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01"/>
  <workbookPr filterPrivacy="1" showInkAnnotation="0" codeName="ThisWorkbook"/>
  <bookViews>
    <workbookView xWindow="0" yWindow="0" windowWidth="2835" windowHeight="4860"/>
  </bookViews>
  <sheets>
    <sheet name="1. Database - raw" sheetId="2" r:id="rId1"/>
    <sheet name="2. Database - clean" sheetId="15" r:id="rId2"/>
    <sheet name="3. Database - output" sheetId="20" r:id="rId3"/>
    <sheet name="4. Design parameter - UI" sheetId="21" r:id="rId4"/>
    <sheet name="Dropdown" sheetId="27" r:id="rId5"/>
  </sheets>
  <externalReferences>
    <externalReference r:id="rId6"/>
  </externalReferences>
  <definedNames>
    <definedName name="_xlnm._FilterDatabase" localSheetId="0" hidden="1">'1. Database - raw'!$A$6:$PF$496</definedName>
  </definedNames>
  <calcPr calcId="162913" calcMode="manual"/>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F311" i="2" l="1"/>
  <c r="L51" i="21" l="1"/>
  <c r="L52" i="21"/>
  <c r="L50" i="21"/>
  <c r="C96" i="21" l="1"/>
  <c r="C93" i="21"/>
  <c r="C90" i="21"/>
  <c r="C89" i="21"/>
  <c r="F22" i="21"/>
  <c r="C79" i="21" s="1"/>
  <c r="E22" i="21"/>
  <c r="C99" i="21" s="1"/>
  <c r="C22" i="21"/>
  <c r="C95" i="21" s="1"/>
  <c r="C77" i="21" l="1"/>
  <c r="C92" i="21"/>
  <c r="C78" i="21"/>
  <c r="C100" i="21"/>
  <c r="C97" i="21"/>
  <c r="C94" i="21"/>
  <c r="C98" i="21"/>
  <c r="C91" i="21"/>
  <c r="H100" i="21"/>
  <c r="E100" i="21"/>
  <c r="E99" i="21"/>
  <c r="E98" i="21"/>
  <c r="D100" i="21"/>
  <c r="D99" i="21"/>
  <c r="H99" i="21" s="1"/>
  <c r="D98" i="21"/>
  <c r="E97" i="21"/>
  <c r="E96" i="21"/>
  <c r="E95" i="21"/>
  <c r="D97" i="21"/>
  <c r="D96" i="21"/>
  <c r="D95" i="21"/>
  <c r="E92" i="21"/>
  <c r="D92" i="21"/>
  <c r="E94" i="21"/>
  <c r="D94" i="21"/>
  <c r="E93" i="21"/>
  <c r="D93" i="21"/>
  <c r="E91" i="21"/>
  <c r="E90" i="21"/>
  <c r="D91" i="21"/>
  <c r="D90" i="21"/>
  <c r="E89" i="21"/>
  <c r="D89" i="21"/>
  <c r="E80" i="21"/>
  <c r="G81" i="21"/>
  <c r="G80" i="21"/>
  <c r="G82" i="21"/>
  <c r="G85" i="21" s="1"/>
  <c r="E82" i="21"/>
  <c r="E81" i="21"/>
  <c r="G79" i="21"/>
  <c r="G78" i="21"/>
  <c r="G77" i="21"/>
  <c r="E79" i="21"/>
  <c r="E78" i="21"/>
  <c r="E77" i="21"/>
  <c r="E85" i="21"/>
  <c r="E84" i="21"/>
  <c r="F55" i="21"/>
  <c r="J49" i="21"/>
  <c r="F54" i="21"/>
  <c r="E52" i="21"/>
  <c r="E51" i="21"/>
  <c r="E50" i="21"/>
  <c r="F73" i="21"/>
  <c r="J73" i="21"/>
  <c r="J70" i="21"/>
  <c r="F70" i="21"/>
  <c r="F64" i="21"/>
  <c r="J64" i="21"/>
  <c r="J61" i="21"/>
  <c r="F61" i="21"/>
  <c r="F49" i="21"/>
  <c r="L73" i="21"/>
  <c r="L72" i="21"/>
  <c r="L70" i="21"/>
  <c r="L69" i="21"/>
  <c r="L64" i="21"/>
  <c r="L63" i="21"/>
  <c r="L61" i="21"/>
  <c r="L60" i="21"/>
  <c r="O13" i="21"/>
  <c r="O12" i="21"/>
  <c r="C15" i="21"/>
  <c r="O15" i="21" s="1"/>
  <c r="C13" i="21"/>
  <c r="C12" i="21"/>
  <c r="H98" i="21" l="1"/>
  <c r="I99" i="21"/>
  <c r="I100" i="21"/>
  <c r="G84" i="21"/>
  <c r="G83" i="21"/>
  <c r="I98" i="21"/>
  <c r="E83" i="21"/>
  <c r="J54" i="21"/>
  <c r="J55" i="21" s="1"/>
  <c r="V3" i="27"/>
  <c r="V4" i="27"/>
  <c r="V5" i="27"/>
  <c r="V6" i="27"/>
  <c r="E14" i="27"/>
  <c r="F14" i="27"/>
  <c r="G14" i="27"/>
  <c r="H14" i="27"/>
  <c r="I14" i="27"/>
  <c r="J14" i="27"/>
  <c r="K14" i="27"/>
  <c r="L14" i="27"/>
  <c r="R40" i="20" l="1"/>
  <c r="R39" i="20"/>
  <c r="R38" i="20"/>
  <c r="G99" i="21" l="1"/>
  <c r="MR175" i="2" l="1"/>
  <c r="MQ175" i="2"/>
  <c r="MS175" i="2" l="1"/>
  <c r="O104" i="15" l="1" a="1"/>
  <c r="O104" i="15" s="1"/>
  <c r="BP104" i="15" s="1"/>
  <c r="O103" i="15" a="1"/>
  <c r="O103" i="15" s="1"/>
  <c r="O102" i="15" a="1"/>
  <c r="O102" i="15" s="1"/>
  <c r="O101" i="15" a="1"/>
  <c r="O101" i="15" s="1"/>
  <c r="P103" i="15" l="1"/>
  <c r="BP103" i="15"/>
  <c r="Z45" i="2" l="1"/>
  <c r="Z454" i="2"/>
  <c r="Z455" i="2"/>
  <c r="Z456" i="2"/>
  <c r="Z282" i="2"/>
  <c r="Z384" i="2"/>
  <c r="Z385" i="2"/>
  <c r="Z386" i="2"/>
  <c r="Z73" i="2"/>
  <c r="Z53" i="2"/>
  <c r="Z54" i="2"/>
  <c r="Z77" i="2"/>
  <c r="Z78" i="2"/>
  <c r="Z79" i="2"/>
  <c r="Z80" i="2"/>
  <c r="Z81" i="2"/>
  <c r="Z82" i="2"/>
  <c r="Z83" i="2"/>
  <c r="Z227" i="2"/>
  <c r="Z244" i="2"/>
  <c r="Z410" i="2"/>
  <c r="Z411" i="2"/>
  <c r="Z457" i="2"/>
  <c r="Z486" i="2"/>
  <c r="Z335" i="2"/>
  <c r="Z10" i="2"/>
  <c r="Z245" i="2"/>
  <c r="Z197" i="2"/>
  <c r="Z196" i="2"/>
  <c r="Z33" i="2"/>
  <c r="Z34" i="2"/>
  <c r="Z37" i="2"/>
  <c r="Z55" i="2"/>
  <c r="Z194" i="2"/>
  <c r="Z199" i="2"/>
  <c r="Z200" i="2"/>
  <c r="Z201" i="2"/>
  <c r="Z202" i="2"/>
  <c r="Z203" i="2"/>
  <c r="Z204" i="2"/>
  <c r="Z205" i="2"/>
  <c r="Z246" i="2"/>
  <c r="Z113" i="2"/>
  <c r="Z390" i="2"/>
  <c r="Z391" i="2"/>
  <c r="Z289" i="2"/>
  <c r="Z43" i="2"/>
  <c r="Z247" i="2"/>
  <c r="Z492" i="2"/>
  <c r="Z491" i="2"/>
  <c r="Z306" i="2"/>
  <c r="Z309" i="2"/>
  <c r="Z310" i="2"/>
  <c r="Z313" i="2"/>
  <c r="Z314" i="2"/>
  <c r="Z315" i="2"/>
  <c r="Z169" i="2"/>
  <c r="Z170" i="2"/>
  <c r="Z483" i="2"/>
  <c r="Z75" i="2"/>
  <c r="Z295" i="2"/>
  <c r="Z296" i="2"/>
  <c r="Z14" i="2"/>
  <c r="Z15" i="2"/>
  <c r="Z16" i="2"/>
  <c r="Z243" i="2"/>
  <c r="Z305" i="2"/>
  <c r="Z446" i="2"/>
  <c r="Z447" i="2"/>
  <c r="Z448" i="2"/>
  <c r="Z320" i="2"/>
  <c r="Z389" i="2"/>
  <c r="Z326" i="2"/>
  <c r="Z101" i="2"/>
  <c r="Z484" i="2"/>
  <c r="Z48" i="2"/>
  <c r="Z38" i="2"/>
  <c r="Z317" i="2"/>
  <c r="Z318" i="2"/>
  <c r="Z319" i="2"/>
  <c r="Z449" i="2"/>
  <c r="Z56" i="2"/>
  <c r="Z69" i="2"/>
  <c r="Z74" i="2"/>
  <c r="Z298" i="2"/>
  <c r="Z248" i="2"/>
  <c r="Z207" i="2"/>
  <c r="Z459" i="2"/>
  <c r="Z387" i="2"/>
  <c r="Z487" i="2"/>
  <c r="Z348" i="2"/>
  <c r="Z349" i="2"/>
  <c r="Z350" i="2"/>
  <c r="Z283" i="2"/>
  <c r="Z460" i="2"/>
  <c r="Z461" i="2"/>
  <c r="Z102" i="2"/>
  <c r="Z103" i="2"/>
  <c r="Z462" i="2"/>
  <c r="Z463" i="2"/>
  <c r="Z464" i="2"/>
  <c r="Z465" i="2"/>
  <c r="Z466" i="2"/>
  <c r="Z467" i="2"/>
  <c r="Z468" i="2"/>
  <c r="Z469" i="2"/>
  <c r="Z470" i="2"/>
  <c r="Z72" i="2"/>
  <c r="Z39" i="2"/>
  <c r="Z40" i="2"/>
  <c r="Z41" i="2"/>
  <c r="Z42" i="2"/>
  <c r="Z49" i="2"/>
  <c r="Z50" i="2"/>
  <c r="Z51" i="2"/>
  <c r="Z381" i="2"/>
  <c r="Z297" i="2"/>
  <c r="Z19" i="2"/>
  <c r="Z488" i="2"/>
  <c r="Z11" i="2"/>
  <c r="Z471" i="2"/>
  <c r="Z472" i="2"/>
  <c r="Z473" i="2"/>
  <c r="Z177" i="2"/>
  <c r="Z18" i="2"/>
  <c r="Z171" i="2"/>
  <c r="Z172" i="2"/>
  <c r="Z173" i="2"/>
  <c r="Z175" i="2"/>
  <c r="Z178" i="2"/>
  <c r="Z70" i="2"/>
  <c r="Z176" i="2"/>
  <c r="Z334" i="2"/>
  <c r="Z485" i="2"/>
  <c r="Z441" i="2"/>
  <c r="Z442" i="2"/>
  <c r="Z443" i="2"/>
  <c r="Z444" i="2"/>
  <c r="Z445" i="2"/>
  <c r="Z27" i="2"/>
  <c r="Z28" i="2"/>
  <c r="Z450" i="2"/>
  <c r="Z451" i="2"/>
  <c r="Z452" i="2"/>
  <c r="Z44" i="2"/>
  <c r="Z249" i="2"/>
  <c r="Z104" i="2"/>
  <c r="Z105" i="2"/>
  <c r="Z106" i="2"/>
  <c r="Z366" i="2"/>
  <c r="Z367" i="2"/>
  <c r="Z368" i="2"/>
  <c r="Z369" i="2"/>
  <c r="Z370" i="2"/>
  <c r="Z371" i="2"/>
  <c r="Z372" i="2"/>
  <c r="Z290" i="2"/>
  <c r="Z291" i="2"/>
  <c r="Z292" i="2"/>
  <c r="Z373" i="2"/>
  <c r="Z374" i="2"/>
  <c r="Z293" i="2"/>
  <c r="Z107" i="2"/>
  <c r="Z375" i="2"/>
  <c r="Z294" i="2"/>
  <c r="Z376" i="2"/>
  <c r="Z489" i="2"/>
  <c r="Z377" i="2"/>
  <c r="Z378" i="2"/>
  <c r="Z379" i="2"/>
  <c r="Z474" i="2"/>
  <c r="Z475" i="2"/>
  <c r="Z476" i="2"/>
  <c r="Z382" i="2"/>
  <c r="Z52" i="2"/>
  <c r="Z383" i="2"/>
  <c r="Z7" i="2"/>
  <c r="Z8" i="2"/>
  <c r="Z9" i="2"/>
  <c r="Z47" i="2"/>
  <c r="Z250" i="2"/>
  <c r="Z251" i="2"/>
  <c r="Z269" i="2"/>
  <c r="Z270" i="2"/>
  <c r="Z271" i="2"/>
  <c r="Z272" i="2"/>
  <c r="Z273" i="2"/>
  <c r="Z274" i="2"/>
  <c r="Z208" i="2"/>
  <c r="Z209" i="2"/>
  <c r="Z252" i="2"/>
  <c r="Z392" i="2"/>
  <c r="Z393" i="2"/>
  <c r="Z394" i="2"/>
  <c r="Z395" i="2"/>
  <c r="Z396" i="2"/>
  <c r="Z490" i="2"/>
  <c r="Z299" i="2"/>
  <c r="Z301" i="2"/>
  <c r="Z302" i="2"/>
  <c r="Z303" i="2"/>
  <c r="Z477" i="2"/>
  <c r="Z478" i="2"/>
  <c r="Z479" i="2"/>
  <c r="Z422" i="2"/>
  <c r="Z84" i="2"/>
  <c r="Z85" i="2"/>
  <c r="Z86" i="2"/>
  <c r="Z87" i="2"/>
  <c r="Z351" i="2"/>
  <c r="Z352" i="2"/>
  <c r="Z353" i="2"/>
  <c r="Z354" i="2"/>
  <c r="Z355" i="2"/>
  <c r="Z356" i="2"/>
  <c r="Z112" i="2"/>
  <c r="Z357" i="2"/>
  <c r="Z358" i="2"/>
  <c r="Z359" i="2"/>
  <c r="Z360" i="2"/>
  <c r="Z361" i="2"/>
  <c r="Z362" i="2"/>
  <c r="Z71" i="2"/>
  <c r="Z480" i="2"/>
  <c r="Z481" i="2"/>
  <c r="Z482" i="2"/>
  <c r="Z90" i="2"/>
  <c r="Z29" i="2"/>
  <c r="Z30" i="2"/>
  <c r="Z31" i="2"/>
  <c r="Z32" i="2"/>
  <c r="Z238" i="2"/>
  <c r="Z239" i="2"/>
  <c r="Z92" i="2"/>
  <c r="Z174" i="2"/>
  <c r="Z108" i="2"/>
  <c r="Z400" i="2"/>
  <c r="Z401" i="2"/>
  <c r="Z402" i="2"/>
  <c r="Z403" i="2"/>
  <c r="Z109" i="2"/>
  <c r="Z424" i="2"/>
  <c r="Z428" i="2"/>
  <c r="Z363" i="2"/>
  <c r="Z166" i="2"/>
  <c r="Z222" i="2"/>
  <c r="Z225" i="2"/>
  <c r="Z260" i="2"/>
  <c r="Z223" i="2"/>
  <c r="Z224" i="2"/>
  <c r="Z275" i="2"/>
  <c r="Z276" i="2"/>
  <c r="Z277" i="2"/>
  <c r="Z278" i="2"/>
  <c r="Z279" i="2"/>
  <c r="Z280" i="2"/>
  <c r="Z281" i="2"/>
  <c r="Z380" i="2"/>
  <c r="Z430" i="2"/>
  <c r="Z304" i="2"/>
  <c r="Z364" i="2"/>
  <c r="Z365" i="2"/>
  <c r="Z76" i="2"/>
  <c r="Z210" i="2"/>
  <c r="Z211" i="2"/>
  <c r="Z212" i="2"/>
  <c r="Z213" i="2"/>
  <c r="Z214" i="2"/>
  <c r="Z215" i="2"/>
  <c r="Z216" i="2"/>
  <c r="Z217" i="2"/>
  <c r="Z288" i="2"/>
  <c r="Z26" i="2"/>
  <c r="Z57" i="2"/>
  <c r="Z58" i="2"/>
  <c r="Z59" i="2"/>
  <c r="Z60" i="2"/>
  <c r="Z61" i="2"/>
  <c r="Z62" i="2"/>
  <c r="Z63" i="2"/>
  <c r="Z64" i="2"/>
  <c r="Z65" i="2"/>
  <c r="Z66" i="2"/>
  <c r="Z67" i="2"/>
  <c r="Z68" i="2"/>
  <c r="Z110" i="2"/>
  <c r="Z111" i="2"/>
  <c r="Z165" i="2"/>
  <c r="Z253" i="2"/>
  <c r="Z254" i="2"/>
  <c r="Z255" i="2"/>
  <c r="Z256" i="2"/>
  <c r="Z257" i="2"/>
  <c r="Z259" i="2"/>
  <c r="Z284" i="2"/>
  <c r="Z285" i="2"/>
  <c r="Z286" i="2"/>
  <c r="Z332" i="2"/>
  <c r="Z347" i="2"/>
  <c r="Z114" i="2"/>
  <c r="Z115" i="2"/>
  <c r="Z116" i="2"/>
  <c r="Z117" i="2"/>
  <c r="Z240" i="2"/>
  <c r="Z241" i="2"/>
  <c r="Z242" i="2"/>
  <c r="Z333" i="2"/>
  <c r="Z412" i="2"/>
  <c r="Z413" i="2"/>
  <c r="Z414" i="2"/>
  <c r="Z415" i="2"/>
  <c r="Z416" i="2"/>
  <c r="Z417" i="2"/>
  <c r="Z418" i="2"/>
  <c r="Z419" i="2"/>
  <c r="Z420" i="2"/>
  <c r="Z421" i="2"/>
  <c r="Z431" i="2"/>
  <c r="Z432" i="2"/>
  <c r="Z404" i="2"/>
  <c r="Z398" i="2"/>
  <c r="Z399" i="2"/>
  <c r="Z218" i="2"/>
  <c r="Z219" i="2"/>
  <c r="Z220" i="2"/>
  <c r="Z221" i="2"/>
  <c r="Z167" i="2"/>
  <c r="Z168" i="2"/>
  <c r="Z439" i="2"/>
  <c r="Z99" i="2"/>
  <c r="Z440" i="2"/>
  <c r="Z17" i="2"/>
  <c r="Z21" i="2"/>
  <c r="Z22" i="2"/>
  <c r="Z23" i="2"/>
  <c r="Z24" i="2"/>
  <c r="Z25" i="2"/>
  <c r="Z494" i="2"/>
  <c r="Z495" i="2"/>
  <c r="Z496" i="2"/>
  <c r="Z12" i="2"/>
  <c r="AD80" i="2" l="1"/>
  <c r="AB80" i="2"/>
  <c r="AA80" i="2"/>
  <c r="Y80" i="2"/>
  <c r="AD79" i="2"/>
  <c r="AB79" i="2"/>
  <c r="AA79" i="2"/>
  <c r="Y79" i="2"/>
  <c r="AD78" i="2"/>
  <c r="AB78" i="2"/>
  <c r="AA78" i="2"/>
  <c r="Y78" i="2"/>
  <c r="DS384" i="2"/>
  <c r="AD282" i="2"/>
  <c r="Y282" i="2"/>
  <c r="AA282" i="2"/>
  <c r="AB282" i="2"/>
  <c r="AD384" i="2"/>
  <c r="AD385" i="2"/>
  <c r="AD386" i="2"/>
  <c r="AD73" i="2"/>
  <c r="AD53" i="2"/>
  <c r="AD54" i="2"/>
  <c r="AD77" i="2"/>
  <c r="AD81" i="2"/>
  <c r="AD82" i="2"/>
  <c r="AD83" i="2"/>
  <c r="Y384" i="2"/>
  <c r="AA384" i="2"/>
  <c r="AB384" i="2"/>
  <c r="Y385" i="2"/>
  <c r="AA385" i="2"/>
  <c r="AB385" i="2"/>
  <c r="Y386" i="2"/>
  <c r="AA386" i="2"/>
  <c r="AB386" i="2"/>
  <c r="Y73" i="2"/>
  <c r="AA73" i="2"/>
  <c r="AB73" i="2"/>
  <c r="Y53" i="2"/>
  <c r="AA53" i="2"/>
  <c r="AB53" i="2"/>
  <c r="Y54" i="2"/>
  <c r="AA54" i="2"/>
  <c r="AB54" i="2"/>
  <c r="Y77" i="2"/>
  <c r="AA77" i="2"/>
  <c r="AB77" i="2"/>
  <c r="Y81" i="2"/>
  <c r="AA81" i="2"/>
  <c r="AB81" i="2"/>
  <c r="Y82" i="2"/>
  <c r="AA82" i="2"/>
  <c r="AB82" i="2"/>
  <c r="Y83" i="2"/>
  <c r="AA83" i="2"/>
  <c r="AB83" i="2"/>
  <c r="Y46" i="2"/>
  <c r="AA46" i="2"/>
  <c r="AB46" i="2"/>
  <c r="AI169" i="2" l="1"/>
  <c r="AI170" i="2"/>
  <c r="DM258" i="2" l="1"/>
  <c r="DM38" i="2"/>
  <c r="MR87" i="2"/>
  <c r="MQ87" i="2"/>
  <c r="MR368" i="2"/>
  <c r="MQ368" i="2"/>
  <c r="MZ317" i="2"/>
  <c r="MX317" i="2" s="1"/>
  <c r="MS372" i="2"/>
  <c r="MS371" i="2"/>
  <c r="MS374" i="2"/>
  <c r="MS376" i="2"/>
  <c r="MS375" i="2"/>
  <c r="MS373" i="2"/>
  <c r="MS370" i="2"/>
  <c r="MS369" i="2"/>
  <c r="MS367" i="2"/>
  <c r="MS366" i="2"/>
  <c r="MS173" i="2"/>
  <c r="MS119" i="2"/>
  <c r="MS123" i="2"/>
  <c r="MS122" i="2"/>
  <c r="MS121" i="2"/>
  <c r="MS126" i="2"/>
  <c r="MS120" i="2"/>
  <c r="MS125" i="2"/>
  <c r="MS124" i="2"/>
  <c r="MS118" i="2"/>
  <c r="AD239" i="2"/>
  <c r="AD238" i="2"/>
  <c r="MW317" i="2" l="1"/>
  <c r="AF289" i="2"/>
  <c r="AH289" i="2"/>
  <c r="MS266" i="2" l="1"/>
  <c r="PH209" i="2"/>
  <c r="PH208" i="2"/>
  <c r="PH207" i="2"/>
  <c r="PH206" i="2"/>
  <c r="PH37" i="2"/>
  <c r="PH36" i="2"/>
  <c r="PH35" i="2"/>
  <c r="PH34" i="2"/>
  <c r="PH33" i="2"/>
  <c r="PH32" i="2"/>
  <c r="PH31" i="2"/>
  <c r="PH29" i="2"/>
  <c r="AB453" i="2"/>
  <c r="AB226" i="2"/>
  <c r="AB45" i="2"/>
  <c r="AB454" i="2"/>
  <c r="AB455" i="2"/>
  <c r="AB456" i="2"/>
  <c r="AB227" i="2"/>
  <c r="AB127" i="2"/>
  <c r="AB409" i="2"/>
  <c r="AB244" i="2"/>
  <c r="AB405" i="2"/>
  <c r="AB407" i="2"/>
  <c r="AB406" i="2"/>
  <c r="AB408" i="2"/>
  <c r="AB410" i="2"/>
  <c r="AB411" i="2"/>
  <c r="AB457" i="2"/>
  <c r="AB458" i="2"/>
  <c r="AB486" i="2"/>
  <c r="AB10" i="2"/>
  <c r="AB335" i="2"/>
  <c r="AB245" i="2"/>
  <c r="AB55" i="2"/>
  <c r="AB228" i="2"/>
  <c r="AB198" i="2"/>
  <c r="AB33" i="2"/>
  <c r="AB34" i="2"/>
  <c r="AB35" i="2"/>
  <c r="AB36" i="2"/>
  <c r="AB37" i="2"/>
  <c r="AB194" i="2"/>
  <c r="AB195" i="2"/>
  <c r="AB196" i="2"/>
  <c r="AB199" i="2"/>
  <c r="AB200" i="2"/>
  <c r="AB201" i="2"/>
  <c r="AB202" i="2"/>
  <c r="AB203" i="2"/>
  <c r="AB204" i="2"/>
  <c r="AB205" i="2"/>
  <c r="AB206" i="2"/>
  <c r="AB197" i="2"/>
  <c r="AB246" i="2"/>
  <c r="AB390" i="2"/>
  <c r="AB391" i="2"/>
  <c r="AB492" i="2"/>
  <c r="AB43" i="2"/>
  <c r="AB247" i="2"/>
  <c r="AB296" i="2"/>
  <c r="AB169" i="2"/>
  <c r="AB170" i="2"/>
  <c r="AB305" i="2"/>
  <c r="AB307" i="2"/>
  <c r="AB306" i="2"/>
  <c r="AB308" i="2"/>
  <c r="AB309" i="2"/>
  <c r="AB310" i="2"/>
  <c r="AB311" i="2"/>
  <c r="AB312" i="2"/>
  <c r="AB313" i="2"/>
  <c r="AB314" i="2"/>
  <c r="AB315" i="2"/>
  <c r="AB316" i="2"/>
  <c r="AB75" i="2"/>
  <c r="AB295" i="2"/>
  <c r="AB14" i="2"/>
  <c r="AB16" i="2"/>
  <c r="AB243" i="2"/>
  <c r="AB446" i="2"/>
  <c r="AB447" i="2"/>
  <c r="AB448" i="2"/>
  <c r="AB483" i="2"/>
  <c r="AB102" i="2"/>
  <c r="AB318" i="2"/>
  <c r="AB389" i="2"/>
  <c r="AB48" i="2"/>
  <c r="AB319" i="2"/>
  <c r="AB321" i="2"/>
  <c r="AB84" i="2"/>
  <c r="AB322" i="2"/>
  <c r="AB323" i="2"/>
  <c r="AB324" i="2"/>
  <c r="AB325" i="2"/>
  <c r="AB326" i="2"/>
  <c r="AB327" i="2"/>
  <c r="AB328" i="2"/>
  <c r="AB329" i="2"/>
  <c r="AB330" i="2"/>
  <c r="AB38" i="2"/>
  <c r="AB449" i="2"/>
  <c r="AB484" i="2"/>
  <c r="AB101" i="2"/>
  <c r="AB56" i="2"/>
  <c r="AB69" i="2"/>
  <c r="AB74" i="2"/>
  <c r="AB298" i="2"/>
  <c r="AB248" i="2"/>
  <c r="AB207" i="2"/>
  <c r="AB459" i="2"/>
  <c r="AB283" i="2"/>
  <c r="AB348" i="2"/>
  <c r="AB349" i="2"/>
  <c r="AB350" i="2"/>
  <c r="AB460" i="2"/>
  <c r="AB487" i="2"/>
  <c r="AB387" i="2"/>
  <c r="AB461" i="2"/>
  <c r="AB85" i="2"/>
  <c r="AB103" i="2"/>
  <c r="AB462" i="2"/>
  <c r="AB463" i="2"/>
  <c r="AB464" i="2"/>
  <c r="AB465" i="2"/>
  <c r="AB466" i="2"/>
  <c r="AB467" i="2"/>
  <c r="AB468" i="2"/>
  <c r="AB469" i="2"/>
  <c r="AB470" i="2"/>
  <c r="AB39" i="2"/>
  <c r="AB40" i="2"/>
  <c r="AB41" i="2"/>
  <c r="AB42" i="2"/>
  <c r="AB72" i="2"/>
  <c r="AB381" i="2"/>
  <c r="AB49" i="2"/>
  <c r="AB50" i="2"/>
  <c r="AB51" i="2"/>
  <c r="AB297" i="2"/>
  <c r="AB19" i="2"/>
  <c r="AB11" i="2"/>
  <c r="AB471" i="2"/>
  <c r="AB472" i="2"/>
  <c r="AB473" i="2"/>
  <c r="AB488" i="2"/>
  <c r="AB343" i="2"/>
  <c r="AB344" i="2"/>
  <c r="AB345" i="2"/>
  <c r="AB346" i="2"/>
  <c r="AB70" i="2"/>
  <c r="AB177" i="2"/>
  <c r="AB18" i="2"/>
  <c r="AB331" i="2"/>
  <c r="AB171" i="2"/>
  <c r="AB172" i="2"/>
  <c r="AB173" i="2"/>
  <c r="AB178" i="2"/>
  <c r="AB27" i="2"/>
  <c r="AB28" i="2"/>
  <c r="AB176" i="2"/>
  <c r="AB334" i="2"/>
  <c r="AB441" i="2"/>
  <c r="AB442" i="2"/>
  <c r="AB443" i="2"/>
  <c r="AB444" i="2"/>
  <c r="AB445" i="2"/>
  <c r="AB450" i="2"/>
  <c r="AB451" i="2"/>
  <c r="AB452" i="2"/>
  <c r="AB485" i="2"/>
  <c r="AB44" i="2"/>
  <c r="AB249" i="2"/>
  <c r="AB229" i="2"/>
  <c r="AB86" i="2"/>
  <c r="AB491" i="2"/>
  <c r="AB107" i="2"/>
  <c r="AB104" i="2"/>
  <c r="AB105" i="2"/>
  <c r="AB106" i="2"/>
  <c r="AB290" i="2"/>
  <c r="AB291" i="2"/>
  <c r="AB292" i="2"/>
  <c r="AB293" i="2"/>
  <c r="AB294" i="2"/>
  <c r="AB474" i="2"/>
  <c r="AB475" i="2"/>
  <c r="AB476" i="2"/>
  <c r="AB489" i="2"/>
  <c r="AB47" i="2"/>
  <c r="AB382" i="2"/>
  <c r="AB26" i="2"/>
  <c r="AB7" i="2"/>
  <c r="AB8" i="2"/>
  <c r="AB9" i="2"/>
  <c r="AB383" i="2"/>
  <c r="AB52" i="2"/>
  <c r="AB230" i="2"/>
  <c r="AB250" i="2"/>
  <c r="AB251" i="2"/>
  <c r="AB20" i="2"/>
  <c r="AB208" i="2"/>
  <c r="AB209" i="2"/>
  <c r="AB252" i="2"/>
  <c r="AB268" i="2"/>
  <c r="AB269" i="2"/>
  <c r="AB270" i="2"/>
  <c r="AB271" i="2"/>
  <c r="AB272" i="2"/>
  <c r="AB273" i="2"/>
  <c r="AB274" i="2"/>
  <c r="AB392" i="2"/>
  <c r="AB396" i="2"/>
  <c r="AB299" i="2"/>
  <c r="AB300" i="2"/>
  <c r="AB301" i="2"/>
  <c r="AB302" i="2"/>
  <c r="AB303" i="2"/>
  <c r="AB393" i="2"/>
  <c r="AB394" i="2"/>
  <c r="AB395" i="2"/>
  <c r="AB477" i="2"/>
  <c r="AB478" i="2"/>
  <c r="AB479" i="2"/>
  <c r="AB490" i="2"/>
  <c r="AB422" i="2"/>
  <c r="AB351" i="2"/>
  <c r="AB352" i="2"/>
  <c r="AB353" i="2"/>
  <c r="AB354" i="2"/>
  <c r="AB355" i="2"/>
  <c r="AB356" i="2"/>
  <c r="AB112" i="2"/>
  <c r="AB263" i="2"/>
  <c r="AB264" i="2"/>
  <c r="AB261" i="2"/>
  <c r="AB265" i="2"/>
  <c r="AB262" i="2"/>
  <c r="AB357" i="2"/>
  <c r="AB358" i="2"/>
  <c r="AB359" i="2"/>
  <c r="AB360" i="2"/>
  <c r="AB361" i="2"/>
  <c r="AB362" i="2"/>
  <c r="AB320" i="2"/>
  <c r="AB88" i="2"/>
  <c r="AB231" i="2"/>
  <c r="AB480" i="2"/>
  <c r="AB481" i="2"/>
  <c r="AB482" i="2"/>
  <c r="AB71" i="2"/>
  <c r="AB89" i="2"/>
  <c r="AB90" i="2"/>
  <c r="AB91" i="2"/>
  <c r="AB179" i="2"/>
  <c r="AB288" i="2"/>
  <c r="AB99" i="2"/>
  <c r="AB100" i="2"/>
  <c r="AB92" i="2"/>
  <c r="AB128" i="2"/>
  <c r="AB129" i="2"/>
  <c r="AB130" i="2"/>
  <c r="AB93" i="2"/>
  <c r="AB131" i="2"/>
  <c r="AB132" i="2"/>
  <c r="AB180" i="2"/>
  <c r="AB181" i="2"/>
  <c r="AB182" i="2"/>
  <c r="AB183" i="2"/>
  <c r="AB184" i="2"/>
  <c r="AB185" i="2"/>
  <c r="AB186" i="2"/>
  <c r="AB187" i="2"/>
  <c r="AB188" i="2"/>
  <c r="AB189" i="2"/>
  <c r="AB190" i="2"/>
  <c r="AB191" i="2"/>
  <c r="AB192" i="2"/>
  <c r="AB193" i="2"/>
  <c r="AB87" i="2"/>
  <c r="AB253" i="2"/>
  <c r="AB304" i="2"/>
  <c r="AB57" i="2"/>
  <c r="AB58" i="2"/>
  <c r="AB59" i="2"/>
  <c r="AB60" i="2"/>
  <c r="AB61" i="2"/>
  <c r="AB62" i="2"/>
  <c r="AB63" i="2"/>
  <c r="AB64" i="2"/>
  <c r="AB174" i="2"/>
  <c r="AB29" i="2"/>
  <c r="AB30" i="2"/>
  <c r="AB31" i="2"/>
  <c r="AB32" i="2"/>
  <c r="AB21" i="2"/>
  <c r="AB22" i="2"/>
  <c r="AB23" i="2"/>
  <c r="AB24" i="2"/>
  <c r="AB25" i="2"/>
  <c r="AB423" i="2"/>
  <c r="AB429" i="2"/>
  <c r="AB436" i="2"/>
  <c r="AB412" i="2"/>
  <c r="AB413" i="2"/>
  <c r="AB414" i="2"/>
  <c r="AB415" i="2"/>
  <c r="AB416" i="2"/>
  <c r="AB417" i="2"/>
  <c r="AB418" i="2"/>
  <c r="AB160" i="2"/>
  <c r="AB161" i="2"/>
  <c r="AB162" i="2"/>
  <c r="AB163" i="2"/>
  <c r="AB164"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94" i="2"/>
  <c r="AB95" i="2"/>
  <c r="AB96" i="2"/>
  <c r="AB97" i="2"/>
  <c r="AB159" i="2"/>
  <c r="AB98" i="2"/>
  <c r="AB332" i="2"/>
  <c r="AB440" i="2"/>
  <c r="AB333" i="2"/>
  <c r="AB284" i="2"/>
  <c r="AB285" i="2"/>
  <c r="AB286" i="2"/>
  <c r="AB110" i="2"/>
  <c r="AB108" i="2"/>
  <c r="AB109" i="2"/>
  <c r="AB111" i="2"/>
  <c r="AB76" i="2"/>
  <c r="AB65" i="2"/>
  <c r="AB287" i="2"/>
  <c r="AB254" i="2"/>
  <c r="AB255" i="2"/>
  <c r="AB256" i="2"/>
  <c r="AB275" i="2"/>
  <c r="AB400" i="2"/>
  <c r="AB401" i="2"/>
  <c r="AB402" i="2"/>
  <c r="AB403" i="2"/>
  <c r="AB388" i="2"/>
  <c r="AB397" i="2"/>
  <c r="AB493" i="2"/>
  <c r="AB17" i="2"/>
  <c r="AB347" i="2"/>
  <c r="AB165" i="2"/>
  <c r="AB166" i="2"/>
  <c r="AB167" i="2"/>
  <c r="AB168" i="2"/>
  <c r="AB218" i="2"/>
  <c r="AB219" i="2"/>
  <c r="AB220" i="2"/>
  <c r="AB221" i="2"/>
  <c r="AB210" i="2"/>
  <c r="AB211" i="2"/>
  <c r="AB212" i="2"/>
  <c r="AB213" i="2"/>
  <c r="AB214" i="2"/>
  <c r="AB215" i="2"/>
  <c r="AB216" i="2"/>
  <c r="AB217" i="2"/>
  <c r="AB222" i="2"/>
  <c r="AB223" i="2"/>
  <c r="AB224" i="2"/>
  <c r="AB225" i="2"/>
  <c r="AB232" i="2"/>
  <c r="AB233" i="2"/>
  <c r="AB234" i="2"/>
  <c r="AB235" i="2"/>
  <c r="AB236" i="2"/>
  <c r="AB237" i="2"/>
  <c r="AB257" i="2"/>
  <c r="AB260" i="2"/>
  <c r="AB276" i="2"/>
  <c r="AB277" i="2"/>
  <c r="AB278" i="2"/>
  <c r="AB279" i="2"/>
  <c r="AB280" i="2"/>
  <c r="AB281" i="2"/>
  <c r="AB258" i="2"/>
  <c r="AB259" i="2"/>
  <c r="AB289" i="2"/>
  <c r="AB340" i="2"/>
  <c r="AB341" i="2"/>
  <c r="AB342" i="2"/>
  <c r="AB336" i="2"/>
  <c r="AB337" i="2"/>
  <c r="AB338" i="2"/>
  <c r="AB339" i="2"/>
  <c r="AB380" i="2"/>
  <c r="AB363" i="2"/>
  <c r="AB364" i="2"/>
  <c r="AB365" i="2"/>
  <c r="AB431" i="2"/>
  <c r="AB66" i="2"/>
  <c r="AB67" i="2"/>
  <c r="AB68" i="2"/>
  <c r="AB404" i="2"/>
  <c r="AB420" i="2"/>
  <c r="AB421" i="2"/>
  <c r="AB424" i="2"/>
  <c r="AB425" i="2"/>
  <c r="AB426" i="2"/>
  <c r="AB427" i="2"/>
  <c r="AB428" i="2"/>
  <c r="AB432" i="2"/>
  <c r="AB433" i="2"/>
  <c r="AB434" i="2"/>
  <c r="AB435" i="2"/>
  <c r="AB437" i="2"/>
  <c r="AB438" i="2"/>
  <c r="AB439" i="2"/>
  <c r="AB430" i="2"/>
  <c r="AB399" i="2"/>
  <c r="AB398" i="2"/>
  <c r="AB12" i="2"/>
  <c r="AA197" i="2" l="1"/>
  <c r="AA113" i="2"/>
  <c r="AA390" i="2"/>
  <c r="AA391" i="2"/>
  <c r="AA492" i="2"/>
  <c r="AA43" i="2"/>
  <c r="AA296" i="2"/>
  <c r="AA169" i="2"/>
  <c r="AA170" i="2"/>
  <c r="AA305" i="2"/>
  <c r="AA307" i="2"/>
  <c r="AA306" i="2"/>
  <c r="AA308" i="2"/>
  <c r="AA309" i="2"/>
  <c r="AA310" i="2"/>
  <c r="AA311" i="2"/>
  <c r="AA312" i="2"/>
  <c r="AA313" i="2"/>
  <c r="AA314" i="2"/>
  <c r="AA315" i="2"/>
  <c r="AA316" i="2"/>
  <c r="AA75" i="2"/>
  <c r="AA295" i="2"/>
  <c r="AA13" i="2"/>
  <c r="AA14" i="2"/>
  <c r="AA15" i="2"/>
  <c r="AA16" i="2"/>
  <c r="AA446" i="2"/>
  <c r="AA447" i="2"/>
  <c r="AA448" i="2"/>
  <c r="AA483" i="2"/>
  <c r="AA317" i="2"/>
  <c r="AA102" i="2"/>
  <c r="AA389" i="2"/>
  <c r="AA48" i="2"/>
  <c r="AA319" i="2"/>
  <c r="AA321" i="2"/>
  <c r="AA84" i="2"/>
  <c r="AA322" i="2"/>
  <c r="AA323" i="2"/>
  <c r="AA324" i="2"/>
  <c r="AA325" i="2"/>
  <c r="AA326" i="2"/>
  <c r="AA327" i="2"/>
  <c r="AA328" i="2"/>
  <c r="AA329" i="2"/>
  <c r="AA330" i="2"/>
  <c r="AA38" i="2"/>
  <c r="AA449" i="2"/>
  <c r="AA484" i="2"/>
  <c r="AA101" i="2"/>
  <c r="AA56" i="2"/>
  <c r="AA459" i="2"/>
  <c r="AA283" i="2"/>
  <c r="AA348" i="2"/>
  <c r="AA350" i="2"/>
  <c r="AA460" i="2"/>
  <c r="AA487" i="2"/>
  <c r="AA387" i="2"/>
  <c r="AA461" i="2"/>
  <c r="AA85" i="2"/>
  <c r="AA103" i="2"/>
  <c r="AA462" i="2"/>
  <c r="AA463" i="2"/>
  <c r="AA464" i="2"/>
  <c r="AA465" i="2"/>
  <c r="AA466" i="2"/>
  <c r="AA467" i="2"/>
  <c r="AA468" i="2"/>
  <c r="AA469" i="2"/>
  <c r="AA470" i="2"/>
  <c r="AA39" i="2"/>
  <c r="AA40" i="2"/>
  <c r="AA41" i="2"/>
  <c r="AA42" i="2"/>
  <c r="AA72" i="2"/>
  <c r="AA381" i="2"/>
  <c r="AA49" i="2"/>
  <c r="AA50" i="2"/>
  <c r="AA51" i="2"/>
  <c r="AA297" i="2"/>
  <c r="AA11" i="2"/>
  <c r="AA471" i="2"/>
  <c r="AA472" i="2"/>
  <c r="AA473" i="2"/>
  <c r="AA488" i="2"/>
  <c r="AA343" i="2"/>
  <c r="AA344" i="2"/>
  <c r="AA345" i="2"/>
  <c r="AA346" i="2"/>
  <c r="AA70" i="2"/>
  <c r="AA177" i="2"/>
  <c r="AA18" i="2"/>
  <c r="AA331" i="2"/>
  <c r="AA171" i="2"/>
  <c r="AA172" i="2"/>
  <c r="AA173" i="2"/>
  <c r="AA175" i="2"/>
  <c r="AA178" i="2"/>
  <c r="AA27" i="2"/>
  <c r="AA28" i="2"/>
  <c r="AA176" i="2"/>
  <c r="AA334" i="2"/>
  <c r="AA441" i="2"/>
  <c r="AA442" i="2"/>
  <c r="AA443" i="2"/>
  <c r="AA444" i="2"/>
  <c r="AA445" i="2"/>
  <c r="AA450" i="2"/>
  <c r="AA451" i="2"/>
  <c r="AA452" i="2"/>
  <c r="AA485" i="2"/>
  <c r="AA44" i="2"/>
  <c r="AA229" i="2"/>
  <c r="AA86" i="2"/>
  <c r="AA366" i="2"/>
  <c r="AA367" i="2"/>
  <c r="AA368" i="2"/>
  <c r="AA369" i="2"/>
  <c r="AA370" i="2"/>
  <c r="AA491" i="2"/>
  <c r="AA373" i="2"/>
  <c r="AA375" i="2"/>
  <c r="AA376" i="2"/>
  <c r="AA374" i="2"/>
  <c r="AA377" i="2"/>
  <c r="AA378" i="2"/>
  <c r="AA379" i="2"/>
  <c r="AA107" i="2"/>
  <c r="AA104" i="2"/>
  <c r="AA105" i="2"/>
  <c r="AA106" i="2"/>
  <c r="AA290" i="2"/>
  <c r="AA291" i="2"/>
  <c r="AA292" i="2"/>
  <c r="AA293" i="2"/>
  <c r="AA294" i="2"/>
  <c r="AA474" i="2"/>
  <c r="AA475" i="2"/>
  <c r="AA476" i="2"/>
  <c r="AA489" i="2"/>
  <c r="AA47" i="2"/>
  <c r="AA382" i="2"/>
  <c r="AA7" i="2"/>
  <c r="AA8" i="2"/>
  <c r="AA9" i="2"/>
  <c r="AA383" i="2"/>
  <c r="AA52" i="2"/>
  <c r="AA230" i="2"/>
  <c r="AA20" i="2"/>
  <c r="AA208" i="2"/>
  <c r="AA209" i="2"/>
  <c r="AA268" i="2"/>
  <c r="AA269" i="2"/>
  <c r="AA270" i="2"/>
  <c r="AA271" i="2"/>
  <c r="AA272" i="2"/>
  <c r="AA273" i="2"/>
  <c r="AA274" i="2"/>
  <c r="AA392" i="2"/>
  <c r="AA396" i="2"/>
  <c r="AA299" i="2"/>
  <c r="AA300" i="2"/>
  <c r="AA301" i="2"/>
  <c r="AA302" i="2"/>
  <c r="AA303" i="2"/>
  <c r="AA393" i="2"/>
  <c r="AA394" i="2"/>
  <c r="AA395" i="2"/>
  <c r="AA477" i="2"/>
  <c r="AA478" i="2"/>
  <c r="AA479" i="2"/>
  <c r="AA490" i="2"/>
  <c r="AA422" i="2"/>
  <c r="AA351" i="2"/>
  <c r="AA352" i="2"/>
  <c r="AA353" i="2"/>
  <c r="AA354" i="2"/>
  <c r="AA355" i="2"/>
  <c r="AA356" i="2"/>
  <c r="AA112" i="2"/>
  <c r="AA263" i="2"/>
  <c r="AA264" i="2"/>
  <c r="AA265" i="2"/>
  <c r="AA266" i="2"/>
  <c r="AA267" i="2"/>
  <c r="AA357" i="2"/>
  <c r="AA358" i="2"/>
  <c r="AA359" i="2"/>
  <c r="AA360" i="2"/>
  <c r="AA361" i="2"/>
  <c r="AA362" i="2"/>
  <c r="AA371" i="2"/>
  <c r="AA320" i="2"/>
  <c r="AA88" i="2"/>
  <c r="AA231" i="2"/>
  <c r="AA480" i="2"/>
  <c r="AA481" i="2"/>
  <c r="AA482" i="2"/>
  <c r="AA71" i="2"/>
  <c r="AA89" i="2"/>
  <c r="AA90" i="2"/>
  <c r="AA91" i="2"/>
  <c r="AA179" i="2"/>
  <c r="AA288" i="2"/>
  <c r="AA99" i="2"/>
  <c r="AA100" i="2"/>
  <c r="AA92" i="2"/>
  <c r="AA128" i="2"/>
  <c r="AA93" i="2"/>
  <c r="AA131" i="2"/>
  <c r="AA132" i="2"/>
  <c r="AA180" i="2"/>
  <c r="AA181" i="2"/>
  <c r="AA182" i="2"/>
  <c r="AA183" i="2"/>
  <c r="AA184" i="2"/>
  <c r="AA185" i="2"/>
  <c r="AA186" i="2"/>
  <c r="AA187" i="2"/>
  <c r="AA188" i="2"/>
  <c r="AA189" i="2"/>
  <c r="AA190" i="2"/>
  <c r="AA191" i="2"/>
  <c r="AA192" i="2"/>
  <c r="AA193" i="2"/>
  <c r="AA87" i="2"/>
  <c r="AA253" i="2"/>
  <c r="AA304" i="2"/>
  <c r="AA57" i="2"/>
  <c r="AA58" i="2"/>
  <c r="AA59" i="2"/>
  <c r="AA60" i="2"/>
  <c r="AA61" i="2"/>
  <c r="AA62" i="2"/>
  <c r="AA63" i="2"/>
  <c r="AA64" i="2"/>
  <c r="AA174" i="2"/>
  <c r="AA29" i="2"/>
  <c r="AA30" i="2"/>
  <c r="AA31" i="2"/>
  <c r="AA32" i="2"/>
  <c r="AA21" i="2"/>
  <c r="AA22" i="2"/>
  <c r="AA23" i="2"/>
  <c r="AA24" i="2"/>
  <c r="AA25" i="2"/>
  <c r="AA423" i="2"/>
  <c r="AA429" i="2"/>
  <c r="AA436" i="2"/>
  <c r="AA412" i="2"/>
  <c r="AA413" i="2"/>
  <c r="AA414" i="2"/>
  <c r="AA415" i="2"/>
  <c r="AA416" i="2"/>
  <c r="AA417" i="2"/>
  <c r="AA418" i="2"/>
  <c r="AA160" i="2"/>
  <c r="AA161" i="2"/>
  <c r="AA162" i="2"/>
  <c r="AA163" i="2"/>
  <c r="AA164" i="2"/>
  <c r="AA133" i="2"/>
  <c r="AA136" i="2"/>
  <c r="AA137" i="2"/>
  <c r="AA139" i="2"/>
  <c r="AA140" i="2"/>
  <c r="AA142" i="2"/>
  <c r="AA146" i="2"/>
  <c r="AA151" i="2"/>
  <c r="AA154" i="2"/>
  <c r="AA155" i="2"/>
  <c r="AA157" i="2"/>
  <c r="AA158" i="2"/>
  <c r="AA94" i="2"/>
  <c r="AA95" i="2"/>
  <c r="AA96" i="2"/>
  <c r="AA97" i="2"/>
  <c r="AA159" i="2"/>
  <c r="AA98" i="2"/>
  <c r="AA332" i="2"/>
  <c r="AA240" i="2"/>
  <c r="AA440" i="2"/>
  <c r="AA257" i="2"/>
  <c r="AA284" i="2"/>
  <c r="AA285" i="2"/>
  <c r="AA286" i="2"/>
  <c r="AA114" i="2"/>
  <c r="AA115" i="2"/>
  <c r="AA116" i="2"/>
  <c r="AA117" i="2"/>
  <c r="AA110" i="2"/>
  <c r="AA108" i="2"/>
  <c r="AA109" i="2"/>
  <c r="AA111" i="2"/>
  <c r="AA399" i="2"/>
  <c r="AA65" i="2"/>
  <c r="AA254" i="2"/>
  <c r="AA255" i="2"/>
  <c r="AA256" i="2"/>
  <c r="AA400" i="2"/>
  <c r="AA401" i="2"/>
  <c r="AA402" i="2"/>
  <c r="AA403" i="2"/>
  <c r="AA388" i="2"/>
  <c r="AA397" i="2"/>
  <c r="AA493" i="2"/>
  <c r="AA17" i="2"/>
  <c r="AA76" i="2"/>
  <c r="AA165" i="2"/>
  <c r="AA166" i="2"/>
  <c r="AA167" i="2"/>
  <c r="AA168" i="2"/>
  <c r="AA218" i="2"/>
  <c r="AA219" i="2"/>
  <c r="AA220" i="2"/>
  <c r="AA221" i="2"/>
  <c r="AA210" i="2"/>
  <c r="AA211" i="2"/>
  <c r="AA212" i="2"/>
  <c r="AA213" i="2"/>
  <c r="AA214" i="2"/>
  <c r="AA215" i="2"/>
  <c r="AA216" i="2"/>
  <c r="AA217" i="2"/>
  <c r="AA222" i="2"/>
  <c r="AA223" i="2"/>
  <c r="AA224" i="2"/>
  <c r="AA225" i="2"/>
  <c r="AA232" i="2"/>
  <c r="AA233" i="2"/>
  <c r="AA234" i="2"/>
  <c r="AA235" i="2"/>
  <c r="AA236" i="2"/>
  <c r="AA237" i="2"/>
  <c r="AA372" i="2"/>
  <c r="AA241" i="2"/>
  <c r="AA238" i="2"/>
  <c r="AA239" i="2"/>
  <c r="AA242" i="2"/>
  <c r="AA260" i="2"/>
  <c r="AA276" i="2"/>
  <c r="AA277" i="2"/>
  <c r="AA278" i="2"/>
  <c r="AA279" i="2"/>
  <c r="AA280" i="2"/>
  <c r="AA281" i="2"/>
  <c r="AA275" i="2"/>
  <c r="AA289" i="2"/>
  <c r="AA340" i="2"/>
  <c r="AA341" i="2"/>
  <c r="AA342" i="2"/>
  <c r="AA336" i="2"/>
  <c r="AA337" i="2"/>
  <c r="AA338" i="2"/>
  <c r="AA339" i="2"/>
  <c r="AA347" i="2"/>
  <c r="AA363" i="2"/>
  <c r="AA364" i="2"/>
  <c r="AA365" i="2"/>
  <c r="AA66" i="2"/>
  <c r="AA67" i="2"/>
  <c r="AA68" i="2"/>
  <c r="AA404" i="2"/>
  <c r="AA419" i="2"/>
  <c r="AA420" i="2"/>
  <c r="AA421" i="2"/>
  <c r="AA424" i="2"/>
  <c r="AA425" i="2"/>
  <c r="AA426" i="2"/>
  <c r="AA427" i="2"/>
  <c r="AA428" i="2"/>
  <c r="AA432" i="2"/>
  <c r="AA433" i="2"/>
  <c r="AA434" i="2"/>
  <c r="AA435" i="2"/>
  <c r="AA437" i="2"/>
  <c r="AA438" i="2"/>
  <c r="AA439" i="2"/>
  <c r="AA398" i="2"/>
  <c r="AA206" i="2"/>
  <c r="AA205" i="2"/>
  <c r="AA204" i="2"/>
  <c r="AA203" i="2"/>
  <c r="AA202" i="2"/>
  <c r="AA201" i="2"/>
  <c r="AA200" i="2"/>
  <c r="AA199" i="2"/>
  <c r="AA196" i="2"/>
  <c r="AA195" i="2"/>
  <c r="AA194" i="2"/>
  <c r="AA37" i="2"/>
  <c r="AA36" i="2"/>
  <c r="AA35" i="2"/>
  <c r="AA34" i="2"/>
  <c r="AA33" i="2"/>
  <c r="AA198" i="2"/>
  <c r="AA228" i="2"/>
  <c r="AA55" i="2"/>
  <c r="AA335" i="2"/>
  <c r="AA10" i="2"/>
  <c r="AA486" i="2"/>
  <c r="AA458" i="2"/>
  <c r="AA457" i="2"/>
  <c r="AA411" i="2"/>
  <c r="AA410" i="2"/>
  <c r="AA408" i="2"/>
  <c r="AA406" i="2"/>
  <c r="AA407" i="2"/>
  <c r="AA405" i="2"/>
  <c r="AA409" i="2"/>
  <c r="AA127" i="2"/>
  <c r="AA227" i="2"/>
  <c r="AA119" i="2"/>
  <c r="AA123" i="2"/>
  <c r="AA122" i="2"/>
  <c r="AA121" i="2"/>
  <c r="AA126" i="2"/>
  <c r="AA120" i="2"/>
  <c r="AA125" i="2"/>
  <c r="AA124" i="2"/>
  <c r="AA118" i="2"/>
  <c r="AA456" i="2"/>
  <c r="AA455" i="2"/>
  <c r="AA454" i="2"/>
  <c r="AA45" i="2"/>
  <c r="AA226" i="2"/>
  <c r="AA453" i="2"/>
  <c r="JF288" i="2" l="1"/>
  <c r="JE288" i="2"/>
  <c r="IZ288" i="2"/>
  <c r="IY288" i="2"/>
  <c r="AD288" i="2"/>
  <c r="AD21" i="2" l="1"/>
  <c r="AD22" i="2"/>
  <c r="AD23" i="2"/>
  <c r="AD24" i="2"/>
  <c r="AD25" i="2"/>
  <c r="Y18" i="2"/>
  <c r="Y20" i="2"/>
  <c r="Y26" i="2"/>
  <c r="Y27" i="2"/>
  <c r="Y28" i="2"/>
  <c r="Y29" i="2"/>
  <c r="Y7" i="2"/>
  <c r="KQ252" i="2"/>
  <c r="KQ251" i="2"/>
  <c r="KQ250" i="2"/>
  <c r="KQ249" i="2"/>
  <c r="KQ248" i="2"/>
  <c r="KQ247" i="2"/>
  <c r="KQ246" i="2"/>
  <c r="KQ245" i="2"/>
  <c r="KQ244" i="2"/>
  <c r="KQ19" i="2"/>
  <c r="IO19" i="2"/>
  <c r="HW19" i="2"/>
  <c r="DS19" i="2"/>
  <c r="AF19" i="2"/>
  <c r="AH19" i="2"/>
  <c r="AI19" i="2"/>
  <c r="Y19" i="2"/>
  <c r="AA19" i="2" l="1"/>
  <c r="DG20" i="2"/>
  <c r="DA20" i="2"/>
  <c r="CU20" i="2"/>
  <c r="CO20" i="2"/>
  <c r="BD20" i="2"/>
  <c r="BC20" i="2"/>
  <c r="AY20" i="2"/>
  <c r="BQ20" i="2"/>
  <c r="AI20" i="2"/>
  <c r="AH20" i="2"/>
  <c r="AF20" i="2"/>
  <c r="AD20" i="2"/>
  <c r="MS15" i="2"/>
  <c r="AB15" i="2" s="1"/>
  <c r="NK13" i="2"/>
  <c r="AB13" i="2" s="1"/>
  <c r="BE13" i="2"/>
  <c r="Z13" i="2" s="1"/>
  <c r="AI13" i="2"/>
  <c r="AH13" i="2"/>
  <c r="AF13" i="2"/>
  <c r="Y13" i="2"/>
  <c r="AI15" i="2"/>
  <c r="AH15" i="2"/>
  <c r="AF15" i="2"/>
  <c r="Y15" i="2"/>
  <c r="AI14" i="2"/>
  <c r="AH14" i="2"/>
  <c r="AF14" i="2"/>
  <c r="Y14" i="2"/>
  <c r="AI16" i="2"/>
  <c r="AH16" i="2"/>
  <c r="AF16" i="2"/>
  <c r="Y16" i="2"/>
  <c r="AF43" i="2"/>
  <c r="AI43" i="2"/>
  <c r="AH43" i="2"/>
  <c r="Y43" i="2"/>
  <c r="AH38" i="2"/>
  <c r="AI38" i="2"/>
  <c r="AF38" i="2"/>
  <c r="AD38" i="2"/>
  <c r="Y38" i="2"/>
  <c r="Y17" i="2"/>
  <c r="DA17" i="2"/>
  <c r="DG17" i="2"/>
  <c r="CU17" i="2"/>
  <c r="AD17" i="2"/>
  <c r="BK36" i="2"/>
  <c r="Z36" i="2" s="1"/>
  <c r="BK35" i="2"/>
  <c r="Z35" i="2" s="1"/>
  <c r="DM36" i="2"/>
  <c r="DM35" i="2"/>
  <c r="AI34" i="2"/>
  <c r="AH34" i="2"/>
  <c r="AF34" i="2"/>
  <c r="AD34" i="2"/>
  <c r="Y34" i="2"/>
  <c r="AI33" i="2"/>
  <c r="AH33" i="2"/>
  <c r="AF33" i="2"/>
  <c r="AD33" i="2"/>
  <c r="Y33" i="2"/>
  <c r="AI35" i="2"/>
  <c r="AH35" i="2"/>
  <c r="AF35" i="2"/>
  <c r="AD35" i="2"/>
  <c r="Y35" i="2"/>
  <c r="AI36" i="2"/>
  <c r="AH36" i="2"/>
  <c r="AF36" i="2"/>
  <c r="AD36" i="2"/>
  <c r="Y36" i="2"/>
  <c r="AF37" i="2"/>
  <c r="AI37" i="2"/>
  <c r="AH37" i="2"/>
  <c r="AD37" i="2"/>
  <c r="Y37" i="2"/>
  <c r="KW27" i="2"/>
  <c r="AI27" i="2"/>
  <c r="AH27" i="2"/>
  <c r="AF27" i="2"/>
  <c r="AD27" i="2"/>
  <c r="KW28" i="2"/>
  <c r="AF28" i="2"/>
  <c r="AH28" i="2"/>
  <c r="AI28" i="2"/>
  <c r="AD28" i="2"/>
  <c r="KQ26" i="2"/>
  <c r="KP26" i="2"/>
  <c r="KO26" i="2"/>
  <c r="IO26" i="2"/>
  <c r="IN26" i="2"/>
  <c r="IM26" i="2"/>
  <c r="HW26" i="2"/>
  <c r="HV26" i="2"/>
  <c r="HU26" i="2"/>
  <c r="DS26" i="2"/>
  <c r="DR26" i="2"/>
  <c r="DQ26" i="2"/>
  <c r="AH26" i="2"/>
  <c r="AI26" i="2"/>
  <c r="AD26" i="2"/>
  <c r="BE206" i="2"/>
  <c r="Z206" i="2" s="1"/>
  <c r="AI7" i="2"/>
  <c r="AH7" i="2"/>
  <c r="AF7" i="2"/>
  <c r="AD7" i="2"/>
  <c r="AF8" i="2"/>
  <c r="AF9" i="2"/>
  <c r="AI9" i="2"/>
  <c r="AI8" i="2"/>
  <c r="AH9" i="2"/>
  <c r="AH8" i="2"/>
  <c r="AD8" i="2"/>
  <c r="AD9" i="2"/>
  <c r="Y8" i="2"/>
  <c r="Y9" i="2"/>
  <c r="Y41" i="2"/>
  <c r="Y42" i="2"/>
  <c r="AF41" i="2"/>
  <c r="AH41" i="2"/>
  <c r="AI41" i="2"/>
  <c r="AD41" i="2"/>
  <c r="AI40" i="2"/>
  <c r="AI42" i="2"/>
  <c r="AI39" i="2"/>
  <c r="AH40" i="2"/>
  <c r="AH42" i="2"/>
  <c r="AH39" i="2"/>
  <c r="AF40" i="2"/>
  <c r="AF42" i="2"/>
  <c r="AF39" i="2"/>
  <c r="AD40" i="2"/>
  <c r="AD42" i="2"/>
  <c r="AD39" i="2"/>
  <c r="Y40" i="2"/>
  <c r="Y39" i="2"/>
  <c r="Y12" i="2"/>
  <c r="Y75" i="2"/>
  <c r="DS12" i="2"/>
  <c r="AI12" i="2"/>
  <c r="AH12" i="2"/>
  <c r="AF12" i="2"/>
  <c r="Y405" i="2"/>
  <c r="Y407" i="2"/>
  <c r="Y406" i="2"/>
  <c r="Y408" i="2"/>
  <c r="Y227" i="2"/>
  <c r="Y373" i="2"/>
  <c r="Y375" i="2"/>
  <c r="Y376" i="2"/>
  <c r="Y374" i="2"/>
  <c r="Y377" i="2"/>
  <c r="Y378" i="2"/>
  <c r="Y379" i="2"/>
  <c r="Y370" i="2"/>
  <c r="Y371" i="2"/>
  <c r="Y372" i="2"/>
  <c r="Y295" i="2"/>
  <c r="Y31" i="2"/>
  <c r="Y30" i="2"/>
  <c r="Y32" i="2"/>
  <c r="Y118" i="2"/>
  <c r="Y124" i="2"/>
  <c r="Y453" i="2"/>
  <c r="Y226" i="2"/>
  <c r="Y125" i="2"/>
  <c r="Y454" i="2"/>
  <c r="Y455" i="2"/>
  <c r="Y456" i="2"/>
  <c r="Y120" i="2"/>
  <c r="Y127" i="2"/>
  <c r="Y126" i="2"/>
  <c r="Y121" i="2"/>
  <c r="Y122" i="2"/>
  <c r="Y123" i="2"/>
  <c r="Y119" i="2"/>
  <c r="AI75" i="2"/>
  <c r="AI295" i="2"/>
  <c r="AH75" i="2"/>
  <c r="AH295" i="2"/>
  <c r="AF75" i="2"/>
  <c r="AF295" i="2"/>
  <c r="AD75" i="2"/>
  <c r="AD295" i="2"/>
  <c r="CG33" i="15" a="1"/>
  <c r="CF31" i="15" a="1"/>
  <c r="BT13" i="15" a="1"/>
  <c r="BU33" i="15" a="1"/>
  <c r="CA33" i="15" a="1"/>
  <c r="CA54" i="15" a="1"/>
  <c r="BZ52" i="15" a="1"/>
  <c r="BZ14" i="15" a="1"/>
  <c r="BU52" i="15" a="1"/>
  <c r="BT54" i="15" a="1"/>
  <c r="BU14" i="15" a="1"/>
  <c r="BU32" i="15" a="1"/>
  <c r="BT14" i="15" a="1"/>
  <c r="CG52" i="15" a="1"/>
  <c r="BZ13" i="15" a="1"/>
  <c r="CA32" i="15" a="1"/>
  <c r="CG13" i="15" a="1"/>
  <c r="BT31" i="15" a="1"/>
  <c r="CG32" i="15" a="1"/>
  <c r="BZ32" i="15" a="1"/>
  <c r="BT33" i="15" a="1"/>
  <c r="CG53" i="15" a="1"/>
  <c r="CA14" i="15" a="1"/>
  <c r="BU13" i="15" a="1"/>
  <c r="CF32" i="15" a="1"/>
  <c r="CA31" i="15" a="1"/>
  <c r="BU53" i="15" a="1"/>
  <c r="BU31" i="15" a="1"/>
  <c r="BZ31" i="15" a="1"/>
  <c r="BZ53" i="15" a="1"/>
  <c r="BZ33" i="15" a="1"/>
  <c r="CA52" i="15" a="1"/>
  <c r="CA53" i="15" a="1"/>
  <c r="CF53" i="15" a="1"/>
  <c r="CG14" i="15" a="1"/>
  <c r="BU54" i="15" a="1"/>
  <c r="CG31" i="15" a="1"/>
  <c r="CA13" i="15" a="1"/>
  <c r="BZ54" i="15" a="1"/>
  <c r="CF33" i="15" a="1"/>
  <c r="CF14" i="15" a="1"/>
  <c r="BT53" i="15" a="1"/>
  <c r="CF54" i="15" a="1"/>
  <c r="CF13" i="15" a="1"/>
  <c r="CG54" i="15" a="1"/>
  <c r="CF52" i="15" a="1"/>
  <c r="BT52" i="15" a="1"/>
  <c r="BT32" i="15" a="1"/>
  <c r="CG13" i="15" l="1"/>
  <c r="CF14" i="15"/>
  <c r="CA13" i="15"/>
  <c r="BZ14" i="15"/>
  <c r="CG14" i="15"/>
  <c r="CF13" i="15"/>
  <c r="CA14" i="15"/>
  <c r="BZ31" i="15"/>
  <c r="CA32" i="15"/>
  <c r="BZ33" i="15"/>
  <c r="CA52" i="15"/>
  <c r="BZ53" i="15"/>
  <c r="CA54" i="15"/>
  <c r="BZ13" i="15"/>
  <c r="CF31" i="15"/>
  <c r="CG32" i="15"/>
  <c r="CF33" i="15"/>
  <c r="CG52" i="15"/>
  <c r="CF53" i="15"/>
  <c r="CG54" i="15"/>
  <c r="CA31" i="15"/>
  <c r="BZ32" i="15"/>
  <c r="BZ52" i="15"/>
  <c r="CG31" i="15"/>
  <c r="CF32" i="15"/>
  <c r="CF52" i="15"/>
  <c r="CA33" i="15"/>
  <c r="CG53" i="15"/>
  <c r="CF54" i="15"/>
  <c r="CA53" i="15"/>
  <c r="BZ54" i="15"/>
  <c r="CG33" i="15"/>
  <c r="BT13" i="15"/>
  <c r="BU31" i="15"/>
  <c r="BT33" i="15"/>
  <c r="BT14" i="15"/>
  <c r="BT52" i="15"/>
  <c r="BU54" i="15"/>
  <c r="BU14" i="15"/>
  <c r="BT32" i="15"/>
  <c r="BU33" i="15"/>
  <c r="BU52" i="15"/>
  <c r="BT54" i="15"/>
  <c r="BT53" i="15"/>
  <c r="BU13" i="15"/>
  <c r="BT31" i="15"/>
  <c r="BU32" i="15"/>
  <c r="BU53" i="15"/>
  <c r="BE20" i="2"/>
  <c r="Z20" i="2" s="1"/>
  <c r="AA12" i="2"/>
  <c r="AA26" i="2"/>
  <c r="BY53" i="15" l="1"/>
  <c r="BY31" i="15"/>
  <c r="BY14" i="15"/>
  <c r="BY54" i="15"/>
  <c r="BY52" i="15"/>
  <c r="CE53" i="15"/>
  <c r="CE31" i="15"/>
  <c r="CE52" i="15"/>
  <c r="BY32" i="15"/>
  <c r="BY13" i="15"/>
  <c r="BY33" i="15"/>
  <c r="CE13" i="15"/>
  <c r="CE14" i="15"/>
  <c r="CE54" i="15"/>
  <c r="CE32" i="15"/>
  <c r="CE33" i="15"/>
  <c r="BS54" i="15"/>
  <c r="BS33" i="15"/>
  <c r="DM20" i="2"/>
  <c r="BS53" i="15"/>
  <c r="BS32" i="15"/>
  <c r="BS14" i="15"/>
  <c r="BS31" i="15"/>
  <c r="BS52" i="15"/>
  <c r="BS13" i="15"/>
  <c r="DM18" i="2"/>
  <c r="CO18" i="2"/>
  <c r="AF18" i="2"/>
  <c r="AD18" i="2"/>
  <c r="AD31" i="2"/>
  <c r="AD29" i="2"/>
  <c r="AD30" i="2"/>
  <c r="AD32" i="2"/>
  <c r="AD46" i="2"/>
  <c r="AB366" i="2"/>
  <c r="AB367" i="2"/>
  <c r="AB369" i="2"/>
  <c r="AB372" i="2"/>
  <c r="AB371" i="2"/>
  <c r="AB370" i="2"/>
  <c r="AB374" i="2"/>
  <c r="AB376" i="2"/>
  <c r="AB375" i="2"/>
  <c r="AB373" i="2"/>
  <c r="NE368" i="2"/>
  <c r="PH30" i="2" s="1"/>
  <c r="NE378" i="2"/>
  <c r="NE377" i="2"/>
  <c r="MY379" i="2"/>
  <c r="MS379" i="2" s="1"/>
  <c r="MY378" i="2"/>
  <c r="MY377" i="2"/>
  <c r="AD377" i="2"/>
  <c r="AD378" i="2"/>
  <c r="AD379" i="2"/>
  <c r="AD370" i="2"/>
  <c r="AI377" i="2"/>
  <c r="AI378" i="2"/>
  <c r="AI379" i="2"/>
  <c r="AH377" i="2"/>
  <c r="AH378" i="2"/>
  <c r="AH379" i="2"/>
  <c r="AH374" i="2"/>
  <c r="AI374" i="2"/>
  <c r="AD374" i="2"/>
  <c r="AI372" i="2"/>
  <c r="AH372" i="2"/>
  <c r="AF372" i="2"/>
  <c r="AD372" i="2"/>
  <c r="AI371" i="2"/>
  <c r="AH371" i="2"/>
  <c r="AF371" i="2"/>
  <c r="AD371" i="2"/>
  <c r="AI370" i="2"/>
  <c r="AH370" i="2"/>
  <c r="AF370" i="2"/>
  <c r="AI376" i="2"/>
  <c r="AH376" i="2"/>
  <c r="AF376" i="2"/>
  <c r="AD376" i="2"/>
  <c r="Y369" i="2"/>
  <c r="Y367" i="2"/>
  <c r="Y366" i="2"/>
  <c r="Y368" i="2"/>
  <c r="AD373" i="2"/>
  <c r="AF373" i="2"/>
  <c r="AH373" i="2"/>
  <c r="AI373" i="2"/>
  <c r="AD375" i="2"/>
  <c r="AF375" i="2"/>
  <c r="AH375" i="2"/>
  <c r="AI375" i="2"/>
  <c r="AD369" i="2"/>
  <c r="AF369" i="2"/>
  <c r="AH369" i="2"/>
  <c r="AI369" i="2"/>
  <c r="AD367" i="2"/>
  <c r="AF367" i="2"/>
  <c r="AH367" i="2"/>
  <c r="AI367" i="2"/>
  <c r="AD366" i="2"/>
  <c r="AF366" i="2"/>
  <c r="AH366" i="2"/>
  <c r="AI366" i="2"/>
  <c r="AD368" i="2"/>
  <c r="AF368" i="2"/>
  <c r="AH368" i="2"/>
  <c r="AI368" i="2"/>
  <c r="MS377" i="2" l="1"/>
  <c r="MS368" i="2"/>
  <c r="AB368" i="2" s="1"/>
  <c r="PH211" i="2"/>
  <c r="MS378" i="2"/>
  <c r="AB379" i="2"/>
  <c r="PH212" i="2"/>
  <c r="PH210" i="2"/>
  <c r="AB378" i="2"/>
  <c r="AB377" i="2"/>
  <c r="NK2" i="15"/>
  <c r="AM2" i="15" s="1"/>
  <c r="AB119" i="2"/>
  <c r="AB123" i="2"/>
  <c r="AB122" i="2"/>
  <c r="AB121" i="2"/>
  <c r="AB126" i="2"/>
  <c r="AB120" i="2"/>
  <c r="AB125" i="2"/>
  <c r="AB124" i="2"/>
  <c r="AB118" i="2"/>
  <c r="BF259" i="2"/>
  <c r="S4" i="15"/>
  <c r="S9" i="15" l="1"/>
  <c r="R2" i="20"/>
  <c r="IO2" i="15" l="1"/>
  <c r="AF2" i="15" s="1"/>
  <c r="O4" i="15" a="1"/>
  <c r="O4" i="15" s="1"/>
  <c r="O6" i="15" a="1"/>
  <c r="BQ2" i="15"/>
  <c r="BW2" i="15"/>
  <c r="U2" i="15" s="1"/>
  <c r="CC2" i="15"/>
  <c r="V2" i="15" s="1"/>
  <c r="CI2" i="15"/>
  <c r="W2" i="15" s="1"/>
  <c r="DG2" i="15"/>
  <c r="X2" i="15" s="1"/>
  <c r="CO2" i="15"/>
  <c r="CU2" i="15"/>
  <c r="DA2" i="15"/>
  <c r="EE2" i="15"/>
  <c r="Y2" i="15" s="1"/>
  <c r="DM2" i="15"/>
  <c r="DS2" i="15"/>
  <c r="DY2" i="15"/>
  <c r="EK2" i="15"/>
  <c r="Z2" i="15" s="1"/>
  <c r="EQ2" i="15"/>
  <c r="AA2" i="15" s="1"/>
  <c r="FO2" i="15"/>
  <c r="AB2" i="15" s="1"/>
  <c r="EW2" i="15"/>
  <c r="FC2" i="15"/>
  <c r="FI2" i="15"/>
  <c r="GM2" i="15"/>
  <c r="AC2" i="15" s="1"/>
  <c r="FU2" i="15"/>
  <c r="GA2" i="15"/>
  <c r="GG2" i="15"/>
  <c r="GS2" i="15"/>
  <c r="AD2" i="15" s="1"/>
  <c r="HQ2" i="15"/>
  <c r="AE2" i="15" s="1"/>
  <c r="GY2" i="15"/>
  <c r="HE2" i="15"/>
  <c r="HK2" i="15"/>
  <c r="HW2" i="15"/>
  <c r="IC2" i="15"/>
  <c r="II2" i="15"/>
  <c r="JG2" i="15"/>
  <c r="AG2" i="15" s="1"/>
  <c r="IU2" i="15"/>
  <c r="JA2" i="15"/>
  <c r="JM2" i="15"/>
  <c r="AH2" i="15" s="1"/>
  <c r="KK2" i="15"/>
  <c r="AI2" i="15" s="1"/>
  <c r="JS2" i="15"/>
  <c r="JY2" i="15"/>
  <c r="KE2" i="15"/>
  <c r="LI2" i="15"/>
  <c r="AJ2" i="15" s="1"/>
  <c r="KQ2" i="15"/>
  <c r="KW2" i="15"/>
  <c r="LC2" i="15"/>
  <c r="LO2" i="15"/>
  <c r="AK2" i="15" s="1"/>
  <c r="MM2" i="15"/>
  <c r="AL2" i="15" s="1"/>
  <c r="LU2" i="15"/>
  <c r="MA2" i="15"/>
  <c r="MG2" i="15"/>
  <c r="MS2" i="15"/>
  <c r="MY2" i="15"/>
  <c r="NE2" i="15"/>
  <c r="BP5" i="15"/>
  <c r="O6" i="15"/>
  <c r="BP6" i="15" s="1"/>
  <c r="C2" i="15"/>
  <c r="S6" i="15"/>
  <c r="S7" i="15" s="1"/>
  <c r="O7" i="15" a="1"/>
  <c r="O7" i="15" s="1"/>
  <c r="BP7" i="15" s="1"/>
  <c r="O8" i="15" a="1"/>
  <c r="O8" i="15" s="1"/>
  <c r="BP8" i="15" s="1"/>
  <c r="O9" i="15" a="1"/>
  <c r="O9" i="15" s="1"/>
  <c r="O88" i="15" a="1"/>
  <c r="O88" i="15"/>
  <c r="P88" i="15" s="1"/>
  <c r="O89" i="15" a="1"/>
  <c r="O89" i="15" s="1"/>
  <c r="P89" i="15" s="1"/>
  <c r="O90" i="15" a="1"/>
  <c r="O90" i="15" s="1"/>
  <c r="P90" i="15" s="1"/>
  <c r="O91" i="15" a="1"/>
  <c r="O91" i="15"/>
  <c r="P91" i="15" s="1"/>
  <c r="O92" i="15" a="1"/>
  <c r="O92" i="15" s="1"/>
  <c r="O93" i="15" a="1"/>
  <c r="O93" i="15" s="1"/>
  <c r="O94" i="15" a="1"/>
  <c r="O94" i="15" s="1"/>
  <c r="P94" i="15" s="1"/>
  <c r="O10" i="15" a="1"/>
  <c r="O10" i="15"/>
  <c r="O11" i="15" a="1"/>
  <c r="O11" i="15" s="1"/>
  <c r="O12" i="15" a="1"/>
  <c r="O12" i="15" s="1"/>
  <c r="BP13" i="15"/>
  <c r="BP14" i="15"/>
  <c r="O15" i="15" a="1"/>
  <c r="O15" i="15" s="1"/>
  <c r="P15" i="15" s="1"/>
  <c r="O16" i="15" a="1"/>
  <c r="O16" i="15" s="1"/>
  <c r="P16" i="15" s="1"/>
  <c r="O17" i="15" a="1"/>
  <c r="O17" i="15" s="1"/>
  <c r="BP17" i="15" s="1"/>
  <c r="O18" i="15" a="1"/>
  <c r="O18" i="15" s="1"/>
  <c r="P18" i="15" s="1"/>
  <c r="O19" i="15" a="1"/>
  <c r="O19" i="15" s="1"/>
  <c r="P19" i="15" s="1"/>
  <c r="BP19" i="15"/>
  <c r="O20" i="15" a="1"/>
  <c r="O20" i="15" s="1"/>
  <c r="P20" i="15" s="1"/>
  <c r="O21" i="15" a="1"/>
  <c r="O21" i="15" s="1"/>
  <c r="BP21" i="15" s="1"/>
  <c r="O22" i="15" a="1"/>
  <c r="O22" i="15" s="1"/>
  <c r="BP22" i="15" s="1"/>
  <c r="P22" i="15"/>
  <c r="O23" i="15" a="1"/>
  <c r="O23" i="15" s="1"/>
  <c r="P23" i="15" s="1"/>
  <c r="BP23" i="15"/>
  <c r="O24" i="15" a="1"/>
  <c r="O24" i="15" s="1"/>
  <c r="P24" i="15" s="1"/>
  <c r="O25" i="15" a="1"/>
  <c r="O25" i="15" s="1"/>
  <c r="BP25" i="15" s="1"/>
  <c r="O26" i="15" a="1"/>
  <c r="O26" i="15" s="1"/>
  <c r="P26" i="15"/>
  <c r="O27" i="15" a="1"/>
  <c r="O27" i="15" s="1"/>
  <c r="Q27" i="15" s="1"/>
  <c r="O28" i="15" a="1"/>
  <c r="O28" i="15" s="1"/>
  <c r="O29" i="15" a="1"/>
  <c r="O29" i="15" s="1"/>
  <c r="O30" i="15" a="1"/>
  <c r="O30" i="15" s="1"/>
  <c r="P30" i="15" s="1"/>
  <c r="BP30" i="15"/>
  <c r="BP31" i="15"/>
  <c r="BP32" i="15"/>
  <c r="BP33" i="15"/>
  <c r="O34" i="15" a="1"/>
  <c r="O34" i="15" s="1"/>
  <c r="P34" i="15" s="1"/>
  <c r="O35" i="15" a="1"/>
  <c r="O35" i="15" s="1"/>
  <c r="P35" i="15" s="1"/>
  <c r="O36" i="15" a="1"/>
  <c r="O36" i="15" s="1"/>
  <c r="P36" i="15" s="1"/>
  <c r="O37" i="15" a="1"/>
  <c r="O37" i="15" s="1"/>
  <c r="P37" i="15" s="1"/>
  <c r="BP37" i="15"/>
  <c r="O38" i="15" a="1"/>
  <c r="O38" i="15" s="1"/>
  <c r="P38" i="15" s="1"/>
  <c r="O39" i="15" a="1"/>
  <c r="O39" i="15" s="1"/>
  <c r="P39" i="15" s="1"/>
  <c r="BP39" i="15"/>
  <c r="O40" i="15" a="1"/>
  <c r="O40" i="15" s="1"/>
  <c r="P40" i="15" s="1"/>
  <c r="O41" i="15" a="1"/>
  <c r="O41" i="15" s="1"/>
  <c r="P41" i="15" s="1"/>
  <c r="O42" i="15" a="1"/>
  <c r="O42" i="15" s="1"/>
  <c r="P42" i="15" s="1"/>
  <c r="O43" i="15" a="1"/>
  <c r="O43" i="15" s="1"/>
  <c r="P43" i="15" s="1"/>
  <c r="O44" i="15" a="1"/>
  <c r="O44" i="15" s="1"/>
  <c r="P44" i="15" s="1"/>
  <c r="O45" i="15" a="1"/>
  <c r="O45" i="15" s="1"/>
  <c r="P45" i="15" s="1"/>
  <c r="BP45" i="15"/>
  <c r="O46" i="15" a="1"/>
  <c r="O46" i="15" s="1"/>
  <c r="P46" i="15" s="1"/>
  <c r="O47" i="15" a="1"/>
  <c r="O47" i="15" s="1"/>
  <c r="P47" i="15" s="1"/>
  <c r="O48" i="15" a="1"/>
  <c r="O48" i="15" s="1"/>
  <c r="P48" i="15" s="1"/>
  <c r="O49" i="15" a="1"/>
  <c r="O49" i="15" s="1"/>
  <c r="P49" i="15" s="1"/>
  <c r="O50" i="15" a="1"/>
  <c r="O50" i="15" s="1"/>
  <c r="P50" i="15" s="1"/>
  <c r="O51" i="15" a="1"/>
  <c r="O51" i="15" s="1"/>
  <c r="P51" i="15" s="1"/>
  <c r="BP52" i="15"/>
  <c r="BP53" i="15"/>
  <c r="BP54" i="15"/>
  <c r="O55" i="15" a="1"/>
  <c r="O55" i="15" s="1"/>
  <c r="O56" i="15" a="1"/>
  <c r="O56" i="15"/>
  <c r="O57" i="15" a="1"/>
  <c r="O57" i="15" s="1"/>
  <c r="O58" i="15" a="1"/>
  <c r="O58" i="15" s="1"/>
  <c r="O59" i="15" a="1"/>
  <c r="O59" i="15" s="1"/>
  <c r="O60" i="15" a="1"/>
  <c r="O60" i="15" s="1"/>
  <c r="O61" i="15" a="1"/>
  <c r="O61" i="15" s="1"/>
  <c r="O62" i="15" a="1"/>
  <c r="O62" i="15" s="1"/>
  <c r="O63" i="15" a="1"/>
  <c r="O63" i="15" s="1"/>
  <c r="O64" i="15" a="1"/>
  <c r="O64" i="15" s="1"/>
  <c r="O65" i="15" a="1"/>
  <c r="O65" i="15" s="1"/>
  <c r="O66" i="15" a="1"/>
  <c r="O66" i="15" s="1"/>
  <c r="O67" i="15" a="1"/>
  <c r="O67" i="15" s="1"/>
  <c r="O68" i="15" a="1"/>
  <c r="O68" i="15" s="1"/>
  <c r="O69" i="15" a="1"/>
  <c r="O69" i="15" s="1"/>
  <c r="O70" i="15" a="1"/>
  <c r="O70" i="15" s="1"/>
  <c r="O71" i="15" a="1"/>
  <c r="O71" i="15" s="1"/>
  <c r="O72" i="15" a="1"/>
  <c r="O72" i="15" s="1"/>
  <c r="O73" i="15" a="1"/>
  <c r="O73" i="15" s="1"/>
  <c r="O74" i="15" a="1"/>
  <c r="O74" i="15" s="1"/>
  <c r="O75" i="15" a="1"/>
  <c r="O75" i="15" s="1"/>
  <c r="O76" i="15" a="1"/>
  <c r="O76" i="15" s="1"/>
  <c r="O77" i="15" a="1"/>
  <c r="O77" i="15" s="1"/>
  <c r="O78" i="15" a="1"/>
  <c r="O78" i="15" s="1"/>
  <c r="O79" i="15" a="1"/>
  <c r="O79" i="15" s="1"/>
  <c r="O80" i="15" a="1"/>
  <c r="O80" i="15" s="1"/>
  <c r="O81" i="15" a="1"/>
  <c r="O81" i="15" s="1"/>
  <c r="O82" i="15" a="1"/>
  <c r="O82" i="15" s="1"/>
  <c r="O83" i="15" a="1"/>
  <c r="O83" i="15" s="1"/>
  <c r="O84" i="15" a="1"/>
  <c r="O84" i="15" s="1"/>
  <c r="O85" i="15" a="1"/>
  <c r="O85" i="15" s="1"/>
  <c r="O86" i="15" a="1"/>
  <c r="O86" i="15" s="1"/>
  <c r="O87" i="15" a="1"/>
  <c r="O87" i="15" s="1"/>
  <c r="O110" i="15" a="1"/>
  <c r="O110" i="15" s="1"/>
  <c r="P110" i="15" s="1"/>
  <c r="O111" i="15" a="1"/>
  <c r="O111" i="15" s="1"/>
  <c r="O112" i="15" a="1"/>
  <c r="O112" i="15" s="1"/>
  <c r="BP112" i="15" s="1"/>
  <c r="O113" i="15" a="1"/>
  <c r="O113" i="15"/>
  <c r="P113" i="15" s="1"/>
  <c r="O114" i="15" a="1"/>
  <c r="O114" i="15" s="1"/>
  <c r="P114" i="15" s="1"/>
  <c r="P112" i="15"/>
  <c r="O115" i="15" a="1"/>
  <c r="O115" i="15" s="1"/>
  <c r="P115" i="15" s="1"/>
  <c r="O116" i="15" a="1"/>
  <c r="O116" i="15" s="1"/>
  <c r="P116" i="15" s="1"/>
  <c r="O117" i="15" a="1"/>
  <c r="O117" i="15" s="1"/>
  <c r="O118" i="15" a="1"/>
  <c r="O118" i="15" s="1"/>
  <c r="BP94" i="15"/>
  <c r="O95" i="15" a="1"/>
  <c r="O95" i="15" s="1"/>
  <c r="BP95" i="15" s="1"/>
  <c r="O96" i="15" a="1"/>
  <c r="O96" i="15" s="1"/>
  <c r="O97" i="15" a="1"/>
  <c r="O97" i="15" s="1"/>
  <c r="O98" i="15" a="1"/>
  <c r="O98" i="15" s="1"/>
  <c r="O99" i="15" a="1"/>
  <c r="O99" i="15" s="1"/>
  <c r="O100" i="15" a="1"/>
  <c r="O100" i="15" s="1"/>
  <c r="O105" i="15" a="1"/>
  <c r="O105" i="15" s="1"/>
  <c r="P105" i="15" s="1"/>
  <c r="BN105" i="15"/>
  <c r="O106" i="15" a="1"/>
  <c r="O106" i="15" s="1"/>
  <c r="P106" i="15" s="1"/>
  <c r="BN106" i="15"/>
  <c r="O107" i="15" a="1"/>
  <c r="O107" i="15" s="1"/>
  <c r="BP107" i="15" s="1"/>
  <c r="P107" i="15"/>
  <c r="BN107" i="15"/>
  <c r="O108" i="15" a="1"/>
  <c r="O108" i="15"/>
  <c r="O109" i="15" a="1"/>
  <c r="O109" i="15" s="1"/>
  <c r="BN116" i="15"/>
  <c r="O119" i="15" a="1"/>
  <c r="O119" i="15" s="1"/>
  <c r="O120" i="15" a="1"/>
  <c r="O120" i="15"/>
  <c r="P120" i="15" s="1"/>
  <c r="O121" i="15" a="1"/>
  <c r="O121" i="15"/>
  <c r="P121" i="15" s="1"/>
  <c r="NQ2" i="15"/>
  <c r="NW2" i="15"/>
  <c r="OC2" i="15"/>
  <c r="AD76" i="2"/>
  <c r="AD84" i="2"/>
  <c r="AD85" i="2"/>
  <c r="AD86" i="2"/>
  <c r="AD87" i="2"/>
  <c r="AD101" i="2"/>
  <c r="AD99" i="2"/>
  <c r="AD100" i="2"/>
  <c r="BE100" i="2"/>
  <c r="Z100" i="2" s="1"/>
  <c r="AD89" i="2"/>
  <c r="BE89" i="2"/>
  <c r="Z89" i="2" s="1"/>
  <c r="AD88" i="2"/>
  <c r="BE88" i="2"/>
  <c r="Z88" i="2" s="1"/>
  <c r="AD91" i="2"/>
  <c r="BE91" i="2"/>
  <c r="Z91" i="2" s="1"/>
  <c r="AD90" i="2"/>
  <c r="AD96" i="2"/>
  <c r="BE96" i="2"/>
  <c r="Z96" i="2" s="1"/>
  <c r="AD95" i="2"/>
  <c r="BE95" i="2"/>
  <c r="Z95" i="2" s="1"/>
  <c r="AD94" i="2"/>
  <c r="BE94" i="2"/>
  <c r="Z94" i="2" s="1"/>
  <c r="AD98" i="2"/>
  <c r="BE98" i="2"/>
  <c r="Z98" i="2" s="1"/>
  <c r="AD97" i="2"/>
  <c r="BE97" i="2"/>
  <c r="Z97" i="2" s="1"/>
  <c r="AD93" i="2"/>
  <c r="BE93" i="2"/>
  <c r="Z93" i="2" s="1"/>
  <c r="AD92" i="2"/>
  <c r="AD103" i="2"/>
  <c r="AD102" i="2"/>
  <c r="AD104" i="2"/>
  <c r="AD105" i="2"/>
  <c r="AD106" i="2"/>
  <c r="AD107" i="2"/>
  <c r="AD112" i="2"/>
  <c r="AD111" i="2"/>
  <c r="AD110" i="2"/>
  <c r="AD108" i="2"/>
  <c r="AD109" i="2"/>
  <c r="AD113" i="2"/>
  <c r="AD114" i="2"/>
  <c r="AD115" i="2"/>
  <c r="AD116" i="2"/>
  <c r="AD117" i="2"/>
  <c r="AD127" i="2"/>
  <c r="AD118" i="2"/>
  <c r="AD124" i="2"/>
  <c r="AD125" i="2"/>
  <c r="AD120" i="2"/>
  <c r="AD126" i="2"/>
  <c r="AD121" i="2"/>
  <c r="AD122" i="2"/>
  <c r="AD123" i="2"/>
  <c r="AD119" i="2"/>
  <c r="AD139" i="2"/>
  <c r="BE139" i="2"/>
  <c r="AD147" i="2"/>
  <c r="BE147" i="2"/>
  <c r="AD153" i="2"/>
  <c r="BE153" i="2"/>
  <c r="AD140" i="2"/>
  <c r="AD148" i="2"/>
  <c r="BE148" i="2"/>
  <c r="AD142" i="2"/>
  <c r="AD141" i="2"/>
  <c r="BE141" i="2"/>
  <c r="AD138" i="2"/>
  <c r="BE138" i="2"/>
  <c r="AD145" i="2"/>
  <c r="BE145" i="2"/>
  <c r="AD152" i="2"/>
  <c r="BE152" i="2"/>
  <c r="AD151" i="2"/>
  <c r="BE151" i="2"/>
  <c r="AD149" i="2"/>
  <c r="BE149" i="2"/>
  <c r="AD150" i="2"/>
  <c r="BE150" i="2"/>
  <c r="AD144" i="2"/>
  <c r="BE144" i="2"/>
  <c r="AD143" i="2"/>
  <c r="BE143" i="2"/>
  <c r="AD146" i="2"/>
  <c r="AD154" i="2"/>
  <c r="AD137" i="2"/>
  <c r="BE137" i="2"/>
  <c r="AD134" i="2"/>
  <c r="BE134" i="2"/>
  <c r="AD133" i="2"/>
  <c r="AD136" i="2"/>
  <c r="AD135" i="2"/>
  <c r="BE135" i="2"/>
  <c r="AD131" i="2"/>
  <c r="AD129" i="2"/>
  <c r="BE129" i="2"/>
  <c r="AD128" i="2"/>
  <c r="AD130" i="2"/>
  <c r="AD132" i="2"/>
  <c r="AD159" i="2"/>
  <c r="BE159" i="2"/>
  <c r="AD158" i="2"/>
  <c r="BE158" i="2"/>
  <c r="AD157" i="2"/>
  <c r="BE157" i="2"/>
  <c r="AD155" i="2"/>
  <c r="BE155" i="2"/>
  <c r="AD156" i="2"/>
  <c r="BE156" i="2"/>
  <c r="AD160" i="2"/>
  <c r="AD161" i="2"/>
  <c r="AD163" i="2"/>
  <c r="AD164" i="2"/>
  <c r="AD162" i="2"/>
  <c r="AD165" i="2"/>
  <c r="AD166" i="2"/>
  <c r="AD167" i="2"/>
  <c r="AD168" i="2"/>
  <c r="AD170" i="2"/>
  <c r="AD169" i="2"/>
  <c r="AD171" i="2"/>
  <c r="AD172" i="2"/>
  <c r="AD173" i="2"/>
  <c r="AD175" i="2"/>
  <c r="AD176" i="2"/>
  <c r="AD174" i="2"/>
  <c r="AD177" i="2"/>
  <c r="AD178" i="2"/>
  <c r="AD180" i="2"/>
  <c r="AD189" i="2"/>
  <c r="AD186" i="2"/>
  <c r="AD183" i="2"/>
  <c r="AD184" i="2"/>
  <c r="AD185" i="2"/>
  <c r="AD190" i="2"/>
  <c r="AD191" i="2"/>
  <c r="AD193" i="2"/>
  <c r="AD192" i="2"/>
  <c r="AD179" i="2"/>
  <c r="AD181" i="2"/>
  <c r="AD182" i="2"/>
  <c r="AD187" i="2"/>
  <c r="AD188" i="2"/>
  <c r="AD194" i="2"/>
  <c r="AD195" i="2"/>
  <c r="BE195" i="2"/>
  <c r="Z195" i="2" s="1"/>
  <c r="AD196" i="2"/>
  <c r="AD199" i="2"/>
  <c r="AD198" i="2"/>
  <c r="AD197" i="2"/>
  <c r="AD200" i="2"/>
  <c r="AD201" i="2"/>
  <c r="AD202" i="2"/>
  <c r="AD203" i="2"/>
  <c r="AD204" i="2"/>
  <c r="AD205" i="2"/>
  <c r="AD206" i="2"/>
  <c r="AD207" i="2"/>
  <c r="AD208" i="2"/>
  <c r="AD209" i="2"/>
  <c r="AD218" i="2"/>
  <c r="AD219" i="2"/>
  <c r="AD220" i="2"/>
  <c r="AD221" i="2"/>
  <c r="AD210" i="2"/>
  <c r="AD211" i="2"/>
  <c r="AD212" i="2"/>
  <c r="AD213" i="2"/>
  <c r="AD214" i="2"/>
  <c r="AD215" i="2"/>
  <c r="AD216" i="2"/>
  <c r="AD217" i="2"/>
  <c r="AD222" i="2"/>
  <c r="AD223" i="2"/>
  <c r="AD224" i="2"/>
  <c r="AD225" i="2"/>
  <c r="AD226" i="2"/>
  <c r="AD227" i="2"/>
  <c r="AD244" i="2"/>
  <c r="AD245" i="2"/>
  <c r="AD228" i="2"/>
  <c r="AD246" i="2"/>
  <c r="AD247" i="2"/>
  <c r="AD243" i="2"/>
  <c r="AD248" i="2"/>
  <c r="AD249" i="2"/>
  <c r="AD229" i="2"/>
  <c r="AD230" i="2"/>
  <c r="AD250" i="2"/>
  <c r="AD251" i="2"/>
  <c r="AD252" i="2"/>
  <c r="AD242" i="2"/>
  <c r="AD241" i="2"/>
  <c r="AD231" i="2"/>
  <c r="AD237" i="2"/>
  <c r="AD232" i="2"/>
  <c r="AD233" i="2"/>
  <c r="AD234" i="2"/>
  <c r="AD236" i="2"/>
  <c r="AD235" i="2"/>
  <c r="AD240" i="2"/>
  <c r="AD259" i="2"/>
  <c r="AD258" i="2"/>
  <c r="AD254" i="2"/>
  <c r="AD255" i="2"/>
  <c r="AD256" i="2"/>
  <c r="AD253" i="2"/>
  <c r="AD257" i="2"/>
  <c r="AD260" i="2"/>
  <c r="BC262" i="2"/>
  <c r="Z262" i="2" s="1"/>
  <c r="AD262" i="2"/>
  <c r="BD262" i="2"/>
  <c r="BC261" i="2"/>
  <c r="AD261" i="2"/>
  <c r="BD261" i="2"/>
  <c r="BO263" i="2"/>
  <c r="AD263" i="2"/>
  <c r="BP263" i="2"/>
  <c r="AD267" i="2"/>
  <c r="AD266" i="2"/>
  <c r="AD265" i="2"/>
  <c r="AD264" i="2"/>
  <c r="AD268" i="2"/>
  <c r="AD269" i="2"/>
  <c r="AD270" i="2"/>
  <c r="AD271" i="2"/>
  <c r="AD272" i="2"/>
  <c r="AD273" i="2"/>
  <c r="AD274" i="2"/>
  <c r="AD287" i="2"/>
  <c r="AD275" i="2"/>
  <c r="AD276" i="2"/>
  <c r="AD277" i="2"/>
  <c r="AD278" i="2"/>
  <c r="AD279" i="2"/>
  <c r="AD280" i="2"/>
  <c r="AD281" i="2"/>
  <c r="AD283" i="2"/>
  <c r="AD284" i="2"/>
  <c r="AD285" i="2"/>
  <c r="AD286" i="2"/>
  <c r="AD289" i="2"/>
  <c r="AD290" i="2"/>
  <c r="AD291" i="2"/>
  <c r="AD292" i="2"/>
  <c r="AD293" i="2"/>
  <c r="AD294" i="2"/>
  <c r="AD56" i="2"/>
  <c r="AD69" i="2"/>
  <c r="AD74" i="2"/>
  <c r="AD298" i="2"/>
  <c r="AD300" i="2"/>
  <c r="AD301" i="2"/>
  <c r="AD302" i="2"/>
  <c r="AD299" i="2"/>
  <c r="AD303" i="2"/>
  <c r="AD304" i="2"/>
  <c r="BF316" i="2"/>
  <c r="BC316" i="2" s="1"/>
  <c r="AD316" i="2"/>
  <c r="AD311" i="2"/>
  <c r="BF307" i="2"/>
  <c r="BC307" i="2" s="1"/>
  <c r="AD307" i="2"/>
  <c r="AD308" i="2"/>
  <c r="AD312" i="2"/>
  <c r="AD309" i="2"/>
  <c r="AD310" i="2"/>
  <c r="AD313" i="2"/>
  <c r="AD314" i="2"/>
  <c r="AD315" i="2"/>
  <c r="AD306" i="2"/>
  <c r="AD305" i="2"/>
  <c r="BF323" i="2"/>
  <c r="BC323" i="2" s="1"/>
  <c r="AD323" i="2"/>
  <c r="BF328" i="2"/>
  <c r="BC328" i="2" s="1"/>
  <c r="AD328" i="2"/>
  <c r="BF330" i="2"/>
  <c r="BC330" i="2" s="1"/>
  <c r="AD330" i="2"/>
  <c r="BF327" i="2"/>
  <c r="AD327" i="2"/>
  <c r="BF329" i="2"/>
  <c r="BC329" i="2" s="1"/>
  <c r="AD329" i="2"/>
  <c r="BF321" i="2"/>
  <c r="BC321" i="2" s="1"/>
  <c r="AD321" i="2"/>
  <c r="BF322" i="2"/>
  <c r="BC322" i="2" s="1"/>
  <c r="AD322" i="2"/>
  <c r="AD324" i="2"/>
  <c r="BF325" i="2"/>
  <c r="BC325" i="2" s="1"/>
  <c r="AD325" i="2"/>
  <c r="AD326" i="2"/>
  <c r="AD320" i="2"/>
  <c r="AD317" i="2"/>
  <c r="AD318" i="2"/>
  <c r="AD319" i="2"/>
  <c r="BF331" i="2"/>
  <c r="AD331" i="2"/>
  <c r="AD333" i="2"/>
  <c r="AD332" i="2"/>
  <c r="AD334" i="2"/>
  <c r="AD335" i="2"/>
  <c r="AD338" i="2"/>
  <c r="AD340" i="2"/>
  <c r="AD341" i="2"/>
  <c r="AD337" i="2"/>
  <c r="AD336" i="2"/>
  <c r="AD342" i="2"/>
  <c r="AD339" i="2"/>
  <c r="AD343" i="2"/>
  <c r="AD344" i="2"/>
  <c r="AD345" i="2"/>
  <c r="AD346" i="2"/>
  <c r="AD347" i="2"/>
  <c r="AD348" i="2"/>
  <c r="AD349" i="2"/>
  <c r="AD350" i="2"/>
  <c r="AD353" i="2"/>
  <c r="AD356" i="2"/>
  <c r="AD354" i="2"/>
  <c r="AD355" i="2"/>
  <c r="AD351" i="2"/>
  <c r="AD352" i="2"/>
  <c r="AD357" i="2"/>
  <c r="AD360" i="2"/>
  <c r="AD361" i="2"/>
  <c r="AD362" i="2"/>
  <c r="AD358" i="2"/>
  <c r="AD359" i="2"/>
  <c r="AD363" i="2"/>
  <c r="AD364" i="2"/>
  <c r="AD365" i="2"/>
  <c r="AD380" i="2"/>
  <c r="AD382" i="2"/>
  <c r="AD45" i="2"/>
  <c r="AD10" i="2"/>
  <c r="AD55" i="2"/>
  <c r="AD296" i="2"/>
  <c r="AD48" i="2"/>
  <c r="AD381" i="2"/>
  <c r="AD49" i="2"/>
  <c r="AD51" i="2"/>
  <c r="AD50" i="2"/>
  <c r="AD297" i="2"/>
  <c r="AD11" i="2"/>
  <c r="AD70" i="2"/>
  <c r="AD44" i="2"/>
  <c r="AD47" i="2"/>
  <c r="AD66" i="2"/>
  <c r="AD67" i="2"/>
  <c r="AD68" i="2"/>
  <c r="AD63" i="2"/>
  <c r="AD61" i="2"/>
  <c r="AD62" i="2"/>
  <c r="AD64" i="2"/>
  <c r="AD59" i="2"/>
  <c r="AD57" i="2"/>
  <c r="AD58" i="2"/>
  <c r="AD60" i="2"/>
  <c r="AD65" i="2"/>
  <c r="AD388" i="2"/>
  <c r="AD390" i="2"/>
  <c r="AD391" i="2"/>
  <c r="AD389" i="2"/>
  <c r="AD392" i="2"/>
  <c r="AD396" i="2"/>
  <c r="AD393" i="2"/>
  <c r="AD394" i="2"/>
  <c r="AD395" i="2"/>
  <c r="AD399" i="2"/>
  <c r="AD397" i="2"/>
  <c r="AD400" i="2"/>
  <c r="AD401" i="2"/>
  <c r="AD402" i="2"/>
  <c r="AD403" i="2"/>
  <c r="AD404" i="2"/>
  <c r="AD405" i="2"/>
  <c r="AD407" i="2"/>
  <c r="AD406" i="2"/>
  <c r="AD408" i="2"/>
  <c r="AD410" i="2"/>
  <c r="AD409" i="2"/>
  <c r="AD411" i="2"/>
  <c r="AD419" i="2"/>
  <c r="AD415" i="2"/>
  <c r="AD412" i="2"/>
  <c r="AD416" i="2"/>
  <c r="AD413" i="2"/>
  <c r="AD417" i="2"/>
  <c r="AD414" i="2"/>
  <c r="AD418" i="2"/>
  <c r="AD420" i="2"/>
  <c r="AD421" i="2"/>
  <c r="AD422" i="2"/>
  <c r="AD436" i="2"/>
  <c r="BE436" i="2"/>
  <c r="Z436" i="2" s="1"/>
  <c r="AD437" i="2"/>
  <c r="BE437" i="2"/>
  <c r="Z437" i="2" s="1"/>
  <c r="AD438" i="2"/>
  <c r="BE438" i="2"/>
  <c r="Z438" i="2" s="1"/>
  <c r="AD429" i="2"/>
  <c r="BE429" i="2"/>
  <c r="Z429" i="2" s="1"/>
  <c r="AD432" i="2"/>
  <c r="AD433" i="2"/>
  <c r="BE433" i="2"/>
  <c r="Z433" i="2" s="1"/>
  <c r="AD434" i="2"/>
  <c r="BE434" i="2"/>
  <c r="Z434" i="2" s="1"/>
  <c r="AD435" i="2"/>
  <c r="BE435" i="2"/>
  <c r="Z435" i="2" s="1"/>
  <c r="AD423" i="2"/>
  <c r="BE423" i="2"/>
  <c r="Z423" i="2" s="1"/>
  <c r="AD424" i="2"/>
  <c r="AD425" i="2"/>
  <c r="BE425" i="2"/>
  <c r="Z425" i="2" s="1"/>
  <c r="AD426" i="2"/>
  <c r="BE426" i="2"/>
  <c r="Z426" i="2" s="1"/>
  <c r="AD427" i="2"/>
  <c r="BE427" i="2"/>
  <c r="Z427" i="2" s="1"/>
  <c r="AD439" i="2"/>
  <c r="AD428" i="2"/>
  <c r="AD431" i="2"/>
  <c r="AD440" i="2"/>
  <c r="AD430" i="2"/>
  <c r="AD441" i="2"/>
  <c r="AD442" i="2"/>
  <c r="AD443" i="2"/>
  <c r="AD444" i="2"/>
  <c r="AD445" i="2"/>
  <c r="AD453" i="2"/>
  <c r="AD454" i="2"/>
  <c r="AD455" i="2"/>
  <c r="AD456" i="2"/>
  <c r="AD457" i="2"/>
  <c r="AD458" i="2"/>
  <c r="AD446" i="2"/>
  <c r="AD447" i="2"/>
  <c r="AD448" i="2"/>
  <c r="AD449" i="2"/>
  <c r="AD459" i="2"/>
  <c r="AD460" i="2"/>
  <c r="AD461" i="2"/>
  <c r="AD462" i="2"/>
  <c r="AD463" i="2"/>
  <c r="AD464" i="2"/>
  <c r="AD465" i="2"/>
  <c r="AD466" i="2"/>
  <c r="AD467" i="2"/>
  <c r="AD468" i="2"/>
  <c r="AD469" i="2"/>
  <c r="AD470" i="2"/>
  <c r="AD471" i="2"/>
  <c r="AD472" i="2"/>
  <c r="AD473" i="2"/>
  <c r="AD450" i="2"/>
  <c r="AD451" i="2"/>
  <c r="AD452" i="2"/>
  <c r="AD474" i="2"/>
  <c r="AD475" i="2"/>
  <c r="AD476" i="2"/>
  <c r="AD477" i="2"/>
  <c r="AD478" i="2"/>
  <c r="AD479" i="2"/>
  <c r="AD480" i="2"/>
  <c r="AD481" i="2"/>
  <c r="AD482" i="2"/>
  <c r="AD486" i="2"/>
  <c r="AD483" i="2"/>
  <c r="AD484" i="2"/>
  <c r="AD487" i="2"/>
  <c r="AD488" i="2"/>
  <c r="AD485" i="2"/>
  <c r="AD489" i="2"/>
  <c r="AD490" i="2"/>
  <c r="AD491" i="2"/>
  <c r="AD492" i="2"/>
  <c r="AD387" i="2"/>
  <c r="AD72" i="2"/>
  <c r="AD52" i="2"/>
  <c r="AD383" i="2"/>
  <c r="AD71" i="2"/>
  <c r="AD398" i="2"/>
  <c r="AD493" i="2"/>
  <c r="AY127" i="2"/>
  <c r="Z127" i="2" s="1"/>
  <c r="AY139" i="2"/>
  <c r="AY147" i="2"/>
  <c r="AY153" i="2"/>
  <c r="AY148" i="2"/>
  <c r="AY141" i="2"/>
  <c r="AY138" i="2"/>
  <c r="AY145" i="2"/>
  <c r="AY152" i="2"/>
  <c r="AY151" i="2"/>
  <c r="AY149" i="2"/>
  <c r="AY150" i="2"/>
  <c r="AY144" i="2"/>
  <c r="AY143" i="2"/>
  <c r="AY137" i="2"/>
  <c r="AY134" i="2"/>
  <c r="AY135" i="2"/>
  <c r="AY129" i="2"/>
  <c r="AY159" i="2"/>
  <c r="AY158" i="2"/>
  <c r="AY157" i="2"/>
  <c r="AY155" i="2"/>
  <c r="AY156" i="2"/>
  <c r="AY160" i="2"/>
  <c r="Z160" i="2" s="1"/>
  <c r="AY161" i="2"/>
  <c r="Z161" i="2" s="1"/>
  <c r="AY163" i="2"/>
  <c r="Z163" i="2" s="1"/>
  <c r="AY164" i="2"/>
  <c r="Z164" i="2" s="1"/>
  <c r="AY162" i="2"/>
  <c r="Z162" i="2" s="1"/>
  <c r="AY180" i="2"/>
  <c r="Z180" i="2" s="1"/>
  <c r="AY189" i="2"/>
  <c r="Z189" i="2" s="1"/>
  <c r="AY186" i="2"/>
  <c r="Z186" i="2" s="1"/>
  <c r="AY183" i="2"/>
  <c r="Z183" i="2" s="1"/>
  <c r="AY184" i="2"/>
  <c r="Z184" i="2" s="1"/>
  <c r="AY185" i="2"/>
  <c r="Z185" i="2" s="1"/>
  <c r="AY190" i="2"/>
  <c r="Z190" i="2" s="1"/>
  <c r="AY191" i="2"/>
  <c r="Z191" i="2" s="1"/>
  <c r="AY193" i="2"/>
  <c r="Z193" i="2" s="1"/>
  <c r="AY192" i="2"/>
  <c r="Z192" i="2" s="1"/>
  <c r="AY179" i="2"/>
  <c r="Z179" i="2" s="1"/>
  <c r="AY181" i="2"/>
  <c r="Z181" i="2" s="1"/>
  <c r="AY182" i="2"/>
  <c r="Z182" i="2" s="1"/>
  <c r="AY187" i="2"/>
  <c r="Z187" i="2" s="1"/>
  <c r="AY188" i="2"/>
  <c r="Z188" i="2" s="1"/>
  <c r="AY198" i="2"/>
  <c r="AY268" i="2"/>
  <c r="Z268" i="2" s="1"/>
  <c r="AY287" i="2"/>
  <c r="Z287" i="2" s="1"/>
  <c r="AW300" i="2"/>
  <c r="AX300" i="2"/>
  <c r="AY338" i="2"/>
  <c r="AY340" i="2"/>
  <c r="AY341" i="2"/>
  <c r="AY337" i="2"/>
  <c r="AY336" i="2"/>
  <c r="AY342" i="2"/>
  <c r="AY339" i="2"/>
  <c r="AY343" i="2"/>
  <c r="AY344" i="2"/>
  <c r="AY345" i="2"/>
  <c r="AY346" i="2"/>
  <c r="AY388" i="2"/>
  <c r="Z388" i="2" s="1"/>
  <c r="AY397" i="2"/>
  <c r="Z397" i="2" s="1"/>
  <c r="AY405" i="2"/>
  <c r="Z405" i="2" s="1"/>
  <c r="AY407" i="2"/>
  <c r="Z407" i="2" s="1"/>
  <c r="AY406" i="2"/>
  <c r="Z406" i="2" s="1"/>
  <c r="AY408" i="2"/>
  <c r="Z408" i="2" s="1"/>
  <c r="AY409" i="2"/>
  <c r="Z409" i="2" s="1"/>
  <c r="BK118" i="2"/>
  <c r="Z118" i="2" s="1"/>
  <c r="BK124" i="2"/>
  <c r="Z124" i="2" s="1"/>
  <c r="BK125" i="2"/>
  <c r="Z125" i="2" s="1"/>
  <c r="BK120" i="2"/>
  <c r="Z120" i="2" s="1"/>
  <c r="BK126" i="2"/>
  <c r="Z126" i="2" s="1"/>
  <c r="BK121" i="2"/>
  <c r="Z121" i="2" s="1"/>
  <c r="BK122" i="2"/>
  <c r="Z122" i="2" s="1"/>
  <c r="BK123" i="2"/>
  <c r="Z123" i="2" s="1"/>
  <c r="BK119" i="2"/>
  <c r="Z119" i="2" s="1"/>
  <c r="BK140" i="2"/>
  <c r="Z140" i="2" s="1"/>
  <c r="BK142" i="2"/>
  <c r="Z142" i="2" s="1"/>
  <c r="BK146" i="2"/>
  <c r="Z146" i="2" s="1"/>
  <c r="BK154" i="2"/>
  <c r="Z154" i="2" s="1"/>
  <c r="BK133" i="2"/>
  <c r="Z133" i="2" s="1"/>
  <c r="BK136" i="2"/>
  <c r="Z136" i="2" s="1"/>
  <c r="BK131" i="2"/>
  <c r="Z131" i="2" s="1"/>
  <c r="BK128" i="2"/>
  <c r="Z128" i="2" s="1"/>
  <c r="BK130" i="2"/>
  <c r="Z130" i="2" s="1"/>
  <c r="BK132" i="2"/>
  <c r="Z132" i="2" s="1"/>
  <c r="BK46" i="2"/>
  <c r="BK493" i="2"/>
  <c r="Z493" i="2" s="1"/>
  <c r="BQ101" i="2"/>
  <c r="CO99" i="2"/>
  <c r="DS147" i="2"/>
  <c r="AA147" i="2" s="1"/>
  <c r="DS153" i="2"/>
  <c r="AA153" i="2" s="1"/>
  <c r="DS148" i="2"/>
  <c r="AA148" i="2" s="1"/>
  <c r="DS141" i="2"/>
  <c r="AA141" i="2" s="1"/>
  <c r="DS138" i="2"/>
  <c r="AA138" i="2" s="1"/>
  <c r="DS145" i="2"/>
  <c r="AA145" i="2" s="1"/>
  <c r="DS152" i="2"/>
  <c r="AA152" i="2" s="1"/>
  <c r="DS149" i="2"/>
  <c r="AA149" i="2" s="1"/>
  <c r="DS150" i="2"/>
  <c r="AA150" i="2" s="1"/>
  <c r="DS144" i="2"/>
  <c r="AA144" i="2" s="1"/>
  <c r="DS143" i="2"/>
  <c r="AA143" i="2" s="1"/>
  <c r="DS134" i="2"/>
  <c r="AA134" i="2" s="1"/>
  <c r="DS135" i="2"/>
  <c r="AA135" i="2" s="1"/>
  <c r="DS129" i="2"/>
  <c r="AA129" i="2" s="1"/>
  <c r="DS130" i="2"/>
  <c r="AA130" i="2" s="1"/>
  <c r="DS156" i="2"/>
  <c r="AA156" i="2" s="1"/>
  <c r="DS259" i="2"/>
  <c r="DS287" i="2"/>
  <c r="AA287" i="2" s="1"/>
  <c r="DQ69" i="2"/>
  <c r="DR69" i="2"/>
  <c r="DQ74" i="2"/>
  <c r="DR74" i="2"/>
  <c r="DS318" i="2"/>
  <c r="AA318" i="2" s="1"/>
  <c r="DS333" i="2"/>
  <c r="AA333" i="2" s="1"/>
  <c r="DS349" i="2"/>
  <c r="AA349" i="2" s="1"/>
  <c r="DS431" i="2"/>
  <c r="FU259" i="2"/>
  <c r="FS262" i="2"/>
  <c r="FT262" i="2"/>
  <c r="FS261" i="2"/>
  <c r="FT261" i="2"/>
  <c r="FS69" i="2"/>
  <c r="FT69" i="2"/>
  <c r="FS74" i="2"/>
  <c r="FT74" i="2"/>
  <c r="FU431" i="2"/>
  <c r="HW431" i="2"/>
  <c r="IO259" i="2"/>
  <c r="IM262" i="2"/>
  <c r="IN262" i="2"/>
  <c r="IM261" i="2"/>
  <c r="IN261" i="2"/>
  <c r="IO298" i="2"/>
  <c r="IO431" i="2"/>
  <c r="KQ259" i="2"/>
  <c r="KQ298" i="2"/>
  <c r="KQ380" i="2"/>
  <c r="AA380" i="2" s="1"/>
  <c r="KQ431" i="2"/>
  <c r="AA430" i="2"/>
  <c r="MS242" i="2"/>
  <c r="MS241" i="2"/>
  <c r="MS238" i="2"/>
  <c r="MS239" i="2"/>
  <c r="MS240" i="2"/>
  <c r="MS267" i="2"/>
  <c r="AB267" i="2" s="1"/>
  <c r="AB266" i="2"/>
  <c r="MS419" i="2"/>
  <c r="AB419" i="2" s="1"/>
  <c r="AH76" i="2"/>
  <c r="AH84" i="2"/>
  <c r="AH85" i="2"/>
  <c r="AH86" i="2"/>
  <c r="AH87" i="2"/>
  <c r="AH101" i="2"/>
  <c r="AH99" i="2"/>
  <c r="AH100" i="2"/>
  <c r="AH89" i="2"/>
  <c r="AH88" i="2"/>
  <c r="AH91" i="2"/>
  <c r="AH90" i="2"/>
  <c r="AH96" i="2"/>
  <c r="AH95" i="2"/>
  <c r="AH94" i="2"/>
  <c r="AH98" i="2"/>
  <c r="AH97" i="2"/>
  <c r="AH93" i="2"/>
  <c r="AH92" i="2"/>
  <c r="AH103" i="2"/>
  <c r="AH102" i="2"/>
  <c r="AH104" i="2"/>
  <c r="AH105" i="2"/>
  <c r="AH106" i="2"/>
  <c r="AH107" i="2"/>
  <c r="AH112" i="2"/>
  <c r="AH111" i="2"/>
  <c r="AH110" i="2"/>
  <c r="AH108" i="2"/>
  <c r="AH109" i="2"/>
  <c r="AH113" i="2"/>
  <c r="AH114" i="2"/>
  <c r="AH115" i="2"/>
  <c r="AH116" i="2"/>
  <c r="AH117" i="2"/>
  <c r="AH127" i="2"/>
  <c r="AH118" i="2"/>
  <c r="AH124" i="2"/>
  <c r="AH125" i="2"/>
  <c r="AH120" i="2"/>
  <c r="AH126" i="2"/>
  <c r="AH121" i="2"/>
  <c r="AH122" i="2"/>
  <c r="AH123" i="2"/>
  <c r="AH119" i="2"/>
  <c r="AH139" i="2"/>
  <c r="AH147" i="2"/>
  <c r="AH153" i="2"/>
  <c r="AH140" i="2"/>
  <c r="AH148" i="2"/>
  <c r="AH142" i="2"/>
  <c r="AH141" i="2"/>
  <c r="AH138" i="2"/>
  <c r="AH145" i="2"/>
  <c r="AH152" i="2"/>
  <c r="AH151" i="2"/>
  <c r="AH149" i="2"/>
  <c r="AH150" i="2"/>
  <c r="AH144" i="2"/>
  <c r="AH143" i="2"/>
  <c r="AH146" i="2"/>
  <c r="AH154" i="2"/>
  <c r="AH137" i="2"/>
  <c r="AH134" i="2"/>
  <c r="AH133" i="2"/>
  <c r="AH136" i="2"/>
  <c r="AH135" i="2"/>
  <c r="AH131" i="2"/>
  <c r="AH129" i="2"/>
  <c r="AH128" i="2"/>
  <c r="AH130" i="2"/>
  <c r="AH132" i="2"/>
  <c r="AH159" i="2"/>
  <c r="AH158" i="2"/>
  <c r="AH157" i="2"/>
  <c r="AH155" i="2"/>
  <c r="AH156" i="2"/>
  <c r="AH160" i="2"/>
  <c r="AH161" i="2"/>
  <c r="AH163" i="2"/>
  <c r="AH164" i="2"/>
  <c r="AH162" i="2"/>
  <c r="AH165" i="2"/>
  <c r="AH166" i="2"/>
  <c r="AH167" i="2"/>
  <c r="AH168" i="2"/>
  <c r="AH170" i="2"/>
  <c r="AH169" i="2"/>
  <c r="AH171" i="2"/>
  <c r="AH172" i="2"/>
  <c r="AH173" i="2"/>
  <c r="AH175" i="2"/>
  <c r="AH176" i="2"/>
  <c r="AH174" i="2"/>
  <c r="AH177" i="2"/>
  <c r="AH178" i="2"/>
  <c r="AH180" i="2"/>
  <c r="AH189" i="2"/>
  <c r="AH186" i="2"/>
  <c r="AH183" i="2"/>
  <c r="AH184" i="2"/>
  <c r="AH185" i="2"/>
  <c r="AH190" i="2"/>
  <c r="AH191" i="2"/>
  <c r="AH193" i="2"/>
  <c r="AH192" i="2"/>
  <c r="AH179" i="2"/>
  <c r="AH181" i="2"/>
  <c r="AH182" i="2"/>
  <c r="AH187" i="2"/>
  <c r="AH188" i="2"/>
  <c r="AH194" i="2"/>
  <c r="AH195" i="2"/>
  <c r="AH196" i="2"/>
  <c r="AH199" i="2"/>
  <c r="AH198" i="2"/>
  <c r="AH197" i="2"/>
  <c r="AH200" i="2"/>
  <c r="AH201" i="2"/>
  <c r="AH202" i="2"/>
  <c r="AH203" i="2"/>
  <c r="AH204" i="2"/>
  <c r="AH205" i="2"/>
  <c r="AH206" i="2"/>
  <c r="AH207" i="2"/>
  <c r="AH208" i="2"/>
  <c r="AH209" i="2"/>
  <c r="AH218" i="2"/>
  <c r="AH219" i="2"/>
  <c r="AH220" i="2"/>
  <c r="AH221" i="2"/>
  <c r="AH210" i="2"/>
  <c r="AH211" i="2"/>
  <c r="AH212" i="2"/>
  <c r="AH213" i="2"/>
  <c r="AH214" i="2"/>
  <c r="AH215" i="2"/>
  <c r="AH216" i="2"/>
  <c r="AH217" i="2"/>
  <c r="AH222" i="2"/>
  <c r="AH223" i="2"/>
  <c r="AH224" i="2"/>
  <c r="AH225" i="2"/>
  <c r="AH226" i="2"/>
  <c r="AH227" i="2"/>
  <c r="AH244" i="2"/>
  <c r="AH245" i="2"/>
  <c r="AH228" i="2"/>
  <c r="AH246" i="2"/>
  <c r="AH247" i="2"/>
  <c r="AH243" i="2"/>
  <c r="AH248" i="2"/>
  <c r="AH249" i="2"/>
  <c r="AH229" i="2"/>
  <c r="AH230" i="2"/>
  <c r="AH250" i="2"/>
  <c r="AH251" i="2"/>
  <c r="AH252" i="2"/>
  <c r="AH242" i="2"/>
  <c r="AH241" i="2"/>
  <c r="AH238" i="2"/>
  <c r="AH239" i="2"/>
  <c r="AH231" i="2"/>
  <c r="AH237" i="2"/>
  <c r="AH232" i="2"/>
  <c r="AH233" i="2"/>
  <c r="AH234" i="2"/>
  <c r="AH236" i="2"/>
  <c r="AH235" i="2"/>
  <c r="AH240" i="2"/>
  <c r="AH259" i="2"/>
  <c r="AH258" i="2"/>
  <c r="AH254" i="2"/>
  <c r="AH255" i="2"/>
  <c r="AH256" i="2"/>
  <c r="AH253" i="2"/>
  <c r="AH257" i="2"/>
  <c r="AH260" i="2"/>
  <c r="AH262" i="2"/>
  <c r="AH261" i="2"/>
  <c r="AH263" i="2"/>
  <c r="AH267" i="2"/>
  <c r="AH266" i="2"/>
  <c r="AH265" i="2"/>
  <c r="AH264" i="2"/>
  <c r="AH268" i="2"/>
  <c r="AH269" i="2"/>
  <c r="AH270" i="2"/>
  <c r="AH271" i="2"/>
  <c r="AH272" i="2"/>
  <c r="AH273" i="2"/>
  <c r="AH274" i="2"/>
  <c r="AH287" i="2"/>
  <c r="AH275" i="2"/>
  <c r="AH276" i="2"/>
  <c r="AH277" i="2"/>
  <c r="AH278" i="2"/>
  <c r="AH279" i="2"/>
  <c r="AH280" i="2"/>
  <c r="AH281" i="2"/>
  <c r="AH283" i="2"/>
  <c r="AH284" i="2"/>
  <c r="AH285" i="2"/>
  <c r="AH286" i="2"/>
  <c r="AH290" i="2"/>
  <c r="AH291" i="2"/>
  <c r="AH292" i="2"/>
  <c r="AH293" i="2"/>
  <c r="AH294" i="2"/>
  <c r="AH56" i="2"/>
  <c r="AH69" i="2"/>
  <c r="AH74" i="2"/>
  <c r="AH298" i="2"/>
  <c r="AH300" i="2"/>
  <c r="AH301" i="2"/>
  <c r="AH302" i="2"/>
  <c r="AH299" i="2"/>
  <c r="AH303" i="2"/>
  <c r="AH304" i="2"/>
  <c r="AH316" i="2"/>
  <c r="AH311" i="2"/>
  <c r="AH307" i="2"/>
  <c r="AH308" i="2"/>
  <c r="AH312" i="2"/>
  <c r="AH309" i="2"/>
  <c r="AH310" i="2"/>
  <c r="AH313" i="2"/>
  <c r="AH314" i="2"/>
  <c r="AH315" i="2"/>
  <c r="AH306" i="2"/>
  <c r="AH305" i="2"/>
  <c r="AH323" i="2"/>
  <c r="AH328" i="2"/>
  <c r="AH330" i="2"/>
  <c r="AH327" i="2"/>
  <c r="AH329" i="2"/>
  <c r="AH321" i="2"/>
  <c r="AH322" i="2"/>
  <c r="AH324" i="2"/>
  <c r="AH325" i="2"/>
  <c r="AH326" i="2"/>
  <c r="AH320" i="2"/>
  <c r="AH317" i="2"/>
  <c r="AH318" i="2"/>
  <c r="AH319" i="2"/>
  <c r="AH331" i="2"/>
  <c r="AH333" i="2"/>
  <c r="AH332" i="2"/>
  <c r="AH334" i="2"/>
  <c r="AH335" i="2"/>
  <c r="AH338" i="2"/>
  <c r="AH340" i="2"/>
  <c r="AH341" i="2"/>
  <c r="AH337" i="2"/>
  <c r="AH336" i="2"/>
  <c r="AH342" i="2"/>
  <c r="AH339" i="2"/>
  <c r="AH343" i="2"/>
  <c r="AH344" i="2"/>
  <c r="AH345" i="2"/>
  <c r="AH346" i="2"/>
  <c r="AH347" i="2"/>
  <c r="AH348" i="2"/>
  <c r="AH349" i="2"/>
  <c r="AH350" i="2"/>
  <c r="AH353" i="2"/>
  <c r="AH356" i="2"/>
  <c r="AH354" i="2"/>
  <c r="AH355" i="2"/>
  <c r="AH351" i="2"/>
  <c r="AH352" i="2"/>
  <c r="AH357" i="2"/>
  <c r="AH360" i="2"/>
  <c r="AH361" i="2"/>
  <c r="AH362" i="2"/>
  <c r="AH358" i="2"/>
  <c r="AH359" i="2"/>
  <c r="AH363" i="2"/>
  <c r="AH364" i="2"/>
  <c r="AH365" i="2"/>
  <c r="AH380" i="2"/>
  <c r="AH382" i="2"/>
  <c r="AH45" i="2"/>
  <c r="AH46" i="2"/>
  <c r="AH10" i="2"/>
  <c r="AH55" i="2"/>
  <c r="AH296" i="2"/>
  <c r="AH48" i="2"/>
  <c r="AH381" i="2"/>
  <c r="AH49" i="2"/>
  <c r="AH51" i="2"/>
  <c r="AH50" i="2"/>
  <c r="AH297" i="2"/>
  <c r="AH11" i="2"/>
  <c r="AH70" i="2"/>
  <c r="AH44" i="2"/>
  <c r="AH47" i="2"/>
  <c r="AH66" i="2"/>
  <c r="AH67" i="2"/>
  <c r="AH68" i="2"/>
  <c r="AH63" i="2"/>
  <c r="AH61" i="2"/>
  <c r="AH62" i="2"/>
  <c r="AH64" i="2"/>
  <c r="AH59" i="2"/>
  <c r="AH57" i="2"/>
  <c r="AH58" i="2"/>
  <c r="AH60" i="2"/>
  <c r="AH65" i="2"/>
  <c r="AH388" i="2"/>
  <c r="AH390" i="2"/>
  <c r="AH391" i="2"/>
  <c r="AH389" i="2"/>
  <c r="AH392" i="2"/>
  <c r="AH396" i="2"/>
  <c r="AH393" i="2"/>
  <c r="AH394" i="2"/>
  <c r="AH395" i="2"/>
  <c r="AH399" i="2"/>
  <c r="AH397" i="2"/>
  <c r="AH400" i="2"/>
  <c r="AH401" i="2"/>
  <c r="AH402" i="2"/>
  <c r="AH403" i="2"/>
  <c r="AH404" i="2"/>
  <c r="AH405" i="2"/>
  <c r="AH407" i="2"/>
  <c r="AH406" i="2"/>
  <c r="AH408" i="2"/>
  <c r="AH410" i="2"/>
  <c r="AH409" i="2"/>
  <c r="AH411" i="2"/>
  <c r="AH419" i="2"/>
  <c r="AH415" i="2"/>
  <c r="AH412" i="2"/>
  <c r="AH416" i="2"/>
  <c r="AH413" i="2"/>
  <c r="AH417" i="2"/>
  <c r="AH414" i="2"/>
  <c r="AH418" i="2"/>
  <c r="AH420" i="2"/>
  <c r="AH421" i="2"/>
  <c r="AH422" i="2"/>
  <c r="AH436" i="2"/>
  <c r="AH437" i="2"/>
  <c r="AH438" i="2"/>
  <c r="AH429" i="2"/>
  <c r="AH432" i="2"/>
  <c r="AH433" i="2"/>
  <c r="AH434" i="2"/>
  <c r="AH435" i="2"/>
  <c r="AH423" i="2"/>
  <c r="AH424" i="2"/>
  <c r="AH425" i="2"/>
  <c r="AH426" i="2"/>
  <c r="AH427" i="2"/>
  <c r="AH439" i="2"/>
  <c r="AH428" i="2"/>
  <c r="AH431" i="2"/>
  <c r="AH440" i="2"/>
  <c r="AH430" i="2"/>
  <c r="AH441" i="2"/>
  <c r="AH442" i="2"/>
  <c r="AH443" i="2"/>
  <c r="AH444" i="2"/>
  <c r="AH445" i="2"/>
  <c r="AH453" i="2"/>
  <c r="AH454" i="2"/>
  <c r="AH455" i="2"/>
  <c r="AH456" i="2"/>
  <c r="AH457" i="2"/>
  <c r="AH458" i="2"/>
  <c r="AH446" i="2"/>
  <c r="AH447" i="2"/>
  <c r="AH448" i="2"/>
  <c r="AH449" i="2"/>
  <c r="AH459" i="2"/>
  <c r="AH460" i="2"/>
  <c r="AH461" i="2"/>
  <c r="AH462" i="2"/>
  <c r="AH463" i="2"/>
  <c r="AH464" i="2"/>
  <c r="AH465" i="2"/>
  <c r="AH466" i="2"/>
  <c r="AH467" i="2"/>
  <c r="AH468" i="2"/>
  <c r="AH469" i="2"/>
  <c r="AH470" i="2"/>
  <c r="AH471" i="2"/>
  <c r="AH472" i="2"/>
  <c r="AH473" i="2"/>
  <c r="AH450" i="2"/>
  <c r="AH451" i="2"/>
  <c r="AH452" i="2"/>
  <c r="AH474" i="2"/>
  <c r="AH475" i="2"/>
  <c r="AH476" i="2"/>
  <c r="AH477" i="2"/>
  <c r="AH478" i="2"/>
  <c r="AH479" i="2"/>
  <c r="AH480" i="2"/>
  <c r="AH481" i="2"/>
  <c r="AH482" i="2"/>
  <c r="AH486" i="2"/>
  <c r="AH483" i="2"/>
  <c r="AH484" i="2"/>
  <c r="AH487" i="2"/>
  <c r="AH488" i="2"/>
  <c r="AH485" i="2"/>
  <c r="AH489" i="2"/>
  <c r="AH490" i="2"/>
  <c r="AH491" i="2"/>
  <c r="AH492" i="2"/>
  <c r="AH387" i="2"/>
  <c r="AH72" i="2"/>
  <c r="AH52" i="2"/>
  <c r="AH383" i="2"/>
  <c r="AH71" i="2"/>
  <c r="AH398" i="2"/>
  <c r="AH493" i="2"/>
  <c r="AI76" i="2"/>
  <c r="AI84" i="2"/>
  <c r="AI85" i="2"/>
  <c r="AI86" i="2"/>
  <c r="AI87" i="2"/>
  <c r="AI101" i="2"/>
  <c r="AI99" i="2"/>
  <c r="AI100" i="2"/>
  <c r="AI89" i="2"/>
  <c r="AI88" i="2"/>
  <c r="AI91" i="2"/>
  <c r="AI90" i="2"/>
  <c r="AI96" i="2"/>
  <c r="AI95" i="2"/>
  <c r="AI94" i="2"/>
  <c r="AI98" i="2"/>
  <c r="AI97" i="2"/>
  <c r="AI93" i="2"/>
  <c r="AI92" i="2"/>
  <c r="AI103" i="2"/>
  <c r="AI102" i="2"/>
  <c r="AI104" i="2"/>
  <c r="AI105" i="2"/>
  <c r="AI106" i="2"/>
  <c r="AI107" i="2"/>
  <c r="AI112" i="2"/>
  <c r="AI111" i="2"/>
  <c r="AI110" i="2"/>
  <c r="AI108" i="2"/>
  <c r="AI109" i="2"/>
  <c r="AI113" i="2"/>
  <c r="AI114" i="2"/>
  <c r="AI115" i="2"/>
  <c r="AI116" i="2"/>
  <c r="AI117" i="2"/>
  <c r="AI127" i="2"/>
  <c r="AI118" i="2"/>
  <c r="AI124" i="2"/>
  <c r="AI125" i="2"/>
  <c r="AI120" i="2"/>
  <c r="AI126" i="2"/>
  <c r="AI121" i="2"/>
  <c r="AI122" i="2"/>
  <c r="AI123" i="2"/>
  <c r="AI119" i="2"/>
  <c r="AI139" i="2"/>
  <c r="AI147" i="2"/>
  <c r="AI153" i="2"/>
  <c r="AI140" i="2"/>
  <c r="AI148" i="2"/>
  <c r="AI142" i="2"/>
  <c r="AI141" i="2"/>
  <c r="AI138" i="2"/>
  <c r="AI145" i="2"/>
  <c r="AI152" i="2"/>
  <c r="AI151" i="2"/>
  <c r="AI149" i="2"/>
  <c r="AI150" i="2"/>
  <c r="AI144" i="2"/>
  <c r="AI143" i="2"/>
  <c r="AI146" i="2"/>
  <c r="AI154" i="2"/>
  <c r="AI137" i="2"/>
  <c r="AI134" i="2"/>
  <c r="AI133" i="2"/>
  <c r="AI136" i="2"/>
  <c r="AI135" i="2"/>
  <c r="AI131" i="2"/>
  <c r="AI129" i="2"/>
  <c r="AI128" i="2"/>
  <c r="AI130" i="2"/>
  <c r="AI132" i="2"/>
  <c r="AI159" i="2"/>
  <c r="AI158" i="2"/>
  <c r="AI157" i="2"/>
  <c r="AI155" i="2"/>
  <c r="AI156" i="2"/>
  <c r="AI160" i="2"/>
  <c r="AI161" i="2"/>
  <c r="AI163" i="2"/>
  <c r="AI164" i="2"/>
  <c r="AI162" i="2"/>
  <c r="AI165" i="2"/>
  <c r="AI166" i="2"/>
  <c r="AI167" i="2"/>
  <c r="AI168" i="2"/>
  <c r="AI171" i="2"/>
  <c r="AI172" i="2"/>
  <c r="AI173" i="2"/>
  <c r="AI175" i="2"/>
  <c r="AI176" i="2"/>
  <c r="AI174" i="2"/>
  <c r="AI177" i="2"/>
  <c r="AI178" i="2"/>
  <c r="AI180" i="2"/>
  <c r="AI189" i="2"/>
  <c r="AI186" i="2"/>
  <c r="AI183" i="2"/>
  <c r="AI184" i="2"/>
  <c r="AI185" i="2"/>
  <c r="AI190" i="2"/>
  <c r="AI191" i="2"/>
  <c r="AI193" i="2"/>
  <c r="AI192" i="2"/>
  <c r="AI179" i="2"/>
  <c r="AI181" i="2"/>
  <c r="AI182" i="2"/>
  <c r="AI187" i="2"/>
  <c r="AI188" i="2"/>
  <c r="AI194" i="2"/>
  <c r="AI195" i="2"/>
  <c r="AI196" i="2"/>
  <c r="AI199" i="2"/>
  <c r="AI198" i="2"/>
  <c r="AI197" i="2"/>
  <c r="AI200" i="2"/>
  <c r="AI201" i="2"/>
  <c r="AI202" i="2"/>
  <c r="AI203" i="2"/>
  <c r="AI204" i="2"/>
  <c r="AI205" i="2"/>
  <c r="AI206" i="2"/>
  <c r="AI207" i="2"/>
  <c r="AI208" i="2"/>
  <c r="AI209" i="2"/>
  <c r="AI218" i="2"/>
  <c r="AI219" i="2"/>
  <c r="AI220" i="2"/>
  <c r="AI221" i="2"/>
  <c r="AI210" i="2"/>
  <c r="AI211" i="2"/>
  <c r="AI212" i="2"/>
  <c r="AI213" i="2"/>
  <c r="AI214" i="2"/>
  <c r="AI215" i="2"/>
  <c r="AI216" i="2"/>
  <c r="AI217" i="2"/>
  <c r="AI222" i="2"/>
  <c r="AI223" i="2"/>
  <c r="AI224" i="2"/>
  <c r="AI225" i="2"/>
  <c r="AI226" i="2"/>
  <c r="AI227" i="2"/>
  <c r="AI244" i="2"/>
  <c r="AI245" i="2"/>
  <c r="AI228" i="2"/>
  <c r="AI246" i="2"/>
  <c r="AI247" i="2"/>
  <c r="AI243" i="2"/>
  <c r="AI248" i="2"/>
  <c r="AI249" i="2"/>
  <c r="AI229" i="2"/>
  <c r="AI230" i="2"/>
  <c r="AI250" i="2"/>
  <c r="AI251" i="2"/>
  <c r="AI252" i="2"/>
  <c r="AI242" i="2"/>
  <c r="AI241" i="2"/>
  <c r="AI238" i="2"/>
  <c r="AI239" i="2"/>
  <c r="AI231" i="2"/>
  <c r="AI237" i="2"/>
  <c r="AI232" i="2"/>
  <c r="AI233" i="2"/>
  <c r="AI234" i="2"/>
  <c r="AI236" i="2"/>
  <c r="AI235" i="2"/>
  <c r="AI240" i="2"/>
  <c r="AI259" i="2"/>
  <c r="AI258" i="2"/>
  <c r="AI254" i="2"/>
  <c r="AI255" i="2"/>
  <c r="AI256" i="2"/>
  <c r="AI253" i="2"/>
  <c r="AI257" i="2"/>
  <c r="AI260" i="2"/>
  <c r="AI262" i="2"/>
  <c r="AI261" i="2"/>
  <c r="AI263" i="2"/>
  <c r="AI267" i="2"/>
  <c r="AI266" i="2"/>
  <c r="AI265" i="2"/>
  <c r="AI264" i="2"/>
  <c r="AI268" i="2"/>
  <c r="AI269" i="2"/>
  <c r="AI270" i="2"/>
  <c r="AI271" i="2"/>
  <c r="AI272" i="2"/>
  <c r="AI273" i="2"/>
  <c r="AI274" i="2"/>
  <c r="AI287" i="2"/>
  <c r="AI275" i="2"/>
  <c r="AI276" i="2"/>
  <c r="AI277" i="2"/>
  <c r="AI278" i="2"/>
  <c r="AI279" i="2"/>
  <c r="AI280" i="2"/>
  <c r="AI281" i="2"/>
  <c r="AI283" i="2"/>
  <c r="AI284" i="2"/>
  <c r="AI285" i="2"/>
  <c r="AI286" i="2"/>
  <c r="AI289" i="2"/>
  <c r="AI290" i="2"/>
  <c r="AI291" i="2"/>
  <c r="AI292" i="2"/>
  <c r="AI293" i="2"/>
  <c r="AI294" i="2"/>
  <c r="AI56" i="2"/>
  <c r="AI69" i="2"/>
  <c r="AI74" i="2"/>
  <c r="AI298" i="2"/>
  <c r="AI300" i="2"/>
  <c r="AI301" i="2"/>
  <c r="AI302" i="2"/>
  <c r="AI299" i="2"/>
  <c r="AI303" i="2"/>
  <c r="AI304" i="2"/>
  <c r="AI306" i="2"/>
  <c r="AI305" i="2"/>
  <c r="AI323" i="2"/>
  <c r="AI328" i="2"/>
  <c r="AI330" i="2"/>
  <c r="AI327" i="2"/>
  <c r="AI329" i="2"/>
  <c r="AI321" i="2"/>
  <c r="AI322" i="2"/>
  <c r="AI324" i="2"/>
  <c r="AI325" i="2"/>
  <c r="AI326" i="2"/>
  <c r="AI320" i="2"/>
  <c r="AI317" i="2"/>
  <c r="AI318" i="2"/>
  <c r="AI319" i="2"/>
  <c r="AI331" i="2"/>
  <c r="AI333" i="2"/>
  <c r="AI332" i="2"/>
  <c r="AI334" i="2"/>
  <c r="AI335" i="2"/>
  <c r="AI338" i="2"/>
  <c r="AI340" i="2"/>
  <c r="AI341" i="2"/>
  <c r="AI337" i="2"/>
  <c r="AI336" i="2"/>
  <c r="AI342" i="2"/>
  <c r="AI339" i="2"/>
  <c r="AI343" i="2"/>
  <c r="AI344" i="2"/>
  <c r="AI345" i="2"/>
  <c r="AI346" i="2"/>
  <c r="AI347" i="2"/>
  <c r="AI348" i="2"/>
  <c r="AI349" i="2"/>
  <c r="AI350" i="2"/>
  <c r="AI353" i="2"/>
  <c r="AI356" i="2"/>
  <c r="AI354" i="2"/>
  <c r="AI355" i="2"/>
  <c r="AI351" i="2"/>
  <c r="AI352" i="2"/>
  <c r="AI357" i="2"/>
  <c r="AI360" i="2"/>
  <c r="AI361" i="2"/>
  <c r="AI362" i="2"/>
  <c r="AI358" i="2"/>
  <c r="AI359" i="2"/>
  <c r="AI363" i="2"/>
  <c r="AI364" i="2"/>
  <c r="AI365" i="2"/>
  <c r="AI380" i="2"/>
  <c r="AI382" i="2"/>
  <c r="AI45" i="2"/>
  <c r="AI46" i="2"/>
  <c r="AI10" i="2"/>
  <c r="AI55" i="2"/>
  <c r="AI296" i="2"/>
  <c r="AI48" i="2"/>
  <c r="AI381" i="2"/>
  <c r="AI49" i="2"/>
  <c r="AI51" i="2"/>
  <c r="AI50" i="2"/>
  <c r="AI297" i="2"/>
  <c r="AI11" i="2"/>
  <c r="AI70" i="2"/>
  <c r="AI44" i="2"/>
  <c r="AI47" i="2"/>
  <c r="AI66" i="2"/>
  <c r="AI67" i="2"/>
  <c r="AI68" i="2"/>
  <c r="AI63" i="2"/>
  <c r="AI61" i="2"/>
  <c r="AI62" i="2"/>
  <c r="AI64" i="2"/>
  <c r="AI59" i="2"/>
  <c r="AI57" i="2"/>
  <c r="AI58" i="2"/>
  <c r="AI60" i="2"/>
  <c r="AI65" i="2"/>
  <c r="AI388" i="2"/>
  <c r="AI390" i="2"/>
  <c r="AI391" i="2"/>
  <c r="AI389" i="2"/>
  <c r="AI392" i="2"/>
  <c r="AI396" i="2"/>
  <c r="AI393" i="2"/>
  <c r="AI394" i="2"/>
  <c r="AI395" i="2"/>
  <c r="AI399" i="2"/>
  <c r="AI397" i="2"/>
  <c r="AI400" i="2"/>
  <c r="AI401" i="2"/>
  <c r="AI402" i="2"/>
  <c r="AI403" i="2"/>
  <c r="AI404" i="2"/>
  <c r="AI406" i="2"/>
  <c r="AI408" i="2"/>
  <c r="AI410" i="2"/>
  <c r="AI409" i="2"/>
  <c r="AI411" i="2"/>
  <c r="AI419" i="2"/>
  <c r="AI415" i="2"/>
  <c r="AI412" i="2"/>
  <c r="AI416" i="2"/>
  <c r="AI413" i="2"/>
  <c r="AI417" i="2"/>
  <c r="AI414" i="2"/>
  <c r="AI418" i="2"/>
  <c r="AI420" i="2"/>
  <c r="AI421" i="2"/>
  <c r="AI422" i="2"/>
  <c r="AI436" i="2"/>
  <c r="AI437" i="2"/>
  <c r="AI438" i="2"/>
  <c r="AI429" i="2"/>
  <c r="AI432" i="2"/>
  <c r="AI433" i="2"/>
  <c r="AI434" i="2"/>
  <c r="AI435" i="2"/>
  <c r="AI439" i="2"/>
  <c r="AI431" i="2"/>
  <c r="AI440" i="2"/>
  <c r="AI430" i="2"/>
  <c r="AI441" i="2"/>
  <c r="AI442" i="2"/>
  <c r="AI443" i="2"/>
  <c r="AI444" i="2"/>
  <c r="AI445" i="2"/>
  <c r="AI453" i="2"/>
  <c r="AI454" i="2"/>
  <c r="AI455" i="2"/>
  <c r="AI456" i="2"/>
  <c r="AI457" i="2"/>
  <c r="AI458" i="2"/>
  <c r="AI446" i="2"/>
  <c r="AI447" i="2"/>
  <c r="AI448" i="2"/>
  <c r="AI449" i="2"/>
  <c r="AI459" i="2"/>
  <c r="AI460" i="2"/>
  <c r="AI461" i="2"/>
  <c r="AI462" i="2"/>
  <c r="AI463" i="2"/>
  <c r="AI464" i="2"/>
  <c r="AI465" i="2"/>
  <c r="AI466" i="2"/>
  <c r="AI467" i="2"/>
  <c r="AI468" i="2"/>
  <c r="AI469" i="2"/>
  <c r="AI470" i="2"/>
  <c r="AI471" i="2"/>
  <c r="AI472" i="2"/>
  <c r="AI473" i="2"/>
  <c r="AI450" i="2"/>
  <c r="AI451" i="2"/>
  <c r="AI452" i="2"/>
  <c r="AI474" i="2"/>
  <c r="AI475" i="2"/>
  <c r="AI476" i="2"/>
  <c r="AI477" i="2"/>
  <c r="AI478" i="2"/>
  <c r="AI479" i="2"/>
  <c r="AI480" i="2"/>
  <c r="AI481" i="2"/>
  <c r="AI482" i="2"/>
  <c r="AI486" i="2"/>
  <c r="AI483" i="2"/>
  <c r="AI484" i="2"/>
  <c r="AI487" i="2"/>
  <c r="AI488" i="2"/>
  <c r="AI485" i="2"/>
  <c r="AI489" i="2"/>
  <c r="AI490" i="2"/>
  <c r="AI491" i="2"/>
  <c r="AI492" i="2"/>
  <c r="AI387" i="2"/>
  <c r="AI72" i="2"/>
  <c r="AI52" i="2"/>
  <c r="AI383" i="2"/>
  <c r="AI71" i="2"/>
  <c r="AI398" i="2"/>
  <c r="AI493" i="2"/>
  <c r="AF84" i="2"/>
  <c r="AF85" i="2"/>
  <c r="AF86" i="2"/>
  <c r="AF87" i="2"/>
  <c r="AF103" i="2"/>
  <c r="AF102" i="2"/>
  <c r="AF104" i="2"/>
  <c r="AF105" i="2"/>
  <c r="AF106" i="2"/>
  <c r="AF107" i="2"/>
  <c r="AF112" i="2"/>
  <c r="AF113" i="2"/>
  <c r="AF127" i="2"/>
  <c r="AF118" i="2"/>
  <c r="AF124" i="2"/>
  <c r="AF125" i="2"/>
  <c r="AF120" i="2"/>
  <c r="AF126" i="2"/>
  <c r="AF121" i="2"/>
  <c r="AF122" i="2"/>
  <c r="AF123" i="2"/>
  <c r="AF119" i="2"/>
  <c r="AF170" i="2"/>
  <c r="AF169" i="2"/>
  <c r="AF171" i="2"/>
  <c r="AF172" i="2"/>
  <c r="AF173" i="2"/>
  <c r="AF175" i="2"/>
  <c r="AF176" i="2"/>
  <c r="AF177" i="2"/>
  <c r="AF178" i="2"/>
  <c r="AF194" i="2"/>
  <c r="AF195" i="2"/>
  <c r="AF196" i="2"/>
  <c r="AF199" i="2"/>
  <c r="AF198" i="2"/>
  <c r="AF197" i="2"/>
  <c r="AF200" i="2"/>
  <c r="AF201" i="2"/>
  <c r="AF202" i="2"/>
  <c r="AF203" i="2"/>
  <c r="AF204" i="2"/>
  <c r="AF205" i="2"/>
  <c r="AF206" i="2"/>
  <c r="AF207" i="2"/>
  <c r="AF208" i="2"/>
  <c r="AF209" i="2"/>
  <c r="AF226" i="2"/>
  <c r="AF227" i="2"/>
  <c r="AF244" i="2"/>
  <c r="AF245" i="2"/>
  <c r="AF228" i="2"/>
  <c r="AF246" i="2"/>
  <c r="AF247" i="2"/>
  <c r="AF243" i="2"/>
  <c r="AF248" i="2"/>
  <c r="AF249" i="2"/>
  <c r="AF229" i="2"/>
  <c r="AF230" i="2"/>
  <c r="AF250" i="2"/>
  <c r="AF251" i="2"/>
  <c r="AF252" i="2"/>
  <c r="AF262" i="2"/>
  <c r="AF261" i="2"/>
  <c r="AF263" i="2"/>
  <c r="AF267" i="2"/>
  <c r="AF266" i="2"/>
  <c r="AF265" i="2"/>
  <c r="AF264" i="2"/>
  <c r="AF268" i="2"/>
  <c r="AF269" i="2"/>
  <c r="AF270" i="2"/>
  <c r="AF271" i="2"/>
  <c r="AF272" i="2"/>
  <c r="AF273" i="2"/>
  <c r="AF274" i="2"/>
  <c r="AF283" i="2"/>
  <c r="AF290" i="2"/>
  <c r="AF291" i="2"/>
  <c r="AF292" i="2"/>
  <c r="AF293" i="2"/>
  <c r="AF294" i="2"/>
  <c r="AF56" i="2"/>
  <c r="AF69" i="2"/>
  <c r="AF74" i="2"/>
  <c r="AF298" i="2"/>
  <c r="AF300" i="2"/>
  <c r="AF301" i="2"/>
  <c r="AF302" i="2"/>
  <c r="AF299" i="2"/>
  <c r="AF303" i="2"/>
  <c r="AF316" i="2"/>
  <c r="AF311" i="2"/>
  <c r="AF307" i="2"/>
  <c r="AF308" i="2"/>
  <c r="AF312" i="2"/>
  <c r="AF309" i="2"/>
  <c r="AF310" i="2"/>
  <c r="AF313" i="2"/>
  <c r="AF314" i="2"/>
  <c r="AF315" i="2"/>
  <c r="AF306" i="2"/>
  <c r="AF305" i="2"/>
  <c r="AF323" i="2"/>
  <c r="AF328" i="2"/>
  <c r="AF330" i="2"/>
  <c r="AF327" i="2"/>
  <c r="AF329" i="2"/>
  <c r="AF321" i="2"/>
  <c r="AF322" i="2"/>
  <c r="AF324" i="2"/>
  <c r="AF325" i="2"/>
  <c r="AF326" i="2"/>
  <c r="AF320" i="2"/>
  <c r="AF317" i="2"/>
  <c r="AF318" i="2"/>
  <c r="AF319" i="2"/>
  <c r="AF331" i="2"/>
  <c r="AF334" i="2"/>
  <c r="AF335" i="2"/>
  <c r="AF343" i="2"/>
  <c r="AF344" i="2"/>
  <c r="AF345" i="2"/>
  <c r="AF346" i="2"/>
  <c r="AF348" i="2"/>
  <c r="AF349" i="2"/>
  <c r="AF350" i="2"/>
  <c r="AF353" i="2"/>
  <c r="AF356" i="2"/>
  <c r="AF354" i="2"/>
  <c r="AF355" i="2"/>
  <c r="AF351" i="2"/>
  <c r="AF352" i="2"/>
  <c r="AF357" i="2"/>
  <c r="AF360" i="2"/>
  <c r="AF361" i="2"/>
  <c r="AF362" i="2"/>
  <c r="AF358" i="2"/>
  <c r="AF359" i="2"/>
  <c r="AF382" i="2"/>
  <c r="AF45" i="2"/>
  <c r="AF46" i="2"/>
  <c r="AF10" i="2"/>
  <c r="AF55" i="2"/>
  <c r="AF296" i="2"/>
  <c r="AF48" i="2"/>
  <c r="AF381" i="2"/>
  <c r="AF49" i="2"/>
  <c r="AF51" i="2"/>
  <c r="AF50" i="2"/>
  <c r="AF297" i="2"/>
  <c r="AF11" i="2"/>
  <c r="AF70" i="2"/>
  <c r="AF44" i="2"/>
  <c r="AF47" i="2"/>
  <c r="AF390" i="2"/>
  <c r="AF391" i="2"/>
  <c r="AF389" i="2"/>
  <c r="AF392" i="2"/>
  <c r="AF396" i="2"/>
  <c r="AF393" i="2"/>
  <c r="AF394" i="2"/>
  <c r="AF395" i="2"/>
  <c r="AF405" i="2"/>
  <c r="AF407" i="2"/>
  <c r="AF406" i="2"/>
  <c r="AF408" i="2"/>
  <c r="AF410" i="2"/>
  <c r="AF409" i="2"/>
  <c r="AF411" i="2"/>
  <c r="AF422" i="2"/>
  <c r="AF441" i="2"/>
  <c r="AF442" i="2"/>
  <c r="AF443" i="2"/>
  <c r="AF444" i="2"/>
  <c r="AF445" i="2"/>
  <c r="AF453" i="2"/>
  <c r="AF454" i="2"/>
  <c r="AF455" i="2"/>
  <c r="AF456" i="2"/>
  <c r="AF457" i="2"/>
  <c r="AF458" i="2"/>
  <c r="AF446" i="2"/>
  <c r="AF447" i="2"/>
  <c r="AF448" i="2"/>
  <c r="AF449" i="2"/>
  <c r="AF459" i="2"/>
  <c r="AF460" i="2"/>
  <c r="AF461" i="2"/>
  <c r="AF462" i="2"/>
  <c r="AF463" i="2"/>
  <c r="AF464" i="2"/>
  <c r="AF465" i="2"/>
  <c r="AF466" i="2"/>
  <c r="AF467" i="2"/>
  <c r="AF468" i="2"/>
  <c r="AF469" i="2"/>
  <c r="AF470" i="2"/>
  <c r="AF471" i="2"/>
  <c r="AF472" i="2"/>
  <c r="AF473" i="2"/>
  <c r="AF450" i="2"/>
  <c r="AF451" i="2"/>
  <c r="AF452" i="2"/>
  <c r="AF474" i="2"/>
  <c r="AF475" i="2"/>
  <c r="AF476" i="2"/>
  <c r="AF477" i="2"/>
  <c r="AF478" i="2"/>
  <c r="AF479" i="2"/>
  <c r="AF480" i="2"/>
  <c r="AF481" i="2"/>
  <c r="AF482" i="2"/>
  <c r="AF486" i="2"/>
  <c r="AF483" i="2"/>
  <c r="AF484" i="2"/>
  <c r="AF487" i="2"/>
  <c r="AF488" i="2"/>
  <c r="AF485" i="2"/>
  <c r="AF489" i="2"/>
  <c r="AF490" i="2"/>
  <c r="AF491" i="2"/>
  <c r="AF492" i="2"/>
  <c r="AF387" i="2"/>
  <c r="AF72" i="2"/>
  <c r="AF52" i="2"/>
  <c r="AF383" i="2"/>
  <c r="AF71" i="2"/>
  <c r="NK242" i="2"/>
  <c r="NK241" i="2"/>
  <c r="NK238" i="2"/>
  <c r="NK239" i="2"/>
  <c r="NE175" i="2"/>
  <c r="MY175" i="2"/>
  <c r="II431" i="2"/>
  <c r="HW207" i="2"/>
  <c r="A2" i="20"/>
  <c r="BD154" i="15"/>
  <c r="BD161" i="15"/>
  <c r="BD157" i="15"/>
  <c r="BE226" i="2"/>
  <c r="Z226" i="2" s="1"/>
  <c r="BE228" i="2"/>
  <c r="Z228" i="2" s="1"/>
  <c r="BE229" i="2"/>
  <c r="Z229" i="2" s="1"/>
  <c r="BE230" i="2"/>
  <c r="Z230" i="2" s="1"/>
  <c r="BE258" i="2"/>
  <c r="Z258" i="2" s="1"/>
  <c r="Z308" i="2"/>
  <c r="Z312" i="2"/>
  <c r="BE267" i="2"/>
  <c r="BE266" i="2"/>
  <c r="AY453" i="2"/>
  <c r="Z453" i="2" s="1"/>
  <c r="AY458" i="2"/>
  <c r="Z458" i="2" s="1"/>
  <c r="BQ254" i="2"/>
  <c r="CO256" i="2"/>
  <c r="DS207" i="2"/>
  <c r="DS258" i="2"/>
  <c r="DY254" i="2"/>
  <c r="EW256" i="2"/>
  <c r="EW208" i="2"/>
  <c r="FU207" i="2"/>
  <c r="FU258" i="2"/>
  <c r="GA254" i="2"/>
  <c r="GY256" i="2"/>
  <c r="GY445" i="2"/>
  <c r="GY208" i="2"/>
  <c r="IO207" i="2"/>
  <c r="OA245" i="2"/>
  <c r="OB245" i="2"/>
  <c r="OA244" i="2"/>
  <c r="OA246" i="2"/>
  <c r="IP246" i="2"/>
  <c r="OA248" i="2"/>
  <c r="OB248" i="2"/>
  <c r="IP249" i="2"/>
  <c r="OA250" i="2"/>
  <c r="OB250" i="2"/>
  <c r="OA251" i="2"/>
  <c r="OB247" i="2"/>
  <c r="IO258" i="2"/>
  <c r="IU254" i="2"/>
  <c r="IU66" i="2"/>
  <c r="IS363" i="2"/>
  <c r="IT363" i="2"/>
  <c r="JS256" i="2"/>
  <c r="JS445" i="2"/>
  <c r="KQ207" i="2"/>
  <c r="KQ258" i="2"/>
  <c r="KW254" i="2"/>
  <c r="KW66" i="2"/>
  <c r="LU256" i="2"/>
  <c r="LU445" i="2"/>
  <c r="MS113" i="2"/>
  <c r="AB113" i="2" s="1"/>
  <c r="BF324" i="2"/>
  <c r="BD324" i="2" s="1"/>
  <c r="BF267" i="2"/>
  <c r="BF266" i="2"/>
  <c r="CC255" i="2"/>
  <c r="EK255" i="2"/>
  <c r="GM255" i="2"/>
  <c r="II207" i="2"/>
  <c r="IY364" i="2"/>
  <c r="IZ364" i="2"/>
  <c r="IY223" i="2"/>
  <c r="IZ223" i="2"/>
  <c r="JA67" i="2"/>
  <c r="JE365" i="2"/>
  <c r="JF365" i="2"/>
  <c r="JE224" i="2"/>
  <c r="JF224" i="2"/>
  <c r="JG255" i="2"/>
  <c r="JG68" i="2"/>
  <c r="LA223" i="2"/>
  <c r="LB223" i="2"/>
  <c r="LC67" i="2"/>
  <c r="LC364" i="2"/>
  <c r="LG224" i="2"/>
  <c r="LH224" i="2"/>
  <c r="LI255" i="2"/>
  <c r="LI68" i="2"/>
  <c r="LI365" i="2"/>
  <c r="LV302" i="2"/>
  <c r="BC231" i="2"/>
  <c r="BD231" i="2"/>
  <c r="BC237" i="2"/>
  <c r="Z237" i="2" s="1"/>
  <c r="BD237" i="2"/>
  <c r="BC232" i="2"/>
  <c r="BD232" i="2"/>
  <c r="BC233" i="2"/>
  <c r="Z233" i="2" s="1"/>
  <c r="BD233" i="2"/>
  <c r="BC234" i="2"/>
  <c r="BD234" i="2"/>
  <c r="BC236" i="2"/>
  <c r="Z236" i="2" s="1"/>
  <c r="BD236" i="2"/>
  <c r="BC235" i="2"/>
  <c r="BD235" i="2"/>
  <c r="N2" i="15"/>
  <c r="Y487" i="2"/>
  <c r="Y485" i="2"/>
  <c r="Y489" i="2"/>
  <c r="Y483" i="2"/>
  <c r="Y484" i="2"/>
  <c r="Y486" i="2"/>
  <c r="Y490" i="2"/>
  <c r="Y488" i="2"/>
  <c r="Y177" i="2"/>
  <c r="Y436" i="2"/>
  <c r="Y437" i="2"/>
  <c r="Y438" i="2"/>
  <c r="Y429" i="2"/>
  <c r="Y432" i="2"/>
  <c r="Y433" i="2"/>
  <c r="Y434" i="2"/>
  <c r="Y435" i="2"/>
  <c r="Y423" i="2"/>
  <c r="Y424" i="2"/>
  <c r="Y425" i="2"/>
  <c r="Y426" i="2"/>
  <c r="Y427" i="2"/>
  <c r="Y439" i="2"/>
  <c r="Y428" i="2"/>
  <c r="Y431" i="2"/>
  <c r="Y422" i="2"/>
  <c r="Y440" i="2"/>
  <c r="Y399" i="2"/>
  <c r="Y207" i="2"/>
  <c r="Y388" i="2"/>
  <c r="Y397" i="2"/>
  <c r="Y389" i="2"/>
  <c r="Y392" i="2"/>
  <c r="Y396" i="2"/>
  <c r="Y393" i="2"/>
  <c r="Y394" i="2"/>
  <c r="Y395" i="2"/>
  <c r="Y390" i="2"/>
  <c r="Y391" i="2"/>
  <c r="Y382" i="2"/>
  <c r="Y170" i="2"/>
  <c r="Y169" i="2"/>
  <c r="Y160" i="2"/>
  <c r="Y161" i="2"/>
  <c r="Y163" i="2"/>
  <c r="Y164" i="2"/>
  <c r="Y162" i="2"/>
  <c r="Y410" i="2"/>
  <c r="Y409" i="2"/>
  <c r="Y411" i="2"/>
  <c r="Y180" i="2"/>
  <c r="Y189" i="2"/>
  <c r="Y186" i="2"/>
  <c r="Y183" i="2"/>
  <c r="Y184" i="2"/>
  <c r="Y185" i="2"/>
  <c r="Y190" i="2"/>
  <c r="Y191" i="2"/>
  <c r="Y193" i="2"/>
  <c r="Y192" i="2"/>
  <c r="Y179" i="2"/>
  <c r="Y181" i="2"/>
  <c r="Y182" i="2"/>
  <c r="Y187" i="2"/>
  <c r="Y188" i="2"/>
  <c r="Y419" i="2"/>
  <c r="Y415" i="2"/>
  <c r="Y412" i="2"/>
  <c r="Y416" i="2"/>
  <c r="Y413" i="2"/>
  <c r="Y417" i="2"/>
  <c r="Y414" i="2"/>
  <c r="Y418" i="2"/>
  <c r="Y420" i="2"/>
  <c r="Y421" i="2"/>
  <c r="Y139" i="2"/>
  <c r="Y147" i="2"/>
  <c r="Y153" i="2"/>
  <c r="Y140" i="2"/>
  <c r="Y148" i="2"/>
  <c r="Y142" i="2"/>
  <c r="Y141" i="2"/>
  <c r="Y138" i="2"/>
  <c r="Y145" i="2"/>
  <c r="Y152" i="2"/>
  <c r="Y151" i="2"/>
  <c r="Y149" i="2"/>
  <c r="Y150" i="2"/>
  <c r="Y144" i="2"/>
  <c r="Y143" i="2"/>
  <c r="Y146" i="2"/>
  <c r="Y154" i="2"/>
  <c r="Y137" i="2"/>
  <c r="Y134" i="2"/>
  <c r="Y133" i="2"/>
  <c r="Y136" i="2"/>
  <c r="Y135" i="2"/>
  <c r="Y131" i="2"/>
  <c r="Y129" i="2"/>
  <c r="Y128" i="2"/>
  <c r="Y130" i="2"/>
  <c r="Y132" i="2"/>
  <c r="Y159" i="2"/>
  <c r="Y158" i="2"/>
  <c r="Y157" i="2"/>
  <c r="Y155" i="2"/>
  <c r="Y156" i="2"/>
  <c r="Y76" i="2"/>
  <c r="Y457" i="2"/>
  <c r="Y458" i="2"/>
  <c r="Y446" i="2"/>
  <c r="Y447" i="2"/>
  <c r="Y448" i="2"/>
  <c r="Y449" i="2"/>
  <c r="Y459" i="2"/>
  <c r="Y460" i="2"/>
  <c r="Y461" i="2"/>
  <c r="Y462" i="2"/>
  <c r="Y463" i="2"/>
  <c r="Y464" i="2"/>
  <c r="Y465" i="2"/>
  <c r="Y466" i="2"/>
  <c r="Y467" i="2"/>
  <c r="Y468" i="2"/>
  <c r="Y469" i="2"/>
  <c r="Y470" i="2"/>
  <c r="Y471" i="2"/>
  <c r="Y472" i="2"/>
  <c r="Y473" i="2"/>
  <c r="Y450" i="2"/>
  <c r="Y451" i="2"/>
  <c r="Y452" i="2"/>
  <c r="Y474" i="2"/>
  <c r="Y475" i="2"/>
  <c r="Y476" i="2"/>
  <c r="Y477" i="2"/>
  <c r="Y478" i="2"/>
  <c r="Y479" i="2"/>
  <c r="Y480" i="2"/>
  <c r="Y481" i="2"/>
  <c r="Y482" i="2"/>
  <c r="Y400" i="2"/>
  <c r="Y401" i="2"/>
  <c r="Y402" i="2"/>
  <c r="Y403" i="2"/>
  <c r="Y259" i="2"/>
  <c r="Y228" i="2"/>
  <c r="Y229" i="2"/>
  <c r="Y230" i="2"/>
  <c r="Y242" i="2"/>
  <c r="Y241" i="2"/>
  <c r="Y238" i="2"/>
  <c r="Y239" i="2"/>
  <c r="Y231" i="2"/>
  <c r="Y237" i="2"/>
  <c r="Y232" i="2"/>
  <c r="Y233" i="2"/>
  <c r="Y234" i="2"/>
  <c r="Y236" i="2"/>
  <c r="Y235" i="2"/>
  <c r="Y240" i="2"/>
  <c r="Y245" i="2"/>
  <c r="Y244" i="2"/>
  <c r="Y246" i="2"/>
  <c r="Y243" i="2"/>
  <c r="Y248" i="2"/>
  <c r="Y249" i="2"/>
  <c r="Y250" i="2"/>
  <c r="Y251" i="2"/>
  <c r="Y252" i="2"/>
  <c r="Y247" i="2"/>
  <c r="Y258" i="2"/>
  <c r="Y254" i="2"/>
  <c r="Y255" i="2"/>
  <c r="Y256" i="2"/>
  <c r="Y253" i="2"/>
  <c r="Y257" i="2"/>
  <c r="Y347" i="2"/>
  <c r="Y72" i="2"/>
  <c r="Y387" i="2"/>
  <c r="Y71" i="2"/>
  <c r="Y70" i="2"/>
  <c r="Y441" i="2"/>
  <c r="Y442" i="2"/>
  <c r="Y443" i="2"/>
  <c r="Y444" i="2"/>
  <c r="Y445" i="2"/>
  <c r="Y218" i="2"/>
  <c r="Y219" i="2"/>
  <c r="Y220" i="2"/>
  <c r="Y221" i="2"/>
  <c r="Y210" i="2"/>
  <c r="Y211" i="2"/>
  <c r="Y212" i="2"/>
  <c r="Y213" i="2"/>
  <c r="Y214" i="2"/>
  <c r="Y215" i="2"/>
  <c r="Y216" i="2"/>
  <c r="Y217" i="2"/>
  <c r="Y208" i="2"/>
  <c r="Y209" i="2"/>
  <c r="Y398" i="2"/>
  <c r="Y298" i="2"/>
  <c r="Y52" i="2"/>
  <c r="Y383" i="2"/>
  <c r="Y66" i="2"/>
  <c r="Y67" i="2"/>
  <c r="Y68" i="2"/>
  <c r="Y363" i="2"/>
  <c r="Y364" i="2"/>
  <c r="Y365" i="2"/>
  <c r="Y304" i="2"/>
  <c r="Y63" i="2"/>
  <c r="Y61" i="2"/>
  <c r="Y62" i="2"/>
  <c r="Y64" i="2"/>
  <c r="Y59" i="2"/>
  <c r="Y57" i="2"/>
  <c r="Y58" i="2"/>
  <c r="Y60" i="2"/>
  <c r="Y49" i="2"/>
  <c r="Y51" i="2"/>
  <c r="Y50" i="2"/>
  <c r="Y381" i="2"/>
  <c r="Y55" i="2"/>
  <c r="Y65" i="2"/>
  <c r="Y348" i="2"/>
  <c r="Y349" i="2"/>
  <c r="Y350" i="2"/>
  <c r="Y47" i="2"/>
  <c r="Y296" i="2"/>
  <c r="Y45" i="2"/>
  <c r="Y48" i="2"/>
  <c r="Y297" i="2"/>
  <c r="Y11" i="2"/>
  <c r="Y44" i="2"/>
  <c r="Y10" i="2"/>
  <c r="Y290" i="2"/>
  <c r="Y291" i="2"/>
  <c r="Y292" i="2"/>
  <c r="Y293" i="2"/>
  <c r="Y294" i="2"/>
  <c r="Y101" i="2"/>
  <c r="Y99" i="2"/>
  <c r="Y100" i="2"/>
  <c r="Y89" i="2"/>
  <c r="Y88" i="2"/>
  <c r="Y91" i="2"/>
  <c r="Y90" i="2"/>
  <c r="Y96" i="2"/>
  <c r="Y95" i="2"/>
  <c r="Y94" i="2"/>
  <c r="Y98" i="2"/>
  <c r="Y97" i="2"/>
  <c r="Y93" i="2"/>
  <c r="Y92" i="2"/>
  <c r="Y492" i="2"/>
  <c r="Y108" i="2"/>
  <c r="Y112" i="2"/>
  <c r="Y107" i="2"/>
  <c r="Y109" i="2"/>
  <c r="Y103" i="2"/>
  <c r="Y102" i="2"/>
  <c r="Y104" i="2"/>
  <c r="Y105" i="2"/>
  <c r="Y106" i="2"/>
  <c r="Y111" i="2"/>
  <c r="Y110" i="2"/>
  <c r="Y223" i="2"/>
  <c r="Y224" i="2"/>
  <c r="Y268" i="2"/>
  <c r="Y269" i="2"/>
  <c r="Y270" i="2"/>
  <c r="Y271" i="2"/>
  <c r="Y272" i="2"/>
  <c r="Y273" i="2"/>
  <c r="Y274" i="2"/>
  <c r="Y287" i="2"/>
  <c r="Y275" i="2"/>
  <c r="Y276" i="2"/>
  <c r="Y277" i="2"/>
  <c r="Y278" i="2"/>
  <c r="Y279" i="2"/>
  <c r="Y280" i="2"/>
  <c r="Y281" i="2"/>
  <c r="Y493" i="2"/>
  <c r="Y113" i="2"/>
  <c r="Y167" i="2"/>
  <c r="Y168" i="2"/>
  <c r="Y114" i="2"/>
  <c r="Y115" i="2"/>
  <c r="Y116" i="2"/>
  <c r="Y117" i="2"/>
  <c r="Y283" i="2"/>
  <c r="Y284" i="2"/>
  <c r="Y285" i="2"/>
  <c r="Y286" i="2"/>
  <c r="Y316" i="2"/>
  <c r="Y311" i="2"/>
  <c r="Y323" i="2"/>
  <c r="Y307" i="2"/>
  <c r="Y328" i="2"/>
  <c r="Y330" i="2"/>
  <c r="Y327" i="2"/>
  <c r="Y320" i="2"/>
  <c r="Y329" i="2"/>
  <c r="Y321" i="2"/>
  <c r="Y331" i="2"/>
  <c r="Y322" i="2"/>
  <c r="Y324" i="2"/>
  <c r="Y325" i="2"/>
  <c r="Y326" i="2"/>
  <c r="Y317" i="2"/>
  <c r="Y176" i="2"/>
  <c r="Y334" i="2"/>
  <c r="Y491" i="2"/>
  <c r="Y306" i="2"/>
  <c r="Y308" i="2"/>
  <c r="Y312" i="2"/>
  <c r="Y309" i="2"/>
  <c r="Y310" i="2"/>
  <c r="Y313" i="2"/>
  <c r="Y314" i="2"/>
  <c r="Y315" i="2"/>
  <c r="Y318" i="2"/>
  <c r="Y300" i="2"/>
  <c r="Y301" i="2"/>
  <c r="Y302" i="2"/>
  <c r="Y299" i="2"/>
  <c r="Y303" i="2"/>
  <c r="Y84" i="2"/>
  <c r="Y85" i="2"/>
  <c r="Y86" i="2"/>
  <c r="Y87" i="2"/>
  <c r="Y333" i="2"/>
  <c r="Y319" i="2"/>
  <c r="Y305" i="2"/>
  <c r="Y262" i="2"/>
  <c r="Y261" i="2"/>
  <c r="Y263" i="2"/>
  <c r="Y353" i="2"/>
  <c r="Y356" i="2"/>
  <c r="Y354" i="2"/>
  <c r="Y355" i="2"/>
  <c r="Y351" i="2"/>
  <c r="Y352" i="2"/>
  <c r="Y357" i="2"/>
  <c r="Y360" i="2"/>
  <c r="Y361" i="2"/>
  <c r="Y362" i="2"/>
  <c r="Y358" i="2"/>
  <c r="Y359" i="2"/>
  <c r="Y267" i="2"/>
  <c r="Y266" i="2"/>
  <c r="Y265" i="2"/>
  <c r="Y264" i="2"/>
  <c r="Y332" i="2"/>
  <c r="Y380" i="2"/>
  <c r="Y430" i="2"/>
  <c r="Y56" i="2"/>
  <c r="Y69" i="2"/>
  <c r="Y74" i="2"/>
  <c r="Y343" i="2"/>
  <c r="Y344" i="2"/>
  <c r="Y345" i="2"/>
  <c r="Y346" i="2"/>
  <c r="Y178" i="2"/>
  <c r="Y174" i="2"/>
  <c r="Y175" i="2"/>
  <c r="Y171" i="2"/>
  <c r="Y172" i="2"/>
  <c r="Y173" i="2"/>
  <c r="Y335" i="2"/>
  <c r="Y338" i="2"/>
  <c r="Y340" i="2"/>
  <c r="Y341" i="2"/>
  <c r="Y337" i="2"/>
  <c r="Y336" i="2"/>
  <c r="Y342" i="2"/>
  <c r="Y339" i="2"/>
  <c r="Y196" i="2"/>
  <c r="Y199" i="2"/>
  <c r="Y198" i="2"/>
  <c r="Y197" i="2"/>
  <c r="Y200" i="2"/>
  <c r="Y201" i="2"/>
  <c r="Y202" i="2"/>
  <c r="Y203" i="2"/>
  <c r="Y204" i="2"/>
  <c r="Y205" i="2"/>
  <c r="Y206" i="2"/>
  <c r="Y194" i="2"/>
  <c r="Y195" i="2"/>
  <c r="Y165" i="2"/>
  <c r="Y404" i="2"/>
  <c r="Y225" i="2"/>
  <c r="Y260" i="2"/>
  <c r="Y166" i="2"/>
  <c r="Y222" i="2"/>
  <c r="Y289" i="2"/>
  <c r="M2" i="15"/>
  <c r="H2" i="15"/>
  <c r="I2" i="15"/>
  <c r="J2" i="15"/>
  <c r="K2" i="15"/>
  <c r="L2" i="15"/>
  <c r="D2" i="15"/>
  <c r="E2" i="15"/>
  <c r="F2" i="15"/>
  <c r="G2" i="15"/>
  <c r="A2" i="15"/>
  <c r="BR101" i="2"/>
  <c r="CP99" i="2"/>
  <c r="AZ287" i="2"/>
  <c r="AZ268" i="2"/>
  <c r="BF492" i="2"/>
  <c r="BL411" i="2"/>
  <c r="BF178" i="2"/>
  <c r="BL493" i="2"/>
  <c r="BF110" i="2"/>
  <c r="AZ103" i="2"/>
  <c r="BF103" i="2"/>
  <c r="BL103" i="2"/>
  <c r="AZ109" i="2"/>
  <c r="BF109" i="2"/>
  <c r="BL109" i="2"/>
  <c r="AZ112" i="2"/>
  <c r="BF112" i="2"/>
  <c r="BL112" i="2"/>
  <c r="AZ108" i="2"/>
  <c r="BF108" i="2"/>
  <c r="BL108" i="2"/>
  <c r="BF100" i="2"/>
  <c r="AZ294" i="2"/>
  <c r="AZ293" i="2"/>
  <c r="AZ292" i="2"/>
  <c r="AZ291" i="2"/>
  <c r="BL46" i="2"/>
  <c r="AZ403" i="2"/>
  <c r="AZ402" i="2"/>
  <c r="AZ401" i="2"/>
  <c r="AZ400" i="2"/>
  <c r="AZ408" i="2"/>
  <c r="AZ406" i="2"/>
  <c r="AZ407" i="2"/>
  <c r="AZ405" i="2"/>
  <c r="AZ409" i="2"/>
  <c r="AZ410" i="2"/>
  <c r="AZ162" i="2"/>
  <c r="AZ164" i="2"/>
  <c r="AZ163" i="2"/>
  <c r="AZ161" i="2"/>
  <c r="AZ160" i="2"/>
  <c r="AZ397" i="2"/>
  <c r="AZ388" i="2"/>
  <c r="BF427" i="2"/>
  <c r="BF426" i="2"/>
  <c r="BF425" i="2"/>
  <c r="BF423" i="2"/>
  <c r="BF435" i="2"/>
  <c r="BF434" i="2"/>
  <c r="BF433" i="2"/>
  <c r="BF429" i="2"/>
  <c r="BF438" i="2"/>
  <c r="BF437" i="2"/>
  <c r="BF436" i="2"/>
  <c r="AZ127" i="2"/>
  <c r="N198" i="2"/>
  <c r="N199" i="2"/>
  <c r="N196" i="2"/>
  <c r="MT175" i="2"/>
  <c r="NF175" i="2"/>
  <c r="MZ175" i="2"/>
  <c r="KR380" i="2"/>
  <c r="OC430" i="2"/>
  <c r="OD430" i="2"/>
  <c r="OD380" i="2"/>
  <c r="OC380" i="2"/>
  <c r="ON264" i="2"/>
  <c r="OM264" i="2"/>
  <c r="ON265" i="2"/>
  <c r="OM265" i="2"/>
  <c r="ON266" i="2"/>
  <c r="OM266" i="2"/>
  <c r="ON267" i="2"/>
  <c r="OM267" i="2"/>
  <c r="OI265" i="2"/>
  <c r="OJ265" i="2"/>
  <c r="OI264" i="2"/>
  <c r="OJ264" i="2"/>
  <c r="OJ266" i="2"/>
  <c r="OI266" i="2"/>
  <c r="OJ267" i="2"/>
  <c r="OI267" i="2"/>
  <c r="OF261" i="2"/>
  <c r="OE261" i="2"/>
  <c r="OF262" i="2"/>
  <c r="OE262" i="2"/>
  <c r="OB261" i="2"/>
  <c r="OA261" i="2"/>
  <c r="OB262" i="2"/>
  <c r="OA262" i="2"/>
  <c r="ON261" i="2"/>
  <c r="OM261" i="2"/>
  <c r="ON262" i="2"/>
  <c r="OM262" i="2"/>
  <c r="OJ261" i="2"/>
  <c r="OI261" i="2"/>
  <c r="OJ262" i="2"/>
  <c r="OI262" i="2"/>
  <c r="DT333" i="2"/>
  <c r="DT318" i="2"/>
  <c r="DT287" i="2"/>
  <c r="ID224" i="2"/>
  <c r="ID223" i="2"/>
  <c r="BF106" i="2"/>
  <c r="AZ106" i="2"/>
  <c r="BF105" i="2"/>
  <c r="AZ105" i="2"/>
  <c r="BF102" i="2"/>
  <c r="AZ102" i="2"/>
  <c r="BF93" i="2"/>
  <c r="BF97" i="2"/>
  <c r="BF98" i="2"/>
  <c r="BF94" i="2"/>
  <c r="BF95" i="2"/>
  <c r="BF96" i="2"/>
  <c r="BF90" i="2"/>
  <c r="BF91" i="2"/>
  <c r="BF88" i="2"/>
  <c r="BF89" i="2"/>
  <c r="DT349" i="2"/>
  <c r="NY60" i="2"/>
  <c r="NY64" i="2"/>
  <c r="OX304" i="2"/>
  <c r="DT304" i="2"/>
  <c r="KR298" i="2"/>
  <c r="IP298" i="2"/>
  <c r="OG208" i="2"/>
  <c r="OC208" i="2"/>
  <c r="DT347" i="2"/>
  <c r="OB252" i="2"/>
  <c r="NV240" i="2"/>
  <c r="NU240" i="2"/>
  <c r="MT240" i="2"/>
  <c r="NL239" i="2"/>
  <c r="MT239" i="2"/>
  <c r="NL238" i="2"/>
  <c r="MT238" i="2"/>
  <c r="NL241" i="2"/>
  <c r="MT241" i="2"/>
  <c r="NL242" i="2"/>
  <c r="MT242" i="2"/>
  <c r="OX259" i="2"/>
  <c r="OW259" i="2"/>
  <c r="KR259" i="2"/>
  <c r="IP259" i="2"/>
  <c r="FV259" i="2"/>
  <c r="DT259" i="2"/>
  <c r="PF76" i="2"/>
  <c r="PE76" i="2"/>
  <c r="PB76" i="2"/>
  <c r="PA76" i="2"/>
  <c r="OX76" i="2"/>
  <c r="OW76" i="2"/>
  <c r="OT76" i="2"/>
  <c r="OS76" i="2"/>
  <c r="OH76" i="2"/>
  <c r="KR76" i="2"/>
  <c r="IP76" i="2"/>
  <c r="OD76" i="2"/>
  <c r="HX76" i="2"/>
  <c r="IJ76" i="2"/>
  <c r="ID76" i="2"/>
  <c r="FV76" i="2"/>
  <c r="DT76" i="2"/>
  <c r="DT156" i="2"/>
  <c r="BF156" i="2"/>
  <c r="AZ156" i="2"/>
  <c r="BF155" i="2"/>
  <c r="AZ155" i="2"/>
  <c r="BF157" i="2"/>
  <c r="AZ157" i="2"/>
  <c r="BF158" i="2"/>
  <c r="AZ158" i="2"/>
  <c r="BF159" i="2"/>
  <c r="AZ159" i="2"/>
  <c r="DT130" i="2"/>
  <c r="BF129" i="2"/>
  <c r="AZ129" i="2"/>
  <c r="DT135" i="2"/>
  <c r="BF135" i="2"/>
  <c r="AZ135" i="2"/>
  <c r="DT134" i="2"/>
  <c r="BF134" i="2"/>
  <c r="AZ134" i="2"/>
  <c r="BF137" i="2"/>
  <c r="AZ137" i="2"/>
  <c r="DT143" i="2"/>
  <c r="BF143" i="2"/>
  <c r="AZ143" i="2"/>
  <c r="DT144" i="2"/>
  <c r="BF144" i="2"/>
  <c r="AZ144" i="2"/>
  <c r="DT150" i="2"/>
  <c r="BF150" i="2"/>
  <c r="AZ150" i="2"/>
  <c r="DT149" i="2"/>
  <c r="BF149" i="2"/>
  <c r="AZ149" i="2"/>
  <c r="BF151" i="2"/>
  <c r="AZ151" i="2"/>
  <c r="DT152" i="2"/>
  <c r="BF152" i="2"/>
  <c r="AZ152" i="2"/>
  <c r="DT145" i="2"/>
  <c r="BF145" i="2"/>
  <c r="AZ145" i="2"/>
  <c r="DT138" i="2"/>
  <c r="BF138" i="2"/>
  <c r="AZ138" i="2"/>
  <c r="DT141" i="2"/>
  <c r="BF141" i="2"/>
  <c r="AZ141" i="2"/>
  <c r="DT148" i="2"/>
  <c r="BF148" i="2"/>
  <c r="AZ148" i="2"/>
  <c r="DT153" i="2"/>
  <c r="BF153" i="2"/>
  <c r="AZ153" i="2"/>
  <c r="DT147" i="2"/>
  <c r="BF147" i="2"/>
  <c r="AZ147" i="2"/>
  <c r="BF139" i="2"/>
  <c r="AZ139" i="2"/>
  <c r="NZ421" i="2"/>
  <c r="NZ420" i="2"/>
  <c r="AZ188" i="2"/>
  <c r="AZ187" i="2"/>
  <c r="AZ182" i="2"/>
  <c r="AZ181" i="2"/>
  <c r="AZ179" i="2"/>
  <c r="AZ192" i="2"/>
  <c r="AZ193" i="2"/>
  <c r="AZ191" i="2"/>
  <c r="AZ190" i="2"/>
  <c r="AZ185" i="2"/>
  <c r="AZ184" i="2"/>
  <c r="AZ183" i="2"/>
  <c r="AZ186" i="2"/>
  <c r="AZ189" i="2"/>
  <c r="AZ180" i="2"/>
  <c r="KR399" i="2"/>
  <c r="IP399" i="2"/>
  <c r="OD399" i="2"/>
  <c r="HX399" i="2"/>
  <c r="IJ399" i="2"/>
  <c r="DT399" i="2"/>
  <c r="PF431" i="2"/>
  <c r="PE431" i="2"/>
  <c r="PB431" i="2"/>
  <c r="PA431" i="2"/>
  <c r="KR431" i="2"/>
  <c r="IP431" i="2"/>
  <c r="HX431" i="2"/>
  <c r="IJ431" i="2"/>
  <c r="FV431" i="2"/>
  <c r="DT431" i="2"/>
  <c r="FV245" i="2"/>
  <c r="FV246" i="2"/>
  <c r="FV243" i="2"/>
  <c r="FV252" i="2"/>
  <c r="FV251" i="2"/>
  <c r="OB244" i="2"/>
  <c r="AB116" i="2"/>
  <c r="FV248" i="2"/>
  <c r="FV250" i="2"/>
  <c r="BL106" i="2"/>
  <c r="BL105" i="2"/>
  <c r="AB114" i="2"/>
  <c r="FV244" i="2"/>
  <c r="FV249" i="2"/>
  <c r="FV247" i="2"/>
  <c r="AB115" i="2"/>
  <c r="AB117" i="2"/>
  <c r="BL102" i="2"/>
  <c r="BT4" i="15" l="1" a="1"/>
  <c r="BT4" i="15" s="1"/>
  <c r="BV4" i="15" a="1"/>
  <c r="BV4" i="15" s="1"/>
  <c r="BU4" i="15" a="1"/>
  <c r="BU4" i="15" s="1"/>
  <c r="BU5" i="15" a="1"/>
  <c r="BU5" i="15" s="1"/>
  <c r="BV5" i="15" a="1"/>
  <c r="BV5" i="15" s="1"/>
  <c r="BT5" i="15" a="1"/>
  <c r="BT5" i="15" s="1"/>
  <c r="BC327" i="2"/>
  <c r="BD311" i="2"/>
  <c r="BC311" i="2"/>
  <c r="Z232" i="2"/>
  <c r="Z234" i="2"/>
  <c r="AA258" i="2"/>
  <c r="Z235" i="2"/>
  <c r="Z231" i="2"/>
  <c r="Z265" i="2"/>
  <c r="Z261" i="2"/>
  <c r="Z300" i="2"/>
  <c r="AZ344" i="2"/>
  <c r="Z344" i="2"/>
  <c r="AZ336" i="2"/>
  <c r="Z336" i="2"/>
  <c r="AZ338" i="2"/>
  <c r="Z338" i="2"/>
  <c r="AZ343" i="2"/>
  <c r="Z343" i="2"/>
  <c r="AZ337" i="2"/>
  <c r="Z337" i="2"/>
  <c r="AZ198" i="2"/>
  <c r="Z198" i="2"/>
  <c r="Z264" i="2"/>
  <c r="Z263" i="2"/>
  <c r="Z46" i="2"/>
  <c r="AZ345" i="2"/>
  <c r="Z345" i="2"/>
  <c r="AZ342" i="2"/>
  <c r="Z342" i="2"/>
  <c r="AZ340" i="2"/>
  <c r="Z340" i="2"/>
  <c r="AZ346" i="2"/>
  <c r="Z346" i="2"/>
  <c r="AZ339" i="2"/>
  <c r="Z339" i="2"/>
  <c r="AZ341" i="2"/>
  <c r="Z341" i="2"/>
  <c r="I2" i="20"/>
  <c r="H2" i="20"/>
  <c r="BP90" i="15"/>
  <c r="Q103" i="15"/>
  <c r="Q104" i="15"/>
  <c r="BP114" i="15"/>
  <c r="BP89" i="15"/>
  <c r="BP18" i="15"/>
  <c r="N2" i="20"/>
  <c r="K2" i="20"/>
  <c r="G2" i="20"/>
  <c r="M2" i="20"/>
  <c r="BP121" i="15"/>
  <c r="BP113" i="15"/>
  <c r="BP47" i="15"/>
  <c r="BP15" i="15"/>
  <c r="F2" i="20"/>
  <c r="T2" i="15"/>
  <c r="LM5" i="15" a="1"/>
  <c r="LM5" i="15" s="1"/>
  <c r="LL5" i="15" a="1"/>
  <c r="LL5" i="15" s="1"/>
  <c r="LM4" i="15" a="1"/>
  <c r="LM4" i="15" s="1"/>
  <c r="LL4" i="15" a="1"/>
  <c r="LL4" i="15" s="1"/>
  <c r="BP117" i="15"/>
  <c r="P117" i="15"/>
  <c r="P111" i="15"/>
  <c r="BP111" i="15"/>
  <c r="BP93" i="15"/>
  <c r="P93" i="15"/>
  <c r="BP9" i="15"/>
  <c r="P9" i="15"/>
  <c r="P118" i="15"/>
  <c r="BP118" i="15"/>
  <c r="P119" i="15"/>
  <c r="BP119" i="15"/>
  <c r="Q80" i="15"/>
  <c r="Q79" i="15"/>
  <c r="Q78" i="15"/>
  <c r="P7" i="15"/>
  <c r="P6" i="15"/>
  <c r="BP110" i="15"/>
  <c r="BP88" i="15"/>
  <c r="BP49" i="15"/>
  <c r="BP41" i="15"/>
  <c r="BP27" i="15"/>
  <c r="BP120" i="15"/>
  <c r="BP91" i="15"/>
  <c r="BP51" i="15"/>
  <c r="BP43" i="15"/>
  <c r="BP35" i="15"/>
  <c r="P27" i="15"/>
  <c r="P2" i="20"/>
  <c r="AA207" i="2"/>
  <c r="AB175" i="2"/>
  <c r="AA431" i="2"/>
  <c r="AA69" i="2"/>
  <c r="AB240" i="2"/>
  <c r="AB242" i="2"/>
  <c r="AB239" i="2"/>
  <c r="AB238" i="2"/>
  <c r="AB241" i="2"/>
  <c r="AA298" i="2"/>
  <c r="AA261" i="2"/>
  <c r="AA74" i="2"/>
  <c r="AA259" i="2"/>
  <c r="AA262" i="2"/>
  <c r="Q26" i="15"/>
  <c r="JH365" i="2"/>
  <c r="OD244" i="2"/>
  <c r="LD223" i="2"/>
  <c r="JB223" i="2"/>
  <c r="HW250" i="2"/>
  <c r="IP250" i="2"/>
  <c r="LJ224" i="2"/>
  <c r="JH224" i="2"/>
  <c r="IP252" i="2"/>
  <c r="Q34" i="15"/>
  <c r="Q10" i="15"/>
  <c r="Q16" i="15"/>
  <c r="Q12" i="15"/>
  <c r="Q9" i="15"/>
  <c r="Q23" i="15"/>
  <c r="Q20" i="15"/>
  <c r="Q15" i="15"/>
  <c r="Q30" i="15"/>
  <c r="Q6" i="15"/>
  <c r="Q17" i="15"/>
  <c r="Q19" i="15"/>
  <c r="Q7" i="15"/>
  <c r="Q18" i="15"/>
  <c r="Q22" i="15"/>
  <c r="Q25" i="15"/>
  <c r="Q21" i="15"/>
  <c r="Q8" i="15"/>
  <c r="Q24" i="15"/>
  <c r="Q11" i="15"/>
  <c r="Q35" i="15"/>
  <c r="LF5" i="15" a="1"/>
  <c r="LF5" i="15" s="1"/>
  <c r="BK152" i="2"/>
  <c r="Z152" i="2" s="1"/>
  <c r="BK137" i="2"/>
  <c r="Z137" i="2" s="1"/>
  <c r="BP29" i="15"/>
  <c r="Q29" i="15"/>
  <c r="P28" i="15"/>
  <c r="Q28" i="15"/>
  <c r="BP26" i="15"/>
  <c r="CX5" i="15" a="1"/>
  <c r="CX5" i="15" s="1"/>
  <c r="IV363" i="2"/>
  <c r="HW247" i="2"/>
  <c r="HW251" i="2"/>
  <c r="HW249" i="2"/>
  <c r="HX246" i="2"/>
  <c r="HW245" i="2"/>
  <c r="GV4" i="15" a="1"/>
  <c r="GV4" i="15" s="1"/>
  <c r="DS247" i="2"/>
  <c r="DS251" i="2"/>
  <c r="DS249" i="2"/>
  <c r="DS243" i="2"/>
  <c r="DS244" i="2"/>
  <c r="KR247" i="2"/>
  <c r="KR249" i="2"/>
  <c r="KR246" i="2"/>
  <c r="KR245" i="2"/>
  <c r="HW252" i="2"/>
  <c r="HX250" i="2"/>
  <c r="HX248" i="2"/>
  <c r="HX244" i="2"/>
  <c r="DS252" i="2"/>
  <c r="DT250" i="2"/>
  <c r="DS248" i="2"/>
  <c r="DT246" i="2"/>
  <c r="DS245" i="2"/>
  <c r="OG5" i="15" a="1"/>
  <c r="OG5" i="15" s="1"/>
  <c r="JA364" i="2"/>
  <c r="IP244" i="2"/>
  <c r="OA252" i="2"/>
  <c r="OD252" i="2" s="1"/>
  <c r="BK155" i="2"/>
  <c r="Z155" i="2" s="1"/>
  <c r="IF5" i="15" a="1"/>
  <c r="IF5" i="15" s="1"/>
  <c r="BD325" i="2"/>
  <c r="Z325" i="2" s="1"/>
  <c r="KR251" i="2"/>
  <c r="DT248" i="2"/>
  <c r="IO250" i="2"/>
  <c r="OD245" i="2"/>
  <c r="OC248" i="2"/>
  <c r="BD307" i="2"/>
  <c r="Z311" i="2"/>
  <c r="BD316" i="2"/>
  <c r="Z316" i="2" s="1"/>
  <c r="BK143" i="2"/>
  <c r="Z143" i="2" s="1"/>
  <c r="BK151" i="2"/>
  <c r="Z151" i="2" s="1"/>
  <c r="BK141" i="2"/>
  <c r="Z141" i="2" s="1"/>
  <c r="BK135" i="2"/>
  <c r="Z135" i="2" s="1"/>
  <c r="BK134" i="2"/>
  <c r="Z134" i="2" s="1"/>
  <c r="BK144" i="2"/>
  <c r="Z144" i="2" s="1"/>
  <c r="BK153" i="2"/>
  <c r="Z153" i="2" s="1"/>
  <c r="BK139" i="2"/>
  <c r="Z139" i="2" s="1"/>
  <c r="OA5" i="15" a="1"/>
  <c r="OA5" i="15" s="1"/>
  <c r="CX4" i="15" a="1"/>
  <c r="CX4" i="15" s="1"/>
  <c r="OB249" i="2"/>
  <c r="LI224" i="2"/>
  <c r="MD4" i="15" s="1" a="1"/>
  <c r="MD4" i="15" s="1"/>
  <c r="NZ5" i="15" a="1"/>
  <c r="NZ5" i="15" s="1"/>
  <c r="KU5" i="15" a="1"/>
  <c r="KU5" i="15" s="1"/>
  <c r="GL5" i="15" a="1"/>
  <c r="GL5" i="15" s="1"/>
  <c r="HZ4" i="15" a="1"/>
  <c r="HZ4" i="15" s="1"/>
  <c r="DT252" i="2"/>
  <c r="DT245" i="2"/>
  <c r="JA223" i="2"/>
  <c r="DS246" i="2"/>
  <c r="BD266" i="2"/>
  <c r="NH5" i="15" a="1"/>
  <c r="NH5" i="15" s="1"/>
  <c r="JD5" i="15" a="1"/>
  <c r="JD5" i="15" s="1"/>
  <c r="NH4" i="15" a="1"/>
  <c r="NH4" i="15" s="1"/>
  <c r="LB4" i="15" a="1"/>
  <c r="LB4" i="15" s="1"/>
  <c r="BK157" i="2"/>
  <c r="Z157" i="2" s="1"/>
  <c r="ND5" i="15" a="1"/>
  <c r="ND5" i="15" s="1"/>
  <c r="IP247" i="2"/>
  <c r="HX252" i="2"/>
  <c r="HX247" i="2"/>
  <c r="DT244" i="2"/>
  <c r="JG365" i="2"/>
  <c r="IO252" i="2"/>
  <c r="IP248" i="2"/>
  <c r="IO244" i="2"/>
  <c r="BC267" i="2"/>
  <c r="MW5" i="15" a="1"/>
  <c r="MW5" i="15" s="1"/>
  <c r="IY5" i="15" a="1"/>
  <c r="IY5" i="15" s="1"/>
  <c r="LG4" i="15" a="1"/>
  <c r="LG4" i="15" s="1"/>
  <c r="OB251" i="2"/>
  <c r="OD251" i="2" s="1"/>
  <c r="IP251" i="2"/>
  <c r="IO246" i="2"/>
  <c r="DT251" i="2"/>
  <c r="OB246" i="2"/>
  <c r="OD246" i="2" s="1"/>
  <c r="IP245" i="2"/>
  <c r="DT243" i="2"/>
  <c r="LC223" i="2"/>
  <c r="LZ4" i="15" s="1" a="1"/>
  <c r="LZ4" i="15" s="1"/>
  <c r="JG224" i="2"/>
  <c r="IO247" i="2"/>
  <c r="IO251" i="2"/>
  <c r="IO249" i="2"/>
  <c r="OA249" i="2"/>
  <c r="IO245" i="2"/>
  <c r="NC5" i="15" a="1"/>
  <c r="NC5" i="15" s="1"/>
  <c r="LX5" i="15" a="1"/>
  <c r="LX5" i="15" s="1"/>
  <c r="KZ5" i="15" a="1"/>
  <c r="KZ5" i="15" s="1"/>
  <c r="IZ5" i="15" a="1"/>
  <c r="IZ5" i="15" s="1"/>
  <c r="IA5" i="15" a="1"/>
  <c r="IA5" i="15" s="1"/>
  <c r="FN5" i="15" a="1"/>
  <c r="FN5" i="15" s="1"/>
  <c r="CR5" i="15" a="1"/>
  <c r="CR5" i="15" s="1"/>
  <c r="IU363" i="2"/>
  <c r="JQ4" i="15" s="1" a="1"/>
  <c r="JQ4" i="15" s="1"/>
  <c r="HW248" i="2"/>
  <c r="BC324" i="2"/>
  <c r="Z324" i="2" s="1"/>
  <c r="HX251" i="2"/>
  <c r="KR250" i="2"/>
  <c r="OC245" i="2"/>
  <c r="HX245" i="2"/>
  <c r="HW246" i="2"/>
  <c r="DS250" i="2"/>
  <c r="BD331" i="2"/>
  <c r="BC331" i="2"/>
  <c r="HH5" i="15" a="1"/>
  <c r="HH5" i="15" s="1"/>
  <c r="KR248" i="2"/>
  <c r="HX249" i="2"/>
  <c r="DT249" i="2"/>
  <c r="OC244" i="2"/>
  <c r="OD250" i="2"/>
  <c r="OA247" i="2"/>
  <c r="OC247" i="2" s="1"/>
  <c r="JB364" i="2"/>
  <c r="KR252" i="2"/>
  <c r="KR244" i="2"/>
  <c r="DT247" i="2"/>
  <c r="NT5" i="15" a="1"/>
  <c r="NT5" i="15" s="1"/>
  <c r="MK5" i="15" a="1"/>
  <c r="MK5" i="15" s="1"/>
  <c r="KO5" i="15" a="1"/>
  <c r="KO5" i="15" s="1"/>
  <c r="HC5" i="15" a="1"/>
  <c r="HC5" i="15" s="1"/>
  <c r="KZ4" i="15" a="1"/>
  <c r="KZ4" i="15" s="1"/>
  <c r="IF4" i="15" a="1"/>
  <c r="IF4" i="15" s="1"/>
  <c r="FL4" i="15" a="1"/>
  <c r="FL4" i="15" s="1"/>
  <c r="IO248" i="2"/>
  <c r="HW244" i="2"/>
  <c r="BD267" i="2"/>
  <c r="BK158" i="2"/>
  <c r="Z158" i="2" s="1"/>
  <c r="BK150" i="2"/>
  <c r="Z150" i="2" s="1"/>
  <c r="BK145" i="2"/>
  <c r="Z145" i="2" s="1"/>
  <c r="LS5" i="15" a="1"/>
  <c r="LS5" i="15" s="1"/>
  <c r="KI5" i="15" a="1"/>
  <c r="KI5" i="15" s="1"/>
  <c r="JF5" i="15" a="1"/>
  <c r="JF5" i="15" s="1"/>
  <c r="IL5" i="15" a="1"/>
  <c r="IL5" i="15" s="1"/>
  <c r="HN5" i="15" a="1"/>
  <c r="HN5" i="15" s="1"/>
  <c r="DP5" i="15" a="1"/>
  <c r="DP5" i="15" s="1"/>
  <c r="MK4" i="15" a="1"/>
  <c r="MK4" i="15" s="1"/>
  <c r="KT4" i="15" a="1"/>
  <c r="KT4" i="15" s="1"/>
  <c r="IX4" i="15" a="1"/>
  <c r="IX4" i="15" s="1"/>
  <c r="HH4" i="15" a="1"/>
  <c r="HH4" i="15" s="1"/>
  <c r="FX4" i="15" a="1"/>
  <c r="FX4" i="15" s="1"/>
  <c r="DP4" i="15" a="1"/>
  <c r="DP4" i="15" s="1"/>
  <c r="BK156" i="2"/>
  <c r="Z156" i="2" s="1"/>
  <c r="BK159" i="2"/>
  <c r="Z159" i="2" s="1"/>
  <c r="BK149" i="2"/>
  <c r="Z149" i="2" s="1"/>
  <c r="BK138" i="2"/>
  <c r="Z138" i="2" s="1"/>
  <c r="BK147" i="2"/>
  <c r="Z147" i="2" s="1"/>
  <c r="BC266" i="2"/>
  <c r="BK129" i="2"/>
  <c r="BK148" i="2"/>
  <c r="Z148" i="2" s="1"/>
  <c r="DV5" i="15" a="1"/>
  <c r="DV5" i="15" s="1"/>
  <c r="NB4" i="15" a="1"/>
  <c r="NB4" i="15" s="1"/>
  <c r="HB4" i="15" a="1"/>
  <c r="HB4" i="15" s="1"/>
  <c r="FA4" i="15" a="1"/>
  <c r="FA4" i="15" s="1"/>
  <c r="OD248" i="2"/>
  <c r="OC250" i="2"/>
  <c r="KJ4" i="15" a="1"/>
  <c r="KJ4" i="15" s="1"/>
  <c r="CY4" i="15" a="1"/>
  <c r="CY4" i="15" s="1"/>
  <c r="DF4" i="15" a="1"/>
  <c r="DF4" i="15" s="1"/>
  <c r="DQ4" i="15" a="1"/>
  <c r="DQ4" i="15" s="1"/>
  <c r="EB4" i="15" a="1"/>
  <c r="EB4" i="15" s="1"/>
  <c r="ED4" i="15" a="1"/>
  <c r="ED4" i="15" s="1"/>
  <c r="EZ4" i="15" a="1"/>
  <c r="EZ4" i="15" s="1"/>
  <c r="FB4" i="15" a="1"/>
  <c r="FB4" i="15" s="1"/>
  <c r="FM4" i="15" a="1"/>
  <c r="FM4" i="15" s="1"/>
  <c r="FY4" i="15" a="1"/>
  <c r="FY4" i="15" s="1"/>
  <c r="GJ4" i="15" a="1"/>
  <c r="GJ4" i="15" s="1"/>
  <c r="GL4" i="15" a="1"/>
  <c r="GL4" i="15" s="1"/>
  <c r="GW4" i="15" a="1"/>
  <c r="GW4" i="15" s="1"/>
  <c r="HI4" i="15" a="1"/>
  <c r="HI4" i="15" s="1"/>
  <c r="HU4" i="15" a="1"/>
  <c r="HU4" i="15" s="1"/>
  <c r="IG4" i="15" a="1"/>
  <c r="IG4" i="15" s="1"/>
  <c r="KH4" i="15" a="1"/>
  <c r="KH4" i="15" s="1"/>
  <c r="KU4" i="15" a="1"/>
  <c r="KU4" i="15" s="1"/>
  <c r="LF4" i="15" a="1"/>
  <c r="LF4" i="15" s="1"/>
  <c r="LS4" i="15" a="1"/>
  <c r="LS4" i="15" s="1"/>
  <c r="NC4" i="15" a="1"/>
  <c r="NC4" i="15" s="1"/>
  <c r="NZ4" i="15" a="1"/>
  <c r="NZ4" i="15" s="1"/>
  <c r="CM5" i="15" a="1"/>
  <c r="CM5" i="15" s="1"/>
  <c r="CY5" i="15" a="1"/>
  <c r="CY5" i="15" s="1"/>
  <c r="DK5" i="15" a="1"/>
  <c r="DK5" i="15" s="1"/>
  <c r="DW5" i="15" a="1"/>
  <c r="DW5" i="15" s="1"/>
  <c r="EI5" i="15" a="1"/>
  <c r="EI5" i="15" s="1"/>
  <c r="FF5" i="15" a="1"/>
  <c r="FF5" i="15" s="1"/>
  <c r="FH5" i="15" a="1"/>
  <c r="FH5" i="15" s="1"/>
  <c r="GD5" i="15" a="1"/>
  <c r="GD5" i="15" s="1"/>
  <c r="GF5" i="15" a="1"/>
  <c r="GF5" i="15" s="1"/>
  <c r="HB5" i="15" a="1"/>
  <c r="HB5" i="15" s="1"/>
  <c r="HD5" i="15" a="1"/>
  <c r="HD5" i="15" s="1"/>
  <c r="HO5" i="15" a="1"/>
  <c r="HO5" i="15" s="1"/>
  <c r="HZ5" i="15" a="1"/>
  <c r="HZ5" i="15" s="1"/>
  <c r="IB5" i="15" a="1"/>
  <c r="IB5" i="15" s="1"/>
  <c r="IM5" i="15" a="1"/>
  <c r="IM5" i="15" s="1"/>
  <c r="NJ5" i="15" a="1"/>
  <c r="NJ5" i="15" s="1"/>
  <c r="LH4" i="15" a="1"/>
  <c r="LH4" i="15" s="1"/>
  <c r="CZ4" i="15" a="1"/>
  <c r="CZ4" i="15" s="1"/>
  <c r="DD4" i="15" a="1"/>
  <c r="DD4" i="15" s="1"/>
  <c r="DK4" i="15" a="1"/>
  <c r="DK4" i="15" s="1"/>
  <c r="DW4" i="15" a="1"/>
  <c r="DW4" i="15" s="1"/>
  <c r="EI4" i="15" a="1"/>
  <c r="EI4" i="15" s="1"/>
  <c r="FF4" i="15" a="1"/>
  <c r="FF4" i="15" s="1"/>
  <c r="FH4" i="15" a="1"/>
  <c r="FH4" i="15" s="1"/>
  <c r="MX5" i="15" a="1"/>
  <c r="MX5" i="15" s="1"/>
  <c r="KV4" i="15" a="1"/>
  <c r="KV4" i="15" s="1"/>
  <c r="CM4" i="15" a="1"/>
  <c r="CM4" i="15" s="1"/>
  <c r="DV4" i="15" a="1"/>
  <c r="DV4" i="15" s="1"/>
  <c r="DX4" i="15" a="1"/>
  <c r="DX4" i="15" s="1"/>
  <c r="EU4" i="15" a="1"/>
  <c r="EU4" i="15" s="1"/>
  <c r="FG4" i="15" a="1"/>
  <c r="FG4" i="15" s="1"/>
  <c r="FR4" i="15" a="1"/>
  <c r="FR4" i="15" s="1"/>
  <c r="GD4" i="15" a="1"/>
  <c r="GD4" i="15" s="1"/>
  <c r="GF4" i="15" a="1"/>
  <c r="GF4" i="15" s="1"/>
  <c r="HC4" i="15" a="1"/>
  <c r="HC4" i="15" s="1"/>
  <c r="HN4" i="15" a="1"/>
  <c r="HN4" i="15" s="1"/>
  <c r="HP4" i="15" a="1"/>
  <c r="HP4" i="15" s="1"/>
  <c r="IA4" i="15" a="1"/>
  <c r="IA4" i="15" s="1"/>
  <c r="IL4" i="15" a="1"/>
  <c r="IL4" i="15" s="1"/>
  <c r="IN4" i="15" a="1"/>
  <c r="IN4" i="15" s="1"/>
  <c r="IY4" i="15" a="1"/>
  <c r="IY4" i="15" s="1"/>
  <c r="JD4" i="15" a="1"/>
  <c r="JD4" i="15" s="1"/>
  <c r="JF4" i="15" a="1"/>
  <c r="JF4" i="15" s="1"/>
  <c r="KN4" i="15" a="1"/>
  <c r="KN4" i="15" s="1"/>
  <c r="LA4" i="15" a="1"/>
  <c r="LA4" i="15" s="1"/>
  <c r="MJ4" i="15" a="1"/>
  <c r="MJ4" i="15" s="1"/>
  <c r="MV4" i="15" a="1"/>
  <c r="MV4" i="15" s="1"/>
  <c r="NI4" i="15" a="1"/>
  <c r="NI4" i="15" s="1"/>
  <c r="NU4" i="15" a="1"/>
  <c r="NU4" i="15" s="1"/>
  <c r="CS5" i="15" a="1"/>
  <c r="CS5" i="15" s="1"/>
  <c r="DD5" i="15" a="1"/>
  <c r="DD5" i="15" s="1"/>
  <c r="DF5" i="15" a="1"/>
  <c r="DF5" i="15" s="1"/>
  <c r="DQ5" i="15" a="1"/>
  <c r="DQ5" i="15" s="1"/>
  <c r="EB5" i="15" a="1"/>
  <c r="EB5" i="15" s="1"/>
  <c r="ED5" i="15" a="1"/>
  <c r="ED5" i="15" s="1"/>
  <c r="EZ5" i="15" a="1"/>
  <c r="EZ5" i="15" s="1"/>
  <c r="FB5" i="15" a="1"/>
  <c r="FB5" i="15" s="1"/>
  <c r="FM5" i="15" a="1"/>
  <c r="FM5" i="15" s="1"/>
  <c r="FX5" i="15" a="1"/>
  <c r="FX5" i="15" s="1"/>
  <c r="FZ5" i="15" a="1"/>
  <c r="FZ5" i="15" s="1"/>
  <c r="GK5" i="15" a="1"/>
  <c r="GK5" i="15" s="1"/>
  <c r="GW5" i="15" a="1"/>
  <c r="GW5" i="15" s="1"/>
  <c r="HI5" i="15" a="1"/>
  <c r="HI5" i="15" s="1"/>
  <c r="HU5" i="15" a="1"/>
  <c r="HU5" i="15" s="1"/>
  <c r="IG5" i="15" a="1"/>
  <c r="IG5" i="15" s="1"/>
  <c r="JE5" i="15" a="1"/>
  <c r="JE5" i="15" s="1"/>
  <c r="OF5" i="15" a="1"/>
  <c r="OF5" i="15" s="1"/>
  <c r="NU5" i="15" a="1"/>
  <c r="NU5" i="15" s="1"/>
  <c r="NI5" i="15" a="1"/>
  <c r="NI5" i="15" s="1"/>
  <c r="MV5" i="15" a="1"/>
  <c r="MV5" i="15" s="1"/>
  <c r="MJ5" i="15" a="1"/>
  <c r="MJ5" i="15" s="1"/>
  <c r="LA5" i="15" a="1"/>
  <c r="LA5" i="15" s="1"/>
  <c r="IN5" i="15" a="1"/>
  <c r="IN5" i="15" s="1"/>
  <c r="HP5" i="15" a="1"/>
  <c r="HP5" i="15" s="1"/>
  <c r="GQ5" i="15" a="1"/>
  <c r="GQ5" i="15" s="1"/>
  <c r="GE5" i="15" a="1"/>
  <c r="GE5" i="15" s="1"/>
  <c r="FS5" i="15" a="1"/>
  <c r="FS5" i="15" s="1"/>
  <c r="FG5" i="15" a="1"/>
  <c r="FG5" i="15" s="1"/>
  <c r="EU5" i="15" a="1"/>
  <c r="EU5" i="15" s="1"/>
  <c r="DX5" i="15" a="1"/>
  <c r="DX5" i="15" s="1"/>
  <c r="CZ5" i="15" a="1"/>
  <c r="CZ5" i="15" s="1"/>
  <c r="OA4" i="15" a="1"/>
  <c r="OA4" i="15" s="1"/>
  <c r="MQ4" i="15" a="1"/>
  <c r="MQ4" i="15" s="1"/>
  <c r="KI4" i="15" a="1"/>
  <c r="KI4" i="15" s="1"/>
  <c r="IH4" i="15" a="1"/>
  <c r="IH4" i="15" s="1"/>
  <c r="HJ4" i="15" a="1"/>
  <c r="HJ4" i="15" s="1"/>
  <c r="GK4" i="15" a="1"/>
  <c r="GK4" i="15" s="1"/>
  <c r="FZ4" i="15" a="1"/>
  <c r="FZ4" i="15" s="1"/>
  <c r="FN4" i="15" a="1"/>
  <c r="FN4" i="15" s="1"/>
  <c r="OF4" i="15" a="1"/>
  <c r="OF4" i="15" s="1"/>
  <c r="NB5" i="15" a="1"/>
  <c r="NB5" i="15" s="1"/>
  <c r="MQ5" i="15" a="1"/>
  <c r="MQ5" i="15" s="1"/>
  <c r="LG5" i="15" a="1"/>
  <c r="LG5" i="15" s="1"/>
  <c r="KT5" i="15" a="1"/>
  <c r="KT5" i="15" s="1"/>
  <c r="KH5" i="15" a="1"/>
  <c r="KH5" i="15" s="1"/>
  <c r="IX5" i="15" a="1"/>
  <c r="IX5" i="15" s="1"/>
  <c r="IH5" i="15" a="1"/>
  <c r="IH5" i="15" s="1"/>
  <c r="HJ5" i="15" a="1"/>
  <c r="HJ5" i="15" s="1"/>
  <c r="GJ5" i="15" a="1"/>
  <c r="GJ5" i="15" s="1"/>
  <c r="FY5" i="15" a="1"/>
  <c r="FY5" i="15" s="1"/>
  <c r="FL5" i="15" a="1"/>
  <c r="FL5" i="15" s="1"/>
  <c r="FA5" i="15" a="1"/>
  <c r="FA5" i="15" s="1"/>
  <c r="EC5" i="15" a="1"/>
  <c r="EC5" i="15" s="1"/>
  <c r="DR5" i="15" a="1"/>
  <c r="DR5" i="15" s="1"/>
  <c r="DE5" i="15" a="1"/>
  <c r="DE5" i="15" s="1"/>
  <c r="CT5" i="15" a="1"/>
  <c r="CT5" i="15" s="1"/>
  <c r="OG4" i="15" a="1"/>
  <c r="OG4" i="15" s="1"/>
  <c r="NT4" i="15" a="1"/>
  <c r="NT4" i="15" s="1"/>
  <c r="MW4" i="15" a="1"/>
  <c r="MW4" i="15" s="1"/>
  <c r="KO4" i="15" a="1"/>
  <c r="KO4" i="15" s="1"/>
  <c r="JE4" i="15" a="1"/>
  <c r="JE4" i="15" s="1"/>
  <c r="IZ4" i="15" a="1"/>
  <c r="IZ4" i="15" s="1"/>
  <c r="IM4" i="15" a="1"/>
  <c r="IM4" i="15" s="1"/>
  <c r="IB4" i="15" a="1"/>
  <c r="IB4" i="15" s="1"/>
  <c r="HO4" i="15" a="1"/>
  <c r="HO4" i="15" s="1"/>
  <c r="HD4" i="15" a="1"/>
  <c r="HD4" i="15" s="1"/>
  <c r="GQ4" i="15" a="1"/>
  <c r="GQ4" i="15" s="1"/>
  <c r="GE4" i="15" a="1"/>
  <c r="GE4" i="15" s="1"/>
  <c r="FS4" i="15" a="1"/>
  <c r="FS4" i="15" s="1"/>
  <c r="EC4" i="15" a="1"/>
  <c r="EC4" i="15" s="1"/>
  <c r="DR4" i="15" a="1"/>
  <c r="DR4" i="15" s="1"/>
  <c r="OH5" i="15" a="1"/>
  <c r="OH5" i="15" s="1"/>
  <c r="NV4" i="15" a="1"/>
  <c r="NV4" i="15" s="1"/>
  <c r="NJ4" i="15" a="1"/>
  <c r="NJ4" i="15" s="1"/>
  <c r="ND4" i="15" a="1"/>
  <c r="ND4" i="15" s="1"/>
  <c r="MX4" i="15" a="1"/>
  <c r="MX4" i="15" s="1"/>
  <c r="ML4" i="15" a="1"/>
  <c r="ML4" i="15" s="1"/>
  <c r="LH5" i="15" a="1"/>
  <c r="LH5" i="15" s="1"/>
  <c r="LB5" i="15" a="1"/>
  <c r="LB5" i="15" s="1"/>
  <c r="KV5" i="15" a="1"/>
  <c r="KV5" i="15" s="1"/>
  <c r="KJ5" i="15" a="1"/>
  <c r="KJ5" i="15" s="1"/>
  <c r="OB5" i="15" a="1"/>
  <c r="OB5" i="15" s="1"/>
  <c r="CS4" i="15" a="1"/>
  <c r="CS4" i="15" s="1"/>
  <c r="OB4" i="15" a="1"/>
  <c r="OB4" i="15" s="1"/>
  <c r="CR4" i="15" a="1"/>
  <c r="CR4" i="15" s="1"/>
  <c r="CT4" i="15" a="1"/>
  <c r="CT4" i="15" s="1"/>
  <c r="DE4" i="15" a="1"/>
  <c r="DE4" i="15" s="1"/>
  <c r="BP115" i="15"/>
  <c r="P101" i="15"/>
  <c r="BP101" i="15"/>
  <c r="P97" i="15"/>
  <c r="BP97" i="15"/>
  <c r="BP86" i="15"/>
  <c r="P86" i="15"/>
  <c r="BP82" i="15"/>
  <c r="P82" i="15"/>
  <c r="BP78" i="15"/>
  <c r="P78" i="15"/>
  <c r="BP74" i="15"/>
  <c r="P74" i="15"/>
  <c r="BP70" i="15"/>
  <c r="P70" i="15"/>
  <c r="BP66" i="15"/>
  <c r="P66" i="15"/>
  <c r="BP62" i="15"/>
  <c r="P62" i="15"/>
  <c r="BP58" i="15"/>
  <c r="P58" i="15"/>
  <c r="BP55" i="15"/>
  <c r="P55" i="15"/>
  <c r="BP109" i="15"/>
  <c r="P109" i="15"/>
  <c r="P100" i="15"/>
  <c r="BP100" i="15"/>
  <c r="P95" i="15"/>
  <c r="BP85" i="15"/>
  <c r="P85" i="15"/>
  <c r="BP81" i="15"/>
  <c r="P81" i="15"/>
  <c r="BP77" i="15"/>
  <c r="P77" i="15"/>
  <c r="BP73" i="15"/>
  <c r="P73" i="15"/>
  <c r="BP69" i="15"/>
  <c r="P69" i="15"/>
  <c r="BP65" i="15"/>
  <c r="P65" i="15"/>
  <c r="BP61" i="15"/>
  <c r="P61" i="15"/>
  <c r="BP57" i="15"/>
  <c r="P57" i="15"/>
  <c r="P104" i="15"/>
  <c r="P99" i="15"/>
  <c r="BP99" i="15"/>
  <c r="BP96" i="15"/>
  <c r="P96" i="15"/>
  <c r="BP84" i="15"/>
  <c r="P84" i="15"/>
  <c r="BP80" i="15"/>
  <c r="P80" i="15"/>
  <c r="BP76" i="15"/>
  <c r="P76" i="15"/>
  <c r="BP72" i="15"/>
  <c r="P72" i="15"/>
  <c r="BP68" i="15"/>
  <c r="P68" i="15"/>
  <c r="BP64" i="15"/>
  <c r="P64" i="15"/>
  <c r="BP60" i="15"/>
  <c r="P60" i="15"/>
  <c r="BP11" i="15"/>
  <c r="P11" i="15"/>
  <c r="P92" i="15"/>
  <c r="BP92" i="15"/>
  <c r="ML5" i="15" a="1"/>
  <c r="ML5" i="15" s="1"/>
  <c r="NV5" i="15" a="1"/>
  <c r="NV5" i="15" s="1"/>
  <c r="OH4" i="15" a="1"/>
  <c r="OH4" i="15" s="1"/>
  <c r="BP108" i="15"/>
  <c r="P108" i="15"/>
  <c r="BP105" i="15"/>
  <c r="P102" i="15"/>
  <c r="BP102" i="15"/>
  <c r="P98" i="15"/>
  <c r="BP98" i="15"/>
  <c r="BP87" i="15"/>
  <c r="P87" i="15"/>
  <c r="BP83" i="15"/>
  <c r="P83" i="15"/>
  <c r="BP79" i="15"/>
  <c r="P79" i="15"/>
  <c r="BP75" i="15"/>
  <c r="P75" i="15"/>
  <c r="BP71" i="15"/>
  <c r="P71" i="15"/>
  <c r="BP67" i="15"/>
  <c r="P67" i="15"/>
  <c r="BP63" i="15"/>
  <c r="P63" i="15"/>
  <c r="BP59" i="15"/>
  <c r="P59" i="15"/>
  <c r="BD322" i="2"/>
  <c r="Z322" i="2" s="1"/>
  <c r="BD321" i="2"/>
  <c r="Z321" i="2" s="1"/>
  <c r="BD329" i="2"/>
  <c r="Z329" i="2" s="1"/>
  <c r="BD327" i="2"/>
  <c r="Z327" i="2" s="1"/>
  <c r="BD330" i="2"/>
  <c r="Z330" i="2" s="1"/>
  <c r="BD328" i="2"/>
  <c r="Z328" i="2" s="1"/>
  <c r="BD323" i="2"/>
  <c r="Z323" i="2" s="1"/>
  <c r="BP106" i="15"/>
  <c r="P29" i="15"/>
  <c r="P25" i="15"/>
  <c r="P21" i="15"/>
  <c r="P17" i="15"/>
  <c r="KP5" i="15" a="1"/>
  <c r="KP5" i="15" s="1"/>
  <c r="GR5" i="15" a="1"/>
  <c r="GR5" i="15" s="1"/>
  <c r="AB317" i="2"/>
  <c r="BP56" i="15"/>
  <c r="P56" i="15"/>
  <c r="BP28" i="15"/>
  <c r="BP24" i="15"/>
  <c r="BP20" i="15"/>
  <c r="BP16" i="15"/>
  <c r="BP12" i="15"/>
  <c r="P12" i="15"/>
  <c r="BP10" i="15"/>
  <c r="P10" i="15"/>
  <c r="DL4" i="15" a="1"/>
  <c r="DL4" i="15" s="1"/>
  <c r="DJ5" i="15" a="1"/>
  <c r="DJ5" i="15" s="1"/>
  <c r="GR4" i="15" a="1"/>
  <c r="GR4" i="15" s="1"/>
  <c r="GP5" i="15" a="1"/>
  <c r="GP5" i="15" s="1"/>
  <c r="GX4" i="15" a="1"/>
  <c r="GX4" i="15" s="1"/>
  <c r="LT4" i="15" a="1"/>
  <c r="LT4" i="15" s="1"/>
  <c r="LR5" i="15" a="1"/>
  <c r="LR5" i="15" s="1"/>
  <c r="KN5" i="15" a="1"/>
  <c r="KN5" i="15" s="1"/>
  <c r="CL4" i="15" a="1"/>
  <c r="CL4" i="15" s="1"/>
  <c r="EJ4" i="15" a="1"/>
  <c r="EJ4" i="15" s="1"/>
  <c r="EH5" i="15" a="1"/>
  <c r="EH5" i="15" s="1"/>
  <c r="EV4" i="15" a="1"/>
  <c r="EV4" i="15" s="1"/>
  <c r="ET5" i="15" a="1"/>
  <c r="ET5" i="15" s="1"/>
  <c r="HV4" i="15" a="1"/>
  <c r="HV4" i="15" s="1"/>
  <c r="HT5" i="15" a="1"/>
  <c r="HT5" i="15" s="1"/>
  <c r="MR4" i="15" a="1"/>
  <c r="MR4" i="15" s="1"/>
  <c r="MP5" i="15" a="1"/>
  <c r="MP5" i="15" s="1"/>
  <c r="AQ88" i="15" a="1"/>
  <c r="AQ88" i="15" s="1"/>
  <c r="CN4" i="15" a="1"/>
  <c r="CN4" i="15" s="1"/>
  <c r="FT4" i="15" a="1"/>
  <c r="FT4" i="15" s="1"/>
  <c r="HT4" i="15" a="1"/>
  <c r="HT4" i="15" s="1"/>
  <c r="CN5" i="15" a="1"/>
  <c r="CN5" i="15" s="1"/>
  <c r="FT5" i="15" a="1"/>
  <c r="FT5" i="15" s="1"/>
  <c r="HV5" i="15" a="1"/>
  <c r="HV5" i="15" s="1"/>
  <c r="FR5" i="15" a="1"/>
  <c r="FR5" i="15" s="1"/>
  <c r="EH4" i="15" a="1"/>
  <c r="EH4" i="15" s="1"/>
  <c r="ET4" i="15" a="1"/>
  <c r="ET4" i="15" s="1"/>
  <c r="KP4" i="15" a="1"/>
  <c r="KP4" i="15" s="1"/>
  <c r="MP4" i="15" a="1"/>
  <c r="MP4" i="15" s="1"/>
  <c r="CL5" i="15" a="1"/>
  <c r="CL5" i="15" s="1"/>
  <c r="DJ4" i="15" a="1"/>
  <c r="DJ4" i="15" s="1"/>
  <c r="GP4" i="15" a="1"/>
  <c r="GP4" i="15" s="1"/>
  <c r="LR4" i="15" a="1"/>
  <c r="LR4" i="15" s="1"/>
  <c r="DL5" i="15" a="1"/>
  <c r="DL5" i="15" s="1"/>
  <c r="EV5" i="15" a="1"/>
  <c r="EV5" i="15" s="1"/>
  <c r="EJ5" i="15" a="1"/>
  <c r="EJ5" i="15" s="1"/>
  <c r="GX5" i="15" a="1"/>
  <c r="GX5" i="15" s="1"/>
  <c r="MR5" i="15" a="1"/>
  <c r="MR5" i="15" s="1"/>
  <c r="GV5" i="15" a="1"/>
  <c r="GV5" i="15" s="1"/>
  <c r="BP116" i="15"/>
  <c r="BP50" i="15"/>
  <c r="BP48" i="15"/>
  <c r="BP46" i="15"/>
  <c r="BP44" i="15"/>
  <c r="BP42" i="15"/>
  <c r="BP40" i="15"/>
  <c r="BP38" i="15"/>
  <c r="BP36" i="15"/>
  <c r="BP34" i="15"/>
  <c r="P8" i="15"/>
  <c r="LT5" i="15" a="1"/>
  <c r="LT5" i="15" s="1"/>
  <c r="BP4" i="15"/>
  <c r="Q106" i="15"/>
  <c r="Q71" i="15"/>
  <c r="Q88" i="15"/>
  <c r="Q109" i="15"/>
  <c r="Q63" i="15"/>
  <c r="Q50" i="15"/>
  <c r="Q90" i="15"/>
  <c r="Q120" i="15"/>
  <c r="Q99" i="15"/>
  <c r="Q87" i="15"/>
  <c r="Q41" i="15"/>
  <c r="Q97" i="15"/>
  <c r="Q117" i="15"/>
  <c r="Q93" i="15"/>
  <c r="Q114" i="15"/>
  <c r="Q39" i="15"/>
  <c r="Q43" i="15"/>
  <c r="Q48" i="15"/>
  <c r="Q57" i="15"/>
  <c r="Q61" i="15"/>
  <c r="Q65" i="15"/>
  <c r="Q69" i="15"/>
  <c r="Q73" i="15"/>
  <c r="Q77" i="15"/>
  <c r="Q81" i="15"/>
  <c r="Q85" i="15"/>
  <c r="Q118" i="15"/>
  <c r="Q100" i="15"/>
  <c r="Q105" i="15"/>
  <c r="Q107" i="15"/>
  <c r="Q121" i="15"/>
  <c r="Q116" i="15"/>
  <c r="Q91" i="15"/>
  <c r="Q45" i="15"/>
  <c r="Q36" i="15"/>
  <c r="Q40" i="15"/>
  <c r="Q44" i="15"/>
  <c r="Q49" i="15"/>
  <c r="Q58" i="15"/>
  <c r="Q62" i="15"/>
  <c r="Q66" i="15"/>
  <c r="Q70" i="15"/>
  <c r="Q74" i="15"/>
  <c r="Q82" i="15"/>
  <c r="Q86" i="15"/>
  <c r="Q101" i="15"/>
  <c r="Q119" i="15"/>
  <c r="Q108" i="15"/>
  <c r="Q84" i="15"/>
  <c r="Q76" i="15"/>
  <c r="Q68" i="15"/>
  <c r="Q60" i="15"/>
  <c r="Q47" i="15"/>
  <c r="Q38" i="15"/>
  <c r="Q112" i="15"/>
  <c r="Q94" i="15"/>
  <c r="Q83" i="15"/>
  <c r="Q75" i="15"/>
  <c r="Q67" i="15"/>
  <c r="Q59" i="15"/>
  <c r="Q46" i="15"/>
  <c r="Q37" i="15"/>
  <c r="Q102" i="15"/>
  <c r="Q72" i="15"/>
  <c r="Q64" i="15"/>
  <c r="Q55" i="15"/>
  <c r="Q51" i="15"/>
  <c r="Q42" i="15"/>
  <c r="Q110" i="15"/>
  <c r="Q89" i="15"/>
  <c r="Q95" i="15"/>
  <c r="Q98" i="15"/>
  <c r="Q113" i="15"/>
  <c r="Q111" i="15"/>
  <c r="Q56" i="15"/>
  <c r="Q92" i="15"/>
  <c r="Q115" i="15"/>
  <c r="Q96" i="15"/>
  <c r="BV31" i="15" a="1"/>
  <c r="BV33" i="15" a="1"/>
  <c r="BV54" i="15" a="1"/>
  <c r="BV53" i="15" a="1"/>
  <c r="BV13" i="15" a="1"/>
  <c r="BV52" i="15" a="1"/>
  <c r="BV14" i="15" a="1"/>
  <c r="BV32" i="15" a="1"/>
  <c r="CA27" i="15" a="1"/>
  <c r="CB54" i="15" a="1"/>
  <c r="CB33" i="15" a="1"/>
  <c r="CH33" i="15" a="1"/>
  <c r="CG27" i="15" a="1"/>
  <c r="CB31" i="15" a="1"/>
  <c r="CH14" i="15" a="1"/>
  <c r="CH54" i="15" a="1"/>
  <c r="CH32" i="15" a="1"/>
  <c r="NN116" i="15" a="1"/>
  <c r="CB32" i="15" a="1"/>
  <c r="CH53" i="15" a="1"/>
  <c r="CB27" i="15" a="1"/>
  <c r="BV6" i="15" a="1"/>
  <c r="CB13" i="15" a="1"/>
  <c r="CF27" i="15" a="1"/>
  <c r="CB14" i="15" a="1"/>
  <c r="BT27" i="15" a="1"/>
  <c r="CB52" i="15" a="1"/>
  <c r="CH31" i="15" a="1"/>
  <c r="CB53" i="15" a="1"/>
  <c r="BV27" i="15" a="1"/>
  <c r="CH13" i="15" a="1"/>
  <c r="CH27" i="15" a="1"/>
  <c r="CH52" i="15" a="1"/>
  <c r="BU27" i="15" a="1"/>
  <c r="BZ27" i="15" a="1"/>
  <c r="BV32" i="15" l="1"/>
  <c r="BV14" i="15"/>
  <c r="BV52" i="15"/>
  <c r="BR52" i="15" s="1"/>
  <c r="BV13" i="15"/>
  <c r="BQ13" i="15" s="1"/>
  <c r="BV53" i="15"/>
  <c r="BV54" i="15"/>
  <c r="BV33" i="15"/>
  <c r="BR33" i="15" s="1"/>
  <c r="BV31" i="15"/>
  <c r="BR31" i="15" s="1"/>
  <c r="AA243" i="2"/>
  <c r="BQ4" i="15"/>
  <c r="BS4" i="15"/>
  <c r="BR4" i="15"/>
  <c r="BV6" i="15"/>
  <c r="CH14" i="15"/>
  <c r="CH13" i="15"/>
  <c r="CH31" i="15"/>
  <c r="CH33" i="15"/>
  <c r="CH53" i="15"/>
  <c r="CH54" i="15"/>
  <c r="CH52" i="15"/>
  <c r="CH32" i="15"/>
  <c r="CB14" i="15"/>
  <c r="CB31" i="15"/>
  <c r="CB33" i="15"/>
  <c r="CB53" i="15"/>
  <c r="CB54" i="15"/>
  <c r="CB32" i="15"/>
  <c r="CB13" i="15"/>
  <c r="CB52" i="15"/>
  <c r="BZ27" i="15"/>
  <c r="CF27" i="15"/>
  <c r="CB27" i="15"/>
  <c r="CH27" i="15"/>
  <c r="CG27" i="15"/>
  <c r="CA27" i="15"/>
  <c r="Z307" i="2"/>
  <c r="BZ5" i="15" a="1"/>
  <c r="BZ5" i="15" s="1"/>
  <c r="F5" i="20" s="1"/>
  <c r="CH5" i="15" a="1"/>
  <c r="CH5" i="15" s="1"/>
  <c r="CA5" i="15" a="1"/>
  <c r="CA5" i="15" s="1"/>
  <c r="CG4" i="15" a="1"/>
  <c r="CG4" i="15" s="1"/>
  <c r="CH4" i="15" a="1"/>
  <c r="CH4" i="15" s="1"/>
  <c r="CF4" i="15" a="1"/>
  <c r="CF4" i="15" s="1"/>
  <c r="BZ4" i="15" a="1"/>
  <c r="BZ4" i="15" s="1"/>
  <c r="CB4" i="15" a="1"/>
  <c r="CB4" i="15" s="1"/>
  <c r="CF5" i="15" a="1"/>
  <c r="CF5" i="15" s="1"/>
  <c r="G5" i="20" s="1"/>
  <c r="CB5" i="15" a="1"/>
  <c r="CB5" i="15" s="1"/>
  <c r="CG5" i="15" a="1"/>
  <c r="CG5" i="15" s="1"/>
  <c r="CA4" i="15" a="1"/>
  <c r="CA4" i="15" s="1"/>
  <c r="BT27" i="15"/>
  <c r="BV27" i="15"/>
  <c r="BU27" i="15"/>
  <c r="BR13" i="15"/>
  <c r="BQ33" i="15"/>
  <c r="BR54" i="15"/>
  <c r="BQ54" i="15"/>
  <c r="BQ14" i="15"/>
  <c r="BR14" i="15"/>
  <c r="BR32" i="15"/>
  <c r="BQ32" i="15"/>
  <c r="BQ52" i="15"/>
  <c r="BQ53" i="15"/>
  <c r="BR53" i="15"/>
  <c r="O34" i="20"/>
  <c r="O35" i="20"/>
  <c r="O36" i="20"/>
  <c r="O37" i="20"/>
  <c r="O9" i="20"/>
  <c r="O10" i="20"/>
  <c r="O11" i="20"/>
  <c r="O12" i="20"/>
  <c r="O13" i="20"/>
  <c r="O14" i="20"/>
  <c r="O15" i="20"/>
  <c r="O16" i="20"/>
  <c r="O17" i="20"/>
  <c r="O18" i="20"/>
  <c r="O19" i="20"/>
  <c r="O20" i="20"/>
  <c r="O21" i="20"/>
  <c r="O22" i="20"/>
  <c r="O23" i="20"/>
  <c r="O24" i="20"/>
  <c r="O25" i="20"/>
  <c r="O26" i="20"/>
  <c r="O27" i="20"/>
  <c r="O28" i="20"/>
  <c r="O29" i="20"/>
  <c r="O30" i="20"/>
  <c r="O31" i="20"/>
  <c r="O8" i="20"/>
  <c r="J35" i="20"/>
  <c r="J37" i="20"/>
  <c r="J12" i="20"/>
  <c r="J15" i="20"/>
  <c r="J19" i="20"/>
  <c r="J23" i="20"/>
  <c r="J27" i="20"/>
  <c r="J31" i="20"/>
  <c r="J8" i="20"/>
  <c r="Q34" i="20"/>
  <c r="Q35" i="20"/>
  <c r="Q36" i="20"/>
  <c r="Q37" i="20"/>
  <c r="Q9" i="20"/>
  <c r="Q10" i="20"/>
  <c r="Q11" i="20"/>
  <c r="Q12" i="20"/>
  <c r="Q13" i="20"/>
  <c r="Q14" i="20"/>
  <c r="Q15" i="20"/>
  <c r="Q16" i="20"/>
  <c r="Q17" i="20"/>
  <c r="Q18" i="20"/>
  <c r="Q19" i="20"/>
  <c r="Q20" i="20"/>
  <c r="Q21" i="20"/>
  <c r="Q22" i="20"/>
  <c r="Q23" i="20"/>
  <c r="Q24" i="20"/>
  <c r="Q25" i="20"/>
  <c r="Q26" i="20"/>
  <c r="Q27" i="20"/>
  <c r="Q28" i="20"/>
  <c r="Q29" i="20"/>
  <c r="Q30" i="20"/>
  <c r="Q31" i="20"/>
  <c r="Q32" i="20"/>
  <c r="Q8" i="20"/>
  <c r="J36" i="20"/>
  <c r="J10" i="20"/>
  <c r="J13" i="20"/>
  <c r="J17" i="20"/>
  <c r="J20" i="20"/>
  <c r="J24" i="20"/>
  <c r="J28" i="20"/>
  <c r="J32" i="20"/>
  <c r="L34" i="20"/>
  <c r="L35" i="20"/>
  <c r="L36" i="20"/>
  <c r="L37"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8" i="20"/>
  <c r="O32" i="20"/>
  <c r="O33" i="20"/>
  <c r="Q33" i="20"/>
  <c r="J34" i="20"/>
  <c r="J9" i="20"/>
  <c r="J11" i="20"/>
  <c r="J14" i="20"/>
  <c r="J16" i="20"/>
  <c r="J18" i="20"/>
  <c r="J21" i="20"/>
  <c r="J22" i="20"/>
  <c r="J25" i="20"/>
  <c r="J26" i="20"/>
  <c r="J29" i="20"/>
  <c r="J30" i="20"/>
  <c r="J33" i="20"/>
  <c r="NN116" i="15"/>
  <c r="Z267" i="2"/>
  <c r="Z266" i="2"/>
  <c r="K7" i="20"/>
  <c r="H7" i="20"/>
  <c r="K5" i="20"/>
  <c r="H5" i="20"/>
  <c r="P5" i="20"/>
  <c r="Z331" i="2"/>
  <c r="Z129" i="2"/>
  <c r="E2" i="20"/>
  <c r="GM4" i="15"/>
  <c r="GN4" i="15"/>
  <c r="GO4" i="15"/>
  <c r="MN5" i="15"/>
  <c r="MM5" i="15"/>
  <c r="MO5" i="15"/>
  <c r="EQ5" i="15"/>
  <c r="ER5" i="15"/>
  <c r="ES5" i="15"/>
  <c r="CK4" i="15"/>
  <c r="CI4" i="15"/>
  <c r="CJ4" i="15"/>
  <c r="LP5" i="15"/>
  <c r="LQ5" i="15"/>
  <c r="Q4" i="20" s="1"/>
  <c r="R72" i="21" s="1"/>
  <c r="LO5" i="15"/>
  <c r="NS4" i="15"/>
  <c r="NQ4" i="15"/>
  <c r="NR4" i="15"/>
  <c r="IV5" i="15"/>
  <c r="IU5" i="15"/>
  <c r="IW5" i="15"/>
  <c r="GA4" i="15"/>
  <c r="GC4" i="15"/>
  <c r="GB4" i="15"/>
  <c r="HX5" i="15"/>
  <c r="HY5" i="15"/>
  <c r="HW5" i="15"/>
  <c r="LE4" i="15"/>
  <c r="LC4" i="15"/>
  <c r="LD4" i="15"/>
  <c r="GI4" i="15"/>
  <c r="GH4" i="15"/>
  <c r="GG4" i="15"/>
  <c r="EW4" i="15"/>
  <c r="EX4" i="15"/>
  <c r="EY4" i="15"/>
  <c r="DS5" i="15"/>
  <c r="DT5" i="15"/>
  <c r="DU5" i="15"/>
  <c r="IU4" i="15"/>
  <c r="IW4" i="15"/>
  <c r="IV4" i="15"/>
  <c r="IE4" i="15"/>
  <c r="IC4" i="15"/>
  <c r="ID4" i="15"/>
  <c r="NX5" i="15"/>
  <c r="NW5" i="15"/>
  <c r="NY5" i="15"/>
  <c r="GS4" i="15"/>
  <c r="GT4" i="15"/>
  <c r="GU4" i="15"/>
  <c r="LE5" i="15"/>
  <c r="LC5" i="15"/>
  <c r="LD5" i="15"/>
  <c r="LK4" i="15"/>
  <c r="GT5" i="15"/>
  <c r="GS5" i="15"/>
  <c r="GU5" i="15"/>
  <c r="DG4" i="15"/>
  <c r="DH4" i="15"/>
  <c r="DI4" i="15"/>
  <c r="ES4" i="15"/>
  <c r="ER4" i="15"/>
  <c r="EQ4" i="15"/>
  <c r="DH5" i="15"/>
  <c r="DG5" i="15"/>
  <c r="DI5" i="15"/>
  <c r="CQ4" i="15"/>
  <c r="CO4" i="15"/>
  <c r="CP4" i="15"/>
  <c r="GG5" i="15"/>
  <c r="GH5" i="15"/>
  <c r="GI5" i="15"/>
  <c r="KF5" i="15"/>
  <c r="KE5" i="15"/>
  <c r="KG5" i="15"/>
  <c r="MZ5" i="15"/>
  <c r="MY5" i="15"/>
  <c r="NA5" i="15"/>
  <c r="MG5" i="15"/>
  <c r="MH5" i="15"/>
  <c r="MI5" i="15"/>
  <c r="OC5" i="15"/>
  <c r="OD5" i="15"/>
  <c r="OE5" i="15"/>
  <c r="EX5" i="15"/>
  <c r="EW5" i="15"/>
  <c r="EY5" i="15"/>
  <c r="KK4" i="15"/>
  <c r="KL4" i="15"/>
  <c r="KM4" i="15"/>
  <c r="FQ4" i="15"/>
  <c r="FO4" i="15"/>
  <c r="FP4" i="15"/>
  <c r="DU4" i="15"/>
  <c r="DS4" i="15"/>
  <c r="DT4" i="15"/>
  <c r="GB5" i="15"/>
  <c r="GA5" i="15"/>
  <c r="GC5" i="15"/>
  <c r="NW4" i="15"/>
  <c r="NY4" i="15"/>
  <c r="NX4" i="15"/>
  <c r="DM4" i="15"/>
  <c r="DN4" i="15"/>
  <c r="DO4" i="15"/>
  <c r="KS4" i="15"/>
  <c r="KR4" i="15"/>
  <c r="KQ4" i="15"/>
  <c r="IJ5" i="15"/>
  <c r="II5" i="15"/>
  <c r="IK5" i="15"/>
  <c r="KW4" i="15"/>
  <c r="KX4" i="15"/>
  <c r="KY4" i="15"/>
  <c r="NR5" i="15"/>
  <c r="NS5" i="15"/>
  <c r="NQ5" i="15"/>
  <c r="NG4" i="15"/>
  <c r="NE4" i="15"/>
  <c r="NF4" i="15"/>
  <c r="HW4" i="15"/>
  <c r="HX4" i="15"/>
  <c r="HY4" i="15"/>
  <c r="CI5" i="15"/>
  <c r="CJ5" i="15"/>
  <c r="CK5" i="15"/>
  <c r="EG4" i="15"/>
  <c r="EF4" i="15"/>
  <c r="EE4" i="15"/>
  <c r="HS5" i="15"/>
  <c r="HQ5" i="15"/>
  <c r="HR5" i="15"/>
  <c r="EE5" i="15"/>
  <c r="EF5" i="15"/>
  <c r="EG5" i="15"/>
  <c r="KQ5" i="15"/>
  <c r="KR5" i="15"/>
  <c r="KS5" i="15"/>
  <c r="OE4" i="15"/>
  <c r="OC4" i="15"/>
  <c r="OD4" i="15"/>
  <c r="MS5" i="15"/>
  <c r="MT5" i="15"/>
  <c r="MU5" i="15"/>
  <c r="FU5" i="15"/>
  <c r="FV5" i="15"/>
  <c r="FW5" i="15"/>
  <c r="DB5" i="15"/>
  <c r="DC5" i="15"/>
  <c r="DA5" i="15"/>
  <c r="MU4" i="15"/>
  <c r="MT4" i="15"/>
  <c r="MS4" i="15"/>
  <c r="II4" i="15"/>
  <c r="IJ4" i="15"/>
  <c r="IK4" i="15"/>
  <c r="FE4" i="15"/>
  <c r="FC4" i="15"/>
  <c r="FD4" i="15"/>
  <c r="DC4" i="15"/>
  <c r="DA4" i="15"/>
  <c r="DB4" i="15"/>
  <c r="KE4" i="15"/>
  <c r="KG4" i="15"/>
  <c r="KF4" i="15"/>
  <c r="DY4" i="15"/>
  <c r="EA4" i="15"/>
  <c r="DZ4" i="15"/>
  <c r="FW4" i="15"/>
  <c r="FU4" i="15"/>
  <c r="FV4" i="15"/>
  <c r="JA5" i="15"/>
  <c r="JB5" i="15"/>
  <c r="JC5" i="15"/>
  <c r="LK5" i="15"/>
  <c r="P4" i="20" s="1"/>
  <c r="BQ5" i="15"/>
  <c r="BS5" i="15"/>
  <c r="BR5" i="15"/>
  <c r="LO4" i="15"/>
  <c r="LP4" i="15"/>
  <c r="LQ4" i="15"/>
  <c r="MM4" i="15"/>
  <c r="MO4" i="15"/>
  <c r="MN4" i="15"/>
  <c r="FP5" i="15"/>
  <c r="FQ5" i="15"/>
  <c r="FO5" i="15"/>
  <c r="HS4" i="15"/>
  <c r="HQ4" i="15"/>
  <c r="HR4" i="15"/>
  <c r="KL5" i="15"/>
  <c r="KM5" i="15"/>
  <c r="KK5" i="15"/>
  <c r="GN5" i="15"/>
  <c r="GM5" i="15"/>
  <c r="GO5" i="15"/>
  <c r="FJ5" i="15"/>
  <c r="FK5" i="15"/>
  <c r="FI5" i="15"/>
  <c r="DZ5" i="15"/>
  <c r="DY5" i="15"/>
  <c r="EA5" i="15"/>
  <c r="MI4" i="15"/>
  <c r="MG4" i="15"/>
  <c r="MH4" i="15"/>
  <c r="JC4" i="15"/>
  <c r="JB4" i="15"/>
  <c r="JA4" i="15"/>
  <c r="FE5" i="15"/>
  <c r="FC5" i="15"/>
  <c r="FD5" i="15"/>
  <c r="MY4" i="15"/>
  <c r="MZ4" i="15"/>
  <c r="NA4" i="15"/>
  <c r="DN5" i="15"/>
  <c r="DM5" i="15"/>
  <c r="DO5" i="15"/>
  <c r="FI4" i="15"/>
  <c r="FJ4" i="15"/>
  <c r="FK4" i="15"/>
  <c r="CQ5" i="15"/>
  <c r="CO5" i="15"/>
  <c r="CP5" i="15"/>
  <c r="KX5" i="15"/>
  <c r="KW5" i="15"/>
  <c r="KY5" i="15"/>
  <c r="NG5" i="15"/>
  <c r="NE5" i="15"/>
  <c r="NF5" i="15"/>
  <c r="CU4" i="15"/>
  <c r="CV4" i="15"/>
  <c r="CW4" i="15"/>
  <c r="ID5" i="15"/>
  <c r="IE5" i="15"/>
  <c r="IC5" i="15"/>
  <c r="CV5" i="15"/>
  <c r="CW5" i="15"/>
  <c r="CU5" i="15"/>
  <c r="AA248" i="2"/>
  <c r="AA244" i="2"/>
  <c r="AA247" i="2"/>
  <c r="AA245" i="2"/>
  <c r="AA252" i="2"/>
  <c r="AA249" i="2"/>
  <c r="AA246" i="2"/>
  <c r="AA251" i="2"/>
  <c r="AA250" i="2"/>
  <c r="JV5" i="15" a="1"/>
  <c r="JV5" i="15" s="1"/>
  <c r="JL5" i="15" a="1"/>
  <c r="JL5" i="15" s="1"/>
  <c r="N7" i="20" s="1"/>
  <c r="EP5" i="15" a="1"/>
  <c r="EP5" i="15" s="1"/>
  <c r="I7" i="20" s="1"/>
  <c r="JR5" i="15" a="1"/>
  <c r="JR5" i="15" s="1"/>
  <c r="EN5" i="15" a="1"/>
  <c r="EN5" i="15" s="1"/>
  <c r="I5" i="20" s="1"/>
  <c r="LZ5" i="15" a="1"/>
  <c r="LZ5" i="15" s="1"/>
  <c r="ME5" i="15" a="1"/>
  <c r="ME5" i="15" s="1"/>
  <c r="JJ5" i="15" a="1"/>
  <c r="JJ5" i="15" s="1"/>
  <c r="N5" i="20" s="1"/>
  <c r="IR5" i="15" a="1"/>
  <c r="IR5" i="15" s="1"/>
  <c r="M5" i="20" s="1"/>
  <c r="JP5" i="15" a="1"/>
  <c r="JP5" i="15" s="1"/>
  <c r="MF4" i="15" a="1"/>
  <c r="MF4" i="15" s="1"/>
  <c r="JV4" i="15" a="1"/>
  <c r="JV4" i="15" s="1"/>
  <c r="OC252" i="2"/>
  <c r="KD4" i="15" a="1"/>
  <c r="KD4" i="15" s="1"/>
  <c r="MF5" i="15" a="1"/>
  <c r="MF5" i="15" s="1"/>
  <c r="G7" i="20"/>
  <c r="LN4" i="15" a="1"/>
  <c r="LN4" i="15" s="1"/>
  <c r="LN5" i="15" a="1"/>
  <c r="LN5" i="15" s="1"/>
  <c r="P7" i="20" s="1"/>
  <c r="AQ93" i="15" a="1"/>
  <c r="AQ93" i="15" s="1"/>
  <c r="IS4" i="15" a="1"/>
  <c r="IS4" i="15" s="1"/>
  <c r="EO4" i="15" a="1"/>
  <c r="EO4" i="15" s="1"/>
  <c r="JQ5" i="15" a="1"/>
  <c r="JQ5" i="15" s="1"/>
  <c r="AQ91" i="15" a="1"/>
  <c r="AQ91" i="15" s="1"/>
  <c r="LY4" i="15" a="1"/>
  <c r="LY4" i="15" s="1"/>
  <c r="JW5" i="15" a="1"/>
  <c r="JW5" i="15" s="1"/>
  <c r="JK5" i="15" a="1"/>
  <c r="JK5" i="15" s="1"/>
  <c r="N6" i="20" s="1"/>
  <c r="ME4" i="15" a="1"/>
  <c r="ME4" i="15" s="1"/>
  <c r="P6" i="20"/>
  <c r="MD5" i="15" a="1"/>
  <c r="MD5" i="15" s="1"/>
  <c r="EO5" i="15" a="1"/>
  <c r="EO5" i="15" s="1"/>
  <c r="AQ96" i="15" a="1"/>
  <c r="AQ96" i="15" s="1"/>
  <c r="AQ95" i="15" a="1"/>
  <c r="AQ95" i="15" s="1"/>
  <c r="GY4" i="15"/>
  <c r="EN4" i="15" a="1"/>
  <c r="EN4" i="15" s="1"/>
  <c r="EP4" i="15" a="1"/>
  <c r="EP4" i="15" s="1"/>
  <c r="JW4" i="15" a="1"/>
  <c r="JW4" i="15" s="1"/>
  <c r="HG4" i="15"/>
  <c r="JX4" i="15" a="1"/>
  <c r="JX4" i="15" s="1"/>
  <c r="LX4" i="15" a="1"/>
  <c r="LX4" i="15" s="1"/>
  <c r="KC4" i="15" a="1"/>
  <c r="KC4" i="15" s="1"/>
  <c r="JX5" i="15" a="1"/>
  <c r="JX5" i="15" s="1"/>
  <c r="HE5" i="15"/>
  <c r="LY5" i="15" a="1"/>
  <c r="LY5" i="15" s="1"/>
  <c r="LU5" i="15" s="1"/>
  <c r="HM5" i="15"/>
  <c r="IT5" i="15" a="1"/>
  <c r="IT5" i="15" s="1"/>
  <c r="M7" i="20" s="1"/>
  <c r="JK4" i="15" a="1"/>
  <c r="JK4" i="15" s="1"/>
  <c r="IR4" i="15" a="1"/>
  <c r="IR4" i="15" s="1"/>
  <c r="IT4" i="15" a="1"/>
  <c r="IT4" i="15" s="1"/>
  <c r="KB4" i="15" a="1"/>
  <c r="KB4" i="15" s="1"/>
  <c r="HL5" i="15"/>
  <c r="HG5" i="15"/>
  <c r="KD5" i="15" a="1"/>
  <c r="KD5" i="15" s="1"/>
  <c r="OC246" i="2"/>
  <c r="JR4" i="15" a="1"/>
  <c r="JR4" i="15" s="1"/>
  <c r="JP4" i="15" a="1"/>
  <c r="JP4" i="15" s="1"/>
  <c r="IS5" i="15" a="1"/>
  <c r="IS5" i="15" s="1"/>
  <c r="OD249" i="2"/>
  <c r="OC249" i="2"/>
  <c r="OC251" i="2"/>
  <c r="JL4" i="15" a="1"/>
  <c r="JL4" i="15" s="1"/>
  <c r="JJ4" i="15" a="1"/>
  <c r="JJ4" i="15" s="1"/>
  <c r="KC5" i="15" a="1"/>
  <c r="KC5" i="15" s="1"/>
  <c r="KB5" i="15" a="1"/>
  <c r="KB5" i="15" s="1"/>
  <c r="OD247" i="2"/>
  <c r="NO5" i="15" a="1"/>
  <c r="NO5" i="15" s="1"/>
  <c r="R6" i="20" s="1"/>
  <c r="F6" i="20"/>
  <c r="HA4" i="15"/>
  <c r="GZ4" i="15"/>
  <c r="K6" i="20"/>
  <c r="NN5" i="15" a="1"/>
  <c r="NN5" i="15" s="1"/>
  <c r="R5" i="20" s="1"/>
  <c r="NP5" i="15" a="1"/>
  <c r="NP5" i="15" s="1"/>
  <c r="R7" i="20" s="1"/>
  <c r="BH125" i="15"/>
  <c r="BH126" i="15"/>
  <c r="BH124" i="15"/>
  <c r="BF154" i="15"/>
  <c r="BF151" i="15"/>
  <c r="BG126" i="15"/>
  <c r="BF124" i="15"/>
  <c r="BH127" i="15"/>
  <c r="BF125" i="15"/>
  <c r="BF127" i="15"/>
  <c r="BG127" i="15"/>
  <c r="BE154" i="15"/>
  <c r="BF126" i="15"/>
  <c r="BF153" i="15"/>
  <c r="BG124" i="15"/>
  <c r="BG125" i="15"/>
  <c r="AQ89" i="15" a="1"/>
  <c r="AQ89" i="15" s="1"/>
  <c r="NO4" i="15" a="1"/>
  <c r="NO4" i="15" s="1"/>
  <c r="HF4" i="15"/>
  <c r="HE4" i="15"/>
  <c r="HF5" i="15"/>
  <c r="H6" i="20"/>
  <c r="BK4" i="15"/>
  <c r="NP4" i="15" a="1"/>
  <c r="NP4" i="15" s="1"/>
  <c r="AQ92" i="15" a="1"/>
  <c r="AQ92" i="15" s="1"/>
  <c r="HA5" i="15"/>
  <c r="GZ5" i="15"/>
  <c r="GY5" i="15"/>
  <c r="HK5" i="15"/>
  <c r="F7" i="20"/>
  <c r="AQ90" i="15" a="1"/>
  <c r="AQ90" i="15" s="1"/>
  <c r="BK5" i="15"/>
  <c r="NN4" i="15" a="1"/>
  <c r="NN4" i="15" s="1"/>
  <c r="AQ94" i="15" a="1"/>
  <c r="AQ94" i="15" s="1"/>
  <c r="HM4" i="15"/>
  <c r="HK4" i="15"/>
  <c r="HL4" i="15"/>
  <c r="LN9" i="15" a="1"/>
  <c r="BV9" i="15" a="1"/>
  <c r="BQ31" i="15" l="1"/>
  <c r="LN9" i="15"/>
  <c r="BV9" i="15"/>
  <c r="MB4" i="15"/>
  <c r="BW4" i="15"/>
  <c r="BX4" i="15"/>
  <c r="BY4" i="15"/>
  <c r="BX52" i="15"/>
  <c r="BW52" i="15"/>
  <c r="BW53" i="15"/>
  <c r="BX53" i="15"/>
  <c r="CC32" i="15"/>
  <c r="CD32" i="15"/>
  <c r="CD33" i="15"/>
  <c r="CC33" i="15"/>
  <c r="CE4" i="15"/>
  <c r="CC4" i="15"/>
  <c r="CD4" i="15"/>
  <c r="BW13" i="15"/>
  <c r="BX13" i="15"/>
  <c r="BX33" i="15"/>
  <c r="BW33" i="15"/>
  <c r="CD52" i="15"/>
  <c r="CC52" i="15"/>
  <c r="CD31" i="15"/>
  <c r="CC31" i="15"/>
  <c r="CD5" i="15"/>
  <c r="CC5" i="15"/>
  <c r="CE5" i="15"/>
  <c r="BY5" i="15"/>
  <c r="BW5" i="15"/>
  <c r="BX5" i="15"/>
  <c r="CC27" i="15"/>
  <c r="CD27" i="15"/>
  <c r="CE27" i="15"/>
  <c r="BX32" i="15"/>
  <c r="BW32" i="15"/>
  <c r="BX31" i="15"/>
  <c r="BW31" i="15"/>
  <c r="CD54" i="15"/>
  <c r="CC54" i="15"/>
  <c r="CD13" i="15"/>
  <c r="CC13" i="15"/>
  <c r="BX27" i="15"/>
  <c r="BW27" i="15"/>
  <c r="BY27" i="15"/>
  <c r="BX54" i="15"/>
  <c r="BW54" i="15"/>
  <c r="BX14" i="15"/>
  <c r="BW14" i="15"/>
  <c r="CC53" i="15"/>
  <c r="CD53" i="15"/>
  <c r="CC14" i="15"/>
  <c r="CD14" i="15"/>
  <c r="BR27" i="15"/>
  <c r="BS27" i="15"/>
  <c r="BQ27" i="15"/>
  <c r="P71" i="21"/>
  <c r="Q68" i="21"/>
  <c r="P62" i="21"/>
  <c r="O49" i="21"/>
  <c r="P34" i="21"/>
  <c r="O33" i="21"/>
  <c r="Q59" i="21"/>
  <c r="Q71" i="21"/>
  <c r="O62" i="21"/>
  <c r="Q48" i="21"/>
  <c r="O34" i="21"/>
  <c r="Q32" i="21"/>
  <c r="O68" i="21"/>
  <c r="P48" i="21"/>
  <c r="O71" i="21"/>
  <c r="P68" i="21"/>
  <c r="Q62" i="21"/>
  <c r="P59" i="21"/>
  <c r="P49" i="21"/>
  <c r="Q34" i="21"/>
  <c r="P33" i="21"/>
  <c r="Q49" i="21"/>
  <c r="Q33" i="21"/>
  <c r="P32" i="21"/>
  <c r="M72" i="21"/>
  <c r="R73" i="21"/>
  <c r="M73" i="21" s="1"/>
  <c r="L4" i="20"/>
  <c r="R63" i="21" s="1"/>
  <c r="J4" i="20"/>
  <c r="R60" i="21" s="1"/>
  <c r="E7" i="20"/>
  <c r="Q47" i="21" s="1"/>
  <c r="E6" i="20"/>
  <c r="O47" i="21" s="1"/>
  <c r="E4" i="20"/>
  <c r="E5" i="20"/>
  <c r="P31" i="21" s="1"/>
  <c r="AT496" i="2"/>
  <c r="AT495" i="2"/>
  <c r="LJ4" i="15"/>
  <c r="H4" i="20"/>
  <c r="E34" i="21" s="1"/>
  <c r="LJ5" i="15"/>
  <c r="K4" i="20"/>
  <c r="EK4" i="15"/>
  <c r="EL4" i="15"/>
  <c r="EM4" i="15"/>
  <c r="JO5" i="15"/>
  <c r="O4" i="20" s="1"/>
  <c r="R69" i="21" s="1"/>
  <c r="JM5" i="15"/>
  <c r="JN5" i="15"/>
  <c r="JT5" i="15"/>
  <c r="JS5" i="15"/>
  <c r="JU5" i="15"/>
  <c r="LI5" i="15"/>
  <c r="MA4" i="15"/>
  <c r="LI4" i="15"/>
  <c r="LW5" i="15"/>
  <c r="IQ4" i="15"/>
  <c r="IO4" i="15"/>
  <c r="IP4" i="15"/>
  <c r="IO5" i="15"/>
  <c r="IP5" i="15"/>
  <c r="IQ5" i="15"/>
  <c r="EL5" i="15"/>
  <c r="EK5" i="15"/>
  <c r="EM5" i="15"/>
  <c r="LV5" i="15"/>
  <c r="NL5" i="15"/>
  <c r="NM5" i="15"/>
  <c r="NK5" i="15"/>
  <c r="JY5" i="15"/>
  <c r="JZ5" i="15"/>
  <c r="KA5" i="15"/>
  <c r="JG4" i="15"/>
  <c r="JH4" i="15"/>
  <c r="JI4" i="15"/>
  <c r="JO4" i="15"/>
  <c r="JM4" i="15"/>
  <c r="JN4" i="15"/>
  <c r="KA4" i="15"/>
  <c r="JY4" i="15"/>
  <c r="JZ4" i="15"/>
  <c r="MB5" i="15"/>
  <c r="MA5" i="15"/>
  <c r="MC5" i="15"/>
  <c r="JS4" i="15"/>
  <c r="JT4" i="15"/>
  <c r="JU4" i="15"/>
  <c r="JH5" i="15"/>
  <c r="JG5" i="15"/>
  <c r="JI5" i="15"/>
  <c r="MC4" i="15"/>
  <c r="NK4" i="15"/>
  <c r="NL4" i="15"/>
  <c r="NM4" i="15"/>
  <c r="G6" i="20"/>
  <c r="O32" i="21" s="1"/>
  <c r="LW4" i="15"/>
  <c r="LU4" i="15"/>
  <c r="LV4" i="15"/>
  <c r="BJ5" i="15"/>
  <c r="I6" i="20"/>
  <c r="O59" i="21" s="1"/>
  <c r="BJ4" i="15"/>
  <c r="BG154" i="15"/>
  <c r="BI154" i="15" s="1"/>
  <c r="M6" i="20"/>
  <c r="AR89" i="15" a="1"/>
  <c r="AR89" i="15" s="1"/>
  <c r="AS89" i="15" s="1"/>
  <c r="AR94" i="15" a="1"/>
  <c r="AR94" i="15" s="1"/>
  <c r="AS94" i="15" s="1"/>
  <c r="AR96" i="15" a="1"/>
  <c r="AR96" i="15" s="1"/>
  <c r="AS96" i="15" s="1"/>
  <c r="AR93" i="15" a="1"/>
  <c r="AR93" i="15" s="1"/>
  <c r="AS93" i="15" s="1"/>
  <c r="AR92" i="15" a="1"/>
  <c r="AR92" i="15" s="1"/>
  <c r="AS92" i="15" s="1"/>
  <c r="AR88" i="15" a="1"/>
  <c r="AR88" i="15" s="1"/>
  <c r="AS88" i="15" s="1"/>
  <c r="AR91" i="15" a="1"/>
  <c r="AR91" i="15" s="1"/>
  <c r="AS91" i="15" s="1"/>
  <c r="AR95" i="15" a="1"/>
  <c r="AR95" i="15" s="1"/>
  <c r="AS95" i="15" s="1"/>
  <c r="AR90" i="15" a="1"/>
  <c r="AR90" i="15" s="1"/>
  <c r="AS90" i="15" s="1"/>
  <c r="O31" i="21" l="1"/>
  <c r="E53" i="21"/>
  <c r="I53" i="21"/>
  <c r="D34" i="21"/>
  <c r="C34" i="21"/>
  <c r="R61" i="21"/>
  <c r="M61" i="21" s="1"/>
  <c r="M60" i="21"/>
  <c r="M63" i="21"/>
  <c r="R64" i="21"/>
  <c r="M64" i="21" s="1"/>
  <c r="Q31" i="21"/>
  <c r="O48" i="21"/>
  <c r="P47" i="21"/>
  <c r="M69" i="21"/>
  <c r="R70" i="21"/>
  <c r="M70" i="21" s="1"/>
  <c r="M4" i="20"/>
  <c r="I4" i="20"/>
  <c r="F4" i="20"/>
  <c r="N4" i="20"/>
  <c r="G4" i="20"/>
  <c r="R4" i="20"/>
  <c r="CL111" i="15" a="1"/>
  <c r="CB111" i="15" a="1"/>
  <c r="KP111" i="15" a="1"/>
  <c r="FX114" i="15" a="1"/>
  <c r="ED114" i="15" a="1"/>
  <c r="FA113" i="15" a="1"/>
  <c r="KH113" i="15" a="1"/>
  <c r="NV113" i="15" a="1"/>
  <c r="HJ110" i="15" a="1"/>
  <c r="OH110" i="15" a="1"/>
  <c r="CN112" i="15" a="1"/>
  <c r="FA112" i="15" a="1"/>
  <c r="DV112" i="15" a="1"/>
  <c r="HO111" i="15" a="1"/>
  <c r="KJ111" i="15" a="1"/>
  <c r="MX111" i="15" a="1"/>
  <c r="DV114" i="15" a="1"/>
  <c r="NV114" i="15" a="1"/>
  <c r="DL111" i="15" a="1"/>
  <c r="EI111" i="15" a="1"/>
  <c r="EB111" i="15" a="1"/>
  <c r="CR114" i="15" a="1"/>
  <c r="IS114" i="15" a="1"/>
  <c r="GJ113" i="15" a="1"/>
  <c r="LH113" i="15" a="1"/>
  <c r="KZ113" i="15" a="1"/>
  <c r="IF110" i="15" a="1"/>
  <c r="FY110" i="15" a="1"/>
  <c r="DW112" i="15" a="1"/>
  <c r="HH112" i="15" a="1"/>
  <c r="IX112" i="15" a="1"/>
  <c r="IX111" i="15" a="1"/>
  <c r="LF111" i="15" a="1"/>
  <c r="CY114" i="15" a="1"/>
  <c r="FZ114" i="15" a="1"/>
  <c r="HU114" i="15" a="1"/>
  <c r="IG113" i="15" a="1"/>
  <c r="HH113" i="15" a="1"/>
  <c r="FM113" i="15" a="1"/>
  <c r="DX110" i="15" a="1"/>
  <c r="NO110" i="15" a="1"/>
  <c r="CS112" i="15" a="1"/>
  <c r="CB112" i="15" a="1"/>
  <c r="FY112" i="15" a="1"/>
  <c r="MR111" i="15" a="1"/>
  <c r="IY111" i="15" a="1"/>
  <c r="HB114" i="15" a="1"/>
  <c r="IG114" i="15" a="1"/>
  <c r="LH114" i="15" a="1"/>
  <c r="MJ113" i="15" a="1"/>
  <c r="JV111" i="15" a="1"/>
  <c r="NJ111" i="15" a="1"/>
  <c r="DW114" i="15" a="1"/>
  <c r="IT114" i="15" a="1"/>
  <c r="NH114" i="15" a="1"/>
  <c r="JE113" i="15" a="1"/>
  <c r="JD113" i="15" a="1"/>
  <c r="MV113" i="15" a="1"/>
  <c r="ET110" i="15" a="1"/>
  <c r="CG110" i="15" a="1"/>
  <c r="DQ112" i="15" a="1"/>
  <c r="DX112" i="15" a="1"/>
  <c r="LR112" i="15" a="1"/>
  <c r="EO111" i="15" a="1"/>
  <c r="NU111" i="15" a="1"/>
  <c r="IZ114" i="15" a="1"/>
  <c r="IR114" i="15" a="1"/>
  <c r="NB114" i="15" a="1"/>
  <c r="OH113" i="15" a="1"/>
  <c r="GD113" i="15" a="1"/>
  <c r="GX110" i="15" a="1"/>
  <c r="LL110" i="15" a="1"/>
  <c r="HB110" i="15" a="1"/>
  <c r="IT112" i="15" a="1"/>
  <c r="MF112" i="15" a="1"/>
  <c r="EC111" i="15" a="1"/>
  <c r="KH111" i="15" a="1"/>
  <c r="MD111" i="15" a="1"/>
  <c r="CB114" i="15" a="1"/>
  <c r="NP114" i="15" a="1"/>
  <c r="LF114" i="15" a="1"/>
  <c r="GD111" i="15" a="1"/>
  <c r="HN111" i="15" a="1"/>
  <c r="JQ111" i="15" a="1"/>
  <c r="HI114" i="15" a="1"/>
  <c r="MJ114" i="15" a="1"/>
  <c r="EB113" i="15" a="1"/>
  <c r="NZ113" i="15" a="1"/>
  <c r="NN113" i="15" a="1"/>
  <c r="LT110" i="15" a="1"/>
  <c r="JJ110" i="15" a="1"/>
  <c r="GF112" i="15" a="1"/>
  <c r="LH112" i="15" a="1"/>
  <c r="FG112" i="15" a="1"/>
  <c r="LG111" i="15" a="1"/>
  <c r="EV111" i="15" a="1"/>
  <c r="FH114" i="15" a="1"/>
  <c r="EP114" i="15" a="1"/>
  <c r="IH114" i="15" a="1"/>
  <c r="KP113" i="15" a="1"/>
  <c r="CZ113" i="15" a="1"/>
  <c r="DF110" i="15" a="1"/>
  <c r="GD110" i="15" a="1"/>
  <c r="MK110" i="15" a="1"/>
  <c r="FB112" i="15" a="1"/>
  <c r="GP112" i="15" a="1"/>
  <c r="GJ112" i="15" a="1"/>
  <c r="EZ111" i="15" a="1"/>
  <c r="FL113" i="15" a="1"/>
  <c r="CR110" i="15" a="1"/>
  <c r="GQ111" i="15" a="1"/>
  <c r="CX114" i="15" a="1"/>
  <c r="DE113" i="15" a="1"/>
  <c r="FX113" i="15" a="1"/>
  <c r="EJ113" i="15" a="1"/>
  <c r="DE110" i="15" a="1"/>
  <c r="MP110" i="15" a="1"/>
  <c r="IB112" i="15" a="1"/>
  <c r="MV112" i="15" a="1"/>
  <c r="LT112" i="15" a="1"/>
  <c r="FZ111" i="15" a="1"/>
  <c r="CF111" i="15" a="1"/>
  <c r="JV114" i="15" a="1"/>
  <c r="JL114" i="15" a="1"/>
  <c r="NO114" i="15" a="1"/>
  <c r="DL113" i="15" a="1"/>
  <c r="GQ113" i="15" a="1"/>
  <c r="HT110" i="15" a="1"/>
  <c r="LY110" i="15" a="1"/>
  <c r="KI110" i="15" a="1"/>
  <c r="JP112" i="15" a="1"/>
  <c r="MX112" i="15" a="1"/>
  <c r="NC113" i="15" a="1"/>
  <c r="MR112" i="15" a="1"/>
  <c r="HI111" i="15" a="1"/>
  <c r="BZ114" i="15" a="1"/>
  <c r="HC113" i="15" a="1"/>
  <c r="NP113" i="15" a="1"/>
  <c r="DK110" i="15" a="1"/>
  <c r="JL110" i="15" a="1"/>
  <c r="NV110" i="15" a="1"/>
  <c r="MW112" i="15" a="1"/>
  <c r="IF112" i="15" a="1"/>
  <c r="HB111" i="15" a="1"/>
  <c r="JR111" i="15" a="1"/>
  <c r="CZ111" i="15" a="1"/>
  <c r="CS114" i="15" a="1"/>
  <c r="NI114" i="15" a="1"/>
  <c r="GF113" i="15" a="1"/>
  <c r="CX113" i="15" a="1"/>
  <c r="JK113" i="15" a="1"/>
  <c r="CM110" i="15" a="1"/>
  <c r="LH110" i="15" a="1"/>
  <c r="HD112" i="15" a="1"/>
  <c r="MD112" i="15" a="1"/>
  <c r="KJ112" i="15" a="1"/>
  <c r="ND112" i="15" a="1"/>
  <c r="IL110" i="15" a="1"/>
  <c r="CG112" i="15" a="1"/>
  <c r="JK114" i="15" a="1"/>
  <c r="ND114" i="15" a="1"/>
  <c r="ND113" i="15" a="1"/>
  <c r="MR113" i="15" a="1"/>
  <c r="LG110" i="15" a="1"/>
  <c r="GQ110" i="15" a="1"/>
  <c r="FS112" i="15" a="1"/>
  <c r="JK112" i="15" a="1"/>
  <c r="BZ112" i="15" a="1"/>
  <c r="HD111" i="15" a="1"/>
  <c r="KC111" i="15" a="1"/>
  <c r="IN111" i="15" a="1"/>
  <c r="DQ114" i="15" a="1"/>
  <c r="NT114" i="15" a="1"/>
  <c r="GV113" i="15" a="1"/>
  <c r="EU113" i="15" a="1"/>
  <c r="LZ113" i="15" a="1"/>
  <c r="CT110" i="15" a="1"/>
  <c r="LS110" i="15" a="1"/>
  <c r="HO112" i="15" a="1"/>
  <c r="MK112" i="15" a="1"/>
  <c r="LF112" i="15" a="1"/>
  <c r="MP111" i="15" a="1"/>
  <c r="IR111" i="15" a="1"/>
  <c r="GQ114" i="15" a="1"/>
  <c r="HV114" i="15" a="1"/>
  <c r="LA114" i="15" a="1"/>
  <c r="IM111" i="15" a="1"/>
  <c r="LB111" i="15" a="1"/>
  <c r="CN114" i="15" a="1"/>
  <c r="FR114" i="15" a="1"/>
  <c r="BT114" i="15" a="1"/>
  <c r="HV113" i="15" a="1"/>
  <c r="GW113" i="15" a="1"/>
  <c r="NI113" i="15" a="1"/>
  <c r="CL110" i="15" a="1"/>
  <c r="ND110" i="15" a="1"/>
  <c r="CH112" i="15" a="1"/>
  <c r="NN112" i="15" a="1"/>
  <c r="CR112" i="15" a="1"/>
  <c r="CH111" i="15" a="1"/>
  <c r="LY111" i="15" a="1"/>
  <c r="HZ114" i="15" a="1"/>
  <c r="FL114" i="15" a="1"/>
  <c r="LZ114" i="15" a="1"/>
  <c r="NH113" i="15" a="1"/>
  <c r="CH113" i="15" a="1"/>
  <c r="FX110" i="15" a="1"/>
  <c r="JK110" i="15" a="1"/>
  <c r="MF110" i="15" a="1"/>
  <c r="HT112" i="15" a="1"/>
  <c r="JX112" i="15" a="1"/>
  <c r="CT111" i="15" a="1"/>
  <c r="JL111" i="15" a="1"/>
  <c r="IH111" i="15" a="1"/>
  <c r="LT114" i="15" a="1"/>
  <c r="ML114" i="15" a="1"/>
  <c r="KU114" i="15" a="1"/>
  <c r="FG113" i="15" a="1"/>
  <c r="ED111" i="15" a="1"/>
  <c r="NI111" i="15" a="1"/>
  <c r="IX114" i="15" a="1"/>
  <c r="IL114" i="15" a="1"/>
  <c r="MV114" i="15" a="1"/>
  <c r="OF113" i="15" a="1"/>
  <c r="FH113" i="15" a="1"/>
  <c r="GV110" i="15" a="1"/>
  <c r="LA110" i="15" a="1"/>
  <c r="FT110" i="15" a="1"/>
  <c r="IR112" i="15" a="1"/>
  <c r="KT112" i="15" a="1"/>
  <c r="FA111" i="15" a="1"/>
  <c r="ML111" i="15" a="1"/>
  <c r="IG111" i="15" a="1"/>
  <c r="CT114" i="15" a="1"/>
  <c r="JR114" i="15" a="1"/>
  <c r="CT113" i="15" a="1"/>
  <c r="IA113" i="15" a="1"/>
  <c r="JF113" i="15" a="1"/>
  <c r="EC110" i="15" a="1"/>
  <c r="KZ110" i="15" a="1"/>
  <c r="LX110" i="15" a="1"/>
  <c r="NU112" i="15" a="1"/>
  <c r="KZ112" i="15" a="1"/>
  <c r="EH111" i="15" a="1"/>
  <c r="FT111" i="15" a="1"/>
  <c r="IS111" i="15" a="1"/>
  <c r="DX114" i="15" a="1"/>
  <c r="JJ114" i="15" a="1"/>
  <c r="CN113" i="15" a="1"/>
  <c r="KV111" i="15" a="1"/>
  <c r="BZ111" i="15" a="1"/>
  <c r="FF114" i="15" a="1"/>
  <c r="EB114" i="15" a="1"/>
  <c r="IA114" i="15" a="1"/>
  <c r="KN113" i="15" a="1"/>
  <c r="CS113" i="15" a="1"/>
  <c r="DD110" i="15" a="1"/>
  <c r="FS110" i="15" a="1"/>
  <c r="JW110" i="15" a="1"/>
  <c r="EZ112" i="15" a="1"/>
  <c r="GE112" i="15" a="1"/>
  <c r="KV112" i="15" a="1"/>
  <c r="GP111" i="15" a="1"/>
  <c r="FM111" i="15" a="1"/>
  <c r="KI114" i="15" a="1"/>
  <c r="JW114" i="15" a="1"/>
  <c r="OB114" i="15" a="1"/>
  <c r="ED113" i="15" a="1"/>
  <c r="IB113" i="15" a="1"/>
  <c r="IG110" i="15" a="1"/>
  <c r="ML110" i="15" a="1"/>
  <c r="LF110" i="15" a="1"/>
  <c r="KC112" i="15" a="1"/>
  <c r="NI112" i="15" a="1"/>
  <c r="FL111" i="15" a="1"/>
  <c r="MW111" i="15" a="1"/>
  <c r="KJ113" i="15" a="1"/>
  <c r="CY112" i="15" a="1"/>
  <c r="IF111" i="15" a="1"/>
  <c r="DD114" i="15" a="1"/>
  <c r="JR113" i="15" a="1"/>
  <c r="HO113" i="15" a="1"/>
  <c r="EZ110" i="15" a="1"/>
  <c r="IS110" i="15" a="1"/>
  <c r="GF110" i="15" a="1"/>
  <c r="GV112" i="15" a="1"/>
  <c r="JF112" i="15" a="1"/>
  <c r="FN111" i="15" a="1"/>
  <c r="ND111" i="15" a="1"/>
  <c r="LN111" i="15" a="1"/>
  <c r="DE114" i="15" a="1"/>
  <c r="LM114" i="15" a="1"/>
  <c r="DP113" i="15" a="1"/>
  <c r="IN113" i="15" a="1"/>
  <c r="KB113" i="15" a="1"/>
  <c r="EN110" i="15" a="1"/>
  <c r="MW110" i="15" a="1"/>
  <c r="BU110" i="15" a="1"/>
  <c r="OH112" i="15" a="1"/>
  <c r="EV112" i="15" a="1"/>
  <c r="CX110" i="15" a="1"/>
  <c r="LM112" i="15" a="1"/>
  <c r="FS114" i="15" a="1"/>
  <c r="IY114" i="15" a="1"/>
  <c r="MD113" i="15" a="1"/>
  <c r="LM113" i="15" a="1"/>
  <c r="IX110" i="15" a="1"/>
  <c r="DJ110" i="15" a="1"/>
  <c r="EJ112" i="15" a="1"/>
  <c r="IL112" i="15" a="1"/>
  <c r="LB112" i="15" a="1"/>
  <c r="LT111" i="15" a="1"/>
  <c r="FR111" i="15" a="1"/>
  <c r="GD114" i="15" a="1"/>
  <c r="FN114" i="15" a="1"/>
  <c r="JD114" i="15" a="1"/>
  <c r="LL113" i="15" a="1"/>
  <c r="FS113" i="15" a="1"/>
  <c r="EB110" i="15" a="1"/>
  <c r="IA110" i="15" a="1"/>
  <c r="MX110" i="15" a="1"/>
  <c r="FX112" i="15" a="1"/>
  <c r="IA112" i="15" a="1"/>
  <c r="KH112" i="15" a="1"/>
  <c r="LY113" i="15" a="1"/>
  <c r="NT110" i="15" a="1"/>
  <c r="GW111" i="15" a="1"/>
  <c r="FY114" i="15" a="1"/>
  <c r="DQ113" i="15" a="1"/>
  <c r="KO113" i="15" a="1"/>
  <c r="CH110" i="15" a="1"/>
  <c r="FH110" i="15" a="1"/>
  <c r="GP110" i="15" a="1"/>
  <c r="ED112" i="15" a="1"/>
  <c r="ET112" i="15" a="1"/>
  <c r="DE111" i="15" a="1"/>
  <c r="JP111" i="15" a="1"/>
  <c r="JD111" i="15" a="1"/>
  <c r="ME114" i="15" a="1"/>
  <c r="MW114" i="15" a="1"/>
  <c r="LX114" i="15" a="1"/>
  <c r="FR113" i="15" a="1"/>
  <c r="LT113" i="15" a="1"/>
  <c r="KC110" i="15" a="1"/>
  <c r="GL110" i="15" a="1"/>
  <c r="OA110" i="15" a="1"/>
  <c r="LY112" i="15" a="1"/>
  <c r="EN112" i="15" a="1"/>
  <c r="KI112" i="15" a="1"/>
  <c r="JP110" i="15" a="1"/>
  <c r="DR112" i="15" a="1"/>
  <c r="OH111" i="15" a="1"/>
  <c r="MX114" i="15" a="1"/>
  <c r="JL113" i="15" a="1"/>
  <c r="LR113" i="15" a="1"/>
  <c r="GR110" i="15" a="1"/>
  <c r="NU110" i="15" a="1"/>
  <c r="CA112" i="15" a="1"/>
  <c r="DP112" i="15" a="1"/>
  <c r="CZ112" i="15" a="1"/>
  <c r="JK111" i="15" a="1"/>
  <c r="LX111" i="15" a="1"/>
  <c r="DL114" i="15" a="1"/>
  <c r="HH114" i="15" a="1"/>
  <c r="LB114" i="15" a="1"/>
  <c r="IT113" i="15" a="1"/>
  <c r="IS113" i="15" a="1"/>
  <c r="IZ113" i="15" a="1"/>
  <c r="EP110" i="15" a="1"/>
  <c r="OB110" i="15" a="1"/>
  <c r="DF112" i="15" a="1"/>
  <c r="LX112" i="15" a="1"/>
  <c r="CG104" i="15" a="1"/>
  <c r="CH12" i="15" a="1"/>
  <c r="CF100" i="15" a="1"/>
  <c r="CA37" i="15" a="1"/>
  <c r="CB61" i="15" a="1"/>
  <c r="CA89" i="15" a="1"/>
  <c r="CF65" i="15" a="1"/>
  <c r="CB83" i="15" a="1"/>
  <c r="CG29" i="15" a="1"/>
  <c r="BZ121" i="15" a="1"/>
  <c r="CG23" i="15" a="1"/>
  <c r="CG28" i="15" a="1"/>
  <c r="CH62" i="15" a="1"/>
  <c r="CB78" i="15" a="1"/>
  <c r="CH41" i="15" a="1"/>
  <c r="BZ64" i="15" a="1"/>
  <c r="CF25" i="15" a="1"/>
  <c r="BZ77" i="15" a="1"/>
  <c r="CF37" i="15" a="1"/>
  <c r="CB71" i="15" a="1"/>
  <c r="CF118" i="15" a="1"/>
  <c r="CG75" i="15" a="1"/>
  <c r="CH28" i="15" a="1"/>
  <c r="CA68" i="15" a="1"/>
  <c r="BZ15" i="15" a="1"/>
  <c r="CG60" i="15" a="1"/>
  <c r="CB30" i="15" a="1"/>
  <c r="CH105" i="15" a="1"/>
  <c r="CA72" i="15" a="1"/>
  <c r="BZ99" i="15" a="1"/>
  <c r="CH76" i="15" a="1"/>
  <c r="CA104" i="15" a="1"/>
  <c r="CG63" i="15" a="1"/>
  <c r="BZ74" i="15" a="1"/>
  <c r="BZ8" i="15" a="1"/>
  <c r="CF120" i="15" a="1"/>
  <c r="CB105" i="15" a="1"/>
  <c r="CA96" i="15" a="1"/>
  <c r="CA81" i="15" a="1"/>
  <c r="CG46" i="15" a="1"/>
  <c r="CF63" i="15" a="1"/>
  <c r="CA75" i="15" a="1"/>
  <c r="CA12" i="15" a="1"/>
  <c r="CH77" i="15" a="1"/>
  <c r="CB115" i="15" a="1"/>
  <c r="BZ39" i="15" a="1"/>
  <c r="CH86" i="15" a="1"/>
  <c r="CG34" i="15" a="1"/>
  <c r="CF109" i="15" a="1"/>
  <c r="CF89" i="15" a="1"/>
  <c r="CH106" i="15" a="1"/>
  <c r="ME111" i="15" a="1"/>
  <c r="HV111" i="15" a="1"/>
  <c r="GF114" i="15" a="1"/>
  <c r="GK114" i="15" a="1"/>
  <c r="KP114" i="15" a="1"/>
  <c r="LN113" i="15" a="1"/>
  <c r="FZ113" i="15" a="1"/>
  <c r="ED110" i="15" a="1"/>
  <c r="IH110" i="15" a="1"/>
  <c r="NI110" i="15" a="1"/>
  <c r="FZ112" i="15" a="1"/>
  <c r="IN112" i="15" a="1"/>
  <c r="CR111" i="15" a="1"/>
  <c r="JE111" i="15" a="1"/>
  <c r="CG111" i="15" a="1"/>
  <c r="IT111" i="15" a="1"/>
  <c r="HT111" i="15" a="1"/>
  <c r="LG114" i="15" a="1"/>
  <c r="KO114" i="15" a="1"/>
  <c r="GR114" i="15" a="1"/>
  <c r="EV113" i="15" a="1"/>
  <c r="JX113" i="15" a="1"/>
  <c r="JE110" i="15" a="1"/>
  <c r="DL110" i="15" a="1"/>
  <c r="NN110" i="15" a="1"/>
  <c r="LA112" i="15" a="1"/>
  <c r="OA112" i="15" a="1"/>
  <c r="CN111" i="15" a="1"/>
  <c r="CM111" i="15" a="1"/>
  <c r="LS111" i="15" a="1"/>
  <c r="GE114" i="15" a="1"/>
  <c r="GJ114" i="15" a="1"/>
  <c r="DP111" i="15" a="1"/>
  <c r="JW111" i="15" a="1"/>
  <c r="LA111" i="15" a="1"/>
  <c r="MP114" i="15" a="1"/>
  <c r="NC114" i="15" a="1"/>
  <c r="NU114" i="15" a="1"/>
  <c r="GP113" i="15" a="1"/>
  <c r="ME113" i="15" a="1"/>
  <c r="KN110" i="15" a="1"/>
  <c r="HH110" i="15" a="1"/>
  <c r="LM110" i="15" a="1"/>
  <c r="MJ112" i="15" a="1"/>
  <c r="HJ112" i="15" a="1"/>
  <c r="DW111" i="15" a="1"/>
  <c r="ET111" i="15" a="1"/>
  <c r="HP111" i="15" a="1"/>
  <c r="CZ114" i="15" a="1"/>
  <c r="JF114" i="15" a="1"/>
  <c r="GL113" i="15" a="1"/>
  <c r="LS113" i="15" a="1"/>
  <c r="LG113" i="15" a="1"/>
  <c r="IM110" i="15" a="1"/>
  <c r="CY110" i="15" a="1"/>
  <c r="EH112" i="15" a="1"/>
  <c r="IH112" i="15" a="1"/>
  <c r="KU112" i="15" a="1"/>
  <c r="HZ111" i="15" a="1"/>
  <c r="KN111" i="15" a="1"/>
  <c r="CA114" i="15" a="1"/>
  <c r="EO114" i="15" a="1"/>
  <c r="OG114" i="15" a="1"/>
  <c r="HI113" i="15" a="1"/>
  <c r="EU111" i="15" a="1"/>
  <c r="GR111" i="15" a="1"/>
  <c r="LZ111" i="15" a="1"/>
  <c r="EV114" i="15" a="1"/>
  <c r="KB114" i="15" a="1"/>
  <c r="DF113" i="15" a="1"/>
  <c r="MQ113" i="15" a="1"/>
  <c r="HU113" i="15" a="1"/>
  <c r="KT110" i="15" a="1"/>
  <c r="FN110" i="15" a="1"/>
  <c r="FF112" i="15" a="1"/>
  <c r="IZ112" i="15" a="1"/>
  <c r="ME112" i="15" a="1"/>
  <c r="JX111" i="15" a="1"/>
  <c r="NT111" i="15" a="1"/>
  <c r="EH114" i="15" a="1"/>
  <c r="CG114" i="15" a="1"/>
  <c r="OF114" i="15" a="1"/>
  <c r="JP113" i="15" a="1"/>
  <c r="KD113" i="15" a="1"/>
  <c r="CF110" i="15" a="1"/>
  <c r="FA110" i="15" a="1"/>
  <c r="DW110" i="15" a="1"/>
  <c r="EB112" i="15" a="1"/>
  <c r="EI112" i="15" a="1"/>
  <c r="NV112" i="15" a="1"/>
  <c r="CS111" i="15" a="1"/>
  <c r="MF111" i="15" a="1"/>
  <c r="IB114" i="15" a="1"/>
  <c r="GV114" i="15" a="1"/>
  <c r="MD114" i="15" a="1"/>
  <c r="FY111" i="15" a="1"/>
  <c r="NH111" i="15" a="1"/>
  <c r="MQ111" i="15" a="1"/>
  <c r="DP114" i="15" a="1"/>
  <c r="NJ114" i="15" a="1"/>
  <c r="DR113" i="15" a="1"/>
  <c r="IY113" i="15" a="1"/>
  <c r="KV113" i="15" a="1"/>
  <c r="EU110" i="15" a="1"/>
  <c r="NH110" i="15" a="1"/>
  <c r="BV110" i="15" a="1"/>
  <c r="CT112" i="15" a="1"/>
  <c r="NZ112" i="15" a="1"/>
  <c r="GF111" i="15" a="1"/>
  <c r="HU111" i="15" a="1"/>
  <c r="MJ111" i="15" a="1"/>
  <c r="HP114" i="15" a="1"/>
  <c r="MQ114" i="15" a="1"/>
  <c r="EI113" i="15" a="1"/>
  <c r="OB113" i="15" a="1"/>
  <c r="IA111" i="15" a="1"/>
  <c r="NN111" i="15" a="1"/>
  <c r="LS114" i="15" a="1"/>
  <c r="JD110" i="15" a="1"/>
  <c r="DR111" i="15" a="1"/>
  <c r="NN114" i="15" a="1"/>
  <c r="CZ110" i="15" a="1"/>
  <c r="HU112" i="15" a="1"/>
  <c r="GL114" i="15" a="1"/>
  <c r="KZ111" i="15" a="1"/>
  <c r="CR113" i="15" a="1"/>
  <c r="KO110" i="15" a="1"/>
  <c r="FF111" i="15" a="1"/>
  <c r="LN114" i="15" a="1"/>
  <c r="KV110" i="15" a="1"/>
  <c r="OB112" i="15" a="1"/>
  <c r="GW114" i="15" a="1"/>
  <c r="FB111" i="15" a="1"/>
  <c r="DW113" i="15" a="1"/>
  <c r="KU110" i="15" a="1"/>
  <c r="NO111" i="15" a="1"/>
  <c r="EC113" i="15" a="1"/>
  <c r="FF110" i="15" a="1"/>
  <c r="BT110" i="15" a="1"/>
  <c r="OG112" i="15" a="1"/>
  <c r="HC111" i="15" a="1"/>
  <c r="FL112" i="15" a="1"/>
  <c r="KN114" i="15" a="1"/>
  <c r="KT113" i="15" a="1"/>
  <c r="GE110" i="15" a="1"/>
  <c r="LN112" i="15" a="1"/>
  <c r="FS111" i="15" a="1"/>
  <c r="DV111" i="15" a="1"/>
  <c r="MF114" i="15" a="1"/>
  <c r="NO113" i="15" a="1"/>
  <c r="LR110" i="15" a="1"/>
  <c r="GD112" i="15" a="1"/>
  <c r="GX113" i="15" a="1"/>
  <c r="LR111" i="15" a="1"/>
  <c r="EN113" i="15" a="1"/>
  <c r="CF113" i="15" a="1"/>
  <c r="NZ110" i="15" a="1"/>
  <c r="CM112" i="15" a="1"/>
  <c r="HH111" i="15" a="1"/>
  <c r="KV114" i="15" a="1"/>
  <c r="EN114" i="15" a="1"/>
  <c r="IX113" i="15" a="1"/>
  <c r="CN110" i="15" a="1"/>
  <c r="KP112" i="15" a="1"/>
  <c r="IS112" i="15" a="1"/>
  <c r="GK112" i="15" a="1"/>
  <c r="JE114" i="15" a="1"/>
  <c r="GK113" i="15" a="1"/>
  <c r="LN110" i="15" a="1"/>
  <c r="JE112" i="15" a="1"/>
  <c r="DJ111" i="15" a="1"/>
  <c r="KU111" i="15" a="1"/>
  <c r="HD114" i="15" a="1"/>
  <c r="IF114" i="15" a="1"/>
  <c r="HT113" i="15" a="1"/>
  <c r="HZ113" i="15" a="1"/>
  <c r="IB110" i="15" a="1"/>
  <c r="NB110" i="15" a="1"/>
  <c r="GX112" i="15" a="1"/>
  <c r="HN112" i="15" a="1"/>
  <c r="EZ113" i="15" a="1"/>
  <c r="LL112" i="15" a="1"/>
  <c r="KT114" i="15" a="1"/>
  <c r="ET113" i="15" a="1"/>
  <c r="IM113" i="15" a="1"/>
  <c r="CB110" i="15" a="1"/>
  <c r="MR110" i="15" a="1"/>
  <c r="LL111" i="15" a="1"/>
  <c r="MF113" i="15" a="1"/>
  <c r="KH110" i="15" a="1"/>
  <c r="CB98" i="15" a="1"/>
  <c r="CG67" i="15" a="1"/>
  <c r="CF55" i="15" a="1"/>
  <c r="BZ61" i="15" a="1"/>
  <c r="CG66" i="15" a="1"/>
  <c r="CG43" i="15" a="1"/>
  <c r="BZ80" i="15" a="1"/>
  <c r="BZ97" i="15" a="1"/>
  <c r="BZ55" i="15" a="1"/>
  <c r="CB9" i="15" a="1"/>
  <c r="CA44" i="15" a="1"/>
  <c r="LR114" i="15" a="1"/>
  <c r="KB111" i="15" a="1"/>
  <c r="MW113" i="15" a="1"/>
  <c r="KB110" i="15" a="1"/>
  <c r="KD111" i="15" a="1"/>
  <c r="BU114" i="15" a="1"/>
  <c r="HO110" i="15" a="1"/>
  <c r="CY111" i="15" a="1"/>
  <c r="HN114" i="15" a="1"/>
  <c r="DK111" i="15" a="1"/>
  <c r="HP113" i="15" a="1"/>
  <c r="HZ110" i="15" a="1"/>
  <c r="GV111" i="15" a="1"/>
  <c r="DJ113" i="15" a="1"/>
  <c r="GJ110" i="15" a="1"/>
  <c r="IZ111" i="15" a="1"/>
  <c r="KJ114" i="15" a="1"/>
  <c r="JX114" i="15" a="1"/>
  <c r="HB113" i="15" a="1"/>
  <c r="JR112" i="15" a="1"/>
  <c r="DQ111" i="15" a="1"/>
  <c r="JJ113" i="15" a="1"/>
  <c r="ME110" i="15" a="1"/>
  <c r="GQ112" i="15" a="1"/>
  <c r="FR112" i="15" a="1"/>
  <c r="NV111" i="15" a="1"/>
  <c r="GR112" i="15" a="1"/>
  <c r="EI114" i="15" a="1"/>
  <c r="FT113" i="15" a="1"/>
  <c r="EV110" i="15" a="1"/>
  <c r="GL112" i="15" a="1"/>
  <c r="KT111" i="15" a="1"/>
  <c r="EU114" i="15" a="1"/>
  <c r="HC114" i="15" a="1"/>
  <c r="CL113" i="15" a="1"/>
  <c r="FL110" i="15" a="1"/>
  <c r="EO112" i="15" a="1"/>
  <c r="FB113" i="15" a="1"/>
  <c r="FG111" i="15" a="1"/>
  <c r="LA113" i="15" a="1"/>
  <c r="FZ110" i="15" a="1"/>
  <c r="NP110" i="15" a="1"/>
  <c r="KB112" i="15" a="1"/>
  <c r="OB111" i="15" a="1"/>
  <c r="FT114" i="15" a="1"/>
  <c r="EP113" i="15" a="1"/>
  <c r="LX113" i="15" a="1"/>
  <c r="OF110" i="15" a="1"/>
  <c r="EP112" i="15" a="1"/>
  <c r="JW112" i="15" a="1"/>
  <c r="IY112" i="15" a="1"/>
  <c r="LY114" i="15" a="1"/>
  <c r="JQ113" i="15" a="1"/>
  <c r="LZ110" i="15" a="1"/>
  <c r="OF112" i="15" a="1"/>
  <c r="IB111" i="15" a="1"/>
  <c r="JF111" i="15" a="1"/>
  <c r="GP114" i="15" a="1"/>
  <c r="BV114" i="15" a="1"/>
  <c r="ML113" i="15" a="1"/>
  <c r="IF113" i="15" a="1"/>
  <c r="CA110" i="15" a="1"/>
  <c r="IY110" i="15" a="1"/>
  <c r="GW112" i="15" a="1"/>
  <c r="MP112" i="15" a="1"/>
  <c r="KI113" i="15" a="1"/>
  <c r="GL111" i="15" a="1"/>
  <c r="HT114" i="15" a="1"/>
  <c r="BZ113" i="15" a="1"/>
  <c r="HJ113" i="15" a="1"/>
  <c r="HP110" i="15" a="1"/>
  <c r="MQ110" i="15" a="1"/>
  <c r="LZ112" i="15" a="1"/>
  <c r="EN111" i="15" a="1"/>
  <c r="GE111" i="15" a="1"/>
  <c r="IM114" i="15" a="1"/>
  <c r="OA114" i="15" a="1"/>
  <c r="CY113" i="15" a="1"/>
  <c r="DK113" i="15" a="1"/>
  <c r="DR110" i="15" a="1"/>
  <c r="FG110" i="15" a="1"/>
  <c r="IG112" i="15" a="1"/>
  <c r="CF60" i="15" a="1"/>
  <c r="BZ58" i="15" a="1"/>
  <c r="CH30" i="15" a="1"/>
  <c r="CG71" i="15" a="1"/>
  <c r="CA25" i="15" a="1"/>
  <c r="CB10" i="15" a="1"/>
  <c r="CA95" i="15" a="1"/>
  <c r="CF96" i="15" a="1"/>
  <c r="CB62" i="15" a="1"/>
  <c r="CG81" i="15" a="1"/>
  <c r="CF43" i="15" a="1"/>
  <c r="CG115" i="15" a="1"/>
  <c r="CH9" i="15" a="1"/>
  <c r="BZ10" i="15" a="1"/>
  <c r="CH66" i="15" a="1"/>
  <c r="CF61" i="15" a="1"/>
  <c r="BZ29" i="15" a="1"/>
  <c r="CG95" i="15" a="1"/>
  <c r="CA103" i="15" a="1"/>
  <c r="BZ78" i="15" a="1"/>
  <c r="CF76" i="15" a="1"/>
  <c r="CH40" i="15" a="1"/>
  <c r="CA60" i="15" a="1"/>
  <c r="BZ25" i="15" a="1"/>
  <c r="CB7" i="15" a="1"/>
  <c r="CA79" i="15" a="1"/>
  <c r="CA91" i="15" a="1"/>
  <c r="CH90" i="15" a="1"/>
  <c r="CB109" i="15" a="1"/>
  <c r="CH23" i="15" a="1"/>
  <c r="BZ56" i="15" a="1"/>
  <c r="CH29" i="15" a="1"/>
  <c r="CH67" i="15" a="1"/>
  <c r="CA38" i="15" a="1"/>
  <c r="CF75" i="15" a="1"/>
  <c r="BZ71" i="15" a="1"/>
  <c r="CH8" i="15" a="1"/>
  <c r="CB19" i="15" a="1"/>
  <c r="CA46" i="15" a="1"/>
  <c r="CB29" i="15" a="1"/>
  <c r="CG65" i="15" a="1"/>
  <c r="CG76" i="15" a="1"/>
  <c r="CA10" i="15" a="1"/>
  <c r="CB73" i="15" a="1"/>
  <c r="CF78" i="15" a="1"/>
  <c r="BZ90" i="15" a="1"/>
  <c r="CG92" i="15" a="1"/>
  <c r="CA109" i="15" a="1"/>
  <c r="CF108" i="15" a="1"/>
  <c r="CG79" i="15" a="1"/>
  <c r="CF91" i="15" a="1"/>
  <c r="CG42" i="15" a="1"/>
  <c r="CA8" i="15" a="1"/>
  <c r="CF105" i="15" a="1"/>
  <c r="CH72" i="15" a="1"/>
  <c r="CB117" i="15" a="1"/>
  <c r="CF38" i="15" a="1"/>
  <c r="CH74" i="15" a="1"/>
  <c r="BZ119" i="15" a="1"/>
  <c r="CG102" i="15" a="1"/>
  <c r="CA97" i="15" a="1"/>
  <c r="CH60" i="15" a="1"/>
  <c r="BZ7" i="15" a="1"/>
  <c r="CA43" i="15" a="1"/>
  <c r="CG38" i="15" a="1"/>
  <c r="CF29" i="15" a="1"/>
  <c r="CG73" i="15" a="1"/>
  <c r="CG17" i="15" a="1"/>
  <c r="CB50" i="15" a="1"/>
  <c r="BV34" i="15" a="1"/>
  <c r="BU75" i="15" a="1"/>
  <c r="BV86" i="15" a="1"/>
  <c r="BT107" i="15" a="1"/>
  <c r="BV57" i="15" a="1"/>
  <c r="CH37" i="15" a="1"/>
  <c r="CF24" i="15" a="1"/>
  <c r="CB87" i="15" a="1"/>
  <c r="BU85" i="15" a="1"/>
  <c r="BU28" i="15" a="1"/>
  <c r="BT103" i="15" a="1"/>
  <c r="BV37" i="15" a="1"/>
  <c r="BU86" i="15" a="1"/>
  <c r="CG84" i="15" a="1"/>
  <c r="CH51" i="15" a="1"/>
  <c r="CH20" i="15" a="1"/>
  <c r="BT26" i="15" a="1"/>
  <c r="BU102" i="15" a="1"/>
  <c r="BT58" i="15" a="1"/>
  <c r="BV35" i="15" a="1"/>
  <c r="BT105" i="15" a="1"/>
  <c r="CF16" i="15" a="1"/>
  <c r="CB24" i="15" a="1"/>
  <c r="BU64" i="15" a="1"/>
  <c r="BV36" i="15" a="1"/>
  <c r="BU19" i="15" a="1"/>
  <c r="BU103" i="15" a="1"/>
  <c r="BT99" i="15" a="1"/>
  <c r="BV115" i="15" a="1"/>
  <c r="BZ108" i="15" a="1"/>
  <c r="CG80" i="15" a="1"/>
  <c r="CH35" i="15" a="1"/>
  <c r="CF81" i="15" a="1"/>
  <c r="CB72" i="15" a="1"/>
  <c r="CF71" i="15" a="1"/>
  <c r="CA36" i="15" a="1"/>
  <c r="CF64" i="15" a="1"/>
  <c r="CH11" i="15" a="1"/>
  <c r="CF40" i="15" a="1"/>
  <c r="CF73" i="15" a="1"/>
  <c r="BZ107" i="15" a="1"/>
  <c r="CG101" i="15" a="1"/>
  <c r="BT19" i="15" a="1"/>
  <c r="BU96" i="15" a="1"/>
  <c r="BU62" i="15" a="1"/>
  <c r="BU81" i="15" a="1"/>
  <c r="BT24" i="15" a="1"/>
  <c r="CF69" i="15" a="1"/>
  <c r="BZ45" i="15" a="1"/>
  <c r="BU40" i="15" a="1"/>
  <c r="BU43" i="15" a="1"/>
  <c r="BV50" i="15" a="1"/>
  <c r="BV12" i="15" a="1"/>
  <c r="BT96" i="15" a="1"/>
  <c r="BU18" i="15" a="1"/>
  <c r="CA24" i="15" a="1"/>
  <c r="BZ87" i="15" a="1"/>
  <c r="BT7" i="15" a="1"/>
  <c r="BT104" i="15" a="1"/>
  <c r="BU60" i="15" a="1"/>
  <c r="BT48" i="15" a="1"/>
  <c r="BT90" i="15" a="1"/>
  <c r="CA90" i="15" a="1"/>
  <c r="BZ69" i="15" a="1"/>
  <c r="CH49" i="15" a="1"/>
  <c r="BT108" i="15" a="1"/>
  <c r="BV88" i="15" a="1"/>
  <c r="BZ40" i="15" a="1"/>
  <c r="CH65" i="15" a="1"/>
  <c r="CB58" i="15" a="1"/>
  <c r="CH104" i="15" a="1"/>
  <c r="CB90" i="15" a="1"/>
  <c r="CB68" i="15" a="1"/>
  <c r="CB37" i="15" a="1"/>
  <c r="BZ106" i="15" a="1"/>
  <c r="CF67" i="15" a="1"/>
  <c r="BZ30" i="15" a="1"/>
  <c r="BZ47" i="15" a="1"/>
  <c r="CG26" i="15" a="1"/>
  <c r="CA22" i="15" a="1"/>
  <c r="BV17" i="15" a="1"/>
  <c r="BT113" i="15" a="1"/>
  <c r="BT38" i="15" a="1"/>
  <c r="BU100" i="15" a="1"/>
  <c r="CF103" i="15" a="1"/>
  <c r="BZ102" i="15" a="1"/>
  <c r="BZ16" i="15" a="1"/>
  <c r="BU76" i="15" a="1"/>
  <c r="BT97" i="15" a="1"/>
  <c r="BU29" i="15" a="1"/>
  <c r="BV16" i="15" a="1"/>
  <c r="BT115" i="15" a="1"/>
  <c r="CA121" i="15" a="1"/>
  <c r="CG49" i="15" a="1"/>
  <c r="BZ84" i="15" a="1"/>
  <c r="BU11" i="15" a="1"/>
  <c r="BT56" i="15" a="1"/>
  <c r="BU119" i="15" a="1"/>
  <c r="BV43" i="15" a="1"/>
  <c r="BU50" i="15" a="1"/>
  <c r="BZ101" i="15" a="1"/>
  <c r="CH102" i="15" a="1"/>
  <c r="CA20" i="15" a="1"/>
  <c r="BU105" i="15" a="1"/>
  <c r="BV22" i="15" a="1"/>
  <c r="BU59" i="15" a="1"/>
  <c r="BT74" i="15" a="1"/>
  <c r="BU99" i="15" a="1"/>
  <c r="BT45" i="15" a="1"/>
  <c r="BU25" i="15" a="1"/>
  <c r="CG103" i="15" a="1"/>
  <c r="CF42" i="15" a="1"/>
  <c r="CH75" i="15" a="1"/>
  <c r="CB56" i="15" a="1"/>
  <c r="CG61" i="15" a="1"/>
  <c r="CA55" i="15" a="1"/>
  <c r="CB35" i="15" a="1"/>
  <c r="BZ81" i="15" a="1"/>
  <c r="BZ72" i="15" a="1"/>
  <c r="CG99" i="15" a="1"/>
  <c r="BZ36" i="15" a="1"/>
  <c r="BZ88" i="15" a="1"/>
  <c r="CB48" i="15" a="1"/>
  <c r="BV106" i="15" a="1"/>
  <c r="BT23" i="15" a="1"/>
  <c r="BT55" i="15" a="1"/>
  <c r="BT84" i="15" a="1"/>
  <c r="BV58" i="15" a="1"/>
  <c r="CH15" i="15" a="1"/>
  <c r="CG50" i="15" a="1"/>
  <c r="CH69" i="15" a="1"/>
  <c r="BU84" i="15" a="1"/>
  <c r="BU118" i="15" a="1"/>
  <c r="BU21" i="15" a="1"/>
  <c r="BT10" i="15" a="1"/>
  <c r="BV89" i="15" a="1"/>
  <c r="CA102" i="15" a="1"/>
  <c r="CH16" i="15" a="1"/>
  <c r="CH24" i="15" a="1"/>
  <c r="BU88" i="15" a="1"/>
  <c r="BV80" i="15" a="1"/>
  <c r="BV72" i="15" a="1"/>
  <c r="BV39" i="15" a="1"/>
  <c r="BT29" i="15" a="1"/>
  <c r="CB22" i="15" a="1"/>
  <c r="CA87" i="15" a="1"/>
  <c r="BV30" i="15" a="1"/>
  <c r="BT59" i="15" a="1"/>
  <c r="BU7" i="15" a="1"/>
  <c r="BU22" i="15" a="1"/>
  <c r="CA80" i="15" a="1"/>
  <c r="CH116" i="15" a="1"/>
  <c r="CH115" i="15" a="1"/>
  <c r="BZ105" i="15" a="1"/>
  <c r="CH42" i="15" a="1"/>
  <c r="BZ63" i="15" a="1"/>
  <c r="CA74" i="15" a="1"/>
  <c r="CH18" i="15" a="1"/>
  <c r="CG118" i="15" a="1"/>
  <c r="BZ68" i="15" a="1"/>
  <c r="CA6" i="15" a="1"/>
  <c r="CA73" i="15" a="1"/>
  <c r="CH78" i="15" a="1"/>
  <c r="CB92" i="15" a="1"/>
  <c r="CH19" i="15" a="1"/>
  <c r="CG120" i="15" a="1"/>
  <c r="CH44" i="15" a="1"/>
  <c r="CH103" i="15" a="1"/>
  <c r="CB76" i="15" a="1"/>
  <c r="CG78" i="15" a="1"/>
  <c r="CH119" i="15" a="1"/>
  <c r="CG70" i="15" a="1"/>
  <c r="CH59" i="15" a="1"/>
  <c r="BV41" i="15" a="1"/>
  <c r="BU34" i="15" a="1"/>
  <c r="BT75" i="15" a="1"/>
  <c r="BU108" i="15" a="1"/>
  <c r="BV48" i="15" a="1"/>
  <c r="CA107" i="15" a="1"/>
  <c r="BT112" i="15" a="1"/>
  <c r="BV85" i="15" a="1"/>
  <c r="BT28" i="15" a="1"/>
  <c r="BV10" i="15" a="1"/>
  <c r="CA50" i="15" a="1"/>
  <c r="CB69" i="15" a="1"/>
  <c r="BT8" i="15" a="1"/>
  <c r="BU70" i="15" a="1"/>
  <c r="BT118" i="15" a="1"/>
  <c r="CH45" i="15" a="1"/>
  <c r="BV59" i="15" a="1"/>
  <c r="BU49" i="15" a="1"/>
  <c r="BV28" i="15" a="1"/>
  <c r="BT80" i="15" a="1"/>
  <c r="CF98" i="15" a="1"/>
  <c r="CA76" i="15" a="1"/>
  <c r="CH57" i="15" a="1"/>
  <c r="CB12" i="15" a="1"/>
  <c r="CG97" i="15" a="1"/>
  <c r="CA21" i="15" a="1"/>
  <c r="CH17" i="15" a="1"/>
  <c r="CH88" i="15" a="1"/>
  <c r="BT87" i="15" a="1"/>
  <c r="BT111" i="15" a="1"/>
  <c r="BT119" i="15" a="1"/>
  <c r="CB106" i="15" a="1"/>
  <c r="CG22" i="15" a="1"/>
  <c r="BV40" i="15" a="1"/>
  <c r="BT43" i="15" a="1"/>
  <c r="BV19" i="15" a="1"/>
  <c r="CB101" i="15" a="1"/>
  <c r="BU73" i="15" a="1"/>
  <c r="BV104" i="15" a="1"/>
  <c r="BV44" i="15" a="1"/>
  <c r="CB59" i="15" a="1"/>
  <c r="CH22" i="15" a="1"/>
  <c r="BT9" i="15" a="1"/>
  <c r="CH96" i="15" a="1"/>
  <c r="CF12" i="15" a="1"/>
  <c r="CA116" i="15" a="1"/>
  <c r="CH120" i="15" a="1"/>
  <c r="CG96" i="15" a="1"/>
  <c r="CB43" i="15" a="1"/>
  <c r="CA93" i="15" a="1"/>
  <c r="BZ85" i="15" a="1"/>
  <c r="BV61" i="15" a="1"/>
  <c r="BU71" i="15" a="1"/>
  <c r="BU17" i="15" a="1"/>
  <c r="BU113" i="15" a="1"/>
  <c r="BU46" i="15" a="1"/>
  <c r="CG11" i="15" a="1"/>
  <c r="CF48" i="15" a="1"/>
  <c r="CA45" i="15" a="1"/>
  <c r="BU95" i="15" a="1"/>
  <c r="BT76" i="15" a="1"/>
  <c r="BU97" i="15" a="1"/>
  <c r="BV71" i="15" a="1"/>
  <c r="BT17" i="15" a="1"/>
  <c r="BZ115" i="15" a="1"/>
  <c r="BZ22" i="15" a="1"/>
  <c r="CF87" i="15" a="1"/>
  <c r="BV69" i="15" a="1"/>
  <c r="BV11" i="15" a="1"/>
  <c r="BU56" i="15" a="1"/>
  <c r="BT40" i="15" a="1"/>
  <c r="BU65" i="15" a="1"/>
  <c r="BZ50" i="15" a="1"/>
  <c r="CA48" i="15" a="1"/>
  <c r="BV109" i="15" a="1"/>
  <c r="BT82" i="15" a="1"/>
  <c r="BU63" i="15" a="1"/>
  <c r="BV51" i="15" a="1"/>
  <c r="BU104" i="15" a="1"/>
  <c r="BU82" i="15" a="1"/>
  <c r="CB28" i="15" a="1"/>
  <c r="CB39" i="15" a="1"/>
  <c r="CA86" i="15" a="1"/>
  <c r="CA9" i="15" a="1"/>
  <c r="BZ65" i="15" a="1"/>
  <c r="CF46" i="15" a="1"/>
  <c r="BZ6" i="15" a="1"/>
  <c r="BZ98" i="15" a="1"/>
  <c r="CG47" i="15" a="1"/>
  <c r="CF95" i="15" a="1"/>
  <c r="BT121" i="15" a="1"/>
  <c r="BV23" i="15" a="1"/>
  <c r="BU89" i="15" a="1"/>
  <c r="CA70" i="15" a="1"/>
  <c r="CB26" i="15" a="1"/>
  <c r="BT67" i="15" a="1"/>
  <c r="BT106" i="15" a="1"/>
  <c r="BU23" i="15" a="1"/>
  <c r="CG45" i="15" a="1"/>
  <c r="BU117" i="15" a="1"/>
  <c r="BU24" i="15" a="1"/>
  <c r="BV38" i="15" a="1"/>
  <c r="CA101" i="15" a="1"/>
  <c r="BV25" i="15" a="1"/>
  <c r="BT6" i="15" a="1"/>
  <c r="BU42" i="15" a="1"/>
  <c r="CH91" i="15" a="1"/>
  <c r="CA42" i="15" a="1"/>
  <c r="CB121" i="15" a="1"/>
  <c r="CG10" i="15" a="1"/>
  <c r="CB103" i="15" a="1"/>
  <c r="CG20" i="15" a="1"/>
  <c r="BU61" i="15" a="1"/>
  <c r="BT71" i="15" a="1"/>
  <c r="BV102" i="15" a="1"/>
  <c r="CH95" i="15" a="1"/>
  <c r="BZ17" i="15" a="1"/>
  <c r="BV95" i="15" a="1"/>
  <c r="BT61" i="15" a="1"/>
  <c r="BV63" i="15" a="1"/>
  <c r="CF70" i="15" a="1"/>
  <c r="BV91" i="15" a="1"/>
  <c r="BU69" i="15" a="1"/>
  <c r="BU111" i="15" a="1"/>
  <c r="CB47" i="15" a="1"/>
  <c r="BU58" i="15" a="1"/>
  <c r="BT64" i="15" a="1"/>
  <c r="BV18" i="15" a="1"/>
  <c r="BT89" i="15" a="1"/>
  <c r="BV73" i="15" a="1"/>
  <c r="BV116" i="15" a="1"/>
  <c r="CF99" i="15" a="1"/>
  <c r="CG55" i="15" a="1"/>
  <c r="CF34" i="15" a="1"/>
  <c r="CA63" i="15" a="1"/>
  <c r="CH58" i="15" a="1"/>
  <c r="CB23" i="15" a="1"/>
  <c r="CA28" i="15" a="1"/>
  <c r="BZ116" i="15" a="1"/>
  <c r="CF80" i="15" a="1"/>
  <c r="CG39" i="15" a="1"/>
  <c r="CA19" i="15" a="1"/>
  <c r="CG87" i="15" a="1"/>
  <c r="CA85" i="15" a="1"/>
  <c r="BT47" i="15" a="1"/>
  <c r="BV121" i="15" a="1"/>
  <c r="BT35" i="15" a="1"/>
  <c r="BU6" i="15" a="1"/>
  <c r="BV60" i="15" a="1"/>
  <c r="CG24" i="15" a="1"/>
  <c r="CF93" i="15" a="1"/>
  <c r="BT21" i="15" a="1"/>
  <c r="BU10" i="15" a="1"/>
  <c r="BV67" i="15" a="1"/>
  <c r="BV101" i="15" a="1"/>
  <c r="BT36" i="15" a="1"/>
  <c r="CF21" i="15" a="1"/>
  <c r="CB95" i="15" a="1"/>
  <c r="CF17" i="15" a="1"/>
  <c r="BU72" i="15" a="1"/>
  <c r="BT100" i="15" a="1"/>
  <c r="BT117" i="15" a="1"/>
  <c r="BT95" i="15" a="1"/>
  <c r="CB80" i="15" a="1"/>
  <c r="CH48" i="15" a="1"/>
  <c r="BU36" i="15" a="1"/>
  <c r="KN112" i="15" a="1"/>
  <c r="KO111" i="15" a="1"/>
  <c r="HJ114" i="15" a="1"/>
  <c r="GK110" i="15" a="1"/>
  <c r="EU112" i="15" a="1"/>
  <c r="CF7" i="15" a="1"/>
  <c r="BZ86" i="15" a="1"/>
  <c r="CF28" i="15" a="1"/>
  <c r="CB65" i="15" a="1"/>
  <c r="CA67" i="15" a="1"/>
  <c r="BZ43" i="15" a="1"/>
  <c r="BZ75" i="15" a="1"/>
  <c r="BZ120" i="15" a="1"/>
  <c r="CB100" i="15" a="1"/>
  <c r="CA30" i="15" a="1"/>
  <c r="CG116" i="15" a="1"/>
  <c r="CB44" i="15" a="1"/>
  <c r="CB119" i="15" a="1"/>
  <c r="CA66" i="15" a="1"/>
  <c r="CF36" i="15" a="1"/>
  <c r="CG12" i="15" a="1"/>
  <c r="KZ114" i="15" a="1"/>
  <c r="HO114" i="15" a="1"/>
  <c r="CA113" i="15" a="1"/>
  <c r="HI112" i="15" a="1"/>
  <c r="LH111" i="15" a="1"/>
  <c r="GR113" i="15" a="1"/>
  <c r="MV110" i="15" a="1"/>
  <c r="CX111" i="15" a="1"/>
  <c r="FN113" i="15" a="1"/>
  <c r="CM114" i="15" a="1"/>
  <c r="FF113" i="15" a="1"/>
  <c r="NJ112" i="15" a="1"/>
  <c r="NP111" i="15" a="1"/>
  <c r="NB113" i="15" a="1"/>
  <c r="FH112" i="15" a="1"/>
  <c r="LM111" i="15" a="1"/>
  <c r="IR113" i="15" a="1"/>
  <c r="JP114" i="15" a="1"/>
  <c r="HV110" i="15" a="1"/>
  <c r="NB112" i="15" a="1"/>
  <c r="FB114" i="15" a="1"/>
  <c r="LB113" i="15" a="1"/>
  <c r="NJ110" i="15" a="1"/>
  <c r="DE112" i="15" a="1"/>
  <c r="FH111" i="15" a="1"/>
  <c r="CM113" i="15" a="1"/>
  <c r="JJ111" i="15" a="1"/>
  <c r="EH113" i="15" a="1"/>
  <c r="JR110" i="15" a="1"/>
  <c r="LB110" i="15" a="1"/>
  <c r="EC112" i="15" a="1"/>
  <c r="HJ111" i="15" a="1"/>
  <c r="GX114" i="15" a="1"/>
  <c r="DX113" i="15" a="1"/>
  <c r="MX113" i="15" a="1"/>
  <c r="IN110" i="15" a="1"/>
  <c r="JV112" i="15" a="1"/>
  <c r="MD110" i="15" a="1"/>
  <c r="FM114" i="15" a="1"/>
  <c r="IH113" i="15" a="1"/>
  <c r="EI110" i="15" a="1"/>
  <c r="DD112" i="15" a="1"/>
  <c r="JL112" i="15" a="1"/>
  <c r="GX111" i="15" a="1"/>
  <c r="KH114" i="15" a="1"/>
  <c r="EO113" i="15" a="1"/>
  <c r="IT110" i="15" a="1"/>
  <c r="NC110" i="15" a="1"/>
  <c r="NT112" i="15" a="1"/>
  <c r="HD113" i="15" a="1"/>
  <c r="OF111" i="15" a="1"/>
  <c r="NJ113" i="15" a="1"/>
  <c r="HI110" i="15" a="1"/>
  <c r="JF110" i="15" a="1"/>
  <c r="MQ112" i="15" a="1"/>
  <c r="NC111" i="15" a="1"/>
  <c r="DF111" i="15" a="1"/>
  <c r="ET114" i="15" a="1"/>
  <c r="LL114" i="15" a="1"/>
  <c r="LF113" i="15" a="1"/>
  <c r="JV113" i="15" a="1"/>
  <c r="IZ110" i="15" a="1"/>
  <c r="DL112" i="15" a="1"/>
  <c r="NC112" i="15" a="1"/>
  <c r="NO112" i="15" a="1"/>
  <c r="EH110" i="15" a="1"/>
  <c r="NZ111" i="15" a="1"/>
  <c r="KD114" i="15" a="1"/>
  <c r="CB113" i="15" a="1"/>
  <c r="DQ110" i="15" a="1"/>
  <c r="BZ110" i="15" a="1"/>
  <c r="HB112" i="15" a="1"/>
  <c r="HP112" i="15" a="1"/>
  <c r="EJ111" i="15" a="1"/>
  <c r="NB111" i="15" a="1"/>
  <c r="CF114" i="15" a="1"/>
  <c r="JQ114" i="15" a="1"/>
  <c r="NU113" i="15" a="1"/>
  <c r="OA113" i="15" a="1"/>
  <c r="KJ110" i="15" a="1"/>
  <c r="DP110" i="15" a="1"/>
  <c r="NH112" i="15" a="1"/>
  <c r="CF117" i="15" a="1"/>
  <c r="CB60" i="15" a="1"/>
  <c r="CA83" i="15" a="1"/>
  <c r="CG64" i="15" a="1"/>
  <c r="CB81" i="15" a="1"/>
  <c r="CA40" i="15" a="1"/>
  <c r="CG44" i="15" a="1"/>
  <c r="CG15" i="15" a="1"/>
  <c r="CF35" i="15" a="1"/>
  <c r="CA23" i="15" a="1"/>
  <c r="CF77" i="15" a="1"/>
  <c r="CB86" i="15" a="1"/>
  <c r="CA58" i="15" a="1"/>
  <c r="CF30" i="15" a="1"/>
  <c r="CH71" i="15" a="1"/>
  <c r="CB34" i="15" a="1"/>
  <c r="CH39" i="15" a="1"/>
  <c r="BZ91" i="15" a="1"/>
  <c r="CB118" i="15" a="1"/>
  <c r="CA99" i="15" a="1"/>
  <c r="BZ19" i="15" a="1"/>
  <c r="CB21" i="15" a="1"/>
  <c r="CB104" i="15" a="1"/>
  <c r="BZ94" i="15" a="1"/>
  <c r="CA108" i="15" a="1"/>
  <c r="BZ11" i="15" a="1"/>
  <c r="CB18" i="15" a="1"/>
  <c r="CH92" i="15" a="1"/>
  <c r="CH36" i="15" a="1"/>
  <c r="CF62" i="15" a="1"/>
  <c r="CG108" i="15" a="1"/>
  <c r="CF39" i="15" a="1"/>
  <c r="CH43" i="15" a="1"/>
  <c r="CA41" i="15" a="1"/>
  <c r="BZ34" i="15" a="1"/>
  <c r="CB64" i="15" a="1"/>
  <c r="CA82" i="15" a="1"/>
  <c r="CH81" i="15" a="1"/>
  <c r="CF57" i="15" a="1"/>
  <c r="CF119" i="15" a="1"/>
  <c r="CH10" i="15" a="1"/>
  <c r="CB25" i="15" a="1"/>
  <c r="CG40" i="15" a="1"/>
  <c r="CH117" i="15" a="1"/>
  <c r="CG41" i="15" a="1"/>
  <c r="CB74" i="15" a="1"/>
  <c r="CF101" i="15" a="1"/>
  <c r="BU66" i="15" a="1"/>
  <c r="BU9" i="15" a="1"/>
  <c r="BU120" i="15" a="1"/>
  <c r="BV26" i="15" a="1"/>
  <c r="CF121" i="15" a="1"/>
  <c r="CB84" i="15" a="1"/>
  <c r="BV93" i="15" a="1"/>
  <c r="BT49" i="15" a="1"/>
  <c r="CG91" i="15" a="1"/>
  <c r="BZ23" i="15" a="1"/>
  <c r="CB75" i="15" a="1"/>
  <c r="CF92" i="15" a="1"/>
  <c r="BZ95" i="15" a="1"/>
  <c r="BU15" i="15" a="1"/>
  <c r="CF26" i="15" a="1"/>
  <c r="BV111" i="15" a="1"/>
  <c r="BT88" i="15" a="1"/>
  <c r="CG83" i="15" a="1"/>
  <c r="CF102" i="15" a="1"/>
  <c r="BV7" i="15" a="1"/>
  <c r="BU107" i="15" a="1"/>
  <c r="CB16" i="15" a="1"/>
  <c r="CH97" i="15" a="1"/>
  <c r="CF104" i="15" a="1"/>
  <c r="CA51" i="15" a="1"/>
  <c r="BZ44" i="15" a="1"/>
  <c r="BZ76" i="15" a="1"/>
  <c r="BU98" i="15" a="1"/>
  <c r="BV46" i="15" a="1"/>
  <c r="CF15" i="15" a="1"/>
  <c r="BZ57" i="15" a="1"/>
  <c r="CF72" i="15" a="1"/>
  <c r="BU35" i="15" a="1"/>
  <c r="BV49" i="15" a="1"/>
  <c r="CA59" i="15" a="1"/>
  <c r="BU101" i="15" a="1"/>
  <c r="BT73" i="15" a="1"/>
  <c r="BZ48" i="15" a="1"/>
  <c r="BT116" i="15" a="1"/>
  <c r="BT102" i="15" a="1"/>
  <c r="CB38" i="15" a="1"/>
  <c r="BZ59" i="15" a="1"/>
  <c r="BT101" i="15" a="1"/>
  <c r="CG7" i="15" a="1"/>
  <c r="CA29" i="15" a="1"/>
  <c r="CB102" i="15" a="1"/>
  <c r="BU83" i="15" a="1"/>
  <c r="BU20" i="15" a="1"/>
  <c r="CA47" i="15" a="1"/>
  <c r="BV20" i="15" a="1"/>
  <c r="BV76" i="15" a="1"/>
  <c r="CH107" i="15" a="1"/>
  <c r="BV68" i="15" a="1"/>
  <c r="BT11" i="15" a="1"/>
  <c r="BZ9" i="15" a="1"/>
  <c r="CH26" i="15" a="1"/>
  <c r="BU77" i="15" a="1"/>
  <c r="BT16" i="15" a="1"/>
  <c r="BU26" i="15" a="1"/>
  <c r="CB88" i="15" a="1"/>
  <c r="BT22" i="15" a="1"/>
  <c r="BT78" i="15" a="1"/>
  <c r="IM112" i="15" a="1"/>
  <c r="CG113" i="15" a="1"/>
  <c r="FN112" i="15" a="1"/>
  <c r="CG58" i="15" a="1"/>
  <c r="CH109" i="15" a="1"/>
  <c r="CF83" i="15" a="1"/>
  <c r="CB41" i="15" a="1"/>
  <c r="CF74" i="15" a="1"/>
  <c r="CB6" i="15" a="1"/>
  <c r="CH46" i="15" a="1"/>
  <c r="CA57" i="15" a="1"/>
  <c r="CA71" i="15" a="1"/>
  <c r="KC114" i="15" a="1"/>
  <c r="DF114" i="15" a="1"/>
  <c r="FM110" i="15" a="1"/>
  <c r="JQ112" i="15" a="1"/>
  <c r="MR114" i="15" a="1"/>
  <c r="MP113" i="15" a="1"/>
  <c r="ML112" i="15" a="1"/>
  <c r="MV111" i="15" a="1"/>
  <c r="EP111" i="15" a="1"/>
  <c r="FG114" i="15" a="1"/>
  <c r="DV110" i="15" a="1"/>
  <c r="KD112" i="15" a="1"/>
  <c r="FA114" i="15" a="1"/>
  <c r="MK113" i="15" a="1"/>
  <c r="JD112" i="15" a="1"/>
  <c r="DJ114" i="15" a="1"/>
  <c r="GK111" i="15" a="1"/>
  <c r="NZ114" i="15" a="1"/>
  <c r="MJ110" i="15" a="1"/>
  <c r="GJ111" i="15" a="1"/>
  <c r="OH114" i="15" a="1"/>
  <c r="NT113" i="15" a="1"/>
  <c r="JQ110" i="15" a="1"/>
  <c r="LS112" i="15" a="1"/>
  <c r="KI111" i="15" a="1"/>
  <c r="HN110" i="15" a="1"/>
  <c r="EJ114" i="15" a="1"/>
  <c r="KU113" i="15" a="1"/>
  <c r="HU110" i="15" a="1"/>
  <c r="DJ112" i="15" a="1"/>
  <c r="HC112" i="15" a="1"/>
  <c r="OG111" i="15" a="1"/>
  <c r="DR114" i="15" a="1"/>
  <c r="KC113" i="15" a="1"/>
  <c r="CS110" i="15" a="1"/>
  <c r="HD110" i="15" a="1"/>
  <c r="FT112" i="15" a="1"/>
  <c r="HZ112" i="15" a="1"/>
  <c r="EZ114" i="15" a="1"/>
  <c r="DD113" i="15" a="1"/>
  <c r="JV110" i="15" a="1"/>
  <c r="HV112" i="15" a="1"/>
  <c r="CA111" i="15" a="1"/>
  <c r="IL111" i="15" a="1"/>
  <c r="DK114" i="15" a="1"/>
  <c r="JW113" i="15" a="1"/>
  <c r="HC110" i="15" a="1"/>
  <c r="CL112" i="15" a="1"/>
  <c r="DK112" i="15" a="1"/>
  <c r="EO110" i="15" a="1"/>
  <c r="OA111" i="15" a="1"/>
  <c r="IL113" i="15" a="1"/>
  <c r="EJ110" i="15" a="1"/>
  <c r="KD110" i="15" a="1"/>
  <c r="LG112" i="15" a="1"/>
  <c r="DX111" i="15" a="1"/>
  <c r="CL114" i="15" a="1"/>
  <c r="IN114" i="15" a="1"/>
  <c r="FY113" i="15" a="1"/>
  <c r="GE113" i="15" a="1"/>
  <c r="FB110" i="15" a="1"/>
  <c r="FR110" i="15" a="1"/>
  <c r="CF112" i="15" a="1"/>
  <c r="JJ112" i="15" a="1"/>
  <c r="KO112" i="15" a="1"/>
  <c r="GW110" i="15" a="1"/>
  <c r="FX111" i="15" a="1"/>
  <c r="CH114" i="15" a="1"/>
  <c r="DV113" i="15" a="1"/>
  <c r="IR110" i="15" a="1"/>
  <c r="JX110" i="15" a="1"/>
  <c r="FM112" i="15" a="1"/>
  <c r="NP112" i="15" a="1"/>
  <c r="DD111" i="15" a="1"/>
  <c r="MK111" i="15" a="1"/>
  <c r="EC114" i="15" a="1"/>
  <c r="MK114" i="15" a="1"/>
  <c r="HN113" i="15" a="1"/>
  <c r="OG113" i="15" a="1"/>
  <c r="KP110" i="15" a="1"/>
  <c r="OG110" i="15" a="1"/>
  <c r="CX112" i="15" a="1"/>
  <c r="CA100" i="15" a="1"/>
  <c r="CH99" i="15" a="1"/>
  <c r="BZ41" i="15" a="1"/>
  <c r="CA34" i="15" a="1"/>
  <c r="CG6" i="15" a="1"/>
  <c r="CA35" i="15" a="1"/>
  <c r="CG82" i="15" a="1"/>
  <c r="CB55" i="15" a="1"/>
  <c r="BZ46" i="15" a="1"/>
  <c r="CG106" i="15" a="1"/>
  <c r="CG9" i="15" a="1"/>
  <c r="CH63" i="15" a="1"/>
  <c r="CB67" i="15" a="1"/>
  <c r="CH83" i="15" a="1"/>
  <c r="CF86" i="15" a="1"/>
  <c r="BZ37" i="15" a="1"/>
  <c r="CB79" i="15" a="1"/>
  <c r="CG8" i="15" a="1"/>
  <c r="CH94" i="15" a="1"/>
  <c r="CA98" i="15" a="1"/>
  <c r="CB89" i="15" a="1"/>
  <c r="CG57" i="15" a="1"/>
  <c r="CG100" i="15" a="1"/>
  <c r="BZ117" i="15" a="1"/>
  <c r="CG98" i="15" a="1"/>
  <c r="BZ51" i="15" a="1"/>
  <c r="CG68" i="15" a="1"/>
  <c r="CG18" i="15" a="1"/>
  <c r="CF19" i="15" a="1"/>
  <c r="CA106" i="15" a="1"/>
  <c r="CH64" i="15" a="1"/>
  <c r="BZ79" i="15" a="1"/>
  <c r="CA78" i="15" a="1"/>
  <c r="CF66" i="15" a="1"/>
  <c r="CG36" i="15" a="1"/>
  <c r="CH61" i="15" a="1"/>
  <c r="CB96" i="15" a="1"/>
  <c r="CF23" i="15" a="1"/>
  <c r="CA56" i="15" a="1"/>
  <c r="CG109" i="15" a="1"/>
  <c r="CA62" i="15" a="1"/>
  <c r="BZ67" i="15" a="1"/>
  <c r="CG35" i="15" a="1"/>
  <c r="CG94" i="15" a="1"/>
  <c r="CH7" i="15" a="1"/>
  <c r="CF44" i="15" a="1"/>
  <c r="CH6" i="15" a="1"/>
  <c r="BZ73" i="15" a="1"/>
  <c r="CH98" i="15" a="1"/>
  <c r="CA11" i="15" a="1"/>
  <c r="CA119" i="15" a="1"/>
  <c r="CG56" i="15" a="1"/>
  <c r="CB120" i="15" a="1"/>
  <c r="CB40" i="15" a="1"/>
  <c r="CH80" i="15" a="1"/>
  <c r="CF116" i="15" a="1"/>
  <c r="BZ18" i="15" a="1"/>
  <c r="BZ60" i="15" a="1"/>
  <c r="CB46" i="15" a="1"/>
  <c r="CB8" i="15" a="1"/>
  <c r="CH121" i="15" a="1"/>
  <c r="BZ104" i="15" a="1"/>
  <c r="CH25" i="15" a="1"/>
  <c r="CA77" i="15" a="1"/>
  <c r="CA115" i="15" a="1"/>
  <c r="BZ109" i="15" a="1"/>
  <c r="CF56" i="15" a="1"/>
  <c r="BZ24" i="15" a="1"/>
  <c r="CG93" i="15" a="1"/>
  <c r="BU45" i="15" a="1"/>
  <c r="BU41" i="15" a="1"/>
  <c r="BT34" i="15" a="1"/>
  <c r="BT92" i="15" a="1"/>
  <c r="CB82" i="15" a="1"/>
  <c r="CA17" i="15" a="1"/>
  <c r="CA88" i="15" a="1"/>
  <c r="BV79" i="15" a="1"/>
  <c r="BV112" i="15" a="1"/>
  <c r="BU44" i="15" a="1"/>
  <c r="BT85" i="15" a="1"/>
  <c r="BT41" i="15" a="1"/>
  <c r="BZ96" i="15" a="1"/>
  <c r="CF59" i="15" a="1"/>
  <c r="BZ26" i="15" a="1"/>
  <c r="BV74" i="15" a="1"/>
  <c r="BV120" i="15" a="1"/>
  <c r="BT18" i="15" a="1"/>
  <c r="BU94" i="15" a="1"/>
  <c r="BV84" i="15" a="1"/>
  <c r="CF115" i="15" a="1"/>
  <c r="CB17" i="15" a="1"/>
  <c r="CH50" i="15" a="1"/>
  <c r="BV98" i="15" a="1"/>
  <c r="BV108" i="15" a="1"/>
  <c r="BU91" i="15" a="1"/>
  <c r="BT69" i="15" a="1"/>
  <c r="BU92" i="15" a="1"/>
  <c r="CH68" i="15" a="1"/>
  <c r="CF79" i="15" a="1"/>
  <c r="CF10" i="15" a="1"/>
  <c r="CG25" i="15" a="1"/>
  <c r="CF82" i="15" a="1"/>
  <c r="CH56" i="15" a="1"/>
  <c r="CA61" i="15" a="1"/>
  <c r="CH108" i="15" a="1"/>
  <c r="BZ103" i="15" a="1"/>
  <c r="CG105" i="15" a="1"/>
  <c r="BZ83" i="15" a="1"/>
  <c r="CG69" i="15" a="1"/>
  <c r="CF49" i="15" a="1"/>
  <c r="BV62" i="15" a="1"/>
  <c r="BT81" i="15" a="1"/>
  <c r="BU87" i="15" a="1"/>
  <c r="BT15" i="15" a="1"/>
  <c r="BV56" i="15" a="1"/>
  <c r="CB57" i="15" a="1"/>
  <c r="CF107" i="15" a="1"/>
  <c r="CH70" i="15" a="1"/>
  <c r="BU12" i="15" a="1"/>
  <c r="BV42" i="15" a="1"/>
  <c r="BU116" i="15" a="1"/>
  <c r="BV65" i="15" a="1"/>
  <c r="BT93" i="15" a="1"/>
  <c r="BZ12" i="15" a="1"/>
  <c r="CF50" i="15" a="1"/>
  <c r="CG48" i="15" a="1"/>
  <c r="BV70" i="15" a="1"/>
  <c r="BT57" i="15" a="1"/>
  <c r="BT30" i="15" a="1"/>
  <c r="BV75" i="15" a="1"/>
  <c r="BV66" i="15" a="1"/>
  <c r="BZ93" i="15" a="1"/>
  <c r="CG107" i="15" a="1"/>
  <c r="BT77" i="15" a="1"/>
  <c r="BV64" i="15" a="1"/>
  <c r="CF90" i="15" a="1"/>
  <c r="CH73" i="15" a="1"/>
  <c r="CH100" i="15" a="1"/>
  <c r="CB94" i="15" a="1"/>
  <c r="CG121" i="15" a="1"/>
  <c r="BZ35" i="15" a="1"/>
  <c r="BZ38" i="15" a="1"/>
  <c r="CB97" i="15" a="1"/>
  <c r="BZ89" i="15" a="1"/>
  <c r="CG21" i="15" a="1"/>
  <c r="CB15" i="15" a="1"/>
  <c r="BZ66" i="15" a="1"/>
  <c r="BU37" i="15" a="1"/>
  <c r="BU30" i="15" a="1"/>
  <c r="BV90" i="15" a="1"/>
  <c r="BV45" i="15" a="1"/>
  <c r="BT51" i="15" a="1"/>
  <c r="BU67" i="15" a="1"/>
  <c r="BT109" i="15" a="1"/>
  <c r="BU93" i="15" a="1"/>
  <c r="CH89" i="15" a="1"/>
  <c r="CB63" i="15" a="1"/>
  <c r="CA16" i="15" a="1"/>
  <c r="BT65" i="15" a="1"/>
  <c r="BZ20" i="15" a="1"/>
  <c r="BT42" i="15" a="1"/>
  <c r="CF47" i="15" a="1"/>
  <c r="BU57" i="15" a="1"/>
  <c r="CF20" i="15" a="1"/>
  <c r="BZ92" i="15" a="1"/>
  <c r="CF18" i="15" a="1"/>
  <c r="CB77" i="15" a="1"/>
  <c r="BV113" i="15" a="1"/>
  <c r="BT98" i="15" a="1"/>
  <c r="BV29" i="15" a="1"/>
  <c r="CB116" i="15" a="1"/>
  <c r="BT68" i="15" a="1"/>
  <c r="CG19" i="15" a="1"/>
  <c r="BU115" i="15" a="1"/>
  <c r="BU106" i="15" a="1"/>
  <c r="CB99" i="15" a="1"/>
  <c r="CG62" i="15" a="1"/>
  <c r="CH79" i="15" a="1"/>
  <c r="BU55" i="15" a="1"/>
  <c r="CG72" i="15" a="1"/>
  <c r="BV21" i="15" a="1"/>
  <c r="CF41" i="15" a="1"/>
  <c r="BT72" i="15" a="1"/>
  <c r="CA49" i="15" a="1"/>
  <c r="BT60" i="15" a="1"/>
  <c r="CF11" i="15" a="1"/>
  <c r="BV118" i="15" a="1"/>
  <c r="BV77" i="15" a="1"/>
  <c r="CH82" i="15" a="1"/>
  <c r="CA65" i="15" a="1"/>
  <c r="CF8" i="15" a="1"/>
  <c r="CA92" i="15" a="1"/>
  <c r="CH21" i="15" a="1"/>
  <c r="CA18" i="15" a="1"/>
  <c r="BZ100" i="15" a="1"/>
  <c r="CB42" i="15" a="1"/>
  <c r="BT86" i="15" a="1"/>
  <c r="CF58" i="15" a="1"/>
  <c r="BU79" i="15" a="1"/>
  <c r="CB11" i="15" a="1"/>
  <c r="BU74" i="15" a="1"/>
  <c r="CF85" i="15" a="1"/>
  <c r="BT37" i="15" a="1"/>
  <c r="BZ118" i="15" a="1"/>
  <c r="CF106" i="15" a="1"/>
  <c r="CG74" i="15" a="1"/>
  <c r="CF22" i="15" a="1"/>
  <c r="BV87" i="15" a="1"/>
  <c r="CG88" i="15" a="1"/>
  <c r="BV82" i="15" a="1"/>
  <c r="CA26" i="15" a="1"/>
  <c r="BT79" i="15" a="1"/>
  <c r="BT46" i="15" a="1"/>
  <c r="CG30" i="15" a="1"/>
  <c r="CA118" i="15" a="1"/>
  <c r="BZ28" i="15" a="1"/>
  <c r="BU38" i="15" a="1"/>
  <c r="CH87" i="15" a="1"/>
  <c r="BU16" i="15" a="1"/>
  <c r="CB20" i="15" a="1"/>
  <c r="BT91" i="15" a="1"/>
  <c r="CH93" i="15" a="1"/>
  <c r="BT83" i="15" a="1"/>
  <c r="BT94" i="15" a="1"/>
  <c r="CH118" i="15" a="1"/>
  <c r="CG89" i="15" a="1"/>
  <c r="CH101" i="15" a="1"/>
  <c r="BV47" i="15" a="1"/>
  <c r="CF84" i="15" a="1"/>
  <c r="BU78" i="15" a="1"/>
  <c r="CG85" i="15" a="1"/>
  <c r="BV100" i="15" a="1"/>
  <c r="CA84" i="15" a="1"/>
  <c r="BV105" i="15" a="1"/>
  <c r="BV81" i="15" a="1"/>
  <c r="CG77" i="15" a="1"/>
  <c r="CA117" i="15" a="1"/>
  <c r="CA69" i="15" a="1"/>
  <c r="CH85" i="15" a="1"/>
  <c r="CF88" i="15" a="1"/>
  <c r="BV24" i="15" a="1"/>
  <c r="BV97" i="15" a="1"/>
  <c r="CA64" i="15" a="1"/>
  <c r="CG59" i="15" a="1"/>
  <c r="CG51" i="15" a="1"/>
  <c r="BZ70" i="15" a="1"/>
  <c r="BV92" i="15" a="1"/>
  <c r="CB107" i="15" a="1"/>
  <c r="BT44" i="15" a="1"/>
  <c r="CF97" i="15" a="1"/>
  <c r="BT12" i="15" a="1"/>
  <c r="CF51" i="15" a="1"/>
  <c r="CA15" i="15" a="1"/>
  <c r="BT39" i="15" a="1"/>
  <c r="BV15" i="15" a="1"/>
  <c r="BV8" i="15" a="1"/>
  <c r="CB108" i="15" a="1"/>
  <c r="BU80" i="15" a="1"/>
  <c r="CB66" i="15" a="1"/>
  <c r="BZ42" i="15" a="1"/>
  <c r="CG119" i="15" a="1"/>
  <c r="CA120" i="15" a="1"/>
  <c r="CF94" i="15" a="1"/>
  <c r="CG90" i="15" a="1"/>
  <c r="CA94" i="15" a="1"/>
  <c r="CF45" i="15" a="1"/>
  <c r="BV107" i="15" a="1"/>
  <c r="CB49" i="15" a="1"/>
  <c r="BU112" i="15" a="1"/>
  <c r="CB93" i="15" a="1"/>
  <c r="BT120" i="15" a="1"/>
  <c r="CB70" i="15" a="1"/>
  <c r="BU68" i="15" a="1"/>
  <c r="CB36" i="15" a="1"/>
  <c r="CG86" i="15" a="1"/>
  <c r="CF6" i="15" a="1"/>
  <c r="BV96" i="15" a="1"/>
  <c r="BT25" i="15" a="1"/>
  <c r="BT50" i="15" a="1"/>
  <c r="BV94" i="15" a="1"/>
  <c r="BV99" i="15" a="1"/>
  <c r="BZ82" i="15" a="1"/>
  <c r="BU39" i="15" a="1"/>
  <c r="BU51" i="15" a="1"/>
  <c r="CB85" i="15" a="1"/>
  <c r="BV117" i="15" a="1"/>
  <c r="BZ21" i="15" a="1"/>
  <c r="BU121" i="15" a="1"/>
  <c r="BV55" i="15" a="1"/>
  <c r="BU8" i="15" a="1"/>
  <c r="BT66" i="15" a="1"/>
  <c r="BV119" i="15" a="1"/>
  <c r="CH34" i="15" a="1"/>
  <c r="CB51" i="15" a="1"/>
  <c r="BT70" i="15" a="1"/>
  <c r="CH38" i="15" a="1"/>
  <c r="BT63" i="15" a="1"/>
  <c r="BV103" i="15" a="1"/>
  <c r="BU48" i="15" a="1"/>
  <c r="CG16" i="15" a="1"/>
  <c r="BU47" i="15" a="1"/>
  <c r="CH55" i="15" a="1"/>
  <c r="CG117" i="15" a="1"/>
  <c r="CG37" i="15" a="1"/>
  <c r="CB91" i="15" a="1"/>
  <c r="CA7" i="15" a="1"/>
  <c r="CF68" i="15" a="1"/>
  <c r="CF9" i="15" a="1"/>
  <c r="CH84" i="15" a="1"/>
  <c r="BU90" i="15" a="1"/>
  <c r="CH47" i="15" a="1"/>
  <c r="BV78" i="15" a="1"/>
  <c r="BZ62" i="15" a="1"/>
  <c r="BT62" i="15" a="1"/>
  <c r="BZ49" i="15" a="1"/>
  <c r="CA105" i="15" a="1"/>
  <c r="CB45" i="15" a="1"/>
  <c r="BV83" i="15" a="1"/>
  <c r="CA39" i="15" a="1"/>
  <c r="BU109" i="15" a="1"/>
  <c r="BT20" i="15" a="1"/>
  <c r="BT20" i="15" l="1"/>
  <c r="BU109" i="15"/>
  <c r="CA39" i="15"/>
  <c r="BV83" i="15"/>
  <c r="CB45" i="15"/>
  <c r="CA105" i="15"/>
  <c r="BZ49" i="15"/>
  <c r="BT62" i="15"/>
  <c r="BS62" i="15" s="1"/>
  <c r="BZ62" i="15"/>
  <c r="BV78" i="15"/>
  <c r="CH47" i="15"/>
  <c r="BU90" i="15"/>
  <c r="BR90" i="15" s="1"/>
  <c r="CH84" i="15"/>
  <c r="CF9" i="15"/>
  <c r="CF68" i="15"/>
  <c r="CA7" i="15"/>
  <c r="BY7" i="15" s="1"/>
  <c r="CB91" i="15"/>
  <c r="CG37" i="15"/>
  <c r="CG117" i="15"/>
  <c r="CH55" i="15"/>
  <c r="CD55" i="15" s="1"/>
  <c r="BU47" i="15"/>
  <c r="CG16" i="15"/>
  <c r="CC16" i="15" s="1"/>
  <c r="BU48" i="15"/>
  <c r="BV103" i="15"/>
  <c r="BT63" i="15"/>
  <c r="CH38" i="15"/>
  <c r="BT70" i="15"/>
  <c r="CB51" i="15"/>
  <c r="CH34" i="15"/>
  <c r="BV119" i="15"/>
  <c r="BT66" i="15"/>
  <c r="BU8" i="15"/>
  <c r="BV55" i="15"/>
  <c r="BU121" i="15"/>
  <c r="BZ21" i="15"/>
  <c r="BV117" i="15"/>
  <c r="CB85" i="15"/>
  <c r="BU51" i="15"/>
  <c r="BU39" i="15"/>
  <c r="BZ82" i="15"/>
  <c r="BV99" i="15"/>
  <c r="BV94" i="15"/>
  <c r="BT50" i="15"/>
  <c r="BT25" i="15"/>
  <c r="BQ25" i="15" s="1"/>
  <c r="BV96" i="15"/>
  <c r="CF6" i="15"/>
  <c r="CG86" i="15"/>
  <c r="CB36" i="15"/>
  <c r="BU68" i="15"/>
  <c r="CB70" i="15"/>
  <c r="BT120" i="15"/>
  <c r="CB93" i="15"/>
  <c r="BU112" i="15"/>
  <c r="CB49" i="15"/>
  <c r="BV107" i="15"/>
  <c r="CF45" i="15"/>
  <c r="CA94" i="15"/>
  <c r="CG90" i="15"/>
  <c r="CF94" i="15"/>
  <c r="CA120" i="15"/>
  <c r="BW120" i="15" s="1"/>
  <c r="CG119" i="15"/>
  <c r="BZ42" i="15"/>
  <c r="CB66" i="15"/>
  <c r="BU80" i="15"/>
  <c r="BS80" i="15" s="1"/>
  <c r="CB108" i="15"/>
  <c r="BV8" i="15"/>
  <c r="BV15" i="15"/>
  <c r="BT39" i="15"/>
  <c r="BQ39" i="15" s="1"/>
  <c r="CA15" i="15"/>
  <c r="CF51" i="15"/>
  <c r="BT12" i="15"/>
  <c r="CF97" i="15"/>
  <c r="BT44" i="15"/>
  <c r="CB107" i="15"/>
  <c r="BV92" i="15"/>
  <c r="BZ70" i="15"/>
  <c r="CG51" i="15"/>
  <c r="CG59" i="15"/>
  <c r="CA64" i="15"/>
  <c r="BV97" i="15"/>
  <c r="BV24" i="15"/>
  <c r="CF88" i="15"/>
  <c r="CH85" i="15"/>
  <c r="CA69" i="15"/>
  <c r="BW69" i="15" s="1"/>
  <c r="CA117" i="15"/>
  <c r="CG77" i="15"/>
  <c r="BV81" i="15"/>
  <c r="BV105" i="15"/>
  <c r="CA84" i="15"/>
  <c r="BV100" i="15"/>
  <c r="CG85" i="15"/>
  <c r="BU78" i="15"/>
  <c r="CF84" i="15"/>
  <c r="BV47" i="15"/>
  <c r="CH101" i="15"/>
  <c r="CG89" i="15"/>
  <c r="CH118" i="15"/>
  <c r="BT94" i="15"/>
  <c r="BT83" i="15"/>
  <c r="CH93" i="15"/>
  <c r="BT91" i="15"/>
  <c r="CB20" i="15"/>
  <c r="BU16" i="15"/>
  <c r="CH87" i="15"/>
  <c r="BU38" i="15"/>
  <c r="BZ28" i="15"/>
  <c r="CA118" i="15"/>
  <c r="CG30" i="15"/>
  <c r="BT46" i="15"/>
  <c r="BT79" i="15"/>
  <c r="CA26" i="15"/>
  <c r="BV82" i="15"/>
  <c r="BR82" i="15" s="1"/>
  <c r="CG88" i="15"/>
  <c r="BV87" i="15"/>
  <c r="CF22" i="15"/>
  <c r="CG74" i="15"/>
  <c r="CF106" i="15"/>
  <c r="BZ118" i="15"/>
  <c r="BT37" i="15"/>
  <c r="CF85" i="15"/>
  <c r="BU74" i="15"/>
  <c r="CB11" i="15"/>
  <c r="BU79" i="15"/>
  <c r="CF58" i="15"/>
  <c r="BT86" i="15"/>
  <c r="CB42" i="15"/>
  <c r="BZ100" i="15"/>
  <c r="CA18" i="15"/>
  <c r="BY18" i="15" s="1"/>
  <c r="CH21" i="15"/>
  <c r="CA92" i="15"/>
  <c r="BY92" i="15" s="1"/>
  <c r="CF8" i="15"/>
  <c r="CA65" i="15"/>
  <c r="BY65" i="15" s="1"/>
  <c r="CH82" i="15"/>
  <c r="BV77" i="15"/>
  <c r="BV118" i="15"/>
  <c r="CF11" i="15"/>
  <c r="CE11" i="15" s="1"/>
  <c r="BT60" i="15"/>
  <c r="CA49" i="15"/>
  <c r="BT72" i="15"/>
  <c r="CF41" i="15"/>
  <c r="CC41" i="15" s="1"/>
  <c r="BV21" i="15"/>
  <c r="CG72" i="15"/>
  <c r="BU55" i="15"/>
  <c r="CH79" i="15"/>
  <c r="CC79" i="15" s="1"/>
  <c r="CG62" i="15"/>
  <c r="CB99" i="15"/>
  <c r="BU106" i="15"/>
  <c r="BU115" i="15"/>
  <c r="CG19" i="15"/>
  <c r="BT68" i="15"/>
  <c r="CB116" i="15"/>
  <c r="BV29" i="15"/>
  <c r="BT98" i="15"/>
  <c r="BV113" i="15"/>
  <c r="CB77" i="15"/>
  <c r="CF18" i="15"/>
  <c r="CE18" i="15" s="1"/>
  <c r="BZ92" i="15"/>
  <c r="CF20" i="15"/>
  <c r="BU57" i="15"/>
  <c r="CF47" i="15"/>
  <c r="BT42" i="15"/>
  <c r="BZ20" i="15"/>
  <c r="BT65" i="15"/>
  <c r="CA16" i="15"/>
  <c r="CB63" i="15"/>
  <c r="CH89" i="15"/>
  <c r="BU93" i="15"/>
  <c r="BT109" i="15"/>
  <c r="BU67" i="15"/>
  <c r="BT51" i="15"/>
  <c r="BV45" i="15"/>
  <c r="BV90" i="15"/>
  <c r="BU30" i="15"/>
  <c r="BU37" i="15"/>
  <c r="BZ66" i="15"/>
  <c r="CB15" i="15"/>
  <c r="BW15" i="15" s="1"/>
  <c r="CG21" i="15"/>
  <c r="BZ89" i="15"/>
  <c r="CB97" i="15"/>
  <c r="BZ38" i="15"/>
  <c r="BZ35" i="15"/>
  <c r="CG121" i="15"/>
  <c r="CB94" i="15"/>
  <c r="CH100" i="15"/>
  <c r="CH73" i="15"/>
  <c r="CF90" i="15"/>
  <c r="BV64" i="15"/>
  <c r="BT77" i="15"/>
  <c r="BS77" i="15" s="1"/>
  <c r="CG107" i="15"/>
  <c r="BZ93" i="15"/>
  <c r="BV66" i="15"/>
  <c r="BV75" i="15"/>
  <c r="BQ75" i="15" s="1"/>
  <c r="BT30" i="15"/>
  <c r="BT57" i="15"/>
  <c r="BV70" i="15"/>
  <c r="CG48" i="15"/>
  <c r="CF50" i="15"/>
  <c r="BZ12" i="15"/>
  <c r="BT93" i="15"/>
  <c r="BV65" i="15"/>
  <c r="BU116" i="15"/>
  <c r="BV42" i="15"/>
  <c r="BU12" i="15"/>
  <c r="CH70" i="15"/>
  <c r="CF107" i="15"/>
  <c r="CB57" i="15"/>
  <c r="BV56" i="15"/>
  <c r="BT15" i="15"/>
  <c r="BS15" i="15" s="1"/>
  <c r="BU87" i="15"/>
  <c r="BT81" i="15"/>
  <c r="BV62" i="15"/>
  <c r="CF49" i="15"/>
  <c r="CC49" i="15" s="1"/>
  <c r="CG69" i="15"/>
  <c r="BZ83" i="15"/>
  <c r="CG105" i="15"/>
  <c r="BZ103" i="15"/>
  <c r="CH108" i="15"/>
  <c r="CA61" i="15"/>
  <c r="BY61" i="15" s="1"/>
  <c r="CH56" i="15"/>
  <c r="CF82" i="15"/>
  <c r="CD82" i="15" s="1"/>
  <c r="CG25" i="15"/>
  <c r="CF10" i="15"/>
  <c r="CF79" i="15"/>
  <c r="CH68" i="15"/>
  <c r="CC68" i="15" s="1"/>
  <c r="BU92" i="15"/>
  <c r="BT69" i="15"/>
  <c r="BU91" i="15"/>
  <c r="BV108" i="15"/>
  <c r="BQ108" i="15" s="1"/>
  <c r="BV98" i="15"/>
  <c r="CH50" i="15"/>
  <c r="CB17" i="15"/>
  <c r="CF115" i="15"/>
  <c r="BV84" i="15"/>
  <c r="BU94" i="15"/>
  <c r="BT18" i="15"/>
  <c r="BV120" i="15"/>
  <c r="BV74" i="15"/>
  <c r="BZ26" i="15"/>
  <c r="CF59" i="15"/>
  <c r="BZ96" i="15"/>
  <c r="BY96" i="15" s="1"/>
  <c r="BT41" i="15"/>
  <c r="BT85" i="15"/>
  <c r="BU44" i="15"/>
  <c r="BV112" i="15"/>
  <c r="BV79" i="15"/>
  <c r="CA88" i="15"/>
  <c r="CA17" i="15"/>
  <c r="CB82" i="15"/>
  <c r="BT92" i="15"/>
  <c r="BT34" i="15"/>
  <c r="BU41" i="15"/>
  <c r="BU45" i="15"/>
  <c r="BS45" i="15" s="1"/>
  <c r="CG93" i="15"/>
  <c r="BZ24" i="15"/>
  <c r="CF56" i="15"/>
  <c r="BZ109" i="15"/>
  <c r="CA115" i="15"/>
  <c r="CA77" i="15"/>
  <c r="CH25" i="15"/>
  <c r="BZ104" i="15"/>
  <c r="BX104" i="15" s="1"/>
  <c r="CH121" i="15"/>
  <c r="CB8" i="15"/>
  <c r="CB46" i="15"/>
  <c r="BZ60" i="15"/>
  <c r="BY60" i="15" s="1"/>
  <c r="BZ18" i="15"/>
  <c r="CF116" i="15"/>
  <c r="CH80" i="15"/>
  <c r="CB40" i="15"/>
  <c r="CB120" i="15"/>
  <c r="CG56" i="15"/>
  <c r="CA119" i="15"/>
  <c r="CA11" i="15"/>
  <c r="BW11" i="15" s="1"/>
  <c r="CH98" i="15"/>
  <c r="BZ73" i="15"/>
  <c r="CH6" i="15"/>
  <c r="CF44" i="15"/>
  <c r="CH7" i="15"/>
  <c r="CG94" i="15"/>
  <c r="CG35" i="15"/>
  <c r="BZ67" i="15"/>
  <c r="CA62" i="15"/>
  <c r="CG109" i="15"/>
  <c r="CA56" i="15"/>
  <c r="CF23" i="15"/>
  <c r="CB96" i="15"/>
  <c r="CH61" i="15"/>
  <c r="CG36" i="15"/>
  <c r="CF66" i="15"/>
  <c r="CA78" i="15"/>
  <c r="BZ79" i="15"/>
  <c r="CH64" i="15"/>
  <c r="CA106" i="15"/>
  <c r="CF19" i="15"/>
  <c r="CG18" i="15"/>
  <c r="CG68" i="15"/>
  <c r="BZ51" i="15"/>
  <c r="BW51" i="15" s="1"/>
  <c r="CG98" i="15"/>
  <c r="BZ117" i="15"/>
  <c r="CG100" i="15"/>
  <c r="CG57" i="15"/>
  <c r="CB89" i="15"/>
  <c r="CA98" i="15"/>
  <c r="CH94" i="15"/>
  <c r="CG8" i="15"/>
  <c r="CB79" i="15"/>
  <c r="BZ37" i="15"/>
  <c r="CF86" i="15"/>
  <c r="CH83" i="15"/>
  <c r="CB67" i="15"/>
  <c r="CH63" i="15"/>
  <c r="CD63" i="15" s="1"/>
  <c r="CG9" i="15"/>
  <c r="CG106" i="15"/>
  <c r="BZ46" i="15"/>
  <c r="CB55" i="15"/>
  <c r="CG82" i="15"/>
  <c r="CA35" i="15"/>
  <c r="BX35" i="15" s="1"/>
  <c r="CG6" i="15"/>
  <c r="CA34" i="15"/>
  <c r="BZ41" i="15"/>
  <c r="CH99" i="15"/>
  <c r="CA100" i="15"/>
  <c r="CX112" i="15"/>
  <c r="OG110" i="15"/>
  <c r="KP110" i="15"/>
  <c r="OG113" i="15"/>
  <c r="HN113" i="15"/>
  <c r="MK114" i="15"/>
  <c r="EC114" i="15"/>
  <c r="DY114" i="15" s="1"/>
  <c r="MK111" i="15"/>
  <c r="DD111" i="15"/>
  <c r="NP112" i="15"/>
  <c r="FM112" i="15"/>
  <c r="JX110" i="15"/>
  <c r="IR110" i="15"/>
  <c r="DV113" i="15"/>
  <c r="CH114" i="15"/>
  <c r="FX111" i="15"/>
  <c r="GW110" i="15"/>
  <c r="KO112" i="15"/>
  <c r="JJ112" i="15"/>
  <c r="CF112" i="15"/>
  <c r="FR110" i="15"/>
  <c r="FB110" i="15"/>
  <c r="GE113" i="15"/>
  <c r="FY113" i="15"/>
  <c r="IN114" i="15"/>
  <c r="CL114" i="15"/>
  <c r="DX111" i="15"/>
  <c r="LG112" i="15"/>
  <c r="KD110" i="15"/>
  <c r="EJ110" i="15"/>
  <c r="IL113" i="15"/>
  <c r="OA111" i="15"/>
  <c r="EO110" i="15"/>
  <c r="DK112" i="15"/>
  <c r="CL112" i="15"/>
  <c r="CK112" i="15" s="1"/>
  <c r="HC110" i="15"/>
  <c r="JW113" i="15"/>
  <c r="DK114" i="15"/>
  <c r="IL111" i="15"/>
  <c r="CA111" i="15"/>
  <c r="HV112" i="15"/>
  <c r="JV110" i="15"/>
  <c r="DD113" i="15"/>
  <c r="EZ114" i="15"/>
  <c r="HZ112" i="15"/>
  <c r="FT112" i="15"/>
  <c r="HD110" i="15"/>
  <c r="GY110" i="15" s="1"/>
  <c r="CS110" i="15"/>
  <c r="KC113" i="15"/>
  <c r="DR114" i="15"/>
  <c r="OG111" i="15"/>
  <c r="HC112" i="15"/>
  <c r="DJ112" i="15"/>
  <c r="HU110" i="15"/>
  <c r="KU113" i="15"/>
  <c r="EJ114" i="15"/>
  <c r="HN110" i="15"/>
  <c r="KI111" i="15"/>
  <c r="LS112" i="15"/>
  <c r="JQ110" i="15"/>
  <c r="NT113" i="15"/>
  <c r="OH114" i="15"/>
  <c r="GJ111" i="15"/>
  <c r="MJ110" i="15"/>
  <c r="NZ114" i="15"/>
  <c r="NY114" i="15" s="1"/>
  <c r="GK111" i="15"/>
  <c r="DJ114" i="15"/>
  <c r="JD112" i="15"/>
  <c r="MK113" i="15"/>
  <c r="FA114" i="15"/>
  <c r="KD112" i="15"/>
  <c r="DV110" i="15"/>
  <c r="FG114" i="15"/>
  <c r="EP111" i="15"/>
  <c r="MV111" i="15"/>
  <c r="ML112" i="15"/>
  <c r="MP113" i="15"/>
  <c r="MR114" i="15"/>
  <c r="JQ112" i="15"/>
  <c r="FM110" i="15"/>
  <c r="DF114" i="15"/>
  <c r="KC114" i="15"/>
  <c r="CA71" i="15"/>
  <c r="CA57" i="15"/>
  <c r="CH46" i="15"/>
  <c r="CB6" i="15"/>
  <c r="CF74" i="15"/>
  <c r="CD74" i="15" s="1"/>
  <c r="CB41" i="15"/>
  <c r="CF83" i="15"/>
  <c r="CH109" i="15"/>
  <c r="CG58" i="15"/>
  <c r="FN112" i="15"/>
  <c r="CG113" i="15"/>
  <c r="IM112" i="15"/>
  <c r="BT78" i="15"/>
  <c r="BT22" i="15"/>
  <c r="CB88" i="15"/>
  <c r="BU26" i="15"/>
  <c r="BT16" i="15"/>
  <c r="BS16" i="15" s="1"/>
  <c r="BU77" i="15"/>
  <c r="CH26" i="15"/>
  <c r="BZ9" i="15"/>
  <c r="BT11" i="15"/>
  <c r="BV68" i="15"/>
  <c r="CH107" i="15"/>
  <c r="BV76" i="15"/>
  <c r="BV20" i="15"/>
  <c r="BQ20" i="15" s="1"/>
  <c r="CA47" i="15"/>
  <c r="BU20" i="15"/>
  <c r="BU83" i="15"/>
  <c r="CB102" i="15"/>
  <c r="BX102" i="15" s="1"/>
  <c r="CA29" i="15"/>
  <c r="CG7" i="15"/>
  <c r="BT101" i="15"/>
  <c r="BZ59" i="15"/>
  <c r="CB38" i="15"/>
  <c r="BT102" i="15"/>
  <c r="BT116" i="15"/>
  <c r="BZ48" i="15"/>
  <c r="BT73" i="15"/>
  <c r="BU101" i="15"/>
  <c r="CA59" i="15"/>
  <c r="BV49" i="15"/>
  <c r="BU35" i="15"/>
  <c r="CF72" i="15"/>
  <c r="CD72" i="15" s="1"/>
  <c r="BZ57" i="15"/>
  <c r="CF15" i="15"/>
  <c r="CC15" i="15" s="1"/>
  <c r="BV46" i="15"/>
  <c r="BU98" i="15"/>
  <c r="BR98" i="15" s="1"/>
  <c r="BZ76" i="15"/>
  <c r="BZ44" i="15"/>
  <c r="BY44" i="15" s="1"/>
  <c r="CA51" i="15"/>
  <c r="CF104" i="15"/>
  <c r="CH97" i="15"/>
  <c r="CB16" i="15"/>
  <c r="BU107" i="15"/>
  <c r="BV7" i="15"/>
  <c r="CF102" i="15"/>
  <c r="CG83" i="15"/>
  <c r="CE83" i="15" s="1"/>
  <c r="BT88" i="15"/>
  <c r="BV111" i="15"/>
  <c r="CF26" i="15"/>
  <c r="BU15" i="15"/>
  <c r="BZ95" i="15"/>
  <c r="CF92" i="15"/>
  <c r="CD92" i="15" s="1"/>
  <c r="CB75" i="15"/>
  <c r="BZ23" i="15"/>
  <c r="CG91" i="15"/>
  <c r="BT49" i="15"/>
  <c r="BV93" i="15"/>
  <c r="CB84" i="15"/>
  <c r="CF121" i="15"/>
  <c r="BV26" i="15"/>
  <c r="BU120" i="15"/>
  <c r="BU9" i="15"/>
  <c r="BU66" i="15"/>
  <c r="CF101" i="15"/>
  <c r="CB74" i="15"/>
  <c r="CG41" i="15"/>
  <c r="CH117" i="15"/>
  <c r="CG40" i="15"/>
  <c r="CB25" i="15"/>
  <c r="CH10" i="15"/>
  <c r="CF119" i="15"/>
  <c r="CF57" i="15"/>
  <c r="CH81" i="15"/>
  <c r="CA82" i="15"/>
  <c r="CB64" i="15"/>
  <c r="BZ34" i="15"/>
  <c r="CA41" i="15"/>
  <c r="CH43" i="15"/>
  <c r="CF39" i="15"/>
  <c r="CG108" i="15"/>
  <c r="CF62" i="15"/>
  <c r="CH36" i="15"/>
  <c r="CH92" i="15"/>
  <c r="CB18" i="15"/>
  <c r="BZ11" i="15"/>
  <c r="CA108" i="15"/>
  <c r="BY108" i="15" s="1"/>
  <c r="BZ94" i="15"/>
  <c r="CB104" i="15"/>
  <c r="CB21" i="15"/>
  <c r="BZ19" i="15"/>
  <c r="CA99" i="15"/>
  <c r="CB118" i="15"/>
  <c r="BZ91" i="15"/>
  <c r="BW91" i="15" s="1"/>
  <c r="CH39" i="15"/>
  <c r="CC39" i="15" s="1"/>
  <c r="CB34" i="15"/>
  <c r="CH71" i="15"/>
  <c r="CF30" i="15"/>
  <c r="CA58" i="15"/>
  <c r="CB86" i="15"/>
  <c r="CF77" i="15"/>
  <c r="CA23" i="15"/>
  <c r="CF35" i="15"/>
  <c r="CE35" i="15" s="1"/>
  <c r="CG15" i="15"/>
  <c r="CG44" i="15"/>
  <c r="CA40" i="15"/>
  <c r="CB81" i="15"/>
  <c r="CG64" i="15"/>
  <c r="CA83" i="15"/>
  <c r="CB60" i="15"/>
  <c r="CF117" i="15"/>
  <c r="NH112" i="15"/>
  <c r="DP110" i="15"/>
  <c r="KJ110" i="15"/>
  <c r="OA113" i="15"/>
  <c r="NX113" i="15" s="1"/>
  <c r="NU113" i="15"/>
  <c r="JQ114" i="15"/>
  <c r="JO114" i="15" s="1"/>
  <c r="CF114" i="15"/>
  <c r="NB111" i="15"/>
  <c r="EJ111" i="15"/>
  <c r="HP112" i="15"/>
  <c r="HB112" i="15"/>
  <c r="BZ110" i="15"/>
  <c r="DQ110" i="15"/>
  <c r="CB113" i="15"/>
  <c r="KD114" i="15"/>
  <c r="NZ111" i="15"/>
  <c r="NY111" i="15" s="1"/>
  <c r="EH110" i="15"/>
  <c r="NO112" i="15"/>
  <c r="NC112" i="15"/>
  <c r="DL112" i="15"/>
  <c r="IZ110" i="15"/>
  <c r="JV113" i="15"/>
  <c r="JT113" i="15" s="1"/>
  <c r="LF113" i="15"/>
  <c r="LL114" i="15"/>
  <c r="ET114" i="15"/>
  <c r="DF111" i="15"/>
  <c r="NC111" i="15"/>
  <c r="MQ112" i="15"/>
  <c r="JF110" i="15"/>
  <c r="HI110" i="15"/>
  <c r="NJ113" i="15"/>
  <c r="OF111" i="15"/>
  <c r="OD111" i="15" s="1"/>
  <c r="HD113" i="15"/>
  <c r="NT112" i="15"/>
  <c r="NC110" i="15"/>
  <c r="IT110" i="15"/>
  <c r="EO113" i="15"/>
  <c r="KH114" i="15"/>
  <c r="GX111" i="15"/>
  <c r="JL112" i="15"/>
  <c r="DD112" i="15"/>
  <c r="EI110" i="15"/>
  <c r="IH113" i="15"/>
  <c r="FM114" i="15"/>
  <c r="MD110" i="15"/>
  <c r="JV112" i="15"/>
  <c r="IN110" i="15"/>
  <c r="MX113" i="15"/>
  <c r="DX113" i="15"/>
  <c r="GX114" i="15"/>
  <c r="HJ111" i="15"/>
  <c r="EC112" i="15"/>
  <c r="LB110" i="15"/>
  <c r="JR110" i="15"/>
  <c r="EH113" i="15"/>
  <c r="JJ111" i="15"/>
  <c r="CM113" i="15"/>
  <c r="FH111" i="15"/>
  <c r="DE112" i="15"/>
  <c r="NJ110" i="15"/>
  <c r="NE110" i="15" s="1"/>
  <c r="LB113" i="15"/>
  <c r="FB114" i="15"/>
  <c r="EX114" i="15" s="1"/>
  <c r="NB112" i="15"/>
  <c r="HV110" i="15"/>
  <c r="JP114" i="15"/>
  <c r="IR113" i="15"/>
  <c r="LM111" i="15"/>
  <c r="FH112" i="15"/>
  <c r="NB113" i="15"/>
  <c r="NP111" i="15"/>
  <c r="NJ112" i="15"/>
  <c r="FF113" i="15"/>
  <c r="CM114" i="15"/>
  <c r="FN113" i="15"/>
  <c r="CX111" i="15"/>
  <c r="MV110" i="15"/>
  <c r="MU110" i="15" s="1"/>
  <c r="GR113" i="15"/>
  <c r="LH111" i="15"/>
  <c r="HI112" i="15"/>
  <c r="CA113" i="15"/>
  <c r="BY113" i="15" s="1"/>
  <c r="HO114" i="15"/>
  <c r="KZ114" i="15"/>
  <c r="CG12" i="15"/>
  <c r="CE12" i="15" s="1"/>
  <c r="CF36" i="15"/>
  <c r="CA66" i="15"/>
  <c r="CB119" i="15"/>
  <c r="CB44" i="15"/>
  <c r="CG116" i="15"/>
  <c r="CA30" i="15"/>
  <c r="CB100" i="15"/>
  <c r="BZ120" i="15"/>
  <c r="BZ75" i="15"/>
  <c r="BZ43" i="15"/>
  <c r="CA67" i="15"/>
  <c r="CB65" i="15"/>
  <c r="CF28" i="15"/>
  <c r="BZ86" i="15"/>
  <c r="CF7" i="15"/>
  <c r="EU112" i="15"/>
  <c r="GK110" i="15"/>
  <c r="HJ114" i="15"/>
  <c r="KO111" i="15"/>
  <c r="KN112" i="15"/>
  <c r="BU36" i="15"/>
  <c r="BQ36" i="15" s="1"/>
  <c r="CH48" i="15"/>
  <c r="CB80" i="15"/>
  <c r="BT95" i="15"/>
  <c r="BT117" i="15"/>
  <c r="BQ117" i="15" s="1"/>
  <c r="BT100" i="15"/>
  <c r="BU72" i="15"/>
  <c r="CF17" i="15"/>
  <c r="CB95" i="15"/>
  <c r="BX95" i="15" s="1"/>
  <c r="CF21" i="15"/>
  <c r="BT36" i="15"/>
  <c r="BV101" i="15"/>
  <c r="BV67" i="15"/>
  <c r="BR67" i="15" s="1"/>
  <c r="BU10" i="15"/>
  <c r="BT21" i="15"/>
  <c r="CF93" i="15"/>
  <c r="CG24" i="15"/>
  <c r="BV60" i="15"/>
  <c r="BU6" i="15"/>
  <c r="BR6" i="15" s="1"/>
  <c r="BT35" i="15"/>
  <c r="BS35" i="15" s="1"/>
  <c r="BV121" i="15"/>
  <c r="BT47" i="15"/>
  <c r="CA85" i="15"/>
  <c r="CG87" i="15"/>
  <c r="CA19" i="15"/>
  <c r="CG39" i="15"/>
  <c r="CF80" i="15"/>
  <c r="BZ116" i="15"/>
  <c r="CA28" i="15"/>
  <c r="BX28" i="15" s="1"/>
  <c r="CB23" i="15"/>
  <c r="CH58" i="15"/>
  <c r="CA63" i="15"/>
  <c r="CF34" i="15"/>
  <c r="CC34" i="15" s="1"/>
  <c r="CG55" i="15"/>
  <c r="CF99" i="15"/>
  <c r="BV116" i="15"/>
  <c r="BV73" i="15"/>
  <c r="BT89" i="15"/>
  <c r="BV18" i="15"/>
  <c r="BT64" i="15"/>
  <c r="BU58" i="15"/>
  <c r="CB47" i="15"/>
  <c r="BU111" i="15"/>
  <c r="BU69" i="15"/>
  <c r="BV91" i="15"/>
  <c r="CF70" i="15"/>
  <c r="BV63" i="15"/>
  <c r="BT61" i="15"/>
  <c r="BV95" i="15"/>
  <c r="BZ17" i="15"/>
  <c r="CH95" i="15"/>
  <c r="BV102" i="15"/>
  <c r="BT71" i="15"/>
  <c r="BS71" i="15" s="1"/>
  <c r="BU61" i="15"/>
  <c r="CG20" i="15"/>
  <c r="CB103" i="15"/>
  <c r="CG10" i="15"/>
  <c r="CB121" i="15"/>
  <c r="CA42" i="15"/>
  <c r="CH91" i="15"/>
  <c r="BU42" i="15"/>
  <c r="BT6" i="15"/>
  <c r="BV25" i="15"/>
  <c r="CA101" i="15"/>
  <c r="BV38" i="15"/>
  <c r="BU24" i="15"/>
  <c r="BU117" i="15"/>
  <c r="CG45" i="15"/>
  <c r="BU23" i="15"/>
  <c r="BQ23" i="15" s="1"/>
  <c r="BT106" i="15"/>
  <c r="BT67" i="15"/>
  <c r="CB26" i="15"/>
  <c r="CA70" i="15"/>
  <c r="BU89" i="15"/>
  <c r="BV23" i="15"/>
  <c r="BT121" i="15"/>
  <c r="CF95" i="15"/>
  <c r="CC95" i="15" s="1"/>
  <c r="CG47" i="15"/>
  <c r="BZ98" i="15"/>
  <c r="BY98" i="15" s="1"/>
  <c r="BZ6" i="15"/>
  <c r="CF46" i="15"/>
  <c r="CD46" i="15" s="1"/>
  <c r="BZ65" i="15"/>
  <c r="CA9" i="15"/>
  <c r="CA86" i="15"/>
  <c r="BW86" i="15" s="1"/>
  <c r="CB39" i="15"/>
  <c r="CB28" i="15"/>
  <c r="BU82" i="15"/>
  <c r="BU104" i="15"/>
  <c r="BV51" i="15"/>
  <c r="BU63" i="15"/>
  <c r="BT82" i="15"/>
  <c r="BV109" i="15"/>
  <c r="CA48" i="15"/>
  <c r="BZ50" i="15"/>
  <c r="BU65" i="15"/>
  <c r="BT40" i="15"/>
  <c r="BU56" i="15"/>
  <c r="BV11" i="15"/>
  <c r="BV69" i="15"/>
  <c r="CF87" i="15"/>
  <c r="BZ22" i="15"/>
  <c r="BZ115" i="15"/>
  <c r="BT17" i="15"/>
  <c r="BV71" i="15"/>
  <c r="BU97" i="15"/>
  <c r="BR97" i="15" s="1"/>
  <c r="BT76" i="15"/>
  <c r="BU95" i="15"/>
  <c r="CA45" i="15"/>
  <c r="CF48" i="15"/>
  <c r="CG11" i="15"/>
  <c r="BU46" i="15"/>
  <c r="BU113" i="15"/>
  <c r="BU17" i="15"/>
  <c r="BU71" i="15"/>
  <c r="BV61" i="15"/>
  <c r="BZ85" i="15"/>
  <c r="CA93" i="15"/>
  <c r="BX93" i="15" s="1"/>
  <c r="CB43" i="15"/>
  <c r="CG96" i="15"/>
  <c r="CH120" i="15"/>
  <c r="CA116" i="15"/>
  <c r="BW116" i="15" s="1"/>
  <c r="CF12" i="15"/>
  <c r="CH96" i="15"/>
  <c r="BT9" i="15"/>
  <c r="CH22" i="15"/>
  <c r="CC22" i="15" s="1"/>
  <c r="CB59" i="15"/>
  <c r="BV44" i="15"/>
  <c r="BV104" i="15"/>
  <c r="BU73" i="15"/>
  <c r="BR73" i="15" s="1"/>
  <c r="CB101" i="15"/>
  <c r="BV19" i="15"/>
  <c r="BT43" i="15"/>
  <c r="BV40" i="15"/>
  <c r="BR40" i="15" s="1"/>
  <c r="CG22" i="15"/>
  <c r="CB106" i="15"/>
  <c r="BT119" i="15"/>
  <c r="BT111" i="15"/>
  <c r="BS111" i="15" s="1"/>
  <c r="BT87" i="15"/>
  <c r="CH88" i="15"/>
  <c r="CH17" i="15"/>
  <c r="CA21" i="15"/>
  <c r="CG97" i="15"/>
  <c r="CB12" i="15"/>
  <c r="CH57" i="15"/>
  <c r="CA76" i="15"/>
  <c r="CF98" i="15"/>
  <c r="BT80" i="15"/>
  <c r="BV28" i="15"/>
  <c r="BQ28" i="15" s="1"/>
  <c r="BU49" i="15"/>
  <c r="BR49" i="15" s="1"/>
  <c r="BV59" i="15"/>
  <c r="CH45" i="15"/>
  <c r="BT118" i="15"/>
  <c r="BU70" i="15"/>
  <c r="BT8" i="15"/>
  <c r="CB69" i="15"/>
  <c r="CA50" i="15"/>
  <c r="BV10" i="15"/>
  <c r="BT28" i="15"/>
  <c r="BV85" i="15"/>
  <c r="BT112" i="15"/>
  <c r="CA107" i="15"/>
  <c r="BY107" i="15" s="1"/>
  <c r="BV48" i="15"/>
  <c r="BU108" i="15"/>
  <c r="BT75" i="15"/>
  <c r="BU34" i="15"/>
  <c r="BS34" i="15" s="1"/>
  <c r="BV41" i="15"/>
  <c r="CH59" i="15"/>
  <c r="CG70" i="15"/>
  <c r="CH119" i="15"/>
  <c r="CD119" i="15" s="1"/>
  <c r="CG78" i="15"/>
  <c r="CB76" i="15"/>
  <c r="CH103" i="15"/>
  <c r="CH44" i="15"/>
  <c r="CG120" i="15"/>
  <c r="CH19" i="15"/>
  <c r="CB92" i="15"/>
  <c r="CH78" i="15"/>
  <c r="CA73" i="15"/>
  <c r="CA6" i="15"/>
  <c r="BZ68" i="15"/>
  <c r="CG118" i="15"/>
  <c r="CD118" i="15" s="1"/>
  <c r="CH18" i="15"/>
  <c r="CA74" i="15"/>
  <c r="BZ63" i="15"/>
  <c r="BX63" i="15" s="1"/>
  <c r="CH42" i="15"/>
  <c r="BZ105" i="15"/>
  <c r="CH115" i="15"/>
  <c r="CH116" i="15"/>
  <c r="CA80" i="15"/>
  <c r="BU22" i="15"/>
  <c r="BU7" i="15"/>
  <c r="BT59" i="15"/>
  <c r="BQ59" i="15" s="1"/>
  <c r="BV30" i="15"/>
  <c r="BQ30" i="15" s="1"/>
  <c r="CA87" i="15"/>
  <c r="CB22" i="15"/>
  <c r="BT29" i="15"/>
  <c r="BS29" i="15" s="1"/>
  <c r="BV39" i="15"/>
  <c r="BV72" i="15"/>
  <c r="BV80" i="15"/>
  <c r="BU88" i="15"/>
  <c r="BS88" i="15" s="1"/>
  <c r="CH24" i="15"/>
  <c r="CH16" i="15"/>
  <c r="CA102" i="15"/>
  <c r="BV89" i="15"/>
  <c r="BT10" i="15"/>
  <c r="BS10" i="15" s="1"/>
  <c r="BU21" i="15"/>
  <c r="BU118" i="15"/>
  <c r="BU84" i="15"/>
  <c r="CH69" i="15"/>
  <c r="CG50" i="15"/>
  <c r="CH15" i="15"/>
  <c r="BV58" i="15"/>
  <c r="BT84" i="15"/>
  <c r="BT55" i="15"/>
  <c r="BT23" i="15"/>
  <c r="BV106" i="15"/>
  <c r="CB48" i="15"/>
  <c r="BZ88" i="15"/>
  <c r="BZ36" i="15"/>
  <c r="CG99" i="15"/>
  <c r="BZ72" i="15"/>
  <c r="BX72" i="15" s="1"/>
  <c r="BZ81" i="15"/>
  <c r="CB35" i="15"/>
  <c r="CA55" i="15"/>
  <c r="CG61" i="15"/>
  <c r="CB56" i="15"/>
  <c r="CH75" i="15"/>
  <c r="CF42" i="15"/>
  <c r="CG103" i="15"/>
  <c r="BU25" i="15"/>
  <c r="BT45" i="15"/>
  <c r="BU99" i="15"/>
  <c r="BT74" i="15"/>
  <c r="BQ74" i="15" s="1"/>
  <c r="BU59" i="15"/>
  <c r="BV22" i="15"/>
  <c r="BQ22" i="15" s="1"/>
  <c r="BU105" i="15"/>
  <c r="CA20" i="15"/>
  <c r="BW20" i="15" s="1"/>
  <c r="CH102" i="15"/>
  <c r="BZ101" i="15"/>
  <c r="BU50" i="15"/>
  <c r="BV43" i="15"/>
  <c r="BU119" i="15"/>
  <c r="BT56" i="15"/>
  <c r="BU11" i="15"/>
  <c r="BZ84" i="15"/>
  <c r="CG49" i="15"/>
  <c r="CA121" i="15"/>
  <c r="BT115" i="15"/>
  <c r="BV16" i="15"/>
  <c r="BU29" i="15"/>
  <c r="BT97" i="15"/>
  <c r="BU76" i="15"/>
  <c r="BZ16" i="15"/>
  <c r="BW16" i="15" s="1"/>
  <c r="BZ102" i="15"/>
  <c r="CF103" i="15"/>
  <c r="BU100" i="15"/>
  <c r="BT38" i="15"/>
  <c r="BS38" i="15" s="1"/>
  <c r="BT113" i="15"/>
  <c r="BV17" i="15"/>
  <c r="CA22" i="15"/>
  <c r="CG26" i="15"/>
  <c r="CC26" i="15" s="1"/>
  <c r="BZ47" i="15"/>
  <c r="BZ30" i="15"/>
  <c r="BY30" i="15" s="1"/>
  <c r="CF67" i="15"/>
  <c r="BZ106" i="15"/>
  <c r="BX106" i="15" s="1"/>
  <c r="CB37" i="15"/>
  <c r="CB68" i="15"/>
  <c r="CB90" i="15"/>
  <c r="CH104" i="15"/>
  <c r="CC104" i="15" s="1"/>
  <c r="CB58" i="15"/>
  <c r="CH65" i="15"/>
  <c r="BZ40" i="15"/>
  <c r="BY40" i="15" s="1"/>
  <c r="BV88" i="15"/>
  <c r="BT108" i="15"/>
  <c r="CH49" i="15"/>
  <c r="BZ69" i="15"/>
  <c r="CA90" i="15"/>
  <c r="BY90" i="15" s="1"/>
  <c r="BT90" i="15"/>
  <c r="BT48" i="15"/>
  <c r="BS48" i="15" s="1"/>
  <c r="BU60" i="15"/>
  <c r="BQ60" i="15" s="1"/>
  <c r="BT104" i="15"/>
  <c r="BT7" i="15"/>
  <c r="BZ87" i="15"/>
  <c r="CA24" i="15"/>
  <c r="BU18" i="15"/>
  <c r="BT96" i="15"/>
  <c r="BV12" i="15"/>
  <c r="BV50" i="15"/>
  <c r="BU43" i="15"/>
  <c r="BU40" i="15"/>
  <c r="BZ45" i="15"/>
  <c r="BY45" i="15" s="1"/>
  <c r="CF69" i="15"/>
  <c r="BT24" i="15"/>
  <c r="BU81" i="15"/>
  <c r="BU62" i="15"/>
  <c r="BU96" i="15"/>
  <c r="BR96" i="15" s="1"/>
  <c r="BT19" i="15"/>
  <c r="CG101" i="15"/>
  <c r="BZ107" i="15"/>
  <c r="CF73" i="15"/>
  <c r="CF40" i="15"/>
  <c r="CH11" i="15"/>
  <c r="CF64" i="15"/>
  <c r="CE64" i="15" s="1"/>
  <c r="CA36" i="15"/>
  <c r="CF71" i="15"/>
  <c r="CB72" i="15"/>
  <c r="CF81" i="15"/>
  <c r="CH35" i="15"/>
  <c r="CG80" i="15"/>
  <c r="BZ108" i="15"/>
  <c r="BV115" i="15"/>
  <c r="BT99" i="15"/>
  <c r="BU103" i="15"/>
  <c r="BU19" i="15"/>
  <c r="BV36" i="15"/>
  <c r="BU64" i="15"/>
  <c r="CB24" i="15"/>
  <c r="CF16" i="15"/>
  <c r="BT105" i="15"/>
  <c r="BV35" i="15"/>
  <c r="BT58" i="15"/>
  <c r="BS58" i="15" s="1"/>
  <c r="BU102" i="15"/>
  <c r="BT26" i="15"/>
  <c r="CH20" i="15"/>
  <c r="CC20" i="15" s="1"/>
  <c r="CH51" i="15"/>
  <c r="CC51" i="15" s="1"/>
  <c r="CG84" i="15"/>
  <c r="BU86" i="15"/>
  <c r="BV37" i="15"/>
  <c r="BT103" i="15"/>
  <c r="BQ103" i="15" s="1"/>
  <c r="BU28" i="15"/>
  <c r="BU85" i="15"/>
  <c r="CB87" i="15"/>
  <c r="BX87" i="15" s="1"/>
  <c r="CF24" i="15"/>
  <c r="CC24" i="15" s="1"/>
  <c r="CH37" i="15"/>
  <c r="BV57" i="15"/>
  <c r="BT107" i="15"/>
  <c r="BV86" i="15"/>
  <c r="BR86" i="15" s="1"/>
  <c r="BU75" i="15"/>
  <c r="BV34" i="15"/>
  <c r="CB50" i="15"/>
  <c r="CG17" i="15"/>
  <c r="CG73" i="15"/>
  <c r="CF29" i="15"/>
  <c r="CE29" i="15" s="1"/>
  <c r="CG38" i="15"/>
  <c r="CA43" i="15"/>
  <c r="BW43" i="15" s="1"/>
  <c r="BZ7" i="15"/>
  <c r="CH60" i="15"/>
  <c r="CA97" i="15"/>
  <c r="BY97" i="15" s="1"/>
  <c r="CG102" i="15"/>
  <c r="BZ119" i="15"/>
  <c r="CH74" i="15"/>
  <c r="CF38" i="15"/>
  <c r="CE38" i="15" s="1"/>
  <c r="CB117" i="15"/>
  <c r="BW117" i="15" s="1"/>
  <c r="CH72" i="15"/>
  <c r="CF105" i="15"/>
  <c r="CA8" i="15"/>
  <c r="CG42" i="15"/>
  <c r="CF91" i="15"/>
  <c r="CG79" i="15"/>
  <c r="CF108" i="15"/>
  <c r="CA109" i="15"/>
  <c r="CG92" i="15"/>
  <c r="BZ90" i="15"/>
  <c r="CF78" i="15"/>
  <c r="CB73" i="15"/>
  <c r="CA10" i="15"/>
  <c r="CG76" i="15"/>
  <c r="CG65" i="15"/>
  <c r="CB29" i="15"/>
  <c r="CA46" i="15"/>
  <c r="CB19" i="15"/>
  <c r="CH8" i="15"/>
  <c r="BZ71" i="15"/>
  <c r="BY71" i="15" s="1"/>
  <c r="CF75" i="15"/>
  <c r="CA38" i="15"/>
  <c r="CH67" i="15"/>
  <c r="CH29" i="15"/>
  <c r="BZ56" i="15"/>
  <c r="CH23" i="15"/>
  <c r="CB109" i="15"/>
  <c r="CH90" i="15"/>
  <c r="CD90" i="15" s="1"/>
  <c r="CA91" i="15"/>
  <c r="CA79" i="15"/>
  <c r="CB7" i="15"/>
  <c r="BZ25" i="15"/>
  <c r="CA60" i="15"/>
  <c r="CH40" i="15"/>
  <c r="CF76" i="15"/>
  <c r="BZ78" i="15"/>
  <c r="BY78" i="15" s="1"/>
  <c r="CA103" i="15"/>
  <c r="CG95" i="15"/>
  <c r="BZ29" i="15"/>
  <c r="CF61" i="15"/>
  <c r="CH66" i="15"/>
  <c r="BZ10" i="15"/>
  <c r="CH9" i="15"/>
  <c r="CG115" i="15"/>
  <c r="CF43" i="15"/>
  <c r="CG81" i="15"/>
  <c r="CB62" i="15"/>
  <c r="BW62" i="15" s="1"/>
  <c r="CF96" i="15"/>
  <c r="CC96" i="15" s="1"/>
  <c r="CA95" i="15"/>
  <c r="CB10" i="15"/>
  <c r="CA25" i="15"/>
  <c r="CG71" i="15"/>
  <c r="CH30" i="15"/>
  <c r="BZ58" i="15"/>
  <c r="CF60" i="15"/>
  <c r="IG112" i="15"/>
  <c r="FG110" i="15"/>
  <c r="DR110" i="15"/>
  <c r="DK113" i="15"/>
  <c r="CY113" i="15"/>
  <c r="OA114" i="15"/>
  <c r="IM114" i="15"/>
  <c r="GE111" i="15"/>
  <c r="EN111" i="15"/>
  <c r="LZ112" i="15"/>
  <c r="MQ110" i="15"/>
  <c r="HP110" i="15"/>
  <c r="HJ113" i="15"/>
  <c r="BZ113" i="15"/>
  <c r="HT114" i="15"/>
  <c r="GL111" i="15"/>
  <c r="KI113" i="15"/>
  <c r="MP112" i="15"/>
  <c r="GW112" i="15"/>
  <c r="IY110" i="15"/>
  <c r="CA110" i="15"/>
  <c r="IF113" i="15"/>
  <c r="ML113" i="15"/>
  <c r="BV114" i="15"/>
  <c r="GP114" i="15"/>
  <c r="JF111" i="15"/>
  <c r="IB111" i="15"/>
  <c r="OF112" i="15"/>
  <c r="LZ110" i="15"/>
  <c r="LV110" i="15" s="1"/>
  <c r="JQ113" i="15"/>
  <c r="LY114" i="15"/>
  <c r="IY112" i="15"/>
  <c r="JW112" i="15"/>
  <c r="EP112" i="15"/>
  <c r="OF110" i="15"/>
  <c r="LX113" i="15"/>
  <c r="EP113" i="15"/>
  <c r="FT114" i="15"/>
  <c r="OB111" i="15"/>
  <c r="KB112" i="15"/>
  <c r="NP110" i="15"/>
  <c r="FZ110" i="15"/>
  <c r="LA113" i="15"/>
  <c r="FG111" i="15"/>
  <c r="FB113" i="15"/>
  <c r="EO112" i="15"/>
  <c r="FL110" i="15"/>
  <c r="CL113" i="15"/>
  <c r="HC114" i="15"/>
  <c r="EU114" i="15"/>
  <c r="KT111" i="15"/>
  <c r="GL112" i="15"/>
  <c r="EV110" i="15"/>
  <c r="FT113" i="15"/>
  <c r="EI114" i="15"/>
  <c r="GR112" i="15"/>
  <c r="NV111" i="15"/>
  <c r="FR112" i="15"/>
  <c r="GQ112" i="15"/>
  <c r="ME110" i="15"/>
  <c r="MB110" i="15" s="1"/>
  <c r="JJ113" i="15"/>
  <c r="DQ111" i="15"/>
  <c r="JR112" i="15"/>
  <c r="HB113" i="15"/>
  <c r="GZ113" i="15" s="1"/>
  <c r="JX114" i="15"/>
  <c r="KJ114" i="15"/>
  <c r="IZ111" i="15"/>
  <c r="GJ110" i="15"/>
  <c r="DJ113" i="15"/>
  <c r="GV111" i="15"/>
  <c r="HZ110" i="15"/>
  <c r="HP113" i="15"/>
  <c r="DK111" i="15"/>
  <c r="HN114" i="15"/>
  <c r="HM114" i="15" s="1"/>
  <c r="CY111" i="15"/>
  <c r="HO110" i="15"/>
  <c r="BU114" i="15"/>
  <c r="KD111" i="15"/>
  <c r="KB110" i="15"/>
  <c r="MW113" i="15"/>
  <c r="KB111" i="15"/>
  <c r="LR114" i="15"/>
  <c r="CA44" i="15"/>
  <c r="CB9" i="15"/>
  <c r="BZ55" i="15"/>
  <c r="BZ97" i="15"/>
  <c r="BZ80" i="15"/>
  <c r="CG43" i="15"/>
  <c r="CG66" i="15"/>
  <c r="BZ61" i="15"/>
  <c r="CF55" i="15"/>
  <c r="CG67" i="15"/>
  <c r="CB98" i="15"/>
  <c r="BW98" i="15" s="1"/>
  <c r="KH110" i="15"/>
  <c r="MF113" i="15"/>
  <c r="LL111" i="15"/>
  <c r="MR110" i="15"/>
  <c r="CB110" i="15"/>
  <c r="IM113" i="15"/>
  <c r="ET113" i="15"/>
  <c r="KT114" i="15"/>
  <c r="KS114" i="15" s="1"/>
  <c r="LL112" i="15"/>
  <c r="EZ113" i="15"/>
  <c r="HN112" i="15"/>
  <c r="GX112" i="15"/>
  <c r="NB110" i="15"/>
  <c r="IB110" i="15"/>
  <c r="HZ113" i="15"/>
  <c r="HW113" i="15" s="1"/>
  <c r="HT113" i="15"/>
  <c r="HR113" i="15" s="1"/>
  <c r="IF114" i="15"/>
  <c r="HD114" i="15"/>
  <c r="KU111" i="15"/>
  <c r="DJ111" i="15"/>
  <c r="DI111" i="15" s="1"/>
  <c r="JE112" i="15"/>
  <c r="LN110" i="15"/>
  <c r="GK113" i="15"/>
  <c r="JE114" i="15"/>
  <c r="GK112" i="15"/>
  <c r="IS112" i="15"/>
  <c r="KP112" i="15"/>
  <c r="CN110" i="15"/>
  <c r="IX113" i="15"/>
  <c r="EN114" i="15"/>
  <c r="KV114" i="15"/>
  <c r="HH111" i="15"/>
  <c r="CM112" i="15"/>
  <c r="NZ110" i="15"/>
  <c r="CF113" i="15"/>
  <c r="EN113" i="15"/>
  <c r="EK113" i="15" s="1"/>
  <c r="LR111" i="15"/>
  <c r="GX113" i="15"/>
  <c r="GD112" i="15"/>
  <c r="GA112" i="15" s="1"/>
  <c r="LR110" i="15"/>
  <c r="LP110" i="15" s="1"/>
  <c r="NO113" i="15"/>
  <c r="MF114" i="15"/>
  <c r="DV111" i="15"/>
  <c r="FS111" i="15"/>
  <c r="LN112" i="15"/>
  <c r="GE110" i="15"/>
  <c r="KT113" i="15"/>
  <c r="KN114" i="15"/>
  <c r="KL114" i="15" s="1"/>
  <c r="FL112" i="15"/>
  <c r="HC111" i="15"/>
  <c r="OG112" i="15"/>
  <c r="BT110" i="15"/>
  <c r="BR110" i="15" s="1"/>
  <c r="FF110" i="15"/>
  <c r="EC113" i="15"/>
  <c r="NO111" i="15"/>
  <c r="KU110" i="15"/>
  <c r="KQ110" i="15" s="1"/>
  <c r="DW113" i="15"/>
  <c r="FB111" i="15"/>
  <c r="GW114" i="15"/>
  <c r="OB112" i="15"/>
  <c r="KV110" i="15"/>
  <c r="LN114" i="15"/>
  <c r="FF111" i="15"/>
  <c r="KO110" i="15"/>
  <c r="KK110" i="15" s="1"/>
  <c r="CR113" i="15"/>
  <c r="KZ111" i="15"/>
  <c r="GL114" i="15"/>
  <c r="HU112" i="15"/>
  <c r="CZ110" i="15"/>
  <c r="NN114" i="15"/>
  <c r="DR111" i="15"/>
  <c r="DN111" i="15" s="1"/>
  <c r="JD110" i="15"/>
  <c r="LS114" i="15"/>
  <c r="NN111" i="15"/>
  <c r="IA111" i="15"/>
  <c r="OB113" i="15"/>
  <c r="EI113" i="15"/>
  <c r="MQ114" i="15"/>
  <c r="HP114" i="15"/>
  <c r="MJ111" i="15"/>
  <c r="HU111" i="15"/>
  <c r="GF111" i="15"/>
  <c r="NZ112" i="15"/>
  <c r="CT112" i="15"/>
  <c r="BV110" i="15"/>
  <c r="NH110" i="15"/>
  <c r="EU110" i="15"/>
  <c r="KV113" i="15"/>
  <c r="IY113" i="15"/>
  <c r="DR113" i="15"/>
  <c r="DN113" i="15" s="1"/>
  <c r="NJ114" i="15"/>
  <c r="DP114" i="15"/>
  <c r="DO114" i="15" s="1"/>
  <c r="MQ111" i="15"/>
  <c r="NH111" i="15"/>
  <c r="FY111" i="15"/>
  <c r="MD114" i="15"/>
  <c r="MB114" i="15" s="1"/>
  <c r="GV114" i="15"/>
  <c r="IB114" i="15"/>
  <c r="MF111" i="15"/>
  <c r="CS111" i="15"/>
  <c r="CO111" i="15" s="1"/>
  <c r="NV112" i="15"/>
  <c r="EI112" i="15"/>
  <c r="EB112" i="15"/>
  <c r="DW110" i="15"/>
  <c r="FA110" i="15"/>
  <c r="CF110" i="15"/>
  <c r="KD113" i="15"/>
  <c r="JP113" i="15"/>
  <c r="JM113" i="15" s="1"/>
  <c r="OF114" i="15"/>
  <c r="CG114" i="15"/>
  <c r="EH114" i="15"/>
  <c r="NT111" i="15"/>
  <c r="JX111" i="15"/>
  <c r="ME112" i="15"/>
  <c r="IZ112" i="15"/>
  <c r="FF112" i="15"/>
  <c r="FE112" i="15" s="1"/>
  <c r="FN110" i="15"/>
  <c r="KT110" i="15"/>
  <c r="HU113" i="15"/>
  <c r="MQ113" i="15"/>
  <c r="MO113" i="15" s="1"/>
  <c r="DF113" i="15"/>
  <c r="KB114" i="15"/>
  <c r="EV114" i="15"/>
  <c r="LZ111" i="15"/>
  <c r="GR111" i="15"/>
  <c r="EU111" i="15"/>
  <c r="HI113" i="15"/>
  <c r="OG114" i="15"/>
  <c r="OE114" i="15" s="1"/>
  <c r="EO114" i="15"/>
  <c r="CA114" i="15"/>
  <c r="KN111" i="15"/>
  <c r="HZ111" i="15"/>
  <c r="KU112" i="15"/>
  <c r="IH112" i="15"/>
  <c r="EH112" i="15"/>
  <c r="EG112" i="15" s="1"/>
  <c r="CY110" i="15"/>
  <c r="CV110" i="15" s="1"/>
  <c r="IM110" i="15"/>
  <c r="LG113" i="15"/>
  <c r="LS113" i="15"/>
  <c r="GL113" i="15"/>
  <c r="JF114" i="15"/>
  <c r="CZ114" i="15"/>
  <c r="HP111" i="15"/>
  <c r="ET111" i="15"/>
  <c r="DW111" i="15"/>
  <c r="HJ112" i="15"/>
  <c r="MJ112" i="15"/>
  <c r="LM110" i="15"/>
  <c r="LJ110" i="15" s="1"/>
  <c r="HH110" i="15"/>
  <c r="KN110" i="15"/>
  <c r="ME113" i="15"/>
  <c r="MB113" i="15" s="1"/>
  <c r="GP113" i="15"/>
  <c r="NU114" i="15"/>
  <c r="NC114" i="15"/>
  <c r="MP114" i="15"/>
  <c r="MO114" i="15" s="1"/>
  <c r="LA111" i="15"/>
  <c r="KX111" i="15" s="1"/>
  <c r="JW111" i="15"/>
  <c r="DP111" i="15"/>
  <c r="DO111" i="15" s="1"/>
  <c r="GJ114" i="15"/>
  <c r="GE114" i="15"/>
  <c r="LS111" i="15"/>
  <c r="CM111" i="15"/>
  <c r="CK111" i="15" s="1"/>
  <c r="CN111" i="15"/>
  <c r="OA112" i="15"/>
  <c r="LA112" i="15"/>
  <c r="NN110" i="15"/>
  <c r="DL110" i="15"/>
  <c r="JE110" i="15"/>
  <c r="JA110" i="15" s="1"/>
  <c r="JX113" i="15"/>
  <c r="EV113" i="15"/>
  <c r="GR114" i="15"/>
  <c r="KO114" i="15"/>
  <c r="KM114" i="15" s="1"/>
  <c r="LG114" i="15"/>
  <c r="HT111" i="15"/>
  <c r="IT111" i="15"/>
  <c r="CG111" i="15"/>
  <c r="JE111" i="15"/>
  <c r="CR111" i="15"/>
  <c r="IN112" i="15"/>
  <c r="FZ112" i="15"/>
  <c r="NI110" i="15"/>
  <c r="IH110" i="15"/>
  <c r="ED110" i="15"/>
  <c r="FZ113" i="15"/>
  <c r="LN113" i="15"/>
  <c r="KP114" i="15"/>
  <c r="GK114" i="15"/>
  <c r="GF114" i="15"/>
  <c r="HV111" i="15"/>
  <c r="ME111" i="15"/>
  <c r="CH106" i="15"/>
  <c r="CF89" i="15"/>
  <c r="CE89" i="15" s="1"/>
  <c r="CF109" i="15"/>
  <c r="CG34" i="15"/>
  <c r="CH86" i="15"/>
  <c r="BZ39" i="15"/>
  <c r="CB115" i="15"/>
  <c r="CH77" i="15"/>
  <c r="CA12" i="15"/>
  <c r="CA75" i="15"/>
  <c r="CF63" i="15"/>
  <c r="CG46" i="15"/>
  <c r="CA81" i="15"/>
  <c r="CA96" i="15"/>
  <c r="CB105" i="15"/>
  <c r="CF120" i="15"/>
  <c r="BZ8" i="15"/>
  <c r="BX8" i="15" s="1"/>
  <c r="BZ74" i="15"/>
  <c r="CG63" i="15"/>
  <c r="CA104" i="15"/>
  <c r="CH76" i="15"/>
  <c r="BZ99" i="15"/>
  <c r="CA72" i="15"/>
  <c r="CH105" i="15"/>
  <c r="CB30" i="15"/>
  <c r="BX30" i="15" s="1"/>
  <c r="CG60" i="15"/>
  <c r="CD60" i="15" s="1"/>
  <c r="BZ15" i="15"/>
  <c r="CA68" i="15"/>
  <c r="CH28" i="15"/>
  <c r="CG75" i="15"/>
  <c r="CE75" i="15" s="1"/>
  <c r="CF118" i="15"/>
  <c r="CB71" i="15"/>
  <c r="CF37" i="15"/>
  <c r="CC37" i="15" s="1"/>
  <c r="BZ77" i="15"/>
  <c r="CF25" i="15"/>
  <c r="BZ64" i="15"/>
  <c r="CH41" i="15"/>
  <c r="CB78" i="15"/>
  <c r="CH62" i="15"/>
  <c r="CG28" i="15"/>
  <c r="CG23" i="15"/>
  <c r="BZ121" i="15"/>
  <c r="BY121" i="15" s="1"/>
  <c r="CG29" i="15"/>
  <c r="CB83" i="15"/>
  <c r="CF65" i="15"/>
  <c r="CD65" i="15" s="1"/>
  <c r="CA89" i="15"/>
  <c r="BY89" i="15" s="1"/>
  <c r="CB61" i="15"/>
  <c r="CA37" i="15"/>
  <c r="CF100" i="15"/>
  <c r="CH12" i="15"/>
  <c r="CG104" i="15"/>
  <c r="LX112" i="15"/>
  <c r="DF112" i="15"/>
  <c r="DA112" i="15" s="1"/>
  <c r="OB110" i="15"/>
  <c r="EP110" i="15"/>
  <c r="IZ113" i="15"/>
  <c r="IU113" i="15" s="1"/>
  <c r="IS113" i="15"/>
  <c r="IT113" i="15"/>
  <c r="LB114" i="15"/>
  <c r="HH114" i="15"/>
  <c r="DL114" i="15"/>
  <c r="LX111" i="15"/>
  <c r="JK111" i="15"/>
  <c r="CZ112" i="15"/>
  <c r="DP112" i="15"/>
  <c r="CA112" i="15"/>
  <c r="BY112" i="15" s="1"/>
  <c r="NU110" i="15"/>
  <c r="GR110" i="15"/>
  <c r="GN110" i="15" s="1"/>
  <c r="LR113" i="15"/>
  <c r="JL113" i="15"/>
  <c r="MX114" i="15"/>
  <c r="OH111" i="15"/>
  <c r="DR112" i="15"/>
  <c r="JP110" i="15"/>
  <c r="JO110" i="15" s="1"/>
  <c r="KI112" i="15"/>
  <c r="EN112" i="15"/>
  <c r="EL112" i="15" s="1"/>
  <c r="LY112" i="15"/>
  <c r="OA110" i="15"/>
  <c r="NY110" i="15" s="1"/>
  <c r="GL110" i="15"/>
  <c r="KC110" i="15"/>
  <c r="LT113" i="15"/>
  <c r="FR113" i="15"/>
  <c r="LX114" i="15"/>
  <c r="MW114" i="15"/>
  <c r="ME114" i="15"/>
  <c r="JD111" i="15"/>
  <c r="JP111" i="15"/>
  <c r="DE111" i="15"/>
  <c r="ET112" i="15"/>
  <c r="ER112" i="15" s="1"/>
  <c r="ED112" i="15"/>
  <c r="GP110" i="15"/>
  <c r="FH110" i="15"/>
  <c r="FC110" i="15" s="1"/>
  <c r="CH110" i="15"/>
  <c r="KO113" i="15"/>
  <c r="DQ113" i="15"/>
  <c r="FY114" i="15"/>
  <c r="GW111" i="15"/>
  <c r="GU111" i="15" s="1"/>
  <c r="NT110" i="15"/>
  <c r="LY113" i="15"/>
  <c r="KH112" i="15"/>
  <c r="KG112" i="15" s="1"/>
  <c r="IA112" i="15"/>
  <c r="FX112" i="15"/>
  <c r="MX110" i="15"/>
  <c r="IA110" i="15"/>
  <c r="EB110" i="15"/>
  <c r="FS113" i="15"/>
  <c r="LL113" i="15"/>
  <c r="JD114" i="15"/>
  <c r="FN114" i="15"/>
  <c r="GD114" i="15"/>
  <c r="GA114" i="15" s="1"/>
  <c r="FR111" i="15"/>
  <c r="LT111" i="15"/>
  <c r="LB112" i="15"/>
  <c r="IL112" i="15"/>
  <c r="EJ112" i="15"/>
  <c r="DJ110" i="15"/>
  <c r="IX110" i="15"/>
  <c r="LM113" i="15"/>
  <c r="LK113" i="15" s="1"/>
  <c r="MD113" i="15"/>
  <c r="IY114" i="15"/>
  <c r="FS114" i="15"/>
  <c r="LM112" i="15"/>
  <c r="LJ112" i="15" s="1"/>
  <c r="CX110" i="15"/>
  <c r="EV112" i="15"/>
  <c r="OH112" i="15"/>
  <c r="BU110" i="15"/>
  <c r="BS110" i="15" s="1"/>
  <c r="MW110" i="15"/>
  <c r="EN110" i="15"/>
  <c r="KB113" i="15"/>
  <c r="JZ113" i="15" s="1"/>
  <c r="IN113" i="15"/>
  <c r="DP113" i="15"/>
  <c r="DO113" i="15" s="1"/>
  <c r="LM114" i="15"/>
  <c r="DE114" i="15"/>
  <c r="LN111" i="15"/>
  <c r="ND111" i="15"/>
  <c r="FN111" i="15"/>
  <c r="JF112" i="15"/>
  <c r="GV112" i="15"/>
  <c r="GU112" i="15" s="1"/>
  <c r="GF110" i="15"/>
  <c r="IS110" i="15"/>
  <c r="EZ110" i="15"/>
  <c r="EY110" i="15" s="1"/>
  <c r="HO113" i="15"/>
  <c r="JR113" i="15"/>
  <c r="DD114" i="15"/>
  <c r="IF111" i="15"/>
  <c r="CY112" i="15"/>
  <c r="CW112" i="15" s="1"/>
  <c r="KJ113" i="15"/>
  <c r="MW111" i="15"/>
  <c r="FL111" i="15"/>
  <c r="NI112" i="15"/>
  <c r="KC112" i="15"/>
  <c r="LF110" i="15"/>
  <c r="ML110" i="15"/>
  <c r="MH110" i="15" s="1"/>
  <c r="IG110" i="15"/>
  <c r="IB113" i="15"/>
  <c r="ED113" i="15"/>
  <c r="OB114" i="15"/>
  <c r="JW114" i="15"/>
  <c r="KI114" i="15"/>
  <c r="FM111" i="15"/>
  <c r="GP111" i="15"/>
  <c r="KV112" i="15"/>
  <c r="GE112" i="15"/>
  <c r="EZ112" i="15"/>
  <c r="JW110" i="15"/>
  <c r="JU110" i="15" s="1"/>
  <c r="FS110" i="15"/>
  <c r="DD110" i="15"/>
  <c r="CS113" i="15"/>
  <c r="CQ113" i="15" s="1"/>
  <c r="KN113" i="15"/>
  <c r="IA114" i="15"/>
  <c r="EB114" i="15"/>
  <c r="FF114" i="15"/>
  <c r="FE114" i="15" s="1"/>
  <c r="BZ111" i="15"/>
  <c r="KV111" i="15"/>
  <c r="CN113" i="15"/>
  <c r="JJ114" i="15"/>
  <c r="DX114" i="15"/>
  <c r="IS111" i="15"/>
  <c r="FT111" i="15"/>
  <c r="EH111" i="15"/>
  <c r="KZ112" i="15"/>
  <c r="NU112" i="15"/>
  <c r="NS112" i="15" s="1"/>
  <c r="LX110" i="15"/>
  <c r="KZ110" i="15"/>
  <c r="EC110" i="15"/>
  <c r="JF113" i="15"/>
  <c r="IA113" i="15"/>
  <c r="CT113" i="15"/>
  <c r="JR114" i="15"/>
  <c r="CT114" i="15"/>
  <c r="IG111" i="15"/>
  <c r="ML111" i="15"/>
  <c r="FA111" i="15"/>
  <c r="EX111" i="15" s="1"/>
  <c r="KT112" i="15"/>
  <c r="IR112" i="15"/>
  <c r="FT110" i="15"/>
  <c r="LA110" i="15"/>
  <c r="GV110" i="15"/>
  <c r="GU110" i="15" s="1"/>
  <c r="FH113" i="15"/>
  <c r="OF113" i="15"/>
  <c r="MV114" i="15"/>
  <c r="MU114" i="15" s="1"/>
  <c r="IL114" i="15"/>
  <c r="IX114" i="15"/>
  <c r="NI111" i="15"/>
  <c r="ED111" i="15"/>
  <c r="DY111" i="15" s="1"/>
  <c r="FG113" i="15"/>
  <c r="FD113" i="15" s="1"/>
  <c r="KU114" i="15"/>
  <c r="ML114" i="15"/>
  <c r="LT114" i="15"/>
  <c r="IH111" i="15"/>
  <c r="JL111" i="15"/>
  <c r="CT111" i="15"/>
  <c r="JX112" i="15"/>
  <c r="HT112" i="15"/>
  <c r="HS112" i="15" s="1"/>
  <c r="MF110" i="15"/>
  <c r="JK110" i="15"/>
  <c r="FX110" i="15"/>
  <c r="CH113" i="15"/>
  <c r="NH113" i="15"/>
  <c r="LZ114" i="15"/>
  <c r="FL114" i="15"/>
  <c r="HZ114" i="15"/>
  <c r="HX114" i="15" s="1"/>
  <c r="LY111" i="15"/>
  <c r="CH111" i="15"/>
  <c r="CR112" i="15"/>
  <c r="NN112" i="15"/>
  <c r="NM112" i="15" s="1"/>
  <c r="CH112" i="15"/>
  <c r="ND110" i="15"/>
  <c r="CL110" i="15"/>
  <c r="NI113" i="15"/>
  <c r="NG113" i="15" s="1"/>
  <c r="GW113" i="15"/>
  <c r="HV113" i="15"/>
  <c r="BT114" i="15"/>
  <c r="FR114" i="15"/>
  <c r="CN114" i="15"/>
  <c r="LB111" i="15"/>
  <c r="IM111" i="15"/>
  <c r="LA114" i="15"/>
  <c r="HV114" i="15"/>
  <c r="GQ114" i="15"/>
  <c r="IR111" i="15"/>
  <c r="MP111" i="15"/>
  <c r="LF112" i="15"/>
  <c r="MK112" i="15"/>
  <c r="HO112" i="15"/>
  <c r="HM112" i="15" s="1"/>
  <c r="LS110" i="15"/>
  <c r="LQ110" i="15" s="1"/>
  <c r="CT110" i="15"/>
  <c r="LZ113" i="15"/>
  <c r="EU113" i="15"/>
  <c r="GV113" i="15"/>
  <c r="NT114" i="15"/>
  <c r="DQ114" i="15"/>
  <c r="IN111" i="15"/>
  <c r="KC111" i="15"/>
  <c r="JY111" i="15" s="1"/>
  <c r="HD111" i="15"/>
  <c r="BZ112" i="15"/>
  <c r="JK112" i="15"/>
  <c r="FS112" i="15"/>
  <c r="FQ112" i="15" s="1"/>
  <c r="GQ110" i="15"/>
  <c r="LG110" i="15"/>
  <c r="MR113" i="15"/>
  <c r="ND113" i="15"/>
  <c r="MY113" i="15" s="1"/>
  <c r="ND114" i="15"/>
  <c r="JK114" i="15"/>
  <c r="CG112" i="15"/>
  <c r="IL110" i="15"/>
  <c r="IK110" i="15" s="1"/>
  <c r="ND112" i="15"/>
  <c r="KJ112" i="15"/>
  <c r="MD112" i="15"/>
  <c r="HD112" i="15"/>
  <c r="GZ112" i="15" s="1"/>
  <c r="LH110" i="15"/>
  <c r="CM110" i="15"/>
  <c r="JK113" i="15"/>
  <c r="CX113" i="15"/>
  <c r="GF113" i="15"/>
  <c r="NI114" i="15"/>
  <c r="CS114" i="15"/>
  <c r="CZ111" i="15"/>
  <c r="JR111" i="15"/>
  <c r="HB111" i="15"/>
  <c r="IF112" i="15"/>
  <c r="MW112" i="15"/>
  <c r="NV110" i="15"/>
  <c r="JL110" i="15"/>
  <c r="DK110" i="15"/>
  <c r="DH110" i="15" s="1"/>
  <c r="NP113" i="15"/>
  <c r="NK113" i="15" s="1"/>
  <c r="HC113" i="15"/>
  <c r="BZ114" i="15"/>
  <c r="BY114" i="15" s="1"/>
  <c r="HI111" i="15"/>
  <c r="MR112" i="15"/>
  <c r="NC113" i="15"/>
  <c r="MX112" i="15"/>
  <c r="JP112" i="15"/>
  <c r="KI110" i="15"/>
  <c r="LY110" i="15"/>
  <c r="HT110" i="15"/>
  <c r="GQ113" i="15"/>
  <c r="DL113" i="15"/>
  <c r="NO114" i="15"/>
  <c r="JL114" i="15"/>
  <c r="JV114" i="15"/>
  <c r="CF111" i="15"/>
  <c r="CC111" i="15" s="1"/>
  <c r="FZ111" i="15"/>
  <c r="LT112" i="15"/>
  <c r="MV112" i="15"/>
  <c r="IB112" i="15"/>
  <c r="MP110" i="15"/>
  <c r="DE110" i="15"/>
  <c r="EJ113" i="15"/>
  <c r="FX113" i="15"/>
  <c r="FV113" i="15" s="1"/>
  <c r="DE113" i="15"/>
  <c r="CX114" i="15"/>
  <c r="GQ111" i="15"/>
  <c r="CR110" i="15"/>
  <c r="FL113" i="15"/>
  <c r="EZ111" i="15"/>
  <c r="GJ112" i="15"/>
  <c r="GH112" i="15" s="1"/>
  <c r="GP112" i="15"/>
  <c r="GO112" i="15" s="1"/>
  <c r="FB112" i="15"/>
  <c r="MK110" i="15"/>
  <c r="MI110" i="15" s="1"/>
  <c r="GD110" i="15"/>
  <c r="DF110" i="15"/>
  <c r="CZ113" i="15"/>
  <c r="KP113" i="15"/>
  <c r="IH114" i="15"/>
  <c r="IC114" i="15" s="1"/>
  <c r="EP114" i="15"/>
  <c r="EK114" i="15" s="1"/>
  <c r="FH114" i="15"/>
  <c r="EV111" i="15"/>
  <c r="LG111" i="15"/>
  <c r="LE111" i="15" s="1"/>
  <c r="FG112" i="15"/>
  <c r="LH112" i="15"/>
  <c r="GF112" i="15"/>
  <c r="JJ110" i="15"/>
  <c r="LT110" i="15"/>
  <c r="NN113" i="15"/>
  <c r="NM113" i="15" s="1"/>
  <c r="NZ113" i="15"/>
  <c r="EB113" i="15"/>
  <c r="MJ114" i="15"/>
  <c r="HI114" i="15"/>
  <c r="JQ111" i="15"/>
  <c r="HN111" i="15"/>
  <c r="GD111" i="15"/>
  <c r="LF114" i="15"/>
  <c r="NP114" i="15"/>
  <c r="CB114" i="15"/>
  <c r="BW114" i="15" s="1"/>
  <c r="MD111" i="15"/>
  <c r="KH111" i="15"/>
  <c r="EC111" i="15"/>
  <c r="MF112" i="15"/>
  <c r="IT112" i="15"/>
  <c r="IO112" i="15" s="1"/>
  <c r="HB110" i="15"/>
  <c r="LL110" i="15"/>
  <c r="GX110" i="15"/>
  <c r="GD113" i="15"/>
  <c r="GB113" i="15" s="1"/>
  <c r="OH113" i="15"/>
  <c r="NB114" i="15"/>
  <c r="MY114" i="15" s="1"/>
  <c r="IR114" i="15"/>
  <c r="IZ114" i="15"/>
  <c r="IV114" i="15" s="1"/>
  <c r="NU111" i="15"/>
  <c r="EO111" i="15"/>
  <c r="LR112" i="15"/>
  <c r="DX112" i="15"/>
  <c r="DS112" i="15" s="1"/>
  <c r="DQ112" i="15"/>
  <c r="CG110" i="15"/>
  <c r="ET110" i="15"/>
  <c r="MV113" i="15"/>
  <c r="JD113" i="15"/>
  <c r="JE113" i="15"/>
  <c r="NH114" i="15"/>
  <c r="IT114" i="15"/>
  <c r="DW114" i="15"/>
  <c r="NJ111" i="15"/>
  <c r="JV111" i="15"/>
  <c r="JT111" i="15" s="1"/>
  <c r="MJ113" i="15"/>
  <c r="MI113" i="15" s="1"/>
  <c r="LH114" i="15"/>
  <c r="IG114" i="15"/>
  <c r="IE114" i="15" s="1"/>
  <c r="HB114" i="15"/>
  <c r="IY111" i="15"/>
  <c r="IU111" i="15" s="1"/>
  <c r="MR111" i="15"/>
  <c r="FY112" i="15"/>
  <c r="CB112" i="15"/>
  <c r="CS112" i="15"/>
  <c r="NO110" i="15"/>
  <c r="DX110" i="15"/>
  <c r="FM113" i="15"/>
  <c r="FJ113" i="15" s="1"/>
  <c r="HH113" i="15"/>
  <c r="IG113" i="15"/>
  <c r="HU114" i="15"/>
  <c r="FZ114" i="15"/>
  <c r="FU114" i="15" s="1"/>
  <c r="CY114" i="15"/>
  <c r="CU114" i="15" s="1"/>
  <c r="LF111" i="15"/>
  <c r="IX111" i="15"/>
  <c r="IX112" i="15"/>
  <c r="HH112" i="15"/>
  <c r="DW112" i="15"/>
  <c r="FY110" i="15"/>
  <c r="IF110" i="15"/>
  <c r="KZ113" i="15"/>
  <c r="LH113" i="15"/>
  <c r="GJ113" i="15"/>
  <c r="IS114" i="15"/>
  <c r="CR114" i="15"/>
  <c r="EB111" i="15"/>
  <c r="EI111" i="15"/>
  <c r="DL111" i="15"/>
  <c r="NV114" i="15"/>
  <c r="DV114" i="15"/>
  <c r="MX111" i="15"/>
  <c r="KJ111" i="15"/>
  <c r="HO111" i="15"/>
  <c r="DV112" i="15"/>
  <c r="FA112" i="15"/>
  <c r="CN112" i="15"/>
  <c r="OH110" i="15"/>
  <c r="HJ110" i="15"/>
  <c r="NV113" i="15"/>
  <c r="KH113" i="15"/>
  <c r="FA113" i="15"/>
  <c r="EX113" i="15" s="1"/>
  <c r="ED114" i="15"/>
  <c r="FX114" i="15"/>
  <c r="KP111" i="15"/>
  <c r="CB111" i="15"/>
  <c r="CL111" i="15"/>
  <c r="KA110" i="15"/>
  <c r="MT111" i="15"/>
  <c r="FC114" i="15"/>
  <c r="LW110" i="15"/>
  <c r="GZ111" i="15"/>
  <c r="KE112" i="15"/>
  <c r="LK114" i="15"/>
  <c r="GS112" i="15"/>
  <c r="CE121" i="15"/>
  <c r="JU113" i="15"/>
  <c r="HW110" i="15"/>
  <c r="LE112" i="15"/>
  <c r="KF114" i="15"/>
  <c r="CP113" i="15"/>
  <c r="DB111" i="15"/>
  <c r="BS114" i="15"/>
  <c r="LV114" i="15"/>
  <c r="BY83" i="15"/>
  <c r="BS59" i="15"/>
  <c r="NW110" i="15"/>
  <c r="NR113" i="15"/>
  <c r="CO113" i="15"/>
  <c r="EM111" i="15"/>
  <c r="LE114" i="15"/>
  <c r="DM113" i="15"/>
  <c r="LI113" i="15"/>
  <c r="LJ113" i="15"/>
  <c r="DU112" i="15"/>
  <c r="IE113" i="15"/>
  <c r="ID114" i="15"/>
  <c r="JA113" i="15"/>
  <c r="MZ113" i="15"/>
  <c r="EY112" i="15"/>
  <c r="KF112" i="15"/>
  <c r="IP112" i="15"/>
  <c r="GM110" i="15"/>
  <c r="FW114" i="15"/>
  <c r="EA111" i="15"/>
  <c r="LK112" i="15"/>
  <c r="OD113" i="15"/>
  <c r="GO110" i="15"/>
  <c r="LI112" i="15"/>
  <c r="KM113" i="15"/>
  <c r="LV112" i="15"/>
  <c r="DA111" i="15"/>
  <c r="KG114" i="15"/>
  <c r="FP113" i="15"/>
  <c r="HR112" i="15"/>
  <c r="HY110" i="15"/>
  <c r="FC113" i="15"/>
  <c r="CD111" i="15"/>
  <c r="HS111" i="15"/>
  <c r="NK110" i="15"/>
  <c r="NL110" i="15"/>
  <c r="LQ111" i="15"/>
  <c r="GB114" i="15"/>
  <c r="GI114" i="15"/>
  <c r="NS114" i="15"/>
  <c r="KL110" i="15"/>
  <c r="KM110" i="15"/>
  <c r="HF110" i="15"/>
  <c r="MI112" i="15"/>
  <c r="JB114" i="15"/>
  <c r="CU110" i="15"/>
  <c r="EM114" i="15"/>
  <c r="EL114" i="15"/>
  <c r="KR110" i="15"/>
  <c r="NS111" i="15"/>
  <c r="JN113" i="15"/>
  <c r="CE110" i="15"/>
  <c r="DT110" i="15"/>
  <c r="NQ112" i="15"/>
  <c r="NE111" i="15"/>
  <c r="NG111" i="15"/>
  <c r="IW113" i="15"/>
  <c r="IV113" i="15"/>
  <c r="BQ110" i="15"/>
  <c r="EF113" i="15"/>
  <c r="JN110" i="15"/>
  <c r="OC111" i="15"/>
  <c r="CI113" i="15"/>
  <c r="FI110" i="15"/>
  <c r="EM112" i="15"/>
  <c r="EK112" i="15"/>
  <c r="DB113" i="15"/>
  <c r="JU112" i="15"/>
  <c r="EM110" i="15"/>
  <c r="LW114" i="15"/>
  <c r="LU114" i="15"/>
  <c r="IK113" i="15"/>
  <c r="JY110" i="15"/>
  <c r="JZ110" i="15"/>
  <c r="LC112" i="15"/>
  <c r="LD112" i="15"/>
  <c r="ES114" i="15"/>
  <c r="JS113" i="15"/>
  <c r="MM112" i="15"/>
  <c r="EW113" i="15"/>
  <c r="HR114" i="15"/>
  <c r="DT113" i="15"/>
  <c r="DN110" i="15"/>
  <c r="HM113" i="15"/>
  <c r="KG110" i="15"/>
  <c r="NF111" i="15"/>
  <c r="NM110" i="15"/>
  <c r="MZ114" i="15"/>
  <c r="NA114" i="15"/>
  <c r="HA110" i="15"/>
  <c r="LD114" i="15"/>
  <c r="LC114" i="15"/>
  <c r="NL113" i="15"/>
  <c r="MM110" i="15"/>
  <c r="CE111" i="15"/>
  <c r="NL114" i="15"/>
  <c r="BY43" i="15"/>
  <c r="CE80" i="15"/>
  <c r="FD110" i="15"/>
  <c r="FD114" i="15"/>
  <c r="DT112" i="15"/>
  <c r="EG111" i="15"/>
  <c r="JG114" i="15"/>
  <c r="KW113" i="15"/>
  <c r="LU110" i="15"/>
  <c r="NR110" i="15"/>
  <c r="GY111" i="15"/>
  <c r="HA111" i="15"/>
  <c r="CV113" i="15"/>
  <c r="LC110" i="15"/>
  <c r="IO110" i="15"/>
  <c r="IQ110" i="15"/>
  <c r="KL112" i="15"/>
  <c r="EA114" i="15"/>
  <c r="BX113" i="15"/>
  <c r="LE110" i="15"/>
  <c r="FE110" i="15"/>
  <c r="NY113" i="15"/>
  <c r="GC113" i="15"/>
  <c r="JC113" i="15"/>
  <c r="MS111" i="15"/>
  <c r="IV111" i="15"/>
  <c r="DU114" i="15"/>
  <c r="MC111" i="15"/>
  <c r="EE111" i="15"/>
  <c r="NA113" i="15"/>
  <c r="CE115" i="15"/>
  <c r="BY72" i="15"/>
  <c r="BS94" i="15"/>
  <c r="CE16" i="15"/>
  <c r="BS68" i="15"/>
  <c r="BQ64" i="15"/>
  <c r="CE47" i="15"/>
  <c r="BX121" i="15"/>
  <c r="BQ68" i="15"/>
  <c r="BQ51" i="15"/>
  <c r="BR26" i="15"/>
  <c r="BS60" i="15"/>
  <c r="BQ7" i="15"/>
  <c r="CD10" i="15"/>
  <c r="BY62" i="15"/>
  <c r="BY79" i="15"/>
  <c r="BY74" i="15"/>
  <c r="CE25" i="15"/>
  <c r="BX51" i="15"/>
  <c r="CE10" i="15"/>
  <c r="BR68" i="15"/>
  <c r="BY19" i="15"/>
  <c r="BW121" i="15"/>
  <c r="BS72" i="15"/>
  <c r="BR38" i="15"/>
  <c r="CE95" i="15"/>
  <c r="CE74" i="15"/>
  <c r="CC11" i="15"/>
  <c r="BY47" i="15"/>
  <c r="BY87" i="15"/>
  <c r="CE48" i="15"/>
  <c r="BS7" i="15"/>
  <c r="BR94" i="15"/>
  <c r="CC115" i="15"/>
  <c r="CE98" i="15"/>
  <c r="CE119" i="15"/>
  <c r="CD96" i="15"/>
  <c r="CC48" i="15"/>
  <c r="BY94" i="15"/>
  <c r="CC90" i="15"/>
  <c r="CC88" i="15"/>
  <c r="CE88" i="15"/>
  <c r="CD48" i="15"/>
  <c r="BW99" i="15"/>
  <c r="BY115" i="15"/>
  <c r="BR22" i="15"/>
  <c r="BS90" i="15"/>
  <c r="BX108" i="15"/>
  <c r="BX88" i="15"/>
  <c r="BY105" i="15"/>
  <c r="CD115" i="15"/>
  <c r="BQ17" i="15"/>
  <c r="BS117" i="15"/>
  <c r="BR51" i="15"/>
  <c r="BS98" i="15"/>
  <c r="BR104" i="15"/>
  <c r="BR7" i="15"/>
  <c r="BW18" i="15"/>
  <c r="BW58" i="15"/>
  <c r="BW105" i="15"/>
  <c r="CE19" i="15"/>
  <c r="BW106" i="15"/>
  <c r="BX83" i="15"/>
  <c r="CD77" i="15"/>
  <c r="BX34" i="15"/>
  <c r="BX89" i="15"/>
  <c r="BY82" i="15"/>
  <c r="CD104" i="15"/>
  <c r="CE7" i="15"/>
  <c r="BW37" i="15"/>
  <c r="CD29" i="15"/>
  <c r="BY24" i="15"/>
  <c r="BQ49" i="15"/>
  <c r="CE72" i="15"/>
  <c r="CE50" i="15"/>
  <c r="BQ78" i="15"/>
  <c r="BS73" i="15"/>
  <c r="BR47" i="15"/>
  <c r="CD85" i="15"/>
  <c r="BQ24" i="15"/>
  <c r="BQ46" i="15"/>
  <c r="BQ42" i="15"/>
  <c r="BY34" i="15"/>
  <c r="BS24" i="15"/>
  <c r="BR85" i="15"/>
  <c r="BQ6" i="15"/>
  <c r="BQ77" i="15"/>
  <c r="BS50" i="15"/>
  <c r="CE21" i="15"/>
  <c r="BQ101" i="15"/>
  <c r="CC121" i="15"/>
  <c r="CC46" i="15"/>
  <c r="BX115" i="15"/>
  <c r="BY70" i="15"/>
  <c r="BR117" i="15"/>
  <c r="BS46" i="15"/>
  <c r="BQ63" i="15"/>
  <c r="BR42" i="15"/>
  <c r="BW95" i="15"/>
  <c r="BQ107" i="15"/>
  <c r="CD11" i="15"/>
  <c r="BS108" i="15"/>
  <c r="BS20" i="15"/>
  <c r="CD88" i="15"/>
  <c r="CE34" i="15"/>
  <c r="BS22" i="15"/>
  <c r="BS42" i="15"/>
  <c r="BR24" i="15"/>
  <c r="BS63" i="15"/>
  <c r="BW104" i="15"/>
  <c r="CC29" i="15"/>
  <c r="BW41" i="15"/>
  <c r="CD75" i="15"/>
  <c r="CC71" i="15"/>
  <c r="BS28" i="15"/>
  <c r="BR10" i="15"/>
  <c r="CD84" i="15"/>
  <c r="BS120" i="15"/>
  <c r="CC19" i="15"/>
  <c r="BW47" i="15"/>
  <c r="BW85" i="15"/>
  <c r="BS6" i="15"/>
  <c r="BS36" i="15"/>
  <c r="BR57" i="15"/>
  <c r="BY10" i="15"/>
  <c r="BR80" i="15"/>
  <c r="BR46" i="15"/>
  <c r="BQ73" i="15"/>
  <c r="BS67" i="15"/>
  <c r="BR21" i="15"/>
  <c r="BS92" i="15"/>
  <c r="BR63" i="15"/>
  <c r="BS75" i="15"/>
  <c r="CE90" i="15"/>
  <c r="BX99" i="15"/>
  <c r="BW38" i="15"/>
  <c r="BR77" i="15"/>
  <c r="BS30" i="15"/>
  <c r="CD108" i="15"/>
  <c r="CE28" i="15"/>
  <c r="BQ21" i="15"/>
  <c r="BR107" i="15"/>
  <c r="BY102" i="15"/>
  <c r="BW34" i="15"/>
  <c r="BX37" i="15"/>
  <c r="BY75" i="15"/>
  <c r="CD16" i="15"/>
  <c r="CE68" i="15"/>
  <c r="BW67" i="15"/>
  <c r="BX67" i="15"/>
  <c r="CE63" i="15"/>
  <c r="CD39" i="15"/>
  <c r="CC36" i="15"/>
  <c r="CD81" i="15"/>
  <c r="BX73" i="15"/>
  <c r="BY46" i="15"/>
  <c r="CC98" i="15"/>
  <c r="CD98" i="15"/>
  <c r="CD83" i="15"/>
  <c r="CC83" i="15"/>
  <c r="BY86" i="15"/>
  <c r="BY103" i="15"/>
  <c r="CC74" i="15"/>
  <c r="CC92" i="15"/>
  <c r="CE92" i="15"/>
  <c r="CE49" i="15"/>
  <c r="CD58" i="15"/>
  <c r="CD101" i="15"/>
  <c r="BY88" i="15"/>
  <c r="BS85" i="15"/>
  <c r="BR66" i="15"/>
  <c r="BS51" i="15"/>
  <c r="BR36" i="15"/>
  <c r="BQ10" i="15"/>
  <c r="BS66" i="15"/>
  <c r="BQ85" i="15"/>
  <c r="BQ98" i="15"/>
  <c r="BY77" i="15"/>
  <c r="CE116" i="15"/>
  <c r="CE91" i="15"/>
  <c r="BS89" i="15"/>
  <c r="BS109" i="15"/>
  <c r="BR25" i="15"/>
  <c r="BQ38" i="15"/>
  <c r="CE79" i="15"/>
  <c r="BW61" i="15"/>
  <c r="CE101" i="15"/>
  <c r="CE55" i="15"/>
  <c r="CE39" i="15"/>
  <c r="CD22" i="15"/>
  <c r="BX47" i="15"/>
  <c r="BX96" i="15"/>
  <c r="CC117" i="15"/>
  <c r="BY109" i="15"/>
  <c r="CE6" i="15"/>
  <c r="CE81" i="15"/>
  <c r="CD120" i="15"/>
  <c r="BX58" i="15"/>
  <c r="CD19" i="15"/>
  <c r="CC62" i="15"/>
  <c r="BX15" i="15"/>
  <c r="BW78" i="15"/>
  <c r="BW63" i="15"/>
  <c r="CD66" i="15"/>
  <c r="BY6" i="15"/>
  <c r="CE109" i="15"/>
  <c r="BX118" i="15"/>
  <c r="CE15" i="15"/>
  <c r="BW10" i="15"/>
  <c r="BX40" i="15"/>
  <c r="CE104" i="15"/>
  <c r="BX94" i="15"/>
  <c r="BW94" i="15"/>
  <c r="BY117" i="15"/>
  <c r="BX116" i="15"/>
  <c r="CD7" i="15"/>
  <c r="CE46" i="15"/>
  <c r="CD38" i="15"/>
  <c r="BW115" i="15"/>
  <c r="CC56" i="15"/>
  <c r="CC45" i="15"/>
  <c r="BS86" i="15"/>
  <c r="CC72" i="15"/>
  <c r="CC84" i="15"/>
  <c r="CE84" i="15"/>
  <c r="BQ47" i="15"/>
  <c r="BS47" i="15"/>
  <c r="BR23" i="15"/>
  <c r="CD21" i="15"/>
  <c r="CC21" i="15"/>
  <c r="BY48" i="15"/>
  <c r="CE85" i="15"/>
  <c r="BY93" i="15"/>
  <c r="BW93" i="15"/>
  <c r="CE107" i="15"/>
  <c r="CD20" i="15"/>
  <c r="BX42" i="15"/>
  <c r="BY42" i="15"/>
  <c r="BY80" i="15"/>
  <c r="CE86" i="15"/>
  <c r="BY28" i="15"/>
  <c r="CE97" i="15"/>
  <c r="CE69" i="15"/>
  <c r="BX16" i="15"/>
  <c r="BS87" i="15"/>
  <c r="BR87" i="15"/>
  <c r="BX20" i="15"/>
  <c r="BR20" i="15"/>
  <c r="BQ79" i="15"/>
  <c r="BS102" i="15"/>
  <c r="BR103" i="15"/>
  <c r="BS112" i="15"/>
  <c r="BQ81" i="15"/>
  <c r="BQ87" i="15"/>
  <c r="BY16" i="15"/>
  <c r="BY73" i="15"/>
  <c r="BX79" i="15"/>
  <c r="CC63" i="15"/>
  <c r="BW42" i="15"/>
  <c r="BW29" i="15"/>
  <c r="BY95" i="15"/>
  <c r="BW28" i="15"/>
  <c r="CC40" i="15"/>
  <c r="CE106" i="15"/>
  <c r="BS103" i="15"/>
  <c r="BQ119" i="15"/>
  <c r="BQ111" i="15"/>
  <c r="BS81" i="15"/>
  <c r="BX26" i="15"/>
  <c r="BW87" i="15"/>
  <c r="CC10" i="15"/>
  <c r="BX92" i="15"/>
  <c r="BX10" i="15"/>
  <c r="CE99" i="15"/>
  <c r="CE57" i="15"/>
  <c r="BX61" i="15"/>
  <c r="BW64" i="15"/>
  <c r="CD94" i="15"/>
  <c r="BW89" i="15"/>
  <c r="CD121" i="15"/>
  <c r="BW71" i="15"/>
  <c r="BX46" i="15"/>
  <c r="BY99" i="15"/>
  <c r="CC66" i="15"/>
  <c r="BY63" i="15"/>
  <c r="BW79" i="15"/>
  <c r="BX105" i="15"/>
  <c r="BX85" i="15"/>
  <c r="CD97" i="15"/>
  <c r="CE44" i="15"/>
  <c r="BY15" i="15"/>
  <c r="BX86" i="15"/>
  <c r="BX41" i="15"/>
  <c r="BY67" i="15"/>
  <c r="CC7" i="15"/>
  <c r="CE120" i="15"/>
  <c r="BY50" i="15"/>
  <c r="BW101" i="15"/>
  <c r="BX66" i="15"/>
  <c r="BW82" i="15"/>
  <c r="BW6" i="15"/>
  <c r="BW23" i="15"/>
  <c r="D53" i="21"/>
  <c r="H53" i="21"/>
  <c r="G53" i="21"/>
  <c r="C53" i="21"/>
  <c r="CW113" i="15" l="1"/>
  <c r="CU113" i="15"/>
  <c r="FQ110" i="15"/>
  <c r="FP110" i="15"/>
  <c r="MG111" i="15"/>
  <c r="MH111" i="15"/>
  <c r="JC110" i="15"/>
  <c r="JB110" i="15"/>
  <c r="DC113" i="15"/>
  <c r="DA113" i="15"/>
  <c r="IJ113" i="15"/>
  <c r="II113" i="15"/>
  <c r="FJ112" i="15"/>
  <c r="FI112" i="15"/>
  <c r="CE66" i="15"/>
  <c r="BX82" i="15"/>
  <c r="BS8" i="15"/>
  <c r="BR8" i="15"/>
  <c r="CD18" i="15"/>
  <c r="BX98" i="15"/>
  <c r="BW96" i="15"/>
  <c r="BQ90" i="15"/>
  <c r="BQ34" i="15"/>
  <c r="BQ8" i="15"/>
  <c r="BW102" i="15"/>
  <c r="BR30" i="15"/>
  <c r="CD15" i="15"/>
  <c r="CE96" i="15"/>
  <c r="BY20" i="15"/>
  <c r="BY51" i="15"/>
  <c r="BX71" i="15"/>
  <c r="CD95" i="15"/>
  <c r="BY35" i="15"/>
  <c r="BS25" i="15"/>
  <c r="CE41" i="15"/>
  <c r="LO110" i="15"/>
  <c r="DZ114" i="15"/>
  <c r="BW113" i="15"/>
  <c r="MG113" i="15"/>
  <c r="FK112" i="15"/>
  <c r="NW111" i="15"/>
  <c r="OE111" i="15"/>
  <c r="MI111" i="15"/>
  <c r="GC114" i="15"/>
  <c r="LI110" i="15"/>
  <c r="MS110" i="15"/>
  <c r="GT112" i="15"/>
  <c r="GA113" i="15"/>
  <c r="MT110" i="15"/>
  <c r="KG113" i="15"/>
  <c r="EQ110" i="15"/>
  <c r="GT110" i="15"/>
  <c r="JU114" i="15"/>
  <c r="HE111" i="15"/>
  <c r="IE112" i="15"/>
  <c r="CP114" i="15"/>
  <c r="MB112" i="15"/>
  <c r="CP112" i="15"/>
  <c r="JT112" i="15"/>
  <c r="BX111" i="15"/>
  <c r="FO114" i="15"/>
  <c r="HX112" i="15"/>
  <c r="NQ114" i="15"/>
  <c r="NR114" i="15"/>
  <c r="KX113" i="15"/>
  <c r="KY113" i="15"/>
  <c r="CV114" i="15"/>
  <c r="CW114" i="15"/>
  <c r="CO110" i="15"/>
  <c r="CQ110" i="15"/>
  <c r="FW113" i="15"/>
  <c r="FU113" i="15"/>
  <c r="GT113" i="15"/>
  <c r="GU113" i="15"/>
  <c r="GS113" i="15"/>
  <c r="MN111" i="15"/>
  <c r="MO111" i="15"/>
  <c r="MM111" i="15"/>
  <c r="KY114" i="15"/>
  <c r="KW114" i="15"/>
  <c r="HY114" i="15"/>
  <c r="HW114" i="15"/>
  <c r="IK114" i="15"/>
  <c r="II114" i="15"/>
  <c r="KR112" i="15"/>
  <c r="KS112" i="15"/>
  <c r="KQ112" i="15"/>
  <c r="NG112" i="15"/>
  <c r="NE112" i="15"/>
  <c r="FU112" i="15"/>
  <c r="FV112" i="15"/>
  <c r="FW112" i="15"/>
  <c r="NS110" i="15"/>
  <c r="NQ110" i="15"/>
  <c r="JA111" i="15"/>
  <c r="JC111" i="15"/>
  <c r="JB111" i="15"/>
  <c r="FO113" i="15"/>
  <c r="FQ113" i="15"/>
  <c r="LV111" i="15"/>
  <c r="LU111" i="15"/>
  <c r="ES111" i="15"/>
  <c r="EQ111" i="15"/>
  <c r="ER111" i="15"/>
  <c r="FD112" i="15"/>
  <c r="NQ111" i="15"/>
  <c r="NR111" i="15"/>
  <c r="DS110" i="15"/>
  <c r="DU110" i="15"/>
  <c r="KK114" i="15"/>
  <c r="FO111" i="15"/>
  <c r="FP111" i="15"/>
  <c r="EM113" i="15"/>
  <c r="EL113" i="15"/>
  <c r="JZ111" i="15"/>
  <c r="CD61" i="15"/>
  <c r="CC61" i="15"/>
  <c r="CE71" i="15"/>
  <c r="CD40" i="15"/>
  <c r="CE40" i="15"/>
  <c r="BR19" i="15"/>
  <c r="BS19" i="15"/>
  <c r="BQ88" i="15"/>
  <c r="BR88" i="15"/>
  <c r="BW84" i="15"/>
  <c r="BX84" i="15"/>
  <c r="FE113" i="15"/>
  <c r="JH111" i="15"/>
  <c r="JI111" i="15"/>
  <c r="MO112" i="15"/>
  <c r="MN112" i="15"/>
  <c r="LJ114" i="15"/>
  <c r="LI114" i="15"/>
  <c r="BX110" i="15"/>
  <c r="BY110" i="15"/>
  <c r="NW113" i="15"/>
  <c r="BW19" i="15"/>
  <c r="BX19" i="15"/>
  <c r="BW48" i="15"/>
  <c r="BX48" i="15"/>
  <c r="BR78" i="15"/>
  <c r="BS78" i="15"/>
  <c r="CC44" i="15"/>
  <c r="BX38" i="15"/>
  <c r="BY38" i="15"/>
  <c r="CC58" i="15"/>
  <c r="BX70" i="15"/>
  <c r="BW65" i="15"/>
  <c r="BR111" i="15"/>
  <c r="BW7" i="15"/>
  <c r="BX43" i="15"/>
  <c r="CD89" i="15"/>
  <c r="CC75" i="15"/>
  <c r="BY106" i="15"/>
  <c r="CC18" i="15"/>
  <c r="CE118" i="15"/>
  <c r="BX107" i="15"/>
  <c r="BR74" i="15"/>
  <c r="CE61" i="15"/>
  <c r="BW72" i="15"/>
  <c r="CC118" i="15"/>
  <c r="CC55" i="15"/>
  <c r="CE24" i="15"/>
  <c r="BW35" i="15"/>
  <c r="CD34" i="15"/>
  <c r="CD71" i="15"/>
  <c r="BW70" i="15"/>
  <c r="CC89" i="15"/>
  <c r="CD44" i="15"/>
  <c r="CD49" i="15"/>
  <c r="BQ19" i="15"/>
  <c r="BR58" i="15"/>
  <c r="BW108" i="15"/>
  <c r="CE58" i="15"/>
  <c r="BX18" i="15"/>
  <c r="BS74" i="15"/>
  <c r="CD24" i="15"/>
  <c r="BX78" i="15"/>
  <c r="BY104" i="15"/>
  <c r="CC119" i="15"/>
  <c r="BY84" i="15"/>
  <c r="GZ110" i="15"/>
  <c r="CP110" i="15"/>
  <c r="IJ114" i="15"/>
  <c r="MH113" i="15"/>
  <c r="NX111" i="15"/>
  <c r="JM110" i="15"/>
  <c r="CQ111" i="15"/>
  <c r="JO113" i="15"/>
  <c r="FC112" i="15"/>
  <c r="CW110" i="15"/>
  <c r="KY111" i="15"/>
  <c r="HQ112" i="15"/>
  <c r="JG111" i="15"/>
  <c r="BW110" i="15"/>
  <c r="LW111" i="15"/>
  <c r="CE23" i="15"/>
  <c r="CD41" i="15"/>
  <c r="CC28" i="15"/>
  <c r="BX81" i="15"/>
  <c r="BY81" i="15"/>
  <c r="BW81" i="15"/>
  <c r="CC106" i="15"/>
  <c r="EA112" i="15"/>
  <c r="NW112" i="15"/>
  <c r="HY111" i="15"/>
  <c r="KQ113" i="15"/>
  <c r="DS111" i="15"/>
  <c r="KQ114" i="15"/>
  <c r="HL112" i="15"/>
  <c r="EQ113" i="15"/>
  <c r="CE43" i="15"/>
  <c r="CD43" i="15"/>
  <c r="OC112" i="15"/>
  <c r="GB111" i="15"/>
  <c r="DG113" i="15"/>
  <c r="BX7" i="15"/>
  <c r="CC78" i="15"/>
  <c r="BQ99" i="15"/>
  <c r="BS99" i="15"/>
  <c r="CD69" i="15"/>
  <c r="BW24" i="15"/>
  <c r="CD67" i="15"/>
  <c r="BQ11" i="15"/>
  <c r="CC42" i="15"/>
  <c r="BY55" i="15"/>
  <c r="BQ58" i="15"/>
  <c r="BQ84" i="15"/>
  <c r="JB113" i="15"/>
  <c r="LK110" i="15"/>
  <c r="JM111" i="15"/>
  <c r="JO111" i="15"/>
  <c r="JN111" i="15"/>
  <c r="DB110" i="15"/>
  <c r="DC110" i="15"/>
  <c r="DA110" i="15"/>
  <c r="GO114" i="15"/>
  <c r="OC113" i="15"/>
  <c r="OE113" i="15"/>
  <c r="EF111" i="15"/>
  <c r="JH114" i="15"/>
  <c r="JI114" i="15"/>
  <c r="EX112" i="15"/>
  <c r="EW112" i="15"/>
  <c r="LD110" i="15"/>
  <c r="MU111" i="15"/>
  <c r="EL110" i="15"/>
  <c r="EK110" i="15"/>
  <c r="IU114" i="15"/>
  <c r="LP111" i="15"/>
  <c r="LO111" i="15"/>
  <c r="JC114" i="15"/>
  <c r="JA114" i="15"/>
  <c r="HE114" i="15"/>
  <c r="HF114" i="15"/>
  <c r="HG114" i="15"/>
  <c r="CP111" i="15"/>
  <c r="HQ111" i="15"/>
  <c r="HR111" i="15"/>
  <c r="KS110" i="15"/>
  <c r="NF110" i="15"/>
  <c r="NG110" i="15"/>
  <c r="NK114" i="15"/>
  <c r="NM114" i="15"/>
  <c r="KW111" i="15"/>
  <c r="NX110" i="15"/>
  <c r="EY113" i="15"/>
  <c r="BW80" i="15"/>
  <c r="BX80" i="15"/>
  <c r="HX110" i="15"/>
  <c r="FK110" i="15"/>
  <c r="FJ110" i="15"/>
  <c r="HS114" i="15"/>
  <c r="HQ114" i="15"/>
  <c r="MN110" i="15"/>
  <c r="BY58" i="15"/>
  <c r="BQ86" i="15"/>
  <c r="BW107" i="15"/>
  <c r="CE103" i="15"/>
  <c r="BS97" i="15"/>
  <c r="BQ97" i="15"/>
  <c r="BS56" i="15"/>
  <c r="BS23" i="15"/>
  <c r="BR108" i="15"/>
  <c r="BQ80" i="15"/>
  <c r="BR17" i="15"/>
  <c r="BS17" i="15"/>
  <c r="BS82" i="15"/>
  <c r="BQ82" i="15"/>
  <c r="BQ67" i="15"/>
  <c r="CC80" i="15"/>
  <c r="KX114" i="15"/>
  <c r="NR112" i="15"/>
  <c r="HG110" i="15"/>
  <c r="HE110" i="15"/>
  <c r="DO110" i="15"/>
  <c r="DM110" i="15"/>
  <c r="CE77" i="15"/>
  <c r="CC77" i="15"/>
  <c r="BS49" i="15"/>
  <c r="CC107" i="15"/>
  <c r="CD107" i="15"/>
  <c r="NQ113" i="15"/>
  <c r="NS113" i="15"/>
  <c r="HL110" i="15"/>
  <c r="FO110" i="15"/>
  <c r="IP110" i="15"/>
  <c r="DC111" i="15"/>
  <c r="CU112" i="15"/>
  <c r="CV112" i="15"/>
  <c r="BX117" i="15"/>
  <c r="BW73" i="15"/>
  <c r="BR34" i="15"/>
  <c r="BW88" i="15"/>
  <c r="CD50" i="15"/>
  <c r="CC50" i="15"/>
  <c r="BW83" i="15"/>
  <c r="CE20" i="15"/>
  <c r="BQ94" i="15"/>
  <c r="CD51" i="15"/>
  <c r="CE51" i="15"/>
  <c r="BX68" i="15"/>
  <c r="CC70" i="15"/>
  <c r="BR75" i="15"/>
  <c r="BW50" i="15"/>
  <c r="CD57" i="15"/>
  <c r="BY85" i="15"/>
  <c r="BX45" i="15"/>
  <c r="BQ40" i="15"/>
  <c r="BR109" i="15"/>
  <c r="BX6" i="15"/>
  <c r="BQ102" i="15"/>
  <c r="CD17" i="15"/>
  <c r="BX65" i="15"/>
  <c r="BY120" i="15"/>
  <c r="HG112" i="15"/>
  <c r="CW111" i="15"/>
  <c r="NF112" i="15"/>
  <c r="MZ110" i="15"/>
  <c r="NF113" i="15"/>
  <c r="NA111" i="15"/>
  <c r="GY112" i="15"/>
  <c r="KE110" i="15"/>
  <c r="BX60" i="15"/>
  <c r="BY23" i="15"/>
  <c r="CD62" i="15"/>
  <c r="CC81" i="15"/>
  <c r="BX74" i="15"/>
  <c r="BW75" i="15"/>
  <c r="CE26" i="15"/>
  <c r="BY76" i="15"/>
  <c r="IK112" i="15"/>
  <c r="OD114" i="15"/>
  <c r="NL112" i="15"/>
  <c r="MH114" i="15"/>
  <c r="OC110" i="15"/>
  <c r="CD64" i="15"/>
  <c r="CE36" i="15"/>
  <c r="BW56" i="15"/>
  <c r="CC35" i="15"/>
  <c r="CD6" i="15"/>
  <c r="CD80" i="15"/>
  <c r="BW46" i="15"/>
  <c r="BQ41" i="15"/>
  <c r="CC59" i="15"/>
  <c r="CD79" i="15"/>
  <c r="BR62" i="15"/>
  <c r="BQ93" i="15"/>
  <c r="BQ45" i="15"/>
  <c r="BQ65" i="15"/>
  <c r="BQ57" i="15"/>
  <c r="BX77" i="15"/>
  <c r="BS106" i="15"/>
  <c r="BQ55" i="15"/>
  <c r="BR72" i="15"/>
  <c r="BQ37" i="15"/>
  <c r="CE22" i="15"/>
  <c r="BY26" i="15"/>
  <c r="BR16" i="15"/>
  <c r="CC85" i="15"/>
  <c r="BR81" i="15"/>
  <c r="BY64" i="15"/>
  <c r="BQ15" i="15"/>
  <c r="BQ50" i="15"/>
  <c r="CD68" i="15"/>
  <c r="CC47" i="15"/>
  <c r="MO110" i="15"/>
  <c r="IW114" i="15"/>
  <c r="IQ112" i="15"/>
  <c r="KE114" i="15"/>
  <c r="FQ111" i="15"/>
  <c r="CD28" i="15"/>
  <c r="CC93" i="15"/>
  <c r="BR28" i="15"/>
  <c r="BR120" i="15"/>
  <c r="BR89" i="15"/>
  <c r="CE59" i="15"/>
  <c r="BQ62" i="15"/>
  <c r="CC6" i="15"/>
  <c r="BX64" i="15"/>
  <c r="BW77" i="15"/>
  <c r="CD99" i="15"/>
  <c r="CD36" i="15"/>
  <c r="BY119" i="15"/>
  <c r="CE65" i="15"/>
  <c r="BR55" i="15"/>
  <c r="CC64" i="15"/>
  <c r="BQ72" i="15"/>
  <c r="BQ89" i="15"/>
  <c r="CD93" i="15"/>
  <c r="BR37" i="15"/>
  <c r="BR15" i="15"/>
  <c r="BX109" i="15"/>
  <c r="BY116" i="15"/>
  <c r="BS55" i="15"/>
  <c r="GA111" i="15"/>
  <c r="GS110" i="15"/>
  <c r="OD110" i="15"/>
  <c r="OC114" i="15"/>
  <c r="MI114" i="15"/>
  <c r="DZ111" i="15"/>
  <c r="FQ114" i="15"/>
  <c r="MG114" i="15"/>
  <c r="CO114" i="15"/>
  <c r="BX114" i="15"/>
  <c r="HK111" i="15"/>
  <c r="HM111" i="15"/>
  <c r="DY113" i="15"/>
  <c r="DZ113" i="15"/>
  <c r="EA113" i="15"/>
  <c r="JG110" i="15"/>
  <c r="JH110" i="15"/>
  <c r="JI110" i="15"/>
  <c r="JI113" i="15"/>
  <c r="JG113" i="15"/>
  <c r="MC112" i="15"/>
  <c r="MA112" i="15"/>
  <c r="CE112" i="15"/>
  <c r="CD112" i="15"/>
  <c r="CC112" i="15"/>
  <c r="MM113" i="15"/>
  <c r="MN113" i="15"/>
  <c r="JG112" i="15"/>
  <c r="JH112" i="15"/>
  <c r="CK110" i="15"/>
  <c r="CJ110" i="15"/>
  <c r="CI110" i="15"/>
  <c r="GG114" i="15"/>
  <c r="GH114" i="15"/>
  <c r="MG112" i="15"/>
  <c r="MH112" i="15"/>
  <c r="KL111" i="15"/>
  <c r="KK111" i="15"/>
  <c r="KM111" i="15"/>
  <c r="HE113" i="15"/>
  <c r="HG113" i="15"/>
  <c r="HF113" i="15"/>
  <c r="HS113" i="15"/>
  <c r="HQ113" i="15"/>
  <c r="EF114" i="15"/>
  <c r="EG114" i="15"/>
  <c r="EE114" i="15"/>
  <c r="DZ112" i="15"/>
  <c r="DY112" i="15"/>
  <c r="MA111" i="15"/>
  <c r="MB111" i="15"/>
  <c r="FU111" i="15"/>
  <c r="FV111" i="15"/>
  <c r="FW111" i="15"/>
  <c r="NY112" i="15"/>
  <c r="NX112" i="15"/>
  <c r="HL114" i="15"/>
  <c r="HK114" i="15"/>
  <c r="CD113" i="15"/>
  <c r="CC113" i="15"/>
  <c r="CE113" i="15"/>
  <c r="KQ111" i="15"/>
  <c r="KS111" i="15"/>
  <c r="GI110" i="15"/>
  <c r="GG110" i="15"/>
  <c r="GH110" i="15"/>
  <c r="BS105" i="15"/>
  <c r="BQ105" i="15"/>
  <c r="CC116" i="15"/>
  <c r="BW68" i="15"/>
  <c r="BY68" i="15"/>
  <c r="BW92" i="15"/>
  <c r="CC103" i="15"/>
  <c r="CD103" i="15"/>
  <c r="BR112" i="15"/>
  <c r="BQ112" i="15"/>
  <c r="BS118" i="15"/>
  <c r="BR118" i="15"/>
  <c r="BQ118" i="15"/>
  <c r="BR64" i="15"/>
  <c r="MY112" i="15"/>
  <c r="NA112" i="15"/>
  <c r="DB112" i="15"/>
  <c r="EE113" i="15"/>
  <c r="EG113" i="15"/>
  <c r="IJ110" i="15"/>
  <c r="II110" i="15"/>
  <c r="ID113" i="15"/>
  <c r="IC113" i="15"/>
  <c r="MY110" i="15"/>
  <c r="NA110" i="15"/>
  <c r="LD113" i="15"/>
  <c r="LC113" i="15"/>
  <c r="CC30" i="15"/>
  <c r="CE30" i="15"/>
  <c r="BX91" i="15"/>
  <c r="BX11" i="15"/>
  <c r="BY11" i="15"/>
  <c r="CC102" i="15"/>
  <c r="CE102" i="15"/>
  <c r="CD102" i="15"/>
  <c r="BY57" i="15"/>
  <c r="BX57" i="15"/>
  <c r="BY59" i="15"/>
  <c r="BW59" i="15"/>
  <c r="BQ116" i="15"/>
  <c r="BS101" i="15"/>
  <c r="BR101" i="15"/>
  <c r="BW9" i="15"/>
  <c r="BY9" i="15"/>
  <c r="BQ26" i="15"/>
  <c r="BS26" i="15"/>
  <c r="IJ112" i="15"/>
  <c r="CD109" i="15"/>
  <c r="JZ114" i="15"/>
  <c r="KA114" i="15"/>
  <c r="EL111" i="15"/>
  <c r="EK111" i="15"/>
  <c r="EW114" i="15"/>
  <c r="EY114" i="15"/>
  <c r="KG111" i="15"/>
  <c r="KF111" i="15"/>
  <c r="BY41" i="15"/>
  <c r="CC82" i="15"/>
  <c r="CE82" i="15"/>
  <c r="CC9" i="15"/>
  <c r="CE9" i="15"/>
  <c r="CD86" i="15"/>
  <c r="CC86" i="15"/>
  <c r="BW17" i="15"/>
  <c r="BY17" i="15"/>
  <c r="BS44" i="15"/>
  <c r="BR44" i="15"/>
  <c r="BS18" i="15"/>
  <c r="BQ18" i="15"/>
  <c r="BS91" i="15"/>
  <c r="BR91" i="15"/>
  <c r="CD105" i="15"/>
  <c r="BQ56" i="15"/>
  <c r="BR56" i="15"/>
  <c r="BS93" i="15"/>
  <c r="BR93" i="15"/>
  <c r="BW66" i="15"/>
  <c r="BY66" i="15"/>
  <c r="CD8" i="15"/>
  <c r="CE8" i="15"/>
  <c r="CC8" i="15"/>
  <c r="BX100" i="15"/>
  <c r="BW100" i="15"/>
  <c r="BR79" i="15"/>
  <c r="BS79" i="15"/>
  <c r="BS83" i="15"/>
  <c r="BQ83" i="15"/>
  <c r="BQ92" i="15"/>
  <c r="BR92" i="15"/>
  <c r="BS12" i="15"/>
  <c r="BQ12" i="15"/>
  <c r="BR12" i="15"/>
  <c r="BR50" i="15"/>
  <c r="BS39" i="15"/>
  <c r="BR39" i="15"/>
  <c r="BW21" i="15"/>
  <c r="BY21" i="15"/>
  <c r="BQ66" i="15"/>
  <c r="BS70" i="15"/>
  <c r="BQ70" i="15"/>
  <c r="BR48" i="15"/>
  <c r="BQ48" i="15"/>
  <c r="CE117" i="15"/>
  <c r="BW49" i="15"/>
  <c r="BY49" i="15"/>
  <c r="BX49" i="15"/>
  <c r="BX75" i="15"/>
  <c r="BX90" i="15"/>
  <c r="BX55" i="15"/>
  <c r="BW74" i="15"/>
  <c r="CD37" i="15"/>
  <c r="BS65" i="15"/>
  <c r="BW26" i="15"/>
  <c r="CC101" i="15"/>
  <c r="BR65" i="15"/>
  <c r="CD30" i="15"/>
  <c r="CD116" i="15"/>
  <c r="CC43" i="15"/>
  <c r="BX24" i="15"/>
  <c r="CE42" i="15"/>
  <c r="BX56" i="15"/>
  <c r="BS116" i="15"/>
  <c r="BR83" i="15"/>
  <c r="BW30" i="15"/>
  <c r="BQ16" i="15"/>
  <c r="CD26" i="15"/>
  <c r="BX50" i="15"/>
  <c r="BW90" i="15"/>
  <c r="CC57" i="15"/>
  <c r="BS37" i="15"/>
  <c r="BX119" i="15"/>
  <c r="BW118" i="15"/>
  <c r="CD42" i="15"/>
  <c r="CE105" i="15"/>
  <c r="BS119" i="15"/>
  <c r="BQ115" i="15"/>
  <c r="BX21" i="15"/>
  <c r="CD35" i="15"/>
  <c r="CC65" i="15"/>
  <c r="BQ91" i="15"/>
  <c r="BW45" i="15"/>
  <c r="CD12" i="15"/>
  <c r="FV114" i="15"/>
  <c r="GB112" i="15"/>
  <c r="HL111" i="15"/>
  <c r="EQ112" i="15"/>
  <c r="FK113" i="15"/>
  <c r="CU111" i="15"/>
  <c r="BS64" i="15"/>
  <c r="CE62" i="15"/>
  <c r="CO112" i="15"/>
  <c r="JS112" i="15"/>
  <c r="KR111" i="15"/>
  <c r="JY114" i="15"/>
  <c r="LE113" i="15"/>
  <c r="MG110" i="15"/>
  <c r="ES112" i="15"/>
  <c r="MS114" i="15"/>
  <c r="FP114" i="15"/>
  <c r="MT114" i="15"/>
  <c r="BS11" i="15"/>
  <c r="JH113" i="15"/>
  <c r="KE113" i="15"/>
  <c r="KF113" i="15"/>
  <c r="CI112" i="15"/>
  <c r="CJ112" i="15"/>
  <c r="DH111" i="15"/>
  <c r="DG111" i="15"/>
  <c r="IC110" i="15"/>
  <c r="IE110" i="15"/>
  <c r="IV112" i="15"/>
  <c r="IU112" i="15"/>
  <c r="BW112" i="15"/>
  <c r="BX112" i="15"/>
  <c r="GZ114" i="15"/>
  <c r="HA114" i="15"/>
  <c r="GY114" i="15"/>
  <c r="JU111" i="15"/>
  <c r="JS111" i="15"/>
  <c r="NE114" i="15"/>
  <c r="NG114" i="15"/>
  <c r="NF114" i="15"/>
  <c r="ER110" i="15"/>
  <c r="ES110" i="15"/>
  <c r="LQ112" i="15"/>
  <c r="LP112" i="15"/>
  <c r="IQ114" i="15"/>
  <c r="IO114" i="15"/>
  <c r="GC110" i="15"/>
  <c r="GA110" i="15"/>
  <c r="GB110" i="15"/>
  <c r="GG112" i="15"/>
  <c r="GI112" i="15"/>
  <c r="MS112" i="15"/>
  <c r="MT112" i="15"/>
  <c r="JS114" i="15"/>
  <c r="JT114" i="15"/>
  <c r="GO113" i="15"/>
  <c r="GN113" i="15"/>
  <c r="GM113" i="15"/>
  <c r="JN112" i="15"/>
  <c r="JO112" i="15"/>
  <c r="JM112" i="15"/>
  <c r="HF111" i="15"/>
  <c r="HG111" i="15"/>
  <c r="DI110" i="15"/>
  <c r="DG110" i="15"/>
  <c r="IC112" i="15"/>
  <c r="ID112" i="15"/>
  <c r="IQ111" i="15"/>
  <c r="IO111" i="15"/>
  <c r="IJ111" i="15"/>
  <c r="IK111" i="15"/>
  <c r="II111" i="15"/>
  <c r="BR114" i="15"/>
  <c r="BQ114" i="15"/>
  <c r="FJ114" i="15"/>
  <c r="FK114" i="15"/>
  <c r="FI114" i="15"/>
  <c r="FU110" i="15"/>
  <c r="FW110" i="15"/>
  <c r="FV110" i="15"/>
  <c r="LP114" i="15"/>
  <c r="LO114" i="15"/>
  <c r="KY110" i="15"/>
  <c r="KW110" i="15"/>
  <c r="KX110" i="15"/>
  <c r="EY111" i="15"/>
  <c r="EW111" i="15"/>
  <c r="JN114" i="15"/>
  <c r="JM114" i="15"/>
  <c r="KY112" i="15"/>
  <c r="KW112" i="15"/>
  <c r="KX112" i="15"/>
  <c r="DT114" i="15"/>
  <c r="DS114" i="15"/>
  <c r="BW111" i="15"/>
  <c r="BY111" i="15"/>
  <c r="KL113" i="15"/>
  <c r="KK113" i="15"/>
  <c r="GN111" i="15"/>
  <c r="GO111" i="15"/>
  <c r="GM111" i="15"/>
  <c r="NX114" i="15"/>
  <c r="NW114" i="15"/>
  <c r="FK111" i="15"/>
  <c r="FJ111" i="15"/>
  <c r="FI111" i="15"/>
  <c r="IE111" i="15"/>
  <c r="ID111" i="15"/>
  <c r="IC111" i="15"/>
  <c r="EX110" i="15"/>
  <c r="EW110" i="15"/>
  <c r="JB112" i="15"/>
  <c r="JA112" i="15"/>
  <c r="DA114" i="15"/>
  <c r="DB114" i="15"/>
  <c r="DC114" i="15"/>
  <c r="JY113" i="15"/>
  <c r="KA113" i="15"/>
  <c r="IV110" i="15"/>
  <c r="IU110" i="15"/>
  <c r="IW110" i="15"/>
  <c r="EA110" i="15"/>
  <c r="DZ110" i="15"/>
  <c r="DY110" i="15"/>
  <c r="HW112" i="15"/>
  <c r="HY112" i="15"/>
  <c r="GT111" i="15"/>
  <c r="GS111" i="15"/>
  <c r="CD110" i="15"/>
  <c r="CC110" i="15"/>
  <c r="MA114" i="15"/>
  <c r="MC114" i="15"/>
  <c r="LW112" i="15"/>
  <c r="LU112" i="15"/>
  <c r="LQ113" i="15"/>
  <c r="LO113" i="15"/>
  <c r="LP113" i="15"/>
  <c r="DN112" i="15"/>
  <c r="DO112" i="15"/>
  <c r="DM112" i="15"/>
  <c r="IP113" i="15"/>
  <c r="IQ113" i="15"/>
  <c r="IO113" i="15"/>
  <c r="CD100" i="15"/>
  <c r="CC100" i="15"/>
  <c r="BY8" i="15"/>
  <c r="BW8" i="15"/>
  <c r="BY12" i="15"/>
  <c r="BX12" i="15"/>
  <c r="CD106" i="15"/>
  <c r="GN114" i="15"/>
  <c r="GM114" i="15"/>
  <c r="CI111" i="15"/>
  <c r="CJ111" i="15"/>
  <c r="MM114" i="15"/>
  <c r="MN114" i="15"/>
  <c r="MC113" i="15"/>
  <c r="MA113" i="15"/>
  <c r="EE112" i="15"/>
  <c r="EF112" i="15"/>
  <c r="EQ114" i="15"/>
  <c r="ER114" i="15"/>
  <c r="FC111" i="15"/>
  <c r="FD111" i="15"/>
  <c r="FE111" i="15"/>
  <c r="GT114" i="15"/>
  <c r="GS114" i="15"/>
  <c r="GU114" i="15"/>
  <c r="KS113" i="15"/>
  <c r="KR113" i="15"/>
  <c r="DU111" i="15"/>
  <c r="DT111" i="15"/>
  <c r="GH113" i="15"/>
  <c r="GG113" i="15"/>
  <c r="HX113" i="15"/>
  <c r="HY113" i="15"/>
  <c r="HK112" i="15"/>
  <c r="ER113" i="15"/>
  <c r="ES113" i="15"/>
  <c r="LK111" i="15"/>
  <c r="LJ111" i="15"/>
  <c r="LI111" i="15"/>
  <c r="MU113" i="15"/>
  <c r="MS113" i="15"/>
  <c r="HM110" i="15"/>
  <c r="HK110" i="15"/>
  <c r="HL113" i="15"/>
  <c r="HK113" i="15"/>
  <c r="MC110" i="15"/>
  <c r="MA110" i="15"/>
  <c r="GM112" i="15"/>
  <c r="GN112" i="15"/>
  <c r="CJ113" i="15"/>
  <c r="CK113" i="15"/>
  <c r="JY112" i="15"/>
  <c r="KA112" i="15"/>
  <c r="JZ112" i="15"/>
  <c r="LW113" i="15"/>
  <c r="LU113" i="15"/>
  <c r="LV113" i="15"/>
  <c r="OE112" i="15"/>
  <c r="OD112" i="15"/>
  <c r="CE60" i="15"/>
  <c r="CC60" i="15"/>
  <c r="BY25" i="15"/>
  <c r="BW25" i="15"/>
  <c r="BY29" i="15"/>
  <c r="BX29" i="15"/>
  <c r="CD76" i="15"/>
  <c r="CE108" i="15"/>
  <c r="BW97" i="15"/>
  <c r="BX97" i="15"/>
  <c r="BS107" i="15"/>
  <c r="BR99" i="15"/>
  <c r="BX36" i="15"/>
  <c r="BY36" i="15"/>
  <c r="CE73" i="15"/>
  <c r="CC73" i="15"/>
  <c r="BQ96" i="15"/>
  <c r="BX69" i="15"/>
  <c r="BY69" i="15"/>
  <c r="CC67" i="15"/>
  <c r="CE67" i="15"/>
  <c r="BX22" i="15"/>
  <c r="BW22" i="15"/>
  <c r="BY22" i="15"/>
  <c r="BR100" i="15"/>
  <c r="BS100" i="15"/>
  <c r="BS76" i="15"/>
  <c r="BQ76" i="15"/>
  <c r="BR76" i="15"/>
  <c r="BS84" i="15"/>
  <c r="BR84" i="15"/>
  <c r="BR43" i="15"/>
  <c r="BQ43" i="15"/>
  <c r="BS9" i="15"/>
  <c r="BQ9" i="15"/>
  <c r="BR9" i="15"/>
  <c r="BQ113" i="15"/>
  <c r="BR71" i="15"/>
  <c r="BQ71" i="15"/>
  <c r="CE87" i="15"/>
  <c r="CC87" i="15"/>
  <c r="CD87" i="15"/>
  <c r="BQ109" i="15"/>
  <c r="BQ104" i="15"/>
  <c r="BS104" i="15"/>
  <c r="BQ121" i="15"/>
  <c r="BS121" i="15"/>
  <c r="BR121" i="15"/>
  <c r="CE45" i="15"/>
  <c r="CD45" i="15"/>
  <c r="BX101" i="15"/>
  <c r="CD91" i="15"/>
  <c r="CC91" i="15"/>
  <c r="BW103" i="15"/>
  <c r="BR102" i="15"/>
  <c r="BS61" i="15"/>
  <c r="BR61" i="15"/>
  <c r="BQ61" i="15"/>
  <c r="BR69" i="15"/>
  <c r="BS69" i="15"/>
  <c r="BQ69" i="15"/>
  <c r="BR35" i="15"/>
  <c r="BQ35" i="15"/>
  <c r="CC17" i="15"/>
  <c r="BS95" i="15"/>
  <c r="BQ95" i="15"/>
  <c r="KK112" i="15"/>
  <c r="KM112" i="15"/>
  <c r="BX120" i="15"/>
  <c r="BX44" i="15"/>
  <c r="BW44" i="15"/>
  <c r="HE112" i="15"/>
  <c r="HF112" i="15"/>
  <c r="MZ111" i="15"/>
  <c r="MY111" i="15"/>
  <c r="CE114" i="15"/>
  <c r="CD114" i="15"/>
  <c r="HR110" i="15"/>
  <c r="HQ110" i="15"/>
  <c r="HS110" i="15"/>
  <c r="DM114" i="15"/>
  <c r="DN114" i="15"/>
  <c r="FO112" i="15"/>
  <c r="FP112" i="15"/>
  <c r="JT110" i="15"/>
  <c r="JS110" i="15"/>
  <c r="DI114" i="15"/>
  <c r="DG114" i="15"/>
  <c r="DI112" i="15"/>
  <c r="DH112" i="15"/>
  <c r="DG112" i="15"/>
  <c r="EF110" i="15"/>
  <c r="EE110" i="15"/>
  <c r="CJ114" i="15"/>
  <c r="CK114" i="15"/>
  <c r="DU113" i="15"/>
  <c r="DS113" i="15"/>
  <c r="CD25" i="15"/>
  <c r="CC25" i="15"/>
  <c r="CE56" i="15"/>
  <c r="CD56" i="15"/>
  <c r="BR106" i="15"/>
  <c r="BQ106" i="15"/>
  <c r="BX39" i="15"/>
  <c r="BW39" i="15"/>
  <c r="BX103" i="15"/>
  <c r="BW109" i="15"/>
  <c r="BX59" i="15"/>
  <c r="CE78" i="15"/>
  <c r="CD47" i="15"/>
  <c r="BR18" i="15"/>
  <c r="CD73" i="15"/>
  <c r="CE70" i="15"/>
  <c r="BW76" i="15"/>
  <c r="CC38" i="15"/>
  <c r="CD23" i="15"/>
  <c r="CC105" i="15"/>
  <c r="CC108" i="15"/>
  <c r="CC120" i="15"/>
  <c r="BS41" i="15"/>
  <c r="BR95" i="15"/>
  <c r="BQ44" i="15"/>
  <c r="BY100" i="15"/>
  <c r="BW57" i="15"/>
  <c r="BW36" i="15"/>
  <c r="CD117" i="15"/>
  <c r="BW40" i="15"/>
  <c r="BX62" i="15"/>
  <c r="BX23" i="15"/>
  <c r="BY56" i="15"/>
  <c r="BR119" i="15"/>
  <c r="BQ120" i="15"/>
  <c r="BQ29" i="15"/>
  <c r="CC69" i="15"/>
  <c r="BX9" i="15"/>
  <c r="CE93" i="15"/>
  <c r="CD70" i="15"/>
  <c r="BY118" i="15"/>
  <c r="CC23" i="15"/>
  <c r="CC109" i="15"/>
  <c r="BY39" i="15"/>
  <c r="BW55" i="15"/>
  <c r="BY101" i="15"/>
  <c r="CD78" i="15"/>
  <c r="CE76" i="15"/>
  <c r="CC94" i="15"/>
  <c r="BR29" i="15"/>
  <c r="BR45" i="15"/>
  <c r="BS96" i="15"/>
  <c r="BR59" i="15"/>
  <c r="BX17" i="15"/>
  <c r="CE37" i="15"/>
  <c r="CC99" i="15"/>
  <c r="CE94" i="15"/>
  <c r="BW119" i="15"/>
  <c r="CC76" i="15"/>
  <c r="BY91" i="15"/>
  <c r="BX25" i="15"/>
  <c r="BW60" i="15"/>
  <c r="BS40" i="15"/>
  <c r="BQ100" i="15"/>
  <c r="BR41" i="15"/>
  <c r="CC97" i="15"/>
  <c r="BX76" i="15"/>
  <c r="BS115" i="15"/>
  <c r="BR115" i="15"/>
  <c r="CD59" i="15"/>
  <c r="CC12" i="15"/>
  <c r="BR116" i="15"/>
  <c r="BR105" i="15"/>
  <c r="CD9" i="15"/>
  <c r="BW12" i="15"/>
  <c r="BS113" i="15"/>
  <c r="BS43" i="15"/>
  <c r="BR113" i="15"/>
  <c r="CE100" i="15"/>
  <c r="BR60" i="15"/>
  <c r="BR70" i="15"/>
  <c r="BR11" i="15"/>
  <c r="NK112" i="15"/>
  <c r="HA113" i="15"/>
  <c r="LO112" i="15"/>
  <c r="CQ114" i="15"/>
  <c r="IW112" i="15"/>
  <c r="MU112" i="15"/>
  <c r="KE111" i="15"/>
  <c r="IP114" i="15"/>
  <c r="LC111" i="15"/>
  <c r="KF110" i="15"/>
  <c r="CC114" i="15"/>
  <c r="MZ112" i="15"/>
  <c r="CI114" i="15"/>
  <c r="DH114" i="15"/>
  <c r="HA112" i="15"/>
  <c r="HX111" i="15"/>
  <c r="IP111" i="15"/>
  <c r="JI112" i="15"/>
  <c r="MT113" i="15"/>
  <c r="FI113" i="15"/>
  <c r="ID110" i="15"/>
  <c r="HW111" i="15"/>
  <c r="CQ112" i="15"/>
  <c r="II112" i="15"/>
  <c r="GC111" i="15"/>
  <c r="DH113" i="15"/>
  <c r="CV111" i="15"/>
  <c r="NE113" i="15"/>
  <c r="DI113" i="15"/>
  <c r="CE17" i="15"/>
  <c r="GH111" i="15"/>
  <c r="GG111" i="15"/>
  <c r="GI111" i="15"/>
  <c r="GI113" i="15"/>
  <c r="IW111" i="15"/>
  <c r="DM111" i="15"/>
  <c r="NK111" i="15"/>
  <c r="NM111" i="15"/>
  <c r="NL111" i="15"/>
  <c r="OE110" i="15"/>
  <c r="BS21" i="15"/>
  <c r="BY37" i="15"/>
  <c r="BS57" i="15"/>
  <c r="KA111" i="15"/>
  <c r="LD111" i="15"/>
  <c r="GY113" i="15"/>
  <c r="KR114" i="15"/>
  <c r="GC112" i="15"/>
  <c r="LQ114" i="15"/>
  <c r="DC112" i="15"/>
  <c r="EG110" i="15"/>
  <c r="JC112" i="15"/>
  <c r="AG322" i="15"/>
  <c r="AC320" i="15"/>
  <c r="AI268" i="15"/>
  <c r="AB297" i="15"/>
  <c r="JV104" i="15" a="1"/>
  <c r="W296" i="15"/>
  <c r="CX103" i="15" a="1"/>
  <c r="W285" i="15"/>
  <c r="MF104" i="15" a="1"/>
  <c r="AL256" i="15"/>
  <c r="U318" i="15"/>
  <c r="AF298" i="15"/>
  <c r="AM305" i="15"/>
  <c r="AC244" i="15"/>
  <c r="DX103" i="15" a="1"/>
  <c r="U281" i="15"/>
  <c r="W284" i="15"/>
  <c r="AM249" i="15"/>
  <c r="AA271" i="15"/>
  <c r="U267" i="15"/>
  <c r="AH287" i="15"/>
  <c r="AJ312" i="15"/>
  <c r="AA243" i="15"/>
  <c r="AA312" i="15"/>
  <c r="AC249" i="15"/>
  <c r="Y295" i="15"/>
  <c r="FX103" i="15" a="1"/>
  <c r="NI103" i="15" a="1"/>
  <c r="KH102" i="15" a="1"/>
  <c r="AE274" i="15"/>
  <c r="Z283" i="15"/>
  <c r="AG249" i="15"/>
  <c r="Y253" i="15"/>
  <c r="W293" i="15"/>
  <c r="AF297" i="15"/>
  <c r="AL278" i="15"/>
  <c r="U257" i="15"/>
  <c r="AF262" i="15"/>
  <c r="X308" i="15"/>
  <c r="X269" i="15"/>
  <c r="V288" i="15"/>
  <c r="X321" i="15"/>
  <c r="AA254" i="15"/>
  <c r="X266" i="15"/>
  <c r="AE305" i="15"/>
  <c r="AK297" i="15"/>
  <c r="V291" i="15"/>
  <c r="NP102" i="15" a="1"/>
  <c r="AC4" i="15"/>
  <c r="KD104" i="15" a="1"/>
  <c r="AI4" i="15"/>
  <c r="U302" i="15"/>
  <c r="AI262" i="15"/>
  <c r="X297" i="15"/>
  <c r="V252" i="15"/>
  <c r="Y5" i="15"/>
  <c r="AK322" i="15"/>
  <c r="W261" i="15"/>
  <c r="AF291" i="15"/>
  <c r="AH263" i="15"/>
  <c r="AF271" i="15"/>
  <c r="LN102" i="15" a="1"/>
  <c r="U319" i="15"/>
  <c r="X313" i="15"/>
  <c r="AF274" i="15"/>
  <c r="AF285" i="15"/>
  <c r="CR103" i="15" a="1"/>
  <c r="X249" i="15"/>
  <c r="W262" i="15"/>
  <c r="EH102" i="15" a="1"/>
  <c r="Y241" i="15"/>
  <c r="X310" i="15"/>
  <c r="Y252" i="15"/>
  <c r="V274" i="15"/>
  <c r="AB266" i="15"/>
  <c r="LY102" i="15" a="1"/>
  <c r="KZ103" i="15" a="1"/>
  <c r="AA311" i="15"/>
  <c r="AE276" i="15"/>
  <c r="V251" i="15"/>
  <c r="U323" i="15"/>
  <c r="AG260" i="15"/>
  <c r="AM277" i="15"/>
  <c r="AF282" i="15"/>
  <c r="W321" i="15"/>
  <c r="AG4" i="15"/>
  <c r="AD254" i="15"/>
  <c r="DW102" i="15" a="1"/>
  <c r="Y250" i="15"/>
  <c r="AE268" i="15"/>
  <c r="AM256" i="15"/>
  <c r="DV102" i="15" a="1"/>
  <c r="NN104" i="15" a="1"/>
  <c r="JX103" i="15" a="1"/>
  <c r="AG268" i="15"/>
  <c r="AG272" i="15"/>
  <c r="AM302" i="15"/>
  <c r="AE283" i="15"/>
  <c r="AC287" i="15"/>
  <c r="AD320" i="15"/>
  <c r="T307" i="15"/>
  <c r="OA102" i="15" a="1"/>
  <c r="AE309" i="15"/>
  <c r="AI253" i="15"/>
  <c r="AC306" i="15"/>
  <c r="AC323" i="15"/>
  <c r="Y281" i="15"/>
  <c r="W315" i="15"/>
  <c r="W257" i="15"/>
  <c r="IY102" i="15" a="1"/>
  <c r="AA5" i="15"/>
  <c r="IY103" i="15" a="1"/>
  <c r="AE270" i="15"/>
  <c r="U243" i="15"/>
  <c r="AM320" i="15"/>
  <c r="JQ102" i="15" a="1"/>
  <c r="Z297" i="15"/>
  <c r="AG262" i="15"/>
  <c r="AI286" i="15"/>
  <c r="T258" i="15"/>
  <c r="AD284" i="15"/>
  <c r="W246" i="15"/>
  <c r="AA267" i="15"/>
  <c r="AE315" i="15"/>
  <c r="AJ300" i="15"/>
  <c r="X246" i="15"/>
  <c r="AI296" i="15"/>
  <c r="AI293" i="15"/>
  <c r="W305" i="15"/>
  <c r="W277" i="15"/>
  <c r="AI5" i="15"/>
  <c r="NB102" i="15" a="1"/>
  <c r="Y296" i="15"/>
  <c r="JR102" i="15" a="1"/>
  <c r="Z269" i="15"/>
  <c r="AA283" i="15"/>
  <c r="AI242" i="15"/>
  <c r="Y263" i="15"/>
  <c r="AM323" i="15"/>
  <c r="HV104" i="15" a="1"/>
  <c r="AJ124" i="15"/>
  <c r="AL247" i="15"/>
  <c r="AB309" i="15"/>
  <c r="U316" i="15"/>
  <c r="AC248" i="15"/>
  <c r="HN103" i="15" a="1"/>
  <c r="AH312" i="15"/>
  <c r="Z272" i="15"/>
  <c r="T291" i="15"/>
  <c r="Y298" i="15"/>
  <c r="Z267" i="15"/>
  <c r="AD298" i="15"/>
  <c r="U124" i="15"/>
  <c r="AL244" i="15"/>
  <c r="FF104" i="15" a="1"/>
  <c r="FA103" i="15" a="1"/>
  <c r="OF104" i="15" a="1"/>
  <c r="EB104" i="15" a="1"/>
  <c r="U255" i="15"/>
  <c r="AB317" i="15"/>
  <c r="AM316" i="15"/>
  <c r="LM102" i="15" a="1"/>
  <c r="AJ263" i="15"/>
  <c r="MR103" i="15" a="1"/>
  <c r="AI279" i="15"/>
  <c r="JQ103" i="15" a="1"/>
  <c r="GV102" i="15" a="1"/>
  <c r="AG303" i="15"/>
  <c r="Z298" i="15"/>
  <c r="AF243" i="15"/>
  <c r="AB313" i="15"/>
  <c r="AM5" i="15"/>
  <c r="AJ254" i="15"/>
  <c r="AA287" i="15"/>
  <c r="AL275" i="15"/>
  <c r="AG259" i="15"/>
  <c r="V304" i="15"/>
  <c r="AK124" i="15"/>
  <c r="AE272" i="15"/>
  <c r="AD266" i="15"/>
  <c r="AH290" i="15"/>
  <c r="AL316" i="15"/>
  <c r="AJ299" i="15"/>
  <c r="AH279" i="15"/>
  <c r="V258" i="15"/>
  <c r="AD263" i="15"/>
  <c r="T252" i="15"/>
  <c r="IZ104" i="15" a="1"/>
  <c r="AF317" i="15"/>
  <c r="AF281" i="15"/>
  <c r="U254" i="15"/>
  <c r="AE312" i="15"/>
  <c r="X278" i="15"/>
  <c r="V260" i="15"/>
  <c r="JW102" i="15" a="1"/>
  <c r="AD292" i="15"/>
  <c r="AG253" i="15"/>
  <c r="LR102" i="15" a="1"/>
  <c r="AM265" i="15"/>
  <c r="Y319" i="15"/>
  <c r="AL245" i="15"/>
  <c r="AD272" i="15"/>
  <c r="AD293" i="15"/>
  <c r="AD241" i="15"/>
  <c r="AD252" i="15"/>
  <c r="GV103" i="15" a="1"/>
  <c r="CN103" i="15" a="1"/>
  <c r="HT103" i="15" a="1"/>
  <c r="AK260" i="15"/>
  <c r="T294" i="15"/>
  <c r="GF104" i="15" a="1"/>
  <c r="X306" i="15"/>
  <c r="AD288" i="15"/>
  <c r="AM270" i="15"/>
  <c r="AE278" i="15"/>
  <c r="AE295" i="15"/>
  <c r="DV103" i="15" a="1"/>
  <c r="HZ102" i="15" a="1"/>
  <c r="AH313" i="15"/>
  <c r="V253" i="15"/>
  <c r="IT102" i="15" a="1"/>
  <c r="EZ104" i="15" a="1"/>
  <c r="AI250" i="15"/>
  <c r="LN103" i="15" a="1"/>
  <c r="AE242" i="15"/>
  <c r="AL300" i="15"/>
  <c r="AL322" i="15"/>
  <c r="Z289" i="15"/>
  <c r="T263" i="15"/>
  <c r="AJ259" i="15"/>
  <c r="X287" i="15"/>
  <c r="T317" i="15"/>
  <c r="AL250" i="15"/>
  <c r="AH264" i="15"/>
  <c r="W242" i="15"/>
  <c r="LA102" i="15" a="1"/>
  <c r="X282" i="15"/>
  <c r="HU104" i="15" a="1"/>
  <c r="AB300" i="15"/>
  <c r="AM301" i="15"/>
  <c r="GX102" i="15" a="1"/>
  <c r="AC259" i="15"/>
  <c r="AD253" i="15"/>
  <c r="Y247" i="15"/>
  <c r="T275" i="15"/>
  <c r="NH102" i="15" a="1"/>
  <c r="X271" i="15"/>
  <c r="IN103" i="15" a="1"/>
  <c r="CY103" i="15" a="1"/>
  <c r="CX104" i="15" a="1"/>
  <c r="AK295" i="15"/>
  <c r="AM294" i="15"/>
  <c r="AA300" i="15"/>
  <c r="W290" i="15"/>
  <c r="AJ242" i="15"/>
  <c r="FZ103" i="15" a="1"/>
  <c r="FG103" i="15" a="1"/>
  <c r="AB275" i="15"/>
  <c r="AM248" i="15"/>
  <c r="ML102" i="15" a="1"/>
  <c r="AG284" i="15"/>
  <c r="AF314" i="15"/>
  <c r="W316" i="15"/>
  <c r="GE104" i="15" a="1"/>
  <c r="FX104" i="15" a="1"/>
  <c r="W282" i="15"/>
  <c r="V310" i="15"/>
  <c r="IB103" i="15" a="1"/>
  <c r="U268" i="15"/>
  <c r="Y317" i="15"/>
  <c r="NJ103" i="15" a="1"/>
  <c r="ME102" i="15" a="1"/>
  <c r="AH271" i="15"/>
  <c r="AA250" i="15"/>
  <c r="Y244" i="15"/>
  <c r="W300" i="15"/>
  <c r="JX104" i="15" a="1"/>
  <c r="IR103" i="15" a="1"/>
  <c r="IZ102" i="15" a="1"/>
  <c r="AB261" i="15"/>
  <c r="AG308" i="15"/>
  <c r="AD4" i="15"/>
  <c r="AF249" i="15"/>
  <c r="AE265" i="15"/>
  <c r="OB103" i="15" a="1"/>
  <c r="AD301" i="15"/>
  <c r="AB243" i="15"/>
  <c r="AF310" i="15"/>
  <c r="DD103" i="15" a="1"/>
  <c r="HZ104" i="15" a="1"/>
  <c r="X317" i="15"/>
  <c r="Z296" i="15"/>
  <c r="AF292" i="15"/>
  <c r="AG263" i="15"/>
  <c r="AC311" i="15"/>
  <c r="AF267" i="15"/>
  <c r="AM4" i="15"/>
  <c r="AG282" i="15"/>
  <c r="AG289" i="15"/>
  <c r="X292" i="15"/>
  <c r="V284" i="15"/>
  <c r="AA268" i="15"/>
  <c r="AL314" i="15"/>
  <c r="AJ303" i="15"/>
  <c r="AL279" i="15"/>
  <c r="AK314" i="15"/>
  <c r="AJ277" i="15"/>
  <c r="W258" i="15"/>
  <c r="DP102" i="15" a="1"/>
  <c r="JR104" i="15" a="1"/>
  <c r="AH309" i="15"/>
  <c r="AJ311" i="15"/>
  <c r="T250" i="15"/>
  <c r="AA275" i="15"/>
  <c r="U300" i="15"/>
  <c r="T279" i="15"/>
  <c r="AM260" i="15"/>
  <c r="Z252" i="15"/>
  <c r="U253" i="15"/>
  <c r="AA258" i="15"/>
  <c r="FY103" i="15" a="1"/>
  <c r="AC293" i="15"/>
  <c r="HP103" i="15" a="1"/>
  <c r="GE102" i="15" a="1"/>
  <c r="W281" i="15"/>
  <c r="W280" i="15"/>
  <c r="AM261" i="15"/>
  <c r="AF313" i="15"/>
  <c r="AB303" i="15"/>
  <c r="AB270" i="15"/>
  <c r="U256" i="15"/>
  <c r="AE254" i="15"/>
  <c r="AJ301" i="15"/>
  <c r="AK290" i="15"/>
  <c r="NV103" i="15" a="1"/>
  <c r="AH319" i="15"/>
  <c r="AB301" i="15"/>
  <c r="AC268" i="15"/>
  <c r="U245" i="15"/>
  <c r="AI322" i="15"/>
  <c r="AM308" i="15"/>
  <c r="GX103" i="15" a="1"/>
  <c r="AE285" i="15"/>
  <c r="AG301" i="15"/>
  <c r="LR104" i="15" a="1"/>
  <c r="AC283" i="15"/>
  <c r="AD267" i="15"/>
  <c r="AH244" i="15"/>
  <c r="AK280" i="15"/>
  <c r="AC256" i="15"/>
  <c r="AM241" i="15"/>
  <c r="AJ249" i="15"/>
  <c r="AG307" i="15"/>
  <c r="AG281" i="15"/>
  <c r="AJ269" i="15"/>
  <c r="AH310" i="15"/>
  <c r="W292" i="15"/>
  <c r="U242" i="15"/>
  <c r="AD300" i="15"/>
  <c r="U296" i="15"/>
  <c r="GJ104" i="15" a="1"/>
  <c r="AH292" i="15"/>
  <c r="AD312" i="15"/>
  <c r="W291" i="15"/>
  <c r="X4" i="15"/>
  <c r="HH103" i="15" a="1"/>
  <c r="AL264" i="15"/>
  <c r="V315" i="15"/>
  <c r="AB124" i="15"/>
  <c r="AG298" i="15"/>
  <c r="HB103" i="15" a="1"/>
  <c r="Y285" i="15"/>
  <c r="AF125" i="15"/>
  <c r="AD276" i="15"/>
  <c r="NJ102" i="15" a="1"/>
  <c r="HC104" i="15" a="1"/>
  <c r="AB4" i="15"/>
  <c r="U261" i="15"/>
  <c r="AB244" i="15"/>
  <c r="T256" i="15"/>
  <c r="JP103" i="15" a="1"/>
  <c r="AG288" i="15"/>
  <c r="AL272" i="15"/>
  <c r="AE244" i="15"/>
  <c r="V295" i="15"/>
  <c r="JE104" i="15" a="1"/>
  <c r="GW103" i="15" a="1"/>
  <c r="Z308" i="15"/>
  <c r="AK321" i="15"/>
  <c r="AB288" i="15"/>
  <c r="AC286" i="15"/>
  <c r="Z322" i="15"/>
  <c r="AE256" i="15"/>
  <c r="T310" i="15"/>
  <c r="AI273" i="15"/>
  <c r="AK257" i="15"/>
  <c r="AF283" i="15"/>
  <c r="AM309" i="15"/>
  <c r="AB258" i="15"/>
  <c r="AL4" i="15"/>
  <c r="AF296" i="15"/>
  <c r="T303" i="15"/>
  <c r="AI243" i="15"/>
  <c r="V246" i="15"/>
  <c r="Y301" i="15"/>
  <c r="W255" i="15"/>
  <c r="AF257" i="15"/>
  <c r="AF261" i="15"/>
  <c r="AJ296" i="15"/>
  <c r="Y289" i="15"/>
  <c r="AC243" i="15"/>
  <c r="X252" i="15"/>
  <c r="W310" i="15"/>
  <c r="FH102" i="15" a="1"/>
  <c r="Z125" i="15"/>
  <c r="DF103" i="15" a="1"/>
  <c r="DL102" i="15" a="1"/>
  <c r="AB314" i="15"/>
  <c r="V290" i="15"/>
  <c r="AI266" i="15"/>
  <c r="AF275" i="15"/>
  <c r="Y318" i="15"/>
  <c r="AC270" i="15"/>
  <c r="AJ320" i="15"/>
  <c r="Z241" i="15"/>
  <c r="Z300" i="15"/>
  <c r="T285" i="15"/>
  <c r="AA295" i="15"/>
  <c r="AH300" i="15"/>
  <c r="AJ272" i="15"/>
  <c r="FR103" i="15" a="1"/>
  <c r="AI304" i="15"/>
  <c r="U322" i="15"/>
  <c r="AB298" i="15"/>
  <c r="MX104" i="15" a="1"/>
  <c r="AB278" i="15"/>
  <c r="AL271" i="15"/>
  <c r="V318" i="15"/>
  <c r="IG104" i="15" a="1"/>
  <c r="AK296" i="15"/>
  <c r="AC252" i="15"/>
  <c r="AE310" i="15"/>
  <c r="AD290" i="15"/>
  <c r="AI294" i="15"/>
  <c r="AF316" i="15"/>
  <c r="HJ103" i="15" a="1"/>
  <c r="AI320" i="15"/>
  <c r="AL296" i="15"/>
  <c r="Y272" i="15"/>
  <c r="AJ266" i="15"/>
  <c r="W276" i="15"/>
  <c r="AI259" i="15"/>
  <c r="V299" i="15"/>
  <c r="AK299" i="15"/>
  <c r="AG248" i="15"/>
  <c r="AB257" i="15"/>
  <c r="IX102" i="15" a="1"/>
  <c r="EC102" i="15" a="1"/>
  <c r="AE299" i="15"/>
  <c r="AM298" i="15"/>
  <c r="Z250" i="15"/>
  <c r="AM247" i="15"/>
  <c r="W272" i="15"/>
  <c r="ND102" i="15" a="1"/>
  <c r="AE281" i="15"/>
  <c r="AM271" i="15"/>
  <c r="AG310" i="15"/>
  <c r="AD247" i="15"/>
  <c r="AB302" i="15"/>
  <c r="V306" i="15"/>
  <c r="AA251" i="15"/>
  <c r="AI284" i="15"/>
  <c r="AK276" i="15"/>
  <c r="AA306" i="15"/>
  <c r="AI289" i="15"/>
  <c r="EU103" i="15" a="1"/>
  <c r="V309" i="15"/>
  <c r="Y321" i="15"/>
  <c r="AB247" i="15"/>
  <c r="AJ297" i="15"/>
  <c r="T297" i="15"/>
  <c r="AF265" i="15"/>
  <c r="AA314" i="15"/>
  <c r="AF256" i="15"/>
  <c r="AL125" i="15"/>
  <c r="U291" i="15"/>
  <c r="NB104" i="15" a="1"/>
  <c r="AI272" i="15"/>
  <c r="V277" i="15"/>
  <c r="AL262" i="15"/>
  <c r="IM102" i="15" a="1"/>
  <c r="T323" i="15"/>
  <c r="Y275" i="15"/>
  <c r="Z307" i="15"/>
  <c r="LS104" i="15" a="1"/>
  <c r="Y273" i="15"/>
  <c r="AI313" i="15"/>
  <c r="AF242" i="15"/>
  <c r="Y256" i="15"/>
  <c r="V283" i="15"/>
  <c r="CL104" i="15" a="1"/>
  <c r="Z4" i="15"/>
  <c r="CR102" i="15" a="1"/>
  <c r="FN104" i="15" a="1"/>
  <c r="AB282" i="15"/>
  <c r="AJ315" i="15"/>
  <c r="U264" i="15"/>
  <c r="AE262" i="15"/>
  <c r="AF4" i="15"/>
  <c r="JD102" i="15" a="1"/>
  <c r="V269" i="15"/>
  <c r="OG103" i="15" a="1"/>
  <c r="AM252" i="15"/>
  <c r="AH306" i="15"/>
  <c r="AK312" i="15"/>
  <c r="AM259" i="15"/>
  <c r="T282" i="15"/>
  <c r="W313" i="15"/>
  <c r="AF306" i="15"/>
  <c r="AM313" i="15"/>
  <c r="AH265" i="15"/>
  <c r="V276" i="15"/>
  <c r="Z260" i="15"/>
  <c r="AE287" i="15"/>
  <c r="HC102" i="15" a="1"/>
  <c r="AL308" i="15"/>
  <c r="X262" i="15"/>
  <c r="AM275" i="15"/>
  <c r="AG275" i="15"/>
  <c r="AB293" i="15"/>
  <c r="W294" i="15"/>
  <c r="AD302" i="15"/>
  <c r="T272" i="15"/>
  <c r="HP102" i="15" a="1"/>
  <c r="W269" i="15"/>
  <c r="AC322" i="15"/>
  <c r="GX104" i="15" a="1"/>
  <c r="NZ103" i="15" a="1"/>
  <c r="IB102" i="15" a="1"/>
  <c r="ED104" i="15" a="1"/>
  <c r="W312" i="15"/>
  <c r="AI292" i="15"/>
  <c r="AC297" i="15"/>
  <c r="AG251" i="15"/>
  <c r="V292" i="15"/>
  <c r="EC104" i="15" a="1"/>
  <c r="AK319" i="15"/>
  <c r="V255" i="15"/>
  <c r="T273" i="15"/>
  <c r="AI280" i="15"/>
  <c r="AC302" i="15"/>
  <c r="AA293" i="15"/>
  <c r="OA103" i="15" a="1"/>
  <c r="Z299" i="15"/>
  <c r="U286" i="15"/>
  <c r="AF312" i="15"/>
  <c r="MD103" i="15" a="1"/>
  <c r="Z248" i="15"/>
  <c r="AC257" i="15"/>
  <c r="Y251" i="15"/>
  <c r="AK281" i="15"/>
  <c r="MJ103" i="15" a="1"/>
  <c r="U275" i="15"/>
  <c r="EJ104" i="15" a="1"/>
  <c r="AJ245" i="15"/>
  <c r="X276" i="15"/>
  <c r="AJ268" i="15"/>
  <c r="AA309" i="15"/>
  <c r="U288" i="15"/>
  <c r="AE298" i="15"/>
  <c r="X244" i="15"/>
  <c r="AJ284" i="15"/>
  <c r="V314" i="15"/>
  <c r="DF102" i="15" a="1"/>
  <c r="AB260" i="15"/>
  <c r="X265" i="15"/>
  <c r="AE313" i="15"/>
  <c r="AI274" i="15"/>
  <c r="Y264" i="15"/>
  <c r="JP102" i="15" a="1"/>
  <c r="FF103" i="15" a="1"/>
  <c r="U244" i="15"/>
  <c r="FH104" i="15" a="1"/>
  <c r="AM251" i="15"/>
  <c r="DV104" i="15" a="1"/>
  <c r="NC102" i="15" a="1"/>
  <c r="Z257" i="15"/>
  <c r="U271" i="15"/>
  <c r="AJ308" i="15"/>
  <c r="X263" i="15"/>
  <c r="AE302" i="15"/>
  <c r="AK298" i="15"/>
  <c r="EH104" i="15" a="1"/>
  <c r="W267" i="15"/>
  <c r="W5" i="15"/>
  <c r="X245" i="15"/>
  <c r="AF309" i="15"/>
  <c r="AK250" i="15"/>
  <c r="AC281" i="15"/>
  <c r="AJ281" i="15"/>
  <c r="AK242" i="15"/>
  <c r="AJ246" i="15"/>
  <c r="AG261" i="15"/>
  <c r="Z321" i="15"/>
  <c r="OF103" i="15" a="1"/>
  <c r="AM264" i="15"/>
  <c r="IN102" i="15" a="1"/>
  <c r="T244" i="15"/>
  <c r="AB242" i="15"/>
  <c r="AL302" i="15"/>
  <c r="HO102" i="15" a="1"/>
  <c r="AB295" i="15"/>
  <c r="AD279" i="15"/>
  <c r="GJ102" i="15" a="1"/>
  <c r="AD249" i="15"/>
  <c r="Z247" i="15"/>
  <c r="LG102" i="15" a="1"/>
  <c r="AK277" i="15"/>
  <c r="NN118" i="15" a="1"/>
  <c r="AK289" i="15"/>
  <c r="LY103" i="15" a="1"/>
  <c r="AH5" i="15"/>
  <c r="EH103" i="15" a="1"/>
  <c r="AL319" i="15"/>
  <c r="T248" i="15"/>
  <c r="U290" i="15"/>
  <c r="AB274" i="15"/>
  <c r="EN104" i="15" a="1"/>
  <c r="AG258" i="15"/>
  <c r="X242" i="15"/>
  <c r="AM321" i="15"/>
  <c r="AJ316" i="15"/>
  <c r="AH307" i="15"/>
  <c r="V249" i="15"/>
  <c r="JK102" i="15" a="1"/>
  <c r="EB102" i="15" a="1"/>
  <c r="AL288" i="15"/>
  <c r="AI323" i="15"/>
  <c r="AE284" i="15"/>
  <c r="AD269" i="15"/>
  <c r="AC124" i="15"/>
  <c r="AM303" i="15"/>
  <c r="MD104" i="15" a="1"/>
  <c r="AG295" i="15"/>
  <c r="T266" i="15"/>
  <c r="ME103" i="15" a="1"/>
  <c r="JF103" i="15" a="1"/>
  <c r="X273" i="15"/>
  <c r="AK288" i="15"/>
  <c r="AC285" i="15"/>
  <c r="AH272" i="15"/>
  <c r="GP103" i="15" a="1"/>
  <c r="AB256" i="15"/>
  <c r="AH321" i="15"/>
  <c r="T274" i="15"/>
  <c r="DD104" i="15" a="1"/>
  <c r="LH102" i="15" a="1"/>
  <c r="AF284" i="15"/>
  <c r="V308" i="15"/>
  <c r="AH262" i="15"/>
  <c r="AI316" i="15"/>
  <c r="IL104" i="15" a="1"/>
  <c r="JF104" i="15" a="1"/>
  <c r="V311" i="15"/>
  <c r="AH259" i="15"/>
  <c r="AJ241" i="15"/>
  <c r="W279" i="15"/>
  <c r="Z316" i="15"/>
  <c r="AJ309" i="15"/>
  <c r="AD285" i="15"/>
  <c r="Y283" i="15"/>
  <c r="AK286" i="15"/>
  <c r="AA284" i="15"/>
  <c r="GL104" i="15" a="1"/>
  <c r="AF247" i="15"/>
  <c r="AE251" i="15"/>
  <c r="U321" i="15"/>
  <c r="AG306" i="15"/>
  <c r="Z242" i="15"/>
  <c r="IA103" i="15" a="1"/>
  <c r="AE264" i="15"/>
  <c r="AD271" i="15"/>
  <c r="EP102" i="15" a="1"/>
  <c r="AB264" i="15"/>
  <c r="AJ244" i="15"/>
  <c r="AE266" i="15"/>
  <c r="V266" i="15"/>
  <c r="Z314" i="15"/>
  <c r="V264" i="15"/>
  <c r="W270" i="15"/>
  <c r="NI102" i="15" a="1"/>
  <c r="W247" i="15"/>
  <c r="AH294" i="15"/>
  <c r="AF323" i="15"/>
  <c r="AK282" i="15"/>
  <c r="Y304" i="15"/>
  <c r="AF255" i="15"/>
  <c r="MV102" i="15" a="1"/>
  <c r="U315" i="15"/>
  <c r="LM104" i="15" a="1"/>
  <c r="Z306" i="15"/>
  <c r="AL286" i="15"/>
  <c r="AM315" i="15"/>
  <c r="AL266" i="15"/>
  <c r="AC314" i="15"/>
  <c r="FY102" i="15" a="1"/>
  <c r="Y284" i="15"/>
  <c r="NO116" i="15" a="1"/>
  <c r="V319" i="15"/>
  <c r="AC262" i="15"/>
  <c r="U306" i="15"/>
  <c r="AK293" i="15"/>
  <c r="X311" i="15"/>
  <c r="AE318" i="15"/>
  <c r="W243" i="15"/>
  <c r="U247" i="15"/>
  <c r="HP104" i="15" a="1"/>
  <c r="AI318" i="15"/>
  <c r="KH104" i="15" a="1"/>
  <c r="T267" i="15"/>
  <c r="KB103" i="15" a="1"/>
  <c r="AF250" i="15"/>
  <c r="AL283" i="15"/>
  <c r="AH261" i="15"/>
  <c r="X286" i="15"/>
  <c r="AA313" i="15"/>
  <c r="LB103" i="15" a="1"/>
  <c r="OG104" i="15" a="1"/>
  <c r="AJ247" i="15"/>
  <c r="AG291" i="15"/>
  <c r="T260" i="15"/>
  <c r="JD104" i="15" a="1"/>
  <c r="AA260" i="15"/>
  <c r="AJ292" i="15"/>
  <c r="AA299" i="15"/>
  <c r="AG292" i="15"/>
  <c r="AK300" i="15"/>
  <c r="IF104" i="15" a="1"/>
  <c r="AA285" i="15"/>
  <c r="IG102" i="15" a="1"/>
  <c r="AB263" i="15"/>
  <c r="X280" i="15"/>
  <c r="AD315" i="15"/>
  <c r="AB249" i="15"/>
  <c r="V287" i="15"/>
  <c r="V293" i="15"/>
  <c r="AM124" i="15"/>
  <c r="AM272" i="15"/>
  <c r="AG304" i="15"/>
  <c r="Y274" i="15"/>
  <c r="AC247" i="15"/>
  <c r="X274" i="15"/>
  <c r="AF251" i="15"/>
  <c r="V250" i="15"/>
  <c r="AM276" i="15"/>
  <c r="V317" i="15"/>
  <c r="AC264" i="15"/>
  <c r="AK274" i="15"/>
  <c r="EI102" i="15" a="1"/>
  <c r="KU102" i="15" a="1"/>
  <c r="Z249" i="15"/>
  <c r="AD248" i="15"/>
  <c r="X250" i="15"/>
  <c r="AG255" i="15"/>
  <c r="AK268" i="15"/>
  <c r="V320" i="15"/>
  <c r="AE286" i="15"/>
  <c r="AD265" i="15"/>
  <c r="AL246" i="15"/>
  <c r="AL299" i="15"/>
  <c r="AF322" i="15"/>
  <c r="X291" i="15"/>
  <c r="AI278" i="15"/>
  <c r="AG313" i="15"/>
  <c r="V263" i="15"/>
  <c r="W250" i="15"/>
  <c r="OF102" i="15" a="1"/>
  <c r="AK272" i="15"/>
  <c r="AH284" i="15"/>
  <c r="AB276" i="15"/>
  <c r="AH125" i="15"/>
  <c r="HB102" i="15" a="1"/>
  <c r="AK261" i="15"/>
  <c r="AL297" i="15"/>
  <c r="LB104" i="15" a="1"/>
  <c r="V241" i="15"/>
  <c r="X322" i="15"/>
  <c r="Z278" i="15"/>
  <c r="AJ285" i="15"/>
  <c r="Y299" i="15"/>
  <c r="HV103" i="15" a="1"/>
  <c r="NH104" i="15" a="1"/>
  <c r="W256" i="15"/>
  <c r="KN103" i="15" a="1"/>
  <c r="JF102" i="15" a="1"/>
  <c r="AB318" i="15"/>
  <c r="V261" i="15"/>
  <c r="AI317" i="15"/>
  <c r="AL303" i="15"/>
  <c r="Y248" i="15"/>
  <c r="AE280" i="15"/>
  <c r="NZ104" i="15" a="1"/>
  <c r="KI103" i="15" a="1"/>
  <c r="T300" i="15"/>
  <c r="AG297" i="15"/>
  <c r="AA289" i="15"/>
  <c r="AE316" i="15"/>
  <c r="AA278" i="15"/>
  <c r="EO103" i="15" a="1"/>
  <c r="U263" i="15"/>
  <c r="AE323" i="15"/>
  <c r="Z268" i="15"/>
  <c r="AH316" i="15"/>
  <c r="AK306" i="15"/>
  <c r="T5" i="15"/>
  <c r="AA307" i="15"/>
  <c r="AJ4" i="15"/>
  <c r="Y294" i="15"/>
  <c r="AH269" i="15"/>
  <c r="AI312" i="15"/>
  <c r="AE301" i="15"/>
  <c r="T264" i="15"/>
  <c r="JE103" i="15" a="1"/>
  <c r="AL280" i="15"/>
  <c r="DL103" i="15" a="1"/>
  <c r="AD314" i="15"/>
  <c r="AJ318" i="15"/>
  <c r="Z281" i="15"/>
  <c r="Z286" i="15"/>
  <c r="AB252" i="15"/>
  <c r="AA277" i="15"/>
  <c r="AG293" i="15"/>
  <c r="AF266" i="15"/>
  <c r="U252" i="15"/>
  <c r="Y278" i="15"/>
  <c r="AJ248" i="15"/>
  <c r="Y291" i="15"/>
  <c r="AL315" i="15"/>
  <c r="U283" i="15"/>
  <c r="AK4" i="15"/>
  <c r="DW104" i="15" a="1"/>
  <c r="AL277" i="15"/>
  <c r="AF288" i="15"/>
  <c r="T290" i="15"/>
  <c r="Z290" i="15"/>
  <c r="AC319" i="15"/>
  <c r="EC103" i="15" a="1"/>
  <c r="Z295" i="15"/>
  <c r="AF272" i="15"/>
  <c r="AM273" i="15"/>
  <c r="V298" i="15"/>
  <c r="AH241" i="15"/>
  <c r="AE5" i="15"/>
  <c r="CZ104" i="15" a="1"/>
  <c r="GD103" i="15" a="1"/>
  <c r="MP102" i="15" a="1"/>
  <c r="AK310" i="15"/>
  <c r="AL265" i="15"/>
  <c r="X289" i="15"/>
  <c r="NO118" i="15" a="1"/>
  <c r="AL293" i="15"/>
  <c r="AG264" i="15"/>
  <c r="NT104" i="15" a="1"/>
  <c r="AI258" i="15"/>
  <c r="NP117" i="15" a="1"/>
  <c r="AA292" i="15"/>
  <c r="AA298" i="15"/>
  <c r="AG296" i="15"/>
  <c r="FT102" i="15" a="1"/>
  <c r="AC253" i="15"/>
  <c r="Z303" i="15"/>
  <c r="AA296" i="15"/>
  <c r="AE300" i="15"/>
  <c r="AG300" i="15"/>
  <c r="DD102" i="15" a="1"/>
  <c r="AH254" i="15"/>
  <c r="KB102" i="15" a="1"/>
  <c r="AE241" i="15"/>
  <c r="KC102" i="15" a="1"/>
  <c r="DK103" i="15" a="1"/>
  <c r="V245" i="15"/>
  <c r="AC309" i="15"/>
  <c r="AD5" i="15"/>
  <c r="AJ317" i="15"/>
  <c r="AM284" i="15"/>
  <c r="AA256" i="15"/>
  <c r="AM246" i="15"/>
  <c r="W254" i="15"/>
  <c r="DR104" i="15" a="1"/>
  <c r="AD273" i="15"/>
  <c r="AE269" i="15"/>
  <c r="AC305" i="15"/>
  <c r="Z310" i="15"/>
  <c r="AM262" i="15"/>
  <c r="AA276" i="15"/>
  <c r="AL317" i="15"/>
  <c r="Z312" i="15"/>
  <c r="V296" i="15"/>
  <c r="GW104" i="15" a="1"/>
  <c r="U284" i="15"/>
  <c r="LG103" i="15" a="1"/>
  <c r="AC258" i="15"/>
  <c r="T308" i="15"/>
  <c r="AC315" i="15"/>
  <c r="T295" i="15"/>
  <c r="Z275" i="15"/>
  <c r="AA247" i="15"/>
  <c r="T316" i="15"/>
  <c r="AI321" i="15"/>
  <c r="MR102" i="15" a="1"/>
  <c r="AG269" i="15"/>
  <c r="ED102" i="15" a="1"/>
  <c r="T309" i="15"/>
  <c r="W266" i="15"/>
  <c r="AG283" i="15"/>
  <c r="LF104" i="15" a="1"/>
  <c r="AJ293" i="15"/>
  <c r="AA286" i="15"/>
  <c r="AK320" i="15"/>
  <c r="W4" i="15"/>
  <c r="AI314" i="15"/>
  <c r="U274" i="15"/>
  <c r="AD258" i="15"/>
  <c r="LZ103" i="15" a="1"/>
  <c r="AI307" i="15"/>
  <c r="U297" i="15"/>
  <c r="AL258" i="15"/>
  <c r="AF280" i="15"/>
  <c r="NU104" i="15" a="1"/>
  <c r="IS104" i="15" a="1"/>
  <c r="AB292" i="15"/>
  <c r="AD317" i="15"/>
  <c r="AA248" i="15"/>
  <c r="Y320" i="15"/>
  <c r="AK249" i="15"/>
  <c r="AE243" i="15"/>
  <c r="U285" i="15"/>
  <c r="KT103" i="15" a="1"/>
  <c r="AE248" i="15"/>
  <c r="Y245" i="15"/>
  <c r="AA272" i="15"/>
  <c r="IL103" i="15" a="1"/>
  <c r="AL313" i="15"/>
  <c r="AE257" i="15"/>
  <c r="AC288" i="15"/>
  <c r="AH275" i="15"/>
  <c r="AL318" i="15"/>
  <c r="X301" i="15"/>
  <c r="AD270" i="15"/>
  <c r="AL255" i="15"/>
  <c r="AM293" i="15"/>
  <c r="W125" i="15"/>
  <c r="Z301" i="15"/>
  <c r="AA125" i="15"/>
  <c r="NP104" i="15" a="1"/>
  <c r="AL5" i="15"/>
  <c r="U272" i="15"/>
  <c r="AA274" i="15"/>
  <c r="AE279" i="15"/>
  <c r="W302" i="15"/>
  <c r="AL291" i="15"/>
  <c r="JK104" i="15" a="1"/>
  <c r="MP104" i="15" a="1"/>
  <c r="AC308" i="15"/>
  <c r="AG320" i="15"/>
  <c r="AM314" i="15"/>
  <c r="AH253" i="15"/>
  <c r="AF307" i="15"/>
  <c r="AK265" i="15"/>
  <c r="LS102" i="15" a="1"/>
  <c r="AK258" i="15"/>
  <c r="AB267" i="15"/>
  <c r="LR103" i="15" a="1"/>
  <c r="EU102" i="15" a="1"/>
  <c r="AA252" i="15"/>
  <c r="T269" i="15"/>
  <c r="MJ102" i="15" a="1"/>
  <c r="AE245" i="15"/>
  <c r="AK251" i="15"/>
  <c r="HJ102" i="15" a="1"/>
  <c r="KP102" i="15" a="1"/>
  <c r="AB248" i="15"/>
  <c r="AK271" i="15"/>
  <c r="Z287" i="15"/>
  <c r="AH245" i="15"/>
  <c r="X257" i="15"/>
  <c r="AD310" i="15"/>
  <c r="AF277" i="15"/>
  <c r="AB287" i="15"/>
  <c r="FL103" i="15" a="1"/>
  <c r="JX102" i="15" a="1"/>
  <c r="DP104" i="15" a="1"/>
  <c r="DQ103" i="15" a="1"/>
  <c r="W264" i="15"/>
  <c r="AF290" i="15"/>
  <c r="AA305" i="15"/>
  <c r="AF276" i="15"/>
  <c r="AB294" i="15"/>
  <c r="AG242" i="15"/>
  <c r="AH124" i="15"/>
  <c r="X304" i="15"/>
  <c r="NJ104" i="15" a="1"/>
  <c r="AB307" i="15"/>
  <c r="AM266" i="15"/>
  <c r="AK267" i="15"/>
  <c r="Y282" i="15"/>
  <c r="IA104" i="15" a="1"/>
  <c r="GW102" i="15" a="1"/>
  <c r="ME104" i="15" a="1"/>
  <c r="Y287" i="15"/>
  <c r="W309" i="15"/>
  <c r="W318" i="15"/>
  <c r="AM274" i="15"/>
  <c r="AI248" i="15"/>
  <c r="AB273" i="15"/>
  <c r="LT102" i="15" a="1"/>
  <c r="DF104" i="15" a="1"/>
  <c r="AK5" i="15"/>
  <c r="GV104" i="15" a="1"/>
  <c r="T299" i="15"/>
  <c r="AA322" i="15"/>
  <c r="AI275" i="15"/>
  <c r="IA102" i="15" a="1"/>
  <c r="DJ104" i="15" a="1"/>
  <c r="AH250" i="15"/>
  <c r="FA102" i="15" a="1"/>
  <c r="MK102" i="15" a="1"/>
  <c r="AC276" i="15"/>
  <c r="KT104" i="15" a="1"/>
  <c r="IR102" i="15" a="1"/>
  <c r="AC303" i="15"/>
  <c r="AB290" i="15"/>
  <c r="AA259" i="15"/>
  <c r="AA255" i="15"/>
  <c r="AG244" i="15"/>
  <c r="T280" i="15"/>
  <c r="AJ274" i="15"/>
  <c r="AA242" i="15"/>
  <c r="AA280" i="15"/>
  <c r="AB279" i="15"/>
  <c r="IB104" i="15" a="1"/>
  <c r="AK241" i="15"/>
  <c r="AJ251" i="15"/>
  <c r="AK125" i="15"/>
  <c r="AM257" i="15"/>
  <c r="JJ103" i="15" a="1"/>
  <c r="ED103" i="15" a="1"/>
  <c r="LT104" i="15" a="1"/>
  <c r="JE102" i="15" a="1"/>
  <c r="V300" i="15"/>
  <c r="AH298" i="15"/>
  <c r="AG316" i="15"/>
  <c r="FS103" i="15" a="1"/>
  <c r="W303" i="15"/>
  <c r="AI281" i="15"/>
  <c r="T246" i="15"/>
  <c r="U4" i="15"/>
  <c r="JL104" i="15" a="1"/>
  <c r="HI102" i="15" a="1"/>
  <c r="T271" i="15"/>
  <c r="AK323" i="15"/>
  <c r="W299" i="15"/>
  <c r="AI298" i="15"/>
  <c r="T312" i="15"/>
  <c r="AE319" i="15"/>
  <c r="AC125" i="15"/>
  <c r="AJ264" i="15"/>
  <c r="AI295" i="15"/>
  <c r="AE250" i="15"/>
  <c r="AB241" i="15"/>
  <c r="AB319" i="15"/>
  <c r="T268" i="15"/>
  <c r="DL104" i="15" a="1"/>
  <c r="AM319" i="15"/>
  <c r="AM297" i="15"/>
  <c r="AJ261" i="15"/>
  <c r="AC251" i="15"/>
  <c r="AL257" i="15"/>
  <c r="JK103" i="15" a="1"/>
  <c r="W323" i="15"/>
  <c r="AL248" i="15"/>
  <c r="HT102" i="15" a="1"/>
  <c r="AA266" i="15"/>
  <c r="HU102" i="15" a="1"/>
  <c r="FM102" i="15" a="1"/>
  <c r="Y323" i="15"/>
  <c r="AK283" i="15"/>
  <c r="AM280" i="15"/>
  <c r="AL261" i="15"/>
  <c r="EP104" i="15" a="1"/>
  <c r="Y254" i="15"/>
  <c r="AF320" i="15"/>
  <c r="AD242" i="15"/>
  <c r="FS104" i="15" a="1"/>
  <c r="AF259" i="15"/>
  <c r="T296" i="15"/>
  <c r="Z285" i="15"/>
  <c r="V280" i="15"/>
  <c r="AH260" i="15"/>
  <c r="AG287" i="15"/>
  <c r="AI300" i="15"/>
  <c r="AA291" i="15"/>
  <c r="AL292" i="15"/>
  <c r="EU104" i="15" a="1"/>
  <c r="KN104" i="15" a="1"/>
  <c r="AK254" i="15"/>
  <c r="T247" i="15"/>
  <c r="AH303" i="15"/>
  <c r="AF311" i="15"/>
  <c r="AJ255" i="15"/>
  <c r="AM267" i="15"/>
  <c r="AM269" i="15"/>
  <c r="W252" i="15"/>
  <c r="AB254" i="15"/>
  <c r="AI261" i="15"/>
  <c r="AH257" i="15"/>
  <c r="LX103" i="15" a="1"/>
  <c r="AB311" i="15"/>
  <c r="Z317" i="15"/>
  <c r="V307" i="15"/>
  <c r="AE321" i="15"/>
  <c r="AB308" i="15"/>
  <c r="NC103" i="15" a="1"/>
  <c r="T289" i="15"/>
  <c r="FM104" i="15" a="1"/>
  <c r="U265" i="15"/>
  <c r="AD262" i="15"/>
  <c r="AI297" i="15"/>
  <c r="U299" i="15"/>
  <c r="AL310" i="15"/>
  <c r="AD294" i="15"/>
  <c r="AH242" i="15"/>
  <c r="AG314" i="15"/>
  <c r="AD264" i="15"/>
  <c r="AB310" i="15"/>
  <c r="AB291" i="15"/>
  <c r="AI264" i="15"/>
  <c r="V282" i="15"/>
  <c r="KP104" i="15" a="1"/>
  <c r="AK292" i="15"/>
  <c r="AC298" i="15"/>
  <c r="AE263" i="15"/>
  <c r="KV103" i="15" a="1"/>
  <c r="AB286" i="15"/>
  <c r="FN102" i="15" a="1"/>
  <c r="AK243" i="15"/>
  <c r="T288" i="15"/>
  <c r="U308" i="15"/>
  <c r="AH315" i="15"/>
  <c r="AI251" i="15"/>
  <c r="AE261" i="15"/>
  <c r="AF253" i="15"/>
  <c r="AI309" i="15"/>
  <c r="AD307" i="15"/>
  <c r="OB104" i="15" a="1"/>
  <c r="GF103" i="15" a="1"/>
  <c r="AI263" i="15"/>
  <c r="AG323" i="15"/>
  <c r="Z124" i="15"/>
  <c r="MQ103" i="15" a="1"/>
  <c r="KV104" i="15" a="1"/>
  <c r="X253" i="15"/>
  <c r="CN102" i="15" a="1"/>
  <c r="NN102" i="15" a="1"/>
  <c r="HD104" i="15" a="1"/>
  <c r="V273" i="15"/>
  <c r="AI288" i="15"/>
  <c r="AH320" i="15"/>
  <c r="Z5" i="15"/>
  <c r="AK301" i="15"/>
  <c r="AK275" i="15"/>
  <c r="T298" i="15"/>
  <c r="AM296" i="15"/>
  <c r="AL321" i="15"/>
  <c r="AI270" i="15"/>
  <c r="AI303" i="15"/>
  <c r="GK102" i="15" a="1"/>
  <c r="AK247" i="15"/>
  <c r="X288" i="15"/>
  <c r="AC245" i="15"/>
  <c r="AC318" i="15"/>
  <c r="AH4" i="15"/>
  <c r="AF302" i="15"/>
  <c r="KC104" i="15" a="1"/>
  <c r="AE297" i="15"/>
  <c r="AM287" i="15"/>
  <c r="AE258" i="15"/>
  <c r="AE303" i="15"/>
  <c r="U125" i="15"/>
  <c r="KT102" i="15" a="1"/>
  <c r="X241" i="15"/>
  <c r="U251" i="15"/>
  <c r="W263" i="15"/>
  <c r="AL281" i="15"/>
  <c r="AH297" i="15"/>
  <c r="X279" i="15"/>
  <c r="CS102" i="15" a="1"/>
  <c r="AL263" i="15"/>
  <c r="AM254" i="15"/>
  <c r="AI255" i="15"/>
  <c r="AK311" i="15"/>
  <c r="AC317" i="15"/>
  <c r="AJ282" i="15"/>
  <c r="AG280" i="15"/>
  <c r="AL304" i="15"/>
  <c r="JW103" i="15" a="1"/>
  <c r="Y310" i="15"/>
  <c r="Z304" i="15"/>
  <c r="AD277" i="15"/>
  <c r="V301" i="15"/>
  <c r="AJ243" i="15"/>
  <c r="Y308" i="15"/>
  <c r="Z282" i="15"/>
  <c r="X125" i="15"/>
  <c r="Z265" i="15"/>
  <c r="AD318" i="15"/>
  <c r="AB253" i="15"/>
  <c r="AH278" i="15"/>
  <c r="AB320" i="15"/>
  <c r="HJ104" i="15" a="1"/>
  <c r="AC254" i="15"/>
  <c r="LF103" i="15" a="1"/>
  <c r="Y300" i="15"/>
  <c r="HV102" i="15" a="1"/>
  <c r="X267" i="15"/>
  <c r="Z251" i="15"/>
  <c r="Y260" i="15"/>
  <c r="AB269" i="15"/>
  <c r="AE246" i="15"/>
  <c r="U295" i="15"/>
  <c r="AD286" i="15"/>
  <c r="U277" i="15"/>
  <c r="AD291" i="15"/>
  <c r="EP103" i="15" a="1"/>
  <c r="AG277" i="15"/>
  <c r="AC5" i="15"/>
  <c r="T124" i="15"/>
  <c r="AB271" i="15"/>
  <c r="AH248" i="15"/>
  <c r="KO104" i="15" a="1"/>
  <c r="AC282" i="15"/>
  <c r="AD313" i="15"/>
  <c r="AA270" i="15"/>
  <c r="HC103" i="15" a="1"/>
  <c r="HO103" i="15" a="1"/>
  <c r="AD304" i="15"/>
  <c r="NC104" i="15" a="1"/>
  <c r="W297" i="15"/>
  <c r="AI267" i="15"/>
  <c r="AK248" i="15"/>
  <c r="AA290" i="15"/>
  <c r="DE104" i="15" a="1"/>
  <c r="AH291" i="15"/>
  <c r="X258" i="15"/>
  <c r="AD305" i="15"/>
  <c r="NU103" i="15" a="1"/>
  <c r="Y246" i="15"/>
  <c r="Y268" i="15"/>
  <c r="Z291" i="15"/>
  <c r="AJ279" i="15"/>
  <c r="Y307" i="15"/>
  <c r="T277" i="15"/>
  <c r="Y297" i="15"/>
  <c r="AM318" i="15"/>
  <c r="AL311" i="15"/>
  <c r="AG309" i="15"/>
  <c r="AC271" i="15"/>
  <c r="AE255" i="15"/>
  <c r="NP118" i="15" a="1"/>
  <c r="IX103" i="15" a="1"/>
  <c r="IR104" i="15" a="1"/>
  <c r="Z258" i="15"/>
  <c r="AH243" i="15"/>
  <c r="GQ104" i="15" a="1"/>
  <c r="W283" i="15"/>
  <c r="W320" i="15"/>
  <c r="AD246" i="15"/>
  <c r="CM102" i="15" a="1"/>
  <c r="V278" i="15"/>
  <c r="Z276" i="15"/>
  <c r="X264" i="15"/>
  <c r="AL273" i="15"/>
  <c r="W288" i="15"/>
  <c r="MQ102" i="15" a="1"/>
  <c r="X307" i="15"/>
  <c r="JR103" i="15" a="1"/>
  <c r="FL102" i="15" a="1"/>
  <c r="AH283" i="15"/>
  <c r="W307" i="15"/>
  <c r="GQ103" i="15" a="1"/>
  <c r="AD259" i="15"/>
  <c r="AB262" i="15"/>
  <c r="X270" i="15"/>
  <c r="T242" i="15"/>
  <c r="T313" i="15"/>
  <c r="U273" i="15"/>
  <c r="AE311" i="15"/>
  <c r="AK246" i="15"/>
  <c r="AC313" i="15"/>
  <c r="AI260" i="15"/>
  <c r="AG278" i="15"/>
  <c r="GK104" i="15" a="1"/>
  <c r="AC250" i="15"/>
  <c r="OB102" i="15" a="1"/>
  <c r="AH282" i="15"/>
  <c r="AL252" i="15"/>
  <c r="Y314" i="15"/>
  <c r="EV103" i="15" a="1"/>
  <c r="AH249" i="15"/>
  <c r="LA103" i="15" a="1"/>
  <c r="Z271" i="15"/>
  <c r="X268" i="15"/>
  <c r="AJ267" i="15"/>
  <c r="ND103" i="15" a="1"/>
  <c r="W319" i="15"/>
  <c r="AD316" i="15"/>
  <c r="V125" i="15"/>
  <c r="AE282" i="15"/>
  <c r="AM242" i="15"/>
  <c r="AM245" i="15"/>
  <c r="CT103" i="15" a="1"/>
  <c r="EV104" i="15" a="1"/>
  <c r="V262" i="15"/>
  <c r="AG271" i="15"/>
  <c r="FS102" i="15" a="1"/>
  <c r="AL323" i="15"/>
  <c r="HI104" i="15" a="1"/>
  <c r="AH296" i="15"/>
  <c r="AE322" i="15"/>
  <c r="X290" i="15"/>
  <c r="ML103" i="15" a="1"/>
  <c r="V297" i="15"/>
  <c r="AH323" i="15"/>
  <c r="T301" i="15"/>
  <c r="NO103" i="15" a="1"/>
  <c r="NO115" i="15" a="1"/>
  <c r="AK269" i="15"/>
  <c r="AD287" i="15"/>
  <c r="AF258" i="15"/>
  <c r="AK245" i="15"/>
  <c r="Y316" i="15"/>
  <c r="V303" i="15"/>
  <c r="AI291" i="15"/>
  <c r="FX102" i="15" a="1"/>
  <c r="W317" i="15"/>
  <c r="W274" i="15"/>
  <c r="AG124" i="15"/>
  <c r="FG102" i="15" a="1"/>
  <c r="X277" i="15"/>
  <c r="U304" i="15"/>
  <c r="AJ287" i="15"/>
  <c r="Y124" i="15"/>
  <c r="AB284" i="15"/>
  <c r="LX102" i="15" a="1"/>
  <c r="U104" i="15"/>
  <c r="Y259" i="15"/>
  <c r="T241" i="15"/>
  <c r="AH305" i="15"/>
  <c r="W322" i="15"/>
  <c r="AF300" i="15"/>
  <c r="AD250" i="15"/>
  <c r="AJ265" i="15"/>
  <c r="AJ250" i="15"/>
  <c r="U313" i="15"/>
  <c r="V305" i="15"/>
  <c r="AE260" i="15"/>
  <c r="Y257" i="15"/>
  <c r="AH267" i="15"/>
  <c r="U298" i="15"/>
  <c r="U269" i="15"/>
  <c r="W278" i="15"/>
  <c r="HT104" i="15" a="1"/>
  <c r="Y279" i="15"/>
  <c r="Y262" i="15"/>
  <c r="KC103" i="15" a="1"/>
  <c r="LH104" i="15" a="1"/>
  <c r="V257" i="15"/>
  <c r="AJ298" i="15"/>
  <c r="EJ102" i="15" a="1"/>
  <c r="MK103" i="15" a="1"/>
  <c r="AE125" i="15"/>
  <c r="MP103" i="15" a="1"/>
  <c r="AH266" i="15"/>
  <c r="AK273" i="15"/>
  <c r="AB280" i="15"/>
  <c r="Y266" i="15"/>
  <c r="FR102" i="15" a="1"/>
  <c r="V313" i="15"/>
  <c r="AC284" i="15"/>
  <c r="AF269" i="15"/>
  <c r="HI103" i="15" a="1"/>
  <c r="U305" i="15"/>
  <c r="AB259" i="15"/>
  <c r="AF286" i="15"/>
  <c r="LA104" i="15" a="1"/>
  <c r="GP102" i="15" a="1"/>
  <c r="AE292" i="15"/>
  <c r="AG294" i="15"/>
  <c r="U293" i="15"/>
  <c r="DJ102" i="15" a="1"/>
  <c r="IH104" i="15" a="1"/>
  <c r="X281" i="15"/>
  <c r="AB299" i="15"/>
  <c r="AM299" i="15"/>
  <c r="AM306" i="15"/>
  <c r="AD278" i="15"/>
  <c r="IH102" i="15" a="1"/>
  <c r="AK253" i="15"/>
  <c r="V285" i="15"/>
  <c r="AE288" i="15"/>
  <c r="AL305" i="15"/>
  <c r="Y265" i="15"/>
  <c r="AA261" i="15"/>
  <c r="AK307" i="15"/>
  <c r="W253" i="15"/>
  <c r="KJ104" i="15" a="1"/>
  <c r="X284" i="15"/>
  <c r="X259" i="15"/>
  <c r="AI302" i="15"/>
  <c r="KJ103" i="15" a="1"/>
  <c r="AJ310" i="15"/>
  <c r="EB103" i="15" a="1"/>
  <c r="T103" i="15"/>
  <c r="AA316" i="15"/>
  <c r="AC255" i="15"/>
  <c r="Y269" i="15"/>
  <c r="AG276" i="15"/>
  <c r="AM289" i="15"/>
  <c r="AH308" i="15"/>
  <c r="AJ314" i="15"/>
  <c r="AC279" i="15"/>
  <c r="Y302" i="15"/>
  <c r="Z305" i="15"/>
  <c r="AF252" i="15"/>
  <c r="T125" i="15"/>
  <c r="V286" i="15"/>
  <c r="V316" i="15"/>
  <c r="X300" i="15"/>
  <c r="AF245" i="15"/>
  <c r="T251" i="15"/>
  <c r="AC299" i="15"/>
  <c r="AB272" i="15"/>
  <c r="AG266" i="15"/>
  <c r="DP103" i="15" a="1"/>
  <c r="AK309" i="15"/>
  <c r="AL306" i="15"/>
  <c r="AA315" i="15"/>
  <c r="AL312" i="15"/>
  <c r="AK255" i="15"/>
  <c r="AL298" i="15"/>
  <c r="EZ102" i="15" a="1"/>
  <c r="W268" i="15"/>
  <c r="AH285" i="15"/>
  <c r="HD102" i="15" a="1"/>
  <c r="AI265" i="15"/>
  <c r="Y242" i="15"/>
  <c r="AI301" i="15"/>
  <c r="Y277" i="15"/>
  <c r="U317" i="15"/>
  <c r="V5" i="15"/>
  <c r="W314" i="15"/>
  <c r="AE291" i="15"/>
  <c r="GE103" i="15" a="1"/>
  <c r="Z243" i="15"/>
  <c r="AE306" i="15"/>
  <c r="X319" i="15"/>
  <c r="X285" i="15"/>
  <c r="U246" i="15"/>
  <c r="AG252" i="15"/>
  <c r="Y280" i="15"/>
  <c r="Y306" i="15"/>
  <c r="AJ253" i="15"/>
  <c r="AC290" i="15"/>
  <c r="W260" i="15"/>
  <c r="AA323" i="15"/>
  <c r="AL282" i="15"/>
  <c r="Y311" i="15"/>
  <c r="AH280" i="15"/>
  <c r="Y261" i="15"/>
  <c r="AD289" i="15"/>
  <c r="AL253" i="15"/>
  <c r="U249" i="15"/>
  <c r="AJ306" i="15"/>
  <c r="CT102" i="15" a="1"/>
  <c r="T322" i="15"/>
  <c r="X316" i="15"/>
  <c r="AI244" i="15"/>
  <c r="AA253" i="15"/>
  <c r="AM307" i="15"/>
  <c r="AA279" i="15"/>
  <c r="AD260" i="15"/>
  <c r="Z302" i="15"/>
  <c r="V302" i="15"/>
  <c r="JW104" i="15" a="1"/>
  <c r="T254" i="15"/>
  <c r="AA273" i="15"/>
  <c r="AM253" i="15"/>
  <c r="FM103" i="15" a="1"/>
  <c r="AH252" i="15"/>
  <c r="LB102" i="15" a="1"/>
  <c r="DK104" i="15" a="1"/>
  <c r="W124" i="15"/>
  <c r="Y293" i="15"/>
  <c r="JP104" i="15" a="1"/>
  <c r="NZ102" i="15" a="1"/>
  <c r="AE320" i="15"/>
  <c r="JV103" i="15" a="1"/>
  <c r="Y271" i="15"/>
  <c r="T287" i="15"/>
  <c r="AL320" i="15"/>
  <c r="AE290" i="15"/>
  <c r="NP115" i="15" a="1"/>
  <c r="AK266" i="15"/>
  <c r="CY104" i="15" a="1"/>
  <c r="AL241" i="15"/>
  <c r="AE296" i="15"/>
  <c r="KZ104" i="15" a="1"/>
  <c r="U314" i="15"/>
  <c r="AH311" i="15"/>
  <c r="DQ102" i="15" a="1"/>
  <c r="W245" i="15"/>
  <c r="AL267" i="15"/>
  <c r="AB265" i="15"/>
  <c r="U5" i="15"/>
  <c r="Z245" i="15"/>
  <c r="W271" i="15"/>
  <c r="NP103" i="15" a="1"/>
  <c r="AB268" i="15"/>
  <c r="AE267" i="15"/>
  <c r="AE249" i="15"/>
  <c r="AG265" i="15"/>
  <c r="GR102" i="15" a="1"/>
  <c r="AJ270" i="15"/>
  <c r="AJ257" i="15"/>
  <c r="AF318" i="15"/>
  <c r="AK259" i="15"/>
  <c r="MJ104" i="15" a="1"/>
  <c r="AM288" i="15"/>
  <c r="AD281" i="15"/>
  <c r="AK270" i="15"/>
  <c r="AI308" i="15"/>
  <c r="AI247" i="15"/>
  <c r="AB304" i="15"/>
  <c r="LF102" i="15" a="1"/>
  <c r="AH288" i="15"/>
  <c r="AI290" i="15"/>
  <c r="AD243" i="15"/>
  <c r="T284" i="15"/>
  <c r="AI245" i="15"/>
  <c r="AI282" i="15"/>
  <c r="AM311" i="15"/>
  <c r="AD282" i="15"/>
  <c r="AE314" i="15"/>
  <c r="X251" i="15"/>
  <c r="AK252" i="15"/>
  <c r="AH246" i="15"/>
  <c r="Z319" i="15"/>
  <c r="Y286" i="15"/>
  <c r="T292" i="15"/>
  <c r="Z294" i="15"/>
  <c r="AA319" i="15"/>
  <c r="Z262" i="15"/>
  <c r="AM304" i="15"/>
  <c r="AH256" i="15"/>
  <c r="NO102" i="15" a="1"/>
  <c r="AD280" i="15"/>
  <c r="AB250" i="15"/>
  <c r="Z263" i="15"/>
  <c r="AM286" i="15"/>
  <c r="V256" i="15"/>
  <c r="Y267" i="15"/>
  <c r="JL103" i="15" a="1"/>
  <c r="AI310" i="15"/>
  <c r="V281" i="15"/>
  <c r="KV102" i="15" a="1"/>
  <c r="AF321" i="15"/>
  <c r="AL260" i="15"/>
  <c r="U270" i="15"/>
  <c r="AF293" i="15"/>
  <c r="AL301" i="15"/>
  <c r="AM292" i="15"/>
  <c r="AG315" i="15"/>
  <c r="AI299" i="15"/>
  <c r="AL309" i="15"/>
  <c r="AL276" i="15"/>
  <c r="AH274" i="15"/>
  <c r="AK262" i="15"/>
  <c r="AL242" i="15"/>
  <c r="AL268" i="15"/>
  <c r="W286" i="15"/>
  <c r="AC265" i="15"/>
  <c r="X320" i="15"/>
  <c r="AF248" i="15"/>
  <c r="W244" i="15"/>
  <c r="MW104" i="15" a="1"/>
  <c r="AB296" i="15"/>
  <c r="LZ102" i="15" a="1"/>
  <c r="Y4" i="15"/>
  <c r="AD321" i="15"/>
  <c r="AF260" i="15"/>
  <c r="AG302" i="15"/>
  <c r="Z277" i="15"/>
  <c r="V242" i="15"/>
  <c r="JL102" i="15" a="1"/>
  <c r="V259" i="15"/>
  <c r="Y255" i="15"/>
  <c r="KD103" i="15" a="1"/>
  <c r="AA245" i="15"/>
  <c r="EV102" i="15" a="1"/>
  <c r="AG243" i="15"/>
  <c r="AM295" i="15"/>
  <c r="MX102" i="15" a="1"/>
  <c r="T249" i="15"/>
  <c r="AC263" i="15"/>
  <c r="AK287" i="15"/>
  <c r="Z318" i="15"/>
  <c r="AH258" i="15"/>
  <c r="AA281" i="15"/>
  <c r="AD261" i="15"/>
  <c r="AE304" i="15"/>
  <c r="AC310" i="15"/>
  <c r="AI305" i="15"/>
  <c r="JD103" i="15" a="1"/>
  <c r="MD102" i="15" a="1"/>
  <c r="AM282" i="15"/>
  <c r="AA304" i="15"/>
  <c r="T302" i="15"/>
  <c r="AG246" i="15"/>
  <c r="AC272" i="15"/>
  <c r="AI246" i="15"/>
  <c r="AI269" i="15"/>
  <c r="AJ275" i="15"/>
  <c r="AH276" i="15"/>
  <c r="Y313" i="15"/>
  <c r="AH273" i="15"/>
  <c r="AC295" i="15"/>
  <c r="AI271" i="15"/>
  <c r="AH251" i="15"/>
  <c r="X275" i="15"/>
  <c r="U266" i="15"/>
  <c r="MF102" i="15" a="1"/>
  <c r="AD256" i="15"/>
  <c r="X302" i="15"/>
  <c r="V268" i="15"/>
  <c r="AH268" i="15"/>
  <c r="AF319" i="15"/>
  <c r="X272" i="15"/>
  <c r="U258" i="15"/>
  <c r="AG279" i="15"/>
  <c r="CZ103" i="15" a="1"/>
  <c r="AG317" i="15"/>
  <c r="KU104" i="15" a="1"/>
  <c r="FH103" i="15" a="1"/>
  <c r="AI287" i="15"/>
  <c r="FB103" i="15" a="1"/>
  <c r="AB306" i="15"/>
  <c r="Z246" i="15"/>
  <c r="U278" i="15"/>
  <c r="GJ103" i="15" a="1"/>
  <c r="V124" i="15"/>
  <c r="V322" i="15"/>
  <c r="X323" i="15"/>
  <c r="LY104" i="15" a="1"/>
  <c r="Z254" i="15"/>
  <c r="U307" i="15"/>
  <c r="X256" i="15"/>
  <c r="ET102" i="15" a="1"/>
  <c r="AA310" i="15"/>
  <c r="IS102" i="15" a="1"/>
  <c r="T259" i="15"/>
  <c r="V270" i="15"/>
  <c r="T286" i="15"/>
  <c r="AF279" i="15"/>
  <c r="X255" i="15"/>
  <c r="AB246" i="15"/>
  <c r="AL269" i="15"/>
  <c r="T293" i="15"/>
  <c r="CS103" i="15" a="1"/>
  <c r="HO104" i="15" a="1"/>
  <c r="AK256" i="15"/>
  <c r="AM322" i="15"/>
  <c r="X312" i="15"/>
  <c r="T311" i="15"/>
  <c r="Z259" i="15"/>
  <c r="AL259" i="15"/>
  <c r="AC261" i="15"/>
  <c r="AD311" i="15"/>
  <c r="HZ103" i="15" a="1"/>
  <c r="LL102" i="15" a="1"/>
  <c r="Z293" i="15"/>
  <c r="KN102" i="15" a="1"/>
  <c r="AJ252" i="15"/>
  <c r="AI306" i="15"/>
  <c r="FL104" i="15" a="1"/>
  <c r="AC246" i="15"/>
  <c r="AE294" i="15"/>
  <c r="AK263" i="15"/>
  <c r="AD297" i="15"/>
  <c r="AF5" i="15"/>
  <c r="X5" i="15"/>
  <c r="Z280" i="15"/>
  <c r="W306" i="15"/>
  <c r="AH318" i="15"/>
  <c r="KU103" i="15" a="1"/>
  <c r="AF263" i="15"/>
  <c r="LM103" i="15" a="1"/>
  <c r="AG256" i="15"/>
  <c r="X314" i="15"/>
  <c r="AK294" i="15"/>
  <c r="GL103" i="15" a="1"/>
  <c r="U259" i="15"/>
  <c r="AB315" i="15"/>
  <c r="EZ103" i="15" a="1"/>
  <c r="HN102" i="15" a="1"/>
  <c r="U250" i="15"/>
  <c r="AF305" i="15"/>
  <c r="AJ286" i="15"/>
  <c r="W249" i="15"/>
  <c r="AF315" i="15"/>
  <c r="AA321" i="15"/>
  <c r="NV104" i="15" a="1"/>
  <c r="AL295" i="15"/>
  <c r="ET103" i="15" a="1"/>
  <c r="AC301" i="15"/>
  <c r="AG257" i="15"/>
  <c r="Z309" i="15"/>
  <c r="KI102" i="15" a="1"/>
  <c r="AK305" i="15"/>
  <c r="T276" i="15"/>
  <c r="T318" i="15"/>
  <c r="DJ103" i="15" a="1"/>
  <c r="X315" i="15"/>
  <c r="IY104" i="15" a="1"/>
  <c r="AF299" i="15"/>
  <c r="FR104" i="15" a="1"/>
  <c r="U289" i="15"/>
  <c r="AD303" i="15"/>
  <c r="Z323" i="15"/>
  <c r="AD255" i="15"/>
  <c r="AJ5" i="15"/>
  <c r="AC316" i="15"/>
  <c r="AG247" i="15"/>
  <c r="Z315" i="15"/>
  <c r="AJ262" i="15"/>
  <c r="U280" i="15"/>
  <c r="AL274" i="15"/>
  <c r="LG104" i="15" a="1"/>
  <c r="V275" i="15"/>
  <c r="Z313" i="15"/>
  <c r="AM278" i="15"/>
  <c r="IL102" i="15" a="1"/>
  <c r="AF264" i="15"/>
  <c r="AE289" i="15"/>
  <c r="AB283" i="15"/>
  <c r="U262" i="15"/>
  <c r="AK313" i="15"/>
  <c r="AA257" i="15"/>
  <c r="AI285" i="15"/>
  <c r="AF301" i="15"/>
  <c r="GL102" i="15" a="1"/>
  <c r="U309" i="15"/>
  <c r="AG285" i="15"/>
  <c r="KH103" i="15" a="1"/>
  <c r="AD274" i="15"/>
  <c r="V272" i="15"/>
  <c r="EN102" i="15" a="1"/>
  <c r="MR104" i="15" a="1"/>
  <c r="U320" i="15"/>
  <c r="AM255" i="15"/>
  <c r="Z244" i="15"/>
  <c r="AH255" i="15"/>
  <c r="AH281" i="15"/>
  <c r="DW103" i="15" a="1"/>
  <c r="Z274" i="15"/>
  <c r="MV104" i="15" a="1"/>
  <c r="AG321" i="15"/>
  <c r="X303" i="15"/>
  <c r="AI124" i="15"/>
  <c r="FT104" i="15" a="1"/>
  <c r="IH103" i="15" a="1"/>
  <c r="IM103" i="15" a="1"/>
  <c r="EO102" i="15" a="1"/>
  <c r="AI252" i="15"/>
  <c r="AH304" i="15"/>
  <c r="AD283" i="15"/>
  <c r="V289" i="15"/>
  <c r="T281" i="15"/>
  <c r="AD322" i="15"/>
  <c r="AC292" i="15"/>
  <c r="T305" i="15"/>
  <c r="AG299" i="15"/>
  <c r="AM279" i="15"/>
  <c r="AA263" i="15"/>
  <c r="AM281" i="15"/>
  <c r="X294" i="15"/>
  <c r="AA317" i="15"/>
  <c r="AH270" i="15"/>
  <c r="MW103" i="15" a="1"/>
  <c r="AD268" i="15"/>
  <c r="T270" i="15"/>
  <c r="AH317" i="15"/>
  <c r="W275" i="15"/>
  <c r="V265" i="15"/>
  <c r="AL290" i="15"/>
  <c r="HH102" i="15" a="1"/>
  <c r="AI283" i="15"/>
  <c r="AH322" i="15"/>
  <c r="GR103" i="15" a="1"/>
  <c r="NT103" i="15" a="1"/>
  <c r="AE317" i="15"/>
  <c r="AF304" i="15"/>
  <c r="AG241" i="15"/>
  <c r="LL103" i="15" a="1"/>
  <c r="AD306" i="15"/>
  <c r="AM300" i="15"/>
  <c r="X296" i="15"/>
  <c r="AB281" i="15"/>
  <c r="CL102" i="15" a="1"/>
  <c r="AB323" i="15"/>
  <c r="AI276" i="15"/>
  <c r="AC275" i="15"/>
  <c r="HN104" i="15" a="1"/>
  <c r="Y322" i="15"/>
  <c r="AH286" i="15"/>
  <c r="AJ313" i="15"/>
  <c r="LN104" i="15" a="1"/>
  <c r="FZ104" i="15" a="1"/>
  <c r="AA320" i="15"/>
  <c r="V243" i="15"/>
  <c r="AC294" i="15"/>
  <c r="AE253" i="15"/>
  <c r="AL294" i="15"/>
  <c r="AC300" i="15"/>
  <c r="U312" i="15"/>
  <c r="Y303" i="15"/>
  <c r="AD309" i="15"/>
  <c r="AJ260" i="15"/>
  <c r="W259" i="15"/>
  <c r="DX104" i="15" a="1"/>
  <c r="GF102" i="15" a="1"/>
  <c r="AK264" i="15"/>
  <c r="IS103" i="15" a="1"/>
  <c r="AB289" i="15"/>
  <c r="Y290" i="15"/>
  <c r="Z270" i="15"/>
  <c r="AG311" i="15"/>
  <c r="AD275" i="15"/>
  <c r="AJ289" i="15"/>
  <c r="AA241" i="15"/>
  <c r="AL289" i="15"/>
  <c r="W298" i="15"/>
  <c r="W295" i="15"/>
  <c r="AJ302" i="15"/>
  <c r="CR104" i="15" a="1"/>
  <c r="AL249" i="15"/>
  <c r="U294" i="15"/>
  <c r="KO102" i="15" a="1"/>
  <c r="U276" i="15"/>
  <c r="W265" i="15"/>
  <c r="X295" i="15"/>
  <c r="X299" i="15"/>
  <c r="LH103" i="15" a="1"/>
  <c r="AM283" i="15"/>
  <c r="AG274" i="15"/>
  <c r="AK244" i="15"/>
  <c r="LS103" i="15" a="1"/>
  <c r="AB321" i="15"/>
  <c r="AF289" i="15"/>
  <c r="AG319" i="15"/>
  <c r="AG250" i="15"/>
  <c r="AB251" i="15"/>
  <c r="X305" i="15"/>
  <c r="Z279" i="15"/>
  <c r="GR104" i="15" a="1"/>
  <c r="AK317" i="15"/>
  <c r="HH104" i="15" a="1"/>
  <c r="AD295" i="15"/>
  <c r="AJ125" i="15"/>
  <c r="T319" i="15"/>
  <c r="AF294" i="15"/>
  <c r="AI249" i="15"/>
  <c r="IF102" i="15" a="1"/>
  <c r="Z273" i="15"/>
  <c r="U303" i="15"/>
  <c r="GQ102" i="15" a="1"/>
  <c r="DQ104" i="15" a="1"/>
  <c r="U282" i="15"/>
  <c r="KZ102" i="15" a="1"/>
  <c r="AE252" i="15"/>
  <c r="AK284" i="15"/>
  <c r="AJ290" i="15"/>
  <c r="EI103" i="15" a="1"/>
  <c r="KP103" i="15" a="1"/>
  <c r="EJ103" i="15" a="1"/>
  <c r="AL243" i="15"/>
  <c r="AD308" i="15"/>
  <c r="NN117" i="15" a="1"/>
  <c r="Z264" i="15"/>
  <c r="Y243" i="15"/>
  <c r="T262" i="15"/>
  <c r="IT104" i="15" a="1"/>
  <c r="IM104" i="15" a="1"/>
  <c r="AD323" i="15"/>
  <c r="V271" i="15"/>
  <c r="AM310" i="15"/>
  <c r="Z292" i="15"/>
  <c r="NH103" i="15" a="1"/>
  <c r="U311" i="15"/>
  <c r="T257" i="15"/>
  <c r="AG312" i="15"/>
  <c r="IF103" i="15" a="1"/>
  <c r="Y288" i="15"/>
  <c r="Z255" i="15"/>
  <c r="AM243" i="15"/>
  <c r="ND104" i="15" a="1"/>
  <c r="AE259" i="15"/>
  <c r="X283" i="15"/>
  <c r="NB103" i="15" a="1"/>
  <c r="AA294" i="15"/>
  <c r="AK304" i="15"/>
  <c r="AM268" i="15"/>
  <c r="AD251" i="15"/>
  <c r="W301" i="15"/>
  <c r="AI241" i="15"/>
  <c r="LT103" i="15" a="1"/>
  <c r="V267" i="15"/>
  <c r="Y315" i="15"/>
  <c r="AG305" i="15"/>
  <c r="AH247" i="15"/>
  <c r="MW102" i="15" a="1"/>
  <c r="AB305" i="15"/>
  <c r="AJ304" i="15"/>
  <c r="AC291" i="15"/>
  <c r="AF273" i="15"/>
  <c r="AJ273" i="15"/>
  <c r="AC278" i="15"/>
  <c r="Z311" i="15"/>
  <c r="AG254" i="15"/>
  <c r="AF268" i="15"/>
  <c r="AC269" i="15"/>
  <c r="AC304" i="15"/>
  <c r="V244" i="15"/>
  <c r="Z253" i="15"/>
  <c r="AK316" i="15"/>
  <c r="AA297" i="15"/>
  <c r="Z288" i="15"/>
  <c r="AC280" i="15"/>
  <c r="T255" i="15"/>
  <c r="AF244" i="15"/>
  <c r="AL287" i="15"/>
  <c r="T265" i="15"/>
  <c r="T315" i="15"/>
  <c r="W287" i="15"/>
  <c r="AF303" i="15"/>
  <c r="GD102" i="15" a="1"/>
  <c r="AA246" i="15"/>
  <c r="V321" i="15"/>
  <c r="U292" i="15"/>
  <c r="DE103" i="15" a="1"/>
  <c r="X247" i="15"/>
  <c r="T253" i="15"/>
  <c r="AK302" i="15"/>
  <c r="AJ295" i="15"/>
  <c r="AB312" i="15"/>
  <c r="X254" i="15"/>
  <c r="AJ256" i="15"/>
  <c r="JV102" i="15" a="1"/>
  <c r="T4" i="15"/>
  <c r="AK278" i="15"/>
  <c r="FF102" i="15" a="1"/>
  <c r="AH299" i="15"/>
  <c r="AA265" i="15"/>
  <c r="AC289" i="15"/>
  <c r="DR103" i="15" a="1"/>
  <c r="LZ104" i="15" a="1"/>
  <c r="AB322" i="15"/>
  <c r="NT102" i="15" a="1"/>
  <c r="GK103" i="15" a="1"/>
  <c r="DK102" i="15" a="1"/>
  <c r="FB104" i="15" a="1"/>
  <c r="AE124" i="15"/>
  <c r="AA301" i="15"/>
  <c r="AL251" i="15"/>
  <c r="W251" i="15"/>
  <c r="AA303" i="15"/>
  <c r="T304" i="15"/>
  <c r="AF308" i="15"/>
  <c r="IZ103" i="15" a="1"/>
  <c r="X293" i="15"/>
  <c r="AF246" i="15"/>
  <c r="AM250" i="15"/>
  <c r="AI277" i="15"/>
  <c r="AJ305" i="15"/>
  <c r="AM290" i="15"/>
  <c r="V323" i="15"/>
  <c r="HB104" i="15" a="1"/>
  <c r="AA262" i="15"/>
  <c r="AJ271" i="15"/>
  <c r="AD296" i="15"/>
  <c r="AJ258" i="15"/>
  <c r="T243" i="15"/>
  <c r="AJ294" i="15"/>
  <c r="U301" i="15"/>
  <c r="AG273" i="15"/>
  <c r="AM258" i="15"/>
  <c r="AC241" i="15"/>
  <c r="FN103" i="15" a="1"/>
  <c r="JJ102" i="15" a="1"/>
  <c r="HU103" i="15" a="1"/>
  <c r="Z256" i="15"/>
  <c r="NV102" i="15" a="1"/>
  <c r="AG270" i="15"/>
  <c r="ML104" i="15" a="1"/>
  <c r="U310" i="15"/>
  <c r="EO104" i="15" a="1"/>
  <c r="AE271" i="15"/>
  <c r="T261" i="15"/>
  <c r="AE273" i="15"/>
  <c r="CM103" i="15" a="1"/>
  <c r="T320" i="15"/>
  <c r="AI311" i="15"/>
  <c r="AH302" i="15"/>
  <c r="AG290" i="15"/>
  <c r="KI104" i="15" a="1"/>
  <c r="AJ307" i="15"/>
  <c r="FZ102" i="15" a="1"/>
  <c r="EI104" i="15" a="1"/>
  <c r="AF270" i="15"/>
  <c r="LX104" i="15" a="1"/>
  <c r="V247" i="15"/>
  <c r="CZ102" i="15" a="1"/>
  <c r="CX102" i="15" a="1"/>
  <c r="AJ319" i="15"/>
  <c r="AC266" i="15"/>
  <c r="AM285" i="15"/>
  <c r="AA302" i="15"/>
  <c r="AF287" i="15"/>
  <c r="HD103" i="15" a="1"/>
  <c r="NN115" i="15" a="1"/>
  <c r="AC277" i="15"/>
  <c r="Y292" i="15"/>
  <c r="AJ280" i="15"/>
  <c r="T306" i="15"/>
  <c r="AJ291" i="15"/>
  <c r="AC267" i="15"/>
  <c r="Y125" i="15"/>
  <c r="AK318" i="15"/>
  <c r="OH103" i="15" a="1"/>
  <c r="Y309" i="15"/>
  <c r="AD299" i="15"/>
  <c r="W248" i="15"/>
  <c r="KJ102" i="15" a="1"/>
  <c r="AL124" i="15"/>
  <c r="U103" i="15"/>
  <c r="AD319" i="15"/>
  <c r="X260" i="15"/>
  <c r="NO104" i="15" a="1"/>
  <c r="AK308" i="15"/>
  <c r="AK285" i="15"/>
  <c r="AC312" i="15"/>
  <c r="AC296" i="15"/>
  <c r="AK315" i="15"/>
  <c r="AE293" i="15"/>
  <c r="AH277" i="15"/>
  <c r="FG104" i="15" a="1"/>
  <c r="AM317" i="15"/>
  <c r="AB5" i="15"/>
  <c r="AD257" i="15"/>
  <c r="W308" i="15"/>
  <c r="IX104" i="15" a="1"/>
  <c r="CN104" i="15" a="1"/>
  <c r="KD102" i="15" a="1"/>
  <c r="T283" i="15"/>
  <c r="AK279" i="15"/>
  <c r="AL270" i="15"/>
  <c r="AJ283" i="15"/>
  <c r="AG245" i="15"/>
  <c r="AA244" i="15"/>
  <c r="T245" i="15"/>
  <c r="U260" i="15"/>
  <c r="AD125" i="15"/>
  <c r="AJ322" i="15"/>
  <c r="AL284" i="15"/>
  <c r="AM312" i="15"/>
  <c r="AF254" i="15"/>
  <c r="AI125" i="15"/>
  <c r="AB285" i="15"/>
  <c r="AA282" i="15"/>
  <c r="AG286" i="15"/>
  <c r="AC273" i="15"/>
  <c r="Z266" i="15"/>
  <c r="Z261" i="15"/>
  <c r="FT103" i="15" a="1"/>
  <c r="AF124" i="15"/>
  <c r="Y305" i="15"/>
  <c r="AG267" i="15"/>
  <c r="AJ321" i="15"/>
  <c r="AM291" i="15"/>
  <c r="GP104" i="15" a="1"/>
  <c r="W273" i="15"/>
  <c r="X298" i="15"/>
  <c r="AE275" i="15"/>
  <c r="JJ104" i="15" a="1"/>
  <c r="AK291" i="15"/>
  <c r="AH293" i="15"/>
  <c r="AB125" i="15"/>
  <c r="T104" i="15"/>
  <c r="DE102" i="15" a="1"/>
  <c r="AM263" i="15"/>
  <c r="KB104" i="15" a="1"/>
  <c r="T278" i="15"/>
  <c r="Y312" i="15"/>
  <c r="JQ104" i="15" a="1"/>
  <c r="AA308" i="15"/>
  <c r="AJ288" i="15"/>
  <c r="ET104" i="15" a="1"/>
  <c r="AE247" i="15"/>
  <c r="AM244" i="15"/>
  <c r="AA264" i="15"/>
  <c r="NI104" i="15" a="1"/>
  <c r="T321" i="15"/>
  <c r="AF241" i="15"/>
  <c r="Y258" i="15"/>
  <c r="AI319" i="15"/>
  <c r="AJ278" i="15"/>
  <c r="AC242" i="15"/>
  <c r="AJ323" i="15"/>
  <c r="X318" i="15"/>
  <c r="CT104" i="15" a="1"/>
  <c r="IN104" i="15" a="1"/>
  <c r="U287" i="15"/>
  <c r="CS104" i="15" a="1"/>
  <c r="OH102" i="15" a="1"/>
  <c r="FB102" i="15" a="1"/>
  <c r="DR102" i="15" a="1"/>
  <c r="AG318" i="15"/>
  <c r="W304" i="15"/>
  <c r="W241" i="15"/>
  <c r="X309" i="15"/>
  <c r="AL254" i="15"/>
  <c r="AB316" i="15"/>
  <c r="X261" i="15"/>
  <c r="IT103" i="15" a="1"/>
  <c r="U241" i="15"/>
  <c r="U279" i="15"/>
  <c r="V279" i="15"/>
  <c r="AH301" i="15"/>
  <c r="OG102" i="15" a="1"/>
  <c r="MX103" i="15" a="1"/>
  <c r="T314" i="15"/>
  <c r="AG5" i="15"/>
  <c r="AE277" i="15"/>
  <c r="MV103" i="15" a="1"/>
  <c r="Y249" i="15"/>
  <c r="AC260" i="15"/>
  <c r="AI315" i="15"/>
  <c r="NU102" i="15" a="1"/>
  <c r="AG125" i="15"/>
  <c r="AC307" i="15"/>
  <c r="OA104" i="15" a="1"/>
  <c r="AM125" i="15"/>
  <c r="V104" i="15"/>
  <c r="DX102" i="15" a="1"/>
  <c r="AH295" i="15"/>
  <c r="MF103" i="15" a="1"/>
  <c r="W289" i="15"/>
  <c r="AH289" i="15"/>
  <c r="AA124" i="15"/>
  <c r="IG103" i="15" a="1"/>
  <c r="AE307" i="15"/>
  <c r="FY104" i="15" a="1"/>
  <c r="AJ276" i="15"/>
  <c r="NN103" i="15" a="1"/>
  <c r="AI256" i="15"/>
  <c r="AH314" i="15"/>
  <c r="LL104" i="15" a="1"/>
  <c r="FA104" i="15" a="1"/>
  <c r="Z320" i="15"/>
  <c r="W311" i="15"/>
  <c r="MQ104" i="15" a="1"/>
  <c r="AF295" i="15"/>
  <c r="AF278" i="15"/>
  <c r="KO103" i="15" a="1"/>
  <c r="AE4" i="15"/>
  <c r="AD244" i="15"/>
  <c r="AB245" i="15"/>
  <c r="U248" i="15"/>
  <c r="AD124" i="15"/>
  <c r="AC274" i="15"/>
  <c r="AB277" i="15"/>
  <c r="EN103" i="15" a="1"/>
  <c r="AA4" i="15"/>
  <c r="AL307" i="15"/>
  <c r="CM104" i="15" a="1"/>
  <c r="V4" i="15"/>
  <c r="AI257" i="15"/>
  <c r="AC321" i="15"/>
  <c r="CY102" i="15" a="1"/>
  <c r="AK303" i="15"/>
  <c r="AA288" i="15"/>
  <c r="GD104" i="15" a="1"/>
  <c r="AI254" i="15"/>
  <c r="X243" i="15"/>
  <c r="V312" i="15"/>
  <c r="V294" i="15"/>
  <c r="AE308" i="15"/>
  <c r="AA249" i="15"/>
  <c r="CL103" i="15" a="1"/>
  <c r="AB255" i="15"/>
  <c r="AA269" i="15"/>
  <c r="Y270" i="15"/>
  <c r="V254" i="15"/>
  <c r="AD245" i="15"/>
  <c r="MK104" i="15" a="1"/>
  <c r="AA318" i="15"/>
  <c r="AL285" i="15"/>
  <c r="V248" i="15"/>
  <c r="Z284" i="15"/>
  <c r="Y276" i="15"/>
  <c r="X124" i="15"/>
  <c r="OH104" i="15" a="1"/>
  <c r="X248" i="15"/>
  <c r="V103" i="15"/>
  <c r="G36" i="20" l="1"/>
  <c r="IN104" i="15"/>
  <c r="MW103" i="15"/>
  <c r="CT104" i="15"/>
  <c r="KJ102" i="15"/>
  <c r="JJ104" i="15"/>
  <c r="OH103" i="15"/>
  <c r="IH104" i="15"/>
  <c r="EB103" i="15"/>
  <c r="GP104" i="15"/>
  <c r="NI104" i="15"/>
  <c r="NN115" i="15"/>
  <c r="HD103" i="15"/>
  <c r="DQ102" i="15"/>
  <c r="KJ103" i="15"/>
  <c r="DJ102" i="15"/>
  <c r="ET104" i="15"/>
  <c r="FT103" i="15"/>
  <c r="OH104" i="15"/>
  <c r="CX102" i="15"/>
  <c r="CZ102" i="15"/>
  <c r="KJ104" i="15"/>
  <c r="LX104" i="15"/>
  <c r="EI104" i="15"/>
  <c r="JQ104" i="15"/>
  <c r="FZ102" i="15"/>
  <c r="KZ104" i="15"/>
  <c r="KI104" i="15"/>
  <c r="EO102" i="15"/>
  <c r="MK104" i="15"/>
  <c r="CM103" i="15"/>
  <c r="KB104" i="15"/>
  <c r="IH102" i="15"/>
  <c r="CL103" i="15"/>
  <c r="EO104" i="15"/>
  <c r="IY104" i="15"/>
  <c r="ML104" i="15"/>
  <c r="GP102" i="15"/>
  <c r="KD102" i="15"/>
  <c r="NV102" i="15"/>
  <c r="DE102" i="15"/>
  <c r="CN104" i="15"/>
  <c r="DJ103" i="15"/>
  <c r="LA104" i="15"/>
  <c r="HU103" i="15"/>
  <c r="IM103" i="15"/>
  <c r="JJ102" i="15"/>
  <c r="GD104" i="15"/>
  <c r="FN103" i="15"/>
  <c r="KI102" i="15"/>
  <c r="CS102" i="15"/>
  <c r="IX104" i="15"/>
  <c r="IW104" i="15" s="1"/>
  <c r="CY102" i="15"/>
  <c r="ET103" i="15"/>
  <c r="CY104" i="15"/>
  <c r="HI103" i="15"/>
  <c r="KT102" i="15"/>
  <c r="NV104" i="15"/>
  <c r="CM104" i="15"/>
  <c r="FG104" i="15"/>
  <c r="HB104" i="15"/>
  <c r="EN103" i="15"/>
  <c r="KC104" i="15"/>
  <c r="NP115" i="15"/>
  <c r="HN102" i="15"/>
  <c r="EZ103" i="15"/>
  <c r="GK102" i="15"/>
  <c r="GL103" i="15"/>
  <c r="NO104" i="15"/>
  <c r="IZ103" i="15"/>
  <c r="FR102" i="15"/>
  <c r="LM103" i="15"/>
  <c r="KO103" i="15"/>
  <c r="KU103" i="15"/>
  <c r="HD104" i="15"/>
  <c r="NN102" i="15"/>
  <c r="MP103" i="15"/>
  <c r="FB104" i="15"/>
  <c r="CN102" i="15"/>
  <c r="JV103" i="15"/>
  <c r="DK102" i="15"/>
  <c r="KV104" i="15"/>
  <c r="MK103" i="15"/>
  <c r="GK103" i="15"/>
  <c r="MQ104" i="15"/>
  <c r="MQ103" i="15"/>
  <c r="EJ102" i="15"/>
  <c r="NT102" i="15"/>
  <c r="LZ104" i="15"/>
  <c r="NZ102" i="15"/>
  <c r="GF103" i="15"/>
  <c r="LH104" i="15"/>
  <c r="DR103" i="15"/>
  <c r="OB104" i="15"/>
  <c r="FA104" i="15"/>
  <c r="KC103" i="15"/>
  <c r="LL104" i="15"/>
  <c r="FL104" i="15"/>
  <c r="HT104" i="15"/>
  <c r="FF102" i="15"/>
  <c r="JP104" i="15"/>
  <c r="JO104" i="15" s="1"/>
  <c r="KN102" i="15"/>
  <c r="LL102" i="15"/>
  <c r="JV102" i="15"/>
  <c r="NN103" i="15"/>
  <c r="HZ103" i="15"/>
  <c r="FN102" i="15"/>
  <c r="KV103" i="15"/>
  <c r="DK104" i="15"/>
  <c r="FY104" i="15"/>
  <c r="KP104" i="15"/>
  <c r="IG103" i="15"/>
  <c r="DE103" i="15"/>
  <c r="LB102" i="15"/>
  <c r="HO104" i="15"/>
  <c r="CS103" i="15"/>
  <c r="MF103" i="15"/>
  <c r="GD102" i="15"/>
  <c r="FM103" i="15"/>
  <c r="F37" i="20"/>
  <c r="LX102" i="15"/>
  <c r="FM104" i="15"/>
  <c r="NC103" i="15"/>
  <c r="DX102" i="15"/>
  <c r="G37" i="20"/>
  <c r="IS102" i="15"/>
  <c r="IH103" i="15"/>
  <c r="FG102" i="15"/>
  <c r="JW104" i="15"/>
  <c r="ET102" i="15"/>
  <c r="LX103" i="15"/>
  <c r="FX102" i="15"/>
  <c r="LY104" i="15"/>
  <c r="OA104" i="15"/>
  <c r="GJ103" i="15"/>
  <c r="KN104" i="15"/>
  <c r="EU104" i="15"/>
  <c r="NO115" i="15"/>
  <c r="FB103" i="15"/>
  <c r="NO103" i="15"/>
  <c r="FT104" i="15"/>
  <c r="NU102" i="15"/>
  <c r="FH103" i="15"/>
  <c r="KU104" i="15"/>
  <c r="MW102" i="15"/>
  <c r="ML103" i="15"/>
  <c r="CZ103" i="15"/>
  <c r="FS104" i="15"/>
  <c r="HI104" i="15"/>
  <c r="EP104" i="15"/>
  <c r="LT103" i="15"/>
  <c r="CT102" i="15"/>
  <c r="FS102" i="15"/>
  <c r="FM102" i="15"/>
  <c r="HU102" i="15"/>
  <c r="EV104" i="15"/>
  <c r="MF102" i="15"/>
  <c r="CT103" i="15"/>
  <c r="HT102" i="15"/>
  <c r="NB103" i="15"/>
  <c r="JK103" i="15"/>
  <c r="MV103" i="15"/>
  <c r="ND104" i="15"/>
  <c r="DL104" i="15"/>
  <c r="ND103" i="15"/>
  <c r="IF103" i="15"/>
  <c r="LA103" i="15"/>
  <c r="NH103" i="15"/>
  <c r="EV103" i="15"/>
  <c r="MD102" i="15"/>
  <c r="OB102" i="15"/>
  <c r="IM104" i="15"/>
  <c r="HI102" i="15"/>
  <c r="JD103" i="15"/>
  <c r="JL104" i="15"/>
  <c r="IT104" i="15"/>
  <c r="GK104" i="15"/>
  <c r="MV104" i="15"/>
  <c r="MX103" i="15"/>
  <c r="FS103" i="15"/>
  <c r="NN117" i="15"/>
  <c r="GE103" i="15"/>
  <c r="JE102" i="15"/>
  <c r="EJ103" i="15"/>
  <c r="LT104" i="15"/>
  <c r="KP103" i="15"/>
  <c r="ED103" i="15"/>
  <c r="DW103" i="15"/>
  <c r="JJ103" i="15"/>
  <c r="JI103" i="15" s="1"/>
  <c r="EI103" i="15"/>
  <c r="MX102" i="15"/>
  <c r="IB104" i="15"/>
  <c r="GQ103" i="15"/>
  <c r="KZ102" i="15"/>
  <c r="EV102" i="15"/>
  <c r="DQ104" i="15"/>
  <c r="OG102" i="15"/>
  <c r="KD103" i="15"/>
  <c r="FL102" i="15"/>
  <c r="NI102" i="15"/>
  <c r="LR104" i="15"/>
  <c r="GQ102" i="15"/>
  <c r="GX103" i="15"/>
  <c r="JR103" i="15"/>
  <c r="IR102" i="15"/>
  <c r="KT104" i="15"/>
  <c r="EP102" i="15"/>
  <c r="MK102" i="15"/>
  <c r="NV103" i="15"/>
  <c r="FA102" i="15"/>
  <c r="JL102" i="15"/>
  <c r="IA103" i="15"/>
  <c r="MQ102" i="15"/>
  <c r="DJ104" i="15"/>
  <c r="IF102" i="15"/>
  <c r="IA102" i="15"/>
  <c r="GL104" i="15"/>
  <c r="GV104" i="15"/>
  <c r="DF104" i="15"/>
  <c r="LT102" i="15"/>
  <c r="GE102" i="15"/>
  <c r="HP103" i="15"/>
  <c r="FY103" i="15"/>
  <c r="ME104" i="15"/>
  <c r="JF104" i="15"/>
  <c r="GW102" i="15"/>
  <c r="IL104" i="15"/>
  <c r="IA104" i="15"/>
  <c r="IT103" i="15"/>
  <c r="LH102" i="15"/>
  <c r="NJ104" i="15"/>
  <c r="DD104" i="15"/>
  <c r="JR104" i="15"/>
  <c r="JN104" i="15" s="1"/>
  <c r="CM102" i="15"/>
  <c r="DP102" i="15"/>
  <c r="DO102" i="15" s="1"/>
  <c r="HH104" i="15"/>
  <c r="LZ102" i="15"/>
  <c r="GP103" i="15"/>
  <c r="DQ103" i="15"/>
  <c r="JF103" i="15"/>
  <c r="DP104" i="15"/>
  <c r="GR104" i="15"/>
  <c r="ME103" i="15"/>
  <c r="JX102" i="15"/>
  <c r="FL103" i="15"/>
  <c r="MW104" i="15"/>
  <c r="MD104" i="15"/>
  <c r="GQ104" i="15"/>
  <c r="EB102" i="15"/>
  <c r="HZ104" i="15"/>
  <c r="KP102" i="15"/>
  <c r="JK102" i="15"/>
  <c r="DD103" i="15"/>
  <c r="DC103" i="15" s="1"/>
  <c r="HJ102" i="15"/>
  <c r="MJ102" i="15"/>
  <c r="OB103" i="15"/>
  <c r="EU102" i="15"/>
  <c r="EN104" i="15"/>
  <c r="LR103" i="15"/>
  <c r="IR104" i="15"/>
  <c r="HD102" i="15"/>
  <c r="IZ102" i="15"/>
  <c r="LS102" i="15"/>
  <c r="IR103" i="15"/>
  <c r="IX103" i="15"/>
  <c r="EH103" i="15"/>
  <c r="EG103" i="15" s="1"/>
  <c r="JX104" i="15"/>
  <c r="LY103" i="15"/>
  <c r="NP118" i="15"/>
  <c r="NN118" i="15"/>
  <c r="ME102" i="15"/>
  <c r="MP104" i="15"/>
  <c r="MO104" i="15" s="1"/>
  <c r="MR104" i="15"/>
  <c r="LG102" i="15"/>
  <c r="NJ103" i="15"/>
  <c r="JK104" i="15"/>
  <c r="LS103" i="15"/>
  <c r="GJ102" i="15"/>
  <c r="IB103" i="15"/>
  <c r="HO102" i="15"/>
  <c r="FX104" i="15"/>
  <c r="GE104" i="15"/>
  <c r="NP104" i="15"/>
  <c r="DR102" i="15"/>
  <c r="IN102" i="15"/>
  <c r="ML102" i="15"/>
  <c r="EZ102" i="15"/>
  <c r="EY102" i="15" s="1"/>
  <c r="OF103" i="15"/>
  <c r="FG103" i="15"/>
  <c r="FZ103" i="15"/>
  <c r="LH103" i="15"/>
  <c r="FB102" i="15"/>
  <c r="IL103" i="15"/>
  <c r="CX104" i="15"/>
  <c r="CY103" i="15"/>
  <c r="IN103" i="15"/>
  <c r="EH104" i="15"/>
  <c r="KT103" i="15"/>
  <c r="KS103" i="15" s="1"/>
  <c r="NH102" i="15"/>
  <c r="GX102" i="15"/>
  <c r="NC102" i="15"/>
  <c r="DV104" i="15"/>
  <c r="IS104" i="15"/>
  <c r="HU104" i="15"/>
  <c r="NU104" i="15"/>
  <c r="FH104" i="15"/>
  <c r="LA102" i="15"/>
  <c r="KW102" i="15" s="1"/>
  <c r="EN102" i="15"/>
  <c r="EM102" i="15" s="1"/>
  <c r="FF103" i="15"/>
  <c r="FE103" i="15" s="1"/>
  <c r="JP102" i="15"/>
  <c r="LZ103" i="15"/>
  <c r="KO102" i="15"/>
  <c r="DF102" i="15"/>
  <c r="LF104" i="15"/>
  <c r="LN103" i="15"/>
  <c r="EZ104" i="15"/>
  <c r="NU103" i="15"/>
  <c r="IT102" i="15"/>
  <c r="ED102" i="15"/>
  <c r="CR104" i="15"/>
  <c r="MR102" i="15"/>
  <c r="KV102" i="15"/>
  <c r="EJ104" i="15"/>
  <c r="HZ102" i="15"/>
  <c r="DV103" i="15"/>
  <c r="MJ103" i="15"/>
  <c r="OH102" i="15"/>
  <c r="KH103" i="15"/>
  <c r="MD103" i="15"/>
  <c r="GF104" i="15"/>
  <c r="LG103" i="15"/>
  <c r="HT103" i="15"/>
  <c r="HS103" i="15" s="1"/>
  <c r="GW104" i="15"/>
  <c r="OA103" i="15"/>
  <c r="CN103" i="15"/>
  <c r="JL103" i="15"/>
  <c r="GV103" i="15"/>
  <c r="DE104" i="15"/>
  <c r="EC104" i="15"/>
  <c r="DP103" i="15"/>
  <c r="LR102" i="15"/>
  <c r="DR104" i="15"/>
  <c r="JW102" i="15"/>
  <c r="ED104" i="15"/>
  <c r="IB102" i="15"/>
  <c r="NZ103" i="15"/>
  <c r="GX104" i="15"/>
  <c r="DK103" i="15"/>
  <c r="HP102" i="15"/>
  <c r="IZ104" i="15"/>
  <c r="KC102" i="15"/>
  <c r="CS104" i="15"/>
  <c r="KB102" i="15"/>
  <c r="NC104" i="15"/>
  <c r="DD102" i="15"/>
  <c r="HC102" i="15"/>
  <c r="NO102" i="15"/>
  <c r="FT102" i="15"/>
  <c r="HO103" i="15"/>
  <c r="NP117" i="15"/>
  <c r="HC103" i="15"/>
  <c r="IS103" i="15"/>
  <c r="NT104" i="15"/>
  <c r="NO118" i="15"/>
  <c r="GV102" i="15"/>
  <c r="OG103" i="15"/>
  <c r="JQ103" i="15"/>
  <c r="MP102" i="15"/>
  <c r="GF102" i="15"/>
  <c r="JD102" i="15"/>
  <c r="MR103" i="15"/>
  <c r="GD103" i="15"/>
  <c r="CZ104" i="15"/>
  <c r="LM102" i="15"/>
  <c r="DX104" i="15"/>
  <c r="FN104" i="15"/>
  <c r="EB104" i="15"/>
  <c r="KO104" i="15"/>
  <c r="CR102" i="15"/>
  <c r="OF104" i="15"/>
  <c r="FA103" i="15"/>
  <c r="EC103" i="15"/>
  <c r="CL104" i="15"/>
  <c r="CK104" i="15" s="1"/>
  <c r="FF104" i="15"/>
  <c r="DW104" i="15"/>
  <c r="LS104" i="15"/>
  <c r="HN103" i="15"/>
  <c r="HL103" i="15" s="1"/>
  <c r="IM102" i="15"/>
  <c r="NB104" i="15"/>
  <c r="HV104" i="15"/>
  <c r="JR102" i="15"/>
  <c r="DL103" i="15"/>
  <c r="EP103" i="15"/>
  <c r="NB102" i="15"/>
  <c r="JE103" i="15"/>
  <c r="JC103" i="15" s="1"/>
  <c r="EU103" i="15"/>
  <c r="ND102" i="15"/>
  <c r="EO103" i="15"/>
  <c r="JQ102" i="15"/>
  <c r="JO102" i="15" s="1"/>
  <c r="FZ104" i="15"/>
  <c r="EC102" i="15"/>
  <c r="IY103" i="15"/>
  <c r="KI103" i="15"/>
  <c r="IX102" i="15"/>
  <c r="NZ104" i="15"/>
  <c r="IY102" i="15"/>
  <c r="LN104" i="15"/>
  <c r="GL102" i="15"/>
  <c r="JF102" i="15"/>
  <c r="KN103" i="15"/>
  <c r="OA102" i="15"/>
  <c r="NH104" i="15"/>
  <c r="HJ103" i="15"/>
  <c r="HV103" i="15"/>
  <c r="LF102" i="15"/>
  <c r="LC102" i="15" s="1"/>
  <c r="JX103" i="15"/>
  <c r="LB104" i="15"/>
  <c r="HV102" i="15"/>
  <c r="IG104" i="15"/>
  <c r="NN104" i="15"/>
  <c r="HN104" i="15"/>
  <c r="DV102" i="15"/>
  <c r="HB102" i="15"/>
  <c r="MX104" i="15"/>
  <c r="DW102" i="15"/>
  <c r="OF102" i="15"/>
  <c r="LF103" i="15"/>
  <c r="LD103" i="15" s="1"/>
  <c r="FR103" i="15"/>
  <c r="HJ104" i="15"/>
  <c r="KZ103" i="15"/>
  <c r="CL102" i="15"/>
  <c r="CK102" i="15" s="1"/>
  <c r="LY102" i="15"/>
  <c r="IL102" i="15"/>
  <c r="DL102" i="15"/>
  <c r="DF103" i="15"/>
  <c r="EH102" i="15"/>
  <c r="KU102" i="15"/>
  <c r="KS102" i="15" s="1"/>
  <c r="FH102" i="15"/>
  <c r="EI102" i="15"/>
  <c r="CR103" i="15"/>
  <c r="CQ103" i="15" s="1"/>
  <c r="MJ104" i="15"/>
  <c r="LN102" i="15"/>
  <c r="LL103" i="15"/>
  <c r="LG104" i="15"/>
  <c r="KD104" i="15"/>
  <c r="IG102" i="15"/>
  <c r="NP102" i="15"/>
  <c r="IF104" i="15"/>
  <c r="GR102" i="15"/>
  <c r="GW103" i="15"/>
  <c r="JD104" i="15"/>
  <c r="NT103" i="15"/>
  <c r="JE104" i="15"/>
  <c r="OG104" i="15"/>
  <c r="GR103" i="15"/>
  <c r="LB103" i="15"/>
  <c r="JP103" i="15"/>
  <c r="HC104" i="15"/>
  <c r="KB103" i="15"/>
  <c r="NJ102" i="15"/>
  <c r="KH102" i="15"/>
  <c r="NI103" i="15"/>
  <c r="KH104" i="15"/>
  <c r="FX103" i="15"/>
  <c r="NP103" i="15"/>
  <c r="HP104" i="15"/>
  <c r="HB103" i="15"/>
  <c r="HH102" i="15"/>
  <c r="JW103" i="15"/>
  <c r="HH103" i="15"/>
  <c r="NO116" i="15"/>
  <c r="GJ104" i="15"/>
  <c r="DX103" i="15"/>
  <c r="FY102" i="15"/>
  <c r="MF104" i="15"/>
  <c r="LM104" i="15"/>
  <c r="FR104" i="15"/>
  <c r="CX103" i="15"/>
  <c r="MV102" i="15"/>
  <c r="JV104" i="15"/>
  <c r="HM103" i="15"/>
  <c r="ES104" i="15"/>
  <c r="E36" i="20"/>
  <c r="F36" i="20"/>
  <c r="E37" i="20"/>
  <c r="AH104" i="15"/>
  <c r="W104" i="15"/>
  <c r="Y103" i="15"/>
  <c r="AJ103" i="15"/>
  <c r="AL103" i="15"/>
  <c r="X104" i="15"/>
  <c r="AK104" i="15"/>
  <c r="W103" i="15"/>
  <c r="AL104" i="15"/>
  <c r="Z104" i="15"/>
  <c r="AI104" i="15"/>
  <c r="Y104" i="15"/>
  <c r="AJ104" i="15"/>
  <c r="AF104" i="15"/>
  <c r="AM103" i="15"/>
  <c r="AG103" i="15"/>
  <c r="AF103" i="15"/>
  <c r="AE103" i="15"/>
  <c r="AE104" i="15"/>
  <c r="AD103" i="15"/>
  <c r="AD104" i="15"/>
  <c r="AA104" i="15"/>
  <c r="AC104" i="15"/>
  <c r="AG104" i="15"/>
  <c r="AC103" i="15"/>
  <c r="MU102" i="15" l="1"/>
  <c r="GY103" i="15"/>
  <c r="GM103" i="15"/>
  <c r="JM104" i="15"/>
  <c r="HA104" i="15"/>
  <c r="KL103" i="15"/>
  <c r="EA103" i="15"/>
  <c r="MU104" i="15"/>
  <c r="MG104" i="15"/>
  <c r="KM103" i="15"/>
  <c r="GI104" i="15"/>
  <c r="HG102" i="15"/>
  <c r="JC104" i="15"/>
  <c r="DB103" i="15"/>
  <c r="DC102" i="15"/>
  <c r="FI102" i="15"/>
  <c r="CK103" i="15"/>
  <c r="GU103" i="15"/>
  <c r="DU102" i="15"/>
  <c r="NA102" i="15"/>
  <c r="ES102" i="15"/>
  <c r="IQ102" i="15"/>
  <c r="FW104" i="15"/>
  <c r="MC102" i="15"/>
  <c r="FK104" i="15"/>
  <c r="LV102" i="15"/>
  <c r="CW104" i="15"/>
  <c r="CJ104" i="15"/>
  <c r="LD104" i="15"/>
  <c r="FP103" i="15"/>
  <c r="MS104" i="15"/>
  <c r="IW102" i="15"/>
  <c r="ES103" i="15"/>
  <c r="II102" i="15"/>
  <c r="FC104" i="15"/>
  <c r="FI104" i="15"/>
  <c r="GC103" i="15"/>
  <c r="MM102" i="15"/>
  <c r="JH103" i="15"/>
  <c r="EL103" i="15"/>
  <c r="GO103" i="15"/>
  <c r="EA102" i="15"/>
  <c r="JO103" i="15"/>
  <c r="JZ102" i="15"/>
  <c r="EA104" i="15"/>
  <c r="CV103" i="15"/>
  <c r="MB102" i="15"/>
  <c r="LQ102" i="15"/>
  <c r="LP103" i="15"/>
  <c r="MA103" i="15"/>
  <c r="ID102" i="15"/>
  <c r="EQ102" i="15"/>
  <c r="DY103" i="15"/>
  <c r="JA102" i="15"/>
  <c r="KY103" i="15"/>
  <c r="HR102" i="15"/>
  <c r="FD103" i="15"/>
  <c r="FI103" i="15"/>
  <c r="MH103" i="15"/>
  <c r="GY104" i="15"/>
  <c r="FQ102" i="15"/>
  <c r="GI102" i="15"/>
  <c r="LV104" i="15"/>
  <c r="IU103" i="15"/>
  <c r="MY102" i="15"/>
  <c r="LQ104" i="15"/>
  <c r="DU104" i="15"/>
  <c r="DI104" i="15"/>
  <c r="GB102" i="15"/>
  <c r="EY103" i="15"/>
  <c r="CJ103" i="15"/>
  <c r="MH104" i="15"/>
  <c r="FJ103" i="15"/>
  <c r="LQ103" i="15"/>
  <c r="JS104" i="15"/>
  <c r="FW103" i="15"/>
  <c r="KW103" i="15"/>
  <c r="IC104" i="15"/>
  <c r="EG102" i="15"/>
  <c r="NG104" i="15"/>
  <c r="GG102" i="15"/>
  <c r="OE104" i="15"/>
  <c r="HA102" i="15"/>
  <c r="DI103" i="15"/>
  <c r="DY104" i="15"/>
  <c r="DO103" i="15"/>
  <c r="KE103" i="15"/>
  <c r="HX102" i="15"/>
  <c r="EY104" i="15"/>
  <c r="KL102" i="15"/>
  <c r="HR104" i="15"/>
  <c r="GS102" i="15"/>
  <c r="IJ103" i="15"/>
  <c r="EW102" i="15"/>
  <c r="DM102" i="15"/>
  <c r="HL102" i="15"/>
  <c r="LW103" i="15"/>
  <c r="IO103" i="15"/>
  <c r="IP104" i="15"/>
  <c r="JA103" i="15"/>
  <c r="HG104" i="15"/>
  <c r="DC104" i="15"/>
  <c r="HX104" i="15"/>
  <c r="HW103" i="15"/>
  <c r="MH102" i="15"/>
  <c r="JM103" i="15"/>
  <c r="DO104" i="15"/>
  <c r="DS103" i="15"/>
  <c r="EF103" i="15"/>
  <c r="II104" i="15"/>
  <c r="NG103" i="15"/>
  <c r="DH104" i="15"/>
  <c r="NA103" i="15"/>
  <c r="ER104" i="15"/>
  <c r="CP102" i="15"/>
  <c r="FO104" i="15"/>
  <c r="KS104" i="15"/>
  <c r="KL104" i="15"/>
  <c r="FW102" i="15"/>
  <c r="DS102" i="15"/>
  <c r="IE103" i="15"/>
  <c r="KQ103" i="15"/>
  <c r="GG103" i="15"/>
  <c r="HE103" i="15"/>
  <c r="GA104" i="15"/>
  <c r="KX104" i="15"/>
  <c r="KA104" i="15"/>
  <c r="EG104" i="15"/>
  <c r="CW102" i="15"/>
  <c r="DI102" i="15"/>
  <c r="MT103" i="15"/>
  <c r="KA102" i="15"/>
  <c r="MA102" i="15"/>
  <c r="MU103" i="15"/>
  <c r="DZ103" i="15"/>
  <c r="JC102" i="15"/>
  <c r="MZ104" i="15"/>
  <c r="MN103" i="15"/>
  <c r="LO104" i="15"/>
  <c r="IV103" i="15"/>
  <c r="GO102" i="15"/>
  <c r="JB102" i="15"/>
  <c r="CP104" i="15"/>
  <c r="KW104" i="15"/>
  <c r="GZ102" i="15"/>
  <c r="FP102" i="15"/>
  <c r="GZ104" i="15"/>
  <c r="JM102" i="15"/>
  <c r="CI103" i="15"/>
  <c r="FJ102" i="15"/>
  <c r="FO102" i="15"/>
  <c r="MS102" i="15"/>
  <c r="LO103" i="15"/>
  <c r="DB102" i="15"/>
  <c r="CJ102" i="15"/>
  <c r="EK104" i="15"/>
  <c r="MO103" i="15"/>
  <c r="KK103" i="15"/>
  <c r="DA102" i="15"/>
  <c r="LI102" i="15"/>
  <c r="NY103" i="15"/>
  <c r="EM103" i="15"/>
  <c r="KE102" i="15"/>
  <c r="MI104" i="15"/>
  <c r="KR102" i="15"/>
  <c r="NY104" i="15"/>
  <c r="MZ102" i="15"/>
  <c r="NA104" i="15"/>
  <c r="EW103" i="15"/>
  <c r="GU102" i="15"/>
  <c r="GT103" i="15"/>
  <c r="GU104" i="15"/>
  <c r="IK103" i="15"/>
  <c r="IW103" i="15"/>
  <c r="DY102" i="15"/>
  <c r="IP102" i="15"/>
  <c r="LP104" i="15"/>
  <c r="LW102" i="15"/>
  <c r="II103" i="15"/>
  <c r="FV102" i="15"/>
  <c r="EE102" i="15"/>
  <c r="HF102" i="15"/>
  <c r="MY104" i="15"/>
  <c r="EX103" i="15"/>
  <c r="DH102" i="15"/>
  <c r="JB104" i="15"/>
  <c r="LU104" i="15"/>
  <c r="LE103" i="15"/>
  <c r="HQ102" i="15"/>
  <c r="IE102" i="15"/>
  <c r="OC102" i="15"/>
  <c r="KG102" i="15"/>
  <c r="CI102" i="15"/>
  <c r="GM102" i="15"/>
  <c r="KQ102" i="15"/>
  <c r="HS102" i="15"/>
  <c r="KY102" i="15"/>
  <c r="LE102" i="15"/>
  <c r="KM104" i="15"/>
  <c r="JS103" i="15"/>
  <c r="JT103" i="15"/>
  <c r="NE103" i="15"/>
  <c r="IU102" i="15"/>
  <c r="HW104" i="15"/>
  <c r="NW102" i="15"/>
  <c r="HK103" i="15"/>
  <c r="DS104" i="15"/>
  <c r="MB103" i="15"/>
  <c r="DA103" i="15"/>
  <c r="FK103" i="15"/>
  <c r="GA102" i="15"/>
  <c r="CO104" i="15"/>
  <c r="NF102" i="15"/>
  <c r="JT102" i="15"/>
  <c r="FD102" i="15"/>
  <c r="CP103" i="15"/>
  <c r="LI104" i="15"/>
  <c r="KF103" i="15"/>
  <c r="DM104" i="15"/>
  <c r="EL102" i="15"/>
  <c r="DG103" i="15"/>
  <c r="HS104" i="15"/>
  <c r="GC104" i="15"/>
  <c r="KQ104" i="15"/>
  <c r="KA103" i="15"/>
  <c r="GY102" i="15"/>
  <c r="CO102" i="15"/>
  <c r="NE102" i="15"/>
  <c r="LO102" i="15"/>
  <c r="MI102" i="15"/>
  <c r="DN102" i="15"/>
  <c r="IJ104" i="15"/>
  <c r="GH103" i="15"/>
  <c r="LU103" i="15"/>
  <c r="HL104" i="15"/>
  <c r="CV104" i="15"/>
  <c r="DH103" i="15"/>
  <c r="MS103" i="15"/>
  <c r="CI104" i="15"/>
  <c r="LW104" i="15"/>
  <c r="JU102" i="15"/>
  <c r="HR103" i="15"/>
  <c r="NX104" i="15"/>
  <c r="JA104" i="15"/>
  <c r="NR104" i="15"/>
  <c r="NQ103" i="15"/>
  <c r="GN102" i="15"/>
  <c r="JZ103" i="15"/>
  <c r="FK102" i="15"/>
  <c r="IO102" i="15"/>
  <c r="GC102" i="15"/>
  <c r="MY103" i="15"/>
  <c r="CU102" i="15"/>
  <c r="IC102" i="15"/>
  <c r="LD102" i="15"/>
  <c r="JB103" i="15"/>
  <c r="LC103" i="15"/>
  <c r="FC103" i="15"/>
  <c r="CU103" i="15"/>
  <c r="MO102" i="15"/>
  <c r="OD102" i="15"/>
  <c r="KF102" i="15"/>
  <c r="CQ104" i="15"/>
  <c r="OE102" i="15"/>
  <c r="IC103" i="15"/>
  <c r="DB104" i="15"/>
  <c r="DT102" i="15"/>
  <c r="DN104" i="15"/>
  <c r="MG102" i="15"/>
  <c r="IV102" i="15"/>
  <c r="OC104" i="15"/>
  <c r="JY104" i="15"/>
  <c r="KK102" i="15"/>
  <c r="KX103" i="15"/>
  <c r="FE102" i="15"/>
  <c r="GG104" i="15"/>
  <c r="EF102" i="15"/>
  <c r="NM103" i="15"/>
  <c r="IK104" i="15"/>
  <c r="JN102" i="15"/>
  <c r="NM116" i="15"/>
  <c r="HY104" i="15"/>
  <c r="HA103" i="15"/>
  <c r="KY104" i="15"/>
  <c r="FC102" i="15"/>
  <c r="DM103" i="15"/>
  <c r="JN103" i="15"/>
  <c r="IJ102" i="15"/>
  <c r="DT104" i="15"/>
  <c r="JY102" i="15"/>
  <c r="GS103" i="15"/>
  <c r="GS104" i="15"/>
  <c r="DT103" i="15"/>
  <c r="FU104" i="15"/>
  <c r="N36" i="20"/>
  <c r="M37" i="20"/>
  <c r="K36" i="20"/>
  <c r="P37" i="20"/>
  <c r="H37" i="20"/>
  <c r="P36" i="20"/>
  <c r="N37" i="20"/>
  <c r="K37" i="20"/>
  <c r="I37" i="20"/>
  <c r="M36" i="20"/>
  <c r="EW104" i="15"/>
  <c r="DG102" i="15"/>
  <c r="HE104" i="15"/>
  <c r="FP104" i="15"/>
  <c r="NM104" i="15"/>
  <c r="HW102" i="15"/>
  <c r="NK103" i="15"/>
  <c r="DZ104" i="15"/>
  <c r="JG102" i="15"/>
  <c r="LC104" i="15"/>
  <c r="EX104" i="15"/>
  <c r="NX103" i="15"/>
  <c r="GB103" i="15"/>
  <c r="HF104" i="15"/>
  <c r="JG103" i="15"/>
  <c r="FU103" i="15"/>
  <c r="OD103" i="15"/>
  <c r="HG103" i="15"/>
  <c r="EE103" i="15"/>
  <c r="DA104" i="15"/>
  <c r="DN103" i="15"/>
  <c r="KF104" i="15"/>
  <c r="KE104" i="15"/>
  <c r="KG104" i="15"/>
  <c r="KG103" i="15"/>
  <c r="MC104" i="15"/>
  <c r="NR102" i="15"/>
  <c r="EM104" i="15"/>
  <c r="IV104" i="15"/>
  <c r="MN102" i="15"/>
  <c r="KK104" i="15"/>
  <c r="HM104" i="15"/>
  <c r="HM102" i="15"/>
  <c r="MZ103" i="15"/>
  <c r="LV103" i="15"/>
  <c r="FD104" i="15"/>
  <c r="KM102" i="15"/>
  <c r="JS102" i="15"/>
  <c r="CQ102" i="15"/>
  <c r="GO104" i="15"/>
  <c r="NS102" i="15"/>
  <c r="DG104" i="15"/>
  <c r="LJ102" i="15"/>
  <c r="HK104" i="15"/>
  <c r="MC103" i="15"/>
  <c r="HE102" i="15"/>
  <c r="FV103" i="15"/>
  <c r="FQ104" i="15"/>
  <c r="NR103" i="15"/>
  <c r="OE103" i="15"/>
  <c r="FJ104" i="15"/>
  <c r="MG103" i="15"/>
  <c r="GN104" i="15"/>
  <c r="NK104" i="15"/>
  <c r="HY102" i="15"/>
  <c r="EQ104" i="15"/>
  <c r="JZ104" i="15"/>
  <c r="NG102" i="15"/>
  <c r="MA104" i="15"/>
  <c r="EL104" i="15"/>
  <c r="HF103" i="15"/>
  <c r="MM103" i="15"/>
  <c r="MN104" i="15"/>
  <c r="MT104" i="15"/>
  <c r="NL104" i="15"/>
  <c r="EK103" i="15"/>
  <c r="NE104" i="15"/>
  <c r="HX103" i="15"/>
  <c r="NW103" i="15"/>
  <c r="NK102" i="15"/>
  <c r="GZ103" i="15"/>
  <c r="IO104" i="15"/>
  <c r="FV104" i="15"/>
  <c r="IE104" i="15"/>
  <c r="CU104" i="15"/>
  <c r="HY103" i="15"/>
  <c r="NF103" i="15"/>
  <c r="JG104" i="15"/>
  <c r="LU102" i="15"/>
  <c r="JY103" i="15"/>
  <c r="NK118" i="15"/>
  <c r="NW104" i="15"/>
  <c r="NF104" i="15"/>
  <c r="JI102" i="15"/>
  <c r="GH104" i="15"/>
  <c r="ID104" i="15"/>
  <c r="KR103" i="15"/>
  <c r="KX102" i="15"/>
  <c r="CW103" i="15"/>
  <c r="MI103" i="15"/>
  <c r="KR104" i="15"/>
  <c r="JT104" i="15"/>
  <c r="HK102" i="15"/>
  <c r="IQ104" i="15"/>
  <c r="GI103" i="15"/>
  <c r="LK104" i="15"/>
  <c r="JU104" i="15"/>
  <c r="CO103" i="15"/>
  <c r="GT102" i="15"/>
  <c r="GH102" i="15"/>
  <c r="MM104" i="15"/>
  <c r="EK102" i="15"/>
  <c r="FU102" i="15"/>
  <c r="IQ103" i="15"/>
  <c r="NL102" i="15"/>
  <c r="GB104" i="15"/>
  <c r="EF104" i="15"/>
  <c r="CV102" i="15"/>
  <c r="HQ104" i="15"/>
  <c r="EE104" i="15"/>
  <c r="LI103" i="15"/>
  <c r="HQ103" i="15"/>
  <c r="LJ104" i="15"/>
  <c r="LJ103" i="15"/>
  <c r="GA103" i="15"/>
  <c r="FO103" i="15"/>
  <c r="NL103" i="15"/>
  <c r="FE104" i="15"/>
  <c r="IP103" i="15"/>
  <c r="JH104" i="15"/>
  <c r="NM102" i="15"/>
  <c r="LK102" i="15"/>
  <c r="ID103" i="15"/>
  <c r="ER103" i="15"/>
  <c r="OC103" i="15"/>
  <c r="LP102" i="15"/>
  <c r="LK103" i="15"/>
  <c r="GN103" i="15"/>
  <c r="FQ103" i="15"/>
  <c r="GT104" i="15"/>
  <c r="NX102" i="15"/>
  <c r="NQ104" i="15"/>
  <c r="MT102" i="15"/>
  <c r="OD104" i="15"/>
  <c r="NY102" i="15"/>
  <c r="NS103" i="15"/>
  <c r="IU104" i="15"/>
  <c r="NS104" i="15"/>
  <c r="EX102" i="15"/>
  <c r="JH102" i="15"/>
  <c r="LE104" i="15"/>
  <c r="GM104" i="15"/>
  <c r="NQ102" i="15"/>
  <c r="EQ103" i="15"/>
  <c r="MB104" i="15"/>
  <c r="ER102" i="15"/>
  <c r="JI104" i="15"/>
  <c r="JU103" i="15"/>
  <c r="IK102" i="15"/>
  <c r="DZ102" i="15"/>
  <c r="DU103" i="15"/>
  <c r="H36" i="20"/>
  <c r="BL4" i="15"/>
  <c r="BK102" i="15"/>
  <c r="BM5" i="15"/>
  <c r="BM4" i="15"/>
  <c r="BI4" i="15"/>
  <c r="BN5" i="15"/>
  <c r="BJ104" i="15"/>
  <c r="BJ102" i="15"/>
  <c r="BN4" i="15"/>
  <c r="BL5" i="15"/>
  <c r="BI5" i="15"/>
  <c r="AK103" i="15"/>
  <c r="AM104" i="15"/>
  <c r="AH103" i="15"/>
  <c r="AI103" i="15"/>
  <c r="X103" i="15"/>
  <c r="AB103" i="15"/>
  <c r="AA103" i="15"/>
  <c r="Z103" i="15"/>
  <c r="AB104" i="15"/>
  <c r="I36" i="20" l="1"/>
  <c r="BK104" i="15"/>
  <c r="BM104" i="15"/>
  <c r="BL104" i="15"/>
  <c r="BN104" i="15" l="1"/>
  <c r="BI104" i="15"/>
  <c r="NL118" i="15" l="1"/>
  <c r="NM118" i="15"/>
  <c r="NM115" i="15"/>
  <c r="NL115" i="15" l="1"/>
  <c r="NK115" i="15"/>
  <c r="I50" i="21" l="1"/>
  <c r="I52" i="21"/>
  <c r="I51" i="21"/>
  <c r="H89" i="21" l="1"/>
  <c r="H92" i="21"/>
  <c r="H95" i="21"/>
  <c r="C80" i="21" l="1"/>
  <c r="C83" i="21" s="1"/>
  <c r="G98" i="21"/>
  <c r="H90" i="21"/>
  <c r="H91" i="21"/>
  <c r="H94" i="21"/>
  <c r="H93" i="21"/>
  <c r="I90" i="21"/>
  <c r="I96" i="21"/>
  <c r="I93" i="21"/>
  <c r="I89" i="21"/>
  <c r="I92" i="21"/>
  <c r="I95" i="21"/>
  <c r="G89" i="21"/>
  <c r="G92" i="21"/>
  <c r="G95" i="21"/>
  <c r="I91" i="21"/>
  <c r="I97" i="21"/>
  <c r="I94" i="21"/>
  <c r="G100" i="21"/>
  <c r="BJ73" i="15" l="1"/>
  <c r="BJ89" i="15"/>
  <c r="BJ52" i="15"/>
  <c r="BJ6" i="15"/>
  <c r="BJ49" i="15"/>
  <c r="BJ119" i="15"/>
  <c r="BJ111" i="15"/>
  <c r="BJ113" i="15" s="1"/>
  <c r="BJ71" i="15"/>
  <c r="BF131" i="15"/>
  <c r="BF135" i="15" s="1"/>
  <c r="BG131" i="15"/>
  <c r="BG135" i="15" s="1"/>
  <c r="BJ35" i="15"/>
  <c r="BJ116" i="15"/>
  <c r="BJ120" i="15"/>
  <c r="BG129" i="15"/>
  <c r="BG133" i="15" s="1"/>
  <c r="BF129" i="15"/>
  <c r="BF133" i="15" s="1"/>
  <c r="BJ39" i="15"/>
  <c r="BJ40" i="15"/>
  <c r="BJ85" i="15"/>
  <c r="BF142" i="15"/>
  <c r="BG142" i="15"/>
  <c r="BF55" i="15"/>
  <c r="BF16" i="15"/>
  <c r="BJ109" i="15"/>
  <c r="BJ79" i="15"/>
  <c r="BJ7" i="15"/>
  <c r="BJ14" i="15"/>
  <c r="BJ38" i="15"/>
  <c r="BJ51" i="15"/>
  <c r="BJ78" i="15"/>
  <c r="BJ28" i="15"/>
  <c r="BJ110" i="15"/>
  <c r="BJ50" i="15"/>
  <c r="BJ59" i="15"/>
  <c r="BJ24" i="15"/>
  <c r="BJ45" i="15"/>
  <c r="BJ61" i="15"/>
  <c r="BJ63" i="15"/>
  <c r="BJ13" i="15"/>
  <c r="BF59" i="15"/>
  <c r="BJ75" i="15"/>
  <c r="BF139" i="15"/>
  <c r="BH139" i="15"/>
  <c r="BH141" i="15"/>
  <c r="BF138" i="15"/>
  <c r="BG140" i="15"/>
  <c r="BH138" i="15"/>
  <c r="BG139" i="15"/>
  <c r="BG141" i="15"/>
  <c r="BF141" i="15"/>
  <c r="BH140" i="15"/>
  <c r="BF140" i="15"/>
  <c r="BG138" i="15"/>
  <c r="BJ44" i="15"/>
  <c r="BJ37" i="15"/>
  <c r="BF30" i="15"/>
  <c r="BJ114" i="15"/>
  <c r="BJ33" i="15"/>
  <c r="BJ108" i="15"/>
  <c r="BJ94" i="15"/>
  <c r="BJ15" i="15"/>
  <c r="BJ21" i="15"/>
  <c r="BJ69" i="15"/>
  <c r="BF43" i="15"/>
  <c r="BJ88" i="15"/>
  <c r="BJ92" i="15"/>
  <c r="BJ118" i="15"/>
  <c r="BJ19" i="15"/>
  <c r="BF44" i="15"/>
  <c r="BJ29" i="15"/>
  <c r="BJ30" i="15"/>
  <c r="BF19" i="15"/>
  <c r="BJ54" i="15"/>
  <c r="BF12" i="15"/>
  <c r="BJ65" i="15"/>
  <c r="BJ76" i="15"/>
  <c r="BJ93" i="15"/>
  <c r="BJ68" i="15"/>
  <c r="BJ56" i="15"/>
  <c r="BJ67" i="15"/>
  <c r="BJ25" i="15"/>
  <c r="BJ18" i="15"/>
  <c r="BJ55" i="15"/>
  <c r="BJ101" i="15"/>
  <c r="BJ74" i="15"/>
  <c r="BJ23" i="15"/>
  <c r="BJ77" i="15"/>
  <c r="BJ60" i="15"/>
  <c r="BJ97" i="15"/>
  <c r="BJ22" i="15"/>
  <c r="BJ82" i="15"/>
  <c r="BF10" i="15"/>
  <c r="BJ84" i="15"/>
  <c r="BJ64" i="15"/>
  <c r="BJ46" i="15"/>
  <c r="BF60" i="15"/>
  <c r="BF42" i="15"/>
  <c r="BJ42" i="15"/>
  <c r="BG145" i="15"/>
  <c r="BF145" i="15"/>
  <c r="BJ17" i="15"/>
  <c r="BJ81" i="15"/>
  <c r="BJ57" i="15"/>
  <c r="BF11" i="15"/>
  <c r="BJ112" i="15"/>
  <c r="BJ105" i="15"/>
  <c r="BF18" i="15"/>
  <c r="BF46" i="15"/>
  <c r="BJ9" i="15"/>
  <c r="BF21" i="15"/>
  <c r="BJ121" i="15"/>
  <c r="BF144" i="15"/>
  <c r="BG144" i="15"/>
  <c r="BF17" i="15"/>
  <c r="BF38" i="15"/>
  <c r="BJ83" i="15"/>
  <c r="BJ12" i="15"/>
  <c r="BJ16" i="15"/>
  <c r="BJ43" i="15"/>
  <c r="BJ41" i="15"/>
  <c r="BJ87" i="15"/>
  <c r="BJ99" i="15"/>
  <c r="BJ27" i="15"/>
  <c r="BF58" i="15"/>
  <c r="BJ70" i="15"/>
  <c r="BJ90" i="15"/>
  <c r="BJ31" i="15"/>
  <c r="BJ62" i="15"/>
  <c r="BJ11" i="15"/>
  <c r="BJ48" i="15"/>
  <c r="BJ100" i="15"/>
  <c r="BJ95" i="15"/>
  <c r="BJ10" i="15"/>
  <c r="BJ26" i="15"/>
  <c r="BJ32" i="15"/>
  <c r="BJ96" i="15"/>
  <c r="BJ53" i="15"/>
  <c r="BJ86" i="15"/>
  <c r="BJ98" i="15"/>
  <c r="BJ34" i="15"/>
  <c r="BJ47" i="15"/>
  <c r="BJ36" i="15"/>
  <c r="BF20" i="15"/>
  <c r="BF77" i="15"/>
  <c r="BF128" i="15"/>
  <c r="BF132" i="15" s="1"/>
  <c r="BG128" i="15"/>
  <c r="BG132" i="15" s="1"/>
  <c r="BJ8" i="15"/>
  <c r="BJ80" i="15"/>
  <c r="BG143" i="15"/>
  <c r="BF143" i="15"/>
  <c r="BF130" i="15"/>
  <c r="BF134" i="15" s="1"/>
  <c r="BG130" i="15"/>
  <c r="BG134" i="15" s="1"/>
  <c r="BJ58" i="15"/>
  <c r="BJ91" i="15"/>
  <c r="BJ72" i="15"/>
  <c r="BJ20" i="15"/>
  <c r="BJ66" i="15"/>
  <c r="G90" i="21"/>
  <c r="G96" i="21"/>
  <c r="G93" i="21"/>
  <c r="G97" i="21"/>
  <c r="G91" i="21"/>
  <c r="G94" i="21"/>
  <c r="C81" i="21"/>
  <c r="C84" i="21" s="1"/>
  <c r="C82" i="21"/>
  <c r="C85" i="21" s="1"/>
  <c r="BG147" i="15" l="1"/>
  <c r="BG148" i="15"/>
  <c r="BF71" i="15"/>
  <c r="BH145" i="15"/>
  <c r="BF36" i="15"/>
  <c r="BH130" i="15"/>
  <c r="BH134" i="15" s="1"/>
  <c r="BF57" i="15"/>
  <c r="BF39" i="15"/>
  <c r="BF52" i="15"/>
  <c r="BF76" i="15"/>
  <c r="BF41" i="15"/>
  <c r="BF14" i="15"/>
  <c r="BF40" i="15"/>
  <c r="BF82" i="15"/>
  <c r="BF45" i="15"/>
  <c r="BF54" i="15"/>
  <c r="BF84" i="15"/>
  <c r="BH144" i="15"/>
  <c r="BH148" i="15" s="1"/>
  <c r="BF47" i="15"/>
  <c r="BF35" i="15"/>
  <c r="BH142" i="15"/>
  <c r="BF31" i="15"/>
  <c r="BF34" i="15"/>
  <c r="BF66" i="15"/>
  <c r="BF83" i="15"/>
  <c r="BF53" i="15"/>
  <c r="BH143" i="15"/>
  <c r="BH147" i="15" s="1"/>
  <c r="BH128" i="15"/>
  <c r="BH132" i="15" s="1"/>
  <c r="BF33" i="15"/>
  <c r="BF32" i="15"/>
  <c r="BF13" i="15"/>
  <c r="BF61" i="15"/>
  <c r="BF56" i="15"/>
  <c r="BF85" i="15"/>
  <c r="BF148" i="15"/>
  <c r="BF25" i="15"/>
  <c r="BF147" i="15"/>
  <c r="BF37" i="15"/>
  <c r="BF15" i="15"/>
  <c r="BF23" i="15"/>
  <c r="BF9" i="15"/>
  <c r="BF86" i="15"/>
  <c r="BF24" i="15"/>
  <c r="BF87" i="15"/>
  <c r="BH129" i="15"/>
  <c r="BH133" i="15" s="1"/>
  <c r="BH131" i="15"/>
  <c r="BH135" i="15" s="1"/>
  <c r="BF22" i="15"/>
  <c r="LF116" i="15" a="1"/>
  <c r="HB96" i="15" a="1"/>
  <c r="MW69" i="15" a="1"/>
  <c r="IH86" i="15" a="1"/>
  <c r="FT69" i="15" a="1"/>
  <c r="MW25" i="15" a="1"/>
  <c r="FF44" i="15" a="1"/>
  <c r="EH28" i="15" a="1"/>
  <c r="KI92" i="15" a="1"/>
  <c r="JV53" i="15" a="1"/>
  <c r="MK97" i="15" a="1"/>
  <c r="EN117" i="15" a="1"/>
  <c r="GE85" i="15" a="1"/>
  <c r="IX13" i="15" a="1"/>
  <c r="GF27" i="15" a="1"/>
  <c r="OB26" i="15" a="1"/>
  <c r="NJ77" i="15" a="1"/>
  <c r="HJ21" i="15" a="1"/>
  <c r="IF116" i="15" a="1"/>
  <c r="JL53" i="15" a="1"/>
  <c r="HH49" i="15" a="1"/>
  <c r="DQ6" i="15" a="1"/>
  <c r="HV100" i="15" a="1"/>
  <c r="ME95" i="15" a="1"/>
  <c r="FL13" i="15" a="1"/>
  <c r="EU120" i="15" a="1"/>
  <c r="CS120" i="15" a="1"/>
  <c r="FG105" i="15" a="1"/>
  <c r="GJ52" i="15" a="1"/>
  <c r="LN20" i="15" a="1"/>
  <c r="GK98" i="15" a="1"/>
  <c r="NT55" i="15" a="1"/>
  <c r="EN61" i="15" a="1"/>
  <c r="EI25" i="15" a="1"/>
  <c r="KO31" i="15" a="1"/>
  <c r="NN65" i="15" a="1"/>
  <c r="NO68" i="15" a="1"/>
  <c r="IY93" i="15" a="1"/>
  <c r="HP13" i="15" a="1"/>
  <c r="GF10" i="15" a="1"/>
  <c r="CM7" i="15" a="1"/>
  <c r="HD63" i="15" a="1"/>
  <c r="OH105" i="15" a="1"/>
  <c r="EZ68" i="15" a="1"/>
  <c r="GP31" i="15" a="1"/>
  <c r="EH18" i="15" a="1"/>
  <c r="OB108" i="15" a="1"/>
  <c r="FT70" i="15" a="1"/>
  <c r="FH92" i="15" a="1"/>
  <c r="IB54" i="15" a="1"/>
  <c r="NN38" i="15" a="1"/>
  <c r="IR56" i="15" a="1"/>
  <c r="HV17" i="15" a="1"/>
  <c r="GK29" i="15" a="1"/>
  <c r="LT10" i="15" a="1"/>
  <c r="OG28" i="15" a="1"/>
  <c r="DX46" i="15" a="1"/>
  <c r="EC70" i="15" a="1"/>
  <c r="LT29" i="15" a="1"/>
  <c r="LH72" i="15" a="1"/>
  <c r="GK81" i="15" a="1"/>
  <c r="LY94" i="15" a="1"/>
  <c r="KZ29" i="15" a="1"/>
  <c r="OF118" i="15" a="1"/>
  <c r="CS88" i="15" a="1"/>
  <c r="EP37" i="15" a="1"/>
  <c r="DD92" i="15" a="1"/>
  <c r="IH66" i="15" a="1"/>
  <c r="KC92" i="15" a="1"/>
  <c r="CS32" i="15" a="1"/>
  <c r="KV115" i="15" a="1"/>
  <c r="LY39" i="15" a="1"/>
  <c r="FS86" i="15" a="1"/>
  <c r="MJ11" i="15" a="1"/>
  <c r="HH36" i="15" a="1"/>
  <c r="IT51" i="15" a="1"/>
  <c r="CX40" i="15" a="1"/>
  <c r="JK58" i="15" a="1"/>
  <c r="DP61" i="15" a="1"/>
  <c r="IY82" i="15" a="1"/>
  <c r="CT89" i="15" a="1"/>
  <c r="DX69" i="15" a="1"/>
  <c r="GK90" i="15" a="1"/>
  <c r="NI51" i="15" a="1"/>
  <c r="CL39" i="15" a="1"/>
  <c r="MV117" i="15" a="1"/>
  <c r="IL32" i="15" a="1"/>
  <c r="LB21" i="15" a="1"/>
  <c r="KC11" i="15" a="1"/>
  <c r="LX68" i="15" a="1"/>
  <c r="LH25" i="15" a="1"/>
  <c r="FM41" i="15" a="1"/>
  <c r="KC107" i="15" a="1"/>
  <c r="EP78" i="15" a="1"/>
  <c r="CM101" i="15" a="1"/>
  <c r="LB80" i="15" a="1"/>
  <c r="LH99" i="15" a="1"/>
  <c r="KD57" i="15" a="1"/>
  <c r="CZ80" i="15" a="1"/>
  <c r="IS42" i="15" a="1"/>
  <c r="GR54" i="15" a="1"/>
  <c r="GJ90" i="15" a="1"/>
  <c r="HZ11" i="15" a="1"/>
  <c r="FY83" i="15" a="1"/>
  <c r="HH59" i="15" a="1"/>
  <c r="HD45" i="15" a="1"/>
  <c r="NI8" i="15" a="1"/>
  <c r="NC86" i="15" a="1"/>
  <c r="HV70" i="15" a="1"/>
  <c r="IY105" i="15" a="1"/>
  <c r="FT119" i="15" a="1"/>
  <c r="CT58" i="15" a="1"/>
  <c r="ED8" i="15" a="1"/>
  <c r="KD37" i="15" a="1"/>
  <c r="EV25" i="15" a="1"/>
  <c r="EP13" i="15" a="1"/>
  <c r="HH31" i="15" a="1"/>
  <c r="IM80" i="15" a="1"/>
  <c r="IZ60" i="15" a="1"/>
  <c r="EC20" i="15" a="1"/>
  <c r="LZ51" i="15" a="1"/>
  <c r="JE27" i="15" a="1"/>
  <c r="HH86" i="15" a="1"/>
  <c r="IL94" i="15" a="1"/>
  <c r="EJ97" i="15" a="1"/>
  <c r="KO41" i="15" a="1"/>
  <c r="LZ29" i="15" a="1"/>
  <c r="EH94" i="15" a="1"/>
  <c r="JE95" i="15" a="1"/>
  <c r="DW72" i="15" a="1"/>
  <c r="EB43" i="15" a="1"/>
  <c r="ND94" i="15" a="1"/>
  <c r="MD51" i="15" a="1"/>
  <c r="LR97" i="15" a="1"/>
  <c r="KD34" i="15" a="1"/>
  <c r="GL11" i="15" a="1"/>
  <c r="LL120" i="15" a="1"/>
  <c r="DV26" i="15" a="1"/>
  <c r="IF82" i="15" a="1"/>
  <c r="CS44" i="15" a="1"/>
  <c r="EV75" i="15" a="1"/>
  <c r="GW88" i="15" a="1"/>
  <c r="IB77" i="15" a="1"/>
  <c r="HB59" i="15" a="1"/>
  <c r="LZ25" i="15" a="1"/>
  <c r="CX37" i="15" a="1"/>
  <c r="EZ83" i="15" a="1"/>
  <c r="JE8" i="15" a="1"/>
  <c r="HD46" i="15" a="1"/>
  <c r="JJ44" i="15" a="1"/>
  <c r="KN46" i="15" a="1"/>
  <c r="LB42" i="15" a="1"/>
  <c r="JL23" i="15" a="1"/>
  <c r="FY29" i="15" a="1"/>
  <c r="EB14" i="15" a="1"/>
  <c r="OA76" i="15" a="1"/>
  <c r="KD50" i="15" a="1"/>
  <c r="FX62" i="15" a="1"/>
  <c r="IF66" i="15" a="1"/>
  <c r="DL6" i="15" a="1"/>
  <c r="DR115" i="15" a="1"/>
  <c r="OG115" i="15" a="1"/>
  <c r="GW86" i="15" a="1"/>
  <c r="FB47" i="15" a="1"/>
  <c r="GK74" i="15" a="1"/>
  <c r="KO115" i="15" a="1"/>
  <c r="DE24" i="15" a="1"/>
  <c r="NJ74" i="15" a="1"/>
  <c r="JW79" i="15" a="1"/>
  <c r="JL18" i="15" a="1"/>
  <c r="LF35" i="15" a="1"/>
  <c r="JW77" i="15" a="1"/>
  <c r="MK6" i="15" a="1"/>
  <c r="LR78" i="15" a="1"/>
  <c r="NP81" i="15" a="1"/>
  <c r="HD37" i="15" a="1"/>
  <c r="IB14" i="15" a="1"/>
  <c r="JE37" i="15" a="1"/>
  <c r="NC66" i="15" a="1"/>
  <c r="FN37" i="15" a="1"/>
  <c r="DW106" i="15" a="1"/>
  <c r="CM37" i="15" a="1"/>
  <c r="NO45" i="15" a="1"/>
  <c r="NV21" i="15" a="1"/>
  <c r="DE43" i="15" a="1"/>
  <c r="MW13" i="15" a="1"/>
  <c r="IT50" i="15" a="1"/>
  <c r="FF51" i="15" a="1"/>
  <c r="LS107" i="15" a="1"/>
  <c r="LS79" i="15" a="1"/>
  <c r="GR23" i="15" a="1"/>
  <c r="IG75" i="15" a="1"/>
  <c r="OG8" i="15" a="1"/>
  <c r="KB56" i="15" a="1"/>
  <c r="HB51" i="15" a="1"/>
  <c r="DR9" i="15" a="1"/>
  <c r="HP15" i="15" a="1"/>
  <c r="DQ12" i="15" a="1"/>
  <c r="CM69" i="15" a="1"/>
  <c r="EC30" i="15" a="1"/>
  <c r="KZ35" i="15" a="1"/>
  <c r="NV59" i="15" a="1"/>
  <c r="DV64" i="15" a="1"/>
  <c r="DJ69" i="15" a="1"/>
  <c r="EH119" i="15" a="1"/>
  <c r="DL39" i="15" a="1"/>
  <c r="DK73" i="15" a="1"/>
  <c r="FM59" i="15" a="1"/>
  <c r="JW47" i="15" a="1"/>
  <c r="HN20" i="15" a="1"/>
  <c r="LN31" i="15" a="1"/>
  <c r="IZ13" i="15" a="1"/>
  <c r="MK98" i="15" a="1"/>
  <c r="JE67" i="15" a="1"/>
  <c r="DE15" i="15" a="1"/>
  <c r="IY28" i="15" a="1"/>
  <c r="OB38" i="15" a="1"/>
  <c r="FT96" i="15" a="1"/>
  <c r="NO19" i="15" a="1"/>
  <c r="KJ66" i="15" a="1"/>
  <c r="FA19" i="15" a="1"/>
  <c r="CN117" i="15" a="1"/>
  <c r="IG86" i="15" a="1"/>
  <c r="HC75" i="15" a="1"/>
  <c r="NZ77" i="15" a="1"/>
  <c r="FM17" i="15" a="1"/>
  <c r="IT29" i="15" a="1"/>
  <c r="ND95" i="15" a="1"/>
  <c r="GQ45" i="15" a="1"/>
  <c r="CS19" i="15" a="1"/>
  <c r="KD22" i="15" a="1"/>
  <c r="DR74" i="15" a="1"/>
  <c r="KO12" i="15" a="1"/>
  <c r="JD9" i="15" a="1"/>
  <c r="IS86" i="15" a="1"/>
  <c r="FX23" i="15" a="1"/>
  <c r="GV91" i="15" a="1"/>
  <c r="ME70" i="15" a="1"/>
  <c r="GV34" i="15" a="1"/>
  <c r="HH92" i="15" a="1"/>
  <c r="FN118" i="15" a="1"/>
  <c r="DP43" i="15" a="1"/>
  <c r="JP57" i="15" a="1"/>
  <c r="JJ107" i="15" a="1"/>
  <c r="EO74" i="15" a="1"/>
  <c r="JJ95" i="15" a="1"/>
  <c r="KZ91" i="15" a="1"/>
  <c r="KJ63" i="15" a="1"/>
  <c r="GD20" i="15" a="1"/>
  <c r="HO93" i="15" a="1"/>
  <c r="EH89" i="15" a="1"/>
  <c r="IA121" i="15" a="1"/>
  <c r="FB96" i="15" a="1"/>
  <c r="EP92" i="15" a="1"/>
  <c r="ET109" i="15" a="1"/>
  <c r="CR77" i="15" a="1"/>
  <c r="JP81" i="15" a="1"/>
  <c r="DW26" i="15" a="1"/>
  <c r="EO120" i="15" a="1"/>
  <c r="IS75" i="15" a="1"/>
  <c r="CR41" i="15" a="1"/>
  <c r="HH64" i="15" a="1"/>
  <c r="OB71" i="15" a="1"/>
  <c r="JR50" i="15" a="1"/>
  <c r="IB9" i="15" a="1"/>
  <c r="IR79" i="15" a="1"/>
  <c r="CZ87" i="15" a="1"/>
  <c r="MD27" i="15" a="1"/>
  <c r="NZ87" i="15" a="1"/>
  <c r="LS74" i="15" a="1"/>
  <c r="LG10" i="15" a="1"/>
  <c r="EZ52" i="15" a="1"/>
  <c r="DD27" i="15" a="1"/>
  <c r="IN89" i="15" a="1"/>
  <c r="LL90" i="15" a="1"/>
  <c r="EH86" i="15" a="1"/>
  <c r="KN65" i="15" a="1"/>
  <c r="JW90" i="15" a="1"/>
  <c r="KH119" i="15" a="1"/>
  <c r="FH45" i="15" a="1"/>
  <c r="FF77" i="15" a="1"/>
  <c r="CN27" i="15" a="1"/>
  <c r="LT53" i="15" a="1"/>
  <c r="JX10" i="15" a="1"/>
  <c r="EI18" i="15" a="1"/>
  <c r="JP20" i="15" a="1"/>
  <c r="FG21" i="15" a="1"/>
  <c r="CN39" i="15" a="1"/>
  <c r="FZ27" i="15" a="1"/>
  <c r="OH58" i="15" a="1"/>
  <c r="JX38" i="15" a="1"/>
  <c r="DE26" i="15" a="1"/>
  <c r="HJ90" i="15" a="1"/>
  <c r="MR115" i="15" a="1"/>
  <c r="IL98" i="15" a="1"/>
  <c r="EB41" i="15" a="1"/>
  <c r="MW106" i="15" a="1"/>
  <c r="MF45" i="15" a="1"/>
  <c r="IX80" i="15" a="1"/>
  <c r="JD24" i="15" a="1"/>
  <c r="DD19" i="15" a="1"/>
  <c r="JJ119" i="15" a="1"/>
  <c r="CZ12" i="15" a="1"/>
  <c r="NT46" i="15" a="1"/>
  <c r="DD57" i="15" a="1"/>
  <c r="IS34" i="15" a="1"/>
  <c r="IZ86" i="15" a="1"/>
  <c r="HH38" i="15" a="1"/>
  <c r="LT48" i="15" a="1"/>
  <c r="DD45" i="15" a="1"/>
  <c r="NN29" i="15" a="1"/>
  <c r="CZ86" i="15" a="1"/>
  <c r="EB52" i="15" a="1"/>
  <c r="NJ48" i="15" a="1"/>
  <c r="DF9" i="15" a="1"/>
  <c r="NB73" i="15" a="1"/>
  <c r="IN15" i="15" a="1"/>
  <c r="JQ32" i="15" a="1"/>
  <c r="HJ107" i="15" a="1"/>
  <c r="GD35" i="15" a="1"/>
  <c r="KP16" i="15" a="1"/>
  <c r="MJ119" i="15" a="1"/>
  <c r="IY87" i="15" a="1"/>
  <c r="ND108" i="15" a="1"/>
  <c r="FN101" i="15" a="1"/>
  <c r="MF90" i="15" a="1"/>
  <c r="LL6" i="15" a="1"/>
  <c r="CT98" i="15" a="1"/>
  <c r="IG76" i="15" a="1"/>
  <c r="IH44" i="15" a="1"/>
  <c r="CT67" i="15" a="1"/>
  <c r="CR90" i="15" a="1"/>
  <c r="NB81" i="15" a="1"/>
  <c r="GD8" i="15" a="1"/>
  <c r="EI90" i="15" a="1"/>
  <c r="IL7" i="15" a="1"/>
  <c r="NI107" i="15" a="1"/>
  <c r="FZ78" i="15" a="1"/>
  <c r="KN83" i="15" a="1"/>
  <c r="DQ55" i="15" a="1"/>
  <c r="EN37" i="15" a="1"/>
  <c r="IX42" i="15" a="1"/>
  <c r="GF105" i="15" a="1"/>
  <c r="IB95" i="15" a="1"/>
  <c r="GL51" i="15" a="1"/>
  <c r="NU71" i="15" a="1"/>
  <c r="EI88" i="15" a="1"/>
  <c r="NU95" i="15" a="1"/>
  <c r="ND105" i="15" a="1"/>
  <c r="GL85" i="15" a="1"/>
  <c r="KO67" i="15" a="1"/>
  <c r="FY17" i="15" a="1"/>
  <c r="EU101" i="15" a="1"/>
  <c r="DW64" i="15" a="1"/>
  <c r="DJ26" i="15" a="1"/>
  <c r="ME106" i="15" a="1"/>
  <c r="IA74" i="15" a="1"/>
  <c r="CN35" i="15" a="1"/>
  <c r="IB109" i="15" a="1"/>
  <c r="MQ49" i="15" a="1"/>
  <c r="KZ21" i="15" a="1"/>
  <c r="FH79" i="15" a="1"/>
  <c r="MK42" i="15" a="1"/>
  <c r="ML35" i="15" a="1"/>
  <c r="HD39" i="15" a="1"/>
  <c r="IY30" i="15" a="1"/>
  <c r="LB53" i="15" a="1"/>
  <c r="MR75" i="15" a="1"/>
  <c r="LT58" i="15" a="1"/>
  <c r="IY6" i="15" a="1"/>
  <c r="NT34" i="15" a="1"/>
  <c r="GW119" i="15" a="1"/>
  <c r="KI20" i="15" a="1"/>
  <c r="IH56" i="15" a="1"/>
  <c r="MJ42" i="15" a="1"/>
  <c r="IF24" i="15" a="1"/>
  <c r="EI21" i="15" a="1"/>
  <c r="ND51" i="15" a="1"/>
  <c r="KT95" i="15" a="1"/>
  <c r="NB11" i="15" a="1"/>
  <c r="GQ91" i="15" a="1"/>
  <c r="LA100" i="15" a="1"/>
  <c r="EH59" i="15" a="1"/>
  <c r="DR51" i="15" a="1"/>
  <c r="MF17" i="15" a="1"/>
  <c r="NN24" i="15" a="1"/>
  <c r="GV94" i="15" a="1"/>
  <c r="IZ46" i="15" a="1"/>
  <c r="JD92" i="15" a="1"/>
  <c r="KU59" i="15" a="1"/>
  <c r="ML116" i="15" a="1"/>
  <c r="GE67" i="15" a="1"/>
  <c r="KV35" i="15" a="1"/>
  <c r="KI38" i="15" a="1"/>
  <c r="LB37" i="15" a="1"/>
  <c r="DQ82" i="15" a="1"/>
  <c r="EI68" i="15" a="1"/>
  <c r="JL40" i="15" a="1"/>
  <c r="ML55" i="15" a="1"/>
  <c r="MV31" i="15" a="1"/>
  <c r="IY33" i="15" a="1"/>
  <c r="ED30" i="15" a="1"/>
  <c r="IM11" i="15" a="1"/>
  <c r="JQ24" i="15" a="1"/>
  <c r="EP46" i="15" a="1"/>
  <c r="KO50" i="15" a="1"/>
  <c r="EI44" i="15" a="1"/>
  <c r="OF117" i="15" a="1"/>
  <c r="LB9" i="15" a="1"/>
  <c r="CL49" i="15" a="1"/>
  <c r="IS90" i="15" a="1"/>
  <c r="FS14" i="15" a="1"/>
  <c r="KI17" i="15" a="1"/>
  <c r="DK89" i="15" a="1"/>
  <c r="IM47" i="15" a="1"/>
  <c r="GF78" i="15" a="1"/>
  <c r="IX61" i="15" a="1"/>
  <c r="HH57" i="15" a="1"/>
  <c r="LG100" i="15" a="1"/>
  <c r="DW52" i="15" a="1"/>
  <c r="GR20" i="15" a="1"/>
  <c r="MP51" i="15" a="1"/>
  <c r="ND18" i="15" a="1"/>
  <c r="NC118" i="15" a="1"/>
  <c r="HU18" i="15" a="1"/>
  <c r="IN116" i="15" a="1"/>
  <c r="FZ121" i="15" a="1"/>
  <c r="LA19" i="15" a="1"/>
  <c r="CZ98" i="15" a="1"/>
  <c r="LH39" i="15" a="1"/>
  <c r="GF47" i="15" a="1"/>
  <c r="NP55" i="15" a="1"/>
  <c r="JQ48" i="15" a="1"/>
  <c r="NP42" i="15" a="1"/>
  <c r="JK32" i="15" a="1"/>
  <c r="MK8" i="15" a="1"/>
  <c r="KC55" i="15" a="1"/>
  <c r="ET92" i="15" a="1"/>
  <c r="DX60" i="15" a="1"/>
  <c r="EB117" i="15" a="1"/>
  <c r="LA80" i="15" a="1"/>
  <c r="EN50" i="15" a="1"/>
  <c r="EJ29" i="15" a="1"/>
  <c r="FF82" i="15" a="1"/>
  <c r="IT78" i="15" a="1"/>
  <c r="CN62" i="15" a="1"/>
  <c r="JQ43" i="15" a="1"/>
  <c r="IB63" i="15" a="1"/>
  <c r="OH97" i="15" a="1"/>
  <c r="JQ21" i="15" a="1"/>
  <c r="HC17" i="15" a="1"/>
  <c r="KO25" i="15" a="1"/>
  <c r="HZ64" i="15" a="1"/>
  <c r="KC24" i="15" a="1"/>
  <c r="DE36" i="15" a="1"/>
  <c r="NU59" i="15" a="1"/>
  <c r="NU19" i="15" a="1"/>
  <c r="FT51" i="15" a="1"/>
  <c r="KZ13" i="15" a="1"/>
  <c r="EO14" i="15" a="1"/>
  <c r="KN58" i="15" a="1"/>
  <c r="EU106" i="15" a="1"/>
  <c r="HN35" i="15" a="1"/>
  <c r="HI38" i="15" a="1"/>
  <c r="MD17" i="15" a="1"/>
  <c r="EC11" i="15" a="1"/>
  <c r="MW82" i="15" a="1"/>
  <c r="KH62" i="15" a="1"/>
  <c r="GD48" i="15" a="1"/>
  <c r="LS7" i="15" a="1"/>
  <c r="MV89" i="15" a="1"/>
  <c r="EV47" i="15" a="1"/>
  <c r="OA63" i="15" a="1"/>
  <c r="HD17" i="15" a="1"/>
  <c r="JD107" i="15" a="1"/>
  <c r="OH52" i="15" a="1"/>
  <c r="EH27" i="15" a="1"/>
  <c r="HH70" i="15" a="1"/>
  <c r="ME100" i="15" a="1"/>
  <c r="MR33" i="15" a="1"/>
  <c r="IY45" i="15" a="1"/>
  <c r="NH48" i="15" a="1"/>
  <c r="CX9" i="15" a="1"/>
  <c r="GK64" i="15" a="1"/>
  <c r="KD65" i="15" a="1"/>
  <c r="FL46" i="15" a="1"/>
  <c r="NH84" i="15" a="1"/>
  <c r="KI35" i="15" a="1"/>
  <c r="MX119" i="15" a="1"/>
  <c r="JP47" i="15" a="1"/>
  <c r="JV36" i="15" a="1"/>
  <c r="LS106" i="15" a="1"/>
  <c r="IH98" i="15" a="1"/>
  <c r="DJ67" i="15" a="1"/>
  <c r="IT26" i="15" a="1"/>
  <c r="NN90" i="15" a="1"/>
  <c r="FA99" i="15" a="1"/>
  <c r="NU109" i="15" a="1"/>
  <c r="NP92" i="15" a="1"/>
  <c r="DX56" i="15" a="1"/>
  <c r="EJ10" i="15" a="1"/>
  <c r="JX15" i="15" a="1"/>
  <c r="HN41" i="15" a="1"/>
  <c r="GP93" i="15" a="1"/>
  <c r="NN31" i="15" a="1"/>
  <c r="KC93" i="15" a="1"/>
  <c r="HI52" i="15" a="1"/>
  <c r="KB9" i="15" a="1"/>
  <c r="KI100" i="15" a="1"/>
  <c r="NH58" i="15" a="1"/>
  <c r="IN96" i="15" a="1"/>
  <c r="HU16" i="15" a="1"/>
  <c r="ND49" i="15" a="1"/>
  <c r="CT62" i="15" a="1"/>
  <c r="JD119" i="15" a="1"/>
  <c r="EJ74" i="15" a="1"/>
  <c r="JW66" i="15" a="1"/>
  <c r="GV64" i="15" a="1"/>
  <c r="KV95" i="15" a="1"/>
  <c r="EC44" i="15" a="1"/>
  <c r="IZ119" i="15" a="1"/>
  <c r="JV17" i="15" a="1"/>
  <c r="HU52" i="15" a="1"/>
  <c r="DL33" i="15" a="1"/>
  <c r="HO84" i="15" a="1"/>
  <c r="FG66" i="15" a="1"/>
  <c r="FT81" i="15" a="1"/>
  <c r="NN88" i="15" a="1"/>
  <c r="KJ37" i="15" a="1"/>
  <c r="IY19" i="15" a="1"/>
  <c r="LS54" i="15" a="1"/>
  <c r="ME25" i="15" a="1"/>
  <c r="FS87" i="15" a="1"/>
  <c r="MV43" i="15" a="1"/>
  <c r="DR81" i="15" a="1"/>
  <c r="FB120" i="15" a="1"/>
  <c r="HT100" i="15" a="1"/>
  <c r="FN21" i="15" a="1"/>
  <c r="FG50" i="15" a="1"/>
  <c r="HB95" i="15" a="1"/>
  <c r="IT84" i="15" a="1"/>
  <c r="IL10" i="15" a="1"/>
  <c r="LT56" i="15" a="1"/>
  <c r="LT94" i="15" a="1"/>
  <c r="DQ80" i="15" a="1"/>
  <c r="HN99" i="15" a="1"/>
  <c r="KP121" i="15" a="1"/>
  <c r="JE56" i="15" a="1"/>
  <c r="MF74" i="15" a="1"/>
  <c r="IM18" i="15" a="1"/>
  <c r="LM121" i="15" a="1"/>
  <c r="CS51" i="15" a="1"/>
  <c r="LL31" i="15" a="1"/>
  <c r="IG17" i="15" a="1"/>
  <c r="GW23" i="15" a="1"/>
  <c r="MR89" i="15" a="1"/>
  <c r="HH42" i="15" a="1"/>
  <c r="GV62" i="15" a="1"/>
  <c r="FL15" i="15" a="1"/>
  <c r="HC43" i="15" a="1"/>
  <c r="KT53" i="15" a="1"/>
  <c r="NI119" i="15" a="1"/>
  <c r="GJ19" i="15" a="1"/>
  <c r="FL99" i="15" a="1"/>
  <c r="GX45" i="15" a="1"/>
  <c r="GE13" i="15" a="1"/>
  <c r="EO54" i="15" a="1"/>
  <c r="LY26" i="15" a="1"/>
  <c r="OB87" i="15" a="1"/>
  <c r="FF54" i="15" a="1"/>
  <c r="LM56" i="15" a="1"/>
  <c r="FN75" i="15" a="1"/>
  <c r="NN74" i="15" a="1"/>
  <c r="KO62" i="15" a="1"/>
  <c r="EV74" i="15" a="1"/>
  <c r="GV89" i="15" a="1"/>
  <c r="HB55" i="15" a="1"/>
  <c r="MR48" i="15" a="1"/>
  <c r="HT35" i="15" a="1"/>
  <c r="MP72" i="15" a="1"/>
  <c r="OH101" i="15" a="1"/>
  <c r="OF48" i="15" a="1"/>
  <c r="JD14" i="15" a="1"/>
  <c r="EO76" i="15" a="1"/>
  <c r="FB12" i="15" a="1"/>
  <c r="JF63" i="15" a="1"/>
  <c r="DL23" i="15" a="1"/>
  <c r="HP11" i="15" a="1"/>
  <c r="KO43" i="15" a="1"/>
  <c r="JQ60" i="15" a="1"/>
  <c r="CY14" i="15" a="1"/>
  <c r="MF96" i="15" a="1"/>
  <c r="KP86" i="15" a="1"/>
  <c r="FB115" i="15" a="1"/>
  <c r="ME24" i="15" a="1"/>
  <c r="FS62" i="15" a="1"/>
  <c r="NU99" i="15" a="1"/>
  <c r="NT36" i="15" a="1"/>
  <c r="IZ90" i="15" a="1"/>
  <c r="EN38" i="15" a="1"/>
  <c r="FL8" i="15" a="1"/>
  <c r="FA26" i="15" a="1"/>
  <c r="GR25" i="15" a="1"/>
  <c r="KU121" i="15" a="1"/>
  <c r="JX101" i="15" a="1"/>
  <c r="MP52" i="15" a="1"/>
  <c r="CT93" i="15" a="1"/>
  <c r="HD28" i="15" a="1"/>
  <c r="EP14" i="15" a="1"/>
  <c r="LH64" i="15" a="1"/>
  <c r="HJ120" i="15" a="1"/>
  <c r="ML94" i="15" a="1"/>
  <c r="EZ26" i="15" a="1"/>
  <c r="HI70" i="15" a="1"/>
  <c r="IB65" i="15" a="1"/>
  <c r="DF121" i="15" a="1"/>
  <c r="LR84" i="15" a="1"/>
  <c r="EH67" i="15" a="1"/>
  <c r="FB100" i="15" a="1"/>
  <c r="IH59" i="15" a="1"/>
  <c r="JD15" i="15" a="1"/>
  <c r="MW71" i="15" a="1"/>
  <c r="DR78" i="15" a="1"/>
  <c r="NH28" i="15" a="1"/>
  <c r="FS30" i="15" a="1"/>
  <c r="KT55" i="15" a="1"/>
  <c r="NO97" i="15" a="1"/>
  <c r="MQ24" i="15" a="1"/>
  <c r="NI91" i="15" a="1"/>
  <c r="MW120" i="15" a="1"/>
  <c r="EO72" i="15" a="1"/>
  <c r="FT75" i="15" a="1"/>
  <c r="EU48" i="15" a="1"/>
  <c r="NB74" i="15" a="1"/>
  <c r="CZ41" i="15" a="1"/>
  <c r="CZ29" i="15" a="1"/>
  <c r="CT50" i="15" a="1"/>
  <c r="JQ58" i="15" a="1"/>
  <c r="FL18" i="15" a="1"/>
  <c r="JF60" i="15" a="1"/>
  <c r="LB20" i="15" a="1"/>
  <c r="DJ71" i="15" a="1"/>
  <c r="LS35" i="15" a="1"/>
  <c r="LY9" i="15" a="1"/>
  <c r="IS25" i="15" a="1"/>
  <c r="FT67" i="15" a="1"/>
  <c r="NH34" i="15" a="1"/>
  <c r="IY84" i="15" a="1"/>
  <c r="FR67" i="15" a="1"/>
  <c r="IR41" i="15" a="1"/>
  <c r="NP80" i="15" a="1"/>
  <c r="DW60" i="15" a="1"/>
  <c r="KB75" i="15" a="1"/>
  <c r="MP6" i="15" a="1"/>
  <c r="LY21" i="15" a="1"/>
  <c r="OB69" i="15" a="1"/>
  <c r="GJ68" i="15" a="1"/>
  <c r="NO24" i="15" a="1"/>
  <c r="JQ91" i="15" a="1"/>
  <c r="IM15" i="15" a="1"/>
  <c r="NO81" i="15" a="1"/>
  <c r="HB65" i="15" a="1"/>
  <c r="LB88" i="15" a="1"/>
  <c r="LF81" i="15" a="1"/>
  <c r="KH78" i="15" a="1"/>
  <c r="MQ15" i="15" a="1"/>
  <c r="LL37" i="15" a="1"/>
  <c r="FF85" i="15" a="1"/>
  <c r="NV11" i="15" a="1"/>
  <c r="JR63" i="15" a="1"/>
  <c r="CS95" i="15" a="1"/>
  <c r="ET27" i="15" a="1"/>
  <c r="DQ46" i="15" a="1"/>
  <c r="LS31" i="15" a="1"/>
  <c r="HD23" i="15" a="1"/>
  <c r="MP98" i="15" a="1"/>
  <c r="ME78" i="15" a="1"/>
  <c r="FL89" i="15" a="1"/>
  <c r="EN30" i="15" a="1"/>
  <c r="FM92" i="15" a="1"/>
  <c r="EO7" i="15" a="1"/>
  <c r="JF46" i="15" a="1"/>
  <c r="HU15" i="15" a="1"/>
  <c r="FA89" i="15" a="1"/>
  <c r="MX68" i="15" a="1"/>
  <c r="HD99" i="15" a="1"/>
  <c r="CZ52" i="15" a="1"/>
  <c r="DV34" i="15" a="1"/>
  <c r="OG60" i="15" a="1"/>
  <c r="EO55" i="15" a="1"/>
  <c r="OA44" i="15" a="1"/>
  <c r="JK7" i="15" a="1"/>
  <c r="ED45" i="15" a="1"/>
  <c r="JF65" i="15" a="1"/>
  <c r="DJ12" i="15" a="1"/>
  <c r="EN59" i="15" a="1"/>
  <c r="IZ73" i="15" a="1"/>
  <c r="EC32" i="15" a="1"/>
  <c r="FB77" i="15" a="1"/>
  <c r="EU107" i="15" a="1"/>
  <c r="MD83" i="15" a="1"/>
  <c r="HV63" i="15" a="1"/>
  <c r="HV118" i="15" a="1"/>
  <c r="OB48" i="15" a="1"/>
  <c r="LB63" i="15" a="1"/>
  <c r="FG101" i="15" a="1"/>
  <c r="GK52" i="15" a="1"/>
  <c r="EC58" i="15" a="1"/>
  <c r="JP97" i="15" a="1"/>
  <c r="LM105" i="15" a="1"/>
  <c r="NN58" i="15" a="1"/>
  <c r="JD77" i="15" a="1"/>
  <c r="MQ98" i="15" a="1"/>
  <c r="IM85" i="15" a="1"/>
  <c r="IZ95" i="15" a="1"/>
  <c r="DV38" i="15" a="1"/>
  <c r="FN67" i="15" a="1"/>
  <c r="IT91" i="15" a="1"/>
  <c r="IH120" i="15" a="1"/>
  <c r="NT79" i="15" a="1"/>
  <c r="GP39" i="15" a="1"/>
  <c r="IF32" i="15" a="1"/>
  <c r="OB49" i="15" a="1"/>
  <c r="JK14" i="15" a="1"/>
  <c r="MW11" i="15" a="1"/>
  <c r="HD69" i="15" a="1"/>
  <c r="HT49" i="15" a="1"/>
  <c r="HI48" i="15" a="1"/>
  <c r="IL106" i="15" a="1"/>
  <c r="HB26" i="15" a="1"/>
  <c r="GJ73" i="15" a="1"/>
  <c r="EV36" i="15" a="1"/>
  <c r="KT75" i="15" a="1"/>
  <c r="KV67" i="15" a="1"/>
  <c r="MQ71" i="15" a="1"/>
  <c r="NC91" i="15" a="1"/>
  <c r="ED42" i="15" a="1"/>
  <c r="GJ94" i="15" a="1"/>
  <c r="IA9" i="15" a="1"/>
  <c r="IB96" i="15" a="1"/>
  <c r="DD116" i="15" a="1"/>
  <c r="FS21" i="15" a="1"/>
  <c r="FB83" i="15" a="1"/>
  <c r="KJ31" i="15" a="1"/>
  <c r="GP87" i="15" a="1"/>
  <c r="FR107" i="15" a="1"/>
  <c r="DJ107" i="15" a="1"/>
  <c r="JE99" i="15" a="1"/>
  <c r="EN39" i="15" a="1"/>
  <c r="HH41" i="15" a="1"/>
  <c r="NV85" i="15" a="1"/>
  <c r="IM93" i="15" a="1"/>
  <c r="LT37" i="15" a="1"/>
  <c r="IY34" i="15" a="1"/>
  <c r="OA119" i="15" a="1"/>
  <c r="FS36" i="15" a="1"/>
  <c r="MF55" i="15" a="1"/>
  <c r="ME28" i="15" a="1"/>
  <c r="LY109" i="15" a="1"/>
  <c r="IL58" i="15" a="1"/>
  <c r="LY80" i="15" a="1"/>
  <c r="CT106" i="15" a="1"/>
  <c r="ME58" i="15" a="1"/>
  <c r="KN98" i="15" a="1"/>
  <c r="GD31" i="15" a="1"/>
  <c r="NI89" i="15" a="1"/>
  <c r="EI115" i="15" a="1"/>
  <c r="CX23" i="15" a="1"/>
  <c r="JJ27" i="15" a="1"/>
  <c r="IF115" i="15" a="1"/>
  <c r="GV21" i="15" a="1"/>
  <c r="ET70" i="15" a="1"/>
  <c r="JD31" i="15" a="1"/>
  <c r="DW45" i="15" a="1"/>
  <c r="LM99" i="15" a="1"/>
  <c r="FM63" i="15" a="1"/>
  <c r="CY34" i="15" a="1"/>
  <c r="CS26" i="15" a="1"/>
  <c r="NN14" i="15" a="1"/>
  <c r="LL100" i="15" a="1"/>
  <c r="LH27" i="15" a="1"/>
  <c r="KV120" i="15" a="1"/>
  <c r="KP43" i="15" a="1"/>
  <c r="KP90" i="15" a="1"/>
  <c r="LG38" i="15" a="1"/>
  <c r="JX84" i="15" a="1"/>
  <c r="NT16" i="15" a="1"/>
  <c r="EB107" i="15" a="1"/>
  <c r="EO32" i="15" a="1"/>
  <c r="GV50" i="15" a="1"/>
  <c r="HI34" i="15" a="1"/>
  <c r="DR88" i="15" a="1"/>
  <c r="JX71" i="15" a="1"/>
  <c r="NJ31" i="15" a="1"/>
  <c r="HP17" i="15" a="1"/>
  <c r="DE28" i="15" a="1"/>
  <c r="CX11" i="15" a="1"/>
  <c r="FR33" i="15" a="1"/>
  <c r="EJ91" i="15" a="1"/>
  <c r="CZ53" i="15" a="1"/>
  <c r="MX49" i="15" a="1"/>
  <c r="GL107" i="15" a="1"/>
  <c r="KT58" i="15" a="1"/>
  <c r="DK120" i="15" a="1"/>
  <c r="GQ62" i="15" a="1"/>
  <c r="NZ120" i="15" a="1"/>
  <c r="HO70" i="15" a="1"/>
  <c r="EI100" i="15" a="1"/>
  <c r="FS46" i="15" a="1"/>
  <c r="FM79" i="15" a="1"/>
  <c r="LS62" i="15" a="1"/>
  <c r="CZ36" i="15" a="1"/>
  <c r="NN61" i="15" a="1"/>
  <c r="KZ61" i="15" a="1"/>
  <c r="EO38" i="15" a="1"/>
  <c r="MW95" i="15" a="1"/>
  <c r="LB84" i="15" a="1"/>
  <c r="EJ66" i="15" a="1"/>
  <c r="EP56" i="15" a="1"/>
  <c r="IM12" i="15" a="1"/>
  <c r="NC95" i="15" a="1"/>
  <c r="GF51" i="15" a="1"/>
  <c r="NT68" i="15" a="1"/>
  <c r="GP106" i="15" a="1"/>
  <c r="NB64" i="15" a="1"/>
  <c r="CX61" i="15" a="1"/>
  <c r="HV115" i="15" a="1"/>
  <c r="LL94" i="15" a="1"/>
  <c r="EC116" i="15" a="1"/>
  <c r="FS63" i="15" a="1"/>
  <c r="IG40" i="15" a="1"/>
  <c r="NN20" i="15" a="1"/>
  <c r="MQ96" i="15" a="1"/>
  <c r="DD120" i="15" a="1"/>
  <c r="JR92" i="15" a="1"/>
  <c r="FA11" i="15" a="1"/>
  <c r="NV81" i="15" a="1"/>
  <c r="DW115" i="15" a="1"/>
  <c r="LS51" i="15" a="1"/>
  <c r="EV88" i="15" a="1"/>
  <c r="EN47" i="15" a="1"/>
  <c r="JK53" i="15" a="1"/>
  <c r="FN82" i="15" a="1"/>
  <c r="LT100" i="15" a="1"/>
  <c r="FZ106" i="15" a="1"/>
  <c r="NO79" i="15" a="1"/>
  <c r="CY74" i="15" a="1"/>
  <c r="EU83" i="15" a="1"/>
  <c r="JL121" i="15" a="1"/>
  <c r="LN17" i="15" a="1"/>
  <c r="KH40" i="15" a="1"/>
  <c r="GQ11" i="15" a="1"/>
  <c r="IG23" i="15" a="1"/>
  <c r="HD118" i="15" a="1"/>
  <c r="HD10" i="15" a="1"/>
  <c r="FF42" i="15" a="1"/>
  <c r="CY99" i="15" a="1"/>
  <c r="GX30" i="15" a="1"/>
  <c r="NP27" i="15" a="1"/>
  <c r="DD87" i="15" a="1"/>
  <c r="NJ25" i="15" a="1"/>
  <c r="NT19" i="15" a="1"/>
  <c r="OB60" i="15" a="1"/>
  <c r="EH101" i="15" a="1"/>
  <c r="HH88" i="15" a="1"/>
  <c r="GF80" i="15" a="1"/>
  <c r="KP12" i="15" a="1"/>
  <c r="IS69" i="15" a="1"/>
  <c r="JW38" i="15" a="1"/>
  <c r="HO107" i="15" a="1"/>
  <c r="JJ61" i="15" a="1"/>
  <c r="MR10" i="15" a="1"/>
  <c r="NO11" i="15" a="1"/>
  <c r="LA70" i="15" a="1"/>
  <c r="IZ27" i="15" a="1"/>
  <c r="FZ88" i="15" a="1"/>
  <c r="MJ69" i="15" a="1"/>
  <c r="ME101" i="15" a="1"/>
  <c r="MD120" i="15" a="1"/>
  <c r="EO71" i="15" a="1"/>
  <c r="ME11" i="15" a="1"/>
  <c r="EH108" i="15" a="1"/>
  <c r="OG70" i="15" a="1"/>
  <c r="NB42" i="15" a="1"/>
  <c r="FY61" i="15" a="1"/>
  <c r="FR52" i="15" a="1"/>
  <c r="NP62" i="15" a="1"/>
  <c r="JL90" i="15" a="1"/>
  <c r="LS95" i="15" a="1"/>
  <c r="IB18" i="15" a="1"/>
  <c r="ND40" i="15" a="1"/>
  <c r="FZ57" i="15" a="1"/>
  <c r="KB11" i="15" a="1"/>
  <c r="EZ10" i="15" a="1"/>
  <c r="HZ47" i="15" a="1"/>
  <c r="CY105" i="15" a="1"/>
  <c r="FX72" i="15" a="1"/>
  <c r="IR13" i="15" a="1"/>
  <c r="LR121" i="15" a="1"/>
  <c r="LX92" i="15" a="1"/>
  <c r="NH120" i="15" a="1"/>
  <c r="NI23" i="15" a="1"/>
  <c r="IN109" i="15" a="1"/>
  <c r="OF97" i="15" a="1"/>
  <c r="LS6" i="15" a="1"/>
  <c r="MR49" i="15" a="1"/>
  <c r="MK58" i="15" a="1"/>
  <c r="FS7" i="15" a="1"/>
  <c r="OB67" i="15" a="1"/>
  <c r="IR109" i="15" a="1"/>
  <c r="HP56" i="15" a="1"/>
  <c r="ME21" i="15" a="1"/>
  <c r="IT11" i="15" a="1"/>
  <c r="DX85" i="15" a="1"/>
  <c r="OA91" i="15" a="1"/>
  <c r="DQ56" i="15" a="1"/>
  <c r="JF115" i="15" a="1"/>
  <c r="HZ60" i="15" a="1"/>
  <c r="MW43" i="15" a="1"/>
  <c r="EH20" i="15" a="1"/>
  <c r="OG55" i="15" a="1"/>
  <c r="JP49" i="15" a="1"/>
  <c r="NO92" i="15" a="1"/>
  <c r="MJ89" i="15" a="1"/>
  <c r="FY40" i="15" a="1"/>
  <c r="GE19" i="15" a="1"/>
  <c r="JE57" i="15" a="1"/>
  <c r="JF74" i="15" a="1"/>
  <c r="HT39" i="15" a="1"/>
  <c r="OG23" i="15" a="1"/>
  <c r="LM66" i="15" a="1"/>
  <c r="NC16" i="15" a="1"/>
  <c r="DE71" i="15" a="1"/>
  <c r="KN118" i="15" a="1"/>
  <c r="ML22" i="15" a="1"/>
  <c r="JL120" i="15" a="1"/>
  <c r="FB45" i="15" a="1"/>
  <c r="DW95" i="15" a="1"/>
  <c r="HN56" i="15" a="1"/>
  <c r="DJ86" i="15" a="1"/>
  <c r="NB84" i="15" a="1"/>
  <c r="NU96" i="15" a="1"/>
  <c r="GR18" i="15" a="1"/>
  <c r="JE115" i="15" a="1"/>
  <c r="GP44" i="15" a="1"/>
  <c r="MF59" i="15" a="1"/>
  <c r="FL116" i="15" a="1"/>
  <c r="HD90" i="15" a="1"/>
  <c r="FZ15" i="15" a="1"/>
  <c r="EH105" i="15" a="1"/>
  <c r="GW57" i="15" a="1"/>
  <c r="ET17" i="15" a="1"/>
  <c r="CM44" i="15" a="1"/>
  <c r="NO35" i="15" a="1"/>
  <c r="JF86" i="15" a="1"/>
  <c r="GW47" i="15" a="1"/>
  <c r="HV6" i="15" a="1"/>
  <c r="LN69" i="15" a="1"/>
  <c r="LN27" i="15" a="1"/>
  <c r="FH118" i="15" a="1"/>
  <c r="HN50" i="15" a="1"/>
  <c r="IH89" i="15" a="1"/>
  <c r="OB74" i="15" a="1"/>
  <c r="KC96" i="15" a="1"/>
  <c r="LZ6" i="15" a="1"/>
  <c r="DW84" i="15" a="1"/>
  <c r="DF50" i="15" a="1"/>
  <c r="FL23" i="15" a="1"/>
  <c r="KV45" i="15" a="1"/>
  <c r="DJ64" i="15" a="1"/>
  <c r="MQ86" i="15" a="1"/>
  <c r="JJ85" i="15" a="1"/>
  <c r="LZ90" i="15" a="1"/>
  <c r="OG20" i="15" a="1"/>
  <c r="GV54" i="15" a="1"/>
  <c r="FG91" i="15" a="1"/>
  <c r="JV29" i="15" a="1"/>
  <c r="NI50" i="15" a="1"/>
  <c r="OA45" i="15" a="1"/>
  <c r="OA67" i="15" a="1"/>
  <c r="MD108" i="15" a="1"/>
  <c r="MD119" i="15" a="1"/>
  <c r="OA27" i="15" a="1"/>
  <c r="NZ66" i="15" a="1"/>
  <c r="LG97" i="15" a="1"/>
  <c r="LX121" i="15" a="1"/>
  <c r="LY105" i="15" a="1"/>
  <c r="FG7" i="15" a="1"/>
  <c r="IF9" i="15" a="1"/>
  <c r="MK80" i="15" a="1"/>
  <c r="MJ62" i="15" a="1"/>
  <c r="CL120" i="15" a="1"/>
  <c r="JW73" i="15" a="1"/>
  <c r="CX73" i="15" a="1"/>
  <c r="GK92" i="15" a="1"/>
  <c r="HN65" i="15" a="1"/>
  <c r="EH61" i="15" a="1"/>
  <c r="IH40" i="15" a="1"/>
  <c r="HJ83" i="15" a="1"/>
  <c r="LX64" i="15" a="1"/>
  <c r="DD17" i="15" a="1"/>
  <c r="CM88" i="15" a="1"/>
  <c r="FY118" i="15" a="1"/>
  <c r="FT52" i="15" a="1"/>
  <c r="DP28" i="15" a="1"/>
  <c r="CS121" i="15" a="1"/>
  <c r="ED93" i="15" a="1"/>
  <c r="NC106" i="15" a="1"/>
  <c r="GD44" i="15" a="1"/>
  <c r="MK11" i="15" a="1"/>
  <c r="LX83" i="15" a="1"/>
  <c r="HT120" i="15" a="1"/>
  <c r="ND53" i="15" a="1"/>
  <c r="NO121" i="15" a="1"/>
  <c r="LY115" i="15" a="1"/>
  <c r="ED68" i="15" a="1"/>
  <c r="ED51" i="15" a="1"/>
  <c r="EV106" i="15" a="1"/>
  <c r="CY6" i="15" a="1"/>
  <c r="JQ25" i="15" a="1"/>
  <c r="KT90" i="15" a="1"/>
  <c r="HV96" i="15" a="1"/>
  <c r="EH51" i="15" a="1"/>
  <c r="GF94" i="15" a="1"/>
  <c r="FL98" i="15" a="1"/>
  <c r="LY52" i="15" a="1"/>
  <c r="MQ81" i="15" a="1"/>
  <c r="LS86" i="15" a="1"/>
  <c r="JD28" i="15" a="1"/>
  <c r="FX35" i="15" a="1"/>
  <c r="GX66" i="15" a="1"/>
  <c r="CY53" i="15" a="1"/>
  <c r="KU41" i="15" a="1"/>
  <c r="JV54" i="15" a="1"/>
  <c r="DK86" i="15" a="1"/>
  <c r="LH34" i="15" a="1"/>
  <c r="GQ69" i="15" a="1"/>
  <c r="CZ63" i="15" a="1"/>
  <c r="FL33" i="15" a="1"/>
  <c r="GL36" i="15" a="1"/>
  <c r="JL51" i="15" a="1"/>
  <c r="MD99" i="15" a="1"/>
  <c r="IG18" i="15" a="1"/>
  <c r="CS89" i="15" a="1"/>
  <c r="LT23" i="15" a="1"/>
  <c r="EZ32" i="15" a="1"/>
  <c r="NU47" i="15" a="1"/>
  <c r="IL39" i="15" a="1"/>
  <c r="DE63" i="15" a="1"/>
  <c r="NN67" i="15" a="1"/>
  <c r="DR90" i="15" a="1"/>
  <c r="JR79" i="15" a="1"/>
  <c r="MV72" i="15" a="1"/>
  <c r="KO79" i="15" a="1"/>
  <c r="IA29" i="15" a="1"/>
  <c r="ET48" i="15" a="1"/>
  <c r="KU96" i="15" a="1"/>
  <c r="LZ26" i="15" a="1"/>
  <c r="DV62" i="15" a="1"/>
  <c r="NZ79" i="15" a="1"/>
  <c r="HP24" i="15" a="1"/>
  <c r="LZ38" i="15" a="1"/>
  <c r="ED22" i="15" a="1"/>
  <c r="KH21" i="15" a="1"/>
  <c r="IR29" i="15" a="1"/>
  <c r="LX34" i="15" a="1"/>
  <c r="ET14" i="15" a="1"/>
  <c r="FR20" i="15" a="1"/>
  <c r="IA48" i="15" a="1"/>
  <c r="FN107" i="15" a="1"/>
  <c r="EU63" i="15" a="1"/>
  <c r="GK15" i="15" a="1"/>
  <c r="IZ75" i="15" a="1"/>
  <c r="KC62" i="15" a="1"/>
  <c r="FX91" i="15" a="1"/>
  <c r="EU56" i="15" a="1"/>
  <c r="HP116" i="15" a="1"/>
  <c r="JE44" i="15" a="1"/>
  <c r="HV93" i="15" a="1"/>
  <c r="GE78" i="15" a="1"/>
  <c r="HC81" i="15" a="1"/>
  <c r="CN42" i="15" a="1"/>
  <c r="LM64" i="15" a="1"/>
  <c r="EO46" i="15" a="1"/>
  <c r="KZ80" i="15" a="1"/>
  <c r="MJ109" i="15" a="1"/>
  <c r="MD82" i="15" a="1"/>
  <c r="FG49" i="15" a="1"/>
  <c r="CN12" i="15" a="1"/>
  <c r="FS43" i="15" a="1"/>
  <c r="GK88" i="15" a="1"/>
  <c r="OA42" i="15" a="1"/>
  <c r="KC61" i="15" a="1"/>
  <c r="MX64" i="15" a="1"/>
  <c r="GX121" i="15" a="1"/>
  <c r="EV89" i="15" a="1"/>
  <c r="FB16" i="15" a="1"/>
  <c r="EC10" i="15" a="1"/>
  <c r="HJ76" i="15" a="1"/>
  <c r="IS7" i="15" a="1"/>
  <c r="FG44" i="15" a="1"/>
  <c r="IY55" i="15" a="1"/>
  <c r="KD35" i="15" a="1"/>
  <c r="FB15" i="15" a="1"/>
  <c r="OB47" i="15" a="1"/>
  <c r="KC108" i="15" a="1"/>
  <c r="KP60" i="15" a="1"/>
  <c r="FL63" i="15" a="1"/>
  <c r="HI16" i="15" a="1"/>
  <c r="GJ30" i="15" a="1"/>
  <c r="MJ79" i="15" a="1"/>
  <c r="EO79" i="15" a="1"/>
  <c r="JD64" i="15" a="1"/>
  <c r="IB115" i="15" a="1"/>
  <c r="CN94" i="15" a="1"/>
  <c r="FN120" i="15" a="1"/>
  <c r="LB52" i="15" a="1"/>
  <c r="GP62" i="15" a="1"/>
  <c r="KU95" i="15" a="1"/>
  <c r="DD39" i="15" a="1"/>
  <c r="CR57" i="15" a="1"/>
  <c r="MD101" i="15" a="1"/>
  <c r="FX100" i="15" a="1"/>
  <c r="GR24" i="15" a="1"/>
  <c r="KO96" i="15" a="1"/>
  <c r="JJ84" i="15" a="1"/>
  <c r="LA25" i="15" a="1"/>
  <c r="JQ98" i="15" a="1"/>
  <c r="HC19" i="15" a="1"/>
  <c r="JL20" i="15" a="1"/>
  <c r="GJ9" i="15" a="1"/>
  <c r="LR44" i="15" a="1"/>
  <c r="OA79" i="15" a="1"/>
  <c r="EB15" i="15" a="1"/>
  <c r="KH100" i="15" a="1"/>
  <c r="LR74" i="15" a="1"/>
  <c r="KB105" i="15" a="1"/>
  <c r="MF86" i="15" a="1"/>
  <c r="EV118" i="15" a="1"/>
  <c r="DL117" i="15" a="1"/>
  <c r="IZ115" i="15" a="1"/>
  <c r="ME39" i="15" a="1"/>
  <c r="KV51" i="15" a="1"/>
  <c r="JR117" i="15" a="1"/>
  <c r="KI40" i="15" a="1"/>
  <c r="HP33" i="15" a="1"/>
  <c r="LA68" i="15" a="1"/>
  <c r="KU90" i="15" a="1"/>
  <c r="JJ78" i="15" a="1"/>
  <c r="GV73" i="15" a="1"/>
  <c r="LS37" i="15" a="1"/>
  <c r="ML69" i="15" a="1"/>
  <c r="CS107" i="15" a="1"/>
  <c r="LM69" i="15" a="1"/>
  <c r="LN52" i="15" a="1"/>
  <c r="KH31" i="15" a="1"/>
  <c r="ND115" i="15" a="1"/>
  <c r="IH72" i="15" a="1"/>
  <c r="NH6" i="15" a="1"/>
  <c r="GW30" i="15" a="1"/>
  <c r="FY65" i="15" a="1"/>
  <c r="IA64" i="15" a="1"/>
  <c r="HB6" i="15" a="1"/>
  <c r="ED99" i="15" a="1"/>
  <c r="FR84" i="15" a="1"/>
  <c r="GE77" i="15" a="1"/>
  <c r="KD16" i="15" a="1"/>
  <c r="CN32" i="15" a="1"/>
  <c r="GR37" i="15" a="1"/>
  <c r="KC45" i="15" a="1"/>
  <c r="LR14" i="15" a="1"/>
  <c r="MP31" i="15" a="1"/>
  <c r="KO99" i="15" a="1"/>
  <c r="OB109" i="15" a="1"/>
  <c r="LS53" i="15" a="1"/>
  <c r="NP63" i="15" a="1"/>
  <c r="IN32" i="15" a="1"/>
  <c r="MK108" i="15" a="1"/>
  <c r="MK76" i="15" a="1"/>
  <c r="EH33" i="15" a="1"/>
  <c r="LR16" i="15" a="1"/>
  <c r="MF79" i="15" a="1"/>
  <c r="NT51" i="15" a="1"/>
  <c r="KH71" i="15" a="1"/>
  <c r="FN13" i="15" a="1"/>
  <c r="FZ58" i="15" a="1"/>
  <c r="EI72" i="15" a="1"/>
  <c r="NC61" i="15" a="1"/>
  <c r="FL35" i="15" a="1"/>
  <c r="MF64" i="15" a="1"/>
  <c r="IN85" i="15" a="1"/>
  <c r="FB14" i="15" a="1"/>
  <c r="HZ46" i="15" a="1"/>
  <c r="IA26" i="15" a="1"/>
  <c r="LR65" i="15" a="1"/>
  <c r="NH11" i="15" a="1"/>
  <c r="LG35" i="15" a="1"/>
  <c r="CT82" i="15" a="1"/>
  <c r="KU17" i="15" a="1"/>
  <c r="LY56" i="15" a="1"/>
  <c r="ET9" i="15" a="1"/>
  <c r="CN89" i="15" a="1"/>
  <c r="KZ89" i="15" a="1"/>
  <c r="KV55" i="15" a="1"/>
  <c r="KD89" i="15" a="1"/>
  <c r="DD51" i="15" a="1"/>
  <c r="JP54" i="15" a="1"/>
  <c r="MX33" i="15" a="1"/>
  <c r="KH99" i="15" a="1"/>
  <c r="DK67" i="15" a="1"/>
  <c r="CN34" i="15" a="1"/>
  <c r="EJ44" i="15" a="1"/>
  <c r="CX83" i="15" a="1"/>
  <c r="LB19" i="15" a="1"/>
  <c r="FM61" i="15" a="1"/>
  <c r="CT84" i="15" a="1"/>
  <c r="IM67" i="15" a="1"/>
  <c r="FG86" i="15" a="1"/>
  <c r="EZ79" i="15" a="1"/>
  <c r="JL82" i="15" a="1"/>
  <c r="LA38" i="15" a="1"/>
  <c r="FL52" i="15" a="1"/>
  <c r="GK44" i="15" a="1"/>
  <c r="NJ88" i="15" a="1"/>
  <c r="KZ20" i="15" a="1"/>
  <c r="HU6" i="15" a="1"/>
  <c r="DJ106" i="15" a="1"/>
  <c r="FY31" i="15" a="1"/>
  <c r="IR45" i="15" a="1"/>
  <c r="OB94" i="15" a="1"/>
  <c r="LN11" i="15" a="1"/>
  <c r="MD76" i="15" a="1"/>
  <c r="GL43" i="15" a="1"/>
  <c r="HD38" i="15" a="1"/>
  <c r="DD63" i="15" a="1"/>
  <c r="IY16" i="15" a="1"/>
  <c r="IX23" i="15" a="1"/>
  <c r="MK83" i="15" a="1"/>
  <c r="LB74" i="15" a="1"/>
  <c r="EB7" i="15" a="1"/>
  <c r="CY93" i="15" a="1"/>
  <c r="IT14" i="15" a="1"/>
  <c r="JL73" i="15" a="1"/>
  <c r="MP30" i="15" a="1"/>
  <c r="DQ98" i="15" a="1"/>
  <c r="LF40" i="15" a="1"/>
  <c r="OG57" i="15" a="1"/>
  <c r="MX25" i="15" a="1"/>
  <c r="HI12" i="15" a="1"/>
  <c r="ME46" i="15" a="1"/>
  <c r="IZ87" i="15" a="1"/>
  <c r="KZ49" i="15" a="1"/>
  <c r="FM119" i="15" a="1"/>
  <c r="LG15" i="15" a="1"/>
  <c r="CZ61" i="15" a="1"/>
  <c r="KC59" i="15" a="1"/>
  <c r="ED36" i="15" a="1"/>
  <c r="CZ30" i="15" a="1"/>
  <c r="EU46" i="15" a="1"/>
  <c r="MJ67" i="15" a="1"/>
  <c r="CM45" i="15" a="1"/>
  <c r="MD53" i="15" a="1"/>
  <c r="HI115" i="15" a="1"/>
  <c r="HN47" i="15" a="1"/>
  <c r="JF21" i="15" a="1"/>
  <c r="LZ99" i="15" a="1"/>
  <c r="FS74" i="15" a="1"/>
  <c r="GD58" i="15" a="1"/>
  <c r="HP57" i="15" a="1"/>
  <c r="DD89" i="15" a="1"/>
  <c r="LL47" i="15" a="1"/>
  <c r="IH54" i="15" a="1"/>
  <c r="DR53" i="15" a="1"/>
  <c r="KI69" i="15" a="1"/>
  <c r="JJ75" i="15" a="1"/>
  <c r="JR73" i="15" a="1"/>
  <c r="LL53" i="15" a="1"/>
  <c r="GK36" i="15" a="1"/>
  <c r="GR84" i="15" a="1"/>
  <c r="DX116" i="15" a="1"/>
  <c r="GF32" i="15" a="1"/>
  <c r="KH55" i="15" a="1"/>
  <c r="FG56" i="15" a="1"/>
  <c r="DV25" i="15" a="1"/>
  <c r="KD90" i="15" a="1"/>
  <c r="JE38" i="15" a="1"/>
  <c r="LF62" i="15" a="1"/>
  <c r="GD65" i="15" a="1"/>
  <c r="LX9" i="15" a="1"/>
  <c r="KZ62" i="15" a="1"/>
  <c r="CZ40" i="15" a="1"/>
  <c r="JD51" i="15" a="1"/>
  <c r="GX68" i="15" a="1"/>
  <c r="IS12" i="15" a="1"/>
  <c r="DW33" i="15" a="1"/>
  <c r="KD17" i="15" a="1"/>
  <c r="ME76" i="15" a="1"/>
  <c r="KP22" i="15" a="1"/>
  <c r="NZ96" i="15" a="1"/>
  <c r="CS54" i="15" a="1"/>
  <c r="HN39" i="15" a="1"/>
  <c r="DK98" i="15" a="1"/>
  <c r="GJ118" i="15" a="1"/>
  <c r="MF47" i="15" a="1"/>
  <c r="FB99" i="15" a="1"/>
  <c r="ND15" i="15" a="1"/>
  <c r="IY109" i="15" a="1"/>
  <c r="DJ44" i="15" a="1"/>
  <c r="EZ48" i="15" a="1"/>
  <c r="FG16" i="15" a="1"/>
  <c r="ME120" i="15" a="1"/>
  <c r="GX88" i="15" a="1"/>
  <c r="DJ54" i="15" a="1"/>
  <c r="LA21" i="15" a="1"/>
  <c r="LL91" i="15" a="1"/>
  <c r="CR81" i="15" a="1"/>
  <c r="HU76" i="15" a="1"/>
  <c r="ND31" i="15" a="1"/>
  <c r="GR6" i="15" a="1"/>
  <c r="JW33" i="15" a="1"/>
  <c r="HV38" i="15" a="1"/>
  <c r="FR94" i="15" a="1"/>
  <c r="CX30" i="15" a="1"/>
  <c r="DD82" i="15" a="1"/>
  <c r="ED48" i="15" a="1"/>
  <c r="EO68" i="15" a="1"/>
  <c r="GL86" i="15" a="1"/>
  <c r="DQ100" i="15" a="1"/>
  <c r="OA84" i="15" a="1"/>
  <c r="IR86" i="15" a="1"/>
  <c r="EH76" i="15" a="1"/>
  <c r="DD95" i="15" a="1"/>
  <c r="NU121" i="15" a="1"/>
  <c r="EI77" i="15" a="1"/>
  <c r="EV61" i="15" a="1"/>
  <c r="OH95" i="15" a="1"/>
  <c r="LF30" i="15" a="1"/>
  <c r="FH91" i="15" a="1"/>
  <c r="FB94" i="15" a="1"/>
  <c r="CN8" i="15" a="1"/>
  <c r="GF12" i="15" a="1"/>
  <c r="IR19" i="15" a="1"/>
  <c r="FS9" i="15" a="1"/>
  <c r="FB64" i="15" a="1"/>
  <c r="NZ33" i="15" a="1"/>
  <c r="JP67" i="15" a="1"/>
  <c r="DW80" i="15" a="1"/>
  <c r="EO30" i="15" a="1"/>
  <c r="IX48" i="15" a="1"/>
  <c r="JJ88" i="15" a="1"/>
  <c r="LX26" i="15" a="1"/>
  <c r="DD74" i="15" a="1"/>
  <c r="IS117" i="15" a="1"/>
  <c r="EB64" i="15" a="1"/>
  <c r="LG41" i="15" a="1"/>
  <c r="IZ10" i="15" a="1"/>
  <c r="FM19" i="15" a="1"/>
  <c r="JJ39" i="15" a="1"/>
  <c r="IA76" i="15" a="1"/>
  <c r="DJ25" i="15" a="1"/>
  <c r="IF84" i="15" a="1"/>
  <c r="GJ14" i="15" a="1"/>
  <c r="ED43" i="15" a="1"/>
  <c r="IF31" i="15" a="1"/>
  <c r="EH11" i="15" a="1"/>
  <c r="OB121" i="15" a="1"/>
  <c r="LZ32" i="15" a="1"/>
  <c r="DE29" i="15" a="1"/>
  <c r="HO11" i="15" a="1"/>
  <c r="OH67" i="15" a="1"/>
  <c r="FS108" i="15" a="1"/>
  <c r="NP119" i="15" a="1"/>
  <c r="KD75" i="15" a="1"/>
  <c r="GL67" i="15" a="1"/>
  <c r="HJ58" i="15" a="1"/>
  <c r="NZ121" i="15" a="1"/>
  <c r="KJ81" i="15" a="1"/>
  <c r="GQ95" i="15" a="1"/>
  <c r="EJ121" i="15" a="1"/>
  <c r="CT57" i="15" a="1"/>
  <c r="DE8" i="15" a="1"/>
  <c r="GF56" i="15" a="1"/>
  <c r="IN23" i="15" a="1"/>
  <c r="MW29" i="15" a="1"/>
  <c r="LZ86" i="15" a="1"/>
  <c r="OH38" i="15" a="1"/>
  <c r="CY81" i="15" a="1"/>
  <c r="GD109" i="15" a="1"/>
  <c r="CY37" i="15" a="1"/>
  <c r="NP20" i="15" a="1"/>
  <c r="NU77" i="15" a="1"/>
  <c r="CY96" i="15" a="1"/>
  <c r="LT115" i="15" a="1"/>
  <c r="IR54" i="15" a="1"/>
  <c r="HJ64" i="15" a="1"/>
  <c r="IN73" i="15" a="1"/>
  <c r="JD46" i="15" a="1"/>
  <c r="KJ96" i="15" a="1"/>
  <c r="FG20" i="15" a="1"/>
  <c r="EP44" i="15" a="1"/>
  <c r="GP12" i="15" a="1"/>
  <c r="MD6" i="15" a="1"/>
  <c r="GR44" i="15" a="1"/>
  <c r="IL107" i="15" a="1"/>
  <c r="KH20" i="15" a="1"/>
  <c r="LZ118" i="15" a="1"/>
  <c r="HJ36" i="15" a="1"/>
  <c r="GX8" i="15" a="1"/>
  <c r="MW65" i="15" a="1"/>
  <c r="IH105" i="15" a="1"/>
  <c r="DP15" i="15" a="1"/>
  <c r="LY100" i="15" a="1"/>
  <c r="IB100" i="15" a="1"/>
  <c r="NN77" i="15" a="1"/>
  <c r="FH44" i="15" a="1"/>
  <c r="KC120" i="15" a="1"/>
  <c r="DF8" i="15" a="1"/>
  <c r="DE42" i="15" a="1"/>
  <c r="LR51" i="15" a="1"/>
  <c r="LM79" i="15" a="1"/>
  <c r="MD106" i="15" a="1"/>
  <c r="IH57" i="15" a="1"/>
  <c r="IG98" i="15" a="1"/>
  <c r="JV99" i="15" a="1"/>
  <c r="EO63" i="15" a="1"/>
  <c r="CY29" i="15" a="1"/>
  <c r="JL39" i="15" a="1"/>
  <c r="IG48" i="15" a="1"/>
  <c r="LL84" i="15" a="1"/>
  <c r="LL87" i="15" a="1"/>
  <c r="JD21" i="15" a="1"/>
  <c r="MK55" i="15" a="1"/>
  <c r="IX95" i="15" a="1"/>
  <c r="LN88" i="15" a="1"/>
  <c r="KV58" i="15" a="1"/>
  <c r="GL55" i="15" a="1"/>
  <c r="EI118" i="15" a="1"/>
  <c r="EP98" i="15" a="1"/>
  <c r="GJ97" i="15" a="1"/>
  <c r="ED100" i="15" a="1"/>
  <c r="FX10" i="15" a="1"/>
  <c r="NB83" i="15" a="1"/>
  <c r="IB94" i="15" a="1"/>
  <c r="ML10" i="15" a="1"/>
  <c r="FH60" i="15" a="1"/>
  <c r="GV42" i="15" a="1"/>
  <c r="OH88" i="15" a="1"/>
  <c r="MW94" i="15" a="1"/>
  <c r="DE74" i="15" a="1"/>
  <c r="EH85" i="15" a="1"/>
  <c r="JQ18" i="15" a="1"/>
  <c r="DK106" i="15" a="1"/>
  <c r="FM50" i="15" a="1"/>
  <c r="JQ33" i="15" a="1"/>
  <c r="KI50" i="15" a="1"/>
  <c r="FL30" i="15" a="1"/>
  <c r="FZ109" i="15" a="1"/>
  <c r="HV16" i="15" a="1"/>
  <c r="GV86" i="15" a="1"/>
  <c r="IA57" i="15" a="1"/>
  <c r="MD84" i="15" a="1"/>
  <c r="NH15" i="15" a="1"/>
  <c r="FG65" i="15" a="1"/>
  <c r="GL23" i="15" a="1"/>
  <c r="CY86" i="15" a="1"/>
  <c r="LH57" i="15" a="1"/>
  <c r="MP58" i="15" a="1"/>
  <c r="IL33" i="15" a="1"/>
  <c r="CN36" i="15" a="1"/>
  <c r="JL58" i="15" a="1"/>
  <c r="DR58" i="15" a="1"/>
  <c r="KZ74" i="15" a="1"/>
  <c r="MP18" i="15" a="1"/>
  <c r="IM74" i="15" a="1"/>
  <c r="KT74" i="15" a="1"/>
  <c r="MJ41" i="15" a="1"/>
  <c r="OH109" i="15" a="1"/>
  <c r="IS31" i="15" a="1"/>
  <c r="NB29" i="15" a="1"/>
  <c r="KH60" i="15" a="1"/>
  <c r="KO48" i="15" a="1"/>
  <c r="DL61" i="15" a="1"/>
  <c r="GK34" i="15" a="1"/>
  <c r="KT49" i="15" a="1"/>
  <c r="LM93" i="15" a="1"/>
  <c r="DW9" i="15" a="1"/>
  <c r="HI18" i="15" a="1"/>
  <c r="KD64" i="15" a="1"/>
  <c r="EJ33" i="15" a="1"/>
  <c r="LY60" i="15" a="1"/>
  <c r="NC116" i="15" a="1"/>
  <c r="IG79" i="15" a="1"/>
  <c r="DF61" i="15" a="1"/>
  <c r="HC20" i="15" a="1"/>
  <c r="LT61" i="15" a="1"/>
  <c r="ED35" i="15" a="1"/>
  <c r="JX50" i="15" a="1"/>
  <c r="MR81" i="15" a="1"/>
  <c r="MQ54" i="15" a="1"/>
  <c r="NJ47" i="15" a="1"/>
  <c r="DP109" i="15" a="1"/>
  <c r="FN24" i="15" a="1"/>
  <c r="DF90" i="15" a="1"/>
  <c r="ET81" i="15" a="1"/>
  <c r="LA121" i="15" a="1"/>
  <c r="JR6" i="15" a="1"/>
  <c r="EH84" i="15" a="1"/>
  <c r="MR40" i="15" a="1"/>
  <c r="GV109" i="15" a="1"/>
  <c r="KZ98" i="15" a="1"/>
  <c r="KH108" i="15" a="1"/>
  <c r="ML72" i="15" a="1"/>
  <c r="EV40" i="15" a="1"/>
  <c r="EC41" i="15" a="1"/>
  <c r="MK27" i="15" a="1"/>
  <c r="DR95" i="15" a="1"/>
  <c r="JD12" i="15" a="1"/>
  <c r="DP79" i="15" a="1"/>
  <c r="HJ40" i="15" a="1"/>
  <c r="HT86" i="15" a="1"/>
  <c r="IL13" i="15" a="1"/>
  <c r="LS93" i="15" a="1"/>
  <c r="HI23" i="15" a="1"/>
  <c r="DJ65" i="15" a="1"/>
  <c r="HZ54" i="15" a="1"/>
  <c r="GK69" i="15" a="1"/>
  <c r="MF94" i="15" a="1"/>
  <c r="FY9" i="15" a="1"/>
  <c r="FF116" i="15" a="1"/>
  <c r="MQ121" i="15" a="1"/>
  <c r="JJ71" i="15" a="1"/>
  <c r="FM34" i="15" a="1"/>
  <c r="JR90" i="15" a="1"/>
  <c r="KZ51" i="15" a="1"/>
  <c r="JV86" i="15" a="1"/>
  <c r="KJ97" i="15" a="1"/>
  <c r="GL47" i="15" a="1"/>
  <c r="IA31" i="15" a="1"/>
  <c r="OG96" i="15" a="1"/>
  <c r="FY98" i="15" a="1"/>
  <c r="HD16" i="15" a="1"/>
  <c r="LG64" i="15" a="1"/>
  <c r="KU89" i="15" a="1"/>
  <c r="KT29" i="15" a="1"/>
  <c r="HT55" i="15" a="1"/>
  <c r="EH15" i="15" a="1"/>
  <c r="EJ41" i="15" a="1"/>
  <c r="IY75" i="15" a="1"/>
  <c r="EH13" i="15" a="1"/>
  <c r="KO101" i="15" a="1"/>
  <c r="FA50" i="15" a="1"/>
  <c r="OF87" i="15" a="1"/>
  <c r="DJ53" i="15" a="1"/>
  <c r="HB50" i="15" a="1"/>
  <c r="DD65" i="15" a="1"/>
  <c r="MP26" i="15" a="1"/>
  <c r="GQ100" i="15" a="1"/>
  <c r="CT119" i="15" a="1"/>
  <c r="DL18" i="15" a="1"/>
  <c r="DL107" i="15" a="1"/>
  <c r="ML74" i="15" a="1"/>
  <c r="GE96" i="15" a="1"/>
  <c r="LM59" i="15" a="1"/>
  <c r="IY83" i="15" a="1"/>
  <c r="LM95" i="15" a="1"/>
  <c r="GR52" i="15" a="1"/>
  <c r="FG107" i="15" a="1"/>
  <c r="KV90" i="15" a="1"/>
  <c r="HU54" i="15" a="1"/>
  <c r="CS57" i="15" a="1"/>
  <c r="IA84" i="15" a="1"/>
  <c r="MP41" i="15" a="1"/>
  <c r="NO84" i="15" a="1"/>
  <c r="IG19" i="15" a="1"/>
  <c r="ML33" i="15" a="1"/>
  <c r="JR13" i="15" a="1"/>
  <c r="EH62" i="15" a="1"/>
  <c r="DX108" i="15" a="1"/>
  <c r="DR8" i="15" a="1"/>
  <c r="FF118" i="15" a="1"/>
  <c r="GK38" i="15" a="1"/>
  <c r="MR50" i="15" a="1"/>
  <c r="EB106" i="15" a="1"/>
  <c r="KZ43" i="15" a="1"/>
  <c r="CS39" i="15" a="1"/>
  <c r="DD49" i="15" a="1"/>
  <c r="LB16" i="15" a="1"/>
  <c r="ET117" i="15" a="1"/>
  <c r="MP19" i="15" a="1"/>
  <c r="NU55" i="15" a="1"/>
  <c r="IF64" i="15" a="1"/>
  <c r="FT47" i="15" a="1"/>
  <c r="FL65" i="15" a="1"/>
  <c r="KV14" i="15" a="1"/>
  <c r="IB60" i="15" a="1"/>
  <c r="DV15" i="15" a="1"/>
  <c r="ET28" i="15" a="1"/>
  <c r="KU27" i="15" a="1"/>
  <c r="IS15" i="15" a="1"/>
  <c r="ED19" i="15" a="1"/>
  <c r="MR97" i="15" a="1"/>
  <c r="IY108" i="15" a="1"/>
  <c r="EJ6" i="15" a="1"/>
  <c r="GL28" i="15" a="1"/>
  <c r="IM22" i="15" a="1"/>
  <c r="HD83" i="15" a="1"/>
  <c r="HJ66" i="15" a="1"/>
  <c r="HP82" i="15" a="1"/>
  <c r="CR23" i="15" a="1"/>
  <c r="FM67" i="15" a="1"/>
  <c r="MW55" i="15" a="1"/>
  <c r="LT26" i="15" a="1"/>
  <c r="CT95" i="15" a="1"/>
  <c r="CS16" i="15" a="1"/>
  <c r="KN63" i="15" a="1"/>
  <c r="JX88" i="15" a="1"/>
  <c r="JV7" i="15" a="1"/>
  <c r="DK79" i="15" a="1"/>
  <c r="EN105" i="15" a="1"/>
  <c r="MD116" i="15" a="1"/>
  <c r="FF64" i="15" a="1"/>
  <c r="KP79" i="15" a="1"/>
  <c r="NZ52" i="15" a="1"/>
  <c r="ET53" i="15" a="1"/>
  <c r="IN108" i="15" a="1"/>
  <c r="JL28" i="15" a="1"/>
  <c r="NI84" i="15" a="1"/>
  <c r="JQ10" i="15" a="1"/>
  <c r="KP74" i="15" a="1"/>
  <c r="KO45" i="15" a="1"/>
  <c r="LG46" i="15" a="1"/>
  <c r="MV6" i="15" a="1"/>
  <c r="LR92" i="15" a="1"/>
  <c r="KZ12" i="15" a="1"/>
  <c r="HV19" i="15" a="1"/>
  <c r="KN22" i="15" a="1"/>
  <c r="KP48" i="15" a="1"/>
  <c r="JD71" i="15" a="1"/>
  <c r="KD12" i="15" a="1"/>
  <c r="LL34" i="15" a="1"/>
  <c r="JD50" i="15" a="1"/>
  <c r="DR120" i="15" a="1"/>
  <c r="KC121" i="15" a="1"/>
  <c r="LM90" i="15" a="1"/>
  <c r="KT77" i="15" a="1"/>
  <c r="EV65" i="15" a="1"/>
  <c r="ET118" i="15" a="1"/>
  <c r="FG51" i="15" a="1"/>
  <c r="LN90" i="15" a="1"/>
  <c r="LZ67" i="15" a="1"/>
  <c r="MV70" i="15" a="1"/>
  <c r="JQ47" i="15" a="1"/>
  <c r="HZ36" i="15" a="1"/>
  <c r="HZ83" i="15" a="1"/>
  <c r="HV39" i="15" a="1"/>
  <c r="FB109" i="15" a="1"/>
  <c r="KI118" i="15" a="1"/>
  <c r="ED58" i="15" a="1"/>
  <c r="IS37" i="15" a="1"/>
  <c r="JL98" i="15" a="1"/>
  <c r="KD94" i="15" a="1"/>
  <c r="JP65" i="15" a="1"/>
  <c r="OG10" i="15" a="1"/>
  <c r="MK22" i="15" a="1"/>
  <c r="ED117" i="15" a="1"/>
  <c r="HC77" i="15" a="1"/>
  <c r="FX67" i="15" a="1"/>
  <c r="FM49" i="15" a="1"/>
  <c r="GP53" i="15" a="1"/>
  <c r="ET21" i="15" a="1"/>
  <c r="NP60" i="15" a="1"/>
  <c r="FL24" i="15" a="1"/>
  <c r="LY82" i="15" a="1"/>
  <c r="GJ51" i="15" a="1"/>
  <c r="KI58" i="15" a="1"/>
  <c r="FA53" i="15" a="1"/>
  <c r="KZ28" i="15" a="1"/>
  <c r="GJ46" i="15" a="1"/>
  <c r="CS108" i="15" a="1"/>
  <c r="IN62" i="15" a="1"/>
  <c r="GL19" i="15" a="1"/>
  <c r="IG83" i="15" a="1"/>
  <c r="FX96" i="15" a="1"/>
  <c r="MV68" i="15" a="1"/>
  <c r="EH56" i="15" a="1"/>
  <c r="DE96" i="15" a="1"/>
  <c r="DJ118" i="15" a="1"/>
  <c r="EU97" i="15" a="1"/>
  <c r="IL95" i="15" a="1"/>
  <c r="EV37" i="15" a="1"/>
  <c r="DX13" i="15" a="1"/>
  <c r="EH19" i="15" a="1"/>
  <c r="CN70" i="15" a="1"/>
  <c r="FN99" i="15" a="1"/>
  <c r="DR49" i="15" a="1"/>
  <c r="JX58" i="15" a="1"/>
  <c r="LR105" i="15" a="1"/>
  <c r="IT86" i="15" a="1"/>
  <c r="LG18" i="15" a="1"/>
  <c r="MW75" i="15" a="1"/>
  <c r="EI61" i="15" a="1"/>
  <c r="LA48" i="15" a="1"/>
  <c r="DK121" i="15" a="1"/>
  <c r="GL94" i="15" a="1"/>
  <c r="KZ83" i="15" a="1"/>
  <c r="HD107" i="15" a="1"/>
  <c r="OF78" i="15" a="1"/>
  <c r="IT44" i="15" a="1"/>
  <c r="OF56" i="15" a="1"/>
  <c r="HN53" i="15" a="1"/>
  <c r="KO9" i="15" a="1"/>
  <c r="HI80" i="15" a="1"/>
  <c r="IA98" i="15" a="1"/>
  <c r="FN50" i="15" a="1"/>
  <c r="EO94" i="15" a="1"/>
  <c r="ML108" i="15" a="1"/>
  <c r="CT79" i="15" a="1"/>
  <c r="HV116" i="15" a="1"/>
  <c r="KB39" i="15" a="1"/>
  <c r="DF15" i="15" a="1"/>
  <c r="CM90" i="15" a="1"/>
  <c r="JW115" i="15" a="1"/>
  <c r="MJ36" i="15" a="1"/>
  <c r="MR78" i="15" a="1"/>
  <c r="JV60" i="15" a="1"/>
  <c r="DP25" i="15" a="1"/>
  <c r="KV39" i="15" a="1"/>
  <c r="DD94" i="15" a="1"/>
  <c r="CT65" i="15" a="1"/>
  <c r="NI116" i="15" a="1"/>
  <c r="MX69" i="15" a="1"/>
  <c r="GV26" i="15" a="1"/>
  <c r="FZ62" i="15" a="1"/>
  <c r="FN84" i="15" a="1"/>
  <c r="IT49" i="15" a="1"/>
  <c r="EZ74" i="15" a="1"/>
  <c r="KH15" i="15" a="1"/>
  <c r="HP47" i="15" a="1"/>
  <c r="GQ66" i="15" a="1"/>
  <c r="EP50" i="15" a="1"/>
  <c r="KO108" i="15" a="1"/>
  <c r="KV38" i="15" a="1"/>
  <c r="FG62" i="15" a="1"/>
  <c r="NU24" i="15" a="1"/>
  <c r="HO19" i="15" a="1"/>
  <c r="IS38" i="15" a="1"/>
  <c r="DX18" i="15" a="1"/>
  <c r="NJ93" i="15" a="1"/>
  <c r="LX38" i="15" a="1"/>
  <c r="LH83" i="15" a="1"/>
  <c r="ME67" i="15" a="1"/>
  <c r="FY106" i="15" a="1"/>
  <c r="FB26" i="15" a="1"/>
  <c r="IN44" i="15" a="1"/>
  <c r="HT51" i="15" a="1"/>
  <c r="FH58" i="15" a="1"/>
  <c r="MK36" i="15" a="1"/>
  <c r="MR61" i="15" a="1"/>
  <c r="KV101" i="15" a="1"/>
  <c r="OH83" i="15" a="1"/>
  <c r="KB65" i="15" a="1"/>
  <c r="ET10" i="15" a="1"/>
  <c r="IF44" i="15" a="1"/>
  <c r="IH91" i="15" a="1"/>
  <c r="IL108" i="15" a="1"/>
  <c r="LA108" i="15" a="1"/>
  <c r="DW22" i="15" a="1"/>
  <c r="HP117" i="15" a="1"/>
  <c r="EI17" i="15" a="1"/>
  <c r="GV38" i="15" a="1"/>
  <c r="KV34" i="15" a="1"/>
  <c r="GE95" i="15" a="1"/>
  <c r="KT51" i="15" a="1"/>
  <c r="HI13" i="15" a="1"/>
  <c r="OG48" i="15" a="1"/>
  <c r="MW27" i="15" a="1"/>
  <c r="LR25" i="15" a="1"/>
  <c r="EV97" i="15" a="1"/>
  <c r="FZ73" i="15" a="1"/>
  <c r="IX72" i="15" a="1"/>
  <c r="HV18" i="15" a="1"/>
  <c r="LX33" i="15" a="1"/>
  <c r="HI65" i="15" a="1"/>
  <c r="GP61" i="15" a="1"/>
  <c r="HD106" i="15" a="1"/>
  <c r="JW30" i="15" a="1"/>
  <c r="OB85" i="15" a="1"/>
  <c r="JW55" i="15" a="1"/>
  <c r="LA106" i="15" a="1"/>
  <c r="NO27" i="15" a="1"/>
  <c r="KN29" i="15" a="1"/>
  <c r="GR86" i="15" a="1"/>
  <c r="NO63" i="15" a="1"/>
  <c r="KD38" i="15" a="1"/>
  <c r="CN22" i="15" a="1"/>
  <c r="HT69" i="15" a="1"/>
  <c r="DE57" i="15" a="1"/>
  <c r="EI81" i="15" a="1"/>
  <c r="JV71" i="15" a="1"/>
  <c r="DV56" i="15" a="1"/>
  <c r="DV45" i="15" a="1"/>
  <c r="EV33" i="15" a="1"/>
  <c r="IS67" i="15" a="1"/>
  <c r="MP79" i="15" a="1"/>
  <c r="CM41" i="15" a="1"/>
  <c r="MX98" i="15" a="1"/>
  <c r="DE53" i="15" a="1"/>
  <c r="EU70" i="15" a="1"/>
  <c r="IZ91" i="15" a="1"/>
  <c r="MV52" i="15" a="1"/>
  <c r="HJ6" i="15" a="1"/>
  <c r="GW64" i="15" a="1"/>
  <c r="KJ44" i="15" a="1"/>
  <c r="EJ105" i="15" a="1"/>
  <c r="IY120" i="15" a="1"/>
  <c r="KD91" i="15" a="1"/>
  <c r="JV94" i="15" a="1"/>
  <c r="LR115" i="15" a="1"/>
  <c r="DL54" i="15" a="1"/>
  <c r="FM69" i="15" a="1"/>
  <c r="EH52" i="15" a="1"/>
  <c r="IH15" i="15" a="1"/>
  <c r="DF69" i="15" a="1"/>
  <c r="DE98" i="15" a="1"/>
  <c r="DK96" i="15" a="1"/>
  <c r="MK14" i="15" a="1"/>
  <c r="LX45" i="15" a="1"/>
  <c r="MV85" i="15" a="1"/>
  <c r="GE88" i="15" a="1"/>
  <c r="NB87" i="15" a="1"/>
  <c r="JE93" i="15" a="1"/>
  <c r="HO40" i="15" a="1"/>
  <c r="FT32" i="15" a="1"/>
  <c r="IF76" i="15" a="1"/>
  <c r="HP54" i="15" a="1"/>
  <c r="GP97" i="15" a="1"/>
  <c r="IX17" i="15" a="1"/>
  <c r="KU118" i="15" a="1"/>
  <c r="KV56" i="15" a="1"/>
  <c r="MR12" i="15" a="1"/>
  <c r="HC41" i="15" a="1"/>
  <c r="CZ64" i="15" a="1"/>
  <c r="IB11" i="15" a="1"/>
  <c r="NO86" i="15" a="1"/>
  <c r="IY106" i="15" a="1"/>
  <c r="JP33" i="15" a="1"/>
  <c r="KN88" i="15" a="1"/>
  <c r="NI34" i="15" a="1"/>
  <c r="IA45" i="15" a="1"/>
  <c r="EO50" i="15" a="1"/>
  <c r="GJ119" i="15" a="1"/>
  <c r="LL117" i="15" a="1"/>
  <c r="NZ47" i="15" a="1"/>
  <c r="DP86" i="15" a="1"/>
  <c r="LH17" i="15" a="1"/>
  <c r="DQ10" i="15" a="1"/>
  <c r="MJ22" i="15" a="1"/>
  <c r="KB14" i="15" a="1"/>
  <c r="GQ34" i="15" a="1"/>
  <c r="FM40" i="15" a="1"/>
  <c r="EJ68" i="15" a="1"/>
  <c r="IH10" i="15" a="1"/>
  <c r="JQ115" i="15" a="1"/>
  <c r="KZ44" i="15" a="1"/>
  <c r="DP99" i="15" a="1"/>
  <c r="CN78" i="15" a="1"/>
  <c r="GD80" i="15" a="1"/>
  <c r="LH89" i="15" a="1"/>
  <c r="OF21" i="15" a="1"/>
  <c r="LX18" i="15" a="1"/>
  <c r="JD39" i="15" a="1"/>
  <c r="JD83" i="15" a="1"/>
  <c r="HB62" i="15" a="1"/>
  <c r="DX21" i="15" a="1"/>
  <c r="LB70" i="15" a="1"/>
  <c r="LT45" i="15" a="1"/>
  <c r="GL50" i="15" a="1"/>
  <c r="KU61" i="15" a="1"/>
  <c r="JQ121" i="15" a="1"/>
  <c r="HP119" i="15" a="1"/>
  <c r="EZ25" i="15" a="1"/>
  <c r="JR26" i="15" a="1"/>
  <c r="CX93" i="15" a="1"/>
  <c r="KP15" i="15" a="1"/>
  <c r="GK58" i="15" a="1"/>
  <c r="CM91" i="15" a="1"/>
  <c r="MW68" i="15" a="1"/>
  <c r="NV56" i="15" a="1"/>
  <c r="HT16" i="15" a="1"/>
  <c r="JF71" i="15" a="1"/>
  <c r="EV66" i="15" a="1"/>
  <c r="HD32" i="15" a="1"/>
  <c r="FG94" i="15" a="1"/>
  <c r="HZ89" i="15" a="1"/>
  <c r="GW11" i="15" a="1"/>
  <c r="DP6" i="15" a="1"/>
  <c r="JP56" i="15" a="1"/>
  <c r="NI49" i="15" a="1"/>
  <c r="KT46" i="15" a="1"/>
  <c r="FA81" i="15" a="1"/>
  <c r="HZ58" i="15" a="1"/>
  <c r="IA58" i="15" a="1"/>
  <c r="OF16" i="15" a="1"/>
  <c r="OG67" i="15" a="1"/>
  <c r="HU7" i="15" a="1"/>
  <c r="GQ35" i="15" a="1"/>
  <c r="FG45" i="15" a="1"/>
  <c r="DK43" i="15" a="1"/>
  <c r="JE120" i="15" a="1"/>
  <c r="HB45" i="15" a="1"/>
  <c r="OG49" i="15" a="1"/>
  <c r="FM121" i="15" a="1"/>
  <c r="CX80" i="15" a="1"/>
  <c r="NU39" i="15" a="1"/>
  <c r="NI101" i="15" a="1"/>
  <c r="IN82" i="15" a="1"/>
  <c r="JR101" i="15" a="1"/>
  <c r="JL66" i="15" a="1"/>
  <c r="ND44" i="15" a="1"/>
  <c r="HD67" i="15" a="1"/>
  <c r="HZ24" i="15" a="1"/>
  <c r="HV88" i="15" a="1"/>
  <c r="NC26" i="15" a="1"/>
  <c r="HH87" i="15" a="1"/>
  <c r="IM62" i="15" a="1"/>
  <c r="FH43" i="15" a="1"/>
  <c r="IY91" i="15" a="1"/>
  <c r="FB88" i="15" a="1"/>
  <c r="FA101" i="15" a="1"/>
  <c r="IM98" i="15" a="1"/>
  <c r="MR100" i="15" a="1"/>
  <c r="EC67" i="15" a="1"/>
  <c r="FB87" i="15" a="1"/>
  <c r="EZ99" i="15" a="1"/>
  <c r="LB97" i="15" a="1"/>
  <c r="LZ79" i="15" a="1"/>
  <c r="MF108" i="15" a="1"/>
  <c r="HC85" i="15" a="1"/>
  <c r="IH28" i="15" a="1"/>
  <c r="HJ109" i="15" a="1"/>
  <c r="IY29" i="15" a="1"/>
  <c r="FG53" i="15" a="1"/>
  <c r="ME99" i="15" a="1"/>
  <c r="KD101" i="15" a="1"/>
  <c r="IF36" i="15" a="1"/>
  <c r="GF93" i="15" a="1"/>
  <c r="EN27" i="15" a="1"/>
  <c r="CX38" i="15" a="1"/>
  <c r="EU90" i="15" a="1"/>
  <c r="HT43" i="15" a="1"/>
  <c r="MV36" i="15" a="1"/>
  <c r="EU10" i="15" a="1"/>
  <c r="JF36" i="15" a="1"/>
  <c r="IS27" i="15" a="1"/>
  <c r="NO65" i="15" a="1"/>
  <c r="DR13" i="15" a="1"/>
  <c r="LG121" i="15" a="1"/>
  <c r="HO25" i="15" a="1"/>
  <c r="LM65" i="15" a="1"/>
  <c r="IF47" i="15" a="1"/>
  <c r="IN52" i="15" a="1"/>
  <c r="HZ106" i="15" a="1"/>
  <c r="DD84" i="15" a="1"/>
  <c r="DD42" i="15" a="1"/>
  <c r="JL67" i="15" a="1"/>
  <c r="EP51" i="15" a="1"/>
  <c r="GV61" i="15" a="1"/>
  <c r="HD59" i="15" a="1"/>
  <c r="EN81" i="15" a="1"/>
  <c r="KP27" i="15" a="1"/>
  <c r="EO115" i="15" a="1"/>
  <c r="CR101" i="15" a="1"/>
  <c r="FH11" i="15" a="1"/>
  <c r="FS72" i="15" a="1"/>
  <c r="GJ12" i="15" a="1"/>
  <c r="NH41" i="15" a="1"/>
  <c r="GF44" i="15" a="1"/>
  <c r="MX39" i="15" a="1"/>
  <c r="DX97" i="15" a="1"/>
  <c r="EP87" i="15" a="1"/>
  <c r="CX85" i="15" a="1"/>
  <c r="CT11" i="15" a="1"/>
  <c r="DD98" i="15" a="1"/>
  <c r="DR46" i="15" a="1"/>
  <c r="HV13" i="15" a="1"/>
  <c r="DQ35" i="15" a="1"/>
  <c r="JV52" i="15" a="1"/>
  <c r="NV97" i="15" a="1"/>
  <c r="JQ28" i="15" a="1"/>
  <c r="IR80" i="15" a="1"/>
  <c r="KJ53" i="15" a="1"/>
  <c r="FF109" i="15" a="1"/>
  <c r="LN13" i="15" a="1"/>
  <c r="KO30" i="15" a="1"/>
  <c r="LH81" i="15" a="1"/>
  <c r="FB119" i="15" a="1"/>
  <c r="LZ100" i="15" a="1"/>
  <c r="NC79" i="15" a="1"/>
  <c r="FL49" i="15" a="1"/>
  <c r="LM43" i="15" a="1"/>
  <c r="GX53" i="15" a="1"/>
  <c r="HC46" i="15" a="1"/>
  <c r="NI26" i="15" a="1"/>
  <c r="IY94" i="15" a="1"/>
  <c r="LH87" i="15" a="1"/>
  <c r="FA63" i="15" a="1"/>
  <c r="JV105" i="15" a="1"/>
  <c r="EN120" i="15" a="1"/>
  <c r="MX18" i="15" a="1"/>
  <c r="KB106" i="15" a="1"/>
  <c r="EI120" i="15" a="1"/>
  <c r="HO100" i="15" a="1"/>
  <c r="GQ6" i="15" a="1"/>
  <c r="JP7" i="15" a="1"/>
  <c r="IA35" i="15" a="1"/>
  <c r="HV26" i="15" a="1"/>
  <c r="MJ57" i="15" a="1"/>
  <c r="KI76" i="15" a="1"/>
  <c r="CN84" i="15" a="1"/>
  <c r="KP78" i="15" a="1"/>
  <c r="MJ96" i="15" a="1"/>
  <c r="NI98" i="15" a="1"/>
  <c r="FA78" i="15" a="1"/>
  <c r="GD34" i="15" a="1"/>
  <c r="FY66" i="15" a="1"/>
  <c r="NZ71" i="15" a="1"/>
  <c r="DP30" i="15" a="1"/>
  <c r="IS108" i="15" a="1"/>
  <c r="IS101" i="15" a="1"/>
  <c r="KU115" i="15" a="1"/>
  <c r="IG62" i="15" a="1"/>
  <c r="CZ38" i="15" a="1"/>
  <c r="MK92" i="15" a="1"/>
  <c r="ME71" i="15" a="1"/>
  <c r="DP101" i="15" a="1"/>
  <c r="GX54" i="15" a="1"/>
  <c r="OA49" i="15" a="1"/>
  <c r="CL119" i="15" a="1"/>
  <c r="ET20" i="15" a="1"/>
  <c r="CZ9" i="15" a="1"/>
  <c r="DX12" i="15" a="1"/>
  <c r="NV17" i="15" a="1"/>
  <c r="CN54" i="15" a="1"/>
  <c r="EB81" i="15" a="1"/>
  <c r="ML45" i="15" a="1"/>
  <c r="CT66" i="15" a="1"/>
  <c r="EH115" i="15" a="1"/>
  <c r="KD7" i="15" a="1"/>
  <c r="FR83" i="15" a="1"/>
  <c r="EO83" i="15" a="1"/>
  <c r="DQ121" i="15" a="1"/>
  <c r="EC13" i="15" a="1"/>
  <c r="GX31" i="15" a="1"/>
  <c r="LM21" i="15" a="1"/>
  <c r="JR21" i="15" a="1"/>
  <c r="GQ93" i="15" a="1"/>
  <c r="CN28" i="15" a="1"/>
  <c r="EC42" i="15" a="1"/>
  <c r="NO25" i="15" a="1"/>
  <c r="FY75" i="15" a="1"/>
  <c r="NV40" i="15" a="1"/>
  <c r="EU51" i="15" a="1"/>
  <c r="LY42" i="15" a="1"/>
  <c r="OH13" i="15" a="1"/>
  <c r="NB85" i="15" a="1"/>
  <c r="IF121" i="15" a="1"/>
  <c r="EU115" i="15" a="1"/>
  <c r="HO117" i="15" a="1"/>
  <c r="MV61" i="15" a="1"/>
  <c r="NP8" i="15" a="1"/>
  <c r="EN115" i="15" a="1"/>
  <c r="KT11" i="15" a="1"/>
  <c r="GV18" i="15" a="1"/>
  <c r="HJ25" i="15" a="1"/>
  <c r="FS69" i="15" a="1"/>
  <c r="CL38" i="15" a="1"/>
  <c r="LL119" i="15" a="1"/>
  <c r="HI37" i="15" a="1"/>
  <c r="GV31" i="15" a="1"/>
  <c r="MD13" i="15" a="1"/>
  <c r="NV6" i="15" a="1"/>
  <c r="KC118" i="15" a="1"/>
  <c r="LL28" i="15" a="1"/>
  <c r="LX75" i="15" a="1"/>
  <c r="NZ58" i="15" a="1"/>
  <c r="FG39" i="15" a="1"/>
  <c r="HP27" i="15" a="1"/>
  <c r="KC34" i="15" a="1"/>
  <c r="FN62" i="15" a="1"/>
  <c r="IL37" i="15" a="1"/>
  <c r="IG85" i="15" a="1"/>
  <c r="JW118" i="15" a="1"/>
  <c r="JL115" i="15" a="1"/>
  <c r="EZ21" i="15" a="1"/>
  <c r="KH47" i="15" a="1"/>
  <c r="IM26" i="15" a="1"/>
  <c r="FX93" i="15" a="1"/>
  <c r="MP75" i="15" a="1"/>
  <c r="DL86" i="15" a="1"/>
  <c r="JP35" i="15" a="1"/>
  <c r="JD36" i="15" a="1"/>
  <c r="DQ28" i="15" a="1"/>
  <c r="MF109" i="15" a="1"/>
  <c r="OG86" i="15" a="1"/>
  <c r="JF75" i="15" a="1"/>
  <c r="KU106" i="15" a="1"/>
  <c r="KU48" i="15" a="1"/>
  <c r="GK70" i="15" a="1"/>
  <c r="EC85" i="15" a="1"/>
  <c r="IH41" i="15" a="1"/>
  <c r="CR51" i="15" a="1"/>
  <c r="JR108" i="15" a="1"/>
  <c r="NJ115" i="15" a="1"/>
  <c r="DX7" i="15" a="1"/>
  <c r="HP69" i="15" a="1"/>
  <c r="IG95" i="15" a="1"/>
  <c r="DJ84" i="15" a="1"/>
  <c r="GE14" i="15" a="1"/>
  <c r="JP23" i="15" a="1"/>
  <c r="LH54" i="15" a="1"/>
  <c r="OB119" i="15" a="1"/>
  <c r="FN97" i="15" a="1"/>
  <c r="CZ106" i="15" a="1"/>
  <c r="IF55" i="15" a="1"/>
  <c r="OA13" i="15" a="1"/>
  <c r="HU13" i="15" a="1"/>
  <c r="HO59" i="15" a="1"/>
  <c r="IG54" i="15" a="1"/>
  <c r="DV49" i="15" a="1"/>
  <c r="IG45" i="15" a="1"/>
  <c r="KO118" i="15" a="1"/>
  <c r="IL76" i="15" a="1"/>
  <c r="LX74" i="15" a="1"/>
  <c r="HU88" i="15" a="1"/>
  <c r="IT119" i="15" a="1"/>
  <c r="IT30" i="15" a="1"/>
  <c r="GX95" i="15" a="1"/>
  <c r="EP20" i="15" a="1"/>
  <c r="JX48" i="15" a="1"/>
  <c r="DL85" i="15" a="1"/>
  <c r="LT83" i="15" a="1"/>
  <c r="DE105" i="15" a="1"/>
  <c r="HB116" i="15" a="1"/>
  <c r="IH50" i="15" a="1"/>
  <c r="DP56" i="15" a="1"/>
  <c r="KP89" i="15" a="1"/>
  <c r="KJ30" i="15" a="1"/>
  <c r="LX86" i="15" a="1"/>
  <c r="CS66" i="15" a="1"/>
  <c r="DF97" i="15" a="1"/>
  <c r="FA72" i="15" a="1"/>
  <c r="FL86" i="15" a="1"/>
  <c r="IL69" i="15" a="1"/>
  <c r="JK100" i="15" a="1"/>
  <c r="KU73" i="15" a="1"/>
  <c r="LM84" i="15" a="1"/>
  <c r="LF80" i="15" a="1"/>
  <c r="EZ93" i="15" a="1"/>
  <c r="LN75" i="15" a="1"/>
  <c r="FR90" i="15" a="1"/>
  <c r="KJ14" i="15" a="1"/>
  <c r="DW50" i="15" a="1"/>
  <c r="HO34" i="15" a="1"/>
  <c r="CY40" i="15" a="1"/>
  <c r="DE25" i="15" a="1"/>
  <c r="LX20" i="15" a="1"/>
  <c r="KZ116" i="15" a="1"/>
  <c r="NZ35" i="15" a="1"/>
  <c r="FF99" i="15" a="1"/>
  <c r="JP105" i="15" a="1"/>
  <c r="LM57" i="15" a="1"/>
  <c r="MQ101" i="15" a="1"/>
  <c r="JX72" i="15" a="1"/>
  <c r="FB108" i="15" a="1"/>
  <c r="EP18" i="15" a="1"/>
  <c r="LR27" i="15" a="1"/>
  <c r="HI108" i="15" a="1"/>
  <c r="IL118" i="15" a="1"/>
  <c r="OG6" i="15" a="1"/>
  <c r="EV79" i="15" a="1"/>
  <c r="OF53" i="15" a="1"/>
  <c r="MQ36" i="15" a="1"/>
  <c r="FT24" i="15" a="1"/>
  <c r="HB79" i="15" a="1"/>
  <c r="DF64" i="15" a="1"/>
  <c r="LZ14" i="15" a="1"/>
  <c r="IL60" i="15" a="1"/>
  <c r="GX27" i="15" a="1"/>
  <c r="IL49" i="15" a="1"/>
  <c r="MK60" i="15" a="1"/>
  <c r="LR55" i="15" a="1"/>
  <c r="LG80" i="15" a="1"/>
  <c r="IG101" i="15" a="1"/>
  <c r="CY38" i="15" a="1"/>
  <c r="GV81" i="15" a="1"/>
  <c r="IZ14" i="15" a="1"/>
  <c r="DF17" i="15" a="1"/>
  <c r="CN106" i="15" a="1"/>
  <c r="HN49" i="15" a="1"/>
  <c r="LB76" i="15" a="1"/>
  <c r="HB77" i="15" a="1"/>
  <c r="FT116" i="15" a="1"/>
  <c r="HO13" i="15" a="1"/>
  <c r="KP30" i="15" a="1"/>
  <c r="EC83" i="15" a="1"/>
  <c r="EB100" i="15" a="1"/>
  <c r="FR93" i="15" a="1"/>
  <c r="FN71" i="15" a="1"/>
  <c r="KH27" i="15" a="1"/>
  <c r="MR101" i="15" a="1"/>
  <c r="OB86" i="15" a="1"/>
  <c r="IN43" i="15" a="1"/>
  <c r="IB22" i="15" a="1"/>
  <c r="NU66" i="15" a="1"/>
  <c r="JD94" i="15" a="1"/>
  <c r="MF38" i="15" a="1"/>
  <c r="ED60" i="15" a="1"/>
  <c r="DW93" i="15" a="1"/>
  <c r="JJ26" i="15" a="1"/>
  <c r="KT81" i="15" a="1"/>
  <c r="KJ80" i="15" a="1"/>
  <c r="DE9" i="15" a="1"/>
  <c r="GE99" i="15" a="1"/>
  <c r="FT42" i="15" a="1"/>
  <c r="JW46" i="15" a="1"/>
  <c r="OG13" i="15" a="1"/>
  <c r="KB91" i="15" a="1"/>
  <c r="IF59" i="15" a="1"/>
  <c r="GF33" i="15" a="1"/>
  <c r="FM30" i="15" a="1"/>
  <c r="LR109" i="15" a="1"/>
  <c r="FH70" i="15" a="1"/>
  <c r="IM45" i="15" a="1"/>
  <c r="HO52" i="15" a="1"/>
  <c r="JP63" i="15" a="1"/>
  <c r="FS77" i="15" a="1"/>
  <c r="OB115" i="15" a="1"/>
  <c r="NV116" i="15" a="1"/>
  <c r="FS91" i="15" a="1"/>
  <c r="ED61" i="15" a="1"/>
  <c r="CT48" i="15" a="1"/>
  <c r="LZ65" i="15" a="1"/>
  <c r="EP118" i="15" a="1"/>
  <c r="GQ79" i="15" a="1"/>
  <c r="CZ58" i="15" a="1"/>
  <c r="HP39" i="15" a="1"/>
  <c r="LT118" i="15" a="1"/>
  <c r="FF49" i="15" a="1"/>
  <c r="HH99" i="15" a="1"/>
  <c r="KB44" i="15" a="1"/>
  <c r="ND56" i="15" a="1"/>
  <c r="FX66" i="15" a="1"/>
  <c r="EB33" i="15" a="1"/>
  <c r="GF54" i="15" a="1"/>
  <c r="MW93" i="15" a="1"/>
  <c r="NN83" i="15" a="1"/>
  <c r="OA54" i="15" a="1"/>
  <c r="OB11" i="15" a="1"/>
  <c r="FY33" i="15" a="1"/>
  <c r="FA71" i="15" a="1"/>
  <c r="NV46" i="15" a="1"/>
  <c r="MD18" i="15" a="1"/>
  <c r="CY43" i="15" a="1"/>
  <c r="KJ91" i="15" a="1"/>
  <c r="LL79" i="15" a="1"/>
  <c r="DX91" i="15" a="1"/>
  <c r="HH120" i="15" a="1"/>
  <c r="LA67" i="15" a="1"/>
  <c r="DK16" i="15" a="1"/>
  <c r="HU62" i="15" a="1"/>
  <c r="MQ35" i="15" a="1"/>
  <c r="JE54" i="15" a="1"/>
  <c r="ND64" i="15" a="1"/>
  <c r="DD81" i="15" a="1"/>
  <c r="GD93" i="15" a="1"/>
  <c r="EI85" i="15" a="1"/>
  <c r="IF87" i="15" a="1"/>
  <c r="DF25" i="15" a="1"/>
  <c r="EP15" i="15" a="1"/>
  <c r="IY98" i="15" a="1"/>
  <c r="NZ19" i="15" a="1"/>
  <c r="GK42" i="15" a="1"/>
  <c r="ND43" i="15" a="1"/>
  <c r="ND37" i="15" a="1"/>
  <c r="KU120" i="15" a="1"/>
  <c r="DK46" i="15" a="1"/>
  <c r="FY89" i="15" a="1"/>
  <c r="MK48" i="15" a="1"/>
  <c r="LM75" i="15" a="1"/>
  <c r="IG64" i="15" a="1"/>
  <c r="IS100" i="15" a="1"/>
  <c r="ET68" i="15" a="1"/>
  <c r="KB116" i="15" a="1"/>
  <c r="FN47" i="15" a="1"/>
  <c r="KI94" i="15" a="1"/>
  <c r="CM98" i="15" a="1"/>
  <c r="HU65" i="15" a="1"/>
  <c r="MX107" i="15" a="1"/>
  <c r="JR35" i="15" a="1"/>
  <c r="EC87" i="15" a="1"/>
  <c r="FT60" i="15" a="1"/>
  <c r="NP47" i="15" a="1"/>
  <c r="JV72" i="15" a="1"/>
  <c r="NV50" i="15" a="1"/>
  <c r="CX52" i="15" a="1"/>
  <c r="LH32" i="15" a="1"/>
  <c r="JW37" i="15" a="1"/>
  <c r="DQ90" i="15" a="1"/>
  <c r="LH7" i="15" a="1"/>
  <c r="OG24" i="15" a="1"/>
  <c r="MJ77" i="15" a="1"/>
  <c r="NH98" i="15" a="1"/>
  <c r="CZ121" i="15" a="1"/>
  <c r="NI14" i="15" a="1"/>
  <c r="GE74" i="15" a="1"/>
  <c r="LS88" i="15" a="1"/>
  <c r="DV54" i="15" a="1"/>
  <c r="DV33" i="15" a="1"/>
  <c r="LX50" i="15" a="1"/>
  <c r="GE31" i="15" a="1"/>
  <c r="HO53" i="15" a="1"/>
  <c r="CZ15" i="15" a="1"/>
  <c r="LB92" i="15" a="1"/>
  <c r="OH108" i="15" a="1"/>
  <c r="IB79" i="15" a="1"/>
  <c r="MR87" i="15" a="1"/>
  <c r="FG95" i="15" a="1"/>
  <c r="DP116" i="15" a="1"/>
  <c r="JW18" i="15" a="1"/>
  <c r="GD32" i="15" a="1"/>
  <c r="IF62" i="15" a="1"/>
  <c r="HN21" i="15" a="1"/>
  <c r="OB73" i="15" a="1"/>
  <c r="HU89" i="15" a="1"/>
  <c r="ME13" i="15" a="1"/>
  <c r="JP25" i="15" a="1"/>
  <c r="DQ20" i="15" a="1"/>
  <c r="LX7" i="15" a="1"/>
  <c r="GD27" i="15" a="1"/>
  <c r="HJ81" i="15" a="1"/>
  <c r="FA106" i="15" a="1"/>
  <c r="OF81" i="15" a="1"/>
  <c r="DK41" i="15" a="1"/>
  <c r="MJ51" i="15" a="1"/>
  <c r="IT121" i="15" a="1"/>
  <c r="EH26" i="15" a="1"/>
  <c r="GX34" i="15" a="1"/>
  <c r="HH82" i="15" a="1"/>
  <c r="JE82" i="15" a="1"/>
  <c r="JD47" i="15" a="1"/>
  <c r="JD74" i="15" a="1"/>
  <c r="GF50" i="15" a="1"/>
  <c r="DF67" i="15" a="1"/>
  <c r="AK102" i="15"/>
  <c r="JD60" i="15" a="1"/>
  <c r="NC119" i="15" a="1"/>
  <c r="GQ109" i="15" a="1"/>
  <c r="KB47" i="15" a="1"/>
  <c r="LH18" i="15" a="1"/>
  <c r="MF116" i="15" a="1"/>
  <c r="HC96" i="15" a="1"/>
  <c r="DP94" i="15" a="1"/>
  <c r="JK75" i="15" a="1"/>
  <c r="HI25" i="15" a="1"/>
  <c r="KV42" i="15" a="1"/>
  <c r="LT57" i="15" a="1"/>
  <c r="MP118" i="15" a="1"/>
  <c r="GQ55" i="15" a="1"/>
  <c r="DE45" i="15" a="1"/>
  <c r="NN98" i="15" a="1"/>
  <c r="DE86" i="15" a="1"/>
  <c r="MV108" i="15" a="1"/>
  <c r="MX51" i="15" a="1"/>
  <c r="NB99" i="15" a="1"/>
  <c r="ED37" i="15" a="1"/>
  <c r="ED65" i="15" a="1"/>
  <c r="DV16" i="15" a="1"/>
  <c r="NT84" i="15" a="1"/>
  <c r="DK29" i="15" a="1"/>
  <c r="CL101" i="15" a="1"/>
  <c r="KJ26" i="15" a="1"/>
  <c r="DV106" i="15" a="1"/>
  <c r="HZ45" i="15" a="1"/>
  <c r="OG79" i="15" a="1"/>
  <c r="CY108" i="15" a="1"/>
  <c r="EC90" i="15" a="1"/>
  <c r="HC26" i="15" a="1"/>
  <c r="KV41" i="15" a="1"/>
  <c r="OG38" i="15" a="1"/>
  <c r="KH85" i="15" a="1"/>
  <c r="IN38" i="15" a="1"/>
  <c r="IG84" i="15" a="1"/>
  <c r="JL80" i="15" a="1"/>
  <c r="EI83" i="15" a="1"/>
  <c r="NZ36" i="15" a="1"/>
  <c r="DJ79" i="15" a="1"/>
  <c r="IS68" i="15" a="1"/>
  <c r="GR105" i="15" a="1"/>
  <c r="FT16" i="15" a="1"/>
  <c r="NJ106" i="15" a="1"/>
  <c r="ND106" i="15" a="1"/>
  <c r="MX17" i="15" a="1"/>
  <c r="EZ69" i="15" a="1"/>
  <c r="IA90" i="15" a="1"/>
  <c r="ME98" i="15" a="1"/>
  <c r="DJ87" i="15" a="1"/>
  <c r="FM76" i="15" a="1"/>
  <c r="NH116" i="15" a="1"/>
  <c r="FN8" i="15" a="1"/>
  <c r="HJ47" i="15" a="1"/>
  <c r="JD17" i="15" a="1"/>
  <c r="IB51" i="15" a="1"/>
  <c r="EN84" i="15" a="1"/>
  <c r="KC83" i="15" a="1"/>
  <c r="ND71" i="15" a="1"/>
  <c r="FN90" i="15" a="1"/>
  <c r="GJ82" i="15" a="1"/>
  <c r="EJ47" i="15" a="1"/>
  <c r="LF28" i="15" a="1"/>
  <c r="LY14" i="15" a="1"/>
  <c r="IS44" i="15" a="1"/>
  <c r="DV93" i="15" a="1"/>
  <c r="IA37" i="15" a="1"/>
  <c r="OH41" i="15" a="1"/>
  <c r="KI52" i="15" a="1"/>
  <c r="JW98" i="15" a="1"/>
  <c r="GD33" i="15" a="1"/>
  <c r="KN17" i="15" a="1"/>
  <c r="IY77" i="15" a="1"/>
  <c r="JX82" i="15" a="1"/>
  <c r="HD27" i="15" a="1"/>
  <c r="NI63" i="15" a="1"/>
  <c r="GR35" i="15" a="1"/>
  <c r="JF23" i="15" a="1"/>
  <c r="OA56" i="15" a="1"/>
  <c r="JJ56" i="15" a="1"/>
  <c r="LB55" i="15" a="1"/>
  <c r="KT65" i="15" a="1"/>
  <c r="OH28" i="15" a="1"/>
  <c r="HD40" i="15" a="1"/>
  <c r="OA118" i="15" a="1"/>
  <c r="KU108" i="15" a="1"/>
  <c r="MW109" i="15" a="1"/>
  <c r="IM109" i="15" a="1"/>
  <c r="MP73" i="15" a="1"/>
  <c r="DL64" i="15" a="1"/>
  <c r="LB100" i="15" a="1"/>
  <c r="NN69" i="15" a="1"/>
  <c r="LZ50" i="15" a="1"/>
  <c r="MQ55" i="15" a="1"/>
  <c r="HP45" i="15" a="1"/>
  <c r="JD42" i="15" a="1"/>
  <c r="CM11" i="15" a="1"/>
  <c r="LA78" i="15" a="1"/>
  <c r="IN118" i="15" a="1"/>
  <c r="GK78" i="15" a="1"/>
  <c r="ML51" i="15" a="1"/>
  <c r="MJ28" i="15" a="1"/>
  <c r="NZ90" i="15" a="1"/>
  <c r="DD78" i="15" a="1"/>
  <c r="FX22" i="15" a="1"/>
  <c r="LN39" i="15" a="1"/>
  <c r="KC38" i="15" a="1"/>
  <c r="ND39" i="15" a="1"/>
  <c r="JR59" i="15" a="1"/>
  <c r="FT84" i="15" a="1"/>
  <c r="DF96" i="15" a="1"/>
  <c r="IL92" i="15" a="1"/>
  <c r="JV27" i="15" a="1"/>
  <c r="ET84" i="15" a="1"/>
  <c r="CZ18" i="15" a="1"/>
  <c r="GX99" i="15" a="1"/>
  <c r="FS17" i="15" a="1"/>
  <c r="DQ41" i="15" a="1"/>
  <c r="LZ109" i="15" a="1"/>
  <c r="FG12" i="15" a="1"/>
  <c r="CM27" i="15" a="1"/>
  <c r="ML118" i="15" a="1"/>
  <c r="NZ11" i="15" a="1"/>
  <c r="HZ16" i="15" a="1"/>
  <c r="MF106" i="15" a="1"/>
  <c r="HP52" i="15" a="1"/>
  <c r="MR19" i="15" a="1"/>
  <c r="HV12" i="15" a="1"/>
  <c r="LH107" i="15" a="1"/>
  <c r="IZ93" i="15" a="1"/>
  <c r="DR92" i="15" a="1"/>
  <c r="NT13" i="15" a="1"/>
  <c r="FX99" i="15" a="1"/>
  <c r="EP9" i="15" a="1"/>
  <c r="LN70" i="15" a="1"/>
  <c r="FH87" i="15" a="1"/>
  <c r="JQ109" i="15" a="1"/>
  <c r="ED83" i="15" a="1"/>
  <c r="IT36" i="15" a="1"/>
  <c r="LS57" i="15" a="1"/>
  <c r="MR44" i="15" a="1"/>
  <c r="CN74" i="15" a="1"/>
  <c r="JQ70" i="15" a="1"/>
  <c r="NU26" i="15" a="1"/>
  <c r="IL61" i="15" a="1"/>
  <c r="HU11" i="15" a="1"/>
  <c r="JL25" i="15" a="1"/>
  <c r="IY18" i="15" a="1"/>
  <c r="DR44" i="15" a="1"/>
  <c r="MR64" i="15" a="1"/>
  <c r="JX69" i="15" a="1"/>
  <c r="JK22" i="15" a="1"/>
  <c r="MW62" i="15" a="1"/>
  <c r="LM46" i="15" a="1"/>
  <c r="IY107" i="15" a="1"/>
  <c r="JX80" i="15" a="1"/>
  <c r="NV16" i="15" a="1"/>
  <c r="DP80" i="15" a="1"/>
  <c r="LL74" i="15" a="1"/>
  <c r="LZ62" i="15" a="1"/>
  <c r="HZ69" i="15" a="1"/>
  <c r="CN49" i="15" a="1"/>
  <c r="GW16" i="15" a="1"/>
  <c r="JF11" i="15" a="1"/>
  <c r="FM35" i="15" a="1"/>
  <c r="IS118" i="15" a="1"/>
  <c r="DE35" i="15" a="1"/>
  <c r="DW24" i="15" a="1"/>
  <c r="DK100" i="15" a="1"/>
  <c r="JW64" i="15" a="1"/>
  <c r="CX27" i="15" a="1"/>
  <c r="FT105" i="15" a="1"/>
  <c r="LR101" i="15" a="1"/>
  <c r="LS121" i="15" a="1"/>
  <c r="JP12" i="15" a="1"/>
  <c r="NO15" i="15" a="1"/>
  <c r="KZ27" i="15" a="1"/>
  <c r="FF73" i="15" a="1"/>
  <c r="MK49" i="15" a="1"/>
  <c r="KO63" i="15" a="1"/>
  <c r="IZ37" i="15" a="1"/>
  <c r="IZ17" i="15" a="1"/>
  <c r="ET32" i="15" a="1"/>
  <c r="IB97" i="15" a="1"/>
  <c r="CS78" i="15" a="1"/>
  <c r="EV53" i="15" a="1"/>
  <c r="NB88" i="15" a="1"/>
  <c r="JV98" i="15" a="1"/>
  <c r="GR45" i="15" a="1"/>
  <c r="IG42" i="15" a="1"/>
  <c r="IH106" i="15" a="1"/>
  <c r="OF69" i="15" a="1"/>
  <c r="KC72" i="15" a="1"/>
  <c r="GK40" i="15" a="1"/>
  <c r="NO59" i="15" a="1"/>
  <c r="IG82" i="15" a="1"/>
  <c r="HB20" i="15" a="1"/>
  <c r="JP8" i="15" a="1"/>
  <c r="KC115" i="15" a="1"/>
  <c r="LZ74" i="15" a="1"/>
  <c r="JK78" i="15" a="1"/>
  <c r="MK16" i="15" a="1"/>
  <c r="DD21" i="15" a="1"/>
  <c r="HC84" i="15" a="1"/>
  <c r="GR87" i="15" a="1"/>
  <c r="GQ87" i="15" a="1"/>
  <c r="OF105" i="15" a="1"/>
  <c r="EZ82" i="15" a="1"/>
  <c r="IX115" i="15" a="1"/>
  <c r="LA54" i="15" a="1"/>
  <c r="LA23" i="15" a="1"/>
  <c r="DF35" i="15" a="1"/>
  <c r="KV69" i="15" a="1"/>
  <c r="HT45" i="15" a="1"/>
  <c r="JF57" i="15" a="1"/>
  <c r="GD118" i="15" a="1"/>
  <c r="EO118" i="15" a="1"/>
  <c r="HU119" i="15" a="1"/>
  <c r="FF22" i="15" a="1"/>
  <c r="EU9" i="15" a="1"/>
  <c r="EZ41" i="15" a="1"/>
  <c r="EN49" i="15" a="1"/>
  <c r="GV28" i="15" a="1"/>
  <c r="IG96" i="15" a="1"/>
  <c r="JP52" i="15" a="1"/>
  <c r="IA52" i="15" a="1"/>
  <c r="EO101" i="15" a="1"/>
  <c r="EN121" i="15" a="1"/>
  <c r="IM34" i="15" a="1"/>
  <c r="NT12" i="15" a="1"/>
  <c r="KP31" i="15" a="1"/>
  <c r="HB36" i="15" a="1"/>
  <c r="GE66" i="15" a="1"/>
  <c r="CR93" i="15" a="1"/>
  <c r="EZ45" i="15" a="1"/>
  <c r="CL51" i="15" a="1"/>
  <c r="FH32" i="15" a="1"/>
  <c r="CT37" i="15" a="1"/>
  <c r="NZ109" i="15" a="1"/>
  <c r="LB119" i="15" a="1"/>
  <c r="KJ70" i="15" a="1"/>
  <c r="KB66" i="15" a="1"/>
  <c r="LH50" i="15" a="1"/>
  <c r="KN71" i="15" a="1"/>
  <c r="JF73" i="15" a="1"/>
  <c r="CZ13" i="15" a="1"/>
  <c r="MQ14" i="15" a="1"/>
  <c r="HJ42" i="15" a="1"/>
  <c r="FA58" i="15" a="1"/>
  <c r="DR57" i="15" a="1"/>
  <c r="DE40" i="15" a="1"/>
  <c r="IM116" i="15" a="1"/>
  <c r="GK14" i="15" a="1"/>
  <c r="FZ7" i="15" a="1"/>
  <c r="NN121" i="15" a="1"/>
  <c r="GE17" i="15" a="1"/>
  <c r="LL23" i="15" a="1"/>
  <c r="FZ120" i="15" a="1"/>
  <c r="EU99" i="15" a="1"/>
  <c r="DW41" i="15" a="1"/>
  <c r="CY21" i="15" a="1"/>
  <c r="KJ100" i="15" a="1"/>
  <c r="LY44" i="15" a="1"/>
  <c r="OH47" i="15" a="1"/>
  <c r="CN48" i="15" a="1"/>
  <c r="GR109" i="15" a="1"/>
  <c r="IF63" i="15" a="1"/>
  <c r="GW49" i="15" a="1"/>
  <c r="MX62" i="15" a="1"/>
  <c r="FT25" i="15" a="1"/>
  <c r="LN65" i="15" a="1"/>
  <c r="OF60" i="15" a="1"/>
  <c r="FT80" i="15" a="1"/>
  <c r="HH24" i="15" a="1"/>
  <c r="IR51" i="15" a="1"/>
  <c r="JK91" i="15" a="1"/>
  <c r="DW107" i="15" a="1"/>
  <c r="JJ118" i="15" a="1"/>
  <c r="GQ21" i="15" a="1"/>
  <c r="LZ54" i="15" a="1"/>
  <c r="IX116" i="15" a="1"/>
  <c r="JD86" i="15" a="1"/>
  <c r="KC101" i="15" a="1"/>
  <c r="HV97" i="15" a="1"/>
  <c r="LX84" i="15" a="1"/>
  <c r="OA90" i="15" a="1"/>
  <c r="IM120" i="15" a="1"/>
  <c r="LL33" i="15" a="1"/>
  <c r="FH30" i="15" a="1"/>
  <c r="NJ10" i="15" a="1"/>
  <c r="JP82" i="15" a="1"/>
  <c r="KV20" i="15" a="1"/>
  <c r="MF42" i="15" a="1"/>
  <c r="MQ7" i="15" a="1"/>
  <c r="JF106" i="15" a="1"/>
  <c r="LT13" i="15" a="1"/>
  <c r="GF26" i="15" a="1"/>
  <c r="IS50" i="15" a="1"/>
  <c r="JD23" i="15" a="1"/>
  <c r="MX11" i="15" a="1"/>
  <c r="IF21" i="15" a="1"/>
  <c r="HZ109" i="15" a="1"/>
  <c r="NV72" i="15" a="1"/>
  <c r="NH59" i="15" a="1"/>
  <c r="GL74" i="15" a="1"/>
  <c r="EO77" i="15" a="1"/>
  <c r="NB20" i="15" a="1"/>
  <c r="EB108" i="15" a="1"/>
  <c r="GW96" i="15" a="1"/>
  <c r="FF95" i="15" a="1"/>
  <c r="NH20" i="15" a="1"/>
  <c r="FX37" i="15" a="1"/>
  <c r="ML62" i="15" a="1"/>
  <c r="GD115" i="15" a="1"/>
  <c r="IT88" i="15" a="1"/>
  <c r="CN17" i="15" a="1"/>
  <c r="MJ106" i="15" a="1"/>
  <c r="IN75" i="15" a="1"/>
  <c r="GE69" i="15" a="1"/>
  <c r="NJ17" i="15" a="1"/>
  <c r="MV75" i="15" a="1"/>
  <c r="KP24" i="15" a="1"/>
  <c r="NH90" i="15" a="1"/>
  <c r="OG54" i="15" a="1"/>
  <c r="HI17" i="15" a="1"/>
  <c r="JW40" i="15" a="1"/>
  <c r="JD19" i="15" a="1"/>
  <c r="JR83" i="15" a="1"/>
  <c r="LM96" i="15" a="1"/>
  <c r="KB98" i="15" a="1"/>
  <c r="LM61" i="15" a="1"/>
  <c r="GE28" i="15" a="1"/>
  <c r="NO16" i="15" a="1"/>
  <c r="LB82" i="15" a="1"/>
  <c r="KB69" i="15" a="1"/>
  <c r="IX108" i="15" a="1"/>
  <c r="HD120" i="15" a="1"/>
  <c r="NI117" i="15" a="1"/>
  <c r="HO69" i="15" a="1"/>
  <c r="IG118" i="15" a="1"/>
  <c r="JV92" i="15" a="1"/>
  <c r="OF121" i="15" a="1"/>
  <c r="CL62" i="15" a="1"/>
  <c r="DE91" i="15" a="1"/>
  <c r="HC76" i="15" a="1"/>
  <c r="CR26" i="15" a="1"/>
  <c r="FF72" i="15" a="1"/>
  <c r="MJ91" i="15" a="1"/>
  <c r="HB21" i="15" a="1"/>
  <c r="JR27" i="15" a="1"/>
  <c r="MJ88" i="15" a="1"/>
  <c r="FF48" i="15" a="1"/>
  <c r="LA43" i="15" a="1"/>
  <c r="NC98" i="15" a="1"/>
  <c r="NT25" i="15" a="1"/>
  <c r="KV47" i="15" a="1"/>
  <c r="GW39" i="15" a="1"/>
  <c r="GX18" i="15" a="1"/>
  <c r="OA9" i="15" a="1"/>
  <c r="OH119" i="15" a="1"/>
  <c r="MR47" i="15" a="1"/>
  <c r="IH116" i="15" a="1"/>
  <c r="EC65" i="15" a="1"/>
  <c r="EZ64" i="15" a="1"/>
  <c r="IG51" i="15" a="1"/>
  <c r="FH78" i="15" a="1"/>
  <c r="MQ73" i="15" a="1"/>
  <c r="JD121" i="15" a="1"/>
  <c r="EI59" i="15" a="1"/>
  <c r="CR73" i="15" a="1"/>
  <c r="NJ39" i="15" a="1"/>
  <c r="JV59" i="15" a="1"/>
  <c r="FR108" i="15" a="1"/>
  <c r="JX76" i="15" a="1"/>
  <c r="OF24" i="15" a="1"/>
  <c r="EJ55" i="15" a="1"/>
  <c r="EP81" i="15" a="1"/>
  <c r="KH57" i="15" a="1"/>
  <c r="MF26" i="15" a="1"/>
  <c r="EH71" i="15" a="1"/>
  <c r="DX62" i="15" a="1"/>
  <c r="CN119" i="15" a="1"/>
  <c r="EB32" i="15" a="1"/>
  <c r="HD6" i="15" a="1"/>
  <c r="MR68" i="15" a="1"/>
  <c r="DR79" i="15" a="1"/>
  <c r="OG80" i="15" a="1"/>
  <c r="HO60" i="15" a="1"/>
  <c r="IS46" i="15" a="1"/>
  <c r="HP20" i="15" a="1"/>
  <c r="IG20" i="15" a="1"/>
  <c r="HU14" i="15" a="1"/>
  <c r="KC91" i="15" a="1"/>
  <c r="LZ7" i="15" a="1"/>
  <c r="MD50" i="15" a="1"/>
  <c r="FR116" i="15" a="1"/>
  <c r="LG17" i="15" a="1"/>
  <c r="JX19" i="15" a="1"/>
  <c r="EJ24" i="15" a="1"/>
  <c r="OA69" i="15" a="1"/>
  <c r="LX42" i="15" a="1"/>
  <c r="FL6" i="15" a="1"/>
  <c r="CZ95" i="15" a="1"/>
  <c r="JV82" i="15" a="1"/>
  <c r="MP69" i="15" a="1"/>
  <c r="DK90" i="15" a="1"/>
  <c r="ML46" i="15" a="1"/>
  <c r="OA81" i="15" a="1"/>
  <c r="IX93" i="15" a="1"/>
  <c r="EP36" i="15" a="1"/>
  <c r="EJ14" i="15" a="1"/>
  <c r="LM60" i="15" a="1"/>
  <c r="ND19" i="15" a="1"/>
  <c r="IB72" i="15" a="1"/>
  <c r="DK64" i="15" a="1"/>
  <c r="JF78" i="15" a="1"/>
  <c r="GE48" i="15" a="1"/>
  <c r="CN86" i="15" a="1"/>
  <c r="LH74" i="15" a="1"/>
  <c r="DK50" i="15" a="1"/>
  <c r="LR98" i="15" a="1"/>
  <c r="NJ97" i="15" a="1"/>
  <c r="MX121" i="15" a="1"/>
  <c r="HV64" i="15" a="1"/>
  <c r="GL101" i="15" a="1"/>
  <c r="HT33" i="15" a="1"/>
  <c r="GK84" i="15" a="1"/>
  <c r="KC35" i="15" a="1"/>
  <c r="GQ59" i="15" a="1"/>
  <c r="JV6" i="15" a="1"/>
  <c r="HZ70" i="15" a="1"/>
  <c r="HD11" i="15" a="1"/>
  <c r="LY35" i="15" a="1"/>
  <c r="DE93" i="15" a="1"/>
  <c r="CS90" i="15" a="1"/>
  <c r="CT77" i="15" a="1"/>
  <c r="GP81" i="15" a="1"/>
  <c r="LZ58" i="15" a="1"/>
  <c r="EJ40" i="15" a="1"/>
  <c r="LR88" i="15" a="1"/>
  <c r="JL108" i="15" a="1"/>
  <c r="HC47" i="15" a="1"/>
  <c r="FS88" i="15" a="1"/>
  <c r="MP34" i="15" a="1"/>
  <c r="KD66" i="15" a="1"/>
  <c r="GF18" i="15" a="1"/>
  <c r="MR82" i="15" a="1"/>
  <c r="KC82" i="15" a="1"/>
  <c r="GW77" i="15" a="1"/>
  <c r="LR48" i="15" a="1"/>
  <c r="DW69" i="15" a="1"/>
  <c r="FF53" i="15" a="1"/>
  <c r="OH120" i="15" a="1"/>
  <c r="OB88" i="15" a="1"/>
  <c r="FS60" i="15" a="1"/>
  <c r="ME73" i="15" a="1"/>
  <c r="DP108" i="15" a="1"/>
  <c r="KH80" i="15" a="1"/>
  <c r="LY22" i="15" a="1"/>
  <c r="HT10" i="15" a="1"/>
  <c r="LA49" i="15" a="1"/>
  <c r="ME55" i="15" a="1"/>
  <c r="IT85" i="15" a="1"/>
  <c r="EC96" i="15" a="1"/>
  <c r="NN78" i="15" a="1"/>
  <c r="IX56" i="15" a="1"/>
  <c r="LX8" i="15" a="1"/>
  <c r="ML37" i="15" a="1"/>
  <c r="JW84" i="15" a="1"/>
  <c r="EZ23" i="15" a="1"/>
  <c r="DL65" i="15" a="1"/>
  <c r="KU88" i="15" a="1"/>
  <c r="FS41" i="15" a="1"/>
  <c r="CL25" i="15" a="1"/>
  <c r="FB69" i="15" a="1"/>
  <c r="KD84" i="15" a="1"/>
  <c r="IF16" i="15" a="1"/>
  <c r="LB14" i="15" a="1"/>
  <c r="NB53" i="15" a="1"/>
  <c r="HZ79" i="15" a="1"/>
  <c r="OF19" i="15" a="1"/>
  <c r="NJ51" i="15" a="1"/>
  <c r="LT116" i="15" a="1"/>
  <c r="HD66" i="15" a="1"/>
  <c r="GD79" i="15" a="1"/>
  <c r="DR7" i="15" a="1"/>
  <c r="FA9" i="15" a="1"/>
  <c r="HH84" i="15" a="1"/>
  <c r="DL78" i="15" a="1"/>
  <c r="IF6" i="15" a="1"/>
  <c r="HO118" i="15" a="1"/>
  <c r="GL93" i="15" a="1"/>
  <c r="JJ117" i="15" a="1"/>
  <c r="MD78" i="15" a="1"/>
  <c r="HU57" i="15" a="1"/>
  <c r="IL91" i="15" a="1"/>
  <c r="ML30" i="15" a="1"/>
  <c r="FZ60" i="15" a="1"/>
  <c r="GW106" i="15" a="1"/>
  <c r="CR14" i="15" a="1"/>
  <c r="ND9" i="15" a="1"/>
  <c r="HI51" i="15" a="1"/>
  <c r="DR93" i="15" a="1"/>
  <c r="NZ48" i="15" a="1"/>
  <c r="LG9" i="15" a="1"/>
  <c r="EP121" i="15" a="1"/>
  <c r="FG83" i="15" a="1"/>
  <c r="NI105" i="15" a="1"/>
  <c r="HI46" i="15" a="1"/>
  <c r="GV75" i="15" a="1"/>
  <c r="DR39" i="15" a="1"/>
  <c r="IB7" i="15" a="1"/>
  <c r="DQ8" i="15" a="1"/>
  <c r="JP26" i="15" a="1"/>
  <c r="JQ84" i="15" a="1"/>
  <c r="CL80" i="15" a="1"/>
  <c r="DR28" i="15" a="1"/>
  <c r="FL55" i="15" a="1"/>
  <c r="HU84" i="15" a="1"/>
  <c r="LY118" i="15" a="1"/>
  <c r="FY45" i="15" a="1"/>
  <c r="EP89" i="15" a="1"/>
  <c r="LB57" i="15" a="1"/>
  <c r="LT78" i="15" a="1"/>
  <c r="ET61" i="15" a="1"/>
  <c r="IM21" i="15" a="1"/>
  <c r="NN55" i="15" a="1"/>
  <c r="GD11" i="15" a="1"/>
  <c r="MP7" i="15" a="1"/>
  <c r="LA46" i="15" a="1"/>
  <c r="HI61" i="15" a="1"/>
  <c r="IB41" i="15" a="1"/>
  <c r="MF40" i="15" a="1"/>
  <c r="NI6" i="15" a="1"/>
  <c r="DK23" i="15" a="1"/>
  <c r="KU94" i="15" a="1"/>
  <c r="MQ109" i="15" a="1"/>
  <c r="KP95" i="15" a="1"/>
  <c r="LA92" i="15" a="1"/>
  <c r="GW24" i="15" a="1"/>
  <c r="IX90" i="15" a="1"/>
  <c r="NH56" i="15" a="1"/>
  <c r="GR72" i="15" a="1"/>
  <c r="EH43" i="15" a="1"/>
  <c r="NZ68" i="15" a="1"/>
  <c r="IH118" i="15" a="1"/>
  <c r="JR38" i="15" a="1"/>
  <c r="IN13" i="15" a="1"/>
  <c r="MX105" i="15" a="1"/>
  <c r="IH13" i="15" a="1"/>
  <c r="HI44" i="15" a="1"/>
  <c r="LR23" i="15" a="1"/>
  <c r="MK64" i="15" a="1"/>
  <c r="JK79" i="15" a="1"/>
  <c r="EJ92" i="15" a="1"/>
  <c r="JQ73" i="15" a="1"/>
  <c r="ME53" i="15" a="1"/>
  <c r="NB58" i="15" a="1"/>
  <c r="MW31" i="15" a="1"/>
  <c r="EU91" i="15" a="1"/>
  <c r="JR60" i="15" a="1"/>
  <c r="IL117" i="15" a="1"/>
  <c r="KV88" i="15" a="1"/>
  <c r="CZ71" i="15" a="1"/>
  <c r="CL13" i="15" a="1"/>
  <c r="EH80" i="15" a="1"/>
  <c r="KO83" i="15" a="1"/>
  <c r="CL54" i="15" a="1"/>
  <c r="GK57" i="15" a="1"/>
  <c r="DX105" i="15" a="1"/>
  <c r="EO11" i="15" a="1"/>
  <c r="IX75" i="15" a="1"/>
  <c r="HO87" i="15" a="1"/>
  <c r="IT76" i="15" a="1"/>
  <c r="CY67" i="15" a="1"/>
  <c r="HO26" i="15" a="1"/>
  <c r="EH83" i="15" a="1"/>
  <c r="FX48" i="15" a="1"/>
  <c r="GR10" i="15" a="1"/>
  <c r="FF80" i="15" a="1"/>
  <c r="JX36" i="15" a="1"/>
  <c r="HN54" i="15" a="1"/>
  <c r="FZ31" i="15" a="1"/>
  <c r="CT38" i="15" a="1"/>
  <c r="KP23" i="15" a="1"/>
  <c r="GR88" i="15" a="1"/>
  <c r="DF65" i="15" a="1"/>
  <c r="FM71" i="15" a="1"/>
  <c r="HP50" i="15" a="1"/>
  <c r="EU116" i="15" a="1"/>
  <c r="EO67" i="15" a="1"/>
  <c r="LT18" i="15" a="1"/>
  <c r="NZ78" i="15" a="1"/>
  <c r="IH16" i="15" a="1"/>
  <c r="HO32" i="15" a="1"/>
  <c r="GJ72" i="15" a="1"/>
  <c r="EN51" i="15" a="1"/>
  <c r="NZ85" i="15" a="1"/>
  <c r="JW58" i="15" a="1"/>
  <c r="ML60" i="15" a="1"/>
  <c r="CX94" i="15" a="1"/>
  <c r="KI33" i="15" a="1"/>
  <c r="JQ20" i="15" a="1"/>
  <c r="DF80" i="15" a="1"/>
  <c r="HD115" i="15" a="1"/>
  <c r="CM57" i="15" a="1"/>
  <c r="DV35" i="15" a="1"/>
  <c r="EB105" i="15" a="1"/>
  <c r="FM39" i="15" a="1"/>
  <c r="HU81" i="15" a="1"/>
  <c r="DP51" i="15" a="1"/>
  <c r="IS96" i="15" a="1"/>
  <c r="JE46" i="15" a="1"/>
  <c r="NU67" i="15" a="1"/>
  <c r="CN64" i="15" a="1"/>
  <c r="KH65" i="15" a="1"/>
  <c r="DV44" i="15" a="1"/>
  <c r="IA60" i="15" a="1"/>
  <c r="JV66" i="15" a="1"/>
  <c r="FY87" i="15" a="1"/>
  <c r="HT46" i="15" a="1"/>
  <c r="EP19" i="15" a="1"/>
  <c r="FZ107" i="15" a="1"/>
  <c r="GP63" i="15" a="1"/>
  <c r="JW20" i="15" a="1"/>
  <c r="FS83" i="15" a="1"/>
  <c r="DQ87" i="15" a="1"/>
  <c r="JR97" i="15" a="1"/>
  <c r="GJ26" i="15" a="1"/>
  <c r="DW119" i="15" a="1"/>
  <c r="DJ24" i="15" a="1"/>
  <c r="DD53" i="15" a="1"/>
  <c r="NP39" i="15" a="1"/>
  <c r="IZ71" i="15" a="1"/>
  <c r="NH60" i="15" a="1"/>
  <c r="CR85" i="15" a="1"/>
  <c r="DP20" i="15" a="1"/>
  <c r="OB46" i="15" a="1"/>
  <c r="GJ27" i="15" a="1"/>
  <c r="MJ35" i="15" a="1"/>
  <c r="KV24" i="15" a="1"/>
  <c r="JX22" i="15" a="1"/>
  <c r="DR38" i="15" a="1"/>
  <c r="EC24" i="15" a="1"/>
  <c r="NH29" i="15" a="1"/>
  <c r="IG43" i="15" a="1"/>
  <c r="DQ118" i="15" a="1"/>
  <c r="FX77" i="15" a="1"/>
  <c r="EB56" i="15" a="1"/>
  <c r="HC119" i="15" a="1"/>
  <c r="MV94" i="15" a="1"/>
  <c r="CX75" i="15" a="1"/>
  <c r="IA23" i="15" a="1"/>
  <c r="FL80" i="15" a="1"/>
  <c r="GX67" i="15" a="1"/>
  <c r="JD16" i="15" a="1"/>
  <c r="IR61" i="15" a="1"/>
  <c r="FL41" i="15" a="1"/>
  <c r="IL65" i="15" a="1"/>
  <c r="FY42" i="15" a="1"/>
  <c r="JL84" i="15" a="1"/>
  <c r="OB54" i="15" a="1"/>
  <c r="IX109" i="15" a="1"/>
  <c r="FR59" i="15" a="1"/>
  <c r="KI46" i="15" a="1"/>
  <c r="LF23" i="15" a="1"/>
  <c r="NH16" i="15" a="1"/>
  <c r="NN81" i="15" a="1"/>
  <c r="GV33" i="15" a="1"/>
  <c r="FB50" i="15" a="1"/>
  <c r="IS99" i="15" a="1"/>
  <c r="HJ70" i="15" a="1"/>
  <c r="EB87" i="15" a="1"/>
  <c r="KN13" i="15" a="1"/>
  <c r="FL76" i="15" a="1"/>
  <c r="FY6" i="15" a="1"/>
  <c r="ML20" i="15" a="1"/>
  <c r="DJ51" i="15" a="1"/>
  <c r="ET69" i="15" a="1"/>
  <c r="JD33" i="15" a="1"/>
  <c r="LF39" i="15" a="1"/>
  <c r="FN69" i="15" a="1"/>
  <c r="LN92" i="15" a="1"/>
  <c r="MW8" i="15" a="1"/>
  <c r="NI77" i="15" a="1"/>
  <c r="LF21" i="15" a="1"/>
  <c r="KO105" i="15" a="1"/>
  <c r="NT40" i="15" a="1"/>
  <c r="DW55" i="15" a="1"/>
  <c r="IB48" i="15" a="1"/>
  <c r="JR17" i="15" a="1"/>
  <c r="EI82" i="15" a="1"/>
  <c r="NI64" i="15" a="1"/>
  <c r="CR15" i="15" a="1"/>
  <c r="OA10" i="15" a="1"/>
  <c r="KD53" i="15" a="1"/>
  <c r="EN6" i="15" a="1"/>
  <c r="LR82" i="15" a="1"/>
  <c r="OH66" i="15" a="1"/>
  <c r="ML106" i="15" a="1"/>
  <c r="IF50" i="15" a="1"/>
  <c r="GX42" i="15" a="1"/>
  <c r="JQ30" i="15" a="1"/>
  <c r="HC30" i="15" a="1"/>
  <c r="IT73" i="15" a="1"/>
  <c r="MJ99" i="15" a="1"/>
  <c r="FL20" i="15" a="1"/>
  <c r="MD100" i="15" a="1"/>
  <c r="CX57" i="15" a="1"/>
  <c r="NT7" i="15" a="1"/>
  <c r="HI47" i="15" a="1"/>
  <c r="LR91" i="15" a="1"/>
  <c r="JP50" i="15" a="1"/>
  <c r="MP63" i="15" a="1"/>
  <c r="JR53" i="15" a="1"/>
  <c r="IS49" i="15" a="1"/>
  <c r="KJ62" i="15" a="1"/>
  <c r="GL66" i="15" a="1"/>
  <c r="NO58" i="15" a="1"/>
  <c r="HH89" i="15" a="1"/>
  <c r="EZ73" i="15" a="1"/>
  <c r="NO93" i="15" a="1"/>
  <c r="NB47" i="15" a="1"/>
  <c r="FY53" i="15" a="1"/>
  <c r="CR40" i="15" a="1"/>
  <c r="EU75" i="15" a="1"/>
  <c r="DQ38" i="15" a="1"/>
  <c r="KO8" i="15" a="1"/>
  <c r="NC31" i="15" a="1"/>
  <c r="NO22" i="15" a="1"/>
  <c r="IL45" i="15" a="1"/>
  <c r="GV101" i="15" a="1"/>
  <c r="HB30" i="15" a="1"/>
  <c r="HO27" i="15" a="1"/>
  <c r="IM65" i="15" a="1"/>
  <c r="OG27" i="15" a="1"/>
  <c r="KZ117" i="15" a="1"/>
  <c r="NP71" i="15" a="1"/>
  <c r="DF22" i="15" a="1"/>
  <c r="EV95" i="15" a="1"/>
  <c r="HC58" i="15" a="1"/>
  <c r="HP95" i="15" a="1"/>
  <c r="JP13" i="15" a="1"/>
  <c r="FH116" i="15" a="1"/>
  <c r="MQ41" i="15" a="1"/>
  <c r="CY64" i="15" a="1"/>
  <c r="IZ15" i="15" a="1"/>
  <c r="KZ97" i="15" a="1"/>
  <c r="LF26" i="15" a="1"/>
  <c r="NV48" i="15" a="1"/>
  <c r="LX90" i="15" a="1"/>
  <c r="HP88" i="15" a="1"/>
  <c r="HN88" i="15" a="1"/>
  <c r="FZ43" i="15" a="1"/>
  <c r="KZ81" i="15" a="1"/>
  <c r="CX21" i="15" a="1"/>
  <c r="LA58" i="15" a="1"/>
  <c r="GJ107" i="15" a="1"/>
  <c r="NU12" i="15" a="1"/>
  <c r="DL97" i="15" a="1"/>
  <c r="EI109" i="15" a="1"/>
  <c r="HJ14" i="15" a="1"/>
  <c r="ME48" i="15" a="1"/>
  <c r="KJ45" i="15" a="1"/>
  <c r="NI57" i="15" a="1"/>
  <c r="GJ41" i="15" a="1"/>
  <c r="EB58" i="15" a="1"/>
  <c r="HN90" i="15" a="1"/>
  <c r="HN75" i="15" a="1"/>
  <c r="JD58" i="15" a="1"/>
  <c r="HZ39" i="15" a="1"/>
  <c r="IT80" i="15" a="1"/>
  <c r="OG97" i="15" a="1"/>
  <c r="NO13" i="15" a="1"/>
  <c r="NN63" i="15" a="1"/>
  <c r="KB7" i="15" a="1"/>
  <c r="GQ73" i="15" a="1"/>
  <c r="ND28" i="15" a="1"/>
  <c r="IX12" i="15" a="1"/>
  <c r="LT71" i="15" a="1"/>
  <c r="DK71" i="15" a="1"/>
  <c r="JX75" i="15" a="1"/>
  <c r="DL57" i="15" a="1"/>
  <c r="ME15" i="15" a="1"/>
  <c r="FF47" i="15" a="1"/>
  <c r="GK77" i="15" a="1"/>
  <c r="GF66" i="15" a="1"/>
  <c r="MP121" i="15" a="1"/>
  <c r="HB49" i="15" a="1"/>
  <c r="HH77" i="15" a="1"/>
  <c r="JL7" i="15" a="1"/>
  <c r="ME82" i="15" a="1"/>
  <c r="NP97" i="15" a="1"/>
  <c r="DF100" i="15" a="1"/>
  <c r="EN13" i="15" a="1"/>
  <c r="DP89" i="15" a="1"/>
  <c r="IA59" i="15" a="1"/>
  <c r="NI115" i="15" a="1"/>
  <c r="DW73" i="15" a="1"/>
  <c r="NU46" i="15" a="1"/>
  <c r="LH94" i="15" a="1"/>
  <c r="KN108" i="15" a="1"/>
  <c r="JD13" i="15" a="1"/>
  <c r="NT88" i="15" a="1"/>
  <c r="LA9" i="15" a="1"/>
  <c r="NB23" i="15" a="1"/>
  <c r="MV32" i="15" a="1"/>
  <c r="MR59" i="15" a="1"/>
  <c r="LH63" i="15" a="1"/>
  <c r="JL55" i="15" a="1"/>
  <c r="NB121" i="15" a="1"/>
  <c r="KB31" i="15" a="1"/>
  <c r="JK120" i="15" a="1"/>
  <c r="IL119" i="15" a="1"/>
  <c r="LF120" i="15" a="1"/>
  <c r="HC27" i="15" a="1"/>
  <c r="ML70" i="15" a="1"/>
  <c r="KH6" i="15" a="1"/>
  <c r="DV8" i="15" a="1"/>
  <c r="DL49" i="15" a="1"/>
  <c r="HU83" i="15" a="1"/>
  <c r="JQ120" i="15" a="1"/>
  <c r="CY58" i="15" a="1"/>
  <c r="KD51" i="15" a="1"/>
  <c r="IL63" i="15" a="1"/>
  <c r="EI78" i="15" a="1"/>
  <c r="EZ117" i="15" a="1"/>
  <c r="MF9" i="15" a="1"/>
  <c r="FH117" i="15" a="1"/>
  <c r="KP93" i="15" a="1"/>
  <c r="JL68" i="15" a="1"/>
  <c r="NC23" i="15" a="1"/>
  <c r="NV120" i="15" a="1"/>
  <c r="CT73" i="15" a="1"/>
  <c r="ED59" i="15" a="1"/>
  <c r="IM37" i="15" a="1"/>
  <c r="EO78" i="15" a="1"/>
  <c r="KC28" i="15" a="1"/>
  <c r="IM56" i="15" a="1"/>
  <c r="ME51" i="15" a="1"/>
  <c r="EV51" i="15" a="1"/>
  <c r="DD68" i="15" a="1"/>
  <c r="LN74" i="15" a="1"/>
  <c r="NI20" i="15" a="1"/>
  <c r="JE86" i="15" a="1"/>
  <c r="JQ38" i="15" a="1"/>
  <c r="IS43" i="15" a="1"/>
  <c r="EV105" i="15" a="1"/>
  <c r="GX80" i="15" a="1"/>
  <c r="LM50" i="15" a="1"/>
  <c r="JF17" i="15" a="1"/>
  <c r="NZ93" i="15" a="1"/>
  <c r="HC51" i="15" a="1"/>
  <c r="CS50" i="15" a="1"/>
  <c r="NJ79" i="15" a="1"/>
  <c r="KC37" i="15" a="1"/>
  <c r="FZ9" i="15" a="1"/>
  <c r="JP121" i="15" a="1"/>
  <c r="JD69" i="15" a="1"/>
  <c r="GD68" i="15" a="1"/>
  <c r="DJ31" i="15" a="1"/>
  <c r="IL29" i="15" a="1"/>
  <c r="IN49" i="15" a="1"/>
  <c r="NC99" i="15" a="1"/>
  <c r="OA40" i="15" a="1"/>
  <c r="KN44" i="15" a="1"/>
  <c r="LM31" i="15" a="1"/>
  <c r="OH90" i="15" a="1"/>
  <c r="DR83" i="15" a="1"/>
  <c r="FB65" i="15" a="1"/>
  <c r="DW32" i="15" a="1"/>
  <c r="DJ38" i="15" a="1"/>
  <c r="NN53" i="15" a="1"/>
  <c r="JX42" i="15" a="1"/>
  <c r="KP21" i="15" a="1"/>
  <c r="NT80" i="15" a="1"/>
  <c r="JX52" i="15" a="1"/>
  <c r="ET73" i="15" a="1"/>
  <c r="FH53" i="15" a="1"/>
  <c r="OA39" i="15" a="1"/>
  <c r="DL7" i="15" a="1"/>
  <c r="FN15" i="15" a="1"/>
  <c r="KJ86" i="15" a="1"/>
  <c r="MK79" i="15" a="1"/>
  <c r="DV55" i="15" a="1"/>
  <c r="ML54" i="15" a="1"/>
  <c r="DR117" i="15" a="1"/>
  <c r="EB94" i="15" a="1"/>
  <c r="IM10" i="15" a="1"/>
  <c r="CR37" i="15" a="1"/>
  <c r="FM51" i="15" a="1"/>
  <c r="FZ33" i="15" a="1"/>
  <c r="LZ64" i="15" a="1"/>
  <c r="FZ52" i="15" a="1"/>
  <c r="IR115" i="15" a="1"/>
  <c r="GD70" i="15" a="1"/>
  <c r="JD52" i="15" a="1"/>
  <c r="MF57" i="15" a="1"/>
  <c r="EH106" i="15" a="1"/>
  <c r="IA70" i="15" a="1"/>
  <c r="KB79" i="15" a="1"/>
  <c r="EH29" i="15" a="1"/>
  <c r="LG118" i="15" a="1"/>
  <c r="MQ51" i="15" a="1"/>
  <c r="KT32" i="15" a="1"/>
  <c r="HU80" i="15" a="1"/>
  <c r="EH100" i="15" a="1"/>
  <c r="EC61" i="15" a="1"/>
  <c r="LZ61" i="15" a="1"/>
  <c r="OA58" i="15" a="1"/>
  <c r="LG21" i="15" a="1"/>
  <c r="MW81" i="15" a="1"/>
  <c r="GX41" i="15" a="1"/>
  <c r="IT90" i="15" a="1"/>
  <c r="FA30" i="15" a="1"/>
  <c r="OG25" i="15" a="1"/>
  <c r="IR62" i="15" a="1"/>
  <c r="KH116" i="15" a="1"/>
  <c r="FZ117" i="15" a="1"/>
  <c r="KZ55" i="15" a="1"/>
  <c r="EH60" i="15" a="1"/>
  <c r="CR22" i="15" a="1"/>
  <c r="IB55" i="15" a="1"/>
  <c r="FA51" i="15" a="1"/>
  <c r="MF82" i="15" a="1"/>
  <c r="MR72" i="15" a="1"/>
  <c r="IY53" i="15" a="1"/>
  <c r="FS56" i="15" a="1"/>
  <c r="HZ59" i="15" a="1"/>
  <c r="LY29" i="15" a="1"/>
  <c r="GJ66" i="15" a="1"/>
  <c r="ML39" i="15" a="1"/>
  <c r="KU54" i="15" a="1"/>
  <c r="NV45" i="15" a="1"/>
  <c r="EN94" i="15" a="1"/>
  <c r="GX83" i="15" a="1"/>
  <c r="OG50" i="15" a="1"/>
  <c r="MD60" i="15" a="1"/>
  <c r="FN66" i="15" a="1"/>
  <c r="DW74" i="15" a="1"/>
  <c r="GD83" i="15" a="1"/>
  <c r="IN31" i="15" a="1"/>
  <c r="LS69" i="15" a="1"/>
  <c r="OH70" i="15" a="1"/>
  <c r="EZ58" i="15" a="1"/>
  <c r="FR39" i="15" a="1"/>
  <c r="IG9" i="15" a="1"/>
  <c r="GK82" i="15" a="1"/>
  <c r="KJ35" i="15" a="1"/>
  <c r="DV116" i="15" a="1"/>
  <c r="KJ7" i="15" a="1"/>
  <c r="FY50" i="15" a="1"/>
  <c r="MR96" i="15" a="1"/>
  <c r="EV34" i="15" a="1"/>
  <c r="LN83" i="15" a="1"/>
  <c r="CS79" i="15" a="1"/>
  <c r="JX30" i="15" a="1"/>
  <c r="JP77" i="15" a="1"/>
  <c r="FA22" i="15" a="1"/>
  <c r="LX27" i="15" a="1"/>
  <c r="OF62" i="15" a="1"/>
  <c r="EN108" i="15" a="1"/>
  <c r="GP99" i="15" a="1"/>
  <c r="ME43" i="15" a="1"/>
  <c r="HH13" i="15" a="1"/>
  <c r="LT121" i="15" a="1"/>
  <c r="GJ33" i="15" a="1"/>
  <c r="JP78" i="15" a="1"/>
  <c r="IN88" i="15" a="1"/>
  <c r="LR90" i="15" a="1"/>
  <c r="MD21" i="15" a="1"/>
  <c r="GV23" i="15" a="1"/>
  <c r="NC62" i="15" a="1"/>
  <c r="LG16" i="15" a="1"/>
  <c r="CX88" i="15" a="1"/>
  <c r="KV23" i="15" a="1"/>
  <c r="FX73" i="15" a="1"/>
  <c r="LT22" i="15" a="1"/>
  <c r="KN78" i="15" a="1"/>
  <c r="LH90" i="15" a="1"/>
  <c r="IR50" i="15" a="1"/>
  <c r="KJ56" i="15" a="1"/>
  <c r="EN21" i="15" a="1"/>
  <c r="IA15" i="15" a="1"/>
  <c r="NU27" i="15" a="1"/>
  <c r="HJ8" i="15" a="1"/>
  <c r="NJ19" i="15" a="1"/>
  <c r="NZ24" i="15" a="1"/>
  <c r="CZ92" i="15" a="1"/>
  <c r="NC107" i="15" a="1"/>
  <c r="GQ27" i="15" a="1"/>
  <c r="NH95" i="15" a="1"/>
  <c r="LY40" i="15" a="1"/>
  <c r="KB59" i="15" a="1"/>
  <c r="EC60" i="15" a="1"/>
  <c r="IH23" i="15" a="1"/>
  <c r="GW36" i="15" a="1"/>
  <c r="DP76" i="15" a="1"/>
  <c r="EU87" i="15" a="1"/>
  <c r="JE42" i="15" a="1"/>
  <c r="MX79" i="15" a="1"/>
  <c r="CM9" i="15" a="1"/>
  <c r="KH117" i="15" a="1"/>
  <c r="KB60" i="15" a="1"/>
  <c r="JP40" i="15" a="1"/>
  <c r="OH29" i="15" a="1"/>
  <c r="LY83" i="15" a="1"/>
  <c r="NU63" i="15" a="1"/>
  <c r="KU44" i="15" a="1"/>
  <c r="MF87" i="15" a="1"/>
  <c r="HO74" i="15" a="1"/>
  <c r="HB109" i="15" a="1"/>
  <c r="HB9" i="15" a="1"/>
  <c r="JE87" i="15" a="1"/>
  <c r="NU40" i="15" a="1"/>
  <c r="CY54" i="15" a="1"/>
  <c r="EU66" i="15" a="1"/>
  <c r="EZ51" i="15" a="1"/>
  <c r="LB108" i="15" a="1"/>
  <c r="KC19" i="15" a="1"/>
  <c r="OA35" i="15" a="1"/>
  <c r="IM23" i="15" a="1"/>
  <c r="FZ14" i="15" a="1"/>
  <c r="LG69" i="15" a="1"/>
  <c r="CS80" i="15" a="1"/>
  <c r="IT67" i="15" a="1"/>
  <c r="FS68" i="15" a="1"/>
  <c r="DP83" i="15" a="1"/>
  <c r="KI72" i="15" a="1"/>
  <c r="LM45" i="15" a="1"/>
  <c r="EI35" i="15" a="1"/>
  <c r="NJ6" i="15" a="1"/>
  <c r="LH24" i="15" a="1"/>
  <c r="LR13" i="15" a="1"/>
  <c r="KV50" i="15" a="1"/>
  <c r="MV63" i="15" a="1"/>
  <c r="CZ117" i="15" a="1"/>
  <c r="LB11" i="15" a="1"/>
  <c r="LF14" i="15" a="1"/>
  <c r="NB30" i="15" a="1"/>
  <c r="IT69" i="15" a="1"/>
  <c r="DD54" i="15" a="1"/>
  <c r="LB54" i="15" a="1"/>
  <c r="JV48" i="15" a="1"/>
  <c r="FB29" i="15" a="1"/>
  <c r="OB58" i="15" a="1"/>
  <c r="NC89" i="15" a="1"/>
  <c r="IF38" i="15" a="1"/>
  <c r="LY50" i="15" a="1"/>
  <c r="HZ82" i="15" a="1"/>
  <c r="GL32" i="15" a="1"/>
  <c r="EB91" i="15" a="1"/>
  <c r="NO85" i="15" a="1"/>
  <c r="DE11" i="15" a="1"/>
  <c r="LZ16" i="15" a="1"/>
  <c r="ME23" i="15" a="1"/>
  <c r="LF74" i="15" a="1"/>
  <c r="IL116" i="15" a="1"/>
  <c r="NT105" i="15" a="1"/>
  <c r="KB97" i="15" a="1"/>
  <c r="MP22" i="15" a="1"/>
  <c r="EZ46" i="15" a="1"/>
  <c r="CR79" i="15" a="1"/>
  <c r="EO66" i="15" a="1"/>
  <c r="LH115" i="15" a="1"/>
  <c r="DP75" i="15" a="1"/>
  <c r="CX97" i="15" a="1"/>
  <c r="HC106" i="15" a="1"/>
  <c r="EH10" i="15" a="1"/>
  <c r="MQ92" i="15" a="1"/>
  <c r="GD47" i="15" a="1"/>
  <c r="JV8" i="15" a="1"/>
  <c r="FY76" i="15" a="1"/>
  <c r="EI99" i="15" a="1"/>
  <c r="FT88" i="15" a="1"/>
  <c r="LY10" i="15" a="1"/>
  <c r="KN34" i="15" a="1"/>
  <c r="KC78" i="15" a="1"/>
  <c r="HO109" i="15" a="1"/>
  <c r="GJ71" i="15" a="1"/>
  <c r="HT22" i="15" a="1"/>
  <c r="FN30" i="15" a="1"/>
  <c r="MD61" i="15" a="1"/>
  <c r="LL75" i="15" a="1"/>
  <c r="EH88" i="15" a="1"/>
  <c r="CM80" i="15" a="1"/>
  <c r="IR70" i="15" a="1"/>
  <c r="IS39" i="15" a="1"/>
  <c r="IX36" i="15" a="1"/>
  <c r="KH43" i="15" a="1"/>
  <c r="KP101" i="15" a="1"/>
  <c r="HC60" i="15" a="1"/>
  <c r="GL39" i="15" a="1"/>
  <c r="LR33" i="15" a="1"/>
  <c r="JV16" i="15" a="1"/>
  <c r="ND86" i="15" a="1"/>
  <c r="HU70" i="15" a="1"/>
  <c r="NV119" i="15" a="1"/>
  <c r="LZ107" i="15" a="1"/>
  <c r="CL16" i="15" a="1"/>
  <c r="CT32" i="15" a="1"/>
  <c r="HO99" i="15" a="1"/>
  <c r="FA33" i="15" a="1"/>
  <c r="OB105" i="15" a="1"/>
  <c r="EN87" i="15" a="1"/>
  <c r="EU85" i="15" a="1"/>
  <c r="FR68" i="15" a="1"/>
  <c r="NC45" i="15" a="1"/>
  <c r="IT39" i="15" a="1"/>
  <c r="IZ61" i="15" a="1"/>
  <c r="DX33" i="15" a="1"/>
  <c r="FT90" i="15" a="1"/>
  <c r="OB51" i="15" a="1"/>
  <c r="IM38" i="15" a="1"/>
  <c r="HU49" i="15" a="1"/>
  <c r="CN91" i="15" a="1"/>
  <c r="CS24" i="15" a="1"/>
  <c r="HD119" i="15" a="1"/>
  <c r="IT68" i="15" a="1"/>
  <c r="EU53" i="15" a="1"/>
  <c r="EI56" i="15" a="1"/>
  <c r="JQ13" i="15" a="1"/>
  <c r="GV69" i="15" a="1"/>
  <c r="HH101" i="15" a="1"/>
  <c r="HI28" i="15" a="1"/>
  <c r="LA77" i="15" a="1"/>
  <c r="KC43" i="15" a="1"/>
  <c r="CN52" i="15" a="1"/>
  <c r="HT18" i="15" a="1"/>
  <c r="IZ77" i="15" a="1"/>
  <c r="CL26" i="15" a="1"/>
  <c r="NU35" i="15" a="1"/>
  <c r="JL69" i="15" a="1"/>
  <c r="CN92" i="15" a="1"/>
  <c r="KV118" i="15" a="1"/>
  <c r="FH64" i="15" a="1"/>
  <c r="GW33" i="15" a="1"/>
  <c r="MP28" i="15" a="1"/>
  <c r="GP7" i="15" a="1"/>
  <c r="MK117" i="15" a="1"/>
  <c r="LN107" i="15" a="1"/>
  <c r="GD6" i="15" a="1"/>
  <c r="EN77" i="15" a="1"/>
  <c r="HI33" i="15" a="1"/>
  <c r="HC93" i="15" a="1"/>
  <c r="NU22" i="15" a="1"/>
  <c r="CY66" i="15" a="1"/>
  <c r="KC81" i="15" a="1"/>
  <c r="HV24" i="15" a="1"/>
  <c r="DQ18" i="15" a="1"/>
  <c r="LF17" i="15" a="1"/>
  <c r="ML43" i="15" a="1"/>
  <c r="KD121" i="15" a="1"/>
  <c r="JV22" i="15" a="1"/>
  <c r="KI55" i="15" a="1"/>
  <c r="HH33" i="15" a="1"/>
  <c r="GV106" i="15" a="1"/>
  <c r="DR98" i="15" a="1"/>
  <c r="IN77" i="15" a="1"/>
  <c r="DF73" i="15" a="1"/>
  <c r="LY12" i="15" a="1"/>
  <c r="GR14" i="15" a="1"/>
  <c r="IX121" i="15" a="1"/>
  <c r="EI94" i="15" a="1"/>
  <c r="NP98" i="15" a="1"/>
  <c r="GW83" i="15" a="1"/>
  <c r="FX69" i="15" a="1"/>
  <c r="CN19" i="15" a="1"/>
  <c r="JX23" i="15" a="1"/>
  <c r="JF87" i="15" a="1"/>
  <c r="KO71" i="15" a="1"/>
  <c r="FM94" i="15" a="1"/>
  <c r="NO30" i="15" a="1"/>
  <c r="LS44" i="15" a="1"/>
  <c r="GQ63" i="15" a="1"/>
  <c r="IL31" i="15" a="1"/>
  <c r="GR65" i="15" a="1"/>
  <c r="EZ119" i="15" a="1"/>
  <c r="KU40" i="15" a="1"/>
  <c r="NJ81" i="15" a="1"/>
  <c r="OH116" i="15" a="1"/>
  <c r="IM39" i="15" a="1"/>
  <c r="IB86" i="15" a="1"/>
  <c r="CX105" i="15" a="1"/>
  <c r="GW12" i="15" a="1"/>
  <c r="IF67" i="15" a="1"/>
  <c r="FS42" i="15" a="1"/>
  <c r="FS106" i="15" a="1"/>
  <c r="ED17" i="15" a="1"/>
  <c r="GP82" i="15" a="1"/>
  <c r="KB74" i="15" a="1"/>
  <c r="MF70" i="15" a="1"/>
  <c r="LN47" i="15" a="1"/>
  <c r="DR25" i="15" a="1"/>
  <c r="IA83" i="15" a="1"/>
  <c r="KP84" i="15" a="1"/>
  <c r="FZ44" i="15" a="1"/>
  <c r="DX48" i="15" a="1"/>
  <c r="EU14" i="15" a="1"/>
  <c r="GR36" i="15" a="1"/>
  <c r="JW59" i="15" a="1"/>
  <c r="CX117" i="15" a="1"/>
  <c r="CN57" i="15" a="1"/>
  <c r="DW78" i="15" a="1"/>
  <c r="CZ47" i="15" a="1"/>
  <c r="NU13" i="15" a="1"/>
  <c r="MF77" i="15" a="1"/>
  <c r="MX117" i="15" a="1"/>
  <c r="LA94" i="15" a="1"/>
  <c r="HI93" i="15" a="1"/>
  <c r="JL85" i="15" a="1"/>
  <c r="ME34" i="15" a="1"/>
  <c r="JW14" i="15" a="1"/>
  <c r="FH97" i="15" a="1"/>
  <c r="DK47" i="15" a="1"/>
  <c r="KB83" i="15" a="1"/>
  <c r="JR23" i="15" a="1"/>
  <c r="EC54" i="15" a="1"/>
  <c r="MR118" i="15" a="1"/>
  <c r="LH61" i="15" a="1"/>
  <c r="KT73" i="15" a="1"/>
  <c r="MV17" i="15" a="1"/>
  <c r="KV89" i="15" a="1"/>
  <c r="GV48" i="15" a="1"/>
  <c r="NV24" i="15" a="1"/>
  <c r="CN25" i="15" a="1"/>
  <c r="LH10" i="15" a="1"/>
  <c r="DP10" i="15" a="1"/>
  <c r="CR36" i="15" a="1"/>
  <c r="LB115" i="15" a="1"/>
  <c r="NO31" i="15" a="1"/>
  <c r="EB66" i="15" a="1"/>
  <c r="JE68" i="15" a="1"/>
  <c r="ME80" i="15" a="1"/>
  <c r="CN40" i="15" a="1"/>
  <c r="KB26" i="15" a="1"/>
  <c r="GW22" i="15" a="1"/>
  <c r="LN15" i="15" a="1"/>
  <c r="MW22" i="15" a="1"/>
  <c r="GP92" i="15" a="1"/>
  <c r="CT18" i="15" a="1"/>
  <c r="KO82" i="15" a="1"/>
  <c r="KT99" i="15" a="1"/>
  <c r="IY92" i="15" a="1"/>
  <c r="LY13" i="15" a="1"/>
  <c r="JF92" i="15" a="1"/>
  <c r="KU13" i="15" a="1"/>
  <c r="NI9" i="15" a="1"/>
  <c r="EC14" i="15" a="1"/>
  <c r="DQ105" i="15" a="1"/>
  <c r="GR79" i="15" a="1"/>
  <c r="LR77" i="15" a="1"/>
  <c r="HI101" i="15" a="1"/>
  <c r="JQ68" i="15" a="1"/>
  <c r="JQ66" i="15" a="1"/>
  <c r="CS14" i="15" a="1"/>
  <c r="DD90" i="15" a="1"/>
  <c r="JR85" i="15" a="1"/>
  <c r="OH6" i="15" a="1"/>
  <c r="LG91" i="15" a="1"/>
  <c r="FM8" i="15" a="1"/>
  <c r="FR75" i="15" a="1"/>
  <c r="DL16" i="15" a="1"/>
  <c r="JF68" i="15" a="1"/>
  <c r="JV75" i="15" a="1"/>
  <c r="NC70" i="15" a="1"/>
  <c r="NB108" i="15" a="1"/>
  <c r="GW51" i="15" a="1"/>
  <c r="EJ86" i="15" a="1"/>
  <c r="FL34" i="15" a="1"/>
  <c r="MF46" i="15" a="1"/>
  <c r="NU58" i="15" a="1"/>
  <c r="KP29" i="15" a="1"/>
  <c r="DF66" i="15" a="1"/>
  <c r="LF13" i="15" a="1"/>
  <c r="ND118" i="15" a="1"/>
  <c r="FB37" i="15" a="1"/>
  <c r="FY13" i="15" a="1"/>
  <c r="IT33" i="15" a="1"/>
  <c r="EZ78" i="15" a="1"/>
  <c r="GL48" i="15" a="1"/>
  <c r="MD88" i="15" a="1"/>
  <c r="LT14" i="15" a="1"/>
  <c r="JL45" i="15" a="1"/>
  <c r="JR49" i="15" a="1"/>
  <c r="IF75" i="15" a="1"/>
  <c r="OA14" i="15" a="1"/>
  <c r="ET60" i="15" a="1"/>
  <c r="KU79" i="15" a="1"/>
  <c r="KH89" i="15" a="1"/>
  <c r="HB84" i="15" a="1"/>
  <c r="IM58" i="15" a="1"/>
  <c r="KI22" i="15" a="1"/>
  <c r="MW61" i="15" a="1"/>
  <c r="LL55" i="15" a="1"/>
  <c r="NV27" i="15" a="1"/>
  <c r="JP69" i="15" a="1"/>
  <c r="HU24" i="15" a="1"/>
  <c r="JE88" i="15" a="1"/>
  <c r="GF72" i="15" a="1"/>
  <c r="JP31" i="15" a="1"/>
  <c r="IS70" i="15" a="1"/>
  <c r="CR55" i="15" a="1"/>
  <c r="DJ35" i="15" a="1"/>
  <c r="NT94" i="15" a="1"/>
  <c r="MV97" i="15" a="1"/>
  <c r="MK96" i="15" a="1"/>
  <c r="LT27" i="15" a="1"/>
  <c r="OH74" i="15" a="1"/>
  <c r="FY63" i="15" a="1"/>
  <c r="MJ71" i="15" a="1"/>
  <c r="CL75" i="15" a="1"/>
  <c r="DK26" i="15" a="1"/>
  <c r="LS61" i="15" a="1"/>
  <c r="FB107" i="15" a="1"/>
  <c r="JL94" i="15" a="1"/>
  <c r="CM32" i="15" a="1"/>
  <c r="NB31" i="15" a="1"/>
  <c r="HV36" i="15" a="1"/>
  <c r="OH91" i="15" a="1"/>
  <c r="HT90" i="15" a="1"/>
  <c r="JP75" i="15" a="1"/>
  <c r="FL17" i="15" a="1"/>
  <c r="KU12" i="15" a="1"/>
  <c r="LA33" i="15" a="1"/>
  <c r="JW78" i="15" a="1"/>
  <c r="NJ33" i="15" a="1"/>
  <c r="MD68" i="15" a="1"/>
  <c r="MJ45" i="15" a="1"/>
  <c r="EO84" i="15" a="1"/>
  <c r="IF49" i="15" a="1"/>
  <c r="ML89" i="15" a="1"/>
  <c r="FH109" i="15" a="1"/>
  <c r="DL31" i="15" a="1"/>
  <c r="MR9" i="15" a="1"/>
  <c r="DD32" i="15" a="1"/>
  <c r="IX39" i="15" a="1"/>
  <c r="HV32" i="15" a="1"/>
  <c r="MP8" i="15" a="1"/>
  <c r="FA17" i="15" a="1"/>
  <c r="HP61" i="15" a="1"/>
  <c r="IH51" i="15" a="1"/>
  <c r="OG106" i="15" a="1"/>
  <c r="KJ115" i="15" a="1"/>
  <c r="GV77" i="15" a="1"/>
  <c r="CT54" i="15" a="1"/>
  <c r="HN97" i="15" a="1"/>
  <c r="IA89" i="15" a="1"/>
  <c r="FX24" i="15" a="1"/>
  <c r="LS23" i="15" a="1"/>
  <c r="DJ15" i="15" a="1"/>
  <c r="EB90" i="15" a="1"/>
  <c r="NC53" i="15" a="1"/>
  <c r="ME16" i="15" a="1"/>
  <c r="DE115" i="15" a="1"/>
  <c r="JL22" i="15" a="1"/>
  <c r="LX76" i="15" a="1"/>
  <c r="HT9" i="15" a="1"/>
  <c r="IX9" i="15" a="1"/>
  <c r="LN30" i="15" a="1"/>
  <c r="DP105" i="15" a="1"/>
  <c r="FR29" i="15" a="1"/>
  <c r="OB24" i="15" a="1"/>
  <c r="CN96" i="15" a="1"/>
  <c r="GQ46" i="15" a="1"/>
  <c r="LX46" i="15" a="1"/>
  <c r="KN36" i="15" a="1"/>
  <c r="NB36" i="15" a="1"/>
  <c r="OB99" i="15" a="1"/>
  <c r="LY98" i="15" a="1"/>
  <c r="EP42" i="15" a="1"/>
  <c r="MJ54" i="15" a="1"/>
  <c r="NO8" i="15" a="1"/>
  <c r="MK41" i="15" a="1"/>
  <c r="IN115" i="15" a="1"/>
  <c r="HN82" i="15" a="1"/>
  <c r="LN60" i="15" a="1"/>
  <c r="CZ81" i="15" a="1"/>
  <c r="JX35" i="15" a="1"/>
  <c r="FX54" i="15" a="1"/>
  <c r="GJ89" i="15" a="1"/>
  <c r="HO43" i="15" a="1"/>
  <c r="DF37" i="15" a="1"/>
  <c r="OG77" i="15" a="1"/>
  <c r="LR54" i="15" a="1"/>
  <c r="IH93" i="15" a="1"/>
  <c r="FG120" i="15" a="1"/>
  <c r="CM86" i="15" a="1"/>
  <c r="HV20" i="15" a="1"/>
  <c r="NC120" i="15" a="1"/>
  <c r="GF87" i="15" a="1"/>
  <c r="FH33" i="15" a="1"/>
  <c r="EI10" i="15" a="1"/>
  <c r="DL81" i="15" a="1"/>
  <c r="HU38" i="15" a="1"/>
  <c r="GK8" i="15" a="1"/>
  <c r="LZ70" i="15" a="1"/>
  <c r="IR60" i="15" a="1"/>
  <c r="GR120" i="15" a="1"/>
  <c r="DD115" i="15" a="1"/>
  <c r="FH16" i="15" a="1"/>
  <c r="JQ9" i="15" a="1"/>
  <c r="NZ70" i="15" a="1"/>
  <c r="CS86" i="15" a="1"/>
  <c r="GF49" i="15" a="1"/>
  <c r="LB51" i="15" a="1"/>
  <c r="KT38" i="15" a="1"/>
  <c r="LH93" i="15" a="1"/>
  <c r="FT44" i="15" a="1"/>
  <c r="MP116" i="15" a="1"/>
  <c r="GR93" i="15" a="1"/>
  <c r="GD52" i="15" a="1"/>
  <c r="EI50" i="15" a="1"/>
  <c r="MF15" i="15" a="1"/>
  <c r="CR58" i="15" a="1"/>
  <c r="LS87" i="15" a="1"/>
  <c r="NU78" i="15" a="1"/>
  <c r="EJ37" i="15" a="1"/>
  <c r="EC71" i="15" a="1"/>
  <c r="FN23" i="15" a="1"/>
  <c r="DV82" i="15" a="1"/>
  <c r="NB33" i="15" a="1"/>
  <c r="IX76" i="15" a="1"/>
  <c r="IR91" i="15" a="1"/>
  <c r="LY96" i="15" a="1"/>
  <c r="IL26" i="15" a="1"/>
  <c r="KN56" i="15" a="1"/>
  <c r="ML12" i="15" a="1"/>
  <c r="FB23" i="15" a="1"/>
  <c r="HJ43" i="15" a="1"/>
  <c r="CZ14" i="15" a="1"/>
  <c r="JF45" i="15" a="1"/>
  <c r="CT78" i="15" a="1"/>
  <c r="CN98" i="15" a="1"/>
  <c r="CR96" i="15" a="1"/>
  <c r="DL42" i="15" a="1"/>
  <c r="CN18" i="15" a="1"/>
  <c r="KO24" i="15" a="1"/>
  <c r="HV59" i="15" a="1"/>
  <c r="MR91" i="15" a="1"/>
  <c r="NI95" i="15" a="1"/>
  <c r="JD43" i="15" a="1"/>
  <c r="DP47" i="15" a="1"/>
  <c r="NC29" i="15" a="1"/>
  <c r="DW116" i="15" a="1"/>
  <c r="EZ37" i="15" a="1"/>
  <c r="NP34" i="15" a="1"/>
  <c r="MQ74" i="15" a="1"/>
  <c r="EC94" i="15" a="1"/>
  <c r="GL10" i="15" a="1"/>
  <c r="LS70" i="15" a="1"/>
  <c r="ED26" i="15" a="1"/>
  <c r="LL70" i="15" a="1"/>
  <c r="DP11" i="15" a="1"/>
  <c r="CL98" i="15" a="1"/>
  <c r="GW76" i="15" a="1"/>
  <c r="OG37" i="15" a="1"/>
  <c r="IB98" i="15" a="1"/>
  <c r="LT8" i="15" a="1"/>
  <c r="NI35" i="15" a="1"/>
  <c r="MW79" i="15" a="1"/>
  <c r="OF36" i="15" a="1"/>
  <c r="IR14" i="15" a="1"/>
  <c r="OF38" i="15" a="1"/>
  <c r="ET90" i="15" a="1"/>
  <c r="LT119" i="15" a="1"/>
  <c r="JL11" i="15" a="1"/>
  <c r="JV70" i="15" a="1"/>
  <c r="LA10" i="15" a="1"/>
  <c r="IB75" i="15" a="1"/>
  <c r="NN91" i="15" a="1"/>
  <c r="KC57" i="15" a="1"/>
  <c r="NZ88" i="15" a="1"/>
  <c r="JE116" i="15" a="1"/>
  <c r="NZ67" i="15" a="1"/>
  <c r="IG77" i="15" a="1"/>
  <c r="EB35" i="15" a="1"/>
  <c r="EI45" i="15" a="1"/>
  <c r="DL115" i="15" a="1"/>
  <c r="FS15" i="15" a="1"/>
  <c r="NT54" i="15" a="1"/>
  <c r="FS78" i="15" a="1"/>
  <c r="LT6" i="15" a="1"/>
  <c r="FM33" i="15" a="1"/>
  <c r="NB27" i="15" a="1"/>
  <c r="KP37" i="15" a="1"/>
  <c r="MX116" i="15" a="1"/>
  <c r="EV69" i="15" a="1"/>
  <c r="JW101" i="15" a="1"/>
  <c r="CR88" i="15" a="1"/>
  <c r="JQ82" i="15" a="1"/>
  <c r="NO28" i="15" a="1"/>
  <c r="GK89" i="15" a="1"/>
  <c r="DJ13" i="15" a="1"/>
  <c r="GV56" i="15" a="1"/>
  <c r="KD20" i="15" a="1"/>
  <c r="FL105" i="15" a="1"/>
  <c r="FG54" i="15" a="1"/>
  <c r="NN9" i="15" a="1"/>
  <c r="KT94" i="15" a="1"/>
  <c r="DQ51" i="15" a="1"/>
  <c r="IT37" i="15" a="1"/>
  <c r="FM91" i="15" a="1"/>
  <c r="DE67" i="15" a="1"/>
  <c r="GX69" i="15" a="1"/>
  <c r="CT105" i="15" a="1"/>
  <c r="EC118" i="15" a="1"/>
  <c r="IT83" i="15" a="1"/>
  <c r="HT17" i="15" a="1"/>
  <c r="EH36" i="15" a="1"/>
  <c r="NT63" i="15" a="1"/>
  <c r="DX70" i="15" a="1"/>
  <c r="IA119" i="15" a="1"/>
  <c r="KC67" i="15" a="1"/>
  <c r="CN56" i="15" a="1"/>
  <c r="MX35" i="15" a="1"/>
  <c r="NP65" i="15" a="1"/>
  <c r="KT71" i="15" a="1"/>
  <c r="LN66" i="15" a="1"/>
  <c r="HH47" i="15" a="1"/>
  <c r="JW26" i="15" a="1"/>
  <c r="JR15" i="15" a="1"/>
  <c r="KO95" i="15" a="1"/>
  <c r="IG11" i="15" a="1"/>
  <c r="LY116" i="15" a="1"/>
  <c r="KJ51" i="15" a="1"/>
  <c r="JK119" i="15" a="1"/>
  <c r="KP115" i="15" a="1"/>
  <c r="NH22" i="15" a="1"/>
  <c r="MR41" i="15" a="1"/>
  <c r="IS84" i="15" a="1"/>
  <c r="NZ59" i="15" a="1"/>
  <c r="FT43" i="15" a="1"/>
  <c r="ME83" i="15" a="1"/>
  <c r="IY116" i="15" a="1"/>
  <c r="EO36" i="15" a="1"/>
  <c r="MF63" i="15" a="1"/>
  <c r="GP32" i="15" a="1"/>
  <c r="HH45" i="15" a="1"/>
  <c r="OA93" i="15" a="1"/>
  <c r="IB38" i="15" a="1"/>
  <c r="DJ46" i="15" a="1"/>
  <c r="MD52" i="15" a="1"/>
  <c r="EI46" i="15" a="1"/>
  <c r="MP96" i="15" a="1"/>
  <c r="DK27" i="15" a="1"/>
  <c r="JV31" i="15" a="1"/>
  <c r="GF106" i="15" a="1"/>
  <c r="LG40" i="15" a="1"/>
  <c r="JE19" i="15" a="1"/>
  <c r="OG68" i="15" a="1"/>
  <c r="DF63" i="15" a="1"/>
  <c r="JD53" i="15" a="1"/>
  <c r="DE21" i="15" a="1"/>
  <c r="KH41" i="15" a="1"/>
  <c r="JR93" i="15" a="1"/>
  <c r="CX32" i="15" a="1"/>
  <c r="IM43" i="15" a="1"/>
  <c r="LF90" i="15" a="1"/>
  <c r="JW49" i="15" a="1"/>
  <c r="DD55" i="15" a="1"/>
  <c r="ML109" i="15" a="1"/>
  <c r="LL40" i="15" a="1"/>
  <c r="DW85" i="15" a="1"/>
  <c r="LX55" i="15" a="1"/>
  <c r="NP99" i="15" a="1"/>
  <c r="NJ21" i="15" a="1"/>
  <c r="MQ45" i="15" a="1"/>
  <c r="MF67" i="15" a="1"/>
  <c r="DL32" i="15" a="1"/>
  <c r="EV58" i="15" a="1"/>
  <c r="JJ7" i="15" a="1"/>
  <c r="HJ98" i="15" a="1"/>
  <c r="IM30" i="15" a="1"/>
  <c r="HP77" i="15" a="1"/>
  <c r="OH15" i="15" a="1"/>
  <c r="IR24" i="15" a="1"/>
  <c r="HP93" i="15" a="1"/>
  <c r="NU37" i="15" a="1"/>
  <c r="CT49" i="15" a="1"/>
  <c r="NP49" i="15" a="1"/>
  <c r="FB71" i="15" a="1"/>
  <c r="LL60" i="15" a="1"/>
  <c r="HJ20" i="15" a="1"/>
  <c r="LH23" i="15" a="1"/>
  <c r="NO107" i="15" a="1"/>
  <c r="NT78" i="15" a="1"/>
  <c r="JX66" i="15" a="1"/>
  <c r="MP50" i="15" a="1"/>
  <c r="CS84" i="15" a="1"/>
  <c r="CM87" i="15" a="1"/>
  <c r="MD57" i="15" a="1"/>
  <c r="DD9" i="15" a="1"/>
  <c r="LZ72" i="15" a="1"/>
  <c r="JV121" i="15" a="1"/>
  <c r="MQ68" i="15" a="1"/>
  <c r="FZ94" i="15" a="1"/>
  <c r="MJ116" i="15" a="1"/>
  <c r="NN107" i="15" a="1"/>
  <c r="IT72" i="15" a="1"/>
  <c r="CM15" i="15" a="1"/>
  <c r="IM87" i="15" a="1"/>
  <c r="FL83" i="15" a="1"/>
  <c r="OA59" i="15" a="1"/>
  <c r="IF43" i="15" a="1"/>
  <c r="ND97" i="15" a="1"/>
  <c r="DF116" i="15" a="1"/>
  <c r="HO89" i="15" a="1"/>
  <c r="ED54" i="15" a="1"/>
  <c r="FX70" i="15" a="1"/>
  <c r="ML68" i="15" a="1"/>
  <c r="LM14" i="15" a="1"/>
  <c r="JJ54" i="15" a="1"/>
  <c r="EP28" i="15" a="1"/>
  <c r="FZ37" i="15" a="1"/>
  <c r="OG75" i="15" a="1"/>
  <c r="NV117" i="15" a="1"/>
  <c r="IM35" i="15" a="1"/>
  <c r="IF119" i="15" a="1"/>
  <c r="FF20" i="15" a="1"/>
  <c r="KN91" i="15" a="1"/>
  <c r="FR55" i="15" a="1"/>
  <c r="NN92" i="15" a="1"/>
  <c r="NH73" i="15" a="1"/>
  <c r="KZ65" i="15" a="1"/>
  <c r="EP107" i="15" a="1"/>
  <c r="GV22" i="15" a="1"/>
  <c r="HT28" i="15" a="1"/>
  <c r="GK23" i="15" a="1"/>
  <c r="KB17" i="15" a="1"/>
  <c r="NU98" i="15" a="1"/>
  <c r="MX61" i="15" a="1"/>
  <c r="JL119" i="15" a="1"/>
  <c r="IS74" i="15" a="1"/>
  <c r="JQ23" i="15" a="1"/>
  <c r="DD100" i="15" a="1"/>
  <c r="NV12" i="15" a="1"/>
  <c r="HP92" i="15" a="1"/>
  <c r="DE87" i="15" a="1"/>
  <c r="DL8" i="15" a="1"/>
  <c r="HB85" i="15" a="1"/>
  <c r="KV108" i="15" a="1"/>
  <c r="EZ92" i="15" a="1"/>
  <c r="EO92" i="15" a="1"/>
  <c r="GE106" i="15" a="1"/>
  <c r="ND107" i="15" a="1"/>
  <c r="MQ37" i="15" a="1"/>
  <c r="HC116" i="15" a="1"/>
  <c r="JJ76" i="15" a="1"/>
  <c r="FH41" i="15" a="1"/>
  <c r="HH96" i="15" a="1"/>
  <c r="JK85" i="15" a="1"/>
  <c r="DJ76" i="15" a="1"/>
  <c r="KZ46" i="15" a="1"/>
  <c r="CZ70" i="15" a="1"/>
  <c r="KT7" i="15" a="1"/>
  <c r="IN55" i="15" a="1"/>
  <c r="MD87" i="15" a="1"/>
  <c r="IL19" i="15" a="1"/>
  <c r="ET50" i="15" a="1"/>
  <c r="GJ15" i="15" a="1"/>
  <c r="CX64" i="15" a="1"/>
  <c r="GQ105" i="15" a="1"/>
  <c r="OG14" i="15" a="1"/>
  <c r="GX71" i="15" a="1"/>
  <c r="NZ23" i="15" a="1"/>
  <c r="NJ86" i="15" a="1"/>
  <c r="LX61" i="15" a="1"/>
  <c r="NB9" i="15" a="1"/>
  <c r="LZ53" i="15" a="1"/>
  <c r="EH25" i="15" a="1"/>
  <c r="FH69" i="15" a="1"/>
  <c r="HZ84" i="15" a="1"/>
  <c r="EJ117" i="15" a="1"/>
  <c r="JP95" i="15" a="1"/>
  <c r="JJ87" i="15" a="1"/>
  <c r="IR68" i="15" a="1"/>
  <c r="NO48" i="15" a="1"/>
  <c r="MD93" i="15" a="1"/>
  <c r="IF13" i="15" a="1"/>
  <c r="MD59" i="15" a="1"/>
  <c r="HC18" i="15" a="1"/>
  <c r="CX35" i="15" a="1"/>
  <c r="JP66" i="15" a="1"/>
  <c r="DX59" i="15" a="1"/>
  <c r="CS62" i="15" a="1"/>
  <c r="LF41" i="15" a="1"/>
  <c r="KV40" i="15" a="1"/>
  <c r="ET65" i="15" a="1"/>
  <c r="HI45" i="15" a="1"/>
  <c r="KV28" i="15" a="1"/>
  <c r="JK35" i="15" a="1"/>
  <c r="JK98" i="15" a="1"/>
  <c r="IL21" i="15" a="1"/>
  <c r="NO78" i="15" a="1"/>
  <c r="OG34" i="15" a="1"/>
  <c r="NU50" i="15" a="1"/>
  <c r="HT93" i="15" a="1"/>
  <c r="FG77" i="15" a="1"/>
  <c r="LY16" i="15" a="1"/>
  <c r="EN66" i="15" a="1"/>
  <c r="ME22" i="15" a="1"/>
  <c r="DJ99" i="15" a="1"/>
  <c r="FF101" i="15" a="1"/>
  <c r="EB109" i="15" a="1"/>
  <c r="KJ85" i="15" a="1"/>
  <c r="CT83" i="15" a="1"/>
  <c r="GF119" i="15" a="1"/>
  <c r="NN97" i="15" a="1"/>
  <c r="JJ109" i="15" a="1"/>
  <c r="ML86" i="15" a="1"/>
  <c r="KP107" i="15" a="1"/>
  <c r="GR116" i="15" a="1"/>
  <c r="FS80" i="15" a="1"/>
  <c r="EP105" i="15" a="1"/>
  <c r="DX42" i="15" a="1"/>
  <c r="KO58" i="15" a="1"/>
  <c r="LG36" i="15" a="1"/>
  <c r="FB27" i="15" a="1"/>
  <c r="LR81" i="15" a="1"/>
  <c r="HJ12" i="15" a="1"/>
  <c r="IF89" i="15" a="1"/>
  <c r="HB48" i="15" a="1"/>
  <c r="HO64" i="15" a="1"/>
  <c r="EB77" i="15" a="1"/>
  <c r="EI11" i="15" a="1"/>
  <c r="EJ69" i="15" a="1"/>
  <c r="JR43" i="15" a="1"/>
  <c r="NH49" i="15" a="1"/>
  <c r="HT80" i="15" a="1"/>
  <c r="ED81" i="15" a="1"/>
  <c r="DJ7" i="15" a="1"/>
  <c r="NT24" i="15" a="1"/>
  <c r="EJ43" i="15" a="1"/>
  <c r="FG81" i="15" a="1"/>
  <c r="OH75" i="15" a="1"/>
  <c r="JD117" i="15" a="1"/>
  <c r="DV118" i="15" a="1"/>
  <c r="HC53" i="15" a="1"/>
  <c r="KP11" i="15" a="1"/>
  <c r="CT26" i="15" a="1"/>
  <c r="NJ85" i="15" a="1"/>
  <c r="ML11" i="15" a="1"/>
  <c r="DX24" i="15" a="1"/>
  <c r="NU44" i="15" a="1"/>
  <c r="NI33" i="15" a="1"/>
  <c r="IY64" i="15" a="1"/>
  <c r="NU16" i="15" a="1"/>
  <c r="KU8" i="15" a="1"/>
  <c r="IT38" i="15" a="1"/>
  <c r="HV15" i="15" a="1"/>
  <c r="GF63" i="15" a="1"/>
  <c r="HO30" i="15" a="1"/>
  <c r="IH90" i="15" a="1"/>
  <c r="HB8" i="15" a="1"/>
  <c r="FS50" i="15" a="1"/>
  <c r="LS109" i="15" a="1"/>
  <c r="LX82" i="15" a="1"/>
  <c r="CT94" i="15" a="1"/>
  <c r="DK91" i="15" a="1"/>
  <c r="DR35" i="15" a="1"/>
  <c r="JV91" i="15" a="1"/>
  <c r="IA11" i="15" a="1"/>
  <c r="ME8" i="15" a="1"/>
  <c r="GL95" i="15" a="1"/>
  <c r="LN29" i="15" a="1"/>
  <c r="IH80" i="15" a="1"/>
  <c r="EN42" i="15" a="1"/>
  <c r="NN101" i="15" a="1"/>
  <c r="LT65" i="15" a="1"/>
  <c r="FX47" i="15" a="1"/>
  <c r="HH46" i="15" a="1"/>
  <c r="FF52" i="15" a="1"/>
  <c r="EU17" i="15" a="1"/>
  <c r="CY15" i="15" a="1"/>
  <c r="IR65" i="15" a="1"/>
  <c r="HV85" i="15" a="1"/>
  <c r="LB83" i="15" a="1"/>
  <c r="EJ9" i="15" a="1"/>
  <c r="MV54" i="15" a="1"/>
  <c r="JK108" i="15" a="1"/>
  <c r="LF53" i="15" a="1"/>
  <c r="LB7" i="15" a="1"/>
  <c r="KC87" i="15" a="1"/>
  <c r="CT88" i="15" a="1"/>
  <c r="NV57" i="15" a="1"/>
  <c r="IZ120" i="15" a="1"/>
  <c r="DE117" i="15" a="1"/>
  <c r="CX119" i="15" a="1"/>
  <c r="FA57" i="15" a="1"/>
  <c r="CR46" i="15" a="1"/>
  <c r="MK28" i="15" a="1"/>
  <c r="EP54" i="15" a="1"/>
  <c r="KB54" i="15" a="1"/>
  <c r="FT117" i="15" a="1"/>
  <c r="CL100" i="15" a="1"/>
  <c r="LB109" i="15" a="1"/>
  <c r="MV87" i="15" a="1"/>
  <c r="NB32" i="15" a="1"/>
  <c r="MP48" i="15" a="1"/>
  <c r="DR91" i="15" a="1"/>
  <c r="GE80" i="15" a="1"/>
  <c r="NB91" i="15" a="1"/>
  <c r="KO86" i="15" a="1"/>
  <c r="HP51" i="15" a="1"/>
  <c r="CM66" i="15" a="1"/>
  <c r="DE90" i="15" a="1"/>
  <c r="OB75" i="15" a="1"/>
  <c r="EB44" i="15" a="1"/>
  <c r="IA55" i="15" a="1"/>
  <c r="FG90" i="15" a="1"/>
  <c r="IB56" i="15" a="1"/>
  <c r="JF101" i="15" a="1"/>
  <c r="EJ79" i="15" a="1"/>
  <c r="JF47" i="15" a="1"/>
  <c r="NV87" i="15" a="1"/>
  <c r="NV66" i="15" a="1"/>
  <c r="FZ83" i="15" a="1"/>
  <c r="KV9" i="15" a="1"/>
  <c r="CX33" i="15" a="1"/>
  <c r="MV7" i="15" a="1"/>
  <c r="MX87" i="15" a="1"/>
  <c r="LY25" i="15" a="1"/>
  <c r="NC71" i="15" a="1"/>
  <c r="LX109" i="15" a="1"/>
  <c r="JK16" i="15" a="1"/>
  <c r="IY38" i="15" a="1"/>
  <c r="JQ46" i="15" a="1"/>
  <c r="OA7" i="15" a="1"/>
  <c r="MQ119" i="15" a="1"/>
  <c r="EZ88" i="15" a="1"/>
  <c r="EC34" i="15" a="1"/>
  <c r="JF99" i="15" a="1"/>
  <c r="CY51" i="15" a="1"/>
  <c r="JJ48" i="15" a="1"/>
  <c r="IZ7" i="15" a="1"/>
  <c r="DQ26" i="15" a="1"/>
  <c r="FG42" i="15" a="1"/>
  <c r="LA31" i="15" a="1"/>
  <c r="CN14" i="15" a="1"/>
  <c r="HU50" i="15" a="1"/>
  <c r="OF73" i="15" a="1"/>
  <c r="JE70" i="15" a="1"/>
  <c r="FH105" i="15" a="1"/>
  <c r="NI11" i="15" a="1"/>
  <c r="FG31" i="15" a="1"/>
  <c r="JX77" i="15" a="1"/>
  <c r="ED78" i="15" a="1"/>
  <c r="HN94" i="15" a="1"/>
  <c r="IL105" i="15" a="1"/>
  <c r="CM55" i="15" a="1"/>
  <c r="DK36" i="15" a="1"/>
  <c r="IN39" i="15" a="1"/>
  <c r="NJ11" i="15" a="1"/>
  <c r="CM81" i="15" a="1"/>
  <c r="JJ83" i="15" a="1"/>
  <c r="NU54" i="15" a="1"/>
  <c r="HU90" i="15" a="1"/>
  <c r="NH47" i="15" a="1"/>
  <c r="JV58" i="15" a="1"/>
  <c r="FR57" i="15" a="1"/>
  <c r="IH24" i="15" a="1"/>
  <c r="JF94" i="15" a="1"/>
  <c r="LY6" i="15" a="1"/>
  <c r="CR82" i="15" a="1"/>
  <c r="NN12" i="15" a="1"/>
  <c r="NB66" i="15" a="1"/>
  <c r="EC76" i="15" a="1"/>
  <c r="NI47" i="15" a="1"/>
  <c r="IX15" i="15" a="1"/>
  <c r="NH33" i="15" a="1"/>
  <c r="FX40" i="15" a="1"/>
  <c r="KH33" i="15" a="1"/>
  <c r="EZ89" i="15" a="1"/>
  <c r="MW100" i="15" a="1"/>
  <c r="IZ83" i="15" a="1"/>
  <c r="CZ11" i="15" a="1"/>
  <c r="GE44" i="15" a="1"/>
  <c r="HC118" i="15" a="1"/>
  <c r="IT105" i="15" a="1"/>
  <c r="EU78" i="15" a="1"/>
  <c r="KC54" i="15" a="1"/>
  <c r="HN121" i="15" a="1"/>
  <c r="LT87" i="15" a="1"/>
  <c r="MR116" i="15" a="1"/>
  <c r="LZ85" i="15" a="1"/>
  <c r="HT59" i="15" a="1"/>
  <c r="EP73" i="15" a="1"/>
  <c r="DW7" i="15" a="1"/>
  <c r="HT36" i="15" a="1"/>
  <c r="FH90" i="15" a="1"/>
  <c r="CR16" i="15" a="1"/>
  <c r="EN9" i="15" a="1"/>
  <c r="GQ98" i="15" a="1"/>
  <c r="EH58" i="15" a="1"/>
  <c r="DW47" i="15" a="1"/>
  <c r="FG106" i="15" a="1"/>
  <c r="IX34" i="15" a="1"/>
  <c r="KT31" i="15" a="1"/>
  <c r="HU108" i="15" a="1"/>
  <c r="JX31" i="15" a="1"/>
  <c r="DL88" i="15" a="1"/>
  <c r="MV35" i="15" a="1"/>
  <c r="LL83" i="15" a="1"/>
  <c r="NJ101" i="15" a="1"/>
  <c r="MF22" i="15" a="1"/>
  <c r="DX27" i="15" a="1"/>
  <c r="CX62" i="15" a="1"/>
  <c r="HO48" i="15" a="1"/>
  <c r="GV84" i="15" a="1"/>
  <c r="IX85" i="15" a="1"/>
  <c r="LL105" i="15" a="1"/>
  <c r="JF100" i="15" a="1"/>
  <c r="IA87" i="15" a="1"/>
  <c r="FS116" i="15" a="1"/>
  <c r="KV78" i="15" a="1"/>
  <c r="FY32" i="15" a="1"/>
  <c r="CY44" i="15" a="1"/>
  <c r="EB59" i="15" a="1"/>
  <c r="GV9" i="15" a="1"/>
  <c r="GL88" i="15" a="1"/>
  <c r="GK35" i="15" a="1"/>
  <c r="CX29" i="15" a="1"/>
  <c r="GW71" i="15" a="1"/>
  <c r="HO88" i="15" a="1"/>
  <c r="DE95" i="15" a="1"/>
  <c r="CL18" i="15" a="1"/>
  <c r="EJ12" i="15" a="1"/>
  <c r="KZ8" i="15" a="1"/>
  <c r="IL24" i="15" a="1"/>
  <c r="JV81" i="15" a="1"/>
  <c r="JE18" i="15" a="1"/>
  <c r="CL42" i="15" a="1"/>
  <c r="HN73" i="15" a="1"/>
  <c r="IL56" i="15" a="1"/>
  <c r="ND80" i="15" a="1"/>
  <c r="JJ97" i="15" a="1"/>
  <c r="CT59" i="15" a="1"/>
  <c r="DL72" i="15" a="1"/>
  <c r="CY87" i="15" a="1"/>
  <c r="KC99" i="15" a="1"/>
  <c r="DD7" i="15" a="1"/>
  <c r="MR34" i="15" a="1"/>
  <c r="NB16" i="15" a="1"/>
  <c r="CR30" i="15" a="1"/>
  <c r="IM27" i="15" a="1"/>
  <c r="HU109" i="15" a="1"/>
  <c r="HU39" i="15" a="1"/>
  <c r="KZ75" i="15" a="1"/>
  <c r="NB26" i="15" a="1"/>
  <c r="LZ12" i="15" a="1"/>
  <c r="JX119" i="15" a="1"/>
  <c r="NH77" i="15" a="1"/>
  <c r="NI66" i="15" a="1"/>
  <c r="FL84" i="15" a="1"/>
  <c r="LH108" i="15" a="1"/>
  <c r="HB83" i="15" a="1"/>
  <c r="KN18" i="15" a="1"/>
  <c r="EO64" i="15" a="1"/>
  <c r="OH82" i="15" a="1"/>
  <c r="NI70" i="15" a="1"/>
  <c r="FR56" i="15" a="1"/>
  <c r="DP42" i="15" a="1"/>
  <c r="IZ12" i="15" a="1"/>
  <c r="EV44" i="15" a="1"/>
  <c r="GW100" i="15" a="1"/>
  <c r="GE93" i="15" a="1"/>
  <c r="FY71" i="15" a="1"/>
  <c r="LH60" i="15" a="1"/>
  <c r="KN7" i="15" a="1"/>
  <c r="DV68" i="15" a="1"/>
  <c r="CX49" i="15" a="1"/>
  <c r="LH11" i="15" a="1"/>
  <c r="CT116" i="15" a="1"/>
  <c r="JQ51" i="15" a="1"/>
  <c r="KD24" i="15" a="1"/>
  <c r="EJ46" i="15" a="1"/>
  <c r="ME35" i="15" a="1"/>
  <c r="ET40" i="15" a="1"/>
  <c r="KT37" i="15" a="1"/>
  <c r="NU14" i="15" a="1"/>
  <c r="IM81" i="15" a="1"/>
  <c r="FF21" i="15" a="1"/>
  <c r="GD116" i="15" a="1"/>
  <c r="FR79" i="15" a="1"/>
  <c r="GJ57" i="15" a="1"/>
  <c r="OB70" i="15" a="1"/>
  <c r="NZ101" i="15" a="1"/>
  <c r="NV109" i="15" a="1"/>
  <c r="NZ34" i="15" a="1"/>
  <c r="EC100" i="15" a="1"/>
  <c r="FR38" i="15" a="1"/>
  <c r="KC46" i="15" a="1"/>
  <c r="FB90" i="15" a="1"/>
  <c r="LH76" i="15" a="1"/>
  <c r="KB19" i="15" a="1"/>
  <c r="KT14" i="15" a="1"/>
  <c r="KN121" i="15" a="1"/>
  <c r="LL73" i="15" a="1"/>
  <c r="DK30" i="15" a="1"/>
  <c r="EP79" i="15" a="1"/>
  <c r="EB55" i="15" a="1"/>
  <c r="LY121" i="15" a="1"/>
  <c r="KH67" i="15" a="1"/>
  <c r="HP68" i="15" a="1"/>
  <c r="FF56" i="15" a="1"/>
  <c r="DP7" i="15" a="1"/>
  <c r="CL36" i="15" a="1"/>
  <c r="DQ63" i="15" a="1"/>
  <c r="NT108" i="15" a="1"/>
  <c r="HD79" i="15" a="1"/>
  <c r="IR94" i="15" a="1"/>
  <c r="OG118" i="15" a="1"/>
  <c r="NC9" i="15" a="1"/>
  <c r="JE89" i="15" a="1"/>
  <c r="GD94" i="15" a="1"/>
  <c r="LY90" i="15" a="1"/>
  <c r="MW73" i="15" a="1"/>
  <c r="LL49" i="15" a="1"/>
  <c r="IA20" i="15" a="1"/>
  <c r="MW116" i="15" a="1"/>
  <c r="FB98" i="15" a="1"/>
  <c r="LY76" i="15" a="1"/>
  <c r="LN115" i="15" a="1"/>
  <c r="FT98" i="15" a="1"/>
  <c r="OG84" i="15" a="1"/>
  <c r="FL11" i="15" a="1"/>
  <c r="IB17" i="15" a="1"/>
  <c r="HO68" i="15" a="1"/>
  <c r="LA71" i="15" a="1"/>
  <c r="MD80" i="15" a="1"/>
  <c r="FZ51" i="15" a="1"/>
  <c r="ET13" i="15" a="1"/>
  <c r="NP33" i="15" a="1"/>
  <c r="ED21" i="15" a="1"/>
  <c r="IL100" i="15" a="1"/>
  <c r="JP29" i="15" a="1"/>
  <c r="HP121" i="15" a="1"/>
  <c r="MJ65" i="15" a="1"/>
  <c r="DL40" i="15" a="1"/>
  <c r="EP47" i="15" a="1"/>
  <c r="MF115" i="15" a="1"/>
  <c r="LF54" i="15" a="1"/>
  <c r="HI72" i="15" a="1"/>
  <c r="IR21" i="15" a="1"/>
  <c r="KT41" i="15" a="1"/>
  <c r="MW72" i="15" a="1"/>
  <c r="JW13" i="15" a="1"/>
  <c r="FF8" i="15" a="1"/>
  <c r="LH121" i="15" a="1"/>
  <c r="GW89" i="15" a="1"/>
  <c r="CT96" i="15" a="1"/>
  <c r="IN58" i="15" a="1"/>
  <c r="DW53" i="15" a="1"/>
  <c r="GK119" i="15" a="1"/>
  <c r="JV51" i="15" a="1"/>
  <c r="HB58" i="15" a="1"/>
  <c r="KZ109" i="15" a="1"/>
  <c r="MD94" i="15" a="1"/>
  <c r="NO40" i="15" a="1"/>
  <c r="CZ96" i="15" a="1"/>
  <c r="FZ63" i="15" a="1"/>
  <c r="KN26" i="15" a="1"/>
  <c r="KH73" i="15" a="1"/>
  <c r="CR44" i="15" a="1"/>
  <c r="DQ61" i="15" a="1"/>
  <c r="LN109" i="15" a="1"/>
  <c r="MJ101" i="15" a="1"/>
  <c r="DV65" i="15" a="1"/>
  <c r="IN12" i="15" a="1"/>
  <c r="HJ54" i="15" a="1"/>
  <c r="DP46" i="15" a="1"/>
  <c r="JL8" i="15" a="1"/>
  <c r="KP17" i="15" a="1"/>
  <c r="LX71" i="15" a="1"/>
  <c r="HP71" i="15" a="1"/>
  <c r="KZ32" i="15" a="1"/>
  <c r="HI58" i="15" a="1"/>
  <c r="FT76" i="15" a="1"/>
  <c r="EB120" i="15" a="1"/>
  <c r="MF66" i="15" a="1"/>
  <c r="FM118" i="15" a="1"/>
  <c r="KT83" i="15" a="1"/>
  <c r="IG92" i="15" a="1"/>
  <c r="CS15" i="15" a="1"/>
  <c r="ME66" i="15" a="1"/>
  <c r="GL75" i="15" a="1"/>
  <c r="JL105" i="15" a="1"/>
  <c r="HP76" i="15" a="1"/>
  <c r="EU38" i="15" a="1"/>
  <c r="DJ36" i="15" a="1"/>
  <c r="DK19" i="15" a="1"/>
  <c r="IS81" i="15" a="1"/>
  <c r="EO108" i="15" a="1"/>
  <c r="NZ82" i="15" a="1"/>
  <c r="DE47" i="15" a="1"/>
  <c r="MK18" i="15" a="1"/>
  <c r="LR45" i="15" a="1"/>
  <c r="MJ20" i="15" a="1"/>
  <c r="MR30" i="15" a="1"/>
  <c r="DP14" i="15" a="1"/>
  <c r="KV31" i="15" a="1"/>
  <c r="EJ13" i="15" a="1"/>
  <c r="HV41" i="15" a="1"/>
  <c r="IL44" i="15" a="1"/>
  <c r="JP62" i="15" a="1"/>
  <c r="LF51" i="15" a="1"/>
  <c r="KI19" i="15" a="1"/>
  <c r="CS17" i="15" a="1"/>
  <c r="JW71" i="15" a="1"/>
  <c r="HI54" i="15" a="1"/>
  <c r="EI119" i="15" a="1"/>
  <c r="HI22" i="15" a="1"/>
  <c r="GW63" i="15" a="1"/>
  <c r="FR25" i="15" a="1"/>
  <c r="GV78" i="15" a="1"/>
  <c r="HJ94" i="15" a="1"/>
  <c r="KI47" i="15" a="1"/>
  <c r="DR101" i="15" a="1"/>
  <c r="FB89" i="15" a="1"/>
  <c r="FX15" i="15" a="1"/>
  <c r="NP90" i="15" a="1"/>
  <c r="IY32" i="15" a="1"/>
  <c r="JF29" i="15" a="1"/>
  <c r="JF109" i="15" a="1"/>
  <c r="KT44" i="15" a="1"/>
  <c r="KO56" i="15" a="1"/>
  <c r="EO107" i="15" a="1"/>
  <c r="LR72" i="15" a="1"/>
  <c r="NH81" i="15" a="1"/>
  <c r="EU19" i="15" a="1"/>
  <c r="FN10" i="15" a="1"/>
  <c r="NZ12" i="15" a="1"/>
  <c r="GR118" i="15" a="1"/>
  <c r="IN93" i="15" a="1"/>
  <c r="EH121" i="15" a="1"/>
  <c r="IA25" i="15" a="1"/>
  <c r="LG78" i="15" a="1"/>
  <c r="EB118" i="15" a="1"/>
  <c r="DE109" i="15" a="1"/>
  <c r="FA105" i="15" a="1"/>
  <c r="FH24" i="15" a="1"/>
  <c r="IG53" i="15" a="1"/>
  <c r="GF92" i="15" a="1"/>
  <c r="EP45" i="15" a="1"/>
  <c r="KC36" i="15" a="1"/>
  <c r="ET66" i="15" a="1"/>
  <c r="MX46" i="15" a="1"/>
  <c r="FA32" i="15" a="1"/>
  <c r="IS10" i="15" a="1"/>
  <c r="GP18" i="15" a="1"/>
  <c r="FX85" i="15" a="1"/>
  <c r="GD42" i="15" a="1"/>
  <c r="GV76" i="15" a="1"/>
  <c r="NP32" i="15" a="1"/>
  <c r="CL10" i="15" a="1"/>
  <c r="GE68" i="15" a="1"/>
  <c r="GK86" i="15" a="1"/>
  <c r="OH64" i="15" a="1"/>
  <c r="GV63" i="15" a="1"/>
  <c r="EV87" i="15" a="1"/>
  <c r="FZ69" i="15" a="1"/>
  <c r="KB77" i="15" a="1"/>
  <c r="OA28" i="15" a="1"/>
  <c r="KO74" i="15" a="1"/>
  <c r="HB88" i="15" a="1"/>
  <c r="HN83" i="15" a="1"/>
  <c r="DF70" i="15" a="1"/>
  <c r="KO75" i="15" a="1"/>
  <c r="MJ46" i="15" a="1"/>
  <c r="KO78" i="15" a="1"/>
  <c r="JE12" i="15" a="1"/>
  <c r="EZ60" i="15" a="1"/>
  <c r="EV120" i="15" a="1"/>
  <c r="KD9" i="15" a="1"/>
  <c r="KC56" i="15" a="1"/>
  <c r="MR70" i="15" a="1"/>
  <c r="JR54" i="15" a="1"/>
  <c r="DF95" i="15" a="1"/>
  <c r="DP117" i="15" a="1"/>
  <c r="DX67" i="15" a="1"/>
  <c r="EU84" i="15" a="1"/>
  <c r="NC33" i="15" a="1"/>
  <c r="JP28" i="15" a="1"/>
  <c r="DQ116" i="15" a="1"/>
  <c r="LA96" i="15" a="1"/>
  <c r="MW36" i="15" a="1"/>
  <c r="FT77" i="15" a="1"/>
  <c r="GJ75" i="15" a="1"/>
  <c r="IR88" i="15" a="1"/>
  <c r="LL54" i="15" a="1"/>
  <c r="KN55" i="15" a="1"/>
  <c r="NO44" i="15" a="1"/>
  <c r="EZ100" i="15" a="1"/>
  <c r="IL8" i="15" a="1"/>
  <c r="GW65" i="15" a="1"/>
  <c r="FT34" i="15" a="1"/>
  <c r="LN68" i="15" a="1"/>
  <c r="MJ66" i="15" a="1"/>
  <c r="DJ29" i="15" a="1"/>
  <c r="KH48" i="15" a="1"/>
  <c r="GP72" i="15" a="1"/>
  <c r="DK33" i="15" a="1"/>
  <c r="FF28" i="15" a="1"/>
  <c r="MQ40" i="15" a="1"/>
  <c r="NJ60" i="15" a="1"/>
  <c r="LH21" i="15" a="1"/>
  <c r="IB34" i="15" a="1"/>
  <c r="ED52" i="15" a="1"/>
  <c r="DW63" i="15" a="1"/>
  <c r="IB39" i="15" a="1"/>
  <c r="JP37" i="15" a="1"/>
  <c r="JX11" i="15" a="1"/>
  <c r="NH107" i="15" a="1"/>
  <c r="FN65" i="15" a="1"/>
  <c r="DL105" i="15" a="1"/>
  <c r="EP83" i="15" a="1"/>
  <c r="KU81" i="15" a="1"/>
  <c r="MQ67" i="15" a="1"/>
  <c r="NB34" i="15" a="1"/>
  <c r="FX7" i="15" a="1"/>
  <c r="JJ66" i="15" a="1"/>
  <c r="IX79" i="15" a="1"/>
  <c r="LF69" i="15" a="1"/>
  <c r="KH52" i="15" a="1"/>
  <c r="FZ74" i="15" a="1"/>
  <c r="IX52" i="15" a="1"/>
  <c r="HV56" i="15" a="1"/>
  <c r="GV52" i="15" a="1"/>
  <c r="JW42" i="15" a="1"/>
  <c r="FH59" i="15" a="1"/>
  <c r="NJ92" i="15" a="1"/>
  <c r="JW25" i="15" a="1"/>
  <c r="KJ38" i="15" a="1"/>
  <c r="NB65" i="15" a="1"/>
  <c r="IA100" i="15" a="1"/>
  <c r="DJ82" i="15" a="1"/>
  <c r="DP39" i="15" a="1"/>
  <c r="CT76" i="15" a="1"/>
  <c r="HU31" i="15" a="1"/>
  <c r="LR11" i="15" a="1"/>
  <c r="OG47" i="15" a="1"/>
  <c r="MP10" i="15" a="1"/>
  <c r="JW106" i="15" a="1"/>
  <c r="JX83" i="15" a="1"/>
  <c r="CM49" i="15" a="1"/>
  <c r="HI8" i="15" a="1"/>
  <c r="GV20" i="15" a="1"/>
  <c r="EZ90" i="15" a="1"/>
  <c r="NZ39" i="15" a="1"/>
  <c r="JL63" i="15" a="1"/>
  <c r="HN115" i="15" a="1"/>
  <c r="FN109" i="15" a="1"/>
  <c r="LF42" i="15" a="1"/>
  <c r="FX45" i="15" a="1"/>
  <c r="DD60" i="15" a="1"/>
  <c r="IY115" i="15" a="1"/>
  <c r="LX106" i="15" a="1"/>
  <c r="MV109" i="15" a="1"/>
  <c r="DJ72" i="15" a="1"/>
  <c r="CY94" i="15" a="1"/>
  <c r="HU96" i="15" a="1"/>
  <c r="EJ77" i="15" a="1"/>
  <c r="LZ56" i="15" a="1"/>
  <c r="GF70" i="15" a="1"/>
  <c r="OH87" i="15" a="1"/>
  <c r="GF83" i="15" a="1"/>
  <c r="DR118" i="15" a="1"/>
  <c r="JF8" i="15" a="1"/>
  <c r="MX26" i="15" a="1"/>
  <c r="HV119" i="15" a="1"/>
  <c r="DL95" i="15" a="1"/>
  <c r="HN33" i="15" a="1"/>
  <c r="KN69" i="15" a="1"/>
  <c r="DQ71" i="15" a="1"/>
  <c r="CL99" i="15" a="1"/>
  <c r="FX94" i="15" a="1"/>
  <c r="HT24" i="15" a="1"/>
  <c r="DR10" i="15" a="1"/>
  <c r="IG30" i="15" a="1"/>
  <c r="IS95" i="15" a="1"/>
  <c r="GV65" i="15" a="1"/>
  <c r="MQ117" i="15" a="1"/>
  <c r="LG45" i="15" a="1"/>
  <c r="NP10" i="15" a="1"/>
  <c r="GD87" i="15" a="1"/>
  <c r="KH81" i="15" a="1"/>
  <c r="HV105" i="15" a="1"/>
  <c r="LA39" i="15" a="1"/>
  <c r="MQ34" i="15" a="1"/>
  <c r="FR6" i="15" a="1"/>
  <c r="EO6" i="15" a="1"/>
  <c r="DW23" i="15" a="1"/>
  <c r="JE9" i="15" a="1"/>
  <c r="CT21" i="15" a="1"/>
  <c r="NN17" i="15" a="1"/>
  <c r="OB22" i="15" a="1"/>
  <c r="OG87" i="15" a="1"/>
  <c r="LG88" i="15" a="1"/>
  <c r="CR95" i="15" a="1"/>
  <c r="IM119" i="15" a="1"/>
  <c r="JJ32" i="15" a="1"/>
  <c r="CR18" i="15" a="1"/>
  <c r="DJ73" i="15" a="1"/>
  <c r="LX87" i="15" a="1"/>
  <c r="EP24" i="15" a="1"/>
  <c r="MW42" i="15" a="1"/>
  <c r="NB22" i="15" a="1"/>
  <c r="LN40" i="15" a="1"/>
  <c r="EC50" i="15" a="1"/>
  <c r="IB83" i="15" a="1"/>
  <c r="EH70" i="15" a="1"/>
  <c r="OH51" i="15" a="1"/>
  <c r="DQ97" i="15" a="1"/>
  <c r="LL52" i="15" a="1"/>
  <c r="GF117" i="15" a="1"/>
  <c r="NT33" i="15" a="1"/>
  <c r="HU105" i="15" a="1"/>
  <c r="JE90" i="15" a="1"/>
  <c r="OG119" i="15" a="1"/>
  <c r="JV47" i="15" a="1"/>
  <c r="FL101" i="15" a="1"/>
  <c r="FL106" i="15" a="1"/>
  <c r="HN25" i="15" a="1"/>
  <c r="HZ63" i="15" a="1"/>
  <c r="KB24" i="15" a="1"/>
  <c r="JJ14" i="15" a="1"/>
  <c r="GK105" i="15" a="1"/>
  <c r="CS98" i="15" a="1"/>
  <c r="LZ119" i="15" a="1"/>
  <c r="OB78" i="15" a="1"/>
  <c r="MF68" i="15" a="1"/>
  <c r="OG46" i="15" a="1"/>
  <c r="KJ99" i="15" a="1"/>
  <c r="NJ58" i="15" a="1"/>
  <c r="NU89" i="15" a="1"/>
  <c r="MP15" i="15" a="1"/>
  <c r="FM58" i="15" a="1"/>
  <c r="LR95" i="15" a="1"/>
  <c r="NZ65" i="15" a="1"/>
  <c r="ML21" i="15" a="1"/>
  <c r="NP44" i="15" a="1"/>
  <c r="JQ8" i="15" a="1"/>
  <c r="CM50" i="15" a="1"/>
  <c r="DW81" i="15" a="1"/>
  <c r="CM29" i="15" a="1"/>
  <c r="NC41" i="15" a="1"/>
  <c r="DQ23" i="15" a="1"/>
  <c r="MX38" i="15" a="1"/>
  <c r="LG53" i="15" a="1"/>
  <c r="OH39" i="15" a="1"/>
  <c r="GL12" i="15" a="1"/>
  <c r="IA16" i="15" a="1"/>
  <c r="DJ97" i="15" a="1"/>
  <c r="GW10" i="15" a="1"/>
  <c r="MV107" i="15" a="1"/>
  <c r="MJ87" i="15" a="1"/>
  <c r="KZ48" i="15" a="1"/>
  <c r="ED80" i="15" a="1"/>
  <c r="HD12" i="15" a="1"/>
  <c r="EZ57" i="15" a="1"/>
  <c r="DK85" i="15" a="1"/>
  <c r="NB38" i="15" a="1"/>
  <c r="HI57" i="15" a="1"/>
  <c r="LN72" i="15" a="1"/>
  <c r="IH31" i="15" a="1"/>
  <c r="NV71" i="15" a="1"/>
  <c r="MR117" i="15" a="1"/>
  <c r="EZ115" i="15" a="1"/>
  <c r="LF55" i="15" a="1"/>
  <c r="GL119" i="15" a="1"/>
  <c r="LS97" i="15" a="1"/>
  <c r="HI118" i="15" a="1"/>
  <c r="GW115" i="15" a="1"/>
  <c r="EZ121" i="15" a="1"/>
  <c r="LH71" i="15" a="1"/>
  <c r="CT27" i="15" a="1"/>
  <c r="HN64" i="15" a="1"/>
  <c r="IF12" i="15" a="1"/>
  <c r="JV100" i="15" a="1"/>
  <c r="EN17" i="15" a="1"/>
  <c r="FB8" i="15" a="1"/>
  <c r="LA41" i="15" a="1"/>
  <c r="HZ92" i="15" a="1"/>
  <c r="MR7" i="15" a="1"/>
  <c r="JP15" i="15" a="1"/>
  <c r="EU31" i="15" a="1"/>
  <c r="HZ26" i="15" a="1"/>
  <c r="FZ96" i="15" a="1"/>
  <c r="FM99" i="15" a="1"/>
  <c r="HD15" i="15" a="1"/>
  <c r="OA73" i="15" a="1"/>
  <c r="KZ92" i="15" a="1"/>
  <c r="FN78" i="15" a="1"/>
  <c r="GJ16" i="15" a="1"/>
  <c r="NV106" i="15" a="1"/>
  <c r="KB41" i="15" a="1"/>
  <c r="IY22" i="15" a="1"/>
  <c r="KU60" i="15" a="1"/>
  <c r="JK52" i="15" a="1"/>
  <c r="CL90" i="15" a="1"/>
  <c r="HT85" i="15" a="1"/>
  <c r="JV43" i="15" a="1"/>
  <c r="LL65" i="15" a="1"/>
  <c r="IZ116" i="15" a="1"/>
  <c r="GD120" i="15" a="1"/>
  <c r="OF17" i="15" a="1"/>
  <c r="DL91" i="15" a="1"/>
  <c r="ML100" i="15" a="1"/>
  <c r="KU91" i="15" a="1"/>
  <c r="LH75" i="15" a="1"/>
  <c r="OA19" i="15" a="1"/>
  <c r="FA35" i="15" a="1"/>
  <c r="GK49" i="15" a="1"/>
  <c r="FB9" i="15" a="1"/>
  <c r="JE94" i="15" a="1"/>
  <c r="DK9" i="15" a="1"/>
  <c r="HT63" i="15" a="1"/>
  <c r="LM38" i="15" a="1"/>
  <c r="HJ9" i="15" a="1"/>
  <c r="NC59" i="15" a="1"/>
  <c r="LZ93" i="15" a="1"/>
  <c r="GP94" i="15" a="1"/>
  <c r="IR30" i="15" a="1"/>
  <c r="IH29" i="15" a="1"/>
  <c r="DD96" i="15" a="1"/>
  <c r="LN12" i="15" a="1"/>
  <c r="IR58" i="15" a="1"/>
  <c r="FX51" i="15" a="1"/>
  <c r="FA109" i="15" a="1"/>
  <c r="LH19" i="15" a="1"/>
  <c r="KP25" i="15" a="1"/>
  <c r="JK46" i="15" a="1"/>
  <c r="MV28" i="15" a="1"/>
  <c r="GX109" i="15" a="1"/>
  <c r="LX118" i="15" a="1"/>
  <c r="LF11" i="15" a="1"/>
  <c r="KZ121" i="15" a="1"/>
  <c r="GD106" i="15" a="1"/>
  <c r="HP31" i="15" a="1"/>
  <c r="OF52" i="15" a="1"/>
  <c r="KT15" i="15" a="1"/>
  <c r="IM90" i="15" a="1"/>
  <c r="NO82" i="15" a="1"/>
  <c r="KB92" i="15" a="1"/>
  <c r="IG25" i="15" a="1"/>
  <c r="LS27" i="15" a="1"/>
  <c r="KV77" i="15" a="1"/>
  <c r="NT27" i="15" a="1"/>
  <c r="FY39" i="15" a="1"/>
  <c r="OB25" i="15" a="1"/>
  <c r="LG74" i="15" a="1"/>
  <c r="KI109" i="15" a="1"/>
  <c r="GW58" i="15" a="1"/>
  <c r="HI15" i="15" a="1"/>
  <c r="FT74" i="15" a="1"/>
  <c r="GX75" i="15" a="1"/>
  <c r="JD41" i="15" a="1"/>
  <c r="KB21" i="15" a="1"/>
  <c r="GP109" i="15" a="1"/>
  <c r="FG84" i="15" a="1"/>
  <c r="GP16" i="15" a="1"/>
  <c r="LX119" i="15" a="1"/>
  <c r="DX20" i="15" a="1"/>
  <c r="NI74" i="15" a="1"/>
  <c r="KI71" i="15" a="1"/>
  <c r="CL12" i="15" a="1"/>
  <c r="MV99" i="15" a="1"/>
  <c r="GP23" i="15" a="1"/>
  <c r="IM7" i="15" a="1"/>
  <c r="FR120" i="15" a="1"/>
  <c r="JQ45" i="15" a="1"/>
  <c r="HI42" i="15" a="1"/>
  <c r="DR99" i="15" a="1"/>
  <c r="DX106" i="15" a="1"/>
  <c r="DP17" i="15" a="1"/>
  <c r="IA51" i="15" a="1"/>
  <c r="JP38" i="15" a="1"/>
  <c r="FR66" i="15" a="1"/>
  <c r="FN41" i="15" a="1"/>
  <c r="LN28" i="15" a="1"/>
  <c r="MP92" i="15" a="1"/>
  <c r="HN60" i="15" a="1"/>
  <c r="NH88" i="15" a="1"/>
  <c r="IF83" i="15" a="1"/>
  <c r="JD105" i="15" a="1"/>
  <c r="DR94" i="15" a="1"/>
  <c r="KZ39" i="15" a="1"/>
  <c r="LZ45" i="15" a="1"/>
  <c r="CR52" i="15" a="1"/>
  <c r="GR64" i="15" a="1"/>
  <c r="NB109" i="15" a="1"/>
  <c r="DP72" i="15" a="1"/>
  <c r="FZ85" i="15" a="1"/>
  <c r="IX120" i="15" a="1"/>
  <c r="GL14" i="15" a="1"/>
  <c r="GW34" i="15" a="1"/>
  <c r="NJ82" i="15" a="1"/>
  <c r="JQ42" i="15" a="1"/>
  <c r="EH91" i="15" a="1"/>
  <c r="IN6" i="15" a="1"/>
  <c r="HB34" i="15" a="1"/>
  <c r="HO50" i="15" a="1"/>
  <c r="KV84" i="15" a="1"/>
  <c r="NJ49" i="15" a="1"/>
  <c r="NI27" i="15" a="1"/>
  <c r="FB49" i="15" a="1"/>
  <c r="MP84" i="15" a="1"/>
  <c r="NJ24" i="15" a="1"/>
  <c r="ML57" i="15" a="1"/>
  <c r="HZ41" i="15" a="1"/>
  <c r="LN94" i="15" a="1"/>
  <c r="KT120" i="15" a="1"/>
  <c r="FM36" i="15" a="1"/>
  <c r="DX117" i="15" a="1"/>
  <c r="LS78" i="15" a="1"/>
  <c r="JK41" i="15" a="1"/>
  <c r="CN76" i="15" a="1"/>
  <c r="OF10" i="15" a="1"/>
  <c r="OA99" i="15" a="1"/>
  <c r="NU105" i="15" a="1"/>
  <c r="OF119" i="15" a="1"/>
  <c r="KO119" i="15" a="1"/>
  <c r="GP50" i="15" a="1"/>
  <c r="IF40" i="15" a="1"/>
  <c r="KO89" i="15" a="1"/>
  <c r="OA77" i="15" a="1"/>
  <c r="CX45" i="15" a="1"/>
  <c r="JK9" i="15" a="1"/>
  <c r="FG98" i="15" a="1"/>
  <c r="MX20" i="15" a="1"/>
  <c r="NC72" i="15" a="1"/>
  <c r="JE13" i="15" a="1"/>
  <c r="DP13" i="15" a="1"/>
  <c r="EO119" i="15" a="1"/>
  <c r="FB36" i="15" a="1"/>
  <c r="LH66" i="15" a="1"/>
  <c r="IX24" i="15" a="1"/>
  <c r="IN117" i="15" a="1"/>
  <c r="NV96" i="15" a="1"/>
  <c r="LX29" i="15" a="1"/>
  <c r="HZ81" i="15" a="1"/>
  <c r="HZ117" i="15" a="1"/>
  <c r="GK71" i="15" a="1"/>
  <c r="GR83" i="15" a="1"/>
  <c r="JW70" i="15" a="1"/>
  <c r="HD21" i="15" a="1"/>
  <c r="KV18" i="15" a="1"/>
  <c r="IR31" i="15" a="1"/>
  <c r="KU47" i="15" a="1"/>
  <c r="FA45" i="15" a="1"/>
  <c r="IG37" i="15" a="1"/>
  <c r="GL29" i="15" a="1"/>
  <c r="CR62" i="15" a="1"/>
  <c r="FX32" i="15" a="1"/>
  <c r="NP50" i="15" a="1"/>
  <c r="DE62" i="15" a="1"/>
  <c r="CL34" i="15" a="1"/>
  <c r="EI74" i="15" a="1"/>
  <c r="GX48" i="15" a="1"/>
  <c r="HT88" i="15" a="1"/>
  <c r="IF85" i="15" a="1"/>
  <c r="GQ78" i="15" a="1"/>
  <c r="DP82" i="15" a="1"/>
  <c r="EI58" i="15" a="1"/>
  <c r="GJ21" i="15" a="1"/>
  <c r="MX8" i="15" a="1"/>
  <c r="KJ39" i="15" a="1"/>
  <c r="DL71" i="15" a="1"/>
  <c r="JJ90" i="15" a="1"/>
  <c r="OB18" i="15" a="1"/>
  <c r="NP31" i="15" a="1"/>
  <c r="GK43" i="15" a="1"/>
  <c r="GR28" i="15" a="1"/>
  <c r="FH39" i="15" a="1"/>
  <c r="KD83" i="15" a="1"/>
  <c r="GD10" i="15" a="1"/>
  <c r="NC46" i="15" a="1"/>
  <c r="EO59" i="15" a="1"/>
  <c r="IH88" i="15" a="1"/>
  <c r="GV87" i="15" a="1"/>
  <c r="CN41" i="15" a="1"/>
  <c r="LB73" i="15" a="1"/>
  <c r="OF45" i="15" a="1"/>
  <c r="FY73" i="15" a="1"/>
  <c r="KD117" i="15" a="1"/>
  <c r="JV80" i="15" a="1"/>
  <c r="KT27" i="15" a="1"/>
  <c r="IF86" i="15" a="1"/>
  <c r="MR25" i="15" a="1"/>
  <c r="HZ115" i="15" a="1"/>
  <c r="KO26" i="15" a="1"/>
  <c r="ME84" i="15" a="1"/>
  <c r="MJ33" i="15" a="1"/>
  <c r="FT64" i="15" a="1"/>
  <c r="GV17" i="15" a="1"/>
  <c r="GX91" i="15" a="1"/>
  <c r="CS82" i="15" a="1"/>
  <c r="NC63" i="15" a="1"/>
  <c r="CZ72" i="15" a="1"/>
  <c r="LH70" i="15" a="1"/>
  <c r="HU74" i="15" a="1"/>
  <c r="CM97" i="15" a="1"/>
  <c r="NT48" i="15" a="1"/>
  <c r="NP46" i="15" a="1"/>
  <c r="JJ70" i="15" a="1"/>
  <c r="NH31" i="15" a="1"/>
  <c r="JD62" i="15" a="1"/>
  <c r="HV27" i="15" a="1"/>
  <c r="DD15" i="15" a="1"/>
  <c r="MR58" i="15" a="1"/>
  <c r="FA62" i="15" a="1"/>
  <c r="GV92" i="15" a="1"/>
  <c r="GW101" i="15" a="1"/>
  <c r="DW92" i="15" a="1"/>
  <c r="FA43" i="15" a="1"/>
  <c r="FY43" i="15" a="1"/>
  <c r="JF54" i="15" a="1"/>
  <c r="IM51" i="15" a="1"/>
  <c r="DL66" i="15" a="1"/>
  <c r="LG13" i="15" a="1"/>
  <c r="HZ87" i="15" a="1"/>
  <c r="KC90" i="15" a="1"/>
  <c r="MJ32" i="15" a="1"/>
  <c r="JP94" i="15" a="1"/>
  <c r="MF54" i="15" a="1"/>
  <c r="KU62" i="15" a="1"/>
  <c r="KZ16" i="15" a="1"/>
  <c r="HC12" i="15" a="1"/>
  <c r="IY46" i="15" a="1"/>
  <c r="CL115" i="15" a="1"/>
  <c r="KC12" i="15" a="1"/>
  <c r="IN86" i="15" a="1"/>
  <c r="DF106" i="15" a="1"/>
  <c r="HC36" i="15" a="1"/>
  <c r="NO119" i="15" a="1"/>
  <c r="JL10" i="15" a="1"/>
  <c r="ED101" i="15" a="1"/>
  <c r="EI40" i="15" a="1"/>
  <c r="HD73" i="15" a="1"/>
  <c r="GE22" i="15" a="1"/>
  <c r="HB15" i="15" a="1"/>
  <c r="FY97" i="15" a="1"/>
  <c r="GX55" i="15" a="1"/>
  <c r="EP39" i="15" a="1"/>
  <c r="DF43" i="15" a="1"/>
  <c r="LG28" i="15" a="1"/>
  <c r="CX19" i="15" a="1"/>
  <c r="FA18" i="15" a="1"/>
  <c r="KV99" i="15" a="1"/>
  <c r="HJ92" i="15" a="1"/>
  <c r="CT39" i="15" a="1"/>
  <c r="KJ82" i="15" a="1"/>
  <c r="DX68" i="15" a="1"/>
  <c r="JF67" i="15" a="1"/>
  <c r="CS38" i="15" a="1"/>
  <c r="IN59" i="15" a="1"/>
  <c r="OH99" i="15" a="1"/>
  <c r="FR121" i="15" a="1"/>
  <c r="IN42" i="15" a="1"/>
  <c r="GV107" i="15" a="1"/>
  <c r="MX60" i="15" a="1"/>
  <c r="DD35" i="15" a="1"/>
  <c r="EO13" i="15" a="1"/>
  <c r="MX43" i="15" a="1"/>
  <c r="CL29" i="15" a="1"/>
  <c r="ED16" i="15" a="1"/>
  <c r="JF24" i="15" a="1"/>
  <c r="LM67" i="15" a="1"/>
  <c r="HZ6" i="15" a="1"/>
  <c r="HZ17" i="15" a="1"/>
  <c r="LH98" i="15" a="1"/>
  <c r="CS91" i="15" a="1"/>
  <c r="CY12" i="15" a="1"/>
  <c r="CM109" i="15" a="1"/>
  <c r="LF64" i="15" a="1"/>
  <c r="NN60" i="15" a="1"/>
  <c r="GR34" i="15" a="1"/>
  <c r="IH107" i="15" a="1"/>
  <c r="NT49" i="15" a="1"/>
  <c r="EI51" i="15" a="1"/>
  <c r="HT71" i="15" a="1"/>
  <c r="JF118" i="15" a="1"/>
  <c r="MK7" i="15" a="1"/>
  <c r="EJ120" i="15" a="1"/>
  <c r="NT10" i="15" a="1"/>
  <c r="HH108" i="15" a="1"/>
  <c r="JV49" i="15" a="1"/>
  <c r="LM54" i="15" a="1"/>
  <c r="LS91" i="15" a="1"/>
  <c r="NH51" i="15" a="1"/>
  <c r="OH54" i="15" a="1"/>
  <c r="EC88" i="15" a="1"/>
  <c r="IX29" i="15" a="1"/>
  <c r="CM121" i="15" a="1"/>
  <c r="FM53" i="15" a="1"/>
  <c r="NI94" i="15" a="1"/>
  <c r="GL65" i="15" a="1"/>
  <c r="CS46" i="15" a="1"/>
  <c r="HO54" i="15" a="1"/>
  <c r="ML96" i="15" a="1"/>
  <c r="FT22" i="15" a="1"/>
  <c r="JJ45" i="15" a="1"/>
  <c r="LR41" i="15" a="1"/>
  <c r="GP71" i="15" a="1"/>
  <c r="DX31" i="15" a="1"/>
  <c r="GK65" i="15" a="1"/>
  <c r="GE52" i="15" a="1"/>
  <c r="JL6" i="15" a="1"/>
  <c r="HH105" i="15" a="1"/>
  <c r="MR74" i="15" a="1"/>
  <c r="JW52" i="15" a="1"/>
  <c r="MW23" i="15" a="1"/>
  <c r="DX53" i="15" a="1"/>
  <c r="HV101" i="15" a="1"/>
  <c r="CX16" i="15" a="1"/>
  <c r="LX79" i="15" a="1"/>
  <c r="NV39" i="15" a="1"/>
  <c r="GK17" i="15" a="1"/>
  <c r="HJ41" i="15" a="1"/>
  <c r="GQ77" i="15" a="1"/>
  <c r="IH58" i="15" a="1"/>
  <c r="HJ23" i="15" a="1"/>
  <c r="KC51" i="15" a="1"/>
  <c r="JV21" i="15" a="1"/>
  <c r="EB30" i="15" a="1"/>
  <c r="HZ38" i="15" a="1"/>
  <c r="LG39" i="15" a="1"/>
  <c r="ME19" i="15" a="1"/>
  <c r="OG15" i="15" a="1"/>
  <c r="EH7" i="15" a="1"/>
  <c r="LN91" i="15" a="1"/>
  <c r="MF107" i="15" a="1"/>
  <c r="GV118" i="15" a="1"/>
  <c r="GF53" i="15" a="1"/>
  <c r="KC84" i="15" a="1"/>
  <c r="CM31" i="15" a="1"/>
  <c r="GE47" i="15" a="1"/>
  <c r="DX17" i="15" a="1"/>
  <c r="CX108" i="15" a="1"/>
  <c r="NB77" i="15" a="1"/>
  <c r="JW87" i="15" a="1"/>
  <c r="DR24" i="15" a="1"/>
  <c r="OG16" i="15" a="1"/>
  <c r="HT109" i="15" a="1"/>
  <c r="HU30" i="15" a="1"/>
  <c r="KN117" i="15" a="1"/>
  <c r="FY35" i="15" a="1"/>
  <c r="KO100" i="15" a="1"/>
  <c r="HH8" i="15" a="1"/>
  <c r="FB84" i="15" a="1"/>
  <c r="DW75" i="15" a="1"/>
  <c r="KC100" i="15" a="1"/>
  <c r="KZ120" i="15" a="1"/>
  <c r="LB93" i="15" a="1"/>
  <c r="HI50" i="15" a="1"/>
  <c r="MV119" i="15" a="1"/>
  <c r="ME42" i="15" a="1"/>
  <c r="NI71" i="15" a="1"/>
  <c r="GP6" i="15" a="1"/>
  <c r="FG38" i="15" a="1"/>
  <c r="FZ25" i="15" a="1"/>
  <c r="FH13" i="15" a="1"/>
  <c r="GF34" i="15" a="1"/>
  <c r="EU55" i="15" a="1"/>
  <c r="CX46" i="15" a="1"/>
  <c r="FL42" i="15" a="1"/>
  <c r="EJ45" i="15" a="1"/>
  <c r="OG59" i="15" a="1"/>
  <c r="DX64" i="15" a="1"/>
  <c r="EH54" i="15" a="1"/>
  <c r="IM44" i="15" a="1"/>
  <c r="HB64" i="15" a="1"/>
  <c r="OB17" i="15" a="1"/>
  <c r="KD87" i="15" a="1"/>
  <c r="KN11" i="15" a="1"/>
  <c r="EU76" i="15" a="1"/>
  <c r="JQ83" i="15" a="1"/>
  <c r="EC55" i="15" a="1"/>
  <c r="LF89" i="15" a="1"/>
  <c r="HV57" i="15" a="1"/>
  <c r="ME9" i="15" a="1"/>
  <c r="KJ23" i="15" a="1"/>
  <c r="HU98" i="15" a="1"/>
  <c r="JX61" i="15" a="1"/>
  <c r="FX38" i="15" a="1"/>
  <c r="EH6" i="15" a="1"/>
  <c r="HH40" i="15" a="1"/>
  <c r="IR12" i="15" a="1"/>
  <c r="GW46" i="15" a="1"/>
  <c r="MD97" i="15" a="1"/>
  <c r="LB10" i="15" a="1"/>
  <c r="HJ29" i="15" a="1"/>
  <c r="MV118" i="15" a="1"/>
  <c r="KT121" i="15" a="1"/>
  <c r="GL99" i="15" a="1"/>
  <c r="GR96" i="15" a="1"/>
  <c r="FR13" i="15" a="1"/>
  <c r="EZ39" i="15" a="1"/>
  <c r="FS37" i="15" a="1"/>
  <c r="JE16" i="15" a="1"/>
  <c r="MR14" i="15" a="1"/>
  <c r="IB19" i="15" a="1"/>
  <c r="NT58" i="15" a="1"/>
  <c r="OB27" i="15" a="1"/>
  <c r="FZ95" i="15" a="1"/>
  <c r="FL73" i="15" a="1"/>
  <c r="EV93" i="15" a="1"/>
  <c r="EB69" i="15" a="1"/>
  <c r="GD46" i="15" a="1"/>
  <c r="MW20" i="15" a="1"/>
  <c r="HN118" i="15" a="1"/>
  <c r="JJ60" i="15" a="1"/>
  <c r="CZ73" i="15" a="1"/>
  <c r="GL98" i="15" a="1"/>
  <c r="KU63" i="15" a="1"/>
  <c r="HZ10" i="15" a="1"/>
  <c r="JR11" i="15" a="1"/>
  <c r="ND81" i="15" a="1"/>
  <c r="EN8" i="15" a="1"/>
  <c r="HU28" i="15" a="1"/>
  <c r="HI99" i="15" a="1"/>
  <c r="MQ12" i="15" a="1"/>
  <c r="FN106" i="15" a="1"/>
  <c r="GQ33" i="15" a="1"/>
  <c r="LZ31" i="15" a="1"/>
  <c r="MF61" i="15" a="1"/>
  <c r="DX79" i="15" a="1"/>
  <c r="EP80" i="15" a="1"/>
  <c r="FL108" i="15" a="1"/>
  <c r="FB60" i="15" a="1"/>
  <c r="HC34" i="15" a="1"/>
  <c r="GJ93" i="15" a="1"/>
  <c r="DJ30" i="15" a="1"/>
  <c r="IS8" i="15" a="1"/>
  <c r="EV18" i="15" a="1"/>
  <c r="DQ73" i="15" a="1"/>
  <c r="EU73" i="15" a="1"/>
  <c r="HH18" i="15" a="1"/>
  <c r="LA61" i="15" a="1"/>
  <c r="CX87" i="15" a="1"/>
  <c r="MF27" i="15" a="1"/>
  <c r="KB93" i="15" a="1"/>
  <c r="CR109" i="15" a="1"/>
  <c r="IG121" i="15" a="1"/>
  <c r="KC69" i="15" a="1"/>
  <c r="GF29" i="15" a="1"/>
  <c r="NB117" i="15" a="1"/>
  <c r="JE34" i="15" a="1"/>
  <c r="HU33" i="15" a="1"/>
  <c r="KJ24" i="15" a="1"/>
  <c r="FL39" i="15" a="1"/>
  <c r="NN59" i="15" a="1"/>
  <c r="CL96" i="15" a="1"/>
  <c r="EJ18" i="15" a="1"/>
  <c r="NB107" i="15" a="1"/>
  <c r="IA72" i="15" a="1"/>
  <c r="EH53" i="15" a="1"/>
  <c r="IM77" i="15" a="1"/>
  <c r="NC57" i="15" a="1"/>
  <c r="NH92" i="15" a="1"/>
  <c r="HI95" i="15" a="1"/>
  <c r="KJ77" i="15" a="1"/>
  <c r="EO44" i="15" a="1"/>
  <c r="GW61" i="15" a="1"/>
  <c r="FF33" i="15" a="1"/>
  <c r="HP83" i="15" a="1"/>
  <c r="CM43" i="15" a="1"/>
  <c r="JX98" i="15" a="1"/>
  <c r="CL78" i="15" a="1"/>
  <c r="IY76" i="15" a="1"/>
  <c r="CX47" i="15" a="1"/>
  <c r="KN25" i="15" a="1"/>
  <c r="FA90" i="15" a="1"/>
  <c r="HO71" i="15" a="1"/>
  <c r="KT42" i="15" a="1"/>
  <c r="KU18" i="15" a="1"/>
  <c r="IR77" i="15" a="1"/>
  <c r="KI28" i="15" a="1"/>
  <c r="JL96" i="15" a="1"/>
  <c r="KC15" i="15" a="1"/>
  <c r="NI30" i="15" a="1"/>
  <c r="GK79" i="15" a="1"/>
  <c r="KB115" i="15" a="1"/>
  <c r="GR81" i="15" a="1"/>
  <c r="DF44" i="15" a="1"/>
  <c r="EB36" i="15" a="1"/>
  <c r="OF65" i="15" a="1"/>
  <c r="KJ34" i="15" a="1"/>
  <c r="FX84" i="15" a="1"/>
  <c r="EH120" i="15" a="1"/>
  <c r="FL91" i="15" a="1"/>
  <c r="DJ59" i="15" a="1"/>
  <c r="KO46" i="15" a="1"/>
  <c r="OB97" i="15" a="1"/>
  <c r="IR101" i="15" a="1"/>
  <c r="EV68" i="15" a="1"/>
  <c r="GE7" i="15" a="1"/>
  <c r="MD58" i="15" a="1"/>
  <c r="FL93" i="15" a="1"/>
  <c r="LF66" i="15" a="1"/>
  <c r="FY72" i="15" a="1"/>
  <c r="LY30" i="15" a="1"/>
  <c r="LB61" i="15" a="1"/>
  <c r="JK82" i="15" a="1"/>
  <c r="LF87" i="15" a="1"/>
  <c r="DX14" i="15" a="1"/>
  <c r="GF89" i="15" a="1"/>
  <c r="LN7" i="15" a="1"/>
  <c r="DJ9" i="15" a="1"/>
  <c r="NJ27" i="15" a="1"/>
  <c r="DE59" i="15" a="1"/>
  <c r="DW121" i="15" a="1"/>
  <c r="FT101" i="15" a="1"/>
  <c r="FL14" i="15" a="1"/>
  <c r="ML79" i="15" a="1"/>
  <c r="IZ6" i="15" a="1"/>
  <c r="LG25" i="15" a="1"/>
  <c r="CN47" i="15" a="1"/>
  <c r="KB100" i="15" a="1"/>
  <c r="OF95" i="15" a="1"/>
  <c r="DK70" i="15" a="1"/>
  <c r="MP43" i="15" a="1"/>
  <c r="KB78" i="15" a="1"/>
  <c r="NP85" i="15" a="1"/>
  <c r="IN107" i="15" a="1"/>
  <c r="CY120" i="15" a="1"/>
  <c r="KJ101" i="15" a="1"/>
  <c r="FN79" i="15" a="1"/>
  <c r="OB8" i="15" a="1"/>
  <c r="FF79" i="15" a="1"/>
  <c r="DQ91" i="15" a="1"/>
  <c r="EN63" i="15" a="1"/>
  <c r="HU27" i="15" a="1"/>
  <c r="GD29" i="15" a="1"/>
  <c r="HB37" i="15" a="1"/>
  <c r="JR34" i="15" a="1"/>
  <c r="DX23" i="15" a="1"/>
  <c r="GJ80" i="15" a="1"/>
  <c r="IB8" i="15" a="1"/>
  <c r="JR88" i="15" a="1"/>
  <c r="GF71" i="15" a="1"/>
  <c r="HB78" i="15" a="1"/>
  <c r="OH59" i="15" a="1"/>
  <c r="OA55" i="15" a="1"/>
  <c r="FZ22" i="15" a="1"/>
  <c r="KN109" i="15" a="1"/>
  <c r="EB80" i="15" a="1"/>
  <c r="IL62" i="15" a="1"/>
  <c r="LX11" i="15" a="1"/>
  <c r="MK85" i="15" a="1"/>
  <c r="HJ91" i="15" a="1"/>
  <c r="HH66" i="15" a="1"/>
  <c r="JP41" i="15" a="1"/>
  <c r="CN93" i="15" a="1"/>
  <c r="DD11" i="15" a="1"/>
  <c r="LB64" i="15" a="1"/>
  <c r="JR22" i="15" a="1"/>
  <c r="DW96" i="15" a="1"/>
  <c r="NH21" i="15" a="1"/>
  <c r="FB40" i="15" a="1"/>
  <c r="IT71" i="15" a="1"/>
  <c r="GL80" i="15" a="1"/>
  <c r="FS121" i="15" a="1"/>
  <c r="FA84" i="15" a="1"/>
  <c r="DK15" i="15" a="1"/>
  <c r="NV53" i="15" a="1"/>
  <c r="OG31" i="15" a="1"/>
  <c r="KV53" i="15" a="1"/>
  <c r="IF37" i="15" a="1"/>
  <c r="NT117" i="15" a="1"/>
  <c r="OA38" i="15" a="1"/>
  <c r="HJ115" i="15" a="1"/>
  <c r="OH24" i="15" a="1"/>
  <c r="DL48" i="15" a="1"/>
  <c r="HZ33" i="15" a="1"/>
  <c r="GW118" i="15" a="1"/>
  <c r="FX58" i="15" a="1"/>
  <c r="GE70" i="15" a="1"/>
  <c r="MX31" i="15" a="1"/>
  <c r="CX71" i="15" a="1"/>
  <c r="GJ83" i="15" a="1"/>
  <c r="DE75" i="15" a="1"/>
  <c r="NU74" i="15" a="1"/>
  <c r="HJ117" i="15" a="1"/>
  <c r="KD27" i="15" a="1"/>
  <c r="HD70" i="15" a="1"/>
  <c r="LG86" i="15" a="1"/>
  <c r="CY107" i="15" a="1"/>
  <c r="OH33" i="15" a="1"/>
  <c r="FH56" i="15" a="1"/>
  <c r="FZ50" i="15" a="1"/>
  <c r="ND57" i="15" a="1"/>
  <c r="NC100" i="15" a="1"/>
  <c r="EV81" i="15" a="1"/>
  <c r="CN9" i="15" a="1"/>
  <c r="KV43" i="15" a="1"/>
  <c r="FR60" i="15" a="1"/>
  <c r="JQ99" i="15" a="1"/>
  <c r="LZ92" i="15" a="1"/>
  <c r="FH115" i="15" a="1"/>
  <c r="EC107" i="15" a="1"/>
  <c r="GF30" i="15" a="1"/>
  <c r="IN80" i="15" a="1"/>
  <c r="DV18" i="15" a="1"/>
  <c r="IH25" i="15" a="1"/>
  <c r="IN98" i="15" a="1"/>
  <c r="MX55" i="15" a="1"/>
  <c r="OF67" i="15" a="1"/>
  <c r="NC10" i="15" a="1"/>
  <c r="GE18" i="15" a="1"/>
  <c r="NT118" i="15" a="1"/>
  <c r="JR33" i="15" a="1"/>
  <c r="FR76" i="15" a="1"/>
  <c r="KU37" i="15" a="1"/>
  <c r="IR26" i="15" a="1"/>
  <c r="GJ69" i="15" a="1"/>
  <c r="IT109" i="15" a="1"/>
  <c r="IN22" i="15" a="1"/>
  <c r="JP64" i="15" a="1"/>
  <c r="JJ80" i="15" a="1"/>
  <c r="GX37" i="15" a="1"/>
  <c r="IL59" i="15" a="1"/>
  <c r="KD39" i="15" a="1"/>
  <c r="CX82" i="15" a="1"/>
  <c r="IT116" i="15" a="1"/>
  <c r="HV74" i="15" a="1"/>
  <c r="FR27" i="15" a="1"/>
  <c r="JW28" i="15" a="1"/>
  <c r="DJ55" i="15" a="1"/>
  <c r="GE118" i="15" a="1"/>
  <c r="MW46" i="15" a="1"/>
  <c r="IH115" i="15" a="1"/>
  <c r="HI35" i="15" a="1"/>
  <c r="CZ24" i="15" a="1"/>
  <c r="FG34" i="15" a="1"/>
  <c r="EV73" i="15" a="1"/>
  <c r="KI32" i="15" a="1"/>
  <c r="HZ97" i="15" a="1"/>
  <c r="KN10" i="15" a="1"/>
  <c r="EO25" i="15" a="1"/>
  <c r="KT96" i="15" a="1"/>
  <c r="NU28" i="15" a="1"/>
  <c r="CL94" i="15" a="1"/>
  <c r="DE79" i="15" a="1"/>
  <c r="GQ115" i="15" a="1"/>
  <c r="FL45" i="15" a="1"/>
  <c r="DR55" i="15" a="1"/>
  <c r="JR105" i="15" a="1"/>
  <c r="OF50" i="15" a="1"/>
  <c r="MW121" i="15" a="1"/>
  <c r="IF29" i="15" a="1"/>
  <c r="LL62" i="15" a="1"/>
  <c r="DD108" i="15" a="1"/>
  <c r="NV49" i="15" a="1"/>
  <c r="ND50" i="15" a="1"/>
  <c r="GF7" i="15" a="1"/>
  <c r="GP91" i="15" a="1"/>
  <c r="LF25" i="15" a="1"/>
  <c r="FH93" i="15" a="1"/>
  <c r="OF29" i="15" a="1"/>
  <c r="DJ101" i="15" a="1"/>
  <c r="JJ64" i="15" a="1"/>
  <c r="CS93" i="15" a="1"/>
  <c r="JW12" i="15" a="1"/>
  <c r="JV87" i="15" a="1"/>
  <c r="EO60" i="15" a="1"/>
  <c r="MP39" i="15" a="1"/>
  <c r="LX35" i="15" a="1"/>
  <c r="FB79" i="15" a="1"/>
  <c r="FR36" i="15" a="1"/>
  <c r="JK21" i="15" a="1"/>
  <c r="HP46" i="15" a="1"/>
  <c r="HU26" i="15" a="1"/>
  <c r="CM99" i="15" a="1"/>
  <c r="KO85" i="15" a="1"/>
  <c r="HZ76" i="15" a="1"/>
  <c r="DE77" i="15" a="1"/>
  <c r="HP66" i="15" a="1"/>
  <c r="DP21" i="15" a="1"/>
  <c r="OG29" i="15" a="1"/>
  <c r="IA91" i="15" a="1"/>
  <c r="JE121" i="15" a="1"/>
  <c r="LY93" i="15" a="1"/>
  <c r="GE43" i="15" a="1"/>
  <c r="JQ93" i="15" a="1"/>
  <c r="MP74" i="15" a="1"/>
  <c r="MP106" i="15" a="1"/>
  <c r="ME18" i="15" a="1"/>
  <c r="LB78" i="15" a="1"/>
  <c r="NI12" i="15" a="1"/>
  <c r="LL92" i="15" a="1"/>
  <c r="DW86" i="15" a="1"/>
  <c r="MJ21" i="15" a="1"/>
  <c r="DJ50" i="15" a="1"/>
  <c r="DR30" i="15" a="1"/>
  <c r="MV115" i="15" a="1"/>
  <c r="GR78" i="15" a="1"/>
  <c r="LM109" i="15" a="1"/>
  <c r="FZ67" i="15" a="1"/>
  <c r="MV69" i="15" a="1"/>
  <c r="LB77" i="15" a="1"/>
  <c r="KV100" i="15" a="1"/>
  <c r="IX99" i="15" a="1"/>
  <c r="ND76" i="15" a="1"/>
  <c r="NN87" i="15" a="1"/>
  <c r="GV45" i="15" a="1"/>
  <c r="JE14" i="15" a="1"/>
  <c r="FY16" i="15" a="1"/>
  <c r="GW44" i="15" a="1"/>
  <c r="OA106" i="15" a="1"/>
  <c r="KO92" i="15" a="1"/>
  <c r="IZ96" i="15" a="1"/>
  <c r="JJ47" i="15" a="1"/>
  <c r="MJ40" i="15" a="1"/>
  <c r="DR21" i="15" a="1"/>
  <c r="KO36" i="15" a="1"/>
  <c r="GD119" i="15" a="1"/>
  <c r="GV49" i="15" a="1"/>
  <c r="EO56" i="15" a="1"/>
  <c r="CX77" i="15" a="1"/>
  <c r="FG67" i="15" a="1"/>
  <c r="GR59" i="15" a="1"/>
  <c r="JR84" i="15" a="1"/>
  <c r="EB31" i="15" a="1"/>
  <c r="MF73" i="15" a="1"/>
  <c r="DQ7" i="15" a="1"/>
  <c r="IL67" i="15" a="1"/>
  <c r="CY10" i="15" a="1"/>
  <c r="LN108" i="15" a="1"/>
  <c r="GK72" i="15" a="1"/>
  <c r="JL31" i="15" a="1"/>
  <c r="LF67" i="15" a="1"/>
  <c r="IF80" i="15" a="1"/>
  <c r="IM73" i="15" a="1"/>
  <c r="DQ77" i="15" a="1"/>
  <c r="EV45" i="15" a="1"/>
  <c r="DV43" i="15" a="1"/>
  <c r="KC60" i="15" a="1"/>
  <c r="NJ43" i="15" a="1"/>
  <c r="GL46" i="15" a="1"/>
  <c r="HI56" i="15" a="1"/>
  <c r="MP101" i="15" a="1"/>
  <c r="GK107" i="15" a="1"/>
  <c r="DQ109" i="15" a="1"/>
  <c r="FL109" i="15" a="1"/>
  <c r="KZ15" i="15" a="1"/>
  <c r="DX88" i="15" a="1"/>
  <c r="DJ109" i="15" a="1"/>
  <c r="EI8" i="15" a="1"/>
  <c r="JV41" i="15" a="1"/>
  <c r="FA121" i="15" a="1"/>
  <c r="LG30" i="15" a="1"/>
  <c r="DW21" i="15" a="1"/>
  <c r="MD31" i="15" a="1"/>
  <c r="HB120" i="15" a="1"/>
  <c r="CM82" i="15" a="1"/>
  <c r="NZ6" i="15" a="1"/>
  <c r="NB15" i="15" a="1"/>
  <c r="EN92" i="15" a="1"/>
  <c r="NJ83" i="15" a="1"/>
  <c r="FT28" i="15" a="1"/>
  <c r="IM54" i="15" a="1"/>
  <c r="LL18" i="15" a="1"/>
  <c r="LY51" i="15" a="1"/>
  <c r="NJ38" i="15" a="1"/>
  <c r="IT17" i="15" a="1"/>
  <c r="DR17" i="15" a="1"/>
  <c r="CR61" i="15" a="1"/>
  <c r="GP25" i="15" a="1"/>
  <c r="GX15" i="15" a="1"/>
  <c r="NU118" i="15" a="1"/>
  <c r="HO120" i="15" a="1"/>
  <c r="JR72" i="15" a="1"/>
  <c r="IB10" i="15" a="1"/>
  <c r="HV86" i="15" a="1"/>
  <c r="GJ48" i="15" a="1"/>
  <c r="NC8" i="15" a="1"/>
  <c r="IZ28" i="15" a="1"/>
  <c r="GJ32" i="15" a="1"/>
  <c r="DX34" i="15" a="1"/>
  <c r="NT64" i="15" a="1"/>
  <c r="KT88" i="15" a="1"/>
  <c r="MF18" i="15" a="1"/>
  <c r="NV118" i="15" a="1"/>
  <c r="KV61" i="15" a="1"/>
  <c r="DF92" i="15" a="1"/>
  <c r="JK84" i="15" a="1"/>
  <c r="IZ34" i="15" a="1"/>
  <c r="EJ90" i="15" a="1"/>
  <c r="CX63" i="15" a="1"/>
  <c r="FT83" i="15" a="1"/>
  <c r="KZ9" i="15" a="1"/>
  <c r="OB55" i="15" a="1"/>
  <c r="LT25" i="15" a="1"/>
  <c r="FB91" i="15" a="1"/>
  <c r="IG8" i="15" a="1"/>
  <c r="GK99" i="15" a="1"/>
  <c r="HZ23" i="15" a="1"/>
  <c r="JD35" i="15" a="1"/>
  <c r="HN15" i="15" a="1"/>
  <c r="ND120" i="15" a="1"/>
  <c r="CX95" i="15" a="1"/>
  <c r="KI70" i="15" a="1"/>
  <c r="DQ34" i="15" a="1"/>
  <c r="FG6" i="15" a="1"/>
  <c r="IF20" i="15" a="1"/>
  <c r="JD10" i="15" a="1"/>
  <c r="MK13" i="15" a="1"/>
  <c r="GR27" i="15" a="1"/>
  <c r="ND98" i="15" a="1"/>
  <c r="KJ59" i="15" a="1"/>
  <c r="IF34" i="15" a="1"/>
  <c r="NO55" i="15" a="1"/>
  <c r="IM9" i="15" a="1"/>
  <c r="EB23" i="15" a="1"/>
  <c r="DQ57" i="15" a="1"/>
  <c r="HZ86" i="15" a="1"/>
  <c r="JL35" i="15" a="1"/>
  <c r="HO8" i="15" a="1"/>
  <c r="NP12" i="15" a="1"/>
  <c r="EO89" i="15" a="1"/>
  <c r="IF11" i="15" a="1"/>
  <c r="GL91" i="15" a="1"/>
  <c r="OF91" i="15" a="1"/>
  <c r="KD29" i="15" a="1"/>
  <c r="MW10" i="15" a="1"/>
  <c r="EV115" i="15" a="1"/>
  <c r="JX32" i="15" a="1"/>
  <c r="GJ77" i="15" a="1"/>
  <c r="GW9" i="15" a="1"/>
  <c r="FG89" i="15" a="1"/>
  <c r="JR10" i="15" a="1"/>
  <c r="IN53" i="15" a="1"/>
  <c r="GR51" i="15" a="1"/>
  <c r="JX20" i="15" a="1"/>
  <c r="OG78" i="15" a="1"/>
  <c r="OA43" i="15" a="1"/>
  <c r="NP61" i="15" a="1"/>
  <c r="HC48" i="15" a="1"/>
  <c r="JF64" i="15" a="1"/>
  <c r="HT99" i="15" a="1"/>
  <c r="LT120" i="15" a="1"/>
  <c r="FS119" i="15" a="1"/>
  <c r="NB90" i="15" a="1"/>
  <c r="GR26" i="15" a="1"/>
  <c r="FH31" i="15" a="1"/>
  <c r="EJ21" i="15" a="1"/>
  <c r="DQ33" i="15" a="1"/>
  <c r="JJ68" i="15" a="1"/>
  <c r="CR6" i="15" a="1"/>
  <c r="JQ105" i="15" a="1"/>
  <c r="GW85" i="15" a="1"/>
  <c r="EJ87" i="15" a="1"/>
  <c r="IY63" i="15" a="1"/>
  <c r="DV95" i="15" a="1"/>
  <c r="LN80" i="15" a="1"/>
  <c r="MP119" i="15" a="1"/>
  <c r="EU24" i="15" a="1"/>
  <c r="HT87" i="15" a="1"/>
  <c r="DX89" i="15" a="1"/>
  <c r="JL71" i="15" a="1"/>
  <c r="HN71" i="15" a="1"/>
  <c r="MF105" i="15" a="1"/>
  <c r="FL70" i="15" a="1"/>
  <c r="IN71" i="15" a="1"/>
  <c r="IL54" i="15" a="1"/>
  <c r="MJ18" i="15" a="1"/>
  <c r="GR40" i="15" a="1"/>
  <c r="NC94" i="15" a="1"/>
  <c r="MF48" i="15" a="1"/>
  <c r="ED97" i="15" a="1"/>
  <c r="FB59" i="15" a="1"/>
  <c r="DF58" i="15" a="1"/>
  <c r="EN69" i="15" a="1"/>
  <c r="DJ68" i="15" a="1"/>
  <c r="FY117" i="15" a="1"/>
  <c r="EI29" i="15" a="1"/>
  <c r="HH93" i="15" a="1"/>
  <c r="FT94" i="15" a="1"/>
  <c r="IR106" i="15" a="1"/>
  <c r="NT14" i="15" a="1"/>
  <c r="MP46" i="15" a="1"/>
  <c r="NC34" i="15" a="1"/>
  <c r="KO15" i="15" a="1"/>
  <c r="LY27" i="15" a="1"/>
  <c r="ND89" i="15" a="1"/>
  <c r="GJ70" i="15" a="1"/>
  <c r="KU14" i="15" a="1"/>
  <c r="EP74" i="15" a="1"/>
  <c r="OH92" i="15" a="1"/>
  <c r="FA38" i="15" a="1"/>
  <c r="FM12" i="15" a="1"/>
  <c r="CY24" i="15" a="1"/>
  <c r="FZ97" i="15" a="1"/>
  <c r="IN50" i="15" a="1"/>
  <c r="OF120" i="15" a="1"/>
  <c r="IM96" i="15" a="1"/>
  <c r="FH81" i="15" a="1"/>
  <c r="LB65" i="15" a="1"/>
  <c r="ET99" i="15" a="1"/>
  <c r="KT118" i="15" a="1"/>
  <c r="LB66" i="15" a="1"/>
  <c r="KI9" i="15" a="1"/>
  <c r="GQ37" i="15" a="1"/>
  <c r="KJ52" i="15" a="1"/>
  <c r="DJ47" i="15" a="1"/>
  <c r="EV92" i="15" a="1"/>
  <c r="LA118" i="15" a="1"/>
  <c r="GW35" i="15" a="1"/>
  <c r="CS42" i="15" a="1"/>
  <c r="HO92" i="15" a="1"/>
  <c r="JE62" i="15" a="1"/>
  <c r="DP36" i="15" a="1"/>
  <c r="IT89" i="15" a="1"/>
  <c r="HP14" i="15" a="1"/>
  <c r="NP94" i="15" a="1"/>
  <c r="LX100" i="15" a="1"/>
  <c r="FA83" i="15" a="1"/>
  <c r="JW109" i="15" a="1"/>
  <c r="LL17" i="15" a="1"/>
  <c r="DQ94" i="15" a="1"/>
  <c r="FM14" i="15" a="1"/>
  <c r="NJ96" i="15" a="1"/>
  <c r="DK77" i="15" a="1"/>
  <c r="EC93" i="15" a="1"/>
  <c r="OG107" i="15" a="1"/>
  <c r="LL86" i="15" a="1"/>
  <c r="HC100" i="15" a="1"/>
  <c r="HH69" i="15" a="1"/>
  <c r="EV54" i="15" a="1"/>
  <c r="KP44" i="15" a="1"/>
  <c r="KN94" i="15" a="1"/>
  <c r="GW48" i="15" a="1"/>
  <c r="FN28" i="15" a="1"/>
  <c r="JV95" i="15" a="1"/>
  <c r="IT99" i="15" a="1"/>
  <c r="OB120" i="15" a="1"/>
  <c r="JF49" i="15" a="1"/>
  <c r="LR36" i="15" a="1"/>
  <c r="IS23" i="15" a="1"/>
  <c r="LX19" i="15" a="1"/>
  <c r="NZ32" i="15" a="1"/>
  <c r="KP71" i="15" a="1"/>
  <c r="GL6" i="15" a="1"/>
  <c r="JD27" i="15" a="1"/>
  <c r="ML26" i="15" a="1"/>
  <c r="DV6" i="15" a="1"/>
  <c r="IR42" i="15" a="1"/>
  <c r="FR71" i="15" a="1"/>
  <c r="NT67" i="15" a="1"/>
  <c r="MX92" i="15" a="1"/>
  <c r="ND27" i="15" a="1"/>
  <c r="FA98" i="15" a="1"/>
  <c r="ME65" i="15" a="1"/>
  <c r="JK68" i="15" a="1"/>
  <c r="HZ37" i="15" a="1"/>
  <c r="LF32" i="15" a="1"/>
  <c r="JR30" i="15" a="1"/>
  <c r="DP107" i="15" a="1"/>
  <c r="OF46" i="15" a="1"/>
  <c r="OA15" i="15" a="1"/>
  <c r="NB68" i="15" a="1"/>
  <c r="KC21" i="15" a="1"/>
  <c r="HO58" i="15" a="1"/>
  <c r="EN78" i="15" a="1"/>
  <c r="GF65" i="15" a="1"/>
  <c r="NH23" i="15" a="1"/>
  <c r="FZ75" i="15" a="1"/>
  <c r="DX120" i="15" a="1"/>
  <c r="LS40" i="15" a="1"/>
  <c r="MV86" i="15" a="1"/>
  <c r="LX58" i="15" a="1"/>
  <c r="FA82" i="15" a="1"/>
  <c r="KU78" i="15" a="1"/>
  <c r="JQ59" i="15" a="1"/>
  <c r="KD82" i="15" a="1"/>
  <c r="JQ52" i="15" a="1"/>
  <c r="LY33" i="15" a="1"/>
  <c r="CS52" i="15" a="1"/>
  <c r="MX86" i="15" a="1"/>
  <c r="EN33" i="15" a="1"/>
  <c r="FT82" i="15" a="1"/>
  <c r="MX101" i="15" a="1"/>
  <c r="GR80" i="15" a="1"/>
  <c r="JW94" i="15" a="1"/>
  <c r="CL11" i="15" a="1"/>
  <c r="AJ223" i="15"/>
  <c r="HN30" i="15" a="1"/>
  <c r="LN106" i="15" a="1"/>
  <c r="LS85" i="15" a="1"/>
  <c r="FT115" i="15" a="1"/>
  <c r="NI37" i="15" a="1"/>
  <c r="CN116" i="15" a="1"/>
  <c r="LY91" i="15" a="1"/>
  <c r="FN43" i="15" a="1"/>
  <c r="GR121" i="15" a="1"/>
  <c r="KI7" i="15" a="1"/>
  <c r="IF77" i="15" a="1"/>
  <c r="DP53" i="15" a="1"/>
  <c r="CX13" i="15" a="1"/>
  <c r="MR120" i="15" a="1"/>
  <c r="HT105" i="15" a="1"/>
  <c r="GF16" i="15" a="1"/>
  <c r="EC33" i="15" a="1"/>
  <c r="ED73" i="15" a="1"/>
  <c r="JK43" i="15" a="1"/>
  <c r="JV74" i="15" a="1"/>
  <c r="FX14" i="15" a="1"/>
  <c r="JP101" i="15" a="1"/>
  <c r="LH8" i="15" a="1"/>
  <c r="LT92" i="15" a="1"/>
  <c r="ME87" i="15" a="1"/>
  <c r="JJ17" i="15" a="1"/>
  <c r="CL83" i="15" a="1"/>
  <c r="OB23" i="15" a="1"/>
  <c r="NZ69" i="15" a="1"/>
  <c r="NP66" i="15" a="1"/>
  <c r="GE60" i="15" a="1"/>
  <c r="IZ109" i="15" a="1"/>
  <c r="LG8" i="15" a="1"/>
  <c r="KB82" i="15" a="1"/>
  <c r="LM19" i="15" a="1"/>
  <c r="KP97" i="15" a="1"/>
  <c r="OG116" i="15" a="1"/>
  <c r="IX73" i="15" a="1"/>
  <c r="JJ34" i="15" a="1"/>
  <c r="IG24" i="15" a="1"/>
  <c r="OG51" i="15" a="1"/>
  <c r="NZ22" i="15" a="1"/>
  <c r="IF71" i="15" a="1"/>
  <c r="EC89" i="15" a="1"/>
  <c r="JX47" i="15" a="1"/>
  <c r="NP53" i="15" a="1"/>
  <c r="FX13" i="15" a="1"/>
  <c r="JE48" i="15" a="1"/>
  <c r="FZ36" i="15" a="1"/>
  <c r="GQ64" i="15" a="1"/>
  <c r="OF14" i="15" a="1"/>
  <c r="GE108" i="15" a="1"/>
  <c r="EN58" i="15" a="1"/>
  <c r="LM88" i="15" a="1"/>
  <c r="DE49" i="15" a="1"/>
  <c r="KJ47" i="15" a="1"/>
  <c r="MD45" i="15" a="1"/>
  <c r="CL60" i="15" a="1"/>
  <c r="MW53" i="15" a="1"/>
  <c r="ED74" i="15" a="1"/>
  <c r="CZ74" i="15" a="1"/>
  <c r="JV106" i="15" a="1"/>
  <c r="IB120" i="15" a="1"/>
  <c r="IH46" i="15" a="1"/>
  <c r="LB41" i="15" a="1"/>
  <c r="FB30" i="15" a="1"/>
  <c r="KV57" i="15" a="1"/>
  <c r="DK20" i="15" a="1"/>
  <c r="NU79" i="15" a="1"/>
  <c r="IX35" i="15" a="1"/>
  <c r="JL9" i="15" a="1"/>
  <c r="NZ57" i="15" a="1"/>
  <c r="DW98" i="15" a="1"/>
  <c r="KI87" i="15" a="1"/>
  <c r="JJ20" i="15" a="1"/>
  <c r="FB56" i="15" a="1"/>
  <c r="KD14" i="15" a="1"/>
  <c r="JV15" i="15" a="1"/>
  <c r="OB95" i="15" a="1"/>
  <c r="IG34" i="15" a="1"/>
  <c r="FX60" i="15" a="1"/>
  <c r="DD14" i="15" a="1"/>
  <c r="OA98" i="15" a="1"/>
  <c r="ET96" i="15" a="1"/>
  <c r="LN63" i="15" a="1"/>
  <c r="JX118" i="15" a="1"/>
  <c r="HB61" i="15" a="1"/>
  <c r="JF26" i="15" a="1"/>
  <c r="FF92" i="15" a="1"/>
  <c r="MF53" i="15" a="1"/>
  <c r="IT43" i="15" a="1"/>
  <c r="ET76" i="15" a="1"/>
  <c r="FM37" i="15" a="1"/>
  <c r="CR121" i="15" a="1"/>
  <c r="KO32" i="15" a="1"/>
  <c r="MX54" i="15" a="1"/>
  <c r="MQ32" i="15" a="1"/>
  <c r="FS70" i="15" a="1"/>
  <c r="FA77" i="15" a="1"/>
  <c r="NC85" i="15" a="1"/>
  <c r="MD37" i="15" a="1"/>
  <c r="CY28" i="15" a="1"/>
  <c r="HD61" i="15" a="1"/>
  <c r="NZ95" i="15" a="1"/>
  <c r="NJ70" i="15" a="1"/>
  <c r="LN51" i="15" a="1"/>
  <c r="LS52" i="15" a="1"/>
  <c r="MR20" i="15" a="1"/>
  <c r="DD117" i="15" a="1"/>
  <c r="FN11" i="15" a="1"/>
  <c r="MR84" i="15" a="1"/>
  <c r="HH53" i="15" a="1"/>
  <c r="HT42" i="15" a="1"/>
  <c r="HT75" i="15" a="1"/>
  <c r="IL27" i="15" a="1"/>
  <c r="LS10" i="15" a="1"/>
  <c r="IT100" i="15" a="1"/>
  <c r="JL60" i="15" a="1"/>
  <c r="LG85" i="15" a="1"/>
  <c r="MD62" i="15" a="1"/>
  <c r="EO117" i="15" a="1"/>
  <c r="IL52" i="15" a="1"/>
  <c r="EU118" i="15" a="1"/>
  <c r="LM106" i="15" a="1"/>
  <c r="MF37" i="15" a="1"/>
  <c r="KP34" i="15" a="1"/>
  <c r="MP66" i="15" a="1"/>
  <c r="EP23" i="15" a="1"/>
  <c r="KB13" i="15" a="1"/>
  <c r="JR31" i="15" a="1"/>
  <c r="HT11" i="15" a="1"/>
  <c r="NJ7" i="15" a="1"/>
  <c r="EN31" i="15" a="1"/>
  <c r="FF81" i="15" a="1"/>
  <c r="OA86" i="15" a="1"/>
  <c r="GR108" i="15" a="1"/>
  <c r="EN118" i="15" a="1"/>
  <c r="NJ71" i="15" a="1"/>
  <c r="ND101" i="15" a="1"/>
  <c r="IS19" i="15" a="1"/>
  <c r="MQ8" i="15" a="1"/>
  <c r="GX17" i="15" a="1"/>
  <c r="IN63" i="15" a="1"/>
  <c r="DP16" i="15" a="1"/>
  <c r="NP13" i="15" a="1"/>
  <c r="DF98" i="15" a="1"/>
  <c r="MD48" i="15" a="1"/>
  <c r="GQ81" i="15" a="1"/>
  <c r="GL68" i="15" a="1"/>
  <c r="MR55" i="15" a="1"/>
  <c r="LL69" i="15" a="1"/>
  <c r="HC117" i="15" a="1"/>
  <c r="NV35" i="15" a="1"/>
  <c r="HP64" i="15" a="1"/>
  <c r="FX83" i="15" a="1"/>
  <c r="KC80" i="15" a="1"/>
  <c r="DW66" i="15" a="1"/>
  <c r="LX66" i="15" a="1"/>
  <c r="DV52" i="15" a="1"/>
  <c r="CR74" i="15" a="1"/>
  <c r="LG99" i="15" a="1"/>
  <c r="GX59" i="15" a="1"/>
  <c r="MX27" i="15" a="1"/>
  <c r="DP49" i="15" a="1"/>
  <c r="KN41" i="15" a="1"/>
  <c r="DE52" i="15" a="1"/>
  <c r="JQ63" i="15" a="1"/>
  <c r="LX96" i="15" a="1"/>
  <c r="EC16" i="15" a="1"/>
  <c r="HP9" i="15" a="1"/>
  <c r="OH45" i="15" a="1"/>
  <c r="HB41" i="15" a="1"/>
  <c r="MF35" i="15" a="1"/>
  <c r="FT46" i="15" a="1"/>
  <c r="IM94" i="15" a="1"/>
  <c r="LF97" i="15" a="1"/>
  <c r="NV108" i="15" a="1"/>
  <c r="EB83" i="15" a="1"/>
  <c r="LX93" i="15" a="1"/>
  <c r="HO24" i="15" a="1"/>
  <c r="FY34" i="15" a="1"/>
  <c r="FF84" i="15" a="1"/>
  <c r="LS64" i="15" a="1"/>
  <c r="EZ55" i="15" a="1"/>
  <c r="KH61" i="15" a="1"/>
  <c r="FH26" i="15" a="1"/>
  <c r="JW89" i="15" a="1"/>
  <c r="DQ78" i="15" a="1"/>
  <c r="FY51" i="15" a="1"/>
  <c r="IS16" i="15" a="1"/>
  <c r="MQ108" i="15" a="1"/>
  <c r="NI28" i="15" a="1"/>
  <c r="FG8" i="15" a="1"/>
  <c r="JQ76" i="15" a="1"/>
  <c r="KN57" i="15" a="1"/>
  <c r="FS26" i="15" a="1"/>
  <c r="DR66" i="15" a="1"/>
  <c r="FB93" i="15" a="1"/>
  <c r="DE66" i="15" a="1"/>
  <c r="ML17" i="15" a="1"/>
  <c r="JF91" i="15" a="1"/>
  <c r="DL92" i="15" a="1"/>
  <c r="IG46" i="15" a="1"/>
  <c r="GK117" i="15" a="1"/>
  <c r="DV50" i="15" a="1"/>
  <c r="LH105" i="15" a="1"/>
  <c r="JR99" i="15" a="1"/>
  <c r="KB28" i="15" a="1"/>
  <c r="CT35" i="15" a="1"/>
  <c r="DD33" i="15" a="1"/>
  <c r="CR42" i="15" a="1"/>
  <c r="CX116" i="15" a="1"/>
  <c r="MP67" i="15" a="1"/>
  <c r="CN108" i="15" a="1"/>
  <c r="NV98" i="15" a="1"/>
  <c r="IY57" i="15" a="1"/>
  <c r="KD67" i="15" a="1"/>
  <c r="KJ72" i="15" a="1"/>
  <c r="FF55" i="15" a="1"/>
  <c r="JR19" i="15" a="1"/>
  <c r="NC75" i="15" a="1"/>
  <c r="GL20" i="15" a="1"/>
  <c r="DV75" i="15" a="1"/>
  <c r="ME30" i="15" a="1"/>
  <c r="NC58" i="15" a="1"/>
  <c r="ML40" i="15" a="1"/>
  <c r="LF73" i="15" a="1"/>
  <c r="HC55" i="15" a="1"/>
  <c r="HD87" i="15" a="1"/>
  <c r="OH72" i="15" a="1"/>
  <c r="IR36" i="15" a="1"/>
  <c r="NJ30" i="15" a="1"/>
  <c r="FB38" i="15" a="1"/>
  <c r="FR105" i="15" a="1"/>
  <c r="IN54" i="15" a="1"/>
  <c r="EP64" i="15" a="1"/>
  <c r="JR66" i="15" a="1"/>
  <c r="IZ29" i="15" a="1"/>
  <c r="JK24" i="15" a="1"/>
  <c r="HB107" i="15" a="1"/>
  <c r="GE12" i="15" a="1"/>
  <c r="HH98" i="15" a="1"/>
  <c r="FT57" i="15" a="1"/>
  <c r="EO93" i="15" a="1"/>
  <c r="NI25" i="15" a="1"/>
  <c r="LL43" i="15" a="1"/>
  <c r="FF120" i="15" a="1"/>
  <c r="HH39" i="15" a="1"/>
  <c r="HT29" i="15" a="1"/>
  <c r="HD31" i="15" a="1"/>
  <c r="HO75" i="15" a="1"/>
  <c r="GR73" i="15" a="1"/>
  <c r="LS90" i="15" a="1"/>
  <c r="IG97" i="15" a="1"/>
  <c r="JF119" i="15" a="1"/>
  <c r="JV28" i="15" a="1"/>
  <c r="MR94" i="15" a="1"/>
  <c r="KV36" i="15" a="1"/>
  <c r="ME74" i="15" a="1"/>
  <c r="JQ119" i="15" a="1"/>
  <c r="DL75" i="15" a="1"/>
  <c r="IN35" i="15" a="1"/>
  <c r="IZ20" i="15" a="1"/>
  <c r="KO72" i="15" a="1"/>
  <c r="KV15" i="15" a="1"/>
  <c r="HI82" i="15" a="1"/>
  <c r="AJ102" i="15"/>
  <c r="GD7" i="15" a="1"/>
  <c r="DQ68" i="15" a="1"/>
  <c r="KJ43" i="15" a="1"/>
  <c r="ML66" i="15" a="1"/>
  <c r="HV99" i="15" a="1"/>
  <c r="GR57" i="15" a="1"/>
  <c r="FX44" i="15" a="1"/>
  <c r="IH26" i="15" a="1"/>
  <c r="HI119" i="15" a="1"/>
  <c r="LY49" i="15" a="1"/>
  <c r="JL38" i="15" a="1"/>
  <c r="HT7" i="15" a="1"/>
  <c r="FY11" i="15" a="1"/>
  <c r="GR75" i="15" a="1"/>
  <c r="KN89" i="15" a="1"/>
  <c r="IF7" i="15" a="1"/>
  <c r="KJ40" i="15" a="1"/>
  <c r="FG76" i="15" a="1"/>
  <c r="KH115" i="15" a="1"/>
  <c r="DE120" i="15" a="1"/>
  <c r="CX98" i="15" a="1"/>
  <c r="GX64" i="15" a="1"/>
  <c r="HN92" i="15" a="1"/>
  <c r="MQ90" i="15" a="1"/>
  <c r="HZ100" i="15" a="1"/>
  <c r="GP118" i="15" a="1"/>
  <c r="IM108" i="15" a="1"/>
  <c r="GL97" i="15" a="1"/>
  <c r="NN75" i="15" a="1"/>
  <c r="JJ43" i="15" a="1"/>
  <c r="GK51" i="15" a="1"/>
  <c r="GD28" i="15" a="1"/>
  <c r="JR48" i="15" a="1"/>
  <c r="LL99" i="15" a="1"/>
  <c r="NJ22" i="15" a="1"/>
  <c r="NC64" i="15" a="1"/>
  <c r="JL13" i="15" a="1"/>
  <c r="DX51" i="15" a="1"/>
  <c r="FH8" i="15" a="1"/>
  <c r="HJ31" i="15" a="1"/>
  <c r="MK115" i="15" a="1"/>
  <c r="NH32" i="15" a="1"/>
  <c r="JX115" i="15" a="1"/>
  <c r="FZ34" i="15" a="1"/>
  <c r="FH28" i="15" a="1"/>
  <c r="ND24" i="15" a="1"/>
  <c r="HB89" i="15" a="1"/>
  <c r="EI13" i="15" a="1"/>
  <c r="GQ22" i="15" a="1"/>
  <c r="FR44" i="15" a="1"/>
  <c r="IB101" i="15" a="1"/>
  <c r="KH64" i="15" a="1"/>
  <c r="MR109" i="15" a="1"/>
  <c r="DQ69" i="15" a="1"/>
  <c r="NI108" i="15" a="1"/>
  <c r="HC80" i="15" a="1"/>
  <c r="DP69" i="15" a="1"/>
  <c r="DD118" i="15" a="1"/>
  <c r="OB106" i="15" a="1"/>
  <c r="OA83" i="15" a="1"/>
  <c r="JV14" i="15" a="1"/>
  <c r="DE69" i="15" a="1"/>
  <c r="GJ56" i="15" a="1"/>
  <c r="HP60" i="15" a="1"/>
  <c r="FM98" i="15" a="1"/>
  <c r="HU45" i="15" a="1"/>
  <c r="CL21" i="15" a="1"/>
  <c r="DF14" i="15" a="1"/>
  <c r="HT30" i="15" a="1"/>
  <c r="DP95" i="15" a="1"/>
  <c r="CR29" i="15" a="1"/>
  <c r="LX116" i="15" a="1"/>
  <c r="HI106" i="15" a="1"/>
  <c r="JJ63" i="15" a="1"/>
  <c r="GR48" i="15" a="1"/>
  <c r="LZ22" i="15" a="1"/>
  <c r="LN53" i="15" a="1"/>
  <c r="LH68" i="15" a="1"/>
  <c r="DF34" i="15" a="1"/>
  <c r="MV91" i="15" a="1"/>
  <c r="FA59" i="15" a="1"/>
  <c r="JJ98" i="15" a="1"/>
  <c r="FZ28" i="15" a="1"/>
  <c r="HU10" i="15" a="1"/>
  <c r="EI28" i="15" a="1"/>
  <c r="KU9" i="15" a="1"/>
  <c r="IH32" i="15" a="1"/>
  <c r="CS76" i="15" a="1"/>
  <c r="MP94" i="15" a="1"/>
  <c r="KB6" i="15" a="1"/>
  <c r="GL24" i="15" a="1"/>
  <c r="HT62" i="15" a="1"/>
  <c r="IL17" i="15" a="1"/>
  <c r="JE21" i="15" a="1"/>
  <c r="MQ87" i="15" a="1"/>
  <c r="OA24" i="15" a="1"/>
  <c r="GV66" i="15" a="1"/>
  <c r="HJ72" i="15" a="1"/>
  <c r="NP67" i="15" a="1"/>
  <c r="FF70" i="15" a="1"/>
  <c r="DK40" i="15" a="1"/>
  <c r="DQ9" i="15" a="1"/>
  <c r="LZ117" i="15" a="1"/>
  <c r="HJ89" i="15" a="1"/>
  <c r="LG72" i="15" a="1"/>
  <c r="CZ46" i="15" a="1"/>
  <c r="EI42" i="15" a="1"/>
  <c r="NN100" i="15" a="1"/>
  <c r="DK56" i="15" a="1"/>
  <c r="KT13" i="15" a="1"/>
  <c r="IS88" i="15" a="1"/>
  <c r="GK24" i="15" a="1"/>
  <c r="CT71" i="15" a="1"/>
  <c r="GL34" i="15" a="1"/>
  <c r="LA115" i="15" a="1"/>
  <c r="KJ105" i="15" a="1"/>
  <c r="HZ108" i="15" a="1"/>
  <c r="LF9" i="15" a="1"/>
  <c r="GQ58" i="15" a="1"/>
  <c r="JL101" i="15" a="1"/>
  <c r="MX120" i="15" a="1"/>
  <c r="DD76" i="15" a="1"/>
  <c r="NB39" i="15" a="1"/>
  <c r="JE22" i="15" a="1"/>
  <c r="JV12" i="15" a="1"/>
  <c r="FY79" i="15" a="1"/>
  <c r="FA86" i="15" a="1"/>
  <c r="MV79" i="15" a="1"/>
  <c r="JQ36" i="15" a="1"/>
  <c r="JQ86" i="15" a="1"/>
  <c r="DR16" i="15" a="1"/>
  <c r="LR32" i="15" a="1"/>
  <c r="CL95" i="15" a="1"/>
  <c r="IT65" i="15" a="1"/>
  <c r="CY18" i="15" a="1"/>
  <c r="JV118" i="15" a="1"/>
  <c r="LM107" i="15" a="1"/>
  <c r="FY15" i="15" a="1"/>
  <c r="HD14" i="15" a="1"/>
  <c r="FB19" i="15" a="1"/>
  <c r="AC223" i="15"/>
  <c r="FA29" i="15" a="1"/>
  <c r="IY95" i="15" a="1"/>
  <c r="HZ21" i="15" a="1"/>
  <c r="NO6" i="15" a="1"/>
  <c r="ND38" i="15" a="1"/>
  <c r="ET93" i="15" a="1"/>
  <c r="KT87" i="15" a="1"/>
  <c r="GD62" i="15" a="1"/>
  <c r="ML61" i="15" a="1"/>
  <c r="HN119" i="15" a="1"/>
  <c r="LB39" i="15" a="1"/>
  <c r="IY20" i="15" a="1"/>
  <c r="FM68" i="15" a="1"/>
  <c r="EB45" i="15" a="1"/>
  <c r="MJ78" i="15" a="1"/>
  <c r="MQ66" i="15" a="1"/>
  <c r="LH58" i="15" a="1"/>
  <c r="NU17" i="15" a="1"/>
  <c r="KJ87" i="15" a="1"/>
  <c r="JV107" i="15" a="1"/>
  <c r="NO96" i="15" a="1"/>
  <c r="DX49" i="15" a="1"/>
  <c r="KN8" i="15" a="1"/>
  <c r="LA89" i="15" a="1"/>
  <c r="JR57" i="15" a="1"/>
  <c r="CY80" i="15" a="1"/>
  <c r="ET106" i="15" a="1"/>
  <c r="IN66" i="15" a="1"/>
  <c r="HU91" i="15" a="1"/>
  <c r="KD42" i="15" a="1"/>
  <c r="HO61" i="15" a="1"/>
  <c r="FM27" i="15" a="1"/>
  <c r="LA12" i="15" a="1"/>
  <c r="EP41" i="15" a="1"/>
  <c r="HD53" i="15" a="1"/>
  <c r="EI27" i="15" a="1"/>
  <c r="HU95" i="15" a="1"/>
  <c r="LR118" i="15" a="1"/>
  <c r="ND70" i="15" a="1"/>
  <c r="EV70" i="15" a="1"/>
  <c r="ND13" i="15" a="1"/>
  <c r="NC74" i="15" a="1"/>
  <c r="NV43" i="15" a="1"/>
  <c r="OB14" i="15" a="1"/>
  <c r="LX73" i="15" a="1"/>
  <c r="IY56" i="15" a="1"/>
  <c r="NI18" i="15" a="1"/>
  <c r="IA18" i="15" a="1"/>
  <c r="FS105" i="15" a="1"/>
  <c r="MF21" i="15" a="1"/>
  <c r="NV10" i="15" a="1"/>
  <c r="MF60" i="15" a="1"/>
  <c r="NU57" i="15" a="1"/>
  <c r="NB37" i="15" a="1"/>
  <c r="FZ98" i="15" a="1"/>
  <c r="HZ48" i="15" a="1"/>
  <c r="FT11" i="15" a="1"/>
  <c r="FY47" i="15" a="1"/>
  <c r="MF12" i="15" a="1"/>
  <c r="NO10" i="15" a="1"/>
  <c r="FS8" i="15" a="1"/>
  <c r="FF61" i="15" a="1"/>
  <c r="LY68" i="15" a="1"/>
  <c r="FM24" i="15" a="1"/>
  <c r="GV58" i="15" a="1"/>
  <c r="LH69" i="15" a="1"/>
  <c r="GL84" i="15" a="1"/>
  <c r="GF61" i="15" a="1"/>
  <c r="FT58" i="15" a="1"/>
  <c r="MX21" i="15" a="1"/>
  <c r="HI105" i="15" a="1"/>
  <c r="LH92" i="15" a="1"/>
  <c r="NV30" i="15" a="1"/>
  <c r="LM30" i="15" a="1"/>
  <c r="JK97" i="15" a="1"/>
  <c r="IY37" i="15" a="1"/>
  <c r="LZ23" i="15" a="1"/>
  <c r="CX14" i="15" a="1"/>
  <c r="ME52" i="15" a="1"/>
  <c r="DQ54" i="15" a="1"/>
  <c r="KI21" i="15" a="1"/>
  <c r="NN62" i="15" a="1"/>
  <c r="FB118" i="15" a="1"/>
  <c r="LT70" i="15" a="1"/>
  <c r="LS108" i="15" a="1"/>
  <c r="NH79" i="15" a="1"/>
  <c r="IH92" i="15" a="1"/>
  <c r="EC18" i="15" a="1"/>
  <c r="NC80" i="15" a="1"/>
  <c r="CT109" i="15" a="1"/>
  <c r="ET78" i="15" a="1"/>
  <c r="LM86" i="15" a="1"/>
  <c r="HV92" i="15" a="1"/>
  <c r="EJ98" i="15" a="1"/>
  <c r="LZ82" i="15" a="1"/>
  <c r="ME54" i="15" a="1"/>
  <c r="FT97" i="15" a="1"/>
  <c r="DQ95" i="15" a="1"/>
  <c r="LG31" i="15" a="1"/>
  <c r="OA82" i="15" a="1"/>
  <c r="NV73" i="15" a="1"/>
  <c r="NN120" i="15" a="1"/>
  <c r="EO52" i="15" a="1"/>
  <c r="CT120" i="15" a="1"/>
  <c r="NZ76" i="15" a="1"/>
  <c r="GR50" i="15" a="1"/>
  <c r="LR15" i="15" a="1"/>
  <c r="EB20" i="15" a="1"/>
  <c r="IL78" i="15" a="1"/>
  <c r="EP119" i="15" a="1"/>
  <c r="NU82" i="15" a="1"/>
  <c r="CY57" i="15" a="1"/>
  <c r="CT25" i="15" a="1"/>
  <c r="KU25" i="15" a="1"/>
  <c r="EP33" i="15" a="1"/>
  <c r="KP52" i="15" a="1"/>
  <c r="FZ118" i="15" a="1"/>
  <c r="LF84" i="15" a="1"/>
  <c r="MK89" i="15" a="1"/>
  <c r="IG52" i="15" a="1"/>
  <c r="DR87" i="15" a="1"/>
  <c r="HN31" i="15" a="1"/>
  <c r="LT75" i="15" a="1"/>
  <c r="KI96" i="15" a="1"/>
  <c r="DD52" i="15" a="1"/>
  <c r="AL223" i="15"/>
  <c r="DK21" i="15" a="1"/>
  <c r="DW19" i="15" a="1"/>
  <c r="OG30" i="15" a="1"/>
  <c r="LA95" i="15" a="1"/>
  <c r="DQ43" i="15" a="1"/>
  <c r="MW7" i="15" a="1"/>
  <c r="NT85" i="15" a="1"/>
  <c r="JF107" i="15" a="1"/>
  <c r="LY46" i="15" a="1"/>
  <c r="IH21" i="15" a="1"/>
  <c r="IS22" i="15" a="1"/>
  <c r="FZ42" i="15" a="1"/>
  <c r="FH37" i="15" a="1"/>
  <c r="FT38" i="15" a="1"/>
  <c r="DP34" i="15" a="1"/>
  <c r="CS28" i="15" a="1"/>
  <c r="KV74" i="15" a="1"/>
  <c r="KI95" i="15" a="1"/>
  <c r="MK94" i="15" a="1"/>
  <c r="KJ49" i="15" a="1"/>
  <c r="LT64" i="15" a="1"/>
  <c r="JF35" i="15" a="1"/>
  <c r="KI29" i="15" a="1"/>
  <c r="GK13" i="15" a="1"/>
  <c r="NC19" i="15" a="1"/>
  <c r="FM84" i="15" a="1"/>
  <c r="NU30" i="15" a="1"/>
  <c r="LN101" i="15" a="1"/>
  <c r="JD37" i="15" a="1"/>
  <c r="KH7" i="15" a="1"/>
  <c r="IR85" i="15" a="1"/>
  <c r="JP39" i="15" a="1"/>
  <c r="LR87" i="15" a="1"/>
  <c r="LZ75" i="15" a="1"/>
  <c r="DR108" i="15" a="1"/>
  <c r="FR73" i="15" a="1"/>
  <c r="HC79" i="15" a="1"/>
  <c r="ET47" i="15" a="1"/>
  <c r="MF56" i="15" a="1"/>
  <c r="EI93" i="15" a="1"/>
  <c r="NJ59" i="15" a="1"/>
  <c r="DF52" i="15" a="1"/>
  <c r="JV46" i="15" a="1"/>
  <c r="IS18" i="15" a="1"/>
  <c r="CR66" i="15" a="1"/>
  <c r="OF66" i="15" a="1"/>
  <c r="DE51" i="15" a="1"/>
  <c r="MK25" i="15" a="1"/>
  <c r="IX74" i="15" a="1"/>
  <c r="NJ52" i="15" a="1"/>
  <c r="LN42" i="15" a="1"/>
  <c r="CL81" i="15" a="1"/>
  <c r="GV7" i="15" a="1"/>
  <c r="OB93" i="15" a="1"/>
  <c r="HJ73" i="15" a="1"/>
  <c r="KN42" i="15" a="1"/>
  <c r="HN61" i="15" a="1"/>
  <c r="FL90" i="15" a="1"/>
  <c r="LB23" i="15" a="1"/>
  <c r="GW31" i="15" a="1"/>
  <c r="HP38" i="15" a="1"/>
  <c r="FY10" i="15" a="1"/>
  <c r="DV78" i="15" a="1"/>
  <c r="JQ80" i="15" a="1"/>
  <c r="EI67" i="15" a="1"/>
  <c r="EB74" i="15" a="1"/>
  <c r="DV41" i="15" a="1"/>
  <c r="CN15" i="15" a="1"/>
  <c r="KU107" i="15" a="1"/>
  <c r="EP58" i="15" a="1"/>
  <c r="JP48" i="15" a="1"/>
  <c r="GK55" i="15" a="1"/>
  <c r="LS14" i="15" a="1"/>
  <c r="FN68" i="15" a="1"/>
  <c r="HT97" i="15" a="1"/>
  <c r="IL53" i="15" a="1"/>
  <c r="KD105" i="15" a="1"/>
  <c r="HZ49" i="15" a="1"/>
  <c r="NJ94" i="15" a="1"/>
  <c r="JX59" i="15" a="1"/>
  <c r="HV62" i="15" a="1"/>
  <c r="FY85" i="15" a="1"/>
  <c r="ND91" i="15" a="1"/>
  <c r="CL37" i="15" a="1"/>
  <c r="GD74" i="15" a="1"/>
  <c r="MP56" i="15" a="1"/>
  <c r="CY17" i="15" a="1"/>
  <c r="MX48" i="15" a="1"/>
  <c r="IR16" i="15" a="1"/>
  <c r="KJ9" i="15" a="1"/>
  <c r="DQ66" i="15" a="1"/>
  <c r="FT26" i="15" a="1"/>
  <c r="KP66" i="15" a="1"/>
  <c r="KC52" i="15" a="1"/>
  <c r="MX82" i="15" a="1"/>
  <c r="DF26" i="15" a="1"/>
  <c r="NI90" i="15" a="1"/>
  <c r="KO20" i="15" a="1"/>
  <c r="HI27" i="15" a="1"/>
  <c r="GV30" i="15" a="1"/>
  <c r="HI77" i="15" a="1"/>
  <c r="GW53" i="15" a="1"/>
  <c r="CL121" i="15" a="1"/>
  <c r="KH37" i="15" a="1"/>
  <c r="JQ26" i="15" a="1"/>
  <c r="KT47" i="15" a="1"/>
  <c r="GR60" i="15" a="1"/>
  <c r="EU74" i="15" a="1"/>
  <c r="FL16" i="15" a="1"/>
  <c r="NH30" i="15" a="1"/>
  <c r="DD30" i="15" a="1"/>
  <c r="JP80" i="15" a="1"/>
  <c r="JP42" i="15" a="1"/>
  <c r="NP23" i="15" a="1"/>
  <c r="KJ25" i="15" a="1"/>
  <c r="IA40" i="15" a="1"/>
  <c r="OF59" i="15" a="1"/>
  <c r="JW86" i="15" a="1"/>
  <c r="LZ80" i="15" a="1"/>
  <c r="OF9" i="15" a="1"/>
  <c r="KN68" i="15" a="1"/>
  <c r="EN34" i="15" a="1"/>
  <c r="FT18" i="15" a="1"/>
  <c r="MV11" i="15" a="1"/>
  <c r="IS56" i="15" a="1"/>
  <c r="NT66" i="15" a="1"/>
  <c r="EN76" i="15" a="1"/>
  <c r="FY54" i="15" a="1"/>
  <c r="EV9" i="15" a="1"/>
  <c r="LB25" i="15" a="1"/>
  <c r="HU78" i="15" a="1"/>
  <c r="HD105" i="15" a="1"/>
  <c r="HT12" i="15" a="1"/>
  <c r="CZ85" i="15" a="1"/>
  <c r="IN21" i="15" a="1"/>
  <c r="GX116" i="15" a="1"/>
  <c r="LH20" i="15" a="1"/>
  <c r="LR29" i="15" a="1"/>
  <c r="JJ91" i="15" a="1"/>
  <c r="KJ18" i="15" a="1"/>
  <c r="KN119" i="15" a="1"/>
  <c r="HV78" i="15" a="1"/>
  <c r="DR26" i="15" a="1"/>
  <c r="JF52" i="15" a="1"/>
  <c r="LS30" i="15" a="1"/>
  <c r="LA51" i="15" a="1"/>
  <c r="KV25" i="15" a="1"/>
  <c r="NO73" i="15" a="1"/>
  <c r="KI36" i="15" a="1"/>
  <c r="LF99" i="15" a="1"/>
  <c r="KI23" i="15" a="1"/>
  <c r="GD14" i="15" a="1"/>
  <c r="DK62" i="15" a="1"/>
  <c r="ML34" i="15" a="1"/>
  <c r="IR44" i="15" a="1"/>
  <c r="CR72" i="15" a="1"/>
  <c r="JV11" i="15" a="1"/>
  <c r="GP29" i="15" a="1"/>
  <c r="FB10" i="15" a="1"/>
  <c r="IG74" i="15" a="1"/>
  <c r="GF40" i="15" a="1"/>
  <c r="MJ61" i="15" a="1"/>
  <c r="IS40" i="15" a="1"/>
  <c r="IB43" i="15" a="1"/>
  <c r="DP87" i="15" a="1"/>
  <c r="NV82" i="15" a="1"/>
  <c r="GD107" i="15" a="1"/>
  <c r="EN65" i="15" a="1"/>
  <c r="EN107" i="15" a="1"/>
  <c r="CX18" i="15" a="1"/>
  <c r="GP8" i="15" a="1"/>
  <c r="HN108" i="15" a="1"/>
  <c r="KH109" i="15" a="1"/>
  <c r="OF57" i="15" a="1"/>
  <c r="KZ99" i="15" a="1"/>
  <c r="IX117" i="15" a="1"/>
  <c r="FZ6" i="15" a="1"/>
  <c r="KJ58" i="15" a="1"/>
  <c r="KU21" i="15" a="1"/>
  <c r="ED96" i="15" a="1"/>
  <c r="GQ68" i="15" a="1"/>
  <c r="EU35" i="15" a="1"/>
  <c r="IZ31" i="15" a="1"/>
  <c r="DE6" i="15" a="1"/>
  <c r="KB20" i="15" a="1"/>
  <c r="LY101" i="15" a="1"/>
  <c r="EZ86" i="15" a="1"/>
  <c r="HU69" i="15" a="1"/>
  <c r="LL59" i="15" a="1"/>
  <c r="OH81" i="15" a="1"/>
  <c r="LT109" i="15" a="1"/>
  <c r="IY17" i="15" a="1"/>
  <c r="JX68" i="15" a="1"/>
  <c r="JE30" i="15" a="1"/>
  <c r="IF19" i="15" a="1"/>
  <c r="GX108" i="15" a="1"/>
  <c r="KH91" i="15" a="1"/>
  <c r="HJ52" i="15" a="1"/>
  <c r="NU97" i="15" a="1"/>
  <c r="FF78" i="15" a="1"/>
  <c r="GL57" i="15" a="1"/>
  <c r="KD88" i="15" a="1"/>
  <c r="HU94" i="15" a="1"/>
  <c r="CY48" i="15" a="1"/>
  <c r="OA52" i="15" a="1"/>
  <c r="IA41" i="15" a="1"/>
  <c r="CS49" i="15" a="1"/>
  <c r="DE97" i="15" a="1"/>
  <c r="MK101" i="15" a="1"/>
  <c r="LR61" i="15" a="1"/>
  <c r="DR96" i="15" a="1"/>
  <c r="NB101" i="15" a="1"/>
  <c r="EJ8" i="15" a="1"/>
  <c r="CR10" i="15" a="1"/>
  <c r="IA88" i="15" a="1"/>
  <c r="MX44" i="15" a="1"/>
  <c r="CM16" i="15" a="1"/>
  <c r="LS115" i="15" a="1"/>
  <c r="GV60" i="15" a="1"/>
  <c r="EC43" i="15" a="1"/>
  <c r="EO105" i="15" a="1"/>
  <c r="MK50" i="15" a="1"/>
  <c r="ND62" i="15" a="1"/>
  <c r="OA53" i="15" a="1"/>
  <c r="NZ60" i="15" a="1"/>
  <c r="V102" i="15"/>
  <c r="DK49" i="15" a="1"/>
  <c r="MF88" i="15" a="1"/>
  <c r="LS63" i="15" a="1"/>
  <c r="HJ39" i="15" a="1"/>
  <c r="MR6" i="15" a="1"/>
  <c r="DW35" i="15" a="1"/>
  <c r="OB40" i="15" a="1"/>
  <c r="FH120" i="15" a="1"/>
  <c r="DQ115" i="15" a="1"/>
  <c r="EP32" i="15" a="1"/>
  <c r="MV19" i="15" a="1"/>
  <c r="IA8" i="15" a="1"/>
  <c r="GV105" i="15" a="1"/>
  <c r="FR7" i="15" a="1"/>
  <c r="DK6" i="15" a="1"/>
  <c r="MW115" i="15" a="1"/>
  <c r="KU56" i="15" a="1"/>
  <c r="IG67" i="15" a="1"/>
  <c r="EH49" i="15" a="1"/>
  <c r="FR48" i="15" a="1"/>
  <c r="DV48" i="15" a="1"/>
  <c r="EP26" i="15" a="1"/>
  <c r="IR11" i="15" a="1"/>
  <c r="KH120" i="15" a="1"/>
  <c r="JQ6" i="15" a="1"/>
  <c r="MQ99" i="15" a="1"/>
  <c r="CR53" i="15" a="1"/>
  <c r="IM40" i="15" a="1"/>
  <c r="KB53" i="15" a="1"/>
  <c r="EJ59" i="15" a="1"/>
  <c r="NT120" i="15" a="1"/>
  <c r="FM87" i="15" a="1"/>
  <c r="FF105" i="15" a="1"/>
  <c r="HB32" i="15" a="1"/>
  <c r="IS64" i="15" a="1"/>
  <c r="LR28" i="15" a="1"/>
  <c r="LS101" i="15" a="1"/>
  <c r="NT91" i="15" a="1"/>
  <c r="JF108" i="15" a="1"/>
  <c r="FZ86" i="15" a="1"/>
  <c r="HP28" i="15" a="1"/>
  <c r="AA223" i="15"/>
  <c r="NI83" i="15" a="1"/>
  <c r="KC109" i="15" a="1"/>
  <c r="IF41" i="15" a="1"/>
  <c r="FS53" i="15" a="1"/>
  <c r="EP90" i="15" a="1"/>
  <c r="EH21" i="15" a="1"/>
  <c r="FM93" i="15" a="1"/>
  <c r="JE25" i="15" a="1"/>
  <c r="HH54" i="15" a="1"/>
  <c r="MF11" i="15" a="1"/>
  <c r="HT61" i="15" a="1"/>
  <c r="HO66" i="15" a="1"/>
  <c r="LM48" i="15" a="1"/>
  <c r="HD85" i="15" a="1"/>
  <c r="MJ24" i="15" a="1"/>
  <c r="HT84" i="15" a="1"/>
  <c r="OB61" i="15" a="1"/>
  <c r="FZ29" i="15" a="1"/>
  <c r="JF44" i="15" a="1"/>
  <c r="FX61" i="15" a="1"/>
  <c r="JD32" i="15" a="1"/>
  <c r="LF95" i="15" a="1"/>
  <c r="MW54" i="15" a="1"/>
  <c r="JJ101" i="15" a="1"/>
  <c r="HT115" i="15" a="1"/>
  <c r="JJ69" i="15" a="1"/>
  <c r="IL42" i="15" a="1"/>
  <c r="IX20" i="15" a="1"/>
  <c r="EH81" i="15" a="1"/>
  <c r="IB36" i="15" a="1"/>
  <c r="EU117" i="15" a="1"/>
  <c r="JX37" i="15" a="1"/>
  <c r="GW13" i="15" a="1"/>
  <c r="HV33" i="15" a="1"/>
  <c r="JE65" i="15" a="1"/>
  <c r="DQ42" i="15" a="1"/>
  <c r="MJ117" i="15" a="1"/>
  <c r="NU72" i="15" a="1"/>
  <c r="NH13" i="15" a="1"/>
  <c r="ML95" i="15" a="1"/>
  <c r="KT108" i="15" a="1"/>
  <c r="NJ20" i="15" a="1"/>
  <c r="LM51" i="15" a="1"/>
  <c r="CR91" i="15" a="1"/>
  <c r="IF108" i="15" a="1"/>
  <c r="HJ78" i="15" a="1"/>
  <c r="JX99" i="15" a="1"/>
  <c r="EI37" i="15" a="1"/>
  <c r="NZ53" i="15" a="1"/>
  <c r="DF99" i="15" a="1"/>
  <c r="CT19" i="15" a="1"/>
  <c r="HN86" i="15" a="1"/>
  <c r="DP115" i="15" a="1"/>
  <c r="DX30" i="15" a="1"/>
  <c r="CY31" i="15" a="1"/>
  <c r="CY20" i="15" a="1"/>
  <c r="ED115" i="15" a="1"/>
  <c r="EO23" i="15" a="1"/>
  <c r="LY119" i="15" a="1"/>
  <c r="JW57" i="15" a="1"/>
  <c r="NV76" i="15" a="1"/>
  <c r="EP12" i="15" a="1"/>
  <c r="KN23" i="15" a="1"/>
  <c r="HP67" i="15" a="1"/>
  <c r="FR85" i="15" a="1"/>
  <c r="CN95" i="15" a="1"/>
  <c r="JR68" i="15" a="1"/>
  <c r="DK118" i="15" a="1"/>
  <c r="HZ77" i="15" a="1"/>
  <c r="HP8" i="15" a="1"/>
  <c r="JK17" i="15" a="1"/>
  <c r="IL90" i="15" a="1"/>
  <c r="ET33" i="15" a="1"/>
  <c r="IR7" i="15" a="1"/>
  <c r="DX9" i="15" a="1"/>
  <c r="IY13" i="15" a="1"/>
  <c r="JW21" i="15" a="1"/>
  <c r="KN87" i="15" a="1"/>
  <c r="LM119" i="15" a="1"/>
  <c r="EI9" i="15" a="1"/>
  <c r="KO116" i="15" a="1"/>
  <c r="LH48" i="15" a="1"/>
  <c r="DF31" i="15" a="1"/>
  <c r="FG73" i="15" a="1"/>
  <c r="MK61" i="15" a="1"/>
  <c r="FF76" i="15" a="1"/>
  <c r="CM12" i="15" a="1"/>
  <c r="LL66" i="15" a="1"/>
  <c r="LF36" i="15" a="1"/>
  <c r="GQ70" i="15" a="1"/>
  <c r="HC50" i="15" a="1"/>
  <c r="OB90" i="15" a="1"/>
  <c r="JQ11" i="15" a="1"/>
  <c r="HO80" i="15" a="1"/>
  <c r="FY22" i="15" a="1"/>
  <c r="KP68" i="15" a="1"/>
  <c r="GF75" i="15" a="1"/>
  <c r="KH66" i="15" a="1"/>
  <c r="IL46" i="15" a="1"/>
  <c r="HD92" i="15" a="1"/>
  <c r="NI82" i="15" a="1"/>
  <c r="LT63" i="15" a="1"/>
  <c r="MX29" i="15" a="1"/>
  <c r="LS36" i="15" a="1"/>
  <c r="EC45" i="15" a="1"/>
  <c r="IG109" i="15" a="1"/>
  <c r="IT62" i="15" a="1"/>
  <c r="KO87" i="15" a="1"/>
  <c r="KZ54" i="15" a="1"/>
  <c r="MW17" i="15" a="1"/>
  <c r="NP58" i="15" a="1"/>
  <c r="MR60" i="15" a="1"/>
  <c r="IZ89" i="15" a="1"/>
  <c r="KB34" i="15" a="1"/>
  <c r="IX97" i="15" a="1"/>
  <c r="GR41" i="15" a="1"/>
  <c r="FN56" i="15" a="1"/>
  <c r="CM34" i="15" a="1"/>
  <c r="CZ57" i="15" a="1"/>
  <c r="HC120" i="15" a="1"/>
  <c r="JK12" i="15" a="1"/>
  <c r="MP88" i="15" a="1"/>
  <c r="EV22" i="15" a="1"/>
  <c r="NT81" i="15" a="1"/>
  <c r="NV99" i="15" a="1"/>
  <c r="NC37" i="15" a="1"/>
  <c r="DR48" i="15" a="1"/>
  <c r="IR71" i="15" a="1"/>
  <c r="NN37" i="15" a="1"/>
  <c r="KT70" i="15" a="1"/>
  <c r="CL87" i="15" a="1"/>
  <c r="FZ80" i="15" a="1"/>
  <c r="GJ18" i="15" a="1"/>
  <c r="KH97" i="15" a="1"/>
  <c r="FN87" i="15" a="1"/>
  <c r="LX24" i="15" a="1"/>
  <c r="MV16" i="15" a="1"/>
  <c r="MQ94" i="15" a="1"/>
  <c r="DR40" i="15" a="1"/>
  <c r="LB31" i="15" a="1"/>
  <c r="DE101" i="15" a="1"/>
  <c r="HH85" i="15" a="1"/>
  <c r="NJ8" i="15" a="1"/>
  <c r="NJ50" i="15" a="1"/>
  <c r="CX60" i="15" a="1"/>
  <c r="KV62" i="15" a="1"/>
  <c r="DL68" i="15" a="1"/>
  <c r="KH49" i="15" a="1"/>
  <c r="HJ10" i="15" a="1"/>
  <c r="KJ67" i="15" a="1"/>
  <c r="FG9" i="15" a="1"/>
  <c r="GF9" i="15" a="1"/>
  <c r="EU98" i="15" a="1"/>
  <c r="EU44" i="15" a="1"/>
  <c r="KH74" i="15" a="1"/>
  <c r="EU108" i="15" a="1"/>
  <c r="EU95" i="15" a="1"/>
  <c r="KN74" i="15" a="1"/>
  <c r="GE8" i="15" a="1"/>
  <c r="CX107" i="15" a="1"/>
  <c r="ML25" i="15" a="1"/>
  <c r="FB74" i="15" a="1"/>
  <c r="LL8" i="15" a="1"/>
  <c r="FF9" i="15" a="1"/>
  <c r="EJ99" i="15" a="1"/>
  <c r="FN29" i="15" a="1"/>
  <c r="GR61" i="15" a="1"/>
  <c r="FG97" i="15" a="1"/>
  <c r="LY66" i="15" a="1"/>
  <c r="NU8" i="15" a="1"/>
  <c r="EI60" i="15" a="1"/>
  <c r="MW76" i="15" a="1"/>
  <c r="NB46" i="15" a="1"/>
  <c r="Z223" i="15"/>
  <c r="JW9" i="15" a="1"/>
  <c r="MX75" i="15" a="1"/>
  <c r="HU9" i="15" a="1"/>
  <c r="FG100" i="15" a="1"/>
  <c r="LM108" i="15" a="1"/>
  <c r="GV47" i="15" a="1"/>
  <c r="GQ18" i="15" a="1"/>
  <c r="HJ77" i="15" a="1"/>
  <c r="ED92" i="15" a="1"/>
  <c r="CL82" i="15" a="1"/>
  <c r="GP65" i="15" a="1"/>
  <c r="EC91" i="15" a="1"/>
  <c r="HU79" i="15" a="1"/>
  <c r="JD82" i="15" a="1"/>
  <c r="JP51" i="15" a="1"/>
  <c r="KD70" i="15" a="1"/>
  <c r="HP85" i="15" a="1"/>
  <c r="EJ72" i="15" a="1"/>
  <c r="KO37" i="15" a="1"/>
  <c r="NI19" i="15" a="1"/>
  <c r="CM60" i="15" a="1"/>
  <c r="HV60" i="15" a="1"/>
  <c r="JQ15" i="15" a="1"/>
  <c r="HB54" i="15" a="1"/>
  <c r="MK37" i="15" a="1"/>
  <c r="NI80" i="15" a="1"/>
  <c r="GK87" i="15" a="1"/>
  <c r="EO49" i="15" a="1"/>
  <c r="JL16" i="15" a="1"/>
  <c r="LM58" i="15" a="1"/>
  <c r="GJ115" i="15" a="1"/>
  <c r="MJ44" i="15" a="1"/>
  <c r="JE52" i="15" a="1"/>
  <c r="DF94" i="15" a="1"/>
  <c r="IR18" i="15" a="1"/>
  <c r="CN30" i="15" a="1"/>
  <c r="GL49" i="15" a="1"/>
  <c r="CM105" i="15" a="1"/>
  <c r="HD19" i="15" a="1"/>
  <c r="EJ23" i="15" a="1"/>
  <c r="NV105" i="15" a="1"/>
  <c r="GW67" i="15" a="1"/>
  <c r="CN23" i="15" a="1"/>
  <c r="JX64" i="15" a="1"/>
  <c r="HB80" i="15" a="1"/>
  <c r="LA63" i="15" a="1"/>
  <c r="ML87" i="15" a="1"/>
  <c r="MX10" i="15" a="1"/>
  <c r="DK97" i="15" a="1"/>
  <c r="GR82" i="15" a="1"/>
  <c r="DE65" i="15" a="1"/>
  <c r="CM95" i="15" a="1"/>
  <c r="DP60" i="15" a="1"/>
  <c r="KN21" i="15" a="1"/>
  <c r="FX34" i="15" a="1"/>
  <c r="HN67" i="15" a="1"/>
  <c r="HV121" i="15" a="1"/>
  <c r="DK72" i="15" a="1"/>
  <c r="KH46" i="15" a="1"/>
  <c r="EO109" i="15" a="1"/>
  <c r="IG57" i="15" a="1"/>
  <c r="OG19" i="15" a="1"/>
  <c r="HT92" i="15" a="1"/>
  <c r="MP57" i="15" a="1"/>
  <c r="JK56" i="15" a="1"/>
  <c r="IR48" i="15" a="1"/>
  <c r="FZ39" i="15" a="1"/>
  <c r="MF75" i="15" a="1"/>
  <c r="CN87" i="15" a="1"/>
  <c r="FZ41" i="15" a="1"/>
  <c r="EN35" i="15" a="1"/>
  <c r="KU84" i="15" a="1"/>
  <c r="OB21" i="15" a="1"/>
  <c r="OF15" i="15" a="1"/>
  <c r="KU68" i="15" a="1"/>
  <c r="CL32" i="15" a="1"/>
  <c r="LS28" i="15" a="1"/>
  <c r="DD20" i="15" a="1"/>
  <c r="NT65" i="15" a="1"/>
  <c r="IF118" i="15" a="1"/>
  <c r="DL55" i="15" a="1"/>
  <c r="FA14" i="15" a="1"/>
  <c r="GW93" i="15" a="1"/>
  <c r="KJ79" i="15" a="1"/>
  <c r="KZ50" i="15" a="1"/>
  <c r="MQ83" i="15" a="1"/>
  <c r="GL79" i="15" a="1"/>
  <c r="KD58" i="15" a="1"/>
  <c r="NV68" i="15" a="1"/>
  <c r="IL71" i="15" a="1"/>
  <c r="IL87" i="15" a="1"/>
  <c r="IZ74" i="15" a="1"/>
  <c r="EP84" i="15" a="1"/>
  <c r="EJ96" i="15" a="1"/>
  <c r="KN19" i="15" a="1"/>
  <c r="JJ30" i="15" a="1"/>
  <c r="ND78" i="15" a="1"/>
  <c r="CL20" i="15" a="1"/>
  <c r="CR35" i="15" a="1"/>
  <c r="DE31" i="15" a="1"/>
  <c r="FH89" i="15" a="1"/>
  <c r="JD120" i="15" a="1"/>
  <c r="JK67" i="15" a="1"/>
  <c r="JE51" i="15" a="1"/>
  <c r="DP81" i="15" a="1"/>
  <c r="LG19" i="15" a="1"/>
  <c r="NP82" i="15" a="1"/>
  <c r="NO52" i="15" a="1"/>
  <c r="DW10" i="15" a="1"/>
  <c r="EP109" i="15" a="1"/>
  <c r="KO68" i="15" a="1"/>
  <c r="NU116" i="15" a="1"/>
  <c r="IH108" i="15" a="1"/>
  <c r="CM58" i="15" a="1"/>
  <c r="GR32" i="15" a="1"/>
  <c r="IY97" i="15" a="1"/>
  <c r="HH58" i="15" a="1"/>
  <c r="LZ13" i="15" a="1"/>
  <c r="GP35" i="15" a="1"/>
  <c r="GJ65" i="15" a="1"/>
  <c r="NB63" i="15" a="1"/>
  <c r="FR10" i="15" a="1"/>
  <c r="IH62" i="15" a="1"/>
  <c r="ML85" i="15" a="1"/>
  <c r="FZ87" i="15" a="1"/>
  <c r="IL121" i="15" a="1"/>
  <c r="IF27" i="15" a="1"/>
  <c r="GV96" i="15" a="1"/>
  <c r="EN52" i="15" a="1"/>
  <c r="FG29" i="15" a="1"/>
  <c r="DP19" i="15" a="1"/>
  <c r="LM62" i="15" a="1"/>
  <c r="HU118" i="15" a="1"/>
  <c r="GX12" i="15" a="1"/>
  <c r="LR79" i="15" a="1"/>
  <c r="FZ76" i="15" a="1"/>
  <c r="CR64" i="15" a="1"/>
  <c r="FS35" i="15" a="1"/>
  <c r="EI117" i="15" a="1"/>
  <c r="LY37" i="15" a="1"/>
  <c r="DK13" i="15" a="1"/>
  <c r="JP46" i="15" a="1"/>
  <c r="CX43" i="15" a="1"/>
  <c r="DP23" i="15" a="1"/>
  <c r="NT71" i="15" a="1"/>
  <c r="EU88" i="15" a="1"/>
  <c r="NP7" i="15" a="1"/>
  <c r="EZ59" i="15" a="1"/>
  <c r="FY90" i="15" a="1"/>
  <c r="CL24" i="15" a="1"/>
  <c r="FH46" i="15" a="1"/>
  <c r="EU25" i="15" a="1"/>
  <c r="IM57" i="15" a="1"/>
  <c r="DP41" i="15" a="1"/>
  <c r="NT96" i="15" a="1"/>
  <c r="NU85" i="15" a="1"/>
  <c r="KI82" i="15" a="1"/>
  <c r="KT119" i="15" a="1"/>
  <c r="HP80" i="15" a="1"/>
  <c r="KN38" i="15" a="1"/>
  <c r="GF13" i="15" a="1"/>
  <c r="KT30" i="15" a="1"/>
  <c r="FY24" i="15" a="1"/>
  <c r="JF43" i="15" a="1"/>
  <c r="LL24" i="15" a="1"/>
  <c r="KN35" i="15" a="1"/>
  <c r="FA60" i="15" a="1"/>
  <c r="CM36" i="15" a="1"/>
  <c r="DF10" i="15" a="1"/>
  <c r="HP42" i="15" a="1"/>
  <c r="MW26" i="15" a="1"/>
  <c r="LH59" i="15" a="1"/>
  <c r="LT74" i="15" a="1"/>
  <c r="DE119" i="15" a="1"/>
  <c r="NC21" i="15" a="1"/>
  <c r="LX117" i="15" a="1"/>
  <c r="CN65" i="15" a="1"/>
  <c r="MJ121" i="15" a="1"/>
  <c r="FB70" i="15" a="1"/>
  <c r="MP65" i="15" a="1"/>
  <c r="FZ92" i="15" a="1"/>
  <c r="MQ47" i="15" a="1"/>
  <c r="DD6" i="15" a="1"/>
  <c r="DF48" i="15" a="1"/>
  <c r="KI41" i="15" a="1"/>
  <c r="MD105" i="15" a="1"/>
  <c r="DP84" i="15" a="1"/>
  <c r="OA21" i="15" a="1"/>
  <c r="CS101" i="15" a="1"/>
  <c r="MV13" i="15" a="1"/>
  <c r="DP44" i="15" a="1"/>
  <c r="HD41" i="15" a="1"/>
  <c r="IH52" i="15" a="1"/>
  <c r="GD56" i="15" a="1"/>
  <c r="FL25" i="15" a="1"/>
  <c r="EH42" i="15" a="1"/>
  <c r="KO17" i="15" a="1"/>
  <c r="KI51" i="15" a="1"/>
  <c r="KI30" i="15" a="1"/>
  <c r="MP97" i="15" a="1"/>
  <c r="GX105" i="15" a="1"/>
  <c r="LT105" i="15" a="1"/>
  <c r="IL12" i="15" a="1"/>
  <c r="NH19" i="15" a="1"/>
  <c r="LL121" i="15" a="1"/>
  <c r="JX43" i="15" a="1"/>
  <c r="LM55" i="15" a="1"/>
  <c r="KC32" i="15" a="1"/>
  <c r="FG58" i="15" a="1"/>
  <c r="GR100" i="15" a="1"/>
  <c r="DX50" i="15" a="1"/>
  <c r="ME61" i="15" a="1"/>
  <c r="KJ15" i="15" a="1"/>
  <c r="CN67" i="15" a="1"/>
  <c r="CT8" i="15" a="1"/>
  <c r="JV57" i="15" a="1"/>
  <c r="NJ121" i="15" a="1"/>
  <c r="KZ45" i="15" a="1"/>
  <c r="KP106" i="15" a="1"/>
  <c r="MD25" i="15" a="1"/>
  <c r="HC16" i="15" a="1"/>
  <c r="MR107" i="15" a="1"/>
  <c r="EV98" i="15" a="1"/>
  <c r="FN38" i="15" a="1"/>
  <c r="JR76" i="15" a="1"/>
  <c r="EC105" i="15" a="1"/>
  <c r="OH21" i="15" a="1"/>
  <c r="JR96" i="15" a="1"/>
  <c r="FM15" i="15" a="1"/>
  <c r="KP45" i="15" a="1"/>
  <c r="JF22" i="15" a="1"/>
  <c r="MP35" i="15" a="1"/>
  <c r="EZ34" i="15" a="1"/>
  <c r="ND90" i="15" a="1"/>
  <c r="LH30" i="15" a="1"/>
  <c r="HH119" i="15" a="1"/>
  <c r="IM36" i="15" a="1"/>
  <c r="IS55" i="15" a="1"/>
  <c r="NH71" i="15" a="1"/>
  <c r="GV115" i="15" a="1"/>
  <c r="LL11" i="15" a="1"/>
  <c r="NI86" i="15" a="1"/>
  <c r="GL37" i="15" a="1"/>
  <c r="HZ96" i="15" a="1"/>
  <c r="IX33" i="15" a="1"/>
  <c r="HT19" i="15" a="1"/>
  <c r="LY36" i="15" a="1"/>
  <c r="NV29" i="15" a="1"/>
  <c r="NZ31" i="15" a="1"/>
  <c r="HP87" i="15" a="1"/>
  <c r="KI80" i="15" a="1"/>
  <c r="EC72" i="15" a="1"/>
  <c r="OF115" i="15" a="1"/>
  <c r="FH29" i="15" a="1"/>
  <c r="HH55" i="15" a="1"/>
  <c r="FX8" i="15" a="1"/>
  <c r="ND82" i="15" a="1"/>
  <c r="FM108" i="15" a="1"/>
  <c r="ML120" i="15" a="1"/>
  <c r="HU20" i="15" a="1"/>
  <c r="JV61" i="15" a="1"/>
  <c r="DR36" i="15" a="1"/>
  <c r="GR95" i="15" a="1"/>
  <c r="FY88" i="15" a="1"/>
  <c r="CZ54" i="15" a="1"/>
  <c r="GX43" i="15" a="1"/>
  <c r="IZ47" i="15" a="1"/>
  <c r="DF12" i="15" a="1"/>
  <c r="KC39" i="15" a="1"/>
  <c r="FS27" i="15" a="1"/>
  <c r="CZ42" i="15" a="1"/>
  <c r="OH36" i="15" a="1"/>
  <c r="OH68" i="15" a="1"/>
  <c r="GQ85" i="15" a="1"/>
  <c r="NZ21" i="15" a="1"/>
  <c r="HT121" i="15" a="1"/>
  <c r="LT46" i="15" a="1"/>
  <c r="DV37" i="15" a="1"/>
  <c r="GQ32" i="15" a="1"/>
  <c r="EB53" i="15" a="1"/>
  <c r="HU63" i="15" a="1"/>
  <c r="AM236" i="15"/>
  <c r="FM90" i="15" a="1"/>
  <c r="ET71" i="15" a="1"/>
  <c r="NV75" i="15" a="1"/>
  <c r="KT92" i="15" a="1"/>
  <c r="IS92" i="15" a="1"/>
  <c r="GK20" i="15" a="1"/>
  <c r="NT90" i="15" a="1"/>
  <c r="EO69" i="15" a="1"/>
  <c r="EU26" i="15" a="1"/>
  <c r="NB116" i="15" a="1"/>
  <c r="JV78" i="15" a="1"/>
  <c r="JF80" i="15" a="1"/>
  <c r="IH84" i="15" a="1"/>
  <c r="KP47" i="15" a="1"/>
  <c r="JX89" i="15" a="1"/>
  <c r="ED88" i="15" a="1"/>
  <c r="DV13" i="15" a="1"/>
  <c r="KB16" i="15" a="1"/>
  <c r="JJ120" i="15" a="1"/>
  <c r="IG22" i="15" a="1"/>
  <c r="IH53" i="15" a="1"/>
  <c r="IX31" i="15" a="1"/>
  <c r="EI36" i="15" a="1"/>
  <c r="JF18" i="15" a="1"/>
  <c r="DK92" i="15" a="1"/>
  <c r="GP88" i="15" a="1"/>
  <c r="JK73" i="15" a="1"/>
  <c r="CX17" i="15" a="1"/>
  <c r="HP29" i="15" a="1"/>
  <c r="IM82" i="15" a="1"/>
  <c r="CX31" i="15" a="1"/>
  <c r="DX15" i="15" a="1"/>
  <c r="DQ47" i="15" a="1"/>
  <c r="IL57" i="15" a="1"/>
  <c r="CN72" i="15" a="1"/>
  <c r="GD64" i="15" a="1"/>
  <c r="IZ108" i="15" a="1"/>
  <c r="LN10" i="15" a="1"/>
  <c r="IB99" i="15" a="1"/>
  <c r="HP49" i="15" a="1"/>
  <c r="HJ116" i="15" a="1"/>
  <c r="IT101" i="15" a="1"/>
  <c r="AI222" i="15"/>
  <c r="EJ57" i="15" a="1"/>
  <c r="NB18" i="15" a="1"/>
  <c r="IX16" i="15" a="1"/>
  <c r="EV35" i="15" a="1"/>
  <c r="LZ120" i="15" a="1"/>
  <c r="HD89" i="15" a="1"/>
  <c r="NC54" i="15" a="1"/>
  <c r="MV74" i="15" a="1"/>
  <c r="IA75" i="15" a="1"/>
  <c r="IH96" i="15" a="1"/>
  <c r="EU12" i="15" a="1"/>
  <c r="KO53" i="15" a="1"/>
  <c r="JL77" i="15" a="1"/>
  <c r="HH65" i="15" a="1"/>
  <c r="LT32" i="15" a="1"/>
  <c r="FR43" i="15" a="1"/>
  <c r="JJ58" i="15" a="1"/>
  <c r="CS109" i="15" a="1"/>
  <c r="HJ119" i="15" a="1"/>
  <c r="EO90" i="15" a="1"/>
  <c r="FX115" i="15" a="1"/>
  <c r="HO106" i="15" a="1"/>
  <c r="IR39" i="15" a="1"/>
  <c r="KP56" i="15" a="1"/>
  <c r="MK46" i="15" a="1"/>
  <c r="HT108" i="15" a="1"/>
  <c r="KU51" i="15" a="1"/>
  <c r="MQ16" i="15" a="1"/>
  <c r="FH61" i="15" a="1"/>
  <c r="FM116" i="15" a="1"/>
  <c r="LA64" i="15" a="1"/>
  <c r="MX73" i="15" a="1"/>
  <c r="ME118" i="15" a="1"/>
  <c r="KT59" i="15" a="1"/>
  <c r="FL77" i="15" a="1"/>
  <c r="HV80" i="15" a="1"/>
  <c r="CL27" i="15" a="1"/>
  <c r="LZ57" i="15" a="1"/>
  <c r="FS47" i="15" a="1"/>
  <c r="HU47" i="15" a="1"/>
  <c r="IM8" i="15" a="1"/>
  <c r="KD68" i="15" a="1"/>
  <c r="HH95" i="15" a="1"/>
  <c r="GV116" i="15" a="1"/>
  <c r="LS56" i="15" a="1"/>
  <c r="NC90" i="15" a="1"/>
  <c r="EC86" i="15" a="1"/>
  <c r="DE10" i="15" a="1"/>
  <c r="HH62" i="15" a="1"/>
  <c r="DQ96" i="15" a="1"/>
  <c r="LL36" i="15" a="1"/>
  <c r="FF66" i="15" a="1"/>
  <c r="JJ96" i="15" a="1"/>
  <c r="FA56" i="15" a="1"/>
  <c r="KH105" i="15" a="1"/>
  <c r="EV80" i="15" a="1"/>
  <c r="HJ46" i="15" a="1"/>
  <c r="HD13" i="15" a="1"/>
  <c r="ND21" i="15" a="1"/>
  <c r="CX78" i="15" a="1"/>
  <c r="JE69" i="15" a="1"/>
  <c r="OF58" i="15" a="1"/>
  <c r="HI76" i="15" a="1"/>
  <c r="MP109" i="15" a="1"/>
  <c r="DK93" i="15" a="1"/>
  <c r="NO54" i="15" a="1"/>
  <c r="DV105" i="15" a="1"/>
  <c r="GK31" i="15" a="1"/>
  <c r="LA52" i="15" a="1"/>
  <c r="IM71" i="15" a="1"/>
  <c r="IZ69" i="15" a="1"/>
  <c r="DF107" i="15" a="1"/>
  <c r="KH35" i="15" a="1"/>
  <c r="MD85" i="15" a="1"/>
  <c r="FS65" i="15" a="1"/>
  <c r="HN43" i="15" a="1"/>
  <c r="LN45" i="15" a="1"/>
  <c r="HU85" i="15" a="1"/>
  <c r="ME93" i="15" a="1"/>
  <c r="EO75" i="15" a="1"/>
  <c r="EH17" i="15" a="1"/>
  <c r="FM88" i="15" a="1"/>
  <c r="HB101" i="15" a="1"/>
  <c r="GP67" i="15" a="1"/>
  <c r="OB65" i="15" a="1"/>
  <c r="IB28" i="15" a="1"/>
  <c r="LL20" i="15" a="1"/>
  <c r="OB66" i="15" a="1"/>
  <c r="JL76" i="15" a="1"/>
  <c r="LT85" i="15" a="1"/>
  <c r="EJ63" i="15" a="1"/>
  <c r="KZ41" i="15" a="1"/>
  <c r="NJ76" i="15" a="1"/>
  <c r="CM77" i="15" a="1"/>
  <c r="LR85" i="15" a="1"/>
  <c r="HT77" i="15" a="1"/>
  <c r="JQ88" i="15" a="1"/>
  <c r="LX25" i="15" a="1"/>
  <c r="IA92" i="15" a="1"/>
  <c r="LM15" i="15" a="1"/>
  <c r="EZ77" i="15" a="1"/>
  <c r="HO116" i="15" a="1"/>
  <c r="EZ70" i="15" a="1"/>
  <c r="GP78" i="15" a="1"/>
  <c r="JD61" i="15" a="1"/>
  <c r="OF43" i="15" a="1"/>
  <c r="EV8" i="15" a="1"/>
  <c r="HJ26" i="15" a="1"/>
  <c r="EI54" i="15" a="1"/>
  <c r="CN11" i="15" a="1"/>
  <c r="IN120" i="15" a="1"/>
  <c r="CY23" i="15" a="1"/>
  <c r="NU10" i="15" a="1"/>
  <c r="MW40" i="15" a="1"/>
  <c r="GV12" i="15" a="1"/>
  <c r="IY65" i="15" a="1"/>
  <c r="DQ45" i="15" a="1"/>
  <c r="LA66" i="15" a="1"/>
  <c r="LR22" i="15" a="1"/>
  <c r="NH61" i="15" a="1"/>
  <c r="OG21" i="15" a="1"/>
  <c r="KU98" i="15" a="1"/>
  <c r="ET105" i="15" a="1"/>
  <c r="ME107" i="15" a="1"/>
  <c r="CS65" i="15" a="1"/>
  <c r="FN55" i="15" a="1"/>
  <c r="JX40" i="15" a="1"/>
  <c r="IS116" i="15" a="1"/>
  <c r="IA38" i="15" a="1"/>
  <c r="GF17" i="15" a="1"/>
  <c r="EI33" i="15" a="1"/>
  <c r="CY59" i="15" a="1"/>
  <c r="DV119" i="15" a="1"/>
  <c r="LN33" i="15" a="1"/>
  <c r="CZ76" i="15" a="1"/>
  <c r="MV82" i="15" a="1"/>
  <c r="NZ81" i="15" a="1"/>
  <c r="FF6" i="15" a="1"/>
  <c r="FL67" i="15" a="1"/>
  <c r="NO29" i="15" a="1"/>
  <c r="GK61" i="15" a="1"/>
  <c r="GK75" i="15" a="1"/>
  <c r="GW91" i="15" a="1"/>
  <c r="JR12" i="15" a="1"/>
  <c r="NC117" i="15" a="1"/>
  <c r="HD117" i="15" a="1"/>
  <c r="FF38" i="15" a="1"/>
  <c r="HO49" i="15" a="1"/>
  <c r="FM26" i="15" a="1"/>
  <c r="LS58" i="15" a="1"/>
  <c r="EO8" i="15" a="1"/>
  <c r="IR55" i="15" a="1"/>
  <c r="NB6" i="15" a="1"/>
  <c r="HP73" i="15" a="1"/>
  <c r="FN25" i="15" a="1"/>
  <c r="LG22" i="15" a="1"/>
  <c r="HJ68" i="15" a="1"/>
  <c r="IY99" i="15" a="1"/>
  <c r="JE23" i="15" a="1"/>
  <c r="DJ120" i="15" a="1"/>
  <c r="DE41" i="15" a="1"/>
  <c r="KP77" i="15" a="1"/>
  <c r="IZ9" i="15" a="1"/>
  <c r="NP100" i="15" a="1"/>
  <c r="JL117" i="15" a="1"/>
  <c r="ME85" i="15" a="1"/>
  <c r="KV96" i="15" a="1"/>
  <c r="DX109" i="15" a="1"/>
  <c r="IX87" i="15" a="1"/>
  <c r="HH121" i="15" a="1"/>
  <c r="GE59" i="15" a="1"/>
  <c r="NN119" i="15" a="1"/>
  <c r="EZ19" i="15" a="1"/>
  <c r="ET116" i="15" a="1"/>
  <c r="DR105" i="15" a="1"/>
  <c r="JK26" i="15" a="1"/>
  <c r="LH42" i="15" a="1"/>
  <c r="IA94" i="15" a="1"/>
  <c r="EV116" i="15" a="1"/>
  <c r="HN62" i="15" a="1"/>
  <c r="HC28" i="15" a="1"/>
  <c r="DD43" i="15" a="1"/>
  <c r="CX91" i="15" a="1"/>
  <c r="CL17" i="15" a="1"/>
  <c r="OF89" i="15" a="1"/>
  <c r="FB6" i="15" a="1"/>
  <c r="JX12" i="15" a="1"/>
  <c r="GD76" i="15" a="1"/>
  <c r="LR108" i="15" a="1"/>
  <c r="KI84" i="15" a="1"/>
  <c r="KI61" i="15" a="1"/>
  <c r="ND46" i="15" a="1"/>
  <c r="JQ116" i="15" a="1"/>
  <c r="JW97" i="15" a="1"/>
  <c r="GR11" i="15" a="1"/>
  <c r="GQ48" i="15" a="1"/>
  <c r="IY7" i="15" a="1"/>
  <c r="KT72" i="15" a="1"/>
  <c r="OA61" i="15" a="1"/>
  <c r="KB87" i="15" a="1"/>
  <c r="LH6" i="15" a="1"/>
  <c r="EN26" i="15" a="1"/>
  <c r="IY74" i="15" a="1"/>
  <c r="OF23" i="15" a="1"/>
  <c r="MD67" i="15" a="1"/>
  <c r="DW59" i="15" a="1"/>
  <c r="MK9" i="15" a="1"/>
  <c r="IN100" i="15" a="1"/>
  <c r="DP54" i="15" a="1"/>
  <c r="KV11" i="15" a="1"/>
  <c r="GQ86" i="15" a="1"/>
  <c r="MF91" i="15" a="1"/>
  <c r="FF65" i="15" a="1"/>
  <c r="IA33" i="15" a="1"/>
  <c r="IZ41" i="15" a="1"/>
  <c r="JJ15" i="15" a="1"/>
  <c r="EP30" i="15" a="1"/>
  <c r="JE100" i="15" a="1"/>
  <c r="IZ25" i="15" a="1"/>
  <c r="DK10" i="15" a="1"/>
  <c r="CM18" i="15" a="1"/>
  <c r="GV24" i="15" a="1"/>
  <c r="LH120" i="15" a="1"/>
  <c r="GK85" i="15" a="1"/>
  <c r="LN37" i="15" a="1"/>
  <c r="FN16" i="15" a="1"/>
  <c r="AE222" i="15"/>
  <c r="DF13" i="15" a="1"/>
  <c r="LH40" i="15" a="1"/>
  <c r="HO62" i="15" a="1"/>
  <c r="GR63" i="15" a="1"/>
  <c r="CZ89" i="15" a="1"/>
  <c r="HV84" i="15" a="1"/>
  <c r="MW18" i="15" a="1"/>
  <c r="EN24" i="15" a="1"/>
  <c r="NP91" i="15" a="1"/>
  <c r="MX19" i="15" a="1"/>
  <c r="HO17" i="15" a="1"/>
  <c r="NC78" i="15" a="1"/>
  <c r="NB44" i="15" a="1"/>
  <c r="ME77" i="15" a="1"/>
  <c r="NC115" i="15" a="1"/>
  <c r="OH8" i="15" a="1"/>
  <c r="JQ108" i="15" a="1"/>
  <c r="EH66" i="15" a="1"/>
  <c r="MP120" i="15" a="1"/>
  <c r="KC63" i="15" a="1"/>
  <c r="FR58" i="15" a="1"/>
  <c r="GD92" i="15" a="1"/>
  <c r="IH63" i="15" a="1"/>
  <c r="OF6" i="15" a="1"/>
  <c r="HJ37" i="15" a="1"/>
  <c r="IM68" i="15" a="1"/>
  <c r="MF65" i="15" a="1"/>
  <c r="LY34" i="15" a="1"/>
  <c r="FF39" i="15" a="1"/>
  <c r="JX94" i="15" a="1"/>
  <c r="HH74" i="15" a="1"/>
  <c r="JK28" i="15" a="1"/>
  <c r="KD93" i="15" a="1"/>
  <c r="EV14" i="15" a="1"/>
  <c r="MX71" i="15" a="1"/>
  <c r="MW47" i="15" a="1"/>
  <c r="OB42" i="15" a="1"/>
  <c r="EC77" i="15" a="1"/>
  <c r="KU66" i="15" a="1"/>
  <c r="HO33" i="15" a="1"/>
  <c r="DD29" i="15" a="1"/>
  <c r="MF100" i="15" a="1"/>
  <c r="OB92" i="15" a="1"/>
  <c r="NC40" i="15" a="1"/>
  <c r="HO21" i="15" a="1"/>
  <c r="HI31" i="15" a="1"/>
  <c r="LA55" i="15" a="1"/>
  <c r="EH41" i="15" a="1"/>
  <c r="EC119" i="15" a="1"/>
  <c r="DD67" i="15" a="1"/>
  <c r="LL38" i="15" a="1"/>
  <c r="NZ73" i="15" a="1"/>
  <c r="ED9" i="15" a="1"/>
  <c r="EC46" i="15" a="1"/>
  <c r="KO80" i="15" a="1"/>
  <c r="KI120" i="15" a="1"/>
  <c r="LZ105" i="15" a="1"/>
  <c r="HV14" i="15" a="1"/>
  <c r="NV90" i="15" a="1"/>
  <c r="IH33" i="15" a="1"/>
  <c r="EC23" i="15" a="1"/>
  <c r="LL44" i="15" a="1"/>
  <c r="HJ97" i="15" a="1"/>
  <c r="IF107" i="15" a="1"/>
  <c r="FN89" i="15" a="1"/>
  <c r="LX41" i="15" a="1"/>
  <c r="NN95" i="15" a="1"/>
  <c r="IS63" i="15" a="1"/>
  <c r="MW14" i="15" a="1"/>
  <c r="IT53" i="15" a="1"/>
  <c r="AE223" i="15"/>
  <c r="FM60" i="15" a="1"/>
  <c r="ED64" i="15" a="1"/>
  <c r="FZ55" i="15" a="1"/>
  <c r="HI78" i="15" a="1"/>
  <c r="IF93" i="15" a="1"/>
  <c r="IA79" i="15" a="1"/>
  <c r="EH64" i="15" a="1"/>
  <c r="FN86" i="15" a="1"/>
  <c r="FB61" i="15" a="1"/>
  <c r="KT21" i="15" a="1"/>
  <c r="OG101" i="15" a="1"/>
  <c r="LS94" i="15" a="1"/>
  <c r="LB85" i="15" a="1"/>
  <c r="CZ59" i="15" a="1"/>
  <c r="GW120" i="15" a="1"/>
  <c r="FX57" i="15" a="1"/>
  <c r="CR8" i="15" a="1"/>
  <c r="MQ100" i="15" a="1"/>
  <c r="JE7" i="15" a="1"/>
  <c r="MX115" i="15" a="1"/>
  <c r="HT60" i="15" a="1"/>
  <c r="JX107" i="15" a="1"/>
  <c r="LS116" i="15" a="1"/>
  <c r="MQ42" i="15" a="1"/>
  <c r="CM64" i="15" a="1"/>
  <c r="KN12" i="15" a="1"/>
  <c r="FT8" i="15" a="1"/>
  <c r="JK33" i="15" a="1"/>
  <c r="CR49" i="15" a="1"/>
  <c r="JV39" i="15" a="1"/>
  <c r="CZ77" i="15" a="1"/>
  <c r="EN23" i="15" a="1"/>
  <c r="JE117" i="15" a="1"/>
  <c r="KI119" i="15" a="1"/>
  <c r="CY90" i="15" a="1"/>
  <c r="JD99" i="15" a="1"/>
  <c r="IA28" i="15" a="1"/>
  <c r="MQ18" i="15" a="1"/>
  <c r="DK48" i="15" a="1"/>
  <c r="LH29" i="15" a="1"/>
  <c r="GQ117" i="15" a="1"/>
  <c r="KJ108" i="15" a="1"/>
  <c r="LH91" i="15" a="1"/>
  <c r="DR69" i="15" a="1"/>
  <c r="IL50" i="15" a="1"/>
  <c r="MK38" i="15" a="1"/>
  <c r="JP16" i="15" a="1"/>
  <c r="MD98" i="15" a="1"/>
  <c r="HI73" i="15" a="1"/>
  <c r="KH83" i="15" a="1"/>
  <c r="IH49" i="15" a="1"/>
  <c r="CN68" i="15" a="1"/>
  <c r="IF72" i="15" a="1"/>
  <c r="LB106" i="15" a="1"/>
  <c r="HD76" i="15" a="1"/>
  <c r="KH24" i="15" a="1"/>
  <c r="EC17" i="15" a="1"/>
  <c r="KP51" i="15" a="1"/>
  <c r="LM16" i="15" a="1"/>
  <c r="GK91" i="15" a="1"/>
  <c r="IG6" i="15" a="1"/>
  <c r="KO33" i="15" a="1"/>
  <c r="KJ84" i="15" a="1"/>
  <c r="JR52" i="15" a="1"/>
  <c r="GQ40" i="15" a="1"/>
  <c r="NZ44" i="15" a="1"/>
  <c r="NO88" i="15" a="1"/>
  <c r="JP88" i="15" a="1"/>
  <c r="GV120" i="15" a="1"/>
  <c r="DL19" i="15" a="1"/>
  <c r="MQ120" i="15" a="1"/>
  <c r="MF50" i="15" a="1"/>
  <c r="EU39" i="15" a="1"/>
  <c r="KU76" i="15" a="1"/>
  <c r="KB68" i="15" a="1"/>
  <c r="KZ31" i="15" a="1"/>
  <c r="LB36" i="15" a="1"/>
  <c r="ME69" i="15" a="1"/>
  <c r="KT93" i="15" a="1"/>
  <c r="CT34" i="15" a="1"/>
  <c r="LS105" i="15" a="1"/>
  <c r="AB222" i="15"/>
  <c r="MQ61" i="15" a="1"/>
  <c r="HJ13" i="15" a="1"/>
  <c r="JK8" i="15" a="1"/>
  <c r="LB47" i="15" a="1"/>
  <c r="KT18" i="15" a="1"/>
  <c r="MK19" i="15" a="1"/>
  <c r="HV65" i="15" a="1"/>
  <c r="CN81" i="15" a="1"/>
  <c r="NC105" i="15" a="1"/>
  <c r="DL37" i="15" a="1"/>
  <c r="KD40" i="15" a="1"/>
  <c r="JQ75" i="15" a="1"/>
  <c r="GE25" i="15" a="1"/>
  <c r="MW86" i="15" a="1"/>
  <c r="MF34" i="15" a="1"/>
  <c r="KD120" i="15" a="1"/>
  <c r="CY27" i="15" a="1"/>
  <c r="NC49" i="15" a="1"/>
  <c r="KV83" i="15" a="1"/>
  <c r="NJ37" i="15" a="1"/>
  <c r="LB15" i="15" a="1"/>
  <c r="JJ59" i="15" a="1"/>
  <c r="KD19" i="15" a="1"/>
  <c r="LM82" i="15" a="1"/>
  <c r="GF22" i="15" a="1"/>
  <c r="GD97" i="15" a="1"/>
  <c r="LF38" i="15" a="1"/>
  <c r="LM74" i="15" a="1"/>
  <c r="GF58" i="15" a="1"/>
  <c r="KV27" i="15" a="1"/>
  <c r="OG76" i="15" a="1"/>
  <c r="HD91" i="15" a="1"/>
  <c r="CR108" i="15" a="1"/>
  <c r="ND17" i="15" a="1"/>
  <c r="MD30" i="15" a="1"/>
  <c r="GF82" i="15" a="1"/>
  <c r="LL118" i="15" a="1"/>
  <c r="FM80" i="15" a="1"/>
  <c r="JW121" i="15" a="1"/>
  <c r="KH22" i="15" a="1"/>
  <c r="HV55" i="15" a="1"/>
  <c r="DD12" i="15" a="1"/>
  <c r="NT74" i="15" a="1"/>
  <c r="FB80" i="15" a="1"/>
  <c r="MV90" i="15" a="1"/>
  <c r="KV33" i="15" a="1"/>
  <c r="ET44" i="15" a="1"/>
  <c r="GL58" i="15" a="1"/>
  <c r="KI12" i="15" a="1"/>
  <c r="MV18" i="15" a="1"/>
  <c r="FB7" i="15" a="1"/>
  <c r="FX108" i="15" a="1"/>
  <c r="JD29" i="15" a="1"/>
  <c r="IZ117" i="15" a="1"/>
  <c r="EJ28" i="15" a="1"/>
  <c r="KN53" i="15" a="1"/>
  <c r="FS16" i="15" a="1"/>
  <c r="HP18" i="15" a="1"/>
  <c r="FF15" i="15" a="1"/>
  <c r="FA41" i="15" a="1"/>
  <c r="GD121" i="15" a="1"/>
  <c r="KN30" i="15" a="1"/>
  <c r="IN14" i="15" a="1"/>
  <c r="CY88" i="15" a="1"/>
  <c r="LL45" i="15" a="1"/>
  <c r="EV64" i="15" a="1"/>
  <c r="EC108" i="15" a="1"/>
  <c r="MR86" i="15" a="1"/>
  <c r="MF118" i="15" a="1"/>
  <c r="LS73" i="15" a="1"/>
  <c r="JV64" i="15" a="1"/>
  <c r="MW28" i="15" a="1"/>
  <c r="IY43" i="15" a="1"/>
  <c r="LB95" i="15" a="1"/>
  <c r="JJ52" i="15" a="1"/>
  <c r="KD62" i="15" a="1"/>
  <c r="LG57" i="15" a="1"/>
  <c r="FN93" i="15" a="1"/>
  <c r="LB101" i="15" a="1"/>
  <c r="KJ120" i="15" a="1"/>
  <c r="KI43" i="15" a="1"/>
  <c r="IM118" i="15" a="1"/>
  <c r="HU67" i="15" a="1"/>
  <c r="EB24" i="15" a="1"/>
  <c r="FN72" i="15" a="1"/>
  <c r="NB60" i="15" a="1"/>
  <c r="EU79" i="15" a="1"/>
  <c r="HB19" i="15" a="1"/>
  <c r="OA97" i="15" a="1"/>
  <c r="JD48" i="15" a="1"/>
  <c r="NP78" i="15" a="1"/>
  <c r="DK81" i="15" a="1"/>
  <c r="EP25" i="15" a="1"/>
  <c r="LH97" i="15" a="1"/>
  <c r="GL92" i="15" a="1"/>
  <c r="OB72" i="15" a="1"/>
  <c r="LH22" i="15" a="1"/>
  <c r="IT59" i="15" a="1"/>
  <c r="NZ107" i="15" a="1"/>
  <c r="LG77" i="15" a="1"/>
  <c r="GP84" i="15" a="1"/>
  <c r="HC109" i="15" a="1"/>
  <c r="CS20" i="15" a="1"/>
  <c r="ML121" i="15" a="1"/>
  <c r="JQ61" i="15" a="1"/>
  <c r="GD75" i="15" a="1"/>
  <c r="LT117" i="15" a="1"/>
  <c r="MW67" i="15" a="1"/>
  <c r="IL14" i="15" a="1"/>
  <c r="KZ66" i="15" a="1"/>
  <c r="NC24" i="15" a="1"/>
  <c r="MR63" i="15" a="1"/>
  <c r="EH48" i="15" a="1"/>
  <c r="IZ49" i="15" a="1"/>
  <c r="EI53" i="15" a="1"/>
  <c r="HN68" i="15" a="1"/>
  <c r="HN46" i="15" a="1"/>
  <c r="GX38" i="15" a="1"/>
  <c r="IT12" i="15" a="1"/>
  <c r="DV12" i="15" a="1"/>
  <c r="ET119" i="15" a="1"/>
  <c r="LR18" i="15" a="1"/>
  <c r="FZ19" i="15" a="1"/>
  <c r="FB105" i="15" a="1"/>
  <c r="IB119" i="15" a="1"/>
  <c r="EI75" i="15" a="1"/>
  <c r="GP77" i="15" a="1"/>
  <c r="IG117" i="15" a="1"/>
  <c r="KJ92" i="15" a="1"/>
  <c r="EZ30" i="15" a="1"/>
  <c r="FA6" i="15" a="1"/>
  <c r="GJ20" i="15" a="1"/>
  <c r="JF83" i="15" a="1"/>
  <c r="FZ64" i="15" a="1"/>
  <c r="DF83" i="15" a="1"/>
  <c r="GK68" i="15" a="1"/>
  <c r="FR115" i="15" a="1"/>
  <c r="NH85" i="15" a="1"/>
  <c r="EV28" i="15" a="1"/>
  <c r="HP89" i="15" a="1"/>
  <c r="FT41" i="15" a="1"/>
  <c r="LL98" i="15" a="1"/>
  <c r="Z102" i="15"/>
  <c r="CZ39" i="15" a="1"/>
  <c r="NZ117" i="15" a="1"/>
  <c r="HB12" i="15" a="1"/>
  <c r="FY119" i="15" a="1"/>
  <c r="JD87" i="15" a="1"/>
  <c r="JX63" i="15" a="1"/>
  <c r="HH10" i="15" a="1"/>
  <c r="NJ116" i="15" a="1"/>
  <c r="IB84" i="15" a="1"/>
  <c r="NJ15" i="15" a="1"/>
  <c r="IH48" i="15" a="1"/>
  <c r="HN51" i="15" a="1"/>
  <c r="DR61" i="15" a="1"/>
  <c r="GV19" i="15" a="1"/>
  <c r="KC44" i="15" a="1"/>
  <c r="EJ52" i="15" a="1"/>
  <c r="NC12" i="15" a="1"/>
  <c r="GW81" i="15" a="1"/>
  <c r="DK39" i="15" a="1"/>
  <c r="NV84" i="15" a="1"/>
  <c r="JF7" i="15" a="1"/>
  <c r="FL31" i="15" a="1"/>
  <c r="OG9" i="15" a="1"/>
  <c r="MQ95" i="15" a="1"/>
  <c r="LX56" i="15" a="1"/>
  <c r="IL22" i="15" a="1"/>
  <c r="IA50" i="15" a="1"/>
  <c r="JF70" i="15" a="1"/>
  <c r="JR89" i="15" a="1"/>
  <c r="NO36" i="15" a="1"/>
  <c r="NH89" i="15" a="1"/>
  <c r="EV96" i="15" a="1"/>
  <c r="OH106" i="15" a="1"/>
  <c r="LY72" i="15" a="1"/>
  <c r="OB6" i="15" a="1"/>
  <c r="LA18" i="15" a="1"/>
  <c r="FX11" i="15" a="1"/>
  <c r="HV117" i="15" a="1"/>
  <c r="NZ91" i="15" a="1"/>
  <c r="MR80" i="15" a="1"/>
  <c r="LM73" i="15" a="1"/>
  <c r="IF45" i="15" a="1"/>
  <c r="GQ9" i="15" a="1"/>
  <c r="NV36" i="15" a="1"/>
  <c r="KB49" i="15" a="1"/>
  <c r="GQ101" i="15" a="1"/>
  <c r="LZ71" i="15" a="1"/>
  <c r="DD72" i="15" a="1"/>
  <c r="HB72" i="15" a="1"/>
  <c r="KZ100" i="15" a="1"/>
  <c r="DP64" i="15" a="1"/>
  <c r="IY85" i="15" a="1"/>
  <c r="CX56" i="15" a="1"/>
  <c r="JW85" i="15" a="1"/>
  <c r="GD30" i="15" a="1"/>
  <c r="JF62" i="15" a="1"/>
  <c r="LF56" i="15" a="1"/>
  <c r="IG81" i="15" a="1"/>
  <c r="FT93" i="15" a="1"/>
  <c r="HV87" i="15" a="1"/>
  <c r="KU83" i="15" a="1"/>
  <c r="KN101" i="15" a="1"/>
  <c r="JJ108" i="15" a="1"/>
  <c r="CL19" i="15" a="1"/>
  <c r="FL61" i="15" a="1"/>
  <c r="EJ11" i="15" a="1"/>
  <c r="EC80" i="15" a="1"/>
  <c r="IA109" i="15" a="1"/>
  <c r="NV15" i="15" a="1"/>
  <c r="IS91" i="15" a="1"/>
  <c r="NV34" i="15" a="1"/>
  <c r="FG72" i="15" a="1"/>
  <c r="ME86" i="15" a="1"/>
  <c r="MK40" i="15" a="1"/>
  <c r="CM48" i="15" a="1"/>
  <c r="GR12" i="15" a="1"/>
  <c r="CM52" i="15" a="1"/>
  <c r="HJ24" i="15" a="1"/>
  <c r="KD61" i="15" a="1"/>
  <c r="LZ115" i="15" a="1"/>
  <c r="FH15" i="15" a="1"/>
  <c r="JW108" i="15" a="1"/>
  <c r="LY71" i="15" a="1"/>
  <c r="IY96" i="15" a="1"/>
  <c r="OG45" i="15" a="1"/>
  <c r="KN14" i="15" a="1"/>
  <c r="NT37" i="15" a="1"/>
  <c r="FL7" i="15" a="1"/>
  <c r="IY118" i="15" a="1"/>
  <c r="NT61" i="15" a="1"/>
  <c r="IB82" i="15" a="1"/>
  <c r="GE105" i="15" a="1"/>
  <c r="IY40" i="15" a="1"/>
  <c r="JX7" i="15" a="1"/>
  <c r="HO31" i="15" a="1"/>
  <c r="FR54" i="15" a="1"/>
  <c r="KT54" i="15" a="1"/>
  <c r="NN23" i="15" a="1"/>
  <c r="JD97" i="15" a="1"/>
  <c r="EV27" i="15" a="1"/>
  <c r="FR35" i="15" a="1"/>
  <c r="IT74" i="15" a="1"/>
  <c r="FF87" i="15" a="1"/>
  <c r="OH43" i="15" a="1"/>
  <c r="JL47" i="15" a="1"/>
  <c r="KT105" i="15" a="1"/>
  <c r="LT73" i="15" a="1"/>
  <c r="NI118" i="15" a="1"/>
  <c r="DQ13" i="15" a="1"/>
  <c r="HI40" i="15" a="1"/>
  <c r="EI38" i="15" a="1"/>
  <c r="IL38" i="15" a="1"/>
  <c r="ED82" i="15" a="1"/>
  <c r="MP93" i="15" a="1"/>
  <c r="OB44" i="15" a="1"/>
  <c r="LF86" i="15" a="1"/>
  <c r="IL74" i="15" a="1"/>
  <c r="NZ62" i="15" a="1"/>
  <c r="EZ97" i="15" a="1"/>
  <c r="NB62" i="15" a="1"/>
  <c r="JV33" i="15" a="1"/>
  <c r="GP24" i="15" a="1"/>
  <c r="CM108" i="15" a="1"/>
  <c r="NN71" i="15" a="1"/>
  <c r="KI107" i="15" a="1"/>
  <c r="JL19" i="15" a="1"/>
  <c r="FY52" i="15" a="1"/>
  <c r="OF84" i="15" a="1"/>
  <c r="NV93" i="15" a="1"/>
  <c r="ET72" i="15" a="1"/>
  <c r="HT70" i="15" a="1"/>
  <c r="JK116" i="15" a="1"/>
  <c r="KV46" i="15" a="1"/>
  <c r="CN53" i="15" a="1"/>
  <c r="LT69" i="15" a="1"/>
  <c r="FS57" i="15" a="1"/>
  <c r="NP96" i="15" a="1"/>
  <c r="FH9" i="15" a="1"/>
  <c r="HU53" i="15" a="1"/>
  <c r="KC117" i="15" a="1"/>
  <c r="OF86" i="15" a="1"/>
  <c r="HZ62" i="15" a="1"/>
  <c r="EU30" i="15" a="1"/>
  <c r="IF48" i="15" a="1"/>
  <c r="NO18" i="15" a="1"/>
  <c r="IA73" i="15" a="1"/>
  <c r="EI106" i="15" a="1"/>
  <c r="LB56" i="15" a="1"/>
  <c r="HT34" i="15" a="1"/>
  <c r="NZ9" i="15" a="1"/>
  <c r="HV35" i="15" a="1"/>
  <c r="EN85" i="15" a="1"/>
  <c r="KV8" i="15" a="1"/>
  <c r="FL54" i="15" a="1"/>
  <c r="GL13" i="15" a="1"/>
  <c r="HJ30" i="15" a="1"/>
  <c r="DE50" i="15" a="1"/>
  <c r="GQ94" i="15" a="1"/>
  <c r="ME50" i="15" a="1"/>
  <c r="NP69" i="15" a="1"/>
  <c r="MV42" i="15" a="1"/>
  <c r="KO70" i="15" a="1"/>
  <c r="EH109" i="15" a="1"/>
  <c r="FG14" i="15" a="1"/>
  <c r="LH33" i="15" a="1"/>
  <c r="NO32" i="15" a="1"/>
  <c r="IN36" i="15" a="1"/>
  <c r="DV94" i="15" a="1"/>
  <c r="CR13" i="15" a="1"/>
  <c r="NJ12" i="15" a="1"/>
  <c r="DW8" i="15" a="1"/>
  <c r="OG105" i="15" a="1"/>
  <c r="AM237" i="15"/>
  <c r="NT100" i="15" a="1"/>
  <c r="CS13" i="15" a="1"/>
  <c r="FH48" i="15" a="1"/>
  <c r="NV26" i="15" a="1"/>
  <c r="IG107" i="15" a="1"/>
  <c r="IA36" i="15" a="1"/>
  <c r="LB105" i="15" a="1"/>
  <c r="JW8" i="15" a="1"/>
  <c r="OB15" i="15" a="1"/>
  <c r="DF41" i="15" a="1"/>
  <c r="GX56" i="15" a="1"/>
  <c r="LB86" i="15" a="1"/>
  <c r="FM83" i="15" a="1"/>
  <c r="AG102" i="15"/>
  <c r="JW107" i="15" a="1"/>
  <c r="KH82" i="15" a="1"/>
  <c r="CN43" i="15" a="1"/>
  <c r="FH36" i="15" a="1"/>
  <c r="NV70" i="15" a="1"/>
  <c r="JP70" i="15" a="1"/>
  <c r="CS61" i="15" a="1"/>
  <c r="GX98" i="15" a="1"/>
  <c r="IM106" i="15" a="1"/>
  <c r="EJ89" i="15" a="1"/>
  <c r="JL59" i="15" a="1"/>
  <c r="ED116" i="15" a="1"/>
  <c r="HZ25" i="15" a="1"/>
  <c r="FG32" i="15" a="1"/>
  <c r="GV11" i="15" a="1"/>
  <c r="LY48" i="15" a="1"/>
  <c r="MF117" i="15" a="1"/>
  <c r="FY7" i="15" a="1"/>
  <c r="HN80" i="15" a="1"/>
  <c r="DP93" i="15" a="1"/>
  <c r="NU32" i="15" a="1"/>
  <c r="EO88" i="15" a="1"/>
  <c r="NT77" i="15" a="1"/>
  <c r="EO100" i="15" a="1"/>
  <c r="KV73" i="15" a="1"/>
  <c r="CM54" i="15" a="1"/>
  <c r="JV30" i="15" a="1"/>
  <c r="JP91" i="15" a="1"/>
  <c r="GV79" i="15" a="1"/>
  <c r="LF57" i="15" a="1"/>
  <c r="GP10" i="15" a="1"/>
  <c r="LB98" i="15" a="1"/>
  <c r="LH67" i="15" a="1"/>
  <c r="IT115" i="15" a="1"/>
  <c r="EB28" i="15" a="1"/>
  <c r="DD62" i="15" a="1"/>
  <c r="CS18" i="15" a="1"/>
  <c r="FM9" i="15" a="1"/>
  <c r="MR45" i="15" a="1"/>
  <c r="GV59" i="15" a="1"/>
  <c r="KJ76" i="15" a="1"/>
  <c r="NH27" i="15" a="1"/>
  <c r="IG120" i="15" a="1"/>
  <c r="CL31" i="15" a="1"/>
  <c r="OA109" i="15" a="1"/>
  <c r="ND7" i="15" a="1"/>
  <c r="ET46" i="15" a="1"/>
  <c r="FX28" i="15" a="1"/>
  <c r="KJ54" i="15" a="1"/>
  <c r="HH90" i="15" a="1"/>
  <c r="FF17" i="15" a="1"/>
  <c r="LA47" i="15" a="1"/>
  <c r="IZ78" i="15" a="1"/>
  <c r="HZ22" i="15" a="1"/>
  <c r="KC29" i="15" a="1"/>
  <c r="LX12" i="15" a="1"/>
  <c r="IX62" i="15" a="1"/>
  <c r="KO76" i="15" a="1"/>
  <c r="HZ80" i="15" a="1"/>
  <c r="NU64" i="15" a="1"/>
  <c r="NJ69" i="15" a="1"/>
  <c r="LG92" i="15" a="1"/>
  <c r="JL99" i="15" a="1"/>
  <c r="MW91" i="15" a="1"/>
  <c r="DQ88" i="15" a="1"/>
  <c r="JF31" i="15" a="1"/>
  <c r="FM13" i="15" a="1"/>
  <c r="IF33" i="15" a="1"/>
  <c r="ED69" i="15" a="1"/>
  <c r="EP75" i="15" a="1"/>
  <c r="LY120" i="15" a="1"/>
  <c r="CT107" i="15" a="1"/>
  <c r="LG106" i="15" a="1"/>
  <c r="LL72" i="15" a="1"/>
  <c r="LG32" i="15" a="1"/>
  <c r="CR27" i="15" a="1"/>
  <c r="DQ92" i="15" a="1"/>
  <c r="GV97" i="15" a="1"/>
  <c r="CY7" i="15" a="1"/>
  <c r="CS8" i="15" a="1"/>
  <c r="HP101" i="15" a="1"/>
  <c r="LT17" i="15" a="1"/>
  <c r="FG52" i="15" a="1"/>
  <c r="HC21" i="15" a="1"/>
  <c r="NT98" i="15" a="1"/>
  <c r="KP40" i="15" a="1"/>
  <c r="DJ75" i="15" a="1"/>
  <c r="KH51" i="15" a="1"/>
  <c r="JR25" i="15" a="1"/>
  <c r="KZ26" i="15" a="1"/>
  <c r="DJ32" i="15" a="1"/>
  <c r="EI79" i="15" a="1"/>
  <c r="CN46" i="15" a="1"/>
  <c r="KV116" i="15" a="1"/>
  <c r="EV30" i="15" a="1"/>
  <c r="LF109" i="15" a="1"/>
  <c r="EO15" i="15" a="1"/>
  <c r="HT89" i="15" a="1"/>
  <c r="NZ40" i="15" a="1"/>
  <c r="NH66" i="15" a="1"/>
  <c r="GJ99" i="15" a="1"/>
  <c r="FR46" i="15" a="1"/>
  <c r="KU42" i="15" a="1"/>
  <c r="JK57" i="15" a="1"/>
  <c r="GP86" i="15" a="1"/>
  <c r="HH76" i="15" a="1"/>
  <c r="CN20" i="15" a="1"/>
  <c r="HD47" i="15" a="1"/>
  <c r="DJ70" i="15" a="1"/>
  <c r="FB22" i="15" a="1"/>
  <c r="IR52" i="15" a="1"/>
  <c r="DX92" i="15" a="1"/>
  <c r="HI92" i="15" a="1"/>
  <c r="HI84" i="15" a="1"/>
  <c r="IR22" i="15" a="1"/>
  <c r="GF81" i="15" a="1"/>
  <c r="GX28" i="15" a="1"/>
  <c r="OF54" i="15" a="1"/>
  <c r="CZ17" i="15" a="1"/>
  <c r="DK31" i="15" a="1"/>
  <c r="MD91" i="15" a="1"/>
  <c r="OF41" i="15" a="1"/>
  <c r="LY8" i="15" a="1"/>
  <c r="EB70" i="15" a="1"/>
  <c r="FS11" i="15" a="1"/>
  <c r="LA7" i="15" a="1"/>
  <c r="DV76" i="15" a="1"/>
  <c r="JR41" i="15" a="1"/>
  <c r="KD8" i="15" a="1"/>
  <c r="DK28" i="15" a="1"/>
  <c r="DQ93" i="15" a="1"/>
  <c r="KC8" i="15" a="1"/>
  <c r="OB9" i="15" a="1"/>
  <c r="LR26" i="15" a="1"/>
  <c r="HC86" i="15" a="1"/>
  <c r="FS29" i="15" a="1"/>
  <c r="OB37" i="15" a="1"/>
  <c r="HJ53" i="15" a="1"/>
  <c r="EV23" i="15" a="1"/>
  <c r="OH53" i="15" a="1"/>
  <c r="KO10" i="15" a="1"/>
  <c r="IN92" i="15" a="1"/>
  <c r="IR78" i="15" a="1"/>
  <c r="CS92" i="15" a="1"/>
  <c r="CL109" i="15" a="1"/>
  <c r="HB100" i="15" a="1"/>
  <c r="CR100" i="15" a="1"/>
  <c r="EZ42" i="15" a="1"/>
  <c r="OA32" i="15" a="1"/>
  <c r="KD10" i="15" a="1"/>
  <c r="GW72" i="15" a="1"/>
  <c r="HD49" i="15" a="1"/>
  <c r="OA78" i="15" a="1"/>
  <c r="LR20" i="15" a="1"/>
  <c r="NV13" i="15" a="1"/>
  <c r="MR52" i="15" a="1"/>
  <c r="FT31" i="15" a="1"/>
  <c r="LA42" i="15" a="1"/>
  <c r="KJ10" i="15" a="1"/>
  <c r="JF76" i="15" a="1"/>
  <c r="MK59" i="15" a="1"/>
  <c r="AM234" i="15"/>
  <c r="CR17" i="15" a="1"/>
  <c r="NP109" i="15" a="1"/>
  <c r="IZ84" i="15" a="1"/>
  <c r="MW6" i="15" a="1"/>
  <c r="ML9" i="15" a="1"/>
  <c r="MD39" i="15" a="1"/>
  <c r="GR15" i="15" a="1"/>
  <c r="ML99" i="15" a="1"/>
  <c r="NN70" i="15" a="1"/>
  <c r="GD38" i="15" a="1"/>
  <c r="DW17" i="15" a="1"/>
  <c r="NI16" i="15" a="1"/>
  <c r="HN45" i="15" a="1"/>
  <c r="IZ82" i="15" a="1"/>
  <c r="KV75" i="15" a="1"/>
  <c r="IZ45" i="15" a="1"/>
  <c r="GW19" i="15" a="1"/>
  <c r="GX11" i="15" a="1"/>
  <c r="DR60" i="15" a="1"/>
  <c r="FB51" i="15" a="1"/>
  <c r="EI16" i="15" a="1"/>
  <c r="DF74" i="15" a="1"/>
  <c r="MP62" i="15" a="1"/>
  <c r="KT84" i="15" a="1"/>
  <c r="HU100" i="15" a="1"/>
  <c r="GQ92" i="15" a="1"/>
  <c r="JE71" i="15" a="1"/>
  <c r="ET88" i="15" a="1"/>
  <c r="IY71" i="15" a="1"/>
  <c r="JF34" i="15" a="1"/>
  <c r="LM29" i="15" a="1"/>
  <c r="JE59" i="15" a="1"/>
  <c r="HZ121" i="15" a="1"/>
  <c r="MK67" i="15" a="1"/>
  <c r="HI100" i="15" a="1"/>
  <c r="KO109" i="15" a="1"/>
  <c r="FA36" i="15" a="1"/>
  <c r="NI55" i="15" a="1"/>
  <c r="HV46" i="15" a="1"/>
  <c r="IB42" i="15" a="1"/>
  <c r="FT20" i="15" a="1"/>
  <c r="IB92" i="15" a="1"/>
  <c r="JK101" i="15" a="1"/>
  <c r="GK83" i="15" a="1"/>
  <c r="KB23" i="15" a="1"/>
  <c r="LZ59" i="15" a="1"/>
  <c r="CN69" i="15" a="1"/>
  <c r="CZ32" i="15" a="1"/>
  <c r="NT60" i="15" a="1"/>
  <c r="LM18" i="15" a="1"/>
  <c r="EC117" i="15" a="1"/>
  <c r="GF95" i="15" a="1"/>
  <c r="DP78" i="15" a="1"/>
  <c r="HV71" i="15" a="1"/>
  <c r="LF91" i="15" a="1"/>
  <c r="KN84" i="15" a="1"/>
  <c r="MJ120" i="15" a="1"/>
  <c r="FR109" i="15" a="1"/>
  <c r="KH95" i="15" a="1"/>
  <c r="MW39" i="15" a="1"/>
  <c r="EP10" i="15" a="1"/>
  <c r="KH50" i="15" a="1"/>
  <c r="ME91" i="15" a="1"/>
  <c r="NO95" i="15" a="1"/>
  <c r="EH34" i="15" a="1"/>
  <c r="CN44" i="15" a="1"/>
  <c r="DK52" i="15" a="1"/>
  <c r="JJ18" i="15" a="1"/>
  <c r="OB53" i="15" a="1"/>
  <c r="JV24" i="15" a="1"/>
  <c r="HV28" i="15" a="1"/>
  <c r="KI108" i="15" a="1"/>
  <c r="FM74" i="15" a="1"/>
  <c r="NP51" i="15" a="1"/>
  <c r="LH95" i="15" a="1"/>
  <c r="FF115" i="15" a="1"/>
  <c r="IB44" i="15" a="1"/>
  <c r="EZ109" i="15" a="1"/>
  <c r="HJ74" i="15" a="1"/>
  <c r="GW56" i="15" a="1"/>
  <c r="AI102" i="15"/>
  <c r="FF10" i="15" a="1"/>
  <c r="EC12" i="15" a="1"/>
  <c r="IL34" i="15" a="1"/>
  <c r="FL51" i="15" a="1"/>
  <c r="LS16" i="15" a="1"/>
  <c r="EV11" i="15" a="1"/>
  <c r="HT44" i="15" a="1"/>
  <c r="IF96" i="15" a="1"/>
  <c r="FT68" i="15" a="1"/>
  <c r="GW117" i="15" a="1"/>
  <c r="IZ94" i="15" a="1"/>
  <c r="GQ61" i="15" a="1"/>
  <c r="LL42" i="15" a="1"/>
  <c r="FN33" i="15" a="1"/>
  <c r="EU58" i="15" a="1"/>
  <c r="OA25" i="15" a="1"/>
  <c r="HJ71" i="15" a="1"/>
  <c r="CN75" i="15" a="1"/>
  <c r="EZ12" i="15" a="1"/>
  <c r="HD88" i="15" a="1"/>
  <c r="FL74" i="15" a="1"/>
  <c r="GK41" i="15" a="1"/>
  <c r="DP18" i="15" a="1"/>
  <c r="JW88" i="15" a="1"/>
  <c r="NT47" i="15" a="1"/>
  <c r="IM78" i="15" a="1"/>
  <c r="JK50" i="15" a="1"/>
  <c r="MV34" i="15" a="1"/>
  <c r="KJ11" i="15" a="1"/>
  <c r="AL102" i="15"/>
  <c r="HZ52" i="15" a="1"/>
  <c r="KB81" i="15" a="1"/>
  <c r="NH68" i="15" a="1"/>
  <c r="NN21" i="15" a="1"/>
  <c r="GP105" i="15" a="1"/>
  <c r="NO109" i="15" a="1"/>
  <c r="ND87" i="15" a="1"/>
  <c r="EI97" i="15" a="1"/>
  <c r="IB50" i="15" a="1"/>
  <c r="CM74" i="15" a="1"/>
  <c r="FT35" i="15" a="1"/>
  <c r="DW51" i="15" a="1"/>
  <c r="HJ55" i="15" a="1"/>
  <c r="NT72" i="15" a="1"/>
  <c r="GD13" i="15" a="1"/>
  <c r="DR73" i="15" a="1"/>
  <c r="EU82" i="15" a="1"/>
  <c r="MP24" i="15" a="1"/>
  <c r="NH96" i="15" a="1"/>
  <c r="FA7" i="15" a="1"/>
  <c r="FY69" i="15" a="1"/>
  <c r="LS26" i="15" a="1"/>
  <c r="LR59" i="15" a="1"/>
  <c r="MD72" i="15" a="1"/>
  <c r="EN83" i="15" a="1"/>
  <c r="LS55" i="15" a="1"/>
  <c r="LX77" i="15" a="1"/>
  <c r="MD96" i="15" a="1"/>
  <c r="IX118" i="15" a="1"/>
  <c r="KJ93" i="15" a="1"/>
  <c r="FN44" i="15" a="1"/>
  <c r="DL53" i="15" a="1"/>
  <c r="CY46" i="15" a="1"/>
  <c r="KI39" i="15" a="1"/>
  <c r="IF53" i="15" a="1"/>
  <c r="MP36" i="15" a="1"/>
  <c r="IG28" i="15" a="1"/>
  <c r="HZ116" i="15" a="1"/>
  <c r="HZ66" i="15" a="1"/>
  <c r="EP69" i="15" a="1"/>
  <c r="AM223" i="15"/>
  <c r="NI59" i="15" a="1"/>
  <c r="JX33" i="15" a="1"/>
  <c r="FR82" i="15" a="1"/>
  <c r="JQ56" i="15" a="1"/>
  <c r="OG65" i="15" a="1"/>
  <c r="KB10" i="15" a="1"/>
  <c r="DW56" i="15" a="1"/>
  <c r="MP91" i="15" a="1"/>
  <c r="GR115" i="15" a="1"/>
  <c r="CS75" i="15" a="1"/>
  <c r="DV120" i="15" a="1"/>
  <c r="FN14" i="15" a="1"/>
  <c r="ME121" i="15" a="1"/>
  <c r="NU90" i="15" a="1"/>
  <c r="MW96" i="15" a="1"/>
  <c r="CZ56" i="15" a="1"/>
  <c r="HB46" i="15" a="1"/>
  <c r="GR47" i="15" a="1"/>
  <c r="KB63" i="15" a="1"/>
  <c r="DF119" i="15" a="1"/>
  <c r="KB57" i="15" a="1"/>
  <c r="DK54" i="15" a="1"/>
  <c r="FG22" i="15" a="1"/>
  <c r="MQ58" i="15" a="1"/>
  <c r="FZ45" i="15" a="1"/>
  <c r="JJ94" i="15" a="1"/>
  <c r="HT98" i="15" a="1"/>
  <c r="DL50" i="15" a="1"/>
  <c r="KU86" i="15" a="1"/>
  <c r="KC47" i="15" a="1"/>
  <c r="KU29" i="15" a="1"/>
  <c r="JF96" i="15" a="1"/>
  <c r="KD41" i="15" a="1"/>
  <c r="DV101" i="15" a="1"/>
  <c r="W102" i="15"/>
  <c r="LS42" i="15" a="1"/>
  <c r="CT63" i="15" a="1"/>
  <c r="KH96" i="15" a="1"/>
  <c r="FH7" i="15" a="1"/>
  <c r="EJ94" i="15" a="1"/>
  <c r="LR24" i="15" a="1"/>
  <c r="GR69" i="15" a="1"/>
  <c r="CZ43" i="15" a="1"/>
  <c r="LY11" i="15" a="1"/>
  <c r="KZ105" i="15" a="1"/>
  <c r="CZ45" i="15" a="1"/>
  <c r="HZ119" i="15" a="1"/>
  <c r="CM117" i="15" a="1"/>
  <c r="FA8" i="15" a="1"/>
  <c r="IN24" i="15" a="1"/>
  <c r="NI65" i="15" a="1"/>
  <c r="FT108" i="15" a="1"/>
  <c r="KV52" i="15" a="1"/>
  <c r="ME17" i="15" a="1"/>
  <c r="FN121" i="15" a="1"/>
  <c r="MX13" i="15" a="1"/>
  <c r="IG90" i="15" a="1"/>
  <c r="KC68" i="15" a="1"/>
  <c r="CX41" i="15" a="1"/>
  <c r="FA12" i="15" a="1"/>
  <c r="FB86" i="15" a="1"/>
  <c r="EZ50" i="15" a="1"/>
  <c r="HO55" i="15" a="1"/>
  <c r="IT18" i="15" a="1"/>
  <c r="IT87" i="15" a="1"/>
  <c r="LT15" i="15" a="1"/>
  <c r="DQ81" i="15" a="1"/>
  <c r="JP98" i="15" a="1"/>
  <c r="JF53" i="15" a="1"/>
  <c r="DQ53" i="15" a="1"/>
  <c r="FS48" i="15" a="1"/>
  <c r="KD31" i="15" a="1"/>
  <c r="LH38" i="15" a="1"/>
  <c r="NJ16" i="15" a="1"/>
  <c r="EI73" i="15" a="1"/>
  <c r="IY52" i="15" a="1"/>
  <c r="LM87" i="15" a="1"/>
  <c r="GE21" i="15" a="1"/>
  <c r="NH36" i="15" a="1"/>
  <c r="LY73" i="15" a="1"/>
  <c r="DD48" i="15" a="1"/>
  <c r="FZ100" i="15" a="1"/>
  <c r="DL52" i="15" a="1"/>
  <c r="CT81" i="15" a="1"/>
  <c r="GR39" i="15" a="1"/>
  <c r="EB39" i="15" a="1"/>
  <c r="HD96" i="15" a="1"/>
  <c r="IN65" i="15" a="1"/>
  <c r="ME36" i="15" a="1"/>
  <c r="IR76" i="15" a="1"/>
  <c r="IL11" i="15" a="1"/>
  <c r="ND26" i="15" a="1"/>
  <c r="IY59" i="15" a="1"/>
  <c r="JP108" i="15" a="1"/>
  <c r="MV121" i="15" a="1"/>
  <c r="MX53" i="15" a="1"/>
  <c r="JL32" i="15" a="1"/>
  <c r="MQ6" i="15" a="1"/>
  <c r="CS40" i="15" a="1"/>
  <c r="IB108" i="15" a="1"/>
  <c r="IZ59" i="15" a="1"/>
  <c r="GV35" i="15" a="1"/>
  <c r="CN105" i="15" a="1"/>
  <c r="GK46" i="15" a="1"/>
  <c r="HZ107" i="15" a="1"/>
  <c r="CN107" i="15" a="1"/>
  <c r="FN58" i="15" a="1"/>
  <c r="CT29" i="15" a="1"/>
  <c r="MW83" i="15" a="1"/>
  <c r="GR49" i="15" a="1"/>
  <c r="MR65" i="15" a="1"/>
  <c r="EZ65" i="15" a="1"/>
  <c r="LH79" i="15" a="1"/>
  <c r="NO43" i="15" a="1"/>
  <c r="IZ97" i="15" a="1"/>
  <c r="EZ108" i="15" a="1"/>
  <c r="ME116" i="15" a="1"/>
  <c r="FY30" i="15" a="1"/>
  <c r="DK14" i="15" a="1"/>
  <c r="FN91" i="15" a="1"/>
  <c r="EO70" i="15" a="1"/>
  <c r="OG85" i="15" a="1"/>
  <c r="FZ79" i="15" a="1"/>
  <c r="HB22" i="15" a="1"/>
  <c r="OF72" i="15" a="1"/>
  <c r="GR71" i="15" a="1"/>
  <c r="ET79" i="15" a="1"/>
  <c r="GW105" i="15" a="1"/>
  <c r="IB67" i="15" a="1"/>
  <c r="MX34" i="15" a="1"/>
  <c r="EH107" i="15" a="1"/>
  <c r="HP32" i="15" a="1"/>
  <c r="MP14" i="15" a="1"/>
  <c r="JK69" i="15" a="1"/>
  <c r="DJ100" i="15" a="1"/>
  <c r="KU19" i="15" a="1"/>
  <c r="NN56" i="15" a="1"/>
  <c r="HV40" i="15" a="1"/>
  <c r="DK32" i="15" a="1"/>
  <c r="MJ39" i="15" a="1"/>
  <c r="LY81" i="15" a="1"/>
  <c r="MV12" i="15" a="1"/>
  <c r="IN74" i="15" a="1"/>
  <c r="EC74" i="15" a="1"/>
  <c r="IB107" i="15" a="1"/>
  <c r="DE56" i="15" a="1"/>
  <c r="JK63" i="15" a="1"/>
  <c r="KP116" i="15" a="1"/>
  <c r="MJ107" i="15" a="1"/>
  <c r="LT52" i="15" a="1"/>
  <c r="HC91" i="15" a="1"/>
  <c r="JR44" i="15" a="1"/>
  <c r="KT45" i="15" a="1"/>
  <c r="NH108" i="15" a="1"/>
  <c r="EU13" i="15" a="1"/>
  <c r="LZ98" i="15" a="1"/>
  <c r="IN37" i="15" a="1"/>
  <c r="LL76" i="15" a="1"/>
  <c r="HT79" i="15" a="1"/>
  <c r="KO117" i="15" a="1"/>
  <c r="IH76" i="15" a="1"/>
  <c r="IR107" i="15" a="1"/>
  <c r="LS84" i="15" a="1"/>
  <c r="EU96" i="15" a="1"/>
  <c r="JR109" i="15" a="1"/>
  <c r="FA34" i="15" a="1"/>
  <c r="MF71" i="15" a="1"/>
  <c r="IS28" i="15" a="1"/>
  <c r="HN57" i="15" a="1"/>
  <c r="LH77" i="15" a="1"/>
  <c r="MX93" i="15" a="1"/>
  <c r="JP85" i="15" a="1"/>
  <c r="LS38" i="15" a="1"/>
  <c r="HH75" i="15" a="1"/>
  <c r="JQ106" i="15" a="1"/>
  <c r="IY27" i="15" a="1"/>
  <c r="KC71" i="15" a="1"/>
  <c r="MP81" i="15" a="1"/>
  <c r="FM54" i="15" a="1"/>
  <c r="ED91" i="15" a="1"/>
  <c r="HB33" i="15" a="1"/>
  <c r="EB54" i="15" a="1"/>
  <c r="DJ16" i="15" a="1"/>
  <c r="HP44" i="15" a="1"/>
  <c r="IL23" i="15" a="1"/>
  <c r="IM16" i="15" a="1"/>
  <c r="NT83" i="15" a="1"/>
  <c r="HH106" i="15" a="1"/>
  <c r="EZ53" i="15" a="1"/>
  <c r="ET26" i="15" a="1"/>
  <c r="DP91" i="15" a="1"/>
  <c r="GL96" i="15" a="1"/>
  <c r="OF39" i="15" a="1"/>
  <c r="HO119" i="15" a="1"/>
  <c r="DE107" i="15" a="1"/>
  <c r="DD31" i="15" a="1"/>
  <c r="HC54" i="15" a="1"/>
  <c r="LR31" i="15" a="1"/>
  <c r="IS119" i="15" a="1"/>
  <c r="GP22" i="15" a="1"/>
  <c r="NP89" i="15" a="1"/>
  <c r="GX29" i="15" a="1"/>
  <c r="KO73" i="15" a="1"/>
  <c r="HN7" i="15" a="1"/>
  <c r="GD66" i="15" a="1"/>
  <c r="MP87" i="15" a="1"/>
  <c r="LS65" i="15" a="1"/>
  <c r="KP57" i="15" a="1"/>
  <c r="LX6" i="15" a="1"/>
  <c r="EP66" i="15" a="1"/>
  <c r="KH121" i="15" a="1"/>
  <c r="EC22" i="15" a="1"/>
  <c r="LX48" i="15" a="1"/>
  <c r="MF19" i="15" a="1"/>
  <c r="GQ82" i="15" a="1"/>
  <c r="JL93" i="15" a="1"/>
  <c r="JK18" i="15" a="1"/>
  <c r="EO98" i="15" a="1"/>
  <c r="KP91" i="15" a="1"/>
  <c r="CL23" i="15" a="1"/>
  <c r="FR74" i="15" a="1"/>
  <c r="JD18" i="15" a="1"/>
  <c r="LF121" i="15" a="1"/>
  <c r="FX52" i="15" a="1"/>
  <c r="FY59" i="15" a="1"/>
  <c r="HN84" i="15" a="1"/>
  <c r="KT86" i="15" a="1"/>
  <c r="W223" i="15"/>
  <c r="IY36" i="15" a="1"/>
  <c r="GP20" i="15" a="1"/>
  <c r="JD63" i="15" a="1"/>
  <c r="KH19" i="15" a="1"/>
  <c r="DR47" i="15" a="1"/>
  <c r="JX57" i="15" a="1"/>
  <c r="HC74" i="15" a="1"/>
  <c r="NB94" i="15" a="1"/>
  <c r="FN81" i="15" a="1"/>
  <c r="IL115" i="15" a="1"/>
  <c r="NV42" i="15" a="1"/>
  <c r="MQ91" i="15" a="1"/>
  <c r="DW61" i="15" a="1"/>
  <c r="LB60" i="15" a="1"/>
  <c r="FH75" i="15" a="1"/>
  <c r="MQ44" i="15" a="1"/>
  <c r="CX79" i="15" a="1"/>
  <c r="DJ105" i="15" a="1"/>
  <c r="FY37" i="15" a="1"/>
  <c r="LH43" i="15" a="1"/>
  <c r="FL107" i="15" a="1"/>
  <c r="MV100" i="15" a="1"/>
  <c r="JL43" i="15" a="1"/>
  <c r="LT89" i="15" a="1"/>
  <c r="JW92" i="15" a="1"/>
  <c r="DF18" i="15" a="1"/>
  <c r="DL56" i="15" a="1"/>
  <c r="GR101" i="15" a="1"/>
  <c r="EP43" i="15" a="1"/>
  <c r="HJ11" i="15" a="1"/>
  <c r="CS21" i="15" a="1"/>
  <c r="IA120" i="15" a="1"/>
  <c r="FX64" i="15" a="1"/>
  <c r="JF69" i="15" a="1"/>
  <c r="EP53" i="15" a="1"/>
  <c r="GE38" i="15" a="1"/>
  <c r="JE17" i="15" a="1"/>
  <c r="IX37" i="15" a="1"/>
  <c r="ND63" i="15" a="1"/>
  <c r="KI77" i="15" a="1"/>
  <c r="CZ33" i="15" a="1"/>
  <c r="GW18" i="15" a="1"/>
  <c r="JQ40" i="15" a="1"/>
  <c r="GX115" i="15" a="1"/>
  <c r="GJ92" i="15" a="1"/>
  <c r="GK32" i="15" a="1"/>
  <c r="IF60" i="15" a="1"/>
  <c r="OH93" i="15" a="1"/>
  <c r="LX98" i="15" a="1"/>
  <c r="FG118" i="15" a="1"/>
  <c r="NO80" i="15" a="1"/>
  <c r="DQ31" i="15" a="1"/>
  <c r="JK19" i="15" a="1"/>
  <c r="HI75" i="15" a="1"/>
  <c r="MX83" i="15" a="1"/>
  <c r="IY10" i="15" a="1"/>
  <c r="GW32" i="15" a="1"/>
  <c r="EB29" i="15" a="1"/>
  <c r="HJ75" i="15" a="1"/>
  <c r="EB79" i="15" a="1"/>
  <c r="ME45" i="15" a="1"/>
  <c r="FL9" i="15" a="1"/>
  <c r="DQ39" i="15" a="1"/>
  <c r="FN94" i="15" a="1"/>
  <c r="LL97" i="15" a="1"/>
  <c r="GD89" i="15" a="1"/>
  <c r="LB24" i="15" a="1"/>
  <c r="HI49" i="15" a="1"/>
  <c r="MX109" i="15" a="1"/>
  <c r="ML117" i="15" a="1"/>
  <c r="HP19" i="15" a="1"/>
  <c r="HN26" i="15" a="1"/>
  <c r="DE64" i="15" a="1"/>
  <c r="DL70" i="15" a="1"/>
  <c r="CL93" i="15" a="1"/>
  <c r="GJ31" i="15" a="1"/>
  <c r="NH109" i="15" a="1"/>
  <c r="LT90" i="15" a="1"/>
  <c r="IY78" i="15" a="1"/>
  <c r="DK57" i="15" a="1"/>
  <c r="IL79" i="15" a="1"/>
  <c r="ND61" i="15" a="1"/>
  <c r="MW34" i="15" a="1"/>
  <c r="FY20" i="15" a="1"/>
  <c r="LT88" i="15" a="1"/>
  <c r="JK25" i="15" a="1"/>
  <c r="JX87" i="15" a="1"/>
  <c r="CT56" i="15" a="1"/>
  <c r="KB51" i="15" a="1"/>
  <c r="GL41" i="15" a="1"/>
  <c r="OB59" i="15" a="1"/>
  <c r="GV36" i="15" a="1"/>
  <c r="FS51" i="15" a="1"/>
  <c r="GD12" i="15" a="1"/>
  <c r="JX96" i="15" a="1"/>
  <c r="OB12" i="15" a="1"/>
  <c r="CM20" i="15" a="1"/>
  <c r="GQ7" i="15" a="1"/>
  <c r="IH61" i="15" a="1"/>
  <c r="DL77" i="15" a="1"/>
  <c r="JE15" i="15" a="1"/>
  <c r="FN105" i="15" a="1"/>
  <c r="LG44" i="15" a="1"/>
  <c r="FA118" i="15" a="1"/>
  <c r="MW80" i="15" a="1"/>
  <c r="IB6" i="15" a="1"/>
  <c r="LN48" i="15" a="1"/>
  <c r="LM25" i="15" a="1"/>
  <c r="LY53" i="15" a="1"/>
  <c r="KZ34" i="15" a="1"/>
  <c r="FX71" i="15" a="1"/>
  <c r="EI71" i="15" a="1"/>
  <c r="DF85" i="15" a="1"/>
  <c r="LM12" i="15" a="1"/>
  <c r="JR121" i="15" a="1"/>
  <c r="EJ19" i="15" a="1"/>
  <c r="HI67" i="15" a="1"/>
  <c r="EJ17" i="15" a="1"/>
  <c r="FG24" i="15" a="1"/>
  <c r="KD32" i="15" a="1"/>
  <c r="LH46" i="15" a="1"/>
  <c r="NZ25" i="15" a="1"/>
  <c r="CN109" i="15" a="1"/>
  <c r="JD34" i="15" a="1"/>
  <c r="JK109" i="15" a="1"/>
  <c r="DV81" i="15" a="1"/>
  <c r="JV90" i="15" a="1"/>
  <c r="MD75" i="15" a="1"/>
  <c r="LB87" i="15" a="1"/>
  <c r="LL80" i="15" a="1"/>
  <c r="ME32" i="15" a="1"/>
  <c r="HP48" i="15" a="1"/>
  <c r="GQ49" i="15" a="1"/>
  <c r="FZ61" i="15" a="1"/>
  <c r="OB62" i="15" a="1"/>
  <c r="KD30" i="15" a="1"/>
  <c r="LF20" i="15" a="1"/>
  <c r="LA101" i="15" a="1"/>
  <c r="KU23" i="15" a="1"/>
  <c r="OF101" i="15" a="1"/>
  <c r="IB20" i="15" a="1"/>
  <c r="NU81" i="15" a="1"/>
  <c r="LF6" i="15" a="1"/>
  <c r="DQ67" i="15" a="1"/>
  <c r="FR65" i="15" a="1"/>
  <c r="FT40" i="15" a="1"/>
  <c r="HT48" i="15" a="1"/>
  <c r="OF70" i="15" a="1"/>
  <c r="LT49" i="15" a="1"/>
  <c r="KH68" i="15" a="1"/>
  <c r="IN51" i="15" a="1"/>
  <c r="NJ36" i="15" a="1"/>
  <c r="IF97" i="15" a="1"/>
  <c r="HP107" i="15" a="1"/>
  <c r="KV48" i="15" a="1"/>
  <c r="GD86" i="15" a="1"/>
  <c r="IL6" i="15" a="1"/>
  <c r="LN18" i="15" a="1"/>
  <c r="HC87" i="15" a="1"/>
  <c r="FX109" i="15" a="1"/>
  <c r="CY11" i="15" a="1"/>
  <c r="KZ78" i="15" a="1"/>
  <c r="HZ28" i="15" a="1"/>
  <c r="IT16" i="15" a="1"/>
  <c r="NV25" i="15" a="1"/>
  <c r="OH22" i="15" a="1"/>
  <c r="DV39" i="15" a="1"/>
  <c r="FT55" i="15" a="1"/>
  <c r="MD64" i="15" a="1"/>
  <c r="LS82" i="15" a="1"/>
  <c r="NV88" i="15" a="1"/>
  <c r="ND6" i="15" a="1"/>
  <c r="CX55" i="15" a="1"/>
  <c r="NN34" i="15" a="1"/>
  <c r="LX37" i="15" a="1"/>
  <c r="FN96" i="15" a="1"/>
  <c r="GW66" i="15" a="1"/>
  <c r="HT27" i="15" a="1"/>
  <c r="MW15" i="15" a="1"/>
  <c r="JW53" i="15" a="1"/>
  <c r="GJ96" i="15" a="1"/>
  <c r="FS84" i="15" a="1"/>
  <c r="GE55" i="15" a="1"/>
  <c r="IT95" i="15" a="1"/>
  <c r="HT41" i="15" a="1"/>
  <c r="NV38" i="15" a="1"/>
  <c r="FZ71" i="15" a="1"/>
  <c r="IB88" i="15" a="1"/>
  <c r="DQ83" i="15" a="1"/>
  <c r="EH73" i="15" a="1"/>
  <c r="MX78" i="15" a="1"/>
  <c r="EZ36" i="15" a="1"/>
  <c r="JW91" i="15" a="1"/>
  <c r="DF115" i="15" a="1"/>
  <c r="LA26" i="15" a="1"/>
  <c r="JQ67" i="15" a="1"/>
  <c r="NI88" i="15" a="1"/>
  <c r="HV34" i="15" a="1"/>
  <c r="CR9" i="15" a="1"/>
  <c r="NP84" i="15" a="1"/>
  <c r="LN56" i="15" a="1"/>
  <c r="IA54" i="15" a="1"/>
  <c r="EN48" i="15" a="1"/>
  <c r="FB95" i="15" a="1"/>
  <c r="CR65" i="15" a="1"/>
  <c r="KH36" i="15" a="1"/>
  <c r="EJ31" i="15" a="1"/>
  <c r="NC43" i="15" a="1"/>
  <c r="GR67" i="15" a="1"/>
  <c r="GD99" i="15" a="1"/>
  <c r="LY64" i="15" a="1"/>
  <c r="LG51" i="15" a="1"/>
  <c r="LN36" i="15" a="1"/>
  <c r="LS75" i="15" a="1"/>
  <c r="GX62" i="15" a="1"/>
  <c r="EU27" i="15" a="1"/>
  <c r="HJ32" i="15" a="1"/>
  <c r="ET12" i="15" a="1"/>
  <c r="LX57" i="15" a="1"/>
  <c r="NZ75" i="15" a="1"/>
  <c r="FB43" i="15" a="1"/>
  <c r="EP7" i="15" a="1"/>
  <c r="DR14" i="15" a="1"/>
  <c r="CZ75" i="15" a="1"/>
  <c r="JJ23" i="15" a="1"/>
  <c r="FF31" i="15" a="1"/>
  <c r="JX51" i="15" a="1"/>
  <c r="LT33" i="15" a="1"/>
  <c r="CS36" i="15" a="1"/>
  <c r="OA105" i="15" a="1"/>
  <c r="EC64" i="15" a="1"/>
  <c r="HT78" i="15" a="1"/>
  <c r="ET89" i="15" a="1"/>
  <c r="NN68" i="15" a="1"/>
  <c r="KJ121" i="15" a="1"/>
  <c r="NJ41" i="15" a="1"/>
  <c r="GR76" i="15" a="1"/>
  <c r="MV15" i="15" a="1"/>
  <c r="MV65" i="15" a="1"/>
  <c r="IX53" i="15" a="1"/>
  <c r="OA66" i="15" a="1"/>
  <c r="CY19" i="15" a="1"/>
  <c r="CY71" i="15" a="1"/>
  <c r="FB106" i="15" a="1"/>
  <c r="ET30" i="15" a="1"/>
  <c r="EJ58" i="15" a="1"/>
  <c r="KP98" i="15" a="1"/>
  <c r="DD40" i="15" a="1"/>
  <c r="OH61" i="15" a="1"/>
  <c r="LM23" i="15" a="1"/>
  <c r="ED6" i="15" a="1"/>
  <c r="LF19" i="15" a="1"/>
  <c r="KJ32" i="15" a="1"/>
  <c r="HD25" i="15" a="1"/>
  <c r="JE78" i="15" a="1"/>
  <c r="FL118" i="15" a="1"/>
  <c r="KH42" i="15" a="1"/>
  <c r="EJ26" i="15" a="1"/>
  <c r="KU31" i="15" a="1"/>
  <c r="IB16" i="15" a="1"/>
  <c r="EC68" i="15" a="1"/>
  <c r="CR31" i="15" a="1"/>
  <c r="EJ32" i="15" a="1"/>
  <c r="LZ20" i="15" a="1"/>
  <c r="NP87" i="15" a="1"/>
  <c r="KC9" i="15" a="1"/>
  <c r="MV98" i="15" a="1"/>
  <c r="HB25" i="15" a="1"/>
  <c r="IT19" i="15" a="1"/>
  <c r="FR106" i="15" a="1"/>
  <c r="CL15" i="15" a="1"/>
  <c r="GX77" i="15" a="1"/>
  <c r="HP90" i="15" a="1"/>
  <c r="KU65" i="15" a="1"/>
  <c r="KJ36" i="15" a="1"/>
  <c r="GP80" i="15" a="1"/>
  <c r="DR50" i="15" a="1"/>
  <c r="NV62" i="15" a="1"/>
  <c r="MQ97" i="15" a="1"/>
  <c r="MD86" i="15" a="1"/>
  <c r="DR116" i="15" a="1"/>
  <c r="CN51" i="15" a="1"/>
  <c r="NJ109" i="15" a="1"/>
  <c r="HT82" i="15" a="1"/>
  <c r="FZ68" i="15" a="1"/>
  <c r="DK84" i="15" a="1"/>
  <c r="IZ65" i="15" a="1"/>
  <c r="KD56" i="15" a="1"/>
  <c r="IR67" i="15" a="1"/>
  <c r="EN82" i="15" a="1"/>
  <c r="FZ84" i="15" a="1"/>
  <c r="EC73" i="15" a="1"/>
  <c r="JL74" i="15" a="1"/>
  <c r="FA68" i="15" a="1"/>
  <c r="CR87" i="15" a="1"/>
  <c r="CR69" i="15" a="1"/>
  <c r="LS15" i="15" a="1"/>
  <c r="HB39" i="15" a="1"/>
  <c r="KV105" i="15" a="1"/>
  <c r="LN93" i="15" a="1"/>
  <c r="HV106" i="15" a="1"/>
  <c r="GP15" i="15" a="1"/>
  <c r="EN45" i="15" a="1"/>
  <c r="NH78" i="15" a="1"/>
  <c r="OA74" i="15" a="1"/>
  <c r="GV67" i="15" a="1"/>
  <c r="HV42" i="15" a="1"/>
  <c r="IB47" i="15" a="1"/>
  <c r="HB73" i="15" a="1"/>
  <c r="EH14" i="15" a="1"/>
  <c r="NB72" i="15" a="1"/>
  <c r="IN78" i="15" a="1"/>
  <c r="FX41" i="15" a="1"/>
  <c r="IB78" i="15" a="1"/>
  <c r="JF98" i="15" a="1"/>
  <c r="NN15" i="15" a="1"/>
  <c r="HV73" i="15" a="1"/>
  <c r="JE64" i="15" a="1"/>
  <c r="DE13" i="15" a="1"/>
  <c r="IR69" i="15" a="1"/>
  <c r="NC56" i="15" a="1"/>
  <c r="NU84" i="15" a="1"/>
  <c r="NJ28" i="15" a="1"/>
  <c r="ED84" i="15" a="1"/>
  <c r="EZ18" i="15" a="1"/>
  <c r="HC32" i="15" a="1"/>
  <c r="FM107" i="15" a="1"/>
  <c r="EC47" i="15" a="1"/>
  <c r="HV52" i="15" a="1"/>
  <c r="IZ38" i="15" a="1"/>
  <c r="IF18" i="15" a="1"/>
  <c r="ML41" i="15" a="1"/>
  <c r="LF61" i="15" a="1"/>
  <c r="HH35" i="15" a="1"/>
  <c r="CT12" i="15" a="1"/>
  <c r="DL24" i="15" a="1"/>
  <c r="NH74" i="15" a="1"/>
  <c r="JR24" i="15" a="1"/>
  <c r="DR18" i="15" a="1"/>
  <c r="MD22" i="15" a="1"/>
  <c r="JP44" i="15" a="1"/>
  <c r="IX41" i="15" a="1"/>
  <c r="GL71" i="15" a="1"/>
  <c r="NZ80" i="15" a="1"/>
  <c r="LX14" i="15" a="1"/>
  <c r="JE119" i="15" a="1"/>
  <c r="CT43" i="15" a="1"/>
  <c r="GE53" i="15" a="1"/>
  <c r="HO121" i="15" a="1"/>
  <c r="HV108" i="15" a="1"/>
  <c r="IS66" i="15" a="1"/>
  <c r="KC53" i="15" a="1"/>
  <c r="EN57" i="15" a="1"/>
  <c r="EZ81" i="15" a="1"/>
  <c r="KO61" i="15" a="1"/>
  <c r="NH26" i="15" a="1"/>
  <c r="GE35" i="15" a="1"/>
  <c r="HN38" i="15" a="1"/>
  <c r="CS37" i="15" a="1"/>
  <c r="FY60" i="15" a="1"/>
  <c r="IY119" i="15" a="1"/>
  <c r="NB48" i="15" a="1"/>
  <c r="EH116" i="15" a="1"/>
  <c r="ME41" i="15" a="1"/>
  <c r="FX27" i="15" a="1"/>
  <c r="EV46" i="15" a="1"/>
  <c r="LB117" i="15" a="1"/>
  <c r="MP21" i="15" a="1"/>
  <c r="EC57" i="15" a="1"/>
  <c r="DW99" i="15" a="1"/>
  <c r="JE74" i="15" a="1"/>
  <c r="HN100" i="15" a="1"/>
  <c r="LY15" i="15" a="1"/>
  <c r="ED67" i="15" a="1"/>
  <c r="HU29" i="15" a="1"/>
  <c r="DL89" i="15" a="1"/>
  <c r="KT52" i="15" a="1"/>
  <c r="HI9" i="15" a="1"/>
  <c r="FL53" i="15" a="1"/>
  <c r="OA85" i="15" a="1"/>
  <c r="IA86" i="15" a="1"/>
  <c r="JQ77" i="15" a="1"/>
  <c r="HO44" i="15" a="1"/>
  <c r="FT50" i="15" a="1"/>
  <c r="KV82" i="15" a="1"/>
  <c r="IM61" i="15" a="1"/>
  <c r="MX63" i="15" a="1"/>
  <c r="GQ50" i="15" a="1"/>
  <c r="HH50" i="15" a="1"/>
  <c r="FH76" i="15" a="1"/>
  <c r="ET34" i="15" a="1"/>
  <c r="GF57" i="15" a="1"/>
  <c r="CL53" i="15" a="1"/>
  <c r="GE86" i="15" a="1"/>
  <c r="KT39" i="15" a="1"/>
  <c r="DW43" i="15" a="1"/>
  <c r="GD85" i="15" a="1"/>
  <c r="MV88" i="15" a="1"/>
  <c r="IN67" i="15" a="1"/>
  <c r="FM120" i="15" a="1"/>
  <c r="FL48" i="15" a="1"/>
  <c r="JJ72" i="15" a="1"/>
  <c r="FT39" i="15" a="1"/>
  <c r="JD8" i="15" a="1"/>
  <c r="KH93" i="15" a="1"/>
  <c r="FS40" i="15" a="1"/>
  <c r="HO63" i="15" a="1"/>
  <c r="MD71" i="15" a="1"/>
  <c r="CY109" i="15" a="1"/>
  <c r="IA95" i="15" a="1"/>
  <c r="IF98" i="15" a="1"/>
  <c r="CZ118" i="15" a="1"/>
  <c r="CM30" i="15" a="1"/>
  <c r="EP22" i="15" a="1"/>
  <c r="DJ39" i="15" a="1"/>
  <c r="CM79" i="15" a="1"/>
  <c r="LS11" i="15" a="1"/>
  <c r="LF68" i="15" a="1"/>
  <c r="KI74" i="15" a="1"/>
  <c r="FY107" i="15" a="1"/>
  <c r="FF45" i="15" a="1"/>
  <c r="LH52" i="15" a="1"/>
  <c r="MP32" i="15" a="1"/>
  <c r="LM8" i="15" a="1"/>
  <c r="DR65" i="15" a="1"/>
  <c r="FF25" i="15" a="1"/>
  <c r="OF37" i="15" a="1"/>
  <c r="DV107" i="15" a="1"/>
  <c r="IG119" i="15" a="1"/>
  <c r="CY98" i="15" a="1"/>
  <c r="IF51" i="15" a="1"/>
  <c r="JJ24" i="15" a="1"/>
  <c r="HT72" i="15" a="1"/>
  <c r="DE84" i="15" a="1"/>
  <c r="GD82" i="15" a="1"/>
  <c r="IA71" i="15" a="1"/>
  <c r="KP63" i="15" a="1"/>
  <c r="KC85" i="15" a="1"/>
  <c r="DJ60" i="15" a="1"/>
  <c r="IX8" i="15" a="1"/>
  <c r="IS30" i="15" a="1"/>
  <c r="FA46" i="15" a="1"/>
  <c r="FF89" i="15" a="1"/>
  <c r="IS52" i="15" a="1"/>
  <c r="OF98" i="15" a="1"/>
  <c r="KT34" i="15" a="1"/>
  <c r="DR34" i="15" a="1"/>
  <c r="FB33" i="15" a="1"/>
  <c r="KB107" i="15" a="1"/>
  <c r="NT23" i="15" a="1"/>
  <c r="ED77" i="15" a="1"/>
  <c r="MJ98" i="15" a="1"/>
  <c r="NH10" i="15" a="1"/>
  <c r="MK84" i="15" a="1"/>
  <c r="CL108" i="15" a="1"/>
  <c r="IM66" i="15" a="1"/>
  <c r="CT117" i="15" a="1"/>
  <c r="JP21" i="15" a="1"/>
  <c r="ML52" i="15" a="1"/>
  <c r="GK7" i="15" a="1"/>
  <c r="LN8" i="15" a="1"/>
  <c r="JE76" i="15" a="1"/>
  <c r="DP27" i="15" a="1"/>
  <c r="EO82" i="15" a="1"/>
  <c r="FH66" i="15" a="1"/>
  <c r="NU120" i="15" a="1"/>
  <c r="MP17" i="15" a="1"/>
  <c r="MX14" i="15" a="1"/>
  <c r="IS76" i="15" a="1"/>
  <c r="MX23" i="15" a="1"/>
  <c r="CZ119" i="15" a="1"/>
  <c r="HH28" i="15" a="1"/>
  <c r="HV53" i="15" a="1"/>
  <c r="ME47" i="15" a="1"/>
  <c r="DW48" i="15" a="1"/>
  <c r="GE32" i="15" a="1"/>
  <c r="JQ117" i="15" a="1"/>
  <c r="FZ8" i="15" a="1"/>
  <c r="GF107" i="15" a="1"/>
  <c r="JR58" i="15" a="1"/>
  <c r="IM84" i="15" a="1"/>
  <c r="KN79" i="15" a="1"/>
  <c r="FB25" i="15" a="1"/>
  <c r="KV80" i="15" a="1"/>
  <c r="GF79" i="15" a="1"/>
  <c r="DV99" i="15" a="1"/>
  <c r="LM98" i="15" a="1"/>
  <c r="MK15" i="15" a="1"/>
  <c r="EV20" i="15" a="1"/>
  <c r="MK81" i="15" a="1"/>
  <c r="HO29" i="15" a="1"/>
  <c r="HN106" i="15" a="1"/>
  <c r="KT97" i="15" a="1"/>
  <c r="NJ35" i="15" a="1"/>
  <c r="OG100" i="15" a="1"/>
  <c r="MV92" i="15" a="1"/>
  <c r="ED18" i="15" a="1"/>
  <c r="KJ22" i="15" a="1"/>
  <c r="FR63" i="15" a="1"/>
  <c r="KZ82" i="15" a="1"/>
  <c r="FB116" i="15" a="1"/>
  <c r="MX66" i="15" a="1"/>
  <c r="ME68" i="15" a="1"/>
  <c r="HH12" i="15" a="1"/>
  <c r="MR31" i="15" a="1"/>
  <c r="OG22" i="15" a="1"/>
  <c r="FT106" i="15" a="1"/>
  <c r="HO81" i="15" a="1"/>
  <c r="CR86" i="15" a="1"/>
  <c r="JD90" i="15" a="1"/>
  <c r="OB13" i="15" a="1"/>
  <c r="NO89" i="15" a="1"/>
  <c r="HZ15" i="15" a="1"/>
  <c r="FS59" i="15" a="1"/>
  <c r="LT30" i="15" a="1"/>
  <c r="EV91" i="15" a="1"/>
  <c r="FY78" i="15" a="1"/>
  <c r="JJ49" i="15" a="1"/>
  <c r="LR19" i="15" a="1"/>
  <c r="LX115" i="15" a="1"/>
  <c r="FR18" i="15" a="1"/>
  <c r="FH40" i="15" a="1"/>
  <c r="EN68" i="15" a="1"/>
  <c r="OA29" i="15" a="1"/>
  <c r="CT80" i="15" a="1"/>
  <c r="LY32" i="15" a="1"/>
  <c r="FR22" i="15" a="1"/>
  <c r="ND67" i="15" a="1"/>
  <c r="DR12" i="15" a="1"/>
  <c r="GJ44" i="15" a="1"/>
  <c r="DQ16" i="15" a="1"/>
  <c r="LF34" i="15" a="1"/>
  <c r="JK117" i="15" a="1"/>
  <c r="DK115" i="15" a="1"/>
  <c r="IN41" i="15" a="1"/>
  <c r="LS83" i="15" a="1"/>
  <c r="KB90" i="15" a="1"/>
  <c r="CR115" i="15" a="1"/>
  <c r="NJ98" i="15" a="1"/>
  <c r="NB76" i="15" a="1"/>
  <c r="FA96" i="15" a="1"/>
  <c r="HZ57" i="15" a="1"/>
  <c r="NP19" i="15" a="1"/>
  <c r="NZ28" i="15" a="1"/>
  <c r="JF30" i="15" a="1"/>
  <c r="LR76" i="15" a="1"/>
  <c r="CL8" i="15" a="1"/>
  <c r="FR88" i="15" a="1"/>
  <c r="OG82" i="15" a="1"/>
  <c r="MD7" i="15" a="1"/>
  <c r="MV56" i="15" a="1"/>
  <c r="CR63" i="15" a="1"/>
  <c r="LF33" i="15" a="1"/>
  <c r="GR119" i="15" a="1"/>
  <c r="FL36" i="15" a="1"/>
  <c r="JF72" i="15" a="1"/>
  <c r="DQ108" i="15" a="1"/>
  <c r="MJ68" i="15" a="1"/>
  <c r="EZ87" i="15" a="1"/>
  <c r="IX49" i="15" a="1"/>
  <c r="ND79" i="15" a="1"/>
  <c r="CS10" i="15" a="1"/>
  <c r="KO77" i="15" a="1"/>
  <c r="KJ28" i="15" a="1"/>
  <c r="EI69" i="15" a="1"/>
  <c r="KU105" i="15" a="1"/>
  <c r="IS35" i="15" a="1"/>
  <c r="JJ92" i="15" a="1"/>
  <c r="JJ31" i="15" a="1"/>
  <c r="IT46" i="15" a="1"/>
  <c r="FF19" i="15" a="1"/>
  <c r="NZ106" i="15" a="1"/>
  <c r="JE26" i="15" a="1"/>
  <c r="HB14" i="15" a="1"/>
  <c r="IH71" i="15" a="1"/>
  <c r="EO29" i="15" a="1"/>
  <c r="DJ116" i="15" a="1"/>
  <c r="KV54" i="15" a="1"/>
  <c r="ML53" i="15" a="1"/>
  <c r="IA10" i="15" a="1"/>
  <c r="LG66" i="15" a="1"/>
  <c r="NC76" i="15" a="1"/>
  <c r="IS60" i="15" a="1"/>
  <c r="HP55" i="15" a="1"/>
  <c r="FR101" i="15" a="1"/>
  <c r="CT101" i="15" a="1"/>
  <c r="KD15" i="15" a="1"/>
  <c r="CR39" i="15" a="1"/>
  <c r="NB97" i="15" a="1"/>
  <c r="KU93" i="15" a="1"/>
  <c r="DE18" i="15" a="1"/>
  <c r="NJ91" i="15" a="1"/>
  <c r="IR34" i="15" a="1"/>
  <c r="HV11" i="15" a="1"/>
  <c r="FF27" i="15" a="1"/>
  <c r="GF20" i="15" a="1"/>
  <c r="MX42" i="15" a="1"/>
  <c r="GW90" i="15" a="1"/>
  <c r="NO37" i="15" a="1"/>
  <c r="DE116" i="15" a="1"/>
  <c r="DV91" i="15" a="1"/>
  <c r="FM25" i="15" a="1"/>
  <c r="DX11" i="15" a="1"/>
  <c r="LM101" i="15" a="1"/>
  <c r="FG75" i="15" a="1"/>
  <c r="FM105" i="15" a="1"/>
  <c r="MV50" i="15" a="1"/>
  <c r="MP77" i="15" a="1"/>
  <c r="CX89" i="15" a="1"/>
  <c r="GD61" i="15" a="1"/>
  <c r="JK48" i="15" a="1"/>
  <c r="DQ36" i="15" a="1"/>
  <c r="MQ33" i="15" a="1"/>
  <c r="NJ32" i="15" a="1"/>
  <c r="KC77" i="15" a="1"/>
  <c r="EN20" i="15" a="1"/>
  <c r="HN23" i="15" a="1"/>
  <c r="JQ95" i="15" a="1"/>
  <c r="GR91" i="15" a="1"/>
  <c r="ET8" i="15" a="1"/>
  <c r="NN48" i="15" a="1"/>
  <c r="DV121" i="15" a="1"/>
  <c r="IR8" i="15" a="1"/>
  <c r="FM38" i="15" a="1"/>
  <c r="CT46" i="15" a="1"/>
  <c r="IR59" i="15" a="1"/>
  <c r="MP25" i="15" a="1"/>
  <c r="DR75" i="15" a="1"/>
  <c r="KV92" i="15" a="1"/>
  <c r="MW30" i="15" a="1"/>
  <c r="IH34" i="15" a="1"/>
  <c r="FM115" i="15" a="1"/>
  <c r="NT26" i="15" a="1"/>
  <c r="IH38" i="15" a="1"/>
  <c r="EO26" i="15" a="1"/>
  <c r="EH93" i="15" a="1"/>
  <c r="CX24" i="15" a="1"/>
  <c r="GK97" i="15" a="1"/>
  <c r="EI80" i="15" a="1"/>
  <c r="ET39" i="15" a="1"/>
  <c r="KZ95" i="15" a="1"/>
  <c r="IR116" i="15" a="1"/>
  <c r="IM14" i="15" a="1"/>
  <c r="CX76" i="15" a="1"/>
  <c r="IG41" i="15" a="1"/>
  <c r="GV90" i="15" a="1"/>
  <c r="CT28" i="15" a="1"/>
  <c r="LT31" i="15" a="1"/>
  <c r="JX67" i="15" a="1"/>
  <c r="CL68" i="15" a="1"/>
  <c r="ED13" i="15" a="1"/>
  <c r="KV87" i="15" a="1"/>
  <c r="OH85" i="15" a="1"/>
  <c r="KJ88" i="15" a="1"/>
  <c r="JP60" i="15" a="1"/>
  <c r="DE106" i="15" a="1"/>
  <c r="HJ79" i="15" a="1"/>
  <c r="HV72" i="15" a="1"/>
  <c r="JL100" i="15" a="1"/>
  <c r="JE84" i="15" a="1"/>
  <c r="IH64" i="15" a="1"/>
  <c r="EO96" i="15" a="1"/>
  <c r="LY24" i="15" a="1"/>
  <c r="DQ70" i="15" a="1"/>
  <c r="EN29" i="15" a="1"/>
  <c r="OA12" i="15" a="1"/>
  <c r="HV7" i="15" a="1"/>
  <c r="FL37" i="15" a="1"/>
  <c r="MK47" i="15" a="1"/>
  <c r="FN54" i="15" a="1"/>
  <c r="MK116" i="15" a="1"/>
  <c r="JP109" i="15" a="1"/>
  <c r="ME31" i="15" a="1"/>
  <c r="MX80" i="15" a="1"/>
  <c r="HC56" i="15" a="1"/>
  <c r="FS38" i="15" a="1"/>
  <c r="NC38" i="15" a="1"/>
  <c r="NZ51" i="15" a="1"/>
  <c r="GQ99" i="15" a="1"/>
  <c r="CX72" i="15" a="1"/>
  <c r="NU31" i="15" a="1"/>
  <c r="EV32" i="15" a="1"/>
  <c r="NT87" i="15" a="1"/>
  <c r="EJ83" i="15" a="1"/>
  <c r="DX45" i="15" a="1"/>
  <c r="LX70" i="15" a="1"/>
  <c r="LH84" i="15" a="1"/>
  <c r="EP40" i="15" a="1"/>
  <c r="IH45" i="15" a="1"/>
  <c r="IB53" i="15" a="1"/>
  <c r="GL60" i="15" a="1"/>
  <c r="HV25" i="15" a="1"/>
  <c r="HC69" i="15" a="1"/>
  <c r="DL69" i="15" a="1"/>
  <c r="GF77" i="15" a="1"/>
  <c r="EI24" i="15" a="1"/>
  <c r="DL21" i="15" a="1"/>
  <c r="DX84" i="15" a="1"/>
  <c r="MR36" i="15" a="1"/>
  <c r="IR117" i="15" a="1"/>
  <c r="IY70" i="15" a="1"/>
  <c r="IL89" i="15" a="1"/>
  <c r="MV73" i="15" a="1"/>
  <c r="EO31" i="15" a="1"/>
  <c r="IX84" i="15" a="1"/>
  <c r="JJ22" i="15" a="1"/>
  <c r="NC101" i="15" a="1"/>
  <c r="CM40" i="15" a="1"/>
  <c r="EO97" i="15" a="1"/>
  <c r="GQ72" i="15" a="1"/>
  <c r="DW37" i="15" a="1"/>
  <c r="FG11" i="15" a="1"/>
  <c r="GK59" i="15" a="1"/>
  <c r="CS116" i="15" a="1"/>
  <c r="JR20" i="15" a="1"/>
  <c r="DQ37" i="15" a="1"/>
  <c r="FN100" i="15" a="1"/>
  <c r="CZ84" i="15" a="1"/>
  <c r="FB24" i="15" a="1"/>
  <c r="JX45" i="15" a="1"/>
  <c r="CS119" i="15" a="1"/>
  <c r="LA99" i="15" a="1"/>
  <c r="MQ64" i="15" a="1"/>
  <c r="IR92" i="15" a="1"/>
  <c r="LG116" i="15" a="1"/>
  <c r="MJ26" i="15" a="1"/>
  <c r="MP16" i="15" a="1"/>
  <c r="HI94" i="15" a="1"/>
  <c r="JR61" i="15" a="1"/>
  <c r="IX32" i="15" a="1"/>
  <c r="LR30" i="15" a="1"/>
  <c r="ND41" i="15" a="1"/>
  <c r="MK82" i="15" a="1"/>
  <c r="FB73" i="15" a="1"/>
  <c r="DP120" i="15" a="1"/>
  <c r="NU100" i="15" a="1"/>
  <c r="IA47" i="15" a="1"/>
  <c r="HJ69" i="15" a="1"/>
  <c r="DF62" i="15" a="1"/>
  <c r="MF41" i="15" a="1"/>
  <c r="CS35" i="15" a="1"/>
  <c r="HD75" i="15" a="1"/>
  <c r="LG108" i="15" a="1"/>
  <c r="HV107" i="15" a="1"/>
  <c r="LG68" i="15" a="1"/>
  <c r="CL46" i="15" a="1"/>
  <c r="IB105" i="15" a="1"/>
  <c r="EU15" i="15" a="1"/>
  <c r="LZ43" i="15" a="1"/>
  <c r="EP72" i="15" a="1"/>
  <c r="IL101" i="15" a="1"/>
  <c r="JJ79" i="15" a="1"/>
  <c r="EB98" i="15" a="1"/>
  <c r="CR34" i="15" a="1"/>
  <c r="NU80" i="15" a="1"/>
  <c r="EB46" i="15" a="1"/>
  <c r="NB12" i="15" a="1"/>
  <c r="FB117" i="15" a="1"/>
  <c r="IZ43" i="15" a="1"/>
  <c r="JW39" i="15" a="1"/>
  <c r="EC37" i="15" a="1"/>
  <c r="MK30" i="15" a="1"/>
  <c r="OB64" i="15" a="1"/>
  <c r="IN76" i="15" a="1"/>
  <c r="NI85" i="15" a="1"/>
  <c r="DP31" i="15" a="1"/>
  <c r="IA68" i="15" a="1"/>
  <c r="FA115" i="15" a="1"/>
  <c r="IY89" i="15" a="1"/>
  <c r="MX22" i="15" a="1"/>
  <c r="OH14" i="15" a="1"/>
  <c r="GX100" i="15" a="1"/>
  <c r="KV98" i="15" a="1"/>
  <c r="KC65" i="15" a="1"/>
  <c r="IX64" i="15" a="1"/>
  <c r="DJ6" i="15" a="1"/>
  <c r="JF6" i="15" a="1"/>
  <c r="NZ20" i="15" a="1"/>
  <c r="LL48" i="15" a="1"/>
  <c r="HB31" i="15" a="1"/>
  <c r="HU121" i="15" a="1"/>
  <c r="MR71" i="15" a="1"/>
  <c r="KJ33" i="15" a="1"/>
  <c r="GE92" i="15" a="1"/>
  <c r="CY91" i="15" a="1"/>
  <c r="DX107" i="15" a="1"/>
  <c r="NN18" i="15" a="1"/>
  <c r="LM41" i="15" a="1"/>
  <c r="ND35" i="15" a="1"/>
  <c r="CT108" i="15" a="1"/>
  <c r="HD50" i="15" a="1"/>
  <c r="EZ91" i="15" a="1"/>
  <c r="HD58" i="15" a="1"/>
  <c r="GP58" i="15" a="1"/>
  <c r="CY30" i="15" a="1"/>
  <c r="ET85" i="15" a="1"/>
  <c r="IY66" i="15" a="1"/>
  <c r="MQ26" i="15" a="1"/>
  <c r="LL88" i="15" a="1"/>
  <c r="NU56" i="15" a="1"/>
  <c r="FL82" i="15" a="1"/>
  <c r="DF78" i="15" a="1"/>
  <c r="GL100" i="15" a="1"/>
  <c r="MK77" i="15" a="1"/>
  <c r="GV82" i="15" a="1"/>
  <c r="GW98" i="15" a="1"/>
  <c r="LM22" i="15" a="1"/>
  <c r="LL21" i="15" a="1"/>
  <c r="FL97" i="15" a="1"/>
  <c r="LF88" i="15" a="1"/>
  <c r="NV79" i="15" a="1"/>
  <c r="EH23" i="15" a="1"/>
  <c r="GP41" i="15" a="1"/>
  <c r="FG27" i="15" a="1"/>
  <c r="FL85" i="15" a="1"/>
  <c r="IL75" i="15" a="1"/>
  <c r="KT20" i="15" a="1"/>
  <c r="HN44" i="15" a="1"/>
  <c r="NP29" i="15" a="1"/>
  <c r="JV97" i="15" a="1"/>
  <c r="HH73" i="15" a="1"/>
  <c r="NI56" i="15" a="1"/>
  <c r="IZ42" i="15" a="1"/>
  <c r="ML97" i="15" a="1"/>
  <c r="KZ56" i="15" a="1"/>
  <c r="GX39" i="15" a="1"/>
  <c r="DF76" i="15" a="1"/>
  <c r="HI43" i="15" a="1"/>
  <c r="MF28" i="15" a="1"/>
  <c r="HB57" i="15" a="1"/>
  <c r="JR67" i="15" a="1"/>
  <c r="HJ87" i="15" a="1"/>
  <c r="LB45" i="15" a="1"/>
  <c r="HU75" i="15" a="1"/>
  <c r="EU109" i="15" a="1"/>
  <c r="HB53" i="15" a="1"/>
  <c r="CM14" i="15" a="1"/>
  <c r="IT41" i="15" a="1"/>
  <c r="IG91" i="15" a="1"/>
  <c r="KN43" i="15" a="1"/>
  <c r="JL36" i="15" a="1"/>
  <c r="FR118" i="15" a="1"/>
  <c r="FB34" i="15" a="1"/>
  <c r="Y223" i="15"/>
  <c r="MQ17" i="15" a="1"/>
  <c r="EO27" i="15" a="1"/>
  <c r="JK74" i="15" a="1"/>
  <c r="FS13" i="15" a="1"/>
  <c r="FZ99" i="15" a="1"/>
  <c r="HN107" i="15" a="1"/>
  <c r="IA13" i="15" a="1"/>
  <c r="FF106" i="15" a="1"/>
  <c r="DP106" i="15" a="1"/>
  <c r="FS45" i="15" a="1"/>
  <c r="LN43" i="15" a="1"/>
  <c r="FM6" i="15" a="1"/>
  <c r="CX48" i="15" a="1"/>
  <c r="FS85" i="15" a="1"/>
  <c r="OF99" i="15" a="1"/>
  <c r="NB106" i="15" a="1"/>
  <c r="JJ40" i="15" a="1"/>
  <c r="LZ33" i="15" a="1"/>
  <c r="FF32" i="15" a="1"/>
  <c r="HB23" i="15" a="1"/>
  <c r="EI26" i="15" a="1"/>
  <c r="DX99" i="15" a="1"/>
  <c r="GJ60" i="15" a="1"/>
  <c r="JL75" i="15" a="1"/>
  <c r="NO61" i="15" a="1"/>
  <c r="HC25" i="15" a="1"/>
  <c r="LY41" i="15" a="1"/>
  <c r="DL84" i="15" a="1"/>
  <c r="MX97" i="15" a="1"/>
  <c r="MD74" i="15" a="1"/>
  <c r="MV51" i="15" a="1"/>
  <c r="IB71" i="15" a="1"/>
  <c r="NP9" i="15" a="1"/>
  <c r="NP70" i="15" a="1"/>
  <c r="HN24" i="15" a="1"/>
  <c r="MR42" i="15" a="1"/>
  <c r="LR58" i="15" a="1"/>
  <c r="MD26" i="15" a="1"/>
  <c r="LH78" i="15" a="1"/>
  <c r="GQ76" i="15" a="1"/>
  <c r="CN73" i="15" a="1"/>
  <c r="DJ58" i="15" a="1"/>
  <c r="GW80" i="15" a="1"/>
  <c r="CZ68" i="15" a="1"/>
  <c r="IS83" i="15" a="1"/>
  <c r="ME117" i="15" a="1"/>
  <c r="OA120" i="15" a="1"/>
  <c r="FF69" i="15" a="1"/>
  <c r="EU105" i="15" a="1"/>
  <c r="FB41" i="15" a="1"/>
  <c r="IM64" i="15" a="1"/>
  <c r="NH12" i="15" a="1"/>
  <c r="FY100" i="15" a="1"/>
  <c r="JK20" i="15" a="1"/>
  <c r="LB75" i="15" a="1"/>
  <c r="OH9" i="15" a="1"/>
  <c r="MQ53" i="15" a="1"/>
  <c r="HP70" i="15" a="1"/>
  <c r="NH55" i="15" a="1"/>
  <c r="CL71" i="15" a="1"/>
  <c r="GE16" i="15" a="1"/>
  <c r="CR24" i="15" a="1"/>
  <c r="NZ99" i="15" a="1"/>
  <c r="IG78" i="15" a="1"/>
  <c r="LH88" i="15" a="1"/>
  <c r="IX55" i="15" a="1"/>
  <c r="IZ76" i="15" a="1"/>
  <c r="JD116" i="15" a="1"/>
  <c r="GF11" i="15" a="1"/>
  <c r="CL74" i="15" a="1"/>
  <c r="IA39" i="15" a="1"/>
  <c r="V223" i="15"/>
  <c r="OA96" i="15" a="1"/>
  <c r="ET38" i="15" a="1"/>
  <c r="JL14" i="15" a="1"/>
  <c r="KN61" i="15" a="1"/>
  <c r="LF50" i="15" a="1"/>
  <c r="MV53" i="15" a="1"/>
  <c r="LZ69" i="15" a="1"/>
  <c r="NJ99" i="15" a="1"/>
  <c r="KD33" i="15" a="1"/>
  <c r="EJ34" i="15" a="1"/>
  <c r="EI107" i="15" a="1"/>
  <c r="JX44" i="15" a="1"/>
  <c r="NT28" i="15" a="1"/>
  <c r="KP59" i="15" a="1"/>
  <c r="CX54" i="15" a="1"/>
  <c r="DQ30" i="15" a="1"/>
  <c r="JR46" i="15" a="1"/>
  <c r="HD57" i="15" a="1"/>
  <c r="GP64" i="15" a="1"/>
  <c r="GP11" i="15" a="1"/>
  <c r="FG69" i="15" a="1"/>
  <c r="FY8" i="15" a="1"/>
  <c r="EP70" i="15" a="1"/>
  <c r="IY88" i="15" a="1"/>
  <c r="KU100" i="15" a="1"/>
  <c r="CZ16" i="15" a="1"/>
  <c r="HD36" i="15" a="1"/>
  <c r="DW44" i="15" a="1"/>
  <c r="LH15" i="15" a="1"/>
  <c r="KU49" i="15" a="1"/>
  <c r="IH14" i="15" a="1"/>
  <c r="GJ17" i="15" a="1"/>
  <c r="KV59" i="15" a="1"/>
  <c r="IG73" i="15" a="1"/>
  <c r="KZ72" i="15" a="1"/>
  <c r="EO81" i="15" a="1"/>
  <c r="LL81" i="15" a="1"/>
  <c r="ME88" i="15" a="1"/>
  <c r="JK34" i="15" a="1"/>
  <c r="DJ74" i="15" a="1"/>
  <c r="OA92" i="15" a="1"/>
  <c r="JK44" i="15" a="1"/>
  <c r="NV92" i="15" a="1"/>
  <c r="HB115" i="15" a="1"/>
  <c r="IF68" i="15" a="1"/>
  <c r="JE97" i="15" a="1"/>
  <c r="IF8" i="15" a="1"/>
  <c r="FX55" i="15" a="1"/>
  <c r="OH7" i="15" a="1"/>
  <c r="MW9" i="15" a="1"/>
  <c r="KH54" i="15" a="1"/>
  <c r="CM71" i="15" a="1"/>
  <c r="FS6" i="15" a="1"/>
  <c r="FZ12" i="15" a="1"/>
  <c r="GL73" i="15" a="1"/>
  <c r="CZ34" i="15" a="1"/>
  <c r="KB108" i="15" a="1"/>
  <c r="MX89" i="15" a="1"/>
  <c r="LN99" i="15" a="1"/>
  <c r="IB26" i="15" a="1"/>
  <c r="HU93" i="15" a="1"/>
  <c r="LN49" i="15" a="1"/>
  <c r="GJ95" i="15" a="1"/>
  <c r="DR85" i="15" a="1"/>
  <c r="OF47" i="15" a="1"/>
  <c r="DR106" i="15" a="1"/>
  <c r="GW74" i="15" a="1"/>
  <c r="KT9" i="15" a="1"/>
  <c r="FG68" i="15" a="1"/>
  <c r="GV70" i="15" a="1"/>
  <c r="DW91" i="15" a="1"/>
  <c r="JQ72" i="15" a="1"/>
  <c r="HC108" i="15" a="1"/>
  <c r="GF41" i="15" a="1"/>
  <c r="KO14" i="15" a="1"/>
  <c r="HO72" i="15" a="1"/>
  <c r="OA71" i="15" a="1"/>
  <c r="CM89" i="15" a="1"/>
  <c r="HP30" i="15" a="1"/>
  <c r="EB78" i="15" a="1"/>
  <c r="GE76" i="15" a="1"/>
  <c r="JL70" i="15" a="1"/>
  <c r="HI26" i="15" a="1"/>
  <c r="LR89" i="15" a="1"/>
  <c r="CX66" i="15" a="1"/>
  <c r="CN16" i="15" a="1"/>
  <c r="CM8" i="15" a="1"/>
  <c r="FA31" i="15" a="1"/>
  <c r="NC18" i="15" a="1"/>
  <c r="FY36" i="15" a="1"/>
  <c r="HD43" i="15" a="1"/>
  <c r="DX82" i="15" a="1"/>
  <c r="IF56" i="15" a="1"/>
  <c r="NC7" i="15" a="1"/>
  <c r="FG33" i="15" a="1"/>
  <c r="FR17" i="15" a="1"/>
  <c r="MJ55" i="15" a="1"/>
  <c r="DW117" i="15" a="1"/>
  <c r="ML82" i="15" a="1"/>
  <c r="ET6" i="15" a="1"/>
  <c r="HP108" i="15" a="1"/>
  <c r="HC33" i="15" a="1"/>
  <c r="NI38" i="15" a="1"/>
  <c r="KV86" i="15" a="1"/>
  <c r="KP70" i="15" a="1"/>
  <c r="GW109" i="15" a="1"/>
  <c r="HO37" i="15" a="1"/>
  <c r="GE109" i="15" a="1"/>
  <c r="DE30" i="15" a="1"/>
  <c r="JF93" i="15" a="1"/>
  <c r="FF63" i="15" a="1"/>
  <c r="JK55" i="15" a="1"/>
  <c r="DR19" i="15" a="1"/>
  <c r="FF119" i="15" a="1"/>
  <c r="IG115" i="15" a="1"/>
  <c r="FS67" i="15" a="1"/>
  <c r="DX63" i="15" a="1"/>
  <c r="KT50" i="15" a="1"/>
  <c r="IX27" i="15" a="1"/>
  <c r="CY121" i="15" a="1"/>
  <c r="IM33" i="15" a="1"/>
  <c r="HB10" i="15" a="1"/>
  <c r="HD78" i="15" a="1"/>
  <c r="IN81" i="15" a="1"/>
  <c r="DQ74" i="15" a="1"/>
  <c r="GE97" i="15" a="1"/>
  <c r="LN73" i="15" a="1"/>
  <c r="JW43" i="15" a="1"/>
  <c r="GR9" i="15" a="1"/>
  <c r="JP58" i="15" a="1"/>
  <c r="MW85" i="15" a="1"/>
  <c r="GD55" i="15" a="1"/>
  <c r="IB116" i="15" a="1"/>
  <c r="LB43" i="15" a="1"/>
  <c r="CR92" i="15" a="1"/>
  <c r="GW38" i="15" a="1"/>
  <c r="NU34" i="15" a="1"/>
  <c r="HB71" i="15" a="1"/>
  <c r="FB21" i="15" a="1"/>
  <c r="HT66" i="15" a="1"/>
  <c r="LG54" i="15" a="1"/>
  <c r="JR51" i="15" a="1"/>
  <c r="NT73" i="15" a="1"/>
  <c r="LX21" i="15" a="1"/>
  <c r="GL45" i="15" a="1"/>
  <c r="JQ16" i="15" a="1"/>
  <c r="JX109" i="15" a="1"/>
  <c r="CN77" i="15" a="1"/>
  <c r="EP27" i="15" a="1"/>
  <c r="DR27" i="15" a="1"/>
  <c r="EO45" i="15" a="1"/>
  <c r="FR24" i="15" a="1"/>
  <c r="EI101" i="15" a="1"/>
  <c r="EV108" i="15" a="1"/>
  <c r="KI18" i="15" a="1"/>
  <c r="HC107" i="15" a="1"/>
  <c r="CL73" i="15" a="1"/>
  <c r="IS72" i="15" a="1"/>
  <c r="DJ52" i="15" a="1"/>
  <c r="DX86" i="15" a="1"/>
  <c r="NI93" i="15" a="1"/>
  <c r="NC67" i="15" a="1"/>
  <c r="IY35" i="15" a="1"/>
  <c r="HU56" i="15" a="1"/>
  <c r="GD51" i="15" a="1"/>
  <c r="NH100" i="15" a="1"/>
  <c r="JD73" i="15" a="1"/>
  <c r="JX92" i="15" a="1"/>
  <c r="EU119" i="15" a="1"/>
  <c r="JQ92" i="15" a="1"/>
  <c r="GW6" i="15" a="1"/>
  <c r="FA85" i="15" a="1"/>
  <c r="EO121" i="15" a="1"/>
  <c r="GX25" i="15" a="1"/>
  <c r="OG64" i="15" a="1"/>
  <c r="FT120" i="15" a="1"/>
  <c r="JW17" i="15" a="1"/>
  <c r="JV23" i="15" a="1"/>
  <c r="DK60" i="15" a="1"/>
  <c r="EO20" i="15" a="1"/>
  <c r="HT54" i="15" a="1"/>
  <c r="IR37" i="15" a="1"/>
  <c r="LL9" i="15" a="1"/>
  <c r="KT28" i="15" a="1"/>
  <c r="OA37" i="15" a="1"/>
  <c r="LM116" i="15" a="1"/>
  <c r="ET94" i="15" a="1"/>
  <c r="IZ53" i="15" a="1"/>
  <c r="LZ97" i="15" a="1"/>
  <c r="FN119" i="15" a="1"/>
  <c r="FM77" i="15" a="1"/>
  <c r="LL64" i="15" a="1"/>
  <c r="LL58" i="15" a="1"/>
  <c r="NZ26" i="15" a="1"/>
  <c r="NB24" i="15" a="1"/>
  <c r="FX42" i="15" a="1"/>
  <c r="CY77" i="15" a="1"/>
  <c r="EO53" i="15" a="1"/>
  <c r="LB94" i="15" a="1"/>
  <c r="ND36" i="15" a="1"/>
  <c r="IB66" i="15" a="1"/>
  <c r="HB99" i="15" a="1"/>
  <c r="HH32" i="15" a="1"/>
  <c r="FS28" i="15" a="1"/>
  <c r="FL32" i="15" a="1"/>
  <c r="LY92" i="15" a="1"/>
  <c r="DV24" i="15" a="1"/>
  <c r="JW60" i="15" a="1"/>
  <c r="JD20" i="15" a="1"/>
  <c r="MR21" i="15" a="1"/>
  <c r="GF76" i="15" a="1"/>
  <c r="EB60" i="15" a="1"/>
  <c r="FG64" i="15" a="1"/>
  <c r="EV76" i="15" a="1"/>
  <c r="MK71" i="15" a="1"/>
  <c r="NH17" i="15" a="1"/>
  <c r="MV78" i="15" a="1"/>
  <c r="FT66" i="15" a="1"/>
  <c r="GD78" i="15" a="1"/>
  <c r="KN24" i="15" a="1"/>
  <c r="IF99" i="15" a="1"/>
  <c r="GL56" i="15" a="1"/>
  <c r="IX77" i="15" a="1"/>
  <c r="ME10" i="15" a="1"/>
  <c r="CY78" i="15" a="1"/>
  <c r="MV39" i="15" a="1"/>
  <c r="IF22" i="15" a="1"/>
  <c r="FT27" i="15" a="1"/>
  <c r="HT76" i="15" a="1"/>
  <c r="CS94" i="15" a="1"/>
  <c r="GF120" i="15" a="1"/>
  <c r="OF85" i="15" a="1"/>
  <c r="HJ93" i="15" a="1"/>
  <c r="IT92" i="15" a="1"/>
  <c r="FT7" i="15" a="1"/>
  <c r="LZ30" i="15" a="1"/>
  <c r="EP60" i="15" a="1"/>
  <c r="DF59" i="15" a="1"/>
  <c r="FZ119" i="15" a="1"/>
  <c r="GF96" i="15" a="1"/>
  <c r="ED31" i="15" a="1"/>
  <c r="HU72" i="15" a="1"/>
  <c r="MP61" i="15" a="1"/>
  <c r="HJ44" i="15" a="1"/>
  <c r="CY68" i="15" a="1"/>
  <c r="JV25" i="15" a="1"/>
  <c r="JF39" i="15" a="1"/>
  <c r="LB32" i="15" a="1"/>
  <c r="MD38" i="15" a="1"/>
  <c r="JX85" i="15" a="1"/>
  <c r="FX74" i="15" a="1"/>
  <c r="CZ79" i="15" a="1"/>
  <c r="NU93" i="15" a="1"/>
  <c r="DW30" i="15" a="1"/>
  <c r="IL86" i="15" a="1"/>
  <c r="MF92" i="15" a="1"/>
  <c r="LX17" i="15" a="1"/>
  <c r="FH52" i="15" a="1"/>
  <c r="MR79" i="15" a="1"/>
  <c r="GE73" i="15" a="1"/>
  <c r="EU93" i="15" a="1"/>
  <c r="JD118" i="15" a="1"/>
  <c r="NB61" i="15" a="1"/>
  <c r="LX30" i="15" a="1"/>
  <c r="GX61" i="15" a="1"/>
  <c r="DQ58" i="15" a="1"/>
  <c r="HJ45" i="15" a="1"/>
  <c r="IZ52" i="15" a="1"/>
  <c r="GK115" i="15" a="1"/>
  <c r="ML84" i="15" a="1"/>
  <c r="JL34" i="15" a="1"/>
  <c r="HJ15" i="15" a="1"/>
  <c r="LY62" i="15" a="1"/>
  <c r="LN21" i="15" a="1"/>
  <c r="LR6" i="15" a="1"/>
  <c r="NH82" i="15" a="1"/>
  <c r="KP49" i="15" a="1"/>
  <c r="CX96" i="15" a="1"/>
  <c r="KJ118" i="15" a="1"/>
  <c r="EN67" i="15" a="1"/>
  <c r="MK26" i="15" a="1"/>
  <c r="IM95" i="15" a="1"/>
  <c r="MJ81" i="15" a="1"/>
  <c r="LA17" i="15" a="1"/>
  <c r="ET98" i="15" a="1"/>
  <c r="FR45" i="15" a="1"/>
  <c r="GQ41" i="15" a="1"/>
  <c r="ME20" i="15" a="1"/>
  <c r="EV43" i="15" a="1"/>
  <c r="CM116" i="15" a="1"/>
  <c r="IB80" i="15" a="1"/>
  <c r="JQ49" i="15" a="1"/>
  <c r="EB101" i="15" a="1"/>
  <c r="LS77" i="15" a="1"/>
  <c r="KH90" i="15" a="1"/>
  <c r="GE101" i="15" a="1"/>
  <c r="EH68" i="15" a="1"/>
  <c r="GJ76" i="15" a="1"/>
  <c r="IL68" i="15" a="1"/>
  <c r="MV59" i="15" a="1"/>
  <c r="EJ116" i="15" a="1"/>
  <c r="EJ76" i="15" a="1"/>
  <c r="LX39" i="15" a="1"/>
  <c r="GQ10" i="15" a="1"/>
  <c r="HB56" i="15" a="1"/>
  <c r="IS14" i="15" a="1"/>
  <c r="EP21" i="15" a="1"/>
  <c r="CR60" i="15" a="1"/>
  <c r="ED40" i="15" a="1"/>
  <c r="HC42" i="15" a="1"/>
  <c r="DF91" i="15" a="1"/>
  <c r="EO10" i="15" a="1"/>
  <c r="JP100" i="15" a="1"/>
  <c r="JD26" i="15" a="1"/>
  <c r="DD93" i="15" a="1"/>
  <c r="NO91" i="15" a="1"/>
  <c r="ML73" i="15" a="1"/>
  <c r="EV55" i="15" a="1"/>
  <c r="EU8" i="15" a="1"/>
  <c r="FL81" i="15" a="1"/>
  <c r="EU100" i="15" a="1"/>
  <c r="GD15" i="15" a="1"/>
  <c r="LM49" i="15" a="1"/>
  <c r="CN50" i="15" a="1"/>
  <c r="EB62" i="15" a="1"/>
  <c r="ME33" i="15" a="1"/>
  <c r="FX120" i="15" a="1"/>
  <c r="OA41" i="15" a="1"/>
  <c r="IZ32" i="15" a="1"/>
  <c r="IG70" i="15" a="1"/>
  <c r="JL41" i="15" a="1"/>
  <c r="GX9" i="15" a="1"/>
  <c r="OA107" i="15" a="1"/>
  <c r="JW96" i="15" a="1"/>
  <c r="JK29" i="15" a="1"/>
  <c r="LM52" i="15" a="1"/>
  <c r="OF75" i="15" a="1"/>
  <c r="DV11" i="15" a="1"/>
  <c r="NT101" i="15" a="1"/>
  <c r="CT99" i="15" a="1"/>
  <c r="FA27" i="15" a="1"/>
  <c r="NU107" i="15" a="1"/>
  <c r="KN86" i="15" a="1"/>
  <c r="ME62" i="15" a="1"/>
  <c r="DX28" i="15" a="1"/>
  <c r="NI24" i="15" a="1"/>
  <c r="DK42" i="15" a="1"/>
  <c r="JV89" i="15" a="1"/>
  <c r="FF50" i="15" a="1"/>
  <c r="NU38" i="15" a="1"/>
  <c r="GX36" i="15" a="1"/>
  <c r="JQ55" i="15" a="1"/>
  <c r="IY12" i="15" a="1"/>
  <c r="LA13" i="15" a="1"/>
  <c r="EZ67" i="15" a="1"/>
  <c r="LX52" i="15" a="1"/>
  <c r="KJ17" i="15" a="1"/>
  <c r="KD86" i="15" a="1"/>
  <c r="HI59" i="15" a="1"/>
  <c r="CT68" i="15" a="1"/>
  <c r="DF87" i="15" a="1"/>
  <c r="EZ84" i="15" a="1"/>
  <c r="ND32" i="15" a="1"/>
  <c r="JV120" i="15" a="1"/>
  <c r="CZ28" i="15" a="1"/>
  <c r="FA10" i="15" a="1"/>
  <c r="GR66" i="15" a="1"/>
  <c r="LX62" i="15" a="1"/>
  <c r="LR96" i="15" a="1"/>
  <c r="EU52" i="15" a="1"/>
  <c r="HI60" i="15" a="1"/>
  <c r="MP64" i="15" a="1"/>
  <c r="HH34" i="15" a="1"/>
  <c r="EJ49" i="15" a="1"/>
  <c r="GW97" i="15" a="1"/>
  <c r="NN11" i="15" a="1"/>
  <c r="GD37" i="15" a="1"/>
  <c r="MX40" i="15" a="1"/>
  <c r="IX98" i="15" a="1"/>
  <c r="DP9" i="15" a="1"/>
  <c r="GJ91" i="15" a="1"/>
  <c r="HO10" i="15" a="1"/>
  <c r="KO57" i="15" a="1"/>
  <c r="FF46" i="15" a="1"/>
  <c r="KI98" i="15" a="1"/>
  <c r="FF75" i="15" a="1"/>
  <c r="IZ107" i="15" a="1"/>
  <c r="CY118" i="15" a="1"/>
  <c r="EH117" i="15" a="1"/>
  <c r="GL77" i="15" a="1"/>
  <c r="NO9" i="15" a="1"/>
  <c r="DK7" i="15" a="1"/>
  <c r="OA47" i="15" a="1"/>
  <c r="EU59" i="15" a="1"/>
  <c r="ML115" i="15" a="1"/>
  <c r="JX9" i="15" a="1"/>
  <c r="LM32" i="15" a="1"/>
  <c r="LS43" i="15" a="1"/>
  <c r="LY99" i="15" a="1"/>
  <c r="CT24" i="15" a="1"/>
  <c r="KB43" i="15" a="1"/>
  <c r="CN85" i="15" a="1"/>
  <c r="FL72" i="15" a="1"/>
  <c r="FN77" i="15" a="1"/>
  <c r="NP35" i="15" a="1"/>
  <c r="IZ23" i="15" a="1"/>
  <c r="IN18" i="15" a="1"/>
  <c r="LR66" i="15" a="1"/>
  <c r="FR42" i="15" a="1"/>
  <c r="KP32" i="15" a="1"/>
  <c r="KO51" i="15" a="1"/>
  <c r="MQ9" i="15" a="1"/>
  <c r="EZ120" i="15" a="1"/>
  <c r="JF89" i="15" a="1"/>
  <c r="DF105" i="15" a="1"/>
  <c r="IS21" i="15" a="1"/>
  <c r="CM85" i="15" a="1"/>
  <c r="IH83" i="15" a="1"/>
  <c r="KO44" i="15" a="1"/>
  <c r="FR91" i="15" a="1"/>
  <c r="FA80" i="15" a="1"/>
  <c r="IM49" i="15" a="1"/>
  <c r="FR37" i="15" a="1"/>
  <c r="CZ55" i="15" a="1"/>
  <c r="CT52" i="15" a="1"/>
  <c r="EH96" i="15" a="1"/>
  <c r="CM115" i="15" a="1"/>
  <c r="MW90" i="15" a="1"/>
  <c r="CT16" i="15" a="1"/>
  <c r="FT49" i="15" a="1"/>
  <c r="FT87" i="15" a="1"/>
  <c r="DX78" i="15" a="1"/>
  <c r="DX66" i="15" a="1"/>
  <c r="ND48" i="15" a="1"/>
  <c r="FZ81" i="15" a="1"/>
  <c r="CZ105" i="15" a="1"/>
  <c r="GX32" i="15" a="1"/>
  <c r="DD106" i="15" a="1"/>
  <c r="IY117" i="15" a="1"/>
  <c r="LS46" i="15" a="1"/>
  <c r="CL55" i="15" a="1"/>
  <c r="CN82" i="15" a="1"/>
  <c r="MX74" i="15" a="1"/>
  <c r="LF7" i="15" a="1"/>
  <c r="JJ62" i="15" a="1"/>
  <c r="IF23" i="15" a="1"/>
  <c r="IH68" i="15" a="1"/>
  <c r="LY38" i="15" a="1"/>
  <c r="MP11" i="15" a="1"/>
  <c r="KT40" i="15" a="1"/>
  <c r="NN22" i="15" a="1"/>
  <c r="ED29" i="15" a="1"/>
  <c r="IS79" i="15" a="1"/>
  <c r="GK67" i="15" a="1"/>
  <c r="CT13" i="15" a="1"/>
  <c r="IT81" i="15" a="1"/>
  <c r="DJ10" i="15" a="1"/>
  <c r="FM57" i="15" a="1"/>
  <c r="LA76" i="15" a="1"/>
  <c r="LN118" i="15" a="1"/>
  <c r="FS49" i="15" a="1"/>
  <c r="CT90" i="15" a="1"/>
  <c r="KH56" i="15" a="1"/>
  <c r="JX29" i="15" a="1"/>
  <c r="JX90" i="15" a="1"/>
  <c r="FF83" i="15" a="1"/>
  <c r="NJ13" i="15" a="1"/>
  <c r="FT33" i="15" a="1"/>
  <c r="IM17" i="15" a="1"/>
  <c r="LZ39" i="15" a="1"/>
  <c r="KC42" i="15" a="1"/>
  <c r="CR32" i="15" a="1"/>
  <c r="FB42" i="15" a="1"/>
  <c r="IM48" i="15" a="1"/>
  <c r="FS55" i="15" a="1"/>
  <c r="ND119" i="15" a="1"/>
  <c r="GR21" i="15" a="1"/>
  <c r="FL115" i="15" a="1"/>
  <c r="FT63" i="15" a="1"/>
  <c r="FT6" i="15" a="1"/>
  <c r="HO18" i="15" a="1"/>
  <c r="JK106" i="15" a="1"/>
  <c r="IT97" i="15" a="1"/>
  <c r="LA81" i="15" a="1"/>
  <c r="EP34" i="15" a="1"/>
  <c r="EH44" i="15" a="1"/>
  <c r="CL66" i="15" a="1"/>
  <c r="KH69" i="15" a="1"/>
  <c r="CR97" i="15" a="1"/>
  <c r="EJ53" i="15" a="1"/>
  <c r="AH102" i="15"/>
  <c r="JV69" i="15" a="1"/>
  <c r="DD10" i="15" a="1"/>
  <c r="CR76" i="15" a="1"/>
  <c r="JF33" i="15" a="1"/>
  <c r="FF93" i="15" a="1"/>
  <c r="LM83" i="15" a="1"/>
  <c r="IS109" i="15" a="1"/>
  <c r="HC10" i="15" a="1"/>
  <c r="FY80" i="15" a="1"/>
  <c r="ET54" i="15" a="1"/>
  <c r="KH18" i="15" a="1"/>
  <c r="KI14" i="15" a="1"/>
  <c r="GK12" i="15" a="1"/>
  <c r="NO53" i="15" a="1"/>
  <c r="ED118" i="15" a="1"/>
  <c r="KO42" i="15" a="1"/>
  <c r="IX54" i="15" a="1"/>
  <c r="IZ67" i="15" a="1"/>
  <c r="EU6" i="15" a="1"/>
  <c r="KZ58" i="15" a="1"/>
  <c r="JD84" i="15" a="1"/>
  <c r="CN121" i="15" a="1"/>
  <c r="IX94" i="15" a="1"/>
  <c r="CM118" i="15" a="1"/>
  <c r="IH99" i="15" a="1"/>
  <c r="IZ36" i="15" a="1"/>
  <c r="CM73" i="15" a="1"/>
  <c r="NH44" i="15" a="1"/>
  <c r="GQ52" i="15" a="1"/>
  <c r="DE23" i="15" a="1"/>
  <c r="HZ71" i="15" a="1"/>
  <c r="GW59" i="15" a="1"/>
  <c r="JP76" i="15" a="1"/>
  <c r="JW24" i="15" a="1"/>
  <c r="HV66" i="15" a="1"/>
  <c r="DE94" i="15" a="1"/>
  <c r="KU80" i="15" a="1"/>
  <c r="OH78" i="15" a="1"/>
  <c r="OB16" i="15" a="1"/>
  <c r="LA91" i="15" a="1"/>
  <c r="MW52" i="15" a="1"/>
  <c r="ME105" i="15" a="1"/>
  <c r="NO51" i="15" a="1"/>
  <c r="HU61" i="15" a="1"/>
  <c r="LG96" i="15" a="1"/>
  <c r="JL79" i="15" a="1"/>
  <c r="OB118" i="15" a="1"/>
  <c r="JK72" i="15" a="1"/>
  <c r="GL7" i="15" a="1"/>
  <c r="NZ10" i="15" a="1"/>
  <c r="IZ62" i="15" a="1"/>
  <c r="DD85" i="15" a="1"/>
  <c r="IL81" i="15" a="1"/>
  <c r="IF73" i="15" a="1"/>
  <c r="KO21" i="15" a="1"/>
  <c r="JD79" i="15" a="1"/>
  <c r="NC108" i="15" a="1"/>
  <c r="CM53" i="15" a="1"/>
  <c r="FZ65" i="15" a="1"/>
  <c r="GQ90" i="15" a="1"/>
  <c r="FN17" i="15" a="1"/>
  <c r="DV60" i="15" a="1"/>
  <c r="GW95" i="15" a="1"/>
  <c r="NZ84" i="15" a="1"/>
  <c r="MF85" i="15" a="1"/>
  <c r="HO15" i="15" a="1"/>
  <c r="GL54" i="15" a="1"/>
  <c r="GL117" i="15" a="1"/>
  <c r="GX92" i="15" a="1"/>
  <c r="AD223" i="15"/>
  <c r="LZ9" i="15" a="1"/>
  <c r="GX23" i="15" a="1"/>
  <c r="NC47" i="15" a="1"/>
  <c r="DD38" i="15" a="1"/>
  <c r="NC65" i="15" a="1"/>
  <c r="IF106" i="15" a="1"/>
  <c r="NI10" i="15" a="1"/>
  <c r="DR64" i="15" a="1"/>
  <c r="LH100" i="15" a="1"/>
  <c r="EZ71" i="15" a="1"/>
  <c r="NO90" i="15" a="1"/>
  <c r="KN15" i="15" a="1"/>
  <c r="FN12" i="15" a="1"/>
  <c r="IR33" i="15" a="1"/>
  <c r="EJ48" i="15" a="1"/>
  <c r="LS12" i="15" a="1"/>
  <c r="FN27" i="15" a="1"/>
  <c r="GV32" i="15" a="1"/>
  <c r="IG72" i="15" a="1"/>
  <c r="HC61" i="15" a="1"/>
  <c r="CX118" i="15" a="1"/>
  <c r="HC97" i="15" a="1"/>
  <c r="HC14" i="15" a="1"/>
  <c r="MR93" i="15" a="1"/>
  <c r="FR95" i="15" a="1"/>
  <c r="EU60" i="15" a="1"/>
  <c r="GX7" i="15" a="1"/>
  <c r="CX92" i="15" a="1"/>
  <c r="NT70" i="15" a="1"/>
  <c r="NH76" i="15" a="1"/>
  <c r="FA100" i="15" a="1"/>
  <c r="HN14" i="15" a="1"/>
  <c r="ND72" i="15" a="1"/>
  <c r="IX83" i="15" a="1"/>
  <c r="NH94" i="15" a="1"/>
  <c r="NJ29" i="15" a="1"/>
  <c r="KT78" i="15" a="1"/>
  <c r="MV45" i="15" a="1"/>
  <c r="LT80" i="15" a="1"/>
  <c r="GV83" i="15" a="1"/>
  <c r="NU69" i="15" a="1"/>
  <c r="HO22" i="15" a="1"/>
  <c r="DX100" i="15" a="1"/>
  <c r="IT7" i="15" a="1"/>
  <c r="MJ19" i="15" a="1"/>
  <c r="KV12" i="15" a="1"/>
  <c r="FS90" i="15" a="1"/>
  <c r="GL61" i="15" a="1"/>
  <c r="IT55" i="15" a="1"/>
  <c r="FH71" i="15" a="1"/>
  <c r="NN28" i="15" a="1"/>
  <c r="KJ116" i="15" a="1"/>
  <c r="JP117" i="15" a="1"/>
  <c r="HV94" i="15" a="1"/>
  <c r="NN82" i="15" a="1"/>
  <c r="IN119" i="15" a="1"/>
  <c r="HD84" i="15" a="1"/>
  <c r="MR13" i="15" a="1"/>
  <c r="KZ67" i="15" a="1"/>
  <c r="IZ64" i="15" a="1"/>
  <c r="MQ28" i="15" a="1"/>
  <c r="MP107" i="15" a="1"/>
  <c r="MR46" i="15" a="1"/>
  <c r="JJ10" i="15" a="1"/>
  <c r="KN93" i="15" a="1"/>
  <c r="NZ61" i="15" a="1"/>
  <c r="DJ119" i="15" a="1"/>
  <c r="ME63" i="15" a="1"/>
  <c r="EN32" i="15" a="1"/>
  <c r="IL20" i="15" a="1"/>
  <c r="KB101" i="15" a="1"/>
  <c r="DD22" i="15" a="1"/>
  <c r="HH72" i="15" a="1"/>
  <c r="HH37" i="15" a="1"/>
  <c r="DP52" i="15" a="1"/>
  <c r="JE75" i="15" a="1"/>
  <c r="CZ25" i="15" a="1"/>
  <c r="IR93" i="15" a="1"/>
  <c r="CZ82" i="15" a="1"/>
  <c r="EC29" i="15" a="1"/>
  <c r="LM47" i="15" a="1"/>
  <c r="HT117" i="15" a="1"/>
  <c r="KJ68" i="15" a="1"/>
  <c r="LB35" i="15" a="1"/>
  <c r="HZ65" i="15" a="1"/>
  <c r="JP17" i="15" a="1"/>
  <c r="JR80" i="15" a="1"/>
  <c r="KN47" i="15" a="1"/>
  <c r="KI88" i="15" a="1"/>
  <c r="CY45" i="15" a="1"/>
  <c r="IA99" i="15" a="1"/>
  <c r="CT33" i="15" a="1"/>
  <c r="IR82" i="15" a="1"/>
  <c r="HN10" i="15" a="1"/>
  <c r="FS39" i="15" a="1"/>
  <c r="HN116" i="15" a="1"/>
  <c r="IH19" i="15" a="1"/>
  <c r="AC102" i="15"/>
  <c r="JR94" i="15" a="1"/>
  <c r="MF44" i="15" a="1"/>
  <c r="CX20" i="15" a="1"/>
  <c r="LY85" i="15" a="1"/>
  <c r="HN34" i="15" a="1"/>
  <c r="DF55" i="15" a="1"/>
  <c r="HI55" i="15" a="1"/>
  <c r="HP21" i="15" a="1"/>
  <c r="HH116" i="15" a="1"/>
  <c r="IA53" i="15" a="1"/>
  <c r="CY73" i="15" a="1"/>
  <c r="IG106" i="15" a="1"/>
  <c r="EJ115" i="15" a="1"/>
  <c r="OA57" i="15" a="1"/>
  <c r="IL83" i="15" a="1"/>
  <c r="DF109" i="15" a="1"/>
  <c r="OG33" i="15" a="1"/>
  <c r="HI116" i="15" a="1"/>
  <c r="MJ25" i="15" a="1"/>
  <c r="HN59" i="15" a="1"/>
  <c r="DD105" i="15" a="1"/>
  <c r="KV26" i="15" a="1"/>
  <c r="EV86" i="15" a="1"/>
  <c r="LG47" i="15" a="1"/>
  <c r="NJ95" i="15" a="1"/>
  <c r="LN105" i="15" a="1"/>
  <c r="FN74" i="15" a="1"/>
  <c r="DX16" i="15" a="1"/>
  <c r="JV115" i="15" a="1"/>
  <c r="GV68" i="15" a="1"/>
  <c r="IN106" i="15" a="1"/>
  <c r="KV121" i="15" a="1"/>
  <c r="DD18" i="15" a="1"/>
  <c r="HZ90" i="15" a="1"/>
  <c r="KD95" i="15" a="1"/>
  <c r="KU82" i="15" a="1"/>
  <c r="ET23" i="15" a="1"/>
  <c r="FL64" i="15" a="1"/>
  <c r="MQ22" i="15" a="1"/>
  <c r="EP16" i="15" a="1"/>
  <c r="LB69" i="15" a="1"/>
  <c r="JE31" i="15" a="1"/>
  <c r="ME119" i="15" a="1"/>
  <c r="DX61" i="15" a="1"/>
  <c r="LL95" i="15" a="1"/>
  <c r="LB34" i="15" a="1"/>
  <c r="HP109" i="15" a="1"/>
  <c r="OG63" i="15" a="1"/>
  <c r="FN80" i="15" a="1"/>
  <c r="IG63" i="15" a="1"/>
  <c r="NN96" i="15" a="1"/>
  <c r="IN90" i="15" a="1"/>
  <c r="GL63" i="15" a="1"/>
  <c r="NU73" i="15" a="1"/>
  <c r="IF78" i="15" a="1"/>
  <c r="LH36" i="15" a="1"/>
  <c r="OA17" i="15" a="1"/>
  <c r="MQ39" i="15" a="1"/>
  <c r="GF91" i="15" a="1"/>
  <c r="CS43" i="15" a="1"/>
  <c r="GQ38" i="15" a="1"/>
  <c r="GP51" i="15" a="1"/>
  <c r="NU87" i="15" a="1"/>
  <c r="CN61" i="15" a="1"/>
  <c r="MR43" i="15" a="1"/>
  <c r="JW61" i="15" a="1"/>
  <c r="EO34" i="15" a="1"/>
  <c r="DL99" i="15" a="1"/>
  <c r="CY39" i="15" a="1"/>
  <c r="IL97" i="15" a="1"/>
  <c r="DE48" i="15" a="1"/>
  <c r="DW82" i="15" a="1"/>
  <c r="IS54" i="15" a="1"/>
  <c r="CR84" i="15" a="1"/>
  <c r="NI31" i="15" a="1"/>
  <c r="GP107" i="15" a="1"/>
  <c r="GJ108" i="15" a="1"/>
  <c r="DQ15" i="15" a="1"/>
  <c r="LY70" i="15" a="1"/>
  <c r="LM24" i="15" a="1"/>
  <c r="LA84" i="15" a="1"/>
  <c r="GK39" i="15" a="1"/>
  <c r="GX73" i="15" a="1"/>
  <c r="DD107" i="15" a="1"/>
  <c r="LN14" i="15" a="1"/>
  <c r="KD45" i="15" a="1"/>
  <c r="NC22" i="15" a="1"/>
  <c r="MK23" i="15" a="1"/>
  <c r="DV86" i="15" a="1"/>
  <c r="CR43" i="15" a="1"/>
  <c r="LF15" i="15" a="1"/>
  <c r="DJ23" i="15" a="1"/>
  <c r="GK118" i="15" a="1"/>
  <c r="DV109" i="15" a="1"/>
  <c r="JX34" i="15" a="1"/>
  <c r="FM55" i="15" a="1"/>
  <c r="JR36" i="15" a="1"/>
  <c r="DV21" i="15" a="1"/>
  <c r="HN117" i="15" a="1"/>
  <c r="MJ100" i="15" a="1"/>
  <c r="HI107" i="15" a="1"/>
  <c r="GW29" i="15" a="1"/>
  <c r="DQ84" i="15" a="1"/>
  <c r="NZ43" i="15" a="1"/>
  <c r="DX29" i="15" a="1"/>
  <c r="EB27" i="15" a="1"/>
  <c r="MR24" i="15" a="1"/>
  <c r="FM31" i="15" a="1"/>
  <c r="NT35" i="15" a="1"/>
  <c r="LN89" i="15" a="1"/>
  <c r="FX29" i="15" a="1"/>
  <c r="FF37" i="15" a="1"/>
  <c r="CZ116" i="15" a="1"/>
  <c r="FH106" i="15" a="1"/>
  <c r="NB79" i="15" a="1"/>
  <c r="FG23" i="15" a="1"/>
  <c r="HC71" i="15" a="1"/>
  <c r="HJ88" i="15" a="1"/>
  <c r="MF99" i="15" a="1"/>
  <c r="OB7" i="15" a="1"/>
  <c r="DJ42" i="15" a="1"/>
  <c r="CZ100" i="15" a="1"/>
  <c r="FX121" i="15" a="1"/>
  <c r="OB100" i="15" a="1"/>
  <c r="DQ48" i="15" a="1"/>
  <c r="FB82" i="15" a="1"/>
  <c r="LF92" i="15" a="1"/>
  <c r="GW92" i="15" a="1"/>
  <c r="ML48" i="15" a="1"/>
  <c r="FS73" i="15" a="1"/>
  <c r="LM39" i="15" a="1"/>
  <c r="DL121" i="15" a="1"/>
  <c r="GD22" i="15" a="1"/>
  <c r="FG116" i="15" a="1"/>
  <c r="CL76" i="15" a="1"/>
  <c r="HN40" i="15" a="1"/>
  <c r="ET24" i="15" a="1"/>
  <c r="IG68" i="15" a="1"/>
  <c r="IT70" i="15" a="1"/>
  <c r="HD101" i="15" a="1"/>
  <c r="EC28" i="15" a="1"/>
  <c r="OF106" i="15" a="1"/>
  <c r="NP16" i="15" a="1"/>
  <c r="EJ95" i="15" a="1"/>
  <c r="NP73" i="15" a="1"/>
  <c r="DE81" i="15" a="1"/>
  <c r="IM60" i="15" a="1"/>
  <c r="GL17" i="15" a="1"/>
  <c r="HC40" i="15" a="1"/>
  <c r="LA109" i="15" a="1"/>
  <c r="DQ79" i="15" a="1"/>
  <c r="LH117" i="15" a="1"/>
  <c r="GE91" i="15" a="1"/>
  <c r="NV37" i="15" a="1"/>
  <c r="LZ10" i="15" a="1"/>
  <c r="EO40" i="15" a="1"/>
  <c r="MR92" i="15" a="1"/>
  <c r="KB18" i="15" a="1"/>
  <c r="FH10" i="15" a="1"/>
  <c r="IS13" i="15" a="1"/>
  <c r="DR41" i="15" a="1"/>
  <c r="HZ35" i="15" a="1"/>
  <c r="GL76" i="15" a="1"/>
  <c r="OB84" i="15" a="1"/>
  <c r="OB28" i="15" a="1"/>
  <c r="NU60" i="15" a="1"/>
  <c r="HT15" i="15" a="1"/>
  <c r="EJ78" i="15" a="1"/>
  <c r="EV121" i="15" a="1"/>
  <c r="LG71" i="15" a="1"/>
  <c r="IT34" i="15" a="1"/>
  <c r="IS62" i="15" a="1"/>
  <c r="IT45" i="15" a="1"/>
  <c r="ND116" i="15" a="1"/>
  <c r="MK32" i="15" a="1"/>
  <c r="LR35" i="15" a="1"/>
  <c r="OH26" i="15" a="1"/>
  <c r="JD22" i="15" a="1"/>
  <c r="NN49" i="15" a="1"/>
  <c r="NU92" i="15" a="1"/>
  <c r="CM67" i="15" a="1"/>
  <c r="IS48" i="15" a="1"/>
  <c r="IA6" i="15" a="1"/>
  <c r="OG7" i="15" a="1"/>
  <c r="OF61" i="15" a="1"/>
  <c r="ML49" i="15" a="1"/>
  <c r="CM13" i="15" a="1"/>
  <c r="IS59" i="15" a="1"/>
  <c r="IN57" i="15" a="1"/>
  <c r="ED85" i="15" a="1"/>
  <c r="GD50" i="15" a="1"/>
  <c r="OB57" i="15" a="1"/>
  <c r="FY120" i="15" a="1"/>
  <c r="KI91" i="15" a="1"/>
  <c r="DV28" i="15" a="1"/>
  <c r="EV78" i="15" a="1"/>
  <c r="JQ12" i="15" a="1"/>
  <c r="NZ115" i="15" a="1"/>
  <c r="KT56" i="15" a="1"/>
  <c r="GJ10" i="15" a="1"/>
  <c r="MF72" i="15" a="1"/>
  <c r="JK61" i="15" a="1"/>
  <c r="NU115" i="15" a="1"/>
  <c r="LA35" i="15" a="1"/>
  <c r="HU37" i="15" a="1"/>
  <c r="KT60" i="15" a="1"/>
  <c r="KP117" i="15" a="1"/>
  <c r="EU65" i="15" a="1"/>
  <c r="MD28" i="15" a="1"/>
  <c r="DF75" i="15" a="1"/>
  <c r="FY68" i="15" a="1"/>
  <c r="OH30" i="15" a="1"/>
  <c r="KD98" i="15" a="1"/>
  <c r="FY14" i="15" a="1"/>
  <c r="ME59" i="15" a="1"/>
  <c r="FS19" i="15" a="1"/>
  <c r="IB27" i="15" a="1"/>
  <c r="LS21" i="15" a="1"/>
  <c r="GF69" i="15" a="1"/>
  <c r="GP101" i="15" a="1"/>
  <c r="JX24" i="15" a="1"/>
  <c r="HH63" i="15" a="1"/>
  <c r="MF95" i="15" a="1"/>
  <c r="IS36" i="15" a="1"/>
  <c r="FF57" i="15" a="1"/>
  <c r="FS20" i="15" a="1"/>
  <c r="OG12" i="15" a="1"/>
  <c r="MF121" i="15" a="1"/>
  <c r="IZ8" i="15" a="1"/>
  <c r="FH88" i="15" a="1"/>
  <c r="LY57" i="15" a="1"/>
  <c r="ET95" i="15" a="1"/>
  <c r="IH36" i="15" a="1"/>
  <c r="LA62" i="15" a="1"/>
  <c r="KB40" i="15" a="1"/>
  <c r="KI121" i="15" a="1"/>
  <c r="LY17" i="15" a="1"/>
  <c r="NP74" i="15" a="1"/>
  <c r="HP100" i="15" a="1"/>
  <c r="MR57" i="15" a="1"/>
  <c r="JE77" i="15" a="1"/>
  <c r="IX119" i="15" a="1"/>
  <c r="FM62" i="15" a="1"/>
  <c r="OG53" i="15" a="1"/>
  <c r="LL41" i="15" a="1"/>
  <c r="NP11" i="15" a="1"/>
  <c r="IY21" i="15" a="1"/>
  <c r="ML15" i="15" a="1"/>
  <c r="HP59" i="15" a="1"/>
  <c r="CX6" i="15" a="1"/>
  <c r="EV42" i="15" a="1"/>
  <c r="IT47" i="15" a="1"/>
  <c r="FM82" i="15" a="1"/>
  <c r="IT22" i="15" a="1"/>
  <c r="OA80" i="15" a="1"/>
  <c r="CT40" i="15" a="1"/>
  <c r="FL28" i="15" a="1"/>
  <c r="LA90" i="15" a="1"/>
  <c r="KB94" i="15" a="1"/>
  <c r="FB101" i="15" a="1"/>
  <c r="EH22" i="15" a="1"/>
  <c r="EN43" i="15" a="1"/>
  <c r="HO115" i="15" a="1"/>
  <c r="IF42" i="15" a="1"/>
  <c r="ET25" i="15" a="1"/>
  <c r="HB91" i="15" a="1"/>
  <c r="CN66" i="15" a="1"/>
  <c r="MP108" i="15" a="1"/>
  <c r="IF109" i="15" a="1"/>
  <c r="IA81" i="15" a="1"/>
  <c r="HD68" i="15" a="1"/>
  <c r="EH57" i="15" a="1"/>
  <c r="LX13" i="15" a="1"/>
  <c r="CZ37" i="15" a="1"/>
  <c r="KN6" i="15" a="1"/>
  <c r="JJ100" i="15" a="1"/>
  <c r="NH52" i="15" a="1"/>
  <c r="JP107" i="15" a="1"/>
  <c r="GD117" i="15" a="1"/>
  <c r="IM19" i="15" a="1"/>
  <c r="CL86" i="15" a="1"/>
  <c r="LS118" i="15" a="1"/>
  <c r="EJ35" i="15" a="1"/>
  <c r="JQ89" i="15" a="1"/>
  <c r="CS118" i="15" a="1"/>
  <c r="EH30" i="15" a="1"/>
  <c r="FB44" i="15" a="1"/>
  <c r="IB73" i="15" a="1"/>
  <c r="GD108" i="15" a="1"/>
  <c r="FS76" i="15" a="1"/>
  <c r="JW51" i="15" a="1"/>
  <c r="GQ54" i="15" a="1"/>
  <c r="EV62" i="15" a="1"/>
  <c r="EO35" i="15" a="1"/>
  <c r="EZ33" i="15" a="1"/>
  <c r="KP46" i="15" a="1"/>
  <c r="MP42" i="15" a="1"/>
  <c r="IN91" i="15" a="1"/>
  <c r="EN55" i="15" a="1"/>
  <c r="KN100" i="15" a="1"/>
  <c r="LX22" i="15" a="1"/>
  <c r="JJ106" i="15" a="1"/>
  <c r="FH54" i="15" a="1"/>
  <c r="GP30" i="15" a="1"/>
  <c r="DJ62" i="15" a="1"/>
  <c r="CZ66" i="15" a="1"/>
  <c r="HD54" i="15" a="1"/>
  <c r="IM101" i="15" a="1"/>
  <c r="KT6" i="15" a="1"/>
  <c r="HH94" i="15" a="1"/>
  <c r="DR43" i="15" a="1"/>
  <c r="NI32" i="15" a="1"/>
  <c r="IZ101" i="15" a="1"/>
  <c r="EP116" i="15" a="1"/>
  <c r="GD95" i="15" a="1"/>
  <c r="IB40" i="15" a="1"/>
  <c r="IX44" i="15" a="1"/>
  <c r="LH26" i="15" a="1"/>
  <c r="MD29" i="15" a="1"/>
  <c r="NH121" i="15" a="1"/>
  <c r="FA74" i="15" a="1"/>
  <c r="KI56" i="15" a="1"/>
  <c r="ET57" i="15" a="1"/>
  <c r="KD49" i="15" a="1"/>
  <c r="DK22" i="15" a="1"/>
  <c r="MK90" i="15" a="1"/>
  <c r="OB82" i="15" a="1"/>
  <c r="KZ18" i="15" a="1"/>
  <c r="OG61" i="15" a="1"/>
  <c r="HN78" i="15" a="1"/>
  <c r="HO46" i="15" a="1"/>
  <c r="EV99" i="15" a="1"/>
  <c r="DL14" i="15" a="1"/>
  <c r="FX6" i="15" a="1"/>
  <c r="KJ94" i="15" a="1"/>
  <c r="HD93" i="15" a="1"/>
  <c r="CX121" i="15" a="1"/>
  <c r="FZ108" i="15" a="1"/>
  <c r="HZ56" i="15" a="1"/>
  <c r="MQ31" i="15" a="1"/>
  <c r="IM25" i="15" a="1"/>
  <c r="IT6" i="15" a="1"/>
  <c r="JP74" i="15" a="1"/>
  <c r="KP36" i="15" a="1"/>
  <c r="EJ109" i="15" a="1"/>
  <c r="LM78" i="15" a="1"/>
  <c r="GV43" i="15" a="1"/>
  <c r="FH38" i="15" a="1"/>
  <c r="FY25" i="15" a="1"/>
  <c r="LX69" i="15" a="1"/>
  <c r="JD88" i="15" a="1"/>
  <c r="KN48" i="15" a="1"/>
  <c r="KH26" i="15" a="1"/>
  <c r="HO91" i="15" a="1"/>
  <c r="KT69" i="15" a="1"/>
  <c r="OG81" i="15" a="1"/>
  <c r="HB67" i="15" a="1"/>
  <c r="HU71" i="15" a="1"/>
  <c r="KP58" i="15" a="1"/>
  <c r="FR9" i="15" a="1"/>
  <c r="NN35" i="15" a="1"/>
  <c r="NV83" i="15" a="1"/>
  <c r="MD10" i="15" a="1"/>
  <c r="KH70" i="15" a="1"/>
  <c r="LA15" i="15" a="1"/>
  <c r="JF50" i="15" a="1"/>
  <c r="GX57" i="15" a="1"/>
  <c r="ET101" i="15" a="1"/>
  <c r="GF90" i="15" a="1"/>
  <c r="FS82" i="15" a="1"/>
  <c r="LN44" i="15" a="1"/>
  <c r="ND96" i="15" a="1"/>
  <c r="ND55" i="15" a="1"/>
  <c r="LY31" i="15" a="1"/>
  <c r="CL65" i="15" a="1"/>
  <c r="ND117" i="15" a="1"/>
  <c r="MD63" i="15" a="1"/>
  <c r="MR99" i="15" a="1"/>
  <c r="GJ79" i="15" a="1"/>
  <c r="CL88" i="15" a="1"/>
  <c r="KD109" i="15" a="1"/>
  <c r="CM25" i="15" a="1"/>
  <c r="HN95" i="15" a="1"/>
  <c r="MD79" i="15" a="1"/>
  <c r="LY87" i="15" a="1"/>
  <c r="MQ82" i="15" a="1"/>
  <c r="NC60" i="15" a="1"/>
  <c r="IN25" i="15" a="1"/>
  <c r="FX21" i="15" a="1"/>
  <c r="GF19" i="15" a="1"/>
  <c r="KC94" i="15" a="1"/>
  <c r="MD14" i="15" a="1"/>
  <c r="KZ68" i="15" a="1"/>
  <c r="CS7" i="15" a="1"/>
  <c r="OH50" i="15" a="1"/>
  <c r="JW32" i="15" a="1"/>
  <c r="LT34" i="15" a="1"/>
  <c r="JP87" i="15" a="1"/>
  <c r="GW99" i="15" a="1"/>
  <c r="LB58" i="15" a="1"/>
  <c r="GV39" i="15" a="1"/>
  <c r="OB107" i="15" a="1"/>
  <c r="KZ37" i="15" a="1"/>
  <c r="NT92" i="15" a="1"/>
  <c r="MJ23" i="15" a="1"/>
  <c r="JJ9" i="15" a="1"/>
  <c r="KP83" i="15" a="1"/>
  <c r="KV72" i="15" a="1"/>
  <c r="NB19" i="15" a="1"/>
  <c r="DL11" i="15" a="1"/>
  <c r="JJ73" i="15" a="1"/>
  <c r="NZ41" i="15" a="1"/>
  <c r="NO20" i="15" a="1"/>
  <c r="FG55" i="15" a="1"/>
  <c r="EB34" i="15" a="1"/>
  <c r="CY79" i="15" a="1"/>
  <c r="MQ79" i="15" a="1"/>
  <c r="NJ26" i="15" a="1"/>
  <c r="CS60" i="15" a="1"/>
  <c r="FA91" i="15" a="1"/>
  <c r="FH47" i="15" a="1"/>
  <c r="IN84" i="15" a="1"/>
  <c r="CS77" i="15" a="1"/>
  <c r="OF109" i="15" a="1"/>
  <c r="FH98" i="15" a="1"/>
  <c r="KO64" i="15" a="1"/>
  <c r="JX95" i="15" a="1"/>
  <c r="CT22" i="15" a="1"/>
  <c r="IY48" i="15" a="1"/>
  <c r="GW68" i="15" a="1"/>
  <c r="OH48" i="15" a="1"/>
  <c r="LZ21" i="15" a="1"/>
  <c r="EJ61" i="15" a="1"/>
  <c r="IF88" i="15" a="1"/>
  <c r="NJ23" i="15" a="1"/>
  <c r="KJ65" i="15" a="1"/>
  <c r="NO39" i="15" a="1"/>
  <c r="MQ118" i="15" a="1"/>
  <c r="LX97" i="15" a="1"/>
  <c r="FF94" i="15" a="1"/>
  <c r="ML31" i="15" a="1"/>
  <c r="NT32" i="15" a="1"/>
  <c r="JR82" i="15" a="1"/>
  <c r="CT10" i="15" a="1"/>
  <c r="OA46" i="15" a="1"/>
  <c r="IF61" i="15" a="1"/>
  <c r="JW72" i="15" a="1"/>
  <c r="MQ115" i="15" a="1"/>
  <c r="HJ22" i="15" a="1"/>
  <c r="GX58" i="15" a="1"/>
  <c r="JE10" i="15" a="1"/>
  <c r="DX6" i="15" a="1"/>
  <c r="IH97" i="15" a="1"/>
  <c r="CX115" i="15" a="1"/>
  <c r="NJ84" i="15" a="1"/>
  <c r="DR76" i="15" a="1"/>
  <c r="FT62" i="15" a="1"/>
  <c r="LZ73" i="15" a="1"/>
  <c r="HB87" i="15" a="1"/>
  <c r="IF54" i="15" a="1"/>
  <c r="LR10" i="15" a="1"/>
  <c r="FL58" i="15" a="1"/>
  <c r="DL87" i="15" a="1"/>
  <c r="DR86" i="15" a="1"/>
  <c r="GF121" i="15" a="1"/>
  <c r="OA108" i="15" a="1"/>
  <c r="HN70" i="15" a="1"/>
  <c r="EC81" i="15" a="1"/>
  <c r="LS67" i="15" a="1"/>
  <c r="JJ105" i="15" a="1"/>
  <c r="KB119" i="15" a="1"/>
  <c r="JX81" i="15" a="1"/>
  <c r="MJ56" i="15" a="1"/>
  <c r="NC27" i="15" a="1"/>
  <c r="KJ109" i="15" a="1"/>
  <c r="EC53" i="15" a="1"/>
  <c r="LF70" i="15" a="1"/>
  <c r="IZ39" i="15" a="1"/>
  <c r="IZ55" i="15" a="1"/>
  <c r="HC88" i="15" a="1"/>
  <c r="FT53" i="15" a="1"/>
  <c r="LT108" i="15" a="1"/>
  <c r="LB68" i="15" a="1"/>
  <c r="GF42" i="15" a="1"/>
  <c r="MD118" i="15" a="1"/>
  <c r="DL15" i="15" a="1"/>
  <c r="OF92" i="15" a="1"/>
  <c r="KI105" i="15" a="1"/>
  <c r="FG60" i="15" a="1"/>
  <c r="KI86" i="15" a="1"/>
  <c r="EP115" i="15" a="1"/>
  <c r="CX120" i="15" a="1"/>
  <c r="NV107" i="15" a="1"/>
  <c r="KT33" i="15" a="1"/>
  <c r="LA29" i="15" a="1"/>
  <c r="EO65" i="15" a="1"/>
  <c r="DX94" i="15" a="1"/>
  <c r="EJ81" i="15" a="1"/>
  <c r="IB68" i="15" a="1"/>
  <c r="IX22" i="15" a="1"/>
  <c r="FG119" i="15" a="1"/>
  <c r="MX16" i="15" a="1"/>
  <c r="KN31" i="15" a="1"/>
  <c r="MW58" i="15" a="1"/>
  <c r="EB116" i="15" a="1"/>
  <c r="HV49" i="15" a="1"/>
  <c r="CN59" i="15" a="1"/>
  <c r="JK99" i="15" a="1"/>
  <c r="MF7" i="15" a="1"/>
  <c r="JV32" i="15" a="1"/>
  <c r="FN117" i="15" a="1"/>
  <c r="IZ19" i="15" a="1"/>
  <c r="EI84" i="15" a="1"/>
  <c r="KP64" i="15" a="1"/>
  <c r="KP120" i="15" a="1"/>
  <c r="LG65" i="15" a="1"/>
  <c r="NU83" i="15" a="1"/>
  <c r="NH37" i="15" a="1"/>
  <c r="EJ62" i="15" a="1"/>
  <c r="FA48" i="15" a="1"/>
  <c r="IH37" i="15" a="1"/>
  <c r="OG90" i="15" a="1"/>
  <c r="JF9" i="15" a="1"/>
  <c r="LF85" i="15" a="1"/>
  <c r="FM10" i="15" a="1"/>
  <c r="MW64" i="15" a="1"/>
  <c r="GE15" i="15" a="1"/>
  <c r="LG119" i="15" a="1"/>
  <c r="CZ26" i="15" a="1"/>
  <c r="LL106" i="15" a="1"/>
  <c r="IM86" i="15" a="1"/>
  <c r="MJ29" i="15" a="1"/>
  <c r="HZ94" i="15" a="1"/>
  <c r="MF69" i="15" a="1"/>
  <c r="NI45" i="15" a="1"/>
  <c r="LS17" i="15" a="1"/>
  <c r="MJ118" i="15" a="1"/>
  <c r="OG108" i="15" a="1"/>
  <c r="T223" i="15"/>
  <c r="EZ62" i="15" a="1"/>
  <c r="IR66" i="15" a="1"/>
  <c r="FX117" i="15" a="1"/>
  <c r="EN60" i="15" a="1"/>
  <c r="NP76" i="15" a="1"/>
  <c r="EJ7" i="15" a="1"/>
  <c r="IG56" i="15" a="1"/>
  <c r="FM16" i="15" a="1"/>
  <c r="DE12" i="15" a="1"/>
  <c r="NB78" i="15" a="1"/>
  <c r="FB66" i="15" a="1"/>
  <c r="KC106" i="15" a="1"/>
  <c r="JP53" i="15" a="1"/>
  <c r="GX35" i="15" a="1"/>
  <c r="MQ85" i="15" a="1"/>
  <c r="HH21" i="15" a="1"/>
  <c r="CY32" i="15" a="1"/>
  <c r="KI44" i="15" a="1"/>
  <c r="DF32" i="15" a="1"/>
  <c r="NO60" i="15" a="1"/>
  <c r="EU89" i="15" a="1"/>
  <c r="EP95" i="15" a="1"/>
  <c r="GW28" i="15" a="1"/>
  <c r="CY72" i="15" a="1"/>
  <c r="FF100" i="15" a="1"/>
  <c r="LT24" i="15" a="1"/>
  <c r="MR37" i="15" a="1"/>
  <c r="IM24" i="15" a="1"/>
  <c r="KB36" i="15" a="1"/>
  <c r="DJ8" i="15" a="1"/>
  <c r="HH91" i="15" a="1"/>
  <c r="NC48" i="15" a="1"/>
  <c r="EZ56" i="15" a="1"/>
  <c r="IB93" i="15" a="1"/>
  <c r="HH97" i="15" a="1"/>
  <c r="GR43" i="15" a="1"/>
  <c r="NU9" i="15" a="1"/>
  <c r="LZ55" i="15" a="1"/>
  <c r="IS11" i="15" a="1"/>
  <c r="DJ98" i="15" a="1"/>
  <c r="DK24" i="15" a="1"/>
  <c r="HC31" i="15" a="1"/>
  <c r="CT87" i="15" a="1"/>
  <c r="KD18" i="15" a="1"/>
  <c r="GJ42" i="15" a="1"/>
  <c r="IH18" i="15" a="1"/>
  <c r="KB15" i="15" a="1"/>
  <c r="MW19" i="15" a="1"/>
  <c r="FT89" i="15" a="1"/>
  <c r="GD59" i="15" a="1"/>
  <c r="LN55" i="15" a="1"/>
  <c r="IH81" i="15" a="1"/>
  <c r="LG33" i="15" a="1"/>
  <c r="HD116" i="15" a="1"/>
  <c r="NJ54" i="15" a="1"/>
  <c r="GF35" i="15" a="1"/>
  <c r="MQ19" i="15" a="1"/>
  <c r="MV58" i="15" a="1"/>
  <c r="KO59" i="15" a="1"/>
  <c r="MQ48" i="15" a="1"/>
  <c r="EC35" i="15" a="1"/>
  <c r="MX108" i="15" a="1"/>
  <c r="FA24" i="15" a="1"/>
  <c r="HZ40" i="15" a="1"/>
  <c r="HO78" i="15" a="1"/>
  <c r="LM40" i="15" a="1"/>
  <c r="EC26" i="15" a="1"/>
  <c r="FT9" i="15" a="1"/>
  <c r="AI223" i="15"/>
  <c r="MD65" i="15" a="1"/>
  <c r="NO21" i="15" a="1"/>
  <c r="HN6" i="15" a="1"/>
  <c r="LZ108" i="15" a="1"/>
  <c r="FS34" i="15" a="1"/>
  <c r="HD8" i="15" a="1"/>
  <c r="GW107" i="15" a="1"/>
  <c r="LA53" i="15" a="1"/>
  <c r="LB107" i="15" a="1"/>
  <c r="FX75" i="15" a="1"/>
  <c r="LF117" i="15" a="1"/>
  <c r="JE53" i="15" a="1"/>
  <c r="EB12" i="15" a="1"/>
  <c r="FT86" i="15" a="1"/>
  <c r="MX84" i="15" a="1"/>
  <c r="HU19" i="15" a="1"/>
  <c r="CS67" i="15" a="1"/>
  <c r="JQ27" i="15" a="1"/>
  <c r="KT82" i="15" a="1"/>
  <c r="CS70" i="15" a="1"/>
  <c r="HC7" i="15" a="1"/>
  <c r="KP33" i="15" a="1"/>
  <c r="FB52" i="15" a="1"/>
  <c r="JD40" i="15" a="1"/>
  <c r="ET108" i="15" a="1"/>
  <c r="EV50" i="15" a="1"/>
  <c r="ED70" i="15" a="1"/>
  <c r="GR99" i="15" a="1"/>
  <c r="DD50" i="15" a="1"/>
  <c r="EN28" i="15" a="1"/>
  <c r="EZ98" i="15" a="1"/>
  <c r="DE22" i="15" a="1"/>
  <c r="OB63" i="15" a="1"/>
  <c r="DD26" i="15" a="1"/>
  <c r="FR32" i="15" a="1"/>
  <c r="HV91" i="15" a="1"/>
  <c r="LA16" i="15" a="1"/>
  <c r="KB58" i="15" a="1"/>
  <c r="MF97" i="15" a="1"/>
  <c r="KB88" i="15" a="1"/>
  <c r="HO20" i="15" a="1"/>
  <c r="KZ11" i="15" a="1"/>
  <c r="EO48" i="15" a="1"/>
  <c r="KZ84" i="15" a="1"/>
  <c r="LS71" i="15" a="1"/>
  <c r="IX101" i="15" a="1"/>
  <c r="FH107" i="15" a="1"/>
  <c r="DF77" i="15" a="1"/>
  <c r="KC119" i="15" a="1"/>
  <c r="JJ12" i="15" a="1"/>
  <c r="GJ13" i="15" a="1"/>
  <c r="FG25" i="15" a="1"/>
  <c r="CZ48" i="15" a="1"/>
  <c r="MR69" i="15" a="1"/>
  <c r="EI66" i="15" a="1"/>
  <c r="HJ18" i="15" a="1"/>
  <c r="KH29" i="15" a="1"/>
  <c r="OA8" i="15" a="1"/>
  <c r="DF33" i="15" a="1"/>
  <c r="JJ65" i="15" a="1"/>
  <c r="NN7" i="15" a="1"/>
  <c r="MW35" i="15" a="1"/>
  <c r="DD73" i="15" a="1"/>
  <c r="EC27" i="15" a="1"/>
  <c r="DP65" i="15" a="1"/>
  <c r="FL29" i="15" a="1"/>
  <c r="KI97" i="15" a="1"/>
  <c r="IT23" i="15" a="1"/>
  <c r="GD60" i="15" a="1"/>
  <c r="CX42" i="15" a="1"/>
  <c r="MR108" i="15" a="1"/>
  <c r="NN94" i="15" a="1"/>
  <c r="NV9" i="15" a="1"/>
  <c r="IL15" i="15" a="1"/>
  <c r="KB27" i="15" a="1"/>
  <c r="JE29" i="15" a="1"/>
  <c r="LA50" i="15" a="1"/>
  <c r="OG18" i="15" a="1"/>
  <c r="NV60" i="15" a="1"/>
  <c r="KH92" i="15" a="1"/>
  <c r="GR38" i="15" a="1"/>
  <c r="HC29" i="15" a="1"/>
  <c r="ML32" i="15" a="1"/>
  <c r="DD37" i="15" a="1"/>
  <c r="CZ62" i="15" a="1"/>
  <c r="IG44" i="15" a="1"/>
  <c r="CM35" i="15" a="1"/>
  <c r="MR105" i="15" a="1"/>
  <c r="JQ64" i="15" a="1"/>
  <c r="ME56" i="15" a="1"/>
  <c r="IX88" i="15" a="1"/>
  <c r="MK57" i="15" a="1"/>
  <c r="EN116" i="15" a="1"/>
  <c r="FH86" i="15" a="1"/>
  <c r="LR116" i="15" a="1"/>
  <c r="IM20" i="15" a="1"/>
  <c r="KN81" i="15" a="1"/>
  <c r="ET35" i="15" a="1"/>
  <c r="NI72" i="15" a="1"/>
  <c r="GD91" i="15" a="1"/>
  <c r="CR118" i="15" a="1"/>
  <c r="KH17" i="15" a="1"/>
  <c r="MK69" i="15" a="1"/>
  <c r="KN92" i="15" a="1"/>
  <c r="LL101" i="15" a="1"/>
  <c r="MV46" i="15" a="1"/>
  <c r="LA60" i="15" a="1"/>
  <c r="GF46" i="15" a="1"/>
  <c r="MF24" i="15" a="1"/>
  <c r="KN33" i="15" a="1"/>
  <c r="EB86" i="15" a="1"/>
  <c r="HP79" i="15" a="1"/>
  <c r="IB87" i="15" a="1"/>
  <c r="KP61" i="15" a="1"/>
  <c r="GE37" i="15" a="1"/>
  <c r="IF30" i="15" a="1"/>
  <c r="IA67" i="15" a="1"/>
  <c r="FY115" i="15" a="1"/>
  <c r="KZ119" i="15" a="1"/>
  <c r="IT107" i="15" a="1"/>
  <c r="FR97" i="15" a="1"/>
  <c r="GR13" i="15" a="1"/>
  <c r="JW31" i="15" a="1"/>
  <c r="DV61" i="15" a="1"/>
  <c r="MD36" i="15" a="1"/>
  <c r="CS41" i="15" a="1"/>
  <c r="IM59" i="15" a="1"/>
  <c r="IH6" i="15" a="1"/>
  <c r="LG34" i="15" a="1"/>
  <c r="KB46" i="15" a="1"/>
  <c r="FZ13" i="15" a="1"/>
  <c r="FH62" i="15" a="1"/>
  <c r="MK39" i="15" a="1"/>
  <c r="CS85" i="15" a="1"/>
  <c r="IZ98" i="15" a="1"/>
  <c r="JX97" i="15" a="1"/>
  <c r="IL36" i="15" a="1"/>
  <c r="IX47" i="15" a="1"/>
  <c r="KB73" i="15" a="1"/>
  <c r="CX67" i="15" a="1"/>
  <c r="IN9" i="15" a="1"/>
  <c r="DK107" i="15" a="1"/>
  <c r="FT109" i="15" a="1"/>
  <c r="HJ86" i="15" a="1"/>
  <c r="AM118" i="15"/>
  <c r="FG85" i="15" a="1"/>
  <c r="CR119" i="15" a="1"/>
  <c r="IN68" i="15" a="1"/>
  <c r="FH74" i="15" a="1"/>
  <c r="HZ31" i="15" a="1"/>
  <c r="IM31" i="15" a="1"/>
  <c r="IN29" i="15" a="1"/>
  <c r="OA11" i="15" a="1"/>
  <c r="FS120" i="15" a="1"/>
  <c r="FF43" i="15" a="1"/>
  <c r="HU82" i="15" a="1"/>
  <c r="HD109" i="15" a="1"/>
  <c r="EJ101" i="15" a="1"/>
  <c r="KP38" i="15" a="1"/>
  <c r="HZ67" i="15" a="1"/>
  <c r="DW6" i="15" a="1"/>
  <c r="EO37" i="15" a="1"/>
  <c r="GR56" i="15" a="1"/>
  <c r="NU42" i="15" a="1"/>
  <c r="FS32" i="15" a="1"/>
  <c r="LS59" i="15" a="1"/>
  <c r="EU18" i="15" a="1"/>
  <c r="NN25" i="15" a="1"/>
  <c r="LX105" i="15" a="1"/>
  <c r="LZ18" i="15" a="1"/>
  <c r="IA117" i="15" a="1"/>
  <c r="LF22" i="15" a="1"/>
  <c r="CL77" i="15" a="1"/>
  <c r="MV83" i="15" a="1"/>
  <c r="KT19" i="15" a="1"/>
  <c r="NU70" i="15" a="1"/>
  <c r="KH98" i="15" a="1"/>
  <c r="HV23" i="15" a="1"/>
  <c r="EP99" i="15" a="1"/>
  <c r="ED55" i="15" a="1"/>
  <c r="KO16" i="15" a="1"/>
  <c r="EZ75" i="15" a="1"/>
  <c r="JE45" i="15" a="1"/>
  <c r="JW11" i="15" a="1"/>
  <c r="LL14" i="15" a="1"/>
  <c r="IH17" i="15" a="1"/>
  <c r="EU68" i="15" a="1"/>
  <c r="JR91" i="15" a="1"/>
  <c r="LZ121" i="15" a="1"/>
  <c r="GJ64" i="15" a="1"/>
  <c r="DQ117" i="15" a="1"/>
  <c r="HP106" i="15" a="1"/>
  <c r="JV96" i="15" a="1"/>
  <c r="GJ11" i="15" a="1"/>
  <c r="GL115" i="15" a="1"/>
  <c r="IR23" i="15" a="1"/>
  <c r="NH70" i="15" a="1"/>
  <c r="DL119" i="15" a="1"/>
  <c r="GR31" i="15" a="1"/>
  <c r="NT89" i="15" a="1"/>
  <c r="IL80" i="15" a="1"/>
  <c r="GQ120" i="15" a="1"/>
  <c r="HI41" i="15" a="1"/>
  <c r="MD115" i="15" a="1"/>
  <c r="GP115" i="15" a="1"/>
  <c r="DJ43" i="15" a="1"/>
  <c r="DE72" i="15" a="1"/>
  <c r="LM44" i="15" a="1"/>
  <c r="NO49" i="15" a="1"/>
  <c r="DX80" i="15" a="1"/>
  <c r="MK44" i="15" a="1"/>
  <c r="HP118" i="15" a="1"/>
  <c r="EI76" i="15" a="1"/>
  <c r="IG66" i="15" a="1"/>
  <c r="LT44" i="15" a="1"/>
  <c r="JD11" i="15" a="1"/>
  <c r="LS20" i="15" a="1"/>
  <c r="FZ24" i="15" a="1"/>
  <c r="OF26" i="15" a="1"/>
  <c r="NT44" i="15" a="1"/>
  <c r="NZ94" i="15" a="1"/>
  <c r="HZ34" i="15" a="1"/>
  <c r="KB117" i="15" a="1"/>
  <c r="DV19" i="15" a="1"/>
  <c r="GW78" i="15" a="1"/>
  <c r="GF115" i="15" a="1"/>
  <c r="GE23" i="15" a="1"/>
  <c r="HZ30" i="15" a="1"/>
  <c r="FG13" i="15" a="1"/>
  <c r="IS57" i="15" a="1"/>
  <c r="EJ106" i="15" a="1"/>
  <c r="HB52" i="15" a="1"/>
  <c r="DE58" i="15" a="1"/>
  <c r="LN6" i="15" a="1"/>
  <c r="KZ87" i="15" a="1"/>
  <c r="NI100" i="15" a="1"/>
  <c r="FR53" i="15" a="1"/>
  <c r="JQ17" i="15" a="1"/>
  <c r="MD16" i="15" a="1"/>
  <c r="HH79" i="15" a="1"/>
  <c r="CY56" i="15" a="1"/>
  <c r="HU17" i="15" a="1"/>
  <c r="NC69" i="15" a="1"/>
  <c r="MJ70" i="15" a="1"/>
  <c r="HI120" i="15" a="1"/>
  <c r="LN19" i="15" a="1"/>
  <c r="GX10" i="15" a="1"/>
  <c r="GP117" i="15" a="1"/>
  <c r="EP97" i="15" a="1"/>
  <c r="EC25" i="15" a="1"/>
  <c r="LF101" i="15" a="1"/>
  <c r="JJ42" i="15" a="1"/>
  <c r="KV70" i="15" a="1"/>
  <c r="LG79" i="15" a="1"/>
  <c r="HP72" i="15" a="1"/>
  <c r="GR8" i="15" a="1"/>
  <c r="ED79" i="15" a="1"/>
  <c r="KZ38" i="15" a="1"/>
  <c r="DV115" i="15" a="1"/>
  <c r="MF30" i="15" a="1"/>
  <c r="DX55" i="15" a="1"/>
  <c r="NJ105" i="15" a="1"/>
  <c r="LY54" i="15" a="1"/>
  <c r="EZ9" i="15" a="1"/>
  <c r="MD40" i="15" a="1"/>
  <c r="FX65" i="15" a="1"/>
  <c r="MW84" i="15" a="1"/>
  <c r="EV21" i="15" a="1"/>
  <c r="LN32" i="15" a="1"/>
  <c r="HN16" i="15" a="1"/>
  <c r="OH65" i="15" a="1"/>
  <c r="JP90" i="15" a="1"/>
  <c r="IM115" i="15" a="1"/>
  <c r="IH65" i="15" a="1"/>
  <c r="IA43" i="15" a="1"/>
  <c r="DW68" i="15" a="1"/>
  <c r="EJ118" i="15" a="1"/>
  <c r="LH28" i="15" a="1"/>
  <c r="EI48" i="15" a="1"/>
  <c r="DL93" i="15" a="1"/>
  <c r="KI116" i="15" a="1"/>
  <c r="NJ44" i="15" a="1"/>
  <c r="OH115" i="15" a="1"/>
  <c r="HJ17" i="15" a="1"/>
  <c r="FY91" i="15" a="1"/>
  <c r="IG93" i="15" a="1"/>
  <c r="LY88" i="15" a="1"/>
  <c r="GL33" i="15" a="1"/>
  <c r="DR45" i="15" a="1"/>
  <c r="GD84" i="15" a="1"/>
  <c r="JD100" i="15" a="1"/>
  <c r="LA11" i="15" a="1"/>
  <c r="FA42" i="15" a="1"/>
  <c r="KU32" i="15" a="1"/>
  <c r="GL64" i="15" a="1"/>
  <c r="JK70" i="15" a="1"/>
  <c r="IY62" i="15" a="1"/>
  <c r="EV38" i="15" a="1"/>
  <c r="IN56" i="15" a="1"/>
  <c r="EV29" i="15" a="1"/>
  <c r="NC44" i="15" a="1"/>
  <c r="EH69" i="15" a="1"/>
  <c r="HT14" i="15" a="1"/>
  <c r="DJ121" i="15" a="1"/>
  <c r="HN17" i="15" a="1"/>
  <c r="LR120" i="15" a="1"/>
  <c r="DR121" i="15" a="1"/>
  <c r="KI6" i="15" a="1"/>
  <c r="KC22" i="15" a="1"/>
  <c r="KB22" i="15" a="1"/>
  <c r="NC17" i="15" a="1"/>
  <c r="MK35" i="15" a="1"/>
  <c r="DF120" i="15" a="1"/>
  <c r="DV32" i="15" a="1"/>
  <c r="IN94" i="15" a="1"/>
  <c r="CY50" i="15" a="1"/>
  <c r="IX40" i="15" a="1"/>
  <c r="HI98" i="15" a="1"/>
  <c r="HT53" i="15" a="1"/>
  <c r="FB76" i="15" a="1"/>
  <c r="FS64" i="15" a="1"/>
  <c r="EC6" i="15" a="1"/>
  <c r="MQ78" i="15" a="1"/>
  <c r="LG63" i="15" a="1"/>
  <c r="FX31" i="15" a="1"/>
  <c r="MF49" i="15" a="1"/>
  <c r="LN86" i="15" a="1"/>
  <c r="HB28" i="15" a="1"/>
  <c r="DL74" i="15" a="1"/>
  <c r="IR98" i="15" a="1"/>
  <c r="FH17" i="15" a="1"/>
  <c r="IN97" i="15" a="1"/>
  <c r="CX15" i="15" a="1"/>
  <c r="DR71" i="15" a="1"/>
  <c r="JX108" i="15" a="1"/>
  <c r="FM89" i="15" a="1"/>
  <c r="FT65" i="15" a="1"/>
  <c r="MX90" i="15" a="1"/>
  <c r="GR107" i="15" a="1"/>
  <c r="FZ18" i="15" a="1"/>
  <c r="FB92" i="15" a="1"/>
  <c r="HO41" i="15" a="1"/>
  <c r="ND60" i="15" a="1"/>
  <c r="NJ89" i="15" a="1"/>
  <c r="HV89" i="15" a="1"/>
  <c r="HJ95" i="15" a="1"/>
  <c r="LT21" i="15" a="1"/>
  <c r="IA108" i="15" a="1"/>
  <c r="EI89" i="15" a="1"/>
  <c r="CZ60" i="15" a="1"/>
  <c r="DX47" i="15" a="1"/>
  <c r="MV93" i="15" a="1"/>
  <c r="FT61" i="15" a="1"/>
  <c r="KB62" i="15" a="1"/>
  <c r="JV20" i="15" a="1"/>
  <c r="CS81" i="15" a="1"/>
  <c r="DR52" i="15" a="1"/>
  <c r="JV56" i="15" a="1"/>
  <c r="AH223" i="15"/>
  <c r="FT72" i="15" a="1"/>
  <c r="FS96" i="15" a="1"/>
  <c r="EI31" i="15" a="1"/>
  <c r="MJ34" i="15" a="1"/>
  <c r="LG56" i="15" a="1"/>
  <c r="GP57" i="15" a="1"/>
  <c r="JL29" i="15" a="1"/>
  <c r="IN8" i="15" a="1"/>
  <c r="FS71" i="15" a="1"/>
  <c r="EC97" i="15" a="1"/>
  <c r="EI47" i="15" a="1"/>
  <c r="ET59" i="15" a="1"/>
  <c r="KI16" i="15" a="1"/>
  <c r="DK83" i="15" a="1"/>
  <c r="IM91" i="15" a="1"/>
  <c r="EN46" i="15" a="1"/>
  <c r="IZ44" i="15" a="1"/>
  <c r="HI19" i="15" a="1"/>
  <c r="JJ36" i="15" a="1"/>
  <c r="LS117" i="15" a="1"/>
  <c r="KO35" i="15" a="1"/>
  <c r="DR109" i="15" a="1"/>
  <c r="GR68" i="15" a="1"/>
  <c r="DP55" i="15" a="1"/>
  <c r="FG115" i="15" a="1"/>
  <c r="HI88" i="15" a="1"/>
  <c r="AF223" i="15"/>
  <c r="MV106" i="15" a="1"/>
  <c r="FA76" i="15" a="1"/>
  <c r="JJ33" i="15" a="1"/>
  <c r="GF67" i="15" a="1"/>
  <c r="LH65" i="15" a="1"/>
  <c r="GX46" i="15" a="1"/>
  <c r="GV29" i="15" a="1"/>
  <c r="NC42" i="15" a="1"/>
  <c r="LZ44" i="15" a="1"/>
  <c r="HN28" i="15" a="1"/>
  <c r="LR63" i="15" a="1"/>
  <c r="DJ96" i="15" a="1"/>
  <c r="IH67" i="15" a="1"/>
  <c r="NC36" i="15" a="1"/>
  <c r="NU51" i="15" a="1"/>
  <c r="IH121" i="15" a="1"/>
  <c r="LS47" i="15" a="1"/>
  <c r="OA116" i="15" a="1"/>
  <c r="LH51" i="15" a="1"/>
  <c r="GQ107" i="15" a="1"/>
  <c r="JF16" i="15" a="1"/>
  <c r="FH100" i="15" a="1"/>
  <c r="NC82" i="15" a="1"/>
  <c r="MW98" i="15" a="1"/>
  <c r="GL90" i="15" a="1"/>
  <c r="FF58" i="15" a="1"/>
  <c r="HC66" i="15" a="1"/>
  <c r="LB120" i="15" a="1"/>
  <c r="NJ61" i="15" a="1"/>
  <c r="DP98" i="15" a="1"/>
  <c r="DW62" i="15" a="1"/>
  <c r="NB71" i="15" a="1"/>
  <c r="DR31" i="15" a="1"/>
  <c r="FB39" i="15" a="1"/>
  <c r="NB119" i="15" a="1"/>
  <c r="HB93" i="15" a="1"/>
  <c r="JE58" i="15" a="1"/>
  <c r="HO28" i="15" a="1"/>
  <c r="HN55" i="15" a="1"/>
  <c r="DL106" i="15" a="1"/>
  <c r="IZ22" i="15" a="1"/>
  <c r="MQ105" i="15" a="1"/>
  <c r="OF100" i="15" a="1"/>
  <c r="CZ78" i="15" a="1"/>
  <c r="MR56" i="15" a="1"/>
  <c r="JX60" i="15" a="1"/>
  <c r="EP11" i="15" a="1"/>
  <c r="FF67" i="15" a="1"/>
  <c r="JW99" i="15" a="1"/>
  <c r="IH75" i="15" a="1"/>
  <c r="EP55" i="15" a="1"/>
  <c r="IZ24" i="15" a="1"/>
  <c r="KZ86" i="15" a="1"/>
  <c r="NT11" i="15" a="1"/>
  <c r="GE51" i="15" a="1"/>
  <c r="GR92" i="15" a="1"/>
  <c r="NO47" i="15" a="1"/>
  <c r="FG82" i="15" a="1"/>
  <c r="IY50" i="15" a="1"/>
  <c r="GX87" i="15" a="1"/>
  <c r="GF97" i="15" a="1"/>
  <c r="LB79" i="15" a="1"/>
  <c r="ND47" i="15" a="1"/>
  <c r="HO95" i="15" a="1"/>
  <c r="LS29" i="15" a="1"/>
  <c r="OF44" i="15" a="1"/>
  <c r="MF52" i="15" a="1"/>
  <c r="MJ6" i="15" a="1"/>
  <c r="CT6" i="15" a="1"/>
  <c r="HU8" i="15" a="1"/>
  <c r="EI95" i="15" a="1"/>
  <c r="OA22" i="15" a="1"/>
  <c r="IH94" i="15" a="1"/>
  <c r="KU39" i="15" a="1"/>
  <c r="DQ106" i="15" a="1"/>
  <c r="KJ46" i="15" a="1"/>
  <c r="HH26" i="15" a="1"/>
  <c r="IY47" i="15" a="1"/>
  <c r="LM70" i="15" a="1"/>
  <c r="FX20" i="15" a="1"/>
  <c r="EV101" i="15" a="1"/>
  <c r="GQ17" i="15" a="1"/>
  <c r="HB40" i="15" a="1"/>
  <c r="HP78" i="15" a="1"/>
  <c r="KB120" i="15" a="1"/>
  <c r="OG17" i="15" a="1"/>
  <c r="HO6" i="15" a="1"/>
  <c r="IT48" i="15" a="1"/>
  <c r="DL90" i="15" a="1"/>
  <c r="MR38" i="15" a="1"/>
  <c r="EP101" i="15" a="1"/>
  <c r="CY89" i="15" a="1"/>
  <c r="KU50" i="15" a="1"/>
  <c r="HP65" i="15" a="1"/>
  <c r="EP100" i="15" a="1"/>
  <c r="FR87" i="15" a="1"/>
  <c r="FM43" i="15" a="1"/>
  <c r="KH107" i="15" a="1"/>
  <c r="KC13" i="15" a="1"/>
  <c r="JP10" i="15" a="1"/>
  <c r="EH63" i="15" a="1"/>
  <c r="CZ8" i="15" a="1"/>
  <c r="EC62" i="15" a="1"/>
  <c r="IM13" i="15" a="1"/>
  <c r="KB71" i="15" a="1"/>
  <c r="DX25" i="15" a="1"/>
  <c r="JX53" i="15" a="1"/>
  <c r="JF13" i="15" a="1"/>
  <c r="MQ21" i="15" a="1"/>
  <c r="LF52" i="15" a="1"/>
  <c r="GX94" i="15" a="1"/>
  <c r="FZ56" i="15" a="1"/>
  <c r="KU11" i="15" a="1"/>
  <c r="HV120" i="15" a="1"/>
  <c r="EP94" i="15" a="1"/>
  <c r="CS9" i="15" a="1"/>
  <c r="IS121" i="15" a="1"/>
  <c r="KH59" i="15" a="1"/>
  <c r="GR30" i="15" a="1"/>
  <c r="JV34" i="15" a="1"/>
  <c r="IZ79" i="15" a="1"/>
  <c r="LB81" i="15" a="1"/>
  <c r="MW99" i="15" a="1"/>
  <c r="IM42" i="15" a="1"/>
  <c r="DX54" i="15" a="1"/>
  <c r="FR119" i="15" a="1"/>
  <c r="HH44" i="15" a="1"/>
  <c r="EB51" i="15" a="1"/>
  <c r="KI66" i="15" a="1"/>
  <c r="LT51" i="15" a="1"/>
  <c r="JW19" i="15" a="1"/>
  <c r="CS71" i="15" a="1"/>
  <c r="OG41" i="15" a="1"/>
  <c r="KO27" i="15" a="1"/>
  <c r="FM48" i="15" a="1"/>
  <c r="FL56" i="15" a="1"/>
  <c r="HO105" i="15" a="1"/>
  <c r="EC95" i="15" a="1"/>
  <c r="LF8" i="15" a="1"/>
  <c r="LM94" i="15" a="1"/>
  <c r="HJ106" i="15" a="1"/>
  <c r="NO26" i="15" a="1"/>
  <c r="CL41" i="15" a="1"/>
  <c r="LZ49" i="15" a="1"/>
  <c r="KI63" i="15" a="1"/>
  <c r="HO97" i="15" a="1"/>
  <c r="FN83" i="15" a="1"/>
  <c r="LH86" i="15" a="1"/>
  <c r="KN39" i="15" a="1"/>
  <c r="FF16" i="15" a="1"/>
  <c r="IA97" i="15" a="1"/>
  <c r="LY59" i="15" a="1"/>
  <c r="MK33" i="15" a="1"/>
  <c r="LL93" i="15" a="1"/>
  <c r="DP66" i="15" a="1"/>
  <c r="NC93" i="15" a="1"/>
  <c r="KV93" i="15" a="1"/>
  <c r="DW70" i="15" a="1"/>
  <c r="DQ25" i="15" a="1"/>
  <c r="JF51" i="15" a="1"/>
  <c r="FM72" i="15" a="1"/>
  <c r="OF7" i="15" a="1"/>
  <c r="KD100" i="15" a="1"/>
  <c r="GW40" i="15" a="1"/>
  <c r="DL59" i="15" a="1"/>
  <c r="DJ77" i="15" a="1"/>
  <c r="NH42" i="15" a="1"/>
  <c r="IT61" i="15" a="1"/>
  <c r="DR84" i="15" a="1"/>
  <c r="LR75" i="15" a="1"/>
  <c r="CR45" i="15" a="1"/>
  <c r="DR100" i="15" a="1"/>
  <c r="KD47" i="15" a="1"/>
  <c r="KP100" i="15" a="1"/>
  <c r="FG61" i="15" a="1"/>
  <c r="NV31" i="15" a="1"/>
  <c r="IR15" i="15" a="1"/>
  <c r="MW50" i="15" a="1"/>
  <c r="DP90" i="15" a="1"/>
  <c r="CM106" i="15" a="1"/>
  <c r="CZ20" i="15" a="1"/>
  <c r="JP19" i="15" a="1"/>
  <c r="IZ30" i="15" a="1"/>
  <c r="JW6" i="15" a="1"/>
  <c r="EN91" i="15" a="1"/>
  <c r="EP68" i="15" a="1"/>
  <c r="CY60" i="15" a="1"/>
  <c r="NB93" i="15" a="1"/>
  <c r="MV76" i="15" a="1"/>
  <c r="FT19" i="15" a="1"/>
  <c r="NN80" i="15" a="1"/>
  <c r="IM41" i="15" a="1"/>
  <c r="KJ27" i="15" a="1"/>
  <c r="LS9" i="15" a="1"/>
  <c r="FM47" i="15" a="1"/>
  <c r="FN20" i="15" a="1"/>
  <c r="CZ23" i="15" a="1"/>
  <c r="FG30" i="15" a="1"/>
  <c r="EJ30" i="15" a="1"/>
  <c r="KN62" i="15" a="1"/>
  <c r="KH34" i="15" a="1"/>
  <c r="MQ89" i="15" a="1"/>
  <c r="JQ41" i="15" a="1"/>
  <c r="DJ33" i="15" a="1"/>
  <c r="JW41" i="15" a="1"/>
  <c r="JQ65" i="15" a="1"/>
  <c r="CR48" i="15" a="1"/>
  <c r="IF52" i="15" a="1"/>
  <c r="IS80" i="15" a="1"/>
  <c r="MX28" i="15" a="1"/>
  <c r="MJ49" i="15" a="1"/>
  <c r="HC45" i="15" a="1"/>
  <c r="EV16" i="15" a="1"/>
  <c r="X102" i="15"/>
  <c r="IM72" i="15" a="1"/>
  <c r="FA20" i="15" a="1"/>
  <c r="MX15" i="15" a="1"/>
  <c r="GK45" i="15" a="1"/>
  <c r="JR40" i="15" a="1"/>
  <c r="KU55" i="15" a="1"/>
  <c r="NJ18" i="15" a="1"/>
  <c r="DF93" i="15" a="1"/>
  <c r="FA49" i="15" a="1"/>
  <c r="KO40" i="15" a="1"/>
  <c r="EO61" i="15" a="1"/>
  <c r="ET49" i="15" a="1"/>
  <c r="AD222" i="15"/>
  <c r="HV54" i="15" a="1"/>
  <c r="KU116" i="15" a="1"/>
  <c r="IM28" i="15" a="1"/>
  <c r="NO56" i="15" a="1"/>
  <c r="HD94" i="15" a="1"/>
  <c r="NB92" i="15" a="1"/>
  <c r="LX31" i="15" a="1"/>
  <c r="HD48" i="15" a="1"/>
  <c r="DR56" i="15" a="1"/>
  <c r="GF21" i="15" a="1"/>
  <c r="LB18" i="15" a="1"/>
  <c r="HZ13" i="15" a="1"/>
  <c r="CM39" i="15" a="1"/>
  <c r="HO86" i="15" a="1"/>
  <c r="NH117" i="15" a="1"/>
  <c r="KV64" i="15" a="1"/>
  <c r="MR11" i="15" a="1"/>
  <c r="ED50" i="15" a="1"/>
  <c r="CN63" i="15" a="1"/>
  <c r="HH118" i="15" a="1"/>
  <c r="HP36" i="15" a="1"/>
  <c r="KD69" i="15" a="1"/>
  <c r="IR73" i="15" a="1"/>
  <c r="JK31" i="15" a="1"/>
  <c r="MF32" i="15" a="1"/>
  <c r="MQ77" i="15" a="1"/>
  <c r="ML6" i="15" a="1"/>
  <c r="MW45" i="15" a="1"/>
  <c r="FX26" i="15" a="1"/>
  <c r="HP53" i="15" a="1"/>
  <c r="JQ22" i="15" a="1"/>
  <c r="DE73" i="15" a="1"/>
  <c r="GR42" i="15" a="1"/>
  <c r="GE115" i="15" a="1"/>
  <c r="DW54" i="15" a="1"/>
  <c r="ED76" i="15" a="1"/>
  <c r="CL50" i="15" a="1"/>
  <c r="OF64" i="15" a="1"/>
  <c r="EZ13" i="15" a="1"/>
  <c r="KO19" i="15" a="1"/>
  <c r="EH45" i="15" a="1"/>
  <c r="JR70" i="15" a="1"/>
  <c r="KC18" i="15" a="1"/>
  <c r="JF79" i="15" a="1"/>
  <c r="MF101" i="15" a="1"/>
  <c r="LN22" i="15" a="1"/>
  <c r="ND16" i="15" a="1"/>
  <c r="JF40" i="15" a="1"/>
  <c r="GE75" i="15" a="1"/>
  <c r="FM42" i="15" a="1"/>
  <c r="CR78" i="15" a="1"/>
  <c r="KN70" i="15" a="1"/>
  <c r="KU57" i="15" a="1"/>
  <c r="LT36" i="15" a="1"/>
  <c r="NV64" i="15" a="1"/>
  <c r="CX99" i="15" a="1"/>
  <c r="FH57" i="15" a="1"/>
  <c r="IT77" i="15" a="1"/>
  <c r="LZ47" i="15" a="1"/>
  <c r="LZ101" i="15" a="1"/>
  <c r="LR68" i="15" a="1"/>
  <c r="FM95" i="15" a="1"/>
  <c r="LS48" i="15" a="1"/>
  <c r="FB28" i="15" a="1"/>
  <c r="LZ48" i="15" a="1"/>
  <c r="IS58" i="15" a="1"/>
  <c r="IX10" i="15" a="1"/>
  <c r="LF72" i="15" a="1"/>
  <c r="ET80" i="15" a="1"/>
  <c r="JR119" i="15" a="1"/>
  <c r="HD55" i="15" a="1"/>
  <c r="KD118" i="15" a="1"/>
  <c r="HZ68" i="15" a="1"/>
  <c r="IY60" i="15" a="1"/>
  <c r="HZ95" i="15" a="1"/>
  <c r="KZ47" i="15" a="1"/>
  <c r="MX30" i="15" a="1"/>
  <c r="HB47" i="15" a="1"/>
  <c r="EB121" i="15" a="1"/>
  <c r="KP94" i="15" a="1"/>
  <c r="HP23" i="15" a="1"/>
  <c r="JX17" i="15" a="1"/>
  <c r="ND75" i="15" a="1"/>
  <c r="DV74" i="15" a="1"/>
  <c r="ND77" i="15" a="1"/>
  <c r="NH35" i="15" a="1"/>
  <c r="CY33" i="15" a="1"/>
  <c r="GK21" i="15" a="1"/>
  <c r="FN63" i="15" a="1"/>
  <c r="NC11" i="15" a="1"/>
  <c r="HU115" i="15" a="1"/>
  <c r="KT85" i="15" a="1"/>
  <c r="FR34" i="15" a="1"/>
  <c r="DW42" i="15" a="1"/>
  <c r="MX32" i="15" a="1"/>
  <c r="MW16" i="15" a="1"/>
  <c r="U223" i="15"/>
  <c r="HC13" i="15" a="1"/>
  <c r="CS11" i="15" a="1"/>
  <c r="OH49" i="15" a="1"/>
  <c r="KD54" i="15" a="1"/>
  <c r="ED86" i="15" a="1"/>
  <c r="LN50" i="15" a="1"/>
  <c r="FH18" i="15" a="1"/>
  <c r="IA66" i="15" a="1"/>
  <c r="KT117" i="15" a="1"/>
  <c r="LZ60" i="15" a="1"/>
  <c r="GV15" i="15" a="1"/>
  <c r="GK11" i="15" a="1"/>
  <c r="FX16" i="15" a="1"/>
  <c r="HT96" i="15" a="1"/>
  <c r="IN34" i="15" a="1"/>
  <c r="LR56" i="15" a="1"/>
  <c r="GP73" i="15" a="1"/>
  <c r="IX51" i="15" a="1"/>
  <c r="MD73" i="15" a="1"/>
  <c r="DL46" i="15" a="1"/>
  <c r="MJ72" i="15" a="1"/>
  <c r="DQ14" i="15" a="1"/>
  <c r="LY43" i="15" a="1"/>
  <c r="IH12" i="15" a="1"/>
  <c r="NN66" i="15" a="1"/>
  <c r="LX53" i="15" a="1"/>
  <c r="GK96" i="15" a="1"/>
  <c r="DD36" i="15" a="1"/>
  <c r="IB81" i="15" a="1"/>
  <c r="JR120" i="15" a="1"/>
  <c r="KZ96" i="15" a="1"/>
  <c r="GL62" i="15" a="1"/>
  <c r="IB30" i="15" a="1"/>
  <c r="ND10" i="15" a="1"/>
  <c r="MD24" i="15" a="1"/>
  <c r="LY117" i="15" a="1"/>
  <c r="EP82" i="15" a="1"/>
  <c r="IX66" i="15" a="1"/>
  <c r="FF97" i="15" a="1"/>
  <c r="CT44" i="15" a="1"/>
  <c r="DV108" i="15" a="1"/>
  <c r="CY106" i="15" a="1"/>
  <c r="IL41" i="15" a="1"/>
  <c r="LR8" i="15" a="1"/>
  <c r="NT6" i="15" a="1"/>
  <c r="CM24" i="15" a="1"/>
  <c r="KO88" i="15" a="1"/>
  <c r="MQ70" i="15" a="1"/>
  <c r="HB38" i="15" a="1"/>
  <c r="JF20" i="15" a="1"/>
  <c r="HT57" i="15" a="1"/>
  <c r="KH63" i="15" a="1"/>
  <c r="DV47" i="15" a="1"/>
  <c r="CM21" i="15" a="1"/>
  <c r="KP50" i="15" a="1"/>
  <c r="IR83" i="15" a="1"/>
  <c r="MW37" i="15" a="1"/>
  <c r="HC115" i="15" a="1"/>
  <c r="DJ49" i="15" a="1"/>
  <c r="HO90" i="15" a="1"/>
  <c r="OH79" i="15" a="1"/>
  <c r="DX87" i="15" a="1"/>
  <c r="IS24" i="15" a="1"/>
  <c r="JP59" i="15" a="1"/>
  <c r="KV7" i="15" a="1"/>
  <c r="NN39" i="15" a="1"/>
  <c r="JR45" i="15" a="1"/>
  <c r="LR7" i="15" a="1"/>
  <c r="KP105" i="15" a="1"/>
  <c r="CY84" i="15" a="1"/>
  <c r="EO12" i="15" a="1"/>
  <c r="FR41" i="15" a="1"/>
  <c r="EI39" i="15" a="1"/>
  <c r="LS72" i="15" a="1"/>
  <c r="FT23" i="15" a="1"/>
  <c r="IM117" i="15" a="1"/>
  <c r="CL64" i="15" a="1"/>
  <c r="KT63" i="15" a="1"/>
  <c r="DF51" i="15" a="1"/>
  <c r="FY23" i="15" a="1"/>
  <c r="LN95" i="15" a="1"/>
  <c r="EC82" i="15" a="1"/>
  <c r="FN98" i="15" a="1"/>
  <c r="JR118" i="15" a="1"/>
  <c r="MR77" i="15" a="1"/>
  <c r="GQ24" i="15" a="1"/>
  <c r="JF120" i="15" a="1"/>
  <c r="JL89" i="15" a="1"/>
  <c r="GK26" i="15" a="1"/>
  <c r="NN44" i="15" a="1"/>
  <c r="GL31" i="15" a="1"/>
  <c r="LF94" i="15" a="1"/>
  <c r="MJ95" i="15" a="1"/>
  <c r="DK51" i="15" a="1"/>
  <c r="IY101" i="15" a="1"/>
  <c r="LN38" i="15" a="1"/>
  <c r="LF58" i="15" a="1"/>
  <c r="KN27" i="15" a="1"/>
  <c r="NB98" i="15" a="1"/>
  <c r="JX117" i="15" a="1"/>
  <c r="DV46" i="15" a="1"/>
  <c r="IB52" i="15" a="1"/>
  <c r="MQ107" i="15" a="1"/>
  <c r="EV59" i="15" a="1"/>
  <c r="GR70" i="15" a="1"/>
  <c r="HJ65" i="15" a="1"/>
  <c r="DF42" i="15" a="1"/>
  <c r="EN75" i="15" a="1"/>
  <c r="DV53" i="15" a="1"/>
  <c r="JV9" i="15" a="1"/>
  <c r="JD76" i="15" a="1"/>
  <c r="LT91" i="15" a="1"/>
  <c r="JK83" i="15" a="1"/>
  <c r="NV33" i="15" a="1"/>
  <c r="OH10" i="15" a="1"/>
  <c r="JD65" i="15" a="1"/>
  <c r="NH7" i="15" a="1"/>
  <c r="NU6" i="15" a="1"/>
  <c r="JD30" i="15" a="1"/>
  <c r="HI7" i="15" a="1"/>
  <c r="FH20" i="15" a="1"/>
  <c r="IT54" i="15" a="1"/>
  <c r="ML16" i="15" a="1"/>
  <c r="IB13" i="15" a="1"/>
  <c r="MW108" i="15" a="1"/>
  <c r="KT12" i="15" a="1"/>
  <c r="CY25" i="15" a="1"/>
  <c r="MP95" i="15" a="1"/>
  <c r="HO98" i="15" a="1"/>
  <c r="JL92" i="15" a="1"/>
  <c r="HZ120" i="15" a="1"/>
  <c r="FX17" i="15" a="1"/>
  <c r="KU53" i="15" a="1"/>
  <c r="ND85" i="15" a="1"/>
  <c r="IB33" i="15" a="1"/>
  <c r="GP74" i="15" a="1"/>
  <c r="IZ105" i="15" a="1"/>
  <c r="OG40" i="15" a="1"/>
  <c r="EU86" i="15" a="1"/>
  <c r="JK62" i="15" a="1"/>
  <c r="JD89" i="15" a="1"/>
  <c r="EZ76" i="15" a="1"/>
  <c r="IG87" i="15" a="1"/>
  <c r="NH105" i="15" a="1"/>
  <c r="DJ63" i="15" a="1"/>
  <c r="MW48" i="15" a="1"/>
  <c r="FN40" i="15" a="1"/>
  <c r="LS80" i="15" a="1"/>
  <c r="KP7" i="15" a="1"/>
  <c r="EP76" i="15" a="1"/>
  <c r="IX50" i="15" a="1"/>
  <c r="DK78" i="15" a="1"/>
  <c r="MK72" i="15" a="1"/>
  <c r="NV55" i="15" a="1"/>
  <c r="HJ19" i="15" a="1"/>
  <c r="JR100" i="15" a="1"/>
  <c r="JL15" i="15" a="1"/>
  <c r="KV19" i="15" a="1"/>
  <c r="HO82" i="15" a="1"/>
  <c r="OH25" i="15" a="1"/>
  <c r="IG100" i="15" a="1"/>
  <c r="MK17" i="15" a="1"/>
  <c r="NC87" i="15" a="1"/>
  <c r="KO106" i="15" a="1"/>
  <c r="LX43" i="15" a="1"/>
  <c r="LT93" i="15" a="1"/>
  <c r="LR38" i="15" a="1"/>
  <c r="CL97" i="15" a="1"/>
  <c r="KC58" i="15" a="1"/>
  <c r="FA54" i="15" a="1"/>
  <c r="DF68" i="15" a="1"/>
  <c r="KI8" i="15" a="1"/>
  <c r="KI89" i="15" a="1"/>
  <c r="MK70" i="15" a="1"/>
  <c r="LF12" i="15" a="1"/>
  <c r="JX120" i="15" a="1"/>
  <c r="CS64" i="15" a="1"/>
  <c r="MW60" i="15" a="1"/>
  <c r="FH63" i="15" a="1"/>
  <c r="HV77" i="15" a="1"/>
  <c r="OG43" i="15" a="1"/>
  <c r="OG92" i="15" a="1"/>
  <c r="ND52" i="15" a="1"/>
  <c r="HC49" i="15" a="1"/>
  <c r="OA31" i="15" a="1"/>
  <c r="FH96" i="15" a="1"/>
  <c r="DX35" i="15" a="1"/>
  <c r="GP38" i="15" a="1"/>
  <c r="DJ91" i="15" a="1"/>
  <c r="DE60" i="15" a="1"/>
  <c r="JW50" i="15" a="1"/>
  <c r="HD26" i="15" a="1"/>
  <c r="JQ87" i="15" a="1"/>
  <c r="IX14" i="15" a="1"/>
  <c r="FT92" i="15" a="1"/>
  <c r="IZ99" i="15" a="1"/>
  <c r="GJ7" i="15" a="1"/>
  <c r="CR12" i="15" a="1"/>
  <c r="NJ87" i="15" a="1"/>
  <c r="GJ43" i="15" a="1"/>
  <c r="KZ101" i="15" a="1"/>
  <c r="IS45" i="15" a="1"/>
  <c r="JF105" i="15" a="1"/>
  <c r="KJ12" i="15" a="1"/>
  <c r="DL63" i="15" a="1"/>
  <c r="MR121" i="15" a="1"/>
  <c r="NP14" i="15" a="1"/>
  <c r="MP82" i="15" a="1"/>
  <c r="FF18" i="15" a="1"/>
  <c r="GQ47" i="15" a="1"/>
  <c r="HH27" i="15" a="1"/>
  <c r="DL120" i="15" a="1"/>
  <c r="NJ90" i="15" a="1"/>
  <c r="MP85" i="15" a="1"/>
  <c r="FZ91" i="15" a="1"/>
  <c r="FZ20" i="15" a="1"/>
  <c r="HO85" i="15" a="1"/>
  <c r="GL109" i="15" a="1"/>
  <c r="HB76" i="15" a="1"/>
  <c r="OF79" i="15" a="1"/>
  <c r="EV94" i="15" a="1"/>
  <c r="JL91" i="15" a="1"/>
  <c r="DR11" i="15" a="1"/>
  <c r="IZ80" i="15" a="1"/>
  <c r="IZ56" i="15" a="1"/>
  <c r="GP47" i="15" a="1"/>
  <c r="JK77" i="15" a="1"/>
  <c r="LL63" i="15" a="1"/>
  <c r="KI65" i="15" a="1"/>
  <c r="FL19" i="15" a="1"/>
  <c r="EV67" i="15" a="1"/>
  <c r="CZ91" i="15" a="1"/>
  <c r="OB10" i="15" a="1"/>
  <c r="MK95" i="15" a="1"/>
  <c r="JF25" i="15" a="1"/>
  <c r="ML105" i="15" a="1"/>
  <c r="FF60" i="15" a="1"/>
  <c r="AF102" i="15"/>
  <c r="HI121" i="15" a="1"/>
  <c r="JV10" i="15" a="1"/>
  <c r="JJ38" i="15" a="1"/>
  <c r="CR7" i="15" a="1"/>
  <c r="GR98" i="15" a="1"/>
  <c r="NV78" i="15" a="1"/>
  <c r="FH72" i="15" a="1"/>
  <c r="EB8" i="15" a="1"/>
  <c r="FH101" i="15" a="1"/>
  <c r="JD67" i="15" a="1"/>
  <c r="DX101" i="15" a="1"/>
  <c r="KC64" i="15" a="1"/>
  <c r="OA75" i="15" a="1"/>
  <c r="KU6" i="15" a="1"/>
  <c r="FT85" i="15" a="1"/>
  <c r="NP21" i="15" a="1"/>
  <c r="JE24" i="15" a="1"/>
  <c r="LH62" i="15" a="1"/>
  <c r="KU20" i="15" a="1"/>
  <c r="KB72" i="15" a="1"/>
  <c r="GL15" i="15" a="1"/>
  <c r="KV32" i="15" a="1"/>
  <c r="LX81" i="15" a="1"/>
  <c r="GK93" i="15" a="1"/>
  <c r="JV85" i="15" a="1"/>
  <c r="IL85" i="15" a="1"/>
  <c r="LR47" i="15" a="1"/>
  <c r="FT95" i="15" a="1"/>
  <c r="KU77" i="15" a="1"/>
  <c r="IT9" i="15" a="1"/>
  <c r="ME94" i="15" a="1"/>
  <c r="GK30" i="15" a="1"/>
  <c r="DX39" i="15" a="1"/>
  <c r="DQ50" i="15" a="1"/>
  <c r="LX89" i="15" a="1"/>
  <c r="DV9" i="15" a="1"/>
  <c r="NT57" i="15" a="1"/>
  <c r="GV93" i="15" a="1"/>
  <c r="CZ65" i="15" a="1"/>
  <c r="GV99" i="15" a="1"/>
  <c r="IS17" i="15" a="1"/>
  <c r="GW8" i="15" a="1"/>
  <c r="JR9" i="15" a="1"/>
  <c r="IT118" i="15" a="1"/>
  <c r="ND109" i="15" a="1"/>
  <c r="LA20" i="15" a="1"/>
  <c r="JQ54" i="15" a="1"/>
  <c r="KZ40" i="15" a="1"/>
  <c r="IS65" i="15" a="1"/>
  <c r="EN93" i="15" a="1"/>
  <c r="KO90" i="15" a="1"/>
  <c r="NB10" i="15" a="1"/>
  <c r="LL26" i="15" a="1"/>
  <c r="GJ40" i="15" a="1"/>
  <c r="JF82" i="15" a="1"/>
  <c r="FM96" i="15" a="1"/>
  <c r="HP86" i="15" a="1"/>
  <c r="MF39" i="15" a="1"/>
  <c r="JV67" i="15" a="1"/>
  <c r="ED47" i="15" a="1"/>
  <c r="DP29" i="15" a="1"/>
  <c r="DF47" i="15" a="1"/>
  <c r="IH42" i="15" a="1"/>
  <c r="JJ86" i="15" a="1"/>
  <c r="NC97" i="15" a="1"/>
  <c r="KP20" i="15" a="1"/>
  <c r="MQ65" i="15" a="1"/>
  <c r="CZ88" i="15" a="1"/>
  <c r="NN19" i="15" a="1"/>
  <c r="HH61" i="15" a="1"/>
  <c r="EJ25" i="15" a="1"/>
  <c r="CR98" i="15" a="1"/>
  <c r="KI45" i="15" a="1"/>
  <c r="OG74" i="15" a="1"/>
  <c r="JD85" i="15" a="1"/>
  <c r="FX46" i="15" a="1"/>
  <c r="LH41" i="15" a="1"/>
  <c r="HJ101" i="15" a="1"/>
  <c r="CT51" i="15" a="1"/>
  <c r="IY72" i="15" a="1"/>
  <c r="LF118" i="15" a="1"/>
  <c r="IX45" i="15" a="1"/>
  <c r="FL60" i="15" a="1"/>
  <c r="ND88" i="15" a="1"/>
  <c r="KO55" i="15" a="1"/>
  <c r="LG94" i="15" a="1"/>
  <c r="KP119" i="15" a="1"/>
  <c r="OB83" i="15" a="1"/>
  <c r="HV67" i="15" a="1"/>
  <c r="CX74" i="15" a="1"/>
  <c r="KP99" i="15" a="1"/>
  <c r="JL21" i="15" a="1"/>
  <c r="IM100" i="15" a="1"/>
  <c r="LR9" i="15" a="1"/>
  <c r="ED25" i="15" a="1"/>
  <c r="KP76" i="15" a="1"/>
  <c r="NC35" i="15" a="1"/>
  <c r="MK66" i="15" a="1"/>
  <c r="IZ48" i="15" a="1"/>
  <c r="KD79" i="15" a="1"/>
  <c r="MF36" i="15" a="1"/>
  <c r="GW55" i="15" a="1"/>
  <c r="KP39" i="15" a="1"/>
  <c r="FX76" i="15" a="1"/>
  <c r="FY55" i="15" a="1"/>
  <c r="IL16" i="15" a="1"/>
  <c r="GD45" i="15" a="1"/>
  <c r="GE40" i="15" a="1"/>
  <c r="MK73" i="15" a="1"/>
  <c r="IL28" i="15" a="1"/>
  <c r="EU43" i="15" a="1"/>
  <c r="IF70" i="15" a="1"/>
  <c r="DD119" i="15" a="1"/>
  <c r="DR23" i="15" a="1"/>
  <c r="EJ85" i="15" a="1"/>
  <c r="IT42" i="15" a="1"/>
  <c r="FM101" i="15" a="1"/>
  <c r="OG93" i="15" a="1"/>
  <c r="HJ34" i="15" a="1"/>
  <c r="GJ109" i="15" a="1"/>
  <c r="HP41" i="15" a="1"/>
  <c r="NP56" i="15" a="1"/>
  <c r="LZ66" i="15" a="1"/>
  <c r="JR55" i="15" a="1"/>
  <c r="GQ31" i="15" a="1"/>
  <c r="GE9" i="15" a="1"/>
  <c r="JW15" i="15" a="1"/>
  <c r="MX76" i="15" a="1"/>
  <c r="IS106" i="15" a="1"/>
  <c r="IT79" i="15" a="1"/>
  <c r="CX101" i="15" a="1"/>
  <c r="HT58" i="15" a="1"/>
  <c r="EN101" i="15" a="1"/>
  <c r="JK93" i="15" a="1"/>
  <c r="DQ85" i="15" a="1"/>
  <c r="CZ109" i="15" a="1"/>
  <c r="HD64" i="15" a="1"/>
  <c r="IG27" i="15" a="1"/>
  <c r="LL57" i="15" a="1"/>
  <c r="FH121" i="15" a="1"/>
  <c r="HJ63" i="15" a="1"/>
  <c r="ME75" i="15" a="1"/>
  <c r="KH118" i="15" a="1"/>
  <c r="ED105" i="15" a="1"/>
  <c r="HZ7" i="15" a="1"/>
  <c r="IZ63" i="15" a="1"/>
  <c r="DW27" i="15" a="1"/>
  <c r="IB21" i="15" a="1"/>
  <c r="EI7" i="15" a="1"/>
  <c r="LF29" i="15" a="1"/>
  <c r="LM97" i="15" a="1"/>
  <c r="LL25" i="15" a="1"/>
  <c r="ET82" i="15" a="1"/>
  <c r="DP71" i="15" a="1"/>
  <c r="HI66" i="15" a="1"/>
  <c r="IZ121" i="15" a="1"/>
  <c r="MR27" i="15" a="1"/>
  <c r="HI117" i="15" a="1"/>
  <c r="DD59" i="15" a="1"/>
  <c r="NV52" i="15" a="1"/>
  <c r="GP83" i="15" a="1"/>
  <c r="JW36" i="15" a="1"/>
  <c r="LB44" i="15" a="1"/>
  <c r="MJ13" i="15" a="1"/>
  <c r="GR16" i="15" a="1"/>
  <c r="LR57" i="15" a="1"/>
  <c r="EN71" i="15" a="1"/>
  <c r="KP73" i="15" a="1"/>
  <c r="JR47" i="15" a="1"/>
  <c r="FX90" i="15" a="1"/>
  <c r="MD9" i="15" a="1"/>
  <c r="FR80" i="15" a="1"/>
  <c r="LN71" i="15" a="1"/>
  <c r="KJ57" i="15" a="1"/>
  <c r="GK37" i="15" a="1"/>
  <c r="GP116" i="15" a="1"/>
  <c r="HB24" i="15" a="1"/>
  <c r="NT30" i="15" a="1"/>
  <c r="ME14" i="15" a="1"/>
  <c r="HU58" i="15" a="1"/>
  <c r="LT98" i="15" a="1"/>
  <c r="GL78" i="15" a="1"/>
  <c r="JR71" i="15" a="1"/>
  <c r="GL30" i="15" a="1"/>
  <c r="GK121" i="15" a="1"/>
  <c r="JF10" i="15" a="1"/>
  <c r="LT39" i="15" a="1"/>
  <c r="FB57" i="15" a="1"/>
  <c r="OA51" i="15" a="1"/>
  <c r="JL49" i="15" a="1"/>
  <c r="FN7" i="15" a="1"/>
  <c r="GW62" i="15" a="1"/>
  <c r="CM17" i="15" a="1"/>
  <c r="GW21" i="15" a="1"/>
  <c r="OH60" i="15" a="1"/>
  <c r="EO91" i="15" a="1"/>
  <c r="EI23" i="15" a="1"/>
  <c r="T201" i="15"/>
  <c r="T142" i="15"/>
  <c r="T131" i="15"/>
  <c r="U20" i="15"/>
  <c r="V204" i="15"/>
  <c r="V126" i="15"/>
  <c r="T212" i="15"/>
  <c r="T173" i="15"/>
  <c r="V129" i="15"/>
  <c r="U203" i="15"/>
  <c r="U231" i="15"/>
  <c r="U197" i="15"/>
  <c r="V141" i="15"/>
  <c r="JD98" i="15" a="1"/>
  <c r="ED63" i="15" a="1"/>
  <c r="MF31" i="15" a="1"/>
  <c r="ME64" i="15" a="1"/>
  <c r="IL82" i="15" a="1"/>
  <c r="DF79" i="15" a="1"/>
  <c r="OF8" i="15" a="1"/>
  <c r="IR6" i="15" a="1"/>
  <c r="IG55" i="15" a="1"/>
  <c r="JD109" i="15" a="1"/>
  <c r="CM76" i="15" a="1"/>
  <c r="KI37" i="15" a="1"/>
  <c r="HH25" i="15" a="1"/>
  <c r="ET7" i="15" a="1"/>
  <c r="IT28" i="15" a="1"/>
  <c r="AB102" i="15"/>
  <c r="DW101" i="15" a="1"/>
  <c r="GV80" i="15" a="1"/>
  <c r="ML78" i="15" a="1"/>
  <c r="IM75" i="15" a="1"/>
  <c r="KT24" i="15" a="1"/>
  <c r="LL89" i="15" a="1"/>
  <c r="KB95" i="15" a="1"/>
  <c r="LH109" i="15" a="1"/>
  <c r="JW75" i="15" a="1"/>
  <c r="HH117" i="15" a="1"/>
  <c r="FX53" i="15" a="1"/>
  <c r="NI120" i="15" a="1"/>
  <c r="FA120" i="15" a="1"/>
  <c r="HI29" i="15" a="1"/>
  <c r="IL30" i="15" a="1"/>
  <c r="NH87" i="15" a="1"/>
  <c r="HD71" i="15" a="1"/>
  <c r="LZ40" i="15" a="1"/>
  <c r="FZ11" i="15" a="1"/>
  <c r="HN27" i="15" a="1"/>
  <c r="HH9" i="15" a="1"/>
  <c r="HO67" i="15" a="1"/>
  <c r="NZ50" i="15" a="1"/>
  <c r="HP35" i="15" a="1"/>
  <c r="MD56" i="15" a="1"/>
  <c r="ET83" i="15" a="1"/>
  <c r="CL107" i="15" a="1"/>
  <c r="EN95" i="15" a="1"/>
  <c r="ET36" i="15" a="1"/>
  <c r="OA101" i="15" a="1"/>
  <c r="MF10" i="15" a="1"/>
  <c r="IN87" i="15" a="1"/>
  <c r="IH8" i="15" a="1"/>
  <c r="NN6" i="15" a="1"/>
  <c r="LZ78" i="15" a="1"/>
  <c r="DF108" i="15" a="1"/>
  <c r="HV47" i="15" a="1"/>
  <c r="LG76" i="15" a="1"/>
  <c r="NN30" i="15" a="1"/>
  <c r="DW38" i="15" a="1"/>
  <c r="HN105" i="15" a="1"/>
  <c r="NH65" i="15" a="1"/>
  <c r="LG60" i="15" a="1"/>
  <c r="IH11" i="15" a="1"/>
  <c r="ND99" i="15" a="1"/>
  <c r="KB96" i="15" a="1"/>
  <c r="HP63" i="15" a="1"/>
  <c r="KB64" i="15" a="1"/>
  <c r="HO9" i="15" a="1"/>
  <c r="CS29" i="15" a="1"/>
  <c r="EO99" i="15" a="1"/>
  <c r="GW15" i="15" a="1"/>
  <c r="FB97" i="15" a="1"/>
  <c r="DX22" i="15" a="1"/>
  <c r="MQ10" i="15" a="1"/>
  <c r="FF88" i="15" a="1"/>
  <c r="MP29" i="15" a="1"/>
  <c r="KD116" i="15" a="1"/>
  <c r="DV27" i="15" a="1"/>
  <c r="FB46" i="15" a="1"/>
  <c r="LA27" i="15" a="1"/>
  <c r="EJ65" i="15" a="1"/>
  <c r="EJ71" i="15" a="1"/>
  <c r="KH16" i="15" a="1"/>
  <c r="CL9" i="15" a="1"/>
  <c r="HZ55" i="15" a="1"/>
  <c r="GK109" i="15" a="1"/>
  <c r="IR57" i="15" a="1"/>
  <c r="GX24" i="15" a="1"/>
  <c r="KN120" i="15" a="1"/>
  <c r="ED89" i="15" a="1"/>
  <c r="GV117" i="15" a="1"/>
  <c r="MX24" i="15" a="1"/>
  <c r="MD70" i="15" a="1"/>
  <c r="CY63" i="15" a="1"/>
  <c r="KJ75" i="15" a="1"/>
  <c r="MQ27" i="15" a="1"/>
  <c r="DL27" i="15" a="1"/>
  <c r="FS18" i="15" a="1"/>
  <c r="IR119" i="15" a="1"/>
  <c r="CT55" i="15" a="1"/>
  <c r="CR68" i="15" a="1"/>
  <c r="GF38" i="15" a="1"/>
  <c r="OB117" i="15" a="1"/>
  <c r="KT17" i="15" a="1"/>
  <c r="OF63" i="15" a="1"/>
  <c r="EV10" i="15" a="1"/>
  <c r="FT59" i="15" a="1"/>
  <c r="JX116" i="15" a="1"/>
  <c r="NO71" i="15" a="1"/>
  <c r="GF25" i="15" a="1"/>
  <c r="FG36" i="15" a="1"/>
  <c r="EH72" i="15" a="1"/>
  <c r="KB80" i="15" a="1"/>
  <c r="IY42" i="15" a="1"/>
  <c r="FN59" i="15" a="1"/>
  <c r="AE102" i="15"/>
  <c r="CY119" i="15" a="1"/>
  <c r="HN42" i="15" a="1"/>
  <c r="DV23" i="15" a="1"/>
  <c r="NT116" i="15" a="1"/>
  <c r="IS107" i="15" a="1"/>
  <c r="LS41" i="15" a="1"/>
  <c r="MD90" i="15" a="1"/>
  <c r="HZ20" i="15" a="1"/>
  <c r="LB71" i="15" a="1"/>
  <c r="FG71" i="15" a="1"/>
  <c r="JE85" i="15" a="1"/>
  <c r="LT19" i="15" a="1"/>
  <c r="FY92" i="15" a="1"/>
  <c r="HJ121" i="15" a="1"/>
  <c r="MP20" i="15" a="1"/>
  <c r="GW108" i="15" a="1"/>
  <c r="DP68" i="15" a="1"/>
  <c r="GE20" i="15" a="1"/>
  <c r="IR46" i="15" a="1"/>
  <c r="HN76" i="15" a="1"/>
  <c r="LG52" i="15" a="1"/>
  <c r="GX26" i="15" a="1"/>
  <c r="CM28" i="15" a="1"/>
  <c r="NI44" i="15" a="1"/>
  <c r="MV101" i="15" a="1"/>
  <c r="DV69" i="15" a="1"/>
  <c r="LL22" i="15" a="1"/>
  <c r="KH9" i="15" a="1"/>
  <c r="DD70" i="15" a="1"/>
  <c r="MD77" i="15" a="1"/>
  <c r="CN31" i="15" a="1"/>
  <c r="EP71" i="15" a="1"/>
  <c r="IL51" i="15" a="1"/>
  <c r="EC120" i="15" a="1"/>
  <c r="HI21" i="15" a="1"/>
  <c r="EZ49" i="15" a="1"/>
  <c r="DF117" i="15" a="1"/>
  <c r="GR106" i="15" a="1"/>
  <c r="NU18" i="15" a="1"/>
  <c r="DR32" i="15" a="1"/>
  <c r="IX70" i="15" a="1"/>
  <c r="ET121" i="15" a="1"/>
  <c r="HZ93" i="15" a="1"/>
  <c r="CY70" i="15" a="1"/>
  <c r="DX121" i="15" a="1"/>
  <c r="MW33" i="15" a="1"/>
  <c r="IN27" i="15" a="1"/>
  <c r="NJ68" i="15" a="1"/>
  <c r="HU116" i="15" a="1"/>
  <c r="MP27" i="15" a="1"/>
  <c r="GQ43" i="15" a="1"/>
  <c r="IY15" i="15" a="1"/>
  <c r="ME12" i="15" a="1"/>
  <c r="NN99" i="15" a="1"/>
  <c r="FF71" i="15" a="1"/>
  <c r="DE39" i="15" a="1"/>
  <c r="JQ100" i="15" a="1"/>
  <c r="MQ63" i="15" a="1"/>
  <c r="EB26" i="15" a="1"/>
  <c r="FS58" i="15" a="1"/>
  <c r="IT24" i="15" a="1"/>
  <c r="DF19" i="15" a="1"/>
  <c r="JP120" i="15" a="1"/>
  <c r="LA36" i="15" a="1"/>
  <c r="KO11" i="15" a="1"/>
  <c r="NN57" i="15" a="1"/>
  <c r="LZ116" i="15" a="1"/>
  <c r="EU121" i="15" a="1"/>
  <c r="ML64" i="15" a="1"/>
  <c r="OB41" i="15" a="1"/>
  <c r="HU21" i="15" a="1"/>
  <c r="FY93" i="15" a="1"/>
  <c r="KB121" i="15" a="1"/>
  <c r="JW116" i="15" a="1"/>
  <c r="JP11" i="15" a="1"/>
  <c r="KI68" i="15" a="1"/>
  <c r="ET11" i="15" a="1"/>
  <c r="KO54" i="15" a="1"/>
  <c r="LT95" i="15" a="1"/>
  <c r="JQ62" i="15" a="1"/>
  <c r="LA24" i="15" a="1"/>
  <c r="IN48" i="15" a="1"/>
  <c r="MP78" i="15" a="1"/>
  <c r="FY46" i="15" a="1"/>
  <c r="DK95" i="15" a="1"/>
  <c r="JL54" i="15" a="1"/>
  <c r="DW100" i="15" a="1"/>
  <c r="LB118" i="15" a="1"/>
  <c r="KD119" i="15" a="1"/>
  <c r="MR18" i="15" a="1"/>
  <c r="LN82" i="15" a="1"/>
  <c r="MR62" i="15" a="1"/>
  <c r="EZ27" i="15" a="1"/>
  <c r="JE108" i="15" a="1"/>
  <c r="NP64" i="15" a="1"/>
  <c r="EV56" i="15" a="1"/>
  <c r="MK65" i="15" a="1"/>
  <c r="KU75" i="15" a="1"/>
  <c r="CZ99" i="15" a="1"/>
  <c r="ND42" i="15" a="1"/>
  <c r="NH25" i="15" a="1"/>
  <c r="HJ51" i="15" a="1"/>
  <c r="DK58" i="15" a="1"/>
  <c r="NB115" i="15" a="1"/>
  <c r="EJ42" i="15" a="1"/>
  <c r="JF41" i="15" a="1"/>
  <c r="NH118" i="15" a="1"/>
  <c r="GX51" i="15" a="1"/>
  <c r="GX84" i="15" a="1"/>
  <c r="JX78" i="15" a="1"/>
  <c r="MQ80" i="15" a="1"/>
  <c r="FH35" i="15" a="1"/>
  <c r="MP76" i="15" a="1"/>
  <c r="ED20" i="15" a="1"/>
  <c r="OG39" i="15" a="1"/>
  <c r="IR84" i="15" a="1"/>
  <c r="DW108" i="15" a="1"/>
  <c r="NO41" i="15" a="1"/>
  <c r="FY64" i="15" a="1"/>
  <c r="GV14" i="15" a="1"/>
  <c r="KH8" i="15" a="1"/>
  <c r="MR90" i="15" a="1"/>
  <c r="JX13" i="15" a="1"/>
  <c r="DF84" i="15" a="1"/>
  <c r="DW90" i="15" a="1"/>
  <c r="HB98" i="15" a="1"/>
  <c r="GX6" i="15" a="1"/>
  <c r="JJ19" i="15" a="1"/>
  <c r="IH95" i="15" a="1"/>
  <c r="IA77" i="15" a="1"/>
  <c r="FH65" i="15" a="1"/>
  <c r="JJ57" i="15" a="1"/>
  <c r="MD15" i="15" a="1"/>
  <c r="JF19" i="15" a="1"/>
  <c r="DJ28" i="15" a="1"/>
  <c r="FR47" i="15" a="1"/>
  <c r="HI53" i="15" a="1"/>
  <c r="MD43" i="15" a="1"/>
  <c r="EB25" i="15" a="1"/>
  <c r="NO62" i="15" a="1"/>
  <c r="MQ76" i="15" a="1"/>
  <c r="MK45" i="15" a="1"/>
  <c r="JL33" i="15" a="1"/>
  <c r="DK18" i="15" a="1"/>
  <c r="HB90" i="15" a="1"/>
  <c r="JW27" i="15" a="1"/>
  <c r="GQ15" i="15" a="1"/>
  <c r="GP34" i="15" a="1"/>
  <c r="MK78" i="15" a="1"/>
  <c r="KZ88" i="15" a="1"/>
  <c r="KH58" i="15" a="1"/>
  <c r="DL62" i="15" a="1"/>
  <c r="FA28" i="15" a="1"/>
  <c r="GR85" i="15" a="1"/>
  <c r="HD42" i="15" a="1"/>
  <c r="NH72" i="15" a="1"/>
  <c r="MF76" i="15" a="1"/>
  <c r="HU40" i="15" a="1"/>
  <c r="NN52" i="15" a="1"/>
  <c r="IG21" i="15" a="1"/>
  <c r="GF6" i="15" a="1"/>
  <c r="DR70" i="15" a="1"/>
  <c r="OA60" i="15" a="1"/>
  <c r="CS6" i="15" a="1"/>
  <c r="LH12" i="15" a="1"/>
  <c r="JP83" i="15" a="1"/>
  <c r="GV74" i="15" a="1"/>
  <c r="FB13" i="15" a="1"/>
  <c r="FY41" i="15" a="1"/>
  <c r="DD47" i="15" a="1"/>
  <c r="FS109" i="15" a="1"/>
  <c r="KH88" i="15" a="1"/>
  <c r="JQ74" i="15" a="1"/>
  <c r="IT56" i="15" a="1"/>
  <c r="IG49" i="15" a="1"/>
  <c r="IA85" i="15" a="1"/>
  <c r="KB76" i="15" a="1"/>
  <c r="KV71" i="15" a="1"/>
  <c r="JL30" i="15" a="1"/>
  <c r="FX98" i="15" a="1"/>
  <c r="OB19" i="15" a="1"/>
  <c r="ET51" i="15" a="1"/>
  <c r="LB91" i="15" a="1"/>
  <c r="NP120" i="15" a="1"/>
  <c r="NZ13" i="15" a="1"/>
  <c r="NP83" i="15" a="1"/>
  <c r="FF108" i="15" a="1"/>
  <c r="FG43" i="15" a="1"/>
  <c r="MW12" i="15" a="1"/>
  <c r="GE50" i="15" a="1"/>
  <c r="JL88" i="15" a="1"/>
  <c r="EB93" i="15" a="1"/>
  <c r="HP94" i="15" a="1"/>
  <c r="MK21" i="15" a="1"/>
  <c r="HO79" i="15" a="1"/>
  <c r="FN76" i="15" a="1"/>
  <c r="DL101" i="15" a="1"/>
  <c r="DP97" i="15" a="1"/>
  <c r="DJ22" i="15" a="1"/>
  <c r="OB50" i="15" a="1"/>
  <c r="EO51" i="15" a="1"/>
  <c r="IR89" i="15" a="1"/>
  <c r="LG42" i="15" a="1"/>
  <c r="KJ74" i="15" a="1"/>
  <c r="NO23" i="15" a="1"/>
  <c r="LY78" i="15" a="1"/>
  <c r="GP100" i="15" a="1"/>
  <c r="LG24" i="15" a="1"/>
  <c r="FX18" i="15" a="1"/>
  <c r="HV29" i="15" a="1"/>
  <c r="MV22" i="15" a="1"/>
  <c r="IG89" i="15" a="1"/>
  <c r="CY41" i="15" a="1"/>
  <c r="KN82" i="15" a="1"/>
  <c r="EH79" i="15" a="1"/>
  <c r="JR115" i="15" a="1"/>
  <c r="LX80" i="15" a="1"/>
  <c r="MV120" i="15" a="1"/>
  <c r="CT61" i="15" a="1"/>
  <c r="CL117" i="15" a="1"/>
  <c r="KO81" i="15" a="1"/>
  <c r="KH101" i="15" a="1"/>
  <c r="NI81" i="15" a="1"/>
  <c r="KJ29" i="15" a="1"/>
  <c r="KI27" i="15" a="1"/>
  <c r="KD60" i="15" a="1"/>
  <c r="IY51" i="15" a="1"/>
  <c r="OB31" i="15" a="1"/>
  <c r="KN16" i="15" a="1"/>
  <c r="HB86" i="15" a="1"/>
  <c r="HU86" i="15" a="1"/>
  <c r="NZ97" i="15" a="1"/>
  <c r="LG89" i="15" a="1"/>
  <c r="CX70" i="15" a="1"/>
  <c r="LM115" i="15" a="1"/>
  <c r="HD24" i="15" a="1"/>
  <c r="KP26" i="15" a="1"/>
  <c r="KU38" i="15" a="1"/>
  <c r="EO116" i="15" a="1"/>
  <c r="DV90" i="15" a="1"/>
  <c r="KZ25" i="15" a="1"/>
  <c r="EB38" i="15" a="1"/>
  <c r="DQ101" i="15" a="1"/>
  <c r="NI78" i="15" a="1"/>
  <c r="HN32" i="15" a="1"/>
  <c r="IH55" i="15" a="1"/>
  <c r="GJ101" i="15" a="1"/>
  <c r="EB42" i="15" a="1"/>
  <c r="MD46" i="15" a="1"/>
  <c r="IT117" i="15" a="1"/>
  <c r="CS27" i="15" a="1"/>
  <c r="GE33" i="15" a="1"/>
  <c r="DX40" i="15" a="1"/>
  <c r="KH86" i="15" a="1"/>
  <c r="IL40" i="15" a="1"/>
  <c r="HB17" i="15" a="1"/>
  <c r="JW10" i="15" a="1"/>
  <c r="EZ40" i="15" a="1"/>
  <c r="FR117" i="15" a="1"/>
  <c r="JP55" i="15" a="1"/>
  <c r="FT71" i="15" a="1"/>
  <c r="IH87" i="15" a="1"/>
  <c r="KB52" i="15" a="1"/>
  <c r="JE66" i="15" a="1"/>
  <c r="EN62" i="15" a="1"/>
  <c r="DP85" i="15" a="1"/>
  <c r="MF16" i="15" a="1"/>
  <c r="LG58" i="15" a="1"/>
  <c r="IM53" i="15" a="1"/>
  <c r="JW44" i="15" a="1"/>
  <c r="GE45" i="15" a="1"/>
  <c r="LL30" i="15" a="1"/>
  <c r="GE65" i="15" a="1"/>
  <c r="GX63" i="15" a="1"/>
  <c r="EI32" i="15" a="1"/>
  <c r="KC17" i="15" a="1"/>
  <c r="JK60" i="15" a="1"/>
  <c r="EU67" i="15" a="1"/>
  <c r="FR49" i="15" a="1"/>
  <c r="JQ50" i="15" a="1"/>
  <c r="EH75" i="15" a="1"/>
  <c r="IB90" i="15" a="1"/>
  <c r="LL78" i="15" a="1"/>
  <c r="JE118" i="15" a="1"/>
  <c r="KN95" i="15" a="1"/>
  <c r="LL46" i="15" a="1"/>
  <c r="JJ82" i="15" a="1"/>
  <c r="HP99" i="15" a="1"/>
  <c r="ND69" i="15" a="1"/>
  <c r="HD52" i="15" a="1"/>
  <c r="JK96" i="15" a="1"/>
  <c r="IX105" i="15" a="1"/>
  <c r="ME49" i="15" a="1"/>
  <c r="AG223" i="15"/>
  <c r="HZ51" i="15" a="1"/>
  <c r="LA74" i="15" a="1"/>
  <c r="MD19" i="15" a="1"/>
  <c r="LA59" i="15" a="1"/>
  <c r="HD86" i="15" a="1"/>
  <c r="JV73" i="15" a="1"/>
  <c r="JW63" i="15" a="1"/>
  <c r="CT64" i="15" a="1"/>
  <c r="LA56" i="15" a="1"/>
  <c r="LH49" i="15" a="1"/>
  <c r="CY47" i="15" a="1"/>
  <c r="ML27" i="15" a="1"/>
  <c r="FF74" i="15" a="1"/>
  <c r="FT37" i="15" a="1"/>
  <c r="JR14" i="15" a="1"/>
  <c r="LT12" i="15" a="1"/>
  <c r="LL56" i="15" a="1"/>
  <c r="DL83" i="15" a="1"/>
  <c r="NH86" i="15" a="1"/>
  <c r="FS79" i="15" a="1"/>
  <c r="DX36" i="15" a="1"/>
  <c r="GK108" i="15" a="1"/>
  <c r="GE58" i="15" a="1"/>
  <c r="JJ8" i="15" a="1"/>
  <c r="KZ71" i="15" a="1"/>
  <c r="NB28" i="15" a="1"/>
  <c r="GD39" i="15" a="1"/>
  <c r="CN33" i="15" a="1"/>
  <c r="LA86" i="15" a="1"/>
  <c r="NV28" i="15" a="1"/>
  <c r="LG6" i="15" a="1"/>
  <c r="LH35" i="15" a="1"/>
  <c r="HJ67" i="15" a="1"/>
  <c r="KB38" i="15" a="1"/>
  <c r="IA49" i="15" a="1"/>
  <c r="KC73" i="15" a="1"/>
  <c r="HC95" i="15" a="1"/>
  <c r="GD17" i="15" a="1"/>
  <c r="IT57" i="15" a="1"/>
  <c r="EC121" i="15" a="1"/>
  <c r="MW56" i="15" a="1"/>
  <c r="FA117" i="15" a="1"/>
  <c r="CN97" i="15" a="1"/>
  <c r="GD54" i="15" a="1"/>
  <c r="GR58" i="15" a="1"/>
  <c r="EN97" i="15" a="1"/>
  <c r="HO57" i="15" a="1"/>
  <c r="MD20" i="15" a="1"/>
  <c r="HC35" i="15" a="1"/>
  <c r="JP61" i="15" a="1"/>
  <c r="CZ50" i="15" a="1"/>
  <c r="JD57" i="15" a="1"/>
  <c r="FX86" i="15" a="1"/>
  <c r="HJ48" i="15" a="1"/>
  <c r="EU47" i="15" a="1"/>
  <c r="HH19" i="15" a="1"/>
  <c r="JJ67" i="15" a="1"/>
  <c r="NT50" i="15" a="1"/>
  <c r="LZ42" i="15" a="1"/>
  <c r="LY61" i="15" a="1"/>
  <c r="DF81" i="15" a="1"/>
  <c r="OH73" i="15" a="1"/>
  <c r="NU62" i="15" a="1"/>
  <c r="JL97" i="15" a="1"/>
  <c r="KB85" i="15" a="1"/>
  <c r="HV90" i="15" a="1"/>
  <c r="KJ16" i="15" a="1"/>
  <c r="GP13" i="15" a="1"/>
  <c r="CL44" i="15" a="1"/>
  <c r="IN20" i="15" a="1"/>
  <c r="NC13" i="15" a="1"/>
  <c r="GK56" i="15" a="1"/>
  <c r="KO93" i="15" a="1"/>
  <c r="JK45" i="15" a="1"/>
  <c r="LT77" i="15" a="1"/>
  <c r="CZ107" i="15" a="1"/>
  <c r="DF21" i="15" a="1"/>
  <c r="FT13" i="15" a="1"/>
  <c r="HT47" i="15" a="1"/>
  <c r="IX100" i="15" a="1"/>
  <c r="ED56" i="15" a="1"/>
  <c r="GL83" i="15" a="1"/>
  <c r="OH18" i="15" a="1"/>
  <c r="LM10" i="15" a="1"/>
  <c r="GV8" i="15" a="1"/>
  <c r="OG72" i="15" a="1"/>
  <c r="NH38" i="15" a="1"/>
  <c r="HD20" i="15" a="1"/>
  <c r="CL57" i="15" a="1"/>
  <c r="EU11" i="15" a="1"/>
  <c r="KB37" i="15" a="1"/>
  <c r="HD44" i="15" a="1"/>
  <c r="FR69" i="15" a="1"/>
  <c r="OF30" i="15" a="1"/>
  <c r="HJ27" i="15" a="1"/>
  <c r="LF18" i="15" a="1"/>
  <c r="CZ83" i="15" a="1"/>
  <c r="FY105" i="15" a="1"/>
  <c r="LB30" i="15" a="1"/>
  <c r="EJ88" i="15" a="1"/>
  <c r="CT75" i="15" a="1"/>
  <c r="NN93" i="15" a="1"/>
  <c r="ED38" i="15" a="1"/>
  <c r="FL120" i="15" a="1"/>
  <c r="EJ39" i="15" a="1"/>
  <c r="NV65" i="15" a="1"/>
  <c r="HV22" i="15" a="1"/>
  <c r="FR86" i="15" a="1"/>
  <c r="LY23" i="15" a="1"/>
  <c r="NH54" i="15" a="1"/>
  <c r="MP59" i="15" a="1"/>
  <c r="EZ44" i="15" a="1"/>
  <c r="DJ66" i="15" a="1"/>
  <c r="KC105" i="15" a="1"/>
  <c r="IM107" i="15" a="1"/>
  <c r="CZ120" i="15" a="1"/>
  <c r="NZ72" i="15" a="1"/>
  <c r="LA75" i="15" a="1"/>
  <c r="EC31" i="15" a="1"/>
  <c r="KZ85" i="15" a="1"/>
  <c r="HH80" i="15" a="1"/>
  <c r="KH45" i="15" a="1"/>
  <c r="LF107" i="15" a="1"/>
  <c r="IA56" i="15" a="1"/>
  <c r="KZ118" i="15" a="1"/>
  <c r="JX74" i="15" a="1"/>
  <c r="LG73" i="15" a="1"/>
  <c r="FR70" i="15" a="1"/>
  <c r="NZ30" i="15" a="1"/>
  <c r="ND33" i="15" a="1"/>
  <c r="JE73" i="15" a="1"/>
  <c r="JE81" i="15" a="1"/>
  <c r="IR38" i="15" a="1"/>
  <c r="MJ9" i="15" a="1"/>
  <c r="HU120" i="15" a="1"/>
  <c r="JQ29" i="15" a="1"/>
  <c r="DX37" i="15" a="1"/>
  <c r="DR119" i="15" a="1"/>
  <c r="KT10" i="15" a="1"/>
  <c r="OF31" i="15" a="1"/>
  <c r="EP91" i="15" a="1"/>
  <c r="LN64" i="15" a="1"/>
  <c r="LM34" i="15" a="1"/>
  <c r="HI81" i="15" a="1"/>
  <c r="DK75" i="15" a="1"/>
  <c r="FZ48" i="15" a="1"/>
  <c r="NI87" i="15" a="1"/>
  <c r="KO84" i="15" a="1"/>
  <c r="EN14" i="15" a="1"/>
  <c r="MJ31" i="15" a="1"/>
  <c r="HZ42" i="15" a="1"/>
  <c r="JW119" i="15" a="1"/>
  <c r="MR106" i="15" a="1"/>
  <c r="EC79" i="15" a="1"/>
  <c r="GQ97" i="15" a="1"/>
  <c r="GV16" i="15" a="1"/>
  <c r="KU92" i="15" a="1"/>
  <c r="NI92" i="15" a="1"/>
  <c r="FT121" i="15" a="1"/>
  <c r="MR83" i="15" a="1"/>
  <c r="ND65" i="15" a="1"/>
  <c r="NN89" i="15" a="1"/>
  <c r="ET115" i="15" a="1"/>
  <c r="OA65" i="15" a="1"/>
  <c r="FT36" i="15" a="1"/>
  <c r="CN118" i="15" a="1"/>
  <c r="FN26" i="15" a="1"/>
  <c r="KH38" i="15" a="1"/>
  <c r="LH85" i="15" a="1"/>
  <c r="IZ16" i="15" a="1"/>
  <c r="JK80" i="15" a="1"/>
  <c r="KO29" i="15" a="1"/>
  <c r="LF10" i="15" a="1"/>
  <c r="IB45" i="15" a="1"/>
  <c r="IT93" i="15" a="1"/>
  <c r="IA107" i="15" a="1"/>
  <c r="MJ97" i="15" a="1"/>
  <c r="CY42" i="15" a="1"/>
  <c r="ED120" i="15" a="1"/>
  <c r="LA73" i="15" a="1"/>
  <c r="MV57" i="15" a="1"/>
  <c r="CM38" i="15" a="1"/>
  <c r="DD77" i="15" a="1"/>
  <c r="HD9" i="15" a="1"/>
  <c r="EZ24" i="15" a="1"/>
  <c r="DR68" i="15" a="1"/>
  <c r="DL29" i="15" a="1"/>
  <c r="IR75" i="15" a="1"/>
  <c r="MD121" i="15" a="1"/>
  <c r="FN49" i="15" a="1"/>
  <c r="LA6" i="15" a="1"/>
  <c r="IB32" i="15" a="1"/>
  <c r="LG7" i="15" a="1"/>
  <c r="EZ85" i="15" a="1"/>
  <c r="GF84" i="15" a="1"/>
  <c r="FH55" i="15" a="1"/>
  <c r="DQ59" i="15" a="1"/>
  <c r="KP54" i="15" a="1"/>
  <c r="MQ23" i="15" a="1"/>
  <c r="GK47" i="15" a="1"/>
  <c r="LL82" i="15" a="1"/>
  <c r="FM18" i="15" a="1"/>
  <c r="KZ106" i="15" a="1"/>
  <c r="NI62" i="15" a="1"/>
  <c r="HI14" i="15" a="1"/>
  <c r="EU71" i="15" a="1"/>
  <c r="JX91" i="15" a="1"/>
  <c r="HC83" i="15" a="1"/>
  <c r="DE76" i="15" a="1"/>
  <c r="DX41" i="15" a="1"/>
  <c r="KV21" i="15" a="1"/>
  <c r="MW51" i="15" a="1"/>
  <c r="IA32" i="15" a="1"/>
  <c r="CL30" i="15" a="1"/>
  <c r="JF77" i="15" a="1"/>
  <c r="FY77" i="15" a="1"/>
  <c r="OH27" i="15" a="1"/>
  <c r="HB16" i="15" a="1"/>
  <c r="GX101" i="15" a="1"/>
  <c r="EH9" i="15" a="1"/>
  <c r="DX71" i="15" a="1"/>
  <c r="GP79" i="15" a="1"/>
  <c r="HN66" i="15" a="1"/>
  <c r="KP80" i="15" a="1"/>
  <c r="CN38" i="15" a="1"/>
  <c r="HP34" i="15" a="1"/>
  <c r="NZ54" i="15" a="1"/>
  <c r="GF109" i="15" a="1"/>
  <c r="CM6" i="15" a="1"/>
  <c r="KZ23" i="15" a="1"/>
  <c r="FL26" i="15" a="1"/>
  <c r="DK117" i="15" a="1"/>
  <c r="KD63" i="15" a="1"/>
  <c r="ML23" i="15" a="1"/>
  <c r="FR62" i="15" a="1"/>
  <c r="LN61" i="15" a="1"/>
  <c r="DL22" i="15" a="1"/>
  <c r="CZ49" i="15" a="1"/>
  <c r="IR87" i="15" a="1"/>
  <c r="JL17" i="15" a="1"/>
  <c r="KP41" i="15" a="1"/>
  <c r="EJ82" i="15" a="1"/>
  <c r="KC116" i="15" a="1"/>
  <c r="NZ108" i="15" a="1"/>
  <c r="NU108" i="15" a="1"/>
  <c r="EI116" i="15" a="1"/>
  <c r="HH15" i="15" a="1"/>
  <c r="GR17" i="15" a="1"/>
  <c r="KO6" i="15" a="1"/>
  <c r="EV63" i="15" a="1"/>
  <c r="NH119" i="15" a="1"/>
  <c r="EZ31" i="15" a="1"/>
  <c r="CY36" i="15" a="1"/>
  <c r="MV8" i="15" a="1"/>
  <c r="EU64" i="15" a="1"/>
  <c r="IG15" i="15" a="1"/>
  <c r="FZ101" i="15" a="1"/>
  <c r="DJ45" i="15" a="1"/>
  <c r="FZ89" i="15" a="1"/>
  <c r="OA64" i="15" a="1"/>
  <c r="FM52" i="15" a="1"/>
  <c r="CT7" i="15" a="1"/>
  <c r="JJ77" i="15" a="1"/>
  <c r="KN105" i="15" a="1"/>
  <c r="JL109" i="15" a="1"/>
  <c r="CR71" i="15" a="1"/>
  <c r="NI39" i="15" a="1"/>
  <c r="IX86" i="15" a="1"/>
  <c r="OA33" i="15" a="1"/>
  <c r="IG10" i="15" a="1"/>
  <c r="IN45" i="15" a="1"/>
  <c r="LT28" i="15" a="1"/>
  <c r="IB74" i="15" a="1"/>
  <c r="DQ65" i="15" a="1"/>
  <c r="GQ23" i="15" a="1"/>
  <c r="JW82" i="15" a="1"/>
  <c r="ME44" i="15" a="1"/>
  <c r="IX19" i="15" a="1"/>
  <c r="OF13" i="15" a="1"/>
  <c r="DE44" i="15" a="1"/>
  <c r="HU66" i="15" a="1"/>
  <c r="KD85" i="15" a="1"/>
  <c r="CT45" i="15" a="1"/>
  <c r="FS54" i="15" a="1"/>
  <c r="KJ8" i="15" a="1"/>
  <c r="JX105" i="15" a="1"/>
  <c r="OA6" i="15" a="1"/>
  <c r="ME96" i="15" a="1"/>
  <c r="GQ28" i="15" a="1"/>
  <c r="FR50" i="15" a="1"/>
  <c r="ML75" i="15" a="1"/>
  <c r="DE16" i="15" a="1"/>
  <c r="NT39" i="15" a="1"/>
  <c r="HT37" i="15" a="1"/>
  <c r="LY55" i="15" a="1"/>
  <c r="CR25" i="15" a="1"/>
  <c r="JK64" i="15" a="1"/>
  <c r="HJ82" i="15" a="1"/>
  <c r="EJ50" i="15" a="1"/>
  <c r="KU36" i="15" a="1"/>
  <c r="DR33" i="15" a="1"/>
  <c r="CX8" i="15" a="1"/>
  <c r="HV58" i="15" a="1"/>
  <c r="KP96" i="15" a="1"/>
  <c r="MF78" i="15" a="1"/>
  <c r="OB43" i="15" a="1"/>
  <c r="NU53" i="15" a="1"/>
  <c r="NP6" i="15" a="1"/>
  <c r="LG115" i="15" a="1"/>
  <c r="IH47" i="15" a="1"/>
  <c r="IM79" i="15" a="1"/>
  <c r="LR21" i="15" a="1"/>
  <c r="OG26" i="15" a="1"/>
  <c r="JF116" i="15" a="1"/>
  <c r="HV76" i="15" a="1"/>
  <c r="LF115" i="15" a="1"/>
  <c r="GK116" i="15" a="1"/>
  <c r="LL51" i="15" a="1"/>
  <c r="LZ95" i="15" a="1"/>
  <c r="EB10" i="15" a="1"/>
  <c r="GR62" i="15" a="1"/>
  <c r="NH45" i="15" a="1"/>
  <c r="NJ118" i="15" a="1"/>
  <c r="MQ13" i="15" a="1"/>
  <c r="FA55" i="15" a="1"/>
  <c r="IA101" i="15" a="1"/>
  <c r="DL45" i="15" a="1"/>
  <c r="GX78" i="15" a="1"/>
  <c r="MV67" i="15" a="1"/>
  <c r="IL77" i="15" a="1"/>
  <c r="IG65" i="15" a="1"/>
  <c r="GP98" i="15" a="1"/>
  <c r="KT26" i="15" a="1"/>
  <c r="HU46" i="15" a="1"/>
  <c r="CL79" i="15" a="1"/>
  <c r="MJ16" i="15" a="1"/>
  <c r="HJ60" i="15" a="1"/>
  <c r="GQ44" i="15" a="1"/>
  <c r="ML77" i="15" a="1"/>
  <c r="CS100" i="15" a="1"/>
  <c r="EN40" i="15" a="1"/>
  <c r="IH22" i="15" a="1"/>
  <c r="NH75" i="15" a="1"/>
  <c r="EN90" i="15" a="1"/>
  <c r="DL30" i="15" a="1"/>
  <c r="DF11" i="15" a="1"/>
  <c r="MQ62" i="15" a="1"/>
  <c r="GP76" i="15" a="1"/>
  <c r="HD18" i="15" a="1"/>
  <c r="MF33" i="15" a="1"/>
  <c r="DE32" i="15" a="1"/>
  <c r="FM109" i="15" a="1"/>
  <c r="GW20" i="15" a="1"/>
  <c r="LS34" i="15" a="1"/>
  <c r="FR98" i="15" a="1"/>
  <c r="JV65" i="15" a="1"/>
  <c r="GE6" i="15" a="1"/>
  <c r="FH68" i="15" a="1"/>
  <c r="OH100" i="15" a="1"/>
  <c r="JP86" i="15" a="1"/>
  <c r="DV59" i="15" a="1"/>
  <c r="GD81" i="15" a="1"/>
  <c r="EV72" i="15" a="1"/>
  <c r="LX120" i="15" a="1"/>
  <c r="GD19" i="15" a="1"/>
  <c r="NZ89" i="15" a="1"/>
  <c r="NB52" i="15" a="1"/>
  <c r="MJ52" i="15" a="1"/>
  <c r="EC39" i="15" a="1"/>
  <c r="ML29" i="15" a="1"/>
  <c r="GF108" i="15" a="1"/>
  <c r="ML38" i="15" a="1"/>
  <c r="EI20" i="15" a="1"/>
  <c r="FZ10" i="15" a="1"/>
  <c r="IT15" i="15" a="1"/>
  <c r="MJ63" i="15" a="1"/>
  <c r="IX21" i="15" a="1"/>
  <c r="IZ57" i="15" a="1"/>
  <c r="CY95" i="15" a="1"/>
  <c r="LM72" i="15" a="1"/>
  <c r="LN58" i="15" a="1"/>
  <c r="MR15" i="15" a="1"/>
  <c r="EZ20" i="15" a="1"/>
  <c r="EO21" i="15" a="1"/>
  <c r="MK105" i="15" a="1"/>
  <c r="GE41" i="15" a="1"/>
  <c r="CL33" i="15" a="1"/>
  <c r="IH7" i="15" a="1"/>
  <c r="JD80" i="15" a="1"/>
  <c r="LL68" i="15" a="1"/>
  <c r="KH39" i="15" a="1"/>
  <c r="KU43" i="15" a="1"/>
  <c r="HI68" i="15" a="1"/>
  <c r="FR72" i="15" a="1"/>
  <c r="FT78" i="15" a="1"/>
  <c r="KZ19" i="15" a="1"/>
  <c r="DK35" i="15" a="1"/>
  <c r="DW118" i="15" a="1"/>
  <c r="LB12" i="15" a="1"/>
  <c r="ND121" i="15" a="1"/>
  <c r="LM11" i="15" a="1"/>
  <c r="EI55" i="15" a="1"/>
  <c r="IY54" i="15" a="1"/>
  <c r="HH100" i="15" a="1"/>
  <c r="MV41" i="15" a="1"/>
  <c r="HU106" i="15" a="1"/>
  <c r="HH81" i="15" a="1"/>
  <c r="IR17" i="15" a="1"/>
  <c r="GP89" i="15" a="1"/>
  <c r="NB35" i="15" a="1"/>
  <c r="OG52" i="15" a="1"/>
  <c r="KT89" i="15" a="1"/>
  <c r="EU20" i="15" a="1"/>
  <c r="GL42" i="15" a="1"/>
  <c r="IZ33" i="15" a="1"/>
  <c r="GF73" i="15" a="1"/>
  <c r="NV23" i="15" a="1"/>
  <c r="NZ8" i="15" a="1"/>
  <c r="JP68" i="15" a="1"/>
  <c r="IF120" i="15" a="1"/>
  <c r="OB101" i="15" a="1"/>
  <c r="IA115" i="15" a="1"/>
  <c r="LF44" i="15" a="1"/>
  <c r="NJ117" i="15" a="1"/>
  <c r="IB46" i="15" a="1"/>
  <c r="JJ6" i="15" a="1"/>
  <c r="MR88" i="15" a="1"/>
  <c r="DK119" i="15" a="1"/>
  <c r="JV13" i="15" a="1"/>
  <c r="EC15" i="15" a="1"/>
  <c r="ML42" i="15" a="1"/>
  <c r="IX28" i="15" a="1"/>
  <c r="CN79" i="15" a="1"/>
  <c r="LT50" i="15" a="1"/>
  <c r="MW21" i="15" a="1"/>
  <c r="IR108" i="15" a="1"/>
  <c r="KH28" i="15" a="1"/>
  <c r="NP72" i="15" a="1"/>
  <c r="FH108" i="15" a="1"/>
  <c r="GL25" i="15" a="1"/>
  <c r="IZ118" i="15" a="1"/>
  <c r="KT23" i="15" a="1"/>
  <c r="JK13" i="15" a="1"/>
  <c r="GD77" i="15" a="1"/>
  <c r="DP48" i="15" a="1"/>
  <c r="CN101" i="15" a="1"/>
  <c r="GQ42" i="15" a="1"/>
  <c r="MQ29" i="15" a="1"/>
  <c r="NV95" i="15" a="1"/>
  <c r="HJ80" i="15" a="1"/>
  <c r="KN52" i="15" a="1"/>
  <c r="JX39" i="15" a="1"/>
  <c r="KU72" i="15" a="1"/>
  <c r="MD8" i="15" a="1"/>
  <c r="CS63" i="15" a="1"/>
  <c r="FN46" i="15" a="1"/>
  <c r="CS58" i="15" a="1"/>
  <c r="NB69" i="15" a="1"/>
  <c r="EI86" i="15" a="1"/>
  <c r="ME90" i="15" a="1"/>
  <c r="EJ67" i="15" a="1"/>
  <c r="EH47" i="15" a="1"/>
  <c r="MP37" i="15" a="1"/>
  <c r="HC99" i="15" a="1"/>
  <c r="EP108" i="15" a="1"/>
  <c r="KU35" i="15" a="1"/>
  <c r="DD79" i="15" a="1"/>
  <c r="KJ61" i="15" a="1"/>
  <c r="HC11" i="15" a="1"/>
  <c r="MQ43" i="15" a="1"/>
  <c r="LY75" i="15" a="1"/>
  <c r="MK56" i="15" a="1"/>
  <c r="EC7" i="15" a="1"/>
  <c r="IA24" i="15" a="1"/>
  <c r="FG10" i="15" a="1"/>
  <c r="NH63" i="15" a="1"/>
  <c r="FN92" i="15" a="1"/>
  <c r="FB121" i="15" a="1"/>
  <c r="MK109" i="15" a="1"/>
  <c r="KB32" i="15" a="1"/>
  <c r="MX106" i="15" a="1"/>
  <c r="DJ41" i="15" a="1"/>
  <c r="KJ50" i="15" a="1"/>
  <c r="CM78" i="15" a="1"/>
  <c r="JK15" i="15" a="1"/>
  <c r="KJ64" i="15" a="1"/>
  <c r="GP90" i="15" a="1"/>
  <c r="ND73" i="15" a="1"/>
  <c r="JV88" i="15" a="1"/>
  <c r="CS74" i="15" a="1"/>
  <c r="DL118" i="15" a="1"/>
  <c r="DL35" i="15" a="1"/>
  <c r="NJ64" i="15" a="1"/>
  <c r="JK47" i="15" a="1"/>
  <c r="EZ28" i="15" a="1"/>
  <c r="EP96" i="15" a="1"/>
  <c r="LH80" i="15" a="1"/>
  <c r="ML36" i="15" a="1"/>
  <c r="GF101" i="15" a="1"/>
  <c r="CT74" i="15" a="1"/>
  <c r="OF25" i="15" a="1"/>
  <c r="FT73" i="15" a="1"/>
  <c r="KT68" i="15" a="1"/>
  <c r="JW54" i="15" a="1"/>
  <c r="JK89" i="15" a="1"/>
  <c r="GW7" i="15" a="1"/>
  <c r="FH95" i="15" a="1"/>
  <c r="CT85" i="15" a="1"/>
  <c r="JL27" i="15" a="1"/>
  <c r="CS56" i="15" a="1"/>
  <c r="HT67" i="15" a="1"/>
  <c r="KV85" i="15" a="1"/>
  <c r="GK48" i="15" a="1"/>
  <c r="KU22" i="15" a="1"/>
  <c r="HI11" i="15" a="1"/>
  <c r="MQ11" i="15" a="1"/>
  <c r="LR86" i="15" a="1"/>
  <c r="GL81" i="15" a="1"/>
  <c r="KN96" i="15" a="1"/>
  <c r="GL87" i="15" a="1"/>
  <c r="FH22" i="15" a="1"/>
  <c r="HU99" i="15" a="1"/>
  <c r="ND8" i="15" a="1"/>
  <c r="HB117" i="15" a="1"/>
  <c r="LF27" i="15" a="1"/>
  <c r="JJ25" i="15" a="1"/>
  <c r="DF46" i="15" a="1"/>
  <c r="OH34" i="15" a="1"/>
  <c r="DE68" i="15" a="1"/>
  <c r="GE10" i="15" a="1"/>
  <c r="DV66" i="15" a="1"/>
  <c r="KP55" i="15" a="1"/>
  <c r="DP45" i="15" a="1"/>
  <c r="MK54" i="15" a="1"/>
  <c r="KT16" i="15" a="1"/>
  <c r="FF34" i="15" a="1"/>
  <c r="DF53" i="15" a="1"/>
  <c r="KT66" i="15" a="1"/>
  <c r="IG33" i="15" a="1"/>
  <c r="JW56" i="15" a="1"/>
  <c r="KV22" i="15" a="1"/>
  <c r="KU45" i="15" a="1"/>
  <c r="NJ107" i="15" a="1"/>
  <c r="HV83" i="15" a="1"/>
  <c r="JF97" i="15" a="1"/>
  <c r="CY62" i="15" a="1"/>
  <c r="KU24" i="15" a="1"/>
  <c r="FM44" i="15" a="1"/>
  <c r="KV117" i="15" a="1"/>
  <c r="HD74" i="15" a="1"/>
  <c r="LT76" i="15" a="1"/>
  <c r="CX22" i="15" a="1"/>
  <c r="KT80" i="15" a="1"/>
  <c r="IG108" i="15" a="1"/>
  <c r="ND14" i="15" a="1"/>
  <c r="LG49" i="15" a="1"/>
  <c r="LX99" i="15" a="1"/>
  <c r="MR35" i="15" a="1"/>
  <c r="EC75" i="15" a="1"/>
  <c r="OB52" i="15" a="1"/>
  <c r="NN106" i="15" a="1"/>
  <c r="KD59" i="15" a="1"/>
  <c r="HJ62" i="15" a="1"/>
  <c r="LT16" i="15" a="1"/>
  <c r="KI24" i="15" a="1"/>
  <c r="GE94" i="15" a="1"/>
  <c r="DL73" i="15" a="1"/>
  <c r="GJ100" i="15" a="1"/>
  <c r="IA46" i="15" a="1"/>
  <c r="IL96" i="15" a="1"/>
  <c r="NB41" i="15" a="1"/>
  <c r="HZ29" i="15" a="1"/>
  <c r="EP67" i="15" a="1"/>
  <c r="IR40" i="15" a="1"/>
  <c r="LR64" i="15" a="1"/>
  <c r="LF71" i="15" a="1"/>
  <c r="HV95" i="15" a="1"/>
  <c r="LX40" i="15" a="1"/>
  <c r="GF100" i="15" a="1"/>
  <c r="LH53" i="15" a="1"/>
  <c r="CT20" i="15" a="1"/>
  <c r="GJ87" i="15" a="1"/>
  <c r="CY65" i="15" a="1"/>
  <c r="DR22" i="15" a="1"/>
  <c r="GL9" i="15" a="1"/>
  <c r="NP75" i="15" a="1"/>
  <c r="FT12" i="15" a="1"/>
  <c r="JL72" i="15" a="1"/>
  <c r="IF65" i="15" a="1"/>
  <c r="EH31" i="15" a="1"/>
  <c r="LA107" i="15" a="1"/>
  <c r="LY77" i="15" a="1"/>
  <c r="ED41" i="15" a="1"/>
  <c r="OB81" i="15" a="1"/>
  <c r="ET29" i="15" a="1"/>
  <c r="DK68" i="15" a="1"/>
  <c r="IT35" i="15" a="1"/>
  <c r="IF69" i="15" a="1"/>
  <c r="DX19" i="15" a="1"/>
  <c r="ML59" i="15" a="1"/>
  <c r="NP41" i="15" a="1"/>
  <c r="FA108" i="15" a="1"/>
  <c r="LT82" i="15" a="1"/>
  <c r="AJ222" i="15"/>
  <c r="DK82" i="15" a="1"/>
  <c r="NO105" i="15" a="1"/>
  <c r="JV18" i="15" a="1"/>
  <c r="HD108" i="15" a="1"/>
  <c r="EB68" i="15" a="1"/>
  <c r="KO107" i="15" a="1"/>
  <c r="DJ18" i="15" a="1"/>
  <c r="LS39" i="15" a="1"/>
  <c r="OF74" i="15" a="1"/>
  <c r="GD57" i="15" a="1"/>
  <c r="KV6" i="15" a="1"/>
  <c r="JX56" i="15" a="1"/>
  <c r="LF59" i="15" a="1"/>
  <c r="JP93" i="15" a="1"/>
  <c r="FM29" i="15" a="1"/>
  <c r="LM7" i="15" a="1"/>
  <c r="IG58" i="15" a="1"/>
  <c r="HD7" i="15" a="1"/>
  <c r="HC52" i="15" a="1"/>
  <c r="EH8" i="15" a="1"/>
  <c r="EI87" i="15" a="1"/>
  <c r="CM63" i="15" a="1"/>
  <c r="JK54" i="15" a="1"/>
  <c r="FL50" i="15" a="1"/>
  <c r="GP27" i="15" a="1"/>
  <c r="NC109" i="15" a="1"/>
  <c r="IH39" i="15" a="1"/>
  <c r="LN41" i="15" a="1"/>
  <c r="LR119" i="15" a="1"/>
  <c r="IB24" i="15" a="1"/>
  <c r="KZ93" i="15" a="1"/>
  <c r="DF24" i="15" a="1"/>
  <c r="HI86" i="15" a="1"/>
  <c r="MJ90" i="15" a="1"/>
  <c r="MW32" i="15" a="1"/>
  <c r="NN27" i="15" a="1"/>
  <c r="EH37" i="15" a="1"/>
  <c r="CM75" i="15" a="1"/>
  <c r="LN46" i="15" a="1"/>
  <c r="CS73" i="15" a="1"/>
  <c r="OG109" i="15" a="1"/>
  <c r="IA82" i="15" a="1"/>
  <c r="NP59" i="15" a="1"/>
  <c r="GJ23" i="15" a="1"/>
  <c r="LL71" i="15" a="1"/>
  <c r="FY58" i="15" a="1"/>
  <c r="LX60" i="15" a="1"/>
  <c r="IZ68" i="15" a="1"/>
  <c r="IX69" i="15" a="1"/>
  <c r="FZ82" i="15" a="1"/>
  <c r="IY69" i="15" a="1"/>
  <c r="JW48" i="15" a="1"/>
  <c r="JR56" i="15" a="1"/>
  <c r="DF101" i="15" a="1"/>
  <c r="JE91" i="15" a="1"/>
  <c r="EV85" i="15" a="1"/>
  <c r="KU71" i="15" a="1"/>
  <c r="EU57" i="15" a="1"/>
  <c r="JE50" i="15" a="1"/>
  <c r="MP70" i="15" a="1"/>
  <c r="EZ101" i="15" a="1"/>
  <c r="JR86" i="15" a="1"/>
  <c r="KZ17" i="15" a="1"/>
  <c r="LR69" i="15" a="1"/>
  <c r="DV96" i="15" a="1"/>
  <c r="IN121" i="15" a="1"/>
  <c r="FX105" i="15" a="1"/>
  <c r="KN107" i="15" a="1"/>
  <c r="GV121" i="15" a="1"/>
  <c r="HU43" i="15" a="1"/>
  <c r="GE57" i="15" a="1"/>
  <c r="KO49" i="15" a="1"/>
  <c r="IB35" i="15" a="1"/>
  <c r="LL108" i="15" a="1"/>
  <c r="MW38" i="15" a="1"/>
  <c r="DP67" i="15" a="1"/>
  <c r="IT66" i="15" a="1"/>
  <c r="LA117" i="15" a="1"/>
  <c r="NJ108" i="15" a="1"/>
  <c r="IM105" i="15" a="1"/>
  <c r="LY58" i="15" a="1"/>
  <c r="KP42" i="15" a="1"/>
  <c r="GF60" i="15" a="1"/>
  <c r="KZ107" i="15" a="1"/>
  <c r="FY86" i="15" a="1"/>
  <c r="EU22" i="15" a="1"/>
  <c r="LX94" i="15" a="1"/>
  <c r="IR95" i="15" a="1"/>
  <c r="MQ88" i="15" a="1"/>
  <c r="NV58" i="15" a="1"/>
  <c r="FY95" i="15" a="1"/>
  <c r="FR30" i="15" a="1"/>
  <c r="HH51" i="15" a="1"/>
  <c r="NO38" i="15" a="1"/>
  <c r="CT9" i="15" a="1"/>
  <c r="MQ106" i="15" a="1"/>
  <c r="ED23" i="15" a="1"/>
  <c r="IZ85" i="15" a="1"/>
  <c r="EZ47" i="15" a="1"/>
  <c r="FT30" i="15" a="1"/>
  <c r="CL116" i="15" a="1"/>
  <c r="JV37" i="15" a="1"/>
  <c r="JD78" i="15" a="1"/>
  <c r="DE55" i="15" a="1"/>
  <c r="GD25" i="15" a="1"/>
  <c r="EV57" i="15" a="1"/>
  <c r="AL222" i="15"/>
  <c r="DX119" i="15" a="1"/>
  <c r="MK29" i="15" a="1"/>
  <c r="CR33" i="15" a="1"/>
  <c r="DL94" i="15" a="1"/>
  <c r="JK49" i="15" a="1"/>
  <c r="GQ88" i="15" a="1"/>
  <c r="DW46" i="15" a="1"/>
  <c r="CN71" i="15" a="1"/>
  <c r="HU64" i="15" a="1"/>
  <c r="FL121" i="15" a="1"/>
  <c r="DQ24" i="15" a="1"/>
  <c r="GD18" i="15" a="1"/>
  <c r="NU119" i="15" a="1"/>
  <c r="HJ59" i="15" a="1"/>
  <c r="EV7" i="15" a="1"/>
  <c r="DF57" i="15" a="1"/>
  <c r="KB109" i="15" a="1"/>
  <c r="NN26" i="15" a="1"/>
  <c r="FR64" i="15" a="1"/>
  <c r="GK62" i="15" a="1"/>
  <c r="HB118" i="15" a="1"/>
  <c r="CM51" i="15" a="1"/>
  <c r="FS31" i="15" a="1"/>
  <c r="EH65" i="15" a="1"/>
  <c r="JL46" i="15" a="1"/>
  <c r="NV86" i="15" a="1"/>
  <c r="JE101" i="15" a="1"/>
  <c r="KO120" i="15" a="1"/>
  <c r="MJ64" i="15" a="1"/>
  <c r="OG32" i="15" a="1"/>
  <c r="MW57" i="15" a="1"/>
  <c r="NT115" i="15" a="1"/>
  <c r="CR107" i="15" a="1"/>
  <c r="HP105" i="15" a="1"/>
  <c r="IX81" i="15" a="1"/>
  <c r="HD51" i="15" a="1"/>
  <c r="JL118" i="15" a="1"/>
  <c r="FM81" i="15" a="1"/>
  <c r="JE80" i="15" a="1"/>
  <c r="NZ27" i="15" a="1"/>
  <c r="OG88" i="15" a="1"/>
  <c r="MD33" i="15" a="1"/>
  <c r="LM20" i="15" a="1"/>
  <c r="FF68" i="15" a="1"/>
  <c r="CN21" i="15" a="1"/>
  <c r="DQ27" i="15" a="1"/>
  <c r="FY99" i="15" a="1"/>
  <c r="KU64" i="15" a="1"/>
  <c r="LN119" i="15" a="1"/>
  <c r="GP28" i="15" a="1"/>
  <c r="HD22" i="15" a="1"/>
  <c r="KC88" i="15" a="1"/>
  <c r="OF93" i="15" a="1"/>
  <c r="IG29" i="15" a="1"/>
  <c r="IH79" i="15" a="1"/>
  <c r="GK10" i="15" a="1"/>
  <c r="FF12" i="15" a="1"/>
  <c r="HB29" i="15" a="1"/>
  <c r="IX6" i="15" a="1"/>
  <c r="FS12" i="15" a="1"/>
  <c r="FZ90" i="15" a="1"/>
  <c r="LA119" i="15" a="1"/>
  <c r="GF45" i="15" a="1"/>
  <c r="GX97" i="15" a="1"/>
  <c r="CL89" i="15" a="1"/>
  <c r="OA20" i="15" a="1"/>
  <c r="CL22" i="15" a="1"/>
  <c r="KI79" i="15" a="1"/>
  <c r="DF82" i="15" a="1"/>
  <c r="DV29" i="15" a="1"/>
  <c r="MV24" i="15" a="1"/>
  <c r="IT58" i="15" a="1"/>
  <c r="GF28" i="15" a="1"/>
  <c r="DF56" i="15" a="1"/>
  <c r="ED34" i="15" a="1"/>
  <c r="OF28" i="15" a="1"/>
  <c r="HC6" i="15" a="1"/>
  <c r="JK27" i="15" a="1"/>
  <c r="MV20" i="15" a="1"/>
  <c r="NB95" i="15" a="1"/>
  <c r="EV119" i="15" a="1"/>
  <c r="EI57" i="15" a="1"/>
  <c r="KO28" i="15" a="1"/>
  <c r="FG47" i="15" a="1"/>
  <c r="MD107" i="15" a="1"/>
  <c r="OA26" i="15" a="1"/>
  <c r="FX33" i="15" a="1"/>
  <c r="NP52" i="15" a="1"/>
  <c r="FZ21" i="15" a="1"/>
  <c r="FZ66" i="15" a="1"/>
  <c r="FX63" i="15" a="1"/>
  <c r="IB85" i="15" a="1"/>
  <c r="LX107" i="15" a="1"/>
  <c r="KN51" i="15" a="1"/>
  <c r="EN74" i="15" a="1"/>
  <c r="MJ14" i="15" a="1"/>
  <c r="KB61" i="15" a="1"/>
  <c r="NZ56" i="15" a="1"/>
  <c r="IY67" i="15" a="1"/>
  <c r="GJ78" i="15" a="1"/>
  <c r="LH47" i="15" a="1"/>
  <c r="EN53" i="15" a="1"/>
  <c r="OF68" i="15" a="1"/>
  <c r="DW15" i="15" a="1"/>
  <c r="DJ56" i="15" a="1"/>
  <c r="FY57" i="15" a="1"/>
  <c r="GQ80" i="15" a="1"/>
  <c r="MJ108" i="15" a="1"/>
  <c r="CY22" i="15" a="1"/>
  <c r="KZ7" i="15" a="1"/>
  <c r="KJ98" i="15" a="1"/>
  <c r="HP6" i="15" a="1"/>
  <c r="KC50" i="15" a="1"/>
  <c r="IG31" i="15" a="1"/>
  <c r="ML13" i="15" a="1"/>
  <c r="LR62" i="15" a="1"/>
  <c r="MX100" i="15" a="1"/>
  <c r="JP34" i="15" a="1"/>
  <c r="LA82" i="15" a="1"/>
  <c r="EN99" i="15" a="1"/>
  <c r="KJ83" i="15" a="1"/>
  <c r="ND11" i="15" a="1"/>
  <c r="EU28" i="15" a="1"/>
  <c r="HN120" i="15" a="1"/>
  <c r="CT36" i="15" a="1"/>
  <c r="IR10" i="15" a="1"/>
  <c r="DV77" i="15" a="1"/>
  <c r="OH89" i="15" a="1"/>
  <c r="HU35" i="15" a="1"/>
  <c r="FL62" i="15" a="1"/>
  <c r="MV48" i="15" a="1"/>
  <c r="IL48" i="15" a="1"/>
  <c r="FM21" i="15" a="1"/>
  <c r="KT100" i="15" a="1"/>
  <c r="CZ21" i="15" a="1"/>
  <c r="MR85" i="15" a="1"/>
  <c r="GL52" i="15" a="1"/>
  <c r="IL55" i="15" a="1"/>
  <c r="KV91" i="15" a="1"/>
  <c r="CT14" i="15" a="1"/>
  <c r="NN64" i="15" a="1"/>
  <c r="JK118" i="15" a="1"/>
  <c r="NO106" i="15" a="1"/>
  <c r="CL47" i="15" a="1"/>
  <c r="FT17" i="15" a="1"/>
  <c r="DP88" i="15" a="1"/>
  <c r="IF26" i="15" a="1"/>
  <c r="MX36" i="15" a="1"/>
  <c r="EU45" i="15" a="1"/>
  <c r="LA85" i="15" a="1"/>
  <c r="HH22" i="15" a="1"/>
  <c r="NZ86" i="15" a="1"/>
  <c r="CS96" i="15" a="1"/>
  <c r="GR94" i="15" a="1"/>
  <c r="ML44" i="15" a="1"/>
  <c r="LM89" i="15" a="1"/>
  <c r="EI6" i="15" a="1"/>
  <c r="HC24" i="15" a="1"/>
  <c r="DP74" i="15" a="1"/>
  <c r="IB15" i="15" a="1"/>
  <c r="LY28" i="15" a="1"/>
  <c r="JW69" i="15" a="1"/>
  <c r="DE70" i="15" a="1"/>
  <c r="EJ36" i="15" a="1"/>
  <c r="JL37" i="15" a="1"/>
  <c r="LZ15" i="15" a="1"/>
  <c r="IB70" i="15" a="1"/>
  <c r="GR97" i="15" a="1"/>
  <c r="LM27" i="15" a="1"/>
  <c r="KD97" i="15" a="1"/>
  <c r="DL108" i="15" a="1"/>
  <c r="LB33" i="15" a="1"/>
  <c r="GJ38" i="15" a="1"/>
  <c r="NP101" i="15" a="1"/>
  <c r="FY26" i="15" a="1"/>
  <c r="IN69" i="15" a="1"/>
  <c r="HH14" i="15" a="1"/>
  <c r="GD73" i="15" a="1"/>
  <c r="FA73" i="15" a="1"/>
  <c r="GE119" i="15" a="1"/>
  <c r="EN12" i="15" a="1"/>
  <c r="DP37" i="15" a="1"/>
  <c r="LL13" i="15" a="1"/>
  <c r="HI83" i="15" a="1"/>
  <c r="ML80" i="15" a="1"/>
  <c r="DE89" i="15" a="1"/>
  <c r="DV73" i="15" a="1"/>
  <c r="JV116" i="15" a="1"/>
  <c r="IB117" i="15" a="1"/>
  <c r="HO101" i="15" a="1"/>
  <c r="EN41" i="15" a="1"/>
  <c r="HC72" i="15" a="1"/>
  <c r="EN70" i="15" a="1"/>
  <c r="FZ49" i="15" a="1"/>
  <c r="LM6" i="15" a="1"/>
  <c r="KC40" i="15" a="1"/>
  <c r="HD29" i="15" a="1"/>
  <c r="DJ48" i="15" a="1"/>
  <c r="DP26" i="15" a="1"/>
  <c r="DJ117" i="15" a="1"/>
  <c r="GW87" i="15" a="1"/>
  <c r="NU101" i="15" a="1"/>
  <c r="DD56" i="15" a="1"/>
  <c r="GE116" i="15" a="1"/>
  <c r="KD55" i="15" a="1"/>
  <c r="LR12" i="15" a="1"/>
  <c r="NB100" i="15" a="1"/>
  <c r="NU117" i="15" a="1"/>
  <c r="IN105" i="15" a="1"/>
  <c r="HO14" i="15" a="1"/>
  <c r="DD64" i="15" a="1"/>
  <c r="IF74" i="15" a="1"/>
  <c r="NB105" i="15" a="1"/>
  <c r="OH46" i="15" a="1"/>
  <c r="HP97" i="15" a="1"/>
  <c r="MV29" i="15" a="1"/>
  <c r="NN10" i="15" a="1"/>
  <c r="OB32" i="15" a="1"/>
  <c r="FS22" i="15" a="1"/>
  <c r="FS94" i="15" a="1"/>
  <c r="IR47" i="15" a="1"/>
  <c r="IN19" i="15" a="1"/>
  <c r="NI41" i="15" a="1"/>
  <c r="LS68" i="15" a="1"/>
  <c r="JQ37" i="15" a="1"/>
  <c r="MX47" i="15" a="1"/>
  <c r="IN17" i="15" a="1"/>
  <c r="NI53" i="15" a="1"/>
  <c r="FN42" i="15" a="1"/>
  <c r="HJ99" i="15" a="1"/>
  <c r="JF37" i="15" a="1"/>
  <c r="EN86" i="15" a="1"/>
  <c r="JF32" i="15" a="1"/>
  <c r="ND84" i="15" a="1"/>
  <c r="KT35" i="15" a="1"/>
  <c r="HC82" i="15" a="1"/>
  <c r="DW76" i="15" a="1"/>
  <c r="OF33" i="15" a="1"/>
  <c r="NP108" i="15" a="1"/>
  <c r="EZ96" i="15" a="1"/>
  <c r="FZ35" i="15" a="1"/>
  <c r="MQ75" i="15" a="1"/>
  <c r="DW67" i="15" a="1"/>
  <c r="NO67" i="15" a="1"/>
  <c r="JP79" i="15" a="1"/>
  <c r="LT81" i="15" a="1"/>
  <c r="ED98" i="15" a="1"/>
  <c r="HV30" i="15" a="1"/>
  <c r="FR14" i="15" a="1"/>
  <c r="FR8" i="15" a="1"/>
  <c r="MK53" i="15" a="1"/>
  <c r="DP121" i="15" a="1"/>
  <c r="FG18" i="15" a="1"/>
  <c r="EC99" i="15" a="1"/>
  <c r="DV79" i="15" a="1"/>
  <c r="DK37" i="15" a="1"/>
  <c r="EN106" i="15" a="1"/>
  <c r="IM88" i="15" a="1"/>
  <c r="FS24" i="15" a="1"/>
  <c r="EV49" i="15" a="1"/>
  <c r="LG48" i="15" a="1"/>
  <c r="CX28" i="15" a="1"/>
  <c r="JF81" i="15" a="1"/>
  <c r="DJ19" i="15" a="1"/>
  <c r="LR94" i="15" a="1"/>
  <c r="KC89" i="15" a="1"/>
  <c r="JL86" i="15" a="1"/>
  <c r="JR8" i="15" a="1"/>
  <c r="HT40" i="15" a="1"/>
  <c r="CX36" i="15" a="1"/>
  <c r="GJ62" i="15" a="1"/>
  <c r="NT86" i="15" a="1"/>
  <c r="NN45" i="15" a="1"/>
  <c r="HH23" i="15" a="1"/>
  <c r="EU34" i="15" a="1"/>
  <c r="JV83" i="15" a="1"/>
  <c r="JV109" i="15" a="1"/>
  <c r="JF27" i="15" a="1"/>
  <c r="IT27" i="15" a="1"/>
  <c r="KU117" i="15" a="1"/>
  <c r="CT69" i="15" a="1"/>
  <c r="JV35" i="15" a="1"/>
  <c r="FS66" i="15" a="1"/>
  <c r="EU32" i="15" a="1"/>
  <c r="EO28" i="15" a="1"/>
  <c r="EP61" i="15" a="1"/>
  <c r="NI97" i="15" a="1"/>
  <c r="FM73" i="15" a="1"/>
  <c r="IF92" i="15" a="1"/>
  <c r="HZ61" i="15" a="1"/>
  <c r="DL76" i="15" a="1"/>
  <c r="LF98" i="15" a="1"/>
  <c r="EJ107" i="15" a="1"/>
  <c r="IR35" i="15" a="1"/>
  <c r="CM42" i="15" a="1"/>
  <c r="FS107" i="15" a="1"/>
  <c r="DQ40" i="15" a="1"/>
  <c r="HV81" i="15" a="1"/>
  <c r="HZ8" i="15" a="1"/>
  <c r="GQ74" i="15" a="1"/>
  <c r="CN60" i="15" a="1"/>
  <c r="MX70" i="15" a="1"/>
  <c r="GJ81" i="15" a="1"/>
  <c r="FH6" i="15" a="1"/>
  <c r="MX45" i="15" a="1"/>
  <c r="MQ46" i="15" a="1"/>
  <c r="CN55" i="15" a="1"/>
  <c r="LF45" i="15" a="1"/>
  <c r="EH39" i="15" a="1"/>
  <c r="IF94" i="15" a="1"/>
  <c r="GQ53" i="15" a="1"/>
  <c r="NV101" i="15" a="1"/>
  <c r="LR43" i="15" a="1"/>
  <c r="CY49" i="15" a="1"/>
  <c r="IL18" i="15" a="1"/>
  <c r="LF79" i="15" a="1"/>
  <c r="IX106" i="15" a="1"/>
  <c r="LT35" i="15" a="1"/>
  <c r="JJ93" i="15" a="1"/>
  <c r="LZ88" i="15" a="1"/>
  <c r="MF51" i="15" a="1"/>
  <c r="FF30" i="15" a="1"/>
  <c r="HO42" i="15" a="1"/>
  <c r="EH40" i="15" a="1"/>
  <c r="DX32" i="15" a="1"/>
  <c r="HB81" i="15" a="1"/>
  <c r="MW63" i="15" a="1"/>
  <c r="LG105" i="15" a="1"/>
  <c r="AD102" i="15"/>
  <c r="IR100" i="15" a="1"/>
  <c r="KV63" i="15" a="1"/>
  <c r="DE100" i="15" a="1"/>
  <c r="FX19" i="15" a="1"/>
  <c r="CL45" i="15" a="1"/>
  <c r="HD98" i="15" a="1"/>
  <c r="EN109" i="15" a="1"/>
  <c r="HH16" i="15" a="1"/>
  <c r="GX70" i="15" a="1"/>
  <c r="NU20" i="15" a="1"/>
  <c r="CL69" i="15" a="1"/>
  <c r="FM70" i="15" a="1"/>
  <c r="GJ59" i="15" a="1"/>
  <c r="KU15" i="15" a="1"/>
  <c r="MF119" i="15" a="1"/>
  <c r="OG44" i="15" a="1"/>
  <c r="ED15" i="15" a="1"/>
  <c r="EC49" i="15" a="1"/>
  <c r="MX81" i="15" a="1"/>
  <c r="HU12" i="15" a="1"/>
  <c r="HC98" i="15" a="1"/>
  <c r="CN90" i="15" a="1"/>
  <c r="HC39" i="15" a="1"/>
  <c r="HB43" i="15" a="1"/>
  <c r="IF14" i="15" a="1"/>
  <c r="FL79" i="15" a="1"/>
  <c r="ET75" i="15" a="1"/>
  <c r="EZ61" i="15" a="1"/>
  <c r="CN13" i="15" a="1"/>
  <c r="JK90" i="15" a="1"/>
  <c r="LT59" i="15" a="1"/>
  <c r="ML92" i="15" a="1"/>
  <c r="KT36" i="15" a="1"/>
  <c r="HZ101" i="15" a="1"/>
  <c r="DF28" i="15" a="1"/>
  <c r="MV84" i="15" a="1"/>
  <c r="LZ34" i="15" a="1"/>
  <c r="EU81" i="15" a="1"/>
  <c r="EN79" i="15" a="1"/>
  <c r="CR19" i="15" a="1"/>
  <c r="GE56" i="15" a="1"/>
  <c r="FS23" i="15" a="1"/>
  <c r="DV70" i="15" a="1"/>
  <c r="HD95" i="15" a="1"/>
  <c r="FM78" i="15" a="1"/>
  <c r="HP16" i="15" a="1"/>
  <c r="FA44" i="15" a="1"/>
  <c r="NB45" i="15" a="1"/>
  <c r="FX118" i="15" a="1"/>
  <c r="DV67" i="15" a="1"/>
  <c r="KV94" i="15" a="1"/>
  <c r="NO12" i="15" a="1"/>
  <c r="GV6" i="15" a="1"/>
  <c r="KZ60" i="15" a="1"/>
  <c r="DR20" i="15" a="1"/>
  <c r="IG94" i="15" a="1"/>
  <c r="LG62" i="15" a="1"/>
  <c r="FG35" i="15" a="1"/>
  <c r="ET100" i="15" a="1"/>
  <c r="EB6" i="15" a="1"/>
  <c r="EP86" i="15" a="1"/>
  <c r="DL98" i="15" a="1"/>
  <c r="LB27" i="15" a="1"/>
  <c r="NP40" i="15" a="1"/>
  <c r="GP14" i="15" a="1"/>
  <c r="CX84" i="15" a="1"/>
  <c r="GQ75" i="15" a="1"/>
  <c r="ML101" i="15" a="1"/>
  <c r="GW75" i="15" a="1"/>
  <c r="LF75" i="15" a="1"/>
  <c r="X223" i="15"/>
  <c r="KH44" i="15" a="1"/>
  <c r="GJ121" i="15" a="1"/>
  <c r="NT119" i="15" a="1"/>
  <c r="GJ61" i="15" a="1"/>
  <c r="HC15" i="15" a="1"/>
  <c r="EZ94" i="15" a="1"/>
  <c r="ED62" i="15" a="1"/>
  <c r="HU22" i="15" a="1"/>
  <c r="IY25" i="15" a="1"/>
  <c r="GF14" i="15" a="1"/>
  <c r="LB48" i="15" a="1"/>
  <c r="MV116" i="15" a="1"/>
  <c r="KI54" i="15" a="1"/>
  <c r="IZ81" i="15" a="1"/>
  <c r="KV119" i="15" a="1"/>
  <c r="LX10" i="15" a="1"/>
  <c r="CZ67" i="15" a="1"/>
  <c r="DD80" i="15" a="1"/>
  <c r="NH93" i="15" a="1"/>
  <c r="IM50" i="15" a="1"/>
  <c r="LF16" i="15" a="1"/>
  <c r="IF95" i="15" a="1"/>
  <c r="DF16" i="15" a="1"/>
  <c r="DD66" i="15" a="1"/>
  <c r="IG61" i="15" a="1"/>
  <c r="IM99" i="15" a="1"/>
  <c r="DQ62" i="15" a="1"/>
  <c r="EZ106" i="15" a="1"/>
  <c r="JE98" i="15" a="1"/>
  <c r="NV18" i="15" a="1"/>
  <c r="GK94" i="15" a="1"/>
  <c r="MW66" i="15" a="1"/>
  <c r="NI76" i="15" a="1"/>
  <c r="HH109" i="15" a="1"/>
  <c r="MW77" i="15" a="1"/>
  <c r="NJ72" i="15" a="1"/>
  <c r="IH73" i="15" a="1"/>
  <c r="FZ23" i="15" a="1"/>
  <c r="EU62" i="15" a="1"/>
  <c r="CX59" i="15" a="1"/>
  <c r="EC21" i="15" a="1"/>
  <c r="DX81" i="15" a="1"/>
  <c r="LT72" i="15" a="1"/>
  <c r="DP32" i="15" a="1"/>
  <c r="EN11" i="15" a="1"/>
  <c r="EB9" i="15" a="1"/>
  <c r="MF98" i="15" a="1"/>
  <c r="LM26" i="15" a="1"/>
  <c r="NI13" i="15" a="1"/>
  <c r="IG38" i="15" a="1"/>
  <c r="CL61" i="15" a="1"/>
  <c r="EV39" i="15" a="1"/>
  <c r="CN120" i="15" a="1"/>
  <c r="DF49" i="15" a="1"/>
  <c r="FN18" i="15" a="1"/>
  <c r="FH85" i="15" a="1"/>
  <c r="KP118" i="15" a="1"/>
  <c r="DK116" i="15" a="1"/>
  <c r="FN32" i="15" a="1"/>
  <c r="MK121" i="15" a="1"/>
  <c r="GX44" i="15" a="1"/>
  <c r="JQ44" i="15" a="1"/>
  <c r="DP77" i="15" a="1"/>
  <c r="NN47" i="15" a="1"/>
  <c r="LS96" i="15" a="1"/>
  <c r="HI6" i="15" a="1"/>
  <c r="GW27" i="15" a="1"/>
  <c r="IR27" i="15" a="1"/>
  <c r="LB50" i="15" a="1"/>
  <c r="HO77" i="15" a="1"/>
  <c r="MR98" i="15" a="1"/>
  <c r="JF95" i="15" a="1"/>
  <c r="NN40" i="15" a="1"/>
  <c r="CY55" i="15" a="1"/>
  <c r="CZ19" i="15" a="1"/>
  <c r="HT68" i="15" a="1"/>
  <c r="DL9" i="15" a="1"/>
  <c r="CL106" i="15" a="1"/>
  <c r="KN80" i="15" a="1"/>
  <c r="HN79" i="15" a="1"/>
  <c r="HD30" i="15" a="1"/>
  <c r="FA16" i="15" a="1"/>
  <c r="LZ63" i="15" a="1"/>
  <c r="CZ97" i="15" a="1"/>
  <c r="DV85" i="15" a="1"/>
  <c r="KU16" i="15" a="1"/>
  <c r="HC101" i="15" a="1"/>
  <c r="KD11" i="15" a="1"/>
  <c r="LL109" i="15" a="1"/>
  <c r="FL87" i="15" a="1"/>
  <c r="MR119" i="15" a="1"/>
  <c r="KU52" i="15" a="1"/>
  <c r="IZ21" i="15" a="1"/>
  <c r="HO108" i="15" a="1"/>
  <c r="LF78" i="15" a="1"/>
  <c r="NB96" i="15" a="1"/>
  <c r="NO69" i="15" a="1"/>
  <c r="KI25" i="15" a="1"/>
  <c r="FX107" i="15" a="1"/>
  <c r="JP24" i="15" a="1"/>
  <c r="HI32" i="15" a="1"/>
  <c r="HJ108" i="15" a="1"/>
  <c r="FH99" i="15" a="1"/>
  <c r="HJ35" i="15" a="1"/>
  <c r="GD90" i="15" a="1"/>
  <c r="HB27" i="15" a="1"/>
  <c r="IA22" i="15" a="1"/>
  <c r="FN70" i="15" a="1"/>
  <c r="EU61" i="15" a="1"/>
  <c r="OG117" i="15" a="1"/>
  <c r="MP100" i="15" a="1"/>
  <c r="GD100" i="15" a="1"/>
  <c r="IY86" i="15" a="1"/>
  <c r="KN64" i="15" a="1"/>
  <c r="GF52" i="15" a="1"/>
  <c r="DX76" i="15" a="1"/>
  <c r="HH67" i="15" a="1"/>
  <c r="GL27" i="15" a="1"/>
  <c r="DL67" i="15" a="1"/>
  <c r="HZ27" i="15" a="1"/>
  <c r="JL78" i="15" a="1"/>
  <c r="JE79" i="15" a="1"/>
  <c r="KD106" i="15" a="1"/>
  <c r="NU36" i="15" a="1"/>
  <c r="NI121" i="15" a="1"/>
  <c r="ED94" i="15" a="1"/>
  <c r="NB80" i="15" a="1"/>
  <c r="ED66" i="15" a="1"/>
  <c r="NP48" i="15" a="1"/>
  <c r="CM70" i="15" a="1"/>
  <c r="IA118" i="15" a="1"/>
  <c r="CN10" i="15" a="1"/>
  <c r="LY19" i="15" a="1"/>
  <c r="HT83" i="15" a="1"/>
  <c r="JF14" i="15" a="1"/>
  <c r="LG90" i="15" a="1"/>
  <c r="HV51" i="15" a="1"/>
  <c r="GP52" i="15" a="1"/>
  <c r="JD25" i="15" a="1"/>
  <c r="KH25" i="15" a="1"/>
  <c r="FG99" i="15" a="1"/>
  <c r="FG26" i="15" a="1"/>
  <c r="NP86" i="15" a="1"/>
  <c r="OF71" i="15" a="1"/>
  <c r="IG47" i="15" a="1"/>
  <c r="NV14" i="15" a="1"/>
  <c r="FX79" i="15" a="1"/>
  <c r="JF85" i="15" a="1"/>
  <c r="HZ14" i="15" a="1"/>
  <c r="ME109" i="15" a="1"/>
  <c r="FY12" i="15" a="1"/>
  <c r="NT42" i="15" a="1"/>
  <c r="CM56" i="15" a="1"/>
  <c r="JL50" i="15" a="1"/>
  <c r="NH57" i="15" a="1"/>
  <c r="KU85" i="15" a="1"/>
  <c r="HP58" i="15" a="1"/>
  <c r="EO22" i="15" a="1"/>
  <c r="IB25" i="15" a="1"/>
  <c r="FA37" i="15" a="1"/>
  <c r="MJ30" i="15" a="1"/>
  <c r="HV43" i="15" a="1"/>
  <c r="GF116" i="15" a="1"/>
  <c r="MP54" i="15" a="1"/>
  <c r="FS89" i="15" a="1"/>
  <c r="IG32" i="15" a="1"/>
  <c r="HH17" i="15" a="1"/>
  <c r="CY115" i="15" a="1"/>
  <c r="KB33" i="15" a="1"/>
  <c r="DR67" i="15" a="1"/>
  <c r="GL82" i="15" a="1"/>
  <c r="FN108" i="15" a="1"/>
  <c r="GD88" i="15" a="1"/>
  <c r="MJ86" i="15" a="1"/>
  <c r="NO99" i="15" a="1"/>
  <c r="ET97" i="15" a="1"/>
  <c r="GK60" i="15" a="1"/>
  <c r="LT60" i="15" a="1"/>
  <c r="HN13" i="15" a="1"/>
  <c r="KP67" i="15" a="1"/>
  <c r="DX93" i="15" a="1"/>
  <c r="HU97" i="15" a="1"/>
  <c r="NN54" i="15" a="1"/>
  <c r="LN78" i="15" a="1"/>
  <c r="KV76" i="15" a="1"/>
  <c r="EB97" i="15" a="1"/>
  <c r="DQ119" i="15" a="1"/>
  <c r="CY83" i="15" a="1"/>
  <c r="CR89" i="15" a="1"/>
  <c r="EU69" i="15" a="1"/>
  <c r="GD105" i="15" a="1"/>
  <c r="NZ92" i="15" a="1"/>
  <c r="JW67" i="15" a="1"/>
  <c r="LF83" i="15" a="1"/>
  <c r="JR7" i="15" a="1"/>
  <c r="ET56" i="15" a="1"/>
  <c r="EZ35" i="15" a="1"/>
  <c r="LF108" i="15" a="1"/>
  <c r="EI63" i="15" a="1"/>
  <c r="LF76" i="15" a="1"/>
  <c r="MV21" i="15" a="1"/>
  <c r="FN34" i="15" a="1"/>
  <c r="KH23" i="15" a="1"/>
  <c r="HN9" i="15" a="1"/>
  <c r="DD41" i="15" a="1"/>
  <c r="HV68" i="15" a="1"/>
  <c r="DL47" i="15" a="1"/>
  <c r="KI53" i="15" a="1"/>
  <c r="AC222" i="15"/>
  <c r="HN98" i="15" a="1"/>
  <c r="DJ57" i="15" a="1"/>
  <c r="DQ120" i="15" a="1"/>
  <c r="OF76" i="15" a="1"/>
  <c r="LR53" i="15" a="1"/>
  <c r="MF89" i="15" a="1"/>
  <c r="FA66" i="15" a="1"/>
  <c r="HI74" i="15" a="1"/>
  <c r="GW73" i="15" a="1"/>
  <c r="GP48" i="15" a="1"/>
  <c r="KV16" i="15" a="1"/>
  <c r="CY101" i="15" a="1"/>
  <c r="GE46" i="15" a="1"/>
  <c r="GQ20" i="15" a="1"/>
  <c r="CZ10" i="15" a="1"/>
  <c r="DX52" i="15" a="1"/>
  <c r="FB55" i="15" a="1"/>
  <c r="DK65" i="15" a="1"/>
  <c r="V222" i="15"/>
  <c r="EC38" i="15" a="1"/>
  <c r="HU42" i="15" a="1"/>
  <c r="NI73" i="15" a="1"/>
  <c r="EJ75" i="15" a="1"/>
  <c r="NN85" i="15" a="1"/>
  <c r="EB19" i="15" a="1"/>
  <c r="IL99" i="15" a="1"/>
  <c r="LA88" i="15" a="1"/>
  <c r="FS95" i="15" a="1"/>
  <c r="EZ7" i="15" a="1"/>
  <c r="HO45" i="15" a="1"/>
  <c r="JX18" i="15" a="1"/>
  <c r="HU25" i="15" a="1"/>
  <c r="IX30" i="15" a="1"/>
  <c r="EB99" i="15" a="1"/>
  <c r="EP38" i="15" a="1"/>
  <c r="EO85" i="15" a="1"/>
  <c r="FH14" i="15" a="1"/>
  <c r="CT47" i="15" a="1"/>
  <c r="NB120" i="15" a="1"/>
  <c r="OA23" i="15" a="1"/>
  <c r="HJ28" i="15" a="1"/>
  <c r="DW12" i="15" a="1"/>
  <c r="FB53" i="15" a="1"/>
  <c r="NC32" i="15" a="1"/>
  <c r="MP115" i="15" a="1"/>
  <c r="CL28" i="15" a="1"/>
  <c r="NT41" i="15" a="1"/>
  <c r="KN32" i="15" a="1"/>
  <c r="IT106" i="15" a="1"/>
  <c r="NU33" i="15" a="1"/>
  <c r="LX88" i="15" a="1"/>
  <c r="DW83" i="15" a="1"/>
  <c r="DL13" i="15" a="1"/>
  <c r="NV80" i="15" a="1"/>
  <c r="DW36" i="15" a="1"/>
  <c r="MF13" i="15" a="1"/>
  <c r="DL109" i="15" a="1"/>
  <c r="DV58" i="15" a="1"/>
  <c r="JD91" i="15" a="1"/>
  <c r="GE54" i="15" a="1"/>
  <c r="EI105" i="15" a="1"/>
  <c r="FZ30" i="15" a="1"/>
  <c r="JQ97" i="15" a="1"/>
  <c r="FB81" i="15" a="1"/>
  <c r="EO106" i="15" a="1"/>
  <c r="CL48" i="15" a="1"/>
  <c r="NJ63" i="15" a="1"/>
  <c r="IS82" i="15" a="1"/>
  <c r="GF15" i="15" a="1"/>
  <c r="CM92" i="15" a="1"/>
  <c r="LN34" i="15" a="1"/>
  <c r="GK54" i="15" a="1"/>
  <c r="MW44" i="15" a="1"/>
  <c r="MK120" i="15" a="1"/>
  <c r="FR26" i="15" a="1"/>
  <c r="EO86" i="15" a="1"/>
  <c r="GE90" i="15" a="1"/>
  <c r="GE87" i="15" a="1"/>
  <c r="IT21" i="15" a="1"/>
  <c r="JD70" i="15" a="1"/>
  <c r="IA7" i="15" a="1"/>
  <c r="GL108" i="15" a="1"/>
  <c r="LS8" i="15" a="1"/>
  <c r="IB64" i="15" a="1"/>
  <c r="KZ94" i="15" a="1"/>
  <c r="NI40" i="15" a="1"/>
  <c r="DD28" i="15" a="1"/>
  <c r="FX36" i="15" a="1"/>
  <c r="DX74" i="15" a="1"/>
  <c r="GQ13" i="15" a="1"/>
  <c r="MW41" i="15" a="1"/>
  <c r="OA117" i="15" a="1"/>
  <c r="FX89" i="15" a="1"/>
  <c r="FX68" i="15" a="1"/>
  <c r="NO87" i="15" a="1"/>
  <c r="FH34" i="15" a="1"/>
  <c r="GX50" i="15" a="1"/>
  <c r="EB76" i="15" a="1"/>
  <c r="IZ106" i="15" a="1"/>
  <c r="FY28" i="15" a="1"/>
  <c r="HO96" i="15" a="1"/>
  <c r="FM97" i="15" a="1"/>
  <c r="IH74" i="15" a="1"/>
  <c r="LA72" i="15" a="1"/>
  <c r="GW43" i="15" a="1"/>
  <c r="HC63" i="15" a="1"/>
  <c r="EC106" i="15" a="1"/>
  <c r="GP17" i="15" a="1"/>
  <c r="JR87" i="15" a="1"/>
  <c r="GQ12" i="15" a="1"/>
  <c r="KO38" i="15" a="1"/>
  <c r="HH68" i="15" a="1"/>
  <c r="LZ8" i="15" a="1"/>
  <c r="GW84" i="15" a="1"/>
  <c r="DD44" i="15" a="1"/>
  <c r="IS20" i="15" a="1"/>
  <c r="LZ76" i="15" a="1"/>
  <c r="LL50" i="15" a="1"/>
  <c r="JX16" i="15" a="1"/>
  <c r="HU36" i="15" a="1"/>
  <c r="IY49" i="15" a="1"/>
  <c r="JD81" i="15" a="1"/>
  <c r="NO108" i="15" a="1"/>
  <c r="IR97" i="15" a="1"/>
  <c r="GQ89" i="15" a="1"/>
  <c r="MF20" i="15" a="1"/>
  <c r="IB89" i="15" a="1"/>
  <c r="GJ84" i="15" a="1"/>
  <c r="LH118" i="15" a="1"/>
  <c r="LX65" i="15" a="1"/>
  <c r="EV24" i="15" a="1"/>
  <c r="EH74" i="15" a="1"/>
  <c r="GF23" i="15" a="1"/>
  <c r="MJ7" i="15" a="1"/>
  <c r="NN13" i="15" a="1"/>
  <c r="IR96" i="15" a="1"/>
  <c r="DE88" i="15" a="1"/>
  <c r="ME97" i="15" a="1"/>
  <c r="KZ53" i="15" a="1"/>
  <c r="ET16" i="15" a="1"/>
  <c r="LB89" i="15" a="1"/>
  <c r="FL10" i="15" a="1"/>
  <c r="LB40" i="15" a="1"/>
  <c r="FR12" i="15" a="1"/>
  <c r="NZ116" i="15" a="1"/>
  <c r="MF23" i="15" a="1"/>
  <c r="LR52" i="15" a="1"/>
  <c r="FY19" i="15" a="1"/>
  <c r="JQ118" i="15" a="1"/>
  <c r="JE83" i="15" a="1"/>
  <c r="KP87" i="15" a="1"/>
  <c r="GF24" i="15" a="1"/>
  <c r="NV20" i="15" a="1"/>
  <c r="MJ10" i="15" a="1"/>
  <c r="GW116" i="15" a="1"/>
  <c r="HP84" i="15" a="1"/>
  <c r="JQ78" i="15" a="1"/>
  <c r="NO101" i="15" a="1"/>
  <c r="IZ66" i="15" a="1"/>
  <c r="FL43" i="15" a="1"/>
  <c r="DW79" i="15" a="1"/>
  <c r="IN28" i="15" a="1"/>
  <c r="FZ32" i="15" a="1"/>
  <c r="OA121" i="15" a="1"/>
  <c r="EC69" i="15" a="1"/>
  <c r="OG66" i="15" a="1"/>
  <c r="GQ26" i="15" a="1"/>
  <c r="DF23" i="15" a="1"/>
  <c r="GX117" i="15" a="1"/>
  <c r="EV100" i="15" a="1"/>
  <c r="CZ94" i="15" a="1"/>
  <c r="EP120" i="15" a="1"/>
  <c r="LN16" i="15" a="1"/>
  <c r="EH87" i="15" a="1"/>
  <c r="LM28" i="15" a="1"/>
  <c r="LF77" i="15" a="1"/>
  <c r="GE71" i="15" a="1"/>
  <c r="JL95" i="15" a="1"/>
  <c r="JK40" i="15" a="1"/>
  <c r="IH9" i="15" a="1"/>
  <c r="IM63" i="15" a="1"/>
  <c r="OG69" i="15" a="1"/>
  <c r="IX96" i="15" a="1"/>
  <c r="KI60" i="15" a="1"/>
  <c r="NB25" i="15" a="1"/>
  <c r="EJ38" i="15" a="1"/>
  <c r="DF36" i="15" a="1"/>
  <c r="OB79" i="15" a="1"/>
  <c r="FM75" i="15" a="1"/>
  <c r="FF121" i="15" a="1"/>
  <c r="MR28" i="15" a="1"/>
  <c r="NO34" i="15" a="1"/>
  <c r="NI52" i="15" a="1"/>
  <c r="GL44" i="15" a="1"/>
  <c r="ND58" i="15" a="1"/>
  <c r="FX82" i="15" a="1"/>
  <c r="CY8" i="15" a="1"/>
  <c r="KT76" i="15" a="1"/>
  <c r="JE63" i="15" a="1"/>
  <c r="HJ56" i="15" a="1"/>
  <c r="FX97" i="15" a="1"/>
  <c r="FL71" i="15" a="1"/>
  <c r="KU58" i="15" a="1"/>
  <c r="LG37" i="15" a="1"/>
  <c r="JW7" i="15" a="1"/>
  <c r="IS53" i="15" a="1"/>
  <c r="CN6" i="15" a="1"/>
  <c r="GX47" i="15" a="1"/>
  <c r="MW74" i="15" a="1"/>
  <c r="DW14" i="15" a="1"/>
  <c r="LS120" i="15" a="1"/>
  <c r="NU41" i="15" a="1"/>
  <c r="KO91" i="15" a="1"/>
  <c r="IN95" i="15" a="1"/>
  <c r="HT81" i="15" a="1"/>
  <c r="FL92" i="15" a="1"/>
  <c r="GW41" i="15" a="1"/>
  <c r="JR78" i="15" a="1"/>
  <c r="IS98" i="15" a="1"/>
  <c r="ML7" i="15" a="1"/>
  <c r="DL96" i="15" a="1"/>
  <c r="FR81" i="15" a="1"/>
  <c r="GQ118" i="15" a="1"/>
  <c r="KC26" i="15" a="1"/>
  <c r="CS55" i="15" a="1"/>
  <c r="HC9" i="15" a="1"/>
  <c r="HV79" i="15" a="1"/>
  <c r="CS69" i="15" a="1"/>
  <c r="FF11" i="15" a="1"/>
  <c r="FF107" i="15" a="1"/>
  <c r="EH78" i="15" a="1"/>
  <c r="HP10" i="15" a="1"/>
  <c r="DL34" i="15" a="1"/>
  <c r="NV77" i="15" a="1"/>
  <c r="MJ53" i="15" a="1"/>
  <c r="HO35" i="15" a="1"/>
  <c r="CM68" i="15" a="1"/>
  <c r="AA102" i="15"/>
  <c r="LB13" i="15" a="1"/>
  <c r="CT42" i="15" a="1"/>
  <c r="OB29" i="15" a="1"/>
  <c r="ET18" i="15" a="1"/>
  <c r="EO95" i="15" a="1"/>
  <c r="FT91" i="15" a="1"/>
  <c r="HI87" i="15" a="1"/>
  <c r="ED71" i="15" a="1"/>
  <c r="OB33" i="15" a="1"/>
  <c r="JQ85" i="15" a="1"/>
  <c r="GW25" i="15" a="1"/>
  <c r="GW70" i="15" a="1"/>
  <c r="IA69" i="15" a="1"/>
  <c r="MK63" i="15" a="1"/>
  <c r="DK38" i="15" a="1"/>
  <c r="NP38" i="15" a="1"/>
  <c r="IT120" i="15" a="1"/>
  <c r="MW118" i="15" a="1"/>
  <c r="CS23" i="15" a="1"/>
  <c r="NO57" i="15" a="1"/>
  <c r="NV74" i="15" a="1"/>
  <c r="NP15" i="15" a="1"/>
  <c r="DL17" i="15" a="1"/>
  <c r="NT82" i="15" a="1"/>
  <c r="KB67" i="15" a="1"/>
  <c r="IZ92" i="15" a="1"/>
  <c r="CX90" i="15" a="1"/>
  <c r="KT107" i="15" a="1"/>
  <c r="ED53" i="15" a="1"/>
  <c r="AH222" i="15"/>
  <c r="LR93" i="15" a="1"/>
  <c r="GP36" i="15" a="1"/>
  <c r="EP35" i="15" a="1"/>
  <c r="KI115" i="15" a="1"/>
  <c r="LT55" i="15" a="1"/>
  <c r="ND22" i="15" a="1"/>
  <c r="KI83" i="15" a="1"/>
  <c r="KI34" i="15" a="1"/>
  <c r="HD62" i="15" a="1"/>
  <c r="ML88" i="15" a="1"/>
  <c r="HD60" i="15" a="1"/>
  <c r="DV17" i="15" a="1"/>
  <c r="CR54" i="15" a="1"/>
  <c r="HP98" i="15" a="1"/>
  <c r="GF99" i="15" a="1"/>
  <c r="HC121" i="15" a="1"/>
  <c r="DE83" i="15" a="1"/>
  <c r="CZ90" i="15" a="1"/>
  <c r="GJ74" i="15" a="1"/>
  <c r="FT21" i="15" a="1"/>
  <c r="NH101" i="15" a="1"/>
  <c r="MK106" i="15" a="1"/>
  <c r="GF62" i="15" a="1"/>
  <c r="GJ106" i="15" a="1"/>
  <c r="Y102" i="15"/>
  <c r="NZ45" i="15" a="1"/>
  <c r="IR9" i="15" a="1"/>
  <c r="JJ121" i="15" a="1"/>
  <c r="DQ64" i="15" a="1"/>
  <c r="NH40" i="15" a="1"/>
  <c r="EZ118" i="15" a="1"/>
  <c r="ED49" i="15" a="1"/>
  <c r="NT45" i="15" a="1"/>
  <c r="MK118" i="15" a="1"/>
  <c r="EP59" i="15" a="1"/>
  <c r="ME38" i="15" a="1"/>
  <c r="MF58" i="15" a="1"/>
  <c r="CS72" i="15" a="1"/>
  <c r="HU44" i="15" a="1"/>
  <c r="DX73" i="15" a="1"/>
  <c r="DD58" i="15" a="1"/>
  <c r="CM19" i="15" a="1"/>
  <c r="HU68" i="15" a="1"/>
  <c r="JL65" i="15" a="1"/>
  <c r="EN18" i="15" a="1"/>
  <c r="NN41" i="15" a="1"/>
  <c r="LM9" i="15" a="1"/>
  <c r="NC50" i="15" a="1"/>
  <c r="LF43" i="15" a="1"/>
  <c r="JD72" i="15" a="1"/>
  <c r="IB37" i="15" a="1"/>
  <c r="MD69" i="15" a="1"/>
  <c r="NU68" i="15" a="1"/>
  <c r="DJ40" i="15" a="1"/>
  <c r="NV91" i="15" a="1"/>
  <c r="KN50" i="15" a="1"/>
  <c r="KU33" i="15" a="1"/>
  <c r="CR70" i="15" a="1"/>
  <c r="EH32" i="15" a="1"/>
  <c r="FG57" i="15" a="1"/>
  <c r="IA96" i="15" a="1"/>
  <c r="KZ6" i="15" a="1"/>
  <c r="EC92" i="15" a="1"/>
  <c r="KT61" i="15" a="1"/>
  <c r="IB61" i="15" a="1"/>
  <c r="JE109" i="15" a="1"/>
  <c r="KD43" i="15" a="1"/>
  <c r="IB91" i="15" a="1"/>
  <c r="LZ37" i="15" a="1"/>
  <c r="MJ43" i="15" a="1"/>
  <c r="KN90" i="15" a="1"/>
  <c r="CY117" i="15" a="1"/>
  <c r="HD97" i="15" a="1"/>
  <c r="DE7" i="15" a="1"/>
  <c r="EC56" i="15" a="1"/>
  <c r="JR98" i="15" a="1"/>
  <c r="IR74" i="15" a="1"/>
  <c r="JJ11" i="15" a="1"/>
  <c r="OG11" i="15" a="1"/>
  <c r="OH42" i="15" a="1"/>
  <c r="HZ74" i="15" a="1"/>
  <c r="EH92" i="15" a="1"/>
  <c r="LL27" i="15" a="1"/>
  <c r="LH101" i="15" a="1"/>
  <c r="HC22" i="15" a="1"/>
  <c r="HO38" i="15" a="1"/>
  <c r="JP71" i="15" a="1"/>
  <c r="LT84" i="15" a="1"/>
  <c r="GJ22" i="15" a="1"/>
  <c r="OH117" i="15" a="1"/>
  <c r="MQ84" i="15" a="1"/>
  <c r="NB17" i="15" a="1"/>
  <c r="LY84" i="15" a="1"/>
  <c r="NC14" i="15" a="1"/>
  <c r="EB63" i="15" a="1"/>
  <c r="HB44" i="15" a="1"/>
  <c r="GJ120" i="15" a="1"/>
  <c r="IS115" i="15" a="1"/>
  <c r="KI101" i="15" a="1"/>
  <c r="LG27" i="15" a="1"/>
  <c r="MR16" i="15" a="1"/>
  <c r="HO47" i="15" a="1"/>
  <c r="NJ57" i="15" a="1"/>
  <c r="LG29" i="15" a="1"/>
  <c r="HV109" i="15" a="1"/>
  <c r="CL84" i="15" a="1"/>
  <c r="OA48" i="15" a="1"/>
  <c r="FB31" i="15" a="1"/>
  <c r="EZ11" i="15" a="1"/>
  <c r="JX86" i="15" a="1"/>
  <c r="GE81" i="15" a="1"/>
  <c r="NB50" i="15" a="1"/>
  <c r="DF54" i="15" a="1"/>
  <c r="KI59" i="15" a="1"/>
  <c r="IA42" i="15" a="1"/>
  <c r="CR28" i="15" a="1"/>
  <c r="CS45" i="15" a="1"/>
  <c r="LG12" i="15" a="1"/>
  <c r="MQ52" i="15" a="1"/>
  <c r="FG17" i="15" a="1"/>
  <c r="DK101" i="15" a="1"/>
  <c r="LX101" i="15" a="1"/>
  <c r="OF82" i="15" a="1"/>
  <c r="EB115" i="15" a="1"/>
  <c r="JW105" i="15" a="1"/>
  <c r="LX95" i="15" a="1"/>
  <c r="HO56" i="15" a="1"/>
  <c r="NO74" i="15" a="1"/>
  <c r="FF90" i="15" a="1"/>
  <c r="LG61" i="15" a="1"/>
  <c r="DR82" i="15" a="1"/>
  <c r="IL73" i="15" a="1"/>
  <c r="NI17" i="15" a="1"/>
  <c r="DQ89" i="15" a="1"/>
  <c r="HB74" i="15" a="1"/>
  <c r="GK66" i="15" a="1"/>
  <c r="HN93" i="15" a="1"/>
  <c r="DD24" i="15" a="1"/>
  <c r="LZ35" i="15" a="1"/>
  <c r="DX83" i="15" a="1"/>
  <c r="CX86" i="15" a="1"/>
  <c r="GX16" i="15" a="1"/>
  <c r="IA62" i="15" a="1"/>
  <c r="LF65" i="15" a="1"/>
  <c r="CX10" i="15" a="1"/>
  <c r="DE37" i="15" a="1"/>
  <c r="KD80" i="15" a="1"/>
  <c r="KO69" i="15" a="1"/>
  <c r="KC48" i="15" a="1"/>
  <c r="GD9" i="15" a="1"/>
  <c r="JJ21" i="15" a="1"/>
  <c r="LS22" i="15" a="1"/>
  <c r="LB26" i="15" a="1"/>
  <c r="IA44" i="15" a="1"/>
  <c r="GD16" i="15" a="1"/>
  <c r="LA40" i="15" a="1"/>
  <c r="HV37" i="15" a="1"/>
  <c r="FA107" i="15" a="1"/>
  <c r="IF90" i="15" a="1"/>
  <c r="FA87" i="15" a="1"/>
  <c r="LY65" i="15" a="1"/>
  <c r="NN79" i="15" a="1"/>
  <c r="HI39" i="15" a="1"/>
  <c r="CY61" i="15" a="1"/>
  <c r="OF18" i="15" a="1"/>
  <c r="EV48" i="15" a="1"/>
  <c r="DW94" i="15" a="1"/>
  <c r="EJ20" i="15" a="1"/>
  <c r="JL56" i="15" a="1"/>
  <c r="CN45" i="15" a="1"/>
  <c r="MQ93" i="15" a="1"/>
  <c r="EP88" i="15" a="1"/>
  <c r="KP88" i="15" a="1"/>
  <c r="MW70" i="15" a="1"/>
  <c r="EB16" i="15" a="1"/>
  <c r="MP89" i="15" a="1"/>
  <c r="DK53" i="15" a="1"/>
  <c r="NV89" i="15" a="1"/>
  <c r="NT121" i="15" a="1"/>
  <c r="HI91" i="15" a="1"/>
  <c r="NJ62" i="15" a="1"/>
  <c r="EU72" i="15" a="1"/>
  <c r="MP117" i="15" a="1"/>
  <c r="FA88" i="15" a="1"/>
  <c r="KT48" i="15" a="1"/>
  <c r="NT22" i="15" a="1"/>
  <c r="HJ7" i="15" a="1"/>
  <c r="FH80" i="15" a="1"/>
  <c r="LG43" i="15" a="1"/>
  <c r="GL89" i="15" a="1"/>
  <c r="CX81" i="15" a="1"/>
  <c r="KN59" i="15" a="1"/>
  <c r="HN8" i="15" a="1"/>
  <c r="IG13" i="15" a="1"/>
  <c r="DD109" i="15" a="1"/>
  <c r="EB75" i="15" a="1"/>
  <c r="KP10" i="15" a="1"/>
  <c r="GF8" i="15" a="1"/>
  <c r="EH99" i="15" a="1"/>
  <c r="JQ19" i="15" a="1"/>
  <c r="ED119" i="15" a="1"/>
  <c r="DL100" i="15" a="1"/>
  <c r="IT64" i="15" a="1"/>
  <c r="DP119" i="15" a="1"/>
  <c r="JL44" i="15" a="1"/>
  <c r="IX71" i="15" a="1"/>
  <c r="OA88" i="15" a="1"/>
  <c r="CY97" i="15" a="1"/>
  <c r="DW89" i="15" a="1"/>
  <c r="EU36" i="15" a="1"/>
  <c r="CL58" i="15" a="1"/>
  <c r="KD52" i="15" a="1"/>
  <c r="IH100" i="15" a="1"/>
  <c r="FA15" i="15" a="1"/>
  <c r="DW71" i="15" a="1"/>
  <c r="FR89" i="15" a="1"/>
  <c r="LN54" i="15" a="1"/>
  <c r="NN86" i="15" a="1"/>
  <c r="IH77" i="15" a="1"/>
  <c r="EO47" i="15" a="1"/>
  <c r="FX81" i="15" a="1"/>
  <c r="GD71" i="15" a="1"/>
  <c r="MR26" i="15" a="1"/>
  <c r="FY56" i="15" a="1"/>
  <c r="LF119" i="15" a="1"/>
  <c r="KO47" i="15" a="1"/>
  <c r="JP22" i="15" a="1"/>
  <c r="LN59" i="15" a="1"/>
  <c r="EZ14" i="15" a="1"/>
  <c r="OF94" i="15" a="1"/>
  <c r="KO98" i="15" a="1"/>
  <c r="FM117" i="15" a="1"/>
  <c r="ET62" i="15" a="1"/>
  <c r="GX33" i="15" a="1"/>
  <c r="LZ28" i="15" a="1"/>
  <c r="EB96" i="15" a="1"/>
  <c r="EC66" i="15" a="1"/>
  <c r="KN73" i="15" a="1"/>
  <c r="FZ59" i="15" a="1"/>
  <c r="DK8" i="15" a="1"/>
  <c r="KN116" i="15" a="1"/>
  <c r="EB67" i="15" a="1"/>
  <c r="FM20" i="15" a="1"/>
  <c r="FL12" i="15" a="1"/>
  <c r="CN7" i="15" a="1"/>
  <c r="EH12" i="15" a="1"/>
  <c r="KZ115" i="15" a="1"/>
  <c r="LG84" i="15" a="1"/>
  <c r="EZ43" i="15" a="1"/>
  <c r="IF10" i="15" a="1"/>
  <c r="EB82" i="15" a="1"/>
  <c r="NP17" i="15" a="1"/>
  <c r="HZ88" i="15" a="1"/>
  <c r="KT101" i="15" a="1"/>
  <c r="EB73" i="15" a="1"/>
  <c r="LZ77" i="15" a="1"/>
  <c r="JD54" i="15" a="1"/>
  <c r="IF91" i="15" a="1"/>
  <c r="EP85" i="15" a="1"/>
  <c r="GE24" i="15" a="1"/>
  <c r="NP77" i="15" a="1"/>
  <c r="FF59" i="15" a="1"/>
  <c r="NP45" i="15" a="1"/>
  <c r="ET58" i="15" a="1"/>
  <c r="MV26" i="15" a="1"/>
  <c r="MF80" i="15" a="1"/>
  <c r="IX91" i="15" a="1"/>
  <c r="DQ29" i="15" a="1"/>
  <c r="EC9" i="15" a="1"/>
  <c r="GL70" i="15" a="1"/>
  <c r="MP9" i="15" a="1"/>
  <c r="MX118" i="15" a="1"/>
  <c r="FB68" i="15" a="1"/>
  <c r="CR116" i="15" a="1"/>
  <c r="NI29" i="15" a="1"/>
  <c r="MR22" i="15" a="1"/>
  <c r="CR120" i="15" a="1"/>
  <c r="NB70" i="15" a="1"/>
  <c r="DJ27" i="15" a="1"/>
  <c r="NI79" i="15" a="1"/>
  <c r="GQ25" i="15" a="1"/>
  <c r="JX93" i="15" a="1"/>
  <c r="KH94" i="15" a="1"/>
  <c r="OG58" i="15" a="1"/>
  <c r="JD49" i="15" a="1"/>
  <c r="T219" i="15"/>
  <c r="U126" i="15"/>
  <c r="V49" i="15"/>
  <c r="U130" i="15"/>
  <c r="U144" i="15"/>
  <c r="U151" i="15"/>
  <c r="T237" i="15"/>
  <c r="T168" i="15"/>
  <c r="U134" i="15"/>
  <c r="T151" i="15"/>
  <c r="U85" i="15"/>
  <c r="U212" i="15"/>
  <c r="U198" i="15"/>
  <c r="MQ59" i="15" a="1"/>
  <c r="DX26" i="15" a="1"/>
  <c r="HN29" i="15" a="1"/>
  <c r="Y222" i="15"/>
  <c r="NP68" i="15" a="1"/>
  <c r="FX87" i="15" a="1"/>
  <c r="DF27" i="15" a="1"/>
  <c r="LG26" i="15" a="1"/>
  <c r="DJ95" i="15" a="1"/>
  <c r="EI22" i="15" a="1"/>
  <c r="HB68" i="15" a="1"/>
  <c r="FR77" i="15" a="1"/>
  <c r="JR74" i="15" a="1"/>
  <c r="GV40" i="15" a="1"/>
  <c r="IY8" i="15" a="1"/>
  <c r="FH73" i="15" a="1"/>
  <c r="EP48" i="15" a="1"/>
  <c r="NI99" i="15" a="1"/>
  <c r="KH77" i="15" a="1"/>
  <c r="JF28" i="15" a="1"/>
  <c r="GK9" i="15" a="1"/>
  <c r="JK10" i="15" a="1"/>
  <c r="KV29" i="15" a="1"/>
  <c r="MX50" i="15" a="1"/>
  <c r="NJ78" i="15" a="1"/>
  <c r="DD97" i="15" a="1"/>
  <c r="CT30" i="15" a="1"/>
  <c r="GX76" i="15" a="1"/>
  <c r="IN60" i="15" a="1"/>
  <c r="LR17" i="15" a="1"/>
  <c r="GP55" i="15" a="1"/>
  <c r="HI90" i="15" a="1"/>
  <c r="GE64" i="15" a="1"/>
  <c r="ND25" i="15" a="1"/>
  <c r="HU55" i="15" a="1"/>
  <c r="JJ41" i="15" a="1"/>
  <c r="GQ57" i="15" a="1"/>
  <c r="MD89" i="15" a="1"/>
  <c r="HO83" i="15" a="1"/>
  <c r="EB48" i="15" a="1"/>
  <c r="LR100" i="15" a="1"/>
  <c r="ML28" i="15" a="1"/>
  <c r="JR28" i="15" a="1"/>
  <c r="IN33" i="15" a="1"/>
  <c r="OA72" i="15" a="1"/>
  <c r="EB119" i="15" a="1"/>
  <c r="FX56" i="15" a="1"/>
  <c r="ML93" i="15" a="1"/>
  <c r="IZ54" i="15" a="1"/>
  <c r="HV61" i="15" a="1"/>
  <c r="JF121" i="15" a="1"/>
  <c r="IY68" i="15" a="1"/>
  <c r="EH98" i="15" a="1"/>
  <c r="LH73" i="15" a="1"/>
  <c r="JP18" i="15" a="1"/>
  <c r="MP23" i="15" a="1"/>
  <c r="GV37" i="15" a="1"/>
  <c r="DR89" i="15" a="1"/>
  <c r="FH27" i="15" a="1"/>
  <c r="EH95" i="15" a="1"/>
  <c r="GK6" i="15" a="1"/>
  <c r="KT109" i="15" a="1"/>
  <c r="HN89" i="15" a="1"/>
  <c r="KN76" i="15" a="1"/>
  <c r="LH31" i="15" a="1"/>
  <c r="JX46" i="15" a="1"/>
  <c r="NU43" i="15" a="1"/>
  <c r="DK109" i="15" a="1"/>
  <c r="EJ51" i="15" a="1"/>
  <c r="IZ26" i="15" a="1"/>
  <c r="DX95" i="15" a="1"/>
  <c r="OB56" i="15" a="1"/>
  <c r="NP95" i="15" a="1"/>
  <c r="LG98" i="15" a="1"/>
  <c r="DF40" i="15" a="1"/>
  <c r="ML98" i="15" a="1"/>
  <c r="CS106" i="15" a="1"/>
  <c r="EH77" i="15" a="1"/>
  <c r="IL43" i="15" a="1"/>
  <c r="KU7" i="15" a="1"/>
  <c r="GX86" i="15" a="1"/>
  <c r="CN58" i="15" a="1"/>
  <c r="LF46" i="15" a="1"/>
  <c r="HO51" i="15" a="1"/>
  <c r="MP68" i="15" a="1"/>
  <c r="HJ57" i="15" a="1"/>
  <c r="JP73" i="15" a="1"/>
  <c r="DJ85" i="15" a="1"/>
  <c r="KT91" i="15" a="1"/>
  <c r="HT20" i="15" a="1"/>
  <c r="HN58" i="15" a="1"/>
  <c r="EC8" i="15" a="1"/>
  <c r="NO7" i="15" a="1"/>
  <c r="JX73" i="15" a="1"/>
  <c r="JD6" i="15" a="1"/>
  <c r="FH23" i="15" a="1"/>
  <c r="EN19" i="15" a="1"/>
  <c r="GL22" i="15" a="1"/>
  <c r="CR106" i="15" a="1"/>
  <c r="NO76" i="15" a="1"/>
  <c r="DD99" i="15" a="1"/>
  <c r="KO65" i="15" a="1"/>
  <c r="NO72" i="15" a="1"/>
  <c r="DL12" i="15" a="1"/>
  <c r="GE100" i="15" a="1"/>
  <c r="ML14" i="15" a="1"/>
  <c r="JQ14" i="15" a="1"/>
  <c r="NN84" i="15" a="1"/>
  <c r="MW105" i="15" a="1"/>
  <c r="LR39" i="15" a="1"/>
  <c r="IG99" i="15" a="1"/>
  <c r="HC65" i="15" a="1"/>
  <c r="DJ20" i="15" a="1"/>
  <c r="NV7" i="15" a="1"/>
  <c r="FS117" i="15" a="1"/>
  <c r="LF106" i="15" a="1"/>
  <c r="KV13" i="15" a="1"/>
  <c r="LS98" i="15" a="1"/>
  <c r="LM17" i="15" a="1"/>
  <c r="HH48" i="15" a="1"/>
  <c r="LR80" i="15" a="1"/>
  <c r="LN79" i="15" a="1"/>
  <c r="GK120" i="15" a="1"/>
  <c r="DW77" i="15" a="1"/>
  <c r="NN76" i="15" a="1"/>
  <c r="MJ93" i="15" a="1"/>
  <c r="DL41" i="15" a="1"/>
  <c r="EO19" i="15" a="1"/>
  <c r="DP92" i="15" a="1"/>
  <c r="MX94" i="15" a="1"/>
  <c r="GJ36" i="15" a="1"/>
  <c r="NU21" i="15" a="1"/>
  <c r="NP79" i="15" a="1"/>
  <c r="HV9" i="15" a="1"/>
  <c r="GF55" i="15" a="1"/>
  <c r="GD43" i="15" a="1"/>
  <c r="OF108" i="15" a="1"/>
  <c r="IR90" i="15" a="1"/>
  <c r="DX98" i="15" a="1"/>
  <c r="NN50" i="15" a="1"/>
  <c r="FS75" i="15" a="1"/>
  <c r="MW88" i="15" a="1"/>
  <c r="LN117" i="15" a="1"/>
  <c r="KP35" i="15" a="1"/>
  <c r="EN25" i="15" a="1"/>
  <c r="GQ67" i="15" a="1"/>
  <c r="LY74" i="15" a="1"/>
  <c r="KJ60" i="15" a="1"/>
  <c r="ME40" i="15" a="1"/>
  <c r="FS101" i="15" a="1"/>
  <c r="MP99" i="15" a="1"/>
  <c r="ME72" i="15" a="1"/>
  <c r="NZ119" i="15" a="1"/>
  <c r="GR74" i="15" a="1"/>
  <c r="GL16" i="15" a="1"/>
  <c r="MV60" i="15" a="1"/>
  <c r="IB62" i="15" a="1"/>
  <c r="LT9" i="15" a="1"/>
  <c r="FA97" i="15" a="1"/>
  <c r="IG7" i="15" a="1"/>
  <c r="FS115" i="15" a="1"/>
  <c r="JD68" i="15" a="1"/>
  <c r="KD81" i="15" a="1"/>
  <c r="LR40" i="15" a="1"/>
  <c r="DQ52" i="15" a="1"/>
  <c r="GF48" i="15" a="1"/>
  <c r="NJ56" i="15" a="1"/>
  <c r="FG19" i="15" a="1"/>
  <c r="MF29" i="15" a="1"/>
  <c r="EV6" i="15" a="1"/>
  <c r="KJ6" i="15" a="1"/>
  <c r="MP55" i="15" a="1"/>
  <c r="FA21" i="15" a="1"/>
  <c r="GV44" i="15" a="1"/>
  <c r="OA34" i="15" a="1"/>
  <c r="FN9" i="15" a="1"/>
  <c r="DV51" i="15" a="1"/>
  <c r="NH14" i="15" a="1"/>
  <c r="IM83" i="15" a="1"/>
  <c r="IA105" i="15" a="1"/>
  <c r="KZ77" i="15" a="1"/>
  <c r="FF62" i="15" a="1"/>
  <c r="EO42" i="15" a="1"/>
  <c r="KZ70" i="15" a="1"/>
  <c r="KC20" i="15" a="1"/>
  <c r="DJ83" i="15" a="1"/>
  <c r="MV105" i="15" a="1"/>
  <c r="GF85" i="15" a="1"/>
  <c r="DL80" i="15" a="1"/>
  <c r="OF90" i="15" a="1"/>
  <c r="JL64" i="15" a="1"/>
  <c r="KD44" i="15" a="1"/>
  <c r="GE89" i="15" a="1"/>
  <c r="DQ21" i="15" a="1"/>
  <c r="DW97" i="15" a="1"/>
  <c r="GV13" i="15" a="1"/>
  <c r="GX20" i="15" a="1"/>
  <c r="JW120" i="15" a="1"/>
  <c r="MR73" i="15" a="1"/>
  <c r="ML83" i="15" a="1"/>
  <c r="DR107" i="15" a="1"/>
  <c r="KT8" i="15" a="1"/>
  <c r="CY82" i="15" a="1"/>
  <c r="JX55" i="15" a="1"/>
  <c r="MJ85" i="15" a="1"/>
  <c r="LG70" i="15" a="1"/>
  <c r="JX6" i="15" a="1"/>
  <c r="KD108" i="15" a="1"/>
  <c r="HD34" i="15" a="1"/>
  <c r="CT17" i="15" a="1"/>
  <c r="NP36" i="15" a="1"/>
  <c r="NB55" i="15" a="1"/>
  <c r="HU32" i="15" a="1"/>
  <c r="KD76" i="15" a="1"/>
  <c r="HZ53" i="15" a="1"/>
  <c r="DX10" i="15" a="1"/>
  <c r="KO121" i="15" a="1"/>
  <c r="ML76" i="15" a="1"/>
  <c r="MP86" i="15" a="1"/>
  <c r="LF37" i="15" a="1"/>
  <c r="HD121" i="15" a="1"/>
  <c r="KZ69" i="15" a="1"/>
  <c r="LR46" i="15" a="1"/>
  <c r="KZ22" i="15" a="1"/>
  <c r="EU77" i="15" a="1"/>
  <c r="MK10" i="15" a="1"/>
  <c r="JX100" i="15" a="1"/>
  <c r="LF96" i="15" a="1"/>
  <c r="IS32" i="15" a="1"/>
  <c r="JW45" i="15" a="1"/>
  <c r="LR42" i="15" a="1"/>
  <c r="JQ31" i="15" a="1"/>
  <c r="FH51" i="15" a="1"/>
  <c r="LR37" i="15" a="1"/>
  <c r="NH99" i="15" a="1"/>
  <c r="EU33" i="15" a="1"/>
  <c r="MR17" i="15" a="1"/>
  <c r="ME7" i="15" a="1"/>
  <c r="MQ56" i="15" a="1"/>
  <c r="JL52" i="15" a="1"/>
  <c r="JK51" i="15" a="1"/>
  <c r="ME29" i="15" a="1"/>
  <c r="KT64" i="15" a="1"/>
  <c r="DD91" i="15" a="1"/>
  <c r="HB119" i="15" a="1"/>
  <c r="IY61" i="15" a="1"/>
  <c r="KC97" i="15" a="1"/>
  <c r="NZ37" i="15" a="1"/>
  <c r="HU87" i="15" a="1"/>
  <c r="V131" i="15"/>
  <c r="U201" i="15"/>
  <c r="U206" i="15"/>
  <c r="V239" i="15"/>
  <c r="V176" i="15"/>
  <c r="U208" i="15"/>
  <c r="KV107" i="15" a="1"/>
  <c r="JJ50" i="15" a="1"/>
  <c r="DE38" i="15" a="1"/>
  <c r="DX8" i="15" a="1"/>
  <c r="IY58" i="15" a="1"/>
  <c r="NJ45" i="15" a="1"/>
  <c r="FA67" i="15" a="1"/>
  <c r="LR49" i="15" a="1"/>
  <c r="GX22" i="15" a="1"/>
  <c r="LS66" i="15" a="1"/>
  <c r="KD71" i="15" a="1"/>
  <c r="LX59" i="15" a="1"/>
  <c r="IS33" i="15" a="1"/>
  <c r="ME60" i="15" a="1"/>
  <c r="IM76" i="15" a="1"/>
  <c r="ND30" i="15" a="1"/>
  <c r="NH43" i="15" a="1"/>
  <c r="NO98" i="15" a="1"/>
  <c r="NO75" i="15" a="1"/>
  <c r="GP69" i="15" a="1"/>
  <c r="NT95" i="15" a="1"/>
  <c r="DW49" i="15" a="1"/>
  <c r="MR66" i="15" a="1"/>
  <c r="LS19" i="15" a="1"/>
  <c r="HB92" i="15" a="1"/>
  <c r="IF100" i="15" a="1"/>
  <c r="DF88" i="15" a="1"/>
  <c r="OF55" i="15" a="1"/>
  <c r="JW100" i="15" a="1"/>
  <c r="KO66" i="15" a="1"/>
  <c r="IY39" i="15" a="1"/>
  <c r="IS73" i="15" a="1"/>
  <c r="HB35" i="15" a="1"/>
  <c r="GD40" i="15" a="1"/>
  <c r="FL38" i="15" a="1"/>
  <c r="KN75" i="15" a="1"/>
  <c r="LL67" i="15" a="1"/>
  <c r="CT118" i="15" a="1"/>
  <c r="CY69" i="15" a="1"/>
  <c r="JF12" i="15" a="1"/>
  <c r="LY95" i="15" a="1"/>
  <c r="GK76" i="15" a="1"/>
  <c r="GX118" i="15" a="1"/>
  <c r="CM100" i="15" a="1"/>
  <c r="NB57" i="15" a="1"/>
  <c r="KB30" i="15" a="1"/>
  <c r="FM85" i="15" a="1"/>
  <c r="KB89" i="15" a="1"/>
  <c r="GD69" i="15" a="1"/>
  <c r="AB223" i="15"/>
  <c r="OB91" i="15" a="1"/>
  <c r="MJ37" i="15" a="1"/>
  <c r="GK50" i="15" a="1"/>
  <c r="LY45" i="15" a="1"/>
  <c r="FA39" i="15" a="1"/>
  <c r="JQ57" i="15" a="1"/>
  <c r="NU88" i="15" a="1"/>
  <c r="FM22" i="15" a="1"/>
  <c r="IB12" i="15" a="1"/>
  <c r="ET91" i="15" a="1"/>
  <c r="NP54" i="15" a="1"/>
  <c r="GE120" i="15" a="1"/>
  <c r="HH43" i="15" a="1"/>
  <c r="JK59" i="15" a="1"/>
  <c r="KV30" i="15" a="1"/>
  <c r="HO73" i="15" a="1"/>
  <c r="DF29" i="15" a="1"/>
  <c r="HO65" i="15" a="1"/>
  <c r="MW107" i="15" a="1"/>
  <c r="FT54" i="15" a="1"/>
  <c r="HD35" i="15" a="1"/>
  <c r="MJ58" i="15" a="1"/>
  <c r="HB66" i="15" a="1"/>
  <c r="HI64" i="15" a="1"/>
  <c r="NB82" i="15" a="1"/>
  <c r="EI15" i="15" a="1"/>
  <c r="OF27" i="15" a="1"/>
  <c r="KC86" i="15" a="1"/>
  <c r="GV95" i="15" a="1"/>
  <c r="EU21" i="15" a="1"/>
  <c r="EO80" i="15" a="1"/>
  <c r="GW45" i="15" a="1"/>
  <c r="CX7" i="15" a="1"/>
  <c r="GD72" i="15" a="1"/>
  <c r="FY121" i="15" a="1"/>
  <c r="CR83" i="15" a="1"/>
  <c r="IY100" i="15" a="1"/>
  <c r="NO14" i="15" a="1"/>
  <c r="KT116" i="15" a="1"/>
  <c r="FR78" i="15" a="1"/>
  <c r="LS13" i="15" a="1"/>
  <c r="IG12" i="15" a="1"/>
  <c r="IY23" i="15" a="1"/>
  <c r="LG75" i="15" a="1"/>
  <c r="IY81" i="15" a="1"/>
  <c r="ML56" i="15" a="1"/>
  <c r="EC40" i="15" a="1"/>
  <c r="JD93" i="15" a="1"/>
  <c r="MX57" i="15" a="1"/>
  <c r="ME108" i="15" a="1"/>
  <c r="NJ34" i="15" a="1"/>
  <c r="HD81" i="15" a="1"/>
  <c r="HH60" i="15" a="1"/>
  <c r="Z222" i="15"/>
  <c r="KD78" i="15" a="1"/>
  <c r="HZ75" i="15" a="1"/>
  <c r="GP33" i="15" a="1"/>
  <c r="FZ115" i="15" a="1"/>
  <c r="KH72" i="15" a="1"/>
  <c r="FN45" i="15" a="1"/>
  <c r="CS53" i="15" a="1"/>
  <c r="MR67" i="15" a="1"/>
  <c r="CL105" i="15" a="1"/>
  <c r="CY35" i="15" a="1"/>
  <c r="IN47" i="15" a="1"/>
  <c r="NV32" i="15" a="1"/>
  <c r="IT82" i="15" a="1"/>
  <c r="KI64" i="15" a="1"/>
  <c r="EC19" i="15" a="1"/>
  <c r="NJ66" i="15" a="1"/>
  <c r="CZ27" i="15" a="1"/>
  <c r="MK52" i="15" a="1"/>
  <c r="CS68" i="15" a="1"/>
  <c r="IF57" i="15" a="1"/>
  <c r="FT79" i="15" a="1"/>
  <c r="CY13" i="15" a="1"/>
  <c r="HJ49" i="15" a="1"/>
  <c r="CN83" i="15" a="1"/>
  <c r="ET43" i="15" a="1"/>
  <c r="FN48" i="15" a="1"/>
  <c r="FB54" i="15" a="1"/>
  <c r="JR95" i="15" a="1"/>
  <c r="LB67" i="15" a="1"/>
  <c r="GK80" i="15" a="1"/>
  <c r="JW83" i="15" a="1"/>
  <c r="HT50" i="15" a="1"/>
  <c r="DD46" i="15" a="1"/>
  <c r="NJ42" i="15" a="1"/>
  <c r="FH25" i="15" a="1"/>
  <c r="DE14" i="15" a="1"/>
  <c r="IH70" i="15" a="1"/>
  <c r="GQ65" i="15" a="1"/>
  <c r="HN101" i="15" a="1"/>
  <c r="DW28" i="15" a="1"/>
  <c r="GL72" i="15" a="1"/>
  <c r="U222" i="15"/>
  <c r="MJ92" i="15" a="1"/>
  <c r="GJ25" i="15" a="1"/>
  <c r="EH90" i="15" a="1"/>
  <c r="IZ40" i="15" a="1"/>
  <c r="IR105" i="15" a="1"/>
  <c r="HB82" i="15" a="1"/>
  <c r="DJ11" i="15" a="1"/>
  <c r="OA94" i="15" a="1"/>
  <c r="HN11" i="15" a="1"/>
  <c r="JP36" i="15" a="1"/>
  <c r="MV77" i="15" a="1"/>
  <c r="NP30" i="15" a="1"/>
  <c r="CM62" i="15" a="1"/>
  <c r="EB84" i="15" a="1"/>
  <c r="MF8" i="15" a="1"/>
  <c r="MD55" i="15" a="1"/>
  <c r="JD106" i="15" a="1"/>
  <c r="KD74" i="15" a="1"/>
  <c r="EO57" i="15" a="1"/>
  <c r="V206" i="15"/>
  <c r="U132" i="15"/>
  <c r="U228" i="15"/>
  <c r="V96" i="15"/>
  <c r="T133" i="15"/>
  <c r="V217" i="15"/>
  <c r="U239" i="15"/>
  <c r="T182" i="15"/>
  <c r="V192" i="15"/>
  <c r="V234" i="15"/>
  <c r="T222" i="15"/>
  <c r="U64" i="15"/>
  <c r="U217" i="15"/>
  <c r="T144" i="15"/>
  <c r="V196" i="15"/>
  <c r="U21" i="15"/>
  <c r="V21" i="15"/>
  <c r="U177" i="15"/>
  <c r="U140" i="15"/>
  <c r="T238" i="15"/>
  <c r="T239" i="15"/>
  <c r="V194" i="15"/>
  <c r="T194" i="15"/>
  <c r="T240" i="15"/>
  <c r="T198" i="15"/>
  <c r="U225" i="15"/>
  <c r="V97" i="15"/>
  <c r="DX75" i="15" a="1"/>
  <c r="FF36" i="15" a="1"/>
  <c r="IG50" i="15" a="1"/>
  <c r="LS92" i="15" a="1"/>
  <c r="DQ86" i="15" a="1"/>
  <c r="EJ119" i="15" a="1"/>
  <c r="DW87" i="15" a="1"/>
  <c r="U193" i="15"/>
  <c r="T190" i="15"/>
  <c r="U105" i="15"/>
  <c r="U226" i="15"/>
  <c r="U165" i="15"/>
  <c r="T220" i="15"/>
  <c r="V116" i="15"/>
  <c r="V182" i="15"/>
  <c r="U229" i="15"/>
  <c r="U127" i="15"/>
  <c r="U178" i="15"/>
  <c r="T178" i="15"/>
  <c r="V139" i="15"/>
  <c r="T180" i="15"/>
  <c r="OH31" i="15" a="1"/>
  <c r="EZ72" i="15" a="1"/>
  <c r="IZ51" i="15" a="1"/>
  <c r="IA21" i="15" a="1"/>
  <c r="EN7" i="15" a="1"/>
  <c r="HC37" i="15" a="1"/>
  <c r="IA63" i="15" a="1"/>
  <c r="DE118" i="15" a="1"/>
  <c r="HC38" i="15" a="1"/>
  <c r="HZ9" i="15" a="1"/>
  <c r="HT95" i="15" a="1"/>
  <c r="KB50" i="15" a="1"/>
  <c r="LZ46" i="15" a="1"/>
  <c r="HT23" i="15" a="1"/>
  <c r="NT21" i="15" a="1"/>
  <c r="MP12" i="15" a="1"/>
  <c r="GJ50" i="15" a="1"/>
  <c r="GQ106" i="15" a="1"/>
  <c r="FL117" i="15" a="1"/>
  <c r="JE28" i="15" a="1"/>
  <c r="HZ50" i="15" a="1"/>
  <c r="DW109" i="15" a="1"/>
  <c r="NI22" i="15" a="1"/>
  <c r="IH82" i="15" a="1"/>
  <c r="KH12" i="15" a="1"/>
  <c r="EJ108" i="15" a="1"/>
  <c r="FX25" i="15" a="1"/>
  <c r="LN100" i="15" a="1"/>
  <c r="HT74" i="15" a="1"/>
  <c r="KC41" i="15" a="1"/>
  <c r="JR16" i="15" a="1"/>
  <c r="HI85" i="15" a="1"/>
  <c r="IA80" i="15" a="1"/>
  <c r="EO24" i="15" a="1"/>
  <c r="JQ107" i="15" a="1"/>
  <c r="CL14" i="15" a="1"/>
  <c r="OF116" i="15" a="1"/>
  <c r="NC73" i="15" a="1"/>
  <c r="CL118" i="15" a="1"/>
  <c r="KI117" i="15" a="1"/>
  <c r="KH75" i="15" a="1"/>
  <c r="NZ49" i="15" a="1"/>
  <c r="EJ60" i="15" a="1"/>
  <c r="KH106" i="15" a="1"/>
  <c r="GE30" i="15" a="1"/>
  <c r="IH35" i="15" a="1"/>
  <c r="HH115" i="15" a="1"/>
  <c r="GK101" i="15" a="1"/>
  <c r="FY101" i="15" a="1"/>
  <c r="NP105" i="15" a="1"/>
  <c r="HN22" i="15" a="1"/>
  <c r="ME26" i="15" a="1"/>
  <c r="NV121" i="15" a="1"/>
  <c r="DR54" i="15" a="1"/>
  <c r="CS105" i="15" a="1"/>
  <c r="NV19" i="15" a="1"/>
  <c r="DR6" i="15" a="1"/>
  <c r="MP33" i="15" a="1"/>
  <c r="LH16" i="15" a="1"/>
  <c r="DF72" i="15" a="1"/>
  <c r="AM222" i="15"/>
  <c r="CS83" i="15" a="1"/>
  <c r="OH19" i="15" a="1"/>
  <c r="IR53" i="15" a="1"/>
  <c r="KI49" i="15" a="1"/>
  <c r="GX74" i="15" a="1"/>
  <c r="HH7" i="15" a="1"/>
  <c r="NH97" i="15" a="1"/>
  <c r="OH16" i="15" a="1"/>
  <c r="EJ54" i="15" a="1"/>
  <c r="EZ66" i="15" a="1"/>
  <c r="CT100" i="15" a="1"/>
  <c r="OF12" i="15" a="1"/>
  <c r="FN52" i="15" a="1"/>
  <c r="GV46" i="15" a="1"/>
  <c r="IG16" i="15" a="1"/>
  <c r="GL116" i="15" a="1"/>
  <c r="KB29" i="15" a="1"/>
  <c r="HD65" i="15" a="1"/>
  <c r="IB59" i="15" a="1"/>
  <c r="ML63" i="15" a="1"/>
  <c r="ED121" i="15" a="1"/>
  <c r="FT100" i="15" a="1"/>
  <c r="FH82" i="15" a="1"/>
  <c r="EV15" i="15" a="1"/>
  <c r="ET19" i="15" a="1"/>
  <c r="OF96" i="15" a="1"/>
  <c r="FA75" i="15" a="1"/>
  <c r="IR49" i="15" a="1"/>
  <c r="AG222" i="15"/>
  <c r="ME37" i="15" a="1"/>
  <c r="DP38" i="15" a="1"/>
  <c r="DL38" i="15" a="1"/>
  <c r="DL26" i="15" a="1"/>
  <c r="GE34" i="15" a="1"/>
  <c r="NI60" i="15" a="1"/>
  <c r="MQ57" i="15" a="1"/>
  <c r="ED75" i="15" a="1"/>
  <c r="JV45" i="15" a="1"/>
  <c r="JP116" i="15" a="1"/>
  <c r="FN57" i="15" a="1"/>
  <c r="MJ94" i="15" a="1"/>
  <c r="EI70" i="15" a="1"/>
  <c r="FN6" i="15" a="1"/>
  <c r="NJ14" i="15" a="1"/>
  <c r="JD108" i="15" a="1"/>
  <c r="LN85" i="15" a="1"/>
  <c r="NJ73" i="15" a="1"/>
  <c r="EZ6" i="15" a="1"/>
  <c r="FR100" i="15" a="1"/>
  <c r="KZ90" i="15" a="1"/>
  <c r="OA18" i="15" a="1"/>
  <c r="HB60" i="15" a="1"/>
  <c r="EP6" i="15" a="1"/>
  <c r="IS94" i="15" a="1"/>
  <c r="EB65" i="15" a="1"/>
  <c r="GX106" i="15" a="1"/>
  <c r="LB46" i="15" a="1"/>
  <c r="ED87" i="15" a="1"/>
  <c r="NU76" i="15" a="1"/>
  <c r="MX9" i="15" a="1"/>
  <c r="KD25" i="15" a="1"/>
  <c r="GW121" i="15" a="1"/>
  <c r="KO97" i="15" a="1"/>
  <c r="EI19" i="15" a="1"/>
  <c r="DF7" i="15" a="1"/>
  <c r="JF15" i="15" a="1"/>
  <c r="HV69" i="15" a="1"/>
  <c r="OG62" i="15" a="1"/>
  <c r="NZ29" i="15" a="1"/>
  <c r="OB116" i="15" a="1"/>
  <c r="EB71" i="15" a="1"/>
  <c r="EH50" i="15" a="1"/>
  <c r="FM7" i="15" a="1"/>
  <c r="OG120" i="15" a="1"/>
  <c r="GQ108" i="15" a="1"/>
  <c r="LL15" i="15" a="1"/>
  <c r="EI92" i="15" a="1"/>
  <c r="DV30" i="15" a="1"/>
  <c r="LG50" i="15" a="1"/>
  <c r="DJ108" i="15" a="1"/>
  <c r="LM63" i="15" a="1"/>
  <c r="NU94" i="15" a="1"/>
  <c r="HB70" i="15" a="1"/>
  <c r="EN15" i="15" a="1"/>
  <c r="KI15" i="15" a="1"/>
  <c r="GJ63" i="15" a="1"/>
  <c r="JF59" i="15" a="1"/>
  <c r="HI30" i="15" a="1"/>
  <c r="JW23" i="15" a="1"/>
  <c r="KB25" i="15" a="1"/>
  <c r="LN84" i="15" a="1"/>
  <c r="IH117" i="15" a="1"/>
  <c r="ET42" i="15" a="1"/>
  <c r="JD59" i="15" a="1"/>
  <c r="NI58" i="15" a="1"/>
  <c r="KN97" i="15" a="1"/>
  <c r="LM80" i="15" a="1"/>
  <c r="GQ39" i="15" a="1"/>
  <c r="CR56" i="15" a="1"/>
  <c r="EV83" i="15" a="1"/>
  <c r="DX43" i="15" a="1"/>
  <c r="LS32" i="15" a="1"/>
  <c r="OB80" i="15" a="1"/>
  <c r="GE36" i="15" a="1"/>
  <c r="FB72" i="15" a="1"/>
  <c r="LT86" i="15" a="1"/>
  <c r="LB116" i="15" a="1"/>
  <c r="LX49" i="15" a="1"/>
  <c r="KZ36" i="15" a="1"/>
  <c r="JE96" i="15" a="1"/>
  <c r="DP118" i="15" a="1"/>
  <c r="DX72" i="15" a="1"/>
  <c r="LA44" i="15" a="1"/>
  <c r="CR50" i="15" a="1"/>
  <c r="CT121" i="15" a="1"/>
  <c r="JL48" i="15" a="1"/>
  <c r="EI41" i="15" a="1"/>
  <c r="DK74" i="15" a="1"/>
  <c r="FG59" i="15" a="1"/>
  <c r="V51" i="15"/>
  <c r="V147" i="15"/>
  <c r="T181" i="15"/>
  <c r="T196" i="15"/>
  <c r="T16" i="15"/>
  <c r="V93" i="15"/>
  <c r="V36" i="15"/>
  <c r="HB105" i="15" a="1"/>
  <c r="NZ46" i="15" a="1"/>
  <c r="U101" i="15"/>
  <c r="U67" i="15"/>
  <c r="V71" i="15"/>
  <c r="U25" i="15"/>
  <c r="AF233" i="15"/>
  <c r="AI110" i="15"/>
  <c r="AL230" i="15"/>
  <c r="U51" i="15"/>
  <c r="U92" i="15"/>
  <c r="X233" i="15"/>
  <c r="AG231" i="15"/>
  <c r="AM230" i="15"/>
  <c r="U94" i="15"/>
  <c r="V24" i="15"/>
  <c r="T9" i="15"/>
  <c r="V74" i="15"/>
  <c r="AK232" i="15"/>
  <c r="V30" i="15"/>
  <c r="T92" i="15"/>
  <c r="V15" i="15"/>
  <c r="MK24" i="15" a="1"/>
  <c r="CM65" i="15" a="1"/>
  <c r="HV21" i="15" a="1"/>
  <c r="GJ116" i="15" a="1"/>
  <c r="IS78" i="15" a="1"/>
  <c r="OH107" i="15" a="1"/>
  <c r="JK66" i="15" a="1"/>
  <c r="NI106" i="15" a="1"/>
  <c r="LN81" i="15" a="1"/>
  <c r="FG46" i="15" a="1"/>
  <c r="FS81" i="15" a="1"/>
  <c r="LH13" i="15" a="1"/>
  <c r="ME57" i="15" a="1"/>
  <c r="IT31" i="15" a="1"/>
  <c r="IX59" i="15" a="1"/>
  <c r="DK17" i="15" a="1"/>
  <c r="HZ32" i="15" a="1"/>
  <c r="LR34" i="15" a="1"/>
  <c r="JF55" i="15" a="1"/>
  <c r="LB121" i="15" a="1"/>
  <c r="LT96" i="15" a="1"/>
  <c r="NP24" i="15" a="1"/>
  <c r="GX14" i="15" a="1"/>
  <c r="JK87" i="15" a="1"/>
  <c r="FL68" i="15" a="1"/>
  <c r="IN70" i="15" a="1"/>
  <c r="GP19" i="15" a="1"/>
  <c r="GK95" i="15" a="1"/>
  <c r="FS61" i="15" a="1"/>
  <c r="FX119" i="15" a="1"/>
  <c r="NP26" i="15" a="1"/>
  <c r="FA47" i="15" a="1"/>
  <c r="MX65" i="15" a="1"/>
  <c r="JF56" i="15" a="1"/>
  <c r="DW65" i="15" a="1"/>
  <c r="EB13" i="15" a="1"/>
  <c r="IF15" i="15" a="1"/>
  <c r="NJ119" i="15" a="1"/>
  <c r="KV65" i="15" a="1"/>
  <c r="ML119" i="15" a="1"/>
  <c r="HB75" i="15" a="1"/>
  <c r="LS33" i="15" a="1"/>
  <c r="ND83" i="15" a="1"/>
  <c r="CY116" i="15" a="1"/>
  <c r="DV97" i="15" a="1"/>
  <c r="AK222" i="15"/>
  <c r="OA50" i="15" a="1"/>
  <c r="FL47" i="15" a="1"/>
  <c r="JK94" i="15" a="1"/>
  <c r="HH30" i="15" a="1"/>
  <c r="EP106" i="15" a="1"/>
  <c r="NU52" i="15" a="1"/>
  <c r="LZ24" i="15" a="1"/>
  <c r="OH56" i="15" a="1"/>
  <c r="GD63" i="15" a="1"/>
  <c r="JF48" i="15" a="1"/>
  <c r="EU80" i="15" a="1"/>
  <c r="DE108" i="15" a="1"/>
  <c r="HN74" i="15" a="1"/>
  <c r="NU75" i="15" a="1"/>
  <c r="IB106" i="15" a="1"/>
  <c r="EJ100" i="15" a="1"/>
  <c r="FM65" i="15" a="1"/>
  <c r="GW69" i="15" a="1"/>
  <c r="JJ55" i="15" a="1"/>
  <c r="IA65" i="15" a="1"/>
  <c r="NP107" i="15" a="1"/>
  <c r="IX11" i="15" a="1"/>
  <c r="MV62" i="15" a="1"/>
  <c r="DK87" i="15" a="1"/>
  <c r="FR92" i="15" a="1"/>
  <c r="KU28" i="15" a="1"/>
  <c r="FZ116" i="15" a="1"/>
  <c r="NT20" i="15" a="1"/>
  <c r="LL85" i="15" a="1"/>
  <c r="DK45" i="15" a="1"/>
  <c r="NB59" i="15" a="1"/>
  <c r="ND92" i="15" a="1"/>
  <c r="LT79" i="15" a="1"/>
  <c r="LL39" i="15" a="1"/>
  <c r="NP18" i="15" a="1"/>
  <c r="GR53" i="15" a="1"/>
  <c r="FT15" i="15" a="1"/>
  <c r="NP25" i="15" a="1"/>
  <c r="FF35" i="15" a="1"/>
  <c r="LB6" i="15" a="1"/>
  <c r="DJ37" i="15" a="1"/>
  <c r="FG121" i="15" a="1"/>
  <c r="LS24" i="15" a="1"/>
  <c r="GR22" i="15" a="1"/>
  <c r="JE60" i="15" a="1"/>
  <c r="FG78" i="15" a="1"/>
  <c r="MV14" i="15" a="1"/>
  <c r="IS89" i="15" a="1"/>
  <c r="KP53" i="15" a="1"/>
  <c r="EI98" i="15" a="1"/>
  <c r="MP60" i="15" a="1"/>
  <c r="NP106" i="15" a="1"/>
  <c r="FL44" i="15" a="1"/>
  <c r="U102" i="15"/>
  <c r="NO83" i="15" a="1"/>
  <c r="GW26" i="15" a="1"/>
  <c r="LM85" i="15" a="1"/>
  <c r="MX88" i="15" a="1"/>
  <c r="NB40" i="15" a="1"/>
  <c r="LZ89" i="15" a="1"/>
  <c r="KT106" i="15" a="1"/>
  <c r="FA94" i="15" a="1"/>
  <c r="EH118" i="15" a="1"/>
  <c r="CN100" i="15" a="1"/>
  <c r="GJ55" i="15" a="1"/>
  <c r="NO64" i="15" a="1"/>
  <c r="HT64" i="15" a="1"/>
  <c r="MX67" i="15" a="1"/>
  <c r="CS34" i="15" a="1"/>
  <c r="DJ88" i="15" a="1"/>
  <c r="JW16" i="15" a="1"/>
  <c r="DJ115" i="15" a="1"/>
  <c r="JQ71" i="15" a="1"/>
  <c r="IT75" i="15" a="1"/>
  <c r="HT32" i="15" a="1"/>
  <c r="ET52" i="15" a="1"/>
  <c r="LY107" i="15" a="1"/>
  <c r="EZ29" i="15" a="1"/>
  <c r="MV40" i="15" a="1"/>
  <c r="KP82" i="15" a="1"/>
  <c r="GD53" i="15" a="1"/>
  <c r="IH101" i="15" a="1"/>
  <c r="FS99" i="15" a="1"/>
  <c r="KC14" i="15" a="1"/>
  <c r="V151" i="15"/>
  <c r="V47" i="15"/>
  <c r="U154" i="15"/>
  <c r="U149" i="15"/>
  <c r="T203" i="15"/>
  <c r="U171" i="15"/>
  <c r="V67" i="15"/>
  <c r="DP35" i="15" a="1"/>
  <c r="IN30" i="15" a="1"/>
  <c r="FH49" i="15" a="1"/>
  <c r="LT40" i="15" a="1"/>
  <c r="JV50" i="15" a="1"/>
  <c r="LB22" i="15" a="1"/>
  <c r="HT91" i="15" a="1"/>
  <c r="OH96" i="15" a="1"/>
  <c r="FB17" i="15" a="1"/>
  <c r="MQ72" i="15" a="1"/>
  <c r="KB84" i="15" a="1"/>
  <c r="HI71" i="15" a="1"/>
  <c r="HT94" i="15" a="1"/>
  <c r="HI20" i="15" a="1"/>
  <c r="LX51" i="15" a="1"/>
  <c r="GW94" i="15" a="1"/>
  <c r="LM118" i="15" a="1"/>
  <c r="ET107" i="15" a="1"/>
  <c r="GL21" i="15" a="1"/>
  <c r="KD46" i="15" a="1"/>
  <c r="GD98" i="15" a="1"/>
  <c r="JV76" i="15" a="1"/>
  <c r="KC6" i="15" a="1"/>
  <c r="EZ15" i="15" a="1"/>
  <c r="CL92" i="15" a="1"/>
  <c r="NB86" i="15" a="1"/>
  <c r="LZ19" i="15" a="1"/>
  <c r="NI68" i="15" a="1"/>
  <c r="IX82" i="15" a="1"/>
  <c r="DJ81" i="15" a="1"/>
  <c r="LL10" i="15" a="1"/>
  <c r="EJ70" i="15" a="1"/>
  <c r="NT106" i="15" a="1"/>
  <c r="ED32" i="15" a="1"/>
  <c r="LN67" i="15" a="1"/>
  <c r="HB121" i="15" a="1"/>
  <c r="DK59" i="15" a="1"/>
  <c r="FM100" i="15" a="1"/>
  <c r="GL38" i="15" a="1"/>
  <c r="LA105" i="15" a="1"/>
  <c r="LG93" i="15" a="1"/>
  <c r="KZ14" i="15" a="1"/>
  <c r="IA14" i="15" a="1"/>
  <c r="FL69" i="15" a="1"/>
  <c r="ND29" i="15" a="1"/>
  <c r="KP92" i="15" a="1"/>
  <c r="MJ12" i="15" a="1"/>
  <c r="DF45" i="15" a="1"/>
  <c r="LR83" i="15" a="1"/>
  <c r="JK23" i="15" a="1"/>
  <c r="ET86" i="15" a="1"/>
  <c r="LL32" i="15" a="1"/>
  <c r="NC39" i="15" a="1"/>
  <c r="GV88" i="15" a="1"/>
  <c r="NN32" i="15" a="1"/>
  <c r="HD56" i="15" a="1"/>
  <c r="LM76" i="15" a="1"/>
  <c r="NO100" i="15" a="1"/>
  <c r="JK95" i="15" a="1"/>
  <c r="JX79" i="15" a="1"/>
  <c r="LT106" i="15" a="1"/>
  <c r="GK19" i="15" a="1"/>
  <c r="IS97" i="15" a="1"/>
  <c r="JP6" i="15" a="1"/>
  <c r="MX96" i="15" a="1"/>
  <c r="KB48" i="15" a="1"/>
  <c r="JL106" i="15" a="1"/>
  <c r="HC90" i="15" a="1"/>
  <c r="CL85" i="15" a="1"/>
  <c r="KI85" i="15" a="1"/>
  <c r="CZ93" i="15" a="1"/>
  <c r="MF25" i="15" a="1"/>
  <c r="CS48" i="15" a="1"/>
  <c r="KN72" i="15" a="1"/>
  <c r="MK107" i="15" a="1"/>
  <c r="EH35" i="15" a="1"/>
  <c r="FG15" i="15" a="1"/>
  <c r="NC30" i="15" a="1"/>
  <c r="FR51" i="15" a="1"/>
  <c r="IB49" i="15" a="1"/>
  <c r="GQ121" i="15" a="1"/>
  <c r="MX77" i="15" a="1"/>
  <c r="GK18" i="15" a="1"/>
  <c r="EZ105" i="15" a="1"/>
  <c r="NB67" i="15" a="1"/>
  <c r="JK42" i="15" a="1"/>
  <c r="EZ95" i="15" a="1"/>
  <c r="GP96" i="15" a="1"/>
  <c r="NZ105" i="15" a="1"/>
  <c r="GW79" i="15" a="1"/>
  <c r="DF30" i="15" a="1"/>
  <c r="HT6" i="15" a="1"/>
  <c r="KN28" i="15" a="1"/>
  <c r="HN18" i="15" a="1"/>
  <c r="CT72" i="15" a="1"/>
  <c r="MR95" i="15" a="1"/>
  <c r="EZ8" i="15" a="1"/>
  <c r="NV115" i="15" a="1"/>
  <c r="GE26" i="15" a="1"/>
  <c r="JK38" i="15" a="1"/>
  <c r="HO94" i="15" a="1"/>
  <c r="ET63" i="15" a="1"/>
  <c r="KJ73" i="15" a="1"/>
  <c r="LT107" i="15" a="1"/>
  <c r="DF60" i="15" a="1"/>
  <c r="DL116" i="15" a="1"/>
  <c r="NB7" i="15" a="1"/>
  <c r="EV107" i="15" a="1"/>
  <c r="MF43" i="15" a="1"/>
  <c r="JR29" i="15" a="1"/>
  <c r="DD86" i="15" a="1"/>
  <c r="NV22" i="15" a="1"/>
  <c r="JV62" i="15" a="1"/>
  <c r="DX38" i="15" a="1"/>
  <c r="CL91" i="15" a="1"/>
  <c r="FG80" i="15" a="1"/>
  <c r="MV38" i="15" a="1"/>
  <c r="DR72" i="15" a="1"/>
  <c r="OF32" i="15" a="1"/>
  <c r="HT101" i="15" a="1"/>
  <c r="ML8" i="15" a="1"/>
  <c r="HU23" i="15" a="1"/>
  <c r="IX68" i="15" a="1"/>
  <c r="FA93" i="15" a="1"/>
  <c r="KV79" i="15" a="1"/>
  <c r="CX68" i="15" a="1"/>
  <c r="JV68" i="15" a="1"/>
  <c r="KO13" i="15" a="1"/>
  <c r="FS10" i="15" a="1"/>
  <c r="LX85" i="15" a="1"/>
  <c r="NH39" i="15" a="1"/>
  <c r="GL118" i="15" a="1"/>
  <c r="JJ74" i="15" a="1"/>
  <c r="NC88" i="15" a="1"/>
  <c r="NJ100" i="15" a="1"/>
  <c r="FF86" i="15" a="1"/>
  <c r="JX62" i="15" a="1"/>
  <c r="GK22" i="15" a="1"/>
  <c r="HN69" i="15" a="1"/>
  <c r="IG35" i="15" a="1"/>
  <c r="LT99" i="15" a="1"/>
  <c r="NI21" i="15" a="1"/>
  <c r="HH83" i="15" a="1"/>
  <c r="GE63" i="15" a="1"/>
  <c r="ED57" i="15" a="1"/>
  <c r="DE27" i="15" a="1"/>
  <c r="NI43" i="15" a="1"/>
  <c r="GV10" i="15" a="1"/>
  <c r="FR61" i="15" a="1"/>
  <c r="IF25" i="15" a="1"/>
  <c r="EB50" i="15" a="1"/>
  <c r="DP62" i="15" a="1"/>
  <c r="EN73" i="15" a="1"/>
  <c r="NH80" i="15" a="1"/>
  <c r="EB21" i="15" a="1"/>
  <c r="MJ80" i="15" a="1"/>
  <c r="HU34" i="15" a="1"/>
  <c r="IM6" i="15" a="1"/>
  <c r="ET31" i="15" a="1"/>
  <c r="CR11" i="15" a="1"/>
  <c r="EP63" i="15" a="1"/>
  <c r="NI7" i="15" a="1"/>
  <c r="IH60" i="15" a="1"/>
  <c r="FY49" i="15" a="1"/>
  <c r="MF62" i="15" a="1"/>
  <c r="V144" i="15"/>
  <c r="T175" i="15"/>
  <c r="U150" i="15"/>
  <c r="T138" i="15"/>
  <c r="V197" i="15"/>
  <c r="U164" i="15"/>
  <c r="T188" i="15"/>
  <c r="U65" i="15"/>
  <c r="U162" i="15"/>
  <c r="V215" i="15"/>
  <c r="U133" i="15"/>
  <c r="U221" i="15"/>
  <c r="V9" i="15"/>
  <c r="U166" i="15"/>
  <c r="T186" i="15"/>
  <c r="V178" i="15"/>
  <c r="T228" i="15"/>
  <c r="T98" i="15"/>
  <c r="U219" i="15"/>
  <c r="V227" i="15"/>
  <c r="V221" i="15"/>
  <c r="U39" i="15"/>
  <c r="T192" i="15"/>
  <c r="T128" i="15"/>
  <c r="V39" i="15"/>
  <c r="U117" i="15"/>
  <c r="T148" i="15"/>
  <c r="GE107" i="15" a="1"/>
  <c r="FB62" i="15" a="1"/>
  <c r="GQ29" i="15" a="1"/>
  <c r="DP22" i="15" a="1"/>
  <c r="IY26" i="15" a="1"/>
  <c r="KI81" i="15" a="1"/>
  <c r="LF48" i="15" a="1"/>
  <c r="U230" i="15"/>
  <c r="T160" i="15"/>
  <c r="V208" i="15"/>
  <c r="T132" i="15"/>
  <c r="T210" i="15"/>
  <c r="T42" i="15"/>
  <c r="T207" i="15"/>
  <c r="T165" i="15"/>
  <c r="V168" i="15"/>
  <c r="T130" i="15"/>
  <c r="V158" i="15"/>
  <c r="U204" i="15"/>
  <c r="U200" i="15"/>
  <c r="V148" i="15"/>
  <c r="EZ80" i="15" a="1"/>
  <c r="JR64" i="15" a="1"/>
  <c r="JP30" i="15" a="1"/>
  <c r="KV97" i="15" a="1"/>
  <c r="GE79" i="15" a="1"/>
  <c r="JQ79" i="15" a="1"/>
  <c r="KZ42" i="15" a="1"/>
  <c r="EN98" i="15" a="1"/>
  <c r="DP100" i="15" a="1"/>
  <c r="ED46" i="15" a="1"/>
  <c r="IM32" i="15" a="1"/>
  <c r="HC44" i="15" a="1"/>
  <c r="NZ14" i="15" a="1"/>
  <c r="KH11" i="15" a="1"/>
  <c r="GK106" i="15" a="1"/>
  <c r="DQ17" i="15" a="1"/>
  <c r="LG11" i="15" a="1"/>
  <c r="LR60" i="15" a="1"/>
  <c r="DJ90" i="15" a="1"/>
  <c r="EB88" i="15" a="1"/>
  <c r="JX54" i="15" a="1"/>
  <c r="KT98" i="15" a="1"/>
  <c r="NI96" i="15" a="1"/>
  <c r="LT41" i="15" a="1"/>
  <c r="FY21" i="15" a="1"/>
  <c r="IH30" i="15" a="1"/>
  <c r="GP46" i="15" a="1"/>
  <c r="OB20" i="15" a="1"/>
  <c r="HC73" i="15" a="1"/>
  <c r="FG40" i="15" a="1"/>
  <c r="IS41" i="15" a="1"/>
  <c r="FA116" i="15" a="1"/>
  <c r="FY48" i="15" a="1"/>
  <c r="IX92" i="15" a="1"/>
  <c r="DV83" i="15" a="1"/>
  <c r="EB18" i="15" a="1"/>
  <c r="IH20" i="15" a="1"/>
  <c r="KV10" i="15" a="1"/>
  <c r="LN25" i="15" a="1"/>
  <c r="GV72" i="15" a="1"/>
  <c r="LY20" i="15" a="1"/>
  <c r="JF58" i="15" a="1"/>
  <c r="KP65" i="15" a="1"/>
  <c r="MF6" i="15" a="1"/>
  <c r="FG48" i="15" a="1"/>
  <c r="HH29" i="15" a="1"/>
  <c r="NC20" i="15" a="1"/>
  <c r="DJ14" i="15" a="1"/>
  <c r="LF60" i="15" a="1"/>
  <c r="FG109" i="15" a="1"/>
  <c r="FM56" i="15" a="1"/>
  <c r="DK99" i="15" a="1"/>
  <c r="HN37" i="15" a="1"/>
  <c r="MJ74" i="15" a="1"/>
  <c r="FF96" i="15" a="1"/>
  <c r="EP62" i="15" a="1"/>
  <c r="HD82" i="15" a="1"/>
  <c r="MD23" i="15" a="1"/>
  <c r="LN116" i="15" a="1"/>
  <c r="GR90" i="15" a="1"/>
  <c r="HT56" i="15" a="1"/>
  <c r="OF34" i="15" a="1"/>
  <c r="HN48" i="15" a="1"/>
  <c r="HO39" i="15" a="1"/>
  <c r="HP37" i="15" a="1"/>
  <c r="IY73" i="15" a="1"/>
  <c r="DV63" i="15" a="1"/>
  <c r="EN54" i="15" a="1"/>
  <c r="CT86" i="15" a="1"/>
  <c r="FN22" i="15" a="1"/>
  <c r="FY27" i="15" a="1"/>
  <c r="IY24" i="15" a="1"/>
  <c r="DL28" i="15" a="1"/>
  <c r="GJ34" i="15" a="1"/>
  <c r="NO17" i="15" a="1"/>
  <c r="CZ108" i="15" a="1"/>
  <c r="IZ100" i="15" a="1"/>
  <c r="FB78" i="15" a="1"/>
  <c r="FZ70" i="15" a="1"/>
  <c r="JD95" i="15" a="1"/>
  <c r="DD71" i="15" a="1"/>
  <c r="ND100" i="15" a="1"/>
  <c r="ED107" i="15" a="1"/>
  <c r="LM36" i="15" a="1"/>
  <c r="FM32" i="15" a="1"/>
  <c r="DV80" i="15" a="1"/>
  <c r="HT73" i="15" a="1"/>
  <c r="MP49" i="15" a="1"/>
  <c r="EB37" i="15" a="1"/>
  <c r="KP14" i="15" a="1"/>
  <c r="HU48" i="15" a="1"/>
  <c r="OH57" i="15" a="1"/>
  <c r="GL69" i="15" a="1"/>
  <c r="MV95" i="15" a="1"/>
  <c r="IG59" i="15" a="1"/>
  <c r="JW35" i="15" a="1"/>
  <c r="IT63" i="15" a="1"/>
  <c r="GR117" i="15" a="1"/>
  <c r="NC55" i="15" a="1"/>
  <c r="HN36" i="15" a="1"/>
  <c r="HN81" i="15" a="1"/>
  <c r="DX44" i="15" a="1"/>
  <c r="LY67" i="15" a="1"/>
  <c r="KZ52" i="15" a="1"/>
  <c r="HD77" i="15" a="1"/>
  <c r="GP42" i="15" a="1"/>
  <c r="FS33" i="15" a="1"/>
  <c r="OG83" i="15" a="1"/>
  <c r="DR77" i="15" a="1"/>
  <c r="GP70" i="15" a="1"/>
  <c r="LF93" i="15" a="1"/>
  <c r="LS119" i="15" a="1"/>
  <c r="CX44" i="15" a="1"/>
  <c r="KD96" i="15" a="1"/>
  <c r="DQ44" i="15" a="1"/>
  <c r="MD54" i="15" a="1"/>
  <c r="MX59" i="15" a="1"/>
  <c r="JQ96" i="15" a="1"/>
  <c r="NI48" i="15" a="1"/>
  <c r="ML107" i="15" a="1"/>
  <c r="HJ50" i="15" a="1"/>
  <c r="IY11" i="15" a="1"/>
  <c r="CL52" i="15" a="1"/>
  <c r="CS30" i="15" a="1"/>
  <c r="GV55" i="15" a="1"/>
  <c r="GF59" i="15" a="1"/>
  <c r="HV8" i="15" a="1"/>
  <c r="DV31" i="15" a="1"/>
  <c r="DL60" i="15" a="1"/>
  <c r="CM107" i="15" a="1"/>
  <c r="CS117" i="15" a="1"/>
  <c r="FH84" i="15" a="1"/>
  <c r="KN49" i="15" a="1"/>
  <c r="JP96" i="15" a="1"/>
  <c r="KU30" i="15" a="1"/>
  <c r="CR105" i="15" a="1"/>
  <c r="JP9" i="15" a="1"/>
  <c r="FY70" i="15" a="1"/>
  <c r="MJ47" i="15" a="1"/>
  <c r="EB17" i="15" a="1"/>
  <c r="IL9" i="15" a="1"/>
  <c r="KV37" i="15" a="1"/>
  <c r="EU54" i="15" a="1"/>
  <c r="LB90" i="15" a="1"/>
  <c r="LH106" i="15" a="1"/>
  <c r="LG67" i="15" a="1"/>
  <c r="LG59" i="15" a="1"/>
  <c r="IY121" i="15" a="1"/>
  <c r="DL51" i="15" a="1"/>
  <c r="JP32" i="15" a="1"/>
  <c r="ED39" i="15" a="1"/>
  <c r="DD13" i="15" a="1"/>
  <c r="NU11" i="15" a="1"/>
  <c r="KO94" i="15" a="1"/>
  <c r="CN37" i="15" a="1"/>
  <c r="FZ46" i="15" a="1"/>
  <c r="NT29" i="15" a="1"/>
  <c r="DV14" i="15" a="1"/>
  <c r="JV77" i="15" a="1"/>
  <c r="MJ48" i="15" a="1"/>
  <c r="JR106" i="15" a="1"/>
  <c r="LM81" i="15" a="1"/>
  <c r="DD88" i="15" a="1"/>
  <c r="JL116" i="15" a="1"/>
  <c r="GK53" i="15" a="1"/>
  <c r="HP7" i="15" a="1"/>
  <c r="NO117" i="15" a="1"/>
  <c r="DJ80" i="15" a="1"/>
  <c r="EV26" i="15" a="1"/>
  <c r="NZ100" i="15" a="1"/>
  <c r="GV71" i="15" a="1"/>
  <c r="DF89" i="15" a="1"/>
  <c r="CL7" i="15" a="1"/>
  <c r="DV71" i="15" a="1"/>
  <c r="EI30" i="15" a="1"/>
  <c r="FX88" i="15" a="1"/>
  <c r="JE49" i="15" a="1"/>
  <c r="JR69" i="15" a="1"/>
  <c r="LH116" i="15" a="1"/>
  <c r="HU92" i="15" a="1"/>
  <c r="MV55" i="15" a="1"/>
  <c r="HP22" i="15" a="1"/>
  <c r="NC51" i="15" a="1"/>
  <c r="KI99" i="15" a="1"/>
  <c r="KC79" i="15" a="1"/>
  <c r="KI57" i="15" a="1"/>
  <c r="NO66" i="15" a="1"/>
  <c r="IS26" i="15" a="1"/>
  <c r="IA106" i="15" a="1"/>
  <c r="IS85" i="15" a="1"/>
  <c r="EI96" i="15" a="1"/>
  <c r="DL36" i="15" a="1"/>
  <c r="FY38" i="15" a="1"/>
  <c r="NU48" i="15" a="1"/>
  <c r="LY18" i="15" a="1"/>
  <c r="NJ9" i="15" a="1"/>
  <c r="HJ100" i="15" a="1"/>
  <c r="NH67" i="15" a="1"/>
  <c r="GJ37" i="15" a="1"/>
  <c r="ML71" i="15" a="1"/>
  <c r="GQ96" i="15" a="1"/>
  <c r="HH107" i="15" a="1"/>
  <c r="FM64" i="15" a="1"/>
  <c r="EN96" i="15" a="1"/>
  <c r="MJ38" i="15" a="1"/>
  <c r="LM68" i="15" a="1"/>
  <c r="EN22" i="15" a="1"/>
  <c r="LX63" i="15" a="1"/>
  <c r="LG83" i="15" a="1"/>
  <c r="EN10" i="15" a="1"/>
  <c r="GE117" i="15" a="1"/>
  <c r="MJ17" i="15" a="1"/>
  <c r="HO76" i="15" a="1"/>
  <c r="HC92" i="15" a="1"/>
  <c r="EP49" i="15" a="1"/>
  <c r="IS93" i="15" a="1"/>
  <c r="MD95" i="15" a="1"/>
  <c r="FF23" i="15" a="1"/>
  <c r="DP96" i="15" a="1"/>
  <c r="FX30" i="15" a="1"/>
  <c r="JW62" i="15" a="1"/>
  <c r="LN26" i="15" a="1"/>
  <c r="KN67" i="15" a="1"/>
  <c r="IR121" i="15" a="1"/>
  <c r="KD107" i="15" a="1"/>
  <c r="JX21" i="15" a="1"/>
  <c r="KT79" i="15" a="1"/>
  <c r="LA37" i="15" a="1"/>
  <c r="IX63" i="15" a="1"/>
  <c r="JX106" i="15" a="1"/>
  <c r="DJ93" i="15" a="1"/>
  <c r="IG60" i="15" a="1"/>
  <c r="OA68" i="15" a="1"/>
  <c r="GX49" i="15" a="1"/>
  <c r="ML67" i="15" a="1"/>
  <c r="CT53" i="15" a="1"/>
  <c r="GJ39" i="15" a="1"/>
  <c r="HU77" i="15" a="1"/>
  <c r="KZ57" i="15" a="1"/>
  <c r="LH45" i="15" a="1"/>
  <c r="JQ7" i="15" a="1"/>
  <c r="HB63" i="15" a="1"/>
  <c r="FN31" i="15" a="1"/>
  <c r="JV44" i="15" a="1"/>
  <c r="LL96" i="15" a="1"/>
  <c r="LZ106" i="15" a="1"/>
  <c r="KI93" i="15" a="1"/>
  <c r="MJ15" i="15" a="1"/>
  <c r="JD38" i="15" a="1"/>
  <c r="CZ6" i="15" a="1"/>
  <c r="JF88" i="15" a="1"/>
  <c r="FX50" i="15" a="1"/>
  <c r="KU10" i="15" a="1"/>
  <c r="KI73" i="15" a="1"/>
  <c r="IN46" i="15" a="1"/>
  <c r="FL59" i="15" a="1"/>
  <c r="IM70" i="15" a="1"/>
  <c r="IT8" i="15" a="1"/>
  <c r="NP28" i="15" a="1"/>
  <c r="GJ85" i="15" a="1"/>
  <c r="IF58" i="15" a="1"/>
  <c r="NZ74" i="15" a="1"/>
  <c r="LH82" i="15" a="1"/>
  <c r="FS118" i="15" a="1"/>
  <c r="GX19" i="15" a="1"/>
  <c r="IN10" i="15" a="1"/>
  <c r="LR107" i="15" a="1"/>
  <c r="KD77" i="15" a="1"/>
  <c r="MJ82" i="15" a="1"/>
  <c r="FA64" i="15" a="1"/>
  <c r="HP12" i="15" a="1"/>
  <c r="AF222" i="15"/>
  <c r="KP75" i="15" a="1"/>
  <c r="KB70" i="15" a="1"/>
  <c r="CM72" i="15" a="1"/>
  <c r="JR18" i="15" a="1"/>
  <c r="KD72" i="15" a="1"/>
  <c r="JE36" i="15" a="1"/>
  <c r="DQ22" i="15" a="1"/>
  <c r="KD115" i="15" a="1"/>
  <c r="IG39" i="15" a="1"/>
  <c r="GE61" i="15" a="1"/>
  <c r="LL115" i="15" a="1"/>
  <c r="GE98" i="15" a="1"/>
  <c r="KP8" i="15" a="1"/>
  <c r="NI54" i="15" a="1"/>
  <c r="DF38" i="15" a="1"/>
  <c r="MJ75" i="15" a="1"/>
  <c r="DD25" i="15" a="1"/>
  <c r="OH118" i="15" a="1"/>
  <c r="GP56" i="15" a="1"/>
  <c r="MD47" i="15" a="1"/>
  <c r="ED72" i="15" a="1"/>
  <c r="MF81" i="15" a="1"/>
  <c r="CL35" i="15" a="1"/>
  <c r="NV8" i="15" a="1"/>
  <c r="HT116" i="15" a="1"/>
  <c r="DL82" i="15" a="1"/>
  <c r="EB49" i="15" a="1"/>
  <c r="FA65" i="15" a="1"/>
  <c r="ET87" i="15" a="1"/>
  <c r="LY63" i="15" a="1"/>
  <c r="IT94" i="15" a="1"/>
  <c r="CY52" i="15" a="1"/>
  <c r="DQ107" i="15" a="1"/>
  <c r="GD49" i="15" a="1"/>
  <c r="FM23" i="15" a="1"/>
  <c r="KJ48" i="15" a="1"/>
  <c r="ED27" i="15" a="1"/>
  <c r="IZ35" i="15" a="1"/>
  <c r="DV89" i="15" a="1"/>
  <c r="LR106" i="15" a="1"/>
  <c r="HU117" i="15" a="1"/>
  <c r="DR29" i="15" a="1"/>
  <c r="ME27" i="15" a="1"/>
  <c r="JK11" i="15" a="1"/>
  <c r="IN101" i="15" a="1"/>
  <c r="NV69" i="15" a="1"/>
  <c r="FG41" i="15" a="1"/>
  <c r="FR40" i="15" a="1"/>
  <c r="KD26" i="15" a="1"/>
  <c r="IM89" i="15" a="1"/>
  <c r="DK66" i="15" a="1"/>
  <c r="EU16" i="15" a="1"/>
  <c r="CX25" i="15" a="1"/>
  <c r="EP65" i="15" a="1"/>
  <c r="LT66" i="15" a="1"/>
  <c r="ML91" i="15" a="1"/>
  <c r="EB85" i="15" a="1"/>
  <c r="ML18" i="15" a="1"/>
  <c r="DR15" i="15" a="1"/>
  <c r="NB8" i="15" a="1"/>
  <c r="MV64" i="15" a="1"/>
  <c r="GQ60" i="15" a="1"/>
  <c r="EB22" i="15" a="1"/>
  <c r="OB98" i="15" a="1"/>
  <c r="LY79" i="15" a="1"/>
  <c r="EB92" i="15" a="1"/>
  <c r="JK86" i="15" a="1"/>
  <c r="LH55" i="15" a="1"/>
  <c r="MD35" i="15" a="1"/>
  <c r="NO120" i="15" a="1"/>
  <c r="JD55" i="15" a="1"/>
  <c r="HJ16" i="15" a="1"/>
  <c r="EC63" i="15" a="1"/>
  <c r="MJ8" i="15" a="1"/>
  <c r="FA52" i="15" a="1"/>
  <c r="IF79" i="15" a="1"/>
  <c r="KC33" i="15" a="1"/>
  <c r="EU42" i="15" a="1"/>
  <c r="FA25" i="15" a="1"/>
  <c r="JW74" i="15" a="1"/>
  <c r="GP26" i="15" a="1"/>
  <c r="EJ27" i="15" a="1"/>
  <c r="LA93" i="15" a="1"/>
  <c r="OA100" i="15" a="1"/>
  <c r="NU15" i="15" a="1"/>
  <c r="OB76" i="15" a="1"/>
  <c r="LG95" i="15" a="1"/>
  <c r="EN36" i="15" a="1"/>
  <c r="LG20" i="15" a="1"/>
  <c r="KB45" i="15" a="1"/>
  <c r="NO50" i="15" a="1"/>
  <c r="LA120" i="15" a="1"/>
  <c r="IB58" i="15" a="1"/>
  <c r="HC94" i="15" a="1"/>
  <c r="EN100" i="15" a="1"/>
  <c r="LB38" i="15" a="1"/>
  <c r="EU92" i="15" a="1"/>
  <c r="EC52" i="15" a="1"/>
  <c r="LM100" i="15" a="1"/>
  <c r="MJ115" i="15" a="1"/>
  <c r="NN105" i="15" a="1"/>
  <c r="IL47" i="15" a="1"/>
  <c r="EH46" i="15" a="1"/>
  <c r="OG36" i="15" a="1"/>
  <c r="MQ69" i="15" a="1"/>
  <c r="CL43" i="15" a="1"/>
  <c r="NJ55" i="15" a="1"/>
  <c r="IB121" i="15" a="1"/>
  <c r="NJ40" i="15" a="1"/>
  <c r="EP52" i="15" a="1"/>
  <c r="LA8" i="15" a="1"/>
  <c r="LB72" i="15" a="1"/>
  <c r="LG87" i="15" a="1"/>
  <c r="OA36" i="15" a="1"/>
  <c r="IS47" i="15" a="1"/>
  <c r="IY14" i="15" a="1"/>
  <c r="NT38" i="15" a="1"/>
  <c r="MK68" i="15" a="1"/>
  <c r="ME89" i="15" a="1"/>
  <c r="GX65" i="15" a="1"/>
  <c r="LS45" i="15" a="1"/>
  <c r="KZ59" i="15" a="1"/>
  <c r="CM47" i="15" a="1"/>
  <c r="FA61" i="15" a="1"/>
  <c r="CX69" i="15" a="1"/>
  <c r="IR25" i="15" a="1"/>
  <c r="LT67" i="15" a="1"/>
  <c r="JE33" i="15" a="1"/>
  <c r="CT41" i="15" a="1"/>
  <c r="MD11" i="15" a="1"/>
  <c r="CZ7" i="15" a="1"/>
  <c r="FN61" i="15" a="1"/>
  <c r="IN11" i="15" a="1"/>
  <c r="ND54" i="15" a="1"/>
  <c r="HV50" i="15" a="1"/>
  <c r="LM77" i="15" a="1"/>
  <c r="OB34" i="15" a="1"/>
  <c r="U136" i="15"/>
  <c r="U43" i="15"/>
  <c r="V56" i="15"/>
  <c r="T169" i="15"/>
  <c r="U157" i="15"/>
  <c r="T167" i="15"/>
  <c r="U138" i="15"/>
  <c r="U145" i="15"/>
  <c r="T183" i="15"/>
  <c r="T11" i="15"/>
  <c r="V157" i="15"/>
  <c r="U199" i="15"/>
  <c r="T217" i="15"/>
  <c r="U129" i="15"/>
  <c r="V69" i="15"/>
  <c r="U147" i="15"/>
  <c r="T113" i="15"/>
  <c r="V50" i="15"/>
  <c r="U233" i="15"/>
  <c r="U174" i="15"/>
  <c r="V207" i="15"/>
  <c r="V218" i="15"/>
  <c r="V174" i="15"/>
  <c r="V211" i="15"/>
  <c r="U172" i="15"/>
  <c r="U180" i="15"/>
  <c r="T179" i="15"/>
  <c r="JR77" i="15" a="1"/>
  <c r="LB96" i="15" a="1"/>
  <c r="KU74" i="15" a="1"/>
  <c r="V45" i="15"/>
  <c r="V106" i="15"/>
  <c r="V68" i="15"/>
  <c r="U184" i="15"/>
  <c r="T158" i="15"/>
  <c r="U207" i="15"/>
  <c r="V163" i="15"/>
  <c r="U82" i="15"/>
  <c r="T46" i="15"/>
  <c r="V191" i="15"/>
  <c r="V183" i="15"/>
  <c r="T154" i="15"/>
  <c r="V180" i="15"/>
  <c r="JF90" i="15" a="1"/>
  <c r="CL63" i="15" a="1"/>
  <c r="HH56" i="15" a="1"/>
  <c r="GK16" i="15" a="1"/>
  <c r="T30" i="15"/>
  <c r="T226" i="15"/>
  <c r="V226" i="15"/>
  <c r="T155" i="15"/>
  <c r="V153" i="15"/>
  <c r="U237" i="15"/>
  <c r="U153" i="15"/>
  <c r="U175" i="15"/>
  <c r="U158" i="15"/>
  <c r="U167" i="15"/>
  <c r="T126" i="15"/>
  <c r="T193" i="15"/>
  <c r="U44" i="15"/>
  <c r="AF229" i="15"/>
  <c r="AC112" i="15"/>
  <c r="AJ231" i="15"/>
  <c r="Y233" i="15"/>
  <c r="V88" i="15"/>
  <c r="V29" i="15"/>
  <c r="V110" i="15"/>
  <c r="V83" i="15"/>
  <c r="AE114" i="15"/>
  <c r="X110" i="15"/>
  <c r="U49" i="15"/>
  <c r="T95" i="15"/>
  <c r="U14" i="15"/>
  <c r="T52" i="15"/>
  <c r="U116" i="15"/>
  <c r="V76" i="15"/>
  <c r="W114" i="15"/>
  <c r="T82" i="15"/>
  <c r="V32" i="15"/>
  <c r="U113" i="15"/>
  <c r="AA233" i="15"/>
  <c r="U31" i="15"/>
  <c r="T105" i="15"/>
  <c r="T119" i="15"/>
  <c r="Z230" i="15"/>
  <c r="W112" i="15"/>
  <c r="AE230" i="15"/>
  <c r="AA232" i="15"/>
  <c r="V105" i="15"/>
  <c r="AM110" i="15"/>
  <c r="U86" i="15"/>
  <c r="V55" i="15"/>
  <c r="AD232" i="15"/>
  <c r="AE233" i="15"/>
  <c r="AC110" i="15"/>
  <c r="V37" i="15"/>
  <c r="T75" i="15"/>
  <c r="U28" i="15"/>
  <c r="AC232" i="15"/>
  <c r="T67" i="15"/>
  <c r="U71" i="15"/>
  <c r="T23" i="15"/>
  <c r="U53" i="15"/>
  <c r="U78" i="15"/>
  <c r="V58" i="15"/>
  <c r="T88" i="15"/>
  <c r="T97" i="15"/>
  <c r="AC230" i="15"/>
  <c r="V80" i="15"/>
  <c r="AC233" i="15"/>
  <c r="AG113" i="15"/>
  <c r="AK112" i="15"/>
  <c r="AF231" i="15"/>
  <c r="U74" i="15"/>
  <c r="T32" i="15"/>
  <c r="T110" i="15"/>
  <c r="U81" i="15"/>
  <c r="AL233" i="15"/>
  <c r="AG233" i="15"/>
  <c r="U23" i="15"/>
  <c r="T15" i="15"/>
  <c r="T26" i="15"/>
  <c r="U114" i="15"/>
  <c r="U8" i="15"/>
  <c r="X232" i="15"/>
  <c r="V89" i="15"/>
  <c r="V6" i="15"/>
  <c r="V42" i="15"/>
  <c r="U100" i="15"/>
  <c r="V60" i="15"/>
  <c r="AB110" i="15"/>
  <c r="AE110" i="15"/>
  <c r="AG232" i="15"/>
  <c r="AK231" i="15"/>
  <c r="T96" i="15"/>
  <c r="T108" i="15"/>
  <c r="V11" i="15"/>
  <c r="U42" i="15"/>
  <c r="AH230" i="15"/>
  <c r="AE231" i="15"/>
  <c r="X230" i="15"/>
  <c r="U9" i="15"/>
  <c r="T50" i="15"/>
  <c r="T84" i="15"/>
  <c r="T61" i="15"/>
  <c r="U119" i="15"/>
  <c r="T48" i="15"/>
  <c r="AB112" i="15"/>
  <c r="T63" i="15"/>
  <c r="T71" i="15"/>
  <c r="T8" i="15"/>
  <c r="T121" i="15"/>
  <c r="T83" i="15"/>
  <c r="X113" i="15"/>
  <c r="LM91" i="15" a="1"/>
  <c r="ET41" i="15" a="1"/>
  <c r="EV90" i="15" a="1"/>
  <c r="NB43" i="15" a="1"/>
  <c r="MW49" i="15" a="1"/>
  <c r="FM86" i="15" a="1"/>
  <c r="DL20" i="15" a="1"/>
  <c r="NN72" i="15" a="1"/>
  <c r="MJ73" i="15" a="1"/>
  <c r="DD101" i="15" a="1"/>
  <c r="GQ116" i="15" a="1"/>
  <c r="MX7" i="15" a="1"/>
  <c r="IR20" i="15" a="1"/>
  <c r="KT25" i="15" a="1"/>
  <c r="NP93" i="15" a="1"/>
  <c r="EI14" i="15" a="1"/>
  <c r="DX90" i="15" a="1"/>
  <c r="NN51" i="15" a="1"/>
  <c r="GV119" i="15" a="1"/>
  <c r="ET120" i="15" a="1"/>
  <c r="MJ50" i="15" a="1"/>
  <c r="GR19" i="15" a="1"/>
  <c r="OF42" i="15" a="1"/>
  <c r="NT93" i="15" a="1"/>
  <c r="IN16" i="15" a="1"/>
  <c r="JR42" i="15" a="1"/>
  <c r="LT68" i="15" a="1"/>
  <c r="KB99" i="15" a="1"/>
  <c r="DK80" i="15" a="1"/>
  <c r="NI36" i="15" a="1"/>
  <c r="MX91" i="15" a="1"/>
  <c r="GP119" i="15" a="1"/>
  <c r="JQ81" i="15" a="1"/>
  <c r="LA65" i="15" a="1"/>
  <c r="NT15" i="15" a="1"/>
  <c r="KP85" i="15" a="1"/>
  <c r="LH9" i="15" a="1"/>
  <c r="KN20" i="15" a="1"/>
  <c r="EJ93" i="15" a="1"/>
  <c r="FX80" i="15" a="1"/>
  <c r="IH109" i="15" a="1"/>
  <c r="KN54" i="15" a="1"/>
  <c r="CY92" i="15" a="1"/>
  <c r="JW34" i="15" a="1"/>
  <c r="GD41" i="15" a="1"/>
  <c r="IT20" i="15" a="1"/>
  <c r="KI26" i="15" a="1"/>
  <c r="FN51" i="15" a="1"/>
  <c r="LA22" i="15" a="1"/>
  <c r="CS115" i="15" a="1"/>
  <c r="CS47" i="15" a="1"/>
  <c r="EN88" i="15" a="1"/>
  <c r="GD26" i="15" a="1"/>
  <c r="FF7" i="15" a="1"/>
  <c r="IX43" i="15" a="1"/>
  <c r="IH119" i="15" a="1"/>
  <c r="T159" i="15"/>
  <c r="T127" i="15"/>
  <c r="T231" i="15"/>
  <c r="U183" i="15"/>
  <c r="T218" i="15"/>
  <c r="T174" i="15"/>
  <c r="T200" i="15"/>
  <c r="U187" i="15"/>
  <c r="V160" i="15"/>
  <c r="V172" i="15"/>
  <c r="V132" i="15"/>
  <c r="V187" i="15"/>
  <c r="U211" i="15"/>
  <c r="T111" i="15"/>
  <c r="T134" i="15"/>
  <c r="T81" i="15"/>
  <c r="U210" i="15"/>
  <c r="U155" i="15"/>
  <c r="U195" i="15"/>
  <c r="V237" i="15"/>
  <c r="MV33" i="15" a="1"/>
  <c r="T166" i="15"/>
  <c r="V140" i="15"/>
  <c r="T147" i="15"/>
  <c r="MX12" i="15" a="1"/>
  <c r="DW57" i="15" a="1"/>
  <c r="U159" i="15"/>
  <c r="T137" i="15"/>
  <c r="V199" i="15"/>
  <c r="T156" i="15"/>
  <c r="U185" i="15"/>
  <c r="U220" i="15"/>
  <c r="U115" i="15"/>
  <c r="T170" i="15"/>
  <c r="T233" i="15"/>
  <c r="U214" i="15"/>
  <c r="V134" i="15"/>
  <c r="T80" i="15"/>
  <c r="AE229" i="15"/>
  <c r="AK230" i="15"/>
  <c r="W231" i="15"/>
  <c r="AJ232" i="15"/>
  <c r="U13" i="15"/>
  <c r="U50" i="15"/>
  <c r="T47" i="15"/>
  <c r="T76" i="15"/>
  <c r="T51" i="15"/>
  <c r="Z232" i="15"/>
  <c r="U73" i="15"/>
  <c r="T112" i="15"/>
  <c r="U121" i="15"/>
  <c r="U15" i="15"/>
  <c r="T89" i="15"/>
  <c r="AA230" i="15"/>
  <c r="V44" i="15"/>
  <c r="AJ229" i="15"/>
  <c r="Y114" i="15"/>
  <c r="U109" i="15"/>
  <c r="U72" i="15"/>
  <c r="V84" i="15"/>
  <c r="AK113" i="15"/>
  <c r="T66" i="15"/>
  <c r="U107" i="15"/>
  <c r="V92" i="15"/>
  <c r="T40" i="15"/>
  <c r="AG114" i="15"/>
  <c r="V113" i="15"/>
  <c r="T31" i="15"/>
  <c r="AB231" i="15"/>
  <c r="V117" i="15"/>
  <c r="AB233" i="15"/>
  <c r="AM232" i="15"/>
  <c r="U34" i="15"/>
  <c r="V63" i="15"/>
  <c r="AI232" i="15"/>
  <c r="U48" i="15"/>
  <c r="V59" i="15"/>
  <c r="T49" i="15"/>
  <c r="U52" i="15"/>
  <c r="V17" i="15"/>
  <c r="T33" i="15"/>
  <c r="AD114" i="15"/>
  <c r="T73" i="15"/>
  <c r="AA114" i="15"/>
  <c r="V121" i="15"/>
  <c r="V86" i="15"/>
  <c r="U120" i="15"/>
  <c r="U47" i="15"/>
  <c r="U79" i="15"/>
  <c r="V78" i="15"/>
  <c r="KV17" i="15" a="1"/>
  <c r="EI34" i="15" a="1"/>
  <c r="GQ36" i="15" a="1"/>
  <c r="NU106" i="15" a="1"/>
  <c r="KU101" i="15" a="1"/>
  <c r="IL88" i="15" a="1"/>
  <c r="GR7" i="15" a="1"/>
  <c r="KC98" i="15" a="1"/>
  <c r="DE61" i="15" a="1"/>
  <c r="FG93" i="15" a="1"/>
  <c r="GP75" i="15" a="1"/>
  <c r="JW29" i="15" a="1"/>
  <c r="LN57" i="15" a="1"/>
  <c r="MX85" i="15" a="1"/>
  <c r="MV47" i="15" a="1"/>
  <c r="JE43" i="15" a="1"/>
  <c r="CT31" i="15" a="1"/>
  <c r="NT8" i="15" a="1"/>
  <c r="KP9" i="15" a="1"/>
  <c r="LN76" i="15" a="1"/>
  <c r="FF98" i="15" a="1"/>
  <c r="CR99" i="15" a="1"/>
  <c r="IS87" i="15" a="1"/>
  <c r="CM10" i="15" a="1"/>
  <c r="IH43" i="15" a="1"/>
  <c r="GL59" i="15" a="1"/>
  <c r="IT13" i="15" a="1"/>
  <c r="EJ22" i="15" a="1"/>
  <c r="EV84" i="15" a="1"/>
  <c r="CX51" i="15" a="1"/>
  <c r="GD67" i="15" a="1"/>
  <c r="KP72" i="15" a="1"/>
  <c r="HU107" i="15" a="1"/>
  <c r="MX41" i="15" a="1"/>
  <c r="GL106" i="15" a="1"/>
  <c r="EP117" i="15" a="1"/>
  <c r="JX70" i="15" a="1"/>
  <c r="GX81" i="15" a="1"/>
  <c r="HT52" i="15" a="1"/>
  <c r="NZ64" i="15" a="1"/>
  <c r="LH14" i="15" a="1"/>
  <c r="KO34" i="15" a="1"/>
  <c r="JF117" i="15" a="1"/>
  <c r="MR23" i="15" a="1"/>
  <c r="EI65" i="15" a="1"/>
  <c r="MK75" i="15" a="1"/>
  <c r="ND59" i="15" a="1"/>
  <c r="DV87" i="15" a="1"/>
  <c r="GQ19" i="15" a="1"/>
  <c r="U236" i="15"/>
  <c r="T236" i="15"/>
  <c r="U191" i="15"/>
  <c r="V233" i="15"/>
  <c r="V189" i="15"/>
  <c r="V16" i="15"/>
  <c r="U146" i="15"/>
  <c r="U62" i="15"/>
  <c r="V135" i="15"/>
  <c r="T19" i="15"/>
  <c r="V8" i="15"/>
  <c r="V150" i="15"/>
  <c r="U142" i="15"/>
  <c r="KB42" i="15" a="1"/>
  <c r="U189" i="15"/>
  <c r="V186" i="15"/>
  <c r="V184" i="15"/>
  <c r="V171" i="15"/>
  <c r="T44" i="15"/>
  <c r="V143" i="15"/>
  <c r="V179" i="15"/>
  <c r="U179" i="15"/>
  <c r="X231" i="15"/>
  <c r="AK229" i="15"/>
  <c r="U22" i="15"/>
  <c r="V79" i="15"/>
  <c r="AI114" i="15"/>
  <c r="T54" i="15"/>
  <c r="V41" i="15"/>
  <c r="T107" i="15"/>
  <c r="AA229" i="15"/>
  <c r="AH229" i="15"/>
  <c r="U75" i="15"/>
  <c r="V108" i="15"/>
  <c r="V109" i="15"/>
  <c r="U26" i="15"/>
  <c r="AI231" i="15"/>
  <c r="U6" i="15"/>
  <c r="AH231" i="15"/>
  <c r="U110" i="15"/>
  <c r="V52" i="15"/>
  <c r="U56" i="15"/>
  <c r="T72" i="15"/>
  <c r="T102" i="15"/>
  <c r="AC231" i="15"/>
  <c r="T14" i="15"/>
  <c r="U29" i="15"/>
  <c r="U90" i="15"/>
  <c r="V120" i="15"/>
  <c r="U33" i="15"/>
  <c r="IF39" i="15" a="1"/>
  <c r="KZ10" i="15" a="1"/>
  <c r="FN95" i="15" a="1"/>
  <c r="NC84" i="15" a="1"/>
  <c r="EV60" i="15" a="1"/>
  <c r="MX37" i="15" a="1"/>
  <c r="NU49" i="15" a="1"/>
  <c r="MJ59" i="15" a="1"/>
  <c r="LB62" i="15" a="1"/>
  <c r="KD48" i="15" a="1"/>
  <c r="JL57" i="15" a="1"/>
  <c r="HZ72" i="15" a="1"/>
  <c r="GL18" i="15" a="1"/>
  <c r="NP37" i="15" a="1"/>
  <c r="JE55" i="15" a="1"/>
  <c r="FL57" i="15" a="1"/>
  <c r="HI109" i="15" a="1"/>
  <c r="IX65" i="15" a="1"/>
  <c r="FZ47" i="15" a="1"/>
  <c r="FG63" i="15" a="1"/>
  <c r="NH69" i="15" a="1"/>
  <c r="CM46" i="15" a="1"/>
  <c r="OG94" i="15" a="1"/>
  <c r="JP99" i="15" a="1"/>
  <c r="KU34" i="15" a="1"/>
  <c r="KI75" i="15" a="1"/>
  <c r="DD61" i="15" a="1"/>
  <c r="HP91" i="15" a="1"/>
  <c r="MP47" i="15" a="1"/>
  <c r="KC16" i="15" a="1"/>
  <c r="JJ89" i="15" a="1"/>
  <c r="NP121" i="15" a="1"/>
  <c r="NB49" i="15" a="1"/>
  <c r="ME79" i="15" a="1"/>
  <c r="EI12" i="15" a="1"/>
  <c r="FT10" i="15" a="1"/>
  <c r="EV12" i="15" a="1"/>
  <c r="EB61" i="15" a="1"/>
  <c r="FA13" i="15" a="1"/>
  <c r="MV44" i="15" a="1"/>
  <c r="LF49" i="15" a="1"/>
  <c r="JJ35" i="15" a="1"/>
  <c r="IA30" i="15" a="1"/>
  <c r="FX106" i="15" a="1"/>
  <c r="ET45" i="15" a="1"/>
  <c r="JV101" i="15" a="1"/>
  <c r="GK27" i="15" a="1"/>
  <c r="JP45" i="15" a="1"/>
  <c r="GD23" i="15" a="1"/>
  <c r="LG14" i="15" a="1"/>
  <c r="OH12" i="15" a="1"/>
  <c r="EC48" i="15" a="1"/>
  <c r="EP31" i="15" a="1"/>
  <c r="JK65" i="15" a="1"/>
  <c r="DK88" i="15" a="1"/>
  <c r="EO39" i="15" a="1"/>
  <c r="NZ55" i="15" a="1"/>
  <c r="FN39" i="15" a="1"/>
  <c r="DP57" i="15" a="1"/>
  <c r="FF29" i="15" a="1"/>
  <c r="HB7" i="15" a="1"/>
  <c r="JP115" i="15" a="1"/>
  <c r="IG80" i="15" a="1"/>
  <c r="JP92" i="15" a="1"/>
  <c r="HJ61" i="15" a="1"/>
  <c r="JE92" i="15" a="1"/>
  <c r="FH94" i="15" a="1"/>
  <c r="IZ72" i="15" a="1"/>
  <c r="GX52" i="15" a="1"/>
  <c r="MQ30" i="15" a="1"/>
  <c r="LX91" i="15" a="1"/>
  <c r="NC28" i="15" a="1"/>
  <c r="FL119" i="15" a="1"/>
  <c r="KJ41" i="15" a="1"/>
  <c r="HP74" i="15" a="1"/>
  <c r="EC51" i="15" a="1"/>
  <c r="MW92" i="15" a="1"/>
  <c r="CM84" i="15" a="1"/>
  <c r="FT45" i="15" a="1"/>
  <c r="NV63" i="15" a="1"/>
  <c r="EU40" i="15" a="1"/>
  <c r="EB57" i="15" a="1"/>
  <c r="MK34" i="15" a="1"/>
  <c r="FF117" i="15" a="1"/>
  <c r="CZ35" i="15" a="1"/>
  <c r="FZ77" i="15" a="1"/>
  <c r="KZ24" i="15" a="1"/>
  <c r="KJ106" i="15" a="1"/>
  <c r="HB94" i="15" a="1"/>
  <c r="CX50" i="15" a="1"/>
  <c r="NU7" i="15" a="1"/>
  <c r="KO23" i="15" a="1"/>
  <c r="FG117" i="15" a="1"/>
  <c r="MP40" i="15" a="1"/>
  <c r="GF43" i="15" a="1"/>
  <c r="OH17" i="15" a="1"/>
  <c r="NI61" i="15" a="1"/>
  <c r="IL84" i="15" a="1"/>
  <c r="JV63" i="15" a="1"/>
  <c r="FH119" i="15" a="1"/>
  <c r="JR116" i="15" a="1"/>
  <c r="LA79" i="15" a="1"/>
  <c r="IM69" i="15" a="1"/>
  <c r="ND12" i="15" a="1"/>
  <c r="KI11" i="15" a="1"/>
  <c r="EC78" i="15" a="1"/>
  <c r="HU101" i="15" a="1"/>
  <c r="CM120" i="15" a="1"/>
  <c r="HZ78" i="15" a="1"/>
  <c r="GV100" i="15" a="1"/>
  <c r="DK76" i="15" a="1"/>
  <c r="LG109" i="15" a="1"/>
  <c r="LA98" i="15" a="1"/>
  <c r="DR37" i="15" a="1"/>
  <c r="GV25" i="15" a="1"/>
  <c r="HZ12" i="15" a="1"/>
  <c r="OH84" i="15" a="1"/>
  <c r="JP119" i="15" a="1"/>
  <c r="FA70" i="15" a="1"/>
  <c r="JK30" i="15" a="1"/>
  <c r="FS100" i="15" a="1"/>
  <c r="FM11" i="15" a="1"/>
  <c r="DF20" i="15" a="1"/>
  <c r="CT15" i="15" a="1"/>
  <c r="LZ84" i="15" a="1"/>
  <c r="CR38" i="15" a="1"/>
  <c r="NB75" i="15" a="1"/>
  <c r="LG101" i="15" a="1"/>
  <c r="GW52" i="15" a="1"/>
  <c r="NJ120" i="15" a="1"/>
  <c r="U161" i="15"/>
  <c r="V130" i="15"/>
  <c r="U61" i="15"/>
  <c r="V115" i="15"/>
  <c r="U181" i="15"/>
  <c r="V66" i="15"/>
  <c r="U141" i="15"/>
  <c r="IR81" i="15" a="1"/>
  <c r="ET64" i="15" a="1"/>
  <c r="NP88" i="15" a="1"/>
  <c r="MX99" i="15" a="1"/>
  <c r="IX46" i="15" a="1"/>
  <c r="FG96" i="15" a="1"/>
  <c r="LM120" i="15" a="1"/>
  <c r="KO7" i="15" a="1"/>
  <c r="EZ54" i="15" a="1"/>
  <c r="ML19" i="15" a="1"/>
  <c r="OF49" i="15" a="1"/>
  <c r="KD13" i="15" a="1"/>
  <c r="GE84" i="15" a="1"/>
  <c r="IL25" i="15" a="1"/>
  <c r="OG35" i="15" a="1"/>
  <c r="HN19" i="15" a="1"/>
  <c r="MX56" i="15" a="1"/>
  <c r="NB54" i="15" a="1"/>
  <c r="GP43" i="15" a="1"/>
  <c r="NU25" i="15" a="1"/>
  <c r="HI96" i="15" a="1"/>
  <c r="KB35" i="15" a="1"/>
  <c r="NP57" i="15" a="1"/>
  <c r="KV106" i="15" a="1"/>
  <c r="GP85" i="15" a="1"/>
  <c r="KZ33" i="15" a="1"/>
  <c r="MV30" i="15" a="1"/>
  <c r="IT25" i="15" a="1"/>
  <c r="CS12" i="15" a="1"/>
  <c r="LX15" i="15" a="1"/>
  <c r="DK44" i="15" a="1"/>
  <c r="KI42" i="15" a="1"/>
  <c r="JX14" i="15" a="1"/>
  <c r="OH35" i="15" a="1"/>
  <c r="CR59" i="15" a="1"/>
  <c r="KP69" i="15" a="1"/>
  <c r="KN106" i="15" a="1"/>
  <c r="DV20" i="15" a="1"/>
  <c r="JX25" i="15" a="1"/>
  <c r="HU41" i="15" a="1"/>
  <c r="IL66" i="15" a="1"/>
  <c r="CR47" i="15" a="1"/>
  <c r="ED44" i="15" a="1"/>
  <c r="LT38" i="15" a="1"/>
  <c r="KH10" i="15" a="1"/>
  <c r="DJ34" i="15" a="1"/>
  <c r="HN109" i="15" a="1"/>
  <c r="EU29" i="15" a="1"/>
  <c r="GW60" i="15" a="1"/>
  <c r="KC76" i="15" a="1"/>
  <c r="DV84" i="15" a="1"/>
  <c r="IR99" i="15" a="1"/>
  <c r="GF39" i="15" a="1"/>
  <c r="OB77" i="15" a="1"/>
  <c r="MV66" i="15" a="1"/>
  <c r="CX106" i="15" a="1"/>
  <c r="FB35" i="15" a="1"/>
  <c r="GJ24" i="15" a="1"/>
  <c r="HB18" i="15" a="1"/>
  <c r="HT8" i="15" a="1"/>
  <c r="NZ118" i="15" a="1"/>
  <c r="FB20" i="15" a="1"/>
  <c r="IR32" i="15" a="1"/>
  <c r="GP59" i="15" a="1"/>
  <c r="JQ53" i="15" a="1"/>
  <c r="FB67" i="15" a="1"/>
  <c r="KU109" i="15" a="1"/>
  <c r="IX25" i="15" a="1"/>
  <c r="NH9" i="15" a="1"/>
  <c r="IZ50" i="15" a="1"/>
  <c r="ND68" i="15" a="1"/>
  <c r="JD44" i="15" a="1"/>
  <c r="IR72" i="15" a="1"/>
  <c r="LG117" i="15" a="1"/>
  <c r="LY47" i="15" a="1"/>
  <c r="IF35" i="15" a="1"/>
  <c r="CN99" i="15" a="1"/>
  <c r="KI90" i="15" a="1"/>
  <c r="HI24" i="15" a="1"/>
  <c r="LT47" i="15" a="1"/>
  <c r="IA27" i="15" a="1"/>
  <c r="FY18" i="15" a="1"/>
  <c r="JF66" i="15" a="1"/>
  <c r="IR118" i="15" a="1"/>
  <c r="FB48" i="15" a="1"/>
  <c r="LB99" i="15" a="1"/>
  <c r="DJ21" i="15" a="1"/>
  <c r="CR21" i="15" a="1"/>
  <c r="JK76" i="15" a="1"/>
  <c r="GP54" i="15" a="1"/>
  <c r="DP70" i="15" a="1"/>
  <c r="CS33" i="15" a="1"/>
  <c r="FT29" i="15" a="1"/>
  <c r="DV92" i="15" a="1"/>
  <c r="FH67" i="15" a="1"/>
  <c r="FY67" i="15" a="1"/>
  <c r="MF120" i="15" a="1"/>
  <c r="FG108" i="15" a="1"/>
  <c r="FN64" i="15" a="1"/>
  <c r="IL70" i="15" a="1"/>
  <c r="NC6" i="15" a="1"/>
  <c r="KT67" i="15" a="1"/>
  <c r="FM46" i="15" a="1"/>
  <c r="LM35" i="15" a="1"/>
  <c r="NU23" i="15" a="1"/>
  <c r="CR20" i="15" a="1"/>
  <c r="HP81" i="15" a="1"/>
  <c r="ED95" i="15" a="1"/>
  <c r="KZ108" i="15" a="1"/>
  <c r="CL72" i="15" a="1"/>
  <c r="KJ90" i="15" a="1"/>
  <c r="EV52" i="15" a="1"/>
  <c r="JR39" i="15" a="1"/>
  <c r="HU60" i="15" a="1"/>
  <c r="DR59" i="15" a="1"/>
  <c r="OH69" i="15" a="1"/>
  <c r="DP59" i="15" a="1"/>
  <c r="DW120" i="15" a="1"/>
  <c r="GJ67" i="15" a="1"/>
  <c r="CS87" i="15" a="1"/>
  <c r="HZ44" i="15" a="1"/>
  <c r="GQ83" i="15" a="1"/>
  <c r="CZ44" i="15" a="1"/>
  <c r="LM13" i="15" a="1"/>
  <c r="JP84" i="15" a="1"/>
  <c r="JL81" i="15" a="1"/>
  <c r="DE85" i="15" a="1"/>
  <c r="MJ60" i="15" a="1"/>
  <c r="GD24" i="15" a="1"/>
  <c r="EV117" i="15" a="1"/>
  <c r="MK31" i="15" a="1"/>
  <c r="JV40" i="15" a="1"/>
  <c r="KI78" i="15" a="1"/>
  <c r="DE82" i="15" a="1"/>
  <c r="ED14" i="15" a="1"/>
  <c r="FX92" i="15" a="1"/>
  <c r="NZ98" i="15" a="1"/>
  <c r="HZ19" i="15" a="1"/>
  <c r="DL10" i="15" a="1"/>
  <c r="LZ83" i="15" a="1"/>
  <c r="IZ58" i="15" a="1"/>
  <c r="JP43" i="15" a="1"/>
  <c r="JE105" i="15" a="1"/>
  <c r="FM28" i="15" a="1"/>
  <c r="CR117" i="15" a="1"/>
  <c r="JV108" i="15" a="1"/>
  <c r="EV13" i="15" a="1"/>
  <c r="MD92" i="15" a="1"/>
  <c r="FL75" i="15" a="1"/>
  <c r="MD32" i="15" a="1"/>
  <c r="LN62" i="15" a="1"/>
  <c r="GP121" i="15" a="1"/>
  <c r="GP60" i="15" a="1"/>
  <c r="NC121" i="15" a="1"/>
  <c r="IG88" i="15" a="1"/>
  <c r="KC10" i="15" a="1"/>
  <c r="HT31" i="15" a="1"/>
  <c r="JP118" i="15" a="1"/>
  <c r="DV88" i="15" a="1"/>
  <c r="KZ73" i="15" a="1"/>
  <c r="CY76" i="15" a="1"/>
  <c r="MD34" i="15" a="1"/>
  <c r="LA69" i="15" a="1"/>
  <c r="IA93" i="15" a="1"/>
  <c r="MR51" i="15" a="1"/>
  <c r="V224" i="15"/>
  <c r="T149" i="15"/>
  <c r="T136" i="15"/>
  <c r="U36" i="15"/>
  <c r="T209" i="15"/>
  <c r="T59" i="15"/>
  <c r="V195" i="15"/>
  <c r="U188" i="15"/>
  <c r="V145" i="15"/>
  <c r="T12" i="15"/>
  <c r="T197" i="15"/>
  <c r="T129" i="15"/>
  <c r="V128" i="15"/>
  <c r="U205" i="15"/>
  <c r="T208" i="15"/>
  <c r="U186" i="15"/>
  <c r="T20" i="15"/>
  <c r="V169" i="15"/>
  <c r="V166" i="15"/>
  <c r="V154" i="15"/>
  <c r="V181" i="15"/>
  <c r="T18" i="15"/>
  <c r="T185" i="15"/>
  <c r="T172" i="15"/>
  <c r="V107" i="15"/>
  <c r="U232" i="15"/>
  <c r="LZ17" i="15" a="1"/>
  <c r="GW17" i="15" a="1"/>
  <c r="OH20" i="15" a="1"/>
  <c r="OH55" i="15" a="1"/>
  <c r="OF77" i="15" a="1"/>
  <c r="OF80" i="15" a="1"/>
  <c r="MX72" i="15" a="1"/>
  <c r="EZ107" i="15" a="1"/>
  <c r="T157" i="15"/>
  <c r="T141" i="15"/>
  <c r="V177" i="15"/>
  <c r="U190" i="15"/>
  <c r="U224" i="15"/>
  <c r="T139" i="15"/>
  <c r="T184" i="15"/>
  <c r="V91" i="15"/>
  <c r="T177" i="15"/>
  <c r="V175" i="15"/>
  <c r="U131" i="15"/>
  <c r="V57" i="15"/>
  <c r="V137" i="15"/>
  <c r="LN120" i="15" a="1"/>
  <c r="EJ64" i="15" a="1"/>
  <c r="LA116" i="15" a="1"/>
  <c r="IB29" i="15" a="1"/>
  <c r="DK63" i="15" a="1"/>
  <c r="OH44" i="15" a="1"/>
  <c r="KU69" i="15" a="1"/>
  <c r="KN9" i="15" a="1"/>
  <c r="FZ38" i="15" a="1"/>
  <c r="LY86" i="15" a="1"/>
  <c r="JE20" i="15" a="1"/>
  <c r="HD33" i="15" a="1"/>
  <c r="FH19" i="15" a="1"/>
  <c r="NN33" i="15" a="1"/>
  <c r="DE99" i="15" a="1"/>
  <c r="JR65" i="15" a="1"/>
  <c r="EC36" i="15" a="1"/>
  <c r="IR28" i="15" a="1"/>
  <c r="ET55" i="15" a="1"/>
  <c r="CX39" i="15" a="1"/>
  <c r="MR32" i="15" a="1"/>
  <c r="ML58" i="15" a="1"/>
  <c r="IN72" i="15" a="1"/>
  <c r="HI79" i="15" a="1"/>
  <c r="LY106" i="15" a="1"/>
  <c r="CM33" i="15" a="1"/>
  <c r="DJ92" i="15" a="1"/>
  <c r="GL120" i="15" a="1"/>
  <c r="HN91" i="15" a="1"/>
  <c r="JE72" i="15" a="1"/>
  <c r="HC67" i="15" a="1"/>
  <c r="LG23" i="15" a="1"/>
  <c r="HJ105" i="15" a="1"/>
  <c r="FF26" i="15" a="1"/>
  <c r="DL44" i="15" a="1"/>
  <c r="FZ54" i="15" a="1"/>
  <c r="GQ51" i="15" a="1"/>
  <c r="IX58" i="15" a="1"/>
  <c r="LS89" i="15" a="1"/>
  <c r="NV94" i="15" a="1"/>
  <c r="LN98" i="15" a="1"/>
  <c r="KN99" i="15" a="1"/>
  <c r="HP25" i="15" a="1"/>
  <c r="IH78" i="15" a="1"/>
  <c r="KD6" i="15" a="1"/>
  <c r="FY74" i="15" a="1"/>
  <c r="FL100" i="15" a="1"/>
  <c r="GX90" i="15" a="1"/>
  <c r="JF38" i="15" a="1"/>
  <c r="GJ35" i="15" a="1"/>
  <c r="GP66" i="15" a="1"/>
  <c r="KJ107" i="15" a="1"/>
  <c r="OB35" i="15" a="1"/>
  <c r="MP105" i="15" a="1"/>
  <c r="NT9" i="15" a="1"/>
  <c r="HB106" i="15" a="1"/>
  <c r="NV61" i="15" a="1"/>
  <c r="FM45" i="15" a="1"/>
  <c r="OF11" i="15" a="1"/>
  <c r="HV48" i="15" a="1"/>
  <c r="FZ40" i="15" a="1"/>
  <c r="KI67" i="15" a="1"/>
  <c r="KJ71" i="15" a="1"/>
  <c r="KB86" i="15" a="1"/>
  <c r="NB56" i="15" a="1"/>
  <c r="OG42" i="15" a="1"/>
  <c r="FX49" i="15" a="1"/>
  <c r="MP45" i="15" a="1"/>
  <c r="NJ67" i="15" a="1"/>
  <c r="DW29" i="15" a="1"/>
  <c r="MJ76" i="15" a="1"/>
  <c r="EN72" i="15" a="1"/>
  <c r="JV19" i="15" a="1"/>
  <c r="EC115" i="15" a="1"/>
  <c r="NN73" i="15" a="1"/>
  <c r="IY9" i="15" a="1"/>
  <c r="EI52" i="15" a="1"/>
  <c r="CZ101" i="15" a="1"/>
  <c r="HB69" i="15" a="1"/>
  <c r="NH50" i="15" a="1"/>
  <c r="GJ29" i="15" a="1"/>
  <c r="KT43" i="15" a="1"/>
  <c r="GR46" i="15" a="1"/>
  <c r="GP40" i="15" a="1"/>
  <c r="NN108" i="15" a="1"/>
  <c r="JF42" i="15" a="1"/>
  <c r="HZ18" i="15" a="1"/>
  <c r="IS120" i="15" a="1"/>
  <c r="CL6" i="15" a="1"/>
  <c r="HO36" i="15" a="1"/>
  <c r="HO7" i="15" a="1"/>
  <c r="KZ30" i="15" a="1"/>
  <c r="GL40" i="15" a="1"/>
  <c r="LZ91" i="15" a="1"/>
  <c r="IB118" i="15" a="1"/>
  <c r="IL72" i="15" a="1"/>
  <c r="MQ38" i="15" a="1"/>
  <c r="FF24" i="15" a="1"/>
  <c r="FX78" i="15" a="1"/>
  <c r="GQ14" i="15" a="1"/>
  <c r="ET37" i="15" a="1"/>
  <c r="FX95" i="15" a="1"/>
  <c r="LH56" i="15" a="1"/>
  <c r="JR107" i="15" a="1"/>
  <c r="FY96" i="15" a="1"/>
  <c r="FY84" i="15" a="1"/>
  <c r="NH8" i="15" a="1"/>
  <c r="GJ54" i="15" a="1"/>
  <c r="LF31" i="15" a="1"/>
  <c r="LZ68" i="15" a="1"/>
  <c r="DR62" i="15" a="1"/>
  <c r="GP21" i="15" a="1"/>
  <c r="KJ42" i="15" a="1"/>
  <c r="MD44" i="15" a="1"/>
  <c r="LH44" i="15" a="1"/>
  <c r="CY9" i="15" a="1"/>
  <c r="CN80" i="15" a="1"/>
  <c r="EV71" i="15" a="1"/>
  <c r="CY100" i="15" a="1"/>
  <c r="DL58" i="15" a="1"/>
  <c r="MV49" i="15" a="1"/>
  <c r="IF17" i="15" a="1"/>
  <c r="FS92" i="15" a="1"/>
  <c r="LX67" i="15" a="1"/>
  <c r="HN87" i="15" a="1"/>
  <c r="JW93" i="15" a="1"/>
  <c r="EC59" i="15" a="1"/>
  <c r="FG79" i="15" a="1"/>
  <c r="GR77" i="15" a="1"/>
  <c r="FG88" i="15" a="1"/>
  <c r="KC74" i="15" a="1"/>
  <c r="X222" i="15"/>
  <c r="NU86" i="15" a="1"/>
  <c r="EU50" i="15" a="1"/>
  <c r="LY89" i="15" a="1"/>
  <c r="EB47" i="15" a="1"/>
  <c r="HZ118" i="15" a="1"/>
  <c r="HC70" i="15" a="1"/>
  <c r="MP90" i="15" a="1"/>
  <c r="NB13" i="15" a="1"/>
  <c r="NI15" i="15" a="1"/>
  <c r="NC81" i="15" a="1"/>
  <c r="HC23" i="15" a="1"/>
  <c r="HN63" i="15" a="1"/>
  <c r="HB97" i="15" a="1"/>
  <c r="KH13" i="15" a="1"/>
  <c r="MR39" i="15" a="1"/>
  <c r="CR75" i="15" a="1"/>
  <c r="ME115" i="15" a="1"/>
  <c r="FG92" i="15" a="1"/>
  <c r="GV108" i="15" a="1"/>
  <c r="HI89" i="15" a="1"/>
  <c r="MV10" i="15" a="1"/>
  <c r="NH115" i="15" a="1"/>
  <c r="IY31" i="15" a="1"/>
  <c r="HU73" i="15" a="1"/>
  <c r="NH91" i="15" a="1"/>
  <c r="LZ41" i="15" a="1"/>
  <c r="ED7" i="15" a="1"/>
  <c r="IA116" i="15" a="1"/>
  <c r="DW58" i="15" a="1"/>
  <c r="NV41" i="15" a="1"/>
  <c r="LZ11" i="15" a="1"/>
  <c r="MJ83" i="15" a="1"/>
  <c r="OH76" i="15" a="1"/>
  <c r="DD75" i="15" a="1"/>
  <c r="OB96" i="15" a="1"/>
  <c r="EH55" i="15" a="1"/>
  <c r="LR50" i="15" a="1"/>
  <c r="HJ84" i="15" a="1"/>
  <c r="EV109" i="15" a="1"/>
  <c r="JR37" i="15" a="1"/>
  <c r="IN99" i="15" a="1"/>
  <c r="LZ27" i="15" a="1"/>
  <c r="MW89" i="15" a="1"/>
  <c r="OB36" i="15" a="1"/>
  <c r="LZ36" i="15" a="1"/>
  <c r="EU41" i="15" a="1"/>
  <c r="JJ51" i="15" a="1"/>
  <c r="KC23" i="15" a="1"/>
  <c r="NC77" i="15" a="1"/>
  <c r="IB23" i="15" a="1"/>
  <c r="KJ117" i="15" a="1"/>
  <c r="HI63" i="15" a="1"/>
  <c r="IS6" i="15" a="1"/>
  <c r="DP12" i="15" a="1"/>
  <c r="DK34" i="15" a="1"/>
  <c r="GP49" i="15" a="1"/>
  <c r="CN24" i="15" a="1"/>
  <c r="JE6" i="15" a="1"/>
  <c r="LX16" i="15" a="1"/>
  <c r="GX60" i="15" a="1"/>
  <c r="DP73" i="15" a="1"/>
  <c r="MK87" i="15" a="1"/>
  <c r="LS81" i="15" a="1"/>
  <c r="LX28" i="15" a="1"/>
  <c r="EJ56" i="15" a="1"/>
  <c r="FA40" i="15" a="1"/>
  <c r="DE33" i="15" a="1"/>
  <c r="NO46" i="15" a="1"/>
  <c r="GR55" i="15" a="1"/>
  <c r="KU99" i="15" a="1"/>
  <c r="EZ22" i="15" a="1"/>
  <c r="EU7" i="15" a="1"/>
  <c r="EU94" i="15" a="1"/>
  <c r="IT98" i="15" a="1"/>
  <c r="GJ105" i="15" a="1"/>
  <c r="LL116" i="15" a="1"/>
  <c r="JV42" i="15" a="1"/>
  <c r="NT109" i="15" a="1"/>
  <c r="IB31" i="15" a="1"/>
  <c r="DK69" i="15" a="1"/>
  <c r="LF47" i="15" a="1"/>
  <c r="DF39" i="15" a="1"/>
  <c r="IL64" i="15" a="1"/>
  <c r="CM119" i="15" a="1"/>
  <c r="DX77" i="15" a="1"/>
  <c r="LX23" i="15" a="1"/>
  <c r="JE41" i="15" a="1"/>
  <c r="JE47" i="15" a="1"/>
  <c r="GE27" i="15" a="1"/>
  <c r="GL53" i="15" a="1"/>
  <c r="CY75" i="15" a="1"/>
  <c r="LS99" i="15" a="1"/>
  <c r="FT14" i="15" a="1"/>
  <c r="EH82" i="15" a="1"/>
  <c r="KC30" i="15" a="1"/>
  <c r="CT97" i="15" a="1"/>
  <c r="IR64" i="15" a="1"/>
  <c r="IS71" i="15" a="1"/>
  <c r="LS25" i="15" a="1"/>
  <c r="GL105" i="15" a="1"/>
  <c r="LM71" i="15" a="1"/>
  <c r="LY97" i="15" a="1"/>
  <c r="FN36" i="15" a="1"/>
  <c r="LB17" i="15" a="1"/>
  <c r="JV38" i="15" a="1"/>
  <c r="DX115" i="15" a="1"/>
  <c r="IG14" i="15" a="1"/>
  <c r="KP62" i="15" a="1"/>
  <c r="EO17" i="15" a="1"/>
  <c r="DL25" i="15" a="1"/>
  <c r="FL40" i="15" a="1"/>
  <c r="NC25" i="15" a="1"/>
  <c r="KU67" i="15" a="1"/>
  <c r="KZ76" i="15" a="1"/>
  <c r="IG105" i="15" a="1"/>
  <c r="IN26" i="15" a="1"/>
  <c r="FA92" i="15" a="1"/>
  <c r="OB45" i="15" a="1"/>
  <c r="GP37" i="15" a="1"/>
  <c r="JK39" i="15" a="1"/>
  <c r="FY44" i="15" a="1"/>
  <c r="GD96" i="15" a="1"/>
  <c r="CM94" i="15" a="1"/>
  <c r="DE19" i="15" a="1"/>
  <c r="OF40" i="15" a="1"/>
  <c r="JK107" i="15" a="1"/>
  <c r="DK55" i="15" a="1"/>
  <c r="JW76" i="15" a="1"/>
  <c r="KD73" i="15" a="1"/>
  <c r="KH14" i="15" a="1"/>
  <c r="MP13" i="15" a="1"/>
  <c r="HV75" i="15" a="1"/>
  <c r="CL70" i="15" a="1"/>
  <c r="LT97" i="15" a="1"/>
  <c r="ND66" i="15" a="1"/>
  <c r="KP28" i="15" a="1"/>
  <c r="DF118" i="15" a="1"/>
  <c r="LF105" i="15" a="1"/>
  <c r="GV57" i="15" a="1"/>
  <c r="KJ20" i="15" a="1"/>
  <c r="NU29" i="15" a="1"/>
  <c r="GL121" i="15" a="1"/>
  <c r="KH32" i="15" a="1"/>
  <c r="HD100" i="15" a="1"/>
  <c r="GK63" i="15" a="1"/>
  <c r="FH21" i="15" a="1"/>
  <c r="NZ38" i="15" a="1"/>
  <c r="OA30" i="15" a="1"/>
  <c r="OG91" i="15" a="1"/>
  <c r="JW117" i="15" a="1"/>
  <c r="FN88" i="15" a="1"/>
  <c r="OF107" i="15" a="1"/>
  <c r="FR23" i="15" a="1"/>
  <c r="CM26" i="15" a="1"/>
  <c r="EN16" i="15" a="1"/>
  <c r="IF28" i="15" a="1"/>
  <c r="JQ34" i="15" a="1"/>
  <c r="DR63" i="15" a="1"/>
  <c r="IY44" i="15" a="1"/>
  <c r="CX65" i="15" a="1"/>
  <c r="FS97" i="15" a="1"/>
  <c r="CL56" i="15" a="1"/>
  <c r="IM92" i="15" a="1"/>
  <c r="LX44" i="15" a="1"/>
  <c r="GX72" i="15" a="1"/>
  <c r="LG107" i="15" a="1"/>
  <c r="GJ47" i="15" a="1"/>
  <c r="FB85" i="15" a="1"/>
  <c r="HC78" i="15" a="1"/>
  <c r="LZ87" i="15" a="1"/>
  <c r="MW101" i="15" a="1"/>
  <c r="IT96" i="15" a="1"/>
  <c r="OH86" i="15" a="1"/>
  <c r="LA30" i="15" a="1"/>
  <c r="IR120" i="15" a="1"/>
  <c r="NU91" i="15" a="1"/>
  <c r="NB21" i="15" a="1"/>
  <c r="JL26" i="15" a="1"/>
  <c r="EB40" i="15" a="1"/>
  <c r="NT59" i="15" a="1"/>
  <c r="OA70" i="15" a="1"/>
  <c r="IM46" i="15" a="1"/>
  <c r="LM37" i="15" a="1"/>
  <c r="CS99" i="15" a="1"/>
  <c r="LB29" i="15" a="1"/>
  <c r="NV67" i="15" a="1"/>
  <c r="KU119" i="15" a="1"/>
  <c r="NT107" i="15" a="1"/>
  <c r="NC52" i="15" a="1"/>
  <c r="FY109" i="15" a="1"/>
  <c r="GX85" i="15" a="1"/>
  <c r="ET67" i="15" a="1"/>
  <c r="KI31" i="15" a="1"/>
  <c r="LS49" i="15" a="1"/>
  <c r="GX107" i="15" a="1"/>
  <c r="OB89" i="15" a="1"/>
  <c r="MP38" i="15" a="1"/>
  <c r="DW18" i="15" a="1"/>
  <c r="CZ22" i="15" a="1"/>
  <c r="OH37" i="15" a="1"/>
  <c r="EV41" i="15" a="1"/>
  <c r="MP71" i="15" a="1"/>
  <c r="KJ69" i="15" a="1"/>
  <c r="IF105" i="15" a="1"/>
  <c r="JP27" i="15" a="1"/>
  <c r="LY108" i="15" a="1"/>
  <c r="LF63" i="15" a="1"/>
  <c r="LT11" i="15" a="1"/>
  <c r="JL107" i="15" a="1"/>
  <c r="DW88" i="15" a="1"/>
  <c r="JV117" i="15" a="1"/>
  <c r="KJ55" i="15" a="1"/>
  <c r="FL94" i="15" a="1"/>
  <c r="LX78" i="15" a="1"/>
  <c r="W222" i="15"/>
  <c r="HT119" i="15" a="1"/>
  <c r="KB55" i="15" a="1"/>
  <c r="IG36" i="15" a="1"/>
  <c r="DX58" i="15" a="1"/>
  <c r="GE121" i="15" a="1"/>
  <c r="OB30" i="15" a="1"/>
  <c r="CT91" i="15" a="1"/>
  <c r="U173" i="15"/>
  <c r="V149" i="15"/>
  <c r="U163" i="15"/>
  <c r="V220" i="15"/>
  <c r="U137" i="15"/>
  <c r="U234" i="15"/>
  <c r="V202" i="15"/>
  <c r="IX57" i="15" a="1"/>
  <c r="T214" i="15"/>
  <c r="U209" i="15"/>
  <c r="T38" i="15"/>
  <c r="T162" i="15"/>
  <c r="U135" i="15"/>
  <c r="U192" i="15"/>
  <c r="U170" i="15"/>
  <c r="U194" i="15"/>
  <c r="T187" i="15"/>
  <c r="U139" i="15"/>
  <c r="V161" i="15"/>
  <c r="ML81" i="15" a="1"/>
  <c r="OF35" i="15" a="1"/>
  <c r="U10" i="15"/>
  <c r="W113" i="15"/>
  <c r="U93" i="15"/>
  <c r="V28" i="15"/>
  <c r="V114" i="15"/>
  <c r="T28" i="15"/>
  <c r="U32" i="15"/>
  <c r="X112" i="15"/>
  <c r="Y231" i="15"/>
  <c r="AD231" i="15"/>
  <c r="T116" i="15"/>
  <c r="U97" i="15"/>
  <c r="Z229" i="15"/>
  <c r="V12" i="15"/>
  <c r="U68" i="15"/>
  <c r="T57" i="15"/>
  <c r="AM229" i="15"/>
  <c r="T69" i="15"/>
  <c r="AL232" i="15"/>
  <c r="U96" i="15"/>
  <c r="AH111" i="15"/>
  <c r="U45" i="15"/>
  <c r="T45" i="15"/>
  <c r="V100" i="15"/>
  <c r="AF230" i="15"/>
  <c r="AI230" i="15"/>
  <c r="T74" i="15"/>
  <c r="U18" i="15"/>
  <c r="V65" i="15"/>
  <c r="V34" i="15"/>
  <c r="V85" i="15"/>
  <c r="V20" i="15"/>
  <c r="T64" i="15"/>
  <c r="V90" i="15"/>
  <c r="T56" i="15"/>
  <c r="T87" i="15"/>
  <c r="X229" i="15"/>
  <c r="AJ113" i="15"/>
  <c r="AH114" i="15"/>
  <c r="AC229" i="15"/>
  <c r="Z233" i="15"/>
  <c r="AF232" i="15"/>
  <c r="T37" i="15"/>
  <c r="FT118" i="15" a="1"/>
  <c r="GX119" i="15" a="1"/>
  <c r="KV68" i="15" a="1"/>
  <c r="FY116" i="15" a="1"/>
  <c r="NT76" i="15" a="1"/>
  <c r="KU46" i="15" a="1"/>
  <c r="IL93" i="15" a="1"/>
  <c r="OH63" i="15" a="1"/>
  <c r="FG74" i="15" a="1"/>
  <c r="NC96" i="15" a="1"/>
  <c r="DE17" i="15" a="1"/>
  <c r="DD16" i="15" a="1"/>
  <c r="LZ52" i="15" a="1"/>
  <c r="GR89" i="15" a="1"/>
  <c r="LZ81" i="15" a="1"/>
  <c r="IT10" i="15" a="1"/>
  <c r="MK99" i="15" a="1"/>
  <c r="DQ99" i="15" a="1"/>
  <c r="JX8" i="15" a="1"/>
  <c r="DE121" i="15" a="1"/>
  <c r="JD115" i="15" a="1"/>
  <c r="FL88" i="15" a="1"/>
  <c r="EC84" i="15" a="1"/>
  <c r="FT48" i="15" a="1"/>
  <c r="IF46" i="15" a="1"/>
  <c r="FT107" i="15" a="1"/>
  <c r="LT7" i="15" a="1"/>
  <c r="LM92" i="15" a="1"/>
  <c r="FL27" i="15" a="1"/>
  <c r="LA34" i="15" a="1"/>
  <c r="NT62" i="15" a="1"/>
  <c r="HZ91" i="15" a="1"/>
  <c r="FR28" i="15" a="1"/>
  <c r="IN61" i="15" a="1"/>
  <c r="HV10" i="15" a="1"/>
  <c r="NN8" i="15" a="1"/>
  <c r="IN79" i="15" a="1"/>
  <c r="KB118" i="15" a="1"/>
  <c r="MD66" i="15" a="1"/>
  <c r="LM53" i="15" a="1"/>
  <c r="LL77" i="15" a="1"/>
  <c r="NV100" i="15" a="1"/>
  <c r="HU51" i="15" a="1"/>
  <c r="CT92" i="15" a="1"/>
  <c r="NV54" i="15" a="1"/>
  <c r="CS31" i="15" a="1"/>
  <c r="GD21" i="15" a="1"/>
  <c r="DW39" i="15" a="1"/>
  <c r="LF82" i="15" a="1"/>
  <c r="V230" i="15"/>
  <c r="U235" i="15"/>
  <c r="V200" i="15"/>
  <c r="V238" i="15"/>
  <c r="T235" i="15"/>
  <c r="T215" i="15"/>
  <c r="T100" i="15"/>
  <c r="U118" i="15"/>
  <c r="T145" i="15"/>
  <c r="V209" i="15"/>
  <c r="V205" i="15"/>
  <c r="T216" i="15"/>
  <c r="V193" i="15"/>
  <c r="V156" i="15"/>
  <c r="V210" i="15"/>
  <c r="T143" i="15"/>
  <c r="T204" i="15"/>
  <c r="U160" i="15"/>
  <c r="V240" i="15"/>
  <c r="JK6" i="15" a="1"/>
  <c r="JE35" i="15" a="1"/>
  <c r="T230" i="15"/>
  <c r="T161" i="15"/>
  <c r="V133" i="15"/>
  <c r="T153" i="15"/>
  <c r="T150" i="15"/>
  <c r="Y230" i="15"/>
  <c r="AD230" i="15"/>
  <c r="AE111" i="15"/>
  <c r="T68" i="15"/>
  <c r="T22" i="15"/>
  <c r="U88" i="15"/>
  <c r="U89" i="15"/>
  <c r="V40" i="15"/>
  <c r="U112" i="15"/>
  <c r="T36" i="15"/>
  <c r="U12" i="15"/>
  <c r="AL229" i="15"/>
  <c r="V23" i="15"/>
  <c r="V33" i="15"/>
  <c r="Y229" i="15"/>
  <c r="U7" i="15"/>
  <c r="T24" i="15"/>
  <c r="W111" i="15"/>
  <c r="T85" i="15"/>
  <c r="T90" i="15"/>
  <c r="V94" i="15"/>
  <c r="U58" i="15"/>
  <c r="V14" i="15"/>
  <c r="T109" i="15"/>
  <c r="AC113" i="15"/>
  <c r="U70" i="15"/>
  <c r="AG112" i="15"/>
  <c r="U95" i="15"/>
  <c r="U99" i="15"/>
  <c r="U37" i="15"/>
  <c r="T120" i="15"/>
  <c r="U11" i="15"/>
  <c r="GP68" i="15" a="1"/>
  <c r="NH53" i="15" a="1"/>
  <c r="KH76" i="15" a="1"/>
  <c r="LX32" i="15" a="1"/>
  <c r="MP83" i="15" a="1"/>
  <c r="JJ29" i="15" a="1"/>
  <c r="DK25" i="15" a="1"/>
  <c r="JW22" i="15" a="1"/>
  <c r="OB39" i="15" a="1"/>
  <c r="GV53" i="15" a="1"/>
  <c r="FR31" i="15" a="1"/>
  <c r="HV31" i="15" a="1"/>
  <c r="EC109" i="15" a="1"/>
  <c r="LR71" i="15" a="1"/>
  <c r="MV96" i="15" a="1"/>
  <c r="GK73" i="15" a="1"/>
  <c r="HD80" i="15" a="1"/>
  <c r="FA119" i="15" a="1"/>
  <c r="JL42" i="15" a="1"/>
  <c r="IR43" i="15" a="1"/>
  <c r="HN12" i="15" a="1"/>
  <c r="IM97" i="15" a="1"/>
  <c r="NI69" i="15" a="1"/>
  <c r="ML24" i="15" a="1"/>
  <c r="FL95" i="15" a="1"/>
  <c r="FH50" i="15" a="1"/>
  <c r="JE61" i="15" a="1"/>
  <c r="ED108" i="15" a="1"/>
  <c r="MD117" i="15" a="1"/>
  <c r="DX96" i="15" a="1"/>
  <c r="GJ28" i="15" a="1"/>
  <c r="GJ58" i="15" a="1"/>
  <c r="DV117" i="15" a="1"/>
  <c r="LT62" i="15" a="1"/>
  <c r="MJ27" i="15" a="1"/>
  <c r="GF98" i="15" a="1"/>
  <c r="ED11" i="15" a="1"/>
  <c r="JP72" i="15" a="1"/>
  <c r="LB28" i="15" a="1"/>
  <c r="HJ118" i="15" a="1"/>
  <c r="JW81" i="15" a="1"/>
  <c r="KD23" i="15" a="1"/>
  <c r="LG55" i="15" a="1"/>
  <c r="JL83" i="15" a="1"/>
  <c r="GX120" i="15" a="1"/>
  <c r="LX54" i="15" a="1"/>
  <c r="OH40" i="15" a="1"/>
  <c r="GL26" i="15" a="1"/>
  <c r="GF74" i="15" a="1"/>
  <c r="NU45" i="15" a="1"/>
  <c r="MW78" i="15" a="1"/>
  <c r="NO70" i="15" a="1"/>
  <c r="OH23" i="15" a="1"/>
  <c r="EI49" i="15" a="1"/>
  <c r="DW105" i="15" a="1"/>
  <c r="FH12" i="15" a="1"/>
  <c r="NN36" i="15" a="1"/>
  <c r="OF83" i="15" a="1"/>
  <c r="LL12" i="15" a="1"/>
  <c r="HB108" i="15" a="1"/>
  <c r="FS98" i="15" a="1"/>
  <c r="JJ116" i="15" a="1"/>
  <c r="JL61" i="15" a="1"/>
  <c r="FR16" i="15" a="1"/>
  <c r="KN85" i="15" a="1"/>
  <c r="KI13" i="15" a="1"/>
  <c r="GR33" i="15" a="1"/>
  <c r="NC68" i="15" a="1"/>
  <c r="KV44" i="15" a="1"/>
  <c r="FL21" i="15" a="1"/>
  <c r="KJ13" i="15" a="1"/>
  <c r="FG70" i="15" a="1"/>
  <c r="HH11" i="15" a="1"/>
  <c r="NH46" i="15" a="1"/>
  <c r="FZ105" i="15" a="1"/>
  <c r="CY16" i="15" a="1"/>
  <c r="EB11" i="15" a="1"/>
  <c r="KV60" i="15" a="1"/>
  <c r="LY7" i="15" a="1"/>
  <c r="GJ53" i="15" a="1"/>
  <c r="KP19" i="15" a="1"/>
  <c r="DK108" i="15" a="1"/>
  <c r="ET15" i="15" a="1"/>
  <c r="KP13" i="15" a="1"/>
  <c r="IT60" i="15" a="1"/>
  <c r="HC105" i="15" a="1"/>
  <c r="JJ53" i="15" a="1"/>
  <c r="NT97" i="15" a="1"/>
  <c r="GF118" i="15" a="1"/>
  <c r="MV71" i="15" a="1"/>
  <c r="JK37" i="15" a="1"/>
  <c r="EI62" i="15" a="1"/>
  <c r="GQ119" i="15" a="1"/>
  <c r="EO87" i="15" a="1"/>
  <c r="NB89" i="15" a="1"/>
  <c r="HC57" i="15" a="1"/>
  <c r="NV44" i="15" a="1"/>
  <c r="MQ60" i="15" a="1"/>
  <c r="GJ117" i="15" a="1"/>
  <c r="LA57" i="15" a="1"/>
  <c r="GJ88" i="15" a="1"/>
  <c r="DQ19" i="15" a="1"/>
  <c r="FB58" i="15" a="1"/>
  <c r="ET22" i="15" a="1"/>
  <c r="CR67" i="15" a="1"/>
  <c r="JK92" i="15" a="1"/>
  <c r="LM33" i="15" a="1"/>
  <c r="KN115" i="15" a="1"/>
  <c r="KH79" i="15" a="1"/>
  <c r="DW20" i="15" a="1"/>
  <c r="HI97" i="15" a="1"/>
  <c r="IZ18" i="15" a="1"/>
  <c r="MD12" i="15" a="1"/>
  <c r="EN89" i="15" a="1"/>
  <c r="DF6" i="15" a="1"/>
  <c r="JR32" i="15" a="1"/>
  <c r="JV93" i="15" a="1"/>
  <c r="HO23" i="15" a="1"/>
  <c r="MW119" i="15" a="1"/>
  <c r="IS61" i="15" a="1"/>
  <c r="JQ101" i="15" a="1"/>
  <c r="GJ86" i="15" a="1"/>
  <c r="IR63" i="15" a="1"/>
  <c r="IM29" i="15" a="1"/>
  <c r="KD28" i="15" a="1"/>
  <c r="LA28" i="15" a="1"/>
  <c r="LS100" i="15" a="1"/>
  <c r="GE82" i="15" a="1"/>
  <c r="FA23" i="15" a="1"/>
  <c r="HT118" i="15" a="1"/>
  <c r="T60" i="15"/>
  <c r="T106" i="15"/>
  <c r="U238" i="15"/>
  <c r="T78" i="15"/>
  <c r="T79" i="15"/>
  <c r="V167" i="15"/>
  <c r="OH77" i="15" a="1"/>
  <c r="LF100" i="15" a="1"/>
  <c r="GJ6" i="15" a="1"/>
  <c r="ED33" i="15" a="1"/>
  <c r="CX109" i="15" a="1"/>
  <c r="FF41" i="15" a="1"/>
  <c r="FA95" i="15" a="1"/>
  <c r="NZ17" i="15" a="1"/>
  <c r="GJ49" i="15" a="1"/>
  <c r="KD92" i="15" a="1"/>
  <c r="HP75" i="15" a="1"/>
  <c r="EU49" i="15" a="1"/>
  <c r="GF88" i="15" a="1"/>
  <c r="ET77" i="15" a="1"/>
  <c r="DQ11" i="15" a="1"/>
  <c r="FR99" i="15" a="1"/>
  <c r="FT99" i="15" a="1"/>
  <c r="HT65" i="15" a="1"/>
  <c r="KV49" i="15" a="1"/>
  <c r="CL59" i="15" a="1"/>
  <c r="MF83" i="15" a="1"/>
  <c r="HI69" i="15" a="1"/>
  <c r="FS44" i="15" a="1"/>
  <c r="DD69" i="15" a="1"/>
  <c r="GE29" i="15" a="1"/>
  <c r="EC101" i="15" a="1"/>
  <c r="MK119" i="15" a="1"/>
  <c r="LA14" i="15" a="1"/>
  <c r="HV82" i="15" a="1"/>
  <c r="FY82" i="15" a="1"/>
  <c r="KC49" i="15" a="1"/>
  <c r="HC62" i="15" a="1"/>
  <c r="DW34" i="15" a="1"/>
  <c r="CT23" i="15" a="1"/>
  <c r="FL22" i="15" a="1"/>
  <c r="MV81" i="15" a="1"/>
  <c r="MK93" i="15" a="1"/>
  <c r="KP109" i="15" a="1"/>
  <c r="DK61" i="15" a="1"/>
  <c r="GE49" i="15" a="1"/>
  <c r="KJ119" i="15" a="1"/>
  <c r="HJ33" i="15" a="1"/>
  <c r="NT69" i="15" a="1"/>
  <c r="NC92" i="15" a="1"/>
  <c r="DV98" i="15" a="1"/>
  <c r="CT60" i="15" a="1"/>
  <c r="CT115" i="15" a="1"/>
  <c r="KC27" i="15" a="1"/>
  <c r="GV85" i="15" a="1"/>
  <c r="DX118" i="15" a="1"/>
  <c r="JE106" i="15" a="1"/>
  <c r="IY79" i="15" a="1"/>
  <c r="DK105" i="15" a="1"/>
  <c r="GW14" i="15" a="1"/>
  <c r="EV17" i="15" a="1"/>
  <c r="NN16" i="15" a="1"/>
  <c r="OF88" i="15" a="1"/>
  <c r="MW59" i="15" a="1"/>
  <c r="OH32" i="15" a="1"/>
  <c r="OF20" i="15" a="1"/>
  <c r="DW25" i="15" a="1"/>
  <c r="CX26" i="15" a="1"/>
  <c r="LR99" i="15" a="1"/>
  <c r="HB42" i="15" a="1"/>
  <c r="HN96" i="15" a="1"/>
  <c r="LN96" i="15" a="1"/>
  <c r="KB12" i="15" a="1"/>
  <c r="EO58" i="15" a="1"/>
  <c r="FR96" i="15" a="1"/>
  <c r="ED106" i="15" a="1"/>
  <c r="GJ98" i="15" a="1"/>
  <c r="EZ17" i="15" a="1"/>
  <c r="CN29" i="15" a="1"/>
  <c r="FX101" i="15" a="1"/>
  <c r="MF84" i="15" a="1"/>
  <c r="FB75" i="15" a="1"/>
  <c r="CM59" i="15" a="1"/>
  <c r="OG99" i="15" a="1"/>
  <c r="HT106" i="15" a="1"/>
  <c r="CZ31" i="15" a="1"/>
  <c r="HZ43" i="15" a="1"/>
  <c r="OA16" i="15" a="1"/>
  <c r="DV36" i="15" a="1"/>
  <c r="NV51" i="15" a="1"/>
  <c r="GV27" i="15" a="1"/>
  <c r="ML90" i="15" a="1"/>
  <c r="LN87" i="15" a="1"/>
  <c r="HT107" i="15" a="1"/>
  <c r="FF14" i="15" a="1"/>
  <c r="CN115" i="15" a="1"/>
  <c r="OG73" i="15" a="1"/>
  <c r="LN35" i="15" a="1"/>
  <c r="OG98" i="15" a="1"/>
  <c r="GK100" i="15" a="1"/>
  <c r="DW13" i="15" a="1"/>
  <c r="LF24" i="15" a="1"/>
  <c r="FY94" i="15" a="1"/>
  <c r="DE92" i="15" a="1"/>
  <c r="DR80" i="15" a="1"/>
  <c r="DW16" i="15" a="1"/>
  <c r="FN60" i="15" a="1"/>
  <c r="GR29" i="15" a="1"/>
  <c r="NZ15" i="15" a="1"/>
  <c r="DV100" i="15" a="1"/>
  <c r="MR54" i="15" a="1"/>
  <c r="NH62" i="15" a="1"/>
  <c r="LX72" i="15" a="1"/>
  <c r="JJ81" i="15" a="1"/>
  <c r="IM52" i="15" a="1"/>
  <c r="NB118" i="15" a="1"/>
  <c r="KT57" i="15" a="1"/>
  <c r="HH78" i="15" a="1"/>
  <c r="GW37" i="15" a="1"/>
  <c r="NT99" i="15" a="1"/>
  <c r="DW11" i="15" a="1"/>
  <c r="OA62" i="15" a="1"/>
  <c r="LR73" i="15" a="1"/>
  <c r="GD101" i="15" a="1"/>
  <c r="GE11" i="15" a="1"/>
  <c r="IN64" i="15" a="1"/>
  <c r="IB69" i="15" a="1"/>
  <c r="JE40" i="15" a="1"/>
  <c r="GQ84" i="15" a="1"/>
  <c r="DE34" i="15" a="1"/>
  <c r="GD36" i="15" a="1"/>
  <c r="KT22" i="15" a="1"/>
  <c r="KV81" i="15" a="1"/>
  <c r="FX12" i="15" a="1"/>
  <c r="MQ50" i="15" a="1"/>
  <c r="NO33" i="15" a="1"/>
  <c r="HB13" i="15" a="1"/>
  <c r="DP50" i="15" a="1"/>
  <c r="MV80" i="15" a="1"/>
  <c r="EJ16" i="15" a="1"/>
  <c r="FF40" i="15" a="1"/>
  <c r="NZ7" i="15" a="1"/>
  <c r="OH11" i="15" a="1"/>
  <c r="FZ17" i="15" a="1"/>
  <c r="MR53" i="15" a="1"/>
  <c r="JW68" i="15" a="1"/>
  <c r="FN53" i="15" a="1"/>
  <c r="NT17" i="15" a="1"/>
  <c r="JL12" i="15" a="1"/>
  <c r="OG56" i="15" a="1"/>
  <c r="LH119" i="15" a="1"/>
  <c r="JD101" i="15" a="1"/>
  <c r="GX89" i="15" a="1"/>
  <c r="CR80" i="15" a="1"/>
  <c r="DP8" i="15" a="1"/>
  <c r="NI42" i="15" a="1"/>
  <c r="CM22" i="15" a="1"/>
  <c r="MK43" i="15" a="1"/>
  <c r="GF86" i="15" a="1"/>
  <c r="MK100" i="15" a="1"/>
  <c r="HP62" i="15" a="1"/>
  <c r="ED28" i="15" a="1"/>
  <c r="MQ20" i="15" a="1"/>
  <c r="JX27" i="15" a="1"/>
  <c r="ML65" i="15" a="1"/>
  <c r="NO94" i="15" a="1"/>
  <c r="MQ25" i="15" a="1"/>
  <c r="MP44" i="15" a="1"/>
  <c r="NP43" i="15" a="1"/>
  <c r="HB11" i="15" a="1"/>
  <c r="IA17" i="15" a="1"/>
  <c r="JL62" i="15" a="1"/>
  <c r="U128" i="15"/>
  <c r="U215" i="15"/>
  <c r="V98" i="15"/>
  <c r="U35" i="15"/>
  <c r="V185" i="15"/>
  <c r="U40" i="15"/>
  <c r="U240" i="15"/>
  <c r="T164" i="15"/>
  <c r="V119" i="15"/>
  <c r="V155" i="15"/>
  <c r="T225" i="15"/>
  <c r="T140" i="15"/>
  <c r="T206" i="15"/>
  <c r="V170" i="15"/>
  <c r="T234" i="15"/>
  <c r="V219" i="15"/>
  <c r="U41" i="15"/>
  <c r="U202" i="15"/>
  <c r="U218" i="15"/>
  <c r="V235" i="15"/>
  <c r="V152" i="15"/>
  <c r="U156" i="15"/>
  <c r="V164" i="15"/>
  <c r="V232" i="15"/>
  <c r="T221" i="15"/>
  <c r="V216" i="15"/>
  <c r="FM106" i="15" a="1"/>
  <c r="ND34" i="15" a="1"/>
  <c r="JJ13" i="15" a="1"/>
  <c r="GQ8" i="15" a="1"/>
  <c r="DD83" i="15" a="1"/>
  <c r="MW117" i="15" a="1"/>
  <c r="JF84" i="15" a="1"/>
  <c r="T10" i="15"/>
  <c r="V201" i="15"/>
  <c r="T227" i="15"/>
  <c r="V95" i="15"/>
  <c r="T232" i="15"/>
  <c r="U182" i="15"/>
  <c r="T152" i="15"/>
  <c r="U168" i="15"/>
  <c r="V159" i="15"/>
  <c r="V229" i="15"/>
  <c r="V142" i="15"/>
  <c r="U148" i="15"/>
  <c r="T17" i="15"/>
  <c r="T55" i="15"/>
  <c r="HH20" i="15" a="1"/>
  <c r="FR21" i="15" a="1"/>
  <c r="JK115" i="15" a="1"/>
  <c r="EP29" i="15" a="1"/>
  <c r="DK12" i="15" a="1"/>
  <c r="JX28" i="15" a="1"/>
  <c r="GF68" i="15" a="1"/>
  <c r="DJ94" i="15" a="1"/>
  <c r="KO18" i="15" a="1"/>
  <c r="NZ63" i="15" a="1"/>
  <c r="FG87" i="15" a="1"/>
  <c r="GJ8" i="15" a="1"/>
  <c r="GX96" i="15" a="1"/>
  <c r="JR75" i="15" a="1"/>
  <c r="KN66" i="15" a="1"/>
  <c r="ME92" i="15" a="1"/>
  <c r="HN72" i="15" a="1"/>
  <c r="JK36" i="15" a="1"/>
  <c r="JK88" i="15" a="1"/>
  <c r="OH62" i="15" a="1"/>
  <c r="MV23" i="15" a="1"/>
  <c r="KZ63" i="15" a="1"/>
  <c r="MQ116" i="15" a="1"/>
  <c r="OH80" i="15" a="1"/>
  <c r="JK81" i="15" a="1"/>
  <c r="DV10" i="15" a="1"/>
  <c r="JV119" i="15" a="1"/>
  <c r="ML50" i="15" a="1"/>
  <c r="GK25" i="15" a="1"/>
  <c r="CX58" i="15" a="1"/>
  <c r="NT52" i="15" a="1"/>
  <c r="KH87" i="15" a="1"/>
  <c r="OG71" i="15" a="1"/>
  <c r="KJ89" i="15" a="1"/>
  <c r="NI67" i="15" a="1"/>
  <c r="GL35" i="15" a="1"/>
  <c r="LS76" i="15" a="1"/>
  <c r="OG89" i="15" a="1"/>
  <c r="LS60" i="15" a="1"/>
  <c r="DD8" i="15" a="1"/>
  <c r="IY80" i="15" a="1"/>
  <c r="KC75" i="15" a="1"/>
  <c r="ND23" i="15" a="1"/>
  <c r="FN116" i="15" a="1"/>
  <c r="NP116" i="15" a="1"/>
  <c r="IG26" i="15" a="1"/>
  <c r="IA34" i="15" a="1"/>
  <c r="GV98" i="15" a="1"/>
  <c r="LL19" i="15" a="1"/>
  <c r="GL8" i="15" a="1"/>
  <c r="ND74" i="15" a="1"/>
  <c r="IX26" i="15" a="1"/>
  <c r="JJ99" i="15" a="1"/>
  <c r="KN37" i="15" a="1"/>
  <c r="KC95" i="15" a="1"/>
  <c r="IH85" i="15" a="1"/>
  <c r="JP106" i="15" a="1"/>
  <c r="MF14" i="15" a="1"/>
  <c r="HV98" i="15" a="1"/>
  <c r="NI109" i="15" a="1"/>
  <c r="IB76" i="15" a="1"/>
  <c r="ET74" i="15" a="1"/>
  <c r="FA79" i="15" a="1"/>
  <c r="DL43" i="15" a="1"/>
  <c r="HN85" i="15" a="1"/>
  <c r="MD42" i="15" a="1"/>
  <c r="FF91" i="15" a="1"/>
  <c r="NH64" i="15" a="1"/>
  <c r="IY90" i="15" a="1"/>
  <c r="JV26" i="15" a="1"/>
  <c r="IS105" i="15" a="1"/>
  <c r="KH84" i="15" a="1"/>
  <c r="ED109" i="15" a="1"/>
  <c r="MX58" i="15" a="1"/>
  <c r="EH16" i="15" a="1"/>
  <c r="MX95" i="15" a="1"/>
  <c r="AM102" i="15"/>
  <c r="NT53" i="15" a="1"/>
  <c r="ED10" i="15" a="1"/>
  <c r="MW87" i="15" a="1"/>
  <c r="IX7" i="15" a="1"/>
  <c r="IF81" i="15" a="1"/>
  <c r="KD99" i="15" a="1"/>
  <c r="DQ75" i="15" a="1"/>
  <c r="LN24" i="15" a="1"/>
  <c r="JX121" i="15" a="1"/>
  <c r="DD34" i="15" a="1"/>
  <c r="EI108" i="15" a="1"/>
  <c r="EP17" i="15" a="1"/>
  <c r="NZ18" i="15" a="1"/>
  <c r="DX65" i="15" a="1"/>
  <c r="IS9" i="15" a="1"/>
  <c r="HO12" i="15" a="1"/>
  <c r="KD36" i="15" a="1"/>
  <c r="NJ65" i="15" a="1"/>
  <c r="FH77" i="15" a="1"/>
  <c r="MK88" i="15" a="1"/>
  <c r="DE46" i="15" a="1"/>
  <c r="GE42" i="15" a="1"/>
  <c r="KT62" i="15" a="1"/>
  <c r="EI64" i="15" a="1"/>
  <c r="CX53" i="15" a="1"/>
  <c r="CR94" i="15" a="1"/>
  <c r="LN77" i="15" a="1"/>
  <c r="EP93" i="15" a="1"/>
  <c r="IX89" i="15" a="1"/>
  <c r="LS50" i="15" a="1"/>
  <c r="JX26" i="15" a="1"/>
  <c r="MK62" i="15" a="1"/>
  <c r="DF71" i="15" a="1"/>
  <c r="JD75" i="15" a="1"/>
  <c r="MP53" i="15" a="1"/>
  <c r="MD81" i="15" a="1"/>
  <c r="LG81" i="15" a="1"/>
  <c r="GF36" i="15" a="1"/>
  <c r="IM55" i="15" a="1"/>
  <c r="KC70" i="15" a="1"/>
  <c r="GP108" i="15" a="1"/>
  <c r="FM66" i="15" a="1"/>
  <c r="CT70" i="15" a="1"/>
  <c r="CL67" i="15" a="1"/>
  <c r="JX41" i="15" a="1"/>
  <c r="LN121" i="15" a="1"/>
  <c r="GX82" i="15" a="1"/>
  <c r="FH83" i="15" a="1"/>
  <c r="FG37" i="15" a="1"/>
  <c r="KP6" i="15" a="1"/>
  <c r="LT42" i="15" a="1"/>
  <c r="EO43" i="15" a="1"/>
  <c r="OF51" i="15" a="1"/>
  <c r="NT56" i="15" a="1"/>
  <c r="NH106" i="15" a="1"/>
  <c r="IM121" i="15" a="1"/>
  <c r="IX60" i="15" a="1"/>
  <c r="OF22" i="15" a="1"/>
  <c r="DJ78" i="15" a="1"/>
  <c r="HC89" i="15" a="1"/>
  <c r="DD23" i="15" a="1"/>
  <c r="KV66" i="15" a="1"/>
  <c r="HP26" i="15" a="1"/>
  <c r="HT21" i="15" a="1"/>
  <c r="GW42" i="15" a="1"/>
  <c r="EJ80" i="15" a="1"/>
  <c r="EU37" i="15" a="1"/>
  <c r="GW82" i="15" a="1"/>
  <c r="EC98" i="15" a="1"/>
  <c r="JR81" i="15" a="1"/>
  <c r="NC83" i="15" a="1"/>
  <c r="LR117" i="15" a="1"/>
  <c r="FL78" i="15" a="1"/>
  <c r="MK20" i="15" a="1"/>
  <c r="DQ72" i="15" a="1"/>
  <c r="IG71" i="15" a="1"/>
  <c r="JQ90" i="15" a="1"/>
  <c r="HJ38" i="15" a="1"/>
  <c r="IT32" i="15" a="1"/>
  <c r="EN119" i="15" a="1"/>
  <c r="DP63" i="15" a="1"/>
  <c r="LT20" i="15" a="1"/>
  <c r="OH94" i="15" a="1"/>
  <c r="NI46" i="15" a="1"/>
  <c r="HP96" i="15" a="1"/>
  <c r="NT43" i="15" a="1"/>
  <c r="FN85" i="15" a="1"/>
  <c r="GE72" i="15" a="1"/>
  <c r="FF13" i="15" a="1"/>
  <c r="HT38" i="15" a="1"/>
  <c r="MD49" i="15" a="1"/>
  <c r="JF61" i="15" a="1"/>
  <c r="NC15" i="15" a="1"/>
  <c r="HT13" i="15" a="1"/>
  <c r="LZ96" i="15" a="1"/>
  <c r="LM117" i="15" a="1"/>
  <c r="KI10" i="15" a="1"/>
  <c r="DV72" i="15" a="1"/>
  <c r="EO18" i="15" a="1"/>
  <c r="KT115" i="15" a="1"/>
  <c r="IS77" i="15" a="1"/>
  <c r="DP40" i="15" a="1"/>
  <c r="LT43" i="15" a="1"/>
  <c r="FB63" i="15" a="1"/>
  <c r="CN88" i="15" a="1"/>
  <c r="EN80" i="15" a="1"/>
  <c r="IA78" i="15" a="1"/>
  <c r="EV19" i="15" a="1"/>
  <c r="FX59" i="15" a="1"/>
  <c r="DR97" i="15" a="1"/>
  <c r="EI43" i="15" a="1"/>
  <c r="IX67" i="15" a="1"/>
  <c r="IF117" i="15" a="1"/>
  <c r="DK94" i="15" a="1"/>
  <c r="DQ60" i="15" a="1"/>
  <c r="GP45" i="15" a="1"/>
  <c r="MR29" i="15" a="1"/>
  <c r="GF31" i="15" a="1"/>
  <c r="GX79" i="15" a="1"/>
  <c r="NB51" i="15" a="1"/>
  <c r="MK51" i="15" a="1"/>
  <c r="LZ94" i="15" a="1"/>
  <c r="NT75" i="15" a="1"/>
  <c r="EH38" i="15" a="1"/>
  <c r="KP108" i="15" a="1"/>
  <c r="ND20" i="15" a="1"/>
  <c r="LT101" i="15" a="1"/>
  <c r="KN45" i="15" a="1"/>
  <c r="KB8" i="15" a="1"/>
  <c r="IZ70" i="15" a="1"/>
  <c r="IF101" i="15" a="1"/>
  <c r="JW80" i="15" a="1"/>
  <c r="ME6" i="15" a="1"/>
  <c r="NZ42" i="15" a="1"/>
  <c r="GF64" i="15" a="1"/>
  <c r="HH71" i="15" a="1"/>
  <c r="IA12" i="15" a="1"/>
  <c r="FX39" i="15" a="1"/>
  <c r="HH6" i="15" a="1"/>
  <c r="JE39" i="15" a="1"/>
  <c r="GK28" i="15" a="1"/>
  <c r="MR76" i="15" a="1"/>
  <c r="MP80" i="15" a="1"/>
  <c r="FS52" i="15" a="1"/>
  <c r="NV47" i="15" a="1"/>
  <c r="CL40" i="15" a="1"/>
  <c r="DE80" i="15" a="1"/>
  <c r="FB18" i="15" a="1"/>
  <c r="KN40" i="15" a="1"/>
  <c r="KZ79" i="15" a="1"/>
  <c r="NT18" i="15" a="1"/>
  <c r="FT56" i="15" a="1"/>
  <c r="HP120" i="15" a="1"/>
  <c r="CX34" i="15" a="1"/>
  <c r="HP40" i="15" a="1"/>
  <c r="DP33" i="15" a="1"/>
  <c r="JV55" i="15" a="1"/>
  <c r="DW40" i="15" a="1"/>
  <c r="CZ51" i="15" a="1"/>
  <c r="NN109" i="15" a="1"/>
  <c r="KC31" i="15" a="1"/>
  <c r="KU70" i="15" a="1"/>
  <c r="FY108" i="15" a="1"/>
  <c r="LN23" i="15" a="1"/>
  <c r="KP18" i="15" a="1"/>
  <c r="JV79" i="15" a="1"/>
  <c r="JV84" i="15" a="1"/>
  <c r="JQ35" i="15" a="1"/>
  <c r="HZ99" i="15" a="1"/>
  <c r="GP95" i="15" a="1"/>
  <c r="OH98" i="15" a="1"/>
  <c r="FZ26" i="15" a="1"/>
  <c r="NP22" i="15" a="1"/>
  <c r="KJ21" i="15" a="1"/>
  <c r="NH18" i="15" a="1"/>
  <c r="FN115" i="15" a="1"/>
  <c r="NO42" i="15" a="1"/>
  <c r="IG69" i="15" a="1"/>
  <c r="HZ73" i="15" a="1"/>
  <c r="CM61" i="15" a="1"/>
  <c r="EP8" i="15" a="1"/>
  <c r="MJ105" i="15" a="1"/>
  <c r="GW54" i="15" a="1"/>
  <c r="FZ93" i="15" a="1"/>
  <c r="HV44" i="15" a="1"/>
  <c r="IL109" i="15" a="1"/>
  <c r="DJ61" i="15" a="1"/>
  <c r="HI36" i="15" a="1"/>
  <c r="LG120" i="15" a="1"/>
  <c r="IH27" i="15" a="1"/>
  <c r="JL24" i="15" a="1"/>
  <c r="MK74" i="15" a="1"/>
  <c r="HP43" i="15" a="1"/>
  <c r="NH24" i="15" a="1"/>
  <c r="GX21" i="15" a="1"/>
  <c r="CY26" i="15" a="1"/>
  <c r="EP57" i="15" a="1"/>
  <c r="LL35" i="15" a="1"/>
  <c r="HO16" i="15" a="1"/>
  <c r="DE20" i="15" a="1"/>
  <c r="CS97" i="15" a="1"/>
  <c r="DV57" i="15" a="1"/>
  <c r="JK121" i="15" a="1"/>
  <c r="IZ88" i="15" a="1"/>
  <c r="MV25" i="15" a="1"/>
  <c r="HH52" i="15" a="1"/>
  <c r="JJ37" i="15" a="1"/>
  <c r="NN42" i="15" a="1"/>
  <c r="GQ30" i="15" a="1"/>
  <c r="JW65" i="15" a="1"/>
  <c r="IT52" i="15" a="1"/>
  <c r="MD41" i="15" a="1"/>
  <c r="GV51" i="15" a="1"/>
  <c r="EP77" i="15" a="1"/>
  <c r="DQ76" i="15" a="1"/>
  <c r="JK71" i="15" a="1"/>
  <c r="OH121" i="15" a="1"/>
  <c r="NI75" i="15" a="1"/>
  <c r="FZ53" i="15" a="1"/>
  <c r="HU59" i="15" a="1"/>
  <c r="MF93" i="15" a="1"/>
  <c r="NZ83" i="15" a="1"/>
  <c r="NB14" i="15" a="1"/>
  <c r="FR15" i="15" a="1"/>
  <c r="LR67" i="15" a="1"/>
  <c r="NJ53" i="15" a="1"/>
  <c r="ML47" i="15" a="1"/>
  <c r="FX9" i="15" a="1"/>
  <c r="FR11" i="15" a="1"/>
  <c r="LX108" i="15" a="1"/>
  <c r="FA69" i="15" a="1"/>
  <c r="EI91" i="15" a="1"/>
  <c r="HT26" i="15" a="1"/>
  <c r="LX36" i="15" a="1"/>
  <c r="JJ28" i="15" a="1"/>
  <c r="FS93" i="15" a="1"/>
  <c r="FY81" i="15" a="1"/>
  <c r="KO39" i="15" a="1"/>
  <c r="LY69" i="15" a="1"/>
  <c r="LA45" i="15" a="1"/>
  <c r="GP120" i="15" a="1"/>
  <c r="DR42" i="15" a="1"/>
  <c r="CY85" i="15" a="1"/>
  <c r="KN77" i="15" a="1"/>
  <c r="MK12" i="15" a="1"/>
  <c r="LL7" i="15" a="1"/>
  <c r="LB8" i="15" a="1"/>
  <c r="CZ115" i="15" a="1"/>
  <c r="GQ71" i="15" a="1"/>
  <c r="JL87" i="15" a="1"/>
  <c r="JD96" i="15" a="1"/>
  <c r="NN43" i="15" a="1"/>
  <c r="IN7" i="15" a="1"/>
  <c r="GE39" i="15" a="1"/>
  <c r="MX52" i="15" a="1"/>
  <c r="GK33" i="15" a="1"/>
  <c r="KD21" i="15" a="1"/>
  <c r="HI10" i="15" a="1"/>
  <c r="IX18" i="15" a="1"/>
  <c r="FZ16" i="15" a="1"/>
  <c r="IT108" i="15" a="1"/>
  <c r="KJ95" i="15" a="1"/>
  <c r="FB11" i="15" a="1"/>
  <c r="DE78" i="15" a="1"/>
  <c r="CM96" i="15" a="1"/>
  <c r="GV41" i="15" a="1"/>
  <c r="LH37" i="15" a="1"/>
  <c r="EJ15" i="15" a="1"/>
  <c r="JW95" i="15" a="1"/>
  <c r="HC68" i="15" a="1"/>
  <c r="MR8" i="15" a="1"/>
  <c r="MK91" i="15" a="1"/>
  <c r="GX13" i="15" a="1"/>
  <c r="IX38" i="15" a="1"/>
  <c r="IA61" i="15" a="1"/>
  <c r="EH24" i="15" a="1"/>
  <c r="EO62" i="15" a="1"/>
  <c r="FZ72" i="15" a="1"/>
  <c r="FB32" i="15" a="1"/>
  <c r="CM93" i="15" a="1"/>
  <c r="NN46" i="15" a="1"/>
  <c r="FL66" i="15" a="1"/>
  <c r="EB95" i="15" a="1"/>
  <c r="LL61" i="15" a="1"/>
  <c r="LA83" i="15" a="1"/>
  <c r="CS25" i="15" a="1"/>
  <c r="FN73" i="15" a="1"/>
  <c r="HC59" i="15" a="1"/>
  <c r="CM23" i="15" a="1"/>
  <c r="LG82" i="15" a="1"/>
  <c r="OB68" i="15" a="1"/>
  <c r="JR62" i="15" a="1"/>
  <c r="JD66" i="15" a="1"/>
  <c r="FY62" i="15" a="1"/>
  <c r="FN19" i="15" a="1"/>
  <c r="HZ105" i="15" a="1"/>
  <c r="NT31" i="15" a="1"/>
  <c r="HJ96" i="15" a="1"/>
  <c r="HN77" i="15" a="1"/>
  <c r="IN83" i="15" a="1"/>
  <c r="LX47" i="15" a="1"/>
  <c r="JE11" i="15" a="1"/>
  <c r="LA97" i="15" a="1"/>
  <c r="KU97" i="15" a="1"/>
  <c r="CN26" i="15" a="1"/>
  <c r="NH83" i="15" a="1"/>
  <c r="GF37" i="15" a="1"/>
  <c r="LL29" i="15" a="1"/>
  <c r="GX40" i="15" a="1"/>
  <c r="ED12" i="15" a="1"/>
  <c r="AA222" i="15"/>
  <c r="KC7" i="15" a="1"/>
  <c r="OA89" i="15" a="1"/>
  <c r="EO73" i="15" a="1"/>
  <c r="MV37" i="15" a="1"/>
  <c r="DQ32" i="15" a="1"/>
  <c r="OA95" i="15" a="1"/>
  <c r="DV40" i="15" a="1"/>
  <c r="JE32" i="15" a="1"/>
  <c r="KH53" i="15" a="1"/>
  <c r="IS29" i="15" a="1"/>
  <c r="IL35" i="15" a="1"/>
  <c r="GJ45" i="15" a="1"/>
  <c r="MV27" i="15" a="1"/>
  <c r="JQ39" i="15" a="1"/>
  <c r="MK86" i="15" a="1"/>
  <c r="JJ115" i="15" a="1"/>
  <c r="EB89" i="15" a="1"/>
  <c r="EJ73" i="15" a="1"/>
  <c r="KI62" i="15" a="1"/>
  <c r="IG116" i="15" a="1"/>
  <c r="EV31" i="15" a="1"/>
  <c r="MW24" i="15" a="1"/>
  <c r="V70" i="15"/>
  <c r="U143" i="15"/>
  <c r="V214" i="15"/>
  <c r="V112" i="15"/>
  <c r="V213" i="15"/>
  <c r="V173" i="15"/>
  <c r="V48" i="15"/>
  <c r="V165" i="15"/>
  <c r="V231" i="15"/>
  <c r="V138" i="15"/>
  <c r="U98" i="15"/>
  <c r="T205" i="15"/>
  <c r="V127" i="15"/>
  <c r="U213" i="15"/>
  <c r="T213" i="15"/>
  <c r="T101" i="15"/>
  <c r="U216" i="15"/>
  <c r="T195" i="15"/>
  <c r="T77" i="15"/>
  <c r="V190" i="15"/>
  <c r="T163" i="15"/>
  <c r="V225" i="15"/>
  <c r="T211" i="15"/>
  <c r="V188" i="15"/>
  <c r="V236" i="15"/>
  <c r="T21" i="15"/>
  <c r="DQ49" i="15" a="1"/>
  <c r="KJ78" i="15" a="1"/>
  <c r="HZ98" i="15" a="1"/>
  <c r="V146" i="15"/>
  <c r="U169" i="15"/>
  <c r="V203" i="15"/>
  <c r="T176" i="15"/>
  <c r="U63" i="15"/>
  <c r="T189" i="15"/>
  <c r="T43" i="15"/>
  <c r="U152" i="15"/>
  <c r="T224" i="15"/>
  <c r="T146" i="15"/>
  <c r="U227" i="15"/>
  <c r="T191" i="15"/>
  <c r="T202" i="15"/>
  <c r="DE54" i="15" a="1"/>
  <c r="KC66" i="15" a="1"/>
  <c r="HN52" i="15" a="1"/>
  <c r="NJ75" i="15" a="1"/>
  <c r="U196" i="15"/>
  <c r="T58" i="15"/>
  <c r="V162" i="15"/>
  <c r="V212" i="15"/>
  <c r="V228" i="15"/>
  <c r="T199" i="15"/>
  <c r="T171" i="15"/>
  <c r="T229" i="15"/>
  <c r="U176" i="15"/>
  <c r="V136" i="15"/>
  <c r="V198" i="15"/>
  <c r="T115" i="15"/>
  <c r="T135" i="15"/>
  <c r="AB232" i="15"/>
  <c r="AK233" i="15"/>
  <c r="AL231" i="15"/>
  <c r="AI229" i="15"/>
  <c r="U80" i="15"/>
  <c r="U77" i="15"/>
  <c r="AE113" i="15"/>
  <c r="V81" i="15"/>
  <c r="Y232" i="15"/>
  <c r="AG229" i="15"/>
  <c r="V31" i="15"/>
  <c r="U55" i="15"/>
  <c r="U111" i="15"/>
  <c r="U24" i="15"/>
  <c r="AD233" i="15"/>
  <c r="T114" i="15"/>
  <c r="T86" i="15"/>
  <c r="V25" i="15"/>
  <c r="V82" i="15"/>
  <c r="T70" i="15"/>
  <c r="V10" i="15"/>
  <c r="W233" i="15"/>
  <c r="U19" i="15"/>
  <c r="V72" i="15"/>
  <c r="Z231" i="15"/>
  <c r="AM231" i="15"/>
  <c r="AL112" i="15"/>
  <c r="AD229" i="15"/>
  <c r="T91" i="15"/>
  <c r="V75" i="15"/>
  <c r="U60" i="15"/>
  <c r="V13" i="15"/>
  <c r="T29" i="15"/>
  <c r="AG230" i="15"/>
  <c r="U46" i="15"/>
  <c r="T27" i="15"/>
  <c r="V38" i="15"/>
  <c r="U38" i="15"/>
  <c r="V26" i="15"/>
  <c r="W229" i="15"/>
  <c r="V61" i="15"/>
  <c r="V62" i="15"/>
  <c r="V22" i="15"/>
  <c r="T65" i="15"/>
  <c r="V54" i="15"/>
  <c r="V7" i="15"/>
  <c r="U54" i="15"/>
  <c r="AB229" i="15"/>
  <c r="U16" i="15"/>
  <c r="V18" i="15"/>
  <c r="AH232" i="15"/>
  <c r="AH233" i="15"/>
  <c r="AD110" i="15"/>
  <c r="T93" i="15"/>
  <c r="T25" i="15"/>
  <c r="V19" i="15"/>
  <c r="U84" i="15"/>
  <c r="V43" i="15"/>
  <c r="W230" i="15"/>
  <c r="AA231" i="15"/>
  <c r="AI112" i="15"/>
  <c r="T13" i="15"/>
  <c r="V27" i="15"/>
  <c r="T94" i="15"/>
  <c r="T62" i="15"/>
  <c r="U91" i="15"/>
  <c r="U59" i="15"/>
  <c r="U30" i="15"/>
  <c r="V87" i="15"/>
  <c r="T53" i="15"/>
  <c r="V46" i="15"/>
  <c r="U69" i="15"/>
  <c r="AB114" i="15"/>
  <c r="AJ112" i="15"/>
  <c r="AM233" i="15"/>
  <c r="U108" i="15"/>
  <c r="T118" i="15"/>
  <c r="T99" i="15"/>
  <c r="V99" i="15"/>
  <c r="AB230" i="15"/>
  <c r="AJ230" i="15"/>
  <c r="V111" i="15"/>
  <c r="U17" i="15"/>
  <c r="V77" i="15"/>
  <c r="V73" i="15"/>
  <c r="T35" i="15"/>
  <c r="W232" i="15"/>
  <c r="V35" i="15"/>
  <c r="U106" i="15"/>
  <c r="V118" i="15"/>
  <c r="U76" i="15"/>
  <c r="AE232" i="15"/>
  <c r="U27" i="15"/>
  <c r="T6" i="15"/>
  <c r="U66" i="15"/>
  <c r="GX93" i="15" a="1"/>
  <c r="DW31" i="15" a="1"/>
  <c r="OH71" i="15" a="1"/>
  <c r="FG28" i="15" a="1"/>
  <c r="LN97" i="15" a="1"/>
  <c r="LR70" i="15" a="1"/>
  <c r="KO52" i="15" a="1"/>
  <c r="OA87" i="15" a="1"/>
  <c r="EO16" i="15" a="1"/>
  <c r="NU61" i="15" a="1"/>
  <c r="LS18" i="15" a="1"/>
  <c r="MW97" i="15" a="1"/>
  <c r="DJ17" i="15" a="1"/>
  <c r="KN60" i="15" a="1"/>
  <c r="IL120" i="15" a="1"/>
  <c r="IY41" i="15" a="1"/>
  <c r="HJ85" i="15" a="1"/>
  <c r="FX43" i="15" a="1"/>
  <c r="EH97" i="15" a="1"/>
  <c r="DJ89" i="15" a="1"/>
  <c r="IH69" i="15" a="1"/>
  <c r="EO41" i="15" a="1"/>
  <c r="EO33" i="15" a="1"/>
  <c r="JP14" i="15" a="1"/>
  <c r="OG121" i="15" a="1"/>
  <c r="IX78" i="15" a="1"/>
  <c r="KP81" i="15" a="1"/>
  <c r="KU26" i="15" a="1"/>
  <c r="KJ19" i="15" a="1"/>
  <c r="KV109" i="15" a="1"/>
  <c r="JE107" i="15" a="1"/>
  <c r="NO77" i="15" a="1"/>
  <c r="CX100" i="15" a="1"/>
  <c r="EO9" i="15" a="1"/>
  <c r="EV82" i="15" a="1"/>
  <c r="IT40" i="15" a="1"/>
  <c r="LA87" i="15" a="1"/>
  <c r="LT54" i="15" a="1"/>
  <c r="DD121" i="15" a="1"/>
  <c r="HD72" i="15" a="1"/>
  <c r="CS59" i="15" a="1"/>
  <c r="ND93" i="15" a="1"/>
  <c r="GE83" i="15" a="1"/>
  <c r="ND45" i="15" a="1"/>
  <c r="LM42" i="15" a="1"/>
  <c r="HZ85" i="15" a="1"/>
  <c r="IZ11" i="15" a="1"/>
  <c r="JX49" i="15" a="1"/>
  <c r="OA115" i="15" a="1"/>
  <c r="NJ80" i="15" a="1"/>
  <c r="DK11" i="15" a="1"/>
  <c r="HT25" i="15" a="1"/>
  <c r="NZ16" i="15" a="1"/>
  <c r="EV77" i="15" a="1"/>
  <c r="LL107" i="15" a="1"/>
  <c r="GP9" i="15" a="1"/>
  <c r="FN35" i="15" a="1"/>
  <c r="MD109" i="15" a="1"/>
  <c r="KH30" i="15" a="1"/>
  <c r="HI62" i="15" a="1"/>
  <c r="HV45" i="15" a="1"/>
  <c r="KI106" i="15" a="1"/>
  <c r="KO22" i="15" a="1"/>
  <c r="KO60" i="15" a="1"/>
  <c r="JP89" i="15" a="1"/>
  <c r="MV9" i="15" a="1"/>
  <c r="CX12" i="15" a="1"/>
  <c r="MX6" i="15" a="1"/>
  <c r="EZ116" i="15" a="1"/>
  <c r="IS51" i="15" a="1"/>
  <c r="IA19" i="15" a="1"/>
  <c r="KU87" i="15" a="1"/>
  <c r="KZ64" i="15" a="1"/>
  <c r="DL79" i="15" a="1"/>
  <c r="GE62" i="15" a="1"/>
  <c r="EZ63" i="15" a="1"/>
  <c r="CM83" i="15" a="1"/>
  <c r="MJ84" i="15" a="1"/>
  <c r="ED90" i="15" a="1"/>
  <c r="JQ69" i="15" a="1"/>
  <c r="GQ56" i="15" a="1"/>
  <c r="LB49" i="15" a="1"/>
  <c r="AM115" i="15"/>
  <c r="EB72" i="15" a="1"/>
  <c r="EN44" i="15" a="1"/>
  <c r="DF86" i="15" a="1"/>
  <c r="JQ94" i="15" a="1"/>
  <c r="LB59" i="15" a="1"/>
  <c r="DV22" i="15" a="1"/>
  <c r="CS22" i="15" a="1"/>
  <c r="FR19" i="15" a="1"/>
  <c r="EN64" i="15" a="1"/>
  <c r="FH42" i="15" a="1"/>
  <c r="JJ46" i="15" a="1"/>
  <c r="KC25" i="15" a="1"/>
  <c r="JD45" i="15" a="1"/>
  <c r="DV42" i="15" a="1"/>
  <c r="FL96" i="15" a="1"/>
  <c r="LA32" i="15" a="1"/>
  <c r="AK223" i="15"/>
  <c r="OG95" i="15" a="1"/>
  <c r="EN56" i="15" a="1"/>
  <c r="HC64" i="15" a="1"/>
  <c r="ME81" i="15" a="1"/>
  <c r="ED24" i="15" a="1"/>
  <c r="NJ46" i="15" a="1"/>
  <c r="JX65" i="15" a="1"/>
  <c r="EI121" i="15" a="1"/>
  <c r="KI48" i="15" a="1"/>
  <c r="DP24" i="15" a="1"/>
  <c r="DX57" i="15" a="1"/>
  <c r="EU23" i="15" a="1"/>
  <c r="GW50" i="15" a="1"/>
  <c r="HP115" i="15" a="1"/>
  <c r="EZ16" i="15" a="1"/>
  <c r="DV7" i="15" a="1"/>
  <c r="IN40" i="15" a="1"/>
  <c r="LL16" i="15" a="1"/>
  <c r="JD56" i="15" a="1"/>
  <c r="JD7" i="15" a="1"/>
  <c r="FS25" i="15" a="1"/>
  <c r="FX116" i="15" a="1"/>
  <c r="EZ38" i="15" a="1"/>
  <c r="EJ84" i="15" a="1"/>
  <c r="JK105" i="15" a="1"/>
  <c r="IB57" i="15" a="1"/>
  <c r="NU65" i="15" a="1"/>
  <c r="CZ69" i="15" a="1"/>
  <c r="HC8" i="15" a="1"/>
  <c r="LH96" i="15" a="1"/>
  <c r="IX107" i="15" a="1"/>
  <c r="JJ16" i="15" a="1"/>
  <c r="DP58" i="15" a="1"/>
  <c r="GQ16" i="15" a="1"/>
  <c r="T34" i="15"/>
  <c r="V53" i="15"/>
  <c r="U83" i="15"/>
  <c r="T117" i="15"/>
  <c r="Y112" i="15"/>
  <c r="U57" i="15"/>
  <c r="AG110" i="15"/>
  <c r="V101" i="15"/>
  <c r="U87" i="15"/>
  <c r="V64" i="15"/>
  <c r="AJ233" i="15"/>
  <c r="AI233" i="15"/>
  <c r="T41" i="15"/>
  <c r="T7" i="15"/>
  <c r="T39" i="15"/>
  <c r="AM112" i="15"/>
  <c r="AB113" i="15"/>
  <c r="AJ110" i="15"/>
  <c r="AJ129" i="15"/>
  <c r="AH113" i="15"/>
  <c r="AB111" i="15"/>
  <c r="AK114" i="15"/>
  <c r="AL111" i="15"/>
  <c r="AM114" i="15"/>
  <c r="AF113" i="15"/>
  <c r="Y113" i="15"/>
  <c r="Z110" i="15"/>
  <c r="AG111" i="15"/>
  <c r="Z112" i="15"/>
  <c r="AD111" i="15"/>
  <c r="Y111" i="15"/>
  <c r="AA110" i="15"/>
  <c r="X114" i="15"/>
  <c r="Z111" i="15"/>
  <c r="AF110" i="15"/>
  <c r="AJ9" i="15"/>
  <c r="AF112" i="15"/>
  <c r="AK110" i="15"/>
  <c r="AD113" i="15"/>
  <c r="AA113" i="15"/>
  <c r="AL110" i="15"/>
  <c r="AJ114" i="15"/>
  <c r="AF111" i="15"/>
  <c r="AF114" i="15"/>
  <c r="AJ111" i="15"/>
  <c r="AI111" i="15"/>
  <c r="AL113" i="15"/>
  <c r="AA112" i="15"/>
  <c r="AA111" i="15"/>
  <c r="AL114" i="15"/>
  <c r="Y110" i="15"/>
  <c r="AE112" i="15"/>
  <c r="W110" i="15"/>
  <c r="AH110" i="15"/>
  <c r="AD112" i="15"/>
  <c r="AC114" i="15"/>
  <c r="AC111" i="15"/>
  <c r="AK111" i="15"/>
  <c r="AI113" i="15"/>
  <c r="X111" i="15"/>
  <c r="AM113" i="15"/>
  <c r="AH112" i="15"/>
  <c r="Z113" i="15"/>
  <c r="AM111" i="15"/>
  <c r="Z114" i="15"/>
  <c r="BI39" i="15" l="1"/>
  <c r="E9" i="20"/>
  <c r="BI7" i="15"/>
  <c r="BI41" i="15"/>
  <c r="N23" i="20"/>
  <c r="H25" i="20"/>
  <c r="BI117" i="15"/>
  <c r="E30" i="20"/>
  <c r="BI34" i="15"/>
  <c r="E13" i="20"/>
  <c r="GQ16" i="15"/>
  <c r="DP58" i="15"/>
  <c r="JJ16" i="15"/>
  <c r="IX107" i="15"/>
  <c r="LH96" i="15"/>
  <c r="LD96" i="15" s="1"/>
  <c r="HC8" i="15"/>
  <c r="CZ69" i="15"/>
  <c r="NU65" i="15"/>
  <c r="IB57" i="15"/>
  <c r="JK105" i="15"/>
  <c r="EJ84" i="15"/>
  <c r="EZ38" i="15"/>
  <c r="FX116" i="15"/>
  <c r="FS25" i="15"/>
  <c r="JD7" i="15"/>
  <c r="JD56" i="15"/>
  <c r="LL16" i="15"/>
  <c r="IN40" i="15"/>
  <c r="DV7" i="15"/>
  <c r="EZ16" i="15"/>
  <c r="HP115" i="15"/>
  <c r="HL115" i="15" s="1"/>
  <c r="GW50" i="15"/>
  <c r="EU23" i="15"/>
  <c r="DX57" i="15"/>
  <c r="DP24" i="15"/>
  <c r="KI48" i="15"/>
  <c r="EI121" i="15"/>
  <c r="JX65" i="15"/>
  <c r="NJ46" i="15"/>
  <c r="ED24" i="15"/>
  <c r="ME81" i="15"/>
  <c r="HC64" i="15"/>
  <c r="EN56" i="15"/>
  <c r="OG95" i="15"/>
  <c r="LA32" i="15"/>
  <c r="FL96" i="15"/>
  <c r="DV42" i="15"/>
  <c r="JD45" i="15"/>
  <c r="KC25" i="15"/>
  <c r="JJ46" i="15"/>
  <c r="FH42" i="15"/>
  <c r="EN64" i="15"/>
  <c r="FR19" i="15"/>
  <c r="CS22" i="15"/>
  <c r="DV22" i="15"/>
  <c r="LB59" i="15"/>
  <c r="JQ94" i="15"/>
  <c r="DF86" i="15"/>
  <c r="EN44" i="15"/>
  <c r="EB72" i="15"/>
  <c r="R28" i="20"/>
  <c r="LB49" i="15"/>
  <c r="GQ56" i="15"/>
  <c r="JQ69" i="15"/>
  <c r="ED90" i="15"/>
  <c r="MJ84" i="15"/>
  <c r="CM83" i="15"/>
  <c r="EZ63" i="15"/>
  <c r="GE62" i="15"/>
  <c r="DL79" i="15"/>
  <c r="KZ64" i="15"/>
  <c r="KU87" i="15"/>
  <c r="IA19" i="15"/>
  <c r="IS51" i="15"/>
  <c r="EZ116" i="15"/>
  <c r="MX6" i="15"/>
  <c r="CX12" i="15"/>
  <c r="MV9" i="15"/>
  <c r="JP89" i="15"/>
  <c r="KO60" i="15"/>
  <c r="KO22" i="15"/>
  <c r="KI106" i="15"/>
  <c r="HV45" i="15"/>
  <c r="HI62" i="15"/>
  <c r="KH30" i="15"/>
  <c r="MD109" i="15"/>
  <c r="FN35" i="15"/>
  <c r="GP9" i="15"/>
  <c r="LL107" i="15"/>
  <c r="EV77" i="15"/>
  <c r="NZ16" i="15"/>
  <c r="HT25" i="15"/>
  <c r="DK11" i="15"/>
  <c r="NJ80" i="15"/>
  <c r="OA115" i="15"/>
  <c r="JX49" i="15"/>
  <c r="IZ11" i="15"/>
  <c r="HZ85" i="15"/>
  <c r="LM42" i="15"/>
  <c r="ND45" i="15"/>
  <c r="GE83" i="15"/>
  <c r="ND93" i="15"/>
  <c r="CS59" i="15"/>
  <c r="HD72" i="15"/>
  <c r="DD121" i="15"/>
  <c r="LT54" i="15"/>
  <c r="LA87" i="15"/>
  <c r="IT40" i="15"/>
  <c r="EV82" i="15"/>
  <c r="EO9" i="15"/>
  <c r="CX100" i="15"/>
  <c r="NO77" i="15"/>
  <c r="JE107" i="15"/>
  <c r="KV109" i="15"/>
  <c r="KJ19" i="15"/>
  <c r="KU26" i="15"/>
  <c r="KP81" i="15"/>
  <c r="IX78" i="15"/>
  <c r="OG121" i="15"/>
  <c r="JP14" i="15"/>
  <c r="EO33" i="15"/>
  <c r="EO41" i="15"/>
  <c r="IH69" i="15"/>
  <c r="DJ89" i="15"/>
  <c r="EH97" i="15"/>
  <c r="FX43" i="15"/>
  <c r="HJ85" i="15"/>
  <c r="IY41" i="15"/>
  <c r="IL120" i="15"/>
  <c r="KN60" i="15"/>
  <c r="DJ17" i="15"/>
  <c r="DH17" i="15" s="1"/>
  <c r="MW97" i="15"/>
  <c r="LS18" i="15"/>
  <c r="NU61" i="15"/>
  <c r="EO16" i="15"/>
  <c r="OA87" i="15"/>
  <c r="KO52" i="15"/>
  <c r="LR70" i="15"/>
  <c r="LN97" i="15"/>
  <c r="LI97" i="15" s="1"/>
  <c r="FG28" i="15"/>
  <c r="OH71" i="15"/>
  <c r="DW31" i="15"/>
  <c r="GX93" i="15"/>
  <c r="E8" i="20"/>
  <c r="BI6" i="15"/>
  <c r="BI35" i="15"/>
  <c r="G24" i="20"/>
  <c r="BI99" i="15"/>
  <c r="BI118" i="15"/>
  <c r="P25" i="20"/>
  <c r="BI53" i="15"/>
  <c r="F19" i="20"/>
  <c r="BI62" i="15"/>
  <c r="E22" i="20"/>
  <c r="BI94" i="15"/>
  <c r="BI13" i="15"/>
  <c r="BI25" i="15"/>
  <c r="E21" i="20"/>
  <c r="BI93" i="15"/>
  <c r="G9" i="20"/>
  <c r="BI65" i="15"/>
  <c r="G11" i="20"/>
  <c r="BI27" i="15"/>
  <c r="BI29" i="15"/>
  <c r="BD44" i="15"/>
  <c r="BE44" i="15" s="1"/>
  <c r="BG44" i="15" s="1"/>
  <c r="BD84" i="15"/>
  <c r="BE84" i="15" s="1"/>
  <c r="BD82" i="15"/>
  <c r="BE82" i="15" s="1"/>
  <c r="BI91" i="15"/>
  <c r="BD87" i="15"/>
  <c r="BE87" i="15" s="1"/>
  <c r="BD86" i="15"/>
  <c r="BE86" i="15" s="1"/>
  <c r="E19" i="20"/>
  <c r="BD19" i="15"/>
  <c r="BE19" i="15" s="1"/>
  <c r="BG19" i="15" s="1"/>
  <c r="BD83" i="15"/>
  <c r="BE83" i="15" s="1"/>
  <c r="BD43" i="15"/>
  <c r="BE43" i="15" s="1"/>
  <c r="BG43" i="15" s="1"/>
  <c r="BD85" i="15"/>
  <c r="BE85" i="15" s="1"/>
  <c r="BI70" i="15"/>
  <c r="BI86" i="15"/>
  <c r="E27" i="20"/>
  <c r="BI114" i="15"/>
  <c r="BI115" i="15" s="1"/>
  <c r="AW93" i="15" s="1"/>
  <c r="F12" i="20"/>
  <c r="F24" i="20"/>
  <c r="E28" i="20"/>
  <c r="BI58" i="15"/>
  <c r="NJ75" i="15"/>
  <c r="HN52" i="15"/>
  <c r="KC66" i="15"/>
  <c r="DE54" i="15"/>
  <c r="BI43" i="15"/>
  <c r="HZ98" i="15"/>
  <c r="KJ78" i="15"/>
  <c r="DQ49" i="15"/>
  <c r="BI21" i="15"/>
  <c r="BI77" i="15"/>
  <c r="BI101" i="15"/>
  <c r="F34" i="20"/>
  <c r="G25" i="20"/>
  <c r="MW24" i="15"/>
  <c r="EV31" i="15"/>
  <c r="IG116" i="15"/>
  <c r="KI62" i="15"/>
  <c r="EJ73" i="15"/>
  <c r="EB89" i="15"/>
  <c r="JJ115" i="15"/>
  <c r="MK86" i="15"/>
  <c r="JQ39" i="15"/>
  <c r="MV27" i="15"/>
  <c r="GJ45" i="15"/>
  <c r="IL35" i="15"/>
  <c r="IS29" i="15"/>
  <c r="KH53" i="15"/>
  <c r="JE32" i="15"/>
  <c r="DV40" i="15"/>
  <c r="OA95" i="15"/>
  <c r="DQ32" i="15"/>
  <c r="MV37" i="15"/>
  <c r="EO73" i="15"/>
  <c r="OA89" i="15"/>
  <c r="KC7" i="15"/>
  <c r="ED12" i="15"/>
  <c r="GX40" i="15"/>
  <c r="LL29" i="15"/>
  <c r="GF37" i="15"/>
  <c r="NH83" i="15"/>
  <c r="CN26" i="15"/>
  <c r="KU97" i="15"/>
  <c r="LA97" i="15"/>
  <c r="JE11" i="15"/>
  <c r="LX47" i="15"/>
  <c r="IN83" i="15"/>
  <c r="HN77" i="15"/>
  <c r="HJ96" i="15"/>
  <c r="NT31" i="15"/>
  <c r="HZ105" i="15"/>
  <c r="FN19" i="15"/>
  <c r="FY62" i="15"/>
  <c r="JD66" i="15"/>
  <c r="JR62" i="15"/>
  <c r="OB68" i="15"/>
  <c r="LG82" i="15"/>
  <c r="LD82" i="15" s="1"/>
  <c r="CM23" i="15"/>
  <c r="HC59" i="15"/>
  <c r="FN73" i="15"/>
  <c r="CS25" i="15"/>
  <c r="LA83" i="15"/>
  <c r="LL61" i="15"/>
  <c r="EB95" i="15"/>
  <c r="FL66" i="15"/>
  <c r="NN46" i="15"/>
  <c r="CM93" i="15"/>
  <c r="FB32" i="15"/>
  <c r="FZ72" i="15"/>
  <c r="EO62" i="15"/>
  <c r="EH24" i="15"/>
  <c r="BK24" i="15" s="1"/>
  <c r="IA61" i="15"/>
  <c r="IX38" i="15"/>
  <c r="GX13" i="15"/>
  <c r="MK91" i="15"/>
  <c r="MR8" i="15"/>
  <c r="HC68" i="15"/>
  <c r="JW95" i="15"/>
  <c r="EJ15" i="15"/>
  <c r="LH37" i="15"/>
  <c r="GV41" i="15"/>
  <c r="CM96" i="15"/>
  <c r="DE78" i="15"/>
  <c r="FB11" i="15"/>
  <c r="KJ95" i="15"/>
  <c r="IT108" i="15"/>
  <c r="FZ16" i="15"/>
  <c r="IX18" i="15"/>
  <c r="HI10" i="15"/>
  <c r="KD21" i="15"/>
  <c r="GK33" i="15"/>
  <c r="MX52" i="15"/>
  <c r="GE39" i="15"/>
  <c r="IN7" i="15"/>
  <c r="NN43" i="15"/>
  <c r="JD96" i="15"/>
  <c r="JL87" i="15"/>
  <c r="JH87" i="15" s="1"/>
  <c r="GQ71" i="15"/>
  <c r="CZ115" i="15"/>
  <c r="LB8" i="15"/>
  <c r="LL7" i="15"/>
  <c r="MK12" i="15"/>
  <c r="KN77" i="15"/>
  <c r="CY85" i="15"/>
  <c r="DR42" i="15"/>
  <c r="GP120" i="15"/>
  <c r="LA45" i="15"/>
  <c r="LY69" i="15"/>
  <c r="KO39" i="15"/>
  <c r="FY81" i="15"/>
  <c r="FS93" i="15"/>
  <c r="JJ28" i="15"/>
  <c r="LX36" i="15"/>
  <c r="HT26" i="15"/>
  <c r="EI91" i="15"/>
  <c r="FA69" i="15"/>
  <c r="LX108" i="15"/>
  <c r="LV108" i="15" s="1"/>
  <c r="FR11" i="15"/>
  <c r="FX9" i="15"/>
  <c r="ML47" i="15"/>
  <c r="NJ53" i="15"/>
  <c r="LR67" i="15"/>
  <c r="FR15" i="15"/>
  <c r="NB14" i="15"/>
  <c r="NZ83" i="15"/>
  <c r="MF93" i="15"/>
  <c r="HU59" i="15"/>
  <c r="FZ53" i="15"/>
  <c r="NI75" i="15"/>
  <c r="OH121" i="15"/>
  <c r="JK71" i="15"/>
  <c r="DQ76" i="15"/>
  <c r="EP77" i="15"/>
  <c r="GV51" i="15"/>
  <c r="MD41" i="15"/>
  <c r="IT52" i="15"/>
  <c r="JW65" i="15"/>
  <c r="GQ30" i="15"/>
  <c r="NN42" i="15"/>
  <c r="JJ37" i="15"/>
  <c r="HH52" i="15"/>
  <c r="MV25" i="15"/>
  <c r="IZ88" i="15"/>
  <c r="JK121" i="15"/>
  <c r="DV57" i="15"/>
  <c r="CS97" i="15"/>
  <c r="DE20" i="15"/>
  <c r="HO16" i="15"/>
  <c r="LL35" i="15"/>
  <c r="LJ35" i="15" s="1"/>
  <c r="EP57" i="15"/>
  <c r="CY26" i="15"/>
  <c r="GX21" i="15"/>
  <c r="NH24" i="15"/>
  <c r="HP43" i="15"/>
  <c r="MK74" i="15"/>
  <c r="JL24" i="15"/>
  <c r="IH27" i="15"/>
  <c r="LG120" i="15"/>
  <c r="HI36" i="15"/>
  <c r="DJ61" i="15"/>
  <c r="IL109" i="15"/>
  <c r="HV44" i="15"/>
  <c r="FZ93" i="15"/>
  <c r="GW54" i="15"/>
  <c r="MJ105" i="15"/>
  <c r="EP8" i="15"/>
  <c r="CM61" i="15"/>
  <c r="HZ73" i="15"/>
  <c r="IG69" i="15"/>
  <c r="ID69" i="15" s="1"/>
  <c r="NO42" i="15"/>
  <c r="FN115" i="15"/>
  <c r="NH18" i="15"/>
  <c r="KJ21" i="15"/>
  <c r="KE21" i="15" s="1"/>
  <c r="NP22" i="15"/>
  <c r="FZ26" i="15"/>
  <c r="OH98" i="15"/>
  <c r="GP95" i="15"/>
  <c r="HZ99" i="15"/>
  <c r="JQ35" i="15"/>
  <c r="JV84" i="15"/>
  <c r="JV79" i="15"/>
  <c r="KP18" i="15"/>
  <c r="LN23" i="15"/>
  <c r="FY108" i="15"/>
  <c r="KU70" i="15"/>
  <c r="KC31" i="15"/>
  <c r="NN109" i="15"/>
  <c r="CZ51" i="15"/>
  <c r="DW40" i="15"/>
  <c r="JV55" i="15"/>
  <c r="DP33" i="15"/>
  <c r="HP40" i="15"/>
  <c r="CX34" i="15"/>
  <c r="HP120" i="15"/>
  <c r="FT56" i="15"/>
  <c r="NT18" i="15"/>
  <c r="KZ79" i="15"/>
  <c r="KN40" i="15"/>
  <c r="FB18" i="15"/>
  <c r="DE80" i="15"/>
  <c r="CL40" i="15"/>
  <c r="NV47" i="15"/>
  <c r="FS52" i="15"/>
  <c r="MP80" i="15"/>
  <c r="MR76" i="15"/>
  <c r="MM76" i="15" s="1"/>
  <c r="GK28" i="15"/>
  <c r="JE39" i="15"/>
  <c r="HH6" i="15"/>
  <c r="FX39" i="15"/>
  <c r="IA12" i="15"/>
  <c r="HH71" i="15"/>
  <c r="GF64" i="15"/>
  <c r="NZ42" i="15"/>
  <c r="ME6" i="15"/>
  <c r="JW80" i="15"/>
  <c r="IF101" i="15"/>
  <c r="IZ70" i="15"/>
  <c r="KB8" i="15"/>
  <c r="KN45" i="15"/>
  <c r="LT101" i="15"/>
  <c r="ND20" i="15"/>
  <c r="KP108" i="15"/>
  <c r="EH38" i="15"/>
  <c r="BK38" i="15" s="1"/>
  <c r="NT75" i="15"/>
  <c r="LZ94" i="15"/>
  <c r="MK51" i="15"/>
  <c r="NB51" i="15"/>
  <c r="GX79" i="15"/>
  <c r="GF31" i="15"/>
  <c r="MR29" i="15"/>
  <c r="GP45" i="15"/>
  <c r="DQ60" i="15"/>
  <c r="DK94" i="15"/>
  <c r="IF117" i="15"/>
  <c r="IX67" i="15"/>
  <c r="EI43" i="15"/>
  <c r="DR97" i="15"/>
  <c r="FX59" i="15"/>
  <c r="EV19" i="15"/>
  <c r="IA78" i="15"/>
  <c r="EN80" i="15"/>
  <c r="CN88" i="15"/>
  <c r="FB63" i="15"/>
  <c r="LT43" i="15"/>
  <c r="DP40" i="15"/>
  <c r="DO40" i="15" s="1"/>
  <c r="IS77" i="15"/>
  <c r="KT115" i="15"/>
  <c r="EO18" i="15"/>
  <c r="DV72" i="15"/>
  <c r="KI10" i="15"/>
  <c r="LM117" i="15"/>
  <c r="LZ96" i="15"/>
  <c r="HT13" i="15"/>
  <c r="HS13" i="15" s="1"/>
  <c r="NC15" i="15"/>
  <c r="JF61" i="15"/>
  <c r="MD49" i="15"/>
  <c r="HT38" i="15"/>
  <c r="FF13" i="15"/>
  <c r="GE72" i="15"/>
  <c r="FN85" i="15"/>
  <c r="NT43" i="15"/>
  <c r="HP96" i="15"/>
  <c r="NI46" i="15"/>
  <c r="OH94" i="15"/>
  <c r="LT20" i="15"/>
  <c r="LP20" i="15" s="1"/>
  <c r="DP63" i="15"/>
  <c r="EN119" i="15"/>
  <c r="IT32" i="15"/>
  <c r="HJ38" i="15"/>
  <c r="JQ90" i="15"/>
  <c r="IG71" i="15"/>
  <c r="DQ72" i="15"/>
  <c r="MK20" i="15"/>
  <c r="FL78" i="15"/>
  <c r="LR117" i="15"/>
  <c r="NC83" i="15"/>
  <c r="JR81" i="15"/>
  <c r="EC98" i="15"/>
  <c r="GW82" i="15"/>
  <c r="EU37" i="15"/>
  <c r="EJ80" i="15"/>
  <c r="GW42" i="15"/>
  <c r="HT21" i="15"/>
  <c r="HP26" i="15"/>
  <c r="KV66" i="15"/>
  <c r="DD23" i="15"/>
  <c r="HC89" i="15"/>
  <c r="DJ78" i="15"/>
  <c r="OF22" i="15"/>
  <c r="IX60" i="15"/>
  <c r="IM121" i="15"/>
  <c r="NH106" i="15"/>
  <c r="NT56" i="15"/>
  <c r="OF51" i="15"/>
  <c r="EO43" i="15"/>
  <c r="LT42" i="15"/>
  <c r="KP6" i="15"/>
  <c r="FG37" i="15"/>
  <c r="FH83" i="15"/>
  <c r="GX82" i="15"/>
  <c r="LN121" i="15"/>
  <c r="LI121" i="15" s="1"/>
  <c r="JX41" i="15"/>
  <c r="CL67" i="15"/>
  <c r="CT70" i="15"/>
  <c r="FM66" i="15"/>
  <c r="GP108" i="15"/>
  <c r="KC70" i="15"/>
  <c r="IM55" i="15"/>
  <c r="GF36" i="15"/>
  <c r="LG81" i="15"/>
  <c r="MD81" i="15"/>
  <c r="MP53" i="15"/>
  <c r="JD75" i="15"/>
  <c r="DF71" i="15"/>
  <c r="MK62" i="15"/>
  <c r="JX26" i="15"/>
  <c r="LS50" i="15"/>
  <c r="LP50" i="15" s="1"/>
  <c r="IX89" i="15"/>
  <c r="EP93" i="15"/>
  <c r="LN77" i="15"/>
  <c r="CR94" i="15"/>
  <c r="CX53" i="15"/>
  <c r="EI64" i="15"/>
  <c r="KT62" i="15"/>
  <c r="GE42" i="15"/>
  <c r="GC42" i="15" s="1"/>
  <c r="DE46" i="15"/>
  <c r="MK88" i="15"/>
  <c r="FH77" i="15"/>
  <c r="NJ65" i="15"/>
  <c r="KD36" i="15"/>
  <c r="HO12" i="15"/>
  <c r="IS9" i="15"/>
  <c r="DX65" i="15"/>
  <c r="DS65" i="15" s="1"/>
  <c r="NZ18" i="15"/>
  <c r="EP17" i="15"/>
  <c r="EI108" i="15"/>
  <c r="DD34" i="15"/>
  <c r="JX121" i="15"/>
  <c r="LN24" i="15"/>
  <c r="DQ75" i="15"/>
  <c r="KD99" i="15"/>
  <c r="JZ99" i="15" s="1"/>
  <c r="IF81" i="15"/>
  <c r="IX7" i="15"/>
  <c r="MW87" i="15"/>
  <c r="ED10" i="15"/>
  <c r="NT53" i="15"/>
  <c r="BN102" i="15"/>
  <c r="MX95" i="15"/>
  <c r="EH16" i="15"/>
  <c r="MX58" i="15"/>
  <c r="ED109" i="15"/>
  <c r="KH84" i="15"/>
  <c r="IS105" i="15"/>
  <c r="JV26" i="15"/>
  <c r="IY90" i="15"/>
  <c r="NH64" i="15"/>
  <c r="FF91" i="15"/>
  <c r="MD42" i="15"/>
  <c r="HN85" i="15"/>
  <c r="DL43" i="15"/>
  <c r="FA79" i="15"/>
  <c r="ET74" i="15"/>
  <c r="IB76" i="15"/>
  <c r="NI109" i="15"/>
  <c r="HV98" i="15"/>
  <c r="HR98" i="15" s="1"/>
  <c r="MF14" i="15"/>
  <c r="JP106" i="15"/>
  <c r="IH85" i="15"/>
  <c r="KC95" i="15"/>
  <c r="KN37" i="15"/>
  <c r="JJ99" i="15"/>
  <c r="IX26" i="15"/>
  <c r="ND74" i="15"/>
  <c r="MY74" i="15" s="1"/>
  <c r="GL8" i="15"/>
  <c r="LL19" i="15"/>
  <c r="GV98" i="15"/>
  <c r="IA34" i="15"/>
  <c r="IG26" i="15"/>
  <c r="NP116" i="15"/>
  <c r="FN116" i="15"/>
  <c r="ND23" i="15"/>
  <c r="KC75" i="15"/>
  <c r="IY80" i="15"/>
  <c r="DD8" i="15"/>
  <c r="LS60" i="15"/>
  <c r="LP60" i="15" s="1"/>
  <c r="OG89" i="15"/>
  <c r="LS76" i="15"/>
  <c r="GL35" i="15"/>
  <c r="NI67" i="15"/>
  <c r="KJ89" i="15"/>
  <c r="OG71" i="15"/>
  <c r="KH87" i="15"/>
  <c r="NT52" i="15"/>
  <c r="CX58" i="15"/>
  <c r="GK25" i="15"/>
  <c r="ML50" i="15"/>
  <c r="JV119" i="15"/>
  <c r="JU119" i="15" s="1"/>
  <c r="DV10" i="15"/>
  <c r="JK81" i="15"/>
  <c r="OH80" i="15"/>
  <c r="MQ116" i="15"/>
  <c r="KZ63" i="15"/>
  <c r="MV23" i="15"/>
  <c r="OH62" i="15"/>
  <c r="JK88" i="15"/>
  <c r="JI88" i="15" s="1"/>
  <c r="JK36" i="15"/>
  <c r="HN72" i="15"/>
  <c r="ME92" i="15"/>
  <c r="KN66" i="15"/>
  <c r="JR75" i="15"/>
  <c r="GX96" i="15"/>
  <c r="GJ8" i="15"/>
  <c r="FG87" i="15"/>
  <c r="NZ63" i="15"/>
  <c r="KO18" i="15"/>
  <c r="DJ94" i="15"/>
  <c r="GF68" i="15"/>
  <c r="JX28" i="15"/>
  <c r="DK12" i="15"/>
  <c r="EP29" i="15"/>
  <c r="JK115" i="15"/>
  <c r="FR21" i="15"/>
  <c r="HH20" i="15"/>
  <c r="BI55" i="15"/>
  <c r="BI17" i="15"/>
  <c r="G31" i="20"/>
  <c r="BI10" i="15"/>
  <c r="JF84" i="15"/>
  <c r="MW117" i="15"/>
  <c r="DD83" i="15"/>
  <c r="GQ8" i="15"/>
  <c r="JJ13" i="15"/>
  <c r="ND34" i="15"/>
  <c r="FM106" i="15"/>
  <c r="G34" i="20"/>
  <c r="JL62" i="15"/>
  <c r="IA17" i="15"/>
  <c r="HB11" i="15"/>
  <c r="NP43" i="15"/>
  <c r="MP44" i="15"/>
  <c r="MQ25" i="15"/>
  <c r="NO94" i="15"/>
  <c r="ML65" i="15"/>
  <c r="JX27" i="15"/>
  <c r="MQ20" i="15"/>
  <c r="ED28" i="15"/>
  <c r="HP62" i="15"/>
  <c r="MK100" i="15"/>
  <c r="GF86" i="15"/>
  <c r="MK43" i="15"/>
  <c r="CM22" i="15"/>
  <c r="NI42" i="15"/>
  <c r="DP8" i="15"/>
  <c r="DO8" i="15" s="1"/>
  <c r="CR80" i="15"/>
  <c r="GX89" i="15"/>
  <c r="JD101" i="15"/>
  <c r="LH119" i="15"/>
  <c r="OG56" i="15"/>
  <c r="JL12" i="15"/>
  <c r="NT17" i="15"/>
  <c r="FN53" i="15"/>
  <c r="FI53" i="15" s="1"/>
  <c r="JW68" i="15"/>
  <c r="MR53" i="15"/>
  <c r="FZ17" i="15"/>
  <c r="OH11" i="15"/>
  <c r="NZ7" i="15"/>
  <c r="FF40" i="15"/>
  <c r="EJ16" i="15"/>
  <c r="MV80" i="15"/>
  <c r="MT80" i="15" s="1"/>
  <c r="DP50" i="15"/>
  <c r="HB13" i="15"/>
  <c r="NO33" i="15"/>
  <c r="MQ50" i="15"/>
  <c r="FX12" i="15"/>
  <c r="KV81" i="15"/>
  <c r="KT22" i="15"/>
  <c r="GD36" i="15"/>
  <c r="DE34" i="15"/>
  <c r="GQ84" i="15"/>
  <c r="JE40" i="15"/>
  <c r="IB69" i="15"/>
  <c r="HX69" i="15" s="1"/>
  <c r="IN64" i="15"/>
  <c r="GE11" i="15"/>
  <c r="GD101" i="15"/>
  <c r="LR73" i="15"/>
  <c r="LQ73" i="15" s="1"/>
  <c r="OA62" i="15"/>
  <c r="DW11" i="15"/>
  <c r="NT99" i="15"/>
  <c r="GW37" i="15"/>
  <c r="HH78" i="15"/>
  <c r="KT57" i="15"/>
  <c r="NB118" i="15"/>
  <c r="IM52" i="15"/>
  <c r="IK52" i="15" s="1"/>
  <c r="JJ81" i="15"/>
  <c r="LX72" i="15"/>
  <c r="NH62" i="15"/>
  <c r="MR54" i="15"/>
  <c r="DV100" i="15"/>
  <c r="NZ15" i="15"/>
  <c r="GR29" i="15"/>
  <c r="FN60" i="15"/>
  <c r="DW16" i="15"/>
  <c r="DR80" i="15"/>
  <c r="DE92" i="15"/>
  <c r="FY94" i="15"/>
  <c r="FV94" i="15" s="1"/>
  <c r="LF24" i="15"/>
  <c r="DW13" i="15"/>
  <c r="GK100" i="15"/>
  <c r="OG98" i="15"/>
  <c r="LN35" i="15"/>
  <c r="OG73" i="15"/>
  <c r="CN115" i="15"/>
  <c r="FF14" i="15"/>
  <c r="FE14" i="15" s="1"/>
  <c r="HT107" i="15"/>
  <c r="LN87" i="15"/>
  <c r="ML90" i="15"/>
  <c r="GV27" i="15"/>
  <c r="GS27" i="15" s="1"/>
  <c r="NV51" i="15"/>
  <c r="DV36" i="15"/>
  <c r="OA16" i="15"/>
  <c r="HZ43" i="15"/>
  <c r="CZ31" i="15"/>
  <c r="HT106" i="15"/>
  <c r="OG99" i="15"/>
  <c r="CM59" i="15"/>
  <c r="FB75" i="15"/>
  <c r="MF84" i="15"/>
  <c r="FX101" i="15"/>
  <c r="CN29" i="15"/>
  <c r="EZ17" i="15"/>
  <c r="GJ98" i="15"/>
  <c r="ED106" i="15"/>
  <c r="FR96" i="15"/>
  <c r="EO58" i="15"/>
  <c r="KB12" i="15"/>
  <c r="LN96" i="15"/>
  <c r="HN96" i="15"/>
  <c r="HB42" i="15"/>
  <c r="LR99" i="15"/>
  <c r="CX26" i="15"/>
  <c r="DW25" i="15"/>
  <c r="OF20" i="15"/>
  <c r="OH32" i="15"/>
  <c r="MW59" i="15"/>
  <c r="OF88" i="15"/>
  <c r="OD88" i="15" s="1"/>
  <c r="NN16" i="15"/>
  <c r="EV17" i="15"/>
  <c r="GW14" i="15"/>
  <c r="DK105" i="15"/>
  <c r="IY79" i="15"/>
  <c r="JE106" i="15"/>
  <c r="DX118" i="15"/>
  <c r="GV85" i="15"/>
  <c r="KC27" i="15"/>
  <c r="CT115" i="15"/>
  <c r="CT60" i="15"/>
  <c r="DV98" i="15"/>
  <c r="NC92" i="15"/>
  <c r="NT69" i="15"/>
  <c r="HJ33" i="15"/>
  <c r="KJ119" i="15"/>
  <c r="GE49" i="15"/>
  <c r="DK61" i="15"/>
  <c r="KP109" i="15"/>
  <c r="MK93" i="15"/>
  <c r="MG93" i="15" s="1"/>
  <c r="MV81" i="15"/>
  <c r="FL22" i="15"/>
  <c r="CT23" i="15"/>
  <c r="DW34" i="15"/>
  <c r="HC62" i="15"/>
  <c r="KC49" i="15"/>
  <c r="FY82" i="15"/>
  <c r="HV82" i="15"/>
  <c r="LA14" i="15"/>
  <c r="MK119" i="15"/>
  <c r="EC101" i="15"/>
  <c r="GE29" i="15"/>
  <c r="DD69" i="15"/>
  <c r="FS44" i="15"/>
  <c r="HI69" i="15"/>
  <c r="MF83" i="15"/>
  <c r="CL59" i="15"/>
  <c r="KV49" i="15"/>
  <c r="HT65" i="15"/>
  <c r="FT99" i="15"/>
  <c r="FR99" i="15"/>
  <c r="DQ11" i="15"/>
  <c r="ET77" i="15"/>
  <c r="GF88" i="15"/>
  <c r="EU49" i="15"/>
  <c r="HP75" i="15"/>
  <c r="KD92" i="15"/>
  <c r="GJ49" i="15"/>
  <c r="NZ17" i="15"/>
  <c r="FA95" i="15"/>
  <c r="FF41" i="15"/>
  <c r="CX109" i="15"/>
  <c r="CW109" i="15" s="1"/>
  <c r="ED33" i="15"/>
  <c r="GJ6" i="15"/>
  <c r="LF100" i="15"/>
  <c r="OH77" i="15"/>
  <c r="OC77" i="15" s="1"/>
  <c r="BI79" i="15"/>
  <c r="BI78" i="15"/>
  <c r="BI60" i="15"/>
  <c r="HT118" i="15"/>
  <c r="FA23" i="15"/>
  <c r="GE82" i="15"/>
  <c r="LS100" i="15"/>
  <c r="LA28" i="15"/>
  <c r="KD28" i="15"/>
  <c r="IM29" i="15"/>
  <c r="IR63" i="15"/>
  <c r="GJ86" i="15"/>
  <c r="JQ101" i="15"/>
  <c r="IS61" i="15"/>
  <c r="MW119" i="15"/>
  <c r="HO23" i="15"/>
  <c r="HK23" i="15" s="1"/>
  <c r="JV93" i="15"/>
  <c r="JR32" i="15"/>
  <c r="DF6" i="15"/>
  <c r="EN89" i="15"/>
  <c r="MD12" i="15"/>
  <c r="IZ18" i="15"/>
  <c r="HI97" i="15"/>
  <c r="DW20" i="15"/>
  <c r="DU20" i="15" s="1"/>
  <c r="KH79" i="15"/>
  <c r="KN115" i="15"/>
  <c r="LM33" i="15"/>
  <c r="JK92" i="15"/>
  <c r="CR67" i="15"/>
  <c r="ET22" i="15"/>
  <c r="FB58" i="15"/>
  <c r="DQ19" i="15"/>
  <c r="GJ88" i="15"/>
  <c r="LA57" i="15"/>
  <c r="GJ117" i="15"/>
  <c r="MQ60" i="15"/>
  <c r="NV44" i="15"/>
  <c r="HC57" i="15"/>
  <c r="NB89" i="15"/>
  <c r="EO87" i="15"/>
  <c r="EK87" i="15" s="1"/>
  <c r="GQ119" i="15"/>
  <c r="EI62" i="15"/>
  <c r="JK37" i="15"/>
  <c r="MV71" i="15"/>
  <c r="GF118" i="15"/>
  <c r="NT97" i="15"/>
  <c r="JJ53" i="15"/>
  <c r="HC105" i="15"/>
  <c r="HA105" i="15" s="1"/>
  <c r="IT60" i="15"/>
  <c r="KP13" i="15"/>
  <c r="ET15" i="15"/>
  <c r="DK108" i="15"/>
  <c r="KP19" i="15"/>
  <c r="GJ53" i="15"/>
  <c r="LY7" i="15"/>
  <c r="KV60" i="15"/>
  <c r="EB11" i="15"/>
  <c r="CY16" i="15"/>
  <c r="FZ105" i="15"/>
  <c r="NH46" i="15"/>
  <c r="HH11" i="15"/>
  <c r="FG70" i="15"/>
  <c r="KJ13" i="15"/>
  <c r="FL21" i="15"/>
  <c r="KV44" i="15"/>
  <c r="NC68" i="15"/>
  <c r="GR33" i="15"/>
  <c r="KI13" i="15"/>
  <c r="KG13" i="15" s="1"/>
  <c r="KN85" i="15"/>
  <c r="FR16" i="15"/>
  <c r="JL61" i="15"/>
  <c r="JJ116" i="15"/>
  <c r="FS98" i="15"/>
  <c r="HB108" i="15"/>
  <c r="LL12" i="15"/>
  <c r="OF83" i="15"/>
  <c r="NN36" i="15"/>
  <c r="FH12" i="15"/>
  <c r="DW105" i="15"/>
  <c r="EI49" i="15"/>
  <c r="OH23" i="15"/>
  <c r="NO70" i="15"/>
  <c r="MW78" i="15"/>
  <c r="NU45" i="15"/>
  <c r="NS45" i="15" s="1"/>
  <c r="GF74" i="15"/>
  <c r="GL26" i="15"/>
  <c r="OH40" i="15"/>
  <c r="LX54" i="15"/>
  <c r="GX120" i="15"/>
  <c r="JL83" i="15"/>
  <c r="LG55" i="15"/>
  <c r="KD23" i="15"/>
  <c r="JW81" i="15"/>
  <c r="HJ118" i="15"/>
  <c r="LB28" i="15"/>
  <c r="JP72" i="15"/>
  <c r="ED11" i="15"/>
  <c r="GF98" i="15"/>
  <c r="MJ27" i="15"/>
  <c r="LT62" i="15"/>
  <c r="LO62" i="15" s="1"/>
  <c r="DV117" i="15"/>
  <c r="GJ58" i="15"/>
  <c r="GJ28" i="15"/>
  <c r="DX96" i="15"/>
  <c r="MD117" i="15"/>
  <c r="ED108" i="15"/>
  <c r="JE61" i="15"/>
  <c r="FH50" i="15"/>
  <c r="FD50" i="15" s="1"/>
  <c r="FL95" i="15"/>
  <c r="ML24" i="15"/>
  <c r="NI69" i="15"/>
  <c r="IM97" i="15"/>
  <c r="HN12" i="15"/>
  <c r="IR43" i="15"/>
  <c r="JL42" i="15"/>
  <c r="FA119" i="15"/>
  <c r="HD80" i="15"/>
  <c r="GK73" i="15"/>
  <c r="MV96" i="15"/>
  <c r="LR71" i="15"/>
  <c r="EC109" i="15"/>
  <c r="HV31" i="15"/>
  <c r="FR31" i="15"/>
  <c r="GV53" i="15"/>
  <c r="OB39" i="15"/>
  <c r="JW22" i="15"/>
  <c r="DK25" i="15"/>
  <c r="JJ29" i="15"/>
  <c r="MP83" i="15"/>
  <c r="LX32" i="15"/>
  <c r="KH76" i="15"/>
  <c r="NH53" i="15"/>
  <c r="NG53" i="15" s="1"/>
  <c r="GP68" i="15"/>
  <c r="BI120" i="15"/>
  <c r="F31" i="20"/>
  <c r="N25" i="20"/>
  <c r="K26" i="20"/>
  <c r="G22" i="20"/>
  <c r="E18" i="20"/>
  <c r="BD22" i="15"/>
  <c r="BE22" i="15" s="1"/>
  <c r="BG22" i="15" s="1"/>
  <c r="BD13" i="15"/>
  <c r="BD25" i="15"/>
  <c r="BE25" i="15" s="1"/>
  <c r="BD15" i="15"/>
  <c r="BE15" i="15" s="1"/>
  <c r="BD23" i="15"/>
  <c r="BE23" i="15" s="1"/>
  <c r="BG23" i="15" s="1"/>
  <c r="BD20" i="15"/>
  <c r="BE20" i="15" s="1"/>
  <c r="BG20" i="15" s="1"/>
  <c r="BD36" i="15"/>
  <c r="BE36" i="15" s="1"/>
  <c r="BD32" i="15"/>
  <c r="BE32" i="15" s="1"/>
  <c r="BD57" i="15"/>
  <c r="BE57" i="15" s="1"/>
  <c r="BD37" i="15"/>
  <c r="BE37" i="15" s="1"/>
  <c r="BD31" i="15"/>
  <c r="BD24" i="15"/>
  <c r="BE24" i="15" s="1"/>
  <c r="BI90" i="15"/>
  <c r="AT96" i="15" s="1"/>
  <c r="BD38" i="15"/>
  <c r="BE38" i="15" s="1"/>
  <c r="BG38" i="15" s="1"/>
  <c r="BD35" i="15"/>
  <c r="BE35" i="15" s="1"/>
  <c r="BD33" i="15"/>
  <c r="BE33" i="15" s="1"/>
  <c r="BD34" i="15"/>
  <c r="BE34" i="15" s="1"/>
  <c r="BD66" i="15"/>
  <c r="BE66" i="15" s="1"/>
  <c r="BD14" i="15"/>
  <c r="BE14" i="15" s="1"/>
  <c r="BI85" i="15"/>
  <c r="E12" i="20"/>
  <c r="BI24" i="15"/>
  <c r="F9" i="20"/>
  <c r="BI36" i="15"/>
  <c r="F25" i="20"/>
  <c r="AB41" i="21" s="1"/>
  <c r="F17" i="20"/>
  <c r="F16" i="20"/>
  <c r="E11" i="20"/>
  <c r="BI22" i="15"/>
  <c r="BI68" i="15"/>
  <c r="JE35" i="15"/>
  <c r="JK6" i="15"/>
  <c r="BI100" i="15"/>
  <c r="LF82" i="15"/>
  <c r="DW39" i="15"/>
  <c r="GD21" i="15"/>
  <c r="CS31" i="15"/>
  <c r="CO31" i="15" s="1"/>
  <c r="NV54" i="15"/>
  <c r="CT92" i="15"/>
  <c r="HU51" i="15"/>
  <c r="NV100" i="15"/>
  <c r="LL77" i="15"/>
  <c r="LM53" i="15"/>
  <c r="MD66" i="15"/>
  <c r="KB118" i="15"/>
  <c r="KA118" i="15" s="1"/>
  <c r="IN79" i="15"/>
  <c r="NN8" i="15"/>
  <c r="HV10" i="15"/>
  <c r="IN61" i="15"/>
  <c r="IJ61" i="15" s="1"/>
  <c r="FR28" i="15"/>
  <c r="HZ91" i="15"/>
  <c r="NT62" i="15"/>
  <c r="LA34" i="15"/>
  <c r="FL27" i="15"/>
  <c r="LM92" i="15"/>
  <c r="LT7" i="15"/>
  <c r="FT107" i="15"/>
  <c r="IF46" i="15"/>
  <c r="FT48" i="15"/>
  <c r="EC84" i="15"/>
  <c r="FL88" i="15"/>
  <c r="FK88" i="15" s="1"/>
  <c r="JD115" i="15"/>
  <c r="DE121" i="15"/>
  <c r="JX8" i="15"/>
  <c r="DQ99" i="15"/>
  <c r="MK99" i="15"/>
  <c r="IT10" i="15"/>
  <c r="LZ81" i="15"/>
  <c r="GR89" i="15"/>
  <c r="LZ52" i="15"/>
  <c r="DD16" i="15"/>
  <c r="DE17" i="15"/>
  <c r="NC96" i="15"/>
  <c r="FG74" i="15"/>
  <c r="OH63" i="15"/>
  <c r="IL93" i="15"/>
  <c r="KU46" i="15"/>
  <c r="NT76" i="15"/>
  <c r="FY116" i="15"/>
  <c r="KV68" i="15"/>
  <c r="GX119" i="15"/>
  <c r="GT119" i="15" s="1"/>
  <c r="FT118" i="15"/>
  <c r="BI37" i="15"/>
  <c r="P26" i="20"/>
  <c r="BI87" i="15"/>
  <c r="E15" i="20"/>
  <c r="BI56" i="15"/>
  <c r="G18" i="20"/>
  <c r="BI64" i="15"/>
  <c r="G13" i="20"/>
  <c r="BI74" i="15"/>
  <c r="BI45" i="15"/>
  <c r="E14" i="20"/>
  <c r="F14" i="20"/>
  <c r="F32" i="20"/>
  <c r="BI69" i="15"/>
  <c r="BI57" i="15"/>
  <c r="F33" i="20"/>
  <c r="E29" i="20"/>
  <c r="BI116" i="15"/>
  <c r="BI28" i="15"/>
  <c r="G27" i="20"/>
  <c r="F21" i="20"/>
  <c r="OF35" i="15"/>
  <c r="ML81" i="15"/>
  <c r="MG81" i="15" s="1"/>
  <c r="BI38" i="15"/>
  <c r="IX57" i="15"/>
  <c r="CT91" i="15"/>
  <c r="OB30" i="15"/>
  <c r="GE121" i="15"/>
  <c r="DX58" i="15"/>
  <c r="IG36" i="15"/>
  <c r="KB55" i="15"/>
  <c r="HT119" i="15"/>
  <c r="LX78" i="15"/>
  <c r="FL94" i="15"/>
  <c r="KJ55" i="15"/>
  <c r="JV117" i="15"/>
  <c r="DW88" i="15"/>
  <c r="JL107" i="15"/>
  <c r="LT11" i="15"/>
  <c r="LP11" i="15" s="1"/>
  <c r="LF63" i="15"/>
  <c r="LY108" i="15"/>
  <c r="JP27" i="15"/>
  <c r="IF105" i="15"/>
  <c r="IC105" i="15" s="1"/>
  <c r="KJ69" i="15"/>
  <c r="MP71" i="15"/>
  <c r="EV41" i="15"/>
  <c r="OH37" i="15"/>
  <c r="CZ22" i="15"/>
  <c r="DW18" i="15"/>
  <c r="MP38" i="15"/>
  <c r="OB89" i="15"/>
  <c r="GX107" i="15"/>
  <c r="LS49" i="15"/>
  <c r="KI31" i="15"/>
  <c r="ET67" i="15"/>
  <c r="GX85" i="15"/>
  <c r="FY109" i="15"/>
  <c r="NC52" i="15"/>
  <c r="NT107" i="15"/>
  <c r="KU119" i="15"/>
  <c r="NV67" i="15"/>
  <c r="LB29" i="15"/>
  <c r="CS99" i="15"/>
  <c r="LM37" i="15"/>
  <c r="IM46" i="15"/>
  <c r="OA70" i="15"/>
  <c r="NT59" i="15"/>
  <c r="EB40" i="15"/>
  <c r="JL26" i="15"/>
  <c r="NB21" i="15"/>
  <c r="NU91" i="15"/>
  <c r="IR120" i="15"/>
  <c r="LA30" i="15"/>
  <c r="OH86" i="15"/>
  <c r="IT96" i="15"/>
  <c r="MW101" i="15"/>
  <c r="LZ87" i="15"/>
  <c r="HC78" i="15"/>
  <c r="FB85" i="15"/>
  <c r="GJ47" i="15"/>
  <c r="LG107" i="15"/>
  <c r="GX72" i="15"/>
  <c r="LX44" i="15"/>
  <c r="IM92" i="15"/>
  <c r="CL56" i="15"/>
  <c r="FS97" i="15"/>
  <c r="CX65" i="15"/>
  <c r="IY44" i="15"/>
  <c r="DR63" i="15"/>
  <c r="JQ34" i="15"/>
  <c r="IF28" i="15"/>
  <c r="EN16" i="15"/>
  <c r="CM26" i="15"/>
  <c r="FR23" i="15"/>
  <c r="OF107" i="15"/>
  <c r="FN88" i="15"/>
  <c r="JW117" i="15"/>
  <c r="OG91" i="15"/>
  <c r="OA30" i="15"/>
  <c r="NY30" i="15" s="1"/>
  <c r="NZ38" i="15"/>
  <c r="FH21" i="15"/>
  <c r="GK63" i="15"/>
  <c r="HD100" i="15"/>
  <c r="GZ100" i="15" s="1"/>
  <c r="KH32" i="15"/>
  <c r="GL121" i="15"/>
  <c r="NU29" i="15"/>
  <c r="KJ20" i="15"/>
  <c r="GV57" i="15"/>
  <c r="LF105" i="15"/>
  <c r="DF118" i="15"/>
  <c r="KP28" i="15"/>
  <c r="ND66" i="15"/>
  <c r="LT97" i="15"/>
  <c r="CL70" i="15"/>
  <c r="HV75" i="15"/>
  <c r="MP13" i="15"/>
  <c r="KH14" i="15"/>
  <c r="KD73" i="15"/>
  <c r="JW76" i="15"/>
  <c r="DK55" i="15"/>
  <c r="JK107" i="15"/>
  <c r="OF40" i="15"/>
  <c r="DE19" i="15"/>
  <c r="CM94" i="15"/>
  <c r="GD96" i="15"/>
  <c r="FY44" i="15"/>
  <c r="JK39" i="15"/>
  <c r="GP37" i="15"/>
  <c r="OB45" i="15"/>
  <c r="FA92" i="15"/>
  <c r="IN26" i="15"/>
  <c r="IG105" i="15"/>
  <c r="KZ76" i="15"/>
  <c r="KU67" i="15"/>
  <c r="NC25" i="15"/>
  <c r="FL40" i="15"/>
  <c r="DL25" i="15"/>
  <c r="EO17" i="15"/>
  <c r="KP62" i="15"/>
  <c r="IG14" i="15"/>
  <c r="DX115" i="15"/>
  <c r="JV38" i="15"/>
  <c r="LB17" i="15"/>
  <c r="KX17" i="15" s="1"/>
  <c r="FN36" i="15"/>
  <c r="LY97" i="15"/>
  <c r="LM71" i="15"/>
  <c r="GL105" i="15"/>
  <c r="LS25" i="15"/>
  <c r="IS71" i="15"/>
  <c r="IR64" i="15"/>
  <c r="CT97" i="15"/>
  <c r="KC30" i="15"/>
  <c r="EH82" i="15"/>
  <c r="FT14" i="15"/>
  <c r="LS99" i="15"/>
  <c r="CY75" i="15"/>
  <c r="GL53" i="15"/>
  <c r="GE27" i="15"/>
  <c r="JE47" i="15"/>
  <c r="JE41" i="15"/>
  <c r="LX23" i="15"/>
  <c r="DX77" i="15"/>
  <c r="CM119" i="15"/>
  <c r="IL64" i="15"/>
  <c r="DF39" i="15"/>
  <c r="LF47" i="15"/>
  <c r="DK69" i="15"/>
  <c r="IB31" i="15"/>
  <c r="NT109" i="15"/>
  <c r="JV42" i="15"/>
  <c r="LL116" i="15"/>
  <c r="GJ105" i="15"/>
  <c r="IT98" i="15"/>
  <c r="EU94" i="15"/>
  <c r="EU7" i="15"/>
  <c r="ER7" i="15" s="1"/>
  <c r="EZ22" i="15"/>
  <c r="KU99" i="15"/>
  <c r="GR55" i="15"/>
  <c r="NO46" i="15"/>
  <c r="DE33" i="15"/>
  <c r="FA40" i="15"/>
  <c r="EJ56" i="15"/>
  <c r="LX28" i="15"/>
  <c r="LS81" i="15"/>
  <c r="MK87" i="15"/>
  <c r="DP73" i="15"/>
  <c r="GX60" i="15"/>
  <c r="LX16" i="15"/>
  <c r="JE6" i="15"/>
  <c r="CN24" i="15"/>
  <c r="GP49" i="15"/>
  <c r="DK34" i="15"/>
  <c r="DP12" i="15"/>
  <c r="IS6" i="15"/>
  <c r="HI63" i="15"/>
  <c r="HG63" i="15" s="1"/>
  <c r="KJ117" i="15"/>
  <c r="IB23" i="15"/>
  <c r="NC77" i="15"/>
  <c r="KC23" i="15"/>
  <c r="JJ51" i="15"/>
  <c r="EU41" i="15"/>
  <c r="LZ36" i="15"/>
  <c r="OB36" i="15"/>
  <c r="NX36" i="15" s="1"/>
  <c r="MW89" i="15"/>
  <c r="LZ27" i="15"/>
  <c r="IN99" i="15"/>
  <c r="JR37" i="15"/>
  <c r="JN37" i="15" s="1"/>
  <c r="EV109" i="15"/>
  <c r="HJ84" i="15"/>
  <c r="LR50" i="15"/>
  <c r="EH55" i="15"/>
  <c r="EE55" i="15" s="1"/>
  <c r="OB96" i="15"/>
  <c r="DD75" i="15"/>
  <c r="OH76" i="15"/>
  <c r="MJ83" i="15"/>
  <c r="MG83" i="15" s="1"/>
  <c r="LZ11" i="15"/>
  <c r="NV41" i="15"/>
  <c r="DW58" i="15"/>
  <c r="IA116" i="15"/>
  <c r="ED7" i="15"/>
  <c r="LZ41" i="15"/>
  <c r="NH91" i="15"/>
  <c r="HU73" i="15"/>
  <c r="IY31" i="15"/>
  <c r="NH115" i="15"/>
  <c r="MV10" i="15"/>
  <c r="HI89" i="15"/>
  <c r="GV108" i="15"/>
  <c r="FG92" i="15"/>
  <c r="ME115" i="15"/>
  <c r="CR75" i="15"/>
  <c r="MR39" i="15"/>
  <c r="KH13" i="15"/>
  <c r="HB97" i="15"/>
  <c r="HN63" i="15"/>
  <c r="HC23" i="15"/>
  <c r="NC81" i="15"/>
  <c r="NI15" i="15"/>
  <c r="NB13" i="15"/>
  <c r="MP90" i="15"/>
  <c r="HC70" i="15"/>
  <c r="HZ118" i="15"/>
  <c r="EB47" i="15"/>
  <c r="LY89" i="15"/>
  <c r="EU50" i="15"/>
  <c r="NU86" i="15"/>
  <c r="KC74" i="15"/>
  <c r="FG88" i="15"/>
  <c r="GR77" i="15"/>
  <c r="FG79" i="15"/>
  <c r="EC59" i="15"/>
  <c r="JW93" i="15"/>
  <c r="HN87" i="15"/>
  <c r="LX67" i="15"/>
  <c r="FS92" i="15"/>
  <c r="IF17" i="15"/>
  <c r="MV49" i="15"/>
  <c r="DL58" i="15"/>
  <c r="CY100" i="15"/>
  <c r="EV71" i="15"/>
  <c r="CN80" i="15"/>
  <c r="CY9" i="15"/>
  <c r="LH44" i="15"/>
  <c r="MD44" i="15"/>
  <c r="KJ42" i="15"/>
  <c r="GP21" i="15"/>
  <c r="DR62" i="15"/>
  <c r="LZ68" i="15"/>
  <c r="LF31" i="15"/>
  <c r="GJ54" i="15"/>
  <c r="NH8" i="15"/>
  <c r="NG8" i="15" s="1"/>
  <c r="FY84" i="15"/>
  <c r="FY96" i="15"/>
  <c r="JR107" i="15"/>
  <c r="LH56" i="15"/>
  <c r="FX95" i="15"/>
  <c r="ET37" i="15"/>
  <c r="GQ14" i="15"/>
  <c r="FX78" i="15"/>
  <c r="FF24" i="15"/>
  <c r="MQ38" i="15"/>
  <c r="IL72" i="15"/>
  <c r="IB118" i="15"/>
  <c r="LZ91" i="15"/>
  <c r="GL40" i="15"/>
  <c r="KZ30" i="15"/>
  <c r="HO7" i="15"/>
  <c r="HL7" i="15" s="1"/>
  <c r="HO36" i="15"/>
  <c r="CL6" i="15"/>
  <c r="IS120" i="15"/>
  <c r="HZ18" i="15"/>
  <c r="JF42" i="15"/>
  <c r="NN108" i="15"/>
  <c r="GP40" i="15"/>
  <c r="GR46" i="15"/>
  <c r="GN46" i="15" s="1"/>
  <c r="KT43" i="15"/>
  <c r="GJ29" i="15"/>
  <c r="NH50" i="15"/>
  <c r="HB69" i="15"/>
  <c r="CZ101" i="15"/>
  <c r="EI52" i="15"/>
  <c r="IY9" i="15"/>
  <c r="NN73" i="15"/>
  <c r="EC115" i="15"/>
  <c r="JV19" i="15"/>
  <c r="EN72" i="15"/>
  <c r="MJ76" i="15"/>
  <c r="DW29" i="15"/>
  <c r="NJ67" i="15"/>
  <c r="MP45" i="15"/>
  <c r="FX49" i="15"/>
  <c r="OG42" i="15"/>
  <c r="NB56" i="15"/>
  <c r="KB86" i="15"/>
  <c r="KJ71" i="15"/>
  <c r="KI67" i="15"/>
  <c r="FZ40" i="15"/>
  <c r="HV48" i="15"/>
  <c r="OF11" i="15"/>
  <c r="FM45" i="15"/>
  <c r="NV61" i="15"/>
  <c r="HB106" i="15"/>
  <c r="NT9" i="15"/>
  <c r="MP105" i="15"/>
  <c r="OB35" i="15"/>
  <c r="KJ107" i="15"/>
  <c r="GP66" i="15"/>
  <c r="GJ35" i="15"/>
  <c r="JF38" i="15"/>
  <c r="GX90" i="15"/>
  <c r="FL100" i="15"/>
  <c r="FY74" i="15"/>
  <c r="KD6" i="15"/>
  <c r="IH78" i="15"/>
  <c r="HP25" i="15"/>
  <c r="KN99" i="15"/>
  <c r="LN98" i="15"/>
  <c r="NV94" i="15"/>
  <c r="LS89" i="15"/>
  <c r="IX58" i="15"/>
  <c r="GQ51" i="15"/>
  <c r="FZ54" i="15"/>
  <c r="DL44" i="15"/>
  <c r="DH44" i="15" s="1"/>
  <c r="FF26" i="15"/>
  <c r="HJ105" i="15"/>
  <c r="LG23" i="15"/>
  <c r="HC67" i="15"/>
  <c r="JE72" i="15"/>
  <c r="HN91" i="15"/>
  <c r="GL120" i="15"/>
  <c r="DJ92" i="15"/>
  <c r="CM33" i="15"/>
  <c r="LY106" i="15"/>
  <c r="HI79" i="15"/>
  <c r="IN72" i="15"/>
  <c r="IJ72" i="15" s="1"/>
  <c r="ML58" i="15"/>
  <c r="MR32" i="15"/>
  <c r="CX39" i="15"/>
  <c r="ET55" i="15"/>
  <c r="IR28" i="15"/>
  <c r="EC36" i="15"/>
  <c r="JR65" i="15"/>
  <c r="DE99" i="15"/>
  <c r="DC99" i="15" s="1"/>
  <c r="NN33" i="15"/>
  <c r="FH19" i="15"/>
  <c r="HD33" i="15"/>
  <c r="JE20" i="15"/>
  <c r="JC20" i="15" s="1"/>
  <c r="LY86" i="15"/>
  <c r="FZ38" i="15"/>
  <c r="KN9" i="15"/>
  <c r="KU69" i="15"/>
  <c r="KR69" i="15" s="1"/>
  <c r="OH44" i="15"/>
  <c r="DK63" i="15"/>
  <c r="IB29" i="15"/>
  <c r="LA116" i="15"/>
  <c r="KW116" i="15" s="1"/>
  <c r="EJ64" i="15"/>
  <c r="LN120" i="15"/>
  <c r="G19" i="20"/>
  <c r="EZ107" i="15"/>
  <c r="MX72" i="15"/>
  <c r="OF80" i="15"/>
  <c r="OF77" i="15"/>
  <c r="OH55" i="15"/>
  <c r="OH20" i="15"/>
  <c r="GW17" i="15"/>
  <c r="LZ17" i="15"/>
  <c r="BI18" i="15"/>
  <c r="BI20" i="15"/>
  <c r="BI12" i="15"/>
  <c r="BI59" i="15"/>
  <c r="MR51" i="15"/>
  <c r="IA93" i="15"/>
  <c r="LA69" i="15"/>
  <c r="MD34" i="15"/>
  <c r="CY76" i="15"/>
  <c r="KZ73" i="15"/>
  <c r="DV88" i="15"/>
  <c r="JP118" i="15"/>
  <c r="HT31" i="15"/>
  <c r="KC10" i="15"/>
  <c r="IG88" i="15"/>
  <c r="NC121" i="15"/>
  <c r="GP60" i="15"/>
  <c r="GP121" i="15"/>
  <c r="LN62" i="15"/>
  <c r="MD32" i="15"/>
  <c r="FL75" i="15"/>
  <c r="MD92" i="15"/>
  <c r="EV13" i="15"/>
  <c r="JV108" i="15"/>
  <c r="CR117" i="15"/>
  <c r="FM28" i="15"/>
  <c r="JE105" i="15"/>
  <c r="JP43" i="15"/>
  <c r="IZ58" i="15"/>
  <c r="IU58" i="15" s="1"/>
  <c r="LZ83" i="15"/>
  <c r="DL10" i="15"/>
  <c r="HZ19" i="15"/>
  <c r="NZ98" i="15"/>
  <c r="FX92" i="15"/>
  <c r="ED14" i="15"/>
  <c r="DE82" i="15"/>
  <c r="KI78" i="15"/>
  <c r="JV40" i="15"/>
  <c r="MK31" i="15"/>
  <c r="EV117" i="15"/>
  <c r="GD24" i="15"/>
  <c r="MJ60" i="15"/>
  <c r="DE85" i="15"/>
  <c r="JL81" i="15"/>
  <c r="JP84" i="15"/>
  <c r="JO84" i="15" s="1"/>
  <c r="LM13" i="15"/>
  <c r="CZ44" i="15"/>
  <c r="GQ83" i="15"/>
  <c r="HZ44" i="15"/>
  <c r="CS87" i="15"/>
  <c r="GJ67" i="15"/>
  <c r="DW120" i="15"/>
  <c r="DP59" i="15"/>
  <c r="DN59" i="15" s="1"/>
  <c r="OH69" i="15"/>
  <c r="DR59" i="15"/>
  <c r="HU60" i="15"/>
  <c r="JR39" i="15"/>
  <c r="JN39" i="15" s="1"/>
  <c r="EV52" i="15"/>
  <c r="KJ90" i="15"/>
  <c r="CL72" i="15"/>
  <c r="KZ108" i="15"/>
  <c r="ED95" i="15"/>
  <c r="HP81" i="15"/>
  <c r="CR20" i="15"/>
  <c r="NU23" i="15"/>
  <c r="LM35" i="15"/>
  <c r="FM46" i="15"/>
  <c r="KT67" i="15"/>
  <c r="NC6" i="15"/>
  <c r="IL70" i="15"/>
  <c r="FN64" i="15"/>
  <c r="FG108" i="15"/>
  <c r="MF120" i="15"/>
  <c r="FY67" i="15"/>
  <c r="FH67" i="15"/>
  <c r="DV92" i="15"/>
  <c r="FT29" i="15"/>
  <c r="CS33" i="15"/>
  <c r="DP70" i="15"/>
  <c r="GP54" i="15"/>
  <c r="JK76" i="15"/>
  <c r="JG76" i="15" s="1"/>
  <c r="CR21" i="15"/>
  <c r="DJ21" i="15"/>
  <c r="LB99" i="15"/>
  <c r="FB48" i="15"/>
  <c r="IR118" i="15"/>
  <c r="JF66" i="15"/>
  <c r="FY18" i="15"/>
  <c r="IA27" i="15"/>
  <c r="LT47" i="15"/>
  <c r="HI24" i="15"/>
  <c r="KI90" i="15"/>
  <c r="CN99" i="15"/>
  <c r="IF35" i="15"/>
  <c r="LY47" i="15"/>
  <c r="LG117" i="15"/>
  <c r="IR72" i="15"/>
  <c r="JD44" i="15"/>
  <c r="ND68" i="15"/>
  <c r="IZ50" i="15"/>
  <c r="NH9" i="15"/>
  <c r="IX25" i="15"/>
  <c r="KU109" i="15"/>
  <c r="FB67" i="15"/>
  <c r="JQ53" i="15"/>
  <c r="JN53" i="15" s="1"/>
  <c r="GP59" i="15"/>
  <c r="IR32" i="15"/>
  <c r="FB20" i="15"/>
  <c r="NZ118" i="15"/>
  <c r="HT8" i="15"/>
  <c r="HB18" i="15"/>
  <c r="GJ24" i="15"/>
  <c r="FB35" i="15"/>
  <c r="EX35" i="15" s="1"/>
  <c r="CX106" i="15"/>
  <c r="MV66" i="15"/>
  <c r="OB77" i="15"/>
  <c r="GF39" i="15"/>
  <c r="IR99" i="15"/>
  <c r="DV84" i="15"/>
  <c r="KC76" i="15"/>
  <c r="GW60" i="15"/>
  <c r="EU29" i="15"/>
  <c r="HN109" i="15"/>
  <c r="DJ34" i="15"/>
  <c r="KH10" i="15"/>
  <c r="LT38" i="15"/>
  <c r="ED44" i="15"/>
  <c r="CR47" i="15"/>
  <c r="IL66" i="15"/>
  <c r="HU41" i="15"/>
  <c r="JX25" i="15"/>
  <c r="DV20" i="15"/>
  <c r="KN106" i="15"/>
  <c r="KP69" i="15"/>
  <c r="CR59" i="15"/>
  <c r="OH35" i="15"/>
  <c r="JX14" i="15"/>
  <c r="KI42" i="15"/>
  <c r="DK44" i="15"/>
  <c r="LX15" i="15"/>
  <c r="CS12" i="15"/>
  <c r="IT25" i="15"/>
  <c r="MV30" i="15"/>
  <c r="KZ33" i="15"/>
  <c r="GP85" i="15"/>
  <c r="KV106" i="15"/>
  <c r="NP57" i="15"/>
  <c r="KB35" i="15"/>
  <c r="HI96" i="15"/>
  <c r="HE96" i="15" s="1"/>
  <c r="NU25" i="15"/>
  <c r="GP43" i="15"/>
  <c r="NB54" i="15"/>
  <c r="MX56" i="15"/>
  <c r="MS56" i="15" s="1"/>
  <c r="HN19" i="15"/>
  <c r="OG35" i="15"/>
  <c r="IL25" i="15"/>
  <c r="GE84" i="15"/>
  <c r="GC84" i="15" s="1"/>
  <c r="KD13" i="15"/>
  <c r="OF49" i="15"/>
  <c r="ML19" i="15"/>
  <c r="EZ54" i="15"/>
  <c r="KO7" i="15"/>
  <c r="LM120" i="15"/>
  <c r="FG96" i="15"/>
  <c r="IX46" i="15"/>
  <c r="MX99" i="15"/>
  <c r="NP88" i="15"/>
  <c r="ET64" i="15"/>
  <c r="IR81" i="15"/>
  <c r="G28" i="20"/>
  <c r="NJ120" i="15"/>
  <c r="GW52" i="15"/>
  <c r="LG101" i="15"/>
  <c r="NB75" i="15"/>
  <c r="CR38" i="15"/>
  <c r="LZ84" i="15"/>
  <c r="CT15" i="15"/>
  <c r="DF20" i="15"/>
  <c r="FM11" i="15"/>
  <c r="FS100" i="15"/>
  <c r="JK30" i="15"/>
  <c r="JH30" i="15" s="1"/>
  <c r="FA70" i="15"/>
  <c r="JP119" i="15"/>
  <c r="OH84" i="15"/>
  <c r="HZ12" i="15"/>
  <c r="GV25" i="15"/>
  <c r="DR37" i="15"/>
  <c r="LA98" i="15"/>
  <c r="LG109" i="15"/>
  <c r="DK76" i="15"/>
  <c r="GV100" i="15"/>
  <c r="HZ78" i="15"/>
  <c r="CM120" i="15"/>
  <c r="HU101" i="15"/>
  <c r="EC78" i="15"/>
  <c r="KI11" i="15"/>
  <c r="ND12" i="15"/>
  <c r="MY12" i="15" s="1"/>
  <c r="IM69" i="15"/>
  <c r="LA79" i="15"/>
  <c r="JR116" i="15"/>
  <c r="FH119" i="15"/>
  <c r="JV63" i="15"/>
  <c r="IL84" i="15"/>
  <c r="NI61" i="15"/>
  <c r="OH17" i="15"/>
  <c r="OC17" i="15" s="1"/>
  <c r="GF43" i="15"/>
  <c r="MP40" i="15"/>
  <c r="FG117" i="15"/>
  <c r="KO23" i="15"/>
  <c r="NU7" i="15"/>
  <c r="CX50" i="15"/>
  <c r="HB94" i="15"/>
  <c r="KJ106" i="15"/>
  <c r="KZ24" i="15"/>
  <c r="FZ77" i="15"/>
  <c r="CZ35" i="15"/>
  <c r="FF117" i="15"/>
  <c r="MK34" i="15"/>
  <c r="EB57" i="15"/>
  <c r="EU40" i="15"/>
  <c r="NV63" i="15"/>
  <c r="FT45" i="15"/>
  <c r="CM84" i="15"/>
  <c r="MW92" i="15"/>
  <c r="EC51" i="15"/>
  <c r="HP74" i="15"/>
  <c r="KJ41" i="15"/>
  <c r="FL119" i="15"/>
  <c r="NC28" i="15"/>
  <c r="LX91" i="15"/>
  <c r="MQ30" i="15"/>
  <c r="GX52" i="15"/>
  <c r="IZ72" i="15"/>
  <c r="FH94" i="15"/>
  <c r="JE92" i="15"/>
  <c r="HJ61" i="15"/>
  <c r="JP92" i="15"/>
  <c r="IG80" i="15"/>
  <c r="JP115" i="15"/>
  <c r="HB7" i="15"/>
  <c r="FF29" i="15"/>
  <c r="DP57" i="15"/>
  <c r="FN39" i="15"/>
  <c r="NZ55" i="15"/>
  <c r="EO39" i="15"/>
  <c r="DK88" i="15"/>
  <c r="JK65" i="15"/>
  <c r="EP31" i="15"/>
  <c r="EC48" i="15"/>
  <c r="OH12" i="15"/>
  <c r="LG14" i="15"/>
  <c r="GD23" i="15"/>
  <c r="JP45" i="15"/>
  <c r="GK27" i="15"/>
  <c r="JV101" i="15"/>
  <c r="ET45" i="15"/>
  <c r="FX106" i="15"/>
  <c r="FW106" i="15" s="1"/>
  <c r="IA30" i="15"/>
  <c r="JJ35" i="15"/>
  <c r="LF49" i="15"/>
  <c r="MV44" i="15"/>
  <c r="FA13" i="15"/>
  <c r="EB61" i="15"/>
  <c r="EV12" i="15"/>
  <c r="FT10" i="15"/>
  <c r="FP10" i="15" s="1"/>
  <c r="EI12" i="15"/>
  <c r="ME79" i="15"/>
  <c r="NB49" i="15"/>
  <c r="NP121" i="15"/>
  <c r="NL121" i="15" s="1"/>
  <c r="JJ89" i="15"/>
  <c r="KC16" i="15"/>
  <c r="MP47" i="15"/>
  <c r="HP91" i="15"/>
  <c r="DD61" i="15"/>
  <c r="KI75" i="15"/>
  <c r="KU34" i="15"/>
  <c r="JP99" i="15"/>
  <c r="OG94" i="15"/>
  <c r="CM46" i="15"/>
  <c r="NH69" i="15"/>
  <c r="FG63" i="15"/>
  <c r="FZ47" i="15"/>
  <c r="IX65" i="15"/>
  <c r="HI109" i="15"/>
  <c r="FL57" i="15"/>
  <c r="JE55" i="15"/>
  <c r="NP37" i="15"/>
  <c r="GL18" i="15"/>
  <c r="HZ72" i="15"/>
  <c r="HY72" i="15" s="1"/>
  <c r="JL57" i="15"/>
  <c r="KD48" i="15"/>
  <c r="LB62" i="15"/>
  <c r="MJ59" i="15"/>
  <c r="NU49" i="15"/>
  <c r="MX37" i="15"/>
  <c r="EV60" i="15"/>
  <c r="NC84" i="15"/>
  <c r="FN95" i="15"/>
  <c r="KZ10" i="15"/>
  <c r="IF39" i="15"/>
  <c r="F18" i="20"/>
  <c r="BI14" i="15"/>
  <c r="BI102" i="15"/>
  <c r="E35" i="20"/>
  <c r="BI72" i="15"/>
  <c r="F15" i="20"/>
  <c r="F23" i="20"/>
  <c r="F8" i="20"/>
  <c r="BI54" i="15"/>
  <c r="F11" i="20"/>
  <c r="BI44" i="15"/>
  <c r="KB42" i="15"/>
  <c r="BI19" i="15"/>
  <c r="GQ19" i="15"/>
  <c r="DV87" i="15"/>
  <c r="ND59" i="15"/>
  <c r="MK75" i="15"/>
  <c r="EI65" i="15"/>
  <c r="MR23" i="15"/>
  <c r="JF117" i="15"/>
  <c r="KO34" i="15"/>
  <c r="LH14" i="15"/>
  <c r="NZ64" i="15"/>
  <c r="HT52" i="15"/>
  <c r="GX81" i="15"/>
  <c r="GT81" i="15" s="1"/>
  <c r="JX70" i="15"/>
  <c r="EP117" i="15"/>
  <c r="GL106" i="15"/>
  <c r="MX41" i="15"/>
  <c r="HU107" i="15"/>
  <c r="KP72" i="15"/>
  <c r="GD67" i="15"/>
  <c r="CX51" i="15"/>
  <c r="EV84" i="15"/>
  <c r="EJ22" i="15"/>
  <c r="IT13" i="15"/>
  <c r="GL59" i="15"/>
  <c r="IH43" i="15"/>
  <c r="CM10" i="15"/>
  <c r="IS87" i="15"/>
  <c r="CR99" i="15"/>
  <c r="FF98" i="15"/>
  <c r="LN76" i="15"/>
  <c r="KP9" i="15"/>
  <c r="NT8" i="15"/>
  <c r="CT31" i="15"/>
  <c r="JE43" i="15"/>
  <c r="MV47" i="15"/>
  <c r="MX85" i="15"/>
  <c r="MT85" i="15" s="1"/>
  <c r="LN57" i="15"/>
  <c r="JW29" i="15"/>
  <c r="GP75" i="15"/>
  <c r="FG93" i="15"/>
  <c r="DE61" i="15"/>
  <c r="KC98" i="15"/>
  <c r="GR7" i="15"/>
  <c r="IL88" i="15"/>
  <c r="KU101" i="15"/>
  <c r="NU106" i="15"/>
  <c r="GQ36" i="15"/>
  <c r="EI34" i="15"/>
  <c r="KV17" i="15"/>
  <c r="BI73" i="15"/>
  <c r="BI33" i="15"/>
  <c r="BI49" i="15"/>
  <c r="F13" i="20"/>
  <c r="G30" i="20"/>
  <c r="BI31" i="15"/>
  <c r="G26" i="20"/>
  <c r="N27" i="20"/>
  <c r="BI40" i="15"/>
  <c r="G20" i="20"/>
  <c r="BI66" i="15"/>
  <c r="H27" i="20"/>
  <c r="BD10" i="15"/>
  <c r="BE10" i="15" s="1"/>
  <c r="BG10" i="15" s="1"/>
  <c r="E17" i="20"/>
  <c r="BD55" i="15"/>
  <c r="BE55" i="15" s="1"/>
  <c r="BG55" i="15" s="1"/>
  <c r="BD77" i="15"/>
  <c r="BE77" i="15" s="1"/>
  <c r="BG77" i="15" s="1"/>
  <c r="BD21" i="15"/>
  <c r="BE21" i="15" s="1"/>
  <c r="BG21" i="15" s="1"/>
  <c r="BD52" i="15"/>
  <c r="BD45" i="15"/>
  <c r="BE45" i="15" s="1"/>
  <c r="BD40" i="15"/>
  <c r="BE40" i="15" s="1"/>
  <c r="BD9" i="15"/>
  <c r="BE9" i="15" s="1"/>
  <c r="BD11" i="15"/>
  <c r="BE11" i="15" s="1"/>
  <c r="BG11" i="15" s="1"/>
  <c r="BD39" i="15"/>
  <c r="BE39" i="15" s="1"/>
  <c r="BD42" i="15"/>
  <c r="BE42" i="15" s="1"/>
  <c r="BG42" i="15" s="1"/>
  <c r="BD58" i="15"/>
  <c r="BE58" i="15" s="1"/>
  <c r="BG58" i="15" s="1"/>
  <c r="BD54" i="15"/>
  <c r="BE54" i="15" s="1"/>
  <c r="BI89" i="15"/>
  <c r="BD59" i="15"/>
  <c r="BE59" i="15" s="1"/>
  <c r="BG59" i="15" s="1"/>
  <c r="BD41" i="15"/>
  <c r="BE41" i="15" s="1"/>
  <c r="BD53" i="15"/>
  <c r="BE53" i="15" s="1"/>
  <c r="BD16" i="15"/>
  <c r="BE16" i="15" s="1"/>
  <c r="BG16" i="15" s="1"/>
  <c r="BD61" i="15"/>
  <c r="BE61" i="15" s="1"/>
  <c r="BD56" i="15"/>
  <c r="BE56" i="15" s="1"/>
  <c r="BD18" i="15"/>
  <c r="BE18" i="15" s="1"/>
  <c r="BG18" i="15" s="1"/>
  <c r="BD17" i="15"/>
  <c r="BE17" i="15" s="1"/>
  <c r="BG17" i="15" s="1"/>
  <c r="BI112" i="15"/>
  <c r="E25" i="20"/>
  <c r="BI51" i="15"/>
  <c r="BI76" i="15"/>
  <c r="BI47" i="15"/>
  <c r="BI80" i="15"/>
  <c r="F28" i="20"/>
  <c r="DW57" i="15"/>
  <c r="MX12" i="15"/>
  <c r="MV33" i="15"/>
  <c r="BI81" i="15"/>
  <c r="E24" i="20"/>
  <c r="BI111" i="15"/>
  <c r="BD152" i="15" s="1"/>
  <c r="BE152" i="15" s="1"/>
  <c r="IH119" i="15"/>
  <c r="IX43" i="15"/>
  <c r="FF7" i="15"/>
  <c r="GD26" i="15"/>
  <c r="EN88" i="15"/>
  <c r="CS47" i="15"/>
  <c r="CS115" i="15"/>
  <c r="LA22" i="15"/>
  <c r="FN51" i="15"/>
  <c r="KI26" i="15"/>
  <c r="IT20" i="15"/>
  <c r="IO20" i="15" s="1"/>
  <c r="GD41" i="15"/>
  <c r="JW34" i="15"/>
  <c r="CY92" i="15"/>
  <c r="KN54" i="15"/>
  <c r="KM54" i="15" s="1"/>
  <c r="IH109" i="15"/>
  <c r="FX80" i="15"/>
  <c r="EJ93" i="15"/>
  <c r="KN20" i="15"/>
  <c r="LH9" i="15"/>
  <c r="KP85" i="15"/>
  <c r="NT15" i="15"/>
  <c r="LA65" i="15"/>
  <c r="JQ81" i="15"/>
  <c r="GP119" i="15"/>
  <c r="MX91" i="15"/>
  <c r="NI36" i="15"/>
  <c r="DK80" i="15"/>
  <c r="KB99" i="15"/>
  <c r="LT68" i="15"/>
  <c r="JR42" i="15"/>
  <c r="JN42" i="15" s="1"/>
  <c r="IN16" i="15"/>
  <c r="NT93" i="15"/>
  <c r="OF42" i="15"/>
  <c r="GR19" i="15"/>
  <c r="MJ50" i="15"/>
  <c r="ET120" i="15"/>
  <c r="GV119" i="15"/>
  <c r="NN51" i="15"/>
  <c r="DX90" i="15"/>
  <c r="EI14" i="15"/>
  <c r="NP93" i="15"/>
  <c r="KT25" i="15"/>
  <c r="IR20" i="15"/>
  <c r="MX7" i="15"/>
  <c r="GQ116" i="15"/>
  <c r="DD101" i="15"/>
  <c r="MJ73" i="15"/>
  <c r="NN72" i="15"/>
  <c r="DL20" i="15"/>
  <c r="FM86" i="15"/>
  <c r="MW49" i="15"/>
  <c r="NB43" i="15"/>
  <c r="EV90" i="15"/>
  <c r="ET41" i="15"/>
  <c r="LM91" i="15"/>
  <c r="BI83" i="15"/>
  <c r="BI121" i="15"/>
  <c r="BI8" i="15"/>
  <c r="BI71" i="15"/>
  <c r="BI63" i="15"/>
  <c r="BI48" i="15"/>
  <c r="BI61" i="15"/>
  <c r="BI84" i="15"/>
  <c r="BI50" i="15"/>
  <c r="F10" i="20"/>
  <c r="BI96" i="15"/>
  <c r="E32" i="20"/>
  <c r="G8" i="20"/>
  <c r="G17" i="20"/>
  <c r="F27" i="20"/>
  <c r="Z41" i="21" s="1"/>
  <c r="BI26" i="15"/>
  <c r="BI15" i="15"/>
  <c r="E23" i="20"/>
  <c r="BI110" i="15"/>
  <c r="AZ91" i="15" s="1"/>
  <c r="BI32" i="15"/>
  <c r="N26" i="20"/>
  <c r="BI97" i="15"/>
  <c r="BI98" i="15" s="1"/>
  <c r="E33" i="20"/>
  <c r="E16" i="20"/>
  <c r="BI88" i="15"/>
  <c r="BD71" i="15"/>
  <c r="BE71" i="15" s="1"/>
  <c r="BD46" i="15"/>
  <c r="BE46" i="15" s="1"/>
  <c r="BG46" i="15" s="1"/>
  <c r="BD60" i="15"/>
  <c r="BE60" i="15" s="1"/>
  <c r="BG60" i="15" s="1"/>
  <c r="BD76" i="15"/>
  <c r="BE76" i="15" s="1"/>
  <c r="BI23" i="15"/>
  <c r="BI67" i="15"/>
  <c r="BI75" i="15"/>
  <c r="K23" i="20"/>
  <c r="R23" i="20"/>
  <c r="BI119" i="15"/>
  <c r="F26" i="20"/>
  <c r="BI82" i="15"/>
  <c r="F29" i="20"/>
  <c r="BI52" i="15"/>
  <c r="E31" i="20"/>
  <c r="BI95" i="15"/>
  <c r="G23" i="20"/>
  <c r="G16" i="20"/>
  <c r="K25" i="20"/>
  <c r="BI30" i="15"/>
  <c r="GK16" i="15"/>
  <c r="HH56" i="15"/>
  <c r="CL63" i="15"/>
  <c r="JF90" i="15"/>
  <c r="BI46" i="15"/>
  <c r="G14" i="20"/>
  <c r="KU74" i="15"/>
  <c r="LB96" i="15"/>
  <c r="JR77" i="15"/>
  <c r="E26" i="20"/>
  <c r="BI113" i="15"/>
  <c r="BI11" i="15"/>
  <c r="G15" i="20"/>
  <c r="OB34" i="15"/>
  <c r="LM77" i="15"/>
  <c r="HV50" i="15"/>
  <c r="ND54" i="15"/>
  <c r="IN11" i="15"/>
  <c r="FN61" i="15"/>
  <c r="CZ7" i="15"/>
  <c r="MD11" i="15"/>
  <c r="CT41" i="15"/>
  <c r="JE33" i="15"/>
  <c r="LT67" i="15"/>
  <c r="IR25" i="15"/>
  <c r="CX69" i="15"/>
  <c r="FA61" i="15"/>
  <c r="CM47" i="15"/>
  <c r="KZ59" i="15"/>
  <c r="LS45" i="15"/>
  <c r="GX65" i="15"/>
  <c r="ME89" i="15"/>
  <c r="MK68" i="15"/>
  <c r="NT38" i="15"/>
  <c r="IY14" i="15"/>
  <c r="IS47" i="15"/>
  <c r="OA36" i="15"/>
  <c r="LG87" i="15"/>
  <c r="LB72" i="15"/>
  <c r="LA8" i="15"/>
  <c r="EP52" i="15"/>
  <c r="NJ40" i="15"/>
  <c r="IB121" i="15"/>
  <c r="NJ55" i="15"/>
  <c r="CL43" i="15"/>
  <c r="MQ69" i="15"/>
  <c r="OG36" i="15"/>
  <c r="EH46" i="15"/>
  <c r="IL47" i="15"/>
  <c r="NN105" i="15"/>
  <c r="MJ115" i="15"/>
  <c r="LM100" i="15"/>
  <c r="EC52" i="15"/>
  <c r="EU92" i="15"/>
  <c r="EQ92" i="15" s="1"/>
  <c r="LB38" i="15"/>
  <c r="EN100" i="15"/>
  <c r="HC94" i="15"/>
  <c r="IB58" i="15"/>
  <c r="LA120" i="15"/>
  <c r="NO50" i="15"/>
  <c r="KB45" i="15"/>
  <c r="LG20" i="15"/>
  <c r="LC20" i="15" s="1"/>
  <c r="EN36" i="15"/>
  <c r="LG95" i="15"/>
  <c r="OB76" i="15"/>
  <c r="NU15" i="15"/>
  <c r="OA100" i="15"/>
  <c r="LA93" i="15"/>
  <c r="EJ27" i="15"/>
  <c r="GP26" i="15"/>
  <c r="GO26" i="15" s="1"/>
  <c r="JW74" i="15"/>
  <c r="FA25" i="15"/>
  <c r="EU42" i="15"/>
  <c r="KC33" i="15"/>
  <c r="IF79" i="15"/>
  <c r="FA52" i="15"/>
  <c r="MJ8" i="15"/>
  <c r="EC63" i="15"/>
  <c r="HJ16" i="15"/>
  <c r="JD55" i="15"/>
  <c r="NO120" i="15"/>
  <c r="MD35" i="15"/>
  <c r="LH55" i="15"/>
  <c r="JK86" i="15"/>
  <c r="EB92" i="15"/>
  <c r="LY79" i="15"/>
  <c r="LU79" i="15" s="1"/>
  <c r="OB98" i="15"/>
  <c r="EB22" i="15"/>
  <c r="GQ60" i="15"/>
  <c r="MV64" i="15"/>
  <c r="MT64" i="15" s="1"/>
  <c r="NB8" i="15"/>
  <c r="DR15" i="15"/>
  <c r="ML18" i="15"/>
  <c r="EB85" i="15"/>
  <c r="ML91" i="15"/>
  <c r="LT66" i="15"/>
  <c r="EP65" i="15"/>
  <c r="CX25" i="15"/>
  <c r="CU25" i="15" s="1"/>
  <c r="EU16" i="15"/>
  <c r="DK66" i="15"/>
  <c r="IM89" i="15"/>
  <c r="KD26" i="15"/>
  <c r="JY26" i="15" s="1"/>
  <c r="FR40" i="15"/>
  <c r="FG41" i="15"/>
  <c r="NV69" i="15"/>
  <c r="IN101" i="15"/>
  <c r="II101" i="15" s="1"/>
  <c r="JK11" i="15"/>
  <c r="ME27" i="15"/>
  <c r="DR29" i="15"/>
  <c r="HU117" i="15"/>
  <c r="LR106" i="15"/>
  <c r="DV89" i="15"/>
  <c r="IZ35" i="15"/>
  <c r="ED27" i="15"/>
  <c r="KJ48" i="15"/>
  <c r="FM23" i="15"/>
  <c r="GD49" i="15"/>
  <c r="DQ107" i="15"/>
  <c r="CY52" i="15"/>
  <c r="IT94" i="15"/>
  <c r="LY63" i="15"/>
  <c r="ET87" i="15"/>
  <c r="EQ87" i="15" s="1"/>
  <c r="FA65" i="15"/>
  <c r="EB49" i="15"/>
  <c r="DL82" i="15"/>
  <c r="HT116" i="15"/>
  <c r="NV8" i="15"/>
  <c r="CL35" i="15"/>
  <c r="MF81" i="15"/>
  <c r="ED72" i="15"/>
  <c r="DZ72" i="15" s="1"/>
  <c r="MD47" i="15"/>
  <c r="GP56" i="15"/>
  <c r="OH118" i="15"/>
  <c r="DD25" i="15"/>
  <c r="MJ75" i="15"/>
  <c r="DF38" i="15"/>
  <c r="NI54" i="15"/>
  <c r="KP8" i="15"/>
  <c r="GE98" i="15"/>
  <c r="LL115" i="15"/>
  <c r="GE61" i="15"/>
  <c r="IG39" i="15"/>
  <c r="IC39" i="15" s="1"/>
  <c r="KD115" i="15"/>
  <c r="DQ22" i="15"/>
  <c r="JE36" i="15"/>
  <c r="KD72" i="15"/>
  <c r="JR18" i="15"/>
  <c r="CM72" i="15"/>
  <c r="KB70" i="15"/>
  <c r="KP75" i="15"/>
  <c r="KK75" i="15" s="1"/>
  <c r="HP12" i="15"/>
  <c r="FA64" i="15"/>
  <c r="MJ82" i="15"/>
  <c r="KD77" i="15"/>
  <c r="LR107" i="15"/>
  <c r="IN10" i="15"/>
  <c r="GX19" i="15"/>
  <c r="FS118" i="15"/>
  <c r="LH82" i="15"/>
  <c r="NZ74" i="15"/>
  <c r="IF58" i="15"/>
  <c r="GJ85" i="15"/>
  <c r="NP28" i="15"/>
  <c r="IT8" i="15"/>
  <c r="IM70" i="15"/>
  <c r="FL59" i="15"/>
  <c r="IN46" i="15"/>
  <c r="KI73" i="15"/>
  <c r="KU10" i="15"/>
  <c r="FX50" i="15"/>
  <c r="JF88" i="15"/>
  <c r="CZ6" i="15"/>
  <c r="JD38" i="15"/>
  <c r="MJ15" i="15"/>
  <c r="KI93" i="15"/>
  <c r="LZ106" i="15"/>
  <c r="LL96" i="15"/>
  <c r="JV44" i="15"/>
  <c r="FN31" i="15"/>
  <c r="HB63" i="15"/>
  <c r="JQ7" i="15"/>
  <c r="LH45" i="15"/>
  <c r="KZ57" i="15"/>
  <c r="HU77" i="15"/>
  <c r="GJ39" i="15"/>
  <c r="CT53" i="15"/>
  <c r="CP53" i="15" s="1"/>
  <c r="ML67" i="15"/>
  <c r="GX49" i="15"/>
  <c r="OA68" i="15"/>
  <c r="IG60" i="15"/>
  <c r="DJ93" i="15"/>
  <c r="JX106" i="15"/>
  <c r="IX63" i="15"/>
  <c r="LA37" i="15"/>
  <c r="KY37" i="15" s="1"/>
  <c r="KT79" i="15"/>
  <c r="JX21" i="15"/>
  <c r="KD107" i="15"/>
  <c r="IR121" i="15"/>
  <c r="KN67" i="15"/>
  <c r="LN26" i="15"/>
  <c r="JW62" i="15"/>
  <c r="FX30" i="15"/>
  <c r="DP96" i="15"/>
  <c r="FF23" i="15"/>
  <c r="MD95" i="15"/>
  <c r="IS93" i="15"/>
  <c r="EP49" i="15"/>
  <c r="HC92" i="15"/>
  <c r="HO76" i="15"/>
  <c r="MJ17" i="15"/>
  <c r="GE117" i="15"/>
  <c r="EN10" i="15"/>
  <c r="LG83" i="15"/>
  <c r="LX63" i="15"/>
  <c r="EN22" i="15"/>
  <c r="LM68" i="15"/>
  <c r="MJ38" i="15"/>
  <c r="EN96" i="15"/>
  <c r="EM96" i="15" s="1"/>
  <c r="FM64" i="15"/>
  <c r="HH107" i="15"/>
  <c r="GQ96" i="15"/>
  <c r="ML71" i="15"/>
  <c r="MH71" i="15" s="1"/>
  <c r="GJ37" i="15"/>
  <c r="NH67" i="15"/>
  <c r="HJ100" i="15"/>
  <c r="NJ9" i="15"/>
  <c r="NF9" i="15" s="1"/>
  <c r="LY18" i="15"/>
  <c r="NU48" i="15"/>
  <c r="FY38" i="15"/>
  <c r="DL36" i="15"/>
  <c r="DG36" i="15" s="1"/>
  <c r="EI96" i="15"/>
  <c r="IS85" i="15"/>
  <c r="IA106" i="15"/>
  <c r="IS26" i="15"/>
  <c r="NO66" i="15"/>
  <c r="KI57" i="15"/>
  <c r="KC79" i="15"/>
  <c r="KI99" i="15"/>
  <c r="NC51" i="15"/>
  <c r="HP22" i="15"/>
  <c r="MV55" i="15"/>
  <c r="HU92" i="15"/>
  <c r="LH116" i="15"/>
  <c r="JR69" i="15"/>
  <c r="JE49" i="15"/>
  <c r="FX88" i="15"/>
  <c r="FU88" i="15" s="1"/>
  <c r="EI30" i="15"/>
  <c r="DV71" i="15"/>
  <c r="CL7" i="15"/>
  <c r="DF89" i="15"/>
  <c r="GV71" i="15"/>
  <c r="NZ100" i="15"/>
  <c r="EV26" i="15"/>
  <c r="DJ80" i="15"/>
  <c r="DI80" i="15" s="1"/>
  <c r="NO117" i="15"/>
  <c r="HP7" i="15"/>
  <c r="GK53" i="15"/>
  <c r="GH53" i="15" s="1"/>
  <c r="JL116" i="15"/>
  <c r="DD88" i="15"/>
  <c r="LM81" i="15"/>
  <c r="JR106" i="15"/>
  <c r="MJ48" i="15"/>
  <c r="JV77" i="15"/>
  <c r="DV14" i="15"/>
  <c r="NT29" i="15"/>
  <c r="FZ46" i="15"/>
  <c r="CN37" i="15"/>
  <c r="KO94" i="15"/>
  <c r="NU11" i="15"/>
  <c r="DD13" i="15"/>
  <c r="DC13" i="15" s="1"/>
  <c r="ED39" i="15"/>
  <c r="JP32" i="15"/>
  <c r="DL51" i="15"/>
  <c r="IY121" i="15"/>
  <c r="IW121" i="15" s="1"/>
  <c r="LG59" i="15"/>
  <c r="LG67" i="15"/>
  <c r="LH106" i="15"/>
  <c r="LB90" i="15"/>
  <c r="KW90" i="15" s="1"/>
  <c r="EU54" i="15"/>
  <c r="KV37" i="15"/>
  <c r="IL9" i="15"/>
  <c r="EB17" i="15"/>
  <c r="MJ47" i="15"/>
  <c r="FY70" i="15"/>
  <c r="JP9" i="15"/>
  <c r="CR105" i="15"/>
  <c r="KU30" i="15"/>
  <c r="JP96" i="15"/>
  <c r="KN49" i="15"/>
  <c r="FH84" i="15"/>
  <c r="FD84" i="15" s="1"/>
  <c r="CS117" i="15"/>
  <c r="CM107" i="15"/>
  <c r="DL60" i="15"/>
  <c r="DV31" i="15"/>
  <c r="HV8" i="15"/>
  <c r="GF59" i="15"/>
  <c r="GV55" i="15"/>
  <c r="CS30" i="15"/>
  <c r="CL52" i="15"/>
  <c r="IY11" i="15"/>
  <c r="HJ50" i="15"/>
  <c r="ML107" i="15"/>
  <c r="NI48" i="15"/>
  <c r="JQ96" i="15"/>
  <c r="MX59" i="15"/>
  <c r="MD54" i="15"/>
  <c r="DQ44" i="15"/>
  <c r="KD96" i="15"/>
  <c r="CX44" i="15"/>
  <c r="LS119" i="15"/>
  <c r="LF93" i="15"/>
  <c r="GP70" i="15"/>
  <c r="DR77" i="15"/>
  <c r="OG83" i="15"/>
  <c r="FS33" i="15"/>
  <c r="GP42" i="15"/>
  <c r="HD77" i="15"/>
  <c r="KZ52" i="15"/>
  <c r="LY67" i="15"/>
  <c r="DX44" i="15"/>
  <c r="HN81" i="15"/>
  <c r="HN36" i="15"/>
  <c r="NC55" i="15"/>
  <c r="GR117" i="15"/>
  <c r="IT63" i="15"/>
  <c r="JW35" i="15"/>
  <c r="IG59" i="15"/>
  <c r="MV95" i="15"/>
  <c r="GL69" i="15"/>
  <c r="OH57" i="15"/>
  <c r="HU48" i="15"/>
  <c r="KP14" i="15"/>
  <c r="EB37" i="15"/>
  <c r="MP49" i="15"/>
  <c r="HT73" i="15"/>
  <c r="DV80" i="15"/>
  <c r="FM32" i="15"/>
  <c r="LM36" i="15"/>
  <c r="ED107" i="15"/>
  <c r="ND100" i="15"/>
  <c r="DD71" i="15"/>
  <c r="JD95" i="15"/>
  <c r="FZ70" i="15"/>
  <c r="FB78" i="15"/>
  <c r="IZ100" i="15"/>
  <c r="CZ108" i="15"/>
  <c r="NO17" i="15"/>
  <c r="GJ34" i="15"/>
  <c r="DL28" i="15"/>
  <c r="IY24" i="15"/>
  <c r="FY27" i="15"/>
  <c r="FN22" i="15"/>
  <c r="CT86" i="15"/>
  <c r="EN54" i="15"/>
  <c r="EL54" i="15" s="1"/>
  <c r="DV63" i="15"/>
  <c r="IY73" i="15"/>
  <c r="HP37" i="15"/>
  <c r="HO39" i="15"/>
  <c r="HN48" i="15"/>
  <c r="OF34" i="15"/>
  <c r="HT56" i="15"/>
  <c r="GR90" i="15"/>
  <c r="LN116" i="15"/>
  <c r="MD23" i="15"/>
  <c r="HD82" i="15"/>
  <c r="EP62" i="15"/>
  <c r="FF96" i="15"/>
  <c r="MJ74" i="15"/>
  <c r="MI74" i="15" s="1"/>
  <c r="HN37" i="15"/>
  <c r="DK99" i="15"/>
  <c r="FM56" i="15"/>
  <c r="FG109" i="15"/>
  <c r="LF60" i="15"/>
  <c r="DJ14" i="15"/>
  <c r="NC20" i="15"/>
  <c r="HH29" i="15"/>
  <c r="FG48" i="15"/>
  <c r="MF6" i="15"/>
  <c r="MB6" i="15" s="1"/>
  <c r="KP65" i="15"/>
  <c r="JF58" i="15"/>
  <c r="LY20" i="15"/>
  <c r="GV72" i="15"/>
  <c r="GT72" i="15" s="1"/>
  <c r="LN25" i="15"/>
  <c r="KV10" i="15"/>
  <c r="IH20" i="15"/>
  <c r="EB18" i="15"/>
  <c r="DV83" i="15"/>
  <c r="IX92" i="15"/>
  <c r="FY48" i="15"/>
  <c r="FA116" i="15"/>
  <c r="IS41" i="15"/>
  <c r="FG40" i="15"/>
  <c r="HC73" i="15"/>
  <c r="OB20" i="15"/>
  <c r="GP46" i="15"/>
  <c r="IH30" i="15"/>
  <c r="FY21" i="15"/>
  <c r="LT41" i="15"/>
  <c r="NI96" i="15"/>
  <c r="KT98" i="15"/>
  <c r="JX54" i="15"/>
  <c r="EB88" i="15"/>
  <c r="EA88" i="15" s="1"/>
  <c r="DJ90" i="15"/>
  <c r="LR60" i="15"/>
  <c r="LG11" i="15"/>
  <c r="DQ17" i="15"/>
  <c r="GK106" i="15"/>
  <c r="KH11" i="15"/>
  <c r="NZ14" i="15"/>
  <c r="HC44" i="15"/>
  <c r="IM32" i="15"/>
  <c r="ED46" i="15"/>
  <c r="DP100" i="15"/>
  <c r="EN98" i="15"/>
  <c r="KZ42" i="15"/>
  <c r="JQ79" i="15"/>
  <c r="GE79" i="15"/>
  <c r="KV97" i="15"/>
  <c r="JP30" i="15"/>
  <c r="JR64" i="15"/>
  <c r="EZ80" i="15"/>
  <c r="BI42" i="15"/>
  <c r="LF48" i="15"/>
  <c r="KI81" i="15"/>
  <c r="IY26" i="15"/>
  <c r="DP22" i="15"/>
  <c r="DM22" i="15" s="1"/>
  <c r="GQ29" i="15"/>
  <c r="FB62" i="15"/>
  <c r="GE107" i="15"/>
  <c r="F30" i="20"/>
  <c r="E34" i="20"/>
  <c r="G10" i="20"/>
  <c r="MF62" i="15"/>
  <c r="FY49" i="15"/>
  <c r="IH60" i="15"/>
  <c r="NI7" i="15"/>
  <c r="EP63" i="15"/>
  <c r="CR11" i="15"/>
  <c r="ET31" i="15"/>
  <c r="IM6" i="15"/>
  <c r="HU34" i="15"/>
  <c r="MJ80" i="15"/>
  <c r="EB21" i="15"/>
  <c r="NH80" i="15"/>
  <c r="EN73" i="15"/>
  <c r="DP62" i="15"/>
  <c r="DN62" i="15" s="1"/>
  <c r="EB50" i="15"/>
  <c r="IF25" i="15"/>
  <c r="FR61" i="15"/>
  <c r="GV10" i="15"/>
  <c r="NI43" i="15"/>
  <c r="DE27" i="15"/>
  <c r="ED57" i="15"/>
  <c r="GE63" i="15"/>
  <c r="GA63" i="15" s="1"/>
  <c r="HH83" i="15"/>
  <c r="NI21" i="15"/>
  <c r="LT99" i="15"/>
  <c r="IG35" i="15"/>
  <c r="HN69" i="15"/>
  <c r="GK22" i="15"/>
  <c r="JX62" i="15"/>
  <c r="FF86" i="15"/>
  <c r="NJ100" i="15"/>
  <c r="NC88" i="15"/>
  <c r="JJ74" i="15"/>
  <c r="GL118" i="15"/>
  <c r="NH39" i="15"/>
  <c r="LX85" i="15"/>
  <c r="FS10" i="15"/>
  <c r="KO13" i="15"/>
  <c r="JV68" i="15"/>
  <c r="CX68" i="15"/>
  <c r="KV79" i="15"/>
  <c r="FA93" i="15"/>
  <c r="IX68" i="15"/>
  <c r="HU23" i="15"/>
  <c r="ML8" i="15"/>
  <c r="HT101" i="15"/>
  <c r="HR101" i="15" s="1"/>
  <c r="OF32" i="15"/>
  <c r="DR72" i="15"/>
  <c r="MV38" i="15"/>
  <c r="FG80" i="15"/>
  <c r="CL91" i="15"/>
  <c r="DX38" i="15"/>
  <c r="JV62" i="15"/>
  <c r="NV22" i="15"/>
  <c r="DD86" i="15"/>
  <c r="JR29" i="15"/>
  <c r="MF43" i="15"/>
  <c r="EV107" i="15"/>
  <c r="ER107" i="15" s="1"/>
  <c r="NB7" i="15"/>
  <c r="DL116" i="15"/>
  <c r="DF60" i="15"/>
  <c r="LT107" i="15"/>
  <c r="KJ73" i="15"/>
  <c r="ET63" i="15"/>
  <c r="HO94" i="15"/>
  <c r="JK38" i="15"/>
  <c r="GE26" i="15"/>
  <c r="NV115" i="15"/>
  <c r="EZ8" i="15"/>
  <c r="MR95" i="15"/>
  <c r="CT72" i="15"/>
  <c r="HN18" i="15"/>
  <c r="KN28" i="15"/>
  <c r="HT6" i="15"/>
  <c r="DF30" i="15"/>
  <c r="GW79" i="15"/>
  <c r="NZ105" i="15"/>
  <c r="GP96" i="15"/>
  <c r="EZ95" i="15"/>
  <c r="JK42" i="15"/>
  <c r="NB67" i="15"/>
  <c r="EZ105" i="15"/>
  <c r="GK18" i="15"/>
  <c r="MX77" i="15"/>
  <c r="GQ121" i="15"/>
  <c r="IB49" i="15"/>
  <c r="FR51" i="15"/>
  <c r="NC30" i="15"/>
  <c r="FG15" i="15"/>
  <c r="EH35" i="15"/>
  <c r="MK107" i="15"/>
  <c r="KN72" i="15"/>
  <c r="CS48" i="15"/>
  <c r="MF25" i="15"/>
  <c r="CZ93" i="15"/>
  <c r="KI85" i="15"/>
  <c r="CL85" i="15"/>
  <c r="HC90" i="15"/>
  <c r="GY90" i="15" s="1"/>
  <c r="JL106" i="15"/>
  <c r="KB48" i="15"/>
  <c r="MX96" i="15"/>
  <c r="JP6" i="15"/>
  <c r="IS97" i="15"/>
  <c r="GK19" i="15"/>
  <c r="LT106" i="15"/>
  <c r="JX79" i="15"/>
  <c r="JK95" i="15"/>
  <c r="NO100" i="15"/>
  <c r="LM76" i="15"/>
  <c r="HD56" i="15"/>
  <c r="GZ56" i="15" s="1"/>
  <c r="NN32" i="15"/>
  <c r="GV88" i="15"/>
  <c r="NC39" i="15"/>
  <c r="LL32" i="15"/>
  <c r="ET86" i="15"/>
  <c r="JK23" i="15"/>
  <c r="LR83" i="15"/>
  <c r="DF45" i="15"/>
  <c r="DA45" i="15" s="1"/>
  <c r="MJ12" i="15"/>
  <c r="KP92" i="15"/>
  <c r="ND29" i="15"/>
  <c r="FL69" i="15"/>
  <c r="IA14" i="15"/>
  <c r="KZ14" i="15"/>
  <c r="LG93" i="15"/>
  <c r="LA105" i="15"/>
  <c r="GL38" i="15"/>
  <c r="FM100" i="15"/>
  <c r="DK59" i="15"/>
  <c r="HB121" i="15"/>
  <c r="LN67" i="15"/>
  <c r="ED32" i="15"/>
  <c r="NT106" i="15"/>
  <c r="EJ70" i="15"/>
  <c r="LL10" i="15"/>
  <c r="DJ81" i="15"/>
  <c r="IX82" i="15"/>
  <c r="NI68" i="15"/>
  <c r="NG68" i="15" s="1"/>
  <c r="LZ19" i="15"/>
  <c r="NB86" i="15"/>
  <c r="CL92" i="15"/>
  <c r="EZ15" i="15"/>
  <c r="EX15" i="15" s="1"/>
  <c r="KC6" i="15"/>
  <c r="JV76" i="15"/>
  <c r="GD98" i="15"/>
  <c r="KD46" i="15"/>
  <c r="JY46" i="15" s="1"/>
  <c r="GL21" i="15"/>
  <c r="ET107" i="15"/>
  <c r="LM118" i="15"/>
  <c r="GW94" i="15"/>
  <c r="LX51" i="15"/>
  <c r="HI20" i="15"/>
  <c r="HG20" i="15" s="1"/>
  <c r="HT94" i="15"/>
  <c r="HI71" i="15"/>
  <c r="HG71" i="15" s="1"/>
  <c r="KB84" i="15"/>
  <c r="MQ72" i="15"/>
  <c r="FB17" i="15"/>
  <c r="OH96" i="15"/>
  <c r="HT91" i="15"/>
  <c r="LB22" i="15"/>
  <c r="JV50" i="15"/>
  <c r="LT40" i="15"/>
  <c r="FH49" i="15"/>
  <c r="IN30" i="15"/>
  <c r="DP35" i="15"/>
  <c r="KC14" i="15"/>
  <c r="FS99" i="15"/>
  <c r="IH101" i="15"/>
  <c r="GD53" i="15"/>
  <c r="KP82" i="15"/>
  <c r="MV40" i="15"/>
  <c r="EZ29" i="15"/>
  <c r="LY107" i="15"/>
  <c r="ET52" i="15"/>
  <c r="HT32" i="15"/>
  <c r="IT75" i="15"/>
  <c r="JQ71" i="15"/>
  <c r="DJ115" i="15"/>
  <c r="DI115" i="15" s="1"/>
  <c r="JW16" i="15"/>
  <c r="DJ88" i="15"/>
  <c r="CS34" i="15"/>
  <c r="MX67" i="15"/>
  <c r="HT64" i="15"/>
  <c r="NO64" i="15"/>
  <c r="GJ55" i="15"/>
  <c r="CN100" i="15"/>
  <c r="EH118" i="15"/>
  <c r="FA94" i="15"/>
  <c r="KT106" i="15"/>
  <c r="LZ89" i="15"/>
  <c r="NB40" i="15"/>
  <c r="MX88" i="15"/>
  <c r="LM85" i="15"/>
  <c r="GW26" i="15"/>
  <c r="NO83" i="15"/>
  <c r="F35" i="20"/>
  <c r="FL44" i="15"/>
  <c r="NP106" i="15"/>
  <c r="MP60" i="15"/>
  <c r="EI98" i="15"/>
  <c r="KP53" i="15"/>
  <c r="IS89" i="15"/>
  <c r="MV14" i="15"/>
  <c r="FG78" i="15"/>
  <c r="JE60" i="15"/>
  <c r="GR22" i="15"/>
  <c r="LS24" i="15"/>
  <c r="FG121" i="15"/>
  <c r="DJ37" i="15"/>
  <c r="LB6" i="15"/>
  <c r="FF35" i="15"/>
  <c r="NP25" i="15"/>
  <c r="FT15" i="15"/>
  <c r="GR53" i="15"/>
  <c r="NP18" i="15"/>
  <c r="LL39" i="15"/>
  <c r="LT79" i="15"/>
  <c r="ND92" i="15"/>
  <c r="NB59" i="15"/>
  <c r="DK45" i="15"/>
  <c r="LL85" i="15"/>
  <c r="LK85" i="15" s="1"/>
  <c r="NT20" i="15"/>
  <c r="FZ116" i="15"/>
  <c r="KU28" i="15"/>
  <c r="FR92" i="15"/>
  <c r="DK87" i="15"/>
  <c r="MV62" i="15"/>
  <c r="IX11" i="15"/>
  <c r="NP107" i="15"/>
  <c r="IA65" i="15"/>
  <c r="JJ55" i="15"/>
  <c r="GW69" i="15"/>
  <c r="FM65" i="15"/>
  <c r="EJ100" i="15"/>
  <c r="IB106" i="15"/>
  <c r="NU75" i="15"/>
  <c r="HN74" i="15"/>
  <c r="DE108" i="15"/>
  <c r="EU80" i="15"/>
  <c r="JF48" i="15"/>
  <c r="GD63" i="15"/>
  <c r="OH56" i="15"/>
  <c r="LZ24" i="15"/>
  <c r="NU52" i="15"/>
  <c r="EP106" i="15"/>
  <c r="HH30" i="15"/>
  <c r="JK94" i="15"/>
  <c r="FL47" i="15"/>
  <c r="OA50" i="15"/>
  <c r="DV97" i="15"/>
  <c r="CY116" i="15"/>
  <c r="ND83" i="15"/>
  <c r="LS33" i="15"/>
  <c r="HB75" i="15"/>
  <c r="GY75" i="15" s="1"/>
  <c r="ML119" i="15"/>
  <c r="KV65" i="15"/>
  <c r="NJ119" i="15"/>
  <c r="IF15" i="15"/>
  <c r="IC15" i="15" s="1"/>
  <c r="EB13" i="15"/>
  <c r="DW65" i="15"/>
  <c r="JF56" i="15"/>
  <c r="MX65" i="15"/>
  <c r="FA47" i="15"/>
  <c r="NP26" i="15"/>
  <c r="FX119" i="15"/>
  <c r="FS61" i="15"/>
  <c r="FP61" i="15" s="1"/>
  <c r="GK95" i="15"/>
  <c r="GP19" i="15"/>
  <c r="IN70" i="15"/>
  <c r="FL68" i="15"/>
  <c r="JK87" i="15"/>
  <c r="GX14" i="15"/>
  <c r="NP24" i="15"/>
  <c r="LT96" i="15"/>
  <c r="LB121" i="15"/>
  <c r="JF55" i="15"/>
  <c r="LR34" i="15"/>
  <c r="HZ32" i="15"/>
  <c r="DK17" i="15"/>
  <c r="IX59" i="15"/>
  <c r="IT31" i="15"/>
  <c r="ME57" i="15"/>
  <c r="LH13" i="15"/>
  <c r="FS81" i="15"/>
  <c r="FG46" i="15"/>
  <c r="LN81" i="15"/>
  <c r="LJ81" i="15" s="1"/>
  <c r="NI106" i="15"/>
  <c r="JK66" i="15"/>
  <c r="OH107" i="15"/>
  <c r="IS78" i="15"/>
  <c r="GJ116" i="15"/>
  <c r="HV21" i="15"/>
  <c r="CM65" i="15"/>
  <c r="MK24" i="15"/>
  <c r="BI92" i="15"/>
  <c r="E20" i="20"/>
  <c r="E10" i="20"/>
  <c r="BI9" i="15"/>
  <c r="G12" i="20"/>
  <c r="F22" i="20"/>
  <c r="F20" i="20"/>
  <c r="NZ46" i="15"/>
  <c r="HB105" i="15"/>
  <c r="G21" i="20"/>
  <c r="BI16" i="15"/>
  <c r="FG59" i="15"/>
  <c r="DK74" i="15"/>
  <c r="EI41" i="15"/>
  <c r="JL48" i="15"/>
  <c r="CT121" i="15"/>
  <c r="CO121" i="15" s="1"/>
  <c r="CR50" i="15"/>
  <c r="LA44" i="15"/>
  <c r="DX72" i="15"/>
  <c r="DP118" i="15"/>
  <c r="JE96" i="15"/>
  <c r="KZ36" i="15"/>
  <c r="LX49" i="15"/>
  <c r="LB116" i="15"/>
  <c r="LT86" i="15"/>
  <c r="FB72" i="15"/>
  <c r="GE36" i="15"/>
  <c r="OB80" i="15"/>
  <c r="LS32" i="15"/>
  <c r="DX43" i="15"/>
  <c r="EV83" i="15"/>
  <c r="CR56" i="15"/>
  <c r="GQ39" i="15"/>
  <c r="LM80" i="15"/>
  <c r="KN97" i="15"/>
  <c r="NI58" i="15"/>
  <c r="JD59" i="15"/>
  <c r="ET42" i="15"/>
  <c r="IH117" i="15"/>
  <c r="LN84" i="15"/>
  <c r="KB25" i="15"/>
  <c r="JW23" i="15"/>
  <c r="HI30" i="15"/>
  <c r="JF59" i="15"/>
  <c r="JA59" i="15" s="1"/>
  <c r="GJ63" i="15"/>
  <c r="KI15" i="15"/>
  <c r="EN15" i="15"/>
  <c r="HB70" i="15"/>
  <c r="NU94" i="15"/>
  <c r="LM63" i="15"/>
  <c r="DJ108" i="15"/>
  <c r="LG50" i="15"/>
  <c r="LD50" i="15" s="1"/>
  <c r="DV30" i="15"/>
  <c r="EI92" i="15"/>
  <c r="LL15" i="15"/>
  <c r="GQ108" i="15"/>
  <c r="OG120" i="15"/>
  <c r="FM7" i="15"/>
  <c r="EH50" i="15"/>
  <c r="BK50" i="15" s="1"/>
  <c r="EB71" i="15"/>
  <c r="OB116" i="15"/>
  <c r="NZ29" i="15"/>
  <c r="OG62" i="15"/>
  <c r="HV69" i="15"/>
  <c r="JF15" i="15"/>
  <c r="DF7" i="15"/>
  <c r="EI19" i="15"/>
  <c r="KO97" i="15"/>
  <c r="GW121" i="15"/>
  <c r="KD25" i="15"/>
  <c r="MX9" i="15"/>
  <c r="NU76" i="15"/>
  <c r="ED87" i="15"/>
  <c r="LB46" i="15"/>
  <c r="GX106" i="15"/>
  <c r="EB65" i="15"/>
  <c r="IS94" i="15"/>
  <c r="EP6" i="15"/>
  <c r="HB60" i="15"/>
  <c r="OA18" i="15"/>
  <c r="NW18" i="15" s="1"/>
  <c r="KZ90" i="15"/>
  <c r="FR100" i="15"/>
  <c r="EZ6" i="15"/>
  <c r="NJ73" i="15"/>
  <c r="LN85" i="15"/>
  <c r="JD108" i="15"/>
  <c r="NJ14" i="15"/>
  <c r="FN6" i="15"/>
  <c r="EI70" i="15"/>
  <c r="MJ94" i="15"/>
  <c r="FN57" i="15"/>
  <c r="JP116" i="15"/>
  <c r="JV45" i="15"/>
  <c r="ED75" i="15"/>
  <c r="MQ57" i="15"/>
  <c r="NI60" i="15"/>
  <c r="GE34" i="15"/>
  <c r="DL26" i="15"/>
  <c r="DL38" i="15"/>
  <c r="DP38" i="15"/>
  <c r="ME37" i="15"/>
  <c r="IR49" i="15"/>
  <c r="FA75" i="15"/>
  <c r="OF96" i="15"/>
  <c r="OE96" i="15" s="1"/>
  <c r="ET19" i="15"/>
  <c r="EV15" i="15"/>
  <c r="FH82" i="15"/>
  <c r="FT100" i="15"/>
  <c r="FO100" i="15" s="1"/>
  <c r="ED121" i="15"/>
  <c r="ML63" i="15"/>
  <c r="IB59" i="15"/>
  <c r="HD65" i="15"/>
  <c r="KB29" i="15"/>
  <c r="GL116" i="15"/>
  <c r="IG16" i="15"/>
  <c r="GV46" i="15"/>
  <c r="FN52" i="15"/>
  <c r="OF12" i="15"/>
  <c r="CT100" i="15"/>
  <c r="EZ66" i="15"/>
  <c r="EJ54" i="15"/>
  <c r="OH16" i="15"/>
  <c r="NH97" i="15"/>
  <c r="HH7" i="15"/>
  <c r="GX74" i="15"/>
  <c r="KI49" i="15"/>
  <c r="IR53" i="15"/>
  <c r="OH19" i="15"/>
  <c r="CS83" i="15"/>
  <c r="DF72" i="15"/>
  <c r="LH16" i="15"/>
  <c r="MP33" i="15"/>
  <c r="DR6" i="15"/>
  <c r="NV19" i="15"/>
  <c r="CS105" i="15"/>
  <c r="DR54" i="15"/>
  <c r="NV121" i="15"/>
  <c r="ME26" i="15"/>
  <c r="HN22" i="15"/>
  <c r="NP105" i="15"/>
  <c r="FY101" i="15"/>
  <c r="GK101" i="15"/>
  <c r="HH115" i="15"/>
  <c r="IH35" i="15"/>
  <c r="GE30" i="15"/>
  <c r="KH106" i="15"/>
  <c r="EJ60" i="15"/>
  <c r="NZ49" i="15"/>
  <c r="KH75" i="15"/>
  <c r="KI117" i="15"/>
  <c r="CL118" i="15"/>
  <c r="NC73" i="15"/>
  <c r="OF116" i="15"/>
  <c r="CL14" i="15"/>
  <c r="JQ107" i="15"/>
  <c r="EO24" i="15"/>
  <c r="IA80" i="15"/>
  <c r="HI85" i="15"/>
  <c r="JR16" i="15"/>
  <c r="KC41" i="15"/>
  <c r="HT74" i="15"/>
  <c r="LN100" i="15"/>
  <c r="FX25" i="15"/>
  <c r="EJ108" i="15"/>
  <c r="KH12" i="15"/>
  <c r="IH82" i="15"/>
  <c r="NI22" i="15"/>
  <c r="DW109" i="15"/>
  <c r="HZ50" i="15"/>
  <c r="JE28" i="15"/>
  <c r="FL117" i="15"/>
  <c r="GQ106" i="15"/>
  <c r="GM106" i="15" s="1"/>
  <c r="GJ50" i="15"/>
  <c r="MP12" i="15"/>
  <c r="NT21" i="15"/>
  <c r="HT23" i="15"/>
  <c r="HQ23" i="15" s="1"/>
  <c r="LZ46" i="15"/>
  <c r="KB50" i="15"/>
  <c r="HT95" i="15"/>
  <c r="HZ9" i="15"/>
  <c r="HC38" i="15"/>
  <c r="DE118" i="15"/>
  <c r="IA63" i="15"/>
  <c r="HC37" i="15"/>
  <c r="EN7" i="15"/>
  <c r="IA21" i="15"/>
  <c r="IZ51" i="15"/>
  <c r="EZ72" i="15"/>
  <c r="EX72" i="15" s="1"/>
  <c r="OH31" i="15"/>
  <c r="G29" i="20"/>
  <c r="DW87" i="15"/>
  <c r="EJ119" i="15"/>
  <c r="DQ86" i="15"/>
  <c r="LS92" i="15"/>
  <c r="IG50" i="15"/>
  <c r="FF36" i="15"/>
  <c r="DX75" i="15"/>
  <c r="G33" i="20"/>
  <c r="G32" i="20"/>
  <c r="EO57" i="15"/>
  <c r="KD74" i="15"/>
  <c r="JD106" i="15"/>
  <c r="MD55" i="15"/>
  <c r="MF8" i="15"/>
  <c r="MA8" i="15" s="1"/>
  <c r="EB84" i="15"/>
  <c r="CM62" i="15"/>
  <c r="NP30" i="15"/>
  <c r="MV77" i="15"/>
  <c r="JP36" i="15"/>
  <c r="HN11" i="15"/>
  <c r="OA94" i="15"/>
  <c r="DJ11" i="15"/>
  <c r="HB82" i="15"/>
  <c r="IR105" i="15"/>
  <c r="IZ40" i="15"/>
  <c r="EH90" i="15"/>
  <c r="GJ25" i="15"/>
  <c r="MJ92" i="15"/>
  <c r="GL72" i="15"/>
  <c r="DW28" i="15"/>
  <c r="HN101" i="15"/>
  <c r="GQ65" i="15"/>
  <c r="IH70" i="15"/>
  <c r="DE14" i="15"/>
  <c r="FH25" i="15"/>
  <c r="NJ42" i="15"/>
  <c r="DD46" i="15"/>
  <c r="HT50" i="15"/>
  <c r="JW83" i="15"/>
  <c r="GK80" i="15"/>
  <c r="LB67" i="15"/>
  <c r="JR95" i="15"/>
  <c r="JN95" i="15" s="1"/>
  <c r="FB54" i="15"/>
  <c r="FN48" i="15"/>
  <c r="ET43" i="15"/>
  <c r="CN83" i="15"/>
  <c r="HJ49" i="15"/>
  <c r="CY13" i="15"/>
  <c r="FT79" i="15"/>
  <c r="IF57" i="15"/>
  <c r="CS68" i="15"/>
  <c r="MK52" i="15"/>
  <c r="CZ27" i="15"/>
  <c r="NJ66" i="15"/>
  <c r="EC19" i="15"/>
  <c r="KI64" i="15"/>
  <c r="IT82" i="15"/>
  <c r="NV32" i="15"/>
  <c r="NR32" i="15" s="1"/>
  <c r="IN47" i="15"/>
  <c r="CY35" i="15"/>
  <c r="CL105" i="15"/>
  <c r="MR67" i="15"/>
  <c r="CS53" i="15"/>
  <c r="FN45" i="15"/>
  <c r="KH72" i="15"/>
  <c r="FZ115" i="15"/>
  <c r="FV115" i="15" s="1"/>
  <c r="GP33" i="15"/>
  <c r="HZ75" i="15"/>
  <c r="KD78" i="15"/>
  <c r="HH60" i="15"/>
  <c r="HD81" i="15"/>
  <c r="NJ34" i="15"/>
  <c r="ME108" i="15"/>
  <c r="MX57" i="15"/>
  <c r="MS57" i="15" s="1"/>
  <c r="JD93" i="15"/>
  <c r="EC40" i="15"/>
  <c r="ML56" i="15"/>
  <c r="IY81" i="15"/>
  <c r="LG75" i="15"/>
  <c r="IY23" i="15"/>
  <c r="IG12" i="15"/>
  <c r="LS13" i="15"/>
  <c r="FR78" i="15"/>
  <c r="KT116" i="15"/>
  <c r="NO14" i="15"/>
  <c r="IY100" i="15"/>
  <c r="CR83" i="15"/>
  <c r="FY121" i="15"/>
  <c r="GD72" i="15"/>
  <c r="CX7" i="15"/>
  <c r="GW45" i="15"/>
  <c r="EO80" i="15"/>
  <c r="EU21" i="15"/>
  <c r="GV95" i="15"/>
  <c r="KC86" i="15"/>
  <c r="OF27" i="15"/>
  <c r="EI15" i="15"/>
  <c r="NB82" i="15"/>
  <c r="HI64" i="15"/>
  <c r="HB66" i="15"/>
  <c r="MJ58" i="15"/>
  <c r="HD35" i="15"/>
  <c r="GZ35" i="15" s="1"/>
  <c r="FT54" i="15"/>
  <c r="MW107" i="15"/>
  <c r="HO65" i="15"/>
  <c r="DF29" i="15"/>
  <c r="HO73" i="15"/>
  <c r="KV30" i="15"/>
  <c r="JK59" i="15"/>
  <c r="HH43" i="15"/>
  <c r="GE120" i="15"/>
  <c r="NP54" i="15"/>
  <c r="ET91" i="15"/>
  <c r="IB12" i="15"/>
  <c r="FM22" i="15"/>
  <c r="NU88" i="15"/>
  <c r="JQ57" i="15"/>
  <c r="FA39" i="15"/>
  <c r="LY45" i="15"/>
  <c r="GK50" i="15"/>
  <c r="GI50" i="15" s="1"/>
  <c r="MJ37" i="15"/>
  <c r="OB91" i="15"/>
  <c r="GD69" i="15"/>
  <c r="KB89" i="15"/>
  <c r="FM85" i="15"/>
  <c r="KB30" i="15"/>
  <c r="NB57" i="15"/>
  <c r="CM100" i="15"/>
  <c r="GX118" i="15"/>
  <c r="GK76" i="15"/>
  <c r="LY95" i="15"/>
  <c r="JF12" i="15"/>
  <c r="CY69" i="15"/>
  <c r="CT118" i="15"/>
  <c r="LL67" i="15"/>
  <c r="KN75" i="15"/>
  <c r="FL38" i="15"/>
  <c r="GD40" i="15"/>
  <c r="GB40" i="15" s="1"/>
  <c r="HB35" i="15"/>
  <c r="IS73" i="15"/>
  <c r="IY39" i="15"/>
  <c r="KO66" i="15"/>
  <c r="KM66" i="15" s="1"/>
  <c r="JW100" i="15"/>
  <c r="OF55" i="15"/>
  <c r="DF88" i="15"/>
  <c r="IF100" i="15"/>
  <c r="HB92" i="15"/>
  <c r="LS19" i="15"/>
  <c r="MR66" i="15"/>
  <c r="DW49" i="15"/>
  <c r="NT95" i="15"/>
  <c r="GP69" i="15"/>
  <c r="NO75" i="15"/>
  <c r="NO98" i="15"/>
  <c r="NH43" i="15"/>
  <c r="NG43" i="15" s="1"/>
  <c r="ND30" i="15"/>
  <c r="IM76" i="15"/>
  <c r="ME60" i="15"/>
  <c r="IS33" i="15"/>
  <c r="LX59" i="15"/>
  <c r="KD71" i="15"/>
  <c r="LS66" i="15"/>
  <c r="GX22" i="15"/>
  <c r="LR49" i="15"/>
  <c r="LQ49" i="15" s="1"/>
  <c r="FA67" i="15"/>
  <c r="NJ45" i="15"/>
  <c r="NE45" i="15" s="1"/>
  <c r="IY58" i="15"/>
  <c r="DX8" i="15"/>
  <c r="DE38" i="15"/>
  <c r="JJ50" i="15"/>
  <c r="KV107" i="15"/>
  <c r="HU87" i="15"/>
  <c r="NZ37" i="15"/>
  <c r="KC97" i="15"/>
  <c r="KA97" i="15" s="1"/>
  <c r="IY61" i="15"/>
  <c r="HB119" i="15"/>
  <c r="DD91" i="15"/>
  <c r="KT64" i="15"/>
  <c r="ME29" i="15"/>
  <c r="JK51" i="15"/>
  <c r="JL52" i="15"/>
  <c r="MQ56" i="15"/>
  <c r="MO56" i="15" s="1"/>
  <c r="ME7" i="15"/>
  <c r="MR17" i="15"/>
  <c r="EU33" i="15"/>
  <c r="NH99" i="15"/>
  <c r="LR37" i="15"/>
  <c r="FH51" i="15"/>
  <c r="JQ31" i="15"/>
  <c r="LR42" i="15"/>
  <c r="JW45" i="15"/>
  <c r="IS32" i="15"/>
  <c r="LF96" i="15"/>
  <c r="JX100" i="15"/>
  <c r="MK10" i="15"/>
  <c r="EU77" i="15"/>
  <c r="KZ22" i="15"/>
  <c r="KY22" i="15" s="1"/>
  <c r="LR46" i="15"/>
  <c r="KZ69" i="15"/>
  <c r="HD121" i="15"/>
  <c r="LF37" i="15"/>
  <c r="MP86" i="15"/>
  <c r="MO86" i="15" s="1"/>
  <c r="ML76" i="15"/>
  <c r="KO121" i="15"/>
  <c r="DX10" i="15"/>
  <c r="HZ53" i="15"/>
  <c r="KD76" i="15"/>
  <c r="HU32" i="15"/>
  <c r="NB55" i="15"/>
  <c r="NP36" i="15"/>
  <c r="CT17" i="15"/>
  <c r="HD34" i="15"/>
  <c r="KD108" i="15"/>
  <c r="JX6" i="15"/>
  <c r="LG70" i="15"/>
  <c r="MJ85" i="15"/>
  <c r="JX55" i="15"/>
  <c r="CY82" i="15"/>
  <c r="KT8" i="15"/>
  <c r="DR107" i="15"/>
  <c r="ML83" i="15"/>
  <c r="MR73" i="15"/>
  <c r="JW120" i="15"/>
  <c r="GX20" i="15"/>
  <c r="GV13" i="15"/>
  <c r="DW97" i="15"/>
  <c r="DQ21" i="15"/>
  <c r="GE89" i="15"/>
  <c r="KD44" i="15"/>
  <c r="JL64" i="15"/>
  <c r="OF90" i="15"/>
  <c r="DL80" i="15"/>
  <c r="GF85" i="15"/>
  <c r="MV105" i="15"/>
  <c r="MT105" i="15" s="1"/>
  <c r="DJ83" i="15"/>
  <c r="KC20" i="15"/>
  <c r="KZ70" i="15"/>
  <c r="EO42" i="15"/>
  <c r="FF62" i="15"/>
  <c r="KZ77" i="15"/>
  <c r="IA105" i="15"/>
  <c r="IM83" i="15"/>
  <c r="NH14" i="15"/>
  <c r="DV51" i="15"/>
  <c r="FN9" i="15"/>
  <c r="OA34" i="15"/>
  <c r="GV44" i="15"/>
  <c r="FA21" i="15"/>
  <c r="MP55" i="15"/>
  <c r="KJ6" i="15"/>
  <c r="EV6" i="15"/>
  <c r="MF29" i="15"/>
  <c r="FG19" i="15"/>
  <c r="NJ56" i="15"/>
  <c r="GF48" i="15"/>
  <c r="DQ52" i="15"/>
  <c r="LR40" i="15"/>
  <c r="KD81" i="15"/>
  <c r="JD68" i="15"/>
  <c r="FS115" i="15"/>
  <c r="IG7" i="15"/>
  <c r="FA97" i="15"/>
  <c r="LT9" i="15"/>
  <c r="IB62" i="15"/>
  <c r="MV60" i="15"/>
  <c r="GL16" i="15"/>
  <c r="GR74" i="15"/>
  <c r="NZ119" i="15"/>
  <c r="ME72" i="15"/>
  <c r="MP99" i="15"/>
  <c r="FS101" i="15"/>
  <c r="ME40" i="15"/>
  <c r="KJ60" i="15"/>
  <c r="LY74" i="15"/>
  <c r="GQ67" i="15"/>
  <c r="EN25" i="15"/>
  <c r="KP35" i="15"/>
  <c r="LN117" i="15"/>
  <c r="LI117" i="15" s="1"/>
  <c r="MW88" i="15"/>
  <c r="FS75" i="15"/>
  <c r="NN50" i="15"/>
  <c r="NM50" i="15" s="1"/>
  <c r="DX98" i="15"/>
  <c r="IR90" i="15"/>
  <c r="OF108" i="15"/>
  <c r="GD43" i="15"/>
  <c r="GF55" i="15"/>
  <c r="HV9" i="15"/>
  <c r="NP79" i="15"/>
  <c r="NU21" i="15"/>
  <c r="NS21" i="15" s="1"/>
  <c r="GJ36" i="15"/>
  <c r="MX94" i="15"/>
  <c r="DP92" i="15"/>
  <c r="EO19" i="15"/>
  <c r="DL41" i="15"/>
  <c r="MJ93" i="15"/>
  <c r="NN76" i="15"/>
  <c r="DW77" i="15"/>
  <c r="GK120" i="15"/>
  <c r="LN79" i="15"/>
  <c r="LR80" i="15"/>
  <c r="HH48" i="15"/>
  <c r="LM17" i="15"/>
  <c r="LJ17" i="15" s="1"/>
  <c r="LS98" i="15"/>
  <c r="KV13" i="15"/>
  <c r="LF106" i="15"/>
  <c r="FS117" i="15"/>
  <c r="NV7" i="15"/>
  <c r="DJ20" i="15"/>
  <c r="HC65" i="15"/>
  <c r="IG99" i="15"/>
  <c r="LR39" i="15"/>
  <c r="MW105" i="15"/>
  <c r="NN84" i="15"/>
  <c r="JQ14" i="15"/>
  <c r="ML14" i="15"/>
  <c r="GE100" i="15"/>
  <c r="DL12" i="15"/>
  <c r="NO72" i="15"/>
  <c r="KO65" i="15"/>
  <c r="DD99" i="15"/>
  <c r="NO76" i="15"/>
  <c r="CR106" i="15"/>
  <c r="GL22" i="15"/>
  <c r="EN19" i="15"/>
  <c r="FH23" i="15"/>
  <c r="JD6" i="15"/>
  <c r="JX73" i="15"/>
  <c r="NO7" i="15"/>
  <c r="EC8" i="15"/>
  <c r="HN58" i="15"/>
  <c r="HT20" i="15"/>
  <c r="KT91" i="15"/>
  <c r="DJ85" i="15"/>
  <c r="JP73" i="15"/>
  <c r="HJ57" i="15"/>
  <c r="MP68" i="15"/>
  <c r="HO51" i="15"/>
  <c r="LF46" i="15"/>
  <c r="CN58" i="15"/>
  <c r="GX86" i="15"/>
  <c r="KU7" i="15"/>
  <c r="IL43" i="15"/>
  <c r="EH77" i="15"/>
  <c r="CS106" i="15"/>
  <c r="ML98" i="15"/>
  <c r="DF40" i="15"/>
  <c r="LG98" i="15"/>
  <c r="NP95" i="15"/>
  <c r="OB56" i="15"/>
  <c r="DX95" i="15"/>
  <c r="IZ26" i="15"/>
  <c r="EJ51" i="15"/>
  <c r="DK109" i="15"/>
  <c r="NU43" i="15"/>
  <c r="NS43" i="15" s="1"/>
  <c r="JX46" i="15"/>
  <c r="LH31" i="15"/>
  <c r="KN76" i="15"/>
  <c r="HN89" i="15"/>
  <c r="KT109" i="15"/>
  <c r="GK6" i="15"/>
  <c r="EH95" i="15"/>
  <c r="FH27" i="15"/>
  <c r="DR89" i="15"/>
  <c r="GV37" i="15"/>
  <c r="MP23" i="15"/>
  <c r="JP18" i="15"/>
  <c r="JM18" i="15" s="1"/>
  <c r="LH73" i="15"/>
  <c r="EH98" i="15"/>
  <c r="IY68" i="15"/>
  <c r="JF121" i="15"/>
  <c r="HV61" i="15"/>
  <c r="IZ54" i="15"/>
  <c r="ML93" i="15"/>
  <c r="FX56" i="15"/>
  <c r="FW56" i="15" s="1"/>
  <c r="EB119" i="15"/>
  <c r="OA72" i="15"/>
  <c r="IN33" i="15"/>
  <c r="JR28" i="15"/>
  <c r="ML28" i="15"/>
  <c r="LR100" i="15"/>
  <c r="EB48" i="15"/>
  <c r="HO83" i="15"/>
  <c r="MD89" i="15"/>
  <c r="GQ57" i="15"/>
  <c r="JJ41" i="15"/>
  <c r="HU55" i="15"/>
  <c r="ND25" i="15"/>
  <c r="GE64" i="15"/>
  <c r="HI90" i="15"/>
  <c r="GP55" i="15"/>
  <c r="GO55" i="15" s="1"/>
  <c r="LR17" i="15"/>
  <c r="IN60" i="15"/>
  <c r="GX76" i="15"/>
  <c r="CT30" i="15"/>
  <c r="DD97" i="15"/>
  <c r="NJ78" i="15"/>
  <c r="MX50" i="15"/>
  <c r="KV29" i="15"/>
  <c r="JK10" i="15"/>
  <c r="GK9" i="15"/>
  <c r="JF28" i="15"/>
  <c r="KH77" i="15"/>
  <c r="NI99" i="15"/>
  <c r="EP48" i="15"/>
  <c r="FH73" i="15"/>
  <c r="IY8" i="15"/>
  <c r="GV40" i="15"/>
  <c r="JR74" i="15"/>
  <c r="FR77" i="15"/>
  <c r="HB68" i="15"/>
  <c r="EI22" i="15"/>
  <c r="DJ95" i="15"/>
  <c r="LG26" i="15"/>
  <c r="DF27" i="15"/>
  <c r="FX87" i="15"/>
  <c r="NP68" i="15"/>
  <c r="HN29" i="15"/>
  <c r="DX26" i="15"/>
  <c r="MQ59" i="15"/>
  <c r="JD49" i="15"/>
  <c r="OG58" i="15"/>
  <c r="KH94" i="15"/>
  <c r="JX93" i="15"/>
  <c r="GQ25" i="15"/>
  <c r="NI79" i="15"/>
  <c r="DJ27" i="15"/>
  <c r="NB70" i="15"/>
  <c r="CR120" i="15"/>
  <c r="MR22" i="15"/>
  <c r="NI29" i="15"/>
  <c r="NE29" i="15" s="1"/>
  <c r="CR116" i="15"/>
  <c r="FB68" i="15"/>
  <c r="MX118" i="15"/>
  <c r="MP9" i="15"/>
  <c r="GL70" i="15"/>
  <c r="EC9" i="15"/>
  <c r="DQ29" i="15"/>
  <c r="IX91" i="15"/>
  <c r="MF80" i="15"/>
  <c r="MV26" i="15"/>
  <c r="ET58" i="15"/>
  <c r="NP45" i="15"/>
  <c r="FF59" i="15"/>
  <c r="NP77" i="15"/>
  <c r="GE24" i="15"/>
  <c r="EP85" i="15"/>
  <c r="EL85" i="15" s="1"/>
  <c r="IF91" i="15"/>
  <c r="JD54" i="15"/>
  <c r="LZ77" i="15"/>
  <c r="EB73" i="15"/>
  <c r="KT101" i="15"/>
  <c r="HZ88" i="15"/>
  <c r="NP17" i="15"/>
  <c r="EB82" i="15"/>
  <c r="EA82" i="15" s="1"/>
  <c r="IF10" i="15"/>
  <c r="EZ43" i="15"/>
  <c r="LG84" i="15"/>
  <c r="KZ115" i="15"/>
  <c r="EH12" i="15"/>
  <c r="BK12" i="15" s="1"/>
  <c r="CN7" i="15"/>
  <c r="FL12" i="15"/>
  <c r="FM20" i="15"/>
  <c r="FI20" i="15" s="1"/>
  <c r="EB67" i="15"/>
  <c r="KN116" i="15"/>
  <c r="DK8" i="15"/>
  <c r="FZ59" i="15"/>
  <c r="FV59" i="15" s="1"/>
  <c r="KN73" i="15"/>
  <c r="EC66" i="15"/>
  <c r="EB96" i="15"/>
  <c r="LZ28" i="15"/>
  <c r="GX33" i="15"/>
  <c r="ET62" i="15"/>
  <c r="FM117" i="15"/>
  <c r="KO98" i="15"/>
  <c r="KK98" i="15" s="1"/>
  <c r="OF94" i="15"/>
  <c r="EZ14" i="15"/>
  <c r="LN59" i="15"/>
  <c r="JP22" i="15"/>
  <c r="KO47" i="15"/>
  <c r="LF119" i="15"/>
  <c r="FY56" i="15"/>
  <c r="MR26" i="15"/>
  <c r="GD71" i="15"/>
  <c r="FX81" i="15"/>
  <c r="EO47" i="15"/>
  <c r="IH77" i="15"/>
  <c r="NN86" i="15"/>
  <c r="LN54" i="15"/>
  <c r="FR89" i="15"/>
  <c r="DW71" i="15"/>
  <c r="FA15" i="15"/>
  <c r="IH100" i="15"/>
  <c r="KD52" i="15"/>
  <c r="CL58" i="15"/>
  <c r="CI58" i="15" s="1"/>
  <c r="EU36" i="15"/>
  <c r="DW89" i="15"/>
  <c r="CY97" i="15"/>
  <c r="OA88" i="15"/>
  <c r="IX71" i="15"/>
  <c r="JL44" i="15"/>
  <c r="DP119" i="15"/>
  <c r="IT64" i="15"/>
  <c r="DL100" i="15"/>
  <c r="ED119" i="15"/>
  <c r="JQ19" i="15"/>
  <c r="EH99" i="15"/>
  <c r="BK99" i="15" s="1"/>
  <c r="GF8" i="15"/>
  <c r="KP10" i="15"/>
  <c r="EB75" i="15"/>
  <c r="DD109" i="15"/>
  <c r="IG13" i="15"/>
  <c r="HN8" i="15"/>
  <c r="KN59" i="15"/>
  <c r="CX81" i="15"/>
  <c r="CW81" i="15" s="1"/>
  <c r="GL89" i="15"/>
  <c r="LG43" i="15"/>
  <c r="FH80" i="15"/>
  <c r="HJ7" i="15"/>
  <c r="NT22" i="15"/>
  <c r="KT48" i="15"/>
  <c r="FA88" i="15"/>
  <c r="MP117" i="15"/>
  <c r="MO117" i="15" s="1"/>
  <c r="EU72" i="15"/>
  <c r="NJ62" i="15"/>
  <c r="HI91" i="15"/>
  <c r="NT121" i="15"/>
  <c r="NV89" i="15"/>
  <c r="DK53" i="15"/>
  <c r="MP89" i="15"/>
  <c r="EB16" i="15"/>
  <c r="MW70" i="15"/>
  <c r="KP88" i="15"/>
  <c r="EP88" i="15"/>
  <c r="MQ93" i="15"/>
  <c r="CN45" i="15"/>
  <c r="JL56" i="15"/>
  <c r="EJ20" i="15"/>
  <c r="DW94" i="15"/>
  <c r="EV48" i="15"/>
  <c r="OF18" i="15"/>
  <c r="CY61" i="15"/>
  <c r="HI39" i="15"/>
  <c r="HE39" i="15" s="1"/>
  <c r="NN79" i="15"/>
  <c r="LY65" i="15"/>
  <c r="FA87" i="15"/>
  <c r="IF90" i="15"/>
  <c r="FA107" i="15"/>
  <c r="HV37" i="15"/>
  <c r="LA40" i="15"/>
  <c r="GD16" i="15"/>
  <c r="GA16" i="15" s="1"/>
  <c r="IA44" i="15"/>
  <c r="LB26" i="15"/>
  <c r="LS22" i="15"/>
  <c r="JJ21" i="15"/>
  <c r="JH21" i="15" s="1"/>
  <c r="GD9" i="15"/>
  <c r="KC48" i="15"/>
  <c r="KO69" i="15"/>
  <c r="KD80" i="15"/>
  <c r="DE37" i="15"/>
  <c r="CX10" i="15"/>
  <c r="LF65" i="15"/>
  <c r="IA62" i="15"/>
  <c r="GX16" i="15"/>
  <c r="CX86" i="15"/>
  <c r="DX83" i="15"/>
  <c r="LZ35" i="15"/>
  <c r="DD24" i="15"/>
  <c r="HN93" i="15"/>
  <c r="GK66" i="15"/>
  <c r="HB74" i="15"/>
  <c r="DQ89" i="15"/>
  <c r="NI17" i="15"/>
  <c r="IL73" i="15"/>
  <c r="DR82" i="15"/>
  <c r="LG61" i="15"/>
  <c r="FF90" i="15"/>
  <c r="NO74" i="15"/>
  <c r="HO56" i="15"/>
  <c r="HL56" i="15" s="1"/>
  <c r="LX95" i="15"/>
  <c r="LW95" i="15" s="1"/>
  <c r="JW105" i="15"/>
  <c r="EB115" i="15"/>
  <c r="EA115" i="15" s="1"/>
  <c r="OF82" i="15"/>
  <c r="LX101" i="15"/>
  <c r="DK101" i="15"/>
  <c r="FG17" i="15"/>
  <c r="MQ52" i="15"/>
  <c r="LG12" i="15"/>
  <c r="CS45" i="15"/>
  <c r="CR28" i="15"/>
  <c r="IA42" i="15"/>
  <c r="KI59" i="15"/>
  <c r="DF54" i="15"/>
  <c r="NB50" i="15"/>
  <c r="GE81" i="15"/>
  <c r="JX86" i="15"/>
  <c r="EZ11" i="15"/>
  <c r="FB31" i="15"/>
  <c r="OA48" i="15"/>
  <c r="CL84" i="15"/>
  <c r="HV109" i="15"/>
  <c r="LG29" i="15"/>
  <c r="NJ57" i="15"/>
  <c r="HO47" i="15"/>
  <c r="MR16" i="15"/>
  <c r="LG27" i="15"/>
  <c r="KI101" i="15"/>
  <c r="IS115" i="15"/>
  <c r="GJ120" i="15"/>
  <c r="HB44" i="15"/>
  <c r="EB63" i="15"/>
  <c r="EA63" i="15" s="1"/>
  <c r="NC14" i="15"/>
  <c r="LY84" i="15"/>
  <c r="NB17" i="15"/>
  <c r="MQ84" i="15"/>
  <c r="OH117" i="15"/>
  <c r="GJ22" i="15"/>
  <c r="GI22" i="15" s="1"/>
  <c r="LT84" i="15"/>
  <c r="JP71" i="15"/>
  <c r="HO38" i="15"/>
  <c r="HC22" i="15"/>
  <c r="LH101" i="15"/>
  <c r="LL27" i="15"/>
  <c r="EH92" i="15"/>
  <c r="EG92" i="15" s="1"/>
  <c r="HZ74" i="15"/>
  <c r="OH42" i="15"/>
  <c r="OG11" i="15"/>
  <c r="JJ11" i="15"/>
  <c r="JI11" i="15" s="1"/>
  <c r="IR74" i="15"/>
  <c r="JR98" i="15"/>
  <c r="EC56" i="15"/>
  <c r="EA56" i="15" s="1"/>
  <c r="DE7" i="15"/>
  <c r="HD97" i="15"/>
  <c r="CY117" i="15"/>
  <c r="KN90" i="15"/>
  <c r="MJ43" i="15"/>
  <c r="LZ37" i="15"/>
  <c r="IB91" i="15"/>
  <c r="KD43" i="15"/>
  <c r="JE109" i="15"/>
  <c r="IB61" i="15"/>
  <c r="KT61" i="15"/>
  <c r="EC92" i="15"/>
  <c r="KZ6" i="15"/>
  <c r="IA96" i="15"/>
  <c r="FG57" i="15"/>
  <c r="EH32" i="15"/>
  <c r="CR70" i="15"/>
  <c r="KU33" i="15"/>
  <c r="KN50" i="15"/>
  <c r="NV91" i="15"/>
  <c r="DJ40" i="15"/>
  <c r="NU68" i="15"/>
  <c r="MD69" i="15"/>
  <c r="IB37" i="15"/>
  <c r="HX37" i="15" s="1"/>
  <c r="JD72" i="15"/>
  <c r="LF43" i="15"/>
  <c r="LE43" i="15" s="1"/>
  <c r="NC50" i="15"/>
  <c r="NA50" i="15" s="1"/>
  <c r="LM9" i="15"/>
  <c r="NN41" i="15"/>
  <c r="EN18" i="15"/>
  <c r="JL65" i="15"/>
  <c r="HU68" i="15"/>
  <c r="CM19" i="15"/>
  <c r="DD58" i="15"/>
  <c r="DX73" i="15"/>
  <c r="HU44" i="15"/>
  <c r="CS72" i="15"/>
  <c r="MF58" i="15"/>
  <c r="ME38" i="15"/>
  <c r="EP59" i="15"/>
  <c r="MK118" i="15"/>
  <c r="NT45" i="15"/>
  <c r="ED49" i="15"/>
  <c r="EZ118" i="15"/>
  <c r="NH40" i="15"/>
  <c r="DQ64" i="15"/>
  <c r="JJ121" i="15"/>
  <c r="IR9" i="15"/>
  <c r="NZ45" i="15"/>
  <c r="H35" i="20"/>
  <c r="GJ106" i="15"/>
  <c r="GF62" i="15"/>
  <c r="MK106" i="15"/>
  <c r="NH101" i="15"/>
  <c r="FT21" i="15"/>
  <c r="GJ74" i="15"/>
  <c r="CZ90" i="15"/>
  <c r="DE83" i="15"/>
  <c r="HC121" i="15"/>
  <c r="GF99" i="15"/>
  <c r="HP98" i="15"/>
  <c r="CR54" i="15"/>
  <c r="DV17" i="15"/>
  <c r="HD60" i="15"/>
  <c r="ML88" i="15"/>
  <c r="HD62" i="15"/>
  <c r="KI34" i="15"/>
  <c r="KI83" i="15"/>
  <c r="ND22" i="15"/>
  <c r="LT55" i="15"/>
  <c r="KI115" i="15"/>
  <c r="EP35" i="15"/>
  <c r="GP36" i="15"/>
  <c r="LR93" i="15"/>
  <c r="ED53" i="15"/>
  <c r="KT107" i="15"/>
  <c r="CX90" i="15"/>
  <c r="IZ92" i="15"/>
  <c r="KB67" i="15"/>
  <c r="NT82" i="15"/>
  <c r="NQ82" i="15" s="1"/>
  <c r="DL17" i="15"/>
  <c r="NP15" i="15"/>
  <c r="NV74" i="15"/>
  <c r="NO57" i="15"/>
  <c r="CS23" i="15"/>
  <c r="MW118" i="15"/>
  <c r="IT120" i="15"/>
  <c r="NP38" i="15"/>
  <c r="DK38" i="15"/>
  <c r="MK63" i="15"/>
  <c r="IA69" i="15"/>
  <c r="GW70" i="15"/>
  <c r="GW25" i="15"/>
  <c r="JQ85" i="15"/>
  <c r="OB33" i="15"/>
  <c r="ED71" i="15"/>
  <c r="HI87" i="15"/>
  <c r="FT91" i="15"/>
  <c r="EO95" i="15"/>
  <c r="ET18" i="15"/>
  <c r="OB29" i="15"/>
  <c r="CT42" i="15"/>
  <c r="LB13" i="15"/>
  <c r="CM68" i="15"/>
  <c r="HO35" i="15"/>
  <c r="MJ53" i="15"/>
  <c r="NV77" i="15"/>
  <c r="DL34" i="15"/>
  <c r="DH34" i="15" s="1"/>
  <c r="HP10" i="15"/>
  <c r="EH78" i="15"/>
  <c r="BK78" i="15" s="1"/>
  <c r="FF107" i="15"/>
  <c r="FF11" i="15"/>
  <c r="CS69" i="15"/>
  <c r="HV79" i="15"/>
  <c r="HC9" i="15"/>
  <c r="CS55" i="15"/>
  <c r="CQ55" i="15" s="1"/>
  <c r="KC26" i="15"/>
  <c r="GQ118" i="15"/>
  <c r="FR81" i="15"/>
  <c r="DL96" i="15"/>
  <c r="ML7" i="15"/>
  <c r="IS98" i="15"/>
  <c r="JR78" i="15"/>
  <c r="GW41" i="15"/>
  <c r="FL92" i="15"/>
  <c r="HT81" i="15"/>
  <c r="IN95" i="15"/>
  <c r="KO91" i="15"/>
  <c r="KM91" i="15" s="1"/>
  <c r="NU41" i="15"/>
  <c r="LS120" i="15"/>
  <c r="DW14" i="15"/>
  <c r="MW74" i="15"/>
  <c r="GX47" i="15"/>
  <c r="CN6" i="15"/>
  <c r="IS53" i="15"/>
  <c r="JW7" i="15"/>
  <c r="LG37" i="15"/>
  <c r="KU58" i="15"/>
  <c r="FL71" i="15"/>
  <c r="FX97" i="15"/>
  <c r="HJ56" i="15"/>
  <c r="JE63" i="15"/>
  <c r="KT76" i="15"/>
  <c r="CY8" i="15"/>
  <c r="FX82" i="15"/>
  <c r="ND58" i="15"/>
  <c r="GL44" i="15"/>
  <c r="NI52" i="15"/>
  <c r="NO34" i="15"/>
  <c r="MR28" i="15"/>
  <c r="FF121" i="15"/>
  <c r="FM75" i="15"/>
  <c r="OB79" i="15"/>
  <c r="DF36" i="15"/>
  <c r="EJ38" i="15"/>
  <c r="NB25" i="15"/>
  <c r="KI60" i="15"/>
  <c r="IX96" i="15"/>
  <c r="OG69" i="15"/>
  <c r="IM63" i="15"/>
  <c r="IH9" i="15"/>
  <c r="JK40" i="15"/>
  <c r="JL95" i="15"/>
  <c r="GE71" i="15"/>
  <c r="LF77" i="15"/>
  <c r="LM28" i="15"/>
  <c r="EH87" i="15"/>
  <c r="LN16" i="15"/>
  <c r="EP120" i="15"/>
  <c r="CZ94" i="15"/>
  <c r="EV100" i="15"/>
  <c r="GX117" i="15"/>
  <c r="DF23" i="15"/>
  <c r="GQ26" i="15"/>
  <c r="OG66" i="15"/>
  <c r="EC69" i="15"/>
  <c r="DY69" i="15" s="1"/>
  <c r="OA121" i="15"/>
  <c r="FZ32" i="15"/>
  <c r="IN28" i="15"/>
  <c r="DW79" i="15"/>
  <c r="FL43" i="15"/>
  <c r="IZ66" i="15"/>
  <c r="NO101" i="15"/>
  <c r="JQ78" i="15"/>
  <c r="JM78" i="15" s="1"/>
  <c r="HP84" i="15"/>
  <c r="GW116" i="15"/>
  <c r="MJ10" i="15"/>
  <c r="MI10" i="15" s="1"/>
  <c r="NV20" i="15"/>
  <c r="GF24" i="15"/>
  <c r="KP87" i="15"/>
  <c r="JE83" i="15"/>
  <c r="JQ118" i="15"/>
  <c r="FY19" i="15"/>
  <c r="LR52" i="15"/>
  <c r="MF23" i="15"/>
  <c r="NZ116" i="15"/>
  <c r="NX116" i="15" s="1"/>
  <c r="FR12" i="15"/>
  <c r="LB40" i="15"/>
  <c r="FL10" i="15"/>
  <c r="LB89" i="15"/>
  <c r="ET16" i="15"/>
  <c r="ES16" i="15" s="1"/>
  <c r="KZ53" i="15"/>
  <c r="ME97" i="15"/>
  <c r="DE88" i="15"/>
  <c r="IR96" i="15"/>
  <c r="NN13" i="15"/>
  <c r="MJ7" i="15"/>
  <c r="GF23" i="15"/>
  <c r="EH74" i="15"/>
  <c r="BK74" i="15" s="1"/>
  <c r="EV24" i="15"/>
  <c r="LX65" i="15"/>
  <c r="LW65" i="15" s="1"/>
  <c r="LH118" i="15"/>
  <c r="GJ84" i="15"/>
  <c r="IB89" i="15"/>
  <c r="MF20" i="15"/>
  <c r="GQ89" i="15"/>
  <c r="GO89" i="15" s="1"/>
  <c r="IR97" i="15"/>
  <c r="NO108" i="15"/>
  <c r="JD81" i="15"/>
  <c r="IY49" i="15"/>
  <c r="HU36" i="15"/>
  <c r="JX16" i="15"/>
  <c r="LL50" i="15"/>
  <c r="LZ76" i="15"/>
  <c r="LV76" i="15" s="1"/>
  <c r="IS20" i="15"/>
  <c r="DD44" i="15"/>
  <c r="GW84" i="15"/>
  <c r="LZ8" i="15"/>
  <c r="HH68" i="15"/>
  <c r="KO38" i="15"/>
  <c r="GQ12" i="15"/>
  <c r="JR87" i="15"/>
  <c r="GP17" i="15"/>
  <c r="EC106" i="15"/>
  <c r="HC63" i="15"/>
  <c r="GW43" i="15"/>
  <c r="LA72" i="15"/>
  <c r="IH74" i="15"/>
  <c r="FM97" i="15"/>
  <c r="HO96" i="15"/>
  <c r="FY28" i="15"/>
  <c r="IZ106" i="15"/>
  <c r="EB76" i="15"/>
  <c r="GX50" i="15"/>
  <c r="FH34" i="15"/>
  <c r="NO87" i="15"/>
  <c r="FX68" i="15"/>
  <c r="FX89" i="15"/>
  <c r="OA117" i="15"/>
  <c r="MW41" i="15"/>
  <c r="GQ13" i="15"/>
  <c r="DX74" i="15"/>
  <c r="FX36" i="15"/>
  <c r="DD28" i="15"/>
  <c r="NI40" i="15"/>
  <c r="KZ94" i="15"/>
  <c r="IB64" i="15"/>
  <c r="LS8" i="15"/>
  <c r="GL108" i="15"/>
  <c r="IA7" i="15"/>
  <c r="JD70" i="15"/>
  <c r="IT21" i="15"/>
  <c r="GE87" i="15"/>
  <c r="GE90" i="15"/>
  <c r="GC90" i="15" s="1"/>
  <c r="EO86" i="15"/>
  <c r="FR26" i="15"/>
  <c r="MK120" i="15"/>
  <c r="MW44" i="15"/>
  <c r="MU44" i="15" s="1"/>
  <c r="GK54" i="15"/>
  <c r="LN34" i="15"/>
  <c r="CM92" i="15"/>
  <c r="CK92" i="15" s="1"/>
  <c r="GF15" i="15"/>
  <c r="IS82" i="15"/>
  <c r="NJ63" i="15"/>
  <c r="CL48" i="15"/>
  <c r="EO106" i="15"/>
  <c r="FB81" i="15"/>
  <c r="JQ97" i="15"/>
  <c r="FZ30" i="15"/>
  <c r="EI105" i="15"/>
  <c r="GE54" i="15"/>
  <c r="JD91" i="15"/>
  <c r="DV58" i="15"/>
  <c r="DU58" i="15" s="1"/>
  <c r="DL109" i="15"/>
  <c r="DH109" i="15" s="1"/>
  <c r="MF13" i="15"/>
  <c r="DW36" i="15"/>
  <c r="NV80" i="15"/>
  <c r="DL13" i="15"/>
  <c r="DW83" i="15"/>
  <c r="LX88" i="15"/>
  <c r="NU33" i="15"/>
  <c r="IT106" i="15"/>
  <c r="IO106" i="15" s="1"/>
  <c r="KN32" i="15"/>
  <c r="NT41" i="15"/>
  <c r="NR41" i="15" s="1"/>
  <c r="CL28" i="15"/>
  <c r="MP115" i="15"/>
  <c r="MO115" i="15" s="1"/>
  <c r="NC32" i="15"/>
  <c r="FB53" i="15"/>
  <c r="DW12" i="15"/>
  <c r="HJ28" i="15"/>
  <c r="OA23" i="15"/>
  <c r="NB120" i="15"/>
  <c r="CT47" i="15"/>
  <c r="CP47" i="15" s="1"/>
  <c r="FH14" i="15"/>
  <c r="EO85" i="15"/>
  <c r="EP38" i="15"/>
  <c r="EB99" i="15"/>
  <c r="IX30" i="15"/>
  <c r="HU25" i="15"/>
  <c r="JX18" i="15"/>
  <c r="HO45" i="15"/>
  <c r="EZ7" i="15"/>
  <c r="FS95" i="15"/>
  <c r="LA88" i="15"/>
  <c r="IL99" i="15"/>
  <c r="EB19" i="15"/>
  <c r="NN85" i="15"/>
  <c r="EJ75" i="15"/>
  <c r="NI73" i="15"/>
  <c r="HU42" i="15"/>
  <c r="HR42" i="15" s="1"/>
  <c r="EC38" i="15"/>
  <c r="DK65" i="15"/>
  <c r="FB55" i="15"/>
  <c r="DX52" i="15"/>
  <c r="CZ10" i="15"/>
  <c r="GQ20" i="15"/>
  <c r="GE46" i="15"/>
  <c r="CY101" i="15"/>
  <c r="KV16" i="15"/>
  <c r="GP48" i="15"/>
  <c r="GW73" i="15"/>
  <c r="HI74" i="15"/>
  <c r="FA66" i="15"/>
  <c r="MF89" i="15"/>
  <c r="LR53" i="15"/>
  <c r="OF76" i="15"/>
  <c r="DQ120" i="15"/>
  <c r="DJ57" i="15"/>
  <c r="HN98" i="15"/>
  <c r="KI53" i="15"/>
  <c r="DL47" i="15"/>
  <c r="HV68" i="15"/>
  <c r="DD41" i="15"/>
  <c r="HN9" i="15"/>
  <c r="KH23" i="15"/>
  <c r="FN34" i="15"/>
  <c r="MV21" i="15"/>
  <c r="LF76" i="15"/>
  <c r="EI63" i="15"/>
  <c r="LF108" i="15"/>
  <c r="EZ35" i="15"/>
  <c r="ET56" i="15"/>
  <c r="JR7" i="15"/>
  <c r="LF83" i="15"/>
  <c r="JW67" i="15"/>
  <c r="NZ92" i="15"/>
  <c r="GD105" i="15"/>
  <c r="EU69" i="15"/>
  <c r="CR89" i="15"/>
  <c r="CY83" i="15"/>
  <c r="DQ119" i="15"/>
  <c r="EB97" i="15"/>
  <c r="KV76" i="15"/>
  <c r="LN78" i="15"/>
  <c r="NN54" i="15"/>
  <c r="HU97" i="15"/>
  <c r="DX93" i="15"/>
  <c r="KP67" i="15"/>
  <c r="HN13" i="15"/>
  <c r="LT60" i="15"/>
  <c r="GK60" i="15"/>
  <c r="ET97" i="15"/>
  <c r="NO99" i="15"/>
  <c r="MJ86" i="15"/>
  <c r="MI86" i="15" s="1"/>
  <c r="GD88" i="15"/>
  <c r="FN108" i="15"/>
  <c r="GL82" i="15"/>
  <c r="DR67" i="15"/>
  <c r="KB33" i="15"/>
  <c r="CY115" i="15"/>
  <c r="HH17" i="15"/>
  <c r="IG32" i="15"/>
  <c r="FS89" i="15"/>
  <c r="MP54" i="15"/>
  <c r="GF116" i="15"/>
  <c r="HV43" i="15"/>
  <c r="MJ30" i="15"/>
  <c r="FA37" i="15"/>
  <c r="IB25" i="15"/>
  <c r="EO22" i="15"/>
  <c r="HP58" i="15"/>
  <c r="KU85" i="15"/>
  <c r="KS85" i="15" s="1"/>
  <c r="NH57" i="15"/>
  <c r="JL50" i="15"/>
  <c r="CM56" i="15"/>
  <c r="NT42" i="15"/>
  <c r="FY12" i="15"/>
  <c r="ME109" i="15"/>
  <c r="HZ14" i="15"/>
  <c r="JF85" i="15"/>
  <c r="FX79" i="15"/>
  <c r="NV14" i="15"/>
  <c r="IG47" i="15"/>
  <c r="OF71" i="15"/>
  <c r="NP86" i="15"/>
  <c r="FG26" i="15"/>
  <c r="FG99" i="15"/>
  <c r="KH25" i="15"/>
  <c r="JD25" i="15"/>
  <c r="GP52" i="15"/>
  <c r="HV51" i="15"/>
  <c r="LG90" i="15"/>
  <c r="JF14" i="15"/>
  <c r="HT83" i="15"/>
  <c r="LY19" i="15"/>
  <c r="CN10" i="15"/>
  <c r="CI10" i="15" s="1"/>
  <c r="IA118" i="15"/>
  <c r="CM70" i="15"/>
  <c r="NP48" i="15"/>
  <c r="ED66" i="15"/>
  <c r="NB80" i="15"/>
  <c r="ED94" i="15"/>
  <c r="NI121" i="15"/>
  <c r="NU36" i="15"/>
  <c r="KD106" i="15"/>
  <c r="JE79" i="15"/>
  <c r="JL78" i="15"/>
  <c r="HZ27" i="15"/>
  <c r="DL67" i="15"/>
  <c r="GL27" i="15"/>
  <c r="HH67" i="15"/>
  <c r="DX76" i="15"/>
  <c r="GF52" i="15"/>
  <c r="KN64" i="15"/>
  <c r="IY86" i="15"/>
  <c r="GD100" i="15"/>
  <c r="GB100" i="15" s="1"/>
  <c r="MP100" i="15"/>
  <c r="OG117" i="15"/>
  <c r="EU61" i="15"/>
  <c r="FN70" i="15"/>
  <c r="IA22" i="15"/>
  <c r="HB27" i="15"/>
  <c r="GD90" i="15"/>
  <c r="HJ35" i="15"/>
  <c r="FH99" i="15"/>
  <c r="HJ108" i="15"/>
  <c r="HI32" i="15"/>
  <c r="JP24" i="15"/>
  <c r="FX107" i="15"/>
  <c r="KI25" i="15"/>
  <c r="NO69" i="15"/>
  <c r="NB96" i="15"/>
  <c r="LF78" i="15"/>
  <c r="HO108" i="15"/>
  <c r="IZ21" i="15"/>
  <c r="IU21" i="15" s="1"/>
  <c r="KU52" i="15"/>
  <c r="KQ52" i="15" s="1"/>
  <c r="MR119" i="15"/>
  <c r="FL87" i="15"/>
  <c r="LL109" i="15"/>
  <c r="KD11" i="15"/>
  <c r="HC101" i="15"/>
  <c r="KU16" i="15"/>
  <c r="DV85" i="15"/>
  <c r="CZ97" i="15"/>
  <c r="LZ63" i="15"/>
  <c r="FA16" i="15"/>
  <c r="HD30" i="15"/>
  <c r="HN79" i="15"/>
  <c r="KN80" i="15"/>
  <c r="CL106" i="15"/>
  <c r="DL9" i="15"/>
  <c r="HT68" i="15"/>
  <c r="CZ19" i="15"/>
  <c r="CY55" i="15"/>
  <c r="NN40" i="15"/>
  <c r="JF95" i="15"/>
  <c r="MR98" i="15"/>
  <c r="HO77" i="15"/>
  <c r="LB50" i="15"/>
  <c r="IR27" i="15"/>
  <c r="IP27" i="15" s="1"/>
  <c r="GW27" i="15"/>
  <c r="HI6" i="15"/>
  <c r="LS96" i="15"/>
  <c r="NN47" i="15"/>
  <c r="DP77" i="15"/>
  <c r="JQ44" i="15"/>
  <c r="GX44" i="15"/>
  <c r="MK121" i="15"/>
  <c r="FN32" i="15"/>
  <c r="DK116" i="15"/>
  <c r="KP118" i="15"/>
  <c r="FH85" i="15"/>
  <c r="FN18" i="15"/>
  <c r="DF49" i="15"/>
  <c r="CN120" i="15"/>
  <c r="EV39" i="15"/>
  <c r="CL61" i="15"/>
  <c r="IG38" i="15"/>
  <c r="NI13" i="15"/>
  <c r="LM26" i="15"/>
  <c r="MF98" i="15"/>
  <c r="EB9" i="15"/>
  <c r="EN11" i="15"/>
  <c r="DP32" i="15"/>
  <c r="LT72" i="15"/>
  <c r="DX81" i="15"/>
  <c r="EC21" i="15"/>
  <c r="CX59" i="15"/>
  <c r="CV59" i="15" s="1"/>
  <c r="EU62" i="15"/>
  <c r="FZ23" i="15"/>
  <c r="IH73" i="15"/>
  <c r="NJ72" i="15"/>
  <c r="MW77" i="15"/>
  <c r="HH109" i="15"/>
  <c r="NI76" i="15"/>
  <c r="MW66" i="15"/>
  <c r="GK94" i="15"/>
  <c r="NV18" i="15"/>
  <c r="JE98" i="15"/>
  <c r="EZ106" i="15"/>
  <c r="DQ62" i="15"/>
  <c r="IM99" i="15"/>
  <c r="IG61" i="15"/>
  <c r="DD66" i="15"/>
  <c r="DF16" i="15"/>
  <c r="IF95" i="15"/>
  <c r="LF16" i="15"/>
  <c r="IM50" i="15"/>
  <c r="NH93" i="15"/>
  <c r="DD80" i="15"/>
  <c r="CZ67" i="15"/>
  <c r="LX10" i="15"/>
  <c r="KV119" i="15"/>
  <c r="IZ81" i="15"/>
  <c r="KI54" i="15"/>
  <c r="MV116" i="15"/>
  <c r="LB48" i="15"/>
  <c r="GF14" i="15"/>
  <c r="IY25" i="15"/>
  <c r="HU22" i="15"/>
  <c r="ED62" i="15"/>
  <c r="EZ94" i="15"/>
  <c r="EY94" i="15" s="1"/>
  <c r="HC15" i="15"/>
  <c r="GJ61" i="15"/>
  <c r="GG61" i="15" s="1"/>
  <c r="NT119" i="15"/>
  <c r="GJ121" i="15"/>
  <c r="KH44" i="15"/>
  <c r="LF75" i="15"/>
  <c r="GW75" i="15"/>
  <c r="ML101" i="15"/>
  <c r="GQ75" i="15"/>
  <c r="GN75" i="15" s="1"/>
  <c r="CX84" i="15"/>
  <c r="GP14" i="15"/>
  <c r="NP40" i="15"/>
  <c r="LB27" i="15"/>
  <c r="DL98" i="15"/>
  <c r="EP86" i="15"/>
  <c r="EB6" i="15"/>
  <c r="ET100" i="15"/>
  <c r="FG35" i="15"/>
  <c r="LG62" i="15"/>
  <c r="IG94" i="15"/>
  <c r="DR20" i="15"/>
  <c r="KZ60" i="15"/>
  <c r="GV6" i="15"/>
  <c r="NO12" i="15"/>
  <c r="KV94" i="15"/>
  <c r="DV67" i="15"/>
  <c r="FX118" i="15"/>
  <c r="NB45" i="15"/>
  <c r="FA44" i="15"/>
  <c r="HP16" i="15"/>
  <c r="HK16" i="15" s="1"/>
  <c r="FM78" i="15"/>
  <c r="HD95" i="15"/>
  <c r="DV70" i="15"/>
  <c r="FS23" i="15"/>
  <c r="GE56" i="15"/>
  <c r="CR19" i="15"/>
  <c r="EN79" i="15"/>
  <c r="EU81" i="15"/>
  <c r="LZ34" i="15"/>
  <c r="MV84" i="15"/>
  <c r="DF28" i="15"/>
  <c r="HZ101" i="15"/>
  <c r="KT36" i="15"/>
  <c r="ML92" i="15"/>
  <c r="LT59" i="15"/>
  <c r="JK90" i="15"/>
  <c r="CN13" i="15"/>
  <c r="EZ61" i="15"/>
  <c r="ET75" i="15"/>
  <c r="FL79" i="15"/>
  <c r="IF14" i="15"/>
  <c r="IE14" i="15" s="1"/>
  <c r="HB43" i="15"/>
  <c r="HC39" i="15"/>
  <c r="CN90" i="15"/>
  <c r="HC98" i="15"/>
  <c r="HU12" i="15"/>
  <c r="MX81" i="15"/>
  <c r="EC49" i="15"/>
  <c r="EA49" i="15" s="1"/>
  <c r="ED15" i="15"/>
  <c r="OG44" i="15"/>
  <c r="MF119" i="15"/>
  <c r="KU15" i="15"/>
  <c r="GJ59" i="15"/>
  <c r="FM70" i="15"/>
  <c r="CL69" i="15"/>
  <c r="NU20" i="15"/>
  <c r="NR20" i="15" s="1"/>
  <c r="GX70" i="15"/>
  <c r="HH16" i="15"/>
  <c r="EN109" i="15"/>
  <c r="HD98" i="15"/>
  <c r="CL45" i="15"/>
  <c r="FX19" i="15"/>
  <c r="DE100" i="15"/>
  <c r="KV63" i="15"/>
  <c r="IR100" i="15"/>
  <c r="LG105" i="15"/>
  <c r="MW63" i="15"/>
  <c r="HB81" i="15"/>
  <c r="DX32" i="15"/>
  <c r="EH40" i="15"/>
  <c r="HO42" i="15"/>
  <c r="FF30" i="15"/>
  <c r="MF51" i="15"/>
  <c r="LZ88" i="15"/>
  <c r="JJ93" i="15"/>
  <c r="LT35" i="15"/>
  <c r="LO35" i="15" s="1"/>
  <c r="IX106" i="15"/>
  <c r="LF79" i="15"/>
  <c r="IL18" i="15"/>
  <c r="CY49" i="15"/>
  <c r="LR43" i="15"/>
  <c r="NV101" i="15"/>
  <c r="GQ53" i="15"/>
  <c r="IF94" i="15"/>
  <c r="EH39" i="15"/>
  <c r="BK39" i="15" s="1"/>
  <c r="LF45" i="15"/>
  <c r="CN55" i="15"/>
  <c r="MQ46" i="15"/>
  <c r="MX45" i="15"/>
  <c r="FH6" i="15"/>
  <c r="GJ81" i="15"/>
  <c r="MX70" i="15"/>
  <c r="CN60" i="15"/>
  <c r="GQ74" i="15"/>
  <c r="HZ8" i="15"/>
  <c r="HV81" i="15"/>
  <c r="DQ40" i="15"/>
  <c r="FS107" i="15"/>
  <c r="CM42" i="15"/>
  <c r="IR35" i="15"/>
  <c r="EJ107" i="15"/>
  <c r="LF98" i="15"/>
  <c r="DL76" i="15"/>
  <c r="HZ61" i="15"/>
  <c r="IF92" i="15"/>
  <c r="FM73" i="15"/>
  <c r="NI97" i="15"/>
  <c r="EP61" i="15"/>
  <c r="EO28" i="15"/>
  <c r="EU32" i="15"/>
  <c r="FS66" i="15"/>
  <c r="JV35" i="15"/>
  <c r="CT69" i="15"/>
  <c r="KU117" i="15"/>
  <c r="IT27" i="15"/>
  <c r="JF27" i="15"/>
  <c r="JV109" i="15"/>
  <c r="JV83" i="15"/>
  <c r="JU83" i="15" s="1"/>
  <c r="EU34" i="15"/>
  <c r="HH23" i="15"/>
  <c r="NN45" i="15"/>
  <c r="NT86" i="15"/>
  <c r="GJ62" i="15"/>
  <c r="CX36" i="15"/>
  <c r="CU36" i="15" s="1"/>
  <c r="HT40" i="15"/>
  <c r="JR8" i="15"/>
  <c r="JL86" i="15"/>
  <c r="KC89" i="15"/>
  <c r="LR94" i="15"/>
  <c r="DJ19" i="15"/>
  <c r="JF81" i="15"/>
  <c r="CX28" i="15"/>
  <c r="LG48" i="15"/>
  <c r="EV49" i="15"/>
  <c r="FS24" i="15"/>
  <c r="IM88" i="15"/>
  <c r="EN106" i="15"/>
  <c r="DK37" i="15"/>
  <c r="DV79" i="15"/>
  <c r="EC99" i="15"/>
  <c r="FG18" i="15"/>
  <c r="DP121" i="15"/>
  <c r="MK53" i="15"/>
  <c r="FR8" i="15"/>
  <c r="FR14" i="15"/>
  <c r="HV30" i="15"/>
  <c r="ED98" i="15"/>
  <c r="LT81" i="15"/>
  <c r="LO81" i="15" s="1"/>
  <c r="JP79" i="15"/>
  <c r="NO67" i="15"/>
  <c r="DW67" i="15"/>
  <c r="MQ75" i="15"/>
  <c r="MM75" i="15" s="1"/>
  <c r="FZ35" i="15"/>
  <c r="EZ96" i="15"/>
  <c r="NP108" i="15"/>
  <c r="OF33" i="15"/>
  <c r="DW76" i="15"/>
  <c r="HC82" i="15"/>
  <c r="KT35" i="15"/>
  <c r="ND84" i="15"/>
  <c r="JF32" i="15"/>
  <c r="EN86" i="15"/>
  <c r="JF37" i="15"/>
  <c r="HJ99" i="15"/>
  <c r="FN42" i="15"/>
  <c r="NI53" i="15"/>
  <c r="IN17" i="15"/>
  <c r="MX47" i="15"/>
  <c r="MT47" i="15" s="1"/>
  <c r="JQ37" i="15"/>
  <c r="LS68" i="15"/>
  <c r="NI41" i="15"/>
  <c r="IN19" i="15"/>
  <c r="II19" i="15" s="1"/>
  <c r="IR47" i="15"/>
  <c r="FS94" i="15"/>
  <c r="FS22" i="15"/>
  <c r="OB32" i="15"/>
  <c r="NW32" i="15" s="1"/>
  <c r="NN10" i="15"/>
  <c r="MV29" i="15"/>
  <c r="HP97" i="15"/>
  <c r="OH46" i="15"/>
  <c r="NB105" i="15"/>
  <c r="IF74" i="15"/>
  <c r="DD64" i="15"/>
  <c r="HO14" i="15"/>
  <c r="HL14" i="15" s="1"/>
  <c r="IN105" i="15"/>
  <c r="NU117" i="15"/>
  <c r="NB100" i="15"/>
  <c r="LR12" i="15"/>
  <c r="LP12" i="15" s="1"/>
  <c r="KD55" i="15"/>
  <c r="GE116" i="15"/>
  <c r="DD56" i="15"/>
  <c r="NU101" i="15"/>
  <c r="GW87" i="15"/>
  <c r="DJ117" i="15"/>
  <c r="DP26" i="15"/>
  <c r="DJ48" i="15"/>
  <c r="HD29" i="15"/>
  <c r="KC40" i="15"/>
  <c r="LM6" i="15"/>
  <c r="FZ49" i="15"/>
  <c r="EN70" i="15"/>
  <c r="HC72" i="15"/>
  <c r="EN41" i="15"/>
  <c r="HO101" i="15"/>
  <c r="HM101" i="15" s="1"/>
  <c r="IB117" i="15"/>
  <c r="JV116" i="15"/>
  <c r="DV73" i="15"/>
  <c r="DE89" i="15"/>
  <c r="ML80" i="15"/>
  <c r="HI83" i="15"/>
  <c r="LL13" i="15"/>
  <c r="DP37" i="15"/>
  <c r="EN12" i="15"/>
  <c r="GE119" i="15"/>
  <c r="FA73" i="15"/>
  <c r="GD73" i="15"/>
  <c r="HH14" i="15"/>
  <c r="IN69" i="15"/>
  <c r="FY26" i="15"/>
  <c r="FV26" i="15" s="1"/>
  <c r="NP101" i="15"/>
  <c r="GJ38" i="15"/>
  <c r="LB33" i="15"/>
  <c r="DL108" i="15"/>
  <c r="KD97" i="15"/>
  <c r="LM27" i="15"/>
  <c r="GR97" i="15"/>
  <c r="IB70" i="15"/>
  <c r="LZ15" i="15"/>
  <c r="LV15" i="15" s="1"/>
  <c r="JL37" i="15"/>
  <c r="EJ36" i="15"/>
  <c r="DE70" i="15"/>
  <c r="JW69" i="15"/>
  <c r="JT69" i="15" s="1"/>
  <c r="LY28" i="15"/>
  <c r="IB15" i="15"/>
  <c r="DP74" i="15"/>
  <c r="HC24" i="15"/>
  <c r="EI6" i="15"/>
  <c r="LM89" i="15"/>
  <c r="ML44" i="15"/>
  <c r="GR94" i="15"/>
  <c r="GM94" i="15" s="1"/>
  <c r="CS96" i="15"/>
  <c r="NZ86" i="15"/>
  <c r="HH22" i="15"/>
  <c r="LA85" i="15"/>
  <c r="EU45" i="15"/>
  <c r="MX36" i="15"/>
  <c r="IF26" i="15"/>
  <c r="DP88" i="15"/>
  <c r="FT17" i="15"/>
  <c r="CL47" i="15"/>
  <c r="NO106" i="15"/>
  <c r="JK118" i="15"/>
  <c r="NN64" i="15"/>
  <c r="CT14" i="15"/>
  <c r="KV91" i="15"/>
  <c r="IL55" i="15"/>
  <c r="GL52" i="15"/>
  <c r="MR85" i="15"/>
  <c r="CZ21" i="15"/>
  <c r="KT100" i="15"/>
  <c r="FM21" i="15"/>
  <c r="IL48" i="15"/>
  <c r="MV48" i="15"/>
  <c r="FL62" i="15"/>
  <c r="HU35" i="15"/>
  <c r="OH89" i="15"/>
  <c r="DV77" i="15"/>
  <c r="DU77" i="15" s="1"/>
  <c r="IR10" i="15"/>
  <c r="CT36" i="15"/>
  <c r="HN120" i="15"/>
  <c r="EU28" i="15"/>
  <c r="ND11" i="15"/>
  <c r="KJ83" i="15"/>
  <c r="EN99" i="15"/>
  <c r="LA82" i="15"/>
  <c r="JP34" i="15"/>
  <c r="JM34" i="15" s="1"/>
  <c r="MX100" i="15"/>
  <c r="LR62" i="15"/>
  <c r="ML13" i="15"/>
  <c r="IG31" i="15"/>
  <c r="KC50" i="15"/>
  <c r="HP6" i="15"/>
  <c r="KJ98" i="15"/>
  <c r="KZ7" i="15"/>
  <c r="CY22" i="15"/>
  <c r="MJ108" i="15"/>
  <c r="GQ80" i="15"/>
  <c r="FY57" i="15"/>
  <c r="DJ56" i="15"/>
  <c r="DW15" i="15"/>
  <c r="OF68" i="15"/>
  <c r="EN53" i="15"/>
  <c r="EL53" i="15" s="1"/>
  <c r="LH47" i="15"/>
  <c r="GJ78" i="15"/>
  <c r="IY67" i="15"/>
  <c r="IW67" i="15" s="1"/>
  <c r="NZ56" i="15"/>
  <c r="KB61" i="15"/>
  <c r="MJ14" i="15"/>
  <c r="EN74" i="15"/>
  <c r="KN51" i="15"/>
  <c r="LX107" i="15"/>
  <c r="IB85" i="15"/>
  <c r="FX63" i="15"/>
  <c r="FZ66" i="15"/>
  <c r="FZ21" i="15"/>
  <c r="NP52" i="15"/>
  <c r="FX33" i="15"/>
  <c r="FV33" i="15" s="1"/>
  <c r="OA26" i="15"/>
  <c r="MD107" i="15"/>
  <c r="FG47" i="15"/>
  <c r="KO28" i="15"/>
  <c r="EI57" i="15"/>
  <c r="EG57" i="15" s="1"/>
  <c r="EV119" i="15"/>
  <c r="NB95" i="15"/>
  <c r="MV20" i="15"/>
  <c r="JK27" i="15"/>
  <c r="HC6" i="15"/>
  <c r="OF28" i="15"/>
  <c r="ED34" i="15"/>
  <c r="DF56" i="15"/>
  <c r="GF28" i="15"/>
  <c r="IT58" i="15"/>
  <c r="MV24" i="15"/>
  <c r="DV29" i="15"/>
  <c r="DF82" i="15"/>
  <c r="KI79" i="15"/>
  <c r="CL22" i="15"/>
  <c r="OA20" i="15"/>
  <c r="CL89" i="15"/>
  <c r="GX97" i="15"/>
  <c r="GF45" i="15"/>
  <c r="LA119" i="15"/>
  <c r="FZ90" i="15"/>
  <c r="FS12" i="15"/>
  <c r="IX6" i="15"/>
  <c r="HB29" i="15"/>
  <c r="FF12" i="15"/>
  <c r="GK10" i="15"/>
  <c r="IH79" i="15"/>
  <c r="IG29" i="15"/>
  <c r="OF93" i="15"/>
  <c r="KC88" i="15"/>
  <c r="HD22" i="15"/>
  <c r="GP28" i="15"/>
  <c r="LN119" i="15"/>
  <c r="KU64" i="15"/>
  <c r="FY99" i="15"/>
  <c r="DQ27" i="15"/>
  <c r="CN21" i="15"/>
  <c r="FF68" i="15"/>
  <c r="LM20" i="15"/>
  <c r="MD33" i="15"/>
  <c r="OG88" i="15"/>
  <c r="NZ27" i="15"/>
  <c r="JE80" i="15"/>
  <c r="FM81" i="15"/>
  <c r="JL118" i="15"/>
  <c r="HD51" i="15"/>
  <c r="IX81" i="15"/>
  <c r="HP105" i="15"/>
  <c r="HK105" i="15" s="1"/>
  <c r="CR107" i="15"/>
  <c r="NT115" i="15"/>
  <c r="MW57" i="15"/>
  <c r="OG32" i="15"/>
  <c r="MJ64" i="15"/>
  <c r="KO120" i="15"/>
  <c r="JE101" i="15"/>
  <c r="NV86" i="15"/>
  <c r="JL46" i="15"/>
  <c r="EH65" i="15"/>
  <c r="BK65" i="15" s="1"/>
  <c r="FS31" i="15"/>
  <c r="CM51" i="15"/>
  <c r="HB118" i="15"/>
  <c r="GK62" i="15"/>
  <c r="FR64" i="15"/>
  <c r="NN26" i="15"/>
  <c r="NM26" i="15" s="1"/>
  <c r="KB109" i="15"/>
  <c r="DF57" i="15"/>
  <c r="EV7" i="15"/>
  <c r="HJ59" i="15"/>
  <c r="NU119" i="15"/>
  <c r="GD18" i="15"/>
  <c r="DQ24" i="15"/>
  <c r="FL121" i="15"/>
  <c r="HU64" i="15"/>
  <c r="CN71" i="15"/>
  <c r="DW46" i="15"/>
  <c r="GQ88" i="15"/>
  <c r="JK49" i="15"/>
  <c r="DL94" i="15"/>
  <c r="CR33" i="15"/>
  <c r="MK29" i="15"/>
  <c r="DX119" i="15"/>
  <c r="EV57" i="15"/>
  <c r="GD25" i="15"/>
  <c r="DE55" i="15"/>
  <c r="JD78" i="15"/>
  <c r="JV37" i="15"/>
  <c r="CL116" i="15"/>
  <c r="FT30" i="15"/>
  <c r="EZ47" i="15"/>
  <c r="IZ85" i="15"/>
  <c r="ED23" i="15"/>
  <c r="MQ106" i="15"/>
  <c r="CT9" i="15"/>
  <c r="NO38" i="15"/>
  <c r="HH51" i="15"/>
  <c r="FR30" i="15"/>
  <c r="FY95" i="15"/>
  <c r="NV58" i="15"/>
  <c r="MQ88" i="15"/>
  <c r="IR95" i="15"/>
  <c r="IP95" i="15" s="1"/>
  <c r="LX94" i="15"/>
  <c r="EU22" i="15"/>
  <c r="FY86" i="15"/>
  <c r="KZ107" i="15"/>
  <c r="GF60" i="15"/>
  <c r="KP42" i="15"/>
  <c r="LY58" i="15"/>
  <c r="IM105" i="15"/>
  <c r="NJ108" i="15"/>
  <c r="LA117" i="15"/>
  <c r="IT66" i="15"/>
  <c r="DP67" i="15"/>
  <c r="MW38" i="15"/>
  <c r="LL108" i="15"/>
  <c r="IB35" i="15"/>
  <c r="KO49" i="15"/>
  <c r="GE57" i="15"/>
  <c r="HU43" i="15"/>
  <c r="GV121" i="15"/>
  <c r="KN107" i="15"/>
  <c r="FX105" i="15"/>
  <c r="IN121" i="15"/>
  <c r="DV96" i="15"/>
  <c r="LR69" i="15"/>
  <c r="KZ17" i="15"/>
  <c r="JR86" i="15"/>
  <c r="EZ101" i="15"/>
  <c r="MP70" i="15"/>
  <c r="JE50" i="15"/>
  <c r="EU57" i="15"/>
  <c r="KU71" i="15"/>
  <c r="EV85" i="15"/>
  <c r="JE91" i="15"/>
  <c r="DF101" i="15"/>
  <c r="JR56" i="15"/>
  <c r="JW48" i="15"/>
  <c r="IY69" i="15"/>
  <c r="FZ82" i="15"/>
  <c r="IX69" i="15"/>
  <c r="IW69" i="15" s="1"/>
  <c r="IZ68" i="15"/>
  <c r="LX60" i="15"/>
  <c r="FY58" i="15"/>
  <c r="LL71" i="15"/>
  <c r="GJ23" i="15"/>
  <c r="GH23" i="15" s="1"/>
  <c r="NP59" i="15"/>
  <c r="IA82" i="15"/>
  <c r="OG109" i="15"/>
  <c r="CS73" i="15"/>
  <c r="LN46" i="15"/>
  <c r="CM75" i="15"/>
  <c r="EH37" i="15"/>
  <c r="BK37" i="15" s="1"/>
  <c r="NN27" i="15"/>
  <c r="MW32" i="15"/>
  <c r="MJ90" i="15"/>
  <c r="HI86" i="15"/>
  <c r="DF24" i="15"/>
  <c r="DA24" i="15" s="1"/>
  <c r="KZ93" i="15"/>
  <c r="IB24" i="15"/>
  <c r="LR119" i="15"/>
  <c r="LN41" i="15"/>
  <c r="IH39" i="15"/>
  <c r="NC109" i="15"/>
  <c r="GP27" i="15"/>
  <c r="FL50" i="15"/>
  <c r="JK54" i="15"/>
  <c r="CM63" i="15"/>
  <c r="CK63" i="15" s="1"/>
  <c r="EI87" i="15"/>
  <c r="EH8" i="15"/>
  <c r="HC52" i="15"/>
  <c r="HD7" i="15"/>
  <c r="IG58" i="15"/>
  <c r="LM7" i="15"/>
  <c r="FM29" i="15"/>
  <c r="JP93" i="15"/>
  <c r="LF59" i="15"/>
  <c r="JX56" i="15"/>
  <c r="KV6" i="15"/>
  <c r="GD57" i="15"/>
  <c r="OF74" i="15"/>
  <c r="LS39" i="15"/>
  <c r="DJ18" i="15"/>
  <c r="KO107" i="15"/>
  <c r="EB68" i="15"/>
  <c r="HD108" i="15"/>
  <c r="GY108" i="15" s="1"/>
  <c r="JV18" i="15"/>
  <c r="NO105" i="15"/>
  <c r="DK82" i="15"/>
  <c r="LT82" i="15"/>
  <c r="FA108" i="15"/>
  <c r="NP41" i="15"/>
  <c r="ML59" i="15"/>
  <c r="DX19" i="15"/>
  <c r="IF69" i="15"/>
  <c r="IT35" i="15"/>
  <c r="DK68" i="15"/>
  <c r="ET29" i="15"/>
  <c r="EQ29" i="15" s="1"/>
  <c r="OB81" i="15"/>
  <c r="ED41" i="15"/>
  <c r="LY77" i="15"/>
  <c r="LA107" i="15"/>
  <c r="EH31" i="15"/>
  <c r="IF65" i="15"/>
  <c r="JL72" i="15"/>
  <c r="FT12" i="15"/>
  <c r="FP12" i="15" s="1"/>
  <c r="NP75" i="15"/>
  <c r="GL9" i="15"/>
  <c r="DR22" i="15"/>
  <c r="CY65" i="15"/>
  <c r="GJ87" i="15"/>
  <c r="CT20" i="15"/>
  <c r="LH53" i="15"/>
  <c r="GF100" i="15"/>
  <c r="LX40" i="15"/>
  <c r="HV95" i="15"/>
  <c r="LF71" i="15"/>
  <c r="LR64" i="15"/>
  <c r="IR40" i="15"/>
  <c r="EP67" i="15"/>
  <c r="HZ29" i="15"/>
  <c r="NB41" i="15"/>
  <c r="IL96" i="15"/>
  <c r="IA46" i="15"/>
  <c r="GJ100" i="15"/>
  <c r="GI100" i="15" s="1"/>
  <c r="DL73" i="15"/>
  <c r="DH73" i="15" s="1"/>
  <c r="GE94" i="15"/>
  <c r="KI24" i="15"/>
  <c r="LT16" i="15"/>
  <c r="HJ62" i="15"/>
  <c r="KD59" i="15"/>
  <c r="NN106" i="15"/>
  <c r="OB52" i="15"/>
  <c r="EC75" i="15"/>
  <c r="MR35" i="15"/>
  <c r="LX99" i="15"/>
  <c r="LG49" i="15"/>
  <c r="ND14" i="15"/>
  <c r="IG108" i="15"/>
  <c r="KT80" i="15"/>
  <c r="CX22" i="15"/>
  <c r="LT76" i="15"/>
  <c r="HD74" i="15"/>
  <c r="KV117" i="15"/>
  <c r="FM44" i="15"/>
  <c r="KU24" i="15"/>
  <c r="CY62" i="15"/>
  <c r="JF97" i="15"/>
  <c r="HV83" i="15"/>
  <c r="NJ107" i="15"/>
  <c r="KU45" i="15"/>
  <c r="KV22" i="15"/>
  <c r="JW56" i="15"/>
  <c r="IG33" i="15"/>
  <c r="KT66" i="15"/>
  <c r="DF53" i="15"/>
  <c r="FF34" i="15"/>
  <c r="KT16" i="15"/>
  <c r="KR16" i="15" s="1"/>
  <c r="MK54" i="15"/>
  <c r="DP45" i="15"/>
  <c r="KP55" i="15"/>
  <c r="DV66" i="15"/>
  <c r="GE10" i="15"/>
  <c r="DE68" i="15"/>
  <c r="OH34" i="15"/>
  <c r="DF46" i="15"/>
  <c r="JJ25" i="15"/>
  <c r="LF27" i="15"/>
  <c r="HB117" i="15"/>
  <c r="ND8" i="15"/>
  <c r="HU99" i="15"/>
  <c r="FH22" i="15"/>
  <c r="GL87" i="15"/>
  <c r="KN96" i="15"/>
  <c r="GL81" i="15"/>
  <c r="LR86" i="15"/>
  <c r="MQ11" i="15"/>
  <c r="HI11" i="15"/>
  <c r="KU22" i="15"/>
  <c r="GK48" i="15"/>
  <c r="KV85" i="15"/>
  <c r="HT67" i="15"/>
  <c r="CS56" i="15"/>
  <c r="JL27" i="15"/>
  <c r="CT85" i="15"/>
  <c r="FH95" i="15"/>
  <c r="GW7" i="15"/>
  <c r="JK89" i="15"/>
  <c r="JW54" i="15"/>
  <c r="KT68" i="15"/>
  <c r="FT73" i="15"/>
  <c r="OF25" i="15"/>
  <c r="CT74" i="15"/>
  <c r="GF101" i="15"/>
  <c r="GB101" i="15" s="1"/>
  <c r="ML36" i="15"/>
  <c r="LH80" i="15"/>
  <c r="EP96" i="15"/>
  <c r="EZ28" i="15"/>
  <c r="EW28" i="15" s="1"/>
  <c r="JK47" i="15"/>
  <c r="NJ64" i="15"/>
  <c r="DL35" i="15"/>
  <c r="DL118" i="15"/>
  <c r="CS74" i="15"/>
  <c r="JV88" i="15"/>
  <c r="ND73" i="15"/>
  <c r="GP90" i="15"/>
  <c r="KJ64" i="15"/>
  <c r="JK15" i="15"/>
  <c r="CM78" i="15"/>
  <c r="KJ50" i="15"/>
  <c r="KF50" i="15" s="1"/>
  <c r="DJ41" i="15"/>
  <c r="MX106" i="15"/>
  <c r="KB32" i="15"/>
  <c r="MK109" i="15"/>
  <c r="FB121" i="15"/>
  <c r="FN92" i="15"/>
  <c r="NH63" i="15"/>
  <c r="FG10" i="15"/>
  <c r="IA24" i="15"/>
  <c r="EC7" i="15"/>
  <c r="MK56" i="15"/>
  <c r="LY75" i="15"/>
  <c r="MQ43" i="15"/>
  <c r="HC11" i="15"/>
  <c r="KJ61" i="15"/>
  <c r="DD79" i="15"/>
  <c r="KU35" i="15"/>
  <c r="EP108" i="15"/>
  <c r="HC99" i="15"/>
  <c r="MP37" i="15"/>
  <c r="EH47" i="15"/>
  <c r="EJ67" i="15"/>
  <c r="ME90" i="15"/>
  <c r="EI86" i="15"/>
  <c r="EE86" i="15" s="1"/>
  <c r="NB69" i="15"/>
  <c r="CS58" i="15"/>
  <c r="FN46" i="15"/>
  <c r="CS63" i="15"/>
  <c r="MD8" i="15"/>
  <c r="KU72" i="15"/>
  <c r="JX39" i="15"/>
  <c r="KN52" i="15"/>
  <c r="HJ80" i="15"/>
  <c r="NV95" i="15"/>
  <c r="MQ29" i="15"/>
  <c r="GQ42" i="15"/>
  <c r="CN101" i="15"/>
  <c r="DP48" i="15"/>
  <c r="GD77" i="15"/>
  <c r="JK13" i="15"/>
  <c r="KT23" i="15"/>
  <c r="IZ118" i="15"/>
  <c r="GL25" i="15"/>
  <c r="GH25" i="15" s="1"/>
  <c r="FH108" i="15"/>
  <c r="NP72" i="15"/>
  <c r="KH28" i="15"/>
  <c r="IR108" i="15"/>
  <c r="MW21" i="15"/>
  <c r="MU21" i="15" s="1"/>
  <c r="LT50" i="15"/>
  <c r="CN79" i="15"/>
  <c r="IX28" i="15"/>
  <c r="ML42" i="15"/>
  <c r="EC15" i="15"/>
  <c r="JV13" i="15"/>
  <c r="DK119" i="15"/>
  <c r="MR88" i="15"/>
  <c r="MM88" i="15" s="1"/>
  <c r="JJ6" i="15"/>
  <c r="IB46" i="15"/>
  <c r="NJ117" i="15"/>
  <c r="LF44" i="15"/>
  <c r="LC44" i="15" s="1"/>
  <c r="IA115" i="15"/>
  <c r="OB101" i="15"/>
  <c r="IF120" i="15"/>
  <c r="JP68" i="15"/>
  <c r="NZ8" i="15"/>
  <c r="NV23" i="15"/>
  <c r="GF73" i="15"/>
  <c r="IZ33" i="15"/>
  <c r="GL42" i="15"/>
  <c r="EU20" i="15"/>
  <c r="KT89" i="15"/>
  <c r="OG52" i="15"/>
  <c r="NB35" i="15"/>
  <c r="GP89" i="15"/>
  <c r="IR17" i="15"/>
  <c r="HH81" i="15"/>
  <c r="HU106" i="15"/>
  <c r="HS106" i="15" s="1"/>
  <c r="MV41" i="15"/>
  <c r="HH100" i="15"/>
  <c r="IY54" i="15"/>
  <c r="EI55" i="15"/>
  <c r="LM11" i="15"/>
  <c r="ND121" i="15"/>
  <c r="LB12" i="15"/>
  <c r="DW118" i="15"/>
  <c r="DK35" i="15"/>
  <c r="KZ19" i="15"/>
  <c r="KY19" i="15" s="1"/>
  <c r="FT78" i="15"/>
  <c r="FR72" i="15"/>
  <c r="HI68" i="15"/>
  <c r="KU43" i="15"/>
  <c r="KH39" i="15"/>
  <c r="LL68" i="15"/>
  <c r="JD80" i="15"/>
  <c r="IH7" i="15"/>
  <c r="CL33" i="15"/>
  <c r="GE41" i="15"/>
  <c r="MK105" i="15"/>
  <c r="EO21" i="15"/>
  <c r="EZ20" i="15"/>
  <c r="MR15" i="15"/>
  <c r="LN58" i="15"/>
  <c r="LM72" i="15"/>
  <c r="CY95" i="15"/>
  <c r="CW95" i="15" s="1"/>
  <c r="IZ57" i="15"/>
  <c r="IX21" i="15"/>
  <c r="MJ63" i="15"/>
  <c r="IT15" i="15"/>
  <c r="FZ10" i="15"/>
  <c r="EI20" i="15"/>
  <c r="ML38" i="15"/>
  <c r="GF108" i="15"/>
  <c r="ML29" i="15"/>
  <c r="EC39" i="15"/>
  <c r="MJ52" i="15"/>
  <c r="MI52" i="15" s="1"/>
  <c r="NB52" i="15"/>
  <c r="NZ89" i="15"/>
  <c r="GD19" i="15"/>
  <c r="LX120" i="15"/>
  <c r="EV72" i="15"/>
  <c r="GD81" i="15"/>
  <c r="DV59" i="15"/>
  <c r="JP86" i="15"/>
  <c r="OH100" i="15"/>
  <c r="FH68" i="15"/>
  <c r="GE6" i="15"/>
  <c r="JV65" i="15"/>
  <c r="FR98" i="15"/>
  <c r="LS34" i="15"/>
  <c r="GW20" i="15"/>
  <c r="FM109" i="15"/>
  <c r="DE32" i="15"/>
  <c r="MF33" i="15"/>
  <c r="HD18" i="15"/>
  <c r="GP76" i="15"/>
  <c r="MQ62" i="15"/>
  <c r="DF11" i="15"/>
  <c r="DL30" i="15"/>
  <c r="EN90" i="15"/>
  <c r="NH75" i="15"/>
  <c r="IH22" i="15"/>
  <c r="EN40" i="15"/>
  <c r="CS100" i="15"/>
  <c r="ML77" i="15"/>
  <c r="GQ44" i="15"/>
  <c r="HJ60" i="15"/>
  <c r="MJ16" i="15"/>
  <c r="CL79" i="15"/>
  <c r="HU46" i="15"/>
  <c r="KT26" i="15"/>
  <c r="KS26" i="15" s="1"/>
  <c r="GP98" i="15"/>
  <c r="IG65" i="15"/>
  <c r="IC65" i="15" s="1"/>
  <c r="IL77" i="15"/>
  <c r="MV67" i="15"/>
  <c r="GX78" i="15"/>
  <c r="DL45" i="15"/>
  <c r="DG45" i="15" s="1"/>
  <c r="IA101" i="15"/>
  <c r="FA55" i="15"/>
  <c r="MQ13" i="15"/>
  <c r="NJ118" i="15"/>
  <c r="NH45" i="15"/>
  <c r="GR62" i="15"/>
  <c r="EB10" i="15"/>
  <c r="LZ95" i="15"/>
  <c r="LU95" i="15" s="1"/>
  <c r="LL51" i="15"/>
  <c r="GK116" i="15"/>
  <c r="LF115" i="15"/>
  <c r="HV76" i="15"/>
  <c r="JF116" i="15"/>
  <c r="OG26" i="15"/>
  <c r="LR21" i="15"/>
  <c r="IM79" i="15"/>
  <c r="IH47" i="15"/>
  <c r="LG115" i="15"/>
  <c r="NP6" i="15"/>
  <c r="NU53" i="15"/>
  <c r="OB43" i="15"/>
  <c r="MF78" i="15"/>
  <c r="KP96" i="15"/>
  <c r="HV58" i="15"/>
  <c r="CX8" i="15"/>
  <c r="DR33" i="15"/>
  <c r="KU36" i="15"/>
  <c r="EJ50" i="15"/>
  <c r="HJ82" i="15"/>
  <c r="JK64" i="15"/>
  <c r="CR25" i="15"/>
  <c r="LY55" i="15"/>
  <c r="HT37" i="15"/>
  <c r="NT39" i="15"/>
  <c r="DE16" i="15"/>
  <c r="ML75" i="15"/>
  <c r="FR50" i="15"/>
  <c r="GQ28" i="15"/>
  <c r="ME96" i="15"/>
  <c r="OA6" i="15"/>
  <c r="JX105" i="15"/>
  <c r="KJ8" i="15"/>
  <c r="FS54" i="15"/>
  <c r="CT45" i="15"/>
  <c r="KD85" i="15"/>
  <c r="HU66" i="15"/>
  <c r="DE44" i="15"/>
  <c r="OF13" i="15"/>
  <c r="OC13" i="15" s="1"/>
  <c r="IX19" i="15"/>
  <c r="ME44" i="15"/>
  <c r="JW82" i="15"/>
  <c r="GQ23" i="15"/>
  <c r="GO23" i="15" s="1"/>
  <c r="DQ65" i="15"/>
  <c r="IB74" i="15"/>
  <c r="LT28" i="15"/>
  <c r="IN45" i="15"/>
  <c r="IG10" i="15"/>
  <c r="OA33" i="15"/>
  <c r="IX86" i="15"/>
  <c r="NI39" i="15"/>
  <c r="CR71" i="15"/>
  <c r="JL109" i="15"/>
  <c r="KN105" i="15"/>
  <c r="JJ77" i="15"/>
  <c r="CT7" i="15"/>
  <c r="FM52" i="15"/>
  <c r="OA64" i="15"/>
  <c r="FZ89" i="15"/>
  <c r="DJ45" i="15"/>
  <c r="FZ101" i="15"/>
  <c r="IG15" i="15"/>
  <c r="EU64" i="15"/>
  <c r="MV8" i="15"/>
  <c r="CY36" i="15"/>
  <c r="EZ31" i="15"/>
  <c r="NH119" i="15"/>
  <c r="NG119" i="15" s="1"/>
  <c r="EV63" i="15"/>
  <c r="KO6" i="15"/>
  <c r="GR17" i="15"/>
  <c r="HH15" i="15"/>
  <c r="EI116" i="15"/>
  <c r="NU108" i="15"/>
  <c r="NZ108" i="15"/>
  <c r="KC116" i="15"/>
  <c r="EJ82" i="15"/>
  <c r="KP41" i="15"/>
  <c r="JL17" i="15"/>
  <c r="IR87" i="15"/>
  <c r="CZ49" i="15"/>
  <c r="DL22" i="15"/>
  <c r="LN61" i="15"/>
  <c r="FR62" i="15"/>
  <c r="FQ62" i="15" s="1"/>
  <c r="ML23" i="15"/>
  <c r="KD63" i="15"/>
  <c r="DK117" i="15"/>
  <c r="FL26" i="15"/>
  <c r="KZ23" i="15"/>
  <c r="CM6" i="15"/>
  <c r="GF109" i="15"/>
  <c r="NZ54" i="15"/>
  <c r="HP34" i="15"/>
  <c r="CN38" i="15"/>
  <c r="KP80" i="15"/>
  <c r="HN66" i="15"/>
  <c r="GP79" i="15"/>
  <c r="DX71" i="15"/>
  <c r="EH9" i="15"/>
  <c r="GX101" i="15"/>
  <c r="HB16" i="15"/>
  <c r="OH27" i="15"/>
  <c r="FY77" i="15"/>
  <c r="JF77" i="15"/>
  <c r="CL30" i="15"/>
  <c r="IA32" i="15"/>
  <c r="MW51" i="15"/>
  <c r="KV21" i="15"/>
  <c r="DX41" i="15"/>
  <c r="DE76" i="15"/>
  <c r="HC83" i="15"/>
  <c r="JX91" i="15"/>
  <c r="EU71" i="15"/>
  <c r="HI14" i="15"/>
  <c r="NI62" i="15"/>
  <c r="NF62" i="15" s="1"/>
  <c r="KZ106" i="15"/>
  <c r="FM18" i="15"/>
  <c r="LL82" i="15"/>
  <c r="GK47" i="15"/>
  <c r="MQ23" i="15"/>
  <c r="KP54" i="15"/>
  <c r="DQ59" i="15"/>
  <c r="FH55" i="15"/>
  <c r="GF84" i="15"/>
  <c r="EZ85" i="15"/>
  <c r="LG7" i="15"/>
  <c r="IB32" i="15"/>
  <c r="LA6" i="15"/>
  <c r="FN49" i="15"/>
  <c r="MD121" i="15"/>
  <c r="IR75" i="15"/>
  <c r="DL29" i="15"/>
  <c r="DG29" i="15" s="1"/>
  <c r="DR68" i="15"/>
  <c r="EZ24" i="15"/>
  <c r="HD9" i="15"/>
  <c r="DD77" i="15"/>
  <c r="CM38" i="15"/>
  <c r="MV57" i="15"/>
  <c r="LA73" i="15"/>
  <c r="ED120" i="15"/>
  <c r="CY42" i="15"/>
  <c r="MJ97" i="15"/>
  <c r="IA107" i="15"/>
  <c r="IT93" i="15"/>
  <c r="IB45" i="15"/>
  <c r="LF10" i="15"/>
  <c r="KO29" i="15"/>
  <c r="JK80" i="15"/>
  <c r="IZ16" i="15"/>
  <c r="LH85" i="15"/>
  <c r="KH38" i="15"/>
  <c r="FN26" i="15"/>
  <c r="CN118" i="15"/>
  <c r="FT36" i="15"/>
  <c r="OA65" i="15"/>
  <c r="ET115" i="15"/>
  <c r="NN89" i="15"/>
  <c r="ND65" i="15"/>
  <c r="MR83" i="15"/>
  <c r="FT121" i="15"/>
  <c r="FP121" i="15" s="1"/>
  <c r="NI92" i="15"/>
  <c r="KU92" i="15"/>
  <c r="GV16" i="15"/>
  <c r="GQ97" i="15"/>
  <c r="EC79" i="15"/>
  <c r="MR106" i="15"/>
  <c r="JW119" i="15"/>
  <c r="HZ42" i="15"/>
  <c r="MJ31" i="15"/>
  <c r="EN14" i="15"/>
  <c r="KO84" i="15"/>
  <c r="NI87" i="15"/>
  <c r="FZ48" i="15"/>
  <c r="DK75" i="15"/>
  <c r="HI81" i="15"/>
  <c r="LM34" i="15"/>
  <c r="LN64" i="15"/>
  <c r="EP91" i="15"/>
  <c r="OF31" i="15"/>
  <c r="KT10" i="15"/>
  <c r="DR119" i="15"/>
  <c r="DX37" i="15"/>
  <c r="JQ29" i="15"/>
  <c r="HU120" i="15"/>
  <c r="MJ9" i="15"/>
  <c r="IR38" i="15"/>
  <c r="JE81" i="15"/>
  <c r="JE73" i="15"/>
  <c r="ND33" i="15"/>
  <c r="NZ30" i="15"/>
  <c r="FR70" i="15"/>
  <c r="LG73" i="15"/>
  <c r="JX74" i="15"/>
  <c r="KZ118" i="15"/>
  <c r="IA56" i="15"/>
  <c r="LF107" i="15"/>
  <c r="KH45" i="15"/>
  <c r="HH80" i="15"/>
  <c r="KZ85" i="15"/>
  <c r="EC31" i="15"/>
  <c r="LA75" i="15"/>
  <c r="NZ72" i="15"/>
  <c r="CZ120" i="15"/>
  <c r="IM107" i="15"/>
  <c r="KC105" i="15"/>
  <c r="DJ66" i="15"/>
  <c r="EZ44" i="15"/>
  <c r="MP59" i="15"/>
  <c r="MN59" i="15" s="1"/>
  <c r="NH54" i="15"/>
  <c r="LY23" i="15"/>
  <c r="FR86" i="15"/>
  <c r="HV22" i="15"/>
  <c r="NV65" i="15"/>
  <c r="EJ39" i="15"/>
  <c r="FL120" i="15"/>
  <c r="ED38" i="15"/>
  <c r="NN93" i="15"/>
  <c r="CT75" i="15"/>
  <c r="EJ88" i="15"/>
  <c r="LB30" i="15"/>
  <c r="FY105" i="15"/>
  <c r="CZ83" i="15"/>
  <c r="LF18" i="15"/>
  <c r="HJ27" i="15"/>
  <c r="OF30" i="15"/>
  <c r="FR69" i="15"/>
  <c r="HD44" i="15"/>
  <c r="KB37" i="15"/>
  <c r="EU11" i="15"/>
  <c r="CL57" i="15"/>
  <c r="HD20" i="15"/>
  <c r="NH38" i="15"/>
  <c r="NG38" i="15" s="1"/>
  <c r="OG72" i="15"/>
  <c r="GV8" i="15"/>
  <c r="LM10" i="15"/>
  <c r="OH18" i="15"/>
  <c r="GL83" i="15"/>
  <c r="ED56" i="15"/>
  <c r="IX100" i="15"/>
  <c r="HT47" i="15"/>
  <c r="FT13" i="15"/>
  <c r="DF21" i="15"/>
  <c r="CZ107" i="15"/>
  <c r="LT77" i="15"/>
  <c r="JK45" i="15"/>
  <c r="KO93" i="15"/>
  <c r="GK56" i="15"/>
  <c r="NC13" i="15"/>
  <c r="IN20" i="15"/>
  <c r="CL44" i="15"/>
  <c r="GP13" i="15"/>
  <c r="KJ16" i="15"/>
  <c r="HV90" i="15"/>
  <c r="KB85" i="15"/>
  <c r="JL97" i="15"/>
  <c r="NU62" i="15"/>
  <c r="OH73" i="15"/>
  <c r="DF81" i="15"/>
  <c r="LY61" i="15"/>
  <c r="LZ42" i="15"/>
  <c r="NT50" i="15"/>
  <c r="JJ67" i="15"/>
  <c r="HH19" i="15"/>
  <c r="EU47" i="15"/>
  <c r="HJ48" i="15"/>
  <c r="FX86" i="15"/>
  <c r="JD57" i="15"/>
  <c r="CZ50" i="15"/>
  <c r="CV50" i="15" s="1"/>
  <c r="JP61" i="15"/>
  <c r="HC35" i="15"/>
  <c r="MD20" i="15"/>
  <c r="HO57" i="15"/>
  <c r="EN97" i="15"/>
  <c r="GR58" i="15"/>
  <c r="GD54" i="15"/>
  <c r="CN97" i="15"/>
  <c r="FA117" i="15"/>
  <c r="MW56" i="15"/>
  <c r="EC121" i="15"/>
  <c r="IT57" i="15"/>
  <c r="GD17" i="15"/>
  <c r="HC95" i="15"/>
  <c r="KC73" i="15"/>
  <c r="IA49" i="15"/>
  <c r="KB38" i="15"/>
  <c r="HJ67" i="15"/>
  <c r="LH35" i="15"/>
  <c r="LG6" i="15"/>
  <c r="NV28" i="15"/>
  <c r="LA86" i="15"/>
  <c r="CN33" i="15"/>
  <c r="GD39" i="15"/>
  <c r="NB28" i="15"/>
  <c r="KZ71" i="15"/>
  <c r="JJ8" i="15"/>
  <c r="GE58" i="15"/>
  <c r="GK108" i="15"/>
  <c r="DX36" i="15"/>
  <c r="FS79" i="15"/>
  <c r="NH86" i="15"/>
  <c r="NG86" i="15" s="1"/>
  <c r="DL83" i="15"/>
  <c r="LL56" i="15"/>
  <c r="LT12" i="15"/>
  <c r="JR14" i="15"/>
  <c r="FT37" i="15"/>
  <c r="FF74" i="15"/>
  <c r="ML27" i="15"/>
  <c r="CY47" i="15"/>
  <c r="CW47" i="15" s="1"/>
  <c r="LH49" i="15"/>
  <c r="LA56" i="15"/>
  <c r="CT64" i="15"/>
  <c r="JW63" i="15"/>
  <c r="JV73" i="15"/>
  <c r="HD86" i="15"/>
  <c r="LA59" i="15"/>
  <c r="MD19" i="15"/>
  <c r="LA74" i="15"/>
  <c r="HZ51" i="15"/>
  <c r="ME49" i="15"/>
  <c r="IX105" i="15"/>
  <c r="JK96" i="15"/>
  <c r="HD52" i="15"/>
  <c r="ND69" i="15"/>
  <c r="HP99" i="15"/>
  <c r="JJ82" i="15"/>
  <c r="LL46" i="15"/>
  <c r="KN95" i="15"/>
  <c r="JE118" i="15"/>
  <c r="LL78" i="15"/>
  <c r="IB90" i="15"/>
  <c r="EH75" i="15"/>
  <c r="JQ50" i="15"/>
  <c r="FR49" i="15"/>
  <c r="EU67" i="15"/>
  <c r="JK60" i="15"/>
  <c r="KC17" i="15"/>
  <c r="EI32" i="15"/>
  <c r="GX63" i="15"/>
  <c r="GE65" i="15"/>
  <c r="LL30" i="15"/>
  <c r="GE45" i="15"/>
  <c r="JW44" i="15"/>
  <c r="IM53" i="15"/>
  <c r="LG58" i="15"/>
  <c r="MF16" i="15"/>
  <c r="DP85" i="15"/>
  <c r="EN62" i="15"/>
  <c r="JE66" i="15"/>
  <c r="KB52" i="15"/>
  <c r="IH87" i="15"/>
  <c r="FT71" i="15"/>
  <c r="JP55" i="15"/>
  <c r="FR117" i="15"/>
  <c r="EZ40" i="15"/>
  <c r="JW10" i="15"/>
  <c r="HB17" i="15"/>
  <c r="IL40" i="15"/>
  <c r="KH86" i="15"/>
  <c r="DX40" i="15"/>
  <c r="GE33" i="15"/>
  <c r="CS27" i="15"/>
  <c r="IT117" i="15"/>
  <c r="MD46" i="15"/>
  <c r="EB42" i="15"/>
  <c r="DY42" i="15" s="1"/>
  <c r="GJ101" i="15"/>
  <c r="IH55" i="15"/>
  <c r="HN32" i="15"/>
  <c r="NI78" i="15"/>
  <c r="DQ101" i="15"/>
  <c r="EB38" i="15"/>
  <c r="EA38" i="15" s="1"/>
  <c r="KZ25" i="15"/>
  <c r="DV90" i="15"/>
  <c r="EO116" i="15"/>
  <c r="KU38" i="15"/>
  <c r="KP26" i="15"/>
  <c r="HD24" i="15"/>
  <c r="LM115" i="15"/>
  <c r="CX70" i="15"/>
  <c r="LG89" i="15"/>
  <c r="NZ97" i="15"/>
  <c r="HU86" i="15"/>
  <c r="HB86" i="15"/>
  <c r="KN16" i="15"/>
  <c r="OB31" i="15"/>
  <c r="IY51" i="15"/>
  <c r="KD60" i="15"/>
  <c r="KI27" i="15"/>
  <c r="KJ29" i="15"/>
  <c r="NI81" i="15"/>
  <c r="KH101" i="15"/>
  <c r="KO81" i="15"/>
  <c r="CL117" i="15"/>
  <c r="CT61" i="15"/>
  <c r="MV120" i="15"/>
  <c r="LX80" i="15"/>
  <c r="JR115" i="15"/>
  <c r="JN115" i="15" s="1"/>
  <c r="EH79" i="15"/>
  <c r="KN82" i="15"/>
  <c r="CY41" i="15"/>
  <c r="IG89" i="15"/>
  <c r="MV22" i="15"/>
  <c r="HV29" i="15"/>
  <c r="FX18" i="15"/>
  <c r="LG24" i="15"/>
  <c r="GP100" i="15"/>
  <c r="LY78" i="15"/>
  <c r="LW78" i="15" s="1"/>
  <c r="NO23" i="15"/>
  <c r="KJ74" i="15"/>
  <c r="LG42" i="15"/>
  <c r="IR89" i="15"/>
  <c r="EO51" i="15"/>
  <c r="OB50" i="15"/>
  <c r="DJ22" i="15"/>
  <c r="DP97" i="15"/>
  <c r="DL101" i="15"/>
  <c r="FN76" i="15"/>
  <c r="HO79" i="15"/>
  <c r="MK21" i="15"/>
  <c r="HP94" i="15"/>
  <c r="EB93" i="15"/>
  <c r="JL88" i="15"/>
  <c r="GE50" i="15"/>
  <c r="MW12" i="15"/>
  <c r="FG43" i="15"/>
  <c r="FF108" i="15"/>
  <c r="NP83" i="15"/>
  <c r="NZ13" i="15"/>
  <c r="NP120" i="15"/>
  <c r="NL120" i="15" s="1"/>
  <c r="LB91" i="15"/>
  <c r="ET51" i="15"/>
  <c r="OB19" i="15"/>
  <c r="FX98" i="15"/>
  <c r="FV98" i="15" s="1"/>
  <c r="JL30" i="15"/>
  <c r="KV71" i="15"/>
  <c r="KB76" i="15"/>
  <c r="IA85" i="15"/>
  <c r="HY85" i="15" s="1"/>
  <c r="IG49" i="15"/>
  <c r="IT56" i="15"/>
  <c r="JQ74" i="15"/>
  <c r="KH88" i="15"/>
  <c r="KE88" i="15" s="1"/>
  <c r="FS109" i="15"/>
  <c r="DD47" i="15"/>
  <c r="FY41" i="15"/>
  <c r="FB13" i="15"/>
  <c r="GV74" i="15"/>
  <c r="JP83" i="15"/>
  <c r="LH12" i="15"/>
  <c r="CS6" i="15"/>
  <c r="OA60" i="15"/>
  <c r="DR70" i="15"/>
  <c r="GF6" i="15"/>
  <c r="IG21" i="15"/>
  <c r="ID21" i="15" s="1"/>
  <c r="NN52" i="15"/>
  <c r="HU40" i="15"/>
  <c r="HS40" i="15" s="1"/>
  <c r="MF76" i="15"/>
  <c r="NH72" i="15"/>
  <c r="HD42" i="15"/>
  <c r="GR85" i="15"/>
  <c r="FA28" i="15"/>
  <c r="DL62" i="15"/>
  <c r="KH58" i="15"/>
  <c r="KZ88" i="15"/>
  <c r="MK78" i="15"/>
  <c r="GP34" i="15"/>
  <c r="GQ15" i="15"/>
  <c r="JW27" i="15"/>
  <c r="HB90" i="15"/>
  <c r="DK18" i="15"/>
  <c r="JL33" i="15"/>
  <c r="MK45" i="15"/>
  <c r="MQ76" i="15"/>
  <c r="NO62" i="15"/>
  <c r="EB25" i="15"/>
  <c r="MD43" i="15"/>
  <c r="HI53" i="15"/>
  <c r="FR47" i="15"/>
  <c r="DJ28" i="15"/>
  <c r="JF19" i="15"/>
  <c r="MD15" i="15"/>
  <c r="JJ57" i="15"/>
  <c r="FH65" i="15"/>
  <c r="IA77" i="15"/>
  <c r="IH95" i="15"/>
  <c r="JJ19" i="15"/>
  <c r="GX6" i="15"/>
  <c r="HB98" i="15"/>
  <c r="DW90" i="15"/>
  <c r="DF84" i="15"/>
  <c r="JX13" i="15"/>
  <c r="MR90" i="15"/>
  <c r="KH8" i="15"/>
  <c r="GV14" i="15"/>
  <c r="FY64" i="15"/>
  <c r="NO41" i="15"/>
  <c r="DW108" i="15"/>
  <c r="IR84" i="15"/>
  <c r="OG39" i="15"/>
  <c r="ED20" i="15"/>
  <c r="MP76" i="15"/>
  <c r="FH35" i="15"/>
  <c r="MQ80" i="15"/>
  <c r="JX78" i="15"/>
  <c r="GX84" i="15"/>
  <c r="GX51" i="15"/>
  <c r="NH118" i="15"/>
  <c r="JF41" i="15"/>
  <c r="EJ42" i="15"/>
  <c r="NB115" i="15"/>
  <c r="DK58" i="15"/>
  <c r="HJ51" i="15"/>
  <c r="NH25" i="15"/>
  <c r="ND42" i="15"/>
  <c r="CZ99" i="15"/>
  <c r="KU75" i="15"/>
  <c r="MK65" i="15"/>
  <c r="EV56" i="15"/>
  <c r="NP64" i="15"/>
  <c r="JE108" i="15"/>
  <c r="EZ27" i="15"/>
  <c r="MR62" i="15"/>
  <c r="LN82" i="15"/>
  <c r="MR18" i="15"/>
  <c r="KD119" i="15"/>
  <c r="LB118" i="15"/>
  <c r="DW100" i="15"/>
  <c r="JL54" i="15"/>
  <c r="DK95" i="15"/>
  <c r="FY46" i="15"/>
  <c r="MP78" i="15"/>
  <c r="IN48" i="15"/>
  <c r="LA24" i="15"/>
  <c r="JQ62" i="15"/>
  <c r="LT95" i="15"/>
  <c r="KO54" i="15"/>
  <c r="ET11" i="15"/>
  <c r="KI68" i="15"/>
  <c r="JP11" i="15"/>
  <c r="JW116" i="15"/>
  <c r="KB121" i="15"/>
  <c r="FY93" i="15"/>
  <c r="HU21" i="15"/>
  <c r="OB41" i="15"/>
  <c r="ML64" i="15"/>
  <c r="EU121" i="15"/>
  <c r="LZ116" i="15"/>
  <c r="NN57" i="15"/>
  <c r="KO11" i="15"/>
  <c r="LA36" i="15"/>
  <c r="JP120" i="15"/>
  <c r="DF19" i="15"/>
  <c r="IT24" i="15"/>
  <c r="FS58" i="15"/>
  <c r="EB26" i="15"/>
  <c r="MQ63" i="15"/>
  <c r="JQ100" i="15"/>
  <c r="DE39" i="15"/>
  <c r="FF71" i="15"/>
  <c r="NN99" i="15"/>
  <c r="ME12" i="15"/>
  <c r="IY15" i="15"/>
  <c r="GQ43" i="15"/>
  <c r="MP27" i="15"/>
  <c r="HU116" i="15"/>
  <c r="NJ68" i="15"/>
  <c r="IN27" i="15"/>
  <c r="MW33" i="15"/>
  <c r="MU33" i="15" s="1"/>
  <c r="DX121" i="15"/>
  <c r="CY70" i="15"/>
  <c r="HZ93" i="15"/>
  <c r="ET121" i="15"/>
  <c r="IX70" i="15"/>
  <c r="DR32" i="15"/>
  <c r="NU18" i="15"/>
  <c r="GR106" i="15"/>
  <c r="DF117" i="15"/>
  <c r="EZ49" i="15"/>
  <c r="EW49" i="15" s="1"/>
  <c r="HI21" i="15"/>
  <c r="EC120" i="15"/>
  <c r="IL51" i="15"/>
  <c r="EP71" i="15"/>
  <c r="CN31" i="15"/>
  <c r="MD77" i="15"/>
  <c r="DD70" i="15"/>
  <c r="KH9" i="15"/>
  <c r="LL22" i="15"/>
  <c r="DV69" i="15"/>
  <c r="MV101" i="15"/>
  <c r="NI44" i="15"/>
  <c r="CM28" i="15"/>
  <c r="GX26" i="15"/>
  <c r="LG52" i="15"/>
  <c r="LE52" i="15" s="1"/>
  <c r="HN76" i="15"/>
  <c r="IR46" i="15"/>
  <c r="GE20" i="15"/>
  <c r="DP68" i="15"/>
  <c r="GW108" i="15"/>
  <c r="MP20" i="15"/>
  <c r="HJ121" i="15"/>
  <c r="FY92" i="15"/>
  <c r="LT19" i="15"/>
  <c r="LP19" i="15" s="1"/>
  <c r="JE85" i="15"/>
  <c r="FG71" i="15"/>
  <c r="LB71" i="15"/>
  <c r="HZ20" i="15"/>
  <c r="MD90" i="15"/>
  <c r="LS41" i="15"/>
  <c r="IS107" i="15"/>
  <c r="NT116" i="15"/>
  <c r="DV23" i="15"/>
  <c r="HN42" i="15"/>
  <c r="CY119" i="15"/>
  <c r="FN59" i="15"/>
  <c r="IY42" i="15"/>
  <c r="KB80" i="15"/>
  <c r="EH72" i="15"/>
  <c r="BK72" i="15" s="1"/>
  <c r="FG36" i="15"/>
  <c r="GF25" i="15"/>
  <c r="NO71" i="15"/>
  <c r="JX116" i="15"/>
  <c r="FT59" i="15"/>
  <c r="FP59" i="15" s="1"/>
  <c r="EV10" i="15"/>
  <c r="OF63" i="15"/>
  <c r="KT17" i="15"/>
  <c r="OB117" i="15"/>
  <c r="GF38" i="15"/>
  <c r="CR68" i="15"/>
  <c r="CQ68" i="15" s="1"/>
  <c r="CT55" i="15"/>
  <c r="IR119" i="15"/>
  <c r="FS18" i="15"/>
  <c r="DL27" i="15"/>
  <c r="MQ27" i="15"/>
  <c r="KJ75" i="15"/>
  <c r="KE75" i="15" s="1"/>
  <c r="CY63" i="15"/>
  <c r="MD70" i="15"/>
  <c r="MX24" i="15"/>
  <c r="GV117" i="15"/>
  <c r="ED89" i="15"/>
  <c r="KN120" i="15"/>
  <c r="GX24" i="15"/>
  <c r="IR57" i="15"/>
  <c r="GK109" i="15"/>
  <c r="HZ55" i="15"/>
  <c r="CL9" i="15"/>
  <c r="KH16" i="15"/>
  <c r="EJ71" i="15"/>
  <c r="EJ65" i="15"/>
  <c r="LA27" i="15"/>
  <c r="FB46" i="15"/>
  <c r="DV27" i="15"/>
  <c r="KD116" i="15"/>
  <c r="MP29" i="15"/>
  <c r="FF88" i="15"/>
  <c r="MQ10" i="15"/>
  <c r="DX22" i="15"/>
  <c r="FB97" i="15"/>
  <c r="GW15" i="15"/>
  <c r="EO99" i="15"/>
  <c r="CS29" i="15"/>
  <c r="HO9" i="15"/>
  <c r="KB64" i="15"/>
  <c r="HP63" i="15"/>
  <c r="KB96" i="15"/>
  <c r="ND99" i="15"/>
  <c r="IH11" i="15"/>
  <c r="LG60" i="15"/>
  <c r="NH65" i="15"/>
  <c r="HN105" i="15"/>
  <c r="DW38" i="15"/>
  <c r="NN30" i="15"/>
  <c r="LG76" i="15"/>
  <c r="HV47" i="15"/>
  <c r="DF108" i="15"/>
  <c r="LZ78" i="15"/>
  <c r="NN6" i="15"/>
  <c r="IH8" i="15"/>
  <c r="IN87" i="15"/>
  <c r="MF10" i="15"/>
  <c r="OA101" i="15"/>
  <c r="ET36" i="15"/>
  <c r="EN95" i="15"/>
  <c r="CL107" i="15"/>
  <c r="ET83" i="15"/>
  <c r="MD56" i="15"/>
  <c r="HP35" i="15"/>
  <c r="HK35" i="15" s="1"/>
  <c r="NZ50" i="15"/>
  <c r="HO67" i="15"/>
  <c r="HH9" i="15"/>
  <c r="HN27" i="15"/>
  <c r="FZ11" i="15"/>
  <c r="LZ40" i="15"/>
  <c r="HD71" i="15"/>
  <c r="NH87" i="15"/>
  <c r="IL30" i="15"/>
  <c r="HI29" i="15"/>
  <c r="FA120" i="15"/>
  <c r="NI120" i="15"/>
  <c r="FX53" i="15"/>
  <c r="HH117" i="15"/>
  <c r="JW75" i="15"/>
  <c r="LH109" i="15"/>
  <c r="KB95" i="15"/>
  <c r="LL89" i="15"/>
  <c r="KT24" i="15"/>
  <c r="IM75" i="15"/>
  <c r="ML78" i="15"/>
  <c r="GV80" i="15"/>
  <c r="DW101" i="15"/>
  <c r="IT28" i="15"/>
  <c r="IP28" i="15" s="1"/>
  <c r="ET7" i="15"/>
  <c r="HH25" i="15"/>
  <c r="KI37" i="15"/>
  <c r="CM76" i="15"/>
  <c r="JD109" i="15"/>
  <c r="IG55" i="15"/>
  <c r="IR6" i="15"/>
  <c r="OF8" i="15"/>
  <c r="DF79" i="15"/>
  <c r="IL82" i="15"/>
  <c r="ME64" i="15"/>
  <c r="MF31" i="15"/>
  <c r="ED63" i="15"/>
  <c r="JD98" i="15"/>
  <c r="EI23" i="15"/>
  <c r="EO91" i="15"/>
  <c r="OH60" i="15"/>
  <c r="GW21" i="15"/>
  <c r="CM17" i="15"/>
  <c r="GW62" i="15"/>
  <c r="FN7" i="15"/>
  <c r="JL49" i="15"/>
  <c r="OA51" i="15"/>
  <c r="FB57" i="15"/>
  <c r="LT39" i="15"/>
  <c r="JF10" i="15"/>
  <c r="GK121" i="15"/>
  <c r="GL30" i="15"/>
  <c r="JR71" i="15"/>
  <c r="GL78" i="15"/>
  <c r="LT98" i="15"/>
  <c r="HU58" i="15"/>
  <c r="ME14" i="15"/>
  <c r="NT30" i="15"/>
  <c r="HB24" i="15"/>
  <c r="GP116" i="15"/>
  <c r="GK37" i="15"/>
  <c r="KJ57" i="15"/>
  <c r="LN71" i="15"/>
  <c r="FR80" i="15"/>
  <c r="MD9" i="15"/>
  <c r="FX90" i="15"/>
  <c r="JR47" i="15"/>
  <c r="KP73" i="15"/>
  <c r="EN71" i="15"/>
  <c r="LR57" i="15"/>
  <c r="GR16" i="15"/>
  <c r="MJ13" i="15"/>
  <c r="LB44" i="15"/>
  <c r="JW36" i="15"/>
  <c r="GP83" i="15"/>
  <c r="NV52" i="15"/>
  <c r="DD59" i="15"/>
  <c r="HI117" i="15"/>
  <c r="MR27" i="15"/>
  <c r="IZ121" i="15"/>
  <c r="HI66" i="15"/>
  <c r="DP71" i="15"/>
  <c r="ET82" i="15"/>
  <c r="LL25" i="15"/>
  <c r="LM97" i="15"/>
  <c r="LF29" i="15"/>
  <c r="EI7" i="15"/>
  <c r="IB21" i="15"/>
  <c r="DW27" i="15"/>
  <c r="IZ63" i="15"/>
  <c r="HZ7" i="15"/>
  <c r="ED105" i="15"/>
  <c r="KH118" i="15"/>
  <c r="ME75" i="15"/>
  <c r="HJ63" i="15"/>
  <c r="FH121" i="15"/>
  <c r="LL57" i="15"/>
  <c r="IG27" i="15"/>
  <c r="HD64" i="15"/>
  <c r="CZ109" i="15"/>
  <c r="CV109" i="15" s="1"/>
  <c r="DQ85" i="15"/>
  <c r="DO85" i="15" s="1"/>
  <c r="JK93" i="15"/>
  <c r="EN101" i="15"/>
  <c r="HT58" i="15"/>
  <c r="CX101" i="15"/>
  <c r="IT79" i="15"/>
  <c r="IS106" i="15"/>
  <c r="MX76" i="15"/>
  <c r="JW15" i="15"/>
  <c r="GE9" i="15"/>
  <c r="GQ31" i="15"/>
  <c r="JR55" i="15"/>
  <c r="LZ66" i="15"/>
  <c r="NP56" i="15"/>
  <c r="HP41" i="15"/>
  <c r="GJ109" i="15"/>
  <c r="HJ34" i="15"/>
  <c r="OG93" i="15"/>
  <c r="FM101" i="15"/>
  <c r="IT42" i="15"/>
  <c r="EJ85" i="15"/>
  <c r="DR23" i="15"/>
  <c r="DD119" i="15"/>
  <c r="IF70" i="15"/>
  <c r="EU43" i="15"/>
  <c r="IL28" i="15"/>
  <c r="MK73" i="15"/>
  <c r="GE40" i="15"/>
  <c r="GD45" i="15"/>
  <c r="IL16" i="15"/>
  <c r="FY55" i="15"/>
  <c r="FX76" i="15"/>
  <c r="FU76" i="15" s="1"/>
  <c r="KP39" i="15"/>
  <c r="GW55" i="15"/>
  <c r="MF36" i="15"/>
  <c r="KD79" i="15"/>
  <c r="IZ48" i="15"/>
  <c r="MK66" i="15"/>
  <c r="NC35" i="15"/>
  <c r="KP76" i="15"/>
  <c r="ED25" i="15"/>
  <c r="LR9" i="15"/>
  <c r="IM100" i="15"/>
  <c r="JL21" i="15"/>
  <c r="KP99" i="15"/>
  <c r="CX74" i="15"/>
  <c r="HV67" i="15"/>
  <c r="OB83" i="15"/>
  <c r="KP119" i="15"/>
  <c r="LG94" i="15"/>
  <c r="KO55" i="15"/>
  <c r="ND88" i="15"/>
  <c r="FL60" i="15"/>
  <c r="IX45" i="15"/>
  <c r="LF118" i="15"/>
  <c r="IY72" i="15"/>
  <c r="CT51" i="15"/>
  <c r="HJ101" i="15"/>
  <c r="LH41" i="15"/>
  <c r="FX46" i="15"/>
  <c r="JD85" i="15"/>
  <c r="OG74" i="15"/>
  <c r="KI45" i="15"/>
  <c r="CR98" i="15"/>
  <c r="EJ25" i="15"/>
  <c r="HH61" i="15"/>
  <c r="NN19" i="15"/>
  <c r="CZ88" i="15"/>
  <c r="CV88" i="15" s="1"/>
  <c r="MQ65" i="15"/>
  <c r="KP20" i="15"/>
  <c r="NC97" i="15"/>
  <c r="JJ86" i="15"/>
  <c r="IH42" i="15"/>
  <c r="DF47" i="15"/>
  <c r="DP29" i="15"/>
  <c r="DN29" i="15" s="1"/>
  <c r="ED47" i="15"/>
  <c r="JV67" i="15"/>
  <c r="MF39" i="15"/>
  <c r="HP86" i="15"/>
  <c r="FM96" i="15"/>
  <c r="JF82" i="15"/>
  <c r="GJ40" i="15"/>
  <c r="LL26" i="15"/>
  <c r="NB10" i="15"/>
  <c r="KO90" i="15"/>
  <c r="EN93" i="15"/>
  <c r="IS65" i="15"/>
  <c r="KZ40" i="15"/>
  <c r="JQ54" i="15"/>
  <c r="LA20" i="15"/>
  <c r="ND109" i="15"/>
  <c r="IT118" i="15"/>
  <c r="JR9" i="15"/>
  <c r="GW8" i="15"/>
  <c r="GU8" i="15" s="1"/>
  <c r="IS17" i="15"/>
  <c r="GV99" i="15"/>
  <c r="CZ65" i="15"/>
  <c r="GV93" i="15"/>
  <c r="NT57" i="15"/>
  <c r="DV9" i="15"/>
  <c r="LX89" i="15"/>
  <c r="DQ50" i="15"/>
  <c r="DX39" i="15"/>
  <c r="GK30" i="15"/>
  <c r="ME94" i="15"/>
  <c r="IT9" i="15"/>
  <c r="KU77" i="15"/>
  <c r="FT95" i="15"/>
  <c r="FO95" i="15" s="1"/>
  <c r="LR47" i="15"/>
  <c r="IL85" i="15"/>
  <c r="JV85" i="15"/>
  <c r="GK93" i="15"/>
  <c r="LX81" i="15"/>
  <c r="KV32" i="15"/>
  <c r="GL15" i="15"/>
  <c r="KB72" i="15"/>
  <c r="KU20" i="15"/>
  <c r="LH62" i="15"/>
  <c r="JE24" i="15"/>
  <c r="NP21" i="15"/>
  <c r="FT85" i="15"/>
  <c r="KU6" i="15"/>
  <c r="OA75" i="15"/>
  <c r="KC64" i="15"/>
  <c r="DX101" i="15"/>
  <c r="JD67" i="15"/>
  <c r="FH101" i="15"/>
  <c r="EB8" i="15"/>
  <c r="FH72" i="15"/>
  <c r="NV78" i="15"/>
  <c r="GR98" i="15"/>
  <c r="CR7" i="15"/>
  <c r="JJ38" i="15"/>
  <c r="JV10" i="15"/>
  <c r="HI121" i="15"/>
  <c r="M35" i="20"/>
  <c r="FF60" i="15"/>
  <c r="ML105" i="15"/>
  <c r="JF25" i="15"/>
  <c r="MK95" i="15"/>
  <c r="OB10" i="15"/>
  <c r="CZ91" i="15"/>
  <c r="EV67" i="15"/>
  <c r="FL19" i="15"/>
  <c r="KI65" i="15"/>
  <c r="LL63" i="15"/>
  <c r="JK77" i="15"/>
  <c r="GP47" i="15"/>
  <c r="IZ56" i="15"/>
  <c r="IZ80" i="15"/>
  <c r="DR11" i="15"/>
  <c r="JL91" i="15"/>
  <c r="EV94" i="15"/>
  <c r="OF79" i="15"/>
  <c r="HB76" i="15"/>
  <c r="GL109" i="15"/>
  <c r="HO85" i="15"/>
  <c r="FZ20" i="15"/>
  <c r="FZ91" i="15"/>
  <c r="MP85" i="15"/>
  <c r="MO85" i="15" s="1"/>
  <c r="NJ90" i="15"/>
  <c r="DL120" i="15"/>
  <c r="HH27" i="15"/>
  <c r="GQ47" i="15"/>
  <c r="FF18" i="15"/>
  <c r="MP82" i="15"/>
  <c r="NP14" i="15"/>
  <c r="MR121" i="15"/>
  <c r="DL63" i="15"/>
  <c r="KJ12" i="15"/>
  <c r="JF105" i="15"/>
  <c r="IS45" i="15"/>
  <c r="KZ101" i="15"/>
  <c r="GJ43" i="15"/>
  <c r="NJ87" i="15"/>
  <c r="CR12" i="15"/>
  <c r="CP12" i="15" s="1"/>
  <c r="GJ7" i="15"/>
  <c r="IZ99" i="15"/>
  <c r="FT92" i="15"/>
  <c r="IX14" i="15"/>
  <c r="JQ87" i="15"/>
  <c r="HD26" i="15"/>
  <c r="JW50" i="15"/>
  <c r="DE60" i="15"/>
  <c r="DJ91" i="15"/>
  <c r="GP38" i="15"/>
  <c r="DX35" i="15"/>
  <c r="FH96" i="15"/>
  <c r="FD96" i="15" s="1"/>
  <c r="OA31" i="15"/>
  <c r="HC49" i="15"/>
  <c r="ND52" i="15"/>
  <c r="OG92" i="15"/>
  <c r="OG43" i="15"/>
  <c r="HV77" i="15"/>
  <c r="FH63" i="15"/>
  <c r="MW60" i="15"/>
  <c r="CS64" i="15"/>
  <c r="JX120" i="15"/>
  <c r="LF12" i="15"/>
  <c r="LE12" i="15" s="1"/>
  <c r="MK70" i="15"/>
  <c r="KI89" i="15"/>
  <c r="KI8" i="15"/>
  <c r="DF68" i="15"/>
  <c r="FA54" i="15"/>
  <c r="EY54" i="15" s="1"/>
  <c r="KC58" i="15"/>
  <c r="CL97" i="15"/>
  <c r="LR38" i="15"/>
  <c r="LT93" i="15"/>
  <c r="LX43" i="15"/>
  <c r="KO106" i="15"/>
  <c r="NC87" i="15"/>
  <c r="MK17" i="15"/>
  <c r="IG100" i="15"/>
  <c r="OH25" i="15"/>
  <c r="HO82" i="15"/>
  <c r="KV19" i="15"/>
  <c r="JL15" i="15"/>
  <c r="JR100" i="15"/>
  <c r="HJ19" i="15"/>
  <c r="NV55" i="15"/>
  <c r="MK72" i="15"/>
  <c r="DK78" i="15"/>
  <c r="IX50" i="15"/>
  <c r="EP76" i="15"/>
  <c r="KP7" i="15"/>
  <c r="LS80" i="15"/>
  <c r="FN40" i="15"/>
  <c r="MW48" i="15"/>
  <c r="DJ63" i="15"/>
  <c r="NH105" i="15"/>
  <c r="IG87" i="15"/>
  <c r="EZ76" i="15"/>
  <c r="JD89" i="15"/>
  <c r="JK62" i="15"/>
  <c r="EU86" i="15"/>
  <c r="OG40" i="15"/>
  <c r="IZ105" i="15"/>
  <c r="GP74" i="15"/>
  <c r="IB33" i="15"/>
  <c r="ND85" i="15"/>
  <c r="KU53" i="15"/>
  <c r="FX17" i="15"/>
  <c r="HZ120" i="15"/>
  <c r="JL92" i="15"/>
  <c r="HO98" i="15"/>
  <c r="MP95" i="15"/>
  <c r="CY25" i="15"/>
  <c r="KT12" i="15"/>
  <c r="KQ12" i="15" s="1"/>
  <c r="MW108" i="15"/>
  <c r="IB13" i="15"/>
  <c r="ML16" i="15"/>
  <c r="IT54" i="15"/>
  <c r="FH20" i="15"/>
  <c r="HI7" i="15"/>
  <c r="JD30" i="15"/>
  <c r="NU6" i="15"/>
  <c r="NH7" i="15"/>
  <c r="JD65" i="15"/>
  <c r="OH10" i="15"/>
  <c r="NV33" i="15"/>
  <c r="JK83" i="15"/>
  <c r="LT91" i="15"/>
  <c r="JD76" i="15"/>
  <c r="JV9" i="15"/>
  <c r="DV53" i="15"/>
  <c r="EN75" i="15"/>
  <c r="DF42" i="15"/>
  <c r="HJ65" i="15"/>
  <c r="HE65" i="15" s="1"/>
  <c r="GR70" i="15"/>
  <c r="EV59" i="15"/>
  <c r="MQ107" i="15"/>
  <c r="IB52" i="15"/>
  <c r="DV46" i="15"/>
  <c r="JX117" i="15"/>
  <c r="NB98" i="15"/>
  <c r="KN27" i="15"/>
  <c r="LF58" i="15"/>
  <c r="LN38" i="15"/>
  <c r="IY101" i="15"/>
  <c r="DK51" i="15"/>
  <c r="MJ95" i="15"/>
  <c r="LF94" i="15"/>
  <c r="LE94" i="15" s="1"/>
  <c r="GL31" i="15"/>
  <c r="NN44" i="15"/>
  <c r="GK26" i="15"/>
  <c r="JL89" i="15"/>
  <c r="JF120" i="15"/>
  <c r="GQ24" i="15"/>
  <c r="MR77" i="15"/>
  <c r="JR118" i="15"/>
  <c r="FN98" i="15"/>
  <c r="EC82" i="15"/>
  <c r="LN95" i="15"/>
  <c r="FY23" i="15"/>
  <c r="DF51" i="15"/>
  <c r="KT63" i="15"/>
  <c r="CL64" i="15"/>
  <c r="IM117" i="15"/>
  <c r="FT23" i="15"/>
  <c r="LS72" i="15"/>
  <c r="EI39" i="15"/>
  <c r="EG39" i="15" s="1"/>
  <c r="FR41" i="15"/>
  <c r="EO12" i="15"/>
  <c r="CY84" i="15"/>
  <c r="KP105" i="15"/>
  <c r="LR7" i="15"/>
  <c r="JR45" i="15"/>
  <c r="NN39" i="15"/>
  <c r="KV7" i="15"/>
  <c r="JP59" i="15"/>
  <c r="IS24" i="15"/>
  <c r="DX87" i="15"/>
  <c r="DS87" i="15" s="1"/>
  <c r="OH79" i="15"/>
  <c r="HO90" i="15"/>
  <c r="DJ49" i="15"/>
  <c r="HC115" i="15"/>
  <c r="MW37" i="15"/>
  <c r="IR83" i="15"/>
  <c r="KP50" i="15"/>
  <c r="CM21" i="15"/>
  <c r="DV47" i="15"/>
  <c r="KH63" i="15"/>
  <c r="HT57" i="15"/>
  <c r="JF20" i="15"/>
  <c r="HB38" i="15"/>
  <c r="MQ70" i="15"/>
  <c r="KO88" i="15"/>
  <c r="CM24" i="15"/>
  <c r="NT6" i="15"/>
  <c r="LR8" i="15"/>
  <c r="IL41" i="15"/>
  <c r="CY106" i="15"/>
  <c r="CU106" i="15" s="1"/>
  <c r="DV108" i="15"/>
  <c r="CT44" i="15"/>
  <c r="FF97" i="15"/>
  <c r="IX66" i="15"/>
  <c r="EP82" i="15"/>
  <c r="LY117" i="15"/>
  <c r="MD24" i="15"/>
  <c r="ND10" i="15"/>
  <c r="IB30" i="15"/>
  <c r="GL62" i="15"/>
  <c r="KZ96" i="15"/>
  <c r="JR120" i="15"/>
  <c r="IB81" i="15"/>
  <c r="DD36" i="15"/>
  <c r="GK96" i="15"/>
  <c r="LX53" i="15"/>
  <c r="NN66" i="15"/>
  <c r="IH12" i="15"/>
  <c r="LY43" i="15"/>
  <c r="DQ14" i="15"/>
  <c r="MJ72" i="15"/>
  <c r="DL46" i="15"/>
  <c r="MD73" i="15"/>
  <c r="IX51" i="15"/>
  <c r="GP73" i="15"/>
  <c r="LR56" i="15"/>
  <c r="IN34" i="15"/>
  <c r="HT96" i="15"/>
  <c r="FX16" i="15"/>
  <c r="GK11" i="15"/>
  <c r="GV15" i="15"/>
  <c r="LZ60" i="15"/>
  <c r="LV60" i="15" s="1"/>
  <c r="KT117" i="15"/>
  <c r="IA66" i="15"/>
  <c r="FH18" i="15"/>
  <c r="LN50" i="15"/>
  <c r="ED86" i="15"/>
  <c r="KD54" i="15"/>
  <c r="OH49" i="15"/>
  <c r="CS11" i="15"/>
  <c r="CQ11" i="15" s="1"/>
  <c r="HC13" i="15"/>
  <c r="MW16" i="15"/>
  <c r="MX32" i="15"/>
  <c r="DW42" i="15"/>
  <c r="FR34" i="15"/>
  <c r="KT85" i="15"/>
  <c r="HU115" i="15"/>
  <c r="NC11" i="15"/>
  <c r="MZ11" i="15" s="1"/>
  <c r="FN63" i="15"/>
  <c r="GK21" i="15"/>
  <c r="CY33" i="15"/>
  <c r="NH35" i="15"/>
  <c r="ND77" i="15"/>
  <c r="DV74" i="15"/>
  <c r="ND75" i="15"/>
  <c r="JX17" i="15"/>
  <c r="HP23" i="15"/>
  <c r="KP94" i="15"/>
  <c r="EB121" i="15"/>
  <c r="HB47" i="15"/>
  <c r="MX30" i="15"/>
  <c r="KZ47" i="15"/>
  <c r="HZ95" i="15"/>
  <c r="IY60" i="15"/>
  <c r="HZ68" i="15"/>
  <c r="KD118" i="15"/>
  <c r="HD55" i="15"/>
  <c r="JR119" i="15"/>
  <c r="JN119" i="15" s="1"/>
  <c r="ET80" i="15"/>
  <c r="LF72" i="15"/>
  <c r="IX10" i="15"/>
  <c r="IS58" i="15"/>
  <c r="LZ48" i="15"/>
  <c r="FB28" i="15"/>
  <c r="LS48" i="15"/>
  <c r="FM95" i="15"/>
  <c r="LR68" i="15"/>
  <c r="LZ101" i="15"/>
  <c r="LZ47" i="15"/>
  <c r="IT77" i="15"/>
  <c r="FH57" i="15"/>
  <c r="CX99" i="15"/>
  <c r="NV64" i="15"/>
  <c r="LT36" i="15"/>
  <c r="KU57" i="15"/>
  <c r="KN70" i="15"/>
  <c r="CR78" i="15"/>
  <c r="FM42" i="15"/>
  <c r="GE75" i="15"/>
  <c r="JF40" i="15"/>
  <c r="ND16" i="15"/>
  <c r="LN22" i="15"/>
  <c r="LI22" i="15" s="1"/>
  <c r="MF101" i="15"/>
  <c r="JF79" i="15"/>
  <c r="KC18" i="15"/>
  <c r="JR70" i="15"/>
  <c r="EH45" i="15"/>
  <c r="BK45" i="15" s="1"/>
  <c r="KO19" i="15"/>
  <c r="EZ13" i="15"/>
  <c r="OF64" i="15"/>
  <c r="CL50" i="15"/>
  <c r="ED76" i="15"/>
  <c r="DW54" i="15"/>
  <c r="GE115" i="15"/>
  <c r="GR42" i="15"/>
  <c r="DE73" i="15"/>
  <c r="JQ22" i="15"/>
  <c r="HP53" i="15"/>
  <c r="FX26" i="15"/>
  <c r="MW45" i="15"/>
  <c r="ML6" i="15"/>
  <c r="MQ77" i="15"/>
  <c r="MF32" i="15"/>
  <c r="JK31" i="15"/>
  <c r="IR73" i="15"/>
  <c r="IQ73" i="15" s="1"/>
  <c r="KD69" i="15"/>
  <c r="HP36" i="15"/>
  <c r="HH118" i="15"/>
  <c r="CN63" i="15"/>
  <c r="ED50" i="15"/>
  <c r="MR11" i="15"/>
  <c r="KV64" i="15"/>
  <c r="NH117" i="15"/>
  <c r="HO86" i="15"/>
  <c r="CM39" i="15"/>
  <c r="HZ13" i="15"/>
  <c r="LB18" i="15"/>
  <c r="GF21" i="15"/>
  <c r="GA21" i="15" s="1"/>
  <c r="DR56" i="15"/>
  <c r="HD48" i="15"/>
  <c r="LX31" i="15"/>
  <c r="NB92" i="15"/>
  <c r="HD94" i="15"/>
  <c r="NO56" i="15"/>
  <c r="IM28" i="15"/>
  <c r="KU116" i="15"/>
  <c r="KQ116" i="15" s="1"/>
  <c r="HV54" i="15"/>
  <c r="ET49" i="15"/>
  <c r="EO61" i="15"/>
  <c r="KO40" i="15"/>
  <c r="FA49" i="15"/>
  <c r="DF93" i="15"/>
  <c r="NJ18" i="15"/>
  <c r="KU55" i="15"/>
  <c r="JR40" i="15"/>
  <c r="GK45" i="15"/>
  <c r="MX15" i="15"/>
  <c r="FA20" i="15"/>
  <c r="IM72" i="15"/>
  <c r="EV16" i="15"/>
  <c r="HC45" i="15"/>
  <c r="MJ49" i="15"/>
  <c r="MX28" i="15"/>
  <c r="IS80" i="15"/>
  <c r="IF52" i="15"/>
  <c r="CR48" i="15"/>
  <c r="JQ65" i="15"/>
  <c r="JW41" i="15"/>
  <c r="DJ33" i="15"/>
  <c r="JQ41" i="15"/>
  <c r="MQ89" i="15"/>
  <c r="KH34" i="15"/>
  <c r="KN62" i="15"/>
  <c r="EJ30" i="15"/>
  <c r="EF30" i="15" s="1"/>
  <c r="FG30" i="15"/>
  <c r="CZ23" i="15"/>
  <c r="FN20" i="15"/>
  <c r="FM47" i="15"/>
  <c r="LS9" i="15"/>
  <c r="KJ27" i="15"/>
  <c r="IM41" i="15"/>
  <c r="NN80" i="15"/>
  <c r="FT19" i="15"/>
  <c r="MV76" i="15"/>
  <c r="NB93" i="15"/>
  <c r="CY60" i="15"/>
  <c r="EP68" i="15"/>
  <c r="EN91" i="15"/>
  <c r="JW6" i="15"/>
  <c r="IZ30" i="15"/>
  <c r="JP19" i="15"/>
  <c r="CZ20" i="15"/>
  <c r="CM106" i="15"/>
  <c r="DP90" i="15"/>
  <c r="MW50" i="15"/>
  <c r="IR15" i="15"/>
  <c r="NV31" i="15"/>
  <c r="FG61" i="15"/>
  <c r="KP100" i="15"/>
  <c r="KD47" i="15"/>
  <c r="DR100" i="15"/>
  <c r="CR45" i="15"/>
  <c r="LR75" i="15"/>
  <c r="DR84" i="15"/>
  <c r="IT61" i="15"/>
  <c r="NH42" i="15"/>
  <c r="DJ77" i="15"/>
  <c r="DL59" i="15"/>
  <c r="GW40" i="15"/>
  <c r="GU40" i="15" s="1"/>
  <c r="KD100" i="15"/>
  <c r="JZ100" i="15" s="1"/>
  <c r="OF7" i="15"/>
  <c r="FM72" i="15"/>
  <c r="JF51" i="15"/>
  <c r="DQ25" i="15"/>
  <c r="DW70" i="15"/>
  <c r="KV93" i="15"/>
  <c r="NC93" i="15"/>
  <c r="DP66" i="15"/>
  <c r="LL93" i="15"/>
  <c r="MK33" i="15"/>
  <c r="LY59" i="15"/>
  <c r="LW59" i="15" s="1"/>
  <c r="IA97" i="15"/>
  <c r="HW97" i="15" s="1"/>
  <c r="FF16" i="15"/>
  <c r="KN39" i="15"/>
  <c r="LH86" i="15"/>
  <c r="FN83" i="15"/>
  <c r="HO97" i="15"/>
  <c r="KI63" i="15"/>
  <c r="LZ49" i="15"/>
  <c r="CL41" i="15"/>
  <c r="NO26" i="15"/>
  <c r="HJ106" i="15"/>
  <c r="LM94" i="15"/>
  <c r="LF8" i="15"/>
  <c r="EC95" i="15"/>
  <c r="HO105" i="15"/>
  <c r="FL56" i="15"/>
  <c r="FK56" i="15" s="1"/>
  <c r="FM48" i="15"/>
  <c r="KO27" i="15"/>
  <c r="OG41" i="15"/>
  <c r="CS71" i="15"/>
  <c r="JW19" i="15"/>
  <c r="LT51" i="15"/>
  <c r="KI66" i="15"/>
  <c r="EB51" i="15"/>
  <c r="HH44" i="15"/>
  <c r="FR119" i="15"/>
  <c r="DX54" i="15"/>
  <c r="IM42" i="15"/>
  <c r="IJ42" i="15" s="1"/>
  <c r="MW99" i="15"/>
  <c r="LB81" i="15"/>
  <c r="IZ79" i="15"/>
  <c r="JV34" i="15"/>
  <c r="GR30" i="15"/>
  <c r="KH59" i="15"/>
  <c r="IS121" i="15"/>
  <c r="CS9" i="15"/>
  <c r="EP94" i="15"/>
  <c r="EK94" i="15" s="1"/>
  <c r="HV120" i="15"/>
  <c r="KU11" i="15"/>
  <c r="FZ56" i="15"/>
  <c r="GX94" i="15"/>
  <c r="LF52" i="15"/>
  <c r="MQ21" i="15"/>
  <c r="JF13" i="15"/>
  <c r="JX53" i="15"/>
  <c r="DX25" i="15"/>
  <c r="KB71" i="15"/>
  <c r="IM13" i="15"/>
  <c r="EC62" i="15"/>
  <c r="CZ8" i="15"/>
  <c r="EH63" i="15"/>
  <c r="BK63" i="15" s="1"/>
  <c r="JP10" i="15"/>
  <c r="KC13" i="15"/>
  <c r="KH107" i="15"/>
  <c r="FM43" i="15"/>
  <c r="FR87" i="15"/>
  <c r="EP100" i="15"/>
  <c r="HP65" i="15"/>
  <c r="KU50" i="15"/>
  <c r="CY89" i="15"/>
  <c r="EP101" i="15"/>
  <c r="MR38" i="15"/>
  <c r="DL90" i="15"/>
  <c r="IT48" i="15"/>
  <c r="HO6" i="15"/>
  <c r="OG17" i="15"/>
  <c r="KB120" i="15"/>
  <c r="HP78" i="15"/>
  <c r="HB40" i="15"/>
  <c r="GQ17" i="15"/>
  <c r="EV101" i="15"/>
  <c r="FX20" i="15"/>
  <c r="LM70" i="15"/>
  <c r="LJ70" i="15" s="1"/>
  <c r="IY47" i="15"/>
  <c r="HH26" i="15"/>
  <c r="KJ46" i="15"/>
  <c r="DQ106" i="15"/>
  <c r="KU39" i="15"/>
  <c r="IH94" i="15"/>
  <c r="OA22" i="15"/>
  <c r="EI95" i="15"/>
  <c r="HU8" i="15"/>
  <c r="CT6" i="15"/>
  <c r="MJ6" i="15"/>
  <c r="MF52" i="15"/>
  <c r="MA52" i="15" s="1"/>
  <c r="OF44" i="15"/>
  <c r="LS29" i="15"/>
  <c r="HO95" i="15"/>
  <c r="ND47" i="15"/>
  <c r="LB79" i="15"/>
  <c r="GF97" i="15"/>
  <c r="GX87" i="15"/>
  <c r="IY50" i="15"/>
  <c r="FG82" i="15"/>
  <c r="NO47" i="15"/>
  <c r="GR92" i="15"/>
  <c r="GE51" i="15"/>
  <c r="NT11" i="15"/>
  <c r="KZ86" i="15"/>
  <c r="IZ24" i="15"/>
  <c r="EP55" i="15"/>
  <c r="EK55" i="15" s="1"/>
  <c r="IH75" i="15"/>
  <c r="JW99" i="15"/>
  <c r="FF67" i="15"/>
  <c r="EP11" i="15"/>
  <c r="EK11" i="15" s="1"/>
  <c r="JX60" i="15"/>
  <c r="MR56" i="15"/>
  <c r="CZ78" i="15"/>
  <c r="OF100" i="15"/>
  <c r="OE100" i="15" s="1"/>
  <c r="MQ105" i="15"/>
  <c r="IZ22" i="15"/>
  <c r="DL106" i="15"/>
  <c r="HN55" i="15"/>
  <c r="HO28" i="15"/>
  <c r="JE58" i="15"/>
  <c r="HB93" i="15"/>
  <c r="NB119" i="15"/>
  <c r="MY119" i="15" s="1"/>
  <c r="FB39" i="15"/>
  <c r="DR31" i="15"/>
  <c r="NB71" i="15"/>
  <c r="DW62" i="15"/>
  <c r="DP98" i="15"/>
  <c r="NJ61" i="15"/>
  <c r="LB120" i="15"/>
  <c r="HC66" i="15"/>
  <c r="FF58" i="15"/>
  <c r="GL90" i="15"/>
  <c r="MW98" i="15"/>
  <c r="NC82" i="15"/>
  <c r="NA82" i="15" s="1"/>
  <c r="FH100" i="15"/>
  <c r="JF16" i="15"/>
  <c r="GQ107" i="15"/>
  <c r="LH51" i="15"/>
  <c r="OA116" i="15"/>
  <c r="LS47" i="15"/>
  <c r="IH121" i="15"/>
  <c r="NU51" i="15"/>
  <c r="NC36" i="15"/>
  <c r="IH67" i="15"/>
  <c r="DJ96" i="15"/>
  <c r="LR63" i="15"/>
  <c r="HN28" i="15"/>
  <c r="LZ44" i="15"/>
  <c r="NC42" i="15"/>
  <c r="GV29" i="15"/>
  <c r="GX46" i="15"/>
  <c r="LH65" i="15"/>
  <c r="GF67" i="15"/>
  <c r="JJ33" i="15"/>
  <c r="FA76" i="15"/>
  <c r="MV106" i="15"/>
  <c r="HI88" i="15"/>
  <c r="FG115" i="15"/>
  <c r="DP55" i="15"/>
  <c r="GR68" i="15"/>
  <c r="DR109" i="15"/>
  <c r="KO35" i="15"/>
  <c r="LS117" i="15"/>
  <c r="JJ36" i="15"/>
  <c r="HI19" i="15"/>
  <c r="IZ44" i="15"/>
  <c r="EN46" i="15"/>
  <c r="IM91" i="15"/>
  <c r="DK83" i="15"/>
  <c r="KI16" i="15"/>
  <c r="ET59" i="15"/>
  <c r="EI47" i="15"/>
  <c r="EC97" i="15"/>
  <c r="FS71" i="15"/>
  <c r="IN8" i="15"/>
  <c r="JL29" i="15"/>
  <c r="GP57" i="15"/>
  <c r="LG56" i="15"/>
  <c r="MJ34" i="15"/>
  <c r="EI31" i="15"/>
  <c r="FS96" i="15"/>
  <c r="FT72" i="15"/>
  <c r="FO72" i="15" s="1"/>
  <c r="JV56" i="15"/>
  <c r="DR52" i="15"/>
  <c r="CS81" i="15"/>
  <c r="JV20" i="15"/>
  <c r="KB62" i="15"/>
  <c r="FT61" i="15"/>
  <c r="MV93" i="15"/>
  <c r="DX47" i="15"/>
  <c r="CZ60" i="15"/>
  <c r="EI89" i="15"/>
  <c r="IA108" i="15"/>
  <c r="LT21" i="15"/>
  <c r="HJ95" i="15"/>
  <c r="HV89" i="15"/>
  <c r="NJ89" i="15"/>
  <c r="ND60" i="15"/>
  <c r="HO41" i="15"/>
  <c r="FB92" i="15"/>
  <c r="FZ18" i="15"/>
  <c r="GR107" i="15"/>
  <c r="GN107" i="15" s="1"/>
  <c r="MX90" i="15"/>
  <c r="FT65" i="15"/>
  <c r="FM89" i="15"/>
  <c r="JX108" i="15"/>
  <c r="JT108" i="15" s="1"/>
  <c r="DR71" i="15"/>
  <c r="CX15" i="15"/>
  <c r="IN97" i="15"/>
  <c r="FH17" i="15"/>
  <c r="FD17" i="15" s="1"/>
  <c r="IR98" i="15"/>
  <c r="IQ98" i="15" s="1"/>
  <c r="DL74" i="15"/>
  <c r="HB28" i="15"/>
  <c r="LN86" i="15"/>
  <c r="MF49" i="15"/>
  <c r="FX31" i="15"/>
  <c r="LG63" i="15"/>
  <c r="MQ78" i="15"/>
  <c r="MM78" i="15" s="1"/>
  <c r="EC6" i="15"/>
  <c r="FS64" i="15"/>
  <c r="FB76" i="15"/>
  <c r="HT53" i="15"/>
  <c r="HI98" i="15"/>
  <c r="IX40" i="15"/>
  <c r="CY50" i="15"/>
  <c r="IN94" i="15"/>
  <c r="DV32" i="15"/>
  <c r="DF120" i="15"/>
  <c r="MK35" i="15"/>
  <c r="MI35" i="15" s="1"/>
  <c r="NC17" i="15"/>
  <c r="KB22" i="15"/>
  <c r="KC22" i="15"/>
  <c r="KI6" i="15"/>
  <c r="DR121" i="15"/>
  <c r="LR120" i="15"/>
  <c r="LQ120" i="15" s="1"/>
  <c r="HN17" i="15"/>
  <c r="DJ121" i="15"/>
  <c r="HT14" i="15"/>
  <c r="EH69" i="15"/>
  <c r="NC44" i="15"/>
  <c r="EV29" i="15"/>
  <c r="IN56" i="15"/>
  <c r="EV38" i="15"/>
  <c r="IY62" i="15"/>
  <c r="JK70" i="15"/>
  <c r="GL64" i="15"/>
  <c r="KU32" i="15"/>
  <c r="FA42" i="15"/>
  <c r="LA11" i="15"/>
  <c r="JD100" i="15"/>
  <c r="GD84" i="15"/>
  <c r="DR45" i="15"/>
  <c r="GL33" i="15"/>
  <c r="LY88" i="15"/>
  <c r="IG93" i="15"/>
  <c r="FY91" i="15"/>
  <c r="HJ17" i="15"/>
  <c r="OH115" i="15"/>
  <c r="NJ44" i="15"/>
  <c r="KI116" i="15"/>
  <c r="DL93" i="15"/>
  <c r="EI48" i="15"/>
  <c r="EG48" i="15" s="1"/>
  <c r="LH28" i="15"/>
  <c r="EJ118" i="15"/>
  <c r="DW68" i="15"/>
  <c r="IA43" i="15"/>
  <c r="IH65" i="15"/>
  <c r="IM115" i="15"/>
  <c r="JP90" i="15"/>
  <c r="JO90" i="15" s="1"/>
  <c r="OH65" i="15"/>
  <c r="HN16" i="15"/>
  <c r="LN32" i="15"/>
  <c r="EV21" i="15"/>
  <c r="MW84" i="15"/>
  <c r="FX65" i="15"/>
  <c r="MD40" i="15"/>
  <c r="EZ9" i="15"/>
  <c r="LY54" i="15"/>
  <c r="NJ105" i="15"/>
  <c r="DX55" i="15"/>
  <c r="MF30" i="15"/>
  <c r="DV115" i="15"/>
  <c r="KZ38" i="15"/>
  <c r="ED79" i="15"/>
  <c r="GR8" i="15"/>
  <c r="HP72" i="15"/>
  <c r="LG79" i="15"/>
  <c r="KV70" i="15"/>
  <c r="JJ42" i="15"/>
  <c r="LF101" i="15"/>
  <c r="EC25" i="15"/>
  <c r="EP97" i="15"/>
  <c r="GP117" i="15"/>
  <c r="GX10" i="15"/>
  <c r="LN19" i="15"/>
  <c r="HI120" i="15"/>
  <c r="MJ70" i="15"/>
  <c r="NC69" i="15"/>
  <c r="HU17" i="15"/>
  <c r="CY56" i="15"/>
  <c r="HH79" i="15"/>
  <c r="HG79" i="15" s="1"/>
  <c r="MD16" i="15"/>
  <c r="JQ17" i="15"/>
  <c r="FR53" i="15"/>
  <c r="NI100" i="15"/>
  <c r="KZ87" i="15"/>
  <c r="LN6" i="15"/>
  <c r="DE58" i="15"/>
  <c r="HB52" i="15"/>
  <c r="HA52" i="15" s="1"/>
  <c r="EJ106" i="15"/>
  <c r="IS57" i="15"/>
  <c r="FG13" i="15"/>
  <c r="HZ30" i="15"/>
  <c r="HW30" i="15" s="1"/>
  <c r="GE23" i="15"/>
  <c r="GF115" i="15"/>
  <c r="GW78" i="15"/>
  <c r="DV19" i="15"/>
  <c r="KB117" i="15"/>
  <c r="HZ34" i="15"/>
  <c r="NZ94" i="15"/>
  <c r="NT44" i="15"/>
  <c r="OF26" i="15"/>
  <c r="FZ24" i="15"/>
  <c r="LS20" i="15"/>
  <c r="JD11" i="15"/>
  <c r="LT44" i="15"/>
  <c r="IG66" i="15"/>
  <c r="EI76" i="15"/>
  <c r="HP118" i="15"/>
  <c r="MK44" i="15"/>
  <c r="DX80" i="15"/>
  <c r="NO49" i="15"/>
  <c r="LM44" i="15"/>
  <c r="DE72" i="15"/>
  <c r="DJ43" i="15"/>
  <c r="GP115" i="15"/>
  <c r="MD115" i="15"/>
  <c r="HI41" i="15"/>
  <c r="GQ120" i="15"/>
  <c r="IL80" i="15"/>
  <c r="NT89" i="15"/>
  <c r="GR31" i="15"/>
  <c r="DL119" i="15"/>
  <c r="NH70" i="15"/>
  <c r="IR23" i="15"/>
  <c r="GL115" i="15"/>
  <c r="GJ11" i="15"/>
  <c r="JV96" i="15"/>
  <c r="HP106" i="15"/>
  <c r="DQ117" i="15"/>
  <c r="GJ64" i="15"/>
  <c r="LZ121" i="15"/>
  <c r="JR91" i="15"/>
  <c r="EU68" i="15"/>
  <c r="IH17" i="15"/>
  <c r="LL14" i="15"/>
  <c r="JW11" i="15"/>
  <c r="JE45" i="15"/>
  <c r="EZ75" i="15"/>
  <c r="KO16" i="15"/>
  <c r="ED55" i="15"/>
  <c r="EP99" i="15"/>
  <c r="HV23" i="15"/>
  <c r="KH98" i="15"/>
  <c r="NU70" i="15"/>
  <c r="KT19" i="15"/>
  <c r="KQ19" i="15" s="1"/>
  <c r="MV83" i="15"/>
  <c r="CL77" i="15"/>
  <c r="LF22" i="15"/>
  <c r="IA117" i="15"/>
  <c r="LZ18" i="15"/>
  <c r="LX105" i="15"/>
  <c r="NN25" i="15"/>
  <c r="EU18" i="15"/>
  <c r="LS59" i="15"/>
  <c r="FS32" i="15"/>
  <c r="NU42" i="15"/>
  <c r="GR56" i="15"/>
  <c r="EO37" i="15"/>
  <c r="DW6" i="15"/>
  <c r="HZ67" i="15"/>
  <c r="KP38" i="15"/>
  <c r="EJ101" i="15"/>
  <c r="HD109" i="15"/>
  <c r="HU82" i="15"/>
  <c r="FF43" i="15"/>
  <c r="FS120" i="15"/>
  <c r="OA11" i="15"/>
  <c r="IN29" i="15"/>
  <c r="IM31" i="15"/>
  <c r="HZ31" i="15"/>
  <c r="FH74" i="15"/>
  <c r="IN68" i="15"/>
  <c r="CR119" i="15"/>
  <c r="CP119" i="15" s="1"/>
  <c r="FG85" i="15"/>
  <c r="BN118" i="15"/>
  <c r="HJ86" i="15"/>
  <c r="FT109" i="15"/>
  <c r="FP109" i="15" s="1"/>
  <c r="DK107" i="15"/>
  <c r="IN9" i="15"/>
  <c r="CX67" i="15"/>
  <c r="KB73" i="15"/>
  <c r="IX47" i="15"/>
  <c r="IL36" i="15"/>
  <c r="JX97" i="15"/>
  <c r="IZ98" i="15"/>
  <c r="CS85" i="15"/>
  <c r="MK39" i="15"/>
  <c r="FH62" i="15"/>
  <c r="FZ13" i="15"/>
  <c r="KB46" i="15"/>
  <c r="LG34" i="15"/>
  <c r="IH6" i="15"/>
  <c r="IM59" i="15"/>
  <c r="CS41" i="15"/>
  <c r="MD36" i="15"/>
  <c r="DV61" i="15"/>
  <c r="JW31" i="15"/>
  <c r="JS31" i="15" s="1"/>
  <c r="GR13" i="15"/>
  <c r="FR97" i="15"/>
  <c r="IT107" i="15"/>
  <c r="KZ119" i="15"/>
  <c r="FY115" i="15"/>
  <c r="IA67" i="15"/>
  <c r="IF30" i="15"/>
  <c r="GE37" i="15"/>
  <c r="KP61" i="15"/>
  <c r="IB87" i="15"/>
  <c r="HP79" i="15"/>
  <c r="EB86" i="15"/>
  <c r="KN33" i="15"/>
  <c r="MF24" i="15"/>
  <c r="GF46" i="15"/>
  <c r="LA60" i="15"/>
  <c r="KW60" i="15" s="1"/>
  <c r="MV46" i="15"/>
  <c r="LL101" i="15"/>
  <c r="KN92" i="15"/>
  <c r="MK69" i="15"/>
  <c r="KH17" i="15"/>
  <c r="CR118" i="15"/>
  <c r="GD91" i="15"/>
  <c r="NI72" i="15"/>
  <c r="ET35" i="15"/>
  <c r="KN81" i="15"/>
  <c r="IM20" i="15"/>
  <c r="LR116" i="15"/>
  <c r="LP116" i="15" s="1"/>
  <c r="FH86" i="15"/>
  <c r="EN116" i="15"/>
  <c r="MK57" i="15"/>
  <c r="IX88" i="15"/>
  <c r="ME56" i="15"/>
  <c r="JQ64" i="15"/>
  <c r="MR105" i="15"/>
  <c r="CM35" i="15"/>
  <c r="CK35" i="15" s="1"/>
  <c r="IG44" i="15"/>
  <c r="CZ62" i="15"/>
  <c r="DD37" i="15"/>
  <c r="DC37" i="15" s="1"/>
  <c r="ML32" i="15"/>
  <c r="HC29" i="15"/>
  <c r="GR38" i="15"/>
  <c r="KH92" i="15"/>
  <c r="NV60" i="15"/>
  <c r="OG18" i="15"/>
  <c r="LA50" i="15"/>
  <c r="JE29" i="15"/>
  <c r="KB27" i="15"/>
  <c r="IL15" i="15"/>
  <c r="NV9" i="15"/>
  <c r="NN94" i="15"/>
  <c r="MR108" i="15"/>
  <c r="CX42" i="15"/>
  <c r="GD60" i="15"/>
  <c r="IT23" i="15"/>
  <c r="KI97" i="15"/>
  <c r="FL29" i="15"/>
  <c r="DP65" i="15"/>
  <c r="EC27" i="15"/>
  <c r="DD73" i="15"/>
  <c r="MW35" i="15"/>
  <c r="NN7" i="15"/>
  <c r="JJ65" i="15"/>
  <c r="DF33" i="15"/>
  <c r="OA8" i="15"/>
  <c r="NY8" i="15" s="1"/>
  <c r="KH29" i="15"/>
  <c r="HJ18" i="15"/>
  <c r="EI66" i="15"/>
  <c r="MR69" i="15"/>
  <c r="CZ48" i="15"/>
  <c r="FG25" i="15"/>
  <c r="GJ13" i="15"/>
  <c r="JJ12" i="15"/>
  <c r="KC119" i="15"/>
  <c r="DF77" i="15"/>
  <c r="FH107" i="15"/>
  <c r="IX101" i="15"/>
  <c r="LS71" i="15"/>
  <c r="KZ84" i="15"/>
  <c r="EO48" i="15"/>
  <c r="EK48" i="15" s="1"/>
  <c r="KZ11" i="15"/>
  <c r="HO20" i="15"/>
  <c r="KB88" i="15"/>
  <c r="MF97" i="15"/>
  <c r="KB58" i="15"/>
  <c r="LA16" i="15"/>
  <c r="HV91" i="15"/>
  <c r="FR32" i="15"/>
  <c r="DD26" i="15"/>
  <c r="OB63" i="15"/>
  <c r="DE22" i="15"/>
  <c r="EZ98" i="15"/>
  <c r="EN28" i="15"/>
  <c r="DD50" i="15"/>
  <c r="GR99" i="15"/>
  <c r="ED70" i="15"/>
  <c r="EV50" i="15"/>
  <c r="ET108" i="15"/>
  <c r="JD40" i="15"/>
  <c r="JB40" i="15" s="1"/>
  <c r="FB52" i="15"/>
  <c r="KP33" i="15"/>
  <c r="HC7" i="15"/>
  <c r="CS70" i="15"/>
  <c r="CP70" i="15" s="1"/>
  <c r="KT82" i="15"/>
  <c r="JQ27" i="15"/>
  <c r="CS67" i="15"/>
  <c r="HU19" i="15"/>
  <c r="MX84" i="15"/>
  <c r="FT86" i="15"/>
  <c r="EB12" i="15"/>
  <c r="JE53" i="15"/>
  <c r="LF117" i="15"/>
  <c r="LD117" i="15" s="1"/>
  <c r="FX75" i="15"/>
  <c r="LB107" i="15"/>
  <c r="LA53" i="15"/>
  <c r="GW107" i="15"/>
  <c r="GT107" i="15" s="1"/>
  <c r="HD8" i="15"/>
  <c r="FS34" i="15"/>
  <c r="LZ108" i="15"/>
  <c r="HN6" i="15"/>
  <c r="NO21" i="15"/>
  <c r="MD65" i="15"/>
  <c r="FT9" i="15"/>
  <c r="EC26" i="15"/>
  <c r="LM40" i="15"/>
  <c r="HO78" i="15"/>
  <c r="HZ40" i="15"/>
  <c r="FA24" i="15"/>
  <c r="EY24" i="15" s="1"/>
  <c r="MX108" i="15"/>
  <c r="EC35" i="15"/>
  <c r="MQ48" i="15"/>
  <c r="KO59" i="15"/>
  <c r="MV58" i="15"/>
  <c r="MQ19" i="15"/>
  <c r="GF35" i="15"/>
  <c r="NJ54" i="15"/>
  <c r="HD116" i="15"/>
  <c r="LG33" i="15"/>
  <c r="IH81" i="15"/>
  <c r="LN55" i="15"/>
  <c r="GD59" i="15"/>
  <c r="FT89" i="15"/>
  <c r="MW19" i="15"/>
  <c r="KB15" i="15"/>
  <c r="JY15" i="15" s="1"/>
  <c r="IH18" i="15"/>
  <c r="GJ42" i="15"/>
  <c r="KD18" i="15"/>
  <c r="CT87" i="15"/>
  <c r="HC31" i="15"/>
  <c r="DK24" i="15"/>
  <c r="DJ98" i="15"/>
  <c r="IS11" i="15"/>
  <c r="LZ55" i="15"/>
  <c r="NU9" i="15"/>
  <c r="GR43" i="15"/>
  <c r="HH97" i="15"/>
  <c r="IB93" i="15"/>
  <c r="EZ56" i="15"/>
  <c r="NC48" i="15"/>
  <c r="HH91" i="15"/>
  <c r="DJ8" i="15"/>
  <c r="KB36" i="15"/>
  <c r="IM24" i="15"/>
  <c r="MR37" i="15"/>
  <c r="LT24" i="15"/>
  <c r="FF100" i="15"/>
  <c r="CY72" i="15"/>
  <c r="GW28" i="15"/>
  <c r="GS28" i="15" s="1"/>
  <c r="EP95" i="15"/>
  <c r="EU89" i="15"/>
  <c r="NO60" i="15"/>
  <c r="DF32" i="15"/>
  <c r="KI44" i="15"/>
  <c r="CY32" i="15"/>
  <c r="HH21" i="15"/>
  <c r="MQ85" i="15"/>
  <c r="GX35" i="15"/>
  <c r="JP53" i="15"/>
  <c r="KC106" i="15"/>
  <c r="FB66" i="15"/>
  <c r="NB78" i="15"/>
  <c r="DE12" i="15"/>
  <c r="FM16" i="15"/>
  <c r="IG56" i="15"/>
  <c r="EJ7" i="15"/>
  <c r="NP76" i="15"/>
  <c r="EN60" i="15"/>
  <c r="FX117" i="15"/>
  <c r="FW117" i="15" s="1"/>
  <c r="IR66" i="15"/>
  <c r="EZ62" i="15"/>
  <c r="OG108" i="15"/>
  <c r="MJ118" i="15"/>
  <c r="LS17" i="15"/>
  <c r="NI45" i="15"/>
  <c r="MF69" i="15"/>
  <c r="HZ94" i="15"/>
  <c r="MJ29" i="15"/>
  <c r="IM86" i="15"/>
  <c r="LL106" i="15"/>
  <c r="CZ26" i="15"/>
  <c r="LG119" i="15"/>
  <c r="GE15" i="15"/>
  <c r="MW64" i="15"/>
  <c r="FM10" i="15"/>
  <c r="LF85" i="15"/>
  <c r="JF9" i="15"/>
  <c r="OG90" i="15"/>
  <c r="IH37" i="15"/>
  <c r="FA48" i="15"/>
  <c r="EJ62" i="15"/>
  <c r="NH37" i="15"/>
  <c r="NU83" i="15"/>
  <c r="LG65" i="15"/>
  <c r="KP120" i="15"/>
  <c r="KP64" i="15"/>
  <c r="EI84" i="15"/>
  <c r="IZ19" i="15"/>
  <c r="FN117" i="15"/>
  <c r="JV32" i="15"/>
  <c r="MF7" i="15"/>
  <c r="JK99" i="15"/>
  <c r="CN59" i="15"/>
  <c r="HV49" i="15"/>
  <c r="EB116" i="15"/>
  <c r="MW58" i="15"/>
  <c r="KN31" i="15"/>
  <c r="MX16" i="15"/>
  <c r="FG119" i="15"/>
  <c r="IX22" i="15"/>
  <c r="IB68" i="15"/>
  <c r="EJ81" i="15"/>
  <c r="DX94" i="15"/>
  <c r="EO65" i="15"/>
  <c r="LA29" i="15"/>
  <c r="KT33" i="15"/>
  <c r="NV107" i="15"/>
  <c r="CX120" i="15"/>
  <c r="EP115" i="15"/>
  <c r="KI86" i="15"/>
  <c r="FG60" i="15"/>
  <c r="FE60" i="15" s="1"/>
  <c r="KI105" i="15"/>
  <c r="OF92" i="15"/>
  <c r="DL15" i="15"/>
  <c r="MD118" i="15"/>
  <c r="MB118" i="15" s="1"/>
  <c r="GF42" i="15"/>
  <c r="LB68" i="15"/>
  <c r="LT108" i="15"/>
  <c r="FT53" i="15"/>
  <c r="HC88" i="15"/>
  <c r="IZ55" i="15"/>
  <c r="IZ39" i="15"/>
  <c r="LF70" i="15"/>
  <c r="EC53" i="15"/>
  <c r="KJ109" i="15"/>
  <c r="NC27" i="15"/>
  <c r="MJ56" i="15"/>
  <c r="JX81" i="15"/>
  <c r="KB119" i="15"/>
  <c r="JJ105" i="15"/>
  <c r="LS67" i="15"/>
  <c r="EC81" i="15"/>
  <c r="HN70" i="15"/>
  <c r="OA108" i="15"/>
  <c r="GF121" i="15"/>
  <c r="DR86" i="15"/>
  <c r="DL87" i="15"/>
  <c r="FL58" i="15"/>
  <c r="LR10" i="15"/>
  <c r="IF54" i="15"/>
  <c r="HB87" i="15"/>
  <c r="LZ73" i="15"/>
  <c r="FT62" i="15"/>
  <c r="DR76" i="15"/>
  <c r="NJ84" i="15"/>
  <c r="CX115" i="15"/>
  <c r="IH97" i="15"/>
  <c r="DX6" i="15"/>
  <c r="JE10" i="15"/>
  <c r="GX58" i="15"/>
  <c r="HJ22" i="15"/>
  <c r="MQ115" i="15"/>
  <c r="JW72" i="15"/>
  <c r="IF61" i="15"/>
  <c r="OA46" i="15"/>
  <c r="CT10" i="15"/>
  <c r="JR82" i="15"/>
  <c r="NT32" i="15"/>
  <c r="ML31" i="15"/>
  <c r="MG31" i="15" s="1"/>
  <c r="FF94" i="15"/>
  <c r="LX97" i="15"/>
  <c r="LW97" i="15" s="1"/>
  <c r="MQ118" i="15"/>
  <c r="NO39" i="15"/>
  <c r="KJ65" i="15"/>
  <c r="NJ23" i="15"/>
  <c r="IF88" i="15"/>
  <c r="EJ61" i="15"/>
  <c r="LZ21" i="15"/>
  <c r="OH48" i="15"/>
  <c r="GW68" i="15"/>
  <c r="IY48" i="15"/>
  <c r="CT22" i="15"/>
  <c r="JX95" i="15"/>
  <c r="KO64" i="15"/>
  <c r="FH98" i="15"/>
  <c r="OF109" i="15"/>
  <c r="CS77" i="15"/>
  <c r="IN84" i="15"/>
  <c r="FH47" i="15"/>
  <c r="FA91" i="15"/>
  <c r="CS60" i="15"/>
  <c r="NJ26" i="15"/>
  <c r="MQ79" i="15"/>
  <c r="CY79" i="15"/>
  <c r="EB34" i="15"/>
  <c r="FG55" i="15"/>
  <c r="NO20" i="15"/>
  <c r="NZ41" i="15"/>
  <c r="JJ73" i="15"/>
  <c r="DL11" i="15"/>
  <c r="NB19" i="15"/>
  <c r="KV72" i="15"/>
  <c r="KP83" i="15"/>
  <c r="JJ9" i="15"/>
  <c r="MJ23" i="15"/>
  <c r="NT92" i="15"/>
  <c r="KZ37" i="15"/>
  <c r="OB107" i="15"/>
  <c r="GV39" i="15"/>
  <c r="LB58" i="15"/>
  <c r="GW99" i="15"/>
  <c r="JP87" i="15"/>
  <c r="JO87" i="15" s="1"/>
  <c r="LT34" i="15"/>
  <c r="JW32" i="15"/>
  <c r="OH50" i="15"/>
  <c r="CS7" i="15"/>
  <c r="KZ68" i="15"/>
  <c r="MD14" i="15"/>
  <c r="KC94" i="15"/>
  <c r="GF19" i="15"/>
  <c r="FX21" i="15"/>
  <c r="IN25" i="15"/>
  <c r="NC60" i="15"/>
  <c r="MQ82" i="15"/>
  <c r="LY87" i="15"/>
  <c r="MD79" i="15"/>
  <c r="HN95" i="15"/>
  <c r="CM25" i="15"/>
  <c r="KD109" i="15"/>
  <c r="CL88" i="15"/>
  <c r="GJ79" i="15"/>
  <c r="MR99" i="15"/>
  <c r="MD63" i="15"/>
  <c r="ND117" i="15"/>
  <c r="CL65" i="15"/>
  <c r="LY31" i="15"/>
  <c r="ND55" i="15"/>
  <c r="MZ55" i="15" s="1"/>
  <c r="ND96" i="15"/>
  <c r="LN44" i="15"/>
  <c r="FS82" i="15"/>
  <c r="GF90" i="15"/>
  <c r="ET101" i="15"/>
  <c r="GX57" i="15"/>
  <c r="JF50" i="15"/>
  <c r="LA15" i="15"/>
  <c r="KH70" i="15"/>
  <c r="MD10" i="15"/>
  <c r="NV83" i="15"/>
  <c r="NN35" i="15"/>
  <c r="FR9" i="15"/>
  <c r="KP58" i="15"/>
  <c r="HU71" i="15"/>
  <c r="HB67" i="15"/>
  <c r="OG81" i="15"/>
  <c r="KT69" i="15"/>
  <c r="HO91" i="15"/>
  <c r="KH26" i="15"/>
  <c r="KG26" i="15" s="1"/>
  <c r="KN48" i="15"/>
  <c r="JD88" i="15"/>
  <c r="LX69" i="15"/>
  <c r="FY25" i="15"/>
  <c r="FH38" i="15"/>
  <c r="GV43" i="15"/>
  <c r="LM78" i="15"/>
  <c r="EJ109" i="15"/>
  <c r="KP36" i="15"/>
  <c r="JP74" i="15"/>
  <c r="IT6" i="15"/>
  <c r="IM25" i="15"/>
  <c r="MQ31" i="15"/>
  <c r="HZ56" i="15"/>
  <c r="FZ108" i="15"/>
  <c r="CX121" i="15"/>
  <c r="HD93" i="15"/>
  <c r="KJ94" i="15"/>
  <c r="FX6" i="15"/>
  <c r="DL14" i="15"/>
  <c r="EV99" i="15"/>
  <c r="HO46" i="15"/>
  <c r="HN78" i="15"/>
  <c r="HL78" i="15" s="1"/>
  <c r="OG61" i="15"/>
  <c r="KZ18" i="15"/>
  <c r="OB82" i="15"/>
  <c r="MK90" i="15"/>
  <c r="DK22" i="15"/>
  <c r="KD49" i="15"/>
  <c r="ET57" i="15"/>
  <c r="KI56" i="15"/>
  <c r="FA74" i="15"/>
  <c r="NH121" i="15"/>
  <c r="MD29" i="15"/>
  <c r="LH26" i="15"/>
  <c r="IX44" i="15"/>
  <c r="IB40" i="15"/>
  <c r="GD95" i="15"/>
  <c r="EP116" i="15"/>
  <c r="IZ101" i="15"/>
  <c r="NI32" i="15"/>
  <c r="DR43" i="15"/>
  <c r="HH94" i="15"/>
  <c r="KT6" i="15"/>
  <c r="KQ6" i="15" s="1"/>
  <c r="IM101" i="15"/>
  <c r="HD54" i="15"/>
  <c r="CZ66" i="15"/>
  <c r="DJ62" i="15"/>
  <c r="GP30" i="15"/>
  <c r="FH54" i="15"/>
  <c r="JJ106" i="15"/>
  <c r="LX22" i="15"/>
  <c r="KN100" i="15"/>
  <c r="EN55" i="15"/>
  <c r="IN91" i="15"/>
  <c r="MP42" i="15"/>
  <c r="KP46" i="15"/>
  <c r="EZ33" i="15"/>
  <c r="EO35" i="15"/>
  <c r="EV62" i="15"/>
  <c r="GQ54" i="15"/>
  <c r="JW51" i="15"/>
  <c r="FS76" i="15"/>
  <c r="GD108" i="15"/>
  <c r="GC108" i="15" s="1"/>
  <c r="IB73" i="15"/>
  <c r="FB44" i="15"/>
  <c r="EH30" i="15"/>
  <c r="BK30" i="15" s="1"/>
  <c r="CS118" i="15"/>
  <c r="JQ89" i="15"/>
  <c r="EJ35" i="15"/>
  <c r="LS118" i="15"/>
  <c r="CL86" i="15"/>
  <c r="IM19" i="15"/>
  <c r="GD117" i="15"/>
  <c r="JP107" i="15"/>
  <c r="NH52" i="15"/>
  <c r="JJ100" i="15"/>
  <c r="KN6" i="15"/>
  <c r="CZ37" i="15"/>
  <c r="LX13" i="15"/>
  <c r="EH57" i="15"/>
  <c r="BK57" i="15" s="1"/>
  <c r="HD68" i="15"/>
  <c r="IA81" i="15"/>
  <c r="IF109" i="15"/>
  <c r="MP108" i="15"/>
  <c r="CN66" i="15"/>
  <c r="HB91" i="15"/>
  <c r="ET25" i="15"/>
  <c r="IF42" i="15"/>
  <c r="HO115" i="15"/>
  <c r="EN43" i="15"/>
  <c r="EM43" i="15" s="1"/>
  <c r="EH22" i="15"/>
  <c r="EE22" i="15" s="1"/>
  <c r="FB101" i="15"/>
  <c r="KB94" i="15"/>
  <c r="KA94" i="15" s="1"/>
  <c r="LA90" i="15"/>
  <c r="FL28" i="15"/>
  <c r="CT40" i="15"/>
  <c r="OA80" i="15"/>
  <c r="IT22" i="15"/>
  <c r="FM82" i="15"/>
  <c r="IT47" i="15"/>
  <c r="EV42" i="15"/>
  <c r="CX6" i="15"/>
  <c r="HP59" i="15"/>
  <c r="ML15" i="15"/>
  <c r="IY21" i="15"/>
  <c r="NP11" i="15"/>
  <c r="LL41" i="15"/>
  <c r="OG53" i="15"/>
  <c r="FM62" i="15"/>
  <c r="IX119" i="15"/>
  <c r="JE77" i="15"/>
  <c r="MR57" i="15"/>
  <c r="HP100" i="15"/>
  <c r="NP74" i="15"/>
  <c r="LY17" i="15"/>
  <c r="KI121" i="15"/>
  <c r="KB40" i="15"/>
  <c r="LA62" i="15"/>
  <c r="IH36" i="15"/>
  <c r="ET95" i="15"/>
  <c r="LY57" i="15"/>
  <c r="FH88" i="15"/>
  <c r="IZ8" i="15"/>
  <c r="MF121" i="15"/>
  <c r="OG12" i="15"/>
  <c r="FS20" i="15"/>
  <c r="FF57" i="15"/>
  <c r="IS36" i="15"/>
  <c r="MF95" i="15"/>
  <c r="HH63" i="15"/>
  <c r="JX24" i="15"/>
  <c r="GP101" i="15"/>
  <c r="GF69" i="15"/>
  <c r="LS21" i="15"/>
  <c r="IB27" i="15"/>
  <c r="FS19" i="15"/>
  <c r="ME59" i="15"/>
  <c r="FY14" i="15"/>
  <c r="KD98" i="15"/>
  <c r="OH30" i="15"/>
  <c r="FY68" i="15"/>
  <c r="DF75" i="15"/>
  <c r="MD28" i="15"/>
  <c r="MB28" i="15" s="1"/>
  <c r="EU65" i="15"/>
  <c r="KP117" i="15"/>
  <c r="KT60" i="15"/>
  <c r="HU37" i="15"/>
  <c r="LA35" i="15"/>
  <c r="NU115" i="15"/>
  <c r="JK61" i="15"/>
  <c r="MF72" i="15"/>
  <c r="GJ10" i="15"/>
  <c r="KT56" i="15"/>
  <c r="NZ115" i="15"/>
  <c r="JQ12" i="15"/>
  <c r="EV78" i="15"/>
  <c r="DV28" i="15"/>
  <c r="KI91" i="15"/>
  <c r="FY120" i="15"/>
  <c r="OB57" i="15"/>
  <c r="GD50" i="15"/>
  <c r="ED85" i="15"/>
  <c r="IN57" i="15"/>
  <c r="IS59" i="15"/>
  <c r="CM13" i="15"/>
  <c r="ML49" i="15"/>
  <c r="OF61" i="15"/>
  <c r="OG7" i="15"/>
  <c r="IA6" i="15"/>
  <c r="IS48" i="15"/>
  <c r="CM67" i="15"/>
  <c r="NU92" i="15"/>
  <c r="NS92" i="15" s="1"/>
  <c r="NN49" i="15"/>
  <c r="JD22" i="15"/>
  <c r="OH26" i="15"/>
  <c r="LR35" i="15"/>
  <c r="MK32" i="15"/>
  <c r="ND116" i="15"/>
  <c r="IT45" i="15"/>
  <c r="IS62" i="15"/>
  <c r="IT34" i="15"/>
  <c r="LG71" i="15"/>
  <c r="EV121" i="15"/>
  <c r="EJ78" i="15"/>
  <c r="HT15" i="15"/>
  <c r="NU60" i="15"/>
  <c r="OB28" i="15"/>
  <c r="OB84" i="15"/>
  <c r="GL76" i="15"/>
  <c r="HZ35" i="15"/>
  <c r="DR41" i="15"/>
  <c r="IS13" i="15"/>
  <c r="FH10" i="15"/>
  <c r="KB18" i="15"/>
  <c r="MR92" i="15"/>
  <c r="EO40" i="15"/>
  <c r="LZ10" i="15"/>
  <c r="NV37" i="15"/>
  <c r="GE91" i="15"/>
  <c r="LH117" i="15"/>
  <c r="DQ79" i="15"/>
  <c r="LA109" i="15"/>
  <c r="HC40" i="15"/>
  <c r="GL17" i="15"/>
  <c r="IM60" i="15"/>
  <c r="DE81" i="15"/>
  <c r="NP73" i="15"/>
  <c r="EJ95" i="15"/>
  <c r="NP16" i="15"/>
  <c r="OF106" i="15"/>
  <c r="EC28" i="15"/>
  <c r="HD101" i="15"/>
  <c r="IT70" i="15"/>
  <c r="IG68" i="15"/>
  <c r="ET24" i="15"/>
  <c r="HN40" i="15"/>
  <c r="CL76" i="15"/>
  <c r="FG116" i="15"/>
  <c r="GD22" i="15"/>
  <c r="DL121" i="15"/>
  <c r="LM39" i="15"/>
  <c r="FS73" i="15"/>
  <c r="ML48" i="15"/>
  <c r="GW92" i="15"/>
  <c r="LF92" i="15"/>
  <c r="FB82" i="15"/>
  <c r="DQ48" i="15"/>
  <c r="OB100" i="15"/>
  <c r="FX121" i="15"/>
  <c r="CZ100" i="15"/>
  <c r="DJ42" i="15"/>
  <c r="OB7" i="15"/>
  <c r="MF99" i="15"/>
  <c r="HJ88" i="15"/>
  <c r="HC71" i="15"/>
  <c r="FG23" i="15"/>
  <c r="NB79" i="15"/>
  <c r="FH106" i="15"/>
  <c r="CZ116" i="15"/>
  <c r="FF37" i="15"/>
  <c r="FX29" i="15"/>
  <c r="LN89" i="15"/>
  <c r="NT35" i="15"/>
  <c r="FM31" i="15"/>
  <c r="MR24" i="15"/>
  <c r="EB27" i="15"/>
  <c r="DX29" i="15"/>
  <c r="NZ43" i="15"/>
  <c r="DQ84" i="15"/>
  <c r="GW29" i="15"/>
  <c r="HI107" i="15"/>
  <c r="MJ100" i="15"/>
  <c r="HN117" i="15"/>
  <c r="DV21" i="15"/>
  <c r="JR36" i="15"/>
  <c r="JM36" i="15" s="1"/>
  <c r="FM55" i="15"/>
  <c r="JX34" i="15"/>
  <c r="DV109" i="15"/>
  <c r="GK118" i="15"/>
  <c r="DJ23" i="15"/>
  <c r="LF15" i="15"/>
  <c r="CR43" i="15"/>
  <c r="DV86" i="15"/>
  <c r="MK23" i="15"/>
  <c r="NC22" i="15"/>
  <c r="KD45" i="15"/>
  <c r="LN14" i="15"/>
  <c r="DD107" i="15"/>
  <c r="GX73" i="15"/>
  <c r="GK39" i="15"/>
  <c r="LA84" i="15"/>
  <c r="KY84" i="15" s="1"/>
  <c r="LM24" i="15"/>
  <c r="LY70" i="15"/>
  <c r="DQ15" i="15"/>
  <c r="GJ108" i="15"/>
  <c r="GI108" i="15" s="1"/>
  <c r="GP107" i="15"/>
  <c r="NI31" i="15"/>
  <c r="CR84" i="15"/>
  <c r="IS54" i="15"/>
  <c r="DW82" i="15"/>
  <c r="DE48" i="15"/>
  <c r="IL97" i="15"/>
  <c r="CY39" i="15"/>
  <c r="CW39" i="15" s="1"/>
  <c r="DL99" i="15"/>
  <c r="EO34" i="15"/>
  <c r="JW61" i="15"/>
  <c r="MR43" i="15"/>
  <c r="CN61" i="15"/>
  <c r="NU87" i="15"/>
  <c r="GP51" i="15"/>
  <c r="GQ38" i="15"/>
  <c r="CS43" i="15"/>
  <c r="GF91" i="15"/>
  <c r="MQ39" i="15"/>
  <c r="OA17" i="15"/>
  <c r="LH36" i="15"/>
  <c r="IF78" i="15"/>
  <c r="NU73" i="15"/>
  <c r="GL63" i="15"/>
  <c r="IN90" i="15"/>
  <c r="NN96" i="15"/>
  <c r="IG63" i="15"/>
  <c r="FN80" i="15"/>
  <c r="OG63" i="15"/>
  <c r="HP109" i="15"/>
  <c r="LB34" i="15"/>
  <c r="LL95" i="15"/>
  <c r="DX61" i="15"/>
  <c r="ME119" i="15"/>
  <c r="JE31" i="15"/>
  <c r="LB69" i="15"/>
  <c r="KX69" i="15" s="1"/>
  <c r="EP16" i="15"/>
  <c r="MQ22" i="15"/>
  <c r="FL64" i="15"/>
  <c r="ET23" i="15"/>
  <c r="KU82" i="15"/>
  <c r="KD95" i="15"/>
  <c r="HZ90" i="15"/>
  <c r="DD18" i="15"/>
  <c r="KV121" i="15"/>
  <c r="IN106" i="15"/>
  <c r="GV68" i="15"/>
  <c r="GU68" i="15" s="1"/>
  <c r="JV115" i="15"/>
  <c r="DX16" i="15"/>
  <c r="FN74" i="15"/>
  <c r="LN105" i="15"/>
  <c r="NJ95" i="15"/>
  <c r="LG47" i="15"/>
  <c r="EV86" i="15"/>
  <c r="KV26" i="15"/>
  <c r="DD105" i="15"/>
  <c r="HN59" i="15"/>
  <c r="MJ25" i="15"/>
  <c r="HI116" i="15"/>
  <c r="OG33" i="15"/>
  <c r="OE33" i="15" s="1"/>
  <c r="DF109" i="15"/>
  <c r="IL83" i="15"/>
  <c r="OA57" i="15"/>
  <c r="EJ115" i="15"/>
  <c r="IG106" i="15"/>
  <c r="CY73" i="15"/>
  <c r="IA53" i="15"/>
  <c r="HH116" i="15"/>
  <c r="HP21" i="15"/>
  <c r="HI55" i="15"/>
  <c r="DF55" i="15"/>
  <c r="HN34" i="15"/>
  <c r="LY85" i="15"/>
  <c r="CX20" i="15"/>
  <c r="MF44" i="15"/>
  <c r="JR94" i="15"/>
  <c r="K35" i="20"/>
  <c r="IH19" i="15"/>
  <c r="HN116" i="15"/>
  <c r="FS39" i="15"/>
  <c r="HN10" i="15"/>
  <c r="IR82" i="15"/>
  <c r="CT33" i="15"/>
  <c r="IA99" i="15"/>
  <c r="HW99" i="15" s="1"/>
  <c r="CY45" i="15"/>
  <c r="KI88" i="15"/>
  <c r="KN47" i="15"/>
  <c r="KM47" i="15" s="1"/>
  <c r="JR80" i="15"/>
  <c r="JP17" i="15"/>
  <c r="HZ65" i="15"/>
  <c r="LB35" i="15"/>
  <c r="KJ68" i="15"/>
  <c r="HT117" i="15"/>
  <c r="LM47" i="15"/>
  <c r="EC29" i="15"/>
  <c r="CZ82" i="15"/>
  <c r="IR93" i="15"/>
  <c r="CZ25" i="15"/>
  <c r="JE75" i="15"/>
  <c r="DP52" i="15"/>
  <c r="DO52" i="15" s="1"/>
  <c r="HH37" i="15"/>
  <c r="HH72" i="15"/>
  <c r="DD22" i="15"/>
  <c r="KB101" i="15"/>
  <c r="IL20" i="15"/>
  <c r="EN32" i="15"/>
  <c r="ME63" i="15"/>
  <c r="DJ119" i="15"/>
  <c r="NZ61" i="15"/>
  <c r="KN93" i="15"/>
  <c r="KM93" i="15" s="1"/>
  <c r="JJ10" i="15"/>
  <c r="MR46" i="15"/>
  <c r="MP107" i="15"/>
  <c r="MQ28" i="15"/>
  <c r="IZ64" i="15"/>
  <c r="KZ67" i="15"/>
  <c r="MR13" i="15"/>
  <c r="HD84" i="15"/>
  <c r="IN119" i="15"/>
  <c r="NN82" i="15"/>
  <c r="HV94" i="15"/>
  <c r="JP117" i="15"/>
  <c r="KJ116" i="15"/>
  <c r="NN28" i="15"/>
  <c r="FH71" i="15"/>
  <c r="IT55" i="15"/>
  <c r="GL61" i="15"/>
  <c r="FS90" i="15"/>
  <c r="KV12" i="15"/>
  <c r="MJ19" i="15"/>
  <c r="IT7" i="15"/>
  <c r="DX100" i="15"/>
  <c r="DT100" i="15" s="1"/>
  <c r="HO22" i="15"/>
  <c r="NU69" i="15"/>
  <c r="GV83" i="15"/>
  <c r="LT80" i="15"/>
  <c r="LO80" i="15" s="1"/>
  <c r="MV45" i="15"/>
  <c r="KT78" i="15"/>
  <c r="NJ29" i="15"/>
  <c r="NH94" i="15"/>
  <c r="NG94" i="15" s="1"/>
  <c r="IX83" i="15"/>
  <c r="ND72" i="15"/>
  <c r="HN14" i="15"/>
  <c r="FA100" i="15"/>
  <c r="NH76" i="15"/>
  <c r="NT70" i="15"/>
  <c r="CX92" i="15"/>
  <c r="GX7" i="15"/>
  <c r="EU60" i="15"/>
  <c r="FR95" i="15"/>
  <c r="MR93" i="15"/>
  <c r="HC14" i="15"/>
  <c r="HC97" i="15"/>
  <c r="CX118" i="15"/>
  <c r="HC61" i="15"/>
  <c r="IG72" i="15"/>
  <c r="GV32" i="15"/>
  <c r="FN27" i="15"/>
  <c r="LS12" i="15"/>
  <c r="EJ48" i="15"/>
  <c r="IR33" i="15"/>
  <c r="IQ33" i="15" s="1"/>
  <c r="FN12" i="15"/>
  <c r="KN15" i="15"/>
  <c r="NO90" i="15"/>
  <c r="EZ71" i="15"/>
  <c r="LH100" i="15"/>
  <c r="DR64" i="15"/>
  <c r="NI10" i="15"/>
  <c r="IF106" i="15"/>
  <c r="NC65" i="15"/>
  <c r="DD38" i="15"/>
  <c r="NC47" i="15"/>
  <c r="GX23" i="15"/>
  <c r="LZ9" i="15"/>
  <c r="GX92" i="15"/>
  <c r="GL117" i="15"/>
  <c r="GL54" i="15"/>
  <c r="HO15" i="15"/>
  <c r="MF85" i="15"/>
  <c r="NZ84" i="15"/>
  <c r="GW95" i="15"/>
  <c r="DV60" i="15"/>
  <c r="FN17" i="15"/>
  <c r="GQ90" i="15"/>
  <c r="FZ65" i="15"/>
  <c r="CM53" i="15"/>
  <c r="NC108" i="15"/>
  <c r="JD79" i="15"/>
  <c r="KO21" i="15"/>
  <c r="IF73" i="15"/>
  <c r="IL81" i="15"/>
  <c r="DD85" i="15"/>
  <c r="IZ62" i="15"/>
  <c r="NZ10" i="15"/>
  <c r="GL7" i="15"/>
  <c r="JK72" i="15"/>
  <c r="OB118" i="15"/>
  <c r="JL79" i="15"/>
  <c r="LG96" i="15"/>
  <c r="HU61" i="15"/>
  <c r="NO51" i="15"/>
  <c r="ME105" i="15"/>
  <c r="MW52" i="15"/>
  <c r="LA91" i="15"/>
  <c r="OB16" i="15"/>
  <c r="OH78" i="15"/>
  <c r="KU80" i="15"/>
  <c r="DE94" i="15"/>
  <c r="DC94" i="15" s="1"/>
  <c r="HV66" i="15"/>
  <c r="JW24" i="15"/>
  <c r="JP76" i="15"/>
  <c r="GW59" i="15"/>
  <c r="HZ71" i="15"/>
  <c r="DE23" i="15"/>
  <c r="GQ52" i="15"/>
  <c r="NH44" i="15"/>
  <c r="CM73" i="15"/>
  <c r="IZ36" i="15"/>
  <c r="IH99" i="15"/>
  <c r="CM118" i="15"/>
  <c r="IX94" i="15"/>
  <c r="CN121" i="15"/>
  <c r="JD84" i="15"/>
  <c r="KZ58" i="15"/>
  <c r="EU6" i="15"/>
  <c r="IZ67" i="15"/>
  <c r="IX54" i="15"/>
  <c r="KO42" i="15"/>
  <c r="ED118" i="15"/>
  <c r="NO53" i="15"/>
  <c r="GK12" i="15"/>
  <c r="KI14" i="15"/>
  <c r="KG14" i="15" s="1"/>
  <c r="KH18" i="15"/>
  <c r="ET54" i="15"/>
  <c r="FY80" i="15"/>
  <c r="HC10" i="15"/>
  <c r="IS109" i="15"/>
  <c r="LM83" i="15"/>
  <c r="FF93" i="15"/>
  <c r="JF33" i="15"/>
  <c r="CR76" i="15"/>
  <c r="DD10" i="15"/>
  <c r="JV69" i="15"/>
  <c r="EJ53" i="15"/>
  <c r="CR97" i="15"/>
  <c r="KH69" i="15"/>
  <c r="CL66" i="15"/>
  <c r="EH44" i="15"/>
  <c r="EP34" i="15"/>
  <c r="LA81" i="15"/>
  <c r="IT97" i="15"/>
  <c r="JK106" i="15"/>
  <c r="HO18" i="15"/>
  <c r="FT6" i="15"/>
  <c r="FT63" i="15"/>
  <c r="FL115" i="15"/>
  <c r="GR21" i="15"/>
  <c r="ND119" i="15"/>
  <c r="FS55" i="15"/>
  <c r="IM48" i="15"/>
  <c r="FB42" i="15"/>
  <c r="CR32" i="15"/>
  <c r="KC42" i="15"/>
  <c r="LZ39" i="15"/>
  <c r="IM17" i="15"/>
  <c r="FT33" i="15"/>
  <c r="NJ13" i="15"/>
  <c r="FF83" i="15"/>
  <c r="JX90" i="15"/>
  <c r="JX29" i="15"/>
  <c r="KH56" i="15"/>
  <c r="CT90" i="15"/>
  <c r="FS49" i="15"/>
  <c r="LN118" i="15"/>
  <c r="LA76" i="15"/>
  <c r="FM57" i="15"/>
  <c r="DJ10" i="15"/>
  <c r="IT81" i="15"/>
  <c r="CT13" i="15"/>
  <c r="GK67" i="15"/>
  <c r="IS79" i="15"/>
  <c r="ED29" i="15"/>
  <c r="NN22" i="15"/>
  <c r="KT40" i="15"/>
  <c r="MP11" i="15"/>
  <c r="LY38" i="15"/>
  <c r="IH68" i="15"/>
  <c r="IF23" i="15"/>
  <c r="JJ62" i="15"/>
  <c r="LF7" i="15"/>
  <c r="MX74" i="15"/>
  <c r="CN82" i="15"/>
  <c r="CI82" i="15" s="1"/>
  <c r="CL55" i="15"/>
  <c r="LS46" i="15"/>
  <c r="IY117" i="15"/>
  <c r="DD106" i="15"/>
  <c r="GX32" i="15"/>
  <c r="CZ105" i="15"/>
  <c r="FZ81" i="15"/>
  <c r="ND48" i="15"/>
  <c r="DX66" i="15"/>
  <c r="DX78" i="15"/>
  <c r="FT87" i="15"/>
  <c r="FT49" i="15"/>
  <c r="FP49" i="15" s="1"/>
  <c r="CT16" i="15"/>
  <c r="MW90" i="15"/>
  <c r="CM115" i="15"/>
  <c r="EH96" i="15"/>
  <c r="CT52" i="15"/>
  <c r="CZ55" i="15"/>
  <c r="FR37" i="15"/>
  <c r="IM49" i="15"/>
  <c r="FA80" i="15"/>
  <c r="FR91" i="15"/>
  <c r="KO44" i="15"/>
  <c r="IH83" i="15"/>
  <c r="CM85" i="15"/>
  <c r="IS21" i="15"/>
  <c r="DF105" i="15"/>
  <c r="JF89" i="15"/>
  <c r="JA89" i="15" s="1"/>
  <c r="EZ120" i="15"/>
  <c r="MQ9" i="15"/>
  <c r="KO51" i="15"/>
  <c r="KP32" i="15"/>
  <c r="FR42" i="15"/>
  <c r="LR66" i="15"/>
  <c r="IN18" i="15"/>
  <c r="IZ23" i="15"/>
  <c r="NP35" i="15"/>
  <c r="FN77" i="15"/>
  <c r="FL72" i="15"/>
  <c r="CN85" i="15"/>
  <c r="KB43" i="15"/>
  <c r="CT24" i="15"/>
  <c r="LY99" i="15"/>
  <c r="LS43" i="15"/>
  <c r="LM32" i="15"/>
  <c r="JX9" i="15"/>
  <c r="ML115" i="15"/>
  <c r="EU59" i="15"/>
  <c r="OA47" i="15"/>
  <c r="DK7" i="15"/>
  <c r="NO9" i="15"/>
  <c r="GL77" i="15"/>
  <c r="EH117" i="15"/>
  <c r="CY118" i="15"/>
  <c r="IZ107" i="15"/>
  <c r="FF75" i="15"/>
  <c r="KI98" i="15"/>
  <c r="FF46" i="15"/>
  <c r="KO57" i="15"/>
  <c r="HO10" i="15"/>
  <c r="GJ91" i="15"/>
  <c r="DP9" i="15"/>
  <c r="IX98" i="15"/>
  <c r="MX40" i="15"/>
  <c r="GD37" i="15"/>
  <c r="NN11" i="15"/>
  <c r="GW97" i="15"/>
  <c r="EJ49" i="15"/>
  <c r="HH34" i="15"/>
  <c r="MP64" i="15"/>
  <c r="HI60" i="15"/>
  <c r="EU52" i="15"/>
  <c r="EQ52" i="15" s="1"/>
  <c r="LR96" i="15"/>
  <c r="LX62" i="15"/>
  <c r="GR66" i="15"/>
  <c r="FA10" i="15"/>
  <c r="CZ28" i="15"/>
  <c r="JV120" i="15"/>
  <c r="ND32" i="15"/>
  <c r="EZ84" i="15"/>
  <c r="DF87" i="15"/>
  <c r="CT68" i="15"/>
  <c r="HI59" i="15"/>
  <c r="KD86" i="15"/>
  <c r="KJ17" i="15"/>
  <c r="LX52" i="15"/>
  <c r="EZ67" i="15"/>
  <c r="LA13" i="15"/>
  <c r="IY12" i="15"/>
  <c r="JQ55" i="15"/>
  <c r="GX36" i="15"/>
  <c r="NU38" i="15"/>
  <c r="FF50" i="15"/>
  <c r="JV89" i="15"/>
  <c r="DK42" i="15"/>
  <c r="NI24" i="15"/>
  <c r="NG24" i="15" s="1"/>
  <c r="DX28" i="15"/>
  <c r="ME62" i="15"/>
  <c r="KN86" i="15"/>
  <c r="NU107" i="15"/>
  <c r="FA27" i="15"/>
  <c r="CT99" i="15"/>
  <c r="NT101" i="15"/>
  <c r="DV11" i="15"/>
  <c r="OF75" i="15"/>
  <c r="LM52" i="15"/>
  <c r="JK29" i="15"/>
  <c r="JW96" i="15"/>
  <c r="OA107" i="15"/>
  <c r="GX9" i="15"/>
  <c r="JL41" i="15"/>
  <c r="IG70" i="15"/>
  <c r="IZ32" i="15"/>
  <c r="OA41" i="15"/>
  <c r="FX120" i="15"/>
  <c r="ME33" i="15"/>
  <c r="EB62" i="15"/>
  <c r="CN50" i="15"/>
  <c r="LM49" i="15"/>
  <c r="GD15" i="15"/>
  <c r="EU100" i="15"/>
  <c r="FL81" i="15"/>
  <c r="EU8" i="15"/>
  <c r="EV55" i="15"/>
  <c r="ML73" i="15"/>
  <c r="NO91" i="15"/>
  <c r="DD93" i="15"/>
  <c r="JD26" i="15"/>
  <c r="JP100" i="15"/>
  <c r="EO10" i="15"/>
  <c r="DF91" i="15"/>
  <c r="HC42" i="15"/>
  <c r="ED40" i="15"/>
  <c r="CR60" i="15"/>
  <c r="EP21" i="15"/>
  <c r="IS14" i="15"/>
  <c r="HB56" i="15"/>
  <c r="GQ10" i="15"/>
  <c r="LX39" i="15"/>
  <c r="EJ76" i="15"/>
  <c r="EE76" i="15" s="1"/>
  <c r="EJ116" i="15"/>
  <c r="MV59" i="15"/>
  <c r="IL68" i="15"/>
  <c r="GJ76" i="15"/>
  <c r="GH76" i="15" s="1"/>
  <c r="EH68" i="15"/>
  <c r="GE101" i="15"/>
  <c r="KH90" i="15"/>
  <c r="KG90" i="15" s="1"/>
  <c r="LS77" i="15"/>
  <c r="EB101" i="15"/>
  <c r="JQ49" i="15"/>
  <c r="IB80" i="15"/>
  <c r="CM116" i="15"/>
  <c r="EV43" i="15"/>
  <c r="ME20" i="15"/>
  <c r="GQ41" i="15"/>
  <c r="FR45" i="15"/>
  <c r="ET98" i="15"/>
  <c r="LA17" i="15"/>
  <c r="MJ81" i="15"/>
  <c r="IM95" i="15"/>
  <c r="MK26" i="15"/>
  <c r="EN67" i="15"/>
  <c r="KJ118" i="15"/>
  <c r="CX96" i="15"/>
  <c r="KP49" i="15"/>
  <c r="NH82" i="15"/>
  <c r="LR6" i="15"/>
  <c r="LN21" i="15"/>
  <c r="LY62" i="15"/>
  <c r="HJ15" i="15"/>
  <c r="JL34" i="15"/>
  <c r="ML84" i="15"/>
  <c r="GK115" i="15"/>
  <c r="IZ52" i="15"/>
  <c r="HJ45" i="15"/>
  <c r="DQ58" i="15"/>
  <c r="GX61" i="15"/>
  <c r="LX30" i="15"/>
  <c r="NB61" i="15"/>
  <c r="JD118" i="15"/>
  <c r="EU93" i="15"/>
  <c r="GE73" i="15"/>
  <c r="MR79" i="15"/>
  <c r="FH52" i="15"/>
  <c r="LX17" i="15"/>
  <c r="MF92" i="15"/>
  <c r="IL86" i="15"/>
  <c r="DW30" i="15"/>
  <c r="NU93" i="15"/>
  <c r="CZ79" i="15"/>
  <c r="FX74" i="15"/>
  <c r="FW74" i="15" s="1"/>
  <c r="JX85" i="15"/>
  <c r="MD38" i="15"/>
  <c r="LB32" i="15"/>
  <c r="JF39" i="15"/>
  <c r="JV25" i="15"/>
  <c r="CY68" i="15"/>
  <c r="HJ44" i="15"/>
  <c r="MP61" i="15"/>
  <c r="HU72" i="15"/>
  <c r="ED31" i="15"/>
  <c r="GF96" i="15"/>
  <c r="FZ119" i="15"/>
  <c r="DF59" i="15"/>
  <c r="EP60" i="15"/>
  <c r="LZ30" i="15"/>
  <c r="FT7" i="15"/>
  <c r="IT92" i="15"/>
  <c r="HJ93" i="15"/>
  <c r="OF85" i="15"/>
  <c r="GF120" i="15"/>
  <c r="CS94" i="15"/>
  <c r="CO94" i="15" s="1"/>
  <c r="HT76" i="15"/>
  <c r="FT27" i="15"/>
  <c r="IF22" i="15"/>
  <c r="MV39" i="15"/>
  <c r="MS39" i="15" s="1"/>
  <c r="CY78" i="15"/>
  <c r="ME10" i="15"/>
  <c r="IX77" i="15"/>
  <c r="GL56" i="15"/>
  <c r="IF99" i="15"/>
  <c r="KN24" i="15"/>
  <c r="GD78" i="15"/>
  <c r="FT66" i="15"/>
  <c r="MV78" i="15"/>
  <c r="NH17" i="15"/>
  <c r="MK71" i="15"/>
  <c r="EV76" i="15"/>
  <c r="FG64" i="15"/>
  <c r="EB60" i="15"/>
  <c r="GF76" i="15"/>
  <c r="MR21" i="15"/>
  <c r="JD20" i="15"/>
  <c r="JW60" i="15"/>
  <c r="DV24" i="15"/>
  <c r="LY92" i="15"/>
  <c r="LV92" i="15" s="1"/>
  <c r="FL32" i="15"/>
  <c r="FS28" i="15"/>
  <c r="HH32" i="15"/>
  <c r="HG32" i="15" s="1"/>
  <c r="HB99" i="15"/>
  <c r="IB66" i="15"/>
  <c r="ND36" i="15"/>
  <c r="LB94" i="15"/>
  <c r="EO53" i="15"/>
  <c r="CY77" i="15"/>
  <c r="FX42" i="15"/>
  <c r="NB24" i="15"/>
  <c r="NZ26" i="15"/>
  <c r="LL58" i="15"/>
  <c r="LL64" i="15"/>
  <c r="FM77" i="15"/>
  <c r="FN119" i="15"/>
  <c r="LZ97" i="15"/>
  <c r="LV97" i="15" s="1"/>
  <c r="IZ53" i="15"/>
  <c r="ET94" i="15"/>
  <c r="LM116" i="15"/>
  <c r="LK116" i="15" s="1"/>
  <c r="OA37" i="15"/>
  <c r="KT28" i="15"/>
  <c r="LL9" i="15"/>
  <c r="IR37" i="15"/>
  <c r="HT54" i="15"/>
  <c r="EO20" i="15"/>
  <c r="DK60" i="15"/>
  <c r="JV23" i="15"/>
  <c r="JW17" i="15"/>
  <c r="FT120" i="15"/>
  <c r="OG64" i="15"/>
  <c r="GX25" i="15"/>
  <c r="EO121" i="15"/>
  <c r="FA85" i="15"/>
  <c r="GW6" i="15"/>
  <c r="JQ92" i="15"/>
  <c r="EU119" i="15"/>
  <c r="JX92" i="15"/>
  <c r="JD73" i="15"/>
  <c r="NH100" i="15"/>
  <c r="GD51" i="15"/>
  <c r="HU56" i="15"/>
  <c r="IY35" i="15"/>
  <c r="NC67" i="15"/>
  <c r="NI93" i="15"/>
  <c r="DX86" i="15"/>
  <c r="DJ52" i="15"/>
  <c r="IS72" i="15"/>
  <c r="IO72" i="15" s="1"/>
  <c r="CL73" i="15"/>
  <c r="HC107" i="15"/>
  <c r="KI18" i="15"/>
  <c r="EV108" i="15"/>
  <c r="EI101" i="15"/>
  <c r="FR24" i="15"/>
  <c r="EO45" i="15"/>
  <c r="DR27" i="15"/>
  <c r="EP27" i="15"/>
  <c r="CN77" i="15"/>
  <c r="JX109" i="15"/>
  <c r="JQ16" i="15"/>
  <c r="GL45" i="15"/>
  <c r="LX21" i="15"/>
  <c r="NT73" i="15"/>
  <c r="JR51" i="15"/>
  <c r="LG54" i="15"/>
  <c r="HT66" i="15"/>
  <c r="FB21" i="15"/>
  <c r="HB71" i="15"/>
  <c r="NU34" i="15"/>
  <c r="GW38" i="15"/>
  <c r="CR92" i="15"/>
  <c r="LB43" i="15"/>
  <c r="KX43" i="15" s="1"/>
  <c r="IB116" i="15"/>
  <c r="GD55" i="15"/>
  <c r="MW85" i="15"/>
  <c r="JP58" i="15"/>
  <c r="GR9" i="15"/>
  <c r="JW43" i="15"/>
  <c r="LN73" i="15"/>
  <c r="GE97" i="15"/>
  <c r="DQ74" i="15"/>
  <c r="IN81" i="15"/>
  <c r="HD78" i="15"/>
  <c r="HB10" i="15"/>
  <c r="IM33" i="15"/>
  <c r="CY121" i="15"/>
  <c r="IX27" i="15"/>
  <c r="KT50" i="15"/>
  <c r="DX63" i="15"/>
  <c r="FS67" i="15"/>
  <c r="IG115" i="15"/>
  <c r="FF119" i="15"/>
  <c r="DR19" i="15"/>
  <c r="JK55" i="15"/>
  <c r="FF63" i="15"/>
  <c r="JF93" i="15"/>
  <c r="DE30" i="15"/>
  <c r="GE109" i="15"/>
  <c r="HO37" i="15"/>
  <c r="GW109" i="15"/>
  <c r="KP70" i="15"/>
  <c r="KV86" i="15"/>
  <c r="NI38" i="15"/>
  <c r="HC33" i="15"/>
  <c r="GY33" i="15" s="1"/>
  <c r="HP108" i="15"/>
  <c r="ET6" i="15"/>
  <c r="ML82" i="15"/>
  <c r="DW117" i="15"/>
  <c r="DS117" i="15" s="1"/>
  <c r="MJ55" i="15"/>
  <c r="FR17" i="15"/>
  <c r="FG33" i="15"/>
  <c r="NC7" i="15"/>
  <c r="IF56" i="15"/>
  <c r="DX82" i="15"/>
  <c r="HD43" i="15"/>
  <c r="FY36" i="15"/>
  <c r="NC18" i="15"/>
  <c r="FA31" i="15"/>
  <c r="CM8" i="15"/>
  <c r="CN16" i="15"/>
  <c r="CI16" i="15" s="1"/>
  <c r="CX66" i="15"/>
  <c r="LR89" i="15"/>
  <c r="HI26" i="15"/>
  <c r="JL70" i="15"/>
  <c r="GE76" i="15"/>
  <c r="EB78" i="15"/>
  <c r="HP30" i="15"/>
  <c r="CM89" i="15"/>
  <c r="CI89" i="15" s="1"/>
  <c r="OA71" i="15"/>
  <c r="HO72" i="15"/>
  <c r="KO14" i="15"/>
  <c r="GF41" i="15"/>
  <c r="GB41" i="15" s="1"/>
  <c r="HC108" i="15"/>
  <c r="JQ72" i="15"/>
  <c r="DW91" i="15"/>
  <c r="GV70" i="15"/>
  <c r="FG68" i="15"/>
  <c r="KT9" i="15"/>
  <c r="GW74" i="15"/>
  <c r="GU74" i="15" s="1"/>
  <c r="DR106" i="15"/>
  <c r="OF47" i="15"/>
  <c r="DR85" i="15"/>
  <c r="GJ95" i="15"/>
  <c r="GI95" i="15" s="1"/>
  <c r="LN49" i="15"/>
  <c r="LI49" i="15" s="1"/>
  <c r="HU93" i="15"/>
  <c r="IB26" i="15"/>
  <c r="LN99" i="15"/>
  <c r="MX89" i="15"/>
  <c r="KB108" i="15"/>
  <c r="CZ34" i="15"/>
  <c r="GL73" i="15"/>
  <c r="FZ12" i="15"/>
  <c r="FU12" i="15" s="1"/>
  <c r="FS6" i="15"/>
  <c r="CM71" i="15"/>
  <c r="KH54" i="15"/>
  <c r="MW9" i="15"/>
  <c r="OH7" i="15"/>
  <c r="FX55" i="15"/>
  <c r="IF8" i="15"/>
  <c r="JE97" i="15"/>
  <c r="IF68" i="15"/>
  <c r="HB115" i="15"/>
  <c r="NV92" i="15"/>
  <c r="JK44" i="15"/>
  <c r="OA92" i="15"/>
  <c r="DJ74" i="15"/>
  <c r="JK34" i="15"/>
  <c r="ME88" i="15"/>
  <c r="LL81" i="15"/>
  <c r="EO81" i="15"/>
  <c r="KZ72" i="15"/>
  <c r="IG73" i="15"/>
  <c r="KV59" i="15"/>
  <c r="GJ17" i="15"/>
  <c r="IH14" i="15"/>
  <c r="KU49" i="15"/>
  <c r="LH15" i="15"/>
  <c r="DW44" i="15"/>
  <c r="HD36" i="15"/>
  <c r="CZ16" i="15"/>
  <c r="KU100" i="15"/>
  <c r="IY88" i="15"/>
  <c r="EP70" i="15"/>
  <c r="FY8" i="15"/>
  <c r="FG69" i="15"/>
  <c r="GP11" i="15"/>
  <c r="GP64" i="15"/>
  <c r="HD57" i="15"/>
  <c r="JR46" i="15"/>
  <c r="DQ30" i="15"/>
  <c r="CX54" i="15"/>
  <c r="KP59" i="15"/>
  <c r="NT28" i="15"/>
  <c r="JX44" i="15"/>
  <c r="EI107" i="15"/>
  <c r="EJ34" i="15"/>
  <c r="KD33" i="15"/>
  <c r="NJ99" i="15"/>
  <c r="LZ69" i="15"/>
  <c r="MV53" i="15"/>
  <c r="LF50" i="15"/>
  <c r="KN61" i="15"/>
  <c r="JL14" i="15"/>
  <c r="ET38" i="15"/>
  <c r="OA96" i="15"/>
  <c r="IA39" i="15"/>
  <c r="CL74" i="15"/>
  <c r="GF11" i="15"/>
  <c r="JD116" i="15"/>
  <c r="IZ76" i="15"/>
  <c r="IX55" i="15"/>
  <c r="LH88" i="15"/>
  <c r="IG78" i="15"/>
  <c r="NZ99" i="15"/>
  <c r="CR24" i="15"/>
  <c r="GE16" i="15"/>
  <c r="GB16" i="15" s="1"/>
  <c r="CL71" i="15"/>
  <c r="NH55" i="15"/>
  <c r="HP70" i="15"/>
  <c r="MQ53" i="15"/>
  <c r="OH9" i="15"/>
  <c r="LB75" i="15"/>
  <c r="JK20" i="15"/>
  <c r="FY100" i="15"/>
  <c r="FU100" i="15" s="1"/>
  <c r="NH12" i="15"/>
  <c r="IM64" i="15"/>
  <c r="IK64" i="15" s="1"/>
  <c r="FB41" i="15"/>
  <c r="EU105" i="15"/>
  <c r="FF69" i="15"/>
  <c r="OA120" i="15"/>
  <c r="ME117" i="15"/>
  <c r="IS83" i="15"/>
  <c r="CZ68" i="15"/>
  <c r="GW80" i="15"/>
  <c r="DJ58" i="15"/>
  <c r="CN73" i="15"/>
  <c r="CI73" i="15" s="1"/>
  <c r="GQ76" i="15"/>
  <c r="LH78" i="15"/>
  <c r="MD26" i="15"/>
  <c r="LR58" i="15"/>
  <c r="LQ58" i="15" s="1"/>
  <c r="MR42" i="15"/>
  <c r="HN24" i="15"/>
  <c r="NP70" i="15"/>
  <c r="NP9" i="15"/>
  <c r="IB71" i="15"/>
  <c r="MV51" i="15"/>
  <c r="MD74" i="15"/>
  <c r="MX97" i="15"/>
  <c r="DL84" i="15"/>
  <c r="LY41" i="15"/>
  <c r="HC25" i="15"/>
  <c r="NO61" i="15"/>
  <c r="JL75" i="15"/>
  <c r="GJ60" i="15"/>
  <c r="DX99" i="15"/>
  <c r="EI26" i="15"/>
  <c r="HB23" i="15"/>
  <c r="FF32" i="15"/>
  <c r="LZ33" i="15"/>
  <c r="JJ40" i="15"/>
  <c r="NB106" i="15"/>
  <c r="OF99" i="15"/>
  <c r="FS85" i="15"/>
  <c r="CX48" i="15"/>
  <c r="FM6" i="15"/>
  <c r="LN43" i="15"/>
  <c r="FS45" i="15"/>
  <c r="DP106" i="15"/>
  <c r="FF106" i="15"/>
  <c r="IA13" i="15"/>
  <c r="HN107" i="15"/>
  <c r="FZ99" i="15"/>
  <c r="FS13" i="15"/>
  <c r="JK74" i="15"/>
  <c r="EO27" i="15"/>
  <c r="MQ17" i="15"/>
  <c r="FB34" i="15"/>
  <c r="FR118" i="15"/>
  <c r="JL36" i="15"/>
  <c r="KN43" i="15"/>
  <c r="IG91" i="15"/>
  <c r="IE91" i="15" s="1"/>
  <c r="IT41" i="15"/>
  <c r="CM14" i="15"/>
  <c r="CK14" i="15" s="1"/>
  <c r="HB53" i="15"/>
  <c r="EU109" i="15"/>
  <c r="HU75" i="15"/>
  <c r="LB45" i="15"/>
  <c r="HJ87" i="15"/>
  <c r="JR67" i="15"/>
  <c r="HB57" i="15"/>
  <c r="MF28" i="15"/>
  <c r="HI43" i="15"/>
  <c r="DF76" i="15"/>
  <c r="GX39" i="15"/>
  <c r="KZ56" i="15"/>
  <c r="ML97" i="15"/>
  <c r="IZ42" i="15"/>
  <c r="NI56" i="15"/>
  <c r="HH73" i="15"/>
  <c r="JV97" i="15"/>
  <c r="NP29" i="15"/>
  <c r="HN44" i="15"/>
  <c r="KT20" i="15"/>
  <c r="IL75" i="15"/>
  <c r="IK75" i="15" s="1"/>
  <c r="FL85" i="15"/>
  <c r="FG27" i="15"/>
  <c r="GP41" i="15"/>
  <c r="EH23" i="15"/>
  <c r="NV79" i="15"/>
  <c r="LF88" i="15"/>
  <c r="FL97" i="15"/>
  <c r="LL21" i="15"/>
  <c r="LM22" i="15"/>
  <c r="GW98" i="15"/>
  <c r="GV82" i="15"/>
  <c r="MK77" i="15"/>
  <c r="GL100" i="15"/>
  <c r="DF78" i="15"/>
  <c r="FL82" i="15"/>
  <c r="NU56" i="15"/>
  <c r="NR56" i="15" s="1"/>
  <c r="LL88" i="15"/>
  <c r="MQ26" i="15"/>
  <c r="IY66" i="15"/>
  <c r="ET85" i="15"/>
  <c r="CY30" i="15"/>
  <c r="GP58" i="15"/>
  <c r="HD58" i="15"/>
  <c r="EZ91" i="15"/>
  <c r="HD50" i="15"/>
  <c r="CT108" i="15"/>
  <c r="ND35" i="15"/>
  <c r="LM41" i="15"/>
  <c r="NN18" i="15"/>
  <c r="DX107" i="15"/>
  <c r="CY91" i="15"/>
  <c r="GE92" i="15"/>
  <c r="KJ33" i="15"/>
  <c r="MR71" i="15"/>
  <c r="HU121" i="15"/>
  <c r="HB31" i="15"/>
  <c r="GY31" i="15" s="1"/>
  <c r="LL48" i="15"/>
  <c r="NZ20" i="15"/>
  <c r="JF6" i="15"/>
  <c r="DJ6" i="15"/>
  <c r="IX64" i="15"/>
  <c r="KC65" i="15"/>
  <c r="KV98" i="15"/>
  <c r="GX100" i="15"/>
  <c r="OH14" i="15"/>
  <c r="MX22" i="15"/>
  <c r="IY89" i="15"/>
  <c r="FA115" i="15"/>
  <c r="EX115" i="15" s="1"/>
  <c r="IA68" i="15"/>
  <c r="HY68" i="15" s="1"/>
  <c r="DP31" i="15"/>
  <c r="NI85" i="15"/>
  <c r="IN76" i="15"/>
  <c r="OB64" i="15"/>
  <c r="MK30" i="15"/>
  <c r="EC37" i="15"/>
  <c r="JW39" i="15"/>
  <c r="IZ43" i="15"/>
  <c r="FB117" i="15"/>
  <c r="NB12" i="15"/>
  <c r="EB46" i="15"/>
  <c r="NU80" i="15"/>
  <c r="CR34" i="15"/>
  <c r="EB98" i="15"/>
  <c r="JJ79" i="15"/>
  <c r="IL101" i="15"/>
  <c r="EP72" i="15"/>
  <c r="LZ43" i="15"/>
  <c r="EU15" i="15"/>
  <c r="IB105" i="15"/>
  <c r="CL46" i="15"/>
  <c r="LG68" i="15"/>
  <c r="HV107" i="15"/>
  <c r="LG108" i="15"/>
  <c r="HD75" i="15"/>
  <c r="CS35" i="15"/>
  <c r="MF41" i="15"/>
  <c r="DF62" i="15"/>
  <c r="HJ69" i="15"/>
  <c r="IA47" i="15"/>
  <c r="NU100" i="15"/>
  <c r="NQ100" i="15" s="1"/>
  <c r="DP120" i="15"/>
  <c r="DO120" i="15" s="1"/>
  <c r="FB73" i="15"/>
  <c r="MK82" i="15"/>
  <c r="ND41" i="15"/>
  <c r="LR30" i="15"/>
  <c r="IX32" i="15"/>
  <c r="JR61" i="15"/>
  <c r="HI94" i="15"/>
  <c r="MP16" i="15"/>
  <c r="MJ26" i="15"/>
  <c r="LG116" i="15"/>
  <c r="IR92" i="15"/>
  <c r="MQ64" i="15"/>
  <c r="MO64" i="15" s="1"/>
  <c r="LA99" i="15"/>
  <c r="CS119" i="15"/>
  <c r="JX45" i="15"/>
  <c r="FB24" i="15"/>
  <c r="CZ84" i="15"/>
  <c r="FN100" i="15"/>
  <c r="DQ37" i="15"/>
  <c r="DO37" i="15" s="1"/>
  <c r="JR20" i="15"/>
  <c r="CS116" i="15"/>
  <c r="GK59" i="15"/>
  <c r="FG11" i="15"/>
  <c r="DW37" i="15"/>
  <c r="GQ72" i="15"/>
  <c r="EO97" i="15"/>
  <c r="CM40" i="15"/>
  <c r="NC101" i="15"/>
  <c r="JJ22" i="15"/>
  <c r="IX84" i="15"/>
  <c r="EO31" i="15"/>
  <c r="MV73" i="15"/>
  <c r="IL89" i="15"/>
  <c r="IY70" i="15"/>
  <c r="IR117" i="15"/>
  <c r="IP117" i="15" s="1"/>
  <c r="MR36" i="15"/>
  <c r="DX84" i="15"/>
  <c r="DL21" i="15"/>
  <c r="EI24" i="15"/>
  <c r="GF77" i="15"/>
  <c r="DL69" i="15"/>
  <c r="HC69" i="15"/>
  <c r="HV25" i="15"/>
  <c r="GL60" i="15"/>
  <c r="IB53" i="15"/>
  <c r="IH45" i="15"/>
  <c r="EP40" i="15"/>
  <c r="EL40" i="15" s="1"/>
  <c r="LH84" i="15"/>
  <c r="LX70" i="15"/>
  <c r="DX45" i="15"/>
  <c r="EJ83" i="15"/>
  <c r="NT87" i="15"/>
  <c r="EV32" i="15"/>
  <c r="NU31" i="15"/>
  <c r="CX72" i="15"/>
  <c r="GQ99" i="15"/>
  <c r="NZ51" i="15"/>
  <c r="NC38" i="15"/>
  <c r="FS38" i="15"/>
  <c r="HC56" i="15"/>
  <c r="MX80" i="15"/>
  <c r="ME31" i="15"/>
  <c r="JP109" i="15"/>
  <c r="MK116" i="15"/>
  <c r="FN54" i="15"/>
  <c r="MK47" i="15"/>
  <c r="FL37" i="15"/>
  <c r="HV7" i="15"/>
  <c r="OA12" i="15"/>
  <c r="EN29" i="15"/>
  <c r="DQ70" i="15"/>
  <c r="LY24" i="15"/>
  <c r="EO96" i="15"/>
  <c r="IH64" i="15"/>
  <c r="JE84" i="15"/>
  <c r="JL100" i="15"/>
  <c r="HV72" i="15"/>
  <c r="HJ79" i="15"/>
  <c r="DE106" i="15"/>
  <c r="JP60" i="15"/>
  <c r="KJ88" i="15"/>
  <c r="OH85" i="15"/>
  <c r="KV87" i="15"/>
  <c r="ED13" i="15"/>
  <c r="CL68" i="15"/>
  <c r="JX67" i="15"/>
  <c r="LT31" i="15"/>
  <c r="CT28" i="15"/>
  <c r="GV90" i="15"/>
  <c r="IG41" i="15"/>
  <c r="CX76" i="15"/>
  <c r="IM14" i="15"/>
  <c r="IR116" i="15"/>
  <c r="KZ95" i="15"/>
  <c r="ET39" i="15"/>
  <c r="EI80" i="15"/>
  <c r="GK97" i="15"/>
  <c r="CX24" i="15"/>
  <c r="EH93" i="15"/>
  <c r="EO26" i="15"/>
  <c r="IH38" i="15"/>
  <c r="NT26" i="15"/>
  <c r="FM115" i="15"/>
  <c r="FK115" i="15" s="1"/>
  <c r="IH34" i="15"/>
  <c r="MW30" i="15"/>
  <c r="KV92" i="15"/>
  <c r="DR75" i="15"/>
  <c r="MP25" i="15"/>
  <c r="IR59" i="15"/>
  <c r="IQ59" i="15" s="1"/>
  <c r="CT46" i="15"/>
  <c r="FM38" i="15"/>
  <c r="FK38" i="15" s="1"/>
  <c r="IR8" i="15"/>
  <c r="DV121" i="15"/>
  <c r="NN48" i="15"/>
  <c r="ET8" i="15"/>
  <c r="GR91" i="15"/>
  <c r="JQ95" i="15"/>
  <c r="HN23" i="15"/>
  <c r="EN20" i="15"/>
  <c r="KC77" i="15"/>
  <c r="NJ32" i="15"/>
  <c r="MQ33" i="15"/>
  <c r="DQ36" i="15"/>
  <c r="JK48" i="15"/>
  <c r="GD61" i="15"/>
  <c r="CX89" i="15"/>
  <c r="MP77" i="15"/>
  <c r="MV50" i="15"/>
  <c r="FM105" i="15"/>
  <c r="FG75" i="15"/>
  <c r="LM101" i="15"/>
  <c r="LK101" i="15" s="1"/>
  <c r="DX11" i="15"/>
  <c r="FM25" i="15"/>
  <c r="DV91" i="15"/>
  <c r="DE116" i="15"/>
  <c r="NO37" i="15"/>
  <c r="GW90" i="15"/>
  <c r="MX42" i="15"/>
  <c r="GF20" i="15"/>
  <c r="FF27" i="15"/>
  <c r="HV11" i="15"/>
  <c r="IR34" i="15"/>
  <c r="NJ91" i="15"/>
  <c r="DE18" i="15"/>
  <c r="KU93" i="15"/>
  <c r="NB97" i="15"/>
  <c r="CR39" i="15"/>
  <c r="KD15" i="15"/>
  <c r="CT101" i="15"/>
  <c r="FR101" i="15"/>
  <c r="HP55" i="15"/>
  <c r="IS60" i="15"/>
  <c r="NC76" i="15"/>
  <c r="LG66" i="15"/>
  <c r="IA10" i="15"/>
  <c r="HW10" i="15" s="1"/>
  <c r="ML53" i="15"/>
  <c r="KV54" i="15"/>
  <c r="DJ116" i="15"/>
  <c r="EO29" i="15"/>
  <c r="IH71" i="15"/>
  <c r="HB14" i="15"/>
  <c r="JE26" i="15"/>
  <c r="NZ106" i="15"/>
  <c r="FF19" i="15"/>
  <c r="IT46" i="15"/>
  <c r="JJ31" i="15"/>
  <c r="JI31" i="15" s="1"/>
  <c r="JJ92" i="15"/>
  <c r="IS35" i="15"/>
  <c r="KU105" i="15"/>
  <c r="EI69" i="15"/>
  <c r="KJ28" i="15"/>
  <c r="KO77" i="15"/>
  <c r="CS10" i="15"/>
  <c r="ND79" i="15"/>
  <c r="IX49" i="15"/>
  <c r="EZ87" i="15"/>
  <c r="MJ68" i="15"/>
  <c r="DQ108" i="15"/>
  <c r="JF72" i="15"/>
  <c r="FL36" i="15"/>
  <c r="GR119" i="15"/>
  <c r="LF33" i="15"/>
  <c r="CR63" i="15"/>
  <c r="MV56" i="15"/>
  <c r="MD7" i="15"/>
  <c r="OG82" i="15"/>
  <c r="FR88" i="15"/>
  <c r="CL8" i="15"/>
  <c r="LR76" i="15"/>
  <c r="JF30" i="15"/>
  <c r="NZ28" i="15"/>
  <c r="NP19" i="15"/>
  <c r="HZ57" i="15"/>
  <c r="FA96" i="15"/>
  <c r="NB76" i="15"/>
  <c r="NA76" i="15" s="1"/>
  <c r="NJ98" i="15"/>
  <c r="CR115" i="15"/>
  <c r="KB90" i="15"/>
  <c r="LS83" i="15"/>
  <c r="IN41" i="15"/>
  <c r="DK115" i="15"/>
  <c r="JK117" i="15"/>
  <c r="JI117" i="15" s="1"/>
  <c r="LF34" i="15"/>
  <c r="LE34" i="15" s="1"/>
  <c r="DQ16" i="15"/>
  <c r="GJ44" i="15"/>
  <c r="DR12" i="15"/>
  <c r="ND67" i="15"/>
  <c r="FR22" i="15"/>
  <c r="LY32" i="15"/>
  <c r="CT80" i="15"/>
  <c r="OA29" i="15"/>
  <c r="NY29" i="15" s="1"/>
  <c r="EN68" i="15"/>
  <c r="FH40" i="15"/>
  <c r="FR18" i="15"/>
  <c r="FQ18" i="15" s="1"/>
  <c r="LX115" i="15"/>
  <c r="LR19" i="15"/>
  <c r="JJ49" i="15"/>
  <c r="JI49" i="15" s="1"/>
  <c r="FY78" i="15"/>
  <c r="EV91" i="15"/>
  <c r="LT30" i="15"/>
  <c r="FS59" i="15"/>
  <c r="HZ15" i="15"/>
  <c r="NO89" i="15"/>
  <c r="OB13" i="15"/>
  <c r="JD90" i="15"/>
  <c r="CR86" i="15"/>
  <c r="HO81" i="15"/>
  <c r="HL81" i="15" s="1"/>
  <c r="FT106" i="15"/>
  <c r="OG22" i="15"/>
  <c r="MR31" i="15"/>
  <c r="HH12" i="15"/>
  <c r="ME68" i="15"/>
  <c r="MX66" i="15"/>
  <c r="FB116" i="15"/>
  <c r="KZ82" i="15"/>
  <c r="FR63" i="15"/>
  <c r="KJ22" i="15"/>
  <c r="ED18" i="15"/>
  <c r="MV92" i="15"/>
  <c r="MS92" i="15" s="1"/>
  <c r="OG100" i="15"/>
  <c r="NJ35" i="15"/>
  <c r="KT97" i="15"/>
  <c r="HN106" i="15"/>
  <c r="HO29" i="15"/>
  <c r="MK81" i="15"/>
  <c r="EV20" i="15"/>
  <c r="MK15" i="15"/>
  <c r="LM98" i="15"/>
  <c r="DV99" i="15"/>
  <c r="GF79" i="15"/>
  <c r="KV80" i="15"/>
  <c r="FB25" i="15"/>
  <c r="KN79" i="15"/>
  <c r="IM84" i="15"/>
  <c r="II84" i="15" s="1"/>
  <c r="JR58" i="15"/>
  <c r="GF107" i="15"/>
  <c r="FZ8" i="15"/>
  <c r="JQ117" i="15"/>
  <c r="GE32" i="15"/>
  <c r="DW48" i="15"/>
  <c r="ME47" i="15"/>
  <c r="MC47" i="15" s="1"/>
  <c r="HV53" i="15"/>
  <c r="HH28" i="15"/>
  <c r="CZ119" i="15"/>
  <c r="MX23" i="15"/>
  <c r="IS76" i="15"/>
  <c r="MX14" i="15"/>
  <c r="MP17" i="15"/>
  <c r="NU120" i="15"/>
  <c r="FH66" i="15"/>
  <c r="EO82" i="15"/>
  <c r="EK82" i="15" s="1"/>
  <c r="DP27" i="15"/>
  <c r="JE76" i="15"/>
  <c r="LN8" i="15"/>
  <c r="GK7" i="15"/>
  <c r="ML52" i="15"/>
  <c r="JP21" i="15"/>
  <c r="CT117" i="15"/>
  <c r="IM66" i="15"/>
  <c r="CL108" i="15"/>
  <c r="MK84" i="15"/>
  <c r="NH10" i="15"/>
  <c r="MJ98" i="15"/>
  <c r="MG98" i="15" s="1"/>
  <c r="ED77" i="15"/>
  <c r="NT23" i="15"/>
  <c r="KB107" i="15"/>
  <c r="FB33" i="15"/>
  <c r="DR34" i="15"/>
  <c r="KT34" i="15"/>
  <c r="OF98" i="15"/>
  <c r="IS52" i="15"/>
  <c r="FF89" i="15"/>
  <c r="FA46" i="15"/>
  <c r="IS30" i="15"/>
  <c r="IX8" i="15"/>
  <c r="DJ60" i="15"/>
  <c r="KC85" i="15"/>
  <c r="JY85" i="15" s="1"/>
  <c r="KP63" i="15"/>
  <c r="IA71" i="15"/>
  <c r="GD82" i="15"/>
  <c r="DE84" i="15"/>
  <c r="HT72" i="15"/>
  <c r="JJ24" i="15"/>
  <c r="IF51" i="15"/>
  <c r="CY98" i="15"/>
  <c r="IG119" i="15"/>
  <c r="DV107" i="15"/>
  <c r="OF37" i="15"/>
  <c r="FF25" i="15"/>
  <c r="DR65" i="15"/>
  <c r="LM8" i="15"/>
  <c r="MP32" i="15"/>
  <c r="LH52" i="15"/>
  <c r="FF45" i="15"/>
  <c r="FY107" i="15"/>
  <c r="KI74" i="15"/>
  <c r="LF68" i="15"/>
  <c r="LS11" i="15"/>
  <c r="CM79" i="15"/>
  <c r="DJ39" i="15"/>
  <c r="EP22" i="15"/>
  <c r="CM30" i="15"/>
  <c r="CZ118" i="15"/>
  <c r="CV118" i="15" s="1"/>
  <c r="IF98" i="15"/>
  <c r="IA95" i="15"/>
  <c r="CY109" i="15"/>
  <c r="MD71" i="15"/>
  <c r="HO63" i="15"/>
  <c r="FS40" i="15"/>
  <c r="FQ40" i="15" s="1"/>
  <c r="KH93" i="15"/>
  <c r="JD8" i="15"/>
  <c r="FT39" i="15"/>
  <c r="JJ72" i="15"/>
  <c r="FL48" i="15"/>
  <c r="FM120" i="15"/>
  <c r="IN67" i="15"/>
  <c r="MV88" i="15"/>
  <c r="GD85" i="15"/>
  <c r="DW43" i="15"/>
  <c r="KT39" i="15"/>
  <c r="GE86" i="15"/>
  <c r="CL53" i="15"/>
  <c r="GF57" i="15"/>
  <c r="ET34" i="15"/>
  <c r="FH76" i="15"/>
  <c r="HH50" i="15"/>
  <c r="GQ50" i="15"/>
  <c r="MX63" i="15"/>
  <c r="IM61" i="15"/>
  <c r="KV82" i="15"/>
  <c r="FT50" i="15"/>
  <c r="HO44" i="15"/>
  <c r="JQ77" i="15"/>
  <c r="IA86" i="15"/>
  <c r="OA85" i="15"/>
  <c r="FL53" i="15"/>
  <c r="HI9" i="15"/>
  <c r="KT52" i="15"/>
  <c r="DL89" i="15"/>
  <c r="HU29" i="15"/>
  <c r="ED67" i="15"/>
  <c r="LY15" i="15"/>
  <c r="LW15" i="15" s="1"/>
  <c r="HN100" i="15"/>
  <c r="JE74" i="15"/>
  <c r="DW99" i="15"/>
  <c r="EC57" i="15"/>
  <c r="MP21" i="15"/>
  <c r="LB117" i="15"/>
  <c r="EV46" i="15"/>
  <c r="FX27" i="15"/>
  <c r="FW27" i="15" s="1"/>
  <c r="ME41" i="15"/>
  <c r="EH116" i="15"/>
  <c r="NB48" i="15"/>
  <c r="IY119" i="15"/>
  <c r="FY60" i="15"/>
  <c r="CS37" i="15"/>
  <c r="HN38" i="15"/>
  <c r="GE35" i="15"/>
  <c r="NH26" i="15"/>
  <c r="NF26" i="15" s="1"/>
  <c r="KO61" i="15"/>
  <c r="EZ81" i="15"/>
  <c r="EN57" i="15"/>
  <c r="KC53" i="15"/>
  <c r="IS66" i="15"/>
  <c r="HV108" i="15"/>
  <c r="HO121" i="15"/>
  <c r="GE53" i="15"/>
  <c r="CT43" i="15"/>
  <c r="JE119" i="15"/>
  <c r="LX14" i="15"/>
  <c r="NZ80" i="15"/>
  <c r="GL71" i="15"/>
  <c r="IX41" i="15"/>
  <c r="JP44" i="15"/>
  <c r="MD22" i="15"/>
  <c r="DR18" i="15"/>
  <c r="JR24" i="15"/>
  <c r="NH74" i="15"/>
  <c r="DL24" i="15"/>
  <c r="DH24" i="15" s="1"/>
  <c r="CT12" i="15"/>
  <c r="HH35" i="15"/>
  <c r="LF61" i="15"/>
  <c r="LE61" i="15" s="1"/>
  <c r="ML41" i="15"/>
  <c r="IF18" i="15"/>
  <c r="IZ38" i="15"/>
  <c r="HV52" i="15"/>
  <c r="EC47" i="15"/>
  <c r="FM107" i="15"/>
  <c r="HC32" i="15"/>
  <c r="EZ18" i="15"/>
  <c r="ED84" i="15"/>
  <c r="NJ28" i="15"/>
  <c r="NU84" i="15"/>
  <c r="NC56" i="15"/>
  <c r="IR69" i="15"/>
  <c r="DE13" i="15"/>
  <c r="JE64" i="15"/>
  <c r="HV73" i="15"/>
  <c r="NN15" i="15"/>
  <c r="NM15" i="15" s="1"/>
  <c r="JF98" i="15"/>
  <c r="IB78" i="15"/>
  <c r="FX41" i="15"/>
  <c r="IN78" i="15"/>
  <c r="NB72" i="15"/>
  <c r="EH14" i="15"/>
  <c r="HB73" i="15"/>
  <c r="IB47" i="15"/>
  <c r="HV42" i="15"/>
  <c r="GV67" i="15"/>
  <c r="OA74" i="15"/>
  <c r="NH78" i="15"/>
  <c r="EN45" i="15"/>
  <c r="GP15" i="15"/>
  <c r="HV106" i="15"/>
  <c r="LN93" i="15"/>
  <c r="KV105" i="15"/>
  <c r="HB39" i="15"/>
  <c r="LS15" i="15"/>
  <c r="CR69" i="15"/>
  <c r="CR87" i="15"/>
  <c r="FA68" i="15"/>
  <c r="JL74" i="15"/>
  <c r="EC73" i="15"/>
  <c r="FZ84" i="15"/>
  <c r="EN82" i="15"/>
  <c r="IR67" i="15"/>
  <c r="KD56" i="15"/>
  <c r="JZ56" i="15" s="1"/>
  <c r="IZ65" i="15"/>
  <c r="DK84" i="15"/>
  <c r="FZ68" i="15"/>
  <c r="HT82" i="15"/>
  <c r="NJ109" i="15"/>
  <c r="CN51" i="15"/>
  <c r="DR116" i="15"/>
  <c r="MD86" i="15"/>
  <c r="MQ97" i="15"/>
  <c r="NV62" i="15"/>
  <c r="DR50" i="15"/>
  <c r="GP80" i="15"/>
  <c r="GN80" i="15" s="1"/>
  <c r="KJ36" i="15"/>
  <c r="KU65" i="15"/>
  <c r="HP90" i="15"/>
  <c r="GX77" i="15"/>
  <c r="CL15" i="15"/>
  <c r="FR106" i="15"/>
  <c r="IT19" i="15"/>
  <c r="HB25" i="15"/>
  <c r="MV98" i="15"/>
  <c r="KC9" i="15"/>
  <c r="NP87" i="15"/>
  <c r="LZ20" i="15"/>
  <c r="EJ32" i="15"/>
  <c r="CR31" i="15"/>
  <c r="EC68" i="15"/>
  <c r="EA68" i="15" s="1"/>
  <c r="IB16" i="15"/>
  <c r="KU31" i="15"/>
  <c r="EJ26" i="15"/>
  <c r="KH42" i="15"/>
  <c r="FL118" i="15"/>
  <c r="JE78" i="15"/>
  <c r="HD25" i="15"/>
  <c r="KJ32" i="15"/>
  <c r="LF19" i="15"/>
  <c r="ED6" i="15"/>
  <c r="LM23" i="15"/>
  <c r="OH61" i="15"/>
  <c r="DD40" i="15"/>
  <c r="DA40" i="15" s="1"/>
  <c r="KP98" i="15"/>
  <c r="EJ58" i="15"/>
  <c r="ET30" i="15"/>
  <c r="FB106" i="15"/>
  <c r="CY71" i="15"/>
  <c r="CY19" i="15"/>
  <c r="OA66" i="15"/>
  <c r="IX53" i="15"/>
  <c r="IV53" i="15" s="1"/>
  <c r="MV65" i="15"/>
  <c r="MV15" i="15"/>
  <c r="GR76" i="15"/>
  <c r="NJ41" i="15"/>
  <c r="NE41" i="15" s="1"/>
  <c r="KJ121" i="15"/>
  <c r="NN68" i="15"/>
  <c r="ET89" i="15"/>
  <c r="HT78" i="15"/>
  <c r="EC64" i="15"/>
  <c r="OA105" i="15"/>
  <c r="CS36" i="15"/>
  <c r="LT33" i="15"/>
  <c r="JX51" i="15"/>
  <c r="FF31" i="15"/>
  <c r="JJ23" i="15"/>
  <c r="CZ75" i="15"/>
  <c r="DR14" i="15"/>
  <c r="EP7" i="15"/>
  <c r="FB43" i="15"/>
  <c r="NZ75" i="15"/>
  <c r="LX57" i="15"/>
  <c r="LW57" i="15" s="1"/>
  <c r="ET12" i="15"/>
  <c r="HJ32" i="15"/>
  <c r="EU27" i="15"/>
  <c r="GX62" i="15"/>
  <c r="LS75" i="15"/>
  <c r="LN36" i="15"/>
  <c r="LG51" i="15"/>
  <c r="LY64" i="15"/>
  <c r="GD99" i="15"/>
  <c r="GR67" i="15"/>
  <c r="NC43" i="15"/>
  <c r="NA43" i="15" s="1"/>
  <c r="EJ31" i="15"/>
  <c r="KH36" i="15"/>
  <c r="CR65" i="15"/>
  <c r="FB95" i="15"/>
  <c r="EN48" i="15"/>
  <c r="IA54" i="15"/>
  <c r="LN56" i="15"/>
  <c r="NP84" i="15"/>
  <c r="CR9" i="15"/>
  <c r="HV34" i="15"/>
  <c r="NI88" i="15"/>
  <c r="JQ67" i="15"/>
  <c r="LA26" i="15"/>
  <c r="DF115" i="15"/>
  <c r="JW91" i="15"/>
  <c r="EZ36" i="15"/>
  <c r="MX78" i="15"/>
  <c r="EH73" i="15"/>
  <c r="DQ83" i="15"/>
  <c r="IB88" i="15"/>
  <c r="FZ71" i="15"/>
  <c r="NV38" i="15"/>
  <c r="HT41" i="15"/>
  <c r="HR41" i="15" s="1"/>
  <c r="IT95" i="15"/>
  <c r="GE55" i="15"/>
  <c r="FS84" i="15"/>
  <c r="GJ96" i="15"/>
  <c r="JW53" i="15"/>
  <c r="MW15" i="15"/>
  <c r="HT27" i="15"/>
  <c r="GW66" i="15"/>
  <c r="FN96" i="15"/>
  <c r="FI96" i="15" s="1"/>
  <c r="LX37" i="15"/>
  <c r="NN34" i="15"/>
  <c r="CX55" i="15"/>
  <c r="ND6" i="15"/>
  <c r="MY6" i="15" s="1"/>
  <c r="NV88" i="15"/>
  <c r="LS82" i="15"/>
  <c r="MD64" i="15"/>
  <c r="FT55" i="15"/>
  <c r="DV39" i="15"/>
  <c r="DU39" i="15" s="1"/>
  <c r="OH22" i="15"/>
  <c r="NV25" i="15"/>
  <c r="IT16" i="15"/>
  <c r="HZ28" i="15"/>
  <c r="KZ78" i="15"/>
  <c r="CY11" i="15"/>
  <c r="FX109" i="15"/>
  <c r="HC87" i="15"/>
  <c r="LN18" i="15"/>
  <c r="IL6" i="15"/>
  <c r="IK6" i="15" s="1"/>
  <c r="GD86" i="15"/>
  <c r="KV48" i="15"/>
  <c r="HP107" i="15"/>
  <c r="IF97" i="15"/>
  <c r="NJ36" i="15"/>
  <c r="IN51" i="15"/>
  <c r="KH68" i="15"/>
  <c r="LT49" i="15"/>
  <c r="OF70" i="15"/>
  <c r="HT48" i="15"/>
  <c r="FT40" i="15"/>
  <c r="FR65" i="15"/>
  <c r="DQ67" i="15"/>
  <c r="DM67" i="15" s="1"/>
  <c r="LF6" i="15"/>
  <c r="NU81" i="15"/>
  <c r="IB20" i="15"/>
  <c r="OF101" i="15"/>
  <c r="KU23" i="15"/>
  <c r="KS23" i="15" s="1"/>
  <c r="LA101" i="15"/>
  <c r="LF20" i="15"/>
  <c r="KD30" i="15"/>
  <c r="OB62" i="15"/>
  <c r="FZ61" i="15"/>
  <c r="GQ49" i="15"/>
  <c r="HP48" i="15"/>
  <c r="HL48" i="15" s="1"/>
  <c r="ME32" i="15"/>
  <c r="LL80" i="15"/>
  <c r="LB87" i="15"/>
  <c r="MD75" i="15"/>
  <c r="JV90" i="15"/>
  <c r="DV81" i="15"/>
  <c r="JK109" i="15"/>
  <c r="JD34" i="15"/>
  <c r="CN109" i="15"/>
  <c r="NZ25" i="15"/>
  <c r="LH46" i="15"/>
  <c r="KD32" i="15"/>
  <c r="JZ32" i="15" s="1"/>
  <c r="FG24" i="15"/>
  <c r="EJ17" i="15"/>
  <c r="HI67" i="15"/>
  <c r="HG67" i="15" s="1"/>
  <c r="EJ19" i="15"/>
  <c r="EE19" i="15" s="1"/>
  <c r="JR121" i="15"/>
  <c r="LM12" i="15"/>
  <c r="DF85" i="15"/>
  <c r="EI71" i="15"/>
  <c r="EG71" i="15" s="1"/>
  <c r="FX71" i="15"/>
  <c r="KZ34" i="15"/>
  <c r="LY53" i="15"/>
  <c r="LM25" i="15"/>
  <c r="LN48" i="15"/>
  <c r="IB6" i="15"/>
  <c r="MW80" i="15"/>
  <c r="FA118" i="15"/>
  <c r="EY118" i="15" s="1"/>
  <c r="LG44" i="15"/>
  <c r="FN105" i="15"/>
  <c r="JE15" i="15"/>
  <c r="DL77" i="15"/>
  <c r="DG77" i="15" s="1"/>
  <c r="IH61" i="15"/>
  <c r="GQ7" i="15"/>
  <c r="CM20" i="15"/>
  <c r="OB12" i="15"/>
  <c r="JX96" i="15"/>
  <c r="GD12" i="15"/>
  <c r="FS51" i="15"/>
  <c r="GV36" i="15"/>
  <c r="GU36" i="15" s="1"/>
  <c r="OB59" i="15"/>
  <c r="GL41" i="15"/>
  <c r="KB51" i="15"/>
  <c r="CT56" i="15"/>
  <c r="JX87" i="15"/>
  <c r="JK25" i="15"/>
  <c r="LT88" i="15"/>
  <c r="FY20" i="15"/>
  <c r="MW34" i="15"/>
  <c r="ND61" i="15"/>
  <c r="IL79" i="15"/>
  <c r="DK57" i="15"/>
  <c r="IY78" i="15"/>
  <c r="LT90" i="15"/>
  <c r="NH109" i="15"/>
  <c r="NG109" i="15" s="1"/>
  <c r="GJ31" i="15"/>
  <c r="CL93" i="15"/>
  <c r="DL70" i="15"/>
  <c r="DE64" i="15"/>
  <c r="HN26" i="15"/>
  <c r="HP19" i="15"/>
  <c r="ML117" i="15"/>
  <c r="MX109" i="15"/>
  <c r="HI49" i="15"/>
  <c r="LB24" i="15"/>
  <c r="GD89" i="15"/>
  <c r="GC89" i="15" s="1"/>
  <c r="LL97" i="15"/>
  <c r="FN94" i="15"/>
  <c r="DQ39" i="15"/>
  <c r="FL9" i="15"/>
  <c r="ME45" i="15"/>
  <c r="MB45" i="15" s="1"/>
  <c r="EB79" i="15"/>
  <c r="HJ75" i="15"/>
  <c r="EB29" i="15"/>
  <c r="GW32" i="15"/>
  <c r="GU32" i="15" s="1"/>
  <c r="IY10" i="15"/>
  <c r="MX83" i="15"/>
  <c r="HI75" i="15"/>
  <c r="JK19" i="15"/>
  <c r="DQ31" i="15"/>
  <c r="NO80" i="15"/>
  <c r="FG118" i="15"/>
  <c r="LX98" i="15"/>
  <c r="OH93" i="15"/>
  <c r="OC93" i="15" s="1"/>
  <c r="IF60" i="15"/>
  <c r="GK32" i="15"/>
  <c r="GJ92" i="15"/>
  <c r="GX115" i="15"/>
  <c r="JQ40" i="15"/>
  <c r="GW18" i="15"/>
  <c r="CZ33" i="15"/>
  <c r="KI77" i="15"/>
  <c r="KF77" i="15" s="1"/>
  <c r="ND63" i="15"/>
  <c r="IX37" i="15"/>
  <c r="JE17" i="15"/>
  <c r="GE38" i="15"/>
  <c r="EP53" i="15"/>
  <c r="JF69" i="15"/>
  <c r="FX64" i="15"/>
  <c r="IA120" i="15"/>
  <c r="CS21" i="15"/>
  <c r="HJ11" i="15"/>
  <c r="EP43" i="15"/>
  <c r="GR101" i="15"/>
  <c r="DL56" i="15"/>
  <c r="DF18" i="15"/>
  <c r="JW92" i="15"/>
  <c r="LT89" i="15"/>
  <c r="JL43" i="15"/>
  <c r="MV100" i="15"/>
  <c r="FL107" i="15"/>
  <c r="LH43" i="15"/>
  <c r="FY37" i="15"/>
  <c r="DJ105" i="15"/>
  <c r="CX79" i="15"/>
  <c r="MQ44" i="15"/>
  <c r="FH75" i="15"/>
  <c r="LB60" i="15"/>
  <c r="DW61" i="15"/>
  <c r="MQ91" i="15"/>
  <c r="NV42" i="15"/>
  <c r="IL115" i="15"/>
  <c r="FN81" i="15"/>
  <c r="NB94" i="15"/>
  <c r="HC74" i="15"/>
  <c r="JX57" i="15"/>
  <c r="DR47" i="15"/>
  <c r="KH19" i="15"/>
  <c r="JD63" i="15"/>
  <c r="GP20" i="15"/>
  <c r="IY36" i="15"/>
  <c r="KT86" i="15"/>
  <c r="KQ86" i="15" s="1"/>
  <c r="HN84" i="15"/>
  <c r="FY59" i="15"/>
  <c r="FX52" i="15"/>
  <c r="LF121" i="15"/>
  <c r="JD18" i="15"/>
  <c r="FR74" i="15"/>
  <c r="CL23" i="15"/>
  <c r="KP91" i="15"/>
  <c r="KK91" i="15" s="1"/>
  <c r="EO98" i="15"/>
  <c r="JK18" i="15"/>
  <c r="JL93" i="15"/>
  <c r="GQ82" i="15"/>
  <c r="MF19" i="15"/>
  <c r="LX48" i="15"/>
  <c r="EC22" i="15"/>
  <c r="KH121" i="15"/>
  <c r="EP66" i="15"/>
  <c r="LX6" i="15"/>
  <c r="KP57" i="15"/>
  <c r="LS65" i="15"/>
  <c r="MP87" i="15"/>
  <c r="GD66" i="15"/>
  <c r="HN7" i="15"/>
  <c r="KO73" i="15"/>
  <c r="GX29" i="15"/>
  <c r="NP89" i="15"/>
  <c r="GP22" i="15"/>
  <c r="IS119" i="15"/>
  <c r="LR31" i="15"/>
  <c r="HC54" i="15"/>
  <c r="DD31" i="15"/>
  <c r="DE107" i="15"/>
  <c r="HO119" i="15"/>
  <c r="OF39" i="15"/>
  <c r="GL96" i="15"/>
  <c r="DP91" i="15"/>
  <c r="ET26" i="15"/>
  <c r="EZ53" i="15"/>
  <c r="HH106" i="15"/>
  <c r="NT83" i="15"/>
  <c r="IM16" i="15"/>
  <c r="IL23" i="15"/>
  <c r="HP44" i="15"/>
  <c r="DJ16" i="15"/>
  <c r="EB54" i="15"/>
  <c r="HB33" i="15"/>
  <c r="ED91" i="15"/>
  <c r="FM54" i="15"/>
  <c r="MP81" i="15"/>
  <c r="KC71" i="15"/>
  <c r="IY27" i="15"/>
  <c r="JQ106" i="15"/>
  <c r="HH75" i="15"/>
  <c r="LS38" i="15"/>
  <c r="JP85" i="15"/>
  <c r="MX93" i="15"/>
  <c r="MT93" i="15" s="1"/>
  <c r="LH77" i="15"/>
  <c r="HN57" i="15"/>
  <c r="IS28" i="15"/>
  <c r="MF71" i="15"/>
  <c r="FA34" i="15"/>
  <c r="JR109" i="15"/>
  <c r="EU96" i="15"/>
  <c r="LS84" i="15"/>
  <c r="IR107" i="15"/>
  <c r="IH76" i="15"/>
  <c r="KO117" i="15"/>
  <c r="HT79" i="15"/>
  <c r="LL76" i="15"/>
  <c r="IN37" i="15"/>
  <c r="LZ98" i="15"/>
  <c r="EU13" i="15"/>
  <c r="NH108" i="15"/>
  <c r="KT45" i="15"/>
  <c r="JR44" i="15"/>
  <c r="HC91" i="15"/>
  <c r="GZ91" i="15" s="1"/>
  <c r="LT52" i="15"/>
  <c r="MJ107" i="15"/>
  <c r="KP116" i="15"/>
  <c r="JK63" i="15"/>
  <c r="DE56" i="15"/>
  <c r="IB107" i="15"/>
  <c r="EC74" i="15"/>
  <c r="DY74" i="15" s="1"/>
  <c r="IN74" i="15"/>
  <c r="MV12" i="15"/>
  <c r="LY81" i="15"/>
  <c r="MJ39" i="15"/>
  <c r="MI39" i="15" s="1"/>
  <c r="DK32" i="15"/>
  <c r="HV40" i="15"/>
  <c r="NN56" i="15"/>
  <c r="NM56" i="15" s="1"/>
  <c r="KU19" i="15"/>
  <c r="DJ100" i="15"/>
  <c r="DI100" i="15" s="1"/>
  <c r="JK69" i="15"/>
  <c r="MP14" i="15"/>
  <c r="HP32" i="15"/>
  <c r="EH107" i="15"/>
  <c r="MX34" i="15"/>
  <c r="IB67" i="15"/>
  <c r="GW105" i="15"/>
  <c r="ET79" i="15"/>
  <c r="GR71" i="15"/>
  <c r="OF72" i="15"/>
  <c r="HB22" i="15"/>
  <c r="FZ79" i="15"/>
  <c r="FU79" i="15" s="1"/>
  <c r="OG85" i="15"/>
  <c r="EO70" i="15"/>
  <c r="FN91" i="15"/>
  <c r="DK14" i="15"/>
  <c r="FY30" i="15"/>
  <c r="ME116" i="15"/>
  <c r="EZ108" i="15"/>
  <c r="IZ97" i="15"/>
  <c r="IU97" i="15" s="1"/>
  <c r="NO43" i="15"/>
  <c r="LH79" i="15"/>
  <c r="EZ65" i="15"/>
  <c r="EY65" i="15" s="1"/>
  <c r="MR65" i="15"/>
  <c r="GR49" i="15"/>
  <c r="MW83" i="15"/>
  <c r="CT29" i="15"/>
  <c r="FN58" i="15"/>
  <c r="CN107" i="15"/>
  <c r="HZ107" i="15"/>
  <c r="GK46" i="15"/>
  <c r="CN105" i="15"/>
  <c r="GV35" i="15"/>
  <c r="IZ59" i="15"/>
  <c r="IB108" i="15"/>
  <c r="CS40" i="15"/>
  <c r="MQ6" i="15"/>
  <c r="JL32" i="15"/>
  <c r="MX53" i="15"/>
  <c r="MV121" i="15"/>
  <c r="JP108" i="15"/>
  <c r="IY59" i="15"/>
  <c r="ND26" i="15"/>
  <c r="IL11" i="15"/>
  <c r="IR76" i="15"/>
  <c r="ME36" i="15"/>
  <c r="IN65" i="15"/>
  <c r="HD96" i="15"/>
  <c r="EB39" i="15"/>
  <c r="GR39" i="15"/>
  <c r="CT81" i="15"/>
  <c r="DL52" i="15"/>
  <c r="FZ100" i="15"/>
  <c r="DD48" i="15"/>
  <c r="LY73" i="15"/>
  <c r="NH36" i="15"/>
  <c r="GE21" i="15"/>
  <c r="LM87" i="15"/>
  <c r="IY52" i="15"/>
  <c r="EI73" i="15"/>
  <c r="NJ16" i="15"/>
  <c r="LH38" i="15"/>
  <c r="KD31" i="15"/>
  <c r="FS48" i="15"/>
  <c r="DQ53" i="15"/>
  <c r="JF53" i="15"/>
  <c r="JP98" i="15"/>
  <c r="DQ81" i="15"/>
  <c r="LT15" i="15"/>
  <c r="IT87" i="15"/>
  <c r="IT18" i="15"/>
  <c r="HO55" i="15"/>
  <c r="EZ50" i="15"/>
  <c r="FB86" i="15"/>
  <c r="FA12" i="15"/>
  <c r="CX41" i="15"/>
  <c r="KC68" i="15"/>
  <c r="IG90" i="15"/>
  <c r="MX13" i="15"/>
  <c r="FN121" i="15"/>
  <c r="ME17" i="15"/>
  <c r="KV52" i="15"/>
  <c r="FT108" i="15"/>
  <c r="NI65" i="15"/>
  <c r="IN24" i="15"/>
  <c r="FA8" i="15"/>
  <c r="CM117" i="15"/>
  <c r="HZ119" i="15"/>
  <c r="HX119" i="15" s="1"/>
  <c r="CZ45" i="15"/>
  <c r="KZ105" i="15"/>
  <c r="LY11" i="15"/>
  <c r="CZ43" i="15"/>
  <c r="GR69" i="15"/>
  <c r="LR24" i="15"/>
  <c r="EJ94" i="15"/>
  <c r="FH7" i="15"/>
  <c r="FD7" i="15" s="1"/>
  <c r="KH96" i="15"/>
  <c r="CT63" i="15"/>
  <c r="LS42" i="15"/>
  <c r="DV101" i="15"/>
  <c r="DT101" i="15" s="1"/>
  <c r="KD41" i="15"/>
  <c r="JF96" i="15"/>
  <c r="KU29" i="15"/>
  <c r="KC47" i="15"/>
  <c r="KU86" i="15"/>
  <c r="DL50" i="15"/>
  <c r="HT98" i="15"/>
  <c r="JJ94" i="15"/>
  <c r="FZ45" i="15"/>
  <c r="MQ58" i="15"/>
  <c r="FG22" i="15"/>
  <c r="DK54" i="15"/>
  <c r="KB57" i="15"/>
  <c r="DF119" i="15"/>
  <c r="KB63" i="15"/>
  <c r="GR47" i="15"/>
  <c r="HB46" i="15"/>
  <c r="CZ56" i="15"/>
  <c r="MW96" i="15"/>
  <c r="MS96" i="15" s="1"/>
  <c r="NU90" i="15"/>
  <c r="ME121" i="15"/>
  <c r="FN14" i="15"/>
  <c r="DV120" i="15"/>
  <c r="CS75" i="15"/>
  <c r="GR115" i="15"/>
  <c r="MP91" i="15"/>
  <c r="DW56" i="15"/>
  <c r="KB10" i="15"/>
  <c r="OG65" i="15"/>
  <c r="JQ56" i="15"/>
  <c r="FR82" i="15"/>
  <c r="JX33" i="15"/>
  <c r="NI59" i="15"/>
  <c r="EP69" i="15"/>
  <c r="HZ66" i="15"/>
  <c r="HY66" i="15" s="1"/>
  <c r="HZ116" i="15"/>
  <c r="IG28" i="15"/>
  <c r="MP36" i="15"/>
  <c r="IF53" i="15"/>
  <c r="KI39" i="15"/>
  <c r="KE39" i="15" s="1"/>
  <c r="CY46" i="15"/>
  <c r="DL53" i="15"/>
  <c r="FN44" i="15"/>
  <c r="KJ93" i="15"/>
  <c r="KF93" i="15" s="1"/>
  <c r="IX118" i="15"/>
  <c r="MD96" i="15"/>
  <c r="LX77" i="15"/>
  <c r="LS55" i="15"/>
  <c r="EN83" i="15"/>
  <c r="MD72" i="15"/>
  <c r="LR59" i="15"/>
  <c r="LS26" i="15"/>
  <c r="FY69" i="15"/>
  <c r="FA7" i="15"/>
  <c r="NH96" i="15"/>
  <c r="MP24" i="15"/>
  <c r="EU82" i="15"/>
  <c r="DR73" i="15"/>
  <c r="GD13" i="15"/>
  <c r="NT72" i="15"/>
  <c r="HJ55" i="15"/>
  <c r="DW51" i="15"/>
  <c r="FT35" i="15"/>
  <c r="CM74" i="15"/>
  <c r="IB50" i="15"/>
  <c r="EI97" i="15"/>
  <c r="ND87" i="15"/>
  <c r="NO109" i="15"/>
  <c r="GP105" i="15"/>
  <c r="NN21" i="15"/>
  <c r="NH68" i="15"/>
  <c r="KB81" i="15"/>
  <c r="HZ52" i="15"/>
  <c r="KJ11" i="15"/>
  <c r="MV34" i="15"/>
  <c r="JK50" i="15"/>
  <c r="IM78" i="15"/>
  <c r="NT47" i="15"/>
  <c r="JW88" i="15"/>
  <c r="DP18" i="15"/>
  <c r="GK41" i="15"/>
  <c r="FL74" i="15"/>
  <c r="HD88" i="15"/>
  <c r="EZ12" i="15"/>
  <c r="CN75" i="15"/>
  <c r="HJ71" i="15"/>
  <c r="OA25" i="15"/>
  <c r="EU58" i="15"/>
  <c r="EQ58" i="15" s="1"/>
  <c r="FN33" i="15"/>
  <c r="LL42" i="15"/>
  <c r="GQ61" i="15"/>
  <c r="IZ94" i="15"/>
  <c r="GW117" i="15"/>
  <c r="FT68" i="15"/>
  <c r="IF96" i="15"/>
  <c r="HT44" i="15"/>
  <c r="EV11" i="15"/>
  <c r="LS16" i="15"/>
  <c r="FL51" i="15"/>
  <c r="IL34" i="15"/>
  <c r="EC12" i="15"/>
  <c r="FF10" i="15"/>
  <c r="GW56" i="15"/>
  <c r="HJ74" i="15"/>
  <c r="EZ109" i="15"/>
  <c r="IB44" i="15"/>
  <c r="FF115" i="15"/>
  <c r="LH95" i="15"/>
  <c r="NP51" i="15"/>
  <c r="FM74" i="15"/>
  <c r="KI108" i="15"/>
  <c r="HV28" i="15"/>
  <c r="JV24" i="15"/>
  <c r="OB53" i="15"/>
  <c r="JJ18" i="15"/>
  <c r="DK52" i="15"/>
  <c r="CN44" i="15"/>
  <c r="EH34" i="15"/>
  <c r="NO95" i="15"/>
  <c r="ME91" i="15"/>
  <c r="KH50" i="15"/>
  <c r="EP10" i="15"/>
  <c r="MW39" i="15"/>
  <c r="KH95" i="15"/>
  <c r="FR109" i="15"/>
  <c r="MJ120" i="15"/>
  <c r="KN84" i="15"/>
  <c r="LF91" i="15"/>
  <c r="HV71" i="15"/>
  <c r="DP78" i="15"/>
  <c r="GF95" i="15"/>
  <c r="EC117" i="15"/>
  <c r="LM18" i="15"/>
  <c r="NT60" i="15"/>
  <c r="CZ32" i="15"/>
  <c r="CN69" i="15"/>
  <c r="CI69" i="15" s="1"/>
  <c r="LZ59" i="15"/>
  <c r="KB23" i="15"/>
  <c r="GK83" i="15"/>
  <c r="JK101" i="15"/>
  <c r="IB92" i="15"/>
  <c r="FT20" i="15"/>
  <c r="IB42" i="15"/>
  <c r="HV46" i="15"/>
  <c r="HR46" i="15" s="1"/>
  <c r="NI55" i="15"/>
  <c r="FA36" i="15"/>
  <c r="KO109" i="15"/>
  <c r="HI100" i="15"/>
  <c r="MK67" i="15"/>
  <c r="HZ121" i="15"/>
  <c r="JE59" i="15"/>
  <c r="LM29" i="15"/>
  <c r="LJ29" i="15" s="1"/>
  <c r="JF34" i="15"/>
  <c r="IY71" i="15"/>
  <c r="ET88" i="15"/>
  <c r="JE71" i="15"/>
  <c r="JA71" i="15" s="1"/>
  <c r="GQ92" i="15"/>
  <c r="HU100" i="15"/>
  <c r="KT84" i="15"/>
  <c r="MP62" i="15"/>
  <c r="DF74" i="15"/>
  <c r="EI16" i="15"/>
  <c r="FB51" i="15"/>
  <c r="DR60" i="15"/>
  <c r="GX11" i="15"/>
  <c r="GW19" i="15"/>
  <c r="IZ45" i="15"/>
  <c r="KV75" i="15"/>
  <c r="IZ82" i="15"/>
  <c r="HN45" i="15"/>
  <c r="NI16" i="15"/>
  <c r="DW17" i="15"/>
  <c r="GD38" i="15"/>
  <c r="NN70" i="15"/>
  <c r="ML99" i="15"/>
  <c r="GR15" i="15"/>
  <c r="GM15" i="15" s="1"/>
  <c r="MD39" i="15"/>
  <c r="ML9" i="15"/>
  <c r="MW6" i="15"/>
  <c r="IZ84" i="15"/>
  <c r="NP109" i="15"/>
  <c r="CR17" i="15"/>
  <c r="MK59" i="15"/>
  <c r="JF76" i="15"/>
  <c r="KJ10" i="15"/>
  <c r="LA42" i="15"/>
  <c r="FT31" i="15"/>
  <c r="MR52" i="15"/>
  <c r="NV13" i="15"/>
  <c r="LR20" i="15"/>
  <c r="OA78" i="15"/>
  <c r="HD49" i="15"/>
  <c r="GW72" i="15"/>
  <c r="KD10" i="15"/>
  <c r="OA32" i="15"/>
  <c r="EZ42" i="15"/>
  <c r="EX42" i="15" s="1"/>
  <c r="CR100" i="15"/>
  <c r="HB100" i="15"/>
  <c r="CL109" i="15"/>
  <c r="CS92" i="15"/>
  <c r="IR78" i="15"/>
  <c r="IN92" i="15"/>
  <c r="KO10" i="15"/>
  <c r="OH53" i="15"/>
  <c r="EV23" i="15"/>
  <c r="HJ53" i="15"/>
  <c r="OB37" i="15"/>
  <c r="FS29" i="15"/>
  <c r="HC86" i="15"/>
  <c r="LR26" i="15"/>
  <c r="OB9" i="15"/>
  <c r="KC8" i="15"/>
  <c r="DQ93" i="15"/>
  <c r="DK28" i="15"/>
  <c r="KD8" i="15"/>
  <c r="JR41" i="15"/>
  <c r="DV76" i="15"/>
  <c r="DU76" i="15" s="1"/>
  <c r="LA7" i="15"/>
  <c r="FS11" i="15"/>
  <c r="EB70" i="15"/>
  <c r="LY8" i="15"/>
  <c r="OF41" i="15"/>
  <c r="MD91" i="15"/>
  <c r="DK31" i="15"/>
  <c r="CZ17" i="15"/>
  <c r="OF54" i="15"/>
  <c r="GX28" i="15"/>
  <c r="GF81" i="15"/>
  <c r="IR22" i="15"/>
  <c r="HI84" i="15"/>
  <c r="HI92" i="15"/>
  <c r="DX92" i="15"/>
  <c r="DT92" i="15" s="1"/>
  <c r="IR52" i="15"/>
  <c r="FB22" i="15"/>
  <c r="DJ70" i="15"/>
  <c r="HD47" i="15"/>
  <c r="CN20" i="15"/>
  <c r="HH76" i="15"/>
  <c r="GP86" i="15"/>
  <c r="GO86" i="15" s="1"/>
  <c r="JK57" i="15"/>
  <c r="JH57" i="15" s="1"/>
  <c r="KU42" i="15"/>
  <c r="FR46" i="15"/>
  <c r="GJ99" i="15"/>
  <c r="NH66" i="15"/>
  <c r="NZ40" i="15"/>
  <c r="HT89" i="15"/>
  <c r="EO15" i="15"/>
  <c r="EM15" i="15" s="1"/>
  <c r="LF109" i="15"/>
  <c r="EV30" i="15"/>
  <c r="KV116" i="15"/>
  <c r="CN46" i="15"/>
  <c r="EI79" i="15"/>
  <c r="DJ32" i="15"/>
  <c r="KZ26" i="15"/>
  <c r="JR25" i="15"/>
  <c r="KH51" i="15"/>
  <c r="DJ75" i="15"/>
  <c r="KP40" i="15"/>
  <c r="NT98" i="15"/>
  <c r="HC21" i="15"/>
  <c r="FG52" i="15"/>
  <c r="LT17" i="15"/>
  <c r="HP101" i="15"/>
  <c r="CS8" i="15"/>
  <c r="CY7" i="15"/>
  <c r="GV97" i="15"/>
  <c r="DQ92" i="15"/>
  <c r="CR27" i="15"/>
  <c r="LG32" i="15"/>
  <c r="LL72" i="15"/>
  <c r="LG106" i="15"/>
  <c r="CT107" i="15"/>
  <c r="LY120" i="15"/>
  <c r="EP75" i="15"/>
  <c r="ED69" i="15"/>
  <c r="IF33" i="15"/>
  <c r="FM13" i="15"/>
  <c r="JF31" i="15"/>
  <c r="DQ88" i="15"/>
  <c r="MW91" i="15"/>
  <c r="JL99" i="15"/>
  <c r="LG92" i="15"/>
  <c r="LE92" i="15" s="1"/>
  <c r="NJ69" i="15"/>
  <c r="NU64" i="15"/>
  <c r="HZ80" i="15"/>
  <c r="HY80" i="15" s="1"/>
  <c r="KO76" i="15"/>
  <c r="IX62" i="15"/>
  <c r="IW62" i="15" s="1"/>
  <c r="LX12" i="15"/>
  <c r="KC29" i="15"/>
  <c r="HZ22" i="15"/>
  <c r="IZ78" i="15"/>
  <c r="LA47" i="15"/>
  <c r="KY47" i="15" s="1"/>
  <c r="FF17" i="15"/>
  <c r="HH90" i="15"/>
  <c r="KJ54" i="15"/>
  <c r="FX28" i="15"/>
  <c r="ET46" i="15"/>
  <c r="ND7" i="15"/>
  <c r="OA109" i="15"/>
  <c r="CL31" i="15"/>
  <c r="CK31" i="15" s="1"/>
  <c r="IG120" i="15"/>
  <c r="NH27" i="15"/>
  <c r="KJ76" i="15"/>
  <c r="GV59" i="15"/>
  <c r="MR45" i="15"/>
  <c r="FM9" i="15"/>
  <c r="CS18" i="15"/>
  <c r="DD62" i="15"/>
  <c r="EB28" i="15"/>
  <c r="IT115" i="15"/>
  <c r="LH67" i="15"/>
  <c r="LB98" i="15"/>
  <c r="GP10" i="15"/>
  <c r="LF57" i="15"/>
  <c r="GV79" i="15"/>
  <c r="JP91" i="15"/>
  <c r="JV30" i="15"/>
  <c r="CM54" i="15"/>
  <c r="KV73" i="15"/>
  <c r="EO100" i="15"/>
  <c r="EM100" i="15" s="1"/>
  <c r="NT77" i="15"/>
  <c r="EO88" i="15"/>
  <c r="NU32" i="15"/>
  <c r="DP93" i="15"/>
  <c r="DO93" i="15" s="1"/>
  <c r="HN80" i="15"/>
  <c r="FY7" i="15"/>
  <c r="MF117" i="15"/>
  <c r="LY48" i="15"/>
  <c r="GV11" i="15"/>
  <c r="FG32" i="15"/>
  <c r="HZ25" i="15"/>
  <c r="ED116" i="15"/>
  <c r="JL59" i="15"/>
  <c r="EJ89" i="15"/>
  <c r="IM106" i="15"/>
  <c r="GX98" i="15"/>
  <c r="GT98" i="15" s="1"/>
  <c r="CS61" i="15"/>
  <c r="JP70" i="15"/>
  <c r="NV70" i="15"/>
  <c r="FH36" i="15"/>
  <c r="CN43" i="15"/>
  <c r="KH82" i="15"/>
  <c r="JW107" i="15"/>
  <c r="BM102" i="15"/>
  <c r="N35" i="20"/>
  <c r="FM83" i="15"/>
  <c r="LB86" i="15"/>
  <c r="GX56" i="15"/>
  <c r="DF41" i="15"/>
  <c r="OB15" i="15"/>
  <c r="JW8" i="15"/>
  <c r="LB105" i="15"/>
  <c r="IA36" i="15"/>
  <c r="IG107" i="15"/>
  <c r="NV26" i="15"/>
  <c r="FH48" i="15"/>
  <c r="FC48" i="15" s="1"/>
  <c r="CS13" i="15"/>
  <c r="NT100" i="15"/>
  <c r="OG105" i="15"/>
  <c r="DW8" i="15"/>
  <c r="NJ12" i="15"/>
  <c r="CR13" i="15"/>
  <c r="DV94" i="15"/>
  <c r="IN36" i="15"/>
  <c r="NO32" i="15"/>
  <c r="LH33" i="15"/>
  <c r="FG14" i="15"/>
  <c r="EH109" i="15"/>
  <c r="KO70" i="15"/>
  <c r="MV42" i="15"/>
  <c r="NP69" i="15"/>
  <c r="ME50" i="15"/>
  <c r="GQ94" i="15"/>
  <c r="DE50" i="15"/>
  <c r="HJ30" i="15"/>
  <c r="GL13" i="15"/>
  <c r="FL54" i="15"/>
  <c r="KV8" i="15"/>
  <c r="EN85" i="15"/>
  <c r="HV35" i="15"/>
  <c r="NZ9" i="15"/>
  <c r="HT34" i="15"/>
  <c r="LB56" i="15"/>
  <c r="EI106" i="15"/>
  <c r="IA73" i="15"/>
  <c r="NO18" i="15"/>
  <c r="IF48" i="15"/>
  <c r="EU30" i="15"/>
  <c r="HZ62" i="15"/>
  <c r="OF86" i="15"/>
  <c r="KC117" i="15"/>
  <c r="HU53" i="15"/>
  <c r="FH9" i="15"/>
  <c r="NP96" i="15"/>
  <c r="FS57" i="15"/>
  <c r="LT69" i="15"/>
  <c r="CN53" i="15"/>
  <c r="KV46" i="15"/>
  <c r="JK116" i="15"/>
  <c r="HT70" i="15"/>
  <c r="ET72" i="15"/>
  <c r="NV93" i="15"/>
  <c r="OF84" i="15"/>
  <c r="FY52" i="15"/>
  <c r="JL19" i="15"/>
  <c r="KI107" i="15"/>
  <c r="NN71" i="15"/>
  <c r="CM108" i="15"/>
  <c r="GP24" i="15"/>
  <c r="JV33" i="15"/>
  <c r="NB62" i="15"/>
  <c r="EZ97" i="15"/>
  <c r="NZ62" i="15"/>
  <c r="IL74" i="15"/>
  <c r="LF86" i="15"/>
  <c r="OB44" i="15"/>
  <c r="MP93" i="15"/>
  <c r="ED82" i="15"/>
  <c r="IL38" i="15"/>
  <c r="EI38" i="15"/>
  <c r="HI40" i="15"/>
  <c r="DQ13" i="15"/>
  <c r="NI118" i="15"/>
  <c r="LT73" i="15"/>
  <c r="LO73" i="15" s="1"/>
  <c r="KT105" i="15"/>
  <c r="KS105" i="15" s="1"/>
  <c r="JL47" i="15"/>
  <c r="OH43" i="15"/>
  <c r="FF87" i="15"/>
  <c r="IT74" i="15"/>
  <c r="FR35" i="15"/>
  <c r="EV27" i="15"/>
  <c r="JD97" i="15"/>
  <c r="NN23" i="15"/>
  <c r="KT54" i="15"/>
  <c r="FR54" i="15"/>
  <c r="HO31" i="15"/>
  <c r="JX7" i="15"/>
  <c r="IY40" i="15"/>
  <c r="IW40" i="15" s="1"/>
  <c r="GE105" i="15"/>
  <c r="IB82" i="15"/>
  <c r="NT61" i="15"/>
  <c r="IY118" i="15"/>
  <c r="IU118" i="15" s="1"/>
  <c r="FL7" i="15"/>
  <c r="NT37" i="15"/>
  <c r="KN14" i="15"/>
  <c r="OG45" i="15"/>
  <c r="IY96" i="15"/>
  <c r="LY71" i="15"/>
  <c r="JW108" i="15"/>
  <c r="FH15" i="15"/>
  <c r="LZ115" i="15"/>
  <c r="KD61" i="15"/>
  <c r="HJ24" i="15"/>
  <c r="CM52" i="15"/>
  <c r="CK52" i="15" s="1"/>
  <c r="GR12" i="15"/>
  <c r="CM48" i="15"/>
  <c r="MK40" i="15"/>
  <c r="ME86" i="15"/>
  <c r="FG72" i="15"/>
  <c r="NV34" i="15"/>
  <c r="IS91" i="15"/>
  <c r="NV15" i="15"/>
  <c r="IA109" i="15"/>
  <c r="EC80" i="15"/>
  <c r="EA80" i="15" s="1"/>
  <c r="EJ11" i="15"/>
  <c r="FL61" i="15"/>
  <c r="CL19" i="15"/>
  <c r="JJ108" i="15"/>
  <c r="KN101" i="15"/>
  <c r="KU83" i="15"/>
  <c r="HV87" i="15"/>
  <c r="FT93" i="15"/>
  <c r="FP93" i="15" s="1"/>
  <c r="IG81" i="15"/>
  <c r="LF56" i="15"/>
  <c r="JF62" i="15"/>
  <c r="GD30" i="15"/>
  <c r="JW85" i="15"/>
  <c r="CX56" i="15"/>
  <c r="IY85" i="15"/>
  <c r="DP64" i="15"/>
  <c r="KZ100" i="15"/>
  <c r="HB72" i="15"/>
  <c r="DD72" i="15"/>
  <c r="LZ71" i="15"/>
  <c r="GQ101" i="15"/>
  <c r="GO101" i="15" s="1"/>
  <c r="KB49" i="15"/>
  <c r="NV36" i="15"/>
  <c r="GQ9" i="15"/>
  <c r="IF45" i="15"/>
  <c r="LM73" i="15"/>
  <c r="MR80" i="15"/>
  <c r="NZ91" i="15"/>
  <c r="HV117" i="15"/>
  <c r="FX11" i="15"/>
  <c r="LA18" i="15"/>
  <c r="OB6" i="15"/>
  <c r="LY72" i="15"/>
  <c r="OH106" i="15"/>
  <c r="EV96" i="15"/>
  <c r="NH89" i="15"/>
  <c r="NF89" i="15" s="1"/>
  <c r="NO36" i="15"/>
  <c r="JR89" i="15"/>
  <c r="JF70" i="15"/>
  <c r="IA50" i="15"/>
  <c r="IL22" i="15"/>
  <c r="LX56" i="15"/>
  <c r="MQ95" i="15"/>
  <c r="OG9" i="15"/>
  <c r="OE9" i="15" s="1"/>
  <c r="FL31" i="15"/>
  <c r="JF7" i="15"/>
  <c r="NV84" i="15"/>
  <c r="DK39" i="15"/>
  <c r="GW81" i="15"/>
  <c r="NC12" i="15"/>
  <c r="EJ52" i="15"/>
  <c r="KC44" i="15"/>
  <c r="KA44" i="15" s="1"/>
  <c r="GV19" i="15"/>
  <c r="DR61" i="15"/>
  <c r="HN51" i="15"/>
  <c r="IH48" i="15"/>
  <c r="NJ15" i="15"/>
  <c r="IB84" i="15"/>
  <c r="NJ116" i="15"/>
  <c r="HH10" i="15"/>
  <c r="JX63" i="15"/>
  <c r="JD87" i="15"/>
  <c r="FY119" i="15"/>
  <c r="HB12" i="15"/>
  <c r="NZ117" i="15"/>
  <c r="CZ39" i="15"/>
  <c r="I35" i="20"/>
  <c r="BL102" i="15"/>
  <c r="LL98" i="15"/>
  <c r="FT41" i="15"/>
  <c r="HP89" i="15"/>
  <c r="EV28" i="15"/>
  <c r="NH85" i="15"/>
  <c r="FR115" i="15"/>
  <c r="GK68" i="15"/>
  <c r="DF83" i="15"/>
  <c r="DA83" i="15" s="1"/>
  <c r="FZ64" i="15"/>
  <c r="JF83" i="15"/>
  <c r="GJ20" i="15"/>
  <c r="FA6" i="15"/>
  <c r="EX6" i="15" s="1"/>
  <c r="EZ30" i="15"/>
  <c r="KJ92" i="15"/>
  <c r="IG117" i="15"/>
  <c r="GP77" i="15"/>
  <c r="EI75" i="15"/>
  <c r="IB119" i="15"/>
  <c r="FB105" i="15"/>
  <c r="FZ19" i="15"/>
  <c r="FU19" i="15" s="1"/>
  <c r="LR18" i="15"/>
  <c r="ET119" i="15"/>
  <c r="DV12" i="15"/>
  <c r="IT12" i="15"/>
  <c r="IO12" i="15" s="1"/>
  <c r="GX38" i="15"/>
  <c r="HN46" i="15"/>
  <c r="HM46" i="15" s="1"/>
  <c r="HN68" i="15"/>
  <c r="HM68" i="15" s="1"/>
  <c r="EI53" i="15"/>
  <c r="IZ49" i="15"/>
  <c r="EH48" i="15"/>
  <c r="BK48" i="15" s="1"/>
  <c r="MR63" i="15"/>
  <c r="NC24" i="15"/>
  <c r="KZ66" i="15"/>
  <c r="IL14" i="15"/>
  <c r="MW67" i="15"/>
  <c r="MU67" i="15" s="1"/>
  <c r="LT117" i="15"/>
  <c r="LO117" i="15" s="1"/>
  <c r="GD75" i="15"/>
  <c r="GC75" i="15" s="1"/>
  <c r="JQ61" i="15"/>
  <c r="ML121" i="15"/>
  <c r="CS20" i="15"/>
  <c r="HC109" i="15"/>
  <c r="GP84" i="15"/>
  <c r="LG77" i="15"/>
  <c r="NZ107" i="15"/>
  <c r="IT59" i="15"/>
  <c r="LH22" i="15"/>
  <c r="OB72" i="15"/>
  <c r="GL92" i="15"/>
  <c r="GH92" i="15" s="1"/>
  <c r="LH97" i="15"/>
  <c r="EP25" i="15"/>
  <c r="DK81" i="15"/>
  <c r="NP78" i="15"/>
  <c r="NL78" i="15" s="1"/>
  <c r="JD48" i="15"/>
  <c r="OA97" i="15"/>
  <c r="HB19" i="15"/>
  <c r="EU79" i="15"/>
  <c r="NB60" i="15"/>
  <c r="FN72" i="15"/>
  <c r="EB24" i="15"/>
  <c r="HU67" i="15"/>
  <c r="IM118" i="15"/>
  <c r="KI43" i="15"/>
  <c r="KJ120" i="15"/>
  <c r="LB101" i="15"/>
  <c r="KX101" i="15" s="1"/>
  <c r="FN93" i="15"/>
  <c r="LG57" i="15"/>
  <c r="KD62" i="15"/>
  <c r="JJ52" i="15"/>
  <c r="LB95" i="15"/>
  <c r="IY43" i="15"/>
  <c r="MW28" i="15"/>
  <c r="JV64" i="15"/>
  <c r="LS73" i="15"/>
  <c r="MF118" i="15"/>
  <c r="MR86" i="15"/>
  <c r="EC108" i="15"/>
  <c r="EV64" i="15"/>
  <c r="LL45" i="15"/>
  <c r="CY88" i="15"/>
  <c r="IN14" i="15"/>
  <c r="II14" i="15" s="1"/>
  <c r="KN30" i="15"/>
  <c r="GD121" i="15"/>
  <c r="FA41" i="15"/>
  <c r="FF15" i="15"/>
  <c r="FD15" i="15" s="1"/>
  <c r="HP18" i="15"/>
  <c r="FS16" i="15"/>
  <c r="KN53" i="15"/>
  <c r="EJ28" i="15"/>
  <c r="IZ117" i="15"/>
  <c r="JD29" i="15"/>
  <c r="FX108" i="15"/>
  <c r="FB7" i="15"/>
  <c r="MV18" i="15"/>
  <c r="KI12" i="15"/>
  <c r="GL58" i="15"/>
  <c r="ET44" i="15"/>
  <c r="KV33" i="15"/>
  <c r="MV90" i="15"/>
  <c r="FB80" i="15"/>
  <c r="NT74" i="15"/>
  <c r="DD12" i="15"/>
  <c r="HV55" i="15"/>
  <c r="KH22" i="15"/>
  <c r="JW121" i="15"/>
  <c r="FM80" i="15"/>
  <c r="LL118" i="15"/>
  <c r="GF82" i="15"/>
  <c r="MD30" i="15"/>
  <c r="ND17" i="15"/>
  <c r="CR108" i="15"/>
  <c r="HD91" i="15"/>
  <c r="OG76" i="15"/>
  <c r="KV27" i="15"/>
  <c r="GF58" i="15"/>
  <c r="LM74" i="15"/>
  <c r="LF38" i="15"/>
  <c r="GD97" i="15"/>
  <c r="GF22" i="15"/>
  <c r="LM82" i="15"/>
  <c r="KD19" i="15"/>
  <c r="JY19" i="15" s="1"/>
  <c r="JJ59" i="15"/>
  <c r="LB15" i="15"/>
  <c r="NJ37" i="15"/>
  <c r="KV83" i="15"/>
  <c r="NC49" i="15"/>
  <c r="CY27" i="15"/>
  <c r="KD120" i="15"/>
  <c r="MF34" i="15"/>
  <c r="MB34" i="15" s="1"/>
  <c r="MW86" i="15"/>
  <c r="GE25" i="15"/>
  <c r="JQ75" i="15"/>
  <c r="KD40" i="15"/>
  <c r="DL37" i="15"/>
  <c r="NC105" i="15"/>
  <c r="CN81" i="15"/>
  <c r="HV65" i="15"/>
  <c r="MK19" i="15"/>
  <c r="KT18" i="15"/>
  <c r="LB47" i="15"/>
  <c r="JK8" i="15"/>
  <c r="HJ13" i="15"/>
  <c r="MQ61" i="15"/>
  <c r="LS105" i="15"/>
  <c r="CT34" i="15"/>
  <c r="KT93" i="15"/>
  <c r="ME69" i="15"/>
  <c r="LB36" i="15"/>
  <c r="KZ31" i="15"/>
  <c r="KB68" i="15"/>
  <c r="KU76" i="15"/>
  <c r="EU39" i="15"/>
  <c r="MF50" i="15"/>
  <c r="MQ120" i="15"/>
  <c r="DL19" i="15"/>
  <c r="GV120" i="15"/>
  <c r="JP88" i="15"/>
  <c r="JO88" i="15" s="1"/>
  <c r="NO88" i="15"/>
  <c r="NZ44" i="15"/>
  <c r="GQ40" i="15"/>
  <c r="JR52" i="15"/>
  <c r="KJ84" i="15"/>
  <c r="KO33" i="15"/>
  <c r="IG6" i="15"/>
  <c r="GK91" i="15"/>
  <c r="LM16" i="15"/>
  <c r="KP51" i="15"/>
  <c r="EC17" i="15"/>
  <c r="KH24" i="15"/>
  <c r="HD76" i="15"/>
  <c r="LB106" i="15"/>
  <c r="IF72" i="15"/>
  <c r="CN68" i="15"/>
  <c r="IH49" i="15"/>
  <c r="KH83" i="15"/>
  <c r="HI73" i="15"/>
  <c r="MD98" i="15"/>
  <c r="MA98" i="15" s="1"/>
  <c r="JP16" i="15"/>
  <c r="MK38" i="15"/>
  <c r="IL50" i="15"/>
  <c r="DR69" i="15"/>
  <c r="LH91" i="15"/>
  <c r="KJ108" i="15"/>
  <c r="GQ117" i="15"/>
  <c r="LH29" i="15"/>
  <c r="DK48" i="15"/>
  <c r="MQ18" i="15"/>
  <c r="IA28" i="15"/>
  <c r="JD99" i="15"/>
  <c r="CY90" i="15"/>
  <c r="CV90" i="15" s="1"/>
  <c r="KI119" i="15"/>
  <c r="JE117" i="15"/>
  <c r="EN23" i="15"/>
  <c r="CZ77" i="15"/>
  <c r="JV39" i="15"/>
  <c r="CR49" i="15"/>
  <c r="JK33" i="15"/>
  <c r="FT8" i="15"/>
  <c r="KN12" i="15"/>
  <c r="CM64" i="15"/>
  <c r="MQ42" i="15"/>
  <c r="MM42" i="15" s="1"/>
  <c r="LS116" i="15"/>
  <c r="JX107" i="15"/>
  <c r="HT60" i="15"/>
  <c r="MX115" i="15"/>
  <c r="JE7" i="15"/>
  <c r="JB7" i="15" s="1"/>
  <c r="MQ100" i="15"/>
  <c r="CR8" i="15"/>
  <c r="FX57" i="15"/>
  <c r="GW120" i="15"/>
  <c r="CZ59" i="15"/>
  <c r="LB85" i="15"/>
  <c r="LS94" i="15"/>
  <c r="LO94" i="15" s="1"/>
  <c r="OG101" i="15"/>
  <c r="KT21" i="15"/>
  <c r="FB61" i="15"/>
  <c r="FN86" i="15"/>
  <c r="EH64" i="15"/>
  <c r="IA79" i="15"/>
  <c r="IF93" i="15"/>
  <c r="HI78" i="15"/>
  <c r="HF78" i="15" s="1"/>
  <c r="FZ55" i="15"/>
  <c r="ED64" i="15"/>
  <c r="FM60" i="15"/>
  <c r="IT53" i="15"/>
  <c r="IO53" i="15" s="1"/>
  <c r="MW14" i="15"/>
  <c r="IS63" i="15"/>
  <c r="NN95" i="15"/>
  <c r="LX41" i="15"/>
  <c r="FN89" i="15"/>
  <c r="IF107" i="15"/>
  <c r="HJ97" i="15"/>
  <c r="LL44" i="15"/>
  <c r="LI44" i="15" s="1"/>
  <c r="EC23" i="15"/>
  <c r="IH33" i="15"/>
  <c r="NV90" i="15"/>
  <c r="HV14" i="15"/>
  <c r="LZ105" i="15"/>
  <c r="KI120" i="15"/>
  <c r="KO80" i="15"/>
  <c r="EC46" i="15"/>
  <c r="ED9" i="15"/>
  <c r="NZ73" i="15"/>
  <c r="LL38" i="15"/>
  <c r="DD67" i="15"/>
  <c r="EC119" i="15"/>
  <c r="EH41" i="15"/>
  <c r="LA55" i="15"/>
  <c r="KW55" i="15" s="1"/>
  <c r="HI31" i="15"/>
  <c r="HO21" i="15"/>
  <c r="NC40" i="15"/>
  <c r="OB92" i="15"/>
  <c r="MF100" i="15"/>
  <c r="DD29" i="15"/>
  <c r="HO33" i="15"/>
  <c r="KU66" i="15"/>
  <c r="EC77" i="15"/>
  <c r="EA77" i="15" s="1"/>
  <c r="OB42" i="15"/>
  <c r="MW47" i="15"/>
  <c r="MX71" i="15"/>
  <c r="EV14" i="15"/>
  <c r="KD93" i="15"/>
  <c r="JK28" i="15"/>
  <c r="HH74" i="15"/>
  <c r="JX94" i="15"/>
  <c r="FF39" i="15"/>
  <c r="LY34" i="15"/>
  <c r="MF65" i="15"/>
  <c r="IM68" i="15"/>
  <c r="HJ37" i="15"/>
  <c r="OF6" i="15"/>
  <c r="IH63" i="15"/>
  <c r="GD92" i="15"/>
  <c r="FR58" i="15"/>
  <c r="KC63" i="15"/>
  <c r="MP120" i="15"/>
  <c r="MO120" i="15" s="1"/>
  <c r="EH66" i="15"/>
  <c r="BK66" i="15" s="1"/>
  <c r="JQ108" i="15"/>
  <c r="JO108" i="15" s="1"/>
  <c r="OH8" i="15"/>
  <c r="NC115" i="15"/>
  <c r="ME77" i="15"/>
  <c r="NB44" i="15"/>
  <c r="NA44" i="15" s="1"/>
  <c r="NC78" i="15"/>
  <c r="NA78" i="15" s="1"/>
  <c r="HO17" i="15"/>
  <c r="MX19" i="15"/>
  <c r="NP91" i="15"/>
  <c r="EN24" i="15"/>
  <c r="MW18" i="15"/>
  <c r="MU18" i="15" s="1"/>
  <c r="HV84" i="15"/>
  <c r="CZ89" i="15"/>
  <c r="GR63" i="15"/>
  <c r="HO62" i="15"/>
  <c r="LH40" i="15"/>
  <c r="DF13" i="15"/>
  <c r="FN16" i="15"/>
  <c r="LN37" i="15"/>
  <c r="GK85" i="15"/>
  <c r="LH120" i="15"/>
  <c r="GV24" i="15"/>
  <c r="CM18" i="15"/>
  <c r="DK10" i="15"/>
  <c r="IZ25" i="15"/>
  <c r="JE100" i="15"/>
  <c r="EP30" i="15"/>
  <c r="JJ15" i="15"/>
  <c r="IZ41" i="15"/>
  <c r="IA33" i="15"/>
  <c r="FF65" i="15"/>
  <c r="MF91" i="15"/>
  <c r="GQ86" i="15"/>
  <c r="KV11" i="15"/>
  <c r="DP54" i="15"/>
  <c r="IN100" i="15"/>
  <c r="MK9" i="15"/>
  <c r="DW59" i="15"/>
  <c r="DU59" i="15" s="1"/>
  <c r="MD67" i="15"/>
  <c r="OF23" i="15"/>
  <c r="IY74" i="15"/>
  <c r="EN26" i="15"/>
  <c r="LH6" i="15"/>
  <c r="KB87" i="15"/>
  <c r="KA87" i="15" s="1"/>
  <c r="OA61" i="15"/>
  <c r="KT72" i="15"/>
  <c r="IY7" i="15"/>
  <c r="GQ48" i="15"/>
  <c r="GR11" i="15"/>
  <c r="JW97" i="15"/>
  <c r="JQ116" i="15"/>
  <c r="ND46" i="15"/>
  <c r="KI61" i="15"/>
  <c r="KI84" i="15"/>
  <c r="LR108" i="15"/>
  <c r="LQ108" i="15" s="1"/>
  <c r="GD76" i="15"/>
  <c r="JX12" i="15"/>
  <c r="FB6" i="15"/>
  <c r="OF89" i="15"/>
  <c r="CL17" i="15"/>
  <c r="CX91" i="15"/>
  <c r="DD43" i="15"/>
  <c r="HC28" i="15"/>
  <c r="HN62" i="15"/>
  <c r="EV116" i="15"/>
  <c r="IA94" i="15"/>
  <c r="LH42" i="15"/>
  <c r="JK26" i="15"/>
  <c r="DR105" i="15"/>
  <c r="ET116" i="15"/>
  <c r="EZ19" i="15"/>
  <c r="NN119" i="15"/>
  <c r="GE59" i="15"/>
  <c r="GC59" i="15" s="1"/>
  <c r="HH121" i="15"/>
  <c r="IX87" i="15"/>
  <c r="DX109" i="15"/>
  <c r="KV96" i="15"/>
  <c r="ME85" i="15"/>
  <c r="JL117" i="15"/>
  <c r="NP100" i="15"/>
  <c r="IZ9" i="15"/>
  <c r="KP77" i="15"/>
  <c r="DE41" i="15"/>
  <c r="DJ120" i="15"/>
  <c r="JE23" i="15"/>
  <c r="IY99" i="15"/>
  <c r="HJ68" i="15"/>
  <c r="LG22" i="15"/>
  <c r="FN25" i="15"/>
  <c r="HP73" i="15"/>
  <c r="NB6" i="15"/>
  <c r="IR55" i="15"/>
  <c r="EO8" i="15"/>
  <c r="LS58" i="15"/>
  <c r="FM26" i="15"/>
  <c r="HO49" i="15"/>
  <c r="FF38" i="15"/>
  <c r="HD117" i="15"/>
  <c r="NC117" i="15"/>
  <c r="JR12" i="15"/>
  <c r="GW91" i="15"/>
  <c r="GK75" i="15"/>
  <c r="GK61" i="15"/>
  <c r="NO29" i="15"/>
  <c r="FL67" i="15"/>
  <c r="FF6" i="15"/>
  <c r="NZ81" i="15"/>
  <c r="MV82" i="15"/>
  <c r="CZ76" i="15"/>
  <c r="LN33" i="15"/>
  <c r="DV119" i="15"/>
  <c r="CY59" i="15"/>
  <c r="CW59" i="15" s="1"/>
  <c r="EI33" i="15"/>
  <c r="GF17" i="15"/>
  <c r="IA38" i="15"/>
  <c r="IS116" i="15"/>
  <c r="JX40" i="15"/>
  <c r="FN55" i="15"/>
  <c r="CS65" i="15"/>
  <c r="ME107" i="15"/>
  <c r="ET105" i="15"/>
  <c r="KU98" i="15"/>
  <c r="OG21" i="15"/>
  <c r="NH61" i="15"/>
  <c r="LR22" i="15"/>
  <c r="LA66" i="15"/>
  <c r="DQ45" i="15"/>
  <c r="IY65" i="15"/>
  <c r="GV12" i="15"/>
  <c r="MW40" i="15"/>
  <c r="NU10" i="15"/>
  <c r="CY23" i="15"/>
  <c r="IN120" i="15"/>
  <c r="CN11" i="15"/>
  <c r="EI54" i="15"/>
  <c r="HJ26" i="15"/>
  <c r="EV8" i="15"/>
  <c r="OF43" i="15"/>
  <c r="JD61" i="15"/>
  <c r="GP78" i="15"/>
  <c r="EZ70" i="15"/>
  <c r="HO116" i="15"/>
  <c r="EZ77" i="15"/>
  <c r="LM15" i="15"/>
  <c r="IA92" i="15"/>
  <c r="LX25" i="15"/>
  <c r="JQ88" i="15"/>
  <c r="HT77" i="15"/>
  <c r="HR77" i="15" s="1"/>
  <c r="LR85" i="15"/>
  <c r="CM77" i="15"/>
  <c r="NJ76" i="15"/>
  <c r="KZ41" i="15"/>
  <c r="EJ63" i="15"/>
  <c r="LT85" i="15"/>
  <c r="JL76" i="15"/>
  <c r="OB66" i="15"/>
  <c r="LL20" i="15"/>
  <c r="IB28" i="15"/>
  <c r="OB65" i="15"/>
  <c r="GP67" i="15"/>
  <c r="HB101" i="15"/>
  <c r="FM88" i="15"/>
  <c r="EH17" i="15"/>
  <c r="EO75" i="15"/>
  <c r="ME93" i="15"/>
  <c r="HU85" i="15"/>
  <c r="LN45" i="15"/>
  <c r="HN43" i="15"/>
  <c r="FS65" i="15"/>
  <c r="MD85" i="15"/>
  <c r="KH35" i="15"/>
  <c r="DF107" i="15"/>
  <c r="IZ69" i="15"/>
  <c r="IM71" i="15"/>
  <c r="LA52" i="15"/>
  <c r="GK31" i="15"/>
  <c r="DV105" i="15"/>
  <c r="NO54" i="15"/>
  <c r="DK93" i="15"/>
  <c r="MP109" i="15"/>
  <c r="HI76" i="15"/>
  <c r="OF58" i="15"/>
  <c r="JE69" i="15"/>
  <c r="CX78" i="15"/>
  <c r="CU78" i="15" s="1"/>
  <c r="ND21" i="15"/>
  <c r="HD13" i="15"/>
  <c r="HJ46" i="15"/>
  <c r="EV80" i="15"/>
  <c r="EQ80" i="15" s="1"/>
  <c r="KH105" i="15"/>
  <c r="FA56" i="15"/>
  <c r="JJ96" i="15"/>
  <c r="FF66" i="15"/>
  <c r="LL36" i="15"/>
  <c r="DQ96" i="15"/>
  <c r="HH62" i="15"/>
  <c r="DE10" i="15"/>
  <c r="DC10" i="15" s="1"/>
  <c r="EC86" i="15"/>
  <c r="NC90" i="15"/>
  <c r="LS56" i="15"/>
  <c r="GV116" i="15"/>
  <c r="HH95" i="15"/>
  <c r="KD68" i="15"/>
  <c r="IM8" i="15"/>
  <c r="HU47" i="15"/>
  <c r="HQ47" i="15" s="1"/>
  <c r="FS47" i="15"/>
  <c r="LZ57" i="15"/>
  <c r="CL27" i="15"/>
  <c r="HV80" i="15"/>
  <c r="FL77" i="15"/>
  <c r="KT59" i="15"/>
  <c r="ME118" i="15"/>
  <c r="MX73" i="15"/>
  <c r="LA64" i="15"/>
  <c r="FM116" i="15"/>
  <c r="FH61" i="15"/>
  <c r="MQ16" i="15"/>
  <c r="MM16" i="15" s="1"/>
  <c r="KU51" i="15"/>
  <c r="HT108" i="15"/>
  <c r="MK46" i="15"/>
  <c r="KP56" i="15"/>
  <c r="IR39" i="15"/>
  <c r="HO106" i="15"/>
  <c r="FX115" i="15"/>
  <c r="EO90" i="15"/>
  <c r="HJ119" i="15"/>
  <c r="CS109" i="15"/>
  <c r="JJ58" i="15"/>
  <c r="FR43" i="15"/>
  <c r="LT32" i="15"/>
  <c r="HH65" i="15"/>
  <c r="JL77" i="15"/>
  <c r="KO53" i="15"/>
  <c r="EU12" i="15"/>
  <c r="IH96" i="15"/>
  <c r="IA75" i="15"/>
  <c r="MV74" i="15"/>
  <c r="NC54" i="15"/>
  <c r="HD89" i="15"/>
  <c r="LZ120" i="15"/>
  <c r="EV35" i="15"/>
  <c r="EQ35" i="15" s="1"/>
  <c r="IX16" i="15"/>
  <c r="NB18" i="15"/>
  <c r="EJ57" i="15"/>
  <c r="IT101" i="15"/>
  <c r="HJ116" i="15"/>
  <c r="HP49" i="15"/>
  <c r="IB99" i="15"/>
  <c r="LN10" i="15"/>
  <c r="LI10" i="15" s="1"/>
  <c r="IZ108" i="15"/>
  <c r="GD64" i="15"/>
  <c r="CN72" i="15"/>
  <c r="IL57" i="15"/>
  <c r="DQ47" i="15"/>
  <c r="DX15" i="15"/>
  <c r="CX31" i="15"/>
  <c r="IM82" i="15"/>
  <c r="IK82" i="15" s="1"/>
  <c r="HP29" i="15"/>
  <c r="CX17" i="15"/>
  <c r="JK73" i="15"/>
  <c r="GP88" i="15"/>
  <c r="DK92" i="15"/>
  <c r="JF18" i="15"/>
  <c r="EI36" i="15"/>
  <c r="IX31" i="15"/>
  <c r="IH53" i="15"/>
  <c r="IG22" i="15"/>
  <c r="JJ120" i="15"/>
  <c r="KB16" i="15"/>
  <c r="DV13" i="15"/>
  <c r="ED88" i="15"/>
  <c r="JX89" i="15"/>
  <c r="KP47" i="15"/>
  <c r="KL47" i="15" s="1"/>
  <c r="IH84" i="15"/>
  <c r="JF80" i="15"/>
  <c r="JV78" i="15"/>
  <c r="NB116" i="15"/>
  <c r="EU26" i="15"/>
  <c r="EO69" i="15"/>
  <c r="NT90" i="15"/>
  <c r="GK20" i="15"/>
  <c r="IS92" i="15"/>
  <c r="KT92" i="15"/>
  <c r="NV75" i="15"/>
  <c r="ET71" i="15"/>
  <c r="FM90" i="15"/>
  <c r="HU63" i="15"/>
  <c r="EB53" i="15"/>
  <c r="GQ32" i="15"/>
  <c r="DV37" i="15"/>
  <c r="LT46" i="15"/>
  <c r="HT121" i="15"/>
  <c r="NZ21" i="15"/>
  <c r="NY21" i="15" s="1"/>
  <c r="GQ85" i="15"/>
  <c r="OH68" i="15"/>
  <c r="OH36" i="15"/>
  <c r="CZ42" i="15"/>
  <c r="FS27" i="15"/>
  <c r="KC39" i="15"/>
  <c r="DF12" i="15"/>
  <c r="IZ47" i="15"/>
  <c r="IU47" i="15" s="1"/>
  <c r="GX43" i="15"/>
  <c r="CZ54" i="15"/>
  <c r="FY88" i="15"/>
  <c r="GR95" i="15"/>
  <c r="DR36" i="15"/>
  <c r="JV61" i="15"/>
  <c r="HU20" i="15"/>
  <c r="ML120" i="15"/>
  <c r="MG120" i="15" s="1"/>
  <c r="FM108" i="15"/>
  <c r="ND82" i="15"/>
  <c r="FX8" i="15"/>
  <c r="HH55" i="15"/>
  <c r="FH29" i="15"/>
  <c r="OF115" i="15"/>
  <c r="EC72" i="15"/>
  <c r="KI80" i="15"/>
  <c r="HP87" i="15"/>
  <c r="NZ31" i="15"/>
  <c r="NY31" i="15" s="1"/>
  <c r="NV29" i="15"/>
  <c r="LY36" i="15"/>
  <c r="HT19" i="15"/>
  <c r="IX33" i="15"/>
  <c r="HZ96" i="15"/>
  <c r="HY96" i="15" s="1"/>
  <c r="GL37" i="15"/>
  <c r="GH37" i="15" s="1"/>
  <c r="NI86" i="15"/>
  <c r="LL11" i="15"/>
  <c r="LK11" i="15" s="1"/>
  <c r="GV115" i="15"/>
  <c r="NH71" i="15"/>
  <c r="NE71" i="15" s="1"/>
  <c r="IS55" i="15"/>
  <c r="IM36" i="15"/>
  <c r="HH119" i="15"/>
  <c r="LH30" i="15"/>
  <c r="ND90" i="15"/>
  <c r="EZ34" i="15"/>
  <c r="MP35" i="15"/>
  <c r="JF22" i="15"/>
  <c r="KP45" i="15"/>
  <c r="FM15" i="15"/>
  <c r="JR96" i="15"/>
  <c r="OH21" i="15"/>
  <c r="EC105" i="15"/>
  <c r="JR76" i="15"/>
  <c r="FN38" i="15"/>
  <c r="EV98" i="15"/>
  <c r="MR107" i="15"/>
  <c r="HC16" i="15"/>
  <c r="MD25" i="15"/>
  <c r="KP106" i="15"/>
  <c r="KZ45" i="15"/>
  <c r="NJ121" i="15"/>
  <c r="JV57" i="15"/>
  <c r="CT8" i="15"/>
  <c r="CN67" i="15"/>
  <c r="KJ15" i="15"/>
  <c r="ME61" i="15"/>
  <c r="DX50" i="15"/>
  <c r="GR100" i="15"/>
  <c r="FG58" i="15"/>
  <c r="KC32" i="15"/>
  <c r="LM55" i="15"/>
  <c r="JX43" i="15"/>
  <c r="LL121" i="15"/>
  <c r="NH19" i="15"/>
  <c r="IL12" i="15"/>
  <c r="LT105" i="15"/>
  <c r="GX105" i="15"/>
  <c r="MP97" i="15"/>
  <c r="KI30" i="15"/>
  <c r="KI51" i="15"/>
  <c r="KO17" i="15"/>
  <c r="EH42" i="15"/>
  <c r="FL25" i="15"/>
  <c r="GD56" i="15"/>
  <c r="IH52" i="15"/>
  <c r="HD41" i="15"/>
  <c r="DP44" i="15"/>
  <c r="MV13" i="15"/>
  <c r="CS101" i="15"/>
  <c r="OA21" i="15"/>
  <c r="DP84" i="15"/>
  <c r="MD105" i="15"/>
  <c r="KI41" i="15"/>
  <c r="DF48" i="15"/>
  <c r="DD6" i="15"/>
  <c r="MQ47" i="15"/>
  <c r="FZ92" i="15"/>
  <c r="MP65" i="15"/>
  <c r="FB70" i="15"/>
  <c r="MJ121" i="15"/>
  <c r="CN65" i="15"/>
  <c r="LX117" i="15"/>
  <c r="NC21" i="15"/>
  <c r="DE119" i="15"/>
  <c r="LT74" i="15"/>
  <c r="LH59" i="15"/>
  <c r="MW26" i="15"/>
  <c r="HP42" i="15"/>
  <c r="DF10" i="15"/>
  <c r="CM36" i="15"/>
  <c r="FA60" i="15"/>
  <c r="EY60" i="15" s="1"/>
  <c r="KN35" i="15"/>
  <c r="LL24" i="15"/>
  <c r="JF43" i="15"/>
  <c r="FY24" i="15"/>
  <c r="FW24" i="15" s="1"/>
  <c r="KT30" i="15"/>
  <c r="GF13" i="15"/>
  <c r="KN38" i="15"/>
  <c r="HP80" i="15"/>
  <c r="KT119" i="15"/>
  <c r="KI82" i="15"/>
  <c r="NU85" i="15"/>
  <c r="NT96" i="15"/>
  <c r="NR96" i="15" s="1"/>
  <c r="DP41" i="15"/>
  <c r="IM57" i="15"/>
  <c r="EU25" i="15"/>
  <c r="FH46" i="15"/>
  <c r="CL24" i="15"/>
  <c r="FY90" i="15"/>
  <c r="EZ59" i="15"/>
  <c r="NP7" i="15"/>
  <c r="NL7" i="15" s="1"/>
  <c r="EU88" i="15"/>
  <c r="NT71" i="15"/>
  <c r="DP23" i="15"/>
  <c r="CX43" i="15"/>
  <c r="JP46" i="15"/>
  <c r="DK13" i="15"/>
  <c r="LY37" i="15"/>
  <c r="EI117" i="15"/>
  <c r="FS35" i="15"/>
  <c r="CR64" i="15"/>
  <c r="FZ76" i="15"/>
  <c r="LR79" i="15"/>
  <c r="LQ79" i="15" s="1"/>
  <c r="GX12" i="15"/>
  <c r="HU118" i="15"/>
  <c r="LM62" i="15"/>
  <c r="DP19" i="15"/>
  <c r="FG29" i="15"/>
  <c r="EN52" i="15"/>
  <c r="GV96" i="15"/>
  <c r="IF27" i="15"/>
  <c r="IE27" i="15" s="1"/>
  <c r="IL121" i="15"/>
  <c r="IK121" i="15" s="1"/>
  <c r="FZ87" i="15"/>
  <c r="ML85" i="15"/>
  <c r="IH62" i="15"/>
  <c r="FR10" i="15"/>
  <c r="NB63" i="15"/>
  <c r="GJ65" i="15"/>
  <c r="GP35" i="15"/>
  <c r="LZ13" i="15"/>
  <c r="HH58" i="15"/>
  <c r="IY97" i="15"/>
  <c r="GR32" i="15"/>
  <c r="CM58" i="15"/>
  <c r="IH108" i="15"/>
  <c r="NU116" i="15"/>
  <c r="KO68" i="15"/>
  <c r="EP109" i="15"/>
  <c r="DW10" i="15"/>
  <c r="NO52" i="15"/>
  <c r="NP82" i="15"/>
  <c r="LG19" i="15"/>
  <c r="DP81" i="15"/>
  <c r="JE51" i="15"/>
  <c r="JK67" i="15"/>
  <c r="JD120" i="15"/>
  <c r="FH89" i="15"/>
  <c r="DE31" i="15"/>
  <c r="CR35" i="15"/>
  <c r="CL20" i="15"/>
  <c r="ND78" i="15"/>
  <c r="JJ30" i="15"/>
  <c r="KN19" i="15"/>
  <c r="EJ96" i="15"/>
  <c r="EP84" i="15"/>
  <c r="IZ74" i="15"/>
  <c r="IL87" i="15"/>
  <c r="IL71" i="15"/>
  <c r="NV68" i="15"/>
  <c r="KD58" i="15"/>
  <c r="GL79" i="15"/>
  <c r="MQ83" i="15"/>
  <c r="KZ50" i="15"/>
  <c r="KJ79" i="15"/>
  <c r="GW93" i="15"/>
  <c r="GT93" i="15" s="1"/>
  <c r="FA14" i="15"/>
  <c r="DL55" i="15"/>
  <c r="IF118" i="15"/>
  <c r="NT65" i="15"/>
  <c r="DD20" i="15"/>
  <c r="LS28" i="15"/>
  <c r="CL32" i="15"/>
  <c r="KU68" i="15"/>
  <c r="KR68" i="15" s="1"/>
  <c r="OF15" i="15"/>
  <c r="OB21" i="15"/>
  <c r="KU84" i="15"/>
  <c r="EN35" i="15"/>
  <c r="FZ41" i="15"/>
  <c r="CN87" i="15"/>
  <c r="MF75" i="15"/>
  <c r="FZ39" i="15"/>
  <c r="IR48" i="15"/>
  <c r="JK56" i="15"/>
  <c r="MP57" i="15"/>
  <c r="HT92" i="15"/>
  <c r="OG19" i="15"/>
  <c r="IG57" i="15"/>
  <c r="EO109" i="15"/>
  <c r="KH46" i="15"/>
  <c r="DK72" i="15"/>
  <c r="HV121" i="15"/>
  <c r="HN67" i="15"/>
  <c r="FX34" i="15"/>
  <c r="KN21" i="15"/>
  <c r="DP60" i="15"/>
  <c r="CM95" i="15"/>
  <c r="DE65" i="15"/>
  <c r="GR82" i="15"/>
  <c r="DK97" i="15"/>
  <c r="MX10" i="15"/>
  <c r="ML87" i="15"/>
  <c r="MG87" i="15" s="1"/>
  <c r="LA63" i="15"/>
  <c r="HB80" i="15"/>
  <c r="JX64" i="15"/>
  <c r="CN23" i="15"/>
  <c r="GW67" i="15"/>
  <c r="NV105" i="15"/>
  <c r="EJ23" i="15"/>
  <c r="HD19" i="15"/>
  <c r="CM105" i="15"/>
  <c r="GL49" i="15"/>
  <c r="CN30" i="15"/>
  <c r="IR18" i="15"/>
  <c r="DF94" i="15"/>
  <c r="JE52" i="15"/>
  <c r="MJ44" i="15"/>
  <c r="GJ115" i="15"/>
  <c r="LM58" i="15"/>
  <c r="JL16" i="15"/>
  <c r="EO49" i="15"/>
  <c r="GK87" i="15"/>
  <c r="NI80" i="15"/>
  <c r="MK37" i="15"/>
  <c r="HB54" i="15"/>
  <c r="JQ15" i="15"/>
  <c r="HV60" i="15"/>
  <c r="CM60" i="15"/>
  <c r="NI19" i="15"/>
  <c r="KO37" i="15"/>
  <c r="EJ72" i="15"/>
  <c r="HP85" i="15"/>
  <c r="KD70" i="15"/>
  <c r="JP51" i="15"/>
  <c r="JD82" i="15"/>
  <c r="HU79" i="15"/>
  <c r="EC91" i="15"/>
  <c r="GP65" i="15"/>
  <c r="CL82" i="15"/>
  <c r="ED92" i="15"/>
  <c r="HJ77" i="15"/>
  <c r="GQ18" i="15"/>
  <c r="GO18" i="15" s="1"/>
  <c r="GV47" i="15"/>
  <c r="LM108" i="15"/>
  <c r="FG100" i="15"/>
  <c r="HU9" i="15"/>
  <c r="MX75" i="15"/>
  <c r="JW9" i="15"/>
  <c r="NB46" i="15"/>
  <c r="MW76" i="15"/>
  <c r="EI60" i="15"/>
  <c r="NU8" i="15"/>
  <c r="LY66" i="15"/>
  <c r="FG97" i="15"/>
  <c r="FE97" i="15" s="1"/>
  <c r="GR61" i="15"/>
  <c r="FN29" i="15"/>
  <c r="EJ99" i="15"/>
  <c r="FF9" i="15"/>
  <c r="LL8" i="15"/>
  <c r="FB74" i="15"/>
  <c r="ML25" i="15"/>
  <c r="CX107" i="15"/>
  <c r="GE8" i="15"/>
  <c r="KN74" i="15"/>
  <c r="EU95" i="15"/>
  <c r="ES95" i="15" s="1"/>
  <c r="EU108" i="15"/>
  <c r="KH74" i="15"/>
  <c r="EU44" i="15"/>
  <c r="EU98" i="15"/>
  <c r="GF9" i="15"/>
  <c r="FG9" i="15"/>
  <c r="KJ67" i="15"/>
  <c r="HJ10" i="15"/>
  <c r="KH49" i="15"/>
  <c r="DL68" i="15"/>
  <c r="KV62" i="15"/>
  <c r="CX60" i="15"/>
  <c r="NJ50" i="15"/>
  <c r="NJ8" i="15"/>
  <c r="HH85" i="15"/>
  <c r="HG85" i="15" s="1"/>
  <c r="DE101" i="15"/>
  <c r="LB31" i="15"/>
  <c r="DR40" i="15"/>
  <c r="MQ94" i="15"/>
  <c r="MV16" i="15"/>
  <c r="MU16" i="15" s="1"/>
  <c r="LX24" i="15"/>
  <c r="LV24" i="15" s="1"/>
  <c r="FN87" i="15"/>
  <c r="KH97" i="15"/>
  <c r="GJ18" i="15"/>
  <c r="FZ80" i="15"/>
  <c r="CL87" i="15"/>
  <c r="KT70" i="15"/>
  <c r="NN37" i="15"/>
  <c r="IR71" i="15"/>
  <c r="DR48" i="15"/>
  <c r="NC37" i="15"/>
  <c r="NV99" i="15"/>
  <c r="NT81" i="15"/>
  <c r="EV22" i="15"/>
  <c r="MP88" i="15"/>
  <c r="JK12" i="15"/>
  <c r="HC120" i="15"/>
  <c r="CZ57" i="15"/>
  <c r="CM34" i="15"/>
  <c r="FN56" i="15"/>
  <c r="GR41" i="15"/>
  <c r="GM41" i="15" s="1"/>
  <c r="IX97" i="15"/>
  <c r="KB34" i="15"/>
  <c r="IZ89" i="15"/>
  <c r="MR60" i="15"/>
  <c r="NP58" i="15"/>
  <c r="MW17" i="15"/>
  <c r="KZ54" i="15"/>
  <c r="KO87" i="15"/>
  <c r="KK87" i="15" s="1"/>
  <c r="IT62" i="15"/>
  <c r="IG109" i="15"/>
  <c r="EC45" i="15"/>
  <c r="LS36" i="15"/>
  <c r="LQ36" i="15" s="1"/>
  <c r="MX29" i="15"/>
  <c r="LT63" i="15"/>
  <c r="NI82" i="15"/>
  <c r="HD92" i="15"/>
  <c r="GY92" i="15" s="1"/>
  <c r="IL46" i="15"/>
  <c r="IK46" i="15" s="1"/>
  <c r="KH66" i="15"/>
  <c r="KG66" i="15" s="1"/>
  <c r="GF75" i="15"/>
  <c r="GB75" i="15" s="1"/>
  <c r="KP68" i="15"/>
  <c r="FY22" i="15"/>
  <c r="HO80" i="15"/>
  <c r="JQ11" i="15"/>
  <c r="OB90" i="15"/>
  <c r="HC50" i="15"/>
  <c r="GQ70" i="15"/>
  <c r="LF36" i="15"/>
  <c r="LL66" i="15"/>
  <c r="CM12" i="15"/>
  <c r="FF76" i="15"/>
  <c r="MK61" i="15"/>
  <c r="FG73" i="15"/>
  <c r="DF31" i="15"/>
  <c r="LH48" i="15"/>
  <c r="LD48" i="15" s="1"/>
  <c r="KO116" i="15"/>
  <c r="KL116" i="15" s="1"/>
  <c r="EI9" i="15"/>
  <c r="EF9" i="15" s="1"/>
  <c r="LM119" i="15"/>
  <c r="KN87" i="15"/>
  <c r="JW21" i="15"/>
  <c r="IY13" i="15"/>
  <c r="DX9" i="15"/>
  <c r="IR7" i="15"/>
  <c r="ET33" i="15"/>
  <c r="ES33" i="15" s="1"/>
  <c r="IL90" i="15"/>
  <c r="JK17" i="15"/>
  <c r="HP8" i="15"/>
  <c r="HZ77" i="15"/>
  <c r="HY77" i="15" s="1"/>
  <c r="DK118" i="15"/>
  <c r="JR68" i="15"/>
  <c r="CN95" i="15"/>
  <c r="FR85" i="15"/>
  <c r="HP67" i="15"/>
  <c r="HK67" i="15" s="1"/>
  <c r="KN23" i="15"/>
  <c r="EP12" i="15"/>
  <c r="NV76" i="15"/>
  <c r="JW57" i="15"/>
  <c r="LY119" i="15"/>
  <c r="EO23" i="15"/>
  <c r="ED115" i="15"/>
  <c r="CY20" i="15"/>
  <c r="CY31" i="15"/>
  <c r="DX30" i="15"/>
  <c r="DP115" i="15"/>
  <c r="HN86" i="15"/>
  <c r="CT19" i="15"/>
  <c r="DF99" i="15"/>
  <c r="NZ53" i="15"/>
  <c r="EI37" i="15"/>
  <c r="JX99" i="15"/>
  <c r="HJ78" i="15"/>
  <c r="IF108" i="15"/>
  <c r="CR91" i="15"/>
  <c r="LM51" i="15"/>
  <c r="NJ20" i="15"/>
  <c r="KT108" i="15"/>
  <c r="ML95" i="15"/>
  <c r="NH13" i="15"/>
  <c r="NU72" i="15"/>
  <c r="MJ117" i="15"/>
  <c r="DQ42" i="15"/>
  <c r="DO42" i="15" s="1"/>
  <c r="JE65" i="15"/>
  <c r="HV33" i="15"/>
  <c r="GW13" i="15"/>
  <c r="JX37" i="15"/>
  <c r="EU117" i="15"/>
  <c r="IB36" i="15"/>
  <c r="EH81" i="15"/>
  <c r="BK81" i="15" s="1"/>
  <c r="IX20" i="15"/>
  <c r="IL42" i="15"/>
  <c r="JJ69" i="15"/>
  <c r="HT115" i="15"/>
  <c r="HS115" i="15" s="1"/>
  <c r="JJ101" i="15"/>
  <c r="MW54" i="15"/>
  <c r="LF95" i="15"/>
  <c r="LE95" i="15" s="1"/>
  <c r="JD32" i="15"/>
  <c r="FX61" i="15"/>
  <c r="JF44" i="15"/>
  <c r="FZ29" i="15"/>
  <c r="OB61" i="15"/>
  <c r="HT84" i="15"/>
  <c r="MJ24" i="15"/>
  <c r="HD85" i="15"/>
  <c r="LM48" i="15"/>
  <c r="HO66" i="15"/>
  <c r="HT61" i="15"/>
  <c r="MF11" i="15"/>
  <c r="HH54" i="15"/>
  <c r="JE25" i="15"/>
  <c r="FM93" i="15"/>
  <c r="EH21" i="15"/>
  <c r="EP90" i="15"/>
  <c r="FS53" i="15"/>
  <c r="FP53" i="15" s="1"/>
  <c r="IF41" i="15"/>
  <c r="KC109" i="15"/>
  <c r="NI83" i="15"/>
  <c r="HP28" i="15"/>
  <c r="HK28" i="15" s="1"/>
  <c r="FZ86" i="15"/>
  <c r="JF108" i="15"/>
  <c r="NT91" i="15"/>
  <c r="LS101" i="15"/>
  <c r="LR28" i="15"/>
  <c r="IS64" i="15"/>
  <c r="HB32" i="15"/>
  <c r="FF105" i="15"/>
  <c r="FM87" i="15"/>
  <c r="NT120" i="15"/>
  <c r="EJ59" i="15"/>
  <c r="KB53" i="15"/>
  <c r="IM40" i="15"/>
  <c r="IK40" i="15" s="1"/>
  <c r="CR53" i="15"/>
  <c r="MQ99" i="15"/>
  <c r="JQ6" i="15"/>
  <c r="JO6" i="15" s="1"/>
  <c r="KH120" i="15"/>
  <c r="IR11" i="15"/>
  <c r="EP26" i="15"/>
  <c r="DV48" i="15"/>
  <c r="FR48" i="15"/>
  <c r="EH49" i="15"/>
  <c r="IG67" i="15"/>
  <c r="KU56" i="15"/>
  <c r="MW115" i="15"/>
  <c r="DK6" i="15"/>
  <c r="FR7" i="15"/>
  <c r="GV105" i="15"/>
  <c r="GS105" i="15" s="1"/>
  <c r="IA8" i="15"/>
  <c r="MV19" i="15"/>
  <c r="EP32" i="15"/>
  <c r="DQ115" i="15"/>
  <c r="FH120" i="15"/>
  <c r="OB40" i="15"/>
  <c r="DW35" i="15"/>
  <c r="MR6" i="15"/>
  <c r="HJ39" i="15"/>
  <c r="LS63" i="15"/>
  <c r="MF88" i="15"/>
  <c r="DK49" i="15"/>
  <c r="G35" i="20"/>
  <c r="NZ60" i="15"/>
  <c r="OA53" i="15"/>
  <c r="ND62" i="15"/>
  <c r="MK50" i="15"/>
  <c r="EO105" i="15"/>
  <c r="EC43" i="15"/>
  <c r="GV60" i="15"/>
  <c r="LS115" i="15"/>
  <c r="CM16" i="15"/>
  <c r="MX44" i="15"/>
  <c r="IA88" i="15"/>
  <c r="CR10" i="15"/>
  <c r="CO10" i="15" s="1"/>
  <c r="EJ8" i="15"/>
  <c r="NB101" i="15"/>
  <c r="DR96" i="15"/>
  <c r="LR61" i="15"/>
  <c r="MK101" i="15"/>
  <c r="DE97" i="15"/>
  <c r="CS49" i="15"/>
  <c r="IA41" i="15"/>
  <c r="OA52" i="15"/>
  <c r="CY48" i="15"/>
  <c r="HU94" i="15"/>
  <c r="HR94" i="15" s="1"/>
  <c r="KD88" i="15"/>
  <c r="GL57" i="15"/>
  <c r="FF78" i="15"/>
  <c r="NU97" i="15"/>
  <c r="HJ52" i="15"/>
  <c r="KH91" i="15"/>
  <c r="GX108" i="15"/>
  <c r="IF19" i="15"/>
  <c r="ID19" i="15" s="1"/>
  <c r="JE30" i="15"/>
  <c r="JX68" i="15"/>
  <c r="IY17" i="15"/>
  <c r="LT109" i="15"/>
  <c r="OH81" i="15"/>
  <c r="LL59" i="15"/>
  <c r="HU69" i="15"/>
  <c r="EZ86" i="15"/>
  <c r="LY101" i="15"/>
  <c r="KB20" i="15"/>
  <c r="DE6" i="15"/>
  <c r="IZ31" i="15"/>
  <c r="EU35" i="15"/>
  <c r="GQ68" i="15"/>
  <c r="ED96" i="15"/>
  <c r="KU21" i="15"/>
  <c r="KJ58" i="15"/>
  <c r="FZ6" i="15"/>
  <c r="IX117" i="15"/>
  <c r="IV117" i="15" s="1"/>
  <c r="KZ99" i="15"/>
  <c r="OF57" i="15"/>
  <c r="KH109" i="15"/>
  <c r="HN108" i="15"/>
  <c r="HL108" i="15" s="1"/>
  <c r="GP8" i="15"/>
  <c r="CX18" i="15"/>
  <c r="EN107" i="15"/>
  <c r="EN65" i="15"/>
  <c r="GD107" i="15"/>
  <c r="NV82" i="15"/>
  <c r="DP87" i="15"/>
  <c r="IB43" i="15"/>
  <c r="IS40" i="15"/>
  <c r="MJ61" i="15"/>
  <c r="GF40" i="15"/>
  <c r="IG74" i="15"/>
  <c r="FB10" i="15"/>
  <c r="GP29" i="15"/>
  <c r="JV11" i="15"/>
  <c r="CR72" i="15"/>
  <c r="CO72" i="15" s="1"/>
  <c r="IR44" i="15"/>
  <c r="ML34" i="15"/>
  <c r="DK62" i="15"/>
  <c r="GD14" i="15"/>
  <c r="KI23" i="15"/>
  <c r="LF99" i="15"/>
  <c r="KI36" i="15"/>
  <c r="NO73" i="15"/>
  <c r="KV25" i="15"/>
  <c r="LA51" i="15"/>
  <c r="LS30" i="15"/>
  <c r="JF52" i="15"/>
  <c r="DR26" i="15"/>
  <c r="HV78" i="15"/>
  <c r="KN119" i="15"/>
  <c r="KJ18" i="15"/>
  <c r="KE18" i="15" s="1"/>
  <c r="JJ91" i="15"/>
  <c r="LR29" i="15"/>
  <c r="LH20" i="15"/>
  <c r="GX116" i="15"/>
  <c r="IN21" i="15"/>
  <c r="CZ85" i="15"/>
  <c r="HT12" i="15"/>
  <c r="HD105" i="15"/>
  <c r="HU78" i="15"/>
  <c r="LB25" i="15"/>
  <c r="EV9" i="15"/>
  <c r="FY54" i="15"/>
  <c r="EN76" i="15"/>
  <c r="NT66" i="15"/>
  <c r="IS56" i="15"/>
  <c r="MV11" i="15"/>
  <c r="FT18" i="15"/>
  <c r="FP18" i="15" s="1"/>
  <c r="EN34" i="15"/>
  <c r="KN68" i="15"/>
  <c r="OF9" i="15"/>
  <c r="LZ80" i="15"/>
  <c r="JW86" i="15"/>
  <c r="OF59" i="15"/>
  <c r="IA40" i="15"/>
  <c r="KJ25" i="15"/>
  <c r="KF25" i="15" s="1"/>
  <c r="NP23" i="15"/>
  <c r="JP42" i="15"/>
  <c r="JP80" i="15"/>
  <c r="DD30" i="15"/>
  <c r="NH30" i="15"/>
  <c r="FL16" i="15"/>
  <c r="EU74" i="15"/>
  <c r="GR60" i="15"/>
  <c r="KT47" i="15"/>
  <c r="JQ26" i="15"/>
  <c r="KH37" i="15"/>
  <c r="CL121" i="15"/>
  <c r="GW53" i="15"/>
  <c r="HI77" i="15"/>
  <c r="GV30" i="15"/>
  <c r="HI27" i="15"/>
  <c r="KO20" i="15"/>
  <c r="NI90" i="15"/>
  <c r="DF26" i="15"/>
  <c r="MX82" i="15"/>
  <c r="KC52" i="15"/>
  <c r="KP66" i="15"/>
  <c r="FT26" i="15"/>
  <c r="DQ66" i="15"/>
  <c r="KJ9" i="15"/>
  <c r="IR16" i="15"/>
  <c r="MX48" i="15"/>
  <c r="CY17" i="15"/>
  <c r="MP56" i="15"/>
  <c r="GD74" i="15"/>
  <c r="CL37" i="15"/>
  <c r="ND91" i="15"/>
  <c r="FY85" i="15"/>
  <c r="HV62" i="15"/>
  <c r="JX59" i="15"/>
  <c r="NJ94" i="15"/>
  <c r="HZ49" i="15"/>
  <c r="KD105" i="15"/>
  <c r="IL53" i="15"/>
  <c r="HT97" i="15"/>
  <c r="FN68" i="15"/>
  <c r="LS14" i="15"/>
  <c r="GK55" i="15"/>
  <c r="JP48" i="15"/>
  <c r="EP58" i="15"/>
  <c r="KU107" i="15"/>
  <c r="CN15" i="15"/>
  <c r="DV41" i="15"/>
  <c r="DT41" i="15" s="1"/>
  <c r="EB74" i="15"/>
  <c r="EI67" i="15"/>
  <c r="JQ80" i="15"/>
  <c r="DV78" i="15"/>
  <c r="FY10" i="15"/>
  <c r="HP38" i="15"/>
  <c r="GW31" i="15"/>
  <c r="LB23" i="15"/>
  <c r="FL90" i="15"/>
  <c r="HN61" i="15"/>
  <c r="KN42" i="15"/>
  <c r="HJ73" i="15"/>
  <c r="OB93" i="15"/>
  <c r="GV7" i="15"/>
  <c r="CL81" i="15"/>
  <c r="LN42" i="15"/>
  <c r="NJ52" i="15"/>
  <c r="IX74" i="15"/>
  <c r="MK25" i="15"/>
  <c r="DE51" i="15"/>
  <c r="OF66" i="15"/>
  <c r="CR66" i="15"/>
  <c r="IS18" i="15"/>
  <c r="JV46" i="15"/>
  <c r="JS46" i="15" s="1"/>
  <c r="DF52" i="15"/>
  <c r="NJ59" i="15"/>
  <c r="EI93" i="15"/>
  <c r="MF56" i="15"/>
  <c r="ET47" i="15"/>
  <c r="HC79" i="15"/>
  <c r="FR73" i="15"/>
  <c r="FQ73" i="15" s="1"/>
  <c r="DR108" i="15"/>
  <c r="LZ75" i="15"/>
  <c r="LR87" i="15"/>
  <c r="JP39" i="15"/>
  <c r="JO39" i="15" s="1"/>
  <c r="IR85" i="15"/>
  <c r="IP85" i="15" s="1"/>
  <c r="KH7" i="15"/>
  <c r="JD37" i="15"/>
  <c r="LN101" i="15"/>
  <c r="NU30" i="15"/>
  <c r="FM84" i="15"/>
  <c r="NC19" i="15"/>
  <c r="GK13" i="15"/>
  <c r="KI29" i="15"/>
  <c r="JF35" i="15"/>
  <c r="LT64" i="15"/>
  <c r="KJ49" i="15"/>
  <c r="MK94" i="15"/>
  <c r="KI95" i="15"/>
  <c r="KV74" i="15"/>
  <c r="CS28" i="15"/>
  <c r="CP28" i="15" s="1"/>
  <c r="DP34" i="15"/>
  <c r="FT38" i="15"/>
  <c r="FH37" i="15"/>
  <c r="FZ42" i="15"/>
  <c r="IS22" i="15"/>
  <c r="IH21" i="15"/>
  <c r="LY46" i="15"/>
  <c r="JF107" i="15"/>
  <c r="NT85" i="15"/>
  <c r="MW7" i="15"/>
  <c r="DQ43" i="15"/>
  <c r="LA95" i="15"/>
  <c r="OG30" i="15"/>
  <c r="DW19" i="15"/>
  <c r="DK21" i="15"/>
  <c r="DD52" i="15"/>
  <c r="DC52" i="15" s="1"/>
  <c r="KI96" i="15"/>
  <c r="KG96" i="15" s="1"/>
  <c r="LT75" i="15"/>
  <c r="HN31" i="15"/>
  <c r="DR87" i="15"/>
  <c r="IG52" i="15"/>
  <c r="MK89" i="15"/>
  <c r="LF84" i="15"/>
  <c r="FZ118" i="15"/>
  <c r="KP52" i="15"/>
  <c r="EP33" i="15"/>
  <c r="KU25" i="15"/>
  <c r="CT25" i="15"/>
  <c r="CY57" i="15"/>
  <c r="CW57" i="15" s="1"/>
  <c r="NU82" i="15"/>
  <c r="EP119" i="15"/>
  <c r="IL78" i="15"/>
  <c r="IK78" i="15" s="1"/>
  <c r="EB20" i="15"/>
  <c r="LR15" i="15"/>
  <c r="GR50" i="15"/>
  <c r="NZ76" i="15"/>
  <c r="CT120" i="15"/>
  <c r="EO52" i="15"/>
  <c r="NN120" i="15"/>
  <c r="NV73" i="15"/>
  <c r="OA82" i="15"/>
  <c r="LG31" i="15"/>
  <c r="LE31" i="15" s="1"/>
  <c r="DQ95" i="15"/>
  <c r="FT97" i="15"/>
  <c r="FO97" i="15" s="1"/>
  <c r="ME54" i="15"/>
  <c r="LZ82" i="15"/>
  <c r="EJ98" i="15"/>
  <c r="HV92" i="15"/>
  <c r="LM86" i="15"/>
  <c r="ET78" i="15"/>
  <c r="CT109" i="15"/>
  <c r="NC80" i="15"/>
  <c r="EC18" i="15"/>
  <c r="IH92" i="15"/>
  <c r="NH79" i="15"/>
  <c r="LS108" i="15"/>
  <c r="LT70" i="15"/>
  <c r="FB118" i="15"/>
  <c r="NN62" i="15"/>
  <c r="KI21" i="15"/>
  <c r="DQ54" i="15"/>
  <c r="ME52" i="15"/>
  <c r="CX14" i="15"/>
  <c r="LZ23" i="15"/>
  <c r="IY37" i="15"/>
  <c r="JK97" i="15"/>
  <c r="LM30" i="15"/>
  <c r="NV30" i="15"/>
  <c r="LH92" i="15"/>
  <c r="HI105" i="15"/>
  <c r="MX21" i="15"/>
  <c r="FT58" i="15"/>
  <c r="GF61" i="15"/>
  <c r="GL84" i="15"/>
  <c r="LH69" i="15"/>
  <c r="GV58" i="15"/>
  <c r="FM24" i="15"/>
  <c r="LY68" i="15"/>
  <c r="FF61" i="15"/>
  <c r="FS8" i="15"/>
  <c r="NO10" i="15"/>
  <c r="MF12" i="15"/>
  <c r="FY47" i="15"/>
  <c r="FT11" i="15"/>
  <c r="HZ48" i="15"/>
  <c r="HW48" i="15" s="1"/>
  <c r="FZ98" i="15"/>
  <c r="NB37" i="15"/>
  <c r="NU57" i="15"/>
  <c r="MF60" i="15"/>
  <c r="NV10" i="15"/>
  <c r="MF21" i="15"/>
  <c r="FS105" i="15"/>
  <c r="IA18" i="15"/>
  <c r="NI18" i="15"/>
  <c r="IY56" i="15"/>
  <c r="LX73" i="15"/>
  <c r="LV73" i="15" s="1"/>
  <c r="OB14" i="15"/>
  <c r="NW14" i="15" s="1"/>
  <c r="NV43" i="15"/>
  <c r="NC74" i="15"/>
  <c r="ND13" i="15"/>
  <c r="EV70" i="15"/>
  <c r="ND70" i="15"/>
  <c r="LR118" i="15"/>
  <c r="HU95" i="15"/>
  <c r="EI27" i="15"/>
  <c r="HD53" i="15"/>
  <c r="EP41" i="15"/>
  <c r="LA12" i="15"/>
  <c r="FM27" i="15"/>
  <c r="HO61" i="15"/>
  <c r="KD42" i="15"/>
  <c r="HU91" i="15"/>
  <c r="HQ91" i="15" s="1"/>
  <c r="IN66" i="15"/>
  <c r="ET106" i="15"/>
  <c r="CY80" i="15"/>
  <c r="JR57" i="15"/>
  <c r="LA89" i="15"/>
  <c r="KN8" i="15"/>
  <c r="DX49" i="15"/>
  <c r="NO96" i="15"/>
  <c r="JV107" i="15"/>
  <c r="KJ87" i="15"/>
  <c r="NU17" i="15"/>
  <c r="LH58" i="15"/>
  <c r="MQ66" i="15"/>
  <c r="MJ78" i="15"/>
  <c r="EB45" i="15"/>
  <c r="FM68" i="15"/>
  <c r="IY20" i="15"/>
  <c r="LB39" i="15"/>
  <c r="HN119" i="15"/>
  <c r="ML61" i="15"/>
  <c r="GD62" i="15"/>
  <c r="KT87" i="15"/>
  <c r="ET93" i="15"/>
  <c r="ES93" i="15" s="1"/>
  <c r="ND38" i="15"/>
  <c r="NO6" i="15"/>
  <c r="HZ21" i="15"/>
  <c r="IY95" i="15"/>
  <c r="FA29" i="15"/>
  <c r="FB19" i="15"/>
  <c r="HD14" i="15"/>
  <c r="FY15" i="15"/>
  <c r="LM107" i="15"/>
  <c r="JV118" i="15"/>
  <c r="CY18" i="15"/>
  <c r="IT65" i="15"/>
  <c r="CL95" i="15"/>
  <c r="LR32" i="15"/>
  <c r="DR16" i="15"/>
  <c r="JQ86" i="15"/>
  <c r="JQ36" i="15"/>
  <c r="MV79" i="15"/>
  <c r="MU79" i="15" s="1"/>
  <c r="FA86" i="15"/>
  <c r="FY79" i="15"/>
  <c r="JV12" i="15"/>
  <c r="JE22" i="15"/>
  <c r="JA22" i="15" s="1"/>
  <c r="NB39" i="15"/>
  <c r="DD76" i="15"/>
  <c r="MX120" i="15"/>
  <c r="JL101" i="15"/>
  <c r="GQ58" i="15"/>
  <c r="LF9" i="15"/>
  <c r="HZ108" i="15"/>
  <c r="KJ105" i="15"/>
  <c r="LA115" i="15"/>
  <c r="GL34" i="15"/>
  <c r="CT71" i="15"/>
  <c r="GK24" i="15"/>
  <c r="IS88" i="15"/>
  <c r="KT13" i="15"/>
  <c r="DK56" i="15"/>
  <c r="NN100" i="15"/>
  <c r="EI42" i="15"/>
  <c r="CZ46" i="15"/>
  <c r="LG72" i="15"/>
  <c r="HJ89" i="15"/>
  <c r="LZ117" i="15"/>
  <c r="DQ9" i="15"/>
  <c r="DK40" i="15"/>
  <c r="FF70" i="15"/>
  <c r="NP67" i="15"/>
  <c r="HJ72" i="15"/>
  <c r="GV66" i="15"/>
  <c r="OA24" i="15"/>
  <c r="NW24" i="15" s="1"/>
  <c r="MQ87" i="15"/>
  <c r="JE21" i="15"/>
  <c r="IL17" i="15"/>
  <c r="HT62" i="15"/>
  <c r="GL24" i="15"/>
  <c r="KB6" i="15"/>
  <c r="MP94" i="15"/>
  <c r="CS76" i="15"/>
  <c r="IH32" i="15"/>
  <c r="KU9" i="15"/>
  <c r="EI28" i="15"/>
  <c r="HU10" i="15"/>
  <c r="FZ28" i="15"/>
  <c r="JJ98" i="15"/>
  <c r="FA59" i="15"/>
  <c r="MV91" i="15"/>
  <c r="DF34" i="15"/>
  <c r="LH68" i="15"/>
  <c r="LN53" i="15"/>
  <c r="LZ22" i="15"/>
  <c r="GR48" i="15"/>
  <c r="JJ63" i="15"/>
  <c r="HI106" i="15"/>
  <c r="LX116" i="15"/>
  <c r="CR29" i="15"/>
  <c r="DP95" i="15"/>
  <c r="HT30" i="15"/>
  <c r="DF14" i="15"/>
  <c r="DA14" i="15" s="1"/>
  <c r="CL21" i="15"/>
  <c r="HU45" i="15"/>
  <c r="FM98" i="15"/>
  <c r="HP60" i="15"/>
  <c r="GJ56" i="15"/>
  <c r="DE69" i="15"/>
  <c r="JV14" i="15"/>
  <c r="OA83" i="15"/>
  <c r="NX83" i="15" s="1"/>
  <c r="OB106" i="15"/>
  <c r="DD118" i="15"/>
  <c r="DP69" i="15"/>
  <c r="HC80" i="15"/>
  <c r="NI108" i="15"/>
  <c r="NE108" i="15" s="1"/>
  <c r="DQ69" i="15"/>
  <c r="MR109" i="15"/>
  <c r="KH64" i="15"/>
  <c r="IB101" i="15"/>
  <c r="FR44" i="15"/>
  <c r="GQ22" i="15"/>
  <c r="EI13" i="15"/>
  <c r="HB89" i="15"/>
  <c r="ND24" i="15"/>
  <c r="FH28" i="15"/>
  <c r="FZ34" i="15"/>
  <c r="JX115" i="15"/>
  <c r="NH32" i="15"/>
  <c r="NE32" i="15" s="1"/>
  <c r="MK115" i="15"/>
  <c r="MI115" i="15" s="1"/>
  <c r="HJ31" i="15"/>
  <c r="FH8" i="15"/>
  <c r="DX51" i="15"/>
  <c r="JL13" i="15"/>
  <c r="NC64" i="15"/>
  <c r="NJ22" i="15"/>
  <c r="LL99" i="15"/>
  <c r="JR48" i="15"/>
  <c r="GD28" i="15"/>
  <c r="GK51" i="15"/>
  <c r="JJ43" i="15"/>
  <c r="NN75" i="15"/>
  <c r="NM75" i="15" s="1"/>
  <c r="GL97" i="15"/>
  <c r="GG97" i="15" s="1"/>
  <c r="IM108" i="15"/>
  <c r="GP118" i="15"/>
  <c r="HZ100" i="15"/>
  <c r="MQ90" i="15"/>
  <c r="HN92" i="15"/>
  <c r="GX64" i="15"/>
  <c r="CX98" i="15"/>
  <c r="DE120" i="15"/>
  <c r="DA120" i="15" s="1"/>
  <c r="KH115" i="15"/>
  <c r="FG76" i="15"/>
  <c r="KJ40" i="15"/>
  <c r="IF7" i="15"/>
  <c r="KN89" i="15"/>
  <c r="GR75" i="15"/>
  <c r="FY11" i="15"/>
  <c r="HT7" i="15"/>
  <c r="JL38" i="15"/>
  <c r="LY49" i="15"/>
  <c r="HI119" i="15"/>
  <c r="IH26" i="15"/>
  <c r="FX44" i="15"/>
  <c r="GR57" i="15"/>
  <c r="HV99" i="15"/>
  <c r="ML66" i="15"/>
  <c r="MH66" i="15" s="1"/>
  <c r="KJ43" i="15"/>
  <c r="DQ68" i="15"/>
  <c r="GD7" i="15"/>
  <c r="P35" i="20"/>
  <c r="HI82" i="15"/>
  <c r="KV15" i="15"/>
  <c r="KO72" i="15"/>
  <c r="IZ20" i="15"/>
  <c r="IN35" i="15"/>
  <c r="DL75" i="15"/>
  <c r="JQ119" i="15"/>
  <c r="ME74" i="15"/>
  <c r="KV36" i="15"/>
  <c r="MR94" i="15"/>
  <c r="JV28" i="15"/>
  <c r="JF119" i="15"/>
  <c r="IG97" i="15"/>
  <c r="LS90" i="15"/>
  <c r="GR73" i="15"/>
  <c r="HO75" i="15"/>
  <c r="HD31" i="15"/>
  <c r="HT29" i="15"/>
  <c r="HH39" i="15"/>
  <c r="FF120" i="15"/>
  <c r="LL43" i="15"/>
  <c r="NI25" i="15"/>
  <c r="EO93" i="15"/>
  <c r="FT57" i="15"/>
  <c r="HH98" i="15"/>
  <c r="HG98" i="15" s="1"/>
  <c r="GE12" i="15"/>
  <c r="HB107" i="15"/>
  <c r="JK24" i="15"/>
  <c r="IZ29" i="15"/>
  <c r="JR66" i="15"/>
  <c r="EP64" i="15"/>
  <c r="IN54" i="15"/>
  <c r="FR105" i="15"/>
  <c r="FB38" i="15"/>
  <c r="NJ30" i="15"/>
  <c r="IR36" i="15"/>
  <c r="IQ36" i="15" s="1"/>
  <c r="OH72" i="15"/>
  <c r="HD87" i="15"/>
  <c r="HC55" i="15"/>
  <c r="LF73" i="15"/>
  <c r="LC73" i="15" s="1"/>
  <c r="ML40" i="15"/>
  <c r="NC58" i="15"/>
  <c r="ME30" i="15"/>
  <c r="DV75" i="15"/>
  <c r="GL20" i="15"/>
  <c r="NC75" i="15"/>
  <c r="JR19" i="15"/>
  <c r="FF55" i="15"/>
  <c r="KJ72" i="15"/>
  <c r="KD67" i="15"/>
  <c r="IY57" i="15"/>
  <c r="NV98" i="15"/>
  <c r="NR98" i="15" s="1"/>
  <c r="CN108" i="15"/>
  <c r="MP67" i="15"/>
  <c r="CX116" i="15"/>
  <c r="CR42" i="15"/>
  <c r="CO42" i="15" s="1"/>
  <c r="DD33" i="15"/>
  <c r="CT35" i="15"/>
  <c r="KB28" i="15"/>
  <c r="JR99" i="15"/>
  <c r="LH105" i="15"/>
  <c r="DV50" i="15"/>
  <c r="GK117" i="15"/>
  <c r="IG46" i="15"/>
  <c r="DL92" i="15"/>
  <c r="JF91" i="15"/>
  <c r="ML17" i="15"/>
  <c r="DE66" i="15"/>
  <c r="FB93" i="15"/>
  <c r="DR66" i="15"/>
  <c r="FS26" i="15"/>
  <c r="KN57" i="15"/>
  <c r="JQ76" i="15"/>
  <c r="FG8" i="15"/>
  <c r="NI28" i="15"/>
  <c r="MQ108" i="15"/>
  <c r="MO108" i="15" s="1"/>
  <c r="IS16" i="15"/>
  <c r="FY51" i="15"/>
  <c r="DQ78" i="15"/>
  <c r="JW89" i="15"/>
  <c r="FH26" i="15"/>
  <c r="KH61" i="15"/>
  <c r="EZ55" i="15"/>
  <c r="LS64" i="15"/>
  <c r="FF84" i="15"/>
  <c r="FY34" i="15"/>
  <c r="HO24" i="15"/>
  <c r="LX93" i="15"/>
  <c r="EB83" i="15"/>
  <c r="NV108" i="15"/>
  <c r="LF97" i="15"/>
  <c r="IM94" i="15"/>
  <c r="FT46" i="15"/>
  <c r="MF35" i="15"/>
  <c r="HB41" i="15"/>
  <c r="OH45" i="15"/>
  <c r="HP9" i="15"/>
  <c r="EC16" i="15"/>
  <c r="LX96" i="15"/>
  <c r="JQ63" i="15"/>
  <c r="DE52" i="15"/>
  <c r="KN41" i="15"/>
  <c r="DP49" i="15"/>
  <c r="MX27" i="15"/>
  <c r="GX59" i="15"/>
  <c r="LG99" i="15"/>
  <c r="CR74" i="15"/>
  <c r="DV52" i="15"/>
  <c r="LX66" i="15"/>
  <c r="DW66" i="15"/>
  <c r="KC80" i="15"/>
  <c r="FX83" i="15"/>
  <c r="HP64" i="15"/>
  <c r="NV35" i="15"/>
  <c r="HC117" i="15"/>
  <c r="LL69" i="15"/>
  <c r="MR55" i="15"/>
  <c r="GL68" i="15"/>
  <c r="GQ81" i="15"/>
  <c r="MD48" i="15"/>
  <c r="DF98" i="15"/>
  <c r="NP13" i="15"/>
  <c r="DP16" i="15"/>
  <c r="IN63" i="15"/>
  <c r="GX17" i="15"/>
  <c r="MQ8" i="15"/>
  <c r="IS19" i="15"/>
  <c r="ND101" i="15"/>
  <c r="NJ71" i="15"/>
  <c r="EN118" i="15"/>
  <c r="GR108" i="15"/>
  <c r="OA86" i="15"/>
  <c r="FF81" i="15"/>
  <c r="EN31" i="15"/>
  <c r="NJ7" i="15"/>
  <c r="HT11" i="15"/>
  <c r="JR31" i="15"/>
  <c r="KB13" i="15"/>
  <c r="EP23" i="15"/>
  <c r="MP66" i="15"/>
  <c r="KP34" i="15"/>
  <c r="MF37" i="15"/>
  <c r="LM106" i="15"/>
  <c r="EU118" i="15"/>
  <c r="ER118" i="15" s="1"/>
  <c r="IL52" i="15"/>
  <c r="EO117" i="15"/>
  <c r="MD62" i="15"/>
  <c r="LG85" i="15"/>
  <c r="LE85" i="15" s="1"/>
  <c r="JL60" i="15"/>
  <c r="IT100" i="15"/>
  <c r="LS10" i="15"/>
  <c r="IL27" i="15"/>
  <c r="HT75" i="15"/>
  <c r="HT42" i="15"/>
  <c r="HH53" i="15"/>
  <c r="HG53" i="15" s="1"/>
  <c r="MR84" i="15"/>
  <c r="FN11" i="15"/>
  <c r="DD117" i="15"/>
  <c r="MR20" i="15"/>
  <c r="LS52" i="15"/>
  <c r="LN51" i="15"/>
  <c r="NJ70" i="15"/>
  <c r="NZ95" i="15"/>
  <c r="HD61" i="15"/>
  <c r="CY28" i="15"/>
  <c r="MD37" i="15"/>
  <c r="NC85" i="15"/>
  <c r="FA77" i="15"/>
  <c r="FS70" i="15"/>
  <c r="MQ32" i="15"/>
  <c r="MX54" i="15"/>
  <c r="KO32" i="15"/>
  <c r="CR121" i="15"/>
  <c r="FM37" i="15"/>
  <c r="ET76" i="15"/>
  <c r="IT43" i="15"/>
  <c r="MF53" i="15"/>
  <c r="FF92" i="15"/>
  <c r="JF26" i="15"/>
  <c r="HB61" i="15"/>
  <c r="JX118" i="15"/>
  <c r="LN63" i="15"/>
  <c r="ET96" i="15"/>
  <c r="OA98" i="15"/>
  <c r="NW98" i="15" s="1"/>
  <c r="DD14" i="15"/>
  <c r="FX60" i="15"/>
  <c r="IG34" i="15"/>
  <c r="OB95" i="15"/>
  <c r="JV15" i="15"/>
  <c r="KD14" i="15"/>
  <c r="FB56" i="15"/>
  <c r="JJ20" i="15"/>
  <c r="KI87" i="15"/>
  <c r="DW98" i="15"/>
  <c r="NZ57" i="15"/>
  <c r="NY57" i="15" s="1"/>
  <c r="JL9" i="15"/>
  <c r="JH9" i="15" s="1"/>
  <c r="IX35" i="15"/>
  <c r="NU79" i="15"/>
  <c r="DK20" i="15"/>
  <c r="KV57" i="15"/>
  <c r="FB30" i="15"/>
  <c r="LB41" i="15"/>
  <c r="IH46" i="15"/>
  <c r="IB120" i="15"/>
  <c r="JV106" i="15"/>
  <c r="CZ74" i="15"/>
  <c r="ED74" i="15"/>
  <c r="MW53" i="15"/>
  <c r="CL60" i="15"/>
  <c r="MD45" i="15"/>
  <c r="KJ47" i="15"/>
  <c r="DE49" i="15"/>
  <c r="LM88" i="15"/>
  <c r="EN58" i="15"/>
  <c r="EM58" i="15" s="1"/>
  <c r="GE108" i="15"/>
  <c r="OF14" i="15"/>
  <c r="OE14" i="15" s="1"/>
  <c r="GQ64" i="15"/>
  <c r="FZ36" i="15"/>
  <c r="JE48" i="15"/>
  <c r="JB48" i="15" s="1"/>
  <c r="FX13" i="15"/>
  <c r="NP53" i="15"/>
  <c r="JX47" i="15"/>
  <c r="EC89" i="15"/>
  <c r="DY89" i="15" s="1"/>
  <c r="IF71" i="15"/>
  <c r="NZ22" i="15"/>
  <c r="OG51" i="15"/>
  <c r="IG24" i="15"/>
  <c r="JJ34" i="15"/>
  <c r="IX73" i="15"/>
  <c r="IW73" i="15" s="1"/>
  <c r="OG116" i="15"/>
  <c r="KP97" i="15"/>
  <c r="LM19" i="15"/>
  <c r="KB82" i="15"/>
  <c r="LG8" i="15"/>
  <c r="IZ109" i="15"/>
  <c r="GE60" i="15"/>
  <c r="GA60" i="15" s="1"/>
  <c r="NP66" i="15"/>
  <c r="NZ69" i="15"/>
  <c r="OB23" i="15"/>
  <c r="CL83" i="15"/>
  <c r="JJ17" i="15"/>
  <c r="ME87" i="15"/>
  <c r="LT92" i="15"/>
  <c r="LH8" i="15"/>
  <c r="JP101" i="15"/>
  <c r="FX14" i="15"/>
  <c r="JV74" i="15"/>
  <c r="JU74" i="15" s="1"/>
  <c r="JK43" i="15"/>
  <c r="JG43" i="15" s="1"/>
  <c r="ED73" i="15"/>
  <c r="EC33" i="15"/>
  <c r="GF16" i="15"/>
  <c r="HT105" i="15"/>
  <c r="MR120" i="15"/>
  <c r="CX13" i="15"/>
  <c r="DP53" i="15"/>
  <c r="DO53" i="15" s="1"/>
  <c r="IF77" i="15"/>
  <c r="KI7" i="15"/>
  <c r="GR121" i="15"/>
  <c r="FN43" i="15"/>
  <c r="LY91" i="15"/>
  <c r="CN116" i="15"/>
  <c r="NI37" i="15"/>
  <c r="FT115" i="15"/>
  <c r="LS85" i="15"/>
  <c r="LN106" i="15"/>
  <c r="HN30" i="15"/>
  <c r="CL11" i="15"/>
  <c r="JW94" i="15"/>
  <c r="GR80" i="15"/>
  <c r="MX101" i="15"/>
  <c r="FT82" i="15"/>
  <c r="EN33" i="15"/>
  <c r="MX86" i="15"/>
  <c r="CS52" i="15"/>
  <c r="LY33" i="15"/>
  <c r="JQ52" i="15"/>
  <c r="KD82" i="15"/>
  <c r="JQ59" i="15"/>
  <c r="KU78" i="15"/>
  <c r="KS78" i="15" s="1"/>
  <c r="FA82" i="15"/>
  <c r="EX82" i="15" s="1"/>
  <c r="LX58" i="15"/>
  <c r="MV86" i="15"/>
  <c r="MT86" i="15" s="1"/>
  <c r="LS40" i="15"/>
  <c r="DX120" i="15"/>
  <c r="FZ75" i="15"/>
  <c r="NH23" i="15"/>
  <c r="GF65" i="15"/>
  <c r="EN78" i="15"/>
  <c r="HO58" i="15"/>
  <c r="KC21" i="15"/>
  <c r="NB68" i="15"/>
  <c r="OA15" i="15"/>
  <c r="OF46" i="15"/>
  <c r="DP107" i="15"/>
  <c r="JR30" i="15"/>
  <c r="LF32" i="15"/>
  <c r="HZ37" i="15"/>
  <c r="JK68" i="15"/>
  <c r="ME65" i="15"/>
  <c r="FA98" i="15"/>
  <c r="ND27" i="15"/>
  <c r="MX92" i="15"/>
  <c r="NT67" i="15"/>
  <c r="FR71" i="15"/>
  <c r="IR42" i="15"/>
  <c r="DV6" i="15"/>
  <c r="ML26" i="15"/>
  <c r="JD27" i="15"/>
  <c r="GL6" i="15"/>
  <c r="KP71" i="15"/>
  <c r="NZ32" i="15"/>
  <c r="NY32" i="15" s="1"/>
  <c r="LX19" i="15"/>
  <c r="IS23" i="15"/>
  <c r="LR36" i="15"/>
  <c r="JF49" i="15"/>
  <c r="OB120" i="15"/>
  <c r="IT99" i="15"/>
  <c r="JV95" i="15"/>
  <c r="FN28" i="15"/>
  <c r="GW48" i="15"/>
  <c r="KN94" i="15"/>
  <c r="KP44" i="15"/>
  <c r="EV54" i="15"/>
  <c r="HH69" i="15"/>
  <c r="HC100" i="15"/>
  <c r="HA100" i="15" s="1"/>
  <c r="LL86" i="15"/>
  <c r="OG107" i="15"/>
  <c r="EC93" i="15"/>
  <c r="DK77" i="15"/>
  <c r="NJ96" i="15"/>
  <c r="FM14" i="15"/>
  <c r="DQ94" i="15"/>
  <c r="LL17" i="15"/>
  <c r="JW109" i="15"/>
  <c r="JU109" i="15" s="1"/>
  <c r="FA83" i="15"/>
  <c r="LX100" i="15"/>
  <c r="NP94" i="15"/>
  <c r="HP14" i="15"/>
  <c r="IT89" i="15"/>
  <c r="DP36" i="15"/>
  <c r="DM36" i="15" s="1"/>
  <c r="JE62" i="15"/>
  <c r="HO92" i="15"/>
  <c r="HM92" i="15" s="1"/>
  <c r="CS42" i="15"/>
  <c r="GW35" i="15"/>
  <c r="LA118" i="15"/>
  <c r="EV92" i="15"/>
  <c r="DJ47" i="15"/>
  <c r="DI47" i="15" s="1"/>
  <c r="KJ52" i="15"/>
  <c r="GQ37" i="15"/>
  <c r="KI9" i="15"/>
  <c r="LB66" i="15"/>
  <c r="KT118" i="15"/>
  <c r="ET99" i="15"/>
  <c r="LB65" i="15"/>
  <c r="FH81" i="15"/>
  <c r="IM96" i="15"/>
  <c r="OF120" i="15"/>
  <c r="OE120" i="15" s="1"/>
  <c r="IN50" i="15"/>
  <c r="FZ97" i="15"/>
  <c r="CY24" i="15"/>
  <c r="FM12" i="15"/>
  <c r="FA38" i="15"/>
  <c r="OH92" i="15"/>
  <c r="EP74" i="15"/>
  <c r="KU14" i="15"/>
  <c r="GJ70" i="15"/>
  <c r="ND89" i="15"/>
  <c r="LY27" i="15"/>
  <c r="KO15" i="15"/>
  <c r="NC34" i="15"/>
  <c r="MP46" i="15"/>
  <c r="NT14" i="15"/>
  <c r="IR106" i="15"/>
  <c r="FT94" i="15"/>
  <c r="HH93" i="15"/>
  <c r="EI29" i="15"/>
  <c r="FY117" i="15"/>
  <c r="DJ68" i="15"/>
  <c r="EN69" i="15"/>
  <c r="DF58" i="15"/>
  <c r="DA58" i="15" s="1"/>
  <c r="FB59" i="15"/>
  <c r="ED97" i="15"/>
  <c r="MF48" i="15"/>
  <c r="NC94" i="15"/>
  <c r="GR40" i="15"/>
  <c r="MJ18" i="15"/>
  <c r="IL54" i="15"/>
  <c r="IN71" i="15"/>
  <c r="FL70" i="15"/>
  <c r="MF105" i="15"/>
  <c r="HN71" i="15"/>
  <c r="HK71" i="15" s="1"/>
  <c r="JL71" i="15"/>
  <c r="JH71" i="15" s="1"/>
  <c r="DX89" i="15"/>
  <c r="DS89" i="15" s="1"/>
  <c r="HT87" i="15"/>
  <c r="HS87" i="15" s="1"/>
  <c r="EU24" i="15"/>
  <c r="MP119" i="15"/>
  <c r="LN80" i="15"/>
  <c r="DV95" i="15"/>
  <c r="IY63" i="15"/>
  <c r="EJ87" i="15"/>
  <c r="GW85" i="15"/>
  <c r="JQ105" i="15"/>
  <c r="CR6" i="15"/>
  <c r="JJ68" i="15"/>
  <c r="DQ33" i="15"/>
  <c r="DO33" i="15" s="1"/>
  <c r="EJ21" i="15"/>
  <c r="FH31" i="15"/>
  <c r="GR26" i="15"/>
  <c r="NB90" i="15"/>
  <c r="FS119" i="15"/>
  <c r="LT120" i="15"/>
  <c r="HT99" i="15"/>
  <c r="JF64" i="15"/>
  <c r="HC48" i="15"/>
  <c r="NP61" i="15"/>
  <c r="OA43" i="15"/>
  <c r="OG78" i="15"/>
  <c r="JX20" i="15"/>
  <c r="GR51" i="15"/>
  <c r="IN53" i="15"/>
  <c r="II53" i="15" s="1"/>
  <c r="JR10" i="15"/>
  <c r="FG89" i="15"/>
  <c r="GW9" i="15"/>
  <c r="GJ77" i="15"/>
  <c r="JX32" i="15"/>
  <c r="EV115" i="15"/>
  <c r="MW10" i="15"/>
  <c r="KD29" i="15"/>
  <c r="OF91" i="15"/>
  <c r="GL91" i="15"/>
  <c r="IF11" i="15"/>
  <c r="EO89" i="15"/>
  <c r="NP12" i="15"/>
  <c r="HO8" i="15"/>
  <c r="HK8" i="15" s="1"/>
  <c r="JL35" i="15"/>
  <c r="HZ86" i="15"/>
  <c r="DQ57" i="15"/>
  <c r="DO57" i="15" s="1"/>
  <c r="EB23" i="15"/>
  <c r="EA23" i="15" s="1"/>
  <c r="IM9" i="15"/>
  <c r="NO55" i="15"/>
  <c r="NK55" i="15" s="1"/>
  <c r="IF34" i="15"/>
  <c r="KJ59" i="15"/>
  <c r="ND98" i="15"/>
  <c r="GR27" i="15"/>
  <c r="MK13" i="15"/>
  <c r="JD10" i="15"/>
  <c r="IF20" i="15"/>
  <c r="FG6" i="15"/>
  <c r="DQ34" i="15"/>
  <c r="KI70" i="15"/>
  <c r="KG70" i="15" s="1"/>
  <c r="CX95" i="15"/>
  <c r="ND120" i="15"/>
  <c r="HN15" i="15"/>
  <c r="HM15" i="15" s="1"/>
  <c r="JD35" i="15"/>
  <c r="HZ23" i="15"/>
  <c r="GK99" i="15"/>
  <c r="IG8" i="15"/>
  <c r="FB91" i="15"/>
  <c r="LT25" i="15"/>
  <c r="OB55" i="15"/>
  <c r="KZ9" i="15"/>
  <c r="FT83" i="15"/>
  <c r="CX63" i="15"/>
  <c r="CW63" i="15" s="1"/>
  <c r="EJ90" i="15"/>
  <c r="EF90" i="15" s="1"/>
  <c r="IZ34" i="15"/>
  <c r="JK84" i="15"/>
  <c r="DF92" i="15"/>
  <c r="KV61" i="15"/>
  <c r="NV118" i="15"/>
  <c r="MF18" i="15"/>
  <c r="KT88" i="15"/>
  <c r="KQ88" i="15" s="1"/>
  <c r="NT64" i="15"/>
  <c r="DX34" i="15"/>
  <c r="GJ32" i="15"/>
  <c r="IZ28" i="15"/>
  <c r="NC8" i="15"/>
  <c r="GJ48" i="15"/>
  <c r="HV86" i="15"/>
  <c r="IB10" i="15"/>
  <c r="JR72" i="15"/>
  <c r="JN72" i="15" s="1"/>
  <c r="HO120" i="15"/>
  <c r="NU118" i="15"/>
  <c r="GX15" i="15"/>
  <c r="GP25" i="15"/>
  <c r="GO25" i="15" s="1"/>
  <c r="CR61" i="15"/>
  <c r="CQ61" i="15" s="1"/>
  <c r="DR17" i="15"/>
  <c r="IT17" i="15"/>
  <c r="NJ38" i="15"/>
  <c r="LY51" i="15"/>
  <c r="LL18" i="15"/>
  <c r="IM54" i="15"/>
  <c r="FT28" i="15"/>
  <c r="FP28" i="15" s="1"/>
  <c r="NJ83" i="15"/>
  <c r="EN92" i="15"/>
  <c r="NB15" i="15"/>
  <c r="NA15" i="15" s="1"/>
  <c r="NZ6" i="15"/>
  <c r="CM82" i="15"/>
  <c r="HB120" i="15"/>
  <c r="MD31" i="15"/>
  <c r="MC31" i="15" s="1"/>
  <c r="DW21" i="15"/>
  <c r="LG30" i="15"/>
  <c r="FA121" i="15"/>
  <c r="JV41" i="15"/>
  <c r="JS41" i="15" s="1"/>
  <c r="EI8" i="15"/>
  <c r="EG8" i="15" s="1"/>
  <c r="DJ109" i="15"/>
  <c r="DX88" i="15"/>
  <c r="DS88" i="15" s="1"/>
  <c r="KZ15" i="15"/>
  <c r="FL109" i="15"/>
  <c r="DQ109" i="15"/>
  <c r="GK107" i="15"/>
  <c r="MP101" i="15"/>
  <c r="HI56" i="15"/>
  <c r="HG56" i="15" s="1"/>
  <c r="GL46" i="15"/>
  <c r="NJ43" i="15"/>
  <c r="NE43" i="15" s="1"/>
  <c r="KC60" i="15"/>
  <c r="DV43" i="15"/>
  <c r="EV45" i="15"/>
  <c r="DQ77" i="15"/>
  <c r="IM73" i="15"/>
  <c r="IK73" i="15" s="1"/>
  <c r="IF80" i="15"/>
  <c r="LF67" i="15"/>
  <c r="JL31" i="15"/>
  <c r="GK72" i="15"/>
  <c r="LN108" i="15"/>
  <c r="LI108" i="15" s="1"/>
  <c r="CY10" i="15"/>
  <c r="CV10" i="15" s="1"/>
  <c r="IL67" i="15"/>
  <c r="DQ7" i="15"/>
  <c r="MF73" i="15"/>
  <c r="EB31" i="15"/>
  <c r="JR84" i="15"/>
  <c r="GR59" i="15"/>
  <c r="GN59" i="15" s="1"/>
  <c r="FG67" i="15"/>
  <c r="CX77" i="15"/>
  <c r="EO56" i="15"/>
  <c r="GV49" i="15"/>
  <c r="GD119" i="15"/>
  <c r="KO36" i="15"/>
  <c r="DR21" i="15"/>
  <c r="MJ40" i="15"/>
  <c r="JJ47" i="15"/>
  <c r="IZ96" i="15"/>
  <c r="KO92" i="15"/>
  <c r="OA106" i="15"/>
  <c r="GW44" i="15"/>
  <c r="FY16" i="15"/>
  <c r="JE14" i="15"/>
  <c r="GV45" i="15"/>
  <c r="NN87" i="15"/>
  <c r="ND76" i="15"/>
  <c r="IX99" i="15"/>
  <c r="KV100" i="15"/>
  <c r="LB77" i="15"/>
  <c r="MV69" i="15"/>
  <c r="FZ67" i="15"/>
  <c r="LM109" i="15"/>
  <c r="GR78" i="15"/>
  <c r="MV115" i="15"/>
  <c r="DR30" i="15"/>
  <c r="DJ50" i="15"/>
  <c r="MJ21" i="15"/>
  <c r="MI21" i="15" s="1"/>
  <c r="DW86" i="15"/>
  <c r="LL92" i="15"/>
  <c r="NI12" i="15"/>
  <c r="LB78" i="15"/>
  <c r="ME18" i="15"/>
  <c r="MP106" i="15"/>
  <c r="MP74" i="15"/>
  <c r="MM74" i="15" s="1"/>
  <c r="JQ93" i="15"/>
  <c r="JO93" i="15" s="1"/>
  <c r="GE43" i="15"/>
  <c r="LY93" i="15"/>
  <c r="JE121" i="15"/>
  <c r="IA91" i="15"/>
  <c r="HW91" i="15" s="1"/>
  <c r="OG29" i="15"/>
  <c r="DP21" i="15"/>
  <c r="HP66" i="15"/>
  <c r="DE77" i="15"/>
  <c r="HZ76" i="15"/>
  <c r="KO85" i="15"/>
  <c r="CM99" i="15"/>
  <c r="HU26" i="15"/>
  <c r="HP46" i="15"/>
  <c r="JK21" i="15"/>
  <c r="FR36" i="15"/>
  <c r="FB79" i="15"/>
  <c r="EX79" i="15" s="1"/>
  <c r="LX35" i="15"/>
  <c r="MP39" i="15"/>
  <c r="EO60" i="15"/>
  <c r="JV87" i="15"/>
  <c r="JW12" i="15"/>
  <c r="CS93" i="15"/>
  <c r="JJ64" i="15"/>
  <c r="DJ101" i="15"/>
  <c r="OF29" i="15"/>
  <c r="FH93" i="15"/>
  <c r="LF25" i="15"/>
  <c r="GP91" i="15"/>
  <c r="GF7" i="15"/>
  <c r="ND50" i="15"/>
  <c r="NV49" i="15"/>
  <c r="DD108" i="15"/>
  <c r="DA108" i="15" s="1"/>
  <c r="LL62" i="15"/>
  <c r="IF29" i="15"/>
  <c r="MW121" i="15"/>
  <c r="OF50" i="15"/>
  <c r="JR105" i="15"/>
  <c r="DR55" i="15"/>
  <c r="FL45" i="15"/>
  <c r="GQ115" i="15"/>
  <c r="GM115" i="15" s="1"/>
  <c r="DE79" i="15"/>
  <c r="CL94" i="15"/>
  <c r="NU28" i="15"/>
  <c r="NS28" i="15" s="1"/>
  <c r="KT96" i="15"/>
  <c r="EO25" i="15"/>
  <c r="EL25" i="15" s="1"/>
  <c r="KN10" i="15"/>
  <c r="HZ97" i="15"/>
  <c r="KI32" i="15"/>
  <c r="EV73" i="15"/>
  <c r="FG34" i="15"/>
  <c r="CZ24" i="15"/>
  <c r="HI35" i="15"/>
  <c r="IH115" i="15"/>
  <c r="MW46" i="15"/>
  <c r="GE118" i="15"/>
  <c r="DJ55" i="15"/>
  <c r="JW28" i="15"/>
  <c r="FR27" i="15"/>
  <c r="FQ27" i="15" s="1"/>
  <c r="HV74" i="15"/>
  <c r="IT116" i="15"/>
  <c r="CX82" i="15"/>
  <c r="KD39" i="15"/>
  <c r="IL59" i="15"/>
  <c r="GX37" i="15"/>
  <c r="JJ80" i="15"/>
  <c r="JP64" i="15"/>
  <c r="IN22" i="15"/>
  <c r="IT109" i="15"/>
  <c r="GJ69" i="15"/>
  <c r="IR26" i="15"/>
  <c r="KU37" i="15"/>
  <c r="FR76" i="15"/>
  <c r="JR33" i="15"/>
  <c r="NT118" i="15"/>
  <c r="GE18" i="15"/>
  <c r="GC18" i="15" s="1"/>
  <c r="NC10" i="15"/>
  <c r="OF67" i="15"/>
  <c r="MX55" i="15"/>
  <c r="IN98" i="15"/>
  <c r="IH25" i="15"/>
  <c r="DV18" i="15"/>
  <c r="IN80" i="15"/>
  <c r="GF30" i="15"/>
  <c r="EC107" i="15"/>
  <c r="FH115" i="15"/>
  <c r="LZ92" i="15"/>
  <c r="JQ99" i="15"/>
  <c r="FR60" i="15"/>
  <c r="KV43" i="15"/>
  <c r="CN9" i="15"/>
  <c r="EV81" i="15"/>
  <c r="NC100" i="15"/>
  <c r="ND57" i="15"/>
  <c r="FZ50" i="15"/>
  <c r="FH56" i="15"/>
  <c r="OH33" i="15"/>
  <c r="CY107" i="15"/>
  <c r="LG86" i="15"/>
  <c r="HD70" i="15"/>
  <c r="KD27" i="15"/>
  <c r="HJ117" i="15"/>
  <c r="NU74" i="15"/>
  <c r="DE75" i="15"/>
  <c r="GJ83" i="15"/>
  <c r="GH83" i="15" s="1"/>
  <c r="CX71" i="15"/>
  <c r="MX31" i="15"/>
  <c r="GE70" i="15"/>
  <c r="FX58" i="15"/>
  <c r="GW118" i="15"/>
  <c r="HZ33" i="15"/>
  <c r="DL48" i="15"/>
  <c r="OH24" i="15"/>
  <c r="HJ115" i="15"/>
  <c r="OA38" i="15"/>
  <c r="NT117" i="15"/>
  <c r="IF37" i="15"/>
  <c r="IC37" i="15" s="1"/>
  <c r="KV53" i="15"/>
  <c r="OG31" i="15"/>
  <c r="NV53" i="15"/>
  <c r="DK15" i="15"/>
  <c r="FA84" i="15"/>
  <c r="FS121" i="15"/>
  <c r="GL80" i="15"/>
  <c r="IT71" i="15"/>
  <c r="FB40" i="15"/>
  <c r="NH21" i="15"/>
  <c r="DW96" i="15"/>
  <c r="JR22" i="15"/>
  <c r="LB64" i="15"/>
  <c r="DD11" i="15"/>
  <c r="CN93" i="15"/>
  <c r="JP41" i="15"/>
  <c r="HH66" i="15"/>
  <c r="HJ91" i="15"/>
  <c r="MK85" i="15"/>
  <c r="LX11" i="15"/>
  <c r="IL62" i="15"/>
  <c r="EB80" i="15"/>
  <c r="KN109" i="15"/>
  <c r="KM109" i="15" s="1"/>
  <c r="FZ22" i="15"/>
  <c r="OA55" i="15"/>
  <c r="OH59" i="15"/>
  <c r="HB78" i="15"/>
  <c r="GF71" i="15"/>
  <c r="JR88" i="15"/>
  <c r="IB8" i="15"/>
  <c r="GJ80" i="15"/>
  <c r="GH80" i="15" s="1"/>
  <c r="DX23" i="15"/>
  <c r="JR34" i="15"/>
  <c r="HB37" i="15"/>
  <c r="GD29" i="15"/>
  <c r="HU27" i="15"/>
  <c r="EN63" i="15"/>
  <c r="DQ91" i="15"/>
  <c r="FF79" i="15"/>
  <c r="OB8" i="15"/>
  <c r="FN79" i="15"/>
  <c r="KJ101" i="15"/>
  <c r="CY120" i="15"/>
  <c r="IN107" i="15"/>
  <c r="NP85" i="15"/>
  <c r="KB78" i="15"/>
  <c r="MP43" i="15"/>
  <c r="DK70" i="15"/>
  <c r="OF95" i="15"/>
  <c r="KB100" i="15"/>
  <c r="CN47" i="15"/>
  <c r="LG25" i="15"/>
  <c r="IZ6" i="15"/>
  <c r="ML79" i="15"/>
  <c r="FL14" i="15"/>
  <c r="FT101" i="15"/>
  <c r="FP101" i="15" s="1"/>
  <c r="DW121" i="15"/>
  <c r="DE59" i="15"/>
  <c r="NJ27" i="15"/>
  <c r="DJ9" i="15"/>
  <c r="LN7" i="15"/>
  <c r="GF89" i="15"/>
  <c r="DX14" i="15"/>
  <c r="LF87" i="15"/>
  <c r="JK82" i="15"/>
  <c r="LB61" i="15"/>
  <c r="LY30" i="15"/>
  <c r="FY72" i="15"/>
  <c r="LF66" i="15"/>
  <c r="FL93" i="15"/>
  <c r="MD58" i="15"/>
  <c r="GE7" i="15"/>
  <c r="EV68" i="15"/>
  <c r="IR101" i="15"/>
  <c r="OB97" i="15"/>
  <c r="KO46" i="15"/>
  <c r="DJ59" i="15"/>
  <c r="FL91" i="15"/>
  <c r="EH120" i="15"/>
  <c r="BK120" i="15" s="1"/>
  <c r="FX84" i="15"/>
  <c r="KJ34" i="15"/>
  <c r="OF65" i="15"/>
  <c r="EB36" i="15"/>
  <c r="DF44" i="15"/>
  <c r="GR81" i="15"/>
  <c r="KB115" i="15"/>
  <c r="GK79" i="15"/>
  <c r="NI30" i="15"/>
  <c r="KC15" i="15"/>
  <c r="JL96" i="15"/>
  <c r="KI28" i="15"/>
  <c r="IR77" i="15"/>
  <c r="KU18" i="15"/>
  <c r="KT42" i="15"/>
  <c r="HO71" i="15"/>
  <c r="FA90" i="15"/>
  <c r="KN25" i="15"/>
  <c r="CX47" i="15"/>
  <c r="IY76" i="15"/>
  <c r="CL78" i="15"/>
  <c r="JX98" i="15"/>
  <c r="CM43" i="15"/>
  <c r="HP83" i="15"/>
  <c r="FF33" i="15"/>
  <c r="GW61" i="15"/>
  <c r="EO44" i="15"/>
  <c r="KJ77" i="15"/>
  <c r="HI95" i="15"/>
  <c r="NH92" i="15"/>
  <c r="NC57" i="15"/>
  <c r="IM77" i="15"/>
  <c r="EH53" i="15"/>
  <c r="IA72" i="15"/>
  <c r="NB107" i="15"/>
  <c r="EJ18" i="15"/>
  <c r="CL96" i="15"/>
  <c r="CJ96" i="15" s="1"/>
  <c r="NN59" i="15"/>
  <c r="FL39" i="15"/>
  <c r="KJ24" i="15"/>
  <c r="HU33" i="15"/>
  <c r="JE34" i="15"/>
  <c r="NB117" i="15"/>
  <c r="GF29" i="15"/>
  <c r="KC69" i="15"/>
  <c r="JZ69" i="15" s="1"/>
  <c r="IG121" i="15"/>
  <c r="CR109" i="15"/>
  <c r="CQ109" i="15" s="1"/>
  <c r="KB93" i="15"/>
  <c r="JZ93" i="15" s="1"/>
  <c r="MF27" i="15"/>
  <c r="CX87" i="15"/>
  <c r="LA61" i="15"/>
  <c r="HH18" i="15"/>
  <c r="EU73" i="15"/>
  <c r="DQ73" i="15"/>
  <c r="EV18" i="15"/>
  <c r="IS8" i="15"/>
  <c r="DJ30" i="15"/>
  <c r="GJ93" i="15"/>
  <c r="HC34" i="15"/>
  <c r="FB60" i="15"/>
  <c r="FL108" i="15"/>
  <c r="EP80" i="15"/>
  <c r="DX79" i="15"/>
  <c r="MF61" i="15"/>
  <c r="LZ31" i="15"/>
  <c r="GQ33" i="15"/>
  <c r="FN106" i="15"/>
  <c r="MQ12" i="15"/>
  <c r="HI99" i="15"/>
  <c r="HU28" i="15"/>
  <c r="EN8" i="15"/>
  <c r="ND81" i="15"/>
  <c r="JR11" i="15"/>
  <c r="HZ10" i="15"/>
  <c r="KU63" i="15"/>
  <c r="GL98" i="15"/>
  <c r="CZ73" i="15"/>
  <c r="CU73" i="15" s="1"/>
  <c r="JJ60" i="15"/>
  <c r="HN118" i="15"/>
  <c r="MW20" i="15"/>
  <c r="GD46" i="15"/>
  <c r="EB69" i="15"/>
  <c r="EV93" i="15"/>
  <c r="FL73" i="15"/>
  <c r="FK73" i="15" s="1"/>
  <c r="FZ95" i="15"/>
  <c r="OB27" i="15"/>
  <c r="NT58" i="15"/>
  <c r="IB19" i="15"/>
  <c r="MR14" i="15"/>
  <c r="JE16" i="15"/>
  <c r="FS37" i="15"/>
  <c r="EZ39" i="15"/>
  <c r="FR13" i="15"/>
  <c r="GR96" i="15"/>
  <c r="GL99" i="15"/>
  <c r="KT121" i="15"/>
  <c r="MV118" i="15"/>
  <c r="HJ29" i="15"/>
  <c r="LB10" i="15"/>
  <c r="MD97" i="15"/>
  <c r="MC97" i="15" s="1"/>
  <c r="GW46" i="15"/>
  <c r="GU46" i="15" s="1"/>
  <c r="IR12" i="15"/>
  <c r="HH40" i="15"/>
  <c r="EH6" i="15"/>
  <c r="BK6" i="15" s="1"/>
  <c r="FX38" i="15"/>
  <c r="JX61" i="15"/>
  <c r="HU98" i="15"/>
  <c r="KJ23" i="15"/>
  <c r="ME9" i="15"/>
  <c r="HV57" i="15"/>
  <c r="LF89" i="15"/>
  <c r="EC55" i="15"/>
  <c r="JQ83" i="15"/>
  <c r="JN83" i="15" s="1"/>
  <c r="EU76" i="15"/>
  <c r="KN11" i="15"/>
  <c r="KD87" i="15"/>
  <c r="OB17" i="15"/>
  <c r="NW17" i="15" s="1"/>
  <c r="HB64" i="15"/>
  <c r="IM44" i="15"/>
  <c r="EH54" i="15"/>
  <c r="BK54" i="15" s="1"/>
  <c r="DX64" i="15"/>
  <c r="DS64" i="15" s="1"/>
  <c r="OG59" i="15"/>
  <c r="EJ45" i="15"/>
  <c r="FL42" i="15"/>
  <c r="CX46" i="15"/>
  <c r="CW46" i="15" s="1"/>
  <c r="EU55" i="15"/>
  <c r="GF34" i="15"/>
  <c r="FH13" i="15"/>
  <c r="FZ25" i="15"/>
  <c r="FG38" i="15"/>
  <c r="GP6" i="15"/>
  <c r="NI71" i="15"/>
  <c r="ME42" i="15"/>
  <c r="MV119" i="15"/>
  <c r="HI50" i="15"/>
  <c r="LB93" i="15"/>
  <c r="KZ120" i="15"/>
  <c r="KC100" i="15"/>
  <c r="DW75" i="15"/>
  <c r="FB84" i="15"/>
  <c r="HH8" i="15"/>
  <c r="KO100" i="15"/>
  <c r="FY35" i="15"/>
  <c r="KN117" i="15"/>
  <c r="HU30" i="15"/>
  <c r="HT109" i="15"/>
  <c r="OG16" i="15"/>
  <c r="DR24" i="15"/>
  <c r="JW87" i="15"/>
  <c r="NB77" i="15"/>
  <c r="CX108" i="15"/>
  <c r="DX17" i="15"/>
  <c r="GE47" i="15"/>
  <c r="GB47" i="15" s="1"/>
  <c r="CM31" i="15"/>
  <c r="KC84" i="15"/>
  <c r="GF53" i="15"/>
  <c r="GV118" i="15"/>
  <c r="MF107" i="15"/>
  <c r="LN91" i="15"/>
  <c r="EH7" i="15"/>
  <c r="BK7" i="15" s="1"/>
  <c r="OG15" i="15"/>
  <c r="ME19" i="15"/>
  <c r="LG39" i="15"/>
  <c r="HZ38" i="15"/>
  <c r="EB30" i="15"/>
  <c r="JV21" i="15"/>
  <c r="KC51" i="15"/>
  <c r="HJ23" i="15"/>
  <c r="IH58" i="15"/>
  <c r="ID58" i="15" s="1"/>
  <c r="GQ77" i="15"/>
  <c r="HJ41" i="15"/>
  <c r="GK17" i="15"/>
  <c r="NV39" i="15"/>
  <c r="LX79" i="15"/>
  <c r="CX16" i="15"/>
  <c r="HV101" i="15"/>
  <c r="DX53" i="15"/>
  <c r="MW23" i="15"/>
  <c r="JW52" i="15"/>
  <c r="MR74" i="15"/>
  <c r="HH105" i="15"/>
  <c r="JL6" i="15"/>
  <c r="GE52" i="15"/>
  <c r="GK65" i="15"/>
  <c r="DX31" i="15"/>
  <c r="GP71" i="15"/>
  <c r="LR41" i="15"/>
  <c r="JJ45" i="15"/>
  <c r="JI45" i="15" s="1"/>
  <c r="FT22" i="15"/>
  <c r="FO22" i="15" s="1"/>
  <c r="ML96" i="15"/>
  <c r="HO54" i="15"/>
  <c r="CS46" i="15"/>
  <c r="GL65" i="15"/>
  <c r="NI94" i="15"/>
  <c r="FM53" i="15"/>
  <c r="CM121" i="15"/>
  <c r="IX29" i="15"/>
  <c r="EC88" i="15"/>
  <c r="OH54" i="15"/>
  <c r="NH51" i="15"/>
  <c r="LS91" i="15"/>
  <c r="LM54" i="15"/>
  <c r="JV49" i="15"/>
  <c r="HH108" i="15"/>
  <c r="NT10" i="15"/>
  <c r="EJ120" i="15"/>
  <c r="MK7" i="15"/>
  <c r="JF118" i="15"/>
  <c r="HT71" i="15"/>
  <c r="EI51" i="15"/>
  <c r="NT49" i="15"/>
  <c r="IH107" i="15"/>
  <c r="GR34" i="15"/>
  <c r="NN60" i="15"/>
  <c r="LF64" i="15"/>
  <c r="CM109" i="15"/>
  <c r="CY12" i="15"/>
  <c r="CS91" i="15"/>
  <c r="LH98" i="15"/>
  <c r="HZ17" i="15"/>
  <c r="HZ6" i="15"/>
  <c r="LM67" i="15"/>
  <c r="JF24" i="15"/>
  <c r="ED16" i="15"/>
  <c r="CL29" i="15"/>
  <c r="MX43" i="15"/>
  <c r="EO13" i="15"/>
  <c r="DD35" i="15"/>
  <c r="MX60" i="15"/>
  <c r="GV107" i="15"/>
  <c r="IN42" i="15"/>
  <c r="FR121" i="15"/>
  <c r="OH99" i="15"/>
  <c r="IN59" i="15"/>
  <c r="CS38" i="15"/>
  <c r="JF67" i="15"/>
  <c r="DX68" i="15"/>
  <c r="KJ82" i="15"/>
  <c r="CT39" i="15"/>
  <c r="HJ92" i="15"/>
  <c r="KV99" i="15"/>
  <c r="KQ99" i="15" s="1"/>
  <c r="FA18" i="15"/>
  <c r="CX19" i="15"/>
  <c r="LG28" i="15"/>
  <c r="DF43" i="15"/>
  <c r="EP39" i="15"/>
  <c r="GX55" i="15"/>
  <c r="FY97" i="15"/>
  <c r="HB15" i="15"/>
  <c r="GE22" i="15"/>
  <c r="HD73" i="15"/>
  <c r="EI40" i="15"/>
  <c r="ED101" i="15"/>
  <c r="DY101" i="15" s="1"/>
  <c r="JL10" i="15"/>
  <c r="NO119" i="15"/>
  <c r="HC36" i="15"/>
  <c r="DF106" i="15"/>
  <c r="IN86" i="15"/>
  <c r="KC12" i="15"/>
  <c r="KA12" i="15" s="1"/>
  <c r="CL115" i="15"/>
  <c r="IY46" i="15"/>
  <c r="IV46" i="15" s="1"/>
  <c r="HC12" i="15"/>
  <c r="KZ16" i="15"/>
  <c r="KU62" i="15"/>
  <c r="KS62" i="15" s="1"/>
  <c r="MF54" i="15"/>
  <c r="JP94" i="15"/>
  <c r="JO94" i="15" s="1"/>
  <c r="MJ32" i="15"/>
  <c r="KC90" i="15"/>
  <c r="HZ87" i="15"/>
  <c r="LG13" i="15"/>
  <c r="DL66" i="15"/>
  <c r="IM51" i="15"/>
  <c r="JF54" i="15"/>
  <c r="FY43" i="15"/>
  <c r="FA43" i="15"/>
  <c r="DW92" i="15"/>
  <c r="DU92" i="15" s="1"/>
  <c r="GW101" i="15"/>
  <c r="GU101" i="15" s="1"/>
  <c r="GV92" i="15"/>
  <c r="GU92" i="15" s="1"/>
  <c r="FA62" i="15"/>
  <c r="MR58" i="15"/>
  <c r="DD15" i="15"/>
  <c r="HV27" i="15"/>
  <c r="JD62" i="15"/>
  <c r="NH31" i="15"/>
  <c r="JJ70" i="15"/>
  <c r="NP46" i="15"/>
  <c r="NT48" i="15"/>
  <c r="NS48" i="15" s="1"/>
  <c r="CM97" i="15"/>
  <c r="CK97" i="15" s="1"/>
  <c r="HU74" i="15"/>
  <c r="LH70" i="15"/>
  <c r="CZ72" i="15"/>
  <c r="NC63" i="15"/>
  <c r="MZ63" i="15" s="1"/>
  <c r="CS82" i="15"/>
  <c r="GX91" i="15"/>
  <c r="GV17" i="15"/>
  <c r="FT64" i="15"/>
  <c r="MJ33" i="15"/>
  <c r="ME84" i="15"/>
  <c r="KO26" i="15"/>
  <c r="HZ115" i="15"/>
  <c r="HY115" i="15" s="1"/>
  <c r="MR25" i="15"/>
  <c r="IF86" i="15"/>
  <c r="KT27" i="15"/>
  <c r="JV80" i="15"/>
  <c r="JU80" i="15" s="1"/>
  <c r="KD117" i="15"/>
  <c r="FY73" i="15"/>
  <c r="OF45" i="15"/>
  <c r="LB73" i="15"/>
  <c r="CN41" i="15"/>
  <c r="GV87" i="15"/>
  <c r="IH88" i="15"/>
  <c r="EO59" i="15"/>
  <c r="NC46" i="15"/>
  <c r="GD10" i="15"/>
  <c r="GC10" i="15" s="1"/>
  <c r="KD83" i="15"/>
  <c r="FH39" i="15"/>
  <c r="GR28" i="15"/>
  <c r="GK43" i="15"/>
  <c r="GI43" i="15" s="1"/>
  <c r="NP31" i="15"/>
  <c r="OB18" i="15"/>
  <c r="JJ90" i="15"/>
  <c r="DL71" i="15"/>
  <c r="KJ39" i="15"/>
  <c r="MX8" i="15"/>
  <c r="GJ21" i="15"/>
  <c r="EI58" i="15"/>
  <c r="DP82" i="15"/>
  <c r="GQ78" i="15"/>
  <c r="IF85" i="15"/>
  <c r="HT88" i="15"/>
  <c r="GX48" i="15"/>
  <c r="EI74" i="15"/>
  <c r="CL34" i="15"/>
  <c r="DE62" i="15"/>
  <c r="NP50" i="15"/>
  <c r="FX32" i="15"/>
  <c r="CR62" i="15"/>
  <c r="GL29" i="15"/>
  <c r="IG37" i="15"/>
  <c r="FA45" i="15"/>
  <c r="KU47" i="15"/>
  <c r="IR31" i="15"/>
  <c r="KV18" i="15"/>
  <c r="HD21" i="15"/>
  <c r="JW70" i="15"/>
  <c r="GR83" i="15"/>
  <c r="GK71" i="15"/>
  <c r="HZ117" i="15"/>
  <c r="HZ81" i="15"/>
  <c r="LX29" i="15"/>
  <c r="NV96" i="15"/>
  <c r="IN117" i="15"/>
  <c r="IX24" i="15"/>
  <c r="IU24" i="15" s="1"/>
  <c r="LH66" i="15"/>
  <c r="FB36" i="15"/>
  <c r="EO119" i="15"/>
  <c r="DP13" i="15"/>
  <c r="JE13" i="15"/>
  <c r="NC72" i="15"/>
  <c r="MY72" i="15" s="1"/>
  <c r="MX20" i="15"/>
  <c r="FG98" i="15"/>
  <c r="JK9" i="15"/>
  <c r="CX45" i="15"/>
  <c r="OA77" i="15"/>
  <c r="KO89" i="15"/>
  <c r="IF40" i="15"/>
  <c r="GP50" i="15"/>
  <c r="KO119" i="15"/>
  <c r="OF119" i="15"/>
  <c r="NU105" i="15"/>
  <c r="OA99" i="15"/>
  <c r="OF10" i="15"/>
  <c r="CN76" i="15"/>
  <c r="JK41" i="15"/>
  <c r="LS78" i="15"/>
  <c r="DX117" i="15"/>
  <c r="FM36" i="15"/>
  <c r="KT120" i="15"/>
  <c r="LN94" i="15"/>
  <c r="HZ41" i="15"/>
  <c r="ML57" i="15"/>
  <c r="NJ24" i="15"/>
  <c r="MP84" i="15"/>
  <c r="FB49" i="15"/>
  <c r="NI27" i="15"/>
  <c r="NJ49" i="15"/>
  <c r="KV84" i="15"/>
  <c r="HO50" i="15"/>
  <c r="HB34" i="15"/>
  <c r="GY34" i="15" s="1"/>
  <c r="IN6" i="15"/>
  <c r="EH91" i="15"/>
  <c r="JQ42" i="15"/>
  <c r="JO42" i="15" s="1"/>
  <c r="NJ82" i="15"/>
  <c r="GW34" i="15"/>
  <c r="GL14" i="15"/>
  <c r="IX120" i="15"/>
  <c r="FZ85" i="15"/>
  <c r="DP72" i="15"/>
  <c r="NB109" i="15"/>
  <c r="GR64" i="15"/>
  <c r="CR52" i="15"/>
  <c r="LZ45" i="15"/>
  <c r="KZ39" i="15"/>
  <c r="DR94" i="15"/>
  <c r="JD105" i="15"/>
  <c r="IF83" i="15"/>
  <c r="NH88" i="15"/>
  <c r="HN60" i="15"/>
  <c r="MP92" i="15"/>
  <c r="LN28" i="15"/>
  <c r="FN41" i="15"/>
  <c r="FR66" i="15"/>
  <c r="JP38" i="15"/>
  <c r="IA51" i="15"/>
  <c r="DP17" i="15"/>
  <c r="DX106" i="15"/>
  <c r="DR99" i="15"/>
  <c r="HI42" i="15"/>
  <c r="JQ45" i="15"/>
  <c r="FR120" i="15"/>
  <c r="IM7" i="15"/>
  <c r="GP23" i="15"/>
  <c r="MV99" i="15"/>
  <c r="CL12" i="15"/>
  <c r="KI71" i="15"/>
  <c r="NI74" i="15"/>
  <c r="DX20" i="15"/>
  <c r="LX119" i="15"/>
  <c r="GP16" i="15"/>
  <c r="FG84" i="15"/>
  <c r="GP109" i="15"/>
  <c r="KB21" i="15"/>
  <c r="JD41" i="15"/>
  <c r="GX75" i="15"/>
  <c r="FT74" i="15"/>
  <c r="HI15" i="15"/>
  <c r="GW58" i="15"/>
  <c r="KI109" i="15"/>
  <c r="LG74" i="15"/>
  <c r="OB25" i="15"/>
  <c r="FY39" i="15"/>
  <c r="FU39" i="15" s="1"/>
  <c r="NT27" i="15"/>
  <c r="KV77" i="15"/>
  <c r="LS27" i="15"/>
  <c r="IG25" i="15"/>
  <c r="KB92" i="15"/>
  <c r="NO82" i="15"/>
  <c r="IM90" i="15"/>
  <c r="KT15" i="15"/>
  <c r="OF52" i="15"/>
  <c r="HP31" i="15"/>
  <c r="GD106" i="15"/>
  <c r="KZ121" i="15"/>
  <c r="LF11" i="15"/>
  <c r="LX118" i="15"/>
  <c r="GX109" i="15"/>
  <c r="MV28" i="15"/>
  <c r="JK46" i="15"/>
  <c r="KP25" i="15"/>
  <c r="LH19" i="15"/>
  <c r="FA109" i="15"/>
  <c r="FX51" i="15"/>
  <c r="IR58" i="15"/>
  <c r="LN12" i="15"/>
  <c r="DD96" i="15"/>
  <c r="IH29" i="15"/>
  <c r="IR30" i="15"/>
  <c r="GP94" i="15"/>
  <c r="LZ93" i="15"/>
  <c r="NC59" i="15"/>
  <c r="HJ9" i="15"/>
  <c r="LM38" i="15"/>
  <c r="HT63" i="15"/>
  <c r="DK9" i="15"/>
  <c r="JE94" i="15"/>
  <c r="FB9" i="15"/>
  <c r="GK49" i="15"/>
  <c r="FA35" i="15"/>
  <c r="OA19" i="15"/>
  <c r="LH75" i="15"/>
  <c r="KU91" i="15"/>
  <c r="ML100" i="15"/>
  <c r="DL91" i="15"/>
  <c r="OF17" i="15"/>
  <c r="GD120" i="15"/>
  <c r="GC120" i="15" s="1"/>
  <c r="IZ116" i="15"/>
  <c r="LL65" i="15"/>
  <c r="JV43" i="15"/>
  <c r="JU43" i="15" s="1"/>
  <c r="HT85" i="15"/>
  <c r="HQ85" i="15" s="1"/>
  <c r="CL90" i="15"/>
  <c r="JK52" i="15"/>
  <c r="KU60" i="15"/>
  <c r="IY22" i="15"/>
  <c r="KB41" i="15"/>
  <c r="NV106" i="15"/>
  <c r="GJ16" i="15"/>
  <c r="GI16" i="15" s="1"/>
  <c r="FN78" i="15"/>
  <c r="KZ92" i="15"/>
  <c r="OA73" i="15"/>
  <c r="HD15" i="15"/>
  <c r="FM99" i="15"/>
  <c r="FZ96" i="15"/>
  <c r="HZ26" i="15"/>
  <c r="EU31" i="15"/>
  <c r="JP15" i="15"/>
  <c r="MR7" i="15"/>
  <c r="HZ92" i="15"/>
  <c r="HX92" i="15" s="1"/>
  <c r="LA41" i="15"/>
  <c r="FB8" i="15"/>
  <c r="EX8" i="15" s="1"/>
  <c r="EN17" i="15"/>
  <c r="JV100" i="15"/>
  <c r="IF12" i="15"/>
  <c r="HN64" i="15"/>
  <c r="CT27" i="15"/>
  <c r="LH71" i="15"/>
  <c r="EZ121" i="15"/>
  <c r="GW115" i="15"/>
  <c r="HI118" i="15"/>
  <c r="LS97" i="15"/>
  <c r="GL119" i="15"/>
  <c r="LF55" i="15"/>
  <c r="LC55" i="15" s="1"/>
  <c r="EZ115" i="15"/>
  <c r="MR117" i="15"/>
  <c r="NV71" i="15"/>
  <c r="IH31" i="15"/>
  <c r="LN72" i="15"/>
  <c r="HI57" i="15"/>
  <c r="NB38" i="15"/>
  <c r="DK85" i="15"/>
  <c r="EZ57" i="15"/>
  <c r="HD12" i="15"/>
  <c r="ED80" i="15"/>
  <c r="KZ48" i="15"/>
  <c r="KY48" i="15" s="1"/>
  <c r="MJ87" i="15"/>
  <c r="MV107" i="15"/>
  <c r="GW10" i="15"/>
  <c r="DJ97" i="15"/>
  <c r="IA16" i="15"/>
  <c r="GL12" i="15"/>
  <c r="OH39" i="15"/>
  <c r="LG53" i="15"/>
  <c r="MX38" i="15"/>
  <c r="DQ23" i="15"/>
  <c r="NC41" i="15"/>
  <c r="CM29" i="15"/>
  <c r="DW81" i="15"/>
  <c r="CM50" i="15"/>
  <c r="CK50" i="15" s="1"/>
  <c r="JQ8" i="15"/>
  <c r="NP44" i="15"/>
  <c r="ML21" i="15"/>
  <c r="NZ65" i="15"/>
  <c r="LR95" i="15"/>
  <c r="FM58" i="15"/>
  <c r="MP15" i="15"/>
  <c r="NU89" i="15"/>
  <c r="NJ58" i="15"/>
  <c r="KJ99" i="15"/>
  <c r="OG46" i="15"/>
  <c r="MF68" i="15"/>
  <c r="OB78" i="15"/>
  <c r="LZ119" i="15"/>
  <c r="CS98" i="15"/>
  <c r="GK105" i="15"/>
  <c r="JJ14" i="15"/>
  <c r="KB24" i="15"/>
  <c r="HZ63" i="15"/>
  <c r="HN25" i="15"/>
  <c r="FL106" i="15"/>
  <c r="FJ106" i="15" s="1"/>
  <c r="FL101" i="15"/>
  <c r="JV47" i="15"/>
  <c r="OG119" i="15"/>
  <c r="JE90" i="15"/>
  <c r="HU105" i="15"/>
  <c r="NT33" i="15"/>
  <c r="GF117" i="15"/>
  <c r="LL52" i="15"/>
  <c r="DQ97" i="15"/>
  <c r="OH51" i="15"/>
  <c r="EH70" i="15"/>
  <c r="BK70" i="15" s="1"/>
  <c r="IB83" i="15"/>
  <c r="EC50" i="15"/>
  <c r="LN40" i="15"/>
  <c r="NB22" i="15"/>
  <c r="MW42" i="15"/>
  <c r="EP24" i="15"/>
  <c r="LX87" i="15"/>
  <c r="DJ73" i="15"/>
  <c r="CR18" i="15"/>
  <c r="JJ32" i="15"/>
  <c r="IM119" i="15"/>
  <c r="CR95" i="15"/>
  <c r="LG88" i="15"/>
  <c r="OG87" i="15"/>
  <c r="OB22" i="15"/>
  <c r="NN17" i="15"/>
  <c r="CT21" i="15"/>
  <c r="JE9" i="15"/>
  <c r="DW23" i="15"/>
  <c r="EO6" i="15"/>
  <c r="FR6" i="15"/>
  <c r="MQ34" i="15"/>
  <c r="LA39" i="15"/>
  <c r="HV105" i="15"/>
  <c r="KH81" i="15"/>
  <c r="GD87" i="15"/>
  <c r="NP10" i="15"/>
  <c r="LG45" i="15"/>
  <c r="MQ117" i="15"/>
  <c r="GV65" i="15"/>
  <c r="IS95" i="15"/>
  <c r="IG30" i="15"/>
  <c r="DR10" i="15"/>
  <c r="HT24" i="15"/>
  <c r="FX94" i="15"/>
  <c r="CL99" i="15"/>
  <c r="DQ71" i="15"/>
  <c r="KN69" i="15"/>
  <c r="HN33" i="15"/>
  <c r="DL95" i="15"/>
  <c r="HV119" i="15"/>
  <c r="MX26" i="15"/>
  <c r="JF8" i="15"/>
  <c r="DR118" i="15"/>
  <c r="GF83" i="15"/>
  <c r="OH87" i="15"/>
  <c r="GF70" i="15"/>
  <c r="LZ56" i="15"/>
  <c r="EJ77" i="15"/>
  <c r="HU96" i="15"/>
  <c r="HR96" i="15" s="1"/>
  <c r="CY94" i="15"/>
  <c r="DJ72" i="15"/>
  <c r="MV109" i="15"/>
  <c r="LX106" i="15"/>
  <c r="IY115" i="15"/>
  <c r="DD60" i="15"/>
  <c r="FX45" i="15"/>
  <c r="LF42" i="15"/>
  <c r="FN109" i="15"/>
  <c r="HN115" i="15"/>
  <c r="JL63" i="15"/>
  <c r="NZ39" i="15"/>
  <c r="NW39" i="15" s="1"/>
  <c r="EZ90" i="15"/>
  <c r="GV20" i="15"/>
  <c r="HI8" i="15"/>
  <c r="CM49" i="15"/>
  <c r="JX83" i="15"/>
  <c r="JW106" i="15"/>
  <c r="JU106" i="15" s="1"/>
  <c r="MP10" i="15"/>
  <c r="OG47" i="15"/>
  <c r="LR11" i="15"/>
  <c r="HU31" i="15"/>
  <c r="CT76" i="15"/>
  <c r="DP39" i="15"/>
  <c r="DJ82" i="15"/>
  <c r="IA100" i="15"/>
  <c r="NB65" i="15"/>
  <c r="NA65" i="15" s="1"/>
  <c r="KJ38" i="15"/>
  <c r="KF38" i="15" s="1"/>
  <c r="JW25" i="15"/>
  <c r="NJ92" i="15"/>
  <c r="FH59" i="15"/>
  <c r="JW42" i="15"/>
  <c r="GV52" i="15"/>
  <c r="HV56" i="15"/>
  <c r="IX52" i="15"/>
  <c r="FZ74" i="15"/>
  <c r="KH52" i="15"/>
  <c r="LF69" i="15"/>
  <c r="IX79" i="15"/>
  <c r="JJ66" i="15"/>
  <c r="FX7" i="15"/>
  <c r="NB34" i="15"/>
  <c r="MQ67" i="15"/>
  <c r="KU81" i="15"/>
  <c r="EP83" i="15"/>
  <c r="DL105" i="15"/>
  <c r="FN65" i="15"/>
  <c r="NH107" i="15"/>
  <c r="JX11" i="15"/>
  <c r="JP37" i="15"/>
  <c r="IB39" i="15"/>
  <c r="DW63" i="15"/>
  <c r="ED52" i="15"/>
  <c r="IB34" i="15"/>
  <c r="LH21" i="15"/>
  <c r="NJ60" i="15"/>
  <c r="MQ40" i="15"/>
  <c r="FF28" i="15"/>
  <c r="DK33" i="15"/>
  <c r="GP72" i="15"/>
  <c r="GN72" i="15" s="1"/>
  <c r="KH48" i="15"/>
  <c r="KF48" i="15" s="1"/>
  <c r="DJ29" i="15"/>
  <c r="MJ66" i="15"/>
  <c r="LN68" i="15"/>
  <c r="FT34" i="15"/>
  <c r="GW65" i="15"/>
  <c r="IL8" i="15"/>
  <c r="EZ100" i="15"/>
  <c r="NO44" i="15"/>
  <c r="KN55" i="15"/>
  <c r="LL54" i="15"/>
  <c r="LJ54" i="15" s="1"/>
  <c r="IR88" i="15"/>
  <c r="GJ75" i="15"/>
  <c r="FT77" i="15"/>
  <c r="MW36" i="15"/>
  <c r="LA96" i="15"/>
  <c r="DQ116" i="15"/>
  <c r="JP28" i="15"/>
  <c r="NC33" i="15"/>
  <c r="EU84" i="15"/>
  <c r="DX67" i="15"/>
  <c r="DP117" i="15"/>
  <c r="DF95" i="15"/>
  <c r="JR54" i="15"/>
  <c r="MR70" i="15"/>
  <c r="KC56" i="15"/>
  <c r="KD9" i="15"/>
  <c r="EV120" i="15"/>
  <c r="EQ120" i="15" s="1"/>
  <c r="EZ60" i="15"/>
  <c r="JE12" i="15"/>
  <c r="KO78" i="15"/>
  <c r="MJ46" i="15"/>
  <c r="MI46" i="15" s="1"/>
  <c r="KO75" i="15"/>
  <c r="DF70" i="15"/>
  <c r="HN83" i="15"/>
  <c r="HB88" i="15"/>
  <c r="KO74" i="15"/>
  <c r="OA28" i="15"/>
  <c r="KB77" i="15"/>
  <c r="FZ69" i="15"/>
  <c r="FV69" i="15" s="1"/>
  <c r="EV87" i="15"/>
  <c r="GV63" i="15"/>
  <c r="OH64" i="15"/>
  <c r="GK86" i="15"/>
  <c r="GI86" i="15" s="1"/>
  <c r="GE68" i="15"/>
  <c r="CL10" i="15"/>
  <c r="NP32" i="15"/>
  <c r="GV76" i="15"/>
  <c r="GD42" i="15"/>
  <c r="FX85" i="15"/>
  <c r="GP18" i="15"/>
  <c r="IS10" i="15"/>
  <c r="IO10" i="15" s="1"/>
  <c r="FA32" i="15"/>
  <c r="MX46" i="15"/>
  <c r="ET66" i="15"/>
  <c r="KC36" i="15"/>
  <c r="EP45" i="15"/>
  <c r="GF92" i="15"/>
  <c r="IG53" i="15"/>
  <c r="FH24" i="15"/>
  <c r="FA105" i="15"/>
  <c r="DE109" i="15"/>
  <c r="EB118" i="15"/>
  <c r="LG78" i="15"/>
  <c r="IA25" i="15"/>
  <c r="EH121" i="15"/>
  <c r="BK121" i="15" s="1"/>
  <c r="IN93" i="15"/>
  <c r="GR118" i="15"/>
  <c r="GM118" i="15" s="1"/>
  <c r="NZ12" i="15"/>
  <c r="NY12" i="15" s="1"/>
  <c r="FN10" i="15"/>
  <c r="EU19" i="15"/>
  <c r="NH81" i="15"/>
  <c r="NE81" i="15" s="1"/>
  <c r="LR72" i="15"/>
  <c r="EO107" i="15"/>
  <c r="KO56" i="15"/>
  <c r="KT44" i="15"/>
  <c r="KR44" i="15" s="1"/>
  <c r="JF109" i="15"/>
  <c r="JF29" i="15"/>
  <c r="IY32" i="15"/>
  <c r="NP90" i="15"/>
  <c r="FX15" i="15"/>
  <c r="FB89" i="15"/>
  <c r="DR101" i="15"/>
  <c r="KI47" i="15"/>
  <c r="HJ94" i="15"/>
  <c r="GV78" i="15"/>
  <c r="FR25" i="15"/>
  <c r="GW63" i="15"/>
  <c r="HI22" i="15"/>
  <c r="EI119" i="15"/>
  <c r="HI54" i="15"/>
  <c r="JW71" i="15"/>
  <c r="CS17" i="15"/>
  <c r="KI19" i="15"/>
  <c r="LF51" i="15"/>
  <c r="JP62" i="15"/>
  <c r="JO62" i="15" s="1"/>
  <c r="IL44" i="15"/>
  <c r="IK44" i="15" s="1"/>
  <c r="HV41" i="15"/>
  <c r="EJ13" i="15"/>
  <c r="KV31" i="15"/>
  <c r="DP14" i="15"/>
  <c r="MR30" i="15"/>
  <c r="MJ20" i="15"/>
  <c r="LR45" i="15"/>
  <c r="LP45" i="15" s="1"/>
  <c r="MK18" i="15"/>
  <c r="DE47" i="15"/>
  <c r="NZ82" i="15"/>
  <c r="EO108" i="15"/>
  <c r="IS81" i="15"/>
  <c r="DK19" i="15"/>
  <c r="DG19" i="15" s="1"/>
  <c r="DJ36" i="15"/>
  <c r="EU38" i="15"/>
  <c r="HP76" i="15"/>
  <c r="JL105" i="15"/>
  <c r="GL75" i="15"/>
  <c r="ME66" i="15"/>
  <c r="CS15" i="15"/>
  <c r="IG92" i="15"/>
  <c r="IC92" i="15" s="1"/>
  <c r="KT83" i="15"/>
  <c r="FM118" i="15"/>
  <c r="MF66" i="15"/>
  <c r="EB120" i="15"/>
  <c r="FT76" i="15"/>
  <c r="HI58" i="15"/>
  <c r="HE58" i="15" s="1"/>
  <c r="KZ32" i="15"/>
  <c r="KY32" i="15" s="1"/>
  <c r="HP71" i="15"/>
  <c r="LX71" i="15"/>
  <c r="KP17" i="15"/>
  <c r="JL8" i="15"/>
  <c r="DP46" i="15"/>
  <c r="HJ54" i="15"/>
  <c r="HF54" i="15" s="1"/>
  <c r="IN12" i="15"/>
  <c r="DV65" i="15"/>
  <c r="MJ101" i="15"/>
  <c r="LN109" i="15"/>
  <c r="DQ61" i="15"/>
  <c r="CR44" i="15"/>
  <c r="KH73" i="15"/>
  <c r="KN26" i="15"/>
  <c r="FZ63" i="15"/>
  <c r="CZ96" i="15"/>
  <c r="NO40" i="15"/>
  <c r="MD94" i="15"/>
  <c r="KZ109" i="15"/>
  <c r="KW109" i="15" s="1"/>
  <c r="HB58" i="15"/>
  <c r="JV51" i="15"/>
  <c r="JU51" i="15" s="1"/>
  <c r="GK119" i="15"/>
  <c r="DW53" i="15"/>
  <c r="IN58" i="15"/>
  <c r="CT96" i="15"/>
  <c r="GW89" i="15"/>
  <c r="LH121" i="15"/>
  <c r="FF8" i="15"/>
  <c r="JW13" i="15"/>
  <c r="MW72" i="15"/>
  <c r="KT41" i="15"/>
  <c r="IR21" i="15"/>
  <c r="HI72" i="15"/>
  <c r="HG72" i="15" s="1"/>
  <c r="LF54" i="15"/>
  <c r="MF115" i="15"/>
  <c r="EP47" i="15"/>
  <c r="DL40" i="15"/>
  <c r="MJ65" i="15"/>
  <c r="MI65" i="15" s="1"/>
  <c r="HP121" i="15"/>
  <c r="JP29" i="15"/>
  <c r="IL100" i="15"/>
  <c r="ED21" i="15"/>
  <c r="NP33" i="15"/>
  <c r="ET13" i="15"/>
  <c r="FZ51" i="15"/>
  <c r="MD80" i="15"/>
  <c r="LA71" i="15"/>
  <c r="HO68" i="15"/>
  <c r="IB17" i="15"/>
  <c r="FL11" i="15"/>
  <c r="OG84" i="15"/>
  <c r="FT98" i="15"/>
  <c r="LN115" i="15"/>
  <c r="LY76" i="15"/>
  <c r="LW76" i="15" s="1"/>
  <c r="FB98" i="15"/>
  <c r="MW116" i="15"/>
  <c r="IA20" i="15"/>
  <c r="LL49" i="15"/>
  <c r="LK49" i="15" s="1"/>
  <c r="MW73" i="15"/>
  <c r="LY90" i="15"/>
  <c r="GD94" i="15"/>
  <c r="GC94" i="15" s="1"/>
  <c r="JE89" i="15"/>
  <c r="NC9" i="15"/>
  <c r="OG118" i="15"/>
  <c r="IR94" i="15"/>
  <c r="HD79" i="15"/>
  <c r="NT108" i="15"/>
  <c r="NR108" i="15" s="1"/>
  <c r="DQ63" i="15"/>
  <c r="DO63" i="15" s="1"/>
  <c r="CL36" i="15"/>
  <c r="DP7" i="15"/>
  <c r="FF56" i="15"/>
  <c r="HP68" i="15"/>
  <c r="KH67" i="15"/>
  <c r="KG67" i="15" s="1"/>
  <c r="LY121" i="15"/>
  <c r="EB55" i="15"/>
  <c r="EP79" i="15"/>
  <c r="DK30" i="15"/>
  <c r="LL73" i="15"/>
  <c r="KN121" i="15"/>
  <c r="KM121" i="15" s="1"/>
  <c r="KT14" i="15"/>
  <c r="KB19" i="15"/>
  <c r="LH76" i="15"/>
  <c r="FB90" i="15"/>
  <c r="KC46" i="15"/>
  <c r="FR38" i="15"/>
  <c r="EC100" i="15"/>
  <c r="NZ34" i="15"/>
  <c r="NV109" i="15"/>
  <c r="NZ101" i="15"/>
  <c r="NY101" i="15" s="1"/>
  <c r="OB70" i="15"/>
  <c r="GJ57" i="15"/>
  <c r="FR79" i="15"/>
  <c r="GD116" i="15"/>
  <c r="GC116" i="15" s="1"/>
  <c r="FF21" i="15"/>
  <c r="IM81" i="15"/>
  <c r="NU14" i="15"/>
  <c r="KT37" i="15"/>
  <c r="ET40" i="15"/>
  <c r="ES40" i="15" s="1"/>
  <c r="ME35" i="15"/>
  <c r="MC35" i="15" s="1"/>
  <c r="EJ46" i="15"/>
  <c r="KD24" i="15"/>
  <c r="JQ51" i="15"/>
  <c r="CT116" i="15"/>
  <c r="CO116" i="15" s="1"/>
  <c r="LH11" i="15"/>
  <c r="CX49" i="15"/>
  <c r="DV68" i="15"/>
  <c r="KN7" i="15"/>
  <c r="KM7" i="15" s="1"/>
  <c r="LH60" i="15"/>
  <c r="FY71" i="15"/>
  <c r="GE93" i="15"/>
  <c r="GW100" i="15"/>
  <c r="EV44" i="15"/>
  <c r="IZ12" i="15"/>
  <c r="DP42" i="15"/>
  <c r="FR56" i="15"/>
  <c r="FO56" i="15" s="1"/>
  <c r="NI70" i="15"/>
  <c r="OH82" i="15"/>
  <c r="EO64" i="15"/>
  <c r="EK64" i="15" s="1"/>
  <c r="KN18" i="15"/>
  <c r="HB83" i="15"/>
  <c r="LH108" i="15"/>
  <c r="FL84" i="15"/>
  <c r="NI66" i="15"/>
  <c r="NE66" i="15" s="1"/>
  <c r="NH77" i="15"/>
  <c r="JX119" i="15"/>
  <c r="LZ12" i="15"/>
  <c r="NB26" i="15"/>
  <c r="KZ75" i="15"/>
  <c r="HU39" i="15"/>
  <c r="HU109" i="15"/>
  <c r="IM27" i="15"/>
  <c r="CR30" i="15"/>
  <c r="NB16" i="15"/>
  <c r="MR34" i="15"/>
  <c r="DD7" i="15"/>
  <c r="KC99" i="15"/>
  <c r="CY87" i="15"/>
  <c r="DL72" i="15"/>
  <c r="CT59" i="15"/>
  <c r="JJ97" i="15"/>
  <c r="ND80" i="15"/>
  <c r="IL56" i="15"/>
  <c r="HN73" i="15"/>
  <c r="CL42" i="15"/>
  <c r="JE18" i="15"/>
  <c r="JV81" i="15"/>
  <c r="IL24" i="15"/>
  <c r="KZ8" i="15"/>
  <c r="EJ12" i="15"/>
  <c r="CL18" i="15"/>
  <c r="DE95" i="15"/>
  <c r="HO88" i="15"/>
  <c r="GW71" i="15"/>
  <c r="CX29" i="15"/>
  <c r="GK35" i="15"/>
  <c r="GL88" i="15"/>
  <c r="GV9" i="15"/>
  <c r="EB59" i="15"/>
  <c r="CY44" i="15"/>
  <c r="FY32" i="15"/>
  <c r="KV78" i="15"/>
  <c r="FS116" i="15"/>
  <c r="IA87" i="15"/>
  <c r="JF100" i="15"/>
  <c r="LL105" i="15"/>
  <c r="IX85" i="15"/>
  <c r="GV84" i="15"/>
  <c r="HO48" i="15"/>
  <c r="CX62" i="15"/>
  <c r="DX27" i="15"/>
  <c r="MF22" i="15"/>
  <c r="NJ101" i="15"/>
  <c r="LL83" i="15"/>
  <c r="MV35" i="15"/>
  <c r="DL88" i="15"/>
  <c r="DH88" i="15" s="1"/>
  <c r="JX31" i="15"/>
  <c r="HU108" i="15"/>
  <c r="KT31" i="15"/>
  <c r="IX34" i="15"/>
  <c r="FG106" i="15"/>
  <c r="DW47" i="15"/>
  <c r="EH58" i="15"/>
  <c r="GQ98" i="15"/>
  <c r="EN9" i="15"/>
  <c r="CR16" i="15"/>
  <c r="FH90" i="15"/>
  <c r="HT36" i="15"/>
  <c r="DW7" i="15"/>
  <c r="EP73" i="15"/>
  <c r="HT59" i="15"/>
  <c r="LZ85" i="15"/>
  <c r="MR116" i="15"/>
  <c r="LT87" i="15"/>
  <c r="HN121" i="15"/>
  <c r="KC54" i="15"/>
  <c r="EU78" i="15"/>
  <c r="IT105" i="15"/>
  <c r="HC118" i="15"/>
  <c r="GE44" i="15"/>
  <c r="CZ11" i="15"/>
  <c r="IZ83" i="15"/>
  <c r="MW100" i="15"/>
  <c r="EZ89" i="15"/>
  <c r="EY89" i="15" s="1"/>
  <c r="KH33" i="15"/>
  <c r="FX40" i="15"/>
  <c r="NH33" i="15"/>
  <c r="IX15" i="15"/>
  <c r="IW15" i="15" s="1"/>
  <c r="NI47" i="15"/>
  <c r="EC76" i="15"/>
  <c r="NB66" i="15"/>
  <c r="NN12" i="15"/>
  <c r="NM12" i="15" s="1"/>
  <c r="CR82" i="15"/>
  <c r="LY6" i="15"/>
  <c r="JF94" i="15"/>
  <c r="IH24" i="15"/>
  <c r="FR57" i="15"/>
  <c r="JV58" i="15"/>
  <c r="NH47" i="15"/>
  <c r="HU90" i="15"/>
  <c r="NU54" i="15"/>
  <c r="JJ83" i="15"/>
  <c r="JI83" i="15" s="1"/>
  <c r="CM81" i="15"/>
  <c r="CJ81" i="15" s="1"/>
  <c r="NJ11" i="15"/>
  <c r="IN39" i="15"/>
  <c r="DK36" i="15"/>
  <c r="CM55" i="15"/>
  <c r="IL105" i="15"/>
  <c r="IJ105" i="15" s="1"/>
  <c r="HN94" i="15"/>
  <c r="ED78" i="15"/>
  <c r="JX77" i="15"/>
  <c r="FG31" i="15"/>
  <c r="NI11" i="15"/>
  <c r="FH105" i="15"/>
  <c r="JE70" i="15"/>
  <c r="OF73" i="15"/>
  <c r="HU50" i="15"/>
  <c r="CN14" i="15"/>
  <c r="LA31" i="15"/>
  <c r="FG42" i="15"/>
  <c r="DQ26" i="15"/>
  <c r="IZ7" i="15"/>
  <c r="JJ48" i="15"/>
  <c r="CY51" i="15"/>
  <c r="CW51" i="15" s="1"/>
  <c r="JF99" i="15"/>
  <c r="EC34" i="15"/>
  <c r="EZ88" i="15"/>
  <c r="MQ119" i="15"/>
  <c r="OA7" i="15"/>
  <c r="NX7" i="15" s="1"/>
  <c r="JQ46" i="15"/>
  <c r="JN46" i="15" s="1"/>
  <c r="IY38" i="15"/>
  <c r="JK16" i="15"/>
  <c r="LX109" i="15"/>
  <c r="NC71" i="15"/>
  <c r="LY25" i="15"/>
  <c r="MX87" i="15"/>
  <c r="MV7" i="15"/>
  <c r="MU7" i="15" s="1"/>
  <c r="CX33" i="15"/>
  <c r="KV9" i="15"/>
  <c r="FZ83" i="15"/>
  <c r="NV66" i="15"/>
  <c r="NV87" i="15"/>
  <c r="JF47" i="15"/>
  <c r="EJ79" i="15"/>
  <c r="JF101" i="15"/>
  <c r="IB56" i="15"/>
  <c r="FG90" i="15"/>
  <c r="IA55" i="15"/>
  <c r="EB44" i="15"/>
  <c r="OB75" i="15"/>
  <c r="DE90" i="15"/>
  <c r="CM66" i="15"/>
  <c r="HP51" i="15"/>
  <c r="KO86" i="15"/>
  <c r="NB91" i="15"/>
  <c r="GE80" i="15"/>
  <c r="GA80" i="15" s="1"/>
  <c r="DR91" i="15"/>
  <c r="MP48" i="15"/>
  <c r="NB32" i="15"/>
  <c r="MY32" i="15" s="1"/>
  <c r="MV87" i="15"/>
  <c r="LB109" i="15"/>
  <c r="CL100" i="15"/>
  <c r="FT117" i="15"/>
  <c r="KB54" i="15"/>
  <c r="EP54" i="15"/>
  <c r="MK28" i="15"/>
  <c r="CR46" i="15"/>
  <c r="FA57" i="15"/>
  <c r="CX119" i="15"/>
  <c r="DE117" i="15"/>
  <c r="IZ120" i="15"/>
  <c r="NV57" i="15"/>
  <c r="CT88" i="15"/>
  <c r="KC87" i="15"/>
  <c r="LB7" i="15"/>
  <c r="LF53" i="15"/>
  <c r="JK108" i="15"/>
  <c r="MV54" i="15"/>
  <c r="EJ9" i="15"/>
  <c r="LB83" i="15"/>
  <c r="HV85" i="15"/>
  <c r="IR65" i="15"/>
  <c r="CY15" i="15"/>
  <c r="EU17" i="15"/>
  <c r="FF52" i="15"/>
  <c r="HH46" i="15"/>
  <c r="FX47" i="15"/>
  <c r="LT65" i="15"/>
  <c r="NN101" i="15"/>
  <c r="EN42" i="15"/>
  <c r="IH80" i="15"/>
  <c r="LN29" i="15"/>
  <c r="GL95" i="15"/>
  <c r="ME8" i="15"/>
  <c r="IA11" i="15"/>
  <c r="JV91" i="15"/>
  <c r="DR35" i="15"/>
  <c r="DK91" i="15"/>
  <c r="CT94" i="15"/>
  <c r="LX82" i="15"/>
  <c r="LS109" i="15"/>
  <c r="FS50" i="15"/>
  <c r="HB8" i="15"/>
  <c r="GZ8" i="15" s="1"/>
  <c r="IH90" i="15"/>
  <c r="HO30" i="15"/>
  <c r="GF63" i="15"/>
  <c r="HV15" i="15"/>
  <c r="IT38" i="15"/>
  <c r="KU8" i="15"/>
  <c r="NU16" i="15"/>
  <c r="IY64" i="15"/>
  <c r="NI33" i="15"/>
  <c r="NU44" i="15"/>
  <c r="DX24" i="15"/>
  <c r="ML11" i="15"/>
  <c r="NJ85" i="15"/>
  <c r="CT26" i="15"/>
  <c r="KP11" i="15"/>
  <c r="HC53" i="15"/>
  <c r="DV118" i="15"/>
  <c r="JD117" i="15"/>
  <c r="OH75" i="15"/>
  <c r="FG81" i="15"/>
  <c r="FE81" i="15" s="1"/>
  <c r="EJ43" i="15"/>
  <c r="EE43" i="15" s="1"/>
  <c r="NT24" i="15"/>
  <c r="DJ7" i="15"/>
  <c r="DI7" i="15" s="1"/>
  <c r="ED81" i="15"/>
  <c r="HT80" i="15"/>
  <c r="NH49" i="15"/>
  <c r="JR43" i="15"/>
  <c r="EJ69" i="15"/>
  <c r="EI11" i="15"/>
  <c r="EB77" i="15"/>
  <c r="HO64" i="15"/>
  <c r="HB48" i="15"/>
  <c r="IF89" i="15"/>
  <c r="HJ12" i="15"/>
  <c r="LR81" i="15"/>
  <c r="FB27" i="15"/>
  <c r="EW27" i="15" s="1"/>
  <c r="LG36" i="15"/>
  <c r="KO58" i="15"/>
  <c r="DX42" i="15"/>
  <c r="EP105" i="15"/>
  <c r="FS80" i="15"/>
  <c r="FQ80" i="15" s="1"/>
  <c r="GR116" i="15"/>
  <c r="KP107" i="15"/>
  <c r="ML86" i="15"/>
  <c r="MG86" i="15" s="1"/>
  <c r="JJ109" i="15"/>
  <c r="NN97" i="15"/>
  <c r="GF119" i="15"/>
  <c r="CT83" i="15"/>
  <c r="KJ85" i="15"/>
  <c r="EB109" i="15"/>
  <c r="FF101" i="15"/>
  <c r="DJ99" i="15"/>
  <c r="ME22" i="15"/>
  <c r="MB22" i="15" s="1"/>
  <c r="EN66" i="15"/>
  <c r="LY16" i="15"/>
  <c r="FG77" i="15"/>
  <c r="HT93" i="15"/>
  <c r="NU50" i="15"/>
  <c r="OG34" i="15"/>
  <c r="NO78" i="15"/>
  <c r="IL21" i="15"/>
  <c r="II21" i="15" s="1"/>
  <c r="JK98" i="15"/>
  <c r="JI98" i="15" s="1"/>
  <c r="JK35" i="15"/>
  <c r="KV28" i="15"/>
  <c r="HI45" i="15"/>
  <c r="ET65" i="15"/>
  <c r="ES65" i="15" s="1"/>
  <c r="KV40" i="15"/>
  <c r="LF41" i="15"/>
  <c r="CS62" i="15"/>
  <c r="DX59" i="15"/>
  <c r="JP66" i="15"/>
  <c r="CX35" i="15"/>
  <c r="HC18" i="15"/>
  <c r="MD59" i="15"/>
  <c r="IF13" i="15"/>
  <c r="MD93" i="15"/>
  <c r="MA93" i="15" s="1"/>
  <c r="NO48" i="15"/>
  <c r="NM48" i="15" s="1"/>
  <c r="IR68" i="15"/>
  <c r="JJ87" i="15"/>
  <c r="JP95" i="15"/>
  <c r="JO95" i="15" s="1"/>
  <c r="EJ117" i="15"/>
  <c r="HZ84" i="15"/>
  <c r="FH69" i="15"/>
  <c r="EH25" i="15"/>
  <c r="BK25" i="15" s="1"/>
  <c r="LZ53" i="15"/>
  <c r="NB9" i="15"/>
  <c r="LX61" i="15"/>
  <c r="NJ86" i="15"/>
  <c r="NZ23" i="15"/>
  <c r="GX71" i="15"/>
  <c r="OG14" i="15"/>
  <c r="GQ105" i="15"/>
  <c r="CX64" i="15"/>
  <c r="GJ15" i="15"/>
  <c r="ET50" i="15"/>
  <c r="IL19" i="15"/>
  <c r="IK19" i="15" s="1"/>
  <c r="MD87" i="15"/>
  <c r="IN55" i="15"/>
  <c r="KT7" i="15"/>
  <c r="CZ70" i="15"/>
  <c r="KZ46" i="15"/>
  <c r="DJ76" i="15"/>
  <c r="JK85" i="15"/>
  <c r="HH96" i="15"/>
  <c r="FH41" i="15"/>
  <c r="JJ76" i="15"/>
  <c r="HC116" i="15"/>
  <c r="MQ37" i="15"/>
  <c r="ND107" i="15"/>
  <c r="GE106" i="15"/>
  <c r="EO92" i="15"/>
  <c r="EZ92" i="15"/>
  <c r="EX92" i="15" s="1"/>
  <c r="KV108" i="15"/>
  <c r="HB85" i="15"/>
  <c r="DL8" i="15"/>
  <c r="DE87" i="15"/>
  <c r="HP92" i="15"/>
  <c r="NV12" i="15"/>
  <c r="DD100" i="15"/>
  <c r="JQ23" i="15"/>
  <c r="JM23" i="15" s="1"/>
  <c r="IS74" i="15"/>
  <c r="JL119" i="15"/>
  <c r="MX61" i="15"/>
  <c r="NU98" i="15"/>
  <c r="KB17" i="15"/>
  <c r="GK23" i="15"/>
  <c r="HT28" i="15"/>
  <c r="HS28" i="15" s="1"/>
  <c r="GV22" i="15"/>
  <c r="GU22" i="15" s="1"/>
  <c r="EP107" i="15"/>
  <c r="KZ65" i="15"/>
  <c r="NH73" i="15"/>
  <c r="NN92" i="15"/>
  <c r="FR55" i="15"/>
  <c r="KN91" i="15"/>
  <c r="FF20" i="15"/>
  <c r="IF119" i="15"/>
  <c r="IM35" i="15"/>
  <c r="NV117" i="15"/>
  <c r="OG75" i="15"/>
  <c r="FZ37" i="15"/>
  <c r="EP28" i="15"/>
  <c r="EL28" i="15" s="1"/>
  <c r="JJ54" i="15"/>
  <c r="JI54" i="15" s="1"/>
  <c r="LM14" i="15"/>
  <c r="ML68" i="15"/>
  <c r="FX70" i="15"/>
  <c r="ED54" i="15"/>
  <c r="HO89" i="15"/>
  <c r="DF116" i="15"/>
  <c r="ND97" i="15"/>
  <c r="MZ97" i="15" s="1"/>
  <c r="IF43" i="15"/>
  <c r="OA59" i="15"/>
  <c r="FL83" i="15"/>
  <c r="IM87" i="15"/>
  <c r="CM15" i="15"/>
  <c r="IT72" i="15"/>
  <c r="NN107" i="15"/>
  <c r="MJ116" i="15"/>
  <c r="FZ94" i="15"/>
  <c r="MQ68" i="15"/>
  <c r="JV121" i="15"/>
  <c r="LZ72" i="15"/>
  <c r="DD9" i="15"/>
  <c r="MD57" i="15"/>
  <c r="CM87" i="15"/>
  <c r="CS84" i="15"/>
  <c r="MP50" i="15"/>
  <c r="JX66" i="15"/>
  <c r="NT78" i="15"/>
  <c r="NS78" i="15" s="1"/>
  <c r="NO107" i="15"/>
  <c r="NK107" i="15" s="1"/>
  <c r="LH23" i="15"/>
  <c r="HJ20" i="15"/>
  <c r="LL60" i="15"/>
  <c r="FB71" i="15"/>
  <c r="EX71" i="15" s="1"/>
  <c r="NP49" i="15"/>
  <c r="CT49" i="15"/>
  <c r="NU37" i="15"/>
  <c r="HP93" i="15"/>
  <c r="IR24" i="15"/>
  <c r="OH15" i="15"/>
  <c r="HP77" i="15"/>
  <c r="IM30" i="15"/>
  <c r="HJ98" i="15"/>
  <c r="JJ7" i="15"/>
  <c r="EV58" i="15"/>
  <c r="DL32" i="15"/>
  <c r="MF67" i="15"/>
  <c r="MQ45" i="15"/>
  <c r="NJ21" i="15"/>
  <c r="NP99" i="15"/>
  <c r="NK99" i="15" s="1"/>
  <c r="LX55" i="15"/>
  <c r="DW85" i="15"/>
  <c r="LL40" i="15"/>
  <c r="LK40" i="15" s="1"/>
  <c r="ML109" i="15"/>
  <c r="DD55" i="15"/>
  <c r="JW49" i="15"/>
  <c r="LF90" i="15"/>
  <c r="IM43" i="15"/>
  <c r="CX32" i="15"/>
  <c r="CW32" i="15" s="1"/>
  <c r="JR93" i="15"/>
  <c r="KH41" i="15"/>
  <c r="DE21" i="15"/>
  <c r="JD53" i="15"/>
  <c r="DF63" i="15"/>
  <c r="OG68" i="15"/>
  <c r="JE19" i="15"/>
  <c r="LG40" i="15"/>
  <c r="GF106" i="15"/>
  <c r="JV31" i="15"/>
  <c r="DK27" i="15"/>
  <c r="DI27" i="15" s="1"/>
  <c r="MP96" i="15"/>
  <c r="EI46" i="15"/>
  <c r="MD52" i="15"/>
  <c r="DJ46" i="15"/>
  <c r="IB38" i="15"/>
  <c r="OA93" i="15"/>
  <c r="HH45" i="15"/>
  <c r="GP32" i="15"/>
  <c r="MF63" i="15"/>
  <c r="EO36" i="15"/>
  <c r="EM36" i="15" s="1"/>
  <c r="IY116" i="15"/>
  <c r="ME83" i="15"/>
  <c r="FT43" i="15"/>
  <c r="NZ59" i="15"/>
  <c r="NY59" i="15" s="1"/>
  <c r="IS84" i="15"/>
  <c r="MR41" i="15"/>
  <c r="MM41" i="15" s="1"/>
  <c r="NH22" i="15"/>
  <c r="KP115" i="15"/>
  <c r="JK119" i="15"/>
  <c r="KJ51" i="15"/>
  <c r="LY116" i="15"/>
  <c r="IG11" i="15"/>
  <c r="KO95" i="15"/>
  <c r="JR15" i="15"/>
  <c r="JW26" i="15"/>
  <c r="HH47" i="15"/>
  <c r="LN66" i="15"/>
  <c r="KT71" i="15"/>
  <c r="NP65" i="15"/>
  <c r="MX35" i="15"/>
  <c r="CN56" i="15"/>
  <c r="KC67" i="15"/>
  <c r="IA119" i="15"/>
  <c r="DX70" i="15"/>
  <c r="NT63" i="15"/>
  <c r="EH36" i="15"/>
  <c r="HT17" i="15"/>
  <c r="IT83" i="15"/>
  <c r="EC118" i="15"/>
  <c r="CT105" i="15"/>
  <c r="CO105" i="15" s="1"/>
  <c r="GX69" i="15"/>
  <c r="DE67" i="15"/>
  <c r="FM91" i="15"/>
  <c r="FJ91" i="15" s="1"/>
  <c r="IT37" i="15"/>
  <c r="DQ51" i="15"/>
  <c r="KT94" i="15"/>
  <c r="NN9" i="15"/>
  <c r="FG54" i="15"/>
  <c r="FL105" i="15"/>
  <c r="KD20" i="15"/>
  <c r="GV56" i="15"/>
  <c r="DJ13" i="15"/>
  <c r="GK89" i="15"/>
  <c r="NO28" i="15"/>
  <c r="JQ82" i="15"/>
  <c r="CR88" i="15"/>
  <c r="JW101" i="15"/>
  <c r="EV69" i="15"/>
  <c r="MX116" i="15"/>
  <c r="KP37" i="15"/>
  <c r="NB27" i="15"/>
  <c r="FM33" i="15"/>
  <c r="LT6" i="15"/>
  <c r="FS78" i="15"/>
  <c r="NT54" i="15"/>
  <c r="FS15" i="15"/>
  <c r="DL115" i="15"/>
  <c r="EI45" i="15"/>
  <c r="EB35" i="15"/>
  <c r="EA35" i="15" s="1"/>
  <c r="IG77" i="15"/>
  <c r="NZ67" i="15"/>
  <c r="JE116" i="15"/>
  <c r="NZ88" i="15"/>
  <c r="KC57" i="15"/>
  <c r="NN91" i="15"/>
  <c r="IB75" i="15"/>
  <c r="LA10" i="15"/>
  <c r="KW10" i="15" s="1"/>
  <c r="JV70" i="15"/>
  <c r="JL11" i="15"/>
  <c r="LT119" i="15"/>
  <c r="ET90" i="15"/>
  <c r="OF38" i="15"/>
  <c r="IR14" i="15"/>
  <c r="OF36" i="15"/>
  <c r="MW79" i="15"/>
  <c r="NI35" i="15"/>
  <c r="LT8" i="15"/>
  <c r="IB98" i="15"/>
  <c r="OG37" i="15"/>
  <c r="GW76" i="15"/>
  <c r="CL98" i="15"/>
  <c r="DP11" i="15"/>
  <c r="LL70" i="15"/>
  <c r="ED26" i="15"/>
  <c r="LS70" i="15"/>
  <c r="GL10" i="15"/>
  <c r="GG10" i="15" s="1"/>
  <c r="EC94" i="15"/>
  <c r="MQ74" i="15"/>
  <c r="NP34" i="15"/>
  <c r="EZ37" i="15"/>
  <c r="DW116" i="15"/>
  <c r="NC29" i="15"/>
  <c r="DP47" i="15"/>
  <c r="DO47" i="15" s="1"/>
  <c r="JD43" i="15"/>
  <c r="NI95" i="15"/>
  <c r="MR91" i="15"/>
  <c r="HV59" i="15"/>
  <c r="HR59" i="15" s="1"/>
  <c r="KO24" i="15"/>
  <c r="CN18" i="15"/>
  <c r="DL42" i="15"/>
  <c r="CR96" i="15"/>
  <c r="CQ96" i="15" s="1"/>
  <c r="CN98" i="15"/>
  <c r="CT78" i="15"/>
  <c r="JF45" i="15"/>
  <c r="CZ14" i="15"/>
  <c r="CV14" i="15" s="1"/>
  <c r="HJ43" i="15"/>
  <c r="FB23" i="15"/>
  <c r="ML12" i="15"/>
  <c r="KN56" i="15"/>
  <c r="IL26" i="15"/>
  <c r="LY96" i="15"/>
  <c r="IR91" i="15"/>
  <c r="IX76" i="15"/>
  <c r="IW76" i="15" s="1"/>
  <c r="NB33" i="15"/>
  <c r="DV82" i="15"/>
  <c r="FN23" i="15"/>
  <c r="EC71" i="15"/>
  <c r="EJ37" i="15"/>
  <c r="NU78" i="15"/>
  <c r="LS87" i="15"/>
  <c r="LO87" i="15" s="1"/>
  <c r="CR58" i="15"/>
  <c r="MF15" i="15"/>
  <c r="EI50" i="15"/>
  <c r="GD52" i="15"/>
  <c r="GC52" i="15" s="1"/>
  <c r="GR93" i="15"/>
  <c r="MP116" i="15"/>
  <c r="FT44" i="15"/>
  <c r="LH93" i="15"/>
  <c r="KT38" i="15"/>
  <c r="LB51" i="15"/>
  <c r="KW51" i="15" s="1"/>
  <c r="GF49" i="15"/>
  <c r="CS86" i="15"/>
  <c r="NZ70" i="15"/>
  <c r="JQ9" i="15"/>
  <c r="FH16" i="15"/>
  <c r="DD115" i="15"/>
  <c r="GR120" i="15"/>
  <c r="IR60" i="15"/>
  <c r="LZ70" i="15"/>
  <c r="GK8" i="15"/>
  <c r="HU38" i="15"/>
  <c r="DL81" i="15"/>
  <c r="DH81" i="15" s="1"/>
  <c r="EI10" i="15"/>
  <c r="FH33" i="15"/>
  <c r="GF87" i="15"/>
  <c r="NC120" i="15"/>
  <c r="HV20" i="15"/>
  <c r="CM86" i="15"/>
  <c r="FG120" i="15"/>
  <c r="IH93" i="15"/>
  <c r="LR54" i="15"/>
  <c r="OG77" i="15"/>
  <c r="DF37" i="15"/>
  <c r="HO43" i="15"/>
  <c r="GJ89" i="15"/>
  <c r="FX54" i="15"/>
  <c r="JX35" i="15"/>
  <c r="CZ81" i="15"/>
  <c r="CU81" i="15" s="1"/>
  <c r="LN60" i="15"/>
  <c r="HN82" i="15"/>
  <c r="IN115" i="15"/>
  <c r="MK41" i="15"/>
  <c r="NO8" i="15"/>
  <c r="MJ54" i="15"/>
  <c r="EP42" i="15"/>
  <c r="LY98" i="15"/>
  <c r="LU98" i="15" s="1"/>
  <c r="OB99" i="15"/>
  <c r="NB36" i="15"/>
  <c r="KN36" i="15"/>
  <c r="KL36" i="15" s="1"/>
  <c r="LX46" i="15"/>
  <c r="GQ46" i="15"/>
  <c r="CN96" i="15"/>
  <c r="OB24" i="15"/>
  <c r="FR29" i="15"/>
  <c r="DP105" i="15"/>
  <c r="LN30" i="15"/>
  <c r="IX9" i="15"/>
  <c r="HT9" i="15"/>
  <c r="LX76" i="15"/>
  <c r="JL22" i="15"/>
  <c r="DE115" i="15"/>
  <c r="DB115" i="15" s="1"/>
  <c r="ME16" i="15"/>
  <c r="NC53" i="15"/>
  <c r="EB90" i="15"/>
  <c r="DJ15" i="15"/>
  <c r="LS23" i="15"/>
  <c r="LQ23" i="15" s="1"/>
  <c r="FX24" i="15"/>
  <c r="IA89" i="15"/>
  <c r="HN97" i="15"/>
  <c r="HK97" i="15" s="1"/>
  <c r="CT54" i="15"/>
  <c r="GV77" i="15"/>
  <c r="KJ115" i="15"/>
  <c r="OG106" i="15"/>
  <c r="IH51" i="15"/>
  <c r="IC51" i="15" s="1"/>
  <c r="HP61" i="15"/>
  <c r="FA17" i="15"/>
  <c r="EY17" i="15" s="1"/>
  <c r="MP8" i="15"/>
  <c r="MO8" i="15" s="1"/>
  <c r="HV32" i="15"/>
  <c r="HQ32" i="15" s="1"/>
  <c r="IX39" i="15"/>
  <c r="DD32" i="15"/>
  <c r="MR9" i="15"/>
  <c r="DL31" i="15"/>
  <c r="FH109" i="15"/>
  <c r="ML89" i="15"/>
  <c r="IF49" i="15"/>
  <c r="IC49" i="15" s="1"/>
  <c r="EO84" i="15"/>
  <c r="MJ45" i="15"/>
  <c r="MI45" i="15" s="1"/>
  <c r="MD68" i="15"/>
  <c r="MC68" i="15" s="1"/>
  <c r="NJ33" i="15"/>
  <c r="JW78" i="15"/>
  <c r="LA33" i="15"/>
  <c r="KU12" i="15"/>
  <c r="FL17" i="15"/>
  <c r="JP75" i="15"/>
  <c r="HT90" i="15"/>
  <c r="OH91" i="15"/>
  <c r="HV36" i="15"/>
  <c r="NB31" i="15"/>
  <c r="CM32" i="15"/>
  <c r="JL94" i="15"/>
  <c r="FB107" i="15"/>
  <c r="LS61" i="15"/>
  <c r="DK26" i="15"/>
  <c r="CL75" i="15"/>
  <c r="MJ71" i="15"/>
  <c r="FY63" i="15"/>
  <c r="OH74" i="15"/>
  <c r="LT27" i="15"/>
  <c r="MK96" i="15"/>
  <c r="MV97" i="15"/>
  <c r="NT94" i="15"/>
  <c r="DJ35" i="15"/>
  <c r="DI35" i="15" s="1"/>
  <c r="CR55" i="15"/>
  <c r="IS70" i="15"/>
  <c r="JP31" i="15"/>
  <c r="GF72" i="15"/>
  <c r="JE88" i="15"/>
  <c r="HU24" i="15"/>
  <c r="JP69" i="15"/>
  <c r="JO69" i="15" s="1"/>
  <c r="NV27" i="15"/>
  <c r="LL55" i="15"/>
  <c r="MW61" i="15"/>
  <c r="KI22" i="15"/>
  <c r="IM58" i="15"/>
  <c r="HB84" i="15"/>
  <c r="KH89" i="15"/>
  <c r="KU79" i="15"/>
  <c r="ET60" i="15"/>
  <c r="OA14" i="15"/>
  <c r="NY14" i="15" s="1"/>
  <c r="IF75" i="15"/>
  <c r="JR49" i="15"/>
  <c r="JL45" i="15"/>
  <c r="LT14" i="15"/>
  <c r="MD88" i="15"/>
  <c r="GL48" i="15"/>
  <c r="EZ78" i="15"/>
  <c r="IT33" i="15"/>
  <c r="FY13" i="15"/>
  <c r="FW13" i="15" s="1"/>
  <c r="FB37" i="15"/>
  <c r="ND118" i="15"/>
  <c r="LF13" i="15"/>
  <c r="LE13" i="15" s="1"/>
  <c r="DF66" i="15"/>
  <c r="KP29" i="15"/>
  <c r="NU58" i="15"/>
  <c r="MF46" i="15"/>
  <c r="FL34" i="15"/>
  <c r="EJ86" i="15"/>
  <c r="GW51" i="15"/>
  <c r="NB108" i="15"/>
  <c r="NC70" i="15"/>
  <c r="JV75" i="15"/>
  <c r="JF68" i="15"/>
  <c r="DL16" i="15"/>
  <c r="FR75" i="15"/>
  <c r="FM8" i="15"/>
  <c r="LG91" i="15"/>
  <c r="OH6" i="15"/>
  <c r="JR85" i="15"/>
  <c r="DD90" i="15"/>
  <c r="CS14" i="15"/>
  <c r="JQ66" i="15"/>
  <c r="JQ68" i="15"/>
  <c r="JM68" i="15" s="1"/>
  <c r="HI101" i="15"/>
  <c r="HG101" i="15" s="1"/>
  <c r="LR77" i="15"/>
  <c r="GR79" i="15"/>
  <c r="DQ105" i="15"/>
  <c r="EC14" i="15"/>
  <c r="NI9" i="15"/>
  <c r="KU13" i="15"/>
  <c r="JF92" i="15"/>
  <c r="LY13" i="15"/>
  <c r="IY92" i="15"/>
  <c r="KT99" i="15"/>
  <c r="KS99" i="15" s="1"/>
  <c r="KO82" i="15"/>
  <c r="CT18" i="15"/>
  <c r="GP92" i="15"/>
  <c r="MW22" i="15"/>
  <c r="LN15" i="15"/>
  <c r="GW22" i="15"/>
  <c r="KB26" i="15"/>
  <c r="CN40" i="15"/>
  <c r="ME80" i="15"/>
  <c r="JE68" i="15"/>
  <c r="EB66" i="15"/>
  <c r="EA66" i="15" s="1"/>
  <c r="NO31" i="15"/>
  <c r="LB115" i="15"/>
  <c r="KX115" i="15" s="1"/>
  <c r="CR36" i="15"/>
  <c r="DP10" i="15"/>
  <c r="LH10" i="15"/>
  <c r="CN25" i="15"/>
  <c r="NV24" i="15"/>
  <c r="GV48" i="15"/>
  <c r="KV89" i="15"/>
  <c r="MV17" i="15"/>
  <c r="KT73" i="15"/>
  <c r="LH61" i="15"/>
  <c r="MR118" i="15"/>
  <c r="EC54" i="15"/>
  <c r="JR23" i="15"/>
  <c r="KB83" i="15"/>
  <c r="DK47" i="15"/>
  <c r="FH97" i="15"/>
  <c r="JW14" i="15"/>
  <c r="ME34" i="15"/>
  <c r="JL85" i="15"/>
  <c r="JH85" i="15" s="1"/>
  <c r="HI93" i="15"/>
  <c r="LA94" i="15"/>
  <c r="MX117" i="15"/>
  <c r="MF77" i="15"/>
  <c r="NU13" i="15"/>
  <c r="CZ47" i="15"/>
  <c r="DW78" i="15"/>
  <c r="CN57" i="15"/>
  <c r="CX117" i="15"/>
  <c r="JW59" i="15"/>
  <c r="GR36" i="15"/>
  <c r="EU14" i="15"/>
  <c r="DX48" i="15"/>
  <c r="FZ44" i="15"/>
  <c r="KP84" i="15"/>
  <c r="IA83" i="15"/>
  <c r="DR25" i="15"/>
  <c r="LN47" i="15"/>
  <c r="MF70" i="15"/>
  <c r="KB74" i="15"/>
  <c r="GP82" i="15"/>
  <c r="ED17" i="15"/>
  <c r="FS106" i="15"/>
  <c r="FS42" i="15"/>
  <c r="IF67" i="15"/>
  <c r="GW12" i="15"/>
  <c r="CX105" i="15"/>
  <c r="IB86" i="15"/>
  <c r="IM39" i="15"/>
  <c r="OH116" i="15"/>
  <c r="NJ81" i="15"/>
  <c r="KU40" i="15"/>
  <c r="EZ119" i="15"/>
  <c r="GR65" i="15"/>
  <c r="IL31" i="15"/>
  <c r="GQ63" i="15"/>
  <c r="LS44" i="15"/>
  <c r="LO44" i="15" s="1"/>
  <c r="NO30" i="15"/>
  <c r="NM30" i="15" s="1"/>
  <c r="FM94" i="15"/>
  <c r="KO71" i="15"/>
  <c r="JF87" i="15"/>
  <c r="JX23" i="15"/>
  <c r="CN19" i="15"/>
  <c r="FX69" i="15"/>
  <c r="GW83" i="15"/>
  <c r="NP98" i="15"/>
  <c r="EI94" i="15"/>
  <c r="IX121" i="15"/>
  <c r="GR14" i="15"/>
  <c r="LY12" i="15"/>
  <c r="DF73" i="15"/>
  <c r="IN77" i="15"/>
  <c r="DR98" i="15"/>
  <c r="GV106" i="15"/>
  <c r="HH33" i="15"/>
  <c r="KI55" i="15"/>
  <c r="JV22" i="15"/>
  <c r="JT22" i="15" s="1"/>
  <c r="KD121" i="15"/>
  <c r="ML43" i="15"/>
  <c r="LF17" i="15"/>
  <c r="DQ18" i="15"/>
  <c r="HV24" i="15"/>
  <c r="KC81" i="15"/>
  <c r="CY66" i="15"/>
  <c r="CV66" i="15" s="1"/>
  <c r="NU22" i="15"/>
  <c r="HC93" i="15"/>
  <c r="HI33" i="15"/>
  <c r="EN77" i="15"/>
  <c r="GD6" i="15"/>
  <c r="LN107" i="15"/>
  <c r="MK117" i="15"/>
  <c r="GP7" i="15"/>
  <c r="MP28" i="15"/>
  <c r="GW33" i="15"/>
  <c r="FH64" i="15"/>
  <c r="KV118" i="15"/>
  <c r="CN92" i="15"/>
  <c r="JL69" i="15"/>
  <c r="NU35" i="15"/>
  <c r="CL26" i="15"/>
  <c r="IZ77" i="15"/>
  <c r="HT18" i="15"/>
  <c r="CN52" i="15"/>
  <c r="KC43" i="15"/>
  <c r="LA77" i="15"/>
  <c r="HI28" i="15"/>
  <c r="HH101" i="15"/>
  <c r="GV69" i="15"/>
  <c r="JQ13" i="15"/>
  <c r="EI56" i="15"/>
  <c r="EU53" i="15"/>
  <c r="IT68" i="15"/>
  <c r="HD119" i="15"/>
  <c r="CS24" i="15"/>
  <c r="CN91" i="15"/>
  <c r="HU49" i="15"/>
  <c r="IM38" i="15"/>
  <c r="IJ38" i="15" s="1"/>
  <c r="OB51" i="15"/>
  <c r="FT90" i="15"/>
  <c r="DX33" i="15"/>
  <c r="IZ61" i="15"/>
  <c r="IT39" i="15"/>
  <c r="NC45" i="15"/>
  <c r="FR68" i="15"/>
  <c r="EU85" i="15"/>
  <c r="EN87" i="15"/>
  <c r="OB105" i="15"/>
  <c r="FA33" i="15"/>
  <c r="HO99" i="15"/>
  <c r="CT32" i="15"/>
  <c r="CL16" i="15"/>
  <c r="LZ107" i="15"/>
  <c r="NV119" i="15"/>
  <c r="HU70" i="15"/>
  <c r="ND86" i="15"/>
  <c r="JV16" i="15"/>
  <c r="LR33" i="15"/>
  <c r="GL39" i="15"/>
  <c r="HC60" i="15"/>
  <c r="KP101" i="15"/>
  <c r="KH43" i="15"/>
  <c r="IX36" i="15"/>
  <c r="IS39" i="15"/>
  <c r="IR70" i="15"/>
  <c r="CM80" i="15"/>
  <c r="EH88" i="15"/>
  <c r="LL75" i="15"/>
  <c r="MD61" i="15"/>
  <c r="FN30" i="15"/>
  <c r="HT22" i="15"/>
  <c r="GJ71" i="15"/>
  <c r="HO109" i="15"/>
  <c r="KC78" i="15"/>
  <c r="KN34" i="15"/>
  <c r="LY10" i="15"/>
  <c r="FT88" i="15"/>
  <c r="EI99" i="15"/>
  <c r="EG99" i="15" s="1"/>
  <c r="FY76" i="15"/>
  <c r="JV8" i="15"/>
  <c r="GD47" i="15"/>
  <c r="MQ92" i="15"/>
  <c r="EH10" i="15"/>
  <c r="HC106" i="15"/>
  <c r="CX97" i="15"/>
  <c r="CW97" i="15" s="1"/>
  <c r="DP75" i="15"/>
  <c r="DN75" i="15" s="1"/>
  <c r="LH115" i="15"/>
  <c r="EO66" i="15"/>
  <c r="CR79" i="15"/>
  <c r="EZ46" i="15"/>
  <c r="MP22" i="15"/>
  <c r="KB97" i="15"/>
  <c r="NT105" i="15"/>
  <c r="IL116" i="15"/>
  <c r="LF74" i="15"/>
  <c r="LE74" i="15" s="1"/>
  <c r="ME23" i="15"/>
  <c r="LZ16" i="15"/>
  <c r="DE11" i="15"/>
  <c r="NO85" i="15"/>
  <c r="EB91" i="15"/>
  <c r="GL32" i="15"/>
  <c r="HZ82" i="15"/>
  <c r="LY50" i="15"/>
  <c r="IF38" i="15"/>
  <c r="NC89" i="15"/>
  <c r="OB58" i="15"/>
  <c r="FB29" i="15"/>
  <c r="JV48" i="15"/>
  <c r="LB54" i="15"/>
  <c r="DD54" i="15"/>
  <c r="IT69" i="15"/>
  <c r="NB30" i="15"/>
  <c r="LF14" i="15"/>
  <c r="LB11" i="15"/>
  <c r="CZ117" i="15"/>
  <c r="MV63" i="15"/>
  <c r="KV50" i="15"/>
  <c r="LR13" i="15"/>
  <c r="LQ13" i="15" s="1"/>
  <c r="LH24" i="15"/>
  <c r="NJ6" i="15"/>
  <c r="EI35" i="15"/>
  <c r="LM45" i="15"/>
  <c r="KI72" i="15"/>
  <c r="DP83" i="15"/>
  <c r="FS68" i="15"/>
  <c r="IT67" i="15"/>
  <c r="IP67" i="15" s="1"/>
  <c r="CS80" i="15"/>
  <c r="LG69" i="15"/>
  <c r="FZ14" i="15"/>
  <c r="IM23" i="15"/>
  <c r="OA35" i="15"/>
  <c r="KC19" i="15"/>
  <c r="LB108" i="15"/>
  <c r="EZ51" i="15"/>
  <c r="EU66" i="15"/>
  <c r="CY54" i="15"/>
  <c r="NU40" i="15"/>
  <c r="JE87" i="15"/>
  <c r="JA87" i="15" s="1"/>
  <c r="HB9" i="15"/>
  <c r="HB109" i="15"/>
  <c r="HO74" i="15"/>
  <c r="MF87" i="15"/>
  <c r="KU44" i="15"/>
  <c r="NU63" i="15"/>
  <c r="LY83" i="15"/>
  <c r="OH29" i="15"/>
  <c r="JP40" i="15"/>
  <c r="KB60" i="15"/>
  <c r="KH117" i="15"/>
  <c r="CM9" i="15"/>
  <c r="MX79" i="15"/>
  <c r="JE42" i="15"/>
  <c r="EU87" i="15"/>
  <c r="DP76" i="15"/>
  <c r="GW36" i="15"/>
  <c r="IH23" i="15"/>
  <c r="EC60" i="15"/>
  <c r="KB59" i="15"/>
  <c r="LY40" i="15"/>
  <c r="NH95" i="15"/>
  <c r="NG95" i="15" s="1"/>
  <c r="GQ27" i="15"/>
  <c r="NC107" i="15"/>
  <c r="MZ107" i="15" s="1"/>
  <c r="CZ92" i="15"/>
  <c r="NZ24" i="15"/>
  <c r="NJ19" i="15"/>
  <c r="HJ8" i="15"/>
  <c r="HE8" i="15" s="1"/>
  <c r="NU27" i="15"/>
  <c r="IA15" i="15"/>
  <c r="EN21" i="15"/>
  <c r="EM21" i="15" s="1"/>
  <c r="KJ56" i="15"/>
  <c r="IR50" i="15"/>
  <c r="LH90" i="15"/>
  <c r="KN78" i="15"/>
  <c r="KM78" i="15" s="1"/>
  <c r="LT22" i="15"/>
  <c r="LO22" i="15" s="1"/>
  <c r="FX73" i="15"/>
  <c r="KV23" i="15"/>
  <c r="CX88" i="15"/>
  <c r="LG16" i="15"/>
  <c r="LE16" i="15" s="1"/>
  <c r="NC62" i="15"/>
  <c r="GV23" i="15"/>
  <c r="MD21" i="15"/>
  <c r="LR90" i="15"/>
  <c r="LQ90" i="15" s="1"/>
  <c r="IN88" i="15"/>
  <c r="JP78" i="15"/>
  <c r="GJ33" i="15"/>
  <c r="LT121" i="15"/>
  <c r="HH13" i="15"/>
  <c r="ME43" i="15"/>
  <c r="GP99" i="15"/>
  <c r="EN108" i="15"/>
  <c r="EL108" i="15" s="1"/>
  <c r="OF62" i="15"/>
  <c r="LX27" i="15"/>
  <c r="FA22" i="15"/>
  <c r="JP77" i="15"/>
  <c r="JX30" i="15"/>
  <c r="CS79" i="15"/>
  <c r="LN83" i="15"/>
  <c r="EV34" i="15"/>
  <c r="MR96" i="15"/>
  <c r="FY50" i="15"/>
  <c r="KJ7" i="15"/>
  <c r="DV116" i="15"/>
  <c r="KJ35" i="15"/>
  <c r="GK82" i="15"/>
  <c r="IG9" i="15"/>
  <c r="FR39" i="15"/>
  <c r="EZ58" i="15"/>
  <c r="OH70" i="15"/>
  <c r="LS69" i="15"/>
  <c r="IN31" i="15"/>
  <c r="GD83" i="15"/>
  <c r="GC83" i="15" s="1"/>
  <c r="DW74" i="15"/>
  <c r="FN66" i="15"/>
  <c r="MD60" i="15"/>
  <c r="OG50" i="15"/>
  <c r="GX83" i="15"/>
  <c r="EN94" i="15"/>
  <c r="NV45" i="15"/>
  <c r="NQ45" i="15" s="1"/>
  <c r="KU54" i="15"/>
  <c r="ML39" i="15"/>
  <c r="GJ66" i="15"/>
  <c r="LY29" i="15"/>
  <c r="HZ59" i="15"/>
  <c r="FS56" i="15"/>
  <c r="IY53" i="15"/>
  <c r="MR72" i="15"/>
  <c r="MF82" i="15"/>
  <c r="FA51" i="15"/>
  <c r="IB55" i="15"/>
  <c r="CR22" i="15"/>
  <c r="EH60" i="15"/>
  <c r="KZ55" i="15"/>
  <c r="FZ117" i="15"/>
  <c r="KH116" i="15"/>
  <c r="IR62" i="15"/>
  <c r="OG25" i="15"/>
  <c r="FA30" i="15"/>
  <c r="EY30" i="15" s="1"/>
  <c r="IT90" i="15"/>
  <c r="GX41" i="15"/>
  <c r="MW81" i="15"/>
  <c r="LG21" i="15"/>
  <c r="OA58" i="15"/>
  <c r="LZ61" i="15"/>
  <c r="EC61" i="15"/>
  <c r="EH100" i="15"/>
  <c r="BK100" i="15" s="1"/>
  <c r="HU80" i="15"/>
  <c r="KT32" i="15"/>
  <c r="MQ51" i="15"/>
  <c r="LG118" i="15"/>
  <c r="EH29" i="15"/>
  <c r="KB79" i="15"/>
  <c r="IA70" i="15"/>
  <c r="EH106" i="15"/>
  <c r="BK106" i="15" s="1"/>
  <c r="MF57" i="15"/>
  <c r="JD52" i="15"/>
  <c r="GD70" i="15"/>
  <c r="IR115" i="15"/>
  <c r="IQ115" i="15" s="1"/>
  <c r="FZ52" i="15"/>
  <c r="LZ64" i="15"/>
  <c r="FZ33" i="15"/>
  <c r="FM51" i="15"/>
  <c r="CR37" i="15"/>
  <c r="IM10" i="15"/>
  <c r="EB94" i="15"/>
  <c r="DY94" i="15" s="1"/>
  <c r="DR117" i="15"/>
  <c r="ML54" i="15"/>
  <c r="DV55" i="15"/>
  <c r="MK79" i="15"/>
  <c r="KJ86" i="15"/>
  <c r="FN15" i="15"/>
  <c r="DL7" i="15"/>
  <c r="OA39" i="15"/>
  <c r="FH53" i="15"/>
  <c r="ET73" i="15"/>
  <c r="JX52" i="15"/>
  <c r="NT80" i="15"/>
  <c r="KP21" i="15"/>
  <c r="JX42" i="15"/>
  <c r="NN53" i="15"/>
  <c r="NK53" i="15" s="1"/>
  <c r="DJ38" i="15"/>
  <c r="DW32" i="15"/>
  <c r="FB65" i="15"/>
  <c r="DR83" i="15"/>
  <c r="OH90" i="15"/>
  <c r="LM31" i="15"/>
  <c r="KN44" i="15"/>
  <c r="OA40" i="15"/>
  <c r="NC99" i="15"/>
  <c r="IN49" i="15"/>
  <c r="IL29" i="15"/>
  <c r="DJ31" i="15"/>
  <c r="GD68" i="15"/>
  <c r="GC68" i="15" s="1"/>
  <c r="JD69" i="15"/>
  <c r="JP121" i="15"/>
  <c r="FZ9" i="15"/>
  <c r="KC37" i="15"/>
  <c r="NJ79" i="15"/>
  <c r="CS50" i="15"/>
  <c r="CP50" i="15" s="1"/>
  <c r="HC51" i="15"/>
  <c r="NZ93" i="15"/>
  <c r="JF17" i="15"/>
  <c r="LM50" i="15"/>
  <c r="GX80" i="15"/>
  <c r="EV105" i="15"/>
  <c r="IS43" i="15"/>
  <c r="JQ38" i="15"/>
  <c r="JE86" i="15"/>
  <c r="NI20" i="15"/>
  <c r="LN74" i="15"/>
  <c r="DD68" i="15"/>
  <c r="EV51" i="15"/>
  <c r="ME51" i="15"/>
  <c r="IM56" i="15"/>
  <c r="KC28" i="15"/>
  <c r="EO78" i="15"/>
  <c r="IM37" i="15"/>
  <c r="ED59" i="15"/>
  <c r="CT73" i="15"/>
  <c r="NV120" i="15"/>
  <c r="NC23" i="15"/>
  <c r="JL68" i="15"/>
  <c r="KP93" i="15"/>
  <c r="FH117" i="15"/>
  <c r="MF9" i="15"/>
  <c r="EZ117" i="15"/>
  <c r="EI78" i="15"/>
  <c r="IL63" i="15"/>
  <c r="KD51" i="15"/>
  <c r="CY58" i="15"/>
  <c r="JQ120" i="15"/>
  <c r="HU83" i="15"/>
  <c r="DL49" i="15"/>
  <c r="DV8" i="15"/>
  <c r="KH6" i="15"/>
  <c r="ML70" i="15"/>
  <c r="HC27" i="15"/>
  <c r="LF120" i="15"/>
  <c r="IL119" i="15"/>
  <c r="JK120" i="15"/>
  <c r="KB31" i="15"/>
  <c r="NB121" i="15"/>
  <c r="JL55" i="15"/>
  <c r="JG55" i="15" s="1"/>
  <c r="LH63" i="15"/>
  <c r="MR59" i="15"/>
  <c r="MV32" i="15"/>
  <c r="NB23" i="15"/>
  <c r="LA9" i="15"/>
  <c r="NT88" i="15"/>
  <c r="JD13" i="15"/>
  <c r="KN108" i="15"/>
  <c r="LH94" i="15"/>
  <c r="NU46" i="15"/>
  <c r="DW73" i="15"/>
  <c r="NI115" i="15"/>
  <c r="IA59" i="15"/>
  <c r="DP89" i="15"/>
  <c r="DM89" i="15" s="1"/>
  <c r="EN13" i="15"/>
  <c r="DF100" i="15"/>
  <c r="NP97" i="15"/>
  <c r="ME82" i="15"/>
  <c r="JL7" i="15"/>
  <c r="HH77" i="15"/>
  <c r="HB49" i="15"/>
  <c r="HA49" i="15" s="1"/>
  <c r="MP121" i="15"/>
  <c r="GF66" i="15"/>
  <c r="GK77" i="15"/>
  <c r="FF47" i="15"/>
  <c r="ME15" i="15"/>
  <c r="DL57" i="15"/>
  <c r="JX75" i="15"/>
  <c r="DK71" i="15"/>
  <c r="LT71" i="15"/>
  <c r="IX12" i="15"/>
  <c r="ND28" i="15"/>
  <c r="MZ28" i="15" s="1"/>
  <c r="GQ73" i="15"/>
  <c r="GO73" i="15" s="1"/>
  <c r="KB7" i="15"/>
  <c r="NN63" i="15"/>
  <c r="NO13" i="15"/>
  <c r="NL13" i="15" s="1"/>
  <c r="OG97" i="15"/>
  <c r="IT80" i="15"/>
  <c r="HZ39" i="15"/>
  <c r="JD58" i="15"/>
  <c r="HN75" i="15"/>
  <c r="HN90" i="15"/>
  <c r="EB58" i="15"/>
  <c r="DZ58" i="15" s="1"/>
  <c r="GJ41" i="15"/>
  <c r="NI57" i="15"/>
  <c r="KJ45" i="15"/>
  <c r="ME48" i="15"/>
  <c r="HJ14" i="15"/>
  <c r="HE14" i="15" s="1"/>
  <c r="EI109" i="15"/>
  <c r="DL97" i="15"/>
  <c r="NU12" i="15"/>
  <c r="GJ107" i="15"/>
  <c r="LA58" i="15"/>
  <c r="CX21" i="15"/>
  <c r="KZ81" i="15"/>
  <c r="KY81" i="15" s="1"/>
  <c r="FZ43" i="15"/>
  <c r="HN88" i="15"/>
  <c r="HP88" i="15"/>
  <c r="LX90" i="15"/>
  <c r="LW90" i="15" s="1"/>
  <c r="NV48" i="15"/>
  <c r="LF26" i="15"/>
  <c r="KZ97" i="15"/>
  <c r="IZ15" i="15"/>
  <c r="CY64" i="15"/>
  <c r="MQ41" i="15"/>
  <c r="FH116" i="15"/>
  <c r="JP13" i="15"/>
  <c r="HP95" i="15"/>
  <c r="HC58" i="15"/>
  <c r="EV95" i="15"/>
  <c r="DF22" i="15"/>
  <c r="NP71" i="15"/>
  <c r="KZ117" i="15"/>
  <c r="OG27" i="15"/>
  <c r="IM65" i="15"/>
  <c r="HO27" i="15"/>
  <c r="HM27" i="15" s="1"/>
  <c r="HB30" i="15"/>
  <c r="GV101" i="15"/>
  <c r="IL45" i="15"/>
  <c r="NO22" i="15"/>
  <c r="NC31" i="15"/>
  <c r="KO8" i="15"/>
  <c r="DQ38" i="15"/>
  <c r="EU75" i="15"/>
  <c r="CR40" i="15"/>
  <c r="FY53" i="15"/>
  <c r="NB47" i="15"/>
  <c r="NO93" i="15"/>
  <c r="NL93" i="15" s="1"/>
  <c r="EZ73" i="15"/>
  <c r="HH89" i="15"/>
  <c r="NO58" i="15"/>
  <c r="NK58" i="15" s="1"/>
  <c r="GL66" i="15"/>
  <c r="KJ62" i="15"/>
  <c r="IS49" i="15"/>
  <c r="JR53" i="15"/>
  <c r="MP63" i="15"/>
  <c r="MN63" i="15" s="1"/>
  <c r="JP50" i="15"/>
  <c r="LR91" i="15"/>
  <c r="HI47" i="15"/>
  <c r="NT7" i="15"/>
  <c r="CX57" i="15"/>
  <c r="MD100" i="15"/>
  <c r="FL20" i="15"/>
  <c r="MJ99" i="15"/>
  <c r="IT73" i="15"/>
  <c r="HC30" i="15"/>
  <c r="HA30" i="15" s="1"/>
  <c r="JQ30" i="15"/>
  <c r="GX42" i="15"/>
  <c r="IF50" i="15"/>
  <c r="ML106" i="15"/>
  <c r="OH66" i="15"/>
  <c r="LR82" i="15"/>
  <c r="EN6" i="15"/>
  <c r="KD53" i="15"/>
  <c r="OA10" i="15"/>
  <c r="CR15" i="15"/>
  <c r="NI64" i="15"/>
  <c r="EI82" i="15"/>
  <c r="JR17" i="15"/>
  <c r="IB48" i="15"/>
  <c r="DW55" i="15"/>
  <c r="NT40" i="15"/>
  <c r="KO105" i="15"/>
  <c r="LF21" i="15"/>
  <c r="NI77" i="15"/>
  <c r="MW8" i="15"/>
  <c r="LN92" i="15"/>
  <c r="FN69" i="15"/>
  <c r="LF39" i="15"/>
  <c r="JD33" i="15"/>
  <c r="ET69" i="15"/>
  <c r="DJ51" i="15"/>
  <c r="ML20" i="15"/>
  <c r="FY6" i="15"/>
  <c r="FL76" i="15"/>
  <c r="KN13" i="15"/>
  <c r="KM13" i="15" s="1"/>
  <c r="EB87" i="15"/>
  <c r="HJ70" i="15"/>
  <c r="IS99" i="15"/>
  <c r="IP99" i="15" s="1"/>
  <c r="FB50" i="15"/>
  <c r="GV33" i="15"/>
  <c r="NN81" i="15"/>
  <c r="NH16" i="15"/>
  <c r="LF23" i="15"/>
  <c r="LD23" i="15" s="1"/>
  <c r="KI46" i="15"/>
  <c r="FR59" i="15"/>
  <c r="IX109" i="15"/>
  <c r="OB54" i="15"/>
  <c r="JL84" i="15"/>
  <c r="FY42" i="15"/>
  <c r="IL65" i="15"/>
  <c r="FL41" i="15"/>
  <c r="FI41" i="15" s="1"/>
  <c r="IR61" i="15"/>
  <c r="JD16" i="15"/>
  <c r="JB16" i="15" s="1"/>
  <c r="GX67" i="15"/>
  <c r="FL80" i="15"/>
  <c r="IA23" i="15"/>
  <c r="CX75" i="15"/>
  <c r="MV94" i="15"/>
  <c r="HC119" i="15"/>
  <c r="HA119" i="15" s="1"/>
  <c r="EB56" i="15"/>
  <c r="FX77" i="15"/>
  <c r="DQ118" i="15"/>
  <c r="IG43" i="15"/>
  <c r="IC43" i="15" s="1"/>
  <c r="NH29" i="15"/>
  <c r="EC24" i="15"/>
  <c r="DR38" i="15"/>
  <c r="JX22" i="15"/>
  <c r="KV24" i="15"/>
  <c r="MJ35" i="15"/>
  <c r="GJ27" i="15"/>
  <c r="OB46" i="15"/>
  <c r="DP20" i="15"/>
  <c r="CR85" i="15"/>
  <c r="CQ85" i="15" s="1"/>
  <c r="NH60" i="15"/>
  <c r="IZ71" i="15"/>
  <c r="NP39" i="15"/>
  <c r="DD53" i="15"/>
  <c r="DJ24" i="15"/>
  <c r="DW119" i="15"/>
  <c r="DU119" i="15" s="1"/>
  <c r="GJ26" i="15"/>
  <c r="JR97" i="15"/>
  <c r="DQ87" i="15"/>
  <c r="FS83" i="15"/>
  <c r="JW20" i="15"/>
  <c r="GP63" i="15"/>
  <c r="FZ107" i="15"/>
  <c r="EP19" i="15"/>
  <c r="HT46" i="15"/>
  <c r="FY87" i="15"/>
  <c r="FW87" i="15" s="1"/>
  <c r="JV66" i="15"/>
  <c r="IA60" i="15"/>
  <c r="DV44" i="15"/>
  <c r="KH65" i="15"/>
  <c r="CN64" i="15"/>
  <c r="NU67" i="15"/>
  <c r="NR67" i="15" s="1"/>
  <c r="JE46" i="15"/>
  <c r="IS96" i="15"/>
  <c r="DP51" i="15"/>
  <c r="HU81" i="15"/>
  <c r="HS81" i="15" s="1"/>
  <c r="FM39" i="15"/>
  <c r="EB105" i="15"/>
  <c r="EA105" i="15" s="1"/>
  <c r="DV35" i="15"/>
  <c r="CM57" i="15"/>
  <c r="CK57" i="15" s="1"/>
  <c r="HD115" i="15"/>
  <c r="DF80" i="15"/>
  <c r="JQ20" i="15"/>
  <c r="KI33" i="15"/>
  <c r="CX94" i="15"/>
  <c r="ML60" i="15"/>
  <c r="JW58" i="15"/>
  <c r="JT58" i="15" s="1"/>
  <c r="NZ85" i="15"/>
  <c r="EN51" i="15"/>
  <c r="GJ72" i="15"/>
  <c r="HO32" i="15"/>
  <c r="IH16" i="15"/>
  <c r="IC16" i="15" s="1"/>
  <c r="NZ78" i="15"/>
  <c r="LT18" i="15"/>
  <c r="EO67" i="15"/>
  <c r="EU116" i="15"/>
  <c r="EQ116" i="15" s="1"/>
  <c r="HP50" i="15"/>
  <c r="FM71" i="15"/>
  <c r="DF65" i="15"/>
  <c r="GR88" i="15"/>
  <c r="KP23" i="15"/>
  <c r="CT38" i="15"/>
  <c r="FZ31" i="15"/>
  <c r="HN54" i="15"/>
  <c r="JX36" i="15"/>
  <c r="FF80" i="15"/>
  <c r="GR10" i="15"/>
  <c r="FX48" i="15"/>
  <c r="EH83" i="15"/>
  <c r="BK83" i="15" s="1"/>
  <c r="HO26" i="15"/>
  <c r="CY67" i="15"/>
  <c r="IT76" i="15"/>
  <c r="IO76" i="15" s="1"/>
  <c r="HO87" i="15"/>
  <c r="HM87" i="15" s="1"/>
  <c r="IX75" i="15"/>
  <c r="EO11" i="15"/>
  <c r="DX105" i="15"/>
  <c r="GK57" i="15"/>
  <c r="CL54" i="15"/>
  <c r="KO83" i="15"/>
  <c r="EH80" i="15"/>
  <c r="CL13" i="15"/>
  <c r="CZ71" i="15"/>
  <c r="KV88" i="15"/>
  <c r="IL117" i="15"/>
  <c r="IJ117" i="15" s="1"/>
  <c r="JR60" i="15"/>
  <c r="EU91" i="15"/>
  <c r="MW31" i="15"/>
  <c r="NB58" i="15"/>
  <c r="ME53" i="15"/>
  <c r="JQ73" i="15"/>
  <c r="EJ92" i="15"/>
  <c r="JK79" i="15"/>
  <c r="MK64" i="15"/>
  <c r="LR23" i="15"/>
  <c r="HI44" i="15"/>
  <c r="IH13" i="15"/>
  <c r="ID13" i="15" s="1"/>
  <c r="MX105" i="15"/>
  <c r="IN13" i="15"/>
  <c r="JR38" i="15"/>
  <c r="IH118" i="15"/>
  <c r="NZ68" i="15"/>
  <c r="EH43" i="15"/>
  <c r="GR72" i="15"/>
  <c r="NH56" i="15"/>
  <c r="IX90" i="15"/>
  <c r="GW24" i="15"/>
  <c r="LA92" i="15"/>
  <c r="KP95" i="15"/>
  <c r="KL95" i="15" s="1"/>
  <c r="MQ109" i="15"/>
  <c r="KU94" i="15"/>
  <c r="DK23" i="15"/>
  <c r="NI6" i="15"/>
  <c r="MF40" i="15"/>
  <c r="IB41" i="15"/>
  <c r="HI61" i="15"/>
  <c r="LA46" i="15"/>
  <c r="MP7" i="15"/>
  <c r="GD11" i="15"/>
  <c r="GC11" i="15" s="1"/>
  <c r="NN55" i="15"/>
  <c r="IM21" i="15"/>
  <c r="ET61" i="15"/>
  <c r="LT78" i="15"/>
  <c r="LB57" i="15"/>
  <c r="EP89" i="15"/>
  <c r="EK89" i="15" s="1"/>
  <c r="FY45" i="15"/>
  <c r="LY118" i="15"/>
  <c r="HU84" i="15"/>
  <c r="FL55" i="15"/>
  <c r="DR28" i="15"/>
  <c r="CL80" i="15"/>
  <c r="JQ84" i="15"/>
  <c r="JP26" i="15"/>
  <c r="DQ8" i="15"/>
  <c r="IB7" i="15"/>
  <c r="DR39" i="15"/>
  <c r="GV75" i="15"/>
  <c r="HI46" i="15"/>
  <c r="NI105" i="15"/>
  <c r="FG83" i="15"/>
  <c r="EP121" i="15"/>
  <c r="LG9" i="15"/>
  <c r="NZ48" i="15"/>
  <c r="DR93" i="15"/>
  <c r="HI51" i="15"/>
  <c r="ND9" i="15"/>
  <c r="CR14" i="15"/>
  <c r="GW106" i="15"/>
  <c r="GS106" i="15" s="1"/>
  <c r="FZ60" i="15"/>
  <c r="ML30" i="15"/>
  <c r="IL91" i="15"/>
  <c r="HU57" i="15"/>
  <c r="MD78" i="15"/>
  <c r="JJ117" i="15"/>
  <c r="GL93" i="15"/>
  <c r="HO118" i="15"/>
  <c r="IF6" i="15"/>
  <c r="IE6" i="15" s="1"/>
  <c r="DL78" i="15"/>
  <c r="HH84" i="15"/>
  <c r="FA9" i="15"/>
  <c r="DR7" i="15"/>
  <c r="GD79" i="15"/>
  <c r="HD66" i="15"/>
  <c r="LT116" i="15"/>
  <c r="NJ51" i="15"/>
  <c r="OF19" i="15"/>
  <c r="OE19" i="15" s="1"/>
  <c r="HZ79" i="15"/>
  <c r="NB53" i="15"/>
  <c r="LB14" i="15"/>
  <c r="IF16" i="15"/>
  <c r="KD84" i="15"/>
  <c r="FB69" i="15"/>
  <c r="CL25" i="15"/>
  <c r="FS41" i="15"/>
  <c r="KU88" i="15"/>
  <c r="DL65" i="15"/>
  <c r="EZ23" i="15"/>
  <c r="JW84" i="15"/>
  <c r="ML37" i="15"/>
  <c r="LX8" i="15"/>
  <c r="IX56" i="15"/>
  <c r="NN78" i="15"/>
  <c r="EC96" i="15"/>
  <c r="IT85" i="15"/>
  <c r="ME55" i="15"/>
  <c r="LA49" i="15"/>
  <c r="HT10" i="15"/>
  <c r="LY22" i="15"/>
  <c r="KH80" i="15"/>
  <c r="DP108" i="15"/>
  <c r="ME73" i="15"/>
  <c r="FS60" i="15"/>
  <c r="OB88" i="15"/>
  <c r="OH120" i="15"/>
  <c r="FF53" i="15"/>
  <c r="DW69" i="15"/>
  <c r="LR48" i="15"/>
  <c r="GW77" i="15"/>
  <c r="KC82" i="15"/>
  <c r="JY82" i="15" s="1"/>
  <c r="MR82" i="15"/>
  <c r="GF18" i="15"/>
  <c r="KD66" i="15"/>
  <c r="MP34" i="15"/>
  <c r="FS88" i="15"/>
  <c r="HC47" i="15"/>
  <c r="JL108" i="15"/>
  <c r="LR88" i="15"/>
  <c r="EJ40" i="15"/>
  <c r="LZ58" i="15"/>
  <c r="GP81" i="15"/>
  <c r="CT77" i="15"/>
  <c r="CS90" i="15"/>
  <c r="DE93" i="15"/>
  <c r="LY35" i="15"/>
  <c r="HD11" i="15"/>
  <c r="HZ70" i="15"/>
  <c r="JV6" i="15"/>
  <c r="JS6" i="15" s="1"/>
  <c r="GQ59" i="15"/>
  <c r="KC35" i="15"/>
  <c r="GK84" i="15"/>
  <c r="HT33" i="15"/>
  <c r="GL101" i="15"/>
  <c r="GH101" i="15" s="1"/>
  <c r="HV64" i="15"/>
  <c r="MX121" i="15"/>
  <c r="NJ97" i="15"/>
  <c r="LR98" i="15"/>
  <c r="DK50" i="15"/>
  <c r="LH74" i="15"/>
  <c r="LC74" i="15" s="1"/>
  <c r="CN86" i="15"/>
  <c r="GE48" i="15"/>
  <c r="JF78" i="15"/>
  <c r="JA78" i="15" s="1"/>
  <c r="DK64" i="15"/>
  <c r="IB72" i="15"/>
  <c r="ND19" i="15"/>
  <c r="LM60" i="15"/>
  <c r="EJ14" i="15"/>
  <c r="EP36" i="15"/>
  <c r="EL36" i="15" s="1"/>
  <c r="IX93" i="15"/>
  <c r="OA81" i="15"/>
  <c r="ML46" i="15"/>
  <c r="DK90" i="15"/>
  <c r="MP69" i="15"/>
  <c r="JV82" i="15"/>
  <c r="CZ95" i="15"/>
  <c r="FL6" i="15"/>
  <c r="LX42" i="15"/>
  <c r="OA69" i="15"/>
  <c r="EJ24" i="15"/>
  <c r="JX19" i="15"/>
  <c r="LG17" i="15"/>
  <c r="FR116" i="15"/>
  <c r="MD50" i="15"/>
  <c r="LZ7" i="15"/>
  <c r="KC91" i="15"/>
  <c r="HU14" i="15"/>
  <c r="IG20" i="15"/>
  <c r="ID20" i="15" s="1"/>
  <c r="HP20" i="15"/>
  <c r="IS46" i="15"/>
  <c r="HO60" i="15"/>
  <c r="OG80" i="15"/>
  <c r="DR79" i="15"/>
  <c r="MR68" i="15"/>
  <c r="HD6" i="15"/>
  <c r="EB32" i="15"/>
  <c r="CN119" i="15"/>
  <c r="DX62" i="15"/>
  <c r="EH71" i="15"/>
  <c r="MF26" i="15"/>
  <c r="KH57" i="15"/>
  <c r="EP81" i="15"/>
  <c r="EJ55" i="15"/>
  <c r="OF24" i="15"/>
  <c r="JX76" i="15"/>
  <c r="JT76" i="15" s="1"/>
  <c r="FR108" i="15"/>
  <c r="JV59" i="15"/>
  <c r="NJ39" i="15"/>
  <c r="CR73" i="15"/>
  <c r="EI59" i="15"/>
  <c r="JD121" i="15"/>
  <c r="MQ73" i="15"/>
  <c r="FH78" i="15"/>
  <c r="FD78" i="15" s="1"/>
  <c r="IG51" i="15"/>
  <c r="EZ64" i="15"/>
  <c r="EC65" i="15"/>
  <c r="IH116" i="15"/>
  <c r="IC116" i="15" s="1"/>
  <c r="MR47" i="15"/>
  <c r="OH119" i="15"/>
  <c r="OA9" i="15"/>
  <c r="GX18" i="15"/>
  <c r="GW39" i="15"/>
  <c r="KV47" i="15"/>
  <c r="NT25" i="15"/>
  <c r="NQ25" i="15" s="1"/>
  <c r="NC98" i="15"/>
  <c r="LA43" i="15"/>
  <c r="FF48" i="15"/>
  <c r="MJ88" i="15"/>
  <c r="MH88" i="15" s="1"/>
  <c r="JR27" i="15"/>
  <c r="JN27" i="15" s="1"/>
  <c r="HB21" i="15"/>
  <c r="MJ91" i="15"/>
  <c r="FF72" i="15"/>
  <c r="FC72" i="15" s="1"/>
  <c r="CR26" i="15"/>
  <c r="HC76" i="15"/>
  <c r="DE91" i="15"/>
  <c r="CL62" i="15"/>
  <c r="OF121" i="15"/>
  <c r="OE121" i="15" s="1"/>
  <c r="JV92" i="15"/>
  <c r="IG118" i="15"/>
  <c r="HO69" i="15"/>
  <c r="HL69" i="15" s="1"/>
  <c r="NI117" i="15"/>
  <c r="NG117" i="15" s="1"/>
  <c r="HD120" i="15"/>
  <c r="IX108" i="15"/>
  <c r="KB69" i="15"/>
  <c r="LB82" i="15"/>
  <c r="NO16" i="15"/>
  <c r="GE28" i="15"/>
  <c r="LM61" i="15"/>
  <c r="KB98" i="15"/>
  <c r="JY98" i="15" s="1"/>
  <c r="LM96" i="15"/>
  <c r="JR83" i="15"/>
  <c r="JD19" i="15"/>
  <c r="JW40" i="15"/>
  <c r="HI17" i="15"/>
  <c r="OG54" i="15"/>
  <c r="OD54" i="15" s="1"/>
  <c r="NH90" i="15"/>
  <c r="NG90" i="15" s="1"/>
  <c r="KP24" i="15"/>
  <c r="MV75" i="15"/>
  <c r="NJ17" i="15"/>
  <c r="GE69" i="15"/>
  <c r="IN75" i="15"/>
  <c r="IJ75" i="15" s="1"/>
  <c r="MJ106" i="15"/>
  <c r="CN17" i="15"/>
  <c r="IT88" i="15"/>
  <c r="GD115" i="15"/>
  <c r="ML62" i="15"/>
  <c r="FX37" i="15"/>
  <c r="NH20" i="15"/>
  <c r="NG20" i="15" s="1"/>
  <c r="FF95" i="15"/>
  <c r="GW96" i="15"/>
  <c r="EB108" i="15"/>
  <c r="NB20" i="15"/>
  <c r="EO77" i="15"/>
  <c r="GL74" i="15"/>
  <c r="NH59" i="15"/>
  <c r="NG59" i="15" s="1"/>
  <c r="NV72" i="15"/>
  <c r="HZ109" i="15"/>
  <c r="HY109" i="15" s="1"/>
  <c r="IF21" i="15"/>
  <c r="MX11" i="15"/>
  <c r="JD23" i="15"/>
  <c r="IS50" i="15"/>
  <c r="GF26" i="15"/>
  <c r="LT13" i="15"/>
  <c r="JF106" i="15"/>
  <c r="MQ7" i="15"/>
  <c r="MF42" i="15"/>
  <c r="KV20" i="15"/>
  <c r="JP82" i="15"/>
  <c r="NJ10" i="15"/>
  <c r="FH30" i="15"/>
  <c r="LL33" i="15"/>
  <c r="IM120" i="15"/>
  <c r="OA90" i="15"/>
  <c r="LX84" i="15"/>
  <c r="HV97" i="15"/>
  <c r="KC101" i="15"/>
  <c r="JD86" i="15"/>
  <c r="JC86" i="15" s="1"/>
  <c r="IX116" i="15"/>
  <c r="LZ54" i="15"/>
  <c r="GQ21" i="15"/>
  <c r="GM21" i="15" s="1"/>
  <c r="JJ118" i="15"/>
  <c r="JG118" i="15" s="1"/>
  <c r="DW107" i="15"/>
  <c r="JK91" i="15"/>
  <c r="IR51" i="15"/>
  <c r="IQ51" i="15" s="1"/>
  <c r="HH24" i="15"/>
  <c r="HE24" i="15" s="1"/>
  <c r="FT80" i="15"/>
  <c r="OF60" i="15"/>
  <c r="LN65" i="15"/>
  <c r="FT25" i="15"/>
  <c r="FP25" i="15" s="1"/>
  <c r="MX62" i="15"/>
  <c r="GW49" i="15"/>
  <c r="IF63" i="15"/>
  <c r="GR109" i="15"/>
  <c r="CN48" i="15"/>
  <c r="OH47" i="15"/>
  <c r="LY44" i="15"/>
  <c r="KJ100" i="15"/>
  <c r="CY21" i="15"/>
  <c r="DW41" i="15"/>
  <c r="EU99" i="15"/>
  <c r="ES99" i="15" s="1"/>
  <c r="FZ120" i="15"/>
  <c r="LL23" i="15"/>
  <c r="GE17" i="15"/>
  <c r="NN121" i="15"/>
  <c r="NM121" i="15" s="1"/>
  <c r="FZ7" i="15"/>
  <c r="GK14" i="15"/>
  <c r="IM116" i="15"/>
  <c r="DE40" i="15"/>
  <c r="DR57" i="15"/>
  <c r="FA58" i="15"/>
  <c r="HJ42" i="15"/>
  <c r="MQ14" i="15"/>
  <c r="CZ13" i="15"/>
  <c r="JF73" i="15"/>
  <c r="KN71" i="15"/>
  <c r="LH50" i="15"/>
  <c r="KB66" i="15"/>
  <c r="KJ70" i="15"/>
  <c r="LB119" i="15"/>
  <c r="NZ109" i="15"/>
  <c r="CT37" i="15"/>
  <c r="FH32" i="15"/>
  <c r="CL51" i="15"/>
  <c r="EZ45" i="15"/>
  <c r="CR93" i="15"/>
  <c r="GE66" i="15"/>
  <c r="HB36" i="15"/>
  <c r="KP31" i="15"/>
  <c r="NT12" i="15"/>
  <c r="IM34" i="15"/>
  <c r="EN121" i="15"/>
  <c r="EO101" i="15"/>
  <c r="IA52" i="15"/>
  <c r="JP52" i="15"/>
  <c r="IG96" i="15"/>
  <c r="GV28" i="15"/>
  <c r="EN49" i="15"/>
  <c r="EZ41" i="15"/>
  <c r="EU9" i="15"/>
  <c r="FF22" i="15"/>
  <c r="FE22" i="15" s="1"/>
  <c r="HU119" i="15"/>
  <c r="EO118" i="15"/>
  <c r="GD118" i="15"/>
  <c r="JF57" i="15"/>
  <c r="HT45" i="15"/>
  <c r="HQ45" i="15" s="1"/>
  <c r="KV69" i="15"/>
  <c r="DF35" i="15"/>
  <c r="LA23" i="15"/>
  <c r="LA54" i="15"/>
  <c r="KW54" i="15" s="1"/>
  <c r="IX115" i="15"/>
  <c r="IW115" i="15" s="1"/>
  <c r="EZ82" i="15"/>
  <c r="OF105" i="15"/>
  <c r="GQ87" i="15"/>
  <c r="GR87" i="15"/>
  <c r="HC84" i="15"/>
  <c r="DD21" i="15"/>
  <c r="MK16" i="15"/>
  <c r="MG16" i="15" s="1"/>
  <c r="JK78" i="15"/>
  <c r="LZ74" i="15"/>
  <c r="KC115" i="15"/>
  <c r="JP8" i="15"/>
  <c r="HB20" i="15"/>
  <c r="IG82" i="15"/>
  <c r="NO59" i="15"/>
  <c r="NM59" i="15" s="1"/>
  <c r="GK40" i="15"/>
  <c r="KC72" i="15"/>
  <c r="OF69" i="15"/>
  <c r="IH106" i="15"/>
  <c r="IG42" i="15"/>
  <c r="IE42" i="15" s="1"/>
  <c r="GR45" i="15"/>
  <c r="JV98" i="15"/>
  <c r="NB88" i="15"/>
  <c r="NA88" i="15" s="1"/>
  <c r="EV53" i="15"/>
  <c r="CS78" i="15"/>
  <c r="IB97" i="15"/>
  <c r="ET32" i="15"/>
  <c r="IZ17" i="15"/>
  <c r="IZ37" i="15"/>
  <c r="KO63" i="15"/>
  <c r="MK49" i="15"/>
  <c r="FF73" i="15"/>
  <c r="KZ27" i="15"/>
  <c r="NO15" i="15"/>
  <c r="JP12" i="15"/>
  <c r="LS121" i="15"/>
  <c r="LR101" i="15"/>
  <c r="FT105" i="15"/>
  <c r="CX27" i="15"/>
  <c r="JW64" i="15"/>
  <c r="JT64" i="15" s="1"/>
  <c r="DK100" i="15"/>
  <c r="DW24" i="15"/>
  <c r="DE35" i="15"/>
  <c r="DC35" i="15" s="1"/>
  <c r="IS118" i="15"/>
  <c r="FM35" i="15"/>
  <c r="JF11" i="15"/>
  <c r="GW16" i="15"/>
  <c r="CN49" i="15"/>
  <c r="CI49" i="15" s="1"/>
  <c r="HZ69" i="15"/>
  <c r="LZ62" i="15"/>
  <c r="LL74" i="15"/>
  <c r="LK74" i="15" s="1"/>
  <c r="DP80" i="15"/>
  <c r="NV16" i="15"/>
  <c r="JX80" i="15"/>
  <c r="IY107" i="15"/>
  <c r="LM46" i="15"/>
  <c r="MW62" i="15"/>
  <c r="JK22" i="15"/>
  <c r="JX69" i="15"/>
  <c r="MR64" i="15"/>
  <c r="DR44" i="15"/>
  <c r="IY18" i="15"/>
  <c r="JL25" i="15"/>
  <c r="HU11" i="15"/>
  <c r="HQ11" i="15" s="1"/>
  <c r="IL61" i="15"/>
  <c r="NU26" i="15"/>
  <c r="JQ70" i="15"/>
  <c r="CN74" i="15"/>
  <c r="MR44" i="15"/>
  <c r="LS57" i="15"/>
  <c r="IT36" i="15"/>
  <c r="ED83" i="15"/>
  <c r="JQ109" i="15"/>
  <c r="FH87" i="15"/>
  <c r="LN70" i="15"/>
  <c r="EP9" i="15"/>
  <c r="FX99" i="15"/>
  <c r="NT13" i="15"/>
  <c r="DR92" i="15"/>
  <c r="IZ93" i="15"/>
  <c r="LH107" i="15"/>
  <c r="HV12" i="15"/>
  <c r="MR19" i="15"/>
  <c r="HP52" i="15"/>
  <c r="MF106" i="15"/>
  <c r="HZ16" i="15"/>
  <c r="NZ11" i="15"/>
  <c r="NY11" i="15" s="1"/>
  <c r="ML118" i="15"/>
  <c r="CM27" i="15"/>
  <c r="FG12" i="15"/>
  <c r="LZ109" i="15"/>
  <c r="DQ41" i="15"/>
  <c r="FS17" i="15"/>
  <c r="FQ17" i="15" s="1"/>
  <c r="GX99" i="15"/>
  <c r="CZ18" i="15"/>
  <c r="ET84" i="15"/>
  <c r="JV27" i="15"/>
  <c r="IL92" i="15"/>
  <c r="DF96" i="15"/>
  <c r="FT84" i="15"/>
  <c r="JR59" i="15"/>
  <c r="ND39" i="15"/>
  <c r="KC38" i="15"/>
  <c r="LN39" i="15"/>
  <c r="LJ39" i="15" s="1"/>
  <c r="FX22" i="15"/>
  <c r="DD78" i="15"/>
  <c r="NZ90" i="15"/>
  <c r="MJ28" i="15"/>
  <c r="ML51" i="15"/>
  <c r="GK78" i="15"/>
  <c r="IN118" i="15"/>
  <c r="LA78" i="15"/>
  <c r="CM11" i="15"/>
  <c r="JD42" i="15"/>
  <c r="HP45" i="15"/>
  <c r="MQ55" i="15"/>
  <c r="LZ50" i="15"/>
  <c r="NN69" i="15"/>
  <c r="LB100" i="15"/>
  <c r="DL64" i="15"/>
  <c r="MP73" i="15"/>
  <c r="IM109" i="15"/>
  <c r="MW109" i="15"/>
  <c r="KU108" i="15"/>
  <c r="OA118" i="15"/>
  <c r="HD40" i="15"/>
  <c r="OH28" i="15"/>
  <c r="KT65" i="15"/>
  <c r="LB55" i="15"/>
  <c r="JJ56" i="15"/>
  <c r="OA56" i="15"/>
  <c r="JF23" i="15"/>
  <c r="GR35" i="15"/>
  <c r="NI63" i="15"/>
  <c r="HD27" i="15"/>
  <c r="JX82" i="15"/>
  <c r="IY77" i="15"/>
  <c r="KN17" i="15"/>
  <c r="GD33" i="15"/>
  <c r="JW98" i="15"/>
  <c r="KI52" i="15"/>
  <c r="OH41" i="15"/>
  <c r="IA37" i="15"/>
  <c r="DV93" i="15"/>
  <c r="IS44" i="15"/>
  <c r="LY14" i="15"/>
  <c r="LF28" i="15"/>
  <c r="EJ47" i="15"/>
  <c r="GJ82" i="15"/>
  <c r="FN90" i="15"/>
  <c r="ND71" i="15"/>
  <c r="KC83" i="15"/>
  <c r="EN84" i="15"/>
  <c r="IB51" i="15"/>
  <c r="JD17" i="15"/>
  <c r="HJ47" i="15"/>
  <c r="FN8" i="15"/>
  <c r="NH116" i="15"/>
  <c r="FM76" i="15"/>
  <c r="DJ87" i="15"/>
  <c r="ME98" i="15"/>
  <c r="IA90" i="15"/>
  <c r="EZ69" i="15"/>
  <c r="MX17" i="15"/>
  <c r="ND106" i="15"/>
  <c r="NJ106" i="15"/>
  <c r="FT16" i="15"/>
  <c r="GR105" i="15"/>
  <c r="GM105" i="15" s="1"/>
  <c r="IS68" i="15"/>
  <c r="DJ79" i="15"/>
  <c r="NZ36" i="15"/>
  <c r="NY36" i="15" s="1"/>
  <c r="EI83" i="15"/>
  <c r="JL80" i="15"/>
  <c r="IG84" i="15"/>
  <c r="IN38" i="15"/>
  <c r="KH85" i="15"/>
  <c r="OG38" i="15"/>
  <c r="KV41" i="15"/>
  <c r="HC26" i="15"/>
  <c r="EC90" i="15"/>
  <c r="CY108" i="15"/>
  <c r="OG79" i="15"/>
  <c r="HZ45" i="15"/>
  <c r="DV106" i="15"/>
  <c r="DU106" i="15" s="1"/>
  <c r="KJ26" i="15"/>
  <c r="CL101" i="15"/>
  <c r="DK29" i="15"/>
  <c r="NT84" i="15"/>
  <c r="DV16" i="15"/>
  <c r="DU16" i="15" s="1"/>
  <c r="ED65" i="15"/>
  <c r="ED37" i="15"/>
  <c r="DY37" i="15" s="1"/>
  <c r="NB99" i="15"/>
  <c r="MY99" i="15" s="1"/>
  <c r="MX51" i="15"/>
  <c r="MV108" i="15"/>
  <c r="MU108" i="15" s="1"/>
  <c r="DE86" i="15"/>
  <c r="NN98" i="15"/>
  <c r="DE45" i="15"/>
  <c r="GQ55" i="15"/>
  <c r="MP118" i="15"/>
  <c r="LT57" i="15"/>
  <c r="KV42" i="15"/>
  <c r="HI25" i="15"/>
  <c r="JK75" i="15"/>
  <c r="DP94" i="15"/>
  <c r="HC96" i="15"/>
  <c r="MF116" i="15"/>
  <c r="LH18" i="15"/>
  <c r="KB47" i="15"/>
  <c r="GQ109" i="15"/>
  <c r="NC119" i="15"/>
  <c r="JD60" i="15"/>
  <c r="DF67" i="15"/>
  <c r="GF50" i="15"/>
  <c r="JD74" i="15"/>
  <c r="JD47" i="15"/>
  <c r="JE82" i="15"/>
  <c r="HH82" i="15"/>
  <c r="GX34" i="15"/>
  <c r="EH26" i="15"/>
  <c r="BK26" i="15" s="1"/>
  <c r="IT121" i="15"/>
  <c r="MJ51" i="15"/>
  <c r="MI51" i="15" s="1"/>
  <c r="DK41" i="15"/>
  <c r="OF81" i="15"/>
  <c r="FA106" i="15"/>
  <c r="EX106" i="15" s="1"/>
  <c r="HJ81" i="15"/>
  <c r="GD27" i="15"/>
  <c r="LX7" i="15"/>
  <c r="DQ20" i="15"/>
  <c r="DM20" i="15" s="1"/>
  <c r="JP25" i="15"/>
  <c r="ME13" i="15"/>
  <c r="HU89" i="15"/>
  <c r="OB73" i="15"/>
  <c r="HN21" i="15"/>
  <c r="IF62" i="15"/>
  <c r="GD32" i="15"/>
  <c r="JW18" i="15"/>
  <c r="DP116" i="15"/>
  <c r="FG95" i="15"/>
  <c r="MR87" i="15"/>
  <c r="IB79" i="15"/>
  <c r="OH108" i="15"/>
  <c r="LB92" i="15"/>
  <c r="CZ15" i="15"/>
  <c r="HO53" i="15"/>
  <c r="GE31" i="15"/>
  <c r="LX50" i="15"/>
  <c r="DV33" i="15"/>
  <c r="DV54" i="15"/>
  <c r="LS88" i="15"/>
  <c r="GE74" i="15"/>
  <c r="NI14" i="15"/>
  <c r="NG14" i="15" s="1"/>
  <c r="CZ121" i="15"/>
  <c r="NH98" i="15"/>
  <c r="MJ77" i="15"/>
  <c r="OG24" i="15"/>
  <c r="LH7" i="15"/>
  <c r="DQ90" i="15"/>
  <c r="JW37" i="15"/>
  <c r="LH32" i="15"/>
  <c r="CX52" i="15"/>
  <c r="CW52" i="15" s="1"/>
  <c r="NV50" i="15"/>
  <c r="JV72" i="15"/>
  <c r="JU72" i="15" s="1"/>
  <c r="NP47" i="15"/>
  <c r="FT60" i="15"/>
  <c r="EC87" i="15"/>
  <c r="JR35" i="15"/>
  <c r="MX107" i="15"/>
  <c r="HU65" i="15"/>
  <c r="CM98" i="15"/>
  <c r="KI94" i="15"/>
  <c r="FN47" i="15"/>
  <c r="KB116" i="15"/>
  <c r="ET68" i="15"/>
  <c r="IS100" i="15"/>
  <c r="IG64" i="15"/>
  <c r="LM75" i="15"/>
  <c r="LJ75" i="15" s="1"/>
  <c r="MK48" i="15"/>
  <c r="FY89" i="15"/>
  <c r="DK46" i="15"/>
  <c r="KU120" i="15"/>
  <c r="ND37" i="15"/>
  <c r="ND43" i="15"/>
  <c r="GK42" i="15"/>
  <c r="NZ19" i="15"/>
  <c r="IY98" i="15"/>
  <c r="EP15" i="15"/>
  <c r="DF25" i="15"/>
  <c r="IF87" i="15"/>
  <c r="ID87" i="15" s="1"/>
  <c r="EI85" i="15"/>
  <c r="GD93" i="15"/>
  <c r="DD81" i="15"/>
  <c r="ND64" i="15"/>
  <c r="JE54" i="15"/>
  <c r="MQ35" i="15"/>
  <c r="HU62" i="15"/>
  <c r="DK16" i="15"/>
  <c r="LA67" i="15"/>
  <c r="HH120" i="15"/>
  <c r="DX91" i="15"/>
  <c r="LL79" i="15"/>
  <c r="KJ91" i="15"/>
  <c r="CY43" i="15"/>
  <c r="MD18" i="15"/>
  <c r="MB18" i="15" s="1"/>
  <c r="NV46" i="15"/>
  <c r="NQ46" i="15" s="1"/>
  <c r="FA71" i="15"/>
  <c r="FY33" i="15"/>
  <c r="OB11" i="15"/>
  <c r="OA54" i="15"/>
  <c r="NN83" i="15"/>
  <c r="MW93" i="15"/>
  <c r="GF54" i="15"/>
  <c r="EB33" i="15"/>
  <c r="FX66" i="15"/>
  <c r="ND56" i="15"/>
  <c r="KB44" i="15"/>
  <c r="HH99" i="15"/>
  <c r="FF49" i="15"/>
  <c r="LT118" i="15"/>
  <c r="HP39" i="15"/>
  <c r="CZ58" i="15"/>
  <c r="CV58" i="15" s="1"/>
  <c r="GQ79" i="15"/>
  <c r="EP118" i="15"/>
  <c r="LZ65" i="15"/>
  <c r="LV65" i="15" s="1"/>
  <c r="CT48" i="15"/>
  <c r="ED61" i="15"/>
  <c r="FS91" i="15"/>
  <c r="NV116" i="15"/>
  <c r="OB115" i="15"/>
  <c r="FS77" i="15"/>
  <c r="JP63" i="15"/>
  <c r="HO52" i="15"/>
  <c r="IM45" i="15"/>
  <c r="FH70" i="15"/>
  <c r="LR109" i="15"/>
  <c r="LQ109" i="15" s="1"/>
  <c r="FM30" i="15"/>
  <c r="GF33" i="15"/>
  <c r="GB33" i="15" s="1"/>
  <c r="IF59" i="15"/>
  <c r="KB91" i="15"/>
  <c r="KA91" i="15" s="1"/>
  <c r="OG13" i="15"/>
  <c r="JW46" i="15"/>
  <c r="JU46" i="15" s="1"/>
  <c r="FT42" i="15"/>
  <c r="GE99" i="15"/>
  <c r="DE9" i="15"/>
  <c r="KJ80" i="15"/>
  <c r="KT81" i="15"/>
  <c r="JJ26" i="15"/>
  <c r="DW93" i="15"/>
  <c r="ED60" i="15"/>
  <c r="DZ60" i="15" s="1"/>
  <c r="MF38" i="15"/>
  <c r="JD94" i="15"/>
  <c r="NU66" i="15"/>
  <c r="IB22" i="15"/>
  <c r="IN43" i="15"/>
  <c r="OB86" i="15"/>
  <c r="MR101" i="15"/>
  <c r="KH27" i="15"/>
  <c r="FN71" i="15"/>
  <c r="FR93" i="15"/>
  <c r="EB100" i="15"/>
  <c r="EC83" i="15"/>
  <c r="DZ83" i="15" s="1"/>
  <c r="KP30" i="15"/>
  <c r="HO13" i="15"/>
  <c r="HM13" i="15" s="1"/>
  <c r="FT116" i="15"/>
  <c r="HB77" i="15"/>
  <c r="LB76" i="15"/>
  <c r="HN49" i="15"/>
  <c r="CN106" i="15"/>
  <c r="DF17" i="15"/>
  <c r="IZ14" i="15"/>
  <c r="GV81" i="15"/>
  <c r="CY38" i="15"/>
  <c r="IG101" i="15"/>
  <c r="ID101" i="15" s="1"/>
  <c r="LG80" i="15"/>
  <c r="LR55" i="15"/>
  <c r="MK60" i="15"/>
  <c r="IL49" i="15"/>
  <c r="IK49" i="15" s="1"/>
  <c r="GX27" i="15"/>
  <c r="IL60" i="15"/>
  <c r="LZ14" i="15"/>
  <c r="LU14" i="15" s="1"/>
  <c r="DF64" i="15"/>
  <c r="DA64" i="15" s="1"/>
  <c r="HB79" i="15"/>
  <c r="FT24" i="15"/>
  <c r="MQ36" i="15"/>
  <c r="MN36" i="15" s="1"/>
  <c r="OF53" i="15"/>
  <c r="EV79" i="15"/>
  <c r="OG6" i="15"/>
  <c r="IL118" i="15"/>
  <c r="IK118" i="15" s="1"/>
  <c r="HI108" i="15"/>
  <c r="LR27" i="15"/>
  <c r="EP18" i="15"/>
  <c r="FB108" i="15"/>
  <c r="JX72" i="15"/>
  <c r="MQ101" i="15"/>
  <c r="LM57" i="15"/>
  <c r="LK57" i="15" s="1"/>
  <c r="JP105" i="15"/>
  <c r="FF99" i="15"/>
  <c r="NZ35" i="15"/>
  <c r="NX35" i="15" s="1"/>
  <c r="KZ116" i="15"/>
  <c r="LX20" i="15"/>
  <c r="DE25" i="15"/>
  <c r="CY40" i="15"/>
  <c r="HO34" i="15"/>
  <c r="DW50" i="15"/>
  <c r="KJ14" i="15"/>
  <c r="FR90" i="15"/>
  <c r="LN75" i="15"/>
  <c r="EZ93" i="15"/>
  <c r="LF80" i="15"/>
  <c r="LM84" i="15"/>
  <c r="KU73" i="15"/>
  <c r="JK100" i="15"/>
  <c r="JG100" i="15" s="1"/>
  <c r="IL69" i="15"/>
  <c r="FL86" i="15"/>
  <c r="FA72" i="15"/>
  <c r="DF97" i="15"/>
  <c r="CS66" i="15"/>
  <c r="LX86" i="15"/>
  <c r="KJ30" i="15"/>
  <c r="KP89" i="15"/>
  <c r="DP56" i="15"/>
  <c r="IH50" i="15"/>
  <c r="HB116" i="15"/>
  <c r="HA116" i="15" s="1"/>
  <c r="DE105" i="15"/>
  <c r="LT83" i="15"/>
  <c r="DL85" i="15"/>
  <c r="JX48" i="15"/>
  <c r="EP20" i="15"/>
  <c r="GX95" i="15"/>
  <c r="IT30" i="15"/>
  <c r="IT119" i="15"/>
  <c r="HU88" i="15"/>
  <c r="LX74" i="15"/>
  <c r="IL76" i="15"/>
  <c r="KO118" i="15"/>
  <c r="IG45" i="15"/>
  <c r="DV49" i="15"/>
  <c r="IG54" i="15"/>
  <c r="IE54" i="15" s="1"/>
  <c r="HO59" i="15"/>
  <c r="HU13" i="15"/>
  <c r="OA13" i="15"/>
  <c r="NX13" i="15" s="1"/>
  <c r="IF55" i="15"/>
  <c r="CZ106" i="15"/>
  <c r="FN97" i="15"/>
  <c r="OB119" i="15"/>
  <c r="NW119" i="15" s="1"/>
  <c r="LH54" i="15"/>
  <c r="JP23" i="15"/>
  <c r="GE14" i="15"/>
  <c r="DJ84" i="15"/>
  <c r="IG95" i="15"/>
  <c r="HP69" i="15"/>
  <c r="DX7" i="15"/>
  <c r="NJ115" i="15"/>
  <c r="JR108" i="15"/>
  <c r="CR51" i="15"/>
  <c r="IH41" i="15"/>
  <c r="EC85" i="15"/>
  <c r="GK70" i="15"/>
  <c r="KU48" i="15"/>
  <c r="KU106" i="15"/>
  <c r="KQ106" i="15" s="1"/>
  <c r="JF75" i="15"/>
  <c r="OG86" i="15"/>
  <c r="MF109" i="15"/>
  <c r="DQ28" i="15"/>
  <c r="JD36" i="15"/>
  <c r="JP35" i="15"/>
  <c r="DL86" i="15"/>
  <c r="MP75" i="15"/>
  <c r="FX93" i="15"/>
  <c r="IM26" i="15"/>
  <c r="KH47" i="15"/>
  <c r="EZ21" i="15"/>
  <c r="JL115" i="15"/>
  <c r="JW118" i="15"/>
  <c r="IG85" i="15"/>
  <c r="IL37" i="15"/>
  <c r="FN62" i="15"/>
  <c r="KC34" i="15"/>
  <c r="HP27" i="15"/>
  <c r="FG39" i="15"/>
  <c r="NZ58" i="15"/>
  <c r="LX75" i="15"/>
  <c r="LL28" i="15"/>
  <c r="LI28" i="15" s="1"/>
  <c r="KC118" i="15"/>
  <c r="NV6" i="15"/>
  <c r="MD13" i="15"/>
  <c r="GV31" i="15"/>
  <c r="HI37" i="15"/>
  <c r="LL119" i="15"/>
  <c r="CL38" i="15"/>
  <c r="FS69" i="15"/>
  <c r="HJ25" i="15"/>
  <c r="GV18" i="15"/>
  <c r="KT11" i="15"/>
  <c r="EN115" i="15"/>
  <c r="NP8" i="15"/>
  <c r="MV61" i="15"/>
  <c r="HO117" i="15"/>
  <c r="EU115" i="15"/>
  <c r="IF121" i="15"/>
  <c r="NB85" i="15"/>
  <c r="OH13" i="15"/>
  <c r="LY42" i="15"/>
  <c r="EU51" i="15"/>
  <c r="NV40" i="15"/>
  <c r="FY75" i="15"/>
  <c r="NO25" i="15"/>
  <c r="EC42" i="15"/>
  <c r="CN28" i="15"/>
  <c r="GQ93" i="15"/>
  <c r="JR21" i="15"/>
  <c r="LM21" i="15"/>
  <c r="GX31" i="15"/>
  <c r="EC13" i="15"/>
  <c r="DQ121" i="15"/>
  <c r="DO121" i="15" s="1"/>
  <c r="EO83" i="15"/>
  <c r="EK83" i="15" s="1"/>
  <c r="FR83" i="15"/>
  <c r="KD7" i="15"/>
  <c r="EH115" i="15"/>
  <c r="CT66" i="15"/>
  <c r="ML45" i="15"/>
  <c r="MH45" i="15" s="1"/>
  <c r="EB81" i="15"/>
  <c r="CN54" i="15"/>
  <c r="NV17" i="15"/>
  <c r="DX12" i="15"/>
  <c r="CZ9" i="15"/>
  <c r="ET20" i="15"/>
  <c r="CL119" i="15"/>
  <c r="OA49" i="15"/>
  <c r="GX54" i="15"/>
  <c r="DP101" i="15"/>
  <c r="ME71" i="15"/>
  <c r="MK92" i="15"/>
  <c r="CZ38" i="15"/>
  <c r="IG62" i="15"/>
  <c r="KU115" i="15"/>
  <c r="IS101" i="15"/>
  <c r="IS108" i="15"/>
  <c r="DP30" i="15"/>
  <c r="DO30" i="15" s="1"/>
  <c r="NZ71" i="15"/>
  <c r="NY71" i="15" s="1"/>
  <c r="FY66" i="15"/>
  <c r="GD34" i="15"/>
  <c r="FA78" i="15"/>
  <c r="NI98" i="15"/>
  <c r="MJ96" i="15"/>
  <c r="KP78" i="15"/>
  <c r="CN84" i="15"/>
  <c r="KI76" i="15"/>
  <c r="MJ57" i="15"/>
  <c r="HV26" i="15"/>
  <c r="IA35" i="15"/>
  <c r="JP7" i="15"/>
  <c r="JN7" i="15" s="1"/>
  <c r="GQ6" i="15"/>
  <c r="HO100" i="15"/>
  <c r="EI120" i="15"/>
  <c r="KB106" i="15"/>
  <c r="KA106" i="15" s="1"/>
  <c r="MX18" i="15"/>
  <c r="MT18" i="15" s="1"/>
  <c r="EN120" i="15"/>
  <c r="JV105" i="15"/>
  <c r="FA63" i="15"/>
  <c r="LH87" i="15"/>
  <c r="LD87" i="15" s="1"/>
  <c r="IY94" i="15"/>
  <c r="NI26" i="15"/>
  <c r="HC46" i="15"/>
  <c r="GX53" i="15"/>
  <c r="LM43" i="15"/>
  <c r="LI43" i="15" s="1"/>
  <c r="FL49" i="15"/>
  <c r="NC79" i="15"/>
  <c r="MY79" i="15" s="1"/>
  <c r="LZ100" i="15"/>
  <c r="FB119" i="15"/>
  <c r="LH81" i="15"/>
  <c r="KO30" i="15"/>
  <c r="LN13" i="15"/>
  <c r="FF109" i="15"/>
  <c r="KJ53" i="15"/>
  <c r="IR80" i="15"/>
  <c r="JQ28" i="15"/>
  <c r="NV97" i="15"/>
  <c r="JV52" i="15"/>
  <c r="JS52" i="15" s="1"/>
  <c r="DQ35" i="15"/>
  <c r="HV13" i="15"/>
  <c r="DR46" i="15"/>
  <c r="DD98" i="15"/>
  <c r="CT11" i="15"/>
  <c r="CX85" i="15"/>
  <c r="EP87" i="15"/>
  <c r="DX97" i="15"/>
  <c r="MX39" i="15"/>
  <c r="GF44" i="15"/>
  <c r="NH41" i="15"/>
  <c r="GJ12" i="15"/>
  <c r="FS72" i="15"/>
  <c r="FH11" i="15"/>
  <c r="CR101" i="15"/>
  <c r="CQ101" i="15" s="1"/>
  <c r="EO115" i="15"/>
  <c r="KP27" i="15"/>
  <c r="EN81" i="15"/>
  <c r="HD59" i="15"/>
  <c r="GV61" i="15"/>
  <c r="EP51" i="15"/>
  <c r="JL67" i="15"/>
  <c r="DD42" i="15"/>
  <c r="DD84" i="15"/>
  <c r="HZ106" i="15"/>
  <c r="IN52" i="15"/>
  <c r="IJ52" i="15" s="1"/>
  <c r="IF47" i="15"/>
  <c r="LM65" i="15"/>
  <c r="HO25" i="15"/>
  <c r="HM25" i="15" s="1"/>
  <c r="LG121" i="15"/>
  <c r="DR13" i="15"/>
  <c r="NO65" i="15"/>
  <c r="IS27" i="15"/>
  <c r="JF36" i="15"/>
  <c r="EU10" i="15"/>
  <c r="MV36" i="15"/>
  <c r="HT43" i="15"/>
  <c r="HR43" i="15" s="1"/>
  <c r="EU90" i="15"/>
  <c r="CX38" i="15"/>
  <c r="EN27" i="15"/>
  <c r="GF93" i="15"/>
  <c r="GB93" i="15" s="1"/>
  <c r="IF36" i="15"/>
  <c r="ID36" i="15" s="1"/>
  <c r="KD101" i="15"/>
  <c r="ME99" i="15"/>
  <c r="FG53" i="15"/>
  <c r="IY29" i="15"/>
  <c r="HJ109" i="15"/>
  <c r="IH28" i="15"/>
  <c r="HC85" i="15"/>
  <c r="MF108" i="15"/>
  <c r="LZ79" i="15"/>
  <c r="LB97" i="15"/>
  <c r="EZ99" i="15"/>
  <c r="FB87" i="15"/>
  <c r="EX87" i="15" s="1"/>
  <c r="EC67" i="15"/>
  <c r="MR100" i="15"/>
  <c r="IM98" i="15"/>
  <c r="FA101" i="15"/>
  <c r="FB88" i="15"/>
  <c r="IY91" i="15"/>
  <c r="FH43" i="15"/>
  <c r="IM62" i="15"/>
  <c r="HH87" i="15"/>
  <c r="NC26" i="15"/>
  <c r="HV88" i="15"/>
  <c r="HZ24" i="15"/>
  <c r="HD67" i="15"/>
  <c r="ND44" i="15"/>
  <c r="JL66" i="15"/>
  <c r="JR101" i="15"/>
  <c r="JM101" i="15" s="1"/>
  <c r="IN82" i="15"/>
  <c r="NI101" i="15"/>
  <c r="NU39" i="15"/>
  <c r="CX80" i="15"/>
  <c r="FM121" i="15"/>
  <c r="OG49" i="15"/>
  <c r="HB45" i="15"/>
  <c r="JE120" i="15"/>
  <c r="DK43" i="15"/>
  <c r="FG45" i="15"/>
  <c r="GQ35" i="15"/>
  <c r="HU7" i="15"/>
  <c r="OG67" i="15"/>
  <c r="OF16" i="15"/>
  <c r="OC16" i="15" s="1"/>
  <c r="IA58" i="15"/>
  <c r="HZ58" i="15"/>
  <c r="FA81" i="15"/>
  <c r="KT46" i="15"/>
  <c r="NI49" i="15"/>
  <c r="JP56" i="15"/>
  <c r="DP6" i="15"/>
  <c r="GW11" i="15"/>
  <c r="HZ89" i="15"/>
  <c r="FG94" i="15"/>
  <c r="HD32" i="15"/>
  <c r="EV66" i="15"/>
  <c r="JF71" i="15"/>
  <c r="HT16" i="15"/>
  <c r="NV56" i="15"/>
  <c r="MW68" i="15"/>
  <c r="CM91" i="15"/>
  <c r="GK58" i="15"/>
  <c r="KP15" i="15"/>
  <c r="CX93" i="15"/>
  <c r="JR26" i="15"/>
  <c r="EZ25" i="15"/>
  <c r="HP119" i="15"/>
  <c r="JQ121" i="15"/>
  <c r="KU61" i="15"/>
  <c r="GL50" i="15"/>
  <c r="LT45" i="15"/>
  <c r="LB70" i="15"/>
  <c r="DX21" i="15"/>
  <c r="HB62" i="15"/>
  <c r="JD83" i="15"/>
  <c r="JD39" i="15"/>
  <c r="JC39" i="15" s="1"/>
  <c r="LX18" i="15"/>
  <c r="LU18" i="15" s="1"/>
  <c r="OF21" i="15"/>
  <c r="LH89" i="15"/>
  <c r="GD80" i="15"/>
  <c r="CN78" i="15"/>
  <c r="DP99" i="15"/>
  <c r="KZ44" i="15"/>
  <c r="JQ115" i="15"/>
  <c r="IH10" i="15"/>
  <c r="EJ68" i="15"/>
  <c r="FM40" i="15"/>
  <c r="GQ34" i="15"/>
  <c r="KB14" i="15"/>
  <c r="MJ22" i="15"/>
  <c r="DQ10" i="15"/>
  <c r="DO10" i="15" s="1"/>
  <c r="LH17" i="15"/>
  <c r="DP86" i="15"/>
  <c r="DM86" i="15" s="1"/>
  <c r="NZ47" i="15"/>
  <c r="LL117" i="15"/>
  <c r="GJ119" i="15"/>
  <c r="EO50" i="15"/>
  <c r="IA45" i="15"/>
  <c r="NI34" i="15"/>
  <c r="KN88" i="15"/>
  <c r="JP33" i="15"/>
  <c r="IY106" i="15"/>
  <c r="IW106" i="15" s="1"/>
  <c r="NO86" i="15"/>
  <c r="IB11" i="15"/>
  <c r="CZ64" i="15"/>
  <c r="HC41" i="15"/>
  <c r="MR12" i="15"/>
  <c r="KV56" i="15"/>
  <c r="KU118" i="15"/>
  <c r="IX17" i="15"/>
  <c r="GP97" i="15"/>
  <c r="HP54" i="15"/>
  <c r="IF76" i="15"/>
  <c r="FT32" i="15"/>
  <c r="HO40" i="15"/>
  <c r="JE93" i="15"/>
  <c r="NB87" i="15"/>
  <c r="NA87" i="15" s="1"/>
  <c r="GE88" i="15"/>
  <c r="MV85" i="15"/>
  <c r="LX45" i="15"/>
  <c r="LU45" i="15" s="1"/>
  <c r="MK14" i="15"/>
  <c r="DK96" i="15"/>
  <c r="DE98" i="15"/>
  <c r="DF69" i="15"/>
  <c r="IH15" i="15"/>
  <c r="EH52" i="15"/>
  <c r="FM69" i="15"/>
  <c r="DL54" i="15"/>
  <c r="LR115" i="15"/>
  <c r="JV94" i="15"/>
  <c r="KD91" i="15"/>
  <c r="IY120" i="15"/>
  <c r="EJ105" i="15"/>
  <c r="KJ44" i="15"/>
  <c r="GW64" i="15"/>
  <c r="HJ6" i="15"/>
  <c r="MV52" i="15"/>
  <c r="IZ91" i="15"/>
  <c r="EU70" i="15"/>
  <c r="DE53" i="15"/>
  <c r="MX98" i="15"/>
  <c r="CM41" i="15"/>
  <c r="MP79" i="15"/>
  <c r="IS67" i="15"/>
  <c r="EV33" i="15"/>
  <c r="DV45" i="15"/>
  <c r="DV56" i="15"/>
  <c r="JV71" i="15"/>
  <c r="EI81" i="15"/>
  <c r="EF81" i="15" s="1"/>
  <c r="DE57" i="15"/>
  <c r="HT69" i="15"/>
  <c r="CN22" i="15"/>
  <c r="KD38" i="15"/>
  <c r="NO63" i="15"/>
  <c r="GR86" i="15"/>
  <c r="KN29" i="15"/>
  <c r="NO27" i="15"/>
  <c r="LA106" i="15"/>
  <c r="KY106" i="15" s="1"/>
  <c r="JW55" i="15"/>
  <c r="OB85" i="15"/>
  <c r="JW30" i="15"/>
  <c r="HD106" i="15"/>
  <c r="GP61" i="15"/>
  <c r="HI65" i="15"/>
  <c r="LX33" i="15"/>
  <c r="HV18" i="15"/>
  <c r="IX72" i="15"/>
  <c r="FZ73" i="15"/>
  <c r="EV97" i="15"/>
  <c r="LR25" i="15"/>
  <c r="MW27" i="15"/>
  <c r="OG48" i="15"/>
  <c r="HI13" i="15"/>
  <c r="KT51" i="15"/>
  <c r="GE95" i="15"/>
  <c r="GC95" i="15" s="1"/>
  <c r="KV34" i="15"/>
  <c r="GV38" i="15"/>
  <c r="GS38" i="15" s="1"/>
  <c r="EI17" i="15"/>
  <c r="EF17" i="15" s="1"/>
  <c r="HP117" i="15"/>
  <c r="DW22" i="15"/>
  <c r="LA108" i="15"/>
  <c r="IL108" i="15"/>
  <c r="IJ108" i="15" s="1"/>
  <c r="IH91" i="15"/>
  <c r="IF44" i="15"/>
  <c r="ET10" i="15"/>
  <c r="KB65" i="15"/>
  <c r="OH83" i="15"/>
  <c r="KV101" i="15"/>
  <c r="MR61" i="15"/>
  <c r="MK36" i="15"/>
  <c r="FH58" i="15"/>
  <c r="HT51" i="15"/>
  <c r="IN44" i="15"/>
  <c r="FB26" i="15"/>
  <c r="FY106" i="15"/>
  <c r="ME67" i="15"/>
  <c r="LH83" i="15"/>
  <c r="LX38" i="15"/>
  <c r="NJ93" i="15"/>
  <c r="DX18" i="15"/>
  <c r="IS38" i="15"/>
  <c r="HO19" i="15"/>
  <c r="NU24" i="15"/>
  <c r="FG62" i="15"/>
  <c r="KV38" i="15"/>
  <c r="KO108" i="15"/>
  <c r="EP50" i="15"/>
  <c r="GQ66" i="15"/>
  <c r="HP47" i="15"/>
  <c r="KH15" i="15"/>
  <c r="EZ74" i="15"/>
  <c r="IT49" i="15"/>
  <c r="FN84" i="15"/>
  <c r="FZ62" i="15"/>
  <c r="GV26" i="15"/>
  <c r="MX69" i="15"/>
  <c r="NI116" i="15"/>
  <c r="CT65" i="15"/>
  <c r="DD94" i="15"/>
  <c r="KV39" i="15"/>
  <c r="DP25" i="15"/>
  <c r="JV60" i="15"/>
  <c r="MR78" i="15"/>
  <c r="MJ36" i="15"/>
  <c r="JW115" i="15"/>
  <c r="CM90" i="15"/>
  <c r="DF15" i="15"/>
  <c r="KB39" i="15"/>
  <c r="HV116" i="15"/>
  <c r="CT79" i="15"/>
  <c r="ML108" i="15"/>
  <c r="EO94" i="15"/>
  <c r="FN50" i="15"/>
  <c r="IA98" i="15"/>
  <c r="HI80" i="15"/>
  <c r="KO9" i="15"/>
  <c r="HN53" i="15"/>
  <c r="OF56" i="15"/>
  <c r="IT44" i="15"/>
  <c r="OF78" i="15"/>
  <c r="HD107" i="15"/>
  <c r="KZ83" i="15"/>
  <c r="GL94" i="15"/>
  <c r="DK121" i="15"/>
  <c r="LA48" i="15"/>
  <c r="EI61" i="15"/>
  <c r="MW75" i="15"/>
  <c r="LG18" i="15"/>
  <c r="IT86" i="15"/>
  <c r="LR105" i="15"/>
  <c r="LQ105" i="15" s="1"/>
  <c r="JX58" i="15"/>
  <c r="DR49" i="15"/>
  <c r="FN99" i="15"/>
  <c r="CN70" i="15"/>
  <c r="CJ70" i="15" s="1"/>
  <c r="EH19" i="15"/>
  <c r="DX13" i="15"/>
  <c r="EV37" i="15"/>
  <c r="IL95" i="15"/>
  <c r="IK95" i="15" s="1"/>
  <c r="EU97" i="15"/>
  <c r="DJ118" i="15"/>
  <c r="DE96" i="15"/>
  <c r="EH56" i="15"/>
  <c r="EG56" i="15" s="1"/>
  <c r="MV68" i="15"/>
  <c r="FX96" i="15"/>
  <c r="IG83" i="15"/>
  <c r="GL19" i="15"/>
  <c r="IN62" i="15"/>
  <c r="CS108" i="15"/>
  <c r="GJ46" i="15"/>
  <c r="KZ28" i="15"/>
  <c r="KX28" i="15" s="1"/>
  <c r="FA53" i="15"/>
  <c r="KI58" i="15"/>
  <c r="KG58" i="15" s="1"/>
  <c r="GJ51" i="15"/>
  <c r="LY82" i="15"/>
  <c r="FL24" i="15"/>
  <c r="NP60" i="15"/>
  <c r="ET21" i="15"/>
  <c r="GP53" i="15"/>
  <c r="FM49" i="15"/>
  <c r="FX67" i="15"/>
  <c r="HC77" i="15"/>
  <c r="ED117" i="15"/>
  <c r="MK22" i="15"/>
  <c r="OG10" i="15"/>
  <c r="JP65" i="15"/>
  <c r="JO65" i="15" s="1"/>
  <c r="KD94" i="15"/>
  <c r="JL98" i="15"/>
  <c r="IS37" i="15"/>
  <c r="ED58" i="15"/>
  <c r="KI118" i="15"/>
  <c r="FB109" i="15"/>
  <c r="HV39" i="15"/>
  <c r="HZ83" i="15"/>
  <c r="HZ36" i="15"/>
  <c r="JQ47" i="15"/>
  <c r="MV70" i="15"/>
  <c r="LZ67" i="15"/>
  <c r="LN90" i="15"/>
  <c r="LJ90" i="15" s="1"/>
  <c r="FG51" i="15"/>
  <c r="ET118" i="15"/>
  <c r="EV65" i="15"/>
  <c r="KT77" i="15"/>
  <c r="LM90" i="15"/>
  <c r="KC121" i="15"/>
  <c r="DR120" i="15"/>
  <c r="JD50" i="15"/>
  <c r="LL34" i="15"/>
  <c r="KD12" i="15"/>
  <c r="JY12" i="15" s="1"/>
  <c r="JD71" i="15"/>
  <c r="KP48" i="15"/>
  <c r="KN22" i="15"/>
  <c r="HV19" i="15"/>
  <c r="KZ12" i="15"/>
  <c r="LR92" i="15"/>
  <c r="MV6" i="15"/>
  <c r="LG46" i="15"/>
  <c r="KO45" i="15"/>
  <c r="KP74" i="15"/>
  <c r="JQ10" i="15"/>
  <c r="NI84" i="15"/>
  <c r="JL28" i="15"/>
  <c r="IN108" i="15"/>
  <c r="ET53" i="15"/>
  <c r="NZ52" i="15"/>
  <c r="KP79" i="15"/>
  <c r="FF64" i="15"/>
  <c r="MD116" i="15"/>
  <c r="MC116" i="15" s="1"/>
  <c r="EN105" i="15"/>
  <c r="DK79" i="15"/>
  <c r="JV7" i="15"/>
  <c r="JX88" i="15"/>
  <c r="KN63" i="15"/>
  <c r="KM63" i="15" s="1"/>
  <c r="CS16" i="15"/>
  <c r="CT95" i="15"/>
  <c r="LT26" i="15"/>
  <c r="MW55" i="15"/>
  <c r="FM67" i="15"/>
  <c r="CR23" i="15"/>
  <c r="HP82" i="15"/>
  <c r="HJ66" i="15"/>
  <c r="HD83" i="15"/>
  <c r="IM22" i="15"/>
  <c r="GL28" i="15"/>
  <c r="EJ6" i="15"/>
  <c r="IY108" i="15"/>
  <c r="IU108" i="15" s="1"/>
  <c r="MR97" i="15"/>
  <c r="MN97" i="15" s="1"/>
  <c r="ED19" i="15"/>
  <c r="IS15" i="15"/>
  <c r="KU27" i="15"/>
  <c r="ET28" i="15"/>
  <c r="DV15" i="15"/>
  <c r="IB60" i="15"/>
  <c r="KV14" i="15"/>
  <c r="FL65" i="15"/>
  <c r="FT47" i="15"/>
  <c r="IF64" i="15"/>
  <c r="NU55" i="15"/>
  <c r="MP19" i="15"/>
  <c r="ET117" i="15"/>
  <c r="ES117" i="15" s="1"/>
  <c r="LB16" i="15"/>
  <c r="DD49" i="15"/>
  <c r="CS39" i="15"/>
  <c r="KZ43" i="15"/>
  <c r="EB106" i="15"/>
  <c r="MR50" i="15"/>
  <c r="GK38" i="15"/>
  <c r="FF118" i="15"/>
  <c r="DR8" i="15"/>
  <c r="DX108" i="15"/>
  <c r="EH62" i="15"/>
  <c r="EF62" i="15" s="1"/>
  <c r="JR13" i="15"/>
  <c r="ML33" i="15"/>
  <c r="IG19" i="15"/>
  <c r="NO84" i="15"/>
  <c r="MP41" i="15"/>
  <c r="IA84" i="15"/>
  <c r="CS57" i="15"/>
  <c r="HU54" i="15"/>
  <c r="KV90" i="15"/>
  <c r="FG107" i="15"/>
  <c r="GR52" i="15"/>
  <c r="LM95" i="15"/>
  <c r="IY83" i="15"/>
  <c r="IW83" i="15" s="1"/>
  <c r="LM59" i="15"/>
  <c r="GE96" i="15"/>
  <c r="ML74" i="15"/>
  <c r="DL107" i="15"/>
  <c r="DL18" i="15"/>
  <c r="CT119" i="15"/>
  <c r="GQ100" i="15"/>
  <c r="MP26" i="15"/>
  <c r="DD65" i="15"/>
  <c r="HB50" i="15"/>
  <c r="DJ53" i="15"/>
  <c r="OF87" i="15"/>
  <c r="FA50" i="15"/>
  <c r="KO101" i="15"/>
  <c r="EH13" i="15"/>
  <c r="EG13" i="15" s="1"/>
  <c r="IY75" i="15"/>
  <c r="EJ41" i="15"/>
  <c r="EH15" i="15"/>
  <c r="HT55" i="15"/>
  <c r="KT29" i="15"/>
  <c r="KU89" i="15"/>
  <c r="LG64" i="15"/>
  <c r="HD16" i="15"/>
  <c r="FY98" i="15"/>
  <c r="OG96" i="15"/>
  <c r="IA31" i="15"/>
  <c r="GL47" i="15"/>
  <c r="KJ97" i="15"/>
  <c r="JV86" i="15"/>
  <c r="KZ51" i="15"/>
  <c r="JR90" i="15"/>
  <c r="FM34" i="15"/>
  <c r="JJ71" i="15"/>
  <c r="MQ121" i="15"/>
  <c r="FF116" i="15"/>
  <c r="FY9" i="15"/>
  <c r="MF94" i="15"/>
  <c r="GK69" i="15"/>
  <c r="HZ54" i="15"/>
  <c r="DJ65" i="15"/>
  <c r="HI23" i="15"/>
  <c r="LS93" i="15"/>
  <c r="IL13" i="15"/>
  <c r="HT86" i="15"/>
  <c r="HJ40" i="15"/>
  <c r="DP79" i="15"/>
  <c r="DO79" i="15" s="1"/>
  <c r="JD12" i="15"/>
  <c r="DR95" i="15"/>
  <c r="MK27" i="15"/>
  <c r="EC41" i="15"/>
  <c r="DZ41" i="15" s="1"/>
  <c r="EV40" i="15"/>
  <c r="EQ40" i="15" s="1"/>
  <c r="ML72" i="15"/>
  <c r="KH108" i="15"/>
  <c r="KZ98" i="15"/>
  <c r="GV109" i="15"/>
  <c r="MR40" i="15"/>
  <c r="EH84" i="15"/>
  <c r="JR6" i="15"/>
  <c r="LA121" i="15"/>
  <c r="KY121" i="15" s="1"/>
  <c r="ET81" i="15"/>
  <c r="DF90" i="15"/>
  <c r="FN24" i="15"/>
  <c r="DP109" i="15"/>
  <c r="DO109" i="15" s="1"/>
  <c r="NJ47" i="15"/>
  <c r="MQ54" i="15"/>
  <c r="MR81" i="15"/>
  <c r="JX50" i="15"/>
  <c r="ED35" i="15"/>
  <c r="LT61" i="15"/>
  <c r="HC20" i="15"/>
  <c r="DF61" i="15"/>
  <c r="IG79" i="15"/>
  <c r="NC116" i="15"/>
  <c r="LY60" i="15"/>
  <c r="EJ33" i="15"/>
  <c r="EF33" i="15" s="1"/>
  <c r="KD64" i="15"/>
  <c r="HI18" i="15"/>
  <c r="DW9" i="15"/>
  <c r="LM93" i="15"/>
  <c r="KT49" i="15"/>
  <c r="GK34" i="15"/>
  <c r="DL61" i="15"/>
  <c r="KO48" i="15"/>
  <c r="KH60" i="15"/>
  <c r="NB29" i="15"/>
  <c r="IS31" i="15"/>
  <c r="OH109" i="15"/>
  <c r="OC109" i="15" s="1"/>
  <c r="MJ41" i="15"/>
  <c r="KT74" i="15"/>
  <c r="IM74" i="15"/>
  <c r="MP18" i="15"/>
  <c r="KZ74" i="15"/>
  <c r="DR58" i="15"/>
  <c r="JL58" i="15"/>
  <c r="CN36" i="15"/>
  <c r="CJ36" i="15" s="1"/>
  <c r="IL33" i="15"/>
  <c r="MP58" i="15"/>
  <c r="LH57" i="15"/>
  <c r="CY86" i="15"/>
  <c r="GL23" i="15"/>
  <c r="FG65" i="15"/>
  <c r="NH15" i="15"/>
  <c r="NF15" i="15" s="1"/>
  <c r="MD84" i="15"/>
  <c r="IA57" i="15"/>
  <c r="GV86" i="15"/>
  <c r="HV16" i="15"/>
  <c r="FZ109" i="15"/>
  <c r="FL30" i="15"/>
  <c r="KI50" i="15"/>
  <c r="JQ33" i="15"/>
  <c r="FM50" i="15"/>
  <c r="DK106" i="15"/>
  <c r="JQ18" i="15"/>
  <c r="EH85" i="15"/>
  <c r="DE74" i="15"/>
  <c r="DC74" i="15" s="1"/>
  <c r="MW94" i="15"/>
  <c r="OH88" i="15"/>
  <c r="GV42" i="15"/>
  <c r="FH60" i="15"/>
  <c r="FD60" i="15" s="1"/>
  <c r="ML10" i="15"/>
  <c r="IB94" i="15"/>
  <c r="NB83" i="15"/>
  <c r="FX10" i="15"/>
  <c r="ED100" i="15"/>
  <c r="GJ97" i="15"/>
  <c r="EP98" i="15"/>
  <c r="EI118" i="15"/>
  <c r="EG118" i="15" s="1"/>
  <c r="GL55" i="15"/>
  <c r="KV58" i="15"/>
  <c r="LN88" i="15"/>
  <c r="IX95" i="15"/>
  <c r="MK55" i="15"/>
  <c r="MI55" i="15" s="1"/>
  <c r="JD21" i="15"/>
  <c r="LL87" i="15"/>
  <c r="LL84" i="15"/>
  <c r="IG48" i="15"/>
  <c r="JL39" i="15"/>
  <c r="CY29" i="15"/>
  <c r="EO63" i="15"/>
  <c r="EL63" i="15" s="1"/>
  <c r="JV99" i="15"/>
  <c r="IG98" i="15"/>
  <c r="IH57" i="15"/>
  <c r="MD106" i="15"/>
  <c r="LM79" i="15"/>
  <c r="LR51" i="15"/>
  <c r="DE42" i="15"/>
  <c r="DF8" i="15"/>
  <c r="KC120" i="15"/>
  <c r="FH44" i="15"/>
  <c r="NN77" i="15"/>
  <c r="IB100" i="15"/>
  <c r="LY100" i="15"/>
  <c r="DP15" i="15"/>
  <c r="IH105" i="15"/>
  <c r="MW65" i="15"/>
  <c r="GX8" i="15"/>
  <c r="HJ36" i="15"/>
  <c r="LZ118" i="15"/>
  <c r="KH20" i="15"/>
  <c r="IL107" i="15"/>
  <c r="GR44" i="15"/>
  <c r="MD6" i="15"/>
  <c r="GP12" i="15"/>
  <c r="GN12" i="15" s="1"/>
  <c r="EP44" i="15"/>
  <c r="FG20" i="15"/>
  <c r="KJ96" i="15"/>
  <c r="JD46" i="15"/>
  <c r="IN73" i="15"/>
  <c r="HJ64" i="15"/>
  <c r="IR54" i="15"/>
  <c r="LT115" i="15"/>
  <c r="CY96" i="15"/>
  <c r="NU77" i="15"/>
  <c r="NP20" i="15"/>
  <c r="CY37" i="15"/>
  <c r="GD109" i="15"/>
  <c r="CY81" i="15"/>
  <c r="OH38" i="15"/>
  <c r="LZ86" i="15"/>
  <c r="LU86" i="15" s="1"/>
  <c r="MW29" i="15"/>
  <c r="IN23" i="15"/>
  <c r="GF56" i="15"/>
  <c r="DE8" i="15"/>
  <c r="CT57" i="15"/>
  <c r="EJ121" i="15"/>
  <c r="GQ95" i="15"/>
  <c r="KJ81" i="15"/>
  <c r="NZ121" i="15"/>
  <c r="HJ58" i="15"/>
  <c r="GL67" i="15"/>
  <c r="KD75" i="15"/>
  <c r="NP119" i="15"/>
  <c r="FS108" i="15"/>
  <c r="OH67" i="15"/>
  <c r="HO11" i="15"/>
  <c r="DE29" i="15"/>
  <c r="LZ32" i="15"/>
  <c r="OB121" i="15"/>
  <c r="NX121" i="15" s="1"/>
  <c r="EH11" i="15"/>
  <c r="IF31" i="15"/>
  <c r="ED43" i="15"/>
  <c r="GJ14" i="15"/>
  <c r="IF84" i="15"/>
  <c r="DJ25" i="15"/>
  <c r="IA76" i="15"/>
  <c r="HX76" i="15" s="1"/>
  <c r="JJ39" i="15"/>
  <c r="FM19" i="15"/>
  <c r="IZ10" i="15"/>
  <c r="LG41" i="15"/>
  <c r="EB64" i="15"/>
  <c r="IS117" i="15"/>
  <c r="DD74" i="15"/>
  <c r="LX26" i="15"/>
  <c r="JJ88" i="15"/>
  <c r="IX48" i="15"/>
  <c r="EO30" i="15"/>
  <c r="DW80" i="15"/>
  <c r="JP67" i="15"/>
  <c r="NZ33" i="15"/>
  <c r="FB64" i="15"/>
  <c r="FS9" i="15"/>
  <c r="IR19" i="15"/>
  <c r="GF12" i="15"/>
  <c r="CN8" i="15"/>
  <c r="FB94" i="15"/>
  <c r="EX94" i="15" s="1"/>
  <c r="FH91" i="15"/>
  <c r="LF30" i="15"/>
  <c r="OH95" i="15"/>
  <c r="EV61" i="15"/>
  <c r="EI77" i="15"/>
  <c r="EG77" i="15" s="1"/>
  <c r="NU121" i="15"/>
  <c r="NS121" i="15" s="1"/>
  <c r="DD95" i="15"/>
  <c r="EH76" i="15"/>
  <c r="IR86" i="15"/>
  <c r="OA84" i="15"/>
  <c r="NX84" i="15" s="1"/>
  <c r="DQ100" i="15"/>
  <c r="GL86" i="15"/>
  <c r="EO68" i="15"/>
  <c r="ED48" i="15"/>
  <c r="DZ48" i="15" s="1"/>
  <c r="DD82" i="15"/>
  <c r="CX30" i="15"/>
  <c r="FR94" i="15"/>
  <c r="FQ94" i="15" s="1"/>
  <c r="HV38" i="15"/>
  <c r="JW33" i="15"/>
  <c r="GR6" i="15"/>
  <c r="ND31" i="15"/>
  <c r="HU76" i="15"/>
  <c r="CR81" i="15"/>
  <c r="LL91" i="15"/>
  <c r="LA21" i="15"/>
  <c r="DJ54" i="15"/>
  <c r="GX88" i="15"/>
  <c r="ME120" i="15"/>
  <c r="FG16" i="15"/>
  <c r="FE16" i="15" s="1"/>
  <c r="EZ48" i="15"/>
  <c r="DJ44" i="15"/>
  <c r="IY109" i="15"/>
  <c r="ND15" i="15"/>
  <c r="FB99" i="15"/>
  <c r="MF47" i="15"/>
  <c r="GJ118" i="15"/>
  <c r="DK98" i="15"/>
  <c r="HN39" i="15"/>
  <c r="CS54" i="15"/>
  <c r="NZ96" i="15"/>
  <c r="NW96" i="15" s="1"/>
  <c r="KP22" i="15"/>
  <c r="ME76" i="15"/>
  <c r="KD17" i="15"/>
  <c r="DW33" i="15"/>
  <c r="IS12" i="15"/>
  <c r="IQ12" i="15" s="1"/>
  <c r="GX68" i="15"/>
  <c r="JD51" i="15"/>
  <c r="CZ40" i="15"/>
  <c r="KZ62" i="15"/>
  <c r="KX62" i="15" s="1"/>
  <c r="LX9" i="15"/>
  <c r="GD65" i="15"/>
  <c r="LF62" i="15"/>
  <c r="JE38" i="15"/>
  <c r="KD90" i="15"/>
  <c r="JY90" i="15" s="1"/>
  <c r="DV25" i="15"/>
  <c r="FG56" i="15"/>
  <c r="KH55" i="15"/>
  <c r="GF32" i="15"/>
  <c r="DX116" i="15"/>
  <c r="GR84" i="15"/>
  <c r="GK36" i="15"/>
  <c r="LL53" i="15"/>
  <c r="JR73" i="15"/>
  <c r="JJ75" i="15"/>
  <c r="KI69" i="15"/>
  <c r="DR53" i="15"/>
  <c r="DN53" i="15" s="1"/>
  <c r="IH54" i="15"/>
  <c r="LL47" i="15"/>
  <c r="LK47" i="15" s="1"/>
  <c r="DD89" i="15"/>
  <c r="HP57" i="15"/>
  <c r="GD58" i="15"/>
  <c r="FS74" i="15"/>
  <c r="LZ99" i="15"/>
  <c r="JF21" i="15"/>
  <c r="HN47" i="15"/>
  <c r="HM47" i="15" s="1"/>
  <c r="HI115" i="15"/>
  <c r="MD53" i="15"/>
  <c r="CM45" i="15"/>
  <c r="MJ67" i="15"/>
  <c r="EU46" i="15"/>
  <c r="CZ30" i="15"/>
  <c r="ED36" i="15"/>
  <c r="KC59" i="15"/>
  <c r="CZ61" i="15"/>
  <c r="LG15" i="15"/>
  <c r="FM119" i="15"/>
  <c r="KZ49" i="15"/>
  <c r="IZ87" i="15"/>
  <c r="ME46" i="15"/>
  <c r="MC46" i="15" s="1"/>
  <c r="HI12" i="15"/>
  <c r="MX25" i="15"/>
  <c r="OG57" i="15"/>
  <c r="LF40" i="15"/>
  <c r="DQ98" i="15"/>
  <c r="MP30" i="15"/>
  <c r="JL73" i="15"/>
  <c r="IT14" i="15"/>
  <c r="CY93" i="15"/>
  <c r="EB7" i="15"/>
  <c r="DZ7" i="15" s="1"/>
  <c r="LB74" i="15"/>
  <c r="MK83" i="15"/>
  <c r="IX23" i="15"/>
  <c r="IY16" i="15"/>
  <c r="DD63" i="15"/>
  <c r="HD38" i="15"/>
  <c r="GL43" i="15"/>
  <c r="MD76" i="15"/>
  <c r="LN11" i="15"/>
  <c r="OB94" i="15"/>
  <c r="IR45" i="15"/>
  <c r="FY31" i="15"/>
  <c r="DJ106" i="15"/>
  <c r="HU6" i="15"/>
  <c r="KZ20" i="15"/>
  <c r="NJ88" i="15"/>
  <c r="GK44" i="15"/>
  <c r="FL52" i="15"/>
  <c r="LA38" i="15"/>
  <c r="JL82" i="15"/>
  <c r="EZ79" i="15"/>
  <c r="FG86" i="15"/>
  <c r="IM67" i="15"/>
  <c r="IK67" i="15" s="1"/>
  <c r="CT84" i="15"/>
  <c r="FM61" i="15"/>
  <c r="LB19" i="15"/>
  <c r="CX83" i="15"/>
  <c r="EJ44" i="15"/>
  <c r="CN34" i="15"/>
  <c r="DK67" i="15"/>
  <c r="KH99" i="15"/>
  <c r="MX33" i="15"/>
  <c r="JP54" i="15"/>
  <c r="DD51" i="15"/>
  <c r="KD89" i="15"/>
  <c r="KV55" i="15"/>
  <c r="KZ89" i="15"/>
  <c r="CN89" i="15"/>
  <c r="ET9" i="15"/>
  <c r="LY56" i="15"/>
  <c r="LW56" i="15" s="1"/>
  <c r="KU17" i="15"/>
  <c r="CT82" i="15"/>
  <c r="LG35" i="15"/>
  <c r="LD35" i="15" s="1"/>
  <c r="NH11" i="15"/>
  <c r="LR65" i="15"/>
  <c r="IA26" i="15"/>
  <c r="HW26" i="15" s="1"/>
  <c r="HZ46" i="15"/>
  <c r="FB14" i="15"/>
  <c r="IN85" i="15"/>
  <c r="MF64" i="15"/>
  <c r="FL35" i="15"/>
  <c r="NC61" i="15"/>
  <c r="EI72" i="15"/>
  <c r="FZ58" i="15"/>
  <c r="FN13" i="15"/>
  <c r="KH71" i="15"/>
  <c r="NT51" i="15"/>
  <c r="MF79" i="15"/>
  <c r="LR16" i="15"/>
  <c r="EH33" i="15"/>
  <c r="MK76" i="15"/>
  <c r="MK108" i="15"/>
  <c r="IN32" i="15"/>
  <c r="NP63" i="15"/>
  <c r="LS53" i="15"/>
  <c r="OB109" i="15"/>
  <c r="KO99" i="15"/>
  <c r="MP31" i="15"/>
  <c r="LR14" i="15"/>
  <c r="KC45" i="15"/>
  <c r="GR37" i="15"/>
  <c r="CN32" i="15"/>
  <c r="KD16" i="15"/>
  <c r="GE77" i="15"/>
  <c r="FR84" i="15"/>
  <c r="ED99" i="15"/>
  <c r="HB6" i="15"/>
  <c r="IA64" i="15"/>
  <c r="FY65" i="15"/>
  <c r="GW30" i="15"/>
  <c r="NH6" i="15"/>
  <c r="IH72" i="15"/>
  <c r="ND115" i="15"/>
  <c r="KH31" i="15"/>
  <c r="LN52" i="15"/>
  <c r="LM69" i="15"/>
  <c r="CS107" i="15"/>
  <c r="ML69" i="15"/>
  <c r="LS37" i="15"/>
  <c r="GV73" i="15"/>
  <c r="JJ78" i="15"/>
  <c r="KU90" i="15"/>
  <c r="LA68" i="15"/>
  <c r="HP33" i="15"/>
  <c r="KI40" i="15"/>
  <c r="JR117" i="15"/>
  <c r="KV51" i="15"/>
  <c r="ME39" i="15"/>
  <c r="IZ115" i="15"/>
  <c r="DL117" i="15"/>
  <c r="EV118" i="15"/>
  <c r="MF86" i="15"/>
  <c r="KB105" i="15"/>
  <c r="LR74" i="15"/>
  <c r="KH100" i="15"/>
  <c r="EB15" i="15"/>
  <c r="OA79" i="15"/>
  <c r="LR44" i="15"/>
  <c r="GJ9" i="15"/>
  <c r="JL20" i="15"/>
  <c r="HC19" i="15"/>
  <c r="JQ98" i="15"/>
  <c r="LA25" i="15"/>
  <c r="JJ84" i="15"/>
  <c r="KO96" i="15"/>
  <c r="GR24" i="15"/>
  <c r="FX100" i="15"/>
  <c r="MD101" i="15"/>
  <c r="CR57" i="15"/>
  <c r="DD39" i="15"/>
  <c r="KU95" i="15"/>
  <c r="GP62" i="15"/>
  <c r="LB52" i="15"/>
  <c r="KW52" i="15" s="1"/>
  <c r="FN120" i="15"/>
  <c r="CN94" i="15"/>
  <c r="IB115" i="15"/>
  <c r="JD64" i="15"/>
  <c r="EO79" i="15"/>
  <c r="MJ79" i="15"/>
  <c r="GJ30" i="15"/>
  <c r="HI16" i="15"/>
  <c r="FL63" i="15"/>
  <c r="KP60" i="15"/>
  <c r="KC108" i="15"/>
  <c r="OB47" i="15"/>
  <c r="FB15" i="15"/>
  <c r="KD35" i="15"/>
  <c r="IY55" i="15"/>
  <c r="IU55" i="15" s="1"/>
  <c r="FG44" i="15"/>
  <c r="IS7" i="15"/>
  <c r="HJ76" i="15"/>
  <c r="EC10" i="15"/>
  <c r="FB16" i="15"/>
  <c r="EW16" i="15" s="1"/>
  <c r="EV89" i="15"/>
  <c r="GX121" i="15"/>
  <c r="MX64" i="15"/>
  <c r="KC61" i="15"/>
  <c r="OA42" i="15"/>
  <c r="GK88" i="15"/>
  <c r="GI88" i="15" s="1"/>
  <c r="FS43" i="15"/>
  <c r="CN12" i="15"/>
  <c r="FG49" i="15"/>
  <c r="MD82" i="15"/>
  <c r="MJ109" i="15"/>
  <c r="KZ80" i="15"/>
  <c r="EO46" i="15"/>
  <c r="LM64" i="15"/>
  <c r="CN42" i="15"/>
  <c r="HC81" i="15"/>
  <c r="GE78" i="15"/>
  <c r="HV93" i="15"/>
  <c r="JE44" i="15"/>
  <c r="JB44" i="15" s="1"/>
  <c r="HP116" i="15"/>
  <c r="EU56" i="15"/>
  <c r="FX91" i="15"/>
  <c r="FW91" i="15" s="1"/>
  <c r="KC62" i="15"/>
  <c r="JY62" i="15" s="1"/>
  <c r="IZ75" i="15"/>
  <c r="GK15" i="15"/>
  <c r="EU63" i="15"/>
  <c r="ES63" i="15" s="1"/>
  <c r="FN107" i="15"/>
  <c r="IA48" i="15"/>
  <c r="FR20" i="15"/>
  <c r="ET14" i="15"/>
  <c r="LX34" i="15"/>
  <c r="IR29" i="15"/>
  <c r="KH21" i="15"/>
  <c r="ED22" i="15"/>
  <c r="LZ38" i="15"/>
  <c r="HP24" i="15"/>
  <c r="NZ79" i="15"/>
  <c r="DV62" i="15"/>
  <c r="LZ26" i="15"/>
  <c r="KU96" i="15"/>
  <c r="KR96" i="15" s="1"/>
  <c r="ET48" i="15"/>
  <c r="IA29" i="15"/>
  <c r="KO79" i="15"/>
  <c r="MV72" i="15"/>
  <c r="JR79" i="15"/>
  <c r="DR90" i="15"/>
  <c r="NN67" i="15"/>
  <c r="NM67" i="15" s="1"/>
  <c r="DE63" i="15"/>
  <c r="IL39" i="15"/>
  <c r="NU47" i="15"/>
  <c r="EZ32" i="15"/>
  <c r="LT23" i="15"/>
  <c r="CS89" i="15"/>
  <c r="IG18" i="15"/>
  <c r="MD99" i="15"/>
  <c r="JL51" i="15"/>
  <c r="JG51" i="15" s="1"/>
  <c r="GL36" i="15"/>
  <c r="FL33" i="15"/>
  <c r="CZ63" i="15"/>
  <c r="GQ69" i="15"/>
  <c r="LH34" i="15"/>
  <c r="DK86" i="15"/>
  <c r="JV54" i="15"/>
  <c r="KU41" i="15"/>
  <c r="CY53" i="15"/>
  <c r="GX66" i="15"/>
  <c r="FX35" i="15"/>
  <c r="FW35" i="15" s="1"/>
  <c r="JD28" i="15"/>
  <c r="JC28" i="15" s="1"/>
  <c r="LS86" i="15"/>
  <c r="MQ81" i="15"/>
  <c r="LY52" i="15"/>
  <c r="FL98" i="15"/>
  <c r="GF94" i="15"/>
  <c r="EH51" i="15"/>
  <c r="EG51" i="15" s="1"/>
  <c r="HV96" i="15"/>
  <c r="KT90" i="15"/>
  <c r="JQ25" i="15"/>
  <c r="CY6" i="15"/>
  <c r="EV106" i="15"/>
  <c r="ED51" i="15"/>
  <c r="ED68" i="15"/>
  <c r="LY115" i="15"/>
  <c r="NO121" i="15"/>
  <c r="ND53" i="15"/>
  <c r="HT120" i="15"/>
  <c r="LX83" i="15"/>
  <c r="MK11" i="15"/>
  <c r="GD44" i="15"/>
  <c r="NC106" i="15"/>
  <c r="ED93" i="15"/>
  <c r="CS121" i="15"/>
  <c r="CQ121" i="15" s="1"/>
  <c r="DP28" i="15"/>
  <c r="DN28" i="15" s="1"/>
  <c r="FT52" i="15"/>
  <c r="FY118" i="15"/>
  <c r="CM88" i="15"/>
  <c r="CJ88" i="15" s="1"/>
  <c r="DD17" i="15"/>
  <c r="LX64" i="15"/>
  <c r="HJ83" i="15"/>
  <c r="IH40" i="15"/>
  <c r="EH61" i="15"/>
  <c r="HN65" i="15"/>
  <c r="GK92" i="15"/>
  <c r="CX73" i="15"/>
  <c r="JW73" i="15"/>
  <c r="CL120" i="15"/>
  <c r="MJ62" i="15"/>
  <c r="MK80" i="15"/>
  <c r="IF9" i="15"/>
  <c r="IC9" i="15" s="1"/>
  <c r="FG7" i="15"/>
  <c r="LY105" i="15"/>
  <c r="LX121" i="15"/>
  <c r="LG97" i="15"/>
  <c r="NZ66" i="15"/>
  <c r="OA27" i="15"/>
  <c r="NX27" i="15" s="1"/>
  <c r="MD119" i="15"/>
  <c r="MD108" i="15"/>
  <c r="OA67" i="15"/>
  <c r="OA45" i="15"/>
  <c r="NI50" i="15"/>
  <c r="JV29" i="15"/>
  <c r="JU29" i="15" s="1"/>
  <c r="FG91" i="15"/>
  <c r="GV54" i="15"/>
  <c r="OG20" i="15"/>
  <c r="LZ90" i="15"/>
  <c r="LU90" i="15" s="1"/>
  <c r="JJ85" i="15"/>
  <c r="MQ86" i="15"/>
  <c r="DJ64" i="15"/>
  <c r="KV45" i="15"/>
  <c r="KQ45" i="15" s="1"/>
  <c r="FL23" i="15"/>
  <c r="FI23" i="15" s="1"/>
  <c r="DF50" i="15"/>
  <c r="DW84" i="15"/>
  <c r="LZ6" i="15"/>
  <c r="LV6" i="15" s="1"/>
  <c r="KC96" i="15"/>
  <c r="OB74" i="15"/>
  <c r="IH89" i="15"/>
  <c r="HN50" i="15"/>
  <c r="HL50" i="15" s="1"/>
  <c r="FH118" i="15"/>
  <c r="LN27" i="15"/>
  <c r="LN69" i="15"/>
  <c r="HV6" i="15"/>
  <c r="GW47" i="15"/>
  <c r="JF86" i="15"/>
  <c r="NO35" i="15"/>
  <c r="CM44" i="15"/>
  <c r="ET17" i="15"/>
  <c r="GW57" i="15"/>
  <c r="EH105" i="15"/>
  <c r="BK105" i="15" s="1"/>
  <c r="FZ15" i="15"/>
  <c r="HD90" i="15"/>
  <c r="FL116" i="15"/>
  <c r="FK116" i="15" s="1"/>
  <c r="MF59" i="15"/>
  <c r="GP44" i="15"/>
  <c r="JE115" i="15"/>
  <c r="GR18" i="15"/>
  <c r="NU96" i="15"/>
  <c r="NB84" i="15"/>
  <c r="NA84" i="15" s="1"/>
  <c r="DJ86" i="15"/>
  <c r="HN56" i="15"/>
  <c r="DW95" i="15"/>
  <c r="FB45" i="15"/>
  <c r="JL120" i="15"/>
  <c r="ML22" i="15"/>
  <c r="KN118" i="15"/>
  <c r="DE71" i="15"/>
  <c r="DC71" i="15" s="1"/>
  <c r="NC16" i="15"/>
  <c r="LM66" i="15"/>
  <c r="OG23" i="15"/>
  <c r="HT39" i="15"/>
  <c r="JF74" i="15"/>
  <c r="JE57" i="15"/>
  <c r="GE19" i="15"/>
  <c r="FY40" i="15"/>
  <c r="MJ89" i="15"/>
  <c r="NO92" i="15"/>
  <c r="JP49" i="15"/>
  <c r="OG55" i="15"/>
  <c r="EH20" i="15"/>
  <c r="MW43" i="15"/>
  <c r="HZ60" i="15"/>
  <c r="JF115" i="15"/>
  <c r="JA115" i="15" s="1"/>
  <c r="DQ56" i="15"/>
  <c r="OA91" i="15"/>
  <c r="DX85" i="15"/>
  <c r="IT11" i="15"/>
  <c r="ME21" i="15"/>
  <c r="HP56" i="15"/>
  <c r="IR109" i="15"/>
  <c r="IQ109" i="15" s="1"/>
  <c r="OB67" i="15"/>
  <c r="NX67" i="15" s="1"/>
  <c r="FS7" i="15"/>
  <c r="MK58" i="15"/>
  <c r="MR49" i="15"/>
  <c r="LS6" i="15"/>
  <c r="OF97" i="15"/>
  <c r="IN109" i="15"/>
  <c r="NI23" i="15"/>
  <c r="NH120" i="15"/>
  <c r="LX92" i="15"/>
  <c r="LR121" i="15"/>
  <c r="IR13" i="15"/>
  <c r="FX72" i="15"/>
  <c r="CY105" i="15"/>
  <c r="CW105" i="15" s="1"/>
  <c r="HZ47" i="15"/>
  <c r="EZ10" i="15"/>
  <c r="KB11" i="15"/>
  <c r="FZ57" i="15"/>
  <c r="ND40" i="15"/>
  <c r="IB18" i="15"/>
  <c r="LS95" i="15"/>
  <c r="JL90" i="15"/>
  <c r="NP62" i="15"/>
  <c r="FR52" i="15"/>
  <c r="FP52" i="15" s="1"/>
  <c r="FY61" i="15"/>
  <c r="FW61" i="15" s="1"/>
  <c r="NB42" i="15"/>
  <c r="OG70" i="15"/>
  <c r="EH108" i="15"/>
  <c r="BK108" i="15" s="1"/>
  <c r="ME11" i="15"/>
  <c r="MC11" i="15" s="1"/>
  <c r="EO71" i="15"/>
  <c r="MD120" i="15"/>
  <c r="ME101" i="15"/>
  <c r="MJ69" i="15"/>
  <c r="FZ88" i="15"/>
  <c r="IZ27" i="15"/>
  <c r="LA70" i="15"/>
  <c r="NO11" i="15"/>
  <c r="MR10" i="15"/>
  <c r="JJ61" i="15"/>
  <c r="HO107" i="15"/>
  <c r="HM107" i="15" s="1"/>
  <c r="JW38" i="15"/>
  <c r="IS69" i="15"/>
  <c r="KP12" i="15"/>
  <c r="GF80" i="15"/>
  <c r="HH88" i="15"/>
  <c r="EH101" i="15"/>
  <c r="BK101" i="15" s="1"/>
  <c r="OB60" i="15"/>
  <c r="NT19" i="15"/>
  <c r="NJ25" i="15"/>
  <c r="DD87" i="15"/>
  <c r="NP27" i="15"/>
  <c r="GX30" i="15"/>
  <c r="CY99" i="15"/>
  <c r="FF42" i="15"/>
  <c r="HD10" i="15"/>
  <c r="HD118" i="15"/>
  <c r="IG23" i="15"/>
  <c r="GQ11" i="15"/>
  <c r="KH40" i="15"/>
  <c r="LN17" i="15"/>
  <c r="JL121" i="15"/>
  <c r="JG121" i="15" s="1"/>
  <c r="EU83" i="15"/>
  <c r="CY74" i="15"/>
  <c r="NO79" i="15"/>
  <c r="FZ106" i="15"/>
  <c r="FU106" i="15" s="1"/>
  <c r="LT100" i="15"/>
  <c r="FN82" i="15"/>
  <c r="JK53" i="15"/>
  <c r="EN47" i="15"/>
  <c r="EV88" i="15"/>
  <c r="LS51" i="15"/>
  <c r="DW115" i="15"/>
  <c r="NV81" i="15"/>
  <c r="FA11" i="15"/>
  <c r="EY11" i="15" s="1"/>
  <c r="JR92" i="15"/>
  <c r="DD120" i="15"/>
  <c r="MQ96" i="15"/>
  <c r="NN20" i="15"/>
  <c r="IG40" i="15"/>
  <c r="FS63" i="15"/>
  <c r="FQ63" i="15" s="1"/>
  <c r="EC116" i="15"/>
  <c r="DZ116" i="15" s="1"/>
  <c r="LL94" i="15"/>
  <c r="HV115" i="15"/>
  <c r="CX61" i="15"/>
  <c r="CW61" i="15" s="1"/>
  <c r="NB64" i="15"/>
  <c r="GP106" i="15"/>
  <c r="NT68" i="15"/>
  <c r="GF51" i="15"/>
  <c r="NC95" i="15"/>
  <c r="IM12" i="15"/>
  <c r="EP56" i="15"/>
  <c r="EJ66" i="15"/>
  <c r="LB84" i="15"/>
  <c r="MW95" i="15"/>
  <c r="EO38" i="15"/>
  <c r="KZ61" i="15"/>
  <c r="NN61" i="15"/>
  <c r="NK61" i="15" s="1"/>
  <c r="CZ36" i="15"/>
  <c r="LS62" i="15"/>
  <c r="FM79" i="15"/>
  <c r="FS46" i="15"/>
  <c r="EI100" i="15"/>
  <c r="HO70" i="15"/>
  <c r="NZ120" i="15"/>
  <c r="GQ62" i="15"/>
  <c r="DK120" i="15"/>
  <c r="KT58" i="15"/>
  <c r="KS58" i="15" s="1"/>
  <c r="GL107" i="15"/>
  <c r="MX49" i="15"/>
  <c r="CZ53" i="15"/>
  <c r="EJ91" i="15"/>
  <c r="FR33" i="15"/>
  <c r="CX11" i="15"/>
  <c r="DE28" i="15"/>
  <c r="HP17" i="15"/>
  <c r="NJ31" i="15"/>
  <c r="JX71" i="15"/>
  <c r="DR88" i="15"/>
  <c r="HI34" i="15"/>
  <c r="GV50" i="15"/>
  <c r="EO32" i="15"/>
  <c r="EM32" i="15" s="1"/>
  <c r="EB107" i="15"/>
  <c r="NT16" i="15"/>
  <c r="JX84" i="15"/>
  <c r="LG38" i="15"/>
  <c r="KP90" i="15"/>
  <c r="KP43" i="15"/>
  <c r="KV120" i="15"/>
  <c r="LH27" i="15"/>
  <c r="LL100" i="15"/>
  <c r="NN14" i="15"/>
  <c r="CS26" i="15"/>
  <c r="CY34" i="15"/>
  <c r="FM63" i="15"/>
  <c r="LM99" i="15"/>
  <c r="DW45" i="15"/>
  <c r="JD31" i="15"/>
  <c r="ET70" i="15"/>
  <c r="GV21" i="15"/>
  <c r="IF115" i="15"/>
  <c r="IE115" i="15" s="1"/>
  <c r="JJ27" i="15"/>
  <c r="CX23" i="15"/>
  <c r="EI115" i="15"/>
  <c r="NI89" i="15"/>
  <c r="GD31" i="15"/>
  <c r="KN98" i="15"/>
  <c r="ME58" i="15"/>
  <c r="CT106" i="15"/>
  <c r="LY80" i="15"/>
  <c r="IL58" i="15"/>
  <c r="LY109" i="15"/>
  <c r="ME28" i="15"/>
  <c r="MF55" i="15"/>
  <c r="MB55" i="15" s="1"/>
  <c r="FS36" i="15"/>
  <c r="OA119" i="15"/>
  <c r="IY34" i="15"/>
  <c r="LT37" i="15"/>
  <c r="LO37" i="15" s="1"/>
  <c r="IM93" i="15"/>
  <c r="NV85" i="15"/>
  <c r="HH41" i="15"/>
  <c r="EN39" i="15"/>
  <c r="JE99" i="15"/>
  <c r="DJ107" i="15"/>
  <c r="DI107" i="15" s="1"/>
  <c r="FR107" i="15"/>
  <c r="FQ107" i="15" s="1"/>
  <c r="GP87" i="15"/>
  <c r="KJ31" i="15"/>
  <c r="FB83" i="15"/>
  <c r="FS21" i="15"/>
  <c r="DD116" i="15"/>
  <c r="IB96" i="15"/>
  <c r="IA9" i="15"/>
  <c r="GJ94" i="15"/>
  <c r="ED42" i="15"/>
  <c r="NC91" i="15"/>
  <c r="MQ71" i="15"/>
  <c r="MO71" i="15" s="1"/>
  <c r="KV67" i="15"/>
  <c r="KT75" i="15"/>
  <c r="EV36" i="15"/>
  <c r="GJ73" i="15"/>
  <c r="GI73" i="15" s="1"/>
  <c r="HB26" i="15"/>
  <c r="HA26" i="15" s="1"/>
  <c r="IL106" i="15"/>
  <c r="HI48" i="15"/>
  <c r="HT49" i="15"/>
  <c r="HD69" i="15"/>
  <c r="MW11" i="15"/>
  <c r="JK14" i="15"/>
  <c r="OB49" i="15"/>
  <c r="IF32" i="15"/>
  <c r="GP39" i="15"/>
  <c r="NT79" i="15"/>
  <c r="NS79" i="15" s="1"/>
  <c r="IH120" i="15"/>
  <c r="IT91" i="15"/>
  <c r="FN67" i="15"/>
  <c r="DV38" i="15"/>
  <c r="IZ95" i="15"/>
  <c r="IM85" i="15"/>
  <c r="MQ98" i="15"/>
  <c r="JD77" i="15"/>
  <c r="NN58" i="15"/>
  <c r="LM105" i="15"/>
  <c r="JP97" i="15"/>
  <c r="EC58" i="15"/>
  <c r="GK52" i="15"/>
  <c r="FG101" i="15"/>
  <c r="FD101" i="15" s="1"/>
  <c r="LB63" i="15"/>
  <c r="KW63" i="15" s="1"/>
  <c r="OB48" i="15"/>
  <c r="HV118" i="15"/>
  <c r="HV63" i="15"/>
  <c r="MD83" i="15"/>
  <c r="EU107" i="15"/>
  <c r="FB77" i="15"/>
  <c r="EC32" i="15"/>
  <c r="IZ73" i="15"/>
  <c r="IU73" i="15" s="1"/>
  <c r="EN59" i="15"/>
  <c r="DJ12" i="15"/>
  <c r="JF65" i="15"/>
  <c r="ED45" i="15"/>
  <c r="JK7" i="15"/>
  <c r="OA44" i="15"/>
  <c r="EO55" i="15"/>
  <c r="OG60" i="15"/>
  <c r="DV34" i="15"/>
  <c r="CZ52" i="15"/>
  <c r="HD99" i="15"/>
  <c r="MX68" i="15"/>
  <c r="FA89" i="15"/>
  <c r="HU15" i="15"/>
  <c r="JF46" i="15"/>
  <c r="EO7" i="15"/>
  <c r="EM7" i="15" s="1"/>
  <c r="FM92" i="15"/>
  <c r="FK92" i="15" s="1"/>
  <c r="EN30" i="15"/>
  <c r="FL89" i="15"/>
  <c r="FK89" i="15" s="1"/>
  <c r="ME78" i="15"/>
  <c r="MP98" i="15"/>
  <c r="HD23" i="15"/>
  <c r="LS31" i="15"/>
  <c r="DQ46" i="15"/>
  <c r="ET27" i="15"/>
  <c r="CS95" i="15"/>
  <c r="JR63" i="15"/>
  <c r="NV11" i="15"/>
  <c r="FF85" i="15"/>
  <c r="LL37" i="15"/>
  <c r="MQ15" i="15"/>
  <c r="KH78" i="15"/>
  <c r="LF81" i="15"/>
  <c r="LE81" i="15" s="1"/>
  <c r="LB88" i="15"/>
  <c r="HB65" i="15"/>
  <c r="NO81" i="15"/>
  <c r="IM15" i="15"/>
  <c r="JQ91" i="15"/>
  <c r="NO24" i="15"/>
  <c r="GJ68" i="15"/>
  <c r="OB69" i="15"/>
  <c r="LY21" i="15"/>
  <c r="MP6" i="15"/>
  <c r="MO6" i="15" s="1"/>
  <c r="KB75" i="15"/>
  <c r="DW60" i="15"/>
  <c r="NP80" i="15"/>
  <c r="IR41" i="15"/>
  <c r="FR67" i="15"/>
  <c r="IY84" i="15"/>
  <c r="NH34" i="15"/>
  <c r="FT67" i="15"/>
  <c r="IS25" i="15"/>
  <c r="LY9" i="15"/>
  <c r="LS35" i="15"/>
  <c r="DJ71" i="15"/>
  <c r="LB20" i="15"/>
  <c r="JF60" i="15"/>
  <c r="FL18" i="15"/>
  <c r="JQ58" i="15"/>
  <c r="CT50" i="15"/>
  <c r="CZ29" i="15"/>
  <c r="CZ41" i="15"/>
  <c r="NB74" i="15"/>
  <c r="EU48" i="15"/>
  <c r="FT75" i="15"/>
  <c r="EO72" i="15"/>
  <c r="MW120" i="15"/>
  <c r="NI91" i="15"/>
  <c r="MQ24" i="15"/>
  <c r="NO97" i="15"/>
  <c r="KT55" i="15"/>
  <c r="FS30" i="15"/>
  <c r="NH28" i="15"/>
  <c r="DR78" i="15"/>
  <c r="MW71" i="15"/>
  <c r="JD15" i="15"/>
  <c r="IH59" i="15"/>
  <c r="FB100" i="15"/>
  <c r="EH67" i="15"/>
  <c r="EG67" i="15" s="1"/>
  <c r="LR84" i="15"/>
  <c r="DF121" i="15"/>
  <c r="IB65" i="15"/>
  <c r="HI70" i="15"/>
  <c r="EZ26" i="15"/>
  <c r="EX26" i="15" s="1"/>
  <c r="ML94" i="15"/>
  <c r="HJ120" i="15"/>
  <c r="LH64" i="15"/>
  <c r="EP14" i="15"/>
  <c r="HD28" i="15"/>
  <c r="CT93" i="15"/>
  <c r="MP52" i="15"/>
  <c r="JX101" i="15"/>
  <c r="JS101" i="15" s="1"/>
  <c r="KU121" i="15"/>
  <c r="GR25" i="15"/>
  <c r="FA26" i="15"/>
  <c r="FL8" i="15"/>
  <c r="EN38" i="15"/>
  <c r="IZ90" i="15"/>
  <c r="NT36" i="15"/>
  <c r="NU99" i="15"/>
  <c r="FS62" i="15"/>
  <c r="ME24" i="15"/>
  <c r="FB115" i="15"/>
  <c r="KP86" i="15"/>
  <c r="KK86" i="15" s="1"/>
  <c r="MF96" i="15"/>
  <c r="CY14" i="15"/>
  <c r="JQ60" i="15"/>
  <c r="JO60" i="15" s="1"/>
  <c r="KO43" i="15"/>
  <c r="HP11" i="15"/>
  <c r="DL23" i="15"/>
  <c r="JF63" i="15"/>
  <c r="FB12" i="15"/>
  <c r="EX12" i="15" s="1"/>
  <c r="EO76" i="15"/>
  <c r="JD14" i="15"/>
  <c r="JC14" i="15" s="1"/>
  <c r="OF48" i="15"/>
  <c r="OH101" i="15"/>
  <c r="MP72" i="15"/>
  <c r="HT35" i="15"/>
  <c r="HS35" i="15" s="1"/>
  <c r="MR48" i="15"/>
  <c r="HB55" i="15"/>
  <c r="GZ55" i="15" s="1"/>
  <c r="GV89" i="15"/>
  <c r="EV74" i="15"/>
  <c r="KO62" i="15"/>
  <c r="KM62" i="15" s="1"/>
  <c r="NN74" i="15"/>
  <c r="FN75" i="15"/>
  <c r="LM56" i="15"/>
  <c r="FF54" i="15"/>
  <c r="OB87" i="15"/>
  <c r="LY26" i="15"/>
  <c r="EO54" i="15"/>
  <c r="GE13" i="15"/>
  <c r="GX45" i="15"/>
  <c r="FL99" i="15"/>
  <c r="GJ19" i="15"/>
  <c r="GI19" i="15" s="1"/>
  <c r="NI119" i="15"/>
  <c r="KT53" i="15"/>
  <c r="HC43" i="15"/>
  <c r="FL15" i="15"/>
  <c r="FK15" i="15" s="1"/>
  <c r="GV62" i="15"/>
  <c r="HH42" i="15"/>
  <c r="HF42" i="15" s="1"/>
  <c r="MR89" i="15"/>
  <c r="GW23" i="15"/>
  <c r="IG17" i="15"/>
  <c r="LL31" i="15"/>
  <c r="CS51" i="15"/>
  <c r="LM121" i="15"/>
  <c r="IM18" i="15"/>
  <c r="MF74" i="15"/>
  <c r="JE56" i="15"/>
  <c r="KP121" i="15"/>
  <c r="HN99" i="15"/>
  <c r="DQ80" i="15"/>
  <c r="LT94" i="15"/>
  <c r="LT56" i="15"/>
  <c r="IL10" i="15"/>
  <c r="IK10" i="15" s="1"/>
  <c r="IT84" i="15"/>
  <c r="HB95" i="15"/>
  <c r="HA95" i="15" s="1"/>
  <c r="FG50" i="15"/>
  <c r="FN21" i="15"/>
  <c r="HT100" i="15"/>
  <c r="FB120" i="15"/>
  <c r="DR81" i="15"/>
  <c r="MV43" i="15"/>
  <c r="FS87" i="15"/>
  <c r="ME25" i="15"/>
  <c r="LS54" i="15"/>
  <c r="IY19" i="15"/>
  <c r="KJ37" i="15"/>
  <c r="NN88" i="15"/>
  <c r="NM88" i="15" s="1"/>
  <c r="FT81" i="15"/>
  <c r="FG66" i="15"/>
  <c r="HO84" i="15"/>
  <c r="DL33" i="15"/>
  <c r="HU52" i="15"/>
  <c r="JV17" i="15"/>
  <c r="IZ119" i="15"/>
  <c r="EC44" i="15"/>
  <c r="KV95" i="15"/>
  <c r="GV64" i="15"/>
  <c r="JW66" i="15"/>
  <c r="EJ74" i="15"/>
  <c r="JD119" i="15"/>
  <c r="CT62" i="15"/>
  <c r="ND49" i="15"/>
  <c r="MY49" i="15" s="1"/>
  <c r="HU16" i="15"/>
  <c r="IN96" i="15"/>
  <c r="NH58" i="15"/>
  <c r="KI100" i="15"/>
  <c r="KB9" i="15"/>
  <c r="HI52" i="15"/>
  <c r="KC93" i="15"/>
  <c r="KA93" i="15" s="1"/>
  <c r="NN31" i="15"/>
  <c r="GP93" i="15"/>
  <c r="HN41" i="15"/>
  <c r="HM41" i="15" s="1"/>
  <c r="JX15" i="15"/>
  <c r="JS15" i="15" s="1"/>
  <c r="EJ10" i="15"/>
  <c r="EF10" i="15" s="1"/>
  <c r="DX56" i="15"/>
  <c r="NP92" i="15"/>
  <c r="NU109" i="15"/>
  <c r="FA99" i="15"/>
  <c r="NN90" i="15"/>
  <c r="IT26" i="15"/>
  <c r="DJ67" i="15"/>
  <c r="IH98" i="15"/>
  <c r="LS106" i="15"/>
  <c r="LQ106" i="15" s="1"/>
  <c r="JV36" i="15"/>
  <c r="JP47" i="15"/>
  <c r="MX119" i="15"/>
  <c r="KI35" i="15"/>
  <c r="NH84" i="15"/>
  <c r="FL46" i="15"/>
  <c r="KD65" i="15"/>
  <c r="GK64" i="15"/>
  <c r="CX9" i="15"/>
  <c r="CW9" i="15" s="1"/>
  <c r="NH48" i="15"/>
  <c r="IY45" i="15"/>
  <c r="MR33" i="15"/>
  <c r="ME100" i="15"/>
  <c r="HH70" i="15"/>
  <c r="EH27" i="15"/>
  <c r="OH52" i="15"/>
  <c r="JD107" i="15"/>
  <c r="HD17" i="15"/>
  <c r="OA63" i="15"/>
  <c r="NX63" i="15" s="1"/>
  <c r="EV47" i="15"/>
  <c r="MV89" i="15"/>
  <c r="LS7" i="15"/>
  <c r="GD48" i="15"/>
  <c r="KH62" i="15"/>
  <c r="MW82" i="15"/>
  <c r="EC11" i="15"/>
  <c r="MD17" i="15"/>
  <c r="HI38" i="15"/>
  <c r="HN35" i="15"/>
  <c r="HM35" i="15" s="1"/>
  <c r="EU106" i="15"/>
  <c r="KN58" i="15"/>
  <c r="EO14" i="15"/>
  <c r="KZ13" i="15"/>
  <c r="FT51" i="15"/>
  <c r="NU19" i="15"/>
  <c r="NR19" i="15" s="1"/>
  <c r="NU59" i="15"/>
  <c r="DE36" i="15"/>
  <c r="KC24" i="15"/>
  <c r="HZ64" i="15"/>
  <c r="KO25" i="15"/>
  <c r="HC17" i="15"/>
  <c r="JQ21" i="15"/>
  <c r="OH97" i="15"/>
  <c r="IB63" i="15"/>
  <c r="JQ43" i="15"/>
  <c r="CN62" i="15"/>
  <c r="IT78" i="15"/>
  <c r="FF82" i="15"/>
  <c r="EJ29" i="15"/>
  <c r="EN50" i="15"/>
  <c r="LA80" i="15"/>
  <c r="EB117" i="15"/>
  <c r="DX60" i="15"/>
  <c r="ET92" i="15"/>
  <c r="KC55" i="15"/>
  <c r="JZ55" i="15" s="1"/>
  <c r="MK8" i="15"/>
  <c r="JK32" i="15"/>
  <c r="NP42" i="15"/>
  <c r="JQ48" i="15"/>
  <c r="NP55" i="15"/>
  <c r="GF47" i="15"/>
  <c r="LH39" i="15"/>
  <c r="CZ98" i="15"/>
  <c r="LA19" i="15"/>
  <c r="FZ121" i="15"/>
  <c r="IN116" i="15"/>
  <c r="HU18" i="15"/>
  <c r="HS18" i="15" s="1"/>
  <c r="NC118" i="15"/>
  <c r="ND18" i="15"/>
  <c r="MY18" i="15" s="1"/>
  <c r="MP51" i="15"/>
  <c r="MO51" i="15" s="1"/>
  <c r="GR20" i="15"/>
  <c r="GM20" i="15" s="1"/>
  <c r="DW52" i="15"/>
  <c r="LG100" i="15"/>
  <c r="HH57" i="15"/>
  <c r="IX61" i="15"/>
  <c r="IV61" i="15" s="1"/>
  <c r="GF78" i="15"/>
  <c r="IM47" i="15"/>
  <c r="DK89" i="15"/>
  <c r="KI17" i="15"/>
  <c r="FS14" i="15"/>
  <c r="FQ14" i="15" s="1"/>
  <c r="IS90" i="15"/>
  <c r="CL49" i="15"/>
  <c r="LB9" i="15"/>
  <c r="OF117" i="15"/>
  <c r="EI44" i="15"/>
  <c r="KO50" i="15"/>
  <c r="EP46" i="15"/>
  <c r="EK46" i="15" s="1"/>
  <c r="JQ24" i="15"/>
  <c r="IM11" i="15"/>
  <c r="ED30" i="15"/>
  <c r="IY33" i="15"/>
  <c r="MV31" i="15"/>
  <c r="ML55" i="15"/>
  <c r="JL40" i="15"/>
  <c r="EI68" i="15"/>
  <c r="EF68" i="15" s="1"/>
  <c r="DQ82" i="15"/>
  <c r="LB37" i="15"/>
  <c r="KI38" i="15"/>
  <c r="KV35" i="15"/>
  <c r="GE67" i="15"/>
  <c r="ML116" i="15"/>
  <c r="KU59" i="15"/>
  <c r="JD92" i="15"/>
  <c r="IZ46" i="15"/>
  <c r="GV94" i="15"/>
  <c r="NN24" i="15"/>
  <c r="MF17" i="15"/>
  <c r="DR51" i="15"/>
  <c r="EH59" i="15"/>
  <c r="LA100" i="15"/>
  <c r="GQ91" i="15"/>
  <c r="NB11" i="15"/>
  <c r="KT95" i="15"/>
  <c r="ND51" i="15"/>
  <c r="EI21" i="15"/>
  <c r="EF21" i="15" s="1"/>
  <c r="IF24" i="15"/>
  <c r="MJ42" i="15"/>
  <c r="IH56" i="15"/>
  <c r="KI20" i="15"/>
  <c r="GW119" i="15"/>
  <c r="NT34" i="15"/>
  <c r="IY6" i="15"/>
  <c r="IV6" i="15" s="1"/>
  <c r="LT58" i="15"/>
  <c r="MR75" i="15"/>
  <c r="LB53" i="15"/>
  <c r="IY30" i="15"/>
  <c r="HD39" i="15"/>
  <c r="GY39" i="15" s="1"/>
  <c r="ML35" i="15"/>
  <c r="MK42" i="15"/>
  <c r="FH79" i="15"/>
  <c r="KZ21" i="15"/>
  <c r="MQ49" i="15"/>
  <c r="IB109" i="15"/>
  <c r="CN35" i="15"/>
  <c r="IA74" i="15"/>
  <c r="ME106" i="15"/>
  <c r="DJ26" i="15"/>
  <c r="DW64" i="15"/>
  <c r="EU101" i="15"/>
  <c r="FY17" i="15"/>
  <c r="KO67" i="15"/>
  <c r="GL85" i="15"/>
  <c r="ND105" i="15"/>
  <c r="NU95" i="15"/>
  <c r="EI88" i="15"/>
  <c r="NU71" i="15"/>
  <c r="GL51" i="15"/>
  <c r="GH51" i="15" s="1"/>
  <c r="IB95" i="15"/>
  <c r="GF105" i="15"/>
  <c r="IX42" i="15"/>
  <c r="IW42" i="15" s="1"/>
  <c r="EN37" i="15"/>
  <c r="DQ55" i="15"/>
  <c r="KN83" i="15"/>
  <c r="FZ78" i="15"/>
  <c r="NI107" i="15"/>
  <c r="IL7" i="15"/>
  <c r="EI90" i="15"/>
  <c r="GD8" i="15"/>
  <c r="NB81" i="15"/>
  <c r="CR90" i="15"/>
  <c r="CT67" i="15"/>
  <c r="IH44" i="15"/>
  <c r="IG76" i="15"/>
  <c r="CT98" i="15"/>
  <c r="LL6" i="15"/>
  <c r="MF90" i="15"/>
  <c r="FN101" i="15"/>
  <c r="ND108" i="15"/>
  <c r="IY87" i="15"/>
  <c r="MJ119" i="15"/>
  <c r="KP16" i="15"/>
  <c r="KL16" i="15" s="1"/>
  <c r="GD35" i="15"/>
  <c r="HJ107" i="15"/>
  <c r="JQ32" i="15"/>
  <c r="IN15" i="15"/>
  <c r="NB73" i="15"/>
  <c r="DF9" i="15"/>
  <c r="NJ48" i="15"/>
  <c r="EB52" i="15"/>
  <c r="EA52" i="15" s="1"/>
  <c r="CZ86" i="15"/>
  <c r="NN29" i="15"/>
  <c r="DD45" i="15"/>
  <c r="LT48" i="15"/>
  <c r="HH38" i="15"/>
  <c r="IZ86" i="15"/>
  <c r="IS34" i="15"/>
  <c r="DD57" i="15"/>
  <c r="NT46" i="15"/>
  <c r="CZ12" i="15"/>
  <c r="JJ119" i="15"/>
  <c r="DD19" i="15"/>
  <c r="DB19" i="15" s="1"/>
  <c r="JD24" i="15"/>
  <c r="IX80" i="15"/>
  <c r="MF45" i="15"/>
  <c r="MW106" i="15"/>
  <c r="EB41" i="15"/>
  <c r="IL98" i="15"/>
  <c r="MR115" i="15"/>
  <c r="HJ90" i="15"/>
  <c r="DE26" i="15"/>
  <c r="JX38" i="15"/>
  <c r="OH58" i="15"/>
  <c r="FZ27" i="15"/>
  <c r="CN39" i="15"/>
  <c r="FG21" i="15"/>
  <c r="JP20" i="15"/>
  <c r="EI18" i="15"/>
  <c r="EE18" i="15" s="1"/>
  <c r="JX10" i="15"/>
  <c r="LT53" i="15"/>
  <c r="CN27" i="15"/>
  <c r="FF77" i="15"/>
  <c r="FH45" i="15"/>
  <c r="KH119" i="15"/>
  <c r="JW90" i="15"/>
  <c r="KN65" i="15"/>
  <c r="KK65" i="15" s="1"/>
  <c r="EH86" i="15"/>
  <c r="LL90" i="15"/>
  <c r="IN89" i="15"/>
  <c r="DD27" i="15"/>
  <c r="EZ52" i="15"/>
  <c r="LG10" i="15"/>
  <c r="LS74" i="15"/>
  <c r="NZ87" i="15"/>
  <c r="MD27" i="15"/>
  <c r="CZ87" i="15"/>
  <c r="IR79" i="15"/>
  <c r="IB9" i="15"/>
  <c r="HW9" i="15" s="1"/>
  <c r="JR50" i="15"/>
  <c r="OB71" i="15"/>
  <c r="HH64" i="15"/>
  <c r="CR41" i="15"/>
  <c r="IS75" i="15"/>
  <c r="EO120" i="15"/>
  <c r="DW26" i="15"/>
  <c r="JP81" i="15"/>
  <c r="CR77" i="15"/>
  <c r="ET109" i="15"/>
  <c r="EP92" i="15"/>
  <c r="FB96" i="15"/>
  <c r="IA121" i="15"/>
  <c r="EH89" i="15"/>
  <c r="HO93" i="15"/>
  <c r="GD20" i="15"/>
  <c r="KJ63" i="15"/>
  <c r="KZ91" i="15"/>
  <c r="JJ95" i="15"/>
  <c r="EO74" i="15"/>
  <c r="JJ107" i="15"/>
  <c r="JP57" i="15"/>
  <c r="DP43" i="15"/>
  <c r="FN118" i="15"/>
  <c r="FI118" i="15" s="1"/>
  <c r="HH92" i="15"/>
  <c r="GV34" i="15"/>
  <c r="ME70" i="15"/>
  <c r="GV91" i="15"/>
  <c r="FX23" i="15"/>
  <c r="IS86" i="15"/>
  <c r="JD9" i="15"/>
  <c r="KO12" i="15"/>
  <c r="DR74" i="15"/>
  <c r="KD22" i="15"/>
  <c r="CS19" i="15"/>
  <c r="GQ45" i="15"/>
  <c r="ND95" i="15"/>
  <c r="IT29" i="15"/>
  <c r="FM17" i="15"/>
  <c r="NZ77" i="15"/>
  <c r="HC75" i="15"/>
  <c r="IG86" i="15"/>
  <c r="CN117" i="15"/>
  <c r="FA19" i="15"/>
  <c r="KJ66" i="15"/>
  <c r="NO19" i="15"/>
  <c r="FT96" i="15"/>
  <c r="OB38" i="15"/>
  <c r="NX38" i="15" s="1"/>
  <c r="IY28" i="15"/>
  <c r="DE15" i="15"/>
  <c r="JE67" i="15"/>
  <c r="MK98" i="15"/>
  <c r="IZ13" i="15"/>
  <c r="LN31" i="15"/>
  <c r="HN20" i="15"/>
  <c r="JW47" i="15"/>
  <c r="FM59" i="15"/>
  <c r="DK73" i="15"/>
  <c r="DL39" i="15"/>
  <c r="EH119" i="15"/>
  <c r="DJ69" i="15"/>
  <c r="DV64" i="15"/>
  <c r="NV59" i="15"/>
  <c r="KZ35" i="15"/>
  <c r="EC30" i="15"/>
  <c r="CM69" i="15"/>
  <c r="DQ12" i="15"/>
  <c r="HP15" i="15"/>
  <c r="DR9" i="15"/>
  <c r="HB51" i="15"/>
  <c r="GZ51" i="15" s="1"/>
  <c r="KB56" i="15"/>
  <c r="OG8" i="15"/>
  <c r="IG75" i="15"/>
  <c r="GR23" i="15"/>
  <c r="LS79" i="15"/>
  <c r="LS107" i="15"/>
  <c r="FF51" i="15"/>
  <c r="IT50" i="15"/>
  <c r="MW13" i="15"/>
  <c r="DE43" i="15"/>
  <c r="NV21" i="15"/>
  <c r="NO45" i="15"/>
  <c r="CM37" i="15"/>
  <c r="CK37" i="15" s="1"/>
  <c r="DW106" i="15"/>
  <c r="FN37" i="15"/>
  <c r="NC66" i="15"/>
  <c r="JE37" i="15"/>
  <c r="IB14" i="15"/>
  <c r="HX14" i="15" s="1"/>
  <c r="HD37" i="15"/>
  <c r="NP81" i="15"/>
  <c r="LR78" i="15"/>
  <c r="MK6" i="15"/>
  <c r="JW77" i="15"/>
  <c r="LF35" i="15"/>
  <c r="JL18" i="15"/>
  <c r="JW79" i="15"/>
  <c r="JU79" i="15" s="1"/>
  <c r="NJ74" i="15"/>
  <c r="DE24" i="15"/>
  <c r="KO115" i="15"/>
  <c r="GK74" i="15"/>
  <c r="FB47" i="15"/>
  <c r="GW86" i="15"/>
  <c r="OG115" i="15"/>
  <c r="DR115" i="15"/>
  <c r="DL6" i="15"/>
  <c r="IF66" i="15"/>
  <c r="FX62" i="15"/>
  <c r="KD50" i="15"/>
  <c r="OA76" i="15"/>
  <c r="EB14" i="15"/>
  <c r="FY29" i="15"/>
  <c r="JL23" i="15"/>
  <c r="JH23" i="15" s="1"/>
  <c r="LB42" i="15"/>
  <c r="KN46" i="15"/>
  <c r="JJ44" i="15"/>
  <c r="HD46" i="15"/>
  <c r="JE8" i="15"/>
  <c r="EZ83" i="15"/>
  <c r="CX37" i="15"/>
  <c r="LZ25" i="15"/>
  <c r="HB59" i="15"/>
  <c r="IB77" i="15"/>
  <c r="GW88" i="15"/>
  <c r="EV75" i="15"/>
  <c r="CS44" i="15"/>
  <c r="IF82" i="15"/>
  <c r="DV26" i="15"/>
  <c r="LL120" i="15"/>
  <c r="GL11" i="15"/>
  <c r="KD34" i="15"/>
  <c r="LR97" i="15"/>
  <c r="MD51" i="15"/>
  <c r="ND94" i="15"/>
  <c r="EB43" i="15"/>
  <c r="DW72" i="15"/>
  <c r="JE95" i="15"/>
  <c r="JB95" i="15" s="1"/>
  <c r="EH94" i="15"/>
  <c r="LZ29" i="15"/>
  <c r="KO41" i="15"/>
  <c r="EJ97" i="15"/>
  <c r="IL94" i="15"/>
  <c r="HH86" i="15"/>
  <c r="JE27" i="15"/>
  <c r="LZ51" i="15"/>
  <c r="EC20" i="15"/>
  <c r="IZ60" i="15"/>
  <c r="IM80" i="15"/>
  <c r="HH31" i="15"/>
  <c r="EP13" i="15"/>
  <c r="EV25" i="15"/>
  <c r="KD37" i="15"/>
  <c r="ED8" i="15"/>
  <c r="CT58" i="15"/>
  <c r="FT119" i="15"/>
  <c r="IY105" i="15"/>
  <c r="HV70" i="15"/>
  <c r="NC86" i="15"/>
  <c r="NI8" i="15"/>
  <c r="HD45" i="15"/>
  <c r="HH59" i="15"/>
  <c r="FY83" i="15"/>
  <c r="HZ11" i="15"/>
  <c r="GJ90" i="15"/>
  <c r="GR54" i="15"/>
  <c r="GN54" i="15" s="1"/>
  <c r="IS42" i="15"/>
  <c r="CZ80" i="15"/>
  <c r="KD57" i="15"/>
  <c r="LH99" i="15"/>
  <c r="LD99" i="15" s="1"/>
  <c r="LB80" i="15"/>
  <c r="CM101" i="15"/>
  <c r="EP78" i="15"/>
  <c r="KC107" i="15"/>
  <c r="FM41" i="15"/>
  <c r="LH25" i="15"/>
  <c r="LX68" i="15"/>
  <c r="KC11" i="15"/>
  <c r="LB21" i="15"/>
  <c r="IL32" i="15"/>
  <c r="MV117" i="15"/>
  <c r="CL39" i="15"/>
  <c r="NI51" i="15"/>
  <c r="GK90" i="15"/>
  <c r="DX69" i="15"/>
  <c r="CT89" i="15"/>
  <c r="IY82" i="15"/>
  <c r="DP61" i="15"/>
  <c r="JK58" i="15"/>
  <c r="JI58" i="15" s="1"/>
  <c r="CX40" i="15"/>
  <c r="IT51" i="15"/>
  <c r="HH36" i="15"/>
  <c r="MJ11" i="15"/>
  <c r="FS86" i="15"/>
  <c r="FQ86" i="15" s="1"/>
  <c r="LY39" i="15"/>
  <c r="KV115" i="15"/>
  <c r="CS32" i="15"/>
  <c r="CP32" i="15" s="1"/>
  <c r="KC92" i="15"/>
  <c r="IH66" i="15"/>
  <c r="DD92" i="15"/>
  <c r="EP37" i="15"/>
  <c r="CS88" i="15"/>
  <c r="OF118" i="15"/>
  <c r="KZ29" i="15"/>
  <c r="LY94" i="15"/>
  <c r="GK81" i="15"/>
  <c r="LH72" i="15"/>
  <c r="LT29" i="15"/>
  <c r="EC70" i="15"/>
  <c r="DX46" i="15"/>
  <c r="DT46" i="15" s="1"/>
  <c r="OG28" i="15"/>
  <c r="LT10" i="15"/>
  <c r="GK29" i="15"/>
  <c r="HV17" i="15"/>
  <c r="IR56" i="15"/>
  <c r="NN38" i="15"/>
  <c r="IB54" i="15"/>
  <c r="FH92" i="15"/>
  <c r="FT70" i="15"/>
  <c r="OB108" i="15"/>
  <c r="EH18" i="15"/>
  <c r="GP31" i="15"/>
  <c r="EZ68" i="15"/>
  <c r="OH105" i="15"/>
  <c r="HD63" i="15"/>
  <c r="CM7" i="15"/>
  <c r="CJ7" i="15" s="1"/>
  <c r="GF10" i="15"/>
  <c r="HP13" i="15"/>
  <c r="IY93" i="15"/>
  <c r="NO68" i="15"/>
  <c r="NN65" i="15"/>
  <c r="KO31" i="15"/>
  <c r="EI25" i="15"/>
  <c r="EN61" i="15"/>
  <c r="NT55" i="15"/>
  <c r="GK98" i="15"/>
  <c r="LN20" i="15"/>
  <c r="GJ52" i="15"/>
  <c r="FG105" i="15"/>
  <c r="CS120" i="15"/>
  <c r="EU120" i="15"/>
  <c r="FL13" i="15"/>
  <c r="ME95" i="15"/>
  <c r="HV100" i="15"/>
  <c r="DQ6" i="15"/>
  <c r="HH49" i="15"/>
  <c r="JL53" i="15"/>
  <c r="IF116" i="15"/>
  <c r="HJ21" i="15"/>
  <c r="NJ77" i="15"/>
  <c r="NE77" i="15" s="1"/>
  <c r="OB26" i="15"/>
  <c r="GF27" i="15"/>
  <c r="IX13" i="15"/>
  <c r="GE85" i="15"/>
  <c r="EN117" i="15"/>
  <c r="MK97" i="15"/>
  <c r="JV53" i="15"/>
  <c r="KI92" i="15"/>
  <c r="EH28" i="15"/>
  <c r="FF44" i="15"/>
  <c r="MW25" i="15"/>
  <c r="FT69" i="15"/>
  <c r="FP69" i="15" s="1"/>
  <c r="IH86" i="15"/>
  <c r="MW69" i="15"/>
  <c r="HB96" i="15"/>
  <c r="LF116" i="15"/>
  <c r="CO96" i="15"/>
  <c r="FW22" i="15"/>
  <c r="KM74" i="15"/>
  <c r="CK54" i="15"/>
  <c r="CP109" i="15"/>
  <c r="EL58" i="15"/>
  <c r="CJ46" i="15"/>
  <c r="HR121" i="15"/>
  <c r="LQ28" i="15"/>
  <c r="KA68" i="15"/>
  <c r="IE97" i="15"/>
  <c r="DO83" i="15"/>
  <c r="FJ29" i="15"/>
  <c r="OC68" i="15"/>
  <c r="OD63" i="15"/>
  <c r="KW86" i="15"/>
  <c r="NY22" i="15"/>
  <c r="DI77" i="15"/>
  <c r="KL100" i="15"/>
  <c r="IW59" i="15"/>
  <c r="NG105" i="15"/>
  <c r="GY7" i="15"/>
  <c r="MC7" i="15"/>
  <c r="MA29" i="15"/>
  <c r="KA48" i="15"/>
  <c r="OE27" i="15"/>
  <c r="KF11" i="15"/>
  <c r="HM37" i="15"/>
  <c r="HM12" i="15"/>
  <c r="JB107" i="15"/>
  <c r="NF80" i="15"/>
  <c r="FO19" i="15"/>
  <c r="GC41" i="15"/>
  <c r="OD35" i="15"/>
  <c r="NE80" i="15"/>
  <c r="JO20" i="15"/>
  <c r="MS109" i="15"/>
  <c r="EM6" i="15"/>
  <c r="MY57" i="15"/>
  <c r="HX38" i="15"/>
  <c r="MO27" i="15"/>
  <c r="MH35" i="15"/>
  <c r="HQ40" i="15"/>
  <c r="NM14" i="15"/>
  <c r="LU105" i="15"/>
  <c r="NQ47" i="15"/>
  <c r="JN19" i="15"/>
  <c r="MT43" i="15"/>
  <c r="DC115" i="15"/>
  <c r="NW69" i="15"/>
  <c r="HL74" i="15"/>
  <c r="CK11" i="15"/>
  <c r="HK68" i="15"/>
  <c r="GB8" i="15"/>
  <c r="NS47" i="15"/>
  <c r="DA26" i="15"/>
  <c r="OE65" i="15"/>
  <c r="HS98" i="15"/>
  <c r="IV42" i="15"/>
  <c r="HS75" i="15"/>
  <c r="IW87" i="15"/>
  <c r="MN120" i="15"/>
  <c r="MI64" i="15"/>
  <c r="DN83" i="15"/>
  <c r="GC99" i="15"/>
  <c r="ES12" i="15"/>
  <c r="NG25" i="15"/>
  <c r="HK120" i="15"/>
  <c r="FP17" i="15"/>
  <c r="EG6" i="15"/>
  <c r="HX67" i="15"/>
  <c r="DC47" i="15"/>
  <c r="EM70" i="15"/>
  <c r="HY90" i="15"/>
  <c r="MN22" i="15"/>
  <c r="OE63" i="15"/>
  <c r="DC48" i="15"/>
  <c r="LW70" i="15"/>
  <c r="FK31" i="15"/>
  <c r="FC37" i="15"/>
  <c r="KG22" i="15"/>
  <c r="GG72" i="15"/>
  <c r="FQ97" i="15"/>
  <c r="GA8" i="15"/>
  <c r="EK58" i="15"/>
  <c r="IE92" i="15"/>
  <c r="HY47" i="15"/>
  <c r="LV70" i="15"/>
  <c r="FU35" i="15"/>
  <c r="OC120" i="15"/>
  <c r="FJ23" i="15"/>
  <c r="HK69" i="15"/>
  <c r="MH18" i="15"/>
  <c r="LU65" i="15"/>
  <c r="HR40" i="15"/>
  <c r="DA115" i="15"/>
  <c r="JS84" i="15"/>
  <c r="LW121" i="15"/>
  <c r="FJ85" i="15"/>
  <c r="MU86" i="15"/>
  <c r="FO17" i="15"/>
  <c r="LC84" i="15"/>
  <c r="MO14" i="15"/>
  <c r="HL97" i="15"/>
  <c r="JC16" i="15"/>
  <c r="DM33" i="15"/>
  <c r="LI89" i="15"/>
  <c r="DN33" i="15"/>
  <c r="ID92" i="15"/>
  <c r="HM17" i="15"/>
  <c r="MG35" i="15"/>
  <c r="KX86" i="15"/>
  <c r="EA6" i="15"/>
  <c r="KW27" i="15"/>
  <c r="FE82" i="15"/>
  <c r="HG26" i="15"/>
  <c r="HK78" i="15"/>
  <c r="FJ43" i="15"/>
  <c r="OE41" i="15"/>
  <c r="KK100" i="15"/>
  <c r="JM19" i="15"/>
  <c r="CQ100" i="15"/>
  <c r="GC19" i="15"/>
  <c r="EA39" i="15"/>
  <c r="DC12" i="15"/>
  <c r="KG44" i="15"/>
  <c r="DI24" i="15"/>
  <c r="NS49" i="15"/>
  <c r="MO95" i="15"/>
  <c r="FW17" i="15"/>
  <c r="GO74" i="15"/>
  <c r="KM50" i="15"/>
  <c r="HA22" i="15"/>
  <c r="FE19" i="15"/>
  <c r="JA48" i="15"/>
  <c r="ES80" i="15"/>
  <c r="GU13" i="15"/>
  <c r="LE37" i="15"/>
  <c r="EA78" i="15"/>
  <c r="FW53" i="15"/>
  <c r="HM67" i="15"/>
  <c r="KA96" i="15"/>
  <c r="IW68" i="15"/>
  <c r="JI74" i="15"/>
  <c r="KY42" i="15"/>
  <c r="MI88" i="15"/>
  <c r="DC46" i="15"/>
  <c r="CW53" i="15"/>
  <c r="OE51" i="15"/>
  <c r="KY90" i="15"/>
  <c r="OE62" i="15"/>
  <c r="KY30" i="15"/>
  <c r="JO27" i="15"/>
  <c r="EM73" i="15"/>
  <c r="DU87" i="15"/>
  <c r="GO19" i="15"/>
  <c r="OC35" i="15"/>
  <c r="JY93" i="15"/>
  <c r="NK88" i="15"/>
  <c r="NL88" i="15"/>
  <c r="IE17" i="15"/>
  <c r="ID17" i="15"/>
  <c r="MM89" i="15"/>
  <c r="MN89" i="15"/>
  <c r="KQ121" i="15"/>
  <c r="KS121" i="15"/>
  <c r="IQ41" i="15"/>
  <c r="IO41" i="15"/>
  <c r="IP41" i="15"/>
  <c r="NL24" i="15"/>
  <c r="NK24" i="15"/>
  <c r="NM24" i="15"/>
  <c r="LK37" i="15"/>
  <c r="LJ37" i="15"/>
  <c r="LI37" i="15"/>
  <c r="FI89" i="15"/>
  <c r="FJ89" i="15"/>
  <c r="EM55" i="15"/>
  <c r="NM58" i="15"/>
  <c r="NR79" i="15"/>
  <c r="NQ79" i="15"/>
  <c r="IK58" i="15"/>
  <c r="IJ58" i="15"/>
  <c r="II58" i="15"/>
  <c r="LE26" i="15"/>
  <c r="LD26" i="15"/>
  <c r="LC26" i="15"/>
  <c r="JO23" i="15"/>
  <c r="JN23" i="15"/>
  <c r="KX81" i="15"/>
  <c r="KW81" i="15"/>
  <c r="CU21" i="15"/>
  <c r="CV21" i="15"/>
  <c r="CW21" i="15"/>
  <c r="IC63" i="15"/>
  <c r="IE63" i="15"/>
  <c r="ID63" i="15"/>
  <c r="LD13" i="15"/>
  <c r="LC13" i="15"/>
  <c r="GN21" i="15"/>
  <c r="EQ60" i="15"/>
  <c r="ES60" i="15"/>
  <c r="LV84" i="15"/>
  <c r="LU84" i="15"/>
  <c r="JO31" i="15"/>
  <c r="JN31" i="15"/>
  <c r="JM31" i="15"/>
  <c r="NS94" i="15"/>
  <c r="NA20" i="15"/>
  <c r="CI75" i="15"/>
  <c r="CJ75" i="15"/>
  <c r="CK75" i="15"/>
  <c r="KW33" i="15"/>
  <c r="KY33" i="15"/>
  <c r="ID49" i="15"/>
  <c r="IE49" i="15"/>
  <c r="NS25" i="15"/>
  <c r="NR25" i="15"/>
  <c r="LP54" i="15"/>
  <c r="NY70" i="15"/>
  <c r="NX70" i="15"/>
  <c r="NW70" i="15"/>
  <c r="NX69" i="15"/>
  <c r="JC54" i="15"/>
  <c r="DU82" i="15"/>
  <c r="DS82" i="15"/>
  <c r="MN74" i="15"/>
  <c r="JZ82" i="15"/>
  <c r="KA82" i="15"/>
  <c r="HL21" i="15"/>
  <c r="HM21" i="15"/>
  <c r="GI89" i="15"/>
  <c r="GH89" i="15"/>
  <c r="GG89" i="15"/>
  <c r="KR94" i="15"/>
  <c r="KQ94" i="15"/>
  <c r="KS94" i="15"/>
  <c r="FI91" i="15"/>
  <c r="MS108" i="15"/>
  <c r="MT108" i="15"/>
  <c r="NS63" i="15"/>
  <c r="JI119" i="15"/>
  <c r="FV14" i="15"/>
  <c r="FU14" i="15"/>
  <c r="KE72" i="15"/>
  <c r="KF72" i="15"/>
  <c r="KG72" i="15"/>
  <c r="JS49" i="15"/>
  <c r="JU49" i="15"/>
  <c r="ES91" i="15"/>
  <c r="JI7" i="15"/>
  <c r="KX100" i="15"/>
  <c r="KW100" i="15"/>
  <c r="IJ92" i="15"/>
  <c r="IK92" i="15"/>
  <c r="II92" i="15"/>
  <c r="NM92" i="15"/>
  <c r="EW43" i="15"/>
  <c r="EY43" i="15"/>
  <c r="GB43" i="15"/>
  <c r="GC43" i="15"/>
  <c r="IO99" i="15"/>
  <c r="IQ99" i="15"/>
  <c r="JY115" i="15"/>
  <c r="KA115" i="15"/>
  <c r="JZ115" i="15"/>
  <c r="DG76" i="15"/>
  <c r="DI76" i="15"/>
  <c r="DH76" i="15"/>
  <c r="KM75" i="15"/>
  <c r="KA26" i="15"/>
  <c r="GU49" i="15"/>
  <c r="GM59" i="15"/>
  <c r="CW10" i="15"/>
  <c r="CU10" i="15"/>
  <c r="JH31" i="15"/>
  <c r="JU41" i="15"/>
  <c r="JT41" i="15"/>
  <c r="KS88" i="15"/>
  <c r="HY23" i="15"/>
  <c r="IC20" i="15"/>
  <c r="IE20" i="15"/>
  <c r="HM8" i="15"/>
  <c r="HL8" i="15"/>
  <c r="IE11" i="15"/>
  <c r="HM71" i="15"/>
  <c r="HL71" i="15"/>
  <c r="DI68" i="15"/>
  <c r="DG68" i="15"/>
  <c r="FK12" i="15"/>
  <c r="FI12" i="15"/>
  <c r="OD120" i="15"/>
  <c r="FI14" i="15"/>
  <c r="FK14" i="15"/>
  <c r="HY37" i="15"/>
  <c r="EE46" i="15"/>
  <c r="EF46" i="15"/>
  <c r="FO79" i="15"/>
  <c r="FQ79" i="15"/>
  <c r="FP79" i="15"/>
  <c r="NW101" i="15"/>
  <c r="NX101" i="15"/>
  <c r="KA19" i="15"/>
  <c r="KS14" i="15"/>
  <c r="KE67" i="15"/>
  <c r="KF67" i="15"/>
  <c r="IQ94" i="15"/>
  <c r="IP94" i="15"/>
  <c r="IO94" i="15"/>
  <c r="GB94" i="15"/>
  <c r="GA94" i="15"/>
  <c r="FK11" i="15"/>
  <c r="FJ11" i="15"/>
  <c r="FI11" i="15"/>
  <c r="HL68" i="15"/>
  <c r="DI19" i="15"/>
  <c r="DH19" i="15"/>
  <c r="KM116" i="15"/>
  <c r="KK116" i="15"/>
  <c r="JO11" i="15"/>
  <c r="GA75" i="15"/>
  <c r="EQ95" i="15"/>
  <c r="ER95" i="15"/>
  <c r="CI43" i="15"/>
  <c r="CJ43" i="15"/>
  <c r="HY25" i="15"/>
  <c r="IE120" i="15"/>
  <c r="IC120" i="15"/>
  <c r="FE17" i="15"/>
  <c r="NS98" i="15"/>
  <c r="IQ76" i="15"/>
  <c r="FQ59" i="15"/>
  <c r="LQ19" i="15"/>
  <c r="FQ22" i="15"/>
  <c r="CW14" i="15"/>
  <c r="NM120" i="15"/>
  <c r="HF119" i="15"/>
  <c r="HE119" i="15"/>
  <c r="HW96" i="15"/>
  <c r="CO28" i="15"/>
  <c r="EA74" i="15"/>
  <c r="DZ74" i="15"/>
  <c r="FO82" i="15"/>
  <c r="FQ82" i="15"/>
  <c r="KA57" i="15"/>
  <c r="IW32" i="15"/>
  <c r="CI46" i="15"/>
  <c r="CK46" i="15"/>
  <c r="DZ98" i="15"/>
  <c r="EA98" i="15"/>
  <c r="NA12" i="15"/>
  <c r="DZ37" i="15"/>
  <c r="EA37" i="15"/>
  <c r="HQ121" i="15"/>
  <c r="HS121" i="15"/>
  <c r="LK88" i="15"/>
  <c r="GS82" i="15"/>
  <c r="GU82" i="15"/>
  <c r="HA28" i="15"/>
  <c r="GZ28" i="15"/>
  <c r="CW91" i="15"/>
  <c r="FW59" i="15"/>
  <c r="MM120" i="15"/>
  <c r="EG41" i="15"/>
  <c r="BK41" i="15"/>
  <c r="MC45" i="15"/>
  <c r="FI9" i="15"/>
  <c r="FJ9" i="15"/>
  <c r="KW53" i="15"/>
  <c r="KY53" i="15"/>
  <c r="KX53" i="15"/>
  <c r="JB53" i="15"/>
  <c r="JA53" i="15"/>
  <c r="EA12" i="15"/>
  <c r="NY44" i="15"/>
  <c r="NK34" i="15"/>
  <c r="NL34" i="15"/>
  <c r="NM34" i="15"/>
  <c r="HQ41" i="15"/>
  <c r="HS41" i="15"/>
  <c r="DM83" i="15"/>
  <c r="BK73" i="15"/>
  <c r="KW26" i="15"/>
  <c r="KX26" i="15"/>
  <c r="IU6" i="15"/>
  <c r="FQ12" i="15"/>
  <c r="JI12" i="15"/>
  <c r="MU24" i="15"/>
  <c r="MS24" i="15"/>
  <c r="MT24" i="15"/>
  <c r="JG65" i="15"/>
  <c r="JH65" i="15"/>
  <c r="JI65" i="15"/>
  <c r="FK29" i="15"/>
  <c r="FI29" i="15"/>
  <c r="IK15" i="15"/>
  <c r="OD68" i="15"/>
  <c r="IO33" i="15"/>
  <c r="HM120" i="15"/>
  <c r="HL120" i="15"/>
  <c r="FW115" i="15"/>
  <c r="FP97" i="15"/>
  <c r="MS45" i="15"/>
  <c r="MU45" i="15"/>
  <c r="MT45" i="15"/>
  <c r="KA46" i="15"/>
  <c r="MG39" i="15"/>
  <c r="MH39" i="15"/>
  <c r="HG22" i="15"/>
  <c r="JO117" i="15"/>
  <c r="HE53" i="15"/>
  <c r="HY67" i="15"/>
  <c r="HW67" i="15"/>
  <c r="LV105" i="15"/>
  <c r="JO74" i="15"/>
  <c r="JN74" i="15"/>
  <c r="KA40" i="15"/>
  <c r="DS16" i="15"/>
  <c r="DT16" i="15"/>
  <c r="MO22" i="15"/>
  <c r="MM22" i="15"/>
  <c r="JT61" i="15"/>
  <c r="JU61" i="15"/>
  <c r="CQ43" i="15"/>
  <c r="DG23" i="15"/>
  <c r="DH23" i="15"/>
  <c r="EA27" i="15"/>
  <c r="FD37" i="15"/>
  <c r="FE37" i="15"/>
  <c r="BK69" i="15"/>
  <c r="EG69" i="15"/>
  <c r="LP120" i="15"/>
  <c r="KA22" i="15"/>
  <c r="GC17" i="15"/>
  <c r="HA35" i="15"/>
  <c r="JN61" i="15"/>
  <c r="JM61" i="15"/>
  <c r="HM28" i="15"/>
  <c r="GZ93" i="15"/>
  <c r="GY93" i="15"/>
  <c r="KY86" i="15"/>
  <c r="HM95" i="15"/>
  <c r="KG59" i="15"/>
  <c r="KE59" i="15"/>
  <c r="KF59" i="15"/>
  <c r="JU34" i="15"/>
  <c r="JS34" i="15"/>
  <c r="JT34" i="15"/>
  <c r="II42" i="15"/>
  <c r="IK42" i="15"/>
  <c r="FQ119" i="15"/>
  <c r="FI56" i="15"/>
  <c r="LO75" i="15"/>
  <c r="LQ75" i="15"/>
  <c r="LP75" i="15"/>
  <c r="NA93" i="15"/>
  <c r="MZ93" i="15"/>
  <c r="OE109" i="15"/>
  <c r="KR26" i="15"/>
  <c r="KQ26" i="15"/>
  <c r="LW120" i="15"/>
  <c r="NY89" i="15"/>
  <c r="IV57" i="15"/>
  <c r="IU57" i="15"/>
  <c r="IQ97" i="15"/>
  <c r="IO97" i="15"/>
  <c r="GI84" i="15"/>
  <c r="MZ78" i="15"/>
  <c r="MY78" i="15"/>
  <c r="DI8" i="15"/>
  <c r="DG8" i="15"/>
  <c r="DH8" i="15"/>
  <c r="HF48" i="15"/>
  <c r="HG48" i="15"/>
  <c r="HE48" i="15"/>
  <c r="KY10" i="15"/>
  <c r="LW32" i="15"/>
  <c r="DO92" i="15"/>
  <c r="FP31" i="15"/>
  <c r="IU59" i="15"/>
  <c r="IV59" i="15"/>
  <c r="JB55" i="15"/>
  <c r="JC55" i="15"/>
  <c r="JA55" i="15"/>
  <c r="MU96" i="15"/>
  <c r="MT96" i="15"/>
  <c r="HW13" i="15"/>
  <c r="HX13" i="15"/>
  <c r="GG100" i="15"/>
  <c r="LW40" i="15"/>
  <c r="LU40" i="15"/>
  <c r="LV40" i="15"/>
  <c r="NL75" i="15"/>
  <c r="NK41" i="15"/>
  <c r="NL41" i="15"/>
  <c r="MC69" i="15"/>
  <c r="CQ70" i="15"/>
  <c r="CO70" i="15"/>
  <c r="JU101" i="15"/>
  <c r="NM36" i="15"/>
  <c r="GZ7" i="15"/>
  <c r="HA7" i="15"/>
  <c r="GB89" i="15"/>
  <c r="GA89" i="15"/>
  <c r="EA57" i="15"/>
  <c r="DZ57" i="15"/>
  <c r="DY57" i="15"/>
  <c r="KX24" i="15"/>
  <c r="KW24" i="15"/>
  <c r="KY24" i="15"/>
  <c r="GY94" i="15"/>
  <c r="GZ94" i="15"/>
  <c r="CW50" i="15"/>
  <c r="IJ84" i="15"/>
  <c r="IK84" i="15"/>
  <c r="KY69" i="15"/>
  <c r="MC29" i="15"/>
  <c r="MB29" i="15"/>
  <c r="MZ75" i="15"/>
  <c r="NA75" i="15"/>
  <c r="MY75" i="15"/>
  <c r="HM29" i="15"/>
  <c r="LJ89" i="15"/>
  <c r="LK89" i="15"/>
  <c r="NY50" i="15"/>
  <c r="ER36" i="15"/>
  <c r="ES36" i="15"/>
  <c r="HM105" i="15"/>
  <c r="EM99" i="15"/>
  <c r="KY27" i="15"/>
  <c r="KX27" i="15"/>
  <c r="ES86" i="15"/>
  <c r="ER86" i="15"/>
  <c r="EQ86" i="15"/>
  <c r="MH37" i="15"/>
  <c r="MI37" i="15"/>
  <c r="NM16" i="15"/>
  <c r="JG59" i="15"/>
  <c r="JI59" i="15"/>
  <c r="JH59" i="15"/>
  <c r="JY48" i="15"/>
  <c r="JZ48" i="15"/>
  <c r="GA72" i="15"/>
  <c r="GC72" i="15"/>
  <c r="GB72" i="15"/>
  <c r="FU121" i="15"/>
  <c r="FW121" i="15"/>
  <c r="FV121" i="15"/>
  <c r="DC86" i="15"/>
  <c r="DA86" i="15"/>
  <c r="DB86" i="15"/>
  <c r="MG8" i="15"/>
  <c r="MH8" i="15"/>
  <c r="HG83" i="15"/>
  <c r="HF83" i="15"/>
  <c r="DU88" i="15"/>
  <c r="DT88" i="15"/>
  <c r="MC34" i="15"/>
  <c r="LE48" i="15"/>
  <c r="LC48" i="15"/>
  <c r="JO30" i="15"/>
  <c r="JN30" i="15"/>
  <c r="JM30" i="15"/>
  <c r="KG11" i="15"/>
  <c r="KE11" i="15"/>
  <c r="HE29" i="15"/>
  <c r="HG29" i="15"/>
  <c r="HF29" i="15"/>
  <c r="LE60" i="15"/>
  <c r="LD60" i="15"/>
  <c r="HL37" i="15"/>
  <c r="HK37" i="15"/>
  <c r="FE96" i="15"/>
  <c r="MC23" i="15"/>
  <c r="MB23" i="15"/>
  <c r="MN45" i="15"/>
  <c r="MO45" i="15"/>
  <c r="MM45" i="15"/>
  <c r="EL72" i="15"/>
  <c r="EM72" i="15"/>
  <c r="GO40" i="15"/>
  <c r="GM40" i="15"/>
  <c r="GN40" i="15"/>
  <c r="NK108" i="15"/>
  <c r="NM108" i="15"/>
  <c r="NL108" i="15"/>
  <c r="KR62" i="15"/>
  <c r="KQ62" i="15"/>
  <c r="IU89" i="15"/>
  <c r="IV89" i="15"/>
  <c r="FQ100" i="15"/>
  <c r="JA107" i="15"/>
  <c r="JC107" i="15"/>
  <c r="GT106" i="15"/>
  <c r="EA72" i="15"/>
  <c r="IJ93" i="15"/>
  <c r="IK93" i="15"/>
  <c r="II93" i="15"/>
  <c r="FP19" i="15"/>
  <c r="FQ19" i="15"/>
  <c r="GO75" i="15"/>
  <c r="GM75" i="15"/>
  <c r="EL64" i="15"/>
  <c r="DC16" i="15"/>
  <c r="JZ25" i="15"/>
  <c r="JY25" i="15"/>
  <c r="JZ70" i="15"/>
  <c r="KA70" i="15"/>
  <c r="JY70" i="15"/>
  <c r="IQ120" i="15"/>
  <c r="EA40" i="15"/>
  <c r="MU49" i="15"/>
  <c r="MN38" i="15"/>
  <c r="MM38" i="15"/>
  <c r="MO38" i="15"/>
  <c r="MM71" i="15"/>
  <c r="GU119" i="15"/>
  <c r="OC42" i="15"/>
  <c r="OE42" i="15"/>
  <c r="LP68" i="15"/>
  <c r="LO68" i="15"/>
  <c r="CU92" i="15"/>
  <c r="CV92" i="15"/>
  <c r="KE22" i="15"/>
  <c r="MN71" i="15"/>
  <c r="KX10" i="15"/>
  <c r="NY69" i="15"/>
  <c r="NL58" i="15"/>
  <c r="ER60" i="15"/>
  <c r="HK21" i="15"/>
  <c r="DT82" i="15"/>
  <c r="JA16" i="15"/>
  <c r="NF43" i="15"/>
  <c r="IK54" i="15"/>
  <c r="LU70" i="15"/>
  <c r="NS120" i="15"/>
  <c r="OC54" i="15"/>
  <c r="FI85" i="15"/>
  <c r="HX90" i="15"/>
  <c r="OC63" i="15"/>
  <c r="MS86" i="15"/>
  <c r="CO109" i="15"/>
  <c r="MA45" i="15"/>
  <c r="FU33" i="15"/>
  <c r="IK101" i="15"/>
  <c r="LE84" i="15"/>
  <c r="JT49" i="15"/>
  <c r="GH72" i="15"/>
  <c r="OE54" i="15"/>
  <c r="DT89" i="15"/>
  <c r="IC17" i="15"/>
  <c r="OE68" i="15"/>
  <c r="LW84" i="15"/>
  <c r="EX43" i="15"/>
  <c r="IP33" i="15"/>
  <c r="JZ68" i="15"/>
  <c r="DI23" i="15"/>
  <c r="KF70" i="15"/>
  <c r="LK98" i="15"/>
  <c r="DH68" i="15"/>
  <c r="GT82" i="15"/>
  <c r="JO61" i="15"/>
  <c r="KY61" i="15"/>
  <c r="KW61" i="15"/>
  <c r="NS68" i="15"/>
  <c r="NK79" i="15"/>
  <c r="JI61" i="15"/>
  <c r="FO52" i="15"/>
  <c r="NG23" i="15"/>
  <c r="MI58" i="15"/>
  <c r="MC21" i="15"/>
  <c r="MU43" i="15"/>
  <c r="BK20" i="15"/>
  <c r="EF20" i="15"/>
  <c r="GB19" i="15"/>
  <c r="LW105" i="15"/>
  <c r="MG62" i="15"/>
  <c r="MH62" i="15"/>
  <c r="CW73" i="15"/>
  <c r="HK65" i="15"/>
  <c r="HE83" i="15"/>
  <c r="LW64" i="15"/>
  <c r="FU118" i="15"/>
  <c r="CU53" i="15"/>
  <c r="FI33" i="15"/>
  <c r="JN79" i="15"/>
  <c r="KM79" i="15"/>
  <c r="HM59" i="15"/>
  <c r="HY39" i="15"/>
  <c r="JZ7" i="15"/>
  <c r="DH71" i="15"/>
  <c r="NQ88" i="15"/>
  <c r="GZ79" i="15"/>
  <c r="CI106" i="15"/>
  <c r="GS80" i="15"/>
  <c r="DA37" i="15"/>
  <c r="DY32" i="15"/>
  <c r="EF60" i="15"/>
  <c r="DZ87" i="15"/>
  <c r="GA79" i="15"/>
  <c r="EQ33" i="15"/>
  <c r="DA53" i="15"/>
  <c r="MZ44" i="15"/>
  <c r="EX63" i="15"/>
  <c r="KE76" i="15"/>
  <c r="MA109" i="15"/>
  <c r="KR48" i="15"/>
  <c r="DT59" i="15"/>
  <c r="DY44" i="15"/>
  <c r="NR87" i="15"/>
  <c r="DO26" i="15"/>
  <c r="HM88" i="15"/>
  <c r="NQ105" i="15"/>
  <c r="IO31" i="15"/>
  <c r="KL26" i="15"/>
  <c r="JC62" i="15"/>
  <c r="DY115" i="15"/>
  <c r="FD76" i="15"/>
  <c r="LD52" i="15"/>
  <c r="MG61" i="15"/>
  <c r="EA45" i="15"/>
  <c r="HQ95" i="15"/>
  <c r="NA74" i="15"/>
  <c r="GH84" i="15"/>
  <c r="DA48" i="15"/>
  <c r="MA61" i="15"/>
  <c r="HK29" i="15"/>
  <c r="IW84" i="15"/>
  <c r="LQ29" i="15"/>
  <c r="KE36" i="15"/>
  <c r="GA14" i="15"/>
  <c r="MH34" i="15"/>
  <c r="JT11" i="15"/>
  <c r="MI61" i="15"/>
  <c r="JS68" i="15"/>
  <c r="MI50" i="15"/>
  <c r="KG120" i="15"/>
  <c r="JG117" i="15"/>
  <c r="LQ31" i="15"/>
  <c r="JS92" i="15"/>
  <c r="JN40" i="15"/>
  <c r="LI58" i="15"/>
  <c r="GS97" i="15"/>
  <c r="IO23" i="15"/>
  <c r="NG70" i="15"/>
  <c r="CU56" i="15"/>
  <c r="KY11" i="15"/>
  <c r="OC44" i="15"/>
  <c r="LP59" i="15"/>
  <c r="GZ95" i="15"/>
  <c r="OC7" i="15"/>
  <c r="EX44" i="15"/>
  <c r="GT16" i="15"/>
  <c r="LD10" i="15"/>
  <c r="KY73" i="15"/>
  <c r="MA121" i="15"/>
  <c r="JZ63" i="15"/>
  <c r="NW64" i="15"/>
  <c r="CP71" i="15"/>
  <c r="LD108" i="15"/>
  <c r="MB69" i="15"/>
  <c r="NG45" i="15"/>
  <c r="FW16" i="15"/>
  <c r="IC12" i="15"/>
  <c r="MC24" i="15"/>
  <c r="CO44" i="15"/>
  <c r="IJ41" i="15"/>
  <c r="KR7" i="15"/>
  <c r="CU22" i="15"/>
  <c r="MN35" i="15"/>
  <c r="KF115" i="15"/>
  <c r="HK98" i="15"/>
  <c r="GM74" i="15"/>
  <c r="JA68" i="15"/>
  <c r="IO17" i="15"/>
  <c r="DB47" i="15"/>
  <c r="LU66" i="15"/>
  <c r="EQ82" i="15"/>
  <c r="HF117" i="15"/>
  <c r="JB10" i="15"/>
  <c r="ES107" i="15"/>
  <c r="NR69" i="15"/>
  <c r="GC69" i="15"/>
  <c r="GG22" i="15"/>
  <c r="LD106" i="15"/>
  <c r="GA26" i="15"/>
  <c r="MG43" i="15"/>
  <c r="JS27" i="15"/>
  <c r="FC19" i="15"/>
  <c r="IW58" i="15"/>
  <c r="IC78" i="15"/>
  <c r="MM105" i="15"/>
  <c r="JS26" i="15"/>
  <c r="JU45" i="15"/>
  <c r="KM60" i="15"/>
  <c r="IK9" i="15"/>
  <c r="JB49" i="15"/>
  <c r="JB88" i="15"/>
  <c r="HK12" i="15"/>
  <c r="OC91" i="15"/>
  <c r="FU9" i="15"/>
  <c r="MI12" i="15"/>
  <c r="JB96" i="15"/>
  <c r="DA78" i="15"/>
  <c r="LD37" i="15"/>
  <c r="JT95" i="15"/>
  <c r="BK51" i="15"/>
  <c r="JT84" i="15"/>
  <c r="HK17" i="15"/>
  <c r="EM38" i="15"/>
  <c r="HL107" i="15"/>
  <c r="MI89" i="15"/>
  <c r="JC57" i="15"/>
  <c r="JI85" i="15"/>
  <c r="NG50" i="15"/>
  <c r="MC119" i="15"/>
  <c r="CU63" i="15"/>
  <c r="NR47" i="15"/>
  <c r="MN101" i="15"/>
  <c r="EX108" i="15"/>
  <c r="DB9" i="15"/>
  <c r="NQ80" i="15"/>
  <c r="DU55" i="15"/>
  <c r="HE120" i="15"/>
  <c r="LU61" i="15"/>
  <c r="EL15" i="15"/>
  <c r="GH42" i="15"/>
  <c r="GU23" i="15"/>
  <c r="JZ38" i="15"/>
  <c r="NF34" i="15"/>
  <c r="GG119" i="15"/>
  <c r="FI40" i="15"/>
  <c r="KL15" i="15"/>
  <c r="GZ32" i="15"/>
  <c r="HY89" i="15"/>
  <c r="GU11" i="15"/>
  <c r="MU36" i="15"/>
  <c r="LI65" i="15"/>
  <c r="ER20" i="15"/>
  <c r="CI54" i="15"/>
  <c r="FW75" i="15"/>
  <c r="ER51" i="15"/>
  <c r="HL117" i="15"/>
  <c r="HE37" i="15"/>
  <c r="ID41" i="15"/>
  <c r="JN108" i="15"/>
  <c r="KF82" i="15"/>
  <c r="CO38" i="15"/>
  <c r="CU35" i="15"/>
  <c r="NS50" i="15"/>
  <c r="CP83" i="15"/>
  <c r="HA48" i="15"/>
  <c r="EE69" i="15"/>
  <c r="IU64" i="15"/>
  <c r="HK51" i="15"/>
  <c r="JB101" i="15"/>
  <c r="KQ9" i="15"/>
  <c r="LU109" i="15"/>
  <c r="NQ54" i="15"/>
  <c r="JA94" i="15"/>
  <c r="ER78" i="15"/>
  <c r="MT35" i="15"/>
  <c r="LJ105" i="15"/>
  <c r="KR78" i="15"/>
  <c r="CK12" i="15"/>
  <c r="FP120" i="15"/>
  <c r="DN72" i="15"/>
  <c r="GS34" i="15"/>
  <c r="MS20" i="15"/>
  <c r="EE74" i="15"/>
  <c r="ID88" i="15"/>
  <c r="FO64" i="15"/>
  <c r="HR87" i="15"/>
  <c r="IQ91" i="15"/>
  <c r="MI40" i="15"/>
  <c r="LD86" i="15"/>
  <c r="NM18" i="15"/>
  <c r="KX56" i="15"/>
  <c r="HF9" i="15"/>
  <c r="KQ39" i="15"/>
  <c r="OE37" i="15"/>
  <c r="FE89" i="15"/>
  <c r="HL61" i="15"/>
  <c r="KE41" i="15"/>
  <c r="FE58" i="15"/>
  <c r="KW45" i="15"/>
  <c r="DM78" i="15"/>
  <c r="EM26" i="15"/>
  <c r="EM69" i="15"/>
  <c r="JA80" i="15"/>
  <c r="ID53" i="15"/>
  <c r="DT15" i="15"/>
  <c r="JY20" i="15"/>
  <c r="MG101" i="15"/>
  <c r="MU115" i="15"/>
  <c r="MM87" i="15"/>
  <c r="IW36" i="15"/>
  <c r="FV37" i="15"/>
  <c r="GT120" i="15"/>
  <c r="LI80" i="15"/>
  <c r="GU6" i="15"/>
  <c r="MB92" i="15"/>
  <c r="DB91" i="15"/>
  <c r="IU32" i="15"/>
  <c r="EY67" i="15"/>
  <c r="JT120" i="15"/>
  <c r="IJ18" i="15"/>
  <c r="IO21" i="15"/>
  <c r="EX80" i="15"/>
  <c r="NE105" i="15"/>
  <c r="HF17" i="15"/>
  <c r="FE74" i="15"/>
  <c r="LJ56" i="15"/>
  <c r="NX57" i="15"/>
  <c r="JB81" i="15"/>
  <c r="MG9" i="15"/>
  <c r="GZ83" i="15"/>
  <c r="KY23" i="15"/>
  <c r="EF82" i="15"/>
  <c r="EE116" i="15"/>
  <c r="EF63" i="15"/>
  <c r="GH116" i="15"/>
  <c r="DS83" i="15"/>
  <c r="GO17" i="15"/>
  <c r="OD79" i="15"/>
  <c r="JO59" i="15"/>
  <c r="GG26" i="15"/>
  <c r="GO36" i="15"/>
  <c r="EQ12" i="15"/>
  <c r="NR78" i="15"/>
  <c r="HF61" i="15"/>
  <c r="DA119" i="15"/>
  <c r="EF7" i="15"/>
  <c r="ID55" i="15"/>
  <c r="NK76" i="15"/>
  <c r="NQ115" i="15"/>
  <c r="DY95" i="15"/>
  <c r="NF14" i="15"/>
  <c r="KQ37" i="15"/>
  <c r="DY39" i="15"/>
  <c r="JT62" i="15"/>
  <c r="JT21" i="15"/>
  <c r="GH39" i="15"/>
  <c r="FC21" i="15"/>
  <c r="NR31" i="15"/>
  <c r="HK77" i="15"/>
  <c r="IO7" i="15"/>
  <c r="JZ108" i="15"/>
  <c r="MG79" i="15"/>
  <c r="HL33" i="15"/>
  <c r="GT73" i="15"/>
  <c r="HA6" i="15"/>
  <c r="LQ53" i="15"/>
  <c r="KR17" i="15"/>
  <c r="KX19" i="15"/>
  <c r="MO30" i="15"/>
  <c r="MT25" i="15"/>
  <c r="ES46" i="15"/>
  <c r="JG75" i="15"/>
  <c r="LE62" i="15"/>
  <c r="DI98" i="15"/>
  <c r="MA47" i="15"/>
  <c r="DM100" i="15"/>
  <c r="DG25" i="15"/>
  <c r="DC29" i="15"/>
  <c r="EE121" i="15"/>
  <c r="NS77" i="15"/>
  <c r="II73" i="15"/>
  <c r="JS99" i="15"/>
  <c r="GH55" i="15"/>
  <c r="MG10" i="15"/>
  <c r="MO58" i="15"/>
  <c r="HE18" i="15"/>
  <c r="KQ89" i="15"/>
  <c r="EE41" i="15"/>
  <c r="DH107" i="15"/>
  <c r="IW108" i="15"/>
  <c r="EF6" i="15"/>
  <c r="HR19" i="15"/>
  <c r="MU75" i="15"/>
  <c r="FI84" i="15"/>
  <c r="FC62" i="15"/>
  <c r="HF13" i="15"/>
  <c r="JA42" i="15"/>
  <c r="FO68" i="15"/>
  <c r="IP68" i="15"/>
  <c r="CI87" i="15"/>
  <c r="KA38" i="15"/>
  <c r="JU27" i="15"/>
  <c r="FJ39" i="15"/>
  <c r="JG119" i="15"/>
  <c r="GI27" i="15"/>
  <c r="DO21" i="15"/>
  <c r="IW107" i="15"/>
  <c r="GT33" i="15"/>
  <c r="CO78" i="15"/>
  <c r="IC106" i="15"/>
  <c r="LI92" i="15"/>
  <c r="IE96" i="15"/>
  <c r="GY58" i="15"/>
  <c r="GM92" i="15"/>
  <c r="FP34" i="15"/>
  <c r="DG33" i="15"/>
  <c r="IV79" i="15"/>
  <c r="GT52" i="15"/>
  <c r="IC30" i="15"/>
  <c r="FO6" i="15"/>
  <c r="NA22" i="15"/>
  <c r="JG14" i="15"/>
  <c r="NW78" i="15"/>
  <c r="MN15" i="15"/>
  <c r="MU107" i="15"/>
  <c r="LI72" i="15"/>
  <c r="EX121" i="15"/>
  <c r="IE12" i="15"/>
  <c r="NY73" i="15"/>
  <c r="KW92" i="15"/>
  <c r="LK38" i="15"/>
  <c r="JI46" i="15"/>
  <c r="LD11" i="15"/>
  <c r="NR27" i="15"/>
  <c r="FC79" i="15"/>
  <c r="GY78" i="15"/>
  <c r="NY55" i="15"/>
  <c r="MG85" i="15"/>
  <c r="NR118" i="15"/>
  <c r="JO64" i="15"/>
  <c r="EM60" i="15"/>
  <c r="FQ36" i="15"/>
  <c r="KK85" i="15"/>
  <c r="CP36" i="15"/>
  <c r="LK51" i="15"/>
  <c r="GY72" i="15"/>
  <c r="CW19" i="15"/>
  <c r="JZ9" i="15"/>
  <c r="FQ106" i="15"/>
  <c r="HQ106" i="15"/>
  <c r="HW78" i="15"/>
  <c r="NE28" i="15"/>
  <c r="LW14" i="15"/>
  <c r="CO43" i="15"/>
  <c r="GB35" i="15"/>
  <c r="FC100" i="15"/>
  <c r="EA91" i="15"/>
  <c r="HF72" i="15"/>
  <c r="DI56" i="15"/>
  <c r="GO58" i="15"/>
  <c r="MY39" i="15"/>
  <c r="CI95" i="15"/>
  <c r="DS10" i="15"/>
  <c r="FQ10" i="15"/>
  <c r="EM52" i="15"/>
  <c r="KG82" i="15"/>
  <c r="LK24" i="15"/>
  <c r="NL70" i="15"/>
  <c r="NG16" i="15"/>
  <c r="GU19" i="15"/>
  <c r="KS84" i="15"/>
  <c r="LV59" i="15"/>
  <c r="GU90" i="15"/>
  <c r="NK37" i="15"/>
  <c r="NE96" i="15"/>
  <c r="FW69" i="15"/>
  <c r="LQ59" i="15"/>
  <c r="LW77" i="15"/>
  <c r="MC96" i="15"/>
  <c r="EK34" i="15"/>
  <c r="JY68" i="15"/>
  <c r="MZ90" i="15"/>
  <c r="HG62" i="15"/>
  <c r="JC69" i="15"/>
  <c r="OD58" i="15"/>
  <c r="EF54" i="15"/>
  <c r="CQ65" i="15"/>
  <c r="HW38" i="15"/>
  <c r="GB17" i="15"/>
  <c r="NA117" i="15"/>
  <c r="FC38" i="15"/>
  <c r="EK8" i="15"/>
  <c r="LJ76" i="15"/>
  <c r="KM117" i="15"/>
  <c r="IO107" i="15"/>
  <c r="ER96" i="15"/>
  <c r="EW34" i="15"/>
  <c r="FQ85" i="15"/>
  <c r="FC32" i="15"/>
  <c r="MB26" i="15"/>
  <c r="GM76" i="15"/>
  <c r="GU80" i="15"/>
  <c r="MA117" i="15"/>
  <c r="CV54" i="15"/>
  <c r="GO64" i="15"/>
  <c r="EL70" i="15"/>
  <c r="KQ59" i="15"/>
  <c r="MA65" i="15"/>
  <c r="NW59" i="15"/>
  <c r="GC12" i="15"/>
  <c r="LI48" i="15"/>
  <c r="FV71" i="15"/>
  <c r="NS34" i="15"/>
  <c r="LE54" i="15"/>
  <c r="MS101" i="15"/>
  <c r="DA70" i="15"/>
  <c r="DC26" i="15"/>
  <c r="GN43" i="15"/>
  <c r="LE96" i="15"/>
  <c r="NW10" i="15"/>
  <c r="IV62" i="15"/>
  <c r="KM11" i="15"/>
  <c r="KK21" i="15"/>
  <c r="DU60" i="15"/>
  <c r="DZ40" i="15"/>
  <c r="JG54" i="15"/>
  <c r="DC38" i="15"/>
  <c r="KM15" i="15"/>
  <c r="KL33" i="15"/>
  <c r="MC36" i="15"/>
  <c r="MG19" i="15"/>
  <c r="DG28" i="15"/>
  <c r="IK36" i="15"/>
  <c r="CU67" i="15"/>
  <c r="NW61" i="15"/>
  <c r="DC22" i="15"/>
  <c r="DS6" i="15"/>
  <c r="EX73" i="15"/>
  <c r="LW85" i="15"/>
  <c r="MS22" i="15"/>
  <c r="KL81" i="15"/>
  <c r="JY60" i="15"/>
  <c r="HA86" i="15"/>
  <c r="LE89" i="15"/>
  <c r="HK32" i="15"/>
  <c r="LJ109" i="15"/>
  <c r="NL30" i="15"/>
  <c r="EW92" i="15"/>
  <c r="EG25" i="15"/>
  <c r="GI29" i="15"/>
  <c r="DB92" i="15"/>
  <c r="IQ42" i="15"/>
  <c r="ID82" i="15"/>
  <c r="CQ44" i="15"/>
  <c r="GU88" i="15"/>
  <c r="HX77" i="15"/>
  <c r="NW76" i="15"/>
  <c r="EE89" i="15"/>
  <c r="EL92" i="15"/>
  <c r="JO119" i="15"/>
  <c r="EY108" i="15"/>
  <c r="CW92" i="15"/>
  <c r="JO25" i="15"/>
  <c r="KX70" i="15"/>
  <c r="MB59" i="15"/>
  <c r="NA16" i="15"/>
  <c r="DA50" i="15"/>
  <c r="MA21" i="15"/>
  <c r="FC118" i="15"/>
  <c r="DA87" i="15"/>
  <c r="CU6" i="15"/>
  <c r="HL17" i="15"/>
  <c r="NA42" i="15"/>
  <c r="NR68" i="15"/>
  <c r="HM65" i="15"/>
  <c r="MS43" i="15"/>
  <c r="CK88" i="15"/>
  <c r="DI64" i="15"/>
  <c r="GS21" i="15"/>
  <c r="FI63" i="15"/>
  <c r="MA39" i="15"/>
  <c r="GA77" i="15"/>
  <c r="GY38" i="15"/>
  <c r="LV26" i="15"/>
  <c r="DZ64" i="15"/>
  <c r="JO47" i="15"/>
  <c r="JB57" i="15"/>
  <c r="MN10" i="15"/>
  <c r="GS47" i="15"/>
  <c r="HL70" i="15"/>
  <c r="GM11" i="15"/>
  <c r="IJ73" i="15"/>
  <c r="NY109" i="15"/>
  <c r="JG85" i="15"/>
  <c r="LJ100" i="15"/>
  <c r="DB26" i="15"/>
  <c r="JN59" i="15"/>
  <c r="CV53" i="15"/>
  <c r="DA22" i="15"/>
  <c r="HR115" i="15"/>
  <c r="NL92" i="15"/>
  <c r="NM79" i="15"/>
  <c r="CV63" i="15"/>
  <c r="MI62" i="15"/>
  <c r="FK23" i="15"/>
  <c r="HK107" i="15"/>
  <c r="EE20" i="15"/>
  <c r="FW118" i="15"/>
  <c r="FV118" i="15"/>
  <c r="FJ33" i="15"/>
  <c r="FK33" i="15"/>
  <c r="MB99" i="15"/>
  <c r="GS54" i="15"/>
  <c r="EE91" i="15"/>
  <c r="DS84" i="15"/>
  <c r="FP7" i="15"/>
  <c r="IU27" i="15"/>
  <c r="MO81" i="15"/>
  <c r="EF101" i="15"/>
  <c r="LV121" i="15"/>
  <c r="NX45" i="15"/>
  <c r="OC20" i="15"/>
  <c r="MG58" i="15"/>
  <c r="NX74" i="15"/>
  <c r="GA19" i="15"/>
  <c r="FV35" i="15"/>
  <c r="MH89" i="15"/>
  <c r="EG20" i="15"/>
  <c r="NQ68" i="15"/>
  <c r="LI100" i="15"/>
  <c r="NL79" i="15"/>
  <c r="HW115" i="15"/>
  <c r="FJ52" i="15"/>
  <c r="KW49" i="15"/>
  <c r="CV61" i="15"/>
  <c r="MG67" i="15"/>
  <c r="GG14" i="15"/>
  <c r="EY32" i="15"/>
  <c r="DC87" i="15"/>
  <c r="LQ62" i="15"/>
  <c r="LK100" i="15"/>
  <c r="LV64" i="15"/>
  <c r="LU64" i="15"/>
  <c r="MG89" i="15"/>
  <c r="LK99" i="15"/>
  <c r="LK94" i="15"/>
  <c r="NK92" i="15"/>
  <c r="KX61" i="15"/>
  <c r="HL65" i="15"/>
  <c r="HE21" i="15"/>
  <c r="KK31" i="15"/>
  <c r="EA14" i="15"/>
  <c r="KK115" i="15"/>
  <c r="FC51" i="15"/>
  <c r="DO12" i="15"/>
  <c r="DN74" i="15"/>
  <c r="MB70" i="15"/>
  <c r="JO57" i="15"/>
  <c r="JI107" i="15"/>
  <c r="ER109" i="15"/>
  <c r="NL52" i="15"/>
  <c r="LW20" i="15"/>
  <c r="KF86" i="15"/>
  <c r="EL52" i="15"/>
  <c r="IQ15" i="15"/>
  <c r="DM95" i="15"/>
  <c r="CP43" i="15"/>
  <c r="EW30" i="15"/>
  <c r="FQ52" i="15"/>
  <c r="NM41" i="15"/>
  <c r="HW90" i="15"/>
  <c r="JI82" i="15"/>
  <c r="IK18" i="15"/>
  <c r="OC106" i="15"/>
  <c r="NL16" i="15"/>
  <c r="JY18" i="15"/>
  <c r="IQ13" i="15"/>
  <c r="HS15" i="15"/>
  <c r="MI32" i="15"/>
  <c r="MI34" i="15"/>
  <c r="GM57" i="15"/>
  <c r="IJ91" i="15"/>
  <c r="HF19" i="15"/>
  <c r="JH36" i="15"/>
  <c r="DA80" i="15"/>
  <c r="DB16" i="15"/>
  <c r="GI94" i="15"/>
  <c r="DZ21" i="15"/>
  <c r="DZ9" i="15"/>
  <c r="DG116" i="15"/>
  <c r="DM77" i="15"/>
  <c r="NM40" i="15"/>
  <c r="CW55" i="15"/>
  <c r="CK106" i="15"/>
  <c r="KM80" i="15"/>
  <c r="LK109" i="15"/>
  <c r="IV21" i="15"/>
  <c r="HY22" i="15"/>
  <c r="NA80" i="15"/>
  <c r="MC109" i="15"/>
  <c r="CJ56" i="15"/>
  <c r="HX25" i="15"/>
  <c r="MG30" i="15"/>
  <c r="FP89" i="15"/>
  <c r="HG17" i="15"/>
  <c r="ES69" i="15"/>
  <c r="LQ21" i="15"/>
  <c r="IE88" i="15"/>
  <c r="JC10" i="15"/>
  <c r="IU39" i="15"/>
  <c r="CW120" i="15"/>
  <c r="MU58" i="15"/>
  <c r="KS117" i="15"/>
  <c r="NQ95" i="15"/>
  <c r="NF63" i="15"/>
  <c r="FI92" i="15"/>
  <c r="JS54" i="15"/>
  <c r="GG48" i="15"/>
  <c r="GU25" i="15"/>
  <c r="MG63" i="15"/>
  <c r="NF69" i="15"/>
  <c r="JI87" i="15"/>
  <c r="KE12" i="15"/>
  <c r="GZ76" i="15"/>
  <c r="OE79" i="15"/>
  <c r="LI63" i="15"/>
  <c r="HG121" i="15"/>
  <c r="LW58" i="15"/>
  <c r="FW86" i="15"/>
  <c r="CO9" i="15"/>
  <c r="HK74" i="15"/>
  <c r="HA108" i="15"/>
  <c r="GM33" i="15"/>
  <c r="IU11" i="15"/>
  <c r="MT62" i="15"/>
  <c r="FE121" i="15"/>
  <c r="LP24" i="15"/>
  <c r="LK33" i="15"/>
  <c r="KE79" i="15"/>
  <c r="GI55" i="15"/>
  <c r="NL64" i="15"/>
  <c r="HR64" i="15"/>
  <c r="HS32" i="15"/>
  <c r="JO101" i="15"/>
  <c r="JH10" i="15"/>
  <c r="KM76" i="15"/>
  <c r="DI109" i="15"/>
  <c r="LE98" i="15"/>
  <c r="KS7" i="15"/>
  <c r="MM68" i="15"/>
  <c r="NM7" i="15"/>
  <c r="DU84" i="15"/>
  <c r="LP106" i="15"/>
  <c r="GO54" i="15"/>
  <c r="GC101" i="15"/>
  <c r="GO84" i="15"/>
  <c r="FD40" i="15"/>
  <c r="JU68" i="15"/>
  <c r="JO79" i="15"/>
  <c r="CK65" i="15"/>
  <c r="CK84" i="15"/>
  <c r="NK30" i="15"/>
  <c r="JA106" i="15"/>
  <c r="MC92" i="15"/>
  <c r="MU23" i="15"/>
  <c r="KG87" i="15"/>
  <c r="IW26" i="15"/>
  <c r="CQ83" i="15"/>
  <c r="CP100" i="15"/>
  <c r="IE16" i="15"/>
  <c r="DY121" i="15"/>
  <c r="EQ19" i="15"/>
  <c r="MU95" i="15"/>
  <c r="GO70" i="15"/>
  <c r="NF48" i="15"/>
  <c r="FE92" i="15"/>
  <c r="MU10" i="15"/>
  <c r="MZ77" i="15"/>
  <c r="DI34" i="15"/>
  <c r="EW22" i="15"/>
  <c r="LD47" i="15"/>
  <c r="DT77" i="15"/>
  <c r="FO14" i="15"/>
  <c r="LK71" i="15"/>
  <c r="KY76" i="15"/>
  <c r="EY92" i="15"/>
  <c r="GO37" i="15"/>
  <c r="FU44" i="15"/>
  <c r="GT57" i="15"/>
  <c r="CW26" i="15"/>
  <c r="DB20" i="15"/>
  <c r="MU25" i="15"/>
  <c r="OE95" i="15"/>
  <c r="HA64" i="15"/>
  <c r="DY24" i="15"/>
  <c r="GU50" i="15"/>
  <c r="LV49" i="15"/>
  <c r="EW38" i="15"/>
  <c r="MI68" i="15"/>
  <c r="EK88" i="15"/>
  <c r="KA42" i="15"/>
  <c r="JA35" i="15"/>
  <c r="JU120" i="15"/>
  <c r="LK39" i="15"/>
  <c r="IO63" i="15"/>
  <c r="IV25" i="15"/>
  <c r="EK52" i="15"/>
  <c r="JZ60" i="15"/>
  <c r="EQ46" i="15"/>
  <c r="FD38" i="15"/>
  <c r="FD100" i="15"/>
  <c r="JZ12" i="15"/>
  <c r="NG69" i="15"/>
  <c r="MU101" i="15"/>
  <c r="NF76" i="15"/>
  <c r="NK16" i="15"/>
  <c r="NE69" i="15"/>
  <c r="LK28" i="15"/>
  <c r="LK58" i="15"/>
  <c r="DU37" i="15"/>
  <c r="IJ64" i="15"/>
  <c r="JG10" i="15"/>
  <c r="GY51" i="15"/>
  <c r="HW77" i="15"/>
  <c r="EM9" i="15"/>
  <c r="DY40" i="15"/>
  <c r="MH10" i="15"/>
  <c r="EK18" i="15"/>
  <c r="EA100" i="15"/>
  <c r="DZ100" i="15"/>
  <c r="JN82" i="15"/>
  <c r="JO82" i="15"/>
  <c r="HR29" i="15"/>
  <c r="HQ29" i="15"/>
  <c r="GA50" i="15"/>
  <c r="GB50" i="15"/>
  <c r="GZ38" i="15"/>
  <c r="MC14" i="15"/>
  <c r="MB14" i="15"/>
  <c r="HL109" i="15"/>
  <c r="HK109" i="15"/>
  <c r="HE20" i="15"/>
  <c r="EY68" i="15"/>
  <c r="EX68" i="15"/>
  <c r="EW68" i="15"/>
  <c r="JZ57" i="15"/>
  <c r="JY57" i="15"/>
  <c r="DG79" i="15"/>
  <c r="DH79" i="15"/>
  <c r="KL22" i="15"/>
  <c r="KM22" i="15"/>
  <c r="HY83" i="15"/>
  <c r="HW83" i="15"/>
  <c r="DG121" i="15"/>
  <c r="DI121" i="15"/>
  <c r="OC78" i="15"/>
  <c r="OD78" i="15"/>
  <c r="OE78" i="15"/>
  <c r="II44" i="15"/>
  <c r="IJ44" i="15"/>
  <c r="MC52" i="15"/>
  <c r="MZ45" i="15"/>
  <c r="MY45" i="15"/>
  <c r="NA45" i="15"/>
  <c r="GS22" i="15"/>
  <c r="GT22" i="15"/>
  <c r="LE69" i="15"/>
  <c r="KG81" i="15"/>
  <c r="FQ6" i="15"/>
  <c r="FP6" i="15"/>
  <c r="NW22" i="15"/>
  <c r="NX22" i="15"/>
  <c r="LJ40" i="15"/>
  <c r="LI40" i="15"/>
  <c r="ER31" i="15"/>
  <c r="ES31" i="15"/>
  <c r="EQ31" i="15"/>
  <c r="IV116" i="15"/>
  <c r="IU116" i="15"/>
  <c r="GA106" i="15"/>
  <c r="GI80" i="15"/>
  <c r="GG80" i="15"/>
  <c r="HX33" i="15"/>
  <c r="HY33" i="15"/>
  <c r="JM64" i="15"/>
  <c r="JN64" i="15"/>
  <c r="JI23" i="15"/>
  <c r="NE13" i="15"/>
  <c r="NF13" i="15"/>
  <c r="ER89" i="15"/>
  <c r="DY6" i="15"/>
  <c r="DZ6" i="15"/>
  <c r="CJ15" i="15"/>
  <c r="CK15" i="15"/>
  <c r="JM44" i="15"/>
  <c r="JN44" i="15"/>
  <c r="JO44" i="15"/>
  <c r="LC9" i="15"/>
  <c r="LD9" i="15"/>
  <c r="JU12" i="15"/>
  <c r="DN16" i="15"/>
  <c r="DM16" i="15"/>
  <c r="FU87" i="15"/>
  <c r="FV87" i="15"/>
  <c r="NS71" i="15"/>
  <c r="NR71" i="15"/>
  <c r="EX59" i="15"/>
  <c r="NK52" i="15"/>
  <c r="LD71" i="15"/>
  <c r="ID32" i="15"/>
  <c r="KL31" i="15"/>
  <c r="EK25" i="15"/>
  <c r="NX64" i="15"/>
  <c r="KE31" i="15"/>
  <c r="KG31" i="15"/>
  <c r="MI108" i="15"/>
  <c r="MG108" i="15"/>
  <c r="IU16" i="15"/>
  <c r="IW16" i="15"/>
  <c r="HY59" i="15"/>
  <c r="HX59" i="15"/>
  <c r="NA121" i="15"/>
  <c r="MZ121" i="15"/>
  <c r="IU9" i="15"/>
  <c r="IV9" i="15"/>
  <c r="GT64" i="15"/>
  <c r="GS64" i="15"/>
  <c r="HM60" i="15"/>
  <c r="MC115" i="15"/>
  <c r="JO17" i="15"/>
  <c r="JN17" i="15"/>
  <c r="NM85" i="15"/>
  <c r="NL85" i="15"/>
  <c r="EK38" i="15"/>
  <c r="JB65" i="15"/>
  <c r="JA65" i="15"/>
  <c r="GO51" i="15"/>
  <c r="GN51" i="15"/>
  <c r="IE81" i="15"/>
  <c r="IC81" i="15"/>
  <c r="MI91" i="15"/>
  <c r="MG91" i="15"/>
  <c r="MN87" i="15"/>
  <c r="IQ108" i="15"/>
  <c r="JC44" i="15"/>
  <c r="NM38" i="15"/>
  <c r="OC118" i="15"/>
  <c r="OE118" i="15"/>
  <c r="JG95" i="15"/>
  <c r="JI95" i="15"/>
  <c r="GS86" i="15"/>
  <c r="NG15" i="15"/>
  <c r="NE15" i="15"/>
  <c r="GH34" i="15"/>
  <c r="GI34" i="15"/>
  <c r="HQ86" i="15"/>
  <c r="HR86" i="15"/>
  <c r="HS86" i="15"/>
  <c r="IC64" i="15"/>
  <c r="IE64" i="15"/>
  <c r="DU15" i="15"/>
  <c r="DS15" i="15"/>
  <c r="DN120" i="15"/>
  <c r="DM120" i="15"/>
  <c r="NL60" i="15"/>
  <c r="NK60" i="15"/>
  <c r="GI46" i="15"/>
  <c r="GG46" i="15"/>
  <c r="ER37" i="15"/>
  <c r="EQ37" i="15"/>
  <c r="EM94" i="15"/>
  <c r="GA95" i="15"/>
  <c r="LC39" i="15"/>
  <c r="LE39" i="15"/>
  <c r="GH75" i="15"/>
  <c r="GG75" i="15"/>
  <c r="IJ8" i="15"/>
  <c r="IK8" i="15"/>
  <c r="II8" i="15"/>
  <c r="FU45" i="15"/>
  <c r="FW45" i="15"/>
  <c r="MC62" i="15"/>
  <c r="GY64" i="15"/>
  <c r="LI59" i="15"/>
  <c r="JA44" i="15"/>
  <c r="GI75" i="15"/>
  <c r="LE33" i="15"/>
  <c r="LC33" i="15"/>
  <c r="KM61" i="15"/>
  <c r="MC65" i="15"/>
  <c r="MB65" i="15"/>
  <c r="CK20" i="15"/>
  <c r="CJ20" i="15"/>
  <c r="KW16" i="15"/>
  <c r="DA23" i="15"/>
  <c r="DC23" i="15"/>
  <c r="DB23" i="15"/>
  <c r="NM99" i="15"/>
  <c r="LW39" i="15"/>
  <c r="GO10" i="15"/>
  <c r="GM10" i="15"/>
  <c r="GN10" i="15"/>
  <c r="DH95" i="15"/>
  <c r="CK77" i="15"/>
  <c r="CJ77" i="15"/>
  <c r="CI77" i="15"/>
  <c r="IQ82" i="15"/>
  <c r="HM116" i="15"/>
  <c r="EL116" i="15"/>
  <c r="EM116" i="15"/>
  <c r="HM42" i="15"/>
  <c r="HL42" i="15"/>
  <c r="LD115" i="15"/>
  <c r="KQ33" i="15"/>
  <c r="KS33" i="15"/>
  <c r="HX68" i="15"/>
  <c r="HW68" i="15"/>
  <c r="HQ49" i="15"/>
  <c r="HR49" i="15"/>
  <c r="GY13" i="15"/>
  <c r="MM29" i="15"/>
  <c r="MN29" i="15"/>
  <c r="MO29" i="15"/>
  <c r="FO16" i="15"/>
  <c r="FP16" i="15"/>
  <c r="GN119" i="15"/>
  <c r="GO119" i="15"/>
  <c r="JU50" i="15"/>
  <c r="HA13" i="15"/>
  <c r="FU17" i="15"/>
  <c r="FV17" i="15"/>
  <c r="GU98" i="15"/>
  <c r="FQ33" i="15"/>
  <c r="FP33" i="15"/>
  <c r="MU89" i="15"/>
  <c r="HW23" i="15"/>
  <c r="HX23" i="15"/>
  <c r="NR109" i="15"/>
  <c r="NS109" i="15"/>
  <c r="HR52" i="15"/>
  <c r="CJ47" i="15"/>
  <c r="CI47" i="15"/>
  <c r="IV39" i="15"/>
  <c r="HE17" i="15"/>
  <c r="DZ121" i="15"/>
  <c r="HS52" i="15"/>
  <c r="DA20" i="15"/>
  <c r="EW73" i="15"/>
  <c r="DC20" i="15"/>
  <c r="KR33" i="15"/>
  <c r="MC49" i="15"/>
  <c r="KK33" i="15"/>
  <c r="HW25" i="15"/>
  <c r="DI116" i="15"/>
  <c r="CO100" i="15"/>
  <c r="CK36" i="15"/>
  <c r="JH12" i="15"/>
  <c r="ER88" i="15"/>
  <c r="NF59" i="15"/>
  <c r="NE59" i="15"/>
  <c r="GA13" i="15"/>
  <c r="OE59" i="15"/>
  <c r="OD59" i="15"/>
  <c r="EX56" i="15"/>
  <c r="EY56" i="15"/>
  <c r="EW56" i="15"/>
  <c r="IU69" i="15"/>
  <c r="IV69" i="15"/>
  <c r="LJ99" i="15"/>
  <c r="LI99" i="15"/>
  <c r="DC64" i="15"/>
  <c r="NR73" i="15"/>
  <c r="NS73" i="15"/>
  <c r="EK21" i="15"/>
  <c r="IE106" i="15"/>
  <c r="ID106" i="15"/>
  <c r="MU120" i="15"/>
  <c r="MT120" i="15"/>
  <c r="KK81" i="15"/>
  <c r="KM81" i="15"/>
  <c r="EG40" i="15"/>
  <c r="EF40" i="15"/>
  <c r="LE71" i="15"/>
  <c r="LC71" i="15"/>
  <c r="DC80" i="15"/>
  <c r="DB80" i="15"/>
  <c r="ES62" i="15"/>
  <c r="CK61" i="15"/>
  <c r="CJ61" i="15"/>
  <c r="CI56" i="15"/>
  <c r="CK56" i="15"/>
  <c r="KR76" i="15"/>
  <c r="KQ76" i="15"/>
  <c r="EF67" i="15"/>
  <c r="EE67" i="15"/>
  <c r="DH35" i="15"/>
  <c r="DG35" i="15"/>
  <c r="FU119" i="15"/>
  <c r="JI89" i="15"/>
  <c r="NL14" i="15"/>
  <c r="NK14" i="15"/>
  <c r="NF90" i="15"/>
  <c r="NE90" i="15"/>
  <c r="EY47" i="15"/>
  <c r="CW16" i="15"/>
  <c r="KL115" i="15"/>
  <c r="JU93" i="15"/>
  <c r="JT93" i="15"/>
  <c r="LO100" i="15"/>
  <c r="LP100" i="15"/>
  <c r="GS74" i="15"/>
  <c r="GT74" i="15"/>
  <c r="OE12" i="15"/>
  <c r="OC12" i="15"/>
  <c r="KA29" i="15"/>
  <c r="JY96" i="15"/>
  <c r="JZ96" i="15"/>
  <c r="GA59" i="15"/>
  <c r="GB59" i="15"/>
  <c r="CK107" i="15"/>
  <c r="CI107" i="15"/>
  <c r="CJ107" i="15"/>
  <c r="DB75" i="15"/>
  <c r="MO13" i="15"/>
  <c r="MM13" i="15"/>
  <c r="JI37" i="15"/>
  <c r="DB121" i="15"/>
  <c r="DA121" i="15"/>
  <c r="EY16" i="15"/>
  <c r="LU49" i="15"/>
  <c r="LW49" i="15"/>
  <c r="FO33" i="15"/>
  <c r="FQ25" i="15"/>
  <c r="EY73" i="15"/>
  <c r="FQ16" i="15"/>
  <c r="GH94" i="15"/>
  <c r="LQ100" i="15"/>
  <c r="IP82" i="15"/>
  <c r="GH9" i="15"/>
  <c r="GI9" i="15"/>
  <c r="LQ37" i="15"/>
  <c r="CJ32" i="15"/>
  <c r="CI32" i="15"/>
  <c r="JO54" i="15"/>
  <c r="FJ61" i="15"/>
  <c r="FK61" i="15"/>
  <c r="LE40" i="15"/>
  <c r="LI91" i="15"/>
  <c r="LJ91" i="15"/>
  <c r="CQ81" i="15"/>
  <c r="CP81" i="15"/>
  <c r="FP9" i="15"/>
  <c r="FQ9" i="15"/>
  <c r="FO9" i="15"/>
  <c r="EK30" i="15"/>
  <c r="EM30" i="15"/>
  <c r="LU34" i="15"/>
  <c r="LV34" i="15"/>
  <c r="FQ20" i="15"/>
  <c r="FP20" i="15"/>
  <c r="KM118" i="15"/>
  <c r="KL118" i="15"/>
  <c r="KK118" i="15"/>
  <c r="KQ73" i="15"/>
  <c r="KS73" i="15"/>
  <c r="DS73" i="15"/>
  <c r="DT73" i="15"/>
  <c r="NW93" i="15"/>
  <c r="NX93" i="15"/>
  <c r="NA36" i="15"/>
  <c r="MY36" i="15"/>
  <c r="NX11" i="15"/>
  <c r="NW11" i="15"/>
  <c r="KA35" i="15"/>
  <c r="JZ35" i="15"/>
  <c r="HW70" i="15"/>
  <c r="DU33" i="15"/>
  <c r="DS33" i="15"/>
  <c r="GO99" i="15"/>
  <c r="GN61" i="15"/>
  <c r="GO61" i="15"/>
  <c r="KK29" i="15"/>
  <c r="KL29" i="15"/>
  <c r="JZ91" i="15"/>
  <c r="JY91" i="15"/>
  <c r="JC93" i="15"/>
  <c r="NL86" i="15"/>
  <c r="NK86" i="15"/>
  <c r="EK50" i="15"/>
  <c r="EM50" i="15"/>
  <c r="JO115" i="15"/>
  <c r="II98" i="15"/>
  <c r="IK98" i="15"/>
  <c r="JN35" i="15"/>
  <c r="JO35" i="15"/>
  <c r="CO51" i="15"/>
  <c r="CP51" i="15"/>
  <c r="DO116" i="15"/>
  <c r="DM116" i="15"/>
  <c r="IE13" i="15"/>
  <c r="LC41" i="15"/>
  <c r="LD41" i="15"/>
  <c r="FW47" i="15"/>
  <c r="FV47" i="15"/>
  <c r="IQ65" i="15"/>
  <c r="IP65" i="15"/>
  <c r="MS54" i="15"/>
  <c r="MT54" i="15"/>
  <c r="CO46" i="15"/>
  <c r="CQ46" i="15"/>
  <c r="IU85" i="15"/>
  <c r="IW85" i="15"/>
  <c r="FP116" i="15"/>
  <c r="GT9" i="15"/>
  <c r="GS9" i="15"/>
  <c r="CV29" i="15"/>
  <c r="CU29" i="15"/>
  <c r="JB18" i="15"/>
  <c r="JA18" i="15"/>
  <c r="LW119" i="15"/>
  <c r="JG41" i="15"/>
  <c r="JI41" i="15"/>
  <c r="OE10" i="15"/>
  <c r="OD10" i="15"/>
  <c r="EK119" i="15"/>
  <c r="EM119" i="15"/>
  <c r="IC108" i="15"/>
  <c r="ID108" i="15"/>
  <c r="FQ54" i="15"/>
  <c r="FP54" i="15"/>
  <c r="NL23" i="15"/>
  <c r="NK23" i="15"/>
  <c r="NM71" i="15"/>
  <c r="OD86" i="15"/>
  <c r="HW73" i="15"/>
  <c r="HY73" i="15"/>
  <c r="NY9" i="15"/>
  <c r="NW9" i="15"/>
  <c r="FQ44" i="15"/>
  <c r="FO44" i="15"/>
  <c r="MC105" i="15"/>
  <c r="MB105" i="15"/>
  <c r="NE19" i="15"/>
  <c r="NG19" i="15"/>
  <c r="JS43" i="15"/>
  <c r="JT43" i="15"/>
  <c r="IW70" i="15"/>
  <c r="JI22" i="15"/>
  <c r="JG22" i="15"/>
  <c r="KF91" i="15"/>
  <c r="KG91" i="15"/>
  <c r="NA101" i="15"/>
  <c r="DY43" i="15"/>
  <c r="DT35" i="15"/>
  <c r="DS35" i="15"/>
  <c r="NW40" i="15"/>
  <c r="NX40" i="15"/>
  <c r="HX8" i="15"/>
  <c r="HY8" i="15"/>
  <c r="HE106" i="15"/>
  <c r="HG106" i="15"/>
  <c r="OD39" i="15"/>
  <c r="OE39" i="15"/>
  <c r="DC31" i="15"/>
  <c r="DA31" i="15"/>
  <c r="FO74" i="15"/>
  <c r="DU61" i="15"/>
  <c r="DS61" i="15"/>
  <c r="FI107" i="15"/>
  <c r="JC17" i="15"/>
  <c r="JB17" i="15"/>
  <c r="GG32" i="15"/>
  <c r="GI32" i="15"/>
  <c r="HR60" i="15"/>
  <c r="HS60" i="15"/>
  <c r="EQ119" i="15"/>
  <c r="ES119" i="15"/>
  <c r="EM121" i="15"/>
  <c r="NG17" i="15"/>
  <c r="NE17" i="15"/>
  <c r="LU30" i="15"/>
  <c r="MA20" i="15"/>
  <c r="MB20" i="15"/>
  <c r="GH78" i="15"/>
  <c r="GG78" i="15"/>
  <c r="LW52" i="15"/>
  <c r="LU52" i="15"/>
  <c r="LW62" i="15"/>
  <c r="LV62" i="15"/>
  <c r="EY120" i="15"/>
  <c r="EX120" i="15"/>
  <c r="CV105" i="15"/>
  <c r="CU105" i="15"/>
  <c r="LE7" i="15"/>
  <c r="JH62" i="15"/>
  <c r="JG62" i="15"/>
  <c r="HS17" i="15"/>
  <c r="EY9" i="15"/>
  <c r="EW9" i="15"/>
  <c r="KX74" i="15"/>
  <c r="KY56" i="15"/>
  <c r="KW56" i="15"/>
  <c r="EY61" i="15"/>
  <c r="EW61" i="15"/>
  <c r="FQ69" i="15"/>
  <c r="LW23" i="15"/>
  <c r="LU23" i="15"/>
  <c r="DG66" i="15"/>
  <c r="DH66" i="15"/>
  <c r="OD27" i="15"/>
  <c r="OC27" i="15"/>
  <c r="GO79" i="15"/>
  <c r="GM79" i="15"/>
  <c r="CJ6" i="15"/>
  <c r="CK6" i="15"/>
  <c r="CI6" i="15"/>
  <c r="DG117" i="15"/>
  <c r="KM6" i="15"/>
  <c r="MS8" i="15"/>
  <c r="MU41" i="15"/>
  <c r="OD108" i="15"/>
  <c r="FU16" i="15"/>
  <c r="FV16" i="15"/>
  <c r="GG62" i="15"/>
  <c r="GH62" i="15"/>
  <c r="DU108" i="15"/>
  <c r="DS108" i="15"/>
  <c r="LP8" i="15"/>
  <c r="CI64" i="15"/>
  <c r="JA30" i="15"/>
  <c r="FK44" i="15"/>
  <c r="FI44" i="15"/>
  <c r="LU99" i="15"/>
  <c r="NG101" i="15"/>
  <c r="MH106" i="15"/>
  <c r="MI106" i="15"/>
  <c r="MG27" i="15"/>
  <c r="EY13" i="15"/>
  <c r="JG35" i="15"/>
  <c r="LE118" i="15"/>
  <c r="MG73" i="15"/>
  <c r="HK41" i="15"/>
  <c r="HL41" i="15"/>
  <c r="FU90" i="15"/>
  <c r="FV90" i="15"/>
  <c r="GI121" i="15"/>
  <c r="GH121" i="15"/>
  <c r="NW51" i="15"/>
  <c r="NX51" i="15"/>
  <c r="HF25" i="15"/>
  <c r="ER49" i="15"/>
  <c r="EQ49" i="15"/>
  <c r="LW51" i="15"/>
  <c r="MU81" i="15"/>
  <c r="ER63" i="15"/>
  <c r="EQ63" i="15"/>
  <c r="MI60" i="15"/>
  <c r="LV83" i="15"/>
  <c r="LU83" i="15"/>
  <c r="MI100" i="15"/>
  <c r="MH100" i="15"/>
  <c r="MG65" i="15"/>
  <c r="MH65" i="15"/>
  <c r="OE77" i="15"/>
  <c r="HM91" i="15"/>
  <c r="MA37" i="15"/>
  <c r="MB37" i="15"/>
  <c r="JC108" i="15"/>
  <c r="JB108" i="15"/>
  <c r="EK41" i="15"/>
  <c r="LD67" i="15"/>
  <c r="LE67" i="15"/>
  <c r="LC59" i="15"/>
  <c r="LD59" i="15"/>
  <c r="GT71" i="15"/>
  <c r="NA51" i="15"/>
  <c r="MZ51" i="15"/>
  <c r="LK68" i="15"/>
  <c r="KY57" i="15"/>
  <c r="KW57" i="15"/>
  <c r="CJ26" i="15"/>
  <c r="CI26" i="15"/>
  <c r="DM63" i="15"/>
  <c r="DN63" i="15"/>
  <c r="JH28" i="15"/>
  <c r="JG28" i="15"/>
  <c r="GM120" i="15"/>
  <c r="GN120" i="15"/>
  <c r="FJ73" i="15"/>
  <c r="FI73" i="15"/>
  <c r="HW105" i="15"/>
  <c r="HX105" i="15"/>
  <c r="HW89" i="15"/>
  <c r="NX109" i="15"/>
  <c r="KW76" i="15"/>
  <c r="HK88" i="15"/>
  <c r="IC41" i="15"/>
  <c r="GY8" i="15"/>
  <c r="MN27" i="15"/>
  <c r="HQ56" i="15"/>
  <c r="CV120" i="15"/>
  <c r="FD74" i="15"/>
  <c r="FU42" i="15"/>
  <c r="EY45" i="15"/>
  <c r="MB61" i="15"/>
  <c r="LO118" i="15"/>
  <c r="MA46" i="15"/>
  <c r="GS71" i="15"/>
  <c r="MO11" i="15"/>
  <c r="KW88" i="15"/>
  <c r="EQ74" i="15"/>
  <c r="KE108" i="15"/>
  <c r="IV55" i="15"/>
  <c r="KX88" i="15"/>
  <c r="DY15" i="15"/>
  <c r="DZ15" i="15"/>
  <c r="EW14" i="15"/>
  <c r="EX14" i="15"/>
  <c r="FW31" i="15"/>
  <c r="FU31" i="15"/>
  <c r="GI15" i="15"/>
  <c r="GG15" i="15"/>
  <c r="FD49" i="15"/>
  <c r="FE49" i="15"/>
  <c r="LD63" i="15"/>
  <c r="LC63" i="15"/>
  <c r="GO46" i="15"/>
  <c r="NE79" i="15"/>
  <c r="NF79" i="15"/>
  <c r="FV54" i="15"/>
  <c r="FW54" i="15"/>
  <c r="NG98" i="15"/>
  <c r="NE98" i="15"/>
  <c r="JB74" i="15"/>
  <c r="JA74" i="15"/>
  <c r="OC48" i="15"/>
  <c r="OE48" i="15"/>
  <c r="LW33" i="15"/>
  <c r="LU33" i="15"/>
  <c r="KM88" i="15"/>
  <c r="KK88" i="15"/>
  <c r="OD67" i="15"/>
  <c r="OE49" i="15"/>
  <c r="OC49" i="15"/>
  <c r="EL27" i="15"/>
  <c r="EM27" i="15"/>
  <c r="CV38" i="15"/>
  <c r="DC98" i="15"/>
  <c r="KK30" i="15"/>
  <c r="FI49" i="15"/>
  <c r="FJ49" i="15"/>
  <c r="FK49" i="15"/>
  <c r="CJ84" i="15"/>
  <c r="CI84" i="15"/>
  <c r="GC34" i="15"/>
  <c r="GB34" i="15"/>
  <c r="KR11" i="15"/>
  <c r="KS11" i="15"/>
  <c r="MC13" i="15"/>
  <c r="MA13" i="15"/>
  <c r="IJ37" i="15"/>
  <c r="GG70" i="15"/>
  <c r="GH70" i="15"/>
  <c r="GU45" i="15"/>
  <c r="LC28" i="15"/>
  <c r="LD28" i="15"/>
  <c r="OD34" i="15"/>
  <c r="OE34" i="15"/>
  <c r="NK97" i="15"/>
  <c r="NL97" i="15"/>
  <c r="DG91" i="15"/>
  <c r="DH91" i="15"/>
  <c r="CK100" i="15"/>
  <c r="DT7" i="15"/>
  <c r="CO16" i="15"/>
  <c r="CQ16" i="15"/>
  <c r="HS108" i="15"/>
  <c r="HR108" i="15"/>
  <c r="CU62" i="15"/>
  <c r="CV62" i="15"/>
  <c r="CJ42" i="15"/>
  <c r="MY80" i="15"/>
  <c r="MZ80" i="15"/>
  <c r="JH97" i="15"/>
  <c r="JY21" i="15"/>
  <c r="JZ21" i="15"/>
  <c r="IV120" i="15"/>
  <c r="GH71" i="15"/>
  <c r="GG71" i="15"/>
  <c r="FU73" i="15"/>
  <c r="LI73" i="15"/>
  <c r="LK73" i="15"/>
  <c r="HG40" i="15"/>
  <c r="HF40" i="15"/>
  <c r="HE40" i="15"/>
  <c r="KK70" i="15"/>
  <c r="KM70" i="15"/>
  <c r="CP13" i="15"/>
  <c r="CO13" i="15"/>
  <c r="CQ13" i="15"/>
  <c r="OE105" i="15"/>
  <c r="LE68" i="15"/>
  <c r="LD68" i="15"/>
  <c r="MO32" i="15"/>
  <c r="MM32" i="15"/>
  <c r="IC119" i="15"/>
  <c r="IE119" i="15"/>
  <c r="CW98" i="15"/>
  <c r="NK96" i="15"/>
  <c r="LW117" i="15"/>
  <c r="LU117" i="15"/>
  <c r="FJ90" i="15"/>
  <c r="FK90" i="15"/>
  <c r="KR92" i="15"/>
  <c r="II89" i="15"/>
  <c r="IJ89" i="15"/>
  <c r="KK119" i="15"/>
  <c r="KL119" i="15"/>
  <c r="EM65" i="15"/>
  <c r="EL65" i="15"/>
  <c r="EK65" i="15"/>
  <c r="KE109" i="15"/>
  <c r="KF109" i="15"/>
  <c r="DA97" i="15"/>
  <c r="JO85" i="15"/>
  <c r="JC63" i="15"/>
  <c r="JA63" i="15"/>
  <c r="HR48" i="15"/>
  <c r="HQ48" i="15"/>
  <c r="MY61" i="15"/>
  <c r="MI26" i="15"/>
  <c r="MH26" i="15"/>
  <c r="JB29" i="15"/>
  <c r="JA29" i="15"/>
  <c r="LV107" i="15"/>
  <c r="LW107" i="15"/>
  <c r="MH14" i="15"/>
  <c r="LI52" i="15"/>
  <c r="MS90" i="15"/>
  <c r="MT90" i="15"/>
  <c r="FD13" i="15"/>
  <c r="FC13" i="15"/>
  <c r="GN117" i="15"/>
  <c r="IO48" i="15"/>
  <c r="IQ48" i="15"/>
  <c r="IP48" i="15"/>
  <c r="HE80" i="15"/>
  <c r="HF80" i="15"/>
  <c r="HW56" i="15"/>
  <c r="OE31" i="15"/>
  <c r="OC31" i="15"/>
  <c r="EM14" i="15"/>
  <c r="CW42" i="15"/>
  <c r="DN65" i="15"/>
  <c r="DZ34" i="15"/>
  <c r="II99" i="15"/>
  <c r="IJ99" i="15"/>
  <c r="CK28" i="15"/>
  <c r="DS36" i="15"/>
  <c r="DU36" i="15"/>
  <c r="GH54" i="15"/>
  <c r="GI54" i="15"/>
  <c r="FP26" i="15"/>
  <c r="FJ97" i="15"/>
  <c r="FI97" i="15"/>
  <c r="LP56" i="15"/>
  <c r="LQ56" i="15"/>
  <c r="MC73" i="15"/>
  <c r="DB36" i="15"/>
  <c r="DC36" i="15"/>
  <c r="HS57" i="15"/>
  <c r="HR57" i="15"/>
  <c r="KG63" i="15"/>
  <c r="KE63" i="15"/>
  <c r="EA61" i="15"/>
  <c r="DY61" i="15"/>
  <c r="KQ20" i="15"/>
  <c r="KS20" i="15"/>
  <c r="LV81" i="15"/>
  <c r="LW81" i="15"/>
  <c r="LU81" i="15"/>
  <c r="JU85" i="15"/>
  <c r="LQ47" i="15"/>
  <c r="LP47" i="15"/>
  <c r="CW74" i="15"/>
  <c r="CU74" i="15"/>
  <c r="MZ35" i="15"/>
  <c r="MY35" i="15"/>
  <c r="GB45" i="15"/>
  <c r="GA45" i="15"/>
  <c r="EQ43" i="15"/>
  <c r="GC9" i="15"/>
  <c r="LJ57" i="15"/>
  <c r="NA86" i="15"/>
  <c r="MZ86" i="15"/>
  <c r="HA65" i="15"/>
  <c r="DI20" i="15"/>
  <c r="DH20" i="15"/>
  <c r="FV92" i="15"/>
  <c r="JN43" i="15"/>
  <c r="JM43" i="15"/>
  <c r="CP80" i="15"/>
  <c r="CO80" i="15"/>
  <c r="NL94" i="15"/>
  <c r="DI63" i="15"/>
  <c r="DH63" i="15"/>
  <c r="KL9" i="15"/>
  <c r="KK9" i="15"/>
  <c r="IQ28" i="15"/>
  <c r="IW90" i="15"/>
  <c r="IU90" i="15"/>
  <c r="FD28" i="15"/>
  <c r="JN96" i="15"/>
  <c r="JM96" i="15"/>
  <c r="NS11" i="15"/>
  <c r="KM67" i="15"/>
  <c r="DI93" i="15"/>
  <c r="DH93" i="15"/>
  <c r="FI31" i="15"/>
  <c r="FJ31" i="15"/>
  <c r="KE73" i="15"/>
  <c r="JS117" i="15"/>
  <c r="FV53" i="15"/>
  <c r="FU53" i="15"/>
  <c r="GO71" i="15"/>
  <c r="GN71" i="15"/>
  <c r="NL43" i="15"/>
  <c r="EW11" i="15"/>
  <c r="EX11" i="15"/>
  <c r="LJ61" i="15"/>
  <c r="GZ59" i="15"/>
  <c r="LV47" i="15"/>
  <c r="LU47" i="15"/>
  <c r="KW97" i="15"/>
  <c r="EE65" i="15"/>
  <c r="EF65" i="15"/>
  <c r="IJ98" i="15"/>
  <c r="KR23" i="15"/>
  <c r="FO94" i="15"/>
  <c r="DM47" i="15"/>
  <c r="FW90" i="15"/>
  <c r="LK97" i="15"/>
  <c r="DG59" i="15"/>
  <c r="DC50" i="15"/>
  <c r="JM17" i="15"/>
  <c r="MN11" i="15"/>
  <c r="EL41" i="15"/>
  <c r="HS25" i="15"/>
  <c r="LO59" i="15"/>
  <c r="HF79" i="15"/>
  <c r="KK79" i="15"/>
  <c r="JZ62" i="15"/>
  <c r="LW86" i="15"/>
  <c r="LJ59" i="15"/>
  <c r="EG91" i="15"/>
  <c r="MA24" i="15"/>
  <c r="GG98" i="15"/>
  <c r="GI98" i="15"/>
  <c r="OE28" i="15"/>
  <c r="OD28" i="15"/>
  <c r="OD118" i="15"/>
  <c r="DC92" i="15"/>
  <c r="DA92" i="15"/>
  <c r="CJ101" i="15"/>
  <c r="CK101" i="15"/>
  <c r="CI101" i="15"/>
  <c r="FV29" i="15"/>
  <c r="FU29" i="15"/>
  <c r="LO78" i="15"/>
  <c r="NM45" i="15"/>
  <c r="FD51" i="15"/>
  <c r="FE51" i="15"/>
  <c r="DU64" i="15"/>
  <c r="JY22" i="15"/>
  <c r="JZ22" i="15"/>
  <c r="HF92" i="15"/>
  <c r="HG92" i="15"/>
  <c r="HE92" i="15"/>
  <c r="JH95" i="15"/>
  <c r="EF89" i="15"/>
  <c r="EG89" i="15"/>
  <c r="MC27" i="15"/>
  <c r="NR77" i="15"/>
  <c r="NQ77" i="15"/>
  <c r="MC6" i="15"/>
  <c r="DN15" i="15"/>
  <c r="DO15" i="15"/>
  <c r="BK85" i="15"/>
  <c r="EF85" i="15"/>
  <c r="LD57" i="15"/>
  <c r="LC57" i="15"/>
  <c r="II33" i="15"/>
  <c r="IK33" i="15"/>
  <c r="KS74" i="15"/>
  <c r="KQ74" i="15"/>
  <c r="EA41" i="15"/>
  <c r="DY41" i="15"/>
  <c r="DH65" i="15"/>
  <c r="DI65" i="15"/>
  <c r="HY31" i="15"/>
  <c r="HW31" i="15"/>
  <c r="HX31" i="15"/>
  <c r="GY50" i="15"/>
  <c r="GZ50" i="15"/>
  <c r="MO26" i="15"/>
  <c r="MO41" i="15"/>
  <c r="FE118" i="15"/>
  <c r="MA116" i="15"/>
  <c r="MB116" i="15"/>
  <c r="ES53" i="15"/>
  <c r="NE84" i="15"/>
  <c r="NF84" i="15"/>
  <c r="JM10" i="15"/>
  <c r="JO10" i="15"/>
  <c r="KM45" i="15"/>
  <c r="KL45" i="15"/>
  <c r="KK45" i="15"/>
  <c r="MU6" i="15"/>
  <c r="MS6" i="15"/>
  <c r="MT6" i="15"/>
  <c r="MU70" i="15"/>
  <c r="ES21" i="15"/>
  <c r="EQ21" i="15"/>
  <c r="JY39" i="15"/>
  <c r="JZ39" i="15"/>
  <c r="IC44" i="15"/>
  <c r="ID44" i="15"/>
  <c r="IE44" i="15"/>
  <c r="IC91" i="15"/>
  <c r="ID91" i="15"/>
  <c r="GU38" i="15"/>
  <c r="GT38" i="15"/>
  <c r="HE13" i="15"/>
  <c r="HG13" i="15"/>
  <c r="JB60" i="15"/>
  <c r="JC60" i="15"/>
  <c r="DO51" i="15"/>
  <c r="DN51" i="15"/>
  <c r="DM51" i="15"/>
  <c r="GO27" i="15"/>
  <c r="DY118" i="15"/>
  <c r="DZ118" i="15"/>
  <c r="FQ68" i="15"/>
  <c r="FP68" i="15"/>
  <c r="IO68" i="15"/>
  <c r="IQ68" i="15"/>
  <c r="NE106" i="15"/>
  <c r="NF106" i="15"/>
  <c r="BK10" i="15"/>
  <c r="JU8" i="15"/>
  <c r="JS8" i="15"/>
  <c r="MO73" i="15"/>
  <c r="CJ87" i="15"/>
  <c r="CK87" i="15"/>
  <c r="MG51" i="15"/>
  <c r="MH51" i="15"/>
  <c r="DC78" i="15"/>
  <c r="DB78" i="15"/>
  <c r="IQ96" i="15"/>
  <c r="HS46" i="15"/>
  <c r="GN63" i="15"/>
  <c r="GM63" i="15"/>
  <c r="DM92" i="15"/>
  <c r="DN92" i="15"/>
  <c r="MT94" i="15"/>
  <c r="MS94" i="15"/>
  <c r="HY69" i="15"/>
  <c r="IQ61" i="15"/>
  <c r="IO61" i="15"/>
  <c r="HF70" i="15"/>
  <c r="HE70" i="15"/>
  <c r="KM71" i="15"/>
  <c r="KK71" i="15"/>
  <c r="KL71" i="15"/>
  <c r="HA20" i="15"/>
  <c r="HA36" i="15"/>
  <c r="GZ36" i="15"/>
  <c r="GY36" i="15"/>
  <c r="EY41" i="15"/>
  <c r="EX41" i="15"/>
  <c r="GN92" i="15"/>
  <c r="GO92" i="15"/>
  <c r="KL55" i="15"/>
  <c r="DI29" i="15"/>
  <c r="KG52" i="15"/>
  <c r="HY100" i="15"/>
  <c r="GU20" i="15"/>
  <c r="GT20" i="15"/>
  <c r="GS20" i="15"/>
  <c r="DI72" i="15"/>
  <c r="DH72" i="15"/>
  <c r="CU94" i="15"/>
  <c r="CV94" i="15"/>
  <c r="GA83" i="15"/>
  <c r="GB83" i="15"/>
  <c r="LE88" i="15"/>
  <c r="CQ95" i="15"/>
  <c r="MB68" i="15"/>
  <c r="MA68" i="15"/>
  <c r="MT107" i="15"/>
  <c r="MS107" i="15"/>
  <c r="MI87" i="15"/>
  <c r="NA38" i="15"/>
  <c r="MZ38" i="15"/>
  <c r="HG57" i="15"/>
  <c r="HF57" i="15"/>
  <c r="EW121" i="15"/>
  <c r="EY121" i="15"/>
  <c r="JB94" i="15"/>
  <c r="JC94" i="15"/>
  <c r="FW51" i="15"/>
  <c r="FU51" i="15"/>
  <c r="FV51" i="15"/>
  <c r="JH46" i="15"/>
  <c r="JG46" i="15"/>
  <c r="LE11" i="15"/>
  <c r="LC11" i="15"/>
  <c r="GB106" i="15"/>
  <c r="NF21" i="15"/>
  <c r="DT18" i="15"/>
  <c r="DU18" i="15"/>
  <c r="OE67" i="15"/>
  <c r="KS37" i="15"/>
  <c r="KR37" i="15"/>
  <c r="GH69" i="15"/>
  <c r="GI69" i="15"/>
  <c r="GG69" i="15"/>
  <c r="FV11" i="15"/>
  <c r="FU11" i="15"/>
  <c r="MH117" i="15"/>
  <c r="MI117" i="15"/>
  <c r="NE20" i="15"/>
  <c r="NF20" i="15"/>
  <c r="ES89" i="15"/>
  <c r="EQ89" i="15"/>
  <c r="KS83" i="15"/>
  <c r="IQ67" i="15"/>
  <c r="GO15" i="15"/>
  <c r="HA73" i="15"/>
  <c r="GY73" i="15"/>
  <c r="GZ73" i="15"/>
  <c r="EE14" i="15"/>
  <c r="EF14" i="15"/>
  <c r="MZ56" i="15"/>
  <c r="MY56" i="15"/>
  <c r="IO66" i="15"/>
  <c r="IQ66" i="15"/>
  <c r="HL38" i="15"/>
  <c r="HK38" i="15"/>
  <c r="HM38" i="15"/>
  <c r="CP29" i="15"/>
  <c r="CQ29" i="15"/>
  <c r="CO29" i="15"/>
  <c r="KS13" i="15"/>
  <c r="JS12" i="15"/>
  <c r="JT12" i="15"/>
  <c r="JN86" i="15"/>
  <c r="JO86" i="15"/>
  <c r="JM86" i="15"/>
  <c r="IW97" i="15"/>
  <c r="II121" i="15"/>
  <c r="IJ121" i="15"/>
  <c r="GU96" i="15"/>
  <c r="GS96" i="15"/>
  <c r="GT96" i="15"/>
  <c r="DM23" i="15"/>
  <c r="EQ88" i="15"/>
  <c r="IW71" i="15"/>
  <c r="JC59" i="15"/>
  <c r="HY121" i="15"/>
  <c r="CV32" i="15"/>
  <c r="CU32" i="15"/>
  <c r="KR93" i="15"/>
  <c r="KS93" i="15"/>
  <c r="KQ93" i="15"/>
  <c r="DS91" i="15"/>
  <c r="DT91" i="15"/>
  <c r="FI105" i="15"/>
  <c r="FJ105" i="15"/>
  <c r="MT50" i="15"/>
  <c r="MU50" i="15"/>
  <c r="MS50" i="15"/>
  <c r="OE66" i="15"/>
  <c r="OC66" i="15"/>
  <c r="IW74" i="15"/>
  <c r="IU74" i="15"/>
  <c r="IV74" i="15"/>
  <c r="GU7" i="15"/>
  <c r="JI96" i="15"/>
  <c r="JG96" i="15"/>
  <c r="IK71" i="15"/>
  <c r="JA61" i="15"/>
  <c r="JC61" i="15"/>
  <c r="JB61" i="15"/>
  <c r="OE43" i="15"/>
  <c r="OD43" i="15"/>
  <c r="EG54" i="15"/>
  <c r="EE54" i="15"/>
  <c r="CJ11" i="15"/>
  <c r="CI11" i="15"/>
  <c r="GU12" i="15"/>
  <c r="GS12" i="15"/>
  <c r="KY66" i="15"/>
  <c r="KX66" i="15"/>
  <c r="KW66" i="15"/>
  <c r="KQ98" i="15"/>
  <c r="KS98" i="15"/>
  <c r="KR98" i="15"/>
  <c r="NX81" i="15"/>
  <c r="NW81" i="15"/>
  <c r="FK67" i="15"/>
  <c r="EM8" i="15"/>
  <c r="EL8" i="15"/>
  <c r="KK117" i="15"/>
  <c r="KL117" i="15"/>
  <c r="OE99" i="15"/>
  <c r="MZ106" i="15"/>
  <c r="MY106" i="15"/>
  <c r="GZ23" i="15"/>
  <c r="GY23" i="15"/>
  <c r="DT99" i="15"/>
  <c r="DS99" i="15"/>
  <c r="MC26" i="15"/>
  <c r="MA26" i="15"/>
  <c r="GO76" i="15"/>
  <c r="GN76" i="15"/>
  <c r="DH58" i="15"/>
  <c r="DI58" i="15"/>
  <c r="NY120" i="15"/>
  <c r="FE69" i="15"/>
  <c r="FD69" i="15"/>
  <c r="NG55" i="15"/>
  <c r="NF55" i="15"/>
  <c r="CK71" i="15"/>
  <c r="CJ71" i="15"/>
  <c r="CI71" i="15"/>
  <c r="NW99" i="15"/>
  <c r="ID78" i="15"/>
  <c r="IE78" i="15"/>
  <c r="KK61" i="15"/>
  <c r="NQ28" i="15"/>
  <c r="NR28" i="15"/>
  <c r="CU54" i="15"/>
  <c r="CW54" i="15"/>
  <c r="GO11" i="15"/>
  <c r="GN11" i="15"/>
  <c r="DT44" i="15"/>
  <c r="DS44" i="15"/>
  <c r="GH17" i="15"/>
  <c r="GI17" i="15"/>
  <c r="GG17" i="15"/>
  <c r="KX72" i="15"/>
  <c r="DI74" i="15"/>
  <c r="DG74" i="15"/>
  <c r="DH74" i="15"/>
  <c r="ID8" i="15"/>
  <c r="IE8" i="15"/>
  <c r="IC8" i="15"/>
  <c r="KE54" i="15"/>
  <c r="KF54" i="15"/>
  <c r="KG54" i="15"/>
  <c r="GH73" i="15"/>
  <c r="GG73" i="15"/>
  <c r="KA109" i="15"/>
  <c r="NL95" i="15"/>
  <c r="IW78" i="15"/>
  <c r="IU78" i="15"/>
  <c r="IV78" i="15"/>
  <c r="MT34" i="15"/>
  <c r="MS34" i="15"/>
  <c r="JY51" i="15"/>
  <c r="KA51" i="15"/>
  <c r="DO74" i="15"/>
  <c r="DM74" i="15"/>
  <c r="LD54" i="15"/>
  <c r="LC54" i="15"/>
  <c r="JT109" i="15"/>
  <c r="JS109" i="15"/>
  <c r="NW27" i="15"/>
  <c r="NY27" i="15"/>
  <c r="KF18" i="15"/>
  <c r="FE68" i="15"/>
  <c r="FC68" i="15"/>
  <c r="FD68" i="15"/>
  <c r="LK22" i="15"/>
  <c r="EM28" i="15"/>
  <c r="DB70" i="15"/>
  <c r="DC70" i="15"/>
  <c r="EQ6" i="15"/>
  <c r="ER6" i="15"/>
  <c r="GY22" i="15"/>
  <c r="GZ22" i="15"/>
  <c r="HF21" i="15"/>
  <c r="HG21" i="15"/>
  <c r="IW94" i="15"/>
  <c r="KX16" i="15"/>
  <c r="KA58" i="15"/>
  <c r="JY58" i="15"/>
  <c r="JZ58" i="15"/>
  <c r="FE12" i="15"/>
  <c r="FD12" i="15"/>
  <c r="FC12" i="15"/>
  <c r="GO43" i="15"/>
  <c r="GM43" i="15"/>
  <c r="FC71" i="15"/>
  <c r="FE71" i="15"/>
  <c r="FD71" i="15"/>
  <c r="NX10" i="15"/>
  <c r="NY10" i="15"/>
  <c r="KL21" i="15"/>
  <c r="KM21" i="15"/>
  <c r="MH64" i="15"/>
  <c r="MG64" i="15"/>
  <c r="MY108" i="15"/>
  <c r="MZ108" i="15"/>
  <c r="HQ21" i="15"/>
  <c r="HR21" i="15"/>
  <c r="HS21" i="15"/>
  <c r="CP60" i="15"/>
  <c r="CO60" i="15"/>
  <c r="CQ60" i="15"/>
  <c r="DI95" i="15"/>
  <c r="DG95" i="15"/>
  <c r="DU100" i="15"/>
  <c r="LC100" i="15"/>
  <c r="LD100" i="15"/>
  <c r="KA50" i="15"/>
  <c r="IE30" i="15"/>
  <c r="MI19" i="15"/>
  <c r="MH19" i="15"/>
  <c r="MA43" i="15"/>
  <c r="MB43" i="15"/>
  <c r="MC43" i="15"/>
  <c r="GZ84" i="15"/>
  <c r="GY84" i="15"/>
  <c r="FE85" i="15"/>
  <c r="DB22" i="15"/>
  <c r="NM52" i="15"/>
  <c r="JT116" i="15"/>
  <c r="EY75" i="15"/>
  <c r="EW75" i="15"/>
  <c r="EX75" i="15"/>
  <c r="LK14" i="15"/>
  <c r="DC56" i="15"/>
  <c r="FE108" i="15"/>
  <c r="LU78" i="15"/>
  <c r="LV78" i="15"/>
  <c r="CO61" i="15"/>
  <c r="CP61" i="15"/>
  <c r="KM16" i="15"/>
  <c r="LJ115" i="15"/>
  <c r="LI115" i="15"/>
  <c r="HL32" i="15"/>
  <c r="HM32" i="15"/>
  <c r="II40" i="15"/>
  <c r="EY40" i="15"/>
  <c r="EW40" i="15"/>
  <c r="EX40" i="15"/>
  <c r="JY52" i="15"/>
  <c r="JZ52" i="15"/>
  <c r="KA52" i="15"/>
  <c r="JI60" i="15"/>
  <c r="JG60" i="15"/>
  <c r="EG75" i="15"/>
  <c r="BK75" i="15"/>
  <c r="LK78" i="15"/>
  <c r="LE79" i="15"/>
  <c r="DT32" i="15"/>
  <c r="DS32" i="15"/>
  <c r="DC81" i="15"/>
  <c r="DA81" i="15"/>
  <c r="IP13" i="15"/>
  <c r="IO13" i="15"/>
  <c r="HW35" i="15"/>
  <c r="IO62" i="15"/>
  <c r="IQ62" i="15"/>
  <c r="EF31" i="15"/>
  <c r="EG31" i="15"/>
  <c r="DI83" i="15"/>
  <c r="DH83" i="15"/>
  <c r="DG83" i="15"/>
  <c r="II91" i="15"/>
  <c r="IK91" i="15"/>
  <c r="LQ117" i="15"/>
  <c r="DO55" i="15"/>
  <c r="DM55" i="15"/>
  <c r="ER11" i="15"/>
  <c r="EQ11" i="15"/>
  <c r="IE95" i="15"/>
  <c r="IC95" i="15"/>
  <c r="ID95" i="15"/>
  <c r="DY21" i="15"/>
  <c r="EA21" i="15"/>
  <c r="EM11" i="15"/>
  <c r="HG6" i="15"/>
  <c r="HE6" i="15"/>
  <c r="NK40" i="15"/>
  <c r="NL40" i="15"/>
  <c r="GZ30" i="15"/>
  <c r="GY30" i="15"/>
  <c r="FK87" i="15"/>
  <c r="FI87" i="15"/>
  <c r="FJ87" i="15"/>
  <c r="OE117" i="15"/>
  <c r="OC117" i="15"/>
  <c r="KK64" i="15"/>
  <c r="KL64" i="15"/>
  <c r="GA52" i="15"/>
  <c r="GB52" i="15"/>
  <c r="JA14" i="15"/>
  <c r="JB14" i="15"/>
  <c r="FW79" i="15"/>
  <c r="MH30" i="15"/>
  <c r="MI30" i="15"/>
  <c r="GA116" i="15"/>
  <c r="GB116" i="15"/>
  <c r="FO89" i="15"/>
  <c r="FQ89" i="15"/>
  <c r="IC32" i="15"/>
  <c r="HK13" i="15"/>
  <c r="NM54" i="15"/>
  <c r="DY97" i="15"/>
  <c r="EA97" i="15"/>
  <c r="DZ97" i="15"/>
  <c r="CQ89" i="15"/>
  <c r="GA105" i="15"/>
  <c r="LC115" i="15"/>
  <c r="LE115" i="15"/>
  <c r="NF23" i="15"/>
  <c r="NE23" i="15"/>
  <c r="ID61" i="15"/>
  <c r="IC61" i="15"/>
  <c r="IE61" i="15"/>
  <c r="HM70" i="15"/>
  <c r="HK70" i="15"/>
  <c r="JG105" i="15"/>
  <c r="JI105" i="15"/>
  <c r="KA119" i="15"/>
  <c r="JY119" i="15"/>
  <c r="JZ119" i="15"/>
  <c r="EA53" i="15"/>
  <c r="DY53" i="15"/>
  <c r="DZ53" i="15"/>
  <c r="LP108" i="15"/>
  <c r="LO108" i="15"/>
  <c r="MS16" i="15"/>
  <c r="MT16" i="15"/>
  <c r="KM31" i="15"/>
  <c r="JT32" i="15"/>
  <c r="JS32" i="15"/>
  <c r="LD65" i="15"/>
  <c r="LC65" i="15"/>
  <c r="LE65" i="15"/>
  <c r="NG37" i="15"/>
  <c r="NE37" i="15"/>
  <c r="NF37" i="15"/>
  <c r="OE90" i="15"/>
  <c r="OD90" i="15"/>
  <c r="JU13" i="15"/>
  <c r="JS13" i="15"/>
  <c r="IW28" i="15"/>
  <c r="KG28" i="15"/>
  <c r="GB77" i="15"/>
  <c r="KR72" i="15"/>
  <c r="KS72" i="15"/>
  <c r="MB90" i="15"/>
  <c r="MA90" i="15"/>
  <c r="MC90" i="15"/>
  <c r="BK47" i="15"/>
  <c r="MO43" i="15"/>
  <c r="DI41" i="15"/>
  <c r="JS88" i="15"/>
  <c r="JT88" i="15"/>
  <c r="JU88" i="15"/>
  <c r="CP74" i="15"/>
  <c r="CQ74" i="15"/>
  <c r="OD25" i="15"/>
  <c r="OC25" i="15"/>
  <c r="OE25" i="15"/>
  <c r="LO86" i="15"/>
  <c r="LQ86" i="15"/>
  <c r="LP86" i="15"/>
  <c r="FD22" i="15"/>
  <c r="FC22" i="15"/>
  <c r="DO45" i="15"/>
  <c r="MI54" i="15"/>
  <c r="DH38" i="15"/>
  <c r="IO120" i="15"/>
  <c r="IP120" i="15"/>
  <c r="MC117" i="15"/>
  <c r="FW119" i="15"/>
  <c r="FV119" i="15"/>
  <c r="GH28" i="15"/>
  <c r="GI28" i="15"/>
  <c r="GG28" i="15"/>
  <c r="GZ26" i="15"/>
  <c r="GY26" i="15"/>
  <c r="MO82" i="15"/>
  <c r="MM82" i="15"/>
  <c r="MN82" i="15"/>
  <c r="KF65" i="15"/>
  <c r="KE65" i="15"/>
  <c r="CV91" i="15"/>
  <c r="CU91" i="15"/>
  <c r="HE121" i="15"/>
  <c r="HF121" i="15"/>
  <c r="JT10" i="15"/>
  <c r="JS10" i="15"/>
  <c r="JU10" i="15"/>
  <c r="EQ57" i="15"/>
  <c r="ER57" i="15"/>
  <c r="DU96" i="15"/>
  <c r="GU121" i="15"/>
  <c r="GT121" i="15"/>
  <c r="GS121" i="15"/>
  <c r="MS38" i="15"/>
  <c r="MU38" i="15"/>
  <c r="MT38" i="15"/>
  <c r="KX117" i="15"/>
  <c r="KY117" i="15"/>
  <c r="LW94" i="15"/>
  <c r="NQ58" i="15"/>
  <c r="NR58" i="15"/>
  <c r="FW95" i="15"/>
  <c r="DZ23" i="15"/>
  <c r="DY23" i="15"/>
  <c r="EX47" i="15"/>
  <c r="EW47" i="15"/>
  <c r="JU37" i="15"/>
  <c r="NR75" i="15"/>
  <c r="JG61" i="15"/>
  <c r="JH61" i="15"/>
  <c r="KL85" i="15"/>
  <c r="KM85" i="15"/>
  <c r="IV11" i="15"/>
  <c r="IW11" i="15"/>
  <c r="NA68" i="15"/>
  <c r="MY68" i="15"/>
  <c r="MY59" i="15"/>
  <c r="EA11" i="15"/>
  <c r="DZ11" i="15"/>
  <c r="DI37" i="15"/>
  <c r="DH37" i="15"/>
  <c r="DG37" i="15"/>
  <c r="JI53" i="15"/>
  <c r="JH53" i="15"/>
  <c r="JG53" i="15"/>
  <c r="LQ24" i="15"/>
  <c r="LO24" i="15"/>
  <c r="MU14" i="15"/>
  <c r="NA89" i="15"/>
  <c r="MZ89" i="15"/>
  <c r="HA57" i="15"/>
  <c r="GI117" i="15"/>
  <c r="NK83" i="15"/>
  <c r="EQ22" i="15"/>
  <c r="NA40" i="15"/>
  <c r="MY40" i="15"/>
  <c r="MZ40" i="15"/>
  <c r="CQ67" i="15"/>
  <c r="CO67" i="15"/>
  <c r="CP67" i="15"/>
  <c r="LI33" i="15"/>
  <c r="GG55" i="15"/>
  <c r="NK64" i="15"/>
  <c r="NM64" i="15"/>
  <c r="JT16" i="15"/>
  <c r="JS16" i="15"/>
  <c r="JU16" i="15"/>
  <c r="MU119" i="15"/>
  <c r="EW29" i="15"/>
  <c r="MU40" i="15"/>
  <c r="JA98" i="15"/>
  <c r="JB98" i="15"/>
  <c r="GG6" i="15"/>
  <c r="GH6" i="15"/>
  <c r="HG90" i="15"/>
  <c r="MA89" i="15"/>
  <c r="MC89" i="15"/>
  <c r="MB89" i="15"/>
  <c r="EA119" i="15"/>
  <c r="DZ119" i="15"/>
  <c r="DY119" i="15"/>
  <c r="EG98" i="15"/>
  <c r="NG62" i="15"/>
  <c r="JO36" i="15"/>
  <c r="MT95" i="15"/>
  <c r="DA75" i="15"/>
  <c r="LD105" i="15"/>
  <c r="JG37" i="15"/>
  <c r="JA56" i="15"/>
  <c r="JA7" i="15"/>
  <c r="EG28" i="15"/>
  <c r="IW93" i="15"/>
  <c r="IP56" i="15"/>
  <c r="IO56" i="15"/>
  <c r="IQ56" i="15"/>
  <c r="HE36" i="15"/>
  <c r="HF36" i="15"/>
  <c r="HG36" i="15"/>
  <c r="JG58" i="15"/>
  <c r="JH58" i="15"/>
  <c r="NG51" i="15"/>
  <c r="GI90" i="15"/>
  <c r="HE86" i="15"/>
  <c r="HG86" i="15"/>
  <c r="EE94" i="15"/>
  <c r="EF94" i="15"/>
  <c r="LO97" i="15"/>
  <c r="LP97" i="15"/>
  <c r="GS88" i="15"/>
  <c r="EY83" i="15"/>
  <c r="EW83" i="15"/>
  <c r="EX83" i="15"/>
  <c r="NX76" i="15"/>
  <c r="NY76" i="15"/>
  <c r="DC24" i="15"/>
  <c r="HM20" i="15"/>
  <c r="KE66" i="15"/>
  <c r="KF66" i="15"/>
  <c r="FJ17" i="15"/>
  <c r="FK17" i="15"/>
  <c r="EQ109" i="15"/>
  <c r="ES109" i="15"/>
  <c r="CQ77" i="15"/>
  <c r="CP77" i="15"/>
  <c r="CO77" i="15"/>
  <c r="HG64" i="15"/>
  <c r="HF64" i="15"/>
  <c r="HE64" i="15"/>
  <c r="LK90" i="15"/>
  <c r="BK86" i="15"/>
  <c r="FC20" i="15"/>
  <c r="FE20" i="15"/>
  <c r="FD20" i="15"/>
  <c r="KA120" i="15"/>
  <c r="JY120" i="15"/>
  <c r="JT99" i="15"/>
  <c r="JU99" i="15"/>
  <c r="LK87" i="15"/>
  <c r="LI87" i="15"/>
  <c r="LJ87" i="15"/>
  <c r="MH55" i="15"/>
  <c r="MG55" i="15"/>
  <c r="KQ58" i="15"/>
  <c r="KR58" i="15"/>
  <c r="GU86" i="15"/>
  <c r="GT86" i="15"/>
  <c r="FC65" i="15"/>
  <c r="FD65" i="15"/>
  <c r="FE65" i="15"/>
  <c r="KE60" i="15"/>
  <c r="KF60" i="15"/>
  <c r="KG60" i="15"/>
  <c r="LW60" i="15"/>
  <c r="BK84" i="15"/>
  <c r="JU86" i="15"/>
  <c r="JS86" i="15"/>
  <c r="LE64" i="15"/>
  <c r="LD64" i="15"/>
  <c r="KR89" i="15"/>
  <c r="KS89" i="15"/>
  <c r="KM101" i="15"/>
  <c r="KK101" i="15"/>
  <c r="KR14" i="15"/>
  <c r="KQ14" i="15"/>
  <c r="HL82" i="15"/>
  <c r="HK82" i="15"/>
  <c r="CO108" i="15"/>
  <c r="CP108" i="15"/>
  <c r="CQ108" i="15"/>
  <c r="FV96" i="15"/>
  <c r="FW96" i="15"/>
  <c r="MT75" i="15"/>
  <c r="MS75" i="15"/>
  <c r="MB67" i="15"/>
  <c r="MA67" i="15"/>
  <c r="MM118" i="15"/>
  <c r="MO118" i="15"/>
  <c r="JB42" i="15"/>
  <c r="JC42" i="15"/>
  <c r="GY109" i="15"/>
  <c r="GZ109" i="15"/>
  <c r="HA109" i="15"/>
  <c r="CW108" i="15"/>
  <c r="GT24" i="15"/>
  <c r="GS24" i="15"/>
  <c r="LD14" i="15"/>
  <c r="LE14" i="15"/>
  <c r="LC14" i="15"/>
  <c r="IE38" i="15"/>
  <c r="ID38" i="15"/>
  <c r="OD41" i="15"/>
  <c r="OC41" i="15"/>
  <c r="KL83" i="15"/>
  <c r="KK83" i="15"/>
  <c r="HE98" i="15"/>
  <c r="HF98" i="15"/>
  <c r="NK69" i="15"/>
  <c r="NM69" i="15"/>
  <c r="FK83" i="15"/>
  <c r="GT69" i="15"/>
  <c r="GS69" i="15"/>
  <c r="GU69" i="15"/>
  <c r="CO85" i="15"/>
  <c r="CP85" i="15"/>
  <c r="GG27" i="15"/>
  <c r="GH27" i="15"/>
  <c r="IW109" i="15"/>
  <c r="II77" i="15"/>
  <c r="IJ77" i="15"/>
  <c r="CP78" i="15"/>
  <c r="CQ78" i="15"/>
  <c r="IP73" i="15"/>
  <c r="IO73" i="15"/>
  <c r="DI50" i="15"/>
  <c r="DH50" i="15"/>
  <c r="DG50" i="15"/>
  <c r="JT59" i="15"/>
  <c r="JU59" i="15"/>
  <c r="JS59" i="15"/>
  <c r="MC100" i="15"/>
  <c r="IC96" i="15"/>
  <c r="ID96" i="15"/>
  <c r="EQ50" i="15"/>
  <c r="ER50" i="15"/>
  <c r="ES50" i="15"/>
  <c r="MU69" i="15"/>
  <c r="MS69" i="15"/>
  <c r="II65" i="15"/>
  <c r="IJ65" i="15"/>
  <c r="IK65" i="15"/>
  <c r="GZ58" i="15"/>
  <c r="HA58" i="15"/>
  <c r="IW92" i="15"/>
  <c r="IV92" i="15"/>
  <c r="CP14" i="15"/>
  <c r="CO14" i="15"/>
  <c r="DI33" i="15"/>
  <c r="DH33" i="15"/>
  <c r="MM40" i="15"/>
  <c r="MO40" i="15"/>
  <c r="MN40" i="15"/>
  <c r="NA34" i="15"/>
  <c r="FW7" i="15"/>
  <c r="JS83" i="15"/>
  <c r="JT83" i="15"/>
  <c r="HM115" i="15"/>
  <c r="HM33" i="15"/>
  <c r="HK33" i="15"/>
  <c r="LE45" i="15"/>
  <c r="DU23" i="15"/>
  <c r="CQ18" i="15"/>
  <c r="CP18" i="15"/>
  <c r="DI73" i="15"/>
  <c r="OD51" i="15"/>
  <c r="OC51" i="15"/>
  <c r="JB90" i="15"/>
  <c r="JC90" i="15"/>
  <c r="JA90" i="15"/>
  <c r="FK106" i="15"/>
  <c r="FI106" i="15"/>
  <c r="HX63" i="15"/>
  <c r="HW63" i="15"/>
  <c r="HY63" i="15"/>
  <c r="JI14" i="15"/>
  <c r="JH14" i="15"/>
  <c r="MM15" i="15"/>
  <c r="MO15" i="15"/>
  <c r="NW65" i="15"/>
  <c r="KS60" i="15"/>
  <c r="NS27" i="15"/>
  <c r="NQ27" i="15"/>
  <c r="MH85" i="15"/>
  <c r="MI85" i="15"/>
  <c r="FQ121" i="15"/>
  <c r="NQ117" i="15"/>
  <c r="NR117" i="15"/>
  <c r="GC70" i="15"/>
  <c r="GA70" i="15"/>
  <c r="GB70" i="15"/>
  <c r="MS31" i="15"/>
  <c r="MT31" i="15"/>
  <c r="CW71" i="15"/>
  <c r="CV71" i="15"/>
  <c r="CU71" i="15"/>
  <c r="KR43" i="15"/>
  <c r="KQ43" i="15"/>
  <c r="JT28" i="15"/>
  <c r="JS28" i="15"/>
  <c r="GA118" i="15"/>
  <c r="GB118" i="15"/>
  <c r="MT46" i="15"/>
  <c r="MS46" i="15"/>
  <c r="KL10" i="15"/>
  <c r="KK10" i="15"/>
  <c r="LK62" i="15"/>
  <c r="LI62" i="15"/>
  <c r="MZ50" i="15"/>
  <c r="MY50" i="15"/>
  <c r="JI64" i="15"/>
  <c r="HL46" i="15"/>
  <c r="HK46" i="15"/>
  <c r="JT51" i="15"/>
  <c r="JS51" i="15"/>
  <c r="LJ51" i="15"/>
  <c r="LI51" i="15"/>
  <c r="KE61" i="15"/>
  <c r="KG61" i="15"/>
  <c r="KG42" i="15"/>
  <c r="KE42" i="15"/>
  <c r="KF42" i="15"/>
  <c r="DZ68" i="15"/>
  <c r="DY68" i="15"/>
  <c r="FP106" i="15"/>
  <c r="FO106" i="15"/>
  <c r="JH74" i="15"/>
  <c r="JG74" i="15"/>
  <c r="CQ87" i="15"/>
  <c r="LO15" i="15"/>
  <c r="LQ15" i="15"/>
  <c r="FV41" i="15"/>
  <c r="FU41" i="15"/>
  <c r="FW41" i="15"/>
  <c r="IE18" i="15"/>
  <c r="IC18" i="15"/>
  <c r="ID18" i="15"/>
  <c r="NG108" i="15"/>
  <c r="NF108" i="15"/>
  <c r="KS9" i="15"/>
  <c r="KR9" i="15"/>
  <c r="IK17" i="15"/>
  <c r="II17" i="15"/>
  <c r="IJ17" i="15"/>
  <c r="GU66" i="15"/>
  <c r="GS66" i="15"/>
  <c r="NL67" i="15"/>
  <c r="NK67" i="15"/>
  <c r="LC72" i="15"/>
  <c r="LE72" i="15"/>
  <c r="HX108" i="15"/>
  <c r="HY108" i="15"/>
  <c r="HW108" i="15"/>
  <c r="LJ107" i="15"/>
  <c r="LI107" i="15"/>
  <c r="GI65" i="15"/>
  <c r="LW37" i="15"/>
  <c r="LU37" i="15"/>
  <c r="LV37" i="15"/>
  <c r="EW59" i="15"/>
  <c r="NM70" i="15"/>
  <c r="NK70" i="15"/>
  <c r="NM37" i="15"/>
  <c r="NL37" i="15"/>
  <c r="CU89" i="15"/>
  <c r="CV89" i="15"/>
  <c r="CW89" i="15"/>
  <c r="DB52" i="15"/>
  <c r="DA52" i="15"/>
  <c r="MG25" i="15"/>
  <c r="MI25" i="15"/>
  <c r="GO105" i="15"/>
  <c r="DU51" i="15"/>
  <c r="DS51" i="15"/>
  <c r="GC13" i="15"/>
  <c r="GB13" i="15"/>
  <c r="MA96" i="15"/>
  <c r="MB96" i="15"/>
  <c r="IC53" i="15"/>
  <c r="FK16" i="15"/>
  <c r="FJ16" i="15"/>
  <c r="JO80" i="15"/>
  <c r="HY40" i="15"/>
  <c r="HW40" i="15"/>
  <c r="HX40" i="15"/>
  <c r="CK27" i="15"/>
  <c r="CI27" i="15"/>
  <c r="CJ27" i="15"/>
  <c r="LU57" i="15"/>
  <c r="LV57" i="15"/>
  <c r="MY90" i="15"/>
  <c r="NA90" i="15"/>
  <c r="KG105" i="15"/>
  <c r="OE58" i="15"/>
  <c r="OC58" i="15"/>
  <c r="DU105" i="15"/>
  <c r="KE35" i="15"/>
  <c r="KG35" i="15"/>
  <c r="KF35" i="15"/>
  <c r="LK20" i="15"/>
  <c r="LJ20" i="15"/>
  <c r="NE109" i="15"/>
  <c r="CQ14" i="15"/>
  <c r="HE57" i="15"/>
  <c r="GH46" i="15"/>
  <c r="ID30" i="15"/>
  <c r="IP66" i="15"/>
  <c r="LC61" i="15"/>
  <c r="NE55" i="15"/>
  <c r="HX83" i="15"/>
  <c r="DI79" i="15"/>
  <c r="FV45" i="15"/>
  <c r="CW94" i="15"/>
  <c r="CP44" i="15"/>
  <c r="BK28" i="15"/>
  <c r="KA39" i="15"/>
  <c r="MO67" i="15"/>
  <c r="NA106" i="15"/>
  <c r="IQ63" i="15"/>
  <c r="JM65" i="15"/>
  <c r="JT86" i="15"/>
  <c r="NX59" i="15"/>
  <c r="GU24" i="15"/>
  <c r="FI17" i="15"/>
  <c r="MU22" i="15"/>
  <c r="MT101" i="15"/>
  <c r="IU92" i="15"/>
  <c r="MT22" i="15"/>
  <c r="MA49" i="15"/>
  <c r="LE9" i="15"/>
  <c r="MU34" i="15"/>
  <c r="JU14" i="15"/>
  <c r="DH116" i="15"/>
  <c r="LP15" i="15"/>
  <c r="ES88" i="15"/>
  <c r="FI16" i="15"/>
  <c r="LD39" i="15"/>
  <c r="HW33" i="15"/>
  <c r="JN60" i="15"/>
  <c r="KE86" i="15"/>
  <c r="IE32" i="15"/>
  <c r="EE6" i="15"/>
  <c r="ID64" i="15"/>
  <c r="OC28" i="15"/>
  <c r="CI61" i="15"/>
  <c r="LK54" i="15"/>
  <c r="JT13" i="15"/>
  <c r="HA96" i="15"/>
  <c r="KF61" i="15"/>
  <c r="MI66" i="15"/>
  <c r="JI99" i="15"/>
  <c r="LU59" i="15"/>
  <c r="LD72" i="15"/>
  <c r="KM64" i="15"/>
  <c r="FJ92" i="15"/>
  <c r="NF32" i="15"/>
  <c r="IU62" i="15"/>
  <c r="NQ73" i="15"/>
  <c r="IE53" i="15"/>
  <c r="CO18" i="15"/>
  <c r="LQ97" i="15"/>
  <c r="EA118" i="15"/>
  <c r="JN10" i="15"/>
  <c r="IU28" i="15"/>
  <c r="JZ120" i="15"/>
  <c r="LI54" i="15"/>
  <c r="MS120" i="15"/>
  <c r="CO74" i="15"/>
  <c r="NQ118" i="15"/>
  <c r="FJ84" i="15"/>
  <c r="CQ36" i="15"/>
  <c r="HQ19" i="15"/>
  <c r="KL61" i="15"/>
  <c r="LD31" i="15"/>
  <c r="LC31" i="15"/>
  <c r="JB106" i="15"/>
  <c r="OD62" i="15"/>
  <c r="OC62" i="15"/>
  <c r="DU10" i="15"/>
  <c r="JH99" i="15"/>
  <c r="JG99" i="15"/>
  <c r="IQ53" i="15"/>
  <c r="LW67" i="15"/>
  <c r="LV67" i="15"/>
  <c r="HY118" i="15"/>
  <c r="GZ97" i="15"/>
  <c r="GY97" i="15"/>
  <c r="IP98" i="15"/>
  <c r="IO98" i="15"/>
  <c r="NQ109" i="15"/>
  <c r="LE47" i="15"/>
  <c r="LC47" i="15"/>
  <c r="GC121" i="15"/>
  <c r="IW43" i="15"/>
  <c r="IV43" i="15"/>
  <c r="EX22" i="15"/>
  <c r="LQ76" i="15"/>
  <c r="DZ24" i="15"/>
  <c r="MY77" i="15"/>
  <c r="DC121" i="15"/>
  <c r="LD98" i="15"/>
  <c r="CQ97" i="15"/>
  <c r="JC56" i="15"/>
  <c r="LO106" i="15"/>
  <c r="OD12" i="15"/>
  <c r="HA97" i="15"/>
  <c r="MG68" i="15"/>
  <c r="IU43" i="15"/>
  <c r="KQ109" i="15"/>
  <c r="KS109" i="15"/>
  <c r="EF51" i="15"/>
  <c r="EE51" i="15"/>
  <c r="HL51" i="15"/>
  <c r="IO32" i="15"/>
  <c r="IQ32" i="15"/>
  <c r="IP32" i="15"/>
  <c r="CO33" i="15"/>
  <c r="CQ33" i="15"/>
  <c r="CP33" i="15"/>
  <c r="KS67" i="15"/>
  <c r="KR67" i="15"/>
  <c r="KQ67" i="15"/>
  <c r="FK46" i="15"/>
  <c r="FI46" i="15"/>
  <c r="FJ46" i="15"/>
  <c r="LW72" i="15"/>
  <c r="NA118" i="15"/>
  <c r="MZ118" i="15"/>
  <c r="MY118" i="15"/>
  <c r="KS22" i="15"/>
  <c r="GZ13" i="15"/>
  <c r="FC40" i="15"/>
  <c r="FE40" i="15"/>
  <c r="CI62" i="15"/>
  <c r="CK62" i="15"/>
  <c r="GH8" i="15"/>
  <c r="GI8" i="15"/>
  <c r="OD89" i="15"/>
  <c r="OC89" i="15"/>
  <c r="IU80" i="15"/>
  <c r="IW80" i="15"/>
  <c r="FC82" i="15"/>
  <c r="FD82" i="15"/>
  <c r="ER19" i="15"/>
  <c r="ES19" i="15"/>
  <c r="NG48" i="15"/>
  <c r="NE48" i="15"/>
  <c r="NS86" i="15"/>
  <c r="MS10" i="15"/>
  <c r="MT10" i="15"/>
  <c r="DN12" i="15"/>
  <c r="DM12" i="15"/>
  <c r="CW75" i="15"/>
  <c r="IQ64" i="15"/>
  <c r="GC96" i="15"/>
  <c r="LE105" i="15"/>
  <c r="MB81" i="15"/>
  <c r="MA81" i="15"/>
  <c r="CK10" i="15"/>
  <c r="EF121" i="15"/>
  <c r="EG121" i="15"/>
  <c r="NL8" i="15"/>
  <c r="NM8" i="15"/>
  <c r="HQ52" i="15"/>
  <c r="EX38" i="15"/>
  <c r="EY38" i="15"/>
  <c r="JC106" i="15"/>
  <c r="LC98" i="15"/>
  <c r="GO30" i="15"/>
  <c r="MH68" i="15"/>
  <c r="IE26" i="15"/>
  <c r="KR109" i="15"/>
  <c r="MC81" i="15"/>
  <c r="EQ83" i="15"/>
  <c r="CJ62" i="15"/>
  <c r="LQ54" i="15"/>
  <c r="NX78" i="15"/>
  <c r="ER99" i="15"/>
  <c r="IW6" i="15"/>
  <c r="MU20" i="15"/>
  <c r="IK77" i="15"/>
  <c r="IW21" i="15"/>
  <c r="P10" i="20"/>
  <c r="HX11" i="15"/>
  <c r="HF46" i="15"/>
  <c r="HE46" i="15"/>
  <c r="FE52" i="15"/>
  <c r="CW15" i="15"/>
  <c r="CV15" i="15"/>
  <c r="CU15" i="15"/>
  <c r="CU119" i="15"/>
  <c r="CV119" i="15"/>
  <c r="CW33" i="15"/>
  <c r="CV33" i="15"/>
  <c r="MS7" i="15"/>
  <c r="MT7" i="15"/>
  <c r="NA71" i="15"/>
  <c r="MZ71" i="15"/>
  <c r="NA66" i="15"/>
  <c r="MZ66" i="15"/>
  <c r="EF58" i="15"/>
  <c r="EG58" i="15"/>
  <c r="EE58" i="15"/>
  <c r="BK58" i="15"/>
  <c r="FD106" i="15"/>
  <c r="FE106" i="15"/>
  <c r="IU34" i="15"/>
  <c r="CV87" i="15"/>
  <c r="CU87" i="15"/>
  <c r="KA99" i="15"/>
  <c r="HR109" i="15"/>
  <c r="HQ109" i="15"/>
  <c r="FQ66" i="15"/>
  <c r="MZ109" i="15"/>
  <c r="NA109" i="15"/>
  <c r="LJ94" i="15"/>
  <c r="CV45" i="15"/>
  <c r="CW45" i="15"/>
  <c r="KQ18" i="15"/>
  <c r="KR18" i="15"/>
  <c r="HQ88" i="15"/>
  <c r="HR88" i="15"/>
  <c r="DO82" i="15"/>
  <c r="GT87" i="15"/>
  <c r="GS87" i="15"/>
  <c r="OE45" i="15"/>
  <c r="KR27" i="15"/>
  <c r="KQ27" i="15"/>
  <c r="NG31" i="15"/>
  <c r="NF31" i="15"/>
  <c r="JA62" i="15"/>
  <c r="JB62" i="15"/>
  <c r="EX62" i="15"/>
  <c r="EW62" i="15"/>
  <c r="EY62" i="15"/>
  <c r="IC45" i="15"/>
  <c r="IE45" i="15"/>
  <c r="EY55" i="15"/>
  <c r="EX55" i="15"/>
  <c r="MT15" i="15"/>
  <c r="MS15" i="15"/>
  <c r="MU15" i="15"/>
  <c r="NY66" i="15"/>
  <c r="IU96" i="15"/>
  <c r="IW96" i="15"/>
  <c r="KM14" i="15"/>
  <c r="KL14" i="15"/>
  <c r="KK14" i="15"/>
  <c r="FJ7" i="15"/>
  <c r="FI7" i="15"/>
  <c r="FK7" i="15"/>
  <c r="KQ54" i="15"/>
  <c r="KS54" i="15"/>
  <c r="NY62" i="15"/>
  <c r="NX62" i="15"/>
  <c r="KF107" i="15"/>
  <c r="KE107" i="15"/>
  <c r="KG107" i="15"/>
  <c r="HS34" i="15"/>
  <c r="HR34" i="15"/>
  <c r="NX9" i="15"/>
  <c r="IW119" i="15"/>
  <c r="HA89" i="15"/>
  <c r="GZ89" i="15"/>
  <c r="FK53" i="15"/>
  <c r="HY86" i="15"/>
  <c r="HL44" i="15"/>
  <c r="HM44" i="15"/>
  <c r="HE50" i="15"/>
  <c r="HG50" i="15"/>
  <c r="MU88" i="15"/>
  <c r="MS88" i="15"/>
  <c r="MT88" i="15"/>
  <c r="HY95" i="15"/>
  <c r="HW95" i="15"/>
  <c r="IE98" i="15"/>
  <c r="FE25" i="15"/>
  <c r="FD25" i="15"/>
  <c r="IE51" i="15"/>
  <c r="JN21" i="15"/>
  <c r="MG52" i="15"/>
  <c r="MH52" i="15"/>
  <c r="HL119" i="15"/>
  <c r="HK119" i="15"/>
  <c r="MI78" i="15"/>
  <c r="MG78" i="15"/>
  <c r="NR17" i="15"/>
  <c r="NQ17" i="15"/>
  <c r="KF87" i="15"/>
  <c r="KE87" i="15"/>
  <c r="NM96" i="15"/>
  <c r="KM8" i="15"/>
  <c r="EQ106" i="15"/>
  <c r="ES106" i="15"/>
  <c r="NG18" i="15"/>
  <c r="NE18" i="15"/>
  <c r="NF18" i="15"/>
  <c r="FO105" i="15"/>
  <c r="FP105" i="15"/>
  <c r="FQ105" i="15"/>
  <c r="MZ37" i="15"/>
  <c r="MY37" i="15"/>
  <c r="MO65" i="15"/>
  <c r="MO47" i="15"/>
  <c r="MN47" i="15"/>
  <c r="BK42" i="15"/>
  <c r="EE42" i="15"/>
  <c r="EG42" i="15"/>
  <c r="EF42" i="15"/>
  <c r="JH18" i="15"/>
  <c r="JG18" i="15"/>
  <c r="JU24" i="15"/>
  <c r="FJ74" i="15"/>
  <c r="FK74" i="15"/>
  <c r="FI74" i="15"/>
  <c r="MU30" i="15"/>
  <c r="MS30" i="15"/>
  <c r="ID34" i="15"/>
  <c r="IC34" i="15"/>
  <c r="KY95" i="15"/>
  <c r="KW95" i="15"/>
  <c r="DU13" i="15"/>
  <c r="DT13" i="15"/>
  <c r="JH120" i="15"/>
  <c r="JI120" i="15"/>
  <c r="MH61" i="15"/>
  <c r="EM107" i="15"/>
  <c r="CV18" i="15"/>
  <c r="CU18" i="15"/>
  <c r="GN68" i="15"/>
  <c r="GM68" i="15"/>
  <c r="LU101" i="15"/>
  <c r="LV101" i="15"/>
  <c r="KF120" i="15"/>
  <c r="KE120" i="15"/>
  <c r="HG75" i="15"/>
  <c r="HE75" i="15"/>
  <c r="JZ71" i="15"/>
  <c r="KA71" i="15"/>
  <c r="EW53" i="15"/>
  <c r="EX53" i="15"/>
  <c r="ER26" i="15"/>
  <c r="EQ26" i="15"/>
  <c r="HA54" i="15"/>
  <c r="GY54" i="15"/>
  <c r="GB66" i="15"/>
  <c r="GC66" i="15"/>
  <c r="GA66" i="15"/>
  <c r="DG56" i="15"/>
  <c r="EK43" i="15"/>
  <c r="FV64" i="15"/>
  <c r="FW64" i="15"/>
  <c r="HF75" i="15"/>
  <c r="IE93" i="15"/>
  <c r="HY79" i="15"/>
  <c r="BK64" i="15"/>
  <c r="EG64" i="15"/>
  <c r="EF64" i="15"/>
  <c r="FE24" i="15"/>
  <c r="NW25" i="15"/>
  <c r="NY25" i="15"/>
  <c r="CJ109" i="15"/>
  <c r="DS81" i="15"/>
  <c r="DU81" i="15"/>
  <c r="JT90" i="15"/>
  <c r="JU90" i="15"/>
  <c r="LP49" i="15"/>
  <c r="LO49" i="15"/>
  <c r="FP24" i="15"/>
  <c r="JU17" i="15"/>
  <c r="KS28" i="15"/>
  <c r="KQ28" i="15"/>
  <c r="KR28" i="15"/>
  <c r="NY37" i="15"/>
  <c r="NX37" i="15"/>
  <c r="ES94" i="15"/>
  <c r="ER94" i="15"/>
  <c r="EQ94" i="15"/>
  <c r="FJ77" i="15"/>
  <c r="FK77" i="15"/>
  <c r="FI77" i="15"/>
  <c r="LJ64" i="15"/>
  <c r="LK64" i="15"/>
  <c r="LI64" i="15"/>
  <c r="CW77" i="15"/>
  <c r="CU77" i="15"/>
  <c r="FK32" i="15"/>
  <c r="FJ32" i="15"/>
  <c r="FI32" i="15"/>
  <c r="MS78" i="15"/>
  <c r="MT78" i="15"/>
  <c r="GA78" i="15"/>
  <c r="GC78" i="15"/>
  <c r="GB78" i="15"/>
  <c r="IE22" i="15"/>
  <c r="OE85" i="15"/>
  <c r="OC85" i="15"/>
  <c r="CW68" i="15"/>
  <c r="CU68" i="15"/>
  <c r="EM67" i="15"/>
  <c r="EK67" i="15"/>
  <c r="HW80" i="15"/>
  <c r="HX80" i="15"/>
  <c r="JN49" i="15"/>
  <c r="JM49" i="15"/>
  <c r="IV67" i="15"/>
  <c r="IU67" i="15"/>
  <c r="NL91" i="15"/>
  <c r="ES100" i="15"/>
  <c r="EQ100" i="15"/>
  <c r="EX27" i="15"/>
  <c r="KM86" i="15"/>
  <c r="LQ96" i="15"/>
  <c r="HE34" i="15"/>
  <c r="HF34" i="15"/>
  <c r="HG34" i="15"/>
  <c r="IW98" i="15"/>
  <c r="FO42" i="15"/>
  <c r="FQ42" i="15"/>
  <c r="FQ37" i="15"/>
  <c r="FO37" i="15"/>
  <c r="CI115" i="15"/>
  <c r="CJ115" i="15"/>
  <c r="NS44" i="15"/>
  <c r="DU19" i="15"/>
  <c r="GT78" i="15"/>
  <c r="GU78" i="15"/>
  <c r="LI6" i="15"/>
  <c r="GM117" i="15"/>
  <c r="DZ25" i="15"/>
  <c r="DY25" i="15"/>
  <c r="JG42" i="15"/>
  <c r="JH42" i="15"/>
  <c r="JI42" i="15"/>
  <c r="MB40" i="15"/>
  <c r="MC40" i="15"/>
  <c r="EM109" i="15"/>
  <c r="EK109" i="15"/>
  <c r="MB119" i="15"/>
  <c r="MA119" i="15"/>
  <c r="OE44" i="15"/>
  <c r="OD44" i="15"/>
  <c r="GC56" i="15"/>
  <c r="DS70" i="15"/>
  <c r="DT70" i="15"/>
  <c r="CK13" i="15"/>
  <c r="CJ13" i="15"/>
  <c r="GI10" i="15"/>
  <c r="EE88" i="15"/>
  <c r="NG54" i="15"/>
  <c r="DG75" i="15"/>
  <c r="DI75" i="15"/>
  <c r="HW107" i="15"/>
  <c r="HX107" i="15"/>
  <c r="KX73" i="15"/>
  <c r="KW73" i="15"/>
  <c r="FJ18" i="15"/>
  <c r="FI18" i="15"/>
  <c r="GY83" i="15"/>
  <c r="HA83" i="15"/>
  <c r="CI30" i="15"/>
  <c r="CJ30" i="15"/>
  <c r="HA16" i="15"/>
  <c r="ID10" i="15"/>
  <c r="IE10" i="15"/>
  <c r="EY35" i="15"/>
  <c r="DC41" i="15"/>
  <c r="DB41" i="15"/>
  <c r="JH73" i="15"/>
  <c r="NY41" i="15"/>
  <c r="IV30" i="15"/>
  <c r="DU12" i="15"/>
  <c r="NS33" i="15"/>
  <c r="GC54" i="15"/>
  <c r="GB54" i="15"/>
  <c r="IP21" i="15"/>
  <c r="DA28" i="15"/>
  <c r="DB28" i="15"/>
  <c r="DZ76" i="15"/>
  <c r="GI11" i="15"/>
  <c r="GM73" i="15"/>
  <c r="GN73" i="15"/>
  <c r="NK66" i="15"/>
  <c r="NM66" i="15"/>
  <c r="GI96" i="15"/>
  <c r="GG96" i="15"/>
  <c r="EK12" i="15"/>
  <c r="EM12" i="15"/>
  <c r="FQ41" i="15"/>
  <c r="FP41" i="15"/>
  <c r="DU46" i="15"/>
  <c r="MM107" i="15"/>
  <c r="GM70" i="15"/>
  <c r="JB30" i="15"/>
  <c r="FD34" i="15"/>
  <c r="KS66" i="15"/>
  <c r="KS80" i="15"/>
  <c r="LW99" i="15"/>
  <c r="LV99" i="15"/>
  <c r="NM106" i="15"/>
  <c r="LQ93" i="15"/>
  <c r="CQ54" i="15"/>
  <c r="GH74" i="15"/>
  <c r="GI106" i="15"/>
  <c r="GG106" i="15"/>
  <c r="JI121" i="15"/>
  <c r="NG40" i="15"/>
  <c r="NY119" i="15"/>
  <c r="LC49" i="15"/>
  <c r="II85" i="15"/>
  <c r="IK85" i="15"/>
  <c r="MC94" i="15"/>
  <c r="MB94" i="15"/>
  <c r="MA94" i="15"/>
  <c r="DT39" i="15"/>
  <c r="DS39" i="15"/>
  <c r="LW89" i="15"/>
  <c r="NS57" i="15"/>
  <c r="OC74" i="15"/>
  <c r="OE74" i="15"/>
  <c r="OD74" i="15"/>
  <c r="JC85" i="15"/>
  <c r="FK60" i="15"/>
  <c r="IK100" i="15"/>
  <c r="LO9" i="15"/>
  <c r="LP9" i="15"/>
  <c r="IK16" i="15"/>
  <c r="IJ16" i="15"/>
  <c r="II16" i="15"/>
  <c r="ER43" i="15"/>
  <c r="DT27" i="15"/>
  <c r="DU27" i="15"/>
  <c r="EG7" i="15"/>
  <c r="EE7" i="15"/>
  <c r="LE29" i="15"/>
  <c r="DC59" i="15"/>
  <c r="IP6" i="15"/>
  <c r="IQ6" i="15"/>
  <c r="JB109" i="15"/>
  <c r="JC109" i="15"/>
  <c r="HE25" i="15"/>
  <c r="HG25" i="15"/>
  <c r="EW17" i="15"/>
  <c r="EX17" i="15"/>
  <c r="MO72" i="15"/>
  <c r="JY84" i="15"/>
  <c r="FQ99" i="15"/>
  <c r="LI118" i="15"/>
  <c r="LK118" i="15"/>
  <c r="GC98" i="15"/>
  <c r="GA98" i="15"/>
  <c r="GB98" i="15"/>
  <c r="MI119" i="15"/>
  <c r="MH119" i="15"/>
  <c r="IW82" i="15"/>
  <c r="IV82" i="15"/>
  <c r="IU82" i="15"/>
  <c r="FV82" i="15"/>
  <c r="FW82" i="15"/>
  <c r="FU82" i="15"/>
  <c r="DI81" i="15"/>
  <c r="NS106" i="15"/>
  <c r="FI22" i="15"/>
  <c r="FK22" i="15"/>
  <c r="LI67" i="15"/>
  <c r="MS81" i="15"/>
  <c r="KK109" i="15"/>
  <c r="KL109" i="15"/>
  <c r="DI61" i="15"/>
  <c r="DH61" i="15"/>
  <c r="DG61" i="15"/>
  <c r="KY14" i="15"/>
  <c r="LC106" i="15"/>
  <c r="LE106" i="15"/>
  <c r="LQ98" i="15"/>
  <c r="LO98" i="15"/>
  <c r="LP98" i="15"/>
  <c r="MZ30" i="15"/>
  <c r="MY30" i="15"/>
  <c r="FQ51" i="15"/>
  <c r="FP51" i="15"/>
  <c r="GH18" i="15"/>
  <c r="GG18" i="15"/>
  <c r="EY95" i="15"/>
  <c r="NX105" i="15"/>
  <c r="NW105" i="15"/>
  <c r="GS79" i="15"/>
  <c r="GU79" i="15"/>
  <c r="HM18" i="15"/>
  <c r="HK18" i="15"/>
  <c r="CK72" i="15"/>
  <c r="CI72" i="15"/>
  <c r="CJ72" i="15"/>
  <c r="OD69" i="15"/>
  <c r="OC69" i="15"/>
  <c r="DU120" i="15"/>
  <c r="GS89" i="15"/>
  <c r="CI22" i="15"/>
  <c r="GY11" i="15"/>
  <c r="HA11" i="15"/>
  <c r="OD80" i="15"/>
  <c r="OC80" i="15"/>
  <c r="FC26" i="15"/>
  <c r="FE26" i="15"/>
  <c r="NR94" i="15"/>
  <c r="LJ98" i="15"/>
  <c r="GT90" i="15"/>
  <c r="MO105" i="15"/>
  <c r="MN105" i="15"/>
  <c r="HM85" i="15"/>
  <c r="HL85" i="15"/>
  <c r="KG84" i="15"/>
  <c r="KF84" i="15"/>
  <c r="IV7" i="15"/>
  <c r="IW7" i="15"/>
  <c r="LI24" i="15"/>
  <c r="EG108" i="15"/>
  <c r="EK17" i="15"/>
  <c r="MN57" i="15"/>
  <c r="MO57" i="15"/>
  <c r="MM57" i="15"/>
  <c r="II120" i="15"/>
  <c r="IJ120" i="15"/>
  <c r="EG97" i="15"/>
  <c r="DI89" i="15"/>
  <c r="KM94" i="15"/>
  <c r="KK94" i="15"/>
  <c r="CJ37" i="15"/>
  <c r="NS29" i="15"/>
  <c r="NR29" i="15"/>
  <c r="DT14" i="15"/>
  <c r="DS14" i="15"/>
  <c r="JT77" i="15"/>
  <c r="JS77" i="15"/>
  <c r="NK117" i="15"/>
  <c r="NL117" i="15"/>
  <c r="NM117" i="15"/>
  <c r="GI37" i="15"/>
  <c r="FI64" i="15"/>
  <c r="FK64" i="15"/>
  <c r="MI38" i="15"/>
  <c r="MH38" i="15"/>
  <c r="EL10" i="15"/>
  <c r="EK10" i="15"/>
  <c r="KR79" i="15"/>
  <c r="KS79" i="15"/>
  <c r="IW63" i="15"/>
  <c r="IV63" i="15"/>
  <c r="IU63" i="15"/>
  <c r="NX68" i="15"/>
  <c r="NW68" i="15"/>
  <c r="NY68" i="15"/>
  <c r="GS49" i="15"/>
  <c r="GT49" i="15"/>
  <c r="GY63" i="15"/>
  <c r="HA63" i="15"/>
  <c r="LI96" i="15"/>
  <c r="LK96" i="15"/>
  <c r="JA38" i="15"/>
  <c r="JB38" i="15"/>
  <c r="KG73" i="15"/>
  <c r="KF73" i="15"/>
  <c r="II46" i="15"/>
  <c r="IJ46" i="15"/>
  <c r="GS19" i="15"/>
  <c r="IJ10" i="15"/>
  <c r="II10" i="15"/>
  <c r="GG33" i="15"/>
  <c r="GI33" i="15"/>
  <c r="IW18" i="15"/>
  <c r="IU18" i="15"/>
  <c r="IV18" i="15"/>
  <c r="NM46" i="15"/>
  <c r="EA95" i="15"/>
  <c r="DZ95" i="15"/>
  <c r="LK61" i="15"/>
  <c r="LI61" i="15"/>
  <c r="HM52" i="15"/>
  <c r="FW43" i="15"/>
  <c r="FW9" i="15"/>
  <c r="HK85" i="15"/>
  <c r="NQ89" i="15"/>
  <c r="NW41" i="15"/>
  <c r="IK14" i="15"/>
  <c r="IC22" i="15"/>
  <c r="IP91" i="15"/>
  <c r="GC79" i="15"/>
  <c r="MM81" i="15"/>
  <c r="NM65" i="15"/>
  <c r="GH95" i="15"/>
  <c r="EM59" i="15"/>
  <c r="HK47" i="15"/>
  <c r="IV108" i="15"/>
  <c r="CK16" i="15"/>
  <c r="EM19" i="15"/>
  <c r="HE61" i="15"/>
  <c r="KR34" i="15"/>
  <c r="DU70" i="15"/>
  <c r="JY38" i="15"/>
  <c r="GZ6" i="15"/>
  <c r="GY52" i="15"/>
  <c r="NK95" i="15"/>
  <c r="JT80" i="15"/>
  <c r="HM121" i="15"/>
  <c r="NF98" i="15"/>
  <c r="IC55" i="15"/>
  <c r="HL47" i="15"/>
  <c r="MC25" i="15"/>
  <c r="KQ95" i="15"/>
  <c r="FO65" i="15"/>
  <c r="NR44" i="15"/>
  <c r="HM109" i="15"/>
  <c r="LJ71" i="15"/>
  <c r="CQ116" i="15"/>
  <c r="EE39" i="15"/>
  <c r="IC88" i="15"/>
  <c r="EF74" i="15"/>
  <c r="KG21" i="15"/>
  <c r="DO86" i="15"/>
  <c r="LJ80" i="15"/>
  <c r="EW31" i="15"/>
  <c r="HE79" i="15"/>
  <c r="LC108" i="15"/>
  <c r="GM93" i="15"/>
  <c r="OE38" i="15"/>
  <c r="MB13" i="15"/>
  <c r="HX115" i="15"/>
  <c r="JO21" i="15"/>
  <c r="JC18" i="15"/>
  <c r="LO29" i="15"/>
  <c r="OD75" i="15"/>
  <c r="DM65" i="15"/>
  <c r="LC94" i="15"/>
  <c r="EE82" i="15"/>
  <c r="HE9" i="15"/>
  <c r="EF88" i="15"/>
  <c r="NW35" i="15"/>
  <c r="JT106" i="15"/>
  <c r="MI107" i="15"/>
  <c r="NG47" i="15"/>
  <c r="GT97" i="15"/>
  <c r="GU34" i="15"/>
  <c r="GA34" i="15"/>
  <c r="GZ54" i="15"/>
  <c r="JM21" i="15"/>
  <c r="HL29" i="15"/>
  <c r="GG121" i="15"/>
  <c r="EM62" i="15"/>
  <c r="KY45" i="15"/>
  <c r="NA97" i="15"/>
  <c r="MY86" i="15"/>
  <c r="GM51" i="15"/>
  <c r="CJ14" i="15"/>
  <c r="LV23" i="15"/>
  <c r="NE70" i="15"/>
  <c r="DI66" i="15"/>
  <c r="JI62" i="15"/>
  <c r="JC30" i="15"/>
  <c r="LU62" i="15"/>
  <c r="JS120" i="15"/>
  <c r="DT108" i="15"/>
  <c r="GI59" i="15"/>
  <c r="FV31" i="15"/>
  <c r="JC29" i="15"/>
  <c r="ES20" i="15"/>
  <c r="MN32" i="15"/>
  <c r="GS90" i="15"/>
  <c r="FI90" i="15"/>
  <c r="DB48" i="15"/>
  <c r="LW34" i="15"/>
  <c r="CJ52" i="15"/>
  <c r="MY44" i="15"/>
  <c r="JC33" i="15"/>
  <c r="LV33" i="15"/>
  <c r="LW42" i="15"/>
  <c r="II118" i="15"/>
  <c r="LK91" i="15"/>
  <c r="FE101" i="15"/>
  <c r="DZ32" i="15"/>
  <c r="KL63" i="15"/>
  <c r="DN6" i="15"/>
  <c r="FO20" i="15"/>
  <c r="NS105" i="15"/>
  <c r="LV109" i="15"/>
  <c r="JU11" i="15"/>
  <c r="FK78" i="15"/>
  <c r="EG101" i="15"/>
  <c r="EK27" i="15"/>
  <c r="JS95" i="15"/>
  <c r="HL77" i="15"/>
  <c r="JO96" i="15"/>
  <c r="FQ93" i="15"/>
  <c r="JU67" i="15"/>
  <c r="GC50" i="15"/>
  <c r="FD23" i="15"/>
  <c r="GB69" i="15"/>
  <c r="NE14" i="15"/>
  <c r="NR80" i="15"/>
  <c r="LU96" i="15"/>
  <c r="NL56" i="15"/>
  <c r="EY63" i="15"/>
  <c r="EY44" i="15"/>
  <c r="MH47" i="15"/>
  <c r="DZ43" i="15"/>
  <c r="HQ43" i="15"/>
  <c r="FC76" i="15"/>
  <c r="JO32" i="15"/>
  <c r="DO50" i="15"/>
  <c r="FJ44" i="15"/>
  <c r="DB119" i="15"/>
  <c r="ES43" i="15"/>
  <c r="KQ48" i="15"/>
  <c r="NA35" i="15"/>
  <c r="DG38" i="15"/>
  <c r="MM30" i="15"/>
  <c r="NQ61" i="15"/>
  <c r="KE34" i="15"/>
  <c r="EW120" i="15"/>
  <c r="HL98" i="15"/>
  <c r="HS66" i="15"/>
  <c r="KK15" i="15"/>
  <c r="CV22" i="15"/>
  <c r="EL120" i="15"/>
  <c r="KL6" i="15"/>
  <c r="GC77" i="15"/>
  <c r="FQ24" i="15"/>
  <c r="NL96" i="15"/>
  <c r="CK81" i="15"/>
  <c r="JC52" i="15"/>
  <c r="EF120" i="15"/>
  <c r="CP16" i="15"/>
  <c r="JA17" i="15"/>
  <c r="EY53" i="15"/>
  <c r="NQ78" i="15"/>
  <c r="NS46" i="15"/>
  <c r="EL38" i="15"/>
  <c r="MH91" i="15"/>
  <c r="GT89" i="15"/>
  <c r="KA7" i="15"/>
  <c r="JY7" i="15"/>
  <c r="NX94" i="15"/>
  <c r="MB47" i="15"/>
  <c r="EL17" i="15"/>
  <c r="LW96" i="15"/>
  <c r="LD69" i="15"/>
  <c r="DN119" i="15"/>
  <c r="JA67" i="15"/>
  <c r="NE47" i="15"/>
  <c r="KR22" i="15"/>
  <c r="IK37" i="15"/>
  <c r="ID45" i="15"/>
  <c r="FP44" i="15"/>
  <c r="JB39" i="15"/>
  <c r="KW70" i="15"/>
  <c r="IV90" i="15"/>
  <c r="NF19" i="15"/>
  <c r="MM58" i="15"/>
  <c r="EM85" i="15"/>
  <c r="JC65" i="15"/>
  <c r="FP42" i="15"/>
  <c r="DO96" i="15"/>
  <c r="FD26" i="15"/>
  <c r="GH88" i="15"/>
  <c r="DC83" i="15"/>
  <c r="FO41" i="15"/>
  <c r="NS89" i="15"/>
  <c r="ER65" i="15"/>
  <c r="JC83" i="15"/>
  <c r="LQ20" i="15"/>
  <c r="ID119" i="15"/>
  <c r="NE101" i="15"/>
  <c r="OC67" i="15"/>
  <c r="ES72" i="15"/>
  <c r="KA84" i="15"/>
  <c r="LI98" i="15"/>
  <c r="GI63" i="15"/>
  <c r="JB80" i="15"/>
  <c r="GH106" i="15"/>
  <c r="LQ8" i="15"/>
  <c r="DM85" i="15"/>
  <c r="DB50" i="15"/>
  <c r="ER93" i="15"/>
  <c r="GT92" i="15"/>
  <c r="HM30" i="15"/>
  <c r="JT15" i="15"/>
  <c r="EK120" i="15"/>
  <c r="MZ36" i="15"/>
  <c r="JM82" i="15"/>
  <c r="DG71" i="15"/>
  <c r="MG106" i="15"/>
  <c r="NW37" i="15"/>
  <c r="IO6" i="15"/>
  <c r="GH33" i="15"/>
  <c r="LP40" i="15"/>
  <c r="DC28" i="15"/>
  <c r="GM13" i="15"/>
  <c r="NR50" i="15"/>
  <c r="DA41" i="15"/>
  <c r="CO71" i="15"/>
  <c r="DT81" i="15"/>
  <c r="DU35" i="15"/>
  <c r="MM47" i="15"/>
  <c r="CI109" i="15"/>
  <c r="JM46" i="15"/>
  <c r="MH78" i="15"/>
  <c r="EL30" i="15"/>
  <c r="GI70" i="15"/>
  <c r="EL69" i="15"/>
  <c r="LJ52" i="15"/>
  <c r="HG46" i="15"/>
  <c r="GA27" i="15"/>
  <c r="GH15" i="15"/>
  <c r="KF41" i="15"/>
  <c r="MY87" i="15"/>
  <c r="DC53" i="15"/>
  <c r="EK66" i="15"/>
  <c r="GI97" i="15"/>
  <c r="LU26" i="15"/>
  <c r="LW68" i="15"/>
  <c r="FE72" i="15"/>
  <c r="CU61" i="15"/>
  <c r="GY116" i="15"/>
  <c r="HS48" i="15"/>
  <c r="JS11" i="15"/>
  <c r="FQ74" i="15"/>
  <c r="NX41" i="15"/>
  <c r="KA43" i="15"/>
  <c r="LK10" i="15"/>
  <c r="LQ40" i="15"/>
  <c r="CO117" i="15"/>
  <c r="IE108" i="15"/>
  <c r="EE81" i="15"/>
  <c r="LJ58" i="15"/>
  <c r="MG100" i="15"/>
  <c r="GZ63" i="15"/>
  <c r="FW37" i="15"/>
  <c r="JC74" i="15"/>
  <c r="JU58" i="15"/>
  <c r="MN48" i="15"/>
  <c r="OC10" i="15"/>
  <c r="ER46" i="15"/>
  <c r="FJ64" i="15"/>
  <c r="NF105" i="15"/>
  <c r="LO7" i="15"/>
  <c r="LO18" i="15"/>
  <c r="MI31" i="15"/>
  <c r="MB12" i="15"/>
  <c r="GA117" i="15"/>
  <c r="NY74" i="15"/>
  <c r="EQ117" i="15"/>
  <c r="HS43" i="15"/>
  <c r="MT8" i="15"/>
  <c r="MT20" i="15"/>
  <c r="IP23" i="15"/>
  <c r="KY43" i="15"/>
  <c r="FK63" i="15"/>
  <c r="MG88" i="15"/>
  <c r="KM29" i="15"/>
  <c r="OD16" i="15"/>
  <c r="JA83" i="15"/>
  <c r="KQ84" i="15"/>
  <c r="NX65" i="15"/>
  <c r="KG93" i="15"/>
  <c r="HS29" i="15"/>
  <c r="DU50" i="15"/>
  <c r="OE108" i="15"/>
  <c r="KF63" i="15"/>
  <c r="NM76" i="15"/>
  <c r="MG12" i="15"/>
  <c r="LI57" i="15"/>
  <c r="LQ70" i="15"/>
  <c r="CI52" i="15"/>
  <c r="EX61" i="15"/>
  <c r="GS6" i="15"/>
  <c r="CW29" i="15"/>
  <c r="IQ106" i="15"/>
  <c r="LO8" i="15"/>
  <c r="FD58" i="15"/>
  <c r="KL94" i="15"/>
  <c r="KR54" i="15"/>
  <c r="GZ52" i="15"/>
  <c r="KM119" i="15"/>
  <c r="FO54" i="15"/>
  <c r="FC89" i="15"/>
  <c r="LU97" i="15"/>
  <c r="LI94" i="15"/>
  <c r="IJ118" i="15"/>
  <c r="OE16" i="15"/>
  <c r="NM101" i="15"/>
  <c r="FO40" i="15"/>
  <c r="HA8" i="15"/>
  <c r="FU81" i="15"/>
  <c r="KF31" i="15"/>
  <c r="GC45" i="15"/>
  <c r="LD94" i="15"/>
  <c r="KK55" i="15"/>
  <c r="ID81" i="15"/>
  <c r="KQ7" i="15"/>
  <c r="HY105" i="15"/>
  <c r="JY35" i="15"/>
  <c r="LD62" i="15"/>
  <c r="KK50" i="15"/>
  <c r="HG14" i="15"/>
  <c r="EF39" i="15"/>
  <c r="OC108" i="15"/>
  <c r="FE46" i="15"/>
  <c r="GG116" i="15"/>
  <c r="IU83" i="15"/>
  <c r="MC20" i="15"/>
  <c r="DC44" i="15"/>
  <c r="FC74" i="15"/>
  <c r="HM117" i="15"/>
  <c r="DA36" i="15"/>
  <c r="EX30" i="15"/>
  <c r="HS83" i="15"/>
  <c r="GO117" i="15"/>
  <c r="CJ22" i="15"/>
  <c r="IQ16" i="15"/>
  <c r="HX95" i="15"/>
  <c r="EG81" i="15"/>
  <c r="FP40" i="15"/>
  <c r="GS11" i="15"/>
  <c r="FV42" i="15"/>
  <c r="MH50" i="15"/>
  <c r="HQ60" i="15"/>
  <c r="MU13" i="15"/>
  <c r="ES35" i="15"/>
  <c r="CI65" i="15"/>
  <c r="JG97" i="15"/>
  <c r="NA72" i="15"/>
  <c r="KQ105" i="15"/>
  <c r="CP72" i="15"/>
  <c r="NM23" i="15"/>
  <c r="LU73" i="15"/>
  <c r="JU92" i="15"/>
  <c r="FU37" i="15"/>
  <c r="KL79" i="15"/>
  <c r="JH22" i="15"/>
  <c r="DY64" i="15"/>
  <c r="KK26" i="15"/>
  <c r="FO27" i="15"/>
  <c r="LK65" i="15"/>
  <c r="EQ51" i="15"/>
  <c r="JH41" i="15"/>
  <c r="IO108" i="15"/>
  <c r="GZ116" i="15"/>
  <c r="DN116" i="15"/>
  <c r="OC38" i="15"/>
  <c r="HM40" i="15"/>
  <c r="MC61" i="15"/>
  <c r="JT27" i="15"/>
  <c r="KW19" i="15"/>
  <c r="JB68" i="15"/>
  <c r="LP118" i="15"/>
  <c r="KF21" i="15"/>
  <c r="FP70" i="15"/>
  <c r="GA10" i="15"/>
  <c r="IE66" i="15"/>
  <c r="KL60" i="15"/>
  <c r="GS73" i="15"/>
  <c r="MC39" i="15"/>
  <c r="JZ106" i="15"/>
  <c r="FQ65" i="15"/>
  <c r="KA108" i="15"/>
  <c r="MB24" i="15"/>
  <c r="GN17" i="15"/>
  <c r="IO24" i="15"/>
  <c r="FP94" i="15"/>
  <c r="CJ93" i="15"/>
  <c r="HE67" i="15"/>
  <c r="NW74" i="15"/>
  <c r="MA99" i="15"/>
  <c r="LE86" i="15"/>
  <c r="IP17" i="15"/>
  <c r="NA14" i="15"/>
  <c r="DC119" i="15"/>
  <c r="GG109" i="15"/>
  <c r="KS27" i="15"/>
  <c r="HQ66" i="15"/>
  <c r="IC14" i="15"/>
  <c r="DO65" i="15"/>
  <c r="FQ116" i="15"/>
  <c r="IO65" i="15"/>
  <c r="EL86" i="15"/>
  <c r="HX89" i="15"/>
  <c r="ES49" i="15"/>
  <c r="IE58" i="15"/>
  <c r="NX52" i="15"/>
  <c r="EW94" i="15"/>
  <c r="IJ115" i="15"/>
  <c r="NF7" i="15"/>
  <c r="JN32" i="15"/>
  <c r="DN85" i="15"/>
  <c r="JG93" i="15"/>
  <c r="JC96" i="15"/>
  <c r="LW47" i="15"/>
  <c r="JI28" i="15"/>
  <c r="NL18" i="15"/>
  <c r="GG53" i="15"/>
  <c r="MC37" i="15"/>
  <c r="KF45" i="15"/>
  <c r="DO29" i="15"/>
  <c r="JS67" i="15"/>
  <c r="HA106" i="15"/>
  <c r="IJ88" i="15"/>
  <c r="JY31" i="15"/>
  <c r="EG30" i="15"/>
  <c r="HR91" i="15"/>
  <c r="GG37" i="15"/>
  <c r="OD31" i="15"/>
  <c r="DA47" i="15"/>
  <c r="EW44" i="15"/>
  <c r="IK99" i="15"/>
  <c r="JG73" i="15"/>
  <c r="LQ9" i="15"/>
  <c r="LP7" i="15"/>
  <c r="FU101" i="15"/>
  <c r="LJ28" i="15"/>
  <c r="GG84" i="15"/>
  <c r="JC81" i="15"/>
  <c r="LC89" i="15"/>
  <c r="NF17" i="15"/>
  <c r="MO61" i="15"/>
  <c r="MU90" i="15"/>
  <c r="DB31" i="15"/>
  <c r="KQ13" i="15"/>
  <c r="GM61" i="15"/>
  <c r="HG9" i="15"/>
  <c r="NL32" i="15"/>
  <c r="LV14" i="15"/>
  <c r="KG41" i="15"/>
  <c r="KA20" i="15"/>
  <c r="FP74" i="15"/>
  <c r="MY109" i="15"/>
  <c r="CP46" i="15"/>
  <c r="DI91" i="15"/>
  <c r="JN33" i="15"/>
  <c r="EF91" i="15"/>
  <c r="GM71" i="15"/>
  <c r="HL13" i="15"/>
  <c r="MC99" i="15"/>
  <c r="FV73" i="15"/>
  <c r="LU121" i="15"/>
  <c r="KR95" i="15"/>
  <c r="IP75" i="15"/>
  <c r="II18" i="15"/>
  <c r="JC7" i="15"/>
  <c r="DI25" i="15"/>
  <c r="HW59" i="15"/>
  <c r="HL30" i="15"/>
  <c r="JA10" i="15"/>
  <c r="EL50" i="15"/>
  <c r="NM86" i="15"/>
  <c r="FC58" i="15"/>
  <c r="FU105" i="15"/>
  <c r="OC34" i="15"/>
  <c r="DA117" i="15"/>
  <c r="JO66" i="15"/>
  <c r="JU95" i="15"/>
  <c r="FU54" i="15"/>
  <c r="MZ32" i="15"/>
  <c r="EQ20" i="15"/>
  <c r="CO101" i="15"/>
  <c r="LC86" i="15"/>
  <c r="GN79" i="15"/>
  <c r="DS37" i="15"/>
  <c r="IV16" i="15"/>
  <c r="IQ31" i="15"/>
  <c r="LW8" i="15"/>
  <c r="HG80" i="15"/>
  <c r="NG82" i="15"/>
  <c r="MY63" i="15"/>
  <c r="NA37" i="15"/>
  <c r="EA34" i="15"/>
  <c r="EY58" i="15"/>
  <c r="DA13" i="15"/>
  <c r="HF50" i="15"/>
  <c r="GZ11" i="15"/>
  <c r="JH75" i="15"/>
  <c r="EE77" i="15"/>
  <c r="DA9" i="15"/>
  <c r="GU21" i="15"/>
  <c r="DB90" i="15"/>
  <c r="IC10" i="15"/>
  <c r="IK120" i="15"/>
  <c r="JO49" i="15"/>
  <c r="FQ7" i="15"/>
  <c r="KG38" i="15"/>
  <c r="DS13" i="15"/>
  <c r="KG109" i="15"/>
  <c r="GH32" i="15"/>
  <c r="MO87" i="15"/>
  <c r="FO51" i="15"/>
  <c r="GG60" i="15"/>
  <c r="EW108" i="15"/>
  <c r="DN78" i="15"/>
  <c r="GA93" i="15"/>
  <c r="FK86" i="15"/>
  <c r="DS27" i="15"/>
  <c r="GM36" i="15"/>
  <c r="GO41" i="15"/>
  <c r="NY99" i="15"/>
  <c r="DT58" i="15"/>
  <c r="EE64" i="15"/>
  <c r="GO81" i="15"/>
  <c r="HS109" i="15"/>
  <c r="JM35" i="15"/>
  <c r="ES10" i="15"/>
  <c r="NY45" i="15"/>
  <c r="KX45" i="15"/>
  <c r="EM10" i="15"/>
  <c r="GC117" i="15"/>
  <c r="CO47" i="15"/>
  <c r="CQ71" i="15"/>
  <c r="FV77" i="15"/>
  <c r="EQ93" i="15"/>
  <c r="MB109" i="15"/>
  <c r="NL19" i="15"/>
  <c r="HX73" i="15"/>
  <c r="LE49" i="15"/>
  <c r="EL43" i="15"/>
  <c r="FP21" i="15"/>
  <c r="JA91" i="15"/>
  <c r="IP59" i="15"/>
  <c r="IK41" i="15"/>
  <c r="DY100" i="15"/>
  <c r="HG61" i="15"/>
  <c r="HE109" i="15"/>
  <c r="JM100" i="15"/>
  <c r="EM71" i="15"/>
  <c r="IJ85" i="15"/>
  <c r="KQ34" i="15"/>
  <c r="GU56" i="15"/>
  <c r="EL12" i="15"/>
  <c r="EW67" i="15"/>
  <c r="NW62" i="15"/>
  <c r="GO94" i="15"/>
  <c r="KQ11" i="15"/>
  <c r="DS58" i="15"/>
  <c r="DZ61" i="15"/>
  <c r="CV11" i="15"/>
  <c r="OE80" i="15"/>
  <c r="NQ31" i="15"/>
  <c r="NY105" i="15"/>
  <c r="GI39" i="15"/>
  <c r="NQ50" i="15"/>
  <c r="LC67" i="15"/>
  <c r="CQ38" i="15"/>
  <c r="KS106" i="15"/>
  <c r="EQ65" i="15"/>
  <c r="LK82" i="15"/>
  <c r="NQ16" i="15"/>
  <c r="CV6" i="15"/>
  <c r="LJ23" i="15"/>
  <c r="EW64" i="15"/>
  <c r="LJ60" i="15"/>
  <c r="KR73" i="15"/>
  <c r="JN117" i="15"/>
  <c r="ID115" i="15"/>
  <c r="IC115" i="15"/>
  <c r="EA10" i="15"/>
  <c r="IP7" i="15"/>
  <c r="IQ7" i="15"/>
  <c r="MI79" i="15"/>
  <c r="MH79" i="15"/>
  <c r="MC101" i="15"/>
  <c r="MB101" i="15"/>
  <c r="MA101" i="15"/>
  <c r="JI84" i="15"/>
  <c r="JG84" i="15"/>
  <c r="KX25" i="15"/>
  <c r="KW25" i="15"/>
  <c r="JM98" i="15"/>
  <c r="JN98" i="15"/>
  <c r="LQ74" i="15"/>
  <c r="LO74" i="15"/>
  <c r="DH117" i="15"/>
  <c r="JM117" i="15"/>
  <c r="GT30" i="15"/>
  <c r="GU30" i="15"/>
  <c r="JY45" i="15"/>
  <c r="JZ45" i="15"/>
  <c r="LP14" i="15"/>
  <c r="LQ14" i="15"/>
  <c r="LO14" i="15"/>
  <c r="MM31" i="15"/>
  <c r="MN31" i="15"/>
  <c r="MO31" i="15"/>
  <c r="BK33" i="15"/>
  <c r="EG33" i="15"/>
  <c r="EF72" i="15"/>
  <c r="EE72" i="15"/>
  <c r="NG11" i="15"/>
  <c r="KQ17" i="15"/>
  <c r="KS17" i="15"/>
  <c r="MT33" i="15"/>
  <c r="MS33" i="15"/>
  <c r="DH67" i="15"/>
  <c r="DG67" i="15"/>
  <c r="DI67" i="15"/>
  <c r="FI52" i="15"/>
  <c r="FK52" i="15"/>
  <c r="GH44" i="15"/>
  <c r="GG44" i="15"/>
  <c r="GI44" i="15"/>
  <c r="DH106" i="15"/>
  <c r="DI106" i="15"/>
  <c r="DG106" i="15"/>
  <c r="LJ11" i="15"/>
  <c r="LI11" i="15"/>
  <c r="DY7" i="15"/>
  <c r="EA7" i="15"/>
  <c r="IU87" i="15"/>
  <c r="IV87" i="15"/>
  <c r="KY49" i="15"/>
  <c r="KX49" i="15"/>
  <c r="LE15" i="15"/>
  <c r="LD15" i="15"/>
  <c r="MA53" i="15"/>
  <c r="MC53" i="15"/>
  <c r="MB53" i="15"/>
  <c r="HG115" i="15"/>
  <c r="HF115" i="15"/>
  <c r="HE115" i="15"/>
  <c r="LI47" i="15"/>
  <c r="LJ47" i="15"/>
  <c r="KF69" i="15"/>
  <c r="KE69" i="15"/>
  <c r="GN84" i="15"/>
  <c r="GA65" i="15"/>
  <c r="GB65" i="15"/>
  <c r="KY62" i="15"/>
  <c r="KW62" i="15"/>
  <c r="JC51" i="15"/>
  <c r="JA51" i="15"/>
  <c r="JB51" i="15"/>
  <c r="NX96" i="15"/>
  <c r="NY96" i="15"/>
  <c r="MY15" i="15"/>
  <c r="MZ15" i="15"/>
  <c r="FD16" i="15"/>
  <c r="FC16" i="15"/>
  <c r="MC120" i="15"/>
  <c r="CV30" i="15"/>
  <c r="CW30" i="15"/>
  <c r="CU30" i="15"/>
  <c r="DB82" i="15"/>
  <c r="DC82" i="15"/>
  <c r="EM68" i="15"/>
  <c r="EL68" i="15"/>
  <c r="EK68" i="15"/>
  <c r="DO100" i="15"/>
  <c r="DN100" i="15"/>
  <c r="IO86" i="15"/>
  <c r="IQ86" i="15"/>
  <c r="BK76" i="15"/>
  <c r="EG76" i="15"/>
  <c r="ER61" i="15"/>
  <c r="CJ8" i="15"/>
  <c r="IQ19" i="15"/>
  <c r="IO19" i="15"/>
  <c r="DS80" i="15"/>
  <c r="DT80" i="15"/>
  <c r="DU80" i="15"/>
  <c r="GH14" i="15"/>
  <c r="GI14" i="15"/>
  <c r="LV32" i="15"/>
  <c r="LU32" i="15"/>
  <c r="FP108" i="15"/>
  <c r="FQ108" i="15"/>
  <c r="JM79" i="15"/>
  <c r="HW29" i="15"/>
  <c r="HX29" i="15"/>
  <c r="MA82" i="15"/>
  <c r="MB82" i="15"/>
  <c r="IK76" i="15"/>
  <c r="NG57" i="15"/>
  <c r="EA58" i="15"/>
  <c r="DY58" i="15"/>
  <c r="IP30" i="15"/>
  <c r="HK90" i="15"/>
  <c r="HL90" i="15"/>
  <c r="HM90" i="15"/>
  <c r="HX39" i="15"/>
  <c r="HW39" i="15"/>
  <c r="OE97" i="15"/>
  <c r="IC50" i="15"/>
  <c r="ID50" i="15"/>
  <c r="IV12" i="15"/>
  <c r="IW12" i="15"/>
  <c r="IU12" i="15"/>
  <c r="FE47" i="15"/>
  <c r="JH100" i="15"/>
  <c r="JI100" i="15"/>
  <c r="LC80" i="15"/>
  <c r="JG7" i="15"/>
  <c r="MC82" i="15"/>
  <c r="EM13" i="15"/>
  <c r="EK13" i="15"/>
  <c r="DN89" i="15"/>
  <c r="DO89" i="15"/>
  <c r="JN105" i="15"/>
  <c r="JM105" i="15"/>
  <c r="JC13" i="15"/>
  <c r="JA13" i="15"/>
  <c r="JB13" i="15"/>
  <c r="MM101" i="15"/>
  <c r="MO101" i="15"/>
  <c r="NS88" i="15"/>
  <c r="EL18" i="15"/>
  <c r="MU32" i="15"/>
  <c r="MS32" i="15"/>
  <c r="MT32" i="15"/>
  <c r="LQ27" i="15"/>
  <c r="LP27" i="15"/>
  <c r="OC6" i="15"/>
  <c r="OE6" i="15"/>
  <c r="OD6" i="15"/>
  <c r="LC120" i="15"/>
  <c r="LE120" i="15"/>
  <c r="HA79" i="15"/>
  <c r="GY79" i="15"/>
  <c r="IJ60" i="15"/>
  <c r="II60" i="15"/>
  <c r="IK60" i="15"/>
  <c r="GU81" i="15"/>
  <c r="EX117" i="15"/>
  <c r="EW117" i="15"/>
  <c r="EY117" i="15"/>
  <c r="JH68" i="15"/>
  <c r="NQ120" i="15"/>
  <c r="LJ74" i="15"/>
  <c r="LI74" i="15"/>
  <c r="GT80" i="15"/>
  <c r="NY93" i="15"/>
  <c r="IE59" i="15"/>
  <c r="IC59" i="15"/>
  <c r="ID59" i="15"/>
  <c r="JC121" i="15"/>
  <c r="MZ99" i="15"/>
  <c r="LI60" i="15"/>
  <c r="NL53" i="15"/>
  <c r="NM53" i="15"/>
  <c r="BK71" i="15"/>
  <c r="EK118" i="15"/>
  <c r="IO46" i="15"/>
  <c r="IP46" i="15"/>
  <c r="IQ46" i="15"/>
  <c r="DS55" i="15"/>
  <c r="DT55" i="15"/>
  <c r="MU93" i="15"/>
  <c r="DZ94" i="15"/>
  <c r="EA94" i="15"/>
  <c r="FI51" i="15"/>
  <c r="FJ51" i="15"/>
  <c r="FK51" i="15"/>
  <c r="CQ86" i="15"/>
  <c r="CP86" i="15"/>
  <c r="CO86" i="15"/>
  <c r="JU82" i="15"/>
  <c r="HG120" i="15"/>
  <c r="HF120" i="15"/>
  <c r="EG50" i="15"/>
  <c r="EE85" i="15"/>
  <c r="EG85" i="15"/>
  <c r="EK15" i="15"/>
  <c r="BK60" i="15"/>
  <c r="EG60" i="15"/>
  <c r="HY70" i="15"/>
  <c r="HX70" i="15"/>
  <c r="LO88" i="15"/>
  <c r="LQ88" i="15"/>
  <c r="LP88" i="15"/>
  <c r="CK98" i="15"/>
  <c r="FE53" i="15"/>
  <c r="FC53" i="15"/>
  <c r="FD53" i="15"/>
  <c r="GC74" i="15"/>
  <c r="GA74" i="15"/>
  <c r="GI82" i="15"/>
  <c r="GH82" i="15"/>
  <c r="DT33" i="15"/>
  <c r="KE7" i="15"/>
  <c r="KF7" i="15"/>
  <c r="JG11" i="15"/>
  <c r="GN99" i="15"/>
  <c r="GM99" i="15"/>
  <c r="JM25" i="15"/>
  <c r="JN25" i="15"/>
  <c r="OC81" i="15"/>
  <c r="OD81" i="15"/>
  <c r="MZ27" i="15"/>
  <c r="NA27" i="15"/>
  <c r="MY27" i="15"/>
  <c r="HE82" i="15"/>
  <c r="HG82" i="15"/>
  <c r="HE84" i="15"/>
  <c r="HF84" i="15"/>
  <c r="HY15" i="15"/>
  <c r="HX15" i="15"/>
  <c r="HW15" i="15"/>
  <c r="HM118" i="15"/>
  <c r="HK118" i="15"/>
  <c r="HG65" i="15"/>
  <c r="JU30" i="15"/>
  <c r="JT30" i="15"/>
  <c r="JU55" i="15"/>
  <c r="JT55" i="15"/>
  <c r="JS55" i="15"/>
  <c r="GN86" i="15"/>
  <c r="GM86" i="15"/>
  <c r="HS69" i="15"/>
  <c r="DT56" i="15"/>
  <c r="DU56" i="15"/>
  <c r="DT45" i="15"/>
  <c r="ER33" i="15"/>
  <c r="MS52" i="15"/>
  <c r="MU52" i="15"/>
  <c r="LQ115" i="15"/>
  <c r="LW45" i="15"/>
  <c r="LV45" i="15"/>
  <c r="MU85" i="15"/>
  <c r="MM12" i="15"/>
  <c r="GH119" i="15"/>
  <c r="GI119" i="15"/>
  <c r="LK117" i="15"/>
  <c r="LC17" i="15"/>
  <c r="LD17" i="15"/>
  <c r="MH22" i="15"/>
  <c r="KY44" i="15"/>
  <c r="KW44" i="15"/>
  <c r="LW18" i="15"/>
  <c r="LV18" i="15"/>
  <c r="CJ91" i="15"/>
  <c r="CK91" i="15"/>
  <c r="EQ66" i="15"/>
  <c r="EY81" i="15"/>
  <c r="EX81" i="15"/>
  <c r="HY58" i="15"/>
  <c r="HA45" i="15"/>
  <c r="GY45" i="15"/>
  <c r="NS39" i="15"/>
  <c r="HG87" i="15"/>
  <c r="MM100" i="15"/>
  <c r="DZ67" i="15"/>
  <c r="DY67" i="15"/>
  <c r="HA85" i="15"/>
  <c r="GZ85" i="15"/>
  <c r="CU38" i="15"/>
  <c r="CW38" i="15"/>
  <c r="MS36" i="15"/>
  <c r="MT36" i="15"/>
  <c r="ID47" i="15"/>
  <c r="IE47" i="15"/>
  <c r="HX106" i="15"/>
  <c r="HY106" i="15"/>
  <c r="DB42" i="15"/>
  <c r="DA42" i="15"/>
  <c r="GU61" i="15"/>
  <c r="GS61" i="15"/>
  <c r="GI12" i="15"/>
  <c r="GH12" i="15"/>
  <c r="NG41" i="15"/>
  <c r="DA98" i="15"/>
  <c r="DN35" i="15"/>
  <c r="DM35" i="15"/>
  <c r="JU52" i="15"/>
  <c r="JT52" i="15"/>
  <c r="IQ80" i="15"/>
  <c r="IO80" i="15"/>
  <c r="IP80" i="15"/>
  <c r="FE109" i="15"/>
  <c r="FC109" i="15"/>
  <c r="KL30" i="15"/>
  <c r="KM30" i="15"/>
  <c r="LD81" i="15"/>
  <c r="LC81" i="15"/>
  <c r="NA79" i="15"/>
  <c r="MZ79" i="15"/>
  <c r="HA46" i="15"/>
  <c r="JS105" i="15"/>
  <c r="JU105" i="15"/>
  <c r="JT105" i="15"/>
  <c r="KF76" i="15"/>
  <c r="KG76" i="15"/>
  <c r="KL78" i="15"/>
  <c r="EX78" i="15"/>
  <c r="EY78" i="15"/>
  <c r="EW78" i="15"/>
  <c r="NX71" i="15"/>
  <c r="NW71" i="15"/>
  <c r="DN30" i="15"/>
  <c r="DM30" i="15"/>
  <c r="KQ115" i="15"/>
  <c r="KS115" i="15"/>
  <c r="IE62" i="15"/>
  <c r="DO101" i="15"/>
  <c r="DN101" i="15"/>
  <c r="GT54" i="15"/>
  <c r="CK119" i="15"/>
  <c r="CJ54" i="15"/>
  <c r="EA81" i="15"/>
  <c r="DY81" i="15"/>
  <c r="BK115" i="15"/>
  <c r="EG115" i="15"/>
  <c r="EL83" i="15"/>
  <c r="EM83" i="15"/>
  <c r="NM25" i="15"/>
  <c r="NL25" i="15"/>
  <c r="FU75" i="15"/>
  <c r="FV75" i="15"/>
  <c r="IE121" i="15"/>
  <c r="IC121" i="15"/>
  <c r="NK8" i="15"/>
  <c r="EM115" i="15"/>
  <c r="EL115" i="15"/>
  <c r="CI38" i="15"/>
  <c r="CJ38" i="15"/>
  <c r="CK38" i="15"/>
  <c r="HG37" i="15"/>
  <c r="HF37" i="15"/>
  <c r="FD39" i="15"/>
  <c r="FC39" i="15"/>
  <c r="FE39" i="15"/>
  <c r="JY34" i="15"/>
  <c r="JZ34" i="15"/>
  <c r="EX21" i="15"/>
  <c r="EW21" i="15"/>
  <c r="EY21" i="15"/>
  <c r="DH86" i="15"/>
  <c r="DG86" i="15"/>
  <c r="JA75" i="15"/>
  <c r="JM108" i="15"/>
  <c r="FO77" i="15"/>
  <c r="MC93" i="15"/>
  <c r="MB93" i="15"/>
  <c r="MA59" i="15"/>
  <c r="MC59" i="15"/>
  <c r="CW35" i="15"/>
  <c r="CV35" i="15"/>
  <c r="LE41" i="15"/>
  <c r="JH98" i="15"/>
  <c r="NM78" i="15"/>
  <c r="DY109" i="15"/>
  <c r="DZ109" i="15"/>
  <c r="NM97" i="15"/>
  <c r="LQ81" i="15"/>
  <c r="GZ48" i="15"/>
  <c r="GY48" i="15"/>
  <c r="NG49" i="15"/>
  <c r="NF49" i="15"/>
  <c r="NE49" i="15"/>
  <c r="DG7" i="15"/>
  <c r="DH7" i="15"/>
  <c r="NR24" i="15"/>
  <c r="NS24" i="15"/>
  <c r="FC81" i="15"/>
  <c r="FD81" i="15"/>
  <c r="JC117" i="15"/>
  <c r="JA117" i="15"/>
  <c r="JB117" i="15"/>
  <c r="DS118" i="15"/>
  <c r="KK11" i="15"/>
  <c r="IV64" i="15"/>
  <c r="IW64" i="15"/>
  <c r="NR16" i="15"/>
  <c r="NS16" i="15"/>
  <c r="KS8" i="15"/>
  <c r="KR8" i="15"/>
  <c r="KQ8" i="15"/>
  <c r="EA44" i="15"/>
  <c r="DZ44" i="15"/>
  <c r="FD90" i="15"/>
  <c r="FC90" i="15"/>
  <c r="EW88" i="15"/>
  <c r="JG48" i="15"/>
  <c r="JH48" i="15"/>
  <c r="DY78" i="15"/>
  <c r="DZ78" i="15"/>
  <c r="HK94" i="15"/>
  <c r="HL94" i="15"/>
  <c r="HM94" i="15"/>
  <c r="HA118" i="15"/>
  <c r="GZ118" i="15"/>
  <c r="EQ78" i="15"/>
  <c r="ES78" i="15"/>
  <c r="HQ59" i="15"/>
  <c r="HS59" i="15"/>
  <c r="EL73" i="15"/>
  <c r="EK73" i="15"/>
  <c r="DS7" i="15"/>
  <c r="LI83" i="15"/>
  <c r="LJ83" i="15"/>
  <c r="LK83" i="15"/>
  <c r="HM48" i="15"/>
  <c r="LI105" i="15"/>
  <c r="FO116" i="15"/>
  <c r="CJ18" i="15"/>
  <c r="CK18" i="15"/>
  <c r="CI18" i="15"/>
  <c r="KX8" i="15"/>
  <c r="KY8" i="15"/>
  <c r="JS81" i="15"/>
  <c r="JU81" i="15"/>
  <c r="CI42" i="15"/>
  <c r="CK42" i="15"/>
  <c r="GO109" i="15"/>
  <c r="NF88" i="15"/>
  <c r="NE88" i="15"/>
  <c r="IU120" i="15"/>
  <c r="II6" i="15"/>
  <c r="IJ6" i="15"/>
  <c r="HW41" i="15"/>
  <c r="HX41" i="15"/>
  <c r="HY41" i="15"/>
  <c r="NR105" i="15"/>
  <c r="IC40" i="15"/>
  <c r="IE40" i="15"/>
  <c r="ID40" i="15"/>
  <c r="EL119" i="15"/>
  <c r="GN83" i="15"/>
  <c r="FW32" i="15"/>
  <c r="FV32" i="15"/>
  <c r="FU32" i="15"/>
  <c r="IC86" i="15"/>
  <c r="ID86" i="15"/>
  <c r="IE86" i="15"/>
  <c r="FP64" i="15"/>
  <c r="GU17" i="15"/>
  <c r="GS17" i="15"/>
  <c r="JY49" i="15"/>
  <c r="JZ49" i="15"/>
  <c r="FD8" i="15"/>
  <c r="FC8" i="15"/>
  <c r="LK23" i="15"/>
  <c r="LI23" i="15"/>
  <c r="JS108" i="15"/>
  <c r="JU108" i="15"/>
  <c r="IU40" i="15"/>
  <c r="IV40" i="15"/>
  <c r="JC97" i="15"/>
  <c r="FO35" i="15"/>
  <c r="FP35" i="15"/>
  <c r="NA62" i="15"/>
  <c r="OE86" i="15"/>
  <c r="MU42" i="15"/>
  <c r="MS42" i="15"/>
  <c r="DS94" i="15"/>
  <c r="NA48" i="15"/>
  <c r="CK53" i="15"/>
  <c r="CJ53" i="15"/>
  <c r="CI53" i="15"/>
  <c r="KR39" i="15"/>
  <c r="KS39" i="15"/>
  <c r="FE45" i="15"/>
  <c r="FC45" i="15"/>
  <c r="DC84" i="15"/>
  <c r="GC82" i="15"/>
  <c r="GA82" i="15"/>
  <c r="GB82" i="15"/>
  <c r="KA85" i="15"/>
  <c r="JZ85" i="15"/>
  <c r="DG60" i="15"/>
  <c r="DH60" i="15"/>
  <c r="DI60" i="15"/>
  <c r="IO30" i="15"/>
  <c r="HY21" i="15"/>
  <c r="KS87" i="15"/>
  <c r="HR95" i="15"/>
  <c r="HS95" i="15"/>
  <c r="FU47" i="15"/>
  <c r="GB56" i="15"/>
  <c r="GA56" i="15"/>
  <c r="KK84" i="15"/>
  <c r="KM84" i="15"/>
  <c r="KL84" i="15"/>
  <c r="MH120" i="15"/>
  <c r="FQ109" i="15"/>
  <c r="BK34" i="15"/>
  <c r="DU121" i="15"/>
  <c r="DT121" i="15"/>
  <c r="IQ8" i="15"/>
  <c r="IP8" i="15"/>
  <c r="IO8" i="15"/>
  <c r="NS26" i="15"/>
  <c r="NQ26" i="15"/>
  <c r="KS92" i="15"/>
  <c r="KQ92" i="15"/>
  <c r="CW31" i="15"/>
  <c r="CV31" i="15"/>
  <c r="DH21" i="15"/>
  <c r="EL97" i="15"/>
  <c r="EK97" i="15"/>
  <c r="EM97" i="15"/>
  <c r="LP30" i="15"/>
  <c r="LO30" i="15"/>
  <c r="LE99" i="15"/>
  <c r="GB14" i="15"/>
  <c r="GC14" i="15"/>
  <c r="GN29" i="15"/>
  <c r="GM29" i="15"/>
  <c r="IC74" i="15"/>
  <c r="IE74" i="15"/>
  <c r="DM87" i="15"/>
  <c r="DO87" i="15"/>
  <c r="FU6" i="15"/>
  <c r="FV6" i="15"/>
  <c r="KE91" i="15"/>
  <c r="FE78" i="15"/>
  <c r="CQ10" i="15"/>
  <c r="CP10" i="15"/>
  <c r="NX53" i="15"/>
  <c r="NW60" i="15"/>
  <c r="NX60" i="15"/>
  <c r="BK49" i="15"/>
  <c r="LC77" i="15"/>
  <c r="LD77" i="15"/>
  <c r="GO22" i="15"/>
  <c r="LW6" i="15"/>
  <c r="DZ22" i="15"/>
  <c r="CK23" i="15"/>
  <c r="IV76" i="15"/>
  <c r="IU76" i="15"/>
  <c r="IV36" i="15"/>
  <c r="IU36" i="15"/>
  <c r="GO20" i="15"/>
  <c r="CW79" i="15"/>
  <c r="CU79" i="15"/>
  <c r="FJ107" i="15"/>
  <c r="MU100" i="15"/>
  <c r="MS100" i="15"/>
  <c r="MT100" i="15"/>
  <c r="GI92" i="15"/>
  <c r="DZ29" i="15"/>
  <c r="DY29" i="15"/>
  <c r="MN42" i="15"/>
  <c r="HY28" i="15"/>
  <c r="HX28" i="15"/>
  <c r="MA32" i="15"/>
  <c r="MB32" i="15"/>
  <c r="MC32" i="15"/>
  <c r="GY107" i="15"/>
  <c r="HA107" i="15"/>
  <c r="CK73" i="15"/>
  <c r="NG93" i="15"/>
  <c r="NE93" i="15"/>
  <c r="MI71" i="15"/>
  <c r="MG71" i="15"/>
  <c r="IW77" i="15"/>
  <c r="MB10" i="15"/>
  <c r="MA10" i="15"/>
  <c r="KX32" i="15"/>
  <c r="KW32" i="15"/>
  <c r="MC38" i="15"/>
  <c r="MA38" i="15"/>
  <c r="NS93" i="15"/>
  <c r="NR93" i="15"/>
  <c r="IK86" i="15"/>
  <c r="IJ86" i="15"/>
  <c r="NA61" i="15"/>
  <c r="MZ61" i="15"/>
  <c r="LV30" i="15"/>
  <c r="LW30" i="15"/>
  <c r="ES98" i="15"/>
  <c r="OE18" i="15"/>
  <c r="MI14" i="15"/>
  <c r="MG14" i="15"/>
  <c r="LJ49" i="15"/>
  <c r="FE50" i="15"/>
  <c r="CO68" i="15"/>
  <c r="CP68" i="15"/>
  <c r="DO9" i="15"/>
  <c r="DN9" i="15"/>
  <c r="KE98" i="15"/>
  <c r="KF98" i="15"/>
  <c r="BK117" i="15"/>
  <c r="NM9" i="15"/>
  <c r="FK72" i="15"/>
  <c r="FI72" i="15"/>
  <c r="FJ72" i="15"/>
  <c r="FQ91" i="15"/>
  <c r="FP91" i="15"/>
  <c r="FO91" i="15"/>
  <c r="LO46" i="15"/>
  <c r="CI55" i="15"/>
  <c r="CJ55" i="15"/>
  <c r="CK55" i="15"/>
  <c r="MS74" i="15"/>
  <c r="DH43" i="15"/>
  <c r="DG43" i="15"/>
  <c r="DI43" i="15"/>
  <c r="HY30" i="15"/>
  <c r="HX30" i="15"/>
  <c r="DU115" i="15"/>
  <c r="KS32" i="15"/>
  <c r="KR32" i="15"/>
  <c r="HW51" i="15"/>
  <c r="HX51" i="15"/>
  <c r="HY51" i="15"/>
  <c r="LK56" i="15"/>
  <c r="LI56" i="15"/>
  <c r="IP100" i="15"/>
  <c r="IQ100" i="15"/>
  <c r="CK69" i="15"/>
  <c r="FK70" i="15"/>
  <c r="GZ43" i="15"/>
  <c r="HA43" i="15"/>
  <c r="GY43" i="15"/>
  <c r="KR36" i="15"/>
  <c r="KQ36" i="15"/>
  <c r="KS36" i="15"/>
  <c r="EK79" i="15"/>
  <c r="EM79" i="15"/>
  <c r="EL79" i="15"/>
  <c r="CO19" i="15"/>
  <c r="CP19" i="15"/>
  <c r="NM49" i="15"/>
  <c r="DU28" i="15"/>
  <c r="FO69" i="15"/>
  <c r="LD18" i="15"/>
  <c r="LE18" i="15"/>
  <c r="NY72" i="15"/>
  <c r="NX72" i="15"/>
  <c r="KX75" i="15"/>
  <c r="KY75" i="15"/>
  <c r="HX56" i="15"/>
  <c r="NW30" i="15"/>
  <c r="MI9" i="15"/>
  <c r="MH9" i="15"/>
  <c r="JO29" i="15"/>
  <c r="JM29" i="15"/>
  <c r="NG92" i="15"/>
  <c r="NE92" i="15"/>
  <c r="MN83" i="15"/>
  <c r="MM83" i="15"/>
  <c r="FO36" i="15"/>
  <c r="GZ9" i="15"/>
  <c r="GY9" i="15"/>
  <c r="DN68" i="15"/>
  <c r="DM68" i="15"/>
  <c r="KX6" i="15"/>
  <c r="GI47" i="15"/>
  <c r="JG17" i="15"/>
  <c r="JH17" i="15"/>
  <c r="KK41" i="15"/>
  <c r="KL41" i="15"/>
  <c r="NY108" i="15"/>
  <c r="NX108" i="15"/>
  <c r="NW108" i="15"/>
  <c r="EG116" i="15"/>
  <c r="EF116" i="15"/>
  <c r="MC44" i="15"/>
  <c r="MB44" i="15"/>
  <c r="IV19" i="15"/>
  <c r="IU19" i="15"/>
  <c r="IW19" i="15"/>
  <c r="EG63" i="15"/>
  <c r="EE63" i="15"/>
  <c r="KG23" i="15"/>
  <c r="DH47" i="15"/>
  <c r="DY34" i="15"/>
  <c r="IK72" i="15"/>
  <c r="EE75" i="15"/>
  <c r="FQ95" i="15"/>
  <c r="FO26" i="15"/>
  <c r="JC70" i="15"/>
  <c r="JA70" i="15"/>
  <c r="JB70" i="15"/>
  <c r="ID74" i="15"/>
  <c r="GM17" i="15"/>
  <c r="HF68" i="15"/>
  <c r="HG68" i="15"/>
  <c r="HE68" i="15"/>
  <c r="LE119" i="15"/>
  <c r="LD119" i="15"/>
  <c r="LJ106" i="15"/>
  <c r="LK106" i="15"/>
  <c r="LU43" i="15"/>
  <c r="LW43" i="15"/>
  <c r="LV43" i="15"/>
  <c r="DU47" i="15"/>
  <c r="CK64" i="15"/>
  <c r="CJ64" i="15"/>
  <c r="GI26" i="15"/>
  <c r="GH26" i="15"/>
  <c r="LJ38" i="15"/>
  <c r="MA58" i="15"/>
  <c r="MB58" i="15"/>
  <c r="NA49" i="15"/>
  <c r="MC79" i="15"/>
  <c r="MB79" i="15"/>
  <c r="MA79" i="15"/>
  <c r="DU65" i="15"/>
  <c r="EF12" i="15"/>
  <c r="EE12" i="15"/>
  <c r="EG12" i="15"/>
  <c r="MH27" i="15"/>
  <c r="MI27" i="15"/>
  <c r="DZ13" i="15"/>
  <c r="EA13" i="15"/>
  <c r="DY13" i="15"/>
  <c r="ER12" i="15"/>
  <c r="JH35" i="15"/>
  <c r="JI35" i="15"/>
  <c r="FO115" i="15"/>
  <c r="FP115" i="15"/>
  <c r="FO85" i="15"/>
  <c r="JA24" i="15"/>
  <c r="JB24" i="15"/>
  <c r="MI73" i="15"/>
  <c r="MH73" i="15"/>
  <c r="IK28" i="15"/>
  <c r="II28" i="15"/>
  <c r="IJ28" i="15"/>
  <c r="ER82" i="15"/>
  <c r="ES82" i="15"/>
  <c r="GO83" i="15"/>
  <c r="GM83" i="15"/>
  <c r="JU36" i="15"/>
  <c r="JS36" i="15"/>
  <c r="LQ57" i="15"/>
  <c r="JH49" i="15"/>
  <c r="HE71" i="15"/>
  <c r="ER77" i="15"/>
  <c r="ES77" i="15"/>
  <c r="EQ77" i="15"/>
  <c r="DA69" i="15"/>
  <c r="EY15" i="15"/>
  <c r="CQ106" i="15"/>
  <c r="CK85" i="15"/>
  <c r="KK72" i="15"/>
  <c r="KM72" i="15"/>
  <c r="KL72" i="15"/>
  <c r="GM121" i="15"/>
  <c r="GO121" i="15"/>
  <c r="MH60" i="15"/>
  <c r="MG60" i="15"/>
  <c r="FU92" i="15"/>
  <c r="FW92" i="15"/>
  <c r="HX19" i="15"/>
  <c r="HW19" i="15"/>
  <c r="HY19" i="15"/>
  <c r="EA36" i="15"/>
  <c r="CU39" i="15"/>
  <c r="NG64" i="15"/>
  <c r="NF64" i="15"/>
  <c r="DG26" i="15"/>
  <c r="NY100" i="15"/>
  <c r="NW100" i="15"/>
  <c r="GU71" i="15"/>
  <c r="JM69" i="15"/>
  <c r="MT55" i="15"/>
  <c r="MS55" i="15"/>
  <c r="KA79" i="15"/>
  <c r="EM22" i="15"/>
  <c r="EK22" i="15"/>
  <c r="EL22" i="15"/>
  <c r="MG82" i="15"/>
  <c r="MI82" i="15"/>
  <c r="MH82" i="15"/>
  <c r="EX64" i="15"/>
  <c r="EY64" i="15"/>
  <c r="OD91" i="15"/>
  <c r="JT117" i="15"/>
  <c r="JU117" i="15"/>
  <c r="FO15" i="15"/>
  <c r="FQ15" i="15"/>
  <c r="FQ11" i="15"/>
  <c r="FO11" i="15"/>
  <c r="LW108" i="15"/>
  <c r="LV69" i="15"/>
  <c r="LU69" i="15"/>
  <c r="GO120" i="15"/>
  <c r="KM77" i="15"/>
  <c r="KL77" i="15"/>
  <c r="KK77" i="15"/>
  <c r="NM43" i="15"/>
  <c r="NK43" i="15"/>
  <c r="MM8" i="15"/>
  <c r="MN8" i="15"/>
  <c r="KX97" i="15"/>
  <c r="GT40" i="15"/>
  <c r="GS40" i="15"/>
  <c r="JI6" i="15"/>
  <c r="JG6" i="15"/>
  <c r="JH6" i="15"/>
  <c r="DC97" i="15"/>
  <c r="FU68" i="15"/>
  <c r="FP37" i="15"/>
  <c r="FJ53" i="15"/>
  <c r="NX25" i="15"/>
  <c r="JM59" i="15"/>
  <c r="FC101" i="15"/>
  <c r="FO70" i="15"/>
  <c r="NQ29" i="15"/>
  <c r="DH25" i="15"/>
  <c r="II80" i="15"/>
  <c r="KY118" i="15"/>
  <c r="JH82" i="15"/>
  <c r="EL67" i="15"/>
  <c r="OD37" i="15"/>
  <c r="KG74" i="15"/>
  <c r="MI101" i="15"/>
  <c r="HQ57" i="15"/>
  <c r="KW39" i="15"/>
  <c r="II37" i="15"/>
  <c r="GT61" i="15"/>
  <c r="ES70" i="15"/>
  <c r="KQ38" i="15"/>
  <c r="EL13" i="15"/>
  <c r="NS80" i="15"/>
  <c r="NF101" i="15"/>
  <c r="NR120" i="15"/>
  <c r="EE101" i="15"/>
  <c r="CU33" i="15"/>
  <c r="DT83" i="15"/>
  <c r="KK60" i="15"/>
  <c r="JA108" i="15"/>
  <c r="EQ45" i="15"/>
  <c r="CO81" i="15"/>
  <c r="HW76" i="15"/>
  <c r="EW55" i="15"/>
  <c r="FQ120" i="15"/>
  <c r="DM72" i="15"/>
  <c r="MZ72" i="15"/>
  <c r="IK115" i="15"/>
  <c r="DG63" i="15"/>
  <c r="LC52" i="15"/>
  <c r="JT81" i="15"/>
  <c r="LV52" i="15"/>
  <c r="GS8" i="15"/>
  <c r="FD118" i="15"/>
  <c r="CI91" i="15"/>
  <c r="KE82" i="15"/>
  <c r="LC10" i="15"/>
  <c r="CQ80" i="15"/>
  <c r="CV69" i="15"/>
  <c r="LU107" i="15"/>
  <c r="EF25" i="15"/>
  <c r="NY38" i="15"/>
  <c r="HS56" i="15"/>
  <c r="FW105" i="15"/>
  <c r="GB64" i="15"/>
  <c r="LE10" i="15"/>
  <c r="NK50" i="15"/>
  <c r="OC39" i="15"/>
  <c r="IW101" i="15"/>
  <c r="DI45" i="15"/>
  <c r="GI42" i="15"/>
  <c r="LO56" i="15"/>
  <c r="EA76" i="15"/>
  <c r="IW118" i="15"/>
  <c r="IV27" i="15"/>
  <c r="LV117" i="15"/>
  <c r="IU117" i="15"/>
  <c r="LJ43" i="15"/>
  <c r="DS56" i="15"/>
  <c r="GS30" i="15"/>
  <c r="EL66" i="15"/>
  <c r="DC117" i="15"/>
  <c r="LV61" i="15"/>
  <c r="MU8" i="15"/>
  <c r="ID121" i="15"/>
  <c r="JM7" i="15"/>
  <c r="DB98" i="15"/>
  <c r="GT34" i="15"/>
  <c r="KA62" i="15"/>
  <c r="DA82" i="15"/>
  <c r="IW9" i="15"/>
  <c r="GG9" i="15"/>
  <c r="MB46" i="15"/>
  <c r="FJ63" i="15"/>
  <c r="HF106" i="15"/>
  <c r="MM61" i="15"/>
  <c r="LJ85" i="15"/>
  <c r="MS35" i="15"/>
  <c r="JM66" i="15"/>
  <c r="FC34" i="15"/>
  <c r="DG20" i="15"/>
  <c r="LD66" i="15"/>
  <c r="JS90" i="15"/>
  <c r="HS91" i="15"/>
  <c r="KE115" i="15"/>
  <c r="GT79" i="15"/>
  <c r="FP63" i="15"/>
  <c r="GI53" i="15"/>
  <c r="NE62" i="15"/>
  <c r="EK69" i="15"/>
  <c r="CP101" i="15"/>
  <c r="DY87" i="15"/>
  <c r="KX57" i="15"/>
  <c r="HW42" i="15"/>
  <c r="FE23" i="15"/>
  <c r="EW63" i="15"/>
  <c r="FQ115" i="15"/>
  <c r="EM41" i="15"/>
  <c r="MS83" i="15"/>
  <c r="DU73" i="15"/>
  <c r="DT36" i="15"/>
  <c r="GT8" i="15"/>
  <c r="FQ50" i="15"/>
  <c r="GS92" i="15"/>
  <c r="LJ118" i="15"/>
  <c r="KG50" i="15"/>
  <c r="CU90" i="15"/>
  <c r="EX31" i="15"/>
  <c r="MA105" i="15"/>
  <c r="GO29" i="15"/>
  <c r="IV32" i="15"/>
  <c r="FK107" i="15"/>
  <c r="JI48" i="15"/>
  <c r="NK49" i="15"/>
  <c r="EL20" i="15"/>
  <c r="GY118" i="15"/>
  <c r="DO6" i="15"/>
  <c r="DM101" i="15"/>
  <c r="GI71" i="15"/>
  <c r="GB79" i="15"/>
  <c r="LJ67" i="15"/>
  <c r="MG47" i="15"/>
  <c r="HL12" i="15"/>
  <c r="EF69" i="15"/>
  <c r="FU91" i="15"/>
  <c r="JH83" i="15"/>
  <c r="NY52" i="15"/>
  <c r="GG54" i="15"/>
  <c r="MU78" i="15"/>
  <c r="EK105" i="15"/>
  <c r="HQ34" i="15"/>
  <c r="MM36" i="15"/>
  <c r="MY121" i="15"/>
  <c r="DB37" i="15"/>
  <c r="IP24" i="15"/>
  <c r="HS88" i="15"/>
  <c r="JU77" i="15"/>
  <c r="HX26" i="15"/>
  <c r="EA67" i="15"/>
  <c r="MU27" i="15"/>
  <c r="JO105" i="15"/>
  <c r="LQ87" i="15"/>
  <c r="GY89" i="15"/>
  <c r="FP11" i="15"/>
  <c r="GU87" i="15"/>
  <c r="HK44" i="15"/>
  <c r="KF90" i="15"/>
  <c r="GB96" i="15"/>
  <c r="FP77" i="15"/>
  <c r="OD48" i="15"/>
  <c r="JI93" i="15"/>
  <c r="KG69" i="15"/>
  <c r="MZ54" i="15"/>
  <c r="MG38" i="15"/>
  <c r="GS78" i="15"/>
  <c r="NA32" i="15"/>
  <c r="KY9" i="15"/>
  <c r="FD21" i="15"/>
  <c r="ID14" i="15"/>
  <c r="MC95" i="15"/>
  <c r="JT92" i="15"/>
  <c r="DY88" i="15"/>
  <c r="JU26" i="15"/>
  <c r="KQ79" i="15"/>
  <c r="KL70" i="15"/>
  <c r="DT61" i="15"/>
  <c r="JO100" i="15"/>
  <c r="CV74" i="15"/>
  <c r="IK74" i="15"/>
  <c r="JY63" i="15"/>
  <c r="OE91" i="15"/>
  <c r="EF15" i="15"/>
  <c r="LD74" i="15"/>
  <c r="EA15" i="15"/>
  <c r="LO53" i="15"/>
  <c r="JA109" i="15"/>
  <c r="DG42" i="15"/>
  <c r="NY117" i="15"/>
  <c r="GS23" i="15"/>
  <c r="IK89" i="15"/>
  <c r="DU7" i="15"/>
  <c r="GH96" i="15"/>
  <c r="NY51" i="15"/>
  <c r="JC38" i="15"/>
  <c r="HL45" i="15"/>
  <c r="DT24" i="15"/>
  <c r="ID22" i="15"/>
  <c r="LO28" i="15"/>
  <c r="DS59" i="15"/>
  <c r="KA45" i="15"/>
  <c r="LD49" i="15"/>
  <c r="LP53" i="15"/>
  <c r="KX50" i="15"/>
  <c r="GT17" i="15"/>
  <c r="MA92" i="15"/>
  <c r="MH58" i="15"/>
  <c r="MN80" i="15"/>
  <c r="JH81" i="15"/>
  <c r="EE25" i="15"/>
  <c r="JI71" i="15"/>
  <c r="MY65" i="15"/>
  <c r="EL60" i="15"/>
  <c r="JY6" i="15"/>
  <c r="NA63" i="15"/>
  <c r="MU51" i="15"/>
  <c r="HR15" i="15"/>
  <c r="HW106" i="15"/>
  <c r="GN36" i="15"/>
  <c r="EK86" i="15"/>
  <c r="FO86" i="15"/>
  <c r="NQ41" i="15"/>
  <c r="NQ44" i="15"/>
  <c r="FO7" i="15"/>
  <c r="MI120" i="15"/>
  <c r="MB39" i="15"/>
  <c r="HQ108" i="15"/>
  <c r="NW53" i="15"/>
  <c r="IP19" i="15"/>
  <c r="DZ96" i="15"/>
  <c r="GM81" i="15"/>
  <c r="JH117" i="15"/>
  <c r="KA56" i="15"/>
  <c r="DB53" i="15"/>
  <c r="DC9" i="15"/>
  <c r="EX58" i="15"/>
  <c r="DM10" i="15"/>
  <c r="DN71" i="15"/>
  <c r="IU7" i="15"/>
  <c r="LP107" i="15"/>
  <c r="EK93" i="15"/>
  <c r="EE60" i="15"/>
  <c r="OD49" i="15"/>
  <c r="NL49" i="15"/>
  <c r="GS16" i="15"/>
  <c r="IP79" i="15"/>
  <c r="II41" i="15"/>
  <c r="IU86" i="15"/>
  <c r="IV96" i="15"/>
  <c r="EG74" i="15"/>
  <c r="GY6" i="15"/>
  <c r="MB121" i="15"/>
  <c r="LC68" i="15"/>
  <c r="EW87" i="15"/>
  <c r="OC86" i="15"/>
  <c r="CU14" i="15"/>
  <c r="MG26" i="15"/>
  <c r="LK105" i="15"/>
  <c r="MZ87" i="15"/>
  <c r="EL81" i="15"/>
  <c r="KS38" i="15"/>
  <c r="FV91" i="15"/>
  <c r="LW26" i="15"/>
  <c r="LV68" i="15"/>
  <c r="FD72" i="15"/>
  <c r="LW109" i="15"/>
  <c r="HK108" i="15"/>
  <c r="NS41" i="15"/>
  <c r="BK9" i="15"/>
  <c r="FE13" i="15"/>
  <c r="FE99" i="15"/>
  <c r="JM57" i="15"/>
  <c r="LK43" i="15"/>
  <c r="HM108" i="15"/>
  <c r="GN74" i="15"/>
  <c r="GM84" i="15"/>
  <c r="DH80" i="15"/>
  <c r="EE59" i="15"/>
  <c r="NQ94" i="15"/>
  <c r="NK91" i="15"/>
  <c r="ER10" i="15"/>
  <c r="CW62" i="15"/>
  <c r="DH59" i="15"/>
  <c r="GY100" i="15"/>
  <c r="HF67" i="15"/>
  <c r="DB69" i="15"/>
  <c r="NR106" i="15"/>
  <c r="KS46" i="15"/>
  <c r="EG72" i="15"/>
  <c r="MM35" i="15"/>
  <c r="NM32" i="15"/>
  <c r="GC24" i="15"/>
  <c r="NW7" i="15"/>
  <c r="MI67" i="15"/>
  <c r="EL51" i="15"/>
  <c r="EX88" i="15"/>
  <c r="KA49" i="15"/>
  <c r="MU57" i="15"/>
  <c r="KQ78" i="15"/>
  <c r="EM106" i="15"/>
  <c r="FV81" i="15"/>
  <c r="KL80" i="15"/>
  <c r="IU106" i="15"/>
  <c r="ES51" i="15"/>
  <c r="NR89" i="15"/>
  <c r="GU64" i="15"/>
  <c r="ER66" i="15"/>
  <c r="MH101" i="15"/>
  <c r="HF32" i="15"/>
  <c r="LQ18" i="15"/>
  <c r="CU45" i="15"/>
  <c r="EG65" i="15"/>
  <c r="EL26" i="15"/>
  <c r="IQ23" i="15"/>
  <c r="GO93" i="15"/>
  <c r="GU77" i="15"/>
  <c r="HL118" i="15"/>
  <c r="IQ75" i="15"/>
  <c r="MH108" i="15"/>
  <c r="MA14" i="15"/>
  <c r="MH12" i="15"/>
  <c r="NM94" i="15"/>
  <c r="HL18" i="15"/>
  <c r="EY29" i="15"/>
  <c r="DG80" i="15"/>
  <c r="CI14" i="15"/>
  <c r="LC62" i="15"/>
  <c r="GC64" i="15"/>
  <c r="CJ106" i="15"/>
  <c r="NF70" i="15"/>
  <c r="KL50" i="15"/>
  <c r="GZ90" i="15"/>
  <c r="DG17" i="15"/>
  <c r="GI116" i="15"/>
  <c r="EF78" i="15"/>
  <c r="LJ82" i="15"/>
  <c r="GG42" i="15"/>
  <c r="HK117" i="15"/>
  <c r="DU68" i="15"/>
  <c r="CK22" i="15"/>
  <c r="DY76" i="15"/>
  <c r="IV118" i="15"/>
  <c r="JS30" i="15"/>
  <c r="MA69" i="15"/>
  <c r="GT11" i="15"/>
  <c r="EK26" i="15"/>
  <c r="MG50" i="15"/>
  <c r="MS13" i="15"/>
  <c r="IW117" i="15"/>
  <c r="JI97" i="15"/>
  <c r="KR105" i="15"/>
  <c r="CQ72" i="15"/>
  <c r="LW73" i="15"/>
  <c r="MM48" i="15"/>
  <c r="FQ26" i="15"/>
  <c r="EA64" i="15"/>
  <c r="DO17" i="15"/>
  <c r="MY16" i="15"/>
  <c r="KM26" i="15"/>
  <c r="FP27" i="15"/>
  <c r="IP31" i="15"/>
  <c r="KS31" i="15"/>
  <c r="LJ65" i="15"/>
  <c r="HY26" i="15"/>
  <c r="NA53" i="15"/>
  <c r="ER69" i="15"/>
  <c r="NM91" i="15"/>
  <c r="JO7" i="15"/>
  <c r="HL40" i="15"/>
  <c r="NR88" i="15"/>
  <c r="HY24" i="15"/>
  <c r="MY71" i="15"/>
  <c r="DI44" i="15"/>
  <c r="EA32" i="15"/>
  <c r="EF59" i="15"/>
  <c r="GB10" i="15"/>
  <c r="IC66" i="15"/>
  <c r="NG34" i="15"/>
  <c r="NW91" i="15"/>
  <c r="GU73" i="15"/>
  <c r="NX99" i="15"/>
  <c r="KQ32" i="15"/>
  <c r="GU9" i="15"/>
  <c r="CV56" i="15"/>
  <c r="JI73" i="15"/>
  <c r="NG7" i="15"/>
  <c r="MG72" i="15"/>
  <c r="MA62" i="15"/>
  <c r="CV79" i="15"/>
  <c r="NW94" i="15"/>
  <c r="II9" i="15"/>
  <c r="HX81" i="15"/>
  <c r="EG70" i="15"/>
  <c r="OE57" i="15"/>
  <c r="MC10" i="15"/>
  <c r="MY28" i="15"/>
  <c r="KF34" i="15"/>
  <c r="HY76" i="15"/>
  <c r="MT30" i="15"/>
  <c r="MH67" i="15"/>
  <c r="FU77" i="15"/>
  <c r="NK18" i="15"/>
  <c r="FO120" i="15"/>
  <c r="GM64" i="15"/>
  <c r="HY29" i="15"/>
  <c r="KY25" i="15"/>
  <c r="MA95" i="15"/>
  <c r="EM101" i="15"/>
  <c r="DZ19" i="15"/>
  <c r="NQ9" i="15"/>
  <c r="LV56" i="15"/>
  <c r="JS58" i="15"/>
  <c r="DZ39" i="15"/>
  <c r="DU83" i="15"/>
  <c r="KS61" i="15"/>
  <c r="NQ106" i="15"/>
  <c r="FI61" i="15"/>
  <c r="LE108" i="15"/>
  <c r="DO72" i="15"/>
  <c r="JZ20" i="15"/>
  <c r="CW116" i="15"/>
  <c r="LK13" i="15"/>
  <c r="FK66" i="15"/>
  <c r="JH93" i="15"/>
  <c r="NK56" i="15"/>
  <c r="JA96" i="15"/>
  <c r="KS48" i="15"/>
  <c r="EY88" i="15"/>
  <c r="GZ18" i="15"/>
  <c r="MN30" i="15"/>
  <c r="KE45" i="15"/>
  <c r="DM29" i="15"/>
  <c r="NR61" i="15"/>
  <c r="KA31" i="15"/>
  <c r="ER45" i="15"/>
  <c r="HM77" i="15"/>
  <c r="GN13" i="15"/>
  <c r="GT6" i="15"/>
  <c r="NL76" i="15"/>
  <c r="KL105" i="15"/>
  <c r="GT19" i="15"/>
  <c r="HW8" i="15"/>
  <c r="DG93" i="15"/>
  <c r="JA81" i="15"/>
  <c r="FO24" i="15"/>
  <c r="CW88" i="15"/>
  <c r="FD89" i="15"/>
  <c r="JB52" i="15"/>
  <c r="JI18" i="15"/>
  <c r="LV66" i="15"/>
  <c r="NQ93" i="15"/>
  <c r="JY108" i="15"/>
  <c r="LJ73" i="15"/>
  <c r="HQ87" i="15"/>
  <c r="DG72" i="15"/>
  <c r="DN86" i="15"/>
  <c r="JO33" i="15"/>
  <c r="DG47" i="15"/>
  <c r="NY35" i="15"/>
  <c r="JB58" i="15"/>
  <c r="DI71" i="15"/>
  <c r="ER74" i="15"/>
  <c r="CV9" i="15"/>
  <c r="LJ96" i="15"/>
  <c r="KE58" i="15"/>
  <c r="LC15" i="15"/>
  <c r="HE105" i="15"/>
  <c r="LD120" i="15"/>
  <c r="EA109" i="15"/>
  <c r="CW18" i="15"/>
  <c r="DN47" i="15"/>
  <c r="NR115" i="15"/>
  <c r="NY94" i="15"/>
  <c r="FC25" i="15"/>
  <c r="JS80" i="15"/>
  <c r="KR20" i="15"/>
  <c r="MT42" i="15"/>
  <c r="FO108" i="15"/>
  <c r="CW119" i="15"/>
  <c r="JB67" i="15"/>
  <c r="CP38" i="15"/>
  <c r="MI72" i="15"/>
  <c r="NF92" i="15"/>
  <c r="JY106" i="15"/>
  <c r="JG83" i="15"/>
  <c r="MT81" i="15"/>
  <c r="KG119" i="15"/>
  <c r="EK54" i="15"/>
  <c r="HE32" i="15"/>
  <c r="IV85" i="15"/>
  <c r="JM84" i="15"/>
  <c r="JU56" i="15"/>
  <c r="NG118" i="15"/>
  <c r="MG40" i="15"/>
  <c r="HQ53" i="15"/>
  <c r="IQ30" i="15"/>
  <c r="EX9" i="15"/>
  <c r="NR54" i="15"/>
  <c r="EK115" i="15"/>
  <c r="MZ16" i="15"/>
  <c r="JT36" i="15"/>
  <c r="NA30" i="15"/>
  <c r="GU16" i="15"/>
  <c r="MA40" i="15"/>
  <c r="MS51" i="15"/>
  <c r="JI75" i="15"/>
  <c r="GY85" i="15"/>
  <c r="HF82" i="15"/>
  <c r="KY97" i="15"/>
  <c r="GT21" i="15"/>
  <c r="GG82" i="15"/>
  <c r="JA39" i="15"/>
  <c r="FV9" i="15"/>
  <c r="LO27" i="15"/>
  <c r="JN69" i="15"/>
  <c r="MB38" i="15"/>
  <c r="MG119" i="15"/>
  <c r="MB76" i="15"/>
  <c r="JG120" i="15"/>
  <c r="MO36" i="15"/>
  <c r="KA34" i="15"/>
  <c r="NG88" i="15"/>
  <c r="JN29" i="15"/>
  <c r="HG84" i="15"/>
  <c r="EY80" i="15"/>
  <c r="DZ106" i="15"/>
  <c r="CJ94" i="15"/>
  <c r="KM28" i="15"/>
  <c r="EL93" i="15"/>
  <c r="NQ87" i="15"/>
  <c r="MC121" i="15"/>
  <c r="HM119" i="15"/>
  <c r="ID12" i="15"/>
  <c r="DA91" i="15"/>
  <c r="KY39" i="15"/>
  <c r="KG55" i="15"/>
  <c r="DO78" i="15"/>
  <c r="LI106" i="15"/>
  <c r="FK40" i="15"/>
  <c r="MB36" i="15"/>
  <c r="EY8" i="15"/>
  <c r="CV77" i="15"/>
  <c r="EM120" i="15"/>
  <c r="CI50" i="15"/>
  <c r="ER106" i="15"/>
  <c r="IW120" i="15"/>
  <c r="MU54" i="15"/>
  <c r="NK94" i="15"/>
  <c r="GN93" i="15"/>
  <c r="IO59" i="15"/>
  <c r="JZ88" i="15"/>
  <c r="DZ115" i="15"/>
  <c r="IK61" i="15"/>
  <c r="LC18" i="15"/>
  <c r="IU35" i="15"/>
  <c r="NF45" i="15"/>
  <c r="IJ9" i="15"/>
  <c r="CJ65" i="15"/>
  <c r="OD7" i="15"/>
  <c r="NK85" i="15"/>
  <c r="LC37" i="15"/>
  <c r="LW69" i="15"/>
  <c r="NM19" i="15"/>
  <c r="DC69" i="15"/>
  <c r="NL66" i="15"/>
  <c r="CK30" i="15"/>
  <c r="LU56" i="15"/>
  <c r="HE101" i="15"/>
  <c r="JS62" i="15"/>
  <c r="ES26" i="15"/>
  <c r="EY85" i="15"/>
  <c r="FD109" i="15"/>
  <c r="KX44" i="15"/>
  <c r="NK25" i="15"/>
  <c r="ER100" i="15"/>
  <c r="EX67" i="15"/>
  <c r="EK60" i="15"/>
  <c r="II86" i="15"/>
  <c r="OC105" i="15"/>
  <c r="JC68" i="15"/>
  <c r="NS69" i="15"/>
  <c r="MN81" i="15"/>
  <c r="EA101" i="15"/>
  <c r="LK80" i="15"/>
  <c r="GS120" i="15"/>
  <c r="JU33" i="15"/>
  <c r="DS24" i="15"/>
  <c r="MY66" i="15"/>
  <c r="EL109" i="15"/>
  <c r="KK20" i="15"/>
  <c r="MS25" i="15"/>
  <c r="IJ80" i="15"/>
  <c r="DO35" i="15"/>
  <c r="LI25" i="15"/>
  <c r="KG98" i="15"/>
  <c r="IK56" i="15"/>
  <c r="CQ53" i="15"/>
  <c r="EK117" i="15"/>
  <c r="CQ120" i="15"/>
  <c r="NK65" i="15"/>
  <c r="BK18" i="15"/>
  <c r="GG29" i="15"/>
  <c r="GH29" i="15"/>
  <c r="EA70" i="15"/>
  <c r="LP29" i="15"/>
  <c r="KW29" i="15"/>
  <c r="KX29" i="15"/>
  <c r="KY29" i="15"/>
  <c r="CQ32" i="15"/>
  <c r="CO32" i="15"/>
  <c r="KR115" i="15"/>
  <c r="MH11" i="15"/>
  <c r="MI11" i="15"/>
  <c r="MG11" i="15"/>
  <c r="IP51" i="15"/>
  <c r="IO51" i="15"/>
  <c r="IK32" i="15"/>
  <c r="GG90" i="15"/>
  <c r="HY11" i="15"/>
  <c r="HW11" i="15"/>
  <c r="EA43" i="15"/>
  <c r="GH11" i="15"/>
  <c r="DU26" i="15"/>
  <c r="IC82" i="15"/>
  <c r="IE82" i="15"/>
  <c r="GT88" i="15"/>
  <c r="GY59" i="15"/>
  <c r="KW42" i="15"/>
  <c r="KX42" i="15"/>
  <c r="DY14" i="15"/>
  <c r="OE115" i="15"/>
  <c r="LQ78" i="15"/>
  <c r="LP78" i="15"/>
  <c r="JC37" i="15"/>
  <c r="JB37" i="15"/>
  <c r="JA37" i="15"/>
  <c r="CI37" i="15"/>
  <c r="NR21" i="15"/>
  <c r="NQ21" i="15"/>
  <c r="FU23" i="15"/>
  <c r="FV23" i="15"/>
  <c r="MC70" i="15"/>
  <c r="MA70" i="15"/>
  <c r="DN43" i="15"/>
  <c r="DO43" i="15"/>
  <c r="JN57" i="15"/>
  <c r="JG107" i="15"/>
  <c r="JH107" i="15"/>
  <c r="HM93" i="15"/>
  <c r="EK92" i="15"/>
  <c r="IQ79" i="15"/>
  <c r="EY52" i="15"/>
  <c r="KF119" i="15"/>
  <c r="FD45" i="15"/>
  <c r="NW121" i="15"/>
  <c r="MU29" i="15"/>
  <c r="MT29" i="15"/>
  <c r="MS29" i="15"/>
  <c r="GC109" i="15"/>
  <c r="GB109" i="15"/>
  <c r="GA109" i="15"/>
  <c r="NM77" i="15"/>
  <c r="NL77" i="15"/>
  <c r="LQ51" i="15"/>
  <c r="LO51" i="15"/>
  <c r="IE48" i="15"/>
  <c r="JC21" i="15"/>
  <c r="LI88" i="15"/>
  <c r="LJ88" i="15"/>
  <c r="MZ83" i="15"/>
  <c r="NA83" i="15"/>
  <c r="MY83" i="15"/>
  <c r="GU42" i="15"/>
  <c r="FK30" i="15"/>
  <c r="CV86" i="15"/>
  <c r="MN58" i="15"/>
  <c r="KY74" i="15"/>
  <c r="KW74" i="15"/>
  <c r="MZ29" i="15"/>
  <c r="HF18" i="15"/>
  <c r="HG18" i="15"/>
  <c r="IC79" i="15"/>
  <c r="IE79" i="15"/>
  <c r="ID79" i="15"/>
  <c r="DY35" i="15"/>
  <c r="DZ35" i="15"/>
  <c r="KY98" i="15"/>
  <c r="KG108" i="15"/>
  <c r="KY51" i="15"/>
  <c r="KX51" i="15"/>
  <c r="KS29" i="15"/>
  <c r="BK15" i="15"/>
  <c r="EG15" i="15"/>
  <c r="IW75" i="15"/>
  <c r="DG107" i="15"/>
  <c r="HY84" i="15"/>
  <c r="HW84" i="15"/>
  <c r="HX84" i="15"/>
  <c r="EA106" i="15"/>
  <c r="ER117" i="15"/>
  <c r="NS55" i="15"/>
  <c r="EM105" i="15"/>
  <c r="EL105" i="15"/>
  <c r="KK22" i="15"/>
  <c r="FW67" i="15"/>
  <c r="FV67" i="15"/>
  <c r="GI51" i="15"/>
  <c r="MU68" i="15"/>
  <c r="BK19" i="15"/>
  <c r="EG19" i="15"/>
  <c r="LO105" i="15"/>
  <c r="KM9" i="15"/>
  <c r="NG116" i="15"/>
  <c r="NE116" i="15"/>
  <c r="FD62" i="15"/>
  <c r="FE62" i="15"/>
  <c r="HR51" i="15"/>
  <c r="HS51" i="15"/>
  <c r="HQ51" i="15"/>
  <c r="KQ101" i="15"/>
  <c r="KR101" i="15"/>
  <c r="HW119" i="15"/>
  <c r="KG117" i="15"/>
  <c r="KE117" i="15"/>
  <c r="KF117" i="15"/>
  <c r="GU75" i="15"/>
  <c r="EW69" i="15"/>
  <c r="EX69" i="15"/>
  <c r="MU63" i="15"/>
  <c r="MS63" i="15"/>
  <c r="IC38" i="15"/>
  <c r="EF92" i="15"/>
  <c r="EE92" i="15"/>
  <c r="CQ79" i="15"/>
  <c r="HK87" i="15"/>
  <c r="HL87" i="15"/>
  <c r="JG56" i="15"/>
  <c r="JI56" i="15"/>
  <c r="JH56" i="15"/>
  <c r="NL69" i="15"/>
  <c r="FJ71" i="15"/>
  <c r="LI75" i="15"/>
  <c r="EK51" i="15"/>
  <c r="GG39" i="15"/>
  <c r="FK39" i="15"/>
  <c r="FI39" i="15"/>
  <c r="EM87" i="15"/>
  <c r="DN87" i="15"/>
  <c r="JH119" i="15"/>
  <c r="JO70" i="15"/>
  <c r="EW32" i="15"/>
  <c r="EX32" i="15"/>
  <c r="DN21" i="15"/>
  <c r="DM21" i="15"/>
  <c r="IV107" i="15"/>
  <c r="HF33" i="15"/>
  <c r="MU94" i="15"/>
  <c r="CU66" i="15"/>
  <c r="CW66" i="15"/>
  <c r="DA35" i="15"/>
  <c r="DB35" i="15"/>
  <c r="JZ90" i="15"/>
  <c r="KA90" i="15"/>
  <c r="HG33" i="15"/>
  <c r="IV109" i="15"/>
  <c r="LE23" i="15"/>
  <c r="GU33" i="15"/>
  <c r="GS33" i="15"/>
  <c r="MA18" i="15"/>
  <c r="MC18" i="15"/>
  <c r="KM105" i="15"/>
  <c r="ER87" i="15"/>
  <c r="GZ20" i="15"/>
  <c r="NE64" i="15"/>
  <c r="LJ92" i="15"/>
  <c r="LK92" i="15"/>
  <c r="DN10" i="15"/>
  <c r="IV99" i="15"/>
  <c r="GT55" i="15"/>
  <c r="DC90" i="15"/>
  <c r="FO34" i="15"/>
  <c r="KE48" i="15"/>
  <c r="KG48" i="15"/>
  <c r="FE28" i="15"/>
  <c r="FC28" i="15"/>
  <c r="JO37" i="15"/>
  <c r="IW79" i="15"/>
  <c r="IU79" i="15"/>
  <c r="IW52" i="15"/>
  <c r="IU52" i="15"/>
  <c r="IV52" i="15"/>
  <c r="GU52" i="15"/>
  <c r="GS52" i="15"/>
  <c r="DI82" i="15"/>
  <c r="DG82" i="15"/>
  <c r="HQ31" i="15"/>
  <c r="LQ11" i="15"/>
  <c r="MO10" i="15"/>
  <c r="MM10" i="15"/>
  <c r="MT109" i="15"/>
  <c r="MU109" i="15"/>
  <c r="DO71" i="15"/>
  <c r="CK99" i="15"/>
  <c r="CJ99" i="15"/>
  <c r="HR24" i="15"/>
  <c r="EK6" i="15"/>
  <c r="EL6" i="15"/>
  <c r="NK17" i="15"/>
  <c r="NM17" i="15"/>
  <c r="NL17" i="15"/>
  <c r="JI32" i="15"/>
  <c r="MZ22" i="15"/>
  <c r="MY22" i="15"/>
  <c r="LK52" i="15"/>
  <c r="LJ72" i="15"/>
  <c r="HG118" i="15"/>
  <c r="HE118" i="15"/>
  <c r="JU100" i="15"/>
  <c r="HY92" i="15"/>
  <c r="HW92" i="15"/>
  <c r="KX92" i="15"/>
  <c r="KY92" i="15"/>
  <c r="OE17" i="15"/>
  <c r="LI38" i="15"/>
  <c r="KK25" i="15"/>
  <c r="LV118" i="15"/>
  <c r="LW118" i="15"/>
  <c r="JY92" i="15"/>
  <c r="FE79" i="15"/>
  <c r="FD79" i="15"/>
  <c r="EM63" i="15"/>
  <c r="HA78" i="15"/>
  <c r="GZ78" i="15"/>
  <c r="HE66" i="15"/>
  <c r="NE21" i="15"/>
  <c r="NG21" i="15"/>
  <c r="NS117" i="15"/>
  <c r="HE117" i="15"/>
  <c r="DS18" i="15"/>
  <c r="NS118" i="15"/>
  <c r="FQ76" i="15"/>
  <c r="CK94" i="15"/>
  <c r="CI94" i="15"/>
  <c r="FK45" i="15"/>
  <c r="FI45" i="15"/>
  <c r="FJ45" i="15"/>
  <c r="NQ49" i="15"/>
  <c r="NR49" i="15"/>
  <c r="MN39" i="15"/>
  <c r="MM39" i="15"/>
  <c r="MO39" i="15"/>
  <c r="LW35" i="15"/>
  <c r="FP36" i="15"/>
  <c r="HR117" i="15"/>
  <c r="FE84" i="15"/>
  <c r="HA72" i="15"/>
  <c r="GZ72" i="15"/>
  <c r="NY53" i="15"/>
  <c r="MU65" i="15"/>
  <c r="CU19" i="15"/>
  <c r="CV19" i="15"/>
  <c r="CK19" i="15"/>
  <c r="CJ19" i="15"/>
  <c r="CI19" i="15"/>
  <c r="JB78" i="15"/>
  <c r="MT98" i="15"/>
  <c r="MS98" i="15"/>
  <c r="MO97" i="15"/>
  <c r="FV68" i="15"/>
  <c r="HA39" i="15"/>
  <c r="HR106" i="15"/>
  <c r="EK45" i="15"/>
  <c r="EL45" i="15"/>
  <c r="GT67" i="15"/>
  <c r="GS67" i="15"/>
  <c r="GU67" i="15"/>
  <c r="EG14" i="15"/>
  <c r="BK14" i="15"/>
  <c r="EX18" i="15"/>
  <c r="EY18" i="15"/>
  <c r="EW18" i="15"/>
  <c r="HA32" i="15"/>
  <c r="GY32" i="15"/>
  <c r="HG35" i="15"/>
  <c r="NF74" i="15"/>
  <c r="NG74" i="15"/>
  <c r="NE74" i="15"/>
  <c r="IV41" i="15"/>
  <c r="IU41" i="15"/>
  <c r="JC119" i="15"/>
  <c r="EW81" i="15"/>
  <c r="NG26" i="15"/>
  <c r="GA35" i="15"/>
  <c r="GC35" i="15"/>
  <c r="CO37" i="15"/>
  <c r="MH115" i="15"/>
  <c r="GT47" i="15"/>
  <c r="GU47" i="15"/>
  <c r="CK82" i="15"/>
  <c r="DZ91" i="15"/>
  <c r="DC118" i="15"/>
  <c r="DA118" i="15"/>
  <c r="DO95" i="15"/>
  <c r="DN95" i="15"/>
  <c r="MT91" i="15"/>
  <c r="JG98" i="15"/>
  <c r="MN94" i="15"/>
  <c r="MM94" i="15"/>
  <c r="MO94" i="15"/>
  <c r="DG40" i="15"/>
  <c r="DH40" i="15"/>
  <c r="DH56" i="15"/>
  <c r="GN58" i="15"/>
  <c r="GM58" i="15"/>
  <c r="DB76" i="15"/>
  <c r="DA76" i="15"/>
  <c r="NA39" i="15"/>
  <c r="MZ39" i="15"/>
  <c r="CJ95" i="15"/>
  <c r="CK95" i="15"/>
  <c r="LJ62" i="15"/>
  <c r="CQ64" i="15"/>
  <c r="CP64" i="15"/>
  <c r="JO46" i="15"/>
  <c r="DO23" i="15"/>
  <c r="NQ71" i="15"/>
  <c r="EY59" i="15"/>
  <c r="EQ25" i="15"/>
  <c r="KS119" i="15"/>
  <c r="KQ119" i="15"/>
  <c r="KR119" i="15"/>
  <c r="KQ30" i="15"/>
  <c r="KS30" i="15"/>
  <c r="LJ24" i="15"/>
  <c r="CQ17" i="15"/>
  <c r="CO17" i="15"/>
  <c r="NF16" i="15"/>
  <c r="NE16" i="15"/>
  <c r="HK45" i="15"/>
  <c r="HW121" i="15"/>
  <c r="HX121" i="15"/>
  <c r="LK18" i="15"/>
  <c r="LJ18" i="15"/>
  <c r="LI18" i="15"/>
  <c r="IP34" i="15"/>
  <c r="IQ34" i="15"/>
  <c r="FE27" i="15"/>
  <c r="LI101" i="15"/>
  <c r="GC61" i="15"/>
  <c r="KA77" i="15"/>
  <c r="HM23" i="15"/>
  <c r="JM39" i="15"/>
  <c r="LP87" i="15"/>
  <c r="FP73" i="15"/>
  <c r="FO73" i="15"/>
  <c r="OD66" i="15"/>
  <c r="CI81" i="15"/>
  <c r="HK61" i="15"/>
  <c r="HM61" i="15"/>
  <c r="NM109" i="15"/>
  <c r="NG96" i="15"/>
  <c r="NF96" i="15"/>
  <c r="LQ26" i="15"/>
  <c r="LV77" i="15"/>
  <c r="LU77" i="15"/>
  <c r="HW66" i="15"/>
  <c r="KG37" i="15"/>
  <c r="OC59" i="15"/>
  <c r="EM34" i="15"/>
  <c r="EL34" i="15"/>
  <c r="NR66" i="15"/>
  <c r="NS66" i="15"/>
  <c r="HS12" i="15"/>
  <c r="HQ12" i="15"/>
  <c r="HR12" i="15"/>
  <c r="HG95" i="15"/>
  <c r="JH96" i="15"/>
  <c r="HE76" i="15"/>
  <c r="HF76" i="15"/>
  <c r="MB85" i="15"/>
  <c r="MA85" i="15"/>
  <c r="MC85" i="15"/>
  <c r="BK17" i="15"/>
  <c r="GZ101" i="15"/>
  <c r="GY101" i="15"/>
  <c r="HA101" i="15"/>
  <c r="LW25" i="15"/>
  <c r="EY70" i="15"/>
  <c r="GT12" i="15"/>
  <c r="DT119" i="15"/>
  <c r="LK76" i="15"/>
  <c r="LI76" i="15"/>
  <c r="IQ107" i="15"/>
  <c r="IP107" i="15"/>
  <c r="EQ96" i="15"/>
  <c r="ES96" i="15"/>
  <c r="EY34" i="15"/>
  <c r="EX34" i="15"/>
  <c r="FD32" i="15"/>
  <c r="FE32" i="15"/>
  <c r="NL61" i="15"/>
  <c r="HM24" i="15"/>
  <c r="LO58" i="15"/>
  <c r="FC69" i="15"/>
  <c r="EW41" i="15"/>
  <c r="NG12" i="15"/>
  <c r="NE12" i="15"/>
  <c r="NF12" i="15"/>
  <c r="CP24" i="15"/>
  <c r="IW55" i="15"/>
  <c r="LC50" i="15"/>
  <c r="GN64" i="15"/>
  <c r="EK70" i="15"/>
  <c r="KY72" i="15"/>
  <c r="LK81" i="15"/>
  <c r="HA115" i="15"/>
  <c r="ID68" i="15"/>
  <c r="FU55" i="15"/>
  <c r="FV55" i="15"/>
  <c r="MS9" i="15"/>
  <c r="NM95" i="15"/>
  <c r="CK93" i="15"/>
  <c r="LO90" i="15"/>
  <c r="GO7" i="15"/>
  <c r="GM7" i="15"/>
  <c r="DH77" i="15"/>
  <c r="FU71" i="15"/>
  <c r="FW71" i="15"/>
  <c r="IW27" i="15"/>
  <c r="GC55" i="15"/>
  <c r="LV21" i="15"/>
  <c r="LW21" i="15"/>
  <c r="LU21" i="15"/>
  <c r="EQ54" i="15"/>
  <c r="ER54" i="15"/>
  <c r="JC40" i="15"/>
  <c r="JA40" i="15"/>
  <c r="KG18" i="15"/>
  <c r="DS69" i="15"/>
  <c r="DU69" i="15"/>
  <c r="FW99" i="15"/>
  <c r="II51" i="15"/>
  <c r="IK51" i="15"/>
  <c r="IJ51" i="15"/>
  <c r="OE93" i="15"/>
  <c r="KA88" i="15"/>
  <c r="NQ18" i="15"/>
  <c r="NS18" i="15"/>
  <c r="HW93" i="15"/>
  <c r="HY93" i="15"/>
  <c r="JM76" i="15"/>
  <c r="JO76" i="15"/>
  <c r="JN76" i="15"/>
  <c r="MT52" i="15"/>
  <c r="NX118" i="15"/>
  <c r="KL11" i="15"/>
  <c r="KA121" i="15"/>
  <c r="JY121" i="15"/>
  <c r="JZ121" i="15"/>
  <c r="BK68" i="15"/>
  <c r="GI76" i="15"/>
  <c r="MU59" i="15"/>
  <c r="MS59" i="15"/>
  <c r="HA56" i="15"/>
  <c r="GY56" i="15"/>
  <c r="JH54" i="15"/>
  <c r="DA38" i="15"/>
  <c r="DB38" i="15"/>
  <c r="EY71" i="15"/>
  <c r="EY27" i="15"/>
  <c r="GT32" i="15"/>
  <c r="KL92" i="15"/>
  <c r="KM92" i="15"/>
  <c r="KK92" i="15"/>
  <c r="CW118" i="15"/>
  <c r="CU118" i="15"/>
  <c r="CO36" i="15"/>
  <c r="MM80" i="15"/>
  <c r="MO80" i="15"/>
  <c r="NE76" i="15"/>
  <c r="HM22" i="15"/>
  <c r="HK22" i="15"/>
  <c r="HL22" i="15"/>
  <c r="DH28" i="15"/>
  <c r="DI28" i="15"/>
  <c r="CV67" i="15"/>
  <c r="CW67" i="15"/>
  <c r="NX61" i="15"/>
  <c r="NY61" i="15"/>
  <c r="DT6" i="15"/>
  <c r="DU6" i="15"/>
  <c r="LC12" i="15"/>
  <c r="LD12" i="15"/>
  <c r="JU116" i="15"/>
  <c r="JS116" i="15"/>
  <c r="NQ70" i="15"/>
  <c r="NR70" i="15"/>
  <c r="IO82" i="15"/>
  <c r="JZ76" i="15"/>
  <c r="JY76" i="15"/>
  <c r="DI117" i="15"/>
  <c r="MS12" i="15"/>
  <c r="MU12" i="15"/>
  <c r="GO100" i="15"/>
  <c r="FU18" i="15"/>
  <c r="FW18" i="15"/>
  <c r="FV18" i="15"/>
  <c r="EE79" i="15"/>
  <c r="BK79" i="15"/>
  <c r="GZ86" i="15"/>
  <c r="GY86" i="15"/>
  <c r="LK115" i="15"/>
  <c r="GI101" i="15"/>
  <c r="GG101" i="15"/>
  <c r="IJ40" i="15"/>
  <c r="IK53" i="15"/>
  <c r="FQ49" i="15"/>
  <c r="LI46" i="15"/>
  <c r="LD79" i="15"/>
  <c r="BK40" i="15"/>
  <c r="EE40" i="15"/>
  <c r="OE106" i="15"/>
  <c r="OD106" i="15"/>
  <c r="EM40" i="15"/>
  <c r="KA18" i="15"/>
  <c r="JZ18" i="15"/>
  <c r="HX35" i="15"/>
  <c r="LQ35" i="15"/>
  <c r="LP35" i="15"/>
  <c r="MG34" i="15"/>
  <c r="GO57" i="15"/>
  <c r="GN57" i="15"/>
  <c r="FO71" i="15"/>
  <c r="EM46" i="15"/>
  <c r="JI36" i="15"/>
  <c r="JG36" i="15"/>
  <c r="DN55" i="15"/>
  <c r="NF93" i="15"/>
  <c r="DM62" i="15"/>
  <c r="EA9" i="15"/>
  <c r="DY9" i="15"/>
  <c r="NG13" i="15"/>
  <c r="DN77" i="15"/>
  <c r="DO77" i="15"/>
  <c r="CV55" i="15"/>
  <c r="KK80" i="15"/>
  <c r="DT85" i="15"/>
  <c r="LI109" i="15"/>
  <c r="HA27" i="15"/>
  <c r="GZ27" i="15"/>
  <c r="OD117" i="15"/>
  <c r="MO100" i="15"/>
  <c r="MN100" i="15"/>
  <c r="IW86" i="15"/>
  <c r="NF121" i="15"/>
  <c r="NG121" i="15"/>
  <c r="HQ83" i="15"/>
  <c r="GM52" i="15"/>
  <c r="GN52" i="15"/>
  <c r="GO52" i="15"/>
  <c r="HY14" i="15"/>
  <c r="NS42" i="15"/>
  <c r="MH86" i="15"/>
  <c r="NL54" i="15"/>
  <c r="NK54" i="15"/>
  <c r="EQ69" i="15"/>
  <c r="GC105" i="15"/>
  <c r="LE83" i="15"/>
  <c r="LC83" i="15"/>
  <c r="NQ92" i="15"/>
  <c r="JI9" i="15"/>
  <c r="EQ16" i="15"/>
  <c r="NX43" i="15"/>
  <c r="NS32" i="15"/>
  <c r="NQ32" i="15"/>
  <c r="HA87" i="15"/>
  <c r="GZ87" i="15"/>
  <c r="GY87" i="15"/>
  <c r="ID54" i="15"/>
  <c r="JH105" i="15"/>
  <c r="GA42" i="15"/>
  <c r="MS58" i="15"/>
  <c r="JU32" i="15"/>
  <c r="FI117" i="15"/>
  <c r="FJ117" i="15"/>
  <c r="KL120" i="15"/>
  <c r="OC90" i="15"/>
  <c r="KQ117" i="15"/>
  <c r="IV28" i="15"/>
  <c r="KQ23" i="15"/>
  <c r="NR95" i="15"/>
  <c r="KQ72" i="15"/>
  <c r="MB8" i="15"/>
  <c r="MC8" i="15"/>
  <c r="CO58" i="15"/>
  <c r="CQ58" i="15"/>
  <c r="EG47" i="15"/>
  <c r="KS35" i="15"/>
  <c r="NE63" i="15"/>
  <c r="KA32" i="15"/>
  <c r="JG47" i="15"/>
  <c r="JU54" i="15"/>
  <c r="JT54" i="15"/>
  <c r="MZ8" i="15"/>
  <c r="HA117" i="15"/>
  <c r="GY117" i="15"/>
  <c r="GZ117" i="15"/>
  <c r="LE27" i="15"/>
  <c r="JH25" i="15"/>
  <c r="JG25" i="15"/>
  <c r="JI25" i="15"/>
  <c r="DN45" i="15"/>
  <c r="DM45" i="15"/>
  <c r="CW90" i="15"/>
  <c r="KG75" i="15"/>
  <c r="EM25" i="15"/>
  <c r="FO61" i="15"/>
  <c r="FQ61" i="15"/>
  <c r="MB117" i="15"/>
  <c r="JH89" i="15"/>
  <c r="JG89" i="15"/>
  <c r="KY101" i="15"/>
  <c r="FE18" i="15"/>
  <c r="FC18" i="15"/>
  <c r="FD18" i="15"/>
  <c r="GY76" i="15"/>
  <c r="HA76" i="15"/>
  <c r="OC79" i="15"/>
  <c r="LK63" i="15"/>
  <c r="LJ63" i="15"/>
  <c r="JC91" i="15"/>
  <c r="KY17" i="15"/>
  <c r="LQ69" i="15"/>
  <c r="LK108" i="15"/>
  <c r="FV86" i="15"/>
  <c r="FU86" i="15"/>
  <c r="LI12" i="15"/>
  <c r="LJ12" i="15"/>
  <c r="NS75" i="15"/>
  <c r="NQ75" i="15"/>
  <c r="JI116" i="15"/>
  <c r="JI55" i="15"/>
  <c r="GN33" i="15"/>
  <c r="FP92" i="15"/>
  <c r="HE11" i="15"/>
  <c r="LI85" i="15"/>
  <c r="NA59" i="15"/>
  <c r="MZ59" i="15"/>
  <c r="LI39" i="15"/>
  <c r="GM119" i="15"/>
  <c r="NL83" i="15"/>
  <c r="GG88" i="15"/>
  <c r="ES22" i="15"/>
  <c r="KR106" i="15"/>
  <c r="KM115" i="15"/>
  <c r="BK118" i="15"/>
  <c r="KF79" i="15"/>
  <c r="KG79" i="15"/>
  <c r="HQ64" i="15"/>
  <c r="HS64" i="15"/>
  <c r="MC12" i="15"/>
  <c r="DI88" i="15"/>
  <c r="DG88" i="15"/>
  <c r="DG115" i="15"/>
  <c r="MB64" i="15"/>
  <c r="MC64" i="15"/>
  <c r="MA64" i="15"/>
  <c r="KW22" i="15"/>
  <c r="KX22" i="15"/>
  <c r="NF99" i="15"/>
  <c r="DB97" i="15"/>
  <c r="LO17" i="15"/>
  <c r="LP17" i="15"/>
  <c r="LQ17" i="15"/>
  <c r="EF98" i="15"/>
  <c r="EE98" i="15"/>
  <c r="GI6" i="15"/>
  <c r="BK77" i="15"/>
  <c r="EF77" i="15"/>
  <c r="MO68" i="15"/>
  <c r="MN68" i="15"/>
  <c r="HQ20" i="15"/>
  <c r="HR20" i="15"/>
  <c r="DT84" i="15"/>
  <c r="OE88" i="15"/>
  <c r="OD20" i="15"/>
  <c r="OE20" i="15"/>
  <c r="HR8" i="15"/>
  <c r="HQ8" i="15"/>
  <c r="HS8" i="15"/>
  <c r="IW25" i="15"/>
  <c r="IU25" i="15"/>
  <c r="NG9" i="15"/>
  <c r="NE9" i="15"/>
  <c r="IO118" i="15"/>
  <c r="DI21" i="15"/>
  <c r="DG21" i="15"/>
  <c r="CQ21" i="15"/>
  <c r="CP21" i="15"/>
  <c r="CO21" i="15"/>
  <c r="JH76" i="15"/>
  <c r="DM70" i="15"/>
  <c r="II70" i="15"/>
  <c r="IJ70" i="15"/>
  <c r="IK70" i="15"/>
  <c r="JG81" i="15"/>
  <c r="JI81" i="15"/>
  <c r="KS57" i="15"/>
  <c r="FW12" i="15"/>
  <c r="DM50" i="15"/>
  <c r="NY7" i="15"/>
  <c r="JT68" i="15"/>
  <c r="NS17" i="15"/>
  <c r="JG12" i="15"/>
  <c r="JC101" i="15"/>
  <c r="JA101" i="15"/>
  <c r="GI25" i="15"/>
  <c r="GG25" i="15"/>
  <c r="IQ105" i="15"/>
  <c r="GY82" i="15"/>
  <c r="HA82" i="15"/>
  <c r="GZ82" i="15"/>
  <c r="DG11" i="15"/>
  <c r="HF20" i="15"/>
  <c r="FO21" i="15"/>
  <c r="FQ21" i="15"/>
  <c r="JI115" i="15"/>
  <c r="DG12" i="15"/>
  <c r="DH12" i="15"/>
  <c r="DI12" i="15"/>
  <c r="NY63" i="15"/>
  <c r="HM72" i="15"/>
  <c r="MS23" i="15"/>
  <c r="MT23" i="15"/>
  <c r="DT10" i="15"/>
  <c r="CW58" i="15"/>
  <c r="CU58" i="15"/>
  <c r="OE89" i="15"/>
  <c r="IV80" i="15"/>
  <c r="FJ116" i="15"/>
  <c r="FI116" i="15"/>
  <c r="NK116" i="15"/>
  <c r="NL116" i="15"/>
  <c r="IV26" i="15"/>
  <c r="IU26" i="15"/>
  <c r="HQ98" i="15"/>
  <c r="CO83" i="15"/>
  <c r="HG7" i="15"/>
  <c r="HF7" i="15"/>
  <c r="IP49" i="15"/>
  <c r="IQ49" i="15"/>
  <c r="IO49" i="15"/>
  <c r="MS95" i="15"/>
  <c r="NA55" i="15"/>
  <c r="LU67" i="15"/>
  <c r="LE93" i="15"/>
  <c r="LD93" i="15"/>
  <c r="LC93" i="15"/>
  <c r="GS55" i="15"/>
  <c r="EA47" i="15"/>
  <c r="HW118" i="15"/>
  <c r="KE13" i="15"/>
  <c r="MH83" i="15"/>
  <c r="DC75" i="15"/>
  <c r="BK55" i="15"/>
  <c r="EF55" i="15"/>
  <c r="LO50" i="15"/>
  <c r="JH51" i="15"/>
  <c r="JI51" i="15"/>
  <c r="HF63" i="15"/>
  <c r="LW16" i="15"/>
  <c r="LU16" i="15"/>
  <c r="DN73" i="15"/>
  <c r="DO73" i="15"/>
  <c r="DM73" i="15"/>
  <c r="GI105" i="15"/>
  <c r="II64" i="15"/>
  <c r="GC27" i="15"/>
  <c r="FP14" i="15"/>
  <c r="BK82" i="15"/>
  <c r="EG82" i="15"/>
  <c r="JU38" i="15"/>
  <c r="FJ40" i="15"/>
  <c r="NW45" i="15"/>
  <c r="FV44" i="15"/>
  <c r="FW44" i="15"/>
  <c r="KE14" i="15"/>
  <c r="CK70" i="15"/>
  <c r="DB118" i="15"/>
  <c r="LC105" i="15"/>
  <c r="GU57" i="15"/>
  <c r="GS57" i="15"/>
  <c r="LK35" i="15"/>
  <c r="JH37" i="15"/>
  <c r="NK42" i="15"/>
  <c r="NL42" i="15"/>
  <c r="OC95" i="15"/>
  <c r="OD95" i="15"/>
  <c r="JC115" i="15"/>
  <c r="EA84" i="15"/>
  <c r="ER83" i="15"/>
  <c r="GC67" i="15"/>
  <c r="GA67" i="15"/>
  <c r="HY91" i="15"/>
  <c r="FQ28" i="15"/>
  <c r="JZ118" i="15"/>
  <c r="NY64" i="15"/>
  <c r="LK77" i="15"/>
  <c r="LI77" i="15"/>
  <c r="LJ77" i="15"/>
  <c r="KW59" i="15"/>
  <c r="KX59" i="15"/>
  <c r="KY59" i="15"/>
  <c r="EL88" i="15"/>
  <c r="EM88" i="15"/>
  <c r="GC26" i="15"/>
  <c r="GB26" i="15"/>
  <c r="JZ42" i="15"/>
  <c r="JC35" i="15"/>
  <c r="JB35" i="15"/>
  <c r="EL117" i="15"/>
  <c r="LI20" i="15"/>
  <c r="HA59" i="15"/>
  <c r="EG94" i="15"/>
  <c r="FJ41" i="15"/>
  <c r="LC64" i="15"/>
  <c r="ER21" i="15"/>
  <c r="DB87" i="15"/>
  <c r="LP51" i="15"/>
  <c r="JM20" i="15"/>
  <c r="EM117" i="15"/>
  <c r="EY50" i="15"/>
  <c r="IP61" i="15"/>
  <c r="NA29" i="15"/>
  <c r="FU96" i="15"/>
  <c r="DM43" i="15"/>
  <c r="JN20" i="15"/>
  <c r="GH90" i="15"/>
  <c r="MT69" i="15"/>
  <c r="GG34" i="15"/>
  <c r="NK77" i="15"/>
  <c r="FW29" i="15"/>
  <c r="FU67" i="15"/>
  <c r="HG66" i="15"/>
  <c r="DH121" i="15"/>
  <c r="MU98" i="15"/>
  <c r="IU99" i="15"/>
  <c r="IU107" i="15"/>
  <c r="KL101" i="15"/>
  <c r="MG117" i="15"/>
  <c r="IW99" i="15"/>
  <c r="MN118" i="15"/>
  <c r="NF116" i="15"/>
  <c r="LU118" i="15"/>
  <c r="NW109" i="15"/>
  <c r="IE25" i="15"/>
  <c r="FE100" i="15"/>
  <c r="GY20" i="15"/>
  <c r="EY69" i="15"/>
  <c r="FW23" i="15"/>
  <c r="NY121" i="15"/>
  <c r="LJ33" i="15"/>
  <c r="LK107" i="15"/>
  <c r="IC27" i="15"/>
  <c r="KA76" i="15"/>
  <c r="DG58" i="15"/>
  <c r="FO119" i="15"/>
  <c r="JZ6" i="15"/>
  <c r="MZ65" i="15"/>
  <c r="NS40" i="15"/>
  <c r="NG84" i="15"/>
  <c r="HA50" i="15"/>
  <c r="EE15" i="15"/>
  <c r="DM15" i="15"/>
  <c r="HA51" i="15"/>
  <c r="GS32" i="15"/>
  <c r="DS60" i="15"/>
  <c r="HK42" i="15"/>
  <c r="CP17" i="15"/>
  <c r="HA23" i="15"/>
  <c r="EM45" i="15"/>
  <c r="FW85" i="15"/>
  <c r="IC54" i="15"/>
  <c r="JA60" i="15"/>
  <c r="DT69" i="15"/>
  <c r="KR74" i="15"/>
  <c r="DT60" i="15"/>
  <c r="LI93" i="15"/>
  <c r="NR92" i="15"/>
  <c r="DU91" i="15"/>
  <c r="EG18" i="15"/>
  <c r="JN47" i="15"/>
  <c r="NE31" i="15"/>
  <c r="DY116" i="15"/>
  <c r="FO63" i="15"/>
  <c r="IP109" i="15"/>
  <c r="MB21" i="15"/>
  <c r="DS85" i="15"/>
  <c r="JA57" i="15"/>
  <c r="DY93" i="15"/>
  <c r="GT66" i="15"/>
  <c r="GA17" i="15"/>
  <c r="HL88" i="15"/>
  <c r="IE55" i="15"/>
  <c r="NA108" i="15"/>
  <c r="GU51" i="15"/>
  <c r="MS62" i="15"/>
  <c r="GH48" i="15"/>
  <c r="LK55" i="15"/>
  <c r="JA88" i="15"/>
  <c r="JC23" i="15"/>
  <c r="FD95" i="15"/>
  <c r="DI38" i="15"/>
  <c r="FC49" i="15"/>
  <c r="DG81" i="15"/>
  <c r="CP58" i="15"/>
  <c r="IP62" i="15"/>
  <c r="OC37" i="15"/>
  <c r="IQ14" i="15"/>
  <c r="EY22" i="15"/>
  <c r="NY67" i="15"/>
  <c r="LW7" i="15"/>
  <c r="NS54" i="15"/>
  <c r="FW73" i="15"/>
  <c r="EL21" i="15"/>
  <c r="FK105" i="15"/>
  <c r="JM40" i="15"/>
  <c r="HM74" i="15"/>
  <c r="MY89" i="15"/>
  <c r="NG63" i="15"/>
  <c r="GI78" i="15"/>
  <c r="DU44" i="15"/>
  <c r="HY16" i="15"/>
  <c r="CK26" i="15"/>
  <c r="II61" i="15"/>
  <c r="MH43" i="15"/>
  <c r="KL13" i="15"/>
  <c r="KY16" i="15"/>
  <c r="CK115" i="15"/>
  <c r="HA88" i="15"/>
  <c r="MH40" i="15"/>
  <c r="EM92" i="15"/>
  <c r="GI48" i="15"/>
  <c r="KR88" i="15"/>
  <c r="JH84" i="15"/>
  <c r="LO120" i="15"/>
  <c r="FP119" i="15"/>
  <c r="DU95" i="15"/>
  <c r="EA93" i="15"/>
  <c r="JA49" i="15"/>
  <c r="DM107" i="15"/>
  <c r="DO107" i="15"/>
  <c r="OE46" i="15"/>
  <c r="MZ68" i="15"/>
  <c r="KA21" i="15"/>
  <c r="KW75" i="15"/>
  <c r="DO7" i="15"/>
  <c r="HE72" i="15"/>
  <c r="IQ21" i="15"/>
  <c r="FE8" i="15"/>
  <c r="EA120" i="15"/>
  <c r="DI36" i="15"/>
  <c r="LQ45" i="15"/>
  <c r="FW15" i="15"/>
  <c r="KM56" i="15"/>
  <c r="NG81" i="15"/>
  <c r="GN70" i="15"/>
  <c r="MO88" i="15"/>
  <c r="ER22" i="15"/>
  <c r="GI18" i="15"/>
  <c r="NE8" i="15"/>
  <c r="KW117" i="15"/>
  <c r="HM80" i="15"/>
  <c r="GU97" i="15"/>
  <c r="JC76" i="15"/>
  <c r="DU99" i="15"/>
  <c r="MI81" i="15"/>
  <c r="KS97" i="15"/>
  <c r="JG49" i="15"/>
  <c r="FC10" i="15"/>
  <c r="GB74" i="15"/>
  <c r="DU101" i="15"/>
  <c r="LQ30" i="15"/>
  <c r="CQ34" i="15"/>
  <c r="LJ48" i="15"/>
  <c r="FK97" i="15"/>
  <c r="JM116" i="15"/>
  <c r="MC67" i="15"/>
  <c r="KA63" i="15"/>
  <c r="KY55" i="15"/>
  <c r="EF41" i="15"/>
  <c r="FK9" i="15"/>
  <c r="KM33" i="15"/>
  <c r="KE84" i="15"/>
  <c r="GU120" i="15"/>
  <c r="HW28" i="15"/>
  <c r="CU55" i="15"/>
  <c r="KF36" i="15"/>
  <c r="KG36" i="15"/>
  <c r="MU35" i="15"/>
  <c r="HM51" i="15"/>
  <c r="CW22" i="15"/>
  <c r="EK116" i="15"/>
  <c r="MU46" i="15"/>
  <c r="DS77" i="15"/>
  <c r="NS70" i="15"/>
  <c r="MO76" i="15"/>
  <c r="FU64" i="15"/>
  <c r="MO107" i="15"/>
  <c r="MN107" i="15"/>
  <c r="EA29" i="15"/>
  <c r="CQ6" i="15"/>
  <c r="HR23" i="15"/>
  <c r="MH25" i="15"/>
  <c r="GH108" i="15"/>
  <c r="GA54" i="15"/>
  <c r="HG19" i="15"/>
  <c r="LO47" i="15"/>
  <c r="JY71" i="15"/>
  <c r="CP9" i="15"/>
  <c r="FJ56" i="15"/>
  <c r="OE7" i="15"/>
  <c r="MY93" i="15"/>
  <c r="MN13" i="15"/>
  <c r="MI63" i="15"/>
  <c r="MH63" i="15"/>
  <c r="FQ72" i="15"/>
  <c r="IQ17" i="15"/>
  <c r="GO68" i="15"/>
  <c r="FO31" i="15"/>
  <c r="FQ31" i="15"/>
  <c r="JC89" i="15"/>
  <c r="BK31" i="15"/>
  <c r="EE31" i="15"/>
  <c r="DC58" i="15"/>
  <c r="JC72" i="15"/>
  <c r="DI40" i="15"/>
  <c r="MI43" i="15"/>
  <c r="MO55" i="15"/>
  <c r="DT51" i="15"/>
  <c r="KY70" i="15"/>
  <c r="NA28" i="15"/>
  <c r="GT13" i="15"/>
  <c r="HY78" i="15"/>
  <c r="HX78" i="15"/>
  <c r="JI30" i="15"/>
  <c r="HG117" i="15"/>
  <c r="KK120" i="15"/>
  <c r="KM120" i="15"/>
  <c r="FJ22" i="15"/>
  <c r="MZ7" i="15"/>
  <c r="JU62" i="15"/>
  <c r="CV68" i="15"/>
  <c r="GH22" i="15"/>
  <c r="GC63" i="15"/>
  <c r="GN121" i="15"/>
  <c r="HX93" i="15"/>
  <c r="EW80" i="15"/>
  <c r="LO60" i="15"/>
  <c r="KA86" i="15"/>
  <c r="NA56" i="15"/>
  <c r="KS43" i="15"/>
  <c r="HM36" i="15"/>
  <c r="IW89" i="15"/>
  <c r="JT26" i="15"/>
  <c r="MO53" i="15"/>
  <c r="CW100" i="15"/>
  <c r="EY116" i="15"/>
  <c r="EX116" i="15"/>
  <c r="EW116" i="15"/>
  <c r="MI84" i="15"/>
  <c r="KS101" i="15"/>
  <c r="NR76" i="15"/>
  <c r="DC61" i="15"/>
  <c r="DA16" i="15"/>
  <c r="JU23" i="15"/>
  <c r="KA25" i="15"/>
  <c r="IQ20" i="15"/>
  <c r="ES120" i="15"/>
  <c r="LE63" i="15"/>
  <c r="GC21" i="15"/>
  <c r="LE82" i="15"/>
  <c r="MM86" i="15"/>
  <c r="JG45" i="15"/>
  <c r="ES83" i="15"/>
  <c r="CW34" i="15"/>
  <c r="EL118" i="15"/>
  <c r="JM47" i="15"/>
  <c r="JC88" i="15"/>
  <c r="EM118" i="15"/>
  <c r="JO40" i="15"/>
  <c r="KM36" i="15"/>
  <c r="IP90" i="15"/>
  <c r="KA9" i="15"/>
  <c r="JY9" i="15"/>
  <c r="FO81" i="15"/>
  <c r="LO54" i="15"/>
  <c r="GY95" i="15"/>
  <c r="JB56" i="15"/>
  <c r="LK121" i="15"/>
  <c r="CQ51" i="15"/>
  <c r="GT23" i="15"/>
  <c r="FJ99" i="15"/>
  <c r="JB63" i="15"/>
  <c r="NF28" i="15"/>
  <c r="KQ55" i="15"/>
  <c r="MZ74" i="15"/>
  <c r="FK18" i="15"/>
  <c r="NE34" i="15"/>
  <c r="HQ15" i="15"/>
  <c r="JH7" i="15"/>
  <c r="IO91" i="15"/>
  <c r="GZ69" i="15"/>
  <c r="NA91" i="15"/>
  <c r="GG94" i="15"/>
  <c r="FE21" i="15"/>
  <c r="DA57" i="15"/>
  <c r="IO34" i="15"/>
  <c r="LJ6" i="15"/>
  <c r="GC8" i="15"/>
  <c r="KM83" i="15"/>
  <c r="DH26" i="15"/>
  <c r="LP58" i="15"/>
  <c r="GB67" i="15"/>
  <c r="KW37" i="15"/>
  <c r="GA47" i="15"/>
  <c r="JO43" i="15"/>
  <c r="KL25" i="15"/>
  <c r="KG62" i="15"/>
  <c r="KF62" i="15"/>
  <c r="KE62" i="15"/>
  <c r="GI64" i="15"/>
  <c r="LU76" i="15"/>
  <c r="JA69" i="15"/>
  <c r="OD77" i="15"/>
  <c r="EG10" i="15"/>
  <c r="GG8" i="15"/>
  <c r="NM83" i="15"/>
  <c r="FW33" i="15"/>
  <c r="GB49" i="15"/>
  <c r="IP115" i="15"/>
  <c r="MO35" i="15"/>
  <c r="DB81" i="15"/>
  <c r="IK26" i="15"/>
  <c r="CP96" i="15"/>
  <c r="FU50" i="15"/>
  <c r="JO77" i="15"/>
  <c r="HG47" i="15"/>
  <c r="KM95" i="15"/>
  <c r="JC53" i="15"/>
  <c r="LE28" i="15"/>
  <c r="LV16" i="15"/>
  <c r="CI13" i="15"/>
  <c r="CI15" i="15"/>
  <c r="OC75" i="15"/>
  <c r="KG65" i="15"/>
  <c r="KW65" i="15"/>
  <c r="GN7" i="15"/>
  <c r="MU62" i="15"/>
  <c r="OE29" i="15"/>
  <c r="HA93" i="15"/>
  <c r="EA87" i="15"/>
  <c r="JI76" i="15"/>
  <c r="NG77" i="15"/>
  <c r="CQ15" i="15"/>
  <c r="OD105" i="15"/>
  <c r="ES14" i="15"/>
  <c r="GC118" i="15"/>
  <c r="LD61" i="15"/>
  <c r="JG87" i="15"/>
  <c r="GU107" i="15"/>
  <c r="NM60" i="15"/>
  <c r="LP41" i="15"/>
  <c r="LO41" i="15"/>
  <c r="LQ41" i="15"/>
  <c r="JS21" i="15"/>
  <c r="HY38" i="15"/>
  <c r="JZ84" i="15"/>
  <c r="NA77" i="15"/>
  <c r="FE38" i="15"/>
  <c r="KR121" i="15"/>
  <c r="NS58" i="15"/>
  <c r="CW87" i="15"/>
  <c r="MZ117" i="15"/>
  <c r="MY117" i="15"/>
  <c r="MZ57" i="15"/>
  <c r="EG120" i="15"/>
  <c r="EA33" i="15"/>
  <c r="JT74" i="15"/>
  <c r="IW35" i="15"/>
  <c r="NW57" i="15"/>
  <c r="JU15" i="15"/>
  <c r="NY95" i="15"/>
  <c r="IO100" i="15"/>
  <c r="JH60" i="15"/>
  <c r="EM31" i="15"/>
  <c r="KM41" i="15"/>
  <c r="CW56" i="15"/>
  <c r="DC33" i="15"/>
  <c r="JU28" i="15"/>
  <c r="FW11" i="15"/>
  <c r="KG115" i="15"/>
  <c r="KY63" i="15"/>
  <c r="LP28" i="15"/>
  <c r="GU93" i="15"/>
  <c r="KW50" i="15"/>
  <c r="KY26" i="15"/>
  <c r="HG76" i="15"/>
  <c r="MY76" i="15"/>
  <c r="HY57" i="15"/>
  <c r="MU56" i="15"/>
  <c r="FD19" i="15"/>
  <c r="FQ101" i="15"/>
  <c r="FK84" i="15"/>
  <c r="HS20" i="15"/>
  <c r="NS31" i="15"/>
  <c r="NS87" i="15"/>
  <c r="KR59" i="15"/>
  <c r="KY105" i="15"/>
  <c r="HY107" i="15"/>
  <c r="MT12" i="15"/>
  <c r="KS45" i="15"/>
  <c r="FC106" i="15"/>
  <c r="HG54" i="15"/>
  <c r="HE54" i="15"/>
  <c r="JG69" i="15"/>
  <c r="GS13" i="15"/>
  <c r="JC78" i="15"/>
  <c r="NS119" i="15"/>
  <c r="GC76" i="15"/>
  <c r="ES6" i="15"/>
  <c r="NS115" i="15"/>
  <c r="HS19" i="15"/>
  <c r="JC80" i="15"/>
  <c r="ER119" i="15"/>
  <c r="ES11" i="15"/>
  <c r="NG72" i="15"/>
  <c r="KG8" i="15"/>
  <c r="KE8" i="15"/>
  <c r="KF8" i="15"/>
  <c r="CK47" i="15"/>
  <c r="IW47" i="15"/>
  <c r="EA25" i="15"/>
  <c r="JI10" i="15"/>
  <c r="NY60" i="15"/>
  <c r="NG97" i="15"/>
  <c r="GY28" i="15"/>
  <c r="GA69" i="15"/>
  <c r="KX90" i="15"/>
  <c r="EF22" i="15"/>
  <c r="KR6" i="15"/>
  <c r="NG32" i="15"/>
  <c r="ES57" i="15"/>
  <c r="KY18" i="15"/>
  <c r="HM78" i="15"/>
  <c r="HY56" i="15"/>
  <c r="OE81" i="15"/>
  <c r="KE70" i="15"/>
  <c r="KQ16" i="15"/>
  <c r="FW26" i="15"/>
  <c r="CJ50" i="15"/>
  <c r="LQ68" i="15"/>
  <c r="EA121" i="15"/>
  <c r="FQ34" i="15"/>
  <c r="MH7" i="15"/>
  <c r="FW19" i="15"/>
  <c r="FQ81" i="15"/>
  <c r="DI17" i="15"/>
  <c r="GA43" i="15"/>
  <c r="DG78" i="15"/>
  <c r="HE19" i="15"/>
  <c r="LO38" i="15"/>
  <c r="LP38" i="15"/>
  <c r="LQ38" i="15"/>
  <c r="GC57" i="15"/>
  <c r="LE59" i="15"/>
  <c r="MG90" i="15"/>
  <c r="LI71" i="15"/>
  <c r="FC17" i="15"/>
  <c r="LW101" i="15"/>
  <c r="FE90" i="15"/>
  <c r="EA96" i="15"/>
  <c r="DY82" i="15"/>
  <c r="JC49" i="15"/>
  <c r="GZ92" i="15"/>
  <c r="HA92" i="15"/>
  <c r="CQ47" i="15"/>
  <c r="HS107" i="15"/>
  <c r="HA38" i="15"/>
  <c r="HS23" i="15"/>
  <c r="KF12" i="15"/>
  <c r="LJ36" i="15"/>
  <c r="HX118" i="15"/>
  <c r="DI78" i="15"/>
  <c r="DY98" i="15"/>
  <c r="DI94" i="15"/>
  <c r="MY51" i="15"/>
  <c r="KY79" i="15"/>
  <c r="NM42" i="15"/>
  <c r="IE69" i="15"/>
  <c r="GC49" i="15"/>
  <c r="JH11" i="15"/>
  <c r="NQ69" i="15"/>
  <c r="FE41" i="15"/>
  <c r="EA22" i="15"/>
  <c r="ES42" i="15"/>
  <c r="DZ89" i="15"/>
  <c r="R25" i="20"/>
  <c r="P27" i="20"/>
  <c r="I24" i="20"/>
  <c r="M24" i="20"/>
  <c r="R27" i="20"/>
  <c r="I27" i="20"/>
  <c r="K24" i="20"/>
  <c r="M26" i="20"/>
  <c r="H24" i="20"/>
  <c r="M23" i="20"/>
  <c r="AW94" i="15"/>
  <c r="H26" i="20"/>
  <c r="K27" i="20"/>
  <c r="M25" i="20"/>
  <c r="R26" i="20"/>
  <c r="I25" i="20"/>
  <c r="R24" i="20"/>
  <c r="N24" i="20"/>
  <c r="P24" i="20"/>
  <c r="H23" i="20"/>
  <c r="P23" i="20"/>
  <c r="M27" i="20"/>
  <c r="I26" i="20"/>
  <c r="I23" i="20"/>
  <c r="BG86" i="15"/>
  <c r="BG41" i="15"/>
  <c r="BG84" i="15"/>
  <c r="BG24" i="15"/>
  <c r="BG37" i="15"/>
  <c r="BG61" i="15"/>
  <c r="E31" i="21"/>
  <c r="G31" i="21"/>
  <c r="AT93" i="15"/>
  <c r="AT92" i="15"/>
  <c r="AT91" i="15"/>
  <c r="BG54" i="15"/>
  <c r="AW92" i="15"/>
  <c r="BG87" i="15"/>
  <c r="BG39" i="15"/>
  <c r="BG9" i="15"/>
  <c r="BG40" i="15"/>
  <c r="BG45" i="15"/>
  <c r="T41" i="21"/>
  <c r="AW101" i="15"/>
  <c r="AW102" i="15"/>
  <c r="AW104" i="15"/>
  <c r="BG76" i="15"/>
  <c r="V41" i="21"/>
  <c r="E41" i="21"/>
  <c r="BI124" i="15"/>
  <c r="BI125" i="15" s="1"/>
  <c r="AW95" i="15"/>
  <c r="BG14" i="15"/>
  <c r="BG66" i="15"/>
  <c r="BG34" i="15"/>
  <c r="BG33" i="15"/>
  <c r="BG35" i="15"/>
  <c r="BE52" i="15"/>
  <c r="BD47" i="15"/>
  <c r="X41" i="21"/>
  <c r="AD41" i="21"/>
  <c r="AA41" i="21"/>
  <c r="U41" i="21"/>
  <c r="AT95" i="15"/>
  <c r="AT94" i="15"/>
  <c r="BE31" i="15"/>
  <c r="BD30" i="15"/>
  <c r="AD40" i="21"/>
  <c r="X40" i="21"/>
  <c r="AA40" i="21"/>
  <c r="U40" i="21"/>
  <c r="BG85" i="15"/>
  <c r="BG83" i="15"/>
  <c r="BG56" i="15"/>
  <c r="BG53" i="15"/>
  <c r="G32" i="21"/>
  <c r="E32" i="21"/>
  <c r="BG71" i="15"/>
  <c r="BF161" i="15"/>
  <c r="BG161" i="15" s="1"/>
  <c r="BD155" i="15"/>
  <c r="AT88" i="15"/>
  <c r="AT89" i="15"/>
  <c r="AT90" i="15"/>
  <c r="E40" i="21"/>
  <c r="AB40" i="21"/>
  <c r="V40" i="21"/>
  <c r="Z40" i="21"/>
  <c r="T40" i="21"/>
  <c r="S40" i="21"/>
  <c r="Y40" i="21"/>
  <c r="C40" i="21"/>
  <c r="G33" i="21"/>
  <c r="E33" i="21"/>
  <c r="BG57" i="15"/>
  <c r="BG32" i="15"/>
  <c r="BG36" i="15"/>
  <c r="BG82" i="15"/>
  <c r="AW99" i="15"/>
  <c r="BD153" i="15"/>
  <c r="BE153" i="15" s="1"/>
  <c r="BG153" i="15" s="1"/>
  <c r="AW98" i="15"/>
  <c r="AW96" i="15"/>
  <c r="BH153" i="15"/>
  <c r="AW97" i="15"/>
  <c r="BD151" i="15"/>
  <c r="BE151" i="15" s="1"/>
  <c r="BG151" i="15" s="1"/>
  <c r="BA89" i="15"/>
  <c r="AW89" i="15"/>
  <c r="AW90" i="15"/>
  <c r="BB89" i="15"/>
  <c r="BB90" i="15"/>
  <c r="BA91" i="15"/>
  <c r="BA90" i="15"/>
  <c r="BB91" i="15"/>
  <c r="BB88" i="15"/>
  <c r="BH151" i="15"/>
  <c r="AW88" i="15"/>
  <c r="AZ88" i="15"/>
  <c r="W40" i="21"/>
  <c r="AC40" i="21"/>
  <c r="BG15" i="15"/>
  <c r="BG25" i="15"/>
  <c r="BD12" i="15"/>
  <c r="BE13" i="15"/>
  <c r="C41" i="21"/>
  <c r="Y41" i="21"/>
  <c r="S41" i="21"/>
  <c r="Y204" i="15"/>
  <c r="AA82" i="15"/>
  <c r="AA202" i="15"/>
  <c r="AI201" i="15"/>
  <c r="Y193" i="15"/>
  <c r="AH182" i="15"/>
  <c r="Y135" i="15"/>
  <c r="AJ23" i="15"/>
  <c r="AJ143" i="15"/>
  <c r="AB176" i="15"/>
  <c r="AA139" i="15"/>
  <c r="Z213" i="15"/>
  <c r="Z137" i="15"/>
  <c r="AJ24" i="15"/>
  <c r="AJ144" i="15"/>
  <c r="AM116" i="15"/>
  <c r="AM235" i="15"/>
  <c r="AD216" i="15"/>
  <c r="AM163" i="15"/>
  <c r="AD89" i="15"/>
  <c r="AD209" i="15"/>
  <c r="AG132" i="15"/>
  <c r="AL173" i="15"/>
  <c r="AJ87" i="15"/>
  <c r="AJ207" i="15"/>
  <c r="AA137" i="15"/>
  <c r="AH152" i="15"/>
  <c r="AI13" i="15"/>
  <c r="AI133" i="15"/>
  <c r="AG203" i="15"/>
  <c r="AG83" i="15"/>
  <c r="AE151" i="15"/>
  <c r="AB168" i="15"/>
  <c r="AF130" i="15"/>
  <c r="AG26" i="15"/>
  <c r="AG146" i="15"/>
  <c r="AK217" i="15"/>
  <c r="X145" i="15"/>
  <c r="AF218" i="15"/>
  <c r="AF98" i="15"/>
  <c r="AC197" i="15"/>
  <c r="AC77" i="15"/>
  <c r="W200" i="15"/>
  <c r="W80" i="15"/>
  <c r="AJ218" i="15"/>
  <c r="AL152" i="15"/>
  <c r="AJ120" i="15"/>
  <c r="AJ239" i="15"/>
  <c r="AJ182" i="15"/>
  <c r="AA133" i="15"/>
  <c r="X130" i="15"/>
  <c r="AM177" i="15"/>
  <c r="AM88" i="15"/>
  <c r="AM208" i="15"/>
  <c r="AM157" i="15"/>
  <c r="AL143" i="15"/>
  <c r="Z236" i="15"/>
  <c r="AI192" i="15"/>
  <c r="Y142" i="15"/>
  <c r="AJ196" i="15"/>
  <c r="AJ76" i="15"/>
  <c r="AI205" i="15"/>
  <c r="AE170" i="15"/>
  <c r="AK67" i="15"/>
  <c r="AK187" i="15"/>
  <c r="AK66" i="15"/>
  <c r="AK186" i="15"/>
  <c r="AF214" i="15"/>
  <c r="AF94" i="15"/>
  <c r="AF128" i="15"/>
  <c r="AD169" i="15"/>
  <c r="AJ146" i="15"/>
  <c r="AJ26" i="15"/>
  <c r="AH189" i="15"/>
  <c r="AH69" i="15"/>
  <c r="AC117" i="15"/>
  <c r="AC236" i="15"/>
  <c r="AI134" i="15"/>
  <c r="AH184" i="15"/>
  <c r="AH149" i="15"/>
  <c r="X235" i="15"/>
  <c r="X116" i="15"/>
  <c r="AI92" i="15"/>
  <c r="AI212" i="15"/>
  <c r="AF195" i="15"/>
  <c r="AM25" i="15"/>
  <c r="AM145" i="15"/>
  <c r="AM26" i="15"/>
  <c r="AM146" i="15"/>
  <c r="AD134" i="15"/>
  <c r="AE141" i="15"/>
  <c r="Z126" i="15"/>
  <c r="X146" i="15"/>
  <c r="AA135" i="15"/>
  <c r="AJ220" i="15"/>
  <c r="AM174" i="15"/>
  <c r="AL137" i="15"/>
  <c r="AD140" i="15"/>
  <c r="X200" i="15"/>
  <c r="AM79" i="15"/>
  <c r="AM199" i="15"/>
  <c r="AD206" i="15"/>
  <c r="AM95" i="15"/>
  <c r="AM215" i="15"/>
  <c r="Y51" i="15"/>
  <c r="Y171" i="15"/>
  <c r="Z168" i="15"/>
  <c r="Z48" i="15"/>
  <c r="AH194" i="15"/>
  <c r="AM68" i="15"/>
  <c r="AM188" i="15"/>
  <c r="AM197" i="15"/>
  <c r="AM77" i="15"/>
  <c r="W127" i="15"/>
  <c r="AJ174" i="15"/>
  <c r="AG164" i="15"/>
  <c r="AG44" i="15"/>
  <c r="AI130" i="15"/>
  <c r="AI208" i="15"/>
  <c r="AG176" i="15"/>
  <c r="AE157" i="15"/>
  <c r="AE228" i="15"/>
  <c r="AL136" i="15"/>
  <c r="AK175" i="15"/>
  <c r="AM135" i="15"/>
  <c r="AB211" i="15"/>
  <c r="AB91" i="15"/>
  <c r="AE199" i="15"/>
  <c r="W6" i="15"/>
  <c r="W126" i="15"/>
  <c r="AL148" i="15"/>
  <c r="AI207" i="15"/>
  <c r="AA144" i="15"/>
  <c r="AF141" i="15"/>
  <c r="AJ154" i="15"/>
  <c r="Z38" i="15"/>
  <c r="Z158" i="15"/>
  <c r="Y195" i="15"/>
  <c r="AE68" i="15"/>
  <c r="AE188" i="15"/>
  <c r="AK180" i="15"/>
  <c r="AE163" i="15"/>
  <c r="AE43" i="15"/>
  <c r="AG170" i="15"/>
  <c r="AG50" i="15"/>
  <c r="AM160" i="15"/>
  <c r="AH128" i="15"/>
  <c r="AA169" i="15"/>
  <c r="AE150" i="15"/>
  <c r="AC217" i="15"/>
  <c r="AC97" i="15"/>
  <c r="Y156" i="15"/>
  <c r="Y36" i="15"/>
  <c r="AL205" i="15"/>
  <c r="AM172" i="15"/>
  <c r="AF178" i="15"/>
  <c r="AD217" i="15"/>
  <c r="W191" i="15"/>
  <c r="X214" i="15"/>
  <c r="X94" i="15"/>
  <c r="AA177" i="15"/>
  <c r="AI162" i="15"/>
  <c r="AH206" i="15"/>
  <c r="AM161" i="15"/>
  <c r="AF155" i="15"/>
  <c r="AE215" i="15"/>
  <c r="Z187" i="15"/>
  <c r="AG27" i="15"/>
  <c r="AG147" i="15"/>
  <c r="Z108" i="15"/>
  <c r="Z227" i="15"/>
  <c r="Y187" i="15"/>
  <c r="Y67" i="15"/>
  <c r="W79" i="15"/>
  <c r="W199" i="15"/>
  <c r="AJ178" i="15"/>
  <c r="X150" i="15"/>
  <c r="AC182" i="15"/>
  <c r="AG228" i="15"/>
  <c r="AI161" i="15"/>
  <c r="X142" i="15"/>
  <c r="W158" i="15"/>
  <c r="AB156" i="15"/>
  <c r="AL225" i="15"/>
  <c r="Z211" i="15"/>
  <c r="Y39" i="15"/>
  <c r="Y159" i="15"/>
  <c r="AC178" i="15"/>
  <c r="AD183" i="15"/>
  <c r="AF236" i="15"/>
  <c r="AE149" i="15"/>
  <c r="AM203" i="15"/>
  <c r="AF176" i="15"/>
  <c r="AF56" i="15"/>
  <c r="AC85" i="15"/>
  <c r="AC205" i="15"/>
  <c r="AL90" i="15"/>
  <c r="AL210" i="15"/>
  <c r="AL138" i="15"/>
  <c r="AG174" i="15"/>
  <c r="AG54" i="15"/>
  <c r="AC225" i="15"/>
  <c r="AD146" i="15"/>
  <c r="X27" i="15"/>
  <c r="X147" i="15"/>
  <c r="Y185" i="15"/>
  <c r="AG169" i="15"/>
  <c r="AG49" i="15"/>
  <c r="AF199" i="15"/>
  <c r="AM56" i="15"/>
  <c r="AM176" i="15"/>
  <c r="AI140" i="15"/>
  <c r="AF129" i="15"/>
  <c r="X239" i="15"/>
  <c r="AE197" i="15"/>
  <c r="AH220" i="15"/>
  <c r="AK211" i="15"/>
  <c r="AA179" i="15"/>
  <c r="AJ38" i="15"/>
  <c r="AJ158" i="15"/>
  <c r="AG209" i="15"/>
  <c r="AH237" i="15"/>
  <c r="X166" i="15"/>
  <c r="AI214" i="15"/>
  <c r="AA16" i="15"/>
  <c r="AA136" i="15"/>
  <c r="X179" i="15"/>
  <c r="X210" i="15"/>
  <c r="X90" i="15"/>
  <c r="AA221" i="15"/>
  <c r="AL176" i="15"/>
  <c r="AL56" i="15"/>
  <c r="AC68" i="15"/>
  <c r="AC188" i="15"/>
  <c r="AG29" i="15"/>
  <c r="AG149" i="15"/>
  <c r="AB181" i="15"/>
  <c r="AE209" i="15"/>
  <c r="AB185" i="15"/>
  <c r="X194" i="15"/>
  <c r="Y237" i="15"/>
  <c r="AJ152" i="15"/>
  <c r="Z217" i="15"/>
  <c r="Z97" i="15"/>
  <c r="AC158" i="15"/>
  <c r="AC38" i="15"/>
  <c r="AB89" i="15"/>
  <c r="AB209" i="15"/>
  <c r="AM196" i="15"/>
  <c r="Y182" i="15"/>
  <c r="AI239" i="15"/>
  <c r="W179" i="15"/>
  <c r="Z234" i="15"/>
  <c r="X207" i="15"/>
  <c r="AH202" i="15"/>
  <c r="AI203" i="15"/>
  <c r="AJ164" i="15"/>
  <c r="AJ44" i="15"/>
  <c r="AD177" i="15"/>
  <c r="AI178" i="15"/>
  <c r="Y155" i="15"/>
  <c r="W186" i="15"/>
  <c r="W66" i="15"/>
  <c r="AA162" i="15"/>
  <c r="AI236" i="15"/>
  <c r="AF154" i="15"/>
  <c r="AM136" i="15"/>
  <c r="AF190" i="15"/>
  <c r="AL144" i="15"/>
  <c r="AD193" i="15"/>
  <c r="AA206" i="15"/>
  <c r="AF175" i="15"/>
  <c r="AG199" i="15"/>
  <c r="AG79" i="15"/>
  <c r="W240" i="15"/>
  <c r="AB6" i="15"/>
  <c r="AB126" i="15"/>
  <c r="AB153" i="15"/>
  <c r="AJ237" i="15"/>
  <c r="AJ118" i="15"/>
  <c r="AF201" i="15"/>
  <c r="AD129" i="15"/>
  <c r="W170" i="15"/>
  <c r="W50" i="15"/>
  <c r="AB27" i="15"/>
  <c r="AB147" i="15"/>
  <c r="AB239" i="15"/>
  <c r="W197" i="15"/>
  <c r="W77" i="15"/>
  <c r="AJ163" i="15"/>
  <c r="AJ43" i="15"/>
  <c r="AF161" i="15"/>
  <c r="AD159" i="15"/>
  <c r="AL191" i="15"/>
  <c r="AL71" i="15"/>
  <c r="Z192" i="15"/>
  <c r="X189" i="15"/>
  <c r="X69" i="15"/>
  <c r="AA152" i="15"/>
  <c r="AE192" i="15"/>
  <c r="AE131" i="15"/>
  <c r="AF166" i="15"/>
  <c r="AC238" i="15"/>
  <c r="Z22" i="15"/>
  <c r="Z142" i="15"/>
  <c r="AA166" i="15"/>
  <c r="AE227" i="15"/>
  <c r="AH144" i="15"/>
  <c r="W171" i="15"/>
  <c r="Y146" i="15"/>
  <c r="Y178" i="15"/>
  <c r="Z7" i="15"/>
  <c r="Z127" i="15"/>
  <c r="AE154" i="15"/>
  <c r="AE34" i="15"/>
  <c r="AJ138" i="15"/>
  <c r="AB40" i="15"/>
  <c r="AB160" i="15"/>
  <c r="Y137" i="15"/>
  <c r="AK90" i="15"/>
  <c r="AK210" i="15"/>
  <c r="X190" i="15"/>
  <c r="X70" i="15"/>
  <c r="AM209" i="15"/>
  <c r="AM89" i="15"/>
  <c r="AH228" i="15"/>
  <c r="AG152" i="15"/>
  <c r="AC159" i="15"/>
  <c r="AF207" i="15"/>
  <c r="AF87" i="15"/>
  <c r="X170" i="15"/>
  <c r="Z189" i="15"/>
  <c r="X173" i="15"/>
  <c r="AB188" i="15"/>
  <c r="Z130" i="15"/>
  <c r="AB140" i="15"/>
  <c r="AI160" i="15"/>
  <c r="AK137" i="15"/>
  <c r="Z195" i="15"/>
  <c r="AF234" i="15"/>
  <c r="AF115" i="15"/>
  <c r="Y89" i="15"/>
  <c r="Y209" i="15"/>
  <c r="AM96" i="15"/>
  <c r="AM216" i="15"/>
  <c r="AG47" i="15"/>
  <c r="AG167" i="15"/>
  <c r="AH209" i="15"/>
  <c r="AB161" i="15"/>
  <c r="Z145" i="15"/>
  <c r="AE175" i="15"/>
  <c r="X139" i="15"/>
  <c r="AI171" i="15"/>
  <c r="AC183" i="15"/>
  <c r="AI197" i="15"/>
  <c r="AJ153" i="15"/>
  <c r="W131" i="15"/>
  <c r="AK205" i="15"/>
  <c r="AK166" i="15"/>
  <c r="AH196" i="15"/>
  <c r="AD224" i="15"/>
  <c r="W185" i="15"/>
  <c r="AK194" i="15"/>
  <c r="Z204" i="15"/>
  <c r="X175" i="15"/>
  <c r="W207" i="15"/>
  <c r="AE240" i="15"/>
  <c r="AG136" i="15"/>
  <c r="AG16" i="15"/>
  <c r="AK183" i="15"/>
  <c r="W215" i="15"/>
  <c r="W95" i="15"/>
  <c r="Z132" i="15"/>
  <c r="AE153" i="15"/>
  <c r="Y8" i="15"/>
  <c r="Y128" i="15"/>
  <c r="AA129" i="15"/>
  <c r="AI66" i="15"/>
  <c r="AI186" i="15"/>
  <c r="AE182" i="15"/>
  <c r="AK184" i="15"/>
  <c r="Z238" i="15"/>
  <c r="AC170" i="15"/>
  <c r="AC50" i="15"/>
  <c r="Y218" i="15"/>
  <c r="Z161" i="15"/>
  <c r="AF185" i="15"/>
  <c r="AD184" i="15"/>
  <c r="AC195" i="15"/>
  <c r="AC177" i="15"/>
  <c r="X195" i="15"/>
  <c r="AL214" i="15"/>
  <c r="AL94" i="15"/>
  <c r="AH186" i="15"/>
  <c r="AM133" i="15"/>
  <c r="AF220" i="15"/>
  <c r="AJ183" i="15"/>
  <c r="AC240" i="15"/>
  <c r="AI191" i="15"/>
  <c r="AI164" i="15"/>
  <c r="AA212" i="15"/>
  <c r="AB94" i="15"/>
  <c r="AB214" i="15"/>
  <c r="Y141" i="15"/>
  <c r="AA234" i="15"/>
  <c r="AB203" i="15"/>
  <c r="AE206" i="15"/>
  <c r="AG31" i="15"/>
  <c r="AG151" i="15"/>
  <c r="AH204" i="15"/>
  <c r="W129" i="15"/>
  <c r="W9" i="15"/>
  <c r="AG216" i="15"/>
  <c r="AG96" i="15"/>
  <c r="AA138" i="15"/>
  <c r="AA93" i="15"/>
  <c r="AA213" i="15"/>
  <c r="Y165" i="15"/>
  <c r="AJ211" i="15"/>
  <c r="AD175" i="15"/>
  <c r="X66" i="15"/>
  <c r="X186" i="15"/>
  <c r="AM151" i="15"/>
  <c r="AD168" i="15"/>
  <c r="AM170" i="15"/>
  <c r="AM50" i="15"/>
  <c r="AJ214" i="15"/>
  <c r="AB194" i="15"/>
  <c r="AI145" i="15"/>
  <c r="X211" i="15"/>
  <c r="X91" i="15"/>
  <c r="AL236" i="15"/>
  <c r="AE224" i="15"/>
  <c r="X215" i="15"/>
  <c r="X95" i="15"/>
  <c r="AE176" i="15"/>
  <c r="AE56" i="15"/>
  <c r="X224" i="15"/>
  <c r="AB197" i="15"/>
  <c r="AE161" i="15"/>
  <c r="AL150" i="15"/>
  <c r="AG224" i="15"/>
  <c r="X160" i="15"/>
  <c r="AJ234" i="15"/>
  <c r="Y132" i="15"/>
  <c r="Z193" i="15"/>
  <c r="AK207" i="15"/>
  <c r="AF224" i="15"/>
  <c r="W134" i="15"/>
  <c r="W14" i="15"/>
  <c r="AI131" i="15"/>
  <c r="AH163" i="15"/>
  <c r="AI226" i="15"/>
  <c r="X8" i="15"/>
  <c r="X128" i="15"/>
  <c r="AF192" i="15"/>
  <c r="AH213" i="15"/>
  <c r="AI234" i="15"/>
  <c r="AF203" i="15"/>
  <c r="AF83" i="15"/>
  <c r="AA189" i="15"/>
  <c r="AL211" i="15"/>
  <c r="X162" i="15"/>
  <c r="W216" i="15"/>
  <c r="AJ150" i="15"/>
  <c r="AG22" i="15"/>
  <c r="AG142" i="15"/>
  <c r="AG214" i="15"/>
  <c r="AK147" i="15"/>
  <c r="AG45" i="15"/>
  <c r="AG165" i="15"/>
  <c r="AC156" i="15"/>
  <c r="AC36" i="15"/>
  <c r="AI204" i="15"/>
  <c r="W139" i="15"/>
  <c r="W52" i="15"/>
  <c r="W172" i="15"/>
  <c r="W91" i="15"/>
  <c r="W211" i="15"/>
  <c r="AB210" i="15"/>
  <c r="AD203" i="15"/>
  <c r="AA224" i="15"/>
  <c r="X169" i="15"/>
  <c r="AL179" i="15"/>
  <c r="AK191" i="15"/>
  <c r="AF200" i="15"/>
  <c r="X217" i="15"/>
  <c r="AA215" i="15"/>
  <c r="AH217" i="15"/>
  <c r="AK138" i="15"/>
  <c r="AK198" i="15"/>
  <c r="AE184" i="15"/>
  <c r="Y175" i="15"/>
  <c r="AH203" i="15"/>
  <c r="W137" i="15"/>
  <c r="AK133" i="15"/>
  <c r="AE217" i="15"/>
  <c r="AB224" i="15"/>
  <c r="AE132" i="15"/>
  <c r="AD219" i="15"/>
  <c r="AD154" i="15"/>
  <c r="AD34" i="15"/>
  <c r="AH155" i="15"/>
  <c r="Z135" i="15"/>
  <c r="AK118" i="15"/>
  <c r="AK237" i="15"/>
  <c r="Z237" i="15"/>
  <c r="AB144" i="15"/>
  <c r="Z138" i="15"/>
  <c r="AJ195" i="15"/>
  <c r="AF238" i="15"/>
  <c r="AF119" i="15"/>
  <c r="X206" i="15"/>
  <c r="AH141" i="15"/>
  <c r="W174" i="15"/>
  <c r="W204" i="15"/>
  <c r="AL220" i="15"/>
  <c r="AA186" i="15"/>
  <c r="X174" i="15"/>
  <c r="W142" i="15"/>
  <c r="AF169" i="15"/>
  <c r="AM180" i="15"/>
  <c r="AE159" i="15"/>
  <c r="AE139" i="15"/>
  <c r="Y6" i="15"/>
  <c r="Y126" i="15"/>
  <c r="X138" i="15"/>
  <c r="Y161" i="15"/>
  <c r="AK181" i="15"/>
  <c r="AG159" i="15"/>
  <c r="AC164" i="15"/>
  <c r="AC44" i="15"/>
  <c r="Y240" i="15"/>
  <c r="AA181" i="15"/>
  <c r="AC126" i="15"/>
  <c r="AC204" i="15"/>
  <c r="AG193" i="15"/>
  <c r="AJ11" i="15"/>
  <c r="AJ131" i="15"/>
  <c r="W154" i="15"/>
  <c r="W34" i="15"/>
  <c r="AJ172" i="15"/>
  <c r="AA237" i="15"/>
  <c r="W214" i="15"/>
  <c r="W94" i="15"/>
  <c r="AI180" i="15"/>
  <c r="AD240" i="15"/>
  <c r="AE93" i="15"/>
  <c r="AE213" i="15"/>
  <c r="AD186" i="15"/>
  <c r="AJ147" i="15"/>
  <c r="AJ27" i="15"/>
  <c r="AC138" i="15"/>
  <c r="AM182" i="15"/>
  <c r="AI132" i="15"/>
  <c r="AM147" i="15"/>
  <c r="AM27" i="15"/>
  <c r="AH92" i="15"/>
  <c r="AH212" i="15"/>
  <c r="AE115" i="15"/>
  <c r="AE234" i="15"/>
  <c r="Z176" i="15"/>
  <c r="Z56" i="15"/>
  <c r="Y91" i="15"/>
  <c r="Y211" i="15"/>
  <c r="AI163" i="15"/>
  <c r="AE237" i="15"/>
  <c r="AM200" i="15"/>
  <c r="AM80" i="15"/>
  <c r="AC145" i="15"/>
  <c r="AC25" i="15"/>
  <c r="X143" i="15"/>
  <c r="AA194" i="15"/>
  <c r="AI240" i="15"/>
  <c r="AK56" i="15"/>
  <c r="AK176" i="15"/>
  <c r="AB201" i="15"/>
  <c r="AM212" i="15"/>
  <c r="AF146" i="15"/>
  <c r="AF26" i="15"/>
  <c r="Y149" i="15"/>
  <c r="AK173" i="15"/>
  <c r="AF29" i="15"/>
  <c r="AF149" i="15"/>
  <c r="AJ151" i="15"/>
  <c r="AC23" i="15"/>
  <c r="AC143" i="15"/>
  <c r="AF170" i="15"/>
  <c r="AM201" i="15"/>
  <c r="AM81" i="15"/>
  <c r="AA145" i="15"/>
  <c r="AB238" i="15"/>
  <c r="AB119" i="15"/>
  <c r="AK149" i="15"/>
  <c r="AK130" i="15"/>
  <c r="AE220" i="15"/>
  <c r="W31" i="15"/>
  <c r="AK28" i="15"/>
  <c r="AH20" i="15"/>
  <c r="W11" i="15"/>
  <c r="AE75" i="15"/>
  <c r="Z73" i="15"/>
  <c r="AB97" i="15"/>
  <c r="Z15" i="15"/>
  <c r="AA60" i="15"/>
  <c r="AI121" i="15"/>
  <c r="AK13" i="15"/>
  <c r="AM121" i="15"/>
  <c r="AC17" i="15"/>
  <c r="AB36" i="15"/>
  <c r="AC64" i="15"/>
  <c r="AE41" i="15"/>
  <c r="AJ98" i="15"/>
  <c r="AL86" i="15"/>
  <c r="Y25" i="15"/>
  <c r="AH23" i="15"/>
  <c r="AG119" i="15"/>
  <c r="AD119" i="15"/>
  <c r="Z60" i="15"/>
  <c r="W37" i="15"/>
  <c r="AH31" i="15"/>
  <c r="AK19" i="15"/>
  <c r="W46" i="15"/>
  <c r="AB12" i="15"/>
  <c r="AC40" i="15"/>
  <c r="AA107" i="15"/>
  <c r="AG46" i="15"/>
  <c r="AD19" i="15"/>
  <c r="AD88" i="15"/>
  <c r="AH25" i="15"/>
  <c r="W88" i="15"/>
  <c r="AH57" i="15"/>
  <c r="AJ109" i="15"/>
  <c r="AM41" i="15"/>
  <c r="AC54" i="15"/>
  <c r="AE15" i="15"/>
  <c r="AD50" i="15"/>
  <c r="AK73" i="15"/>
  <c r="AF13" i="15"/>
  <c r="AI80" i="15"/>
  <c r="W15" i="15"/>
  <c r="AM99" i="15"/>
  <c r="AI81" i="15"/>
  <c r="AH44" i="15"/>
  <c r="AB25" i="15"/>
  <c r="X121" i="15"/>
  <c r="AH17" i="15"/>
  <c r="AE52" i="15"/>
  <c r="AH54" i="15"/>
  <c r="AI6" i="15"/>
  <c r="AH85" i="15"/>
  <c r="W101" i="15"/>
  <c r="AA21" i="15"/>
  <c r="AF66" i="15"/>
  <c r="AJ14" i="15"/>
  <c r="AF62" i="15"/>
  <c r="AG105" i="15"/>
  <c r="X50" i="15"/>
  <c r="AM37" i="15"/>
  <c r="AF32" i="15"/>
  <c r="AL11" i="15"/>
  <c r="X58" i="15"/>
  <c r="AA50" i="15"/>
  <c r="AA88" i="15"/>
  <c r="AL32" i="15"/>
  <c r="AD38" i="15"/>
  <c r="AF96" i="15"/>
  <c r="AI101" i="15"/>
  <c r="AE57" i="15"/>
  <c r="AC71" i="15"/>
  <c r="AL73" i="15"/>
  <c r="Z28" i="15"/>
  <c r="AL82" i="15"/>
  <c r="AK24" i="15"/>
  <c r="AD69" i="15"/>
  <c r="W27" i="15"/>
  <c r="AJ54" i="15"/>
  <c r="AF64" i="15"/>
  <c r="AH115" i="15"/>
  <c r="X63" i="15"/>
  <c r="AK86" i="15"/>
  <c r="AG14" i="15"/>
  <c r="AG41" i="15"/>
  <c r="AA53" i="15"/>
  <c r="Y54" i="15"/>
  <c r="AI85" i="15"/>
  <c r="Y58" i="15"/>
  <c r="AJ91" i="15"/>
  <c r="AK20" i="15"/>
  <c r="AB116" i="15"/>
  <c r="AD21" i="15"/>
  <c r="AJ82" i="15"/>
  <c r="Y50" i="15"/>
  <c r="AF80" i="15"/>
  <c r="AD17" i="15"/>
  <c r="W55" i="15"/>
  <c r="AD71" i="15"/>
  <c r="AG6" i="15"/>
  <c r="AB115" i="15"/>
  <c r="AD9" i="15"/>
  <c r="AK17" i="15"/>
  <c r="AB28" i="15"/>
  <c r="AJ55" i="15"/>
  <c r="AA83" i="15"/>
  <c r="AL35" i="15"/>
  <c r="AK41" i="15"/>
  <c r="AE19" i="15"/>
  <c r="AH93" i="15"/>
  <c r="AK96" i="15"/>
  <c r="AM46" i="15"/>
  <c r="AF16" i="15"/>
  <c r="AH66" i="15"/>
  <c r="AE13" i="15"/>
  <c r="AC109" i="15"/>
  <c r="AH105" i="15"/>
  <c r="AA51" i="15"/>
  <c r="AG18" i="15"/>
  <c r="AJ52" i="15"/>
  <c r="AA96" i="15"/>
  <c r="AG116" i="15"/>
  <c r="AL65" i="15"/>
  <c r="AA100" i="15"/>
  <c r="AI94" i="15"/>
  <c r="AF106" i="15"/>
  <c r="AG84" i="15"/>
  <c r="Z68" i="15"/>
  <c r="Y85" i="15"/>
  <c r="AK87" i="15"/>
  <c r="Y72" i="15"/>
  <c r="AG73" i="15"/>
  <c r="AA26" i="15"/>
  <c r="AL117" i="15"/>
  <c r="W82" i="15"/>
  <c r="AJ81" i="15"/>
  <c r="X117" i="15"/>
  <c r="AE64" i="15"/>
  <c r="AF105" i="15"/>
  <c r="AJ107" i="15"/>
  <c r="AL55" i="15"/>
  <c r="AM60" i="15"/>
  <c r="AJ101" i="15"/>
  <c r="AE23" i="15"/>
  <c r="AM76" i="15"/>
  <c r="Y76" i="15"/>
  <c r="AI30" i="15"/>
  <c r="AA70" i="15"/>
  <c r="AF75" i="15"/>
  <c r="AK51" i="15"/>
  <c r="AI9" i="15"/>
  <c r="W19" i="15"/>
  <c r="AL80" i="15"/>
  <c r="X21" i="15"/>
  <c r="AL88" i="15"/>
  <c r="AH62" i="15"/>
  <c r="AE107" i="15"/>
  <c r="X25" i="15"/>
  <c r="AK14" i="15"/>
  <c r="AB109" i="15"/>
  <c r="Z120" i="15"/>
  <c r="AD101" i="15"/>
  <c r="AL97" i="15"/>
  <c r="Z32" i="15"/>
  <c r="Z25" i="15"/>
  <c r="Y10" i="15"/>
  <c r="AB66" i="15"/>
  <c r="Y64" i="15"/>
  <c r="W13" i="15"/>
  <c r="AM117" i="15"/>
  <c r="AG62" i="15"/>
  <c r="AK8" i="15"/>
  <c r="AE29" i="15"/>
  <c r="AL31" i="15"/>
  <c r="W38" i="15"/>
  <c r="AH29" i="15"/>
  <c r="AD87" i="15"/>
  <c r="AM19" i="15"/>
  <c r="Y71" i="15"/>
  <c r="AI115" i="15"/>
  <c r="X17" i="15"/>
  <c r="X77" i="15"/>
  <c r="AM14" i="15"/>
  <c r="AE98" i="15"/>
  <c r="X47" i="15"/>
  <c r="Z100" i="15"/>
  <c r="AC19" i="15"/>
  <c r="X24" i="15"/>
  <c r="AL95" i="15"/>
  <c r="X100" i="15"/>
  <c r="X19" i="15"/>
  <c r="AK75" i="15"/>
  <c r="AL30" i="15"/>
  <c r="AB22" i="15"/>
  <c r="AH74" i="15"/>
  <c r="Z72" i="15"/>
  <c r="AH61" i="15"/>
  <c r="AD23" i="15"/>
  <c r="X80" i="15"/>
  <c r="AG7" i="15"/>
  <c r="AB59" i="15"/>
  <c r="AL22" i="15"/>
  <c r="AA36" i="15"/>
  <c r="AB19" i="15"/>
  <c r="AG61" i="15"/>
  <c r="AB106" i="15"/>
  <c r="AI117" i="15"/>
  <c r="AM92" i="15"/>
  <c r="AE121" i="15"/>
  <c r="AH117" i="15"/>
  <c r="AM36" i="15"/>
  <c r="AC75" i="15"/>
  <c r="W12" i="15"/>
  <c r="AH59" i="15"/>
  <c r="AH64" i="15"/>
  <c r="AL81" i="15"/>
  <c r="AH47" i="15"/>
  <c r="X64" i="15"/>
  <c r="AF15" i="15"/>
  <c r="AD25" i="15"/>
  <c r="AM40" i="15"/>
  <c r="AH79" i="15"/>
  <c r="AJ33" i="15"/>
  <c r="X109" i="15"/>
  <c r="Y40" i="15"/>
  <c r="AM38" i="15"/>
  <c r="AL29" i="15"/>
  <c r="AK100" i="15"/>
  <c r="AM85" i="15"/>
  <c r="AA62" i="15"/>
  <c r="Z116" i="15"/>
  <c r="AI61" i="15"/>
  <c r="AB9" i="15"/>
  <c r="AC46" i="15"/>
  <c r="AK47" i="15"/>
  <c r="X65" i="15"/>
  <c r="AD96" i="15"/>
  <c r="Y31" i="15"/>
  <c r="AI31" i="15"/>
  <c r="AG53" i="15"/>
  <c r="AD86" i="15"/>
  <c r="AL40" i="15"/>
  <c r="AB20" i="15"/>
  <c r="AJ62" i="15"/>
  <c r="AI64" i="15"/>
  <c r="Z27" i="15"/>
  <c r="AB68" i="15"/>
  <c r="AC11" i="15"/>
  <c r="Y28" i="15"/>
  <c r="Z30" i="15"/>
  <c r="AI88" i="15"/>
  <c r="AL41" i="15"/>
  <c r="AM15" i="15"/>
  <c r="Z8" i="15"/>
  <c r="AE21" i="15"/>
  <c r="Y118" i="15"/>
  <c r="AJ90" i="15"/>
  <c r="X33" i="15"/>
  <c r="AH35" i="15"/>
  <c r="AI91" i="15"/>
  <c r="Z121" i="15"/>
  <c r="AF61" i="15"/>
  <c r="AD12" i="15"/>
  <c r="AM64" i="15"/>
  <c r="AA19" i="15"/>
  <c r="AM65" i="15"/>
  <c r="AH96" i="15"/>
  <c r="AL61" i="15"/>
  <c r="AL87" i="15"/>
  <c r="AK74" i="15"/>
  <c r="AG100" i="15"/>
  <c r="AA98" i="15"/>
  <c r="AK18" i="15"/>
  <c r="Z101" i="15"/>
  <c r="AE18" i="15"/>
  <c r="AD47" i="15"/>
  <c r="AJ18" i="15"/>
  <c r="AH76" i="15"/>
  <c r="AK35" i="15"/>
  <c r="X12" i="15"/>
  <c r="X38" i="15"/>
  <c r="AF17" i="15"/>
  <c r="Z118" i="15"/>
  <c r="AH77" i="15"/>
  <c r="AG10" i="15"/>
  <c r="AI14" i="15"/>
  <c r="AB37" i="15"/>
  <c r="Y81" i="15"/>
  <c r="AA49" i="15"/>
  <c r="AK88" i="15"/>
  <c r="AG71" i="15"/>
  <c r="AC93" i="15"/>
  <c r="X71" i="15"/>
  <c r="Y19" i="15"/>
  <c r="AH70" i="15"/>
  <c r="AJ115" i="15"/>
  <c r="AF21" i="15"/>
  <c r="AI8" i="15"/>
  <c r="AB42" i="15"/>
  <c r="AB99" i="15"/>
  <c r="AH21" i="15"/>
  <c r="AE48" i="15"/>
  <c r="AI119" i="15"/>
  <c r="AD30" i="15"/>
  <c r="Z13" i="15"/>
  <c r="W98" i="15"/>
  <c r="W64" i="15"/>
  <c r="AB120" i="15"/>
  <c r="Z41" i="15"/>
  <c r="AM32" i="15"/>
  <c r="AJ13" i="15"/>
  <c r="AJ80" i="15"/>
  <c r="AJ92" i="15"/>
  <c r="AG32" i="15"/>
  <c r="AL100" i="15"/>
  <c r="AC55" i="15"/>
  <c r="AG115" i="15"/>
  <c r="AD51" i="15"/>
  <c r="AG30" i="15"/>
  <c r="AJ121" i="15"/>
  <c r="Y120" i="15"/>
  <c r="W47" i="15"/>
  <c r="Z109" i="15"/>
  <c r="AA20" i="15"/>
  <c r="Z71" i="15"/>
  <c r="AF19" i="15"/>
  <c r="AE59" i="15"/>
  <c r="X45" i="15"/>
  <c r="AB26" i="15"/>
  <c r="AD42" i="15"/>
  <c r="Y14" i="15"/>
  <c r="Z40" i="15"/>
  <c r="AB21" i="15"/>
  <c r="AI33" i="15"/>
  <c r="AL108" i="15"/>
  <c r="AM42" i="15"/>
  <c r="AM86" i="15"/>
  <c r="Z115" i="15"/>
  <c r="AH46" i="15"/>
  <c r="AB49" i="15"/>
  <c r="X88" i="15"/>
  <c r="Y18" i="15"/>
  <c r="AL47" i="15"/>
  <c r="AG121" i="15"/>
  <c r="W72" i="15"/>
  <c r="AJ61" i="15"/>
  <c r="Y101" i="15"/>
  <c r="AB74" i="15"/>
  <c r="AB7" i="15"/>
  <c r="AM53" i="15"/>
  <c r="AI72" i="15"/>
  <c r="AI26" i="15"/>
  <c r="AI105" i="15"/>
  <c r="AK23" i="15"/>
  <c r="AB72" i="15"/>
  <c r="AA42" i="15"/>
  <c r="Z6" i="15"/>
  <c r="AD74" i="15"/>
  <c r="AI50" i="15"/>
  <c r="AC74" i="15"/>
  <c r="AD49" i="15"/>
  <c r="AG65" i="15"/>
  <c r="AF91" i="15"/>
  <c r="AH88" i="15"/>
  <c r="X76" i="15"/>
  <c r="AK53" i="15"/>
  <c r="AM24" i="15"/>
  <c r="AA95" i="15"/>
  <c r="AG59" i="15"/>
  <c r="AK29" i="15"/>
  <c r="AM18" i="15"/>
  <c r="AC58" i="15"/>
  <c r="AJ100" i="15"/>
  <c r="AD46" i="15"/>
  <c r="AG82" i="15"/>
  <c r="AH101" i="15"/>
  <c r="Z94" i="15"/>
  <c r="AD98" i="15"/>
  <c r="AA31" i="15"/>
  <c r="AC10" i="15"/>
  <c r="AL13" i="15"/>
  <c r="X41" i="15"/>
  <c r="AG64" i="15"/>
  <c r="AC30" i="15"/>
  <c r="W28" i="15"/>
  <c r="Y75" i="15"/>
  <c r="AK97" i="15"/>
  <c r="AF65" i="15"/>
  <c r="W100" i="15"/>
  <c r="AC92" i="15"/>
  <c r="W71" i="15"/>
  <c r="AI16" i="15"/>
  <c r="AL15" i="15"/>
  <c r="X79" i="15"/>
  <c r="AB54" i="15"/>
  <c r="AI118" i="15"/>
  <c r="AI71" i="15"/>
  <c r="Z59" i="15"/>
  <c r="AE83" i="15"/>
  <c r="AL101" i="15"/>
  <c r="AM9" i="15"/>
  <c r="Y12" i="15"/>
  <c r="Y48" i="15"/>
  <c r="AK26" i="15"/>
  <c r="AC52" i="15"/>
  <c r="AF49" i="15"/>
  <c r="AF14" i="15"/>
  <c r="AD120" i="15"/>
  <c r="AI83" i="15"/>
  <c r="AI84" i="15"/>
  <c r="AM94" i="15"/>
  <c r="AD75" i="15"/>
  <c r="AC18" i="15"/>
  <c r="AD97" i="15"/>
  <c r="X75" i="15"/>
  <c r="AK98" i="15"/>
  <c r="AF30" i="15"/>
  <c r="AD52" i="15"/>
  <c r="AE12" i="15"/>
  <c r="Y47" i="15"/>
  <c r="Y82" i="15"/>
  <c r="AL107" i="15"/>
  <c r="AB81" i="15"/>
  <c r="AM23" i="15"/>
  <c r="Y60" i="15"/>
  <c r="W23" i="15"/>
  <c r="AM12" i="15"/>
  <c r="AJ35" i="15"/>
  <c r="AI41" i="15"/>
  <c r="AA10" i="15"/>
  <c r="AB50" i="15"/>
  <c r="AJ116" i="15"/>
  <c r="AF34" i="15"/>
  <c r="Y42" i="15"/>
  <c r="AL105" i="15"/>
  <c r="AK40" i="15"/>
  <c r="AC41" i="15"/>
  <c r="AF46" i="15"/>
  <c r="Z31" i="15"/>
  <c r="W54" i="15"/>
  <c r="AI74" i="15"/>
  <c r="Z70" i="15"/>
  <c r="AG74" i="15"/>
  <c r="AA80" i="15"/>
  <c r="AB79" i="15"/>
  <c r="AM16" i="15"/>
  <c r="AH119" i="15"/>
  <c r="Y41" i="15"/>
  <c r="AI79" i="15"/>
  <c r="Z69" i="15"/>
  <c r="AG12" i="15"/>
  <c r="AL45" i="15"/>
  <c r="AA46" i="15"/>
  <c r="AK59" i="15"/>
  <c r="AM58" i="15"/>
  <c r="AH11" i="15"/>
  <c r="X98" i="15"/>
  <c r="Z52" i="15"/>
  <c r="AG107" i="15"/>
  <c r="AK62" i="15"/>
  <c r="AB52" i="15"/>
  <c r="AC37" i="15"/>
  <c r="AA69" i="15"/>
  <c r="AM7" i="15"/>
  <c r="W65" i="15"/>
  <c r="W61" i="15"/>
  <c r="AB33" i="15"/>
  <c r="AI22" i="15"/>
  <c r="AF82" i="15"/>
  <c r="AB16" i="15"/>
  <c r="AH10" i="15"/>
  <c r="AF67" i="15"/>
  <c r="AM52" i="15"/>
  <c r="AM54" i="15"/>
  <c r="AF53" i="15"/>
  <c r="AE25" i="15"/>
  <c r="AK117" i="15"/>
  <c r="AF63" i="15"/>
  <c r="AK76" i="15"/>
  <c r="AJ73" i="15"/>
  <c r="X72" i="15"/>
  <c r="AH86" i="15"/>
  <c r="X37" i="15"/>
  <c r="AH80" i="15"/>
  <c r="AF48" i="15"/>
  <c r="X73" i="15"/>
  <c r="W10" i="15"/>
  <c r="X29" i="15"/>
  <c r="AB51" i="15"/>
  <c r="Z19" i="15"/>
  <c r="AB65" i="15"/>
  <c r="AC94" i="15"/>
  <c r="W42" i="15"/>
  <c r="AF8" i="15"/>
  <c r="AH100" i="15"/>
  <c r="AK78" i="15"/>
  <c r="AK79" i="15"/>
  <c r="AC100" i="15"/>
  <c r="AD57" i="15"/>
  <c r="Z92" i="15"/>
  <c r="AI120" i="15"/>
  <c r="AB101" i="15"/>
  <c r="AI86" i="15"/>
  <c r="AB62" i="15"/>
  <c r="AB95" i="15"/>
  <c r="AH37" i="15"/>
  <c r="AJ63" i="15"/>
  <c r="AB105" i="15"/>
  <c r="Y108" i="15"/>
  <c r="AJ10" i="15"/>
  <c r="AH49" i="15"/>
  <c r="W53" i="15"/>
  <c r="AJ105" i="15"/>
  <c r="W30" i="15"/>
  <c r="AE51" i="15"/>
  <c r="AD67" i="15"/>
  <c r="AJ77" i="15"/>
  <c r="AB31" i="15"/>
  <c r="AH40" i="15"/>
  <c r="AA11" i="15"/>
  <c r="Z12" i="15"/>
  <c r="X61" i="15"/>
  <c r="AC121" i="15"/>
  <c r="Z105" i="15"/>
  <c r="AL39" i="15"/>
  <c r="AL53" i="15"/>
  <c r="Y30" i="15"/>
  <c r="AK27" i="15"/>
  <c r="AK57" i="15"/>
  <c r="AC57" i="15"/>
  <c r="Z117" i="15"/>
  <c r="X78" i="15"/>
  <c r="AG42" i="15"/>
  <c r="X81" i="15"/>
  <c r="Y97" i="15"/>
  <c r="AI29" i="15"/>
  <c r="AE109" i="15"/>
  <c r="W73" i="15"/>
  <c r="AM43" i="15"/>
  <c r="AG55" i="15"/>
  <c r="AE20" i="15"/>
  <c r="X199" i="15"/>
  <c r="AA197" i="15"/>
  <c r="AK174" i="15"/>
  <c r="AA151" i="15"/>
  <c r="AL8" i="15"/>
  <c r="AL128" i="15"/>
  <c r="AF172" i="15"/>
  <c r="AD141" i="15"/>
  <c r="AG24" i="15"/>
  <c r="AG144" i="15"/>
  <c r="AK221" i="15"/>
  <c r="AD79" i="15"/>
  <c r="AD199" i="15"/>
  <c r="AK163" i="15"/>
  <c r="AF152" i="15"/>
  <c r="AK162" i="15"/>
  <c r="AD202" i="15"/>
  <c r="AD82" i="15"/>
  <c r="AJ197" i="15"/>
  <c r="X43" i="15"/>
  <c r="X163" i="15"/>
  <c r="Z149" i="15"/>
  <c r="AG182" i="15"/>
  <c r="Y136" i="15"/>
  <c r="Y16" i="15"/>
  <c r="AC29" i="15"/>
  <c r="AC149" i="15"/>
  <c r="W234" i="15"/>
  <c r="W115" i="15"/>
  <c r="AJ96" i="15"/>
  <c r="AJ216" i="15"/>
  <c r="AI228" i="15"/>
  <c r="AI109" i="15"/>
  <c r="AC153" i="15"/>
  <c r="AG181" i="15"/>
  <c r="AG162" i="15"/>
  <c r="AE130" i="15"/>
  <c r="AK127" i="15"/>
  <c r="AK7" i="15"/>
  <c r="AG226" i="15"/>
  <c r="AA161" i="15"/>
  <c r="AD192" i="15"/>
  <c r="AB14" i="15"/>
  <c r="AB134" i="15"/>
  <c r="AC175" i="15"/>
  <c r="Y56" i="15"/>
  <c r="Y176" i="15"/>
  <c r="W144" i="15"/>
  <c r="X178" i="15"/>
  <c r="AH226" i="15"/>
  <c r="AE168" i="15"/>
  <c r="AD210" i="15"/>
  <c r="AD90" i="15"/>
  <c r="AH65" i="15"/>
  <c r="AH185" i="15"/>
  <c r="AA236" i="15"/>
  <c r="AA117" i="15"/>
  <c r="AG81" i="15"/>
  <c r="AG201" i="15"/>
  <c r="AH235" i="15"/>
  <c r="AD172" i="15"/>
  <c r="Z151" i="15"/>
  <c r="AA132" i="15"/>
  <c r="AA180" i="15"/>
  <c r="AF133" i="15"/>
  <c r="AI129" i="15"/>
  <c r="AC127" i="15"/>
  <c r="Y93" i="15"/>
  <c r="Y213" i="15"/>
  <c r="AK188" i="15"/>
  <c r="AK68" i="15"/>
  <c r="AM213" i="15"/>
  <c r="X140" i="15"/>
  <c r="X20" i="15"/>
  <c r="AA210" i="15"/>
  <c r="AH197" i="15"/>
  <c r="Z172" i="15"/>
  <c r="Y147" i="15"/>
  <c r="Z185" i="15"/>
  <c r="X202" i="15"/>
  <c r="AD139" i="15"/>
  <c r="AA146" i="15"/>
  <c r="AH225" i="15"/>
  <c r="X171" i="15"/>
  <c r="X180" i="15"/>
  <c r="AF183" i="15"/>
  <c r="X148" i="15"/>
  <c r="Z183" i="15"/>
  <c r="AK219" i="15"/>
  <c r="AK106" i="15"/>
  <c r="AK225" i="15"/>
  <c r="AI173" i="15"/>
  <c r="AB135" i="15"/>
  <c r="AK199" i="15"/>
  <c r="AM226" i="15"/>
  <c r="Z106" i="15"/>
  <c r="Z225" i="15"/>
  <c r="AM144" i="15"/>
  <c r="AF151" i="15"/>
  <c r="AG48" i="15"/>
  <c r="AG168" i="15"/>
  <c r="AA203" i="15"/>
  <c r="AD225" i="15"/>
  <c r="X158" i="15"/>
  <c r="Y180" i="15"/>
  <c r="AH136" i="15"/>
  <c r="AM30" i="15"/>
  <c r="AM150" i="15"/>
  <c r="AB199" i="15"/>
  <c r="AF202" i="15"/>
  <c r="AD237" i="15"/>
  <c r="AL186" i="15"/>
  <c r="AL66" i="15"/>
  <c r="AG172" i="15"/>
  <c r="AI155" i="15"/>
  <c r="X132" i="15"/>
  <c r="AD196" i="15"/>
  <c r="AL142" i="15"/>
  <c r="AM137" i="15"/>
  <c r="AJ179" i="15"/>
  <c r="Z208" i="15"/>
  <c r="Z88" i="15"/>
  <c r="Y140" i="15"/>
  <c r="AK204" i="15"/>
  <c r="AH218" i="15"/>
  <c r="AG185" i="15"/>
  <c r="AB141" i="15"/>
  <c r="AF120" i="15"/>
  <c r="AF239" i="15"/>
  <c r="AH198" i="15"/>
  <c r="Y158" i="15"/>
  <c r="AG95" i="15"/>
  <c r="AG215" i="15"/>
  <c r="AA220" i="15"/>
  <c r="AE171" i="15"/>
  <c r="AM168" i="15"/>
  <c r="AM48" i="15"/>
  <c r="AG198" i="15"/>
  <c r="AG78" i="15"/>
  <c r="X129" i="15"/>
  <c r="X9" i="15"/>
  <c r="AD44" i="15"/>
  <c r="AD164" i="15"/>
  <c r="AI237" i="15"/>
  <c r="W239" i="15"/>
  <c r="AK179" i="15"/>
  <c r="W175" i="15"/>
  <c r="X196" i="15"/>
  <c r="AF147" i="15"/>
  <c r="AF27" i="15"/>
  <c r="AG86" i="15"/>
  <c r="AG206" i="15"/>
  <c r="AM227" i="15"/>
  <c r="AM108" i="15"/>
  <c r="X227" i="15"/>
  <c r="AA127" i="15"/>
  <c r="AF186" i="15"/>
  <c r="AH176" i="15"/>
  <c r="AG192" i="15"/>
  <c r="AK136" i="15"/>
  <c r="AE203" i="15"/>
  <c r="AI175" i="15"/>
  <c r="Z216" i="15"/>
  <c r="Z96" i="15"/>
  <c r="X155" i="15"/>
  <c r="X35" i="15"/>
  <c r="AD78" i="15"/>
  <c r="AD198" i="15"/>
  <c r="AM6" i="15"/>
  <c r="AM126" i="15"/>
  <c r="AI216" i="15"/>
  <c r="AK148" i="15"/>
  <c r="AC137" i="15"/>
  <c r="AG137" i="15"/>
  <c r="AJ181" i="15"/>
  <c r="AI200" i="15"/>
  <c r="AL203" i="15"/>
  <c r="Y208" i="15"/>
  <c r="AG97" i="15"/>
  <c r="AG217" i="15"/>
  <c r="W153" i="15"/>
  <c r="AK132" i="15"/>
  <c r="AB191" i="15"/>
  <c r="AI146" i="15"/>
  <c r="X221" i="15"/>
  <c r="AD204" i="15"/>
  <c r="Y162" i="15"/>
  <c r="AF144" i="15"/>
  <c r="AF24" i="15"/>
  <c r="AD144" i="15"/>
  <c r="AE167" i="15"/>
  <c r="AK218" i="15"/>
  <c r="AJ191" i="15"/>
  <c r="AH167" i="15"/>
  <c r="AC16" i="15"/>
  <c r="AC136" i="15"/>
  <c r="AL147" i="15"/>
  <c r="AE187" i="15"/>
  <c r="AE67" i="15"/>
  <c r="AC218" i="15"/>
  <c r="AA187" i="15"/>
  <c r="AM134" i="15"/>
  <c r="AB212" i="15"/>
  <c r="AB143" i="15"/>
  <c r="AH165" i="15"/>
  <c r="AI170" i="15"/>
  <c r="W63" i="15"/>
  <c r="W183" i="15"/>
  <c r="AF181" i="15"/>
  <c r="AF168" i="15"/>
  <c r="AD207" i="15"/>
  <c r="AC212" i="15"/>
  <c r="X225" i="15"/>
  <c r="AA149" i="15"/>
  <c r="X93" i="15"/>
  <c r="X213" i="15"/>
  <c r="AA141" i="15"/>
  <c r="AC128" i="15"/>
  <c r="AH211" i="15"/>
  <c r="AF226" i="15"/>
  <c r="AL224" i="15"/>
  <c r="AF143" i="15"/>
  <c r="AF23" i="15"/>
  <c r="AE91" i="15"/>
  <c r="AE211" i="15"/>
  <c r="AC219" i="15"/>
  <c r="AC99" i="15"/>
  <c r="AB129" i="15"/>
  <c r="AC163" i="15"/>
  <c r="AC43" i="15"/>
  <c r="AI184" i="15"/>
  <c r="AE169" i="15"/>
  <c r="Y201" i="15"/>
  <c r="X135" i="15"/>
  <c r="AK227" i="15"/>
  <c r="AD178" i="15"/>
  <c r="X131" i="15"/>
  <c r="AL219" i="15"/>
  <c r="AF126" i="15"/>
  <c r="Z235" i="15"/>
  <c r="AF142" i="15"/>
  <c r="AF22" i="15"/>
  <c r="AM131" i="15"/>
  <c r="AM74" i="15"/>
  <c r="AM194" i="15"/>
  <c r="AJ89" i="15"/>
  <c r="AJ209" i="15"/>
  <c r="AJ224" i="15"/>
  <c r="AF7" i="15"/>
  <c r="AF127" i="15"/>
  <c r="AL213" i="15"/>
  <c r="AL93" i="15"/>
  <c r="AD92" i="15"/>
  <c r="AD212" i="15"/>
  <c r="AF217" i="15"/>
  <c r="AF97" i="15"/>
  <c r="AB183" i="15"/>
  <c r="AB207" i="15"/>
  <c r="AC186" i="15"/>
  <c r="AC66" i="15"/>
  <c r="AD156" i="15"/>
  <c r="AD36" i="15"/>
  <c r="AG161" i="15"/>
  <c r="Z21" i="15"/>
  <c r="Z141" i="15"/>
  <c r="AG154" i="15"/>
  <c r="AL199" i="15"/>
  <c r="AB127" i="15"/>
  <c r="AJ193" i="15"/>
  <c r="AJ99" i="15"/>
  <c r="AJ219" i="15"/>
  <c r="Z190" i="15"/>
  <c r="AG134" i="15"/>
  <c r="AM70" i="15"/>
  <c r="AM190" i="15"/>
  <c r="AG156" i="15"/>
  <c r="AG36" i="15"/>
  <c r="AH181" i="15"/>
  <c r="X141" i="15"/>
  <c r="AL151" i="15"/>
  <c r="AA140" i="15"/>
  <c r="AE173" i="15"/>
  <c r="AJ128" i="15"/>
  <c r="AI63" i="15"/>
  <c r="AI183" i="15"/>
  <c r="AE172" i="15"/>
  <c r="AE193" i="15"/>
  <c r="AE106" i="15"/>
  <c r="AE225" i="15"/>
  <c r="AG194" i="15"/>
  <c r="AF139" i="15"/>
  <c r="AM207" i="15"/>
  <c r="AC196" i="15"/>
  <c r="AC76" i="15"/>
  <c r="AJ156" i="15"/>
  <c r="AJ36" i="15"/>
  <c r="AC187" i="15"/>
  <c r="AC67" i="15"/>
  <c r="AJ176" i="15"/>
  <c r="AJ56" i="15"/>
  <c r="AK169" i="15"/>
  <c r="AK49" i="15"/>
  <c r="AK208" i="15"/>
  <c r="Z163" i="15"/>
  <c r="Z43" i="15"/>
  <c r="AG213" i="15"/>
  <c r="AI177" i="15"/>
  <c r="AH164" i="15"/>
  <c r="AI235" i="15"/>
  <c r="AF138" i="15"/>
  <c r="AB227" i="15"/>
  <c r="Y214" i="15"/>
  <c r="Y94" i="15"/>
  <c r="AB155" i="15"/>
  <c r="AB151" i="15"/>
  <c r="AD148" i="15"/>
  <c r="W166" i="15"/>
  <c r="AH145" i="15"/>
  <c r="AM189" i="15"/>
  <c r="AM69" i="15"/>
  <c r="AA147" i="15"/>
  <c r="AC132" i="15"/>
  <c r="AE87" i="15"/>
  <c r="AE207" i="15"/>
  <c r="AL200" i="15"/>
  <c r="AA216" i="15"/>
  <c r="Y172" i="15"/>
  <c r="AL183" i="15"/>
  <c r="AL206" i="15"/>
  <c r="W201" i="15"/>
  <c r="W81" i="15"/>
  <c r="AJ37" i="15"/>
  <c r="AJ157" i="15"/>
  <c r="Z150" i="15"/>
  <c r="AG236" i="15"/>
  <c r="AG117" i="15"/>
  <c r="AG76" i="15"/>
  <c r="AG196" i="15"/>
  <c r="AJ165" i="15"/>
  <c r="AJ45" i="15"/>
  <c r="AG197" i="15"/>
  <c r="AG77" i="15"/>
  <c r="Y177" i="15"/>
  <c r="Y57" i="15"/>
  <c r="W192" i="15"/>
  <c r="AH216" i="15"/>
  <c r="Y143" i="15"/>
  <c r="W150" i="15"/>
  <c r="Y99" i="15"/>
  <c r="Y219" i="15"/>
  <c r="Z210" i="15"/>
  <c r="Y179" i="15"/>
  <c r="Z146" i="15"/>
  <c r="Z152" i="15"/>
  <c r="AD227" i="15"/>
  <c r="AD235" i="15"/>
  <c r="AB146" i="15"/>
  <c r="W135" i="15"/>
  <c r="AJ221" i="15"/>
  <c r="AB217" i="15"/>
  <c r="AE212" i="15"/>
  <c r="AE92" i="15"/>
  <c r="AB178" i="15"/>
  <c r="AB131" i="15"/>
  <c r="AH177" i="15"/>
  <c r="AJ173" i="15"/>
  <c r="AL228" i="15"/>
  <c r="AG133" i="15"/>
  <c r="AH168" i="15"/>
  <c r="AE219" i="15"/>
  <c r="AC193" i="15"/>
  <c r="AC73" i="15"/>
  <c r="Z184" i="15"/>
  <c r="AH139" i="15"/>
  <c r="AC227" i="15"/>
  <c r="AC108" i="15"/>
  <c r="Z143" i="15"/>
  <c r="Z23" i="15"/>
  <c r="AL140" i="15"/>
  <c r="AI217" i="15"/>
  <c r="AK212" i="15"/>
  <c r="AK92" i="15"/>
  <c r="AB234" i="15"/>
  <c r="AB202" i="15"/>
  <c r="AH150" i="15"/>
  <c r="AA174" i="15"/>
  <c r="AF209" i="15"/>
  <c r="AF89" i="15"/>
  <c r="AK120" i="15"/>
  <c r="AK239" i="15"/>
  <c r="AM181" i="15"/>
  <c r="AC171" i="15"/>
  <c r="AC51" i="15"/>
  <c r="AG155" i="15"/>
  <c r="AK145" i="15"/>
  <c r="AD135" i="15"/>
  <c r="AF137" i="15"/>
  <c r="AC179" i="15"/>
  <c r="AE194" i="15"/>
  <c r="AA201" i="15"/>
  <c r="X168" i="15"/>
  <c r="W213" i="15"/>
  <c r="W93" i="15"/>
  <c r="W167" i="15"/>
  <c r="Y138" i="15"/>
  <c r="AE221" i="15"/>
  <c r="AL194" i="15"/>
  <c r="AL178" i="15"/>
  <c r="AB184" i="15"/>
  <c r="AC184" i="15"/>
  <c r="AD228" i="15"/>
  <c r="AJ132" i="15"/>
  <c r="AE238" i="15"/>
  <c r="Y197" i="15"/>
  <c r="Y77" i="15"/>
  <c r="AG183" i="15"/>
  <c r="AM152" i="15"/>
  <c r="Y133" i="15"/>
  <c r="AB196" i="15"/>
  <c r="AJ228" i="15"/>
  <c r="AL34" i="15"/>
  <c r="AL154" i="15"/>
  <c r="X192" i="15"/>
  <c r="AB236" i="15"/>
  <c r="Y9" i="15"/>
  <c r="Y129" i="15"/>
  <c r="AE135" i="15"/>
  <c r="Y69" i="15"/>
  <c r="Y189" i="15"/>
  <c r="Z224" i="15"/>
  <c r="AA178" i="15"/>
  <c r="AJ186" i="15"/>
  <c r="AJ66" i="15"/>
  <c r="W176" i="15"/>
  <c r="W56" i="15"/>
  <c r="AK6" i="15"/>
  <c r="AK126" i="15"/>
  <c r="X234" i="15"/>
  <c r="X115" i="15"/>
  <c r="AG11" i="15"/>
  <c r="AG131" i="15"/>
  <c r="AK128" i="15"/>
  <c r="AM154" i="15"/>
  <c r="AE179" i="15"/>
  <c r="AC213" i="15"/>
  <c r="AC120" i="15"/>
  <c r="AC239" i="15"/>
  <c r="Z162" i="15"/>
  <c r="AL129" i="15"/>
  <c r="AL9" i="15"/>
  <c r="AE36" i="15"/>
  <c r="AE156" i="15"/>
  <c r="AK134" i="15"/>
  <c r="AF153" i="15"/>
  <c r="AF33" i="15"/>
  <c r="X136" i="15"/>
  <c r="X16" i="15"/>
  <c r="AC199" i="15"/>
  <c r="AC79" i="15"/>
  <c r="W160" i="15"/>
  <c r="AL237" i="15"/>
  <c r="AL118" i="15"/>
  <c r="AG85" i="15"/>
  <c r="AG205" i="15"/>
  <c r="W177" i="15"/>
  <c r="W57" i="15"/>
  <c r="AF188" i="15"/>
  <c r="AI221" i="15"/>
  <c r="AB208" i="15"/>
  <c r="AJ203" i="15"/>
  <c r="AJ83" i="15"/>
  <c r="AI141" i="15"/>
  <c r="AJ194" i="15"/>
  <c r="AJ74" i="15"/>
  <c r="AG68" i="15"/>
  <c r="AG188" i="15"/>
  <c r="AG127" i="15"/>
  <c r="X177" i="15"/>
  <c r="AH173" i="15"/>
  <c r="AH137" i="15"/>
  <c r="AJ212" i="15"/>
  <c r="AD187" i="15"/>
  <c r="W184" i="15"/>
  <c r="AC130" i="15"/>
  <c r="Y212" i="15"/>
  <c r="Y92" i="15"/>
  <c r="AH158" i="15"/>
  <c r="AC192" i="15"/>
  <c r="AK235" i="15"/>
  <c r="X185" i="15"/>
  <c r="AF205" i="15"/>
  <c r="AF85" i="15"/>
  <c r="AL202" i="15"/>
  <c r="Y160" i="15"/>
  <c r="Y134" i="15"/>
  <c r="Y144" i="15"/>
  <c r="AF208" i="15"/>
  <c r="AF88" i="15"/>
  <c r="AJ185" i="15"/>
  <c r="AI151" i="15"/>
  <c r="AG145" i="15"/>
  <c r="AG25" i="15"/>
  <c r="AF36" i="15"/>
  <c r="AF156" i="15"/>
  <c r="AJ190" i="15"/>
  <c r="AJ70" i="15"/>
  <c r="AL139" i="15"/>
  <c r="AB136" i="15"/>
  <c r="AL207" i="15"/>
  <c r="AM47" i="15"/>
  <c r="AM167" i="15"/>
  <c r="AL221" i="15"/>
  <c r="AB235" i="15"/>
  <c r="W225" i="15"/>
  <c r="AI209" i="15"/>
  <c r="Z140" i="15"/>
  <c r="Z20" i="15"/>
  <c r="AM8" i="15"/>
  <c r="AM128" i="15"/>
  <c r="AI147" i="15"/>
  <c r="Z51" i="15"/>
  <c r="Z171" i="15"/>
  <c r="AE208" i="15"/>
  <c r="AG66" i="15"/>
  <c r="AG186" i="15"/>
  <c r="AH146" i="15"/>
  <c r="W78" i="15"/>
  <c r="W198" i="15"/>
  <c r="Y224" i="15"/>
  <c r="AA33" i="15"/>
  <c r="AA153" i="15"/>
  <c r="AA217" i="15"/>
  <c r="AL181" i="15"/>
  <c r="AE235" i="15"/>
  <c r="AF206" i="15"/>
  <c r="AF86" i="15"/>
  <c r="AA157" i="15"/>
  <c r="AA65" i="15"/>
  <c r="AA185" i="15"/>
  <c r="AG28" i="15"/>
  <c r="AG148" i="15"/>
  <c r="AI199" i="15"/>
  <c r="AL170" i="15"/>
  <c r="AC172" i="15"/>
  <c r="AH126" i="15"/>
  <c r="AH6" i="15"/>
  <c r="AL201" i="15"/>
  <c r="X181" i="15"/>
  <c r="AG178" i="15"/>
  <c r="AG58" i="15"/>
  <c r="AE136" i="15"/>
  <c r="Z218" i="15"/>
  <c r="Z98" i="15"/>
  <c r="AJ88" i="15"/>
  <c r="AJ208" i="15"/>
  <c r="AM140" i="15"/>
  <c r="AI142" i="15"/>
  <c r="AF134" i="15"/>
  <c r="W209" i="15"/>
  <c r="W89" i="15"/>
  <c r="AG20" i="15"/>
  <c r="AG140" i="15"/>
  <c r="W162" i="15"/>
  <c r="AE216" i="15"/>
  <c r="AA225" i="15"/>
  <c r="AJ189" i="15"/>
  <c r="AJ69" i="15"/>
  <c r="AL169" i="15"/>
  <c r="AD150" i="15"/>
  <c r="AJ137" i="15"/>
  <c r="Y186" i="15"/>
  <c r="Y66" i="15"/>
  <c r="AF211" i="15"/>
  <c r="AE183" i="15"/>
  <c r="AH183" i="15"/>
  <c r="AB187" i="15"/>
  <c r="AL168" i="15"/>
  <c r="AB171" i="15"/>
  <c r="W182" i="15"/>
  <c r="AM162" i="15"/>
  <c r="AG160" i="15"/>
  <c r="W155" i="15"/>
  <c r="AL115" i="15"/>
  <c r="AL234" i="15"/>
  <c r="W147" i="15"/>
  <c r="Z212" i="15"/>
  <c r="W236" i="15"/>
  <c r="AB216" i="15"/>
  <c r="X159" i="15"/>
  <c r="AG138" i="15"/>
  <c r="Z198" i="15"/>
  <c r="Z78" i="15"/>
  <c r="Z157" i="15"/>
  <c r="AJ20" i="15"/>
  <c r="AJ140" i="15"/>
  <c r="AE165" i="15"/>
  <c r="AJ217" i="15"/>
  <c r="AJ97" i="15"/>
  <c r="AD93" i="15"/>
  <c r="AD213" i="15"/>
  <c r="AG207" i="15"/>
  <c r="AG87" i="15"/>
  <c r="Z77" i="15"/>
  <c r="Z197" i="15"/>
  <c r="AL196" i="15"/>
  <c r="AK140" i="15"/>
  <c r="AH201" i="15"/>
  <c r="Y200" i="15"/>
  <c r="AI126" i="15"/>
  <c r="AJ240" i="15"/>
  <c r="AE218" i="15"/>
  <c r="AL174" i="15"/>
  <c r="W149" i="15"/>
  <c r="AE202" i="15"/>
  <c r="AB219" i="15"/>
  <c r="AK182" i="15"/>
  <c r="AB107" i="15"/>
  <c r="AB226" i="15"/>
  <c r="AC209" i="15"/>
  <c r="AD238" i="15"/>
  <c r="AK131" i="15"/>
  <c r="AF216" i="15"/>
  <c r="AI148" i="15"/>
  <c r="AE195" i="15"/>
  <c r="AI62" i="15"/>
  <c r="AI182" i="15"/>
  <c r="AD180" i="15"/>
  <c r="AH157" i="15"/>
  <c r="AC166" i="15"/>
  <c r="X164" i="15"/>
  <c r="X44" i="15"/>
  <c r="AL51" i="15"/>
  <c r="AL171" i="15"/>
  <c r="AH159" i="15"/>
  <c r="AH39" i="15"/>
  <c r="AB149" i="15"/>
  <c r="W219" i="15"/>
  <c r="AB130" i="15"/>
  <c r="AM240" i="15"/>
  <c r="AD81" i="15"/>
  <c r="AD201" i="15"/>
  <c r="AF140" i="15"/>
  <c r="AH42" i="15"/>
  <c r="AH162" i="15"/>
  <c r="AC139" i="15"/>
  <c r="AI128" i="15"/>
  <c r="AI195" i="15"/>
  <c r="X36" i="15"/>
  <c r="X156" i="15"/>
  <c r="AG235" i="15"/>
  <c r="AC210" i="15"/>
  <c r="Z182" i="15"/>
  <c r="AK161" i="15"/>
  <c r="AA226" i="15"/>
  <c r="AK226" i="15"/>
  <c r="AL215" i="15"/>
  <c r="Y190" i="15"/>
  <c r="Y70" i="15"/>
  <c r="AK160" i="15"/>
  <c r="AI202" i="15"/>
  <c r="W220" i="15"/>
  <c r="AM106" i="15"/>
  <c r="AM225" i="15"/>
  <c r="AC142" i="15"/>
  <c r="AC22" i="15"/>
  <c r="AC173" i="15"/>
  <c r="Y220" i="15"/>
  <c r="AK216" i="15"/>
  <c r="AJ201" i="15"/>
  <c r="AJ204" i="15"/>
  <c r="AE189" i="15"/>
  <c r="AE69" i="15"/>
  <c r="AB220" i="15"/>
  <c r="AM224" i="15"/>
  <c r="AM105" i="15"/>
  <c r="Y227" i="15"/>
  <c r="Y238" i="15"/>
  <c r="AH215" i="15"/>
  <c r="AH95" i="15"/>
  <c r="W203" i="15"/>
  <c r="AL187" i="15"/>
  <c r="AL67" i="15"/>
  <c r="AM156" i="15"/>
  <c r="AL193" i="15"/>
  <c r="AG184" i="15"/>
  <c r="AJ236" i="15"/>
  <c r="X161" i="15"/>
  <c r="AH148" i="15"/>
  <c r="AM45" i="15"/>
  <c r="AM165" i="15"/>
  <c r="Z85" i="15"/>
  <c r="Z205" i="15"/>
  <c r="AL146" i="15"/>
  <c r="AF184" i="15"/>
  <c r="Z179" i="15"/>
  <c r="Z155" i="15"/>
  <c r="AM158" i="15"/>
  <c r="X154" i="15"/>
  <c r="X34" i="15"/>
  <c r="X216" i="15"/>
  <c r="AJ136" i="15"/>
  <c r="AJ16" i="15"/>
  <c r="AD236" i="15"/>
  <c r="AH87" i="15"/>
  <c r="AH207" i="15"/>
  <c r="AD170" i="15"/>
  <c r="X228" i="15"/>
  <c r="X133" i="15"/>
  <c r="AF225" i="15"/>
  <c r="AJ198" i="15"/>
  <c r="AI187" i="15"/>
  <c r="AI67" i="15"/>
  <c r="W130" i="15"/>
  <c r="AA159" i="15"/>
  <c r="X218" i="15"/>
  <c r="W210" i="15"/>
  <c r="AK155" i="15"/>
  <c r="AE201" i="15"/>
  <c r="AE81" i="15"/>
  <c r="Z181" i="15"/>
  <c r="AK201" i="15"/>
  <c r="AM221" i="15"/>
  <c r="AC214" i="15"/>
  <c r="AB150" i="15"/>
  <c r="AA85" i="15"/>
  <c r="AA205" i="15"/>
  <c r="AJ161" i="15"/>
  <c r="AK202" i="15"/>
  <c r="AB132" i="15"/>
  <c r="X193" i="15"/>
  <c r="AK196" i="15"/>
  <c r="X237" i="15"/>
  <c r="X118" i="15"/>
  <c r="AL208" i="15"/>
  <c r="AB198" i="15"/>
  <c r="AF135" i="15"/>
  <c r="AA192" i="15"/>
  <c r="X165" i="15"/>
  <c r="AE196" i="15"/>
  <c r="AE178" i="15"/>
  <c r="Y170" i="15"/>
  <c r="AD221" i="15"/>
  <c r="X149" i="15"/>
  <c r="AF213" i="15"/>
  <c r="AB240" i="15"/>
  <c r="AE142" i="15"/>
  <c r="AK197" i="15"/>
  <c r="W217" i="15"/>
  <c r="W97" i="15"/>
  <c r="AF177" i="15"/>
  <c r="AH134" i="15"/>
  <c r="AH234" i="15"/>
  <c r="AM239" i="15"/>
  <c r="X182" i="15"/>
  <c r="AD171" i="15"/>
  <c r="AA176" i="15"/>
  <c r="AL182" i="15"/>
  <c r="Z191" i="15"/>
  <c r="AK139" i="15"/>
  <c r="AB179" i="15"/>
  <c r="AF148" i="15"/>
  <c r="AF28" i="15"/>
  <c r="AI193" i="15"/>
  <c r="AH175" i="15"/>
  <c r="AF162" i="15"/>
  <c r="AI196" i="15"/>
  <c r="AG141" i="15"/>
  <c r="AF237" i="15"/>
  <c r="AB215" i="15"/>
  <c r="AM141" i="15"/>
  <c r="AG211" i="15"/>
  <c r="AL240" i="15"/>
  <c r="AK93" i="15"/>
  <c r="AK213" i="15"/>
  <c r="Z76" i="15"/>
  <c r="Z196" i="15"/>
  <c r="AG212" i="15"/>
  <c r="AF174" i="15"/>
  <c r="AH239" i="15"/>
  <c r="AJ50" i="15"/>
  <c r="AJ170" i="15"/>
  <c r="AH238" i="15"/>
  <c r="AF197" i="15"/>
  <c r="AK156" i="15"/>
  <c r="AK36" i="15"/>
  <c r="AJ142" i="15"/>
  <c r="AJ22" i="15"/>
  <c r="AH190" i="15"/>
  <c r="Y150" i="15"/>
  <c r="AC150" i="15"/>
  <c r="Z214" i="15"/>
  <c r="AD214" i="15"/>
  <c r="Z220" i="15"/>
  <c r="Z221" i="15"/>
  <c r="Z175" i="15"/>
  <c r="Z131" i="15"/>
  <c r="AB192" i="15"/>
  <c r="AK141" i="15"/>
  <c r="AK21" i="15"/>
  <c r="AC226" i="15"/>
  <c r="AJ86" i="15"/>
  <c r="AJ206" i="15"/>
  <c r="AD130" i="15"/>
  <c r="Y225" i="15"/>
  <c r="AK164" i="15"/>
  <c r="AC151" i="15"/>
  <c r="Z99" i="15"/>
  <c r="Z219" i="15"/>
  <c r="AC176" i="15"/>
  <c r="AI158" i="15"/>
  <c r="AB228" i="15"/>
  <c r="AL227" i="15"/>
  <c r="AJ175" i="15"/>
  <c r="AL157" i="15"/>
  <c r="AB173" i="15"/>
  <c r="AB182" i="15"/>
  <c r="Y181" i="15"/>
  <c r="AK154" i="15"/>
  <c r="AK34" i="15"/>
  <c r="Y228" i="15"/>
  <c r="X134" i="15"/>
  <c r="AA182" i="15"/>
  <c r="AF165" i="15"/>
  <c r="AA240" i="15"/>
  <c r="AL92" i="15"/>
  <c r="AL212" i="15"/>
  <c r="AM73" i="15"/>
  <c r="AM193" i="15"/>
  <c r="AH156" i="15"/>
  <c r="AH36" i="15"/>
  <c r="AJ134" i="15"/>
  <c r="AL163" i="15"/>
  <c r="Y234" i="15"/>
  <c r="Y115" i="15"/>
  <c r="AH94" i="15"/>
  <c r="AH214" i="15"/>
  <c r="AH200" i="15"/>
  <c r="AL166" i="15"/>
  <c r="AK200" i="15"/>
  <c r="AD127" i="15"/>
  <c r="AD7" i="15"/>
  <c r="Y168" i="15"/>
  <c r="Y173" i="15"/>
  <c r="W202" i="15"/>
  <c r="AB169" i="15"/>
  <c r="AI152" i="15"/>
  <c r="W205" i="15"/>
  <c r="Y169" i="15"/>
  <c r="AA175" i="15"/>
  <c r="Y196" i="15"/>
  <c r="AJ141" i="15"/>
  <c r="AF212" i="15"/>
  <c r="AB186" i="15"/>
  <c r="AA196" i="15"/>
  <c r="AL141" i="15"/>
  <c r="AL21" i="15"/>
  <c r="AD145" i="15"/>
  <c r="AA227" i="15"/>
  <c r="AH171" i="15"/>
  <c r="W136" i="15"/>
  <c r="W16" i="15"/>
  <c r="AG70" i="15"/>
  <c r="AG190" i="15"/>
  <c r="AJ49" i="15"/>
  <c r="AJ169" i="15"/>
  <c r="AI179" i="15"/>
  <c r="Y34" i="15"/>
  <c r="Y154" i="15"/>
  <c r="W193" i="15"/>
  <c r="AM129" i="15"/>
  <c r="AD220" i="15"/>
  <c r="AE226" i="15"/>
  <c r="AE145" i="15"/>
  <c r="Z160" i="15"/>
  <c r="Y203" i="15"/>
  <c r="AK151" i="15"/>
  <c r="AA91" i="15"/>
  <c r="AA211" i="15"/>
  <c r="AH178" i="15"/>
  <c r="AB170" i="15"/>
  <c r="X89" i="15"/>
  <c r="X209" i="15"/>
  <c r="X144" i="15"/>
  <c r="AJ213" i="15"/>
  <c r="AD77" i="15"/>
  <c r="AD197" i="15"/>
  <c r="AK153" i="15"/>
  <c r="AM84" i="15"/>
  <c r="AM204" i="15"/>
  <c r="AF215" i="15"/>
  <c r="AF95" i="15"/>
  <c r="AB175" i="15"/>
  <c r="AF136" i="15"/>
  <c r="Y139" i="15"/>
  <c r="X197" i="15"/>
  <c r="AD115" i="15"/>
  <c r="AD234" i="15"/>
  <c r="AC221" i="15"/>
  <c r="AC101" i="15"/>
  <c r="AK209" i="15"/>
  <c r="AK89" i="15"/>
  <c r="AI211" i="15"/>
  <c r="AL185" i="15"/>
  <c r="W224" i="15"/>
  <c r="X172" i="15"/>
  <c r="AC47" i="15"/>
  <c r="AC167" i="15"/>
  <c r="AE148" i="15"/>
  <c r="AE28" i="15"/>
  <c r="W189" i="15"/>
  <c r="W69" i="15"/>
  <c r="AE166" i="15"/>
  <c r="AC135" i="15"/>
  <c r="AL172" i="15"/>
  <c r="AH161" i="15"/>
  <c r="AD218" i="15"/>
  <c r="AD176" i="15"/>
  <c r="AD56" i="15"/>
  <c r="AE155" i="15"/>
  <c r="AE35" i="15"/>
  <c r="AK69" i="15"/>
  <c r="AK189" i="15"/>
  <c r="AK193" i="15"/>
  <c r="AB213" i="15"/>
  <c r="AB93" i="15"/>
  <c r="AA148" i="15"/>
  <c r="AF12" i="15"/>
  <c r="AF132" i="15"/>
  <c r="AK236" i="15"/>
  <c r="AM198" i="15"/>
  <c r="AM78" i="15"/>
  <c r="Y148" i="15"/>
  <c r="AE185" i="15"/>
  <c r="AH172" i="15"/>
  <c r="W188" i="15"/>
  <c r="W68" i="15"/>
  <c r="AF173" i="15"/>
  <c r="AE134" i="15"/>
  <c r="AA134" i="15"/>
  <c r="AE204" i="15"/>
  <c r="AM220" i="15"/>
  <c r="AH132" i="15"/>
  <c r="AA200" i="15"/>
  <c r="AE200" i="15"/>
  <c r="AI176" i="15"/>
  <c r="AI56" i="15"/>
  <c r="AA155" i="15"/>
  <c r="AF221" i="15"/>
  <c r="AJ130" i="15"/>
  <c r="AI167" i="15"/>
  <c r="AI47" i="15"/>
  <c r="AC215" i="15"/>
  <c r="AA218" i="15"/>
  <c r="AI225" i="15"/>
  <c r="AM127" i="15"/>
  <c r="AC152" i="15"/>
  <c r="AM82" i="15"/>
  <c r="AM202" i="15"/>
  <c r="W143" i="15"/>
  <c r="AC161" i="15"/>
  <c r="AL180" i="15"/>
  <c r="AI188" i="15"/>
  <c r="AI68" i="15"/>
  <c r="AL126" i="15"/>
  <c r="AL6" i="15"/>
  <c r="AK228" i="15"/>
  <c r="AK109" i="15"/>
  <c r="AB18" i="15"/>
  <c r="AB138" i="15"/>
  <c r="AC180" i="15"/>
  <c r="AJ162" i="15"/>
  <c r="AI172" i="15"/>
  <c r="AK190" i="15"/>
  <c r="AK70" i="15"/>
  <c r="AA190" i="15"/>
  <c r="AG221" i="15"/>
  <c r="AB177" i="15"/>
  <c r="AH219" i="15"/>
  <c r="AL204" i="15"/>
  <c r="AF43" i="15"/>
  <c r="AF163" i="15"/>
  <c r="AG9" i="15"/>
  <c r="AG129" i="15"/>
  <c r="Z194" i="15"/>
  <c r="AG191" i="15"/>
  <c r="Y207" i="15"/>
  <c r="AC146" i="15"/>
  <c r="AC26" i="15"/>
  <c r="AC27" i="15"/>
  <c r="AC147" i="15"/>
  <c r="Y210" i="15"/>
  <c r="Y90" i="15"/>
  <c r="AH192" i="15"/>
  <c r="AB148" i="15"/>
  <c r="AJ108" i="15"/>
  <c r="AJ227" i="15"/>
  <c r="AC78" i="15"/>
  <c r="AC198" i="15"/>
  <c r="AF235" i="15"/>
  <c r="AD157" i="15"/>
  <c r="AF109" i="15"/>
  <c r="AF228" i="15"/>
  <c r="AF191" i="15"/>
  <c r="AH142" i="15"/>
  <c r="AB221" i="15"/>
  <c r="AH131" i="15"/>
  <c r="AL134" i="15"/>
  <c r="AB142" i="15"/>
  <c r="AC154" i="15"/>
  <c r="AL145" i="15"/>
  <c r="W161" i="15"/>
  <c r="AC28" i="15"/>
  <c r="AC148" i="15"/>
  <c r="W196" i="15"/>
  <c r="AM164" i="15"/>
  <c r="Z144" i="15"/>
  <c r="AJ188" i="15"/>
  <c r="AJ68" i="15"/>
  <c r="AH174" i="15"/>
  <c r="AA239" i="15"/>
  <c r="AC237" i="15"/>
  <c r="AC118" i="15"/>
  <c r="AM210" i="15"/>
  <c r="AI137" i="15"/>
  <c r="AM153" i="15"/>
  <c r="X208" i="15"/>
  <c r="Y199" i="15"/>
  <c r="AK185" i="15"/>
  <c r="AJ149" i="15"/>
  <c r="AJ29" i="15"/>
  <c r="AF158" i="15"/>
  <c r="AF38" i="15"/>
  <c r="Y43" i="15"/>
  <c r="Y163" i="15"/>
  <c r="Y236" i="15"/>
  <c r="Z226" i="15"/>
  <c r="Z107" i="15"/>
  <c r="Z148" i="15"/>
  <c r="X152" i="15"/>
  <c r="AM219" i="15"/>
  <c r="AL161" i="15"/>
  <c r="AH135" i="15"/>
  <c r="AF157" i="15"/>
  <c r="AF37" i="15"/>
  <c r="AI157" i="15"/>
  <c r="AK238" i="15"/>
  <c r="W218" i="15"/>
  <c r="Y157" i="15"/>
  <c r="X201" i="15"/>
  <c r="AE152" i="15"/>
  <c r="X151" i="15"/>
  <c r="AH205" i="15"/>
  <c r="AJ135" i="15"/>
  <c r="W145" i="15"/>
  <c r="AC134" i="15"/>
  <c r="W212" i="15"/>
  <c r="W92" i="15"/>
  <c r="AF187" i="15"/>
  <c r="AK142" i="15"/>
  <c r="AK240" i="15"/>
  <c r="AA154" i="15"/>
  <c r="AL192" i="15"/>
  <c r="AF210" i="15"/>
  <c r="AI93" i="15"/>
  <c r="AI213" i="15"/>
  <c r="AG175" i="15"/>
  <c r="AM71" i="15"/>
  <c r="AM191" i="15"/>
  <c r="AD162" i="15"/>
  <c r="Z139" i="15"/>
  <c r="AC208" i="15"/>
  <c r="AC88" i="15"/>
  <c r="AF76" i="15"/>
  <c r="AF196" i="15"/>
  <c r="AI215" i="15"/>
  <c r="Z209" i="15"/>
  <c r="Z240" i="15"/>
  <c r="W206" i="15"/>
  <c r="Z156" i="15"/>
  <c r="Z36" i="15"/>
  <c r="W238" i="15"/>
  <c r="W119" i="15"/>
  <c r="AD138" i="15"/>
  <c r="AH147" i="15"/>
  <c r="AI144" i="15"/>
  <c r="AB145" i="15"/>
  <c r="AC228" i="15"/>
  <c r="AA173" i="15"/>
  <c r="W169" i="15"/>
  <c r="AL64" i="15"/>
  <c r="AL184" i="15"/>
  <c r="W194" i="15"/>
  <c r="Z9" i="15"/>
  <c r="Z129" i="15"/>
  <c r="AB204" i="15"/>
  <c r="AJ159" i="15"/>
  <c r="X184" i="15"/>
  <c r="Y167" i="15"/>
  <c r="AC224" i="15"/>
  <c r="AC105" i="15"/>
  <c r="AK177" i="15"/>
  <c r="AF240" i="15"/>
  <c r="AB180" i="15"/>
  <c r="AK203" i="15"/>
  <c r="AD95" i="15"/>
  <c r="AD215" i="15"/>
  <c r="AG234" i="15"/>
  <c r="W148" i="15"/>
  <c r="AD151" i="15"/>
  <c r="AD173" i="15"/>
  <c r="AJ133" i="15"/>
  <c r="AE133" i="15"/>
  <c r="AG67" i="15"/>
  <c r="AG187" i="15"/>
  <c r="AH221" i="15"/>
  <c r="Y188" i="15"/>
  <c r="Y68" i="15"/>
  <c r="AB152" i="15"/>
  <c r="AE138" i="15"/>
  <c r="W190" i="15"/>
  <c r="W70" i="15"/>
  <c r="AJ210" i="15"/>
  <c r="AI168" i="15"/>
  <c r="AI194" i="15"/>
  <c r="AL217" i="15"/>
  <c r="AH210" i="15"/>
  <c r="AH90" i="15"/>
  <c r="AA40" i="15"/>
  <c r="AA160" i="15"/>
  <c r="Y153" i="15"/>
  <c r="W36" i="15"/>
  <c r="W156" i="15"/>
  <c r="AK234" i="15"/>
  <c r="AE158" i="15"/>
  <c r="AD188" i="15"/>
  <c r="AD68" i="15"/>
  <c r="AC157" i="15"/>
  <c r="W132" i="15"/>
  <c r="AK143" i="15"/>
  <c r="AG51" i="15"/>
  <c r="AG171" i="15"/>
  <c r="AE126" i="15"/>
  <c r="AF131" i="15"/>
  <c r="AG240" i="15"/>
  <c r="AK157" i="15"/>
  <c r="Z134" i="15"/>
  <c r="AI206" i="15"/>
  <c r="AD165" i="15"/>
  <c r="AF204" i="15"/>
  <c r="Y130" i="15"/>
  <c r="AF198" i="15"/>
  <c r="AC140" i="15"/>
  <c r="AC20" i="15"/>
  <c r="Z166" i="15"/>
  <c r="Z46" i="15"/>
  <c r="AK178" i="15"/>
  <c r="AI136" i="15"/>
  <c r="AK168" i="15"/>
  <c r="AG143" i="15"/>
  <c r="AG23" i="15"/>
  <c r="AA195" i="15"/>
  <c r="Y217" i="15"/>
  <c r="AE190" i="15"/>
  <c r="AE70" i="15"/>
  <c r="AC174" i="15"/>
  <c r="AE137" i="15"/>
  <c r="AB189" i="15"/>
  <c r="AI54" i="15"/>
  <c r="AL27" i="15"/>
  <c r="AA12" i="15"/>
  <c r="AD13" i="15"/>
  <c r="AM120" i="15"/>
  <c r="AL58" i="15"/>
  <c r="AK108" i="15"/>
  <c r="AB100" i="15"/>
  <c r="AB63" i="15"/>
  <c r="Z26" i="15"/>
  <c r="AI11" i="15"/>
  <c r="W75" i="15"/>
  <c r="AM34" i="15"/>
  <c r="AD11" i="15"/>
  <c r="AB10" i="15"/>
  <c r="AF41" i="15"/>
  <c r="AI116" i="15"/>
  <c r="AH30" i="15"/>
  <c r="AK31" i="15"/>
  <c r="AH84" i="15"/>
  <c r="Y20" i="15"/>
  <c r="W84" i="15"/>
  <c r="W106" i="15"/>
  <c r="AC84" i="15"/>
  <c r="AE32" i="15"/>
  <c r="AJ58" i="15"/>
  <c r="AG89" i="15"/>
  <c r="AH82" i="15"/>
  <c r="AE46" i="15"/>
  <c r="AI21" i="15"/>
  <c r="X83" i="15"/>
  <c r="AD24" i="15"/>
  <c r="AE60" i="15"/>
  <c r="AL26" i="15"/>
  <c r="AC61" i="15"/>
  <c r="AB69" i="15"/>
  <c r="Z14" i="15"/>
  <c r="AI45" i="15"/>
  <c r="AL43" i="15"/>
  <c r="AC15" i="15"/>
  <c r="AA109" i="15"/>
  <c r="W62" i="15"/>
  <c r="AD45" i="15"/>
  <c r="AB24" i="15"/>
  <c r="AA78" i="15"/>
  <c r="X60" i="15"/>
  <c r="AF100" i="15"/>
  <c r="AB15" i="15"/>
  <c r="AB86" i="15"/>
  <c r="X82" i="15"/>
  <c r="X40" i="15"/>
  <c r="AA94" i="15"/>
  <c r="AA35" i="15"/>
  <c r="Y63" i="15"/>
  <c r="Y74" i="15"/>
  <c r="AF79" i="15"/>
  <c r="AD33" i="15"/>
  <c r="AB61" i="15"/>
  <c r="AA106" i="15"/>
  <c r="AJ64" i="15"/>
  <c r="Y33" i="15"/>
  <c r="Y15" i="15"/>
  <c r="Z63" i="15"/>
  <c r="X28" i="15"/>
  <c r="W26" i="15"/>
  <c r="AF20" i="15"/>
  <c r="AM83" i="15"/>
  <c r="AF6" i="15"/>
  <c r="W85" i="15"/>
  <c r="Y13" i="15"/>
  <c r="W99" i="15"/>
  <c r="AL76" i="15"/>
  <c r="AB34" i="15"/>
  <c r="AM101" i="15"/>
  <c r="W18" i="15"/>
  <c r="AM17" i="15"/>
  <c r="AA120" i="15"/>
  <c r="AA57" i="15"/>
  <c r="AL72" i="15"/>
  <c r="AH32" i="15"/>
  <c r="AE95" i="15"/>
  <c r="AB11" i="15"/>
  <c r="AH33" i="15"/>
  <c r="AF107" i="15"/>
  <c r="AK30" i="15"/>
  <c r="AH27" i="15"/>
  <c r="AL14" i="15"/>
  <c r="W35" i="15"/>
  <c r="AB85" i="15"/>
  <c r="AA86" i="15"/>
  <c r="X23" i="15"/>
  <c r="Z55" i="15"/>
  <c r="AC89" i="15"/>
  <c r="AL38" i="15"/>
  <c r="AI60" i="15"/>
  <c r="AI15" i="15"/>
  <c r="AI75" i="15"/>
  <c r="AB82" i="15"/>
  <c r="AL120" i="15"/>
  <c r="AF42" i="15"/>
  <c r="AJ94" i="15"/>
  <c r="AI76" i="15"/>
  <c r="AJ71" i="15"/>
  <c r="AJ39" i="15"/>
  <c r="AC119" i="15"/>
  <c r="AK105" i="15"/>
  <c r="AE86" i="15"/>
  <c r="AK37" i="15"/>
  <c r="Z65" i="15"/>
  <c r="AD20" i="15"/>
  <c r="AJ78" i="15"/>
  <c r="AD121" i="15"/>
  <c r="Y98" i="15"/>
  <c r="AD66" i="15"/>
  <c r="AE17" i="15"/>
  <c r="AF68" i="15"/>
  <c r="Y121" i="15"/>
  <c r="AE108" i="15"/>
  <c r="W87" i="15"/>
  <c r="Z11" i="15"/>
  <c r="Z119" i="15"/>
  <c r="X74" i="15"/>
  <c r="AG60" i="15"/>
  <c r="AB121" i="15"/>
  <c r="AK54" i="15"/>
  <c r="AK15" i="15"/>
  <c r="AF31" i="15"/>
  <c r="AB108" i="15"/>
  <c r="AD61" i="15"/>
  <c r="AA77" i="15"/>
  <c r="AI77" i="15"/>
  <c r="AD73" i="15"/>
  <c r="AI28" i="15"/>
  <c r="AK11" i="15"/>
  <c r="Z34" i="15"/>
  <c r="AK45" i="15"/>
  <c r="AA14" i="15"/>
  <c r="AL57" i="15"/>
  <c r="AK81" i="15"/>
  <c r="W22" i="15"/>
  <c r="AG56" i="15"/>
  <c r="Z67" i="15"/>
  <c r="AJ65" i="15"/>
  <c r="AJ117" i="15"/>
  <c r="AG35" i="15"/>
  <c r="AD64" i="15"/>
  <c r="AL10" i="15"/>
  <c r="AA22" i="15"/>
  <c r="AI95" i="15"/>
  <c r="AK38" i="15"/>
  <c r="AA72" i="15"/>
  <c r="X106" i="15"/>
  <c r="Y65" i="15"/>
  <c r="AG75" i="15"/>
  <c r="AC7" i="15"/>
  <c r="AL85" i="15"/>
  <c r="Z10" i="15"/>
  <c r="AG93" i="15"/>
  <c r="AB76" i="15"/>
  <c r="AH43" i="15"/>
  <c r="AB41" i="15"/>
  <c r="Z62" i="15"/>
  <c r="AK115" i="15"/>
  <c r="AE88" i="15"/>
  <c r="AD16" i="15"/>
  <c r="AK58" i="15"/>
  <c r="AF160" i="15"/>
  <c r="AD40" i="15"/>
  <c r="AD160" i="15"/>
  <c r="W146" i="15"/>
  <c r="AD133" i="15"/>
  <c r="AF108" i="15"/>
  <c r="AF227" i="15"/>
  <c r="Z177" i="15"/>
  <c r="AE164" i="15"/>
  <c r="AE44" i="15"/>
  <c r="Z128" i="15"/>
  <c r="AM142" i="15"/>
  <c r="AI138" i="15"/>
  <c r="AI227" i="15"/>
  <c r="AL149" i="15"/>
  <c r="W208" i="15"/>
  <c r="AH195" i="15"/>
  <c r="AJ155" i="15"/>
  <c r="AF180" i="15"/>
  <c r="AI139" i="15"/>
  <c r="AD239" i="15"/>
  <c r="AB237" i="15"/>
  <c r="AD226" i="15"/>
  <c r="AD107" i="15"/>
  <c r="AD85" i="15"/>
  <c r="AD205" i="15"/>
  <c r="AA228" i="15"/>
  <c r="AL159" i="15"/>
  <c r="AA191" i="15"/>
  <c r="Y184" i="15"/>
  <c r="AA172" i="15"/>
  <c r="AK167" i="15"/>
  <c r="AK158" i="15"/>
  <c r="AI189" i="15"/>
  <c r="AI69" i="15"/>
  <c r="AF145" i="15"/>
  <c r="AF25" i="15"/>
  <c r="AB165" i="15"/>
  <c r="AG177" i="15"/>
  <c r="AA204" i="15"/>
  <c r="AJ57" i="15"/>
  <c r="AJ177" i="15"/>
  <c r="AD185" i="15"/>
  <c r="AH138" i="15"/>
  <c r="AM148" i="15"/>
  <c r="AM28" i="15"/>
  <c r="Z169" i="15"/>
  <c r="Z49" i="15"/>
  <c r="W157" i="15"/>
  <c r="AE128" i="15"/>
  <c r="AE8" i="15"/>
  <c r="AJ235" i="15"/>
  <c r="AI185" i="15"/>
  <c r="AJ25" i="15"/>
  <c r="AJ145" i="15"/>
  <c r="AG225" i="15"/>
  <c r="AJ187" i="15"/>
  <c r="AJ67" i="15"/>
  <c r="AM138" i="15"/>
  <c r="AK206" i="15"/>
  <c r="AJ205" i="15"/>
  <c r="AJ85" i="15"/>
  <c r="Y174" i="15"/>
  <c r="AD194" i="15"/>
  <c r="AB174" i="15"/>
  <c r="AD142" i="15"/>
  <c r="AD22" i="15"/>
  <c r="AA6" i="15"/>
  <c r="AA126" i="15"/>
  <c r="AK9" i="15"/>
  <c r="AK129" i="15"/>
  <c r="AC194" i="15"/>
  <c r="AE129" i="15"/>
  <c r="AJ199" i="15"/>
  <c r="W178" i="15"/>
  <c r="AE181" i="15"/>
  <c r="AD153" i="15"/>
  <c r="X220" i="15"/>
  <c r="W165" i="15"/>
  <c r="AA168" i="15"/>
  <c r="AD136" i="15"/>
  <c r="X137" i="15"/>
  <c r="AD167" i="15"/>
  <c r="Z239" i="15"/>
  <c r="X167" i="15"/>
  <c r="AH127" i="15"/>
  <c r="AH7" i="15"/>
  <c r="AM206" i="15"/>
  <c r="X187" i="15"/>
  <c r="X67" i="15"/>
  <c r="AL238" i="15"/>
  <c r="AL218" i="15"/>
  <c r="AK192" i="15"/>
  <c r="Z86" i="15"/>
  <c r="Z206" i="15"/>
  <c r="W133" i="15"/>
  <c r="AD190" i="15"/>
  <c r="W180" i="15"/>
  <c r="Y226" i="15"/>
  <c r="AG157" i="15"/>
  <c r="AG37" i="15"/>
  <c r="AB137" i="15"/>
  <c r="AB17" i="15"/>
  <c r="AA119" i="15"/>
  <c r="AA238" i="15"/>
  <c r="AJ238" i="15"/>
  <c r="AJ119" i="15"/>
  <c r="W141" i="15"/>
  <c r="AG237" i="15"/>
  <c r="AG118" i="15"/>
  <c r="AG166" i="15"/>
  <c r="AM59" i="15"/>
  <c r="AM179" i="15"/>
  <c r="AJ166" i="15"/>
  <c r="AM195" i="15"/>
  <c r="AM75" i="15"/>
  <c r="AL155" i="15"/>
  <c r="AB193" i="15"/>
  <c r="AB73" i="15"/>
  <c r="W221" i="15"/>
  <c r="AM192" i="15"/>
  <c r="AM72" i="15"/>
  <c r="AK170" i="15"/>
  <c r="AL135" i="15"/>
  <c r="AA63" i="15"/>
  <c r="AA183" i="15"/>
  <c r="Y202" i="15"/>
  <c r="AI174" i="15"/>
  <c r="W237" i="15"/>
  <c r="AJ184" i="15"/>
  <c r="AB133" i="15"/>
  <c r="AE210" i="15"/>
  <c r="AE90" i="15"/>
  <c r="X203" i="15"/>
  <c r="AB157" i="15"/>
  <c r="AG208" i="15"/>
  <c r="AG88" i="15"/>
  <c r="AG150" i="15"/>
  <c r="AG153" i="15"/>
  <c r="AD126" i="15"/>
  <c r="AD6" i="15"/>
  <c r="AM184" i="15"/>
  <c r="AJ202" i="15"/>
  <c r="AK215" i="15"/>
  <c r="W151" i="15"/>
  <c r="AA130" i="15"/>
  <c r="Y191" i="15"/>
  <c r="AK159" i="15"/>
  <c r="AH191" i="15"/>
  <c r="Y205" i="15"/>
  <c r="AI159" i="15"/>
  <c r="AI219" i="15"/>
  <c r="AI238" i="15"/>
  <c r="Y145" i="15"/>
  <c r="AH129" i="15"/>
  <c r="AB205" i="15"/>
  <c r="AA214" i="15"/>
  <c r="X183" i="15"/>
  <c r="AG135" i="15"/>
  <c r="AI7" i="15"/>
  <c r="AI127" i="15"/>
  <c r="AC70" i="15"/>
  <c r="AC190" i="15"/>
  <c r="AL197" i="15"/>
  <c r="AJ95" i="15"/>
  <c r="AJ215" i="15"/>
  <c r="AI224" i="15"/>
  <c r="Z202" i="15"/>
  <c r="AC162" i="15"/>
  <c r="AL131" i="15"/>
  <c r="AE174" i="15"/>
  <c r="AH160" i="15"/>
  <c r="AB139" i="15"/>
  <c r="Z188" i="15"/>
  <c r="AI220" i="15"/>
  <c r="AK171" i="15"/>
  <c r="AE239" i="15"/>
  <c r="AL158" i="15"/>
  <c r="AD166" i="15"/>
  <c r="AA158" i="15"/>
  <c r="AJ139" i="15"/>
  <c r="AJ126" i="15"/>
  <c r="X119" i="15"/>
  <c r="X238" i="15"/>
  <c r="AE143" i="15"/>
  <c r="Y221" i="15"/>
  <c r="AC133" i="15"/>
  <c r="AI181" i="15"/>
  <c r="AL189" i="15"/>
  <c r="AL69" i="15"/>
  <c r="AA170" i="15"/>
  <c r="AI153" i="15"/>
  <c r="AB206" i="15"/>
  <c r="AK144" i="15"/>
  <c r="Z215" i="15"/>
  <c r="AD155" i="15"/>
  <c r="Y7" i="15"/>
  <c r="Y127" i="15"/>
  <c r="AI156" i="15"/>
  <c r="AI36" i="15"/>
  <c r="AA99" i="15"/>
  <c r="AA219" i="15"/>
  <c r="AI166" i="15"/>
  <c r="AF167" i="15"/>
  <c r="AL177" i="15"/>
  <c r="AA198" i="15"/>
  <c r="Y198" i="15"/>
  <c r="Y95" i="15"/>
  <c r="Y215" i="15"/>
  <c r="X240" i="15"/>
  <c r="X219" i="15"/>
  <c r="W181" i="15"/>
  <c r="Z136" i="15"/>
  <c r="Z16" i="15"/>
  <c r="AL133" i="15"/>
  <c r="AE214" i="15"/>
  <c r="AD143" i="15"/>
  <c r="AE186" i="15"/>
  <c r="AE66" i="15"/>
  <c r="Z154" i="15"/>
  <c r="AC141" i="15"/>
  <c r="AD32" i="15"/>
  <c r="AD152" i="15"/>
  <c r="AM155" i="15"/>
  <c r="Y116" i="15"/>
  <c r="Y235" i="15"/>
  <c r="AA43" i="15"/>
  <c r="AA163" i="15"/>
  <c r="AI169" i="15"/>
  <c r="AD181" i="15"/>
  <c r="Z180" i="15"/>
  <c r="Z147" i="15"/>
  <c r="AC9" i="15"/>
  <c r="AC129" i="15"/>
  <c r="AI190" i="15"/>
  <c r="AI70" i="15"/>
  <c r="AH166" i="15"/>
  <c r="AL162" i="15"/>
  <c r="X204" i="15"/>
  <c r="AG195" i="15"/>
  <c r="AH187" i="15"/>
  <c r="AM29" i="15"/>
  <c r="AM149" i="15"/>
  <c r="AH140" i="15"/>
  <c r="AL156" i="15"/>
  <c r="AL36" i="15"/>
  <c r="AE127" i="15"/>
  <c r="AE7" i="15"/>
  <c r="AG220" i="15"/>
  <c r="AC211" i="15"/>
  <c r="AM139" i="15"/>
  <c r="AK150" i="15"/>
  <c r="AB225" i="15"/>
  <c r="AB159" i="15"/>
  <c r="AE162" i="15"/>
  <c r="Y152" i="15"/>
  <c r="AI218" i="15"/>
  <c r="AD182" i="15"/>
  <c r="Y151" i="15"/>
  <c r="W228" i="15"/>
  <c r="AH240" i="15"/>
  <c r="AJ168" i="15"/>
  <c r="AJ48" i="15"/>
  <c r="Z173" i="15"/>
  <c r="X176" i="15"/>
  <c r="X56" i="15"/>
  <c r="AG43" i="15"/>
  <c r="AG163" i="15"/>
  <c r="Z186" i="15"/>
  <c r="AD149" i="15"/>
  <c r="AK172" i="15"/>
  <c r="AE40" i="15"/>
  <c r="AE160" i="15"/>
  <c r="AC191" i="15"/>
  <c r="AC49" i="15"/>
  <c r="AC169" i="15"/>
  <c r="W107" i="15"/>
  <c r="W226" i="15"/>
  <c r="AK135" i="15"/>
  <c r="AC189" i="15"/>
  <c r="AC69" i="15"/>
  <c r="AC234" i="15"/>
  <c r="W195" i="15"/>
  <c r="AA131" i="15"/>
  <c r="AM171" i="15"/>
  <c r="AM51" i="15"/>
  <c r="W44" i="15"/>
  <c r="W164" i="15"/>
  <c r="AE191" i="15"/>
  <c r="AD131" i="15"/>
  <c r="AM228" i="15"/>
  <c r="AM109" i="15"/>
  <c r="AA143" i="15"/>
  <c r="W20" i="15"/>
  <c r="W140" i="15"/>
  <c r="AA150" i="15"/>
  <c r="AG99" i="15"/>
  <c r="AG219" i="15"/>
  <c r="AL165" i="15"/>
  <c r="AG179" i="15"/>
  <c r="W43" i="15"/>
  <c r="W163" i="15"/>
  <c r="W173" i="15"/>
  <c r="AG139" i="15"/>
  <c r="AF194" i="15"/>
  <c r="Y131" i="15"/>
  <c r="AE236" i="15"/>
  <c r="AD158" i="15"/>
  <c r="AF59" i="15"/>
  <c r="AF179" i="15"/>
  <c r="AA184" i="15"/>
  <c r="X157" i="15"/>
  <c r="AB128" i="15"/>
  <c r="AB8" i="15"/>
  <c r="AM211" i="15"/>
  <c r="AM91" i="15"/>
  <c r="AC131" i="15"/>
  <c r="AA235" i="15"/>
  <c r="AA8" i="15"/>
  <c r="AA128" i="15"/>
  <c r="Y183" i="15"/>
  <c r="AK152" i="15"/>
  <c r="AD163" i="15"/>
  <c r="AD43" i="15"/>
  <c r="AI165" i="15"/>
  <c r="AL226" i="15"/>
  <c r="W67" i="15"/>
  <c r="W187" i="15"/>
  <c r="AC220" i="15"/>
  <c r="AK224" i="15"/>
  <c r="AD132" i="15"/>
  <c r="Z228" i="15"/>
  <c r="Y216" i="15"/>
  <c r="AC202" i="15"/>
  <c r="AE180" i="15"/>
  <c r="Y192" i="15"/>
  <c r="AC181" i="15"/>
  <c r="X188" i="15"/>
  <c r="X68" i="15"/>
  <c r="AA142" i="15"/>
  <c r="AM178" i="15"/>
  <c r="AF182" i="15"/>
  <c r="AH188" i="15"/>
  <c r="AE198" i="15"/>
  <c r="AM143" i="15"/>
  <c r="Z58" i="15"/>
  <c r="Z178" i="15"/>
  <c r="AB158" i="15"/>
  <c r="AK195" i="15"/>
  <c r="Z153" i="15"/>
  <c r="AM67" i="15"/>
  <c r="AM187" i="15"/>
  <c r="AC48" i="15"/>
  <c r="AC168" i="15"/>
  <c r="AG158" i="15"/>
  <c r="AG38" i="15"/>
  <c r="W227" i="15"/>
  <c r="X212" i="15"/>
  <c r="X92" i="15"/>
  <c r="AB166" i="15"/>
  <c r="AD179" i="15"/>
  <c r="AL175" i="15"/>
  <c r="AD137" i="15"/>
  <c r="AH151" i="15"/>
  <c r="AI154" i="15"/>
  <c r="AI34" i="15"/>
  <c r="AG180" i="15"/>
  <c r="AJ51" i="15"/>
  <c r="AJ171" i="15"/>
  <c r="AM173" i="15"/>
  <c r="AM66" i="15"/>
  <c r="AM186" i="15"/>
  <c r="AL239" i="15"/>
  <c r="W235" i="15"/>
  <c r="W116" i="15"/>
  <c r="AJ106" i="15"/>
  <c r="AJ225" i="15"/>
  <c r="AC200" i="15"/>
  <c r="AC80" i="15"/>
  <c r="AF99" i="15"/>
  <c r="AF219" i="15"/>
  <c r="AM214" i="15"/>
  <c r="AC160" i="15"/>
  <c r="AJ200" i="15"/>
  <c r="AH130" i="15"/>
  <c r="AM132" i="15"/>
  <c r="AA165" i="15"/>
  <c r="AH224" i="15"/>
  <c r="AA193" i="15"/>
  <c r="AH153" i="15"/>
  <c r="AH208" i="15"/>
  <c r="AH34" i="15"/>
  <c r="AH154" i="15"/>
  <c r="AM205" i="15"/>
  <c r="AJ127" i="15"/>
  <c r="AA188" i="15"/>
  <c r="AC201" i="15"/>
  <c r="AC81" i="15"/>
  <c r="Z200" i="15"/>
  <c r="Z80" i="15"/>
  <c r="AC96" i="15"/>
  <c r="AC216" i="15"/>
  <c r="AE177" i="15"/>
  <c r="AG126" i="15"/>
  <c r="Y239" i="15"/>
  <c r="Z159" i="15"/>
  <c r="Z39" i="15"/>
  <c r="AG130" i="15"/>
  <c r="AE147" i="15"/>
  <c r="AM166" i="15"/>
  <c r="AD211" i="15"/>
  <c r="AD91" i="15"/>
  <c r="X191" i="15"/>
  <c r="AC83" i="15"/>
  <c r="AC203" i="15"/>
  <c r="AJ148" i="15"/>
  <c r="AJ28" i="15"/>
  <c r="AD195" i="15"/>
  <c r="AL7" i="15"/>
  <c r="AL127" i="15"/>
  <c r="AJ192" i="15"/>
  <c r="AJ160" i="15"/>
  <c r="AJ40" i="15"/>
  <c r="AM130" i="15"/>
  <c r="Z203" i="15"/>
  <c r="Z83" i="15"/>
  <c r="AB154" i="15"/>
  <c r="AL70" i="15"/>
  <c r="AL190" i="15"/>
  <c r="AA207" i="15"/>
  <c r="Z165" i="15"/>
  <c r="Z45" i="15"/>
  <c r="AG128" i="15"/>
  <c r="Z47" i="15"/>
  <c r="Z167" i="15"/>
  <c r="AB218" i="15"/>
  <c r="Z199" i="15"/>
  <c r="Z79" i="15"/>
  <c r="Y166" i="15"/>
  <c r="AA164" i="15"/>
  <c r="AA44" i="15"/>
  <c r="AL235" i="15"/>
  <c r="Z174" i="15"/>
  <c r="AE205" i="15"/>
  <c r="AC235" i="15"/>
  <c r="AD191" i="15"/>
  <c r="AG238" i="15"/>
  <c r="AM169" i="15"/>
  <c r="AM49" i="15"/>
  <c r="AB163" i="15"/>
  <c r="AB43" i="15"/>
  <c r="AM185" i="15"/>
  <c r="AD189" i="15"/>
  <c r="W138" i="15"/>
  <c r="AB44" i="15"/>
  <c r="AB164" i="15"/>
  <c r="AE140" i="15"/>
  <c r="AJ180" i="15"/>
  <c r="AH169" i="15"/>
  <c r="AI149" i="15"/>
  <c r="Y206" i="15"/>
  <c r="AH143" i="15"/>
  <c r="AJ167" i="15"/>
  <c r="AJ47" i="15"/>
  <c r="AC185" i="15"/>
  <c r="AM218" i="15"/>
  <c r="AM98" i="15"/>
  <c r="AE144" i="15"/>
  <c r="AJ226" i="15"/>
  <c r="AG189" i="15"/>
  <c r="AG69" i="15"/>
  <c r="AF159" i="15"/>
  <c r="AF189" i="15"/>
  <c r="AL216" i="15"/>
  <c r="AD161" i="15"/>
  <c r="X127" i="15"/>
  <c r="X7" i="15"/>
  <c r="AD80" i="15"/>
  <c r="AD200" i="15"/>
  <c r="AA171" i="15"/>
  <c r="AM97" i="15"/>
  <c r="AM217" i="15"/>
  <c r="AF73" i="15"/>
  <c r="AF193" i="15"/>
  <c r="AG204" i="15"/>
  <c r="AM159" i="15"/>
  <c r="AI143" i="15"/>
  <c r="AH60" i="15"/>
  <c r="AH180" i="15"/>
  <c r="X198" i="15"/>
  <c r="AG227" i="15"/>
  <c r="AG108" i="15"/>
  <c r="AL188" i="15"/>
  <c r="AL68" i="15"/>
  <c r="Z81" i="15"/>
  <c r="Z201" i="15"/>
  <c r="AL167" i="15"/>
  <c r="AB200" i="15"/>
  <c r="AB80" i="15"/>
  <c r="W168" i="15"/>
  <c r="AC207" i="15"/>
  <c r="AC87" i="15"/>
  <c r="AC45" i="15"/>
  <c r="AC165" i="15"/>
  <c r="AL164" i="15"/>
  <c r="AH179" i="15"/>
  <c r="AC155" i="15"/>
  <c r="AG80" i="15"/>
  <c r="AG200" i="15"/>
  <c r="AB162" i="15"/>
  <c r="AI150" i="15"/>
  <c r="AD147" i="15"/>
  <c r="AA199" i="15"/>
  <c r="X205" i="15"/>
  <c r="AF150" i="15"/>
  <c r="AH108" i="15"/>
  <c r="AH227" i="15"/>
  <c r="AD174" i="15"/>
  <c r="AI198" i="15"/>
  <c r="AI78" i="15"/>
  <c r="AE146" i="15"/>
  <c r="Z207" i="15"/>
  <c r="Z87" i="15"/>
  <c r="AI135" i="15"/>
  <c r="AK165" i="15"/>
  <c r="AL132" i="15"/>
  <c r="AC86" i="15"/>
  <c r="AC206" i="15"/>
  <c r="Z170" i="15"/>
  <c r="Z50" i="15"/>
  <c r="AL198" i="15"/>
  <c r="AF44" i="15"/>
  <c r="AF164" i="15"/>
  <c r="AG98" i="15"/>
  <c r="AG218" i="15"/>
  <c r="AK146" i="15"/>
  <c r="AB167" i="15"/>
  <c r="AH133" i="15"/>
  <c r="X226" i="15"/>
  <c r="X107" i="15"/>
  <c r="AL160" i="15"/>
  <c r="AD8" i="15"/>
  <c r="AD128" i="15"/>
  <c r="Z164" i="15"/>
  <c r="Z44" i="15"/>
  <c r="AM119" i="15"/>
  <c r="AM238" i="15"/>
  <c r="W8" i="15"/>
  <c r="W128" i="15"/>
  <c r="AD208" i="15"/>
  <c r="AH193" i="15"/>
  <c r="AG202" i="15"/>
  <c r="Y164" i="15"/>
  <c r="Y44" i="15"/>
  <c r="AM183" i="15"/>
  <c r="W152" i="15"/>
  <c r="AH236" i="15"/>
  <c r="X236" i="15"/>
  <c r="AC144" i="15"/>
  <c r="AC24" i="15"/>
  <c r="AA209" i="15"/>
  <c r="AA89" i="15"/>
  <c r="AH199" i="15"/>
  <c r="AB172" i="15"/>
  <c r="AG120" i="15"/>
  <c r="AG239" i="15"/>
  <c r="AG210" i="15"/>
  <c r="AL130" i="15"/>
  <c r="AK220" i="15"/>
  <c r="AA208" i="15"/>
  <c r="AI210" i="15"/>
  <c r="AI90" i="15"/>
  <c r="AA156" i="15"/>
  <c r="AB195" i="15"/>
  <c r="AL209" i="15"/>
  <c r="AL89" i="15"/>
  <c r="AK214" i="15"/>
  <c r="AK94" i="15"/>
  <c r="X153" i="15"/>
  <c r="Y194" i="15"/>
  <c r="AL153" i="15"/>
  <c r="AA167" i="15"/>
  <c r="AM175" i="15"/>
  <c r="AL195" i="15"/>
  <c r="W159" i="15"/>
  <c r="AH170" i="15"/>
  <c r="X126" i="15"/>
  <c r="X6" i="15"/>
  <c r="Z133" i="15"/>
  <c r="AF51" i="15"/>
  <c r="AF171" i="15"/>
  <c r="AB190" i="15"/>
  <c r="AG173" i="15"/>
  <c r="KE92" i="15" l="1"/>
  <c r="KF92" i="15"/>
  <c r="KG92" i="15"/>
  <c r="GC85" i="15"/>
  <c r="GA85" i="15"/>
  <c r="GB85" i="15"/>
  <c r="FK13" i="15"/>
  <c r="FI13" i="15"/>
  <c r="GI81" i="15"/>
  <c r="GH81" i="15"/>
  <c r="GG81" i="15"/>
  <c r="KA92" i="15"/>
  <c r="JZ92" i="15"/>
  <c r="CU40" i="15"/>
  <c r="CV40" i="15"/>
  <c r="CP89" i="15"/>
  <c r="CO89" i="15"/>
  <c r="CJ39" i="15"/>
  <c r="CK39" i="15"/>
  <c r="JY107" i="15"/>
  <c r="KA107" i="15"/>
  <c r="HG59" i="15"/>
  <c r="HE59" i="15"/>
  <c r="HG31" i="15"/>
  <c r="HF31" i="15"/>
  <c r="LU51" i="15"/>
  <c r="LV51" i="15"/>
  <c r="EE97" i="15"/>
  <c r="EF97" i="15"/>
  <c r="MB51" i="15"/>
  <c r="MC51" i="15"/>
  <c r="LJ120" i="15"/>
  <c r="LK120" i="15"/>
  <c r="LI120" i="15"/>
  <c r="LU25" i="15"/>
  <c r="LV25" i="15"/>
  <c r="GZ46" i="15"/>
  <c r="GY46" i="15"/>
  <c r="DC43" i="15"/>
  <c r="DB43" i="15"/>
  <c r="LQ107" i="15"/>
  <c r="LO107" i="15"/>
  <c r="HL15" i="15"/>
  <c r="HK15" i="15"/>
  <c r="KW35" i="15"/>
  <c r="KX35" i="15"/>
  <c r="KY35" i="15"/>
  <c r="EG119" i="15"/>
  <c r="EF119" i="15"/>
  <c r="BK119" i="15"/>
  <c r="JT47" i="15"/>
  <c r="JS47" i="15"/>
  <c r="GT91" i="15"/>
  <c r="GU91" i="15"/>
  <c r="GS91" i="15"/>
  <c r="KX9" i="15"/>
  <c r="KW9" i="15"/>
  <c r="KG17" i="15"/>
  <c r="KF17" i="15"/>
  <c r="BK27" i="15"/>
  <c r="EE27" i="15"/>
  <c r="EG27" i="15"/>
  <c r="IW45" i="15"/>
  <c r="IU45" i="15"/>
  <c r="IV45" i="15"/>
  <c r="MS119" i="15"/>
  <c r="MT119" i="15"/>
  <c r="IC98" i="15"/>
  <c r="ID98" i="15"/>
  <c r="EX99" i="15"/>
  <c r="EW99" i="15"/>
  <c r="EY99" i="15"/>
  <c r="NK31" i="15"/>
  <c r="NL31" i="15"/>
  <c r="KE100" i="15"/>
  <c r="KG100" i="15"/>
  <c r="KF100" i="15"/>
  <c r="HM84" i="15"/>
  <c r="HL84" i="15"/>
  <c r="NQ99" i="15"/>
  <c r="NR99" i="15"/>
  <c r="FK8" i="15"/>
  <c r="FI8" i="15"/>
  <c r="MC83" i="15"/>
  <c r="MB83" i="15"/>
  <c r="MA83" i="15"/>
  <c r="CW99" i="15"/>
  <c r="CU99" i="15"/>
  <c r="NE25" i="15"/>
  <c r="NF25" i="15"/>
  <c r="HG88" i="15"/>
  <c r="HE88" i="15"/>
  <c r="HF88" i="15"/>
  <c r="JT38" i="15"/>
  <c r="JS38" i="15"/>
  <c r="NK11" i="15"/>
  <c r="NL11" i="15"/>
  <c r="NM11" i="15"/>
  <c r="MI69" i="15"/>
  <c r="MG69" i="15"/>
  <c r="LO95" i="15"/>
  <c r="LQ95" i="15"/>
  <c r="LP95" i="15"/>
  <c r="JY11" i="15"/>
  <c r="JZ11" i="15"/>
  <c r="KA11" i="15"/>
  <c r="FW72" i="15"/>
  <c r="FU72" i="15"/>
  <c r="NE120" i="15"/>
  <c r="NF120" i="15"/>
  <c r="LP6" i="15"/>
  <c r="LO6" i="15"/>
  <c r="LQ6" i="15"/>
  <c r="OE55" i="15"/>
  <c r="OD55" i="15"/>
  <c r="OC55" i="15"/>
  <c r="FV40" i="15"/>
  <c r="FU40" i="15"/>
  <c r="HR39" i="15"/>
  <c r="HQ39" i="15"/>
  <c r="HS39" i="15"/>
  <c r="MC108" i="15"/>
  <c r="MA108" i="15"/>
  <c r="LC97" i="15"/>
  <c r="LD97" i="15"/>
  <c r="LE97" i="15"/>
  <c r="GO69" i="15"/>
  <c r="GM69" i="15"/>
  <c r="HL24" i="15"/>
  <c r="HK24" i="15"/>
  <c r="IP29" i="15"/>
  <c r="IO29" i="15"/>
  <c r="IV75" i="15"/>
  <c r="IU75" i="15"/>
  <c r="HL116" i="15"/>
  <c r="HK116" i="15"/>
  <c r="KX80" i="15"/>
  <c r="KY80" i="15"/>
  <c r="KW80" i="15"/>
  <c r="CJ12" i="15"/>
  <c r="CI12" i="15"/>
  <c r="JZ61" i="15"/>
  <c r="KA61" i="15"/>
  <c r="JY61" i="15"/>
  <c r="CQ57" i="15"/>
  <c r="CP57" i="15"/>
  <c r="CO57" i="15"/>
  <c r="GZ19" i="15"/>
  <c r="GY19" i="15"/>
  <c r="HA19" i="15"/>
  <c r="NY79" i="15"/>
  <c r="NW79" i="15"/>
  <c r="NX79" i="15"/>
  <c r="KA105" i="15"/>
  <c r="JZ105" i="15"/>
  <c r="JY105" i="15"/>
  <c r="IV115" i="15"/>
  <c r="IU115" i="15"/>
  <c r="KF40" i="15"/>
  <c r="KG40" i="15"/>
  <c r="JI78" i="15"/>
  <c r="JG78" i="15"/>
  <c r="JH78" i="15"/>
  <c r="CO107" i="15"/>
  <c r="CQ107" i="15"/>
  <c r="FW65" i="15"/>
  <c r="FU65" i="15"/>
  <c r="FV65" i="15"/>
  <c r="FP84" i="15"/>
  <c r="FO84" i="15"/>
  <c r="FQ84" i="15"/>
  <c r="GM37" i="15"/>
  <c r="GN37" i="15"/>
  <c r="KM99" i="15"/>
  <c r="KL99" i="15"/>
  <c r="KK99" i="15"/>
  <c r="II32" i="15"/>
  <c r="IJ32" i="15"/>
  <c r="LO16" i="15"/>
  <c r="LP16" i="15"/>
  <c r="FK35" i="15"/>
  <c r="FJ35" i="15"/>
  <c r="FI35" i="15"/>
  <c r="HW46" i="15"/>
  <c r="HY46" i="15"/>
  <c r="HX46" i="15"/>
  <c r="KW38" i="15"/>
  <c r="KY38" i="15"/>
  <c r="KX38" i="15"/>
  <c r="KX20" i="15"/>
  <c r="KW20" i="15"/>
  <c r="KY20" i="15"/>
  <c r="IQ45" i="15"/>
  <c r="IO45" i="15"/>
  <c r="IP45" i="15"/>
  <c r="GH43" i="15"/>
  <c r="GG43" i="15"/>
  <c r="IV23" i="15"/>
  <c r="IU23" i="15"/>
  <c r="IW23" i="15"/>
  <c r="DN98" i="15"/>
  <c r="DO98" i="15"/>
  <c r="DM98" i="15"/>
  <c r="FJ119" i="15"/>
  <c r="FI119" i="15"/>
  <c r="FK119" i="15"/>
  <c r="DY36" i="15"/>
  <c r="DZ36" i="15"/>
  <c r="CK45" i="15"/>
  <c r="CJ45" i="15"/>
  <c r="CI45" i="15"/>
  <c r="JB21" i="15"/>
  <c r="JA21" i="15"/>
  <c r="LV9" i="15"/>
  <c r="LU9" i="15"/>
  <c r="MA76" i="15"/>
  <c r="MC76" i="15"/>
  <c r="HK39" i="15"/>
  <c r="HL39" i="15"/>
  <c r="EY48" i="15"/>
  <c r="EW48" i="15"/>
  <c r="EX48" i="15"/>
  <c r="DG54" i="15"/>
  <c r="DI54" i="15"/>
  <c r="DH54" i="15"/>
  <c r="HS76" i="15"/>
  <c r="HR76" i="15"/>
  <c r="LE30" i="15"/>
  <c r="LC30" i="15"/>
  <c r="LD30" i="15"/>
  <c r="GB12" i="15"/>
  <c r="GA12" i="15"/>
  <c r="NX33" i="15"/>
  <c r="NY33" i="15"/>
  <c r="NW33" i="15"/>
  <c r="IU48" i="15"/>
  <c r="IV48" i="15"/>
  <c r="IW48" i="15"/>
  <c r="ID84" i="15"/>
  <c r="IE84" i="15"/>
  <c r="IC84" i="15"/>
  <c r="EG11" i="15"/>
  <c r="BK11" i="15"/>
  <c r="EE11" i="15"/>
  <c r="EF11" i="15"/>
  <c r="HK11" i="15"/>
  <c r="HL11" i="15"/>
  <c r="HM11" i="15"/>
  <c r="KF81" i="15"/>
  <c r="KE81" i="15"/>
  <c r="DC8" i="15"/>
  <c r="DB8" i="15"/>
  <c r="JC46" i="15"/>
  <c r="JB46" i="15"/>
  <c r="LJ84" i="15"/>
  <c r="LI84" i="15"/>
  <c r="IV95" i="15"/>
  <c r="IW95" i="15"/>
  <c r="FU10" i="15"/>
  <c r="FV10" i="15"/>
  <c r="FW10" i="15"/>
  <c r="MB84" i="15"/>
  <c r="MA84" i="15"/>
  <c r="CW86" i="15"/>
  <c r="CU86" i="15"/>
  <c r="HX36" i="15"/>
  <c r="HW36" i="15"/>
  <c r="KF118" i="15"/>
  <c r="KE118" i="15"/>
  <c r="JZ94" i="15"/>
  <c r="JY94" i="15"/>
  <c r="GO53" i="15"/>
  <c r="GM53" i="15"/>
  <c r="KW83" i="15"/>
  <c r="KY83" i="15"/>
  <c r="KX83" i="15"/>
  <c r="OC56" i="15"/>
  <c r="OE56" i="15"/>
  <c r="OD56" i="15"/>
  <c r="HY98" i="15"/>
  <c r="HX98" i="15"/>
  <c r="CP79" i="15"/>
  <c r="CO79" i="15"/>
  <c r="CK90" i="15"/>
  <c r="CI90" i="15"/>
  <c r="CJ90" i="15"/>
  <c r="JU60" i="15"/>
  <c r="JT60" i="15"/>
  <c r="KF15" i="15"/>
  <c r="KG15" i="15"/>
  <c r="HK19" i="15"/>
  <c r="HL19" i="15"/>
  <c r="HM19" i="15"/>
  <c r="LV38" i="15"/>
  <c r="LU38" i="15"/>
  <c r="MH36" i="15"/>
  <c r="MG36" i="15"/>
  <c r="JZ65" i="15"/>
  <c r="JY65" i="15"/>
  <c r="KA65" i="15"/>
  <c r="KS51" i="15"/>
  <c r="KQ51" i="15"/>
  <c r="LQ25" i="15"/>
  <c r="LP25" i="15"/>
  <c r="GZ106" i="15"/>
  <c r="GY106" i="15"/>
  <c r="NL63" i="15"/>
  <c r="NK63" i="15"/>
  <c r="NM63" i="15"/>
  <c r="DS45" i="15"/>
  <c r="DU45" i="15"/>
  <c r="KE44" i="15"/>
  <c r="KF44" i="15"/>
  <c r="JU94" i="15"/>
  <c r="JT94" i="15"/>
  <c r="EG52" i="15"/>
  <c r="EF52" i="15"/>
  <c r="BK52" i="15"/>
  <c r="DI96" i="15"/>
  <c r="DG96" i="15"/>
  <c r="DH96" i="15"/>
  <c r="GC88" i="15"/>
  <c r="GB88" i="15"/>
  <c r="GA88" i="15"/>
  <c r="IW17" i="15"/>
  <c r="IV17" i="15"/>
  <c r="IU17" i="15"/>
  <c r="GY41" i="15"/>
  <c r="GZ41" i="15"/>
  <c r="HA41" i="15"/>
  <c r="HW45" i="15"/>
  <c r="HX45" i="15"/>
  <c r="HY45" i="15"/>
  <c r="NY47" i="15"/>
  <c r="NX47" i="15"/>
  <c r="MI22" i="15"/>
  <c r="MG22" i="15"/>
  <c r="DN99" i="15"/>
  <c r="DO99" i="15"/>
  <c r="OC21" i="15"/>
  <c r="OE21" i="15"/>
  <c r="OD21" i="15"/>
  <c r="GY62" i="15"/>
  <c r="GZ62" i="15"/>
  <c r="HA62" i="15"/>
  <c r="GG50" i="15"/>
  <c r="GH50" i="15"/>
  <c r="EY25" i="15"/>
  <c r="EW25" i="15"/>
  <c r="GG58" i="15"/>
  <c r="GH58" i="15"/>
  <c r="HQ16" i="15"/>
  <c r="HS16" i="15"/>
  <c r="HR16" i="15"/>
  <c r="FE94" i="15"/>
  <c r="FC94" i="15"/>
  <c r="FD94" i="15"/>
  <c r="JO56" i="15"/>
  <c r="JM56" i="15"/>
  <c r="JN56" i="15"/>
  <c r="HX58" i="15"/>
  <c r="HW58" i="15"/>
  <c r="JB120" i="15"/>
  <c r="JC120" i="15"/>
  <c r="CV80" i="15"/>
  <c r="CU80" i="15"/>
  <c r="HX24" i="15"/>
  <c r="HW24" i="15"/>
  <c r="IK62" i="15"/>
  <c r="IJ62" i="15"/>
  <c r="EX101" i="15"/>
  <c r="EY101" i="15"/>
  <c r="EW101" i="15"/>
  <c r="EM81" i="15"/>
  <c r="EK81" i="15"/>
  <c r="CW85" i="15"/>
  <c r="CU85" i="15"/>
  <c r="CV85" i="15"/>
  <c r="JM28" i="15"/>
  <c r="JN28" i="15"/>
  <c r="LI13" i="15"/>
  <c r="LJ13" i="15"/>
  <c r="GM6" i="15"/>
  <c r="GN6" i="15"/>
  <c r="MH57" i="15"/>
  <c r="MG57" i="15"/>
  <c r="MI57" i="15"/>
  <c r="MI96" i="15"/>
  <c r="MG96" i="15"/>
  <c r="MH96" i="15"/>
  <c r="FW66" i="15"/>
  <c r="FU66" i="15"/>
  <c r="FV66" i="15"/>
  <c r="IQ101" i="15"/>
  <c r="IP101" i="15"/>
  <c r="IO101" i="15"/>
  <c r="MI92" i="15"/>
  <c r="MH92" i="15"/>
  <c r="MG92" i="15"/>
  <c r="DS12" i="15"/>
  <c r="DT12" i="15"/>
  <c r="FQ83" i="15"/>
  <c r="FP83" i="15"/>
  <c r="FO83" i="15"/>
  <c r="GT31" i="15"/>
  <c r="GS31" i="15"/>
  <c r="CI28" i="15"/>
  <c r="CJ28" i="15"/>
  <c r="NR40" i="15"/>
  <c r="NQ40" i="15"/>
  <c r="MZ85" i="15"/>
  <c r="MY85" i="15"/>
  <c r="NA85" i="15"/>
  <c r="MT61" i="15"/>
  <c r="MU61" i="15"/>
  <c r="MS61" i="15"/>
  <c r="GT18" i="15"/>
  <c r="GS18" i="15"/>
  <c r="GU18" i="15"/>
  <c r="LI119" i="15"/>
  <c r="LK119" i="15"/>
  <c r="LJ119" i="15"/>
  <c r="NX58" i="15"/>
  <c r="NY58" i="15"/>
  <c r="NW58" i="15"/>
  <c r="FV93" i="15"/>
  <c r="FW93" i="15"/>
  <c r="FU93" i="15"/>
  <c r="JA36" i="15"/>
  <c r="JC36" i="15"/>
  <c r="JB36" i="15"/>
  <c r="DI84" i="15"/>
  <c r="DH84" i="15"/>
  <c r="DU49" i="15"/>
  <c r="DT49" i="15"/>
  <c r="DS49" i="15"/>
  <c r="LW74" i="15"/>
  <c r="LV74" i="15"/>
  <c r="CQ66" i="15"/>
  <c r="CO66" i="15"/>
  <c r="CP66" i="15"/>
  <c r="II69" i="15"/>
  <c r="IJ69" i="15"/>
  <c r="IK69" i="15"/>
  <c r="LE80" i="15"/>
  <c r="LD80" i="15"/>
  <c r="FC99" i="15"/>
  <c r="FD99" i="15"/>
  <c r="JS72" i="15"/>
  <c r="JT72" i="15"/>
  <c r="HE108" i="15"/>
  <c r="HG108" i="15"/>
  <c r="OE53" i="15"/>
  <c r="OD53" i="15"/>
  <c r="OC53" i="15"/>
  <c r="IK45" i="15"/>
  <c r="IJ45" i="15"/>
  <c r="LJ79" i="15"/>
  <c r="LI79" i="15"/>
  <c r="JZ116" i="15"/>
  <c r="JY116" i="15"/>
  <c r="KA116" i="15"/>
  <c r="HS65" i="15"/>
  <c r="HR65" i="15"/>
  <c r="HQ65" i="15"/>
  <c r="HK53" i="15"/>
  <c r="HL53" i="15"/>
  <c r="HM53" i="15"/>
  <c r="DM94" i="15"/>
  <c r="DN94" i="15"/>
  <c r="DO94" i="15"/>
  <c r="NL98" i="15"/>
  <c r="NK98" i="15"/>
  <c r="NM98" i="15"/>
  <c r="DI87" i="15"/>
  <c r="DH87" i="15"/>
  <c r="HF47" i="15"/>
  <c r="HE47" i="15"/>
  <c r="JZ83" i="15"/>
  <c r="KA83" i="15"/>
  <c r="EF47" i="15"/>
  <c r="EE47" i="15"/>
  <c r="DS93" i="15"/>
  <c r="DT93" i="15"/>
  <c r="JT98" i="15"/>
  <c r="JU98" i="15"/>
  <c r="JT82" i="15"/>
  <c r="JS82" i="15"/>
  <c r="JA23" i="15"/>
  <c r="JB23" i="15"/>
  <c r="KQ65" i="15"/>
  <c r="KR65" i="15"/>
  <c r="KS108" i="15"/>
  <c r="KR108" i="15"/>
  <c r="KQ108" i="15"/>
  <c r="MM55" i="15"/>
  <c r="MN55" i="15"/>
  <c r="KW78" i="15"/>
  <c r="KY78" i="15"/>
  <c r="MH28" i="15"/>
  <c r="MI28" i="15"/>
  <c r="MN64" i="15"/>
  <c r="MM64" i="15"/>
  <c r="LJ46" i="15"/>
  <c r="LK46" i="15"/>
  <c r="DM80" i="15"/>
  <c r="DO80" i="15"/>
  <c r="LO121" i="15"/>
  <c r="LP121" i="15"/>
  <c r="FE73" i="15"/>
  <c r="FC73" i="15"/>
  <c r="ER53" i="15"/>
  <c r="EQ53" i="15"/>
  <c r="HR119" i="15"/>
  <c r="HS119" i="15"/>
  <c r="HQ119" i="15"/>
  <c r="EM49" i="15"/>
  <c r="EK49" i="15"/>
  <c r="EL49" i="15"/>
  <c r="HW52" i="15"/>
  <c r="HX52" i="15"/>
  <c r="NR12" i="15"/>
  <c r="NS12" i="15"/>
  <c r="CP93" i="15"/>
  <c r="CO93" i="15"/>
  <c r="JY66" i="15"/>
  <c r="JZ66" i="15"/>
  <c r="KA66" i="15"/>
  <c r="DN57" i="15"/>
  <c r="DM57" i="15"/>
  <c r="FV7" i="15"/>
  <c r="FU7" i="15"/>
  <c r="GN109" i="15"/>
  <c r="GM109" i="15"/>
  <c r="JU40" i="15"/>
  <c r="JS40" i="15"/>
  <c r="NA98" i="15"/>
  <c r="MZ98" i="15"/>
  <c r="MY98" i="15"/>
  <c r="NF97" i="15"/>
  <c r="NE97" i="15"/>
  <c r="DB93" i="15"/>
  <c r="DA93" i="15"/>
  <c r="DC93" i="15"/>
  <c r="LU58" i="15"/>
  <c r="LV58" i="15"/>
  <c r="GB18" i="15"/>
  <c r="GA18" i="15"/>
  <c r="KG80" i="15"/>
  <c r="KF80" i="15"/>
  <c r="KE80" i="15"/>
  <c r="MC55" i="15"/>
  <c r="MA55" i="15"/>
  <c r="IU56" i="15"/>
  <c r="IW56" i="15"/>
  <c r="IV56" i="15"/>
  <c r="EY23" i="15"/>
  <c r="EX23" i="15"/>
  <c r="EW23" i="15"/>
  <c r="KX14" i="15"/>
  <c r="KW14" i="15"/>
  <c r="NF51" i="15"/>
  <c r="NE51" i="15"/>
  <c r="DM7" i="15"/>
  <c r="DN7" i="15"/>
  <c r="MC78" i="15"/>
  <c r="MA78" i="15"/>
  <c r="HE51" i="15"/>
  <c r="HG51" i="15"/>
  <c r="HF51" i="15"/>
  <c r="EL121" i="15"/>
  <c r="EK121" i="15"/>
  <c r="GS75" i="15"/>
  <c r="GT75" i="15"/>
  <c r="JO26" i="15"/>
  <c r="JM26" i="15"/>
  <c r="JN26" i="15"/>
  <c r="FK55" i="15"/>
  <c r="FJ55" i="15"/>
  <c r="HM54" i="15"/>
  <c r="HL54" i="15"/>
  <c r="NX85" i="15"/>
  <c r="NY85" i="15"/>
  <c r="NW85" i="15"/>
  <c r="KE33" i="15"/>
  <c r="KG33" i="15"/>
  <c r="KF33" i="15"/>
  <c r="EX50" i="15"/>
  <c r="EW50" i="15"/>
  <c r="LO82" i="15"/>
  <c r="LQ82" i="15"/>
  <c r="NL71" i="15"/>
  <c r="NK71" i="15"/>
  <c r="HL95" i="15"/>
  <c r="HK95" i="15"/>
  <c r="NR48" i="15"/>
  <c r="NQ48" i="15"/>
  <c r="FV43" i="15"/>
  <c r="FU43" i="15"/>
  <c r="GI107" i="15"/>
  <c r="GH107" i="15"/>
  <c r="GG107" i="15"/>
  <c r="JS75" i="15"/>
  <c r="JT75" i="15"/>
  <c r="HE77" i="15"/>
  <c r="HF77" i="15"/>
  <c r="HG77" i="15"/>
  <c r="DB100" i="15"/>
  <c r="DA100" i="15"/>
  <c r="NG115" i="15"/>
  <c r="NE115" i="15"/>
  <c r="KM108" i="15"/>
  <c r="KL108" i="15"/>
  <c r="KK108" i="15"/>
  <c r="MZ23" i="15"/>
  <c r="MY23" i="15"/>
  <c r="NA23" i="15"/>
  <c r="CP37" i="15"/>
  <c r="EF29" i="15"/>
  <c r="EG29" i="15"/>
  <c r="KG116" i="15"/>
  <c r="KE116" i="15"/>
  <c r="KF116" i="15"/>
  <c r="MN72" i="15"/>
  <c r="MM72" i="15"/>
  <c r="DT116" i="15"/>
  <c r="DU116" i="15"/>
  <c r="DS116" i="15"/>
  <c r="JY59" i="15"/>
  <c r="JZ59" i="15"/>
  <c r="KA59" i="15"/>
  <c r="DO76" i="15"/>
  <c r="DN76" i="15"/>
  <c r="DM76" i="15"/>
  <c r="OC29" i="15"/>
  <c r="OD29" i="15"/>
  <c r="KX11" i="15"/>
  <c r="KW11" i="15"/>
  <c r="DB54" i="15"/>
  <c r="DA54" i="15"/>
  <c r="HY82" i="15"/>
  <c r="HW82" i="15"/>
  <c r="HX82" i="15"/>
  <c r="DC11" i="15"/>
  <c r="DA11" i="15"/>
  <c r="EW46" i="15"/>
  <c r="EX46" i="15"/>
  <c r="JY78" i="15"/>
  <c r="JZ78" i="15"/>
  <c r="KA78" i="15"/>
  <c r="FI30" i="15"/>
  <c r="FJ30" i="15"/>
  <c r="CJ80" i="15"/>
  <c r="CI80" i="15"/>
  <c r="KF43" i="15"/>
  <c r="KG43" i="15"/>
  <c r="KE43" i="15"/>
  <c r="LQ33" i="15"/>
  <c r="LO33" i="15"/>
  <c r="LP33" i="15"/>
  <c r="NQ119" i="15"/>
  <c r="NR119" i="15"/>
  <c r="HL99" i="15"/>
  <c r="HM99" i="15"/>
  <c r="HK99" i="15"/>
  <c r="EY119" i="15"/>
  <c r="EW119" i="15"/>
  <c r="IK39" i="15"/>
  <c r="IJ39" i="15"/>
  <c r="ID67" i="15"/>
  <c r="IE67" i="15"/>
  <c r="IC67" i="15"/>
  <c r="GO82" i="15"/>
  <c r="GM82" i="15"/>
  <c r="CU117" i="15"/>
  <c r="CW117" i="15"/>
  <c r="NQ13" i="15"/>
  <c r="NR13" i="15"/>
  <c r="HF93" i="15"/>
  <c r="HG93" i="15"/>
  <c r="HE93" i="15"/>
  <c r="DY54" i="15"/>
  <c r="DZ54" i="15"/>
  <c r="EA54" i="15"/>
  <c r="MT17" i="15"/>
  <c r="MU17" i="15"/>
  <c r="MS17" i="15"/>
  <c r="JM85" i="15"/>
  <c r="JN85" i="15"/>
  <c r="FO75" i="15"/>
  <c r="FP75" i="15"/>
  <c r="NA70" i="15"/>
  <c r="MZ70" i="15"/>
  <c r="FK34" i="15"/>
  <c r="FJ34" i="15"/>
  <c r="FI34" i="15"/>
  <c r="MB88" i="15"/>
  <c r="MA88" i="15"/>
  <c r="IE75" i="15"/>
  <c r="IC75" i="15"/>
  <c r="KG89" i="15"/>
  <c r="KE89" i="15"/>
  <c r="IQ70" i="15"/>
  <c r="IP70" i="15"/>
  <c r="IO70" i="15"/>
  <c r="MU97" i="15"/>
  <c r="MT97" i="15"/>
  <c r="MS97" i="15"/>
  <c r="FV63" i="15"/>
  <c r="FU63" i="15"/>
  <c r="LQ61" i="15"/>
  <c r="LO61" i="15"/>
  <c r="LP61" i="15"/>
  <c r="NA31" i="15"/>
  <c r="MZ31" i="15"/>
  <c r="JO75" i="15"/>
  <c r="JN75" i="15"/>
  <c r="JT78" i="15"/>
  <c r="JS78" i="15"/>
  <c r="JU78" i="15"/>
  <c r="EL84" i="15"/>
  <c r="EK84" i="15"/>
  <c r="HS9" i="15"/>
  <c r="HR9" i="15"/>
  <c r="MH41" i="15"/>
  <c r="MI41" i="15"/>
  <c r="MN116" i="15"/>
  <c r="MM116" i="15"/>
  <c r="MO116" i="15"/>
  <c r="MA15" i="15"/>
  <c r="MB15" i="15"/>
  <c r="MZ33" i="15"/>
  <c r="NA33" i="15"/>
  <c r="MY33" i="15"/>
  <c r="IJ26" i="15"/>
  <c r="II26" i="15"/>
  <c r="CJ98" i="15"/>
  <c r="CI98" i="15"/>
  <c r="KM24" i="15"/>
  <c r="KL24" i="15"/>
  <c r="KK24" i="15"/>
  <c r="JC43" i="15"/>
  <c r="JA43" i="15"/>
  <c r="EY37" i="15"/>
  <c r="EX37" i="15"/>
  <c r="EW37" i="15"/>
  <c r="DN11" i="15"/>
  <c r="DO11" i="15"/>
  <c r="DM11" i="15"/>
  <c r="EF45" i="15"/>
  <c r="EE45" i="15"/>
  <c r="CO88" i="15"/>
  <c r="CP88" i="15"/>
  <c r="GO32" i="15"/>
  <c r="GN32" i="15"/>
  <c r="JC19" i="15"/>
  <c r="JB19" i="15"/>
  <c r="DA21" i="15"/>
  <c r="DB21" i="15"/>
  <c r="DC21" i="15"/>
  <c r="CQ84" i="15"/>
  <c r="CP84" i="15"/>
  <c r="LU72" i="15"/>
  <c r="LV72" i="15"/>
  <c r="FV70" i="15"/>
  <c r="FW70" i="15"/>
  <c r="LC36" i="15"/>
  <c r="LE36" i="15"/>
  <c r="LD36" i="15"/>
  <c r="IC89" i="15"/>
  <c r="ID89" i="15"/>
  <c r="IE89" i="15"/>
  <c r="HR80" i="15"/>
  <c r="HQ80" i="15"/>
  <c r="HS80" i="15"/>
  <c r="DU118" i="15"/>
  <c r="DT118" i="15"/>
  <c r="NE33" i="15"/>
  <c r="NG33" i="15"/>
  <c r="NF33" i="15"/>
  <c r="IP38" i="15"/>
  <c r="IO38" i="15"/>
  <c r="LW82" i="15"/>
  <c r="LV82" i="15"/>
  <c r="LU82" i="15"/>
  <c r="JS91" i="15"/>
  <c r="JU91" i="15"/>
  <c r="JT91" i="15"/>
  <c r="ER17" i="15"/>
  <c r="EQ17" i="15"/>
  <c r="ES17" i="15"/>
  <c r="NQ57" i="15"/>
  <c r="NR57" i="15"/>
  <c r="EX57" i="15"/>
  <c r="EY57" i="15"/>
  <c r="JZ54" i="15"/>
  <c r="KA54" i="15"/>
  <c r="JY54" i="15"/>
  <c r="MT87" i="15"/>
  <c r="MS87" i="15"/>
  <c r="CJ66" i="15"/>
  <c r="CK66" i="15"/>
  <c r="CI66" i="15"/>
  <c r="HW55" i="15"/>
  <c r="HX55" i="15"/>
  <c r="HY55" i="15"/>
  <c r="JG16" i="15"/>
  <c r="JI16" i="15"/>
  <c r="JH16" i="15"/>
  <c r="GT84" i="15"/>
  <c r="GU84" i="15"/>
  <c r="GS84" i="15"/>
  <c r="CV44" i="15"/>
  <c r="CU44" i="15"/>
  <c r="GI35" i="15"/>
  <c r="GH35" i="15"/>
  <c r="GG35" i="15"/>
  <c r="DA95" i="15"/>
  <c r="DB95" i="15"/>
  <c r="DC95" i="15"/>
  <c r="IJ24" i="15"/>
  <c r="II24" i="15"/>
  <c r="IK24" i="15"/>
  <c r="HL73" i="15"/>
  <c r="HM73" i="15"/>
  <c r="HK73" i="15"/>
  <c r="DB7" i="15"/>
  <c r="DA7" i="15"/>
  <c r="DC7" i="15"/>
  <c r="NA26" i="15"/>
  <c r="MY26" i="15"/>
  <c r="MZ26" i="15"/>
  <c r="GS100" i="15"/>
  <c r="GU100" i="15"/>
  <c r="IK81" i="15"/>
  <c r="IJ81" i="15"/>
  <c r="II81" i="15"/>
  <c r="GI57" i="15"/>
  <c r="GH57" i="15"/>
  <c r="NY34" i="15"/>
  <c r="NW34" i="15"/>
  <c r="FC56" i="15"/>
  <c r="FE56" i="15"/>
  <c r="DO61" i="15"/>
  <c r="DN61" i="15"/>
  <c r="DM61" i="15"/>
  <c r="KL17" i="15"/>
  <c r="KK17" i="15"/>
  <c r="GS76" i="15"/>
  <c r="GT76" i="15"/>
  <c r="GU76" i="15"/>
  <c r="GZ88" i="15"/>
  <c r="GY88" i="15"/>
  <c r="LD42" i="15"/>
  <c r="LE42" i="15"/>
  <c r="LC42" i="15"/>
  <c r="LW106" i="15"/>
  <c r="LV106" i="15"/>
  <c r="KM69" i="15"/>
  <c r="KL69" i="15"/>
  <c r="HQ24" i="15"/>
  <c r="GT65" i="15"/>
  <c r="GS65" i="15"/>
  <c r="GU65" i="15"/>
  <c r="GB87" i="15"/>
  <c r="GA87" i="15"/>
  <c r="GC87" i="15"/>
  <c r="MO34" i="15"/>
  <c r="MM34" i="15"/>
  <c r="MN34" i="15"/>
  <c r="JA9" i="15"/>
  <c r="JC9" i="15"/>
  <c r="OD87" i="15"/>
  <c r="OE87" i="15"/>
  <c r="OC87" i="15"/>
  <c r="JH32" i="15"/>
  <c r="JG32" i="15"/>
  <c r="DZ50" i="15"/>
  <c r="DY50" i="15"/>
  <c r="EA50" i="15"/>
  <c r="DM97" i="15"/>
  <c r="DO97" i="15"/>
  <c r="DN97" i="15"/>
  <c r="FJ101" i="15"/>
  <c r="FI101" i="15"/>
  <c r="JZ24" i="15"/>
  <c r="KA24" i="15"/>
  <c r="JY24" i="15"/>
  <c r="LV119" i="15"/>
  <c r="LU119" i="15"/>
  <c r="FI58" i="15"/>
  <c r="FK58" i="15"/>
  <c r="FJ58" i="15"/>
  <c r="DI97" i="15"/>
  <c r="DH97" i="15"/>
  <c r="DG97" i="15"/>
  <c r="DH85" i="15"/>
  <c r="DI85" i="15"/>
  <c r="DG85" i="15"/>
  <c r="GU115" i="15"/>
  <c r="GT115" i="15"/>
  <c r="HL64" i="15"/>
  <c r="HK64" i="15"/>
  <c r="HM64" i="15"/>
  <c r="JN15" i="15"/>
  <c r="JM15" i="15"/>
  <c r="JO15" i="15"/>
  <c r="IV22" i="15"/>
  <c r="IU22" i="15"/>
  <c r="IW22" i="15"/>
  <c r="KS91" i="15"/>
  <c r="KQ91" i="15"/>
  <c r="HS63" i="15"/>
  <c r="HR63" i="15"/>
  <c r="DC96" i="15"/>
  <c r="DA96" i="15"/>
  <c r="EW109" i="15"/>
  <c r="EX109" i="15"/>
  <c r="EY109" i="15"/>
  <c r="MU28" i="15"/>
  <c r="MT28" i="15"/>
  <c r="KW121" i="15"/>
  <c r="KX121" i="15"/>
  <c r="KQ15" i="15"/>
  <c r="KS15" i="15"/>
  <c r="ID25" i="15"/>
  <c r="IC25" i="15"/>
  <c r="DS68" i="15"/>
  <c r="DT68" i="15"/>
  <c r="OD99" i="15"/>
  <c r="OC99" i="15"/>
  <c r="CI29" i="15"/>
  <c r="CK29" i="15"/>
  <c r="HX6" i="15"/>
  <c r="HW6" i="15"/>
  <c r="HY6" i="15"/>
  <c r="CU12" i="15"/>
  <c r="CV12" i="15"/>
  <c r="HS71" i="15"/>
  <c r="HQ71" i="15"/>
  <c r="NS10" i="15"/>
  <c r="NQ10" i="15"/>
  <c r="LP91" i="15"/>
  <c r="LO91" i="15"/>
  <c r="IU29" i="15"/>
  <c r="IV29" i="15"/>
  <c r="IW29" i="15"/>
  <c r="GG65" i="15"/>
  <c r="GH65" i="15"/>
  <c r="DZ30" i="15"/>
  <c r="DY30" i="15"/>
  <c r="EA30" i="15"/>
  <c r="OC15" i="15"/>
  <c r="OD15" i="15"/>
  <c r="GU118" i="15"/>
  <c r="GT118" i="15"/>
  <c r="MA9" i="15"/>
  <c r="MC9" i="15"/>
  <c r="MB9" i="15"/>
  <c r="FV38" i="15"/>
  <c r="FU38" i="15"/>
  <c r="MT118" i="15"/>
  <c r="MU118" i="15"/>
  <c r="FV95" i="15"/>
  <c r="FU95" i="15"/>
  <c r="FE33" i="15"/>
  <c r="FD33" i="15"/>
  <c r="FC33" i="15"/>
  <c r="LE25" i="15"/>
  <c r="LD25" i="15"/>
  <c r="DH70" i="15"/>
  <c r="DG70" i="15"/>
  <c r="NW8" i="15"/>
  <c r="NX8" i="15"/>
  <c r="HR27" i="15"/>
  <c r="HQ27" i="15"/>
  <c r="HS27" i="15"/>
  <c r="DT23" i="15"/>
  <c r="DS23" i="15"/>
  <c r="FV22" i="15"/>
  <c r="FU22" i="15"/>
  <c r="LV11" i="15"/>
  <c r="LU11" i="15"/>
  <c r="LW11" i="15"/>
  <c r="JM41" i="15"/>
  <c r="JO41" i="15"/>
  <c r="DG15" i="15"/>
  <c r="DI15" i="15"/>
  <c r="DH15" i="15"/>
  <c r="DZ107" i="15"/>
  <c r="DY107" i="15"/>
  <c r="EA107" i="15"/>
  <c r="HR26" i="15"/>
  <c r="HS26" i="15"/>
  <c r="HQ26" i="15"/>
  <c r="NM87" i="15"/>
  <c r="NL87" i="15"/>
  <c r="NK87" i="15"/>
  <c r="GS44" i="15"/>
  <c r="GU44" i="15"/>
  <c r="GT44" i="15"/>
  <c r="JI47" i="15"/>
  <c r="JH47" i="15"/>
  <c r="GC119" i="15"/>
  <c r="GA119" i="15"/>
  <c r="FE67" i="15"/>
  <c r="FD67" i="15"/>
  <c r="MB73" i="15"/>
  <c r="MA73" i="15"/>
  <c r="IE80" i="15"/>
  <c r="IC80" i="15"/>
  <c r="ID80" i="15"/>
  <c r="DU43" i="15"/>
  <c r="DS43" i="15"/>
  <c r="DT43" i="15"/>
  <c r="NA8" i="15"/>
  <c r="MY8" i="15"/>
  <c r="NS64" i="15"/>
  <c r="NR64" i="15"/>
  <c r="KQ61" i="15"/>
  <c r="KR61" i="15"/>
  <c r="NW55" i="15"/>
  <c r="NX55" i="15"/>
  <c r="GH99" i="15"/>
  <c r="GG99" i="15"/>
  <c r="FE6" i="15"/>
  <c r="FD6" i="15"/>
  <c r="GM27" i="15"/>
  <c r="GN27" i="15"/>
  <c r="NY43" i="15"/>
  <c r="NW43" i="15"/>
  <c r="HQ99" i="15"/>
  <c r="HR99" i="15"/>
  <c r="JI68" i="15"/>
  <c r="JG68" i="15"/>
  <c r="MN119" i="15"/>
  <c r="MM119" i="15"/>
  <c r="NS14" i="15"/>
  <c r="NR14" i="15"/>
  <c r="LW27" i="15"/>
  <c r="LU27" i="15"/>
  <c r="LV27" i="15"/>
  <c r="CU24" i="15"/>
  <c r="CW24" i="15"/>
  <c r="IK96" i="15"/>
  <c r="IJ96" i="15"/>
  <c r="KR118" i="15"/>
  <c r="KS118" i="15"/>
  <c r="KQ118" i="15"/>
  <c r="KF52" i="15"/>
  <c r="KE52" i="15"/>
  <c r="GT35" i="15"/>
  <c r="GS35" i="15"/>
  <c r="EW98" i="15"/>
  <c r="LE32" i="15"/>
  <c r="LC32" i="15"/>
  <c r="NX15" i="15"/>
  <c r="NY15" i="15"/>
  <c r="EM78" i="15"/>
  <c r="EK78" i="15"/>
  <c r="EL78" i="15"/>
  <c r="DT120" i="15"/>
  <c r="DS120" i="15"/>
  <c r="JM52" i="15"/>
  <c r="JO52" i="15"/>
  <c r="EL33" i="15"/>
  <c r="EK33" i="15"/>
  <c r="EM33" i="15"/>
  <c r="LO85" i="15"/>
  <c r="LQ85" i="15"/>
  <c r="LP85" i="15"/>
  <c r="LV91" i="15"/>
  <c r="LW91" i="15"/>
  <c r="IE77" i="15"/>
  <c r="ID77" i="15"/>
  <c r="HR105" i="15"/>
  <c r="HS105" i="15"/>
  <c r="JI20" i="15"/>
  <c r="JH20" i="15"/>
  <c r="HA61" i="15"/>
  <c r="GZ61" i="15"/>
  <c r="KK32" i="15"/>
  <c r="KM32" i="15"/>
  <c r="KL32" i="15"/>
  <c r="EX77" i="15"/>
  <c r="EY77" i="15"/>
  <c r="EW77" i="15"/>
  <c r="IJ27" i="15"/>
  <c r="II27" i="15"/>
  <c r="JM63" i="15"/>
  <c r="JN63" i="15"/>
  <c r="ID26" i="15"/>
  <c r="IC26" i="15"/>
  <c r="HS7" i="15"/>
  <c r="HR7" i="15"/>
  <c r="HQ7" i="15"/>
  <c r="IC7" i="15"/>
  <c r="ID7" i="15"/>
  <c r="MN90" i="15"/>
  <c r="MO90" i="15"/>
  <c r="MM90" i="15"/>
  <c r="GC28" i="15"/>
  <c r="GB28" i="15"/>
  <c r="GA28" i="15"/>
  <c r="KE64" i="15"/>
  <c r="KF64" i="15"/>
  <c r="KG64" i="15"/>
  <c r="HA80" i="15"/>
  <c r="GZ80" i="15"/>
  <c r="GY80" i="15"/>
  <c r="HK60" i="15"/>
  <c r="HL60" i="15"/>
  <c r="LU116" i="15"/>
  <c r="LV116" i="15"/>
  <c r="MS91" i="15"/>
  <c r="MU91" i="15"/>
  <c r="HR10" i="15"/>
  <c r="HS10" i="15"/>
  <c r="HQ10" i="15"/>
  <c r="CP76" i="15"/>
  <c r="CQ76" i="15"/>
  <c r="CO76" i="15"/>
  <c r="HQ62" i="15"/>
  <c r="HR62" i="15"/>
  <c r="DN108" i="15"/>
  <c r="DM108" i="15"/>
  <c r="MB56" i="15"/>
  <c r="MA56" i="15"/>
  <c r="DA51" i="15"/>
  <c r="DC51" i="15"/>
  <c r="DB51" i="15"/>
  <c r="HF73" i="15"/>
  <c r="HE73" i="15"/>
  <c r="KW23" i="15"/>
  <c r="KX23" i="15"/>
  <c r="DU78" i="15"/>
  <c r="DS78" i="15"/>
  <c r="KS56" i="15"/>
  <c r="KR56" i="15"/>
  <c r="KQ56" i="15"/>
  <c r="KA53" i="15"/>
  <c r="JY53" i="15"/>
  <c r="FC105" i="15"/>
  <c r="FE105" i="15"/>
  <c r="FD105" i="15"/>
  <c r="LO101" i="15"/>
  <c r="LQ101" i="15"/>
  <c r="LP101" i="15"/>
  <c r="JB25" i="15"/>
  <c r="JC25" i="15"/>
  <c r="HQ84" i="15"/>
  <c r="HR84" i="15"/>
  <c r="HS84" i="15"/>
  <c r="FU61" i="15"/>
  <c r="FV61" i="15"/>
  <c r="JG101" i="15"/>
  <c r="JI101" i="15"/>
  <c r="IV20" i="15"/>
  <c r="IW20" i="15"/>
  <c r="IU20" i="15"/>
  <c r="JT37" i="15"/>
  <c r="JS37" i="15"/>
  <c r="CO91" i="15"/>
  <c r="CQ91" i="15"/>
  <c r="CP91" i="15"/>
  <c r="EG37" i="15"/>
  <c r="EF37" i="15"/>
  <c r="EE37" i="15"/>
  <c r="HM86" i="15"/>
  <c r="HK86" i="15"/>
  <c r="CV20" i="15"/>
  <c r="CU20" i="15"/>
  <c r="CW20" i="15"/>
  <c r="JU57" i="15"/>
  <c r="JT57" i="15"/>
  <c r="JS57" i="15"/>
  <c r="IJ87" i="15"/>
  <c r="II87" i="15"/>
  <c r="KM19" i="15"/>
  <c r="KK19" i="15"/>
  <c r="KL19" i="15"/>
  <c r="CP35" i="15"/>
  <c r="CQ35" i="15"/>
  <c r="CO35" i="15"/>
  <c r="JI67" i="15"/>
  <c r="JG67" i="15"/>
  <c r="KL68" i="15"/>
  <c r="KK68" i="15"/>
  <c r="GO35" i="15"/>
  <c r="GN35" i="15"/>
  <c r="IC62" i="15"/>
  <c r="ID62" i="15"/>
  <c r="FD46" i="15"/>
  <c r="FC46" i="15"/>
  <c r="NA21" i="15"/>
  <c r="MY21" i="15"/>
  <c r="MZ21" i="15"/>
  <c r="ES71" i="15"/>
  <c r="EQ71" i="15"/>
  <c r="GH20" i="15"/>
  <c r="GI20" i="15"/>
  <c r="GG20" i="15"/>
  <c r="MZ116" i="15"/>
  <c r="MY116" i="15"/>
  <c r="NA116" i="15"/>
  <c r="FC66" i="15"/>
  <c r="FD66" i="15"/>
  <c r="FE66" i="15"/>
  <c r="LW41" i="15"/>
  <c r="LV41" i="15"/>
  <c r="LU41" i="15"/>
  <c r="EM23" i="15"/>
  <c r="EL23" i="15"/>
  <c r="JB99" i="15"/>
  <c r="JC99" i="15"/>
  <c r="LD29" i="15"/>
  <c r="LC29" i="15"/>
  <c r="DM69" i="15"/>
  <c r="DN69" i="15"/>
  <c r="KQ83" i="15"/>
  <c r="KR83" i="15"/>
  <c r="JU64" i="15"/>
  <c r="NX107" i="15"/>
  <c r="NY107" i="15"/>
  <c r="CO20" i="15"/>
  <c r="CP20" i="15"/>
  <c r="NA24" i="15"/>
  <c r="MZ24" i="15"/>
  <c r="GY12" i="15"/>
  <c r="HA12" i="15"/>
  <c r="GZ12" i="15"/>
  <c r="ID48" i="15"/>
  <c r="IC48" i="15"/>
  <c r="NY91" i="15"/>
  <c r="NX91" i="15"/>
  <c r="GN9" i="15"/>
  <c r="GM9" i="15"/>
  <c r="GO9" i="15"/>
  <c r="DM64" i="15"/>
  <c r="DN64" i="15"/>
  <c r="DO64" i="15"/>
  <c r="GC30" i="15"/>
  <c r="GB30" i="15"/>
  <c r="GA30" i="15"/>
  <c r="NQ34" i="15"/>
  <c r="NR34" i="15"/>
  <c r="CJ48" i="15"/>
  <c r="CI48" i="15"/>
  <c r="CK48" i="15"/>
  <c r="LU71" i="15"/>
  <c r="LV71" i="15"/>
  <c r="LW71" i="15"/>
  <c r="NQ37" i="15"/>
  <c r="NS37" i="15"/>
  <c r="NR37" i="15"/>
  <c r="HM31" i="15"/>
  <c r="HL31" i="15"/>
  <c r="HK31" i="15"/>
  <c r="JB97" i="15"/>
  <c r="JA97" i="15"/>
  <c r="FC87" i="15"/>
  <c r="FE87" i="15"/>
  <c r="EF38" i="15"/>
  <c r="EE38" i="15"/>
  <c r="EG38" i="15"/>
  <c r="NW44" i="15"/>
  <c r="NX44" i="15"/>
  <c r="EX97" i="15"/>
  <c r="EY97" i="15"/>
  <c r="CI108" i="15"/>
  <c r="CK108" i="15"/>
  <c r="CJ108" i="15"/>
  <c r="FV52" i="15"/>
  <c r="FU52" i="15"/>
  <c r="EQ30" i="15"/>
  <c r="ES30" i="15"/>
  <c r="EG106" i="15"/>
  <c r="EE106" i="15"/>
  <c r="HR35" i="15"/>
  <c r="HQ35" i="15"/>
  <c r="MB50" i="15"/>
  <c r="MA50" i="15"/>
  <c r="MC50" i="15"/>
  <c r="BK109" i="15"/>
  <c r="EE109" i="15"/>
  <c r="EF109" i="15"/>
  <c r="EG109" i="15"/>
  <c r="IJ36" i="15"/>
  <c r="II36" i="15"/>
  <c r="DT8" i="15"/>
  <c r="DU8" i="15"/>
  <c r="DS8" i="15"/>
  <c r="LV12" i="15"/>
  <c r="LU12" i="15"/>
  <c r="IC33" i="15"/>
  <c r="IE33" i="15"/>
  <c r="ID33" i="15"/>
  <c r="CO27" i="15"/>
  <c r="CP27" i="15"/>
  <c r="CQ27" i="15"/>
  <c r="CO8" i="15"/>
  <c r="CQ8" i="15"/>
  <c r="GZ21" i="15"/>
  <c r="GY21" i="15"/>
  <c r="KF51" i="15"/>
  <c r="KE51" i="15"/>
  <c r="KG51" i="15"/>
  <c r="EG79" i="15"/>
  <c r="EF79" i="15"/>
  <c r="LD109" i="15"/>
  <c r="LC109" i="15"/>
  <c r="NF66" i="15"/>
  <c r="NG66" i="15"/>
  <c r="GZ49" i="15"/>
  <c r="GY49" i="15"/>
  <c r="JA76" i="15"/>
  <c r="JB76" i="15"/>
  <c r="IV84" i="15"/>
  <c r="IU84" i="15"/>
  <c r="DU17" i="15"/>
  <c r="DS17" i="15"/>
  <c r="DM60" i="15"/>
  <c r="DN60" i="15"/>
  <c r="MO62" i="15"/>
  <c r="MN62" i="15"/>
  <c r="MM62" i="15"/>
  <c r="EW12" i="15"/>
  <c r="EY12" i="15"/>
  <c r="DO18" i="15"/>
  <c r="DN18" i="15"/>
  <c r="DM18" i="15"/>
  <c r="KA81" i="15"/>
  <c r="JY81" i="15"/>
  <c r="NK109" i="15"/>
  <c r="NL109" i="15"/>
  <c r="CJ74" i="15"/>
  <c r="CK74" i="15"/>
  <c r="NQ72" i="15"/>
  <c r="NR72" i="15"/>
  <c r="MO24" i="15"/>
  <c r="MN24" i="15"/>
  <c r="MM24" i="15"/>
  <c r="LO26" i="15"/>
  <c r="LP26" i="15"/>
  <c r="LP55" i="15"/>
  <c r="LQ55" i="15"/>
  <c r="LO55" i="15"/>
  <c r="HW116" i="15"/>
  <c r="HY116" i="15"/>
  <c r="HX116" i="15"/>
  <c r="JT33" i="15"/>
  <c r="JS33" i="15"/>
  <c r="KA10" i="15"/>
  <c r="JZ10" i="15"/>
  <c r="NQ90" i="15"/>
  <c r="NS90" i="15"/>
  <c r="JI94" i="15"/>
  <c r="JG94" i="15"/>
  <c r="NE65" i="15"/>
  <c r="NF65" i="15"/>
  <c r="CV41" i="15"/>
  <c r="CU41" i="15"/>
  <c r="DM81" i="15"/>
  <c r="DO81" i="15"/>
  <c r="FO48" i="15"/>
  <c r="FQ48" i="15"/>
  <c r="FP48" i="15"/>
  <c r="EF73" i="15"/>
  <c r="EG73" i="15"/>
  <c r="NF36" i="15"/>
  <c r="NE36" i="15"/>
  <c r="GZ96" i="15"/>
  <c r="GY96" i="15"/>
  <c r="IK11" i="15"/>
  <c r="II11" i="15"/>
  <c r="MS121" i="15"/>
  <c r="MT121" i="15"/>
  <c r="MU121" i="15"/>
  <c r="CQ40" i="15"/>
  <c r="CP40" i="15"/>
  <c r="MM65" i="15"/>
  <c r="MN65" i="15"/>
  <c r="ER79" i="15"/>
  <c r="EQ79" i="15"/>
  <c r="BK107" i="15"/>
  <c r="EF107" i="15"/>
  <c r="EG107" i="15"/>
  <c r="DH32" i="15"/>
  <c r="DG32" i="15"/>
  <c r="II74" i="15"/>
  <c r="IJ74" i="15"/>
  <c r="JH63" i="15"/>
  <c r="JG63" i="15"/>
  <c r="EQ13" i="15"/>
  <c r="ES13" i="15"/>
  <c r="HR79" i="15"/>
  <c r="HQ79" i="15"/>
  <c r="JN106" i="15"/>
  <c r="JO106" i="15"/>
  <c r="JM106" i="15"/>
  <c r="DG16" i="15"/>
  <c r="DI16" i="15"/>
  <c r="DH16" i="15"/>
  <c r="DM91" i="15"/>
  <c r="DN91" i="15"/>
  <c r="DO91" i="15"/>
  <c r="KM73" i="15"/>
  <c r="KK73" i="15"/>
  <c r="KL73" i="15"/>
  <c r="KF121" i="15"/>
  <c r="KG121" i="15"/>
  <c r="KE121" i="15"/>
  <c r="LE121" i="15"/>
  <c r="LC121" i="15"/>
  <c r="LD121" i="15"/>
  <c r="KG19" i="15"/>
  <c r="KE19" i="15"/>
  <c r="KF19" i="15"/>
  <c r="MO91" i="15"/>
  <c r="MM91" i="15"/>
  <c r="MN91" i="15"/>
  <c r="LC43" i="15"/>
  <c r="LD43" i="15"/>
  <c r="GN101" i="15"/>
  <c r="GM101" i="15"/>
  <c r="GC38" i="15"/>
  <c r="GB38" i="15"/>
  <c r="GA38" i="15"/>
  <c r="DN31" i="15"/>
  <c r="DM31" i="15"/>
  <c r="EA79" i="15"/>
  <c r="DZ79" i="15"/>
  <c r="DY79" i="15"/>
  <c r="FJ94" i="15"/>
  <c r="FI94" i="15"/>
  <c r="HM26" i="15"/>
  <c r="HK26" i="15"/>
  <c r="GH31" i="15"/>
  <c r="GI31" i="15"/>
  <c r="GG31" i="15"/>
  <c r="FW20" i="15"/>
  <c r="FV20" i="15"/>
  <c r="FU20" i="15"/>
  <c r="NX12" i="15"/>
  <c r="NW12" i="15"/>
  <c r="OD101" i="15"/>
  <c r="OE101" i="15"/>
  <c r="OC101" i="15"/>
  <c r="GA86" i="15"/>
  <c r="GC86" i="15"/>
  <c r="GB86" i="15"/>
  <c r="MA86" i="15"/>
  <c r="MC86" i="15"/>
  <c r="HS82" i="15"/>
  <c r="HQ82" i="15"/>
  <c r="HR82" i="15"/>
  <c r="IP69" i="15"/>
  <c r="IO69" i="15"/>
  <c r="IQ69" i="15"/>
  <c r="DZ84" i="15"/>
  <c r="DY84" i="15"/>
  <c r="FW60" i="15"/>
  <c r="FV60" i="15"/>
  <c r="FU60" i="15"/>
  <c r="MB41" i="15"/>
  <c r="MA41" i="15"/>
  <c r="MC41" i="15"/>
  <c r="MO21" i="15"/>
  <c r="MM21" i="15"/>
  <c r="HK100" i="15"/>
  <c r="HL100" i="15"/>
  <c r="HM100" i="15"/>
  <c r="DG89" i="15"/>
  <c r="DH89" i="15"/>
  <c r="FP50" i="15"/>
  <c r="FO50" i="15"/>
  <c r="GN50" i="15"/>
  <c r="GM50" i="15"/>
  <c r="GA57" i="15"/>
  <c r="GB57" i="15"/>
  <c r="FJ120" i="15"/>
  <c r="FI120" i="15"/>
  <c r="FK120" i="15"/>
  <c r="JB8" i="15"/>
  <c r="JA8" i="15"/>
  <c r="JC8" i="15"/>
  <c r="MA71" i="15"/>
  <c r="MC71" i="15"/>
  <c r="MB71" i="15"/>
  <c r="KX82" i="15"/>
  <c r="KW82" i="15"/>
  <c r="KY82" i="15"/>
  <c r="HE12" i="15"/>
  <c r="HF12" i="15"/>
  <c r="HG12" i="15"/>
  <c r="NL89" i="15"/>
  <c r="NM89" i="15"/>
  <c r="LU115" i="15"/>
  <c r="LW115" i="15"/>
  <c r="LV115" i="15"/>
  <c r="CQ39" i="15"/>
  <c r="CP39" i="15"/>
  <c r="EG93" i="15"/>
  <c r="EE93" i="15"/>
  <c r="EF93" i="15"/>
  <c r="EQ39" i="15"/>
  <c r="ES39" i="15"/>
  <c r="ER39" i="15"/>
  <c r="CV76" i="15"/>
  <c r="CW76" i="15"/>
  <c r="CU76" i="15"/>
  <c r="LP31" i="15"/>
  <c r="LO31" i="15"/>
  <c r="KQ87" i="15"/>
  <c r="KR87" i="15"/>
  <c r="JA84" i="15"/>
  <c r="JB84" i="15"/>
  <c r="JC84" i="15"/>
  <c r="DO70" i="15"/>
  <c r="DN70" i="15"/>
  <c r="FJ37" i="15"/>
  <c r="FI37" i="15"/>
  <c r="JM109" i="15"/>
  <c r="JN109" i="15"/>
  <c r="JO109" i="15"/>
  <c r="FP38" i="15"/>
  <c r="FQ38" i="15"/>
  <c r="CW72" i="15"/>
  <c r="CV72" i="15"/>
  <c r="JT45" i="15"/>
  <c r="JS45" i="15"/>
  <c r="IQ92" i="15"/>
  <c r="IO92" i="15"/>
  <c r="HQ107" i="15"/>
  <c r="HR107" i="15"/>
  <c r="EQ15" i="15"/>
  <c r="ES15" i="15"/>
  <c r="ER15" i="15"/>
  <c r="JH79" i="15"/>
  <c r="JI79" i="15"/>
  <c r="JG79" i="15"/>
  <c r="DH6" i="15"/>
  <c r="DG6" i="15"/>
  <c r="BK23" i="15"/>
  <c r="EF23" i="15"/>
  <c r="EE23" i="15"/>
  <c r="LD88" i="15"/>
  <c r="LC88" i="15"/>
  <c r="ER38" i="15"/>
  <c r="ES38" i="15"/>
  <c r="EQ38" i="15"/>
  <c r="MU53" i="15"/>
  <c r="MS53" i="15"/>
  <c r="GY57" i="15"/>
  <c r="GZ57" i="15"/>
  <c r="FU8" i="15"/>
  <c r="FV8" i="15"/>
  <c r="CU16" i="15"/>
  <c r="CV16" i="15"/>
  <c r="KR49" i="15"/>
  <c r="KQ49" i="15"/>
  <c r="ID73" i="15"/>
  <c r="IC73" i="15"/>
  <c r="IE73" i="15"/>
  <c r="JH44" i="15"/>
  <c r="JI44" i="15"/>
  <c r="JG44" i="15"/>
  <c r="MU9" i="15"/>
  <c r="MT9" i="15"/>
  <c r="GU70" i="15"/>
  <c r="GT70" i="15"/>
  <c r="GS70" i="15"/>
  <c r="JB93" i="15"/>
  <c r="JA93" i="15"/>
  <c r="FD119" i="15"/>
  <c r="FC119" i="15"/>
  <c r="FE119" i="15"/>
  <c r="KR50" i="15"/>
  <c r="KQ50" i="15"/>
  <c r="GY10" i="15"/>
  <c r="HA10" i="15"/>
  <c r="GZ10" i="15"/>
  <c r="JN58" i="15"/>
  <c r="JO58" i="15"/>
  <c r="GZ71" i="15"/>
  <c r="HA71" i="15"/>
  <c r="GY71" i="15"/>
  <c r="JM16" i="15"/>
  <c r="JO16" i="15"/>
  <c r="JN16" i="15"/>
  <c r="MY67" i="15"/>
  <c r="MZ67" i="15"/>
  <c r="NA67" i="15"/>
  <c r="NW26" i="15"/>
  <c r="NX26" i="15"/>
  <c r="DA59" i="15"/>
  <c r="DB59" i="15"/>
  <c r="HR72" i="15"/>
  <c r="HS72" i="15"/>
  <c r="HQ72" i="15"/>
  <c r="JT85" i="15"/>
  <c r="JS85" i="15"/>
  <c r="DU30" i="15"/>
  <c r="DS30" i="15"/>
  <c r="FC52" i="15"/>
  <c r="FD52" i="15"/>
  <c r="JC118" i="15"/>
  <c r="JA118" i="15"/>
  <c r="JB118" i="15"/>
  <c r="DO58" i="15"/>
  <c r="DN58" i="15"/>
  <c r="DM58" i="15"/>
  <c r="MH84" i="15"/>
  <c r="MG84" i="15"/>
  <c r="CV96" i="15"/>
  <c r="CW96" i="15"/>
  <c r="CU96" i="15"/>
  <c r="FP45" i="15"/>
  <c r="FQ45" i="15"/>
  <c r="FO45" i="15"/>
  <c r="CK116" i="15"/>
  <c r="CJ116" i="15"/>
  <c r="LP77" i="15"/>
  <c r="LQ77" i="15"/>
  <c r="LO77" i="15"/>
  <c r="IP14" i="15"/>
  <c r="IO14" i="15"/>
  <c r="GZ42" i="15"/>
  <c r="HA42" i="15"/>
  <c r="JA26" i="15"/>
  <c r="JB26" i="15"/>
  <c r="JC26" i="15"/>
  <c r="GC15" i="15"/>
  <c r="GA15" i="15"/>
  <c r="GB15" i="15"/>
  <c r="JS96" i="15"/>
  <c r="JU96" i="15"/>
  <c r="JT96" i="15"/>
  <c r="DU11" i="15"/>
  <c r="DT11" i="15"/>
  <c r="DS11" i="15"/>
  <c r="KW13" i="15"/>
  <c r="KY13" i="15"/>
  <c r="KX13" i="15"/>
  <c r="JZ86" i="15"/>
  <c r="JY86" i="15"/>
  <c r="EY84" i="15"/>
  <c r="EW84" i="15"/>
  <c r="EX84" i="15"/>
  <c r="EY10" i="15"/>
  <c r="EX10" i="15"/>
  <c r="EW10" i="15"/>
  <c r="MS40" i="15"/>
  <c r="MT40" i="15"/>
  <c r="HL10" i="15"/>
  <c r="HM10" i="15"/>
  <c r="HK10" i="15"/>
  <c r="FC75" i="15"/>
  <c r="FD75" i="15"/>
  <c r="FE75" i="15"/>
  <c r="EQ59" i="15"/>
  <c r="ER59" i="15"/>
  <c r="ES59" i="15"/>
  <c r="LP43" i="15"/>
  <c r="LQ43" i="15"/>
  <c r="CJ85" i="15"/>
  <c r="CI85" i="15"/>
  <c r="MY48" i="15"/>
  <c r="MZ48" i="15"/>
  <c r="DC106" i="15"/>
  <c r="DA106" i="15"/>
  <c r="DB106" i="15"/>
  <c r="NF44" i="15"/>
  <c r="NG44" i="15"/>
  <c r="NE44" i="15"/>
  <c r="DC85" i="15"/>
  <c r="DA85" i="15"/>
  <c r="NG10" i="15"/>
  <c r="NE10" i="15"/>
  <c r="JN94" i="15"/>
  <c r="JM94" i="15"/>
  <c r="HG116" i="15"/>
  <c r="HF116" i="15"/>
  <c r="HE116" i="15"/>
  <c r="EE115" i="15"/>
  <c r="EF115" i="15"/>
  <c r="DB105" i="15"/>
  <c r="DC105" i="15"/>
  <c r="DA105" i="15"/>
  <c r="NE95" i="15"/>
  <c r="NF95" i="15"/>
  <c r="JT115" i="15"/>
  <c r="JU115" i="15"/>
  <c r="JS115" i="15"/>
  <c r="DB18" i="15"/>
  <c r="DA18" i="15"/>
  <c r="ER23" i="15"/>
  <c r="ES23" i="15"/>
  <c r="LJ95" i="15"/>
  <c r="GO38" i="15"/>
  <c r="GN38" i="15"/>
  <c r="GM38" i="15"/>
  <c r="HE107" i="15"/>
  <c r="HG107" i="15"/>
  <c r="HF107" i="15"/>
  <c r="NS35" i="15"/>
  <c r="NQ35" i="15"/>
  <c r="NR35" i="15"/>
  <c r="CU116" i="15"/>
  <c r="CV116" i="15"/>
  <c r="DI42" i="15"/>
  <c r="DH42" i="15"/>
  <c r="DM48" i="15"/>
  <c r="DN48" i="15"/>
  <c r="GC22" i="15"/>
  <c r="GA22" i="15"/>
  <c r="ES24" i="15"/>
  <c r="ER24" i="15"/>
  <c r="EQ24" i="15"/>
  <c r="DY28" i="15"/>
  <c r="EA28" i="15"/>
  <c r="CK67" i="15"/>
  <c r="CI67" i="15"/>
  <c r="CJ67" i="15"/>
  <c r="OC61" i="15"/>
  <c r="OE61" i="15"/>
  <c r="OD61" i="15"/>
  <c r="FU120" i="15"/>
  <c r="FV120" i="15"/>
  <c r="FW120" i="15"/>
  <c r="JO12" i="15"/>
  <c r="JM12" i="15"/>
  <c r="JN12" i="15"/>
  <c r="MA72" i="15"/>
  <c r="MB72" i="15"/>
  <c r="HS37" i="15"/>
  <c r="HQ37" i="15"/>
  <c r="ER25" i="15"/>
  <c r="ES25" i="15"/>
  <c r="IE109" i="15"/>
  <c r="IC109" i="15"/>
  <c r="LW13" i="15"/>
  <c r="LV13" i="15"/>
  <c r="LU13" i="15"/>
  <c r="NG52" i="15"/>
  <c r="NE52" i="15"/>
  <c r="CQ118" i="15"/>
  <c r="CP118" i="15"/>
  <c r="CO118" i="15"/>
  <c r="EQ62" i="15"/>
  <c r="ER62" i="15"/>
  <c r="MO42" i="15"/>
  <c r="LW22" i="15"/>
  <c r="LV22" i="15"/>
  <c r="LU22" i="15"/>
  <c r="DH62" i="15"/>
  <c r="DI62" i="15"/>
  <c r="DG62" i="15"/>
  <c r="IV101" i="15"/>
  <c r="IU101" i="15"/>
  <c r="IV44" i="15"/>
  <c r="IU44" i="15"/>
  <c r="DI22" i="15"/>
  <c r="DG22" i="15"/>
  <c r="DH22" i="15"/>
  <c r="MA63" i="15"/>
  <c r="MB63" i="15"/>
  <c r="JZ109" i="15"/>
  <c r="JY109" i="15"/>
  <c r="LU87" i="15"/>
  <c r="LV87" i="15"/>
  <c r="LW87" i="15"/>
  <c r="FU21" i="15"/>
  <c r="FW21" i="15"/>
  <c r="KX68" i="15"/>
  <c r="KY68" i="15"/>
  <c r="KW68" i="15"/>
  <c r="LO34" i="15"/>
  <c r="LP34" i="15"/>
  <c r="GT39" i="15"/>
  <c r="GU39" i="15"/>
  <c r="GS39" i="15"/>
  <c r="MH23" i="15"/>
  <c r="MG23" i="15"/>
  <c r="MZ19" i="15"/>
  <c r="NA19" i="15"/>
  <c r="NK20" i="15"/>
  <c r="NM20" i="15"/>
  <c r="NL20" i="15"/>
  <c r="MM79" i="15"/>
  <c r="MO79" i="15"/>
  <c r="FD47" i="15"/>
  <c r="FC47" i="15"/>
  <c r="MH56" i="15"/>
  <c r="MG56" i="15"/>
  <c r="CU26" i="15"/>
  <c r="CV26" i="15"/>
  <c r="GI13" i="15"/>
  <c r="GH13" i="15"/>
  <c r="GG13" i="15"/>
  <c r="DB33" i="15"/>
  <c r="DA33" i="15"/>
  <c r="NR60" i="15"/>
  <c r="NQ60" i="15"/>
  <c r="IW88" i="15"/>
  <c r="IV88" i="15"/>
  <c r="IU88" i="15"/>
  <c r="DZ86" i="15"/>
  <c r="DY86" i="15"/>
  <c r="GB37" i="15"/>
  <c r="GA37" i="15"/>
  <c r="KW119" i="15"/>
  <c r="KY119" i="15"/>
  <c r="EK99" i="15"/>
  <c r="EL99" i="15"/>
  <c r="EQ68" i="15"/>
  <c r="ES68" i="15"/>
  <c r="DM117" i="15"/>
  <c r="DN117" i="15"/>
  <c r="DO117" i="15"/>
  <c r="HE41" i="15"/>
  <c r="HF41" i="15"/>
  <c r="HG41" i="15"/>
  <c r="DC72" i="15"/>
  <c r="DB72" i="15"/>
  <c r="DA72" i="15"/>
  <c r="MH44" i="15"/>
  <c r="MI44" i="15"/>
  <c r="MG44" i="15"/>
  <c r="OE26" i="15"/>
  <c r="OC26" i="15"/>
  <c r="KA117" i="15"/>
  <c r="JY117" i="15"/>
  <c r="JZ117" i="15"/>
  <c r="GB23" i="15"/>
  <c r="GC23" i="15"/>
  <c r="KY87" i="15"/>
  <c r="KW87" i="15"/>
  <c r="KX87" i="15"/>
  <c r="MB16" i="15"/>
  <c r="MA16" i="15"/>
  <c r="MZ69" i="15"/>
  <c r="MY69" i="15"/>
  <c r="NA69" i="15"/>
  <c r="LD101" i="15"/>
  <c r="LE101" i="15"/>
  <c r="LC101" i="15"/>
  <c r="HK72" i="15"/>
  <c r="HL72" i="15"/>
  <c r="DT115" i="15"/>
  <c r="DS115" i="15"/>
  <c r="MU84" i="15"/>
  <c r="MS84" i="15"/>
  <c r="MT84" i="15"/>
  <c r="OC65" i="15"/>
  <c r="OD65" i="15"/>
  <c r="II56" i="15"/>
  <c r="IJ56" i="15"/>
  <c r="LE56" i="15"/>
  <c r="LC56" i="15"/>
  <c r="LD56" i="15"/>
  <c r="KK35" i="15"/>
  <c r="KL35" i="15"/>
  <c r="KM35" i="15"/>
  <c r="FC115" i="15"/>
  <c r="FE115" i="15"/>
  <c r="FD115" i="15"/>
  <c r="JH33" i="15"/>
  <c r="JG33" i="15"/>
  <c r="JI33" i="15"/>
  <c r="GU29" i="15"/>
  <c r="GT29" i="15"/>
  <c r="LQ63" i="15"/>
  <c r="LP63" i="15"/>
  <c r="LO63" i="15"/>
  <c r="NQ51" i="15"/>
  <c r="NR51" i="15"/>
  <c r="NS51" i="15"/>
  <c r="HA66" i="15"/>
  <c r="GZ66" i="15"/>
  <c r="DT62" i="15"/>
  <c r="DS62" i="15"/>
  <c r="DU62" i="15"/>
  <c r="GN30" i="15"/>
  <c r="GM30" i="15"/>
  <c r="MS99" i="15"/>
  <c r="MU99" i="15"/>
  <c r="MT99" i="15"/>
  <c r="HG44" i="15"/>
  <c r="HF44" i="15"/>
  <c r="HE44" i="15"/>
  <c r="JT19" i="15"/>
  <c r="JU19" i="15"/>
  <c r="JS19" i="15"/>
  <c r="FJ48" i="15"/>
  <c r="FI48" i="15"/>
  <c r="FK48" i="15"/>
  <c r="LD8" i="15"/>
  <c r="LC8" i="15"/>
  <c r="CI41" i="15"/>
  <c r="CJ41" i="15"/>
  <c r="CK41" i="15"/>
  <c r="FI83" i="15"/>
  <c r="FJ83" i="15"/>
  <c r="NG42" i="15"/>
  <c r="NE42" i="15"/>
  <c r="NF42" i="15"/>
  <c r="CP45" i="15"/>
  <c r="CO45" i="15"/>
  <c r="CQ45" i="15"/>
  <c r="FC61" i="15"/>
  <c r="FE61" i="15"/>
  <c r="FD61" i="15"/>
  <c r="DO90" i="15"/>
  <c r="DM90" i="15"/>
  <c r="DN90" i="15"/>
  <c r="CV60" i="15"/>
  <c r="CU60" i="15"/>
  <c r="NM80" i="15"/>
  <c r="NK80" i="15"/>
  <c r="FI47" i="15"/>
  <c r="FK47" i="15"/>
  <c r="FJ47" i="15"/>
  <c r="CQ48" i="15"/>
  <c r="CP48" i="15"/>
  <c r="MI49" i="15"/>
  <c r="MH49" i="15"/>
  <c r="KS55" i="15"/>
  <c r="KR55" i="15"/>
  <c r="KM40" i="15"/>
  <c r="KK40" i="15"/>
  <c r="NA92" i="15"/>
  <c r="MY92" i="15"/>
  <c r="OC64" i="15"/>
  <c r="OE64" i="15"/>
  <c r="OD64" i="15"/>
  <c r="JN70" i="15"/>
  <c r="JM70" i="15"/>
  <c r="IU60" i="15"/>
  <c r="IV60" i="15"/>
  <c r="GY47" i="15"/>
  <c r="GZ47" i="15"/>
  <c r="JT17" i="15"/>
  <c r="JS17" i="15"/>
  <c r="NG35" i="15"/>
  <c r="NE35" i="15"/>
  <c r="NM39" i="15"/>
  <c r="NK39" i="15"/>
  <c r="LP72" i="15"/>
  <c r="LO72" i="15"/>
  <c r="LQ72" i="15"/>
  <c r="KQ63" i="15"/>
  <c r="KS63" i="15"/>
  <c r="GM24" i="15"/>
  <c r="GO24" i="15"/>
  <c r="GN24" i="15"/>
  <c r="NM44" i="15"/>
  <c r="NK44" i="15"/>
  <c r="NL44" i="15"/>
  <c r="KL27" i="15"/>
  <c r="KK27" i="15"/>
  <c r="EA8" i="15"/>
  <c r="DY8" i="15"/>
  <c r="DZ8" i="15"/>
  <c r="NL21" i="15"/>
  <c r="NK21" i="15"/>
  <c r="KA72" i="15"/>
  <c r="JY72" i="15"/>
  <c r="JZ72" i="15"/>
  <c r="GH30" i="15"/>
  <c r="GI30" i="15"/>
  <c r="GG30" i="15"/>
  <c r="DT9" i="15"/>
  <c r="DU9" i="15"/>
  <c r="GU99" i="15"/>
  <c r="GT99" i="15"/>
  <c r="GS99" i="15"/>
  <c r="KW40" i="15"/>
  <c r="KX40" i="15"/>
  <c r="NA10" i="15"/>
  <c r="MY10" i="15"/>
  <c r="FJ96" i="15"/>
  <c r="FK96" i="15"/>
  <c r="JG86" i="15"/>
  <c r="JI86" i="15"/>
  <c r="CP98" i="15"/>
  <c r="CO98" i="15"/>
  <c r="CQ98" i="15"/>
  <c r="FW46" i="15"/>
  <c r="FV46" i="15"/>
  <c r="FU46" i="15"/>
  <c r="IV72" i="15"/>
  <c r="IU72" i="15"/>
  <c r="MY88" i="15"/>
  <c r="MZ88" i="15"/>
  <c r="KL76" i="15"/>
  <c r="KK76" i="15"/>
  <c r="JY79" i="15"/>
  <c r="JZ79" i="15"/>
  <c r="ID70" i="15"/>
  <c r="IE70" i="15"/>
  <c r="IC70" i="15"/>
  <c r="IO42" i="15"/>
  <c r="IP42" i="15"/>
  <c r="GH109" i="15"/>
  <c r="GI109" i="15"/>
  <c r="HR58" i="15"/>
  <c r="HS58" i="15"/>
  <c r="HQ58" i="15"/>
  <c r="FD121" i="15"/>
  <c r="FC121" i="15"/>
  <c r="DZ105" i="15"/>
  <c r="DY105" i="15"/>
  <c r="HX21" i="15"/>
  <c r="HW21" i="15"/>
  <c r="LJ25" i="15"/>
  <c r="LK25" i="15"/>
  <c r="MH13" i="15"/>
  <c r="MI13" i="15"/>
  <c r="FP80" i="15"/>
  <c r="FO80" i="15"/>
  <c r="GO116" i="15"/>
  <c r="GN116" i="15"/>
  <c r="GT62" i="15"/>
  <c r="GU62" i="15"/>
  <c r="EK91" i="15"/>
  <c r="EL91" i="15"/>
  <c r="MB31" i="15"/>
  <c r="MA31" i="15"/>
  <c r="OC8" i="15"/>
  <c r="OE8" i="15"/>
  <c r="CJ76" i="15"/>
  <c r="EK95" i="15"/>
  <c r="EM95" i="15"/>
  <c r="EL95" i="15"/>
  <c r="DT38" i="15"/>
  <c r="DS38" i="15"/>
  <c r="ID11" i="15"/>
  <c r="IC11" i="15"/>
  <c r="JY64" i="15"/>
  <c r="KA64" i="15"/>
  <c r="JZ64" i="15"/>
  <c r="GS15" i="15"/>
  <c r="GU15" i="15"/>
  <c r="GT15" i="15"/>
  <c r="FE88" i="15"/>
  <c r="FC88" i="15"/>
  <c r="KE16" i="15"/>
  <c r="KG16" i="15"/>
  <c r="KF16" i="15"/>
  <c r="IQ57" i="15"/>
  <c r="IO57" i="15"/>
  <c r="IP57" i="15"/>
  <c r="GT117" i="15"/>
  <c r="GS117" i="15"/>
  <c r="NQ116" i="15"/>
  <c r="NS116" i="15"/>
  <c r="NR116" i="15"/>
  <c r="HW20" i="15"/>
  <c r="HY20" i="15"/>
  <c r="HX20" i="15"/>
  <c r="EQ121" i="15"/>
  <c r="KE68" i="15"/>
  <c r="KF68" i="15"/>
  <c r="KG68" i="15"/>
  <c r="KW118" i="15"/>
  <c r="KX118" i="15"/>
  <c r="NA115" i="15"/>
  <c r="MY115" i="15"/>
  <c r="GT51" i="15"/>
  <c r="GS51" i="15"/>
  <c r="IP84" i="15"/>
  <c r="IO84" i="15"/>
  <c r="IQ84" i="15"/>
  <c r="GU14" i="15"/>
  <c r="GT14" i="15"/>
  <c r="DB84" i="15"/>
  <c r="DA84" i="15"/>
  <c r="JH19" i="15"/>
  <c r="JG19" i="15"/>
  <c r="JI19" i="15"/>
  <c r="JI57" i="15"/>
  <c r="JG57" i="15"/>
  <c r="FP47" i="15"/>
  <c r="FO47" i="15"/>
  <c r="FQ47" i="15"/>
  <c r="NM62" i="15"/>
  <c r="NL62" i="15"/>
  <c r="NK62" i="15"/>
  <c r="DI18" i="15"/>
  <c r="DG18" i="15"/>
  <c r="GN34" i="15"/>
  <c r="GM34" i="15"/>
  <c r="GO34" i="15"/>
  <c r="NE72" i="15"/>
  <c r="NF72" i="15"/>
  <c r="DZ93" i="15"/>
  <c r="FI76" i="15"/>
  <c r="FJ76" i="15"/>
  <c r="NX50" i="15"/>
  <c r="NW50" i="15"/>
  <c r="KF74" i="15"/>
  <c r="KE74" i="15"/>
  <c r="LD24" i="15"/>
  <c r="LE24" i="15"/>
  <c r="LC24" i="15"/>
  <c r="CI117" i="15"/>
  <c r="CJ117" i="15"/>
  <c r="CK117" i="15"/>
  <c r="GC33" i="15"/>
  <c r="GA33" i="15"/>
  <c r="GB58" i="15"/>
  <c r="GC58" i="15"/>
  <c r="GA58" i="15"/>
  <c r="GA39" i="15"/>
  <c r="GC39" i="15"/>
  <c r="GB39" i="15"/>
  <c r="LD6" i="15"/>
  <c r="LE6" i="15"/>
  <c r="LC6" i="15"/>
  <c r="HW49" i="15"/>
  <c r="HX49" i="15"/>
  <c r="CI97" i="15"/>
  <c r="CJ97" i="15"/>
  <c r="HM57" i="15"/>
  <c r="HL57" i="15"/>
  <c r="HK57" i="15"/>
  <c r="DY38" i="15"/>
  <c r="DZ38" i="15"/>
  <c r="II107" i="15"/>
  <c r="IK107" i="15"/>
  <c r="IJ107" i="15"/>
  <c r="LD107" i="15"/>
  <c r="LC107" i="15"/>
  <c r="LE107" i="15"/>
  <c r="HR120" i="15"/>
  <c r="HS120" i="15"/>
  <c r="HQ120" i="15"/>
  <c r="ER115" i="15"/>
  <c r="ES115" i="15"/>
  <c r="EQ115" i="15"/>
  <c r="JH80" i="15"/>
  <c r="JG80" i="15"/>
  <c r="DZ120" i="15"/>
  <c r="DY120" i="15"/>
  <c r="DB77" i="15"/>
  <c r="DA77" i="15"/>
  <c r="DC77" i="15"/>
  <c r="KX106" i="15"/>
  <c r="KW106" i="15"/>
  <c r="NW54" i="15"/>
  <c r="NY54" i="15"/>
  <c r="NX54" i="15"/>
  <c r="ER64" i="15"/>
  <c r="ES64" i="15"/>
  <c r="EQ64" i="15"/>
  <c r="NE118" i="15"/>
  <c r="NF118" i="15"/>
  <c r="DB32" i="15"/>
  <c r="FP98" i="15"/>
  <c r="FO98" i="15"/>
  <c r="FQ98" i="15"/>
  <c r="EQ72" i="15"/>
  <c r="ER72" i="15"/>
  <c r="MZ52" i="15"/>
  <c r="MY52" i="15"/>
  <c r="IP15" i="15"/>
  <c r="IO15" i="15"/>
  <c r="CJ33" i="15"/>
  <c r="CI33" i="15"/>
  <c r="CK33" i="15"/>
  <c r="IV54" i="15"/>
  <c r="IU54" i="15"/>
  <c r="JO68" i="15"/>
  <c r="GO90" i="15"/>
  <c r="GM90" i="15"/>
  <c r="GN90" i="15"/>
  <c r="KS68" i="15"/>
  <c r="KQ68" i="15"/>
  <c r="HR67" i="15"/>
  <c r="HQ67" i="15"/>
  <c r="HF11" i="15"/>
  <c r="HG11" i="15"/>
  <c r="KL96" i="15"/>
  <c r="KM96" i="15"/>
  <c r="DA46" i="15"/>
  <c r="DB46" i="15"/>
  <c r="DU66" i="15"/>
  <c r="DT66" i="15"/>
  <c r="KQ24" i="15"/>
  <c r="KS24" i="15"/>
  <c r="KR24" i="15"/>
  <c r="LP76" i="15"/>
  <c r="LO76" i="15"/>
  <c r="MY14" i="15"/>
  <c r="MZ14" i="15"/>
  <c r="DY75" i="15"/>
  <c r="EA75" i="15"/>
  <c r="HF62" i="15"/>
  <c r="HE62" i="15"/>
  <c r="GZ24" i="15"/>
  <c r="GY24" i="15"/>
  <c r="NK101" i="15"/>
  <c r="NL101" i="15"/>
  <c r="GC73" i="15"/>
  <c r="GA73" i="15"/>
  <c r="GB73" i="15"/>
  <c r="DM37" i="15"/>
  <c r="DN37" i="15"/>
  <c r="DA89" i="15"/>
  <c r="DC89" i="15"/>
  <c r="DB89" i="15"/>
  <c r="OC46" i="15"/>
  <c r="OD46" i="15"/>
  <c r="FP8" i="15"/>
  <c r="FO8" i="15"/>
  <c r="DY99" i="15"/>
  <c r="EA99" i="15"/>
  <c r="DZ99" i="15"/>
  <c r="CW28" i="15"/>
  <c r="CU28" i="15"/>
  <c r="KA89" i="15"/>
  <c r="JZ89" i="15"/>
  <c r="CW49" i="15"/>
  <c r="CU49" i="15"/>
  <c r="CV49" i="15"/>
  <c r="HQ68" i="15"/>
  <c r="HR68" i="15"/>
  <c r="HK79" i="15"/>
  <c r="HL79" i="15"/>
  <c r="HM79" i="15"/>
  <c r="CV97" i="15"/>
  <c r="CU97" i="15"/>
  <c r="MZ96" i="15"/>
  <c r="MY96" i="15"/>
  <c r="DS76" i="15"/>
  <c r="DT76" i="15"/>
  <c r="DY66" i="15"/>
  <c r="DZ66" i="15"/>
  <c r="IU30" i="15"/>
  <c r="IW30" i="15"/>
  <c r="JN118" i="15"/>
  <c r="JM118" i="15"/>
  <c r="JO118" i="15"/>
  <c r="GB71" i="15"/>
  <c r="GA71" i="15"/>
  <c r="IJ63" i="15"/>
  <c r="IK63" i="15"/>
  <c r="MY25" i="15"/>
  <c r="MZ25" i="15"/>
  <c r="NA25" i="15"/>
  <c r="FW97" i="15"/>
  <c r="FV97" i="15"/>
  <c r="FC11" i="15"/>
  <c r="FE11" i="15"/>
  <c r="FD11" i="15"/>
  <c r="BK32" i="15"/>
  <c r="EE32" i="15"/>
  <c r="EF32" i="15"/>
  <c r="EA92" i="15"/>
  <c r="DY92" i="15"/>
  <c r="JZ43" i="15"/>
  <c r="JY43" i="15"/>
  <c r="KK90" i="15"/>
  <c r="KM90" i="15"/>
  <c r="KL90" i="15"/>
  <c r="MM84" i="15"/>
  <c r="MN84" i="15"/>
  <c r="MO84" i="15"/>
  <c r="GA81" i="15"/>
  <c r="DN82" i="15"/>
  <c r="DM82" i="15"/>
  <c r="GY74" i="15"/>
  <c r="GZ74" i="15"/>
  <c r="LU35" i="15"/>
  <c r="LV35" i="15"/>
  <c r="HX62" i="15"/>
  <c r="HW62" i="15"/>
  <c r="DT94" i="15"/>
  <c r="DU94" i="15"/>
  <c r="MN93" i="15"/>
  <c r="MO93" i="15"/>
  <c r="MM93" i="15"/>
  <c r="NR121" i="15"/>
  <c r="NQ121" i="15"/>
  <c r="DC109" i="15"/>
  <c r="DA109" i="15"/>
  <c r="NK45" i="15"/>
  <c r="NL45" i="15"/>
  <c r="IW91" i="15"/>
  <c r="IV91" i="15"/>
  <c r="IU91" i="15"/>
  <c r="MN9" i="15"/>
  <c r="MM9" i="15"/>
  <c r="MO9" i="15"/>
  <c r="DG27" i="15"/>
  <c r="DS26" i="15"/>
  <c r="DT26" i="15"/>
  <c r="HA68" i="15"/>
  <c r="GZ68" i="15"/>
  <c r="KE77" i="15"/>
  <c r="KG77" i="15"/>
  <c r="JB121" i="15"/>
  <c r="JA121" i="15"/>
  <c r="DT95" i="15"/>
  <c r="DS95" i="15"/>
  <c r="II43" i="15"/>
  <c r="LC46" i="15"/>
  <c r="LD46" i="15"/>
  <c r="LE46" i="15"/>
  <c r="JO73" i="15"/>
  <c r="JN73" i="15"/>
  <c r="JM73" i="15"/>
  <c r="HL58" i="15"/>
  <c r="HK58" i="15"/>
  <c r="JC6" i="15"/>
  <c r="JA6" i="15"/>
  <c r="JB6" i="15"/>
  <c r="CO106" i="15"/>
  <c r="CP106" i="15"/>
  <c r="NM72" i="15"/>
  <c r="NK72" i="15"/>
  <c r="JO14" i="15"/>
  <c r="JM14" i="15"/>
  <c r="JN14" i="15"/>
  <c r="ID99" i="15"/>
  <c r="IE99" i="15"/>
  <c r="FQ117" i="15"/>
  <c r="FO117" i="15"/>
  <c r="FP117" i="15"/>
  <c r="MM99" i="15"/>
  <c r="MN99" i="15"/>
  <c r="GG16" i="15"/>
  <c r="GH16" i="15"/>
  <c r="II83" i="15"/>
  <c r="IJ83" i="15"/>
  <c r="EL42" i="15"/>
  <c r="EK42" i="15"/>
  <c r="EM42" i="15"/>
  <c r="LQ46" i="15"/>
  <c r="LP46" i="15"/>
  <c r="JT100" i="15"/>
  <c r="JS100" i="15"/>
  <c r="NG99" i="15"/>
  <c r="NE99" i="15"/>
  <c r="KR64" i="15"/>
  <c r="KQ64" i="15"/>
  <c r="KS64" i="15"/>
  <c r="JI50" i="15"/>
  <c r="JH50" i="15"/>
  <c r="LP66" i="15"/>
  <c r="LQ66" i="15"/>
  <c r="LO66" i="15"/>
  <c r="KA30" i="15"/>
  <c r="JY30" i="15"/>
  <c r="GT46" i="15"/>
  <c r="KX52" i="15"/>
  <c r="CP30" i="15"/>
  <c r="DC25" i="15"/>
  <c r="NY98" i="15"/>
  <c r="FU49" i="15"/>
  <c r="CI119" i="15"/>
  <c r="LV54" i="15"/>
  <c r="EF49" i="15"/>
  <c r="HX43" i="15"/>
  <c r="NE24" i="15"/>
  <c r="JG115" i="15"/>
  <c r="LJ42" i="15"/>
  <c r="LE44" i="15"/>
  <c r="JS64" i="15"/>
  <c r="LK44" i="15"/>
  <c r="FQ53" i="15"/>
  <c r="GT105" i="15"/>
  <c r="IK108" i="15"/>
  <c r="EK23" i="15"/>
  <c r="HS42" i="15"/>
  <c r="CK96" i="15"/>
  <c r="GO6" i="15"/>
  <c r="DG24" i="15"/>
  <c r="NY39" i="15"/>
  <c r="HW85" i="15"/>
  <c r="MU105" i="15"/>
  <c r="JB89" i="15"/>
  <c r="KA15" i="15"/>
  <c r="CV39" i="15"/>
  <c r="DI6" i="15"/>
  <c r="DS101" i="15"/>
  <c r="NW29" i="15"/>
  <c r="CI31" i="15"/>
  <c r="JS94" i="15"/>
  <c r="MO119" i="15"/>
  <c r="HS99" i="15"/>
  <c r="HS45" i="15"/>
  <c r="LC16" i="15"/>
  <c r="EK108" i="15"/>
  <c r="NF10" i="15"/>
  <c r="FW40" i="15"/>
  <c r="MA11" i="15"/>
  <c r="NM61" i="15"/>
  <c r="LD16" i="15"/>
  <c r="DN42" i="15"/>
  <c r="IP53" i="15"/>
  <c r="NQ96" i="15"/>
  <c r="IU95" i="15"/>
  <c r="LC35" i="15"/>
  <c r="LI90" i="15"/>
  <c r="JZ97" i="15"/>
  <c r="JN18" i="15"/>
  <c r="HX91" i="15"/>
  <c r="CJ10" i="15"/>
  <c r="KF14" i="15"/>
  <c r="DG34" i="15"/>
  <c r="MY55" i="15"/>
  <c r="NW63" i="15"/>
  <c r="II52" i="15"/>
  <c r="GM54" i="15"/>
  <c r="IK43" i="15"/>
  <c r="DG109" i="15"/>
  <c r="FV56" i="15"/>
  <c r="EL48" i="15"/>
  <c r="CI116" i="15"/>
  <c r="CO12" i="15"/>
  <c r="KK96" i="15"/>
  <c r="HW14" i="15"/>
  <c r="KK95" i="15"/>
  <c r="MH21" i="15"/>
  <c r="EW71" i="15"/>
  <c r="MC88" i="15"/>
  <c r="HS77" i="15"/>
  <c r="CV78" i="15"/>
  <c r="KM68" i="15"/>
  <c r="FU69" i="15"/>
  <c r="JT46" i="15"/>
  <c r="DO36" i="15"/>
  <c r="LJ101" i="15"/>
  <c r="CO39" i="15"/>
  <c r="JH101" i="15"/>
  <c r="GN15" i="15"/>
  <c r="JB43" i="15"/>
  <c r="HF58" i="15"/>
  <c r="GM80" i="15"/>
  <c r="LC25" i="15"/>
  <c r="HY97" i="15"/>
  <c r="DZ80" i="15"/>
  <c r="EK63" i="15"/>
  <c r="DB96" i="15"/>
  <c r="KW48" i="15"/>
  <c r="HS24" i="15"/>
  <c r="NX24" i="15"/>
  <c r="KY28" i="15"/>
  <c r="KL65" i="15"/>
  <c r="KG118" i="15"/>
  <c r="MS105" i="15"/>
  <c r="GA100" i="15"/>
  <c r="ER30" i="15"/>
  <c r="CP116" i="15"/>
  <c r="DH45" i="15"/>
  <c r="KL86" i="15"/>
  <c r="CO119" i="15"/>
  <c r="IO85" i="15"/>
  <c r="MZ49" i="15"/>
  <c r="FO121" i="15"/>
  <c r="HA24" i="15"/>
  <c r="HQ76" i="15"/>
  <c r="LU6" i="15"/>
  <c r="GG57" i="15"/>
  <c r="FD87" i="15"/>
  <c r="CW80" i="15"/>
  <c r="MH69" i="15"/>
  <c r="KR99" i="15"/>
  <c r="NY26" i="15"/>
  <c r="LU74" i="15"/>
  <c r="NL39" i="15"/>
  <c r="II95" i="15"/>
  <c r="MT79" i="15"/>
  <c r="IW44" i="15"/>
  <c r="JH121" i="15"/>
  <c r="DB58" i="15"/>
  <c r="DM109" i="15"/>
  <c r="DT87" i="15"/>
  <c r="JN68" i="15"/>
  <c r="GB21" i="15"/>
  <c r="ID42" i="15"/>
  <c r="KK47" i="15"/>
  <c r="CW41" i="15"/>
  <c r="JZ15" i="15"/>
  <c r="GB81" i="15"/>
  <c r="HL67" i="15"/>
  <c r="IE7" i="15"/>
  <c r="CP42" i="15"/>
  <c r="CJ29" i="15"/>
  <c r="GN82" i="15"/>
  <c r="ID43" i="15"/>
  <c r="FU70" i="15"/>
  <c r="II117" i="15"/>
  <c r="MZ119" i="15"/>
  <c r="FV117" i="15"/>
  <c r="JA99" i="15"/>
  <c r="NM31" i="15"/>
  <c r="FW52" i="15"/>
  <c r="LQ16" i="15"/>
  <c r="LO45" i="15"/>
  <c r="FD56" i="15"/>
  <c r="EK36" i="15"/>
  <c r="HG24" i="15"/>
  <c r="JA28" i="15"/>
  <c r="JB115" i="15"/>
  <c r="CJ82" i="15"/>
  <c r="LD55" i="15"/>
  <c r="KM65" i="15"/>
  <c r="DY80" i="15"/>
  <c r="EF13" i="15"/>
  <c r="FC60" i="15"/>
  <c r="GS46" i="15"/>
  <c r="KL66" i="15"/>
  <c r="FV12" i="15"/>
  <c r="DS92" i="15"/>
  <c r="HM58" i="15"/>
  <c r="EE118" i="15"/>
  <c r="KK13" i="15"/>
  <c r="GI58" i="15"/>
  <c r="DO48" i="15"/>
  <c r="CP11" i="15"/>
  <c r="JA25" i="15"/>
  <c r="NA96" i="15"/>
  <c r="KX109" i="15"/>
  <c r="CK76" i="15"/>
  <c r="IJ53" i="15"/>
  <c r="MY11" i="15"/>
  <c r="GG76" i="15"/>
  <c r="JM58" i="15"/>
  <c r="LP90" i="15"/>
  <c r="DS119" i="15"/>
  <c r="NS96" i="15"/>
  <c r="JA120" i="15"/>
  <c r="HS62" i="15"/>
  <c r="CQ37" i="15"/>
  <c r="NE26" i="15"/>
  <c r="GZ39" i="15"/>
  <c r="JI80" i="15"/>
  <c r="ID37" i="15"/>
  <c r="JN41" i="15"/>
  <c r="MS28" i="15"/>
  <c r="GS115" i="15"/>
  <c r="EW115" i="15"/>
  <c r="HQ105" i="15"/>
  <c r="DG73" i="15"/>
  <c r="MN117" i="15"/>
  <c r="EW60" i="15"/>
  <c r="HR18" i="15"/>
  <c r="LE35" i="15"/>
  <c r="CI39" i="15"/>
  <c r="NF77" i="15"/>
  <c r="DM99" i="15"/>
  <c r="OD8" i="15"/>
  <c r="JZ107" i="15"/>
  <c r="DM75" i="15"/>
  <c r="DY60" i="15"/>
  <c r="NA99" i="15"/>
  <c r="CV24" i="15"/>
  <c r="DZ75" i="15"/>
  <c r="NX21" i="15"/>
  <c r="EE17" i="15"/>
  <c r="IP12" i="15"/>
  <c r="GM116" i="15"/>
  <c r="KR52" i="15"/>
  <c r="DM53" i="15"/>
  <c r="HQ42" i="15"/>
  <c r="GA120" i="15"/>
  <c r="GS36" i="15"/>
  <c r="IQ27" i="15"/>
  <c r="HF14" i="15"/>
  <c r="GS62" i="15"/>
  <c r="MG13" i="15"/>
  <c r="KM27" i="15"/>
  <c r="EW42" i="15"/>
  <c r="GA23" i="15"/>
  <c r="MY24" i="15"/>
  <c r="GG92" i="15"/>
  <c r="GN20" i="15"/>
  <c r="CI74" i="15"/>
  <c r="IP92" i="15"/>
  <c r="NX14" i="15"/>
  <c r="KL98" i="15"/>
  <c r="CI76" i="15"/>
  <c r="NF41" i="15"/>
  <c r="NW47" i="15"/>
  <c r="EE52" i="15"/>
  <c r="IU53" i="15"/>
  <c r="CP107" i="15"/>
  <c r="HF108" i="15"/>
  <c r="JH86" i="15"/>
  <c r="LE116" i="15"/>
  <c r="LC116" i="15"/>
  <c r="LD116" i="15"/>
  <c r="HF49" i="15"/>
  <c r="HE49" i="15"/>
  <c r="HG49" i="15"/>
  <c r="GH52" i="15"/>
  <c r="GG52" i="15"/>
  <c r="EM61" i="15"/>
  <c r="EK61" i="15"/>
  <c r="NK68" i="15"/>
  <c r="NM68" i="15"/>
  <c r="NL68" i="15"/>
  <c r="CK7" i="15"/>
  <c r="CI7" i="15"/>
  <c r="GO31" i="15"/>
  <c r="GN31" i="15"/>
  <c r="GM31" i="15"/>
  <c r="FD92" i="15"/>
  <c r="FC92" i="15"/>
  <c r="HQ17" i="15"/>
  <c r="HR17" i="15"/>
  <c r="JZ50" i="15"/>
  <c r="JY50" i="15"/>
  <c r="MI6" i="15"/>
  <c r="MG6" i="15"/>
  <c r="MH6" i="15"/>
  <c r="EX19" i="15"/>
  <c r="EY19" i="15"/>
  <c r="EW19" i="15"/>
  <c r="NY77" i="15"/>
  <c r="NX77" i="15"/>
  <c r="GM45" i="15"/>
  <c r="GO45" i="15"/>
  <c r="GN45" i="15"/>
  <c r="KL12" i="15"/>
  <c r="KK12" i="15"/>
  <c r="KM12" i="15"/>
  <c r="EM74" i="15"/>
  <c r="EL74" i="15"/>
  <c r="EK74" i="15"/>
  <c r="GB20" i="15"/>
  <c r="GC20" i="15"/>
  <c r="EW96" i="15"/>
  <c r="EX96" i="15"/>
  <c r="JO81" i="15"/>
  <c r="JM81" i="15"/>
  <c r="CQ41" i="15"/>
  <c r="CO41" i="15"/>
  <c r="NX87" i="15"/>
  <c r="NW87" i="15"/>
  <c r="NY87" i="15"/>
  <c r="DA27" i="15"/>
  <c r="DB27" i="15"/>
  <c r="DC27" i="15"/>
  <c r="FC77" i="15"/>
  <c r="FD77" i="15"/>
  <c r="FE77" i="15"/>
  <c r="FU27" i="15"/>
  <c r="FV27" i="15"/>
  <c r="HF90" i="15"/>
  <c r="HE90" i="15"/>
  <c r="MS106" i="15"/>
  <c r="MU106" i="15"/>
  <c r="MT106" i="15"/>
  <c r="DA19" i="15"/>
  <c r="DC19" i="15"/>
  <c r="DC57" i="15"/>
  <c r="DB57" i="15"/>
  <c r="IJ15" i="15"/>
  <c r="II15" i="15"/>
  <c r="IC76" i="15"/>
  <c r="ID76" i="15"/>
  <c r="MY81" i="15"/>
  <c r="MZ81" i="15"/>
  <c r="NA81" i="15"/>
  <c r="EM37" i="15"/>
  <c r="EK37" i="15"/>
  <c r="EL37" i="15"/>
  <c r="ER101" i="15"/>
  <c r="EQ101" i="15"/>
  <c r="HW74" i="15"/>
  <c r="HX74" i="15"/>
  <c r="KY21" i="15"/>
  <c r="KW21" i="15"/>
  <c r="KX21" i="15"/>
  <c r="JB92" i="15"/>
  <c r="JC92" i="15"/>
  <c r="JA92" i="15"/>
  <c r="KQ35" i="15"/>
  <c r="KR35" i="15"/>
  <c r="EG68" i="15"/>
  <c r="EE68" i="15"/>
  <c r="IU33" i="15"/>
  <c r="IV33" i="15"/>
  <c r="IU61" i="15"/>
  <c r="IW61" i="15"/>
  <c r="CV98" i="15"/>
  <c r="CU98" i="15"/>
  <c r="OD97" i="15"/>
  <c r="OC97" i="15"/>
  <c r="HW64" i="15"/>
  <c r="HX64" i="15"/>
  <c r="HY64" i="15"/>
  <c r="KL58" i="15"/>
  <c r="KM58" i="15"/>
  <c r="JU66" i="15"/>
  <c r="JT66" i="15"/>
  <c r="IU119" i="15"/>
  <c r="IV119" i="15"/>
  <c r="KF37" i="15"/>
  <c r="KE37" i="15"/>
  <c r="FQ87" i="15"/>
  <c r="FP87" i="15"/>
  <c r="HQ100" i="15"/>
  <c r="HS100" i="15"/>
  <c r="HR100" i="15"/>
  <c r="LK31" i="15"/>
  <c r="LJ31" i="15"/>
  <c r="LI31" i="15"/>
  <c r="HE42" i="15"/>
  <c r="HG42" i="15"/>
  <c r="KS53" i="15"/>
  <c r="KQ53" i="15"/>
  <c r="GS45" i="15"/>
  <c r="GT45" i="15"/>
  <c r="NM74" i="15"/>
  <c r="NL74" i="15"/>
  <c r="EK14" i="15"/>
  <c r="EL14" i="15"/>
  <c r="EY26" i="15"/>
  <c r="EW26" i="15"/>
  <c r="LP84" i="15"/>
  <c r="LQ84" i="15"/>
  <c r="JB15" i="15"/>
  <c r="JA15" i="15"/>
  <c r="NE91" i="15"/>
  <c r="NF91" i="15"/>
  <c r="NG91" i="15"/>
  <c r="EQ48" i="15"/>
  <c r="ER48" i="15"/>
  <c r="ES48" i="15"/>
  <c r="IO25" i="15"/>
  <c r="IQ25" i="15"/>
  <c r="IP25" i="15"/>
  <c r="FQ67" i="15"/>
  <c r="FO67" i="15"/>
  <c r="KA75" i="15"/>
  <c r="JZ75" i="15"/>
  <c r="GG68" i="15"/>
  <c r="GI68" i="15"/>
  <c r="GH68" i="15"/>
  <c r="NK81" i="15"/>
  <c r="NM81" i="15"/>
  <c r="NL81" i="15"/>
  <c r="KG78" i="15"/>
  <c r="KF78" i="15"/>
  <c r="KE78" i="15"/>
  <c r="NR11" i="15"/>
  <c r="NQ11" i="15"/>
  <c r="DO46" i="15"/>
  <c r="DN46" i="15"/>
  <c r="DM46" i="15"/>
  <c r="MT68" i="15"/>
  <c r="MS68" i="15"/>
  <c r="OE60" i="15"/>
  <c r="OD60" i="15"/>
  <c r="DZ45" i="15"/>
  <c r="DY45" i="15"/>
  <c r="JN97" i="15"/>
  <c r="JM97" i="15"/>
  <c r="JO97" i="15"/>
  <c r="MN98" i="15"/>
  <c r="MM98" i="15"/>
  <c r="FJ67" i="15"/>
  <c r="FI67" i="15"/>
  <c r="GO39" i="15"/>
  <c r="GM39" i="15"/>
  <c r="MS11" i="15"/>
  <c r="MU11" i="15"/>
  <c r="MT11" i="15"/>
  <c r="IJ106" i="15"/>
  <c r="IK106" i="15"/>
  <c r="KS75" i="15"/>
  <c r="KQ75" i="15"/>
  <c r="DB116" i="15"/>
  <c r="DC116" i="15"/>
  <c r="GN87" i="15"/>
  <c r="GO87" i="15"/>
  <c r="EM39" i="15"/>
  <c r="EL39" i="15"/>
  <c r="LV80" i="15"/>
  <c r="LU80" i="15"/>
  <c r="LW80" i="15"/>
  <c r="GC31" i="15"/>
  <c r="GA31" i="15"/>
  <c r="JI27" i="15"/>
  <c r="JG27" i="15"/>
  <c r="JH27" i="15"/>
  <c r="JB31" i="15"/>
  <c r="JC31" i="15"/>
  <c r="JA31" i="15"/>
  <c r="LC27" i="15"/>
  <c r="LD27" i="15"/>
  <c r="EK32" i="15"/>
  <c r="EL32" i="15"/>
  <c r="CU11" i="15"/>
  <c r="CW11" i="15"/>
  <c r="MS49" i="15"/>
  <c r="MT49" i="15"/>
  <c r="GM62" i="15"/>
  <c r="GO62" i="15"/>
  <c r="FQ46" i="15"/>
  <c r="FP46" i="15"/>
  <c r="FO46" i="15"/>
  <c r="NA95" i="15"/>
  <c r="MY95" i="15"/>
  <c r="NA64" i="15"/>
  <c r="MY64" i="15"/>
  <c r="MN96" i="15"/>
  <c r="MM96" i="15"/>
  <c r="MO96" i="15"/>
  <c r="EM47" i="15"/>
  <c r="EK47" i="15"/>
  <c r="EX45" i="15"/>
  <c r="EW45" i="15"/>
  <c r="GM44" i="15"/>
  <c r="GO44" i="15"/>
  <c r="GN44" i="15"/>
  <c r="FU15" i="15"/>
  <c r="FV15" i="15"/>
  <c r="CK44" i="15"/>
  <c r="CI44" i="15"/>
  <c r="HM50" i="15"/>
  <c r="HK50" i="15"/>
  <c r="JS73" i="15"/>
  <c r="JU73" i="15"/>
  <c r="JT73" i="15"/>
  <c r="BK61" i="15"/>
  <c r="EF61" i="15"/>
  <c r="DC17" i="15"/>
  <c r="DB17" i="15"/>
  <c r="DA17" i="15"/>
  <c r="DM28" i="15"/>
  <c r="DO28" i="15"/>
  <c r="GC44" i="15"/>
  <c r="GB44" i="15"/>
  <c r="MZ53" i="15"/>
  <c r="MY53" i="15"/>
  <c r="KS90" i="15"/>
  <c r="KR90" i="15"/>
  <c r="KQ90" i="15"/>
  <c r="FK98" i="15"/>
  <c r="FJ98" i="15"/>
  <c r="DC63" i="15"/>
  <c r="DA63" i="15"/>
  <c r="DB63" i="15"/>
  <c r="MS72" i="15"/>
  <c r="MT72" i="15"/>
  <c r="MU72" i="15"/>
  <c r="FE44" i="15"/>
  <c r="FD44" i="15"/>
  <c r="FC44" i="15"/>
  <c r="HE16" i="15"/>
  <c r="HF16" i="15"/>
  <c r="HG16" i="15"/>
  <c r="JA64" i="15"/>
  <c r="JC64" i="15"/>
  <c r="JB64" i="15"/>
  <c r="ES9" i="15"/>
  <c r="ER9" i="15"/>
  <c r="EQ9" i="15"/>
  <c r="KG99" i="15"/>
  <c r="KE99" i="15"/>
  <c r="CU83" i="15"/>
  <c r="CW83" i="15"/>
  <c r="CV93" i="15"/>
  <c r="CW93" i="15"/>
  <c r="CU93" i="15"/>
  <c r="LJ53" i="15"/>
  <c r="LK53" i="15"/>
  <c r="GS68" i="15"/>
  <c r="GT68" i="15"/>
  <c r="CU37" i="15"/>
  <c r="CV37" i="15"/>
  <c r="CW37" i="15"/>
  <c r="LO115" i="15"/>
  <c r="LP115" i="15"/>
  <c r="GM12" i="15"/>
  <c r="GO12" i="15"/>
  <c r="KE20" i="15"/>
  <c r="KF20" i="15"/>
  <c r="MT65" i="15"/>
  <c r="MS65" i="15"/>
  <c r="HW100" i="15"/>
  <c r="HX100" i="15"/>
  <c r="MB106" i="15"/>
  <c r="MA106" i="15"/>
  <c r="MC106" i="15"/>
  <c r="MN18" i="15"/>
  <c r="MO18" i="15"/>
  <c r="KL48" i="15"/>
  <c r="KK48" i="15"/>
  <c r="LJ93" i="15"/>
  <c r="LK93" i="15"/>
  <c r="DB61" i="15"/>
  <c r="DA61" i="15"/>
  <c r="JT50" i="15"/>
  <c r="JS50" i="15"/>
  <c r="GT109" i="15"/>
  <c r="GU109" i="15"/>
  <c r="JC12" i="15"/>
  <c r="JB12" i="15"/>
  <c r="JA12" i="15"/>
  <c r="IJ13" i="15"/>
  <c r="II13" i="15"/>
  <c r="HX54" i="15"/>
  <c r="HY54" i="15"/>
  <c r="HW54" i="15"/>
  <c r="FD116" i="15"/>
  <c r="FE116" i="15"/>
  <c r="JN90" i="15"/>
  <c r="JM90" i="15"/>
  <c r="GG47" i="15"/>
  <c r="GH47" i="15"/>
  <c r="GZ16" i="15"/>
  <c r="GY16" i="15"/>
  <c r="HQ55" i="15"/>
  <c r="HS55" i="15"/>
  <c r="BK13" i="15"/>
  <c r="EE13" i="15"/>
  <c r="DH53" i="15"/>
  <c r="DG53" i="15"/>
  <c r="DI53" i="15"/>
  <c r="GN100" i="15"/>
  <c r="GM100" i="15"/>
  <c r="MH74" i="15"/>
  <c r="MG74" i="15"/>
  <c r="HR54" i="15"/>
  <c r="HS54" i="15"/>
  <c r="HQ54" i="15"/>
  <c r="NK84" i="15"/>
  <c r="NM84" i="15"/>
  <c r="NL84" i="15"/>
  <c r="EG62" i="15"/>
  <c r="BK62" i="15"/>
  <c r="EE62" i="15"/>
  <c r="GG38" i="15"/>
  <c r="GI38" i="15"/>
  <c r="MN19" i="15"/>
  <c r="MM19" i="15"/>
  <c r="FI65" i="15"/>
  <c r="FK65" i="15"/>
  <c r="EQ28" i="15"/>
  <c r="ES28" i="15"/>
  <c r="IJ22" i="15"/>
  <c r="IK22" i="15"/>
  <c r="CQ23" i="15"/>
  <c r="CO23" i="15"/>
  <c r="CP95" i="15"/>
  <c r="CO95" i="15"/>
  <c r="JT7" i="15"/>
  <c r="JU7" i="15"/>
  <c r="FC64" i="15"/>
  <c r="FE64" i="15"/>
  <c r="KL74" i="15"/>
  <c r="KK74" i="15"/>
  <c r="LO92" i="15"/>
  <c r="LQ92" i="15"/>
  <c r="LP92" i="15"/>
  <c r="JB50" i="15"/>
  <c r="JA50" i="15"/>
  <c r="JC50" i="15"/>
  <c r="KQ77" i="15"/>
  <c r="KR77" i="15"/>
  <c r="GH19" i="15"/>
  <c r="GG19" i="15"/>
  <c r="EE56" i="15"/>
  <c r="BK56" i="15"/>
  <c r="EF56" i="15"/>
  <c r="CO65" i="15"/>
  <c r="CP65" i="15"/>
  <c r="II108" i="15"/>
  <c r="IC36" i="15"/>
  <c r="IE36" i="15"/>
  <c r="ER90" i="15"/>
  <c r="EQ90" i="15"/>
  <c r="ES90" i="15"/>
  <c r="DO56" i="15"/>
  <c r="DM56" i="15"/>
  <c r="DN56" i="15"/>
  <c r="IJ49" i="15"/>
  <c r="II49" i="15"/>
  <c r="IE101" i="15"/>
  <c r="IC101" i="15"/>
  <c r="HA77" i="15"/>
  <c r="GZ77" i="15"/>
  <c r="GY77" i="15"/>
  <c r="EA83" i="15"/>
  <c r="DY83" i="15"/>
  <c r="KG27" i="15"/>
  <c r="KF27" i="15"/>
  <c r="KE27" i="15"/>
  <c r="HW22" i="15"/>
  <c r="HX22" i="15"/>
  <c r="HF99" i="15"/>
  <c r="HE99" i="15"/>
  <c r="HG99" i="15"/>
  <c r="DZ33" i="15"/>
  <c r="DY33" i="15"/>
  <c r="NX19" i="15"/>
  <c r="NW19" i="15"/>
  <c r="NY19" i="15"/>
  <c r="KR120" i="15"/>
  <c r="KQ120" i="15"/>
  <c r="LD7" i="15"/>
  <c r="LC7" i="15"/>
  <c r="DT54" i="15"/>
  <c r="DU54" i="15"/>
  <c r="HX79" i="15"/>
  <c r="HW79" i="15"/>
  <c r="JU18" i="15"/>
  <c r="JT18" i="15"/>
  <c r="NX73" i="15"/>
  <c r="NW73" i="15"/>
  <c r="JB82" i="15"/>
  <c r="JA82" i="15"/>
  <c r="JY47" i="15"/>
  <c r="JZ47" i="15"/>
  <c r="KA47" i="15"/>
  <c r="LO57" i="15"/>
  <c r="LP57" i="15"/>
  <c r="NR84" i="15"/>
  <c r="NS84" i="15"/>
  <c r="NQ84" i="15"/>
  <c r="DS106" i="15"/>
  <c r="DT106" i="15"/>
  <c r="DZ90" i="15"/>
  <c r="EA90" i="15"/>
  <c r="KG85" i="15"/>
  <c r="KF85" i="15"/>
  <c r="KE85" i="15"/>
  <c r="EF83" i="15"/>
  <c r="EE83" i="15"/>
  <c r="EG83" i="15"/>
  <c r="EQ84" i="15"/>
  <c r="ER84" i="15"/>
  <c r="DO41" i="15"/>
  <c r="DM41" i="15"/>
  <c r="HK52" i="15"/>
  <c r="HL52" i="15"/>
  <c r="IV93" i="15"/>
  <c r="IU93" i="15"/>
  <c r="EK9" i="15"/>
  <c r="EL9" i="15"/>
  <c r="IQ118" i="15"/>
  <c r="IP118" i="15"/>
  <c r="GI40" i="15"/>
  <c r="GH40" i="15"/>
  <c r="GG40" i="15"/>
  <c r="JM8" i="15"/>
  <c r="JO8" i="15"/>
  <c r="MO7" i="15"/>
  <c r="MM7" i="15"/>
  <c r="IO50" i="15"/>
  <c r="IP50" i="15"/>
  <c r="IQ50" i="15"/>
  <c r="HW109" i="15"/>
  <c r="HX109" i="15"/>
  <c r="EM77" i="15"/>
  <c r="EK77" i="15"/>
  <c r="EL77" i="15"/>
  <c r="FE95" i="15"/>
  <c r="FC95" i="15"/>
  <c r="GC115" i="15"/>
  <c r="GA115" i="15"/>
  <c r="CQ26" i="15"/>
  <c r="CP26" i="15"/>
  <c r="CO26" i="15"/>
  <c r="CQ73" i="15"/>
  <c r="CP73" i="15"/>
  <c r="KE57" i="15"/>
  <c r="KG57" i="15"/>
  <c r="KF57" i="15"/>
  <c r="DN79" i="15"/>
  <c r="DM79" i="15"/>
  <c r="HK20" i="15"/>
  <c r="HL20" i="15"/>
  <c r="LV7" i="15"/>
  <c r="LU7" i="15"/>
  <c r="FK6" i="15"/>
  <c r="FJ6" i="15"/>
  <c r="DI90" i="15"/>
  <c r="DG90" i="15"/>
  <c r="NG6" i="15"/>
  <c r="NF6" i="15"/>
  <c r="NE6" i="15"/>
  <c r="NG56" i="15"/>
  <c r="NE56" i="15"/>
  <c r="ID118" i="15"/>
  <c r="IC118" i="15"/>
  <c r="MY58" i="15"/>
  <c r="MZ58" i="15"/>
  <c r="BK80" i="15"/>
  <c r="EF80" i="15"/>
  <c r="EE80" i="15"/>
  <c r="EG80" i="15"/>
  <c r="DS105" i="15"/>
  <c r="DT105" i="15"/>
  <c r="FW48" i="15"/>
  <c r="FV48" i="15"/>
  <c r="HX60" i="15"/>
  <c r="HY60" i="15"/>
  <c r="EL19" i="15"/>
  <c r="EK19" i="15"/>
  <c r="IV71" i="15"/>
  <c r="IU71" i="15"/>
  <c r="FI80" i="15"/>
  <c r="FK80" i="15"/>
  <c r="FJ80" i="15"/>
  <c r="DI51" i="15"/>
  <c r="DH51" i="15"/>
  <c r="LE21" i="15"/>
  <c r="LC21" i="15"/>
  <c r="CO15" i="15"/>
  <c r="CP15" i="15"/>
  <c r="GS42" i="15"/>
  <c r="GT42" i="15"/>
  <c r="MI99" i="15"/>
  <c r="MH99" i="15"/>
  <c r="MG99" i="15"/>
  <c r="NS7" i="15"/>
  <c r="NQ7" i="15"/>
  <c r="MO63" i="15"/>
  <c r="MM63" i="15"/>
  <c r="NM93" i="15"/>
  <c r="NK93" i="15"/>
  <c r="EQ75" i="15"/>
  <c r="ER75" i="15"/>
  <c r="ES75" i="15"/>
  <c r="NM22" i="15"/>
  <c r="NK22" i="15"/>
  <c r="GH41" i="15"/>
  <c r="GI41" i="15"/>
  <c r="GG41" i="15"/>
  <c r="JA58" i="15"/>
  <c r="JC58" i="15"/>
  <c r="NK13" i="15"/>
  <c r="NM13" i="15"/>
  <c r="II119" i="15"/>
  <c r="IJ119" i="15"/>
  <c r="IK119" i="15"/>
  <c r="KE6" i="15"/>
  <c r="KG6" i="15"/>
  <c r="KF6" i="15"/>
  <c r="JO120" i="15"/>
  <c r="JM120" i="15"/>
  <c r="EG78" i="15"/>
  <c r="EE78" i="15"/>
  <c r="KL93" i="15"/>
  <c r="KK93" i="15"/>
  <c r="JZ28" i="15"/>
  <c r="JY28" i="15"/>
  <c r="KA28" i="15"/>
  <c r="DB68" i="15"/>
  <c r="DA68" i="15"/>
  <c r="LK50" i="15"/>
  <c r="LI50" i="15"/>
  <c r="CQ50" i="15"/>
  <c r="CO50" i="15"/>
  <c r="JO121" i="15"/>
  <c r="JN121" i="15"/>
  <c r="IJ29" i="15"/>
  <c r="IK29" i="15"/>
  <c r="II29" i="15"/>
  <c r="KK44" i="15"/>
  <c r="KL44" i="15"/>
  <c r="KM44" i="15"/>
  <c r="EW65" i="15"/>
  <c r="EX65" i="15"/>
  <c r="ES73" i="15"/>
  <c r="ER73" i="15"/>
  <c r="FI15" i="15"/>
  <c r="FJ15" i="15"/>
  <c r="MG54" i="15"/>
  <c r="MH54" i="15"/>
  <c r="CO22" i="15"/>
  <c r="CQ22" i="15"/>
  <c r="LV29" i="15"/>
  <c r="LW29" i="15"/>
  <c r="LU29" i="15"/>
  <c r="MC60" i="15"/>
  <c r="MB60" i="15"/>
  <c r="FO39" i="15"/>
  <c r="FQ39" i="15"/>
  <c r="FP39" i="15"/>
  <c r="EQ34" i="15"/>
  <c r="ER34" i="15"/>
  <c r="JM77" i="15"/>
  <c r="JN77" i="15"/>
  <c r="CI9" i="15"/>
  <c r="CJ9" i="15"/>
  <c r="EY51" i="15"/>
  <c r="EX51" i="15"/>
  <c r="EW51" i="15"/>
  <c r="IJ23" i="15"/>
  <c r="IK23" i="15"/>
  <c r="LK45" i="15"/>
  <c r="LI45" i="15"/>
  <c r="LJ45" i="15"/>
  <c r="JN13" i="15"/>
  <c r="JM13" i="15"/>
  <c r="KX77" i="15"/>
  <c r="KY77" i="15"/>
  <c r="KW77" i="15"/>
  <c r="IU77" i="15"/>
  <c r="IV77" i="15"/>
  <c r="CI92" i="15"/>
  <c r="CJ92" i="15"/>
  <c r="MM28" i="15"/>
  <c r="MO28" i="15"/>
  <c r="MN28" i="15"/>
  <c r="GC6" i="15"/>
  <c r="GA6" i="15"/>
  <c r="NS22" i="15"/>
  <c r="NQ22" i="15"/>
  <c r="JU22" i="15"/>
  <c r="JS22" i="15"/>
  <c r="GS83" i="15"/>
  <c r="GT83" i="15"/>
  <c r="MC80" i="15"/>
  <c r="MA80" i="15"/>
  <c r="MB80" i="15"/>
  <c r="KL82" i="15"/>
  <c r="KM82" i="15"/>
  <c r="KK82" i="15"/>
  <c r="DO105" i="15"/>
  <c r="DN105" i="15"/>
  <c r="CO54" i="15"/>
  <c r="CP54" i="15"/>
  <c r="LP23" i="15"/>
  <c r="LO23" i="15"/>
  <c r="FP29" i="15"/>
  <c r="FO29" i="15"/>
  <c r="FQ29" i="15"/>
  <c r="LV98" i="15"/>
  <c r="LW98" i="15"/>
  <c r="IC93" i="15"/>
  <c r="ID93" i="15"/>
  <c r="NA120" i="15"/>
  <c r="MY120" i="15"/>
  <c r="IP60" i="15"/>
  <c r="IO60" i="15"/>
  <c r="IQ60" i="15"/>
  <c r="JM9" i="15"/>
  <c r="JO9" i="15"/>
  <c r="JN9" i="15"/>
  <c r="HX75" i="15"/>
  <c r="HW75" i="15"/>
  <c r="JC116" i="15"/>
  <c r="JA116" i="15"/>
  <c r="FP78" i="15"/>
  <c r="FO78" i="15"/>
  <c r="FQ78" i="15"/>
  <c r="DH13" i="15"/>
  <c r="DI13" i="15"/>
  <c r="DG13" i="15"/>
  <c r="FC54" i="15"/>
  <c r="FD54" i="15"/>
  <c r="BK36" i="15"/>
  <c r="EF36" i="15"/>
  <c r="EE36" i="15"/>
  <c r="JY67" i="15"/>
  <c r="KA67" i="15"/>
  <c r="KR71" i="15"/>
  <c r="KQ71" i="15"/>
  <c r="KS71" i="15"/>
  <c r="DH46" i="15"/>
  <c r="DG46" i="15"/>
  <c r="DI46" i="15"/>
  <c r="IJ30" i="15"/>
  <c r="IK30" i="15"/>
  <c r="HL93" i="15"/>
  <c r="HK93" i="15"/>
  <c r="IJ35" i="15"/>
  <c r="II35" i="15"/>
  <c r="IK35" i="15"/>
  <c r="FQ55" i="15"/>
  <c r="FP55" i="15"/>
  <c r="EK107" i="15"/>
  <c r="EL107" i="15"/>
  <c r="KA17" i="15"/>
  <c r="JY17" i="15"/>
  <c r="IQ74" i="15"/>
  <c r="IO74" i="15"/>
  <c r="HL92" i="15"/>
  <c r="HK92" i="15"/>
  <c r="FC41" i="15"/>
  <c r="FD41" i="15"/>
  <c r="KW46" i="15"/>
  <c r="KY46" i="15"/>
  <c r="KX46" i="15"/>
  <c r="CV64" i="15"/>
  <c r="CU64" i="15"/>
  <c r="NW23" i="15"/>
  <c r="NX23" i="15"/>
  <c r="NK48" i="15"/>
  <c r="NL48" i="15"/>
  <c r="HA18" i="15"/>
  <c r="GY18" i="15"/>
  <c r="HE45" i="15"/>
  <c r="HF45" i="15"/>
  <c r="IJ21" i="15"/>
  <c r="HS93" i="15"/>
  <c r="HQ93" i="15"/>
  <c r="HR93" i="15"/>
  <c r="JG109" i="15"/>
  <c r="JI109" i="15"/>
  <c r="JH109" i="15"/>
  <c r="NF85" i="15"/>
  <c r="NE85" i="15"/>
  <c r="LE53" i="15"/>
  <c r="LD53" i="15"/>
  <c r="LC53" i="15"/>
  <c r="GB80" i="15"/>
  <c r="GC80" i="15"/>
  <c r="FD42" i="15"/>
  <c r="FC42" i="15"/>
  <c r="FE42" i="15"/>
  <c r="OC73" i="15"/>
  <c r="OD73" i="15"/>
  <c r="FE31" i="15"/>
  <c r="FD31" i="15"/>
  <c r="FC31" i="15"/>
  <c r="IK105" i="15"/>
  <c r="II105" i="15"/>
  <c r="NF11" i="15"/>
  <c r="NE11" i="15"/>
  <c r="HR90" i="15"/>
  <c r="HS90" i="15"/>
  <c r="HQ90" i="15"/>
  <c r="ID24" i="15"/>
  <c r="IC24" i="15"/>
  <c r="NK12" i="15"/>
  <c r="NL12" i="15"/>
  <c r="IU15" i="15"/>
  <c r="IV15" i="15"/>
  <c r="EW89" i="15"/>
  <c r="EX89" i="15"/>
  <c r="LU85" i="15"/>
  <c r="LV85" i="15"/>
  <c r="HQ36" i="15"/>
  <c r="HR36" i="15"/>
  <c r="HS36" i="15"/>
  <c r="GN98" i="15"/>
  <c r="GO98" i="15"/>
  <c r="GM98" i="15"/>
  <c r="IV34" i="15"/>
  <c r="IW34" i="15"/>
  <c r="KK18" i="15"/>
  <c r="KM18" i="15"/>
  <c r="KL18" i="15"/>
  <c r="EA55" i="15"/>
  <c r="DY55" i="15"/>
  <c r="NQ108" i="15"/>
  <c r="NS108" i="15"/>
  <c r="NA9" i="15"/>
  <c r="MZ9" i="15"/>
  <c r="MY9" i="15"/>
  <c r="MT73" i="15"/>
  <c r="MS73" i="15"/>
  <c r="MU73" i="15"/>
  <c r="OC84" i="15"/>
  <c r="OE84" i="15"/>
  <c r="OD84" i="15"/>
  <c r="KY71" i="15"/>
  <c r="KX71" i="15"/>
  <c r="NL33" i="15"/>
  <c r="NK33" i="15"/>
  <c r="HL121" i="15"/>
  <c r="HK121" i="15"/>
  <c r="MB115" i="15"/>
  <c r="MA115" i="15"/>
  <c r="KS41" i="15"/>
  <c r="KQ41" i="15"/>
  <c r="DS53" i="15"/>
  <c r="DT53" i="15"/>
  <c r="DU53" i="15"/>
  <c r="FJ118" i="15"/>
  <c r="MA66" i="15"/>
  <c r="MC66" i="15"/>
  <c r="MB66" i="15"/>
  <c r="KQ31" i="15"/>
  <c r="KR31" i="15"/>
  <c r="JN62" i="15"/>
  <c r="JM62" i="15"/>
  <c r="JS71" i="15"/>
  <c r="JU71" i="15"/>
  <c r="JT71" i="15"/>
  <c r="GS63" i="15"/>
  <c r="GT63" i="15"/>
  <c r="KF47" i="15"/>
  <c r="KE47" i="15"/>
  <c r="KG47" i="15"/>
  <c r="KS44" i="15"/>
  <c r="KQ44" i="15"/>
  <c r="LD78" i="15"/>
  <c r="LC78" i="15"/>
  <c r="FD24" i="15"/>
  <c r="FC24" i="15"/>
  <c r="JY36" i="15"/>
  <c r="JZ36" i="15"/>
  <c r="JM54" i="15"/>
  <c r="JN54" i="15"/>
  <c r="KY96" i="15"/>
  <c r="KW96" i="15"/>
  <c r="IQ88" i="15"/>
  <c r="IO88" i="15"/>
  <c r="IP88" i="15"/>
  <c r="EX100" i="15"/>
  <c r="EW100" i="15"/>
  <c r="EY100" i="15"/>
  <c r="LI68" i="15"/>
  <c r="LJ68" i="15"/>
  <c r="GO72" i="15"/>
  <c r="GM72" i="15"/>
  <c r="DT63" i="15"/>
  <c r="DS63" i="15"/>
  <c r="DU63" i="15"/>
  <c r="NF107" i="15"/>
  <c r="NE107" i="15"/>
  <c r="NG107" i="15"/>
  <c r="KR81" i="15"/>
  <c r="KS81" i="15"/>
  <c r="KQ81" i="15"/>
  <c r="JI66" i="15"/>
  <c r="JG66" i="15"/>
  <c r="FU74" i="15"/>
  <c r="FV74" i="15"/>
  <c r="JS42" i="15"/>
  <c r="JU42" i="15"/>
  <c r="JT42" i="15"/>
  <c r="DN39" i="15"/>
  <c r="DO39" i="15"/>
  <c r="OC47" i="15"/>
  <c r="OD47" i="15"/>
  <c r="CK49" i="15"/>
  <c r="CJ49" i="15"/>
  <c r="FI99" i="15"/>
  <c r="FK99" i="15"/>
  <c r="FJ78" i="15"/>
  <c r="FI78" i="15"/>
  <c r="HR85" i="15"/>
  <c r="HS85" i="15"/>
  <c r="GT58" i="15"/>
  <c r="GS58" i="15"/>
  <c r="JA41" i="15"/>
  <c r="JC41" i="15"/>
  <c r="JB41" i="15"/>
  <c r="GM16" i="15"/>
  <c r="GN16" i="15"/>
  <c r="KG71" i="15"/>
  <c r="KE71" i="15"/>
  <c r="KF71" i="15"/>
  <c r="IJ7" i="15"/>
  <c r="II7" i="15"/>
  <c r="IK7" i="15"/>
  <c r="JM38" i="15"/>
  <c r="JO38" i="15"/>
  <c r="JN38" i="15"/>
  <c r="MN92" i="15"/>
  <c r="MO92" i="15"/>
  <c r="MM92" i="15"/>
  <c r="JB105" i="15"/>
  <c r="JC105" i="15"/>
  <c r="CP52" i="15"/>
  <c r="CO52" i="15"/>
  <c r="CQ52" i="15"/>
  <c r="FV85" i="15"/>
  <c r="FU85" i="15"/>
  <c r="NF82" i="15"/>
  <c r="NE82" i="15"/>
  <c r="HA34" i="15"/>
  <c r="GZ34" i="15"/>
  <c r="NG27" i="15"/>
  <c r="NF27" i="15"/>
  <c r="NE27" i="15"/>
  <c r="FJ36" i="15"/>
  <c r="FK36" i="15"/>
  <c r="FI36" i="15"/>
  <c r="OC119" i="15"/>
  <c r="OE119" i="15"/>
  <c r="OD119" i="15"/>
  <c r="KM89" i="15"/>
  <c r="KL89" i="15"/>
  <c r="KK89" i="15"/>
  <c r="FE98" i="15"/>
  <c r="FC98" i="15"/>
  <c r="DM13" i="15"/>
  <c r="DO13" i="15"/>
  <c r="DN13" i="15"/>
  <c r="IW24" i="15"/>
  <c r="IV24" i="15"/>
  <c r="HW81" i="15"/>
  <c r="HY81" i="15"/>
  <c r="JT70" i="15"/>
  <c r="JU70" i="15"/>
  <c r="JS70" i="15"/>
  <c r="KS47" i="15"/>
  <c r="KQ47" i="15"/>
  <c r="CP62" i="15"/>
  <c r="CO62" i="15"/>
  <c r="CQ62" i="15"/>
  <c r="CI34" i="15"/>
  <c r="CK34" i="15"/>
  <c r="CJ34" i="15"/>
  <c r="ID85" i="15"/>
  <c r="IE85" i="15"/>
  <c r="IC85" i="15"/>
  <c r="GH21" i="15"/>
  <c r="GG21" i="15"/>
  <c r="GI21" i="15"/>
  <c r="JI90" i="15"/>
  <c r="JH90" i="15"/>
  <c r="JG90" i="15"/>
  <c r="MZ46" i="15"/>
  <c r="MY46" i="15"/>
  <c r="NA46" i="15"/>
  <c r="MH33" i="15"/>
  <c r="MG33" i="15"/>
  <c r="MI33" i="15"/>
  <c r="CO82" i="15"/>
  <c r="CP82" i="15"/>
  <c r="CQ82" i="15"/>
  <c r="HQ74" i="15"/>
  <c r="HR74" i="15"/>
  <c r="HS74" i="15"/>
  <c r="JH70" i="15"/>
  <c r="JI70" i="15"/>
  <c r="JG70" i="15"/>
  <c r="DB15" i="15"/>
  <c r="DA15" i="15"/>
  <c r="DC15" i="15"/>
  <c r="GS101" i="15"/>
  <c r="GT101" i="15"/>
  <c r="JA54" i="15"/>
  <c r="JB54" i="15"/>
  <c r="HW87" i="15"/>
  <c r="HX87" i="15"/>
  <c r="HY87" i="15"/>
  <c r="GY15" i="15"/>
  <c r="GZ15" i="15"/>
  <c r="HA15" i="15"/>
  <c r="HG105" i="15"/>
  <c r="HF105" i="15"/>
  <c r="NR39" i="15"/>
  <c r="NQ39" i="15"/>
  <c r="HQ30" i="15"/>
  <c r="HR30" i="15"/>
  <c r="HG8" i="15"/>
  <c r="HF8" i="15"/>
  <c r="KY120" i="15"/>
  <c r="KW120" i="15"/>
  <c r="MB42" i="15"/>
  <c r="MA42" i="15"/>
  <c r="MC42" i="15"/>
  <c r="CU46" i="15"/>
  <c r="CV46" i="15"/>
  <c r="FK108" i="15"/>
  <c r="FJ108" i="15"/>
  <c r="DG30" i="15"/>
  <c r="DI30" i="15"/>
  <c r="MA27" i="15"/>
  <c r="MB27" i="15"/>
  <c r="EE53" i="15"/>
  <c r="EF53" i="15"/>
  <c r="HE95" i="15"/>
  <c r="HF95" i="15"/>
  <c r="CK78" i="15"/>
  <c r="CI78" i="15"/>
  <c r="CJ78" i="15"/>
  <c r="EY90" i="15"/>
  <c r="EW90" i="15"/>
  <c r="EX90" i="15"/>
  <c r="NG30" i="15"/>
  <c r="NF30" i="15"/>
  <c r="DB44" i="15"/>
  <c r="DA44" i="15"/>
  <c r="FW84" i="15"/>
  <c r="FU84" i="15"/>
  <c r="KM46" i="15"/>
  <c r="KK46" i="15"/>
  <c r="KL46" i="15"/>
  <c r="GB7" i="15"/>
  <c r="GA7" i="15"/>
  <c r="LE87" i="15"/>
  <c r="LC87" i="15"/>
  <c r="DH9" i="15"/>
  <c r="DI9" i="15"/>
  <c r="DG9" i="15"/>
  <c r="OC24" i="15"/>
  <c r="OD24" i="15"/>
  <c r="FU58" i="15"/>
  <c r="FW58" i="15"/>
  <c r="GG83" i="15"/>
  <c r="GI83" i="15"/>
  <c r="MZ100" i="15"/>
  <c r="NA100" i="15"/>
  <c r="MY100" i="15"/>
  <c r="FP60" i="15"/>
  <c r="FQ60" i="15"/>
  <c r="FP76" i="15"/>
  <c r="FO76" i="15"/>
  <c r="DH55" i="15"/>
  <c r="DI55" i="15"/>
  <c r="DG55" i="15"/>
  <c r="HE35" i="15"/>
  <c r="HF35" i="15"/>
  <c r="KE32" i="15"/>
  <c r="KG32" i="15"/>
  <c r="KF32" i="15"/>
  <c r="KQ96" i="15"/>
  <c r="KS96" i="15"/>
  <c r="GO115" i="15"/>
  <c r="GN115" i="15"/>
  <c r="OC50" i="15"/>
  <c r="OE50" i="15"/>
  <c r="OD50" i="15"/>
  <c r="DC108" i="15"/>
  <c r="DB108" i="15"/>
  <c r="GN91" i="15"/>
  <c r="GM91" i="15"/>
  <c r="GO91" i="15"/>
  <c r="DG101" i="15"/>
  <c r="DI101" i="15"/>
  <c r="JU87" i="15"/>
  <c r="JT87" i="15"/>
  <c r="JM93" i="15"/>
  <c r="JN93" i="15"/>
  <c r="FK109" i="15"/>
  <c r="FI109" i="15"/>
  <c r="FJ109" i="15"/>
  <c r="DU21" i="15"/>
  <c r="DT21" i="15"/>
  <c r="DS21" i="15"/>
  <c r="NY6" i="15"/>
  <c r="NW6" i="15"/>
  <c r="HX86" i="15"/>
  <c r="HW86" i="15"/>
  <c r="JZ29" i="15"/>
  <c r="JY29" i="15"/>
  <c r="GH77" i="15"/>
  <c r="GI77" i="15"/>
  <c r="GG77" i="15"/>
  <c r="IJ71" i="15"/>
  <c r="II71" i="15"/>
  <c r="LU100" i="15"/>
  <c r="LV100" i="15"/>
  <c r="HE69" i="15"/>
  <c r="HG69" i="15"/>
  <c r="GT48" i="15"/>
  <c r="GS48" i="15"/>
  <c r="NW120" i="15"/>
  <c r="NX120" i="15"/>
  <c r="LW19" i="15"/>
  <c r="LU19" i="15"/>
  <c r="LV19" i="15"/>
  <c r="JA27" i="15"/>
  <c r="JC27" i="15"/>
  <c r="FP71" i="15"/>
  <c r="FQ71" i="15"/>
  <c r="CI83" i="15"/>
  <c r="CK83" i="15"/>
  <c r="LK19" i="15"/>
  <c r="LI19" i="15"/>
  <c r="LJ19" i="15"/>
  <c r="JI34" i="15"/>
  <c r="JH34" i="15"/>
  <c r="JG34" i="15"/>
  <c r="FU13" i="15"/>
  <c r="FV13" i="15"/>
  <c r="DC49" i="15"/>
  <c r="DA49" i="15"/>
  <c r="KQ57" i="15"/>
  <c r="KR57" i="15"/>
  <c r="ES118" i="15"/>
  <c r="EQ118" i="15"/>
  <c r="MO66" i="15"/>
  <c r="MN66" i="15"/>
  <c r="MM66" i="15"/>
  <c r="HR11" i="15"/>
  <c r="NW86" i="15"/>
  <c r="NX86" i="15"/>
  <c r="NY86" i="15"/>
  <c r="MZ101" i="15"/>
  <c r="MY101" i="15"/>
  <c r="MA48" i="15"/>
  <c r="MC48" i="15"/>
  <c r="MB48" i="15"/>
  <c r="LJ69" i="15"/>
  <c r="LK69" i="15"/>
  <c r="LI69" i="15"/>
  <c r="FU83" i="15"/>
  <c r="FV83" i="15"/>
  <c r="MS27" i="15"/>
  <c r="MT27" i="15"/>
  <c r="OD45" i="15"/>
  <c r="OC45" i="15"/>
  <c r="II94" i="15"/>
  <c r="IK94" i="15"/>
  <c r="IJ94" i="15"/>
  <c r="LU93" i="15"/>
  <c r="LV93" i="15"/>
  <c r="LW93" i="15"/>
  <c r="JT89" i="15"/>
  <c r="JU89" i="15"/>
  <c r="JS89" i="15"/>
  <c r="MM108" i="15"/>
  <c r="MN108" i="15"/>
  <c r="KL57" i="15"/>
  <c r="KK57" i="15"/>
  <c r="KM57" i="15"/>
  <c r="IC46" i="15"/>
  <c r="ID46" i="15"/>
  <c r="IE46" i="15"/>
  <c r="FD55" i="15"/>
  <c r="FC55" i="15"/>
  <c r="IJ54" i="15"/>
  <c r="II54" i="15"/>
  <c r="FO57" i="15"/>
  <c r="FP57" i="15"/>
  <c r="FE120" i="15"/>
  <c r="FD120" i="15"/>
  <c r="HL75" i="15"/>
  <c r="HM75" i="15"/>
  <c r="HK75" i="15"/>
  <c r="JA119" i="15"/>
  <c r="JB119" i="15"/>
  <c r="MA74" i="15"/>
  <c r="MB74" i="15"/>
  <c r="MC74" i="15"/>
  <c r="FE70" i="15"/>
  <c r="FC70" i="15"/>
  <c r="FD70" i="15"/>
  <c r="NM100" i="15"/>
  <c r="NL100" i="15"/>
  <c r="NK100" i="15"/>
  <c r="GH24" i="15"/>
  <c r="GI24" i="15"/>
  <c r="GG24" i="15"/>
  <c r="KF105" i="15"/>
  <c r="KE105" i="15"/>
  <c r="JC22" i="15"/>
  <c r="JB22" i="15"/>
  <c r="LO32" i="15"/>
  <c r="LP32" i="15"/>
  <c r="JS118" i="15"/>
  <c r="JT118" i="15"/>
  <c r="NM6" i="15"/>
  <c r="NK6" i="15"/>
  <c r="NL6" i="15"/>
  <c r="GC62" i="15"/>
  <c r="GA62" i="15"/>
  <c r="JT107" i="15"/>
  <c r="JS107" i="15"/>
  <c r="KX89" i="15"/>
  <c r="KW89" i="15"/>
  <c r="KY89" i="15"/>
  <c r="FK27" i="15"/>
  <c r="FJ27" i="15"/>
  <c r="FI27" i="15"/>
  <c r="ER70" i="15"/>
  <c r="EQ70" i="15"/>
  <c r="HX48" i="15"/>
  <c r="HY48" i="15"/>
  <c r="NL10" i="15"/>
  <c r="NK10" i="15"/>
  <c r="NM10" i="15"/>
  <c r="FK24" i="15"/>
  <c r="FJ24" i="15"/>
  <c r="FI24" i="15"/>
  <c r="GB61" i="15"/>
  <c r="GA61" i="15"/>
  <c r="LC92" i="15"/>
  <c r="LD92" i="15"/>
  <c r="IU37" i="15"/>
  <c r="IW37" i="15"/>
  <c r="IV37" i="15"/>
  <c r="DO54" i="15"/>
  <c r="DN54" i="15"/>
  <c r="LO70" i="15"/>
  <c r="LP70" i="15"/>
  <c r="LJ86" i="15"/>
  <c r="LI86" i="15"/>
  <c r="NX82" i="15"/>
  <c r="NY82" i="15"/>
  <c r="CP120" i="15"/>
  <c r="CO120" i="15"/>
  <c r="DY20" i="15"/>
  <c r="EA20" i="15"/>
  <c r="DZ20" i="15"/>
  <c r="IC52" i="15"/>
  <c r="IE52" i="15"/>
  <c r="ID52" i="15"/>
  <c r="KE96" i="15"/>
  <c r="KF96" i="15"/>
  <c r="OC30" i="15"/>
  <c r="OE30" i="15"/>
  <c r="OD30" i="15"/>
  <c r="NQ85" i="15"/>
  <c r="NR85" i="15"/>
  <c r="DN34" i="15"/>
  <c r="DM34" i="15"/>
  <c r="MH94" i="15"/>
  <c r="MI94" i="15"/>
  <c r="MG94" i="15"/>
  <c r="KE29" i="15"/>
  <c r="KF29" i="15"/>
  <c r="NQ30" i="15"/>
  <c r="NR30" i="15"/>
  <c r="NS30" i="15"/>
  <c r="JM48" i="15"/>
  <c r="JN48" i="15"/>
  <c r="HR97" i="15"/>
  <c r="HQ97" i="15"/>
  <c r="MZ91" i="15"/>
  <c r="MY91" i="15"/>
  <c r="CW17" i="15"/>
  <c r="CU17" i="15"/>
  <c r="CV17" i="15"/>
  <c r="HE27" i="15"/>
  <c r="HG27" i="15"/>
  <c r="HF27" i="15"/>
  <c r="CJ121" i="15"/>
  <c r="CK121" i="15"/>
  <c r="CI121" i="15"/>
  <c r="DB30" i="15"/>
  <c r="DC30" i="15"/>
  <c r="EK76" i="15"/>
  <c r="EL76" i="15"/>
  <c r="EM76" i="15"/>
  <c r="JI91" i="15"/>
  <c r="JG91" i="15"/>
  <c r="JH91" i="15"/>
  <c r="DN26" i="15"/>
  <c r="DM26" i="15"/>
  <c r="KF23" i="15"/>
  <c r="KE23" i="15"/>
  <c r="IO44" i="15"/>
  <c r="IQ44" i="15"/>
  <c r="IP44" i="15"/>
  <c r="IP40" i="15"/>
  <c r="IQ40" i="15"/>
  <c r="GB107" i="15"/>
  <c r="GC107" i="15"/>
  <c r="GA107" i="15"/>
  <c r="GM8" i="15"/>
  <c r="GO8" i="15"/>
  <c r="GN8" i="15"/>
  <c r="KX99" i="15"/>
  <c r="KW99" i="15"/>
  <c r="KY99" i="15"/>
  <c r="KS21" i="15"/>
  <c r="KR21" i="15"/>
  <c r="KQ21" i="15"/>
  <c r="EX86" i="15"/>
  <c r="EW86" i="15"/>
  <c r="EY86" i="15"/>
  <c r="LO109" i="15"/>
  <c r="LP109" i="15"/>
  <c r="IC19" i="15"/>
  <c r="IE19" i="15"/>
  <c r="NS97" i="15"/>
  <c r="NR97" i="15"/>
  <c r="NQ97" i="15"/>
  <c r="HS94" i="15"/>
  <c r="HQ94" i="15"/>
  <c r="CO49" i="15"/>
  <c r="CQ49" i="15"/>
  <c r="CP49" i="15"/>
  <c r="DN96" i="15"/>
  <c r="DM96" i="15"/>
  <c r="HY88" i="15"/>
  <c r="HX88" i="15"/>
  <c r="HW88" i="15"/>
  <c r="GT60" i="15"/>
  <c r="GS60" i="15"/>
  <c r="GU60" i="15"/>
  <c r="MY62" i="15"/>
  <c r="MZ62" i="15"/>
  <c r="DG49" i="15"/>
  <c r="DI49" i="15"/>
  <c r="DH49" i="15"/>
  <c r="MN6" i="15"/>
  <c r="MM6" i="15"/>
  <c r="DO115" i="15"/>
  <c r="DM115" i="15"/>
  <c r="DN115" i="15"/>
  <c r="DT48" i="15"/>
  <c r="DS48" i="15"/>
  <c r="DU48" i="15"/>
  <c r="DH118" i="15"/>
  <c r="DG118" i="15"/>
  <c r="DI118" i="15"/>
  <c r="II90" i="15"/>
  <c r="IK90" i="15"/>
  <c r="IJ90" i="15"/>
  <c r="IU13" i="15"/>
  <c r="IV13" i="15"/>
  <c r="IW13" i="15"/>
  <c r="EE9" i="15"/>
  <c r="EG9" i="15"/>
  <c r="LI66" i="15"/>
  <c r="LJ66" i="15"/>
  <c r="LK66" i="15"/>
  <c r="GZ120" i="15"/>
  <c r="GY120" i="15"/>
  <c r="NQ81" i="15"/>
  <c r="NS81" i="15"/>
  <c r="IP71" i="15"/>
  <c r="IQ71" i="15"/>
  <c r="IO71" i="15"/>
  <c r="FV80" i="15"/>
  <c r="FU80" i="15"/>
  <c r="NE50" i="15"/>
  <c r="NF50" i="15"/>
  <c r="KE49" i="15"/>
  <c r="KF49" i="15"/>
  <c r="GA9" i="15"/>
  <c r="GB9" i="15"/>
  <c r="ES108" i="15"/>
  <c r="ER108" i="15"/>
  <c r="EQ108" i="15"/>
  <c r="CV107" i="15"/>
  <c r="CW107" i="15"/>
  <c r="CU107" i="15"/>
  <c r="FE9" i="15"/>
  <c r="FC9" i="15"/>
  <c r="FC97" i="15"/>
  <c r="FD97" i="15"/>
  <c r="MU76" i="15"/>
  <c r="MS76" i="15"/>
  <c r="MT76" i="15"/>
  <c r="GM18" i="15"/>
  <c r="GN18" i="15"/>
  <c r="GO65" i="15"/>
  <c r="GM65" i="15"/>
  <c r="JM51" i="15"/>
  <c r="JN51" i="15"/>
  <c r="KL37" i="15"/>
  <c r="KM37" i="15"/>
  <c r="KK37" i="15"/>
  <c r="GI87" i="15"/>
  <c r="GG87" i="15"/>
  <c r="GH115" i="15"/>
  <c r="GI115" i="15"/>
  <c r="IP18" i="15"/>
  <c r="IO18" i="15"/>
  <c r="IQ18" i="15"/>
  <c r="CI23" i="15"/>
  <c r="CJ23" i="15"/>
  <c r="DA65" i="15"/>
  <c r="DB65" i="15"/>
  <c r="FU34" i="15"/>
  <c r="FW34" i="15"/>
  <c r="FV34" i="15"/>
  <c r="KE46" i="15"/>
  <c r="KG46" i="15"/>
  <c r="HQ92" i="15"/>
  <c r="HR92" i="15"/>
  <c r="EM35" i="15"/>
  <c r="EL35" i="15"/>
  <c r="EK35" i="15"/>
  <c r="NR65" i="15"/>
  <c r="NS65" i="15"/>
  <c r="NQ65" i="15"/>
  <c r="DM19" i="15"/>
  <c r="DO19" i="15"/>
  <c r="DN19" i="15"/>
  <c r="LO79" i="15"/>
  <c r="LP79" i="15"/>
  <c r="EE117" i="15"/>
  <c r="EF117" i="15"/>
  <c r="CW43" i="15"/>
  <c r="CV43" i="15"/>
  <c r="CU43" i="15"/>
  <c r="HL80" i="15"/>
  <c r="HK80" i="15"/>
  <c r="FU24" i="15"/>
  <c r="FV24" i="15"/>
  <c r="MU26" i="15"/>
  <c r="MT26" i="15"/>
  <c r="MS26" i="15"/>
  <c r="EX70" i="15"/>
  <c r="EW70" i="15"/>
  <c r="DA6" i="15"/>
  <c r="DC6" i="15"/>
  <c r="DB6" i="15"/>
  <c r="DO84" i="15"/>
  <c r="DN84" i="15"/>
  <c r="DM84" i="15"/>
  <c r="DO44" i="15"/>
  <c r="DM44" i="15"/>
  <c r="DN44" i="15"/>
  <c r="FK25" i="15"/>
  <c r="FJ25" i="15"/>
  <c r="FI25" i="15"/>
  <c r="KG30" i="15"/>
  <c r="KF30" i="15"/>
  <c r="KE30" i="15"/>
  <c r="IK12" i="15"/>
  <c r="II12" i="15"/>
  <c r="IJ12" i="15"/>
  <c r="LI55" i="15"/>
  <c r="LJ55" i="15"/>
  <c r="DT50" i="15"/>
  <c r="DS50" i="15"/>
  <c r="EQ98" i="15"/>
  <c r="ER98" i="15"/>
  <c r="HG55" i="15"/>
  <c r="HF55" i="15"/>
  <c r="HE55" i="15"/>
  <c r="CV42" i="15"/>
  <c r="CU42" i="15"/>
  <c r="JZ16" i="15"/>
  <c r="KA16" i="15"/>
  <c r="JY16" i="15"/>
  <c r="IW31" i="15"/>
  <c r="IV31" i="15"/>
  <c r="IU31" i="15"/>
  <c r="GO88" i="15"/>
  <c r="GM88" i="15"/>
  <c r="II82" i="15"/>
  <c r="IJ82" i="15"/>
  <c r="II57" i="15"/>
  <c r="IJ57" i="15"/>
  <c r="IK57" i="15"/>
  <c r="MU74" i="15"/>
  <c r="MT74" i="15"/>
  <c r="KK53" i="15"/>
  <c r="KL53" i="15"/>
  <c r="FO43" i="15"/>
  <c r="FP43" i="15"/>
  <c r="KL56" i="15"/>
  <c r="KK56" i="15"/>
  <c r="GU116" i="15"/>
  <c r="GT116" i="15"/>
  <c r="GS116" i="15"/>
  <c r="DB10" i="15"/>
  <c r="DA10" i="15"/>
  <c r="MO109" i="15"/>
  <c r="MN109" i="15"/>
  <c r="MM109" i="15"/>
  <c r="HM43" i="15"/>
  <c r="HK43" i="15"/>
  <c r="HL43" i="15"/>
  <c r="EM75" i="15"/>
  <c r="EK75" i="15"/>
  <c r="EL75" i="15"/>
  <c r="GO67" i="15"/>
  <c r="GN67" i="15"/>
  <c r="GM67" i="15"/>
  <c r="NW66" i="15"/>
  <c r="NX66" i="15"/>
  <c r="KX41" i="15"/>
  <c r="KW41" i="15"/>
  <c r="LK15" i="15"/>
  <c r="LJ15" i="15"/>
  <c r="GN78" i="15"/>
  <c r="HF26" i="15"/>
  <c r="HE26" i="15"/>
  <c r="CU23" i="15"/>
  <c r="CV23" i="15"/>
  <c r="CW23" i="15"/>
  <c r="IW65" i="15"/>
  <c r="IU65" i="15"/>
  <c r="NF61" i="15"/>
  <c r="NG61" i="15"/>
  <c r="MC107" i="15"/>
  <c r="MB107" i="15"/>
  <c r="MA107" i="15"/>
  <c r="IO116" i="15"/>
  <c r="IP116" i="15"/>
  <c r="MT82" i="15"/>
  <c r="MU82" i="15"/>
  <c r="MS82" i="15"/>
  <c r="NK29" i="15"/>
  <c r="NL29" i="15"/>
  <c r="HL49" i="15"/>
  <c r="HM49" i="15"/>
  <c r="IQ55" i="15"/>
  <c r="IO55" i="15"/>
  <c r="LC22" i="15"/>
  <c r="LE22" i="15"/>
  <c r="DI120" i="15"/>
  <c r="DG120" i="15"/>
  <c r="NM119" i="15"/>
  <c r="NK119" i="15"/>
  <c r="NL119" i="15"/>
  <c r="JG26" i="15"/>
  <c r="JI26" i="15"/>
  <c r="JH26" i="15"/>
  <c r="HM62" i="15"/>
  <c r="HK62" i="15"/>
  <c r="CK17" i="15"/>
  <c r="CJ17" i="15"/>
  <c r="CI17" i="15"/>
  <c r="GA76" i="15"/>
  <c r="GB76" i="15"/>
  <c r="GO48" i="15"/>
  <c r="GM48" i="15"/>
  <c r="JZ87" i="15"/>
  <c r="JY87" i="15"/>
  <c r="OD23" i="15"/>
  <c r="OC23" i="15"/>
  <c r="II100" i="15"/>
  <c r="IJ100" i="15"/>
  <c r="JG15" i="15"/>
  <c r="JH15" i="15"/>
  <c r="JI15" i="15"/>
  <c r="DG10" i="15"/>
  <c r="DH10" i="15"/>
  <c r="DI10" i="15"/>
  <c r="LD40" i="15"/>
  <c r="LC40" i="15"/>
  <c r="MS19" i="15"/>
  <c r="MT19" i="15"/>
  <c r="MA77" i="15"/>
  <c r="MB77" i="15"/>
  <c r="MC77" i="15"/>
  <c r="GA92" i="15"/>
  <c r="GB92" i="15"/>
  <c r="IJ68" i="15"/>
  <c r="IK68" i="15"/>
  <c r="II68" i="15"/>
  <c r="EQ14" i="15"/>
  <c r="ER14" i="15"/>
  <c r="DY77" i="15"/>
  <c r="DZ77" i="15"/>
  <c r="MB100" i="15"/>
  <c r="MA100" i="15"/>
  <c r="DA67" i="15"/>
  <c r="DB67" i="15"/>
  <c r="DC67" i="15"/>
  <c r="HG78" i="15"/>
  <c r="HE78" i="15"/>
  <c r="LQ94" i="15"/>
  <c r="LP94" i="15"/>
  <c r="FU57" i="15"/>
  <c r="FV57" i="15"/>
  <c r="FW57" i="15"/>
  <c r="MS115" i="15"/>
  <c r="MT115" i="15"/>
  <c r="KF24" i="15"/>
  <c r="KG24" i="15"/>
  <c r="KE24" i="15"/>
  <c r="GG91" i="15"/>
  <c r="GH91" i="15"/>
  <c r="GI91" i="15"/>
  <c r="KX31" i="15"/>
  <c r="KY31" i="15"/>
  <c r="KW31" i="15"/>
  <c r="CO34" i="15"/>
  <c r="CP34" i="15"/>
  <c r="JH8" i="15"/>
  <c r="JI8" i="15"/>
  <c r="JZ40" i="15"/>
  <c r="JY40" i="15"/>
  <c r="LD38" i="15"/>
  <c r="LE38" i="15"/>
  <c r="MC30" i="15"/>
  <c r="MA30" i="15"/>
  <c r="JT121" i="15"/>
  <c r="JS121" i="15"/>
  <c r="NS74" i="15"/>
  <c r="NQ74" i="15"/>
  <c r="ER44" i="15"/>
  <c r="ES44" i="15"/>
  <c r="EF28" i="15"/>
  <c r="EE28" i="15"/>
  <c r="FC15" i="15"/>
  <c r="FE15" i="15"/>
  <c r="DZ108" i="15"/>
  <c r="DY108" i="15"/>
  <c r="JG52" i="15"/>
  <c r="JH52" i="15"/>
  <c r="HE10" i="15"/>
  <c r="HG10" i="15"/>
  <c r="HF10" i="15"/>
  <c r="DG39" i="15"/>
  <c r="DI39" i="15"/>
  <c r="DH39" i="15"/>
  <c r="OC9" i="15"/>
  <c r="OD9" i="15"/>
  <c r="HX50" i="15"/>
  <c r="HW50" i="15"/>
  <c r="JH108" i="15"/>
  <c r="JG108" i="15"/>
  <c r="JI108" i="15"/>
  <c r="HR70" i="15"/>
  <c r="HQ70" i="15"/>
  <c r="HS70" i="15"/>
  <c r="GS56" i="15"/>
  <c r="GT56" i="15"/>
  <c r="LW48" i="15"/>
  <c r="LU48" i="15"/>
  <c r="LV48" i="15"/>
  <c r="JO91" i="15"/>
  <c r="JM91" i="15"/>
  <c r="JN91" i="15"/>
  <c r="KX98" i="15"/>
  <c r="KW98" i="15"/>
  <c r="DB62" i="15"/>
  <c r="DA62" i="15"/>
  <c r="GU59" i="15"/>
  <c r="GT59" i="15"/>
  <c r="FU28" i="15"/>
  <c r="FV28" i="15"/>
  <c r="FW28" i="15"/>
  <c r="DG31" i="15"/>
  <c r="DY70" i="15"/>
  <c r="DZ70" i="15"/>
  <c r="CP92" i="15"/>
  <c r="CO92" i="15"/>
  <c r="LI29" i="15"/>
  <c r="LK29" i="15"/>
  <c r="HG100" i="15"/>
  <c r="HF100" i="15"/>
  <c r="EA117" i="15"/>
  <c r="DZ117" i="15"/>
  <c r="DY117" i="15"/>
  <c r="LD91" i="15"/>
  <c r="LC91" i="15"/>
  <c r="LE91" i="15"/>
  <c r="KG95" i="15"/>
  <c r="KE95" i="15"/>
  <c r="KF95" i="15"/>
  <c r="MC91" i="15"/>
  <c r="MA91" i="15"/>
  <c r="MB91" i="15"/>
  <c r="DI52" i="15"/>
  <c r="DH52" i="15"/>
  <c r="DG52" i="15"/>
  <c r="HQ28" i="15"/>
  <c r="HR28" i="15"/>
  <c r="LD95" i="15"/>
  <c r="LC95" i="15"/>
  <c r="IK34" i="15"/>
  <c r="IJ34" i="15"/>
  <c r="II34" i="15"/>
  <c r="HS44" i="15"/>
  <c r="HQ44" i="15"/>
  <c r="IV94" i="15"/>
  <c r="IU94" i="15"/>
  <c r="FJ54" i="15"/>
  <c r="FI54" i="15"/>
  <c r="FK54" i="15"/>
  <c r="NR83" i="15"/>
  <c r="NQ83" i="15"/>
  <c r="NS83" i="15"/>
  <c r="DA107" i="15"/>
  <c r="DC107" i="15"/>
  <c r="DB107" i="15"/>
  <c r="LP65" i="15"/>
  <c r="LO65" i="15"/>
  <c r="LQ65" i="15"/>
  <c r="MZ94" i="15"/>
  <c r="MY94" i="15"/>
  <c r="NA94" i="15"/>
  <c r="MN44" i="15"/>
  <c r="MO44" i="15"/>
  <c r="HX120" i="15"/>
  <c r="HW120" i="15"/>
  <c r="HY120" i="15"/>
  <c r="IW10" i="15"/>
  <c r="IU10" i="15"/>
  <c r="IV10" i="15"/>
  <c r="DI57" i="15"/>
  <c r="DG57" i="15"/>
  <c r="DH57" i="15"/>
  <c r="EF71" i="15"/>
  <c r="EE71" i="15"/>
  <c r="JA34" i="15"/>
  <c r="JB34" i="15"/>
  <c r="JC34" i="15"/>
  <c r="MC75" i="15"/>
  <c r="MB75" i="15"/>
  <c r="MA75" i="15"/>
  <c r="OD70" i="15"/>
  <c r="OE70" i="15"/>
  <c r="FW109" i="15"/>
  <c r="FU109" i="15"/>
  <c r="IP16" i="15"/>
  <c r="IO16" i="15"/>
  <c r="JS53" i="15"/>
  <c r="JT53" i="15"/>
  <c r="EY36" i="15"/>
  <c r="EW36" i="15"/>
  <c r="EX36" i="15"/>
  <c r="JO67" i="15"/>
  <c r="JM67" i="15"/>
  <c r="JN67" i="15"/>
  <c r="EW95" i="15"/>
  <c r="EX95" i="15"/>
  <c r="LC51" i="15"/>
  <c r="LE51" i="15"/>
  <c r="ER27" i="15"/>
  <c r="EQ27" i="15"/>
  <c r="NY75" i="15"/>
  <c r="NX75" i="15"/>
  <c r="NW75" i="15"/>
  <c r="CV75" i="15"/>
  <c r="CU75" i="15"/>
  <c r="HQ78" i="15"/>
  <c r="DC40" i="15"/>
  <c r="DB40" i="15"/>
  <c r="LE19" i="15"/>
  <c r="LC19" i="15"/>
  <c r="FK118" i="15"/>
  <c r="HX16" i="15"/>
  <c r="HW16" i="15"/>
  <c r="LV20" i="15"/>
  <c r="LU20" i="15"/>
  <c r="GY25" i="15"/>
  <c r="HA25" i="15"/>
  <c r="GZ25" i="15"/>
  <c r="GT77" i="15"/>
  <c r="GS77" i="15"/>
  <c r="CO69" i="15"/>
  <c r="CQ69" i="15"/>
  <c r="CP69" i="15"/>
  <c r="NG78" i="15"/>
  <c r="NF78" i="15"/>
  <c r="HW47" i="15"/>
  <c r="HX47" i="15"/>
  <c r="II78" i="15"/>
  <c r="IJ78" i="15"/>
  <c r="MA22" i="15"/>
  <c r="MC22" i="15"/>
  <c r="NW80" i="15"/>
  <c r="NX80" i="15"/>
  <c r="NY80" i="15"/>
  <c r="GA53" i="15"/>
  <c r="GC53" i="15"/>
  <c r="GB53" i="15"/>
  <c r="FW107" i="15"/>
  <c r="FV107" i="15"/>
  <c r="LI8" i="15"/>
  <c r="LK8" i="15"/>
  <c r="LJ8" i="15"/>
  <c r="DT107" i="15"/>
  <c r="DS107" i="15"/>
  <c r="DU107" i="15"/>
  <c r="JH24" i="15"/>
  <c r="JG24" i="15"/>
  <c r="HX71" i="15"/>
  <c r="HY71" i="15"/>
  <c r="HW71" i="15"/>
  <c r="IV8" i="15"/>
  <c r="IU8" i="15"/>
  <c r="IO52" i="15"/>
  <c r="IQ52" i="15"/>
  <c r="IP52" i="15"/>
  <c r="EX33" i="15"/>
  <c r="EW33" i="15"/>
  <c r="MH98" i="15"/>
  <c r="GI7" i="15"/>
  <c r="GG7" i="15"/>
  <c r="EL82" i="15"/>
  <c r="EM82" i="15"/>
  <c r="MS14" i="15"/>
  <c r="MT14" i="15"/>
  <c r="HF28" i="15"/>
  <c r="HE28" i="15"/>
  <c r="HG28" i="15"/>
  <c r="GA32" i="15"/>
  <c r="GB32" i="15"/>
  <c r="KQ80" i="15"/>
  <c r="KR80" i="15"/>
  <c r="HM106" i="15"/>
  <c r="HL106" i="15"/>
  <c r="HK81" i="15"/>
  <c r="HM81" i="15"/>
  <c r="LQ83" i="15"/>
  <c r="LP83" i="15"/>
  <c r="LO83" i="15"/>
  <c r="NW28" i="15"/>
  <c r="NX28" i="15"/>
  <c r="NY28" i="15"/>
  <c r="FO88" i="15"/>
  <c r="FP88" i="15"/>
  <c r="FQ88" i="15"/>
  <c r="CQ63" i="15"/>
  <c r="CP63" i="15"/>
  <c r="CO63" i="15"/>
  <c r="JB72" i="15"/>
  <c r="JA72" i="15"/>
  <c r="IU49" i="15"/>
  <c r="IW49" i="15"/>
  <c r="KE28" i="15"/>
  <c r="KF28" i="15"/>
  <c r="JH92" i="15"/>
  <c r="JI92" i="15"/>
  <c r="NX106" i="15"/>
  <c r="NW106" i="15"/>
  <c r="EK29" i="15"/>
  <c r="EL29" i="15"/>
  <c r="MO77" i="15"/>
  <c r="MM77" i="15"/>
  <c r="MN77" i="15"/>
  <c r="EK20" i="15"/>
  <c r="EM20" i="15"/>
  <c r="ES8" i="15"/>
  <c r="EQ8" i="15"/>
  <c r="ER8" i="15"/>
  <c r="FJ38" i="15"/>
  <c r="FI38" i="15"/>
  <c r="HR25" i="15"/>
  <c r="HQ25" i="15"/>
  <c r="EF24" i="15"/>
  <c r="EG24" i="15"/>
  <c r="EE24" i="15"/>
  <c r="IQ117" i="15"/>
  <c r="IO117" i="15"/>
  <c r="EL31" i="15"/>
  <c r="EK31" i="15"/>
  <c r="CI40" i="15"/>
  <c r="CJ40" i="15"/>
  <c r="HG94" i="15"/>
  <c r="HE94" i="15"/>
  <c r="EA46" i="15"/>
  <c r="JT39" i="15"/>
  <c r="JS39" i="15"/>
  <c r="JU39" i="15"/>
  <c r="II76" i="15"/>
  <c r="IJ76" i="15"/>
  <c r="EY91" i="15"/>
  <c r="EW91" i="15"/>
  <c r="ES85" i="15"/>
  <c r="EQ85" i="15"/>
  <c r="MG77" i="15"/>
  <c r="MH77" i="15"/>
  <c r="LI21" i="15"/>
  <c r="LJ21" i="15"/>
  <c r="LK21" i="15"/>
  <c r="JS97" i="15"/>
  <c r="JU97" i="15"/>
  <c r="MH97" i="15"/>
  <c r="MG97" i="15"/>
  <c r="HF87" i="15"/>
  <c r="HE87" i="15"/>
  <c r="GZ53" i="15"/>
  <c r="HA53" i="15"/>
  <c r="GY53" i="15"/>
  <c r="KL43" i="15"/>
  <c r="KK43" i="15"/>
  <c r="KM43" i="15"/>
  <c r="MM17" i="15"/>
  <c r="MO17" i="15"/>
  <c r="FV99" i="15"/>
  <c r="FU99" i="15"/>
  <c r="DM106" i="15"/>
  <c r="DO106" i="15"/>
  <c r="CV48" i="15"/>
  <c r="CU48" i="15"/>
  <c r="JH40" i="15"/>
  <c r="JI40" i="15"/>
  <c r="JG40" i="15"/>
  <c r="EE26" i="15"/>
  <c r="EG26" i="15"/>
  <c r="EF26" i="15"/>
  <c r="NK9" i="15"/>
  <c r="NL9" i="15"/>
  <c r="IO83" i="15"/>
  <c r="IP83" i="15"/>
  <c r="IQ83" i="15"/>
  <c r="ER105" i="15"/>
  <c r="ES105" i="15"/>
  <c r="EQ105" i="15"/>
  <c r="FW100" i="15"/>
  <c r="FV100" i="15"/>
  <c r="MN53" i="15"/>
  <c r="MM53" i="15"/>
  <c r="GA11" i="15"/>
  <c r="GB11" i="15"/>
  <c r="MT89" i="15"/>
  <c r="MS89" i="15"/>
  <c r="CK89" i="15"/>
  <c r="CJ89" i="15"/>
  <c r="FV36" i="15"/>
  <c r="FW36" i="15"/>
  <c r="MY7" i="15"/>
  <c r="NA7" i="15"/>
  <c r="GZ33" i="15"/>
  <c r="HA33" i="15"/>
  <c r="GA97" i="15"/>
  <c r="GC97" i="15"/>
  <c r="GB97" i="15"/>
  <c r="NG100" i="15"/>
  <c r="NF100" i="15"/>
  <c r="NE100" i="15"/>
  <c r="GS25" i="15"/>
  <c r="GT25" i="15"/>
  <c r="JS23" i="15"/>
  <c r="JT23" i="15"/>
  <c r="IQ37" i="15"/>
  <c r="IP37" i="15"/>
  <c r="IO37" i="15"/>
  <c r="HA99" i="15"/>
  <c r="GY99" i="15"/>
  <c r="GZ99" i="15"/>
  <c r="LW92" i="15"/>
  <c r="LU92" i="15"/>
  <c r="ER76" i="15"/>
  <c r="EQ76" i="15"/>
  <c r="FO66" i="15"/>
  <c r="FP66" i="15"/>
  <c r="GH56" i="15"/>
  <c r="GG56" i="15"/>
  <c r="MU39" i="15"/>
  <c r="MT39" i="15"/>
  <c r="JT25" i="15"/>
  <c r="JS25" i="15"/>
  <c r="JU25" i="15"/>
  <c r="IC83" i="15"/>
  <c r="ID83" i="15"/>
  <c r="EE96" i="15"/>
  <c r="EF96" i="15"/>
  <c r="EG96" i="15"/>
  <c r="ID23" i="15"/>
  <c r="IE23" i="15"/>
  <c r="IC23" i="15"/>
  <c r="KQ40" i="15"/>
  <c r="KR40" i="15"/>
  <c r="KS40" i="15"/>
  <c r="GH67" i="15"/>
  <c r="GG67" i="15"/>
  <c r="GI67" i="15"/>
  <c r="CO90" i="15"/>
  <c r="CP90" i="15"/>
  <c r="FC83" i="15"/>
  <c r="FD83" i="15"/>
  <c r="FE83" i="15"/>
  <c r="LV39" i="15"/>
  <c r="LU39" i="15"/>
  <c r="FJ115" i="15"/>
  <c r="FI115" i="15"/>
  <c r="JI106" i="15"/>
  <c r="JH106" i="15"/>
  <c r="BK44" i="15"/>
  <c r="EE44" i="15"/>
  <c r="EF44" i="15"/>
  <c r="JB33" i="15"/>
  <c r="JA33" i="15"/>
  <c r="KK42" i="15"/>
  <c r="KM42" i="15"/>
  <c r="KY58" i="15"/>
  <c r="KX58" i="15"/>
  <c r="CK118" i="15"/>
  <c r="CJ118" i="15"/>
  <c r="DA94" i="15"/>
  <c r="DB94" i="15"/>
  <c r="KW91" i="15"/>
  <c r="KY91" i="15"/>
  <c r="HQ61" i="15"/>
  <c r="HR61" i="15"/>
  <c r="HS61" i="15"/>
  <c r="JH72" i="15"/>
  <c r="JG72" i="15"/>
  <c r="JB79" i="15"/>
  <c r="JA79" i="15"/>
  <c r="JC79" i="15"/>
  <c r="NW84" i="15"/>
  <c r="NY84" i="15"/>
  <c r="GH117" i="15"/>
  <c r="GG117" i="15"/>
  <c r="MY47" i="15"/>
  <c r="MZ47" i="15"/>
  <c r="ID72" i="15"/>
  <c r="IC72" i="15"/>
  <c r="HA14" i="15"/>
  <c r="GY14" i="15"/>
  <c r="GT7" i="15"/>
  <c r="GS7" i="15"/>
  <c r="FO90" i="15"/>
  <c r="FP90" i="15"/>
  <c r="FQ90" i="15"/>
  <c r="NM28" i="15"/>
  <c r="NL28" i="15"/>
  <c r="NK28" i="15"/>
  <c r="NL82" i="15"/>
  <c r="NK82" i="15"/>
  <c r="NM82" i="15"/>
  <c r="KX67" i="15"/>
  <c r="KW67" i="15"/>
  <c r="DH119" i="15"/>
  <c r="DI119" i="15"/>
  <c r="JZ101" i="15"/>
  <c r="JY101" i="15"/>
  <c r="DM52" i="15"/>
  <c r="DN52" i="15"/>
  <c r="JM80" i="15"/>
  <c r="JN80" i="15"/>
  <c r="HM34" i="15"/>
  <c r="HL34" i="15"/>
  <c r="GH63" i="15"/>
  <c r="GG63" i="15"/>
  <c r="NX17" i="15"/>
  <c r="NY17" i="15"/>
  <c r="MN43" i="15"/>
  <c r="MM43" i="15"/>
  <c r="IO54" i="15"/>
  <c r="IQ54" i="15"/>
  <c r="IP54" i="15"/>
  <c r="LJ14" i="15"/>
  <c r="LI14" i="15"/>
  <c r="DT86" i="15"/>
  <c r="DS86" i="15"/>
  <c r="GH118" i="15"/>
  <c r="GG118" i="15"/>
  <c r="GA91" i="15"/>
  <c r="GB91" i="15"/>
  <c r="GC91" i="15"/>
  <c r="JT24" i="15"/>
  <c r="JS24" i="15"/>
  <c r="FE57" i="15"/>
  <c r="FC57" i="15"/>
  <c r="LU17" i="15"/>
  <c r="LW17" i="15"/>
  <c r="LV17" i="15"/>
  <c r="JA77" i="15"/>
  <c r="JB77" i="15"/>
  <c r="LJ41" i="15"/>
  <c r="HL59" i="15"/>
  <c r="HK59" i="15"/>
  <c r="FK82" i="15"/>
  <c r="FJ82" i="15"/>
  <c r="FI28" i="15"/>
  <c r="FJ28" i="15"/>
  <c r="FK28" i="15"/>
  <c r="CJ86" i="15"/>
  <c r="CI86" i="15"/>
  <c r="EX74" i="15"/>
  <c r="EY74" i="15"/>
  <c r="CV121" i="15"/>
  <c r="CW121" i="15"/>
  <c r="CU121" i="15"/>
  <c r="GZ67" i="15"/>
  <c r="HA67" i="15"/>
  <c r="GY67" i="15"/>
  <c r="NK35" i="15"/>
  <c r="NL35" i="15"/>
  <c r="KY15" i="15"/>
  <c r="KW15" i="15"/>
  <c r="HE22" i="15"/>
  <c r="HF22" i="15"/>
  <c r="IC97" i="15"/>
  <c r="ID97" i="15"/>
  <c r="LQ10" i="15"/>
  <c r="LO10" i="15"/>
  <c r="LP10" i="15"/>
  <c r="GA121" i="15"/>
  <c r="GB121" i="15"/>
  <c r="LO67" i="15"/>
  <c r="LQ67" i="15"/>
  <c r="LP67" i="15"/>
  <c r="LD70" i="15"/>
  <c r="LC70" i="15"/>
  <c r="LE70" i="15"/>
  <c r="MC118" i="15"/>
  <c r="MA118" i="15"/>
  <c r="EA116" i="15"/>
  <c r="MA7" i="15"/>
  <c r="MB7" i="15"/>
  <c r="EG84" i="15"/>
  <c r="EE84" i="15"/>
  <c r="FI10" i="15"/>
  <c r="FJ10" i="15"/>
  <c r="FK10" i="15"/>
  <c r="HX94" i="15"/>
  <c r="HY94" i="15"/>
  <c r="HW94" i="15"/>
  <c r="MI118" i="15"/>
  <c r="MG118" i="15"/>
  <c r="MH118" i="15"/>
  <c r="IC56" i="15"/>
  <c r="ID56" i="15"/>
  <c r="HG91" i="15"/>
  <c r="HF91" i="15"/>
  <c r="HE91" i="15"/>
  <c r="HF97" i="15"/>
  <c r="HE97" i="15"/>
  <c r="HG97" i="15"/>
  <c r="IO11" i="15"/>
  <c r="IQ11" i="15"/>
  <c r="IP11" i="15"/>
  <c r="CO87" i="15"/>
  <c r="CP87" i="15"/>
  <c r="NF54" i="15"/>
  <c r="NE54" i="15"/>
  <c r="KK59" i="15"/>
  <c r="EX24" i="15"/>
  <c r="EW24" i="15"/>
  <c r="EA26" i="15"/>
  <c r="DZ26" i="15"/>
  <c r="HM6" i="15"/>
  <c r="HL6" i="15"/>
  <c r="LC117" i="15"/>
  <c r="LE117" i="15"/>
  <c r="KS82" i="15"/>
  <c r="KR82" i="15"/>
  <c r="EX52" i="15"/>
  <c r="EW52" i="15"/>
  <c r="EX98" i="15"/>
  <c r="EY98" i="15"/>
  <c r="FQ32" i="15"/>
  <c r="FP32" i="15"/>
  <c r="FO32" i="15"/>
  <c r="MA97" i="15"/>
  <c r="MB97" i="15"/>
  <c r="FC107" i="15"/>
  <c r="FD107" i="15"/>
  <c r="DB73" i="15"/>
  <c r="DC73" i="15"/>
  <c r="KE97" i="15"/>
  <c r="KF97" i="15"/>
  <c r="KA27" i="15"/>
  <c r="JY27" i="15"/>
  <c r="MH32" i="15"/>
  <c r="MG32" i="15"/>
  <c r="IJ59" i="15"/>
  <c r="IK59" i="15"/>
  <c r="IV98" i="15"/>
  <c r="IU98" i="15"/>
  <c r="KA73" i="15"/>
  <c r="JZ73" i="15"/>
  <c r="JY73" i="15"/>
  <c r="IJ31" i="15"/>
  <c r="II31" i="15"/>
  <c r="FE43" i="15"/>
  <c r="FD43" i="15"/>
  <c r="KL38" i="15"/>
  <c r="KK38" i="15"/>
  <c r="HW117" i="15"/>
  <c r="HY117" i="15"/>
  <c r="HX117" i="15"/>
  <c r="EF48" i="15"/>
  <c r="OD115" i="15"/>
  <c r="OC115" i="15"/>
  <c r="LU88" i="15"/>
  <c r="LW88" i="15"/>
  <c r="LV88" i="15"/>
  <c r="JA100" i="15"/>
  <c r="JB100" i="15"/>
  <c r="JC100" i="15"/>
  <c r="GG64" i="15"/>
  <c r="GH64" i="15"/>
  <c r="HS14" i="15"/>
  <c r="HR14" i="15"/>
  <c r="HQ14" i="15"/>
  <c r="DM121" i="15"/>
  <c r="DN121" i="15"/>
  <c r="NA17" i="15"/>
  <c r="MZ17" i="15"/>
  <c r="HR53" i="15"/>
  <c r="HS53" i="15"/>
  <c r="MN78" i="15"/>
  <c r="MO78" i="15"/>
  <c r="LO21" i="15"/>
  <c r="LP21" i="15"/>
  <c r="DS47" i="15"/>
  <c r="DT47" i="15"/>
  <c r="JU20" i="15"/>
  <c r="JT20" i="15"/>
  <c r="HK55" i="15"/>
  <c r="GB51" i="15"/>
  <c r="GA51" i="15"/>
  <c r="GC51" i="15"/>
  <c r="IW50" i="15"/>
  <c r="IU50" i="15"/>
  <c r="IV50" i="15"/>
  <c r="EG95" i="15"/>
  <c r="EF95" i="15"/>
  <c r="EE95" i="15"/>
  <c r="GZ40" i="15"/>
  <c r="GY40" i="15"/>
  <c r="HA40" i="15"/>
  <c r="EK101" i="15"/>
  <c r="EL101" i="15"/>
  <c r="JZ13" i="15"/>
  <c r="JY13" i="15"/>
  <c r="EA62" i="15"/>
  <c r="DY62" i="15"/>
  <c r="DZ62" i="15"/>
  <c r="DO66" i="15"/>
  <c r="DM66" i="15"/>
  <c r="DN66" i="15"/>
  <c r="DN25" i="15"/>
  <c r="DM25" i="15"/>
  <c r="DO25" i="15"/>
  <c r="FI95" i="15"/>
  <c r="FJ95" i="15"/>
  <c r="FK95" i="15"/>
  <c r="IO58" i="15"/>
  <c r="IP58" i="15"/>
  <c r="IQ58" i="15"/>
  <c r="HQ96" i="15"/>
  <c r="HS96" i="15"/>
  <c r="IU51" i="15"/>
  <c r="IV51" i="15"/>
  <c r="IW51" i="15"/>
  <c r="DN14" i="15"/>
  <c r="DM14" i="15"/>
  <c r="DO14" i="15"/>
  <c r="LU53" i="15"/>
  <c r="LW53" i="15"/>
  <c r="LV53" i="15"/>
  <c r="IU66" i="15"/>
  <c r="IW66" i="15"/>
  <c r="IV66" i="15"/>
  <c r="CV106" i="15"/>
  <c r="CW106" i="15"/>
  <c r="CI24" i="15"/>
  <c r="CJ24" i="15"/>
  <c r="CK24" i="15"/>
  <c r="CK21" i="15"/>
  <c r="CJ21" i="15"/>
  <c r="CI21" i="15"/>
  <c r="GY115" i="15"/>
  <c r="GZ115" i="15"/>
  <c r="JU9" i="15"/>
  <c r="JS9" i="15"/>
  <c r="JT9" i="15"/>
  <c r="NQ33" i="15"/>
  <c r="NR33" i="15"/>
  <c r="NQ6" i="15"/>
  <c r="NR6" i="15"/>
  <c r="OE40" i="15"/>
  <c r="OC40" i="15"/>
  <c r="EX76" i="15"/>
  <c r="EW76" i="15"/>
  <c r="EY76" i="15"/>
  <c r="MT48" i="15"/>
  <c r="MU48" i="15"/>
  <c r="MS48" i="15"/>
  <c r="NQ55" i="15"/>
  <c r="NR55" i="15"/>
  <c r="LO93" i="15"/>
  <c r="LP93" i="15"/>
  <c r="MI70" i="15"/>
  <c r="MG70" i="15"/>
  <c r="MH70" i="15"/>
  <c r="MS60" i="15"/>
  <c r="MT60" i="15"/>
  <c r="OC92" i="15"/>
  <c r="OD92" i="15"/>
  <c r="DA60" i="15"/>
  <c r="DC60" i="15"/>
  <c r="DB60" i="15"/>
  <c r="IW14" i="15"/>
  <c r="IV14" i="15"/>
  <c r="MM121" i="15"/>
  <c r="MN121" i="15"/>
  <c r="MM85" i="15"/>
  <c r="GN47" i="15"/>
  <c r="GM47" i="15"/>
  <c r="FK19" i="15"/>
  <c r="FJ19" i="15"/>
  <c r="FI19" i="15"/>
  <c r="MG95" i="15"/>
  <c r="MI95" i="15"/>
  <c r="MH95" i="15"/>
  <c r="CQ7" i="15"/>
  <c r="CO7" i="15"/>
  <c r="GI93" i="15"/>
  <c r="GG93" i="15"/>
  <c r="GH93" i="15"/>
  <c r="NF87" i="15"/>
  <c r="NG87" i="15"/>
  <c r="NE87" i="15"/>
  <c r="HK27" i="15"/>
  <c r="HL27" i="15"/>
  <c r="IP119" i="15"/>
  <c r="IO119" i="15"/>
  <c r="IQ119" i="15"/>
  <c r="NX117" i="15"/>
  <c r="NW117" i="15"/>
  <c r="GU108" i="15"/>
  <c r="GT108" i="15"/>
  <c r="GS108" i="15"/>
  <c r="HM76" i="15"/>
  <c r="HL76" i="15"/>
  <c r="HK76" i="15"/>
  <c r="KF9" i="15"/>
  <c r="KG9" i="15"/>
  <c r="EL71" i="15"/>
  <c r="EK71" i="15"/>
  <c r="EX49" i="15"/>
  <c r="EY49" i="15"/>
  <c r="CV70" i="15"/>
  <c r="CU70" i="15"/>
  <c r="CW70" i="15"/>
  <c r="DA39" i="15"/>
  <c r="DB39" i="15"/>
  <c r="FP58" i="15"/>
  <c r="FQ58" i="15"/>
  <c r="FO58" i="15"/>
  <c r="KY36" i="15"/>
  <c r="KX36" i="15"/>
  <c r="KW36" i="15"/>
  <c r="MZ42" i="15"/>
  <c r="MY42" i="15"/>
  <c r="CP6" i="15"/>
  <c r="CO6" i="15"/>
  <c r="EW13" i="15"/>
  <c r="EX13" i="15"/>
  <c r="FU98" i="15"/>
  <c r="FW98" i="15"/>
  <c r="NX31" i="15"/>
  <c r="NW31" i="15"/>
  <c r="NY97" i="15"/>
  <c r="NX97" i="15"/>
  <c r="NW97" i="15"/>
  <c r="DT90" i="15"/>
  <c r="DU90" i="15"/>
  <c r="DS90" i="15"/>
  <c r="DZ42" i="15"/>
  <c r="EA42" i="15"/>
  <c r="GY17" i="15"/>
  <c r="GZ17" i="15"/>
  <c r="JM55" i="15"/>
  <c r="JN55" i="15"/>
  <c r="JB66" i="15"/>
  <c r="JA66" i="15"/>
  <c r="LD58" i="15"/>
  <c r="LE58" i="15"/>
  <c r="LC58" i="15"/>
  <c r="LK30" i="15"/>
  <c r="LJ30" i="15"/>
  <c r="JM50" i="15"/>
  <c r="JN50" i="15"/>
  <c r="JO50" i="15"/>
  <c r="IV105" i="15"/>
  <c r="IU105" i="15"/>
  <c r="IW105" i="15"/>
  <c r="MC19" i="15"/>
  <c r="MB19" i="15"/>
  <c r="JU63" i="15"/>
  <c r="JS63" i="15"/>
  <c r="CU47" i="15"/>
  <c r="CV47" i="15"/>
  <c r="EQ47" i="15"/>
  <c r="ER47" i="15"/>
  <c r="ES47" i="15"/>
  <c r="LU42" i="15"/>
  <c r="LV42" i="15"/>
  <c r="NR62" i="15"/>
  <c r="NS62" i="15"/>
  <c r="NQ62" i="15"/>
  <c r="HS47" i="15"/>
  <c r="HR47" i="15"/>
  <c r="OD18" i="15"/>
  <c r="OC18" i="15"/>
  <c r="KA37" i="15"/>
  <c r="JZ37" i="15"/>
  <c r="JY37" i="15"/>
  <c r="KX30" i="15"/>
  <c r="KW30" i="15"/>
  <c r="MO59" i="15"/>
  <c r="MM59" i="15"/>
  <c r="EA31" i="15"/>
  <c r="DZ31" i="15"/>
  <c r="DY31" i="15"/>
  <c r="JA73" i="15"/>
  <c r="JC73" i="15"/>
  <c r="JB73" i="15"/>
  <c r="KQ10" i="15"/>
  <c r="KR10" i="15"/>
  <c r="KS10" i="15"/>
  <c r="LI34" i="15"/>
  <c r="LJ34" i="15"/>
  <c r="HY42" i="15"/>
  <c r="HX42" i="15"/>
  <c r="GN97" i="15"/>
  <c r="GO97" i="15"/>
  <c r="KY6" i="15"/>
  <c r="KW6" i="15"/>
  <c r="MO23" i="15"/>
  <c r="MN23" i="15"/>
  <c r="MM23" i="15"/>
  <c r="HK66" i="15"/>
  <c r="HL66" i="15"/>
  <c r="HM66" i="15"/>
  <c r="FK26" i="15"/>
  <c r="FI26" i="15"/>
  <c r="FJ26" i="15"/>
  <c r="FP62" i="15"/>
  <c r="FO62" i="15"/>
  <c r="IO87" i="15"/>
  <c r="IQ87" i="15"/>
  <c r="HG15" i="15"/>
  <c r="HE15" i="15"/>
  <c r="HF15" i="15"/>
  <c r="NE119" i="15"/>
  <c r="NF119" i="15"/>
  <c r="JG77" i="15"/>
  <c r="JH77" i="15"/>
  <c r="JI77" i="15"/>
  <c r="NE39" i="15"/>
  <c r="NG39" i="15"/>
  <c r="NF39" i="15"/>
  <c r="GN23" i="15"/>
  <c r="GM23" i="15"/>
  <c r="OE13" i="15"/>
  <c r="OD13" i="15"/>
  <c r="LW55" i="15"/>
  <c r="LV55" i="15"/>
  <c r="EE50" i="15"/>
  <c r="EF50" i="15"/>
  <c r="NQ53" i="15"/>
  <c r="NR53" i="15"/>
  <c r="NS53" i="15"/>
  <c r="II79" i="15"/>
  <c r="IJ79" i="15"/>
  <c r="IK79" i="15"/>
  <c r="ID65" i="15"/>
  <c r="IE65" i="15"/>
  <c r="CI79" i="15"/>
  <c r="CJ79" i="15"/>
  <c r="NF75" i="15"/>
  <c r="NG75" i="15"/>
  <c r="NE75" i="15"/>
  <c r="EX20" i="15"/>
  <c r="EW20" i="15"/>
  <c r="EY20" i="15"/>
  <c r="KG39" i="15"/>
  <c r="KF39" i="15"/>
  <c r="KX12" i="15"/>
  <c r="KW12" i="15"/>
  <c r="HE81" i="15"/>
  <c r="HF81" i="15"/>
  <c r="HG81" i="15"/>
  <c r="OC52" i="15"/>
  <c r="OE52" i="15"/>
  <c r="OD52" i="15"/>
  <c r="MG42" i="15"/>
  <c r="MH42" i="15"/>
  <c r="MT21" i="15"/>
  <c r="MS21" i="15"/>
  <c r="FC108" i="15"/>
  <c r="FD108" i="15"/>
  <c r="JH13" i="15"/>
  <c r="JG13" i="15"/>
  <c r="JI13" i="15"/>
  <c r="GM42" i="15"/>
  <c r="GN42" i="15"/>
  <c r="GO42" i="15"/>
  <c r="KK52" i="15"/>
  <c r="KL52" i="15"/>
  <c r="EG86" i="15"/>
  <c r="EF86" i="15"/>
  <c r="MN37" i="15"/>
  <c r="MM37" i="15"/>
  <c r="MO37" i="15"/>
  <c r="DC79" i="15"/>
  <c r="DB79" i="15"/>
  <c r="LU75" i="15"/>
  <c r="LV75" i="15"/>
  <c r="LW75" i="15"/>
  <c r="FE10" i="15"/>
  <c r="FD10" i="15"/>
  <c r="MI109" i="15"/>
  <c r="MH109" i="15"/>
  <c r="MG109" i="15"/>
  <c r="EX28" i="15"/>
  <c r="EY28" i="15"/>
  <c r="MZ41" i="15"/>
  <c r="NA41" i="15"/>
  <c r="MY41" i="15"/>
  <c r="LO64" i="15"/>
  <c r="DS19" i="15"/>
  <c r="DT19" i="15"/>
  <c r="LQ39" i="15"/>
  <c r="LP39" i="15"/>
  <c r="LO39" i="15"/>
  <c r="JT56" i="15"/>
  <c r="JS56" i="15"/>
  <c r="BK8" i="15"/>
  <c r="EF8" i="15"/>
  <c r="EE8" i="15"/>
  <c r="FI50" i="15"/>
  <c r="FJ50" i="15"/>
  <c r="NL27" i="15"/>
  <c r="NM27" i="15"/>
  <c r="NK27" i="15"/>
  <c r="IV68" i="15"/>
  <c r="IU68" i="15"/>
  <c r="JU48" i="15"/>
  <c r="JT48" i="15"/>
  <c r="JS48" i="15"/>
  <c r="MO70" i="15"/>
  <c r="MM70" i="15"/>
  <c r="LO69" i="15"/>
  <c r="LP69" i="15"/>
  <c r="KM107" i="15"/>
  <c r="KK107" i="15"/>
  <c r="KL49" i="15"/>
  <c r="KK49" i="15"/>
  <c r="DO67" i="15"/>
  <c r="KY107" i="15"/>
  <c r="KW107" i="15"/>
  <c r="KX107" i="15"/>
  <c r="IO95" i="15"/>
  <c r="FO30" i="15"/>
  <c r="FQ30" i="15"/>
  <c r="FP30" i="15"/>
  <c r="MN106" i="15"/>
  <c r="MM106" i="15"/>
  <c r="DA55" i="15"/>
  <c r="DC55" i="15"/>
  <c r="DB55" i="15"/>
  <c r="MH29" i="15"/>
  <c r="MG29" i="15"/>
  <c r="MI29" i="15"/>
  <c r="FI121" i="15"/>
  <c r="FK121" i="15"/>
  <c r="NL26" i="15"/>
  <c r="NK26" i="15"/>
  <c r="CI51" i="15"/>
  <c r="CJ51" i="15"/>
  <c r="CK51" i="15"/>
  <c r="NQ86" i="15"/>
  <c r="NR86" i="15"/>
  <c r="OE32" i="15"/>
  <c r="OC32" i="15"/>
  <c r="FJ81" i="15"/>
  <c r="FK81" i="15"/>
  <c r="FI81" i="15"/>
  <c r="MB33" i="15"/>
  <c r="MC33" i="15"/>
  <c r="MA33" i="15"/>
  <c r="DO27" i="15"/>
  <c r="DN27" i="15"/>
  <c r="GO28" i="15"/>
  <c r="GN28" i="15"/>
  <c r="GM28" i="15"/>
  <c r="ID29" i="15"/>
  <c r="IE29" i="15"/>
  <c r="IC29" i="15"/>
  <c r="HA29" i="15"/>
  <c r="GY29" i="15"/>
  <c r="GZ29" i="15"/>
  <c r="NW20" i="15"/>
  <c r="NY20" i="15"/>
  <c r="DS29" i="15"/>
  <c r="DB56" i="15"/>
  <c r="DA56" i="15"/>
  <c r="KL51" i="15"/>
  <c r="KM51" i="15"/>
  <c r="KK51" i="15"/>
  <c r="NY56" i="15"/>
  <c r="NW56" i="15"/>
  <c r="NX56" i="15"/>
  <c r="EK53" i="15"/>
  <c r="EM53" i="15"/>
  <c r="KX7" i="15"/>
  <c r="KW7" i="15"/>
  <c r="KY7" i="15"/>
  <c r="ID31" i="15"/>
  <c r="IE31" i="15"/>
  <c r="IC31" i="15"/>
  <c r="JN34" i="15"/>
  <c r="JO34" i="15"/>
  <c r="FK62" i="15"/>
  <c r="FI62" i="15"/>
  <c r="KQ100" i="15"/>
  <c r="KS100" i="15"/>
  <c r="KR100" i="15"/>
  <c r="IJ55" i="15"/>
  <c r="IK55" i="15"/>
  <c r="II55" i="15"/>
  <c r="DO88" i="15"/>
  <c r="DN88" i="15"/>
  <c r="DM88" i="15"/>
  <c r="KX85" i="15"/>
  <c r="KW85" i="15"/>
  <c r="DI48" i="15"/>
  <c r="DH48" i="15"/>
  <c r="NS101" i="15"/>
  <c r="NQ101" i="15"/>
  <c r="NR101" i="15"/>
  <c r="LQ12" i="15"/>
  <c r="LO12" i="15"/>
  <c r="OC33" i="15"/>
  <c r="OD33" i="15"/>
  <c r="MO75" i="15"/>
  <c r="MN75" i="15"/>
  <c r="HF23" i="15"/>
  <c r="HG23" i="15"/>
  <c r="HE23" i="15"/>
  <c r="JT35" i="15"/>
  <c r="JU35" i="15"/>
  <c r="JS35" i="15"/>
  <c r="HW61" i="15"/>
  <c r="HX61" i="15"/>
  <c r="HY61" i="15"/>
  <c r="IQ35" i="15"/>
  <c r="IP35" i="15"/>
  <c r="MS70" i="15"/>
  <c r="MT70" i="15"/>
  <c r="MN46" i="15"/>
  <c r="MM46" i="15"/>
  <c r="IC94" i="15"/>
  <c r="ID94" i="15"/>
  <c r="FE30" i="15"/>
  <c r="FC30" i="15"/>
  <c r="FD30" i="15"/>
  <c r="GY81" i="15"/>
  <c r="HA81" i="15"/>
  <c r="GZ81" i="15"/>
  <c r="GZ98" i="15"/>
  <c r="GY98" i="15"/>
  <c r="DY49" i="15"/>
  <c r="DZ49" i="15"/>
  <c r="FJ79" i="15"/>
  <c r="FK79" i="15"/>
  <c r="FI79" i="15"/>
  <c r="HX101" i="15"/>
  <c r="HY101" i="15"/>
  <c r="HW101" i="15"/>
  <c r="ER81" i="15"/>
  <c r="ES81" i="15"/>
  <c r="EQ81" i="15"/>
  <c r="FQ23" i="15"/>
  <c r="FP23" i="15"/>
  <c r="DU67" i="15"/>
  <c r="DT67" i="15"/>
  <c r="KX60" i="15"/>
  <c r="KY60" i="15"/>
  <c r="FE35" i="15"/>
  <c r="FC35" i="15"/>
  <c r="FD35" i="15"/>
  <c r="DH98" i="15"/>
  <c r="DG98" i="15"/>
  <c r="CW84" i="15"/>
  <c r="CV84" i="15"/>
  <c r="CU84" i="15"/>
  <c r="LE75" i="15"/>
  <c r="LD75" i="15"/>
  <c r="LC75" i="15"/>
  <c r="GI61" i="15"/>
  <c r="GH61" i="15"/>
  <c r="HQ22" i="15"/>
  <c r="HS22" i="15"/>
  <c r="HR22" i="15"/>
  <c r="MS116" i="15"/>
  <c r="MT116" i="15"/>
  <c r="MU116" i="15"/>
  <c r="LU10" i="15"/>
  <c r="LV10" i="15"/>
  <c r="LW10" i="15"/>
  <c r="II50" i="15"/>
  <c r="IJ50" i="15"/>
  <c r="IK50" i="15"/>
  <c r="DA66" i="15"/>
  <c r="DC66" i="15"/>
  <c r="DB66" i="15"/>
  <c r="EY106" i="15"/>
  <c r="EW106" i="15"/>
  <c r="MT66" i="15"/>
  <c r="MU66" i="15"/>
  <c r="CU59" i="15"/>
  <c r="DN32" i="15"/>
  <c r="DM32" i="15"/>
  <c r="DO32" i="15"/>
  <c r="LJ26" i="15"/>
  <c r="LI26" i="15"/>
  <c r="FD85" i="15"/>
  <c r="FC85" i="15"/>
  <c r="MI121" i="15"/>
  <c r="MH121" i="15"/>
  <c r="MG121" i="15"/>
  <c r="NL47" i="15"/>
  <c r="NM47" i="15"/>
  <c r="NK47" i="15"/>
  <c r="JM24" i="15"/>
  <c r="JO24" i="15"/>
  <c r="JN24" i="15"/>
  <c r="FI70" i="15"/>
  <c r="FJ70" i="15"/>
  <c r="HX27" i="15"/>
  <c r="HW27" i="15"/>
  <c r="HY27" i="15"/>
  <c r="NS36" i="15"/>
  <c r="NQ36" i="15"/>
  <c r="NR36" i="15"/>
  <c r="LD90" i="15"/>
  <c r="LC90" i="15"/>
  <c r="KG25" i="15"/>
  <c r="KE25" i="15"/>
  <c r="OE71" i="15"/>
  <c r="OC71" i="15"/>
  <c r="JA85" i="15"/>
  <c r="JB85" i="15"/>
  <c r="NQ42" i="15"/>
  <c r="NR42" i="15"/>
  <c r="KR85" i="15"/>
  <c r="KQ85" i="15"/>
  <c r="MO54" i="15"/>
  <c r="MN54" i="15"/>
  <c r="MM54" i="15"/>
  <c r="CW115" i="15"/>
  <c r="CU115" i="15"/>
  <c r="EQ97" i="15"/>
  <c r="ER97" i="15"/>
  <c r="KK67" i="15"/>
  <c r="KL67" i="15"/>
  <c r="LJ78" i="15"/>
  <c r="LI78" i="15"/>
  <c r="NW92" i="15"/>
  <c r="NY92" i="15"/>
  <c r="NX92" i="15"/>
  <c r="ES56" i="15"/>
  <c r="EQ56" i="15"/>
  <c r="ER56" i="15"/>
  <c r="LC76" i="15"/>
  <c r="LE76" i="15"/>
  <c r="LD76" i="15"/>
  <c r="HM9" i="15"/>
  <c r="HK9" i="15"/>
  <c r="KF53" i="15"/>
  <c r="KE53" i="15"/>
  <c r="KG53" i="15"/>
  <c r="OD76" i="15"/>
  <c r="OE76" i="15"/>
  <c r="OC76" i="15"/>
  <c r="HE74" i="15"/>
  <c r="HF74" i="15"/>
  <c r="CU101" i="15"/>
  <c r="CV101" i="15"/>
  <c r="EA19" i="15"/>
  <c r="DY19" i="15"/>
  <c r="EY7" i="15"/>
  <c r="EW7" i="15"/>
  <c r="EX7" i="15"/>
  <c r="EG105" i="15"/>
  <c r="EE105" i="15"/>
  <c r="EF105" i="15"/>
  <c r="EL106" i="15"/>
  <c r="EK106" i="15"/>
  <c r="GB90" i="15"/>
  <c r="GA90" i="15"/>
  <c r="HY7" i="15"/>
  <c r="HX7" i="15"/>
  <c r="HW7" i="15"/>
  <c r="KY94" i="15"/>
  <c r="KW94" i="15"/>
  <c r="KX94" i="15"/>
  <c r="DT74" i="15"/>
  <c r="DS74" i="15"/>
  <c r="FW89" i="15"/>
  <c r="FV89" i="15"/>
  <c r="FU89" i="15"/>
  <c r="GT50" i="15"/>
  <c r="GS50" i="15"/>
  <c r="GS43" i="15"/>
  <c r="GT43" i="15"/>
  <c r="GU43" i="15"/>
  <c r="JM87" i="15"/>
  <c r="JN87" i="15"/>
  <c r="LV8" i="15"/>
  <c r="LU8" i="15"/>
  <c r="LD118" i="15"/>
  <c r="LC118" i="15"/>
  <c r="DB88" i="15"/>
  <c r="DA88" i="15"/>
  <c r="CJ68" i="15"/>
  <c r="CI68" i="15"/>
  <c r="EQ18" i="15"/>
  <c r="ER18" i="15"/>
  <c r="ES18" i="15"/>
  <c r="NK38" i="15"/>
  <c r="NL38" i="15"/>
  <c r="NK57" i="15"/>
  <c r="NL57" i="15"/>
  <c r="NM57" i="15"/>
  <c r="NR82" i="15"/>
  <c r="NS82" i="15"/>
  <c r="KS107" i="15"/>
  <c r="KR107" i="15"/>
  <c r="KQ107" i="15"/>
  <c r="KE83" i="15"/>
  <c r="KF83" i="15"/>
  <c r="KG83" i="15"/>
  <c r="GZ60" i="15"/>
  <c r="GY60" i="15"/>
  <c r="GA99" i="15"/>
  <c r="GB99" i="15"/>
  <c r="GI74" i="15"/>
  <c r="GG74" i="15"/>
  <c r="IQ9" i="15"/>
  <c r="IP9" i="15"/>
  <c r="IO9" i="15"/>
  <c r="EX118" i="15"/>
  <c r="EW118" i="15"/>
  <c r="EK59" i="15"/>
  <c r="EL59" i="15"/>
  <c r="LK9" i="15"/>
  <c r="LJ9" i="15"/>
  <c r="LI9" i="15"/>
  <c r="LK27" i="15"/>
  <c r="LI27" i="15"/>
  <c r="LJ27" i="15"/>
  <c r="JN71" i="15"/>
  <c r="JO71" i="15"/>
  <c r="JM71" i="15"/>
  <c r="KG101" i="15"/>
  <c r="KE101" i="15"/>
  <c r="KF101" i="15"/>
  <c r="NE57" i="15"/>
  <c r="NF57" i="15"/>
  <c r="NY48" i="15"/>
  <c r="NW48" i="15"/>
  <c r="NX48" i="15"/>
  <c r="MM52" i="15"/>
  <c r="JG21" i="15"/>
  <c r="GC16" i="15"/>
  <c r="IE90" i="15"/>
  <c r="ID90" i="15"/>
  <c r="CV81" i="15"/>
  <c r="IO64" i="15"/>
  <c r="IP64" i="15"/>
  <c r="NW88" i="15"/>
  <c r="NX88" i="15"/>
  <c r="CK58" i="15"/>
  <c r="CJ58" i="15"/>
  <c r="DT71" i="15"/>
  <c r="DS71" i="15"/>
  <c r="DU71" i="15"/>
  <c r="MM26" i="15"/>
  <c r="MN26" i="15"/>
  <c r="JO22" i="15"/>
  <c r="JM22" i="15"/>
  <c r="JN22" i="15"/>
  <c r="KW115" i="15"/>
  <c r="DZ82" i="15"/>
  <c r="DY73" i="15"/>
  <c r="DZ73" i="15"/>
  <c r="EA73" i="15"/>
  <c r="KR29" i="15"/>
  <c r="KQ29" i="15"/>
  <c r="GM55" i="15"/>
  <c r="GN55" i="15"/>
  <c r="HM83" i="15"/>
  <c r="HL83" i="15"/>
  <c r="HK83" i="15"/>
  <c r="FC27" i="15"/>
  <c r="FD27" i="15"/>
  <c r="HM89" i="15"/>
  <c r="HL89" i="15"/>
  <c r="HK89" i="15"/>
  <c r="GI120" i="15"/>
  <c r="GH120" i="15"/>
  <c r="DG41" i="15"/>
  <c r="DH41" i="15"/>
  <c r="GH36" i="15"/>
  <c r="GI36" i="15"/>
  <c r="GG36" i="15"/>
  <c r="GA55" i="15"/>
  <c r="GB55" i="15"/>
  <c r="JH64" i="15"/>
  <c r="JG64" i="15"/>
  <c r="MN73" i="15"/>
  <c r="MM73" i="15"/>
  <c r="CV82" i="15"/>
  <c r="CW82" i="15"/>
  <c r="CU82" i="15"/>
  <c r="HW53" i="15"/>
  <c r="HY53" i="15"/>
  <c r="HX53" i="15"/>
  <c r="LP42" i="15"/>
  <c r="LO42" i="15"/>
  <c r="GA40" i="15"/>
  <c r="GC40" i="15"/>
  <c r="DT97" i="15"/>
  <c r="HQ6" i="15"/>
  <c r="LI116" i="15"/>
  <c r="MM25" i="15"/>
  <c r="KK66" i="15"/>
  <c r="NW83" i="15"/>
  <c r="CQ12" i="15"/>
  <c r="JO78" i="15"/>
  <c r="LK41" i="15"/>
  <c r="CV36" i="15"/>
  <c r="JM75" i="15"/>
  <c r="JH55" i="15"/>
  <c r="DI31" i="15"/>
  <c r="IK87" i="15"/>
  <c r="HS92" i="15"/>
  <c r="LD73" i="15"/>
  <c r="HL9" i="15"/>
  <c r="LC85" i="15"/>
  <c r="DB49" i="15"/>
  <c r="NE30" i="15"/>
  <c r="JY100" i="15"/>
  <c r="NS13" i="15"/>
  <c r="LE90" i="15"/>
  <c r="DM39" i="15"/>
  <c r="HA17" i="15"/>
  <c r="NM29" i="15"/>
  <c r="CV52" i="15"/>
  <c r="JC15" i="15"/>
  <c r="II67" i="15"/>
  <c r="NL72" i="15"/>
  <c r="II30" i="15"/>
  <c r="CK79" i="15"/>
  <c r="MS18" i="15"/>
  <c r="DM27" i="15"/>
  <c r="DC62" i="15"/>
  <c r="KG49" i="15"/>
  <c r="IJ67" i="15"/>
  <c r="EK28" i="15"/>
  <c r="HG45" i="15"/>
  <c r="KR45" i="15"/>
  <c r="KE40" i="15"/>
  <c r="CQ93" i="15"/>
  <c r="OD109" i="15"/>
  <c r="HL26" i="15"/>
  <c r="CQ92" i="15"/>
  <c r="EX60" i="15"/>
  <c r="DH18" i="15"/>
  <c r="GN65" i="15"/>
  <c r="HQ63" i="15"/>
  <c r="GG23" i="15"/>
  <c r="MA51" i="15"/>
  <c r="CI70" i="15"/>
  <c r="OD40" i="15"/>
  <c r="LJ116" i="15"/>
  <c r="CW44" i="15"/>
  <c r="ID16" i="15"/>
  <c r="NS99" i="15"/>
  <c r="JN6" i="15"/>
  <c r="NK7" i="15"/>
  <c r="KR91" i="15"/>
  <c r="IJ43" i="15"/>
  <c r="FU56" i="15"/>
  <c r="MN88" i="15"/>
  <c r="GO47" i="15"/>
  <c r="MN85" i="15"/>
  <c r="GH7" i="15"/>
  <c r="KF75" i="15"/>
  <c r="KS16" i="15"/>
  <c r="OE92" i="15"/>
  <c r="ES97" i="15"/>
  <c r="FU107" i="15"/>
  <c r="MS66" i="15"/>
  <c r="CI57" i="15"/>
  <c r="EL46" i="15"/>
  <c r="EK40" i="15"/>
  <c r="DZ28" i="15"/>
  <c r="IV106" i="15"/>
  <c r="LQ116" i="15"/>
  <c r="GY42" i="15"/>
  <c r="IW54" i="15"/>
  <c r="DB64" i="15"/>
  <c r="MT53" i="15"/>
  <c r="JG20" i="15"/>
  <c r="GO78" i="15"/>
  <c r="KY41" i="15"/>
  <c r="EG17" i="15"/>
  <c r="FO18" i="15"/>
  <c r="DN36" i="15"/>
  <c r="HE100" i="15"/>
  <c r="DN81" i="15"/>
  <c r="NL15" i="15"/>
  <c r="IO67" i="15"/>
  <c r="GO80" i="15"/>
  <c r="DM42" i="15"/>
  <c r="HX97" i="15"/>
  <c r="MZ10" i="15"/>
  <c r="DB11" i="15"/>
  <c r="GN94" i="15"/>
  <c r="EY115" i="15"/>
  <c r="KX48" i="15"/>
  <c r="NG29" i="15"/>
  <c r="IK38" i="15"/>
  <c r="JY97" i="15"/>
  <c r="KR41" i="15"/>
  <c r="KE15" i="15"/>
  <c r="JS60" i="15"/>
  <c r="LK34" i="15"/>
  <c r="DC65" i="15"/>
  <c r="FK50" i="15"/>
  <c r="FJ13" i="15"/>
  <c r="JZ30" i="15"/>
  <c r="EM91" i="15"/>
  <c r="GA44" i="15"/>
  <c r="IK27" i="15"/>
  <c r="FW76" i="15"/>
  <c r="NY23" i="15"/>
  <c r="LI95" i="15"/>
  <c r="DB74" i="15"/>
  <c r="DO31" i="15"/>
  <c r="EF27" i="15"/>
  <c r="FV76" i="15"/>
  <c r="OC70" i="15"/>
  <c r="CW48" i="15"/>
  <c r="JZ53" i="15"/>
  <c r="GC32" i="15"/>
  <c r="JB116" i="15"/>
  <c r="JI72" i="15"/>
  <c r="CP7" i="15"/>
  <c r="LO25" i="15"/>
  <c r="MB11" i="15"/>
  <c r="FO23" i="15"/>
  <c r="KX96" i="15"/>
  <c r="IP87" i="15"/>
  <c r="NK89" i="15"/>
  <c r="NR81" i="15"/>
  <c r="DH120" i="15"/>
  <c r="GB62" i="15"/>
  <c r="JA105" i="15"/>
  <c r="EX25" i="15"/>
  <c r="LD32" i="15"/>
  <c r="DH31" i="15"/>
  <c r="JM121" i="15"/>
  <c r="GI118" i="15"/>
  <c r="LW9" i="15"/>
  <c r="LI53" i="15"/>
  <c r="IW8" i="15"/>
  <c r="IO40" i="15"/>
  <c r="GU105" i="15"/>
  <c r="HF24" i="15"/>
  <c r="EF19" i="15"/>
  <c r="HL16" i="15"/>
  <c r="LP44" i="15"/>
  <c r="MM115" i="15"/>
  <c r="ID51" i="15"/>
  <c r="KL40" i="15"/>
  <c r="GO16" i="15"/>
  <c r="OE73" i="15"/>
  <c r="MN41" i="15"/>
  <c r="HR55" i="15"/>
  <c r="KY40" i="15"/>
  <c r="GZ108" i="15"/>
  <c r="MI56" i="15"/>
  <c r="KK54" i="15"/>
  <c r="IU121" i="15"/>
  <c r="LD20" i="15"/>
  <c r="MS85" i="15"/>
  <c r="DB13" i="15"/>
  <c r="GY105" i="15"/>
  <c r="NE53" i="15"/>
  <c r="DN8" i="15"/>
  <c r="DB99" i="15"/>
  <c r="EW15" i="15"/>
  <c r="HF71" i="15"/>
  <c r="NF24" i="15"/>
  <c r="LV79" i="15"/>
  <c r="JN84" i="15"/>
  <c r="DO59" i="15"/>
  <c r="JY99" i="15"/>
  <c r="KF13" i="15"/>
  <c r="OC96" i="15"/>
  <c r="EX39" i="15"/>
  <c r="EY39" i="15"/>
  <c r="HF43" i="15"/>
  <c r="DB29" i="15"/>
  <c r="DA29" i="15"/>
  <c r="MZ82" i="15"/>
  <c r="MY82" i="15"/>
  <c r="GT95" i="15"/>
  <c r="CU7" i="15"/>
  <c r="CW7" i="15"/>
  <c r="CV7" i="15"/>
  <c r="IW100" i="15"/>
  <c r="IU100" i="15"/>
  <c r="IW81" i="15"/>
  <c r="IU81" i="15"/>
  <c r="IV81" i="15"/>
  <c r="HG60" i="15"/>
  <c r="HE60" i="15"/>
  <c r="MM67" i="15"/>
  <c r="MN67" i="15"/>
  <c r="IE57" i="15"/>
  <c r="IC57" i="15"/>
  <c r="HR50" i="15"/>
  <c r="HS50" i="15"/>
  <c r="DB14" i="15"/>
  <c r="DT28" i="15"/>
  <c r="DS28" i="15"/>
  <c r="EE90" i="15"/>
  <c r="EG90" i="15"/>
  <c r="DH11" i="15"/>
  <c r="DI11" i="15"/>
  <c r="MU77" i="15"/>
  <c r="MS77" i="15"/>
  <c r="EM57" i="15"/>
  <c r="EK57" i="15"/>
  <c r="EL57" i="15"/>
  <c r="FD36" i="15"/>
  <c r="FC36" i="15"/>
  <c r="HA37" i="15"/>
  <c r="GY37" i="15"/>
  <c r="HX9" i="15"/>
  <c r="DS109" i="15"/>
  <c r="DU109" i="15"/>
  <c r="EE108" i="15"/>
  <c r="EF108" i="15"/>
  <c r="JZ41" i="15"/>
  <c r="JY41" i="15"/>
  <c r="KA41" i="15"/>
  <c r="EK24" i="15"/>
  <c r="MY73" i="15"/>
  <c r="MZ73" i="15"/>
  <c r="NW49" i="15"/>
  <c r="NX49" i="15"/>
  <c r="MN33" i="15"/>
  <c r="MM33" i="15"/>
  <c r="OC19" i="15"/>
  <c r="OD19" i="15"/>
  <c r="EY66" i="15"/>
  <c r="EX66" i="15"/>
  <c r="EW66" i="15"/>
  <c r="GY65" i="15"/>
  <c r="GZ65" i="15"/>
  <c r="DO38" i="15"/>
  <c r="DM38" i="15"/>
  <c r="DN38" i="15"/>
  <c r="NF60" i="15"/>
  <c r="NG60" i="15"/>
  <c r="JN116" i="15"/>
  <c r="JO116" i="15"/>
  <c r="NF73" i="15"/>
  <c r="NE73" i="15"/>
  <c r="NX18" i="15"/>
  <c r="NY18" i="15"/>
  <c r="EA65" i="15"/>
  <c r="DY65" i="15"/>
  <c r="DZ65" i="15"/>
  <c r="NS76" i="15"/>
  <c r="NQ76" i="15"/>
  <c r="KK97" i="15"/>
  <c r="KM97" i="15"/>
  <c r="KL97" i="15"/>
  <c r="HR69" i="15"/>
  <c r="HQ69" i="15"/>
  <c r="DY71" i="15"/>
  <c r="DZ71" i="15"/>
  <c r="EA71" i="15"/>
  <c r="GY70" i="15"/>
  <c r="HA70" i="15"/>
  <c r="GZ70" i="15"/>
  <c r="NG58" i="15"/>
  <c r="NE58" i="15"/>
  <c r="CP56" i="15"/>
  <c r="CO56" i="15"/>
  <c r="CQ56" i="15"/>
  <c r="DO118" i="15"/>
  <c r="DN118" i="15"/>
  <c r="DM118" i="15"/>
  <c r="FE59" i="15"/>
  <c r="FD59" i="15"/>
  <c r="NY46" i="15"/>
  <c r="NX46" i="15"/>
  <c r="MI24" i="15"/>
  <c r="MG24" i="15"/>
  <c r="MH24" i="15"/>
  <c r="IP78" i="15"/>
  <c r="MC57" i="15"/>
  <c r="MB57" i="15"/>
  <c r="HW32" i="15"/>
  <c r="HY32" i="15"/>
  <c r="LP96" i="15"/>
  <c r="LO96" i="15"/>
  <c r="FJ68" i="15"/>
  <c r="FI68" i="15"/>
  <c r="FK68" i="15"/>
  <c r="IE15" i="15"/>
  <c r="ID15" i="15"/>
  <c r="GZ75" i="15"/>
  <c r="HA75" i="15"/>
  <c r="DS97" i="15"/>
  <c r="DU97" i="15"/>
  <c r="HG30" i="15"/>
  <c r="HF30" i="15"/>
  <c r="EE100" i="15"/>
  <c r="EF100" i="15"/>
  <c r="HW65" i="15"/>
  <c r="HX65" i="15"/>
  <c r="HY65" i="15"/>
  <c r="NS20" i="15"/>
  <c r="NQ20" i="15"/>
  <c r="GM22" i="15"/>
  <c r="GN22" i="15"/>
  <c r="IP89" i="15"/>
  <c r="IO89" i="15"/>
  <c r="IQ89" i="15"/>
  <c r="NL106" i="15"/>
  <c r="NK106" i="15"/>
  <c r="GT26" i="15"/>
  <c r="GS26" i="15"/>
  <c r="LV89" i="15"/>
  <c r="LU89" i="15"/>
  <c r="CI100" i="15"/>
  <c r="CJ100" i="15"/>
  <c r="MT67" i="15"/>
  <c r="MS67" i="15"/>
  <c r="ER52" i="15"/>
  <c r="ES52" i="15"/>
  <c r="KA14" i="15"/>
  <c r="JY14" i="15"/>
  <c r="GT94" i="15"/>
  <c r="GS94" i="15"/>
  <c r="GU94" i="15"/>
  <c r="EE70" i="15"/>
  <c r="EF70" i="15"/>
  <c r="HA121" i="15"/>
  <c r="GZ121" i="15"/>
  <c r="GY121" i="15"/>
  <c r="KW105" i="15"/>
  <c r="KX105" i="15"/>
  <c r="FK69" i="15"/>
  <c r="FI69" i="15"/>
  <c r="LI32" i="15"/>
  <c r="LJ32" i="15"/>
  <c r="LK32" i="15"/>
  <c r="JM6" i="15"/>
  <c r="MB25" i="15"/>
  <c r="MA25" i="15"/>
  <c r="EF35" i="15"/>
  <c r="BK35" i="15"/>
  <c r="EG35" i="15"/>
  <c r="EE35" i="15"/>
  <c r="EY105" i="15"/>
  <c r="EX105" i="15"/>
  <c r="EW105" i="15"/>
  <c r="GO96" i="15"/>
  <c r="GM96" i="15"/>
  <c r="GN96" i="15"/>
  <c r="HS6" i="15"/>
  <c r="HR6" i="15"/>
  <c r="MM95" i="15"/>
  <c r="MN95" i="15"/>
  <c r="JH38" i="15"/>
  <c r="JG38" i="15"/>
  <c r="JI38" i="15"/>
  <c r="FE80" i="15"/>
  <c r="FC80" i="15"/>
  <c r="EX93" i="15"/>
  <c r="EY93" i="15"/>
  <c r="EW93" i="15"/>
  <c r="FD86" i="15"/>
  <c r="FC86" i="15"/>
  <c r="IC35" i="15"/>
  <c r="ID35" i="15"/>
  <c r="IE35" i="15"/>
  <c r="GS10" i="15"/>
  <c r="MH80" i="15"/>
  <c r="MG80" i="15"/>
  <c r="KR97" i="15"/>
  <c r="KQ97" i="15"/>
  <c r="EK98" i="15"/>
  <c r="EL98" i="15"/>
  <c r="EM98" i="15"/>
  <c r="HA44" i="15"/>
  <c r="GZ44" i="15"/>
  <c r="GY44" i="15"/>
  <c r="DM17" i="15"/>
  <c r="DN17" i="15"/>
  <c r="DZ18" i="15"/>
  <c r="EA18" i="15"/>
  <c r="DH14" i="15"/>
  <c r="DI99" i="15"/>
  <c r="DG99" i="15"/>
  <c r="DH99" i="15"/>
  <c r="EL62" i="15"/>
  <c r="EK62" i="15"/>
  <c r="CU108" i="15"/>
  <c r="CV108" i="15"/>
  <c r="JA95" i="15"/>
  <c r="LI36" i="15"/>
  <c r="LK36" i="15"/>
  <c r="MM49" i="15"/>
  <c r="MN49" i="15"/>
  <c r="OD57" i="15"/>
  <c r="OC57" i="15"/>
  <c r="HL36" i="15"/>
  <c r="HK36" i="15"/>
  <c r="LO119" i="15"/>
  <c r="LP119" i="15"/>
  <c r="LQ119" i="15"/>
  <c r="MC54" i="15"/>
  <c r="MB54" i="15"/>
  <c r="MA54" i="15"/>
  <c r="MG107" i="15"/>
  <c r="MH107" i="15"/>
  <c r="CO30" i="15"/>
  <c r="DS31" i="15"/>
  <c r="CQ105" i="15"/>
  <c r="CP105" i="15"/>
  <c r="DY17" i="15"/>
  <c r="EA17" i="15"/>
  <c r="DZ17" i="15"/>
  <c r="MH48" i="15"/>
  <c r="MG48" i="15"/>
  <c r="MI48" i="15"/>
  <c r="IO26" i="15"/>
  <c r="IP26" i="15"/>
  <c r="IQ26" i="15"/>
  <c r="EL96" i="15"/>
  <c r="EK96" i="15"/>
  <c r="LW63" i="15"/>
  <c r="LU63" i="15"/>
  <c r="LV63" i="15"/>
  <c r="MI17" i="15"/>
  <c r="MG17" i="15"/>
  <c r="MH17" i="15"/>
  <c r="IO93" i="15"/>
  <c r="IP93" i="15"/>
  <c r="FU30" i="15"/>
  <c r="FV30" i="15"/>
  <c r="FW30" i="15"/>
  <c r="IQ121" i="15"/>
  <c r="IP121" i="15"/>
  <c r="IC60" i="15"/>
  <c r="IE60" i="15"/>
  <c r="LD45" i="15"/>
  <c r="LC45" i="15"/>
  <c r="JU44" i="15"/>
  <c r="JS44" i="15"/>
  <c r="MI15" i="15"/>
  <c r="MG15" i="15"/>
  <c r="MH15" i="15"/>
  <c r="FV50" i="15"/>
  <c r="FW50" i="15"/>
  <c r="FK59" i="15"/>
  <c r="FI59" i="15"/>
  <c r="GG85" i="15"/>
  <c r="GI85" i="15"/>
  <c r="GH85" i="15"/>
  <c r="FO118" i="15"/>
  <c r="FP118" i="15"/>
  <c r="JZ77" i="15"/>
  <c r="JY77" i="15"/>
  <c r="KK8" i="15"/>
  <c r="KL8" i="15"/>
  <c r="DA25" i="15"/>
  <c r="DB25" i="15"/>
  <c r="HR116" i="15"/>
  <c r="HQ116" i="15"/>
  <c r="DZ27" i="15"/>
  <c r="DY27" i="15"/>
  <c r="DY85" i="15"/>
  <c r="DZ85" i="15"/>
  <c r="EA85" i="15"/>
  <c r="MU64" i="15"/>
  <c r="MS64" i="15"/>
  <c r="MB35" i="15"/>
  <c r="MA35" i="15"/>
  <c r="JZ33" i="15"/>
  <c r="KA33" i="15"/>
  <c r="JY33" i="15"/>
  <c r="NS15" i="15"/>
  <c r="NQ15" i="15"/>
  <c r="NR15" i="15"/>
  <c r="MM69" i="15"/>
  <c r="MN69" i="15"/>
  <c r="NE40" i="15"/>
  <c r="NF40" i="15"/>
  <c r="NQ38" i="15"/>
  <c r="NR38" i="15"/>
  <c r="CU69" i="15"/>
  <c r="CW69" i="15"/>
  <c r="HE56" i="15"/>
  <c r="ER41" i="15"/>
  <c r="EQ41" i="15"/>
  <c r="FI86" i="15"/>
  <c r="FJ86" i="15"/>
  <c r="DC101" i="15"/>
  <c r="DB101" i="15"/>
  <c r="KS25" i="15"/>
  <c r="KQ25" i="15"/>
  <c r="NM51" i="15"/>
  <c r="NK51" i="15"/>
  <c r="NL51" i="15"/>
  <c r="GN19" i="15"/>
  <c r="GM19" i="15"/>
  <c r="KX65" i="15"/>
  <c r="KY65" i="15"/>
  <c r="KL20" i="15"/>
  <c r="KM20" i="15"/>
  <c r="CO115" i="15"/>
  <c r="CP115" i="15"/>
  <c r="FE7" i="15"/>
  <c r="FC7" i="15"/>
  <c r="EE34" i="15"/>
  <c r="EF34" i="15"/>
  <c r="EG34" i="15"/>
  <c r="IK88" i="15"/>
  <c r="II88" i="15"/>
  <c r="FE93" i="15"/>
  <c r="FC93" i="15"/>
  <c r="FD93" i="15"/>
  <c r="NQ8" i="15"/>
  <c r="NS8" i="15"/>
  <c r="CO99" i="15"/>
  <c r="CP99" i="15"/>
  <c r="CQ99" i="15"/>
  <c r="GG59" i="15"/>
  <c r="GH59" i="15"/>
  <c r="CU51" i="15"/>
  <c r="MT41" i="15"/>
  <c r="MS41" i="15"/>
  <c r="KL34" i="15"/>
  <c r="KM34" i="15"/>
  <c r="KK34" i="15"/>
  <c r="MH75" i="15"/>
  <c r="MI75" i="15"/>
  <c r="MI59" i="15"/>
  <c r="MG59" i="15"/>
  <c r="FI57" i="15"/>
  <c r="JM99" i="15"/>
  <c r="HK91" i="15"/>
  <c r="HL91" i="15"/>
  <c r="MS44" i="15"/>
  <c r="MT44" i="15"/>
  <c r="JN45" i="15"/>
  <c r="JO45" i="15"/>
  <c r="EA48" i="15"/>
  <c r="DY48" i="15"/>
  <c r="FC29" i="15"/>
  <c r="FD29" i="15"/>
  <c r="JO92" i="15"/>
  <c r="JN92" i="15"/>
  <c r="JM92" i="15"/>
  <c r="DY51" i="15"/>
  <c r="FE117" i="15"/>
  <c r="FD117" i="15"/>
  <c r="KE106" i="15"/>
  <c r="KF106" i="15"/>
  <c r="KM23" i="15"/>
  <c r="KK23" i="15"/>
  <c r="CK120" i="15"/>
  <c r="CI120" i="15"/>
  <c r="HW12" i="15"/>
  <c r="HY12" i="15"/>
  <c r="IO81" i="15"/>
  <c r="IQ81" i="15"/>
  <c r="IP81" i="15"/>
  <c r="IW46" i="15"/>
  <c r="IU46" i="15"/>
  <c r="JT14" i="15"/>
  <c r="JS14" i="15"/>
  <c r="KM106" i="15"/>
  <c r="KK106" i="15"/>
  <c r="KL106" i="15"/>
  <c r="IK66" i="15"/>
  <c r="II66" i="15"/>
  <c r="IJ66" i="15"/>
  <c r="NY118" i="15"/>
  <c r="NW118" i="15"/>
  <c r="IP72" i="15"/>
  <c r="MA120" i="15"/>
  <c r="MB120" i="15"/>
  <c r="NA6" i="15"/>
  <c r="MZ6" i="15"/>
  <c r="NQ23" i="15"/>
  <c r="NS23" i="15"/>
  <c r="KX108" i="15"/>
  <c r="KW108" i="15"/>
  <c r="HY44" i="15"/>
  <c r="HW44" i="15"/>
  <c r="GB24" i="15"/>
  <c r="GA24" i="15"/>
  <c r="NX98" i="15"/>
  <c r="CP117" i="15"/>
  <c r="CQ117" i="15"/>
  <c r="FJ75" i="15"/>
  <c r="GO60" i="15"/>
  <c r="GM60" i="15"/>
  <c r="HS31" i="15"/>
  <c r="HR31" i="15"/>
  <c r="MN51" i="15"/>
  <c r="MM51" i="15"/>
  <c r="EW107" i="15"/>
  <c r="EX107" i="15"/>
  <c r="EY107" i="15"/>
  <c r="KX116" i="15"/>
  <c r="KS69" i="15"/>
  <c r="KQ69" i="15"/>
  <c r="ES55" i="15"/>
  <c r="ER55" i="15"/>
  <c r="EQ55" i="15"/>
  <c r="DG92" i="15"/>
  <c r="DH92" i="15"/>
  <c r="DI92" i="15"/>
  <c r="LQ89" i="15"/>
  <c r="LO89" i="15"/>
  <c r="LP89" i="15"/>
  <c r="HK25" i="15"/>
  <c r="HL25" i="15"/>
  <c r="FI100" i="15"/>
  <c r="FK100" i="15"/>
  <c r="FJ100" i="15"/>
  <c r="GN66" i="15"/>
  <c r="GM66" i="15"/>
  <c r="GO66" i="15"/>
  <c r="NR9" i="15"/>
  <c r="NS9" i="15"/>
  <c r="OE11" i="15"/>
  <c r="OC11" i="15"/>
  <c r="OD11" i="15"/>
  <c r="FW49" i="15"/>
  <c r="MG76" i="15"/>
  <c r="MH76" i="15"/>
  <c r="NK73" i="15"/>
  <c r="NM73" i="15"/>
  <c r="NL73" i="15"/>
  <c r="HA69" i="15"/>
  <c r="GY69" i="15"/>
  <c r="HY18" i="15"/>
  <c r="HX18" i="15"/>
  <c r="HW18" i="15"/>
  <c r="FW78" i="15"/>
  <c r="FV78" i="15"/>
  <c r="FO92" i="15"/>
  <c r="FQ92" i="15"/>
  <c r="DZ59" i="15"/>
  <c r="EA59" i="15"/>
  <c r="DY59" i="15"/>
  <c r="JY74" i="15"/>
  <c r="JZ74" i="15"/>
  <c r="DY47" i="15"/>
  <c r="NA13" i="15"/>
  <c r="HM63" i="15"/>
  <c r="HL63" i="15"/>
  <c r="CQ75" i="15"/>
  <c r="CP75" i="15"/>
  <c r="HG89" i="15"/>
  <c r="HF89" i="15"/>
  <c r="HE89" i="15"/>
  <c r="HQ73" i="15"/>
  <c r="HS73" i="15"/>
  <c r="HR73" i="15"/>
  <c r="KA23" i="15"/>
  <c r="JY23" i="15"/>
  <c r="GO49" i="15"/>
  <c r="GN49" i="15"/>
  <c r="GM49" i="15"/>
  <c r="LW28" i="15"/>
  <c r="LV28" i="15"/>
  <c r="NK46" i="15"/>
  <c r="NL46" i="15"/>
  <c r="DI69" i="15"/>
  <c r="DG69" i="15"/>
  <c r="DH69" i="15"/>
  <c r="CJ119" i="15"/>
  <c r="JC47" i="15"/>
  <c r="JB47" i="15"/>
  <c r="LO99" i="15"/>
  <c r="LQ99" i="15"/>
  <c r="LP99" i="15"/>
  <c r="CP97" i="15"/>
  <c r="CO97" i="15"/>
  <c r="GG105" i="15"/>
  <c r="GH105" i="15"/>
  <c r="KL62" i="15"/>
  <c r="KK62" i="15"/>
  <c r="JI39" i="15"/>
  <c r="JG39" i="15"/>
  <c r="JS76" i="15"/>
  <c r="JU76" i="15"/>
  <c r="HR75" i="15"/>
  <c r="HQ75" i="15"/>
  <c r="KK28" i="15"/>
  <c r="KL28" i="15"/>
  <c r="OC107" i="15"/>
  <c r="OD107" i="15"/>
  <c r="IC28" i="15"/>
  <c r="IE28" i="15"/>
  <c r="ID28" i="15"/>
  <c r="CW65" i="15"/>
  <c r="CU65" i="15"/>
  <c r="LU44" i="15"/>
  <c r="LV44" i="15"/>
  <c r="LW44" i="15"/>
  <c r="EW85" i="15"/>
  <c r="EX85" i="15"/>
  <c r="IP96" i="15"/>
  <c r="IO96" i="15"/>
  <c r="NS59" i="15"/>
  <c r="NR59" i="15"/>
  <c r="NQ59" i="15"/>
  <c r="NS107" i="15"/>
  <c r="NR107" i="15"/>
  <c r="EQ67" i="15"/>
  <c r="ER67" i="15"/>
  <c r="ES67" i="15"/>
  <c r="IE105" i="15"/>
  <c r="ID105" i="15"/>
  <c r="KE55" i="15"/>
  <c r="KF55" i="15"/>
  <c r="JY55" i="15"/>
  <c r="KA55" i="15"/>
  <c r="KQ46" i="15"/>
  <c r="KR46" i="15"/>
  <c r="FO107" i="15"/>
  <c r="FP107" i="15"/>
  <c r="KX34" i="15"/>
  <c r="KY34" i="15"/>
  <c r="KW34" i="15"/>
  <c r="JI29" i="15"/>
  <c r="JG29" i="15"/>
  <c r="JH29" i="15"/>
  <c r="GS53" i="15"/>
  <c r="LQ71" i="15"/>
  <c r="LP71" i="15"/>
  <c r="LO71" i="15"/>
  <c r="IJ97" i="15"/>
  <c r="IK97" i="15"/>
  <c r="DT96" i="15"/>
  <c r="DS96" i="15"/>
  <c r="JM72" i="15"/>
  <c r="JO72" i="15"/>
  <c r="LU54" i="15"/>
  <c r="LW54" i="15"/>
  <c r="EE49" i="15"/>
  <c r="EG49" i="15"/>
  <c r="OD83" i="15"/>
  <c r="OC83" i="15"/>
  <c r="OE83" i="15"/>
  <c r="JH116" i="15"/>
  <c r="JG116" i="15"/>
  <c r="FJ21" i="15"/>
  <c r="FK21" i="15"/>
  <c r="NF46" i="15"/>
  <c r="NG46" i="15"/>
  <c r="KR60" i="15"/>
  <c r="KQ60" i="15"/>
  <c r="DG108" i="15"/>
  <c r="DH108" i="15"/>
  <c r="MT71" i="15"/>
  <c r="MU71" i="15"/>
  <c r="MO60" i="15"/>
  <c r="MM60" i="15"/>
  <c r="EL89" i="15"/>
  <c r="GH86" i="15"/>
  <c r="HQ118" i="15"/>
  <c r="HS118" i="15"/>
  <c r="HR118" i="15"/>
  <c r="GI49" i="15"/>
  <c r="GH49" i="15"/>
  <c r="GG49" i="15"/>
  <c r="FP99" i="15"/>
  <c r="FO99" i="15"/>
  <c r="GC29" i="15"/>
  <c r="GA29" i="15"/>
  <c r="GB29" i="15"/>
  <c r="DT34" i="15"/>
  <c r="DS34" i="15"/>
  <c r="DU34" i="15"/>
  <c r="MH93" i="15"/>
  <c r="MI93" i="15"/>
  <c r="DU98" i="15"/>
  <c r="DT98" i="15"/>
  <c r="GU85" i="15"/>
  <c r="GS85" i="15"/>
  <c r="DI105" i="15"/>
  <c r="DH105" i="15"/>
  <c r="DG105" i="15"/>
  <c r="DS25" i="15"/>
  <c r="DT25" i="15"/>
  <c r="DU25" i="15"/>
  <c r="HM96" i="15"/>
  <c r="HL96" i="15"/>
  <c r="HK96" i="15"/>
  <c r="FQ96" i="15"/>
  <c r="FO96" i="15"/>
  <c r="FP96" i="15"/>
  <c r="CK59" i="15"/>
  <c r="CI59" i="15"/>
  <c r="HY43" i="15"/>
  <c r="HW43" i="15"/>
  <c r="OC98" i="15"/>
  <c r="OD98" i="15"/>
  <c r="FJ60" i="15"/>
  <c r="FI60" i="15"/>
  <c r="GS37" i="15"/>
  <c r="GT37" i="15"/>
  <c r="GU37" i="15"/>
  <c r="GB36" i="15"/>
  <c r="GA36" i="15"/>
  <c r="GC36" i="15"/>
  <c r="MO50" i="15"/>
  <c r="MM50" i="15"/>
  <c r="MO20" i="15"/>
  <c r="MM20" i="15"/>
  <c r="MN20" i="15"/>
  <c r="MO25" i="15"/>
  <c r="MN25" i="15"/>
  <c r="HY17" i="15"/>
  <c r="HW17" i="15"/>
  <c r="HX17" i="15"/>
  <c r="MZ34" i="15"/>
  <c r="MY34" i="15"/>
  <c r="MS117" i="15"/>
  <c r="MT117" i="15"/>
  <c r="MU117" i="15"/>
  <c r="GB68" i="15"/>
  <c r="GA68" i="15"/>
  <c r="JS119" i="15"/>
  <c r="JT119" i="15"/>
  <c r="NS52" i="15"/>
  <c r="NR52" i="15"/>
  <c r="NG67" i="15"/>
  <c r="NF67" i="15"/>
  <c r="NE67" i="15"/>
  <c r="HX34" i="15"/>
  <c r="HY34" i="15"/>
  <c r="KA95" i="15"/>
  <c r="JY95" i="15"/>
  <c r="JZ95" i="15"/>
  <c r="EW79" i="15"/>
  <c r="EY79" i="15"/>
  <c r="FD91" i="15"/>
  <c r="FE91" i="15"/>
  <c r="FC91" i="15"/>
  <c r="IP105" i="15"/>
  <c r="IO105" i="15"/>
  <c r="EG16" i="15"/>
  <c r="EF16" i="15"/>
  <c r="BK16" i="15"/>
  <c r="EE16" i="15"/>
  <c r="DZ10" i="15"/>
  <c r="DY10" i="15"/>
  <c r="DA34" i="15"/>
  <c r="DC34" i="15"/>
  <c r="DB34" i="15"/>
  <c r="CP94" i="15"/>
  <c r="JC75" i="15"/>
  <c r="JB75" i="15"/>
  <c r="NQ56" i="15"/>
  <c r="NS56" i="15"/>
  <c r="OC22" i="15"/>
  <c r="OE22" i="15"/>
  <c r="KQ66" i="15"/>
  <c r="KR66" i="15"/>
  <c r="MG20" i="15"/>
  <c r="MI20" i="15"/>
  <c r="NQ43" i="15"/>
  <c r="HS38" i="15"/>
  <c r="HR38" i="15"/>
  <c r="HQ38" i="15"/>
  <c r="DU72" i="15"/>
  <c r="DT72" i="15"/>
  <c r="DS72" i="15"/>
  <c r="EK80" i="15"/>
  <c r="EL80" i="15"/>
  <c r="DH94" i="15"/>
  <c r="DG94" i="15"/>
  <c r="LU94" i="15"/>
  <c r="LV94" i="15"/>
  <c r="MZ20" i="15"/>
  <c r="MY20" i="15"/>
  <c r="IU70" i="15"/>
  <c r="IV70" i="15"/>
  <c r="NX42" i="15"/>
  <c r="NY42" i="15"/>
  <c r="FW39" i="15"/>
  <c r="FV39" i="15"/>
  <c r="CK40" i="15"/>
  <c r="KW79" i="15"/>
  <c r="KX79" i="15"/>
  <c r="CU34" i="15"/>
  <c r="DU40" i="15"/>
  <c r="DS40" i="15"/>
  <c r="KR70" i="15"/>
  <c r="KQ70" i="15"/>
  <c r="JT79" i="15"/>
  <c r="GO95" i="15"/>
  <c r="GM95" i="15"/>
  <c r="GN95" i="15"/>
  <c r="MH105" i="15"/>
  <c r="MG105" i="15"/>
  <c r="IK109" i="15"/>
  <c r="II109" i="15"/>
  <c r="DU57" i="15"/>
  <c r="HG52" i="15"/>
  <c r="HF52" i="15"/>
  <c r="JS65" i="15"/>
  <c r="JT65" i="15"/>
  <c r="LU36" i="15"/>
  <c r="LW36" i="15"/>
  <c r="LV36" i="15"/>
  <c r="KK39" i="15"/>
  <c r="KL39" i="15"/>
  <c r="LJ7" i="15"/>
  <c r="LI7" i="15"/>
  <c r="GT41" i="15"/>
  <c r="GS41" i="15"/>
  <c r="IV38" i="15"/>
  <c r="IU38" i="15"/>
  <c r="FI66" i="15"/>
  <c r="FJ66" i="15"/>
  <c r="CO25" i="15"/>
  <c r="CQ25" i="15"/>
  <c r="CP25" i="15"/>
  <c r="FU62" i="15"/>
  <c r="FW62" i="15"/>
  <c r="JA11" i="15"/>
  <c r="JB11" i="15"/>
  <c r="JC11" i="15"/>
  <c r="NG83" i="15"/>
  <c r="NE83" i="15"/>
  <c r="DZ12" i="15"/>
  <c r="DY12" i="15"/>
  <c r="MT37" i="15"/>
  <c r="MU37" i="15"/>
  <c r="MS37" i="15"/>
  <c r="JB32" i="15"/>
  <c r="JC32" i="15"/>
  <c r="JA32" i="15"/>
  <c r="GG45" i="15"/>
  <c r="GH45" i="15"/>
  <c r="ID116" i="15"/>
  <c r="DO49" i="15"/>
  <c r="DM49" i="15"/>
  <c r="DN49" i="15"/>
  <c r="EK16" i="15"/>
  <c r="EM16" i="15"/>
  <c r="HF85" i="15"/>
  <c r="HE85" i="15"/>
  <c r="CU100" i="15"/>
  <c r="CV100" i="15"/>
  <c r="CP59" i="15"/>
  <c r="CO59" i="15"/>
  <c r="NW115" i="15"/>
  <c r="NX115" i="15"/>
  <c r="NY16" i="15"/>
  <c r="NW16" i="15"/>
  <c r="NX16" i="15"/>
  <c r="JM89" i="15"/>
  <c r="JO89" i="15"/>
  <c r="KY64" i="15"/>
  <c r="KX64" i="15"/>
  <c r="KW64" i="15"/>
  <c r="GN56" i="15"/>
  <c r="GO56" i="15"/>
  <c r="EM44" i="15"/>
  <c r="EK44" i="15"/>
  <c r="DT22" i="15"/>
  <c r="DS22" i="15"/>
  <c r="DU22" i="15"/>
  <c r="DS42" i="15"/>
  <c r="EM56" i="15"/>
  <c r="EL56" i="15"/>
  <c r="EK56" i="15"/>
  <c r="DM24" i="15"/>
  <c r="DO24" i="15"/>
  <c r="DN24" i="15"/>
  <c r="LJ16" i="15"/>
  <c r="LI16" i="15"/>
  <c r="FW116" i="15"/>
  <c r="FU116" i="15"/>
  <c r="FV116" i="15"/>
  <c r="HW57" i="15"/>
  <c r="HX57" i="15"/>
  <c r="BA88" i="15"/>
  <c r="AW91" i="15"/>
  <c r="AZ90" i="15"/>
  <c r="AZ89" i="15"/>
  <c r="AW100" i="15"/>
  <c r="MA6" i="15"/>
  <c r="HE63" i="15"/>
  <c r="ES41" i="15"/>
  <c r="DI108" i="15"/>
  <c r="CQ94" i="15"/>
  <c r="FE86" i="15"/>
  <c r="IV58" i="15"/>
  <c r="JU65" i="15"/>
  <c r="KM39" i="15"/>
  <c r="LK16" i="15"/>
  <c r="DA101" i="15"/>
  <c r="JA47" i="15"/>
  <c r="FV106" i="15"/>
  <c r="HW69" i="15"/>
  <c r="DT57" i="15"/>
  <c r="LQ50" i="15"/>
  <c r="HK63" i="15"/>
  <c r="DU31" i="15"/>
  <c r="MS80" i="15"/>
  <c r="EW35" i="15"/>
  <c r="JN99" i="15"/>
  <c r="KX37" i="15"/>
  <c r="LC96" i="15"/>
  <c r="LE50" i="15"/>
  <c r="CQ31" i="15"/>
  <c r="FU94" i="15"/>
  <c r="EL87" i="15"/>
  <c r="EL44" i="15"/>
  <c r="NE60" i="15"/>
  <c r="CV65" i="15"/>
  <c r="JM45" i="15"/>
  <c r="HK7" i="15"/>
  <c r="GT10" i="15"/>
  <c r="ID60" i="15"/>
  <c r="NY49" i="15"/>
  <c r="CJ59" i="15"/>
  <c r="NF83" i="15"/>
  <c r="FO10" i="15"/>
  <c r="DH36" i="15"/>
  <c r="CP121" i="15"/>
  <c r="FW88" i="15"/>
  <c r="DS98" i="15"/>
  <c r="NX30" i="15"/>
  <c r="FC50" i="15"/>
  <c r="MH81" i="15"/>
  <c r="FC14" i="15"/>
  <c r="GB63" i="15"/>
  <c r="IO121" i="15"/>
  <c r="JG88" i="15"/>
  <c r="CO75" i="15"/>
  <c r="MI76" i="15"/>
  <c r="HA90" i="15"/>
  <c r="FJ88" i="15"/>
  <c r="JZ46" i="15"/>
  <c r="JA20" i="15"/>
  <c r="IW38" i="15"/>
  <c r="FQ118" i="15"/>
  <c r="HX32" i="15"/>
  <c r="CV34" i="15"/>
  <c r="NF58" i="15"/>
  <c r="GU26" i="15"/>
  <c r="JB59" i="15"/>
  <c r="LJ121" i="15"/>
  <c r="EL16" i="15"/>
  <c r="NQ52" i="15"/>
  <c r="DT65" i="15"/>
  <c r="IC69" i="15"/>
  <c r="HF60" i="15"/>
  <c r="NK121" i="15"/>
  <c r="CJ120" i="15"/>
  <c r="NW46" i="15"/>
  <c r="NS38" i="15"/>
  <c r="DS57" i="15"/>
  <c r="EG55" i="15"/>
  <c r="MI83" i="15"/>
  <c r="MY13" i="15"/>
  <c r="MU80" i="15"/>
  <c r="LP73" i="15"/>
  <c r="IQ72" i="15"/>
  <c r="OC88" i="15"/>
  <c r="GB42" i="15"/>
  <c r="IQ93" i="15"/>
  <c r="LI81" i="15"/>
  <c r="CP31" i="15"/>
  <c r="GZ37" i="15"/>
  <c r="OD17" i="15"/>
  <c r="FW94" i="15"/>
  <c r="DM8" i="15"/>
  <c r="DA99" i="15"/>
  <c r="FV88" i="15"/>
  <c r="EQ107" i="15"/>
  <c r="EQ7" i="15"/>
  <c r="GS95" i="15"/>
  <c r="JM95" i="15"/>
  <c r="NY115" i="15"/>
  <c r="JM42" i="15"/>
  <c r="KL23" i="15"/>
  <c r="DB45" i="15"/>
  <c r="LK7" i="15"/>
  <c r="DT20" i="15"/>
  <c r="GZ105" i="15"/>
  <c r="LC82" i="15"/>
  <c r="LU108" i="15"/>
  <c r="NF53" i="15"/>
  <c r="OE107" i="15"/>
  <c r="IV121" i="15"/>
  <c r="FJ69" i="15"/>
  <c r="LP62" i="15"/>
  <c r="NR45" i="15"/>
  <c r="IP20" i="15"/>
  <c r="GB84" i="15"/>
  <c r="OE98" i="15"/>
  <c r="EW72" i="15"/>
  <c r="HR13" i="15"/>
  <c r="JH88" i="15"/>
  <c r="MT57" i="15"/>
  <c r="OD96" i="15"/>
  <c r="KY108" i="15"/>
  <c r="JT44" i="15"/>
  <c r="NQ107" i="15"/>
  <c r="CO53" i="15"/>
  <c r="LQ60" i="15"/>
  <c r="NF8" i="15"/>
  <c r="CV51" i="15"/>
  <c r="FC117" i="15"/>
  <c r="JU53" i="15"/>
  <c r="JA19" i="15"/>
  <c r="FJ20" i="15"/>
  <c r="CO55" i="15"/>
  <c r="NQ63" i="15"/>
  <c r="NM107" i="15"/>
  <c r="CU95" i="15"/>
  <c r="NS67" i="15"/>
  <c r="JS69" i="15"/>
  <c r="FP82" i="15"/>
  <c r="JM60" i="15"/>
  <c r="KK36" i="15"/>
  <c r="HM69" i="15"/>
  <c r="NK75" i="15"/>
  <c r="HF53" i="15"/>
  <c r="HX96" i="15"/>
  <c r="EQ99" i="15"/>
  <c r="JG31" i="15"/>
  <c r="FK91" i="15"/>
  <c r="GO21" i="15"/>
  <c r="CI88" i="15"/>
  <c r="IU42" i="15"/>
  <c r="BK67" i="15"/>
  <c r="IO115" i="15"/>
  <c r="HM97" i="15"/>
  <c r="GH98" i="15"/>
  <c r="HF86" i="15"/>
  <c r="LK6" i="15"/>
  <c r="CQ90" i="15"/>
  <c r="IE24" i="15"/>
  <c r="MU31" i="15"/>
  <c r="GU89" i="15"/>
  <c r="NG28" i="15"/>
  <c r="EG100" i="15"/>
  <c r="JO98" i="15"/>
  <c r="GC65" i="15"/>
  <c r="IJ33" i="15"/>
  <c r="DG65" i="15"/>
  <c r="HK40" i="15"/>
  <c r="LD89" i="15"/>
  <c r="JB83" i="15"/>
  <c r="HF109" i="15"/>
  <c r="IC47" i="15"/>
  <c r="IP108" i="15"/>
  <c r="DZ81" i="15"/>
  <c r="KX76" i="15"/>
  <c r="FI71" i="15"/>
  <c r="FQ77" i="15"/>
  <c r="IW116" i="15"/>
  <c r="LE17" i="15"/>
  <c r="GN81" i="15"/>
  <c r="DO108" i="15"/>
  <c r="JU84" i="15"/>
  <c r="ES61" i="15"/>
  <c r="NY78" i="15"/>
  <c r="EM51" i="15"/>
  <c r="IE50" i="15"/>
  <c r="HR83" i="15"/>
  <c r="JA52" i="15"/>
  <c r="HA9" i="15"/>
  <c r="ES66" i="15"/>
  <c r="CQ24" i="15"/>
  <c r="JU75" i="15"/>
  <c r="KF22" i="15"/>
  <c r="CK32" i="15"/>
  <c r="KX33" i="15"/>
  <c r="IW39" i="15"/>
  <c r="LV96" i="15"/>
  <c r="GC106" i="15"/>
  <c r="HK30" i="15"/>
  <c r="GG95" i="15"/>
  <c r="FQ57" i="15"/>
  <c r="KW8" i="15"/>
  <c r="LC60" i="15"/>
  <c r="DH82" i="15"/>
  <c r="EM17" i="15"/>
  <c r="LC66" i="15"/>
  <c r="LE66" i="15"/>
  <c r="FJ12" i="15"/>
  <c r="GI56" i="15"/>
  <c r="MA12" i="15"/>
  <c r="JY88" i="15"/>
  <c r="LQ22" i="15"/>
  <c r="NS61" i="15"/>
  <c r="CQ9" i="15"/>
  <c r="ES34" i="15"/>
  <c r="CK8" i="15"/>
  <c r="EY87" i="15"/>
  <c r="GH60" i="15"/>
  <c r="GH100" i="15"/>
  <c r="FK85" i="15"/>
  <c r="IE68" i="15"/>
  <c r="JN100" i="15"/>
  <c r="MM11" i="15"/>
  <c r="NG76" i="15"/>
  <c r="MC56" i="15"/>
  <c r="HM16" i="15"/>
  <c r="JO19" i="15"/>
  <c r="NR18" i="15"/>
  <c r="FV105" i="15"/>
  <c r="DM119" i="15"/>
  <c r="LQ34" i="15"/>
  <c r="GO14" i="15"/>
  <c r="DO119" i="15"/>
  <c r="NG106" i="15"/>
  <c r="NM33" i="15"/>
  <c r="EK72" i="15"/>
  <c r="ID120" i="15"/>
  <c r="HS49" i="15"/>
  <c r="MC58" i="15"/>
  <c r="GU54" i="15"/>
  <c r="LW83" i="15"/>
  <c r="CW6" i="15"/>
  <c r="DY22" i="15"/>
  <c r="IU109" i="15"/>
  <c r="FE107" i="15"/>
  <c r="HF6" i="15"/>
  <c r="KL88" i="15"/>
  <c r="GG12" i="15"/>
  <c r="EE120" i="15"/>
  <c r="HY35" i="15"/>
  <c r="GU31" i="15"/>
  <c r="GC93" i="15"/>
  <c r="OE69" i="15"/>
  <c r="IE118" i="15"/>
  <c r="DC91" i="15"/>
  <c r="FE48" i="15"/>
  <c r="LK60" i="15"/>
  <c r="DY96" i="15"/>
  <c r="FK71" i="15"/>
  <c r="GI72" i="15"/>
  <c r="EA24" i="15"/>
  <c r="MC15" i="15"/>
  <c r="JZ31" i="15"/>
  <c r="JZ51" i="15"/>
  <c r="MA23" i="15"/>
  <c r="JT8" i="15"/>
  <c r="HA60" i="15"/>
  <c r="FK94" i="15"/>
  <c r="HM82" i="15"/>
  <c r="MO74" i="15"/>
  <c r="DU85" i="15"/>
  <c r="LW61" i="15"/>
  <c r="DB117" i="15"/>
  <c r="MO48" i="15"/>
  <c r="KR84" i="15"/>
  <c r="KM10" i="15"/>
  <c r="FW14" i="15"/>
  <c r="JY42" i="15"/>
  <c r="LQ118" i="15"/>
  <c r="NG79" i="15"/>
  <c r="LD84" i="15"/>
  <c r="MU19" i="15"/>
  <c r="DO60" i="15"/>
  <c r="NE121" i="15"/>
  <c r="GA64" i="15"/>
  <c r="MU47" i="15"/>
  <c r="IP63" i="15"/>
  <c r="KS76" i="15"/>
  <c r="LD33" i="15"/>
  <c r="LK72" i="15"/>
  <c r="NS60" i="15"/>
  <c r="LK12" i="15"/>
  <c r="KS34" i="15"/>
  <c r="GI60" i="15"/>
  <c r="MT59" i="15"/>
  <c r="GU55" i="15"/>
  <c r="FV101" i="15"/>
  <c r="GI62" i="15"/>
  <c r="HG109" i="15"/>
  <c r="EM18" i="15"/>
  <c r="KG106" i="15"/>
  <c r="ES37" i="15"/>
  <c r="BM120" i="15"/>
  <c r="K12" i="20"/>
  <c r="BN119" i="15"/>
  <c r="BL44" i="15"/>
  <c r="N34" i="20"/>
  <c r="BL87" i="15"/>
  <c r="K14" i="20"/>
  <c r="BM69" i="15"/>
  <c r="BN49" i="15"/>
  <c r="I14" i="20"/>
  <c r="BL83" i="15"/>
  <c r="K32" i="20"/>
  <c r="BN66" i="15"/>
  <c r="BM38" i="15"/>
  <c r="BN67" i="15"/>
  <c r="BM99" i="15"/>
  <c r="BN51" i="15"/>
  <c r="BM43" i="15"/>
  <c r="BN29" i="15"/>
  <c r="K10" i="20"/>
  <c r="H29" i="20"/>
  <c r="H31" i="20"/>
  <c r="H9" i="20"/>
  <c r="P31" i="20"/>
  <c r="N16" i="20"/>
  <c r="BN72" i="15"/>
  <c r="BN75" i="15"/>
  <c r="BN59" i="15"/>
  <c r="BM118" i="15"/>
  <c r="BM37" i="15"/>
  <c r="BL86" i="15"/>
  <c r="BN28" i="15"/>
  <c r="BM23" i="15"/>
  <c r="BM51" i="15"/>
  <c r="BM67" i="15"/>
  <c r="I10" i="20"/>
  <c r="BL36" i="15"/>
  <c r="K16" i="20"/>
  <c r="BN71" i="15"/>
  <c r="H18" i="20"/>
  <c r="BM9" i="15"/>
  <c r="N10" i="20"/>
  <c r="BN82" i="15"/>
  <c r="BN78" i="15"/>
  <c r="M31" i="20"/>
  <c r="BN84" i="15"/>
  <c r="H13" i="20"/>
  <c r="BM70" i="15"/>
  <c r="H28" i="20"/>
  <c r="BN73" i="15"/>
  <c r="BL99" i="15"/>
  <c r="P11" i="20"/>
  <c r="BL76" i="15"/>
  <c r="BL85" i="15"/>
  <c r="BN45" i="15"/>
  <c r="K11" i="20"/>
  <c r="BM87" i="15"/>
  <c r="P33" i="20"/>
  <c r="BM20" i="15"/>
  <c r="P16" i="20"/>
  <c r="I34" i="20"/>
  <c r="BM28" i="15"/>
  <c r="BM66" i="15"/>
  <c r="BL51" i="15"/>
  <c r="BN8" i="15"/>
  <c r="BN47" i="15"/>
  <c r="BM25" i="15"/>
  <c r="M16" i="20"/>
  <c r="H20" i="20"/>
  <c r="BM68" i="15"/>
  <c r="BM85" i="15"/>
  <c r="BM11" i="15"/>
  <c r="H10" i="20"/>
  <c r="M17" i="20"/>
  <c r="BL23" i="15"/>
  <c r="P14" i="20"/>
  <c r="BM76" i="15"/>
  <c r="N30" i="20"/>
  <c r="BN69" i="15"/>
  <c r="H22" i="20"/>
  <c r="BL43" i="15"/>
  <c r="P15" i="20"/>
  <c r="BM36" i="15"/>
  <c r="BN70" i="15"/>
  <c r="M33" i="20"/>
  <c r="M9" i="20"/>
  <c r="P17" i="20"/>
  <c r="BN74" i="15"/>
  <c r="M11" i="20"/>
  <c r="M12" i="20"/>
  <c r="N33" i="20"/>
  <c r="BN6" i="15"/>
  <c r="I32" i="20"/>
  <c r="BM86" i="15"/>
  <c r="BN48" i="15"/>
  <c r="N31" i="20"/>
  <c r="BM95" i="15"/>
  <c r="I16" i="20"/>
  <c r="BN30" i="15"/>
  <c r="BM48" i="15"/>
  <c r="H21" i="20"/>
  <c r="H15" i="20"/>
  <c r="P32" i="20"/>
  <c r="BM24" i="15"/>
  <c r="N12" i="20"/>
  <c r="BN81" i="15"/>
  <c r="BN80" i="15"/>
  <c r="H19" i="20"/>
  <c r="I15" i="20"/>
  <c r="BN27" i="15"/>
  <c r="H8" i="20"/>
  <c r="BM45" i="15"/>
  <c r="N14" i="20"/>
  <c r="BM22" i="15"/>
  <c r="N11" i="20"/>
  <c r="BN50" i="15"/>
  <c r="BM96" i="15"/>
  <c r="N32" i="20"/>
  <c r="BM16" i="15"/>
  <c r="BM47" i="15"/>
  <c r="H17" i="20"/>
  <c r="M28" i="20"/>
  <c r="I9" i="20"/>
  <c r="I11" i="20"/>
  <c r="BL22" i="15"/>
  <c r="I33" i="20"/>
  <c r="BL97" i="15"/>
  <c r="BL98" i="15" s="1"/>
  <c r="BM29" i="15"/>
  <c r="BN56" i="15"/>
  <c r="BM49" i="15"/>
  <c r="M15" i="20"/>
  <c r="BM27" i="15"/>
  <c r="K33" i="20"/>
  <c r="BM50" i="15"/>
  <c r="BL38" i="15"/>
  <c r="BM44" i="15"/>
  <c r="BN77" i="15"/>
  <c r="BN68" i="15"/>
  <c r="BN79" i="15"/>
  <c r="BN26" i="15"/>
  <c r="BN25" i="15"/>
  <c r="K30" i="20"/>
  <c r="M22" i="20"/>
  <c r="BN88" i="15"/>
  <c r="M34" i="20"/>
  <c r="BM26" i="15"/>
  <c r="BM83" i="15"/>
  <c r="R29" i="20"/>
  <c r="E42" i="21" s="1"/>
  <c r="P12" i="20"/>
  <c r="DA43" i="15"/>
  <c r="JU47" i="15"/>
  <c r="JY83" i="15"/>
  <c r="JS98" i="15"/>
  <c r="HS11" i="15"/>
  <c r="MI36" i="15"/>
  <c r="EG61" i="15"/>
  <c r="HY36" i="15"/>
  <c r="II22" i="15"/>
  <c r="FC116" i="15"/>
  <c r="GS109" i="15"/>
  <c r="MG41" i="15"/>
  <c r="LK79" i="15"/>
  <c r="JA46" i="15"/>
  <c r="MZ95" i="15"/>
  <c r="JC95" i="15"/>
  <c r="HE31" i="15"/>
  <c r="GI52" i="15"/>
  <c r="FD73" i="15"/>
  <c r="DC68" i="15"/>
  <c r="LJ50" i="15"/>
  <c r="MB78" i="15"/>
  <c r="HS97" i="15"/>
  <c r="FI108" i="15"/>
  <c r="CJ57" i="15"/>
  <c r="NF81" i="15"/>
  <c r="MG21" i="15"/>
  <c r="FW8" i="15"/>
  <c r="EE107" i="15"/>
  <c r="LD22" i="15"/>
  <c r="IV65" i="15"/>
  <c r="JN88" i="15"/>
  <c r="HY52" i="15"/>
  <c r="NF52" i="15"/>
  <c r="NS85" i="15"/>
  <c r="IV97" i="15"/>
  <c r="LD19" i="15"/>
  <c r="LQ32" i="15"/>
  <c r="HS30" i="15"/>
  <c r="NE78" i="15"/>
  <c r="DH101" i="15"/>
  <c r="GS118" i="15"/>
  <c r="II62" i="15"/>
  <c r="MH87" i="15"/>
  <c r="KK69" i="15"/>
  <c r="GM87" i="15"/>
  <c r="DN80" i="15"/>
  <c r="NA58" i="15"/>
  <c r="DH27" i="15"/>
  <c r="EW74" i="15"/>
  <c r="IK13" i="15"/>
  <c r="GA20" i="15"/>
  <c r="JB9" i="15"/>
  <c r="ID75" i="15"/>
  <c r="JS79" i="15"/>
  <c r="JU107" i="15"/>
  <c r="KS120" i="15"/>
  <c r="OD93" i="15"/>
  <c r="DT30" i="15"/>
  <c r="CI96" i="15"/>
  <c r="GN62" i="15"/>
  <c r="FV72" i="15"/>
  <c r="MM44" i="15"/>
  <c r="DS9" i="15"/>
  <c r="HK106" i="15"/>
  <c r="CP8" i="15"/>
  <c r="IC90" i="15"/>
  <c r="EX119" i="15"/>
  <c r="MB108" i="15"/>
  <c r="FD98" i="15"/>
  <c r="JT63" i="15"/>
  <c r="GC37" i="15"/>
  <c r="HE30" i="15"/>
  <c r="EF106" i="15"/>
  <c r="IC13" i="15"/>
  <c r="FJ62" i="15"/>
  <c r="HM39" i="15"/>
  <c r="CO84" i="15"/>
  <c r="CV83" i="15"/>
  <c r="JY89" i="15"/>
  <c r="MZ115" i="15"/>
  <c r="MS71" i="15"/>
  <c r="GB60" i="15"/>
  <c r="DY63" i="15"/>
  <c r="GS59" i="15"/>
  <c r="EQ23" i="15"/>
  <c r="FI21" i="15"/>
  <c r="DN67" i="15"/>
  <c r="DT40" i="15"/>
  <c r="KX119" i="15"/>
  <c r="LI15" i="15"/>
  <c r="KE9" i="15"/>
  <c r="GS98" i="15"/>
  <c r="NE46" i="15"/>
  <c r="FV49" i="15"/>
  <c r="GS14" i="15"/>
  <c r="MG46" i="15"/>
  <c r="JG106" i="15"/>
  <c r="LP105" i="15"/>
  <c r="GN53" i="15"/>
  <c r="MO19" i="15"/>
  <c r="KX91" i="15"/>
  <c r="EE119" i="15"/>
  <c r="IQ29" i="15"/>
  <c r="EX16" i="15"/>
  <c r="FE29" i="15"/>
  <c r="HG58" i="15"/>
  <c r="HR45" i="15"/>
  <c r="DG84" i="15"/>
  <c r="JS87" i="15"/>
  <c r="II59" i="15"/>
  <c r="JZ27" i="15"/>
  <c r="MN7" i="15"/>
  <c r="NX39" i="15"/>
  <c r="FC59" i="15"/>
  <c r="LD21" i="15"/>
  <c r="MB52" i="15"/>
  <c r="CK80" i="15"/>
  <c r="DN109" i="15"/>
  <c r="ID57" i="15"/>
  <c r="JN81" i="15"/>
  <c r="NW42" i="15"/>
  <c r="MG45" i="15"/>
  <c r="MU87" i="15"/>
  <c r="NR100" i="15"/>
  <c r="NW36" i="15"/>
  <c r="KF89" i="15"/>
  <c r="CQ59" i="15"/>
  <c r="JB28" i="15"/>
  <c r="JG92" i="15"/>
  <c r="MO106" i="15"/>
  <c r="JZ67" i="15"/>
  <c r="HS67" i="15"/>
  <c r="HS68" i="15"/>
  <c r="MB98" i="15"/>
  <c r="EG32" i="15"/>
  <c r="GU95" i="15"/>
  <c r="HW60" i="15"/>
  <c r="DA116" i="15"/>
  <c r="EL47" i="15"/>
  <c r="JS29" i="15"/>
  <c r="JT29" i="15"/>
  <c r="CJ44" i="15"/>
  <c r="MZ64" i="15"/>
  <c r="CV73" i="15"/>
  <c r="NS19" i="15"/>
  <c r="ID9" i="15"/>
  <c r="DB120" i="15"/>
  <c r="OE23" i="15"/>
  <c r="LC34" i="15"/>
  <c r="GN69" i="15"/>
  <c r="II39" i="15"/>
  <c r="LP64" i="15"/>
  <c r="CQ88" i="15"/>
  <c r="CJ31" i="15"/>
  <c r="IP55" i="15"/>
  <c r="FC6" i="15"/>
  <c r="GN60" i="15"/>
  <c r="DC18" i="15"/>
  <c r="GZ14" i="15"/>
  <c r="GN48" i="15"/>
  <c r="KS65" i="15"/>
  <c r="JM88" i="15"/>
  <c r="LW100" i="15"/>
  <c r="MY31" i="15"/>
  <c r="II45" i="15"/>
  <c r="DT78" i="15"/>
  <c r="GS29" i="15"/>
  <c r="DZ88" i="15"/>
  <c r="MY70" i="15"/>
  <c r="GB119" i="15"/>
  <c r="DH115" i="15"/>
  <c r="NW67" i="15"/>
  <c r="JA86" i="15"/>
  <c r="DB71" i="15"/>
  <c r="IJ109" i="15"/>
  <c r="LI17" i="15"/>
  <c r="HL62" i="15"/>
  <c r="KL54" i="15"/>
  <c r="GB115" i="15"/>
  <c r="HE52" i="15"/>
  <c r="JO28" i="15"/>
  <c r="HW98" i="15"/>
  <c r="LD34" i="15"/>
  <c r="IE9" i="15"/>
  <c r="NG120" i="15"/>
  <c r="DC120" i="15"/>
  <c r="KX84" i="15"/>
  <c r="LC38" i="15"/>
  <c r="JZ19" i="15"/>
  <c r="FO59" i="15"/>
  <c r="FQ75" i="15"/>
  <c r="NE117" i="15"/>
  <c r="HL28" i="15"/>
  <c r="CU52" i="15"/>
  <c r="DN93" i="15"/>
  <c r="KG88" i="15"/>
  <c r="IO36" i="15"/>
  <c r="EM84" i="15"/>
  <c r="MN52" i="15"/>
  <c r="NX95" i="15"/>
  <c r="GM56" i="15"/>
  <c r="CP22" i="15"/>
  <c r="CJ83" i="15"/>
  <c r="CW12" i="15"/>
  <c r="EW6" i="15"/>
  <c r="GU72" i="15"/>
  <c r="HQ101" i="15"/>
  <c r="FD80" i="15"/>
  <c r="IV100" i="15"/>
  <c r="EM80" i="15"/>
  <c r="GY66" i="15"/>
  <c r="EW39" i="15"/>
  <c r="CK9" i="15"/>
  <c r="FD88" i="15"/>
  <c r="GZ119" i="15"/>
  <c r="HX12" i="15"/>
  <c r="LE109" i="15"/>
  <c r="GT100" i="15"/>
  <c r="KW69" i="15"/>
  <c r="CU50" i="15"/>
  <c r="LU91" i="15"/>
  <c r="JT101" i="15"/>
  <c r="DY56" i="15"/>
  <c r="IO35" i="15"/>
  <c r="ER29" i="15"/>
  <c r="II96" i="15"/>
  <c r="HW72" i="15"/>
  <c r="MH59" i="15"/>
  <c r="KA36" i="15"/>
  <c r="JO53" i="15"/>
  <c r="IE56" i="15"/>
  <c r="IV49" i="15"/>
  <c r="NA52" i="15"/>
  <c r="NX89" i="15"/>
  <c r="GB6" i="15"/>
  <c r="EM90" i="15"/>
  <c r="LU55" i="15"/>
  <c r="LK70" i="15"/>
  <c r="OD100" i="15"/>
  <c r="HL55" i="15"/>
  <c r="NA119" i="15"/>
  <c r="DS67" i="15"/>
  <c r="JG8" i="15"/>
  <c r="MY17" i="15"/>
  <c r="DT109" i="15"/>
  <c r="ER68" i="15"/>
  <c r="NY13" i="15"/>
  <c r="KY67" i="15"/>
  <c r="NE94" i="15"/>
  <c r="GY61" i="15"/>
  <c r="CJ35" i="15"/>
  <c r="JB87" i="15"/>
  <c r="MS47" i="15"/>
  <c r="FU59" i="15"/>
  <c r="DM54" i="15"/>
  <c r="ES116" i="15"/>
  <c r="NR91" i="15"/>
  <c r="JT97" i="15"/>
  <c r="EX91" i="15"/>
  <c r="HA31" i="15"/>
  <c r="MZ12" i="15"/>
  <c r="HF94" i="15"/>
  <c r="JO48" i="15"/>
  <c r="HR44" i="15"/>
  <c r="IW33" i="15"/>
  <c r="CU57" i="15"/>
  <c r="MT92" i="15"/>
  <c r="LW12" i="15"/>
  <c r="KX47" i="15"/>
  <c r="CW60" i="15"/>
  <c r="KX54" i="15"/>
  <c r="DB109" i="15"/>
  <c r="FO38" i="15"/>
  <c r="FQ56" i="15"/>
  <c r="NW15" i="15"/>
  <c r="HW37" i="15"/>
  <c r="LO36" i="15"/>
  <c r="CV95" i="15"/>
  <c r="GI99" i="15"/>
  <c r="NQ64" i="15"/>
  <c r="NE38" i="15"/>
  <c r="HA120" i="15"/>
  <c r="KX15" i="15"/>
  <c r="HF56" i="15"/>
  <c r="JO13" i="15"/>
  <c r="FU97" i="15"/>
  <c r="CO40" i="15"/>
  <c r="GU28" i="15"/>
  <c r="FK20" i="15"/>
  <c r="EY82" i="15"/>
  <c r="LP82" i="15"/>
  <c r="DG100" i="15"/>
  <c r="EF99" i="15"/>
  <c r="GC47" i="15"/>
  <c r="NF56" i="15"/>
  <c r="NL55" i="15"/>
  <c r="KE26" i="15"/>
  <c r="MY107" i="15"/>
  <c r="JN78" i="15"/>
  <c r="NF35" i="15"/>
  <c r="DS54" i="15"/>
  <c r="HA47" i="15"/>
  <c r="EE29" i="15"/>
  <c r="DC32" i="15"/>
  <c r="IE21" i="15"/>
  <c r="CP55" i="15"/>
  <c r="JH118" i="15"/>
  <c r="GB31" i="15"/>
  <c r="EL7" i="15"/>
  <c r="HA55" i="15"/>
  <c r="HK84" i="15"/>
  <c r="NM90" i="15"/>
  <c r="CV117" i="15"/>
  <c r="GA108" i="15"/>
  <c r="DN20" i="15"/>
  <c r="EF57" i="15"/>
  <c r="EE57" i="15"/>
  <c r="MO16" i="15"/>
  <c r="LU24" i="15"/>
  <c r="JN52" i="15"/>
  <c r="GN25" i="15"/>
  <c r="JG30" i="15"/>
  <c r="KF88" i="15"/>
  <c r="JC87" i="15"/>
  <c r="KG29" i="15"/>
  <c r="FO55" i="15"/>
  <c r="OC14" i="15"/>
  <c r="NX90" i="15"/>
  <c r="IE39" i="15"/>
  <c r="EL100" i="15"/>
  <c r="MA57" i="15"/>
  <c r="GA41" i="15"/>
  <c r="MZ84" i="15"/>
  <c r="NW95" i="15"/>
  <c r="MZ43" i="15"/>
  <c r="GS72" i="15"/>
  <c r="HL35" i="15"/>
  <c r="FD57" i="15"/>
  <c r="IE87" i="15"/>
  <c r="GB108" i="15"/>
  <c r="EE21" i="15"/>
  <c r="FK41" i="15"/>
  <c r="FW83" i="15"/>
  <c r="HG38" i="15"/>
  <c r="HF38" i="15"/>
  <c r="HE38" i="15"/>
  <c r="NA73" i="15"/>
  <c r="MO49" i="15"/>
  <c r="NA11" i="15"/>
  <c r="DU52" i="15"/>
  <c r="FI75" i="15"/>
  <c r="ES27" i="15"/>
  <c r="MO98" i="15"/>
  <c r="JC77" i="15"/>
  <c r="EQ36" i="15"/>
  <c r="KM98" i="15"/>
  <c r="DI86" i="15"/>
  <c r="DC39" i="15"/>
  <c r="LQ44" i="15"/>
  <c r="LP74" i="15"/>
  <c r="EE33" i="15"/>
  <c r="JG82" i="15"/>
  <c r="JZ17" i="15"/>
  <c r="CI8" i="15"/>
  <c r="DA74" i="15"/>
  <c r="KS49" i="15"/>
  <c r="IW72" i="15"/>
  <c r="MN79" i="15"/>
  <c r="GM97" i="15"/>
  <c r="MN12" i="15"/>
  <c r="LJ117" i="15"/>
  <c r="DM6" i="15"/>
  <c r="FJ121" i="15"/>
  <c r="EQ10" i="15"/>
  <c r="DC42" i="15"/>
  <c r="KK78" i="15"/>
  <c r="CU9" i="15"/>
  <c r="JU118" i="15"/>
  <c r="LV86" i="15"/>
  <c r="LK84" i="15"/>
  <c r="CW40" i="15"/>
  <c r="GT27" i="15"/>
  <c r="IU14" i="15"/>
  <c r="DC45" i="15"/>
  <c r="MC98" i="15"/>
  <c r="HA21" i="15"/>
  <c r="KW43" i="15"/>
  <c r="MO69" i="15"/>
  <c r="MY19" i="15"/>
  <c r="DO20" i="15"/>
  <c r="NF29" i="15"/>
  <c r="DZ56" i="15"/>
  <c r="KF46" i="15"/>
  <c r="II63" i="15"/>
  <c r="EW58" i="15"/>
  <c r="EG88" i="15"/>
  <c r="GU106" i="15"/>
  <c r="DI26" i="15"/>
  <c r="MS79" i="15"/>
  <c r="NY88" i="15"/>
  <c r="HY119" i="15"/>
  <c r="NF22" i="15"/>
  <c r="NG22" i="15"/>
  <c r="NE22" i="15"/>
  <c r="IE43" i="15"/>
  <c r="GI23" i="15"/>
  <c r="EM66" i="15"/>
  <c r="KK58" i="15"/>
  <c r="NQ24" i="15"/>
  <c r="NQ66" i="15"/>
  <c r="HQ50" i="15"/>
  <c r="JT31" i="15"/>
  <c r="HK48" i="15"/>
  <c r="CQ30" i="15"/>
  <c r="EQ44" i="15"/>
  <c r="ER13" i="15"/>
  <c r="KL75" i="15"/>
  <c r="IQ95" i="15"/>
  <c r="FC84" i="15"/>
  <c r="IE83" i="15"/>
  <c r="JG9" i="15"/>
  <c r="MC84" i="15"/>
  <c r="GB22" i="15"/>
  <c r="LW79" i="15"/>
  <c r="EA69" i="15"/>
  <c r="HY10" i="15"/>
  <c r="NK59" i="15"/>
  <c r="NL59" i="15"/>
  <c r="KM25" i="15"/>
  <c r="MZ76" i="15"/>
  <c r="DO34" i="15"/>
  <c r="IE34" i="15"/>
  <c r="GT85" i="15"/>
  <c r="CK60" i="15"/>
  <c r="CJ60" i="15"/>
  <c r="CI60" i="15"/>
  <c r="DC14" i="15"/>
  <c r="KY115" i="15"/>
  <c r="NR43" i="15"/>
  <c r="NR10" i="15"/>
  <c r="LU68" i="15"/>
  <c r="KG7" i="15"/>
  <c r="HY49" i="15"/>
  <c r="MN56" i="15"/>
  <c r="HR78" i="15"/>
  <c r="LC99" i="15"/>
  <c r="KF58" i="15"/>
  <c r="ER35" i="15"/>
  <c r="HF39" i="15"/>
  <c r="FC120" i="15"/>
  <c r="JI17" i="15"/>
  <c r="DM40" i="15"/>
  <c r="JC82" i="15"/>
  <c r="OE15" i="15"/>
  <c r="MT13" i="15"/>
  <c r="IP39" i="15"/>
  <c r="IQ39" i="15"/>
  <c r="IO39" i="15"/>
  <c r="EA86" i="15"/>
  <c r="LO116" i="15"/>
  <c r="DG48" i="15"/>
  <c r="DB12" i="15"/>
  <c r="DA12" i="15"/>
  <c r="MY60" i="15"/>
  <c r="NA60" i="15"/>
  <c r="MZ60" i="15"/>
  <c r="JC48" i="15"/>
  <c r="HQ117" i="15"/>
  <c r="KY100" i="15"/>
  <c r="JS7" i="15"/>
  <c r="HY62" i="15"/>
  <c r="NK32" i="15"/>
  <c r="LU120" i="15"/>
  <c r="DI32" i="15"/>
  <c r="NY40" i="15"/>
  <c r="IQ22" i="15"/>
  <c r="IP22" i="15"/>
  <c r="IO22" i="15"/>
  <c r="HR71" i="15"/>
  <c r="FO109" i="15"/>
  <c r="KE50" i="15"/>
  <c r="KS86" i="15"/>
  <c r="GU35" i="15"/>
  <c r="HA74" i="15"/>
  <c r="JH43" i="15"/>
  <c r="MT83" i="15"/>
  <c r="LD44" i="15"/>
  <c r="EM48" i="15"/>
  <c r="NF109" i="15"/>
  <c r="MT63" i="15"/>
  <c r="DO16" i="15"/>
  <c r="MT56" i="15"/>
  <c r="IJ14" i="15"/>
  <c r="DT37" i="15"/>
  <c r="MN16" i="15"/>
  <c r="LK48" i="15"/>
  <c r="OE47" i="15"/>
  <c r="CJ73" i="15"/>
  <c r="HX66" i="15"/>
  <c r="JB20" i="15"/>
  <c r="FD64" i="15"/>
  <c r="IC99" i="15"/>
  <c r="CW78" i="15"/>
  <c r="GG115" i="15"/>
  <c r="DZ101" i="15"/>
  <c r="OE75" i="15"/>
  <c r="KE17" i="15"/>
  <c r="EG117" i="15"/>
  <c r="DS66" i="15"/>
  <c r="IO79" i="15"/>
  <c r="II20" i="15"/>
  <c r="IK20" i="15"/>
  <c r="IJ20" i="15"/>
  <c r="HS117" i="15"/>
  <c r="GM107" i="15"/>
  <c r="GO107" i="15"/>
  <c r="GH10" i="15"/>
  <c r="KM100" i="15"/>
  <c r="KX18" i="15"/>
  <c r="KW18" i="15"/>
  <c r="ES101" i="15"/>
  <c r="LC119" i="15"/>
  <c r="NM21" i="15"/>
  <c r="MU83" i="15"/>
  <c r="GG11" i="15"/>
  <c r="DG119" i="15"/>
  <c r="ID66" i="15"/>
  <c r="HW34" i="15"/>
  <c r="LC79" i="15"/>
  <c r="GA84" i="15"/>
  <c r="DU32" i="15"/>
  <c r="CV8" i="15"/>
  <c r="II72" i="15"/>
  <c r="MH72" i="15"/>
  <c r="NS6" i="15"/>
  <c r="DS46" i="15"/>
  <c r="NE7" i="15"/>
  <c r="FP85" i="15"/>
  <c r="JT67" i="15"/>
  <c r="CW101" i="15"/>
  <c r="LJ97" i="15"/>
  <c r="HF66" i="15"/>
  <c r="DA79" i="15"/>
  <c r="ES7" i="15"/>
  <c r="DS100" i="15"/>
  <c r="KG45" i="15"/>
  <c r="JS74" i="15"/>
  <c r="MH31" i="15"/>
  <c r="CI118" i="15"/>
  <c r="ER71" i="15"/>
  <c r="CW8" i="15"/>
  <c r="CU8" i="15"/>
  <c r="GC81" i="15"/>
  <c r="KY93" i="15"/>
  <c r="KX93" i="15"/>
  <c r="KW93" i="15"/>
  <c r="FV21" i="15"/>
  <c r="LU28" i="15"/>
  <c r="NA105" i="15"/>
  <c r="MZ105" i="15"/>
  <c r="MY105" i="15"/>
  <c r="IP47" i="15"/>
  <c r="IQ47" i="15"/>
  <c r="IO47" i="15"/>
  <c r="HA98" i="15"/>
  <c r="DO62" i="15"/>
  <c r="GU27" i="15"/>
  <c r="FP95" i="15"/>
  <c r="EM86" i="15"/>
  <c r="FU36" i="15"/>
  <c r="KW72" i="15"/>
  <c r="FK43" i="15"/>
  <c r="FI43" i="15"/>
  <c r="LE77" i="15"/>
  <c r="GC71" i="15"/>
  <c r="OD94" i="15"/>
  <c r="OE94" i="15"/>
  <c r="OC94" i="15"/>
  <c r="IQ90" i="15"/>
  <c r="NS95" i="15"/>
  <c r="LK67" i="15"/>
  <c r="NA57" i="15"/>
  <c r="GO33" i="15"/>
  <c r="HY50" i="15"/>
  <c r="KG12" i="15"/>
  <c r="OC116" i="15"/>
  <c r="OE116" i="15"/>
  <c r="OD116" i="15"/>
  <c r="KA6" i="15"/>
  <c r="GH38" i="15"/>
  <c r="DA30" i="15"/>
  <c r="FC96" i="15"/>
  <c r="KR30" i="15"/>
  <c r="MI47" i="15"/>
  <c r="ES54" i="15"/>
  <c r="DC88" i="15"/>
  <c r="EE30" i="15"/>
  <c r="GB117" i="15"/>
  <c r="CI63" i="15"/>
  <c r="CJ63" i="15"/>
  <c r="GO59" i="15"/>
  <c r="LI35" i="15"/>
  <c r="NW38" i="15"/>
  <c r="FI88" i="15"/>
  <c r="MO83" i="15"/>
  <c r="DU117" i="15"/>
  <c r="DY11" i="15"/>
  <c r="JS93" i="15"/>
  <c r="GA49" i="15"/>
  <c r="MZ92" i="15"/>
  <c r="ES74" i="15"/>
  <c r="MT58" i="15"/>
  <c r="IW60" i="15"/>
  <c r="IE117" i="15"/>
  <c r="IC117" i="15"/>
  <c r="ID117" i="15"/>
  <c r="JZ8" i="15"/>
  <c r="JY8" i="15"/>
  <c r="KA8" i="15"/>
  <c r="HY99" i="15"/>
  <c r="FW81" i="15"/>
  <c r="JC66" i="15"/>
  <c r="IW41" i="15"/>
  <c r="EM64" i="15"/>
  <c r="JC45" i="15"/>
  <c r="JB45" i="15"/>
  <c r="JA45" i="15"/>
  <c r="MC17" i="15"/>
  <c r="MA17" i="15"/>
  <c r="MB17" i="15"/>
  <c r="GC48" i="15"/>
  <c r="GB48" i="15"/>
  <c r="KG20" i="15"/>
  <c r="HQ18" i="15"/>
  <c r="JN101" i="15"/>
  <c r="JH115" i="15"/>
  <c r="HQ33" i="15"/>
  <c r="HS33" i="15"/>
  <c r="HR33" i="15"/>
  <c r="LQ48" i="15"/>
  <c r="LO48" i="15"/>
  <c r="LP48" i="15"/>
  <c r="CJ25" i="15"/>
  <c r="CK25" i="15"/>
  <c r="CI25" i="15"/>
  <c r="IO90" i="15"/>
  <c r="LP22" i="15"/>
  <c r="IK116" i="15"/>
  <c r="IJ116" i="15"/>
  <c r="LU46" i="15"/>
  <c r="LW46" i="15"/>
  <c r="LV46" i="15"/>
  <c r="OE36" i="15"/>
  <c r="OD36" i="15"/>
  <c r="OC36" i="15"/>
  <c r="MG116" i="15"/>
  <c r="MH116" i="15"/>
  <c r="MI116" i="15"/>
  <c r="MC87" i="15"/>
  <c r="MB87" i="15"/>
  <c r="MA87" i="15"/>
  <c r="CW64" i="15"/>
  <c r="IK21" i="15"/>
  <c r="EF43" i="15"/>
  <c r="ES84" i="15"/>
  <c r="FQ13" i="15"/>
  <c r="FO13" i="15"/>
  <c r="FP13" i="15"/>
  <c r="GB46" i="15"/>
  <c r="GC46" i="15"/>
  <c r="GA46" i="15"/>
  <c r="BK53" i="15"/>
  <c r="EG53" i="15"/>
  <c r="IQ77" i="15"/>
  <c r="IO77" i="15"/>
  <c r="IP77" i="15"/>
  <c r="GN26" i="15"/>
  <c r="IC71" i="15"/>
  <c r="ID71" i="15"/>
  <c r="IE71" i="15"/>
  <c r="DS52" i="15"/>
  <c r="DT52" i="15"/>
  <c r="DU75" i="15"/>
  <c r="DS75" i="15"/>
  <c r="DT75" i="15"/>
  <c r="GN88" i="15"/>
  <c r="GO77" i="15"/>
  <c r="GN77" i="15"/>
  <c r="GM77" i="15"/>
  <c r="ES79" i="15"/>
  <c r="KL91" i="15"/>
  <c r="HS78" i="15"/>
  <c r="JI24" i="15"/>
  <c r="MI98" i="15"/>
  <c r="NY106" i="15"/>
  <c r="DZ46" i="15"/>
  <c r="KL59" i="15"/>
  <c r="IJ95" i="15"/>
  <c r="FO49" i="15"/>
  <c r="BK22" i="15"/>
  <c r="EG22" i="15"/>
  <c r="OD26" i="15"/>
  <c r="MC16" i="15"/>
  <c r="EE48" i="15"/>
  <c r="DG51" i="15"/>
  <c r="DZ47" i="15"/>
  <c r="LE73" i="15"/>
  <c r="DH29" i="15"/>
  <c r="DT29" i="15"/>
  <c r="IQ10" i="15"/>
  <c r="IP10" i="15"/>
  <c r="KR63" i="15"/>
  <c r="KR15" i="15"/>
  <c r="NW116" i="15"/>
  <c r="OE82" i="15"/>
  <c r="OC82" i="15"/>
  <c r="EA16" i="15"/>
  <c r="DZ16" i="15"/>
  <c r="DY16" i="15"/>
  <c r="KG94" i="15"/>
  <c r="KF94" i="15"/>
  <c r="KE94" i="15"/>
  <c r="JZ81" i="15"/>
  <c r="JG50" i="15"/>
  <c r="IC100" i="15"/>
  <c r="ID100" i="15"/>
  <c r="IE100" i="15"/>
  <c r="FE36" i="15"/>
  <c r="FI6" i="15"/>
  <c r="NE68" i="15"/>
  <c r="AC41" i="21"/>
  <c r="W41" i="21"/>
  <c r="DO22" i="15"/>
  <c r="DN22" i="15"/>
  <c r="FJ59" i="15"/>
  <c r="NK105" i="15"/>
  <c r="NM105" i="15"/>
  <c r="NL105" i="15"/>
  <c r="CP41" i="15"/>
  <c r="IJ11" i="15"/>
  <c r="FK57" i="15"/>
  <c r="EW54" i="15"/>
  <c r="EX54" i="15"/>
  <c r="GO85" i="15"/>
  <c r="GM85" i="15"/>
  <c r="GN85" i="15"/>
  <c r="KG10" i="15"/>
  <c r="KE10" i="15"/>
  <c r="KF10" i="15"/>
  <c r="JZ23" i="15"/>
  <c r="NY83" i="15"/>
  <c r="GU41" i="15"/>
  <c r="GY68" i="15"/>
  <c r="FV62" i="15"/>
  <c r="HF96" i="15"/>
  <c r="DC54" i="15"/>
  <c r="DU42" i="15"/>
  <c r="DA8" i="15"/>
  <c r="KX63" i="15"/>
  <c r="DG87" i="15"/>
  <c r="GT53" i="15"/>
  <c r="GN105" i="15"/>
  <c r="HQ9" i="15"/>
  <c r="KR53" i="15"/>
  <c r="EL24" i="15"/>
  <c r="KX78" i="15"/>
  <c r="EE61" i="15"/>
  <c r="ER28" i="15"/>
  <c r="FJ65" i="15"/>
  <c r="JB27" i="15"/>
  <c r="NF115" i="15"/>
  <c r="HR32" i="15"/>
  <c r="EM89" i="15"/>
  <c r="MN60" i="15"/>
  <c r="NL107" i="15"/>
  <c r="LJ108" i="15"/>
  <c r="FO101" i="15"/>
  <c r="NQ14" i="15"/>
  <c r="LE78" i="15"/>
  <c r="KK16" i="15"/>
  <c r="LP80" i="15"/>
  <c r="CV99" i="15"/>
  <c r="JN120" i="15"/>
  <c r="ER121" i="15"/>
  <c r="KW58" i="15"/>
  <c r="KS50" i="15"/>
  <c r="LO84" i="15"/>
  <c r="HS79" i="15"/>
  <c r="FI55" i="15"/>
  <c r="NE61" i="15"/>
  <c r="LI42" i="15"/>
  <c r="DN41" i="15"/>
  <c r="LW116" i="15"/>
  <c r="HL86" i="15"/>
  <c r="EW57" i="15"/>
  <c r="EE10" i="15"/>
  <c r="FJ8" i="15"/>
  <c r="KR47" i="15"/>
  <c r="JT40" i="15"/>
  <c r="EY46" i="15"/>
  <c r="NL80" i="15"/>
  <c r="EW97" i="15"/>
  <c r="CQ20" i="15"/>
  <c r="MB86" i="15"/>
  <c r="NX34" i="15"/>
  <c r="IO28" i="15"/>
  <c r="LJ10" i="15"/>
  <c r="IP106" i="15"/>
  <c r="JS18" i="15"/>
  <c r="IP74" i="15"/>
  <c r="GM46" i="15"/>
  <c r="MA19" i="15"/>
  <c r="DS41" i="15"/>
  <c r="NF68" i="15"/>
  <c r="FJ57" i="15"/>
  <c r="EG23" i="15"/>
  <c r="OC60" i="15"/>
  <c r="KK6" i="15"/>
  <c r="MB30" i="15"/>
  <c r="FO87" i="15"/>
  <c r="CV28" i="15"/>
  <c r="NW107" i="15"/>
  <c r="GN41" i="15"/>
  <c r="FP72" i="15"/>
  <c r="JM115" i="15"/>
  <c r="IE76" i="15"/>
  <c r="KF99" i="15"/>
  <c r="LP37" i="15"/>
  <c r="GN39" i="15"/>
  <c r="LO43" i="15"/>
  <c r="GN106" i="15"/>
  <c r="FP67" i="15"/>
  <c r="KR75" i="15"/>
  <c r="FP100" i="15"/>
  <c r="GH87" i="15"/>
  <c r="MN76" i="15"/>
  <c r="NL99" i="15"/>
  <c r="MO33" i="15"/>
  <c r="CI36" i="15"/>
  <c r="NR90" i="15"/>
  <c r="FE54" i="15"/>
  <c r="EL94" i="15"/>
  <c r="OC121" i="15"/>
  <c r="GG120" i="15"/>
  <c r="MN21" i="15"/>
  <c r="DZ92" i="15"/>
  <c r="JG23" i="15"/>
  <c r="DZ52" i="15"/>
  <c r="DM105" i="15"/>
  <c r="MN115" i="15"/>
  <c r="MZ120" i="15"/>
  <c r="HF69" i="15"/>
  <c r="FK75" i="15"/>
  <c r="FC67" i="15"/>
  <c r="DZ63" i="15"/>
  <c r="ER85" i="15"/>
  <c r="MS118" i="15"/>
  <c r="NX29" i="15"/>
  <c r="MI23" i="15"/>
  <c r="EL11" i="15"/>
  <c r="LP117" i="15"/>
  <c r="KY109" i="15"/>
  <c r="JN8" i="15"/>
  <c r="JS66" i="15"/>
  <c r="DZ51" i="15"/>
  <c r="EF76" i="15"/>
  <c r="GO106" i="15"/>
  <c r="MN86" i="15"/>
  <c r="IO109" i="15"/>
  <c r="DG44" i="15"/>
  <c r="FI98" i="15"/>
  <c r="IQ78" i="15"/>
  <c r="HY74" i="15"/>
  <c r="IC6" i="15"/>
  <c r="LJ22" i="15"/>
  <c r="GU53" i="15"/>
  <c r="JN36" i="15"/>
  <c r="FV84" i="15"/>
  <c r="HQ46" i="15"/>
  <c r="FV109" i="15"/>
  <c r="JY75" i="15"/>
  <c r="LO40" i="15"/>
  <c r="NX119" i="15"/>
  <c r="FO28" i="15"/>
  <c r="LO11" i="15"/>
  <c r="FD9" i="15"/>
  <c r="CU72" i="15"/>
  <c r="JM27" i="15"/>
  <c r="DA71" i="15"/>
  <c r="IC42" i="15"/>
  <c r="GG108" i="15"/>
  <c r="FU48" i="15"/>
  <c r="KR25" i="15"/>
  <c r="MY84" i="15"/>
  <c r="CV57" i="15"/>
  <c r="JY69" i="15"/>
  <c r="KR19" i="15"/>
  <c r="HK6" i="15"/>
  <c r="NY90" i="15"/>
  <c r="EK100" i="15"/>
  <c r="JU6" i="15"/>
  <c r="NE86" i="15"/>
  <c r="II106" i="15"/>
  <c r="NG36" i="15"/>
  <c r="MY43" i="15"/>
  <c r="MG75" i="15"/>
  <c r="DY72" i="15"/>
  <c r="JN89" i="15"/>
  <c r="HX85" i="15"/>
  <c r="GN108" i="15"/>
  <c r="DG14" i="15"/>
  <c r="DY18" i="15"/>
  <c r="DH90" i="15"/>
  <c r="HS101" i="15"/>
  <c r="OD32" i="15"/>
  <c r="LP13" i="15"/>
  <c r="GU117" i="15"/>
  <c r="HL105" i="15"/>
  <c r="GY119" i="15"/>
  <c r="LQ42" i="15"/>
  <c r="NK36" i="15"/>
  <c r="ES29" i="15"/>
  <c r="LQ64" i="15"/>
  <c r="KS12" i="15"/>
  <c r="IO78" i="15"/>
  <c r="JM53" i="15"/>
  <c r="FU117" i="15"/>
  <c r="GN89" i="15"/>
  <c r="EL90" i="15"/>
  <c r="MI16" i="15"/>
  <c r="HR37" i="15"/>
  <c r="LE8" i="15"/>
  <c r="LI70" i="15"/>
  <c r="HM55" i="15"/>
  <c r="KX120" i="15"/>
  <c r="IE94" i="15"/>
  <c r="GY35" i="15"/>
  <c r="KW71" i="15"/>
  <c r="NF86" i="15"/>
  <c r="NW13" i="15"/>
  <c r="NF94" i="15"/>
  <c r="FU115" i="15"/>
  <c r="CI35" i="15"/>
  <c r="JZ44" i="15"/>
  <c r="FW63" i="15"/>
  <c r="DA73" i="15"/>
  <c r="KW84" i="15"/>
  <c r="FO12" i="15"/>
  <c r="EG44" i="15"/>
  <c r="GC92" i="15"/>
  <c r="EG66" i="15"/>
  <c r="ER116" i="15"/>
  <c r="HE43" i="15"/>
  <c r="II75" i="15"/>
  <c r="LI41" i="15"/>
  <c r="GZ31" i="15"/>
  <c r="NX20" i="15"/>
  <c r="DY46" i="15"/>
  <c r="IJ101" i="15"/>
  <c r="JH94" i="15"/>
  <c r="JY10" i="15"/>
  <c r="MM56" i="15"/>
  <c r="ER58" i="15"/>
  <c r="FU78" i="15"/>
  <c r="MU92" i="15"/>
  <c r="MN17" i="15"/>
  <c r="DZ69" i="15"/>
  <c r="KW47" i="15"/>
  <c r="DM93" i="15"/>
  <c r="KY54" i="15"/>
  <c r="ID109" i="15"/>
  <c r="JN11" i="15"/>
  <c r="KM87" i="15"/>
  <c r="LD51" i="15"/>
  <c r="DZ55" i="15"/>
  <c r="KL121" i="15"/>
  <c r="LP36" i="15"/>
  <c r="LK86" i="15"/>
  <c r="LK17" i="15"/>
  <c r="EE87" i="15"/>
  <c r="NX6" i="15"/>
  <c r="JZ26" i="15"/>
  <c r="IJ19" i="15"/>
  <c r="GT28" i="15"/>
  <c r="EW82" i="15"/>
  <c r="DH100" i="15"/>
  <c r="NR22" i="15"/>
  <c r="ER91" i="15"/>
  <c r="EG45" i="15"/>
  <c r="EM108" i="15"/>
  <c r="JT6" i="15"/>
  <c r="BK29" i="15"/>
  <c r="FD48" i="15"/>
  <c r="NF117" i="15"/>
  <c r="DA32" i="15"/>
  <c r="NG89" i="15"/>
  <c r="EK39" i="15"/>
  <c r="DU38" i="15"/>
  <c r="IV73" i="15"/>
  <c r="EL55" i="15"/>
  <c r="MO52" i="15"/>
  <c r="GY55" i="15"/>
  <c r="NK74" i="15"/>
  <c r="NL90" i="15"/>
  <c r="GA48" i="15"/>
  <c r="IV47" i="15"/>
  <c r="MM14" i="15"/>
  <c r="KR86" i="15"/>
  <c r="KS19" i="15"/>
  <c r="KA98" i="15"/>
  <c r="OD14" i="15"/>
  <c r="NF71" i="15"/>
  <c r="DU86" i="15"/>
  <c r="GC60" i="15"/>
  <c r="FI82" i="15"/>
  <c r="LU15" i="15"/>
  <c r="JM119" i="15"/>
  <c r="GM108" i="15"/>
  <c r="KA13" i="15"/>
  <c r="OC100" i="15"/>
  <c r="FP22" i="15"/>
  <c r="FP56" i="15"/>
  <c r="EF18" i="15"/>
  <c r="II116" i="15"/>
  <c r="ES92" i="15"/>
  <c r="HG70" i="15"/>
  <c r="MC28" i="15"/>
  <c r="NE89" i="15"/>
  <c r="NQ19" i="15"/>
  <c r="NM35" i="15"/>
  <c r="MI80" i="15"/>
  <c r="FQ43" i="15"/>
  <c r="FV58" i="15"/>
  <c r="IP86" i="15"/>
  <c r="JH39" i="15"/>
  <c r="LU60" i="15"/>
  <c r="MN50" i="15"/>
  <c r="JC71" i="15"/>
  <c r="GG51" i="15"/>
  <c r="JM33" i="15"/>
  <c r="JZ14" i="15"/>
  <c r="JB71" i="15"/>
  <c r="GM35" i="15"/>
  <c r="GZ45" i="15"/>
  <c r="FC43" i="15"/>
  <c r="IO27" i="15"/>
  <c r="CO11" i="15"/>
  <c r="JY118" i="15"/>
  <c r="HQ13" i="15"/>
  <c r="DU93" i="15"/>
  <c r="IP36" i="15"/>
  <c r="CV27" i="15"/>
  <c r="CW27" i="15"/>
  <c r="CU27" i="15"/>
  <c r="ES32" i="15"/>
  <c r="EQ32" i="15"/>
  <c r="ER32" i="15"/>
  <c r="MN14" i="15"/>
  <c r="KA101" i="15"/>
  <c r="KA69" i="15"/>
  <c r="OE24" i="15"/>
  <c r="MH46" i="15"/>
  <c r="FO60" i="15"/>
  <c r="NM55" i="15"/>
  <c r="FK76" i="15"/>
  <c r="NA47" i="15"/>
  <c r="NQ12" i="15"/>
  <c r="IW53" i="15"/>
  <c r="GG66" i="15"/>
  <c r="GI66" i="15"/>
  <c r="GH66" i="15"/>
  <c r="CU88" i="15"/>
  <c r="ES87" i="15"/>
  <c r="KA74" i="15"/>
  <c r="HA84" i="15"/>
  <c r="KR38" i="15"/>
  <c r="JU31" i="15"/>
  <c r="JU121" i="15"/>
  <c r="HG96" i="15"/>
  <c r="NK78" i="15"/>
  <c r="DA90" i="15"/>
  <c r="NF47" i="15"/>
  <c r="JO51" i="15"/>
  <c r="NW82" i="15"/>
  <c r="MM117" i="15"/>
  <c r="GU10" i="15"/>
  <c r="DT117" i="15"/>
  <c r="NW77" i="15"/>
  <c r="GM78" i="15"/>
  <c r="FK42" i="15"/>
  <c r="FI42" i="15"/>
  <c r="FJ42" i="15"/>
  <c r="JO99" i="15"/>
  <c r="KA60" i="15"/>
  <c r="HX10" i="15"/>
  <c r="MO46" i="15"/>
  <c r="CQ42" i="15"/>
  <c r="FJ14" i="15"/>
  <c r="NX32" i="15"/>
  <c r="ES76" i="15"/>
  <c r="HG39" i="15"/>
  <c r="GC7" i="15"/>
  <c r="EX29" i="15"/>
  <c r="MY38" i="15"/>
  <c r="KY12" i="15"/>
  <c r="MZ13" i="15"/>
  <c r="FQ8" i="15"/>
  <c r="GU58" i="15"/>
  <c r="KL42" i="15"/>
  <c r="FC78" i="15"/>
  <c r="MO99" i="15"/>
  <c r="NQ91" i="15"/>
  <c r="JU21" i="15"/>
  <c r="LW66" i="15"/>
  <c r="NW21" i="15"/>
  <c r="MM97" i="15"/>
  <c r="JY32" i="15"/>
  <c r="HG119" i="15"/>
  <c r="EG36" i="15"/>
  <c r="CU31" i="15"/>
  <c r="HX99" i="15"/>
  <c r="KY52" i="15"/>
  <c r="NY81" i="15"/>
  <c r="HG74" i="15"/>
  <c r="IE72" i="15"/>
  <c r="FV108" i="15"/>
  <c r="FW108" i="15"/>
  <c r="FU108" i="15"/>
  <c r="KM53" i="15"/>
  <c r="GB105" i="15"/>
  <c r="OC43" i="15"/>
  <c r="II38" i="15"/>
  <c r="EK85" i="15"/>
  <c r="FD14" i="15"/>
  <c r="HK101" i="15"/>
  <c r="DI70" i="15"/>
  <c r="CK109" i="15"/>
  <c r="GB95" i="15"/>
  <c r="KF108" i="15"/>
  <c r="DY91" i="15"/>
  <c r="HM7" i="15"/>
  <c r="CI20" i="15"/>
  <c r="LE20" i="15"/>
  <c r="FP65" i="15"/>
  <c r="KS52" i="15"/>
  <c r="KE93" i="15"/>
  <c r="CU109" i="15"/>
  <c r="KK63" i="15"/>
  <c r="HL23" i="15"/>
  <c r="NR26" i="15"/>
  <c r="KX95" i="15"/>
  <c r="IE41" i="15"/>
  <c r="EM29" i="15"/>
  <c r="CQ119" i="15"/>
  <c r="NG85" i="15"/>
  <c r="HG73" i="15"/>
  <c r="FE63" i="15"/>
  <c r="FC63" i="15"/>
  <c r="FD63" i="15"/>
  <c r="IV35" i="15"/>
  <c r="DU24" i="15"/>
  <c r="GB120" i="15"/>
  <c r="MN61" i="15"/>
  <c r="GT36" i="15"/>
  <c r="HF59" i="15"/>
  <c r="MG115" i="15"/>
  <c r="IC68" i="15"/>
  <c r="NL22" i="15"/>
  <c r="KG56" i="15"/>
  <c r="KE56" i="15"/>
  <c r="KF56" i="15"/>
  <c r="IP97" i="15"/>
  <c r="JU69" i="15"/>
  <c r="HM14" i="15"/>
  <c r="GU83" i="15"/>
  <c r="MC63" i="15"/>
  <c r="II97" i="15"/>
  <c r="MG49" i="15"/>
  <c r="GY91" i="15"/>
  <c r="HA91" i="15"/>
  <c r="JO107" i="15"/>
  <c r="JN107" i="15"/>
  <c r="JM107" i="15"/>
  <c r="FW6" i="15"/>
  <c r="FE55" i="15"/>
  <c r="LJ44" i="15"/>
  <c r="EA51" i="15"/>
  <c r="EL61" i="15"/>
  <c r="LU31" i="15"/>
  <c r="LV31" i="15"/>
  <c r="LW31" i="15"/>
  <c r="IQ24" i="15"/>
  <c r="CW25" i="15"/>
  <c r="JC24" i="15"/>
  <c r="KS77" i="15"/>
  <c r="LK26" i="15"/>
  <c r="MY97" i="15"/>
  <c r="NK19" i="15"/>
  <c r="KM55" i="15"/>
  <c r="MA36" i="15"/>
  <c r="FW55" i="15"/>
  <c r="FK101" i="15"/>
  <c r="GZ64" i="15"/>
  <c r="MM27" i="15"/>
  <c r="DO68" i="15"/>
  <c r="HS116" i="15"/>
  <c r="JM74" i="15"/>
  <c r="MB49" i="15"/>
  <c r="CO64" i="15"/>
  <c r="FP86" i="15"/>
  <c r="CU120" i="15"/>
  <c r="KY85" i="15"/>
  <c r="FQ70" i="15"/>
  <c r="NY65" i="15"/>
  <c r="KE38" i="15"/>
  <c r="IO75" i="15"/>
  <c r="MT51" i="15"/>
  <c r="FW77" i="15"/>
  <c r="EY31" i="15"/>
  <c r="KK105" i="15"/>
  <c r="IV86" i="15"/>
  <c r="LV120" i="15"/>
  <c r="FE34" i="15"/>
  <c r="GC25" i="15"/>
  <c r="GA25" i="15"/>
  <c r="GB25" i="15"/>
  <c r="FQ64" i="15"/>
  <c r="FU26" i="15"/>
  <c r="DU79" i="15"/>
  <c r="DT79" i="15"/>
  <c r="DS79" i="15"/>
  <c r="DC100" i="15"/>
  <c r="CJ69" i="15"/>
  <c r="JC98" i="15"/>
  <c r="HM98" i="15"/>
  <c r="NG73" i="15"/>
  <c r="HM45" i="15"/>
  <c r="GO13" i="15"/>
  <c r="FW68" i="15"/>
  <c r="MG7" i="15"/>
  <c r="MI7" i="15"/>
  <c r="BK87" i="15"/>
  <c r="EG87" i="15"/>
  <c r="KG34" i="15"/>
  <c r="DT17" i="15"/>
  <c r="CQ28" i="15"/>
  <c r="MO89" i="15"/>
  <c r="KM59" i="15"/>
  <c r="MC72" i="15"/>
  <c r="MU60" i="15"/>
  <c r="MG37" i="15"/>
  <c r="CK105" i="15"/>
  <c r="CI105" i="15"/>
  <c r="CJ105" i="15"/>
  <c r="FK117" i="15"/>
  <c r="FU25" i="15"/>
  <c r="FV25" i="15"/>
  <c r="FW25" i="15"/>
  <c r="EY6" i="15"/>
  <c r="DI59" i="15"/>
  <c r="MY29" i="15"/>
  <c r="CO48" i="15"/>
  <c r="EW8" i="15"/>
  <c r="KM49" i="15"/>
  <c r="MU55" i="15"/>
  <c r="FW38" i="15"/>
  <c r="LD83" i="15"/>
  <c r="MB95" i="15"/>
  <c r="IC58" i="15"/>
  <c r="MI8" i="15"/>
  <c r="IJ47" i="15"/>
  <c r="II47" i="15"/>
  <c r="IK47" i="15"/>
  <c r="CK43" i="15"/>
  <c r="MY54" i="15"/>
  <c r="OD42" i="15"/>
  <c r="ID39" i="15"/>
  <c r="ES45" i="15"/>
  <c r="HA94" i="15"/>
  <c r="IK25" i="15"/>
  <c r="II25" i="15"/>
  <c r="IJ25" i="15"/>
  <c r="NA54" i="15"/>
  <c r="JN65" i="15"/>
  <c r="LC23" i="15"/>
  <c r="OE35" i="15"/>
  <c r="KW28" i="15"/>
  <c r="LE55" i="15"/>
  <c r="LE100" i="15"/>
  <c r="CP23" i="15"/>
  <c r="HE33" i="15"/>
  <c r="FW101" i="15"/>
  <c r="DO75" i="15"/>
  <c r="DH78" i="15"/>
  <c r="EA89" i="15"/>
  <c r="DT31" i="15"/>
  <c r="KM48" i="15"/>
  <c r="OD121" i="15"/>
  <c r="DY52" i="15"/>
  <c r="JH66" i="15"/>
  <c r="JH67" i="15"/>
  <c r="IC87" i="15"/>
  <c r="FO25" i="15"/>
  <c r="GM14" i="15"/>
  <c r="LV90" i="15"/>
  <c r="ID6" i="15"/>
  <c r="JB86" i="15"/>
  <c r="DH64" i="15"/>
  <c r="EE66" i="15"/>
  <c r="ER120" i="15"/>
  <c r="ER80" i="15"/>
  <c r="GM32" i="15"/>
  <c r="EQ73" i="15"/>
  <c r="GN14" i="15"/>
  <c r="LK95" i="15"/>
  <c r="ER40" i="15"/>
  <c r="MA60" i="15"/>
  <c r="KQ82" i="15"/>
  <c r="CO73" i="15"/>
  <c r="DG64" i="15"/>
  <c r="EF66" i="15"/>
  <c r="JG71" i="15"/>
  <c r="NR7" i="15"/>
  <c r="LW24" i="15"/>
  <c r="GS107" i="15"/>
  <c r="HG43" i="15"/>
  <c r="NQ67" i="15"/>
  <c r="GM25" i="15"/>
  <c r="MA28" i="15"/>
  <c r="IC21" i="15"/>
  <c r="GO108" i="15"/>
  <c r="DI14" i="15"/>
  <c r="NL36" i="15"/>
  <c r="HX72" i="15"/>
  <c r="GM89" i="15"/>
  <c r="NW89" i="15"/>
  <c r="EK90" i="15"/>
  <c r="MH16" i="15"/>
  <c r="NY116" i="15"/>
  <c r="HL101" i="15"/>
  <c r="JY44" i="15"/>
  <c r="DU29" i="15"/>
  <c r="EE73" i="15"/>
  <c r="NS91" i="15"/>
  <c r="ES58" i="15"/>
  <c r="LO19" i="15"/>
  <c r="IP76" i="15"/>
  <c r="JM11" i="15"/>
  <c r="GN118" i="15"/>
  <c r="EF87" i="15"/>
  <c r="NF38" i="15"/>
  <c r="NW90" i="15"/>
  <c r="EE99" i="15"/>
  <c r="EQ91" i="15"/>
  <c r="KF26" i="15"/>
  <c r="NA107" i="15"/>
  <c r="JI118" i="15"/>
  <c r="EK7" i="15"/>
  <c r="NK90" i="15"/>
  <c r="KS116" i="15"/>
  <c r="KK7" i="15"/>
  <c r="MH20" i="15"/>
  <c r="JZ98" i="15"/>
  <c r="ER92" i="15"/>
  <c r="DN40" i="15"/>
  <c r="LV95" i="15"/>
  <c r="GM26" i="15"/>
  <c r="KL7" i="15"/>
  <c r="DN106" i="15"/>
  <c r="GS119" i="15"/>
  <c r="NG71" i="15"/>
  <c r="NQ98" i="15"/>
  <c r="IE116" i="15"/>
  <c r="DB24" i="15"/>
  <c r="DT64" i="15"/>
  <c r="MI42" i="15"/>
  <c r="BK59" i="15"/>
  <c r="EG59" i="15"/>
  <c r="FP81" i="15"/>
  <c r="KK121" i="15"/>
  <c r="EM54" i="15"/>
  <c r="HY9" i="15"/>
  <c r="HQ115" i="15"/>
  <c r="LQ121" i="15"/>
  <c r="HK56" i="15"/>
  <c r="HM56" i="15"/>
  <c r="KS95" i="15"/>
  <c r="KR51" i="15"/>
  <c r="GG86" i="15"/>
  <c r="EQ61" i="15"/>
  <c r="JO18" i="15"/>
  <c r="EF84" i="15"/>
  <c r="HF65" i="15"/>
  <c r="HK54" i="15"/>
  <c r="NL65" i="15"/>
  <c r="EY72" i="15"/>
  <c r="HK34" i="15"/>
  <c r="KY116" i="15"/>
  <c r="GS81" i="15"/>
  <c r="HK49" i="15"/>
  <c r="FO93" i="15"/>
  <c r="JO63" i="15"/>
  <c r="MS93" i="15"/>
  <c r="MI77" i="15"/>
  <c r="LV50" i="15"/>
  <c r="LW50" i="15"/>
  <c r="LU50" i="15"/>
  <c r="GB27" i="15"/>
  <c r="NK15" i="15"/>
  <c r="DU41" i="15"/>
  <c r="LO13" i="15"/>
  <c r="EA108" i="15"/>
  <c r="JM83" i="15"/>
  <c r="EG43" i="15"/>
  <c r="BK43" i="15"/>
  <c r="GO63" i="15"/>
  <c r="LQ91" i="15"/>
  <c r="MO121" i="15"/>
  <c r="NR46" i="15"/>
  <c r="GY27" i="15"/>
  <c r="KX55" i="15"/>
  <c r="NY24" i="15"/>
  <c r="NR63" i="15"/>
  <c r="LK75" i="15"/>
  <c r="IK31" i="15"/>
  <c r="MA34" i="15"/>
  <c r="GU48" i="15"/>
  <c r="JH45" i="15"/>
  <c r="KR12" i="15"/>
  <c r="DY90" i="15"/>
  <c r="CK86" i="15"/>
  <c r="DY26" i="15"/>
  <c r="OD38" i="15"/>
  <c r="IC77" i="15"/>
  <c r="JN66" i="15"/>
  <c r="KL107" i="15"/>
  <c r="DT42" i="15"/>
  <c r="LP81" i="15"/>
  <c r="MG28" i="15"/>
  <c r="IV83" i="15"/>
  <c r="OD82" i="15"/>
  <c r="DH30" i="15"/>
  <c r="GU63" i="15"/>
  <c r="JY56" i="15"/>
  <c r="JM37" i="15"/>
  <c r="HK115" i="15"/>
  <c r="CI99" i="15"/>
  <c r="JI52" i="15"/>
  <c r="DS20" i="15"/>
  <c r="KX39" i="15"/>
  <c r="GO50" i="15"/>
  <c r="IE37" i="15"/>
  <c r="NL50" i="15"/>
  <c r="KS42" i="15"/>
  <c r="KQ42" i="15"/>
  <c r="KR42" i="15"/>
  <c r="FK93" i="15"/>
  <c r="FJ93" i="15"/>
  <c r="FI93" i="15"/>
  <c r="KA100" i="15"/>
  <c r="NR74" i="15"/>
  <c r="JI21" i="15"/>
  <c r="JS20" i="15"/>
  <c r="MI18" i="15"/>
  <c r="MG18" i="15"/>
  <c r="HK14" i="15"/>
  <c r="DN107" i="15"/>
  <c r="CW13" i="15"/>
  <c r="CU13" i="15"/>
  <c r="CV13" i="15"/>
  <c r="FK37" i="15"/>
  <c r="GO118" i="15"/>
  <c r="JI43" i="15"/>
  <c r="DO69" i="15"/>
  <c r="JI63" i="15"/>
  <c r="FV79" i="15"/>
  <c r="LC69" i="15"/>
  <c r="LI30" i="15"/>
  <c r="NK120" i="15"/>
  <c r="LK59" i="15"/>
  <c r="NW52" i="15"/>
  <c r="CJ16" i="15"/>
  <c r="BK21" i="15"/>
  <c r="EG21" i="15"/>
  <c r="JH69" i="15"/>
  <c r="JI69" i="15"/>
  <c r="NS72" i="15"/>
  <c r="KL87" i="15"/>
  <c r="FE76" i="15"/>
  <c r="KS70" i="15"/>
  <c r="KG97" i="15"/>
  <c r="NR8" i="15"/>
  <c r="KM17" i="15"/>
  <c r="JS61" i="15"/>
  <c r="MZ18" i="15"/>
  <c r="NA18" i="15"/>
  <c r="KS59" i="15"/>
  <c r="EM24" i="15"/>
  <c r="IC107" i="15"/>
  <c r="ID107" i="15"/>
  <c r="IE107" i="15"/>
  <c r="KE119" i="15"/>
  <c r="MM18" i="15"/>
  <c r="KS18" i="15"/>
  <c r="FQ35" i="15"/>
  <c r="NS100" i="15"/>
  <c r="LE57" i="15"/>
  <c r="HQ89" i="15"/>
  <c r="HS89" i="15"/>
  <c r="HR89" i="15"/>
  <c r="HX44" i="15"/>
  <c r="LK42" i="15"/>
  <c r="OE72" i="15"/>
  <c r="OC72" i="15"/>
  <c r="OD72" i="15"/>
  <c r="II23" i="15"/>
  <c r="II115" i="15"/>
  <c r="JB69" i="15"/>
  <c r="KW101" i="15"/>
  <c r="NR23" i="15"/>
  <c r="OD22" i="15"/>
  <c r="CQ115" i="15"/>
  <c r="DS121" i="15"/>
  <c r="GH97" i="15"/>
  <c r="IQ116" i="15"/>
  <c r="CK68" i="15"/>
  <c r="GZ107" i="15"/>
  <c r="HR56" i="15"/>
  <c r="FW42" i="15"/>
  <c r="EA60" i="15"/>
  <c r="OD85" i="15"/>
  <c r="GA96" i="15"/>
  <c r="KW17" i="15"/>
  <c r="GA101" i="15"/>
  <c r="MB62" i="15"/>
  <c r="JO55" i="15"/>
  <c r="DM9" i="15"/>
  <c r="CO24" i="15"/>
  <c r="LW38" i="15"/>
  <c r="CV25" i="15"/>
  <c r="IK83" i="15"/>
  <c r="EY33" i="15"/>
  <c r="GI79" i="15"/>
  <c r="GG79" i="15"/>
  <c r="GH79" i="15"/>
  <c r="KY50" i="15"/>
  <c r="IK80" i="15"/>
  <c r="LO20" i="15"/>
  <c r="FO53" i="15"/>
  <c r="EF118" i="15"/>
  <c r="EY42" i="15"/>
  <c r="ER16" i="15"/>
  <c r="GI45" i="15"/>
  <c r="HY13" i="15"/>
  <c r="DU74" i="15"/>
  <c r="MN70" i="15"/>
  <c r="LQ7" i="15"/>
  <c r="IK117" i="15"/>
  <c r="HE7" i="15"/>
  <c r="JC67" i="15"/>
  <c r="KS6" i="15"/>
  <c r="DN50" i="15"/>
  <c r="GS93" i="15"/>
  <c r="EM93" i="15"/>
  <c r="HF101" i="15"/>
  <c r="MG66" i="15"/>
  <c r="DN23" i="15"/>
  <c r="ID27" i="15"/>
  <c r="DM71" i="15"/>
  <c r="NG65" i="15"/>
  <c r="JY80" i="15"/>
  <c r="JZ80" i="15"/>
  <c r="KA80" i="15"/>
  <c r="ES121" i="15"/>
  <c r="JO83" i="15"/>
  <c r="KG86" i="15"/>
  <c r="NW72" i="15"/>
  <c r="IQ38" i="15"/>
  <c r="DH75" i="15"/>
  <c r="LD85" i="15"/>
  <c r="MI97" i="15"/>
  <c r="DM59" i="15"/>
  <c r="LI82" i="15"/>
  <c r="DC76" i="15"/>
  <c r="CW36" i="15"/>
  <c r="MA44" i="15"/>
  <c r="HR66" i="15"/>
  <c r="MI105" i="15"/>
  <c r="KQ22" i="15"/>
  <c r="KR117" i="15"/>
  <c r="MH90" i="15"/>
  <c r="MI90" i="15"/>
  <c r="IK48" i="15"/>
  <c r="II48" i="15"/>
  <c r="IJ48" i="15"/>
  <c r="EY96" i="15"/>
  <c r="FV19" i="15"/>
  <c r="CQ19" i="15"/>
  <c r="EF75" i="15"/>
  <c r="KY88" i="15"/>
  <c r="JB91" i="15"/>
  <c r="DY106" i="15"/>
  <c r="KM38" i="15"/>
  <c r="LP52" i="15"/>
  <c r="LO52" i="15"/>
  <c r="LQ52" i="15"/>
  <c r="HQ81" i="15"/>
  <c r="HR81" i="15"/>
  <c r="MI53" i="15"/>
  <c r="MG53" i="15"/>
  <c r="MH53" i="15"/>
  <c r="DB83" i="15"/>
  <c r="EY14" i="15"/>
  <c r="GC100" i="15"/>
  <c r="KR13" i="15"/>
  <c r="LQ80" i="15"/>
  <c r="KR116" i="15"/>
  <c r="HY75" i="15"/>
  <c r="MO12" i="15"/>
  <c r="ER42" i="15"/>
  <c r="EQ42" i="15"/>
  <c r="MT77" i="15"/>
  <c r="NG80" i="15"/>
  <c r="JM32" i="15"/>
  <c r="DU14" i="15"/>
  <c r="NX100" i="15"/>
  <c r="IQ85" i="15"/>
  <c r="FC23" i="15"/>
  <c r="JS106" i="15"/>
  <c r="HQ77" i="15"/>
  <c r="DU89" i="15"/>
  <c r="BK46" i="15"/>
  <c r="EG46" i="15"/>
  <c r="FW80" i="15"/>
  <c r="KE90" i="15"/>
  <c r="DB85" i="15"/>
  <c r="DZ14" i="15"/>
  <c r="LU106" i="15"/>
  <c r="IW57" i="15"/>
  <c r="IP43" i="15"/>
  <c r="IQ43" i="15"/>
  <c r="IO43" i="15"/>
  <c r="HF118" i="15"/>
  <c r="FP15" i="15"/>
  <c r="CV115" i="15"/>
  <c r="CI93" i="15"/>
  <c r="OD71" i="15"/>
  <c r="KM52" i="15"/>
  <c r="LP18" i="15"/>
  <c r="I8" i="20"/>
  <c r="BN14" i="15"/>
  <c r="BL73" i="15"/>
  <c r="BM74" i="15"/>
  <c r="BN18" i="15"/>
  <c r="BN36" i="15"/>
  <c r="BN58" i="15"/>
  <c r="K17" i="20"/>
  <c r="BN34" i="15"/>
  <c r="N9" i="20"/>
  <c r="BM119" i="15"/>
  <c r="BN24" i="15"/>
  <c r="BL26" i="15"/>
  <c r="P34" i="20"/>
  <c r="M19" i="20"/>
  <c r="BN121" i="15"/>
  <c r="BN16" i="15"/>
  <c r="BN120" i="15"/>
  <c r="P22" i="20"/>
  <c r="BN7" i="15"/>
  <c r="BN40" i="15"/>
  <c r="BN41" i="15"/>
  <c r="BM58" i="15"/>
  <c r="I29" i="20"/>
  <c r="BN85" i="15"/>
  <c r="BN38" i="15"/>
  <c r="N17" i="20"/>
  <c r="BM89" i="15"/>
  <c r="BM88" i="15" s="1"/>
  <c r="BN99" i="15"/>
  <c r="I22" i="20"/>
  <c r="BN64" i="15"/>
  <c r="BM14" i="15"/>
  <c r="BL15" i="15"/>
  <c r="BL48" i="15"/>
  <c r="BM54" i="15"/>
  <c r="P18" i="20"/>
  <c r="BL28" i="15"/>
  <c r="BN15" i="15"/>
  <c r="K20" i="20"/>
  <c r="BL119" i="15"/>
  <c r="BL96" i="15"/>
  <c r="BM125" i="15" s="1"/>
  <c r="M32" i="20"/>
  <c r="BL27" i="15"/>
  <c r="BN37" i="15"/>
  <c r="H34" i="20"/>
  <c r="BN54" i="15"/>
  <c r="BM78" i="15"/>
  <c r="BN52" i="15"/>
  <c r="BM55" i="15"/>
  <c r="BN19" i="15"/>
  <c r="BN43" i="15"/>
  <c r="BL46" i="15"/>
  <c r="BN53" i="15"/>
  <c r="BM62" i="15"/>
  <c r="BM61" i="15"/>
  <c r="R30" i="20"/>
  <c r="H33" i="20"/>
  <c r="BM121" i="15"/>
  <c r="I30" i="20"/>
  <c r="BL25" i="15"/>
  <c r="M13" i="20"/>
  <c r="BN17" i="15"/>
  <c r="P29" i="20"/>
  <c r="BL120" i="15"/>
  <c r="N21" i="20"/>
  <c r="I28" i="20"/>
  <c r="BN86" i="15"/>
  <c r="BN101" i="15"/>
  <c r="BN42" i="15"/>
  <c r="K9" i="20"/>
  <c r="BL7" i="15"/>
  <c r="BN12" i="15"/>
  <c r="BN23" i="15"/>
  <c r="BN76" i="15"/>
  <c r="M8" i="20"/>
  <c r="BN60" i="15"/>
  <c r="BN83" i="15"/>
  <c r="BL20" i="15"/>
  <c r="BM77" i="15"/>
  <c r="N28" i="20"/>
  <c r="BM115" i="15"/>
  <c r="BM81" i="15"/>
  <c r="P20" i="20"/>
  <c r="BM80" i="15"/>
  <c r="BL30" i="15"/>
  <c r="BM73" i="15"/>
  <c r="BN32" i="15"/>
  <c r="BL41" i="15"/>
  <c r="BM35" i="15"/>
  <c r="P30" i="20"/>
  <c r="BM117" i="15"/>
  <c r="BL68" i="15"/>
  <c r="BM65" i="15"/>
  <c r="BL67" i="15"/>
  <c r="BM64" i="15"/>
  <c r="N29" i="20"/>
  <c r="BM116" i="15"/>
  <c r="P28" i="20"/>
  <c r="N15" i="20"/>
  <c r="BM56" i="15"/>
  <c r="BL79" i="15"/>
  <c r="BM18" i="15"/>
  <c r="K21" i="20"/>
  <c r="BM71" i="15"/>
  <c r="BL16" i="15"/>
  <c r="BN46" i="15"/>
  <c r="BM10" i="15"/>
  <c r="I20" i="20"/>
  <c r="BL49" i="15"/>
  <c r="BL100" i="15"/>
  <c r="I13" i="20"/>
  <c r="N8" i="20"/>
  <c r="BN9" i="15"/>
  <c r="BL80" i="15"/>
  <c r="BM100" i="15"/>
  <c r="BM82" i="15"/>
  <c r="K22" i="20"/>
  <c r="BL94" i="15"/>
  <c r="P19" i="20"/>
  <c r="BL19" i="15"/>
  <c r="BN65" i="15"/>
  <c r="BI151" i="15"/>
  <c r="BE30" i="15"/>
  <c r="BG30" i="15" s="1"/>
  <c r="BG31" i="15"/>
  <c r="BF168" i="15"/>
  <c r="BG168" i="15"/>
  <c r="BE168" i="15"/>
  <c r="BG169" i="15"/>
  <c r="BE169" i="15"/>
  <c r="BF169" i="15"/>
  <c r="BG13" i="15"/>
  <c r="BE12" i="15"/>
  <c r="BG12" i="15" s="1"/>
  <c r="BI153" i="15"/>
  <c r="BE167" i="15"/>
  <c r="BF167" i="15"/>
  <c r="BG167" i="15"/>
  <c r="E36" i="21"/>
  <c r="E35" i="21"/>
  <c r="D33" i="21"/>
  <c r="C33" i="21"/>
  <c r="BE47" i="15"/>
  <c r="BG47" i="15" s="1"/>
  <c r="BG52" i="15"/>
  <c r="BG166" i="15"/>
  <c r="BE166" i="15"/>
  <c r="BF166" i="15"/>
  <c r="I48" i="21"/>
  <c r="C32" i="21"/>
  <c r="E48" i="21"/>
  <c r="D32" i="21"/>
  <c r="E47" i="21"/>
  <c r="I47" i="21"/>
  <c r="C31" i="21"/>
  <c r="D31" i="21"/>
  <c r="AK107" i="15"/>
  <c r="AE39" i="15"/>
  <c r="AF45" i="15"/>
  <c r="W45" i="15"/>
  <c r="AM63" i="15"/>
  <c r="AE16" i="15"/>
  <c r="AJ46" i="15"/>
  <c r="AC82" i="15"/>
  <c r="AL116" i="15"/>
  <c r="AE63" i="15"/>
  <c r="W29" i="15"/>
  <c r="AE27" i="15"/>
  <c r="AH52" i="15"/>
  <c r="AE105" i="15"/>
  <c r="AE84" i="15"/>
  <c r="AG101" i="15"/>
  <c r="AC35" i="15"/>
  <c r="W48" i="15"/>
  <c r="Y38" i="15"/>
  <c r="Y106" i="15"/>
  <c r="W74" i="15"/>
  <c r="AG94" i="15"/>
  <c r="Y73" i="15"/>
  <c r="AH109" i="15"/>
  <c r="AA15" i="15"/>
  <c r="AH16" i="15"/>
  <c r="AK43" i="15"/>
  <c r="AA24" i="15"/>
  <c r="X62" i="15"/>
  <c r="AD39" i="15"/>
  <c r="AA68" i="15"/>
  <c r="AK63" i="15"/>
  <c r="AM44" i="15"/>
  <c r="AD62" i="15"/>
  <c r="AG19" i="15"/>
  <c r="W117" i="15"/>
  <c r="AE120" i="15"/>
  <c r="AI96" i="15"/>
  <c r="AL84" i="15"/>
  <c r="W96" i="15"/>
  <c r="AE45" i="15"/>
  <c r="AE77" i="15"/>
  <c r="AK16" i="15"/>
  <c r="Z61" i="15"/>
  <c r="Z37" i="15"/>
  <c r="AB87" i="15"/>
  <c r="AC39" i="15"/>
  <c r="AB46" i="15"/>
  <c r="AJ53" i="15"/>
  <c r="AL18" i="15"/>
  <c r="AJ93" i="15"/>
  <c r="AE55" i="15"/>
  <c r="Y62" i="15"/>
  <c r="Y83" i="15"/>
  <c r="X51" i="15"/>
  <c r="AM22" i="15"/>
  <c r="AM13" i="15"/>
  <c r="AA73" i="15"/>
  <c r="AL28" i="15"/>
  <c r="AB29" i="15"/>
  <c r="AI18" i="15"/>
  <c r="AC72" i="15"/>
  <c r="AH38" i="15"/>
  <c r="AE74" i="15"/>
  <c r="AC91" i="15"/>
  <c r="W83" i="15"/>
  <c r="AG34" i="15"/>
  <c r="AM100" i="15"/>
  <c r="AF40" i="15"/>
  <c r="AF71" i="15"/>
  <c r="Z75" i="15"/>
  <c r="W17" i="15"/>
  <c r="X52" i="15"/>
  <c r="AJ8" i="15"/>
  <c r="Y24" i="15"/>
  <c r="AJ21" i="15"/>
  <c r="AI43" i="15"/>
  <c r="Y96" i="15"/>
  <c r="AF54" i="15"/>
  <c r="W24" i="15"/>
  <c r="AL59" i="15"/>
  <c r="AC42" i="15"/>
  <c r="AI107" i="15"/>
  <c r="Z53" i="15"/>
  <c r="AL54" i="15"/>
  <c r="AA18" i="15"/>
  <c r="AF9" i="15"/>
  <c r="AJ41" i="15"/>
  <c r="X31" i="15"/>
  <c r="AH116" i="15"/>
  <c r="Y35" i="15"/>
  <c r="AE6" i="15"/>
  <c r="AH45" i="15"/>
  <c r="AF81" i="15"/>
  <c r="AK71" i="15"/>
  <c r="AH72" i="15"/>
  <c r="Y49" i="15"/>
  <c r="AL60" i="15"/>
  <c r="X105" i="15"/>
  <c r="W59" i="15"/>
  <c r="AL20" i="15"/>
  <c r="AC95" i="15"/>
  <c r="AC56" i="15"/>
  <c r="X108" i="15"/>
  <c r="AK50" i="15"/>
  <c r="AH98" i="15"/>
  <c r="AK22" i="15"/>
  <c r="AC14" i="15"/>
  <c r="AD54" i="15"/>
  <c r="AI10" i="15"/>
  <c r="AJ12" i="15"/>
  <c r="AD55" i="15"/>
  <c r="Z18" i="15"/>
  <c r="Y27" i="15"/>
  <c r="AM11" i="15"/>
  <c r="AK95" i="15"/>
  <c r="AI99" i="15"/>
  <c r="AH56" i="15"/>
  <c r="AF101" i="15"/>
  <c r="AB83" i="15"/>
  <c r="AC32" i="15"/>
  <c r="X97" i="15"/>
  <c r="AH41" i="15"/>
  <c r="AE26" i="15"/>
  <c r="AK85" i="15"/>
  <c r="AE10" i="15"/>
  <c r="Y37" i="15"/>
  <c r="AB48" i="15"/>
  <c r="AD70" i="15"/>
  <c r="AG33" i="15"/>
  <c r="AI40" i="15"/>
  <c r="AC116" i="15"/>
  <c r="AF84" i="15"/>
  <c r="AB47" i="15"/>
  <c r="AC34" i="15"/>
  <c r="AH68" i="15"/>
  <c r="W7" i="15"/>
  <c r="AI12" i="15"/>
  <c r="AH81" i="15"/>
  <c r="AI58" i="15"/>
  <c r="AJ31" i="15"/>
  <c r="AK84" i="15"/>
  <c r="AA48" i="15"/>
  <c r="AB67" i="15"/>
  <c r="AL96" i="15"/>
  <c r="AC12" i="15"/>
  <c r="X53" i="15"/>
  <c r="AL63" i="15"/>
  <c r="X13" i="15"/>
  <c r="AF74" i="15"/>
  <c r="AG109" i="15"/>
  <c r="AE85" i="15"/>
  <c r="AC65" i="15"/>
  <c r="AG8" i="15"/>
  <c r="X57" i="15"/>
  <c r="Y26" i="15"/>
  <c r="AE14" i="15"/>
  <c r="AE53" i="15"/>
  <c r="AB58" i="15"/>
  <c r="AA47" i="15"/>
  <c r="AG13" i="15"/>
  <c r="AE22" i="15"/>
  <c r="Y105" i="15"/>
  <c r="AK116" i="15"/>
  <c r="Y17" i="15"/>
  <c r="X99" i="15"/>
  <c r="AK99" i="15"/>
  <c r="AG39" i="15"/>
  <c r="AE118" i="15"/>
  <c r="AC21" i="15"/>
  <c r="AJ6" i="15"/>
  <c r="W39" i="15"/>
  <c r="AB84" i="15"/>
  <c r="AK25" i="15"/>
  <c r="AD18" i="15"/>
  <c r="X87" i="15"/>
  <c r="AE119" i="15"/>
  <c r="AH26" i="15"/>
  <c r="AD84" i="15"/>
  <c r="AH15" i="15"/>
  <c r="AI32" i="15"/>
  <c r="AK101" i="15"/>
  <c r="AA13" i="15"/>
  <c r="AH106" i="15"/>
  <c r="AI73" i="15"/>
  <c r="AA39" i="15"/>
  <c r="AE72" i="15"/>
  <c r="AB45" i="15"/>
  <c r="AA59" i="15"/>
  <c r="AH12" i="15"/>
  <c r="AA25" i="15"/>
  <c r="AD29" i="15"/>
  <c r="AM39" i="15"/>
  <c r="AD99" i="15"/>
  <c r="AF57" i="15"/>
  <c r="AC90" i="15"/>
  <c r="AH73" i="15"/>
  <c r="AH14" i="15"/>
  <c r="Z42" i="15"/>
  <c r="AL119" i="15"/>
  <c r="AM61" i="15"/>
  <c r="W76" i="15"/>
  <c r="AI27" i="15"/>
  <c r="AD109" i="15"/>
  <c r="AA28" i="15"/>
  <c r="AF50" i="15"/>
  <c r="Y80" i="15"/>
  <c r="AI82" i="15"/>
  <c r="W49" i="15"/>
  <c r="AG90" i="15"/>
  <c r="AI46" i="15"/>
  <c r="AB60" i="15"/>
  <c r="X101" i="15"/>
  <c r="AB71" i="15"/>
  <c r="AA108" i="15"/>
  <c r="AL109" i="15"/>
  <c r="AF55" i="15"/>
  <c r="X120" i="15"/>
  <c r="X39" i="15"/>
  <c r="AD59" i="15"/>
  <c r="AE61" i="15"/>
  <c r="AK10" i="15"/>
  <c r="Y84" i="15"/>
  <c r="AF11" i="15"/>
  <c r="AB30" i="15"/>
  <c r="X48" i="15"/>
  <c r="AA56" i="15"/>
  <c r="AH71" i="15"/>
  <c r="W58" i="15"/>
  <c r="AJ34" i="15"/>
  <c r="X11" i="15"/>
  <c r="AA67" i="15"/>
  <c r="AD37" i="15"/>
  <c r="AL50" i="15"/>
  <c r="AA66" i="15"/>
  <c r="AE49" i="15"/>
  <c r="AL48" i="15"/>
  <c r="Y119" i="15"/>
  <c r="X54" i="15"/>
  <c r="AC53" i="15"/>
  <c r="W90" i="15"/>
  <c r="Y52" i="15"/>
  <c r="X84" i="15"/>
  <c r="AI108" i="15"/>
  <c r="Y29" i="15"/>
  <c r="AH75" i="15"/>
  <c r="AD65" i="15"/>
  <c r="X15" i="15"/>
  <c r="AM87" i="15"/>
  <c r="Z33" i="15"/>
  <c r="AA30" i="15"/>
  <c r="Y79" i="15"/>
  <c r="AL62" i="15"/>
  <c r="AL24" i="15"/>
  <c r="AF92" i="15"/>
  <c r="AH58" i="15"/>
  <c r="AK77" i="15"/>
  <c r="AE37" i="15"/>
  <c r="AL42" i="15"/>
  <c r="AM20" i="15"/>
  <c r="AI35" i="15"/>
  <c r="AE58" i="15"/>
  <c r="AD15" i="15"/>
  <c r="AA115" i="15"/>
  <c r="AH118" i="15"/>
  <c r="AB117" i="15"/>
  <c r="AK46" i="15"/>
  <c r="AB53" i="15"/>
  <c r="AE42" i="15"/>
  <c r="AE99" i="15"/>
  <c r="AE24" i="15"/>
  <c r="AE62" i="15"/>
  <c r="AC31" i="15"/>
  <c r="AE100" i="15"/>
  <c r="AH97" i="15"/>
  <c r="AC62" i="15"/>
  <c r="AE54" i="15"/>
  <c r="AA90" i="15"/>
  <c r="AF118" i="15"/>
  <c r="AM93" i="15"/>
  <c r="AA75" i="15"/>
  <c r="AH120" i="15"/>
  <c r="AH9" i="15"/>
  <c r="AB78" i="15"/>
  <c r="X46" i="15"/>
  <c r="AB55" i="15"/>
  <c r="AC98" i="15"/>
  <c r="X30" i="15"/>
  <c r="AC115" i="15"/>
  <c r="AE94" i="15"/>
  <c r="AD60" i="15"/>
  <c r="X49" i="15"/>
  <c r="AG15" i="15"/>
  <c r="AH91" i="15"/>
  <c r="AH67" i="15"/>
  <c r="AK83" i="15"/>
  <c r="AB88" i="15"/>
  <c r="AL77" i="15"/>
  <c r="AG106" i="15"/>
  <c r="AI42" i="15"/>
  <c r="AB32" i="15"/>
  <c r="AL78" i="15"/>
  <c r="AE96" i="15"/>
  <c r="AD108" i="15"/>
  <c r="AE47" i="15"/>
  <c r="AL23" i="15"/>
  <c r="Y86" i="15"/>
  <c r="AL37" i="15"/>
  <c r="AK12" i="15"/>
  <c r="AL75" i="15"/>
  <c r="AA81" i="15"/>
  <c r="AH78" i="15"/>
  <c r="Z91" i="15"/>
  <c r="AD105" i="15"/>
  <c r="AE50" i="15"/>
  <c r="AI97" i="15"/>
  <c r="AK119" i="15"/>
  <c r="AF121" i="15"/>
  <c r="AI20" i="15"/>
  <c r="W120" i="15"/>
  <c r="AC60" i="15"/>
  <c r="AA55" i="15"/>
  <c r="AB92" i="15"/>
  <c r="AE73" i="15"/>
  <c r="AL25" i="15"/>
  <c r="AE38" i="15"/>
  <c r="W40" i="15"/>
  <c r="AH89" i="15"/>
  <c r="AA41" i="15"/>
  <c r="AF72" i="15"/>
  <c r="AJ7" i="15"/>
  <c r="AM107" i="15"/>
  <c r="Y100" i="15"/>
  <c r="AA61" i="15"/>
  <c r="AA34" i="15"/>
  <c r="AH19" i="15"/>
  <c r="AM33" i="15"/>
  <c r="AD31" i="15"/>
  <c r="AE76" i="15"/>
  <c r="Y11" i="15"/>
  <c r="AK33" i="15"/>
  <c r="AD100" i="15"/>
  <c r="X85" i="15"/>
  <c r="AA71" i="15"/>
  <c r="AK55" i="15"/>
  <c r="AE82" i="15"/>
  <c r="AA38" i="15"/>
  <c r="AA23" i="15"/>
  <c r="W41" i="15"/>
  <c r="Z95" i="15"/>
  <c r="AG57" i="15"/>
  <c r="X18" i="15"/>
  <c r="AB98" i="15"/>
  <c r="AC6" i="15"/>
  <c r="AI65" i="15"/>
  <c r="AA9" i="15"/>
  <c r="AH8" i="15"/>
  <c r="Y78" i="15"/>
  <c r="AI44" i="15"/>
  <c r="AF60" i="15"/>
  <c r="AI89" i="15"/>
  <c r="AJ19" i="15"/>
  <c r="AA118" i="15"/>
  <c r="AI57" i="15"/>
  <c r="AM10" i="15"/>
  <c r="AG91" i="15"/>
  <c r="AC8" i="15"/>
  <c r="AD116" i="15"/>
  <c r="AK65" i="15"/>
  <c r="AF52" i="15"/>
  <c r="Z82" i="15"/>
  <c r="AA105" i="15"/>
  <c r="AF58" i="15"/>
  <c r="W21" i="15"/>
  <c r="AJ30" i="15"/>
  <c r="AH50" i="15"/>
  <c r="AB23" i="15"/>
  <c r="AM57" i="15"/>
  <c r="AH22" i="15"/>
  <c r="AA97" i="15"/>
  <c r="Z57" i="15"/>
  <c r="AA52" i="15"/>
  <c r="AI23" i="15"/>
  <c r="AE31" i="15"/>
  <c r="AB96" i="15"/>
  <c r="AI39" i="15"/>
  <c r="AB118" i="15"/>
  <c r="AD26" i="15"/>
  <c r="AB77" i="15"/>
  <c r="AB57" i="15"/>
  <c r="Z17" i="15"/>
  <c r="AJ60" i="15"/>
  <c r="X96" i="15"/>
  <c r="AE65" i="15"/>
  <c r="AK82" i="15"/>
  <c r="AF70" i="15"/>
  <c r="AK61" i="15"/>
  <c r="AE9" i="15"/>
  <c r="AI24" i="15"/>
  <c r="AE80" i="15"/>
  <c r="AA17" i="15"/>
  <c r="AD76" i="15"/>
  <c r="AE71" i="15"/>
  <c r="AD118" i="15"/>
  <c r="AI19" i="15"/>
  <c r="W108" i="15"/>
  <c r="Y109" i="15"/>
  <c r="Y107" i="15"/>
  <c r="AL91" i="15"/>
  <c r="AF69" i="15"/>
  <c r="AB38" i="15"/>
  <c r="X42" i="15"/>
  <c r="X22" i="15"/>
  <c r="AL79" i="15"/>
  <c r="AK72" i="15"/>
  <c r="AD14" i="15"/>
  <c r="AM62" i="15"/>
  <c r="AA64" i="15"/>
  <c r="W33" i="15"/>
  <c r="AM31" i="15"/>
  <c r="Z74" i="15"/>
  <c r="AH121" i="15"/>
  <c r="AB39" i="15"/>
  <c r="X55" i="15"/>
  <c r="W121" i="15"/>
  <c r="AI37" i="15"/>
  <c r="AF18" i="15"/>
  <c r="Z35" i="15"/>
  <c r="AJ15" i="15"/>
  <c r="X10" i="15"/>
  <c r="AL44" i="15"/>
  <c r="AG92" i="15"/>
  <c r="AF117" i="15"/>
  <c r="AL17" i="15"/>
  <c r="AG40" i="15"/>
  <c r="W118" i="15"/>
  <c r="AB90" i="15"/>
  <c r="AK39" i="15"/>
  <c r="W51" i="15"/>
  <c r="AI51" i="15"/>
  <c r="AF35" i="15"/>
  <c r="AH24" i="15"/>
  <c r="AG72" i="15"/>
  <c r="AD94" i="15"/>
  <c r="AJ32" i="15"/>
  <c r="AI106" i="15"/>
  <c r="Y55" i="15"/>
  <c r="AF93" i="15"/>
  <c r="AK60" i="15"/>
  <c r="W32" i="15"/>
  <c r="AL74" i="15"/>
  <c r="AJ72" i="15"/>
  <c r="AA37" i="15"/>
  <c r="AE11" i="15"/>
  <c r="AJ79" i="15"/>
  <c r="AL106" i="15"/>
  <c r="Z84" i="15"/>
  <c r="Z90" i="15"/>
  <c r="AD28" i="15"/>
  <c r="AM90" i="15"/>
  <c r="AL49" i="15"/>
  <c r="AA27" i="15"/>
  <c r="AI98" i="15"/>
  <c r="AJ84" i="15"/>
  <c r="Y88" i="15"/>
  <c r="AG17" i="15"/>
  <c r="AE117" i="15"/>
  <c r="AI100" i="15"/>
  <c r="Z64" i="15"/>
  <c r="AK48" i="15"/>
  <c r="W25" i="15"/>
  <c r="AE78" i="15"/>
  <c r="AE79" i="15"/>
  <c r="Y23" i="15"/>
  <c r="AF78" i="15"/>
  <c r="AD53" i="15"/>
  <c r="AE101" i="15"/>
  <c r="AK42" i="15"/>
  <c r="AI87" i="15"/>
  <c r="Y45" i="15"/>
  <c r="AL52" i="15"/>
  <c r="AA92" i="15"/>
  <c r="AA87" i="15"/>
  <c r="AH99" i="15"/>
  <c r="AD83" i="15"/>
  <c r="AE116" i="15"/>
  <c r="AC13" i="15"/>
  <c r="AK121" i="15"/>
  <c r="AC63" i="15"/>
  <c r="AJ59" i="15"/>
  <c r="Y21" i="15"/>
  <c r="AJ42" i="15"/>
  <c r="AH55" i="15"/>
  <c r="Z93" i="15"/>
  <c r="AK80" i="15"/>
  <c r="AI52" i="15"/>
  <c r="AI25" i="15"/>
  <c r="AC33" i="15"/>
  <c r="AE33" i="15"/>
  <c r="AB13" i="15"/>
  <c r="AF77" i="15"/>
  <c r="AA79" i="15"/>
  <c r="Y22" i="15"/>
  <c r="AA32" i="15"/>
  <c r="X14" i="15"/>
  <c r="Z24" i="15"/>
  <c r="AK52" i="15"/>
  <c r="Y32" i="15"/>
  <c r="AB75" i="15"/>
  <c r="AA116" i="15"/>
  <c r="AH48" i="15"/>
  <c r="AH13" i="15"/>
  <c r="AL98" i="15"/>
  <c r="X86" i="15"/>
  <c r="AD106" i="15"/>
  <c r="AD35" i="15"/>
  <c r="AM21" i="15"/>
  <c r="AF47" i="15"/>
  <c r="AD27" i="15"/>
  <c r="AF90" i="15"/>
  <c r="AC59" i="15"/>
  <c r="AL83" i="15"/>
  <c r="AA84" i="15"/>
  <c r="Y53" i="15"/>
  <c r="AM35" i="15"/>
  <c r="AD10" i="15"/>
  <c r="AI55" i="15"/>
  <c r="AB64" i="15"/>
  <c r="Y87" i="15"/>
  <c r="AA45" i="15"/>
  <c r="Z54" i="15"/>
  <c r="AK91" i="15"/>
  <c r="AD48" i="15"/>
  <c r="AG21" i="15"/>
  <c r="AI17" i="15"/>
  <c r="AB35" i="15"/>
  <c r="AE89" i="15"/>
  <c r="AF116" i="15"/>
  <c r="Y46" i="15"/>
  <c r="AL19" i="15"/>
  <c r="AD72" i="15"/>
  <c r="AH53" i="15"/>
  <c r="X26" i="15"/>
  <c r="AF39" i="15"/>
  <c r="AA7" i="15"/>
  <c r="AA29" i="15"/>
  <c r="AH51" i="15"/>
  <c r="W109" i="15"/>
  <c r="Z29" i="15"/>
  <c r="AJ75" i="15"/>
  <c r="W86" i="15"/>
  <c r="AE97" i="15"/>
  <c r="AE30" i="15"/>
  <c r="AH28" i="15"/>
  <c r="AK44" i="15"/>
  <c r="Z66" i="15"/>
  <c r="W60" i="15"/>
  <c r="X32" i="15"/>
  <c r="AA101" i="15"/>
  <c r="AA54" i="15"/>
  <c r="AA74" i="15"/>
  <c r="AF10" i="15"/>
  <c r="AD41" i="15"/>
  <c r="Z89" i="15"/>
  <c r="AC106" i="15"/>
  <c r="AD117" i="15"/>
  <c r="AK64" i="15"/>
  <c r="AM55" i="15"/>
  <c r="AL46" i="15"/>
  <c r="AA76" i="15"/>
  <c r="AD58" i="15"/>
  <c r="AL99" i="15"/>
  <c r="AH107" i="15"/>
  <c r="AB70" i="15"/>
  <c r="AI59" i="15"/>
  <c r="W105" i="15"/>
  <c r="X59" i="15"/>
  <c r="AI49" i="15"/>
  <c r="AI48" i="15"/>
  <c r="AA58" i="15"/>
  <c r="AH18" i="15"/>
  <c r="AG52" i="15"/>
  <c r="AG63" i="15"/>
  <c r="AH83" i="15"/>
  <c r="AI38" i="15"/>
  <c r="AL12" i="15"/>
  <c r="Y61" i="15"/>
  <c r="AK32" i="15"/>
  <c r="AB56" i="15"/>
  <c r="AL16" i="15"/>
  <c r="Y117" i="15"/>
  <c r="AC107" i="15"/>
  <c r="AL33" i="15"/>
  <c r="AJ17" i="15"/>
  <c r="AI53" i="15"/>
  <c r="Y59" i="15"/>
  <c r="AH63" i="15"/>
  <c r="AL121" i="15"/>
  <c r="AD63" i="15"/>
  <c r="AA121" i="15"/>
  <c r="M21" i="20" l="1"/>
  <c r="BM32" i="15"/>
  <c r="BM72" i="15"/>
  <c r="BM40" i="15"/>
  <c r="M30" i="20"/>
  <c r="BL117" i="15"/>
  <c r="N20" i="20"/>
  <c r="BM92" i="15"/>
  <c r="BL35" i="15"/>
  <c r="BL74" i="15"/>
  <c r="BN31" i="15"/>
  <c r="BN62" i="15"/>
  <c r="BL69" i="15"/>
  <c r="BL70" i="15"/>
  <c r="BM60" i="15"/>
  <c r="BL17" i="15"/>
  <c r="BL57" i="15"/>
  <c r="BN57" i="15"/>
  <c r="BM30" i="15"/>
  <c r="BL58" i="15"/>
  <c r="BL82" i="15"/>
  <c r="BL52" i="15"/>
  <c r="BL8" i="15"/>
  <c r="N19" i="20"/>
  <c r="BM91" i="15"/>
  <c r="BN10" i="15"/>
  <c r="BL6" i="15"/>
  <c r="K8" i="20"/>
  <c r="BM57" i="15"/>
  <c r="I31" i="20"/>
  <c r="BL95" i="15"/>
  <c r="BM124" i="15" s="1"/>
  <c r="BN124" i="15" s="1"/>
  <c r="BO124" i="15" s="1"/>
  <c r="BN33" i="15"/>
  <c r="P9" i="20"/>
  <c r="BM7" i="15"/>
  <c r="BL60" i="15"/>
  <c r="BL121" i="15"/>
  <c r="I19" i="20"/>
  <c r="BL91" i="15"/>
  <c r="BM15" i="15"/>
  <c r="K28" i="20"/>
  <c r="BL115" i="15"/>
  <c r="K34" i="20"/>
  <c r="BL118" i="15"/>
  <c r="BL62" i="15"/>
  <c r="BL31" i="15"/>
  <c r="BN20" i="15"/>
  <c r="BL92" i="15"/>
  <c r="M20" i="20"/>
  <c r="BN87" i="15"/>
  <c r="P13" i="20"/>
  <c r="BL11" i="15"/>
  <c r="BL55" i="15"/>
  <c r="N18" i="20"/>
  <c r="BM90" i="15"/>
  <c r="BL50" i="15"/>
  <c r="BN61" i="15"/>
  <c r="BL42" i="15"/>
  <c r="K18" i="20"/>
  <c r="BN39" i="15"/>
  <c r="BM6" i="15"/>
  <c r="P8" i="20"/>
  <c r="BL21" i="15"/>
  <c r="BM39" i="15"/>
  <c r="BM13" i="15"/>
  <c r="BM8" i="15"/>
  <c r="BL65" i="15"/>
  <c r="BL12" i="15"/>
  <c r="BM31" i="15"/>
  <c r="BL34" i="15"/>
  <c r="K13" i="20"/>
  <c r="K29" i="20"/>
  <c r="BM33" i="15"/>
  <c r="BL32" i="15"/>
  <c r="BL101" i="15"/>
  <c r="BN11" i="15"/>
  <c r="BL18" i="15"/>
  <c r="BM12" i="15"/>
  <c r="BL14" i="15"/>
  <c r="BL56" i="15"/>
  <c r="K15" i="20"/>
  <c r="K31" i="20"/>
  <c r="BL81" i="15"/>
  <c r="BM41" i="15"/>
  <c r="M10" i="20"/>
  <c r="BL9" i="15"/>
  <c r="BL53" i="15"/>
  <c r="H32" i="20"/>
  <c r="H12" i="20"/>
  <c r="BL75" i="15"/>
  <c r="BL71" i="15"/>
  <c r="BL40" i="15"/>
  <c r="BN100" i="15"/>
  <c r="BM34" i="15"/>
  <c r="N13" i="20"/>
  <c r="K19" i="20"/>
  <c r="BL72" i="15"/>
  <c r="BN13" i="15"/>
  <c r="BN22" i="15"/>
  <c r="BM93" i="15"/>
  <c r="P21" i="20"/>
  <c r="L71" i="21" s="1"/>
  <c r="BM53" i="15"/>
  <c r="BL37" i="15"/>
  <c r="BL61" i="15"/>
  <c r="BM19" i="15"/>
  <c r="BN44" i="15"/>
  <c r="N22" i="20"/>
  <c r="BM94" i="15"/>
  <c r="BM101" i="15"/>
  <c r="BM46" i="15"/>
  <c r="BN63" i="15"/>
  <c r="BL45" i="15"/>
  <c r="M14" i="20"/>
  <c r="BM126" i="15"/>
  <c r="BM97" i="15"/>
  <c r="BM98" i="15" s="1"/>
  <c r="H30" i="20"/>
  <c r="BM63" i="15"/>
  <c r="BM52" i="15"/>
  <c r="BN55" i="15"/>
  <c r="BL89" i="15"/>
  <c r="BL88" i="15" s="1"/>
  <c r="I17" i="20"/>
  <c r="BL10" i="15"/>
  <c r="BL66" i="15"/>
  <c r="BM75" i="15"/>
  <c r="BL29" i="15"/>
  <c r="BL39" i="15"/>
  <c r="M29" i="20"/>
  <c r="BL116" i="15"/>
  <c r="BM21" i="15"/>
  <c r="BL54" i="15"/>
  <c r="BN35" i="15"/>
  <c r="BL59" i="15"/>
  <c r="M18" i="20"/>
  <c r="BL47" i="15"/>
  <c r="BN21" i="15"/>
  <c r="BL24" i="15"/>
  <c r="I12" i="20"/>
  <c r="H11" i="20"/>
  <c r="BL77" i="15"/>
  <c r="BL33" i="15"/>
  <c r="I21" i="20"/>
  <c r="E59" i="21" s="1"/>
  <c r="I59" i="21" s="1"/>
  <c r="BL93" i="15"/>
  <c r="BM42" i="15"/>
  <c r="BM59" i="15"/>
  <c r="BL63" i="15"/>
  <c r="BL13" i="15"/>
  <c r="H14" i="20"/>
  <c r="BL78" i="15"/>
  <c r="BL64" i="15"/>
  <c r="BM17" i="15"/>
  <c r="H16" i="20"/>
  <c r="BM84" i="15"/>
  <c r="BL90" i="15"/>
  <c r="I18" i="20"/>
  <c r="BL84" i="15"/>
  <c r="BM79" i="15"/>
  <c r="E62" i="21"/>
  <c r="D62" i="21" s="1"/>
  <c r="D63" i="21" s="1"/>
  <c r="H63" i="21" s="1"/>
  <c r="BN125" i="15"/>
  <c r="L68" i="21"/>
  <c r="E71" i="21"/>
  <c r="C71" i="21" s="1"/>
  <c r="C73" i="21" s="1"/>
  <c r="G73" i="21" s="1"/>
  <c r="E68" i="21"/>
  <c r="D68" i="21" s="1"/>
  <c r="D70" i="21" s="1"/>
  <c r="H70" i="21" s="1"/>
  <c r="L62" i="21"/>
  <c r="D48" i="21"/>
  <c r="H48" i="21"/>
  <c r="C36" i="21"/>
  <c r="C35" i="21"/>
  <c r="C48" i="21"/>
  <c r="G48" i="21"/>
  <c r="I49" i="21"/>
  <c r="H47" i="21"/>
  <c r="G47" i="21"/>
  <c r="D36" i="21"/>
  <c r="D35" i="21"/>
  <c r="E49" i="21"/>
  <c r="C47" i="21"/>
  <c r="D47" i="21"/>
  <c r="L59" i="21" l="1"/>
  <c r="C62" i="21"/>
  <c r="G62" i="21" s="1"/>
  <c r="D69" i="21"/>
  <c r="H69" i="21" s="1"/>
  <c r="E64" i="21"/>
  <c r="I64" i="21" s="1"/>
  <c r="I68" i="21"/>
  <c r="I62" i="21"/>
  <c r="E63" i="21"/>
  <c r="I63" i="21" s="1"/>
  <c r="C72" i="21"/>
  <c r="G72" i="21" s="1"/>
  <c r="H68" i="21"/>
  <c r="C68" i="21"/>
  <c r="C69" i="21" s="1"/>
  <c r="G69" i="21" s="1"/>
  <c r="E69" i="21"/>
  <c r="I69" i="21" s="1"/>
  <c r="D71" i="21"/>
  <c r="D72" i="21" s="1"/>
  <c r="H72" i="21" s="1"/>
  <c r="E70" i="21"/>
  <c r="I70" i="21" s="1"/>
  <c r="G71" i="21"/>
  <c r="D64" i="21"/>
  <c r="H64" i="21" s="1"/>
  <c r="D59" i="21"/>
  <c r="D61" i="21" s="1"/>
  <c r="H61" i="21" s="1"/>
  <c r="E60" i="21"/>
  <c r="I60" i="21" s="1"/>
  <c r="E73" i="21"/>
  <c r="I73" i="21" s="1"/>
  <c r="I71" i="21"/>
  <c r="H62" i="21"/>
  <c r="C59" i="21"/>
  <c r="G59" i="21" s="1"/>
  <c r="E61" i="21"/>
  <c r="I61" i="21" s="1"/>
  <c r="E72" i="21"/>
  <c r="I72" i="21" s="1"/>
  <c r="H49" i="21"/>
  <c r="H54" i="21" s="1"/>
  <c r="I54" i="21"/>
  <c r="I55" i="21"/>
  <c r="D49" i="21"/>
  <c r="E54" i="21"/>
  <c r="H96" i="21" s="1"/>
  <c r="E55" i="21"/>
  <c r="H97" i="21" s="1"/>
  <c r="C49" i="21"/>
  <c r="G49" i="21"/>
  <c r="C64" i="21" l="1"/>
  <c r="G64" i="21" s="1"/>
  <c r="C63" i="21"/>
  <c r="G63" i="21" s="1"/>
  <c r="C61" i="21"/>
  <c r="G61" i="21" s="1"/>
  <c r="C60" i="21"/>
  <c r="G60" i="21" s="1"/>
  <c r="C70" i="21"/>
  <c r="G70" i="21" s="1"/>
  <c r="G68" i="21"/>
  <c r="D73" i="21"/>
  <c r="H73" i="21" s="1"/>
  <c r="H71" i="21"/>
  <c r="H59" i="21"/>
  <c r="D60" i="21"/>
  <c r="H60" i="21" s="1"/>
  <c r="H55" i="21"/>
  <c r="C55" i="21"/>
  <c r="C54" i="21"/>
  <c r="G55" i="21"/>
  <c r="G54" i="21"/>
  <c r="D54" i="21"/>
  <c r="D55" i="21"/>
</calcChain>
</file>

<file path=xl/comments1.xml><?xml version="1.0" encoding="utf-8"?>
<comments xmlns="http://schemas.openxmlformats.org/spreadsheetml/2006/main">
  <authors>
    <author>Author</author>
  </authors>
  <commentList>
    <comment ref="AY10" authorId="0" shapeId="0">
      <text>
        <r>
          <rPr>
            <b/>
            <sz val="9"/>
            <color indexed="81"/>
            <rFont val="Tahoma"/>
            <family val="2"/>
          </rPr>
          <t>Author:</t>
        </r>
        <r>
          <rPr>
            <sz val="9"/>
            <color indexed="81"/>
            <rFont val="Tahoma"/>
            <family val="2"/>
          </rPr>
          <t xml:space="preserve">
domestic water use</t>
        </r>
      </text>
    </comment>
    <comment ref="AY11" authorId="0" shapeId="0">
      <text>
        <r>
          <rPr>
            <b/>
            <sz val="9"/>
            <color indexed="81"/>
            <rFont val="Tahoma"/>
            <family val="2"/>
          </rPr>
          <t>Author:</t>
        </r>
        <r>
          <rPr>
            <sz val="9"/>
            <color indexed="81"/>
            <rFont val="Tahoma"/>
            <family val="2"/>
          </rPr>
          <t xml:space="preserve">
domestic water use</t>
        </r>
      </text>
    </comment>
    <comment ref="AY44" authorId="0" shapeId="0">
      <text>
        <r>
          <rPr>
            <b/>
            <sz val="9"/>
            <color indexed="81"/>
            <rFont val="Tahoma"/>
            <family val="2"/>
          </rPr>
          <t>Author:</t>
        </r>
        <r>
          <rPr>
            <sz val="9"/>
            <color indexed="81"/>
            <rFont val="Tahoma"/>
            <family val="2"/>
          </rPr>
          <t xml:space="preserve">
domestic water use</t>
        </r>
      </text>
    </comment>
    <comment ref="AY45" authorId="0" shapeId="0">
      <text>
        <r>
          <rPr>
            <b/>
            <sz val="9"/>
            <color indexed="81"/>
            <rFont val="Tahoma"/>
            <family val="2"/>
          </rPr>
          <t>Author:</t>
        </r>
        <r>
          <rPr>
            <sz val="9"/>
            <color indexed="81"/>
            <rFont val="Tahoma"/>
            <family val="2"/>
          </rPr>
          <t xml:space="preserve">
domestic water use</t>
        </r>
      </text>
    </comment>
    <comment ref="AY47" authorId="0" shapeId="0">
      <text>
        <r>
          <rPr>
            <b/>
            <sz val="9"/>
            <color indexed="81"/>
            <rFont val="Tahoma"/>
            <family val="2"/>
          </rPr>
          <t>Author:</t>
        </r>
        <r>
          <rPr>
            <sz val="9"/>
            <color indexed="81"/>
            <rFont val="Tahoma"/>
            <family val="2"/>
          </rPr>
          <t xml:space="preserve">
domestic water use</t>
        </r>
      </text>
    </comment>
    <comment ref="AY48" authorId="0" shapeId="0">
      <text>
        <r>
          <rPr>
            <b/>
            <sz val="9"/>
            <color indexed="81"/>
            <rFont val="Tahoma"/>
            <family val="2"/>
          </rPr>
          <t>Author:</t>
        </r>
        <r>
          <rPr>
            <sz val="9"/>
            <color indexed="81"/>
            <rFont val="Tahoma"/>
            <family val="2"/>
          </rPr>
          <t xml:space="preserve">
domestic water use</t>
        </r>
      </text>
    </comment>
    <comment ref="IO70" authorId="0" shapeId="0">
      <text>
        <r>
          <rPr>
            <b/>
            <sz val="9"/>
            <color indexed="81"/>
            <rFont val="Tahoma"/>
            <family val="2"/>
          </rPr>
          <t>Author:</t>
        </r>
        <r>
          <rPr>
            <sz val="9"/>
            <color indexed="81"/>
            <rFont val="Tahoma"/>
            <family val="2"/>
          </rPr>
          <t xml:space="preserve">
Assumption:
TN = 10% of COD</t>
        </r>
      </text>
    </comment>
    <comment ref="KQ70" authorId="0" shapeId="0">
      <text>
        <r>
          <rPr>
            <b/>
            <sz val="9"/>
            <color indexed="81"/>
            <rFont val="Tahoma"/>
            <family val="2"/>
          </rPr>
          <t>Author:</t>
        </r>
        <r>
          <rPr>
            <sz val="9"/>
            <color indexed="81"/>
            <rFont val="Tahoma"/>
            <family val="2"/>
          </rPr>
          <t xml:space="preserve">
Assumption: TP = 2.5% of COD</t>
        </r>
      </text>
    </comment>
    <comment ref="C118" authorId="0" shapeId="0">
      <text>
        <r>
          <rPr>
            <sz val="9"/>
            <color indexed="81"/>
            <rFont val="Tahoma"/>
            <family val="2"/>
          </rPr>
          <t>Income class classification (1987):
LI: &lt;=480
LMI: 481 - 1,940
UMI: 1,941 - 6,000
HI: 6,000
Assumption: min. 4 cap/HH</t>
        </r>
      </text>
    </comment>
    <comment ref="D118" authorId="0" shapeId="0">
      <text>
        <r>
          <rPr>
            <b/>
            <sz val="9"/>
            <color indexed="81"/>
            <rFont val="Tahoma"/>
            <family val="2"/>
          </rPr>
          <t>Author:</t>
        </r>
        <r>
          <rPr>
            <sz val="9"/>
            <color indexed="81"/>
            <rFont val="Tahoma"/>
            <family val="2"/>
          </rPr>
          <t xml:space="preserve">
Income in US$/(HH*month)
Data from 1987</t>
        </r>
      </text>
    </comment>
    <comment ref="NQ122" authorId="0" shapeId="0">
      <text>
        <r>
          <rPr>
            <b/>
            <sz val="9"/>
            <color indexed="81"/>
            <rFont val="Tahoma"/>
            <family val="2"/>
          </rPr>
          <t>Author:</t>
        </r>
        <r>
          <rPr>
            <sz val="9"/>
            <color indexed="81"/>
            <rFont val="Tahoma"/>
            <family val="2"/>
          </rPr>
          <t xml:space="preserve">
Wet weather</t>
        </r>
      </text>
    </comment>
    <comment ref="NQ123" authorId="0" shapeId="0">
      <text>
        <r>
          <rPr>
            <b/>
            <sz val="9"/>
            <color indexed="81"/>
            <rFont val="Tahoma"/>
            <family val="2"/>
          </rPr>
          <t>Author:</t>
        </r>
        <r>
          <rPr>
            <sz val="9"/>
            <color indexed="81"/>
            <rFont val="Tahoma"/>
            <family val="2"/>
          </rPr>
          <t xml:space="preserve">
Proximity of stream</t>
        </r>
      </text>
    </comment>
    <comment ref="NQ125" authorId="0" shapeId="0">
      <text>
        <r>
          <rPr>
            <b/>
            <sz val="9"/>
            <color indexed="81"/>
            <rFont val="Tahoma"/>
            <family val="2"/>
          </rPr>
          <t>Author:</t>
        </r>
        <r>
          <rPr>
            <sz val="9"/>
            <color indexed="81"/>
            <rFont val="Tahoma"/>
            <family val="2"/>
          </rPr>
          <t xml:space="preserve">
Old network</t>
        </r>
      </text>
    </comment>
    <comment ref="BQ200" authorId="0" shapeId="0">
      <text>
        <r>
          <rPr>
            <b/>
            <sz val="9"/>
            <color indexed="81"/>
            <rFont val="Tahoma"/>
            <family val="2"/>
          </rPr>
          <t>Author:</t>
        </r>
        <r>
          <rPr>
            <sz val="9"/>
            <color indexed="81"/>
            <rFont val="Tahoma"/>
            <family val="2"/>
          </rPr>
          <t xml:space="preserve">
incl. Excreta &amp; anal cleansing water</t>
        </r>
      </text>
    </comment>
    <comment ref="BQ201" authorId="0" shapeId="0">
      <text>
        <r>
          <rPr>
            <b/>
            <sz val="9"/>
            <color indexed="81"/>
            <rFont val="Tahoma"/>
            <family val="2"/>
          </rPr>
          <t>Author:</t>
        </r>
        <r>
          <rPr>
            <sz val="9"/>
            <color indexed="81"/>
            <rFont val="Tahoma"/>
            <family val="2"/>
          </rPr>
          <t xml:space="preserve">
incl. Excreta &amp; anal cleansing water</t>
        </r>
      </text>
    </comment>
    <comment ref="BQ202" authorId="0" shapeId="0">
      <text>
        <r>
          <rPr>
            <b/>
            <sz val="9"/>
            <color indexed="81"/>
            <rFont val="Tahoma"/>
            <family val="2"/>
          </rPr>
          <t>Author:</t>
        </r>
        <r>
          <rPr>
            <sz val="9"/>
            <color indexed="81"/>
            <rFont val="Tahoma"/>
            <family val="2"/>
          </rPr>
          <t xml:space="preserve">
incl. Excreta &amp; anal cleansing water</t>
        </r>
      </text>
    </comment>
    <comment ref="NQ206" authorId="0" shapeId="0">
      <text>
        <r>
          <rPr>
            <b/>
            <sz val="9"/>
            <color indexed="81"/>
            <rFont val="Tahoma"/>
            <family val="2"/>
          </rPr>
          <t>Author:</t>
        </r>
        <r>
          <rPr>
            <sz val="9"/>
            <color indexed="81"/>
            <rFont val="Tahoma"/>
            <family val="2"/>
          </rPr>
          <t xml:space="preserve">
average ratio of groundwater infiltration with 75% of sewer below the ground</t>
        </r>
      </text>
    </comment>
    <comment ref="BE227" authorId="0" shapeId="0">
      <text>
        <r>
          <rPr>
            <b/>
            <sz val="9"/>
            <color indexed="81"/>
            <rFont val="Tahoma"/>
            <family val="2"/>
          </rPr>
          <t>Author:</t>
        </r>
        <r>
          <rPr>
            <sz val="9"/>
            <color indexed="81"/>
            <rFont val="Tahoma"/>
            <family val="2"/>
          </rPr>
          <t xml:space="preserve">
incl. infiltration</t>
        </r>
      </text>
    </comment>
    <comment ref="MS240" authorId="0" shapeId="0">
      <text>
        <r>
          <rPr>
            <b/>
            <sz val="9"/>
            <color indexed="81"/>
            <rFont val="Tahoma"/>
            <family val="2"/>
          </rPr>
          <t>Author:</t>
        </r>
        <r>
          <rPr>
            <sz val="9"/>
            <color indexed="81"/>
            <rFont val="Tahoma"/>
            <family val="2"/>
          </rPr>
          <t xml:space="preserve">
PFF for infiltration</t>
        </r>
      </text>
    </comment>
    <comment ref="FU243" authorId="0" shapeId="0">
      <text>
        <r>
          <rPr>
            <b/>
            <sz val="9"/>
            <color indexed="81"/>
            <rFont val="Tahoma"/>
            <family val="2"/>
          </rPr>
          <t>Author:</t>
        </r>
        <r>
          <rPr>
            <sz val="9"/>
            <color indexed="81"/>
            <rFont val="Tahoma"/>
            <family val="2"/>
          </rPr>
          <t xml:space="preserve">
Calculated as 2.25 * BOD</t>
        </r>
      </text>
    </comment>
    <comment ref="FU244" authorId="0" shapeId="0">
      <text>
        <r>
          <rPr>
            <b/>
            <sz val="9"/>
            <color indexed="81"/>
            <rFont val="Tahoma"/>
            <family val="2"/>
          </rPr>
          <t>Author:</t>
        </r>
        <r>
          <rPr>
            <sz val="9"/>
            <color indexed="81"/>
            <rFont val="Tahoma"/>
            <family val="2"/>
          </rPr>
          <t xml:space="preserve">
Calculated as 2.25 * BOD</t>
        </r>
      </text>
    </comment>
    <comment ref="OC244" authorId="0" shapeId="0">
      <text>
        <r>
          <rPr>
            <b/>
            <sz val="9"/>
            <color indexed="81"/>
            <rFont val="Tahoma"/>
            <family val="2"/>
          </rPr>
          <t>Author:</t>
        </r>
        <r>
          <rPr>
            <sz val="9"/>
            <color indexed="81"/>
            <rFont val="Tahoma"/>
            <family val="2"/>
          </rPr>
          <t xml:space="preserve">
Calculated as 65% of N total</t>
        </r>
      </text>
    </comment>
    <comment ref="FU245" authorId="0" shapeId="0">
      <text>
        <r>
          <rPr>
            <b/>
            <sz val="9"/>
            <color indexed="81"/>
            <rFont val="Tahoma"/>
            <family val="2"/>
          </rPr>
          <t>Author:</t>
        </r>
        <r>
          <rPr>
            <sz val="9"/>
            <color indexed="81"/>
            <rFont val="Tahoma"/>
            <family val="2"/>
          </rPr>
          <t xml:space="preserve">
Calculated as 2.25 * BOD</t>
        </r>
      </text>
    </comment>
    <comment ref="OC245" authorId="0" shapeId="0">
      <text>
        <r>
          <rPr>
            <b/>
            <sz val="9"/>
            <color indexed="81"/>
            <rFont val="Tahoma"/>
            <family val="2"/>
          </rPr>
          <t>Author:</t>
        </r>
        <r>
          <rPr>
            <sz val="9"/>
            <color indexed="81"/>
            <rFont val="Tahoma"/>
            <family val="2"/>
          </rPr>
          <t xml:space="preserve">
Calculated as 65% of N total</t>
        </r>
      </text>
    </comment>
    <comment ref="FU246" authorId="0" shapeId="0">
      <text>
        <r>
          <rPr>
            <b/>
            <sz val="9"/>
            <color indexed="81"/>
            <rFont val="Tahoma"/>
            <family val="2"/>
          </rPr>
          <t>Author:</t>
        </r>
        <r>
          <rPr>
            <sz val="9"/>
            <color indexed="81"/>
            <rFont val="Tahoma"/>
            <family val="2"/>
          </rPr>
          <t xml:space="preserve">
Calculated as 2.25 * BOD</t>
        </r>
      </text>
    </comment>
    <comment ref="OC246" authorId="0" shapeId="0">
      <text>
        <r>
          <rPr>
            <b/>
            <sz val="9"/>
            <color indexed="81"/>
            <rFont val="Tahoma"/>
            <family val="2"/>
          </rPr>
          <t>Author:</t>
        </r>
        <r>
          <rPr>
            <sz val="9"/>
            <color indexed="81"/>
            <rFont val="Tahoma"/>
            <family val="2"/>
          </rPr>
          <t xml:space="preserve">
Calculated as 65% of N total</t>
        </r>
      </text>
    </comment>
    <comment ref="FU247" authorId="0" shapeId="0">
      <text>
        <r>
          <rPr>
            <b/>
            <sz val="9"/>
            <color indexed="81"/>
            <rFont val="Tahoma"/>
            <family val="2"/>
          </rPr>
          <t>Author:</t>
        </r>
        <r>
          <rPr>
            <sz val="9"/>
            <color indexed="81"/>
            <rFont val="Tahoma"/>
            <family val="2"/>
          </rPr>
          <t xml:space="preserve">
Calculated as 2.25 * BOD</t>
        </r>
      </text>
    </comment>
    <comment ref="OC247" authorId="0" shapeId="0">
      <text>
        <r>
          <rPr>
            <b/>
            <sz val="9"/>
            <color indexed="81"/>
            <rFont val="Tahoma"/>
            <family val="2"/>
          </rPr>
          <t>Author:</t>
        </r>
        <r>
          <rPr>
            <sz val="9"/>
            <color indexed="81"/>
            <rFont val="Tahoma"/>
            <family val="2"/>
          </rPr>
          <t xml:space="preserve">
Calculated as 65% of N total</t>
        </r>
      </text>
    </comment>
    <comment ref="FU248" authorId="0" shapeId="0">
      <text>
        <r>
          <rPr>
            <b/>
            <sz val="9"/>
            <color indexed="81"/>
            <rFont val="Tahoma"/>
            <family val="2"/>
          </rPr>
          <t>Author:</t>
        </r>
        <r>
          <rPr>
            <sz val="9"/>
            <color indexed="81"/>
            <rFont val="Tahoma"/>
            <family val="2"/>
          </rPr>
          <t xml:space="preserve">
Calculated as 2.25 * BOD</t>
        </r>
      </text>
    </comment>
    <comment ref="OC248" authorId="0" shapeId="0">
      <text>
        <r>
          <rPr>
            <b/>
            <sz val="9"/>
            <color indexed="81"/>
            <rFont val="Tahoma"/>
            <family val="2"/>
          </rPr>
          <t>Author:</t>
        </r>
        <r>
          <rPr>
            <sz val="9"/>
            <color indexed="81"/>
            <rFont val="Tahoma"/>
            <family val="2"/>
          </rPr>
          <t xml:space="preserve">
Calculated as 65% of N total</t>
        </r>
      </text>
    </comment>
    <comment ref="FU249" authorId="0" shapeId="0">
      <text>
        <r>
          <rPr>
            <b/>
            <sz val="9"/>
            <color indexed="81"/>
            <rFont val="Tahoma"/>
            <family val="2"/>
          </rPr>
          <t>Author:</t>
        </r>
        <r>
          <rPr>
            <sz val="9"/>
            <color indexed="81"/>
            <rFont val="Tahoma"/>
            <family val="2"/>
          </rPr>
          <t xml:space="preserve">
Calculated as 2.25 * BOD</t>
        </r>
      </text>
    </comment>
    <comment ref="OC249" authorId="0" shapeId="0">
      <text>
        <r>
          <rPr>
            <b/>
            <sz val="9"/>
            <color indexed="81"/>
            <rFont val="Tahoma"/>
            <family val="2"/>
          </rPr>
          <t>Author:</t>
        </r>
        <r>
          <rPr>
            <sz val="9"/>
            <color indexed="81"/>
            <rFont val="Tahoma"/>
            <family val="2"/>
          </rPr>
          <t xml:space="preserve">
Calculated as 65% of N total</t>
        </r>
      </text>
    </comment>
    <comment ref="FU250" authorId="0" shapeId="0">
      <text>
        <r>
          <rPr>
            <b/>
            <sz val="9"/>
            <color indexed="81"/>
            <rFont val="Tahoma"/>
            <family val="2"/>
          </rPr>
          <t>Author:</t>
        </r>
        <r>
          <rPr>
            <sz val="9"/>
            <color indexed="81"/>
            <rFont val="Tahoma"/>
            <family val="2"/>
          </rPr>
          <t xml:space="preserve">
Calculated as 2.25 * BOD</t>
        </r>
      </text>
    </comment>
    <comment ref="OC250" authorId="0" shapeId="0">
      <text>
        <r>
          <rPr>
            <b/>
            <sz val="9"/>
            <color indexed="81"/>
            <rFont val="Tahoma"/>
            <family val="2"/>
          </rPr>
          <t>Author:</t>
        </r>
        <r>
          <rPr>
            <sz val="9"/>
            <color indexed="81"/>
            <rFont val="Tahoma"/>
            <family val="2"/>
          </rPr>
          <t xml:space="preserve">
Calculated as 65% of N total</t>
        </r>
      </text>
    </comment>
    <comment ref="FU251" authorId="0" shapeId="0">
      <text>
        <r>
          <rPr>
            <b/>
            <sz val="9"/>
            <color indexed="81"/>
            <rFont val="Tahoma"/>
            <family val="2"/>
          </rPr>
          <t>Author:</t>
        </r>
        <r>
          <rPr>
            <sz val="9"/>
            <color indexed="81"/>
            <rFont val="Tahoma"/>
            <family val="2"/>
          </rPr>
          <t xml:space="preserve">
Calculated as 2.25 * BOD</t>
        </r>
      </text>
    </comment>
    <comment ref="OC251" authorId="0" shapeId="0">
      <text>
        <r>
          <rPr>
            <b/>
            <sz val="9"/>
            <color indexed="81"/>
            <rFont val="Tahoma"/>
            <family val="2"/>
          </rPr>
          <t>Author:</t>
        </r>
        <r>
          <rPr>
            <sz val="9"/>
            <color indexed="81"/>
            <rFont val="Tahoma"/>
            <family val="2"/>
          </rPr>
          <t xml:space="preserve">
Calculated as 65% of N total</t>
        </r>
      </text>
    </comment>
    <comment ref="FU252" authorId="0" shapeId="0">
      <text>
        <r>
          <rPr>
            <b/>
            <sz val="9"/>
            <color indexed="81"/>
            <rFont val="Tahoma"/>
            <family val="2"/>
          </rPr>
          <t>Author:</t>
        </r>
        <r>
          <rPr>
            <sz val="9"/>
            <color indexed="81"/>
            <rFont val="Tahoma"/>
            <family val="2"/>
          </rPr>
          <t xml:space="preserve">
Calculated as 2.25 * BOD</t>
        </r>
      </text>
    </comment>
    <comment ref="OC252" authorId="0" shapeId="0">
      <text>
        <r>
          <rPr>
            <b/>
            <sz val="9"/>
            <color indexed="81"/>
            <rFont val="Tahoma"/>
            <family val="2"/>
          </rPr>
          <t>Author:</t>
        </r>
        <r>
          <rPr>
            <sz val="9"/>
            <color indexed="81"/>
            <rFont val="Tahoma"/>
            <family val="2"/>
          </rPr>
          <t xml:space="preserve">
Calculated as 65% of N total</t>
        </r>
      </text>
    </comment>
    <comment ref="BQ264" authorId="0" shapeId="0">
      <text>
        <r>
          <rPr>
            <b/>
            <sz val="9"/>
            <color indexed="81"/>
            <rFont val="Tahoma"/>
            <family val="2"/>
          </rPr>
          <t>Author:</t>
        </r>
        <r>
          <rPr>
            <sz val="9"/>
            <color indexed="81"/>
            <rFont val="Tahoma"/>
            <family val="2"/>
          </rPr>
          <t xml:space="preserve">
Toilet usage rate: 53%</t>
        </r>
      </text>
    </comment>
    <comment ref="BQ265" authorId="0" shapeId="0">
      <text>
        <r>
          <rPr>
            <b/>
            <sz val="9"/>
            <color indexed="81"/>
            <rFont val="Tahoma"/>
            <family val="2"/>
          </rPr>
          <t>Author:</t>
        </r>
        <r>
          <rPr>
            <sz val="9"/>
            <color indexed="81"/>
            <rFont val="Tahoma"/>
            <family val="2"/>
          </rPr>
          <t xml:space="preserve">
Toilet usage rate: 98%</t>
        </r>
      </text>
    </comment>
    <comment ref="BE266" authorId="0" shapeId="0">
      <text>
        <r>
          <rPr>
            <b/>
            <sz val="9"/>
            <color indexed="81"/>
            <rFont val="Tahoma"/>
            <family val="2"/>
          </rPr>
          <t>Author:</t>
        </r>
        <r>
          <rPr>
            <sz val="9"/>
            <color indexed="81"/>
            <rFont val="Tahoma"/>
            <family val="2"/>
          </rPr>
          <t xml:space="preserve">
Toilet usage rate: 80%</t>
        </r>
      </text>
    </comment>
    <comment ref="BE267" authorId="0" shapeId="0">
      <text>
        <r>
          <rPr>
            <b/>
            <sz val="9"/>
            <color indexed="81"/>
            <rFont val="Tahoma"/>
            <family val="2"/>
          </rPr>
          <t>Author:</t>
        </r>
        <r>
          <rPr>
            <sz val="9"/>
            <color indexed="81"/>
            <rFont val="Tahoma"/>
            <family val="2"/>
          </rPr>
          <t xml:space="preserve">
Toilet usage rate: 80%</t>
        </r>
      </text>
    </comment>
    <comment ref="AR290" authorId="0" shapeId="0">
      <text>
        <r>
          <rPr>
            <b/>
            <sz val="9"/>
            <color indexed="81"/>
            <rFont val="Tahoma"/>
            <family val="2"/>
          </rPr>
          <t>Author:</t>
        </r>
        <r>
          <rPr>
            <sz val="9"/>
            <color indexed="81"/>
            <rFont val="Tahoma"/>
            <family val="2"/>
          </rPr>
          <t xml:space="preserve">
No source mentioned</t>
        </r>
      </text>
    </comment>
    <comment ref="AR291" authorId="0" shapeId="0">
      <text>
        <r>
          <rPr>
            <b/>
            <sz val="9"/>
            <color indexed="81"/>
            <rFont val="Tahoma"/>
            <family val="2"/>
          </rPr>
          <t>Author:</t>
        </r>
        <r>
          <rPr>
            <sz val="9"/>
            <color indexed="81"/>
            <rFont val="Tahoma"/>
            <family val="2"/>
          </rPr>
          <t xml:space="preserve">
No source mentioned</t>
        </r>
      </text>
    </comment>
    <comment ref="AW291" authorId="0" shapeId="0">
      <text>
        <r>
          <rPr>
            <b/>
            <sz val="9"/>
            <color indexed="81"/>
            <rFont val="Tahoma"/>
            <family val="2"/>
          </rPr>
          <t>Author:</t>
        </r>
        <r>
          <rPr>
            <sz val="9"/>
            <color indexed="81"/>
            <rFont val="Tahoma"/>
            <family val="2"/>
          </rPr>
          <t xml:space="preserve">
Differentiated depending on water tariff:
Max: Flat rate
mean: metered with uniform tariff
Min: metered with progressive tariff</t>
        </r>
      </text>
    </comment>
    <comment ref="AR292" authorId="0" shapeId="0">
      <text>
        <r>
          <rPr>
            <b/>
            <sz val="9"/>
            <color indexed="81"/>
            <rFont val="Tahoma"/>
            <family val="2"/>
          </rPr>
          <t>Author:</t>
        </r>
        <r>
          <rPr>
            <sz val="9"/>
            <color indexed="81"/>
            <rFont val="Tahoma"/>
            <family val="2"/>
          </rPr>
          <t xml:space="preserve">
No source mentioned</t>
        </r>
      </text>
    </comment>
    <comment ref="AR293" authorId="0" shapeId="0">
      <text>
        <r>
          <rPr>
            <b/>
            <sz val="9"/>
            <color indexed="81"/>
            <rFont val="Tahoma"/>
            <family val="2"/>
          </rPr>
          <t>Author:</t>
        </r>
        <r>
          <rPr>
            <sz val="9"/>
            <color indexed="81"/>
            <rFont val="Tahoma"/>
            <family val="2"/>
          </rPr>
          <t xml:space="preserve">
No source mentioned</t>
        </r>
      </text>
    </comment>
    <comment ref="AR294" authorId="0" shapeId="0">
      <text>
        <r>
          <rPr>
            <b/>
            <sz val="9"/>
            <color indexed="81"/>
            <rFont val="Tahoma"/>
            <family val="2"/>
          </rPr>
          <t>Author:</t>
        </r>
        <r>
          <rPr>
            <sz val="9"/>
            <color indexed="81"/>
            <rFont val="Tahoma"/>
            <family val="2"/>
          </rPr>
          <t xml:space="preserve">
No source mentioned</t>
        </r>
      </text>
    </comment>
    <comment ref="AY296" authorId="0" shapeId="0">
      <text>
        <r>
          <rPr>
            <b/>
            <sz val="9"/>
            <color indexed="81"/>
            <rFont val="Tahoma"/>
            <family val="2"/>
          </rPr>
          <t>Author:</t>
        </r>
        <r>
          <rPr>
            <sz val="9"/>
            <color indexed="81"/>
            <rFont val="Tahoma"/>
            <family val="2"/>
          </rPr>
          <t xml:space="preserve">
domestic water use</t>
        </r>
      </text>
    </comment>
    <comment ref="AY297" authorId="0" shapeId="0">
      <text>
        <r>
          <rPr>
            <b/>
            <sz val="9"/>
            <color indexed="81"/>
            <rFont val="Tahoma"/>
            <family val="2"/>
          </rPr>
          <t>Author:</t>
        </r>
        <r>
          <rPr>
            <sz val="9"/>
            <color indexed="81"/>
            <rFont val="Tahoma"/>
            <family val="2"/>
          </rPr>
          <t xml:space="preserve">
domestic water use</t>
        </r>
      </text>
    </comment>
    <comment ref="AZ300" authorId="0" shapeId="0">
      <text>
        <r>
          <rPr>
            <b/>
            <sz val="9"/>
            <color indexed="81"/>
            <rFont val="Tahoma"/>
            <family val="2"/>
          </rPr>
          <t>Author:</t>
        </r>
        <r>
          <rPr>
            <sz val="9"/>
            <color indexed="81"/>
            <rFont val="Tahoma"/>
            <family val="2"/>
          </rPr>
          <t xml:space="preserve">
min/max range is +-SD</t>
        </r>
      </text>
    </comment>
    <comment ref="C325" authorId="0" shapeId="0">
      <text>
        <r>
          <rPr>
            <b/>
            <sz val="9"/>
            <color indexed="81"/>
            <rFont val="Tahoma"/>
            <family val="2"/>
          </rPr>
          <t>Author:</t>
        </r>
        <r>
          <rPr>
            <sz val="9"/>
            <color indexed="81"/>
            <rFont val="Tahoma"/>
            <family val="2"/>
          </rPr>
          <t xml:space="preserve">
Case study states avg. HH income of &gt; 280$/HH*month, residents with well-paid government and university positions</t>
        </r>
      </text>
    </comment>
    <comment ref="D325" authorId="0" shapeId="0">
      <text>
        <r>
          <rPr>
            <b/>
            <sz val="9"/>
            <color indexed="81"/>
            <rFont val="Tahoma"/>
            <family val="2"/>
          </rPr>
          <t>Author:</t>
        </r>
        <r>
          <rPr>
            <sz val="9"/>
            <color indexed="81"/>
            <rFont val="Tahoma"/>
            <family val="2"/>
          </rPr>
          <t xml:space="preserve">
&gt; 280$/HH*month</t>
        </r>
      </text>
    </comment>
    <comment ref="C326" authorId="0" shapeId="0">
      <text>
        <r>
          <rPr>
            <b/>
            <sz val="9"/>
            <color indexed="81"/>
            <rFont val="Tahoma"/>
            <family val="2"/>
          </rPr>
          <t>Author:</t>
        </r>
        <r>
          <rPr>
            <sz val="9"/>
            <color indexed="81"/>
            <rFont val="Tahoma"/>
            <family val="2"/>
          </rPr>
          <t xml:space="preserve">
Case study states avg. HH income of &gt; 280$/HH*month, residents with well-paid government and university positions</t>
        </r>
      </text>
    </comment>
    <comment ref="D326" authorId="0" shapeId="0">
      <text>
        <r>
          <rPr>
            <b/>
            <sz val="9"/>
            <color indexed="81"/>
            <rFont val="Tahoma"/>
            <family val="2"/>
          </rPr>
          <t>Author:</t>
        </r>
        <r>
          <rPr>
            <sz val="9"/>
            <color indexed="81"/>
            <rFont val="Tahoma"/>
            <family val="2"/>
          </rPr>
          <t xml:space="preserve">
&gt; 280$/HH*month</t>
        </r>
      </text>
    </comment>
    <comment ref="D329" authorId="0" shapeId="0">
      <text>
        <r>
          <rPr>
            <b/>
            <sz val="9"/>
            <color indexed="81"/>
            <rFont val="Tahoma"/>
            <family val="2"/>
          </rPr>
          <t>Author:</t>
        </r>
        <r>
          <rPr>
            <sz val="9"/>
            <color indexed="81"/>
            <rFont val="Tahoma"/>
            <family val="2"/>
          </rPr>
          <t xml:space="preserve">
ca. 220$/HH*month</t>
        </r>
      </text>
    </comment>
    <comment ref="IO333" authorId="0" shapeId="0">
      <text>
        <r>
          <rPr>
            <b/>
            <sz val="9"/>
            <color indexed="81"/>
            <rFont val="Tahoma"/>
            <family val="2"/>
          </rPr>
          <t>Author:</t>
        </r>
        <r>
          <rPr>
            <sz val="9"/>
            <color indexed="81"/>
            <rFont val="Tahoma"/>
            <family val="2"/>
          </rPr>
          <t xml:space="preserve">
NH4-N</t>
        </r>
      </text>
    </comment>
    <comment ref="KQ333" authorId="0" shapeId="0">
      <text>
        <r>
          <rPr>
            <b/>
            <sz val="9"/>
            <color indexed="81"/>
            <rFont val="Tahoma"/>
            <family val="2"/>
          </rPr>
          <t>Author:</t>
        </r>
        <r>
          <rPr>
            <sz val="9"/>
            <color indexed="81"/>
            <rFont val="Tahoma"/>
            <family val="2"/>
          </rPr>
          <t xml:space="preserve">
PO4-P</t>
        </r>
      </text>
    </comment>
    <comment ref="OK333" authorId="0" shapeId="0">
      <text>
        <r>
          <rPr>
            <b/>
            <sz val="9"/>
            <color indexed="81"/>
            <rFont val="Tahoma"/>
            <family val="2"/>
          </rPr>
          <t>Author:</t>
        </r>
        <r>
          <rPr>
            <sz val="9"/>
            <color indexed="81"/>
            <rFont val="Tahoma"/>
            <family val="2"/>
          </rPr>
          <t xml:space="preserve">
No effect if black-, grey- or mixed water</t>
        </r>
      </text>
    </comment>
    <comment ref="BK393" authorId="0" shapeId="0">
      <text>
        <r>
          <rPr>
            <b/>
            <sz val="9"/>
            <color indexed="81"/>
            <rFont val="Tahoma"/>
            <family val="2"/>
          </rPr>
          <t>Author:</t>
        </r>
        <r>
          <rPr>
            <sz val="9"/>
            <color indexed="81"/>
            <rFont val="Tahoma"/>
            <family val="2"/>
          </rPr>
          <t xml:space="preserve">
Calculated based on public water supply and domestic ww amounts. Values do not match the specific ww production rates!</t>
        </r>
      </text>
    </comment>
    <comment ref="OC399" authorId="0" shapeId="0">
      <text>
        <r>
          <rPr>
            <b/>
            <sz val="9"/>
            <color indexed="81"/>
            <rFont val="Tahoma"/>
            <family val="2"/>
          </rPr>
          <t>Author:</t>
        </r>
        <r>
          <rPr>
            <sz val="9"/>
            <color indexed="81"/>
            <rFont val="Tahoma"/>
            <family val="2"/>
          </rPr>
          <t xml:space="preserve">
High salinity explained with base salinity in water supply</t>
        </r>
      </text>
    </comment>
    <comment ref="DY404" authorId="0" shapeId="0">
      <text>
        <r>
          <rPr>
            <b/>
            <sz val="9"/>
            <color indexed="81"/>
            <rFont val="Tahoma"/>
            <family val="2"/>
          </rPr>
          <t>Author:</t>
        </r>
        <r>
          <rPr>
            <sz val="9"/>
            <color indexed="81"/>
            <rFont val="Tahoma"/>
            <family val="2"/>
          </rPr>
          <t xml:space="preserve">
incl. Toilet paper</t>
        </r>
      </text>
    </comment>
    <comment ref="EE404" authorId="0" shapeId="0">
      <text>
        <r>
          <rPr>
            <b/>
            <sz val="9"/>
            <color indexed="81"/>
            <rFont val="Tahoma"/>
            <family val="2"/>
          </rPr>
          <t>Author:</t>
        </r>
        <r>
          <rPr>
            <sz val="9"/>
            <color indexed="81"/>
            <rFont val="Tahoma"/>
            <family val="2"/>
          </rPr>
          <t xml:space="preserve">
incl. Toilet paper</t>
        </r>
      </text>
    </comment>
    <comment ref="GA404" authorId="0" shapeId="0">
      <text>
        <r>
          <rPr>
            <b/>
            <sz val="9"/>
            <color indexed="81"/>
            <rFont val="Tahoma"/>
            <family val="2"/>
          </rPr>
          <t>Author:</t>
        </r>
        <r>
          <rPr>
            <sz val="9"/>
            <color indexed="81"/>
            <rFont val="Tahoma"/>
            <family val="2"/>
          </rPr>
          <t xml:space="preserve">
incl. Toilet paper</t>
        </r>
      </text>
    </comment>
    <comment ref="GG404" authorId="0" shapeId="0">
      <text>
        <r>
          <rPr>
            <b/>
            <sz val="9"/>
            <color indexed="81"/>
            <rFont val="Tahoma"/>
            <family val="2"/>
          </rPr>
          <t>Author:</t>
        </r>
        <r>
          <rPr>
            <sz val="9"/>
            <color indexed="81"/>
            <rFont val="Tahoma"/>
            <family val="2"/>
          </rPr>
          <t xml:space="preserve">
incl. Toilet paper</t>
        </r>
      </text>
    </comment>
    <comment ref="D405" authorId="0" shapeId="0">
      <text>
        <r>
          <rPr>
            <b/>
            <sz val="9"/>
            <color indexed="81"/>
            <rFont val="Tahoma"/>
            <family val="2"/>
          </rPr>
          <t>Author:</t>
        </r>
        <r>
          <rPr>
            <sz val="9"/>
            <color indexed="81"/>
            <rFont val="Tahoma"/>
            <family val="2"/>
          </rPr>
          <t xml:space="preserve">
Income per cap. Per year</t>
        </r>
      </text>
    </comment>
    <comment ref="AZ409" authorId="0" shapeId="0">
      <text>
        <r>
          <rPr>
            <b/>
            <sz val="9"/>
            <color indexed="81"/>
            <rFont val="Tahoma"/>
            <family val="2"/>
          </rPr>
          <t>Author:</t>
        </r>
        <r>
          <rPr>
            <sz val="9"/>
            <color indexed="81"/>
            <rFont val="Tahoma"/>
            <family val="2"/>
          </rPr>
          <t xml:space="preserve">
25 % and 75 % for min./max. values</t>
        </r>
      </text>
    </comment>
    <comment ref="FU441" authorId="0" shapeId="0">
      <text>
        <r>
          <rPr>
            <b/>
            <sz val="9"/>
            <color indexed="81"/>
            <rFont val="Tahoma"/>
            <family val="2"/>
          </rPr>
          <t>Author:</t>
        </r>
        <r>
          <rPr>
            <sz val="9"/>
            <color indexed="81"/>
            <rFont val="Tahoma"/>
            <family val="2"/>
          </rPr>
          <t xml:space="preserve">
Calculation based on estimation: avg. HH size = 5.25 cap/HH</t>
        </r>
      </text>
    </comment>
    <comment ref="IO441" authorId="0" shapeId="0">
      <text>
        <r>
          <rPr>
            <b/>
            <sz val="9"/>
            <color indexed="81"/>
            <rFont val="Tahoma"/>
            <family val="2"/>
          </rPr>
          <t>Author:</t>
        </r>
        <r>
          <rPr>
            <sz val="9"/>
            <color indexed="81"/>
            <rFont val="Tahoma"/>
            <family val="2"/>
          </rPr>
          <t xml:space="preserve">
Calculation based on estimation: avg. HH size = 5.25 cap/HH</t>
        </r>
      </text>
    </comment>
    <comment ref="KQ441" authorId="0" shapeId="0">
      <text>
        <r>
          <rPr>
            <b/>
            <sz val="9"/>
            <color indexed="81"/>
            <rFont val="Tahoma"/>
            <family val="2"/>
          </rPr>
          <t>Author:</t>
        </r>
        <r>
          <rPr>
            <sz val="9"/>
            <color indexed="81"/>
            <rFont val="Tahoma"/>
            <family val="2"/>
          </rPr>
          <t xml:space="preserve">
Calculation based on estimation: avg. HH size = 5.25 cap/HH</t>
        </r>
      </text>
    </comment>
    <comment ref="FU442" authorId="0" shapeId="0">
      <text>
        <r>
          <rPr>
            <b/>
            <sz val="9"/>
            <color indexed="81"/>
            <rFont val="Tahoma"/>
            <family val="2"/>
          </rPr>
          <t>Author:</t>
        </r>
        <r>
          <rPr>
            <sz val="9"/>
            <color indexed="81"/>
            <rFont val="Tahoma"/>
            <family val="2"/>
          </rPr>
          <t xml:space="preserve">
Calculation based on estimation: avg. HH size = 5.25 cap/HH</t>
        </r>
      </text>
    </comment>
    <comment ref="IO442" authorId="0" shapeId="0">
      <text>
        <r>
          <rPr>
            <b/>
            <sz val="9"/>
            <color indexed="81"/>
            <rFont val="Tahoma"/>
            <family val="2"/>
          </rPr>
          <t>Author:</t>
        </r>
        <r>
          <rPr>
            <sz val="9"/>
            <color indexed="81"/>
            <rFont val="Tahoma"/>
            <family val="2"/>
          </rPr>
          <t xml:space="preserve">
Calculation based on estimation: avg. HH size = 5.25 cap/HH</t>
        </r>
      </text>
    </comment>
    <comment ref="KQ442" authorId="0" shapeId="0">
      <text>
        <r>
          <rPr>
            <b/>
            <sz val="9"/>
            <color indexed="81"/>
            <rFont val="Tahoma"/>
            <family val="2"/>
          </rPr>
          <t>Author:</t>
        </r>
        <r>
          <rPr>
            <sz val="9"/>
            <color indexed="81"/>
            <rFont val="Tahoma"/>
            <family val="2"/>
          </rPr>
          <t xml:space="preserve">
Calculation based on estimation: avg. HH size = 5.25 cap/HH</t>
        </r>
      </text>
    </comment>
    <comment ref="FU443" authorId="0" shapeId="0">
      <text>
        <r>
          <rPr>
            <b/>
            <sz val="9"/>
            <color indexed="81"/>
            <rFont val="Tahoma"/>
            <family val="2"/>
          </rPr>
          <t>Author:</t>
        </r>
        <r>
          <rPr>
            <sz val="9"/>
            <color indexed="81"/>
            <rFont val="Tahoma"/>
            <family val="2"/>
          </rPr>
          <t xml:space="preserve">
Calculation based on estimation: avg. HH size = 5.25 cap/HH</t>
        </r>
      </text>
    </comment>
    <comment ref="IO443" authorId="0" shapeId="0">
      <text>
        <r>
          <rPr>
            <b/>
            <sz val="9"/>
            <color indexed="81"/>
            <rFont val="Tahoma"/>
            <family val="2"/>
          </rPr>
          <t>Author:</t>
        </r>
        <r>
          <rPr>
            <sz val="9"/>
            <color indexed="81"/>
            <rFont val="Tahoma"/>
            <family val="2"/>
          </rPr>
          <t xml:space="preserve">
Calculation based on estimation: avg. HH size = 5.25 cap/HH</t>
        </r>
      </text>
    </comment>
    <comment ref="KQ443" authorId="0" shapeId="0">
      <text>
        <r>
          <rPr>
            <b/>
            <sz val="9"/>
            <color indexed="81"/>
            <rFont val="Tahoma"/>
            <family val="2"/>
          </rPr>
          <t>Author:</t>
        </r>
        <r>
          <rPr>
            <sz val="9"/>
            <color indexed="81"/>
            <rFont val="Tahoma"/>
            <family val="2"/>
          </rPr>
          <t xml:space="preserve">
Calculation based on estimation: avg. HH size = 5.25 cap/HH</t>
        </r>
      </text>
    </comment>
    <comment ref="FU444" authorId="0" shapeId="0">
      <text>
        <r>
          <rPr>
            <b/>
            <sz val="9"/>
            <color indexed="81"/>
            <rFont val="Tahoma"/>
            <family val="2"/>
          </rPr>
          <t>Author:</t>
        </r>
        <r>
          <rPr>
            <sz val="9"/>
            <color indexed="81"/>
            <rFont val="Tahoma"/>
            <family val="2"/>
          </rPr>
          <t xml:space="preserve">
Calculation based on estimation: avg. HH size = 5.25 cap/HH</t>
        </r>
      </text>
    </comment>
    <comment ref="IO444" authorId="0" shapeId="0">
      <text>
        <r>
          <rPr>
            <b/>
            <sz val="9"/>
            <color indexed="81"/>
            <rFont val="Tahoma"/>
            <family val="2"/>
          </rPr>
          <t>Author:</t>
        </r>
        <r>
          <rPr>
            <sz val="9"/>
            <color indexed="81"/>
            <rFont val="Tahoma"/>
            <family val="2"/>
          </rPr>
          <t xml:space="preserve">
Calculation based on estimation: avg. HH size = 5.25 cap/HH</t>
        </r>
      </text>
    </comment>
    <comment ref="KQ444" authorId="0" shapeId="0">
      <text>
        <r>
          <rPr>
            <b/>
            <sz val="9"/>
            <color indexed="81"/>
            <rFont val="Tahoma"/>
            <family val="2"/>
          </rPr>
          <t>Author:</t>
        </r>
        <r>
          <rPr>
            <sz val="9"/>
            <color indexed="81"/>
            <rFont val="Tahoma"/>
            <family val="2"/>
          </rPr>
          <t xml:space="preserve">
Calculation based on estimation: avg. HH size = 5.25 cap/HH</t>
        </r>
      </text>
    </comment>
    <comment ref="AY446" authorId="0" shapeId="0">
      <text>
        <r>
          <rPr>
            <b/>
            <sz val="9"/>
            <color indexed="81"/>
            <rFont val="Tahoma"/>
            <family val="2"/>
          </rPr>
          <t>Author:</t>
        </r>
        <r>
          <rPr>
            <sz val="9"/>
            <color indexed="81"/>
            <rFont val="Tahoma"/>
            <family val="2"/>
          </rPr>
          <t xml:space="preserve">
Data from 2009</t>
        </r>
      </text>
    </comment>
    <comment ref="AY447" authorId="0" shapeId="0">
      <text>
        <r>
          <rPr>
            <b/>
            <sz val="9"/>
            <color indexed="81"/>
            <rFont val="Tahoma"/>
            <family val="2"/>
          </rPr>
          <t>Author:</t>
        </r>
        <r>
          <rPr>
            <sz val="9"/>
            <color indexed="81"/>
            <rFont val="Tahoma"/>
            <family val="2"/>
          </rPr>
          <t xml:space="preserve">
Data from 2009</t>
        </r>
      </text>
    </comment>
    <comment ref="AY448" authorId="0" shapeId="0">
      <text>
        <r>
          <rPr>
            <b/>
            <sz val="9"/>
            <color indexed="81"/>
            <rFont val="Tahoma"/>
            <family val="2"/>
          </rPr>
          <t>Author:</t>
        </r>
        <r>
          <rPr>
            <sz val="9"/>
            <color indexed="81"/>
            <rFont val="Tahoma"/>
            <family val="2"/>
          </rPr>
          <t xml:space="preserve">
Data from 2009</t>
        </r>
      </text>
    </comment>
    <comment ref="AY449" authorId="0" shapeId="0">
      <text>
        <r>
          <rPr>
            <b/>
            <sz val="9"/>
            <color indexed="81"/>
            <rFont val="Tahoma"/>
            <family val="2"/>
          </rPr>
          <t>Author:</t>
        </r>
        <r>
          <rPr>
            <sz val="9"/>
            <color indexed="81"/>
            <rFont val="Tahoma"/>
            <family val="2"/>
          </rPr>
          <t xml:space="preserve">
Data from 2004</t>
        </r>
      </text>
    </comment>
    <comment ref="AY450" authorId="0" shapeId="0">
      <text>
        <r>
          <rPr>
            <b/>
            <sz val="9"/>
            <color indexed="81"/>
            <rFont val="Tahoma"/>
            <family val="2"/>
          </rPr>
          <t>Author:</t>
        </r>
        <r>
          <rPr>
            <sz val="9"/>
            <color indexed="81"/>
            <rFont val="Tahoma"/>
            <family val="2"/>
          </rPr>
          <t xml:space="preserve">
Data from 2010</t>
        </r>
      </text>
    </comment>
    <comment ref="AY451" authorId="0" shapeId="0">
      <text>
        <r>
          <rPr>
            <b/>
            <sz val="9"/>
            <color indexed="81"/>
            <rFont val="Tahoma"/>
            <family val="2"/>
          </rPr>
          <t>Author:</t>
        </r>
        <r>
          <rPr>
            <sz val="9"/>
            <color indexed="81"/>
            <rFont val="Tahoma"/>
            <family val="2"/>
          </rPr>
          <t xml:space="preserve">
Data from 2010</t>
        </r>
      </text>
    </comment>
    <comment ref="AY452" authorId="0" shapeId="0">
      <text>
        <r>
          <rPr>
            <b/>
            <sz val="9"/>
            <color indexed="81"/>
            <rFont val="Tahoma"/>
            <family val="2"/>
          </rPr>
          <t>Author:</t>
        </r>
        <r>
          <rPr>
            <sz val="9"/>
            <color indexed="81"/>
            <rFont val="Tahoma"/>
            <family val="2"/>
          </rPr>
          <t xml:space="preserve">
Data from 2010</t>
        </r>
      </text>
    </comment>
    <comment ref="AY453" authorId="0" shapeId="0">
      <text>
        <r>
          <rPr>
            <b/>
            <sz val="9"/>
            <color indexed="81"/>
            <rFont val="Tahoma"/>
            <family val="2"/>
          </rPr>
          <t>Author:</t>
        </r>
        <r>
          <rPr>
            <sz val="9"/>
            <color indexed="81"/>
            <rFont val="Tahoma"/>
            <family val="2"/>
          </rPr>
          <t xml:space="preserve">
Calculation based on Total water consumption and assumption: res. Cons. = 90% of tot. Cons. (reg. Avg.)
Data from 2013</t>
        </r>
      </text>
    </comment>
    <comment ref="AY458" authorId="0" shapeId="0">
      <text>
        <r>
          <rPr>
            <b/>
            <sz val="9"/>
            <color indexed="81"/>
            <rFont val="Tahoma"/>
            <family val="2"/>
          </rPr>
          <t>Author:</t>
        </r>
        <r>
          <rPr>
            <sz val="9"/>
            <color indexed="81"/>
            <rFont val="Tahoma"/>
            <family val="2"/>
          </rPr>
          <t xml:space="preserve">
Calculation based on Total water consumption and assumption: res. Cons. = 65% of tot. Cons. (reg. Avg.)
Data from 2013</t>
        </r>
      </text>
    </comment>
    <comment ref="AY459" authorId="0" shapeId="0">
      <text>
        <r>
          <rPr>
            <b/>
            <sz val="9"/>
            <color indexed="81"/>
            <rFont val="Tahoma"/>
            <family val="2"/>
          </rPr>
          <t>Author:</t>
        </r>
        <r>
          <rPr>
            <sz val="9"/>
            <color indexed="81"/>
            <rFont val="Tahoma"/>
            <family val="2"/>
          </rPr>
          <t xml:space="preserve">
Data from 2010</t>
        </r>
      </text>
    </comment>
    <comment ref="AY461" authorId="0" shapeId="0">
      <text>
        <r>
          <rPr>
            <b/>
            <sz val="9"/>
            <color indexed="81"/>
            <rFont val="Tahoma"/>
            <family val="2"/>
          </rPr>
          <t>Author:</t>
        </r>
        <r>
          <rPr>
            <sz val="9"/>
            <color indexed="81"/>
            <rFont val="Tahoma"/>
            <family val="2"/>
          </rPr>
          <t xml:space="preserve">
Data from 2008</t>
        </r>
      </text>
    </comment>
    <comment ref="AY462" authorId="0" shapeId="0">
      <text>
        <r>
          <rPr>
            <b/>
            <sz val="9"/>
            <color indexed="81"/>
            <rFont val="Tahoma"/>
            <family val="2"/>
          </rPr>
          <t>Author:</t>
        </r>
        <r>
          <rPr>
            <sz val="9"/>
            <color indexed="81"/>
            <rFont val="Tahoma"/>
            <family val="2"/>
          </rPr>
          <t xml:space="preserve">
Data from 2013</t>
        </r>
      </text>
    </comment>
    <comment ref="AY463" authorId="0" shapeId="0">
      <text>
        <r>
          <rPr>
            <b/>
            <sz val="9"/>
            <color indexed="81"/>
            <rFont val="Tahoma"/>
            <family val="2"/>
          </rPr>
          <t>Author:</t>
        </r>
        <r>
          <rPr>
            <sz val="9"/>
            <color indexed="81"/>
            <rFont val="Tahoma"/>
            <family val="2"/>
          </rPr>
          <t xml:space="preserve">
Data from 2013</t>
        </r>
      </text>
    </comment>
    <comment ref="AY464" authorId="0" shapeId="0">
      <text>
        <r>
          <rPr>
            <b/>
            <sz val="9"/>
            <color indexed="81"/>
            <rFont val="Tahoma"/>
            <family val="2"/>
          </rPr>
          <t>Author:</t>
        </r>
        <r>
          <rPr>
            <sz val="9"/>
            <color indexed="81"/>
            <rFont val="Tahoma"/>
            <family val="2"/>
          </rPr>
          <t xml:space="preserve">
Data from 2013</t>
        </r>
      </text>
    </comment>
    <comment ref="AY465" authorId="0" shapeId="0">
      <text>
        <r>
          <rPr>
            <b/>
            <sz val="9"/>
            <color indexed="81"/>
            <rFont val="Tahoma"/>
            <family val="2"/>
          </rPr>
          <t>Author:</t>
        </r>
        <r>
          <rPr>
            <sz val="9"/>
            <color indexed="81"/>
            <rFont val="Tahoma"/>
            <family val="2"/>
          </rPr>
          <t xml:space="preserve">
Data from 2010</t>
        </r>
      </text>
    </comment>
    <comment ref="AY466" authorId="0" shapeId="0">
      <text>
        <r>
          <rPr>
            <b/>
            <sz val="9"/>
            <color indexed="81"/>
            <rFont val="Tahoma"/>
            <family val="2"/>
          </rPr>
          <t>Author:</t>
        </r>
        <r>
          <rPr>
            <sz val="9"/>
            <color indexed="81"/>
            <rFont val="Tahoma"/>
            <family val="2"/>
          </rPr>
          <t xml:space="preserve">
Data from 2010</t>
        </r>
      </text>
    </comment>
    <comment ref="AY467" authorId="0" shapeId="0">
      <text>
        <r>
          <rPr>
            <b/>
            <sz val="9"/>
            <color indexed="81"/>
            <rFont val="Tahoma"/>
            <family val="2"/>
          </rPr>
          <t>Author:</t>
        </r>
        <r>
          <rPr>
            <sz val="9"/>
            <color indexed="81"/>
            <rFont val="Tahoma"/>
            <family val="2"/>
          </rPr>
          <t xml:space="preserve">
Data from 2010</t>
        </r>
      </text>
    </comment>
    <comment ref="AY468" authorId="0" shapeId="0">
      <text>
        <r>
          <rPr>
            <b/>
            <sz val="9"/>
            <color indexed="81"/>
            <rFont val="Tahoma"/>
            <family val="2"/>
          </rPr>
          <t>Author:</t>
        </r>
        <r>
          <rPr>
            <sz val="9"/>
            <color indexed="81"/>
            <rFont val="Tahoma"/>
            <family val="2"/>
          </rPr>
          <t xml:space="preserve">
Data from 2012</t>
        </r>
      </text>
    </comment>
    <comment ref="AY469" authorId="0" shapeId="0">
      <text>
        <r>
          <rPr>
            <b/>
            <sz val="9"/>
            <color indexed="81"/>
            <rFont val="Tahoma"/>
            <family val="2"/>
          </rPr>
          <t>Author:</t>
        </r>
        <r>
          <rPr>
            <sz val="9"/>
            <color indexed="81"/>
            <rFont val="Tahoma"/>
            <family val="2"/>
          </rPr>
          <t xml:space="preserve">
Data from 2012</t>
        </r>
      </text>
    </comment>
    <comment ref="AY470" authorId="0" shapeId="0">
      <text>
        <r>
          <rPr>
            <b/>
            <sz val="9"/>
            <color indexed="81"/>
            <rFont val="Tahoma"/>
            <family val="2"/>
          </rPr>
          <t>Author:</t>
        </r>
        <r>
          <rPr>
            <sz val="9"/>
            <color indexed="81"/>
            <rFont val="Tahoma"/>
            <family val="2"/>
          </rPr>
          <t xml:space="preserve">
Data from 2012</t>
        </r>
      </text>
    </comment>
    <comment ref="AY471" authorId="0" shapeId="0">
      <text>
        <r>
          <rPr>
            <b/>
            <sz val="9"/>
            <color indexed="81"/>
            <rFont val="Tahoma"/>
            <family val="2"/>
          </rPr>
          <t>Author:</t>
        </r>
        <r>
          <rPr>
            <sz val="9"/>
            <color indexed="81"/>
            <rFont val="Tahoma"/>
            <family val="2"/>
          </rPr>
          <t xml:space="preserve">
Data from 2008</t>
        </r>
      </text>
    </comment>
    <comment ref="AY472" authorId="0" shapeId="0">
      <text>
        <r>
          <rPr>
            <b/>
            <sz val="9"/>
            <color indexed="81"/>
            <rFont val="Tahoma"/>
            <family val="2"/>
          </rPr>
          <t>Author:</t>
        </r>
        <r>
          <rPr>
            <sz val="9"/>
            <color indexed="81"/>
            <rFont val="Tahoma"/>
            <family val="2"/>
          </rPr>
          <t xml:space="preserve">
Data from 2008</t>
        </r>
      </text>
    </comment>
    <comment ref="AY473" authorId="0" shapeId="0">
      <text>
        <r>
          <rPr>
            <b/>
            <sz val="9"/>
            <color indexed="81"/>
            <rFont val="Tahoma"/>
            <family val="2"/>
          </rPr>
          <t>Author:</t>
        </r>
        <r>
          <rPr>
            <sz val="9"/>
            <color indexed="81"/>
            <rFont val="Tahoma"/>
            <family val="2"/>
          </rPr>
          <t xml:space="preserve">
Data from 2008</t>
        </r>
      </text>
    </comment>
    <comment ref="AY474" authorId="0" shapeId="0">
      <text>
        <r>
          <rPr>
            <b/>
            <sz val="9"/>
            <color indexed="81"/>
            <rFont val="Tahoma"/>
            <family val="2"/>
          </rPr>
          <t>Author:</t>
        </r>
        <r>
          <rPr>
            <sz val="9"/>
            <color indexed="81"/>
            <rFont val="Tahoma"/>
            <family val="2"/>
          </rPr>
          <t xml:space="preserve">
Data from 2014</t>
        </r>
      </text>
    </comment>
    <comment ref="AY475" authorId="0" shapeId="0">
      <text>
        <r>
          <rPr>
            <b/>
            <sz val="9"/>
            <color indexed="81"/>
            <rFont val="Tahoma"/>
            <family val="2"/>
          </rPr>
          <t>Author:</t>
        </r>
        <r>
          <rPr>
            <sz val="9"/>
            <color indexed="81"/>
            <rFont val="Tahoma"/>
            <family val="2"/>
          </rPr>
          <t xml:space="preserve">
Data from 2014</t>
        </r>
      </text>
    </comment>
    <comment ref="AY476" authorId="0" shapeId="0">
      <text>
        <r>
          <rPr>
            <b/>
            <sz val="9"/>
            <color indexed="81"/>
            <rFont val="Tahoma"/>
            <family val="2"/>
          </rPr>
          <t>Author:</t>
        </r>
        <r>
          <rPr>
            <sz val="9"/>
            <color indexed="81"/>
            <rFont val="Tahoma"/>
            <family val="2"/>
          </rPr>
          <t xml:space="preserve">
Data from 2014</t>
        </r>
      </text>
    </comment>
    <comment ref="AY477" authorId="0" shapeId="0">
      <text>
        <r>
          <rPr>
            <b/>
            <sz val="9"/>
            <color indexed="81"/>
            <rFont val="Tahoma"/>
            <family val="2"/>
          </rPr>
          <t>Author:</t>
        </r>
        <r>
          <rPr>
            <sz val="9"/>
            <color indexed="81"/>
            <rFont val="Tahoma"/>
            <family val="2"/>
          </rPr>
          <t xml:space="preserve">
Data from 2009</t>
        </r>
      </text>
    </comment>
    <comment ref="AY478" authorId="0" shapeId="0">
      <text>
        <r>
          <rPr>
            <b/>
            <sz val="9"/>
            <color indexed="81"/>
            <rFont val="Tahoma"/>
            <family val="2"/>
          </rPr>
          <t>Author:</t>
        </r>
        <r>
          <rPr>
            <sz val="9"/>
            <color indexed="81"/>
            <rFont val="Tahoma"/>
            <family val="2"/>
          </rPr>
          <t xml:space="preserve">
Data from 2009</t>
        </r>
      </text>
    </comment>
    <comment ref="AY479" authorId="0" shapeId="0">
      <text>
        <r>
          <rPr>
            <b/>
            <sz val="9"/>
            <color indexed="81"/>
            <rFont val="Tahoma"/>
            <family val="2"/>
          </rPr>
          <t>Author:</t>
        </r>
        <r>
          <rPr>
            <sz val="9"/>
            <color indexed="81"/>
            <rFont val="Tahoma"/>
            <family val="2"/>
          </rPr>
          <t xml:space="preserve">
Data from 2009</t>
        </r>
      </text>
    </comment>
    <comment ref="AY480" authorId="0" shapeId="0">
      <text>
        <r>
          <rPr>
            <b/>
            <sz val="9"/>
            <color indexed="81"/>
            <rFont val="Tahoma"/>
            <family val="2"/>
          </rPr>
          <t>Author:</t>
        </r>
        <r>
          <rPr>
            <sz val="9"/>
            <color indexed="81"/>
            <rFont val="Tahoma"/>
            <family val="2"/>
          </rPr>
          <t xml:space="preserve">
Data from 2014</t>
        </r>
      </text>
    </comment>
    <comment ref="AY481" authorId="0" shapeId="0">
      <text>
        <r>
          <rPr>
            <b/>
            <sz val="9"/>
            <color indexed="81"/>
            <rFont val="Tahoma"/>
            <family val="2"/>
          </rPr>
          <t>Author:</t>
        </r>
        <r>
          <rPr>
            <sz val="9"/>
            <color indexed="81"/>
            <rFont val="Tahoma"/>
            <family val="2"/>
          </rPr>
          <t xml:space="preserve">
Data from 2014</t>
        </r>
      </text>
    </comment>
    <comment ref="AY482" authorId="0" shapeId="0">
      <text>
        <r>
          <rPr>
            <b/>
            <sz val="9"/>
            <color indexed="81"/>
            <rFont val="Tahoma"/>
            <family val="2"/>
          </rPr>
          <t>Author:</t>
        </r>
        <r>
          <rPr>
            <sz val="9"/>
            <color indexed="81"/>
            <rFont val="Tahoma"/>
            <family val="2"/>
          </rPr>
          <t xml:space="preserve">
Data from 2014</t>
        </r>
      </text>
    </comment>
    <comment ref="BE492" authorId="0" shapeId="0">
      <text>
        <r>
          <rPr>
            <b/>
            <sz val="9"/>
            <color indexed="81"/>
            <rFont val="Tahoma"/>
            <family val="2"/>
          </rPr>
          <t>Author:</t>
        </r>
        <r>
          <rPr>
            <sz val="9"/>
            <color indexed="81"/>
            <rFont val="Tahoma"/>
            <family val="2"/>
          </rPr>
          <t xml:space="preserve">
Called Wasserverbrauch but it is assumed that this is WW production</t>
        </r>
      </text>
    </comment>
  </commentList>
</comments>
</file>

<file path=xl/comments2.xml><?xml version="1.0" encoding="utf-8"?>
<comments xmlns="http://schemas.openxmlformats.org/spreadsheetml/2006/main">
  <authors>
    <author>Author</author>
  </authors>
  <commentList>
    <comment ref="BN3" authorId="0" shapeId="0">
      <text>
        <r>
          <rPr>
            <b/>
            <sz val="9"/>
            <color indexed="81"/>
            <rFont val="Tahoma"/>
            <family val="2"/>
          </rPr>
          <t>Author:</t>
        </r>
        <r>
          <rPr>
            <sz val="9"/>
            <color indexed="81"/>
            <rFont val="Tahoma"/>
            <family val="2"/>
          </rPr>
          <t xml:space="preserve">
Variation and non existing correlation could be based on different calculation and sampling methods</t>
        </r>
      </text>
    </comment>
    <comment ref="O102" authorId="0" shapeId="0">
      <text>
        <r>
          <rPr>
            <b/>
            <sz val="9"/>
            <color indexed="81"/>
            <rFont val="Tahoma"/>
            <family val="2"/>
          </rPr>
          <t>Author:</t>
        </r>
        <r>
          <rPr>
            <sz val="9"/>
            <color indexed="81"/>
            <rFont val="Tahoma"/>
            <family val="2"/>
          </rPr>
          <t xml:space="preserve">
Consumption for Urban ca. 20% higher than "normal"; 
Consumption 20% lower for domestic
-&gt; 20% of instituitional water accounted for in average data?!</t>
        </r>
      </text>
    </comment>
    <comment ref="O110" authorId="0" shapeId="0">
      <text>
        <r>
          <rPr>
            <b/>
            <sz val="9"/>
            <color indexed="81"/>
            <rFont val="Tahoma"/>
            <family val="2"/>
          </rPr>
          <t>Author:</t>
        </r>
        <r>
          <rPr>
            <sz val="9"/>
            <color indexed="81"/>
            <rFont val="Tahoma"/>
            <family val="2"/>
          </rPr>
          <t xml:space="preserve">
Calculation includes values for parameter sets mentioning "In house" + parameter sets &lt;&gt; yard tap, Public; w/o industrialised countries</t>
        </r>
      </text>
    </comment>
    <comment ref="O114" authorId="0" shapeId="0">
      <text>
        <r>
          <rPr>
            <b/>
            <sz val="9"/>
            <color indexed="81"/>
            <rFont val="Tahoma"/>
            <family val="2"/>
          </rPr>
          <t>Author:</t>
        </r>
        <r>
          <rPr>
            <sz val="9"/>
            <color indexed="81"/>
            <rFont val="Tahoma"/>
            <family val="2"/>
          </rPr>
          <t xml:space="preserve">
Calculation includes values for parameter sets mentioning "Private full-flush" + parameter sets &lt;&gt; Private - full flush, Public; w/o industrialised countries</t>
        </r>
      </text>
    </comment>
    <comment ref="O115" authorId="0" shapeId="0">
      <text>
        <r>
          <rPr>
            <b/>
            <sz val="9"/>
            <color indexed="81"/>
            <rFont val="Tahoma"/>
            <family val="2"/>
          </rPr>
          <t>Author:</t>
        </r>
        <r>
          <rPr>
            <sz val="9"/>
            <color indexed="81"/>
            <rFont val="Tahoma"/>
            <family val="2"/>
          </rPr>
          <t xml:space="preserve">
No values available. Assumption: PF = 1/3 FF --&gt; Water usage = Water usage FF (1 - 2/3 * Bwratio)</t>
        </r>
      </text>
    </comment>
    <comment ref="BN116" authorId="0" shapeId="0">
      <text>
        <r>
          <rPr>
            <b/>
            <sz val="9"/>
            <color indexed="81"/>
            <rFont val="Tahoma"/>
            <family val="2"/>
          </rPr>
          <t>Author:</t>
        </r>
        <r>
          <rPr>
            <sz val="9"/>
            <color indexed="81"/>
            <rFont val="Tahoma"/>
            <family val="2"/>
          </rPr>
          <t xml:space="preserve">
Do to opening hours of CSC; here: 20 hrs typical flow / 15 hrs operations</t>
        </r>
      </text>
    </comment>
  </commentList>
</comments>
</file>

<file path=xl/comments3.xml><?xml version="1.0" encoding="utf-8"?>
<comments xmlns="http://schemas.openxmlformats.org/spreadsheetml/2006/main">
  <authors>
    <author>Author</author>
  </authors>
  <commentList>
    <comment ref="F47" authorId="0" shapeId="0">
      <text>
        <r>
          <rPr>
            <sz val="9"/>
            <color indexed="81"/>
            <rFont val="Tahoma"/>
            <family val="2"/>
          </rPr>
          <t>If 'yard tap' water supply: chose value lower than average value!</t>
        </r>
      </text>
    </comment>
    <comment ref="J47" authorId="0" shapeId="0">
      <text>
        <r>
          <rPr>
            <sz val="9"/>
            <color indexed="81"/>
            <rFont val="Tahoma"/>
            <family val="2"/>
          </rPr>
          <t xml:space="preserve">If 'public - ltd' water supply: chose value below average value!
</t>
        </r>
      </text>
    </comment>
    <comment ref="F49" authorId="0" shapeId="0">
      <text>
        <r>
          <rPr>
            <sz val="9"/>
            <color indexed="81"/>
            <rFont val="Tahoma"/>
            <family val="2"/>
          </rPr>
          <t xml:space="preserve">If 'pour flush' sanitation interface: chose value lower than average value! 
Hint: pour flush BW appr. 25 - 35% of full flush BW
</t>
        </r>
      </text>
    </comment>
    <comment ref="J49" authorId="0" shapeId="0">
      <text>
        <r>
          <rPr>
            <sz val="9"/>
            <color indexed="81"/>
            <rFont val="Tahoma"/>
            <family val="2"/>
          </rPr>
          <t xml:space="preserve">If 'pour flush' sanitation interface: chose value lower than average value! 
Hint: pour flush BW appr. 25 - 35% of full flush BW
</t>
        </r>
      </text>
    </comment>
  </commentList>
</comments>
</file>

<file path=xl/comments4.xml><?xml version="1.0" encoding="utf-8"?>
<comments xmlns="http://schemas.openxmlformats.org/spreadsheetml/2006/main">
  <authors>
    <author>Author</author>
  </authors>
  <commentList>
    <comment ref="N5" authorId="0" shapeId="0">
      <text>
        <r>
          <rPr>
            <b/>
            <sz val="9"/>
            <color indexed="81"/>
            <rFont val="Tahoma"/>
            <family val="2"/>
          </rPr>
          <t>Author:</t>
        </r>
        <r>
          <rPr>
            <sz val="9"/>
            <color indexed="81"/>
            <rFont val="Tahoma"/>
            <family val="2"/>
          </rPr>
          <t xml:space="preserve">
(modiefied from O-5, BRICS and N-11 classification):
- Brazil
- China
- Egypt
- India
- Mexico
- Russia
- South Africa
- Thailand
- Turkey</t>
        </r>
      </text>
    </comment>
  </commentList>
</comments>
</file>

<file path=xl/sharedStrings.xml><?xml version="1.0" encoding="utf-8"?>
<sst xmlns="http://schemas.openxmlformats.org/spreadsheetml/2006/main" count="6693" uniqueCount="1081">
  <si>
    <t>PFF</t>
  </si>
  <si>
    <t>Biogas</t>
  </si>
  <si>
    <t>Methane cont</t>
  </si>
  <si>
    <t>Ammonia (NH3-N)</t>
  </si>
  <si>
    <t>Phosphate (PO43-)</t>
  </si>
  <si>
    <t>l/cap/day</t>
  </si>
  <si>
    <t>g/cap/day</t>
  </si>
  <si>
    <t>%</t>
  </si>
  <si>
    <t>Source</t>
  </si>
  <si>
    <t>Country</t>
  </si>
  <si>
    <t>Region</t>
  </si>
  <si>
    <t>min</t>
  </si>
  <si>
    <t>max</t>
  </si>
  <si>
    <t>mean</t>
  </si>
  <si>
    <t>SD</t>
  </si>
  <si>
    <t>P-LOCSAN per capita production rates - Solwezi</t>
  </si>
  <si>
    <t>LMI</t>
  </si>
  <si>
    <t>Zambia</t>
  </si>
  <si>
    <t>SSA</t>
  </si>
  <si>
    <t>P-LOCSAN per capita production rates - Ndola</t>
  </si>
  <si>
    <t>LI</t>
  </si>
  <si>
    <t>HI</t>
  </si>
  <si>
    <t>Reynaud PhD - average</t>
  </si>
  <si>
    <t>Reynaud PhD - Java/Indonesia</t>
  </si>
  <si>
    <t>Reynaud PhD - Bangalore/India</t>
  </si>
  <si>
    <t>India</t>
  </si>
  <si>
    <t>Climate</t>
  </si>
  <si>
    <t>Kenya</t>
  </si>
  <si>
    <t>Water consumption</t>
  </si>
  <si>
    <t>South Africa</t>
  </si>
  <si>
    <t>UMI</t>
  </si>
  <si>
    <t>Tanzania</t>
  </si>
  <si>
    <t>Indonesia</t>
  </si>
  <si>
    <t>Cambodia</t>
  </si>
  <si>
    <t>Vietnam</t>
  </si>
  <si>
    <t>Philippines</t>
  </si>
  <si>
    <t>Citation (secondary source)</t>
  </si>
  <si>
    <t>WSP 2014</t>
  </si>
  <si>
    <t>Campos, von Sperling 1996</t>
  </si>
  <si>
    <t>Brazil</t>
  </si>
  <si>
    <t>LAC</t>
  </si>
  <si>
    <t>Low Income</t>
  </si>
  <si>
    <t>Sub-Saharan Africa</t>
  </si>
  <si>
    <t>Lower Middle Income</t>
  </si>
  <si>
    <t>South Asia</t>
  </si>
  <si>
    <t>SAS</t>
  </si>
  <si>
    <t>Upper Middle Income</t>
  </si>
  <si>
    <t>Latin America &amp; Caribbean</t>
  </si>
  <si>
    <t>High Income</t>
  </si>
  <si>
    <t>East Asia &amp; Pacific</t>
  </si>
  <si>
    <t>EAP</t>
  </si>
  <si>
    <t>ECA</t>
  </si>
  <si>
    <t>Middle East &amp; North Africa</t>
  </si>
  <si>
    <t>MNA</t>
  </si>
  <si>
    <t>North America</t>
  </si>
  <si>
    <t>NAC</t>
  </si>
  <si>
    <t>Industrial regions</t>
  </si>
  <si>
    <t>Developing Regions</t>
  </si>
  <si>
    <t>(Semi-) arid Regions</t>
  </si>
  <si>
    <t>B</t>
  </si>
  <si>
    <t>Yemen</t>
  </si>
  <si>
    <t>West Asia</t>
  </si>
  <si>
    <t>Jordan</t>
  </si>
  <si>
    <t>WHO/UNEP 1997</t>
  </si>
  <si>
    <t>UNEP 2014</t>
  </si>
  <si>
    <t>FAO 1992</t>
  </si>
  <si>
    <t>Developing countries</t>
  </si>
  <si>
    <t>Fiji</t>
  </si>
  <si>
    <t>Thailand</t>
  </si>
  <si>
    <t>Agglomeration Size</t>
  </si>
  <si>
    <t>Comment</t>
  </si>
  <si>
    <t>Crous 2013</t>
  </si>
  <si>
    <t>Measured at community ablution Centres</t>
  </si>
  <si>
    <t>Sanitation interface</t>
  </si>
  <si>
    <t>Community Ablution blocks</t>
  </si>
  <si>
    <t>N/A</t>
  </si>
  <si>
    <t>General</t>
  </si>
  <si>
    <t>Tsuzuki 2010</t>
  </si>
  <si>
    <t>CPCB 2009</t>
  </si>
  <si>
    <t>Urban</t>
  </si>
  <si>
    <t>City of Sana'a</t>
  </si>
  <si>
    <t>City of Amman</t>
  </si>
  <si>
    <t>Water supply demand</t>
  </si>
  <si>
    <t>Feed to septic tanks</t>
  </si>
  <si>
    <t>Flush toilets + ST</t>
  </si>
  <si>
    <t>Values used to calculate sewage by municipalities</t>
  </si>
  <si>
    <t>&gt; 3,000,000 cap</t>
  </si>
  <si>
    <t>1,000,000 - 3,000,000 cap</t>
  </si>
  <si>
    <t>&lt; 1,000,000</t>
  </si>
  <si>
    <t>Rural</t>
  </si>
  <si>
    <t>Estimated through water usage data for toilet, bathroom, laundry and kitchen</t>
  </si>
  <si>
    <t>&gt; 100,000 cap</t>
  </si>
  <si>
    <t>50,000 - 100,000 cap</t>
  </si>
  <si>
    <t>Estimated as 80% of the per capita water supply</t>
  </si>
  <si>
    <t>Laundry</t>
  </si>
  <si>
    <t>No. Of samples</t>
  </si>
  <si>
    <t>WW source</t>
  </si>
  <si>
    <t>General, average</t>
  </si>
  <si>
    <t>Residential (1)</t>
  </si>
  <si>
    <t>Domestic (1)</t>
  </si>
  <si>
    <t>page</t>
  </si>
  <si>
    <t>Reynaud PhD</t>
  </si>
  <si>
    <t>Handpump or well</t>
  </si>
  <si>
    <t>Public standpost</t>
  </si>
  <si>
    <t>Private tab</t>
  </si>
  <si>
    <t>C (D, B)</t>
  </si>
  <si>
    <t>Total dissolved solids</t>
  </si>
  <si>
    <t>Nitrogen</t>
  </si>
  <si>
    <t># / 100 ml</t>
  </si>
  <si>
    <t>Phosphorus</t>
  </si>
  <si>
    <t>Latin America</t>
  </si>
  <si>
    <t>Latin American Cities</t>
  </si>
  <si>
    <t>2.000.000</t>
  </si>
  <si>
    <t>5 socio-economic classes (based on total HH income, housing standards, type of land occupation)</t>
  </si>
  <si>
    <t>(storm/drain/ground water) Infiltration per length of collection</t>
  </si>
  <si>
    <t>(storm/drain/ground water) Infiltration per area</t>
  </si>
  <si>
    <t>L/(s * ha)</t>
  </si>
  <si>
    <t>L/(s * km)</t>
  </si>
  <si>
    <t>Income classification global context</t>
  </si>
  <si>
    <t>f</t>
  </si>
  <si>
    <t>A</t>
  </si>
  <si>
    <t>w</t>
  </si>
  <si>
    <t>Community/Area size</t>
  </si>
  <si>
    <t>PFF (diurnal)</t>
  </si>
  <si>
    <t>PFF (daily)</t>
  </si>
  <si>
    <t>a</t>
  </si>
  <si>
    <t>PFF = 1 + a / (b + (pop./1000)^0.5)</t>
  </si>
  <si>
    <t>Income</t>
  </si>
  <si>
    <t>Factors</t>
  </si>
  <si>
    <t>k</t>
  </si>
  <si>
    <t>&lt; 5,000</t>
  </si>
  <si>
    <t>5,000 - 10,000</t>
  </si>
  <si>
    <t>Household water connection</t>
  </si>
  <si>
    <t>von Sperling (2007)</t>
  </si>
  <si>
    <t>CETESB (1977; 1978), Barnes et al (1981), Dahlhaus &amp; Damrath (1982), Hosang &amp; Bischof (1984) (Adapted)</t>
  </si>
  <si>
    <t>in places with severe water shortages, these values may be smaller</t>
  </si>
  <si>
    <t>10,000 - 50,000</t>
  </si>
  <si>
    <t>50,000 - 250,000</t>
  </si>
  <si>
    <t>&gt; 250,000</t>
  </si>
  <si>
    <t>Classification aggl. Size</t>
  </si>
  <si>
    <t>Rural settlement</t>
  </si>
  <si>
    <t>Village</t>
  </si>
  <si>
    <t>Small town</t>
  </si>
  <si>
    <t>Average town</t>
  </si>
  <si>
    <t>Large city</t>
  </si>
  <si>
    <t>von Sperling (2002)</t>
  </si>
  <si>
    <t>Main influencing factors on water consumption: Income/cap., MAP, Size of community (aggl.)</t>
  </si>
  <si>
    <t>C</t>
  </si>
  <si>
    <t>System type</t>
  </si>
  <si>
    <t>SSS</t>
  </si>
  <si>
    <t>CSC</t>
  </si>
  <si>
    <t>S</t>
  </si>
  <si>
    <t>h</t>
  </si>
  <si>
    <t>MAP (Rainfall)</t>
  </si>
  <si>
    <t>Low (&lt; 1350 mm/yr)</t>
  </si>
  <si>
    <t>High (&gt; 1350 mm/yr)</t>
  </si>
  <si>
    <t>&lt; 110</t>
  </si>
  <si>
    <t>&gt; 110</t>
  </si>
  <si>
    <t>Commercial establishment</t>
  </si>
  <si>
    <t>Commercial user (unit)</t>
  </si>
  <si>
    <t>Accommodation (Lodging house)</t>
  </si>
  <si>
    <t>Resident</t>
  </si>
  <si>
    <t>Public toilet</t>
  </si>
  <si>
    <t>Office</t>
  </si>
  <si>
    <t>Hotel</t>
  </si>
  <si>
    <t>Industrial plant (san. Sewage only)</t>
  </si>
  <si>
    <t>Rest home</t>
  </si>
  <si>
    <t>School - with cafeteria, gym, showers</t>
  </si>
  <si>
    <t>School - with cafeteria only</t>
  </si>
  <si>
    <t>School - w/o cafeteria and gym</t>
  </si>
  <si>
    <t>Hospital</t>
  </si>
  <si>
    <t>Prison</t>
  </si>
  <si>
    <t>User</t>
  </si>
  <si>
    <t>Employee</t>
  </si>
  <si>
    <t>Guest</t>
  </si>
  <si>
    <t>Student</t>
  </si>
  <si>
    <t>Bed</t>
  </si>
  <si>
    <t>Inmate</t>
  </si>
  <si>
    <t>Assumption: applicable to HIC, estimated on sources from industrialised countries</t>
  </si>
  <si>
    <t>EPA (1977), Hosang and Bischof (1984), Tchobanoglous and Schroeder (1985), Qasim (1985), Metcalf &amp; Eddy (1991), NBR-7229/93</t>
  </si>
  <si>
    <t>PFF (min flow)</t>
  </si>
  <si>
    <t>Harmon's formula: 1 + (14/4+P^0.5)); P = pop. In thousands</t>
  </si>
  <si>
    <t>Gifft's formula max: 5P^-0.16; min: 0.2P^0.16; P = pop. In thousands (defined for P &lt; 200)</t>
  </si>
  <si>
    <t>&lt;= 200,000</t>
  </si>
  <si>
    <t>&gt; 200,000</t>
  </si>
  <si>
    <t>Industrial setup</t>
  </si>
  <si>
    <t>Industrial "user" (unit)</t>
  </si>
  <si>
    <t>Food - canned fruit &amp; veg.</t>
  </si>
  <si>
    <t>Food - Sweets</t>
  </si>
  <si>
    <t>Food - Sugar cane</t>
  </si>
  <si>
    <t>Food - Slaughter house</t>
  </si>
  <si>
    <t>Food - Dairy (milk)</t>
  </si>
  <si>
    <t>Food - Dairy (cheese or butter)</t>
  </si>
  <si>
    <t>Food - Margarine</t>
  </si>
  <si>
    <t>Food - Bakery</t>
  </si>
  <si>
    <t>Textiles - cotton</t>
  </si>
  <si>
    <t>Pulp &amp; Paper - pulp fabrication</t>
  </si>
  <si>
    <t>Pulp &amp; paper - pulp bleaching</t>
  </si>
  <si>
    <t>Pulp &amp; paper - paper fabrication</t>
  </si>
  <si>
    <t>Pulp &amp; paper - Pulp &amp; paper integrated</t>
  </si>
  <si>
    <t>1 ton product</t>
  </si>
  <si>
    <t>1 cow</t>
  </si>
  <si>
    <t>1 pig</t>
  </si>
  <si>
    <t>1,000 L product</t>
  </si>
  <si>
    <t>Total solids</t>
  </si>
  <si>
    <t>(m/cap.)</t>
  </si>
  <si>
    <t>Pipe length per capita</t>
  </si>
  <si>
    <t># / (cap * day)</t>
  </si>
  <si>
    <t>g/ (cap * day)</t>
  </si>
  <si>
    <t>Faecal coliform concentration</t>
  </si>
  <si>
    <t>Total coliform concentration</t>
  </si>
  <si>
    <t>Total coliform load</t>
  </si>
  <si>
    <t>Faecal coliform load</t>
  </si>
  <si>
    <t>57 f.</t>
  </si>
  <si>
    <t>CETESB (1976), Downing (1978), Arceivala (1981), Hosang and Bischof (1984), Imhoff &amp; Imhoff (1985), Metcalf &amp; Eddy (1991), Derısio (1992), Braile and Cavalcanti (1977), Salvador (1991), Wentzel (w/o date), Mattos (1998)</t>
  </si>
  <si>
    <t>29, 70f.</t>
  </si>
  <si>
    <t>Food - Pea processing</t>
  </si>
  <si>
    <t>Food - Tomato processing</t>
  </si>
  <si>
    <t>Food - Carrot processing</t>
  </si>
  <si>
    <t>Food - Potato processing</t>
  </si>
  <si>
    <t>Food - Citrus fruit processing</t>
  </si>
  <si>
    <t>Food - Chicken meat processing</t>
  </si>
  <si>
    <t>Food - Beef processing</t>
  </si>
  <si>
    <t>Food - Fish processing</t>
  </si>
  <si>
    <t>Food - Yeast production</t>
  </si>
  <si>
    <t>Animal breeding - Pigs</t>
  </si>
  <si>
    <t>Animal breeding - Dairy cattle (milking room)</t>
  </si>
  <si>
    <t>Animal breeding - Cattle</t>
  </si>
  <si>
    <t>Animal breeding - Horses</t>
  </si>
  <si>
    <t>Animal breeding - Poultry</t>
  </si>
  <si>
    <t>live weight (t/day)</t>
  </si>
  <si>
    <t>Drinks - Brewery</t>
  </si>
  <si>
    <t>Drinks - Alcohol distillation</t>
  </si>
  <si>
    <t>Drinks - Wine</t>
  </si>
  <si>
    <t>Drinks - Soft drinks</t>
  </si>
  <si>
    <t>1 ton cane processed</t>
  </si>
  <si>
    <t>l/(cap * day) ; l/unit</t>
  </si>
  <si>
    <t>g/cap/day ; g/unit</t>
  </si>
  <si>
    <t>Arceivala (1981), Jordao &amp; Pessoa (1995), Qasim (1985), Metcalf&amp;Eddy (1991), Cavalcanti et al (2001) and the author’s experience.</t>
  </si>
  <si>
    <t>In various cases the water consumption is considered equal to the wastewater flow produced</t>
  </si>
  <si>
    <t>Afghanistan</t>
  </si>
  <si>
    <t>Bangladesh</t>
  </si>
  <si>
    <t>Lao</t>
  </si>
  <si>
    <t>Lesotho</t>
  </si>
  <si>
    <t>Mali</t>
  </si>
  <si>
    <t>Mexico</t>
  </si>
  <si>
    <t>A/C</t>
  </si>
  <si>
    <t>A/B/C</t>
  </si>
  <si>
    <t>B/C</t>
  </si>
  <si>
    <t>A/B</t>
  </si>
  <si>
    <t>m/w</t>
  </si>
  <si>
    <t>WSP (2017)</t>
  </si>
  <si>
    <t>Mains supply</t>
  </si>
  <si>
    <t>Overall</t>
  </si>
  <si>
    <t>Public water point</t>
  </si>
  <si>
    <t>1 CU</t>
  </si>
  <si>
    <t>60 CU</t>
  </si>
  <si>
    <t>1832 CU</t>
  </si>
  <si>
    <t>32 CU</t>
  </si>
  <si>
    <t>14 CU</t>
  </si>
  <si>
    <t>16 CU</t>
  </si>
  <si>
    <t>99 CU</t>
  </si>
  <si>
    <t>10 CU</t>
  </si>
  <si>
    <t>2 CU</t>
  </si>
  <si>
    <t>53 CU</t>
  </si>
  <si>
    <t>52 CU</t>
  </si>
  <si>
    <t>26 CU</t>
  </si>
  <si>
    <t>25 CU</t>
  </si>
  <si>
    <t>102 CU</t>
  </si>
  <si>
    <t>15 CU</t>
  </si>
  <si>
    <t>Africa - low income</t>
  </si>
  <si>
    <t>Africa - middle income</t>
  </si>
  <si>
    <t>van den Berg (2017)</t>
  </si>
  <si>
    <t>Total water consumption per capita (incl. Commercial &amp; industrial usage)</t>
  </si>
  <si>
    <t>Henze (2008)</t>
  </si>
  <si>
    <t>Algeria</t>
  </si>
  <si>
    <t>Egypt</t>
  </si>
  <si>
    <t>Syria</t>
  </si>
  <si>
    <t>Tunisia</t>
  </si>
  <si>
    <t>W</t>
  </si>
  <si>
    <t>Henze (2002)</t>
  </si>
  <si>
    <t>for 1977; very rough values (m³/year in 5m³ increments -&gt; 14L/d)</t>
  </si>
  <si>
    <t>for 1975; very rough values (m³/year in 5m³ increments -&gt; 14L/d)</t>
  </si>
  <si>
    <t>Large town</t>
  </si>
  <si>
    <t>Industry/institution</t>
  </si>
  <si>
    <t>School</t>
  </si>
  <si>
    <t>Camping site</t>
  </si>
  <si>
    <t>Cottages</t>
  </si>
  <si>
    <t>Hospitals</t>
  </si>
  <si>
    <t>Nursing homes, sanatoriums</t>
  </si>
  <si>
    <t>Hostels/Boarding houses</t>
  </si>
  <si>
    <t>pupil</t>
  </si>
  <si>
    <t>employee</t>
  </si>
  <si>
    <t>guest</t>
  </si>
  <si>
    <t>cottage</t>
  </si>
  <si>
    <t>bed</t>
  </si>
  <si>
    <t>infiltration can be negative in warm and dry climate!!! (up to 50% of wastewater discharge)</t>
  </si>
  <si>
    <t>Denmark</t>
  </si>
  <si>
    <t>Italy</t>
  </si>
  <si>
    <t>Sweden</t>
  </si>
  <si>
    <t>Turkey</t>
  </si>
  <si>
    <t>Uganda</t>
  </si>
  <si>
    <t>USA</t>
  </si>
  <si>
    <t>Germany</t>
  </si>
  <si>
    <t>35, 37</t>
  </si>
  <si>
    <t>Black water</t>
  </si>
  <si>
    <t>Black water - urine only</t>
  </si>
  <si>
    <t>Grey water</t>
  </si>
  <si>
    <t>Black water + grey water</t>
  </si>
  <si>
    <t>Sources for household wastewater components and their values for "non-ecological" lifestyle</t>
  </si>
  <si>
    <t>Grey water - cleantech cooking</t>
  </si>
  <si>
    <t>cleantech cooking: part of cooking waste diverted from the sink to solid waste bin</t>
  </si>
  <si>
    <t>Black + grey water + org. waste</t>
  </si>
  <si>
    <t>Maximum loads</t>
  </si>
  <si>
    <t>Sasse (1998)</t>
  </si>
  <si>
    <t>Morocco</t>
  </si>
  <si>
    <t>Reynaud (2014)</t>
  </si>
  <si>
    <t>Iran</t>
  </si>
  <si>
    <t>Load to VIP</t>
  </si>
  <si>
    <t>Peri-urban Tehran</t>
  </si>
  <si>
    <t>Peri-urban Bangkok</t>
  </si>
  <si>
    <t>&gt; 1,000,000</t>
  </si>
  <si>
    <t>UNEP (2014)</t>
  </si>
  <si>
    <t>Faeces</t>
  </si>
  <si>
    <t>Urine</t>
  </si>
  <si>
    <t>Strauss (1985)</t>
  </si>
  <si>
    <t>Excreta (Faeces + Urine)</t>
  </si>
  <si>
    <t>Urban stormwater</t>
  </si>
  <si>
    <t>concentrations in mg/L</t>
  </si>
  <si>
    <t>Novotny &amp; Olem (1994); Novotny (1995)</t>
  </si>
  <si>
    <t>Conventional sewerage: on-site pipes (m/HH)</t>
  </si>
  <si>
    <t>Conventional sewerage: Housing connections (m/HH)</t>
  </si>
  <si>
    <t>Condominium sewerage: on-site pipes (m/HH)</t>
  </si>
  <si>
    <t>Condominium sewerage: Housing connections (m/HH)</t>
  </si>
  <si>
    <t>Condominium sewerage: total length (m/HH)</t>
  </si>
  <si>
    <t>Conventional sewerage: total length (m/HH)</t>
  </si>
  <si>
    <t>Conventional sewerage: main sewerage (m/HH)</t>
  </si>
  <si>
    <t>Condominium sewerage: main sewerage (m/HH)</t>
  </si>
  <si>
    <t>VIP</t>
  </si>
  <si>
    <t>WRC (1993)</t>
  </si>
  <si>
    <t>Water-borne</t>
  </si>
  <si>
    <t>Septic tank</t>
  </si>
  <si>
    <t>VIP + Greywater</t>
  </si>
  <si>
    <t>Developing Countries</t>
  </si>
  <si>
    <t>Excreta</t>
  </si>
  <si>
    <t>Anal-cleansing materials</t>
  </si>
  <si>
    <t>Feachem (1983)</t>
  </si>
  <si>
    <t>Black Water</t>
  </si>
  <si>
    <t>Nigeria</t>
  </si>
  <si>
    <t>Middle income, medium pop. Density</t>
  </si>
  <si>
    <t>High income, low pop. Density</t>
  </si>
  <si>
    <t>Low income, high pop. Density &gt; 700 cap./ha</t>
  </si>
  <si>
    <t>Average for Lagos</t>
  </si>
  <si>
    <t>Average for Cairo</t>
  </si>
  <si>
    <t>Botswana</t>
  </si>
  <si>
    <t>arid, low rainfall</t>
  </si>
  <si>
    <t>Return coefficient for Gaborone</t>
  </si>
  <si>
    <t>Semi-urban</t>
  </si>
  <si>
    <t>Africa</t>
  </si>
  <si>
    <t>Return coefficient of people connected to sewer</t>
  </si>
  <si>
    <t>Schneider (1994)</t>
  </si>
  <si>
    <t>~ 200,000</t>
  </si>
  <si>
    <t>pit latrine</t>
  </si>
  <si>
    <t>domestic sewerage</t>
  </si>
  <si>
    <t>Per capita values based on estimation of water consumption = 100 l/cap * day</t>
  </si>
  <si>
    <t>UNEP 2013</t>
  </si>
  <si>
    <t>Pakistan</t>
  </si>
  <si>
    <t>South Korea</t>
  </si>
  <si>
    <t>China</t>
  </si>
  <si>
    <t>Bangkok</t>
  </si>
  <si>
    <t>Calcutta</t>
  </si>
  <si>
    <t>Dhaka</t>
  </si>
  <si>
    <t>Jakarta</t>
  </si>
  <si>
    <t>Karachi</t>
  </si>
  <si>
    <t>Manila</t>
  </si>
  <si>
    <t>Seoul</t>
  </si>
  <si>
    <t>Shanghai</t>
  </si>
  <si>
    <t>dry weather flow</t>
  </si>
  <si>
    <t>wet weather flow</t>
  </si>
  <si>
    <t>Low income</t>
  </si>
  <si>
    <t>Medium income</t>
  </si>
  <si>
    <t>Water kiosk or public taps</t>
  </si>
  <si>
    <t>BORDA TZ (2017)</t>
  </si>
  <si>
    <t>Urban + Rural</t>
  </si>
  <si>
    <t>East Asia and Pacific</t>
  </si>
  <si>
    <t>Domestic - black water</t>
  </si>
  <si>
    <t>Domestic - grey water</t>
  </si>
  <si>
    <t>Domestic - mixed</t>
  </si>
  <si>
    <t>Slaughterhouse - pigs</t>
  </si>
  <si>
    <t>Slaughterhouse - cows</t>
  </si>
  <si>
    <t>Slaughterhouse - chicken</t>
  </si>
  <si>
    <t>pupil + staff</t>
  </si>
  <si>
    <t>Tofu industry</t>
  </si>
  <si>
    <t>Tempe industry</t>
  </si>
  <si>
    <t>pig</t>
  </si>
  <si>
    <t>cow</t>
  </si>
  <si>
    <t>chicken</t>
  </si>
  <si>
    <t>kg product</t>
  </si>
  <si>
    <t>BORDA SEA (2013)</t>
  </si>
  <si>
    <t>Single HH system</t>
  </si>
  <si>
    <t>Yard tap (single or multiple HH)</t>
  </si>
  <si>
    <t>HH tap</t>
  </si>
  <si>
    <t>Boarding school</t>
  </si>
  <si>
    <t>Day school</t>
  </si>
  <si>
    <t>black water</t>
  </si>
  <si>
    <t>toilet + shower</t>
  </si>
  <si>
    <t>Population equivalent Germany, Switzerland, Austria</t>
  </si>
  <si>
    <t>BORDA TZ (2014)</t>
  </si>
  <si>
    <t>per capita loads based on "calculation basic factor (P.E. Germany)" ; from DEWATS design sheet</t>
  </si>
  <si>
    <t>per capita loads based on "calculation basic factor (P.E. Germany)"</t>
  </si>
  <si>
    <t>Gotaas (1956)</t>
  </si>
  <si>
    <t>Mara (2003)</t>
  </si>
  <si>
    <t>Total (average adult)</t>
  </si>
  <si>
    <t>Personal washing</t>
  </si>
  <si>
    <t>Dishwashing</t>
  </si>
  <si>
    <t>Toilet - faeces</t>
  </si>
  <si>
    <t>Toilet - urine</t>
  </si>
  <si>
    <t>Toilet - paper</t>
  </si>
  <si>
    <t>Toilet - paper/cleansing material</t>
  </si>
  <si>
    <t>Ligman (1974); Mara (1976)</t>
  </si>
  <si>
    <t>WW return factor is lower in rich areas, where water is used for car-washing and gardening</t>
  </si>
  <si>
    <t>England</t>
  </si>
  <si>
    <t>Urban/ Semi-urban</t>
  </si>
  <si>
    <t>Domestic</t>
  </si>
  <si>
    <t>1.1 km sewer</t>
  </si>
  <si>
    <t>Butler (1995)</t>
  </si>
  <si>
    <t>collector sewers</t>
  </si>
  <si>
    <t>branch sewers</t>
  </si>
  <si>
    <t>Code (1968)</t>
  </si>
  <si>
    <t>Peak flow based on formula: PFF = 5 / (P^a) with 0.15 &lt; a &lt; 0.2</t>
  </si>
  <si>
    <t>Estimated based on flow table</t>
  </si>
  <si>
    <t>Peak flow based on formula: PFF = 14*P^(-1/6)</t>
  </si>
  <si>
    <t>&lt;= 50$/HH*month</t>
  </si>
  <si>
    <t>&gt; 8,000,000</t>
  </si>
  <si>
    <t>Reynaud PhD; RN</t>
  </si>
  <si>
    <t>Reynaud PhD; KG</t>
  </si>
  <si>
    <t>Reynaud PhD; BWC 2010</t>
  </si>
  <si>
    <t>Reynaud PhD; BWC 2012</t>
  </si>
  <si>
    <t>Reynaud PhD; SH</t>
  </si>
  <si>
    <t>Reynaud PhD; WY</t>
  </si>
  <si>
    <t>Reynaud PhD; PY</t>
  </si>
  <si>
    <t>Reynaud PhD; AH</t>
  </si>
  <si>
    <t>Reynaud PhD; GB</t>
  </si>
  <si>
    <t>Reynaud PhD; NLM</t>
  </si>
  <si>
    <t>Reynaud PhD; GG</t>
  </si>
  <si>
    <t>Reynaud PhD; MG</t>
  </si>
  <si>
    <t>&gt; 100$/HH*month</t>
  </si>
  <si>
    <t>50 - 100$/HH*month</t>
  </si>
  <si>
    <t>&gt; 3,000,000</t>
  </si>
  <si>
    <t>SBS</t>
  </si>
  <si>
    <t>Average values for SSS in Indonesia</t>
  </si>
  <si>
    <t>Crous (2014)</t>
  </si>
  <si>
    <t>Roma (2010)</t>
  </si>
  <si>
    <t>Zimmermann (2012)</t>
  </si>
  <si>
    <t>Day School</t>
  </si>
  <si>
    <t>Irregular supply by community well (10min/d)</t>
  </si>
  <si>
    <t>staff</t>
  </si>
  <si>
    <t>Reynaud PhD: BWC</t>
  </si>
  <si>
    <t>Reynaud PhD; BWC 2011_09</t>
  </si>
  <si>
    <t>Reynaud PhD; BWC 2010_07</t>
  </si>
  <si>
    <t>Reynaud PhD; BWC 2012_04</t>
  </si>
  <si>
    <t>Reynaud PhD; BWC 2012_10</t>
  </si>
  <si>
    <t>Reynaud PhD; BWC 2013_07</t>
  </si>
  <si>
    <t>HH taps</t>
  </si>
  <si>
    <t>Reynaud PhD; MM 2009 in dry season</t>
  </si>
  <si>
    <t>Reynaud PhD; MM 2010 in wet season</t>
  </si>
  <si>
    <t>Reynaud PhD; ST 2013 in dry season</t>
  </si>
  <si>
    <t>Conclusion, estimation</t>
  </si>
  <si>
    <t>&gt; 6,000,000</t>
  </si>
  <si>
    <t>Montangero (2007)</t>
  </si>
  <si>
    <t>Suburban</t>
  </si>
  <si>
    <t>Urban (Hanoi metro)</t>
  </si>
  <si>
    <t>Urban (Hanoi central)</t>
  </si>
  <si>
    <t>cross-subsidies from wealthy families to poor families</t>
  </si>
  <si>
    <t>school's boreholes</t>
  </si>
  <si>
    <t>Boarding school (secondary)</t>
  </si>
  <si>
    <t>Full-flush toilets</t>
  </si>
  <si>
    <t>BORDA (2015)</t>
  </si>
  <si>
    <t>weekdays: boarding and day scholars considered; weekend days: only boarding scholars considered</t>
  </si>
  <si>
    <t>pupils (boarding only)</t>
  </si>
  <si>
    <t>pupils (boarding + day)</t>
  </si>
  <si>
    <t>School (sec. (boarding) + prim. (day))</t>
  </si>
  <si>
    <t>258 boarding + 175 day</t>
  </si>
  <si>
    <t>Semi-rural</t>
  </si>
  <si>
    <t>136,000 (district)</t>
  </si>
  <si>
    <t>380 HH (1909 inhab.)</t>
  </si>
  <si>
    <t>Yard tap</t>
  </si>
  <si>
    <t>Public tap</t>
  </si>
  <si>
    <t>HH, full flush</t>
  </si>
  <si>
    <t>Ablution blocks, pour flush</t>
  </si>
  <si>
    <t>Laramee (2015)</t>
  </si>
  <si>
    <t>Yard tap (multiple HH); diff. Water tariffs</t>
  </si>
  <si>
    <t>Yard tap (single HH); diff. Water tariffs</t>
  </si>
  <si>
    <t>Household water connection; diff. Water tariffs</t>
  </si>
  <si>
    <t>Mean</t>
  </si>
  <si>
    <t>Min</t>
  </si>
  <si>
    <t>Max</t>
  </si>
  <si>
    <t>90 HH (394 inhab.)</t>
  </si>
  <si>
    <t>99 cap./BG</t>
  </si>
  <si>
    <t>44 cap./BG</t>
  </si>
  <si>
    <t>95 cap./BG</t>
  </si>
  <si>
    <t>55 cap./BG</t>
  </si>
  <si>
    <t>200 cap./BG</t>
  </si>
  <si>
    <t>S-1 daily PFF</t>
  </si>
  <si>
    <t>S-2 daily PFF</t>
  </si>
  <si>
    <t>S-3 daily PFF</t>
  </si>
  <si>
    <t>S-4 daily PFF</t>
  </si>
  <si>
    <t>S-1-4 avg daily PFF</t>
  </si>
  <si>
    <t>S-1-4 total daily PFF</t>
  </si>
  <si>
    <t>305 cap./BG</t>
  </si>
  <si>
    <t>133 cap./BG</t>
  </si>
  <si>
    <t>80 HH (438 inhab.)</t>
  </si>
  <si>
    <t>219 cap./BG</t>
  </si>
  <si>
    <t>N-1 daily PFF</t>
  </si>
  <si>
    <t>N-2 daily PFF</t>
  </si>
  <si>
    <t>N-1-2 avg daily PFF</t>
  </si>
  <si>
    <t>L-1-9 avg daily PFF</t>
  </si>
  <si>
    <t>L-1-9 total daily PFF</t>
  </si>
  <si>
    <t>N-1-2 total PFF</t>
  </si>
  <si>
    <t>Simwambi (2015); Laramee (2015)</t>
  </si>
  <si>
    <t>Outside, pour flush</t>
  </si>
  <si>
    <t>P-LOCSAN per capita production rates - Livingstone; comparative evaluation report</t>
  </si>
  <si>
    <t>Laramee (2016)</t>
  </si>
  <si>
    <t>P-LOCSAN per capita production rates - Solwezi; comparative evaluation report; June 2015</t>
  </si>
  <si>
    <t>P-LOCSAN per capita production rates - Solwezi; comparative evaluation report; August 2015</t>
  </si>
  <si>
    <t>COD</t>
  </si>
  <si>
    <t>BOD</t>
  </si>
  <si>
    <t>TSS</t>
  </si>
  <si>
    <t>arid (MAP ~ 230 mm)</t>
  </si>
  <si>
    <t>&gt; 12,000,000</t>
  </si>
  <si>
    <t>Centralised WWTP</t>
  </si>
  <si>
    <t>Miranzadeh (2005)</t>
  </si>
  <si>
    <t>421 f</t>
  </si>
  <si>
    <t>Miranzadeh (2005); Rezagholi (1997)</t>
  </si>
  <si>
    <t>India, Indonesia, South Africa; different income groups</t>
  </si>
  <si>
    <t>Tchobanoglous (2003)</t>
  </si>
  <si>
    <t>poor sanitation condition</t>
  </si>
  <si>
    <t>Sewer plant for the town of Shoosh (sub-urban Tehran)</t>
  </si>
  <si>
    <t>mixed (domestic + commercial)</t>
  </si>
  <si>
    <t>52 (1 per week)</t>
  </si>
  <si>
    <t>arid; dry season: 8mm/month</t>
  </si>
  <si>
    <t>arid; wet season: 30 mm/month</t>
  </si>
  <si>
    <t>Sub-urban</t>
  </si>
  <si>
    <t>Sewer plant for the town of Shoosh (sub-urban Tehran); dry season</t>
  </si>
  <si>
    <t>Sewer plant for the town of Shoosh (sub-urban Tehran); wet season</t>
  </si>
  <si>
    <t>Water return coefficient</t>
  </si>
  <si>
    <t>Crous et al. 2012, Crous et al. 2013</t>
  </si>
  <si>
    <t>Blackwater</t>
  </si>
  <si>
    <t>WW prod</t>
  </si>
  <si>
    <t>Average</t>
  </si>
  <si>
    <t>Blackwater ratio</t>
  </si>
  <si>
    <t>total</t>
  </si>
  <si>
    <t>Greywater</t>
  </si>
  <si>
    <t>Residential</t>
  </si>
  <si>
    <t>According to Jeannette: values based on experience and observations</t>
  </si>
  <si>
    <t>Ministry of water TZ (2007)</t>
  </si>
  <si>
    <t>Taken from TZ Ministry of Water - Design Manual for Water supply and Wastewater disposal</t>
  </si>
  <si>
    <t>202 cap./BG</t>
  </si>
  <si>
    <t>Laramee (2015) (2)</t>
  </si>
  <si>
    <t>P-LOCSAN per capita production rates - Livingstone</t>
  </si>
  <si>
    <t>communal standpipe &lt; 200m</t>
  </si>
  <si>
    <t>dry toilet</t>
  </si>
  <si>
    <t>Daily water demand</t>
  </si>
  <si>
    <t>SANS (2010)</t>
  </si>
  <si>
    <t>Dry/ pour flush toilet</t>
  </si>
  <si>
    <t>In-house</t>
  </si>
  <si>
    <t>flush toilet</t>
  </si>
  <si>
    <t>grey water + black-water</t>
  </si>
  <si>
    <t>CAB</t>
  </si>
  <si>
    <t>Water usage only CAB without additional standpipe; pop./HH: 2.2 - 2.9 cap./HH; free water</t>
  </si>
  <si>
    <t>Due to irrigation and leakages</t>
  </si>
  <si>
    <t>black-water</t>
  </si>
  <si>
    <t>grey water</t>
  </si>
  <si>
    <t>Crous (2012)</t>
  </si>
  <si>
    <t>365f</t>
  </si>
  <si>
    <t>Southeast Asia</t>
  </si>
  <si>
    <t>Western Pacific</t>
  </si>
  <si>
    <t>Eastern Mediterranean</t>
  </si>
  <si>
    <t>Algeria, Morocco, Turkey</t>
  </si>
  <si>
    <t>Latin America and Carribbean</t>
  </si>
  <si>
    <t>World</t>
  </si>
  <si>
    <t>Metcalf &amp; Eddy</t>
  </si>
  <si>
    <t>Salvato (1992)</t>
  </si>
  <si>
    <t>rural</t>
  </si>
  <si>
    <t>&lt; 5000</t>
  </si>
  <si>
    <t>Sewer</t>
  </si>
  <si>
    <t>Esriss_baseline.xls/esriss_mod_ww_charct.xls</t>
  </si>
  <si>
    <t>Bad supply (interruption frequency &gt; 2/week, buildings with interruptions &gt; 50%</t>
  </si>
  <si>
    <t>esriss_mod_ww_charct.xls</t>
  </si>
  <si>
    <t>On-site</t>
  </si>
  <si>
    <t>Min: bad supply; max: fair supply</t>
  </si>
  <si>
    <t>Cow</t>
  </si>
  <si>
    <t>Animal breeding - cattle</t>
  </si>
  <si>
    <t>Pour flush</t>
  </si>
  <si>
    <t>Full flush</t>
  </si>
  <si>
    <t>weighted avg. (pour + full flush)</t>
  </si>
  <si>
    <t>Grey water (total)</t>
  </si>
  <si>
    <t>Greywater from bathroom</t>
  </si>
  <si>
    <t>Greywater excl. Bathrooms</t>
  </si>
  <si>
    <t>grey water + black-water (weighted avg.)</t>
  </si>
  <si>
    <t>on-site</t>
  </si>
  <si>
    <t>ESRISS (Estimation of the ww char.)</t>
  </si>
  <si>
    <t>ESRISS (Modelling small-scale sanitation)</t>
  </si>
  <si>
    <t>Characterisation of Feces</t>
  </si>
  <si>
    <t>Vinneras (2006)</t>
  </si>
  <si>
    <t>Heinss (1998)</t>
  </si>
  <si>
    <t>Kujawa Roeleveld (2006)</t>
  </si>
  <si>
    <t>Choi (2004)</t>
  </si>
  <si>
    <t>Fourie (1995)</t>
  </si>
  <si>
    <t>Meinzinger (2009)</t>
  </si>
  <si>
    <t>Feces</t>
  </si>
  <si>
    <t>Standpipe/ CAB</t>
  </si>
  <si>
    <t>In Belo Horizonte, because district is believed to represent the average Brazilian situation</t>
  </si>
  <si>
    <t>Water saving cisterns?!</t>
  </si>
  <si>
    <t>Incorporated</t>
  </si>
  <si>
    <t>Global</t>
  </si>
  <si>
    <t>Arid</t>
  </si>
  <si>
    <t>Tropical</t>
  </si>
  <si>
    <t>Diverse</t>
  </si>
  <si>
    <t>Moderate</t>
  </si>
  <si>
    <t>Climate - Local context</t>
  </si>
  <si>
    <t>Income - Local Context</t>
  </si>
  <si>
    <t>Income - Macro context</t>
  </si>
  <si>
    <t>Urban/Rural</t>
  </si>
  <si>
    <t>Water access</t>
  </si>
  <si>
    <t>Private - full flush</t>
  </si>
  <si>
    <t>Private - pour flush</t>
  </si>
  <si>
    <t>Shared - full flush</t>
  </si>
  <si>
    <t>General (mean) value</t>
  </si>
  <si>
    <t>System category</t>
  </si>
  <si>
    <t>3588.01*</t>
  </si>
  <si>
    <t>Database reference (to be hidden)</t>
  </si>
  <si>
    <t>Country Classification</t>
  </si>
  <si>
    <t>Industrialised Countries</t>
  </si>
  <si>
    <t>Emerging Countries</t>
  </si>
  <si>
    <t>Sanitation Interface</t>
  </si>
  <si>
    <t>In house</t>
  </si>
  <si>
    <t>Public - unltd</t>
  </si>
  <si>
    <t>Public - ltd</t>
  </si>
  <si>
    <t>Shared - pour flush</t>
  </si>
  <si>
    <t>e.g. public standpipe/CSC</t>
  </si>
  <si>
    <t>e.g. handpump/well</t>
  </si>
  <si>
    <t>Dry</t>
  </si>
  <si>
    <t>e.g. VIP</t>
  </si>
  <si>
    <t>Wastewater origin</t>
  </si>
  <si>
    <t>Greywater - shower &amp; bath</t>
  </si>
  <si>
    <t>Greywater - kitchen</t>
  </si>
  <si>
    <t>Greywater - laundry</t>
  </si>
  <si>
    <t>Blackwater - faeces</t>
  </si>
  <si>
    <t>Blackwater - urine</t>
  </si>
  <si>
    <t>Blackwater - anal cleansing</t>
  </si>
  <si>
    <t>Institutional</t>
  </si>
  <si>
    <t>Industrial</t>
  </si>
  <si>
    <t>HH + commercial</t>
  </si>
  <si>
    <t>HH only</t>
  </si>
  <si>
    <t>Domestic + org. waste</t>
  </si>
  <si>
    <t>388 m³/h (~78,000 P.E); 40,000 inhab.</t>
  </si>
  <si>
    <t>WWTP Size Scale</t>
  </si>
  <si>
    <t>Blackwater - Faeces</t>
  </si>
  <si>
    <t>Blackwater - Urine</t>
  </si>
  <si>
    <t>Blackwater - Anal cleansing</t>
  </si>
  <si>
    <t>Greywater - Shower &amp; Bath</t>
  </si>
  <si>
    <t>Greywater - Kitchen</t>
  </si>
  <si>
    <t>Greywater - Laundry</t>
  </si>
  <si>
    <t>1.7*</t>
  </si>
  <si>
    <t>118.52*</t>
  </si>
  <si>
    <t>46.83*</t>
  </si>
  <si>
    <t>103.88*</t>
  </si>
  <si>
    <t>2.22*</t>
  </si>
  <si>
    <t>29*</t>
  </si>
  <si>
    <t>36*</t>
  </si>
  <si>
    <t>190*</t>
  </si>
  <si>
    <t>83*</t>
  </si>
  <si>
    <t>117*</t>
  </si>
  <si>
    <t>101*</t>
  </si>
  <si>
    <t>115*</t>
  </si>
  <si>
    <t>WCE</t>
  </si>
  <si>
    <t xml:space="preserve"> </t>
  </si>
  <si>
    <t>Climate - Macro context</t>
  </si>
  <si>
    <t>Median</t>
  </si>
  <si>
    <t>Wastewater production</t>
  </si>
  <si>
    <t>Macro classification</t>
  </si>
  <si>
    <t>Auxilary</t>
  </si>
  <si>
    <t>Sheet name of data:</t>
  </si>
  <si>
    <t>31*</t>
  </si>
  <si>
    <t>Value</t>
  </si>
  <si>
    <t>Address</t>
  </si>
  <si>
    <t>Global - w/o Industrialised Countries</t>
  </si>
  <si>
    <t>Description</t>
  </si>
  <si>
    <t>Urban/ Rural</t>
  </si>
  <si>
    <t># of data-points</t>
  </si>
  <si>
    <t>550*</t>
  </si>
  <si>
    <t>270*</t>
  </si>
  <si>
    <t>Nutrients</t>
  </si>
  <si>
    <t>Baseline per capita values</t>
  </si>
  <si>
    <t>BOD - Blackwater</t>
  </si>
  <si>
    <t>BOD - Blackwater - Faeces</t>
  </si>
  <si>
    <t>BOD - Blackwater - Urine</t>
  </si>
  <si>
    <t>BOD - Blackwater - Anal Cleansing</t>
  </si>
  <si>
    <t>BOD - Greywater</t>
  </si>
  <si>
    <t>BOD - Greywater - Kitchen</t>
  </si>
  <si>
    <t>BOD - Greywater - Shower &amp; bath</t>
  </si>
  <si>
    <t>BOD - Greywater - Laundry</t>
  </si>
  <si>
    <t>10*</t>
  </si>
  <si>
    <t>250*</t>
  </si>
  <si>
    <t>30*</t>
  </si>
  <si>
    <t>1223*</t>
  </si>
  <si>
    <t>COD - Blackwater</t>
  </si>
  <si>
    <t>COD - Blackwater - Faeces</t>
  </si>
  <si>
    <t>COD - Blackwater - Urine</t>
  </si>
  <si>
    <t>COD - Blackwater - Anal Cleansing</t>
  </si>
  <si>
    <t>COD - Greywater</t>
  </si>
  <si>
    <t>COD - Greywater - Shower &amp; bath</t>
  </si>
  <si>
    <t>COD - Greywater - Kitchen</t>
  </si>
  <si>
    <t>COD - Greywater - Laundry</t>
  </si>
  <si>
    <t>1668*</t>
  </si>
  <si>
    <t>146*</t>
  </si>
  <si>
    <t>209*</t>
  </si>
  <si>
    <t>234*</t>
  </si>
  <si>
    <t>334*</t>
  </si>
  <si>
    <t>3*</t>
  </si>
  <si>
    <t>11000*</t>
  </si>
  <si>
    <t>650*</t>
  </si>
  <si>
    <t>3343*</t>
  </si>
  <si>
    <t>18*</t>
  </si>
  <si>
    <t>14*</t>
  </si>
  <si>
    <t>53*</t>
  </si>
  <si>
    <t>22*</t>
  </si>
  <si>
    <t>19*</t>
  </si>
  <si>
    <t>2.85*</t>
  </si>
  <si>
    <t>16.15*</t>
  </si>
  <si>
    <t>35*</t>
  </si>
  <si>
    <t>50*</t>
  </si>
  <si>
    <t>70*</t>
  </si>
  <si>
    <t>52.5*</t>
  </si>
  <si>
    <t>60*</t>
  </si>
  <si>
    <t>Nitrogen - Blackwater</t>
  </si>
  <si>
    <t>Nitrogen - Blackwater - Faeces</t>
  </si>
  <si>
    <t>Nitrogen - Blackwater - Urine</t>
  </si>
  <si>
    <t>Nitrogen - Blackwater - Anal Cleansing</t>
  </si>
  <si>
    <t>Nitrogen - Greywater</t>
  </si>
  <si>
    <t>Nitrogen - Greywater - Shower &amp; Bath</t>
  </si>
  <si>
    <t>Nitrogen - Greywater - Laundry</t>
  </si>
  <si>
    <t>Nitrogen - Greywater - Kitchen</t>
  </si>
  <si>
    <t>6.5*</t>
  </si>
  <si>
    <t>2.13*</t>
  </si>
  <si>
    <t>52*</t>
  </si>
  <si>
    <t>81*</t>
  </si>
  <si>
    <t>88*</t>
  </si>
  <si>
    <t>94*</t>
  </si>
  <si>
    <t>Phosphorus - Blackwater</t>
  </si>
  <si>
    <t>Phosphorus - Blackwater - Faeces</t>
  </si>
  <si>
    <t>Phosphorus - Blackwater - Urine</t>
  </si>
  <si>
    <t>Phosphorus - Blackwater - Anal Cleansing</t>
  </si>
  <si>
    <t>Phosphorus - Greywater</t>
  </si>
  <si>
    <t>Phosphorus - Greywater - Shower &amp; Bath</t>
  </si>
  <si>
    <t>Phosphorus - Greywater - Kitchen</t>
  </si>
  <si>
    <t>Phosphorus - Greywater - Laundry</t>
  </si>
  <si>
    <t>0.2*</t>
  </si>
  <si>
    <t>0.6*</t>
  </si>
  <si>
    <t>9.9*</t>
  </si>
  <si>
    <t>10.4*</t>
  </si>
  <si>
    <t>27*</t>
  </si>
  <si>
    <t>Distinctive Feature</t>
  </si>
  <si>
    <t>Macro Classification</t>
  </si>
  <si>
    <t>West &amp; Central Europe</t>
  </si>
  <si>
    <t>Eastern Europe &amp; Central Asia</t>
  </si>
  <si>
    <t>Commercial/Institutional</t>
  </si>
  <si>
    <t>1,000 - 10,000</t>
  </si>
  <si>
    <t>100 - 1,000</t>
  </si>
  <si>
    <t>10,000 - 100,000</t>
  </si>
  <si>
    <t>Income classification - local</t>
  </si>
  <si>
    <t>Climate - local</t>
  </si>
  <si>
    <t>Tropical - local</t>
  </si>
  <si>
    <t>Moderate - local</t>
  </si>
  <si>
    <t>Arid - local</t>
  </si>
  <si>
    <t>LI - local</t>
  </si>
  <si>
    <t>LMI - local</t>
  </si>
  <si>
    <t>UMI - local</t>
  </si>
  <si>
    <t>HI - local</t>
  </si>
  <si>
    <t>Climate - global</t>
  </si>
  <si>
    <t>Income classification - global</t>
  </si>
  <si>
    <t>Country factor calc from Income - global and climate - global</t>
  </si>
  <si>
    <t>Water consumption based on factor</t>
  </si>
  <si>
    <t>Water consumption from datapoints</t>
  </si>
  <si>
    <t>Variance</t>
  </si>
  <si>
    <t>Min range</t>
  </si>
  <si>
    <t>Max range</t>
  </si>
  <si>
    <t>z-value</t>
  </si>
  <si>
    <t xml:space="preserve"> &lt; 100</t>
  </si>
  <si>
    <t xml:space="preserve"> &gt; 100,000</t>
  </si>
  <si>
    <t>Global - Log normal</t>
  </si>
  <si>
    <t>Global - data points</t>
  </si>
  <si>
    <t>Global - variance</t>
  </si>
  <si>
    <t>Brazil - Log normal</t>
  </si>
  <si>
    <t>Brazil- data points</t>
  </si>
  <si>
    <t>Brazil - variance</t>
  </si>
  <si>
    <t>Harmonised Factors</t>
  </si>
  <si>
    <t>Factor Analysis</t>
  </si>
  <si>
    <t>WW pour flush as fsctor of full flush value</t>
  </si>
  <si>
    <t>LI, shared, pour flush, ltd water access</t>
  </si>
  <si>
    <t>Distinctive Features</t>
  </si>
  <si>
    <t>n</t>
  </si>
  <si>
    <t>Modified definition based on O-5, N-11 and BRICS</t>
  </si>
  <si>
    <t>Regions</t>
  </si>
  <si>
    <t>Country clean Dropdown</t>
  </si>
  <si>
    <t>Classification of income of community</t>
  </si>
  <si>
    <t>Water Access</t>
  </si>
  <si>
    <t>Factor multiplikation</t>
  </si>
  <si>
    <t>Extension reserve</t>
  </si>
  <si>
    <t>Water usage</t>
  </si>
  <si>
    <t>in house</t>
  </si>
  <si>
    <t>yard tap</t>
  </si>
  <si>
    <t>WWTP size</t>
  </si>
  <si>
    <t>200.62*</t>
  </si>
  <si>
    <t>269.06*</t>
  </si>
  <si>
    <t>400*</t>
  </si>
  <si>
    <t>225*</t>
  </si>
  <si>
    <t>139*</t>
  </si>
  <si>
    <t>123*</t>
  </si>
  <si>
    <t>170*</t>
  </si>
  <si>
    <t>200*</t>
  </si>
  <si>
    <t>13.7*</t>
  </si>
  <si>
    <t>11.1*</t>
  </si>
  <si>
    <t>7.8*</t>
  </si>
  <si>
    <t>5.5*</t>
  </si>
  <si>
    <t>5*</t>
  </si>
  <si>
    <t>14.4*</t>
  </si>
  <si>
    <t>9.1*</t>
  </si>
  <si>
    <t>5.7*</t>
  </si>
  <si>
    <t>12.7*</t>
  </si>
  <si>
    <t>8.5*</t>
  </si>
  <si>
    <t>5.6*</t>
  </si>
  <si>
    <t>6.86*</t>
  </si>
  <si>
    <t>6.97*</t>
  </si>
  <si>
    <t>4.9*</t>
  </si>
  <si>
    <t>4.1*</t>
  </si>
  <si>
    <t>1.4*</t>
  </si>
  <si>
    <t>3.01*</t>
  </si>
  <si>
    <t>2.05*</t>
  </si>
  <si>
    <t>3.8*</t>
  </si>
  <si>
    <t>3.4*</t>
  </si>
  <si>
    <t>2*</t>
  </si>
  <si>
    <t>2.3*</t>
  </si>
  <si>
    <t>Formula for PFF (cap.)</t>
  </si>
  <si>
    <t>Average pop. for class</t>
  </si>
  <si>
    <t>Regression factor b</t>
  </si>
  <si>
    <t>Regression factor a</t>
  </si>
  <si>
    <t>t</t>
  </si>
  <si>
    <t>Correlation of factors for Water consumption</t>
  </si>
  <si>
    <t>Water access + Sanitation interface</t>
  </si>
  <si>
    <t>Income + Climate</t>
  </si>
  <si>
    <t>avg</t>
  </si>
  <si>
    <t>factor prod.</t>
  </si>
  <si>
    <t>Factor geom. Mean</t>
  </si>
  <si>
    <t>Factor arithm. Mean</t>
  </si>
  <si>
    <t>W cons.</t>
  </si>
  <si>
    <t>WRC</t>
  </si>
  <si>
    <t>BW ratio</t>
  </si>
  <si>
    <t>Influencing Factors</t>
  </si>
  <si>
    <t>Income - local</t>
  </si>
  <si>
    <t>General Country Values</t>
  </si>
  <si>
    <t>Country Input</t>
  </si>
  <si>
    <t>Comment/Description</t>
  </si>
  <si>
    <t>Hybrid</t>
  </si>
  <si>
    <t># of users discharging</t>
  </si>
  <si>
    <t>BW + GW</t>
  </si>
  <si>
    <t>BW only</t>
  </si>
  <si>
    <t>GW only</t>
  </si>
  <si>
    <t>BOD ratio BW</t>
  </si>
  <si>
    <t>COD ratio BW</t>
  </si>
  <si>
    <t>Nitrogen ratio BW</t>
  </si>
  <si>
    <t>L/(cap.*day)</t>
  </si>
  <si>
    <t>BW</t>
  </si>
  <si>
    <t>GW</t>
  </si>
  <si>
    <t>g/(cap.*day)</t>
  </si>
  <si>
    <t>Unit</t>
  </si>
  <si>
    <t>References</t>
  </si>
  <si>
    <t>Water</t>
  </si>
  <si>
    <t>Pollutants</t>
  </si>
  <si>
    <t>System specific Factors</t>
  </si>
  <si>
    <t>Pollutant load</t>
  </si>
  <si>
    <t>Nutrient load</t>
  </si>
  <si>
    <t>m³/day</t>
  </si>
  <si>
    <t>kg/day</t>
  </si>
  <si>
    <t>-</t>
  </si>
  <si>
    <t>Chosen</t>
  </si>
  <si>
    <t>Peak Flow (1-hr)</t>
  </si>
  <si>
    <t>Concentration</t>
  </si>
  <si>
    <t>Phosphorus ratio BW</t>
  </si>
  <si>
    <t>m³/hr</t>
  </si>
  <si>
    <t>DO NOT ENTER DATA BELOW HERE! (insert cells above!)</t>
  </si>
  <si>
    <t>System Design Parameter</t>
  </si>
  <si>
    <t>Conversion Factors: HH ~ 5 cap.; 1 P.E. = 120 L/day</t>
  </si>
  <si>
    <t>College</t>
  </si>
  <si>
    <t>Secondary School</t>
  </si>
  <si>
    <t>Primary School</t>
  </si>
  <si>
    <t>Dispensary</t>
  </si>
  <si>
    <t>Tanzania (2007)</t>
  </si>
  <si>
    <t>DESIGN MANUAL FOR WATER SUPPLY AND WASTE WATER DISPOSAL - Chapter 4 Pipeline Design</t>
  </si>
  <si>
    <t>Hospital - Out-patient clinic</t>
  </si>
  <si>
    <t>Hospital - Field hospital</t>
  </si>
  <si>
    <t>Hospital - Cholera treatment centre</t>
  </si>
  <si>
    <t>Hospital - Feeding centre</t>
  </si>
  <si>
    <t>(Peter, Baghri and Reed, 2002)</t>
  </si>
  <si>
    <t>person</t>
  </si>
  <si>
    <t>Emergency Sanitation</t>
  </si>
  <si>
    <r>
      <t xml:space="preserve">(Foxon </t>
    </r>
    <r>
      <rPr>
        <i/>
        <sz val="11"/>
        <color theme="1"/>
        <rFont val="Calibri"/>
        <family val="2"/>
        <scheme val="minor"/>
      </rPr>
      <t>et al.</t>
    </r>
    <r>
      <rPr>
        <sz val="11"/>
        <color theme="1"/>
        <rFont val="Calibri"/>
        <family val="2"/>
        <scheme val="minor"/>
      </rPr>
      <t>, 2006)</t>
    </r>
  </si>
  <si>
    <t>Questionnaire in Kwa-Mashu Newlands</t>
  </si>
  <si>
    <t>(Bhawan and Nagar, 2009)</t>
  </si>
  <si>
    <t>5 ff.</t>
  </si>
  <si>
    <t>Water supply in urban India</t>
  </si>
  <si>
    <t>Code of practice for DEWATS in Afghanistan</t>
  </si>
  <si>
    <t>(BORDA and GIZ-WSIP, 2015)</t>
  </si>
  <si>
    <r>
      <t xml:space="preserve">(Salama </t>
    </r>
    <r>
      <rPr>
        <i/>
        <sz val="11"/>
        <color theme="1"/>
        <rFont val="Calibri"/>
        <family val="2"/>
        <scheme val="minor"/>
      </rPr>
      <t>et al.</t>
    </r>
    <r>
      <rPr>
        <sz val="11"/>
        <color theme="1"/>
        <rFont val="Calibri"/>
        <family val="2"/>
        <scheme val="minor"/>
      </rPr>
      <t>, 2014)</t>
    </r>
  </si>
  <si>
    <t>(Asian Institute of Technology (AIT), 2013)</t>
  </si>
  <si>
    <t>160 ff.</t>
  </si>
  <si>
    <t>161 ff.</t>
  </si>
  <si>
    <t>(Muttamara, 1996)</t>
  </si>
  <si>
    <t>(Palmer Development Group, 1993)</t>
  </si>
  <si>
    <r>
      <t xml:space="preserve">(Reymond </t>
    </r>
    <r>
      <rPr>
        <i/>
        <sz val="11"/>
        <color theme="1"/>
        <rFont val="Calibri"/>
        <family val="2"/>
        <scheme val="minor"/>
      </rPr>
      <t>et al.</t>
    </r>
    <r>
      <rPr>
        <sz val="11"/>
        <color theme="1"/>
        <rFont val="Calibri"/>
        <family val="2"/>
        <scheme val="minor"/>
      </rPr>
      <t>, 2014)</t>
    </r>
  </si>
  <si>
    <t>55, 66</t>
  </si>
  <si>
    <r>
      <t xml:space="preserve">(Eriksson </t>
    </r>
    <r>
      <rPr>
        <i/>
        <sz val="11"/>
        <color theme="1"/>
        <rFont val="Calibri"/>
        <family val="2"/>
        <scheme val="minor"/>
      </rPr>
      <t>et al.</t>
    </r>
    <r>
      <rPr>
        <sz val="11"/>
        <color theme="1"/>
        <rFont val="Calibri"/>
        <family val="2"/>
        <scheme val="minor"/>
      </rPr>
      <t>, 2002)</t>
    </r>
  </si>
  <si>
    <r>
      <t xml:space="preserve">(Reynaud </t>
    </r>
    <r>
      <rPr>
        <i/>
        <sz val="11"/>
        <color theme="1"/>
        <rFont val="Calibri"/>
        <family val="2"/>
        <scheme val="minor"/>
      </rPr>
      <t>et al.</t>
    </r>
    <r>
      <rPr>
        <sz val="11"/>
        <color theme="1"/>
        <rFont val="Calibri"/>
        <family val="2"/>
        <scheme val="minor"/>
      </rPr>
      <t>, 2009)</t>
    </r>
  </si>
  <si>
    <t>(Sasse, 1998)</t>
  </si>
  <si>
    <t>(CPHEEO, 1993)</t>
  </si>
  <si>
    <t>(Metcalf and Eddy, 2003)</t>
  </si>
  <si>
    <t>Palestine</t>
  </si>
  <si>
    <t>Henze (2002),  (Metcalf and Eddy, 2003)</t>
  </si>
  <si>
    <t>For pop. &lt; 5,000: PFF = 4; Formula for pop. &gt;5,000: PFF = -0.43 * ln(pop.) + 7.7</t>
  </si>
  <si>
    <t>(UNEP, 2000)</t>
  </si>
  <si>
    <t>100*</t>
  </si>
  <si>
    <t>110*</t>
  </si>
  <si>
    <t>140*</t>
  </si>
  <si>
    <t>15*</t>
  </si>
  <si>
    <t>120*</t>
  </si>
  <si>
    <t>4*</t>
  </si>
  <si>
    <t>160*</t>
  </si>
  <si>
    <t>150*</t>
  </si>
  <si>
    <t>500*</t>
  </si>
  <si>
    <t>12.5*</t>
  </si>
  <si>
    <t>750*</t>
  </si>
  <si>
    <t>625*</t>
  </si>
  <si>
    <t>600*</t>
  </si>
  <si>
    <t>130*</t>
  </si>
  <si>
    <t>80*</t>
  </si>
  <si>
    <t>40*</t>
  </si>
  <si>
    <t>300*</t>
  </si>
  <si>
    <t>85*</t>
  </si>
  <si>
    <t>90*</t>
  </si>
  <si>
    <t>45*</t>
  </si>
  <si>
    <t>73%*</t>
  </si>
  <si>
    <t>71%*</t>
  </si>
  <si>
    <t>80%*</t>
  </si>
  <si>
    <t>75%*</t>
  </si>
  <si>
    <t>64%*</t>
  </si>
  <si>
    <t>12*</t>
  </si>
  <si>
    <t>72*</t>
  </si>
  <si>
    <t>24*</t>
  </si>
  <si>
    <t>42*</t>
  </si>
  <si>
    <t>6.6*</t>
  </si>
  <si>
    <t>8.3*</t>
  </si>
  <si>
    <t>2.2*</t>
  </si>
  <si>
    <t>2.8*</t>
  </si>
  <si>
    <t>1.1*</t>
  </si>
  <si>
    <t>0.4*</t>
  </si>
  <si>
    <t>0.5*</t>
  </si>
  <si>
    <t>0.9*</t>
  </si>
  <si>
    <t>2.5*</t>
  </si>
  <si>
    <t>700*</t>
  </si>
  <si>
    <t>1000*</t>
  </si>
  <si>
    <t>850*</t>
  </si>
  <si>
    <t>Composition based on percentages for Faeces and Urine</t>
  </si>
  <si>
    <t>Mara 1976</t>
  </si>
  <si>
    <t>WRC 1993</t>
  </si>
  <si>
    <t>=0.038*110</t>
  </si>
  <si>
    <t>Pollutant/ Nutrient value</t>
  </si>
  <si>
    <t>0.8*</t>
  </si>
  <si>
    <t>1*</t>
  </si>
  <si>
    <t>7.5*</t>
  </si>
  <si>
    <t>1.5*</t>
  </si>
  <si>
    <t>23*</t>
  </si>
  <si>
    <t>Abarghaz, Y. et. A. (2011)</t>
  </si>
  <si>
    <t>Values actually applicable to Thailand? -&gt; moved to global</t>
  </si>
  <si>
    <t>Tsuzuki 2007</t>
  </si>
  <si>
    <t>Tsuzuki 2013</t>
  </si>
  <si>
    <t>Residential wastewaters in proximity of rivers and lakes</t>
  </si>
  <si>
    <t>Production industry</t>
  </si>
  <si>
    <t>Mara (1980)</t>
  </si>
  <si>
    <t>Municipalities of the State of Sao Paulo and Paraná</t>
  </si>
  <si>
    <t>Uehara, Vidal (1989)</t>
  </si>
  <si>
    <t>Vista Verde residential complex, Sao Paolo</t>
  </si>
  <si>
    <t>Santa Fe do Sul</t>
  </si>
  <si>
    <t>Small cities, Domestic residual liquids</t>
  </si>
  <si>
    <t>Medium and large cities, Residual liquids in general</t>
  </si>
  <si>
    <t>Big cities, with great developments</t>
  </si>
  <si>
    <t>Afini (1989)</t>
  </si>
  <si>
    <t>Argentina</t>
  </si>
  <si>
    <t>Bachur (2013)</t>
  </si>
  <si>
    <t>Santa Fe Province; pop. &lt; 5,000</t>
  </si>
  <si>
    <t>Santa Fe Province; pop. 5,000 - 10,000</t>
  </si>
  <si>
    <t>Santa Fe Province; pop. 10,000 - 50,000</t>
  </si>
  <si>
    <t>Santa Fe Province; pop.50,000 - 100,000</t>
  </si>
  <si>
    <t>Santa Fe Province; pop.100,000 - 1,000,000</t>
  </si>
  <si>
    <t>Santa Fe Province, Communes Municipalities or Cooperatives; 22 communities</t>
  </si>
  <si>
    <t>Santa Fe Province, Aguas Santafesinas SA (CU supply); 12 communities</t>
  </si>
  <si>
    <t>Water cons./ WW prod./ WRC</t>
  </si>
  <si>
    <t>Group Filters</t>
  </si>
  <si>
    <t>Median (Benchmark Value)</t>
  </si>
  <si>
    <t>Specify the country</t>
  </si>
  <si>
    <t>Benchmark Values</t>
  </si>
  <si>
    <t>Local Climate</t>
  </si>
  <si>
    <t>Reference</t>
  </si>
  <si>
    <t>Wastewater inflow</t>
  </si>
  <si>
    <t>Mixed (BW + GW)</t>
  </si>
  <si>
    <t>Values based on wastewater production and blackwater ratio</t>
  </si>
  <si>
    <t>Universal global benchmark value</t>
  </si>
  <si>
    <t>PFF = 1 + a/(b + SQRT(pop./1000))</t>
  </si>
  <si>
    <t>Currently only values available for "In house" and "Private - full flush"</t>
  </si>
  <si>
    <t>Currently only values available for "Public - unltd" and "Shared - full flush"</t>
  </si>
  <si>
    <t>If 'yard tap' or 'public - ltd' water supply: chose lower values in the selection section!</t>
  </si>
  <si>
    <t>If 'pour flush' sanitation interface: chose lower values in the selection section! Hint: pour flush appr. 25 - 35% of full flush BW</t>
  </si>
  <si>
    <t>System Type</t>
  </si>
  <si>
    <t>System Size</t>
  </si>
  <si>
    <t>Location</t>
  </si>
  <si>
    <t>Specify the average income of the community</t>
  </si>
  <si>
    <t>Intermediate result: World Bank classification of selected region</t>
  </si>
  <si>
    <t>Intermediate result: World Bank definition of income class of selected country</t>
  </si>
  <si>
    <t>Intermediate result: Predominant Climate (Köppen-Geiger definition)</t>
  </si>
  <si>
    <t>Specify the climate of the system's location (can differ from country definition)</t>
  </si>
  <si>
    <t>System Location and Size</t>
  </si>
  <si>
    <t>SSS is benchmark (Factor = 1)</t>
  </si>
  <si>
    <t>Input Parameter</t>
  </si>
  <si>
    <t>Pollutants and Nutrients</t>
  </si>
  <si>
    <t>Load</t>
  </si>
  <si>
    <t>Blackwater only</t>
  </si>
  <si>
    <t>Greywater only</t>
  </si>
  <si>
    <t>Legend</t>
  </si>
  <si>
    <t>Input Headline</t>
  </si>
  <si>
    <t>Input Value</t>
  </si>
  <si>
    <t>Intermediate Result Headline</t>
  </si>
  <si>
    <t>Intermediate Result Value</t>
  </si>
  <si>
    <t>Final Result Headline</t>
  </si>
  <si>
    <t>Final Result Value</t>
  </si>
  <si>
    <t>Headline Level 1</t>
  </si>
  <si>
    <t>Headline Level 2</t>
  </si>
  <si>
    <t>Values for blackwater system</t>
  </si>
  <si>
    <t>Values for greywater system</t>
  </si>
  <si>
    <t>Colour Coding</t>
  </si>
  <si>
    <t>Acronyms</t>
  </si>
  <si>
    <t xml:space="preserve">LI </t>
  </si>
  <si>
    <t>Low-income</t>
  </si>
  <si>
    <t>Lower middle income</t>
  </si>
  <si>
    <t>Upper middle income</t>
  </si>
  <si>
    <t>High-income</t>
  </si>
  <si>
    <t>Simplified Sewer System</t>
  </si>
  <si>
    <t>Community Sanitation Centre</t>
  </si>
  <si>
    <t>Specify the number of users connected to SSS; Note: Each column represents a treatment system (either for mixed, black or greywater)</t>
  </si>
  <si>
    <t>Specify the number of users of CSC; Note: Each column represents a treatment system (either for mixed, black or greywater)</t>
  </si>
  <si>
    <t>Note: Each column represents a treatment system (either for mixed, black or greywater)</t>
  </si>
  <si>
    <t>mg/L</t>
  </si>
  <si>
    <t>Hybrid (SSS + CSC)</t>
  </si>
  <si>
    <t>Hybrid 
(SSS + CSC)</t>
  </si>
  <si>
    <t>Specify the extension reserve of the system(s) in percent; e.g. 0% for gated community, 30% for rapidly growing informal settlement; 10 - 20% typical</t>
  </si>
  <si>
    <t>Special scenario: HH water supply and CSC -&gt; very low greywater prod. Expected</t>
  </si>
  <si>
    <t>Peak Flow Factor</t>
  </si>
  <si>
    <t>Caution, certain factors are not available! May lead to distorted values!</t>
  </si>
  <si>
    <t>Values for mixed wastewater system</t>
  </si>
  <si>
    <t>=21900/605</t>
  </si>
  <si>
    <t>=15900/575</t>
  </si>
  <si>
    <t>28*</t>
  </si>
  <si>
    <t>25*</t>
  </si>
  <si>
    <t>47*</t>
  </si>
  <si>
    <t>36.6*</t>
  </si>
  <si>
    <t>10.2*</t>
  </si>
  <si>
    <t>3.6*</t>
  </si>
  <si>
    <t>=(BP111-BO111)/(2*1.645)</t>
  </si>
  <si>
    <t>=BQ264-1.645*BR264</t>
  </si>
  <si>
    <t>=BQ265-1.645*BR265</t>
  </si>
  <si>
    <t>=BQ264+1.645*BR264</t>
  </si>
  <si>
    <t>=BQ265+1.645*BR265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</si>
</sst>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0.000"/>
    <numFmt numFmtId="165" formatCode="0.0E+00"/>
    <numFmt numFmtId="166" formatCode="#,##0.0"/>
    <numFmt numFmtId="168" formatCode="0.0"/>
    <numFmt numFmtId="169" formatCode="&quot;Global w/o&quot;\ @"/>
    <numFmt numFmtId="170" formatCode="&quot;Global (w/o&quot;\ @\ &quot;)&quot;\ "/>
    <numFmt numFmtId="173" formatCode="\a\ \=\ #.##"/>
    <numFmt numFmtId="174" formatCode="&quot;b =&quot;\ #.##"/>
  </numFmts>
  <fonts count="29"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font>
    <font>
      <sz val="1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sz val="11"/>
      <color theme="1"/>
      <name val="Calibri"/>
      <family val="2"/>
      <scheme val="minor"/>
    </font>
    <font>
      <sz val="9"/>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sz val="11"/>
      <name val="Calibri"/>
      <family val="2"/>
      <scheme val="minor"/>
    </font>
    <font>
      <sz val="11"/>
      <color theme="9"/>
      <name val="Calibri"/>
      <family val="2"/>
      <scheme val="minor"/>
    </font>
    <font>
      <b/>
      <sz val="11"/>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u/>
      <sz val="12"/>
      <color theme="1"/>
      <name val="Calibri"/>
      <family val="2"/>
      <scheme val="minor"/>
    </font>
    <font>
      <b/>
      <sz val="14"/>
      <name val="Calibri"/>
      <family val="2"/>
      <scheme val="minor"/>
    </font>
  </fonts>
  <fills count="27">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rgb="FFFF0000"/>
        <bgColor indexed="64"/>
      </patternFill>
    </fill>
    <fill>
      <patternFill patternType="solid">
        <fgColor theme="9"/>
        <bgColor indexed="64"/>
      </patternFill>
    </fill>
    <fill>
      <patternFill patternType="solid">
        <fgColor theme="6"/>
        <bgColor indexed="64"/>
      </patternFill>
    </fill>
    <fill>
      <patternFill patternType="solid">
        <fgColor theme="8" tint="0.79998168889431442"/>
        <bgColor indexed="64"/>
      </patternFill>
    </fill>
    <fill>
      <patternFill patternType="solid">
        <fgColor theme="8"/>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4"/>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7"/>
        <bgColor indexed="64"/>
      </patternFill>
    </fill>
    <fill>
      <patternFill patternType="solid">
        <fgColor theme="2"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theme="2" tint="0.39997558519241921"/>
        <bgColor indexed="64"/>
      </patternFill>
    </fill>
    <fill>
      <patternFill patternType="solid">
        <fgColor theme="0"/>
        <bgColor indexed="64"/>
      </patternFill>
    </fill>
    <fill>
      <patternFill patternType="solid">
        <fgColor theme="8" tint="0.39997558519241921"/>
        <bgColor indexed="64"/>
      </patternFill>
    </fill>
    <fill>
      <patternFill patternType="solid">
        <fgColor theme="2" tint="0.59999389629810485"/>
        <bgColor indexed="64"/>
      </patternFill>
    </fill>
    <fill>
      <patternFill patternType="solid">
        <fgColor theme="3" tint="0.39997558519241921"/>
        <bgColor indexed="64"/>
      </patternFill>
    </fill>
    <fill>
      <patternFill patternType="solid">
        <fgColor theme="7" tint="0.39997558519241921"/>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thin">
        <color indexed="64"/>
      </right>
      <top/>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458">
    <xf numFmtId="0" fontId="0" fillId="0" borderId="0" xfId="0"/>
    <xf numFmtId="0" fontId="0" fillId="0" borderId="1" xfId="0" applyBorder="1"/>
    <xf numFmtId="0" fontId="0" fillId="0" borderId="0" xfId="0" quotePrefix="1"/>
    <xf numFmtId="0" fontId="4" fillId="0" borderId="0" xfId="0" applyFont="1"/>
    <xf numFmtId="0" fontId="0" fillId="0" borderId="16" xfId="0" applyBorder="1"/>
    <xf numFmtId="0" fontId="0" fillId="0" borderId="17" xfId="0" applyBorder="1"/>
    <xf numFmtId="0" fontId="0" fillId="0" borderId="18" xfId="0" applyBorder="1"/>
    <xf numFmtId="9" fontId="0" fillId="0" borderId="0" xfId="1" applyFont="1"/>
    <xf numFmtId="0" fontId="0" fillId="0" borderId="0" xfId="0" applyFont="1"/>
    <xf numFmtId="0" fontId="4" fillId="0" borderId="0" xfId="0" applyFont="1" applyAlignment="1">
      <alignment wrapText="1"/>
    </xf>
    <xf numFmtId="0" fontId="0" fillId="0" borderId="1" xfId="0" applyFont="1" applyBorder="1"/>
    <xf numFmtId="0" fontId="0" fillId="0" borderId="0" xfId="0" applyFont="1" applyAlignment="1">
      <alignment horizontal="center" vertical="center" wrapText="1"/>
    </xf>
    <xf numFmtId="0" fontId="4" fillId="0" borderId="0" xfId="0" applyFont="1" applyAlignment="1">
      <alignment horizontal="center"/>
    </xf>
    <xf numFmtId="0" fontId="7" fillId="0" borderId="0" xfId="0" applyFont="1" applyAlignment="1">
      <alignment horizontal="center" vertical="center" wrapText="1"/>
    </xf>
    <xf numFmtId="1" fontId="8" fillId="0" borderId="8"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1" fontId="8" fillId="0" borderId="1" xfId="0" applyNumberFormat="1" applyFont="1" applyFill="1" applyBorder="1" applyAlignment="1">
      <alignment horizontal="center" vertical="center" wrapText="1"/>
    </xf>
    <xf numFmtId="1" fontId="8" fillId="0" borderId="9" xfId="0" applyNumberFormat="1" applyFont="1" applyFill="1" applyBorder="1" applyAlignment="1">
      <alignment horizontal="center" vertical="center" wrapText="1"/>
    </xf>
    <xf numFmtId="0" fontId="8" fillId="0" borderId="0" xfId="0" applyFont="1"/>
    <xf numFmtId="0" fontId="8" fillId="0" borderId="1" xfId="0" applyFont="1" applyBorder="1" applyAlignment="1">
      <alignment horizontal="left"/>
    </xf>
    <xf numFmtId="0" fontId="8" fillId="0" borderId="1" xfId="0" applyFont="1" applyBorder="1"/>
    <xf numFmtId="0" fontId="8" fillId="0" borderId="8" xfId="0" applyFont="1" applyBorder="1"/>
    <xf numFmtId="0" fontId="8" fillId="0" borderId="0" xfId="0" applyFont="1" applyBorder="1"/>
    <xf numFmtId="0" fontId="8" fillId="0" borderId="10" xfId="0" applyFont="1" applyBorder="1"/>
    <xf numFmtId="0" fontId="8" fillId="0" borderId="11" xfId="0" applyFont="1" applyBorder="1"/>
    <xf numFmtId="0" fontId="8" fillId="0" borderId="0" xfId="0" applyFont="1" applyBorder="1" applyAlignment="1">
      <alignment horizontal="left" vertical="center" wrapText="1"/>
    </xf>
    <xf numFmtId="1" fontId="8" fillId="0" borderId="0" xfId="0" applyNumberFormat="1" applyFont="1" applyBorder="1"/>
    <xf numFmtId="1" fontId="8" fillId="0" borderId="0" xfId="0" applyNumberFormat="1" applyFont="1" applyFill="1" applyBorder="1" applyAlignment="1">
      <alignment horizontal="center" vertical="center" wrapText="1"/>
    </xf>
    <xf numFmtId="1" fontId="8" fillId="0" borderId="0" xfId="0" applyNumberFormat="1" applyFont="1"/>
    <xf numFmtId="17" fontId="0" fillId="0" borderId="0" xfId="0" quotePrefix="1" applyNumberFormat="1"/>
    <xf numFmtId="1" fontId="8" fillId="0" borderId="2" xfId="0" applyNumberFormat="1" applyFont="1" applyFill="1" applyBorder="1" applyAlignment="1">
      <alignment horizontal="center" vertical="center" wrapText="1"/>
    </xf>
    <xf numFmtId="1" fontId="8" fillId="0" borderId="30" xfId="0" applyNumberFormat="1" applyFont="1" applyBorder="1" applyAlignment="1">
      <alignment horizontal="center" vertical="center" wrapText="1"/>
    </xf>
    <xf numFmtId="1" fontId="8" fillId="0" borderId="31" xfId="0" applyNumberFormat="1" applyFont="1" applyFill="1" applyBorder="1" applyAlignment="1">
      <alignment horizontal="center" vertical="center" wrapText="1"/>
    </xf>
    <xf numFmtId="0" fontId="9" fillId="0" borderId="8" xfId="0" applyFont="1" applyBorder="1"/>
    <xf numFmtId="0" fontId="7" fillId="0" borderId="51" xfId="0" applyFont="1" applyBorder="1" applyAlignment="1">
      <alignment horizontal="center"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8" xfId="0" applyFont="1" applyBorder="1" applyAlignment="1">
      <alignment horizontal="left"/>
    </xf>
    <xf numFmtId="0" fontId="8" fillId="0" borderId="9" xfId="0" applyFont="1" applyBorder="1" applyAlignment="1">
      <alignment horizontal="left"/>
    </xf>
    <xf numFmtId="0" fontId="8" fillId="0" borderId="39" xfId="0" applyFont="1" applyBorder="1" applyAlignment="1">
      <alignment horizontal="left" vertical="center" wrapText="1"/>
    </xf>
    <xf numFmtId="0" fontId="8" fillId="0" borderId="54" xfId="0" applyFont="1" applyBorder="1" applyAlignment="1">
      <alignment horizontal="left" vertical="center" wrapText="1"/>
    </xf>
    <xf numFmtId="0" fontId="8" fillId="0" borderId="31" xfId="0" applyFont="1" applyBorder="1"/>
    <xf numFmtId="0" fontId="8" fillId="0" borderId="31" xfId="0" applyFont="1" applyBorder="1" applyAlignment="1">
      <alignment horizontal="left"/>
    </xf>
    <xf numFmtId="0" fontId="8" fillId="0" borderId="32" xfId="0" applyFont="1" applyBorder="1" applyAlignment="1">
      <alignment horizontal="left"/>
    </xf>
    <xf numFmtId="1" fontId="8" fillId="0" borderId="32" xfId="0" applyNumberFormat="1" applyFont="1" applyBorder="1" applyAlignment="1">
      <alignment horizontal="center" vertical="center" wrapText="1"/>
    </xf>
    <xf numFmtId="0" fontId="8" fillId="0" borderId="37" xfId="0" applyFont="1" applyBorder="1"/>
    <xf numFmtId="1" fontId="8" fillId="0" borderId="38" xfId="0" applyNumberFormat="1" applyFont="1" applyFill="1" applyBorder="1" applyAlignment="1">
      <alignment horizontal="center" vertical="center" wrapText="1"/>
    </xf>
    <xf numFmtId="1" fontId="8" fillId="0" borderId="39" xfId="0" applyNumberFormat="1" applyFont="1" applyBorder="1" applyAlignment="1">
      <alignment horizontal="center" vertical="center" wrapText="1"/>
    </xf>
    <xf numFmtId="1" fontId="8" fillId="0" borderId="37" xfId="0" applyNumberFormat="1" applyFont="1" applyBorder="1" applyAlignment="1">
      <alignment horizontal="center" vertical="center" wrapText="1"/>
    </xf>
    <xf numFmtId="0" fontId="8" fillId="0" borderId="5" xfId="0" applyFont="1" applyBorder="1"/>
    <xf numFmtId="0" fontId="8" fillId="0" borderId="6" xfId="0" applyFont="1" applyBorder="1"/>
    <xf numFmtId="0" fontId="8" fillId="0" borderId="6" xfId="0" applyFont="1" applyBorder="1" applyAlignment="1">
      <alignment horizontal="left"/>
    </xf>
    <xf numFmtId="0" fontId="8" fillId="0" borderId="7" xfId="0" applyFont="1" applyBorder="1" applyAlignment="1">
      <alignment horizontal="left"/>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1" fontId="8" fillId="0" borderId="6" xfId="0" applyNumberFormat="1" applyFont="1" applyFill="1" applyBorder="1" applyAlignment="1">
      <alignment horizontal="center" vertical="center" wrapText="1"/>
    </xf>
    <xf numFmtId="1" fontId="8" fillId="0" borderId="7" xfId="0" applyNumberFormat="1" applyFont="1" applyFill="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0" fontId="8" fillId="0" borderId="11" xfId="0" applyFont="1" applyBorder="1" applyAlignment="1">
      <alignment horizontal="left"/>
    </xf>
    <xf numFmtId="0" fontId="8" fillId="0" borderId="12" xfId="0" applyFont="1" applyBorder="1" applyAlignment="1">
      <alignment horizontal="left"/>
    </xf>
    <xf numFmtId="1" fontId="8" fillId="0" borderId="11" xfId="0" applyNumberFormat="1" applyFont="1" applyFill="1" applyBorder="1" applyAlignment="1">
      <alignment horizontal="center" vertical="center" wrapText="1"/>
    </xf>
    <xf numFmtId="1" fontId="8" fillId="0" borderId="12" xfId="0" applyNumberFormat="1" applyFont="1" applyFill="1" applyBorder="1" applyAlignment="1">
      <alignment horizontal="center" vertical="center" wrapText="1"/>
    </xf>
    <xf numFmtId="1" fontId="8" fillId="0" borderId="10" xfId="0" applyNumberFormat="1" applyFont="1" applyBorder="1" applyAlignment="1">
      <alignment horizontal="center" vertical="center" wrapText="1"/>
    </xf>
    <xf numFmtId="1" fontId="8" fillId="0" borderId="12" xfId="0" applyNumberFormat="1" applyFont="1" applyBorder="1" applyAlignment="1">
      <alignment horizontal="center" vertical="center" wrapText="1"/>
    </xf>
    <xf numFmtId="0" fontId="8" fillId="0" borderId="5" xfId="0" applyFont="1" applyBorder="1" applyAlignment="1">
      <alignment horizontal="left"/>
    </xf>
    <xf numFmtId="0" fontId="8" fillId="0" borderId="10" xfId="0" applyFont="1" applyBorder="1" applyAlignment="1">
      <alignment horizontal="left"/>
    </xf>
    <xf numFmtId="0" fontId="8" fillId="0" borderId="55" xfId="0" applyFont="1" applyBorder="1"/>
    <xf numFmtId="0" fontId="8" fillId="0" borderId="56" xfId="0" applyFont="1" applyBorder="1"/>
    <xf numFmtId="0" fontId="8" fillId="0" borderId="57" xfId="0" applyFont="1" applyBorder="1"/>
    <xf numFmtId="0" fontId="8" fillId="0" borderId="57" xfId="0" applyFont="1" applyBorder="1" applyAlignment="1">
      <alignment horizontal="left" vertical="center" wrapText="1"/>
    </xf>
    <xf numFmtId="0" fontId="0" fillId="0" borderId="49" xfId="0" applyFont="1" applyBorder="1" applyAlignment="1">
      <alignment horizontal="center" vertical="center" wrapText="1"/>
    </xf>
    <xf numFmtId="9" fontId="8" fillId="0" borderId="43" xfId="1" applyFont="1" applyBorder="1"/>
    <xf numFmtId="9" fontId="8" fillId="0" borderId="59" xfId="1" applyFont="1" applyBorder="1"/>
    <xf numFmtId="1" fontId="8" fillId="0" borderId="21" xfId="0" applyNumberFormat="1"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0" fillId="0" borderId="5" xfId="0" applyFont="1" applyBorder="1" applyAlignment="1">
      <alignment horizontal="left"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Font="1" applyBorder="1" applyAlignment="1">
      <alignment horizontal="left" vertical="center" wrapText="1"/>
    </xf>
    <xf numFmtId="0" fontId="0" fillId="0" borderId="5" xfId="0" applyFont="1" applyBorder="1" applyAlignment="1">
      <alignment horizontal="center" vertical="center" wrapText="1"/>
    </xf>
    <xf numFmtId="0" fontId="0" fillId="0" borderId="47" xfId="0" applyFont="1" applyBorder="1" applyAlignment="1">
      <alignment horizontal="center" vertical="center" wrapText="1"/>
    </xf>
    <xf numFmtId="1" fontId="0" fillId="0" borderId="5" xfId="0" applyNumberFormat="1" applyFont="1" applyBorder="1" applyAlignment="1">
      <alignment horizontal="center" vertical="center" wrapText="1"/>
    </xf>
    <xf numFmtId="1" fontId="0" fillId="0" borderId="6" xfId="0" applyNumberFormat="1" applyFont="1" applyBorder="1" applyAlignment="1">
      <alignment horizontal="center" vertical="center" wrapText="1"/>
    </xf>
    <xf numFmtId="1" fontId="0" fillId="0" borderId="7" xfId="0" applyNumberFormat="1" applyFont="1" applyBorder="1" applyAlignment="1">
      <alignment horizontal="center" vertical="center" wrapText="1"/>
    </xf>
    <xf numFmtId="1" fontId="8" fillId="0" borderId="52" xfId="0" applyNumberFormat="1" applyFont="1" applyBorder="1" applyAlignment="1">
      <alignment horizontal="center"/>
    </xf>
    <xf numFmtId="1" fontId="8" fillId="0" borderId="61" xfId="0" applyNumberFormat="1" applyFont="1" applyBorder="1" applyAlignment="1">
      <alignment horizontal="center"/>
    </xf>
    <xf numFmtId="1" fontId="8" fillId="0" borderId="61" xfId="0" applyNumberFormat="1" applyFont="1" applyFill="1" applyBorder="1" applyAlignment="1">
      <alignment horizontal="center" vertical="center" wrapText="1"/>
    </xf>
    <xf numFmtId="1" fontId="8" fillId="0" borderId="5" xfId="0" applyNumberFormat="1" applyFont="1" applyFill="1" applyBorder="1" applyAlignment="1">
      <alignment horizontal="center" vertical="center" wrapText="1"/>
    </xf>
    <xf numFmtId="1" fontId="8" fillId="0" borderId="20" xfId="0" applyNumberFormat="1" applyFont="1" applyFill="1" applyBorder="1" applyAlignment="1">
      <alignment horizontal="center" vertical="center" wrapText="1"/>
    </xf>
    <xf numFmtId="1" fontId="8" fillId="0" borderId="21" xfId="0" applyNumberFormat="1" applyFont="1" applyFill="1" applyBorder="1" applyAlignment="1">
      <alignment horizontal="center" vertical="center" wrapText="1"/>
    </xf>
    <xf numFmtId="1" fontId="8" fillId="0" borderId="53" xfId="0" applyNumberFormat="1" applyFont="1" applyFill="1" applyBorder="1" applyAlignment="1">
      <alignment horizontal="center" vertical="center" wrapText="1"/>
    </xf>
    <xf numFmtId="9" fontId="0" fillId="0" borderId="5" xfId="1" applyFont="1" applyBorder="1" applyAlignment="1">
      <alignment horizontal="center" vertical="center" wrapText="1"/>
    </xf>
    <xf numFmtId="9" fontId="0" fillId="0" borderId="6" xfId="1" applyFont="1" applyBorder="1" applyAlignment="1">
      <alignment horizontal="center" vertical="center" wrapText="1"/>
    </xf>
    <xf numFmtId="9" fontId="8" fillId="0" borderId="8" xfId="1" applyFont="1" applyBorder="1" applyAlignment="1">
      <alignment horizontal="center" vertical="center" wrapText="1"/>
    </xf>
    <xf numFmtId="9" fontId="8" fillId="0" borderId="1" xfId="1" applyFont="1" applyFill="1" applyBorder="1" applyAlignment="1">
      <alignment horizontal="center" vertical="center" wrapText="1"/>
    </xf>
    <xf numFmtId="9" fontId="8" fillId="0" borderId="30" xfId="1" applyFont="1" applyBorder="1" applyAlignment="1">
      <alignment horizontal="center" vertical="center" wrapText="1"/>
    </xf>
    <xf numFmtId="9" fontId="8" fillId="0" borderId="31" xfId="1" applyFont="1" applyFill="1" applyBorder="1" applyAlignment="1">
      <alignment horizontal="center" vertical="center" wrapText="1"/>
    </xf>
    <xf numFmtId="9" fontId="8" fillId="0" borderId="5" xfId="1" applyFont="1" applyBorder="1" applyAlignment="1">
      <alignment horizontal="center" vertical="center" wrapText="1"/>
    </xf>
    <xf numFmtId="9" fontId="8" fillId="0" borderId="6" xfId="1" applyFont="1" applyFill="1" applyBorder="1" applyAlignment="1">
      <alignment horizontal="center" vertical="center" wrapText="1"/>
    </xf>
    <xf numFmtId="9" fontId="8" fillId="0" borderId="10" xfId="1" applyFont="1" applyBorder="1" applyAlignment="1">
      <alignment horizontal="center" vertical="center" wrapText="1"/>
    </xf>
    <xf numFmtId="9" fontId="8" fillId="0" borderId="11" xfId="1" applyFont="1" applyFill="1" applyBorder="1" applyAlignment="1">
      <alignment horizontal="center" vertical="center" wrapText="1"/>
    </xf>
    <xf numFmtId="9" fontId="8" fillId="0" borderId="5" xfId="1" applyFont="1" applyFill="1" applyBorder="1" applyAlignment="1">
      <alignment horizontal="center" vertical="center" wrapText="1"/>
    </xf>
    <xf numFmtId="9" fontId="8" fillId="0" borderId="52" xfId="1" applyFont="1" applyBorder="1" applyAlignment="1">
      <alignment horizontal="center"/>
    </xf>
    <xf numFmtId="9" fontId="8" fillId="0" borderId="61" xfId="1" applyFont="1" applyBorder="1" applyAlignment="1">
      <alignment horizontal="center"/>
    </xf>
    <xf numFmtId="9" fontId="8" fillId="0" borderId="61" xfId="1" applyFont="1" applyFill="1" applyBorder="1" applyAlignment="1">
      <alignment horizontal="center" vertical="center" wrapText="1"/>
    </xf>
    <xf numFmtId="9" fontId="8" fillId="0" borderId="37" xfId="1" applyFont="1" applyBorder="1" applyAlignment="1">
      <alignment horizontal="center" vertical="center" wrapText="1"/>
    </xf>
    <xf numFmtId="9" fontId="8" fillId="0" borderId="38" xfId="1" applyFont="1" applyFill="1" applyBorder="1" applyAlignment="1">
      <alignment horizontal="center" vertical="center" wrapText="1"/>
    </xf>
    <xf numFmtId="0" fontId="8" fillId="0" borderId="10" xfId="0" applyFont="1" applyBorder="1" applyAlignment="1">
      <alignment horizontal="left" vertical="center" wrapText="1"/>
    </xf>
    <xf numFmtId="1" fontId="8" fillId="0" borderId="11" xfId="0" applyNumberFormat="1" applyFont="1" applyBorder="1" applyAlignment="1">
      <alignment horizontal="center" vertical="center" wrapText="1"/>
    </xf>
    <xf numFmtId="9" fontId="8" fillId="0" borderId="11" xfId="1" applyFont="1" applyBorder="1" applyAlignment="1">
      <alignment horizontal="center" vertical="center" wrapText="1"/>
    </xf>
    <xf numFmtId="0" fontId="8" fillId="0" borderId="6" xfId="0" applyFont="1" applyBorder="1" applyAlignment="1">
      <alignment horizontal="left" vertical="center" wrapText="1"/>
    </xf>
    <xf numFmtId="0" fontId="8" fillId="0" borderId="12" xfId="0" applyFont="1" applyBorder="1" applyAlignment="1">
      <alignment horizontal="left" vertical="center" wrapText="1"/>
    </xf>
    <xf numFmtId="0" fontId="7" fillId="0" borderId="61" xfId="0" applyFont="1" applyBorder="1" applyAlignment="1">
      <alignment horizontal="center" vertical="center" wrapText="1"/>
    </xf>
    <xf numFmtId="2" fontId="0" fillId="0" borderId="6" xfId="1" applyNumberFormat="1" applyFont="1" applyBorder="1" applyAlignment="1">
      <alignment horizontal="right" vertical="center" wrapText="1"/>
    </xf>
    <xf numFmtId="2" fontId="0" fillId="0" borderId="7" xfId="1" applyNumberFormat="1" applyFont="1" applyBorder="1" applyAlignment="1">
      <alignment horizontal="right" vertical="center" wrapText="1"/>
    </xf>
    <xf numFmtId="2" fontId="8" fillId="0" borderId="5" xfId="1" applyNumberFormat="1" applyFont="1" applyBorder="1" applyAlignment="1">
      <alignment horizontal="right"/>
    </xf>
    <xf numFmtId="2" fontId="8" fillId="0" borderId="6" xfId="1" applyNumberFormat="1" applyFont="1" applyBorder="1" applyAlignment="1">
      <alignment horizontal="right"/>
    </xf>
    <xf numFmtId="2" fontId="8" fillId="0" borderId="7" xfId="1" applyNumberFormat="1" applyFont="1" applyBorder="1" applyAlignment="1">
      <alignment horizontal="right"/>
    </xf>
    <xf numFmtId="2" fontId="8" fillId="0" borderId="11" xfId="1" applyNumberFormat="1" applyFont="1" applyBorder="1" applyAlignment="1">
      <alignment horizontal="right"/>
    </xf>
    <xf numFmtId="2" fontId="8" fillId="0" borderId="12" xfId="1" applyNumberFormat="1" applyFont="1" applyBorder="1" applyAlignment="1">
      <alignment horizontal="right"/>
    </xf>
    <xf numFmtId="2" fontId="8" fillId="0" borderId="56" xfId="1" applyNumberFormat="1" applyFont="1" applyBorder="1" applyAlignment="1">
      <alignment horizontal="right"/>
    </xf>
    <xf numFmtId="2" fontId="8" fillId="0" borderId="57" xfId="1" applyNumberFormat="1" applyFont="1" applyBorder="1" applyAlignment="1">
      <alignment horizontal="right"/>
    </xf>
    <xf numFmtId="0" fontId="7" fillId="0" borderId="21" xfId="0" applyFont="1" applyBorder="1" applyAlignment="1">
      <alignment horizontal="center" vertical="center" wrapText="1"/>
    </xf>
    <xf numFmtId="1" fontId="0" fillId="0" borderId="20"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0" fillId="0" borderId="59" xfId="0" applyFont="1" applyBorder="1" applyAlignment="1">
      <alignment horizontal="center" vertical="center" wrapText="1"/>
    </xf>
    <xf numFmtId="0" fontId="0" fillId="0" borderId="43" xfId="0" applyFont="1" applyBorder="1" applyAlignment="1">
      <alignment horizontal="center" vertical="center" wrapText="1"/>
    </xf>
    <xf numFmtId="0" fontId="0" fillId="0" borderId="6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168" fontId="0" fillId="0" borderId="5" xfId="0" applyNumberFormat="1" applyFont="1" applyBorder="1" applyAlignment="1">
      <alignment horizontal="center" vertical="center" wrapText="1"/>
    </xf>
    <xf numFmtId="168" fontId="0" fillId="0" borderId="6" xfId="0" applyNumberFormat="1" applyFont="1" applyBorder="1" applyAlignment="1">
      <alignment horizontal="center" vertical="center" wrapText="1"/>
    </xf>
    <xf numFmtId="168" fontId="8" fillId="0" borderId="10" xfId="0" applyNumberFormat="1" applyFont="1" applyBorder="1" applyAlignment="1">
      <alignment horizontal="center" vertical="center" wrapText="1"/>
    </xf>
    <xf numFmtId="168" fontId="8" fillId="0" borderId="11" xfId="0" applyNumberFormat="1" applyFont="1" applyBorder="1" applyAlignment="1">
      <alignment horizontal="center" vertical="center" wrapText="1"/>
    </xf>
    <xf numFmtId="168" fontId="8" fillId="0" borderId="37" xfId="0" applyNumberFormat="1" applyFont="1" applyBorder="1" applyAlignment="1">
      <alignment horizontal="center" vertical="center" wrapText="1"/>
    </xf>
    <xf numFmtId="168" fontId="8" fillId="0" borderId="38" xfId="0" applyNumberFormat="1" applyFont="1" applyFill="1" applyBorder="1" applyAlignment="1">
      <alignment horizontal="center" vertical="center" wrapText="1"/>
    </xf>
    <xf numFmtId="168" fontId="8" fillId="0" borderId="8" xfId="0" applyNumberFormat="1" applyFont="1" applyBorder="1" applyAlignment="1">
      <alignment horizontal="center" vertical="center" wrapText="1"/>
    </xf>
    <xf numFmtId="168" fontId="8" fillId="0" borderId="1" xfId="0" applyNumberFormat="1" applyFont="1" applyFill="1" applyBorder="1" applyAlignment="1">
      <alignment horizontal="center" vertical="center" wrapText="1"/>
    </xf>
    <xf numFmtId="168" fontId="8" fillId="0" borderId="30" xfId="0" applyNumberFormat="1" applyFont="1" applyBorder="1" applyAlignment="1">
      <alignment horizontal="center" vertical="center" wrapText="1"/>
    </xf>
    <xf numFmtId="168" fontId="8" fillId="0" borderId="31" xfId="0" applyNumberFormat="1" applyFont="1" applyFill="1" applyBorder="1" applyAlignment="1">
      <alignment horizontal="center" vertical="center" wrapText="1"/>
    </xf>
    <xf numFmtId="168" fontId="8" fillId="0" borderId="5" xfId="0" applyNumberFormat="1" applyFont="1" applyBorder="1" applyAlignment="1">
      <alignment horizontal="center" vertical="center" wrapText="1"/>
    </xf>
    <xf numFmtId="168" fontId="8" fillId="0" borderId="6" xfId="0" applyNumberFormat="1" applyFont="1" applyFill="1" applyBorder="1" applyAlignment="1">
      <alignment horizontal="center" vertical="center" wrapText="1"/>
    </xf>
    <xf numFmtId="168" fontId="8" fillId="0" borderId="11" xfId="0" applyNumberFormat="1" applyFont="1" applyFill="1" applyBorder="1" applyAlignment="1">
      <alignment horizontal="center" vertical="center" wrapText="1"/>
    </xf>
    <xf numFmtId="168" fontId="8" fillId="0" borderId="5" xfId="0" applyNumberFormat="1" applyFont="1" applyFill="1" applyBorder="1" applyAlignment="1">
      <alignment horizontal="center" vertical="center" wrapText="1"/>
    </xf>
    <xf numFmtId="168" fontId="8" fillId="0" borderId="52" xfId="0" applyNumberFormat="1" applyFont="1" applyBorder="1" applyAlignment="1">
      <alignment horizontal="center"/>
    </xf>
    <xf numFmtId="168" fontId="8" fillId="0" borderId="61" xfId="0" applyNumberFormat="1" applyFont="1" applyBorder="1" applyAlignment="1">
      <alignment horizontal="center"/>
    </xf>
    <xf numFmtId="168" fontId="8" fillId="0" borderId="61" xfId="0" applyNumberFormat="1" applyFont="1" applyFill="1" applyBorder="1" applyAlignment="1">
      <alignment horizontal="center" vertical="center" wrapText="1"/>
    </xf>
    <xf numFmtId="0" fontId="8" fillId="0" borderId="30" xfId="0" applyFont="1" applyBorder="1"/>
    <xf numFmtId="0" fontId="0" fillId="0" borderId="41" xfId="0" applyFont="1" applyBorder="1" applyAlignment="1">
      <alignment horizontal="center" vertical="center" wrapText="1"/>
    </xf>
    <xf numFmtId="0" fontId="4" fillId="0" borderId="0" xfId="0" applyFont="1" applyAlignment="1"/>
    <xf numFmtId="0" fontId="8" fillId="0" borderId="68" xfId="0" applyFont="1" applyBorder="1" applyAlignment="1">
      <alignment horizontal="left" vertical="center" wrapText="1"/>
    </xf>
    <xf numFmtId="0" fontId="0" fillId="0" borderId="42" xfId="0" applyFont="1" applyBorder="1" applyAlignment="1">
      <alignment horizontal="center" vertical="center" wrapText="1"/>
    </xf>
    <xf numFmtId="0" fontId="7" fillId="0" borderId="46" xfId="0" applyFont="1" applyBorder="1" applyAlignment="1">
      <alignment horizontal="center" vertical="center" wrapText="1"/>
    </xf>
    <xf numFmtId="0" fontId="8" fillId="0" borderId="4" xfId="0" applyFont="1" applyBorder="1" applyAlignment="1">
      <alignment horizontal="left" vertical="center" wrapText="1"/>
    </xf>
    <xf numFmtId="0" fontId="8" fillId="0" borderId="70" xfId="0" applyFont="1" applyBorder="1"/>
    <xf numFmtId="0" fontId="0" fillId="0" borderId="42" xfId="0" applyFont="1" applyBorder="1" applyAlignment="1">
      <alignment horizontal="left" vertical="center" wrapText="1"/>
    </xf>
    <xf numFmtId="0" fontId="8" fillId="0" borderId="46" xfId="0" applyFont="1" applyBorder="1" applyAlignment="1">
      <alignment horizontal="left" vertical="center" wrapText="1"/>
    </xf>
    <xf numFmtId="0" fontId="8" fillId="0" borderId="42" xfId="0" applyFont="1" applyBorder="1" applyAlignment="1">
      <alignment horizontal="left" vertical="center" wrapText="1"/>
    </xf>
    <xf numFmtId="0" fontId="8" fillId="0" borderId="64" xfId="0" applyFont="1" applyBorder="1" applyAlignment="1">
      <alignment horizontal="left" vertical="center" wrapText="1"/>
    </xf>
    <xf numFmtId="0" fontId="8" fillId="0" borderId="70" xfId="0" applyFont="1" applyBorder="1" applyAlignment="1">
      <alignment horizontal="left" vertical="center" wrapText="1"/>
    </xf>
    <xf numFmtId="0" fontId="0" fillId="0" borderId="18" xfId="0" applyFont="1" applyBorder="1" applyAlignment="1">
      <alignment horizontal="left" vertical="center" wrapText="1"/>
    </xf>
    <xf numFmtId="0" fontId="8" fillId="0" borderId="67" xfId="0" applyFont="1" applyBorder="1" applyAlignment="1">
      <alignment horizontal="left" vertical="center" wrapText="1"/>
    </xf>
    <xf numFmtId="0" fontId="8" fillId="0" borderId="71" xfId="0" applyFont="1" applyBorder="1" applyAlignment="1">
      <alignment horizontal="left" vertical="center" wrapText="1"/>
    </xf>
    <xf numFmtId="0" fontId="8" fillId="0" borderId="18" xfId="0" applyFont="1" applyBorder="1" applyAlignment="1">
      <alignment horizontal="left" vertical="center" wrapText="1"/>
    </xf>
    <xf numFmtId="0" fontId="8" fillId="0" borderId="17" xfId="0" applyFont="1" applyBorder="1" applyAlignment="1">
      <alignment horizontal="left" vertical="center" wrapText="1"/>
    </xf>
    <xf numFmtId="0" fontId="8" fillId="0" borderId="65" xfId="0" applyFont="1" applyBorder="1" applyAlignment="1">
      <alignment horizontal="left" vertical="center" wrapText="1"/>
    </xf>
    <xf numFmtId="0" fontId="4" fillId="0" borderId="46" xfId="0" applyFont="1" applyBorder="1" applyAlignment="1">
      <alignment horizontal="center" vertical="center" wrapText="1"/>
    </xf>
    <xf numFmtId="0" fontId="0" fillId="0" borderId="20"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1" xfId="0" applyFont="1" applyBorder="1"/>
    <xf numFmtId="0" fontId="8" fillId="0" borderId="20" xfId="0" applyFont="1" applyBorder="1"/>
    <xf numFmtId="0" fontId="8" fillId="0" borderId="2" xfId="0" applyFont="1" applyBorder="1"/>
    <xf numFmtId="0" fontId="9" fillId="0" borderId="2" xfId="0" applyFont="1" applyBorder="1"/>
    <xf numFmtId="0" fontId="8" fillId="0" borderId="40" xfId="0" applyFont="1" applyBorder="1"/>
    <xf numFmtId="0" fontId="8" fillId="0" borderId="58" xfId="0" applyFont="1" applyBorder="1"/>
    <xf numFmtId="0" fontId="8" fillId="0" borderId="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64" xfId="0" applyFont="1" applyBorder="1"/>
    <xf numFmtId="0" fontId="8" fillId="0" borderId="42" xfId="0" applyFont="1" applyBorder="1"/>
    <xf numFmtId="0" fontId="8" fillId="0" borderId="13" xfId="0" applyFont="1" applyBorder="1"/>
    <xf numFmtId="0" fontId="9" fillId="0" borderId="13" xfId="0" applyFont="1" applyBorder="1"/>
    <xf numFmtId="9" fontId="8" fillId="0" borderId="4" xfId="1" applyFont="1" applyBorder="1"/>
    <xf numFmtId="9" fontId="8" fillId="0" borderId="13" xfId="1" applyFont="1" applyBorder="1"/>
    <xf numFmtId="9" fontId="8" fillId="0" borderId="64" xfId="1" applyFont="1" applyBorder="1"/>
    <xf numFmtId="2" fontId="8" fillId="0" borderId="31" xfId="1" applyNumberFormat="1" applyFont="1" applyBorder="1" applyAlignment="1">
      <alignment horizontal="right"/>
    </xf>
    <xf numFmtId="2" fontId="8" fillId="0" borderId="32" xfId="1" applyNumberFormat="1" applyFont="1" applyBorder="1" applyAlignment="1">
      <alignment horizontal="right"/>
    </xf>
    <xf numFmtId="2" fontId="8" fillId="0" borderId="1" xfId="1" applyNumberFormat="1" applyFont="1" applyBorder="1" applyAlignment="1">
      <alignment horizontal="right" vertical="center" wrapText="1"/>
    </xf>
    <xf numFmtId="2" fontId="8" fillId="0" borderId="1" xfId="1" applyNumberFormat="1" applyFont="1" applyBorder="1" applyAlignment="1">
      <alignment horizontal="right"/>
    </xf>
    <xf numFmtId="2" fontId="0" fillId="0" borderId="5" xfId="1" applyNumberFormat="1" applyFont="1" applyBorder="1" applyAlignment="1">
      <alignment horizontal="right" vertical="center" wrapText="1"/>
    </xf>
    <xf numFmtId="2" fontId="7" fillId="0" borderId="10" xfId="1" applyNumberFormat="1" applyFont="1" applyBorder="1" applyAlignment="1">
      <alignment horizontal="right" vertical="center" wrapText="1"/>
    </xf>
    <xf numFmtId="2" fontId="7" fillId="0" borderId="11" xfId="1" applyNumberFormat="1" applyFont="1" applyBorder="1" applyAlignment="1">
      <alignment horizontal="right" vertical="center" wrapText="1"/>
    </xf>
    <xf numFmtId="2" fontId="7" fillId="0" borderId="12" xfId="1" applyNumberFormat="1" applyFont="1" applyBorder="1" applyAlignment="1">
      <alignment horizontal="right" vertical="center" wrapText="1"/>
    </xf>
    <xf numFmtId="2" fontId="8" fillId="0" borderId="5" xfId="1" applyNumberFormat="1" applyFont="1" applyBorder="1" applyAlignment="1">
      <alignment horizontal="right" vertical="center" wrapText="1"/>
    </xf>
    <xf numFmtId="2" fontId="8" fillId="0" borderId="6" xfId="1" applyNumberFormat="1" applyFont="1" applyBorder="1" applyAlignment="1">
      <alignment horizontal="right" vertical="center" wrapText="1"/>
    </xf>
    <xf numFmtId="2" fontId="8" fillId="0" borderId="7" xfId="1" applyNumberFormat="1" applyFont="1" applyBorder="1" applyAlignment="1">
      <alignment horizontal="right" vertical="center" wrapText="1"/>
    </xf>
    <xf numFmtId="2" fontId="8" fillId="0" borderId="8" xfId="1" applyNumberFormat="1" applyFont="1" applyBorder="1" applyAlignment="1">
      <alignment horizontal="right" vertical="center" wrapText="1"/>
    </xf>
    <xf numFmtId="2" fontId="8" fillId="0" borderId="9" xfId="1" applyNumberFormat="1" applyFont="1" applyBorder="1" applyAlignment="1">
      <alignment horizontal="right" vertical="center" wrapText="1"/>
    </xf>
    <xf numFmtId="2" fontId="8" fillId="0" borderId="10" xfId="1" applyNumberFormat="1" applyFont="1" applyBorder="1" applyAlignment="1">
      <alignment horizontal="right"/>
    </xf>
    <xf numFmtId="2" fontId="8" fillId="0" borderId="8" xfId="1" applyNumberFormat="1" applyFont="1" applyBorder="1" applyAlignment="1">
      <alignment horizontal="right"/>
    </xf>
    <xf numFmtId="2" fontId="8" fillId="0" borderId="9" xfId="1" applyNumberFormat="1" applyFont="1" applyBorder="1" applyAlignment="1">
      <alignment horizontal="right"/>
    </xf>
    <xf numFmtId="2" fontId="8" fillId="0" borderId="55" xfId="1" applyNumberFormat="1" applyFont="1" applyBorder="1" applyAlignment="1">
      <alignment horizontal="right"/>
    </xf>
    <xf numFmtId="0" fontId="4" fillId="0" borderId="11" xfId="0" applyFont="1" applyBorder="1" applyAlignment="1">
      <alignment horizontal="center" vertical="center" wrapText="1"/>
    </xf>
    <xf numFmtId="0" fontId="8" fillId="0" borderId="14" xfId="0" applyFont="1" applyBorder="1"/>
    <xf numFmtId="9" fontId="8" fillId="0" borderId="47" xfId="1" applyFont="1" applyBorder="1"/>
    <xf numFmtId="0" fontId="8" fillId="0" borderId="46" xfId="0" applyFont="1" applyBorder="1"/>
    <xf numFmtId="0" fontId="0" fillId="0" borderId="4" xfId="0" applyFont="1" applyBorder="1" applyAlignment="1">
      <alignment horizontal="center" vertical="center" wrapText="1"/>
    </xf>
    <xf numFmtId="0" fontId="0" fillId="0" borderId="64" xfId="0" applyFont="1" applyBorder="1"/>
    <xf numFmtId="169" fontId="0" fillId="0" borderId="67" xfId="0" applyNumberFormat="1" applyFont="1" applyBorder="1" applyAlignment="1">
      <alignment horizontal="left" vertical="center" wrapText="1"/>
    </xf>
    <xf numFmtId="0" fontId="8" fillId="0" borderId="15" xfId="0" applyFont="1" applyBorder="1" applyAlignment="1">
      <alignment horizontal="left" vertical="center" wrapText="1"/>
    </xf>
    <xf numFmtId="0" fontId="8" fillId="0" borderId="33" xfId="0" applyFont="1" applyBorder="1"/>
    <xf numFmtId="2" fontId="8" fillId="0" borderId="30" xfId="1" applyNumberFormat="1" applyFont="1" applyBorder="1" applyAlignment="1">
      <alignment horizontal="right"/>
    </xf>
    <xf numFmtId="1" fontId="8" fillId="0" borderId="32" xfId="0" applyNumberFormat="1" applyFont="1" applyFill="1" applyBorder="1" applyAlignment="1">
      <alignment horizontal="center" vertical="center" wrapText="1"/>
    </xf>
    <xf numFmtId="1" fontId="8" fillId="0" borderId="33" xfId="0" applyNumberFormat="1" applyFont="1" applyFill="1" applyBorder="1" applyAlignment="1">
      <alignment horizontal="center" vertical="center" wrapText="1"/>
    </xf>
    <xf numFmtId="0" fontId="8" fillId="0" borderId="16" xfId="0" applyFont="1" applyBorder="1" applyAlignment="1">
      <alignment horizontal="left" vertical="center" wrapText="1"/>
    </xf>
    <xf numFmtId="0" fontId="8" fillId="0" borderId="20"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21" xfId="0" applyFont="1" applyBorder="1" applyAlignment="1">
      <alignment horizontal="left"/>
    </xf>
    <xf numFmtId="0" fontId="8" fillId="0" borderId="34" xfId="0" applyFont="1" applyBorder="1"/>
    <xf numFmtId="0" fontId="8" fillId="0" borderId="28" xfId="0" applyFont="1" applyBorder="1"/>
    <xf numFmtId="0" fontId="8" fillId="0" borderId="35" xfId="0" applyFont="1" applyBorder="1"/>
    <xf numFmtId="0" fontId="8" fillId="0" borderId="36" xfId="0" applyFont="1" applyBorder="1"/>
    <xf numFmtId="0" fontId="0"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0" fillId="0" borderId="5" xfId="0" applyFont="1" applyBorder="1"/>
    <xf numFmtId="2" fontId="0" fillId="0" borderId="6" xfId="0" applyNumberFormat="1" applyFont="1" applyBorder="1"/>
    <xf numFmtId="0" fontId="0" fillId="0" borderId="8" xfId="0" applyFont="1" applyBorder="1"/>
    <xf numFmtId="2" fontId="0" fillId="0" borderId="1" xfId="0" applyNumberFormat="1" applyFont="1" applyBorder="1"/>
    <xf numFmtId="0" fontId="0" fillId="0" borderId="10" xfId="0" applyFont="1" applyBorder="1"/>
    <xf numFmtId="2" fontId="0" fillId="0" borderId="11" xfId="0" applyNumberFormat="1" applyFont="1" applyBorder="1"/>
    <xf numFmtId="2" fontId="0" fillId="0" borderId="31" xfId="0" applyNumberFormat="1" applyFont="1" applyBorder="1"/>
    <xf numFmtId="2" fontId="0" fillId="0" borderId="6" xfId="1" applyNumberFormat="1" applyFont="1" applyBorder="1"/>
    <xf numFmtId="2" fontId="0" fillId="0" borderId="1" xfId="1" applyNumberFormat="1" applyFont="1" applyBorder="1"/>
    <xf numFmtId="2" fontId="0" fillId="0" borderId="11" xfId="1" applyNumberFormat="1" applyFont="1" applyBorder="1"/>
    <xf numFmtId="2" fontId="0" fillId="0" borderId="38" xfId="1" applyNumberFormat="1" applyFont="1" applyBorder="1"/>
    <xf numFmtId="2" fontId="0" fillId="0" borderId="61" xfId="0" applyNumberFormat="1" applyFont="1" applyBorder="1"/>
    <xf numFmtId="9" fontId="0" fillId="0" borderId="6" xfId="1" applyFont="1" applyBorder="1"/>
    <xf numFmtId="9" fontId="0" fillId="0" borderId="1" xfId="1" applyFont="1" applyBorder="1"/>
    <xf numFmtId="9" fontId="0" fillId="0" borderId="11" xfId="1" applyFont="1" applyBorder="1"/>
    <xf numFmtId="9" fontId="0" fillId="0" borderId="31" xfId="1" applyFont="1" applyBorder="1"/>
    <xf numFmtId="0" fontId="4" fillId="0" borderId="72" xfId="0" applyFont="1" applyBorder="1" applyAlignment="1">
      <alignment horizontal="center" vertical="center" wrapText="1"/>
    </xf>
    <xf numFmtId="0" fontId="4" fillId="0" borderId="53" xfId="0" applyFont="1" applyBorder="1" applyAlignment="1">
      <alignment horizontal="center" vertical="center" wrapText="1"/>
    </xf>
    <xf numFmtId="2" fontId="0" fillId="0" borderId="20" xfId="0" applyNumberFormat="1" applyFont="1" applyBorder="1"/>
    <xf numFmtId="2" fontId="0" fillId="0" borderId="2" xfId="0" applyNumberFormat="1" applyFont="1" applyBorder="1"/>
    <xf numFmtId="2" fontId="0" fillId="0" borderId="21" xfId="0" applyNumberFormat="1" applyFont="1" applyBorder="1"/>
    <xf numFmtId="2" fontId="0" fillId="0" borderId="33" xfId="0" applyNumberFormat="1" applyFont="1" applyBorder="1"/>
    <xf numFmtId="2" fontId="0" fillId="0" borderId="20" xfId="1" applyNumberFormat="1" applyFont="1" applyBorder="1"/>
    <xf numFmtId="2" fontId="0" fillId="0" borderId="2" xfId="1" applyNumberFormat="1" applyFont="1" applyBorder="1"/>
    <xf numFmtId="2" fontId="0" fillId="0" borderId="21" xfId="1" applyNumberFormat="1" applyFont="1" applyBorder="1"/>
    <xf numFmtId="2" fontId="0" fillId="0" borderId="40" xfId="1" applyNumberFormat="1" applyFont="1" applyBorder="1"/>
    <xf numFmtId="2" fontId="0" fillId="0" borderId="53" xfId="0" applyNumberFormat="1" applyFont="1" applyBorder="1"/>
    <xf numFmtId="0" fontId="0" fillId="0" borderId="10" xfId="0" applyFont="1" applyBorder="1" applyAlignment="1">
      <alignment horizontal="center" vertical="center" wrapText="1"/>
    </xf>
    <xf numFmtId="0" fontId="5" fillId="0" borderId="8" xfId="0" applyFont="1" applyBorder="1" applyAlignment="1">
      <alignment horizontal="center" vertical="center" wrapText="1"/>
    </xf>
    <xf numFmtId="2" fontId="8" fillId="0" borderId="2" xfId="0" applyNumberFormat="1" applyFont="1" applyBorder="1" applyAlignment="1">
      <alignment horizontal="center" vertical="center" wrapText="1"/>
    </xf>
    <xf numFmtId="1" fontId="8" fillId="0" borderId="40" xfId="0" applyNumberFormat="1" applyFont="1" applyFill="1" applyBorder="1" applyAlignment="1">
      <alignment horizontal="center" vertical="center" wrapText="1"/>
    </xf>
    <xf numFmtId="0" fontId="4" fillId="0" borderId="21" xfId="0" applyFont="1" applyBorder="1" applyAlignment="1">
      <alignment horizontal="center" vertical="center" wrapText="1"/>
    </xf>
    <xf numFmtId="9" fontId="0" fillId="0" borderId="20" xfId="1" applyFont="1" applyBorder="1" applyAlignment="1">
      <alignment horizontal="center" vertical="center" wrapText="1"/>
    </xf>
    <xf numFmtId="9" fontId="8" fillId="0" borderId="21" xfId="1" applyFont="1" applyBorder="1" applyAlignment="1">
      <alignment horizontal="center" vertical="center" wrapText="1"/>
    </xf>
    <xf numFmtId="9" fontId="8" fillId="0" borderId="40" xfId="1" applyFont="1" applyFill="1" applyBorder="1" applyAlignment="1">
      <alignment horizontal="center" vertical="center" wrapText="1"/>
    </xf>
    <xf numFmtId="9" fontId="8" fillId="0" borderId="2" xfId="1" applyFont="1" applyFill="1" applyBorder="1" applyAlignment="1">
      <alignment horizontal="center" vertical="center" wrapText="1"/>
    </xf>
    <xf numFmtId="9" fontId="8" fillId="0" borderId="33" xfId="1" applyFont="1" applyFill="1" applyBorder="1" applyAlignment="1">
      <alignment horizontal="center" vertical="center" wrapText="1"/>
    </xf>
    <xf numFmtId="9" fontId="8" fillId="0" borderId="20" xfId="1" applyFont="1" applyFill="1" applyBorder="1" applyAlignment="1">
      <alignment horizontal="center" vertical="center" wrapText="1"/>
    </xf>
    <xf numFmtId="9" fontId="8" fillId="0" borderId="21" xfId="1" applyFont="1" applyFill="1" applyBorder="1" applyAlignment="1">
      <alignment horizontal="center" vertical="center" wrapText="1"/>
    </xf>
    <xf numFmtId="9" fontId="8" fillId="0" borderId="53" xfId="1" applyFont="1" applyFill="1" applyBorder="1" applyAlignment="1">
      <alignment horizontal="center" vertical="center" wrapText="1"/>
    </xf>
    <xf numFmtId="168" fontId="0" fillId="0" borderId="20" xfId="0" applyNumberFormat="1" applyFont="1" applyBorder="1" applyAlignment="1">
      <alignment horizontal="center" vertical="center" wrapText="1"/>
    </xf>
    <xf numFmtId="168" fontId="8" fillId="0" borderId="21" xfId="0" applyNumberFormat="1" applyFont="1" applyBorder="1" applyAlignment="1">
      <alignment horizontal="center" vertical="center" wrapText="1"/>
    </xf>
    <xf numFmtId="168" fontId="8" fillId="0" borderId="40" xfId="0" applyNumberFormat="1" applyFont="1" applyFill="1" applyBorder="1" applyAlignment="1">
      <alignment horizontal="center" vertical="center" wrapText="1"/>
    </xf>
    <xf numFmtId="168" fontId="8" fillId="0" borderId="2" xfId="0" applyNumberFormat="1" applyFont="1" applyFill="1" applyBorder="1" applyAlignment="1">
      <alignment horizontal="center" vertical="center" wrapText="1"/>
    </xf>
    <xf numFmtId="168" fontId="8" fillId="0" borderId="33" xfId="0" applyNumberFormat="1" applyFont="1" applyFill="1" applyBorder="1" applyAlignment="1">
      <alignment horizontal="center" vertical="center" wrapText="1"/>
    </xf>
    <xf numFmtId="168" fontId="8" fillId="0" borderId="20" xfId="0" applyNumberFormat="1" applyFont="1" applyFill="1" applyBorder="1" applyAlignment="1">
      <alignment horizontal="center" vertical="center" wrapText="1"/>
    </xf>
    <xf numFmtId="168" fontId="8" fillId="0" borderId="21" xfId="0" applyNumberFormat="1" applyFont="1" applyFill="1" applyBorder="1" applyAlignment="1">
      <alignment horizontal="center" vertical="center" wrapText="1"/>
    </xf>
    <xf numFmtId="168" fontId="8" fillId="0" borderId="53" xfId="0" applyNumberFormat="1" applyFont="1" applyFill="1" applyBorder="1" applyAlignment="1">
      <alignment horizontal="center" vertical="center" wrapText="1"/>
    </xf>
    <xf numFmtId="168" fontId="8" fillId="0" borderId="0" xfId="0" applyNumberFormat="1" applyFont="1"/>
    <xf numFmtId="0" fontId="4" fillId="0" borderId="61" xfId="0" applyFont="1" applyBorder="1" applyAlignment="1">
      <alignment vertical="center" wrapText="1"/>
    </xf>
    <xf numFmtId="2" fontId="0" fillId="0" borderId="6" xfId="0" applyNumberFormat="1" applyFont="1" applyBorder="1" applyAlignment="1">
      <alignment horizontal="center" vertical="center" wrapText="1"/>
    </xf>
    <xf numFmtId="2" fontId="7" fillId="0" borderId="61" xfId="0" applyNumberFormat="1" applyFont="1" applyBorder="1" applyAlignment="1">
      <alignment horizontal="center" vertical="center" wrapText="1"/>
    </xf>
    <xf numFmtId="2" fontId="8" fillId="0" borderId="38"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8" fillId="0" borderId="31" xfId="0" applyNumberFormat="1" applyFont="1" applyBorder="1" applyAlignment="1">
      <alignment horizontal="center"/>
    </xf>
    <xf numFmtId="2" fontId="0" fillId="0" borderId="6" xfId="0" applyNumberFormat="1" applyFont="1" applyBorder="1" applyAlignment="1">
      <alignment horizontal="center"/>
    </xf>
    <xf numFmtId="2" fontId="0" fillId="0" borderId="1" xfId="0" applyNumberFormat="1" applyFont="1" applyBorder="1" applyAlignment="1">
      <alignment horizontal="center"/>
    </xf>
    <xf numFmtId="2" fontId="0" fillId="0" borderId="11" xfId="0" applyNumberFormat="1" applyFont="1" applyBorder="1" applyAlignment="1">
      <alignment horizontal="center"/>
    </xf>
    <xf numFmtId="2" fontId="0" fillId="0" borderId="6" xfId="1" applyNumberFormat="1" applyFont="1" applyBorder="1" applyAlignment="1">
      <alignment horizontal="center"/>
    </xf>
    <xf numFmtId="2" fontId="0" fillId="0" borderId="1" xfId="1" applyNumberFormat="1" applyFont="1" applyBorder="1" applyAlignment="1">
      <alignment horizontal="center"/>
    </xf>
    <xf numFmtId="2" fontId="0" fillId="0" borderId="11" xfId="1" applyNumberFormat="1" applyFont="1" applyBorder="1" applyAlignment="1">
      <alignment horizontal="center"/>
    </xf>
    <xf numFmtId="2" fontId="0" fillId="0" borderId="38" xfId="1" applyNumberFormat="1" applyFont="1" applyBorder="1" applyAlignment="1">
      <alignment horizontal="center"/>
    </xf>
    <xf numFmtId="2" fontId="0" fillId="0" borderId="61" xfId="0" applyNumberFormat="1" applyFont="1" applyBorder="1" applyAlignment="1">
      <alignment horizontal="center"/>
    </xf>
    <xf numFmtId="2" fontId="0" fillId="0" borderId="6" xfId="0" applyNumberFormat="1" applyFont="1" applyBorder="1" applyAlignment="1">
      <alignment horizontal="right" vertical="center" wrapText="1"/>
    </xf>
    <xf numFmtId="2" fontId="8" fillId="0" borderId="38" xfId="0" applyNumberFormat="1" applyFont="1" applyBorder="1" applyAlignment="1">
      <alignment horizontal="right" vertical="center" wrapText="1"/>
    </xf>
    <xf numFmtId="2" fontId="8" fillId="0" borderId="1" xfId="0" applyNumberFormat="1" applyFont="1" applyBorder="1" applyAlignment="1">
      <alignment horizontal="right" vertical="center" wrapText="1"/>
    </xf>
    <xf numFmtId="2" fontId="8" fillId="0" borderId="31" xfId="0" applyNumberFormat="1" applyFont="1" applyBorder="1" applyAlignment="1">
      <alignment horizontal="right"/>
    </xf>
    <xf numFmtId="2" fontId="0" fillId="0" borderId="61" xfId="0" applyNumberFormat="1" applyFont="1" applyBorder="1" applyAlignment="1">
      <alignment horizontal="right"/>
    </xf>
    <xf numFmtId="0" fontId="8" fillId="0" borderId="0" xfId="0" applyFont="1" applyBorder="1" applyAlignment="1">
      <alignment horizontal="right"/>
    </xf>
    <xf numFmtId="0" fontId="8" fillId="0" borderId="0" xfId="0" applyFont="1" applyAlignment="1">
      <alignment horizontal="right"/>
    </xf>
    <xf numFmtId="2" fontId="0" fillId="0" borderId="20" xfId="0" applyNumberFormat="1" applyFont="1" applyBorder="1" applyAlignment="1">
      <alignment horizontal="right" vertical="center" wrapText="1"/>
    </xf>
    <xf numFmtId="2" fontId="8" fillId="0" borderId="40" xfId="0" applyNumberFormat="1" applyFont="1" applyBorder="1" applyAlignment="1">
      <alignment horizontal="right" vertical="center" wrapText="1"/>
    </xf>
    <xf numFmtId="2" fontId="8" fillId="0" borderId="2" xfId="0" applyNumberFormat="1" applyFont="1" applyBorder="1" applyAlignment="1">
      <alignment horizontal="right" vertical="center" wrapText="1"/>
    </xf>
    <xf numFmtId="2" fontId="8" fillId="0" borderId="33" xfId="0" applyNumberFormat="1" applyFont="1" applyBorder="1" applyAlignment="1">
      <alignment horizontal="right"/>
    </xf>
    <xf numFmtId="2" fontId="1" fillId="0" borderId="0" xfId="1" applyNumberFormat="1" applyFont="1" applyFill="1" applyBorder="1" applyAlignment="1">
      <alignment horizontal="right"/>
    </xf>
    <xf numFmtId="0" fontId="0" fillId="7" borderId="43" xfId="0" applyFont="1" applyFill="1" applyBorder="1" applyAlignment="1">
      <alignment horizontal="center" vertical="center" wrapText="1"/>
    </xf>
    <xf numFmtId="0" fontId="8" fillId="7" borderId="8" xfId="0" applyFont="1" applyFill="1" applyBorder="1"/>
    <xf numFmtId="0" fontId="8" fillId="7" borderId="1" xfId="0" applyFont="1" applyFill="1" applyBorder="1"/>
    <xf numFmtId="0" fontId="8" fillId="7" borderId="1" xfId="0" applyFont="1" applyFill="1" applyBorder="1" applyAlignment="1">
      <alignment horizontal="left"/>
    </xf>
    <xf numFmtId="0" fontId="8" fillId="7" borderId="9" xfId="0" applyFont="1" applyFill="1" applyBorder="1" applyAlignment="1">
      <alignment horizontal="left"/>
    </xf>
    <xf numFmtId="0" fontId="8" fillId="7" borderId="71"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39" xfId="0" applyFont="1" applyFill="1" applyBorder="1" applyAlignment="1">
      <alignment horizontal="left" vertical="center" wrapText="1"/>
    </xf>
    <xf numFmtId="0" fontId="8" fillId="7" borderId="2" xfId="0" applyFont="1" applyFill="1" applyBorder="1"/>
    <xf numFmtId="2" fontId="8" fillId="7" borderId="8" xfId="1" applyNumberFormat="1" applyFont="1" applyFill="1" applyBorder="1" applyAlignment="1">
      <alignment horizontal="right"/>
    </xf>
    <xf numFmtId="2" fontId="8" fillId="7" borderId="1" xfId="1" applyNumberFormat="1" applyFont="1" applyFill="1" applyBorder="1" applyAlignment="1">
      <alignment horizontal="right"/>
    </xf>
    <xf numFmtId="2" fontId="8" fillId="7" borderId="9" xfId="1" applyNumberFormat="1" applyFont="1" applyFill="1" applyBorder="1" applyAlignment="1">
      <alignment horizontal="right"/>
    </xf>
    <xf numFmtId="0" fontId="8" fillId="7" borderId="13" xfId="0" applyFont="1" applyFill="1" applyBorder="1"/>
    <xf numFmtId="2" fontId="0" fillId="7" borderId="1" xfId="0" applyNumberFormat="1" applyFont="1" applyFill="1" applyBorder="1"/>
    <xf numFmtId="9" fontId="0" fillId="7" borderId="1" xfId="1" applyFont="1" applyFill="1" applyBorder="1"/>
    <xf numFmtId="2" fontId="0" fillId="7" borderId="2" xfId="0" applyNumberFormat="1" applyFont="1" applyFill="1" applyBorder="1"/>
    <xf numFmtId="1" fontId="8" fillId="7" borderId="8" xfId="0" applyNumberFormat="1" applyFont="1" applyFill="1" applyBorder="1" applyAlignment="1">
      <alignment horizontal="center" vertical="center" wrapText="1"/>
    </xf>
    <xf numFmtId="1" fontId="8" fillId="7" borderId="1" xfId="0" applyNumberFormat="1" applyFont="1" applyFill="1" applyBorder="1" applyAlignment="1">
      <alignment horizontal="center" vertical="center" wrapText="1"/>
    </xf>
    <xf numFmtId="1" fontId="8" fillId="7" borderId="2" xfId="0" applyNumberFormat="1" applyFont="1" applyFill="1" applyBorder="1" applyAlignment="1">
      <alignment horizontal="center" vertical="center" wrapText="1"/>
    </xf>
    <xf numFmtId="1" fontId="8" fillId="7" borderId="9" xfId="0" applyNumberFormat="1" applyFont="1" applyFill="1" applyBorder="1" applyAlignment="1">
      <alignment horizontal="center" vertical="center" wrapText="1"/>
    </xf>
    <xf numFmtId="9" fontId="8" fillId="7" borderId="8" xfId="1" applyFont="1" applyFill="1" applyBorder="1" applyAlignment="1">
      <alignment horizontal="center" vertical="center" wrapText="1"/>
    </xf>
    <xf numFmtId="9" fontId="8" fillId="7" borderId="1" xfId="1" applyFont="1" applyFill="1" applyBorder="1" applyAlignment="1">
      <alignment horizontal="center" vertical="center" wrapText="1"/>
    </xf>
    <xf numFmtId="9" fontId="8" fillId="7" borderId="2" xfId="1" applyFont="1" applyFill="1" applyBorder="1" applyAlignment="1">
      <alignment horizontal="center" vertical="center" wrapText="1"/>
    </xf>
    <xf numFmtId="168" fontId="8" fillId="7" borderId="8" xfId="0" applyNumberFormat="1" applyFont="1" applyFill="1" applyBorder="1" applyAlignment="1">
      <alignment horizontal="center" vertical="center" wrapText="1"/>
    </xf>
    <xf numFmtId="168" fontId="8" fillId="7" borderId="1" xfId="0" applyNumberFormat="1" applyFont="1" applyFill="1" applyBorder="1" applyAlignment="1">
      <alignment horizontal="center" vertical="center" wrapText="1"/>
    </xf>
    <xf numFmtId="168" fontId="8" fillId="7" borderId="2" xfId="0" applyNumberFormat="1" applyFont="1" applyFill="1" applyBorder="1" applyAlignment="1">
      <alignment horizontal="center" vertical="center" wrapText="1"/>
    </xf>
    <xf numFmtId="0" fontId="8" fillId="7" borderId="0" xfId="0" applyFont="1" applyFill="1"/>
    <xf numFmtId="0" fontId="8" fillId="7" borderId="2" xfId="0" applyFont="1" applyFill="1" applyBorder="1" applyAlignment="1">
      <alignment horizontal="left"/>
    </xf>
    <xf numFmtId="0" fontId="8" fillId="7" borderId="16" xfId="0" applyFont="1" applyFill="1" applyBorder="1" applyAlignment="1">
      <alignment horizontal="left" vertical="center" wrapText="1"/>
    </xf>
    <xf numFmtId="0" fontId="8" fillId="7" borderId="8" xfId="0" applyFont="1" applyFill="1" applyBorder="1" applyAlignment="1">
      <alignment horizontal="left" vertical="center" wrapText="1"/>
    </xf>
    <xf numFmtId="0" fontId="8" fillId="7" borderId="9" xfId="0" applyFont="1" applyFill="1" applyBorder="1" applyAlignment="1">
      <alignment horizontal="left" vertical="center" wrapText="1"/>
    </xf>
    <xf numFmtId="0" fontId="8" fillId="7" borderId="28" xfId="0" applyFont="1" applyFill="1" applyBorder="1"/>
    <xf numFmtId="0" fontId="0" fillId="7" borderId="41" xfId="0" applyFont="1" applyFill="1" applyBorder="1" applyAlignment="1">
      <alignment horizontal="center" vertical="center" wrapText="1"/>
    </xf>
    <xf numFmtId="0" fontId="8" fillId="7" borderId="30" xfId="0" applyFont="1" applyFill="1" applyBorder="1"/>
    <xf numFmtId="0" fontId="8" fillId="7" borderId="31" xfId="0" applyFont="1" applyFill="1" applyBorder="1"/>
    <xf numFmtId="0" fontId="8" fillId="7" borderId="31" xfId="0" applyFont="1" applyFill="1" applyBorder="1" applyAlignment="1">
      <alignment horizontal="left"/>
    </xf>
    <xf numFmtId="0" fontId="8" fillId="7" borderId="33" xfId="0" applyFont="1" applyFill="1" applyBorder="1" applyAlignment="1">
      <alignment horizontal="left"/>
    </xf>
    <xf numFmtId="0" fontId="8" fillId="7" borderId="35" xfId="0" applyFont="1" applyFill="1" applyBorder="1"/>
    <xf numFmtId="0" fontId="8" fillId="7" borderId="33" xfId="0" applyFont="1" applyFill="1" applyBorder="1"/>
    <xf numFmtId="2" fontId="8" fillId="7" borderId="30" xfId="1" applyNumberFormat="1" applyFont="1" applyFill="1" applyBorder="1" applyAlignment="1">
      <alignment horizontal="right"/>
    </xf>
    <xf numFmtId="2" fontId="8" fillId="7" borderId="31" xfId="1" applyNumberFormat="1" applyFont="1" applyFill="1" applyBorder="1" applyAlignment="1">
      <alignment horizontal="right"/>
    </xf>
    <xf numFmtId="2" fontId="8" fillId="7" borderId="32" xfId="1" applyNumberFormat="1" applyFont="1" applyFill="1" applyBorder="1" applyAlignment="1">
      <alignment horizontal="right"/>
    </xf>
    <xf numFmtId="0" fontId="8" fillId="7" borderId="14" xfId="0" applyFont="1" applyFill="1" applyBorder="1"/>
    <xf numFmtId="2" fontId="0" fillId="7" borderId="31" xfId="0" applyNumberFormat="1" applyFont="1" applyFill="1" applyBorder="1"/>
    <xf numFmtId="9" fontId="0" fillId="7" borderId="31" xfId="1" applyFont="1" applyFill="1" applyBorder="1"/>
    <xf numFmtId="2" fontId="0" fillId="7" borderId="33" xfId="0" applyNumberFormat="1" applyFont="1" applyFill="1" applyBorder="1"/>
    <xf numFmtId="1" fontId="8" fillId="7" borderId="30" xfId="0" applyNumberFormat="1" applyFont="1" applyFill="1" applyBorder="1" applyAlignment="1">
      <alignment horizontal="center" vertical="center" wrapText="1"/>
    </xf>
    <xf numFmtId="1" fontId="8" fillId="7" borderId="31" xfId="0" applyNumberFormat="1" applyFont="1" applyFill="1" applyBorder="1" applyAlignment="1">
      <alignment horizontal="center" vertical="center" wrapText="1"/>
    </xf>
    <xf numFmtId="1" fontId="8" fillId="7" borderId="33" xfId="0" applyNumberFormat="1" applyFont="1" applyFill="1" applyBorder="1" applyAlignment="1">
      <alignment horizontal="center" vertical="center" wrapText="1"/>
    </xf>
    <xf numFmtId="9" fontId="8" fillId="7" borderId="30" xfId="1" applyFont="1" applyFill="1" applyBorder="1" applyAlignment="1">
      <alignment horizontal="center" vertical="center" wrapText="1"/>
    </xf>
    <xf numFmtId="9" fontId="8" fillId="7" borderId="31" xfId="1" applyFont="1" applyFill="1" applyBorder="1" applyAlignment="1">
      <alignment horizontal="center" vertical="center" wrapText="1"/>
    </xf>
    <xf numFmtId="9" fontId="8" fillId="7" borderId="33" xfId="1" applyFont="1" applyFill="1" applyBorder="1" applyAlignment="1">
      <alignment horizontal="center" vertical="center" wrapText="1"/>
    </xf>
    <xf numFmtId="168" fontId="8" fillId="7" borderId="30" xfId="0" applyNumberFormat="1" applyFont="1" applyFill="1" applyBorder="1" applyAlignment="1">
      <alignment horizontal="center" vertical="center" wrapText="1"/>
    </xf>
    <xf numFmtId="168" fontId="8" fillId="7" borderId="31" xfId="0" applyNumberFormat="1" applyFont="1" applyFill="1" applyBorder="1" applyAlignment="1">
      <alignment horizontal="center" vertical="center" wrapText="1"/>
    </xf>
    <xf numFmtId="168" fontId="8" fillId="7" borderId="33" xfId="0" applyNumberFormat="1" applyFont="1" applyFill="1" applyBorder="1" applyAlignment="1">
      <alignment horizontal="center" vertical="center" wrapText="1"/>
    </xf>
    <xf numFmtId="1" fontId="8" fillId="7" borderId="32" xfId="0" applyNumberFormat="1" applyFont="1" applyFill="1" applyBorder="1" applyAlignment="1">
      <alignment horizontal="center" vertical="center" wrapText="1"/>
    </xf>
    <xf numFmtId="0" fontId="0" fillId="7" borderId="59" xfId="0" applyFont="1" applyFill="1" applyBorder="1" applyAlignment="1">
      <alignment horizontal="center" vertical="center" wrapText="1"/>
    </xf>
    <xf numFmtId="0" fontId="8" fillId="7" borderId="10" xfId="0" applyFont="1" applyFill="1" applyBorder="1"/>
    <xf numFmtId="0" fontId="8" fillId="7" borderId="11" xfId="0" applyFont="1" applyFill="1" applyBorder="1"/>
    <xf numFmtId="0" fontId="8" fillId="7" borderId="11" xfId="0" applyFont="1" applyFill="1" applyBorder="1" applyAlignment="1">
      <alignment horizontal="left"/>
    </xf>
    <xf numFmtId="0" fontId="8" fillId="7" borderId="21" xfId="0" applyFont="1" applyFill="1" applyBorder="1" applyAlignment="1">
      <alignment horizontal="left"/>
    </xf>
    <xf numFmtId="0" fontId="8" fillId="7" borderId="17" xfId="0" applyFont="1" applyFill="1" applyBorder="1" applyAlignment="1">
      <alignment horizontal="left" vertical="center" wrapText="1"/>
    </xf>
    <xf numFmtId="0" fontId="8" fillId="7" borderId="10" xfId="0" applyFont="1" applyFill="1" applyBorder="1" applyAlignment="1">
      <alignment horizontal="left" vertical="center" wrapText="1"/>
    </xf>
    <xf numFmtId="0" fontId="8" fillId="7" borderId="12" xfId="0" applyFont="1" applyFill="1" applyBorder="1" applyAlignment="1">
      <alignment horizontal="left" vertical="center" wrapText="1"/>
    </xf>
    <xf numFmtId="0" fontId="8" fillId="7" borderId="36" xfId="0" applyFont="1" applyFill="1" applyBorder="1"/>
    <xf numFmtId="0" fontId="8" fillId="7" borderId="21" xfId="0" applyFont="1" applyFill="1" applyBorder="1"/>
    <xf numFmtId="2" fontId="8" fillId="7" borderId="10" xfId="1" applyNumberFormat="1" applyFont="1" applyFill="1" applyBorder="1" applyAlignment="1">
      <alignment horizontal="right"/>
    </xf>
    <xf numFmtId="2" fontId="8" fillId="7" borderId="11" xfId="1" applyNumberFormat="1" applyFont="1" applyFill="1" applyBorder="1" applyAlignment="1">
      <alignment horizontal="right"/>
    </xf>
    <xf numFmtId="2" fontId="8" fillId="7" borderId="12" xfId="1" applyNumberFormat="1" applyFont="1" applyFill="1" applyBorder="1" applyAlignment="1">
      <alignment horizontal="right"/>
    </xf>
    <xf numFmtId="0" fontId="8" fillId="7" borderId="64" xfId="0" applyFont="1" applyFill="1" applyBorder="1"/>
    <xf numFmtId="2" fontId="0" fillId="7" borderId="11" xfId="0" applyNumberFormat="1" applyFont="1" applyFill="1" applyBorder="1"/>
    <xf numFmtId="9" fontId="0" fillId="7" borderId="11" xfId="1" applyFont="1" applyFill="1" applyBorder="1"/>
    <xf numFmtId="2" fontId="0" fillId="7" borderId="21" xfId="0" applyNumberFormat="1" applyFont="1" applyFill="1" applyBorder="1"/>
    <xf numFmtId="1" fontId="8" fillId="7" borderId="10" xfId="0" applyNumberFormat="1" applyFont="1" applyFill="1" applyBorder="1" applyAlignment="1">
      <alignment horizontal="center" vertical="center" wrapText="1"/>
    </xf>
    <xf numFmtId="1" fontId="8" fillId="7" borderId="11" xfId="0" applyNumberFormat="1" applyFont="1" applyFill="1" applyBorder="1" applyAlignment="1">
      <alignment horizontal="center" vertical="center" wrapText="1"/>
    </xf>
    <xf numFmtId="1" fontId="8" fillId="7" borderId="21" xfId="0" applyNumberFormat="1" applyFont="1" applyFill="1" applyBorder="1" applyAlignment="1">
      <alignment horizontal="center" vertical="center" wrapText="1"/>
    </xf>
    <xf numFmtId="9" fontId="8" fillId="7" borderId="10" xfId="1" applyFont="1" applyFill="1" applyBorder="1" applyAlignment="1">
      <alignment horizontal="center" vertical="center" wrapText="1"/>
    </xf>
    <xf numFmtId="9" fontId="8" fillId="7" borderId="11" xfId="1" applyFont="1" applyFill="1" applyBorder="1" applyAlignment="1">
      <alignment horizontal="center" vertical="center" wrapText="1"/>
    </xf>
    <xf numFmtId="9" fontId="8" fillId="7" borderId="21" xfId="1" applyFont="1" applyFill="1" applyBorder="1" applyAlignment="1">
      <alignment horizontal="center" vertical="center" wrapText="1"/>
    </xf>
    <xf numFmtId="168" fontId="8" fillId="7" borderId="10" xfId="0" applyNumberFormat="1" applyFont="1" applyFill="1" applyBorder="1" applyAlignment="1">
      <alignment horizontal="center" vertical="center" wrapText="1"/>
    </xf>
    <xf numFmtId="168" fontId="8" fillId="7" borderId="11" xfId="0" applyNumberFormat="1" applyFont="1" applyFill="1" applyBorder="1" applyAlignment="1">
      <alignment horizontal="center" vertical="center" wrapText="1"/>
    </xf>
    <xf numFmtId="168" fontId="8" fillId="7" borderId="21" xfId="0" applyNumberFormat="1" applyFont="1" applyFill="1" applyBorder="1" applyAlignment="1">
      <alignment horizontal="center" vertical="center" wrapText="1"/>
    </xf>
    <xf numFmtId="0" fontId="0" fillId="18" borderId="43" xfId="0" applyFont="1" applyFill="1" applyBorder="1" applyAlignment="1">
      <alignment horizontal="center" vertical="center" wrapText="1"/>
    </xf>
    <xf numFmtId="0" fontId="8" fillId="18" borderId="8" xfId="0" applyFont="1" applyFill="1" applyBorder="1"/>
    <xf numFmtId="0" fontId="8" fillId="18" borderId="1" xfId="0" applyFont="1" applyFill="1" applyBorder="1"/>
    <xf numFmtId="0" fontId="8" fillId="18" borderId="1" xfId="0" applyFont="1" applyFill="1" applyBorder="1" applyAlignment="1">
      <alignment horizontal="left"/>
    </xf>
    <xf numFmtId="0" fontId="8" fillId="18" borderId="9" xfId="0" applyFont="1" applyFill="1" applyBorder="1" applyAlignment="1">
      <alignment horizontal="left"/>
    </xf>
    <xf numFmtId="0" fontId="8" fillId="18" borderId="71" xfId="0" applyFont="1" applyFill="1" applyBorder="1" applyAlignment="1">
      <alignment horizontal="left" vertical="center" wrapText="1"/>
    </xf>
    <xf numFmtId="0" fontId="8" fillId="18" borderId="4" xfId="0" applyFont="1" applyFill="1" applyBorder="1" applyAlignment="1">
      <alignment horizontal="left" vertical="center" wrapText="1"/>
    </xf>
    <xf numFmtId="0" fontId="8" fillId="18" borderId="39" xfId="0" applyFont="1" applyFill="1" applyBorder="1" applyAlignment="1">
      <alignment horizontal="left" vertical="center" wrapText="1"/>
    </xf>
    <xf numFmtId="0" fontId="8" fillId="18" borderId="2" xfId="0" applyFont="1" applyFill="1" applyBorder="1"/>
    <xf numFmtId="2" fontId="8" fillId="18" borderId="8" xfId="1" applyNumberFormat="1" applyFont="1" applyFill="1" applyBorder="1" applyAlignment="1">
      <alignment horizontal="right"/>
    </xf>
    <xf numFmtId="2" fontId="8" fillId="18" borderId="1" xfId="1" applyNumberFormat="1" applyFont="1" applyFill="1" applyBorder="1" applyAlignment="1">
      <alignment horizontal="right"/>
    </xf>
    <xf numFmtId="2" fontId="8" fillId="18" borderId="9" xfId="1" applyNumberFormat="1" applyFont="1" applyFill="1" applyBorder="1" applyAlignment="1">
      <alignment horizontal="right"/>
    </xf>
    <xf numFmtId="0" fontId="8" fillId="18" borderId="13" xfId="0" applyFont="1" applyFill="1" applyBorder="1"/>
    <xf numFmtId="2" fontId="0" fillId="18" borderId="1" xfId="0" applyNumberFormat="1" applyFont="1" applyFill="1" applyBorder="1"/>
    <xf numFmtId="9" fontId="0" fillId="18" borderId="1" xfId="1" applyFont="1" applyFill="1" applyBorder="1"/>
    <xf numFmtId="2" fontId="0" fillId="18" borderId="2" xfId="0" applyNumberFormat="1" applyFont="1" applyFill="1" applyBorder="1"/>
    <xf numFmtId="1" fontId="8" fillId="18" borderId="8" xfId="0" applyNumberFormat="1" applyFont="1" applyFill="1" applyBorder="1" applyAlignment="1">
      <alignment horizontal="center" vertical="center" wrapText="1"/>
    </xf>
    <xf numFmtId="1" fontId="8" fillId="18" borderId="1" xfId="0" applyNumberFormat="1" applyFont="1" applyFill="1" applyBorder="1" applyAlignment="1">
      <alignment horizontal="center" vertical="center" wrapText="1"/>
    </xf>
    <xf numFmtId="1" fontId="8" fillId="18" borderId="2" xfId="0" applyNumberFormat="1" applyFont="1" applyFill="1" applyBorder="1" applyAlignment="1">
      <alignment horizontal="center" vertical="center" wrapText="1"/>
    </xf>
    <xf numFmtId="1" fontId="8" fillId="18" borderId="9" xfId="0" applyNumberFormat="1" applyFont="1" applyFill="1" applyBorder="1" applyAlignment="1">
      <alignment horizontal="center" vertical="center" wrapText="1"/>
    </xf>
    <xf numFmtId="9" fontId="8" fillId="18" borderId="8" xfId="1" applyFont="1" applyFill="1" applyBorder="1" applyAlignment="1">
      <alignment horizontal="center" vertical="center" wrapText="1"/>
    </xf>
    <xf numFmtId="9" fontId="8" fillId="18" borderId="1" xfId="1" applyFont="1" applyFill="1" applyBorder="1" applyAlignment="1">
      <alignment horizontal="center" vertical="center" wrapText="1"/>
    </xf>
    <xf numFmtId="9" fontId="8" fillId="18" borderId="2" xfId="1" applyFont="1" applyFill="1" applyBorder="1" applyAlignment="1">
      <alignment horizontal="center" vertical="center" wrapText="1"/>
    </xf>
    <xf numFmtId="168" fontId="8" fillId="18" borderId="8" xfId="0" applyNumberFormat="1" applyFont="1" applyFill="1" applyBorder="1" applyAlignment="1">
      <alignment horizontal="center" vertical="center" wrapText="1"/>
    </xf>
    <xf numFmtId="168" fontId="8" fillId="18" borderId="1" xfId="0" applyNumberFormat="1" applyFont="1" applyFill="1" applyBorder="1" applyAlignment="1">
      <alignment horizontal="center" vertical="center" wrapText="1"/>
    </xf>
    <xf numFmtId="168" fontId="8" fillId="18" borderId="2" xfId="0" applyNumberFormat="1" applyFont="1" applyFill="1" applyBorder="1" applyAlignment="1">
      <alignment horizontal="center" vertical="center" wrapText="1"/>
    </xf>
    <xf numFmtId="0" fontId="8" fillId="18" borderId="0" xfId="0" applyFont="1" applyFill="1"/>
    <xf numFmtId="0" fontId="0" fillId="18" borderId="41" xfId="0" applyFont="1" applyFill="1" applyBorder="1" applyAlignment="1">
      <alignment horizontal="center" vertical="center" wrapText="1"/>
    </xf>
    <xf numFmtId="0" fontId="8" fillId="18" borderId="30" xfId="0" applyFont="1" applyFill="1" applyBorder="1"/>
    <xf numFmtId="0" fontId="8" fillId="18" borderId="31" xfId="0" applyFont="1" applyFill="1" applyBorder="1"/>
    <xf numFmtId="0" fontId="8" fillId="18" borderId="31" xfId="0" applyFont="1" applyFill="1" applyBorder="1" applyAlignment="1">
      <alignment horizontal="left"/>
    </xf>
    <xf numFmtId="0" fontId="8" fillId="18" borderId="33" xfId="0" applyFont="1" applyFill="1" applyBorder="1" applyAlignment="1">
      <alignment horizontal="left"/>
    </xf>
    <xf numFmtId="0" fontId="8" fillId="18" borderId="35" xfId="0" applyFont="1" applyFill="1" applyBorder="1"/>
    <xf numFmtId="0" fontId="8" fillId="18" borderId="33" xfId="0" applyFont="1" applyFill="1" applyBorder="1"/>
    <xf numFmtId="0" fontId="8" fillId="18" borderId="14" xfId="0" applyFont="1" applyFill="1" applyBorder="1"/>
    <xf numFmtId="2" fontId="0" fillId="18" borderId="31" xfId="0" applyNumberFormat="1" applyFont="1" applyFill="1" applyBorder="1"/>
    <xf numFmtId="9" fontId="0" fillId="18" borderId="31" xfId="1" applyFont="1" applyFill="1" applyBorder="1"/>
    <xf numFmtId="2" fontId="0" fillId="18" borderId="33" xfId="0" applyNumberFormat="1" applyFont="1" applyFill="1" applyBorder="1"/>
    <xf numFmtId="0" fontId="8" fillId="18" borderId="16" xfId="0" applyFont="1" applyFill="1" applyBorder="1" applyAlignment="1">
      <alignment horizontal="left" vertical="center" wrapText="1"/>
    </xf>
    <xf numFmtId="0" fontId="8" fillId="18" borderId="13" xfId="0" applyFont="1" applyFill="1" applyBorder="1" applyAlignment="1">
      <alignment horizontal="left" vertical="center" wrapText="1"/>
    </xf>
    <xf numFmtId="0" fontId="8" fillId="18" borderId="9" xfId="0" applyFont="1" applyFill="1" applyBorder="1" applyAlignment="1">
      <alignment horizontal="left" vertical="center" wrapText="1"/>
    </xf>
    <xf numFmtId="0" fontId="0" fillId="18" borderId="59" xfId="0" applyFont="1" applyFill="1" applyBorder="1" applyAlignment="1">
      <alignment horizontal="center" vertical="center" wrapText="1"/>
    </xf>
    <xf numFmtId="0" fontId="8" fillId="18" borderId="10" xfId="0" applyFont="1" applyFill="1" applyBorder="1"/>
    <xf numFmtId="0" fontId="8" fillId="18" borderId="11" xfId="0" applyFont="1" applyFill="1" applyBorder="1"/>
    <xf numFmtId="0" fontId="8" fillId="18" borderId="11" xfId="0" applyFont="1" applyFill="1" applyBorder="1" applyAlignment="1">
      <alignment horizontal="left"/>
    </xf>
    <xf numFmtId="0" fontId="8" fillId="18" borderId="12" xfId="0" applyFont="1" applyFill="1" applyBorder="1" applyAlignment="1">
      <alignment horizontal="left"/>
    </xf>
    <xf numFmtId="0" fontId="8" fillId="18" borderId="17" xfId="0" applyFont="1" applyFill="1" applyBorder="1" applyAlignment="1">
      <alignment horizontal="left" vertical="center" wrapText="1"/>
    </xf>
    <xf numFmtId="0" fontId="8" fillId="18" borderId="64" xfId="0" applyFont="1" applyFill="1" applyBorder="1" applyAlignment="1">
      <alignment horizontal="left" vertical="center" wrapText="1"/>
    </xf>
    <xf numFmtId="0" fontId="8" fillId="18" borderId="12" xfId="0" applyFont="1" applyFill="1" applyBorder="1" applyAlignment="1">
      <alignment horizontal="left" vertical="center" wrapText="1"/>
    </xf>
    <xf numFmtId="0" fontId="8" fillId="18" borderId="21" xfId="0" applyFont="1" applyFill="1" applyBorder="1"/>
    <xf numFmtId="2" fontId="8" fillId="18" borderId="10" xfId="1" applyNumberFormat="1" applyFont="1" applyFill="1" applyBorder="1" applyAlignment="1">
      <alignment horizontal="right"/>
    </xf>
    <xf numFmtId="2" fontId="8" fillId="18" borderId="11" xfId="1" applyNumberFormat="1" applyFont="1" applyFill="1" applyBorder="1" applyAlignment="1">
      <alignment horizontal="right"/>
    </xf>
    <xf numFmtId="2" fontId="8" fillId="18" borderId="12" xfId="1" applyNumberFormat="1" applyFont="1" applyFill="1" applyBorder="1" applyAlignment="1">
      <alignment horizontal="right"/>
    </xf>
    <xf numFmtId="0" fontId="8" fillId="18" borderId="64" xfId="0" applyFont="1" applyFill="1" applyBorder="1"/>
    <xf numFmtId="2" fontId="0" fillId="18" borderId="11" xfId="0" applyNumberFormat="1" applyFont="1" applyFill="1" applyBorder="1"/>
    <xf numFmtId="9" fontId="0" fillId="18" borderId="11" xfId="1" applyFont="1" applyFill="1" applyBorder="1"/>
    <xf numFmtId="2" fontId="0" fillId="18" borderId="21" xfId="0" applyNumberFormat="1" applyFont="1" applyFill="1" applyBorder="1"/>
    <xf numFmtId="1" fontId="8" fillId="18" borderId="10" xfId="0" applyNumberFormat="1" applyFont="1" applyFill="1" applyBorder="1" applyAlignment="1">
      <alignment horizontal="center" vertical="center" wrapText="1"/>
    </xf>
    <xf numFmtId="1" fontId="8" fillId="18" borderId="11" xfId="0" applyNumberFormat="1" applyFont="1" applyFill="1" applyBorder="1" applyAlignment="1">
      <alignment horizontal="center" vertical="center" wrapText="1"/>
    </xf>
    <xf numFmtId="1" fontId="8" fillId="18" borderId="21" xfId="0" applyNumberFormat="1" applyFont="1" applyFill="1" applyBorder="1" applyAlignment="1">
      <alignment horizontal="center" vertical="center" wrapText="1"/>
    </xf>
    <xf numFmtId="9" fontId="8" fillId="18" borderId="10" xfId="1" applyFont="1" applyFill="1" applyBorder="1" applyAlignment="1">
      <alignment horizontal="center" vertical="center" wrapText="1"/>
    </xf>
    <xf numFmtId="9" fontId="8" fillId="18" borderId="11" xfId="1" applyFont="1" applyFill="1" applyBorder="1" applyAlignment="1">
      <alignment horizontal="center" vertical="center" wrapText="1"/>
    </xf>
    <xf numFmtId="9" fontId="8" fillId="18" borderId="21" xfId="1" applyFont="1" applyFill="1" applyBorder="1" applyAlignment="1">
      <alignment horizontal="center" vertical="center" wrapText="1"/>
    </xf>
    <xf numFmtId="168" fontId="8" fillId="18" borderId="10" xfId="0" applyNumberFormat="1" applyFont="1" applyFill="1" applyBorder="1" applyAlignment="1">
      <alignment horizontal="center" vertical="center" wrapText="1"/>
    </xf>
    <xf numFmtId="168" fontId="8" fillId="18" borderId="11" xfId="0" applyNumberFormat="1" applyFont="1" applyFill="1" applyBorder="1" applyAlignment="1">
      <alignment horizontal="center" vertical="center" wrapText="1"/>
    </xf>
    <xf numFmtId="168" fontId="8" fillId="18" borderId="21" xfId="0" applyNumberFormat="1" applyFont="1" applyFill="1" applyBorder="1" applyAlignment="1">
      <alignment horizontal="center" vertical="center" wrapText="1"/>
    </xf>
    <xf numFmtId="2" fontId="8" fillId="0" borderId="0" xfId="0" applyNumberFormat="1" applyFont="1"/>
    <xf numFmtId="0" fontId="7" fillId="14" borderId="46" xfId="0" applyFont="1" applyFill="1" applyBorder="1" applyAlignment="1">
      <alignment horizontal="centerContinuous" vertical="center" wrapText="1"/>
    </xf>
    <xf numFmtId="0" fontId="4" fillId="13" borderId="46" xfId="0" applyFont="1" applyFill="1" applyBorder="1" applyAlignment="1">
      <alignment horizontal="centerContinuous" vertical="center" wrapText="1"/>
    </xf>
    <xf numFmtId="0" fontId="7" fillId="13" borderId="46" xfId="0" applyFont="1" applyFill="1" applyBorder="1" applyAlignment="1">
      <alignment horizontal="centerContinuous" vertical="center" wrapText="1"/>
    </xf>
    <xf numFmtId="0" fontId="7" fillId="16" borderId="46" xfId="0" applyFont="1" applyFill="1" applyBorder="1" applyAlignment="1">
      <alignment horizontal="centerContinuous" vertical="center" wrapText="1"/>
    </xf>
    <xf numFmtId="0" fontId="4" fillId="0" borderId="65" xfId="0" applyFont="1" applyBorder="1"/>
    <xf numFmtId="2" fontId="8" fillId="13" borderId="6" xfId="1" applyNumberFormat="1" applyFont="1" applyFill="1" applyBorder="1" applyAlignment="1">
      <alignment horizontal="right"/>
    </xf>
    <xf numFmtId="0" fontId="8" fillId="7" borderId="37" xfId="0" applyFont="1" applyFill="1" applyBorder="1" applyAlignment="1">
      <alignment horizontal="left" vertical="center" wrapText="1"/>
    </xf>
    <xf numFmtId="0" fontId="0" fillId="0" borderId="0" xfId="0" applyFont="1" applyFill="1" applyBorder="1"/>
    <xf numFmtId="2" fontId="0" fillId="7" borderId="1" xfId="1" applyNumberFormat="1" applyFont="1" applyFill="1" applyBorder="1" applyAlignment="1">
      <alignment horizontal="center"/>
    </xf>
    <xf numFmtId="2" fontId="0" fillId="18" borderId="1" xfId="1" applyNumberFormat="1" applyFont="1" applyFill="1" applyBorder="1" applyAlignment="1">
      <alignment horizontal="center"/>
    </xf>
    <xf numFmtId="2" fontId="0" fillId="18" borderId="31" xfId="1" applyNumberFormat="1" applyFont="1" applyFill="1" applyBorder="1" applyAlignment="1">
      <alignment horizontal="center"/>
    </xf>
    <xf numFmtId="2" fontId="0" fillId="0" borderId="31" xfId="1" applyNumberFormat="1" applyFont="1" applyBorder="1" applyAlignment="1">
      <alignment horizontal="center"/>
    </xf>
    <xf numFmtId="2" fontId="0" fillId="7" borderId="31" xfId="1" applyNumberFormat="1" applyFont="1" applyFill="1" applyBorder="1" applyAlignment="1">
      <alignment horizontal="center"/>
    </xf>
    <xf numFmtId="2" fontId="0" fillId="7" borderId="11" xfId="1" applyNumberFormat="1" applyFont="1" applyFill="1" applyBorder="1" applyAlignment="1">
      <alignment horizontal="center"/>
    </xf>
    <xf numFmtId="2" fontId="0" fillId="18" borderId="11" xfId="1" applyNumberFormat="1" applyFont="1" applyFill="1" applyBorder="1" applyAlignment="1">
      <alignment horizontal="center"/>
    </xf>
    <xf numFmtId="2" fontId="0" fillId="12" borderId="6" xfId="1" applyNumberFormat="1" applyFont="1" applyFill="1" applyBorder="1" applyAlignment="1">
      <alignment horizontal="right"/>
    </xf>
    <xf numFmtId="2" fontId="0" fillId="12" borderId="1" xfId="1" applyNumberFormat="1" applyFont="1" applyFill="1" applyBorder="1" applyAlignment="1">
      <alignment horizontal="right"/>
    </xf>
    <xf numFmtId="2" fontId="0" fillId="12" borderId="11" xfId="1" applyNumberFormat="1" applyFont="1" applyFill="1" applyBorder="1" applyAlignment="1">
      <alignment horizontal="right"/>
    </xf>
    <xf numFmtId="2" fontId="0" fillId="12" borderId="6" xfId="0" applyNumberFormat="1" applyFont="1" applyFill="1" applyBorder="1" applyAlignment="1">
      <alignment horizontal="right"/>
    </xf>
    <xf numFmtId="2" fontId="0" fillId="12" borderId="1" xfId="0" applyNumberFormat="1" applyFont="1" applyFill="1" applyBorder="1" applyAlignment="1">
      <alignment horizontal="right"/>
    </xf>
    <xf numFmtId="2" fontId="0" fillId="12" borderId="11" xfId="0" applyNumberFormat="1" applyFont="1" applyFill="1" applyBorder="1" applyAlignment="1">
      <alignment horizontal="right"/>
    </xf>
    <xf numFmtId="2" fontId="0" fillId="3" borderId="6" xfId="0" applyNumberFormat="1" applyFont="1" applyFill="1" applyBorder="1" applyAlignment="1">
      <alignment horizontal="right"/>
    </xf>
    <xf numFmtId="2" fontId="0" fillId="3" borderId="1" xfId="0" applyNumberFormat="1" applyFont="1" applyFill="1" applyBorder="1" applyAlignment="1">
      <alignment horizontal="right"/>
    </xf>
    <xf numFmtId="2" fontId="0" fillId="3" borderId="11" xfId="0" applyNumberFormat="1" applyFont="1" applyFill="1" applyBorder="1" applyAlignment="1">
      <alignment horizontal="right"/>
    </xf>
    <xf numFmtId="2" fontId="0" fillId="3" borderId="20" xfId="0" applyNumberFormat="1" applyFont="1" applyFill="1" applyBorder="1"/>
    <xf numFmtId="2" fontId="0" fillId="3" borderId="2" xfId="0" applyNumberFormat="1" applyFont="1" applyFill="1" applyBorder="1"/>
    <xf numFmtId="2" fontId="0" fillId="8" borderId="38" xfId="1" applyNumberFormat="1" applyFont="1" applyFill="1" applyBorder="1" applyAlignment="1">
      <alignment horizontal="right"/>
    </xf>
    <xf numFmtId="2" fontId="0" fillId="8" borderId="1" xfId="1" applyNumberFormat="1" applyFont="1" applyFill="1" applyBorder="1" applyAlignment="1">
      <alignment horizontal="right"/>
    </xf>
    <xf numFmtId="2" fontId="7" fillId="12" borderId="61" xfId="0" applyNumberFormat="1" applyFont="1" applyFill="1" applyBorder="1" applyAlignment="1">
      <alignment horizontal="right" vertical="center" wrapText="1"/>
    </xf>
    <xf numFmtId="2" fontId="7" fillId="12" borderId="53" xfId="0" applyNumberFormat="1" applyFont="1" applyFill="1" applyBorder="1" applyAlignment="1">
      <alignment horizontal="right" vertical="center" wrapText="1"/>
    </xf>
    <xf numFmtId="0" fontId="7" fillId="13" borderId="0" xfId="0" applyFont="1" applyFill="1" applyAlignment="1">
      <alignment horizontal="center" vertical="center" wrapText="1"/>
    </xf>
    <xf numFmtId="2" fontId="8" fillId="0" borderId="42" xfId="1" applyNumberFormat="1" applyFont="1" applyBorder="1"/>
    <xf numFmtId="0" fontId="8" fillId="0" borderId="13" xfId="1" applyNumberFormat="1" applyFont="1" applyBorder="1"/>
    <xf numFmtId="2" fontId="8" fillId="0" borderId="13" xfId="1" applyNumberFormat="1" applyFont="1" applyBorder="1"/>
    <xf numFmtId="2" fontId="8" fillId="0" borderId="64" xfId="1" applyNumberFormat="1" applyFont="1" applyBorder="1"/>
    <xf numFmtId="9" fontId="8" fillId="0" borderId="1" xfId="1" applyFont="1" applyBorder="1"/>
    <xf numFmtId="2" fontId="8" fillId="0" borderId="1" xfId="1" applyNumberFormat="1" applyFont="1" applyBorder="1"/>
    <xf numFmtId="2" fontId="8" fillId="0" borderId="1" xfId="0" applyNumberFormat="1" applyFont="1" applyBorder="1"/>
    <xf numFmtId="0" fontId="8" fillId="13" borderId="18" xfId="0" applyFont="1" applyFill="1" applyBorder="1" applyAlignment="1">
      <alignment horizontal="left" vertical="center" wrapText="1"/>
    </xf>
    <xf numFmtId="0" fontId="0" fillId="13" borderId="47" xfId="0" applyFont="1" applyFill="1" applyBorder="1" applyAlignment="1">
      <alignment horizontal="center" vertical="center" wrapText="1"/>
    </xf>
    <xf numFmtId="0" fontId="8" fillId="13" borderId="37" xfId="0" applyFont="1" applyFill="1" applyBorder="1" applyAlignment="1">
      <alignment horizontal="left"/>
    </xf>
    <xf numFmtId="0" fontId="8" fillId="13" borderId="38" xfId="0" applyFont="1" applyFill="1" applyBorder="1"/>
    <xf numFmtId="0" fontId="8" fillId="13" borderId="38" xfId="0" applyFont="1" applyFill="1" applyBorder="1" applyAlignment="1">
      <alignment horizontal="left"/>
    </xf>
    <xf numFmtId="0" fontId="8" fillId="13" borderId="39" xfId="0" applyFont="1" applyFill="1" applyBorder="1" applyAlignment="1">
      <alignment horizontal="left"/>
    </xf>
    <xf numFmtId="0" fontId="8" fillId="13" borderId="42" xfId="0" applyFont="1" applyFill="1" applyBorder="1" applyAlignment="1">
      <alignment horizontal="left" vertical="center" wrapText="1"/>
    </xf>
    <xf numFmtId="0" fontId="8" fillId="13" borderId="7" xfId="0" applyFont="1" applyFill="1" applyBorder="1" applyAlignment="1">
      <alignment horizontal="left" vertical="center" wrapText="1"/>
    </xf>
    <xf numFmtId="0" fontId="8" fillId="13" borderId="5" xfId="0" applyFont="1" applyFill="1" applyBorder="1"/>
    <xf numFmtId="0" fontId="8" fillId="13" borderId="20" xfId="0" applyFont="1" applyFill="1" applyBorder="1"/>
    <xf numFmtId="2" fontId="8" fillId="13" borderId="5" xfId="1" applyNumberFormat="1" applyFont="1" applyFill="1" applyBorder="1" applyAlignment="1">
      <alignment horizontal="right"/>
    </xf>
    <xf numFmtId="2" fontId="8" fillId="13" borderId="7" xfId="1" applyNumberFormat="1" applyFont="1" applyFill="1" applyBorder="1" applyAlignment="1">
      <alignment horizontal="right"/>
    </xf>
    <xf numFmtId="0" fontId="8" fillId="13" borderId="42" xfId="0" applyFont="1" applyFill="1" applyBorder="1"/>
    <xf numFmtId="2" fontId="0" fillId="13" borderId="6" xfId="0" applyNumberFormat="1" applyFont="1" applyFill="1" applyBorder="1"/>
    <xf numFmtId="2" fontId="0" fillId="13" borderId="6" xfId="0" applyNumberFormat="1" applyFont="1" applyFill="1" applyBorder="1" applyAlignment="1">
      <alignment horizontal="center"/>
    </xf>
    <xf numFmtId="2" fontId="0" fillId="13" borderId="20" xfId="0" applyNumberFormat="1" applyFont="1" applyFill="1" applyBorder="1"/>
    <xf numFmtId="1" fontId="8" fillId="13" borderId="5" xfId="0" applyNumberFormat="1" applyFont="1" applyFill="1" applyBorder="1" applyAlignment="1">
      <alignment horizontal="center" vertical="center" wrapText="1"/>
    </xf>
    <xf numFmtId="1" fontId="8" fillId="13" borderId="6" xfId="0" applyNumberFormat="1" applyFont="1" applyFill="1" applyBorder="1" applyAlignment="1">
      <alignment horizontal="center" vertical="center" wrapText="1"/>
    </xf>
    <xf numFmtId="1" fontId="8" fillId="13" borderId="20" xfId="0" applyNumberFormat="1" applyFont="1" applyFill="1" applyBorder="1" applyAlignment="1">
      <alignment horizontal="center" vertical="center" wrapText="1"/>
    </xf>
    <xf numFmtId="1" fontId="8" fillId="13" borderId="7" xfId="0" applyNumberFormat="1" applyFont="1" applyFill="1" applyBorder="1" applyAlignment="1">
      <alignment horizontal="center" vertical="center" wrapText="1"/>
    </xf>
    <xf numFmtId="9" fontId="8" fillId="13" borderId="5" xfId="1" applyFont="1" applyFill="1" applyBorder="1" applyAlignment="1">
      <alignment horizontal="center" vertical="center" wrapText="1"/>
    </xf>
    <xf numFmtId="9" fontId="8" fillId="13" borderId="6" xfId="1" applyFont="1" applyFill="1" applyBorder="1" applyAlignment="1">
      <alignment horizontal="center" vertical="center" wrapText="1"/>
    </xf>
    <xf numFmtId="9" fontId="8" fillId="13" borderId="20" xfId="1" applyFont="1" applyFill="1" applyBorder="1" applyAlignment="1">
      <alignment horizontal="center" vertical="center" wrapText="1"/>
    </xf>
    <xf numFmtId="168" fontId="8" fillId="13" borderId="5" xfId="0" applyNumberFormat="1" applyFont="1" applyFill="1" applyBorder="1" applyAlignment="1">
      <alignment horizontal="center" vertical="center" wrapText="1"/>
    </xf>
    <xf numFmtId="168" fontId="8" fillId="13" borderId="6" xfId="0" applyNumberFormat="1" applyFont="1" applyFill="1" applyBorder="1" applyAlignment="1">
      <alignment horizontal="center" vertical="center" wrapText="1"/>
    </xf>
    <xf numFmtId="168" fontId="8" fillId="13" borderId="20" xfId="0" applyNumberFormat="1" applyFont="1" applyFill="1" applyBorder="1" applyAlignment="1">
      <alignment horizontal="center" vertical="center" wrapText="1"/>
    </xf>
    <xf numFmtId="0" fontId="8" fillId="13" borderId="0" xfId="0" applyFont="1" applyFill="1"/>
    <xf numFmtId="0" fontId="8" fillId="13" borderId="5" xfId="0" applyFont="1" applyFill="1" applyBorder="1" applyAlignment="1">
      <alignment horizontal="left"/>
    </xf>
    <xf numFmtId="0" fontId="8" fillId="13" borderId="6" xfId="0" applyFont="1" applyFill="1" applyBorder="1"/>
    <xf numFmtId="0" fontId="8" fillId="13" borderId="6" xfId="0" applyFont="1" applyFill="1" applyBorder="1" applyAlignment="1">
      <alignment horizontal="left"/>
    </xf>
    <xf numFmtId="0" fontId="8" fillId="13" borderId="7" xfId="0" applyFont="1" applyFill="1" applyBorder="1" applyAlignment="1">
      <alignment horizontal="left"/>
    </xf>
    <xf numFmtId="9" fontId="8" fillId="13" borderId="5" xfId="1" applyNumberFormat="1" applyFont="1" applyFill="1" applyBorder="1" applyAlignment="1">
      <alignment horizontal="center" vertical="center" wrapText="1"/>
    </xf>
    <xf numFmtId="9" fontId="8" fillId="13" borderId="6" xfId="1" applyNumberFormat="1" applyFont="1" applyFill="1" applyBorder="1" applyAlignment="1">
      <alignment horizontal="center" vertical="center" wrapText="1"/>
    </xf>
    <xf numFmtId="9" fontId="8" fillId="13" borderId="20" xfId="1" applyNumberFormat="1" applyFont="1" applyFill="1" applyBorder="1" applyAlignment="1">
      <alignment horizontal="center" vertical="center" wrapText="1"/>
    </xf>
    <xf numFmtId="0" fontId="0" fillId="0" borderId="1" xfId="0" applyFont="1" applyFill="1" applyBorder="1"/>
    <xf numFmtId="0" fontId="8" fillId="0" borderId="1" xfId="1" applyNumberFormat="1" applyFont="1" applyBorder="1"/>
    <xf numFmtId="2" fontId="0" fillId="0" borderId="1" xfId="0" applyNumberFormat="1" applyFont="1" applyFill="1" applyBorder="1" applyAlignment="1">
      <alignment horizontal="right"/>
    </xf>
    <xf numFmtId="2" fontId="0" fillId="15" borderId="1" xfId="0" applyNumberFormat="1" applyFont="1" applyFill="1" applyBorder="1" applyAlignment="1">
      <alignment horizontal="right"/>
    </xf>
    <xf numFmtId="2" fontId="0" fillId="6" borderId="1" xfId="0" applyNumberFormat="1" applyFont="1" applyFill="1" applyBorder="1" applyAlignment="1">
      <alignment horizontal="right"/>
    </xf>
    <xf numFmtId="2" fontId="8" fillId="3" borderId="1" xfId="1" applyNumberFormat="1" applyFont="1" applyFill="1" applyBorder="1"/>
    <xf numFmtId="2" fontId="8" fillId="3" borderId="1" xfId="0" applyNumberFormat="1" applyFont="1" applyFill="1" applyBorder="1"/>
    <xf numFmtId="2" fontId="8" fillId="3" borderId="64" xfId="1" applyNumberFormat="1" applyFont="1" applyFill="1" applyBorder="1"/>
    <xf numFmtId="2" fontId="8" fillId="3" borderId="42" xfId="0" applyNumberFormat="1" applyFont="1" applyFill="1" applyBorder="1"/>
    <xf numFmtId="2" fontId="8" fillId="3" borderId="13" xfId="0" applyNumberFormat="1" applyFont="1" applyFill="1" applyBorder="1"/>
    <xf numFmtId="2" fontId="8" fillId="3" borderId="64" xfId="0" applyNumberFormat="1" applyFont="1" applyFill="1" applyBorder="1"/>
    <xf numFmtId="2" fontId="8" fillId="6" borderId="1" xfId="1" applyNumberFormat="1" applyFont="1" applyFill="1" applyBorder="1"/>
    <xf numFmtId="2" fontId="8" fillId="6" borderId="1" xfId="0" applyNumberFormat="1" applyFont="1" applyFill="1" applyBorder="1"/>
    <xf numFmtId="2" fontId="8" fillId="6" borderId="13" xfId="1" applyNumberFormat="1" applyFont="1" applyFill="1" applyBorder="1"/>
    <xf numFmtId="2" fontId="8" fillId="6" borderId="64" xfId="0" applyNumberFormat="1" applyFont="1" applyFill="1" applyBorder="1"/>
    <xf numFmtId="2" fontId="0" fillId="12" borderId="2" xfId="1" applyNumberFormat="1" applyFont="1" applyFill="1" applyBorder="1"/>
    <xf numFmtId="2" fontId="0" fillId="12" borderId="21" xfId="1" applyNumberFormat="1" applyFont="1" applyFill="1" applyBorder="1"/>
    <xf numFmtId="2" fontId="0" fillId="12" borderId="20" xfId="0" applyNumberFormat="1" applyFont="1" applyFill="1" applyBorder="1"/>
    <xf numFmtId="2" fontId="0" fillId="12" borderId="2" xfId="0" applyNumberFormat="1" applyFont="1" applyFill="1" applyBorder="1"/>
    <xf numFmtId="2" fontId="0" fillId="12" borderId="21" xfId="0" applyNumberFormat="1" applyFont="1" applyFill="1" applyBorder="1"/>
    <xf numFmtId="2" fontId="0" fillId="6" borderId="20" xfId="1" applyNumberFormat="1" applyFont="1" applyFill="1" applyBorder="1"/>
    <xf numFmtId="2" fontId="0" fillId="15" borderId="20" xfId="1" applyNumberFormat="1" applyFont="1" applyFill="1" applyBorder="1"/>
    <xf numFmtId="2" fontId="0" fillId="6" borderId="2" xfId="1" applyNumberFormat="1" applyFont="1" applyFill="1" applyBorder="1"/>
    <xf numFmtId="2" fontId="0" fillId="8" borderId="40" xfId="1" applyNumberFormat="1" applyFont="1" applyFill="1" applyBorder="1"/>
    <xf numFmtId="2" fontId="0" fillId="8" borderId="2" xfId="1" applyNumberFormat="1" applyFont="1" applyFill="1" applyBorder="1"/>
    <xf numFmtId="2" fontId="0" fillId="15" borderId="2" xfId="1" applyNumberFormat="1" applyFont="1" applyFill="1" applyBorder="1"/>
    <xf numFmtId="2" fontId="0" fillId="0" borderId="20" xfId="0" applyNumberFormat="1" applyFont="1" applyFill="1" applyBorder="1"/>
    <xf numFmtId="2" fontId="0" fillId="0" borderId="2" xfId="0" applyNumberFormat="1" applyFont="1" applyFill="1" applyBorder="1"/>
    <xf numFmtId="2" fontId="0" fillId="0" borderId="21" xfId="0" applyNumberFormat="1" applyFont="1" applyFill="1" applyBorder="1"/>
    <xf numFmtId="2" fontId="0" fillId="12" borderId="20" xfId="1" applyNumberFormat="1" applyFont="1" applyFill="1" applyBorder="1"/>
    <xf numFmtId="2" fontId="0" fillId="12" borderId="40" xfId="1" applyNumberFormat="1" applyFont="1" applyFill="1" applyBorder="1"/>
    <xf numFmtId="2" fontId="0" fillId="6" borderId="21" xfId="0" applyNumberFormat="1" applyFont="1" applyFill="1" applyBorder="1"/>
    <xf numFmtId="2" fontId="0" fillId="0" borderId="11" xfId="0" applyNumberFormat="1" applyFont="1" applyFill="1" applyBorder="1" applyAlignment="1">
      <alignment horizontal="right"/>
    </xf>
    <xf numFmtId="2" fontId="0" fillId="6" borderId="2" xfId="0" applyNumberFormat="1" applyFont="1" applyFill="1" applyBorder="1"/>
    <xf numFmtId="2" fontId="0" fillId="8" borderId="6" xfId="0" applyNumberFormat="1" applyFont="1" applyFill="1" applyBorder="1" applyAlignment="1">
      <alignment horizontal="right"/>
    </xf>
    <xf numFmtId="2" fontId="0" fillId="15" borderId="20" xfId="0" applyNumberFormat="1" applyFont="1" applyFill="1" applyBorder="1"/>
    <xf numFmtId="2" fontId="0" fillId="6" borderId="20" xfId="0" applyNumberFormat="1" applyFont="1" applyFill="1" applyBorder="1"/>
    <xf numFmtId="2" fontId="0" fillId="15" borderId="6" xfId="0" applyNumberFormat="1" applyFont="1" applyFill="1" applyBorder="1" applyAlignment="1">
      <alignment horizontal="right"/>
    </xf>
    <xf numFmtId="2" fontId="0" fillId="15" borderId="2" xfId="0" applyNumberFormat="1" applyFont="1" applyFill="1" applyBorder="1"/>
    <xf numFmtId="2" fontId="0" fillId="15" borderId="11" xfId="0" applyNumberFormat="1" applyFont="1" applyFill="1" applyBorder="1" applyAlignment="1">
      <alignment horizontal="right"/>
    </xf>
    <xf numFmtId="2" fontId="0" fillId="15" borderId="21" xfId="0" applyNumberFormat="1" applyFont="1" applyFill="1" applyBorder="1"/>
    <xf numFmtId="2" fontId="0" fillId="15" borderId="33" xfId="0" applyNumberFormat="1" applyFont="1" applyFill="1" applyBorder="1"/>
    <xf numFmtId="2" fontId="0" fillId="15" borderId="21" xfId="1" applyNumberFormat="1" applyFont="1" applyFill="1" applyBorder="1"/>
    <xf numFmtId="2" fontId="0" fillId="15" borderId="40" xfId="1" applyNumberFormat="1" applyFont="1" applyFill="1" applyBorder="1"/>
    <xf numFmtId="2" fontId="0" fillId="0" borderId="6" xfId="0" applyNumberFormat="1" applyFont="1" applyFill="1" applyBorder="1" applyAlignment="1">
      <alignment horizontal="right"/>
    </xf>
    <xf numFmtId="2" fontId="0" fillId="0" borderId="31" xfId="0" applyNumberFormat="1" applyFont="1" applyFill="1" applyBorder="1" applyAlignment="1">
      <alignment horizontal="right"/>
    </xf>
    <xf numFmtId="2" fontId="0" fillId="0" borderId="33" xfId="0" applyNumberFormat="1" applyFont="1" applyFill="1" applyBorder="1"/>
    <xf numFmtId="2" fontId="0" fillId="6" borderId="6" xfId="0" applyNumberFormat="1" applyFont="1" applyFill="1" applyBorder="1"/>
    <xf numFmtId="2" fontId="0" fillId="6" borderId="40" xfId="0" applyNumberFormat="1" applyFont="1" applyFill="1" applyBorder="1"/>
    <xf numFmtId="2" fontId="0" fillId="6" borderId="11" xfId="1" applyNumberFormat="1" applyFont="1" applyFill="1" applyBorder="1" applyAlignment="1">
      <alignment horizontal="right"/>
    </xf>
    <xf numFmtId="2" fontId="0" fillId="6" borderId="21" xfId="1" applyNumberFormat="1" applyFont="1" applyFill="1" applyBorder="1"/>
    <xf numFmtId="0" fontId="10" fillId="0" borderId="0" xfId="0" applyFont="1"/>
    <xf numFmtId="0" fontId="11" fillId="0" borderId="0" xfId="0" applyFont="1"/>
    <xf numFmtId="0" fontId="11" fillId="0" borderId="0" xfId="0" applyFont="1" applyFill="1"/>
    <xf numFmtId="0" fontId="10" fillId="6" borderId="14" xfId="0" applyFont="1" applyFill="1" applyBorder="1"/>
    <xf numFmtId="0" fontId="11" fillId="11" borderId="14" xfId="0" applyFont="1" applyFill="1" applyBorder="1"/>
    <xf numFmtId="0" fontId="10" fillId="6" borderId="0" xfId="0" applyFont="1" applyFill="1" applyBorder="1"/>
    <xf numFmtId="0" fontId="11" fillId="11" borderId="0" xfId="0" applyFont="1" applyFill="1" applyBorder="1"/>
    <xf numFmtId="0" fontId="10" fillId="6" borderId="4" xfId="0" applyFont="1" applyFill="1" applyBorder="1"/>
    <xf numFmtId="0" fontId="11" fillId="11" borderId="4" xfId="0" applyFont="1" applyFill="1" applyBorder="1"/>
    <xf numFmtId="9" fontId="11" fillId="0" borderId="0" xfId="1" applyFont="1"/>
    <xf numFmtId="9" fontId="11" fillId="0" borderId="0" xfId="0" applyNumberFormat="1" applyFont="1"/>
    <xf numFmtId="0" fontId="11" fillId="0" borderId="0" xfId="0" applyFont="1" applyFill="1" applyBorder="1"/>
    <xf numFmtId="9" fontId="11" fillId="0" borderId="0" xfId="1" applyFont="1" applyFill="1" applyBorder="1"/>
    <xf numFmtId="0" fontId="11" fillId="0" borderId="0" xfId="0" applyFont="1" applyBorder="1"/>
    <xf numFmtId="0" fontId="14" fillId="0" borderId="0" xfId="0" applyFont="1"/>
    <xf numFmtId="1" fontId="14" fillId="0" borderId="5" xfId="1" applyNumberFormat="1" applyFont="1" applyBorder="1" applyAlignment="1">
      <alignment horizontal="right" vertical="center" wrapText="1"/>
    </xf>
    <xf numFmtId="9" fontId="14" fillId="0" borderId="6" xfId="1" applyFont="1" applyBorder="1" applyAlignment="1">
      <alignment horizontal="right" vertical="center" wrapText="1"/>
    </xf>
    <xf numFmtId="1" fontId="14" fillId="0" borderId="6" xfId="1" applyNumberFormat="1" applyFont="1" applyBorder="1" applyAlignment="1">
      <alignment horizontal="right" vertical="center" wrapText="1"/>
    </xf>
    <xf numFmtId="2" fontId="14" fillId="0" borderId="6" xfId="1" applyNumberFormat="1" applyFont="1" applyBorder="1" applyAlignment="1">
      <alignment horizontal="right" vertical="center" wrapText="1"/>
    </xf>
    <xf numFmtId="2" fontId="14" fillId="0" borderId="7" xfId="1" applyNumberFormat="1" applyFont="1" applyBorder="1" applyAlignment="1">
      <alignment horizontal="right" vertical="center" wrapText="1"/>
    </xf>
    <xf numFmtId="2" fontId="14" fillId="0" borderId="5" xfId="1" applyNumberFormat="1" applyFont="1" applyBorder="1" applyAlignment="1">
      <alignment horizontal="right" vertical="center" wrapText="1"/>
    </xf>
    <xf numFmtId="2" fontId="14" fillId="0" borderId="34" xfId="1" applyNumberFormat="1" applyFont="1" applyBorder="1" applyAlignment="1">
      <alignment horizontal="right" vertical="center" wrapText="1"/>
    </xf>
    <xf numFmtId="2" fontId="14" fillId="0" borderId="20" xfId="1" applyNumberFormat="1" applyFont="1" applyBorder="1" applyAlignment="1">
      <alignment horizontal="right" vertical="center" wrapText="1"/>
    </xf>
    <xf numFmtId="2" fontId="14" fillId="0" borderId="30" xfId="1" applyNumberFormat="1" applyFont="1" applyBorder="1" applyAlignment="1">
      <alignment horizontal="right" vertical="center" wrapText="1"/>
    </xf>
    <xf numFmtId="2" fontId="14" fillId="0" borderId="35" xfId="1" applyNumberFormat="1" applyFont="1" applyBorder="1" applyAlignment="1">
      <alignment horizontal="right" vertical="center" wrapText="1"/>
    </xf>
    <xf numFmtId="2" fontId="14" fillId="0" borderId="31" xfId="1" applyNumberFormat="1" applyFont="1" applyBorder="1" applyAlignment="1">
      <alignment horizontal="right" vertical="center" wrapText="1"/>
    </xf>
    <xf numFmtId="2" fontId="14" fillId="0" borderId="33" xfId="1" applyNumberFormat="1" applyFont="1" applyBorder="1" applyAlignment="1">
      <alignment horizontal="right" vertical="center" wrapText="1"/>
    </xf>
    <xf numFmtId="2" fontId="14" fillId="0" borderId="32" xfId="1" applyNumberFormat="1" applyFont="1" applyBorder="1" applyAlignment="1">
      <alignment horizontal="right" vertical="center" wrapText="1"/>
    </xf>
    <xf numFmtId="2" fontId="14" fillId="0" borderId="8" xfId="1" applyNumberFormat="1" applyFont="1" applyBorder="1" applyAlignment="1">
      <alignment horizontal="right"/>
    </xf>
    <xf numFmtId="2" fontId="14" fillId="0" borderId="28" xfId="1" applyNumberFormat="1" applyFont="1" applyFill="1" applyBorder="1" applyAlignment="1">
      <alignment horizontal="right"/>
    </xf>
    <xf numFmtId="2" fontId="14" fillId="0" borderId="1" xfId="1" applyNumberFormat="1" applyFont="1" applyFill="1" applyBorder="1" applyAlignment="1">
      <alignment horizontal="right"/>
    </xf>
    <xf numFmtId="2" fontId="14" fillId="0" borderId="1" xfId="1" applyNumberFormat="1" applyFont="1" applyBorder="1" applyAlignment="1">
      <alignment horizontal="right"/>
    </xf>
    <xf numFmtId="2" fontId="14" fillId="0" borderId="2" xfId="1" applyNumberFormat="1" applyFont="1" applyBorder="1" applyAlignment="1">
      <alignment horizontal="right"/>
    </xf>
    <xf numFmtId="2" fontId="14" fillId="0" borderId="9" xfId="1" applyNumberFormat="1" applyFont="1" applyBorder="1" applyAlignment="1">
      <alignment horizontal="right"/>
    </xf>
    <xf numFmtId="2" fontId="14" fillId="0" borderId="10" xfId="1" applyNumberFormat="1" applyFont="1" applyBorder="1" applyAlignment="1">
      <alignment horizontal="right"/>
    </xf>
    <xf numFmtId="2" fontId="14" fillId="0" borderId="36" xfId="1" applyNumberFormat="1" applyFont="1" applyFill="1" applyBorder="1" applyAlignment="1">
      <alignment horizontal="right"/>
    </xf>
    <xf numFmtId="2" fontId="14" fillId="0" borderId="11" xfId="1" applyNumberFormat="1" applyFont="1" applyFill="1" applyBorder="1" applyAlignment="1">
      <alignment horizontal="right"/>
    </xf>
    <xf numFmtId="2" fontId="14" fillId="0" borderId="11" xfId="1" applyNumberFormat="1" applyFont="1" applyBorder="1" applyAlignment="1">
      <alignment horizontal="right"/>
    </xf>
    <xf numFmtId="2" fontId="14" fillId="0" borderId="21" xfId="1" applyNumberFormat="1" applyFont="1" applyBorder="1" applyAlignment="1">
      <alignment horizontal="right"/>
    </xf>
    <xf numFmtId="2" fontId="14" fillId="0" borderId="12" xfId="1" applyNumberFormat="1" applyFont="1" applyBorder="1" applyAlignment="1">
      <alignment horizontal="right"/>
    </xf>
    <xf numFmtId="2" fontId="14" fillId="0" borderId="5" xfId="1" applyNumberFormat="1" applyFont="1" applyFill="1" applyBorder="1" applyAlignment="1">
      <alignment horizontal="right"/>
    </xf>
    <xf numFmtId="2" fontId="14" fillId="0" borderId="34" xfId="1" applyNumberFormat="1" applyFont="1" applyFill="1" applyBorder="1" applyAlignment="1">
      <alignment horizontal="right"/>
    </xf>
    <xf numFmtId="2" fontId="14" fillId="0" borderId="6" xfId="1" applyNumberFormat="1" applyFont="1" applyFill="1" applyBorder="1" applyAlignment="1">
      <alignment horizontal="right"/>
    </xf>
    <xf numFmtId="2" fontId="14" fillId="0" borderId="20" xfId="1" applyNumberFormat="1" applyFont="1" applyFill="1" applyBorder="1" applyAlignment="1">
      <alignment horizontal="right"/>
    </xf>
    <xf numFmtId="2" fontId="14" fillId="0" borderId="7" xfId="1" applyNumberFormat="1" applyFont="1" applyFill="1" applyBorder="1" applyAlignment="1">
      <alignment horizontal="right"/>
    </xf>
    <xf numFmtId="0" fontId="14" fillId="0" borderId="0" xfId="0" applyFont="1" applyFill="1"/>
    <xf numFmtId="2" fontId="14" fillId="0" borderId="8" xfId="1" applyNumberFormat="1" applyFont="1" applyFill="1" applyBorder="1" applyAlignment="1">
      <alignment horizontal="right"/>
    </xf>
    <xf numFmtId="2" fontId="14" fillId="0" borderId="2" xfId="1" applyNumberFormat="1" applyFont="1" applyFill="1" applyBorder="1" applyAlignment="1">
      <alignment horizontal="right"/>
    </xf>
    <xf numFmtId="2" fontId="14" fillId="0" borderId="9" xfId="1" applyNumberFormat="1" applyFont="1" applyFill="1" applyBorder="1" applyAlignment="1">
      <alignment horizontal="right"/>
    </xf>
    <xf numFmtId="2" fontId="14" fillId="0" borderId="10" xfId="1" applyNumberFormat="1" applyFont="1" applyFill="1" applyBorder="1" applyAlignment="1">
      <alignment horizontal="right"/>
    </xf>
    <xf numFmtId="2" fontId="14" fillId="0" borderId="21" xfId="1" applyNumberFormat="1" applyFont="1" applyFill="1" applyBorder="1" applyAlignment="1">
      <alignment horizontal="right"/>
    </xf>
    <xf numFmtId="2" fontId="14" fillId="0" borderId="12" xfId="1" applyNumberFormat="1" applyFont="1" applyFill="1" applyBorder="1" applyAlignment="1">
      <alignment horizontal="right"/>
    </xf>
    <xf numFmtId="2" fontId="14" fillId="0" borderId="37" xfId="1" applyNumberFormat="1" applyFont="1" applyBorder="1" applyAlignment="1">
      <alignment horizontal="right"/>
    </xf>
    <xf numFmtId="2" fontId="14" fillId="0" borderId="50" xfId="1" applyNumberFormat="1" applyFont="1" applyFill="1" applyBorder="1" applyAlignment="1">
      <alignment horizontal="right"/>
    </xf>
    <xf numFmtId="2" fontId="14" fillId="0" borderId="38" xfId="1" applyNumberFormat="1" applyFont="1" applyFill="1" applyBorder="1" applyAlignment="1">
      <alignment horizontal="right"/>
    </xf>
    <xf numFmtId="2" fontId="14" fillId="0" borderId="38" xfId="1" applyNumberFormat="1" applyFont="1" applyBorder="1" applyAlignment="1">
      <alignment horizontal="right"/>
    </xf>
    <xf numFmtId="2" fontId="14" fillId="0" borderId="40" xfId="1" applyNumberFormat="1" applyFont="1" applyBorder="1" applyAlignment="1">
      <alignment horizontal="right"/>
    </xf>
    <xf numFmtId="2" fontId="14" fillId="0" borderId="39" xfId="1" applyNumberFormat="1" applyFont="1" applyBorder="1" applyAlignment="1">
      <alignment horizontal="right"/>
    </xf>
    <xf numFmtId="2" fontId="14" fillId="0" borderId="28" xfId="1" applyNumberFormat="1" applyFont="1" applyBorder="1" applyAlignment="1">
      <alignment horizontal="right"/>
    </xf>
    <xf numFmtId="2" fontId="14" fillId="0" borderId="6" xfId="1" applyNumberFormat="1" applyFont="1" applyBorder="1" applyAlignment="1">
      <alignment horizontal="right"/>
    </xf>
    <xf numFmtId="2" fontId="14" fillId="0" borderId="20" xfId="1" applyNumberFormat="1" applyFont="1" applyBorder="1" applyAlignment="1">
      <alignment horizontal="right"/>
    </xf>
    <xf numFmtId="2" fontId="14" fillId="0" borderId="7" xfId="1" applyNumberFormat="1" applyFont="1" applyBorder="1" applyAlignment="1">
      <alignment horizontal="right"/>
    </xf>
    <xf numFmtId="2" fontId="14" fillId="0" borderId="30" xfId="1" applyNumberFormat="1" applyFont="1" applyFill="1" applyBorder="1" applyAlignment="1">
      <alignment horizontal="right"/>
    </xf>
    <xf numFmtId="2" fontId="14" fillId="0" borderId="35" xfId="1" applyNumberFormat="1" applyFont="1" applyFill="1" applyBorder="1" applyAlignment="1">
      <alignment horizontal="right"/>
    </xf>
    <xf numFmtId="2" fontId="14" fillId="0" borderId="31" xfId="1" applyNumberFormat="1" applyFont="1" applyFill="1" applyBorder="1" applyAlignment="1">
      <alignment horizontal="right"/>
    </xf>
    <xf numFmtId="2" fontId="14" fillId="0" borderId="31" xfId="1" applyNumberFormat="1" applyFont="1" applyBorder="1" applyAlignment="1">
      <alignment horizontal="right"/>
    </xf>
    <xf numFmtId="2" fontId="14" fillId="0" borderId="33" xfId="1" applyNumberFormat="1" applyFont="1" applyBorder="1" applyAlignment="1">
      <alignment horizontal="right"/>
    </xf>
    <xf numFmtId="2" fontId="14" fillId="0" borderId="32" xfId="1" applyNumberFormat="1" applyFont="1" applyBorder="1" applyAlignment="1">
      <alignment horizontal="right"/>
    </xf>
    <xf numFmtId="2" fontId="14" fillId="0" borderId="0" xfId="0" applyNumberFormat="1" applyFont="1"/>
    <xf numFmtId="168" fontId="11" fillId="0" borderId="0" xfId="0" applyNumberFormat="1" applyFont="1"/>
    <xf numFmtId="1" fontId="11" fillId="0" borderId="0" xfId="0" applyNumberFormat="1" applyFont="1"/>
    <xf numFmtId="168" fontId="8" fillId="18" borderId="5" xfId="0" applyNumberFormat="1" applyFont="1" applyFill="1" applyBorder="1" applyAlignment="1">
      <alignment horizontal="center" vertical="center" wrapText="1"/>
    </xf>
    <xf numFmtId="168" fontId="8" fillId="18" borderId="6" xfId="0" applyNumberFormat="1" applyFont="1" applyFill="1" applyBorder="1" applyAlignment="1">
      <alignment horizontal="center" vertical="center" wrapText="1"/>
    </xf>
    <xf numFmtId="168" fontId="8" fillId="18" borderId="20" xfId="0" applyNumberFormat="1" applyFont="1" applyFill="1" applyBorder="1" applyAlignment="1">
      <alignment horizontal="center" vertical="center" wrapText="1"/>
    </xf>
    <xf numFmtId="1" fontId="8" fillId="18" borderId="7" xfId="0" applyNumberFormat="1" applyFont="1" applyFill="1" applyBorder="1" applyAlignment="1">
      <alignment horizontal="center" vertical="center" wrapText="1"/>
    </xf>
    <xf numFmtId="1" fontId="8" fillId="18" borderId="12" xfId="0" applyNumberFormat="1" applyFont="1" applyFill="1" applyBorder="1" applyAlignment="1">
      <alignment horizontal="center" vertical="center" wrapText="1"/>
    </xf>
    <xf numFmtId="168" fontId="8" fillId="0" borderId="55" xfId="0" applyNumberFormat="1" applyFont="1" applyBorder="1" applyAlignment="1">
      <alignment horizontal="center"/>
    </xf>
    <xf numFmtId="168" fontId="8" fillId="0" borderId="56" xfId="0" applyNumberFormat="1" applyFont="1" applyBorder="1" applyAlignment="1">
      <alignment horizontal="center"/>
    </xf>
    <xf numFmtId="168" fontId="8" fillId="0" borderId="56" xfId="0" applyNumberFormat="1" applyFont="1" applyFill="1" applyBorder="1" applyAlignment="1">
      <alignment horizontal="center" vertical="center" wrapText="1"/>
    </xf>
    <xf numFmtId="168" fontId="8" fillId="0" borderId="58" xfId="0" applyNumberFormat="1" applyFont="1" applyFill="1" applyBorder="1" applyAlignment="1">
      <alignment horizontal="center" vertical="center" wrapText="1"/>
    </xf>
    <xf numFmtId="1" fontId="8" fillId="0" borderId="57" xfId="0" applyNumberFormat="1" applyFont="1" applyFill="1" applyBorder="1" applyAlignment="1">
      <alignment horizontal="center" vertical="center" wrapText="1"/>
    </xf>
    <xf numFmtId="0" fontId="14" fillId="20" borderId="5" xfId="0" applyFont="1" applyFill="1" applyBorder="1" applyAlignment="1">
      <alignment horizontal="left" vertical="center" wrapText="1"/>
    </xf>
    <xf numFmtId="0" fontId="14" fillId="20" borderId="34" xfId="0" applyFont="1" applyFill="1" applyBorder="1" applyAlignment="1">
      <alignment horizontal="left" vertical="center" wrapText="1"/>
    </xf>
    <xf numFmtId="0" fontId="14" fillId="20" borderId="30" xfId="0" applyFont="1" applyFill="1" applyBorder="1" applyAlignment="1">
      <alignment horizontal="left" vertical="center" wrapText="1"/>
    </xf>
    <xf numFmtId="0" fontId="14" fillId="20" borderId="35" xfId="0" applyFont="1" applyFill="1" applyBorder="1" applyAlignment="1">
      <alignment horizontal="left" vertical="center" wrapText="1"/>
    </xf>
    <xf numFmtId="0" fontId="14" fillId="20" borderId="49" xfId="0" applyFont="1" applyFill="1" applyBorder="1" applyAlignment="1">
      <alignment horizontal="center" vertical="center" wrapText="1"/>
    </xf>
    <xf numFmtId="0" fontId="14" fillId="20" borderId="43" xfId="0" applyFont="1" applyFill="1" applyBorder="1" applyAlignment="1">
      <alignment horizontal="center" vertical="center" wrapText="1"/>
    </xf>
    <xf numFmtId="0" fontId="14" fillId="20" borderId="8" xfId="0" applyFont="1" applyFill="1" applyBorder="1" applyAlignment="1">
      <alignment horizontal="left"/>
    </xf>
    <xf numFmtId="0" fontId="14" fillId="20" borderId="28" xfId="0" applyFont="1" applyFill="1" applyBorder="1" applyAlignment="1">
      <alignment horizontal="left"/>
    </xf>
    <xf numFmtId="0" fontId="14" fillId="20" borderId="8" xfId="0" applyFont="1" applyFill="1" applyBorder="1"/>
    <xf numFmtId="0" fontId="14" fillId="20" borderId="28" xfId="0" applyFont="1" applyFill="1" applyBorder="1"/>
    <xf numFmtId="0" fontId="14" fillId="20" borderId="59" xfId="0" applyFont="1" applyFill="1" applyBorder="1" applyAlignment="1">
      <alignment horizontal="center" vertical="center" wrapText="1"/>
    </xf>
    <xf numFmtId="0" fontId="14" fillId="20" borderId="10" xfId="0" applyFont="1" applyFill="1" applyBorder="1"/>
    <xf numFmtId="0" fontId="14" fillId="20" borderId="36" xfId="0" applyFont="1" applyFill="1" applyBorder="1"/>
    <xf numFmtId="0" fontId="14" fillId="20" borderId="47" xfId="0" applyFont="1" applyFill="1" applyBorder="1" applyAlignment="1">
      <alignment horizontal="center" vertical="center" wrapText="1"/>
    </xf>
    <xf numFmtId="0" fontId="14" fillId="20" borderId="5" xfId="0" applyFont="1" applyFill="1" applyBorder="1"/>
    <xf numFmtId="0" fontId="14" fillId="20" borderId="34" xfId="0" applyFont="1" applyFill="1" applyBorder="1"/>
    <xf numFmtId="0" fontId="14" fillId="20" borderId="37" xfId="0" applyFont="1" applyFill="1" applyBorder="1"/>
    <xf numFmtId="0" fontId="14" fillId="20" borderId="50" xfId="0" applyFont="1" applyFill="1" applyBorder="1"/>
    <xf numFmtId="0" fontId="14" fillId="20" borderId="41" xfId="0" applyFont="1" applyFill="1" applyBorder="1" applyAlignment="1">
      <alignment horizontal="center" vertical="center" wrapText="1"/>
    </xf>
    <xf numFmtId="0" fontId="14" fillId="20" borderId="34" xfId="0" quotePrefix="1" applyFont="1" applyFill="1" applyBorder="1"/>
    <xf numFmtId="0" fontId="14" fillId="20" borderId="28" xfId="0" quotePrefix="1" applyFont="1" applyFill="1" applyBorder="1"/>
    <xf numFmtId="0" fontId="14" fillId="20" borderId="35" xfId="0" quotePrefix="1" applyFont="1" applyFill="1" applyBorder="1"/>
    <xf numFmtId="0" fontId="14" fillId="20" borderId="30" xfId="0" applyFont="1" applyFill="1" applyBorder="1"/>
    <xf numFmtId="0" fontId="14" fillId="20" borderId="73" xfId="0" applyFont="1" applyFill="1" applyBorder="1"/>
    <xf numFmtId="0" fontId="14" fillId="22" borderId="0" xfId="0" applyFont="1" applyFill="1"/>
    <xf numFmtId="0" fontId="0" fillId="22" borderId="0" xfId="0" applyFont="1" applyFill="1"/>
    <xf numFmtId="0" fontId="4" fillId="6" borderId="0" xfId="0" applyFont="1" applyFill="1" applyBorder="1"/>
    <xf numFmtId="0" fontId="15" fillId="0" borderId="0" xfId="0" applyFont="1" applyFill="1"/>
    <xf numFmtId="0" fontId="16" fillId="0" borderId="0" xfId="0" applyFont="1" applyFill="1"/>
    <xf numFmtId="3" fontId="16" fillId="0" borderId="0" xfId="2" applyNumberFormat="1" applyFont="1" applyFill="1"/>
    <xf numFmtId="0" fontId="16" fillId="0" borderId="0" xfId="0" applyFont="1"/>
    <xf numFmtId="0" fontId="17" fillId="0" borderId="0" xfId="0" applyFont="1" applyAlignment="1">
      <alignment horizontal="left"/>
    </xf>
    <xf numFmtId="0" fontId="17" fillId="0" borderId="0" xfId="0" applyFont="1" applyAlignment="1">
      <alignment horizontal="center"/>
    </xf>
    <xf numFmtId="0" fontId="18" fillId="0" borderId="0" xfId="0" applyFont="1" applyFill="1" applyAlignment="1">
      <alignment horizontal="center"/>
    </xf>
    <xf numFmtId="9" fontId="16" fillId="0" borderId="0" xfId="1" applyFont="1"/>
    <xf numFmtId="9" fontId="16" fillId="0" borderId="0" xfId="1" applyFont="1" applyFill="1"/>
    <xf numFmtId="3" fontId="16" fillId="0" borderId="0" xfId="0" applyNumberFormat="1" applyFont="1" applyFill="1"/>
    <xf numFmtId="3" fontId="16" fillId="0" borderId="0" xfId="0" applyNumberFormat="1" applyFont="1"/>
    <xf numFmtId="0" fontId="18" fillId="0" borderId="0" xfId="0" applyFont="1" applyFill="1" applyAlignment="1">
      <alignment horizontal="center" wrapText="1"/>
    </xf>
    <xf numFmtId="0" fontId="15" fillId="0" borderId="0" xfId="0" applyFont="1" applyFill="1" applyAlignment="1">
      <alignment wrapText="1"/>
    </xf>
    <xf numFmtId="0" fontId="15" fillId="0" borderId="0" xfId="0" applyFont="1" applyFill="1" applyAlignment="1"/>
    <xf numFmtId="3" fontId="16" fillId="0" borderId="0" xfId="2" applyNumberFormat="1" applyFont="1" applyFill="1" applyAlignment="1">
      <alignment horizontal="left"/>
    </xf>
    <xf numFmtId="0" fontId="16" fillId="21" borderId="42" xfId="0" applyFont="1" applyFill="1" applyBorder="1" applyAlignment="1">
      <alignment horizontal="center"/>
    </xf>
    <xf numFmtId="9" fontId="16" fillId="21" borderId="42" xfId="1" applyFont="1" applyFill="1" applyBorder="1" applyAlignment="1">
      <alignment horizontal="center"/>
    </xf>
    <xf numFmtId="3" fontId="16" fillId="21" borderId="42" xfId="0" applyNumberFormat="1" applyFont="1" applyFill="1" applyBorder="1" applyAlignment="1">
      <alignment horizontal="center"/>
    </xf>
    <xf numFmtId="0" fontId="16" fillId="21" borderId="0" xfId="0" applyFont="1" applyFill="1"/>
    <xf numFmtId="0" fontId="15" fillId="0" borderId="0" xfId="0" applyFont="1" applyFill="1" applyAlignment="1">
      <alignment horizontal="left"/>
    </xf>
    <xf numFmtId="0" fontId="16" fillId="0" borderId="37" xfId="0" applyFont="1" applyBorder="1" applyAlignment="1">
      <alignment horizontal="center"/>
    </xf>
    <xf numFmtId="0" fontId="16" fillId="0" borderId="38" xfId="0" applyFont="1" applyBorder="1" applyAlignment="1">
      <alignment horizontal="center"/>
    </xf>
    <xf numFmtId="0" fontId="16" fillId="0" borderId="39" xfId="0" applyFont="1" applyBorder="1" applyAlignment="1">
      <alignment horizontal="center"/>
    </xf>
    <xf numFmtId="0" fontId="16" fillId="0" borderId="4" xfId="0" applyFont="1" applyFill="1" applyBorder="1" applyAlignment="1">
      <alignment horizontal="center"/>
    </xf>
    <xf numFmtId="0" fontId="16" fillId="0" borderId="38" xfId="0" applyFont="1" applyFill="1" applyBorder="1" applyAlignment="1">
      <alignment horizontal="center"/>
    </xf>
    <xf numFmtId="0" fontId="16" fillId="0" borderId="39" xfId="0" applyFont="1" applyFill="1" applyBorder="1" applyAlignment="1">
      <alignment horizontal="center"/>
    </xf>
    <xf numFmtId="0" fontId="16" fillId="0" borderId="4" xfId="0" applyFont="1" applyBorder="1" applyAlignment="1">
      <alignment horizontal="center"/>
    </xf>
    <xf numFmtId="0" fontId="16" fillId="0" borderId="37" xfId="0" applyFont="1" applyFill="1" applyBorder="1" applyAlignment="1">
      <alignment horizontal="center"/>
    </xf>
    <xf numFmtId="9" fontId="16" fillId="0" borderId="37" xfId="1" applyFont="1" applyBorder="1" applyAlignment="1">
      <alignment horizontal="center"/>
    </xf>
    <xf numFmtId="9" fontId="16" fillId="0" borderId="38" xfId="1" applyFont="1" applyBorder="1" applyAlignment="1">
      <alignment horizontal="center"/>
    </xf>
    <xf numFmtId="9" fontId="16" fillId="0" borderId="38" xfId="1" applyFont="1" applyFill="1" applyBorder="1" applyAlignment="1">
      <alignment horizontal="center"/>
    </xf>
    <xf numFmtId="9" fontId="16" fillId="0" borderId="39" xfId="1" applyFont="1" applyFill="1" applyBorder="1" applyAlignment="1">
      <alignment horizontal="center"/>
    </xf>
    <xf numFmtId="9" fontId="16" fillId="0" borderId="4" xfId="1" applyFont="1" applyBorder="1" applyAlignment="1">
      <alignment horizontal="center"/>
    </xf>
    <xf numFmtId="3" fontId="16" fillId="0" borderId="37" xfId="0" applyNumberFormat="1" applyFont="1" applyFill="1" applyBorder="1" applyAlignment="1">
      <alignment horizontal="center"/>
    </xf>
    <xf numFmtId="3" fontId="16" fillId="0" borderId="38" xfId="0" applyNumberFormat="1" applyFont="1" applyFill="1" applyBorder="1" applyAlignment="1">
      <alignment horizontal="center"/>
    </xf>
    <xf numFmtId="3" fontId="16" fillId="0" borderId="38" xfId="0" applyNumberFormat="1" applyFont="1" applyBorder="1" applyAlignment="1">
      <alignment horizontal="center"/>
    </xf>
    <xf numFmtId="3" fontId="16" fillId="0" borderId="39" xfId="0" applyNumberFormat="1" applyFont="1" applyBorder="1" applyAlignment="1">
      <alignment horizontal="center"/>
    </xf>
    <xf numFmtId="3" fontId="16" fillId="0" borderId="4" xfId="0" applyNumberFormat="1" applyFont="1" applyFill="1" applyBorder="1" applyAlignment="1">
      <alignment horizontal="center"/>
    </xf>
    <xf numFmtId="3" fontId="16" fillId="0" borderId="37" xfId="0" applyNumberFormat="1" applyFont="1" applyBorder="1" applyAlignment="1">
      <alignment horizontal="center"/>
    </xf>
    <xf numFmtId="3" fontId="16" fillId="0" borderId="39" xfId="0" applyNumberFormat="1" applyFont="1" applyFill="1" applyBorder="1" applyAlignment="1">
      <alignment horizontal="center"/>
    </xf>
    <xf numFmtId="3" fontId="16" fillId="0" borderId="4" xfId="0" applyNumberFormat="1" applyFont="1" applyBorder="1" applyAlignment="1">
      <alignment horizontal="center"/>
    </xf>
    <xf numFmtId="0" fontId="16" fillId="0" borderId="37" xfId="0" applyFont="1" applyBorder="1" applyAlignment="1">
      <alignment horizontal="center" wrapText="1"/>
    </xf>
    <xf numFmtId="0" fontId="16" fillId="0" borderId="38" xfId="0" applyFont="1" applyBorder="1" applyAlignment="1">
      <alignment horizontal="center" wrapText="1"/>
    </xf>
    <xf numFmtId="0" fontId="16" fillId="0" borderId="39" xfId="0" applyFont="1" applyBorder="1" applyAlignment="1">
      <alignment horizontal="center" wrapText="1"/>
    </xf>
    <xf numFmtId="0" fontId="16" fillId="0" borderId="40" xfId="0" applyFont="1" applyBorder="1" applyAlignment="1">
      <alignment horizontal="center"/>
    </xf>
    <xf numFmtId="0" fontId="15" fillId="0" borderId="4" xfId="0" applyFont="1" applyFill="1" applyBorder="1" applyAlignment="1"/>
    <xf numFmtId="3" fontId="16" fillId="0" borderId="0" xfId="2" applyNumberFormat="1" applyFont="1" applyFill="1" applyBorder="1" applyAlignment="1">
      <alignment horizontal="left"/>
    </xf>
    <xf numFmtId="0" fontId="17" fillId="0" borderId="0" xfId="0" applyFont="1"/>
    <xf numFmtId="0" fontId="18" fillId="0" borderId="0" xfId="0" applyFont="1" applyFill="1" applyBorder="1" applyAlignment="1"/>
    <xf numFmtId="0" fontId="18" fillId="0" borderId="4" xfId="0" applyFont="1" applyFill="1" applyBorder="1" applyAlignment="1"/>
    <xf numFmtId="0" fontId="16" fillId="18" borderId="13" xfId="0" applyFont="1" applyFill="1" applyBorder="1" applyAlignment="1">
      <alignment horizontal="center"/>
    </xf>
    <xf numFmtId="9" fontId="16" fillId="18" borderId="13" xfId="1" applyFont="1" applyFill="1" applyBorder="1" applyAlignment="1">
      <alignment horizontal="center"/>
    </xf>
    <xf numFmtId="3" fontId="16" fillId="18" borderId="13" xfId="0" applyNumberFormat="1" applyFont="1" applyFill="1" applyBorder="1" applyAlignment="1">
      <alignment horizontal="center"/>
    </xf>
    <xf numFmtId="0" fontId="16" fillId="18" borderId="0" xfId="0" applyFont="1" applyFill="1"/>
    <xf numFmtId="0" fontId="16" fillId="16" borderId="1" xfId="0" applyFont="1" applyFill="1" applyBorder="1" applyAlignment="1">
      <alignment horizontal="center" vertical="top" wrapText="1"/>
    </xf>
    <xf numFmtId="3" fontId="16" fillId="16" borderId="1" xfId="2" applyNumberFormat="1" applyFont="1" applyFill="1" applyBorder="1" applyAlignment="1">
      <alignment horizontal="center" vertical="top" wrapText="1"/>
    </xf>
    <xf numFmtId="0" fontId="16" fillId="16" borderId="2" xfId="0" applyFont="1" applyFill="1" applyBorder="1" applyAlignment="1">
      <alignment horizontal="center" vertical="top" wrapText="1"/>
    </xf>
    <xf numFmtId="0" fontId="16" fillId="16" borderId="2" xfId="0" applyFont="1" applyFill="1" applyBorder="1" applyAlignment="1">
      <alignment vertical="top" wrapText="1"/>
    </xf>
    <xf numFmtId="0" fontId="16" fillId="16" borderId="13" xfId="0" applyFont="1" applyFill="1" applyBorder="1" applyAlignment="1">
      <alignment vertical="top" wrapText="1"/>
    </xf>
    <xf numFmtId="0" fontId="16" fillId="16" borderId="28" xfId="0" applyFont="1" applyFill="1" applyBorder="1" applyAlignment="1">
      <alignment vertical="top" wrapText="1"/>
    </xf>
    <xf numFmtId="0" fontId="16" fillId="16" borderId="28" xfId="0" applyFont="1" applyFill="1" applyBorder="1" applyAlignment="1">
      <alignment horizontal="center" vertical="top" wrapText="1"/>
    </xf>
    <xf numFmtId="0" fontId="17" fillId="16" borderId="1" xfId="0" applyFont="1" applyFill="1" applyBorder="1" applyAlignment="1">
      <alignment horizontal="center" vertical="top" wrapText="1"/>
    </xf>
    <xf numFmtId="0" fontId="17" fillId="16" borderId="2" xfId="0" applyFont="1" applyFill="1" applyBorder="1" applyAlignment="1">
      <alignment horizontal="center" vertical="top" wrapText="1"/>
    </xf>
    <xf numFmtId="0" fontId="17" fillId="16" borderId="28" xfId="0" applyFont="1" applyFill="1" applyBorder="1" applyAlignment="1">
      <alignment horizontal="center" vertical="top" wrapText="1"/>
    </xf>
    <xf numFmtId="0" fontId="16" fillId="16" borderId="16" xfId="0" applyFont="1" applyFill="1" applyBorder="1" applyAlignment="1">
      <alignment horizontal="center" vertical="top" wrapText="1"/>
    </xf>
    <xf numFmtId="0" fontId="16" fillId="16" borderId="8" xfId="0" applyFont="1" applyFill="1" applyBorder="1" applyAlignment="1">
      <alignment horizontal="center" vertical="top" wrapText="1"/>
    </xf>
    <xf numFmtId="0" fontId="16" fillId="16" borderId="1" xfId="0" applyFont="1" applyFill="1" applyBorder="1" applyAlignment="1">
      <alignment vertical="top" wrapText="1"/>
    </xf>
    <xf numFmtId="0" fontId="16" fillId="16" borderId="9" xfId="0" applyFont="1" applyFill="1" applyBorder="1" applyAlignment="1">
      <alignment vertical="top" wrapText="1"/>
    </xf>
    <xf numFmtId="9" fontId="16" fillId="16" borderId="8" xfId="1" applyFont="1" applyFill="1" applyBorder="1" applyAlignment="1">
      <alignment horizontal="center" vertical="top" wrapText="1"/>
    </xf>
    <xf numFmtId="9" fontId="16" fillId="16" borderId="1" xfId="1" applyFont="1" applyFill="1" applyBorder="1" applyAlignment="1">
      <alignment horizontal="center" vertical="top" wrapText="1"/>
    </xf>
    <xf numFmtId="9" fontId="16" fillId="16" borderId="1" xfId="1" applyFont="1" applyFill="1" applyBorder="1" applyAlignment="1">
      <alignment vertical="top" wrapText="1"/>
    </xf>
    <xf numFmtId="9" fontId="16" fillId="16" borderId="9" xfId="1" applyFont="1" applyFill="1" applyBorder="1" applyAlignment="1">
      <alignment vertical="top" wrapText="1"/>
    </xf>
    <xf numFmtId="9" fontId="16" fillId="16" borderId="13" xfId="1" applyFont="1" applyFill="1" applyBorder="1" applyAlignment="1">
      <alignment vertical="top" wrapText="1"/>
    </xf>
    <xf numFmtId="3" fontId="16" fillId="16" borderId="8" xfId="0" applyNumberFormat="1" applyFont="1" applyFill="1" applyBorder="1" applyAlignment="1">
      <alignment horizontal="center" vertical="top" wrapText="1"/>
    </xf>
    <xf numFmtId="3" fontId="16" fillId="16" borderId="1" xfId="0" applyNumberFormat="1" applyFont="1" applyFill="1" applyBorder="1" applyAlignment="1">
      <alignment horizontal="center" vertical="top" wrapText="1"/>
    </xf>
    <xf numFmtId="3" fontId="16" fillId="16" borderId="1" xfId="0" applyNumberFormat="1" applyFont="1" applyFill="1" applyBorder="1" applyAlignment="1">
      <alignment vertical="top" wrapText="1"/>
    </xf>
    <xf numFmtId="3" fontId="16" fillId="16" borderId="9" xfId="0" applyNumberFormat="1" applyFont="1" applyFill="1" applyBorder="1" applyAlignment="1">
      <alignment vertical="top" wrapText="1"/>
    </xf>
    <xf numFmtId="3" fontId="16" fillId="16" borderId="13" xfId="0" applyNumberFormat="1" applyFont="1" applyFill="1" applyBorder="1" applyAlignment="1">
      <alignment vertical="top" wrapText="1"/>
    </xf>
    <xf numFmtId="0" fontId="16" fillId="16" borderId="8" xfId="0" applyFont="1" applyFill="1" applyBorder="1" applyAlignment="1">
      <alignment vertical="top" wrapText="1"/>
    </xf>
    <xf numFmtId="0" fontId="16" fillId="16" borderId="0" xfId="0" applyFont="1" applyFill="1" applyAlignment="1">
      <alignment vertical="top" wrapText="1"/>
    </xf>
    <xf numFmtId="0" fontId="16" fillId="0" borderId="1" xfId="0" applyFont="1" applyBorder="1"/>
    <xf numFmtId="3" fontId="16" fillId="0" borderId="1" xfId="2" applyNumberFormat="1" applyFont="1" applyBorder="1"/>
    <xf numFmtId="3" fontId="16" fillId="0" borderId="1" xfId="0" applyNumberFormat="1" applyFont="1" applyBorder="1"/>
    <xf numFmtId="0" fontId="17" fillId="20" borderId="1" xfId="0" applyFont="1" applyFill="1" applyBorder="1" applyAlignment="1">
      <alignment wrapText="1"/>
    </xf>
    <xf numFmtId="0" fontId="17" fillId="20" borderId="1" xfId="0" applyFont="1" applyFill="1" applyBorder="1"/>
    <xf numFmtId="0" fontId="16" fillId="0" borderId="2" xfId="0" applyFont="1" applyBorder="1"/>
    <xf numFmtId="0" fontId="16" fillId="0" borderId="16" xfId="0" applyFont="1" applyBorder="1"/>
    <xf numFmtId="0" fontId="19" fillId="0" borderId="8" xfId="0" applyFont="1" applyBorder="1"/>
    <xf numFmtId="0" fontId="19" fillId="0" borderId="1" xfId="0" applyFont="1" applyBorder="1"/>
    <xf numFmtId="0" fontId="19" fillId="0" borderId="9" xfId="0" applyFont="1" applyFill="1" applyBorder="1"/>
    <xf numFmtId="0" fontId="19" fillId="0" borderId="13" xfId="0" applyFont="1" applyFill="1" applyBorder="1"/>
    <xf numFmtId="0" fontId="19" fillId="0" borderId="9" xfId="0" applyFont="1" applyBorder="1"/>
    <xf numFmtId="0" fontId="19" fillId="0" borderId="1" xfId="0" applyFont="1" applyFill="1" applyBorder="1"/>
    <xf numFmtId="0" fontId="19" fillId="0" borderId="13" xfId="0" applyFont="1" applyBorder="1"/>
    <xf numFmtId="0" fontId="19" fillId="0" borderId="8" xfId="0" applyFont="1" applyFill="1" applyBorder="1"/>
    <xf numFmtId="3" fontId="19" fillId="0" borderId="8" xfId="0" applyNumberFormat="1" applyFont="1" applyFill="1" applyBorder="1"/>
    <xf numFmtId="3" fontId="19" fillId="0" borderId="1" xfId="0" applyNumberFormat="1" applyFont="1" applyFill="1" applyBorder="1"/>
    <xf numFmtId="3" fontId="19" fillId="0" borderId="1" xfId="0" applyNumberFormat="1" applyFont="1" applyBorder="1"/>
    <xf numFmtId="3" fontId="19" fillId="0" borderId="9" xfId="0" applyNumberFormat="1" applyFont="1" applyBorder="1"/>
    <xf numFmtId="3" fontId="19" fillId="0" borderId="13" xfId="0" applyNumberFormat="1" applyFont="1" applyFill="1" applyBorder="1"/>
    <xf numFmtId="3" fontId="19" fillId="0" borderId="8" xfId="0" applyNumberFormat="1" applyFont="1" applyBorder="1"/>
    <xf numFmtId="3" fontId="19" fillId="0" borderId="9" xfId="0" applyNumberFormat="1" applyFont="1" applyFill="1" applyBorder="1"/>
    <xf numFmtId="3" fontId="19" fillId="0" borderId="13" xfId="0" applyNumberFormat="1" applyFont="1" applyBorder="1"/>
    <xf numFmtId="0" fontId="19" fillId="0" borderId="2" xfId="0" applyFont="1" applyBorder="1"/>
    <xf numFmtId="9" fontId="19" fillId="0" borderId="8" xfId="0" applyNumberFormat="1" applyFont="1" applyBorder="1"/>
    <xf numFmtId="9" fontId="19" fillId="0" borderId="1" xfId="0" applyNumberFormat="1" applyFont="1" applyBorder="1"/>
    <xf numFmtId="9" fontId="19" fillId="0" borderId="1" xfId="0" applyNumberFormat="1" applyFont="1" applyFill="1" applyBorder="1"/>
    <xf numFmtId="0" fontId="19" fillId="2" borderId="9" xfId="0" applyFont="1" applyFill="1" applyBorder="1"/>
    <xf numFmtId="9" fontId="19" fillId="0" borderId="1" xfId="1" applyFont="1" applyFill="1" applyBorder="1"/>
    <xf numFmtId="166" fontId="19" fillId="0" borderId="1" xfId="0" applyNumberFormat="1" applyFont="1" applyBorder="1"/>
    <xf numFmtId="166" fontId="19" fillId="0" borderId="1" xfId="0" applyNumberFormat="1" applyFont="1" applyFill="1" applyBorder="1"/>
    <xf numFmtId="0" fontId="19" fillId="0" borderId="2" xfId="0" applyFont="1" applyFill="1" applyBorder="1"/>
    <xf numFmtId="0" fontId="16" fillId="0" borderId="1" xfId="0" applyFont="1" applyBorder="1" applyAlignment="1">
      <alignment vertical="center"/>
    </xf>
    <xf numFmtId="0" fontId="17" fillId="20" borderId="1" xfId="0" applyFont="1" applyFill="1" applyBorder="1" applyAlignment="1">
      <alignment vertical="center"/>
    </xf>
    <xf numFmtId="0" fontId="19" fillId="0" borderId="32" xfId="0" applyFont="1" applyFill="1" applyBorder="1"/>
    <xf numFmtId="0" fontId="19" fillId="0" borderId="14" xfId="0" applyFont="1" applyFill="1" applyBorder="1"/>
    <xf numFmtId="0" fontId="19" fillId="0" borderId="32" xfId="0" applyFont="1" applyBorder="1"/>
    <xf numFmtId="0" fontId="16" fillId="0" borderId="1" xfId="0" applyFont="1" applyFill="1" applyBorder="1"/>
    <xf numFmtId="0" fontId="19" fillId="2" borderId="1" xfId="0" applyFont="1" applyFill="1" applyBorder="1"/>
    <xf numFmtId="3" fontId="19" fillId="2" borderId="9" xfId="0" applyNumberFormat="1" applyFont="1" applyFill="1" applyBorder="1"/>
    <xf numFmtId="0" fontId="19" fillId="0" borderId="14" xfId="0" applyFont="1" applyBorder="1"/>
    <xf numFmtId="0" fontId="17" fillId="20" borderId="0" xfId="0" applyFont="1" applyFill="1" applyBorder="1"/>
    <xf numFmtId="3" fontId="19" fillId="0" borderId="32" xfId="0" applyNumberFormat="1" applyFont="1" applyBorder="1"/>
    <xf numFmtId="3" fontId="19" fillId="0" borderId="14" xfId="0" applyNumberFormat="1" applyFont="1" applyFill="1" applyBorder="1"/>
    <xf numFmtId="3" fontId="19" fillId="0" borderId="32" xfId="0" applyNumberFormat="1" applyFont="1" applyFill="1" applyBorder="1"/>
    <xf numFmtId="3" fontId="19" fillId="0" borderId="14" xfId="0" applyNumberFormat="1" applyFont="1" applyBorder="1"/>
    <xf numFmtId="3" fontId="16" fillId="0" borderId="1" xfId="2" applyNumberFormat="1" applyFont="1" applyFill="1" applyBorder="1"/>
    <xf numFmtId="0" fontId="16" fillId="20" borderId="1" xfId="0" applyFont="1" applyFill="1" applyBorder="1"/>
    <xf numFmtId="0" fontId="16" fillId="0" borderId="2" xfId="0" applyFont="1" applyFill="1" applyBorder="1"/>
    <xf numFmtId="166" fontId="19" fillId="0" borderId="32" xfId="0" applyNumberFormat="1" applyFont="1" applyFill="1" applyBorder="1"/>
    <xf numFmtId="166" fontId="19" fillId="0" borderId="14" xfId="0" applyNumberFormat="1" applyFont="1" applyFill="1" applyBorder="1"/>
    <xf numFmtId="1" fontId="19" fillId="0" borderId="1" xfId="0" applyNumberFormat="1" applyFont="1" applyFill="1" applyBorder="1"/>
    <xf numFmtId="3" fontId="17" fillId="20" borderId="1" xfId="0" applyNumberFormat="1" applyFont="1" applyFill="1" applyBorder="1"/>
    <xf numFmtId="9" fontId="19" fillId="0" borderId="1" xfId="1" applyFont="1" applyBorder="1"/>
    <xf numFmtId="0" fontId="19" fillId="0" borderId="30" xfId="0" applyFont="1" applyBorder="1"/>
    <xf numFmtId="0" fontId="19" fillId="0" borderId="31" xfId="0" applyFont="1" applyBorder="1"/>
    <xf numFmtId="0" fontId="19" fillId="0" borderId="31" xfId="0" applyFont="1" applyFill="1" applyBorder="1"/>
    <xf numFmtId="0" fontId="19" fillId="0" borderId="30" xfId="0" applyFont="1" applyFill="1" applyBorder="1"/>
    <xf numFmtId="3" fontId="19" fillId="0" borderId="30" xfId="0" applyNumberFormat="1" applyFont="1" applyFill="1" applyBorder="1"/>
    <xf numFmtId="3" fontId="19" fillId="0" borderId="31" xfId="0" applyNumberFormat="1" applyFont="1" applyFill="1" applyBorder="1"/>
    <xf numFmtId="4" fontId="19" fillId="0" borderId="31" xfId="0" applyNumberFormat="1" applyFont="1" applyBorder="1"/>
    <xf numFmtId="4" fontId="19" fillId="2" borderId="32" xfId="0" applyNumberFormat="1" applyFont="1" applyFill="1" applyBorder="1"/>
    <xf numFmtId="4" fontId="19" fillId="0" borderId="14" xfId="0" applyNumberFormat="1" applyFont="1" applyFill="1" applyBorder="1"/>
    <xf numFmtId="4" fontId="19" fillId="0" borderId="31" xfId="0" applyNumberFormat="1" applyFont="1" applyFill="1" applyBorder="1"/>
    <xf numFmtId="4" fontId="19" fillId="0" borderId="32" xfId="0" applyNumberFormat="1" applyFont="1" applyFill="1" applyBorder="1"/>
    <xf numFmtId="0" fontId="19" fillId="0" borderId="33" xfId="0" applyFont="1" applyBorder="1"/>
    <xf numFmtId="3" fontId="19" fillId="0" borderId="31" xfId="0" applyNumberFormat="1" applyFont="1" applyBorder="1"/>
    <xf numFmtId="3" fontId="19" fillId="0" borderId="30" xfId="0" applyNumberFormat="1" applyFont="1" applyBorder="1"/>
    <xf numFmtId="9" fontId="19" fillId="0" borderId="31" xfId="1" applyFont="1" applyFill="1" applyBorder="1"/>
    <xf numFmtId="9" fontId="19" fillId="0" borderId="31" xfId="0" applyNumberFormat="1" applyFont="1" applyBorder="1"/>
    <xf numFmtId="9" fontId="19" fillId="0" borderId="30" xfId="1" applyFont="1" applyBorder="1"/>
    <xf numFmtId="9" fontId="19" fillId="0" borderId="31" xfId="1" applyFont="1" applyBorder="1"/>
    <xf numFmtId="0" fontId="19" fillId="2" borderId="32" xfId="0" applyFont="1" applyFill="1" applyBorder="1"/>
    <xf numFmtId="166" fontId="19" fillId="0" borderId="31" xfId="0" applyNumberFormat="1" applyFont="1" applyFill="1" applyBorder="1"/>
    <xf numFmtId="0" fontId="19" fillId="4" borderId="31" xfId="0" applyFont="1" applyFill="1" applyBorder="1"/>
    <xf numFmtId="166" fontId="19" fillId="0" borderId="31" xfId="0" applyNumberFormat="1" applyFont="1" applyBorder="1"/>
    <xf numFmtId="0" fontId="16" fillId="0" borderId="14" xfId="0" applyFont="1" applyBorder="1"/>
    <xf numFmtId="0" fontId="16" fillId="0" borderId="29" xfId="0" applyFont="1" applyBorder="1"/>
    <xf numFmtId="3" fontId="19" fillId="2" borderId="32" xfId="0" applyNumberFormat="1" applyFont="1" applyFill="1" applyBorder="1"/>
    <xf numFmtId="0" fontId="19" fillId="0" borderId="33" xfId="0" applyFont="1" applyFill="1" applyBorder="1"/>
    <xf numFmtId="0" fontId="19" fillId="2" borderId="14" xfId="0" applyFont="1" applyFill="1" applyBorder="1"/>
    <xf numFmtId="0" fontId="19" fillId="2" borderId="30" xfId="0" applyFont="1" applyFill="1" applyBorder="1"/>
    <xf numFmtId="0" fontId="19" fillId="2" borderId="31" xfId="0" applyFont="1" applyFill="1" applyBorder="1"/>
    <xf numFmtId="0" fontId="19" fillId="7" borderId="31" xfId="0" applyFont="1" applyFill="1" applyBorder="1"/>
    <xf numFmtId="11" fontId="19" fillId="0" borderId="30" xfId="0" applyNumberFormat="1" applyFont="1" applyFill="1" applyBorder="1"/>
    <xf numFmtId="11" fontId="19" fillId="0" borderId="31" xfId="0" applyNumberFormat="1" applyFont="1" applyFill="1" applyBorder="1"/>
    <xf numFmtId="165" fontId="19" fillId="0" borderId="32" xfId="0" applyNumberFormat="1" applyFont="1" applyFill="1" applyBorder="1"/>
    <xf numFmtId="1" fontId="19" fillId="0" borderId="31" xfId="0" applyNumberFormat="1" applyFont="1" applyFill="1" applyBorder="1"/>
    <xf numFmtId="166" fontId="19" fillId="0" borderId="30" xfId="0" applyNumberFormat="1" applyFont="1" applyFill="1" applyBorder="1"/>
    <xf numFmtId="166" fontId="19" fillId="0" borderId="32" xfId="0" applyNumberFormat="1" applyFont="1" applyBorder="1"/>
    <xf numFmtId="0" fontId="16" fillId="0" borderId="1" xfId="0" applyFont="1" applyBorder="1" applyAlignment="1">
      <alignment wrapText="1"/>
    </xf>
    <xf numFmtId="9" fontId="19" fillId="0" borderId="30" xfId="1" applyFont="1" applyFill="1" applyBorder="1"/>
    <xf numFmtId="9" fontId="19" fillId="0" borderId="31" xfId="0" applyNumberFormat="1" applyFont="1" applyFill="1" applyBorder="1"/>
    <xf numFmtId="9" fontId="19" fillId="0" borderId="32" xfId="0" applyNumberFormat="1" applyFont="1" applyFill="1" applyBorder="1"/>
    <xf numFmtId="9" fontId="19" fillId="0" borderId="32" xfId="1" applyFont="1" applyFill="1" applyBorder="1"/>
    <xf numFmtId="9" fontId="19" fillId="0" borderId="14" xfId="1" applyFont="1" applyBorder="1"/>
    <xf numFmtId="2" fontId="19" fillId="0" borderId="32" xfId="0" applyNumberFormat="1" applyFont="1" applyFill="1" applyBorder="1"/>
    <xf numFmtId="2" fontId="19" fillId="0" borderId="14" xfId="0" applyNumberFormat="1" applyFont="1" applyFill="1" applyBorder="1"/>
    <xf numFmtId="2" fontId="19" fillId="2" borderId="32" xfId="0" applyNumberFormat="1" applyFont="1" applyFill="1" applyBorder="1"/>
    <xf numFmtId="9" fontId="19" fillId="0" borderId="14" xfId="1" applyFont="1" applyFill="1" applyBorder="1"/>
    <xf numFmtId="0" fontId="16" fillId="0" borderId="29" xfId="0" applyFont="1" applyFill="1" applyBorder="1"/>
    <xf numFmtId="0" fontId="19" fillId="0" borderId="35" xfId="0" applyFont="1" applyBorder="1"/>
    <xf numFmtId="0" fontId="19" fillId="0" borderId="35" xfId="0" applyFont="1" applyFill="1" applyBorder="1"/>
    <xf numFmtId="166" fontId="19" fillId="0" borderId="14" xfId="0" applyNumberFormat="1" applyFont="1" applyBorder="1"/>
    <xf numFmtId="0" fontId="19" fillId="0" borderId="41" xfId="0" applyFont="1" applyBorder="1"/>
    <xf numFmtId="0" fontId="19" fillId="0" borderId="41" xfId="0" applyFont="1" applyFill="1" applyBorder="1"/>
    <xf numFmtId="3" fontId="16" fillId="0" borderId="1" xfId="0" applyNumberFormat="1" applyFont="1" applyBorder="1" applyAlignment="1">
      <alignment wrapText="1"/>
    </xf>
    <xf numFmtId="0" fontId="16" fillId="0" borderId="1" xfId="0" applyFont="1" applyFill="1" applyBorder="1" applyAlignment="1">
      <alignment wrapText="1"/>
    </xf>
    <xf numFmtId="0" fontId="19" fillId="0" borderId="1" xfId="0" applyFont="1" applyFill="1" applyBorder="1" applyAlignment="1">
      <alignment wrapText="1"/>
    </xf>
    <xf numFmtId="3" fontId="17" fillId="20" borderId="1" xfId="0" applyNumberFormat="1" applyFont="1" applyFill="1" applyBorder="1" applyAlignment="1">
      <alignment wrapText="1"/>
    </xf>
    <xf numFmtId="9" fontId="19" fillId="2" borderId="30" xfId="1" applyFont="1" applyFill="1" applyBorder="1"/>
    <xf numFmtId="9" fontId="19" fillId="2" borderId="31" xfId="1" applyFont="1" applyFill="1" applyBorder="1"/>
    <xf numFmtId="9" fontId="19" fillId="0" borderId="32" xfId="0" applyNumberFormat="1" applyFont="1" applyBorder="1"/>
    <xf numFmtId="0" fontId="21" fillId="20" borderId="1" xfId="0" applyFont="1" applyFill="1" applyBorder="1" applyAlignment="1">
      <alignment wrapText="1"/>
    </xf>
    <xf numFmtId="11" fontId="19" fillId="0" borderId="31" xfId="0" applyNumberFormat="1" applyFont="1" applyBorder="1"/>
    <xf numFmtId="0" fontId="16" fillId="0" borderId="31" xfId="0" applyFont="1" applyBorder="1"/>
    <xf numFmtId="3" fontId="16" fillId="0" borderId="1" xfId="0" applyNumberFormat="1" applyFont="1" applyBorder="1" applyAlignment="1">
      <alignment horizontal="right"/>
    </xf>
    <xf numFmtId="0" fontId="19" fillId="9" borderId="32" xfId="0" applyFont="1" applyFill="1" applyBorder="1"/>
    <xf numFmtId="11" fontId="19" fillId="0" borderId="30" xfId="0" applyNumberFormat="1" applyFont="1" applyBorder="1"/>
    <xf numFmtId="11" fontId="19" fillId="2" borderId="32" xfId="0" applyNumberFormat="1" applyFont="1" applyFill="1" applyBorder="1"/>
    <xf numFmtId="9" fontId="19" fillId="0" borderId="30" xfId="0" applyNumberFormat="1" applyFont="1" applyBorder="1"/>
    <xf numFmtId="0" fontId="16" fillId="0" borderId="13" xfId="0" applyFont="1" applyBorder="1"/>
    <xf numFmtId="0" fontId="16" fillId="0" borderId="0" xfId="0" applyFont="1" applyBorder="1"/>
    <xf numFmtId="0" fontId="19" fillId="0" borderId="28" xfId="0" applyFont="1" applyFill="1" applyBorder="1"/>
    <xf numFmtId="0" fontId="19" fillId="0" borderId="28" xfId="0" applyFont="1" applyBorder="1"/>
    <xf numFmtId="166" fontId="19" fillId="2" borderId="32" xfId="0" applyNumberFormat="1" applyFont="1" applyFill="1" applyBorder="1"/>
    <xf numFmtId="0" fontId="19" fillId="9" borderId="33" xfId="0" applyFont="1" applyFill="1" applyBorder="1"/>
    <xf numFmtId="166" fontId="19" fillId="0" borderId="30" xfId="0" applyNumberFormat="1" applyFont="1" applyBorder="1"/>
    <xf numFmtId="0" fontId="19" fillId="9" borderId="30" xfId="0" applyFont="1" applyFill="1" applyBorder="1"/>
    <xf numFmtId="0" fontId="19" fillId="9" borderId="31" xfId="0" applyFont="1" applyFill="1" applyBorder="1"/>
    <xf numFmtId="3" fontId="16" fillId="0" borderId="31" xfId="2" applyNumberFormat="1" applyFont="1" applyBorder="1"/>
    <xf numFmtId="0" fontId="17" fillId="20" borderId="31" xfId="0" applyFont="1" applyFill="1" applyBorder="1" applyAlignment="1">
      <alignment wrapText="1"/>
    </xf>
    <xf numFmtId="0" fontId="17" fillId="20" borderId="31" xfId="0" applyFont="1" applyFill="1" applyBorder="1"/>
    <xf numFmtId="0" fontId="16" fillId="0" borderId="3" xfId="0" applyFont="1" applyFill="1" applyBorder="1"/>
    <xf numFmtId="3" fontId="16" fillId="0" borderId="0" xfId="2" applyNumberFormat="1" applyFont="1" applyBorder="1"/>
    <xf numFmtId="0" fontId="19" fillId="0" borderId="0" xfId="0" applyFont="1" applyBorder="1"/>
    <xf numFmtId="0" fontId="19" fillId="0" borderId="0" xfId="0" applyFont="1" applyFill="1" applyBorder="1"/>
    <xf numFmtId="3" fontId="19" fillId="0" borderId="0" xfId="0" applyNumberFormat="1" applyFont="1" applyFill="1" applyBorder="1"/>
    <xf numFmtId="3" fontId="19" fillId="0" borderId="0" xfId="0" applyNumberFormat="1" applyFont="1" applyBorder="1"/>
    <xf numFmtId="0" fontId="16" fillId="0" borderId="0" xfId="0" applyFont="1" applyFill="1" applyBorder="1"/>
    <xf numFmtId="0" fontId="17" fillId="0" borderId="0" xfId="0" applyFont="1" applyBorder="1"/>
    <xf numFmtId="0" fontId="17" fillId="0" borderId="0" xfId="0" applyFont="1" applyFill="1" applyBorder="1"/>
    <xf numFmtId="3" fontId="16" fillId="0" borderId="0" xfId="0" applyNumberFormat="1" applyFont="1" applyFill="1" applyBorder="1"/>
    <xf numFmtId="3" fontId="16" fillId="0" borderId="0" xfId="0" applyNumberFormat="1" applyFont="1" applyBorder="1"/>
    <xf numFmtId="0" fontId="16" fillId="0" borderId="0" xfId="0" quotePrefix="1" applyFont="1" applyFill="1" applyBorder="1"/>
    <xf numFmtId="0" fontId="16" fillId="0" borderId="0" xfId="0" applyFont="1" applyBorder="1" applyAlignment="1"/>
    <xf numFmtId="0" fontId="16" fillId="0" borderId="0" xfId="0" applyFont="1" applyBorder="1" applyAlignment="1">
      <alignment wrapText="1"/>
    </xf>
    <xf numFmtId="0" fontId="16" fillId="0" borderId="0" xfId="0" applyFont="1" applyBorder="1" applyAlignment="1">
      <alignment horizontal="left" wrapText="1"/>
    </xf>
    <xf numFmtId="0" fontId="17" fillId="0" borderId="0" xfId="0" applyFont="1" applyBorder="1" applyAlignment="1">
      <alignment wrapText="1"/>
    </xf>
    <xf numFmtId="0" fontId="17" fillId="0" borderId="0" xfId="0" quotePrefix="1" applyFont="1" applyFill="1" applyBorder="1"/>
    <xf numFmtId="0" fontId="17" fillId="0" borderId="0" xfId="0" applyFont="1" applyBorder="1" applyAlignment="1">
      <alignment horizontal="left" wrapText="1"/>
    </xf>
    <xf numFmtId="9" fontId="16" fillId="0" borderId="0" xfId="1" applyFont="1" applyBorder="1"/>
    <xf numFmtId="9" fontId="16" fillId="0" borderId="0" xfId="1" applyFont="1" applyFill="1" applyBorder="1"/>
    <xf numFmtId="3" fontId="16" fillId="0" borderId="0" xfId="2" applyNumberFormat="1" applyFont="1"/>
    <xf numFmtId="0" fontId="4" fillId="20" borderId="1" xfId="0" applyFont="1" applyFill="1" applyBorder="1" applyAlignment="1">
      <alignment wrapText="1"/>
    </xf>
    <xf numFmtId="0" fontId="4" fillId="20" borderId="1" xfId="0" applyFont="1" applyFill="1" applyBorder="1" applyAlignment="1">
      <alignment vertical="center"/>
    </xf>
    <xf numFmtId="0" fontId="4" fillId="20" borderId="1" xfId="0" applyFont="1" applyFill="1" applyBorder="1"/>
    <xf numFmtId="0" fontId="0" fillId="0" borderId="2" xfId="0" applyFont="1" applyBorder="1"/>
    <xf numFmtId="0" fontId="17" fillId="20" borderId="0" xfId="0" applyFont="1" applyFill="1" applyBorder="1" applyAlignment="1">
      <alignment vertical="center"/>
    </xf>
    <xf numFmtId="0" fontId="19" fillId="11" borderId="31" xfId="0" applyFont="1" applyFill="1" applyBorder="1"/>
    <xf numFmtId="0" fontId="6" fillId="0" borderId="31" xfId="0" applyFont="1" applyFill="1" applyBorder="1"/>
    <xf numFmtId="0" fontId="6" fillId="0" borderId="31" xfId="0" applyFont="1" applyBorder="1"/>
    <xf numFmtId="3" fontId="6" fillId="0" borderId="31" xfId="0" applyNumberFormat="1" applyFont="1" applyBorder="1"/>
    <xf numFmtId="0" fontId="6" fillId="0" borderId="1" xfId="0" applyFont="1" applyBorder="1"/>
    <xf numFmtId="0" fontId="0" fillId="16" borderId="1" xfId="0" applyFont="1" applyFill="1" applyBorder="1" applyAlignment="1">
      <alignment horizontal="center" vertical="top" wrapText="1"/>
    </xf>
    <xf numFmtId="3" fontId="16" fillId="0" borderId="31" xfId="0" applyNumberFormat="1" applyFont="1" applyBorder="1"/>
    <xf numFmtId="2" fontId="19" fillId="0" borderId="31" xfId="0" applyNumberFormat="1" applyFont="1" applyBorder="1"/>
    <xf numFmtId="3" fontId="19" fillId="0" borderId="28" xfId="0" applyNumberFormat="1" applyFont="1" applyFill="1" applyBorder="1"/>
    <xf numFmtId="0" fontId="0" fillId="0" borderId="1" xfId="0" applyBorder="1" applyAlignment="1">
      <alignment horizontal="justify" vertical="center"/>
    </xf>
    <xf numFmtId="2" fontId="19" fillId="0" borderId="1" xfId="0" applyNumberFormat="1" applyFont="1" applyBorder="1"/>
    <xf numFmtId="0" fontId="19" fillId="0" borderId="1" xfId="1" applyNumberFormat="1" applyFont="1" applyFill="1" applyBorder="1"/>
    <xf numFmtId="0" fontId="16" fillId="20" borderId="1" xfId="0" applyFont="1" applyFill="1" applyBorder="1" applyAlignment="1">
      <alignment wrapText="1"/>
    </xf>
    <xf numFmtId="0" fontId="0" fillId="20" borderId="1" xfId="0" applyFont="1" applyFill="1" applyBorder="1"/>
    <xf numFmtId="0" fontId="16" fillId="20" borderId="2" xfId="0" applyFont="1" applyFill="1" applyBorder="1"/>
    <xf numFmtId="0" fontId="16" fillId="20" borderId="31" xfId="0" applyFont="1" applyFill="1" applyBorder="1"/>
    <xf numFmtId="0" fontId="4" fillId="20" borderId="0" xfId="0" applyFont="1" applyFill="1" applyBorder="1"/>
    <xf numFmtId="0" fontId="0" fillId="0" borderId="2" xfId="0" applyFont="1" applyFill="1" applyBorder="1"/>
    <xf numFmtId="0" fontId="1" fillId="0" borderId="1" xfId="0" applyFont="1" applyBorder="1"/>
    <xf numFmtId="0" fontId="16" fillId="4" borderId="2" xfId="0" applyFont="1" applyFill="1" applyBorder="1"/>
    <xf numFmtId="0" fontId="20" fillId="0" borderId="2" xfId="0" applyFont="1" applyBorder="1"/>
    <xf numFmtId="0" fontId="19" fillId="11" borderId="1" xfId="0" applyFont="1" applyFill="1" applyBorder="1"/>
    <xf numFmtId="9" fontId="19" fillId="11" borderId="1" xfId="0" applyNumberFormat="1" applyFont="1" applyFill="1" applyBorder="1"/>
    <xf numFmtId="0" fontId="16" fillId="0" borderId="14" xfId="0" applyFont="1" applyFill="1" applyBorder="1"/>
    <xf numFmtId="3" fontId="19" fillId="11" borderId="8" xfId="0" applyNumberFormat="1" applyFont="1" applyFill="1" applyBorder="1"/>
    <xf numFmtId="3" fontId="19" fillId="11" borderId="1" xfId="0" applyNumberFormat="1" applyFont="1" applyFill="1" applyBorder="1"/>
    <xf numFmtId="3" fontId="6" fillId="10" borderId="31" xfId="0" applyNumberFormat="1" applyFont="1" applyFill="1" applyBorder="1"/>
    <xf numFmtId="0" fontId="19" fillId="10" borderId="31" xfId="0" applyFont="1" applyFill="1" applyBorder="1"/>
    <xf numFmtId="0" fontId="19" fillId="10" borderId="30" xfId="0" applyFont="1" applyFill="1" applyBorder="1"/>
    <xf numFmtId="11" fontId="19" fillId="0" borderId="8" xfId="0" applyNumberFormat="1" applyFont="1" applyFill="1" applyBorder="1"/>
    <xf numFmtId="11" fontId="19" fillId="0" borderId="1" xfId="0" applyNumberFormat="1" applyFont="1" applyFill="1" applyBorder="1"/>
    <xf numFmtId="165" fontId="19" fillId="0" borderId="9" xfId="0" applyNumberFormat="1" applyFont="1" applyFill="1" applyBorder="1"/>
    <xf numFmtId="0" fontId="16" fillId="3" borderId="2" xfId="0" applyFont="1" applyFill="1" applyBorder="1"/>
    <xf numFmtId="3" fontId="6" fillId="0" borderId="1" xfId="0" applyNumberFormat="1" applyFont="1" applyFill="1" applyBorder="1"/>
    <xf numFmtId="166" fontId="6" fillId="0" borderId="1" xfId="0" applyNumberFormat="1" applyFont="1" applyFill="1" applyBorder="1"/>
    <xf numFmtId="0" fontId="6" fillId="0" borderId="31" xfId="0" quotePrefix="1" applyFont="1" applyBorder="1"/>
    <xf numFmtId="166" fontId="19" fillId="7" borderId="31" xfId="0" applyNumberFormat="1" applyFont="1" applyFill="1" applyBorder="1"/>
    <xf numFmtId="3" fontId="6" fillId="4" borderId="1" xfId="0" applyNumberFormat="1" applyFont="1" applyFill="1" applyBorder="1"/>
    <xf numFmtId="0" fontId="19" fillId="0" borderId="31" xfId="0" applyNumberFormat="1" applyFont="1" applyFill="1" applyBorder="1"/>
    <xf numFmtId="3" fontId="19" fillId="4" borderId="1" xfId="0" applyNumberFormat="1" applyFont="1" applyFill="1" applyBorder="1"/>
    <xf numFmtId="166" fontId="6" fillId="4" borderId="1" xfId="0" applyNumberFormat="1" applyFont="1" applyFill="1" applyBorder="1"/>
    <xf numFmtId="0" fontId="16" fillId="0" borderId="2" xfId="0" applyFont="1" applyFill="1" applyBorder="1" applyAlignment="1"/>
    <xf numFmtId="0" fontId="16" fillId="0" borderId="2" xfId="0" applyFont="1" applyBorder="1" applyAlignment="1"/>
    <xf numFmtId="0" fontId="0" fillId="0" borderId="0" xfId="0" applyBorder="1" applyAlignment="1">
      <alignment horizontal="justify" vertical="center"/>
    </xf>
    <xf numFmtId="9" fontId="19" fillId="0" borderId="8" xfId="0" applyNumberFormat="1" applyFont="1" applyFill="1" applyBorder="1"/>
    <xf numFmtId="0" fontId="19" fillId="11" borderId="8" xfId="0" applyFont="1" applyFill="1" applyBorder="1"/>
    <xf numFmtId="9" fontId="19" fillId="0" borderId="9" xfId="1" applyFont="1" applyFill="1" applyBorder="1"/>
    <xf numFmtId="9" fontId="19" fillId="0" borderId="13" xfId="1" applyFont="1" applyFill="1" applyBorder="1"/>
    <xf numFmtId="9" fontId="19" fillId="11" borderId="8" xfId="0" applyNumberFormat="1" applyFont="1" applyFill="1" applyBorder="1"/>
    <xf numFmtId="4" fontId="19" fillId="2" borderId="9" xfId="0" applyNumberFormat="1" applyFont="1" applyFill="1" applyBorder="1"/>
    <xf numFmtId="4" fontId="19" fillId="0" borderId="13" xfId="0" applyNumberFormat="1" applyFont="1" applyFill="1" applyBorder="1"/>
    <xf numFmtId="4" fontId="19" fillId="0" borderId="9" xfId="0" applyNumberFormat="1" applyFont="1" applyFill="1" applyBorder="1"/>
    <xf numFmtId="3" fontId="19" fillId="2" borderId="1" xfId="0" applyNumberFormat="1" applyFont="1" applyFill="1" applyBorder="1"/>
    <xf numFmtId="0" fontId="0" fillId="0" borderId="24" xfId="0" applyFont="1" applyBorder="1" applyAlignment="1">
      <alignment horizontal="center" vertical="center" wrapText="1"/>
    </xf>
    <xf numFmtId="0" fontId="8" fillId="0" borderId="75" xfId="0" applyFont="1" applyBorder="1" applyAlignment="1">
      <alignment horizontal="left"/>
    </xf>
    <xf numFmtId="0" fontId="8" fillId="0" borderId="3" xfId="0" applyFont="1" applyBorder="1"/>
    <xf numFmtId="0" fontId="8" fillId="0" borderId="3" xfId="0" applyFont="1" applyBorder="1" applyAlignment="1">
      <alignment horizontal="left"/>
    </xf>
    <xf numFmtId="2" fontId="8" fillId="0" borderId="3" xfId="1" applyNumberFormat="1" applyFont="1" applyBorder="1" applyAlignment="1">
      <alignment horizontal="right"/>
    </xf>
    <xf numFmtId="2" fontId="8" fillId="0" borderId="68" xfId="1" applyNumberFormat="1" applyFont="1" applyBorder="1" applyAlignment="1">
      <alignment horizontal="right"/>
    </xf>
    <xf numFmtId="2" fontId="8" fillId="3" borderId="0" xfId="0" applyNumberFormat="1" applyFont="1" applyFill="1" applyBorder="1"/>
    <xf numFmtId="2" fontId="0" fillId="0" borderId="3" xfId="0" applyNumberFormat="1" applyFont="1" applyBorder="1"/>
    <xf numFmtId="2" fontId="0" fillId="0" borderId="3" xfId="0" applyNumberFormat="1" applyFont="1" applyBorder="1" applyAlignment="1">
      <alignment horizontal="center"/>
    </xf>
    <xf numFmtId="2" fontId="0" fillId="8" borderId="3" xfId="0" applyNumberFormat="1" applyFont="1" applyFill="1" applyBorder="1" applyAlignment="1">
      <alignment horizontal="right"/>
    </xf>
    <xf numFmtId="2" fontId="0" fillId="0" borderId="19" xfId="0" applyNumberFormat="1" applyFont="1" applyFill="1" applyBorder="1"/>
    <xf numFmtId="2" fontId="0" fillId="0" borderId="19" xfId="0" applyNumberFormat="1" applyFont="1" applyBorder="1"/>
    <xf numFmtId="1" fontId="8" fillId="0" borderId="75" xfId="0" applyNumberFormat="1" applyFont="1" applyBorder="1" applyAlignment="1">
      <alignment horizontal="center" vertical="center" wrapText="1"/>
    </xf>
    <xf numFmtId="1" fontId="8" fillId="0" borderId="3" xfId="0" applyNumberFormat="1" applyFont="1" applyFill="1" applyBorder="1" applyAlignment="1">
      <alignment horizontal="center" vertical="center" wrapText="1"/>
    </xf>
    <xf numFmtId="1" fontId="8" fillId="0" borderId="19" xfId="0" applyNumberFormat="1" applyFont="1" applyFill="1" applyBorder="1" applyAlignment="1">
      <alignment horizontal="center" vertical="center" wrapText="1"/>
    </xf>
    <xf numFmtId="1" fontId="8" fillId="0" borderId="68" xfId="0" applyNumberFormat="1" applyFont="1" applyBorder="1" applyAlignment="1">
      <alignment horizontal="center" vertical="center" wrapText="1"/>
    </xf>
    <xf numFmtId="9" fontId="8" fillId="0" borderId="75" xfId="1" applyFont="1" applyBorder="1" applyAlignment="1">
      <alignment horizontal="center" vertical="center" wrapText="1"/>
    </xf>
    <xf numFmtId="9" fontId="8" fillId="0" borderId="3" xfId="1" applyFont="1" applyFill="1" applyBorder="1" applyAlignment="1">
      <alignment horizontal="center" vertical="center" wrapText="1"/>
    </xf>
    <xf numFmtId="9" fontId="8" fillId="0" borderId="19" xfId="1" applyFont="1" applyFill="1" applyBorder="1" applyAlignment="1">
      <alignment horizontal="center" vertical="center" wrapText="1"/>
    </xf>
    <xf numFmtId="168" fontId="8" fillId="0" borderId="75" xfId="0" applyNumberFormat="1" applyFont="1" applyBorder="1" applyAlignment="1">
      <alignment horizontal="center" vertical="center" wrapText="1"/>
    </xf>
    <xf numFmtId="168" fontId="8" fillId="0" borderId="3" xfId="0" applyNumberFormat="1" applyFont="1" applyFill="1" applyBorder="1" applyAlignment="1">
      <alignment horizontal="center" vertical="center" wrapText="1"/>
    </xf>
    <xf numFmtId="168" fontId="8" fillId="0" borderId="19" xfId="0" applyNumberFormat="1" applyFont="1" applyFill="1" applyBorder="1" applyAlignment="1">
      <alignment horizontal="center" vertical="center" wrapText="1"/>
    </xf>
    <xf numFmtId="0" fontId="0" fillId="0" borderId="0" xfId="0" applyFont="1" applyBorder="1"/>
    <xf numFmtId="0" fontId="16" fillId="0" borderId="1" xfId="0" applyFont="1" applyBorder="1" applyAlignment="1"/>
    <xf numFmtId="0" fontId="1" fillId="0" borderId="0" xfId="0" applyFont="1" applyBorder="1"/>
    <xf numFmtId="0" fontId="16" fillId="0" borderId="33" xfId="0" applyFont="1" applyBorder="1"/>
    <xf numFmtId="0" fontId="6" fillId="0" borderId="8" xfId="0" applyFont="1" applyBorder="1"/>
    <xf numFmtId="2" fontId="19" fillId="9" borderId="32" xfId="0" applyNumberFormat="1" applyFont="1" applyFill="1" applyBorder="1"/>
    <xf numFmtId="9" fontId="19" fillId="0" borderId="30" xfId="0" applyNumberFormat="1" applyFont="1" applyFill="1" applyBorder="1"/>
    <xf numFmtId="9" fontId="19" fillId="0" borderId="8" xfId="1" applyFont="1" applyBorder="1"/>
    <xf numFmtId="9" fontId="6" fillId="0" borderId="1" xfId="1" applyFont="1" applyBorder="1"/>
    <xf numFmtId="9" fontId="19" fillId="2" borderId="32" xfId="1" applyFont="1" applyFill="1" applyBorder="1"/>
    <xf numFmtId="9" fontId="16" fillId="0" borderId="8" xfId="1" applyFont="1" applyFill="1" applyBorder="1"/>
    <xf numFmtId="9" fontId="19" fillId="0" borderId="8" xfId="1" applyFont="1" applyFill="1" applyBorder="1"/>
    <xf numFmtId="9" fontId="16" fillId="0" borderId="1" xfId="1" applyFont="1" applyFill="1" applyBorder="1"/>
    <xf numFmtId="0" fontId="16" fillId="0" borderId="9" xfId="0" applyFont="1" applyFill="1" applyBorder="1"/>
    <xf numFmtId="0" fontId="16" fillId="0" borderId="13" xfId="0" applyFont="1" applyFill="1" applyBorder="1"/>
    <xf numFmtId="3" fontId="6" fillId="0" borderId="1" xfId="0" applyNumberFormat="1" applyFont="1" applyBorder="1"/>
    <xf numFmtId="166" fontId="19" fillId="0" borderId="9" xfId="0" applyNumberFormat="1" applyFont="1" applyFill="1" applyBorder="1"/>
    <xf numFmtId="3" fontId="19" fillId="9" borderId="9" xfId="0" applyNumberFormat="1" applyFont="1" applyFill="1" applyBorder="1"/>
    <xf numFmtId="166" fontId="19" fillId="0" borderId="13" xfId="0" applyNumberFormat="1" applyFont="1" applyFill="1" applyBorder="1"/>
    <xf numFmtId="0" fontId="19" fillId="9" borderId="9" xfId="0" applyFont="1" applyFill="1" applyBorder="1"/>
    <xf numFmtId="3" fontId="19" fillId="0" borderId="2" xfId="0" applyNumberFormat="1" applyFont="1" applyFill="1" applyBorder="1"/>
    <xf numFmtId="0" fontId="19" fillId="5" borderId="28" xfId="0" applyFont="1" applyFill="1" applyBorder="1"/>
    <xf numFmtId="0" fontId="19" fillId="5" borderId="1" xfId="0" applyFont="1" applyFill="1" applyBorder="1"/>
    <xf numFmtId="0" fontId="19" fillId="6" borderId="8" xfId="0" applyFont="1" applyFill="1" applyBorder="1"/>
    <xf numFmtId="0" fontId="6" fillId="0" borderId="8" xfId="0" applyFont="1" applyFill="1" applyBorder="1"/>
    <xf numFmtId="0" fontId="19" fillId="6" borderId="1" xfId="0" applyFont="1" applyFill="1" applyBorder="1"/>
    <xf numFmtId="0" fontId="6" fillId="0" borderId="1" xfId="0" applyFont="1" applyFill="1" applyBorder="1"/>
    <xf numFmtId="166" fontId="6" fillId="0" borderId="1" xfId="0" applyNumberFormat="1" applyFont="1" applyBorder="1"/>
    <xf numFmtId="0" fontId="6" fillId="2" borderId="1" xfId="0" applyFont="1" applyFill="1" applyBorder="1"/>
    <xf numFmtId="0" fontId="19" fillId="4" borderId="8" xfId="0" applyFont="1" applyFill="1" applyBorder="1"/>
    <xf numFmtId="0" fontId="19" fillId="4" borderId="1" xfId="0" applyFont="1" applyFill="1" applyBorder="1"/>
    <xf numFmtId="0" fontId="6" fillId="4" borderId="1" xfId="0" applyFont="1" applyFill="1" applyBorder="1"/>
    <xf numFmtId="9" fontId="19" fillId="0" borderId="9" xfId="0" applyNumberFormat="1" applyFont="1" applyBorder="1"/>
    <xf numFmtId="11" fontId="19" fillId="0" borderId="8" xfId="0" applyNumberFormat="1" applyFont="1" applyBorder="1"/>
    <xf numFmtId="11" fontId="19" fillId="0" borderId="1" xfId="0" applyNumberFormat="1" applyFont="1" applyBorder="1"/>
    <xf numFmtId="11" fontId="19" fillId="2" borderId="9" xfId="0" applyNumberFormat="1" applyFont="1" applyFill="1" applyBorder="1"/>
    <xf numFmtId="0" fontId="8" fillId="0" borderId="19" xfId="0" applyFont="1" applyBorder="1" applyAlignment="1">
      <alignment horizontal="left"/>
    </xf>
    <xf numFmtId="2" fontId="8" fillId="0" borderId="34" xfId="1" applyNumberFormat="1" applyFont="1" applyBorder="1" applyAlignment="1">
      <alignment horizontal="right"/>
    </xf>
    <xf numFmtId="2" fontId="8" fillId="0" borderId="69" xfId="1" applyNumberFormat="1" applyFont="1" applyBorder="1" applyAlignment="1">
      <alignment horizontal="right"/>
    </xf>
    <xf numFmtId="2" fontId="8" fillId="0" borderId="36" xfId="1" applyNumberFormat="1" applyFont="1" applyBorder="1" applyAlignment="1">
      <alignment horizontal="right"/>
    </xf>
    <xf numFmtId="0" fontId="0" fillId="0" borderId="30" xfId="0" applyFont="1" applyBorder="1"/>
    <xf numFmtId="0" fontId="0" fillId="0" borderId="33" xfId="0" applyFont="1" applyBorder="1"/>
    <xf numFmtId="0" fontId="0" fillId="0" borderId="37" xfId="0" applyFont="1" applyBorder="1"/>
    <xf numFmtId="0" fontId="8" fillId="0" borderId="7" xfId="0" applyFont="1" applyBorder="1"/>
    <xf numFmtId="0" fontId="8" fillId="0" borderId="9" xfId="0" applyFont="1" applyBorder="1"/>
    <xf numFmtId="0" fontId="0" fillId="0" borderId="12" xfId="0" applyFont="1" applyBorder="1"/>
    <xf numFmtId="0" fontId="14" fillId="20" borderId="7" xfId="0" quotePrefix="1" applyFont="1" applyFill="1" applyBorder="1"/>
    <xf numFmtId="0" fontId="14" fillId="20" borderId="9" xfId="0" quotePrefix="1" applyFont="1" applyFill="1" applyBorder="1"/>
    <xf numFmtId="0" fontId="14" fillId="20" borderId="12" xfId="0" quotePrefix="1" applyFont="1" applyFill="1" applyBorder="1"/>
    <xf numFmtId="0" fontId="14" fillId="20" borderId="71" xfId="0" applyFont="1" applyFill="1" applyBorder="1" applyAlignment="1">
      <alignment horizontal="center" vertical="center" wrapText="1"/>
    </xf>
    <xf numFmtId="0" fontId="14" fillId="20" borderId="50" xfId="0" applyFont="1" applyFill="1" applyBorder="1" applyAlignment="1">
      <alignment horizontal="left" vertical="center" wrapText="1"/>
    </xf>
    <xf numFmtId="0" fontId="14" fillId="20" borderId="37" xfId="0" applyFont="1" applyFill="1" applyBorder="1" applyAlignment="1">
      <alignment horizontal="left" vertical="center" wrapText="1"/>
    </xf>
    <xf numFmtId="0" fontId="0" fillId="20" borderId="20" xfId="0" applyNumberFormat="1" applyFont="1" applyFill="1" applyBorder="1" applyAlignment="1">
      <alignment horizontal="left" vertical="center" wrapText="1"/>
    </xf>
    <xf numFmtId="0" fontId="0" fillId="20" borderId="2" xfId="0" applyNumberFormat="1" applyFont="1" applyFill="1" applyBorder="1" applyAlignment="1">
      <alignment horizontal="left" vertical="center" wrapText="1"/>
    </xf>
    <xf numFmtId="0" fontId="14" fillId="20" borderId="2" xfId="0" applyNumberFormat="1" applyFont="1" applyFill="1" applyBorder="1" applyAlignment="1">
      <alignment horizontal="left" vertical="center" wrapText="1"/>
    </xf>
    <xf numFmtId="0" fontId="0" fillId="20" borderId="21" xfId="0" applyNumberFormat="1" applyFont="1" applyFill="1" applyBorder="1" applyAlignment="1">
      <alignment horizontal="left" vertical="center" wrapText="1"/>
    </xf>
    <xf numFmtId="2" fontId="14" fillId="0" borderId="37" xfId="1" applyNumberFormat="1" applyFont="1" applyBorder="1" applyAlignment="1">
      <alignment horizontal="right" vertical="center" wrapText="1"/>
    </xf>
    <xf numFmtId="2" fontId="14" fillId="0" borderId="50" xfId="1" applyNumberFormat="1" applyFont="1" applyBorder="1" applyAlignment="1">
      <alignment horizontal="right" vertical="center" wrapText="1"/>
    </xf>
    <xf numFmtId="2" fontId="14" fillId="0" borderId="38" xfId="1" applyNumberFormat="1" applyFont="1" applyBorder="1" applyAlignment="1">
      <alignment horizontal="right" vertical="center" wrapText="1"/>
    </xf>
    <xf numFmtId="2" fontId="14" fillId="0" borderId="40" xfId="1" applyNumberFormat="1" applyFont="1" applyBorder="1" applyAlignment="1">
      <alignment horizontal="right" vertical="center" wrapText="1"/>
    </xf>
    <xf numFmtId="2" fontId="14" fillId="0" borderId="39" xfId="1" applyNumberFormat="1" applyFont="1" applyBorder="1" applyAlignment="1">
      <alignment horizontal="right" vertical="center" wrapText="1"/>
    </xf>
    <xf numFmtId="1" fontId="14" fillId="0" borderId="1" xfId="1" applyNumberFormat="1" applyFont="1" applyBorder="1" applyAlignment="1">
      <alignment horizontal="right" vertical="center" wrapText="1"/>
    </xf>
    <xf numFmtId="9" fontId="14" fillId="0" borderId="1" xfId="1" applyFont="1" applyBorder="1" applyAlignment="1">
      <alignment horizontal="right" vertical="center" wrapText="1"/>
    </xf>
    <xf numFmtId="2" fontId="14" fillId="0" borderId="1" xfId="1" applyNumberFormat="1" applyFont="1" applyBorder="1" applyAlignment="1">
      <alignment horizontal="right" vertical="center" wrapText="1"/>
    </xf>
    <xf numFmtId="1" fontId="14" fillId="0" borderId="8" xfId="1" applyNumberFormat="1" applyFont="1" applyBorder="1" applyAlignment="1">
      <alignment horizontal="right" vertical="center" wrapText="1"/>
    </xf>
    <xf numFmtId="2" fontId="14" fillId="0" borderId="9" xfId="1" applyNumberFormat="1" applyFont="1" applyBorder="1" applyAlignment="1">
      <alignment horizontal="right" vertical="center" wrapText="1"/>
    </xf>
    <xf numFmtId="0" fontId="14" fillId="0" borderId="10" xfId="1" applyNumberFormat="1" applyFont="1" applyBorder="1" applyAlignment="1">
      <alignment horizontal="right" vertical="center" wrapText="1"/>
    </xf>
    <xf numFmtId="0" fontId="14" fillId="0" borderId="11" xfId="1" applyNumberFormat="1" applyFont="1" applyBorder="1" applyAlignment="1">
      <alignment horizontal="right" vertical="center" wrapText="1"/>
    </xf>
    <xf numFmtId="0" fontId="14" fillId="0" borderId="12" xfId="1" applyNumberFormat="1" applyFont="1" applyBorder="1" applyAlignment="1">
      <alignment horizontal="right" vertical="center" wrapText="1"/>
    </xf>
    <xf numFmtId="1" fontId="11" fillId="0" borderId="0" xfId="1" applyNumberFormat="1" applyFont="1"/>
    <xf numFmtId="168" fontId="11" fillId="0" borderId="0" xfId="1" applyNumberFormat="1" applyFont="1"/>
    <xf numFmtId="0" fontId="0" fillId="0" borderId="0" xfId="0" applyFont="1" applyFill="1"/>
    <xf numFmtId="0" fontId="14" fillId="20" borderId="18" xfId="0" applyFont="1" applyFill="1" applyBorder="1" applyAlignment="1">
      <alignment horizontal="center" vertical="center" wrapText="1"/>
    </xf>
    <xf numFmtId="0" fontId="14" fillId="20" borderId="16" xfId="0" applyFont="1" applyFill="1" applyBorder="1" applyAlignment="1">
      <alignment horizontal="center" vertical="center" wrapText="1"/>
    </xf>
    <xf numFmtId="0" fontId="14" fillId="20" borderId="17" xfId="0" applyFont="1" applyFill="1" applyBorder="1" applyAlignment="1">
      <alignment horizontal="center" vertical="center" wrapText="1"/>
    </xf>
    <xf numFmtId="0" fontId="14" fillId="20" borderId="24" xfId="0" applyFont="1" applyFill="1" applyBorder="1" applyAlignment="1">
      <alignment horizontal="center" vertical="center" wrapText="1"/>
    </xf>
    <xf numFmtId="0" fontId="0" fillId="0" borderId="0" xfId="0" applyAlignment="1">
      <alignment wrapText="1"/>
    </xf>
    <xf numFmtId="0" fontId="0" fillId="20" borderId="63" xfId="0" applyFont="1" applyFill="1" applyBorder="1"/>
    <xf numFmtId="173" fontId="14" fillId="20" borderId="68" xfId="0" applyNumberFormat="1" applyFont="1" applyFill="1" applyBorder="1" applyAlignment="1">
      <alignment horizontal="left"/>
    </xf>
    <xf numFmtId="174" fontId="14" fillId="20" borderId="54" xfId="0" applyNumberFormat="1" applyFont="1" applyFill="1" applyBorder="1" applyAlignment="1">
      <alignment horizontal="left"/>
    </xf>
    <xf numFmtId="164" fontId="11" fillId="0" borderId="0" xfId="0" applyNumberFormat="1" applyFont="1"/>
    <xf numFmtId="0" fontId="4" fillId="0" borderId="0" xfId="0" applyFont="1" applyFill="1" applyBorder="1" applyAlignment="1">
      <alignment horizontal="center"/>
    </xf>
    <xf numFmtId="0" fontId="0" fillId="0" borderId="0" xfId="0" applyFont="1" applyFill="1" applyAlignment="1">
      <alignment wrapText="1"/>
    </xf>
    <xf numFmtId="0" fontId="10" fillId="19" borderId="13" xfId="0" applyFont="1" applyFill="1" applyBorder="1"/>
    <xf numFmtId="0" fontId="11" fillId="17" borderId="14" xfId="0" applyFont="1" applyFill="1" applyBorder="1"/>
    <xf numFmtId="0" fontId="11" fillId="17" borderId="0" xfId="0" applyFont="1" applyFill="1" applyBorder="1"/>
    <xf numFmtId="0" fontId="11" fillId="17" borderId="4" xfId="0" applyFont="1" applyFill="1" applyBorder="1"/>
    <xf numFmtId="0" fontId="23" fillId="14" borderId="13" xfId="0" applyFont="1" applyFill="1" applyBorder="1"/>
    <xf numFmtId="0" fontId="23" fillId="14" borderId="13" xfId="0" applyFont="1" applyFill="1" applyBorder="1" applyAlignment="1"/>
    <xf numFmtId="0" fontId="10" fillId="19" borderId="0" xfId="0" applyFont="1" applyFill="1" applyBorder="1"/>
    <xf numFmtId="0" fontId="0" fillId="17" borderId="0" xfId="0" applyFont="1" applyFill="1" applyBorder="1"/>
    <xf numFmtId="0" fontId="11" fillId="0" borderId="69" xfId="0" applyFont="1" applyBorder="1"/>
    <xf numFmtId="0" fontId="0" fillId="17" borderId="0" xfId="0" quotePrefix="1" applyFont="1" applyFill="1" applyBorder="1"/>
    <xf numFmtId="0" fontId="0" fillId="17" borderId="4" xfId="0" applyFont="1" applyFill="1" applyBorder="1"/>
    <xf numFmtId="0" fontId="0" fillId="11" borderId="0" xfId="0" applyFont="1" applyFill="1" applyBorder="1"/>
    <xf numFmtId="0" fontId="0" fillId="11" borderId="0" xfId="0" quotePrefix="1" applyFont="1" applyFill="1" applyBorder="1" applyAlignment="1">
      <alignment horizontal="center"/>
    </xf>
    <xf numFmtId="9" fontId="11" fillId="0" borderId="0" xfId="1" applyFont="1" applyBorder="1"/>
    <xf numFmtId="0" fontId="0" fillId="11" borderId="14" xfId="0" applyFont="1" applyFill="1" applyBorder="1"/>
    <xf numFmtId="0" fontId="0" fillId="11" borderId="4" xfId="0" applyFont="1" applyFill="1" applyBorder="1"/>
    <xf numFmtId="0" fontId="0" fillId="11" borderId="14" xfId="0" quotePrefix="1" applyFont="1" applyFill="1" applyBorder="1" applyAlignment="1">
      <alignment horizontal="center"/>
    </xf>
    <xf numFmtId="0" fontId="0" fillId="17" borderId="14" xfId="0" applyFont="1" applyFill="1" applyBorder="1"/>
    <xf numFmtId="0" fontId="11" fillId="6" borderId="14" xfId="0" applyFont="1" applyFill="1" applyBorder="1"/>
    <xf numFmtId="0" fontId="25" fillId="14" borderId="13" xfId="0" applyFont="1" applyFill="1" applyBorder="1"/>
    <xf numFmtId="0" fontId="10" fillId="19" borderId="14" xfId="0" applyFont="1" applyFill="1" applyBorder="1"/>
    <xf numFmtId="0" fontId="0" fillId="17" borderId="13" xfId="0" applyFont="1" applyFill="1" applyBorder="1"/>
    <xf numFmtId="0" fontId="11" fillId="17" borderId="13" xfId="0" applyFont="1" applyFill="1" applyBorder="1"/>
    <xf numFmtId="0" fontId="11" fillId="25" borderId="13" xfId="0" applyFont="1" applyFill="1" applyBorder="1"/>
    <xf numFmtId="0" fontId="10" fillId="19" borderId="4" xfId="0" applyFont="1" applyFill="1" applyBorder="1"/>
    <xf numFmtId="0" fontId="11" fillId="14" borderId="13" xfId="0" applyFont="1" applyFill="1" applyBorder="1"/>
    <xf numFmtId="0" fontId="11" fillId="17" borderId="14" xfId="0" applyFont="1" applyFill="1" applyBorder="1" applyAlignment="1">
      <alignment horizontal="left"/>
    </xf>
    <xf numFmtId="0" fontId="23" fillId="19" borderId="4" xfId="0" applyFont="1" applyFill="1" applyBorder="1" applyAlignment="1">
      <alignment horizontal="center"/>
    </xf>
    <xf numFmtId="0" fontId="4" fillId="23" borderId="0" xfId="0" applyFont="1" applyFill="1" applyBorder="1"/>
    <xf numFmtId="168" fontId="11" fillId="0" borderId="0" xfId="0" applyNumberFormat="1" applyFont="1" applyFill="1" applyBorder="1"/>
    <xf numFmtId="0" fontId="4" fillId="23" borderId="14" xfId="0" applyFont="1" applyFill="1" applyBorder="1"/>
    <xf numFmtId="0" fontId="4" fillId="23" borderId="4" xfId="0" applyFont="1" applyFill="1" applyBorder="1"/>
    <xf numFmtId="0" fontId="4" fillId="14" borderId="0" xfId="0" applyFont="1" applyFill="1" applyBorder="1"/>
    <xf numFmtId="0" fontId="4" fillId="19" borderId="0" xfId="0" applyFont="1" applyFill="1" applyBorder="1"/>
    <xf numFmtId="168" fontId="11" fillId="13" borderId="0" xfId="0" applyNumberFormat="1" applyFont="1" applyFill="1" applyBorder="1" applyAlignment="1">
      <alignment horizontal="center"/>
    </xf>
    <xf numFmtId="168" fontId="11" fillId="13" borderId="14" xfId="0" applyNumberFormat="1" applyFont="1" applyFill="1" applyBorder="1" applyAlignment="1">
      <alignment horizontal="center"/>
    </xf>
    <xf numFmtId="0" fontId="23" fillId="14" borderId="13" xfId="0" applyFont="1" applyFill="1" applyBorder="1" applyAlignment="1">
      <alignment horizontal="center"/>
    </xf>
    <xf numFmtId="168" fontId="11" fillId="13" borderId="4" xfId="0" applyNumberFormat="1" applyFont="1" applyFill="1" applyBorder="1" applyAlignment="1">
      <alignment horizontal="center"/>
    </xf>
    <xf numFmtId="0" fontId="11" fillId="13" borderId="0" xfId="0" applyFont="1" applyFill="1" applyBorder="1" applyAlignment="1">
      <alignment horizontal="center"/>
    </xf>
    <xf numFmtId="0" fontId="11" fillId="13" borderId="14" xfId="0" applyFont="1" applyFill="1" applyBorder="1" applyAlignment="1">
      <alignment horizontal="center"/>
    </xf>
    <xf numFmtId="0" fontId="0" fillId="13" borderId="4" xfId="0" applyFont="1" applyFill="1" applyBorder="1" applyAlignment="1">
      <alignment horizontal="center"/>
    </xf>
    <xf numFmtId="0" fontId="0" fillId="13" borderId="0" xfId="0" applyFont="1" applyFill="1" applyBorder="1" applyAlignment="1">
      <alignment horizontal="center"/>
    </xf>
    <xf numFmtId="0" fontId="0" fillId="13" borderId="14" xfId="0" applyFont="1" applyFill="1" applyBorder="1" applyAlignment="1">
      <alignment horizontal="center"/>
    </xf>
    <xf numFmtId="0" fontId="11" fillId="13" borderId="4" xfId="0" applyFont="1" applyFill="1" applyBorder="1" applyAlignment="1">
      <alignment horizontal="center"/>
    </xf>
    <xf numFmtId="0" fontId="11" fillId="11" borderId="4" xfId="0" applyFont="1" applyFill="1" applyBorder="1" applyAlignment="1">
      <alignment horizontal="center"/>
    </xf>
    <xf numFmtId="0" fontId="11" fillId="24" borderId="0" xfId="0" applyFont="1" applyFill="1" applyBorder="1" applyAlignment="1">
      <alignment horizontal="center"/>
    </xf>
    <xf numFmtId="0" fontId="11" fillId="24" borderId="14" xfId="0" applyFont="1" applyFill="1" applyBorder="1" applyAlignment="1">
      <alignment horizontal="center"/>
    </xf>
    <xf numFmtId="0" fontId="23" fillId="14" borderId="4" xfId="0" applyFont="1" applyFill="1" applyBorder="1" applyAlignment="1">
      <alignment horizontal="center"/>
    </xf>
    <xf numFmtId="1" fontId="11" fillId="11" borderId="4" xfId="0" applyNumberFormat="1" applyFont="1" applyFill="1" applyBorder="1" applyAlignment="1">
      <alignment horizontal="center"/>
    </xf>
    <xf numFmtId="1" fontId="11" fillId="11" borderId="14" xfId="1" applyNumberFormat="1" applyFont="1" applyFill="1" applyBorder="1" applyAlignment="1">
      <alignment horizontal="center"/>
    </xf>
    <xf numFmtId="1" fontId="11" fillId="11" borderId="0" xfId="1" applyNumberFormat="1" applyFont="1" applyFill="1" applyBorder="1" applyAlignment="1">
      <alignment horizontal="center"/>
    </xf>
    <xf numFmtId="1" fontId="11" fillId="11" borderId="4" xfId="1" applyNumberFormat="1" applyFont="1" applyFill="1" applyBorder="1" applyAlignment="1">
      <alignment horizontal="center"/>
    </xf>
    <xf numFmtId="168" fontId="11" fillId="11" borderId="0" xfId="1" applyNumberFormat="1" applyFont="1" applyFill="1" applyBorder="1" applyAlignment="1">
      <alignment horizontal="center"/>
    </xf>
    <xf numFmtId="0" fontId="11" fillId="11" borderId="14" xfId="0" applyFont="1" applyFill="1" applyBorder="1" applyAlignment="1">
      <alignment horizontal="center"/>
    </xf>
    <xf numFmtId="168" fontId="11" fillId="11" borderId="4" xfId="0" applyNumberFormat="1" applyFont="1" applyFill="1" applyBorder="1" applyAlignment="1">
      <alignment horizontal="center"/>
    </xf>
    <xf numFmtId="168" fontId="11" fillId="11" borderId="14" xfId="1" applyNumberFormat="1" applyFont="1" applyFill="1" applyBorder="1" applyAlignment="1">
      <alignment horizontal="center"/>
    </xf>
    <xf numFmtId="0" fontId="11" fillId="24" borderId="4" xfId="0" applyFont="1" applyFill="1" applyBorder="1" applyAlignment="1">
      <alignment horizontal="center"/>
    </xf>
    <xf numFmtId="0" fontId="13" fillId="21" borderId="60" xfId="0" applyFont="1" applyFill="1" applyBorder="1" applyAlignment="1">
      <alignment horizontal="center" vertical="center" wrapText="1"/>
    </xf>
    <xf numFmtId="0" fontId="13" fillId="21" borderId="70" xfId="0" applyFont="1" applyFill="1" applyBorder="1" applyAlignment="1">
      <alignment horizontal="center" vertical="center" wrapText="1"/>
    </xf>
    <xf numFmtId="0" fontId="13" fillId="21" borderId="74" xfId="0" applyFont="1" applyFill="1" applyBorder="1" applyAlignment="1">
      <alignment horizontal="center" vertical="center" wrapText="1"/>
    </xf>
    <xf numFmtId="0" fontId="11" fillId="11" borderId="4" xfId="0" applyFont="1" applyFill="1" applyBorder="1" applyAlignment="1">
      <alignment horizontal="center"/>
    </xf>
    <xf numFmtId="0" fontId="23" fillId="0" borderId="0" xfId="0" applyFont="1"/>
    <xf numFmtId="0" fontId="23" fillId="0" borderId="0" xfId="0" applyFont="1" applyFill="1"/>
    <xf numFmtId="0" fontId="23" fillId="0" borderId="14" xfId="0" applyFont="1" applyBorder="1"/>
    <xf numFmtId="0" fontId="23" fillId="0" borderId="35" xfId="0" applyFont="1" applyBorder="1"/>
    <xf numFmtId="0" fontId="23" fillId="0" borderId="14" xfId="0" applyFont="1" applyFill="1" applyBorder="1"/>
    <xf numFmtId="0" fontId="4" fillId="0" borderId="19" xfId="0" applyFont="1" applyBorder="1"/>
    <xf numFmtId="0" fontId="4" fillId="0" borderId="0" xfId="0" applyFont="1" applyBorder="1"/>
    <xf numFmtId="0" fontId="4" fillId="0" borderId="40" xfId="0" applyFont="1" applyBorder="1"/>
    <xf numFmtId="0" fontId="0" fillId="0" borderId="4" xfId="0" applyFont="1" applyFill="1" applyBorder="1"/>
    <xf numFmtId="0" fontId="11" fillId="0" borderId="4" xfId="0" applyFont="1" applyFill="1" applyBorder="1"/>
    <xf numFmtId="0" fontId="4" fillId="0" borderId="4" xfId="0" applyFont="1" applyBorder="1"/>
    <xf numFmtId="0" fontId="11" fillId="0" borderId="50" xfId="0" applyFont="1" applyBorder="1"/>
    <xf numFmtId="0" fontId="27" fillId="0" borderId="33" xfId="0" applyFont="1" applyBorder="1"/>
    <xf numFmtId="0" fontId="23" fillId="0" borderId="0" xfId="0" applyFont="1" applyBorder="1"/>
    <xf numFmtId="0" fontId="23" fillId="14" borderId="4" xfId="0" applyFont="1" applyFill="1" applyBorder="1" applyAlignment="1">
      <alignment horizontal="center" vertical="center"/>
    </xf>
    <xf numFmtId="1" fontId="11" fillId="11" borderId="14" xfId="0" applyNumberFormat="1" applyFont="1" applyFill="1" applyBorder="1" applyAlignment="1">
      <alignment horizontal="center"/>
    </xf>
    <xf numFmtId="0" fontId="23" fillId="14" borderId="4" xfId="0" applyFont="1" applyFill="1" applyBorder="1" applyAlignment="1">
      <alignment horizontal="center" vertical="center" wrapText="1"/>
    </xf>
    <xf numFmtId="168" fontId="23" fillId="14" borderId="4" xfId="0" applyNumberFormat="1" applyFont="1" applyFill="1" applyBorder="1" applyAlignment="1">
      <alignment horizontal="center" vertical="center"/>
    </xf>
    <xf numFmtId="1" fontId="11" fillId="11" borderId="0" xfId="0" applyNumberFormat="1" applyFont="1" applyFill="1" applyBorder="1" applyAlignment="1">
      <alignment horizontal="center"/>
    </xf>
    <xf numFmtId="9" fontId="11" fillId="11" borderId="0" xfId="1" applyFont="1" applyFill="1" applyBorder="1" applyAlignment="1">
      <alignment horizontal="center" vertical="center"/>
    </xf>
    <xf numFmtId="9" fontId="11" fillId="24" borderId="0" xfId="1" applyFont="1" applyFill="1" applyBorder="1" applyAlignment="1">
      <alignment horizontal="center" vertical="center"/>
    </xf>
    <xf numFmtId="0" fontId="11" fillId="11" borderId="0" xfId="0" applyFont="1" applyFill="1" applyBorder="1" applyAlignment="1">
      <alignment horizontal="center"/>
    </xf>
    <xf numFmtId="168" fontId="11" fillId="11" borderId="0" xfId="0" applyNumberFormat="1" applyFont="1" applyFill="1" applyBorder="1" applyAlignment="1">
      <alignment horizontal="center"/>
    </xf>
    <xf numFmtId="9" fontId="11" fillId="11" borderId="0" xfId="1" applyFont="1" applyFill="1" applyBorder="1" applyAlignment="1">
      <alignment horizontal="center"/>
    </xf>
    <xf numFmtId="9" fontId="11" fillId="11" borderId="14" xfId="1" applyFont="1" applyFill="1" applyBorder="1" applyAlignment="1">
      <alignment horizontal="center"/>
    </xf>
    <xf numFmtId="1" fontId="11" fillId="11" borderId="14" xfId="1" applyNumberFormat="1" applyFont="1" applyFill="1" applyBorder="1" applyAlignment="1">
      <alignment horizontal="center" vertical="center"/>
    </xf>
    <xf numFmtId="0" fontId="11" fillId="24" borderId="14" xfId="0" applyFont="1" applyFill="1" applyBorder="1" applyAlignment="1">
      <alignment horizontal="center" vertical="center"/>
    </xf>
    <xf numFmtId="0" fontId="0" fillId="17" borderId="14" xfId="0" applyFont="1" applyFill="1" applyBorder="1" applyAlignment="1">
      <alignment wrapText="1"/>
    </xf>
    <xf numFmtId="1" fontId="11" fillId="11" borderId="4" xfId="0" applyNumberFormat="1" applyFont="1" applyFill="1" applyBorder="1" applyAlignment="1">
      <alignment horizontal="center" vertical="center"/>
    </xf>
    <xf numFmtId="0" fontId="11" fillId="11" borderId="4" xfId="0" applyFont="1" applyFill="1" applyBorder="1" applyAlignment="1">
      <alignment horizontal="center" vertical="center"/>
    </xf>
    <xf numFmtId="0" fontId="0" fillId="17" borderId="4" xfId="0" applyFont="1" applyFill="1" applyBorder="1" applyAlignment="1">
      <alignment horizontal="left"/>
    </xf>
    <xf numFmtId="168" fontId="11" fillId="11" borderId="14" xfId="0" applyNumberFormat="1" applyFont="1" applyFill="1" applyBorder="1" applyAlignment="1">
      <alignment horizontal="center"/>
    </xf>
    <xf numFmtId="9" fontId="11" fillId="24" borderId="14" xfId="1" applyFont="1" applyFill="1" applyBorder="1" applyAlignment="1">
      <alignment horizontal="center"/>
    </xf>
    <xf numFmtId="168" fontId="11" fillId="11" borderId="14" xfId="1" applyNumberFormat="1" applyFont="1" applyFill="1" applyBorder="1" applyAlignment="1">
      <alignment horizontal="center" vertical="center"/>
    </xf>
    <xf numFmtId="168" fontId="11" fillId="24" borderId="14" xfId="0" applyNumberFormat="1" applyFont="1" applyFill="1" applyBorder="1" applyAlignment="1">
      <alignment horizontal="center"/>
    </xf>
    <xf numFmtId="168" fontId="11" fillId="11" borderId="0" xfId="1" applyNumberFormat="1" applyFont="1" applyFill="1" applyBorder="1" applyAlignment="1">
      <alignment horizontal="center" vertical="center"/>
    </xf>
    <xf numFmtId="168" fontId="11" fillId="24" borderId="0" xfId="0" applyNumberFormat="1" applyFont="1" applyFill="1" applyBorder="1" applyAlignment="1">
      <alignment horizontal="center"/>
    </xf>
    <xf numFmtId="168" fontId="11" fillId="11" borderId="4" xfId="0" applyNumberFormat="1" applyFont="1" applyFill="1" applyBorder="1" applyAlignment="1">
      <alignment horizontal="center" vertical="center"/>
    </xf>
    <xf numFmtId="0" fontId="11" fillId="11" borderId="14" xfId="0" applyFont="1" applyFill="1" applyBorder="1" applyAlignment="1">
      <alignment horizontal="center" vertical="center"/>
    </xf>
    <xf numFmtId="0" fontId="0" fillId="11" borderId="0" xfId="0" applyFont="1" applyFill="1" applyBorder="1" applyAlignment="1">
      <alignment horizontal="center" vertical="center"/>
    </xf>
    <xf numFmtId="0" fontId="0" fillId="11" borderId="14" xfId="0" applyFont="1" applyFill="1" applyBorder="1" applyAlignment="1">
      <alignment horizontal="center"/>
    </xf>
    <xf numFmtId="0" fontId="0" fillId="11" borderId="0" xfId="0" applyFont="1" applyFill="1" applyBorder="1" applyAlignment="1">
      <alignment horizontal="center"/>
    </xf>
    <xf numFmtId="0" fontId="0" fillId="11" borderId="4" xfId="0" applyFont="1" applyFill="1" applyBorder="1" applyAlignment="1">
      <alignment horizontal="center"/>
    </xf>
    <xf numFmtId="3" fontId="11" fillId="13" borderId="14" xfId="0" applyNumberFormat="1" applyFont="1" applyFill="1" applyBorder="1" applyAlignment="1">
      <alignment horizontal="center"/>
    </xf>
    <xf numFmtId="3" fontId="11" fillId="13" borderId="0" xfId="0" applyNumberFormat="1" applyFont="1" applyFill="1" applyBorder="1" applyAlignment="1">
      <alignment horizontal="center"/>
    </xf>
    <xf numFmtId="3" fontId="11" fillId="13" borderId="4" xfId="0" applyNumberFormat="1" applyFont="1" applyFill="1" applyBorder="1" applyAlignment="1">
      <alignment horizontal="center"/>
    </xf>
    <xf numFmtId="0" fontId="24" fillId="25" borderId="47" xfId="0" applyFont="1" applyFill="1" applyBorder="1"/>
    <xf numFmtId="0" fontId="11" fillId="25" borderId="42" xfId="0" applyFont="1" applyFill="1" applyBorder="1"/>
    <xf numFmtId="0" fontId="11" fillId="25" borderId="48" xfId="0" applyFont="1" applyFill="1" applyBorder="1"/>
    <xf numFmtId="0" fontId="23" fillId="14" borderId="43" xfId="0" applyFont="1" applyFill="1" applyBorder="1"/>
    <xf numFmtId="0" fontId="11" fillId="14" borderId="44" xfId="0" applyFont="1" applyFill="1" applyBorder="1"/>
    <xf numFmtId="0" fontId="10" fillId="19" borderId="41" xfId="0" applyFont="1" applyFill="1" applyBorder="1"/>
    <xf numFmtId="0" fontId="11" fillId="17" borderId="76" xfId="0" applyFont="1" applyFill="1" applyBorder="1"/>
    <xf numFmtId="0" fontId="10" fillId="6" borderId="49" xfId="0" applyFont="1" applyFill="1" applyBorder="1"/>
    <xf numFmtId="0" fontId="11" fillId="17" borderId="77" xfId="0" applyFont="1" applyFill="1" applyBorder="1"/>
    <xf numFmtId="0" fontId="10" fillId="6" borderId="41" xfId="0" applyFont="1" applyFill="1" applyBorder="1"/>
    <xf numFmtId="0" fontId="10" fillId="19" borderId="49" xfId="0" applyFont="1" applyFill="1" applyBorder="1"/>
    <xf numFmtId="0" fontId="10" fillId="19" borderId="49" xfId="0" applyFont="1" applyFill="1" applyBorder="1" applyAlignment="1">
      <alignment horizontal="left" indent="2"/>
    </xf>
    <xf numFmtId="0" fontId="11" fillId="0" borderId="24" xfId="0" applyFont="1" applyBorder="1"/>
    <xf numFmtId="0" fontId="11" fillId="0" borderId="25" xfId="0" applyFont="1" applyBorder="1"/>
    <xf numFmtId="0" fontId="23" fillId="14" borderId="76" xfId="0" applyFont="1" applyFill="1" applyBorder="1" applyAlignment="1">
      <alignment horizontal="left" vertical="center"/>
    </xf>
    <xf numFmtId="0" fontId="23" fillId="14" borderId="77" xfId="0" applyFont="1" applyFill="1" applyBorder="1" applyAlignment="1">
      <alignment horizontal="left" vertical="center"/>
    </xf>
    <xf numFmtId="0" fontId="10" fillId="19" borderId="24" xfId="0" applyFont="1" applyFill="1" applyBorder="1"/>
    <xf numFmtId="0" fontId="11" fillId="17" borderId="25" xfId="0" applyFont="1" applyFill="1" applyBorder="1"/>
    <xf numFmtId="0" fontId="10" fillId="19" borderId="43" xfId="0" applyFont="1" applyFill="1" applyBorder="1"/>
    <xf numFmtId="0" fontId="11" fillId="17" borderId="44" xfId="0" applyFont="1" applyFill="1" applyBorder="1"/>
    <xf numFmtId="0" fontId="11" fillId="0" borderId="24" xfId="0" applyFont="1" applyFill="1" applyBorder="1"/>
    <xf numFmtId="0" fontId="11" fillId="0" borderId="25" xfId="0" applyFont="1" applyFill="1" applyBorder="1"/>
    <xf numFmtId="0" fontId="10" fillId="6" borderId="26" xfId="0" applyFont="1" applyFill="1" applyBorder="1"/>
    <xf numFmtId="0" fontId="11" fillId="6" borderId="46" xfId="0" applyFont="1" applyFill="1" applyBorder="1"/>
    <xf numFmtId="0" fontId="0" fillId="17" borderId="46" xfId="0" applyFont="1" applyFill="1" applyBorder="1"/>
    <xf numFmtId="0" fontId="11" fillId="17" borderId="46" xfId="0" applyFont="1" applyFill="1" applyBorder="1"/>
    <xf numFmtId="0" fontId="11" fillId="17" borderId="27" xfId="0" applyFont="1" applyFill="1" applyBorder="1"/>
    <xf numFmtId="0" fontId="26" fillId="25" borderId="42" xfId="0" applyFont="1" applyFill="1" applyBorder="1"/>
    <xf numFmtId="0" fontId="24" fillId="25" borderId="42" xfId="0" applyFont="1" applyFill="1" applyBorder="1" applyAlignment="1"/>
    <xf numFmtId="0" fontId="10" fillId="6" borderId="24" xfId="0" applyFont="1" applyFill="1" applyBorder="1"/>
    <xf numFmtId="0" fontId="28" fillId="25" borderId="43" xfId="0" applyFont="1" applyFill="1" applyBorder="1"/>
    <xf numFmtId="0" fontId="11" fillId="25" borderId="44" xfId="0" applyFont="1" applyFill="1" applyBorder="1"/>
    <xf numFmtId="0" fontId="25" fillId="14" borderId="44" xfId="0" applyFont="1" applyFill="1" applyBorder="1"/>
    <xf numFmtId="0" fontId="0" fillId="17" borderId="64" xfId="0" applyFont="1" applyFill="1" applyBorder="1"/>
    <xf numFmtId="0" fontId="11" fillId="17" borderId="64" xfId="0" applyFont="1" applyFill="1" applyBorder="1"/>
    <xf numFmtId="0" fontId="11" fillId="17" borderId="78" xfId="0" applyFont="1" applyFill="1" applyBorder="1"/>
    <xf numFmtId="0" fontId="27" fillId="0" borderId="41" xfId="0" applyFont="1" applyBorder="1"/>
    <xf numFmtId="0" fontId="23" fillId="0" borderId="25" xfId="0" applyFont="1" applyBorder="1"/>
    <xf numFmtId="0" fontId="4" fillId="25" borderId="24" xfId="0" applyFont="1" applyFill="1" applyBorder="1"/>
    <xf numFmtId="0" fontId="4" fillId="19" borderId="24" xfId="0" applyFont="1" applyFill="1" applyBorder="1"/>
    <xf numFmtId="0" fontId="4" fillId="6" borderId="24" xfId="0" applyFont="1" applyFill="1" applyBorder="1"/>
    <xf numFmtId="0" fontId="4" fillId="23" borderId="24" xfId="0" applyFont="1" applyFill="1" applyBorder="1"/>
    <xf numFmtId="0" fontId="4" fillId="26" borderId="26" xfId="0" applyFont="1" applyFill="1" applyBorder="1"/>
    <xf numFmtId="0" fontId="4" fillId="26" borderId="46" xfId="0" applyFont="1" applyFill="1" applyBorder="1"/>
    <xf numFmtId="0" fontId="4" fillId="26" borderId="46" xfId="0" applyFont="1" applyFill="1" applyBorder="1" applyAlignment="1">
      <alignment horizontal="left"/>
    </xf>
    <xf numFmtId="0" fontId="4" fillId="26" borderId="79" xfId="0" applyFont="1" applyFill="1" applyBorder="1" applyAlignment="1">
      <alignment horizontal="left"/>
    </xf>
    <xf numFmtId="0" fontId="11" fillId="0" borderId="46" xfId="0" applyFont="1" applyBorder="1"/>
    <xf numFmtId="0" fontId="4" fillId="0" borderId="46" xfId="0" applyFont="1" applyBorder="1"/>
    <xf numFmtId="0" fontId="0" fillId="0" borderId="46" xfId="0" applyFont="1" applyFill="1" applyBorder="1"/>
    <xf numFmtId="0" fontId="11" fillId="0" borderId="46" xfId="0" applyFont="1" applyFill="1" applyBorder="1"/>
    <xf numFmtId="0" fontId="11" fillId="0" borderId="27" xfId="0" applyFont="1" applyBorder="1"/>
    <xf numFmtId="9" fontId="11" fillId="25" borderId="42" xfId="1" applyFont="1" applyFill="1" applyBorder="1"/>
    <xf numFmtId="0" fontId="10" fillId="6" borderId="41" xfId="0" applyFont="1" applyFill="1" applyBorder="1" applyAlignment="1">
      <alignment vertical="center"/>
    </xf>
    <xf numFmtId="0" fontId="0" fillId="17" borderId="76" xfId="0" applyFont="1" applyFill="1" applyBorder="1" applyAlignment="1">
      <alignment wrapText="1"/>
    </xf>
    <xf numFmtId="0" fontId="10" fillId="6" borderId="24" xfId="0" applyFont="1" applyFill="1" applyBorder="1" applyAlignment="1">
      <alignment vertical="center"/>
    </xf>
    <xf numFmtId="0" fontId="10" fillId="6" borderId="49" xfId="0" applyFont="1" applyFill="1" applyBorder="1" applyAlignment="1">
      <alignment vertical="center"/>
    </xf>
    <xf numFmtId="0" fontId="0" fillId="17" borderId="77" xfId="0" applyFont="1" applyFill="1" applyBorder="1" applyAlignment="1">
      <alignment wrapText="1"/>
    </xf>
    <xf numFmtId="0" fontId="0" fillId="17" borderId="25" xfId="0" applyFont="1" applyFill="1" applyBorder="1"/>
    <xf numFmtId="0" fontId="0" fillId="17" borderId="77" xfId="0" applyFont="1" applyFill="1" applyBorder="1"/>
    <xf numFmtId="9" fontId="11" fillId="17" borderId="25" xfId="0" applyNumberFormat="1" applyFont="1" applyFill="1" applyBorder="1" applyAlignment="1">
      <alignment horizontal="left"/>
    </xf>
    <xf numFmtId="9" fontId="11" fillId="17" borderId="77" xfId="0" applyNumberFormat="1" applyFont="1" applyFill="1" applyBorder="1" applyAlignment="1">
      <alignment horizontal="left"/>
    </xf>
    <xf numFmtId="0" fontId="11" fillId="17" borderId="76" xfId="0" applyFont="1" applyFill="1" applyBorder="1" applyAlignment="1">
      <alignment horizontal="left"/>
    </xf>
    <xf numFmtId="0" fontId="10" fillId="6" borderId="46" xfId="0" applyFont="1" applyFill="1" applyBorder="1"/>
    <xf numFmtId="168" fontId="11" fillId="11" borderId="46" xfId="0" applyNumberFormat="1" applyFont="1" applyFill="1" applyBorder="1" applyAlignment="1">
      <alignment horizontal="center"/>
    </xf>
    <xf numFmtId="168" fontId="11" fillId="11" borderId="46" xfId="0" applyNumberFormat="1" applyFont="1" applyFill="1" applyBorder="1" applyAlignment="1">
      <alignment horizontal="center" vertical="center"/>
    </xf>
    <xf numFmtId="168" fontId="11" fillId="11" borderId="46" xfId="1" applyNumberFormat="1" applyFont="1" applyFill="1" applyBorder="1" applyAlignment="1">
      <alignment horizontal="center"/>
    </xf>
    <xf numFmtId="0" fontId="11" fillId="11" borderId="46" xfId="0" applyFont="1" applyFill="1" applyBorder="1"/>
    <xf numFmtId="9" fontId="11" fillId="17" borderId="27" xfId="0" applyNumberFormat="1" applyFont="1" applyFill="1" applyBorder="1" applyAlignment="1">
      <alignment horizontal="left"/>
    </xf>
    <xf numFmtId="0" fontId="25" fillId="25" borderId="42" xfId="0" applyFont="1" applyFill="1" applyBorder="1"/>
    <xf numFmtId="0" fontId="10" fillId="0" borderId="24" xfId="0" quotePrefix="1" applyFont="1" applyFill="1" applyBorder="1"/>
    <xf numFmtId="0" fontId="4" fillId="23" borderId="46" xfId="0" applyFont="1" applyFill="1" applyBorder="1"/>
    <xf numFmtId="168" fontId="11" fillId="13" borderId="46" xfId="0" applyNumberFormat="1" applyFont="1" applyFill="1" applyBorder="1" applyAlignment="1">
      <alignment horizontal="center"/>
    </xf>
    <xf numFmtId="0" fontId="11" fillId="13" borderId="46" xfId="0" applyFont="1" applyFill="1" applyBorder="1" applyAlignment="1">
      <alignment horizontal="center"/>
    </xf>
    <xf numFmtId="3" fontId="11" fillId="13" borderId="46" xfId="0" applyNumberFormat="1" applyFont="1" applyFill="1" applyBorder="1" applyAlignment="1">
      <alignment horizontal="center"/>
    </xf>
    <xf numFmtId="0" fontId="0" fillId="13" borderId="46" xfId="0" applyFont="1" applyFill="1" applyBorder="1" applyAlignment="1">
      <alignment horizontal="center"/>
    </xf>
    <xf numFmtId="0" fontId="4" fillId="6" borderId="49" xfId="0" applyFont="1" applyFill="1" applyBorder="1"/>
    <xf numFmtId="0" fontId="6" fillId="0" borderId="32" xfId="0" applyFont="1" applyBorder="1"/>
    <xf numFmtId="0" fontId="6" fillId="2" borderId="30" xfId="0" quotePrefix="1" applyFont="1" applyFill="1" applyBorder="1"/>
    <xf numFmtId="0" fontId="6" fillId="2" borderId="31" xfId="0" quotePrefix="1" applyFont="1" applyFill="1" applyBorder="1"/>
    <xf numFmtId="2" fontId="6" fillId="0" borderId="31" xfId="0" quotePrefix="1" applyNumberFormat="1" applyFont="1" applyBorder="1"/>
    <xf numFmtId="0" fontId="6" fillId="0" borderId="32" xfId="0" quotePrefix="1" applyFont="1" applyBorder="1"/>
    <xf numFmtId="2" fontId="19" fillId="0" borderId="31" xfId="0" applyNumberFormat="1" applyFont="1" applyFill="1" applyBorder="1"/>
    <xf numFmtId="0" fontId="6" fillId="2" borderId="9" xfId="0" quotePrefix="1" applyFont="1" applyFill="1" applyBorder="1"/>
    <xf numFmtId="0" fontId="1" fillId="0" borderId="2" xfId="0" applyFont="1" applyBorder="1"/>
    <xf numFmtId="3" fontId="19" fillId="2" borderId="8" xfId="0" applyNumberFormat="1" applyFont="1" applyFill="1" applyBorder="1"/>
    <xf numFmtId="0" fontId="16" fillId="21" borderId="66" xfId="0" applyFont="1" applyFill="1" applyBorder="1" applyAlignment="1">
      <alignment horizontal="center" wrapText="1"/>
    </xf>
    <xf numFmtId="0" fontId="16" fillId="21" borderId="15" xfId="0" applyFont="1" applyFill="1" applyBorder="1" applyAlignment="1">
      <alignment horizontal="center" wrapText="1"/>
    </xf>
    <xf numFmtId="0" fontId="16" fillId="21" borderId="71" xfId="0" applyFont="1" applyFill="1" applyBorder="1" applyAlignment="1">
      <alignment horizontal="center" wrapText="1"/>
    </xf>
    <xf numFmtId="0" fontId="16" fillId="21" borderId="5" xfId="0" applyFont="1" applyFill="1" applyBorder="1" applyAlignment="1">
      <alignment horizontal="center"/>
    </xf>
    <xf numFmtId="0" fontId="16" fillId="21" borderId="6" xfId="0" applyFont="1" applyFill="1" applyBorder="1" applyAlignment="1">
      <alignment horizontal="center"/>
    </xf>
    <xf numFmtId="0" fontId="16" fillId="21" borderId="7" xfId="0" applyFont="1" applyFill="1" applyBorder="1" applyAlignment="1">
      <alignment horizontal="center"/>
    </xf>
    <xf numFmtId="0" fontId="16" fillId="18" borderId="8" xfId="0" applyFont="1" applyFill="1" applyBorder="1" applyAlignment="1">
      <alignment horizontal="center"/>
    </xf>
    <xf numFmtId="0" fontId="16" fillId="18" borderId="1" xfId="0" applyFont="1" applyFill="1" applyBorder="1" applyAlignment="1">
      <alignment horizontal="center"/>
    </xf>
    <xf numFmtId="0" fontId="16" fillId="18" borderId="9" xfId="0" applyFont="1" applyFill="1" applyBorder="1" applyAlignment="1">
      <alignment horizontal="center"/>
    </xf>
    <xf numFmtId="3" fontId="16" fillId="21" borderId="5" xfId="0" applyNumberFormat="1" applyFont="1" applyFill="1" applyBorder="1" applyAlignment="1">
      <alignment horizontal="center"/>
    </xf>
    <xf numFmtId="3" fontId="16" fillId="21" borderId="6" xfId="0" applyNumberFormat="1" applyFont="1" applyFill="1" applyBorder="1" applyAlignment="1">
      <alignment horizontal="center"/>
    </xf>
    <xf numFmtId="3" fontId="16" fillId="21" borderId="7" xfId="0" applyNumberFormat="1" applyFont="1" applyFill="1" applyBorder="1" applyAlignment="1">
      <alignment horizontal="center"/>
    </xf>
    <xf numFmtId="9" fontId="16" fillId="21" borderId="5" xfId="1" applyFont="1" applyFill="1" applyBorder="1" applyAlignment="1">
      <alignment horizontal="center"/>
    </xf>
    <xf numFmtId="9" fontId="16" fillId="21" borderId="6" xfId="1" applyFont="1" applyFill="1" applyBorder="1" applyAlignment="1">
      <alignment horizontal="center"/>
    </xf>
    <xf numFmtId="9" fontId="16" fillId="21" borderId="7" xfId="1" applyFont="1" applyFill="1" applyBorder="1" applyAlignment="1">
      <alignment horizontal="center"/>
    </xf>
    <xf numFmtId="9" fontId="16" fillId="18" borderId="8" xfId="1" applyFont="1" applyFill="1" applyBorder="1" applyAlignment="1">
      <alignment horizontal="center"/>
    </xf>
    <xf numFmtId="9" fontId="16" fillId="18" borderId="1" xfId="1" applyFont="1" applyFill="1" applyBorder="1" applyAlignment="1">
      <alignment horizontal="center"/>
    </xf>
    <xf numFmtId="9" fontId="16" fillId="18" borderId="9" xfId="1" applyFont="1" applyFill="1" applyBorder="1" applyAlignment="1">
      <alignment horizontal="center"/>
    </xf>
    <xf numFmtId="3" fontId="16" fillId="18" borderId="8" xfId="0" applyNumberFormat="1" applyFont="1" applyFill="1" applyBorder="1" applyAlignment="1">
      <alignment horizontal="center"/>
    </xf>
    <xf numFmtId="3" fontId="16" fillId="18" borderId="1" xfId="0" applyNumberFormat="1" applyFont="1" applyFill="1" applyBorder="1" applyAlignment="1">
      <alignment horizontal="center"/>
    </xf>
    <xf numFmtId="3" fontId="16" fillId="18" borderId="9" xfId="0" applyNumberFormat="1" applyFont="1" applyFill="1" applyBorder="1" applyAlignment="1">
      <alignment horizontal="center"/>
    </xf>
    <xf numFmtId="0" fontId="16" fillId="21" borderId="20" xfId="0" applyFont="1" applyFill="1" applyBorder="1" applyAlignment="1">
      <alignment horizontal="center"/>
    </xf>
    <xf numFmtId="0" fontId="16" fillId="21" borderId="5" xfId="0" applyFont="1" applyFill="1" applyBorder="1" applyAlignment="1">
      <alignment horizontal="center" wrapText="1"/>
    </xf>
    <xf numFmtId="0" fontId="16" fillId="21" borderId="6" xfId="0" applyFont="1" applyFill="1" applyBorder="1" applyAlignment="1">
      <alignment horizontal="center" wrapText="1"/>
    </xf>
    <xf numFmtId="0" fontId="16" fillId="21" borderId="7" xfId="0" applyFont="1" applyFill="1" applyBorder="1" applyAlignment="1">
      <alignment horizontal="center" wrapText="1"/>
    </xf>
    <xf numFmtId="0" fontId="16" fillId="18" borderId="43" xfId="0" applyFont="1" applyFill="1" applyBorder="1" applyAlignment="1">
      <alignment horizontal="center"/>
    </xf>
    <xf numFmtId="0" fontId="16" fillId="18" borderId="13" xfId="0" applyFont="1" applyFill="1" applyBorder="1" applyAlignment="1">
      <alignment horizontal="center"/>
    </xf>
    <xf numFmtId="0" fontId="16" fillId="18" borderId="44" xfId="0" applyFont="1" applyFill="1" applyBorder="1" applyAlignment="1">
      <alignment horizontal="center"/>
    </xf>
    <xf numFmtId="0" fontId="0" fillId="21" borderId="4" xfId="0" applyFont="1" applyFill="1" applyBorder="1" applyAlignment="1">
      <alignment horizontal="center"/>
    </xf>
    <xf numFmtId="0" fontId="16" fillId="21" borderId="4" xfId="0" applyFont="1" applyFill="1" applyBorder="1" applyAlignment="1">
      <alignment horizontal="center"/>
    </xf>
    <xf numFmtId="0" fontId="7" fillId="0" borderId="47"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6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1" xfId="0" applyFont="1" applyBorder="1" applyAlignment="1">
      <alignment horizontal="center" vertical="center" wrapText="1"/>
    </xf>
    <xf numFmtId="0" fontId="0" fillId="0" borderId="66" xfId="0" applyFont="1" applyBorder="1" applyAlignment="1">
      <alignment horizontal="center" vertical="center" wrapText="1"/>
    </xf>
    <xf numFmtId="0" fontId="0" fillId="0" borderId="67" xfId="0" applyFont="1" applyBorder="1" applyAlignment="1">
      <alignment horizontal="center" vertical="center" wrapText="1"/>
    </xf>
    <xf numFmtId="0" fontId="0" fillId="0" borderId="15" xfId="0" applyFont="1" applyBorder="1" applyAlignment="1">
      <alignment horizontal="center" vertical="center" wrapText="1"/>
    </xf>
    <xf numFmtId="0" fontId="0" fillId="12" borderId="66" xfId="0" applyFont="1" applyFill="1" applyBorder="1" applyAlignment="1">
      <alignment horizontal="center" vertical="center" wrapText="1"/>
    </xf>
    <xf numFmtId="0" fontId="0" fillId="12" borderId="67" xfId="0" applyFont="1" applyFill="1" applyBorder="1" applyAlignment="1">
      <alignment horizontal="center" vertical="center" wrapText="1"/>
    </xf>
    <xf numFmtId="0" fontId="4"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66" xfId="0" applyFont="1" applyBorder="1" applyAlignment="1">
      <alignment horizontal="center" vertical="center" wrapText="1"/>
    </xf>
    <xf numFmtId="0" fontId="0" fillId="0" borderId="0" xfId="0" applyFont="1" applyAlignment="1">
      <alignment horizontal="center" vertical="center"/>
    </xf>
    <xf numFmtId="0" fontId="4" fillId="17" borderId="46" xfId="0" applyFont="1" applyFill="1" applyBorder="1" applyAlignment="1">
      <alignment horizontal="center" vertical="center" wrapText="1"/>
    </xf>
    <xf numFmtId="0" fontId="4" fillId="0" borderId="45" xfId="0" applyFont="1" applyBorder="1" applyAlignment="1">
      <alignment horizontal="center" vertical="center" wrapText="1"/>
    </xf>
    <xf numFmtId="0" fontId="7" fillId="0" borderId="51"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51" xfId="0" applyFont="1" applyBorder="1" applyAlignment="1">
      <alignment horizontal="center" vertical="center" wrapText="1"/>
    </xf>
    <xf numFmtId="0" fontId="0" fillId="12" borderId="15" xfId="0" applyFont="1" applyFill="1" applyBorder="1" applyAlignment="1">
      <alignment horizontal="center" vertical="center" wrapText="1"/>
    </xf>
    <xf numFmtId="0" fontId="0" fillId="6" borderId="66" xfId="0" applyFont="1" applyFill="1" applyBorder="1" applyAlignment="1">
      <alignment horizontal="center" vertical="center" wrapText="1"/>
    </xf>
    <xf numFmtId="0" fontId="0" fillId="6" borderId="67" xfId="0" applyFont="1" applyFill="1" applyBorder="1" applyAlignment="1">
      <alignment horizontal="center" vertical="center" wrapText="1"/>
    </xf>
    <xf numFmtId="0" fontId="0" fillId="6" borderId="15" xfId="0" applyFont="1" applyFill="1" applyBorder="1" applyAlignment="1">
      <alignment horizontal="center" vertical="center" wrapText="1"/>
    </xf>
    <xf numFmtId="0" fontId="0" fillId="3" borderId="66" xfId="0" applyFont="1" applyFill="1" applyBorder="1" applyAlignment="1">
      <alignment horizontal="center" vertical="center" wrapText="1"/>
    </xf>
    <xf numFmtId="0" fontId="0" fillId="3" borderId="15" xfId="0" applyFont="1" applyFill="1" applyBorder="1" applyAlignment="1">
      <alignment horizontal="center" vertical="center" wrapText="1"/>
    </xf>
    <xf numFmtId="0" fontId="0" fillId="3" borderId="67" xfId="0"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26" xfId="0" applyFont="1" applyBorder="1" applyAlignment="1">
      <alignment horizontal="center" vertical="center" wrapText="1"/>
    </xf>
    <xf numFmtId="0" fontId="13" fillId="14" borderId="60" xfId="0" applyFont="1" applyFill="1" applyBorder="1" applyAlignment="1">
      <alignment horizontal="center" vertical="center" wrapText="1"/>
    </xf>
    <xf numFmtId="0" fontId="13" fillId="14" borderId="70" xfId="0" applyFont="1" applyFill="1" applyBorder="1" applyAlignment="1">
      <alignment horizontal="center" vertical="center" wrapText="1"/>
    </xf>
    <xf numFmtId="0" fontId="13" fillId="14" borderId="74" xfId="0" applyFont="1" applyFill="1" applyBorder="1" applyAlignment="1">
      <alignment horizontal="center" vertical="center" wrapText="1"/>
    </xf>
    <xf numFmtId="0" fontId="13" fillId="17" borderId="66" xfId="0" applyFont="1" applyFill="1" applyBorder="1" applyAlignment="1">
      <alignment horizontal="center" vertical="center" wrapText="1"/>
    </xf>
    <xf numFmtId="0" fontId="13" fillId="17" borderId="67" xfId="0" applyFont="1" applyFill="1" applyBorder="1" applyAlignment="1">
      <alignment horizontal="center" vertical="center" wrapText="1"/>
    </xf>
    <xf numFmtId="0" fontId="13" fillId="16" borderId="62" xfId="0" applyFont="1" applyFill="1" applyBorder="1" applyAlignment="1">
      <alignment horizontal="center" vertical="center" wrapText="1"/>
    </xf>
    <xf numFmtId="0" fontId="13" fillId="16" borderId="61" xfId="0" applyFont="1" applyFill="1" applyBorder="1" applyAlignment="1">
      <alignment horizontal="center" vertical="center" wrapText="1"/>
    </xf>
    <xf numFmtId="0" fontId="13" fillId="16" borderId="73" xfId="0" applyFont="1" applyFill="1" applyBorder="1" applyAlignment="1">
      <alignment horizontal="center" vertical="center" wrapText="1"/>
    </xf>
    <xf numFmtId="0" fontId="13" fillId="16" borderId="52" xfId="0" applyFont="1" applyFill="1" applyBorder="1" applyAlignment="1">
      <alignment horizontal="center" vertical="center" wrapText="1"/>
    </xf>
    <xf numFmtId="0" fontId="13" fillId="17" borderId="73" xfId="0" applyFont="1" applyFill="1" applyBorder="1" applyAlignment="1">
      <alignment horizontal="center" vertical="center" wrapText="1"/>
    </xf>
    <xf numFmtId="0" fontId="13" fillId="17" borderId="52" xfId="0" applyFont="1" applyFill="1" applyBorder="1" applyAlignment="1">
      <alignment horizontal="center" vertical="center" wrapText="1"/>
    </xf>
    <xf numFmtId="0" fontId="13" fillId="17" borderId="63" xfId="0" applyFont="1" applyFill="1" applyBorder="1" applyAlignment="1">
      <alignment horizontal="center" vertical="center" wrapText="1"/>
    </xf>
    <xf numFmtId="0" fontId="13" fillId="17" borderId="54" xfId="0" applyFont="1" applyFill="1" applyBorder="1" applyAlignment="1">
      <alignment horizontal="center" vertical="center" wrapText="1"/>
    </xf>
    <xf numFmtId="0" fontId="13" fillId="16" borderId="63" xfId="0" applyFont="1" applyFill="1" applyBorder="1" applyAlignment="1">
      <alignment horizontal="center" vertical="center" wrapText="1"/>
    </xf>
    <xf numFmtId="0" fontId="13" fillId="16" borderId="54" xfId="0" applyFont="1" applyFill="1" applyBorder="1" applyAlignment="1">
      <alignment horizontal="center" vertical="center" wrapText="1"/>
    </xf>
    <xf numFmtId="0" fontId="4" fillId="16" borderId="62" xfId="0" applyFont="1" applyFill="1" applyBorder="1" applyAlignment="1">
      <alignment horizontal="center" vertical="center" wrapText="1"/>
    </xf>
    <xf numFmtId="0" fontId="4" fillId="16" borderId="61" xfId="0" applyFont="1" applyFill="1" applyBorder="1" applyAlignment="1">
      <alignment horizontal="center" vertical="center" wrapText="1"/>
    </xf>
    <xf numFmtId="170" fontId="14" fillId="20" borderId="73" xfId="0" applyNumberFormat="1" applyFont="1" applyFill="1" applyBorder="1" applyAlignment="1">
      <alignment horizontal="center" vertical="center" wrapText="1"/>
    </xf>
    <xf numFmtId="170" fontId="14" fillId="20" borderId="75" xfId="0" applyNumberFormat="1" applyFont="1" applyFill="1" applyBorder="1" applyAlignment="1">
      <alignment horizontal="center" vertical="center" wrapText="1"/>
    </xf>
    <xf numFmtId="170" fontId="14" fillId="20" borderId="52" xfId="0" applyNumberFormat="1" applyFont="1" applyFill="1" applyBorder="1" applyAlignment="1">
      <alignment horizontal="center" vertical="center" wrapText="1"/>
    </xf>
    <xf numFmtId="0" fontId="14" fillId="20" borderId="66" xfId="0" applyFont="1" applyFill="1" applyBorder="1" applyAlignment="1">
      <alignment horizontal="center" vertical="center" wrapText="1"/>
    </xf>
    <xf numFmtId="0" fontId="14" fillId="20" borderId="15" xfId="0" applyFont="1" applyFill="1" applyBorder="1" applyAlignment="1">
      <alignment horizontal="center" vertical="center" wrapText="1"/>
    </xf>
    <xf numFmtId="0" fontId="14" fillId="20" borderId="67" xfId="0" applyFont="1" applyFill="1" applyBorder="1" applyAlignment="1">
      <alignment horizontal="center" vertical="center" wrapText="1"/>
    </xf>
    <xf numFmtId="0" fontId="0" fillId="20" borderId="66" xfId="0" applyFont="1" applyFill="1" applyBorder="1" applyAlignment="1">
      <alignment horizontal="center" vertical="center" wrapText="1"/>
    </xf>
    <xf numFmtId="0" fontId="0" fillId="20" borderId="15" xfId="0" applyFont="1" applyFill="1" applyBorder="1" applyAlignment="1">
      <alignment horizontal="center" vertical="center" wrapText="1"/>
    </xf>
    <xf numFmtId="0" fontId="0" fillId="20" borderId="67" xfId="0" applyFont="1" applyFill="1" applyBorder="1" applyAlignment="1">
      <alignment horizontal="center" vertical="center" wrapText="1"/>
    </xf>
    <xf numFmtId="0" fontId="24" fillId="0" borderId="22" xfId="0" applyFont="1" applyBorder="1" applyAlignment="1">
      <alignment horizontal="center"/>
    </xf>
    <xf numFmtId="0" fontId="24" fillId="0" borderId="45" xfId="0" applyFont="1" applyBorder="1" applyAlignment="1">
      <alignment horizontal="center"/>
    </xf>
    <xf numFmtId="0" fontId="24" fillId="0" borderId="23" xfId="0" applyFont="1" applyBorder="1" applyAlignment="1">
      <alignment horizontal="center"/>
    </xf>
    <xf numFmtId="0" fontId="23" fillId="14" borderId="14" xfId="0" applyFont="1" applyFill="1" applyBorder="1" applyAlignment="1">
      <alignment horizontal="center"/>
    </xf>
    <xf numFmtId="0" fontId="23" fillId="14" borderId="14" xfId="0" applyFont="1" applyFill="1" applyBorder="1" applyAlignment="1">
      <alignment horizontal="center" vertical="center"/>
    </xf>
    <xf numFmtId="0" fontId="23" fillId="14" borderId="4" xfId="0" applyFont="1" applyFill="1" applyBorder="1" applyAlignment="1">
      <alignment horizontal="center" vertical="center"/>
    </xf>
    <xf numFmtId="0" fontId="23" fillId="14" borderId="14" xfId="0" applyFont="1" applyFill="1" applyBorder="1" applyAlignment="1">
      <alignment horizontal="left" vertical="center"/>
    </xf>
    <xf numFmtId="0" fontId="23" fillId="14" borderId="4" xfId="0" applyFont="1" applyFill="1" applyBorder="1" applyAlignment="1">
      <alignment horizontal="left" vertical="center"/>
    </xf>
    <xf numFmtId="0" fontId="23" fillId="14" borderId="41" xfId="0" applyFont="1" applyFill="1" applyBorder="1" applyAlignment="1">
      <alignment horizontal="left" vertical="center"/>
    </xf>
    <xf numFmtId="0" fontId="23" fillId="14" borderId="49" xfId="0" applyFont="1" applyFill="1" applyBorder="1" applyAlignment="1">
      <alignment horizontal="left" vertical="center"/>
    </xf>
    <xf numFmtId="0" fontId="4" fillId="24" borderId="0" xfId="0" applyFont="1" applyFill="1" applyBorder="1" applyAlignment="1">
      <alignment horizontal="left"/>
    </xf>
    <xf numFmtId="0" fontId="4" fillId="24" borderId="69" xfId="0" applyFont="1" applyFill="1" applyBorder="1" applyAlignment="1">
      <alignment horizontal="left"/>
    </xf>
    <xf numFmtId="0" fontId="11" fillId="24" borderId="14" xfId="0" applyFont="1" applyFill="1" applyBorder="1" applyAlignment="1">
      <alignment horizontal="left"/>
    </xf>
    <xf numFmtId="0" fontId="11" fillId="24" borderId="4" xfId="0" applyFont="1" applyFill="1" applyBorder="1" applyAlignment="1">
      <alignment horizontal="left"/>
    </xf>
    <xf numFmtId="0" fontId="23" fillId="14" borderId="13" xfId="0" applyFont="1" applyFill="1" applyBorder="1" applyAlignment="1">
      <alignment horizontal="center"/>
    </xf>
    <xf numFmtId="0" fontId="0" fillId="24" borderId="4" xfId="0" applyFont="1" applyFill="1" applyBorder="1" applyAlignment="1">
      <alignment horizontal="left"/>
    </xf>
    <xf numFmtId="0" fontId="11" fillId="11" borderId="4" xfId="0" applyFont="1" applyFill="1" applyBorder="1" applyAlignment="1">
      <alignment horizontal="center"/>
    </xf>
    <xf numFmtId="0" fontId="11" fillId="24" borderId="0" xfId="0" applyFont="1" applyFill="1" applyBorder="1" applyAlignment="1">
      <alignment horizontal="center"/>
    </xf>
    <xf numFmtId="0" fontId="23" fillId="14" borderId="4" xfId="0" applyFont="1" applyFill="1" applyBorder="1" applyAlignment="1">
      <alignment horizontal="center"/>
    </xf>
    <xf numFmtId="9" fontId="0" fillId="24" borderId="13" xfId="1" applyFont="1" applyFill="1" applyBorder="1" applyAlignment="1">
      <alignment horizontal="center"/>
    </xf>
    <xf numFmtId="9" fontId="11" fillId="24" borderId="13" xfId="1" applyFont="1" applyFill="1" applyBorder="1" applyAlignment="1">
      <alignment horizontal="center"/>
    </xf>
    <xf numFmtId="0" fontId="4" fillId="13" borderId="0" xfId="0" applyFont="1" applyFill="1" applyBorder="1" applyAlignment="1">
      <alignment horizontal="left"/>
    </xf>
    <xf numFmtId="0" fontId="4" fillId="13" borderId="69" xfId="0" applyFont="1" applyFill="1" applyBorder="1" applyAlignment="1">
      <alignment horizontal="left"/>
    </xf>
    <xf numFmtId="0" fontId="4" fillId="17" borderId="0" xfId="0" applyFont="1" applyFill="1" applyBorder="1" applyAlignment="1">
      <alignment horizontal="left"/>
    </xf>
    <xf numFmtId="0" fontId="4" fillId="17" borderId="69" xfId="0" applyFont="1" applyFill="1" applyBorder="1" applyAlignment="1">
      <alignment horizontal="left"/>
    </xf>
    <xf numFmtId="168" fontId="11" fillId="13" borderId="0" xfId="0" applyNumberFormat="1" applyFont="1" applyFill="1" applyBorder="1" applyAlignment="1">
      <alignment horizontal="center"/>
    </xf>
    <xf numFmtId="168" fontId="11" fillId="13" borderId="14" xfId="0" applyNumberFormat="1" applyFont="1" applyFill="1" applyBorder="1" applyAlignment="1">
      <alignment horizontal="center"/>
    </xf>
    <xf numFmtId="168" fontId="11" fillId="13" borderId="4" xfId="0" applyNumberFormat="1" applyFont="1" applyFill="1" applyBorder="1" applyAlignment="1">
      <alignment horizontal="center"/>
    </xf>
    <xf numFmtId="0" fontId="11" fillId="13" borderId="0" xfId="0" applyFont="1" applyFill="1" applyBorder="1" applyAlignment="1">
      <alignment horizontal="center"/>
    </xf>
    <xf numFmtId="0" fontId="11" fillId="13" borderId="14" xfId="0" applyFont="1" applyFill="1" applyBorder="1" applyAlignment="1">
      <alignment horizontal="center"/>
    </xf>
    <xf numFmtId="0" fontId="4" fillId="11" borderId="0" xfId="0" applyFont="1" applyFill="1" applyBorder="1" applyAlignment="1">
      <alignment horizontal="left"/>
    </xf>
    <xf numFmtId="0" fontId="4" fillId="11" borderId="69" xfId="0" applyFont="1" applyFill="1" applyBorder="1" applyAlignment="1">
      <alignment horizontal="left"/>
    </xf>
    <xf numFmtId="0" fontId="11" fillId="11" borderId="14" xfId="0" applyFont="1" applyFill="1" applyBorder="1" applyAlignment="1">
      <alignment horizontal="center"/>
    </xf>
    <xf numFmtId="0" fontId="11" fillId="11" borderId="46" xfId="0" applyFont="1" applyFill="1" applyBorder="1" applyAlignment="1">
      <alignment horizontal="center"/>
    </xf>
    <xf numFmtId="0" fontId="11" fillId="24" borderId="14" xfId="0" applyFont="1" applyFill="1" applyBorder="1" applyAlignment="1">
      <alignment horizontal="center"/>
    </xf>
    <xf numFmtId="0" fontId="11" fillId="13" borderId="4" xfId="0" applyFont="1" applyFill="1" applyBorder="1" applyAlignment="1">
      <alignment horizontal="center"/>
    </xf>
    <xf numFmtId="0" fontId="4" fillId="23" borderId="41" xfId="0" applyFont="1" applyFill="1" applyBorder="1" applyAlignment="1">
      <alignment horizontal="left" vertical="center" wrapText="1"/>
    </xf>
    <xf numFmtId="0" fontId="4" fillId="23" borderId="24" xfId="0" applyFont="1" applyFill="1" applyBorder="1" applyAlignment="1">
      <alignment horizontal="left" vertical="center" wrapText="1"/>
    </xf>
    <xf numFmtId="0" fontId="4" fillId="23" borderId="49" xfId="0" applyFont="1" applyFill="1" applyBorder="1" applyAlignment="1">
      <alignment horizontal="left" vertical="center" wrapText="1"/>
    </xf>
    <xf numFmtId="2" fontId="11" fillId="11" borderId="4" xfId="1" applyNumberFormat="1" applyFont="1" applyFill="1" applyBorder="1" applyAlignment="1">
      <alignment horizontal="center"/>
    </xf>
    <xf numFmtId="2" fontId="11" fillId="11" borderId="14" xfId="1" applyNumberFormat="1" applyFont="1" applyFill="1" applyBorder="1" applyAlignment="1">
      <alignment horizontal="center"/>
    </xf>
    <xf numFmtId="0" fontId="23" fillId="14" borderId="43" xfId="0" applyFont="1" applyFill="1" applyBorder="1" applyAlignment="1">
      <alignment horizontal="left"/>
    </xf>
    <xf numFmtId="0" fontId="23" fillId="14" borderId="13" xfId="0" applyFont="1" applyFill="1" applyBorder="1" applyAlignment="1">
      <alignment horizontal="left"/>
    </xf>
    <xf numFmtId="0" fontId="4" fillId="6" borderId="59" xfId="0" applyFont="1" applyFill="1" applyBorder="1" applyAlignment="1">
      <alignment horizontal="left"/>
    </xf>
    <xf numFmtId="0" fontId="4" fillId="6" borderId="64" xfId="0" applyFont="1" applyFill="1" applyBorder="1" applyAlignment="1">
      <alignment horizontal="left"/>
    </xf>
    <xf numFmtId="0" fontId="10" fillId="6" borderId="49" xfId="0" applyFont="1" applyFill="1" applyBorder="1" applyAlignment="1">
      <alignment horizontal="left"/>
    </xf>
    <xf numFmtId="0" fontId="10" fillId="6" borderId="4" xfId="0" applyFont="1" applyFill="1" applyBorder="1" applyAlignment="1">
      <alignment horizontal="left"/>
    </xf>
    <xf numFmtId="0" fontId="10" fillId="6" borderId="41" xfId="0" applyFont="1" applyFill="1" applyBorder="1" applyAlignment="1">
      <alignment horizontal="left"/>
    </xf>
    <xf numFmtId="0" fontId="10" fillId="6" borderId="14" xfId="0" applyFont="1" applyFill="1" applyBorder="1" applyAlignment="1">
      <alignment horizontal="left"/>
    </xf>
    <xf numFmtId="0" fontId="10" fillId="6" borderId="41" xfId="0" applyFont="1" applyFill="1" applyBorder="1" applyAlignment="1">
      <alignment horizontal="left" vertical="center"/>
    </xf>
    <xf numFmtId="0" fontId="10" fillId="6" borderId="24" xfId="0" applyFont="1" applyFill="1" applyBorder="1" applyAlignment="1">
      <alignment horizontal="left" vertical="center"/>
    </xf>
    <xf numFmtId="0" fontId="10" fillId="6" borderId="49" xfId="0" applyFont="1" applyFill="1" applyBorder="1" applyAlignment="1">
      <alignment horizontal="left" vertical="center"/>
    </xf>
    <xf numFmtId="0" fontId="10" fillId="6" borderId="26" xfId="0" applyFont="1" applyFill="1" applyBorder="1" applyAlignment="1">
      <alignment horizontal="left" vertical="center"/>
    </xf>
    <xf numFmtId="0" fontId="12" fillId="6" borderId="41" xfId="0" applyFont="1" applyFill="1" applyBorder="1" applyAlignment="1">
      <alignment horizontal="left" vertical="center"/>
    </xf>
    <xf numFmtId="0" fontId="12" fillId="6" borderId="24" xfId="0" applyFont="1" applyFill="1" applyBorder="1" applyAlignment="1">
      <alignment horizontal="left" vertical="center"/>
    </xf>
    <xf numFmtId="0" fontId="12" fillId="6" borderId="49" xfId="0" applyFont="1" applyFill="1" applyBorder="1" applyAlignment="1">
      <alignment horizontal="left" vertical="center"/>
    </xf>
    <xf numFmtId="1" fontId="11" fillId="11" borderId="64" xfId="1" applyNumberFormat="1" applyFont="1" applyFill="1" applyBorder="1" applyAlignment="1">
      <alignment horizontal="center"/>
    </xf>
    <xf numFmtId="9" fontId="23" fillId="14" borderId="13" xfId="1" applyFont="1" applyFill="1" applyBorder="1" applyAlignment="1">
      <alignment horizontal="center"/>
    </xf>
    <xf numFmtId="2" fontId="11" fillId="11" borderId="64" xfId="0" applyNumberFormat="1" applyFont="1" applyFill="1" applyBorder="1" applyAlignment="1">
      <alignment horizontal="center"/>
    </xf>
    <xf numFmtId="0" fontId="10" fillId="23" borderId="41" xfId="0" applyFont="1" applyFill="1" applyBorder="1" applyAlignment="1">
      <alignment horizontal="left" vertical="center"/>
    </xf>
    <xf numFmtId="0" fontId="10" fillId="23" borderId="24" xfId="0" applyFont="1" applyFill="1" applyBorder="1" applyAlignment="1">
      <alignment horizontal="left" vertical="center"/>
    </xf>
    <xf numFmtId="0" fontId="10" fillId="23" borderId="49" xfId="0" applyFont="1" applyFill="1" applyBorder="1" applyAlignment="1">
      <alignment horizontal="left" vertical="center"/>
    </xf>
    <xf numFmtId="0" fontId="10" fillId="23" borderId="26" xfId="0" applyFont="1" applyFill="1" applyBorder="1" applyAlignment="1">
      <alignment horizontal="left" vertical="center"/>
    </xf>
    <xf numFmtId="0" fontId="10" fillId="23" borderId="41" xfId="0" quotePrefix="1" applyFont="1" applyFill="1" applyBorder="1" applyAlignment="1">
      <alignment horizontal="left" vertical="center"/>
    </xf>
    <xf numFmtId="0" fontId="10" fillId="23" borderId="24" xfId="0" quotePrefix="1" applyFont="1" applyFill="1" applyBorder="1" applyAlignment="1">
      <alignment horizontal="left" vertical="center"/>
    </xf>
    <xf numFmtId="0" fontId="10" fillId="23" borderId="49" xfId="0" quotePrefix="1" applyFont="1" applyFill="1" applyBorder="1" applyAlignment="1">
      <alignment horizontal="left" vertical="center"/>
    </xf>
    <xf numFmtId="0" fontId="23" fillId="14" borderId="41" xfId="0" quotePrefix="1" applyFont="1" applyFill="1" applyBorder="1" applyAlignment="1">
      <alignment horizontal="left" vertical="center"/>
    </xf>
    <xf numFmtId="0" fontId="23" fillId="14" borderId="14" xfId="0" quotePrefix="1" applyFont="1" applyFill="1" applyBorder="1" applyAlignment="1">
      <alignment horizontal="left" vertical="center"/>
    </xf>
    <xf numFmtId="0" fontId="23" fillId="14" borderId="49" xfId="0" quotePrefix="1" applyFont="1" applyFill="1" applyBorder="1" applyAlignment="1">
      <alignment horizontal="left" vertical="center"/>
    </xf>
    <xf numFmtId="0" fontId="23" fillId="14" borderId="4" xfId="0" quotePrefix="1" applyFont="1" applyFill="1" applyBorder="1" applyAlignment="1">
      <alignment horizontal="left" vertical="center"/>
    </xf>
    <xf numFmtId="0" fontId="11" fillId="13" borderId="4" xfId="0" quotePrefix="1" applyFont="1" applyFill="1" applyBorder="1" applyAlignment="1">
      <alignment horizontal="center"/>
    </xf>
    <xf numFmtId="0" fontId="11" fillId="13" borderId="0" xfId="0" quotePrefix="1" applyFont="1" applyFill="1" applyBorder="1" applyAlignment="1">
      <alignment horizontal="center"/>
    </xf>
    <xf numFmtId="168" fontId="23" fillId="14" borderId="14" xfId="0" applyNumberFormat="1" applyFont="1" applyFill="1" applyBorder="1" applyAlignment="1">
      <alignment horizontal="center"/>
    </xf>
    <xf numFmtId="0" fontId="4" fillId="23" borderId="41" xfId="0" quotePrefix="1" applyFont="1" applyFill="1" applyBorder="1" applyAlignment="1">
      <alignment horizontal="left" vertical="center"/>
    </xf>
    <xf numFmtId="0" fontId="0" fillId="13" borderId="4" xfId="0" applyFont="1" applyFill="1" applyBorder="1" applyAlignment="1">
      <alignment horizontal="center"/>
    </xf>
    <xf numFmtId="0" fontId="0" fillId="13" borderId="0" xfId="0" applyFont="1" applyFill="1" applyBorder="1" applyAlignment="1">
      <alignment horizontal="center"/>
    </xf>
    <xf numFmtId="0" fontId="0" fillId="13" borderId="14" xfId="0" applyFont="1" applyFill="1" applyBorder="1" applyAlignment="1">
      <alignment horizontal="center"/>
    </xf>
    <xf numFmtId="0" fontId="11" fillId="13" borderId="14" xfId="0" quotePrefix="1" applyFont="1" applyFill="1" applyBorder="1" applyAlignment="1">
      <alignment horizontal="center"/>
    </xf>
    <xf numFmtId="0" fontId="4" fillId="0" borderId="0" xfId="0" applyFont="1" applyAlignment="1">
      <alignment horizontal="center" wrapText="1"/>
    </xf>
  </cellXfs>
  <cellStyles count="3">
    <cellStyle name="Comma" xfId="2" builtinId="3"/>
    <cellStyle name="Normal" xfId="0" builtinId="0"/>
    <cellStyle name="Percent" xfId="1" builtinId="5"/>
  </cellStyles>
  <dxfs count="7">
    <dxf>
      <font>
        <color theme="8" tint="0.59996337778862885"/>
      </font>
    </dxf>
    <dxf>
      <font>
        <color theme="8" tint="0.59996337778862885"/>
      </font>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theme="7" tint="0.39994506668294322"/>
        </patternFill>
      </fill>
    </dxf>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strRef>
              <c:f>'2. Database - clean'!$AP$88:$AP$96</c:f>
              <c:strCache>
                <c:ptCount val="9"/>
                <c:pt idx="0">
                  <c:v>Arid</c:v>
                </c:pt>
                <c:pt idx="1">
                  <c:v>Moderate</c:v>
                </c:pt>
                <c:pt idx="2">
                  <c:v>Tropical</c:v>
                </c:pt>
                <c:pt idx="3">
                  <c:v>Arid</c:v>
                </c:pt>
                <c:pt idx="4">
                  <c:v>Moderate</c:v>
                </c:pt>
                <c:pt idx="5">
                  <c:v>Tropical</c:v>
                </c:pt>
                <c:pt idx="6">
                  <c:v>Arid</c:v>
                </c:pt>
                <c:pt idx="7">
                  <c:v>Moderate</c:v>
                </c:pt>
                <c:pt idx="8">
                  <c:v>Tropical</c:v>
                </c:pt>
              </c:strCache>
            </c:strRef>
          </c:xVal>
          <c:yVal>
            <c:numRef>
              <c:f>'2. Database - clean'!$AS$88:$AS$96</c:f>
              <c:numCache>
                <c:formatCode>0.00</c:formatCode>
                <c:ptCount val="9"/>
                <c:pt idx="0">
                  <c:v>0.57777253330402578</c:v>
                </c:pt>
                <c:pt idx="1">
                  <c:v>0</c:v>
                </c:pt>
                <c:pt idx="2">
                  <c:v>0.85666938150065064</c:v>
                </c:pt>
                <c:pt idx="3">
                  <c:v>0.72523827170991018</c:v>
                </c:pt>
                <c:pt idx="4">
                  <c:v>0.71878984307338556</c:v>
                </c:pt>
                <c:pt idx="5">
                  <c:v>0.98403978247452806</c:v>
                </c:pt>
                <c:pt idx="6">
                  <c:v>1.2394363203635113</c:v>
                </c:pt>
                <c:pt idx="7">
                  <c:v>1.0528297500266874</c:v>
                </c:pt>
                <c:pt idx="8">
                  <c:v>1.5544663159847858</c:v>
                </c:pt>
              </c:numCache>
            </c:numRef>
          </c:yVal>
          <c:smooth val="0"/>
          <c:extLst>
            <c:ext xmlns:c16="http://schemas.microsoft.com/office/drawing/2014/chart" uri="{C3380CC4-5D6E-409C-BE32-E72D297353CC}">
              <c16:uniqueId val="{00000000-DCCE-4FFA-89BE-522A8C4F151C}"/>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strRef>
              <c:f>'2. Database - clean'!$AP$88:$AP$96</c:f>
              <c:strCache>
                <c:ptCount val="9"/>
                <c:pt idx="0">
                  <c:v>Arid</c:v>
                </c:pt>
                <c:pt idx="1">
                  <c:v>Moderate</c:v>
                </c:pt>
                <c:pt idx="2">
                  <c:v>Tropical</c:v>
                </c:pt>
                <c:pt idx="3">
                  <c:v>Arid</c:v>
                </c:pt>
                <c:pt idx="4">
                  <c:v>Moderate</c:v>
                </c:pt>
                <c:pt idx="5">
                  <c:v>Tropical</c:v>
                </c:pt>
                <c:pt idx="6">
                  <c:v>Arid</c:v>
                </c:pt>
                <c:pt idx="7">
                  <c:v>Moderate</c:v>
                </c:pt>
                <c:pt idx="8">
                  <c:v>Tropical</c:v>
                </c:pt>
              </c:strCache>
            </c:strRef>
          </c:xVal>
          <c:yVal>
            <c:numRef>
              <c:f>'2. Database - clean'!$AT$88:$AT$96</c:f>
              <c:numCache>
                <c:formatCode>0.00</c:formatCode>
                <c:ptCount val="9"/>
                <c:pt idx="0">
                  <c:v>0.5113799146151542</c:v>
                </c:pt>
                <c:pt idx="1">
                  <c:v>0.87912841145324361</c:v>
                </c:pt>
                <c:pt idx="2">
                  <c:v>0.8663526149651295</c:v>
                </c:pt>
                <c:pt idx="3">
                  <c:v>0.63526254699320661</c:v>
                </c:pt>
                <c:pt idx="4">
                  <c:v>1.0920987270572973</c:v>
                </c:pt>
                <c:pt idx="5">
                  <c:v>1.0762279726828043</c:v>
                </c:pt>
                <c:pt idx="6">
                  <c:v>0.87388990370600994</c:v>
                </c:pt>
                <c:pt idx="7">
                  <c:v>1.5023301089333125</c:v>
                </c:pt>
                <c:pt idx="8">
                  <c:v>1.4804977310012073</c:v>
                </c:pt>
              </c:numCache>
            </c:numRef>
          </c:yVal>
          <c:smooth val="0"/>
          <c:extLst>
            <c:ext xmlns:c16="http://schemas.microsoft.com/office/drawing/2014/chart" uri="{C3380CC4-5D6E-409C-BE32-E72D297353CC}">
              <c16:uniqueId val="{00000004-DCCE-4FFA-89BE-522A8C4F151C}"/>
            </c:ext>
          </c:extLst>
        </c:ser>
        <c:dLbls>
          <c:showLegendKey val="0"/>
          <c:showVal val="0"/>
          <c:showCatName val="0"/>
          <c:showSerName val="0"/>
          <c:showPercent val="0"/>
          <c:showBubbleSize val="0"/>
        </c:dLbls>
        <c:axId val="1336331856"/>
        <c:axId val="1338350592"/>
      </c:scatterChart>
      <c:valAx>
        <c:axId val="1336331856"/>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8350592"/>
        <c:crosses val="autoZero"/>
        <c:crossBetween val="midCat"/>
      </c:valAx>
      <c:valAx>
        <c:axId val="13383505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633185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Factors Water Access &amp; Sanitation Interface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'2. Database - clean'!$B$110:$B$113</c:f>
              <c:strCache>
                <c:ptCount val="4"/>
                <c:pt idx="0">
                  <c:v>Water Access</c:v>
                </c:pt>
              </c:strCache>
            </c:strRef>
          </c:tx>
          <c:spPr>
            <a:ln w="25400" cap="rnd">
              <a:noFill/>
              <a:round/>
            </a:ln>
            <a:effectLst/>
          </c:spPr>
          <c:marker>
            <c:symbol val="circle"/>
            <c:size val="5"/>
            <c:spPr>
              <a:solidFill>
                <a:schemeClr val="accent1"/>
              </a:solidFill>
              <a:ln w="9525">
                <a:solidFill>
                  <a:schemeClr val="accent1"/>
                </a:solidFill>
              </a:ln>
              <a:effectLst/>
            </c:spPr>
          </c:marker>
          <c:xVal>
            <c:strRef>
              <c:f>'2. Database - clean'!$O$110:$O$113</c:f>
              <c:strCache>
                <c:ptCount val="4"/>
                <c:pt idx="0">
                  <c:v>In house</c:v>
                </c:pt>
                <c:pt idx="1">
                  <c:v>Yard tap</c:v>
                </c:pt>
                <c:pt idx="2">
                  <c:v>Public - unltd</c:v>
                </c:pt>
                <c:pt idx="3">
                  <c:v>Public - ltd</c:v>
                </c:pt>
              </c:strCache>
            </c:strRef>
          </c:xVal>
          <c:yVal>
            <c:numRef>
              <c:f>'2. Database - clean'!$BI$110:$BI$113</c:f>
              <c:numCache>
                <c:formatCode>0.00</c:formatCode>
                <c:ptCount val="4"/>
                <c:pt idx="0">
                  <c:v>1.1483579077634425</c:v>
                </c:pt>
                <c:pt idx="1">
                  <c:v>0</c:v>
                </c:pt>
                <c:pt idx="2">
                  <c:v>0.40888327536691493</c:v>
                </c:pt>
                <c:pt idx="3">
                  <c:v>0</c:v>
                </c:pt>
              </c:numCache>
            </c:numRef>
          </c:yVal>
          <c:smooth val="0"/>
          <c:extLst>
            <c:ext xmlns:c16="http://schemas.microsoft.com/office/drawing/2014/chart" uri="{C3380CC4-5D6E-409C-BE32-E72D297353CC}">
              <c16:uniqueId val="{00000000-26B0-450C-B4C9-4076372092D1}"/>
            </c:ext>
          </c:extLst>
        </c:ser>
        <c:ser>
          <c:idx val="1"/>
          <c:order val="1"/>
          <c:tx>
            <c:strRef>
              <c:f>'2. Database - clean'!$B$114:$B$118</c:f>
              <c:strCache>
                <c:ptCount val="5"/>
                <c:pt idx="0">
                  <c:v>Sanitation Interface</c:v>
                </c:pt>
              </c:strCache>
            </c:strRef>
          </c:tx>
          <c:spPr>
            <a:ln w="25400" cap="rnd">
              <a:noFill/>
              <a:round/>
            </a:ln>
            <a:effectLst/>
          </c:spPr>
          <c:marker>
            <c:symbol val="circle"/>
            <c:size val="5"/>
            <c:spPr>
              <a:solidFill>
                <a:schemeClr val="accent2"/>
              </a:solidFill>
              <a:ln w="9525">
                <a:solidFill>
                  <a:schemeClr val="accent2"/>
                </a:solidFill>
              </a:ln>
              <a:effectLst/>
            </c:spPr>
          </c:marker>
          <c:xVal>
            <c:strRef>
              <c:f>'2. Database - clean'!$O$114:$O$117</c:f>
              <c:strCache>
                <c:ptCount val="4"/>
                <c:pt idx="0">
                  <c:v>Private - full flush</c:v>
                </c:pt>
                <c:pt idx="1">
                  <c:v>Private - pour flush</c:v>
                </c:pt>
                <c:pt idx="2">
                  <c:v>Shared - full flush</c:v>
                </c:pt>
                <c:pt idx="3">
                  <c:v>Shared - pour flush</c:v>
                </c:pt>
              </c:strCache>
            </c:strRef>
          </c:xVal>
          <c:yVal>
            <c:numRef>
              <c:f>'2. Database - clean'!$BI$114:$BI$117</c:f>
              <c:numCache>
                <c:formatCode>0.00</c:formatCode>
                <c:ptCount val="4"/>
                <c:pt idx="0">
                  <c:v>1.0429454003607486</c:v>
                </c:pt>
                <c:pt idx="1">
                  <c:v>0.86611624625828054</c:v>
                </c:pt>
                <c:pt idx="2">
                  <c:v>0.5021529056854086</c:v>
                </c:pt>
                <c:pt idx="3">
                  <c:v>0.1452198690152367</c:v>
                </c:pt>
              </c:numCache>
            </c:numRef>
          </c:yVal>
          <c:smooth val="0"/>
          <c:extLst>
            <c:ext xmlns:c16="http://schemas.microsoft.com/office/drawing/2014/chart" uri="{C3380CC4-5D6E-409C-BE32-E72D297353CC}">
              <c16:uniqueId val="{00000001-26B0-450C-B4C9-4076372092D1}"/>
            </c:ext>
          </c:extLst>
        </c:ser>
        <c:ser>
          <c:idx val="2"/>
          <c:order val="2"/>
          <c:tx>
            <c:strRef>
              <c:f>'2. Database - clean'!$B$110:$B$113</c:f>
              <c:strCache>
                <c:ptCount val="4"/>
                <c:pt idx="0">
                  <c:v>Water Access</c:v>
                </c:pt>
              </c:strCache>
            </c:strRef>
          </c:tx>
          <c:spPr>
            <a:ln w="25400" cap="rnd">
              <a:noFill/>
              <a:round/>
            </a:ln>
            <a:effectLst/>
          </c:spPr>
          <c:marker>
            <c:symbol val="circle"/>
            <c:size val="5"/>
            <c:spPr>
              <a:solidFill>
                <a:schemeClr val="accent3"/>
              </a:solidFill>
              <a:ln w="9525">
                <a:solidFill>
                  <a:schemeClr val="accent3"/>
                </a:solidFill>
              </a:ln>
              <a:effectLst/>
            </c:spPr>
          </c:marker>
          <c:xVal>
            <c:strRef>
              <c:f>'2. Database - clean'!$O$110:$O$113</c:f>
              <c:strCache>
                <c:ptCount val="4"/>
                <c:pt idx="0">
                  <c:v>In house</c:v>
                </c:pt>
                <c:pt idx="1">
                  <c:v>Yard tap</c:v>
                </c:pt>
                <c:pt idx="2">
                  <c:v>Public - unltd</c:v>
                </c:pt>
                <c:pt idx="3">
                  <c:v>Public - ltd</c:v>
                </c:pt>
              </c:strCache>
            </c:strRef>
          </c:xVal>
          <c:yVal>
            <c:numRef>
              <c:f>'2. Database - clean'!$T$110:$T$113</c:f>
              <c:numCache>
                <c:formatCode>0.00</c:formatCode>
                <c:ptCount val="4"/>
                <c:pt idx="0">
                  <c:v>1.1424240629304028</c:v>
                </c:pt>
                <c:pt idx="1">
                  <c:v>0</c:v>
                </c:pt>
                <c:pt idx="2">
                  <c:v>0.38099280537705094</c:v>
                </c:pt>
                <c:pt idx="3">
                  <c:v>0</c:v>
                </c:pt>
              </c:numCache>
            </c:numRef>
          </c:yVal>
          <c:smooth val="0"/>
          <c:extLst>
            <c:ext xmlns:c16="http://schemas.microsoft.com/office/drawing/2014/chart" uri="{C3380CC4-5D6E-409C-BE32-E72D297353CC}">
              <c16:uniqueId val="{00000002-26B0-450C-B4C9-4076372092D1}"/>
            </c:ext>
          </c:extLst>
        </c:ser>
        <c:ser>
          <c:idx val="3"/>
          <c:order val="3"/>
          <c:tx>
            <c:strRef>
              <c:f>'2. Database - clean'!$B$110:$B$113</c:f>
              <c:strCache>
                <c:ptCount val="4"/>
                <c:pt idx="0">
                  <c:v>Water Access</c:v>
                </c:pt>
              </c:strCache>
            </c:strRef>
          </c:tx>
          <c:spPr>
            <a:ln w="25400" cap="rnd">
              <a:noFill/>
              <a:round/>
            </a:ln>
            <a:effectLst/>
          </c:spPr>
          <c:marker>
            <c:symbol val="circle"/>
            <c:size val="5"/>
            <c:spPr>
              <a:solidFill>
                <a:schemeClr val="accent4"/>
              </a:solidFill>
              <a:ln w="9525">
                <a:solidFill>
                  <a:schemeClr val="accent4"/>
                </a:solidFill>
              </a:ln>
              <a:effectLst/>
            </c:spPr>
          </c:marker>
          <c:xVal>
            <c:strRef>
              <c:f>'2. Database - clean'!$O$110:$O$113</c:f>
              <c:strCache>
                <c:ptCount val="4"/>
                <c:pt idx="0">
                  <c:v>In house</c:v>
                </c:pt>
                <c:pt idx="1">
                  <c:v>Yard tap</c:v>
                </c:pt>
                <c:pt idx="2">
                  <c:v>Public - unltd</c:v>
                </c:pt>
                <c:pt idx="3">
                  <c:v>Public - ltd</c:v>
                </c:pt>
              </c:strCache>
            </c:strRef>
          </c:xVal>
          <c:yVal>
            <c:numRef>
              <c:f>'2. Database - clean'!$U$110:$U$113</c:f>
              <c:numCache>
                <c:formatCode>0.00</c:formatCode>
                <c:ptCount val="4"/>
                <c:pt idx="0">
                  <c:v>1.1542917525964824</c:v>
                </c:pt>
                <c:pt idx="1">
                  <c:v>0</c:v>
                </c:pt>
                <c:pt idx="2">
                  <c:v>0.43677374535677893</c:v>
                </c:pt>
                <c:pt idx="3">
                  <c:v>0</c:v>
                </c:pt>
              </c:numCache>
            </c:numRef>
          </c:yVal>
          <c:smooth val="0"/>
          <c:extLst>
            <c:ext xmlns:c16="http://schemas.microsoft.com/office/drawing/2014/chart" uri="{C3380CC4-5D6E-409C-BE32-E72D297353CC}">
              <c16:uniqueId val="{00000004-26B0-450C-B4C9-4076372092D1}"/>
            </c:ext>
          </c:extLst>
        </c:ser>
        <c:ser>
          <c:idx val="4"/>
          <c:order val="4"/>
          <c:tx>
            <c:strRef>
              <c:f>'2. Database - clean'!$B$114:$B$118</c:f>
              <c:strCache>
                <c:ptCount val="5"/>
                <c:pt idx="0">
                  <c:v>Sanitation Interface</c:v>
                </c:pt>
              </c:strCache>
            </c:strRef>
          </c:tx>
          <c:spPr>
            <a:ln w="25400" cap="rnd">
              <a:noFill/>
              <a:round/>
            </a:ln>
            <a:effectLst/>
          </c:spPr>
          <c:marker>
            <c:symbol val="circle"/>
            <c:size val="5"/>
            <c:spPr>
              <a:solidFill>
                <a:schemeClr val="accent5"/>
              </a:solidFill>
              <a:ln w="9525">
                <a:solidFill>
                  <a:schemeClr val="accent5"/>
                </a:solidFill>
              </a:ln>
              <a:effectLst/>
            </c:spPr>
          </c:marker>
          <c:xVal>
            <c:strRef>
              <c:f>'2. Database - clean'!$O$114:$O$117</c:f>
              <c:strCache>
                <c:ptCount val="4"/>
                <c:pt idx="0">
                  <c:v>Private - full flush</c:v>
                </c:pt>
                <c:pt idx="1">
                  <c:v>Private - pour flush</c:v>
                </c:pt>
                <c:pt idx="2">
                  <c:v>Shared - full flush</c:v>
                </c:pt>
                <c:pt idx="3">
                  <c:v>Shared - pour flush</c:v>
                </c:pt>
              </c:strCache>
            </c:strRef>
          </c:xVal>
          <c:yVal>
            <c:numRef>
              <c:f>'2. Database - clean'!$T$114:$T$117</c:f>
              <c:numCache>
                <c:formatCode>0.00</c:formatCode>
                <c:ptCount val="4"/>
                <c:pt idx="0">
                  <c:v>1.0364850435590451</c:v>
                </c:pt>
                <c:pt idx="1">
                  <c:v>0</c:v>
                </c:pt>
                <c:pt idx="2">
                  <c:v>0.47224384398009867</c:v>
                </c:pt>
                <c:pt idx="3">
                  <c:v>0</c:v>
                </c:pt>
              </c:numCache>
            </c:numRef>
          </c:yVal>
          <c:smooth val="0"/>
          <c:extLst>
            <c:ext xmlns:c16="http://schemas.microsoft.com/office/drawing/2014/chart" uri="{C3380CC4-5D6E-409C-BE32-E72D297353CC}">
              <c16:uniqueId val="{00000005-26B0-450C-B4C9-4076372092D1}"/>
            </c:ext>
          </c:extLst>
        </c:ser>
        <c:ser>
          <c:idx val="5"/>
          <c:order val="5"/>
          <c:tx>
            <c:strRef>
              <c:f>'2. Database - clean'!$B$114:$B$118</c:f>
              <c:strCache>
                <c:ptCount val="5"/>
                <c:pt idx="0">
                  <c:v>Sanitation Interface</c:v>
                </c:pt>
              </c:strCache>
            </c:strRef>
          </c:tx>
          <c:spPr>
            <a:ln w="25400" cap="rnd">
              <a:noFill/>
              <a:round/>
            </a:ln>
            <a:effectLst/>
          </c:spPr>
          <c:marker>
            <c:symbol val="circle"/>
            <c:size val="5"/>
            <c:spPr>
              <a:solidFill>
                <a:schemeClr val="accent6"/>
              </a:solidFill>
              <a:ln w="9525">
                <a:solidFill>
                  <a:schemeClr val="accent6"/>
                </a:solidFill>
              </a:ln>
              <a:effectLst/>
            </c:spPr>
          </c:marker>
          <c:xVal>
            <c:strRef>
              <c:f>'2. Database - clean'!$O$114:$O$117</c:f>
              <c:strCache>
                <c:ptCount val="4"/>
                <c:pt idx="0">
                  <c:v>Private - full flush</c:v>
                </c:pt>
                <c:pt idx="1">
                  <c:v>Private - pour flush</c:v>
                </c:pt>
                <c:pt idx="2">
                  <c:v>Shared - full flush</c:v>
                </c:pt>
                <c:pt idx="3">
                  <c:v>Shared - pour flush</c:v>
                </c:pt>
              </c:strCache>
            </c:strRef>
          </c:xVal>
          <c:yVal>
            <c:numRef>
              <c:f>'2. Database - clean'!$U$114:$U$117</c:f>
              <c:numCache>
                <c:formatCode>0.00</c:formatCode>
                <c:ptCount val="4"/>
                <c:pt idx="0">
                  <c:v>1.0494057571624522</c:v>
                </c:pt>
                <c:pt idx="1">
                  <c:v>0</c:v>
                </c:pt>
                <c:pt idx="2">
                  <c:v>0.53206196739071843</c:v>
                </c:pt>
                <c:pt idx="3">
                  <c:v>0</c:v>
                </c:pt>
              </c:numCache>
            </c:numRef>
          </c:yVal>
          <c:smooth val="0"/>
          <c:extLst>
            <c:ext xmlns:c16="http://schemas.microsoft.com/office/drawing/2014/chart" uri="{C3380CC4-5D6E-409C-BE32-E72D297353CC}">
              <c16:uniqueId val="{00000006-26B0-450C-B4C9-4076372092D1}"/>
            </c:ext>
          </c:extLst>
        </c:ser>
        <c:dLbls>
          <c:showLegendKey val="0"/>
          <c:showVal val="0"/>
          <c:showCatName val="0"/>
          <c:showSerName val="0"/>
          <c:showPercent val="0"/>
          <c:showBubbleSize val="0"/>
        </c:dLbls>
        <c:axId val="1250569616"/>
        <c:axId val="1338801920"/>
      </c:scatterChart>
      <c:valAx>
        <c:axId val="1250569616"/>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8801920"/>
        <c:crosses val="autoZero"/>
        <c:crossBetween val="midCat"/>
      </c:valAx>
      <c:valAx>
        <c:axId val="13388019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56961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'2. Database - clean'!$BI$95:$BI$97</c:f>
              <c:numCache>
                <c:formatCode>0.00</c:formatCode>
                <c:ptCount val="3"/>
                <c:pt idx="0">
                  <c:v>0.55933972137713228</c:v>
                </c:pt>
                <c:pt idx="1">
                  <c:v>1.2897368700819904</c:v>
                </c:pt>
                <c:pt idx="2">
                  <c:v>1.4998084297642109</c:v>
                </c:pt>
              </c:numCache>
            </c:numRef>
          </c:yVal>
          <c:smooth val="0"/>
          <c:extLst>
            <c:ext xmlns:c16="http://schemas.microsoft.com/office/drawing/2014/chart" uri="{C3380CC4-5D6E-409C-BE32-E72D297353CC}">
              <c16:uniqueId val="{00000000-BEFB-4953-A3F9-E3CFEB636B98}"/>
            </c:ext>
          </c:extLst>
        </c:ser>
        <c:dLbls>
          <c:showLegendKey val="0"/>
          <c:showVal val="0"/>
          <c:showCatName val="0"/>
          <c:showSerName val="0"/>
          <c:showPercent val="0"/>
          <c:showBubbleSize val="0"/>
        </c:dLbls>
        <c:axId val="1336331024"/>
        <c:axId val="1342958592"/>
      </c:scatterChart>
      <c:valAx>
        <c:axId val="1336331024"/>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2958592"/>
        <c:crosses val="autoZero"/>
        <c:crossBetween val="midCat"/>
      </c:valAx>
      <c:valAx>
        <c:axId val="13429585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633102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'2. Database - clean'!$BL$95:$BL$97</c:f>
              <c:numCache>
                <c:formatCode>0.00</c:formatCode>
                <c:ptCount val="3"/>
                <c:pt idx="0">
                  <c:v>0.76608196008269891</c:v>
                </c:pt>
                <c:pt idx="1">
                  <c:v>0</c:v>
                </c:pt>
                <c:pt idx="2">
                  <c:v>0</c:v>
                </c:pt>
              </c:numCache>
            </c:numRef>
          </c:yVal>
          <c:smooth val="0"/>
          <c:extLst>
            <c:ext xmlns:c16="http://schemas.microsoft.com/office/drawing/2014/chart" uri="{C3380CC4-5D6E-409C-BE32-E72D297353CC}">
              <c16:uniqueId val="{00000000-60E7-4751-96B5-28E1C845B442}"/>
            </c:ext>
          </c:extLst>
        </c:ser>
        <c:dLbls>
          <c:showLegendKey val="0"/>
          <c:showVal val="0"/>
          <c:showCatName val="0"/>
          <c:showSerName val="0"/>
          <c:showPercent val="0"/>
          <c:showBubbleSize val="0"/>
        </c:dLbls>
        <c:axId val="1336322288"/>
        <c:axId val="1310871376"/>
      </c:scatterChart>
      <c:valAx>
        <c:axId val="1336322288"/>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0871376"/>
        <c:crosses val="autoZero"/>
        <c:crossBetween val="midCat"/>
      </c:valAx>
      <c:valAx>
        <c:axId val="13108713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632228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'2. Database - clean'!$BM$95:$BM$97</c:f>
              <c:numCache>
                <c:formatCode>0.00</c:formatCode>
                <c:ptCount val="3"/>
                <c:pt idx="0">
                  <c:v>0</c:v>
                </c:pt>
                <c:pt idx="1">
                  <c:v>0</c:v>
                </c:pt>
                <c:pt idx="2">
                  <c:v>0</c:v>
                </c:pt>
              </c:numCache>
            </c:numRef>
          </c:yVal>
          <c:smooth val="0"/>
          <c:extLst>
            <c:ext xmlns:c16="http://schemas.microsoft.com/office/drawing/2014/chart" uri="{C3380CC4-5D6E-409C-BE32-E72D297353CC}">
              <c16:uniqueId val="{00000000-7BC4-4475-A19B-B63AED5C6267}"/>
            </c:ext>
          </c:extLst>
        </c:ser>
        <c:dLbls>
          <c:showLegendKey val="0"/>
          <c:showVal val="0"/>
          <c:showCatName val="0"/>
          <c:showSerName val="0"/>
          <c:showPercent val="0"/>
          <c:showBubbleSize val="0"/>
        </c:dLbls>
        <c:axId val="1336327696"/>
        <c:axId val="1082863152"/>
      </c:scatterChart>
      <c:valAx>
        <c:axId val="1336327696"/>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2863152"/>
        <c:crosses val="autoZero"/>
        <c:crossBetween val="midCat"/>
      </c:valAx>
      <c:valAx>
        <c:axId val="108286315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632769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442038495188101E-2"/>
          <c:y val="0.14856481481481484"/>
          <c:w val="0.8680719597550306"/>
          <c:h val="0.72088764946048411"/>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exp"/>
            <c:dispRSqr val="0"/>
            <c:dispEq val="0"/>
          </c:trendline>
          <c:xVal>
            <c:strRef>
              <c:f>'2. Database - clean'!$O$88:$O$91</c:f>
              <c:strCache>
                <c:ptCount val="4"/>
                <c:pt idx="0">
                  <c:v>LI</c:v>
                </c:pt>
                <c:pt idx="1">
                  <c:v>LMI</c:v>
                </c:pt>
                <c:pt idx="2">
                  <c:v>UMI</c:v>
                </c:pt>
                <c:pt idx="3">
                  <c:v>HI</c:v>
                </c:pt>
              </c:strCache>
            </c:strRef>
          </c:xVal>
          <c:yVal>
            <c:numRef>
              <c:f>'2. Database - clean'!$T$88:$T$91</c:f>
              <c:numCache>
                <c:formatCode>0.00</c:formatCode>
                <c:ptCount val="4"/>
                <c:pt idx="0">
                  <c:v>0.73370969247740425</c:v>
                </c:pt>
                <c:pt idx="1">
                  <c:v>0.92042392110471904</c:v>
                </c:pt>
                <c:pt idx="2">
                  <c:v>1.0208226714567756</c:v>
                </c:pt>
                <c:pt idx="3">
                  <c:v>0</c:v>
                </c:pt>
              </c:numCache>
            </c:numRef>
          </c:yVal>
          <c:smooth val="0"/>
          <c:extLst>
            <c:ext xmlns:c16="http://schemas.microsoft.com/office/drawing/2014/chart" uri="{C3380CC4-5D6E-409C-BE32-E72D297353CC}">
              <c16:uniqueId val="{00000000-68BD-4CB6-B844-F8D0B0F22250}"/>
            </c:ext>
          </c:extLst>
        </c:ser>
        <c:ser>
          <c:idx val="1"/>
          <c:order val="1"/>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0"/>
          </c:trendline>
          <c:xVal>
            <c:strRef>
              <c:f>'2. Database - clean'!$O$88:$O$91</c:f>
              <c:strCache>
                <c:ptCount val="4"/>
                <c:pt idx="0">
                  <c:v>LI</c:v>
                </c:pt>
                <c:pt idx="1">
                  <c:v>LMI</c:v>
                </c:pt>
                <c:pt idx="2">
                  <c:v>UMI</c:v>
                </c:pt>
                <c:pt idx="3">
                  <c:v>HI</c:v>
                </c:pt>
              </c:strCache>
            </c:strRef>
          </c:xVal>
          <c:yVal>
            <c:numRef>
              <c:f>'2. Database - clean'!$U$88:$U$91</c:f>
              <c:numCache>
                <c:formatCode>0.00</c:formatCode>
                <c:ptCount val="4"/>
                <c:pt idx="0">
                  <c:v>0</c:v>
                </c:pt>
                <c:pt idx="1">
                  <c:v>0.90248024339523658</c:v>
                </c:pt>
                <c:pt idx="2">
                  <c:v>1.4868295619704004</c:v>
                </c:pt>
                <c:pt idx="3">
                  <c:v>2.0607069362970991</c:v>
                </c:pt>
              </c:numCache>
            </c:numRef>
          </c:yVal>
          <c:smooth val="0"/>
          <c:extLst>
            <c:ext xmlns:c16="http://schemas.microsoft.com/office/drawing/2014/chart" uri="{C3380CC4-5D6E-409C-BE32-E72D297353CC}">
              <c16:uniqueId val="{00000002-68BD-4CB6-B844-F8D0B0F22250}"/>
            </c:ext>
          </c:extLst>
        </c:ser>
        <c:dLbls>
          <c:showLegendKey val="0"/>
          <c:showVal val="0"/>
          <c:showCatName val="0"/>
          <c:showSerName val="0"/>
          <c:showPercent val="0"/>
          <c:showBubbleSize val="0"/>
        </c:dLbls>
        <c:axId val="1029925584"/>
        <c:axId val="983537712"/>
      </c:scatterChart>
      <c:valAx>
        <c:axId val="1029925584"/>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3537712"/>
        <c:crosses val="autoZero"/>
        <c:crossBetween val="midCat"/>
      </c:valAx>
      <c:valAx>
        <c:axId val="9835377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92558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432</xdr:col>
      <xdr:colOff>372835</xdr:colOff>
      <xdr:row>76</xdr:row>
      <xdr:rowOff>20409</xdr:rowOff>
    </xdr:from>
    <xdr:to>
      <xdr:col>437</xdr:col>
      <xdr:colOff>202746</xdr:colOff>
      <xdr:row>104</xdr:row>
      <xdr:rowOff>189138</xdr:rowOff>
    </xdr:to>
    <xdr:grpSp>
      <xdr:nvGrpSpPr>
        <xdr:cNvPr id="11" name="Group 10">
          <a:extLst>
            <a:ext uri="{FF2B5EF4-FFF2-40B4-BE49-F238E27FC236}">
              <a16:creationId xmlns:a16="http://schemas.microsoft.com/office/drawing/2014/main" id="{4BE0A178-7E3A-42A6-B9C1-B5A13C3C9352}"/>
            </a:ext>
          </a:extLst>
        </xdr:cNvPr>
        <xdr:cNvGrpSpPr/>
      </xdr:nvGrpSpPr>
      <xdr:grpSpPr>
        <a:xfrm>
          <a:off x="213651192" y="1360714"/>
          <a:ext cx="2891518" cy="381000"/>
          <a:chOff x="5203372" y="402771"/>
          <a:chExt cx="2781300" cy="2835729"/>
        </a:xfrm>
      </xdr:grpSpPr>
      <xdr:sp macro="" textlink="">
        <xdr:nvSpPr>
          <xdr:cNvPr id="2" name="Rectangle 1">
            <a:extLst>
              <a:ext uri="{FF2B5EF4-FFF2-40B4-BE49-F238E27FC236}">
                <a16:creationId xmlns:a16="http://schemas.microsoft.com/office/drawing/2014/main" id="{02604E93-E175-48C1-B99E-F3B2424D3901}"/>
              </a:ext>
            </a:extLst>
          </xdr:cNvPr>
          <xdr:cNvSpPr/>
        </xdr:nvSpPr>
        <xdr:spPr>
          <a:xfrm>
            <a:off x="5203372" y="402771"/>
            <a:ext cx="2781300" cy="283572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GB" sz="1100" b="1" u="sng"/>
              <a:t>Legend:</a:t>
            </a:r>
            <a:endParaRPr lang="en-GB" sz="1100"/>
          </a:p>
        </xdr:txBody>
      </xdr:sp>
      <xdr:sp macro="" textlink="">
        <xdr:nvSpPr>
          <xdr:cNvPr id="3" name="Rectangle 2">
            <a:extLst>
              <a:ext uri="{FF2B5EF4-FFF2-40B4-BE49-F238E27FC236}">
                <a16:creationId xmlns:a16="http://schemas.microsoft.com/office/drawing/2014/main" id="{D7B069DE-F9D1-47D7-9DC8-B42B3C98A6F0}"/>
              </a:ext>
            </a:extLst>
          </xdr:cNvPr>
          <xdr:cNvSpPr/>
        </xdr:nvSpPr>
        <xdr:spPr>
          <a:xfrm>
            <a:off x="5257802" y="658587"/>
            <a:ext cx="2677886" cy="22860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ysClr val="windowText" lastClr="000000"/>
                </a:solidFill>
              </a:rPr>
              <a:t>Significance</a:t>
            </a:r>
            <a:r>
              <a:rPr lang="en-GB" sz="900" baseline="0">
                <a:solidFill>
                  <a:sysClr val="windowText" lastClr="000000"/>
                </a:solidFill>
              </a:rPr>
              <a:t> questionable/ data doubts</a:t>
            </a:r>
            <a:endParaRPr lang="en-GB" sz="900">
              <a:solidFill>
                <a:sysClr val="windowText" lastClr="000000"/>
              </a:solidFill>
            </a:endParaRPr>
          </a:p>
        </xdr:txBody>
      </xdr:sp>
      <xdr:sp macro="" textlink="">
        <xdr:nvSpPr>
          <xdr:cNvPr id="4" name="Rectangle 3">
            <a:extLst>
              <a:ext uri="{FF2B5EF4-FFF2-40B4-BE49-F238E27FC236}">
                <a16:creationId xmlns:a16="http://schemas.microsoft.com/office/drawing/2014/main" id="{3BE4BE8C-47F2-4846-AB40-DFF264D30071}"/>
              </a:ext>
            </a:extLst>
          </xdr:cNvPr>
          <xdr:cNvSpPr/>
        </xdr:nvSpPr>
        <xdr:spPr>
          <a:xfrm>
            <a:off x="5257802" y="914401"/>
            <a:ext cx="2677886" cy="217714"/>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ysClr val="windowText" lastClr="000000"/>
                </a:solidFill>
              </a:rPr>
              <a:t>Estimation</a:t>
            </a:r>
          </a:p>
        </xdr:txBody>
      </xdr:sp>
      <xdr:sp macro="" textlink="">
        <xdr:nvSpPr>
          <xdr:cNvPr id="5" name="Rectangle 4">
            <a:extLst>
              <a:ext uri="{FF2B5EF4-FFF2-40B4-BE49-F238E27FC236}">
                <a16:creationId xmlns:a16="http://schemas.microsoft.com/office/drawing/2014/main" id="{7F5543EC-8B9E-400F-9E1F-1C7057EB1B5D}"/>
              </a:ext>
            </a:extLst>
          </xdr:cNvPr>
          <xdr:cNvSpPr/>
        </xdr:nvSpPr>
        <xdr:spPr>
          <a:xfrm>
            <a:off x="5257802" y="1170215"/>
            <a:ext cx="2677886" cy="380999"/>
          </a:xfrm>
          <a:prstGeom prst="rect">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ysClr val="windowText" lastClr="000000"/>
                </a:solidFill>
              </a:rPr>
              <a:t>Backwards calculation (e.g. using concentration * water supply * 0.8 (WW gen.))</a:t>
            </a:r>
          </a:p>
        </xdr:txBody>
      </xdr:sp>
      <xdr:sp macro="" textlink="">
        <xdr:nvSpPr>
          <xdr:cNvPr id="6" name="Rectangle 5">
            <a:extLst>
              <a:ext uri="{FF2B5EF4-FFF2-40B4-BE49-F238E27FC236}">
                <a16:creationId xmlns:a16="http://schemas.microsoft.com/office/drawing/2014/main" id="{080E1571-EF32-4D3F-9761-609F929DC1D9}"/>
              </a:ext>
            </a:extLst>
          </xdr:cNvPr>
          <xdr:cNvSpPr/>
        </xdr:nvSpPr>
        <xdr:spPr>
          <a:xfrm>
            <a:off x="5257802" y="1589315"/>
            <a:ext cx="2677886" cy="206828"/>
          </a:xfrm>
          <a:prstGeom prst="rect">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ysClr val="windowText" lastClr="000000"/>
                </a:solidFill>
              </a:rPr>
              <a:t>Kjeldahl Nitrogen as N</a:t>
            </a:r>
          </a:p>
        </xdr:txBody>
      </xdr:sp>
      <xdr:sp macro="" textlink="">
        <xdr:nvSpPr>
          <xdr:cNvPr id="7" name="Rectangle 6">
            <a:extLst>
              <a:ext uri="{FF2B5EF4-FFF2-40B4-BE49-F238E27FC236}">
                <a16:creationId xmlns:a16="http://schemas.microsoft.com/office/drawing/2014/main" id="{C556297C-D0D8-4CEB-A2FB-8317B9157D9C}"/>
              </a:ext>
            </a:extLst>
          </xdr:cNvPr>
          <xdr:cNvSpPr/>
        </xdr:nvSpPr>
        <xdr:spPr>
          <a:xfrm>
            <a:off x="5257802" y="1823359"/>
            <a:ext cx="2677886" cy="206828"/>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ysClr val="windowText" lastClr="000000"/>
                </a:solidFill>
              </a:rPr>
              <a:t>Total phosphorus as P</a:t>
            </a:r>
          </a:p>
        </xdr:txBody>
      </xdr:sp>
      <xdr:sp macro="" textlink="">
        <xdr:nvSpPr>
          <xdr:cNvPr id="8" name="Rectangle 7">
            <a:extLst>
              <a:ext uri="{FF2B5EF4-FFF2-40B4-BE49-F238E27FC236}">
                <a16:creationId xmlns:a16="http://schemas.microsoft.com/office/drawing/2014/main" id="{CDB31A57-4CF7-4BD8-8FAF-01EFD0A2DAD9}"/>
              </a:ext>
            </a:extLst>
          </xdr:cNvPr>
          <xdr:cNvSpPr/>
        </xdr:nvSpPr>
        <xdr:spPr>
          <a:xfrm>
            <a:off x="5257802" y="2051957"/>
            <a:ext cx="2677886" cy="39188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ysClr val="windowText" lastClr="000000"/>
                </a:solidFill>
              </a:rPr>
              <a:t>Calculated based on </a:t>
            </a:r>
            <a:r>
              <a:rPr lang="el-GR" sz="900">
                <a:solidFill>
                  <a:sysClr val="windowText" lastClr="000000"/>
                </a:solidFill>
              </a:rPr>
              <a:t>Φ(1.645) = 0.95 (5/95% </a:t>
            </a:r>
            <a:r>
              <a:rPr lang="en-GB" sz="900">
                <a:solidFill>
                  <a:sysClr val="windowText" lastClr="000000"/>
                </a:solidFill>
              </a:rPr>
              <a:t>interval = ±1.645 * SD)</a:t>
            </a:r>
          </a:p>
        </xdr:txBody>
      </xdr:sp>
      <xdr:sp macro="" textlink="">
        <xdr:nvSpPr>
          <xdr:cNvPr id="9" name="Rectangle 8">
            <a:extLst>
              <a:ext uri="{FF2B5EF4-FFF2-40B4-BE49-F238E27FC236}">
                <a16:creationId xmlns:a16="http://schemas.microsoft.com/office/drawing/2014/main" id="{779F0256-FC5C-4777-9AC4-E451871C1103}"/>
              </a:ext>
            </a:extLst>
          </xdr:cNvPr>
          <xdr:cNvSpPr/>
        </xdr:nvSpPr>
        <xdr:spPr>
          <a:xfrm>
            <a:off x="5257802" y="2503714"/>
            <a:ext cx="2677886" cy="391885"/>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ysClr val="windowText" lastClr="000000"/>
                </a:solidFill>
              </a:rPr>
              <a:t>Calculated based on </a:t>
            </a:r>
            <a:r>
              <a:rPr lang="el-GR" sz="900">
                <a:solidFill>
                  <a:sysClr val="windowText" lastClr="000000"/>
                </a:solidFill>
              </a:rPr>
              <a:t>Φ(0.6745) = 0.75 (25/75% </a:t>
            </a:r>
            <a:r>
              <a:rPr lang="en-GB" sz="900">
                <a:solidFill>
                  <a:sysClr val="windowText" lastClr="000000"/>
                </a:solidFill>
              </a:rPr>
              <a:t>interval = ±0.6745 * SD)</a:t>
            </a:r>
          </a:p>
        </xdr:txBody>
      </xdr:sp>
      <xdr:sp macro="" textlink="">
        <xdr:nvSpPr>
          <xdr:cNvPr id="10" name="Rectangle 9">
            <a:extLst>
              <a:ext uri="{FF2B5EF4-FFF2-40B4-BE49-F238E27FC236}">
                <a16:creationId xmlns:a16="http://schemas.microsoft.com/office/drawing/2014/main" id="{CFA65901-A679-47A8-A615-C2E542072001}"/>
              </a:ext>
            </a:extLst>
          </xdr:cNvPr>
          <xdr:cNvSpPr/>
        </xdr:nvSpPr>
        <xdr:spPr>
          <a:xfrm>
            <a:off x="5257802" y="2971800"/>
            <a:ext cx="2677886" cy="190499"/>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a:solidFill>
                  <a:sysClr val="windowText" lastClr="000000"/>
                </a:solidFill>
              </a:rPr>
              <a:t>Estimated as 80% of water consumption</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122468</xdr:colOff>
      <xdr:row>97</xdr:row>
      <xdr:rowOff>47546</xdr:rowOff>
    </xdr:from>
    <xdr:to>
      <xdr:col>45</xdr:col>
      <xdr:colOff>681959</xdr:colOff>
      <xdr:row>112</xdr:row>
      <xdr:rowOff>45304</xdr:rowOff>
    </xdr:to>
    <xdr:graphicFrame macro="">
      <xdr:nvGraphicFramePr>
        <xdr:cNvPr id="3" name="Chart 2">
          <a:extLst>
            <a:ext uri="{FF2B5EF4-FFF2-40B4-BE49-F238E27FC236}">
              <a16:creationId xmlns:a16="http://schemas.microsoft.com/office/drawing/2014/main" id="{2E653E8B-32DB-4AAB-B664-A65E9A6B33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306560</xdr:colOff>
      <xdr:row>123</xdr:row>
      <xdr:rowOff>6723</xdr:rowOff>
    </xdr:from>
    <xdr:to>
      <xdr:col>35</xdr:col>
      <xdr:colOff>427425</xdr:colOff>
      <xdr:row>139</xdr:row>
      <xdr:rowOff>58430</xdr:rowOff>
    </xdr:to>
    <xdr:graphicFrame macro="">
      <xdr:nvGraphicFramePr>
        <xdr:cNvPr id="4" name="Chart 3">
          <a:extLst>
            <a:ext uri="{FF2B5EF4-FFF2-40B4-BE49-F238E27FC236}">
              <a16:creationId xmlns:a16="http://schemas.microsoft.com/office/drawing/2014/main" id="{542FB35E-4277-422D-974E-980C87E4C8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59</xdr:col>
      <xdr:colOff>865254</xdr:colOff>
      <xdr:row>136</xdr:row>
      <xdr:rowOff>110778</xdr:rowOff>
    </xdr:from>
    <xdr:to>
      <xdr:col>64</xdr:col>
      <xdr:colOff>450636</xdr:colOff>
      <xdr:row>150</xdr:row>
      <xdr:rowOff>186978</xdr:rowOff>
    </xdr:to>
    <xdr:graphicFrame macro="">
      <xdr:nvGraphicFramePr>
        <xdr:cNvPr id="9" name="Chart 8">
          <a:extLst>
            <a:ext uri="{FF2B5EF4-FFF2-40B4-BE49-F238E27FC236}">
              <a16:creationId xmlns:a16="http://schemas.microsoft.com/office/drawing/2014/main" id="{EBFCA445-AACE-4BB3-B0F7-FCCB895E6C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59</xdr:col>
      <xdr:colOff>924486</xdr:colOff>
      <xdr:row>122</xdr:row>
      <xdr:rowOff>93969</xdr:rowOff>
    </xdr:from>
    <xdr:to>
      <xdr:col>64</xdr:col>
      <xdr:colOff>509868</xdr:colOff>
      <xdr:row>136</xdr:row>
      <xdr:rowOff>170169</xdr:rowOff>
    </xdr:to>
    <xdr:graphicFrame macro="">
      <xdr:nvGraphicFramePr>
        <xdr:cNvPr id="10" name="Chart 9">
          <a:extLst>
            <a:ext uri="{FF2B5EF4-FFF2-40B4-BE49-F238E27FC236}">
              <a16:creationId xmlns:a16="http://schemas.microsoft.com/office/drawing/2014/main" id="{2EB95C1D-C3D7-4591-BAD8-4BBE5A1807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59</xdr:col>
      <xdr:colOff>909277</xdr:colOff>
      <xdr:row>151</xdr:row>
      <xdr:rowOff>75560</xdr:rowOff>
    </xdr:from>
    <xdr:to>
      <xdr:col>64</xdr:col>
      <xdr:colOff>173691</xdr:colOff>
      <xdr:row>165</xdr:row>
      <xdr:rowOff>151760</xdr:rowOff>
    </xdr:to>
    <xdr:graphicFrame macro="">
      <xdr:nvGraphicFramePr>
        <xdr:cNvPr id="11" name="Chart 10">
          <a:extLst>
            <a:ext uri="{FF2B5EF4-FFF2-40B4-BE49-F238E27FC236}">
              <a16:creationId xmlns:a16="http://schemas.microsoft.com/office/drawing/2014/main" id="{673B5621-8B11-4766-B6B3-F0C1B94FA9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1830162</xdr:colOff>
      <xdr:row>81</xdr:row>
      <xdr:rowOff>172810</xdr:rowOff>
    </xdr:from>
    <xdr:to>
      <xdr:col>18</xdr:col>
      <xdr:colOff>2061484</xdr:colOff>
      <xdr:row>96</xdr:row>
      <xdr:rowOff>17689</xdr:rowOff>
    </xdr:to>
    <xdr:graphicFrame macro="">
      <xdr:nvGraphicFramePr>
        <xdr:cNvPr id="2" name="Chart 1">
          <a:extLst>
            <a:ext uri="{FF2B5EF4-FFF2-40B4-BE49-F238E27FC236}">
              <a16:creationId xmlns:a16="http://schemas.microsoft.com/office/drawing/2014/main" id="{5A4C8E53-B3AC-4413-84AE-528676B708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chive/PE_values_sampling_+_database_lognormal_distributed%20min%20ma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terature"/>
      <sheetName val="Sampling"/>
      <sheetName val="1.) Database - raw"/>
      <sheetName val="2.) Database - clean"/>
      <sheetName val="3.) Database - output"/>
      <sheetName val="4.) Design parameter - UI"/>
      <sheetName val="Dropdown"/>
      <sheetName val="Factors number"/>
      <sheetName val="test"/>
      <sheetName val="Norm.Distr. CDF table"/>
      <sheetName val="Analysis Desk Study - Inc vs Wc"/>
      <sheetName val="Peak Flow"/>
      <sheetName val="Water usage"/>
      <sheetName val="Water Flow variation"/>
      <sheetName val="Correlations - regression"/>
      <sheetName val="Calc"/>
      <sheetName val="Example graphs"/>
      <sheetName val="Random numbers"/>
      <sheetName val="Charts and Graphs"/>
    </sheetNames>
    <sheetDataSet>
      <sheetData sheetId="0"/>
      <sheetData sheetId="1"/>
      <sheetData sheetId="2"/>
      <sheetData sheetId="3"/>
      <sheetData sheetId="4"/>
      <sheetData sheetId="5"/>
      <sheetData sheetId="6"/>
      <sheetData sheetId="7"/>
      <sheetData sheetId="8">
        <row r="23">
          <cell r="K23">
            <v>0.1</v>
          </cell>
          <cell r="L23">
            <v>0.2</v>
          </cell>
          <cell r="M23">
            <v>0.30000000000000004</v>
          </cell>
          <cell r="N23">
            <v>0.4</v>
          </cell>
          <cell r="O23">
            <v>0.5</v>
          </cell>
          <cell r="P23">
            <v>0.6</v>
          </cell>
          <cell r="Q23">
            <v>0.7</v>
          </cell>
          <cell r="R23">
            <v>0.79999999999999993</v>
          </cell>
          <cell r="S23">
            <v>0.89999999999999991</v>
          </cell>
          <cell r="T23">
            <v>0.99999999999999989</v>
          </cell>
          <cell r="U23">
            <v>1.0999999999999999</v>
          </cell>
          <cell r="V23">
            <v>1.2</v>
          </cell>
          <cell r="W23">
            <v>1.3</v>
          </cell>
          <cell r="X23">
            <v>1.4000000000000001</v>
          </cell>
          <cell r="Y23">
            <v>1.5000000000000002</v>
          </cell>
          <cell r="Z23">
            <v>1.6000000000000003</v>
          </cell>
          <cell r="AA23">
            <v>1.7000000000000004</v>
          </cell>
          <cell r="AB23">
            <v>1.8000000000000005</v>
          </cell>
          <cell r="AC23">
            <v>1.9000000000000006</v>
          </cell>
          <cell r="AD23">
            <v>2.0000000000000004</v>
          </cell>
        </row>
        <row r="24">
          <cell r="J24">
            <v>0.1</v>
          </cell>
          <cell r="K24">
            <v>0.1</v>
          </cell>
          <cell r="L24">
            <v>0.14142135623730953</v>
          </cell>
          <cell r="M24">
            <v>0.17320508075688776</v>
          </cell>
          <cell r="N24">
            <v>0.2</v>
          </cell>
          <cell r="O24">
            <v>0.22360679774997896</v>
          </cell>
          <cell r="P24">
            <v>0.2449489742783178</v>
          </cell>
          <cell r="Q24">
            <v>0.26457513110645903</v>
          </cell>
          <cell r="R24">
            <v>0.28284271247461901</v>
          </cell>
          <cell r="S24">
            <v>0.3</v>
          </cell>
          <cell r="T24">
            <v>0.31622776601683794</v>
          </cell>
          <cell r="U24">
            <v>0.33166247903553997</v>
          </cell>
          <cell r="V24">
            <v>0.34641016151377546</v>
          </cell>
          <cell r="W24">
            <v>0.36055512754639896</v>
          </cell>
          <cell r="X24">
            <v>0.37416573867739417</v>
          </cell>
          <cell r="Y24">
            <v>0.3872983346207417</v>
          </cell>
          <cell r="Z24">
            <v>0.4</v>
          </cell>
          <cell r="AA24">
            <v>0.41231056256176613</v>
          </cell>
          <cell r="AB24">
            <v>0.42426406871192857</v>
          </cell>
          <cell r="AC24">
            <v>0.43588989435406744</v>
          </cell>
          <cell r="AD24">
            <v>0.44721359549995804</v>
          </cell>
        </row>
        <row r="25">
          <cell r="J25">
            <v>0.2</v>
          </cell>
          <cell r="K25">
            <v>0.14142135623730953</v>
          </cell>
          <cell r="L25">
            <v>0.2</v>
          </cell>
          <cell r="M25">
            <v>0.24494897427831783</v>
          </cell>
          <cell r="N25">
            <v>0.28284271247461906</v>
          </cell>
          <cell r="O25">
            <v>0.31622776601683794</v>
          </cell>
          <cell r="P25">
            <v>0.34641016151377546</v>
          </cell>
          <cell r="Q25">
            <v>0.37416573867739411</v>
          </cell>
          <cell r="R25">
            <v>0.4</v>
          </cell>
          <cell r="S25">
            <v>0.42426406871192851</v>
          </cell>
          <cell r="T25">
            <v>0.44721359549995793</v>
          </cell>
          <cell r="U25">
            <v>0.46904157598234292</v>
          </cell>
          <cell r="V25">
            <v>0.4898979485566356</v>
          </cell>
          <cell r="W25">
            <v>0.50990195135927852</v>
          </cell>
          <cell r="X25">
            <v>0.52915026221291817</v>
          </cell>
          <cell r="Y25">
            <v>0.54772255750516619</v>
          </cell>
          <cell r="Z25">
            <v>0.56568542494923812</v>
          </cell>
          <cell r="AA25">
            <v>0.5830951894845301</v>
          </cell>
          <cell r="AB25">
            <v>0.60000000000000009</v>
          </cell>
          <cell r="AC25">
            <v>0.61644140029689776</v>
          </cell>
          <cell r="AD25">
            <v>0.63245553203367599</v>
          </cell>
        </row>
        <row r="26">
          <cell r="J26">
            <v>0.30000000000000004</v>
          </cell>
          <cell r="K26">
            <v>0.17320508075688776</v>
          </cell>
          <cell r="L26">
            <v>0.24494897427831783</v>
          </cell>
          <cell r="M26">
            <v>0.30000000000000004</v>
          </cell>
          <cell r="N26">
            <v>0.34641016151377552</v>
          </cell>
          <cell r="O26">
            <v>0.3872983346207417</v>
          </cell>
          <cell r="P26">
            <v>0.42426406871192857</v>
          </cell>
          <cell r="Q26">
            <v>0.45825756949558405</v>
          </cell>
          <cell r="R26">
            <v>0.48989794855663565</v>
          </cell>
          <cell r="S26">
            <v>0.51961524227066325</v>
          </cell>
          <cell r="T26">
            <v>0.54772255750516607</v>
          </cell>
          <cell r="U26">
            <v>0.57445626465380284</v>
          </cell>
          <cell r="V26">
            <v>0.60000000000000009</v>
          </cell>
          <cell r="W26">
            <v>0.62449979983983983</v>
          </cell>
          <cell r="X26">
            <v>0.64807406984078608</v>
          </cell>
          <cell r="Y26">
            <v>0.67082039324993703</v>
          </cell>
          <cell r="Z26">
            <v>0.69282032302755103</v>
          </cell>
          <cell r="AA26">
            <v>0.7141428428542852</v>
          </cell>
          <cell r="AB26">
            <v>0.73484692283495356</v>
          </cell>
          <cell r="AC26">
            <v>0.75498344352707514</v>
          </cell>
          <cell r="AD26">
            <v>0.77459666924148352</v>
          </cell>
        </row>
        <row r="27">
          <cell r="J27">
            <v>0.4</v>
          </cell>
          <cell r="K27">
            <v>0.2</v>
          </cell>
          <cell r="L27">
            <v>0.28284271247461906</v>
          </cell>
          <cell r="M27">
            <v>0.34641016151377552</v>
          </cell>
          <cell r="N27">
            <v>0.4</v>
          </cell>
          <cell r="O27">
            <v>0.44721359549995793</v>
          </cell>
          <cell r="P27">
            <v>0.4898979485566356</v>
          </cell>
          <cell r="Q27">
            <v>0.52915026221291805</v>
          </cell>
          <cell r="R27">
            <v>0.56568542494923801</v>
          </cell>
          <cell r="S27">
            <v>0.6</v>
          </cell>
          <cell r="T27">
            <v>0.63245553203367588</v>
          </cell>
          <cell r="U27">
            <v>0.66332495807107994</v>
          </cell>
          <cell r="V27">
            <v>0.69282032302755092</v>
          </cell>
          <cell r="W27">
            <v>0.72111025509279791</v>
          </cell>
          <cell r="X27">
            <v>0.74833147735478833</v>
          </cell>
          <cell r="Y27">
            <v>0.7745966692414834</v>
          </cell>
          <cell r="Z27">
            <v>0.8</v>
          </cell>
          <cell r="AA27">
            <v>0.82462112512353225</v>
          </cell>
          <cell r="AB27">
            <v>0.84852813742385713</v>
          </cell>
          <cell r="AC27">
            <v>0.87177978870813488</v>
          </cell>
          <cell r="AD27">
            <v>0.89442719099991608</v>
          </cell>
        </row>
        <row r="28">
          <cell r="J28">
            <v>0.5</v>
          </cell>
          <cell r="K28">
            <v>0.22360679774997896</v>
          </cell>
          <cell r="L28">
            <v>0.31622776601683794</v>
          </cell>
          <cell r="M28">
            <v>0.3872983346207417</v>
          </cell>
          <cell r="N28">
            <v>0.44721359549995793</v>
          </cell>
          <cell r="O28">
            <v>0.5</v>
          </cell>
          <cell r="P28">
            <v>0.54772255750516607</v>
          </cell>
          <cell r="Q28">
            <v>0.59160797830996159</v>
          </cell>
          <cell r="R28">
            <v>0.63245553203367588</v>
          </cell>
          <cell r="S28">
            <v>0.67082039324993692</v>
          </cell>
          <cell r="T28">
            <v>0.70710678118654746</v>
          </cell>
          <cell r="U28">
            <v>0.74161984870956621</v>
          </cell>
          <cell r="V28">
            <v>0.7745966692414834</v>
          </cell>
          <cell r="W28">
            <v>0.80622577482985502</v>
          </cell>
          <cell r="X28">
            <v>0.83666002653407556</v>
          </cell>
          <cell r="Y28">
            <v>0.86602540378443871</v>
          </cell>
          <cell r="Z28">
            <v>0.89442719099991597</v>
          </cell>
          <cell r="AA28">
            <v>0.92195444572928886</v>
          </cell>
          <cell r="AB28">
            <v>0.94868329805051388</v>
          </cell>
          <cell r="AC28">
            <v>0.97467943448089656</v>
          </cell>
          <cell r="AD28">
            <v>1</v>
          </cell>
        </row>
        <row r="29">
          <cell r="J29">
            <v>0.6</v>
          </cell>
          <cell r="K29">
            <v>0.2449489742783178</v>
          </cell>
          <cell r="L29">
            <v>0.34641016151377546</v>
          </cell>
          <cell r="M29">
            <v>0.42426406871192857</v>
          </cell>
          <cell r="N29">
            <v>0.4898979485566356</v>
          </cell>
          <cell r="O29">
            <v>0.54772255750516607</v>
          </cell>
          <cell r="P29">
            <v>0.6</v>
          </cell>
          <cell r="Q29">
            <v>0.64807406984078597</v>
          </cell>
          <cell r="R29">
            <v>0.69282032302755081</v>
          </cell>
          <cell r="S29">
            <v>0.73484692283495334</v>
          </cell>
          <cell r="T29">
            <v>0.77459666924148329</v>
          </cell>
          <cell r="U29">
            <v>0.81240384046359604</v>
          </cell>
          <cell r="V29">
            <v>0.84852813742385702</v>
          </cell>
          <cell r="W29">
            <v>0.88317608663278468</v>
          </cell>
          <cell r="X29">
            <v>0.9165151389911681</v>
          </cell>
          <cell r="Y29">
            <v>0.94868329805051388</v>
          </cell>
          <cell r="Z29">
            <v>0.97979589711327131</v>
          </cell>
          <cell r="AA29">
            <v>1.0099504938362078</v>
          </cell>
          <cell r="AB29">
            <v>1.0392304845413265</v>
          </cell>
          <cell r="AC29">
            <v>1.0677078252031313</v>
          </cell>
          <cell r="AD29">
            <v>1.0954451150103324</v>
          </cell>
        </row>
        <row r="30">
          <cell r="J30">
            <v>0.7</v>
          </cell>
          <cell r="K30">
            <v>0.26457513110645903</v>
          </cell>
          <cell r="L30">
            <v>0.37416573867739411</v>
          </cell>
          <cell r="M30">
            <v>0.45825756949558405</v>
          </cell>
          <cell r="N30">
            <v>0.52915026221291805</v>
          </cell>
          <cell r="O30">
            <v>0.59160797830996159</v>
          </cell>
          <cell r="P30">
            <v>0.64807406984078597</v>
          </cell>
          <cell r="Q30">
            <v>0.7</v>
          </cell>
          <cell r="R30">
            <v>0.74833147735478822</v>
          </cell>
          <cell r="S30">
            <v>0.79372539331937708</v>
          </cell>
          <cell r="T30">
            <v>0.83666002653407545</v>
          </cell>
          <cell r="U30">
            <v>0.87749643873921213</v>
          </cell>
          <cell r="V30">
            <v>0.91651513899116799</v>
          </cell>
          <cell r="W30">
            <v>0.95393920141694566</v>
          </cell>
          <cell r="X30">
            <v>0.98994949366116658</v>
          </cell>
          <cell r="Y30">
            <v>1.0246950765959599</v>
          </cell>
          <cell r="Z30">
            <v>1.0583005244258363</v>
          </cell>
          <cell r="AA30">
            <v>1.0908712114635715</v>
          </cell>
          <cell r="AB30">
            <v>1.1224972160321824</v>
          </cell>
          <cell r="AC30">
            <v>1.1532562594670797</v>
          </cell>
          <cell r="AD30">
            <v>1.1832159566199232</v>
          </cell>
        </row>
        <row r="31">
          <cell r="J31">
            <v>0.79999999999999993</v>
          </cell>
          <cell r="K31">
            <v>0.28284271247461901</v>
          </cell>
          <cell r="L31">
            <v>0.4</v>
          </cell>
          <cell r="M31">
            <v>0.48989794855663565</v>
          </cell>
          <cell r="N31">
            <v>0.56568542494923801</v>
          </cell>
          <cell r="O31">
            <v>0.63245553203367588</v>
          </cell>
          <cell r="P31">
            <v>0.69282032302755081</v>
          </cell>
          <cell r="Q31">
            <v>0.74833147735478822</v>
          </cell>
          <cell r="R31">
            <v>0.79999999999999993</v>
          </cell>
          <cell r="S31">
            <v>0.84852813742385691</v>
          </cell>
          <cell r="T31">
            <v>0.89442719099991574</v>
          </cell>
          <cell r="U31">
            <v>0.93808315196468584</v>
          </cell>
          <cell r="V31">
            <v>0.9797958971132712</v>
          </cell>
          <cell r="W31">
            <v>1.019803902718557</v>
          </cell>
          <cell r="X31">
            <v>1.0583005244258363</v>
          </cell>
          <cell r="Y31">
            <v>1.0954451150103324</v>
          </cell>
          <cell r="Z31">
            <v>1.1313708498984762</v>
          </cell>
          <cell r="AA31">
            <v>1.1661903789690602</v>
          </cell>
          <cell r="AB31">
            <v>1.2000000000000002</v>
          </cell>
          <cell r="AC31">
            <v>1.2328828005937953</v>
          </cell>
          <cell r="AD31">
            <v>1.2649110640673518</v>
          </cell>
        </row>
        <row r="32">
          <cell r="J32">
            <v>0.89999999999999991</v>
          </cell>
          <cell r="K32">
            <v>0.3</v>
          </cell>
          <cell r="L32">
            <v>0.42426406871192851</v>
          </cell>
          <cell r="M32">
            <v>0.51961524227066325</v>
          </cell>
          <cell r="N32">
            <v>0.6</v>
          </cell>
          <cell r="O32">
            <v>0.67082039324993692</v>
          </cell>
          <cell r="P32">
            <v>0.73484692283495334</v>
          </cell>
          <cell r="Q32">
            <v>0.79372539331937708</v>
          </cell>
          <cell r="R32">
            <v>0.84852813742385691</v>
          </cell>
          <cell r="S32">
            <v>0.89999999999999991</v>
          </cell>
          <cell r="T32">
            <v>0.94868329805051366</v>
          </cell>
          <cell r="U32">
            <v>0.99498743710661985</v>
          </cell>
          <cell r="V32">
            <v>1.0392304845413263</v>
          </cell>
          <cell r="W32">
            <v>1.0816653826391966</v>
          </cell>
          <cell r="X32">
            <v>1.1224972160321824</v>
          </cell>
          <cell r="Y32">
            <v>1.1618950038622251</v>
          </cell>
          <cell r="Z32">
            <v>1.2000000000000002</v>
          </cell>
          <cell r="AA32">
            <v>1.2369316876852983</v>
          </cell>
          <cell r="AB32">
            <v>1.2727922061357857</v>
          </cell>
          <cell r="AC32">
            <v>1.3076696830622023</v>
          </cell>
          <cell r="AD32">
            <v>1.3416407864998738</v>
          </cell>
        </row>
        <row r="33">
          <cell r="J33">
            <v>0.99999999999999989</v>
          </cell>
          <cell r="K33">
            <v>0.31622776601683794</v>
          </cell>
          <cell r="L33">
            <v>0.44721359549995793</v>
          </cell>
          <cell r="M33">
            <v>0.54772255750516607</v>
          </cell>
          <cell r="N33">
            <v>0.63245553203367588</v>
          </cell>
          <cell r="O33">
            <v>0.70710678118654746</v>
          </cell>
          <cell r="P33">
            <v>0.77459666924148329</v>
          </cell>
          <cell r="Q33">
            <v>0.83666002653407545</v>
          </cell>
          <cell r="R33">
            <v>0.89442719099991574</v>
          </cell>
          <cell r="S33">
            <v>0.94868329805051366</v>
          </cell>
          <cell r="T33">
            <v>0.99999999999999989</v>
          </cell>
          <cell r="U33">
            <v>1.0488088481701514</v>
          </cell>
          <cell r="V33">
            <v>1.0954451150103321</v>
          </cell>
          <cell r="W33">
            <v>1.1401754250991378</v>
          </cell>
          <cell r="X33">
            <v>1.1832159566199232</v>
          </cell>
          <cell r="Y33">
            <v>1.2247448713915889</v>
          </cell>
          <cell r="Z33">
            <v>1.2649110640673518</v>
          </cell>
          <cell r="AA33">
            <v>1.3038404810405297</v>
          </cell>
          <cell r="AB33">
            <v>1.3416407864998738</v>
          </cell>
          <cell r="AC33">
            <v>1.3784048752090223</v>
          </cell>
          <cell r="AD33">
            <v>1.4142135623730951</v>
          </cell>
        </row>
        <row r="34">
          <cell r="J34">
            <v>1.0999999999999999</v>
          </cell>
          <cell r="K34">
            <v>0.33166247903553997</v>
          </cell>
          <cell r="L34">
            <v>0.46904157598234292</v>
          </cell>
          <cell r="M34">
            <v>0.57445626465380284</v>
          </cell>
          <cell r="N34">
            <v>0.66332495807107994</v>
          </cell>
          <cell r="O34">
            <v>0.74161984870956621</v>
          </cell>
          <cell r="P34">
            <v>0.81240384046359604</v>
          </cell>
          <cell r="Q34">
            <v>0.87749643873921213</v>
          </cell>
          <cell r="R34">
            <v>0.93808315196468584</v>
          </cell>
          <cell r="S34">
            <v>0.99498743710661985</v>
          </cell>
          <cell r="T34">
            <v>1.0488088481701514</v>
          </cell>
          <cell r="U34">
            <v>1.0999999999999999</v>
          </cell>
          <cell r="V34">
            <v>1.1489125293076057</v>
          </cell>
          <cell r="W34">
            <v>1.1958260743101399</v>
          </cell>
          <cell r="X34">
            <v>1.2409673645990857</v>
          </cell>
          <cell r="Y34">
            <v>1.2845232578665129</v>
          </cell>
          <cell r="Z34">
            <v>1.3266499161421601</v>
          </cell>
          <cell r="AA34">
            <v>1.3674794331177345</v>
          </cell>
          <cell r="AB34">
            <v>1.4071247279470289</v>
          </cell>
          <cell r="AC34">
            <v>1.4456832294800961</v>
          </cell>
          <cell r="AD34">
            <v>1.4832396974191326</v>
          </cell>
        </row>
        <row r="35">
          <cell r="J35">
            <v>1.2</v>
          </cell>
          <cell r="K35">
            <v>0.34641016151377546</v>
          </cell>
          <cell r="L35">
            <v>0.4898979485566356</v>
          </cell>
          <cell r="M35">
            <v>0.60000000000000009</v>
          </cell>
          <cell r="N35">
            <v>0.69282032302755092</v>
          </cell>
          <cell r="O35">
            <v>0.7745966692414834</v>
          </cell>
          <cell r="P35">
            <v>0.84852813742385702</v>
          </cell>
          <cell r="Q35">
            <v>0.91651513899116799</v>
          </cell>
          <cell r="R35">
            <v>0.9797958971132712</v>
          </cell>
          <cell r="S35">
            <v>1.0392304845413263</v>
          </cell>
          <cell r="T35">
            <v>1.0954451150103321</v>
          </cell>
          <cell r="U35">
            <v>1.1489125293076057</v>
          </cell>
          <cell r="V35">
            <v>1.2</v>
          </cell>
          <cell r="W35">
            <v>1.2489995996796797</v>
          </cell>
          <cell r="X35">
            <v>1.2961481396815722</v>
          </cell>
          <cell r="Y35">
            <v>1.3416407864998738</v>
          </cell>
          <cell r="Z35">
            <v>1.3856406460551021</v>
          </cell>
          <cell r="AA35">
            <v>1.4282856857085702</v>
          </cell>
          <cell r="AB35">
            <v>1.4696938456699071</v>
          </cell>
          <cell r="AC35">
            <v>1.5099668870541503</v>
          </cell>
          <cell r="AD35">
            <v>1.5491933384829668</v>
          </cell>
        </row>
        <row r="36">
          <cell r="J36">
            <v>1.3</v>
          </cell>
          <cell r="K36">
            <v>0.36055512754639896</v>
          </cell>
          <cell r="L36">
            <v>0.50990195135927852</v>
          </cell>
          <cell r="M36">
            <v>0.62449979983983983</v>
          </cell>
          <cell r="N36">
            <v>0.72111025509279791</v>
          </cell>
          <cell r="O36">
            <v>0.80622577482985502</v>
          </cell>
          <cell r="P36">
            <v>0.88317608663278468</v>
          </cell>
          <cell r="Q36">
            <v>0.95393920141694566</v>
          </cell>
          <cell r="R36">
            <v>1.019803902718557</v>
          </cell>
          <cell r="S36">
            <v>1.0816653826391966</v>
          </cell>
          <cell r="T36">
            <v>1.1401754250991378</v>
          </cell>
          <cell r="U36">
            <v>1.1958260743101399</v>
          </cell>
          <cell r="V36">
            <v>1.2489995996796797</v>
          </cell>
          <cell r="W36">
            <v>1.3</v>
          </cell>
          <cell r="X36">
            <v>1.3490737563232043</v>
          </cell>
          <cell r="Y36">
            <v>1.3964240043768943</v>
          </cell>
          <cell r="Z36">
            <v>1.4422205101855958</v>
          </cell>
          <cell r="AA36">
            <v>1.4866068747318506</v>
          </cell>
          <cell r="AB36">
            <v>1.5297058540778357</v>
          </cell>
          <cell r="AC36">
            <v>1.5716233645501714</v>
          </cell>
          <cell r="AD36">
            <v>1.61245154965971</v>
          </cell>
        </row>
        <row r="37">
          <cell r="J37">
            <v>1.4000000000000001</v>
          </cell>
          <cell r="K37">
            <v>0.37416573867739417</v>
          </cell>
          <cell r="L37">
            <v>0.52915026221291817</v>
          </cell>
          <cell r="M37">
            <v>0.64807406984078608</v>
          </cell>
          <cell r="N37">
            <v>0.74833147735478833</v>
          </cell>
          <cell r="O37">
            <v>0.83666002653407556</v>
          </cell>
          <cell r="P37">
            <v>0.9165151389911681</v>
          </cell>
          <cell r="Q37">
            <v>0.98994949366116658</v>
          </cell>
          <cell r="R37">
            <v>1.0583005244258363</v>
          </cell>
          <cell r="S37">
            <v>1.1224972160321824</v>
          </cell>
          <cell r="T37">
            <v>1.1832159566199232</v>
          </cell>
          <cell r="U37">
            <v>1.2409673645990857</v>
          </cell>
          <cell r="V37">
            <v>1.2961481396815722</v>
          </cell>
          <cell r="W37">
            <v>1.3490737563232043</v>
          </cell>
          <cell r="X37">
            <v>1.4000000000000001</v>
          </cell>
          <cell r="Y37">
            <v>1.4491376746189439</v>
          </cell>
          <cell r="Z37">
            <v>1.4966629547095767</v>
          </cell>
          <cell r="AA37">
            <v>1.5427248620541516</v>
          </cell>
          <cell r="AB37">
            <v>1.5874507866387546</v>
          </cell>
          <cell r="AC37">
            <v>1.6309506430300094</v>
          </cell>
          <cell r="AD37">
            <v>1.6733200530681513</v>
          </cell>
        </row>
        <row r="38">
          <cell r="J38">
            <v>1.5000000000000002</v>
          </cell>
          <cell r="K38">
            <v>0.3872983346207417</v>
          </cell>
          <cell r="L38">
            <v>0.54772255750516619</v>
          </cell>
          <cell r="M38">
            <v>0.67082039324993703</v>
          </cell>
          <cell r="N38">
            <v>0.7745966692414834</v>
          </cell>
          <cell r="O38">
            <v>0.86602540378443871</v>
          </cell>
          <cell r="P38">
            <v>0.94868329805051388</v>
          </cell>
          <cell r="Q38">
            <v>1.0246950765959599</v>
          </cell>
          <cell r="R38">
            <v>1.0954451150103324</v>
          </cell>
          <cell r="S38">
            <v>1.1618950038622251</v>
          </cell>
          <cell r="T38">
            <v>1.2247448713915889</v>
          </cell>
          <cell r="U38">
            <v>1.2845232578665129</v>
          </cell>
          <cell r="V38">
            <v>1.3416407864998738</v>
          </cell>
          <cell r="W38">
            <v>1.3964240043768943</v>
          </cell>
          <cell r="X38">
            <v>1.4491376746189439</v>
          </cell>
          <cell r="Y38">
            <v>1.5000000000000002</v>
          </cell>
          <cell r="Z38">
            <v>1.549193338482967</v>
          </cell>
          <cell r="AA38">
            <v>1.5968719422671316</v>
          </cell>
          <cell r="AB38">
            <v>1.6431676725154987</v>
          </cell>
          <cell r="AC38">
            <v>1.6881943016134136</v>
          </cell>
          <cell r="AD38">
            <v>1.7320508075688776</v>
          </cell>
        </row>
        <row r="39">
          <cell r="J39">
            <v>1.6000000000000003</v>
          </cell>
          <cell r="K39">
            <v>0.4</v>
          </cell>
          <cell r="L39">
            <v>0.56568542494923812</v>
          </cell>
          <cell r="M39">
            <v>0.69282032302755103</v>
          </cell>
          <cell r="N39">
            <v>0.8</v>
          </cell>
          <cell r="O39">
            <v>0.89442719099991597</v>
          </cell>
          <cell r="P39">
            <v>0.97979589711327131</v>
          </cell>
          <cell r="Q39">
            <v>1.0583005244258363</v>
          </cell>
          <cell r="R39">
            <v>1.1313708498984762</v>
          </cell>
          <cell r="S39">
            <v>1.2000000000000002</v>
          </cell>
          <cell r="T39">
            <v>1.2649110640673518</v>
          </cell>
          <cell r="U39">
            <v>1.3266499161421601</v>
          </cell>
          <cell r="V39">
            <v>1.3856406460551021</v>
          </cell>
          <cell r="W39">
            <v>1.4422205101855958</v>
          </cell>
          <cell r="X39">
            <v>1.4966629547095767</v>
          </cell>
          <cell r="Y39">
            <v>1.549193338482967</v>
          </cell>
          <cell r="Z39">
            <v>1.6000000000000003</v>
          </cell>
          <cell r="AA39">
            <v>1.6492422502470645</v>
          </cell>
          <cell r="AB39">
            <v>1.6970562748477145</v>
          </cell>
          <cell r="AC39">
            <v>1.7435595774162698</v>
          </cell>
          <cell r="AD39">
            <v>1.7888543819998322</v>
          </cell>
        </row>
        <row r="40">
          <cell r="J40">
            <v>1.7000000000000004</v>
          </cell>
          <cell r="K40">
            <v>0.41231056256176613</v>
          </cell>
          <cell r="L40">
            <v>0.5830951894845301</v>
          </cell>
          <cell r="M40">
            <v>0.7141428428542852</v>
          </cell>
          <cell r="N40">
            <v>0.82462112512353225</v>
          </cell>
          <cell r="O40">
            <v>0.92195444572928886</v>
          </cell>
          <cell r="P40">
            <v>1.0099504938362078</v>
          </cell>
          <cell r="Q40">
            <v>1.0908712114635715</v>
          </cell>
          <cell r="R40">
            <v>1.1661903789690602</v>
          </cell>
          <cell r="S40">
            <v>1.2369316876852983</v>
          </cell>
          <cell r="T40">
            <v>1.3038404810405297</v>
          </cell>
          <cell r="U40">
            <v>1.3674794331177345</v>
          </cell>
          <cell r="V40">
            <v>1.4282856857085702</v>
          </cell>
          <cell r="W40">
            <v>1.4866068747318506</v>
          </cell>
          <cell r="X40">
            <v>1.5427248620541516</v>
          </cell>
          <cell r="Y40">
            <v>1.5968719422671316</v>
          </cell>
          <cell r="Z40">
            <v>1.6492422502470645</v>
          </cell>
          <cell r="AA40">
            <v>1.7000000000000004</v>
          </cell>
          <cell r="AB40">
            <v>1.7492855684535906</v>
          </cell>
          <cell r="AC40">
            <v>1.7972200755611434</v>
          </cell>
          <cell r="AD40">
            <v>1.8439088914585779</v>
          </cell>
        </row>
        <row r="41">
          <cell r="J41">
            <v>1.8000000000000005</v>
          </cell>
          <cell r="K41">
            <v>0.42426406871192857</v>
          </cell>
          <cell r="L41">
            <v>0.60000000000000009</v>
          </cell>
          <cell r="M41">
            <v>0.73484692283495356</v>
          </cell>
          <cell r="N41">
            <v>0.84852813742385713</v>
          </cell>
          <cell r="O41">
            <v>0.94868329805051388</v>
          </cell>
          <cell r="P41">
            <v>1.0392304845413265</v>
          </cell>
          <cell r="Q41">
            <v>1.1224972160321824</v>
          </cell>
          <cell r="R41">
            <v>1.2000000000000002</v>
          </cell>
          <cell r="S41">
            <v>1.2727922061357857</v>
          </cell>
          <cell r="T41">
            <v>1.3416407864998738</v>
          </cell>
          <cell r="U41">
            <v>1.4071247279470289</v>
          </cell>
          <cell r="V41">
            <v>1.4696938456699071</v>
          </cell>
          <cell r="W41">
            <v>1.5297058540778357</v>
          </cell>
          <cell r="X41">
            <v>1.5874507866387546</v>
          </cell>
          <cell r="Y41">
            <v>1.6431676725154987</v>
          </cell>
          <cell r="Z41">
            <v>1.6970562748477145</v>
          </cell>
          <cell r="AA41">
            <v>1.7492855684535906</v>
          </cell>
          <cell r="AB41">
            <v>1.8000000000000005</v>
          </cell>
          <cell r="AC41">
            <v>1.8493242008906936</v>
          </cell>
          <cell r="AD41">
            <v>1.897366596101028</v>
          </cell>
        </row>
        <row r="42">
          <cell r="J42">
            <v>1.9000000000000006</v>
          </cell>
          <cell r="K42">
            <v>0.43588989435406744</v>
          </cell>
          <cell r="L42">
            <v>0.61644140029689776</v>
          </cell>
          <cell r="M42">
            <v>0.75498344352707514</v>
          </cell>
          <cell r="N42">
            <v>0.87177978870813488</v>
          </cell>
          <cell r="O42">
            <v>0.97467943448089656</v>
          </cell>
          <cell r="P42">
            <v>1.0677078252031313</v>
          </cell>
          <cell r="Q42">
            <v>1.1532562594670797</v>
          </cell>
          <cell r="R42">
            <v>1.2328828005937953</v>
          </cell>
          <cell r="S42">
            <v>1.3076696830622023</v>
          </cell>
          <cell r="T42">
            <v>1.3784048752090223</v>
          </cell>
          <cell r="U42">
            <v>1.4456832294800961</v>
          </cell>
          <cell r="V42">
            <v>1.5099668870541503</v>
          </cell>
          <cell r="W42">
            <v>1.5716233645501714</v>
          </cell>
          <cell r="X42">
            <v>1.6309506430300094</v>
          </cell>
          <cell r="Y42">
            <v>1.6881943016134136</v>
          </cell>
          <cell r="Z42">
            <v>1.7435595774162698</v>
          </cell>
          <cell r="AA42">
            <v>1.7972200755611434</v>
          </cell>
          <cell r="AB42">
            <v>1.8493242008906936</v>
          </cell>
          <cell r="AC42">
            <v>1.9000000000000006</v>
          </cell>
          <cell r="AD42">
            <v>1.9493588689617933</v>
          </cell>
        </row>
        <row r="43">
          <cell r="J43">
            <v>2.0000000000000004</v>
          </cell>
          <cell r="K43">
            <v>0.44721359549995804</v>
          </cell>
          <cell r="L43">
            <v>0.63245553203367599</v>
          </cell>
          <cell r="M43">
            <v>0.77459666924148352</v>
          </cell>
          <cell r="N43">
            <v>0.89442719099991608</v>
          </cell>
          <cell r="O43">
            <v>1</v>
          </cell>
          <cell r="P43">
            <v>1.0954451150103324</v>
          </cell>
          <cell r="Q43">
            <v>1.1832159566199232</v>
          </cell>
          <cell r="R43">
            <v>1.2649110640673518</v>
          </cell>
          <cell r="S43">
            <v>1.3416407864998738</v>
          </cell>
          <cell r="T43">
            <v>1.4142135623730951</v>
          </cell>
          <cell r="U43">
            <v>1.4832396974191326</v>
          </cell>
          <cell r="V43">
            <v>1.5491933384829668</v>
          </cell>
          <cell r="W43">
            <v>1.61245154965971</v>
          </cell>
          <cell r="X43">
            <v>1.6733200530681513</v>
          </cell>
          <cell r="Y43">
            <v>1.7320508075688776</v>
          </cell>
          <cell r="Z43">
            <v>1.7888543819998322</v>
          </cell>
          <cell r="AA43">
            <v>1.8439088914585779</v>
          </cell>
          <cell r="AB43">
            <v>1.897366596101028</v>
          </cell>
          <cell r="AC43">
            <v>1.9493588689617933</v>
          </cell>
          <cell r="AD43">
            <v>2.0000000000000004</v>
          </cell>
        </row>
      </sheetData>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BORDA Africa">
      <a:dk1>
        <a:sysClr val="windowText" lastClr="000000"/>
      </a:dk1>
      <a:lt1>
        <a:sysClr val="window" lastClr="FFFFFF"/>
      </a:lt1>
      <a:dk2>
        <a:srgbClr val="2449A4"/>
      </a:dk2>
      <a:lt2>
        <a:srgbClr val="32BBCE"/>
      </a:lt2>
      <a:accent1>
        <a:srgbClr val="4CBF79"/>
      </a:accent1>
      <a:accent2>
        <a:srgbClr val="E5EC39"/>
      </a:accent2>
      <a:accent3>
        <a:srgbClr val="F8A635"/>
      </a:accent3>
      <a:accent4>
        <a:srgbClr val="F03E52"/>
      </a:accent4>
      <a:accent5>
        <a:srgbClr val="7E51AE"/>
      </a:accent5>
      <a:accent6>
        <a:srgbClr val="FBCA87"/>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filterMode="1">
    <tabColor theme="7"/>
  </sheetPr>
  <dimension ref="A1:PH611"/>
  <sheetViews>
    <sheetView tabSelected="1" topLeftCell="AD3" zoomScale="70" zoomScaleNormal="70" workbookViewId="0">
      <pane xSplit="7425" ySplit="2070" topLeftCell="AR3" activePane="bottomRight"/>
      <selection activeCell="AN7" sqref="AN7:AN494"/>
      <selection pane="topRight" activeCell="BO4" sqref="BO1:BP1048576"/>
      <selection pane="bottomLeft" activeCell="AE165" sqref="AE165"/>
      <selection pane="bottomRight" activeCell="AW400" sqref="AW400:AY403"/>
    </sheetView>
  </sheetViews>
  <sheetFormatPr defaultRowHeight="15" outlineLevelCol="3" x14ac:dyDescent="0.25"/>
  <cols>
    <col min="1" max="1" width="20.140625" style="692" customWidth="1" outlineLevel="1"/>
    <col min="2" max="2" width="9.140625" style="692" customWidth="1" outlineLevel="1"/>
    <col min="3" max="3" width="19.7109375" style="692" customWidth="1" outlineLevel="2"/>
    <col min="4" max="4" width="11.42578125" style="922" customWidth="1" outlineLevel="2"/>
    <col min="5" max="5" width="3.140625" style="692" customWidth="1" outlineLevel="1"/>
    <col min="6" max="7" width="3.42578125" style="692" customWidth="1" outlineLevel="2"/>
    <col min="8" max="8" width="3.28515625" style="692" customWidth="1" outlineLevel="2"/>
    <col min="9" max="9" width="12.140625" style="692" customWidth="1" outlineLevel="2"/>
    <col min="10" max="10" width="3.5703125" style="692" customWidth="1" outlineLevel="1"/>
    <col min="11" max="12" width="20.5703125" style="692" customWidth="1" outlineLevel="2"/>
    <col min="13" max="13" width="2.85546875" style="692" customWidth="1" outlineLevel="1"/>
    <col min="14" max="14" width="21.5703125" style="692" customWidth="1" outlineLevel="1"/>
    <col min="15" max="17" width="28.140625" style="692" customWidth="1" outlineLevel="2"/>
    <col min="18" max="18" width="28.140625" style="692" customWidth="1" outlineLevel="1"/>
    <col min="19" max="19" width="2.5703125" style="692" customWidth="1" outlineLevel="1"/>
    <col min="20" max="20" width="36" style="692" customWidth="1" outlineLevel="2"/>
    <col min="21" max="23" width="28.140625" style="692" customWidth="1" outlineLevel="2"/>
    <col min="24" max="25" width="18.28515625" style="692" customWidth="1" outlineLevel="1"/>
    <col min="26" max="26" width="20.85546875" style="692" customWidth="1" outlineLevel="1"/>
    <col min="27" max="28" width="16.140625" style="692" customWidth="1" outlineLevel="1"/>
    <col min="29" max="29" width="4.85546875" style="692" customWidth="1"/>
    <col min="30" max="30" width="35.140625" style="736" bestFit="1" customWidth="1"/>
    <col min="31" max="31" width="23.28515625" style="736" customWidth="1" outlineLevel="1"/>
    <col min="32" max="32" width="8.140625" style="736" customWidth="1" outlineLevel="1"/>
    <col min="33" max="33" width="12.85546875" style="736" customWidth="1"/>
    <col min="34" max="34" width="12.7109375" style="736" customWidth="1"/>
    <col min="35" max="35" width="12.28515625" style="736" customWidth="1"/>
    <col min="36" max="36" width="12.140625" style="736" customWidth="1" outlineLevel="1" collapsed="1"/>
    <col min="37" max="37" width="21.28515625" style="736" customWidth="1" outlineLevel="1"/>
    <col min="38" max="38" width="12.42578125" style="736" bestFit="1" customWidth="1"/>
    <col min="39" max="39" width="21.42578125" style="736" customWidth="1" outlineLevel="1"/>
    <col min="40" max="40" width="17.42578125" style="736" customWidth="1" outlineLevel="1"/>
    <col min="41" max="41" width="18.7109375" style="736" customWidth="1" outlineLevel="1"/>
    <col min="42" max="42" width="25.5703125" style="736" customWidth="1"/>
    <col min="43" max="43" width="93.42578125" style="692" customWidth="1" outlineLevel="1" collapsed="1"/>
    <col min="44" max="44" width="38.5703125" style="692" customWidth="1" outlineLevel="1"/>
    <col min="45" max="45" width="7.140625" style="692" customWidth="1" outlineLevel="1"/>
    <col min="46" max="46" width="19.28515625" style="692" customWidth="1" outlineLevel="1"/>
    <col min="47" max="47" width="5.7109375" style="692" customWidth="1" outlineLevel="1"/>
    <col min="48" max="48" width="9.85546875" style="692" customWidth="1"/>
    <col min="49" max="49" width="8.28515625" style="692" customWidth="1" outlineLevel="1"/>
    <col min="50" max="50" width="8.5703125" style="692" customWidth="1" outlineLevel="1"/>
    <col min="51" max="51" width="7.85546875" style="692" customWidth="1" outlineLevel="1"/>
    <col min="52" max="52" width="7.28515625" style="692" customWidth="1" outlineLevel="1"/>
    <col min="53" max="54" width="2.85546875" style="690" customWidth="1" outlineLevel="1"/>
    <col min="55" max="57" width="7.28515625" style="692" customWidth="1" outlineLevel="1"/>
    <col min="58" max="58" width="6.7109375" style="692" customWidth="1" outlineLevel="1"/>
    <col min="59" max="60" width="3.28515625" style="690" customWidth="1" outlineLevel="1"/>
    <col min="61" max="64" width="7.28515625" style="692" customWidth="1" outlineLevel="1"/>
    <col min="65" max="65" width="2.42578125" style="690" customWidth="1" outlineLevel="1"/>
    <col min="66" max="66" width="2.42578125" style="690" customWidth="1"/>
    <col min="67" max="68" width="9.7109375" style="692" customWidth="1" outlineLevel="1"/>
    <col min="69" max="69" width="7.28515625" style="692" customWidth="1" outlineLevel="1"/>
    <col min="70" max="70" width="11.85546875" style="692" customWidth="1" outlineLevel="1"/>
    <col min="71" max="72" width="2.28515625" style="690" customWidth="1" outlineLevel="1"/>
    <col min="73" max="76" width="7.28515625" style="692" customWidth="1" outlineLevel="2"/>
    <col min="77" max="78" width="2.5703125" style="690" customWidth="1" outlineLevel="2"/>
    <col min="79" max="82" width="7.28515625" style="692" customWidth="1" outlineLevel="2"/>
    <col min="83" max="84" width="2.7109375" style="690" customWidth="1" outlineLevel="2"/>
    <col min="85" max="88" width="7.28515625" style="692" customWidth="1" outlineLevel="2"/>
    <col min="89" max="89" width="3.140625" style="690" customWidth="1" outlineLevel="1"/>
    <col min="90" max="90" width="3.140625" style="690" customWidth="1"/>
    <col min="91" max="94" width="7.28515625" style="692" customWidth="1" outlineLevel="1"/>
    <col min="95" max="96" width="3.42578125" style="690" customWidth="1" outlineLevel="1"/>
    <col min="97" max="100" width="7.28515625" style="692" customWidth="1" outlineLevel="2"/>
    <col min="101" max="102" width="2.85546875" style="690" customWidth="1" outlineLevel="2"/>
    <col min="103" max="104" width="7.28515625" style="692" customWidth="1" outlineLevel="2"/>
    <col min="105" max="106" width="7.28515625" style="690" customWidth="1" outlineLevel="2"/>
    <col min="107" max="108" width="3.28515625" style="692" customWidth="1" outlineLevel="2"/>
    <col min="109" max="110" width="7.28515625" style="690" customWidth="1" outlineLevel="2"/>
    <col min="111" max="112" width="7.28515625" style="692" customWidth="1" outlineLevel="2"/>
    <col min="113" max="113" width="3" style="690" customWidth="1" outlineLevel="1"/>
    <col min="114" max="114" width="3" style="690" customWidth="1"/>
    <col min="115" max="116" width="7.28515625" style="696" customWidth="1" outlineLevel="1"/>
    <col min="117" max="117" width="9.140625" style="697" customWidth="1" outlineLevel="1"/>
    <col min="118" max="118" width="7.28515625" style="697" customWidth="1" outlineLevel="1"/>
    <col min="119" max="119" width="2.85546875" style="696" customWidth="1" outlineLevel="1"/>
    <col min="120" max="120" width="2.85546875" style="696" customWidth="1"/>
    <col min="121" max="121" width="7.28515625" style="698" customWidth="1" outlineLevel="1"/>
    <col min="122" max="122" width="8.42578125" style="698" customWidth="1" outlineLevel="1"/>
    <col min="123" max="123" width="10.5703125" style="699" customWidth="1" outlineLevel="1"/>
    <col min="124" max="124" width="7.28515625" style="699" customWidth="1" outlineLevel="1"/>
    <col min="125" max="126" width="3.140625" style="698" customWidth="1" outlineLevel="1"/>
    <col min="127" max="130" width="7.28515625" style="698" customWidth="1" outlineLevel="2"/>
    <col min="131" max="132" width="3.5703125" style="698" customWidth="1" outlineLevel="2"/>
    <col min="133" max="136" width="7.28515625" style="698" customWidth="1" outlineLevel="3"/>
    <col min="137" max="138" width="3" style="698" customWidth="1" outlineLevel="3"/>
    <col min="139" max="142" width="7.28515625" style="698" customWidth="1" outlineLevel="3"/>
    <col min="143" max="144" width="3.7109375" style="698" customWidth="1" outlineLevel="3"/>
    <col min="145" max="148" width="7.28515625" style="698" customWidth="1" outlineLevel="3"/>
    <col min="149" max="149" width="3.140625" style="698" customWidth="1" outlineLevel="2"/>
    <col min="150" max="150" width="3.140625" style="698" customWidth="1" outlineLevel="1"/>
    <col min="151" max="154" width="7.28515625" style="698" customWidth="1" outlineLevel="2"/>
    <col min="155" max="156" width="3" style="698" customWidth="1" outlineLevel="2"/>
    <col min="157" max="160" width="7.28515625" style="698" hidden="1" customWidth="1" outlineLevel="3"/>
    <col min="161" max="162" width="3.140625" style="698" hidden="1" customWidth="1" outlineLevel="3"/>
    <col min="163" max="166" width="7.28515625" style="698" hidden="1" customWidth="1" outlineLevel="3"/>
    <col min="167" max="168" width="3.7109375" style="698" hidden="1" customWidth="1" outlineLevel="3"/>
    <col min="169" max="172" width="7.28515625" style="698" hidden="1" customWidth="1" outlineLevel="3"/>
    <col min="173" max="173" width="2.7109375" style="698" customWidth="1" outlineLevel="2" collapsed="1"/>
    <col min="174" max="174" width="2.7109375" style="698" customWidth="1"/>
    <col min="175" max="176" width="7.28515625" style="692" customWidth="1" outlineLevel="1"/>
    <col min="177" max="178" width="7.28515625" style="690" customWidth="1" outlineLevel="1"/>
    <col min="179" max="180" width="3.140625" style="690" customWidth="1" outlineLevel="1"/>
    <col min="181" max="182" width="7.28515625" style="690" customWidth="1" outlineLevel="1"/>
    <col min="183" max="184" width="7.28515625" style="692" customWidth="1" outlineLevel="1"/>
    <col min="185" max="186" width="3.140625" style="690" customWidth="1" outlineLevel="1"/>
    <col min="187" max="188" width="7.28515625" style="692" customWidth="1" outlineLevel="2"/>
    <col min="189" max="190" width="7.28515625" style="690" customWidth="1" outlineLevel="2"/>
    <col min="191" max="192" width="3" style="692" customWidth="1" outlineLevel="2"/>
    <col min="193" max="194" width="7.28515625" style="690" customWidth="1" outlineLevel="2"/>
    <col min="195" max="196" width="7.28515625" style="692" customWidth="1" outlineLevel="2"/>
    <col min="197" max="198" width="3.42578125" style="690" customWidth="1" outlineLevel="2"/>
    <col min="199" max="200" width="7.28515625" style="692" customWidth="1" outlineLevel="2"/>
    <col min="201" max="202" width="7.28515625" style="690" customWidth="1" outlineLevel="2"/>
    <col min="203" max="204" width="3.28515625" style="692" customWidth="1" outlineLevel="1"/>
    <col min="205" max="206" width="7.28515625" style="690" customWidth="1" outlineLevel="2"/>
    <col min="207" max="208" width="7.28515625" style="692" customWidth="1" outlineLevel="2"/>
    <col min="209" max="210" width="3.140625" style="690" customWidth="1" outlineLevel="2"/>
    <col min="211" max="212" width="7.28515625" style="692" customWidth="1" outlineLevel="3"/>
    <col min="213" max="214" width="7.28515625" style="690" customWidth="1" outlineLevel="3"/>
    <col min="215" max="216" width="3.28515625" style="692" customWidth="1" outlineLevel="3"/>
    <col min="217" max="218" width="7.28515625" style="690" customWidth="1" outlineLevel="3"/>
    <col min="219" max="220" width="7.28515625" style="692" customWidth="1" outlineLevel="3"/>
    <col min="221" max="222" width="2.5703125" style="690" customWidth="1" outlineLevel="3"/>
    <col min="223" max="224" width="7.28515625" style="692" customWidth="1" outlineLevel="3"/>
    <col min="225" max="226" width="7.28515625" style="690" customWidth="1" outlineLevel="3"/>
    <col min="227" max="227" width="3.7109375" style="692" customWidth="1" outlineLevel="2"/>
    <col min="228" max="228" width="3.7109375" style="692" customWidth="1" outlineLevel="1"/>
    <col min="229" max="230" width="7.28515625" style="690" customWidth="1"/>
    <col min="231" max="232" width="7.28515625" style="692" customWidth="1"/>
    <col min="233" max="234" width="4" style="690" customWidth="1" outlineLevel="1"/>
    <col min="235" max="236" width="7.28515625" style="692" customWidth="1" outlineLevel="2"/>
    <col min="237" max="238" width="7.28515625" style="690" customWidth="1" outlineLevel="2"/>
    <col min="239" max="240" width="4.28515625" style="690" customWidth="1" outlineLevel="2"/>
    <col min="241" max="242" width="7.28515625" style="690" customWidth="1" outlineLevel="2"/>
    <col min="243" max="244" width="7.28515625" style="692" customWidth="1" outlineLevel="2"/>
    <col min="245" max="246" width="4.28515625" style="690" customWidth="1"/>
    <col min="247" max="248" width="7.28515625" style="692" customWidth="1" outlineLevel="1"/>
    <col min="249" max="250" width="7.28515625" style="690" customWidth="1" outlineLevel="1"/>
    <col min="251" max="252" width="4" style="690" customWidth="1" outlineLevel="1"/>
    <col min="253" max="256" width="7.28515625" style="690" customWidth="1" outlineLevel="2"/>
    <col min="257" max="258" width="3.140625" style="690" customWidth="1" outlineLevel="2"/>
    <col min="259" max="262" width="7.28515625" style="690" customWidth="1" outlineLevel="3"/>
    <col min="263" max="264" width="3" style="690" customWidth="1" outlineLevel="3"/>
    <col min="265" max="268" width="7.28515625" style="690" customWidth="1" outlineLevel="3"/>
    <col min="269" max="270" width="3.7109375" style="690" customWidth="1" outlineLevel="3"/>
    <col min="271" max="274" width="7.28515625" style="690" customWidth="1" outlineLevel="3"/>
    <col min="275" max="275" width="2.85546875" style="690" customWidth="1" outlineLevel="2"/>
    <col min="276" max="276" width="2.85546875" style="690" customWidth="1" outlineLevel="1"/>
    <col min="277" max="280" width="7.28515625" style="690" customWidth="1" outlineLevel="2"/>
    <col min="281" max="282" width="2.7109375" style="690" customWidth="1" outlineLevel="2"/>
    <col min="283" max="286" width="7.28515625" style="690" customWidth="1" outlineLevel="3"/>
    <col min="287" max="288" width="3" style="690" customWidth="1" outlineLevel="3"/>
    <col min="289" max="292" width="7.28515625" style="690" customWidth="1" outlineLevel="3"/>
    <col min="293" max="294" width="3.7109375" style="690" customWidth="1" outlineLevel="3"/>
    <col min="295" max="298" width="7.28515625" style="690" customWidth="1" outlineLevel="3"/>
    <col min="299" max="299" width="2.85546875" style="690" customWidth="1" outlineLevel="2"/>
    <col min="300" max="300" width="2.85546875" style="690" customWidth="1" outlineLevel="1"/>
    <col min="301" max="302" width="7.28515625" style="692" customWidth="1"/>
    <col min="303" max="303" width="9.140625" style="692" customWidth="1"/>
    <col min="304" max="304" width="7.7109375" style="692" customWidth="1"/>
    <col min="305" max="306" width="3.28515625" style="690" customWidth="1"/>
    <col min="307" max="310" width="7.28515625" style="692" customWidth="1" outlineLevel="1"/>
    <col min="311" max="312" width="3.28515625" style="692" customWidth="1" outlineLevel="1"/>
    <col min="313" max="316" width="7.28515625" style="692" customWidth="1" outlineLevel="2"/>
    <col min="317" max="318" width="3.5703125" style="690" customWidth="1" outlineLevel="2"/>
    <col min="319" max="322" width="7.28515625" style="692" customWidth="1" outlineLevel="2"/>
    <col min="323" max="324" width="3.140625" style="690" customWidth="1" outlineLevel="2"/>
    <col min="325" max="328" width="7.28515625" style="692" customWidth="1" outlineLevel="2"/>
    <col min="329" max="329" width="3.28515625" style="692" customWidth="1" outlineLevel="1"/>
    <col min="330" max="330" width="3.28515625" style="692" customWidth="1"/>
    <col min="331" max="334" width="7.28515625" style="692" customWidth="1" outlineLevel="1"/>
    <col min="335" max="336" width="3.28515625" style="690" customWidth="1" outlineLevel="1"/>
    <col min="337" max="340" width="7.28515625" style="692" customWidth="1" outlineLevel="2"/>
    <col min="341" max="342" width="3.140625" style="692" customWidth="1" outlineLevel="2"/>
    <col min="343" max="346" width="7.28515625" style="692" customWidth="1" outlineLevel="2"/>
    <col min="347" max="348" width="3.5703125" style="692" customWidth="1" outlineLevel="2"/>
    <col min="349" max="352" width="7.28515625" style="692" customWidth="1" outlineLevel="2"/>
    <col min="353" max="353" width="2.85546875" style="692" customWidth="1" outlineLevel="1"/>
    <col min="354" max="354" width="2.85546875" style="692" customWidth="1"/>
    <col min="355" max="357" width="7.28515625" style="692" customWidth="1" outlineLevel="1"/>
    <col min="358" max="358" width="8.28515625" style="692" customWidth="1" outlineLevel="1"/>
    <col min="359" max="360" width="3.140625" style="690" customWidth="1" outlineLevel="1"/>
    <col min="361" max="364" width="7.28515625" style="692" customWidth="1" outlineLevel="2"/>
    <col min="365" max="366" width="3.7109375" style="690" customWidth="1" outlineLevel="2"/>
    <col min="367" max="370" width="7.28515625" style="692" customWidth="1" outlineLevel="2"/>
    <col min="371" max="372" width="3.5703125" style="690" customWidth="1" outlineLevel="2"/>
    <col min="373" max="376" width="7.28515625" style="692" customWidth="1" outlineLevel="2"/>
    <col min="377" max="377" width="3.5703125" style="692" customWidth="1" outlineLevel="1"/>
    <col min="378" max="378" width="3.5703125" style="692" customWidth="1"/>
    <col min="379" max="422" width="7.28515625" style="692" customWidth="1" outlineLevel="1"/>
    <col min="423" max="16384" width="9.140625" style="692"/>
  </cols>
  <sheetData>
    <row r="1" spans="1:423" ht="12" hidden="1" customHeight="1" x14ac:dyDescent="0.25">
      <c r="A1" s="689"/>
      <c r="B1" s="689"/>
      <c r="C1" s="690"/>
      <c r="D1" s="691"/>
      <c r="AC1" s="693"/>
      <c r="AD1" s="694"/>
      <c r="AE1" s="694"/>
      <c r="AF1" s="695"/>
      <c r="AG1" s="695"/>
      <c r="AH1" s="694"/>
      <c r="AI1" s="694"/>
      <c r="AJ1" s="694"/>
      <c r="AK1" s="694"/>
      <c r="AL1" s="694"/>
      <c r="AM1" s="694"/>
      <c r="AN1" s="694"/>
      <c r="AO1" s="694"/>
      <c r="AP1" s="694"/>
    </row>
    <row r="2" spans="1:423" ht="12" hidden="1" customHeight="1" thickBot="1" x14ac:dyDescent="0.3">
      <c r="A2" s="689"/>
      <c r="B2" s="689"/>
      <c r="C2" s="690"/>
      <c r="D2" s="691"/>
      <c r="AC2" s="693"/>
      <c r="AD2" s="694"/>
      <c r="AE2" s="694"/>
      <c r="AF2" s="700"/>
      <c r="AG2" s="700"/>
      <c r="AH2" s="694"/>
      <c r="AI2" s="694"/>
      <c r="AJ2" s="694"/>
      <c r="AK2" s="694"/>
      <c r="AL2" s="694"/>
      <c r="AM2" s="694"/>
      <c r="AN2" s="694"/>
      <c r="AO2" s="694"/>
      <c r="AP2" s="694"/>
    </row>
    <row r="3" spans="1:423" ht="12" customHeight="1" x14ac:dyDescent="0.25">
      <c r="A3" s="701"/>
      <c r="B3" s="702"/>
      <c r="C3" s="690"/>
      <c r="D3" s="703"/>
      <c r="AC3" s="693"/>
      <c r="AD3" s="694"/>
      <c r="AE3" s="694"/>
      <c r="AF3" s="695"/>
      <c r="AG3" s="695"/>
      <c r="AH3" s="694"/>
      <c r="AI3" s="694"/>
      <c r="AJ3" s="694"/>
      <c r="AK3" s="694"/>
      <c r="AL3" s="694"/>
      <c r="AM3" s="694"/>
      <c r="AN3" s="694"/>
      <c r="AO3" s="694"/>
      <c r="AP3" s="694"/>
      <c r="AV3" s="1278" t="s">
        <v>95</v>
      </c>
      <c r="AW3" s="1281" t="s">
        <v>28</v>
      </c>
      <c r="AX3" s="1282"/>
      <c r="AY3" s="1282"/>
      <c r="AZ3" s="1283"/>
      <c r="BA3" s="704"/>
      <c r="BB3" s="704"/>
      <c r="BC3" s="1281" t="s">
        <v>680</v>
      </c>
      <c r="BD3" s="1282"/>
      <c r="BE3" s="1282"/>
      <c r="BF3" s="1283"/>
      <c r="BG3" s="704"/>
      <c r="BH3" s="704"/>
      <c r="BI3" s="1281" t="s">
        <v>545</v>
      </c>
      <c r="BJ3" s="1282"/>
      <c r="BK3" s="1282"/>
      <c r="BL3" s="1283"/>
      <c r="BM3" s="704"/>
      <c r="BN3" s="704"/>
      <c r="BO3" s="1281" t="s">
        <v>547</v>
      </c>
      <c r="BP3" s="1282"/>
      <c r="BQ3" s="1282"/>
      <c r="BR3" s="1283"/>
      <c r="BS3" s="704"/>
      <c r="BT3" s="704"/>
      <c r="BU3" s="1281" t="s">
        <v>658</v>
      </c>
      <c r="BV3" s="1282"/>
      <c r="BW3" s="1282"/>
      <c r="BX3" s="1283"/>
      <c r="BY3" s="704"/>
      <c r="BZ3" s="704"/>
      <c r="CA3" s="1281" t="s">
        <v>659</v>
      </c>
      <c r="CB3" s="1282"/>
      <c r="CC3" s="1282"/>
      <c r="CD3" s="1283"/>
      <c r="CE3" s="704"/>
      <c r="CF3" s="704"/>
      <c r="CG3" s="1281" t="s">
        <v>660</v>
      </c>
      <c r="CH3" s="1282"/>
      <c r="CI3" s="1282"/>
      <c r="CJ3" s="1283"/>
      <c r="CK3" s="704"/>
      <c r="CL3" s="704"/>
      <c r="CM3" s="1281" t="s">
        <v>552</v>
      </c>
      <c r="CN3" s="1282"/>
      <c r="CO3" s="1282"/>
      <c r="CP3" s="1283"/>
      <c r="CQ3" s="704"/>
      <c r="CR3" s="704"/>
      <c r="CS3" s="1281" t="s">
        <v>661</v>
      </c>
      <c r="CT3" s="1282"/>
      <c r="CU3" s="1282"/>
      <c r="CV3" s="1283"/>
      <c r="CW3" s="704"/>
      <c r="CX3" s="704"/>
      <c r="CY3" s="1281" t="s">
        <v>662</v>
      </c>
      <c r="CZ3" s="1282"/>
      <c r="DA3" s="1282"/>
      <c r="DB3" s="1283"/>
      <c r="DC3" s="704"/>
      <c r="DD3" s="704"/>
      <c r="DE3" s="1281" t="s">
        <v>663</v>
      </c>
      <c r="DF3" s="1282"/>
      <c r="DG3" s="1282"/>
      <c r="DH3" s="1283"/>
      <c r="DI3" s="704"/>
      <c r="DJ3" s="704"/>
      <c r="DK3" s="1290" t="s">
        <v>550</v>
      </c>
      <c r="DL3" s="1291"/>
      <c r="DM3" s="1291"/>
      <c r="DN3" s="1292"/>
      <c r="DO3" s="705"/>
      <c r="DP3" s="705"/>
      <c r="DQ3" s="1287" t="s">
        <v>526</v>
      </c>
      <c r="DR3" s="1288"/>
      <c r="DS3" s="1288"/>
      <c r="DT3" s="1289"/>
      <c r="DU3" s="706"/>
      <c r="DV3" s="706"/>
      <c r="DW3" s="1287" t="s">
        <v>695</v>
      </c>
      <c r="DX3" s="1288"/>
      <c r="DY3" s="1288"/>
      <c r="DZ3" s="1289"/>
      <c r="EA3" s="706"/>
      <c r="EB3" s="706"/>
      <c r="EC3" s="1287" t="s">
        <v>696</v>
      </c>
      <c r="ED3" s="1288"/>
      <c r="EE3" s="1288"/>
      <c r="EF3" s="1289"/>
      <c r="EG3" s="706"/>
      <c r="EH3" s="706"/>
      <c r="EI3" s="1287" t="s">
        <v>697</v>
      </c>
      <c r="EJ3" s="1288"/>
      <c r="EK3" s="1288"/>
      <c r="EL3" s="1289"/>
      <c r="EM3" s="706"/>
      <c r="EN3" s="706"/>
      <c r="EO3" s="1287" t="s">
        <v>698</v>
      </c>
      <c r="EP3" s="1288"/>
      <c r="EQ3" s="1288"/>
      <c r="ER3" s="1289"/>
      <c r="ES3" s="706"/>
      <c r="ET3" s="706"/>
      <c r="EU3" s="1287" t="s">
        <v>699</v>
      </c>
      <c r="EV3" s="1288"/>
      <c r="EW3" s="1288"/>
      <c r="EX3" s="1289"/>
      <c r="EY3" s="706"/>
      <c r="EZ3" s="706"/>
      <c r="FA3" s="1287" t="s">
        <v>701</v>
      </c>
      <c r="FB3" s="1288"/>
      <c r="FC3" s="1288"/>
      <c r="FD3" s="1289"/>
      <c r="FE3" s="706"/>
      <c r="FF3" s="706"/>
      <c r="FG3" s="1287" t="s">
        <v>700</v>
      </c>
      <c r="FH3" s="1288"/>
      <c r="FI3" s="1288"/>
      <c r="FJ3" s="1289"/>
      <c r="FK3" s="706"/>
      <c r="FL3" s="706"/>
      <c r="FM3" s="1287" t="s">
        <v>702</v>
      </c>
      <c r="FN3" s="1288"/>
      <c r="FO3" s="1288"/>
      <c r="FP3" s="1289"/>
      <c r="FQ3" s="706"/>
      <c r="FR3" s="706"/>
      <c r="FS3" s="1287" t="s">
        <v>525</v>
      </c>
      <c r="FT3" s="1288"/>
      <c r="FU3" s="1288"/>
      <c r="FV3" s="1289"/>
      <c r="FW3" s="706"/>
      <c r="FX3" s="706"/>
      <c r="FY3" s="1287" t="s">
        <v>707</v>
      </c>
      <c r="FZ3" s="1288"/>
      <c r="GA3" s="1288"/>
      <c r="GB3" s="1289"/>
      <c r="GC3" s="706"/>
      <c r="GD3" s="706"/>
      <c r="GE3" s="1287" t="s">
        <v>708</v>
      </c>
      <c r="GF3" s="1288"/>
      <c r="GG3" s="1288"/>
      <c r="GH3" s="1289"/>
      <c r="GI3" s="706"/>
      <c r="GJ3" s="706"/>
      <c r="GK3" s="1287" t="s">
        <v>709</v>
      </c>
      <c r="GL3" s="1288"/>
      <c r="GM3" s="1288"/>
      <c r="GN3" s="1289"/>
      <c r="GO3" s="706"/>
      <c r="GP3" s="706"/>
      <c r="GQ3" s="1287" t="s">
        <v>710</v>
      </c>
      <c r="GR3" s="1288"/>
      <c r="GS3" s="1288"/>
      <c r="GT3" s="1289"/>
      <c r="GU3" s="706"/>
      <c r="GV3" s="706"/>
      <c r="GW3" s="1287" t="s">
        <v>711</v>
      </c>
      <c r="GX3" s="1288"/>
      <c r="GY3" s="1288"/>
      <c r="GZ3" s="1289"/>
      <c r="HA3" s="706"/>
      <c r="HB3" s="706"/>
      <c r="HC3" s="1287" t="s">
        <v>712</v>
      </c>
      <c r="HD3" s="1288"/>
      <c r="HE3" s="1288"/>
      <c r="HF3" s="1289"/>
      <c r="HG3" s="706"/>
      <c r="HH3" s="706"/>
      <c r="HI3" s="1287" t="s">
        <v>713</v>
      </c>
      <c r="HJ3" s="1288"/>
      <c r="HK3" s="1288"/>
      <c r="HL3" s="1289"/>
      <c r="HM3" s="706"/>
      <c r="HN3" s="706"/>
      <c r="HO3" s="1287" t="s">
        <v>714</v>
      </c>
      <c r="HP3" s="1288"/>
      <c r="HQ3" s="1288"/>
      <c r="HR3" s="1289"/>
      <c r="HS3" s="706"/>
      <c r="HT3" s="706"/>
      <c r="HU3" s="1281" t="s">
        <v>527</v>
      </c>
      <c r="HV3" s="1282"/>
      <c r="HW3" s="1282"/>
      <c r="HX3" s="1283"/>
      <c r="HY3" s="704"/>
      <c r="HZ3" s="704"/>
      <c r="IA3" s="1281" t="s">
        <v>204</v>
      </c>
      <c r="IB3" s="1282"/>
      <c r="IC3" s="1282"/>
      <c r="ID3" s="1283"/>
      <c r="IE3" s="704"/>
      <c r="IF3" s="704"/>
      <c r="IG3" s="1281" t="s">
        <v>106</v>
      </c>
      <c r="IH3" s="1282"/>
      <c r="II3" s="1282"/>
      <c r="IJ3" s="1283"/>
      <c r="IK3" s="704"/>
      <c r="IL3" s="704"/>
      <c r="IM3" s="1281" t="s">
        <v>107</v>
      </c>
      <c r="IN3" s="1282"/>
      <c r="IO3" s="1282"/>
      <c r="IP3" s="1283"/>
      <c r="IQ3" s="704"/>
      <c r="IR3" s="704"/>
      <c r="IS3" s="1281" t="s">
        <v>736</v>
      </c>
      <c r="IT3" s="1282"/>
      <c r="IU3" s="1282"/>
      <c r="IV3" s="1283"/>
      <c r="IW3" s="704"/>
      <c r="IX3" s="704"/>
      <c r="IY3" s="1281" t="s">
        <v>737</v>
      </c>
      <c r="IZ3" s="1282"/>
      <c r="JA3" s="1282"/>
      <c r="JB3" s="1283"/>
      <c r="JC3" s="704"/>
      <c r="JD3" s="704"/>
      <c r="JE3" s="1281" t="s">
        <v>738</v>
      </c>
      <c r="JF3" s="1282"/>
      <c r="JG3" s="1282"/>
      <c r="JH3" s="1283"/>
      <c r="JI3" s="704"/>
      <c r="JJ3" s="704"/>
      <c r="JK3" s="1281" t="s">
        <v>739</v>
      </c>
      <c r="JL3" s="1282"/>
      <c r="JM3" s="1282"/>
      <c r="JN3" s="1283"/>
      <c r="JO3" s="704"/>
      <c r="JP3" s="704"/>
      <c r="JQ3" s="1281" t="s">
        <v>740</v>
      </c>
      <c r="JR3" s="1282"/>
      <c r="JS3" s="1282"/>
      <c r="JT3" s="1283"/>
      <c r="JU3" s="704"/>
      <c r="JV3" s="704"/>
      <c r="JW3" s="1281" t="s">
        <v>741</v>
      </c>
      <c r="JX3" s="1282"/>
      <c r="JY3" s="1282"/>
      <c r="JZ3" s="1283"/>
      <c r="KA3" s="704"/>
      <c r="KB3" s="704"/>
      <c r="KC3" s="1281" t="s">
        <v>743</v>
      </c>
      <c r="KD3" s="1282"/>
      <c r="KE3" s="1282"/>
      <c r="KF3" s="1283"/>
      <c r="KG3" s="704"/>
      <c r="KH3" s="704"/>
      <c r="KI3" s="1281" t="s">
        <v>742</v>
      </c>
      <c r="KJ3" s="1282"/>
      <c r="KK3" s="1282"/>
      <c r="KL3" s="1283"/>
      <c r="KM3" s="704"/>
      <c r="KN3" s="704"/>
      <c r="KO3" s="1281" t="s">
        <v>109</v>
      </c>
      <c r="KP3" s="1282"/>
      <c r="KQ3" s="1282"/>
      <c r="KR3" s="1283"/>
      <c r="KS3" s="704"/>
      <c r="KT3" s="704"/>
      <c r="KU3" s="1281" t="s">
        <v>750</v>
      </c>
      <c r="KV3" s="1282"/>
      <c r="KW3" s="1282"/>
      <c r="KX3" s="1283"/>
      <c r="KY3" s="704"/>
      <c r="KZ3" s="704"/>
      <c r="LA3" s="1281" t="s">
        <v>751</v>
      </c>
      <c r="LB3" s="1282"/>
      <c r="LC3" s="1282"/>
      <c r="LD3" s="1283"/>
      <c r="LE3" s="704"/>
      <c r="LF3" s="704"/>
      <c r="LG3" s="1281" t="s">
        <v>752</v>
      </c>
      <c r="LH3" s="1282"/>
      <c r="LI3" s="1282"/>
      <c r="LJ3" s="1283"/>
      <c r="LK3" s="704"/>
      <c r="LL3" s="704"/>
      <c r="LM3" s="1281" t="s">
        <v>753</v>
      </c>
      <c r="LN3" s="1282"/>
      <c r="LO3" s="1282"/>
      <c r="LP3" s="1283"/>
      <c r="LQ3" s="704"/>
      <c r="LR3" s="704"/>
      <c r="LS3" s="1281" t="s">
        <v>754</v>
      </c>
      <c r="LT3" s="1282"/>
      <c r="LU3" s="1282"/>
      <c r="LV3" s="1283"/>
      <c r="LW3" s="704"/>
      <c r="LX3" s="704"/>
      <c r="LY3" s="1281" t="s">
        <v>755</v>
      </c>
      <c r="LZ3" s="1282"/>
      <c r="MA3" s="1282"/>
      <c r="MB3" s="1283"/>
      <c r="MC3" s="704"/>
      <c r="MD3" s="704"/>
      <c r="ME3" s="1281" t="s">
        <v>756</v>
      </c>
      <c r="MF3" s="1282"/>
      <c r="MG3" s="1282"/>
      <c r="MH3" s="1283"/>
      <c r="MI3" s="704"/>
      <c r="MJ3" s="704"/>
      <c r="MK3" s="1281" t="s">
        <v>757</v>
      </c>
      <c r="ML3" s="1282"/>
      <c r="MM3" s="1282"/>
      <c r="MN3" s="1283"/>
      <c r="MO3" s="704"/>
      <c r="MP3" s="704"/>
      <c r="MQ3" s="1281" t="s">
        <v>0</v>
      </c>
      <c r="MR3" s="1282"/>
      <c r="MS3" s="1282"/>
      <c r="MT3" s="1283"/>
      <c r="MU3" s="704"/>
      <c r="MV3" s="704"/>
      <c r="MW3" s="1281" t="s">
        <v>123</v>
      </c>
      <c r="MX3" s="1282"/>
      <c r="MY3" s="1282"/>
      <c r="MZ3" s="1283"/>
      <c r="NA3" s="704"/>
      <c r="NB3" s="704"/>
      <c r="NC3" s="1281" t="s">
        <v>124</v>
      </c>
      <c r="ND3" s="1282"/>
      <c r="NE3" s="1282"/>
      <c r="NF3" s="1283"/>
      <c r="NG3" s="704"/>
      <c r="NH3" s="704"/>
      <c r="NI3" s="1281" t="s">
        <v>180</v>
      </c>
      <c r="NJ3" s="1282"/>
      <c r="NK3" s="1282"/>
      <c r="NL3" s="1283"/>
      <c r="NM3" s="704"/>
      <c r="NN3" s="704"/>
      <c r="NO3" s="1300" t="s">
        <v>114</v>
      </c>
      <c r="NP3" s="1301"/>
      <c r="NQ3" s="1301"/>
      <c r="NR3" s="1302"/>
      <c r="NS3" s="1300" t="s">
        <v>115</v>
      </c>
      <c r="NT3" s="1301"/>
      <c r="NU3" s="1301"/>
      <c r="NV3" s="1302"/>
      <c r="NW3" s="1281" t="s">
        <v>206</v>
      </c>
      <c r="NX3" s="1282"/>
      <c r="NY3" s="1282"/>
      <c r="NZ3" s="1299"/>
      <c r="OA3" s="1281" t="s">
        <v>3</v>
      </c>
      <c r="OB3" s="1282"/>
      <c r="OC3" s="1282"/>
      <c r="OD3" s="1283"/>
      <c r="OE3" s="1281" t="s">
        <v>4</v>
      </c>
      <c r="OF3" s="1282"/>
      <c r="OG3" s="1282"/>
      <c r="OH3" s="1283"/>
      <c r="OI3" s="1281" t="s">
        <v>1</v>
      </c>
      <c r="OJ3" s="1282"/>
      <c r="OK3" s="1282"/>
      <c r="OL3" s="1283"/>
      <c r="OM3" s="1281" t="s">
        <v>2</v>
      </c>
      <c r="ON3" s="1282"/>
      <c r="OO3" s="1282"/>
      <c r="OP3" s="1283"/>
      <c r="OQ3" s="1281" t="s">
        <v>211</v>
      </c>
      <c r="OR3" s="1282"/>
      <c r="OS3" s="1282"/>
      <c r="OT3" s="1283"/>
      <c r="OU3" s="1281" t="s">
        <v>210</v>
      </c>
      <c r="OV3" s="1282"/>
      <c r="OW3" s="1282"/>
      <c r="OX3" s="1283"/>
      <c r="OY3" s="1281" t="s">
        <v>212</v>
      </c>
      <c r="OZ3" s="1282"/>
      <c r="PA3" s="1282"/>
      <c r="PB3" s="1283"/>
      <c r="PC3" s="1281" t="s">
        <v>209</v>
      </c>
      <c r="PD3" s="1282"/>
      <c r="PE3" s="1282"/>
      <c r="PF3" s="1283"/>
      <c r="PG3" s="707"/>
    </row>
    <row r="4" spans="1:423" hidden="1" x14ac:dyDescent="0.25">
      <c r="A4" s="708"/>
      <c r="B4" s="708"/>
      <c r="C4" s="690"/>
      <c r="D4" s="703"/>
      <c r="AC4" s="693"/>
      <c r="AD4" s="694"/>
      <c r="AE4" s="694"/>
      <c r="AF4" s="694"/>
      <c r="AG4" s="694"/>
      <c r="AH4" s="694"/>
      <c r="AI4" s="694"/>
      <c r="AJ4" s="694"/>
      <c r="AK4" s="694"/>
      <c r="AL4" s="694"/>
      <c r="AM4" s="694"/>
      <c r="AN4" s="694"/>
      <c r="AO4" s="694"/>
      <c r="AP4" s="694"/>
      <c r="AV4" s="1279"/>
      <c r="AW4" s="709"/>
      <c r="AX4" s="710"/>
      <c r="AY4" s="710"/>
      <c r="AZ4" s="711"/>
      <c r="BA4" s="712"/>
      <c r="BB4" s="712"/>
      <c r="BC4" s="709"/>
      <c r="BD4" s="710"/>
      <c r="BE4" s="710"/>
      <c r="BF4" s="711"/>
      <c r="BG4" s="712"/>
      <c r="BH4" s="712"/>
      <c r="BI4" s="709"/>
      <c r="BJ4" s="710"/>
      <c r="BK4" s="710"/>
      <c r="BL4" s="711"/>
      <c r="BM4" s="712"/>
      <c r="BN4" s="712"/>
      <c r="BO4" s="709"/>
      <c r="BP4" s="710"/>
      <c r="BQ4" s="710"/>
      <c r="BR4" s="711"/>
      <c r="BS4" s="712"/>
      <c r="BT4" s="712"/>
      <c r="BU4" s="709"/>
      <c r="BV4" s="710"/>
      <c r="BW4" s="710"/>
      <c r="BX4" s="711"/>
      <c r="BY4" s="712"/>
      <c r="BZ4" s="712"/>
      <c r="CA4" s="709"/>
      <c r="CB4" s="710"/>
      <c r="CC4" s="710"/>
      <c r="CD4" s="711"/>
      <c r="CE4" s="712"/>
      <c r="CF4" s="712"/>
      <c r="CG4" s="709"/>
      <c r="CH4" s="710"/>
      <c r="CI4" s="710"/>
      <c r="CJ4" s="711"/>
      <c r="CK4" s="712"/>
      <c r="CL4" s="712"/>
      <c r="CM4" s="709"/>
      <c r="CN4" s="710"/>
      <c r="CO4" s="710"/>
      <c r="CP4" s="711"/>
      <c r="CQ4" s="712"/>
      <c r="CR4" s="712"/>
      <c r="CS4" s="709"/>
      <c r="CT4" s="710"/>
      <c r="CU4" s="710"/>
      <c r="CV4" s="711"/>
      <c r="CW4" s="712"/>
      <c r="CX4" s="712"/>
      <c r="CY4" s="709"/>
      <c r="CZ4" s="710"/>
      <c r="DA4" s="713"/>
      <c r="DB4" s="714"/>
      <c r="DC4" s="715"/>
      <c r="DD4" s="715"/>
      <c r="DE4" s="716"/>
      <c r="DF4" s="713"/>
      <c r="DG4" s="710"/>
      <c r="DH4" s="711"/>
      <c r="DI4" s="712"/>
      <c r="DJ4" s="712"/>
      <c r="DK4" s="717"/>
      <c r="DL4" s="718"/>
      <c r="DM4" s="719"/>
      <c r="DN4" s="720"/>
      <c r="DO4" s="721"/>
      <c r="DP4" s="721"/>
      <c r="DQ4" s="722"/>
      <c r="DR4" s="723"/>
      <c r="DS4" s="724"/>
      <c r="DT4" s="725"/>
      <c r="DU4" s="726"/>
      <c r="DV4" s="726"/>
      <c r="DW4" s="727"/>
      <c r="DX4" s="724"/>
      <c r="DY4" s="723"/>
      <c r="DZ4" s="728"/>
      <c r="EA4" s="729"/>
      <c r="EB4" s="729"/>
      <c r="EC4" s="722"/>
      <c r="ED4" s="723"/>
      <c r="EE4" s="724"/>
      <c r="EF4" s="725"/>
      <c r="EG4" s="726"/>
      <c r="EH4" s="726"/>
      <c r="EI4" s="727"/>
      <c r="EJ4" s="724"/>
      <c r="EK4" s="723"/>
      <c r="EL4" s="728"/>
      <c r="EM4" s="729"/>
      <c r="EN4" s="729"/>
      <c r="EO4" s="722"/>
      <c r="EP4" s="723"/>
      <c r="EQ4" s="724"/>
      <c r="ER4" s="725"/>
      <c r="ES4" s="726"/>
      <c r="ET4" s="726"/>
      <c r="EU4" s="727"/>
      <c r="EV4" s="724"/>
      <c r="EW4" s="723"/>
      <c r="EX4" s="728"/>
      <c r="EY4" s="729"/>
      <c r="EZ4" s="729"/>
      <c r="FA4" s="722"/>
      <c r="FB4" s="723"/>
      <c r="FC4" s="724"/>
      <c r="FD4" s="725"/>
      <c r="FE4" s="726"/>
      <c r="FF4" s="726"/>
      <c r="FG4" s="727"/>
      <c r="FH4" s="724"/>
      <c r="FI4" s="723"/>
      <c r="FJ4" s="728"/>
      <c r="FK4" s="729"/>
      <c r="FL4" s="729"/>
      <c r="FM4" s="722"/>
      <c r="FN4" s="723"/>
      <c r="FO4" s="724"/>
      <c r="FP4" s="725"/>
      <c r="FQ4" s="726"/>
      <c r="FR4" s="726"/>
      <c r="FS4" s="709"/>
      <c r="FT4" s="710"/>
      <c r="FU4" s="713"/>
      <c r="FV4" s="714"/>
      <c r="FW4" s="712"/>
      <c r="FX4" s="712"/>
      <c r="FY4" s="716"/>
      <c r="FZ4" s="713"/>
      <c r="GA4" s="710"/>
      <c r="GB4" s="711"/>
      <c r="GC4" s="712"/>
      <c r="GD4" s="712"/>
      <c r="GE4" s="709"/>
      <c r="GF4" s="710"/>
      <c r="GG4" s="713"/>
      <c r="GH4" s="714"/>
      <c r="GI4" s="715"/>
      <c r="GJ4" s="715"/>
      <c r="GK4" s="716"/>
      <c r="GL4" s="713"/>
      <c r="GM4" s="710"/>
      <c r="GN4" s="711"/>
      <c r="GO4" s="712"/>
      <c r="GP4" s="712"/>
      <c r="GQ4" s="709"/>
      <c r="GR4" s="710"/>
      <c r="GS4" s="713"/>
      <c r="GT4" s="714"/>
      <c r="GU4" s="715"/>
      <c r="GV4" s="715"/>
      <c r="GW4" s="716"/>
      <c r="GX4" s="713"/>
      <c r="GY4" s="710"/>
      <c r="GZ4" s="711"/>
      <c r="HA4" s="712"/>
      <c r="HB4" s="712"/>
      <c r="HC4" s="709"/>
      <c r="HD4" s="710"/>
      <c r="HE4" s="713"/>
      <c r="HF4" s="714"/>
      <c r="HG4" s="715"/>
      <c r="HH4" s="715"/>
      <c r="HI4" s="716"/>
      <c r="HJ4" s="713"/>
      <c r="HK4" s="710"/>
      <c r="HL4" s="711"/>
      <c r="HM4" s="712"/>
      <c r="HN4" s="712"/>
      <c r="HO4" s="709"/>
      <c r="HP4" s="710"/>
      <c r="HQ4" s="713"/>
      <c r="HR4" s="714"/>
      <c r="HS4" s="715"/>
      <c r="HT4" s="715"/>
      <c r="HU4" s="716"/>
      <c r="HV4" s="713"/>
      <c r="HW4" s="710"/>
      <c r="HX4" s="711"/>
      <c r="HY4" s="712"/>
      <c r="HZ4" s="712"/>
      <c r="IA4" s="709"/>
      <c r="IB4" s="710"/>
      <c r="IC4" s="713"/>
      <c r="ID4" s="714"/>
      <c r="IE4" s="712"/>
      <c r="IF4" s="712"/>
      <c r="IG4" s="716"/>
      <c r="IH4" s="713"/>
      <c r="II4" s="710"/>
      <c r="IJ4" s="711"/>
      <c r="IK4" s="712"/>
      <c r="IL4" s="712"/>
      <c r="IM4" s="709"/>
      <c r="IN4" s="710"/>
      <c r="IO4" s="713"/>
      <c r="IP4" s="714"/>
      <c r="IQ4" s="712"/>
      <c r="IR4" s="712"/>
      <c r="IS4" s="716"/>
      <c r="IT4" s="713"/>
      <c r="IU4" s="710"/>
      <c r="IV4" s="711"/>
      <c r="IW4" s="712"/>
      <c r="IX4" s="712"/>
      <c r="IY4" s="709"/>
      <c r="IZ4" s="710"/>
      <c r="JA4" s="713"/>
      <c r="JB4" s="714"/>
      <c r="JC4" s="712"/>
      <c r="JD4" s="712"/>
      <c r="JE4" s="716"/>
      <c r="JF4" s="713"/>
      <c r="JG4" s="710"/>
      <c r="JH4" s="711"/>
      <c r="JI4" s="712"/>
      <c r="JJ4" s="712"/>
      <c r="JK4" s="709"/>
      <c r="JL4" s="710"/>
      <c r="JM4" s="713"/>
      <c r="JN4" s="714"/>
      <c r="JO4" s="715"/>
      <c r="JP4" s="715"/>
      <c r="JQ4" s="716"/>
      <c r="JR4" s="713"/>
      <c r="JS4" s="710"/>
      <c r="JT4" s="711"/>
      <c r="JU4" s="712"/>
      <c r="JV4" s="712"/>
      <c r="JW4" s="709"/>
      <c r="JX4" s="710"/>
      <c r="JY4" s="710"/>
      <c r="JZ4" s="711"/>
      <c r="KA4" s="715"/>
      <c r="KB4" s="715"/>
      <c r="KC4" s="709"/>
      <c r="KD4" s="710"/>
      <c r="KE4" s="710"/>
      <c r="KF4" s="711"/>
      <c r="KG4" s="715"/>
      <c r="KH4" s="715"/>
      <c r="KI4" s="709"/>
      <c r="KJ4" s="710"/>
      <c r="KK4" s="710"/>
      <c r="KL4" s="711"/>
      <c r="KM4" s="715"/>
      <c r="KN4" s="715"/>
      <c r="KO4" s="709"/>
      <c r="KP4" s="710"/>
      <c r="KQ4" s="710"/>
      <c r="KR4" s="711"/>
      <c r="KS4" s="712"/>
      <c r="KT4" s="712"/>
      <c r="KU4" s="709"/>
      <c r="KV4" s="710"/>
      <c r="KW4" s="710"/>
      <c r="KX4" s="711"/>
      <c r="KY4" s="715"/>
      <c r="KZ4" s="715"/>
      <c r="LA4" s="709"/>
      <c r="LB4" s="710"/>
      <c r="LC4" s="710"/>
      <c r="LD4" s="711"/>
      <c r="LE4" s="712"/>
      <c r="LF4" s="712"/>
      <c r="LG4" s="709"/>
      <c r="LH4" s="710"/>
      <c r="LI4" s="710"/>
      <c r="LJ4" s="711"/>
      <c r="LK4" s="712"/>
      <c r="LL4" s="712"/>
      <c r="LM4" s="709"/>
      <c r="LN4" s="710"/>
      <c r="LO4" s="710"/>
      <c r="LP4" s="711"/>
      <c r="LQ4" s="715"/>
      <c r="LR4" s="715"/>
      <c r="LS4" s="709"/>
      <c r="LT4" s="710"/>
      <c r="LU4" s="710"/>
      <c r="LV4" s="711"/>
      <c r="LW4" s="712"/>
      <c r="LX4" s="712"/>
      <c r="LY4" s="709"/>
      <c r="LZ4" s="710"/>
      <c r="MA4" s="710"/>
      <c r="MB4" s="711"/>
      <c r="MC4" s="715"/>
      <c r="MD4" s="715"/>
      <c r="ME4" s="709"/>
      <c r="MF4" s="710"/>
      <c r="MG4" s="710"/>
      <c r="MH4" s="711"/>
      <c r="MI4" s="715"/>
      <c r="MJ4" s="715"/>
      <c r="MK4" s="709"/>
      <c r="ML4" s="710"/>
      <c r="MM4" s="710"/>
      <c r="MN4" s="711"/>
      <c r="MO4" s="715"/>
      <c r="MP4" s="715"/>
      <c r="MQ4" s="709"/>
      <c r="MR4" s="710"/>
      <c r="MS4" s="710"/>
      <c r="MT4" s="711"/>
      <c r="MU4" s="712"/>
      <c r="MV4" s="712"/>
      <c r="MW4" s="709"/>
      <c r="MX4" s="710"/>
      <c r="MY4" s="710"/>
      <c r="MZ4" s="711"/>
      <c r="NA4" s="712"/>
      <c r="NB4" s="712"/>
      <c r="NC4" s="709"/>
      <c r="ND4" s="710"/>
      <c r="NE4" s="710"/>
      <c r="NF4" s="711"/>
      <c r="NG4" s="712"/>
      <c r="NH4" s="712"/>
      <c r="NI4" s="709"/>
      <c r="NJ4" s="710"/>
      <c r="NK4" s="710"/>
      <c r="NL4" s="711"/>
      <c r="NM4" s="715"/>
      <c r="NN4" s="715"/>
      <c r="NO4" s="730"/>
      <c r="NP4" s="731"/>
      <c r="NQ4" s="731"/>
      <c r="NR4" s="732"/>
      <c r="NS4" s="730"/>
      <c r="NT4" s="731"/>
      <c r="NU4" s="731"/>
      <c r="NV4" s="732"/>
      <c r="NW4" s="709"/>
      <c r="NX4" s="710"/>
      <c r="NY4" s="710"/>
      <c r="NZ4" s="733"/>
      <c r="OA4" s="709"/>
      <c r="OB4" s="710"/>
      <c r="OC4" s="710"/>
      <c r="OD4" s="711"/>
      <c r="OE4" s="709"/>
      <c r="OF4" s="710"/>
      <c r="OG4" s="710"/>
      <c r="OH4" s="711"/>
      <c r="OI4" s="709"/>
      <c r="OJ4" s="710"/>
      <c r="OK4" s="710"/>
      <c r="OL4" s="711"/>
      <c r="OM4" s="709"/>
      <c r="ON4" s="710"/>
      <c r="OO4" s="710"/>
      <c r="OP4" s="711"/>
      <c r="OQ4" s="709"/>
      <c r="OR4" s="710"/>
      <c r="OS4" s="710"/>
      <c r="OT4" s="711"/>
      <c r="OU4" s="709"/>
      <c r="OV4" s="710"/>
      <c r="OW4" s="710"/>
      <c r="OX4" s="711"/>
      <c r="OY4" s="709"/>
      <c r="OZ4" s="710"/>
      <c r="PA4" s="710"/>
      <c r="PB4" s="711"/>
      <c r="PC4" s="709"/>
      <c r="PD4" s="710"/>
      <c r="PE4" s="710"/>
      <c r="PF4" s="711"/>
    </row>
    <row r="5" spans="1:423" x14ac:dyDescent="0.25">
      <c r="A5" s="734"/>
      <c r="B5" s="734"/>
      <c r="C5" s="690"/>
      <c r="D5" s="735"/>
      <c r="Z5" s="1306" t="s">
        <v>1007</v>
      </c>
      <c r="AA5" s="1307"/>
      <c r="AB5" s="1307"/>
      <c r="AF5" s="737"/>
      <c r="AG5" s="738"/>
      <c r="AM5" s="3" t="s">
        <v>893</v>
      </c>
      <c r="AV5" s="1280"/>
      <c r="AW5" s="1284" t="s">
        <v>236</v>
      </c>
      <c r="AX5" s="1285"/>
      <c r="AY5" s="1285"/>
      <c r="AZ5" s="1286"/>
      <c r="BA5" s="739"/>
      <c r="BB5" s="739"/>
      <c r="BC5" s="1284" t="s">
        <v>5</v>
      </c>
      <c r="BD5" s="1285"/>
      <c r="BE5" s="1285"/>
      <c r="BF5" s="1286"/>
      <c r="BG5" s="739"/>
      <c r="BH5" s="739"/>
      <c r="BI5" s="1284">
        <v>1</v>
      </c>
      <c r="BJ5" s="1285"/>
      <c r="BK5" s="1285"/>
      <c r="BL5" s="1286"/>
      <c r="BM5" s="739"/>
      <c r="BN5" s="739"/>
      <c r="BO5" s="1284" t="s">
        <v>5</v>
      </c>
      <c r="BP5" s="1285"/>
      <c r="BQ5" s="1285"/>
      <c r="BR5" s="1286"/>
      <c r="BS5" s="739"/>
      <c r="BT5" s="739"/>
      <c r="BU5" s="1284" t="s">
        <v>5</v>
      </c>
      <c r="BV5" s="1285"/>
      <c r="BW5" s="1285"/>
      <c r="BX5" s="1286"/>
      <c r="BY5" s="739"/>
      <c r="BZ5" s="739"/>
      <c r="CA5" s="1284" t="s">
        <v>5</v>
      </c>
      <c r="CB5" s="1285"/>
      <c r="CC5" s="1285"/>
      <c r="CD5" s="1286"/>
      <c r="CE5" s="739"/>
      <c r="CF5" s="739"/>
      <c r="CG5" s="1284" t="s">
        <v>5</v>
      </c>
      <c r="CH5" s="1285"/>
      <c r="CI5" s="1285"/>
      <c r="CJ5" s="1286"/>
      <c r="CK5" s="739"/>
      <c r="CL5" s="739"/>
      <c r="CM5" s="1284" t="s">
        <v>5</v>
      </c>
      <c r="CN5" s="1285"/>
      <c r="CO5" s="1285"/>
      <c r="CP5" s="1286"/>
      <c r="CQ5" s="739"/>
      <c r="CR5" s="739"/>
      <c r="CS5" s="1284" t="s">
        <v>5</v>
      </c>
      <c r="CT5" s="1285"/>
      <c r="CU5" s="1285"/>
      <c r="CV5" s="1286"/>
      <c r="CW5" s="739"/>
      <c r="CX5" s="739"/>
      <c r="CY5" s="1284" t="s">
        <v>5</v>
      </c>
      <c r="CZ5" s="1285"/>
      <c r="DA5" s="1285"/>
      <c r="DB5" s="1286"/>
      <c r="DC5" s="739"/>
      <c r="DD5" s="739"/>
      <c r="DE5" s="1284" t="s">
        <v>5</v>
      </c>
      <c r="DF5" s="1285"/>
      <c r="DG5" s="1285"/>
      <c r="DH5" s="1286"/>
      <c r="DI5" s="739"/>
      <c r="DJ5" s="739"/>
      <c r="DK5" s="1293" t="s">
        <v>5</v>
      </c>
      <c r="DL5" s="1294"/>
      <c r="DM5" s="1294"/>
      <c r="DN5" s="1295"/>
      <c r="DO5" s="740"/>
      <c r="DP5" s="740"/>
      <c r="DQ5" s="1296" t="s">
        <v>237</v>
      </c>
      <c r="DR5" s="1297"/>
      <c r="DS5" s="1297"/>
      <c r="DT5" s="1298"/>
      <c r="DU5" s="741"/>
      <c r="DV5" s="741"/>
      <c r="DW5" s="1296" t="s">
        <v>237</v>
      </c>
      <c r="DX5" s="1297"/>
      <c r="DY5" s="1297"/>
      <c r="DZ5" s="1298"/>
      <c r="EA5" s="741"/>
      <c r="EB5" s="741"/>
      <c r="EC5" s="1296" t="s">
        <v>237</v>
      </c>
      <c r="ED5" s="1297"/>
      <c r="EE5" s="1297"/>
      <c r="EF5" s="1298"/>
      <c r="EG5" s="741"/>
      <c r="EH5" s="741"/>
      <c r="EI5" s="1296" t="s">
        <v>237</v>
      </c>
      <c r="EJ5" s="1297"/>
      <c r="EK5" s="1297"/>
      <c r="EL5" s="1298"/>
      <c r="EM5" s="741"/>
      <c r="EN5" s="741"/>
      <c r="EO5" s="1296" t="s">
        <v>237</v>
      </c>
      <c r="EP5" s="1297"/>
      <c r="EQ5" s="1297"/>
      <c r="ER5" s="1298"/>
      <c r="ES5" s="741"/>
      <c r="ET5" s="741"/>
      <c r="EU5" s="1296" t="s">
        <v>237</v>
      </c>
      <c r="EV5" s="1297"/>
      <c r="EW5" s="1297"/>
      <c r="EX5" s="1298"/>
      <c r="EY5" s="741"/>
      <c r="EZ5" s="741"/>
      <c r="FA5" s="1296" t="s">
        <v>237</v>
      </c>
      <c r="FB5" s="1297"/>
      <c r="FC5" s="1297"/>
      <c r="FD5" s="1298"/>
      <c r="FE5" s="741"/>
      <c r="FF5" s="741"/>
      <c r="FG5" s="1296" t="s">
        <v>237</v>
      </c>
      <c r="FH5" s="1297"/>
      <c r="FI5" s="1297"/>
      <c r="FJ5" s="1298"/>
      <c r="FK5" s="741"/>
      <c r="FL5" s="741"/>
      <c r="FM5" s="1296" t="s">
        <v>237</v>
      </c>
      <c r="FN5" s="1297"/>
      <c r="FO5" s="1297"/>
      <c r="FP5" s="1298"/>
      <c r="FQ5" s="741"/>
      <c r="FR5" s="741"/>
      <c r="FS5" s="1284" t="s">
        <v>6</v>
      </c>
      <c r="FT5" s="1285"/>
      <c r="FU5" s="1285"/>
      <c r="FV5" s="1286"/>
      <c r="FW5" s="739"/>
      <c r="FX5" s="739"/>
      <c r="FY5" s="1284" t="s">
        <v>6</v>
      </c>
      <c r="FZ5" s="1285"/>
      <c r="GA5" s="1285"/>
      <c r="GB5" s="1286"/>
      <c r="GC5" s="739"/>
      <c r="GD5" s="739"/>
      <c r="GE5" s="1284" t="s">
        <v>6</v>
      </c>
      <c r="GF5" s="1285"/>
      <c r="GG5" s="1285"/>
      <c r="GH5" s="1286"/>
      <c r="GI5" s="739"/>
      <c r="GJ5" s="739"/>
      <c r="GK5" s="1284" t="s">
        <v>6</v>
      </c>
      <c r="GL5" s="1285"/>
      <c r="GM5" s="1285"/>
      <c r="GN5" s="1286"/>
      <c r="GO5" s="739"/>
      <c r="GP5" s="739"/>
      <c r="GQ5" s="1284" t="s">
        <v>6</v>
      </c>
      <c r="GR5" s="1285"/>
      <c r="GS5" s="1285"/>
      <c r="GT5" s="1286"/>
      <c r="GU5" s="739"/>
      <c r="GV5" s="739"/>
      <c r="GW5" s="1284" t="s">
        <v>6</v>
      </c>
      <c r="GX5" s="1285"/>
      <c r="GY5" s="1285"/>
      <c r="GZ5" s="1286"/>
      <c r="HA5" s="739"/>
      <c r="HB5" s="739"/>
      <c r="HC5" s="1284" t="s">
        <v>6</v>
      </c>
      <c r="HD5" s="1285"/>
      <c r="HE5" s="1285"/>
      <c r="HF5" s="1286"/>
      <c r="HG5" s="739"/>
      <c r="HH5" s="739"/>
      <c r="HI5" s="1284" t="s">
        <v>6</v>
      </c>
      <c r="HJ5" s="1285"/>
      <c r="HK5" s="1285"/>
      <c r="HL5" s="1286"/>
      <c r="HM5" s="739"/>
      <c r="HN5" s="739"/>
      <c r="HO5" s="1284" t="s">
        <v>6</v>
      </c>
      <c r="HP5" s="1285"/>
      <c r="HQ5" s="1285"/>
      <c r="HR5" s="1286"/>
      <c r="HS5" s="739"/>
      <c r="HT5" s="739"/>
      <c r="HU5" s="1284" t="s">
        <v>6</v>
      </c>
      <c r="HV5" s="1285"/>
      <c r="HW5" s="1285"/>
      <c r="HX5" s="1286"/>
      <c r="HY5" s="739"/>
      <c r="HZ5" s="739"/>
      <c r="IA5" s="1284" t="s">
        <v>6</v>
      </c>
      <c r="IB5" s="1285"/>
      <c r="IC5" s="1285"/>
      <c r="ID5" s="1286"/>
      <c r="IE5" s="739"/>
      <c r="IF5" s="739"/>
      <c r="IG5" s="1284" t="s">
        <v>6</v>
      </c>
      <c r="IH5" s="1285"/>
      <c r="II5" s="1285"/>
      <c r="IJ5" s="1286"/>
      <c r="IK5" s="739"/>
      <c r="IL5" s="739"/>
      <c r="IM5" s="1284" t="s">
        <v>6</v>
      </c>
      <c r="IN5" s="1285"/>
      <c r="IO5" s="1285"/>
      <c r="IP5" s="1286"/>
      <c r="IQ5" s="739"/>
      <c r="IR5" s="739"/>
      <c r="IS5" s="1284" t="s">
        <v>6</v>
      </c>
      <c r="IT5" s="1285"/>
      <c r="IU5" s="1285"/>
      <c r="IV5" s="1286"/>
      <c r="IW5" s="739"/>
      <c r="IX5" s="739"/>
      <c r="IY5" s="1284" t="s">
        <v>6</v>
      </c>
      <c r="IZ5" s="1285"/>
      <c r="JA5" s="1285"/>
      <c r="JB5" s="1286"/>
      <c r="JC5" s="739"/>
      <c r="JD5" s="739"/>
      <c r="JE5" s="1284" t="s">
        <v>6</v>
      </c>
      <c r="JF5" s="1285"/>
      <c r="JG5" s="1285"/>
      <c r="JH5" s="1286"/>
      <c r="JI5" s="739"/>
      <c r="JJ5" s="739"/>
      <c r="JK5" s="1284" t="s">
        <v>6</v>
      </c>
      <c r="JL5" s="1285"/>
      <c r="JM5" s="1285"/>
      <c r="JN5" s="1286"/>
      <c r="JO5" s="739"/>
      <c r="JP5" s="739"/>
      <c r="JQ5" s="1284" t="s">
        <v>6</v>
      </c>
      <c r="JR5" s="1285"/>
      <c r="JS5" s="1285"/>
      <c r="JT5" s="1286"/>
      <c r="JU5" s="739"/>
      <c r="JV5" s="739"/>
      <c r="JW5" s="1284" t="s">
        <v>6</v>
      </c>
      <c r="JX5" s="1285"/>
      <c r="JY5" s="1285"/>
      <c r="JZ5" s="1286"/>
      <c r="KA5" s="739"/>
      <c r="KB5" s="739"/>
      <c r="KC5" s="1284" t="s">
        <v>6</v>
      </c>
      <c r="KD5" s="1285"/>
      <c r="KE5" s="1285"/>
      <c r="KF5" s="1286"/>
      <c r="KG5" s="739"/>
      <c r="KH5" s="739"/>
      <c r="KI5" s="1284" t="s">
        <v>6</v>
      </c>
      <c r="KJ5" s="1285"/>
      <c r="KK5" s="1285"/>
      <c r="KL5" s="1286"/>
      <c r="KM5" s="739"/>
      <c r="KN5" s="739"/>
      <c r="KO5" s="1284" t="s">
        <v>6</v>
      </c>
      <c r="KP5" s="1285"/>
      <c r="KQ5" s="1285"/>
      <c r="KR5" s="1286"/>
      <c r="KS5" s="739"/>
      <c r="KT5" s="739"/>
      <c r="KU5" s="1284" t="s">
        <v>6</v>
      </c>
      <c r="KV5" s="1285"/>
      <c r="KW5" s="1285"/>
      <c r="KX5" s="1286"/>
      <c r="KY5" s="739"/>
      <c r="KZ5" s="739"/>
      <c r="LA5" s="1284" t="s">
        <v>6</v>
      </c>
      <c r="LB5" s="1285"/>
      <c r="LC5" s="1285"/>
      <c r="LD5" s="1286"/>
      <c r="LE5" s="739"/>
      <c r="LF5" s="739"/>
      <c r="LG5" s="1284" t="s">
        <v>6</v>
      </c>
      <c r="LH5" s="1285"/>
      <c r="LI5" s="1285"/>
      <c r="LJ5" s="1286"/>
      <c r="LK5" s="739"/>
      <c r="LL5" s="739"/>
      <c r="LM5" s="1284" t="s">
        <v>6</v>
      </c>
      <c r="LN5" s="1285"/>
      <c r="LO5" s="1285"/>
      <c r="LP5" s="1286"/>
      <c r="LQ5" s="739"/>
      <c r="LR5" s="739"/>
      <c r="LS5" s="1284" t="s">
        <v>6</v>
      </c>
      <c r="LT5" s="1285"/>
      <c r="LU5" s="1285"/>
      <c r="LV5" s="1286"/>
      <c r="LW5" s="739"/>
      <c r="LX5" s="739"/>
      <c r="LY5" s="1284" t="s">
        <v>6</v>
      </c>
      <c r="LZ5" s="1285"/>
      <c r="MA5" s="1285"/>
      <c r="MB5" s="1286"/>
      <c r="MC5" s="739"/>
      <c r="MD5" s="739"/>
      <c r="ME5" s="1284" t="s">
        <v>6</v>
      </c>
      <c r="MF5" s="1285"/>
      <c r="MG5" s="1285"/>
      <c r="MH5" s="1286"/>
      <c r="MI5" s="739"/>
      <c r="MJ5" s="739"/>
      <c r="MK5" s="1284" t="s">
        <v>6</v>
      </c>
      <c r="ML5" s="1285"/>
      <c r="MM5" s="1285"/>
      <c r="MN5" s="1286"/>
      <c r="MO5" s="739"/>
      <c r="MP5" s="739"/>
      <c r="MQ5" s="1284">
        <v>1</v>
      </c>
      <c r="MR5" s="1285"/>
      <c r="MS5" s="1285"/>
      <c r="MT5" s="1286"/>
      <c r="MU5" s="739"/>
      <c r="MV5" s="739"/>
      <c r="MW5" s="1284">
        <v>1</v>
      </c>
      <c r="MX5" s="1285"/>
      <c r="MY5" s="1285"/>
      <c r="MZ5" s="1286"/>
      <c r="NA5" s="739"/>
      <c r="NB5" s="739"/>
      <c r="NC5" s="1284">
        <v>1</v>
      </c>
      <c r="ND5" s="1285"/>
      <c r="NE5" s="1285"/>
      <c r="NF5" s="1286"/>
      <c r="NG5" s="739"/>
      <c r="NH5" s="739"/>
      <c r="NI5" s="1284">
        <v>1</v>
      </c>
      <c r="NJ5" s="1285"/>
      <c r="NK5" s="1285"/>
      <c r="NL5" s="1286"/>
      <c r="NM5" s="739"/>
      <c r="NN5" s="739"/>
      <c r="NO5" s="1303" t="s">
        <v>117</v>
      </c>
      <c r="NP5" s="1304"/>
      <c r="NQ5" s="1304"/>
      <c r="NR5" s="1305"/>
      <c r="NS5" s="1303" t="s">
        <v>116</v>
      </c>
      <c r="NT5" s="1304"/>
      <c r="NU5" s="1304"/>
      <c r="NV5" s="1305"/>
      <c r="NW5" s="1303" t="s">
        <v>205</v>
      </c>
      <c r="NX5" s="1304"/>
      <c r="NY5" s="1304"/>
      <c r="NZ5" s="1305"/>
      <c r="OA5" s="1284" t="s">
        <v>6</v>
      </c>
      <c r="OB5" s="1285"/>
      <c r="OC5" s="1285"/>
      <c r="OD5" s="1286"/>
      <c r="OE5" s="1284" t="s">
        <v>208</v>
      </c>
      <c r="OF5" s="1285"/>
      <c r="OG5" s="1285"/>
      <c r="OH5" s="1286"/>
      <c r="OI5" s="1284" t="s">
        <v>5</v>
      </c>
      <c r="OJ5" s="1285"/>
      <c r="OK5" s="1285"/>
      <c r="OL5" s="1286"/>
      <c r="OM5" s="1284" t="s">
        <v>7</v>
      </c>
      <c r="ON5" s="1285"/>
      <c r="OO5" s="1285"/>
      <c r="OP5" s="1286"/>
      <c r="OQ5" s="1284" t="s">
        <v>207</v>
      </c>
      <c r="OR5" s="1285"/>
      <c r="OS5" s="1285"/>
      <c r="OT5" s="1286"/>
      <c r="OU5" s="1284" t="s">
        <v>108</v>
      </c>
      <c r="OV5" s="1285"/>
      <c r="OW5" s="1285"/>
      <c r="OX5" s="1286"/>
      <c r="OY5" s="1284" t="s">
        <v>207</v>
      </c>
      <c r="OZ5" s="1285"/>
      <c r="PA5" s="1285"/>
      <c r="PB5" s="1286"/>
      <c r="PC5" s="1284" t="s">
        <v>108</v>
      </c>
      <c r="PD5" s="1285"/>
      <c r="PE5" s="1285"/>
      <c r="PF5" s="1286"/>
      <c r="PG5" s="742"/>
    </row>
    <row r="6" spans="1:423" s="768" customFormat="1" ht="35.25" customHeight="1" x14ac:dyDescent="0.25">
      <c r="A6" s="743" t="s">
        <v>9</v>
      </c>
      <c r="B6" s="743" t="s">
        <v>10</v>
      </c>
      <c r="C6" s="743" t="s">
        <v>118</v>
      </c>
      <c r="D6" s="744" t="s">
        <v>127</v>
      </c>
      <c r="E6" s="745"/>
      <c r="F6" s="746" t="s">
        <v>26</v>
      </c>
      <c r="G6" s="747"/>
      <c r="H6" s="748"/>
      <c r="I6" s="749" t="s">
        <v>153</v>
      </c>
      <c r="J6" s="749"/>
      <c r="K6" s="743" t="s">
        <v>69</v>
      </c>
      <c r="L6" s="743" t="s">
        <v>139</v>
      </c>
      <c r="M6" s="743"/>
      <c r="N6" s="743" t="s">
        <v>122</v>
      </c>
      <c r="O6" s="743" t="s">
        <v>624</v>
      </c>
      <c r="P6" s="743" t="s">
        <v>73</v>
      </c>
      <c r="Q6" s="743" t="s">
        <v>96</v>
      </c>
      <c r="R6" s="743" t="s">
        <v>148</v>
      </c>
      <c r="S6" s="743"/>
      <c r="T6" s="743" t="s">
        <v>158</v>
      </c>
      <c r="U6" s="743" t="s">
        <v>159</v>
      </c>
      <c r="V6" s="743" t="s">
        <v>185</v>
      </c>
      <c r="W6" s="743" t="s">
        <v>186</v>
      </c>
      <c r="X6" s="743" t="s">
        <v>614</v>
      </c>
      <c r="Y6" s="743" t="s">
        <v>628</v>
      </c>
      <c r="Z6" s="933" t="s">
        <v>1006</v>
      </c>
      <c r="AA6" s="933" t="s">
        <v>976</v>
      </c>
      <c r="AB6" s="933" t="s">
        <v>0</v>
      </c>
      <c r="AC6" s="743"/>
      <c r="AD6" s="750" t="s">
        <v>629</v>
      </c>
      <c r="AE6" s="751" t="s">
        <v>681</v>
      </c>
      <c r="AF6" s="751" t="s">
        <v>10</v>
      </c>
      <c r="AG6" s="750" t="s">
        <v>9</v>
      </c>
      <c r="AH6" s="751" t="s">
        <v>622</v>
      </c>
      <c r="AI6" s="751" t="s">
        <v>678</v>
      </c>
      <c r="AJ6" s="751" t="s">
        <v>621</v>
      </c>
      <c r="AK6" s="752" t="s">
        <v>620</v>
      </c>
      <c r="AL6" s="750" t="s">
        <v>689</v>
      </c>
      <c r="AM6" s="750" t="s">
        <v>657</v>
      </c>
      <c r="AN6" s="750" t="s">
        <v>807</v>
      </c>
      <c r="AO6" s="750" t="s">
        <v>635</v>
      </c>
      <c r="AP6" s="750" t="s">
        <v>96</v>
      </c>
      <c r="AQ6" s="750" t="s">
        <v>70</v>
      </c>
      <c r="AR6" s="750" t="s">
        <v>8</v>
      </c>
      <c r="AS6" s="751" t="s">
        <v>100</v>
      </c>
      <c r="AT6" s="750" t="s">
        <v>36</v>
      </c>
      <c r="AU6" s="750" t="s">
        <v>100</v>
      </c>
      <c r="AV6" s="753"/>
      <c r="AW6" s="754" t="s">
        <v>11</v>
      </c>
      <c r="AX6" s="743" t="s">
        <v>12</v>
      </c>
      <c r="AY6" s="755" t="s">
        <v>13</v>
      </c>
      <c r="AZ6" s="756" t="s">
        <v>14</v>
      </c>
      <c r="BA6" s="747"/>
      <c r="BB6" s="747"/>
      <c r="BC6" s="754" t="s">
        <v>11</v>
      </c>
      <c r="BD6" s="743" t="s">
        <v>12</v>
      </c>
      <c r="BE6" s="755" t="s">
        <v>13</v>
      </c>
      <c r="BF6" s="756" t="s">
        <v>14</v>
      </c>
      <c r="BG6" s="747"/>
      <c r="BH6" s="747"/>
      <c r="BI6" s="754" t="s">
        <v>11</v>
      </c>
      <c r="BJ6" s="743" t="s">
        <v>12</v>
      </c>
      <c r="BK6" s="755" t="s">
        <v>13</v>
      </c>
      <c r="BL6" s="756" t="s">
        <v>14</v>
      </c>
      <c r="BM6" s="747"/>
      <c r="BN6" s="747"/>
      <c r="BO6" s="754" t="s">
        <v>11</v>
      </c>
      <c r="BP6" s="743" t="s">
        <v>12</v>
      </c>
      <c r="BQ6" s="755" t="s">
        <v>13</v>
      </c>
      <c r="BR6" s="756" t="s">
        <v>14</v>
      </c>
      <c r="BS6" s="747"/>
      <c r="BT6" s="747"/>
      <c r="BU6" s="754" t="s">
        <v>11</v>
      </c>
      <c r="BV6" s="743" t="s">
        <v>12</v>
      </c>
      <c r="BW6" s="755" t="s">
        <v>13</v>
      </c>
      <c r="BX6" s="756" t="s">
        <v>14</v>
      </c>
      <c r="BY6" s="747"/>
      <c r="BZ6" s="747"/>
      <c r="CA6" s="754" t="s">
        <v>11</v>
      </c>
      <c r="CB6" s="743" t="s">
        <v>12</v>
      </c>
      <c r="CC6" s="755" t="s">
        <v>13</v>
      </c>
      <c r="CD6" s="756" t="s">
        <v>14</v>
      </c>
      <c r="CE6" s="747"/>
      <c r="CF6" s="747"/>
      <c r="CG6" s="754" t="s">
        <v>11</v>
      </c>
      <c r="CH6" s="743" t="s">
        <v>12</v>
      </c>
      <c r="CI6" s="755" t="s">
        <v>13</v>
      </c>
      <c r="CJ6" s="756" t="s">
        <v>14</v>
      </c>
      <c r="CK6" s="747"/>
      <c r="CL6" s="747"/>
      <c r="CM6" s="754" t="s">
        <v>11</v>
      </c>
      <c r="CN6" s="743" t="s">
        <v>12</v>
      </c>
      <c r="CO6" s="755" t="s">
        <v>13</v>
      </c>
      <c r="CP6" s="756" t="s">
        <v>14</v>
      </c>
      <c r="CQ6" s="747"/>
      <c r="CR6" s="747"/>
      <c r="CS6" s="754" t="s">
        <v>11</v>
      </c>
      <c r="CT6" s="743" t="s">
        <v>12</v>
      </c>
      <c r="CU6" s="755" t="s">
        <v>13</v>
      </c>
      <c r="CV6" s="756" t="s">
        <v>14</v>
      </c>
      <c r="CW6" s="747"/>
      <c r="CX6" s="747"/>
      <c r="CY6" s="754" t="s">
        <v>11</v>
      </c>
      <c r="CZ6" s="743" t="s">
        <v>12</v>
      </c>
      <c r="DA6" s="755" t="s">
        <v>13</v>
      </c>
      <c r="DB6" s="756" t="s">
        <v>14</v>
      </c>
      <c r="DC6" s="747"/>
      <c r="DD6" s="747"/>
      <c r="DE6" s="754" t="s">
        <v>11</v>
      </c>
      <c r="DF6" s="743" t="s">
        <v>12</v>
      </c>
      <c r="DG6" s="755" t="s">
        <v>13</v>
      </c>
      <c r="DH6" s="756" t="s">
        <v>14</v>
      </c>
      <c r="DI6" s="747"/>
      <c r="DJ6" s="747"/>
      <c r="DK6" s="757" t="s">
        <v>11</v>
      </c>
      <c r="DL6" s="758" t="s">
        <v>12</v>
      </c>
      <c r="DM6" s="759" t="s">
        <v>13</v>
      </c>
      <c r="DN6" s="760" t="s">
        <v>14</v>
      </c>
      <c r="DO6" s="761"/>
      <c r="DP6" s="761"/>
      <c r="DQ6" s="762" t="s">
        <v>11</v>
      </c>
      <c r="DR6" s="763" t="s">
        <v>12</v>
      </c>
      <c r="DS6" s="764" t="s">
        <v>13</v>
      </c>
      <c r="DT6" s="765" t="s">
        <v>14</v>
      </c>
      <c r="DU6" s="766"/>
      <c r="DV6" s="766"/>
      <c r="DW6" s="762" t="s">
        <v>11</v>
      </c>
      <c r="DX6" s="763" t="s">
        <v>12</v>
      </c>
      <c r="DY6" s="764" t="s">
        <v>13</v>
      </c>
      <c r="DZ6" s="765" t="s">
        <v>14</v>
      </c>
      <c r="EA6" s="766"/>
      <c r="EB6" s="766"/>
      <c r="EC6" s="762" t="s">
        <v>11</v>
      </c>
      <c r="ED6" s="763" t="s">
        <v>12</v>
      </c>
      <c r="EE6" s="764" t="s">
        <v>13</v>
      </c>
      <c r="EF6" s="765" t="s">
        <v>14</v>
      </c>
      <c r="EG6" s="766"/>
      <c r="EH6" s="766"/>
      <c r="EI6" s="762" t="s">
        <v>11</v>
      </c>
      <c r="EJ6" s="763" t="s">
        <v>12</v>
      </c>
      <c r="EK6" s="764" t="s">
        <v>13</v>
      </c>
      <c r="EL6" s="765" t="s">
        <v>14</v>
      </c>
      <c r="EM6" s="766"/>
      <c r="EN6" s="766"/>
      <c r="EO6" s="762" t="s">
        <v>11</v>
      </c>
      <c r="EP6" s="763" t="s">
        <v>12</v>
      </c>
      <c r="EQ6" s="764" t="s">
        <v>13</v>
      </c>
      <c r="ER6" s="765" t="s">
        <v>14</v>
      </c>
      <c r="ES6" s="766"/>
      <c r="ET6" s="766"/>
      <c r="EU6" s="762" t="s">
        <v>11</v>
      </c>
      <c r="EV6" s="763" t="s">
        <v>12</v>
      </c>
      <c r="EW6" s="764" t="s">
        <v>13</v>
      </c>
      <c r="EX6" s="765" t="s">
        <v>14</v>
      </c>
      <c r="EY6" s="766"/>
      <c r="EZ6" s="766"/>
      <c r="FA6" s="762" t="s">
        <v>11</v>
      </c>
      <c r="FB6" s="763" t="s">
        <v>12</v>
      </c>
      <c r="FC6" s="764" t="s">
        <v>13</v>
      </c>
      <c r="FD6" s="765" t="s">
        <v>14</v>
      </c>
      <c r="FE6" s="766"/>
      <c r="FF6" s="766"/>
      <c r="FG6" s="762" t="s">
        <v>11</v>
      </c>
      <c r="FH6" s="763" t="s">
        <v>12</v>
      </c>
      <c r="FI6" s="764" t="s">
        <v>13</v>
      </c>
      <c r="FJ6" s="765" t="s">
        <v>14</v>
      </c>
      <c r="FK6" s="766"/>
      <c r="FL6" s="766"/>
      <c r="FM6" s="762" t="s">
        <v>11</v>
      </c>
      <c r="FN6" s="763" t="s">
        <v>12</v>
      </c>
      <c r="FO6" s="764" t="s">
        <v>13</v>
      </c>
      <c r="FP6" s="765" t="s">
        <v>14</v>
      </c>
      <c r="FQ6" s="766"/>
      <c r="FR6" s="766"/>
      <c r="FS6" s="754" t="s">
        <v>11</v>
      </c>
      <c r="FT6" s="743" t="s">
        <v>12</v>
      </c>
      <c r="FU6" s="755" t="s">
        <v>13</v>
      </c>
      <c r="FV6" s="756" t="s">
        <v>14</v>
      </c>
      <c r="FW6" s="747"/>
      <c r="FX6" s="747"/>
      <c r="FY6" s="754" t="s">
        <v>11</v>
      </c>
      <c r="FZ6" s="743" t="s">
        <v>12</v>
      </c>
      <c r="GA6" s="755" t="s">
        <v>13</v>
      </c>
      <c r="GB6" s="756" t="s">
        <v>14</v>
      </c>
      <c r="GC6" s="747"/>
      <c r="GD6" s="747"/>
      <c r="GE6" s="754" t="s">
        <v>11</v>
      </c>
      <c r="GF6" s="743" t="s">
        <v>12</v>
      </c>
      <c r="GG6" s="755" t="s">
        <v>13</v>
      </c>
      <c r="GH6" s="756" t="s">
        <v>14</v>
      </c>
      <c r="GI6" s="747"/>
      <c r="GJ6" s="747"/>
      <c r="GK6" s="754" t="s">
        <v>11</v>
      </c>
      <c r="GL6" s="743" t="s">
        <v>12</v>
      </c>
      <c r="GM6" s="755" t="s">
        <v>13</v>
      </c>
      <c r="GN6" s="756" t="s">
        <v>14</v>
      </c>
      <c r="GO6" s="747"/>
      <c r="GP6" s="747"/>
      <c r="GQ6" s="754" t="s">
        <v>11</v>
      </c>
      <c r="GR6" s="743" t="s">
        <v>12</v>
      </c>
      <c r="GS6" s="755" t="s">
        <v>13</v>
      </c>
      <c r="GT6" s="756" t="s">
        <v>14</v>
      </c>
      <c r="GU6" s="747"/>
      <c r="GV6" s="747"/>
      <c r="GW6" s="754" t="s">
        <v>11</v>
      </c>
      <c r="GX6" s="743" t="s">
        <v>12</v>
      </c>
      <c r="GY6" s="755" t="s">
        <v>13</v>
      </c>
      <c r="GZ6" s="756" t="s">
        <v>14</v>
      </c>
      <c r="HA6" s="747"/>
      <c r="HB6" s="747"/>
      <c r="HC6" s="754" t="s">
        <v>11</v>
      </c>
      <c r="HD6" s="743" t="s">
        <v>12</v>
      </c>
      <c r="HE6" s="755" t="s">
        <v>13</v>
      </c>
      <c r="HF6" s="756" t="s">
        <v>14</v>
      </c>
      <c r="HG6" s="747"/>
      <c r="HH6" s="747"/>
      <c r="HI6" s="754" t="s">
        <v>11</v>
      </c>
      <c r="HJ6" s="743" t="s">
        <v>12</v>
      </c>
      <c r="HK6" s="755" t="s">
        <v>13</v>
      </c>
      <c r="HL6" s="756" t="s">
        <v>14</v>
      </c>
      <c r="HM6" s="747"/>
      <c r="HN6" s="747"/>
      <c r="HO6" s="754" t="s">
        <v>11</v>
      </c>
      <c r="HP6" s="743" t="s">
        <v>12</v>
      </c>
      <c r="HQ6" s="755" t="s">
        <v>13</v>
      </c>
      <c r="HR6" s="756" t="s">
        <v>14</v>
      </c>
      <c r="HS6" s="747"/>
      <c r="HT6" s="747"/>
      <c r="HU6" s="754" t="s">
        <v>11</v>
      </c>
      <c r="HV6" s="743" t="s">
        <v>12</v>
      </c>
      <c r="HW6" s="755" t="s">
        <v>13</v>
      </c>
      <c r="HX6" s="756" t="s">
        <v>14</v>
      </c>
      <c r="HY6" s="747"/>
      <c r="HZ6" s="747"/>
      <c r="IA6" s="754" t="s">
        <v>11</v>
      </c>
      <c r="IB6" s="743" t="s">
        <v>12</v>
      </c>
      <c r="IC6" s="755" t="s">
        <v>13</v>
      </c>
      <c r="ID6" s="756" t="s">
        <v>14</v>
      </c>
      <c r="IE6" s="747"/>
      <c r="IF6" s="747"/>
      <c r="IG6" s="754" t="s">
        <v>11</v>
      </c>
      <c r="IH6" s="743" t="s">
        <v>12</v>
      </c>
      <c r="II6" s="755" t="s">
        <v>13</v>
      </c>
      <c r="IJ6" s="756" t="s">
        <v>14</v>
      </c>
      <c r="IK6" s="747"/>
      <c r="IL6" s="747"/>
      <c r="IM6" s="754" t="s">
        <v>11</v>
      </c>
      <c r="IN6" s="743" t="s">
        <v>12</v>
      </c>
      <c r="IO6" s="755" t="s">
        <v>13</v>
      </c>
      <c r="IP6" s="756" t="s">
        <v>14</v>
      </c>
      <c r="IQ6" s="747"/>
      <c r="IR6" s="747"/>
      <c r="IS6" s="754" t="s">
        <v>11</v>
      </c>
      <c r="IT6" s="743" t="s">
        <v>12</v>
      </c>
      <c r="IU6" s="755" t="s">
        <v>13</v>
      </c>
      <c r="IV6" s="756" t="s">
        <v>14</v>
      </c>
      <c r="IW6" s="747"/>
      <c r="IX6" s="747"/>
      <c r="IY6" s="754" t="s">
        <v>11</v>
      </c>
      <c r="IZ6" s="743" t="s">
        <v>12</v>
      </c>
      <c r="JA6" s="755" t="s">
        <v>13</v>
      </c>
      <c r="JB6" s="756" t="s">
        <v>14</v>
      </c>
      <c r="JC6" s="747"/>
      <c r="JD6" s="747"/>
      <c r="JE6" s="754" t="s">
        <v>11</v>
      </c>
      <c r="JF6" s="743" t="s">
        <v>12</v>
      </c>
      <c r="JG6" s="755" t="s">
        <v>13</v>
      </c>
      <c r="JH6" s="756" t="s">
        <v>14</v>
      </c>
      <c r="JI6" s="747"/>
      <c r="JJ6" s="747"/>
      <c r="JK6" s="754" t="s">
        <v>11</v>
      </c>
      <c r="JL6" s="743" t="s">
        <v>12</v>
      </c>
      <c r="JM6" s="755" t="s">
        <v>13</v>
      </c>
      <c r="JN6" s="756" t="s">
        <v>14</v>
      </c>
      <c r="JO6" s="747"/>
      <c r="JP6" s="747"/>
      <c r="JQ6" s="754" t="s">
        <v>11</v>
      </c>
      <c r="JR6" s="743" t="s">
        <v>12</v>
      </c>
      <c r="JS6" s="755" t="s">
        <v>13</v>
      </c>
      <c r="JT6" s="756" t="s">
        <v>14</v>
      </c>
      <c r="JU6" s="747"/>
      <c r="JV6" s="747"/>
      <c r="JW6" s="754" t="s">
        <v>11</v>
      </c>
      <c r="JX6" s="743" t="s">
        <v>12</v>
      </c>
      <c r="JY6" s="755" t="s">
        <v>13</v>
      </c>
      <c r="JZ6" s="756" t="s">
        <v>14</v>
      </c>
      <c r="KA6" s="747"/>
      <c r="KB6" s="747"/>
      <c r="KC6" s="754" t="s">
        <v>11</v>
      </c>
      <c r="KD6" s="743" t="s">
        <v>12</v>
      </c>
      <c r="KE6" s="755" t="s">
        <v>13</v>
      </c>
      <c r="KF6" s="756" t="s">
        <v>14</v>
      </c>
      <c r="KG6" s="747"/>
      <c r="KH6" s="747"/>
      <c r="KI6" s="754" t="s">
        <v>11</v>
      </c>
      <c r="KJ6" s="743" t="s">
        <v>12</v>
      </c>
      <c r="KK6" s="755" t="s">
        <v>13</v>
      </c>
      <c r="KL6" s="756" t="s">
        <v>14</v>
      </c>
      <c r="KM6" s="747"/>
      <c r="KN6" s="747"/>
      <c r="KO6" s="754" t="s">
        <v>11</v>
      </c>
      <c r="KP6" s="743" t="s">
        <v>12</v>
      </c>
      <c r="KQ6" s="755" t="s">
        <v>13</v>
      </c>
      <c r="KR6" s="756" t="s">
        <v>14</v>
      </c>
      <c r="KS6" s="747"/>
      <c r="KT6" s="747"/>
      <c r="KU6" s="754" t="s">
        <v>11</v>
      </c>
      <c r="KV6" s="743" t="s">
        <v>12</v>
      </c>
      <c r="KW6" s="755" t="s">
        <v>13</v>
      </c>
      <c r="KX6" s="756" t="s">
        <v>14</v>
      </c>
      <c r="KY6" s="747"/>
      <c r="KZ6" s="747"/>
      <c r="LA6" s="754" t="s">
        <v>11</v>
      </c>
      <c r="LB6" s="743" t="s">
        <v>12</v>
      </c>
      <c r="LC6" s="755" t="s">
        <v>13</v>
      </c>
      <c r="LD6" s="756" t="s">
        <v>14</v>
      </c>
      <c r="LE6" s="747"/>
      <c r="LF6" s="747"/>
      <c r="LG6" s="754" t="s">
        <v>11</v>
      </c>
      <c r="LH6" s="743" t="s">
        <v>12</v>
      </c>
      <c r="LI6" s="755" t="s">
        <v>13</v>
      </c>
      <c r="LJ6" s="756" t="s">
        <v>14</v>
      </c>
      <c r="LK6" s="747"/>
      <c r="LL6" s="747"/>
      <c r="LM6" s="754" t="s">
        <v>11</v>
      </c>
      <c r="LN6" s="743" t="s">
        <v>12</v>
      </c>
      <c r="LO6" s="755" t="s">
        <v>13</v>
      </c>
      <c r="LP6" s="756" t="s">
        <v>14</v>
      </c>
      <c r="LQ6" s="747"/>
      <c r="LR6" s="747"/>
      <c r="LS6" s="754" t="s">
        <v>11</v>
      </c>
      <c r="LT6" s="743" t="s">
        <v>12</v>
      </c>
      <c r="LU6" s="755" t="s">
        <v>13</v>
      </c>
      <c r="LV6" s="756" t="s">
        <v>14</v>
      </c>
      <c r="LW6" s="747"/>
      <c r="LX6" s="747"/>
      <c r="LY6" s="754" t="s">
        <v>11</v>
      </c>
      <c r="LZ6" s="743" t="s">
        <v>12</v>
      </c>
      <c r="MA6" s="755" t="s">
        <v>13</v>
      </c>
      <c r="MB6" s="756" t="s">
        <v>14</v>
      </c>
      <c r="MC6" s="747"/>
      <c r="MD6" s="747"/>
      <c r="ME6" s="754" t="s">
        <v>11</v>
      </c>
      <c r="MF6" s="743" t="s">
        <v>12</v>
      </c>
      <c r="MG6" s="755" t="s">
        <v>13</v>
      </c>
      <c r="MH6" s="756" t="s">
        <v>14</v>
      </c>
      <c r="MI6" s="747"/>
      <c r="MJ6" s="747"/>
      <c r="MK6" s="754" t="s">
        <v>11</v>
      </c>
      <c r="ML6" s="743" t="s">
        <v>12</v>
      </c>
      <c r="MM6" s="755" t="s">
        <v>13</v>
      </c>
      <c r="MN6" s="756" t="s">
        <v>14</v>
      </c>
      <c r="MO6" s="747"/>
      <c r="MP6" s="747"/>
      <c r="MQ6" s="767" t="s">
        <v>11</v>
      </c>
      <c r="MR6" s="755" t="s">
        <v>12</v>
      </c>
      <c r="MS6" s="755" t="s">
        <v>13</v>
      </c>
      <c r="MT6" s="756" t="s">
        <v>14</v>
      </c>
      <c r="MU6" s="747"/>
      <c r="MV6" s="747"/>
      <c r="MW6" s="767" t="s">
        <v>11</v>
      </c>
      <c r="MX6" s="755" t="s">
        <v>12</v>
      </c>
      <c r="MY6" s="755" t="s">
        <v>13</v>
      </c>
      <c r="MZ6" s="756" t="s">
        <v>14</v>
      </c>
      <c r="NA6" s="747"/>
      <c r="NB6" s="747"/>
      <c r="NC6" s="767" t="s">
        <v>11</v>
      </c>
      <c r="ND6" s="755" t="s">
        <v>12</v>
      </c>
      <c r="NE6" s="755" t="s">
        <v>13</v>
      </c>
      <c r="NF6" s="756" t="s">
        <v>14</v>
      </c>
      <c r="NG6" s="747"/>
      <c r="NH6" s="747"/>
      <c r="NI6" s="767" t="s">
        <v>11</v>
      </c>
      <c r="NJ6" s="755" t="s">
        <v>12</v>
      </c>
      <c r="NK6" s="755" t="s">
        <v>13</v>
      </c>
      <c r="NL6" s="756" t="s">
        <v>14</v>
      </c>
      <c r="NM6" s="747"/>
      <c r="NN6" s="747"/>
      <c r="NO6" s="754" t="s">
        <v>11</v>
      </c>
      <c r="NP6" s="743" t="s">
        <v>12</v>
      </c>
      <c r="NQ6" s="755" t="s">
        <v>13</v>
      </c>
      <c r="NR6" s="756" t="s">
        <v>14</v>
      </c>
      <c r="NS6" s="754" t="s">
        <v>11</v>
      </c>
      <c r="NT6" s="743" t="s">
        <v>12</v>
      </c>
      <c r="NU6" s="755" t="s">
        <v>13</v>
      </c>
      <c r="NV6" s="756" t="s">
        <v>14</v>
      </c>
      <c r="NW6" s="754" t="s">
        <v>11</v>
      </c>
      <c r="NX6" s="743" t="s">
        <v>12</v>
      </c>
      <c r="NY6" s="755" t="s">
        <v>13</v>
      </c>
      <c r="NZ6" s="746" t="s">
        <v>14</v>
      </c>
      <c r="OA6" s="754" t="s">
        <v>11</v>
      </c>
      <c r="OB6" s="743" t="s">
        <v>12</v>
      </c>
      <c r="OC6" s="755" t="s">
        <v>13</v>
      </c>
      <c r="OD6" s="756" t="s">
        <v>14</v>
      </c>
      <c r="OE6" s="754" t="s">
        <v>11</v>
      </c>
      <c r="OF6" s="743" t="s">
        <v>12</v>
      </c>
      <c r="OG6" s="755" t="s">
        <v>13</v>
      </c>
      <c r="OH6" s="756" t="s">
        <v>14</v>
      </c>
      <c r="OI6" s="754" t="s">
        <v>11</v>
      </c>
      <c r="OJ6" s="743" t="s">
        <v>12</v>
      </c>
      <c r="OK6" s="755" t="s">
        <v>13</v>
      </c>
      <c r="OL6" s="756" t="s">
        <v>14</v>
      </c>
      <c r="OM6" s="754" t="s">
        <v>11</v>
      </c>
      <c r="ON6" s="743" t="s">
        <v>12</v>
      </c>
      <c r="OO6" s="755" t="s">
        <v>13</v>
      </c>
      <c r="OP6" s="756" t="s">
        <v>14</v>
      </c>
      <c r="OQ6" s="754" t="s">
        <v>11</v>
      </c>
      <c r="OR6" s="743" t="s">
        <v>12</v>
      </c>
      <c r="OS6" s="755" t="s">
        <v>13</v>
      </c>
      <c r="OT6" s="756" t="s">
        <v>14</v>
      </c>
      <c r="OU6" s="754" t="s">
        <v>11</v>
      </c>
      <c r="OV6" s="743" t="s">
        <v>12</v>
      </c>
      <c r="OW6" s="755" t="s">
        <v>13</v>
      </c>
      <c r="OX6" s="756" t="s">
        <v>14</v>
      </c>
      <c r="OY6" s="754" t="s">
        <v>11</v>
      </c>
      <c r="OZ6" s="743" t="s">
        <v>12</v>
      </c>
      <c r="PA6" s="755" t="s">
        <v>13</v>
      </c>
      <c r="PB6" s="756" t="s">
        <v>14</v>
      </c>
      <c r="PC6" s="754" t="s">
        <v>11</v>
      </c>
      <c r="PD6" s="743" t="s">
        <v>12</v>
      </c>
      <c r="PE6" s="755" t="s">
        <v>13</v>
      </c>
      <c r="PF6" s="756" t="s">
        <v>14</v>
      </c>
    </row>
    <row r="7" spans="1:423" ht="15" hidden="1" customHeight="1" x14ac:dyDescent="0.25">
      <c r="A7" s="769"/>
      <c r="B7" s="769"/>
      <c r="C7" s="769"/>
      <c r="D7" s="770"/>
      <c r="E7" s="769"/>
      <c r="F7" s="769"/>
      <c r="G7" s="769"/>
      <c r="H7" s="769"/>
      <c r="I7" s="769"/>
      <c r="J7" s="769"/>
      <c r="K7" s="771"/>
      <c r="L7" s="769"/>
      <c r="M7" s="769"/>
      <c r="N7" s="769"/>
      <c r="O7" s="769"/>
      <c r="P7" s="769"/>
      <c r="Q7" s="769"/>
      <c r="R7" s="769"/>
      <c r="S7" s="769"/>
      <c r="T7" s="816"/>
      <c r="U7" s="816"/>
      <c r="V7" s="816"/>
      <c r="W7" s="816"/>
      <c r="X7" s="769"/>
      <c r="Y7" s="769">
        <f>IF(AND(AJ7="",AK7="",AL7="",AN7="",AO7="",OR(AP7="",AP7=Dropdown!$AM$12,AP7=Dropdown!$AM$11)),1,0)</f>
        <v>1</v>
      </c>
      <c r="Z7" s="769">
        <f t="shared" ref="Z7:Z9" si="0">IF(SUM(AW7:AY7,BC7:BE7,BI7:BK7)&gt;0,1,0)</f>
        <v>1</v>
      </c>
      <c r="AA7" s="769">
        <f t="shared" ref="AA7:AA9" si="1">IF(SUM(DQ7:DS7,FS7:FU7,IM7:IO7,KO7:KQ7)&gt;0,1,0)</f>
        <v>0</v>
      </c>
      <c r="AB7" s="769">
        <f t="shared" ref="AB7:AB9" si="2">IF(SUM(MQ7:NL7)&gt;0,1,0)</f>
        <v>0</v>
      </c>
      <c r="AC7" s="769"/>
      <c r="AD7" s="772" t="str">
        <f>IF(OR(T7&lt;&gt;"",U7&lt;&gt;""),Dropdown!$A$4,IF(OR(V7&lt;&gt;"",W7&lt;&gt;""),Dropdown!$A$5,Dropdown!$A$3))</f>
        <v>Residential</v>
      </c>
      <c r="AE7" s="773" t="s">
        <v>634</v>
      </c>
      <c r="AF7" s="773" t="str">
        <f>VLOOKUP(AG7,Dropdown!$N$3:$R$62,2,FALSE)</f>
        <v>EAP</v>
      </c>
      <c r="AG7" s="925" t="s">
        <v>68</v>
      </c>
      <c r="AH7" s="773" t="str">
        <f>IF(AG7&lt;&gt;"",VLOOKUP(AG7,Dropdown!$N$3:$R$62,3,FALSE),IF(AF7&lt;&gt;"",VLOOKUP(AF7,Dropdown!$N$3:$R$62,3,FALSE),IF(AE7&lt;&gt;"",VLOOKUP(AE7,Dropdown!$N$3:$R$62,3,FALSE),"")))</f>
        <v>UMI</v>
      </c>
      <c r="AI7" s="773" t="str">
        <f>IF(AG7&lt;&gt;"",VLOOKUP(AG7,Dropdown!$N$3:$R$62,5,FALSE),IF(AF7&lt;&gt;"",VLOOKUP(AF7,Dropdown!$N$3:$R$62,5,FALSE),IF(AE7&lt;&gt;"",VLOOKUP(AE7,Dropdown!$N$3:$R$62,5,FALSE),"")))</f>
        <v>Tropical</v>
      </c>
      <c r="AJ7" s="773"/>
      <c r="AK7" s="773"/>
      <c r="AL7" s="773"/>
      <c r="AM7" s="773"/>
      <c r="AN7" s="773"/>
      <c r="AO7" s="773"/>
      <c r="AP7" s="773"/>
      <c r="AQ7" s="769"/>
      <c r="AR7" s="937" t="s">
        <v>915</v>
      </c>
      <c r="AS7" s="926" t="s">
        <v>916</v>
      </c>
      <c r="AT7" s="769"/>
      <c r="AU7" s="769"/>
      <c r="AV7" s="775"/>
      <c r="AW7" s="776"/>
      <c r="AX7" s="777"/>
      <c r="AY7" s="777"/>
      <c r="AZ7" s="778"/>
      <c r="BA7" s="779"/>
      <c r="BB7" s="779"/>
      <c r="BC7" s="776"/>
      <c r="BD7" s="777"/>
      <c r="BE7" s="777">
        <v>210</v>
      </c>
      <c r="BF7" s="780"/>
      <c r="BG7" s="779"/>
      <c r="BH7" s="779"/>
      <c r="BI7" s="776"/>
      <c r="BJ7" s="777"/>
      <c r="BK7" s="777"/>
      <c r="BL7" s="780"/>
      <c r="BM7" s="779"/>
      <c r="BN7" s="779"/>
      <c r="BO7" s="776"/>
      <c r="BP7" s="777"/>
      <c r="BQ7" s="777">
        <v>14</v>
      </c>
      <c r="BR7" s="780"/>
      <c r="BS7" s="779"/>
      <c r="BT7" s="779"/>
      <c r="BU7" s="776"/>
      <c r="BV7" s="777"/>
      <c r="BW7" s="777"/>
      <c r="BX7" s="780"/>
      <c r="BY7" s="779"/>
      <c r="BZ7" s="779"/>
      <c r="CA7" s="776"/>
      <c r="CB7" s="777"/>
      <c r="CC7" s="777"/>
      <c r="CD7" s="780"/>
      <c r="CE7" s="779"/>
      <c r="CF7" s="779"/>
      <c r="CG7" s="776"/>
      <c r="CH7" s="777"/>
      <c r="CI7" s="777"/>
      <c r="CJ7" s="780"/>
      <c r="CK7" s="779"/>
      <c r="CL7" s="779"/>
      <c r="CM7" s="776"/>
      <c r="CN7" s="777"/>
      <c r="CO7" s="777">
        <v>196</v>
      </c>
      <c r="CP7" s="780"/>
      <c r="CQ7" s="779"/>
      <c r="CR7" s="779"/>
      <c r="CS7" s="776"/>
      <c r="CT7" s="777"/>
      <c r="CU7" s="777"/>
      <c r="CV7" s="780"/>
      <c r="CW7" s="779"/>
      <c r="CX7" s="779"/>
      <c r="CY7" s="776"/>
      <c r="CZ7" s="777"/>
      <c r="DA7" s="781"/>
      <c r="DB7" s="778"/>
      <c r="DC7" s="782"/>
      <c r="DD7" s="782"/>
      <c r="DE7" s="783"/>
      <c r="DF7" s="781"/>
      <c r="DG7" s="777"/>
      <c r="DH7" s="780"/>
      <c r="DI7" s="779"/>
      <c r="DJ7" s="779"/>
      <c r="DK7" s="776"/>
      <c r="DL7" s="777"/>
      <c r="DM7" s="781"/>
      <c r="DN7" s="778"/>
      <c r="DO7" s="782"/>
      <c r="DP7" s="782"/>
      <c r="DQ7" s="784"/>
      <c r="DR7" s="785"/>
      <c r="DS7" s="786"/>
      <c r="DT7" s="787"/>
      <c r="DU7" s="788"/>
      <c r="DV7" s="788"/>
      <c r="DW7" s="789"/>
      <c r="DX7" s="786"/>
      <c r="DY7" s="785"/>
      <c r="DZ7" s="790"/>
      <c r="EA7" s="791"/>
      <c r="EB7" s="791"/>
      <c r="EC7" s="784"/>
      <c r="ED7" s="785"/>
      <c r="EE7" s="786"/>
      <c r="EF7" s="787"/>
      <c r="EG7" s="788"/>
      <c r="EH7" s="788"/>
      <c r="EI7" s="789"/>
      <c r="EJ7" s="786"/>
      <c r="EK7" s="785"/>
      <c r="EL7" s="790"/>
      <c r="EM7" s="791"/>
      <c r="EN7" s="791"/>
      <c r="EO7" s="784"/>
      <c r="EP7" s="785"/>
      <c r="EQ7" s="786"/>
      <c r="ER7" s="787"/>
      <c r="ES7" s="788"/>
      <c r="ET7" s="788"/>
      <c r="EU7" s="789"/>
      <c r="EV7" s="786"/>
      <c r="EW7" s="785"/>
      <c r="EX7" s="790"/>
      <c r="EY7" s="791"/>
      <c r="EZ7" s="791"/>
      <c r="FA7" s="784"/>
      <c r="FB7" s="785"/>
      <c r="FC7" s="786"/>
      <c r="FD7" s="787"/>
      <c r="FE7" s="788"/>
      <c r="FF7" s="788"/>
      <c r="FG7" s="789"/>
      <c r="FH7" s="786"/>
      <c r="FI7" s="785"/>
      <c r="FJ7" s="790"/>
      <c r="FK7" s="791"/>
      <c r="FL7" s="791"/>
      <c r="FM7" s="784"/>
      <c r="FN7" s="785"/>
      <c r="FO7" s="786"/>
      <c r="FP7" s="787"/>
      <c r="FQ7" s="788"/>
      <c r="FR7" s="788"/>
      <c r="FS7" s="776"/>
      <c r="FT7" s="777"/>
      <c r="FU7" s="781"/>
      <c r="FV7" s="778"/>
      <c r="FW7" s="779"/>
      <c r="FX7" s="779"/>
      <c r="FY7" s="783"/>
      <c r="FZ7" s="781"/>
      <c r="GA7" s="777"/>
      <c r="GB7" s="780"/>
      <c r="GC7" s="779"/>
      <c r="GD7" s="779"/>
      <c r="GE7" s="776"/>
      <c r="GF7" s="777"/>
      <c r="GG7" s="781"/>
      <c r="GH7" s="778"/>
      <c r="GI7" s="782"/>
      <c r="GJ7" s="782"/>
      <c r="GK7" s="783"/>
      <c r="GL7" s="781"/>
      <c r="GM7" s="777"/>
      <c r="GN7" s="780"/>
      <c r="GO7" s="779"/>
      <c r="GP7" s="779"/>
      <c r="GQ7" s="776"/>
      <c r="GR7" s="777"/>
      <c r="GS7" s="781"/>
      <c r="GT7" s="778"/>
      <c r="GU7" s="782"/>
      <c r="GV7" s="782"/>
      <c r="GW7" s="783"/>
      <c r="GX7" s="781"/>
      <c r="GY7" s="777"/>
      <c r="GZ7" s="780"/>
      <c r="HA7" s="779"/>
      <c r="HB7" s="779"/>
      <c r="HC7" s="776"/>
      <c r="HD7" s="777"/>
      <c r="HE7" s="781"/>
      <c r="HF7" s="778"/>
      <c r="HG7" s="782"/>
      <c r="HH7" s="782"/>
      <c r="HI7" s="783"/>
      <c r="HJ7" s="781"/>
      <c r="HK7" s="777"/>
      <c r="HL7" s="780"/>
      <c r="HM7" s="779"/>
      <c r="HN7" s="779"/>
      <c r="HO7" s="776"/>
      <c r="HP7" s="777"/>
      <c r="HQ7" s="781"/>
      <c r="HR7" s="778"/>
      <c r="HS7" s="782"/>
      <c r="HT7" s="782"/>
      <c r="HU7" s="783"/>
      <c r="HV7" s="781"/>
      <c r="HW7" s="777"/>
      <c r="HX7" s="780"/>
      <c r="HY7" s="779"/>
      <c r="HZ7" s="779"/>
      <c r="IA7" s="776"/>
      <c r="IB7" s="777"/>
      <c r="IC7" s="781"/>
      <c r="ID7" s="778"/>
      <c r="IE7" s="779"/>
      <c r="IF7" s="779"/>
      <c r="IG7" s="783"/>
      <c r="IH7" s="781"/>
      <c r="II7" s="777"/>
      <c r="IJ7" s="780"/>
      <c r="IK7" s="779"/>
      <c r="IL7" s="779"/>
      <c r="IM7" s="776"/>
      <c r="IN7" s="777"/>
      <c r="IO7" s="781"/>
      <c r="IP7" s="778"/>
      <c r="IQ7" s="779"/>
      <c r="IR7" s="779"/>
      <c r="IS7" s="783"/>
      <c r="IT7" s="781"/>
      <c r="IU7" s="777"/>
      <c r="IV7" s="780"/>
      <c r="IW7" s="779"/>
      <c r="IX7" s="779"/>
      <c r="IY7" s="776"/>
      <c r="IZ7" s="777"/>
      <c r="JA7" s="781"/>
      <c r="JB7" s="778"/>
      <c r="JC7" s="779"/>
      <c r="JD7" s="779"/>
      <c r="JE7" s="783"/>
      <c r="JF7" s="781"/>
      <c r="JG7" s="777"/>
      <c r="JH7" s="780"/>
      <c r="JI7" s="779"/>
      <c r="JJ7" s="779"/>
      <c r="JK7" s="776"/>
      <c r="JL7" s="777"/>
      <c r="JM7" s="781"/>
      <c r="JN7" s="778"/>
      <c r="JO7" s="782"/>
      <c r="JP7" s="782"/>
      <c r="JQ7" s="783"/>
      <c r="JR7" s="781"/>
      <c r="JS7" s="777"/>
      <c r="JT7" s="780"/>
      <c r="JU7" s="779"/>
      <c r="JV7" s="779"/>
      <c r="JW7" s="776"/>
      <c r="JX7" s="777"/>
      <c r="JY7" s="777"/>
      <c r="JZ7" s="780"/>
      <c r="KA7" s="782"/>
      <c r="KB7" s="782"/>
      <c r="KC7" s="776"/>
      <c r="KD7" s="777"/>
      <c r="KE7" s="777"/>
      <c r="KF7" s="780"/>
      <c r="KG7" s="782"/>
      <c r="KH7" s="782"/>
      <c r="KI7" s="776"/>
      <c r="KJ7" s="777"/>
      <c r="KK7" s="777"/>
      <c r="KL7" s="780"/>
      <c r="KM7" s="782"/>
      <c r="KN7" s="782"/>
      <c r="KO7" s="776"/>
      <c r="KP7" s="777"/>
      <c r="KQ7" s="777"/>
      <c r="KR7" s="780"/>
      <c r="KS7" s="779"/>
      <c r="KT7" s="779"/>
      <c r="KU7" s="776"/>
      <c r="KV7" s="777"/>
      <c r="KW7" s="777"/>
      <c r="KX7" s="780"/>
      <c r="KY7" s="782"/>
      <c r="KZ7" s="782"/>
      <c r="LA7" s="776"/>
      <c r="LB7" s="777"/>
      <c r="LC7" s="777"/>
      <c r="LD7" s="780"/>
      <c r="LE7" s="779"/>
      <c r="LF7" s="779"/>
      <c r="LG7" s="776"/>
      <c r="LH7" s="777"/>
      <c r="LI7" s="777"/>
      <c r="LJ7" s="780"/>
      <c r="LK7" s="779"/>
      <c r="LL7" s="779"/>
      <c r="LM7" s="776"/>
      <c r="LN7" s="777"/>
      <c r="LO7" s="777"/>
      <c r="LP7" s="780"/>
      <c r="LQ7" s="782"/>
      <c r="LR7" s="782"/>
      <c r="LS7" s="776"/>
      <c r="LT7" s="777"/>
      <c r="LU7" s="777"/>
      <c r="LV7" s="780"/>
      <c r="LW7" s="779"/>
      <c r="LX7" s="779"/>
      <c r="LY7" s="776"/>
      <c r="LZ7" s="777"/>
      <c r="MA7" s="777"/>
      <c r="MB7" s="780"/>
      <c r="MC7" s="782"/>
      <c r="MD7" s="782"/>
      <c r="ME7" s="776"/>
      <c r="MF7" s="777"/>
      <c r="MG7" s="777"/>
      <c r="MH7" s="780"/>
      <c r="MI7" s="782"/>
      <c r="MJ7" s="782"/>
      <c r="MK7" s="776"/>
      <c r="ML7" s="777"/>
      <c r="MM7" s="777"/>
      <c r="MN7" s="780"/>
      <c r="MO7" s="782"/>
      <c r="MP7" s="782"/>
      <c r="MQ7" s="776"/>
      <c r="MR7" s="777"/>
      <c r="MS7" s="777"/>
      <c r="MT7" s="780"/>
      <c r="MU7" s="779"/>
      <c r="MV7" s="779"/>
      <c r="MW7" s="776"/>
      <c r="MX7" s="777"/>
      <c r="MY7" s="777"/>
      <c r="MZ7" s="780"/>
      <c r="NA7" s="779"/>
      <c r="NB7" s="779"/>
      <c r="NC7" s="776"/>
      <c r="ND7" s="777"/>
      <c r="NE7" s="777"/>
      <c r="NF7" s="780"/>
      <c r="NG7" s="779"/>
      <c r="NH7" s="779"/>
      <c r="NI7" s="776"/>
      <c r="NJ7" s="777"/>
      <c r="NK7" s="777"/>
      <c r="NL7" s="780"/>
      <c r="NM7" s="782"/>
      <c r="NN7" s="782"/>
      <c r="NO7" s="776"/>
      <c r="NP7" s="777"/>
      <c r="NQ7" s="777"/>
      <c r="NR7" s="780"/>
      <c r="NS7" s="776"/>
      <c r="NT7" s="777"/>
      <c r="NU7" s="777"/>
      <c r="NV7" s="780"/>
      <c r="NW7" s="776"/>
      <c r="NX7" s="777"/>
      <c r="NY7" s="777"/>
      <c r="NZ7" s="792"/>
      <c r="OA7" s="776"/>
      <c r="OB7" s="777"/>
      <c r="OC7" s="777"/>
      <c r="OD7" s="780"/>
      <c r="OE7" s="776"/>
      <c r="OF7" s="777"/>
      <c r="OG7" s="777"/>
      <c r="OH7" s="780"/>
      <c r="OI7" s="776"/>
      <c r="OJ7" s="777"/>
      <c r="OK7" s="777"/>
      <c r="OL7" s="780"/>
      <c r="OM7" s="776"/>
      <c r="ON7" s="777"/>
      <c r="OO7" s="777"/>
      <c r="OP7" s="780"/>
      <c r="OQ7" s="776"/>
      <c r="OR7" s="777"/>
      <c r="OS7" s="777"/>
      <c r="OT7" s="780"/>
      <c r="OU7" s="776"/>
      <c r="OV7" s="777"/>
      <c r="OW7" s="777"/>
      <c r="OX7" s="780"/>
      <c r="OY7" s="776"/>
      <c r="OZ7" s="777"/>
      <c r="PA7" s="777"/>
      <c r="PB7" s="780"/>
      <c r="PC7" s="776"/>
      <c r="PD7" s="777"/>
      <c r="PE7" s="777"/>
      <c r="PF7" s="780"/>
    </row>
    <row r="8" spans="1:423" ht="15" hidden="1" customHeight="1" x14ac:dyDescent="0.25">
      <c r="A8" s="769"/>
      <c r="B8" s="769"/>
      <c r="C8" s="769"/>
      <c r="D8" s="770"/>
      <c r="E8" s="769"/>
      <c r="F8" s="769"/>
      <c r="G8" s="769"/>
      <c r="H8" s="769"/>
      <c r="I8" s="769"/>
      <c r="J8" s="769"/>
      <c r="K8" s="771"/>
      <c r="L8" s="769"/>
      <c r="M8" s="769"/>
      <c r="N8" s="769"/>
      <c r="O8" s="769"/>
      <c r="P8" s="769"/>
      <c r="Q8" s="769"/>
      <c r="R8" s="769"/>
      <c r="S8" s="769"/>
      <c r="T8" s="816"/>
      <c r="U8" s="816"/>
      <c r="V8" s="816"/>
      <c r="W8" s="816"/>
      <c r="X8" s="769"/>
      <c r="Y8" s="769">
        <f>IF(AND(AJ8="",AK8="",AL8="",AN8="",AO8="",OR(AP8="",AP8=Dropdown!$AM$12,AP8=Dropdown!$AM$11)),1,0)</f>
        <v>0</v>
      </c>
      <c r="Z8" s="769">
        <f t="shared" si="0"/>
        <v>1</v>
      </c>
      <c r="AA8" s="769">
        <f t="shared" si="1"/>
        <v>0</v>
      </c>
      <c r="AB8" s="769">
        <f t="shared" si="2"/>
        <v>0</v>
      </c>
      <c r="AC8" s="769"/>
      <c r="AD8" s="772" t="str">
        <f>IF(OR(T8&lt;&gt;"",U8&lt;&gt;""),Dropdown!$A$4,IF(OR(V8&lt;&gt;"",W8&lt;&gt;""),Dropdown!$A$5,Dropdown!$A$3))</f>
        <v>Residential</v>
      </c>
      <c r="AE8" s="773" t="s">
        <v>634</v>
      </c>
      <c r="AF8" s="773" t="str">
        <f>VLOOKUP(AG8,Dropdown!$N$3:$R$62,2,FALSE)</f>
        <v>EAP</v>
      </c>
      <c r="AG8" s="925" t="s">
        <v>68</v>
      </c>
      <c r="AH8" s="773" t="str">
        <f>IF(AG8&lt;&gt;"",VLOOKUP(AG8,Dropdown!$N$3:$R$62,3,FALSE),IF(AF8&lt;&gt;"",VLOOKUP(AF8,Dropdown!$N$3:$R$62,3,FALSE),IF(AE8&lt;&gt;"",VLOOKUP(AE8,Dropdown!$N$3:$R$62,3,FALSE),"")))</f>
        <v>UMI</v>
      </c>
      <c r="AI8" s="773" t="str">
        <f>IF(AG8&lt;&gt;"",VLOOKUP(AG8,Dropdown!$N$3:$R$62,5,FALSE),IF(AF8&lt;&gt;"",VLOOKUP(AF8,Dropdown!$N$3:$R$62,5,FALSE),IF(AE8&lt;&gt;"",VLOOKUP(AE8,Dropdown!$N$3:$R$62,5,FALSE),"")))</f>
        <v>Tropical</v>
      </c>
      <c r="AJ8" s="773"/>
      <c r="AK8" s="773"/>
      <c r="AL8" s="773"/>
      <c r="AM8" s="773"/>
      <c r="AN8" s="773"/>
      <c r="AO8" s="773" t="s">
        <v>625</v>
      </c>
      <c r="AP8" s="773"/>
      <c r="AQ8" s="769"/>
      <c r="AR8" s="937" t="s">
        <v>915</v>
      </c>
      <c r="AS8" s="926" t="s">
        <v>916</v>
      </c>
      <c r="AT8" s="769"/>
      <c r="AU8" s="769"/>
      <c r="AV8" s="775"/>
      <c r="AW8" s="776"/>
      <c r="AX8" s="777"/>
      <c r="AY8" s="777"/>
      <c r="AZ8" s="778"/>
      <c r="BA8" s="779"/>
      <c r="BB8" s="779"/>
      <c r="BC8" s="776"/>
      <c r="BD8" s="777"/>
      <c r="BE8" s="777">
        <v>204</v>
      </c>
      <c r="BF8" s="780"/>
      <c r="BG8" s="779"/>
      <c r="BH8" s="779"/>
      <c r="BI8" s="776"/>
      <c r="BJ8" s="777"/>
      <c r="BK8" s="777"/>
      <c r="BL8" s="780"/>
      <c r="BM8" s="779"/>
      <c r="BN8" s="779"/>
      <c r="BO8" s="776"/>
      <c r="BP8" s="777"/>
      <c r="BQ8" s="777">
        <v>34</v>
      </c>
      <c r="BR8" s="780"/>
      <c r="BS8" s="779"/>
      <c r="BT8" s="779"/>
      <c r="BU8" s="776"/>
      <c r="BV8" s="777"/>
      <c r="BW8" s="777"/>
      <c r="BX8" s="780"/>
      <c r="BY8" s="779"/>
      <c r="BZ8" s="779"/>
      <c r="CA8" s="776"/>
      <c r="CB8" s="777"/>
      <c r="CC8" s="777"/>
      <c r="CD8" s="780"/>
      <c r="CE8" s="779"/>
      <c r="CF8" s="779"/>
      <c r="CG8" s="776"/>
      <c r="CH8" s="777"/>
      <c r="CI8" s="777"/>
      <c r="CJ8" s="780"/>
      <c r="CK8" s="779"/>
      <c r="CL8" s="779"/>
      <c r="CM8" s="776"/>
      <c r="CN8" s="777"/>
      <c r="CO8" s="777">
        <v>167</v>
      </c>
      <c r="CP8" s="780"/>
      <c r="CQ8" s="779"/>
      <c r="CR8" s="779"/>
      <c r="CS8" s="776"/>
      <c r="CT8" s="777"/>
      <c r="CU8" s="777"/>
      <c r="CV8" s="780"/>
      <c r="CW8" s="779"/>
      <c r="CX8" s="779"/>
      <c r="CY8" s="776"/>
      <c r="CZ8" s="777"/>
      <c r="DA8" s="781"/>
      <c r="DB8" s="778"/>
      <c r="DC8" s="782"/>
      <c r="DD8" s="782"/>
      <c r="DE8" s="783"/>
      <c r="DF8" s="781"/>
      <c r="DG8" s="777"/>
      <c r="DH8" s="780"/>
      <c r="DI8" s="779"/>
      <c r="DJ8" s="779"/>
      <c r="DK8" s="776"/>
      <c r="DL8" s="777"/>
      <c r="DM8" s="781"/>
      <c r="DN8" s="778"/>
      <c r="DO8" s="782"/>
      <c r="DP8" s="782"/>
      <c r="DQ8" s="784"/>
      <c r="DR8" s="785"/>
      <c r="DS8" s="786"/>
      <c r="DT8" s="787"/>
      <c r="DU8" s="788"/>
      <c r="DV8" s="788"/>
      <c r="DW8" s="789"/>
      <c r="DX8" s="786"/>
      <c r="DY8" s="785"/>
      <c r="DZ8" s="790"/>
      <c r="EA8" s="791"/>
      <c r="EB8" s="791"/>
      <c r="EC8" s="784"/>
      <c r="ED8" s="785"/>
      <c r="EE8" s="786"/>
      <c r="EF8" s="787"/>
      <c r="EG8" s="788"/>
      <c r="EH8" s="788"/>
      <c r="EI8" s="789"/>
      <c r="EJ8" s="786"/>
      <c r="EK8" s="785"/>
      <c r="EL8" s="790"/>
      <c r="EM8" s="791"/>
      <c r="EN8" s="791"/>
      <c r="EO8" s="784"/>
      <c r="EP8" s="785"/>
      <c r="EQ8" s="786"/>
      <c r="ER8" s="787"/>
      <c r="ES8" s="788"/>
      <c r="ET8" s="788"/>
      <c r="EU8" s="789"/>
      <c r="EV8" s="786"/>
      <c r="EW8" s="785"/>
      <c r="EX8" s="790"/>
      <c r="EY8" s="791"/>
      <c r="EZ8" s="791"/>
      <c r="FA8" s="784"/>
      <c r="FB8" s="785"/>
      <c r="FC8" s="786"/>
      <c r="FD8" s="787"/>
      <c r="FE8" s="788"/>
      <c r="FF8" s="788"/>
      <c r="FG8" s="789"/>
      <c r="FH8" s="786"/>
      <c r="FI8" s="785"/>
      <c r="FJ8" s="790"/>
      <c r="FK8" s="791"/>
      <c r="FL8" s="791"/>
      <c r="FM8" s="784"/>
      <c r="FN8" s="785"/>
      <c r="FO8" s="786"/>
      <c r="FP8" s="787"/>
      <c r="FQ8" s="788"/>
      <c r="FR8" s="788"/>
      <c r="FS8" s="776"/>
      <c r="FT8" s="777"/>
      <c r="FU8" s="781"/>
      <c r="FV8" s="778"/>
      <c r="FW8" s="779"/>
      <c r="FX8" s="779"/>
      <c r="FY8" s="783"/>
      <c r="FZ8" s="781"/>
      <c r="GA8" s="777"/>
      <c r="GB8" s="780"/>
      <c r="GC8" s="779"/>
      <c r="GD8" s="779"/>
      <c r="GE8" s="776"/>
      <c r="GF8" s="777"/>
      <c r="GG8" s="781"/>
      <c r="GH8" s="778"/>
      <c r="GI8" s="782"/>
      <c r="GJ8" s="782"/>
      <c r="GK8" s="783"/>
      <c r="GL8" s="781"/>
      <c r="GM8" s="777"/>
      <c r="GN8" s="780"/>
      <c r="GO8" s="779"/>
      <c r="GP8" s="779"/>
      <c r="GQ8" s="776"/>
      <c r="GR8" s="777"/>
      <c r="GS8" s="781"/>
      <c r="GT8" s="778"/>
      <c r="GU8" s="782"/>
      <c r="GV8" s="782"/>
      <c r="GW8" s="783"/>
      <c r="GX8" s="781"/>
      <c r="GY8" s="777"/>
      <c r="GZ8" s="780"/>
      <c r="HA8" s="779"/>
      <c r="HB8" s="779"/>
      <c r="HC8" s="776"/>
      <c r="HD8" s="777"/>
      <c r="HE8" s="781"/>
      <c r="HF8" s="778"/>
      <c r="HG8" s="782"/>
      <c r="HH8" s="782"/>
      <c r="HI8" s="783"/>
      <c r="HJ8" s="781"/>
      <c r="HK8" s="777"/>
      <c r="HL8" s="780"/>
      <c r="HM8" s="779"/>
      <c r="HN8" s="779"/>
      <c r="HO8" s="776"/>
      <c r="HP8" s="777"/>
      <c r="HQ8" s="781"/>
      <c r="HR8" s="778"/>
      <c r="HS8" s="782"/>
      <c r="HT8" s="782"/>
      <c r="HU8" s="783"/>
      <c r="HV8" s="781"/>
      <c r="HW8" s="777"/>
      <c r="HX8" s="780"/>
      <c r="HY8" s="779"/>
      <c r="HZ8" s="779"/>
      <c r="IA8" s="776"/>
      <c r="IB8" s="777"/>
      <c r="IC8" s="781"/>
      <c r="ID8" s="778"/>
      <c r="IE8" s="779"/>
      <c r="IF8" s="779"/>
      <c r="IG8" s="783"/>
      <c r="IH8" s="781"/>
      <c r="II8" s="777"/>
      <c r="IJ8" s="780"/>
      <c r="IK8" s="779"/>
      <c r="IL8" s="779"/>
      <c r="IM8" s="776"/>
      <c r="IN8" s="777"/>
      <c r="IO8" s="781"/>
      <c r="IP8" s="778"/>
      <c r="IQ8" s="779"/>
      <c r="IR8" s="779"/>
      <c r="IS8" s="783"/>
      <c r="IT8" s="781"/>
      <c r="IU8" s="777"/>
      <c r="IV8" s="780"/>
      <c r="IW8" s="779"/>
      <c r="IX8" s="779"/>
      <c r="IY8" s="776"/>
      <c r="IZ8" s="777"/>
      <c r="JA8" s="781"/>
      <c r="JB8" s="778"/>
      <c r="JC8" s="779"/>
      <c r="JD8" s="779"/>
      <c r="JE8" s="783"/>
      <c r="JF8" s="781"/>
      <c r="JG8" s="777"/>
      <c r="JH8" s="780"/>
      <c r="JI8" s="779"/>
      <c r="JJ8" s="779"/>
      <c r="JK8" s="776"/>
      <c r="JL8" s="777"/>
      <c r="JM8" s="781"/>
      <c r="JN8" s="778"/>
      <c r="JO8" s="782"/>
      <c r="JP8" s="782"/>
      <c r="JQ8" s="783"/>
      <c r="JR8" s="781"/>
      <c r="JS8" s="777"/>
      <c r="JT8" s="780"/>
      <c r="JU8" s="779"/>
      <c r="JV8" s="779"/>
      <c r="JW8" s="776"/>
      <c r="JX8" s="777"/>
      <c r="JY8" s="777"/>
      <c r="JZ8" s="780"/>
      <c r="KA8" s="782"/>
      <c r="KB8" s="782"/>
      <c r="KC8" s="776"/>
      <c r="KD8" s="777"/>
      <c r="KE8" s="777"/>
      <c r="KF8" s="780"/>
      <c r="KG8" s="782"/>
      <c r="KH8" s="782"/>
      <c r="KI8" s="776"/>
      <c r="KJ8" s="777"/>
      <c r="KK8" s="777"/>
      <c r="KL8" s="780"/>
      <c r="KM8" s="782"/>
      <c r="KN8" s="782"/>
      <c r="KO8" s="776"/>
      <c r="KP8" s="777"/>
      <c r="KQ8" s="777"/>
      <c r="KR8" s="780"/>
      <c r="KS8" s="779"/>
      <c r="KT8" s="779"/>
      <c r="KU8" s="776"/>
      <c r="KV8" s="777"/>
      <c r="KW8" s="777"/>
      <c r="KX8" s="780"/>
      <c r="KY8" s="782"/>
      <c r="KZ8" s="782"/>
      <c r="LA8" s="776"/>
      <c r="LB8" s="777"/>
      <c r="LC8" s="777"/>
      <c r="LD8" s="780"/>
      <c r="LE8" s="779"/>
      <c r="LF8" s="779"/>
      <c r="LG8" s="776"/>
      <c r="LH8" s="777"/>
      <c r="LI8" s="777"/>
      <c r="LJ8" s="780"/>
      <c r="LK8" s="779"/>
      <c r="LL8" s="779"/>
      <c r="LM8" s="776"/>
      <c r="LN8" s="777"/>
      <c r="LO8" s="777"/>
      <c r="LP8" s="780"/>
      <c r="LQ8" s="782"/>
      <c r="LR8" s="782"/>
      <c r="LS8" s="776"/>
      <c r="LT8" s="777"/>
      <c r="LU8" s="777"/>
      <c r="LV8" s="780"/>
      <c r="LW8" s="779"/>
      <c r="LX8" s="779"/>
      <c r="LY8" s="776"/>
      <c r="LZ8" s="777"/>
      <c r="MA8" s="777"/>
      <c r="MB8" s="780"/>
      <c r="MC8" s="782"/>
      <c r="MD8" s="782"/>
      <c r="ME8" s="776"/>
      <c r="MF8" s="777"/>
      <c r="MG8" s="777"/>
      <c r="MH8" s="780"/>
      <c r="MI8" s="782"/>
      <c r="MJ8" s="782"/>
      <c r="MK8" s="776"/>
      <c r="ML8" s="777"/>
      <c r="MM8" s="777"/>
      <c r="MN8" s="780"/>
      <c r="MO8" s="782"/>
      <c r="MP8" s="782"/>
      <c r="MQ8" s="776"/>
      <c r="MR8" s="777"/>
      <c r="MS8" s="777"/>
      <c r="MT8" s="780"/>
      <c r="MU8" s="779"/>
      <c r="MV8" s="779"/>
      <c r="MW8" s="776"/>
      <c r="MX8" s="777"/>
      <c r="MY8" s="777"/>
      <c r="MZ8" s="780"/>
      <c r="NA8" s="779"/>
      <c r="NB8" s="779"/>
      <c r="NC8" s="776"/>
      <c r="ND8" s="777"/>
      <c r="NE8" s="777"/>
      <c r="NF8" s="780"/>
      <c r="NG8" s="779"/>
      <c r="NH8" s="779"/>
      <c r="NI8" s="776"/>
      <c r="NJ8" s="777"/>
      <c r="NK8" s="777"/>
      <c r="NL8" s="780"/>
      <c r="NM8" s="782"/>
      <c r="NN8" s="782"/>
      <c r="NO8" s="776"/>
      <c r="NP8" s="777"/>
      <c r="NQ8" s="777"/>
      <c r="NR8" s="780"/>
      <c r="NS8" s="776"/>
      <c r="NT8" s="777"/>
      <c r="NU8" s="777"/>
      <c r="NV8" s="780"/>
      <c r="NW8" s="776"/>
      <c r="NX8" s="777"/>
      <c r="NY8" s="777"/>
      <c r="NZ8" s="792"/>
      <c r="OA8" s="776"/>
      <c r="OB8" s="777"/>
      <c r="OC8" s="777"/>
      <c r="OD8" s="780"/>
      <c r="OE8" s="776"/>
      <c r="OF8" s="777"/>
      <c r="OG8" s="777"/>
      <c r="OH8" s="780"/>
      <c r="OI8" s="776"/>
      <c r="OJ8" s="777"/>
      <c r="OK8" s="777"/>
      <c r="OL8" s="780"/>
      <c r="OM8" s="776"/>
      <c r="ON8" s="777"/>
      <c r="OO8" s="777"/>
      <c r="OP8" s="780"/>
      <c r="OQ8" s="776"/>
      <c r="OR8" s="777"/>
      <c r="OS8" s="777"/>
      <c r="OT8" s="780"/>
      <c r="OU8" s="776"/>
      <c r="OV8" s="777"/>
      <c r="OW8" s="777"/>
      <c r="OX8" s="780"/>
      <c r="OY8" s="776"/>
      <c r="OZ8" s="777"/>
      <c r="PA8" s="777"/>
      <c r="PB8" s="780"/>
      <c r="PC8" s="776"/>
      <c r="PD8" s="777"/>
      <c r="PE8" s="777"/>
      <c r="PF8" s="780"/>
    </row>
    <row r="9" spans="1:423" ht="15" hidden="1" customHeight="1" x14ac:dyDescent="0.25">
      <c r="A9" s="769"/>
      <c r="B9" s="769"/>
      <c r="C9" s="769"/>
      <c r="D9" s="770"/>
      <c r="E9" s="769"/>
      <c r="F9" s="769"/>
      <c r="G9" s="769"/>
      <c r="H9" s="769"/>
      <c r="I9" s="769"/>
      <c r="J9" s="769"/>
      <c r="K9" s="771"/>
      <c r="L9" s="769"/>
      <c r="M9" s="769"/>
      <c r="N9" s="769"/>
      <c r="O9" s="769"/>
      <c r="P9" s="769"/>
      <c r="Q9" s="769"/>
      <c r="R9" s="769"/>
      <c r="S9" s="769"/>
      <c r="T9" s="816"/>
      <c r="U9" s="816"/>
      <c r="V9" s="816"/>
      <c r="W9" s="816"/>
      <c r="X9" s="769"/>
      <c r="Y9" s="769">
        <f>IF(AND(AJ9="",AK9="",AL9="",AN9="",AO9="",OR(AP9="",AP9=Dropdown!$AM$12,AP9=Dropdown!$AM$11)),1,0)</f>
        <v>0</v>
      </c>
      <c r="Z9" s="769">
        <f t="shared" si="0"/>
        <v>1</v>
      </c>
      <c r="AA9" s="769">
        <f t="shared" si="1"/>
        <v>0</v>
      </c>
      <c r="AB9" s="769">
        <f t="shared" si="2"/>
        <v>0</v>
      </c>
      <c r="AC9" s="769"/>
      <c r="AD9" s="772" t="str">
        <f>IF(OR(T9&lt;&gt;"",U9&lt;&gt;""),Dropdown!$A$4,IF(OR(V9&lt;&gt;"",W9&lt;&gt;""),Dropdown!$A$5,Dropdown!$A$3))</f>
        <v>Residential</v>
      </c>
      <c r="AE9" s="773" t="s">
        <v>634</v>
      </c>
      <c r="AF9" s="773" t="str">
        <f>VLOOKUP(AG9,Dropdown!$N$3:$R$62,2,FALSE)</f>
        <v>EAP</v>
      </c>
      <c r="AG9" s="925" t="s">
        <v>68</v>
      </c>
      <c r="AH9" s="773" t="str">
        <f>IF(AG9&lt;&gt;"",VLOOKUP(AG9,Dropdown!$N$3:$R$62,3,FALSE),IF(AF9&lt;&gt;"",VLOOKUP(AF9,Dropdown!$N$3:$R$62,3,FALSE),IF(AE9&lt;&gt;"",VLOOKUP(AE9,Dropdown!$N$3:$R$62,3,FALSE),"")))</f>
        <v>UMI</v>
      </c>
      <c r="AI9" s="773" t="str">
        <f>IF(AG9&lt;&gt;"",VLOOKUP(AG9,Dropdown!$N$3:$R$62,5,FALSE),IF(AF9&lt;&gt;"",VLOOKUP(AF9,Dropdown!$N$3:$R$62,5,FALSE),IF(AE9&lt;&gt;"",VLOOKUP(AE9,Dropdown!$N$3:$R$62,5,FALSE),"")))</f>
        <v>Tropical</v>
      </c>
      <c r="AJ9" s="773"/>
      <c r="AK9" s="773"/>
      <c r="AL9" s="773"/>
      <c r="AM9" s="773"/>
      <c r="AN9" s="773"/>
      <c r="AO9" s="773" t="s">
        <v>626</v>
      </c>
      <c r="AP9" s="773"/>
      <c r="AQ9" s="769"/>
      <c r="AR9" s="937" t="s">
        <v>915</v>
      </c>
      <c r="AS9" s="926" t="s">
        <v>916</v>
      </c>
      <c r="AT9" s="769"/>
      <c r="AU9" s="769"/>
      <c r="AV9" s="775"/>
      <c r="AW9" s="776"/>
      <c r="AX9" s="777"/>
      <c r="AY9" s="777"/>
      <c r="AZ9" s="778"/>
      <c r="BA9" s="779"/>
      <c r="BB9" s="779"/>
      <c r="BC9" s="776"/>
      <c r="BD9" s="777"/>
      <c r="BE9" s="777">
        <v>212</v>
      </c>
      <c r="BF9" s="780"/>
      <c r="BG9" s="779"/>
      <c r="BH9" s="779"/>
      <c r="BI9" s="776"/>
      <c r="BJ9" s="777"/>
      <c r="BK9" s="777"/>
      <c r="BL9" s="780"/>
      <c r="BM9" s="779"/>
      <c r="BN9" s="779"/>
      <c r="BO9" s="776"/>
      <c r="BP9" s="777"/>
      <c r="BQ9" s="777">
        <v>8</v>
      </c>
      <c r="BR9" s="780"/>
      <c r="BS9" s="779"/>
      <c r="BT9" s="779"/>
      <c r="BU9" s="776"/>
      <c r="BV9" s="777"/>
      <c r="BW9" s="777"/>
      <c r="BX9" s="780"/>
      <c r="BY9" s="779"/>
      <c r="BZ9" s="779"/>
      <c r="CA9" s="776"/>
      <c r="CB9" s="777"/>
      <c r="CC9" s="777"/>
      <c r="CD9" s="780"/>
      <c r="CE9" s="779"/>
      <c r="CF9" s="779"/>
      <c r="CG9" s="776"/>
      <c r="CH9" s="777"/>
      <c r="CI9" s="777"/>
      <c r="CJ9" s="780"/>
      <c r="CK9" s="779"/>
      <c r="CL9" s="779"/>
      <c r="CM9" s="776"/>
      <c r="CN9" s="777"/>
      <c r="CO9" s="777">
        <v>204</v>
      </c>
      <c r="CP9" s="780"/>
      <c r="CQ9" s="779"/>
      <c r="CR9" s="779"/>
      <c r="CS9" s="776"/>
      <c r="CT9" s="777"/>
      <c r="CU9" s="777"/>
      <c r="CV9" s="780"/>
      <c r="CW9" s="779"/>
      <c r="CX9" s="779"/>
      <c r="CY9" s="776"/>
      <c r="CZ9" s="777"/>
      <c r="DA9" s="781"/>
      <c r="DB9" s="778"/>
      <c r="DC9" s="782"/>
      <c r="DD9" s="782"/>
      <c r="DE9" s="783"/>
      <c r="DF9" s="781"/>
      <c r="DG9" s="777"/>
      <c r="DH9" s="780"/>
      <c r="DI9" s="779"/>
      <c r="DJ9" s="779"/>
      <c r="DK9" s="776"/>
      <c r="DL9" s="777"/>
      <c r="DM9" s="781"/>
      <c r="DN9" s="778"/>
      <c r="DO9" s="782"/>
      <c r="DP9" s="782"/>
      <c r="DQ9" s="784"/>
      <c r="DR9" s="785"/>
      <c r="DS9" s="786"/>
      <c r="DT9" s="787"/>
      <c r="DU9" s="788"/>
      <c r="DV9" s="788"/>
      <c r="DW9" s="789"/>
      <c r="DX9" s="786"/>
      <c r="DY9" s="785"/>
      <c r="DZ9" s="790"/>
      <c r="EA9" s="791"/>
      <c r="EB9" s="791"/>
      <c r="EC9" s="784"/>
      <c r="ED9" s="785"/>
      <c r="EE9" s="786"/>
      <c r="EF9" s="787"/>
      <c r="EG9" s="788"/>
      <c r="EH9" s="788"/>
      <c r="EI9" s="789"/>
      <c r="EJ9" s="786"/>
      <c r="EK9" s="785"/>
      <c r="EL9" s="790"/>
      <c r="EM9" s="791"/>
      <c r="EN9" s="791"/>
      <c r="EO9" s="784"/>
      <c r="EP9" s="785"/>
      <c r="EQ9" s="786"/>
      <c r="ER9" s="787"/>
      <c r="ES9" s="788"/>
      <c r="ET9" s="788"/>
      <c r="EU9" s="789"/>
      <c r="EV9" s="786"/>
      <c r="EW9" s="785"/>
      <c r="EX9" s="790"/>
      <c r="EY9" s="791"/>
      <c r="EZ9" s="791"/>
      <c r="FA9" s="784"/>
      <c r="FB9" s="785"/>
      <c r="FC9" s="786"/>
      <c r="FD9" s="787"/>
      <c r="FE9" s="788"/>
      <c r="FF9" s="788"/>
      <c r="FG9" s="789"/>
      <c r="FH9" s="786"/>
      <c r="FI9" s="785"/>
      <c r="FJ9" s="790"/>
      <c r="FK9" s="791"/>
      <c r="FL9" s="791"/>
      <c r="FM9" s="784"/>
      <c r="FN9" s="785"/>
      <c r="FO9" s="786"/>
      <c r="FP9" s="787"/>
      <c r="FQ9" s="788"/>
      <c r="FR9" s="788"/>
      <c r="FS9" s="776"/>
      <c r="FT9" s="777"/>
      <c r="FU9" s="781"/>
      <c r="FV9" s="778"/>
      <c r="FW9" s="779"/>
      <c r="FX9" s="779"/>
      <c r="FY9" s="783"/>
      <c r="FZ9" s="781"/>
      <c r="GA9" s="777"/>
      <c r="GB9" s="780"/>
      <c r="GC9" s="779"/>
      <c r="GD9" s="779"/>
      <c r="GE9" s="776"/>
      <c r="GF9" s="777"/>
      <c r="GG9" s="781"/>
      <c r="GH9" s="778"/>
      <c r="GI9" s="782"/>
      <c r="GJ9" s="782"/>
      <c r="GK9" s="783"/>
      <c r="GL9" s="781"/>
      <c r="GM9" s="777"/>
      <c r="GN9" s="780"/>
      <c r="GO9" s="779"/>
      <c r="GP9" s="779"/>
      <c r="GQ9" s="776"/>
      <c r="GR9" s="777"/>
      <c r="GS9" s="781"/>
      <c r="GT9" s="778"/>
      <c r="GU9" s="782"/>
      <c r="GV9" s="782"/>
      <c r="GW9" s="783"/>
      <c r="GX9" s="781"/>
      <c r="GY9" s="777"/>
      <c r="GZ9" s="780"/>
      <c r="HA9" s="779"/>
      <c r="HB9" s="779"/>
      <c r="HC9" s="776"/>
      <c r="HD9" s="777"/>
      <c r="HE9" s="781"/>
      <c r="HF9" s="778"/>
      <c r="HG9" s="782"/>
      <c r="HH9" s="782"/>
      <c r="HI9" s="783"/>
      <c r="HJ9" s="781"/>
      <c r="HK9" s="777"/>
      <c r="HL9" s="780"/>
      <c r="HM9" s="779"/>
      <c r="HN9" s="779"/>
      <c r="HO9" s="776"/>
      <c r="HP9" s="777"/>
      <c r="HQ9" s="781"/>
      <c r="HR9" s="778"/>
      <c r="HS9" s="782"/>
      <c r="HT9" s="782"/>
      <c r="HU9" s="783"/>
      <c r="HV9" s="781"/>
      <c r="HW9" s="777"/>
      <c r="HX9" s="780"/>
      <c r="HY9" s="779"/>
      <c r="HZ9" s="779"/>
      <c r="IA9" s="776"/>
      <c r="IB9" s="777"/>
      <c r="IC9" s="781"/>
      <c r="ID9" s="778"/>
      <c r="IE9" s="779"/>
      <c r="IF9" s="779"/>
      <c r="IG9" s="783"/>
      <c r="IH9" s="781"/>
      <c r="II9" s="777"/>
      <c r="IJ9" s="780"/>
      <c r="IK9" s="779"/>
      <c r="IL9" s="779"/>
      <c r="IM9" s="776"/>
      <c r="IN9" s="777"/>
      <c r="IO9" s="781"/>
      <c r="IP9" s="778"/>
      <c r="IQ9" s="779"/>
      <c r="IR9" s="779"/>
      <c r="IS9" s="783"/>
      <c r="IT9" s="781"/>
      <c r="IU9" s="777"/>
      <c r="IV9" s="780"/>
      <c r="IW9" s="779"/>
      <c r="IX9" s="779"/>
      <c r="IY9" s="776"/>
      <c r="IZ9" s="777"/>
      <c r="JA9" s="781"/>
      <c r="JB9" s="778"/>
      <c r="JC9" s="779"/>
      <c r="JD9" s="779"/>
      <c r="JE9" s="783"/>
      <c r="JF9" s="781"/>
      <c r="JG9" s="777"/>
      <c r="JH9" s="780"/>
      <c r="JI9" s="779"/>
      <c r="JJ9" s="779"/>
      <c r="JK9" s="776"/>
      <c r="JL9" s="777"/>
      <c r="JM9" s="781"/>
      <c r="JN9" s="778"/>
      <c r="JO9" s="782"/>
      <c r="JP9" s="782"/>
      <c r="JQ9" s="783"/>
      <c r="JR9" s="781"/>
      <c r="JS9" s="777"/>
      <c r="JT9" s="780"/>
      <c r="JU9" s="779"/>
      <c r="JV9" s="779"/>
      <c r="JW9" s="776"/>
      <c r="JX9" s="777"/>
      <c r="JY9" s="777"/>
      <c r="JZ9" s="780"/>
      <c r="KA9" s="782"/>
      <c r="KB9" s="782"/>
      <c r="KC9" s="776"/>
      <c r="KD9" s="777"/>
      <c r="KE9" s="777"/>
      <c r="KF9" s="780"/>
      <c r="KG9" s="782"/>
      <c r="KH9" s="782"/>
      <c r="KI9" s="776"/>
      <c r="KJ9" s="777"/>
      <c r="KK9" s="777"/>
      <c r="KL9" s="780"/>
      <c r="KM9" s="782"/>
      <c r="KN9" s="782"/>
      <c r="KO9" s="776"/>
      <c r="KP9" s="777"/>
      <c r="KQ9" s="777"/>
      <c r="KR9" s="780"/>
      <c r="KS9" s="779"/>
      <c r="KT9" s="779"/>
      <c r="KU9" s="776"/>
      <c r="KV9" s="777"/>
      <c r="KW9" s="777"/>
      <c r="KX9" s="780"/>
      <c r="KY9" s="782"/>
      <c r="KZ9" s="782"/>
      <c r="LA9" s="776"/>
      <c r="LB9" s="777"/>
      <c r="LC9" s="777"/>
      <c r="LD9" s="780"/>
      <c r="LE9" s="779"/>
      <c r="LF9" s="779"/>
      <c r="LG9" s="776"/>
      <c r="LH9" s="777"/>
      <c r="LI9" s="777"/>
      <c r="LJ9" s="780"/>
      <c r="LK9" s="779"/>
      <c r="LL9" s="779"/>
      <c r="LM9" s="776"/>
      <c r="LN9" s="777"/>
      <c r="LO9" s="777"/>
      <c r="LP9" s="780"/>
      <c r="LQ9" s="782"/>
      <c r="LR9" s="782"/>
      <c r="LS9" s="776"/>
      <c r="LT9" s="777"/>
      <c r="LU9" s="777"/>
      <c r="LV9" s="780"/>
      <c r="LW9" s="779"/>
      <c r="LX9" s="779"/>
      <c r="LY9" s="776"/>
      <c r="LZ9" s="777"/>
      <c r="MA9" s="777"/>
      <c r="MB9" s="780"/>
      <c r="MC9" s="782"/>
      <c r="MD9" s="782"/>
      <c r="ME9" s="776"/>
      <c r="MF9" s="777"/>
      <c r="MG9" s="777"/>
      <c r="MH9" s="780"/>
      <c r="MI9" s="782"/>
      <c r="MJ9" s="782"/>
      <c r="MK9" s="776"/>
      <c r="ML9" s="777"/>
      <c r="MM9" s="777"/>
      <c r="MN9" s="780"/>
      <c r="MO9" s="782"/>
      <c r="MP9" s="782"/>
      <c r="MQ9" s="776"/>
      <c r="MR9" s="777"/>
      <c r="MS9" s="777"/>
      <c r="MT9" s="780"/>
      <c r="MU9" s="779"/>
      <c r="MV9" s="779"/>
      <c r="MW9" s="776"/>
      <c r="MX9" s="777"/>
      <c r="MY9" s="777"/>
      <c r="MZ9" s="780"/>
      <c r="NA9" s="779"/>
      <c r="NB9" s="779"/>
      <c r="NC9" s="776"/>
      <c r="ND9" s="777"/>
      <c r="NE9" s="777"/>
      <c r="NF9" s="780"/>
      <c r="NG9" s="779"/>
      <c r="NH9" s="779"/>
      <c r="NI9" s="776"/>
      <c r="NJ9" s="777"/>
      <c r="NK9" s="777"/>
      <c r="NL9" s="780"/>
      <c r="NM9" s="782"/>
      <c r="NN9" s="782"/>
      <c r="NO9" s="776"/>
      <c r="NP9" s="777"/>
      <c r="NQ9" s="777"/>
      <c r="NR9" s="780"/>
      <c r="NS9" s="776"/>
      <c r="NT9" s="777"/>
      <c r="NU9" s="777"/>
      <c r="NV9" s="780"/>
      <c r="NW9" s="776"/>
      <c r="NX9" s="777"/>
      <c r="NY9" s="777"/>
      <c r="NZ9" s="792"/>
      <c r="OA9" s="776"/>
      <c r="OB9" s="777"/>
      <c r="OC9" s="777"/>
      <c r="OD9" s="780"/>
      <c r="OE9" s="776"/>
      <c r="OF9" s="777"/>
      <c r="OG9" s="777"/>
      <c r="OH9" s="780"/>
      <c r="OI9" s="776"/>
      <c r="OJ9" s="777"/>
      <c r="OK9" s="777"/>
      <c r="OL9" s="780"/>
      <c r="OM9" s="776"/>
      <c r="ON9" s="777"/>
      <c r="OO9" s="777"/>
      <c r="OP9" s="780"/>
      <c r="OQ9" s="776"/>
      <c r="OR9" s="777"/>
      <c r="OS9" s="777"/>
      <c r="OT9" s="780"/>
      <c r="OU9" s="776"/>
      <c r="OV9" s="777"/>
      <c r="OW9" s="777"/>
      <c r="OX9" s="780"/>
      <c r="OY9" s="776"/>
      <c r="OZ9" s="777"/>
      <c r="PA9" s="777"/>
      <c r="PB9" s="780"/>
      <c r="PC9" s="776"/>
      <c r="PD9" s="777"/>
      <c r="PE9" s="777"/>
      <c r="PF9" s="780"/>
    </row>
    <row r="10" spans="1:423" ht="15" customHeight="1" x14ac:dyDescent="0.25">
      <c r="A10" s="769" t="s">
        <v>368</v>
      </c>
      <c r="B10" s="769" t="s">
        <v>50</v>
      </c>
      <c r="C10" s="769"/>
      <c r="D10" s="770"/>
      <c r="E10" s="769"/>
      <c r="F10" s="769"/>
      <c r="G10" s="769"/>
      <c r="H10" s="769"/>
      <c r="I10" s="769"/>
      <c r="J10" s="769"/>
      <c r="K10" s="771">
        <v>15000000</v>
      </c>
      <c r="L10" s="769" t="s">
        <v>79</v>
      </c>
      <c r="M10" s="769"/>
      <c r="N10" s="769"/>
      <c r="O10" s="769"/>
      <c r="P10" s="769"/>
      <c r="Q10" s="769"/>
      <c r="R10" s="769"/>
      <c r="S10" s="769"/>
      <c r="T10" s="816"/>
      <c r="U10" s="816"/>
      <c r="V10" s="816"/>
      <c r="W10" s="816"/>
      <c r="X10" s="769">
        <v>1</v>
      </c>
      <c r="Y10" s="769">
        <f>IF(AND(AJ10="",AK10="",AL10="",AN10="",AO10="",OR(AP10="",AP10=Dropdown!$AM$12,AP10=Dropdown!$AM$11)),1,0)</f>
        <v>0</v>
      </c>
      <c r="Z10" s="769">
        <f t="shared" ref="Z10:Z73" si="3">IF(SUM(AW10:AY10,BC10:BE10,BI10:BK10)&gt;0,1,0)</f>
        <v>1</v>
      </c>
      <c r="AA10" s="769">
        <f t="shared" ref="AA10:AA73" si="4">IF(SUM(DQ10:DS10,FS10:FU10,IM10:IO10,KO10:KQ10)&gt;0,1,0)</f>
        <v>0</v>
      </c>
      <c r="AB10" s="769">
        <f t="shared" ref="AB10:AB73" si="5">IF(SUM(MQ10:NL10)&gt;0,1,0)</f>
        <v>0</v>
      </c>
      <c r="AC10" s="769"/>
      <c r="AD10" s="772" t="str">
        <f>IF(OR(T10&lt;&gt;"",U10&lt;&gt;""),Dropdown!$A$4,IF(OR(V10&lt;&gt;"",W10&lt;&gt;""),Dropdown!$A$5,Dropdown!$A$3))</f>
        <v>Residential</v>
      </c>
      <c r="AE10" s="773" t="s">
        <v>634</v>
      </c>
      <c r="AF10" s="773" t="str">
        <f>VLOOKUP(AG10,Dropdown!$N$3:$R$62,2,FALSE)</f>
        <v>EAP</v>
      </c>
      <c r="AG10" s="773" t="s">
        <v>368</v>
      </c>
      <c r="AH10" s="773" t="str">
        <f>IF(AG10&lt;&gt;"",VLOOKUP(AG10,Dropdown!$N$3:$R$62,3,FALSE),IF(AF10&lt;&gt;"",VLOOKUP(AF10,Dropdown!$N$3:$R$62,3,FALSE),IF(AE10&lt;&gt;"",VLOOKUP(AE10,Dropdown!$N$3:$R$62,3,FALSE),"")))</f>
        <v>UMI</v>
      </c>
      <c r="AI10" s="773" t="str">
        <f>IF(AG10&lt;&gt;"",VLOOKUP(AG10,Dropdown!$N$3:$R$62,5,FALSE),IF(AF10&lt;&gt;"",VLOOKUP(AF10,Dropdown!$N$3:$R$62,5,FALSE),IF(AE10&lt;&gt;"",VLOOKUP(AE10,Dropdown!$N$3:$R$62,5,FALSE),"")))</f>
        <v>Diverse</v>
      </c>
      <c r="AJ10" s="773"/>
      <c r="AK10" s="773"/>
      <c r="AL10" s="773" t="s">
        <v>79</v>
      </c>
      <c r="AM10" s="773"/>
      <c r="AN10" s="773"/>
      <c r="AO10" s="773"/>
      <c r="AP10" s="773" t="s">
        <v>553</v>
      </c>
      <c r="AQ10" s="769" t="s">
        <v>376</v>
      </c>
      <c r="AR10" s="946" t="s">
        <v>930</v>
      </c>
      <c r="AS10" s="774"/>
      <c r="AT10" s="769"/>
      <c r="AU10" s="769"/>
      <c r="AV10" s="775"/>
      <c r="AW10" s="776"/>
      <c r="AX10" s="777"/>
      <c r="AY10" s="777">
        <v>143</v>
      </c>
      <c r="AZ10" s="778"/>
      <c r="BA10" s="779"/>
      <c r="BB10" s="779"/>
      <c r="BC10" s="776"/>
      <c r="BD10" s="777"/>
      <c r="BE10" s="777"/>
      <c r="BF10" s="780"/>
      <c r="BG10" s="779"/>
      <c r="BH10" s="779"/>
      <c r="BI10" s="776"/>
      <c r="BJ10" s="777"/>
      <c r="BK10" s="777"/>
      <c r="BL10" s="780"/>
      <c r="BM10" s="779"/>
      <c r="BN10" s="779"/>
      <c r="BO10" s="776"/>
      <c r="BP10" s="777"/>
      <c r="BQ10" s="777"/>
      <c r="BR10" s="780"/>
      <c r="BS10" s="779"/>
      <c r="BT10" s="779"/>
      <c r="BU10" s="776"/>
      <c r="BV10" s="777"/>
      <c r="BW10" s="777"/>
      <c r="BX10" s="780"/>
      <c r="BY10" s="779"/>
      <c r="BZ10" s="779"/>
      <c r="CA10" s="776"/>
      <c r="CB10" s="777"/>
      <c r="CC10" s="777"/>
      <c r="CD10" s="780"/>
      <c r="CE10" s="779"/>
      <c r="CF10" s="779"/>
      <c r="CG10" s="776"/>
      <c r="CH10" s="777"/>
      <c r="CI10" s="777"/>
      <c r="CJ10" s="780"/>
      <c r="CK10" s="779"/>
      <c r="CL10" s="779"/>
      <c r="CM10" s="776"/>
      <c r="CN10" s="777"/>
      <c r="CO10" s="777"/>
      <c r="CP10" s="780"/>
      <c r="CQ10" s="779"/>
      <c r="CR10" s="779"/>
      <c r="CS10" s="776"/>
      <c r="CT10" s="777"/>
      <c r="CU10" s="777"/>
      <c r="CV10" s="780"/>
      <c r="CW10" s="779"/>
      <c r="CX10" s="779"/>
      <c r="CY10" s="776"/>
      <c r="CZ10" s="777"/>
      <c r="DA10" s="781"/>
      <c r="DB10" s="778"/>
      <c r="DC10" s="782"/>
      <c r="DD10" s="782"/>
      <c r="DE10" s="783"/>
      <c r="DF10" s="781"/>
      <c r="DG10" s="777"/>
      <c r="DH10" s="780"/>
      <c r="DI10" s="779"/>
      <c r="DJ10" s="779"/>
      <c r="DK10" s="776"/>
      <c r="DL10" s="777"/>
      <c r="DM10" s="781"/>
      <c r="DN10" s="778"/>
      <c r="DO10" s="782"/>
      <c r="DP10" s="782"/>
      <c r="DQ10" s="784"/>
      <c r="DR10" s="785"/>
      <c r="DS10" s="786"/>
      <c r="DT10" s="787"/>
      <c r="DU10" s="788"/>
      <c r="DV10" s="788"/>
      <c r="DW10" s="789"/>
      <c r="DX10" s="786"/>
      <c r="DY10" s="785"/>
      <c r="DZ10" s="790"/>
      <c r="EA10" s="791"/>
      <c r="EB10" s="791"/>
      <c r="EC10" s="784"/>
      <c r="ED10" s="785"/>
      <c r="EE10" s="786"/>
      <c r="EF10" s="787"/>
      <c r="EG10" s="788"/>
      <c r="EH10" s="788"/>
      <c r="EI10" s="789"/>
      <c r="EJ10" s="786"/>
      <c r="EK10" s="785"/>
      <c r="EL10" s="790"/>
      <c r="EM10" s="791"/>
      <c r="EN10" s="791"/>
      <c r="EO10" s="784"/>
      <c r="EP10" s="785"/>
      <c r="EQ10" s="786"/>
      <c r="ER10" s="787"/>
      <c r="ES10" s="788"/>
      <c r="ET10" s="788"/>
      <c r="EU10" s="789"/>
      <c r="EV10" s="786"/>
      <c r="EW10" s="785"/>
      <c r="EX10" s="790"/>
      <c r="EY10" s="791"/>
      <c r="EZ10" s="791"/>
      <c r="FA10" s="784"/>
      <c r="FB10" s="785"/>
      <c r="FC10" s="786"/>
      <c r="FD10" s="787"/>
      <c r="FE10" s="788"/>
      <c r="FF10" s="788"/>
      <c r="FG10" s="789"/>
      <c r="FH10" s="786"/>
      <c r="FI10" s="785"/>
      <c r="FJ10" s="790"/>
      <c r="FK10" s="791"/>
      <c r="FL10" s="791"/>
      <c r="FM10" s="784"/>
      <c r="FN10" s="785"/>
      <c r="FO10" s="786"/>
      <c r="FP10" s="787"/>
      <c r="FQ10" s="788"/>
      <c r="FR10" s="788"/>
      <c r="FS10" s="776"/>
      <c r="FT10" s="777"/>
      <c r="FU10" s="781"/>
      <c r="FV10" s="778"/>
      <c r="FW10" s="779"/>
      <c r="FX10" s="779"/>
      <c r="FY10" s="783"/>
      <c r="FZ10" s="781"/>
      <c r="GA10" s="777"/>
      <c r="GB10" s="780"/>
      <c r="GC10" s="779"/>
      <c r="GD10" s="779"/>
      <c r="GE10" s="776"/>
      <c r="GF10" s="777"/>
      <c r="GG10" s="781"/>
      <c r="GH10" s="778"/>
      <c r="GI10" s="782"/>
      <c r="GJ10" s="782"/>
      <c r="GK10" s="783"/>
      <c r="GL10" s="781"/>
      <c r="GM10" s="777"/>
      <c r="GN10" s="780"/>
      <c r="GO10" s="779"/>
      <c r="GP10" s="779"/>
      <c r="GQ10" s="776"/>
      <c r="GR10" s="777"/>
      <c r="GS10" s="781"/>
      <c r="GT10" s="778"/>
      <c r="GU10" s="782"/>
      <c r="GV10" s="782"/>
      <c r="GW10" s="783"/>
      <c r="GX10" s="781"/>
      <c r="GY10" s="777"/>
      <c r="GZ10" s="780"/>
      <c r="HA10" s="779"/>
      <c r="HB10" s="779"/>
      <c r="HC10" s="776"/>
      <c r="HD10" s="777"/>
      <c r="HE10" s="781"/>
      <c r="HF10" s="778"/>
      <c r="HG10" s="782"/>
      <c r="HH10" s="782"/>
      <c r="HI10" s="783"/>
      <c r="HJ10" s="781"/>
      <c r="HK10" s="777"/>
      <c r="HL10" s="780"/>
      <c r="HM10" s="779"/>
      <c r="HN10" s="779"/>
      <c r="HO10" s="776"/>
      <c r="HP10" s="777"/>
      <c r="HQ10" s="781"/>
      <c r="HR10" s="778"/>
      <c r="HS10" s="782"/>
      <c r="HT10" s="782"/>
      <c r="HU10" s="783"/>
      <c r="HV10" s="781"/>
      <c r="HW10" s="777"/>
      <c r="HX10" s="780"/>
      <c r="HY10" s="779"/>
      <c r="HZ10" s="779"/>
      <c r="IA10" s="776"/>
      <c r="IB10" s="777"/>
      <c r="IC10" s="781"/>
      <c r="ID10" s="778"/>
      <c r="IE10" s="779"/>
      <c r="IF10" s="779"/>
      <c r="IG10" s="783"/>
      <c r="IH10" s="781"/>
      <c r="II10" s="777"/>
      <c r="IJ10" s="780"/>
      <c r="IK10" s="779"/>
      <c r="IL10" s="779"/>
      <c r="IM10" s="776"/>
      <c r="IN10" s="777"/>
      <c r="IO10" s="781"/>
      <c r="IP10" s="778"/>
      <c r="IQ10" s="779"/>
      <c r="IR10" s="779"/>
      <c r="IS10" s="783"/>
      <c r="IT10" s="781"/>
      <c r="IU10" s="777"/>
      <c r="IV10" s="780"/>
      <c r="IW10" s="779"/>
      <c r="IX10" s="779"/>
      <c r="IY10" s="776"/>
      <c r="IZ10" s="777"/>
      <c r="JA10" s="781"/>
      <c r="JB10" s="778"/>
      <c r="JC10" s="779"/>
      <c r="JD10" s="779"/>
      <c r="JE10" s="783"/>
      <c r="JF10" s="781"/>
      <c r="JG10" s="777"/>
      <c r="JH10" s="780"/>
      <c r="JI10" s="779"/>
      <c r="JJ10" s="779"/>
      <c r="JK10" s="776"/>
      <c r="JL10" s="777"/>
      <c r="JM10" s="781"/>
      <c r="JN10" s="778"/>
      <c r="JO10" s="782"/>
      <c r="JP10" s="782"/>
      <c r="JQ10" s="783"/>
      <c r="JR10" s="781"/>
      <c r="JS10" s="777"/>
      <c r="JT10" s="780"/>
      <c r="JU10" s="779"/>
      <c r="JV10" s="779"/>
      <c r="JW10" s="776"/>
      <c r="JX10" s="777"/>
      <c r="JY10" s="777"/>
      <c r="JZ10" s="780"/>
      <c r="KA10" s="782"/>
      <c r="KB10" s="782"/>
      <c r="KC10" s="776"/>
      <c r="KD10" s="777"/>
      <c r="KE10" s="777"/>
      <c r="KF10" s="780"/>
      <c r="KG10" s="782"/>
      <c r="KH10" s="782"/>
      <c r="KI10" s="776"/>
      <c r="KJ10" s="777"/>
      <c r="KK10" s="777"/>
      <c r="KL10" s="780"/>
      <c r="KM10" s="782"/>
      <c r="KN10" s="782"/>
      <c r="KO10" s="776"/>
      <c r="KP10" s="777"/>
      <c r="KQ10" s="777"/>
      <c r="KR10" s="780"/>
      <c r="KS10" s="779"/>
      <c r="KT10" s="779"/>
      <c r="KU10" s="776"/>
      <c r="KV10" s="777"/>
      <c r="KW10" s="777"/>
      <c r="KX10" s="780"/>
      <c r="KY10" s="782"/>
      <c r="KZ10" s="782"/>
      <c r="LA10" s="776"/>
      <c r="LB10" s="777"/>
      <c r="LC10" s="777"/>
      <c r="LD10" s="780"/>
      <c r="LE10" s="779"/>
      <c r="LF10" s="779"/>
      <c r="LG10" s="776"/>
      <c r="LH10" s="777"/>
      <c r="LI10" s="777"/>
      <c r="LJ10" s="780"/>
      <c r="LK10" s="779"/>
      <c r="LL10" s="779"/>
      <c r="LM10" s="776"/>
      <c r="LN10" s="777"/>
      <c r="LO10" s="777"/>
      <c r="LP10" s="780"/>
      <c r="LQ10" s="782"/>
      <c r="LR10" s="782"/>
      <c r="LS10" s="776"/>
      <c r="LT10" s="777"/>
      <c r="LU10" s="777"/>
      <c r="LV10" s="780"/>
      <c r="LW10" s="779"/>
      <c r="LX10" s="779"/>
      <c r="LY10" s="776"/>
      <c r="LZ10" s="777"/>
      <c r="MA10" s="777"/>
      <c r="MB10" s="780"/>
      <c r="MC10" s="782"/>
      <c r="MD10" s="782"/>
      <c r="ME10" s="776"/>
      <c r="MF10" s="777"/>
      <c r="MG10" s="777"/>
      <c r="MH10" s="780"/>
      <c r="MI10" s="782"/>
      <c r="MJ10" s="782"/>
      <c r="MK10" s="776"/>
      <c r="ML10" s="777"/>
      <c r="MM10" s="777"/>
      <c r="MN10" s="780"/>
      <c r="MO10" s="782"/>
      <c r="MP10" s="782"/>
      <c r="MQ10" s="776"/>
      <c r="MR10" s="777"/>
      <c r="MS10" s="777"/>
      <c r="MT10" s="780"/>
      <c r="MU10" s="779"/>
      <c r="MV10" s="779"/>
      <c r="MW10" s="776"/>
      <c r="MX10" s="777"/>
      <c r="MY10" s="777"/>
      <c r="MZ10" s="780"/>
      <c r="NA10" s="779"/>
      <c r="NB10" s="779"/>
      <c r="NC10" s="776"/>
      <c r="ND10" s="777"/>
      <c r="NE10" s="777"/>
      <c r="NF10" s="780"/>
      <c r="NG10" s="779"/>
      <c r="NH10" s="779"/>
      <c r="NI10" s="776"/>
      <c r="NJ10" s="777"/>
      <c r="NK10" s="777"/>
      <c r="NL10" s="780"/>
      <c r="NM10" s="782"/>
      <c r="NN10" s="782"/>
      <c r="NO10" s="776"/>
      <c r="NP10" s="777"/>
      <c r="NQ10" s="777"/>
      <c r="NR10" s="780"/>
      <c r="NS10" s="776"/>
      <c r="NT10" s="777"/>
      <c r="NU10" s="777"/>
      <c r="NV10" s="780"/>
      <c r="NW10" s="776"/>
      <c r="NX10" s="777"/>
      <c r="NY10" s="777"/>
      <c r="NZ10" s="792"/>
      <c r="OA10" s="776"/>
      <c r="OB10" s="777"/>
      <c r="OC10" s="777"/>
      <c r="OD10" s="780"/>
      <c r="OE10" s="776"/>
      <c r="OF10" s="777"/>
      <c r="OG10" s="777"/>
      <c r="OH10" s="780"/>
      <c r="OI10" s="776"/>
      <c r="OJ10" s="777"/>
      <c r="OK10" s="777"/>
      <c r="OL10" s="780"/>
      <c r="OM10" s="776"/>
      <c r="ON10" s="777"/>
      <c r="OO10" s="777"/>
      <c r="OP10" s="780"/>
      <c r="OQ10" s="776"/>
      <c r="OR10" s="777"/>
      <c r="OS10" s="777"/>
      <c r="OT10" s="780"/>
      <c r="OU10" s="776"/>
      <c r="OV10" s="777"/>
      <c r="OW10" s="777"/>
      <c r="OX10" s="780"/>
      <c r="OY10" s="776"/>
      <c r="OZ10" s="777"/>
      <c r="PA10" s="777"/>
      <c r="PB10" s="780"/>
      <c r="PC10" s="776"/>
      <c r="PD10" s="777"/>
      <c r="PE10" s="777"/>
      <c r="PF10" s="780"/>
    </row>
    <row r="11" spans="1:423" ht="15" customHeight="1" x14ac:dyDescent="0.25">
      <c r="A11" s="769" t="s">
        <v>35</v>
      </c>
      <c r="B11" s="769" t="s">
        <v>50</v>
      </c>
      <c r="C11" s="769"/>
      <c r="D11" s="770"/>
      <c r="E11" s="769"/>
      <c r="F11" s="769"/>
      <c r="G11" s="769"/>
      <c r="H11" s="769"/>
      <c r="I11" s="769"/>
      <c r="J11" s="769"/>
      <c r="K11" s="771">
        <v>2000000</v>
      </c>
      <c r="L11" s="769" t="s">
        <v>79</v>
      </c>
      <c r="M11" s="769"/>
      <c r="N11" s="769"/>
      <c r="O11" s="769"/>
      <c r="P11" s="769"/>
      <c r="Q11" s="769"/>
      <c r="R11" s="769"/>
      <c r="S11" s="769"/>
      <c r="T11" s="816"/>
      <c r="U11" s="816"/>
      <c r="V11" s="816"/>
      <c r="W11" s="816"/>
      <c r="X11" s="769">
        <v>1</v>
      </c>
      <c r="Y11" s="769">
        <f>IF(AND(AJ11="",AK11="",AL11="",AN11="",AO11="",OR(AP11="",AP11=Dropdown!$AM$12,AP11=Dropdown!$AM$11)),1,0)</f>
        <v>0</v>
      </c>
      <c r="Z11" s="769">
        <f t="shared" si="3"/>
        <v>1</v>
      </c>
      <c r="AA11" s="769">
        <f t="shared" si="4"/>
        <v>0</v>
      </c>
      <c r="AB11" s="769">
        <f t="shared" si="5"/>
        <v>0</v>
      </c>
      <c r="AC11" s="769"/>
      <c r="AD11" s="772" t="str">
        <f>IF(OR(T11&lt;&gt;"",U11&lt;&gt;""),Dropdown!$A$4,IF(OR(V11&lt;&gt;"",W11&lt;&gt;""),Dropdown!$A$5,Dropdown!$A$3))</f>
        <v>Residential</v>
      </c>
      <c r="AE11" s="773" t="s">
        <v>343</v>
      </c>
      <c r="AF11" s="773" t="str">
        <f>VLOOKUP(AG11,Dropdown!$N$3:$R$62,2,FALSE)</f>
        <v>EAP</v>
      </c>
      <c r="AG11" s="773" t="s">
        <v>35</v>
      </c>
      <c r="AH11" s="773" t="str">
        <f>IF(AG11&lt;&gt;"",VLOOKUP(AG11,Dropdown!$N$3:$R$62,3,FALSE),IF(AF11&lt;&gt;"",VLOOKUP(AF11,Dropdown!$N$3:$R$62,3,FALSE),IF(AE11&lt;&gt;"",VLOOKUP(AE11,Dropdown!$N$3:$R$62,3,FALSE),"")))</f>
        <v>LMI</v>
      </c>
      <c r="AI11" s="773" t="str">
        <f>IF(AG11&lt;&gt;"",VLOOKUP(AG11,Dropdown!$N$3:$R$62,5,FALSE),IF(AF11&lt;&gt;"",VLOOKUP(AF11,Dropdown!$N$3:$R$62,5,FALSE),IF(AE11&lt;&gt;"",VLOOKUP(AE11,Dropdown!$N$3:$R$62,5,FALSE),"")))</f>
        <v>Tropical</v>
      </c>
      <c r="AJ11" s="773"/>
      <c r="AK11" s="773"/>
      <c r="AL11" s="773" t="s">
        <v>79</v>
      </c>
      <c r="AM11" s="773"/>
      <c r="AN11" s="773"/>
      <c r="AO11" s="773"/>
      <c r="AP11" s="773" t="s">
        <v>553</v>
      </c>
      <c r="AQ11" s="769" t="s">
        <v>374</v>
      </c>
      <c r="AR11" s="946" t="s">
        <v>930</v>
      </c>
      <c r="AS11" s="774"/>
      <c r="AT11" s="769"/>
      <c r="AU11" s="769"/>
      <c r="AV11" s="775"/>
      <c r="AW11" s="776"/>
      <c r="AX11" s="777"/>
      <c r="AY11" s="777">
        <v>202</v>
      </c>
      <c r="AZ11" s="778"/>
      <c r="BA11" s="779"/>
      <c r="BB11" s="779"/>
      <c r="BC11" s="776"/>
      <c r="BD11" s="777"/>
      <c r="BE11" s="777"/>
      <c r="BF11" s="780"/>
      <c r="BG11" s="779"/>
      <c r="BH11" s="779"/>
      <c r="BI11" s="776"/>
      <c r="BJ11" s="777"/>
      <c r="BK11" s="777"/>
      <c r="BL11" s="780"/>
      <c r="BM11" s="779"/>
      <c r="BN11" s="779"/>
      <c r="BO11" s="776"/>
      <c r="BP11" s="777"/>
      <c r="BQ11" s="777"/>
      <c r="BR11" s="780"/>
      <c r="BS11" s="779"/>
      <c r="BT11" s="779"/>
      <c r="BU11" s="776"/>
      <c r="BV11" s="777"/>
      <c r="BW11" s="777"/>
      <c r="BX11" s="780"/>
      <c r="BY11" s="779"/>
      <c r="BZ11" s="779"/>
      <c r="CA11" s="776"/>
      <c r="CB11" s="777"/>
      <c r="CC11" s="777"/>
      <c r="CD11" s="780"/>
      <c r="CE11" s="779"/>
      <c r="CF11" s="779"/>
      <c r="CG11" s="776"/>
      <c r="CH11" s="777"/>
      <c r="CI11" s="777"/>
      <c r="CJ11" s="780"/>
      <c r="CK11" s="779"/>
      <c r="CL11" s="779"/>
      <c r="CM11" s="776"/>
      <c r="CN11" s="777"/>
      <c r="CO11" s="777"/>
      <c r="CP11" s="780"/>
      <c r="CQ11" s="779"/>
      <c r="CR11" s="779"/>
      <c r="CS11" s="776"/>
      <c r="CT11" s="777"/>
      <c r="CU11" s="777"/>
      <c r="CV11" s="780"/>
      <c r="CW11" s="779"/>
      <c r="CX11" s="779"/>
      <c r="CY11" s="776"/>
      <c r="CZ11" s="777"/>
      <c r="DA11" s="781"/>
      <c r="DB11" s="778"/>
      <c r="DC11" s="782"/>
      <c r="DD11" s="782"/>
      <c r="DE11" s="783"/>
      <c r="DF11" s="781"/>
      <c r="DG11" s="777"/>
      <c r="DH11" s="780"/>
      <c r="DI11" s="779"/>
      <c r="DJ11" s="779"/>
      <c r="DK11" s="776"/>
      <c r="DL11" s="777"/>
      <c r="DM11" s="781"/>
      <c r="DN11" s="778"/>
      <c r="DO11" s="782"/>
      <c r="DP11" s="782"/>
      <c r="DQ11" s="784"/>
      <c r="DR11" s="785"/>
      <c r="DS11" s="786"/>
      <c r="DT11" s="787"/>
      <c r="DU11" s="788"/>
      <c r="DV11" s="788"/>
      <c r="DW11" s="789"/>
      <c r="DX11" s="786"/>
      <c r="DY11" s="785"/>
      <c r="DZ11" s="790"/>
      <c r="EA11" s="791"/>
      <c r="EB11" s="791"/>
      <c r="EC11" s="784"/>
      <c r="ED11" s="785"/>
      <c r="EE11" s="786"/>
      <c r="EF11" s="787"/>
      <c r="EG11" s="788"/>
      <c r="EH11" s="788"/>
      <c r="EI11" s="789"/>
      <c r="EJ11" s="786"/>
      <c r="EK11" s="785"/>
      <c r="EL11" s="790"/>
      <c r="EM11" s="791"/>
      <c r="EN11" s="791"/>
      <c r="EO11" s="784"/>
      <c r="EP11" s="785"/>
      <c r="EQ11" s="786"/>
      <c r="ER11" s="787"/>
      <c r="ES11" s="788"/>
      <c r="ET11" s="788"/>
      <c r="EU11" s="789"/>
      <c r="EV11" s="786"/>
      <c r="EW11" s="785"/>
      <c r="EX11" s="790"/>
      <c r="EY11" s="791"/>
      <c r="EZ11" s="791"/>
      <c r="FA11" s="784"/>
      <c r="FB11" s="785"/>
      <c r="FC11" s="786"/>
      <c r="FD11" s="787"/>
      <c r="FE11" s="788"/>
      <c r="FF11" s="788"/>
      <c r="FG11" s="789"/>
      <c r="FH11" s="786"/>
      <c r="FI11" s="785"/>
      <c r="FJ11" s="790"/>
      <c r="FK11" s="791"/>
      <c r="FL11" s="791"/>
      <c r="FM11" s="784"/>
      <c r="FN11" s="785"/>
      <c r="FO11" s="786"/>
      <c r="FP11" s="787"/>
      <c r="FQ11" s="788"/>
      <c r="FR11" s="788"/>
      <c r="FS11" s="776"/>
      <c r="FT11" s="777"/>
      <c r="FU11" s="781"/>
      <c r="FV11" s="778"/>
      <c r="FW11" s="779"/>
      <c r="FX11" s="779"/>
      <c r="FY11" s="783"/>
      <c r="FZ11" s="781"/>
      <c r="GA11" s="777"/>
      <c r="GB11" s="780"/>
      <c r="GC11" s="779"/>
      <c r="GD11" s="779"/>
      <c r="GE11" s="776"/>
      <c r="GF11" s="777"/>
      <c r="GG11" s="781"/>
      <c r="GH11" s="778"/>
      <c r="GI11" s="782"/>
      <c r="GJ11" s="782"/>
      <c r="GK11" s="783"/>
      <c r="GL11" s="781"/>
      <c r="GM11" s="777"/>
      <c r="GN11" s="780"/>
      <c r="GO11" s="779"/>
      <c r="GP11" s="779"/>
      <c r="GQ11" s="776"/>
      <c r="GR11" s="777"/>
      <c r="GS11" s="781"/>
      <c r="GT11" s="778"/>
      <c r="GU11" s="782"/>
      <c r="GV11" s="782"/>
      <c r="GW11" s="783"/>
      <c r="GX11" s="781"/>
      <c r="GY11" s="777"/>
      <c r="GZ11" s="780"/>
      <c r="HA11" s="779"/>
      <c r="HB11" s="779"/>
      <c r="HC11" s="776"/>
      <c r="HD11" s="777"/>
      <c r="HE11" s="781"/>
      <c r="HF11" s="778"/>
      <c r="HG11" s="782"/>
      <c r="HH11" s="782"/>
      <c r="HI11" s="783"/>
      <c r="HJ11" s="781"/>
      <c r="HK11" s="777"/>
      <c r="HL11" s="780"/>
      <c r="HM11" s="779"/>
      <c r="HN11" s="779"/>
      <c r="HO11" s="776"/>
      <c r="HP11" s="777"/>
      <c r="HQ11" s="781"/>
      <c r="HR11" s="778"/>
      <c r="HS11" s="782"/>
      <c r="HT11" s="782"/>
      <c r="HU11" s="783"/>
      <c r="HV11" s="781"/>
      <c r="HW11" s="777"/>
      <c r="HX11" s="780"/>
      <c r="HY11" s="779"/>
      <c r="HZ11" s="779"/>
      <c r="IA11" s="776"/>
      <c r="IB11" s="777"/>
      <c r="IC11" s="781"/>
      <c r="ID11" s="778"/>
      <c r="IE11" s="779"/>
      <c r="IF11" s="779"/>
      <c r="IG11" s="783"/>
      <c r="IH11" s="781"/>
      <c r="II11" s="777"/>
      <c r="IJ11" s="780"/>
      <c r="IK11" s="779"/>
      <c r="IL11" s="779"/>
      <c r="IM11" s="776"/>
      <c r="IN11" s="777"/>
      <c r="IO11" s="781"/>
      <c r="IP11" s="778"/>
      <c r="IQ11" s="779"/>
      <c r="IR11" s="779"/>
      <c r="IS11" s="783"/>
      <c r="IT11" s="781"/>
      <c r="IU11" s="777"/>
      <c r="IV11" s="780"/>
      <c r="IW11" s="779"/>
      <c r="IX11" s="779"/>
      <c r="IY11" s="776"/>
      <c r="IZ11" s="777"/>
      <c r="JA11" s="781"/>
      <c r="JB11" s="778"/>
      <c r="JC11" s="779"/>
      <c r="JD11" s="779"/>
      <c r="JE11" s="783"/>
      <c r="JF11" s="781"/>
      <c r="JG11" s="777"/>
      <c r="JH11" s="780"/>
      <c r="JI11" s="779"/>
      <c r="JJ11" s="779"/>
      <c r="JK11" s="776"/>
      <c r="JL11" s="777"/>
      <c r="JM11" s="781"/>
      <c r="JN11" s="778"/>
      <c r="JO11" s="782"/>
      <c r="JP11" s="782"/>
      <c r="JQ11" s="783"/>
      <c r="JR11" s="781"/>
      <c r="JS11" s="777"/>
      <c r="JT11" s="780"/>
      <c r="JU11" s="779"/>
      <c r="JV11" s="779"/>
      <c r="JW11" s="776"/>
      <c r="JX11" s="777"/>
      <c r="JY11" s="777"/>
      <c r="JZ11" s="780"/>
      <c r="KA11" s="782"/>
      <c r="KB11" s="782"/>
      <c r="KC11" s="776"/>
      <c r="KD11" s="777"/>
      <c r="KE11" s="777"/>
      <c r="KF11" s="780"/>
      <c r="KG11" s="782"/>
      <c r="KH11" s="782"/>
      <c r="KI11" s="776"/>
      <c r="KJ11" s="777"/>
      <c r="KK11" s="777"/>
      <c r="KL11" s="780"/>
      <c r="KM11" s="782"/>
      <c r="KN11" s="782"/>
      <c r="KO11" s="776"/>
      <c r="KP11" s="777"/>
      <c r="KQ11" s="777"/>
      <c r="KR11" s="780"/>
      <c r="KS11" s="779"/>
      <c r="KT11" s="779"/>
      <c r="KU11" s="776"/>
      <c r="KV11" s="777"/>
      <c r="KW11" s="777"/>
      <c r="KX11" s="780"/>
      <c r="KY11" s="782"/>
      <c r="KZ11" s="782"/>
      <c r="LA11" s="776"/>
      <c r="LB11" s="777"/>
      <c r="LC11" s="777"/>
      <c r="LD11" s="780"/>
      <c r="LE11" s="779"/>
      <c r="LF11" s="779"/>
      <c r="LG11" s="776"/>
      <c r="LH11" s="777"/>
      <c r="LI11" s="777"/>
      <c r="LJ11" s="780"/>
      <c r="LK11" s="779"/>
      <c r="LL11" s="779"/>
      <c r="LM11" s="776"/>
      <c r="LN11" s="777"/>
      <c r="LO11" s="777"/>
      <c r="LP11" s="780"/>
      <c r="LQ11" s="782"/>
      <c r="LR11" s="782"/>
      <c r="LS11" s="776"/>
      <c r="LT11" s="777"/>
      <c r="LU11" s="777"/>
      <c r="LV11" s="780"/>
      <c r="LW11" s="779"/>
      <c r="LX11" s="779"/>
      <c r="LY11" s="776"/>
      <c r="LZ11" s="777"/>
      <c r="MA11" s="777"/>
      <c r="MB11" s="780"/>
      <c r="MC11" s="782"/>
      <c r="MD11" s="782"/>
      <c r="ME11" s="776"/>
      <c r="MF11" s="777"/>
      <c r="MG11" s="777"/>
      <c r="MH11" s="780"/>
      <c r="MI11" s="782"/>
      <c r="MJ11" s="782"/>
      <c r="MK11" s="776"/>
      <c r="ML11" s="777"/>
      <c r="MM11" s="777"/>
      <c r="MN11" s="780"/>
      <c r="MO11" s="782"/>
      <c r="MP11" s="782"/>
      <c r="MQ11" s="776"/>
      <c r="MR11" s="777"/>
      <c r="MS11" s="777"/>
      <c r="MT11" s="780"/>
      <c r="MU11" s="779"/>
      <c r="MV11" s="779"/>
      <c r="MW11" s="776"/>
      <c r="MX11" s="777"/>
      <c r="MY11" s="777"/>
      <c r="MZ11" s="780"/>
      <c r="NA11" s="779"/>
      <c r="NB11" s="779"/>
      <c r="NC11" s="776"/>
      <c r="ND11" s="777"/>
      <c r="NE11" s="777"/>
      <c r="NF11" s="780"/>
      <c r="NG11" s="779"/>
      <c r="NH11" s="779"/>
      <c r="NI11" s="776"/>
      <c r="NJ11" s="777"/>
      <c r="NK11" s="777"/>
      <c r="NL11" s="780"/>
      <c r="NM11" s="782"/>
      <c r="NN11" s="782"/>
      <c r="NO11" s="776"/>
      <c r="NP11" s="777"/>
      <c r="NQ11" s="777"/>
      <c r="NR11" s="780"/>
      <c r="NS11" s="776"/>
      <c r="NT11" s="777"/>
      <c r="NU11" s="777"/>
      <c r="NV11" s="780"/>
      <c r="NW11" s="776"/>
      <c r="NX11" s="777"/>
      <c r="NY11" s="777"/>
      <c r="NZ11" s="792"/>
      <c r="OA11" s="776"/>
      <c r="OB11" s="777"/>
      <c r="OC11" s="777"/>
      <c r="OD11" s="780"/>
      <c r="OE11" s="776"/>
      <c r="OF11" s="777"/>
      <c r="OG11" s="777"/>
      <c r="OH11" s="780"/>
      <c r="OI11" s="776"/>
      <c r="OJ11" s="777"/>
      <c r="OK11" s="777"/>
      <c r="OL11" s="780"/>
      <c r="OM11" s="776"/>
      <c r="ON11" s="777"/>
      <c r="OO11" s="777"/>
      <c r="OP11" s="780"/>
      <c r="OQ11" s="776"/>
      <c r="OR11" s="777"/>
      <c r="OS11" s="777"/>
      <c r="OT11" s="780"/>
      <c r="OU11" s="776"/>
      <c r="OV11" s="777"/>
      <c r="OW11" s="777"/>
      <c r="OX11" s="780"/>
      <c r="OY11" s="776"/>
      <c r="OZ11" s="777"/>
      <c r="PA11" s="777"/>
      <c r="PB11" s="780"/>
      <c r="PC11" s="776"/>
      <c r="PD11" s="777"/>
      <c r="PE11" s="777"/>
      <c r="PF11" s="780"/>
    </row>
    <row r="12" spans="1:423" ht="15" hidden="1" customHeight="1" x14ac:dyDescent="0.25">
      <c r="A12" s="769"/>
      <c r="B12" s="769"/>
      <c r="C12" s="769"/>
      <c r="D12" s="770"/>
      <c r="E12" s="769"/>
      <c r="F12" s="769"/>
      <c r="G12" s="769"/>
      <c r="H12" s="769"/>
      <c r="I12" s="769"/>
      <c r="J12" s="769"/>
      <c r="K12" s="771"/>
      <c r="L12" s="769"/>
      <c r="M12" s="769"/>
      <c r="N12" s="769"/>
      <c r="O12" s="769"/>
      <c r="P12" s="769"/>
      <c r="Q12" s="769"/>
      <c r="R12" s="769"/>
      <c r="S12" s="769"/>
      <c r="T12" s="816"/>
      <c r="U12" s="816"/>
      <c r="V12" s="816"/>
      <c r="W12" s="816"/>
      <c r="X12" s="769"/>
      <c r="Y12" s="769">
        <f>IF(AND(AJ12="",AK12="",AL12="",AN12="",AO12="",OR(AP12="",AP12=Dropdown!$AM$12,AP12=Dropdown!$AM$11)),1,0)</f>
        <v>1</v>
      </c>
      <c r="Z12" s="769">
        <f t="shared" si="3"/>
        <v>1</v>
      </c>
      <c r="AA12" s="769">
        <f t="shared" si="4"/>
        <v>1</v>
      </c>
      <c r="AB12" s="769">
        <f t="shared" si="5"/>
        <v>0</v>
      </c>
      <c r="AC12" s="769"/>
      <c r="AD12" s="923" t="s">
        <v>553</v>
      </c>
      <c r="AE12" s="773" t="s">
        <v>343</v>
      </c>
      <c r="AF12" s="773" t="str">
        <f>VLOOKUP(AG12,Dropdown!$N$3:$R$62,2,FALSE)</f>
        <v>SAS</v>
      </c>
      <c r="AG12" s="925" t="s">
        <v>240</v>
      </c>
      <c r="AH12" s="773" t="str">
        <f>IF(AG12&lt;&gt;"",VLOOKUP(AG12,Dropdown!$N$3:$R$62,3,FALSE),IF(AF12&lt;&gt;"",VLOOKUP(AF12,Dropdown!$N$3:$R$62,3,FALSE),IF(AE12&lt;&gt;"",VLOOKUP(AE12,Dropdown!$N$3:$R$62,3,FALSE),"")))</f>
        <v>LI</v>
      </c>
      <c r="AI12" s="773" t="str">
        <f>IF(AG12&lt;&gt;"",VLOOKUP(AG12,Dropdown!$N$3:$R$62,5,FALSE),IF(AF12&lt;&gt;"",VLOOKUP(AF12,Dropdown!$N$3:$R$62,5,FALSE),IF(AE12&lt;&gt;"",VLOOKUP(AE12,Dropdown!$N$3:$R$62,5,FALSE),"")))</f>
        <v>Arid</v>
      </c>
      <c r="AJ12" s="773"/>
      <c r="AK12" s="773"/>
      <c r="AL12" s="773"/>
      <c r="AM12" s="773"/>
      <c r="AN12" s="773"/>
      <c r="AO12" s="773"/>
      <c r="AP12" s="773"/>
      <c r="AQ12" s="10" t="s">
        <v>912</v>
      </c>
      <c r="AR12" s="937" t="s">
        <v>913</v>
      </c>
      <c r="AS12" s="774">
        <v>13</v>
      </c>
      <c r="AT12" s="769"/>
      <c r="AU12" s="769"/>
      <c r="AV12" s="775"/>
      <c r="AW12" s="776"/>
      <c r="AX12" s="777"/>
      <c r="AY12" s="949">
        <v>85</v>
      </c>
      <c r="AZ12" s="778"/>
      <c r="BA12" s="779"/>
      <c r="BB12" s="779"/>
      <c r="BC12" s="776"/>
      <c r="BD12" s="777"/>
      <c r="BE12" s="777"/>
      <c r="BF12" s="780"/>
      <c r="BG12" s="779"/>
      <c r="BH12" s="779"/>
      <c r="BI12" s="776"/>
      <c r="BJ12" s="777"/>
      <c r="BK12" s="777"/>
      <c r="BL12" s="780"/>
      <c r="BM12" s="779"/>
      <c r="BN12" s="779"/>
      <c r="BO12" s="776"/>
      <c r="BP12" s="777"/>
      <c r="BQ12" s="777"/>
      <c r="BR12" s="780"/>
      <c r="BS12" s="779"/>
      <c r="BT12" s="779"/>
      <c r="BU12" s="776"/>
      <c r="BV12" s="777"/>
      <c r="BW12" s="777"/>
      <c r="BX12" s="780"/>
      <c r="BY12" s="779"/>
      <c r="BZ12" s="779"/>
      <c r="CA12" s="776"/>
      <c r="CB12" s="777"/>
      <c r="CC12" s="777"/>
      <c r="CD12" s="780"/>
      <c r="CE12" s="779"/>
      <c r="CF12" s="779"/>
      <c r="CG12" s="776"/>
      <c r="CH12" s="777"/>
      <c r="CI12" s="777"/>
      <c r="CJ12" s="780"/>
      <c r="CK12" s="779"/>
      <c r="CL12" s="779"/>
      <c r="CM12" s="776"/>
      <c r="CN12" s="777"/>
      <c r="CO12" s="777"/>
      <c r="CP12" s="780"/>
      <c r="CQ12" s="779"/>
      <c r="CR12" s="779"/>
      <c r="CS12" s="776"/>
      <c r="CT12" s="777"/>
      <c r="CU12" s="777"/>
      <c r="CV12" s="780"/>
      <c r="CW12" s="779"/>
      <c r="CX12" s="779"/>
      <c r="CY12" s="776"/>
      <c r="CZ12" s="777"/>
      <c r="DA12" s="781"/>
      <c r="DB12" s="778"/>
      <c r="DC12" s="782"/>
      <c r="DD12" s="782"/>
      <c r="DE12" s="783"/>
      <c r="DF12" s="781"/>
      <c r="DG12" s="777"/>
      <c r="DH12" s="780"/>
      <c r="DI12" s="779"/>
      <c r="DJ12" s="779"/>
      <c r="DK12" s="776"/>
      <c r="DL12" s="777"/>
      <c r="DM12" s="781"/>
      <c r="DN12" s="778"/>
      <c r="DO12" s="782"/>
      <c r="DP12" s="782"/>
      <c r="DQ12" s="952">
        <v>40</v>
      </c>
      <c r="DR12" s="953">
        <v>60</v>
      </c>
      <c r="DS12" s="953">
        <f>AVERAGE(DQ12:DR12)</f>
        <v>50</v>
      </c>
      <c r="DT12" s="787"/>
      <c r="DU12" s="788"/>
      <c r="DV12" s="788"/>
      <c r="DW12" s="789"/>
      <c r="DX12" s="786"/>
      <c r="DY12" s="785"/>
      <c r="DZ12" s="790"/>
      <c r="EA12" s="791"/>
      <c r="EB12" s="791"/>
      <c r="EC12" s="784"/>
      <c r="ED12" s="785"/>
      <c r="EE12" s="786"/>
      <c r="EF12" s="787"/>
      <c r="EG12" s="788"/>
      <c r="EH12" s="788"/>
      <c r="EI12" s="789"/>
      <c r="EJ12" s="786"/>
      <c r="EK12" s="785"/>
      <c r="EL12" s="790"/>
      <c r="EM12" s="791"/>
      <c r="EN12" s="791"/>
      <c r="EO12" s="784"/>
      <c r="EP12" s="785"/>
      <c r="EQ12" s="786"/>
      <c r="ER12" s="787"/>
      <c r="ES12" s="788"/>
      <c r="ET12" s="788"/>
      <c r="EU12" s="789"/>
      <c r="EV12" s="786"/>
      <c r="EW12" s="785"/>
      <c r="EX12" s="790"/>
      <c r="EY12" s="791"/>
      <c r="EZ12" s="791"/>
      <c r="FA12" s="784"/>
      <c r="FB12" s="785"/>
      <c r="FC12" s="786"/>
      <c r="FD12" s="787"/>
      <c r="FE12" s="788"/>
      <c r="FF12" s="788"/>
      <c r="FG12" s="789"/>
      <c r="FH12" s="786"/>
      <c r="FI12" s="785"/>
      <c r="FJ12" s="790"/>
      <c r="FK12" s="791"/>
      <c r="FL12" s="791"/>
      <c r="FM12" s="784"/>
      <c r="FN12" s="785"/>
      <c r="FO12" s="786"/>
      <c r="FP12" s="787"/>
      <c r="FQ12" s="788"/>
      <c r="FR12" s="788"/>
      <c r="FS12" s="776"/>
      <c r="FT12" s="777"/>
      <c r="FU12" s="781"/>
      <c r="FV12" s="778"/>
      <c r="FW12" s="779"/>
      <c r="FX12" s="779"/>
      <c r="FY12" s="783"/>
      <c r="FZ12" s="781"/>
      <c r="GA12" s="777"/>
      <c r="GB12" s="780"/>
      <c r="GC12" s="779"/>
      <c r="GD12" s="779"/>
      <c r="GE12" s="776"/>
      <c r="GF12" s="777"/>
      <c r="GG12" s="781"/>
      <c r="GH12" s="778"/>
      <c r="GI12" s="782"/>
      <c r="GJ12" s="782"/>
      <c r="GK12" s="783"/>
      <c r="GL12" s="781"/>
      <c r="GM12" s="777"/>
      <c r="GN12" s="780"/>
      <c r="GO12" s="779"/>
      <c r="GP12" s="779"/>
      <c r="GQ12" s="776"/>
      <c r="GR12" s="777"/>
      <c r="GS12" s="781"/>
      <c r="GT12" s="778"/>
      <c r="GU12" s="782"/>
      <c r="GV12" s="782"/>
      <c r="GW12" s="783"/>
      <c r="GX12" s="781"/>
      <c r="GY12" s="777"/>
      <c r="GZ12" s="780"/>
      <c r="HA12" s="779"/>
      <c r="HB12" s="779"/>
      <c r="HC12" s="776"/>
      <c r="HD12" s="777"/>
      <c r="HE12" s="781"/>
      <c r="HF12" s="778"/>
      <c r="HG12" s="782"/>
      <c r="HH12" s="782"/>
      <c r="HI12" s="783"/>
      <c r="HJ12" s="781"/>
      <c r="HK12" s="777"/>
      <c r="HL12" s="780"/>
      <c r="HM12" s="779"/>
      <c r="HN12" s="779"/>
      <c r="HO12" s="776"/>
      <c r="HP12" s="777"/>
      <c r="HQ12" s="781"/>
      <c r="HR12" s="778"/>
      <c r="HS12" s="782"/>
      <c r="HT12" s="782"/>
      <c r="HU12" s="783"/>
      <c r="HV12" s="781"/>
      <c r="HW12" s="777"/>
      <c r="HX12" s="780"/>
      <c r="HY12" s="779"/>
      <c r="HZ12" s="779"/>
      <c r="IA12" s="776"/>
      <c r="IB12" s="777"/>
      <c r="IC12" s="781"/>
      <c r="ID12" s="778"/>
      <c r="IE12" s="779"/>
      <c r="IF12" s="779"/>
      <c r="IG12" s="783"/>
      <c r="IH12" s="781"/>
      <c r="II12" s="777"/>
      <c r="IJ12" s="780"/>
      <c r="IK12" s="779"/>
      <c r="IL12" s="779"/>
      <c r="IM12" s="776"/>
      <c r="IN12" s="777"/>
      <c r="IO12" s="781"/>
      <c r="IP12" s="778"/>
      <c r="IQ12" s="779"/>
      <c r="IR12" s="779"/>
      <c r="IS12" s="783"/>
      <c r="IT12" s="781"/>
      <c r="IU12" s="777"/>
      <c r="IV12" s="780"/>
      <c r="IW12" s="779"/>
      <c r="IX12" s="779"/>
      <c r="IY12" s="776"/>
      <c r="IZ12" s="777"/>
      <c r="JA12" s="781"/>
      <c r="JB12" s="778"/>
      <c r="JC12" s="779"/>
      <c r="JD12" s="779"/>
      <c r="JE12" s="783"/>
      <c r="JF12" s="781"/>
      <c r="JG12" s="777"/>
      <c r="JH12" s="780"/>
      <c r="JI12" s="779"/>
      <c r="JJ12" s="779"/>
      <c r="JK12" s="776"/>
      <c r="JL12" s="777"/>
      <c r="JM12" s="781"/>
      <c r="JN12" s="778"/>
      <c r="JO12" s="782"/>
      <c r="JP12" s="782"/>
      <c r="JQ12" s="783"/>
      <c r="JR12" s="781"/>
      <c r="JS12" s="777"/>
      <c r="JT12" s="780"/>
      <c r="JU12" s="779"/>
      <c r="JV12" s="779"/>
      <c r="JW12" s="776"/>
      <c r="JX12" s="777"/>
      <c r="JY12" s="777"/>
      <c r="JZ12" s="780"/>
      <c r="KA12" s="782"/>
      <c r="KB12" s="782"/>
      <c r="KC12" s="776"/>
      <c r="KD12" s="777"/>
      <c r="KE12" s="777"/>
      <c r="KF12" s="780"/>
      <c r="KG12" s="782"/>
      <c r="KH12" s="782"/>
      <c r="KI12" s="776"/>
      <c r="KJ12" s="777"/>
      <c r="KK12" s="777"/>
      <c r="KL12" s="780"/>
      <c r="KM12" s="782"/>
      <c r="KN12" s="782"/>
      <c r="KO12" s="776"/>
      <c r="KP12" s="777"/>
      <c r="KQ12" s="777"/>
      <c r="KR12" s="780"/>
      <c r="KS12" s="779"/>
      <c r="KT12" s="779"/>
      <c r="KU12" s="776"/>
      <c r="KV12" s="777"/>
      <c r="KW12" s="777"/>
      <c r="KX12" s="780"/>
      <c r="KY12" s="782"/>
      <c r="KZ12" s="782"/>
      <c r="LA12" s="776"/>
      <c r="LB12" s="777"/>
      <c r="LC12" s="777"/>
      <c r="LD12" s="780"/>
      <c r="LE12" s="779"/>
      <c r="LF12" s="779"/>
      <c r="LG12" s="776"/>
      <c r="LH12" s="777"/>
      <c r="LI12" s="777"/>
      <c r="LJ12" s="780"/>
      <c r="LK12" s="779"/>
      <c r="LL12" s="779"/>
      <c r="LM12" s="776"/>
      <c r="LN12" s="777"/>
      <c r="LO12" s="777"/>
      <c r="LP12" s="780"/>
      <c r="LQ12" s="782"/>
      <c r="LR12" s="782"/>
      <c r="LS12" s="776"/>
      <c r="LT12" s="777"/>
      <c r="LU12" s="777"/>
      <c r="LV12" s="780"/>
      <c r="LW12" s="779"/>
      <c r="LX12" s="779"/>
      <c r="LY12" s="776"/>
      <c r="LZ12" s="777"/>
      <c r="MA12" s="777"/>
      <c r="MB12" s="780"/>
      <c r="MC12" s="782"/>
      <c r="MD12" s="782"/>
      <c r="ME12" s="776"/>
      <c r="MF12" s="777"/>
      <c r="MG12" s="777"/>
      <c r="MH12" s="780"/>
      <c r="MI12" s="782"/>
      <c r="MJ12" s="782"/>
      <c r="MK12" s="776"/>
      <c r="ML12" s="777"/>
      <c r="MM12" s="777"/>
      <c r="MN12" s="780"/>
      <c r="MO12" s="782"/>
      <c r="MP12" s="782"/>
      <c r="MQ12" s="776"/>
      <c r="MR12" s="777"/>
      <c r="MS12" s="777"/>
      <c r="MT12" s="780"/>
      <c r="MU12" s="779"/>
      <c r="MV12" s="779"/>
      <c r="MW12" s="776"/>
      <c r="MX12" s="777"/>
      <c r="MY12" s="777"/>
      <c r="MZ12" s="780"/>
      <c r="NA12" s="779"/>
      <c r="NB12" s="779"/>
      <c r="NC12" s="776"/>
      <c r="ND12" s="777"/>
      <c r="NE12" s="777"/>
      <c r="NF12" s="780"/>
      <c r="NG12" s="779"/>
      <c r="NH12" s="779"/>
      <c r="NI12" s="776"/>
      <c r="NJ12" s="777"/>
      <c r="NK12" s="777"/>
      <c r="NL12" s="780"/>
      <c r="NM12" s="782"/>
      <c r="NN12" s="782"/>
      <c r="NO12" s="776"/>
      <c r="NP12" s="777"/>
      <c r="NQ12" s="777"/>
      <c r="NR12" s="780"/>
      <c r="NS12" s="776"/>
      <c r="NT12" s="777"/>
      <c r="NU12" s="777"/>
      <c r="NV12" s="780"/>
      <c r="NW12" s="776"/>
      <c r="NX12" s="777"/>
      <c r="NY12" s="777"/>
      <c r="NZ12" s="792"/>
      <c r="OA12" s="776"/>
      <c r="OB12" s="777"/>
      <c r="OC12" s="777"/>
      <c r="OD12" s="780"/>
      <c r="OE12" s="776"/>
      <c r="OF12" s="777"/>
      <c r="OG12" s="777"/>
      <c r="OH12" s="780"/>
      <c r="OI12" s="776"/>
      <c r="OJ12" s="777"/>
      <c r="OK12" s="777"/>
      <c r="OL12" s="780"/>
      <c r="OM12" s="776"/>
      <c r="ON12" s="777"/>
      <c r="OO12" s="777"/>
      <c r="OP12" s="780"/>
      <c r="OQ12" s="776"/>
      <c r="OR12" s="777"/>
      <c r="OS12" s="777"/>
      <c r="OT12" s="780"/>
      <c r="OU12" s="776"/>
      <c r="OV12" s="777"/>
      <c r="OW12" s="777"/>
      <c r="OX12" s="780"/>
      <c r="OY12" s="776"/>
      <c r="OZ12" s="777"/>
      <c r="PA12" s="777"/>
      <c r="PB12" s="780"/>
      <c r="PC12" s="776"/>
      <c r="PD12" s="777"/>
      <c r="PE12" s="777"/>
      <c r="PF12" s="780"/>
    </row>
    <row r="13" spans="1:423" ht="15" hidden="1" customHeight="1" x14ac:dyDescent="0.25">
      <c r="A13" s="769"/>
      <c r="B13" s="769"/>
      <c r="C13" s="769"/>
      <c r="D13" s="770"/>
      <c r="E13" s="769"/>
      <c r="F13" s="769"/>
      <c r="G13" s="769"/>
      <c r="H13" s="769"/>
      <c r="I13" s="769"/>
      <c r="J13" s="769"/>
      <c r="K13" s="771"/>
      <c r="L13" s="769"/>
      <c r="M13" s="769"/>
      <c r="N13" s="769"/>
      <c r="O13" s="769"/>
      <c r="P13" s="769"/>
      <c r="Q13" s="769"/>
      <c r="R13" s="769"/>
      <c r="S13" s="769"/>
      <c r="T13" s="816"/>
      <c r="U13" s="816"/>
      <c r="V13" s="816"/>
      <c r="W13" s="816"/>
      <c r="X13" s="769"/>
      <c r="Y13" s="769">
        <f>IF(AND(AJ13="",AK13="",AL13="",AN13="",AO13="",OR(AP13="",AP13=Dropdown!$AM$12,AP13=Dropdown!$AM$11)),1,0)</f>
        <v>1</v>
      </c>
      <c r="Z13" s="769">
        <f t="shared" si="3"/>
        <v>1</v>
      </c>
      <c r="AA13" s="769">
        <f t="shared" si="4"/>
        <v>0</v>
      </c>
      <c r="AB13" s="769">
        <f t="shared" si="5"/>
        <v>1</v>
      </c>
      <c r="AC13" s="769"/>
      <c r="AD13" s="923" t="s">
        <v>553</v>
      </c>
      <c r="AE13" s="773" t="s">
        <v>634</v>
      </c>
      <c r="AF13" s="773" t="str">
        <f>VLOOKUP(AG13,Dropdown!$N$3:$R$62,2,FALSE)</f>
        <v>SAS</v>
      </c>
      <c r="AG13" s="925" t="s">
        <v>25</v>
      </c>
      <c r="AH13" s="773" t="str">
        <f>IF(AG13&lt;&gt;"",VLOOKUP(AG13,Dropdown!$N$3:$R$62,3,FALSE),IF(AF13&lt;&gt;"",VLOOKUP(AF13,Dropdown!$N$3:$R$62,3,FALSE),IF(AE13&lt;&gt;"",VLOOKUP(AE13,Dropdown!$N$3:$R$62,3,FALSE),"")))</f>
        <v>LMI</v>
      </c>
      <c r="AI13" s="773" t="str">
        <f>IF(AG13&lt;&gt;"",VLOOKUP(AG13,Dropdown!$N$3:$R$62,5,FALSE),IF(AF13&lt;&gt;"",VLOOKUP(AF13,Dropdown!$N$3:$R$62,5,FALSE),IF(AE13&lt;&gt;"",VLOOKUP(AE13,Dropdown!$N$3:$R$62,5,FALSE),"")))</f>
        <v>Diverse</v>
      </c>
      <c r="AJ13" s="773"/>
      <c r="AK13" s="773"/>
      <c r="AL13" s="773"/>
      <c r="AM13" s="773"/>
      <c r="AN13" s="773"/>
      <c r="AO13" s="773"/>
      <c r="AP13" s="773"/>
      <c r="AQ13" s="10"/>
      <c r="AR13" s="937" t="s">
        <v>925</v>
      </c>
      <c r="AS13" s="774"/>
      <c r="AT13" s="769"/>
      <c r="AU13" s="769"/>
      <c r="AV13" s="775"/>
      <c r="AW13" s="776"/>
      <c r="AX13" s="777"/>
      <c r="AY13" s="781"/>
      <c r="AZ13" s="778"/>
      <c r="BA13" s="779"/>
      <c r="BB13" s="779"/>
      <c r="BC13" s="973">
        <v>100</v>
      </c>
      <c r="BD13" s="949">
        <v>150</v>
      </c>
      <c r="BE13" s="949">
        <f>AVERAGE(BC13:BD13)</f>
        <v>125</v>
      </c>
      <c r="BF13" s="780"/>
      <c r="BG13" s="779"/>
      <c r="BH13" s="779"/>
      <c r="BI13" s="976">
        <v>0.4</v>
      </c>
      <c r="BJ13" s="950">
        <v>0.9</v>
      </c>
      <c r="BK13" s="950">
        <v>0.8</v>
      </c>
      <c r="BL13" s="780"/>
      <c r="BM13" s="779"/>
      <c r="BN13" s="779"/>
      <c r="BO13" s="776"/>
      <c r="BP13" s="777"/>
      <c r="BQ13" s="777"/>
      <c r="BR13" s="780"/>
      <c r="BS13" s="779"/>
      <c r="BT13" s="779"/>
      <c r="BU13" s="776"/>
      <c r="BV13" s="777"/>
      <c r="BW13" s="777"/>
      <c r="BX13" s="780"/>
      <c r="BY13" s="779"/>
      <c r="BZ13" s="779"/>
      <c r="CA13" s="776"/>
      <c r="CB13" s="777"/>
      <c r="CC13" s="777"/>
      <c r="CD13" s="780"/>
      <c r="CE13" s="779"/>
      <c r="CF13" s="779"/>
      <c r="CG13" s="776"/>
      <c r="CH13" s="777"/>
      <c r="CI13" s="777"/>
      <c r="CJ13" s="780"/>
      <c r="CK13" s="779"/>
      <c r="CL13" s="779"/>
      <c r="CM13" s="776"/>
      <c r="CN13" s="777"/>
      <c r="CO13" s="777"/>
      <c r="CP13" s="780"/>
      <c r="CQ13" s="779"/>
      <c r="CR13" s="779"/>
      <c r="CS13" s="776"/>
      <c r="CT13" s="777"/>
      <c r="CU13" s="777"/>
      <c r="CV13" s="780"/>
      <c r="CW13" s="779"/>
      <c r="CX13" s="779"/>
      <c r="CY13" s="776"/>
      <c r="CZ13" s="777"/>
      <c r="DA13" s="781"/>
      <c r="DB13" s="778"/>
      <c r="DC13" s="782"/>
      <c r="DD13" s="782"/>
      <c r="DE13" s="783"/>
      <c r="DF13" s="781"/>
      <c r="DG13" s="777"/>
      <c r="DH13" s="780"/>
      <c r="DI13" s="779"/>
      <c r="DJ13" s="779"/>
      <c r="DK13" s="776"/>
      <c r="DL13" s="777"/>
      <c r="DM13" s="781"/>
      <c r="DN13" s="778"/>
      <c r="DO13" s="782"/>
      <c r="DP13" s="782"/>
      <c r="DQ13" s="784"/>
      <c r="DR13" s="785"/>
      <c r="DS13" s="785"/>
      <c r="DT13" s="787"/>
      <c r="DU13" s="788"/>
      <c r="DV13" s="788"/>
      <c r="DW13" s="789"/>
      <c r="DX13" s="786"/>
      <c r="DY13" s="785"/>
      <c r="DZ13" s="790"/>
      <c r="EA13" s="791"/>
      <c r="EB13" s="791"/>
      <c r="EC13" s="784"/>
      <c r="ED13" s="785"/>
      <c r="EE13" s="786"/>
      <c r="EF13" s="787"/>
      <c r="EG13" s="788"/>
      <c r="EH13" s="788"/>
      <c r="EI13" s="789"/>
      <c r="EJ13" s="786"/>
      <c r="EK13" s="785"/>
      <c r="EL13" s="790"/>
      <c r="EM13" s="791"/>
      <c r="EN13" s="791"/>
      <c r="EO13" s="784"/>
      <c r="EP13" s="785"/>
      <c r="EQ13" s="786"/>
      <c r="ER13" s="787"/>
      <c r="ES13" s="788"/>
      <c r="ET13" s="788"/>
      <c r="EU13" s="789"/>
      <c r="EV13" s="786"/>
      <c r="EW13" s="785"/>
      <c r="EX13" s="790"/>
      <c r="EY13" s="791"/>
      <c r="EZ13" s="791"/>
      <c r="FA13" s="784"/>
      <c r="FB13" s="785"/>
      <c r="FC13" s="786"/>
      <c r="FD13" s="787"/>
      <c r="FE13" s="788"/>
      <c r="FF13" s="788"/>
      <c r="FG13" s="789"/>
      <c r="FH13" s="786"/>
      <c r="FI13" s="785"/>
      <c r="FJ13" s="790"/>
      <c r="FK13" s="791"/>
      <c r="FL13" s="791"/>
      <c r="FM13" s="784"/>
      <c r="FN13" s="785"/>
      <c r="FO13" s="786"/>
      <c r="FP13" s="787"/>
      <c r="FQ13" s="788"/>
      <c r="FR13" s="788"/>
      <c r="FS13" s="776"/>
      <c r="FT13" s="777"/>
      <c r="FU13" s="781"/>
      <c r="FV13" s="778"/>
      <c r="FW13" s="779"/>
      <c r="FX13" s="779"/>
      <c r="FY13" s="783"/>
      <c r="FZ13" s="781"/>
      <c r="GA13" s="777"/>
      <c r="GB13" s="780"/>
      <c r="GC13" s="779"/>
      <c r="GD13" s="779"/>
      <c r="GE13" s="776"/>
      <c r="GF13" s="777"/>
      <c r="GG13" s="781"/>
      <c r="GH13" s="778"/>
      <c r="GI13" s="782"/>
      <c r="GJ13" s="782"/>
      <c r="GK13" s="783"/>
      <c r="GL13" s="781"/>
      <c r="GM13" s="777"/>
      <c r="GN13" s="780"/>
      <c r="GO13" s="779"/>
      <c r="GP13" s="779"/>
      <c r="GQ13" s="776"/>
      <c r="GR13" s="777"/>
      <c r="GS13" s="781"/>
      <c r="GT13" s="778"/>
      <c r="GU13" s="782"/>
      <c r="GV13" s="782"/>
      <c r="GW13" s="783"/>
      <c r="GX13" s="781"/>
      <c r="GY13" s="777"/>
      <c r="GZ13" s="780"/>
      <c r="HA13" s="779"/>
      <c r="HB13" s="779"/>
      <c r="HC13" s="776"/>
      <c r="HD13" s="777"/>
      <c r="HE13" s="781"/>
      <c r="HF13" s="778"/>
      <c r="HG13" s="782"/>
      <c r="HH13" s="782"/>
      <c r="HI13" s="783"/>
      <c r="HJ13" s="781"/>
      <c r="HK13" s="777"/>
      <c r="HL13" s="780"/>
      <c r="HM13" s="779"/>
      <c r="HN13" s="779"/>
      <c r="HO13" s="776"/>
      <c r="HP13" s="777"/>
      <c r="HQ13" s="781"/>
      <c r="HR13" s="778"/>
      <c r="HS13" s="782"/>
      <c r="HT13" s="782"/>
      <c r="HU13" s="783"/>
      <c r="HV13" s="781"/>
      <c r="HW13" s="777"/>
      <c r="HX13" s="780"/>
      <c r="HY13" s="779"/>
      <c r="HZ13" s="779"/>
      <c r="IA13" s="776"/>
      <c r="IB13" s="777"/>
      <c r="IC13" s="781"/>
      <c r="ID13" s="778"/>
      <c r="IE13" s="779"/>
      <c r="IF13" s="779"/>
      <c r="IG13" s="783"/>
      <c r="IH13" s="781"/>
      <c r="II13" s="777"/>
      <c r="IJ13" s="780"/>
      <c r="IK13" s="779"/>
      <c r="IL13" s="779"/>
      <c r="IM13" s="776"/>
      <c r="IN13" s="777"/>
      <c r="IO13" s="781"/>
      <c r="IP13" s="778"/>
      <c r="IQ13" s="779"/>
      <c r="IR13" s="779"/>
      <c r="IS13" s="783"/>
      <c r="IT13" s="781"/>
      <c r="IU13" s="777"/>
      <c r="IV13" s="780"/>
      <c r="IW13" s="779"/>
      <c r="IX13" s="779"/>
      <c r="IY13" s="776"/>
      <c r="IZ13" s="777"/>
      <c r="JA13" s="781"/>
      <c r="JB13" s="778"/>
      <c r="JC13" s="779"/>
      <c r="JD13" s="779"/>
      <c r="JE13" s="783"/>
      <c r="JF13" s="781"/>
      <c r="JG13" s="777"/>
      <c r="JH13" s="780"/>
      <c r="JI13" s="779"/>
      <c r="JJ13" s="779"/>
      <c r="JK13" s="776"/>
      <c r="JL13" s="777"/>
      <c r="JM13" s="781"/>
      <c r="JN13" s="778"/>
      <c r="JO13" s="782"/>
      <c r="JP13" s="782"/>
      <c r="JQ13" s="783"/>
      <c r="JR13" s="781"/>
      <c r="JS13" s="777"/>
      <c r="JT13" s="780"/>
      <c r="JU13" s="779"/>
      <c r="JV13" s="779"/>
      <c r="JW13" s="776"/>
      <c r="JX13" s="777"/>
      <c r="JY13" s="777"/>
      <c r="JZ13" s="780"/>
      <c r="KA13" s="782"/>
      <c r="KB13" s="782"/>
      <c r="KC13" s="776"/>
      <c r="KD13" s="777"/>
      <c r="KE13" s="777"/>
      <c r="KF13" s="780"/>
      <c r="KG13" s="782"/>
      <c r="KH13" s="782"/>
      <c r="KI13" s="776"/>
      <c r="KJ13" s="777"/>
      <c r="KK13" s="777"/>
      <c r="KL13" s="780"/>
      <c r="KM13" s="782"/>
      <c r="KN13" s="782"/>
      <c r="KO13" s="776"/>
      <c r="KP13" s="777"/>
      <c r="KQ13" s="777"/>
      <c r="KR13" s="780"/>
      <c r="KS13" s="779"/>
      <c r="KT13" s="779"/>
      <c r="KU13" s="776"/>
      <c r="KV13" s="777"/>
      <c r="KW13" s="777"/>
      <c r="KX13" s="780"/>
      <c r="KY13" s="782"/>
      <c r="KZ13" s="782"/>
      <c r="LA13" s="776"/>
      <c r="LB13" s="777"/>
      <c r="LC13" s="777"/>
      <c r="LD13" s="780"/>
      <c r="LE13" s="779"/>
      <c r="LF13" s="779"/>
      <c r="LG13" s="776"/>
      <c r="LH13" s="777"/>
      <c r="LI13" s="777"/>
      <c r="LJ13" s="780"/>
      <c r="LK13" s="779"/>
      <c r="LL13" s="779"/>
      <c r="LM13" s="776"/>
      <c r="LN13" s="777"/>
      <c r="LO13" s="777"/>
      <c r="LP13" s="780"/>
      <c r="LQ13" s="782"/>
      <c r="LR13" s="782"/>
      <c r="LS13" s="776"/>
      <c r="LT13" s="777"/>
      <c r="LU13" s="777"/>
      <c r="LV13" s="780"/>
      <c r="LW13" s="779"/>
      <c r="LX13" s="779"/>
      <c r="LY13" s="776"/>
      <c r="LZ13" s="777"/>
      <c r="MA13" s="777"/>
      <c r="MB13" s="780"/>
      <c r="MC13" s="782"/>
      <c r="MD13" s="782"/>
      <c r="ME13" s="776"/>
      <c r="MF13" s="777"/>
      <c r="MG13" s="777"/>
      <c r="MH13" s="780"/>
      <c r="MI13" s="782"/>
      <c r="MJ13" s="782"/>
      <c r="MK13" s="776"/>
      <c r="ML13" s="777"/>
      <c r="MM13" s="777"/>
      <c r="MN13" s="780"/>
      <c r="MO13" s="782"/>
      <c r="MP13" s="782"/>
      <c r="MQ13" s="776"/>
      <c r="MR13" s="777"/>
      <c r="MS13" s="777"/>
      <c r="MT13" s="780"/>
      <c r="MU13" s="779"/>
      <c r="MV13" s="779"/>
      <c r="MW13" s="776"/>
      <c r="MX13" s="777"/>
      <c r="MY13" s="777"/>
      <c r="MZ13" s="780"/>
      <c r="NA13" s="779"/>
      <c r="NB13" s="779"/>
      <c r="NC13" s="776"/>
      <c r="ND13" s="777"/>
      <c r="NE13" s="777"/>
      <c r="NF13" s="780"/>
      <c r="NG13" s="779"/>
      <c r="NH13" s="779"/>
      <c r="NI13" s="776">
        <v>0.33</v>
      </c>
      <c r="NJ13" s="777">
        <v>0.5</v>
      </c>
      <c r="NK13" s="777">
        <f>AVERAGE(NI13:NJ13)</f>
        <v>0.41500000000000004</v>
      </c>
      <c r="NL13" s="780"/>
      <c r="NM13" s="782"/>
      <c r="NN13" s="782"/>
      <c r="NO13" s="776"/>
      <c r="NP13" s="777"/>
      <c r="NQ13" s="777"/>
      <c r="NR13" s="780"/>
      <c r="NS13" s="776"/>
      <c r="NT13" s="777"/>
      <c r="NU13" s="777"/>
      <c r="NV13" s="780"/>
      <c r="NW13" s="776"/>
      <c r="NX13" s="777"/>
      <c r="NY13" s="777"/>
      <c r="NZ13" s="792"/>
      <c r="OA13" s="776"/>
      <c r="OB13" s="777"/>
      <c r="OC13" s="777"/>
      <c r="OD13" s="780"/>
      <c r="OE13" s="776"/>
      <c r="OF13" s="777"/>
      <c r="OG13" s="777"/>
      <c r="OH13" s="780"/>
      <c r="OI13" s="776"/>
      <c r="OJ13" s="777"/>
      <c r="OK13" s="777"/>
      <c r="OL13" s="780"/>
      <c r="OM13" s="776"/>
      <c r="ON13" s="777"/>
      <c r="OO13" s="777"/>
      <c r="OP13" s="780"/>
      <c r="OQ13" s="776"/>
      <c r="OR13" s="777"/>
      <c r="OS13" s="777"/>
      <c r="OT13" s="780"/>
      <c r="OU13" s="776"/>
      <c r="OV13" s="777"/>
      <c r="OW13" s="777"/>
      <c r="OX13" s="780"/>
      <c r="OY13" s="776"/>
      <c r="OZ13" s="777"/>
      <c r="PA13" s="777"/>
      <c r="PB13" s="780"/>
      <c r="PC13" s="776"/>
      <c r="PD13" s="777"/>
      <c r="PE13" s="777"/>
      <c r="PF13" s="780"/>
    </row>
    <row r="14" spans="1:423" ht="15" hidden="1" customHeight="1" x14ac:dyDescent="0.25">
      <c r="A14" s="769"/>
      <c r="B14" s="769"/>
      <c r="C14" s="769"/>
      <c r="D14" s="770"/>
      <c r="E14" s="769"/>
      <c r="F14" s="769"/>
      <c r="G14" s="769"/>
      <c r="H14" s="769"/>
      <c r="I14" s="769"/>
      <c r="J14" s="769"/>
      <c r="K14" s="771"/>
      <c r="L14" s="769"/>
      <c r="M14" s="769"/>
      <c r="N14" s="769"/>
      <c r="O14" s="769"/>
      <c r="P14" s="769"/>
      <c r="Q14" s="769"/>
      <c r="R14" s="769"/>
      <c r="S14" s="769"/>
      <c r="T14" s="816"/>
      <c r="U14" s="816"/>
      <c r="V14" s="816"/>
      <c r="W14" s="816"/>
      <c r="X14" s="769"/>
      <c r="Y14" s="769">
        <f>IF(AND(AJ14="",AK14="",AL14="",AN14="",AO14="",OR(AP14="",AP14=Dropdown!$AM$12,AP14=Dropdown!$AM$11)),1,0)</f>
        <v>0</v>
      </c>
      <c r="Z14" s="769">
        <f t="shared" si="3"/>
        <v>0</v>
      </c>
      <c r="AA14" s="769">
        <f t="shared" si="4"/>
        <v>0</v>
      </c>
      <c r="AB14" s="769">
        <f t="shared" si="5"/>
        <v>1</v>
      </c>
      <c r="AC14" s="769"/>
      <c r="AD14" s="923" t="s">
        <v>553</v>
      </c>
      <c r="AE14" s="773" t="s">
        <v>634</v>
      </c>
      <c r="AF14" s="773" t="str">
        <f>VLOOKUP(AG14,Dropdown!$N$3:$R$62,2,FALSE)</f>
        <v>SAS</v>
      </c>
      <c r="AG14" s="925" t="s">
        <v>25</v>
      </c>
      <c r="AH14" s="773" t="str">
        <f>IF(AG14&lt;&gt;"",VLOOKUP(AG14,Dropdown!$N$3:$R$62,3,FALSE),IF(AF14&lt;&gt;"",VLOOKUP(AF14,Dropdown!$N$3:$R$62,3,FALSE),IF(AE14&lt;&gt;"",VLOOKUP(AE14,Dropdown!$N$3:$R$62,3,FALSE),"")))</f>
        <v>LMI</v>
      </c>
      <c r="AI14" s="773" t="str">
        <f>IF(AG14&lt;&gt;"",VLOOKUP(AG14,Dropdown!$N$3:$R$62,5,FALSE),IF(AF14&lt;&gt;"",VLOOKUP(AF14,Dropdown!$N$3:$R$62,5,FALSE),IF(AE14&lt;&gt;"",VLOOKUP(AE14,Dropdown!$N$3:$R$62,5,FALSE),"")))</f>
        <v>Diverse</v>
      </c>
      <c r="AJ14" s="773"/>
      <c r="AK14" s="773"/>
      <c r="AL14" s="773"/>
      <c r="AM14" s="773" t="s">
        <v>768</v>
      </c>
      <c r="AN14" s="773"/>
      <c r="AO14" s="773" t="s">
        <v>625</v>
      </c>
      <c r="AP14" s="773"/>
      <c r="AQ14" s="10"/>
      <c r="AR14" s="937" t="s">
        <v>925</v>
      </c>
      <c r="AS14" s="774"/>
      <c r="AT14" s="769"/>
      <c r="AU14" s="769"/>
      <c r="AV14" s="775"/>
      <c r="AW14" s="776"/>
      <c r="AX14" s="777"/>
      <c r="AY14" s="781"/>
      <c r="AZ14" s="778"/>
      <c r="BA14" s="779"/>
      <c r="BB14" s="779"/>
      <c r="BC14" s="783"/>
      <c r="BD14" s="781"/>
      <c r="BE14" s="781"/>
      <c r="BF14" s="778"/>
      <c r="BG14" s="779"/>
      <c r="BH14" s="779"/>
      <c r="BI14" s="972"/>
      <c r="BJ14" s="795"/>
      <c r="BK14" s="795"/>
      <c r="BL14" s="780"/>
      <c r="BM14" s="779"/>
      <c r="BN14" s="779"/>
      <c r="BO14" s="776"/>
      <c r="BP14" s="777"/>
      <c r="BQ14" s="777"/>
      <c r="BR14" s="780"/>
      <c r="BS14" s="779"/>
      <c r="BT14" s="779"/>
      <c r="BU14" s="776"/>
      <c r="BV14" s="777"/>
      <c r="BW14" s="777"/>
      <c r="BX14" s="780"/>
      <c r="BY14" s="779"/>
      <c r="BZ14" s="779"/>
      <c r="CA14" s="776"/>
      <c r="CB14" s="777"/>
      <c r="CC14" s="777"/>
      <c r="CD14" s="780"/>
      <c r="CE14" s="779"/>
      <c r="CF14" s="779"/>
      <c r="CG14" s="776"/>
      <c r="CH14" s="777"/>
      <c r="CI14" s="777"/>
      <c r="CJ14" s="780"/>
      <c r="CK14" s="779"/>
      <c r="CL14" s="779"/>
      <c r="CM14" s="776"/>
      <c r="CN14" s="777"/>
      <c r="CO14" s="777"/>
      <c r="CP14" s="780"/>
      <c r="CQ14" s="779"/>
      <c r="CR14" s="779"/>
      <c r="CS14" s="776"/>
      <c r="CT14" s="777"/>
      <c r="CU14" s="777"/>
      <c r="CV14" s="780"/>
      <c r="CW14" s="779"/>
      <c r="CX14" s="779"/>
      <c r="CY14" s="776"/>
      <c r="CZ14" s="777"/>
      <c r="DA14" s="781"/>
      <c r="DB14" s="778"/>
      <c r="DC14" s="782"/>
      <c r="DD14" s="782"/>
      <c r="DE14" s="783"/>
      <c r="DF14" s="781"/>
      <c r="DG14" s="777"/>
      <c r="DH14" s="780"/>
      <c r="DI14" s="779"/>
      <c r="DJ14" s="779"/>
      <c r="DK14" s="776"/>
      <c r="DL14" s="777"/>
      <c r="DM14" s="781"/>
      <c r="DN14" s="778"/>
      <c r="DO14" s="782"/>
      <c r="DP14" s="782"/>
      <c r="DQ14" s="784"/>
      <c r="DR14" s="785"/>
      <c r="DS14" s="785"/>
      <c r="DT14" s="787"/>
      <c r="DU14" s="788"/>
      <c r="DV14" s="788"/>
      <c r="DW14" s="789"/>
      <c r="DX14" s="786"/>
      <c r="DY14" s="785"/>
      <c r="DZ14" s="790"/>
      <c r="EA14" s="791"/>
      <c r="EB14" s="791"/>
      <c r="EC14" s="784"/>
      <c r="ED14" s="785"/>
      <c r="EE14" s="786"/>
      <c r="EF14" s="787"/>
      <c r="EG14" s="788"/>
      <c r="EH14" s="788"/>
      <c r="EI14" s="789"/>
      <c r="EJ14" s="786"/>
      <c r="EK14" s="785"/>
      <c r="EL14" s="790"/>
      <c r="EM14" s="791"/>
      <c r="EN14" s="791"/>
      <c r="EO14" s="784"/>
      <c r="EP14" s="785"/>
      <c r="EQ14" s="786"/>
      <c r="ER14" s="787"/>
      <c r="ES14" s="788"/>
      <c r="ET14" s="788"/>
      <c r="EU14" s="789"/>
      <c r="EV14" s="786"/>
      <c r="EW14" s="785"/>
      <c r="EX14" s="790"/>
      <c r="EY14" s="791"/>
      <c r="EZ14" s="791"/>
      <c r="FA14" s="784"/>
      <c r="FB14" s="785"/>
      <c r="FC14" s="786"/>
      <c r="FD14" s="787"/>
      <c r="FE14" s="788"/>
      <c r="FF14" s="788"/>
      <c r="FG14" s="789"/>
      <c r="FH14" s="786"/>
      <c r="FI14" s="785"/>
      <c r="FJ14" s="790"/>
      <c r="FK14" s="791"/>
      <c r="FL14" s="791"/>
      <c r="FM14" s="784"/>
      <c r="FN14" s="785"/>
      <c r="FO14" s="786"/>
      <c r="FP14" s="787"/>
      <c r="FQ14" s="788"/>
      <c r="FR14" s="788"/>
      <c r="FS14" s="776"/>
      <c r="FT14" s="777"/>
      <c r="FU14" s="781"/>
      <c r="FV14" s="778"/>
      <c r="FW14" s="779"/>
      <c r="FX14" s="779"/>
      <c r="FY14" s="783"/>
      <c r="FZ14" s="781"/>
      <c r="GA14" s="777"/>
      <c r="GB14" s="780"/>
      <c r="GC14" s="779"/>
      <c r="GD14" s="779"/>
      <c r="GE14" s="776"/>
      <c r="GF14" s="777"/>
      <c r="GG14" s="781"/>
      <c r="GH14" s="778"/>
      <c r="GI14" s="782"/>
      <c r="GJ14" s="782"/>
      <c r="GK14" s="783"/>
      <c r="GL14" s="781"/>
      <c r="GM14" s="777"/>
      <c r="GN14" s="780"/>
      <c r="GO14" s="779"/>
      <c r="GP14" s="779"/>
      <c r="GQ14" s="776"/>
      <c r="GR14" s="777"/>
      <c r="GS14" s="781"/>
      <c r="GT14" s="778"/>
      <c r="GU14" s="782"/>
      <c r="GV14" s="782"/>
      <c r="GW14" s="783"/>
      <c r="GX14" s="781"/>
      <c r="GY14" s="777"/>
      <c r="GZ14" s="780"/>
      <c r="HA14" s="779"/>
      <c r="HB14" s="779"/>
      <c r="HC14" s="776"/>
      <c r="HD14" s="777"/>
      <c r="HE14" s="781"/>
      <c r="HF14" s="778"/>
      <c r="HG14" s="782"/>
      <c r="HH14" s="782"/>
      <c r="HI14" s="783"/>
      <c r="HJ14" s="781"/>
      <c r="HK14" s="777"/>
      <c r="HL14" s="780"/>
      <c r="HM14" s="779"/>
      <c r="HN14" s="779"/>
      <c r="HO14" s="776"/>
      <c r="HP14" s="777"/>
      <c r="HQ14" s="781"/>
      <c r="HR14" s="778"/>
      <c r="HS14" s="782"/>
      <c r="HT14" s="782"/>
      <c r="HU14" s="783"/>
      <c r="HV14" s="781"/>
      <c r="HW14" s="777"/>
      <c r="HX14" s="780"/>
      <c r="HY14" s="779"/>
      <c r="HZ14" s="779"/>
      <c r="IA14" s="776"/>
      <c r="IB14" s="777"/>
      <c r="IC14" s="781"/>
      <c r="ID14" s="778"/>
      <c r="IE14" s="779"/>
      <c r="IF14" s="779"/>
      <c r="IG14" s="783"/>
      <c r="IH14" s="781"/>
      <c r="II14" s="777"/>
      <c r="IJ14" s="780"/>
      <c r="IK14" s="779"/>
      <c r="IL14" s="779"/>
      <c r="IM14" s="776"/>
      <c r="IN14" s="777"/>
      <c r="IO14" s="781"/>
      <c r="IP14" s="778"/>
      <c r="IQ14" s="779"/>
      <c r="IR14" s="779"/>
      <c r="IS14" s="783"/>
      <c r="IT14" s="781"/>
      <c r="IU14" s="777"/>
      <c r="IV14" s="780"/>
      <c r="IW14" s="779"/>
      <c r="IX14" s="779"/>
      <c r="IY14" s="776"/>
      <c r="IZ14" s="777"/>
      <c r="JA14" s="781"/>
      <c r="JB14" s="778"/>
      <c r="JC14" s="779"/>
      <c r="JD14" s="779"/>
      <c r="JE14" s="783"/>
      <c r="JF14" s="781"/>
      <c r="JG14" s="777"/>
      <c r="JH14" s="780"/>
      <c r="JI14" s="779"/>
      <c r="JJ14" s="779"/>
      <c r="JK14" s="776"/>
      <c r="JL14" s="777"/>
      <c r="JM14" s="781"/>
      <c r="JN14" s="778"/>
      <c r="JO14" s="782"/>
      <c r="JP14" s="782"/>
      <c r="JQ14" s="783"/>
      <c r="JR14" s="781"/>
      <c r="JS14" s="777"/>
      <c r="JT14" s="780"/>
      <c r="JU14" s="779"/>
      <c r="JV14" s="779"/>
      <c r="JW14" s="776"/>
      <c r="JX14" s="777"/>
      <c r="JY14" s="777"/>
      <c r="JZ14" s="780"/>
      <c r="KA14" s="782"/>
      <c r="KB14" s="782"/>
      <c r="KC14" s="776"/>
      <c r="KD14" s="777"/>
      <c r="KE14" s="777"/>
      <c r="KF14" s="780"/>
      <c r="KG14" s="782"/>
      <c r="KH14" s="782"/>
      <c r="KI14" s="776"/>
      <c r="KJ14" s="777"/>
      <c r="KK14" s="777"/>
      <c r="KL14" s="780"/>
      <c r="KM14" s="782"/>
      <c r="KN14" s="782"/>
      <c r="KO14" s="776"/>
      <c r="KP14" s="777"/>
      <c r="KQ14" s="777"/>
      <c r="KR14" s="780"/>
      <c r="KS14" s="779"/>
      <c r="KT14" s="779"/>
      <c r="KU14" s="776"/>
      <c r="KV14" s="777"/>
      <c r="KW14" s="777"/>
      <c r="KX14" s="780"/>
      <c r="KY14" s="782"/>
      <c r="KZ14" s="782"/>
      <c r="LA14" s="776"/>
      <c r="LB14" s="777"/>
      <c r="LC14" s="777"/>
      <c r="LD14" s="780"/>
      <c r="LE14" s="779"/>
      <c r="LF14" s="779"/>
      <c r="LG14" s="776"/>
      <c r="LH14" s="777"/>
      <c r="LI14" s="777"/>
      <c r="LJ14" s="780"/>
      <c r="LK14" s="779"/>
      <c r="LL14" s="779"/>
      <c r="LM14" s="776"/>
      <c r="LN14" s="777"/>
      <c r="LO14" s="777"/>
      <c r="LP14" s="780"/>
      <c r="LQ14" s="782"/>
      <c r="LR14" s="782"/>
      <c r="LS14" s="776"/>
      <c r="LT14" s="777"/>
      <c r="LU14" s="777"/>
      <c r="LV14" s="780"/>
      <c r="LW14" s="779"/>
      <c r="LX14" s="779"/>
      <c r="LY14" s="776"/>
      <c r="LZ14" s="777"/>
      <c r="MA14" s="777"/>
      <c r="MB14" s="780"/>
      <c r="MC14" s="782"/>
      <c r="MD14" s="782"/>
      <c r="ME14" s="776"/>
      <c r="MF14" s="777"/>
      <c r="MG14" s="777"/>
      <c r="MH14" s="780"/>
      <c r="MI14" s="782"/>
      <c r="MJ14" s="782"/>
      <c r="MK14" s="776"/>
      <c r="ML14" s="777"/>
      <c r="MM14" s="777"/>
      <c r="MN14" s="780"/>
      <c r="MO14" s="782"/>
      <c r="MP14" s="782"/>
      <c r="MQ14" s="776"/>
      <c r="MR14" s="777"/>
      <c r="MS14" s="777">
        <v>3</v>
      </c>
      <c r="MT14" s="780"/>
      <c r="MU14" s="779"/>
      <c r="MV14" s="779"/>
      <c r="MW14" s="776"/>
      <c r="MX14" s="777"/>
      <c r="MY14" s="777"/>
      <c r="MZ14" s="780"/>
      <c r="NA14" s="779"/>
      <c r="NB14" s="779"/>
      <c r="NC14" s="776"/>
      <c r="ND14" s="777"/>
      <c r="NE14" s="777"/>
      <c r="NF14" s="780"/>
      <c r="NG14" s="779"/>
      <c r="NH14" s="779"/>
      <c r="NI14" s="776"/>
      <c r="NJ14" s="777"/>
      <c r="NK14" s="777"/>
      <c r="NL14" s="780"/>
      <c r="NM14" s="782"/>
      <c r="NN14" s="782"/>
      <c r="NO14" s="776"/>
      <c r="NP14" s="777"/>
      <c r="NQ14" s="777"/>
      <c r="NR14" s="780"/>
      <c r="NS14" s="776"/>
      <c r="NT14" s="777"/>
      <c r="NU14" s="777"/>
      <c r="NV14" s="780"/>
      <c r="NW14" s="776"/>
      <c r="NX14" s="777"/>
      <c r="NY14" s="777"/>
      <c r="NZ14" s="792"/>
      <c r="OA14" s="776"/>
      <c r="OB14" s="777"/>
      <c r="OC14" s="777"/>
      <c r="OD14" s="780"/>
      <c r="OE14" s="776"/>
      <c r="OF14" s="777"/>
      <c r="OG14" s="777"/>
      <c r="OH14" s="780"/>
      <c r="OI14" s="776"/>
      <c r="OJ14" s="777"/>
      <c r="OK14" s="777"/>
      <c r="OL14" s="780"/>
      <c r="OM14" s="776"/>
      <c r="ON14" s="777"/>
      <c r="OO14" s="777"/>
      <c r="OP14" s="780"/>
      <c r="OQ14" s="776"/>
      <c r="OR14" s="777"/>
      <c r="OS14" s="777"/>
      <c r="OT14" s="780"/>
      <c r="OU14" s="776"/>
      <c r="OV14" s="777"/>
      <c r="OW14" s="777"/>
      <c r="OX14" s="780"/>
      <c r="OY14" s="776"/>
      <c r="OZ14" s="777"/>
      <c r="PA14" s="777"/>
      <c r="PB14" s="780"/>
      <c r="PC14" s="776"/>
      <c r="PD14" s="777"/>
      <c r="PE14" s="777"/>
      <c r="PF14" s="780"/>
    </row>
    <row r="15" spans="1:423" ht="15" hidden="1" customHeight="1" x14ac:dyDescent="0.25">
      <c r="A15" s="769"/>
      <c r="B15" s="769"/>
      <c r="C15" s="769"/>
      <c r="D15" s="770"/>
      <c r="E15" s="769"/>
      <c r="F15" s="769"/>
      <c r="G15" s="769"/>
      <c r="H15" s="769"/>
      <c r="I15" s="769"/>
      <c r="J15" s="769"/>
      <c r="K15" s="771"/>
      <c r="L15" s="769"/>
      <c r="M15" s="769"/>
      <c r="N15" s="769"/>
      <c r="O15" s="769"/>
      <c r="P15" s="769"/>
      <c r="Q15" s="769"/>
      <c r="R15" s="769"/>
      <c r="S15" s="769"/>
      <c r="T15" s="816"/>
      <c r="U15" s="816"/>
      <c r="V15" s="816"/>
      <c r="W15" s="816"/>
      <c r="X15" s="769"/>
      <c r="Y15" s="769">
        <f>IF(AND(AJ15="",AK15="",AL15="",AN15="",AO15="",OR(AP15="",AP15=Dropdown!$AM$12,AP15=Dropdown!$AM$11)),1,0)</f>
        <v>0</v>
      </c>
      <c r="Z15" s="769">
        <f t="shared" si="3"/>
        <v>0</v>
      </c>
      <c r="AA15" s="769">
        <f t="shared" si="4"/>
        <v>0</v>
      </c>
      <c r="AB15" s="769">
        <f t="shared" si="5"/>
        <v>1</v>
      </c>
      <c r="AC15" s="769"/>
      <c r="AD15" s="923" t="s">
        <v>553</v>
      </c>
      <c r="AE15" s="773" t="s">
        <v>634</v>
      </c>
      <c r="AF15" s="773" t="str">
        <f>VLOOKUP(AG15,Dropdown!$N$3:$R$62,2,FALSE)</f>
        <v>SAS</v>
      </c>
      <c r="AG15" s="925" t="s">
        <v>25</v>
      </c>
      <c r="AH15" s="773" t="str">
        <f>IF(AG15&lt;&gt;"",VLOOKUP(AG15,Dropdown!$N$3:$R$62,3,FALSE),IF(AF15&lt;&gt;"",VLOOKUP(AF15,Dropdown!$N$3:$R$62,3,FALSE),IF(AE15&lt;&gt;"",VLOOKUP(AE15,Dropdown!$N$3:$R$62,3,FALSE),"")))</f>
        <v>LMI</v>
      </c>
      <c r="AI15" s="773" t="str">
        <f>IF(AG15&lt;&gt;"",VLOOKUP(AG15,Dropdown!$N$3:$R$62,5,FALSE),IF(AF15&lt;&gt;"",VLOOKUP(AF15,Dropdown!$N$3:$R$62,5,FALSE),IF(AE15&lt;&gt;"",VLOOKUP(AE15,Dropdown!$N$3:$R$62,5,FALSE),"")))</f>
        <v>Diverse</v>
      </c>
      <c r="AJ15" s="773"/>
      <c r="AK15" s="773"/>
      <c r="AL15" s="773"/>
      <c r="AM15" s="773" t="s">
        <v>770</v>
      </c>
      <c r="AN15" s="773"/>
      <c r="AO15" s="773" t="s">
        <v>625</v>
      </c>
      <c r="AP15" s="773"/>
      <c r="AQ15" s="10"/>
      <c r="AR15" s="937" t="s">
        <v>925</v>
      </c>
      <c r="AS15" s="774"/>
      <c r="AT15" s="769"/>
      <c r="AU15" s="769"/>
      <c r="AV15" s="775"/>
      <c r="AW15" s="776"/>
      <c r="AX15" s="777"/>
      <c r="AY15" s="781"/>
      <c r="AZ15" s="778"/>
      <c r="BA15" s="779"/>
      <c r="BB15" s="779"/>
      <c r="BC15" s="783"/>
      <c r="BD15" s="781"/>
      <c r="BE15" s="781"/>
      <c r="BF15" s="778"/>
      <c r="BG15" s="779"/>
      <c r="BH15" s="779"/>
      <c r="BI15" s="972"/>
      <c r="BJ15" s="795"/>
      <c r="BK15" s="795"/>
      <c r="BL15" s="780"/>
      <c r="BM15" s="779"/>
      <c r="BN15" s="779"/>
      <c r="BO15" s="776"/>
      <c r="BP15" s="777"/>
      <c r="BQ15" s="777"/>
      <c r="BR15" s="780"/>
      <c r="BS15" s="779"/>
      <c r="BT15" s="779"/>
      <c r="BU15" s="776"/>
      <c r="BV15" s="777"/>
      <c r="BW15" s="777"/>
      <c r="BX15" s="780"/>
      <c r="BY15" s="779"/>
      <c r="BZ15" s="779"/>
      <c r="CA15" s="776"/>
      <c r="CB15" s="777"/>
      <c r="CC15" s="777"/>
      <c r="CD15" s="780"/>
      <c r="CE15" s="779"/>
      <c r="CF15" s="779"/>
      <c r="CG15" s="776"/>
      <c r="CH15" s="777"/>
      <c r="CI15" s="777"/>
      <c r="CJ15" s="780"/>
      <c r="CK15" s="779"/>
      <c r="CL15" s="779"/>
      <c r="CM15" s="776"/>
      <c r="CN15" s="777"/>
      <c r="CO15" s="777"/>
      <c r="CP15" s="780"/>
      <c r="CQ15" s="779"/>
      <c r="CR15" s="779"/>
      <c r="CS15" s="776"/>
      <c r="CT15" s="777"/>
      <c r="CU15" s="777"/>
      <c r="CV15" s="780"/>
      <c r="CW15" s="779"/>
      <c r="CX15" s="779"/>
      <c r="CY15" s="776"/>
      <c r="CZ15" s="777"/>
      <c r="DA15" s="781"/>
      <c r="DB15" s="778"/>
      <c r="DC15" s="782"/>
      <c r="DD15" s="782"/>
      <c r="DE15" s="783"/>
      <c r="DF15" s="781"/>
      <c r="DG15" s="777"/>
      <c r="DH15" s="780"/>
      <c r="DI15" s="779"/>
      <c r="DJ15" s="779"/>
      <c r="DK15" s="776"/>
      <c r="DL15" s="777"/>
      <c r="DM15" s="781"/>
      <c r="DN15" s="778"/>
      <c r="DO15" s="782"/>
      <c r="DP15" s="782"/>
      <c r="DQ15" s="784"/>
      <c r="DR15" s="785"/>
      <c r="DS15" s="785"/>
      <c r="DT15" s="787"/>
      <c r="DU15" s="788"/>
      <c r="DV15" s="788"/>
      <c r="DW15" s="789"/>
      <c r="DX15" s="786"/>
      <c r="DY15" s="785"/>
      <c r="DZ15" s="790"/>
      <c r="EA15" s="791"/>
      <c r="EB15" s="791"/>
      <c r="EC15" s="784"/>
      <c r="ED15" s="785"/>
      <c r="EE15" s="786"/>
      <c r="EF15" s="787"/>
      <c r="EG15" s="788"/>
      <c r="EH15" s="788"/>
      <c r="EI15" s="789"/>
      <c r="EJ15" s="786"/>
      <c r="EK15" s="785"/>
      <c r="EL15" s="790"/>
      <c r="EM15" s="791"/>
      <c r="EN15" s="791"/>
      <c r="EO15" s="784"/>
      <c r="EP15" s="785"/>
      <c r="EQ15" s="786"/>
      <c r="ER15" s="787"/>
      <c r="ES15" s="788"/>
      <c r="ET15" s="788"/>
      <c r="EU15" s="789"/>
      <c r="EV15" s="786"/>
      <c r="EW15" s="785"/>
      <c r="EX15" s="790"/>
      <c r="EY15" s="791"/>
      <c r="EZ15" s="791"/>
      <c r="FA15" s="784"/>
      <c r="FB15" s="785"/>
      <c r="FC15" s="786"/>
      <c r="FD15" s="787"/>
      <c r="FE15" s="788"/>
      <c r="FF15" s="788"/>
      <c r="FG15" s="789"/>
      <c r="FH15" s="786"/>
      <c r="FI15" s="785"/>
      <c r="FJ15" s="790"/>
      <c r="FK15" s="791"/>
      <c r="FL15" s="791"/>
      <c r="FM15" s="784"/>
      <c r="FN15" s="785"/>
      <c r="FO15" s="786"/>
      <c r="FP15" s="787"/>
      <c r="FQ15" s="788"/>
      <c r="FR15" s="788"/>
      <c r="FS15" s="776"/>
      <c r="FT15" s="777"/>
      <c r="FU15" s="781"/>
      <c r="FV15" s="778"/>
      <c r="FW15" s="779"/>
      <c r="FX15" s="779"/>
      <c r="FY15" s="783"/>
      <c r="FZ15" s="781"/>
      <c r="GA15" s="777"/>
      <c r="GB15" s="780"/>
      <c r="GC15" s="779"/>
      <c r="GD15" s="779"/>
      <c r="GE15" s="776"/>
      <c r="GF15" s="777"/>
      <c r="GG15" s="781"/>
      <c r="GH15" s="778"/>
      <c r="GI15" s="782"/>
      <c r="GJ15" s="782"/>
      <c r="GK15" s="783"/>
      <c r="GL15" s="781"/>
      <c r="GM15" s="777"/>
      <c r="GN15" s="780"/>
      <c r="GO15" s="779"/>
      <c r="GP15" s="779"/>
      <c r="GQ15" s="776"/>
      <c r="GR15" s="777"/>
      <c r="GS15" s="781"/>
      <c r="GT15" s="778"/>
      <c r="GU15" s="782"/>
      <c r="GV15" s="782"/>
      <c r="GW15" s="783"/>
      <c r="GX15" s="781"/>
      <c r="GY15" s="777"/>
      <c r="GZ15" s="780"/>
      <c r="HA15" s="779"/>
      <c r="HB15" s="779"/>
      <c r="HC15" s="776"/>
      <c r="HD15" s="777"/>
      <c r="HE15" s="781"/>
      <c r="HF15" s="778"/>
      <c r="HG15" s="782"/>
      <c r="HH15" s="782"/>
      <c r="HI15" s="783"/>
      <c r="HJ15" s="781"/>
      <c r="HK15" s="777"/>
      <c r="HL15" s="780"/>
      <c r="HM15" s="779"/>
      <c r="HN15" s="779"/>
      <c r="HO15" s="776"/>
      <c r="HP15" s="777"/>
      <c r="HQ15" s="781"/>
      <c r="HR15" s="778"/>
      <c r="HS15" s="782"/>
      <c r="HT15" s="782"/>
      <c r="HU15" s="783"/>
      <c r="HV15" s="781"/>
      <c r="HW15" s="777"/>
      <c r="HX15" s="780"/>
      <c r="HY15" s="779"/>
      <c r="HZ15" s="779"/>
      <c r="IA15" s="776"/>
      <c r="IB15" s="777"/>
      <c r="IC15" s="781"/>
      <c r="ID15" s="778"/>
      <c r="IE15" s="779"/>
      <c r="IF15" s="779"/>
      <c r="IG15" s="783"/>
      <c r="IH15" s="781"/>
      <c r="II15" s="777"/>
      <c r="IJ15" s="780"/>
      <c r="IK15" s="779"/>
      <c r="IL15" s="779"/>
      <c r="IM15" s="776"/>
      <c r="IN15" s="777"/>
      <c r="IO15" s="781"/>
      <c r="IP15" s="778"/>
      <c r="IQ15" s="779"/>
      <c r="IR15" s="779"/>
      <c r="IS15" s="783"/>
      <c r="IT15" s="781"/>
      <c r="IU15" s="777"/>
      <c r="IV15" s="780"/>
      <c r="IW15" s="779"/>
      <c r="IX15" s="779"/>
      <c r="IY15" s="776"/>
      <c r="IZ15" s="777"/>
      <c r="JA15" s="781"/>
      <c r="JB15" s="778"/>
      <c r="JC15" s="779"/>
      <c r="JD15" s="779"/>
      <c r="JE15" s="783"/>
      <c r="JF15" s="781"/>
      <c r="JG15" s="777"/>
      <c r="JH15" s="780"/>
      <c r="JI15" s="779"/>
      <c r="JJ15" s="779"/>
      <c r="JK15" s="776"/>
      <c r="JL15" s="777"/>
      <c r="JM15" s="781"/>
      <c r="JN15" s="778"/>
      <c r="JO15" s="782"/>
      <c r="JP15" s="782"/>
      <c r="JQ15" s="783"/>
      <c r="JR15" s="781"/>
      <c r="JS15" s="777"/>
      <c r="JT15" s="780"/>
      <c r="JU15" s="779"/>
      <c r="JV15" s="779"/>
      <c r="JW15" s="776"/>
      <c r="JX15" s="777"/>
      <c r="JY15" s="777"/>
      <c r="JZ15" s="780"/>
      <c r="KA15" s="782"/>
      <c r="KB15" s="782"/>
      <c r="KC15" s="776"/>
      <c r="KD15" s="777"/>
      <c r="KE15" s="777"/>
      <c r="KF15" s="780"/>
      <c r="KG15" s="782"/>
      <c r="KH15" s="782"/>
      <c r="KI15" s="776"/>
      <c r="KJ15" s="777"/>
      <c r="KK15" s="777"/>
      <c r="KL15" s="780"/>
      <c r="KM15" s="782"/>
      <c r="KN15" s="782"/>
      <c r="KO15" s="776"/>
      <c r="KP15" s="777"/>
      <c r="KQ15" s="777"/>
      <c r="KR15" s="780"/>
      <c r="KS15" s="779"/>
      <c r="KT15" s="779"/>
      <c r="KU15" s="776"/>
      <c r="KV15" s="777"/>
      <c r="KW15" s="777"/>
      <c r="KX15" s="780"/>
      <c r="KY15" s="782"/>
      <c r="KZ15" s="782"/>
      <c r="LA15" s="776"/>
      <c r="LB15" s="777"/>
      <c r="LC15" s="777"/>
      <c r="LD15" s="780"/>
      <c r="LE15" s="779"/>
      <c r="LF15" s="779"/>
      <c r="LG15" s="776"/>
      <c r="LH15" s="777"/>
      <c r="LI15" s="777"/>
      <c r="LJ15" s="780"/>
      <c r="LK15" s="779"/>
      <c r="LL15" s="779"/>
      <c r="LM15" s="776"/>
      <c r="LN15" s="777"/>
      <c r="LO15" s="777"/>
      <c r="LP15" s="780"/>
      <c r="LQ15" s="782"/>
      <c r="LR15" s="782"/>
      <c r="LS15" s="776"/>
      <c r="LT15" s="777"/>
      <c r="LU15" s="777"/>
      <c r="LV15" s="780"/>
      <c r="LW15" s="779"/>
      <c r="LX15" s="779"/>
      <c r="LY15" s="776"/>
      <c r="LZ15" s="777"/>
      <c r="MA15" s="777"/>
      <c r="MB15" s="780"/>
      <c r="MC15" s="782"/>
      <c r="MD15" s="782"/>
      <c r="ME15" s="776"/>
      <c r="MF15" s="777"/>
      <c r="MG15" s="777"/>
      <c r="MH15" s="780"/>
      <c r="MI15" s="782"/>
      <c r="MJ15" s="782"/>
      <c r="MK15" s="776"/>
      <c r="ML15" s="777"/>
      <c r="MM15" s="777"/>
      <c r="MN15" s="780"/>
      <c r="MO15" s="782"/>
      <c r="MP15" s="782"/>
      <c r="MQ15" s="776">
        <v>2.25</v>
      </c>
      <c r="MR15" s="777">
        <v>2.5</v>
      </c>
      <c r="MS15" s="777">
        <f>AVERAGE(MQ15:MR15)</f>
        <v>2.375</v>
      </c>
      <c r="MT15" s="780"/>
      <c r="MU15" s="779"/>
      <c r="MV15" s="779"/>
      <c r="MW15" s="776"/>
      <c r="MX15" s="777"/>
      <c r="MY15" s="777"/>
      <c r="MZ15" s="780"/>
      <c r="NA15" s="779"/>
      <c r="NB15" s="779"/>
      <c r="NC15" s="776"/>
      <c r="ND15" s="777"/>
      <c r="NE15" s="777"/>
      <c r="NF15" s="780"/>
      <c r="NG15" s="779"/>
      <c r="NH15" s="779"/>
      <c r="NI15" s="776"/>
      <c r="NJ15" s="777"/>
      <c r="NK15" s="777"/>
      <c r="NL15" s="780"/>
      <c r="NM15" s="782"/>
      <c r="NN15" s="782"/>
      <c r="NO15" s="776"/>
      <c r="NP15" s="777"/>
      <c r="NQ15" s="777"/>
      <c r="NR15" s="780"/>
      <c r="NS15" s="776"/>
      <c r="NT15" s="777"/>
      <c r="NU15" s="777"/>
      <c r="NV15" s="780"/>
      <c r="NW15" s="776"/>
      <c r="NX15" s="777"/>
      <c r="NY15" s="777"/>
      <c r="NZ15" s="792"/>
      <c r="OA15" s="776"/>
      <c r="OB15" s="777"/>
      <c r="OC15" s="777"/>
      <c r="OD15" s="780"/>
      <c r="OE15" s="776"/>
      <c r="OF15" s="777"/>
      <c r="OG15" s="777"/>
      <c r="OH15" s="780"/>
      <c r="OI15" s="776"/>
      <c r="OJ15" s="777"/>
      <c r="OK15" s="777"/>
      <c r="OL15" s="780"/>
      <c r="OM15" s="776"/>
      <c r="ON15" s="777"/>
      <c r="OO15" s="777"/>
      <c r="OP15" s="780"/>
      <c r="OQ15" s="776"/>
      <c r="OR15" s="777"/>
      <c r="OS15" s="777"/>
      <c r="OT15" s="780"/>
      <c r="OU15" s="776"/>
      <c r="OV15" s="777"/>
      <c r="OW15" s="777"/>
      <c r="OX15" s="780"/>
      <c r="OY15" s="776"/>
      <c r="OZ15" s="777"/>
      <c r="PA15" s="777"/>
      <c r="PB15" s="780"/>
      <c r="PC15" s="776"/>
      <c r="PD15" s="777"/>
      <c r="PE15" s="777"/>
      <c r="PF15" s="780"/>
    </row>
    <row r="16" spans="1:423" ht="15" hidden="1" customHeight="1" x14ac:dyDescent="0.25">
      <c r="A16" s="769"/>
      <c r="B16" s="769"/>
      <c r="C16" s="769"/>
      <c r="D16" s="770"/>
      <c r="E16" s="769"/>
      <c r="F16" s="769"/>
      <c r="G16" s="769"/>
      <c r="H16" s="769"/>
      <c r="I16" s="769"/>
      <c r="J16" s="769"/>
      <c r="K16" s="771"/>
      <c r="L16" s="769"/>
      <c r="M16" s="769"/>
      <c r="N16" s="769"/>
      <c r="O16" s="769"/>
      <c r="P16" s="769"/>
      <c r="Q16" s="769"/>
      <c r="R16" s="769"/>
      <c r="S16" s="769"/>
      <c r="T16" s="816"/>
      <c r="U16" s="816"/>
      <c r="V16" s="816"/>
      <c r="W16" s="816"/>
      <c r="X16" s="769"/>
      <c r="Y16" s="769">
        <f>IF(AND(AJ16="",AK16="",AL16="",AN16="",AO16="",OR(AP16="",AP16=Dropdown!$AM$12,AP16=Dropdown!$AM$11)),1,0)</f>
        <v>0</v>
      </c>
      <c r="Z16" s="769">
        <f t="shared" si="3"/>
        <v>0</v>
      </c>
      <c r="AA16" s="769">
        <f t="shared" si="4"/>
        <v>0</v>
      </c>
      <c r="AB16" s="769">
        <f t="shared" si="5"/>
        <v>1</v>
      </c>
      <c r="AC16" s="769"/>
      <c r="AD16" s="923" t="s">
        <v>553</v>
      </c>
      <c r="AE16" s="773" t="s">
        <v>634</v>
      </c>
      <c r="AF16" s="773" t="str">
        <f>VLOOKUP(AG16,Dropdown!$N$3:$R$62,2,FALSE)</f>
        <v>SAS</v>
      </c>
      <c r="AG16" s="925" t="s">
        <v>25</v>
      </c>
      <c r="AH16" s="773" t="str">
        <f>IF(AG16&lt;&gt;"",VLOOKUP(AG16,Dropdown!$N$3:$R$62,3,FALSE),IF(AF16&lt;&gt;"",VLOOKUP(AF16,Dropdown!$N$3:$R$62,3,FALSE),IF(AE16&lt;&gt;"",VLOOKUP(AE16,Dropdown!$N$3:$R$62,3,FALSE),"")))</f>
        <v>LMI</v>
      </c>
      <c r="AI16" s="773" t="str">
        <f>IF(AG16&lt;&gt;"",VLOOKUP(AG16,Dropdown!$N$3:$R$62,5,FALSE),IF(AF16&lt;&gt;"",VLOOKUP(AF16,Dropdown!$N$3:$R$62,5,FALSE),IF(AE16&lt;&gt;"",VLOOKUP(AE16,Dropdown!$N$3:$R$62,5,FALSE),"")))</f>
        <v>Diverse</v>
      </c>
      <c r="AJ16" s="773"/>
      <c r="AK16" s="773"/>
      <c r="AL16" s="773"/>
      <c r="AM16" s="773" t="s">
        <v>790</v>
      </c>
      <c r="AN16" s="773"/>
      <c r="AO16" s="773" t="s">
        <v>625</v>
      </c>
      <c r="AP16" s="773"/>
      <c r="AQ16" s="10"/>
      <c r="AR16" s="937" t="s">
        <v>925</v>
      </c>
      <c r="AS16" s="774"/>
      <c r="AT16" s="769"/>
      <c r="AU16" s="769"/>
      <c r="AV16" s="775"/>
      <c r="AW16" s="776"/>
      <c r="AX16" s="777"/>
      <c r="AY16" s="781"/>
      <c r="AZ16" s="778"/>
      <c r="BA16" s="779"/>
      <c r="BB16" s="779"/>
      <c r="BC16" s="783"/>
      <c r="BD16" s="781"/>
      <c r="BE16" s="781"/>
      <c r="BF16" s="778"/>
      <c r="BG16" s="779"/>
      <c r="BH16" s="779"/>
      <c r="BI16" s="972"/>
      <c r="BJ16" s="795"/>
      <c r="BK16" s="795"/>
      <c r="BL16" s="780"/>
      <c r="BM16" s="779"/>
      <c r="BN16" s="779"/>
      <c r="BO16" s="776"/>
      <c r="BP16" s="777"/>
      <c r="BQ16" s="777"/>
      <c r="BR16" s="780"/>
      <c r="BS16" s="779"/>
      <c r="BT16" s="779"/>
      <c r="BU16" s="776"/>
      <c r="BV16" s="777"/>
      <c r="BW16" s="777"/>
      <c r="BX16" s="780"/>
      <c r="BY16" s="779"/>
      <c r="BZ16" s="779"/>
      <c r="CA16" s="776"/>
      <c r="CB16" s="777"/>
      <c r="CC16" s="777"/>
      <c r="CD16" s="780"/>
      <c r="CE16" s="779"/>
      <c r="CF16" s="779"/>
      <c r="CG16" s="776"/>
      <c r="CH16" s="777"/>
      <c r="CI16" s="777"/>
      <c r="CJ16" s="780"/>
      <c r="CK16" s="779"/>
      <c r="CL16" s="779"/>
      <c r="CM16" s="776"/>
      <c r="CN16" s="777"/>
      <c r="CO16" s="777"/>
      <c r="CP16" s="780"/>
      <c r="CQ16" s="779"/>
      <c r="CR16" s="779"/>
      <c r="CS16" s="776"/>
      <c r="CT16" s="777"/>
      <c r="CU16" s="777"/>
      <c r="CV16" s="780"/>
      <c r="CW16" s="779"/>
      <c r="CX16" s="779"/>
      <c r="CY16" s="776"/>
      <c r="CZ16" s="777"/>
      <c r="DA16" s="781"/>
      <c r="DB16" s="778"/>
      <c r="DC16" s="782"/>
      <c r="DD16" s="782"/>
      <c r="DE16" s="783"/>
      <c r="DF16" s="781"/>
      <c r="DG16" s="777"/>
      <c r="DH16" s="780"/>
      <c r="DI16" s="779"/>
      <c r="DJ16" s="779"/>
      <c r="DK16" s="776"/>
      <c r="DL16" s="777"/>
      <c r="DM16" s="781"/>
      <c r="DN16" s="778"/>
      <c r="DO16" s="782"/>
      <c r="DP16" s="782"/>
      <c r="DQ16" s="784"/>
      <c r="DR16" s="785"/>
      <c r="DS16" s="785"/>
      <c r="DT16" s="787"/>
      <c r="DU16" s="788"/>
      <c r="DV16" s="788"/>
      <c r="DW16" s="789"/>
      <c r="DX16" s="786"/>
      <c r="DY16" s="785"/>
      <c r="DZ16" s="790"/>
      <c r="EA16" s="791"/>
      <c r="EB16" s="791"/>
      <c r="EC16" s="784"/>
      <c r="ED16" s="785"/>
      <c r="EE16" s="786"/>
      <c r="EF16" s="787"/>
      <c r="EG16" s="788"/>
      <c r="EH16" s="788"/>
      <c r="EI16" s="789"/>
      <c r="EJ16" s="786"/>
      <c r="EK16" s="785"/>
      <c r="EL16" s="790"/>
      <c r="EM16" s="791"/>
      <c r="EN16" s="791"/>
      <c r="EO16" s="784"/>
      <c r="EP16" s="785"/>
      <c r="EQ16" s="786"/>
      <c r="ER16" s="787"/>
      <c r="ES16" s="788"/>
      <c r="ET16" s="788"/>
      <c r="EU16" s="789"/>
      <c r="EV16" s="786"/>
      <c r="EW16" s="785"/>
      <c r="EX16" s="790"/>
      <c r="EY16" s="791"/>
      <c r="EZ16" s="791"/>
      <c r="FA16" s="784"/>
      <c r="FB16" s="785"/>
      <c r="FC16" s="786"/>
      <c r="FD16" s="787"/>
      <c r="FE16" s="788"/>
      <c r="FF16" s="788"/>
      <c r="FG16" s="789"/>
      <c r="FH16" s="786"/>
      <c r="FI16" s="785"/>
      <c r="FJ16" s="790"/>
      <c r="FK16" s="791"/>
      <c r="FL16" s="791"/>
      <c r="FM16" s="784"/>
      <c r="FN16" s="785"/>
      <c r="FO16" s="786"/>
      <c r="FP16" s="787"/>
      <c r="FQ16" s="788"/>
      <c r="FR16" s="788"/>
      <c r="FS16" s="776"/>
      <c r="FT16" s="777"/>
      <c r="FU16" s="781"/>
      <c r="FV16" s="778"/>
      <c r="FW16" s="779"/>
      <c r="FX16" s="779"/>
      <c r="FY16" s="783"/>
      <c r="FZ16" s="781"/>
      <c r="GA16" s="777"/>
      <c r="GB16" s="780"/>
      <c r="GC16" s="779"/>
      <c r="GD16" s="779"/>
      <c r="GE16" s="776"/>
      <c r="GF16" s="777"/>
      <c r="GG16" s="781"/>
      <c r="GH16" s="778"/>
      <c r="GI16" s="782"/>
      <c r="GJ16" s="782"/>
      <c r="GK16" s="783"/>
      <c r="GL16" s="781"/>
      <c r="GM16" s="777"/>
      <c r="GN16" s="780"/>
      <c r="GO16" s="779"/>
      <c r="GP16" s="779"/>
      <c r="GQ16" s="776"/>
      <c r="GR16" s="777"/>
      <c r="GS16" s="781"/>
      <c r="GT16" s="778"/>
      <c r="GU16" s="782"/>
      <c r="GV16" s="782"/>
      <c r="GW16" s="783"/>
      <c r="GX16" s="781"/>
      <c r="GY16" s="777"/>
      <c r="GZ16" s="780"/>
      <c r="HA16" s="779"/>
      <c r="HB16" s="779"/>
      <c r="HC16" s="776"/>
      <c r="HD16" s="777"/>
      <c r="HE16" s="781"/>
      <c r="HF16" s="778"/>
      <c r="HG16" s="782"/>
      <c r="HH16" s="782"/>
      <c r="HI16" s="783"/>
      <c r="HJ16" s="781"/>
      <c r="HK16" s="777"/>
      <c r="HL16" s="780"/>
      <c r="HM16" s="779"/>
      <c r="HN16" s="779"/>
      <c r="HO16" s="776"/>
      <c r="HP16" s="777"/>
      <c r="HQ16" s="781"/>
      <c r="HR16" s="778"/>
      <c r="HS16" s="782"/>
      <c r="HT16" s="782"/>
      <c r="HU16" s="783"/>
      <c r="HV16" s="781"/>
      <c r="HW16" s="777"/>
      <c r="HX16" s="780"/>
      <c r="HY16" s="779"/>
      <c r="HZ16" s="779"/>
      <c r="IA16" s="776"/>
      <c r="IB16" s="777"/>
      <c r="IC16" s="781"/>
      <c r="ID16" s="778"/>
      <c r="IE16" s="779"/>
      <c r="IF16" s="779"/>
      <c r="IG16" s="783"/>
      <c r="IH16" s="781"/>
      <c r="II16" s="777"/>
      <c r="IJ16" s="780"/>
      <c r="IK16" s="779"/>
      <c r="IL16" s="779"/>
      <c r="IM16" s="776"/>
      <c r="IN16" s="777"/>
      <c r="IO16" s="781"/>
      <c r="IP16" s="778"/>
      <c r="IQ16" s="779"/>
      <c r="IR16" s="779"/>
      <c r="IS16" s="783"/>
      <c r="IT16" s="781"/>
      <c r="IU16" s="777"/>
      <c r="IV16" s="780"/>
      <c r="IW16" s="779"/>
      <c r="IX16" s="779"/>
      <c r="IY16" s="776"/>
      <c r="IZ16" s="777"/>
      <c r="JA16" s="781"/>
      <c r="JB16" s="778"/>
      <c r="JC16" s="779"/>
      <c r="JD16" s="779"/>
      <c r="JE16" s="783"/>
      <c r="JF16" s="781"/>
      <c r="JG16" s="777"/>
      <c r="JH16" s="780"/>
      <c r="JI16" s="779"/>
      <c r="JJ16" s="779"/>
      <c r="JK16" s="776"/>
      <c r="JL16" s="777"/>
      <c r="JM16" s="781"/>
      <c r="JN16" s="778"/>
      <c r="JO16" s="782"/>
      <c r="JP16" s="782"/>
      <c r="JQ16" s="783"/>
      <c r="JR16" s="781"/>
      <c r="JS16" s="777"/>
      <c r="JT16" s="780"/>
      <c r="JU16" s="779"/>
      <c r="JV16" s="779"/>
      <c r="JW16" s="776"/>
      <c r="JX16" s="777"/>
      <c r="JY16" s="777"/>
      <c r="JZ16" s="780"/>
      <c r="KA16" s="782"/>
      <c r="KB16" s="782"/>
      <c r="KC16" s="776"/>
      <c r="KD16" s="777"/>
      <c r="KE16" s="777"/>
      <c r="KF16" s="780"/>
      <c r="KG16" s="782"/>
      <c r="KH16" s="782"/>
      <c r="KI16" s="776"/>
      <c r="KJ16" s="777"/>
      <c r="KK16" s="777"/>
      <c r="KL16" s="780"/>
      <c r="KM16" s="782"/>
      <c r="KN16" s="782"/>
      <c r="KO16" s="776"/>
      <c r="KP16" s="777"/>
      <c r="KQ16" s="777"/>
      <c r="KR16" s="780"/>
      <c r="KS16" s="779"/>
      <c r="KT16" s="779"/>
      <c r="KU16" s="776"/>
      <c r="KV16" s="777"/>
      <c r="KW16" s="777"/>
      <c r="KX16" s="780"/>
      <c r="KY16" s="782"/>
      <c r="KZ16" s="782"/>
      <c r="LA16" s="776"/>
      <c r="LB16" s="777"/>
      <c r="LC16" s="777"/>
      <c r="LD16" s="780"/>
      <c r="LE16" s="779"/>
      <c r="LF16" s="779"/>
      <c r="LG16" s="776"/>
      <c r="LH16" s="777"/>
      <c r="LI16" s="777"/>
      <c r="LJ16" s="780"/>
      <c r="LK16" s="779"/>
      <c r="LL16" s="779"/>
      <c r="LM16" s="776"/>
      <c r="LN16" s="777"/>
      <c r="LO16" s="777"/>
      <c r="LP16" s="780"/>
      <c r="LQ16" s="782"/>
      <c r="LR16" s="782"/>
      <c r="LS16" s="776"/>
      <c r="LT16" s="777"/>
      <c r="LU16" s="777"/>
      <c r="LV16" s="780"/>
      <c r="LW16" s="779"/>
      <c r="LX16" s="779"/>
      <c r="LY16" s="776"/>
      <c r="LZ16" s="777"/>
      <c r="MA16" s="777"/>
      <c r="MB16" s="780"/>
      <c r="MC16" s="782"/>
      <c r="MD16" s="782"/>
      <c r="ME16" s="776"/>
      <c r="MF16" s="777"/>
      <c r="MG16" s="777"/>
      <c r="MH16" s="780"/>
      <c r="MI16" s="782"/>
      <c r="MJ16" s="782"/>
      <c r="MK16" s="776"/>
      <c r="ML16" s="777"/>
      <c r="MM16" s="777"/>
      <c r="MN16" s="780"/>
      <c r="MO16" s="782"/>
      <c r="MP16" s="782"/>
      <c r="MQ16" s="776"/>
      <c r="MR16" s="777"/>
      <c r="MS16" s="777">
        <v>2</v>
      </c>
      <c r="MT16" s="780"/>
      <c r="MU16" s="779"/>
      <c r="MV16" s="779"/>
      <c r="MW16" s="776"/>
      <c r="MX16" s="777"/>
      <c r="MY16" s="777"/>
      <c r="MZ16" s="780"/>
      <c r="NA16" s="779"/>
      <c r="NB16" s="779"/>
      <c r="NC16" s="776"/>
      <c r="ND16" s="777"/>
      <c r="NE16" s="777"/>
      <c r="NF16" s="780"/>
      <c r="NG16" s="779"/>
      <c r="NH16" s="779"/>
      <c r="NI16" s="776"/>
      <c r="NJ16" s="777"/>
      <c r="NK16" s="777"/>
      <c r="NL16" s="780"/>
      <c r="NM16" s="782"/>
      <c r="NN16" s="782"/>
      <c r="NO16" s="776"/>
      <c r="NP16" s="777"/>
      <c r="NQ16" s="777"/>
      <c r="NR16" s="780"/>
      <c r="NS16" s="776"/>
      <c r="NT16" s="777"/>
      <c r="NU16" s="777"/>
      <c r="NV16" s="780"/>
      <c r="NW16" s="776"/>
      <c r="NX16" s="777"/>
      <c r="NY16" s="777"/>
      <c r="NZ16" s="792"/>
      <c r="OA16" s="776"/>
      <c r="OB16" s="777"/>
      <c r="OC16" s="777"/>
      <c r="OD16" s="780"/>
      <c r="OE16" s="776"/>
      <c r="OF16" s="777"/>
      <c r="OG16" s="777"/>
      <c r="OH16" s="780"/>
      <c r="OI16" s="776"/>
      <c r="OJ16" s="777"/>
      <c r="OK16" s="777"/>
      <c r="OL16" s="780"/>
      <c r="OM16" s="776"/>
      <c r="ON16" s="777"/>
      <c r="OO16" s="777"/>
      <c r="OP16" s="780"/>
      <c r="OQ16" s="776"/>
      <c r="OR16" s="777"/>
      <c r="OS16" s="777"/>
      <c r="OT16" s="780"/>
      <c r="OU16" s="776"/>
      <c r="OV16" s="777"/>
      <c r="OW16" s="777"/>
      <c r="OX16" s="780"/>
      <c r="OY16" s="776"/>
      <c r="OZ16" s="777"/>
      <c r="PA16" s="777"/>
      <c r="PB16" s="780"/>
      <c r="PC16" s="776"/>
      <c r="PD16" s="777"/>
      <c r="PE16" s="777"/>
      <c r="PF16" s="780"/>
    </row>
    <row r="17" spans="1:424" ht="15" hidden="1" customHeight="1" x14ac:dyDescent="0.25">
      <c r="A17" s="769"/>
      <c r="B17" s="769"/>
      <c r="C17" s="769"/>
      <c r="D17" s="770"/>
      <c r="E17" s="769"/>
      <c r="F17" s="769"/>
      <c r="G17" s="769"/>
      <c r="H17" s="769"/>
      <c r="I17" s="769"/>
      <c r="J17" s="769"/>
      <c r="K17" s="771"/>
      <c r="L17" s="769"/>
      <c r="M17" s="769"/>
      <c r="N17" s="769"/>
      <c r="O17" s="769"/>
      <c r="P17" s="769"/>
      <c r="Q17" s="769"/>
      <c r="R17" s="769"/>
      <c r="S17" s="769"/>
      <c r="T17" s="816"/>
      <c r="U17" s="816"/>
      <c r="V17" s="816"/>
      <c r="W17" s="816"/>
      <c r="X17" s="769"/>
      <c r="Y17" s="769">
        <f>IF(AND(AJ17="",AK17="",AL17="",AN17="",AO17="",OR(AP17="",AP17=Dropdown!$AM$12,AP17=Dropdown!$AM$11)),1,0)</f>
        <v>0</v>
      </c>
      <c r="Z17" s="769">
        <f t="shared" si="3"/>
        <v>0</v>
      </c>
      <c r="AA17" s="769">
        <f t="shared" si="4"/>
        <v>0</v>
      </c>
      <c r="AB17" s="769">
        <f t="shared" si="5"/>
        <v>0</v>
      </c>
      <c r="AC17" s="769"/>
      <c r="AD17" s="772" t="str">
        <f>IF(OR(T17&lt;&gt;"",U17&lt;&gt;""),Dropdown!$A$4,IF(OR(V17&lt;&gt;"",W17&lt;&gt;""),Dropdown!$A$5,Dropdown!$A$3))</f>
        <v>Residential</v>
      </c>
      <c r="AE17" s="773" t="s">
        <v>615</v>
      </c>
      <c r="AF17" s="773"/>
      <c r="AG17" s="925"/>
      <c r="AH17" s="773"/>
      <c r="AI17" s="773"/>
      <c r="AJ17" s="773"/>
      <c r="AK17" s="773"/>
      <c r="AL17" s="773"/>
      <c r="AM17" s="773"/>
      <c r="AN17" s="773"/>
      <c r="AO17" s="773"/>
      <c r="AP17" s="925" t="s">
        <v>552</v>
      </c>
      <c r="AQ17" s="769"/>
      <c r="AR17" s="937" t="s">
        <v>922</v>
      </c>
      <c r="AS17" s="926">
        <v>1</v>
      </c>
      <c r="AT17" s="769"/>
      <c r="AU17" s="769"/>
      <c r="AV17" s="775"/>
      <c r="AW17" s="776"/>
      <c r="AX17" s="777"/>
      <c r="AY17" s="777"/>
      <c r="AZ17" s="778"/>
      <c r="BA17" s="779"/>
      <c r="BB17" s="779"/>
      <c r="BC17" s="776"/>
      <c r="BD17" s="777"/>
      <c r="BE17" s="777"/>
      <c r="BF17" s="780"/>
      <c r="BG17" s="779"/>
      <c r="BH17" s="779"/>
      <c r="BI17" s="776"/>
      <c r="BJ17" s="777"/>
      <c r="BK17" s="777"/>
      <c r="BL17" s="780"/>
      <c r="BM17" s="779"/>
      <c r="BN17" s="779"/>
      <c r="BO17" s="776"/>
      <c r="BP17" s="777"/>
      <c r="BQ17" s="777"/>
      <c r="BR17" s="780"/>
      <c r="BS17" s="779"/>
      <c r="BT17" s="779"/>
      <c r="BU17" s="776"/>
      <c r="BV17" s="777"/>
      <c r="BW17" s="777"/>
      <c r="BX17" s="780"/>
      <c r="BY17" s="779"/>
      <c r="BZ17" s="779"/>
      <c r="CA17" s="776"/>
      <c r="CB17" s="777"/>
      <c r="CC17" s="777"/>
      <c r="CD17" s="780"/>
      <c r="CE17" s="779"/>
      <c r="CF17" s="779"/>
      <c r="CG17" s="776"/>
      <c r="CH17" s="777"/>
      <c r="CI17" s="777"/>
      <c r="CJ17" s="780"/>
      <c r="CK17" s="779"/>
      <c r="CL17" s="779"/>
      <c r="CM17" s="776"/>
      <c r="CN17" s="777"/>
      <c r="CO17" s="777">
        <v>74</v>
      </c>
      <c r="CP17" s="780"/>
      <c r="CQ17" s="779"/>
      <c r="CR17" s="779"/>
      <c r="CS17" s="776">
        <v>30</v>
      </c>
      <c r="CT17" s="777">
        <v>41</v>
      </c>
      <c r="CU17" s="777">
        <f>AVERAGE(CS17:CT17)</f>
        <v>35.5</v>
      </c>
      <c r="CV17" s="780"/>
      <c r="CW17" s="779"/>
      <c r="CX17" s="779"/>
      <c r="CY17" s="776">
        <v>6</v>
      </c>
      <c r="CZ17" s="777">
        <v>23</v>
      </c>
      <c r="DA17" s="781">
        <f>AVERAGE(CY17:CZ17)</f>
        <v>14.5</v>
      </c>
      <c r="DB17" s="778"/>
      <c r="DC17" s="782"/>
      <c r="DD17" s="782"/>
      <c r="DE17" s="783">
        <v>17</v>
      </c>
      <c r="DF17" s="781">
        <v>40</v>
      </c>
      <c r="DG17" s="777">
        <f>AVERAGE(DE17:DF17)</f>
        <v>28.5</v>
      </c>
      <c r="DH17" s="780"/>
      <c r="DI17" s="779"/>
      <c r="DJ17" s="779"/>
      <c r="DK17" s="776"/>
      <c r="DL17" s="777"/>
      <c r="DM17" s="795">
        <v>0.25</v>
      </c>
      <c r="DN17" s="778"/>
      <c r="DO17" s="782"/>
      <c r="DP17" s="782"/>
      <c r="DQ17" s="784"/>
      <c r="DR17" s="785"/>
      <c r="DS17" s="786"/>
      <c r="DT17" s="787"/>
      <c r="DU17" s="788"/>
      <c r="DV17" s="788"/>
      <c r="DW17" s="789"/>
      <c r="DX17" s="786"/>
      <c r="DY17" s="785"/>
      <c r="DZ17" s="790"/>
      <c r="EA17" s="791"/>
      <c r="EB17" s="791"/>
      <c r="EC17" s="784"/>
      <c r="ED17" s="785"/>
      <c r="EE17" s="786"/>
      <c r="EF17" s="787"/>
      <c r="EG17" s="788"/>
      <c r="EH17" s="788"/>
      <c r="EI17" s="789"/>
      <c r="EJ17" s="786"/>
      <c r="EK17" s="785"/>
      <c r="EL17" s="790"/>
      <c r="EM17" s="791"/>
      <c r="EN17" s="791"/>
      <c r="EO17" s="784"/>
      <c r="EP17" s="785"/>
      <c r="EQ17" s="786"/>
      <c r="ER17" s="787"/>
      <c r="ES17" s="788"/>
      <c r="ET17" s="788"/>
      <c r="EU17" s="789"/>
      <c r="EV17" s="786"/>
      <c r="EW17" s="785">
        <v>12.6</v>
      </c>
      <c r="EX17" s="790"/>
      <c r="EY17" s="791"/>
      <c r="EZ17" s="791"/>
      <c r="FA17" s="784"/>
      <c r="FB17" s="785"/>
      <c r="FC17" s="786"/>
      <c r="FD17" s="787"/>
      <c r="FE17" s="788"/>
      <c r="FF17" s="788"/>
      <c r="FG17" s="789">
        <v>4.9000000000000004</v>
      </c>
      <c r="FH17" s="786">
        <v>16</v>
      </c>
      <c r="FI17" s="785">
        <v>8.9</v>
      </c>
      <c r="FJ17" s="790"/>
      <c r="FK17" s="791"/>
      <c r="FL17" s="791"/>
      <c r="FM17" s="784"/>
      <c r="FN17" s="785"/>
      <c r="FO17" s="786">
        <v>5.0999999999999996</v>
      </c>
      <c r="FP17" s="787"/>
      <c r="FQ17" s="788"/>
      <c r="FR17" s="788"/>
      <c r="FS17" s="776"/>
      <c r="FT17" s="777"/>
      <c r="FU17" s="781"/>
      <c r="FV17" s="778"/>
      <c r="FW17" s="779"/>
      <c r="FX17" s="779"/>
      <c r="FY17" s="783"/>
      <c r="FZ17" s="781"/>
      <c r="GA17" s="777"/>
      <c r="GB17" s="780"/>
      <c r="GC17" s="779"/>
      <c r="GD17" s="779"/>
      <c r="GE17" s="776"/>
      <c r="GF17" s="777"/>
      <c r="GG17" s="781"/>
      <c r="GH17" s="778"/>
      <c r="GI17" s="782"/>
      <c r="GJ17" s="782"/>
      <c r="GK17" s="783"/>
      <c r="GL17" s="781"/>
      <c r="GM17" s="777"/>
      <c r="GN17" s="780"/>
      <c r="GO17" s="779"/>
      <c r="GP17" s="779"/>
      <c r="GQ17" s="776"/>
      <c r="GR17" s="777"/>
      <c r="GS17" s="781"/>
      <c r="GT17" s="778"/>
      <c r="GU17" s="782"/>
      <c r="GV17" s="782"/>
      <c r="GW17" s="783"/>
      <c r="GX17" s="781"/>
      <c r="GY17" s="777">
        <v>20.7</v>
      </c>
      <c r="GZ17" s="780"/>
      <c r="HA17" s="779"/>
      <c r="HB17" s="779"/>
      <c r="HC17" s="776"/>
      <c r="HD17" s="777"/>
      <c r="HE17" s="781"/>
      <c r="HF17" s="778"/>
      <c r="HG17" s="782"/>
      <c r="HH17" s="782"/>
      <c r="HI17" s="783">
        <v>3.8</v>
      </c>
      <c r="HJ17" s="781">
        <v>25.6</v>
      </c>
      <c r="HK17" s="777">
        <v>15.3</v>
      </c>
      <c r="HL17" s="780"/>
      <c r="HM17" s="779"/>
      <c r="HN17" s="779"/>
      <c r="HO17" s="776"/>
      <c r="HP17" s="777"/>
      <c r="HQ17" s="781">
        <v>12.8</v>
      </c>
      <c r="HR17" s="778"/>
      <c r="HS17" s="782"/>
      <c r="HT17" s="782"/>
      <c r="HU17" s="783"/>
      <c r="HV17" s="781"/>
      <c r="HW17" s="777">
        <v>6.4</v>
      </c>
      <c r="HX17" s="780"/>
      <c r="HY17" s="779"/>
      <c r="HZ17" s="779"/>
      <c r="IA17" s="776"/>
      <c r="IB17" s="777"/>
      <c r="IC17" s="781"/>
      <c r="ID17" s="778"/>
      <c r="IE17" s="779"/>
      <c r="IF17" s="779"/>
      <c r="IG17" s="783"/>
      <c r="IH17" s="781"/>
      <c r="II17" s="777"/>
      <c r="IJ17" s="780"/>
      <c r="IK17" s="779"/>
      <c r="IL17" s="779"/>
      <c r="IM17" s="776"/>
      <c r="IN17" s="777"/>
      <c r="IO17" s="781"/>
      <c r="IP17" s="778"/>
      <c r="IQ17" s="779"/>
      <c r="IR17" s="779"/>
      <c r="IS17" s="783"/>
      <c r="IT17" s="781"/>
      <c r="IU17" s="777"/>
      <c r="IV17" s="780"/>
      <c r="IW17" s="779"/>
      <c r="IX17" s="779"/>
      <c r="IY17" s="776"/>
      <c r="IZ17" s="777"/>
      <c r="JA17" s="781"/>
      <c r="JB17" s="778"/>
      <c r="JC17" s="779"/>
      <c r="JD17" s="779"/>
      <c r="JE17" s="783"/>
      <c r="JF17" s="781"/>
      <c r="JG17" s="777"/>
      <c r="JH17" s="780"/>
      <c r="JI17" s="779"/>
      <c r="JJ17" s="779"/>
      <c r="JK17" s="776"/>
      <c r="JL17" s="777"/>
      <c r="JM17" s="781"/>
      <c r="JN17" s="778"/>
      <c r="JO17" s="782"/>
      <c r="JP17" s="782"/>
      <c r="JQ17" s="783"/>
      <c r="JR17" s="781"/>
      <c r="JS17" s="777">
        <v>0.54</v>
      </c>
      <c r="JT17" s="780"/>
      <c r="JU17" s="779"/>
      <c r="JV17" s="779"/>
      <c r="JW17" s="776"/>
      <c r="JX17" s="777"/>
      <c r="JY17" s="777"/>
      <c r="JZ17" s="780"/>
      <c r="KA17" s="782"/>
      <c r="KB17" s="782"/>
      <c r="KC17" s="776">
        <v>0.31</v>
      </c>
      <c r="KD17" s="777">
        <v>0.37</v>
      </c>
      <c r="KE17" s="777">
        <v>0.36</v>
      </c>
      <c r="KF17" s="780"/>
      <c r="KG17" s="782"/>
      <c r="KH17" s="782"/>
      <c r="KI17" s="776"/>
      <c r="KJ17" s="777"/>
      <c r="KK17" s="777">
        <v>0.28000000000000003</v>
      </c>
      <c r="KL17" s="780"/>
      <c r="KM17" s="782"/>
      <c r="KN17" s="782"/>
      <c r="KO17" s="776"/>
      <c r="KP17" s="777"/>
      <c r="KQ17" s="777"/>
      <c r="KR17" s="780"/>
      <c r="KS17" s="779"/>
      <c r="KT17" s="779"/>
      <c r="KU17" s="776"/>
      <c r="KV17" s="777"/>
      <c r="KW17" s="777"/>
      <c r="KX17" s="780"/>
      <c r="KY17" s="782"/>
      <c r="KZ17" s="782"/>
      <c r="LA17" s="776"/>
      <c r="LB17" s="777"/>
      <c r="LC17" s="777"/>
      <c r="LD17" s="780"/>
      <c r="LE17" s="779"/>
      <c r="LF17" s="779"/>
      <c r="LG17" s="776"/>
      <c r="LH17" s="777"/>
      <c r="LI17" s="777"/>
      <c r="LJ17" s="780"/>
      <c r="LK17" s="779"/>
      <c r="LL17" s="779"/>
      <c r="LM17" s="776"/>
      <c r="LN17" s="777"/>
      <c r="LO17" s="777"/>
      <c r="LP17" s="780"/>
      <c r="LQ17" s="782"/>
      <c r="LR17" s="782"/>
      <c r="LS17" s="776"/>
      <c r="LT17" s="777"/>
      <c r="LU17" s="777">
        <v>0.16</v>
      </c>
      <c r="LV17" s="780"/>
      <c r="LW17" s="779"/>
      <c r="LX17" s="779"/>
      <c r="LY17" s="776"/>
      <c r="LZ17" s="777"/>
      <c r="MA17" s="777"/>
      <c r="MB17" s="780"/>
      <c r="MC17" s="782"/>
      <c r="MD17" s="782"/>
      <c r="ME17" s="776">
        <v>0.06</v>
      </c>
      <c r="MF17" s="777">
        <v>0.09</v>
      </c>
      <c r="MG17" s="777">
        <v>7.2999999999999995E-2</v>
      </c>
      <c r="MH17" s="780"/>
      <c r="MI17" s="782"/>
      <c r="MJ17" s="782"/>
      <c r="MK17" s="776"/>
      <c r="ML17" s="777"/>
      <c r="MM17" s="777">
        <v>0.2</v>
      </c>
      <c r="MN17" s="780"/>
      <c r="MO17" s="782"/>
      <c r="MP17" s="782"/>
      <c r="MQ17" s="776"/>
      <c r="MR17" s="777"/>
      <c r="MS17" s="777"/>
      <c r="MT17" s="780"/>
      <c r="MU17" s="779"/>
      <c r="MV17" s="779"/>
      <c r="MW17" s="776"/>
      <c r="MX17" s="777"/>
      <c r="MY17" s="777"/>
      <c r="MZ17" s="780"/>
      <c r="NA17" s="779"/>
      <c r="NB17" s="779"/>
      <c r="NC17" s="776"/>
      <c r="ND17" s="777"/>
      <c r="NE17" s="777"/>
      <c r="NF17" s="780"/>
      <c r="NG17" s="779"/>
      <c r="NH17" s="779"/>
      <c r="NI17" s="776"/>
      <c r="NJ17" s="777"/>
      <c r="NK17" s="777"/>
      <c r="NL17" s="780"/>
      <c r="NM17" s="782"/>
      <c r="NN17" s="782"/>
      <c r="NO17" s="776"/>
      <c r="NP17" s="777"/>
      <c r="NQ17" s="777"/>
      <c r="NR17" s="780"/>
      <c r="NS17" s="776"/>
      <c r="NT17" s="777"/>
      <c r="NU17" s="777"/>
      <c r="NV17" s="780"/>
      <c r="NW17" s="776"/>
      <c r="NX17" s="777"/>
      <c r="NY17" s="777"/>
      <c r="NZ17" s="792"/>
      <c r="OA17" s="776"/>
      <c r="OB17" s="777"/>
      <c r="OC17" s="777"/>
      <c r="OD17" s="780"/>
      <c r="OE17" s="776"/>
      <c r="OF17" s="777"/>
      <c r="OG17" s="777"/>
      <c r="OH17" s="780"/>
      <c r="OI17" s="776"/>
      <c r="OJ17" s="777"/>
      <c r="OK17" s="777"/>
      <c r="OL17" s="780"/>
      <c r="OM17" s="776"/>
      <c r="ON17" s="777"/>
      <c r="OO17" s="777"/>
      <c r="OP17" s="780"/>
      <c r="OQ17" s="776"/>
      <c r="OR17" s="777"/>
      <c r="OS17" s="777"/>
      <c r="OT17" s="780"/>
      <c r="OU17" s="776"/>
      <c r="OV17" s="777"/>
      <c r="OW17" s="777"/>
      <c r="OX17" s="780"/>
      <c r="OY17" s="776"/>
      <c r="OZ17" s="777"/>
      <c r="PA17" s="777"/>
      <c r="PB17" s="780"/>
      <c r="PC17" s="776"/>
      <c r="PD17" s="777"/>
      <c r="PE17" s="777"/>
      <c r="PF17" s="780"/>
    </row>
    <row r="18" spans="1:424" ht="15" hidden="1" customHeight="1" x14ac:dyDescent="0.25">
      <c r="A18" s="769"/>
      <c r="B18" s="769"/>
      <c r="C18" s="769"/>
      <c r="D18" s="770"/>
      <c r="E18" s="769"/>
      <c r="F18" s="769"/>
      <c r="G18" s="769"/>
      <c r="H18" s="769"/>
      <c r="I18" s="769"/>
      <c r="J18" s="769"/>
      <c r="K18" s="771"/>
      <c r="L18" s="769"/>
      <c r="M18" s="769"/>
      <c r="N18" s="769"/>
      <c r="O18" s="769"/>
      <c r="P18" s="769"/>
      <c r="Q18" s="769"/>
      <c r="R18" s="769"/>
      <c r="S18" s="769"/>
      <c r="T18" s="941"/>
      <c r="U18" s="941"/>
      <c r="V18" s="816"/>
      <c r="W18" s="816"/>
      <c r="X18" s="769"/>
      <c r="Y18" s="769">
        <f>IF(AND(AJ18="",AK18="",AL18="",AN18="",AO18="",OR(AP18="",AP18=Dropdown!$AM$12,AP18=Dropdown!$AM$11)),1,0)</f>
        <v>0</v>
      </c>
      <c r="Z18" s="769">
        <f t="shared" si="3"/>
        <v>1</v>
      </c>
      <c r="AA18" s="769">
        <f t="shared" si="4"/>
        <v>0</v>
      </c>
      <c r="AB18" s="769">
        <f t="shared" si="5"/>
        <v>0</v>
      </c>
      <c r="AC18" s="769"/>
      <c r="AD18" s="772" t="str">
        <f>IF(OR(T18&lt;&gt;"",U18&lt;&gt;""),Dropdown!$A$4,IF(OR(V18&lt;&gt;"",W18&lt;&gt;""),Dropdown!$A$5,Dropdown!$A$3))</f>
        <v>Residential</v>
      </c>
      <c r="AE18" s="773" t="s">
        <v>634</v>
      </c>
      <c r="AF18" s="773" t="str">
        <f>VLOOKUP(AG18,Dropdown!$N$3:$R$62,2,FALSE)</f>
        <v>SSA</v>
      </c>
      <c r="AG18" s="925" t="s">
        <v>29</v>
      </c>
      <c r="AH18" s="925" t="s">
        <v>30</v>
      </c>
      <c r="AI18" s="925" t="s">
        <v>619</v>
      </c>
      <c r="AJ18" s="925" t="s">
        <v>776</v>
      </c>
      <c r="AK18" s="773"/>
      <c r="AL18" s="773"/>
      <c r="AM18" s="773"/>
      <c r="AN18" s="773" t="s">
        <v>636</v>
      </c>
      <c r="AO18" s="773"/>
      <c r="AP18" s="773"/>
      <c r="AQ18" s="1003" t="s">
        <v>908</v>
      </c>
      <c r="AR18" s="937" t="s">
        <v>907</v>
      </c>
      <c r="AS18" s="774"/>
      <c r="AT18" s="769"/>
      <c r="AU18" s="769"/>
      <c r="AV18" s="775"/>
      <c r="AW18" s="776"/>
      <c r="AX18" s="777"/>
      <c r="AY18" s="777">
        <v>83</v>
      </c>
      <c r="AZ18" s="778"/>
      <c r="BA18" s="779"/>
      <c r="BB18" s="779"/>
      <c r="BC18" s="776"/>
      <c r="BD18" s="777"/>
      <c r="BE18" s="777"/>
      <c r="BF18" s="780"/>
      <c r="BG18" s="779"/>
      <c r="BH18" s="779"/>
      <c r="BI18" s="776"/>
      <c r="BJ18" s="777"/>
      <c r="BK18" s="777"/>
      <c r="BL18" s="780"/>
      <c r="BM18" s="779"/>
      <c r="BN18" s="779"/>
      <c r="BO18" s="776"/>
      <c r="BP18" s="777"/>
      <c r="BQ18" s="777">
        <v>22</v>
      </c>
      <c r="BR18" s="780"/>
      <c r="BS18" s="779"/>
      <c r="BT18" s="779"/>
      <c r="BU18" s="776"/>
      <c r="BV18" s="777"/>
      <c r="BW18" s="777"/>
      <c r="BX18" s="780"/>
      <c r="BY18" s="779"/>
      <c r="BZ18" s="779"/>
      <c r="CA18" s="776"/>
      <c r="CB18" s="777"/>
      <c r="CC18" s="777"/>
      <c r="CD18" s="780"/>
      <c r="CE18" s="779"/>
      <c r="CF18" s="779"/>
      <c r="CG18" s="776"/>
      <c r="CH18" s="777"/>
      <c r="CI18" s="777"/>
      <c r="CJ18" s="780"/>
      <c r="CK18" s="779"/>
      <c r="CL18" s="779"/>
      <c r="CM18" s="776"/>
      <c r="CN18" s="777"/>
      <c r="CO18" s="777">
        <f>2.5+23+35</f>
        <v>60.5</v>
      </c>
      <c r="CP18" s="780"/>
      <c r="CQ18" s="779"/>
      <c r="CR18" s="779"/>
      <c r="CS18" s="776"/>
      <c r="CT18" s="777"/>
      <c r="CU18" s="777">
        <v>35</v>
      </c>
      <c r="CV18" s="780"/>
      <c r="CW18" s="779"/>
      <c r="CX18" s="779"/>
      <c r="CY18" s="776"/>
      <c r="CZ18" s="777"/>
      <c r="DA18" s="781">
        <v>2.5</v>
      </c>
      <c r="DB18" s="778"/>
      <c r="DC18" s="782"/>
      <c r="DD18" s="782"/>
      <c r="DE18" s="783"/>
      <c r="DF18" s="781"/>
      <c r="DG18" s="777">
        <v>23</v>
      </c>
      <c r="DH18" s="780"/>
      <c r="DI18" s="779"/>
      <c r="DJ18" s="779"/>
      <c r="DK18" s="776"/>
      <c r="DL18" s="777"/>
      <c r="DM18" s="797">
        <f>BQ18/AY18</f>
        <v>0.26506024096385544</v>
      </c>
      <c r="DN18" s="778"/>
      <c r="DO18" s="782"/>
      <c r="DP18" s="782"/>
      <c r="DQ18" s="784"/>
      <c r="DR18" s="785"/>
      <c r="DS18" s="786"/>
      <c r="DT18" s="787"/>
      <c r="DU18" s="788"/>
      <c r="DV18" s="788"/>
      <c r="DW18" s="789"/>
      <c r="DX18" s="786"/>
      <c r="DY18" s="785"/>
      <c r="DZ18" s="790"/>
      <c r="EA18" s="791"/>
      <c r="EB18" s="791"/>
      <c r="EC18" s="784"/>
      <c r="ED18" s="785"/>
      <c r="EE18" s="786"/>
      <c r="EF18" s="787"/>
      <c r="EG18" s="788"/>
      <c r="EH18" s="788"/>
      <c r="EI18" s="789"/>
      <c r="EJ18" s="786"/>
      <c r="EK18" s="785"/>
      <c r="EL18" s="790"/>
      <c r="EM18" s="791"/>
      <c r="EN18" s="791"/>
      <c r="EO18" s="784"/>
      <c r="EP18" s="785"/>
      <c r="EQ18" s="786"/>
      <c r="ER18" s="787"/>
      <c r="ES18" s="788"/>
      <c r="ET18" s="788"/>
      <c r="EU18" s="789"/>
      <c r="EV18" s="786"/>
      <c r="EW18" s="785"/>
      <c r="EX18" s="790"/>
      <c r="EY18" s="791"/>
      <c r="EZ18" s="791"/>
      <c r="FA18" s="784"/>
      <c r="FB18" s="785"/>
      <c r="FC18" s="786"/>
      <c r="FD18" s="787"/>
      <c r="FE18" s="788"/>
      <c r="FF18" s="788"/>
      <c r="FG18" s="789"/>
      <c r="FH18" s="786"/>
      <c r="FI18" s="785"/>
      <c r="FJ18" s="790"/>
      <c r="FK18" s="791"/>
      <c r="FL18" s="791"/>
      <c r="FM18" s="784"/>
      <c r="FN18" s="785"/>
      <c r="FO18" s="786"/>
      <c r="FP18" s="787"/>
      <c r="FQ18" s="788"/>
      <c r="FR18" s="788"/>
      <c r="FS18" s="776"/>
      <c r="FT18" s="777"/>
      <c r="FU18" s="781"/>
      <c r="FV18" s="778"/>
      <c r="FW18" s="779"/>
      <c r="FX18" s="779"/>
      <c r="FY18" s="783"/>
      <c r="FZ18" s="781"/>
      <c r="GA18" s="777"/>
      <c r="GB18" s="780"/>
      <c r="GC18" s="779"/>
      <c r="GD18" s="779"/>
      <c r="GE18" s="776"/>
      <c r="GF18" s="777"/>
      <c r="GG18" s="781"/>
      <c r="GH18" s="778"/>
      <c r="GI18" s="782"/>
      <c r="GJ18" s="782"/>
      <c r="GK18" s="783"/>
      <c r="GL18" s="781"/>
      <c r="GM18" s="777"/>
      <c r="GN18" s="780"/>
      <c r="GO18" s="779"/>
      <c r="GP18" s="779"/>
      <c r="GQ18" s="776"/>
      <c r="GR18" s="777"/>
      <c r="GS18" s="781"/>
      <c r="GT18" s="778"/>
      <c r="GU18" s="782"/>
      <c r="GV18" s="782"/>
      <c r="GW18" s="783"/>
      <c r="GX18" s="781"/>
      <c r="GY18" s="777"/>
      <c r="GZ18" s="780"/>
      <c r="HA18" s="779"/>
      <c r="HB18" s="779"/>
      <c r="HC18" s="776"/>
      <c r="HD18" s="777"/>
      <c r="HE18" s="781"/>
      <c r="HF18" s="778"/>
      <c r="HG18" s="782"/>
      <c r="HH18" s="782"/>
      <c r="HI18" s="783"/>
      <c r="HJ18" s="781"/>
      <c r="HK18" s="777"/>
      <c r="HL18" s="780"/>
      <c r="HM18" s="779"/>
      <c r="HN18" s="779"/>
      <c r="HO18" s="776"/>
      <c r="HP18" s="777"/>
      <c r="HQ18" s="781"/>
      <c r="HR18" s="778"/>
      <c r="HS18" s="782"/>
      <c r="HT18" s="782"/>
      <c r="HU18" s="783"/>
      <c r="HV18" s="781"/>
      <c r="HW18" s="777"/>
      <c r="HX18" s="780"/>
      <c r="HY18" s="779"/>
      <c r="HZ18" s="779"/>
      <c r="IA18" s="776"/>
      <c r="IB18" s="777"/>
      <c r="IC18" s="781"/>
      <c r="ID18" s="778"/>
      <c r="IE18" s="779"/>
      <c r="IF18" s="779"/>
      <c r="IG18" s="783"/>
      <c r="IH18" s="781"/>
      <c r="II18" s="777"/>
      <c r="IJ18" s="780"/>
      <c r="IK18" s="779"/>
      <c r="IL18" s="779"/>
      <c r="IM18" s="776"/>
      <c r="IN18" s="777"/>
      <c r="IO18" s="781"/>
      <c r="IP18" s="778"/>
      <c r="IQ18" s="779"/>
      <c r="IR18" s="779"/>
      <c r="IS18" s="783"/>
      <c r="IT18" s="781"/>
      <c r="IU18" s="777"/>
      <c r="IV18" s="780"/>
      <c r="IW18" s="779"/>
      <c r="IX18" s="779"/>
      <c r="IY18" s="776"/>
      <c r="IZ18" s="777"/>
      <c r="JA18" s="781"/>
      <c r="JB18" s="778"/>
      <c r="JC18" s="779"/>
      <c r="JD18" s="779"/>
      <c r="JE18" s="783"/>
      <c r="JF18" s="781"/>
      <c r="JG18" s="777"/>
      <c r="JH18" s="780"/>
      <c r="JI18" s="779"/>
      <c r="JJ18" s="779"/>
      <c r="JK18" s="776"/>
      <c r="JL18" s="777"/>
      <c r="JM18" s="781"/>
      <c r="JN18" s="778"/>
      <c r="JO18" s="782"/>
      <c r="JP18" s="782"/>
      <c r="JQ18" s="783"/>
      <c r="JR18" s="781"/>
      <c r="JS18" s="777"/>
      <c r="JT18" s="780"/>
      <c r="JU18" s="779"/>
      <c r="JV18" s="779"/>
      <c r="JW18" s="776"/>
      <c r="JX18" s="777"/>
      <c r="JY18" s="777"/>
      <c r="JZ18" s="780"/>
      <c r="KA18" s="782"/>
      <c r="KB18" s="782"/>
      <c r="KC18" s="776"/>
      <c r="KD18" s="777"/>
      <c r="KE18" s="777"/>
      <c r="KF18" s="780"/>
      <c r="KG18" s="782"/>
      <c r="KH18" s="782"/>
      <c r="KI18" s="776"/>
      <c r="KJ18" s="777"/>
      <c r="KK18" s="777"/>
      <c r="KL18" s="780"/>
      <c r="KM18" s="782"/>
      <c r="KN18" s="782"/>
      <c r="KO18" s="776"/>
      <c r="KP18" s="777"/>
      <c r="KQ18" s="777"/>
      <c r="KR18" s="780"/>
      <c r="KS18" s="779"/>
      <c r="KT18" s="779"/>
      <c r="KU18" s="776"/>
      <c r="KV18" s="777"/>
      <c r="KW18" s="777"/>
      <c r="KX18" s="780"/>
      <c r="KY18" s="782"/>
      <c r="KZ18" s="782"/>
      <c r="LA18" s="776"/>
      <c r="LB18" s="777"/>
      <c r="LC18" s="777"/>
      <c r="LD18" s="780"/>
      <c r="LE18" s="779"/>
      <c r="LF18" s="779"/>
      <c r="LG18" s="776"/>
      <c r="LH18" s="777"/>
      <c r="LI18" s="777"/>
      <c r="LJ18" s="780"/>
      <c r="LK18" s="779"/>
      <c r="LL18" s="779"/>
      <c r="LM18" s="776"/>
      <c r="LN18" s="777"/>
      <c r="LO18" s="777"/>
      <c r="LP18" s="780"/>
      <c r="LQ18" s="782"/>
      <c r="LR18" s="782"/>
      <c r="LS18" s="776"/>
      <c r="LT18" s="777"/>
      <c r="LU18" s="777"/>
      <c r="LV18" s="780"/>
      <c r="LW18" s="779"/>
      <c r="LX18" s="779"/>
      <c r="LY18" s="776"/>
      <c r="LZ18" s="777"/>
      <c r="MA18" s="777"/>
      <c r="MB18" s="780"/>
      <c r="MC18" s="782"/>
      <c r="MD18" s="782"/>
      <c r="ME18" s="776"/>
      <c r="MF18" s="777"/>
      <c r="MG18" s="777"/>
      <c r="MH18" s="780"/>
      <c r="MI18" s="782"/>
      <c r="MJ18" s="782"/>
      <c r="MK18" s="776"/>
      <c r="ML18" s="777"/>
      <c r="MM18" s="777"/>
      <c r="MN18" s="780"/>
      <c r="MO18" s="782"/>
      <c r="MP18" s="782"/>
      <c r="MQ18" s="776"/>
      <c r="MR18" s="777"/>
      <c r="MS18" s="777"/>
      <c r="MT18" s="780"/>
      <c r="MU18" s="779"/>
      <c r="MV18" s="779"/>
      <c r="MW18" s="776"/>
      <c r="MX18" s="777"/>
      <c r="MY18" s="777"/>
      <c r="MZ18" s="780"/>
      <c r="NA18" s="779"/>
      <c r="NB18" s="779"/>
      <c r="NC18" s="776"/>
      <c r="ND18" s="777"/>
      <c r="NE18" s="777"/>
      <c r="NF18" s="780"/>
      <c r="NG18" s="779"/>
      <c r="NH18" s="779"/>
      <c r="NI18" s="776"/>
      <c r="NJ18" s="777"/>
      <c r="NK18" s="777"/>
      <c r="NL18" s="780"/>
      <c r="NM18" s="782"/>
      <c r="NN18" s="782"/>
      <c r="NO18" s="776"/>
      <c r="NP18" s="777"/>
      <c r="NQ18" s="777"/>
      <c r="NR18" s="780"/>
      <c r="NS18" s="776"/>
      <c r="NT18" s="777"/>
      <c r="NU18" s="777"/>
      <c r="NV18" s="780"/>
      <c r="NW18" s="776"/>
      <c r="NX18" s="777"/>
      <c r="NY18" s="777"/>
      <c r="NZ18" s="792"/>
      <c r="OA18" s="776"/>
      <c r="OB18" s="777"/>
      <c r="OC18" s="777"/>
      <c r="OD18" s="780"/>
      <c r="OE18" s="776"/>
      <c r="OF18" s="777"/>
      <c r="OG18" s="777"/>
      <c r="OH18" s="780"/>
      <c r="OI18" s="776"/>
      <c r="OJ18" s="777"/>
      <c r="OK18" s="777"/>
      <c r="OL18" s="780"/>
      <c r="OM18" s="776"/>
      <c r="ON18" s="777"/>
      <c r="OO18" s="777"/>
      <c r="OP18" s="780"/>
      <c r="OQ18" s="776"/>
      <c r="OR18" s="777"/>
      <c r="OS18" s="777"/>
      <c r="OT18" s="780"/>
      <c r="OU18" s="776"/>
      <c r="OV18" s="777"/>
      <c r="OW18" s="777"/>
      <c r="OX18" s="780"/>
      <c r="OY18" s="776"/>
      <c r="OZ18" s="777"/>
      <c r="PA18" s="777"/>
      <c r="PB18" s="780"/>
      <c r="PC18" s="776"/>
      <c r="PD18" s="777"/>
      <c r="PE18" s="777"/>
      <c r="PF18" s="780"/>
    </row>
    <row r="19" spans="1:424" ht="15" hidden="1" customHeight="1" x14ac:dyDescent="0.25">
      <c r="A19" s="769"/>
      <c r="B19" s="769"/>
      <c r="C19" s="769"/>
      <c r="D19" s="770"/>
      <c r="E19" s="769"/>
      <c r="F19" s="769"/>
      <c r="G19" s="769"/>
      <c r="H19" s="769"/>
      <c r="I19" s="769"/>
      <c r="J19" s="769"/>
      <c r="K19" s="771"/>
      <c r="L19" s="769"/>
      <c r="M19" s="769"/>
      <c r="N19" s="769"/>
      <c r="O19" s="769"/>
      <c r="P19" s="769"/>
      <c r="Q19" s="769"/>
      <c r="R19" s="769"/>
      <c r="S19" s="769"/>
      <c r="T19" s="816"/>
      <c r="U19" s="816"/>
      <c r="V19" s="816"/>
      <c r="W19" s="816"/>
      <c r="X19" s="769"/>
      <c r="Y19" s="769">
        <f>IF(AND(AJ19="",AK19="",AL19="",AN19="",AO19="",OR(AP19="",AP19=Dropdown!$AM$12,AP19=Dropdown!$AM$11)),1,0)</f>
        <v>1</v>
      </c>
      <c r="Z19" s="769">
        <f t="shared" si="3"/>
        <v>0</v>
      </c>
      <c r="AA19" s="769">
        <f t="shared" si="4"/>
        <v>1</v>
      </c>
      <c r="AB19" s="769">
        <f t="shared" si="5"/>
        <v>0</v>
      </c>
      <c r="AC19" s="769"/>
      <c r="AD19" s="923" t="s">
        <v>553</v>
      </c>
      <c r="AE19" s="925" t="s">
        <v>343</v>
      </c>
      <c r="AF19" s="773" t="str">
        <f>VLOOKUP(AG19,Dropdown!$N$3:$R$62,2,FALSE)</f>
        <v>MNA</v>
      </c>
      <c r="AG19" s="925" t="s">
        <v>927</v>
      </c>
      <c r="AH19" s="773" t="str">
        <f>IF(AG19&lt;&gt;"",VLOOKUP(AG19,Dropdown!$N$3:$R$62,3,FALSE),IF(AF19&lt;&gt;"",VLOOKUP(AF19,Dropdown!$N$3:$R$62,3,FALSE),IF(AE19&lt;&gt;"",VLOOKUP(AE19,Dropdown!$N$3:$R$62,3,FALSE),"")))</f>
        <v>LI</v>
      </c>
      <c r="AI19" s="773" t="str">
        <f>IF(AG19&lt;&gt;"",VLOOKUP(AG19,Dropdown!$N$3:$R$62,5,FALSE),IF(AF19&lt;&gt;"",VLOOKUP(AF19,Dropdown!$N$3:$R$62,5,FALSE),IF(AE19&lt;&gt;"",VLOOKUP(AE19,Dropdown!$N$3:$R$62,5,FALSE),"")))</f>
        <v>Arid</v>
      </c>
      <c r="AJ19" s="773"/>
      <c r="AK19" s="773"/>
      <c r="AL19" s="773"/>
      <c r="AM19" s="773"/>
      <c r="AN19" s="773"/>
      <c r="AO19" s="773"/>
      <c r="AP19" s="773"/>
      <c r="AQ19" s="891"/>
      <c r="AR19" s="937" t="s">
        <v>926</v>
      </c>
      <c r="AS19" s="926">
        <v>184</v>
      </c>
      <c r="AT19" s="769"/>
      <c r="AU19" s="769"/>
      <c r="AV19" s="775"/>
      <c r="AW19" s="776"/>
      <c r="AX19" s="777"/>
      <c r="AY19" s="777"/>
      <c r="AZ19" s="778"/>
      <c r="BA19" s="779"/>
      <c r="BB19" s="779"/>
      <c r="BC19" s="776"/>
      <c r="BD19" s="777"/>
      <c r="BE19" s="777"/>
      <c r="BF19" s="780"/>
      <c r="BG19" s="779"/>
      <c r="BH19" s="779"/>
      <c r="BI19" s="776"/>
      <c r="BJ19" s="777"/>
      <c r="BK19" s="777"/>
      <c r="BL19" s="780"/>
      <c r="BM19" s="779"/>
      <c r="BN19" s="779"/>
      <c r="BO19" s="776"/>
      <c r="BP19" s="777"/>
      <c r="BQ19" s="777"/>
      <c r="BR19" s="780"/>
      <c r="BS19" s="779"/>
      <c r="BT19" s="779"/>
      <c r="BU19" s="776"/>
      <c r="BV19" s="777"/>
      <c r="BW19" s="777"/>
      <c r="BX19" s="780"/>
      <c r="BY19" s="779"/>
      <c r="BZ19" s="779"/>
      <c r="CA19" s="776"/>
      <c r="CB19" s="777"/>
      <c r="CC19" s="777"/>
      <c r="CD19" s="780"/>
      <c r="CE19" s="779"/>
      <c r="CF19" s="779"/>
      <c r="CG19" s="776"/>
      <c r="CH19" s="777"/>
      <c r="CI19" s="777"/>
      <c r="CJ19" s="780"/>
      <c r="CK19" s="779"/>
      <c r="CL19" s="779"/>
      <c r="CM19" s="776"/>
      <c r="CN19" s="777"/>
      <c r="CO19" s="777"/>
      <c r="CP19" s="780"/>
      <c r="CQ19" s="779"/>
      <c r="CR19" s="779"/>
      <c r="CS19" s="776"/>
      <c r="CT19" s="777"/>
      <c r="CU19" s="777"/>
      <c r="CV19" s="780"/>
      <c r="CW19" s="779"/>
      <c r="CX19" s="779"/>
      <c r="CY19" s="776"/>
      <c r="CZ19" s="777"/>
      <c r="DA19" s="781"/>
      <c r="DB19" s="778"/>
      <c r="DC19" s="782"/>
      <c r="DD19" s="782"/>
      <c r="DE19" s="783"/>
      <c r="DF19" s="781"/>
      <c r="DG19" s="777"/>
      <c r="DH19" s="780"/>
      <c r="DI19" s="779"/>
      <c r="DJ19" s="779"/>
      <c r="DK19" s="776"/>
      <c r="DL19" s="777"/>
      <c r="DM19" s="781"/>
      <c r="DN19" s="778"/>
      <c r="DO19" s="782"/>
      <c r="DP19" s="782"/>
      <c r="DQ19" s="784">
        <v>32</v>
      </c>
      <c r="DR19" s="785">
        <v>68</v>
      </c>
      <c r="DS19" s="786">
        <f>AVERAGE(DQ19:DR19)</f>
        <v>50</v>
      </c>
      <c r="DT19" s="787"/>
      <c r="DU19" s="788"/>
      <c r="DV19" s="788"/>
      <c r="DW19" s="789"/>
      <c r="DX19" s="786"/>
      <c r="DY19" s="785"/>
      <c r="DZ19" s="790"/>
      <c r="EA19" s="791"/>
      <c r="EB19" s="791"/>
      <c r="EC19" s="784"/>
      <c r="ED19" s="785"/>
      <c r="EE19" s="786"/>
      <c r="EF19" s="787"/>
      <c r="EG19" s="788"/>
      <c r="EH19" s="788"/>
      <c r="EI19" s="789"/>
      <c r="EJ19" s="786"/>
      <c r="EK19" s="785"/>
      <c r="EL19" s="790"/>
      <c r="EM19" s="791"/>
      <c r="EN19" s="791"/>
      <c r="EO19" s="784"/>
      <c r="EP19" s="785"/>
      <c r="EQ19" s="786"/>
      <c r="ER19" s="787"/>
      <c r="ES19" s="788"/>
      <c r="ET19" s="788"/>
      <c r="EU19" s="789"/>
      <c r="EV19" s="786"/>
      <c r="EW19" s="785"/>
      <c r="EX19" s="790"/>
      <c r="EY19" s="791"/>
      <c r="EZ19" s="791"/>
      <c r="FA19" s="784"/>
      <c r="FB19" s="785"/>
      <c r="FC19" s="786"/>
      <c r="FD19" s="787"/>
      <c r="FE19" s="788"/>
      <c r="FF19" s="788"/>
      <c r="FG19" s="789"/>
      <c r="FH19" s="786"/>
      <c r="FI19" s="785"/>
      <c r="FJ19" s="790"/>
      <c r="FK19" s="791"/>
      <c r="FL19" s="791"/>
      <c r="FM19" s="784"/>
      <c r="FN19" s="785"/>
      <c r="FO19" s="786"/>
      <c r="FP19" s="787"/>
      <c r="FQ19" s="788"/>
      <c r="FR19" s="788"/>
      <c r="FS19" s="776"/>
      <c r="FT19" s="777"/>
      <c r="FU19" s="781"/>
      <c r="FV19" s="778"/>
      <c r="FW19" s="779"/>
      <c r="FX19" s="779"/>
      <c r="FY19" s="783"/>
      <c r="FZ19" s="781"/>
      <c r="GA19" s="777"/>
      <c r="GB19" s="780"/>
      <c r="GC19" s="779"/>
      <c r="GD19" s="779"/>
      <c r="GE19" s="776"/>
      <c r="GF19" s="777"/>
      <c r="GG19" s="781"/>
      <c r="GH19" s="778"/>
      <c r="GI19" s="782"/>
      <c r="GJ19" s="782"/>
      <c r="GK19" s="783"/>
      <c r="GL19" s="781"/>
      <c r="GM19" s="777"/>
      <c r="GN19" s="780"/>
      <c r="GO19" s="779"/>
      <c r="GP19" s="779"/>
      <c r="GQ19" s="776"/>
      <c r="GR19" s="777"/>
      <c r="GS19" s="781"/>
      <c r="GT19" s="778"/>
      <c r="GU19" s="782"/>
      <c r="GV19" s="782"/>
      <c r="GW19" s="783"/>
      <c r="GX19" s="781"/>
      <c r="GY19" s="777"/>
      <c r="GZ19" s="780"/>
      <c r="HA19" s="779"/>
      <c r="HB19" s="779"/>
      <c r="HC19" s="776"/>
      <c r="HD19" s="777"/>
      <c r="HE19" s="781"/>
      <c r="HF19" s="778"/>
      <c r="HG19" s="782"/>
      <c r="HH19" s="782"/>
      <c r="HI19" s="783"/>
      <c r="HJ19" s="781"/>
      <c r="HK19" s="777"/>
      <c r="HL19" s="780"/>
      <c r="HM19" s="779"/>
      <c r="HN19" s="779"/>
      <c r="HO19" s="776"/>
      <c r="HP19" s="777"/>
      <c r="HQ19" s="781"/>
      <c r="HR19" s="778"/>
      <c r="HS19" s="782"/>
      <c r="HT19" s="782"/>
      <c r="HU19" s="783">
        <v>52</v>
      </c>
      <c r="HV19" s="781">
        <v>72</v>
      </c>
      <c r="HW19" s="777">
        <f>AVERAGE(HU19:HV19)</f>
        <v>62</v>
      </c>
      <c r="HX19" s="780"/>
      <c r="HY19" s="779"/>
      <c r="HZ19" s="779"/>
      <c r="IA19" s="776"/>
      <c r="IB19" s="777"/>
      <c r="IC19" s="781"/>
      <c r="ID19" s="778"/>
      <c r="IE19" s="779"/>
      <c r="IF19" s="779"/>
      <c r="IG19" s="783"/>
      <c r="IH19" s="781"/>
      <c r="II19" s="777"/>
      <c r="IJ19" s="780"/>
      <c r="IK19" s="779"/>
      <c r="IL19" s="779"/>
      <c r="IM19" s="776">
        <v>4</v>
      </c>
      <c r="IN19" s="777">
        <v>7</v>
      </c>
      <c r="IO19" s="781">
        <f>AVERAGE(IM19:IN19)</f>
        <v>5.5</v>
      </c>
      <c r="IP19" s="778"/>
      <c r="IQ19" s="779"/>
      <c r="IR19" s="779"/>
      <c r="IS19" s="783"/>
      <c r="IT19" s="781"/>
      <c r="IU19" s="777"/>
      <c r="IV19" s="780"/>
      <c r="IW19" s="779"/>
      <c r="IX19" s="779"/>
      <c r="IY19" s="776"/>
      <c r="IZ19" s="777"/>
      <c r="JA19" s="781"/>
      <c r="JB19" s="778"/>
      <c r="JC19" s="779"/>
      <c r="JD19" s="779"/>
      <c r="JE19" s="783"/>
      <c r="JF19" s="781"/>
      <c r="JG19" s="777"/>
      <c r="JH19" s="780"/>
      <c r="JI19" s="779"/>
      <c r="JJ19" s="779"/>
      <c r="JK19" s="776"/>
      <c r="JL19" s="777"/>
      <c r="JM19" s="781"/>
      <c r="JN19" s="778"/>
      <c r="JO19" s="782"/>
      <c r="JP19" s="782"/>
      <c r="JQ19" s="783"/>
      <c r="JR19" s="781"/>
      <c r="JS19" s="777"/>
      <c r="JT19" s="780"/>
      <c r="JU19" s="779"/>
      <c r="JV19" s="779"/>
      <c r="JW19" s="776"/>
      <c r="JX19" s="777"/>
      <c r="JY19" s="777"/>
      <c r="JZ19" s="780"/>
      <c r="KA19" s="782"/>
      <c r="KB19" s="782"/>
      <c r="KC19" s="776"/>
      <c r="KD19" s="777"/>
      <c r="KE19" s="777"/>
      <c r="KF19" s="780"/>
      <c r="KG19" s="782"/>
      <c r="KH19" s="782"/>
      <c r="KI19" s="776"/>
      <c r="KJ19" s="777"/>
      <c r="KK19" s="777"/>
      <c r="KL19" s="780"/>
      <c r="KM19" s="782"/>
      <c r="KN19" s="782"/>
      <c r="KO19" s="776">
        <v>0.4</v>
      </c>
      <c r="KP19" s="777">
        <v>0.7</v>
      </c>
      <c r="KQ19" s="777">
        <f>AVERAGE(KO19:KP19)</f>
        <v>0.55000000000000004</v>
      </c>
      <c r="KR19" s="780"/>
      <c r="KS19" s="779"/>
      <c r="KT19" s="779"/>
      <c r="KU19" s="776"/>
      <c r="KV19" s="777"/>
      <c r="KW19" s="777"/>
      <c r="KX19" s="780"/>
      <c r="KY19" s="782"/>
      <c r="KZ19" s="782"/>
      <c r="LA19" s="776"/>
      <c r="LB19" s="777"/>
      <c r="LC19" s="777"/>
      <c r="LD19" s="780"/>
      <c r="LE19" s="779"/>
      <c r="LF19" s="779"/>
      <c r="LG19" s="776"/>
      <c r="LH19" s="777"/>
      <c r="LI19" s="777"/>
      <c r="LJ19" s="780"/>
      <c r="LK19" s="779"/>
      <c r="LL19" s="779"/>
      <c r="LM19" s="776"/>
      <c r="LN19" s="777"/>
      <c r="LO19" s="777"/>
      <c r="LP19" s="780"/>
      <c r="LQ19" s="782"/>
      <c r="LR19" s="782"/>
      <c r="LS19" s="776"/>
      <c r="LT19" s="777"/>
      <c r="LU19" s="777"/>
      <c r="LV19" s="780"/>
      <c r="LW19" s="779"/>
      <c r="LX19" s="779"/>
      <c r="LY19" s="776"/>
      <c r="LZ19" s="777"/>
      <c r="MA19" s="777"/>
      <c r="MB19" s="780"/>
      <c r="MC19" s="782"/>
      <c r="MD19" s="782"/>
      <c r="ME19" s="776"/>
      <c r="MF19" s="777"/>
      <c r="MG19" s="777"/>
      <c r="MH19" s="780"/>
      <c r="MI19" s="782"/>
      <c r="MJ19" s="782"/>
      <c r="MK19" s="776"/>
      <c r="ML19" s="777"/>
      <c r="MM19" s="777"/>
      <c r="MN19" s="780"/>
      <c r="MO19" s="782"/>
      <c r="MP19" s="782"/>
      <c r="MQ19" s="776"/>
      <c r="MR19" s="777"/>
      <c r="MS19" s="777"/>
      <c r="MT19" s="780"/>
      <c r="MU19" s="779"/>
      <c r="MV19" s="779"/>
      <c r="MW19" s="776"/>
      <c r="MX19" s="777"/>
      <c r="MY19" s="777"/>
      <c r="MZ19" s="780"/>
      <c r="NA19" s="779"/>
      <c r="NB19" s="779"/>
      <c r="NC19" s="776"/>
      <c r="ND19" s="777"/>
      <c r="NE19" s="777"/>
      <c r="NF19" s="780"/>
      <c r="NG19" s="779"/>
      <c r="NH19" s="779"/>
      <c r="NI19" s="776"/>
      <c r="NJ19" s="777"/>
      <c r="NK19" s="777"/>
      <c r="NL19" s="780"/>
      <c r="NM19" s="782"/>
      <c r="NN19" s="782"/>
      <c r="NO19" s="776"/>
      <c r="NP19" s="777"/>
      <c r="NQ19" s="777"/>
      <c r="NR19" s="780"/>
      <c r="NS19" s="776"/>
      <c r="NT19" s="777"/>
      <c r="NU19" s="777"/>
      <c r="NV19" s="780"/>
      <c r="NW19" s="776"/>
      <c r="NX19" s="777"/>
      <c r="NY19" s="777"/>
      <c r="NZ19" s="792"/>
      <c r="OA19" s="776"/>
      <c r="OB19" s="777"/>
      <c r="OC19" s="777"/>
      <c r="OD19" s="780"/>
      <c r="OE19" s="776"/>
      <c r="OF19" s="777"/>
      <c r="OG19" s="777"/>
      <c r="OH19" s="780"/>
      <c r="OI19" s="776"/>
      <c r="OJ19" s="777"/>
      <c r="OK19" s="777"/>
      <c r="OL19" s="780"/>
      <c r="OM19" s="776"/>
      <c r="ON19" s="777"/>
      <c r="OO19" s="777"/>
      <c r="OP19" s="780"/>
      <c r="OQ19" s="776"/>
      <c r="OR19" s="777"/>
      <c r="OS19" s="777"/>
      <c r="OT19" s="780"/>
      <c r="OU19" s="776"/>
      <c r="OV19" s="777"/>
      <c r="OW19" s="777"/>
      <c r="OX19" s="780"/>
      <c r="OY19" s="776"/>
      <c r="OZ19" s="777"/>
      <c r="PA19" s="777"/>
      <c r="PB19" s="780"/>
      <c r="PC19" s="776"/>
      <c r="PD19" s="777"/>
      <c r="PE19" s="777"/>
      <c r="PF19" s="780"/>
    </row>
    <row r="20" spans="1:424" ht="15" hidden="1" customHeight="1" x14ac:dyDescent="0.25">
      <c r="A20" s="769"/>
      <c r="B20" s="769"/>
      <c r="C20" s="769"/>
      <c r="D20" s="770"/>
      <c r="E20" s="769"/>
      <c r="F20" s="769"/>
      <c r="G20" s="769"/>
      <c r="H20" s="769"/>
      <c r="I20" s="769"/>
      <c r="J20" s="769"/>
      <c r="K20" s="771"/>
      <c r="L20" s="769"/>
      <c r="M20" s="769"/>
      <c r="N20" s="769"/>
      <c r="O20" s="769"/>
      <c r="P20" s="769"/>
      <c r="Q20" s="769"/>
      <c r="R20" s="769"/>
      <c r="S20" s="769"/>
      <c r="T20" s="816"/>
      <c r="U20" s="816"/>
      <c r="V20" s="816"/>
      <c r="W20" s="816"/>
      <c r="X20" s="769"/>
      <c r="Y20" s="769">
        <f>IF(AND(AJ20="",AK20="",AL20="",AN20="",AO20="",OR(AP20="",AP20=Dropdown!$AM$12,AP20=Dropdown!$AM$11)),1,0)</f>
        <v>1</v>
      </c>
      <c r="Z20" s="769">
        <f t="shared" si="3"/>
        <v>1</v>
      </c>
      <c r="AA20" s="769">
        <f t="shared" si="4"/>
        <v>1</v>
      </c>
      <c r="AB20" s="769">
        <f t="shared" si="5"/>
        <v>0</v>
      </c>
      <c r="AC20" s="769"/>
      <c r="AD20" s="772" t="str">
        <f>IF(OR(T20&lt;&gt;"",U20&lt;&gt;""),Dropdown!$A$4,IF(OR(V20&lt;&gt;"",W20&lt;&gt;""),Dropdown!$A$5,Dropdown!$A$3))</f>
        <v>Residential</v>
      </c>
      <c r="AE20" s="773" t="s">
        <v>633</v>
      </c>
      <c r="AF20" s="773" t="str">
        <f>VLOOKUP(AG20,Dropdown!$N$3:$R$62,2,FALSE)</f>
        <v>NAC</v>
      </c>
      <c r="AG20" s="925" t="s">
        <v>302</v>
      </c>
      <c r="AH20" s="773" t="str">
        <f>IF(AG20&lt;&gt;"",VLOOKUP(AG20,Dropdown!$N$3:$R$62,3,FALSE),IF(AF20&lt;&gt;"",VLOOKUP(AF20,Dropdown!$N$3:$R$62,3,FALSE),IF(AE20&lt;&gt;"",VLOOKUP(AE20,Dropdown!$N$3:$R$62,3,FALSE),"")))</f>
        <v>HI</v>
      </c>
      <c r="AI20" s="773" t="str">
        <f>IF(AG20&lt;&gt;"",VLOOKUP(AG20,Dropdown!$N$3:$R$62,5,FALSE),IF(AF20&lt;&gt;"",VLOOKUP(AF20,Dropdown!$N$3:$R$62,5,FALSE),IF(AE20&lt;&gt;"",VLOOKUP(AE20,Dropdown!$N$3:$R$62,5,FALSE),"")))</f>
        <v>Moderate</v>
      </c>
      <c r="AJ20" s="773"/>
      <c r="AK20" s="773"/>
      <c r="AL20" s="773"/>
      <c r="AM20" s="773"/>
      <c r="AN20" s="773"/>
      <c r="AO20" s="773"/>
      <c r="AP20" s="773" t="s">
        <v>423</v>
      </c>
      <c r="AQ20" s="891"/>
      <c r="AR20" s="937" t="s">
        <v>926</v>
      </c>
      <c r="AS20" s="926" t="s">
        <v>917</v>
      </c>
      <c r="AT20" s="769"/>
      <c r="AU20" s="769"/>
      <c r="AV20" s="775"/>
      <c r="AW20" s="776">
        <v>197</v>
      </c>
      <c r="AX20" s="777">
        <v>281</v>
      </c>
      <c r="AY20" s="777">
        <f>AVERAGE(AW20:AX20)</f>
        <v>239</v>
      </c>
      <c r="AZ20" s="778"/>
      <c r="BA20" s="779"/>
      <c r="BB20" s="779"/>
      <c r="BC20" s="776">
        <f>197-18-6</f>
        <v>173</v>
      </c>
      <c r="BD20" s="777">
        <f>281-36-6</f>
        <v>239</v>
      </c>
      <c r="BE20" s="777">
        <f>AVERAGE(BC20:BD20)</f>
        <v>206</v>
      </c>
      <c r="BF20" s="780"/>
      <c r="BG20" s="779"/>
      <c r="BH20" s="779"/>
      <c r="BI20" s="776"/>
      <c r="BJ20" s="777"/>
      <c r="BK20" s="777"/>
      <c r="BL20" s="780"/>
      <c r="BM20" s="779"/>
      <c r="BN20" s="779"/>
      <c r="BO20" s="776">
        <v>35</v>
      </c>
      <c r="BP20" s="777">
        <v>73</v>
      </c>
      <c r="BQ20" s="777">
        <f>AVERAGE(BO20:BP20)</f>
        <v>54</v>
      </c>
      <c r="BR20" s="780"/>
      <c r="BS20" s="779"/>
      <c r="BT20" s="779"/>
      <c r="BU20" s="776"/>
      <c r="BV20" s="777"/>
      <c r="BW20" s="777"/>
      <c r="BX20" s="780"/>
      <c r="BY20" s="779"/>
      <c r="BZ20" s="779"/>
      <c r="CA20" s="776"/>
      <c r="CB20" s="777"/>
      <c r="CC20" s="777"/>
      <c r="CD20" s="780"/>
      <c r="CE20" s="779"/>
      <c r="CF20" s="779"/>
      <c r="CG20" s="776"/>
      <c r="CH20" s="777"/>
      <c r="CI20" s="777"/>
      <c r="CJ20" s="780"/>
      <c r="CK20" s="779"/>
      <c r="CL20" s="779"/>
      <c r="CM20" s="776">
        <v>138</v>
      </c>
      <c r="CN20" s="777">
        <v>166</v>
      </c>
      <c r="CO20" s="777">
        <f>AVERAGE(CM20:CN20)</f>
        <v>152</v>
      </c>
      <c r="CP20" s="780"/>
      <c r="CQ20" s="779"/>
      <c r="CR20" s="779"/>
      <c r="CS20" s="776">
        <v>47</v>
      </c>
      <c r="CT20" s="777">
        <v>55</v>
      </c>
      <c r="CU20" s="777">
        <f>AVERAGE(CS20:CT20)</f>
        <v>51</v>
      </c>
      <c r="CV20" s="780"/>
      <c r="CW20" s="779"/>
      <c r="CX20" s="779"/>
      <c r="CY20" s="776">
        <v>46</v>
      </c>
      <c r="CZ20" s="777">
        <v>47</v>
      </c>
      <c r="DA20" s="777">
        <f>AVERAGE(CY20:CZ20)</f>
        <v>46.5</v>
      </c>
      <c r="DB20" s="778"/>
      <c r="DC20" s="782"/>
      <c r="DD20" s="782"/>
      <c r="DE20" s="783">
        <v>45</v>
      </c>
      <c r="DF20" s="781">
        <v>64</v>
      </c>
      <c r="DG20" s="777">
        <f>AVERAGE(DE20:DF20)</f>
        <v>54.5</v>
      </c>
      <c r="DH20" s="780"/>
      <c r="DI20" s="779"/>
      <c r="DJ20" s="779"/>
      <c r="DK20" s="776"/>
      <c r="DL20" s="777"/>
      <c r="DM20" s="797">
        <f>BQ20/BE20</f>
        <v>0.26213592233009708</v>
      </c>
      <c r="DN20" s="778"/>
      <c r="DO20" s="782"/>
      <c r="DP20" s="782"/>
      <c r="DQ20" s="784">
        <v>80</v>
      </c>
      <c r="DR20" s="785">
        <v>100</v>
      </c>
      <c r="DS20" s="786">
        <v>85</v>
      </c>
      <c r="DT20" s="787"/>
      <c r="DU20" s="788"/>
      <c r="DV20" s="788"/>
      <c r="DW20" s="789"/>
      <c r="DX20" s="786"/>
      <c r="DY20" s="785"/>
      <c r="DZ20" s="790"/>
      <c r="EA20" s="791"/>
      <c r="EB20" s="791"/>
      <c r="EC20" s="784"/>
      <c r="ED20" s="785"/>
      <c r="EE20" s="786"/>
      <c r="EF20" s="787"/>
      <c r="EG20" s="788"/>
      <c r="EH20" s="788"/>
      <c r="EI20" s="789"/>
      <c r="EJ20" s="786"/>
      <c r="EK20" s="785"/>
      <c r="EL20" s="790"/>
      <c r="EM20" s="791"/>
      <c r="EN20" s="791"/>
      <c r="EO20" s="784"/>
      <c r="EP20" s="785"/>
      <c r="EQ20" s="786"/>
      <c r="ER20" s="787"/>
      <c r="ES20" s="788"/>
      <c r="ET20" s="788"/>
      <c r="EU20" s="789"/>
      <c r="EV20" s="786"/>
      <c r="EW20" s="785"/>
      <c r="EX20" s="790"/>
      <c r="EY20" s="791"/>
      <c r="EZ20" s="791"/>
      <c r="FA20" s="784"/>
      <c r="FB20" s="785"/>
      <c r="FC20" s="786"/>
      <c r="FD20" s="787"/>
      <c r="FE20" s="788"/>
      <c r="FF20" s="788"/>
      <c r="FG20" s="789"/>
      <c r="FH20" s="786"/>
      <c r="FI20" s="785"/>
      <c r="FJ20" s="790"/>
      <c r="FK20" s="791"/>
      <c r="FL20" s="791"/>
      <c r="FM20" s="784"/>
      <c r="FN20" s="785"/>
      <c r="FO20" s="786"/>
      <c r="FP20" s="787"/>
      <c r="FQ20" s="788"/>
      <c r="FR20" s="788"/>
      <c r="FS20" s="776">
        <v>190</v>
      </c>
      <c r="FT20" s="777">
        <v>220</v>
      </c>
      <c r="FU20" s="781">
        <v>198</v>
      </c>
      <c r="FV20" s="778"/>
      <c r="FW20" s="779"/>
      <c r="FX20" s="779"/>
      <c r="FY20" s="783"/>
      <c r="FZ20" s="781"/>
      <c r="GA20" s="777"/>
      <c r="GB20" s="780"/>
      <c r="GC20" s="779"/>
      <c r="GD20" s="779"/>
      <c r="GE20" s="776"/>
      <c r="GF20" s="777"/>
      <c r="GG20" s="781"/>
      <c r="GH20" s="778"/>
      <c r="GI20" s="782"/>
      <c r="GJ20" s="782"/>
      <c r="GK20" s="783"/>
      <c r="GL20" s="781"/>
      <c r="GM20" s="777"/>
      <c r="GN20" s="780"/>
      <c r="GO20" s="779"/>
      <c r="GP20" s="779"/>
      <c r="GQ20" s="776"/>
      <c r="GR20" s="777"/>
      <c r="GS20" s="781"/>
      <c r="GT20" s="778"/>
      <c r="GU20" s="782"/>
      <c r="GV20" s="782"/>
      <c r="GW20" s="783"/>
      <c r="GX20" s="781"/>
      <c r="GY20" s="777"/>
      <c r="GZ20" s="780"/>
      <c r="HA20" s="779"/>
      <c r="HB20" s="779"/>
      <c r="HC20" s="776"/>
      <c r="HD20" s="777"/>
      <c r="HE20" s="781"/>
      <c r="HF20" s="778"/>
      <c r="HG20" s="782"/>
      <c r="HH20" s="782"/>
      <c r="HI20" s="783"/>
      <c r="HJ20" s="781"/>
      <c r="HK20" s="777"/>
      <c r="HL20" s="780"/>
      <c r="HM20" s="779"/>
      <c r="HN20" s="779"/>
      <c r="HO20" s="776"/>
      <c r="HP20" s="777"/>
      <c r="HQ20" s="781"/>
      <c r="HR20" s="778"/>
      <c r="HS20" s="782"/>
      <c r="HT20" s="782"/>
      <c r="HU20" s="783">
        <v>90</v>
      </c>
      <c r="HV20" s="781">
        <v>110</v>
      </c>
      <c r="HW20" s="777">
        <v>95</v>
      </c>
      <c r="HX20" s="780"/>
      <c r="HY20" s="779"/>
      <c r="HZ20" s="779"/>
      <c r="IA20" s="776"/>
      <c r="IB20" s="777"/>
      <c r="IC20" s="781"/>
      <c r="ID20" s="778"/>
      <c r="IE20" s="779"/>
      <c r="IF20" s="779"/>
      <c r="IG20" s="783"/>
      <c r="IH20" s="781"/>
      <c r="II20" s="777"/>
      <c r="IJ20" s="780"/>
      <c r="IK20" s="779"/>
      <c r="IL20" s="779"/>
      <c r="IM20" s="776">
        <v>13</v>
      </c>
      <c r="IN20" s="777">
        <v>14.3</v>
      </c>
      <c r="IO20" s="781">
        <v>13.3</v>
      </c>
      <c r="IP20" s="778"/>
      <c r="IQ20" s="779"/>
      <c r="IR20" s="779"/>
      <c r="IS20" s="783"/>
      <c r="IT20" s="781"/>
      <c r="IU20" s="777"/>
      <c r="IV20" s="780"/>
      <c r="IW20" s="779"/>
      <c r="IX20" s="779"/>
      <c r="IY20" s="776"/>
      <c r="IZ20" s="777"/>
      <c r="JA20" s="781"/>
      <c r="JB20" s="778"/>
      <c r="JC20" s="779"/>
      <c r="JD20" s="779"/>
      <c r="JE20" s="783"/>
      <c r="JF20" s="781"/>
      <c r="JG20" s="777"/>
      <c r="JH20" s="780"/>
      <c r="JI20" s="779"/>
      <c r="JJ20" s="779"/>
      <c r="JK20" s="776"/>
      <c r="JL20" s="777"/>
      <c r="JM20" s="781"/>
      <c r="JN20" s="778"/>
      <c r="JO20" s="782"/>
      <c r="JP20" s="782"/>
      <c r="JQ20" s="783"/>
      <c r="JR20" s="781"/>
      <c r="JS20" s="777"/>
      <c r="JT20" s="780"/>
      <c r="JU20" s="779"/>
      <c r="JV20" s="779"/>
      <c r="JW20" s="776"/>
      <c r="JX20" s="777"/>
      <c r="JY20" s="777"/>
      <c r="JZ20" s="780"/>
      <c r="KA20" s="782"/>
      <c r="KB20" s="782"/>
      <c r="KC20" s="776"/>
      <c r="KD20" s="777"/>
      <c r="KE20" s="777"/>
      <c r="KF20" s="780"/>
      <c r="KG20" s="782"/>
      <c r="KH20" s="782"/>
      <c r="KI20" s="776"/>
      <c r="KJ20" s="777"/>
      <c r="KK20" s="777"/>
      <c r="KL20" s="780"/>
      <c r="KM20" s="782"/>
      <c r="KN20" s="782"/>
      <c r="KO20" s="776">
        <v>3.2</v>
      </c>
      <c r="KP20" s="777">
        <v>3.5</v>
      </c>
      <c r="KQ20" s="777">
        <v>3.28</v>
      </c>
      <c r="KR20" s="780"/>
      <c r="KS20" s="779"/>
      <c r="KT20" s="779"/>
      <c r="KU20" s="776"/>
      <c r="KV20" s="777"/>
      <c r="KW20" s="777"/>
      <c r="KX20" s="780"/>
      <c r="KY20" s="782"/>
      <c r="KZ20" s="782"/>
      <c r="LA20" s="776"/>
      <c r="LB20" s="777"/>
      <c r="LC20" s="777"/>
      <c r="LD20" s="780"/>
      <c r="LE20" s="779"/>
      <c r="LF20" s="779"/>
      <c r="LG20" s="776"/>
      <c r="LH20" s="777"/>
      <c r="LI20" s="777"/>
      <c r="LJ20" s="780"/>
      <c r="LK20" s="779"/>
      <c r="LL20" s="779"/>
      <c r="LM20" s="776"/>
      <c r="LN20" s="777"/>
      <c r="LO20" s="777"/>
      <c r="LP20" s="780"/>
      <c r="LQ20" s="782"/>
      <c r="LR20" s="782"/>
      <c r="LS20" s="776"/>
      <c r="LT20" s="777"/>
      <c r="LU20" s="777"/>
      <c r="LV20" s="780"/>
      <c r="LW20" s="779"/>
      <c r="LX20" s="779"/>
      <c r="LY20" s="776"/>
      <c r="LZ20" s="777"/>
      <c r="MA20" s="777"/>
      <c r="MB20" s="780"/>
      <c r="MC20" s="782"/>
      <c r="MD20" s="782"/>
      <c r="ME20" s="776"/>
      <c r="MF20" s="777"/>
      <c r="MG20" s="777"/>
      <c r="MH20" s="780"/>
      <c r="MI20" s="782"/>
      <c r="MJ20" s="782"/>
      <c r="MK20" s="776"/>
      <c r="ML20" s="777"/>
      <c r="MM20" s="777"/>
      <c r="MN20" s="780"/>
      <c r="MO20" s="782"/>
      <c r="MP20" s="782"/>
      <c r="MQ20" s="776"/>
      <c r="MR20" s="777"/>
      <c r="MS20" s="777"/>
      <c r="MT20" s="780"/>
      <c r="MU20" s="779"/>
      <c r="MV20" s="779"/>
      <c r="MW20" s="776"/>
      <c r="MX20" s="777"/>
      <c r="MY20" s="777"/>
      <c r="MZ20" s="780"/>
      <c r="NA20" s="779"/>
      <c r="NB20" s="779"/>
      <c r="NC20" s="776"/>
      <c r="ND20" s="777"/>
      <c r="NE20" s="777"/>
      <c r="NF20" s="780"/>
      <c r="NG20" s="779"/>
      <c r="NH20" s="779"/>
      <c r="NI20" s="776"/>
      <c r="NJ20" s="777"/>
      <c r="NK20" s="777"/>
      <c r="NL20" s="780"/>
      <c r="NM20" s="782"/>
      <c r="NN20" s="782"/>
      <c r="NO20" s="776"/>
      <c r="NP20" s="777"/>
      <c r="NQ20" s="777"/>
      <c r="NR20" s="780"/>
      <c r="NS20" s="776"/>
      <c r="NT20" s="777"/>
      <c r="NU20" s="777"/>
      <c r="NV20" s="780"/>
      <c r="NW20" s="776"/>
      <c r="NX20" s="777"/>
      <c r="NY20" s="777"/>
      <c r="NZ20" s="792"/>
      <c r="OA20" s="776"/>
      <c r="OB20" s="777"/>
      <c r="OC20" s="777"/>
      <c r="OD20" s="780"/>
      <c r="OE20" s="776"/>
      <c r="OF20" s="777"/>
      <c r="OG20" s="777"/>
      <c r="OH20" s="780"/>
      <c r="OI20" s="776"/>
      <c r="OJ20" s="777"/>
      <c r="OK20" s="777"/>
      <c r="OL20" s="780"/>
      <c r="OM20" s="776"/>
      <c r="ON20" s="777"/>
      <c r="OO20" s="777"/>
      <c r="OP20" s="780"/>
      <c r="OQ20" s="776"/>
      <c r="OR20" s="777"/>
      <c r="OS20" s="777"/>
      <c r="OT20" s="780"/>
      <c r="OU20" s="776"/>
      <c r="OV20" s="777"/>
      <c r="OW20" s="777"/>
      <c r="OX20" s="780"/>
      <c r="OY20" s="776"/>
      <c r="OZ20" s="777"/>
      <c r="PA20" s="777"/>
      <c r="PB20" s="780"/>
      <c r="PC20" s="776"/>
      <c r="PD20" s="777"/>
      <c r="PE20" s="777"/>
      <c r="PF20" s="780"/>
    </row>
    <row r="21" spans="1:424" ht="15" hidden="1" customHeight="1" x14ac:dyDescent="0.25">
      <c r="A21" s="769"/>
      <c r="B21" s="769"/>
      <c r="C21" s="769"/>
      <c r="D21" s="770"/>
      <c r="E21" s="769"/>
      <c r="F21" s="769"/>
      <c r="G21" s="769"/>
      <c r="H21" s="769"/>
      <c r="I21" s="769"/>
      <c r="J21" s="769"/>
      <c r="K21" s="771"/>
      <c r="L21" s="769"/>
      <c r="M21" s="769"/>
      <c r="N21" s="769"/>
      <c r="O21" s="769"/>
      <c r="P21" s="769"/>
      <c r="Q21" s="769"/>
      <c r="R21" s="769"/>
      <c r="S21" s="769"/>
      <c r="T21" s="816"/>
      <c r="U21" s="816"/>
      <c r="V21" s="816"/>
      <c r="W21" s="816"/>
      <c r="X21" s="769"/>
      <c r="Y21" s="769"/>
      <c r="Z21" s="769">
        <f t="shared" si="3"/>
        <v>0</v>
      </c>
      <c r="AA21" s="769">
        <f t="shared" si="4"/>
        <v>0</v>
      </c>
      <c r="AB21" s="769">
        <f t="shared" si="5"/>
        <v>1</v>
      </c>
      <c r="AC21" s="769"/>
      <c r="AD21" s="772" t="str">
        <f>IF(OR(T21&lt;&gt;"",U21&lt;&gt;""),Dropdown!$A$4,IF(OR(V21&lt;&gt;"",W21&lt;&gt;""),Dropdown!$A$5,Dropdown!$A$3))</f>
        <v>Residential</v>
      </c>
      <c r="AE21" s="773" t="s">
        <v>615</v>
      </c>
      <c r="AF21" s="773"/>
      <c r="AG21" s="925"/>
      <c r="AH21" s="773"/>
      <c r="AI21" s="773"/>
      <c r="AJ21" s="773"/>
      <c r="AK21" s="773"/>
      <c r="AL21" s="773"/>
      <c r="AM21" s="773" t="s">
        <v>789</v>
      </c>
      <c r="AN21" s="773"/>
      <c r="AO21" s="773"/>
      <c r="AP21" s="773"/>
      <c r="AQ21" s="10" t="s">
        <v>929</v>
      </c>
      <c r="AR21" s="937" t="s">
        <v>926</v>
      </c>
      <c r="AS21" s="926">
        <v>202</v>
      </c>
      <c r="AT21" s="769"/>
      <c r="AU21" s="769"/>
      <c r="AV21" s="775"/>
      <c r="AW21" s="776"/>
      <c r="AX21" s="777"/>
      <c r="AY21" s="777"/>
      <c r="AZ21" s="778"/>
      <c r="BA21" s="779"/>
      <c r="BB21" s="779"/>
      <c r="BC21" s="776"/>
      <c r="BD21" s="777"/>
      <c r="BE21" s="777"/>
      <c r="BF21" s="780"/>
      <c r="BG21" s="779"/>
      <c r="BH21" s="779"/>
      <c r="BI21" s="776"/>
      <c r="BJ21" s="777"/>
      <c r="BK21" s="777"/>
      <c r="BL21" s="780"/>
      <c r="BM21" s="779"/>
      <c r="BN21" s="779"/>
      <c r="BO21" s="776"/>
      <c r="BP21" s="777"/>
      <c r="BQ21" s="777"/>
      <c r="BR21" s="780"/>
      <c r="BS21" s="779"/>
      <c r="BT21" s="779"/>
      <c r="BU21" s="776"/>
      <c r="BV21" s="777"/>
      <c r="BW21" s="777"/>
      <c r="BX21" s="780"/>
      <c r="BY21" s="779"/>
      <c r="BZ21" s="779"/>
      <c r="CA21" s="776"/>
      <c r="CB21" s="777"/>
      <c r="CC21" s="777"/>
      <c r="CD21" s="780"/>
      <c r="CE21" s="779"/>
      <c r="CF21" s="779"/>
      <c r="CG21" s="776"/>
      <c r="CH21" s="777"/>
      <c r="CI21" s="777"/>
      <c r="CJ21" s="780"/>
      <c r="CK21" s="779"/>
      <c r="CL21" s="779"/>
      <c r="CM21" s="776"/>
      <c r="CN21" s="777"/>
      <c r="CO21" s="777"/>
      <c r="CP21" s="780"/>
      <c r="CQ21" s="779"/>
      <c r="CR21" s="779"/>
      <c r="CS21" s="776"/>
      <c r="CT21" s="777"/>
      <c r="CU21" s="777"/>
      <c r="CV21" s="780"/>
      <c r="CW21" s="779"/>
      <c r="CX21" s="779"/>
      <c r="CY21" s="776"/>
      <c r="CZ21" s="777"/>
      <c r="DA21" s="781"/>
      <c r="DB21" s="778"/>
      <c r="DC21" s="782"/>
      <c r="DD21" s="782"/>
      <c r="DE21" s="783"/>
      <c r="DF21" s="781"/>
      <c r="DG21" s="777"/>
      <c r="DH21" s="780"/>
      <c r="DI21" s="779"/>
      <c r="DJ21" s="779"/>
      <c r="DK21" s="776"/>
      <c r="DL21" s="777"/>
      <c r="DM21" s="781"/>
      <c r="DN21" s="778"/>
      <c r="DO21" s="782"/>
      <c r="DP21" s="782"/>
      <c r="DQ21" s="784"/>
      <c r="DR21" s="785"/>
      <c r="DS21" s="786"/>
      <c r="DT21" s="787"/>
      <c r="DU21" s="788"/>
      <c r="DV21" s="788"/>
      <c r="DW21" s="789"/>
      <c r="DX21" s="786"/>
      <c r="DY21" s="785"/>
      <c r="DZ21" s="790"/>
      <c r="EA21" s="791"/>
      <c r="EB21" s="791"/>
      <c r="EC21" s="784"/>
      <c r="ED21" s="785"/>
      <c r="EE21" s="786"/>
      <c r="EF21" s="787"/>
      <c r="EG21" s="788"/>
      <c r="EH21" s="788"/>
      <c r="EI21" s="789"/>
      <c r="EJ21" s="786"/>
      <c r="EK21" s="785"/>
      <c r="EL21" s="790"/>
      <c r="EM21" s="791"/>
      <c r="EN21" s="791"/>
      <c r="EO21" s="784"/>
      <c r="EP21" s="785"/>
      <c r="EQ21" s="786"/>
      <c r="ER21" s="787"/>
      <c r="ES21" s="788"/>
      <c r="ET21" s="788"/>
      <c r="EU21" s="789"/>
      <c r="EV21" s="786"/>
      <c r="EW21" s="785"/>
      <c r="EX21" s="790"/>
      <c r="EY21" s="791"/>
      <c r="EZ21" s="791"/>
      <c r="FA21" s="784"/>
      <c r="FB21" s="785"/>
      <c r="FC21" s="786"/>
      <c r="FD21" s="787"/>
      <c r="FE21" s="788"/>
      <c r="FF21" s="788"/>
      <c r="FG21" s="789"/>
      <c r="FH21" s="786"/>
      <c r="FI21" s="785"/>
      <c r="FJ21" s="790"/>
      <c r="FK21" s="791"/>
      <c r="FL21" s="791"/>
      <c r="FM21" s="784"/>
      <c r="FN21" s="785"/>
      <c r="FO21" s="786"/>
      <c r="FP21" s="787"/>
      <c r="FQ21" s="788"/>
      <c r="FR21" s="788"/>
      <c r="FS21" s="776"/>
      <c r="FT21" s="777"/>
      <c r="FU21" s="781"/>
      <c r="FV21" s="778"/>
      <c r="FW21" s="779"/>
      <c r="FX21" s="779"/>
      <c r="FY21" s="783"/>
      <c r="FZ21" s="781"/>
      <c r="GA21" s="777"/>
      <c r="GB21" s="780"/>
      <c r="GC21" s="779"/>
      <c r="GD21" s="779"/>
      <c r="GE21" s="776"/>
      <c r="GF21" s="777"/>
      <c r="GG21" s="781"/>
      <c r="GH21" s="778"/>
      <c r="GI21" s="782"/>
      <c r="GJ21" s="782"/>
      <c r="GK21" s="783"/>
      <c r="GL21" s="781"/>
      <c r="GM21" s="777"/>
      <c r="GN21" s="780"/>
      <c r="GO21" s="779"/>
      <c r="GP21" s="779"/>
      <c r="GQ21" s="776"/>
      <c r="GR21" s="777"/>
      <c r="GS21" s="781"/>
      <c r="GT21" s="778"/>
      <c r="GU21" s="782"/>
      <c r="GV21" s="782"/>
      <c r="GW21" s="783"/>
      <c r="GX21" s="781"/>
      <c r="GY21" s="777"/>
      <c r="GZ21" s="780"/>
      <c r="HA21" s="779"/>
      <c r="HB21" s="779"/>
      <c r="HC21" s="776"/>
      <c r="HD21" s="777"/>
      <c r="HE21" s="781"/>
      <c r="HF21" s="778"/>
      <c r="HG21" s="782"/>
      <c r="HH21" s="782"/>
      <c r="HI21" s="783"/>
      <c r="HJ21" s="781"/>
      <c r="HK21" s="777"/>
      <c r="HL21" s="780"/>
      <c r="HM21" s="779"/>
      <c r="HN21" s="779"/>
      <c r="HO21" s="776"/>
      <c r="HP21" s="777"/>
      <c r="HQ21" s="781"/>
      <c r="HR21" s="778"/>
      <c r="HS21" s="782"/>
      <c r="HT21" s="782"/>
      <c r="HU21" s="783"/>
      <c r="HV21" s="781"/>
      <c r="HW21" s="777"/>
      <c r="HX21" s="780"/>
      <c r="HY21" s="779"/>
      <c r="HZ21" s="779"/>
      <c r="IA21" s="776"/>
      <c r="IB21" s="777"/>
      <c r="IC21" s="781"/>
      <c r="ID21" s="778"/>
      <c r="IE21" s="779"/>
      <c r="IF21" s="779"/>
      <c r="IG21" s="783"/>
      <c r="IH21" s="781"/>
      <c r="II21" s="777"/>
      <c r="IJ21" s="780"/>
      <c r="IK21" s="779"/>
      <c r="IL21" s="779"/>
      <c r="IM21" s="776"/>
      <c r="IN21" s="777"/>
      <c r="IO21" s="781"/>
      <c r="IP21" s="778"/>
      <c r="IQ21" s="779"/>
      <c r="IR21" s="779"/>
      <c r="IS21" s="783"/>
      <c r="IT21" s="781"/>
      <c r="IU21" s="777"/>
      <c r="IV21" s="780"/>
      <c r="IW21" s="779"/>
      <c r="IX21" s="779"/>
      <c r="IY21" s="776"/>
      <c r="IZ21" s="777"/>
      <c r="JA21" s="781"/>
      <c r="JB21" s="778"/>
      <c r="JC21" s="779"/>
      <c r="JD21" s="779"/>
      <c r="JE21" s="783"/>
      <c r="JF21" s="781"/>
      <c r="JG21" s="777"/>
      <c r="JH21" s="780"/>
      <c r="JI21" s="779"/>
      <c r="JJ21" s="779"/>
      <c r="JK21" s="776"/>
      <c r="JL21" s="777"/>
      <c r="JM21" s="781"/>
      <c r="JN21" s="778"/>
      <c r="JO21" s="782"/>
      <c r="JP21" s="782"/>
      <c r="JQ21" s="783"/>
      <c r="JR21" s="781"/>
      <c r="JS21" s="777"/>
      <c r="JT21" s="780"/>
      <c r="JU21" s="779"/>
      <c r="JV21" s="779"/>
      <c r="JW21" s="776"/>
      <c r="JX21" s="777"/>
      <c r="JY21" s="777"/>
      <c r="JZ21" s="780"/>
      <c r="KA21" s="782"/>
      <c r="KB21" s="782"/>
      <c r="KC21" s="776"/>
      <c r="KD21" s="777"/>
      <c r="KE21" s="777"/>
      <c r="KF21" s="780"/>
      <c r="KG21" s="782"/>
      <c r="KH21" s="782"/>
      <c r="KI21" s="776"/>
      <c r="KJ21" s="777"/>
      <c r="KK21" s="777"/>
      <c r="KL21" s="780"/>
      <c r="KM21" s="782"/>
      <c r="KN21" s="782"/>
      <c r="KO21" s="776"/>
      <c r="KP21" s="777"/>
      <c r="KQ21" s="777"/>
      <c r="KR21" s="780"/>
      <c r="KS21" s="779"/>
      <c r="KT21" s="779"/>
      <c r="KU21" s="776"/>
      <c r="KV21" s="777"/>
      <c r="KW21" s="777"/>
      <c r="KX21" s="780"/>
      <c r="KY21" s="782"/>
      <c r="KZ21" s="782"/>
      <c r="LA21" s="776"/>
      <c r="LB21" s="777"/>
      <c r="LC21" s="777"/>
      <c r="LD21" s="780"/>
      <c r="LE21" s="779"/>
      <c r="LF21" s="779"/>
      <c r="LG21" s="776"/>
      <c r="LH21" s="777"/>
      <c r="LI21" s="777"/>
      <c r="LJ21" s="780"/>
      <c r="LK21" s="779"/>
      <c r="LL21" s="779"/>
      <c r="LM21" s="776"/>
      <c r="LN21" s="777"/>
      <c r="LO21" s="777"/>
      <c r="LP21" s="780"/>
      <c r="LQ21" s="782"/>
      <c r="LR21" s="782"/>
      <c r="LS21" s="776"/>
      <c r="LT21" s="777"/>
      <c r="LU21" s="777"/>
      <c r="LV21" s="780"/>
      <c r="LW21" s="779"/>
      <c r="LX21" s="779"/>
      <c r="LY21" s="776"/>
      <c r="LZ21" s="777"/>
      <c r="MA21" s="777"/>
      <c r="MB21" s="780"/>
      <c r="MC21" s="782"/>
      <c r="MD21" s="782"/>
      <c r="ME21" s="776"/>
      <c r="MF21" s="777"/>
      <c r="MG21" s="777"/>
      <c r="MH21" s="780"/>
      <c r="MI21" s="782"/>
      <c r="MJ21" s="782"/>
      <c r="MK21" s="776"/>
      <c r="ML21" s="777"/>
      <c r="MM21" s="777"/>
      <c r="MN21" s="780"/>
      <c r="MO21" s="782"/>
      <c r="MP21" s="782"/>
      <c r="MQ21" s="776"/>
      <c r="MR21" s="777"/>
      <c r="MS21" s="777"/>
      <c r="MT21" s="780"/>
      <c r="MU21" s="779"/>
      <c r="MV21" s="779"/>
      <c r="MW21" s="776"/>
      <c r="MX21" s="777"/>
      <c r="MY21" s="777">
        <v>4</v>
      </c>
      <c r="MZ21" s="780"/>
      <c r="NA21" s="779"/>
      <c r="NB21" s="779"/>
      <c r="NC21" s="776"/>
      <c r="ND21" s="777"/>
      <c r="NE21" s="777"/>
      <c r="NF21" s="780"/>
      <c r="NG21" s="779"/>
      <c r="NH21" s="779"/>
      <c r="NI21" s="776"/>
      <c r="NJ21" s="777"/>
      <c r="NK21" s="777"/>
      <c r="NL21" s="780"/>
      <c r="NM21" s="782"/>
      <c r="NN21" s="782"/>
      <c r="NO21" s="776"/>
      <c r="NP21" s="777"/>
      <c r="NQ21" s="777"/>
      <c r="NR21" s="780"/>
      <c r="NS21" s="776"/>
      <c r="NT21" s="777"/>
      <c r="NU21" s="777"/>
      <c r="NV21" s="780"/>
      <c r="NW21" s="776"/>
      <c r="NX21" s="777"/>
      <c r="NY21" s="777"/>
      <c r="NZ21" s="792"/>
      <c r="OA21" s="776"/>
      <c r="OB21" s="777"/>
      <c r="OC21" s="777"/>
      <c r="OD21" s="780"/>
      <c r="OE21" s="776"/>
      <c r="OF21" s="777"/>
      <c r="OG21" s="777"/>
      <c r="OH21" s="780"/>
      <c r="OI21" s="776"/>
      <c r="OJ21" s="777"/>
      <c r="OK21" s="777"/>
      <c r="OL21" s="780"/>
      <c r="OM21" s="776"/>
      <c r="ON21" s="777"/>
      <c r="OO21" s="777"/>
      <c r="OP21" s="780"/>
      <c r="OQ21" s="776"/>
      <c r="OR21" s="777"/>
      <c r="OS21" s="777"/>
      <c r="OT21" s="780"/>
      <c r="OU21" s="776"/>
      <c r="OV21" s="777"/>
      <c r="OW21" s="777"/>
      <c r="OX21" s="780"/>
      <c r="OY21" s="776"/>
      <c r="OZ21" s="777"/>
      <c r="PA21" s="777"/>
      <c r="PB21" s="780"/>
      <c r="PC21" s="776"/>
      <c r="PD21" s="777"/>
      <c r="PE21" s="777"/>
      <c r="PF21" s="780"/>
    </row>
    <row r="22" spans="1:424" ht="15" hidden="1" customHeight="1" x14ac:dyDescent="0.25">
      <c r="A22" s="769"/>
      <c r="B22" s="769"/>
      <c r="C22" s="769"/>
      <c r="D22" s="770"/>
      <c r="E22" s="769"/>
      <c r="F22" s="769"/>
      <c r="G22" s="769"/>
      <c r="H22" s="769"/>
      <c r="I22" s="769"/>
      <c r="J22" s="769"/>
      <c r="K22" s="771"/>
      <c r="L22" s="769"/>
      <c r="M22" s="769"/>
      <c r="N22" s="769"/>
      <c r="O22" s="769"/>
      <c r="P22" s="769"/>
      <c r="Q22" s="769"/>
      <c r="R22" s="769"/>
      <c r="S22" s="769"/>
      <c r="T22" s="816"/>
      <c r="U22" s="816"/>
      <c r="V22" s="816"/>
      <c r="W22" s="816"/>
      <c r="X22" s="769"/>
      <c r="Y22" s="769"/>
      <c r="Z22" s="769">
        <f t="shared" si="3"/>
        <v>0</v>
      </c>
      <c r="AA22" s="769">
        <f t="shared" si="4"/>
        <v>0</v>
      </c>
      <c r="AB22" s="769">
        <f t="shared" si="5"/>
        <v>1</v>
      </c>
      <c r="AC22" s="769"/>
      <c r="AD22" s="772" t="str">
        <f>IF(OR(T22&lt;&gt;"",U22&lt;&gt;""),Dropdown!$A$4,IF(OR(V22&lt;&gt;"",W22&lt;&gt;""),Dropdown!$A$5,Dropdown!$A$3))</f>
        <v>Residential</v>
      </c>
      <c r="AE22" s="773" t="s">
        <v>615</v>
      </c>
      <c r="AF22" s="773"/>
      <c r="AG22" s="925"/>
      <c r="AH22" s="773"/>
      <c r="AI22" s="773"/>
      <c r="AJ22" s="773"/>
      <c r="AK22" s="773"/>
      <c r="AL22" s="773"/>
      <c r="AM22" s="773" t="s">
        <v>769</v>
      </c>
      <c r="AN22" s="773"/>
      <c r="AO22" s="773"/>
      <c r="AP22" s="773"/>
      <c r="AQ22" s="10" t="s">
        <v>929</v>
      </c>
      <c r="AR22" s="937" t="s">
        <v>926</v>
      </c>
      <c r="AS22" s="926">
        <v>202</v>
      </c>
      <c r="AT22" s="769"/>
      <c r="AU22" s="769"/>
      <c r="AV22" s="775"/>
      <c r="AW22" s="776"/>
      <c r="AX22" s="777"/>
      <c r="AY22" s="777"/>
      <c r="AZ22" s="778"/>
      <c r="BA22" s="779"/>
      <c r="BB22" s="779"/>
      <c r="BC22" s="776"/>
      <c r="BD22" s="777"/>
      <c r="BE22" s="777"/>
      <c r="BF22" s="780"/>
      <c r="BG22" s="779"/>
      <c r="BH22" s="779"/>
      <c r="BI22" s="776"/>
      <c r="BJ22" s="777"/>
      <c r="BK22" s="777"/>
      <c r="BL22" s="780"/>
      <c r="BM22" s="779"/>
      <c r="BN22" s="779"/>
      <c r="BO22" s="776"/>
      <c r="BP22" s="777"/>
      <c r="BQ22" s="777"/>
      <c r="BR22" s="780"/>
      <c r="BS22" s="779"/>
      <c r="BT22" s="779"/>
      <c r="BU22" s="776"/>
      <c r="BV22" s="777"/>
      <c r="BW22" s="777"/>
      <c r="BX22" s="780"/>
      <c r="BY22" s="779"/>
      <c r="BZ22" s="779"/>
      <c r="CA22" s="776"/>
      <c r="CB22" s="777"/>
      <c r="CC22" s="777"/>
      <c r="CD22" s="780"/>
      <c r="CE22" s="779"/>
      <c r="CF22" s="779"/>
      <c r="CG22" s="776"/>
      <c r="CH22" s="777"/>
      <c r="CI22" s="777"/>
      <c r="CJ22" s="780"/>
      <c r="CK22" s="779"/>
      <c r="CL22" s="779"/>
      <c r="CM22" s="776"/>
      <c r="CN22" s="777"/>
      <c r="CO22" s="777"/>
      <c r="CP22" s="780"/>
      <c r="CQ22" s="779"/>
      <c r="CR22" s="779"/>
      <c r="CS22" s="776"/>
      <c r="CT22" s="777"/>
      <c r="CU22" s="777"/>
      <c r="CV22" s="780"/>
      <c r="CW22" s="779"/>
      <c r="CX22" s="779"/>
      <c r="CY22" s="776"/>
      <c r="CZ22" s="777"/>
      <c r="DA22" s="781"/>
      <c r="DB22" s="778"/>
      <c r="DC22" s="782"/>
      <c r="DD22" s="782"/>
      <c r="DE22" s="783"/>
      <c r="DF22" s="781"/>
      <c r="DG22" s="777"/>
      <c r="DH22" s="780"/>
      <c r="DI22" s="779"/>
      <c r="DJ22" s="779"/>
      <c r="DK22" s="776"/>
      <c r="DL22" s="777"/>
      <c r="DM22" s="781"/>
      <c r="DN22" s="778"/>
      <c r="DO22" s="782"/>
      <c r="DP22" s="782"/>
      <c r="DQ22" s="784"/>
      <c r="DR22" s="785"/>
      <c r="DS22" s="786"/>
      <c r="DT22" s="787"/>
      <c r="DU22" s="788"/>
      <c r="DV22" s="788"/>
      <c r="DW22" s="789"/>
      <c r="DX22" s="786"/>
      <c r="DY22" s="785"/>
      <c r="DZ22" s="790"/>
      <c r="EA22" s="791"/>
      <c r="EB22" s="791"/>
      <c r="EC22" s="784"/>
      <c r="ED22" s="785"/>
      <c r="EE22" s="786"/>
      <c r="EF22" s="787"/>
      <c r="EG22" s="788"/>
      <c r="EH22" s="788"/>
      <c r="EI22" s="789"/>
      <c r="EJ22" s="786"/>
      <c r="EK22" s="785"/>
      <c r="EL22" s="790"/>
      <c r="EM22" s="791"/>
      <c r="EN22" s="791"/>
      <c r="EO22" s="784"/>
      <c r="EP22" s="785"/>
      <c r="EQ22" s="786"/>
      <c r="ER22" s="787"/>
      <c r="ES22" s="788"/>
      <c r="ET22" s="788"/>
      <c r="EU22" s="789"/>
      <c r="EV22" s="786"/>
      <c r="EW22" s="785"/>
      <c r="EX22" s="790"/>
      <c r="EY22" s="791"/>
      <c r="EZ22" s="791"/>
      <c r="FA22" s="784"/>
      <c r="FB22" s="785"/>
      <c r="FC22" s="786"/>
      <c r="FD22" s="787"/>
      <c r="FE22" s="788"/>
      <c r="FF22" s="788"/>
      <c r="FG22" s="789"/>
      <c r="FH22" s="786"/>
      <c r="FI22" s="785"/>
      <c r="FJ22" s="790"/>
      <c r="FK22" s="791"/>
      <c r="FL22" s="791"/>
      <c r="FM22" s="784"/>
      <c r="FN22" s="785"/>
      <c r="FO22" s="786"/>
      <c r="FP22" s="787"/>
      <c r="FQ22" s="788"/>
      <c r="FR22" s="788"/>
      <c r="FS22" s="776"/>
      <c r="FT22" s="777"/>
      <c r="FU22" s="781"/>
      <c r="FV22" s="778"/>
      <c r="FW22" s="779"/>
      <c r="FX22" s="779"/>
      <c r="FY22" s="783"/>
      <c r="FZ22" s="781"/>
      <c r="GA22" s="777"/>
      <c r="GB22" s="780"/>
      <c r="GC22" s="779"/>
      <c r="GD22" s="779"/>
      <c r="GE22" s="776"/>
      <c r="GF22" s="777"/>
      <c r="GG22" s="781"/>
      <c r="GH22" s="778"/>
      <c r="GI22" s="782"/>
      <c r="GJ22" s="782"/>
      <c r="GK22" s="783"/>
      <c r="GL22" s="781"/>
      <c r="GM22" s="777"/>
      <c r="GN22" s="780"/>
      <c r="GO22" s="779"/>
      <c r="GP22" s="779"/>
      <c r="GQ22" s="776"/>
      <c r="GR22" s="777"/>
      <c r="GS22" s="781"/>
      <c r="GT22" s="778"/>
      <c r="GU22" s="782"/>
      <c r="GV22" s="782"/>
      <c r="GW22" s="783"/>
      <c r="GX22" s="781"/>
      <c r="GY22" s="777"/>
      <c r="GZ22" s="780"/>
      <c r="HA22" s="779"/>
      <c r="HB22" s="779"/>
      <c r="HC22" s="776"/>
      <c r="HD22" s="777"/>
      <c r="HE22" s="781"/>
      <c r="HF22" s="778"/>
      <c r="HG22" s="782"/>
      <c r="HH22" s="782"/>
      <c r="HI22" s="783"/>
      <c r="HJ22" s="781"/>
      <c r="HK22" s="777"/>
      <c r="HL22" s="780"/>
      <c r="HM22" s="779"/>
      <c r="HN22" s="779"/>
      <c r="HO22" s="776"/>
      <c r="HP22" s="777"/>
      <c r="HQ22" s="781"/>
      <c r="HR22" s="778"/>
      <c r="HS22" s="782"/>
      <c r="HT22" s="782"/>
      <c r="HU22" s="783"/>
      <c r="HV22" s="781"/>
      <c r="HW22" s="777"/>
      <c r="HX22" s="780"/>
      <c r="HY22" s="779"/>
      <c r="HZ22" s="779"/>
      <c r="IA22" s="776"/>
      <c r="IB22" s="777"/>
      <c r="IC22" s="781"/>
      <c r="ID22" s="778"/>
      <c r="IE22" s="779"/>
      <c r="IF22" s="779"/>
      <c r="IG22" s="783"/>
      <c r="IH22" s="781"/>
      <c r="II22" s="777"/>
      <c r="IJ22" s="780"/>
      <c r="IK22" s="779"/>
      <c r="IL22" s="779"/>
      <c r="IM22" s="776"/>
      <c r="IN22" s="777"/>
      <c r="IO22" s="781"/>
      <c r="IP22" s="778"/>
      <c r="IQ22" s="779"/>
      <c r="IR22" s="779"/>
      <c r="IS22" s="783"/>
      <c r="IT22" s="781"/>
      <c r="IU22" s="777"/>
      <c r="IV22" s="780"/>
      <c r="IW22" s="779"/>
      <c r="IX22" s="779"/>
      <c r="IY22" s="776"/>
      <c r="IZ22" s="777"/>
      <c r="JA22" s="781"/>
      <c r="JB22" s="778"/>
      <c r="JC22" s="779"/>
      <c r="JD22" s="779"/>
      <c r="JE22" s="783"/>
      <c r="JF22" s="781"/>
      <c r="JG22" s="777"/>
      <c r="JH22" s="780"/>
      <c r="JI22" s="779"/>
      <c r="JJ22" s="779"/>
      <c r="JK22" s="776"/>
      <c r="JL22" s="777"/>
      <c r="JM22" s="781"/>
      <c r="JN22" s="778"/>
      <c r="JO22" s="782"/>
      <c r="JP22" s="782"/>
      <c r="JQ22" s="783"/>
      <c r="JR22" s="781"/>
      <c r="JS22" s="777"/>
      <c r="JT22" s="780"/>
      <c r="JU22" s="779"/>
      <c r="JV22" s="779"/>
      <c r="JW22" s="776"/>
      <c r="JX22" s="777"/>
      <c r="JY22" s="777"/>
      <c r="JZ22" s="780"/>
      <c r="KA22" s="782"/>
      <c r="KB22" s="782"/>
      <c r="KC22" s="776"/>
      <c r="KD22" s="777"/>
      <c r="KE22" s="777"/>
      <c r="KF22" s="780"/>
      <c r="KG22" s="782"/>
      <c r="KH22" s="782"/>
      <c r="KI22" s="776"/>
      <c r="KJ22" s="777"/>
      <c r="KK22" s="777"/>
      <c r="KL22" s="780"/>
      <c r="KM22" s="782"/>
      <c r="KN22" s="782"/>
      <c r="KO22" s="776"/>
      <c r="KP22" s="777"/>
      <c r="KQ22" s="777"/>
      <c r="KR22" s="780"/>
      <c r="KS22" s="779"/>
      <c r="KT22" s="779"/>
      <c r="KU22" s="776"/>
      <c r="KV22" s="777"/>
      <c r="KW22" s="777"/>
      <c r="KX22" s="780"/>
      <c r="KY22" s="782"/>
      <c r="KZ22" s="782"/>
      <c r="LA22" s="776"/>
      <c r="LB22" s="777"/>
      <c r="LC22" s="777"/>
      <c r="LD22" s="780"/>
      <c r="LE22" s="779"/>
      <c r="LF22" s="779"/>
      <c r="LG22" s="776"/>
      <c r="LH22" s="777"/>
      <c r="LI22" s="777"/>
      <c r="LJ22" s="780"/>
      <c r="LK22" s="779"/>
      <c r="LL22" s="779"/>
      <c r="LM22" s="776"/>
      <c r="LN22" s="777"/>
      <c r="LO22" s="777"/>
      <c r="LP22" s="780"/>
      <c r="LQ22" s="782"/>
      <c r="LR22" s="782"/>
      <c r="LS22" s="776"/>
      <c r="LT22" s="777"/>
      <c r="LU22" s="777"/>
      <c r="LV22" s="780"/>
      <c r="LW22" s="779"/>
      <c r="LX22" s="779"/>
      <c r="LY22" s="776"/>
      <c r="LZ22" s="777"/>
      <c r="MA22" s="777"/>
      <c r="MB22" s="780"/>
      <c r="MC22" s="782"/>
      <c r="MD22" s="782"/>
      <c r="ME22" s="776"/>
      <c r="MF22" s="777"/>
      <c r="MG22" s="777"/>
      <c r="MH22" s="780"/>
      <c r="MI22" s="782"/>
      <c r="MJ22" s="782"/>
      <c r="MK22" s="776"/>
      <c r="ML22" s="777"/>
      <c r="MM22" s="777"/>
      <c r="MN22" s="780"/>
      <c r="MO22" s="782"/>
      <c r="MP22" s="782"/>
      <c r="MQ22" s="776"/>
      <c r="MR22" s="777"/>
      <c r="MS22" s="777"/>
      <c r="MT22" s="780"/>
      <c r="MU22" s="779"/>
      <c r="MV22" s="779"/>
      <c r="MW22" s="776"/>
      <c r="MX22" s="777"/>
      <c r="MY22" s="777">
        <v>4</v>
      </c>
      <c r="MZ22" s="780"/>
      <c r="NA22" s="779"/>
      <c r="NB22" s="779"/>
      <c r="NC22" s="776"/>
      <c r="ND22" s="777"/>
      <c r="NE22" s="777"/>
      <c r="NF22" s="780"/>
      <c r="NG22" s="779"/>
      <c r="NH22" s="779"/>
      <c r="NI22" s="776"/>
      <c r="NJ22" s="777"/>
      <c r="NK22" s="777"/>
      <c r="NL22" s="780"/>
      <c r="NM22" s="782"/>
      <c r="NN22" s="782"/>
      <c r="NO22" s="776"/>
      <c r="NP22" s="777"/>
      <c r="NQ22" s="777"/>
      <c r="NR22" s="780"/>
      <c r="NS22" s="776"/>
      <c r="NT22" s="777"/>
      <c r="NU22" s="777"/>
      <c r="NV22" s="780"/>
      <c r="NW22" s="776"/>
      <c r="NX22" s="777"/>
      <c r="NY22" s="777"/>
      <c r="NZ22" s="792"/>
      <c r="OA22" s="776"/>
      <c r="OB22" s="777"/>
      <c r="OC22" s="777"/>
      <c r="OD22" s="780"/>
      <c r="OE22" s="776"/>
      <c r="OF22" s="777"/>
      <c r="OG22" s="777"/>
      <c r="OH22" s="780"/>
      <c r="OI22" s="776"/>
      <c r="OJ22" s="777"/>
      <c r="OK22" s="777"/>
      <c r="OL22" s="780"/>
      <c r="OM22" s="776"/>
      <c r="ON22" s="777"/>
      <c r="OO22" s="777"/>
      <c r="OP22" s="780"/>
      <c r="OQ22" s="776"/>
      <c r="OR22" s="777"/>
      <c r="OS22" s="777"/>
      <c r="OT22" s="780"/>
      <c r="OU22" s="776"/>
      <c r="OV22" s="777"/>
      <c r="OW22" s="777"/>
      <c r="OX22" s="780"/>
      <c r="OY22" s="776"/>
      <c r="OZ22" s="777"/>
      <c r="PA22" s="777"/>
      <c r="PB22" s="780"/>
      <c r="PC22" s="776"/>
      <c r="PD22" s="777"/>
      <c r="PE22" s="777"/>
      <c r="PF22" s="780"/>
    </row>
    <row r="23" spans="1:424" ht="15" hidden="1" customHeight="1" x14ac:dyDescent="0.25">
      <c r="A23" s="769"/>
      <c r="B23" s="769"/>
      <c r="C23" s="769"/>
      <c r="D23" s="770"/>
      <c r="E23" s="769"/>
      <c r="F23" s="769"/>
      <c r="G23" s="769"/>
      <c r="H23" s="769"/>
      <c r="I23" s="769"/>
      <c r="J23" s="769"/>
      <c r="K23" s="771"/>
      <c r="L23" s="769"/>
      <c r="M23" s="769"/>
      <c r="N23" s="769"/>
      <c r="O23" s="769"/>
      <c r="P23" s="769"/>
      <c r="Q23" s="769"/>
      <c r="R23" s="769"/>
      <c r="S23" s="769"/>
      <c r="T23" s="816"/>
      <c r="U23" s="816"/>
      <c r="V23" s="816"/>
      <c r="W23" s="816"/>
      <c r="X23" s="769"/>
      <c r="Y23" s="769"/>
      <c r="Z23" s="769">
        <f t="shared" si="3"/>
        <v>0</v>
      </c>
      <c r="AA23" s="769">
        <f t="shared" si="4"/>
        <v>0</v>
      </c>
      <c r="AB23" s="769">
        <f t="shared" si="5"/>
        <v>1</v>
      </c>
      <c r="AC23" s="769"/>
      <c r="AD23" s="772" t="str">
        <f>IF(OR(T23&lt;&gt;"",U23&lt;&gt;""),Dropdown!$A$4,IF(OR(V23&lt;&gt;"",W23&lt;&gt;""),Dropdown!$A$5,Dropdown!$A$3))</f>
        <v>Residential</v>
      </c>
      <c r="AE23" s="773" t="s">
        <v>615</v>
      </c>
      <c r="AF23" s="773"/>
      <c r="AG23" s="925"/>
      <c r="AH23" s="773"/>
      <c r="AI23" s="773"/>
      <c r="AJ23" s="773"/>
      <c r="AK23" s="773"/>
      <c r="AL23" s="773"/>
      <c r="AM23" s="773" t="s">
        <v>768</v>
      </c>
      <c r="AN23" s="773"/>
      <c r="AO23" s="773"/>
      <c r="AP23" s="773"/>
      <c r="AQ23" s="10" t="s">
        <v>929</v>
      </c>
      <c r="AR23" s="937" t="s">
        <v>926</v>
      </c>
      <c r="AS23" s="926">
        <v>202</v>
      </c>
      <c r="AT23" s="769"/>
      <c r="AU23" s="769"/>
      <c r="AV23" s="775"/>
      <c r="AW23" s="776"/>
      <c r="AX23" s="777"/>
      <c r="AY23" s="777"/>
      <c r="AZ23" s="778"/>
      <c r="BA23" s="779"/>
      <c r="BB23" s="779"/>
      <c r="BC23" s="776"/>
      <c r="BD23" s="777"/>
      <c r="BE23" s="777"/>
      <c r="BF23" s="780"/>
      <c r="BG23" s="779"/>
      <c r="BH23" s="779"/>
      <c r="BI23" s="776"/>
      <c r="BJ23" s="777"/>
      <c r="BK23" s="777"/>
      <c r="BL23" s="780"/>
      <c r="BM23" s="779"/>
      <c r="BN23" s="779"/>
      <c r="BO23" s="776"/>
      <c r="BP23" s="777"/>
      <c r="BQ23" s="777"/>
      <c r="BR23" s="780"/>
      <c r="BS23" s="779"/>
      <c r="BT23" s="779"/>
      <c r="BU23" s="776"/>
      <c r="BV23" s="777"/>
      <c r="BW23" s="777"/>
      <c r="BX23" s="780"/>
      <c r="BY23" s="779"/>
      <c r="BZ23" s="779"/>
      <c r="CA23" s="776"/>
      <c r="CB23" s="777"/>
      <c r="CC23" s="777"/>
      <c r="CD23" s="780"/>
      <c r="CE23" s="779"/>
      <c r="CF23" s="779"/>
      <c r="CG23" s="776"/>
      <c r="CH23" s="777"/>
      <c r="CI23" s="777"/>
      <c r="CJ23" s="780"/>
      <c r="CK23" s="779"/>
      <c r="CL23" s="779"/>
      <c r="CM23" s="776"/>
      <c r="CN23" s="777"/>
      <c r="CO23" s="777"/>
      <c r="CP23" s="780"/>
      <c r="CQ23" s="779"/>
      <c r="CR23" s="779"/>
      <c r="CS23" s="776"/>
      <c r="CT23" s="777"/>
      <c r="CU23" s="777"/>
      <c r="CV23" s="780"/>
      <c r="CW23" s="779"/>
      <c r="CX23" s="779"/>
      <c r="CY23" s="776"/>
      <c r="CZ23" s="777"/>
      <c r="DA23" s="781"/>
      <c r="DB23" s="778"/>
      <c r="DC23" s="782"/>
      <c r="DD23" s="782"/>
      <c r="DE23" s="783"/>
      <c r="DF23" s="781"/>
      <c r="DG23" s="777"/>
      <c r="DH23" s="780"/>
      <c r="DI23" s="779"/>
      <c r="DJ23" s="779"/>
      <c r="DK23" s="776"/>
      <c r="DL23" s="777"/>
      <c r="DM23" s="781"/>
      <c r="DN23" s="778"/>
      <c r="DO23" s="782"/>
      <c r="DP23" s="782"/>
      <c r="DQ23" s="784"/>
      <c r="DR23" s="785"/>
      <c r="DS23" s="786"/>
      <c r="DT23" s="787"/>
      <c r="DU23" s="788"/>
      <c r="DV23" s="788"/>
      <c r="DW23" s="789"/>
      <c r="DX23" s="786"/>
      <c r="DY23" s="785"/>
      <c r="DZ23" s="790"/>
      <c r="EA23" s="791"/>
      <c r="EB23" s="791"/>
      <c r="EC23" s="784"/>
      <c r="ED23" s="785"/>
      <c r="EE23" s="786"/>
      <c r="EF23" s="787"/>
      <c r="EG23" s="788"/>
      <c r="EH23" s="788"/>
      <c r="EI23" s="789"/>
      <c r="EJ23" s="786"/>
      <c r="EK23" s="785"/>
      <c r="EL23" s="790"/>
      <c r="EM23" s="791"/>
      <c r="EN23" s="791"/>
      <c r="EO23" s="784"/>
      <c r="EP23" s="785"/>
      <c r="EQ23" s="786"/>
      <c r="ER23" s="787"/>
      <c r="ES23" s="788"/>
      <c r="ET23" s="788"/>
      <c r="EU23" s="789"/>
      <c r="EV23" s="786"/>
      <c r="EW23" s="785"/>
      <c r="EX23" s="790"/>
      <c r="EY23" s="791"/>
      <c r="EZ23" s="791"/>
      <c r="FA23" s="784"/>
      <c r="FB23" s="785"/>
      <c r="FC23" s="786"/>
      <c r="FD23" s="787"/>
      <c r="FE23" s="788"/>
      <c r="FF23" s="788"/>
      <c r="FG23" s="789"/>
      <c r="FH23" s="786"/>
      <c r="FI23" s="785"/>
      <c r="FJ23" s="790"/>
      <c r="FK23" s="791"/>
      <c r="FL23" s="791"/>
      <c r="FM23" s="784"/>
      <c r="FN23" s="785"/>
      <c r="FO23" s="786"/>
      <c r="FP23" s="787"/>
      <c r="FQ23" s="788"/>
      <c r="FR23" s="788"/>
      <c r="FS23" s="776"/>
      <c r="FT23" s="777"/>
      <c r="FU23" s="781"/>
      <c r="FV23" s="778"/>
      <c r="FW23" s="779"/>
      <c r="FX23" s="779"/>
      <c r="FY23" s="783"/>
      <c r="FZ23" s="781"/>
      <c r="GA23" s="777"/>
      <c r="GB23" s="780"/>
      <c r="GC23" s="779"/>
      <c r="GD23" s="779"/>
      <c r="GE23" s="776"/>
      <c r="GF23" s="777"/>
      <c r="GG23" s="781"/>
      <c r="GH23" s="778"/>
      <c r="GI23" s="782"/>
      <c r="GJ23" s="782"/>
      <c r="GK23" s="783"/>
      <c r="GL23" s="781"/>
      <c r="GM23" s="777"/>
      <c r="GN23" s="780"/>
      <c r="GO23" s="779"/>
      <c r="GP23" s="779"/>
      <c r="GQ23" s="776"/>
      <c r="GR23" s="777"/>
      <c r="GS23" s="781"/>
      <c r="GT23" s="778"/>
      <c r="GU23" s="782"/>
      <c r="GV23" s="782"/>
      <c r="GW23" s="783"/>
      <c r="GX23" s="781"/>
      <c r="GY23" s="777"/>
      <c r="GZ23" s="780"/>
      <c r="HA23" s="779"/>
      <c r="HB23" s="779"/>
      <c r="HC23" s="776"/>
      <c r="HD23" s="777"/>
      <c r="HE23" s="781"/>
      <c r="HF23" s="778"/>
      <c r="HG23" s="782"/>
      <c r="HH23" s="782"/>
      <c r="HI23" s="783"/>
      <c r="HJ23" s="781"/>
      <c r="HK23" s="777"/>
      <c r="HL23" s="780"/>
      <c r="HM23" s="779"/>
      <c r="HN23" s="779"/>
      <c r="HO23" s="776"/>
      <c r="HP23" s="777"/>
      <c r="HQ23" s="781"/>
      <c r="HR23" s="778"/>
      <c r="HS23" s="782"/>
      <c r="HT23" s="782"/>
      <c r="HU23" s="783"/>
      <c r="HV23" s="781"/>
      <c r="HW23" s="777"/>
      <c r="HX23" s="780"/>
      <c r="HY23" s="779"/>
      <c r="HZ23" s="779"/>
      <c r="IA23" s="776"/>
      <c r="IB23" s="777"/>
      <c r="IC23" s="781"/>
      <c r="ID23" s="778"/>
      <c r="IE23" s="779"/>
      <c r="IF23" s="779"/>
      <c r="IG23" s="783"/>
      <c r="IH23" s="781"/>
      <c r="II23" s="777"/>
      <c r="IJ23" s="780"/>
      <c r="IK23" s="779"/>
      <c r="IL23" s="779"/>
      <c r="IM23" s="776"/>
      <c r="IN23" s="777"/>
      <c r="IO23" s="781"/>
      <c r="IP23" s="778"/>
      <c r="IQ23" s="779"/>
      <c r="IR23" s="779"/>
      <c r="IS23" s="783"/>
      <c r="IT23" s="781"/>
      <c r="IU23" s="777"/>
      <c r="IV23" s="780"/>
      <c r="IW23" s="779"/>
      <c r="IX23" s="779"/>
      <c r="IY23" s="776"/>
      <c r="IZ23" s="777"/>
      <c r="JA23" s="781"/>
      <c r="JB23" s="778"/>
      <c r="JC23" s="779"/>
      <c r="JD23" s="779"/>
      <c r="JE23" s="783"/>
      <c r="JF23" s="781"/>
      <c r="JG23" s="777"/>
      <c r="JH23" s="780"/>
      <c r="JI23" s="779"/>
      <c r="JJ23" s="779"/>
      <c r="JK23" s="776"/>
      <c r="JL23" s="777"/>
      <c r="JM23" s="781"/>
      <c r="JN23" s="778"/>
      <c r="JO23" s="782"/>
      <c r="JP23" s="782"/>
      <c r="JQ23" s="783"/>
      <c r="JR23" s="781"/>
      <c r="JS23" s="777"/>
      <c r="JT23" s="780"/>
      <c r="JU23" s="779"/>
      <c r="JV23" s="779"/>
      <c r="JW23" s="776"/>
      <c r="JX23" s="777"/>
      <c r="JY23" s="777"/>
      <c r="JZ23" s="780"/>
      <c r="KA23" s="782"/>
      <c r="KB23" s="782"/>
      <c r="KC23" s="776"/>
      <c r="KD23" s="777"/>
      <c r="KE23" s="777"/>
      <c r="KF23" s="780"/>
      <c r="KG23" s="782"/>
      <c r="KH23" s="782"/>
      <c r="KI23" s="776"/>
      <c r="KJ23" s="777"/>
      <c r="KK23" s="777"/>
      <c r="KL23" s="780"/>
      <c r="KM23" s="782"/>
      <c r="KN23" s="782"/>
      <c r="KO23" s="776"/>
      <c r="KP23" s="777"/>
      <c r="KQ23" s="777"/>
      <c r="KR23" s="780"/>
      <c r="KS23" s="779"/>
      <c r="KT23" s="779"/>
      <c r="KU23" s="776"/>
      <c r="KV23" s="777"/>
      <c r="KW23" s="777"/>
      <c r="KX23" s="780"/>
      <c r="KY23" s="782"/>
      <c r="KZ23" s="782"/>
      <c r="LA23" s="776"/>
      <c r="LB23" s="777"/>
      <c r="LC23" s="777"/>
      <c r="LD23" s="780"/>
      <c r="LE23" s="779"/>
      <c r="LF23" s="779"/>
      <c r="LG23" s="776"/>
      <c r="LH23" s="777"/>
      <c r="LI23" s="777"/>
      <c r="LJ23" s="780"/>
      <c r="LK23" s="779"/>
      <c r="LL23" s="779"/>
      <c r="LM23" s="776"/>
      <c r="LN23" s="777"/>
      <c r="LO23" s="777"/>
      <c r="LP23" s="780"/>
      <c r="LQ23" s="782"/>
      <c r="LR23" s="782"/>
      <c r="LS23" s="776"/>
      <c r="LT23" s="777"/>
      <c r="LU23" s="777"/>
      <c r="LV23" s="780"/>
      <c r="LW23" s="779"/>
      <c r="LX23" s="779"/>
      <c r="LY23" s="776"/>
      <c r="LZ23" s="777"/>
      <c r="MA23" s="777"/>
      <c r="MB23" s="780"/>
      <c r="MC23" s="782"/>
      <c r="MD23" s="782"/>
      <c r="ME23" s="776"/>
      <c r="MF23" s="777"/>
      <c r="MG23" s="777"/>
      <c r="MH23" s="780"/>
      <c r="MI23" s="782"/>
      <c r="MJ23" s="782"/>
      <c r="MK23" s="776"/>
      <c r="ML23" s="777"/>
      <c r="MM23" s="777"/>
      <c r="MN23" s="780"/>
      <c r="MO23" s="782"/>
      <c r="MP23" s="782"/>
      <c r="MQ23" s="776"/>
      <c r="MR23" s="777"/>
      <c r="MS23" s="777"/>
      <c r="MT23" s="780"/>
      <c r="MU23" s="779"/>
      <c r="MV23" s="779"/>
      <c r="MW23" s="776"/>
      <c r="MX23" s="777"/>
      <c r="MY23" s="777">
        <v>3.9</v>
      </c>
      <c r="MZ23" s="780"/>
      <c r="NA23" s="779"/>
      <c r="NB23" s="779"/>
      <c r="NC23" s="776"/>
      <c r="ND23" s="777"/>
      <c r="NE23" s="777"/>
      <c r="NF23" s="780"/>
      <c r="NG23" s="779"/>
      <c r="NH23" s="779"/>
      <c r="NI23" s="776"/>
      <c r="NJ23" s="777"/>
      <c r="NK23" s="777"/>
      <c r="NL23" s="780"/>
      <c r="NM23" s="782"/>
      <c r="NN23" s="782"/>
      <c r="NO23" s="776"/>
      <c r="NP23" s="777"/>
      <c r="NQ23" s="777"/>
      <c r="NR23" s="780"/>
      <c r="NS23" s="776"/>
      <c r="NT23" s="777"/>
      <c r="NU23" s="777"/>
      <c r="NV23" s="780"/>
      <c r="NW23" s="776"/>
      <c r="NX23" s="777"/>
      <c r="NY23" s="777"/>
      <c r="NZ23" s="792"/>
      <c r="OA23" s="776"/>
      <c r="OB23" s="777"/>
      <c r="OC23" s="777"/>
      <c r="OD23" s="780"/>
      <c r="OE23" s="776"/>
      <c r="OF23" s="777"/>
      <c r="OG23" s="777"/>
      <c r="OH23" s="780"/>
      <c r="OI23" s="776"/>
      <c r="OJ23" s="777"/>
      <c r="OK23" s="777"/>
      <c r="OL23" s="780"/>
      <c r="OM23" s="776"/>
      <c r="ON23" s="777"/>
      <c r="OO23" s="777"/>
      <c r="OP23" s="780"/>
      <c r="OQ23" s="776"/>
      <c r="OR23" s="777"/>
      <c r="OS23" s="777"/>
      <c r="OT23" s="780"/>
      <c r="OU23" s="776"/>
      <c r="OV23" s="777"/>
      <c r="OW23" s="777"/>
      <c r="OX23" s="780"/>
      <c r="OY23" s="776"/>
      <c r="OZ23" s="777"/>
      <c r="PA23" s="777"/>
      <c r="PB23" s="780"/>
      <c r="PC23" s="776"/>
      <c r="PD23" s="777"/>
      <c r="PE23" s="777"/>
      <c r="PF23" s="780"/>
    </row>
    <row r="24" spans="1:424" ht="15" hidden="1" customHeight="1" x14ac:dyDescent="0.25">
      <c r="A24" s="769"/>
      <c r="B24" s="769"/>
      <c r="C24" s="769"/>
      <c r="D24" s="770"/>
      <c r="E24" s="769"/>
      <c r="F24" s="769"/>
      <c r="G24" s="769"/>
      <c r="H24" s="769"/>
      <c r="I24" s="769"/>
      <c r="J24" s="769"/>
      <c r="K24" s="771"/>
      <c r="L24" s="769"/>
      <c r="M24" s="769"/>
      <c r="N24" s="769"/>
      <c r="O24" s="769"/>
      <c r="P24" s="769"/>
      <c r="Q24" s="769"/>
      <c r="R24" s="769"/>
      <c r="S24" s="769"/>
      <c r="T24" s="816"/>
      <c r="U24" s="816"/>
      <c r="V24" s="816"/>
      <c r="W24" s="816"/>
      <c r="X24" s="769"/>
      <c r="Y24" s="769"/>
      <c r="Z24" s="769">
        <f t="shared" si="3"/>
        <v>0</v>
      </c>
      <c r="AA24" s="769">
        <f t="shared" si="4"/>
        <v>0</v>
      </c>
      <c r="AB24" s="769">
        <f t="shared" si="5"/>
        <v>1</v>
      </c>
      <c r="AC24" s="769"/>
      <c r="AD24" s="772" t="str">
        <f>IF(OR(T24&lt;&gt;"",U24&lt;&gt;""),Dropdown!$A$4,IF(OR(V24&lt;&gt;"",W24&lt;&gt;""),Dropdown!$A$5,Dropdown!$A$3))</f>
        <v>Residential</v>
      </c>
      <c r="AE24" s="773" t="s">
        <v>615</v>
      </c>
      <c r="AF24" s="773"/>
      <c r="AG24" s="925"/>
      <c r="AH24" s="773"/>
      <c r="AI24" s="773"/>
      <c r="AJ24" s="773"/>
      <c r="AK24" s="773"/>
      <c r="AL24" s="773"/>
      <c r="AM24" s="773" t="s">
        <v>770</v>
      </c>
      <c r="AN24" s="773"/>
      <c r="AO24" s="773"/>
      <c r="AP24" s="773"/>
      <c r="AQ24" s="10" t="s">
        <v>929</v>
      </c>
      <c r="AR24" s="937" t="s">
        <v>926</v>
      </c>
      <c r="AS24" s="926">
        <v>202</v>
      </c>
      <c r="AT24" s="769"/>
      <c r="AU24" s="769"/>
      <c r="AV24" s="775"/>
      <c r="AW24" s="776"/>
      <c r="AX24" s="777"/>
      <c r="AY24" s="777"/>
      <c r="AZ24" s="778"/>
      <c r="BA24" s="779"/>
      <c r="BB24" s="779"/>
      <c r="BC24" s="776"/>
      <c r="BD24" s="777"/>
      <c r="BE24" s="777"/>
      <c r="BF24" s="780"/>
      <c r="BG24" s="779"/>
      <c r="BH24" s="779"/>
      <c r="BI24" s="776"/>
      <c r="BJ24" s="777"/>
      <c r="BK24" s="777"/>
      <c r="BL24" s="780"/>
      <c r="BM24" s="779"/>
      <c r="BN24" s="779"/>
      <c r="BO24" s="776"/>
      <c r="BP24" s="777"/>
      <c r="BQ24" s="777"/>
      <c r="BR24" s="780"/>
      <c r="BS24" s="779"/>
      <c r="BT24" s="779"/>
      <c r="BU24" s="776"/>
      <c r="BV24" s="777"/>
      <c r="BW24" s="777"/>
      <c r="BX24" s="780"/>
      <c r="BY24" s="779"/>
      <c r="BZ24" s="779"/>
      <c r="CA24" s="776"/>
      <c r="CB24" s="777"/>
      <c r="CC24" s="777"/>
      <c r="CD24" s="780"/>
      <c r="CE24" s="779"/>
      <c r="CF24" s="779"/>
      <c r="CG24" s="776"/>
      <c r="CH24" s="777"/>
      <c r="CI24" s="777"/>
      <c r="CJ24" s="780"/>
      <c r="CK24" s="779"/>
      <c r="CL24" s="779"/>
      <c r="CM24" s="776"/>
      <c r="CN24" s="777"/>
      <c r="CO24" s="777"/>
      <c r="CP24" s="780"/>
      <c r="CQ24" s="779"/>
      <c r="CR24" s="779"/>
      <c r="CS24" s="776"/>
      <c r="CT24" s="777"/>
      <c r="CU24" s="777"/>
      <c r="CV24" s="780"/>
      <c r="CW24" s="779"/>
      <c r="CX24" s="779"/>
      <c r="CY24" s="776"/>
      <c r="CZ24" s="777"/>
      <c r="DA24" s="781"/>
      <c r="DB24" s="778"/>
      <c r="DC24" s="782"/>
      <c r="DD24" s="782"/>
      <c r="DE24" s="783"/>
      <c r="DF24" s="781"/>
      <c r="DG24" s="777"/>
      <c r="DH24" s="780"/>
      <c r="DI24" s="779"/>
      <c r="DJ24" s="779"/>
      <c r="DK24" s="776"/>
      <c r="DL24" s="777"/>
      <c r="DM24" s="781"/>
      <c r="DN24" s="778"/>
      <c r="DO24" s="782"/>
      <c r="DP24" s="782"/>
      <c r="DQ24" s="784"/>
      <c r="DR24" s="785"/>
      <c r="DS24" s="786"/>
      <c r="DT24" s="787"/>
      <c r="DU24" s="788"/>
      <c r="DV24" s="788"/>
      <c r="DW24" s="789"/>
      <c r="DX24" s="786"/>
      <c r="DY24" s="785"/>
      <c r="DZ24" s="790"/>
      <c r="EA24" s="791"/>
      <c r="EB24" s="791"/>
      <c r="EC24" s="784"/>
      <c r="ED24" s="785"/>
      <c r="EE24" s="786"/>
      <c r="EF24" s="787"/>
      <c r="EG24" s="788"/>
      <c r="EH24" s="788"/>
      <c r="EI24" s="789"/>
      <c r="EJ24" s="786"/>
      <c r="EK24" s="785"/>
      <c r="EL24" s="790"/>
      <c r="EM24" s="791"/>
      <c r="EN24" s="791"/>
      <c r="EO24" s="784"/>
      <c r="EP24" s="785"/>
      <c r="EQ24" s="786"/>
      <c r="ER24" s="787"/>
      <c r="ES24" s="788"/>
      <c r="ET24" s="788"/>
      <c r="EU24" s="789"/>
      <c r="EV24" s="786"/>
      <c r="EW24" s="785"/>
      <c r="EX24" s="790"/>
      <c r="EY24" s="791"/>
      <c r="EZ24" s="791"/>
      <c r="FA24" s="784"/>
      <c r="FB24" s="785"/>
      <c r="FC24" s="786"/>
      <c r="FD24" s="787"/>
      <c r="FE24" s="788"/>
      <c r="FF24" s="788"/>
      <c r="FG24" s="789"/>
      <c r="FH24" s="786"/>
      <c r="FI24" s="785"/>
      <c r="FJ24" s="790"/>
      <c r="FK24" s="791"/>
      <c r="FL24" s="791"/>
      <c r="FM24" s="784"/>
      <c r="FN24" s="785"/>
      <c r="FO24" s="786"/>
      <c r="FP24" s="787"/>
      <c r="FQ24" s="788"/>
      <c r="FR24" s="788"/>
      <c r="FS24" s="776"/>
      <c r="FT24" s="777"/>
      <c r="FU24" s="781"/>
      <c r="FV24" s="778"/>
      <c r="FW24" s="779"/>
      <c r="FX24" s="779"/>
      <c r="FY24" s="783"/>
      <c r="FZ24" s="781"/>
      <c r="GA24" s="777"/>
      <c r="GB24" s="780"/>
      <c r="GC24" s="779"/>
      <c r="GD24" s="779"/>
      <c r="GE24" s="776"/>
      <c r="GF24" s="777"/>
      <c r="GG24" s="781"/>
      <c r="GH24" s="778"/>
      <c r="GI24" s="782"/>
      <c r="GJ24" s="782"/>
      <c r="GK24" s="783"/>
      <c r="GL24" s="781"/>
      <c r="GM24" s="777"/>
      <c r="GN24" s="780"/>
      <c r="GO24" s="779"/>
      <c r="GP24" s="779"/>
      <c r="GQ24" s="776"/>
      <c r="GR24" s="777"/>
      <c r="GS24" s="781"/>
      <c r="GT24" s="778"/>
      <c r="GU24" s="782"/>
      <c r="GV24" s="782"/>
      <c r="GW24" s="783"/>
      <c r="GX24" s="781"/>
      <c r="GY24" s="777"/>
      <c r="GZ24" s="780"/>
      <c r="HA24" s="779"/>
      <c r="HB24" s="779"/>
      <c r="HC24" s="776"/>
      <c r="HD24" s="777"/>
      <c r="HE24" s="781"/>
      <c r="HF24" s="778"/>
      <c r="HG24" s="782"/>
      <c r="HH24" s="782"/>
      <c r="HI24" s="783"/>
      <c r="HJ24" s="781"/>
      <c r="HK24" s="777"/>
      <c r="HL24" s="780"/>
      <c r="HM24" s="779"/>
      <c r="HN24" s="779"/>
      <c r="HO24" s="776"/>
      <c r="HP24" s="777"/>
      <c r="HQ24" s="781"/>
      <c r="HR24" s="778"/>
      <c r="HS24" s="782"/>
      <c r="HT24" s="782"/>
      <c r="HU24" s="783"/>
      <c r="HV24" s="781"/>
      <c r="HW24" s="777"/>
      <c r="HX24" s="780"/>
      <c r="HY24" s="779"/>
      <c r="HZ24" s="779"/>
      <c r="IA24" s="776"/>
      <c r="IB24" s="777"/>
      <c r="IC24" s="781"/>
      <c r="ID24" s="778"/>
      <c r="IE24" s="779"/>
      <c r="IF24" s="779"/>
      <c r="IG24" s="783"/>
      <c r="IH24" s="781"/>
      <c r="II24" s="777"/>
      <c r="IJ24" s="780"/>
      <c r="IK24" s="779"/>
      <c r="IL24" s="779"/>
      <c r="IM24" s="776"/>
      <c r="IN24" s="777"/>
      <c r="IO24" s="781"/>
      <c r="IP24" s="778"/>
      <c r="IQ24" s="779"/>
      <c r="IR24" s="779"/>
      <c r="IS24" s="783"/>
      <c r="IT24" s="781"/>
      <c r="IU24" s="777"/>
      <c r="IV24" s="780"/>
      <c r="IW24" s="779"/>
      <c r="IX24" s="779"/>
      <c r="IY24" s="776"/>
      <c r="IZ24" s="777"/>
      <c r="JA24" s="781"/>
      <c r="JB24" s="778"/>
      <c r="JC24" s="779"/>
      <c r="JD24" s="779"/>
      <c r="JE24" s="783"/>
      <c r="JF24" s="781"/>
      <c r="JG24" s="777"/>
      <c r="JH24" s="780"/>
      <c r="JI24" s="779"/>
      <c r="JJ24" s="779"/>
      <c r="JK24" s="776"/>
      <c r="JL24" s="777"/>
      <c r="JM24" s="781"/>
      <c r="JN24" s="778"/>
      <c r="JO24" s="782"/>
      <c r="JP24" s="782"/>
      <c r="JQ24" s="783"/>
      <c r="JR24" s="781"/>
      <c r="JS24" s="777"/>
      <c r="JT24" s="780"/>
      <c r="JU24" s="779"/>
      <c r="JV24" s="779"/>
      <c r="JW24" s="776"/>
      <c r="JX24" s="777"/>
      <c r="JY24" s="777"/>
      <c r="JZ24" s="780"/>
      <c r="KA24" s="782"/>
      <c r="KB24" s="782"/>
      <c r="KC24" s="776"/>
      <c r="KD24" s="777"/>
      <c r="KE24" s="777"/>
      <c r="KF24" s="780"/>
      <c r="KG24" s="782"/>
      <c r="KH24" s="782"/>
      <c r="KI24" s="776"/>
      <c r="KJ24" s="777"/>
      <c r="KK24" s="777"/>
      <c r="KL24" s="780"/>
      <c r="KM24" s="782"/>
      <c r="KN24" s="782"/>
      <c r="KO24" s="776"/>
      <c r="KP24" s="777"/>
      <c r="KQ24" s="777"/>
      <c r="KR24" s="780"/>
      <c r="KS24" s="779"/>
      <c r="KT24" s="779"/>
      <c r="KU24" s="776"/>
      <c r="KV24" s="777"/>
      <c r="KW24" s="777"/>
      <c r="KX24" s="780"/>
      <c r="KY24" s="782"/>
      <c r="KZ24" s="782"/>
      <c r="LA24" s="776"/>
      <c r="LB24" s="777"/>
      <c r="LC24" s="777"/>
      <c r="LD24" s="780"/>
      <c r="LE24" s="779"/>
      <c r="LF24" s="779"/>
      <c r="LG24" s="776"/>
      <c r="LH24" s="777"/>
      <c r="LI24" s="777"/>
      <c r="LJ24" s="780"/>
      <c r="LK24" s="779"/>
      <c r="LL24" s="779"/>
      <c r="LM24" s="776"/>
      <c r="LN24" s="777"/>
      <c r="LO24" s="777"/>
      <c r="LP24" s="780"/>
      <c r="LQ24" s="782"/>
      <c r="LR24" s="782"/>
      <c r="LS24" s="776"/>
      <c r="LT24" s="777"/>
      <c r="LU24" s="777"/>
      <c r="LV24" s="780"/>
      <c r="LW24" s="779"/>
      <c r="LX24" s="779"/>
      <c r="LY24" s="776"/>
      <c r="LZ24" s="777"/>
      <c r="MA24" s="777"/>
      <c r="MB24" s="780"/>
      <c r="MC24" s="782"/>
      <c r="MD24" s="782"/>
      <c r="ME24" s="776"/>
      <c r="MF24" s="777"/>
      <c r="MG24" s="777"/>
      <c r="MH24" s="780"/>
      <c r="MI24" s="782"/>
      <c r="MJ24" s="782"/>
      <c r="MK24" s="776"/>
      <c r="ML24" s="777"/>
      <c r="MM24" s="777"/>
      <c r="MN24" s="780"/>
      <c r="MO24" s="782"/>
      <c r="MP24" s="782"/>
      <c r="MQ24" s="776"/>
      <c r="MR24" s="777"/>
      <c r="MS24" s="777"/>
      <c r="MT24" s="780"/>
      <c r="MU24" s="779"/>
      <c r="MV24" s="779"/>
      <c r="MW24" s="776"/>
      <c r="MX24" s="777"/>
      <c r="MY24" s="777">
        <v>3</v>
      </c>
      <c r="MZ24" s="780"/>
      <c r="NA24" s="779"/>
      <c r="NB24" s="779"/>
      <c r="NC24" s="776"/>
      <c r="ND24" s="777"/>
      <c r="NE24" s="777"/>
      <c r="NF24" s="780"/>
      <c r="NG24" s="779"/>
      <c r="NH24" s="779"/>
      <c r="NI24" s="776"/>
      <c r="NJ24" s="777"/>
      <c r="NK24" s="777"/>
      <c r="NL24" s="780"/>
      <c r="NM24" s="782"/>
      <c r="NN24" s="782"/>
      <c r="NO24" s="776"/>
      <c r="NP24" s="777"/>
      <c r="NQ24" s="777"/>
      <c r="NR24" s="780"/>
      <c r="NS24" s="776"/>
      <c r="NT24" s="777"/>
      <c r="NU24" s="777"/>
      <c r="NV24" s="780"/>
      <c r="NW24" s="776"/>
      <c r="NX24" s="777"/>
      <c r="NY24" s="777"/>
      <c r="NZ24" s="792"/>
      <c r="OA24" s="776"/>
      <c r="OB24" s="777"/>
      <c r="OC24" s="777"/>
      <c r="OD24" s="780"/>
      <c r="OE24" s="776"/>
      <c r="OF24" s="777"/>
      <c r="OG24" s="777"/>
      <c r="OH24" s="780"/>
      <c r="OI24" s="776"/>
      <c r="OJ24" s="777"/>
      <c r="OK24" s="777"/>
      <c r="OL24" s="780"/>
      <c r="OM24" s="776"/>
      <c r="ON24" s="777"/>
      <c r="OO24" s="777"/>
      <c r="OP24" s="780"/>
      <c r="OQ24" s="776"/>
      <c r="OR24" s="777"/>
      <c r="OS24" s="777"/>
      <c r="OT24" s="780"/>
      <c r="OU24" s="776"/>
      <c r="OV24" s="777"/>
      <c r="OW24" s="777"/>
      <c r="OX24" s="780"/>
      <c r="OY24" s="776"/>
      <c r="OZ24" s="777"/>
      <c r="PA24" s="777"/>
      <c r="PB24" s="780"/>
      <c r="PC24" s="776"/>
      <c r="PD24" s="777"/>
      <c r="PE24" s="777"/>
      <c r="PF24" s="780"/>
    </row>
    <row r="25" spans="1:424" ht="15" hidden="1" customHeight="1" x14ac:dyDescent="0.25">
      <c r="A25" s="769"/>
      <c r="B25" s="769"/>
      <c r="C25" s="769"/>
      <c r="D25" s="770"/>
      <c r="E25" s="769"/>
      <c r="F25" s="769"/>
      <c r="G25" s="769"/>
      <c r="H25" s="769"/>
      <c r="I25" s="769"/>
      <c r="J25" s="769"/>
      <c r="K25" s="771"/>
      <c r="L25" s="769"/>
      <c r="M25" s="769"/>
      <c r="N25" s="769"/>
      <c r="O25" s="769"/>
      <c r="P25" s="769"/>
      <c r="Q25" s="769"/>
      <c r="R25" s="769"/>
      <c r="S25" s="769"/>
      <c r="T25" s="816"/>
      <c r="U25" s="816"/>
      <c r="V25" s="816"/>
      <c r="W25" s="816"/>
      <c r="X25" s="769"/>
      <c r="Y25" s="769"/>
      <c r="Z25" s="769">
        <f t="shared" si="3"/>
        <v>0</v>
      </c>
      <c r="AA25" s="769">
        <f t="shared" si="4"/>
        <v>0</v>
      </c>
      <c r="AB25" s="769">
        <f t="shared" si="5"/>
        <v>1</v>
      </c>
      <c r="AC25" s="769"/>
      <c r="AD25" s="772" t="str">
        <f>IF(OR(T25&lt;&gt;"",U25&lt;&gt;""),Dropdown!$A$4,IF(OR(V25&lt;&gt;"",W25&lt;&gt;""),Dropdown!$A$5,Dropdown!$A$3))</f>
        <v>Residential</v>
      </c>
      <c r="AE25" s="773" t="s">
        <v>615</v>
      </c>
      <c r="AF25" s="773"/>
      <c r="AG25" s="925"/>
      <c r="AH25" s="773"/>
      <c r="AI25" s="773"/>
      <c r="AJ25" s="773"/>
      <c r="AK25" s="773"/>
      <c r="AL25" s="773"/>
      <c r="AM25" s="773" t="s">
        <v>790</v>
      </c>
      <c r="AN25" s="773"/>
      <c r="AO25" s="773"/>
      <c r="AP25" s="773"/>
      <c r="AQ25" s="10" t="s">
        <v>929</v>
      </c>
      <c r="AR25" s="937" t="s">
        <v>926</v>
      </c>
      <c r="AS25" s="926">
        <v>202</v>
      </c>
      <c r="AT25" s="769"/>
      <c r="AU25" s="769"/>
      <c r="AV25" s="775"/>
      <c r="AW25" s="776"/>
      <c r="AX25" s="777"/>
      <c r="AY25" s="777"/>
      <c r="AZ25" s="778"/>
      <c r="BA25" s="779"/>
      <c r="BB25" s="779"/>
      <c r="BC25" s="776"/>
      <c r="BD25" s="777"/>
      <c r="BE25" s="777"/>
      <c r="BF25" s="780"/>
      <c r="BG25" s="779"/>
      <c r="BH25" s="779"/>
      <c r="BI25" s="776"/>
      <c r="BJ25" s="777"/>
      <c r="BK25" s="777"/>
      <c r="BL25" s="780"/>
      <c r="BM25" s="779"/>
      <c r="BN25" s="779"/>
      <c r="BO25" s="776"/>
      <c r="BP25" s="777"/>
      <c r="BQ25" s="777"/>
      <c r="BR25" s="780"/>
      <c r="BS25" s="779"/>
      <c r="BT25" s="779"/>
      <c r="BU25" s="776"/>
      <c r="BV25" s="777"/>
      <c r="BW25" s="777"/>
      <c r="BX25" s="780"/>
      <c r="BY25" s="779"/>
      <c r="BZ25" s="779"/>
      <c r="CA25" s="776"/>
      <c r="CB25" s="777"/>
      <c r="CC25" s="777"/>
      <c r="CD25" s="780"/>
      <c r="CE25" s="779"/>
      <c r="CF25" s="779"/>
      <c r="CG25" s="776"/>
      <c r="CH25" s="777"/>
      <c r="CI25" s="777"/>
      <c r="CJ25" s="780"/>
      <c r="CK25" s="779"/>
      <c r="CL25" s="779"/>
      <c r="CM25" s="776"/>
      <c r="CN25" s="777"/>
      <c r="CO25" s="777"/>
      <c r="CP25" s="780"/>
      <c r="CQ25" s="779"/>
      <c r="CR25" s="779"/>
      <c r="CS25" s="776"/>
      <c r="CT25" s="777"/>
      <c r="CU25" s="777"/>
      <c r="CV25" s="780"/>
      <c r="CW25" s="779"/>
      <c r="CX25" s="779"/>
      <c r="CY25" s="776"/>
      <c r="CZ25" s="777"/>
      <c r="DA25" s="781"/>
      <c r="DB25" s="778"/>
      <c r="DC25" s="782"/>
      <c r="DD25" s="782"/>
      <c r="DE25" s="783"/>
      <c r="DF25" s="781"/>
      <c r="DG25" s="777"/>
      <c r="DH25" s="780"/>
      <c r="DI25" s="779"/>
      <c r="DJ25" s="779"/>
      <c r="DK25" s="776"/>
      <c r="DL25" s="777"/>
      <c r="DM25" s="781"/>
      <c r="DN25" s="778"/>
      <c r="DO25" s="782"/>
      <c r="DP25" s="782"/>
      <c r="DQ25" s="784"/>
      <c r="DR25" s="785"/>
      <c r="DS25" s="786"/>
      <c r="DT25" s="787"/>
      <c r="DU25" s="788"/>
      <c r="DV25" s="788"/>
      <c r="DW25" s="789"/>
      <c r="DX25" s="786"/>
      <c r="DY25" s="785"/>
      <c r="DZ25" s="790"/>
      <c r="EA25" s="791"/>
      <c r="EB25" s="791"/>
      <c r="EC25" s="784"/>
      <c r="ED25" s="785"/>
      <c r="EE25" s="786"/>
      <c r="EF25" s="787"/>
      <c r="EG25" s="788"/>
      <c r="EH25" s="788"/>
      <c r="EI25" s="789"/>
      <c r="EJ25" s="786"/>
      <c r="EK25" s="785"/>
      <c r="EL25" s="790"/>
      <c r="EM25" s="791"/>
      <c r="EN25" s="791"/>
      <c r="EO25" s="784"/>
      <c r="EP25" s="785"/>
      <c r="EQ25" s="786"/>
      <c r="ER25" s="787"/>
      <c r="ES25" s="788"/>
      <c r="ET25" s="788"/>
      <c r="EU25" s="789"/>
      <c r="EV25" s="786"/>
      <c r="EW25" s="785"/>
      <c r="EX25" s="790"/>
      <c r="EY25" s="791"/>
      <c r="EZ25" s="791"/>
      <c r="FA25" s="784"/>
      <c r="FB25" s="785"/>
      <c r="FC25" s="786"/>
      <c r="FD25" s="787"/>
      <c r="FE25" s="788"/>
      <c r="FF25" s="788"/>
      <c r="FG25" s="789"/>
      <c r="FH25" s="786"/>
      <c r="FI25" s="785"/>
      <c r="FJ25" s="790"/>
      <c r="FK25" s="791"/>
      <c r="FL25" s="791"/>
      <c r="FM25" s="784"/>
      <c r="FN25" s="785"/>
      <c r="FO25" s="786"/>
      <c r="FP25" s="787"/>
      <c r="FQ25" s="788"/>
      <c r="FR25" s="788"/>
      <c r="FS25" s="776"/>
      <c r="FT25" s="777"/>
      <c r="FU25" s="781"/>
      <c r="FV25" s="778"/>
      <c r="FW25" s="779"/>
      <c r="FX25" s="779"/>
      <c r="FY25" s="783"/>
      <c r="FZ25" s="781"/>
      <c r="GA25" s="777"/>
      <c r="GB25" s="780"/>
      <c r="GC25" s="779"/>
      <c r="GD25" s="779"/>
      <c r="GE25" s="776"/>
      <c r="GF25" s="777"/>
      <c r="GG25" s="781"/>
      <c r="GH25" s="778"/>
      <c r="GI25" s="782"/>
      <c r="GJ25" s="782"/>
      <c r="GK25" s="783"/>
      <c r="GL25" s="781"/>
      <c r="GM25" s="777"/>
      <c r="GN25" s="780"/>
      <c r="GO25" s="779"/>
      <c r="GP25" s="779"/>
      <c r="GQ25" s="776"/>
      <c r="GR25" s="777"/>
      <c r="GS25" s="781"/>
      <c r="GT25" s="778"/>
      <c r="GU25" s="782"/>
      <c r="GV25" s="782"/>
      <c r="GW25" s="783"/>
      <c r="GX25" s="781"/>
      <c r="GY25" s="777"/>
      <c r="GZ25" s="780"/>
      <c r="HA25" s="779"/>
      <c r="HB25" s="779"/>
      <c r="HC25" s="776"/>
      <c r="HD25" s="777"/>
      <c r="HE25" s="781"/>
      <c r="HF25" s="778"/>
      <c r="HG25" s="782"/>
      <c r="HH25" s="782"/>
      <c r="HI25" s="783"/>
      <c r="HJ25" s="781"/>
      <c r="HK25" s="777"/>
      <c r="HL25" s="780"/>
      <c r="HM25" s="779"/>
      <c r="HN25" s="779"/>
      <c r="HO25" s="776"/>
      <c r="HP25" s="777"/>
      <c r="HQ25" s="781"/>
      <c r="HR25" s="778"/>
      <c r="HS25" s="782"/>
      <c r="HT25" s="782"/>
      <c r="HU25" s="783"/>
      <c r="HV25" s="781"/>
      <c r="HW25" s="777"/>
      <c r="HX25" s="780"/>
      <c r="HY25" s="779"/>
      <c r="HZ25" s="779"/>
      <c r="IA25" s="776"/>
      <c r="IB25" s="777"/>
      <c r="IC25" s="781"/>
      <c r="ID25" s="778"/>
      <c r="IE25" s="779"/>
      <c r="IF25" s="779"/>
      <c r="IG25" s="783"/>
      <c r="IH25" s="781"/>
      <c r="II25" s="777"/>
      <c r="IJ25" s="780"/>
      <c r="IK25" s="779"/>
      <c r="IL25" s="779"/>
      <c r="IM25" s="776"/>
      <c r="IN25" s="777"/>
      <c r="IO25" s="781"/>
      <c r="IP25" s="778"/>
      <c r="IQ25" s="779"/>
      <c r="IR25" s="779"/>
      <c r="IS25" s="783"/>
      <c r="IT25" s="781"/>
      <c r="IU25" s="777"/>
      <c r="IV25" s="780"/>
      <c r="IW25" s="779"/>
      <c r="IX25" s="779"/>
      <c r="IY25" s="776"/>
      <c r="IZ25" s="777"/>
      <c r="JA25" s="781"/>
      <c r="JB25" s="778"/>
      <c r="JC25" s="779"/>
      <c r="JD25" s="779"/>
      <c r="JE25" s="783"/>
      <c r="JF25" s="781"/>
      <c r="JG25" s="777"/>
      <c r="JH25" s="780"/>
      <c r="JI25" s="779"/>
      <c r="JJ25" s="779"/>
      <c r="JK25" s="776"/>
      <c r="JL25" s="777"/>
      <c r="JM25" s="781"/>
      <c r="JN25" s="778"/>
      <c r="JO25" s="782"/>
      <c r="JP25" s="782"/>
      <c r="JQ25" s="783"/>
      <c r="JR25" s="781"/>
      <c r="JS25" s="777"/>
      <c r="JT25" s="780"/>
      <c r="JU25" s="779"/>
      <c r="JV25" s="779"/>
      <c r="JW25" s="776"/>
      <c r="JX25" s="777"/>
      <c r="JY25" s="777"/>
      <c r="JZ25" s="780"/>
      <c r="KA25" s="782"/>
      <c r="KB25" s="782"/>
      <c r="KC25" s="776"/>
      <c r="KD25" s="777"/>
      <c r="KE25" s="777"/>
      <c r="KF25" s="780"/>
      <c r="KG25" s="782"/>
      <c r="KH25" s="782"/>
      <c r="KI25" s="776"/>
      <c r="KJ25" s="777"/>
      <c r="KK25" s="777"/>
      <c r="KL25" s="780"/>
      <c r="KM25" s="782"/>
      <c r="KN25" s="782"/>
      <c r="KO25" s="776"/>
      <c r="KP25" s="777"/>
      <c r="KQ25" s="777"/>
      <c r="KR25" s="780"/>
      <c r="KS25" s="779"/>
      <c r="KT25" s="779"/>
      <c r="KU25" s="776"/>
      <c r="KV25" s="777"/>
      <c r="KW25" s="777"/>
      <c r="KX25" s="780"/>
      <c r="KY25" s="782"/>
      <c r="KZ25" s="782"/>
      <c r="LA25" s="776"/>
      <c r="LB25" s="777"/>
      <c r="LC25" s="777"/>
      <c r="LD25" s="780"/>
      <c r="LE25" s="779"/>
      <c r="LF25" s="779"/>
      <c r="LG25" s="776"/>
      <c r="LH25" s="777"/>
      <c r="LI25" s="777"/>
      <c r="LJ25" s="780"/>
      <c r="LK25" s="779"/>
      <c r="LL25" s="779"/>
      <c r="LM25" s="776"/>
      <c r="LN25" s="777"/>
      <c r="LO25" s="777"/>
      <c r="LP25" s="780"/>
      <c r="LQ25" s="782"/>
      <c r="LR25" s="782"/>
      <c r="LS25" s="776"/>
      <c r="LT25" s="777"/>
      <c r="LU25" s="777"/>
      <c r="LV25" s="780"/>
      <c r="LW25" s="779"/>
      <c r="LX25" s="779"/>
      <c r="LY25" s="776"/>
      <c r="LZ25" s="777"/>
      <c r="MA25" s="777"/>
      <c r="MB25" s="780"/>
      <c r="MC25" s="782"/>
      <c r="MD25" s="782"/>
      <c r="ME25" s="776"/>
      <c r="MF25" s="777"/>
      <c r="MG25" s="777"/>
      <c r="MH25" s="780"/>
      <c r="MI25" s="782"/>
      <c r="MJ25" s="782"/>
      <c r="MK25" s="776"/>
      <c r="ML25" s="777"/>
      <c r="MM25" s="777"/>
      <c r="MN25" s="780"/>
      <c r="MO25" s="782"/>
      <c r="MP25" s="782"/>
      <c r="MQ25" s="776"/>
      <c r="MR25" s="777"/>
      <c r="MS25" s="777"/>
      <c r="MT25" s="780"/>
      <c r="MU25" s="779"/>
      <c r="MV25" s="779"/>
      <c r="MW25" s="776"/>
      <c r="MX25" s="777"/>
      <c r="MY25" s="777">
        <v>2.5</v>
      </c>
      <c r="MZ25" s="780"/>
      <c r="NA25" s="779"/>
      <c r="NB25" s="779"/>
      <c r="NC25" s="776"/>
      <c r="ND25" s="777"/>
      <c r="NE25" s="777"/>
      <c r="NF25" s="780"/>
      <c r="NG25" s="779"/>
      <c r="NH25" s="779"/>
      <c r="NI25" s="776"/>
      <c r="NJ25" s="777"/>
      <c r="NK25" s="777"/>
      <c r="NL25" s="780"/>
      <c r="NM25" s="782"/>
      <c r="NN25" s="782"/>
      <c r="NO25" s="776"/>
      <c r="NP25" s="777"/>
      <c r="NQ25" s="777"/>
      <c r="NR25" s="780"/>
      <c r="NS25" s="776"/>
      <c r="NT25" s="777"/>
      <c r="NU25" s="777"/>
      <c r="NV25" s="780"/>
      <c r="NW25" s="776"/>
      <c r="NX25" s="777"/>
      <c r="NY25" s="777"/>
      <c r="NZ25" s="792"/>
      <c r="OA25" s="776"/>
      <c r="OB25" s="777"/>
      <c r="OC25" s="777"/>
      <c r="OD25" s="780"/>
      <c r="OE25" s="776"/>
      <c r="OF25" s="777"/>
      <c r="OG25" s="777"/>
      <c r="OH25" s="780"/>
      <c r="OI25" s="776"/>
      <c r="OJ25" s="777"/>
      <c r="OK25" s="777"/>
      <c r="OL25" s="780"/>
      <c r="OM25" s="776"/>
      <c r="ON25" s="777"/>
      <c r="OO25" s="777"/>
      <c r="OP25" s="780"/>
      <c r="OQ25" s="776"/>
      <c r="OR25" s="777"/>
      <c r="OS25" s="777"/>
      <c r="OT25" s="780"/>
      <c r="OU25" s="776"/>
      <c r="OV25" s="777"/>
      <c r="OW25" s="777"/>
      <c r="OX25" s="780"/>
      <c r="OY25" s="776"/>
      <c r="OZ25" s="777"/>
      <c r="PA25" s="777"/>
      <c r="PB25" s="780"/>
      <c r="PC25" s="776"/>
      <c r="PD25" s="777"/>
      <c r="PE25" s="777"/>
      <c r="PF25" s="780"/>
    </row>
    <row r="26" spans="1:424" ht="15" hidden="1" customHeight="1" x14ac:dyDescent="0.25">
      <c r="A26" s="769"/>
      <c r="B26" s="769"/>
      <c r="C26" s="769"/>
      <c r="D26" s="770"/>
      <c r="E26" s="769"/>
      <c r="F26" s="769"/>
      <c r="G26" s="769"/>
      <c r="H26" s="769"/>
      <c r="I26" s="769"/>
      <c r="J26" s="769"/>
      <c r="K26" s="771"/>
      <c r="L26" s="769"/>
      <c r="M26" s="769"/>
      <c r="N26" s="769"/>
      <c r="O26" s="769"/>
      <c r="P26" s="769"/>
      <c r="Q26" s="769"/>
      <c r="R26" s="769"/>
      <c r="S26" s="769"/>
      <c r="T26" s="816"/>
      <c r="U26" s="816"/>
      <c r="V26" s="816"/>
      <c r="W26" s="816"/>
      <c r="X26" s="769"/>
      <c r="Y26" s="769">
        <f>IF(AND(AJ26="",AK26="",AL26="",AN26="",AO26="",OR(AP26="",AP26=Dropdown!$AM$12,AP26=Dropdown!$AM$11)),1,0)</f>
        <v>1</v>
      </c>
      <c r="Z26" s="769">
        <f t="shared" si="3"/>
        <v>0</v>
      </c>
      <c r="AA26" s="769">
        <f t="shared" si="4"/>
        <v>1</v>
      </c>
      <c r="AB26" s="769">
        <f t="shared" si="5"/>
        <v>0</v>
      </c>
      <c r="AC26" s="769"/>
      <c r="AD26" s="772" t="str">
        <f>IF(OR(T26&lt;&gt;"",U26&lt;&gt;""),Dropdown!$A$4,IF(OR(V26&lt;&gt;"",W26&lt;&gt;""),Dropdown!$A$5,Dropdown!$A$3))</f>
        <v>Residential</v>
      </c>
      <c r="AE26" s="773" t="s">
        <v>615</v>
      </c>
      <c r="AF26" s="773"/>
      <c r="AG26" s="925"/>
      <c r="AH26" s="773" t="str">
        <f>IF(AG26&lt;&gt;"",VLOOKUP(AG26,Dropdown!$N$3:$R$62,3,FALSE),IF(AF26&lt;&gt;"",VLOOKUP(AF26,Dropdown!$N$3:$R$62,3,FALSE),IF(AE26&lt;&gt;"",VLOOKUP(AE26,Dropdown!$N$3:$R$62,3,FALSE),"")))</f>
        <v xml:space="preserve"> </v>
      </c>
      <c r="AI26" s="773" t="str">
        <f>IF(AG26&lt;&gt;"",VLOOKUP(AG26,Dropdown!$N$3:$R$62,5,FALSE),IF(AF26&lt;&gt;"",VLOOKUP(AF26,Dropdown!$N$3:$R$62,5,FALSE),IF(AE26&lt;&gt;"",VLOOKUP(AE26,Dropdown!$N$3:$R$62,5,FALSE),"")))</f>
        <v>Diverse</v>
      </c>
      <c r="AJ26" s="773"/>
      <c r="AK26" s="773"/>
      <c r="AL26" s="773"/>
      <c r="AM26" s="773"/>
      <c r="AN26" s="773"/>
      <c r="AO26" s="773"/>
      <c r="AP26" s="773"/>
      <c r="AQ26" s="10" t="s">
        <v>983</v>
      </c>
      <c r="AR26" s="937" t="s">
        <v>918</v>
      </c>
      <c r="AS26" s="926">
        <v>155</v>
      </c>
      <c r="AT26" s="769"/>
      <c r="AU26" s="769"/>
      <c r="AV26" s="775"/>
      <c r="AW26" s="776"/>
      <c r="AX26" s="777"/>
      <c r="AY26" s="777"/>
      <c r="AZ26" s="778"/>
      <c r="BA26" s="779"/>
      <c r="BB26" s="779"/>
      <c r="BC26" s="776"/>
      <c r="BD26" s="777"/>
      <c r="BE26" s="777"/>
      <c r="BF26" s="780"/>
      <c r="BG26" s="779"/>
      <c r="BH26" s="779"/>
      <c r="BI26" s="776"/>
      <c r="BJ26" s="777"/>
      <c r="BK26" s="777"/>
      <c r="BL26" s="780"/>
      <c r="BM26" s="779"/>
      <c r="BN26" s="779"/>
      <c r="BO26" s="776"/>
      <c r="BP26" s="777"/>
      <c r="BQ26" s="777"/>
      <c r="BR26" s="780"/>
      <c r="BS26" s="779"/>
      <c r="BT26" s="779"/>
      <c r="BU26" s="776"/>
      <c r="BV26" s="777"/>
      <c r="BW26" s="777"/>
      <c r="BX26" s="780"/>
      <c r="BY26" s="779"/>
      <c r="BZ26" s="779"/>
      <c r="CA26" s="776"/>
      <c r="CB26" s="777"/>
      <c r="CC26" s="777"/>
      <c r="CD26" s="780"/>
      <c r="CE26" s="779"/>
      <c r="CF26" s="779"/>
      <c r="CG26" s="776"/>
      <c r="CH26" s="777"/>
      <c r="CI26" s="777"/>
      <c r="CJ26" s="780"/>
      <c r="CK26" s="779"/>
      <c r="CL26" s="779"/>
      <c r="CM26" s="776"/>
      <c r="CN26" s="777"/>
      <c r="CO26" s="777"/>
      <c r="CP26" s="780"/>
      <c r="CQ26" s="779"/>
      <c r="CR26" s="779"/>
      <c r="CS26" s="776"/>
      <c r="CT26" s="777"/>
      <c r="CU26" s="777"/>
      <c r="CV26" s="780"/>
      <c r="CW26" s="779"/>
      <c r="CX26" s="779"/>
      <c r="CY26" s="776"/>
      <c r="CZ26" s="777"/>
      <c r="DA26" s="781"/>
      <c r="DB26" s="778"/>
      <c r="DC26" s="782"/>
      <c r="DD26" s="782"/>
      <c r="DE26" s="783"/>
      <c r="DF26" s="781"/>
      <c r="DG26" s="777"/>
      <c r="DH26" s="780"/>
      <c r="DI26" s="779"/>
      <c r="DJ26" s="779"/>
      <c r="DK26" s="776"/>
      <c r="DL26" s="777"/>
      <c r="DM26" s="781"/>
      <c r="DN26" s="778"/>
      <c r="DO26" s="782"/>
      <c r="DP26" s="782"/>
      <c r="DQ26" s="784">
        <f>0.13*453.59</f>
        <v>58.966699999999996</v>
      </c>
      <c r="DR26" s="785">
        <f>0.24*453.59</f>
        <v>108.8616</v>
      </c>
      <c r="DS26" s="786">
        <f>0.18*453.59</f>
        <v>81.646199999999993</v>
      </c>
      <c r="DT26" s="787"/>
      <c r="DU26" s="788"/>
      <c r="DV26" s="788"/>
      <c r="DW26" s="789"/>
      <c r="DX26" s="786"/>
      <c r="DY26" s="785"/>
      <c r="DZ26" s="790"/>
      <c r="EA26" s="791"/>
      <c r="EB26" s="791"/>
      <c r="EC26" s="784"/>
      <c r="ED26" s="785"/>
      <c r="EE26" s="786"/>
      <c r="EF26" s="787"/>
      <c r="EG26" s="788"/>
      <c r="EH26" s="788"/>
      <c r="EI26" s="789"/>
      <c r="EJ26" s="786"/>
      <c r="EK26" s="785"/>
      <c r="EL26" s="790"/>
      <c r="EM26" s="791"/>
      <c r="EN26" s="791"/>
      <c r="EO26" s="784"/>
      <c r="EP26" s="785"/>
      <c r="EQ26" s="786"/>
      <c r="ER26" s="787"/>
      <c r="ES26" s="788"/>
      <c r="ET26" s="788"/>
      <c r="EU26" s="789"/>
      <c r="EV26" s="786"/>
      <c r="EW26" s="785"/>
      <c r="EX26" s="790"/>
      <c r="EY26" s="791"/>
      <c r="EZ26" s="791"/>
      <c r="FA26" s="784"/>
      <c r="FB26" s="785"/>
      <c r="FC26" s="786"/>
      <c r="FD26" s="787"/>
      <c r="FE26" s="788"/>
      <c r="FF26" s="788"/>
      <c r="FG26" s="789"/>
      <c r="FH26" s="786"/>
      <c r="FI26" s="785"/>
      <c r="FJ26" s="790"/>
      <c r="FK26" s="791"/>
      <c r="FL26" s="791"/>
      <c r="FM26" s="784"/>
      <c r="FN26" s="785"/>
      <c r="FO26" s="786"/>
      <c r="FP26" s="787"/>
      <c r="FQ26" s="788"/>
      <c r="FR26" s="788"/>
      <c r="FS26" s="776"/>
      <c r="FT26" s="777"/>
      <c r="FU26" s="781"/>
      <c r="FV26" s="778"/>
      <c r="FW26" s="779"/>
      <c r="FX26" s="779"/>
      <c r="FY26" s="783"/>
      <c r="FZ26" s="781"/>
      <c r="GA26" s="777"/>
      <c r="GB26" s="780"/>
      <c r="GC26" s="779"/>
      <c r="GD26" s="779"/>
      <c r="GE26" s="776"/>
      <c r="GF26" s="777"/>
      <c r="GG26" s="781"/>
      <c r="GH26" s="778"/>
      <c r="GI26" s="782"/>
      <c r="GJ26" s="782"/>
      <c r="GK26" s="783"/>
      <c r="GL26" s="781"/>
      <c r="GM26" s="777"/>
      <c r="GN26" s="780"/>
      <c r="GO26" s="779"/>
      <c r="GP26" s="779"/>
      <c r="GQ26" s="776"/>
      <c r="GR26" s="777"/>
      <c r="GS26" s="781"/>
      <c r="GT26" s="778"/>
      <c r="GU26" s="782"/>
      <c r="GV26" s="782"/>
      <c r="GW26" s="783"/>
      <c r="GX26" s="781"/>
      <c r="GY26" s="777"/>
      <c r="GZ26" s="780"/>
      <c r="HA26" s="779"/>
      <c r="HB26" s="779"/>
      <c r="HC26" s="776"/>
      <c r="HD26" s="777"/>
      <c r="HE26" s="781"/>
      <c r="HF26" s="778"/>
      <c r="HG26" s="782"/>
      <c r="HH26" s="782"/>
      <c r="HI26" s="783"/>
      <c r="HJ26" s="781"/>
      <c r="HK26" s="777"/>
      <c r="HL26" s="780"/>
      <c r="HM26" s="779"/>
      <c r="HN26" s="779"/>
      <c r="HO26" s="776"/>
      <c r="HP26" s="777"/>
      <c r="HQ26" s="781"/>
      <c r="HR26" s="778"/>
      <c r="HS26" s="782"/>
      <c r="HT26" s="782"/>
      <c r="HU26" s="783">
        <f>0.13*453.59</f>
        <v>58.966699999999996</v>
      </c>
      <c r="HV26" s="781">
        <f>0.25*453.59</f>
        <v>113.39749999999999</v>
      </c>
      <c r="HW26" s="777">
        <f>0.2*453.59</f>
        <v>90.718000000000004</v>
      </c>
      <c r="HX26" s="780"/>
      <c r="HY26" s="779"/>
      <c r="HZ26" s="779"/>
      <c r="IA26" s="776">
        <v>185</v>
      </c>
      <c r="IB26" s="777">
        <v>365</v>
      </c>
      <c r="IC26" s="781">
        <v>250</v>
      </c>
      <c r="ID26" s="778"/>
      <c r="IE26" s="779"/>
      <c r="IF26" s="779"/>
      <c r="IG26" s="783"/>
      <c r="IH26" s="781"/>
      <c r="II26" s="777"/>
      <c r="IJ26" s="780"/>
      <c r="IK26" s="779"/>
      <c r="IL26" s="779"/>
      <c r="IM26" s="776">
        <f>0.02*453.59</f>
        <v>9.0717999999999996</v>
      </c>
      <c r="IN26" s="777">
        <f>0.031*453.59</f>
        <v>14.06129</v>
      </c>
      <c r="IO26" s="781">
        <f>0.027*453.59</f>
        <v>12.246929999999999</v>
      </c>
      <c r="IP26" s="778"/>
      <c r="IQ26" s="779"/>
      <c r="IR26" s="779"/>
      <c r="IS26" s="783"/>
      <c r="IT26" s="781"/>
      <c r="IU26" s="777"/>
      <c r="IV26" s="780"/>
      <c r="IW26" s="779"/>
      <c r="IX26" s="779"/>
      <c r="IY26" s="776"/>
      <c r="IZ26" s="777"/>
      <c r="JA26" s="781"/>
      <c r="JB26" s="778"/>
      <c r="JC26" s="779"/>
      <c r="JD26" s="779"/>
      <c r="JE26" s="783"/>
      <c r="JF26" s="781"/>
      <c r="JG26" s="777"/>
      <c r="JH26" s="780"/>
      <c r="JI26" s="779"/>
      <c r="JJ26" s="779"/>
      <c r="JK26" s="776"/>
      <c r="JL26" s="777"/>
      <c r="JM26" s="781"/>
      <c r="JN26" s="778"/>
      <c r="JO26" s="782"/>
      <c r="JP26" s="782"/>
      <c r="JQ26" s="783"/>
      <c r="JR26" s="781"/>
      <c r="JS26" s="777"/>
      <c r="JT26" s="780"/>
      <c r="JU26" s="779"/>
      <c r="JV26" s="779"/>
      <c r="JW26" s="776"/>
      <c r="JX26" s="777"/>
      <c r="JY26" s="777"/>
      <c r="JZ26" s="780"/>
      <c r="KA26" s="782"/>
      <c r="KB26" s="782"/>
      <c r="KC26" s="776"/>
      <c r="KD26" s="777"/>
      <c r="KE26" s="777"/>
      <c r="KF26" s="780"/>
      <c r="KG26" s="782"/>
      <c r="KH26" s="782"/>
      <c r="KI26" s="776"/>
      <c r="KJ26" s="777"/>
      <c r="KK26" s="777"/>
      <c r="KL26" s="780"/>
      <c r="KM26" s="782"/>
      <c r="KN26" s="782"/>
      <c r="KO26" s="776">
        <f>0.007*453.59</f>
        <v>3.1751299999999998</v>
      </c>
      <c r="KP26" s="777">
        <f>0.011*453.59</f>
        <v>4.9894899999999991</v>
      </c>
      <c r="KQ26" s="777">
        <f>0.008*453.59</f>
        <v>3.6287199999999999</v>
      </c>
      <c r="KR26" s="780"/>
      <c r="KS26" s="779"/>
      <c r="KT26" s="779"/>
      <c r="KU26" s="776"/>
      <c r="KV26" s="777"/>
      <c r="KW26" s="777"/>
      <c r="KX26" s="780"/>
      <c r="KY26" s="782"/>
      <c r="KZ26" s="782"/>
      <c r="LA26" s="776"/>
      <c r="LB26" s="777"/>
      <c r="LC26" s="777"/>
      <c r="LD26" s="780"/>
      <c r="LE26" s="779"/>
      <c r="LF26" s="779"/>
      <c r="LG26" s="776"/>
      <c r="LH26" s="777"/>
      <c r="LI26" s="777"/>
      <c r="LJ26" s="780"/>
      <c r="LK26" s="779"/>
      <c r="LL26" s="779"/>
      <c r="LM26" s="776"/>
      <c r="LN26" s="777"/>
      <c r="LO26" s="777"/>
      <c r="LP26" s="780"/>
      <c r="LQ26" s="782"/>
      <c r="LR26" s="782"/>
      <c r="LS26" s="776"/>
      <c r="LT26" s="777"/>
      <c r="LU26" s="777"/>
      <c r="LV26" s="780"/>
      <c r="LW26" s="779"/>
      <c r="LX26" s="779"/>
      <c r="LY26" s="776"/>
      <c r="LZ26" s="777"/>
      <c r="MA26" s="777"/>
      <c r="MB26" s="780"/>
      <c r="MC26" s="782"/>
      <c r="MD26" s="782"/>
      <c r="ME26" s="776"/>
      <c r="MF26" s="777"/>
      <c r="MG26" s="777"/>
      <c r="MH26" s="780"/>
      <c r="MI26" s="782"/>
      <c r="MJ26" s="782"/>
      <c r="MK26" s="776"/>
      <c r="ML26" s="777"/>
      <c r="MM26" s="777"/>
      <c r="MN26" s="780"/>
      <c r="MO26" s="782"/>
      <c r="MP26" s="782"/>
      <c r="MQ26" s="776"/>
      <c r="MR26" s="777"/>
      <c r="MS26" s="777"/>
      <c r="MT26" s="780"/>
      <c r="MU26" s="779"/>
      <c r="MV26" s="779"/>
      <c r="MW26" s="776"/>
      <c r="MX26" s="777"/>
      <c r="MY26" s="777"/>
      <c r="MZ26" s="780"/>
      <c r="NA26" s="779"/>
      <c r="NB26" s="779"/>
      <c r="NC26" s="776"/>
      <c r="ND26" s="777"/>
      <c r="NE26" s="777"/>
      <c r="NF26" s="780"/>
      <c r="NG26" s="779"/>
      <c r="NH26" s="779"/>
      <c r="NI26" s="776"/>
      <c r="NJ26" s="777"/>
      <c r="NK26" s="777"/>
      <c r="NL26" s="780"/>
      <c r="NM26" s="782"/>
      <c r="NN26" s="782"/>
      <c r="NO26" s="776"/>
      <c r="NP26" s="777"/>
      <c r="NQ26" s="777"/>
      <c r="NR26" s="780"/>
      <c r="NS26" s="776"/>
      <c r="NT26" s="777"/>
      <c r="NU26" s="777"/>
      <c r="NV26" s="780"/>
      <c r="NW26" s="776"/>
      <c r="NX26" s="777"/>
      <c r="NY26" s="777"/>
      <c r="NZ26" s="792"/>
      <c r="OA26" s="776"/>
      <c r="OB26" s="777"/>
      <c r="OC26" s="777"/>
      <c r="OD26" s="780"/>
      <c r="OE26" s="776"/>
      <c r="OF26" s="777"/>
      <c r="OG26" s="777"/>
      <c r="OH26" s="780"/>
      <c r="OI26" s="776"/>
      <c r="OJ26" s="777"/>
      <c r="OK26" s="777"/>
      <c r="OL26" s="780"/>
      <c r="OM26" s="776"/>
      <c r="ON26" s="777"/>
      <c r="OO26" s="777"/>
      <c r="OP26" s="780"/>
      <c r="OQ26" s="776"/>
      <c r="OR26" s="777"/>
      <c r="OS26" s="777"/>
      <c r="OT26" s="780"/>
      <c r="OU26" s="776"/>
      <c r="OV26" s="777"/>
      <c r="OW26" s="777"/>
      <c r="OX26" s="780"/>
      <c r="OY26" s="776"/>
      <c r="OZ26" s="777"/>
      <c r="PA26" s="777"/>
      <c r="PB26" s="780"/>
      <c r="PC26" s="776"/>
      <c r="PD26" s="777"/>
      <c r="PE26" s="777"/>
      <c r="PF26" s="780"/>
    </row>
    <row r="27" spans="1:424" ht="15" hidden="1" customHeight="1" x14ac:dyDescent="0.25">
      <c r="A27" s="769"/>
      <c r="B27" s="769"/>
      <c r="C27" s="769"/>
      <c r="D27" s="770"/>
      <c r="E27" s="769"/>
      <c r="F27" s="769"/>
      <c r="G27" s="769"/>
      <c r="H27" s="769"/>
      <c r="I27" s="769"/>
      <c r="J27" s="769"/>
      <c r="K27" s="771"/>
      <c r="L27" s="769"/>
      <c r="M27" s="769"/>
      <c r="N27" s="769"/>
      <c r="O27" s="769"/>
      <c r="P27" s="769"/>
      <c r="Q27" s="769"/>
      <c r="R27" s="769"/>
      <c r="S27" s="769"/>
      <c r="T27" s="816"/>
      <c r="U27" s="816"/>
      <c r="V27" s="816"/>
      <c r="W27" s="816"/>
      <c r="X27" s="769"/>
      <c r="Y27" s="769">
        <f>IF(AND(AJ27="",AK27="",AL27="",AN27="",AO27="",OR(AP27="",AP27=Dropdown!$AM$12,AP27=Dropdown!$AM$11)),1,0)</f>
        <v>0</v>
      </c>
      <c r="Z27" s="769">
        <f t="shared" si="3"/>
        <v>1</v>
      </c>
      <c r="AA27" s="769">
        <f t="shared" si="4"/>
        <v>1</v>
      </c>
      <c r="AB27" s="769">
        <f t="shared" si="5"/>
        <v>0</v>
      </c>
      <c r="AC27" s="769"/>
      <c r="AD27" s="772" t="str">
        <f>IF(OR(T27&lt;&gt;"",U27&lt;&gt;""),Dropdown!$A$4,IF(OR(V27&lt;&gt;"",W27&lt;&gt;""),Dropdown!$A$5,Dropdown!$A$3))</f>
        <v>Residential</v>
      </c>
      <c r="AE27" s="773" t="s">
        <v>634</v>
      </c>
      <c r="AF27" s="773" t="str">
        <f>VLOOKUP(AG27,Dropdown!$N$3:$R$62,2,FALSE)</f>
        <v>SSA</v>
      </c>
      <c r="AG27" s="925" t="s">
        <v>29</v>
      </c>
      <c r="AH27" s="773" t="str">
        <f>IF(AG27&lt;&gt;"",VLOOKUP(AG27,Dropdown!$N$3:$R$62,3,FALSE),IF(AF27&lt;&gt;"",VLOOKUP(AF27,Dropdown!$N$3:$R$62,3,FALSE),IF(AE27&lt;&gt;"",VLOOKUP(AE27,Dropdown!$N$3:$R$62,3,FALSE),"")))</f>
        <v>UMI</v>
      </c>
      <c r="AI27" s="773" t="str">
        <f>IF(AG27&lt;&gt;"",VLOOKUP(AG27,Dropdown!$N$3:$R$62,5,FALSE),IF(AF27&lt;&gt;"",VLOOKUP(AF27,Dropdown!$N$3:$R$62,5,FALSE),IF(AE27&lt;&gt;"",VLOOKUP(AE27,Dropdown!$N$3:$R$62,5,FALSE),"")))</f>
        <v>Moderate</v>
      </c>
      <c r="AJ27" s="773"/>
      <c r="AK27" s="773"/>
      <c r="AL27" s="773"/>
      <c r="AM27" s="773"/>
      <c r="AN27" s="773" t="s">
        <v>637</v>
      </c>
      <c r="AO27" s="773" t="s">
        <v>642</v>
      </c>
      <c r="AP27" s="773"/>
      <c r="AQ27" s="769"/>
      <c r="AR27" s="937" t="s">
        <v>919</v>
      </c>
      <c r="AS27" s="926">
        <v>41</v>
      </c>
      <c r="AT27" s="769"/>
      <c r="AU27" s="769"/>
      <c r="AV27" s="775"/>
      <c r="AW27" s="776"/>
      <c r="AX27" s="777"/>
      <c r="AY27" s="777"/>
      <c r="AZ27" s="778"/>
      <c r="BA27" s="779"/>
      <c r="BB27" s="779"/>
      <c r="BC27" s="776"/>
      <c r="BD27" s="777"/>
      <c r="BE27" s="777">
        <v>30</v>
      </c>
      <c r="BF27" s="780"/>
      <c r="BG27" s="779"/>
      <c r="BH27" s="779"/>
      <c r="BI27" s="776"/>
      <c r="BJ27" s="777"/>
      <c r="BK27" s="777"/>
      <c r="BL27" s="780"/>
      <c r="BM27" s="779"/>
      <c r="BN27" s="779"/>
      <c r="BO27" s="776"/>
      <c r="BP27" s="777"/>
      <c r="BQ27" s="777"/>
      <c r="BR27" s="780"/>
      <c r="BS27" s="779"/>
      <c r="BT27" s="779"/>
      <c r="BU27" s="776"/>
      <c r="BV27" s="777"/>
      <c r="BW27" s="777"/>
      <c r="BX27" s="780"/>
      <c r="BY27" s="779"/>
      <c r="BZ27" s="779"/>
      <c r="CA27" s="776"/>
      <c r="CB27" s="777"/>
      <c r="CC27" s="777"/>
      <c r="CD27" s="780"/>
      <c r="CE27" s="779"/>
      <c r="CF27" s="779"/>
      <c r="CG27" s="776"/>
      <c r="CH27" s="777"/>
      <c r="CI27" s="777"/>
      <c r="CJ27" s="780"/>
      <c r="CK27" s="779"/>
      <c r="CL27" s="779"/>
      <c r="CM27" s="776"/>
      <c r="CN27" s="777"/>
      <c r="CO27" s="777"/>
      <c r="CP27" s="780"/>
      <c r="CQ27" s="779"/>
      <c r="CR27" s="779"/>
      <c r="CS27" s="776"/>
      <c r="CT27" s="777"/>
      <c r="CU27" s="777"/>
      <c r="CV27" s="780"/>
      <c r="CW27" s="779"/>
      <c r="CX27" s="779"/>
      <c r="CY27" s="776"/>
      <c r="CZ27" s="777"/>
      <c r="DA27" s="781"/>
      <c r="DB27" s="778"/>
      <c r="DC27" s="782"/>
      <c r="DD27" s="782"/>
      <c r="DE27" s="783"/>
      <c r="DF27" s="781"/>
      <c r="DG27" s="777"/>
      <c r="DH27" s="780"/>
      <c r="DI27" s="779"/>
      <c r="DJ27" s="779"/>
      <c r="DK27" s="776"/>
      <c r="DL27" s="777"/>
      <c r="DM27" s="781"/>
      <c r="DN27" s="778"/>
      <c r="DO27" s="782"/>
      <c r="DP27" s="782"/>
      <c r="DQ27" s="784"/>
      <c r="DR27" s="785"/>
      <c r="DS27" s="786"/>
      <c r="DT27" s="787"/>
      <c r="DU27" s="788"/>
      <c r="DV27" s="788"/>
      <c r="DW27" s="789"/>
      <c r="DX27" s="786"/>
      <c r="DY27" s="785"/>
      <c r="DZ27" s="790"/>
      <c r="EA27" s="791"/>
      <c r="EB27" s="791"/>
      <c r="EC27" s="784"/>
      <c r="ED27" s="785"/>
      <c r="EE27" s="786"/>
      <c r="EF27" s="787"/>
      <c r="EG27" s="788"/>
      <c r="EH27" s="788"/>
      <c r="EI27" s="789"/>
      <c r="EJ27" s="786"/>
      <c r="EK27" s="785"/>
      <c r="EL27" s="790"/>
      <c r="EM27" s="791"/>
      <c r="EN27" s="791"/>
      <c r="EO27" s="784"/>
      <c r="EP27" s="785"/>
      <c r="EQ27" s="786"/>
      <c r="ER27" s="787"/>
      <c r="ES27" s="788"/>
      <c r="ET27" s="788"/>
      <c r="EU27" s="789"/>
      <c r="EV27" s="786"/>
      <c r="EW27" s="785"/>
      <c r="EX27" s="790"/>
      <c r="EY27" s="791"/>
      <c r="EZ27" s="791"/>
      <c r="FA27" s="784"/>
      <c r="FB27" s="785"/>
      <c r="FC27" s="786"/>
      <c r="FD27" s="787"/>
      <c r="FE27" s="788"/>
      <c r="FF27" s="788"/>
      <c r="FG27" s="789"/>
      <c r="FH27" s="786"/>
      <c r="FI27" s="785"/>
      <c r="FJ27" s="790"/>
      <c r="FK27" s="791"/>
      <c r="FL27" s="791"/>
      <c r="FM27" s="784"/>
      <c r="FN27" s="785"/>
      <c r="FO27" s="786"/>
      <c r="FP27" s="787"/>
      <c r="FQ27" s="788"/>
      <c r="FR27" s="788"/>
      <c r="FS27" s="776"/>
      <c r="FT27" s="777"/>
      <c r="FU27" s="781">
        <v>100</v>
      </c>
      <c r="FV27" s="778"/>
      <c r="FW27" s="779"/>
      <c r="FX27" s="779"/>
      <c r="FY27" s="783"/>
      <c r="FZ27" s="781"/>
      <c r="GA27" s="777"/>
      <c r="GB27" s="780"/>
      <c r="GC27" s="779"/>
      <c r="GD27" s="779"/>
      <c r="GE27" s="776"/>
      <c r="GF27" s="777"/>
      <c r="GG27" s="781"/>
      <c r="GH27" s="778"/>
      <c r="GI27" s="782"/>
      <c r="GJ27" s="782"/>
      <c r="GK27" s="783"/>
      <c r="GL27" s="781"/>
      <c r="GM27" s="777"/>
      <c r="GN27" s="780"/>
      <c r="GO27" s="779"/>
      <c r="GP27" s="779"/>
      <c r="GQ27" s="776"/>
      <c r="GR27" s="777"/>
      <c r="GS27" s="781"/>
      <c r="GT27" s="778"/>
      <c r="GU27" s="782"/>
      <c r="GV27" s="782"/>
      <c r="GW27" s="783"/>
      <c r="GX27" s="781"/>
      <c r="GY27" s="777"/>
      <c r="GZ27" s="780"/>
      <c r="HA27" s="779"/>
      <c r="HB27" s="779"/>
      <c r="HC27" s="776"/>
      <c r="HD27" s="777"/>
      <c r="HE27" s="781"/>
      <c r="HF27" s="778"/>
      <c r="HG27" s="782"/>
      <c r="HH27" s="782"/>
      <c r="HI27" s="783"/>
      <c r="HJ27" s="781"/>
      <c r="HK27" s="777"/>
      <c r="HL27" s="780"/>
      <c r="HM27" s="779"/>
      <c r="HN27" s="779"/>
      <c r="HO27" s="776"/>
      <c r="HP27" s="777"/>
      <c r="HQ27" s="781"/>
      <c r="HR27" s="778"/>
      <c r="HS27" s="782"/>
      <c r="HT27" s="782"/>
      <c r="HU27" s="783"/>
      <c r="HV27" s="781"/>
      <c r="HW27" s="777"/>
      <c r="HX27" s="780"/>
      <c r="HY27" s="779"/>
      <c r="HZ27" s="779"/>
      <c r="IA27" s="776"/>
      <c r="IB27" s="777"/>
      <c r="IC27" s="781"/>
      <c r="ID27" s="778"/>
      <c r="IE27" s="779"/>
      <c r="IF27" s="779"/>
      <c r="IG27" s="783"/>
      <c r="IH27" s="781"/>
      <c r="II27" s="777"/>
      <c r="IJ27" s="780"/>
      <c r="IK27" s="779"/>
      <c r="IL27" s="779"/>
      <c r="IM27" s="776"/>
      <c r="IN27" s="777"/>
      <c r="IO27" s="781">
        <v>10</v>
      </c>
      <c r="IP27" s="778"/>
      <c r="IQ27" s="779"/>
      <c r="IR27" s="779"/>
      <c r="IS27" s="783"/>
      <c r="IT27" s="781"/>
      <c r="IU27" s="777"/>
      <c r="IV27" s="780"/>
      <c r="IW27" s="779"/>
      <c r="IX27" s="779"/>
      <c r="IY27" s="776"/>
      <c r="IZ27" s="777"/>
      <c r="JA27" s="781"/>
      <c r="JB27" s="778"/>
      <c r="JC27" s="779"/>
      <c r="JD27" s="779"/>
      <c r="JE27" s="783"/>
      <c r="JF27" s="781"/>
      <c r="JG27" s="777"/>
      <c r="JH27" s="780"/>
      <c r="JI27" s="779"/>
      <c r="JJ27" s="779"/>
      <c r="JK27" s="776"/>
      <c r="JL27" s="777"/>
      <c r="JM27" s="781"/>
      <c r="JN27" s="778"/>
      <c r="JO27" s="782"/>
      <c r="JP27" s="782"/>
      <c r="JQ27" s="783"/>
      <c r="JR27" s="781"/>
      <c r="JS27" s="777"/>
      <c r="JT27" s="780"/>
      <c r="JU27" s="779"/>
      <c r="JV27" s="779"/>
      <c r="JW27" s="776"/>
      <c r="JX27" s="777"/>
      <c r="JY27" s="777"/>
      <c r="JZ27" s="780"/>
      <c r="KA27" s="782"/>
      <c r="KB27" s="782"/>
      <c r="KC27" s="776"/>
      <c r="KD27" s="777"/>
      <c r="KE27" s="777"/>
      <c r="KF27" s="780"/>
      <c r="KG27" s="782"/>
      <c r="KH27" s="782"/>
      <c r="KI27" s="776"/>
      <c r="KJ27" s="777"/>
      <c r="KK27" s="777"/>
      <c r="KL27" s="780"/>
      <c r="KM27" s="782"/>
      <c r="KN27" s="782"/>
      <c r="KO27" s="776"/>
      <c r="KP27" s="777"/>
      <c r="KQ27" s="777">
        <v>2.5</v>
      </c>
      <c r="KR27" s="780"/>
      <c r="KS27" s="779"/>
      <c r="KT27" s="779"/>
      <c r="KU27" s="776"/>
      <c r="KV27" s="777"/>
      <c r="KW27" s="777">
        <f>2.5-0.88</f>
        <v>1.62</v>
      </c>
      <c r="KX27" s="780"/>
      <c r="KY27" s="782"/>
      <c r="KZ27" s="782"/>
      <c r="LA27" s="776"/>
      <c r="LB27" s="777"/>
      <c r="LC27" s="777"/>
      <c r="LD27" s="780"/>
      <c r="LE27" s="779"/>
      <c r="LF27" s="779"/>
      <c r="LG27" s="776"/>
      <c r="LH27" s="777"/>
      <c r="LI27" s="777"/>
      <c r="LJ27" s="780"/>
      <c r="LK27" s="779"/>
      <c r="LL27" s="779"/>
      <c r="LM27" s="776"/>
      <c r="LN27" s="777"/>
      <c r="LO27" s="777"/>
      <c r="LP27" s="780"/>
      <c r="LQ27" s="782"/>
      <c r="LR27" s="782"/>
      <c r="LS27" s="776"/>
      <c r="LT27" s="777"/>
      <c r="LU27" s="777">
        <v>0.88</v>
      </c>
      <c r="LV27" s="780"/>
      <c r="LW27" s="779"/>
      <c r="LX27" s="779"/>
      <c r="LY27" s="776"/>
      <c r="LZ27" s="777"/>
      <c r="MA27" s="777"/>
      <c r="MB27" s="780"/>
      <c r="MC27" s="782"/>
      <c r="MD27" s="782"/>
      <c r="ME27" s="776"/>
      <c r="MF27" s="777"/>
      <c r="MG27" s="777"/>
      <c r="MH27" s="780"/>
      <c r="MI27" s="782"/>
      <c r="MJ27" s="782"/>
      <c r="MK27" s="776"/>
      <c r="ML27" s="777"/>
      <c r="MM27" s="777"/>
      <c r="MN27" s="780"/>
      <c r="MO27" s="782"/>
      <c r="MP27" s="782"/>
      <c r="MQ27" s="776"/>
      <c r="MR27" s="777"/>
      <c r="MS27" s="777"/>
      <c r="MT27" s="780"/>
      <c r="MU27" s="779"/>
      <c r="MV27" s="779"/>
      <c r="MW27" s="776"/>
      <c r="MX27" s="777"/>
      <c r="MY27" s="777"/>
      <c r="MZ27" s="780"/>
      <c r="NA27" s="779"/>
      <c r="NB27" s="779"/>
      <c r="NC27" s="776"/>
      <c r="ND27" s="777"/>
      <c r="NE27" s="777"/>
      <c r="NF27" s="780"/>
      <c r="NG27" s="779"/>
      <c r="NH27" s="779"/>
      <c r="NI27" s="776"/>
      <c r="NJ27" s="777"/>
      <c r="NK27" s="777"/>
      <c r="NL27" s="780"/>
      <c r="NM27" s="782"/>
      <c r="NN27" s="782"/>
      <c r="NO27" s="776"/>
      <c r="NP27" s="777"/>
      <c r="NQ27" s="777"/>
      <c r="NR27" s="780"/>
      <c r="NS27" s="776"/>
      <c r="NT27" s="777"/>
      <c r="NU27" s="777"/>
      <c r="NV27" s="780"/>
      <c r="NW27" s="776"/>
      <c r="NX27" s="777"/>
      <c r="NY27" s="777"/>
      <c r="NZ27" s="792"/>
      <c r="OA27" s="776"/>
      <c r="OB27" s="777"/>
      <c r="OC27" s="777"/>
      <c r="OD27" s="780"/>
      <c r="OE27" s="776"/>
      <c r="OF27" s="777"/>
      <c r="OG27" s="777"/>
      <c r="OH27" s="780"/>
      <c r="OI27" s="776"/>
      <c r="OJ27" s="777"/>
      <c r="OK27" s="777"/>
      <c r="OL27" s="780"/>
      <c r="OM27" s="776"/>
      <c r="ON27" s="777"/>
      <c r="OO27" s="777"/>
      <c r="OP27" s="780"/>
      <c r="OQ27" s="776"/>
      <c r="OR27" s="777"/>
      <c r="OS27" s="777"/>
      <c r="OT27" s="780"/>
      <c r="OU27" s="776"/>
      <c r="OV27" s="777"/>
      <c r="OW27" s="777"/>
      <c r="OX27" s="780"/>
      <c r="OY27" s="776"/>
      <c r="OZ27" s="777"/>
      <c r="PA27" s="777"/>
      <c r="PB27" s="780"/>
      <c r="PC27" s="776"/>
      <c r="PD27" s="777"/>
      <c r="PE27" s="777"/>
      <c r="PF27" s="780"/>
    </row>
    <row r="28" spans="1:424" ht="15" hidden="1" customHeight="1" x14ac:dyDescent="0.25">
      <c r="A28" s="769"/>
      <c r="B28" s="769"/>
      <c r="C28" s="769"/>
      <c r="D28" s="770"/>
      <c r="E28" s="769"/>
      <c r="F28" s="769"/>
      <c r="G28" s="769"/>
      <c r="H28" s="769"/>
      <c r="I28" s="769"/>
      <c r="J28" s="769"/>
      <c r="K28" s="771"/>
      <c r="L28" s="769"/>
      <c r="M28" s="769"/>
      <c r="N28" s="769"/>
      <c r="O28" s="769"/>
      <c r="P28" s="769"/>
      <c r="Q28" s="769"/>
      <c r="R28" s="769"/>
      <c r="S28" s="769"/>
      <c r="T28" s="816"/>
      <c r="U28" s="816"/>
      <c r="V28" s="816"/>
      <c r="W28" s="816"/>
      <c r="X28" s="769"/>
      <c r="Y28" s="769">
        <f>IF(AND(AJ28="",AK28="",AL28="",AN28="",AO28="",OR(AP28="",AP28=Dropdown!$AM$12,AP28=Dropdown!$AM$11)),1,0)</f>
        <v>0</v>
      </c>
      <c r="Z28" s="769">
        <f t="shared" si="3"/>
        <v>1</v>
      </c>
      <c r="AA28" s="769">
        <f t="shared" si="4"/>
        <v>1</v>
      </c>
      <c r="AB28" s="769">
        <f t="shared" si="5"/>
        <v>0</v>
      </c>
      <c r="AC28" s="769"/>
      <c r="AD28" s="772" t="str">
        <f>IF(OR(T28&lt;&gt;"",U28&lt;&gt;""),Dropdown!$A$4,IF(OR(V28&lt;&gt;"",W28&lt;&gt;""),Dropdown!$A$5,Dropdown!$A$3))</f>
        <v>Residential</v>
      </c>
      <c r="AE28" s="773" t="s">
        <v>634</v>
      </c>
      <c r="AF28" s="773" t="str">
        <f>VLOOKUP(AG28,Dropdown!$N$3:$R$62,2,FALSE)</f>
        <v>SSA</v>
      </c>
      <c r="AG28" s="925" t="s">
        <v>29</v>
      </c>
      <c r="AH28" s="773" t="str">
        <f>IF(AG28&lt;&gt;"",VLOOKUP(AG28,Dropdown!$N$3:$R$62,3,FALSE),IF(AF28&lt;&gt;"",VLOOKUP(AF28,Dropdown!$N$3:$R$62,3,FALSE),IF(AE28&lt;&gt;"",VLOOKUP(AE28,Dropdown!$N$3:$R$62,3,FALSE),"")))</f>
        <v>UMI</v>
      </c>
      <c r="AI28" s="773" t="str">
        <f>IF(AG28&lt;&gt;"",VLOOKUP(AG28,Dropdown!$N$3:$R$62,5,FALSE),IF(AF28&lt;&gt;"",VLOOKUP(AF28,Dropdown!$N$3:$R$62,5,FALSE),IF(AE28&lt;&gt;"",VLOOKUP(AE28,Dropdown!$N$3:$R$62,5,FALSE),"")))</f>
        <v>Moderate</v>
      </c>
      <c r="AJ28" s="773"/>
      <c r="AK28" s="773"/>
      <c r="AL28" s="773"/>
      <c r="AM28" s="773"/>
      <c r="AN28" s="773" t="s">
        <v>636</v>
      </c>
      <c r="AO28" s="773" t="s">
        <v>625</v>
      </c>
      <c r="AP28" s="773"/>
      <c r="AQ28" s="769"/>
      <c r="AR28" s="937" t="s">
        <v>919</v>
      </c>
      <c r="AS28" s="926">
        <v>41</v>
      </c>
      <c r="AT28" s="769"/>
      <c r="AU28" s="769"/>
      <c r="AV28" s="775"/>
      <c r="AW28" s="776"/>
      <c r="AX28" s="777"/>
      <c r="AY28" s="777"/>
      <c r="AZ28" s="778"/>
      <c r="BA28" s="779"/>
      <c r="BB28" s="779"/>
      <c r="BC28" s="776"/>
      <c r="BD28" s="777"/>
      <c r="BE28" s="777">
        <v>114</v>
      </c>
      <c r="BF28" s="780"/>
      <c r="BG28" s="779"/>
      <c r="BH28" s="779"/>
      <c r="BI28" s="776"/>
      <c r="BJ28" s="777"/>
      <c r="BK28" s="777"/>
      <c r="BL28" s="780"/>
      <c r="BM28" s="779"/>
      <c r="BN28" s="779"/>
      <c r="BO28" s="776"/>
      <c r="BP28" s="777"/>
      <c r="BQ28" s="777"/>
      <c r="BR28" s="780"/>
      <c r="BS28" s="779"/>
      <c r="BT28" s="779"/>
      <c r="BU28" s="776"/>
      <c r="BV28" s="777"/>
      <c r="BW28" s="777"/>
      <c r="BX28" s="780"/>
      <c r="BY28" s="779"/>
      <c r="BZ28" s="779"/>
      <c r="CA28" s="776"/>
      <c r="CB28" s="777"/>
      <c r="CC28" s="777"/>
      <c r="CD28" s="780"/>
      <c r="CE28" s="779"/>
      <c r="CF28" s="779"/>
      <c r="CG28" s="776"/>
      <c r="CH28" s="777"/>
      <c r="CI28" s="777"/>
      <c r="CJ28" s="780"/>
      <c r="CK28" s="779"/>
      <c r="CL28" s="779"/>
      <c r="CM28" s="776"/>
      <c r="CN28" s="777"/>
      <c r="CO28" s="777"/>
      <c r="CP28" s="780"/>
      <c r="CQ28" s="779"/>
      <c r="CR28" s="779"/>
      <c r="CS28" s="776"/>
      <c r="CT28" s="777"/>
      <c r="CU28" s="777"/>
      <c r="CV28" s="780"/>
      <c r="CW28" s="779"/>
      <c r="CX28" s="779"/>
      <c r="CY28" s="776"/>
      <c r="CZ28" s="777"/>
      <c r="DA28" s="781"/>
      <c r="DB28" s="778"/>
      <c r="DC28" s="782"/>
      <c r="DD28" s="782"/>
      <c r="DE28" s="783"/>
      <c r="DF28" s="781"/>
      <c r="DG28" s="777"/>
      <c r="DH28" s="780"/>
      <c r="DI28" s="779"/>
      <c r="DJ28" s="779"/>
      <c r="DK28" s="776"/>
      <c r="DL28" s="777"/>
      <c r="DM28" s="781"/>
      <c r="DN28" s="778"/>
      <c r="DO28" s="782"/>
      <c r="DP28" s="782"/>
      <c r="DQ28" s="784"/>
      <c r="DR28" s="785"/>
      <c r="DS28" s="786"/>
      <c r="DT28" s="787"/>
      <c r="DU28" s="788"/>
      <c r="DV28" s="788"/>
      <c r="DW28" s="789"/>
      <c r="DX28" s="786"/>
      <c r="DY28" s="785"/>
      <c r="DZ28" s="790"/>
      <c r="EA28" s="791"/>
      <c r="EB28" s="791"/>
      <c r="EC28" s="784"/>
      <c r="ED28" s="785"/>
      <c r="EE28" s="786"/>
      <c r="EF28" s="787"/>
      <c r="EG28" s="788"/>
      <c r="EH28" s="788"/>
      <c r="EI28" s="789"/>
      <c r="EJ28" s="786"/>
      <c r="EK28" s="785"/>
      <c r="EL28" s="790"/>
      <c r="EM28" s="791"/>
      <c r="EN28" s="791"/>
      <c r="EO28" s="784"/>
      <c r="EP28" s="785"/>
      <c r="EQ28" s="786"/>
      <c r="ER28" s="787"/>
      <c r="ES28" s="788"/>
      <c r="ET28" s="788"/>
      <c r="EU28" s="789"/>
      <c r="EV28" s="786"/>
      <c r="EW28" s="785"/>
      <c r="EX28" s="790"/>
      <c r="EY28" s="791"/>
      <c r="EZ28" s="791"/>
      <c r="FA28" s="784"/>
      <c r="FB28" s="785"/>
      <c r="FC28" s="786"/>
      <c r="FD28" s="787"/>
      <c r="FE28" s="788"/>
      <c r="FF28" s="788"/>
      <c r="FG28" s="789"/>
      <c r="FH28" s="786"/>
      <c r="FI28" s="785"/>
      <c r="FJ28" s="790"/>
      <c r="FK28" s="791"/>
      <c r="FL28" s="791"/>
      <c r="FM28" s="784"/>
      <c r="FN28" s="785"/>
      <c r="FO28" s="786"/>
      <c r="FP28" s="787"/>
      <c r="FQ28" s="788"/>
      <c r="FR28" s="788"/>
      <c r="FS28" s="776"/>
      <c r="FT28" s="777"/>
      <c r="FU28" s="781">
        <v>100</v>
      </c>
      <c r="FV28" s="778"/>
      <c r="FW28" s="779"/>
      <c r="FX28" s="779"/>
      <c r="FY28" s="783"/>
      <c r="FZ28" s="781"/>
      <c r="GA28" s="777"/>
      <c r="GB28" s="780"/>
      <c r="GC28" s="779"/>
      <c r="GD28" s="779"/>
      <c r="GE28" s="776"/>
      <c r="GF28" s="777"/>
      <c r="GG28" s="781"/>
      <c r="GH28" s="778"/>
      <c r="GI28" s="782"/>
      <c r="GJ28" s="782"/>
      <c r="GK28" s="783"/>
      <c r="GL28" s="781"/>
      <c r="GM28" s="777"/>
      <c r="GN28" s="780"/>
      <c r="GO28" s="779"/>
      <c r="GP28" s="779"/>
      <c r="GQ28" s="776"/>
      <c r="GR28" s="777"/>
      <c r="GS28" s="781"/>
      <c r="GT28" s="778"/>
      <c r="GU28" s="782"/>
      <c r="GV28" s="782"/>
      <c r="GW28" s="783"/>
      <c r="GX28" s="781"/>
      <c r="GY28" s="777"/>
      <c r="GZ28" s="780"/>
      <c r="HA28" s="779"/>
      <c r="HB28" s="779"/>
      <c r="HC28" s="776"/>
      <c r="HD28" s="777"/>
      <c r="HE28" s="781"/>
      <c r="HF28" s="778"/>
      <c r="HG28" s="782"/>
      <c r="HH28" s="782"/>
      <c r="HI28" s="783"/>
      <c r="HJ28" s="781"/>
      <c r="HK28" s="777"/>
      <c r="HL28" s="780"/>
      <c r="HM28" s="779"/>
      <c r="HN28" s="779"/>
      <c r="HO28" s="776"/>
      <c r="HP28" s="777"/>
      <c r="HQ28" s="781"/>
      <c r="HR28" s="778"/>
      <c r="HS28" s="782"/>
      <c r="HT28" s="782"/>
      <c r="HU28" s="783"/>
      <c r="HV28" s="781"/>
      <c r="HW28" s="777"/>
      <c r="HX28" s="780"/>
      <c r="HY28" s="779"/>
      <c r="HZ28" s="779"/>
      <c r="IA28" s="776"/>
      <c r="IB28" s="777"/>
      <c r="IC28" s="781"/>
      <c r="ID28" s="778"/>
      <c r="IE28" s="779"/>
      <c r="IF28" s="779"/>
      <c r="IG28" s="783"/>
      <c r="IH28" s="781"/>
      <c r="II28" s="777"/>
      <c r="IJ28" s="780"/>
      <c r="IK28" s="779"/>
      <c r="IL28" s="779"/>
      <c r="IM28" s="776"/>
      <c r="IN28" s="777"/>
      <c r="IO28" s="781">
        <v>10</v>
      </c>
      <c r="IP28" s="778"/>
      <c r="IQ28" s="779"/>
      <c r="IR28" s="779"/>
      <c r="IS28" s="783"/>
      <c r="IT28" s="781"/>
      <c r="IU28" s="777"/>
      <c r="IV28" s="780"/>
      <c r="IW28" s="779"/>
      <c r="IX28" s="779"/>
      <c r="IY28" s="776"/>
      <c r="IZ28" s="777"/>
      <c r="JA28" s="781"/>
      <c r="JB28" s="778"/>
      <c r="JC28" s="779"/>
      <c r="JD28" s="779"/>
      <c r="JE28" s="783"/>
      <c r="JF28" s="781"/>
      <c r="JG28" s="777"/>
      <c r="JH28" s="780"/>
      <c r="JI28" s="779"/>
      <c r="JJ28" s="779"/>
      <c r="JK28" s="776"/>
      <c r="JL28" s="777"/>
      <c r="JM28" s="781"/>
      <c r="JN28" s="778"/>
      <c r="JO28" s="782"/>
      <c r="JP28" s="782"/>
      <c r="JQ28" s="783"/>
      <c r="JR28" s="781"/>
      <c r="JS28" s="777"/>
      <c r="JT28" s="780"/>
      <c r="JU28" s="779"/>
      <c r="JV28" s="779"/>
      <c r="JW28" s="776"/>
      <c r="JX28" s="777"/>
      <c r="JY28" s="777"/>
      <c r="JZ28" s="780"/>
      <c r="KA28" s="782"/>
      <c r="KB28" s="782"/>
      <c r="KC28" s="776"/>
      <c r="KD28" s="777"/>
      <c r="KE28" s="777"/>
      <c r="KF28" s="780"/>
      <c r="KG28" s="782"/>
      <c r="KH28" s="782"/>
      <c r="KI28" s="776"/>
      <c r="KJ28" s="777"/>
      <c r="KK28" s="777"/>
      <c r="KL28" s="780"/>
      <c r="KM28" s="782"/>
      <c r="KN28" s="782"/>
      <c r="KO28" s="776"/>
      <c r="KP28" s="777"/>
      <c r="KQ28" s="777">
        <v>2.5</v>
      </c>
      <c r="KR28" s="780"/>
      <c r="KS28" s="779"/>
      <c r="KT28" s="779"/>
      <c r="KU28" s="776"/>
      <c r="KV28" s="777"/>
      <c r="KW28" s="777">
        <f>2.5-0.88</f>
        <v>1.62</v>
      </c>
      <c r="KX28" s="780"/>
      <c r="KY28" s="782"/>
      <c r="KZ28" s="782"/>
      <c r="LA28" s="776"/>
      <c r="LB28" s="777"/>
      <c r="LC28" s="777"/>
      <c r="LD28" s="780"/>
      <c r="LE28" s="779"/>
      <c r="LF28" s="779"/>
      <c r="LG28" s="776"/>
      <c r="LH28" s="777"/>
      <c r="LI28" s="777"/>
      <c r="LJ28" s="780"/>
      <c r="LK28" s="779"/>
      <c r="LL28" s="779"/>
      <c r="LM28" s="776"/>
      <c r="LN28" s="777"/>
      <c r="LO28" s="777"/>
      <c r="LP28" s="780"/>
      <c r="LQ28" s="782"/>
      <c r="LR28" s="782"/>
      <c r="LS28" s="776"/>
      <c r="LT28" s="777"/>
      <c r="LU28" s="777">
        <v>0.88</v>
      </c>
      <c r="LV28" s="780"/>
      <c r="LW28" s="779"/>
      <c r="LX28" s="779"/>
      <c r="LY28" s="776"/>
      <c r="LZ28" s="777"/>
      <c r="MA28" s="777"/>
      <c r="MB28" s="780"/>
      <c r="MC28" s="782"/>
      <c r="MD28" s="782"/>
      <c r="ME28" s="776"/>
      <c r="MF28" s="777"/>
      <c r="MG28" s="777"/>
      <c r="MH28" s="780"/>
      <c r="MI28" s="782"/>
      <c r="MJ28" s="782"/>
      <c r="MK28" s="776"/>
      <c r="ML28" s="777"/>
      <c r="MM28" s="777"/>
      <c r="MN28" s="780"/>
      <c r="MO28" s="782"/>
      <c r="MP28" s="782"/>
      <c r="MQ28" s="776"/>
      <c r="MR28" s="777"/>
      <c r="MS28" s="777"/>
      <c r="MT28" s="780"/>
      <c r="MU28" s="779"/>
      <c r="MV28" s="779"/>
      <c r="MW28" s="776"/>
      <c r="MX28" s="777"/>
      <c r="MY28" s="777"/>
      <c r="MZ28" s="780"/>
      <c r="NA28" s="779"/>
      <c r="NB28" s="779"/>
      <c r="NC28" s="776"/>
      <c r="ND28" s="777"/>
      <c r="NE28" s="777"/>
      <c r="NF28" s="780"/>
      <c r="NG28" s="779"/>
      <c r="NH28" s="779"/>
      <c r="NI28" s="776"/>
      <c r="NJ28" s="777"/>
      <c r="NK28" s="777"/>
      <c r="NL28" s="780"/>
      <c r="NM28" s="782"/>
      <c r="NN28" s="782"/>
      <c r="NO28" s="776"/>
      <c r="NP28" s="777"/>
      <c r="NQ28" s="777"/>
      <c r="NR28" s="780"/>
      <c r="NS28" s="776"/>
      <c r="NT28" s="777"/>
      <c r="NU28" s="777"/>
      <c r="NV28" s="780"/>
      <c r="NW28" s="776"/>
      <c r="NX28" s="777"/>
      <c r="NY28" s="777"/>
      <c r="NZ28" s="792"/>
      <c r="OA28" s="776"/>
      <c r="OB28" s="777"/>
      <c r="OC28" s="777"/>
      <c r="OD28" s="780"/>
      <c r="OE28" s="776"/>
      <c r="OF28" s="777"/>
      <c r="OG28" s="777"/>
      <c r="OH28" s="780"/>
      <c r="OI28" s="776"/>
      <c r="OJ28" s="777"/>
      <c r="OK28" s="777"/>
      <c r="OL28" s="780"/>
      <c r="OM28" s="776"/>
      <c r="ON28" s="777"/>
      <c r="OO28" s="777"/>
      <c r="OP28" s="780"/>
      <c r="OQ28" s="776"/>
      <c r="OR28" s="777"/>
      <c r="OS28" s="777"/>
      <c r="OT28" s="780"/>
      <c r="OU28" s="776"/>
      <c r="OV28" s="777"/>
      <c r="OW28" s="777"/>
      <c r="OX28" s="780"/>
      <c r="OY28" s="776"/>
      <c r="OZ28" s="777"/>
      <c r="PA28" s="777"/>
      <c r="PB28" s="780"/>
      <c r="PC28" s="776"/>
      <c r="PD28" s="777"/>
      <c r="PE28" s="777"/>
      <c r="PF28" s="780"/>
    </row>
    <row r="29" spans="1:424" ht="15" hidden="1" customHeight="1" x14ac:dyDescent="0.25">
      <c r="A29" s="769"/>
      <c r="B29" s="769"/>
      <c r="C29" s="769"/>
      <c r="D29" s="770"/>
      <c r="E29" s="769"/>
      <c r="F29" s="769"/>
      <c r="G29" s="769"/>
      <c r="H29" s="769"/>
      <c r="I29" s="769"/>
      <c r="J29" s="769"/>
      <c r="K29" s="771"/>
      <c r="L29" s="769"/>
      <c r="M29" s="769"/>
      <c r="N29" s="769"/>
      <c r="O29" s="769"/>
      <c r="P29" s="769"/>
      <c r="Q29" s="769"/>
      <c r="R29" s="769"/>
      <c r="S29" s="769"/>
      <c r="T29" s="941" t="s">
        <v>902</v>
      </c>
      <c r="U29" s="941" t="s">
        <v>905</v>
      </c>
      <c r="V29" s="816"/>
      <c r="W29" s="816"/>
      <c r="X29" s="769"/>
      <c r="Y29" s="769">
        <f>IF(AND(AJ29="",AK29="",AL29="",AN29="",AO29="",OR(AP29="",AP29=Dropdown!$AM$12,AP29=Dropdown!$AM$11)),1,0)</f>
        <v>1</v>
      </c>
      <c r="Z29" s="769">
        <f t="shared" si="3"/>
        <v>1</v>
      </c>
      <c r="AA29" s="769">
        <f t="shared" si="4"/>
        <v>0</v>
      </c>
      <c r="AB29" s="769">
        <f t="shared" si="5"/>
        <v>0</v>
      </c>
      <c r="AC29" s="769"/>
      <c r="AD29" s="772" t="str">
        <f>IF(OR(T29&lt;&gt;"",U29&lt;&gt;""),Dropdown!$A$4,IF(OR(V29&lt;&gt;"",W29&lt;&gt;""),Dropdown!$A$5,Dropdown!$A$3))</f>
        <v>Commercial/Institutional</v>
      </c>
      <c r="AE29" s="773" t="s">
        <v>343</v>
      </c>
      <c r="AF29" s="773"/>
      <c r="AG29" s="773"/>
      <c r="AH29" s="773"/>
      <c r="AI29" s="773"/>
      <c r="AJ29" s="773"/>
      <c r="AK29" s="773"/>
      <c r="AL29" s="773"/>
      <c r="AM29" s="773"/>
      <c r="AN29" s="773"/>
      <c r="AO29" s="773"/>
      <c r="AP29" s="773"/>
      <c r="AQ29" s="10" t="s">
        <v>906</v>
      </c>
      <c r="AR29" s="769" t="s">
        <v>904</v>
      </c>
      <c r="AS29" s="774"/>
      <c r="AT29" s="769"/>
      <c r="AU29" s="769"/>
      <c r="AV29" s="775"/>
      <c r="AW29" s="776"/>
      <c r="AX29" s="777"/>
      <c r="AY29" s="777"/>
      <c r="AZ29" s="778"/>
      <c r="BA29" s="779"/>
      <c r="BB29" s="779"/>
      <c r="BC29" s="776"/>
      <c r="BD29" s="777"/>
      <c r="BE29" s="777">
        <v>100</v>
      </c>
      <c r="BF29" s="780"/>
      <c r="BG29" s="779"/>
      <c r="BH29" s="779"/>
      <c r="BI29" s="776"/>
      <c r="BJ29" s="777"/>
      <c r="BK29" s="777"/>
      <c r="BL29" s="780"/>
      <c r="BM29" s="779"/>
      <c r="BN29" s="779"/>
      <c r="BO29" s="776"/>
      <c r="BP29" s="777"/>
      <c r="BQ29" s="777"/>
      <c r="BR29" s="780"/>
      <c r="BS29" s="779"/>
      <c r="BT29" s="779"/>
      <c r="BU29" s="776"/>
      <c r="BV29" s="777"/>
      <c r="BW29" s="777"/>
      <c r="BX29" s="780"/>
      <c r="BY29" s="779"/>
      <c r="BZ29" s="779"/>
      <c r="CA29" s="776"/>
      <c r="CB29" s="777"/>
      <c r="CC29" s="777"/>
      <c r="CD29" s="780"/>
      <c r="CE29" s="779"/>
      <c r="CF29" s="779"/>
      <c r="CG29" s="776"/>
      <c r="CH29" s="777"/>
      <c r="CI29" s="777"/>
      <c r="CJ29" s="780"/>
      <c r="CK29" s="779"/>
      <c r="CL29" s="779"/>
      <c r="CM29" s="776"/>
      <c r="CN29" s="777"/>
      <c r="CO29" s="777"/>
      <c r="CP29" s="780"/>
      <c r="CQ29" s="779"/>
      <c r="CR29" s="779"/>
      <c r="CS29" s="776"/>
      <c r="CT29" s="777"/>
      <c r="CU29" s="777"/>
      <c r="CV29" s="780"/>
      <c r="CW29" s="779"/>
      <c r="CX29" s="779"/>
      <c r="CY29" s="776"/>
      <c r="CZ29" s="777"/>
      <c r="DA29" s="781"/>
      <c r="DB29" s="778"/>
      <c r="DC29" s="782"/>
      <c r="DD29" s="782"/>
      <c r="DE29" s="783"/>
      <c r="DF29" s="781"/>
      <c r="DG29" s="777"/>
      <c r="DH29" s="780"/>
      <c r="DI29" s="779"/>
      <c r="DJ29" s="779"/>
      <c r="DK29" s="776"/>
      <c r="DL29" s="777"/>
      <c r="DM29" s="781"/>
      <c r="DN29" s="778"/>
      <c r="DO29" s="782"/>
      <c r="DP29" s="782"/>
      <c r="DQ29" s="784"/>
      <c r="DR29" s="785"/>
      <c r="DS29" s="786"/>
      <c r="DT29" s="787"/>
      <c r="DU29" s="788"/>
      <c r="DV29" s="788"/>
      <c r="DW29" s="789"/>
      <c r="DX29" s="786"/>
      <c r="DY29" s="785"/>
      <c r="DZ29" s="790"/>
      <c r="EA29" s="791"/>
      <c r="EB29" s="791"/>
      <c r="EC29" s="784"/>
      <c r="ED29" s="785"/>
      <c r="EE29" s="786"/>
      <c r="EF29" s="787"/>
      <c r="EG29" s="788"/>
      <c r="EH29" s="788"/>
      <c r="EI29" s="789"/>
      <c r="EJ29" s="786"/>
      <c r="EK29" s="785"/>
      <c r="EL29" s="790"/>
      <c r="EM29" s="791"/>
      <c r="EN29" s="791"/>
      <c r="EO29" s="784"/>
      <c r="EP29" s="785"/>
      <c r="EQ29" s="786"/>
      <c r="ER29" s="787"/>
      <c r="ES29" s="788"/>
      <c r="ET29" s="788"/>
      <c r="EU29" s="789"/>
      <c r="EV29" s="786"/>
      <c r="EW29" s="785"/>
      <c r="EX29" s="790"/>
      <c r="EY29" s="791"/>
      <c r="EZ29" s="791"/>
      <c r="FA29" s="784"/>
      <c r="FB29" s="785"/>
      <c r="FC29" s="786"/>
      <c r="FD29" s="787"/>
      <c r="FE29" s="788"/>
      <c r="FF29" s="788"/>
      <c r="FG29" s="789"/>
      <c r="FH29" s="786"/>
      <c r="FI29" s="785"/>
      <c r="FJ29" s="790"/>
      <c r="FK29" s="791"/>
      <c r="FL29" s="791"/>
      <c r="FM29" s="784"/>
      <c r="FN29" s="785"/>
      <c r="FO29" s="786"/>
      <c r="FP29" s="787"/>
      <c r="FQ29" s="788"/>
      <c r="FR29" s="788"/>
      <c r="FS29" s="776"/>
      <c r="FT29" s="777"/>
      <c r="FU29" s="781"/>
      <c r="FV29" s="778"/>
      <c r="FW29" s="779"/>
      <c r="FX29" s="779"/>
      <c r="FY29" s="783"/>
      <c r="FZ29" s="781"/>
      <c r="GA29" s="777"/>
      <c r="GB29" s="780"/>
      <c r="GC29" s="779"/>
      <c r="GD29" s="779"/>
      <c r="GE29" s="776"/>
      <c r="GF29" s="777"/>
      <c r="GG29" s="781"/>
      <c r="GH29" s="778"/>
      <c r="GI29" s="782"/>
      <c r="GJ29" s="782"/>
      <c r="GK29" s="783"/>
      <c r="GL29" s="781"/>
      <c r="GM29" s="777"/>
      <c r="GN29" s="780"/>
      <c r="GO29" s="779"/>
      <c r="GP29" s="779"/>
      <c r="GQ29" s="776"/>
      <c r="GR29" s="777"/>
      <c r="GS29" s="781"/>
      <c r="GT29" s="778"/>
      <c r="GU29" s="782"/>
      <c r="GV29" s="782"/>
      <c r="GW29" s="783"/>
      <c r="GX29" s="781"/>
      <c r="GY29" s="777"/>
      <c r="GZ29" s="780"/>
      <c r="HA29" s="779"/>
      <c r="HB29" s="779"/>
      <c r="HC29" s="776"/>
      <c r="HD29" s="777"/>
      <c r="HE29" s="781"/>
      <c r="HF29" s="778"/>
      <c r="HG29" s="782"/>
      <c r="HH29" s="782"/>
      <c r="HI29" s="783"/>
      <c r="HJ29" s="781"/>
      <c r="HK29" s="777"/>
      <c r="HL29" s="780"/>
      <c r="HM29" s="779"/>
      <c r="HN29" s="779"/>
      <c r="HO29" s="776"/>
      <c r="HP29" s="777"/>
      <c r="HQ29" s="781"/>
      <c r="HR29" s="778"/>
      <c r="HS29" s="782"/>
      <c r="HT29" s="782"/>
      <c r="HU29" s="783"/>
      <c r="HV29" s="781"/>
      <c r="HW29" s="777"/>
      <c r="HX29" s="780"/>
      <c r="HY29" s="779"/>
      <c r="HZ29" s="779"/>
      <c r="IA29" s="776"/>
      <c r="IB29" s="777"/>
      <c r="IC29" s="781"/>
      <c r="ID29" s="778"/>
      <c r="IE29" s="779"/>
      <c r="IF29" s="779"/>
      <c r="IG29" s="783"/>
      <c r="IH29" s="781"/>
      <c r="II29" s="777"/>
      <c r="IJ29" s="780"/>
      <c r="IK29" s="779"/>
      <c r="IL29" s="779"/>
      <c r="IM29" s="776"/>
      <c r="IN29" s="777"/>
      <c r="IO29" s="781"/>
      <c r="IP29" s="778"/>
      <c r="IQ29" s="779"/>
      <c r="IR29" s="779"/>
      <c r="IS29" s="783"/>
      <c r="IT29" s="781"/>
      <c r="IU29" s="777"/>
      <c r="IV29" s="780"/>
      <c r="IW29" s="779"/>
      <c r="IX29" s="779"/>
      <c r="IY29" s="776"/>
      <c r="IZ29" s="777"/>
      <c r="JA29" s="781"/>
      <c r="JB29" s="778"/>
      <c r="JC29" s="779"/>
      <c r="JD29" s="779"/>
      <c r="JE29" s="783"/>
      <c r="JF29" s="781"/>
      <c r="JG29" s="777"/>
      <c r="JH29" s="780"/>
      <c r="JI29" s="779"/>
      <c r="JJ29" s="779"/>
      <c r="JK29" s="776"/>
      <c r="JL29" s="777"/>
      <c r="JM29" s="781"/>
      <c r="JN29" s="778"/>
      <c r="JO29" s="782"/>
      <c r="JP29" s="782"/>
      <c r="JQ29" s="783"/>
      <c r="JR29" s="781"/>
      <c r="JS29" s="777"/>
      <c r="JT29" s="780"/>
      <c r="JU29" s="779"/>
      <c r="JV29" s="779"/>
      <c r="JW29" s="776"/>
      <c r="JX29" s="777"/>
      <c r="JY29" s="777"/>
      <c r="JZ29" s="780"/>
      <c r="KA29" s="782"/>
      <c r="KB29" s="782"/>
      <c r="KC29" s="776"/>
      <c r="KD29" s="777"/>
      <c r="KE29" s="777"/>
      <c r="KF29" s="780"/>
      <c r="KG29" s="782"/>
      <c r="KH29" s="782"/>
      <c r="KI29" s="776"/>
      <c r="KJ29" s="777"/>
      <c r="KK29" s="777"/>
      <c r="KL29" s="780"/>
      <c r="KM29" s="782"/>
      <c r="KN29" s="782"/>
      <c r="KO29" s="776"/>
      <c r="KP29" s="777"/>
      <c r="KQ29" s="777"/>
      <c r="KR29" s="780"/>
      <c r="KS29" s="779"/>
      <c r="KT29" s="779"/>
      <c r="KU29" s="776"/>
      <c r="KV29" s="777"/>
      <c r="KW29" s="777"/>
      <c r="KX29" s="780"/>
      <c r="KY29" s="782"/>
      <c r="KZ29" s="782"/>
      <c r="LA29" s="776"/>
      <c r="LB29" s="777"/>
      <c r="LC29" s="777"/>
      <c r="LD29" s="780"/>
      <c r="LE29" s="779"/>
      <c r="LF29" s="779"/>
      <c r="LG29" s="776"/>
      <c r="LH29" s="777"/>
      <c r="LI29" s="777"/>
      <c r="LJ29" s="780"/>
      <c r="LK29" s="779"/>
      <c r="LL29" s="779"/>
      <c r="LM29" s="776"/>
      <c r="LN29" s="777"/>
      <c r="LO29" s="777"/>
      <c r="LP29" s="780"/>
      <c r="LQ29" s="782"/>
      <c r="LR29" s="782"/>
      <c r="LS29" s="776"/>
      <c r="LT29" s="777"/>
      <c r="LU29" s="777"/>
      <c r="LV29" s="780"/>
      <c r="LW29" s="779"/>
      <c r="LX29" s="779"/>
      <c r="LY29" s="776"/>
      <c r="LZ29" s="777"/>
      <c r="MA29" s="777"/>
      <c r="MB29" s="780"/>
      <c r="MC29" s="782"/>
      <c r="MD29" s="782"/>
      <c r="ME29" s="776"/>
      <c r="MF29" s="777"/>
      <c r="MG29" s="777"/>
      <c r="MH29" s="780"/>
      <c r="MI29" s="782"/>
      <c r="MJ29" s="782"/>
      <c r="MK29" s="776"/>
      <c r="ML29" s="777"/>
      <c r="MM29" s="777"/>
      <c r="MN29" s="780"/>
      <c r="MO29" s="782"/>
      <c r="MP29" s="782"/>
      <c r="MQ29" s="776"/>
      <c r="MR29" s="777"/>
      <c r="MS29" s="777"/>
      <c r="MT29" s="780"/>
      <c r="MU29" s="779"/>
      <c r="MV29" s="779"/>
      <c r="MW29" s="776"/>
      <c r="MX29" s="777"/>
      <c r="MY29" s="777"/>
      <c r="MZ29" s="780"/>
      <c r="NA29" s="779"/>
      <c r="NB29" s="779"/>
      <c r="NC29" s="776"/>
      <c r="ND29" s="777"/>
      <c r="NE29" s="777"/>
      <c r="NF29" s="780"/>
      <c r="NG29" s="779"/>
      <c r="NH29" s="779"/>
      <c r="NI29" s="776"/>
      <c r="NJ29" s="777"/>
      <c r="NK29" s="777"/>
      <c r="NL29" s="780"/>
      <c r="NM29" s="782"/>
      <c r="NN29" s="782"/>
      <c r="NO29" s="776"/>
      <c r="NP29" s="777"/>
      <c r="NQ29" s="777"/>
      <c r="NR29" s="780"/>
      <c r="NS29" s="776"/>
      <c r="NT29" s="777"/>
      <c r="NU29" s="777"/>
      <c r="NV29" s="780"/>
      <c r="NW29" s="776"/>
      <c r="NX29" s="777"/>
      <c r="NY29" s="777"/>
      <c r="NZ29" s="792"/>
      <c r="OA29" s="776"/>
      <c r="OB29" s="777"/>
      <c r="OC29" s="777"/>
      <c r="OD29" s="780"/>
      <c r="OE29" s="776"/>
      <c r="OF29" s="777"/>
      <c r="OG29" s="777"/>
      <c r="OH29" s="780"/>
      <c r="OI29" s="776"/>
      <c r="OJ29" s="777"/>
      <c r="OK29" s="777"/>
      <c r="OL29" s="780"/>
      <c r="OM29" s="776"/>
      <c r="ON29" s="777"/>
      <c r="OO29" s="777"/>
      <c r="OP29" s="780"/>
      <c r="OQ29" s="776"/>
      <c r="OR29" s="777"/>
      <c r="OS29" s="777"/>
      <c r="OT29" s="780"/>
      <c r="OU29" s="776"/>
      <c r="OV29" s="777"/>
      <c r="OW29" s="777"/>
      <c r="OX29" s="780"/>
      <c r="OY29" s="776"/>
      <c r="OZ29" s="777"/>
      <c r="PA29" s="777"/>
      <c r="PB29" s="780"/>
      <c r="PC29" s="776"/>
      <c r="PD29" s="777"/>
      <c r="PE29" s="777"/>
      <c r="PF29" s="780"/>
      <c r="PH29" s="692">
        <f t="shared" ref="PH29:PH37" si="6">MY29*NE29</f>
        <v>0</v>
      </c>
    </row>
    <row r="30" spans="1:424" ht="15" hidden="1" customHeight="1" x14ac:dyDescent="0.25">
      <c r="A30" s="769"/>
      <c r="B30" s="769"/>
      <c r="C30" s="769"/>
      <c r="D30" s="770"/>
      <c r="E30" s="769"/>
      <c r="F30" s="769"/>
      <c r="G30" s="769"/>
      <c r="H30" s="769"/>
      <c r="I30" s="769"/>
      <c r="J30" s="769"/>
      <c r="K30" s="771"/>
      <c r="L30" s="769"/>
      <c r="M30" s="769"/>
      <c r="N30" s="769"/>
      <c r="O30" s="769"/>
      <c r="P30" s="769"/>
      <c r="Q30" s="769"/>
      <c r="R30" s="769"/>
      <c r="S30" s="769"/>
      <c r="T30" s="941" t="s">
        <v>903</v>
      </c>
      <c r="U30" s="941" t="s">
        <v>905</v>
      </c>
      <c r="V30" s="816"/>
      <c r="W30" s="816"/>
      <c r="X30" s="769"/>
      <c r="Y30" s="769">
        <f>IF(AND(AJ30="",AK30="",AL30="",AN30="",AO30="",OR(AP30="",AP30=Dropdown!$AM$12,AP30=Dropdown!$AM$11)),1,0)</f>
        <v>1</v>
      </c>
      <c r="Z30" s="769">
        <f t="shared" si="3"/>
        <v>1</v>
      </c>
      <c r="AA30" s="769">
        <f t="shared" si="4"/>
        <v>0</v>
      </c>
      <c r="AB30" s="769">
        <f t="shared" si="5"/>
        <v>0</v>
      </c>
      <c r="AC30" s="769"/>
      <c r="AD30" s="772" t="str">
        <f>IF(OR(T30&lt;&gt;"",U30&lt;&gt;""),Dropdown!$A$4,IF(OR(V30&lt;&gt;"",W30&lt;&gt;""),Dropdown!$A$5,Dropdown!$A$3))</f>
        <v>Commercial/Institutional</v>
      </c>
      <c r="AE30" s="773" t="s">
        <v>343</v>
      </c>
      <c r="AF30" s="773"/>
      <c r="AG30" s="773"/>
      <c r="AH30" s="773"/>
      <c r="AI30" s="773"/>
      <c r="AJ30" s="773"/>
      <c r="AK30" s="773"/>
      <c r="AL30" s="773"/>
      <c r="AM30" s="773"/>
      <c r="AN30" s="773"/>
      <c r="AO30" s="773"/>
      <c r="AP30" s="773"/>
      <c r="AQ30" s="10" t="s">
        <v>906</v>
      </c>
      <c r="AR30" s="769" t="s">
        <v>904</v>
      </c>
      <c r="AS30" s="774"/>
      <c r="AT30" s="769"/>
      <c r="AU30" s="769"/>
      <c r="AV30" s="775"/>
      <c r="AW30" s="776"/>
      <c r="AX30" s="777"/>
      <c r="AY30" s="777"/>
      <c r="AZ30" s="778"/>
      <c r="BA30" s="779"/>
      <c r="BB30" s="779"/>
      <c r="BC30" s="776"/>
      <c r="BD30" s="777"/>
      <c r="BE30" s="777">
        <v>25</v>
      </c>
      <c r="BF30" s="780"/>
      <c r="BG30" s="779"/>
      <c r="BH30" s="779"/>
      <c r="BI30" s="776"/>
      <c r="BJ30" s="777"/>
      <c r="BK30" s="777"/>
      <c r="BL30" s="780"/>
      <c r="BM30" s="779"/>
      <c r="BN30" s="779"/>
      <c r="BO30" s="776"/>
      <c r="BP30" s="777"/>
      <c r="BQ30" s="777"/>
      <c r="BR30" s="780"/>
      <c r="BS30" s="779"/>
      <c r="BT30" s="779"/>
      <c r="BU30" s="776"/>
      <c r="BV30" s="777"/>
      <c r="BW30" s="777"/>
      <c r="BX30" s="780"/>
      <c r="BY30" s="779"/>
      <c r="BZ30" s="779"/>
      <c r="CA30" s="776"/>
      <c r="CB30" s="777"/>
      <c r="CC30" s="777"/>
      <c r="CD30" s="780"/>
      <c r="CE30" s="779"/>
      <c r="CF30" s="779"/>
      <c r="CG30" s="776"/>
      <c r="CH30" s="777"/>
      <c r="CI30" s="777"/>
      <c r="CJ30" s="780"/>
      <c r="CK30" s="779"/>
      <c r="CL30" s="779"/>
      <c r="CM30" s="776"/>
      <c r="CN30" s="777"/>
      <c r="CO30" s="777"/>
      <c r="CP30" s="780"/>
      <c r="CQ30" s="779"/>
      <c r="CR30" s="779"/>
      <c r="CS30" s="776"/>
      <c r="CT30" s="777"/>
      <c r="CU30" s="777"/>
      <c r="CV30" s="780"/>
      <c r="CW30" s="779"/>
      <c r="CX30" s="779"/>
      <c r="CY30" s="776"/>
      <c r="CZ30" s="777"/>
      <c r="DA30" s="781"/>
      <c r="DB30" s="778"/>
      <c r="DC30" s="782"/>
      <c r="DD30" s="782"/>
      <c r="DE30" s="783"/>
      <c r="DF30" s="781"/>
      <c r="DG30" s="777"/>
      <c r="DH30" s="780"/>
      <c r="DI30" s="779"/>
      <c r="DJ30" s="779"/>
      <c r="DK30" s="776"/>
      <c r="DL30" s="777"/>
      <c r="DM30" s="781"/>
      <c r="DN30" s="778"/>
      <c r="DO30" s="782"/>
      <c r="DP30" s="782"/>
      <c r="DQ30" s="784"/>
      <c r="DR30" s="785"/>
      <c r="DS30" s="786"/>
      <c r="DT30" s="787"/>
      <c r="DU30" s="788"/>
      <c r="DV30" s="788"/>
      <c r="DW30" s="789"/>
      <c r="DX30" s="786"/>
      <c r="DY30" s="785"/>
      <c r="DZ30" s="790"/>
      <c r="EA30" s="791"/>
      <c r="EB30" s="791"/>
      <c r="EC30" s="784"/>
      <c r="ED30" s="785"/>
      <c r="EE30" s="786"/>
      <c r="EF30" s="787"/>
      <c r="EG30" s="788"/>
      <c r="EH30" s="788"/>
      <c r="EI30" s="789"/>
      <c r="EJ30" s="786"/>
      <c r="EK30" s="785"/>
      <c r="EL30" s="790"/>
      <c r="EM30" s="791"/>
      <c r="EN30" s="791"/>
      <c r="EO30" s="784"/>
      <c r="EP30" s="785"/>
      <c r="EQ30" s="786"/>
      <c r="ER30" s="787"/>
      <c r="ES30" s="788"/>
      <c r="ET30" s="788"/>
      <c r="EU30" s="789"/>
      <c r="EV30" s="786"/>
      <c r="EW30" s="785"/>
      <c r="EX30" s="790"/>
      <c r="EY30" s="791"/>
      <c r="EZ30" s="791"/>
      <c r="FA30" s="784"/>
      <c r="FB30" s="785"/>
      <c r="FC30" s="786"/>
      <c r="FD30" s="787"/>
      <c r="FE30" s="788"/>
      <c r="FF30" s="788"/>
      <c r="FG30" s="789"/>
      <c r="FH30" s="786"/>
      <c r="FI30" s="785"/>
      <c r="FJ30" s="790"/>
      <c r="FK30" s="791"/>
      <c r="FL30" s="791"/>
      <c r="FM30" s="784"/>
      <c r="FN30" s="785"/>
      <c r="FO30" s="786"/>
      <c r="FP30" s="787"/>
      <c r="FQ30" s="788"/>
      <c r="FR30" s="788"/>
      <c r="FS30" s="776"/>
      <c r="FT30" s="777"/>
      <c r="FU30" s="781"/>
      <c r="FV30" s="778"/>
      <c r="FW30" s="779"/>
      <c r="FX30" s="779"/>
      <c r="FY30" s="783"/>
      <c r="FZ30" s="781"/>
      <c r="GA30" s="777"/>
      <c r="GB30" s="780"/>
      <c r="GC30" s="779"/>
      <c r="GD30" s="779"/>
      <c r="GE30" s="776"/>
      <c r="GF30" s="777"/>
      <c r="GG30" s="781"/>
      <c r="GH30" s="778"/>
      <c r="GI30" s="782"/>
      <c r="GJ30" s="782"/>
      <c r="GK30" s="783"/>
      <c r="GL30" s="781"/>
      <c r="GM30" s="777"/>
      <c r="GN30" s="780"/>
      <c r="GO30" s="779"/>
      <c r="GP30" s="779"/>
      <c r="GQ30" s="776"/>
      <c r="GR30" s="777"/>
      <c r="GS30" s="781"/>
      <c r="GT30" s="778"/>
      <c r="GU30" s="782"/>
      <c r="GV30" s="782"/>
      <c r="GW30" s="783"/>
      <c r="GX30" s="781"/>
      <c r="GY30" s="777"/>
      <c r="GZ30" s="780"/>
      <c r="HA30" s="779"/>
      <c r="HB30" s="779"/>
      <c r="HC30" s="776"/>
      <c r="HD30" s="777"/>
      <c r="HE30" s="781"/>
      <c r="HF30" s="778"/>
      <c r="HG30" s="782"/>
      <c r="HH30" s="782"/>
      <c r="HI30" s="783"/>
      <c r="HJ30" s="781"/>
      <c r="HK30" s="777"/>
      <c r="HL30" s="780"/>
      <c r="HM30" s="779"/>
      <c r="HN30" s="779"/>
      <c r="HO30" s="776"/>
      <c r="HP30" s="777"/>
      <c r="HQ30" s="781"/>
      <c r="HR30" s="778"/>
      <c r="HS30" s="782"/>
      <c r="HT30" s="782"/>
      <c r="HU30" s="783"/>
      <c r="HV30" s="781"/>
      <c r="HW30" s="777"/>
      <c r="HX30" s="780"/>
      <c r="HY30" s="779"/>
      <c r="HZ30" s="779"/>
      <c r="IA30" s="776"/>
      <c r="IB30" s="777"/>
      <c r="IC30" s="781"/>
      <c r="ID30" s="778"/>
      <c r="IE30" s="779"/>
      <c r="IF30" s="779"/>
      <c r="IG30" s="783"/>
      <c r="IH30" s="781"/>
      <c r="II30" s="777"/>
      <c r="IJ30" s="780"/>
      <c r="IK30" s="779"/>
      <c r="IL30" s="779"/>
      <c r="IM30" s="776"/>
      <c r="IN30" s="777"/>
      <c r="IO30" s="781"/>
      <c r="IP30" s="778"/>
      <c r="IQ30" s="779"/>
      <c r="IR30" s="779"/>
      <c r="IS30" s="783"/>
      <c r="IT30" s="781"/>
      <c r="IU30" s="777"/>
      <c r="IV30" s="780"/>
      <c r="IW30" s="779"/>
      <c r="IX30" s="779"/>
      <c r="IY30" s="776"/>
      <c r="IZ30" s="777"/>
      <c r="JA30" s="781"/>
      <c r="JB30" s="778"/>
      <c r="JC30" s="779"/>
      <c r="JD30" s="779"/>
      <c r="JE30" s="783"/>
      <c r="JF30" s="781"/>
      <c r="JG30" s="777"/>
      <c r="JH30" s="780"/>
      <c r="JI30" s="779"/>
      <c r="JJ30" s="779"/>
      <c r="JK30" s="776"/>
      <c r="JL30" s="777"/>
      <c r="JM30" s="781"/>
      <c r="JN30" s="778"/>
      <c r="JO30" s="782"/>
      <c r="JP30" s="782"/>
      <c r="JQ30" s="783"/>
      <c r="JR30" s="781"/>
      <c r="JS30" s="777"/>
      <c r="JT30" s="780"/>
      <c r="JU30" s="779"/>
      <c r="JV30" s="779"/>
      <c r="JW30" s="776"/>
      <c r="JX30" s="777"/>
      <c r="JY30" s="777"/>
      <c r="JZ30" s="780"/>
      <c r="KA30" s="782"/>
      <c r="KB30" s="782"/>
      <c r="KC30" s="776"/>
      <c r="KD30" s="777"/>
      <c r="KE30" s="777"/>
      <c r="KF30" s="780"/>
      <c r="KG30" s="782"/>
      <c r="KH30" s="782"/>
      <c r="KI30" s="776"/>
      <c r="KJ30" s="777"/>
      <c r="KK30" s="777"/>
      <c r="KL30" s="780"/>
      <c r="KM30" s="782"/>
      <c r="KN30" s="782"/>
      <c r="KO30" s="776"/>
      <c r="KP30" s="777"/>
      <c r="KQ30" s="777"/>
      <c r="KR30" s="780"/>
      <c r="KS30" s="779"/>
      <c r="KT30" s="779"/>
      <c r="KU30" s="776"/>
      <c r="KV30" s="777"/>
      <c r="KW30" s="777"/>
      <c r="KX30" s="780"/>
      <c r="KY30" s="782"/>
      <c r="KZ30" s="782"/>
      <c r="LA30" s="776"/>
      <c r="LB30" s="777"/>
      <c r="LC30" s="777"/>
      <c r="LD30" s="780"/>
      <c r="LE30" s="779"/>
      <c r="LF30" s="779"/>
      <c r="LG30" s="776"/>
      <c r="LH30" s="777"/>
      <c r="LI30" s="777"/>
      <c r="LJ30" s="780"/>
      <c r="LK30" s="779"/>
      <c r="LL30" s="779"/>
      <c r="LM30" s="776"/>
      <c r="LN30" s="777"/>
      <c r="LO30" s="777"/>
      <c r="LP30" s="780"/>
      <c r="LQ30" s="782"/>
      <c r="LR30" s="782"/>
      <c r="LS30" s="776"/>
      <c r="LT30" s="777"/>
      <c r="LU30" s="777"/>
      <c r="LV30" s="780"/>
      <c r="LW30" s="779"/>
      <c r="LX30" s="779"/>
      <c r="LY30" s="776"/>
      <c r="LZ30" s="777"/>
      <c r="MA30" s="777"/>
      <c r="MB30" s="780"/>
      <c r="MC30" s="782"/>
      <c r="MD30" s="782"/>
      <c r="ME30" s="776"/>
      <c r="MF30" s="777"/>
      <c r="MG30" s="777"/>
      <c r="MH30" s="780"/>
      <c r="MI30" s="782"/>
      <c r="MJ30" s="782"/>
      <c r="MK30" s="776"/>
      <c r="ML30" s="777"/>
      <c r="MM30" s="777"/>
      <c r="MN30" s="780"/>
      <c r="MO30" s="782"/>
      <c r="MP30" s="782"/>
      <c r="MQ30" s="776"/>
      <c r="MR30" s="777"/>
      <c r="MS30" s="777"/>
      <c r="MT30" s="780"/>
      <c r="MU30" s="779"/>
      <c r="MV30" s="779"/>
      <c r="MW30" s="776"/>
      <c r="MX30" s="777"/>
      <c r="MY30" s="777"/>
      <c r="MZ30" s="780"/>
      <c r="NA30" s="779"/>
      <c r="NB30" s="779"/>
      <c r="NC30" s="776"/>
      <c r="ND30" s="777"/>
      <c r="NE30" s="777"/>
      <c r="NF30" s="780"/>
      <c r="NG30" s="779"/>
      <c r="NH30" s="779"/>
      <c r="NI30" s="776"/>
      <c r="NJ30" s="777"/>
      <c r="NK30" s="777"/>
      <c r="NL30" s="780"/>
      <c r="NM30" s="782"/>
      <c r="NN30" s="782"/>
      <c r="NO30" s="776"/>
      <c r="NP30" s="777"/>
      <c r="NQ30" s="777"/>
      <c r="NR30" s="780"/>
      <c r="NS30" s="776"/>
      <c r="NT30" s="777"/>
      <c r="NU30" s="777"/>
      <c r="NV30" s="780"/>
      <c r="NW30" s="776"/>
      <c r="NX30" s="777"/>
      <c r="NY30" s="777"/>
      <c r="NZ30" s="792"/>
      <c r="OA30" s="776"/>
      <c r="OB30" s="777"/>
      <c r="OC30" s="777"/>
      <c r="OD30" s="780"/>
      <c r="OE30" s="776"/>
      <c r="OF30" s="777"/>
      <c r="OG30" s="777"/>
      <c r="OH30" s="780"/>
      <c r="OI30" s="776"/>
      <c r="OJ30" s="777"/>
      <c r="OK30" s="777"/>
      <c r="OL30" s="780"/>
      <c r="OM30" s="776"/>
      <c r="ON30" s="777"/>
      <c r="OO30" s="777"/>
      <c r="OP30" s="780"/>
      <c r="OQ30" s="776"/>
      <c r="OR30" s="777"/>
      <c r="OS30" s="777"/>
      <c r="OT30" s="780"/>
      <c r="OU30" s="776"/>
      <c r="OV30" s="777"/>
      <c r="OW30" s="777"/>
      <c r="OX30" s="780"/>
      <c r="OY30" s="776"/>
      <c r="OZ30" s="777"/>
      <c r="PA30" s="777"/>
      <c r="PB30" s="780"/>
      <c r="PC30" s="776"/>
      <c r="PD30" s="777"/>
      <c r="PE30" s="777"/>
      <c r="PF30" s="780"/>
      <c r="PH30" s="692">
        <f t="shared" si="6"/>
        <v>0</v>
      </c>
    </row>
    <row r="31" spans="1:424" ht="15" hidden="1" customHeight="1" x14ac:dyDescent="0.25">
      <c r="A31" s="769"/>
      <c r="B31" s="769"/>
      <c r="C31" s="769"/>
      <c r="D31" s="770"/>
      <c r="E31" s="769"/>
      <c r="F31" s="769"/>
      <c r="G31" s="769"/>
      <c r="H31" s="769"/>
      <c r="I31" s="769"/>
      <c r="J31" s="769"/>
      <c r="K31" s="771"/>
      <c r="L31" s="769"/>
      <c r="M31" s="769"/>
      <c r="N31" s="769"/>
      <c r="O31" s="769"/>
      <c r="P31" s="769"/>
      <c r="Q31" s="769"/>
      <c r="R31" s="769"/>
      <c r="S31" s="769"/>
      <c r="T31" s="941" t="s">
        <v>901</v>
      </c>
      <c r="U31" s="941" t="s">
        <v>905</v>
      </c>
      <c r="V31" s="816"/>
      <c r="W31" s="816"/>
      <c r="X31" s="769"/>
      <c r="Y31" s="769">
        <f>IF(AND(AJ31="",AK31="",AL31="",AN31="",AO31="",OR(AP31="",AP31=Dropdown!$AM$12,AP31=Dropdown!$AM$11)),1,0)</f>
        <v>1</v>
      </c>
      <c r="Z31" s="769">
        <f t="shared" si="3"/>
        <v>1</v>
      </c>
      <c r="AA31" s="769">
        <f t="shared" si="4"/>
        <v>0</v>
      </c>
      <c r="AB31" s="769">
        <f t="shared" si="5"/>
        <v>0</v>
      </c>
      <c r="AC31" s="769"/>
      <c r="AD31" s="772" t="str">
        <f>IF(OR(T31&lt;&gt;"",U31&lt;&gt;""),Dropdown!$A$4,IF(OR(V31&lt;&gt;"",W31&lt;&gt;""),Dropdown!$A$5,Dropdown!$A$3))</f>
        <v>Commercial/Institutional</v>
      </c>
      <c r="AE31" s="773" t="s">
        <v>343</v>
      </c>
      <c r="AF31" s="773"/>
      <c r="AG31" s="773"/>
      <c r="AH31" s="773"/>
      <c r="AI31" s="773"/>
      <c r="AJ31" s="773"/>
      <c r="AK31" s="773"/>
      <c r="AL31" s="773"/>
      <c r="AM31" s="773"/>
      <c r="AN31" s="773"/>
      <c r="AO31" s="773"/>
      <c r="AP31" s="773"/>
      <c r="AQ31" s="10" t="s">
        <v>906</v>
      </c>
      <c r="AR31" s="769" t="s">
        <v>904</v>
      </c>
      <c r="AS31" s="774"/>
      <c r="AT31" s="769"/>
      <c r="AU31" s="769"/>
      <c r="AV31" s="775"/>
      <c r="AW31" s="776"/>
      <c r="AX31" s="777"/>
      <c r="AY31" s="777"/>
      <c r="AZ31" s="778"/>
      <c r="BA31" s="779"/>
      <c r="BB31" s="779"/>
      <c r="BC31" s="776"/>
      <c r="BD31" s="777"/>
      <c r="BE31" s="777">
        <v>55</v>
      </c>
      <c r="BF31" s="780"/>
      <c r="BG31" s="779"/>
      <c r="BH31" s="779"/>
      <c r="BI31" s="776"/>
      <c r="BJ31" s="777"/>
      <c r="BK31" s="777"/>
      <c r="BL31" s="780"/>
      <c r="BM31" s="779"/>
      <c r="BN31" s="779"/>
      <c r="BO31" s="776"/>
      <c r="BP31" s="777"/>
      <c r="BQ31" s="777"/>
      <c r="BR31" s="780"/>
      <c r="BS31" s="779"/>
      <c r="BT31" s="779"/>
      <c r="BU31" s="776"/>
      <c r="BV31" s="777"/>
      <c r="BW31" s="777"/>
      <c r="BX31" s="780"/>
      <c r="BY31" s="779"/>
      <c r="BZ31" s="779"/>
      <c r="CA31" s="776"/>
      <c r="CB31" s="777"/>
      <c r="CC31" s="777"/>
      <c r="CD31" s="780"/>
      <c r="CE31" s="779"/>
      <c r="CF31" s="779"/>
      <c r="CG31" s="776"/>
      <c r="CH31" s="777"/>
      <c r="CI31" s="777"/>
      <c r="CJ31" s="780"/>
      <c r="CK31" s="779"/>
      <c r="CL31" s="779"/>
      <c r="CM31" s="776"/>
      <c r="CN31" s="777"/>
      <c r="CO31" s="777"/>
      <c r="CP31" s="780"/>
      <c r="CQ31" s="779"/>
      <c r="CR31" s="779"/>
      <c r="CS31" s="776"/>
      <c r="CT31" s="777"/>
      <c r="CU31" s="777"/>
      <c r="CV31" s="780"/>
      <c r="CW31" s="779"/>
      <c r="CX31" s="779"/>
      <c r="CY31" s="776"/>
      <c r="CZ31" s="777"/>
      <c r="DA31" s="781"/>
      <c r="DB31" s="778"/>
      <c r="DC31" s="782"/>
      <c r="DD31" s="782"/>
      <c r="DE31" s="783"/>
      <c r="DF31" s="781"/>
      <c r="DG31" s="777"/>
      <c r="DH31" s="780"/>
      <c r="DI31" s="779"/>
      <c r="DJ31" s="779"/>
      <c r="DK31" s="776"/>
      <c r="DL31" s="777"/>
      <c r="DM31" s="781"/>
      <c r="DN31" s="778"/>
      <c r="DO31" s="782"/>
      <c r="DP31" s="782"/>
      <c r="DQ31" s="784"/>
      <c r="DR31" s="785"/>
      <c r="DS31" s="786"/>
      <c r="DT31" s="787"/>
      <c r="DU31" s="788"/>
      <c r="DV31" s="788"/>
      <c r="DW31" s="789"/>
      <c r="DX31" s="786"/>
      <c r="DY31" s="785"/>
      <c r="DZ31" s="790"/>
      <c r="EA31" s="791"/>
      <c r="EB31" s="791"/>
      <c r="EC31" s="784"/>
      <c r="ED31" s="785"/>
      <c r="EE31" s="786"/>
      <c r="EF31" s="787"/>
      <c r="EG31" s="788"/>
      <c r="EH31" s="788"/>
      <c r="EI31" s="789"/>
      <c r="EJ31" s="786"/>
      <c r="EK31" s="785"/>
      <c r="EL31" s="790"/>
      <c r="EM31" s="791"/>
      <c r="EN31" s="791"/>
      <c r="EO31" s="784"/>
      <c r="EP31" s="785"/>
      <c r="EQ31" s="786"/>
      <c r="ER31" s="787"/>
      <c r="ES31" s="788"/>
      <c r="ET31" s="788"/>
      <c r="EU31" s="789"/>
      <c r="EV31" s="786"/>
      <c r="EW31" s="785"/>
      <c r="EX31" s="790"/>
      <c r="EY31" s="791"/>
      <c r="EZ31" s="791"/>
      <c r="FA31" s="784"/>
      <c r="FB31" s="785"/>
      <c r="FC31" s="786"/>
      <c r="FD31" s="787"/>
      <c r="FE31" s="788"/>
      <c r="FF31" s="788"/>
      <c r="FG31" s="789"/>
      <c r="FH31" s="786"/>
      <c r="FI31" s="785"/>
      <c r="FJ31" s="790"/>
      <c r="FK31" s="791"/>
      <c r="FL31" s="791"/>
      <c r="FM31" s="784"/>
      <c r="FN31" s="785"/>
      <c r="FO31" s="786"/>
      <c r="FP31" s="787"/>
      <c r="FQ31" s="788"/>
      <c r="FR31" s="788"/>
      <c r="FS31" s="776"/>
      <c r="FT31" s="777"/>
      <c r="FU31" s="781"/>
      <c r="FV31" s="778"/>
      <c r="FW31" s="779"/>
      <c r="FX31" s="779"/>
      <c r="FY31" s="783"/>
      <c r="FZ31" s="781"/>
      <c r="GA31" s="777"/>
      <c r="GB31" s="780"/>
      <c r="GC31" s="779"/>
      <c r="GD31" s="779"/>
      <c r="GE31" s="776"/>
      <c r="GF31" s="777"/>
      <c r="GG31" s="781"/>
      <c r="GH31" s="778"/>
      <c r="GI31" s="782"/>
      <c r="GJ31" s="782"/>
      <c r="GK31" s="783"/>
      <c r="GL31" s="781"/>
      <c r="GM31" s="777"/>
      <c r="GN31" s="780"/>
      <c r="GO31" s="779"/>
      <c r="GP31" s="779"/>
      <c r="GQ31" s="776"/>
      <c r="GR31" s="777"/>
      <c r="GS31" s="781"/>
      <c r="GT31" s="778"/>
      <c r="GU31" s="782"/>
      <c r="GV31" s="782"/>
      <c r="GW31" s="783"/>
      <c r="GX31" s="781"/>
      <c r="GY31" s="777"/>
      <c r="GZ31" s="780"/>
      <c r="HA31" s="779"/>
      <c r="HB31" s="779"/>
      <c r="HC31" s="776"/>
      <c r="HD31" s="777"/>
      <c r="HE31" s="781"/>
      <c r="HF31" s="778"/>
      <c r="HG31" s="782"/>
      <c r="HH31" s="782"/>
      <c r="HI31" s="783"/>
      <c r="HJ31" s="781"/>
      <c r="HK31" s="777"/>
      <c r="HL31" s="780"/>
      <c r="HM31" s="779"/>
      <c r="HN31" s="779"/>
      <c r="HO31" s="776"/>
      <c r="HP31" s="777"/>
      <c r="HQ31" s="781"/>
      <c r="HR31" s="778"/>
      <c r="HS31" s="782"/>
      <c r="HT31" s="782"/>
      <c r="HU31" s="783"/>
      <c r="HV31" s="781"/>
      <c r="HW31" s="777"/>
      <c r="HX31" s="780"/>
      <c r="HY31" s="779"/>
      <c r="HZ31" s="779"/>
      <c r="IA31" s="776"/>
      <c r="IB31" s="777"/>
      <c r="IC31" s="781"/>
      <c r="ID31" s="778"/>
      <c r="IE31" s="779"/>
      <c r="IF31" s="779"/>
      <c r="IG31" s="783"/>
      <c r="IH31" s="781"/>
      <c r="II31" s="777"/>
      <c r="IJ31" s="780"/>
      <c r="IK31" s="779"/>
      <c r="IL31" s="779"/>
      <c r="IM31" s="776"/>
      <c r="IN31" s="777"/>
      <c r="IO31" s="781"/>
      <c r="IP31" s="778"/>
      <c r="IQ31" s="779"/>
      <c r="IR31" s="779"/>
      <c r="IS31" s="783"/>
      <c r="IT31" s="781"/>
      <c r="IU31" s="777"/>
      <c r="IV31" s="780"/>
      <c r="IW31" s="779"/>
      <c r="IX31" s="779"/>
      <c r="IY31" s="776"/>
      <c r="IZ31" s="777"/>
      <c r="JA31" s="781"/>
      <c r="JB31" s="778"/>
      <c r="JC31" s="779"/>
      <c r="JD31" s="779"/>
      <c r="JE31" s="783"/>
      <c r="JF31" s="781"/>
      <c r="JG31" s="777"/>
      <c r="JH31" s="780"/>
      <c r="JI31" s="779"/>
      <c r="JJ31" s="779"/>
      <c r="JK31" s="776"/>
      <c r="JL31" s="777"/>
      <c r="JM31" s="781"/>
      <c r="JN31" s="778"/>
      <c r="JO31" s="782"/>
      <c r="JP31" s="782"/>
      <c r="JQ31" s="783"/>
      <c r="JR31" s="781"/>
      <c r="JS31" s="777"/>
      <c r="JT31" s="780"/>
      <c r="JU31" s="779"/>
      <c r="JV31" s="779"/>
      <c r="JW31" s="776"/>
      <c r="JX31" s="777"/>
      <c r="JY31" s="777"/>
      <c r="JZ31" s="780"/>
      <c r="KA31" s="782"/>
      <c r="KB31" s="782"/>
      <c r="KC31" s="776"/>
      <c r="KD31" s="777"/>
      <c r="KE31" s="777"/>
      <c r="KF31" s="780"/>
      <c r="KG31" s="782"/>
      <c r="KH31" s="782"/>
      <c r="KI31" s="776"/>
      <c r="KJ31" s="777"/>
      <c r="KK31" s="777"/>
      <c r="KL31" s="780"/>
      <c r="KM31" s="782"/>
      <c r="KN31" s="782"/>
      <c r="KO31" s="776"/>
      <c r="KP31" s="777"/>
      <c r="KQ31" s="777"/>
      <c r="KR31" s="780"/>
      <c r="KS31" s="779"/>
      <c r="KT31" s="779"/>
      <c r="KU31" s="776"/>
      <c r="KV31" s="777"/>
      <c r="KW31" s="777"/>
      <c r="KX31" s="780"/>
      <c r="KY31" s="782"/>
      <c r="KZ31" s="782"/>
      <c r="LA31" s="776"/>
      <c r="LB31" s="777"/>
      <c r="LC31" s="777"/>
      <c r="LD31" s="780"/>
      <c r="LE31" s="779"/>
      <c r="LF31" s="779"/>
      <c r="LG31" s="776"/>
      <c r="LH31" s="777"/>
      <c r="LI31" s="777"/>
      <c r="LJ31" s="780"/>
      <c r="LK31" s="779"/>
      <c r="LL31" s="779"/>
      <c r="LM31" s="776"/>
      <c r="LN31" s="777"/>
      <c r="LO31" s="777"/>
      <c r="LP31" s="780"/>
      <c r="LQ31" s="782"/>
      <c r="LR31" s="782"/>
      <c r="LS31" s="776"/>
      <c r="LT31" s="777"/>
      <c r="LU31" s="777"/>
      <c r="LV31" s="780"/>
      <c r="LW31" s="779"/>
      <c r="LX31" s="779"/>
      <c r="LY31" s="776"/>
      <c r="LZ31" s="777"/>
      <c r="MA31" s="777"/>
      <c r="MB31" s="780"/>
      <c r="MC31" s="782"/>
      <c r="MD31" s="782"/>
      <c r="ME31" s="776"/>
      <c r="MF31" s="777"/>
      <c r="MG31" s="777"/>
      <c r="MH31" s="780"/>
      <c r="MI31" s="782"/>
      <c r="MJ31" s="782"/>
      <c r="MK31" s="776"/>
      <c r="ML31" s="777"/>
      <c r="MM31" s="777"/>
      <c r="MN31" s="780"/>
      <c r="MO31" s="782"/>
      <c r="MP31" s="782"/>
      <c r="MQ31" s="776"/>
      <c r="MR31" s="777"/>
      <c r="MS31" s="777"/>
      <c r="MT31" s="780"/>
      <c r="MU31" s="779"/>
      <c r="MV31" s="779"/>
      <c r="MW31" s="776"/>
      <c r="MX31" s="777"/>
      <c r="MY31" s="777"/>
      <c r="MZ31" s="780"/>
      <c r="NA31" s="779"/>
      <c r="NB31" s="779"/>
      <c r="NC31" s="776"/>
      <c r="ND31" s="777"/>
      <c r="NE31" s="777"/>
      <c r="NF31" s="780"/>
      <c r="NG31" s="779"/>
      <c r="NH31" s="779"/>
      <c r="NI31" s="776"/>
      <c r="NJ31" s="777"/>
      <c r="NK31" s="777"/>
      <c r="NL31" s="780"/>
      <c r="NM31" s="782"/>
      <c r="NN31" s="782"/>
      <c r="NO31" s="776"/>
      <c r="NP31" s="777"/>
      <c r="NQ31" s="777"/>
      <c r="NR31" s="780"/>
      <c r="NS31" s="776"/>
      <c r="NT31" s="777"/>
      <c r="NU31" s="777"/>
      <c r="NV31" s="780"/>
      <c r="NW31" s="776"/>
      <c r="NX31" s="777"/>
      <c r="NY31" s="777"/>
      <c r="NZ31" s="792"/>
      <c r="OA31" s="776"/>
      <c r="OB31" s="777"/>
      <c r="OC31" s="777"/>
      <c r="OD31" s="780"/>
      <c r="OE31" s="776"/>
      <c r="OF31" s="777"/>
      <c r="OG31" s="777"/>
      <c r="OH31" s="780"/>
      <c r="OI31" s="776"/>
      <c r="OJ31" s="777"/>
      <c r="OK31" s="777"/>
      <c r="OL31" s="780"/>
      <c r="OM31" s="776"/>
      <c r="ON31" s="777"/>
      <c r="OO31" s="777"/>
      <c r="OP31" s="780"/>
      <c r="OQ31" s="776"/>
      <c r="OR31" s="777"/>
      <c r="OS31" s="777"/>
      <c r="OT31" s="780"/>
      <c r="OU31" s="776"/>
      <c r="OV31" s="777"/>
      <c r="OW31" s="777"/>
      <c r="OX31" s="780"/>
      <c r="OY31" s="776"/>
      <c r="OZ31" s="777"/>
      <c r="PA31" s="777"/>
      <c r="PB31" s="780"/>
      <c r="PC31" s="776"/>
      <c r="PD31" s="777"/>
      <c r="PE31" s="777"/>
      <c r="PF31" s="780"/>
      <c r="PH31" s="692">
        <f t="shared" si="6"/>
        <v>0</v>
      </c>
    </row>
    <row r="32" spans="1:424" ht="15" hidden="1" customHeight="1" x14ac:dyDescent="0.25">
      <c r="A32" s="769"/>
      <c r="B32" s="769"/>
      <c r="C32" s="769"/>
      <c r="D32" s="770"/>
      <c r="E32" s="769"/>
      <c r="F32" s="769"/>
      <c r="G32" s="769"/>
      <c r="H32" s="769"/>
      <c r="I32" s="769"/>
      <c r="J32" s="769"/>
      <c r="K32" s="771"/>
      <c r="L32" s="769"/>
      <c r="M32" s="769"/>
      <c r="N32" s="769"/>
      <c r="O32" s="769"/>
      <c r="P32" s="769"/>
      <c r="Q32" s="769"/>
      <c r="R32" s="769"/>
      <c r="S32" s="769"/>
      <c r="T32" s="941" t="s">
        <v>900</v>
      </c>
      <c r="U32" s="941" t="s">
        <v>905</v>
      </c>
      <c r="V32" s="816"/>
      <c r="W32" s="816"/>
      <c r="X32" s="769"/>
      <c r="Y32" s="769">
        <f>IF(AND(AJ32="",AK32="",AL32="",AN32="",AO32="",OR(AP32="",AP32=Dropdown!$AM$12,AP32=Dropdown!$AM$11)),1,0)</f>
        <v>1</v>
      </c>
      <c r="Z32" s="769">
        <f t="shared" si="3"/>
        <v>1</v>
      </c>
      <c r="AA32" s="769">
        <f t="shared" si="4"/>
        <v>0</v>
      </c>
      <c r="AB32" s="769">
        <f t="shared" si="5"/>
        <v>0</v>
      </c>
      <c r="AC32" s="769"/>
      <c r="AD32" s="772" t="str">
        <f>IF(OR(T32&lt;&gt;"",U32&lt;&gt;""),Dropdown!$A$4,IF(OR(V32&lt;&gt;"",W32&lt;&gt;""),Dropdown!$A$5,Dropdown!$A$3))</f>
        <v>Commercial/Institutional</v>
      </c>
      <c r="AE32" s="773" t="s">
        <v>343</v>
      </c>
      <c r="AF32" s="773"/>
      <c r="AG32" s="773"/>
      <c r="AH32" s="773"/>
      <c r="AI32" s="773"/>
      <c r="AJ32" s="773"/>
      <c r="AK32" s="773"/>
      <c r="AL32" s="773"/>
      <c r="AM32" s="773"/>
      <c r="AN32" s="773"/>
      <c r="AO32" s="773"/>
      <c r="AP32" s="773"/>
      <c r="AQ32" s="10" t="s">
        <v>906</v>
      </c>
      <c r="AR32" s="769" t="s">
        <v>904</v>
      </c>
      <c r="AS32" s="774"/>
      <c r="AT32" s="769"/>
      <c r="AU32" s="769"/>
      <c r="AV32" s="775"/>
      <c r="AW32" s="776"/>
      <c r="AX32" s="777"/>
      <c r="AY32" s="777"/>
      <c r="AZ32" s="778"/>
      <c r="BA32" s="779"/>
      <c r="BB32" s="779"/>
      <c r="BC32" s="776"/>
      <c r="BD32" s="777"/>
      <c r="BE32" s="777">
        <v>100</v>
      </c>
      <c r="BF32" s="780"/>
      <c r="BG32" s="779"/>
      <c r="BH32" s="779"/>
      <c r="BI32" s="776"/>
      <c r="BJ32" s="777"/>
      <c r="BK32" s="777"/>
      <c r="BL32" s="780"/>
      <c r="BM32" s="779"/>
      <c r="BN32" s="779"/>
      <c r="BO32" s="776"/>
      <c r="BP32" s="777"/>
      <c r="BQ32" s="777"/>
      <c r="BR32" s="780"/>
      <c r="BS32" s="779"/>
      <c r="BT32" s="779"/>
      <c r="BU32" s="776"/>
      <c r="BV32" s="777"/>
      <c r="BW32" s="777"/>
      <c r="BX32" s="780"/>
      <c r="BY32" s="779"/>
      <c r="BZ32" s="779"/>
      <c r="CA32" s="776"/>
      <c r="CB32" s="777"/>
      <c r="CC32" s="777"/>
      <c r="CD32" s="780"/>
      <c r="CE32" s="779"/>
      <c r="CF32" s="779"/>
      <c r="CG32" s="776"/>
      <c r="CH32" s="777"/>
      <c r="CI32" s="777"/>
      <c r="CJ32" s="780"/>
      <c r="CK32" s="779"/>
      <c r="CL32" s="779"/>
      <c r="CM32" s="776"/>
      <c r="CN32" s="777"/>
      <c r="CO32" s="777"/>
      <c r="CP32" s="780"/>
      <c r="CQ32" s="779"/>
      <c r="CR32" s="779"/>
      <c r="CS32" s="776"/>
      <c r="CT32" s="777"/>
      <c r="CU32" s="777"/>
      <c r="CV32" s="780"/>
      <c r="CW32" s="779"/>
      <c r="CX32" s="779"/>
      <c r="CY32" s="776"/>
      <c r="CZ32" s="777"/>
      <c r="DA32" s="781"/>
      <c r="DB32" s="778"/>
      <c r="DC32" s="782"/>
      <c r="DD32" s="782"/>
      <c r="DE32" s="783"/>
      <c r="DF32" s="781"/>
      <c r="DG32" s="777"/>
      <c r="DH32" s="780"/>
      <c r="DI32" s="779"/>
      <c r="DJ32" s="779"/>
      <c r="DK32" s="776"/>
      <c r="DL32" s="777"/>
      <c r="DM32" s="781"/>
      <c r="DN32" s="778"/>
      <c r="DO32" s="782"/>
      <c r="DP32" s="782"/>
      <c r="DQ32" s="784"/>
      <c r="DR32" s="785"/>
      <c r="DS32" s="786"/>
      <c r="DT32" s="787"/>
      <c r="DU32" s="788"/>
      <c r="DV32" s="788"/>
      <c r="DW32" s="789"/>
      <c r="DX32" s="786"/>
      <c r="DY32" s="785"/>
      <c r="DZ32" s="790"/>
      <c r="EA32" s="791"/>
      <c r="EB32" s="791"/>
      <c r="EC32" s="784"/>
      <c r="ED32" s="785"/>
      <c r="EE32" s="786"/>
      <c r="EF32" s="787"/>
      <c r="EG32" s="788"/>
      <c r="EH32" s="788"/>
      <c r="EI32" s="789"/>
      <c r="EJ32" s="786"/>
      <c r="EK32" s="785"/>
      <c r="EL32" s="790"/>
      <c r="EM32" s="791"/>
      <c r="EN32" s="791"/>
      <c r="EO32" s="784"/>
      <c r="EP32" s="785"/>
      <c r="EQ32" s="786"/>
      <c r="ER32" s="787"/>
      <c r="ES32" s="788"/>
      <c r="ET32" s="788"/>
      <c r="EU32" s="789"/>
      <c r="EV32" s="786"/>
      <c r="EW32" s="785"/>
      <c r="EX32" s="790"/>
      <c r="EY32" s="791"/>
      <c r="EZ32" s="791"/>
      <c r="FA32" s="784"/>
      <c r="FB32" s="785"/>
      <c r="FC32" s="786"/>
      <c r="FD32" s="787"/>
      <c r="FE32" s="788"/>
      <c r="FF32" s="788"/>
      <c r="FG32" s="789"/>
      <c r="FH32" s="786"/>
      <c r="FI32" s="785"/>
      <c r="FJ32" s="790"/>
      <c r="FK32" s="791"/>
      <c r="FL32" s="791"/>
      <c r="FM32" s="784"/>
      <c r="FN32" s="785"/>
      <c r="FO32" s="786"/>
      <c r="FP32" s="787"/>
      <c r="FQ32" s="788"/>
      <c r="FR32" s="788"/>
      <c r="FS32" s="776"/>
      <c r="FT32" s="777"/>
      <c r="FU32" s="781"/>
      <c r="FV32" s="778"/>
      <c r="FW32" s="779"/>
      <c r="FX32" s="779"/>
      <c r="FY32" s="783"/>
      <c r="FZ32" s="781"/>
      <c r="GA32" s="777"/>
      <c r="GB32" s="780"/>
      <c r="GC32" s="779"/>
      <c r="GD32" s="779"/>
      <c r="GE32" s="776"/>
      <c r="GF32" s="777"/>
      <c r="GG32" s="781"/>
      <c r="GH32" s="778"/>
      <c r="GI32" s="782"/>
      <c r="GJ32" s="782"/>
      <c r="GK32" s="783"/>
      <c r="GL32" s="781"/>
      <c r="GM32" s="777"/>
      <c r="GN32" s="780"/>
      <c r="GO32" s="779"/>
      <c r="GP32" s="779"/>
      <c r="GQ32" s="776"/>
      <c r="GR32" s="777"/>
      <c r="GS32" s="781"/>
      <c r="GT32" s="778"/>
      <c r="GU32" s="782"/>
      <c r="GV32" s="782"/>
      <c r="GW32" s="783"/>
      <c r="GX32" s="781"/>
      <c r="GY32" s="777"/>
      <c r="GZ32" s="780"/>
      <c r="HA32" s="779"/>
      <c r="HB32" s="779"/>
      <c r="HC32" s="776"/>
      <c r="HD32" s="777"/>
      <c r="HE32" s="781"/>
      <c r="HF32" s="778"/>
      <c r="HG32" s="782"/>
      <c r="HH32" s="782"/>
      <c r="HI32" s="783"/>
      <c r="HJ32" s="781"/>
      <c r="HK32" s="777"/>
      <c r="HL32" s="780"/>
      <c r="HM32" s="779"/>
      <c r="HN32" s="779"/>
      <c r="HO32" s="776"/>
      <c r="HP32" s="777"/>
      <c r="HQ32" s="781"/>
      <c r="HR32" s="778"/>
      <c r="HS32" s="782"/>
      <c r="HT32" s="782"/>
      <c r="HU32" s="783"/>
      <c r="HV32" s="781"/>
      <c r="HW32" s="777"/>
      <c r="HX32" s="780"/>
      <c r="HY32" s="779"/>
      <c r="HZ32" s="779"/>
      <c r="IA32" s="776"/>
      <c r="IB32" s="777"/>
      <c r="IC32" s="781"/>
      <c r="ID32" s="778"/>
      <c r="IE32" s="779"/>
      <c r="IF32" s="779"/>
      <c r="IG32" s="783"/>
      <c r="IH32" s="781"/>
      <c r="II32" s="777"/>
      <c r="IJ32" s="780"/>
      <c r="IK32" s="779"/>
      <c r="IL32" s="779"/>
      <c r="IM32" s="776"/>
      <c r="IN32" s="777"/>
      <c r="IO32" s="781"/>
      <c r="IP32" s="778"/>
      <c r="IQ32" s="779"/>
      <c r="IR32" s="779"/>
      <c r="IS32" s="783"/>
      <c r="IT32" s="781"/>
      <c r="IU32" s="777"/>
      <c r="IV32" s="780"/>
      <c r="IW32" s="779"/>
      <c r="IX32" s="779"/>
      <c r="IY32" s="776"/>
      <c r="IZ32" s="777"/>
      <c r="JA32" s="781"/>
      <c r="JB32" s="778"/>
      <c r="JC32" s="779"/>
      <c r="JD32" s="779"/>
      <c r="JE32" s="783"/>
      <c r="JF32" s="781"/>
      <c r="JG32" s="777"/>
      <c r="JH32" s="780"/>
      <c r="JI32" s="779"/>
      <c r="JJ32" s="779"/>
      <c r="JK32" s="776"/>
      <c r="JL32" s="777"/>
      <c r="JM32" s="781"/>
      <c r="JN32" s="778"/>
      <c r="JO32" s="782"/>
      <c r="JP32" s="782"/>
      <c r="JQ32" s="783"/>
      <c r="JR32" s="781"/>
      <c r="JS32" s="777"/>
      <c r="JT32" s="780"/>
      <c r="JU32" s="779"/>
      <c r="JV32" s="779"/>
      <c r="JW32" s="776"/>
      <c r="JX32" s="777"/>
      <c r="JY32" s="777"/>
      <c r="JZ32" s="780"/>
      <c r="KA32" s="782"/>
      <c r="KB32" s="782"/>
      <c r="KC32" s="776"/>
      <c r="KD32" s="777"/>
      <c r="KE32" s="777"/>
      <c r="KF32" s="780"/>
      <c r="KG32" s="782"/>
      <c r="KH32" s="782"/>
      <c r="KI32" s="776"/>
      <c r="KJ32" s="777"/>
      <c r="KK32" s="777"/>
      <c r="KL32" s="780"/>
      <c r="KM32" s="782"/>
      <c r="KN32" s="782"/>
      <c r="KO32" s="776"/>
      <c r="KP32" s="777"/>
      <c r="KQ32" s="777"/>
      <c r="KR32" s="780"/>
      <c r="KS32" s="779"/>
      <c r="KT32" s="779"/>
      <c r="KU32" s="776"/>
      <c r="KV32" s="777"/>
      <c r="KW32" s="777"/>
      <c r="KX32" s="780"/>
      <c r="KY32" s="782"/>
      <c r="KZ32" s="782"/>
      <c r="LA32" s="776"/>
      <c r="LB32" s="777"/>
      <c r="LC32" s="777"/>
      <c r="LD32" s="780"/>
      <c r="LE32" s="779"/>
      <c r="LF32" s="779"/>
      <c r="LG32" s="776"/>
      <c r="LH32" s="777"/>
      <c r="LI32" s="777"/>
      <c r="LJ32" s="780"/>
      <c r="LK32" s="779"/>
      <c r="LL32" s="779"/>
      <c r="LM32" s="776"/>
      <c r="LN32" s="777"/>
      <c r="LO32" s="777"/>
      <c r="LP32" s="780"/>
      <c r="LQ32" s="782"/>
      <c r="LR32" s="782"/>
      <c r="LS32" s="776"/>
      <c r="LT32" s="777"/>
      <c r="LU32" s="777"/>
      <c r="LV32" s="780"/>
      <c r="LW32" s="779"/>
      <c r="LX32" s="779"/>
      <c r="LY32" s="776"/>
      <c r="LZ32" s="777"/>
      <c r="MA32" s="777"/>
      <c r="MB32" s="780"/>
      <c r="MC32" s="782"/>
      <c r="MD32" s="782"/>
      <c r="ME32" s="776"/>
      <c r="MF32" s="777"/>
      <c r="MG32" s="777"/>
      <c r="MH32" s="780"/>
      <c r="MI32" s="782"/>
      <c r="MJ32" s="782"/>
      <c r="MK32" s="776"/>
      <c r="ML32" s="777"/>
      <c r="MM32" s="777"/>
      <c r="MN32" s="780"/>
      <c r="MO32" s="782"/>
      <c r="MP32" s="782"/>
      <c r="MQ32" s="776"/>
      <c r="MR32" s="777"/>
      <c r="MS32" s="777"/>
      <c r="MT32" s="780"/>
      <c r="MU32" s="779"/>
      <c r="MV32" s="779"/>
      <c r="MW32" s="776"/>
      <c r="MX32" s="777"/>
      <c r="MY32" s="777"/>
      <c r="MZ32" s="780"/>
      <c r="NA32" s="779"/>
      <c r="NB32" s="779"/>
      <c r="NC32" s="776"/>
      <c r="ND32" s="777"/>
      <c r="NE32" s="777"/>
      <c r="NF32" s="780"/>
      <c r="NG32" s="779"/>
      <c r="NH32" s="779"/>
      <c r="NI32" s="776"/>
      <c r="NJ32" s="777"/>
      <c r="NK32" s="777"/>
      <c r="NL32" s="780"/>
      <c r="NM32" s="782"/>
      <c r="NN32" s="782"/>
      <c r="NO32" s="776"/>
      <c r="NP32" s="777"/>
      <c r="NQ32" s="777"/>
      <c r="NR32" s="780"/>
      <c r="NS32" s="776"/>
      <c r="NT32" s="777"/>
      <c r="NU32" s="777"/>
      <c r="NV32" s="780"/>
      <c r="NW32" s="776"/>
      <c r="NX32" s="777"/>
      <c r="NY32" s="777"/>
      <c r="NZ32" s="792"/>
      <c r="OA32" s="776"/>
      <c r="OB32" s="777"/>
      <c r="OC32" s="777"/>
      <c r="OD32" s="780"/>
      <c r="OE32" s="776"/>
      <c r="OF32" s="777"/>
      <c r="OG32" s="777"/>
      <c r="OH32" s="780"/>
      <c r="OI32" s="776"/>
      <c r="OJ32" s="777"/>
      <c r="OK32" s="777"/>
      <c r="OL32" s="780"/>
      <c r="OM32" s="776"/>
      <c r="ON32" s="777"/>
      <c r="OO32" s="777"/>
      <c r="OP32" s="780"/>
      <c r="OQ32" s="776"/>
      <c r="OR32" s="777"/>
      <c r="OS32" s="777"/>
      <c r="OT32" s="780"/>
      <c r="OU32" s="776"/>
      <c r="OV32" s="777"/>
      <c r="OW32" s="777"/>
      <c r="OX32" s="780"/>
      <c r="OY32" s="776"/>
      <c r="OZ32" s="777"/>
      <c r="PA32" s="777"/>
      <c r="PB32" s="780"/>
      <c r="PC32" s="776"/>
      <c r="PD32" s="777"/>
      <c r="PE32" s="777"/>
      <c r="PF32" s="780"/>
      <c r="PH32" s="692">
        <f t="shared" si="6"/>
        <v>0</v>
      </c>
    </row>
    <row r="33" spans="1:424" ht="15" hidden="1" customHeight="1" x14ac:dyDescent="0.25">
      <c r="A33" s="769"/>
      <c r="B33" s="769"/>
      <c r="C33" s="769"/>
      <c r="D33" s="770"/>
      <c r="E33" s="769"/>
      <c r="F33" s="769"/>
      <c r="G33" s="769"/>
      <c r="H33" s="769"/>
      <c r="I33" s="769"/>
      <c r="J33" s="769"/>
      <c r="K33" s="771"/>
      <c r="L33" s="769"/>
      <c r="M33" s="769"/>
      <c r="N33" s="769"/>
      <c r="O33" s="769"/>
      <c r="P33" s="769"/>
      <c r="Q33" s="769"/>
      <c r="R33" s="769"/>
      <c r="S33" s="769"/>
      <c r="T33" s="816"/>
      <c r="U33" s="816"/>
      <c r="V33" s="816"/>
      <c r="W33" s="816"/>
      <c r="X33" s="769"/>
      <c r="Y33" s="769">
        <f>IF(AND(AJ33="",AK33="",AL33="",AN33="",AO33="",OR(AP33="",AP33=Dropdown!$AM$12,AP33=Dropdown!$AM$11)),1,0)</f>
        <v>0</v>
      </c>
      <c r="Z33" s="769">
        <f t="shared" si="3"/>
        <v>1</v>
      </c>
      <c r="AA33" s="769">
        <f t="shared" si="4"/>
        <v>0</v>
      </c>
      <c r="AB33" s="769">
        <f t="shared" si="5"/>
        <v>0</v>
      </c>
      <c r="AC33" s="769"/>
      <c r="AD33" s="772" t="str">
        <f>IF(OR(T33&lt;&gt;"",U33&lt;&gt;""),Dropdown!$A$4,IF(OR(V33&lt;&gt;"",W33&lt;&gt;""),Dropdown!$A$5,Dropdown!$A$3))</f>
        <v>Residential</v>
      </c>
      <c r="AE33" s="773" t="s">
        <v>634</v>
      </c>
      <c r="AF33" s="773" t="str">
        <f>VLOOKUP(AG33,Dropdown!$N$3:$R$62,2,FALSE)</f>
        <v>MNA</v>
      </c>
      <c r="AG33" s="925" t="s">
        <v>276</v>
      </c>
      <c r="AH33" s="773" t="str">
        <f>IF(AG33&lt;&gt;"",VLOOKUP(AG33,Dropdown!$N$3:$R$62,3,FALSE),IF(AF33&lt;&gt;"",VLOOKUP(AF33,Dropdown!$N$3:$R$62,3,FALSE),IF(AE33&lt;&gt;"",VLOOKUP(AE33,Dropdown!$N$3:$R$62,3,FALSE),"")))</f>
        <v>UMI</v>
      </c>
      <c r="AI33" s="773" t="str">
        <f>IF(AG33&lt;&gt;"",VLOOKUP(AG33,Dropdown!$N$3:$R$62,5,FALSE),IF(AF33&lt;&gt;"",VLOOKUP(AF33,Dropdown!$N$3:$R$62,5,FALSE),IF(AE33&lt;&gt;"",VLOOKUP(AE33,Dropdown!$N$3:$R$62,5,FALSE),"")))</f>
        <v>Arid</v>
      </c>
      <c r="AJ33" s="773"/>
      <c r="AK33" s="773"/>
      <c r="AL33" s="925" t="s">
        <v>89</v>
      </c>
      <c r="AM33" s="773"/>
      <c r="AN33" s="773" t="s">
        <v>636</v>
      </c>
      <c r="AO33" s="773" t="s">
        <v>625</v>
      </c>
      <c r="AP33" s="773"/>
      <c r="AQ33" s="769"/>
      <c r="AR33" s="971" t="s">
        <v>920</v>
      </c>
      <c r="AS33" s="926">
        <v>66</v>
      </c>
      <c r="AT33" s="769"/>
      <c r="AU33" s="769"/>
      <c r="AV33" s="775"/>
      <c r="AW33" s="776"/>
      <c r="AX33" s="777"/>
      <c r="AY33" s="777">
        <v>110</v>
      </c>
      <c r="AZ33" s="778"/>
      <c r="BA33" s="779"/>
      <c r="BB33" s="779"/>
      <c r="BC33" s="776"/>
      <c r="BD33" s="777"/>
      <c r="BE33" s="777"/>
      <c r="BF33" s="780"/>
      <c r="BG33" s="779"/>
      <c r="BH33" s="779"/>
      <c r="BI33" s="776"/>
      <c r="BJ33" s="777"/>
      <c r="BK33" s="777"/>
      <c r="BL33" s="780"/>
      <c r="BM33" s="779"/>
      <c r="BN33" s="779"/>
      <c r="BO33" s="776"/>
      <c r="BP33" s="777"/>
      <c r="BQ33" s="777"/>
      <c r="BR33" s="780"/>
      <c r="BS33" s="779"/>
      <c r="BT33" s="779"/>
      <c r="BU33" s="776"/>
      <c r="BV33" s="777"/>
      <c r="BW33" s="777"/>
      <c r="BX33" s="780"/>
      <c r="BY33" s="779"/>
      <c r="BZ33" s="779"/>
      <c r="CA33" s="776"/>
      <c r="CB33" s="777"/>
      <c r="CC33" s="777"/>
      <c r="CD33" s="780"/>
      <c r="CE33" s="779"/>
      <c r="CF33" s="779"/>
      <c r="CG33" s="776"/>
      <c r="CH33" s="777"/>
      <c r="CI33" s="777"/>
      <c r="CJ33" s="780"/>
      <c r="CK33" s="779"/>
      <c r="CL33" s="779"/>
      <c r="CM33" s="776"/>
      <c r="CN33" s="777"/>
      <c r="CO33" s="777"/>
      <c r="CP33" s="780"/>
      <c r="CQ33" s="779"/>
      <c r="CR33" s="779"/>
      <c r="CS33" s="776"/>
      <c r="CT33" s="777"/>
      <c r="CU33" s="777"/>
      <c r="CV33" s="780"/>
      <c r="CW33" s="779"/>
      <c r="CX33" s="779"/>
      <c r="CY33" s="776"/>
      <c r="CZ33" s="777"/>
      <c r="DA33" s="781"/>
      <c r="DB33" s="778"/>
      <c r="DC33" s="782"/>
      <c r="DD33" s="782"/>
      <c r="DE33" s="783"/>
      <c r="DF33" s="781"/>
      <c r="DG33" s="777"/>
      <c r="DH33" s="780"/>
      <c r="DI33" s="779"/>
      <c r="DJ33" s="779"/>
      <c r="DK33" s="776"/>
      <c r="DL33" s="777"/>
      <c r="DM33" s="781"/>
      <c r="DN33" s="778"/>
      <c r="DO33" s="782"/>
      <c r="DP33" s="782"/>
      <c r="DQ33" s="784"/>
      <c r="DR33" s="785"/>
      <c r="DS33" s="786"/>
      <c r="DT33" s="787"/>
      <c r="DU33" s="788"/>
      <c r="DV33" s="788"/>
      <c r="DW33" s="789"/>
      <c r="DX33" s="786"/>
      <c r="DY33" s="785"/>
      <c r="DZ33" s="790"/>
      <c r="EA33" s="791"/>
      <c r="EB33" s="791"/>
      <c r="EC33" s="784"/>
      <c r="ED33" s="785"/>
      <c r="EE33" s="786"/>
      <c r="EF33" s="787"/>
      <c r="EG33" s="788"/>
      <c r="EH33" s="788"/>
      <c r="EI33" s="789"/>
      <c r="EJ33" s="786"/>
      <c r="EK33" s="785"/>
      <c r="EL33" s="790"/>
      <c r="EM33" s="791"/>
      <c r="EN33" s="791"/>
      <c r="EO33" s="784"/>
      <c r="EP33" s="785"/>
      <c r="EQ33" s="786"/>
      <c r="ER33" s="787"/>
      <c r="ES33" s="788"/>
      <c r="ET33" s="788"/>
      <c r="EU33" s="789"/>
      <c r="EV33" s="786"/>
      <c r="EW33" s="785"/>
      <c r="EX33" s="790"/>
      <c r="EY33" s="791"/>
      <c r="EZ33" s="791"/>
      <c r="FA33" s="784"/>
      <c r="FB33" s="785"/>
      <c r="FC33" s="786"/>
      <c r="FD33" s="787"/>
      <c r="FE33" s="788"/>
      <c r="FF33" s="788"/>
      <c r="FG33" s="789"/>
      <c r="FH33" s="786"/>
      <c r="FI33" s="785"/>
      <c r="FJ33" s="790"/>
      <c r="FK33" s="791"/>
      <c r="FL33" s="791"/>
      <c r="FM33" s="784"/>
      <c r="FN33" s="785"/>
      <c r="FO33" s="786"/>
      <c r="FP33" s="787"/>
      <c r="FQ33" s="788"/>
      <c r="FR33" s="788"/>
      <c r="FS33" s="776"/>
      <c r="FT33" s="777"/>
      <c r="FU33" s="781"/>
      <c r="FV33" s="778"/>
      <c r="FW33" s="779"/>
      <c r="FX33" s="779"/>
      <c r="FY33" s="783"/>
      <c r="FZ33" s="781"/>
      <c r="GA33" s="777"/>
      <c r="GB33" s="780"/>
      <c r="GC33" s="779"/>
      <c r="GD33" s="779"/>
      <c r="GE33" s="776"/>
      <c r="GF33" s="777"/>
      <c r="GG33" s="781"/>
      <c r="GH33" s="778"/>
      <c r="GI33" s="782"/>
      <c r="GJ33" s="782"/>
      <c r="GK33" s="783"/>
      <c r="GL33" s="781"/>
      <c r="GM33" s="777"/>
      <c r="GN33" s="780"/>
      <c r="GO33" s="779"/>
      <c r="GP33" s="779"/>
      <c r="GQ33" s="776"/>
      <c r="GR33" s="777"/>
      <c r="GS33" s="781"/>
      <c r="GT33" s="778"/>
      <c r="GU33" s="782"/>
      <c r="GV33" s="782"/>
      <c r="GW33" s="783"/>
      <c r="GX33" s="781"/>
      <c r="GY33" s="777"/>
      <c r="GZ33" s="780"/>
      <c r="HA33" s="779"/>
      <c r="HB33" s="779"/>
      <c r="HC33" s="776"/>
      <c r="HD33" s="777"/>
      <c r="HE33" s="781"/>
      <c r="HF33" s="778"/>
      <c r="HG33" s="782"/>
      <c r="HH33" s="782"/>
      <c r="HI33" s="783"/>
      <c r="HJ33" s="781"/>
      <c r="HK33" s="777"/>
      <c r="HL33" s="780"/>
      <c r="HM33" s="779"/>
      <c r="HN33" s="779"/>
      <c r="HO33" s="776"/>
      <c r="HP33" s="777"/>
      <c r="HQ33" s="781"/>
      <c r="HR33" s="778"/>
      <c r="HS33" s="782"/>
      <c r="HT33" s="782"/>
      <c r="HU33" s="783"/>
      <c r="HV33" s="781"/>
      <c r="HW33" s="777"/>
      <c r="HX33" s="780"/>
      <c r="HY33" s="779"/>
      <c r="HZ33" s="779"/>
      <c r="IA33" s="776"/>
      <c r="IB33" s="777"/>
      <c r="IC33" s="781"/>
      <c r="ID33" s="778"/>
      <c r="IE33" s="779"/>
      <c r="IF33" s="779"/>
      <c r="IG33" s="783"/>
      <c r="IH33" s="781"/>
      <c r="II33" s="777"/>
      <c r="IJ33" s="780"/>
      <c r="IK33" s="779"/>
      <c r="IL33" s="779"/>
      <c r="IM33" s="776"/>
      <c r="IN33" s="777"/>
      <c r="IO33" s="781"/>
      <c r="IP33" s="778"/>
      <c r="IQ33" s="779"/>
      <c r="IR33" s="779"/>
      <c r="IS33" s="783"/>
      <c r="IT33" s="781"/>
      <c r="IU33" s="777"/>
      <c r="IV33" s="780"/>
      <c r="IW33" s="779"/>
      <c r="IX33" s="779"/>
      <c r="IY33" s="776"/>
      <c r="IZ33" s="777"/>
      <c r="JA33" s="781"/>
      <c r="JB33" s="778"/>
      <c r="JC33" s="779"/>
      <c r="JD33" s="779"/>
      <c r="JE33" s="783"/>
      <c r="JF33" s="781"/>
      <c r="JG33" s="777"/>
      <c r="JH33" s="780"/>
      <c r="JI33" s="779"/>
      <c r="JJ33" s="779"/>
      <c r="JK33" s="776"/>
      <c r="JL33" s="777"/>
      <c r="JM33" s="781"/>
      <c r="JN33" s="778"/>
      <c r="JO33" s="782"/>
      <c r="JP33" s="782"/>
      <c r="JQ33" s="783"/>
      <c r="JR33" s="781"/>
      <c r="JS33" s="777"/>
      <c r="JT33" s="780"/>
      <c r="JU33" s="779"/>
      <c r="JV33" s="779"/>
      <c r="JW33" s="776"/>
      <c r="JX33" s="777"/>
      <c r="JY33" s="777"/>
      <c r="JZ33" s="780"/>
      <c r="KA33" s="782"/>
      <c r="KB33" s="782"/>
      <c r="KC33" s="776"/>
      <c r="KD33" s="777"/>
      <c r="KE33" s="777"/>
      <c r="KF33" s="780"/>
      <c r="KG33" s="782"/>
      <c r="KH33" s="782"/>
      <c r="KI33" s="776"/>
      <c r="KJ33" s="777"/>
      <c r="KK33" s="777"/>
      <c r="KL33" s="780"/>
      <c r="KM33" s="782"/>
      <c r="KN33" s="782"/>
      <c r="KO33" s="776"/>
      <c r="KP33" s="777"/>
      <c r="KQ33" s="777"/>
      <c r="KR33" s="780"/>
      <c r="KS33" s="779"/>
      <c r="KT33" s="779"/>
      <c r="KU33" s="776"/>
      <c r="KV33" s="777"/>
      <c r="KW33" s="777"/>
      <c r="KX33" s="780"/>
      <c r="KY33" s="782"/>
      <c r="KZ33" s="782"/>
      <c r="LA33" s="776"/>
      <c r="LB33" s="777"/>
      <c r="LC33" s="777"/>
      <c r="LD33" s="780"/>
      <c r="LE33" s="779"/>
      <c r="LF33" s="779"/>
      <c r="LG33" s="776"/>
      <c r="LH33" s="777"/>
      <c r="LI33" s="777"/>
      <c r="LJ33" s="780"/>
      <c r="LK33" s="779"/>
      <c r="LL33" s="779"/>
      <c r="LM33" s="776"/>
      <c r="LN33" s="777"/>
      <c r="LO33" s="777"/>
      <c r="LP33" s="780"/>
      <c r="LQ33" s="782"/>
      <c r="LR33" s="782"/>
      <c r="LS33" s="776"/>
      <c r="LT33" s="777"/>
      <c r="LU33" s="777"/>
      <c r="LV33" s="780"/>
      <c r="LW33" s="779"/>
      <c r="LX33" s="779"/>
      <c r="LY33" s="776"/>
      <c r="LZ33" s="777"/>
      <c r="MA33" s="777"/>
      <c r="MB33" s="780"/>
      <c r="MC33" s="782"/>
      <c r="MD33" s="782"/>
      <c r="ME33" s="776"/>
      <c r="MF33" s="777"/>
      <c r="MG33" s="777"/>
      <c r="MH33" s="780"/>
      <c r="MI33" s="782"/>
      <c r="MJ33" s="782"/>
      <c r="MK33" s="776"/>
      <c r="ML33" s="777"/>
      <c r="MM33" s="777"/>
      <c r="MN33" s="780"/>
      <c r="MO33" s="782"/>
      <c r="MP33" s="782"/>
      <c r="MQ33" s="776"/>
      <c r="MR33" s="777"/>
      <c r="MS33" s="777"/>
      <c r="MT33" s="780"/>
      <c r="MU33" s="779"/>
      <c r="MV33" s="779"/>
      <c r="MW33" s="776"/>
      <c r="MX33" s="777"/>
      <c r="MY33" s="777"/>
      <c r="MZ33" s="780"/>
      <c r="NA33" s="779"/>
      <c r="NB33" s="779"/>
      <c r="NC33" s="776"/>
      <c r="ND33" s="777"/>
      <c r="NE33" s="777"/>
      <c r="NF33" s="780"/>
      <c r="NG33" s="779"/>
      <c r="NH33" s="779"/>
      <c r="NI33" s="776"/>
      <c r="NJ33" s="777"/>
      <c r="NK33" s="777"/>
      <c r="NL33" s="780"/>
      <c r="NM33" s="782"/>
      <c r="NN33" s="782"/>
      <c r="NO33" s="776"/>
      <c r="NP33" s="777"/>
      <c r="NQ33" s="777"/>
      <c r="NR33" s="780"/>
      <c r="NS33" s="776"/>
      <c r="NT33" s="777"/>
      <c r="NU33" s="777"/>
      <c r="NV33" s="780"/>
      <c r="NW33" s="776"/>
      <c r="NX33" s="777"/>
      <c r="NY33" s="777"/>
      <c r="NZ33" s="792"/>
      <c r="OA33" s="776"/>
      <c r="OB33" s="777"/>
      <c r="OC33" s="777"/>
      <c r="OD33" s="780"/>
      <c r="OE33" s="776"/>
      <c r="OF33" s="777"/>
      <c r="OG33" s="777"/>
      <c r="OH33" s="780"/>
      <c r="OI33" s="776"/>
      <c r="OJ33" s="777"/>
      <c r="OK33" s="777"/>
      <c r="OL33" s="780"/>
      <c r="OM33" s="776"/>
      <c r="ON33" s="777"/>
      <c r="OO33" s="777"/>
      <c r="OP33" s="780"/>
      <c r="OQ33" s="776"/>
      <c r="OR33" s="777"/>
      <c r="OS33" s="777"/>
      <c r="OT33" s="780"/>
      <c r="OU33" s="776"/>
      <c r="OV33" s="777"/>
      <c r="OW33" s="777"/>
      <c r="OX33" s="780"/>
      <c r="OY33" s="776"/>
      <c r="OZ33" s="777"/>
      <c r="PA33" s="777"/>
      <c r="PB33" s="780"/>
      <c r="PC33" s="776"/>
      <c r="PD33" s="777"/>
      <c r="PE33" s="777"/>
      <c r="PF33" s="780"/>
      <c r="PH33" s="692">
        <f t="shared" si="6"/>
        <v>0</v>
      </c>
    </row>
    <row r="34" spans="1:424" ht="15" hidden="1" customHeight="1" x14ac:dyDescent="0.25">
      <c r="A34" s="769"/>
      <c r="B34" s="769"/>
      <c r="C34" s="769"/>
      <c r="D34" s="770"/>
      <c r="E34" s="769"/>
      <c r="F34" s="769"/>
      <c r="G34" s="769"/>
      <c r="H34" s="769"/>
      <c r="I34" s="769"/>
      <c r="J34" s="769"/>
      <c r="K34" s="771"/>
      <c r="L34" s="769"/>
      <c r="M34" s="769"/>
      <c r="N34" s="769"/>
      <c r="O34" s="769"/>
      <c r="P34" s="769"/>
      <c r="Q34" s="769"/>
      <c r="R34" s="769"/>
      <c r="S34" s="769"/>
      <c r="T34" s="816"/>
      <c r="U34" s="816"/>
      <c r="V34" s="816"/>
      <c r="W34" s="816"/>
      <c r="X34" s="769"/>
      <c r="Y34" s="769">
        <f>IF(AND(AJ34="",AK34="",AL34="",AN34="",AO34="",OR(AP34="",AP34=Dropdown!$AM$12,AP34=Dropdown!$AM$11)),1,0)</f>
        <v>0</v>
      </c>
      <c r="Z34" s="769">
        <f t="shared" si="3"/>
        <v>1</v>
      </c>
      <c r="AA34" s="769">
        <f t="shared" si="4"/>
        <v>0</v>
      </c>
      <c r="AB34" s="769">
        <f t="shared" si="5"/>
        <v>0</v>
      </c>
      <c r="AC34" s="769"/>
      <c r="AD34" s="772" t="str">
        <f>IF(OR(T34&lt;&gt;"",U34&lt;&gt;""),Dropdown!$A$4,IF(OR(V34&lt;&gt;"",W34&lt;&gt;""),Dropdown!$A$5,Dropdown!$A$3))</f>
        <v>Residential</v>
      </c>
      <c r="AE34" s="773" t="s">
        <v>634</v>
      </c>
      <c r="AF34" s="773" t="str">
        <f>VLOOKUP(AG34,Dropdown!$N$3:$R$62,2,FALSE)</f>
        <v>MNA</v>
      </c>
      <c r="AG34" s="925" t="s">
        <v>276</v>
      </c>
      <c r="AH34" s="773" t="str">
        <f>IF(AG34&lt;&gt;"",VLOOKUP(AG34,Dropdown!$N$3:$R$62,3,FALSE),IF(AF34&lt;&gt;"",VLOOKUP(AF34,Dropdown!$N$3:$R$62,3,FALSE),IF(AE34&lt;&gt;"",VLOOKUP(AE34,Dropdown!$N$3:$R$62,3,FALSE),"")))</f>
        <v>UMI</v>
      </c>
      <c r="AI34" s="773" t="str">
        <f>IF(AG34&lt;&gt;"",VLOOKUP(AG34,Dropdown!$N$3:$R$62,5,FALSE),IF(AF34&lt;&gt;"",VLOOKUP(AF34,Dropdown!$N$3:$R$62,5,FALSE),IF(AE34&lt;&gt;"",VLOOKUP(AE34,Dropdown!$N$3:$R$62,5,FALSE),"")))</f>
        <v>Arid</v>
      </c>
      <c r="AJ34" s="773"/>
      <c r="AK34" s="773"/>
      <c r="AL34" s="925" t="s">
        <v>89</v>
      </c>
      <c r="AM34" s="773"/>
      <c r="AN34" s="773" t="s">
        <v>486</v>
      </c>
      <c r="AO34" s="773" t="s">
        <v>625</v>
      </c>
      <c r="AP34" s="773"/>
      <c r="AQ34" s="769"/>
      <c r="AR34" s="937" t="s">
        <v>920</v>
      </c>
      <c r="AS34" s="926">
        <v>66</v>
      </c>
      <c r="AT34" s="769"/>
      <c r="AU34" s="769"/>
      <c r="AV34" s="775"/>
      <c r="AW34" s="776"/>
      <c r="AX34" s="777"/>
      <c r="AY34" s="777">
        <v>90</v>
      </c>
      <c r="AZ34" s="778"/>
      <c r="BA34" s="779"/>
      <c r="BB34" s="779"/>
      <c r="BC34" s="776"/>
      <c r="BD34" s="777"/>
      <c r="BE34" s="777"/>
      <c r="BF34" s="780"/>
      <c r="BG34" s="779"/>
      <c r="BH34" s="779"/>
      <c r="BI34" s="776"/>
      <c r="BJ34" s="777"/>
      <c r="BK34" s="777"/>
      <c r="BL34" s="780"/>
      <c r="BM34" s="779"/>
      <c r="BN34" s="779"/>
      <c r="BO34" s="776"/>
      <c r="BP34" s="777"/>
      <c r="BQ34" s="777"/>
      <c r="BR34" s="780"/>
      <c r="BS34" s="779"/>
      <c r="BT34" s="779"/>
      <c r="BU34" s="776"/>
      <c r="BV34" s="777"/>
      <c r="BW34" s="777"/>
      <c r="BX34" s="780"/>
      <c r="BY34" s="779"/>
      <c r="BZ34" s="779"/>
      <c r="CA34" s="776"/>
      <c r="CB34" s="777"/>
      <c r="CC34" s="777"/>
      <c r="CD34" s="780"/>
      <c r="CE34" s="779"/>
      <c r="CF34" s="779"/>
      <c r="CG34" s="776"/>
      <c r="CH34" s="777"/>
      <c r="CI34" s="777"/>
      <c r="CJ34" s="780"/>
      <c r="CK34" s="779"/>
      <c r="CL34" s="779"/>
      <c r="CM34" s="776"/>
      <c r="CN34" s="777"/>
      <c r="CO34" s="777"/>
      <c r="CP34" s="780"/>
      <c r="CQ34" s="779"/>
      <c r="CR34" s="779"/>
      <c r="CS34" s="776"/>
      <c r="CT34" s="777"/>
      <c r="CU34" s="777"/>
      <c r="CV34" s="780"/>
      <c r="CW34" s="779"/>
      <c r="CX34" s="779"/>
      <c r="CY34" s="776"/>
      <c r="CZ34" s="777"/>
      <c r="DA34" s="781"/>
      <c r="DB34" s="778"/>
      <c r="DC34" s="782"/>
      <c r="DD34" s="782"/>
      <c r="DE34" s="783"/>
      <c r="DF34" s="781"/>
      <c r="DG34" s="777"/>
      <c r="DH34" s="780"/>
      <c r="DI34" s="779"/>
      <c r="DJ34" s="779"/>
      <c r="DK34" s="776"/>
      <c r="DL34" s="777"/>
      <c r="DM34" s="781"/>
      <c r="DN34" s="778"/>
      <c r="DO34" s="782"/>
      <c r="DP34" s="782"/>
      <c r="DQ34" s="784"/>
      <c r="DR34" s="785"/>
      <c r="DS34" s="786"/>
      <c r="DT34" s="787"/>
      <c r="DU34" s="788"/>
      <c r="DV34" s="788"/>
      <c r="DW34" s="789"/>
      <c r="DX34" s="786"/>
      <c r="DY34" s="785"/>
      <c r="DZ34" s="790"/>
      <c r="EA34" s="791"/>
      <c r="EB34" s="791"/>
      <c r="EC34" s="784"/>
      <c r="ED34" s="785"/>
      <c r="EE34" s="786"/>
      <c r="EF34" s="787"/>
      <c r="EG34" s="788"/>
      <c r="EH34" s="788"/>
      <c r="EI34" s="789"/>
      <c r="EJ34" s="786"/>
      <c r="EK34" s="785"/>
      <c r="EL34" s="790"/>
      <c r="EM34" s="791"/>
      <c r="EN34" s="791"/>
      <c r="EO34" s="784"/>
      <c r="EP34" s="785"/>
      <c r="EQ34" s="786"/>
      <c r="ER34" s="787"/>
      <c r="ES34" s="788"/>
      <c r="ET34" s="788"/>
      <c r="EU34" s="789"/>
      <c r="EV34" s="786"/>
      <c r="EW34" s="785"/>
      <c r="EX34" s="790"/>
      <c r="EY34" s="791"/>
      <c r="EZ34" s="791"/>
      <c r="FA34" s="784"/>
      <c r="FB34" s="785"/>
      <c r="FC34" s="786"/>
      <c r="FD34" s="787"/>
      <c r="FE34" s="788"/>
      <c r="FF34" s="788"/>
      <c r="FG34" s="789"/>
      <c r="FH34" s="786"/>
      <c r="FI34" s="785"/>
      <c r="FJ34" s="790"/>
      <c r="FK34" s="791"/>
      <c r="FL34" s="791"/>
      <c r="FM34" s="784"/>
      <c r="FN34" s="785"/>
      <c r="FO34" s="786"/>
      <c r="FP34" s="787"/>
      <c r="FQ34" s="788"/>
      <c r="FR34" s="788"/>
      <c r="FS34" s="776"/>
      <c r="FT34" s="777"/>
      <c r="FU34" s="781"/>
      <c r="FV34" s="778"/>
      <c r="FW34" s="779"/>
      <c r="FX34" s="779"/>
      <c r="FY34" s="783"/>
      <c r="FZ34" s="781"/>
      <c r="GA34" s="777"/>
      <c r="GB34" s="780"/>
      <c r="GC34" s="779"/>
      <c r="GD34" s="779"/>
      <c r="GE34" s="776"/>
      <c r="GF34" s="777"/>
      <c r="GG34" s="781"/>
      <c r="GH34" s="778"/>
      <c r="GI34" s="782"/>
      <c r="GJ34" s="782"/>
      <c r="GK34" s="783"/>
      <c r="GL34" s="781"/>
      <c r="GM34" s="777"/>
      <c r="GN34" s="780"/>
      <c r="GO34" s="779"/>
      <c r="GP34" s="779"/>
      <c r="GQ34" s="776"/>
      <c r="GR34" s="777"/>
      <c r="GS34" s="781"/>
      <c r="GT34" s="778"/>
      <c r="GU34" s="782"/>
      <c r="GV34" s="782"/>
      <c r="GW34" s="783"/>
      <c r="GX34" s="781"/>
      <c r="GY34" s="777"/>
      <c r="GZ34" s="780"/>
      <c r="HA34" s="779"/>
      <c r="HB34" s="779"/>
      <c r="HC34" s="776"/>
      <c r="HD34" s="777"/>
      <c r="HE34" s="781"/>
      <c r="HF34" s="778"/>
      <c r="HG34" s="782"/>
      <c r="HH34" s="782"/>
      <c r="HI34" s="783"/>
      <c r="HJ34" s="781"/>
      <c r="HK34" s="777"/>
      <c r="HL34" s="780"/>
      <c r="HM34" s="779"/>
      <c r="HN34" s="779"/>
      <c r="HO34" s="776"/>
      <c r="HP34" s="777"/>
      <c r="HQ34" s="781"/>
      <c r="HR34" s="778"/>
      <c r="HS34" s="782"/>
      <c r="HT34" s="782"/>
      <c r="HU34" s="783"/>
      <c r="HV34" s="781"/>
      <c r="HW34" s="777"/>
      <c r="HX34" s="780"/>
      <c r="HY34" s="779"/>
      <c r="HZ34" s="779"/>
      <c r="IA34" s="776"/>
      <c r="IB34" s="777"/>
      <c r="IC34" s="781"/>
      <c r="ID34" s="778"/>
      <c r="IE34" s="779"/>
      <c r="IF34" s="779"/>
      <c r="IG34" s="783"/>
      <c r="IH34" s="781"/>
      <c r="II34" s="777"/>
      <c r="IJ34" s="780"/>
      <c r="IK34" s="779"/>
      <c r="IL34" s="779"/>
      <c r="IM34" s="776"/>
      <c r="IN34" s="777"/>
      <c r="IO34" s="781"/>
      <c r="IP34" s="778"/>
      <c r="IQ34" s="779"/>
      <c r="IR34" s="779"/>
      <c r="IS34" s="783"/>
      <c r="IT34" s="781"/>
      <c r="IU34" s="777"/>
      <c r="IV34" s="780"/>
      <c r="IW34" s="779"/>
      <c r="IX34" s="779"/>
      <c r="IY34" s="776"/>
      <c r="IZ34" s="777"/>
      <c r="JA34" s="781"/>
      <c r="JB34" s="778"/>
      <c r="JC34" s="779"/>
      <c r="JD34" s="779"/>
      <c r="JE34" s="783"/>
      <c r="JF34" s="781"/>
      <c r="JG34" s="777"/>
      <c r="JH34" s="780"/>
      <c r="JI34" s="779"/>
      <c r="JJ34" s="779"/>
      <c r="JK34" s="776"/>
      <c r="JL34" s="777"/>
      <c r="JM34" s="781"/>
      <c r="JN34" s="778"/>
      <c r="JO34" s="782"/>
      <c r="JP34" s="782"/>
      <c r="JQ34" s="783"/>
      <c r="JR34" s="781"/>
      <c r="JS34" s="777"/>
      <c r="JT34" s="780"/>
      <c r="JU34" s="779"/>
      <c r="JV34" s="779"/>
      <c r="JW34" s="776"/>
      <c r="JX34" s="777"/>
      <c r="JY34" s="777"/>
      <c r="JZ34" s="780"/>
      <c r="KA34" s="782"/>
      <c r="KB34" s="782"/>
      <c r="KC34" s="776"/>
      <c r="KD34" s="777"/>
      <c r="KE34" s="777"/>
      <c r="KF34" s="780"/>
      <c r="KG34" s="782"/>
      <c r="KH34" s="782"/>
      <c r="KI34" s="776"/>
      <c r="KJ34" s="777"/>
      <c r="KK34" s="777"/>
      <c r="KL34" s="780"/>
      <c r="KM34" s="782"/>
      <c r="KN34" s="782"/>
      <c r="KO34" s="776"/>
      <c r="KP34" s="777"/>
      <c r="KQ34" s="777"/>
      <c r="KR34" s="780"/>
      <c r="KS34" s="779"/>
      <c r="KT34" s="779"/>
      <c r="KU34" s="776"/>
      <c r="KV34" s="777"/>
      <c r="KW34" s="777"/>
      <c r="KX34" s="780"/>
      <c r="KY34" s="782"/>
      <c r="KZ34" s="782"/>
      <c r="LA34" s="776"/>
      <c r="LB34" s="777"/>
      <c r="LC34" s="777"/>
      <c r="LD34" s="780"/>
      <c r="LE34" s="779"/>
      <c r="LF34" s="779"/>
      <c r="LG34" s="776"/>
      <c r="LH34" s="777"/>
      <c r="LI34" s="777"/>
      <c r="LJ34" s="780"/>
      <c r="LK34" s="779"/>
      <c r="LL34" s="779"/>
      <c r="LM34" s="776"/>
      <c r="LN34" s="777"/>
      <c r="LO34" s="777"/>
      <c r="LP34" s="780"/>
      <c r="LQ34" s="782"/>
      <c r="LR34" s="782"/>
      <c r="LS34" s="776"/>
      <c r="LT34" s="777"/>
      <c r="LU34" s="777"/>
      <c r="LV34" s="780"/>
      <c r="LW34" s="779"/>
      <c r="LX34" s="779"/>
      <c r="LY34" s="776"/>
      <c r="LZ34" s="777"/>
      <c r="MA34" s="777"/>
      <c r="MB34" s="780"/>
      <c r="MC34" s="782"/>
      <c r="MD34" s="782"/>
      <c r="ME34" s="776"/>
      <c r="MF34" s="777"/>
      <c r="MG34" s="777"/>
      <c r="MH34" s="780"/>
      <c r="MI34" s="782"/>
      <c r="MJ34" s="782"/>
      <c r="MK34" s="776"/>
      <c r="ML34" s="777"/>
      <c r="MM34" s="777"/>
      <c r="MN34" s="780"/>
      <c r="MO34" s="782"/>
      <c r="MP34" s="782"/>
      <c r="MQ34" s="776"/>
      <c r="MR34" s="777"/>
      <c r="MS34" s="777"/>
      <c r="MT34" s="780"/>
      <c r="MU34" s="779"/>
      <c r="MV34" s="779"/>
      <c r="MW34" s="776"/>
      <c r="MX34" s="777"/>
      <c r="MY34" s="777"/>
      <c r="MZ34" s="780"/>
      <c r="NA34" s="779"/>
      <c r="NB34" s="779"/>
      <c r="NC34" s="776"/>
      <c r="ND34" s="777"/>
      <c r="NE34" s="777"/>
      <c r="NF34" s="780"/>
      <c r="NG34" s="779"/>
      <c r="NH34" s="779"/>
      <c r="NI34" s="776"/>
      <c r="NJ34" s="777"/>
      <c r="NK34" s="777"/>
      <c r="NL34" s="780"/>
      <c r="NM34" s="782"/>
      <c r="NN34" s="782"/>
      <c r="NO34" s="776"/>
      <c r="NP34" s="777"/>
      <c r="NQ34" s="777"/>
      <c r="NR34" s="780"/>
      <c r="NS34" s="776"/>
      <c r="NT34" s="777"/>
      <c r="NU34" s="777"/>
      <c r="NV34" s="780"/>
      <c r="NW34" s="776"/>
      <c r="NX34" s="777"/>
      <c r="NY34" s="777"/>
      <c r="NZ34" s="792"/>
      <c r="OA34" s="776"/>
      <c r="OB34" s="777"/>
      <c r="OC34" s="777"/>
      <c r="OD34" s="780"/>
      <c r="OE34" s="776"/>
      <c r="OF34" s="777"/>
      <c r="OG34" s="777"/>
      <c r="OH34" s="780"/>
      <c r="OI34" s="776"/>
      <c r="OJ34" s="777"/>
      <c r="OK34" s="777"/>
      <c r="OL34" s="780"/>
      <c r="OM34" s="776"/>
      <c r="ON34" s="777"/>
      <c r="OO34" s="777"/>
      <c r="OP34" s="780"/>
      <c r="OQ34" s="776"/>
      <c r="OR34" s="777"/>
      <c r="OS34" s="777"/>
      <c r="OT34" s="780"/>
      <c r="OU34" s="776"/>
      <c r="OV34" s="777"/>
      <c r="OW34" s="777"/>
      <c r="OX34" s="780"/>
      <c r="OY34" s="776"/>
      <c r="OZ34" s="777"/>
      <c r="PA34" s="777"/>
      <c r="PB34" s="780"/>
      <c r="PC34" s="776"/>
      <c r="PD34" s="777"/>
      <c r="PE34" s="777"/>
      <c r="PF34" s="780"/>
      <c r="PH34" s="692">
        <f t="shared" si="6"/>
        <v>0</v>
      </c>
    </row>
    <row r="35" spans="1:424" ht="15" hidden="1" customHeight="1" x14ac:dyDescent="0.25">
      <c r="A35" s="769"/>
      <c r="B35" s="769"/>
      <c r="C35" s="769"/>
      <c r="D35" s="770"/>
      <c r="E35" s="769"/>
      <c r="F35" s="769"/>
      <c r="G35" s="769"/>
      <c r="H35" s="769"/>
      <c r="I35" s="769"/>
      <c r="J35" s="769"/>
      <c r="K35" s="771"/>
      <c r="L35" s="769"/>
      <c r="M35" s="769"/>
      <c r="N35" s="769"/>
      <c r="O35" s="769"/>
      <c r="P35" s="769"/>
      <c r="Q35" s="769"/>
      <c r="R35" s="769"/>
      <c r="S35" s="769"/>
      <c r="T35" s="816"/>
      <c r="U35" s="816"/>
      <c r="V35" s="816"/>
      <c r="W35" s="816"/>
      <c r="X35" s="769"/>
      <c r="Y35" s="769">
        <f>IF(AND(AJ35="",AK35="",AL35="",AN35="",AO35="",OR(AP35="",AP35=Dropdown!$AM$12,AP35=Dropdown!$AM$11)),1,0)</f>
        <v>0</v>
      </c>
      <c r="Z35" s="769">
        <f t="shared" si="3"/>
        <v>1</v>
      </c>
      <c r="AA35" s="769">
        <f t="shared" si="4"/>
        <v>0</v>
      </c>
      <c r="AB35" s="769">
        <f t="shared" si="5"/>
        <v>0</v>
      </c>
      <c r="AC35" s="769"/>
      <c r="AD35" s="772" t="str">
        <f>IF(OR(T35&lt;&gt;"",U35&lt;&gt;""),Dropdown!$A$4,IF(OR(V35&lt;&gt;"",W35&lt;&gt;""),Dropdown!$A$5,Dropdown!$A$3))</f>
        <v>Residential</v>
      </c>
      <c r="AE35" s="773" t="s">
        <v>634</v>
      </c>
      <c r="AF35" s="773" t="str">
        <f>VLOOKUP(AG35,Dropdown!$N$3:$R$62,2,FALSE)</f>
        <v>MNA</v>
      </c>
      <c r="AG35" s="925" t="s">
        <v>276</v>
      </c>
      <c r="AH35" s="773" t="str">
        <f>IF(AG35&lt;&gt;"",VLOOKUP(AG35,Dropdown!$N$3:$R$62,3,FALSE),IF(AF35&lt;&gt;"",VLOOKUP(AF35,Dropdown!$N$3:$R$62,3,FALSE),IF(AE35&lt;&gt;"",VLOOKUP(AE35,Dropdown!$N$3:$R$62,3,FALSE),"")))</f>
        <v>UMI</v>
      </c>
      <c r="AI35" s="773" t="str">
        <f>IF(AG35&lt;&gt;"",VLOOKUP(AG35,Dropdown!$N$3:$R$62,5,FALSE),IF(AF35&lt;&gt;"",VLOOKUP(AF35,Dropdown!$N$3:$R$62,5,FALSE),IF(AE35&lt;&gt;"",VLOOKUP(AE35,Dropdown!$N$3:$R$62,5,FALSE),"")))</f>
        <v>Arid</v>
      </c>
      <c r="AJ35" s="773"/>
      <c r="AK35" s="773"/>
      <c r="AL35" s="925" t="s">
        <v>89</v>
      </c>
      <c r="AM35" s="773"/>
      <c r="AN35" s="773"/>
      <c r="AO35" s="773" t="s">
        <v>626</v>
      </c>
      <c r="AP35" s="773"/>
      <c r="AQ35" s="769"/>
      <c r="AR35" s="971" t="s">
        <v>920</v>
      </c>
      <c r="AS35" s="926" t="s">
        <v>921</v>
      </c>
      <c r="AT35" s="769"/>
      <c r="AU35" s="769"/>
      <c r="AV35" s="775"/>
      <c r="AW35" s="776"/>
      <c r="AX35" s="777"/>
      <c r="AY35" s="777">
        <v>59</v>
      </c>
      <c r="AZ35" s="778"/>
      <c r="BA35" s="779"/>
      <c r="BB35" s="779"/>
      <c r="BC35" s="776"/>
      <c r="BD35" s="777"/>
      <c r="BE35" s="777"/>
      <c r="BF35" s="780"/>
      <c r="BG35" s="779"/>
      <c r="BH35" s="779"/>
      <c r="BI35" s="793">
        <v>0.56000000000000005</v>
      </c>
      <c r="BJ35" s="794">
        <v>0.68</v>
      </c>
      <c r="BK35" s="794">
        <f>AVERAGE(BI35:BJ35)</f>
        <v>0.62000000000000011</v>
      </c>
      <c r="BL35" s="780"/>
      <c r="BM35" s="779"/>
      <c r="BN35" s="779"/>
      <c r="BO35" s="776"/>
      <c r="BP35" s="777"/>
      <c r="BQ35" s="777">
        <v>12</v>
      </c>
      <c r="BR35" s="780"/>
      <c r="BS35" s="779"/>
      <c r="BT35" s="779"/>
      <c r="BU35" s="776"/>
      <c r="BV35" s="777"/>
      <c r="BW35" s="777"/>
      <c r="BX35" s="780"/>
      <c r="BY35" s="779"/>
      <c r="BZ35" s="779"/>
      <c r="CA35" s="776"/>
      <c r="CB35" s="777"/>
      <c r="CC35" s="777"/>
      <c r="CD35" s="780"/>
      <c r="CE35" s="779"/>
      <c r="CF35" s="779"/>
      <c r="CG35" s="776"/>
      <c r="CH35" s="777"/>
      <c r="CI35" s="777"/>
      <c r="CJ35" s="780"/>
      <c r="CK35" s="779"/>
      <c r="CL35" s="779"/>
      <c r="CM35" s="776"/>
      <c r="CN35" s="777"/>
      <c r="CO35" s="777"/>
      <c r="CP35" s="780"/>
      <c r="CQ35" s="779"/>
      <c r="CR35" s="779"/>
      <c r="CS35" s="776"/>
      <c r="CT35" s="777"/>
      <c r="CU35" s="777"/>
      <c r="CV35" s="780"/>
      <c r="CW35" s="779"/>
      <c r="CX35" s="779"/>
      <c r="CY35" s="776"/>
      <c r="CZ35" s="777"/>
      <c r="DA35" s="781"/>
      <c r="DB35" s="778"/>
      <c r="DC35" s="782"/>
      <c r="DD35" s="782"/>
      <c r="DE35" s="783"/>
      <c r="DF35" s="781"/>
      <c r="DG35" s="777"/>
      <c r="DH35" s="780"/>
      <c r="DI35" s="779"/>
      <c r="DJ35" s="779"/>
      <c r="DK35" s="776"/>
      <c r="DL35" s="777"/>
      <c r="DM35" s="797">
        <f>BQ35/AY35</f>
        <v>0.20338983050847459</v>
      </c>
      <c r="DN35" s="778"/>
      <c r="DO35" s="782"/>
      <c r="DP35" s="782"/>
      <c r="DQ35" s="784"/>
      <c r="DR35" s="785"/>
      <c r="DS35" s="786"/>
      <c r="DT35" s="787"/>
      <c r="DU35" s="788"/>
      <c r="DV35" s="788"/>
      <c r="DW35" s="789"/>
      <c r="DX35" s="786"/>
      <c r="DY35" s="785"/>
      <c r="DZ35" s="790"/>
      <c r="EA35" s="791"/>
      <c r="EB35" s="791"/>
      <c r="EC35" s="784"/>
      <c r="ED35" s="785"/>
      <c r="EE35" s="786"/>
      <c r="EF35" s="787"/>
      <c r="EG35" s="788"/>
      <c r="EH35" s="788"/>
      <c r="EI35" s="789"/>
      <c r="EJ35" s="786"/>
      <c r="EK35" s="785"/>
      <c r="EL35" s="790"/>
      <c r="EM35" s="791"/>
      <c r="EN35" s="791"/>
      <c r="EO35" s="784"/>
      <c r="EP35" s="785"/>
      <c r="EQ35" s="786"/>
      <c r="ER35" s="787"/>
      <c r="ES35" s="788"/>
      <c r="ET35" s="788"/>
      <c r="EU35" s="789"/>
      <c r="EV35" s="786"/>
      <c r="EW35" s="785"/>
      <c r="EX35" s="790"/>
      <c r="EY35" s="791"/>
      <c r="EZ35" s="791"/>
      <c r="FA35" s="784"/>
      <c r="FB35" s="785"/>
      <c r="FC35" s="786"/>
      <c r="FD35" s="787"/>
      <c r="FE35" s="788"/>
      <c r="FF35" s="788"/>
      <c r="FG35" s="789"/>
      <c r="FH35" s="786"/>
      <c r="FI35" s="785"/>
      <c r="FJ35" s="790"/>
      <c r="FK35" s="791"/>
      <c r="FL35" s="791"/>
      <c r="FM35" s="784"/>
      <c r="FN35" s="785"/>
      <c r="FO35" s="786"/>
      <c r="FP35" s="787"/>
      <c r="FQ35" s="788"/>
      <c r="FR35" s="788"/>
      <c r="FS35" s="776"/>
      <c r="FT35" s="777"/>
      <c r="FU35" s="781"/>
      <c r="FV35" s="778"/>
      <c r="FW35" s="779"/>
      <c r="FX35" s="779"/>
      <c r="FY35" s="783"/>
      <c r="FZ35" s="781"/>
      <c r="GA35" s="777"/>
      <c r="GB35" s="780"/>
      <c r="GC35" s="779"/>
      <c r="GD35" s="779"/>
      <c r="GE35" s="776"/>
      <c r="GF35" s="777"/>
      <c r="GG35" s="781"/>
      <c r="GH35" s="778"/>
      <c r="GI35" s="782"/>
      <c r="GJ35" s="782"/>
      <c r="GK35" s="783"/>
      <c r="GL35" s="781"/>
      <c r="GM35" s="777"/>
      <c r="GN35" s="780"/>
      <c r="GO35" s="779"/>
      <c r="GP35" s="779"/>
      <c r="GQ35" s="776"/>
      <c r="GR35" s="777"/>
      <c r="GS35" s="781"/>
      <c r="GT35" s="778"/>
      <c r="GU35" s="782"/>
      <c r="GV35" s="782"/>
      <c r="GW35" s="783"/>
      <c r="GX35" s="781"/>
      <c r="GY35" s="777"/>
      <c r="GZ35" s="780"/>
      <c r="HA35" s="779"/>
      <c r="HB35" s="779"/>
      <c r="HC35" s="776"/>
      <c r="HD35" s="777"/>
      <c r="HE35" s="781"/>
      <c r="HF35" s="778"/>
      <c r="HG35" s="782"/>
      <c r="HH35" s="782"/>
      <c r="HI35" s="783"/>
      <c r="HJ35" s="781"/>
      <c r="HK35" s="777"/>
      <c r="HL35" s="780"/>
      <c r="HM35" s="779"/>
      <c r="HN35" s="779"/>
      <c r="HO35" s="776"/>
      <c r="HP35" s="777"/>
      <c r="HQ35" s="781"/>
      <c r="HR35" s="778"/>
      <c r="HS35" s="782"/>
      <c r="HT35" s="782"/>
      <c r="HU35" s="783"/>
      <c r="HV35" s="781"/>
      <c r="HW35" s="777"/>
      <c r="HX35" s="780"/>
      <c r="HY35" s="779"/>
      <c r="HZ35" s="779"/>
      <c r="IA35" s="776"/>
      <c r="IB35" s="777"/>
      <c r="IC35" s="781"/>
      <c r="ID35" s="778"/>
      <c r="IE35" s="779"/>
      <c r="IF35" s="779"/>
      <c r="IG35" s="783"/>
      <c r="IH35" s="781"/>
      <c r="II35" s="777"/>
      <c r="IJ35" s="780"/>
      <c r="IK35" s="779"/>
      <c r="IL35" s="779"/>
      <c r="IM35" s="776"/>
      <c r="IN35" s="777"/>
      <c r="IO35" s="781"/>
      <c r="IP35" s="778"/>
      <c r="IQ35" s="779"/>
      <c r="IR35" s="779"/>
      <c r="IS35" s="783"/>
      <c r="IT35" s="781"/>
      <c r="IU35" s="777"/>
      <c r="IV35" s="780"/>
      <c r="IW35" s="779"/>
      <c r="IX35" s="779"/>
      <c r="IY35" s="776"/>
      <c r="IZ35" s="777"/>
      <c r="JA35" s="781"/>
      <c r="JB35" s="778"/>
      <c r="JC35" s="779"/>
      <c r="JD35" s="779"/>
      <c r="JE35" s="783"/>
      <c r="JF35" s="781"/>
      <c r="JG35" s="777"/>
      <c r="JH35" s="780"/>
      <c r="JI35" s="779"/>
      <c r="JJ35" s="779"/>
      <c r="JK35" s="776"/>
      <c r="JL35" s="777"/>
      <c r="JM35" s="781"/>
      <c r="JN35" s="778"/>
      <c r="JO35" s="782"/>
      <c r="JP35" s="782"/>
      <c r="JQ35" s="783"/>
      <c r="JR35" s="781"/>
      <c r="JS35" s="777"/>
      <c r="JT35" s="780"/>
      <c r="JU35" s="779"/>
      <c r="JV35" s="779"/>
      <c r="JW35" s="776"/>
      <c r="JX35" s="777"/>
      <c r="JY35" s="777"/>
      <c r="JZ35" s="780"/>
      <c r="KA35" s="782"/>
      <c r="KB35" s="782"/>
      <c r="KC35" s="776"/>
      <c r="KD35" s="777"/>
      <c r="KE35" s="777"/>
      <c r="KF35" s="780"/>
      <c r="KG35" s="782"/>
      <c r="KH35" s="782"/>
      <c r="KI35" s="776"/>
      <c r="KJ35" s="777"/>
      <c r="KK35" s="777"/>
      <c r="KL35" s="780"/>
      <c r="KM35" s="782"/>
      <c r="KN35" s="782"/>
      <c r="KO35" s="776"/>
      <c r="KP35" s="777"/>
      <c r="KQ35" s="777"/>
      <c r="KR35" s="780"/>
      <c r="KS35" s="779"/>
      <c r="KT35" s="779"/>
      <c r="KU35" s="776"/>
      <c r="KV35" s="777"/>
      <c r="KW35" s="777"/>
      <c r="KX35" s="780"/>
      <c r="KY35" s="782"/>
      <c r="KZ35" s="782"/>
      <c r="LA35" s="776"/>
      <c r="LB35" s="777"/>
      <c r="LC35" s="777"/>
      <c r="LD35" s="780"/>
      <c r="LE35" s="779"/>
      <c r="LF35" s="779"/>
      <c r="LG35" s="776"/>
      <c r="LH35" s="777"/>
      <c r="LI35" s="777"/>
      <c r="LJ35" s="780"/>
      <c r="LK35" s="779"/>
      <c r="LL35" s="779"/>
      <c r="LM35" s="776"/>
      <c r="LN35" s="777"/>
      <c r="LO35" s="777"/>
      <c r="LP35" s="780"/>
      <c r="LQ35" s="782"/>
      <c r="LR35" s="782"/>
      <c r="LS35" s="776"/>
      <c r="LT35" s="777"/>
      <c r="LU35" s="777"/>
      <c r="LV35" s="780"/>
      <c r="LW35" s="779"/>
      <c r="LX35" s="779"/>
      <c r="LY35" s="776"/>
      <c r="LZ35" s="777"/>
      <c r="MA35" s="777"/>
      <c r="MB35" s="780"/>
      <c r="MC35" s="782"/>
      <c r="MD35" s="782"/>
      <c r="ME35" s="776"/>
      <c r="MF35" s="777"/>
      <c r="MG35" s="777"/>
      <c r="MH35" s="780"/>
      <c r="MI35" s="782"/>
      <c r="MJ35" s="782"/>
      <c r="MK35" s="776"/>
      <c r="ML35" s="777"/>
      <c r="MM35" s="777"/>
      <c r="MN35" s="780"/>
      <c r="MO35" s="782"/>
      <c r="MP35" s="782"/>
      <c r="MQ35" s="776"/>
      <c r="MR35" s="777"/>
      <c r="MS35" s="777"/>
      <c r="MT35" s="780"/>
      <c r="MU35" s="779"/>
      <c r="MV35" s="779"/>
      <c r="MW35" s="776"/>
      <c r="MX35" s="777"/>
      <c r="MY35" s="777"/>
      <c r="MZ35" s="780"/>
      <c r="NA35" s="779"/>
      <c r="NB35" s="779"/>
      <c r="NC35" s="776"/>
      <c r="ND35" s="777"/>
      <c r="NE35" s="777"/>
      <c r="NF35" s="780"/>
      <c r="NG35" s="779"/>
      <c r="NH35" s="779"/>
      <c r="NI35" s="776"/>
      <c r="NJ35" s="777"/>
      <c r="NK35" s="777"/>
      <c r="NL35" s="780"/>
      <c r="NM35" s="782"/>
      <c r="NN35" s="782"/>
      <c r="NO35" s="776"/>
      <c r="NP35" s="777"/>
      <c r="NQ35" s="777"/>
      <c r="NR35" s="780"/>
      <c r="NS35" s="776"/>
      <c r="NT35" s="777"/>
      <c r="NU35" s="777"/>
      <c r="NV35" s="780"/>
      <c r="NW35" s="776"/>
      <c r="NX35" s="777"/>
      <c r="NY35" s="777"/>
      <c r="NZ35" s="792"/>
      <c r="OA35" s="776"/>
      <c r="OB35" s="777"/>
      <c r="OC35" s="777"/>
      <c r="OD35" s="780"/>
      <c r="OE35" s="776"/>
      <c r="OF35" s="777"/>
      <c r="OG35" s="777"/>
      <c r="OH35" s="780"/>
      <c r="OI35" s="776"/>
      <c r="OJ35" s="777"/>
      <c r="OK35" s="777"/>
      <c r="OL35" s="780"/>
      <c r="OM35" s="776"/>
      <c r="ON35" s="777"/>
      <c r="OO35" s="777"/>
      <c r="OP35" s="780"/>
      <c r="OQ35" s="776"/>
      <c r="OR35" s="777"/>
      <c r="OS35" s="777"/>
      <c r="OT35" s="780"/>
      <c r="OU35" s="776"/>
      <c r="OV35" s="777"/>
      <c r="OW35" s="777"/>
      <c r="OX35" s="780"/>
      <c r="OY35" s="776"/>
      <c r="OZ35" s="777"/>
      <c r="PA35" s="777"/>
      <c r="PB35" s="780"/>
      <c r="PC35" s="776"/>
      <c r="PD35" s="777"/>
      <c r="PE35" s="777"/>
      <c r="PF35" s="780"/>
      <c r="PH35" s="692">
        <f t="shared" si="6"/>
        <v>0</v>
      </c>
    </row>
    <row r="36" spans="1:424" ht="15" hidden="1" customHeight="1" x14ac:dyDescent="0.25">
      <c r="A36" s="769"/>
      <c r="B36" s="769"/>
      <c r="C36" s="769"/>
      <c r="D36" s="770"/>
      <c r="E36" s="769"/>
      <c r="F36" s="769"/>
      <c r="G36" s="769"/>
      <c r="H36" s="769"/>
      <c r="I36" s="769"/>
      <c r="J36" s="769"/>
      <c r="K36" s="771"/>
      <c r="L36" s="769"/>
      <c r="M36" s="769"/>
      <c r="N36" s="769"/>
      <c r="O36" s="769"/>
      <c r="P36" s="769"/>
      <c r="Q36" s="769"/>
      <c r="R36" s="769"/>
      <c r="S36" s="769"/>
      <c r="T36" s="816"/>
      <c r="U36" s="816"/>
      <c r="V36" s="816"/>
      <c r="W36" s="816"/>
      <c r="X36" s="769"/>
      <c r="Y36" s="769">
        <f>IF(AND(AJ36="",AK36="",AL36="",AN36="",AO36="",OR(AP36="",AP36=Dropdown!$AM$12,AP36=Dropdown!$AM$11)),1,0)</f>
        <v>0</v>
      </c>
      <c r="Z36" s="769">
        <f t="shared" si="3"/>
        <v>1</v>
      </c>
      <c r="AA36" s="769">
        <f t="shared" si="4"/>
        <v>0</v>
      </c>
      <c r="AB36" s="769">
        <f t="shared" si="5"/>
        <v>0</v>
      </c>
      <c r="AC36" s="769"/>
      <c r="AD36" s="772" t="str">
        <f>IF(OR(T36&lt;&gt;"",U36&lt;&gt;""),Dropdown!$A$4,IF(OR(V36&lt;&gt;"",W36&lt;&gt;""),Dropdown!$A$5,Dropdown!$A$3))</f>
        <v>Residential</v>
      </c>
      <c r="AE36" s="773" t="s">
        <v>634</v>
      </c>
      <c r="AF36" s="773" t="str">
        <f>VLOOKUP(AG36,Dropdown!$N$3:$R$62,2,FALSE)</f>
        <v>MNA</v>
      </c>
      <c r="AG36" s="925" t="s">
        <v>276</v>
      </c>
      <c r="AH36" s="773" t="str">
        <f>IF(AG36&lt;&gt;"",VLOOKUP(AG36,Dropdown!$N$3:$R$62,3,FALSE),IF(AF36&lt;&gt;"",VLOOKUP(AF36,Dropdown!$N$3:$R$62,3,FALSE),IF(AE36&lt;&gt;"",VLOOKUP(AE36,Dropdown!$N$3:$R$62,3,FALSE),"")))</f>
        <v>UMI</v>
      </c>
      <c r="AI36" s="773" t="str">
        <f>IF(AG36&lt;&gt;"",VLOOKUP(AG36,Dropdown!$N$3:$R$62,5,FALSE),IF(AF36&lt;&gt;"",VLOOKUP(AF36,Dropdown!$N$3:$R$62,5,FALSE),IF(AE36&lt;&gt;"",VLOOKUP(AE36,Dropdown!$N$3:$R$62,5,FALSE),"")))</f>
        <v>Arid</v>
      </c>
      <c r="AJ36" s="773"/>
      <c r="AK36" s="773"/>
      <c r="AL36" s="925" t="s">
        <v>89</v>
      </c>
      <c r="AM36" s="773"/>
      <c r="AN36" s="773"/>
      <c r="AO36" s="773" t="s">
        <v>625</v>
      </c>
      <c r="AP36" s="773"/>
      <c r="AQ36" s="769"/>
      <c r="AR36" s="937" t="s">
        <v>920</v>
      </c>
      <c r="AS36" s="10" t="s">
        <v>921</v>
      </c>
      <c r="AT36" s="769"/>
      <c r="AU36" s="769"/>
      <c r="AV36" s="775"/>
      <c r="AW36" s="776"/>
      <c r="AX36" s="777"/>
      <c r="AY36" s="777">
        <v>90</v>
      </c>
      <c r="AZ36" s="778"/>
      <c r="BA36" s="779"/>
      <c r="BB36" s="779"/>
      <c r="BC36" s="776"/>
      <c r="BD36" s="777"/>
      <c r="BE36" s="777"/>
      <c r="BF36" s="780"/>
      <c r="BG36" s="779"/>
      <c r="BH36" s="779"/>
      <c r="BI36" s="793">
        <v>0.86</v>
      </c>
      <c r="BJ36" s="794">
        <v>1</v>
      </c>
      <c r="BK36" s="794">
        <f>AVERAGE(BI36:BJ36)</f>
        <v>0.92999999999999994</v>
      </c>
      <c r="BL36" s="780"/>
      <c r="BM36" s="779"/>
      <c r="BN36" s="779"/>
      <c r="BO36" s="776"/>
      <c r="BP36" s="777"/>
      <c r="BQ36" s="777">
        <v>40</v>
      </c>
      <c r="BR36" s="780"/>
      <c r="BS36" s="779"/>
      <c r="BT36" s="779"/>
      <c r="BU36" s="776"/>
      <c r="BV36" s="777"/>
      <c r="BW36" s="777"/>
      <c r="BX36" s="780"/>
      <c r="BY36" s="779"/>
      <c r="BZ36" s="779"/>
      <c r="CA36" s="776"/>
      <c r="CB36" s="777"/>
      <c r="CC36" s="777"/>
      <c r="CD36" s="780"/>
      <c r="CE36" s="779"/>
      <c r="CF36" s="779"/>
      <c r="CG36" s="776"/>
      <c r="CH36" s="777"/>
      <c r="CI36" s="777"/>
      <c r="CJ36" s="780"/>
      <c r="CK36" s="779"/>
      <c r="CL36" s="779"/>
      <c r="CM36" s="776"/>
      <c r="CN36" s="777"/>
      <c r="CO36" s="777"/>
      <c r="CP36" s="780"/>
      <c r="CQ36" s="779"/>
      <c r="CR36" s="779"/>
      <c r="CS36" s="776"/>
      <c r="CT36" s="777"/>
      <c r="CU36" s="777"/>
      <c r="CV36" s="780"/>
      <c r="CW36" s="779"/>
      <c r="CX36" s="779"/>
      <c r="CY36" s="776"/>
      <c r="CZ36" s="777"/>
      <c r="DA36" s="781"/>
      <c r="DB36" s="778"/>
      <c r="DC36" s="782"/>
      <c r="DD36" s="782"/>
      <c r="DE36" s="783"/>
      <c r="DF36" s="781"/>
      <c r="DG36" s="777"/>
      <c r="DH36" s="780"/>
      <c r="DI36" s="779"/>
      <c r="DJ36" s="779"/>
      <c r="DK36" s="776"/>
      <c r="DL36" s="777"/>
      <c r="DM36" s="797">
        <f>BQ36/AY36</f>
        <v>0.44444444444444442</v>
      </c>
      <c r="DN36" s="778"/>
      <c r="DO36" s="782"/>
      <c r="DP36" s="782"/>
      <c r="DQ36" s="784"/>
      <c r="DR36" s="785"/>
      <c r="DS36" s="786"/>
      <c r="DT36" s="787"/>
      <c r="DU36" s="788"/>
      <c r="DV36" s="788"/>
      <c r="DW36" s="789"/>
      <c r="DX36" s="786"/>
      <c r="DY36" s="785"/>
      <c r="DZ36" s="790"/>
      <c r="EA36" s="791"/>
      <c r="EB36" s="791"/>
      <c r="EC36" s="784"/>
      <c r="ED36" s="785"/>
      <c r="EE36" s="786"/>
      <c r="EF36" s="787"/>
      <c r="EG36" s="788"/>
      <c r="EH36" s="788"/>
      <c r="EI36" s="789"/>
      <c r="EJ36" s="786"/>
      <c r="EK36" s="785"/>
      <c r="EL36" s="790"/>
      <c r="EM36" s="791"/>
      <c r="EN36" s="791"/>
      <c r="EO36" s="784"/>
      <c r="EP36" s="785"/>
      <c r="EQ36" s="786"/>
      <c r="ER36" s="787"/>
      <c r="ES36" s="788"/>
      <c r="ET36" s="788"/>
      <c r="EU36" s="789"/>
      <c r="EV36" s="786"/>
      <c r="EW36" s="785"/>
      <c r="EX36" s="790"/>
      <c r="EY36" s="791"/>
      <c r="EZ36" s="791"/>
      <c r="FA36" s="784"/>
      <c r="FB36" s="785"/>
      <c r="FC36" s="786"/>
      <c r="FD36" s="787"/>
      <c r="FE36" s="788"/>
      <c r="FF36" s="788"/>
      <c r="FG36" s="789"/>
      <c r="FH36" s="786"/>
      <c r="FI36" s="785"/>
      <c r="FJ36" s="790"/>
      <c r="FK36" s="791"/>
      <c r="FL36" s="791"/>
      <c r="FM36" s="784"/>
      <c r="FN36" s="785"/>
      <c r="FO36" s="786"/>
      <c r="FP36" s="787"/>
      <c r="FQ36" s="788"/>
      <c r="FR36" s="788"/>
      <c r="FS36" s="776"/>
      <c r="FT36" s="777"/>
      <c r="FU36" s="781"/>
      <c r="FV36" s="778"/>
      <c r="FW36" s="779"/>
      <c r="FX36" s="779"/>
      <c r="FY36" s="783"/>
      <c r="FZ36" s="781"/>
      <c r="GA36" s="777"/>
      <c r="GB36" s="780"/>
      <c r="GC36" s="779"/>
      <c r="GD36" s="779"/>
      <c r="GE36" s="776"/>
      <c r="GF36" s="777"/>
      <c r="GG36" s="781"/>
      <c r="GH36" s="778"/>
      <c r="GI36" s="782"/>
      <c r="GJ36" s="782"/>
      <c r="GK36" s="783"/>
      <c r="GL36" s="781"/>
      <c r="GM36" s="777"/>
      <c r="GN36" s="780"/>
      <c r="GO36" s="779"/>
      <c r="GP36" s="779"/>
      <c r="GQ36" s="776"/>
      <c r="GR36" s="777"/>
      <c r="GS36" s="781"/>
      <c r="GT36" s="778"/>
      <c r="GU36" s="782"/>
      <c r="GV36" s="782"/>
      <c r="GW36" s="783"/>
      <c r="GX36" s="781"/>
      <c r="GY36" s="777"/>
      <c r="GZ36" s="780"/>
      <c r="HA36" s="779"/>
      <c r="HB36" s="779"/>
      <c r="HC36" s="776"/>
      <c r="HD36" s="777"/>
      <c r="HE36" s="781"/>
      <c r="HF36" s="778"/>
      <c r="HG36" s="782"/>
      <c r="HH36" s="782"/>
      <c r="HI36" s="783"/>
      <c r="HJ36" s="781"/>
      <c r="HK36" s="777"/>
      <c r="HL36" s="780"/>
      <c r="HM36" s="779"/>
      <c r="HN36" s="779"/>
      <c r="HO36" s="776"/>
      <c r="HP36" s="777"/>
      <c r="HQ36" s="781"/>
      <c r="HR36" s="778"/>
      <c r="HS36" s="782"/>
      <c r="HT36" s="782"/>
      <c r="HU36" s="783"/>
      <c r="HV36" s="781"/>
      <c r="HW36" s="777"/>
      <c r="HX36" s="780"/>
      <c r="HY36" s="779"/>
      <c r="HZ36" s="779"/>
      <c r="IA36" s="776"/>
      <c r="IB36" s="777"/>
      <c r="IC36" s="781"/>
      <c r="ID36" s="778"/>
      <c r="IE36" s="779"/>
      <c r="IF36" s="779"/>
      <c r="IG36" s="783"/>
      <c r="IH36" s="781"/>
      <c r="II36" s="777"/>
      <c r="IJ36" s="780"/>
      <c r="IK36" s="779"/>
      <c r="IL36" s="779"/>
      <c r="IM36" s="776"/>
      <c r="IN36" s="777"/>
      <c r="IO36" s="781"/>
      <c r="IP36" s="778"/>
      <c r="IQ36" s="779"/>
      <c r="IR36" s="779"/>
      <c r="IS36" s="783"/>
      <c r="IT36" s="781"/>
      <c r="IU36" s="777"/>
      <c r="IV36" s="780"/>
      <c r="IW36" s="779"/>
      <c r="IX36" s="779"/>
      <c r="IY36" s="776"/>
      <c r="IZ36" s="777"/>
      <c r="JA36" s="781"/>
      <c r="JB36" s="778"/>
      <c r="JC36" s="779"/>
      <c r="JD36" s="779"/>
      <c r="JE36" s="783"/>
      <c r="JF36" s="781"/>
      <c r="JG36" s="777"/>
      <c r="JH36" s="780"/>
      <c r="JI36" s="779"/>
      <c r="JJ36" s="779"/>
      <c r="JK36" s="776"/>
      <c r="JL36" s="777"/>
      <c r="JM36" s="781"/>
      <c r="JN36" s="778"/>
      <c r="JO36" s="782"/>
      <c r="JP36" s="782"/>
      <c r="JQ36" s="783"/>
      <c r="JR36" s="781"/>
      <c r="JS36" s="777"/>
      <c r="JT36" s="780"/>
      <c r="JU36" s="779"/>
      <c r="JV36" s="779"/>
      <c r="JW36" s="776"/>
      <c r="JX36" s="777"/>
      <c r="JY36" s="777"/>
      <c r="JZ36" s="780"/>
      <c r="KA36" s="782"/>
      <c r="KB36" s="782"/>
      <c r="KC36" s="776"/>
      <c r="KD36" s="777"/>
      <c r="KE36" s="777"/>
      <c r="KF36" s="780"/>
      <c r="KG36" s="782"/>
      <c r="KH36" s="782"/>
      <c r="KI36" s="776"/>
      <c r="KJ36" s="777"/>
      <c r="KK36" s="777"/>
      <c r="KL36" s="780"/>
      <c r="KM36" s="782"/>
      <c r="KN36" s="782"/>
      <c r="KO36" s="776"/>
      <c r="KP36" s="777"/>
      <c r="KQ36" s="777"/>
      <c r="KR36" s="780"/>
      <c r="KS36" s="779"/>
      <c r="KT36" s="779"/>
      <c r="KU36" s="776"/>
      <c r="KV36" s="777"/>
      <c r="KW36" s="777"/>
      <c r="KX36" s="780"/>
      <c r="KY36" s="782"/>
      <c r="KZ36" s="782"/>
      <c r="LA36" s="776"/>
      <c r="LB36" s="777"/>
      <c r="LC36" s="777"/>
      <c r="LD36" s="780"/>
      <c r="LE36" s="779"/>
      <c r="LF36" s="779"/>
      <c r="LG36" s="776"/>
      <c r="LH36" s="777"/>
      <c r="LI36" s="777"/>
      <c r="LJ36" s="780"/>
      <c r="LK36" s="779"/>
      <c r="LL36" s="779"/>
      <c r="LM36" s="776"/>
      <c r="LN36" s="777"/>
      <c r="LO36" s="777"/>
      <c r="LP36" s="780"/>
      <c r="LQ36" s="782"/>
      <c r="LR36" s="782"/>
      <c r="LS36" s="776"/>
      <c r="LT36" s="777"/>
      <c r="LU36" s="777"/>
      <c r="LV36" s="780"/>
      <c r="LW36" s="779"/>
      <c r="LX36" s="779"/>
      <c r="LY36" s="776"/>
      <c r="LZ36" s="777"/>
      <c r="MA36" s="777"/>
      <c r="MB36" s="780"/>
      <c r="MC36" s="782"/>
      <c r="MD36" s="782"/>
      <c r="ME36" s="776"/>
      <c r="MF36" s="777"/>
      <c r="MG36" s="777"/>
      <c r="MH36" s="780"/>
      <c r="MI36" s="782"/>
      <c r="MJ36" s="782"/>
      <c r="MK36" s="776"/>
      <c r="ML36" s="777"/>
      <c r="MM36" s="777"/>
      <c r="MN36" s="780"/>
      <c r="MO36" s="782"/>
      <c r="MP36" s="782"/>
      <c r="MQ36" s="776"/>
      <c r="MR36" s="777"/>
      <c r="MS36" s="777"/>
      <c r="MT36" s="780"/>
      <c r="MU36" s="779"/>
      <c r="MV36" s="779"/>
      <c r="MW36" s="776"/>
      <c r="MX36" s="777"/>
      <c r="MY36" s="777"/>
      <c r="MZ36" s="780"/>
      <c r="NA36" s="779"/>
      <c r="NB36" s="779"/>
      <c r="NC36" s="776"/>
      <c r="ND36" s="777"/>
      <c r="NE36" s="777"/>
      <c r="NF36" s="780"/>
      <c r="NG36" s="779"/>
      <c r="NH36" s="779"/>
      <c r="NI36" s="776"/>
      <c r="NJ36" s="777"/>
      <c r="NK36" s="777"/>
      <c r="NL36" s="780"/>
      <c r="NM36" s="782"/>
      <c r="NN36" s="782"/>
      <c r="NO36" s="776"/>
      <c r="NP36" s="777"/>
      <c r="NQ36" s="777"/>
      <c r="NR36" s="780"/>
      <c r="NS36" s="776"/>
      <c r="NT36" s="777"/>
      <c r="NU36" s="777"/>
      <c r="NV36" s="780"/>
      <c r="NW36" s="776"/>
      <c r="NX36" s="777"/>
      <c r="NY36" s="777"/>
      <c r="NZ36" s="792"/>
      <c r="OA36" s="776"/>
      <c r="OB36" s="777"/>
      <c r="OC36" s="777"/>
      <c r="OD36" s="780"/>
      <c r="OE36" s="776"/>
      <c r="OF36" s="777"/>
      <c r="OG36" s="777"/>
      <c r="OH36" s="780"/>
      <c r="OI36" s="776"/>
      <c r="OJ36" s="777"/>
      <c r="OK36" s="777"/>
      <c r="OL36" s="780"/>
      <c r="OM36" s="776"/>
      <c r="ON36" s="777"/>
      <c r="OO36" s="777"/>
      <c r="OP36" s="780"/>
      <c r="OQ36" s="776"/>
      <c r="OR36" s="777"/>
      <c r="OS36" s="777"/>
      <c r="OT36" s="780"/>
      <c r="OU36" s="776"/>
      <c r="OV36" s="777"/>
      <c r="OW36" s="777"/>
      <c r="OX36" s="780"/>
      <c r="OY36" s="776"/>
      <c r="OZ36" s="777"/>
      <c r="PA36" s="777"/>
      <c r="PB36" s="780"/>
      <c r="PC36" s="776"/>
      <c r="PD36" s="777"/>
      <c r="PE36" s="777"/>
      <c r="PF36" s="780"/>
      <c r="PH36" s="692">
        <f t="shared" si="6"/>
        <v>0</v>
      </c>
    </row>
    <row r="37" spans="1:424" ht="15" hidden="1" customHeight="1" x14ac:dyDescent="0.25">
      <c r="A37" s="769"/>
      <c r="B37" s="769"/>
      <c r="C37" s="769"/>
      <c r="D37" s="770"/>
      <c r="E37" s="769"/>
      <c r="F37" s="769"/>
      <c r="G37" s="769"/>
      <c r="H37" s="769"/>
      <c r="I37" s="769"/>
      <c r="J37" s="769"/>
      <c r="K37" s="771"/>
      <c r="L37" s="769"/>
      <c r="M37" s="769"/>
      <c r="N37" s="769"/>
      <c r="O37" s="769"/>
      <c r="P37" s="769"/>
      <c r="Q37" s="769"/>
      <c r="R37" s="769"/>
      <c r="S37" s="769"/>
      <c r="T37" s="816"/>
      <c r="U37" s="816"/>
      <c r="V37" s="816"/>
      <c r="W37" s="816"/>
      <c r="X37" s="769"/>
      <c r="Y37" s="769">
        <f>IF(AND(AJ37="",AK37="",AL37="",AN37="",AO37="",OR(AP37="",AP37=Dropdown!$AM$12,AP37=Dropdown!$AM$11)),1,0)</f>
        <v>0</v>
      </c>
      <c r="Z37" s="769">
        <f t="shared" si="3"/>
        <v>1</v>
      </c>
      <c r="AA37" s="769">
        <f t="shared" si="4"/>
        <v>0</v>
      </c>
      <c r="AB37" s="769">
        <f t="shared" si="5"/>
        <v>0</v>
      </c>
      <c r="AC37" s="769"/>
      <c r="AD37" s="772" t="str">
        <f>IF(OR(T37&lt;&gt;"",U37&lt;&gt;""),Dropdown!$A$4,IF(OR(V37&lt;&gt;"",W37&lt;&gt;""),Dropdown!$A$5,Dropdown!$A$3))</f>
        <v>Residential</v>
      </c>
      <c r="AE37" s="773" t="s">
        <v>634</v>
      </c>
      <c r="AF37" s="773" t="str">
        <f>VLOOKUP(AG37,Dropdown!$N$3:$R$62,2,FALSE)</f>
        <v>MNA</v>
      </c>
      <c r="AG37" s="925" t="s">
        <v>276</v>
      </c>
      <c r="AH37" s="773" t="str">
        <f>IF(AG37&lt;&gt;"",VLOOKUP(AG37,Dropdown!$N$3:$R$62,3,FALSE),IF(AF37&lt;&gt;"",VLOOKUP(AF37,Dropdown!$N$3:$R$62,3,FALSE),IF(AE37&lt;&gt;"",VLOOKUP(AE37,Dropdown!$N$3:$R$62,3,FALSE),"")))</f>
        <v>UMI</v>
      </c>
      <c r="AI37" s="773" t="str">
        <f>IF(AG37&lt;&gt;"",VLOOKUP(AG37,Dropdown!$N$3:$R$62,5,FALSE),IF(AF37&lt;&gt;"",VLOOKUP(AF37,Dropdown!$N$3:$R$62,5,FALSE),IF(AE37&lt;&gt;"",VLOOKUP(AE37,Dropdown!$N$3:$R$62,5,FALSE),"")))</f>
        <v>Arid</v>
      </c>
      <c r="AJ37" s="773"/>
      <c r="AK37" s="773"/>
      <c r="AL37" s="925" t="s">
        <v>89</v>
      </c>
      <c r="AM37" s="773"/>
      <c r="AN37" s="773"/>
      <c r="AO37" s="773"/>
      <c r="AP37" s="773"/>
      <c r="AQ37" s="769"/>
      <c r="AR37" s="937" t="s">
        <v>920</v>
      </c>
      <c r="AS37" s="10">
        <v>55</v>
      </c>
      <c r="AT37" s="769"/>
      <c r="AU37" s="769"/>
      <c r="AV37" s="775"/>
      <c r="AW37" s="776"/>
      <c r="AX37" s="777"/>
      <c r="AY37" s="777">
        <v>86</v>
      </c>
      <c r="AZ37" s="778"/>
      <c r="BA37" s="779"/>
      <c r="BB37" s="779"/>
      <c r="BC37" s="776"/>
      <c r="BD37" s="777"/>
      <c r="BE37" s="777"/>
      <c r="BF37" s="780"/>
      <c r="BG37" s="779"/>
      <c r="BH37" s="779"/>
      <c r="BI37" s="776"/>
      <c r="BJ37" s="777"/>
      <c r="BK37" s="777"/>
      <c r="BL37" s="780"/>
      <c r="BM37" s="779"/>
      <c r="BN37" s="779"/>
      <c r="BO37" s="776"/>
      <c r="BP37" s="777"/>
      <c r="BQ37" s="777"/>
      <c r="BR37" s="780"/>
      <c r="BS37" s="779"/>
      <c r="BT37" s="779"/>
      <c r="BU37" s="776"/>
      <c r="BV37" s="777"/>
      <c r="BW37" s="777"/>
      <c r="BX37" s="780"/>
      <c r="BY37" s="779"/>
      <c r="BZ37" s="779"/>
      <c r="CA37" s="776"/>
      <c r="CB37" s="777"/>
      <c r="CC37" s="777"/>
      <c r="CD37" s="780"/>
      <c r="CE37" s="779"/>
      <c r="CF37" s="779"/>
      <c r="CG37" s="776"/>
      <c r="CH37" s="777"/>
      <c r="CI37" s="777"/>
      <c r="CJ37" s="780"/>
      <c r="CK37" s="779"/>
      <c r="CL37" s="779"/>
      <c r="CM37" s="776"/>
      <c r="CN37" s="777"/>
      <c r="CO37" s="777"/>
      <c r="CP37" s="780"/>
      <c r="CQ37" s="779"/>
      <c r="CR37" s="779"/>
      <c r="CS37" s="776"/>
      <c r="CT37" s="777"/>
      <c r="CU37" s="777"/>
      <c r="CV37" s="780"/>
      <c r="CW37" s="779"/>
      <c r="CX37" s="779"/>
      <c r="CY37" s="776"/>
      <c r="CZ37" s="777"/>
      <c r="DA37" s="781"/>
      <c r="DB37" s="778"/>
      <c r="DC37" s="782"/>
      <c r="DD37" s="782"/>
      <c r="DE37" s="783"/>
      <c r="DF37" s="781"/>
      <c r="DG37" s="777"/>
      <c r="DH37" s="780"/>
      <c r="DI37" s="779"/>
      <c r="DJ37" s="779"/>
      <c r="DK37" s="776"/>
      <c r="DL37" s="777"/>
      <c r="DM37" s="781"/>
      <c r="DN37" s="778"/>
      <c r="DO37" s="782"/>
      <c r="DP37" s="782"/>
      <c r="DQ37" s="784"/>
      <c r="DR37" s="785"/>
      <c r="DS37" s="786"/>
      <c r="DT37" s="787"/>
      <c r="DU37" s="788"/>
      <c r="DV37" s="788"/>
      <c r="DW37" s="789"/>
      <c r="DX37" s="786"/>
      <c r="DY37" s="785"/>
      <c r="DZ37" s="790"/>
      <c r="EA37" s="791"/>
      <c r="EB37" s="791"/>
      <c r="EC37" s="784"/>
      <c r="ED37" s="785"/>
      <c r="EE37" s="786"/>
      <c r="EF37" s="787"/>
      <c r="EG37" s="788"/>
      <c r="EH37" s="788"/>
      <c r="EI37" s="789"/>
      <c r="EJ37" s="786"/>
      <c r="EK37" s="785"/>
      <c r="EL37" s="790"/>
      <c r="EM37" s="791"/>
      <c r="EN37" s="791"/>
      <c r="EO37" s="784"/>
      <c r="EP37" s="785"/>
      <c r="EQ37" s="786"/>
      <c r="ER37" s="787"/>
      <c r="ES37" s="788"/>
      <c r="ET37" s="788"/>
      <c r="EU37" s="789"/>
      <c r="EV37" s="786"/>
      <c r="EW37" s="785"/>
      <c r="EX37" s="790"/>
      <c r="EY37" s="791"/>
      <c r="EZ37" s="791"/>
      <c r="FA37" s="784"/>
      <c r="FB37" s="785"/>
      <c r="FC37" s="786"/>
      <c r="FD37" s="787"/>
      <c r="FE37" s="788"/>
      <c r="FF37" s="788"/>
      <c r="FG37" s="789"/>
      <c r="FH37" s="786"/>
      <c r="FI37" s="785"/>
      <c r="FJ37" s="790"/>
      <c r="FK37" s="791"/>
      <c r="FL37" s="791"/>
      <c r="FM37" s="784"/>
      <c r="FN37" s="785"/>
      <c r="FO37" s="786"/>
      <c r="FP37" s="787"/>
      <c r="FQ37" s="788"/>
      <c r="FR37" s="788"/>
      <c r="FS37" s="776"/>
      <c r="FT37" s="777"/>
      <c r="FU37" s="781"/>
      <c r="FV37" s="778"/>
      <c r="FW37" s="779"/>
      <c r="FX37" s="779"/>
      <c r="FY37" s="783"/>
      <c r="FZ37" s="781"/>
      <c r="GA37" s="777"/>
      <c r="GB37" s="780"/>
      <c r="GC37" s="779"/>
      <c r="GD37" s="779"/>
      <c r="GE37" s="776"/>
      <c r="GF37" s="777"/>
      <c r="GG37" s="781"/>
      <c r="GH37" s="778"/>
      <c r="GI37" s="782"/>
      <c r="GJ37" s="782"/>
      <c r="GK37" s="783"/>
      <c r="GL37" s="781"/>
      <c r="GM37" s="777"/>
      <c r="GN37" s="780"/>
      <c r="GO37" s="779"/>
      <c r="GP37" s="779"/>
      <c r="GQ37" s="776"/>
      <c r="GR37" s="777"/>
      <c r="GS37" s="781"/>
      <c r="GT37" s="778"/>
      <c r="GU37" s="782"/>
      <c r="GV37" s="782"/>
      <c r="GW37" s="783"/>
      <c r="GX37" s="781"/>
      <c r="GY37" s="777"/>
      <c r="GZ37" s="780"/>
      <c r="HA37" s="779"/>
      <c r="HB37" s="779"/>
      <c r="HC37" s="776"/>
      <c r="HD37" s="777"/>
      <c r="HE37" s="781"/>
      <c r="HF37" s="778"/>
      <c r="HG37" s="782"/>
      <c r="HH37" s="782"/>
      <c r="HI37" s="783"/>
      <c r="HJ37" s="781"/>
      <c r="HK37" s="777"/>
      <c r="HL37" s="780"/>
      <c r="HM37" s="779"/>
      <c r="HN37" s="779"/>
      <c r="HO37" s="776"/>
      <c r="HP37" s="777"/>
      <c r="HQ37" s="781"/>
      <c r="HR37" s="778"/>
      <c r="HS37" s="782"/>
      <c r="HT37" s="782"/>
      <c r="HU37" s="783"/>
      <c r="HV37" s="781"/>
      <c r="HW37" s="777"/>
      <c r="HX37" s="780"/>
      <c r="HY37" s="779"/>
      <c r="HZ37" s="779"/>
      <c r="IA37" s="776"/>
      <c r="IB37" s="777"/>
      <c r="IC37" s="781"/>
      <c r="ID37" s="778"/>
      <c r="IE37" s="779"/>
      <c r="IF37" s="779"/>
      <c r="IG37" s="783"/>
      <c r="IH37" s="781"/>
      <c r="II37" s="777"/>
      <c r="IJ37" s="780"/>
      <c r="IK37" s="779"/>
      <c r="IL37" s="779"/>
      <c r="IM37" s="776"/>
      <c r="IN37" s="777"/>
      <c r="IO37" s="781"/>
      <c r="IP37" s="778"/>
      <c r="IQ37" s="779"/>
      <c r="IR37" s="779"/>
      <c r="IS37" s="783"/>
      <c r="IT37" s="781"/>
      <c r="IU37" s="777"/>
      <c r="IV37" s="780"/>
      <c r="IW37" s="779"/>
      <c r="IX37" s="779"/>
      <c r="IY37" s="776"/>
      <c r="IZ37" s="777"/>
      <c r="JA37" s="781"/>
      <c r="JB37" s="778"/>
      <c r="JC37" s="779"/>
      <c r="JD37" s="779"/>
      <c r="JE37" s="783"/>
      <c r="JF37" s="781"/>
      <c r="JG37" s="777"/>
      <c r="JH37" s="780"/>
      <c r="JI37" s="779"/>
      <c r="JJ37" s="779"/>
      <c r="JK37" s="776"/>
      <c r="JL37" s="777"/>
      <c r="JM37" s="781"/>
      <c r="JN37" s="778"/>
      <c r="JO37" s="782"/>
      <c r="JP37" s="782"/>
      <c r="JQ37" s="783"/>
      <c r="JR37" s="781"/>
      <c r="JS37" s="777"/>
      <c r="JT37" s="780"/>
      <c r="JU37" s="779"/>
      <c r="JV37" s="779"/>
      <c r="JW37" s="776"/>
      <c r="JX37" s="777"/>
      <c r="JY37" s="777"/>
      <c r="JZ37" s="780"/>
      <c r="KA37" s="782"/>
      <c r="KB37" s="782"/>
      <c r="KC37" s="776"/>
      <c r="KD37" s="777"/>
      <c r="KE37" s="777"/>
      <c r="KF37" s="780"/>
      <c r="KG37" s="782"/>
      <c r="KH37" s="782"/>
      <c r="KI37" s="776"/>
      <c r="KJ37" s="777"/>
      <c r="KK37" s="777"/>
      <c r="KL37" s="780"/>
      <c r="KM37" s="782"/>
      <c r="KN37" s="782"/>
      <c r="KO37" s="776"/>
      <c r="KP37" s="777"/>
      <c r="KQ37" s="777"/>
      <c r="KR37" s="780"/>
      <c r="KS37" s="779"/>
      <c r="KT37" s="779"/>
      <c r="KU37" s="776"/>
      <c r="KV37" s="777"/>
      <c r="KW37" s="777"/>
      <c r="KX37" s="780"/>
      <c r="KY37" s="782"/>
      <c r="KZ37" s="782"/>
      <c r="LA37" s="776"/>
      <c r="LB37" s="777"/>
      <c r="LC37" s="777"/>
      <c r="LD37" s="780"/>
      <c r="LE37" s="779"/>
      <c r="LF37" s="779"/>
      <c r="LG37" s="776"/>
      <c r="LH37" s="777"/>
      <c r="LI37" s="777"/>
      <c r="LJ37" s="780"/>
      <c r="LK37" s="779"/>
      <c r="LL37" s="779"/>
      <c r="LM37" s="776"/>
      <c r="LN37" s="777"/>
      <c r="LO37" s="777"/>
      <c r="LP37" s="780"/>
      <c r="LQ37" s="782"/>
      <c r="LR37" s="782"/>
      <c r="LS37" s="776"/>
      <c r="LT37" s="777"/>
      <c r="LU37" s="777"/>
      <c r="LV37" s="780"/>
      <c r="LW37" s="779"/>
      <c r="LX37" s="779"/>
      <c r="LY37" s="776"/>
      <c r="LZ37" s="777"/>
      <c r="MA37" s="777"/>
      <c r="MB37" s="780"/>
      <c r="MC37" s="782"/>
      <c r="MD37" s="782"/>
      <c r="ME37" s="776"/>
      <c r="MF37" s="777"/>
      <c r="MG37" s="777"/>
      <c r="MH37" s="780"/>
      <c r="MI37" s="782"/>
      <c r="MJ37" s="782"/>
      <c r="MK37" s="776"/>
      <c r="ML37" s="777"/>
      <c r="MM37" s="777"/>
      <c r="MN37" s="780"/>
      <c r="MO37" s="782"/>
      <c r="MP37" s="782"/>
      <c r="MQ37" s="776"/>
      <c r="MR37" s="777"/>
      <c r="MS37" s="777"/>
      <c r="MT37" s="780"/>
      <c r="MU37" s="779"/>
      <c r="MV37" s="779"/>
      <c r="MW37" s="776"/>
      <c r="MX37" s="777"/>
      <c r="MY37" s="777"/>
      <c r="MZ37" s="780"/>
      <c r="NA37" s="779"/>
      <c r="NB37" s="779"/>
      <c r="NC37" s="776"/>
      <c r="ND37" s="777"/>
      <c r="NE37" s="777"/>
      <c r="NF37" s="780"/>
      <c r="NG37" s="779"/>
      <c r="NH37" s="779"/>
      <c r="NI37" s="776"/>
      <c r="NJ37" s="777"/>
      <c r="NK37" s="777"/>
      <c r="NL37" s="780"/>
      <c r="NM37" s="782"/>
      <c r="NN37" s="782"/>
      <c r="NO37" s="776"/>
      <c r="NP37" s="777"/>
      <c r="NQ37" s="777"/>
      <c r="NR37" s="780"/>
      <c r="NS37" s="776"/>
      <c r="NT37" s="777"/>
      <c r="NU37" s="777"/>
      <c r="NV37" s="780"/>
      <c r="NW37" s="776"/>
      <c r="NX37" s="777"/>
      <c r="NY37" s="777"/>
      <c r="NZ37" s="792"/>
      <c r="OA37" s="776"/>
      <c r="OB37" s="777"/>
      <c r="OC37" s="777"/>
      <c r="OD37" s="780"/>
      <c r="OE37" s="776"/>
      <c r="OF37" s="777"/>
      <c r="OG37" s="777"/>
      <c r="OH37" s="780"/>
      <c r="OI37" s="776"/>
      <c r="OJ37" s="777"/>
      <c r="OK37" s="777"/>
      <c r="OL37" s="780"/>
      <c r="OM37" s="776"/>
      <c r="ON37" s="777"/>
      <c r="OO37" s="777"/>
      <c r="OP37" s="780"/>
      <c r="OQ37" s="776"/>
      <c r="OR37" s="777"/>
      <c r="OS37" s="777"/>
      <c r="OT37" s="780"/>
      <c r="OU37" s="776"/>
      <c r="OV37" s="777"/>
      <c r="OW37" s="777"/>
      <c r="OX37" s="780"/>
      <c r="OY37" s="776"/>
      <c r="OZ37" s="777"/>
      <c r="PA37" s="777"/>
      <c r="PB37" s="780"/>
      <c r="PC37" s="776"/>
      <c r="PD37" s="777"/>
      <c r="PE37" s="777"/>
      <c r="PF37" s="780"/>
      <c r="PH37" s="692">
        <f t="shared" si="6"/>
        <v>0</v>
      </c>
    </row>
    <row r="38" spans="1:424" ht="15" hidden="1" customHeight="1" x14ac:dyDescent="0.25">
      <c r="A38" s="769"/>
      <c r="B38" s="769"/>
      <c r="C38" s="769"/>
      <c r="D38" s="770"/>
      <c r="E38" s="769"/>
      <c r="F38" s="769"/>
      <c r="G38" s="769"/>
      <c r="H38" s="769"/>
      <c r="I38" s="769"/>
      <c r="J38" s="769"/>
      <c r="K38" s="771"/>
      <c r="L38" s="769"/>
      <c r="M38" s="769"/>
      <c r="N38" s="769"/>
      <c r="O38" s="769"/>
      <c r="P38" s="769"/>
      <c r="Q38" s="769"/>
      <c r="R38" s="769"/>
      <c r="S38" s="769"/>
      <c r="T38" s="816"/>
      <c r="U38" s="816"/>
      <c r="V38" s="816"/>
      <c r="W38" s="816"/>
      <c r="X38" s="769"/>
      <c r="Y38" s="769">
        <f>IF(AND(AJ38="",AK38="",AL38="",AN38="",AO38="",OR(AP38="",AP38=Dropdown!$AM$12,AP38=Dropdown!$AM$11)),1,0)</f>
        <v>1</v>
      </c>
      <c r="Z38" s="769">
        <f t="shared" si="3"/>
        <v>1</v>
      </c>
      <c r="AA38" s="769">
        <f t="shared" si="4"/>
        <v>0</v>
      </c>
      <c r="AB38" s="769">
        <f t="shared" si="5"/>
        <v>1</v>
      </c>
      <c r="AC38" s="769"/>
      <c r="AD38" s="772" t="str">
        <f>IF(OR(T38&lt;&gt;"",U38&lt;&gt;""),Dropdown!$A$4,IF(OR(V38&lt;&gt;"",W38&lt;&gt;""),Dropdown!$A$5,Dropdown!$A$3))</f>
        <v>Residential</v>
      </c>
      <c r="AE38" s="773" t="s">
        <v>343</v>
      </c>
      <c r="AF38" s="773" t="str">
        <f>VLOOKUP(AG38,Dropdown!$N$3:$R$62,2,FALSE)</f>
        <v>EAP</v>
      </c>
      <c r="AG38" s="925" t="s">
        <v>32</v>
      </c>
      <c r="AH38" s="773" t="str">
        <f>IF(AG38&lt;&gt;"",VLOOKUP(AG38,Dropdown!$N$3:$R$62,3,FALSE),IF(AF38&lt;&gt;"",VLOOKUP(AF38,Dropdown!$N$3:$R$62,3,FALSE),IF(AE38&lt;&gt;"",VLOOKUP(AE38,Dropdown!$N$3:$R$62,3,FALSE),"")))</f>
        <v>LMI</v>
      </c>
      <c r="AI38" s="773" t="str">
        <f>IF(AG38&lt;&gt;"",VLOOKUP(AG38,Dropdown!$N$3:$R$62,5,FALSE),IF(AF38&lt;&gt;"",VLOOKUP(AF38,Dropdown!$N$3:$R$62,5,FALSE),IF(AE38&lt;&gt;"",VLOOKUP(AE38,Dropdown!$N$3:$R$62,5,FALSE),"")))</f>
        <v>Tropical</v>
      </c>
      <c r="AJ38" s="773"/>
      <c r="AK38" s="773"/>
      <c r="AL38" s="773"/>
      <c r="AM38" s="773"/>
      <c r="AN38" s="773"/>
      <c r="AO38" s="773"/>
      <c r="AP38" s="773"/>
      <c r="AQ38" s="769"/>
      <c r="AR38" s="937" t="s">
        <v>923</v>
      </c>
      <c r="AS38" s="10"/>
      <c r="AT38" s="769"/>
      <c r="AU38" s="769"/>
      <c r="AV38" s="775"/>
      <c r="AW38" s="776"/>
      <c r="AX38" s="777"/>
      <c r="AY38" s="777"/>
      <c r="AZ38" s="778"/>
      <c r="BA38" s="779"/>
      <c r="BB38" s="779"/>
      <c r="BC38" s="776"/>
      <c r="BD38" s="777"/>
      <c r="BE38" s="777"/>
      <c r="BF38" s="780"/>
      <c r="BG38" s="779"/>
      <c r="BH38" s="779"/>
      <c r="BI38" s="776"/>
      <c r="BJ38" s="777"/>
      <c r="BK38" s="794">
        <v>0.63</v>
      </c>
      <c r="BL38" s="780"/>
      <c r="BM38" s="779"/>
      <c r="BN38" s="779"/>
      <c r="BO38" s="776"/>
      <c r="BP38" s="777"/>
      <c r="BQ38" s="777">
        <v>14</v>
      </c>
      <c r="BR38" s="780"/>
      <c r="BS38" s="779"/>
      <c r="BT38" s="779"/>
      <c r="BU38" s="776"/>
      <c r="BV38" s="777"/>
      <c r="BW38" s="777"/>
      <c r="BX38" s="780"/>
      <c r="BY38" s="779"/>
      <c r="BZ38" s="779"/>
      <c r="CA38" s="776"/>
      <c r="CB38" s="777"/>
      <c r="CC38" s="777"/>
      <c r="CD38" s="780"/>
      <c r="CE38" s="779"/>
      <c r="CF38" s="779"/>
      <c r="CG38" s="776"/>
      <c r="CH38" s="777"/>
      <c r="CI38" s="777"/>
      <c r="CJ38" s="780"/>
      <c r="CK38" s="779"/>
      <c r="CL38" s="779"/>
      <c r="CM38" s="776"/>
      <c r="CN38" s="777"/>
      <c r="CO38" s="777">
        <v>49</v>
      </c>
      <c r="CP38" s="780"/>
      <c r="CQ38" s="779"/>
      <c r="CR38" s="779"/>
      <c r="CS38" s="776"/>
      <c r="CT38" s="777"/>
      <c r="CU38" s="777"/>
      <c r="CV38" s="780"/>
      <c r="CW38" s="779"/>
      <c r="CX38" s="779"/>
      <c r="CY38" s="776"/>
      <c r="CZ38" s="777"/>
      <c r="DA38" s="781"/>
      <c r="DB38" s="778"/>
      <c r="DC38" s="782"/>
      <c r="DD38" s="782"/>
      <c r="DE38" s="783"/>
      <c r="DF38" s="781"/>
      <c r="DG38" s="777"/>
      <c r="DH38" s="780"/>
      <c r="DI38" s="779"/>
      <c r="DJ38" s="779"/>
      <c r="DK38" s="776"/>
      <c r="DL38" s="777"/>
      <c r="DM38" s="797">
        <f>BQ38/BK38/100</f>
        <v>0.22222222222222221</v>
      </c>
      <c r="DN38" s="778"/>
      <c r="DO38" s="782"/>
      <c r="DP38" s="782"/>
      <c r="DQ38" s="784"/>
      <c r="DR38" s="785"/>
      <c r="DS38" s="786"/>
      <c r="DT38" s="787"/>
      <c r="DU38" s="788"/>
      <c r="DV38" s="788"/>
      <c r="DW38" s="789"/>
      <c r="DX38" s="786"/>
      <c r="DY38" s="785"/>
      <c r="DZ38" s="790"/>
      <c r="EA38" s="791"/>
      <c r="EB38" s="791"/>
      <c r="EC38" s="784"/>
      <c r="ED38" s="785"/>
      <c r="EE38" s="786"/>
      <c r="EF38" s="787"/>
      <c r="EG38" s="788"/>
      <c r="EH38" s="788"/>
      <c r="EI38" s="789"/>
      <c r="EJ38" s="786"/>
      <c r="EK38" s="785"/>
      <c r="EL38" s="790"/>
      <c r="EM38" s="791"/>
      <c r="EN38" s="791"/>
      <c r="EO38" s="784"/>
      <c r="EP38" s="785"/>
      <c r="EQ38" s="786"/>
      <c r="ER38" s="787"/>
      <c r="ES38" s="788"/>
      <c r="ET38" s="788"/>
      <c r="EU38" s="789"/>
      <c r="EV38" s="786"/>
      <c r="EW38" s="785"/>
      <c r="EX38" s="790"/>
      <c r="EY38" s="791"/>
      <c r="EZ38" s="791"/>
      <c r="FA38" s="784"/>
      <c r="FB38" s="785"/>
      <c r="FC38" s="786"/>
      <c r="FD38" s="787"/>
      <c r="FE38" s="788"/>
      <c r="FF38" s="788"/>
      <c r="FG38" s="789"/>
      <c r="FH38" s="786"/>
      <c r="FI38" s="785"/>
      <c r="FJ38" s="790"/>
      <c r="FK38" s="791"/>
      <c r="FL38" s="791"/>
      <c r="FM38" s="784"/>
      <c r="FN38" s="785"/>
      <c r="FO38" s="786"/>
      <c r="FP38" s="787"/>
      <c r="FQ38" s="788"/>
      <c r="FR38" s="788"/>
      <c r="FS38" s="776"/>
      <c r="FT38" s="777"/>
      <c r="FU38" s="781"/>
      <c r="FV38" s="778"/>
      <c r="FW38" s="779"/>
      <c r="FX38" s="779"/>
      <c r="FY38" s="783"/>
      <c r="FZ38" s="781"/>
      <c r="GA38" s="777"/>
      <c r="GB38" s="780"/>
      <c r="GC38" s="779"/>
      <c r="GD38" s="779"/>
      <c r="GE38" s="776"/>
      <c r="GF38" s="777"/>
      <c r="GG38" s="781"/>
      <c r="GH38" s="778"/>
      <c r="GI38" s="782"/>
      <c r="GJ38" s="782"/>
      <c r="GK38" s="783"/>
      <c r="GL38" s="781"/>
      <c r="GM38" s="777"/>
      <c r="GN38" s="780"/>
      <c r="GO38" s="779"/>
      <c r="GP38" s="779"/>
      <c r="GQ38" s="776"/>
      <c r="GR38" s="777"/>
      <c r="GS38" s="781"/>
      <c r="GT38" s="778"/>
      <c r="GU38" s="782"/>
      <c r="GV38" s="782"/>
      <c r="GW38" s="783"/>
      <c r="GX38" s="781"/>
      <c r="GY38" s="777"/>
      <c r="GZ38" s="780"/>
      <c r="HA38" s="779"/>
      <c r="HB38" s="779"/>
      <c r="HC38" s="776"/>
      <c r="HD38" s="777"/>
      <c r="HE38" s="781"/>
      <c r="HF38" s="778"/>
      <c r="HG38" s="782"/>
      <c r="HH38" s="782"/>
      <c r="HI38" s="783"/>
      <c r="HJ38" s="781"/>
      <c r="HK38" s="777"/>
      <c r="HL38" s="780"/>
      <c r="HM38" s="779"/>
      <c r="HN38" s="779"/>
      <c r="HO38" s="776"/>
      <c r="HP38" s="777"/>
      <c r="HQ38" s="781"/>
      <c r="HR38" s="778"/>
      <c r="HS38" s="782"/>
      <c r="HT38" s="782"/>
      <c r="HU38" s="783"/>
      <c r="HV38" s="781"/>
      <c r="HW38" s="777"/>
      <c r="HX38" s="780"/>
      <c r="HY38" s="779"/>
      <c r="HZ38" s="779"/>
      <c r="IA38" s="776"/>
      <c r="IB38" s="777"/>
      <c r="IC38" s="781"/>
      <c r="ID38" s="778"/>
      <c r="IE38" s="779"/>
      <c r="IF38" s="779"/>
      <c r="IG38" s="783"/>
      <c r="IH38" s="781"/>
      <c r="II38" s="777"/>
      <c r="IJ38" s="780"/>
      <c r="IK38" s="779"/>
      <c r="IL38" s="779"/>
      <c r="IM38" s="776"/>
      <c r="IN38" s="777"/>
      <c r="IO38" s="781"/>
      <c r="IP38" s="778"/>
      <c r="IQ38" s="779"/>
      <c r="IR38" s="779"/>
      <c r="IS38" s="783"/>
      <c r="IT38" s="781"/>
      <c r="IU38" s="777"/>
      <c r="IV38" s="780"/>
      <c r="IW38" s="779"/>
      <c r="IX38" s="779"/>
      <c r="IY38" s="776"/>
      <c r="IZ38" s="777"/>
      <c r="JA38" s="781"/>
      <c r="JB38" s="778"/>
      <c r="JC38" s="779"/>
      <c r="JD38" s="779"/>
      <c r="JE38" s="783"/>
      <c r="JF38" s="781"/>
      <c r="JG38" s="777"/>
      <c r="JH38" s="780"/>
      <c r="JI38" s="779"/>
      <c r="JJ38" s="779"/>
      <c r="JK38" s="776"/>
      <c r="JL38" s="777"/>
      <c r="JM38" s="781"/>
      <c r="JN38" s="778"/>
      <c r="JO38" s="782"/>
      <c r="JP38" s="782"/>
      <c r="JQ38" s="783"/>
      <c r="JR38" s="781"/>
      <c r="JS38" s="777"/>
      <c r="JT38" s="780"/>
      <c r="JU38" s="779"/>
      <c r="JV38" s="779"/>
      <c r="JW38" s="776"/>
      <c r="JX38" s="777"/>
      <c r="JY38" s="777"/>
      <c r="JZ38" s="780"/>
      <c r="KA38" s="782"/>
      <c r="KB38" s="782"/>
      <c r="KC38" s="776"/>
      <c r="KD38" s="777"/>
      <c r="KE38" s="777"/>
      <c r="KF38" s="780"/>
      <c r="KG38" s="782"/>
      <c r="KH38" s="782"/>
      <c r="KI38" s="776"/>
      <c r="KJ38" s="777"/>
      <c r="KK38" s="777"/>
      <c r="KL38" s="780"/>
      <c r="KM38" s="782"/>
      <c r="KN38" s="782"/>
      <c r="KO38" s="776"/>
      <c r="KP38" s="777"/>
      <c r="KQ38" s="777"/>
      <c r="KR38" s="780"/>
      <c r="KS38" s="779"/>
      <c r="KT38" s="779"/>
      <c r="KU38" s="776"/>
      <c r="KV38" s="777"/>
      <c r="KW38" s="777"/>
      <c r="KX38" s="780"/>
      <c r="KY38" s="782"/>
      <c r="KZ38" s="782"/>
      <c r="LA38" s="776"/>
      <c r="LB38" s="777"/>
      <c r="LC38" s="777"/>
      <c r="LD38" s="780"/>
      <c r="LE38" s="779"/>
      <c r="LF38" s="779"/>
      <c r="LG38" s="776"/>
      <c r="LH38" s="777"/>
      <c r="LI38" s="777"/>
      <c r="LJ38" s="780"/>
      <c r="LK38" s="779"/>
      <c r="LL38" s="779"/>
      <c r="LM38" s="776"/>
      <c r="LN38" s="777"/>
      <c r="LO38" s="777"/>
      <c r="LP38" s="780"/>
      <c r="LQ38" s="782"/>
      <c r="LR38" s="782"/>
      <c r="LS38" s="776"/>
      <c r="LT38" s="777"/>
      <c r="LU38" s="777"/>
      <c r="LV38" s="780"/>
      <c r="LW38" s="779"/>
      <c r="LX38" s="779"/>
      <c r="LY38" s="776"/>
      <c r="LZ38" s="777"/>
      <c r="MA38" s="777"/>
      <c r="MB38" s="780"/>
      <c r="MC38" s="782"/>
      <c r="MD38" s="782"/>
      <c r="ME38" s="776"/>
      <c r="MF38" s="777"/>
      <c r="MG38" s="777"/>
      <c r="MH38" s="780"/>
      <c r="MI38" s="782"/>
      <c r="MJ38" s="782"/>
      <c r="MK38" s="776"/>
      <c r="ML38" s="777"/>
      <c r="MM38" s="777"/>
      <c r="MN38" s="780"/>
      <c r="MO38" s="782"/>
      <c r="MP38" s="782"/>
      <c r="MQ38" s="783"/>
      <c r="MR38" s="781"/>
      <c r="MS38" s="781"/>
      <c r="MT38" s="778"/>
      <c r="MU38" s="779"/>
      <c r="MV38" s="779"/>
      <c r="MW38" s="776"/>
      <c r="MX38" s="777"/>
      <c r="MY38" s="777">
        <v>2.2000000000000002</v>
      </c>
      <c r="MZ38" s="780"/>
      <c r="NA38" s="779"/>
      <c r="NB38" s="779"/>
      <c r="NC38" s="776"/>
      <c r="ND38" s="777"/>
      <c r="NE38" s="777"/>
      <c r="NF38" s="780"/>
      <c r="NG38" s="779"/>
      <c r="NH38" s="779"/>
      <c r="NI38" s="776"/>
      <c r="NJ38" s="777"/>
      <c r="NK38" s="777"/>
      <c r="NL38" s="780"/>
      <c r="NM38" s="782"/>
      <c r="NN38" s="782"/>
      <c r="NO38" s="776"/>
      <c r="NP38" s="777"/>
      <c r="NQ38" s="777"/>
      <c r="NR38" s="780"/>
      <c r="NS38" s="776"/>
      <c r="NT38" s="777"/>
      <c r="NU38" s="777"/>
      <c r="NV38" s="780"/>
      <c r="NW38" s="776"/>
      <c r="NX38" s="777"/>
      <c r="NY38" s="777"/>
      <c r="NZ38" s="792"/>
      <c r="OA38" s="776"/>
      <c r="OB38" s="777"/>
      <c r="OC38" s="777"/>
      <c r="OD38" s="780"/>
      <c r="OE38" s="776"/>
      <c r="OF38" s="777"/>
      <c r="OG38" s="777"/>
      <c r="OH38" s="780"/>
      <c r="OI38" s="776"/>
      <c r="OJ38" s="777"/>
      <c r="OK38" s="777"/>
      <c r="OL38" s="780"/>
      <c r="OM38" s="776"/>
      <c r="ON38" s="777"/>
      <c r="OO38" s="777"/>
      <c r="OP38" s="780"/>
      <c r="OQ38" s="776"/>
      <c r="OR38" s="777"/>
      <c r="OS38" s="777"/>
      <c r="OT38" s="780"/>
      <c r="OU38" s="776"/>
      <c r="OV38" s="777"/>
      <c r="OW38" s="777"/>
      <c r="OX38" s="780"/>
      <c r="OY38" s="776"/>
      <c r="OZ38" s="777"/>
      <c r="PA38" s="777"/>
      <c r="PB38" s="780"/>
      <c r="PC38" s="776"/>
      <c r="PD38" s="777"/>
      <c r="PE38" s="777"/>
      <c r="PF38" s="780"/>
    </row>
    <row r="39" spans="1:424" ht="15" hidden="1" customHeight="1" x14ac:dyDescent="0.25">
      <c r="A39" s="769"/>
      <c r="B39" s="769"/>
      <c r="C39" s="769"/>
      <c r="D39" s="770"/>
      <c r="E39" s="769"/>
      <c r="F39" s="769"/>
      <c r="G39" s="769"/>
      <c r="H39" s="769"/>
      <c r="I39" s="769"/>
      <c r="J39" s="769"/>
      <c r="K39" s="771"/>
      <c r="L39" s="769"/>
      <c r="M39" s="769"/>
      <c r="N39" s="769"/>
      <c r="O39" s="769"/>
      <c r="P39" s="769"/>
      <c r="Q39" s="769"/>
      <c r="R39" s="769"/>
      <c r="S39" s="769"/>
      <c r="T39" s="816"/>
      <c r="U39" s="816"/>
      <c r="V39" s="816"/>
      <c r="W39" s="816"/>
      <c r="X39" s="769"/>
      <c r="Y39" s="769">
        <f>IF(AND(AJ39="",AK39="",AL39="",AN39="",AO39="",OR(AP39="",AP39=Dropdown!$AM$12,AP39=Dropdown!$AM$11)),1,0)</f>
        <v>1</v>
      </c>
      <c r="Z39" s="769">
        <f t="shared" si="3"/>
        <v>1</v>
      </c>
      <c r="AA39" s="769">
        <f t="shared" si="4"/>
        <v>0</v>
      </c>
      <c r="AB39" s="769">
        <f t="shared" si="5"/>
        <v>0</v>
      </c>
      <c r="AC39" s="769"/>
      <c r="AD39" s="772" t="str">
        <f>IF(OR(T39&lt;&gt;"",U39&lt;&gt;""),Dropdown!$A$4,IF(OR(V39&lt;&gt;"",W39&lt;&gt;""),Dropdown!$A$5,Dropdown!$A$3))</f>
        <v>Residential</v>
      </c>
      <c r="AE39" s="773" t="s">
        <v>343</v>
      </c>
      <c r="AF39" s="773" t="str">
        <f>VLOOKUP(AG39,Dropdown!$N$3:$R$62,2,FALSE)</f>
        <v>MNA</v>
      </c>
      <c r="AG39" s="925" t="s">
        <v>315</v>
      </c>
      <c r="AH39" s="773" t="str">
        <f>IF(AG39&lt;&gt;"",VLOOKUP(AG39,Dropdown!$N$3:$R$62,3,FALSE),IF(AF39&lt;&gt;"",VLOOKUP(AF39,Dropdown!$N$3:$R$62,3,FALSE),IF(AE39&lt;&gt;"",VLOOKUP(AE39,Dropdown!$N$3:$R$62,3,FALSE),"")))</f>
        <v>LMI</v>
      </c>
      <c r="AI39" s="773" t="str">
        <f>IF(AG39&lt;&gt;"",VLOOKUP(AG39,Dropdown!$N$3:$R$62,5,FALSE),IF(AF39&lt;&gt;"",VLOOKUP(AF39,Dropdown!$N$3:$R$62,5,FALSE),IF(AE39&lt;&gt;"",VLOOKUP(AE39,Dropdown!$N$3:$R$62,5,FALSE),"")))</f>
        <v>Arid</v>
      </c>
      <c r="AJ39" s="773"/>
      <c r="AK39" s="773"/>
      <c r="AL39" s="773"/>
      <c r="AM39" s="773"/>
      <c r="AN39" s="773"/>
      <c r="AO39" s="773"/>
      <c r="AP39" s="773"/>
      <c r="AQ39" s="769"/>
      <c r="AR39" s="769" t="s">
        <v>914</v>
      </c>
      <c r="AS39" s="769">
        <v>15</v>
      </c>
      <c r="AT39" s="769"/>
      <c r="AU39" s="769"/>
      <c r="AV39" s="775"/>
      <c r="AW39" s="776"/>
      <c r="AX39" s="777"/>
      <c r="AY39" s="777"/>
      <c r="AZ39" s="778"/>
      <c r="BA39" s="779"/>
      <c r="BB39" s="779"/>
      <c r="BC39" s="776"/>
      <c r="BD39" s="777"/>
      <c r="BE39" s="777">
        <v>50</v>
      </c>
      <c r="BF39" s="780"/>
      <c r="BG39" s="779"/>
      <c r="BH39" s="779"/>
      <c r="BI39" s="776"/>
      <c r="BJ39" s="777"/>
      <c r="BK39" s="794">
        <v>0.65</v>
      </c>
      <c r="BL39" s="780"/>
      <c r="BM39" s="779"/>
      <c r="BN39" s="779"/>
      <c r="BO39" s="776"/>
      <c r="BP39" s="777"/>
      <c r="BQ39" s="777"/>
      <c r="BR39" s="780"/>
      <c r="BS39" s="779"/>
      <c r="BT39" s="779"/>
      <c r="BU39" s="776"/>
      <c r="BV39" s="777"/>
      <c r="BW39" s="777"/>
      <c r="BX39" s="780"/>
      <c r="BY39" s="779"/>
      <c r="BZ39" s="779"/>
      <c r="CA39" s="776"/>
      <c r="CB39" s="777"/>
      <c r="CC39" s="777"/>
      <c r="CD39" s="780"/>
      <c r="CE39" s="779"/>
      <c r="CF39" s="779"/>
      <c r="CG39" s="776"/>
      <c r="CH39" s="777"/>
      <c r="CI39" s="777"/>
      <c r="CJ39" s="780"/>
      <c r="CK39" s="779"/>
      <c r="CL39" s="779"/>
      <c r="CM39" s="776"/>
      <c r="CN39" s="777"/>
      <c r="CO39" s="777"/>
      <c r="CP39" s="780"/>
      <c r="CQ39" s="779"/>
      <c r="CR39" s="779"/>
      <c r="CS39" s="776"/>
      <c r="CT39" s="777"/>
      <c r="CU39" s="777"/>
      <c r="CV39" s="780"/>
      <c r="CW39" s="779"/>
      <c r="CX39" s="779"/>
      <c r="CY39" s="776"/>
      <c r="CZ39" s="777"/>
      <c r="DA39" s="781"/>
      <c r="DB39" s="778"/>
      <c r="DC39" s="782"/>
      <c r="DD39" s="782"/>
      <c r="DE39" s="783"/>
      <c r="DF39" s="781"/>
      <c r="DG39" s="777"/>
      <c r="DH39" s="780"/>
      <c r="DI39" s="779"/>
      <c r="DJ39" s="779"/>
      <c r="DK39" s="776"/>
      <c r="DL39" s="777"/>
      <c r="DM39" s="781"/>
      <c r="DN39" s="778"/>
      <c r="DO39" s="782"/>
      <c r="DP39" s="782"/>
      <c r="DQ39" s="784"/>
      <c r="DR39" s="785"/>
      <c r="DS39" s="786"/>
      <c r="DT39" s="787"/>
      <c r="DU39" s="788"/>
      <c r="DV39" s="788"/>
      <c r="DW39" s="789"/>
      <c r="DX39" s="786"/>
      <c r="DY39" s="785"/>
      <c r="DZ39" s="790"/>
      <c r="EA39" s="791"/>
      <c r="EB39" s="791"/>
      <c r="EC39" s="784"/>
      <c r="ED39" s="785"/>
      <c r="EE39" s="786"/>
      <c r="EF39" s="787"/>
      <c r="EG39" s="788"/>
      <c r="EH39" s="788"/>
      <c r="EI39" s="789"/>
      <c r="EJ39" s="786"/>
      <c r="EK39" s="785"/>
      <c r="EL39" s="790"/>
      <c r="EM39" s="791"/>
      <c r="EN39" s="791"/>
      <c r="EO39" s="784"/>
      <c r="EP39" s="785"/>
      <c r="EQ39" s="786"/>
      <c r="ER39" s="787"/>
      <c r="ES39" s="788"/>
      <c r="ET39" s="788"/>
      <c r="EU39" s="789"/>
      <c r="EV39" s="786"/>
      <c r="EW39" s="785"/>
      <c r="EX39" s="790"/>
      <c r="EY39" s="791"/>
      <c r="EZ39" s="791"/>
      <c r="FA39" s="784"/>
      <c r="FB39" s="785"/>
      <c r="FC39" s="786"/>
      <c r="FD39" s="787"/>
      <c r="FE39" s="788"/>
      <c r="FF39" s="788"/>
      <c r="FG39" s="789"/>
      <c r="FH39" s="786"/>
      <c r="FI39" s="785"/>
      <c r="FJ39" s="790"/>
      <c r="FK39" s="791"/>
      <c r="FL39" s="791"/>
      <c r="FM39" s="784"/>
      <c r="FN39" s="785"/>
      <c r="FO39" s="786"/>
      <c r="FP39" s="787"/>
      <c r="FQ39" s="788"/>
      <c r="FR39" s="788"/>
      <c r="FS39" s="776"/>
      <c r="FT39" s="777"/>
      <c r="FU39" s="781"/>
      <c r="FV39" s="778"/>
      <c r="FW39" s="779"/>
      <c r="FX39" s="779"/>
      <c r="FY39" s="783"/>
      <c r="FZ39" s="781"/>
      <c r="GA39" s="777"/>
      <c r="GB39" s="780"/>
      <c r="GC39" s="779"/>
      <c r="GD39" s="779"/>
      <c r="GE39" s="776"/>
      <c r="GF39" s="777"/>
      <c r="GG39" s="781"/>
      <c r="GH39" s="778"/>
      <c r="GI39" s="782"/>
      <c r="GJ39" s="782"/>
      <c r="GK39" s="783"/>
      <c r="GL39" s="781"/>
      <c r="GM39" s="777"/>
      <c r="GN39" s="780"/>
      <c r="GO39" s="779"/>
      <c r="GP39" s="779"/>
      <c r="GQ39" s="776"/>
      <c r="GR39" s="777"/>
      <c r="GS39" s="781"/>
      <c r="GT39" s="778"/>
      <c r="GU39" s="782"/>
      <c r="GV39" s="782"/>
      <c r="GW39" s="783"/>
      <c r="GX39" s="781"/>
      <c r="GY39" s="777"/>
      <c r="GZ39" s="780"/>
      <c r="HA39" s="779"/>
      <c r="HB39" s="779"/>
      <c r="HC39" s="776"/>
      <c r="HD39" s="777"/>
      <c r="HE39" s="781"/>
      <c r="HF39" s="778"/>
      <c r="HG39" s="782"/>
      <c r="HH39" s="782"/>
      <c r="HI39" s="783"/>
      <c r="HJ39" s="781"/>
      <c r="HK39" s="777"/>
      <c r="HL39" s="780"/>
      <c r="HM39" s="779"/>
      <c r="HN39" s="779"/>
      <c r="HO39" s="776"/>
      <c r="HP39" s="777"/>
      <c r="HQ39" s="781"/>
      <c r="HR39" s="778"/>
      <c r="HS39" s="782"/>
      <c r="HT39" s="782"/>
      <c r="HU39" s="783"/>
      <c r="HV39" s="781"/>
      <c r="HW39" s="777"/>
      <c r="HX39" s="780"/>
      <c r="HY39" s="779"/>
      <c r="HZ39" s="779"/>
      <c r="IA39" s="776"/>
      <c r="IB39" s="777"/>
      <c r="IC39" s="781"/>
      <c r="ID39" s="778"/>
      <c r="IE39" s="779"/>
      <c r="IF39" s="779"/>
      <c r="IG39" s="783"/>
      <c r="IH39" s="781"/>
      <c r="II39" s="777"/>
      <c r="IJ39" s="780"/>
      <c r="IK39" s="779"/>
      <c r="IL39" s="779"/>
      <c r="IM39" s="776"/>
      <c r="IN39" s="777"/>
      <c r="IO39" s="781"/>
      <c r="IP39" s="778"/>
      <c r="IQ39" s="779"/>
      <c r="IR39" s="779"/>
      <c r="IS39" s="783"/>
      <c r="IT39" s="781"/>
      <c r="IU39" s="777"/>
      <c r="IV39" s="780"/>
      <c r="IW39" s="779"/>
      <c r="IX39" s="779"/>
      <c r="IY39" s="776"/>
      <c r="IZ39" s="777"/>
      <c r="JA39" s="781"/>
      <c r="JB39" s="778"/>
      <c r="JC39" s="779"/>
      <c r="JD39" s="779"/>
      <c r="JE39" s="783"/>
      <c r="JF39" s="781"/>
      <c r="JG39" s="777"/>
      <c r="JH39" s="780"/>
      <c r="JI39" s="779"/>
      <c r="JJ39" s="779"/>
      <c r="JK39" s="776"/>
      <c r="JL39" s="777"/>
      <c r="JM39" s="781"/>
      <c r="JN39" s="778"/>
      <c r="JO39" s="782"/>
      <c r="JP39" s="782"/>
      <c r="JQ39" s="783"/>
      <c r="JR39" s="781"/>
      <c r="JS39" s="777"/>
      <c r="JT39" s="780"/>
      <c r="JU39" s="779"/>
      <c r="JV39" s="779"/>
      <c r="JW39" s="776"/>
      <c r="JX39" s="777"/>
      <c r="JY39" s="777"/>
      <c r="JZ39" s="780"/>
      <c r="KA39" s="782"/>
      <c r="KB39" s="782"/>
      <c r="KC39" s="776"/>
      <c r="KD39" s="777"/>
      <c r="KE39" s="777"/>
      <c r="KF39" s="780"/>
      <c r="KG39" s="782"/>
      <c r="KH39" s="782"/>
      <c r="KI39" s="776"/>
      <c r="KJ39" s="777"/>
      <c r="KK39" s="777"/>
      <c r="KL39" s="780"/>
      <c r="KM39" s="782"/>
      <c r="KN39" s="782"/>
      <c r="KO39" s="776"/>
      <c r="KP39" s="777"/>
      <c r="KQ39" s="777"/>
      <c r="KR39" s="780"/>
      <c r="KS39" s="779"/>
      <c r="KT39" s="779"/>
      <c r="KU39" s="776"/>
      <c r="KV39" s="777"/>
      <c r="KW39" s="777"/>
      <c r="KX39" s="780"/>
      <c r="KY39" s="782"/>
      <c r="KZ39" s="782"/>
      <c r="LA39" s="776"/>
      <c r="LB39" s="777"/>
      <c r="LC39" s="777"/>
      <c r="LD39" s="780"/>
      <c r="LE39" s="779"/>
      <c r="LF39" s="779"/>
      <c r="LG39" s="776"/>
      <c r="LH39" s="777"/>
      <c r="LI39" s="777"/>
      <c r="LJ39" s="780"/>
      <c r="LK39" s="779"/>
      <c r="LL39" s="779"/>
      <c r="LM39" s="776"/>
      <c r="LN39" s="777"/>
      <c r="LO39" s="777"/>
      <c r="LP39" s="780"/>
      <c r="LQ39" s="782"/>
      <c r="LR39" s="782"/>
      <c r="LS39" s="776"/>
      <c r="LT39" s="777"/>
      <c r="LU39" s="777"/>
      <c r="LV39" s="780"/>
      <c r="LW39" s="779"/>
      <c r="LX39" s="779"/>
      <c r="LY39" s="776"/>
      <c r="LZ39" s="777"/>
      <c r="MA39" s="777"/>
      <c r="MB39" s="780"/>
      <c r="MC39" s="782"/>
      <c r="MD39" s="782"/>
      <c r="ME39" s="776"/>
      <c r="MF39" s="777"/>
      <c r="MG39" s="777"/>
      <c r="MH39" s="780"/>
      <c r="MI39" s="782"/>
      <c r="MJ39" s="782"/>
      <c r="MK39" s="776"/>
      <c r="ML39" s="777"/>
      <c r="MM39" s="777"/>
      <c r="MN39" s="780"/>
      <c r="MO39" s="782"/>
      <c r="MP39" s="782"/>
      <c r="MQ39" s="776"/>
      <c r="MR39" s="777"/>
      <c r="MS39" s="777"/>
      <c r="MT39" s="780"/>
      <c r="MU39" s="779"/>
      <c r="MV39" s="779"/>
      <c r="MW39" s="776"/>
      <c r="MX39" s="777"/>
      <c r="MY39" s="777"/>
      <c r="MZ39" s="780"/>
      <c r="NA39" s="779"/>
      <c r="NB39" s="779"/>
      <c r="NC39" s="776"/>
      <c r="ND39" s="777"/>
      <c r="NE39" s="777"/>
      <c r="NF39" s="780"/>
      <c r="NG39" s="779"/>
      <c r="NH39" s="779"/>
      <c r="NI39" s="776"/>
      <c r="NJ39" s="777"/>
      <c r="NK39" s="777"/>
      <c r="NL39" s="780"/>
      <c r="NM39" s="782"/>
      <c r="NN39" s="782"/>
      <c r="NO39" s="776"/>
      <c r="NP39" s="777"/>
      <c r="NQ39" s="777"/>
      <c r="NR39" s="780"/>
      <c r="NS39" s="776"/>
      <c r="NT39" s="777"/>
      <c r="NU39" s="777"/>
      <c r="NV39" s="780"/>
      <c r="NW39" s="776"/>
      <c r="NX39" s="777"/>
      <c r="NY39" s="777"/>
      <c r="NZ39" s="792"/>
      <c r="OA39" s="776"/>
      <c r="OB39" s="777"/>
      <c r="OC39" s="777"/>
      <c r="OD39" s="780"/>
      <c r="OE39" s="776"/>
      <c r="OF39" s="777"/>
      <c r="OG39" s="777"/>
      <c r="OH39" s="780"/>
      <c r="OI39" s="776"/>
      <c r="OJ39" s="777"/>
      <c r="OK39" s="777"/>
      <c r="OL39" s="780"/>
      <c r="OM39" s="776"/>
      <c r="ON39" s="777"/>
      <c r="OO39" s="777"/>
      <c r="OP39" s="780"/>
      <c r="OQ39" s="776"/>
      <c r="OR39" s="777"/>
      <c r="OS39" s="777"/>
      <c r="OT39" s="780"/>
      <c r="OU39" s="776"/>
      <c r="OV39" s="777"/>
      <c r="OW39" s="777"/>
      <c r="OX39" s="780"/>
      <c r="OY39" s="776"/>
      <c r="OZ39" s="777"/>
      <c r="PA39" s="777"/>
      <c r="PB39" s="780"/>
      <c r="PC39" s="776"/>
      <c r="PD39" s="777"/>
      <c r="PE39" s="777"/>
      <c r="PF39" s="780"/>
    </row>
    <row r="40" spans="1:424" ht="15" hidden="1" customHeight="1" x14ac:dyDescent="0.25">
      <c r="A40" s="769"/>
      <c r="B40" s="769"/>
      <c r="C40" s="769"/>
      <c r="D40" s="770"/>
      <c r="E40" s="769"/>
      <c r="F40" s="769"/>
      <c r="G40" s="769"/>
      <c r="H40" s="769"/>
      <c r="I40" s="769"/>
      <c r="J40" s="769"/>
      <c r="K40" s="771"/>
      <c r="L40" s="769"/>
      <c r="M40" s="769"/>
      <c r="N40" s="769"/>
      <c r="O40" s="769"/>
      <c r="P40" s="769"/>
      <c r="Q40" s="769"/>
      <c r="R40" s="769"/>
      <c r="S40" s="769"/>
      <c r="T40" s="816"/>
      <c r="U40" s="816"/>
      <c r="V40" s="816"/>
      <c r="W40" s="816"/>
      <c r="X40" s="769"/>
      <c r="Y40" s="769">
        <f>IF(AND(AJ40="",AK40="",AL40="",AN40="",AO40="",OR(AP40="",AP40=Dropdown!$AM$12,AP40=Dropdown!$AM$11)),1,0)</f>
        <v>0</v>
      </c>
      <c r="Z40" s="769">
        <f t="shared" si="3"/>
        <v>1</v>
      </c>
      <c r="AA40" s="769">
        <f t="shared" si="4"/>
        <v>0</v>
      </c>
      <c r="AB40" s="769">
        <f t="shared" si="5"/>
        <v>0</v>
      </c>
      <c r="AC40" s="769"/>
      <c r="AD40" s="772" t="str">
        <f>IF(OR(T40&lt;&gt;"",U40&lt;&gt;""),Dropdown!$A$4,IF(OR(V40&lt;&gt;"",W40&lt;&gt;""),Dropdown!$A$5,Dropdown!$A$3))</f>
        <v>Residential</v>
      </c>
      <c r="AE40" s="773" t="s">
        <v>343</v>
      </c>
      <c r="AF40" s="773" t="str">
        <f>VLOOKUP(AG40,Dropdown!$N$3:$R$62,2,FALSE)</f>
        <v>MNA</v>
      </c>
      <c r="AG40" s="925" t="s">
        <v>315</v>
      </c>
      <c r="AH40" s="773" t="str">
        <f>IF(AG40&lt;&gt;"",VLOOKUP(AG40,Dropdown!$N$3:$R$62,3,FALSE),IF(AF40&lt;&gt;"",VLOOKUP(AF40,Dropdown!$N$3:$R$62,3,FALSE),IF(AE40&lt;&gt;"",VLOOKUP(AE40,Dropdown!$N$3:$R$62,3,FALSE),"")))</f>
        <v>LMI</v>
      </c>
      <c r="AI40" s="773" t="str">
        <f>IF(AG40&lt;&gt;"",VLOOKUP(AG40,Dropdown!$N$3:$R$62,5,FALSE),IF(AF40&lt;&gt;"",VLOOKUP(AF40,Dropdown!$N$3:$R$62,5,FALSE),IF(AE40&lt;&gt;"",VLOOKUP(AE40,Dropdown!$N$3:$R$62,5,FALSE),"")))</f>
        <v>Arid</v>
      </c>
      <c r="AJ40" s="773"/>
      <c r="AK40" s="773"/>
      <c r="AL40" s="925" t="s">
        <v>89</v>
      </c>
      <c r="AM40" s="773"/>
      <c r="AN40" s="773"/>
      <c r="AO40" s="773"/>
      <c r="AP40" s="773"/>
      <c r="AQ40" s="769"/>
      <c r="AR40" s="937" t="s">
        <v>914</v>
      </c>
      <c r="AS40" s="769">
        <v>15</v>
      </c>
      <c r="AT40" s="769"/>
      <c r="AU40" s="769"/>
      <c r="AV40" s="775"/>
      <c r="AW40" s="776"/>
      <c r="AX40" s="777"/>
      <c r="AY40" s="777"/>
      <c r="AZ40" s="778"/>
      <c r="BA40" s="779"/>
      <c r="BB40" s="779"/>
      <c r="BC40" s="776"/>
      <c r="BD40" s="777"/>
      <c r="BE40" s="777">
        <v>40</v>
      </c>
      <c r="BF40" s="780"/>
      <c r="BG40" s="779"/>
      <c r="BH40" s="779"/>
      <c r="BI40" s="776"/>
      <c r="BJ40" s="777"/>
      <c r="BK40" s="794">
        <v>0.5</v>
      </c>
      <c r="BL40" s="780"/>
      <c r="BM40" s="779"/>
      <c r="BN40" s="779"/>
      <c r="BO40" s="776"/>
      <c r="BP40" s="777"/>
      <c r="BQ40" s="777"/>
      <c r="BR40" s="780"/>
      <c r="BS40" s="779"/>
      <c r="BT40" s="779"/>
      <c r="BU40" s="776"/>
      <c r="BV40" s="777"/>
      <c r="BW40" s="777"/>
      <c r="BX40" s="780"/>
      <c r="BY40" s="779"/>
      <c r="BZ40" s="779"/>
      <c r="CA40" s="776"/>
      <c r="CB40" s="777"/>
      <c r="CC40" s="777"/>
      <c r="CD40" s="780"/>
      <c r="CE40" s="779"/>
      <c r="CF40" s="779"/>
      <c r="CG40" s="776"/>
      <c r="CH40" s="777"/>
      <c r="CI40" s="777"/>
      <c r="CJ40" s="780"/>
      <c r="CK40" s="779"/>
      <c r="CL40" s="779"/>
      <c r="CM40" s="776"/>
      <c r="CN40" s="777"/>
      <c r="CO40" s="777"/>
      <c r="CP40" s="780"/>
      <c r="CQ40" s="779"/>
      <c r="CR40" s="779"/>
      <c r="CS40" s="776"/>
      <c r="CT40" s="777"/>
      <c r="CU40" s="777"/>
      <c r="CV40" s="780"/>
      <c r="CW40" s="779"/>
      <c r="CX40" s="779"/>
      <c r="CY40" s="776"/>
      <c r="CZ40" s="777"/>
      <c r="DA40" s="781"/>
      <c r="DB40" s="778"/>
      <c r="DC40" s="782"/>
      <c r="DD40" s="782"/>
      <c r="DE40" s="783"/>
      <c r="DF40" s="781"/>
      <c r="DG40" s="777"/>
      <c r="DH40" s="780"/>
      <c r="DI40" s="779"/>
      <c r="DJ40" s="779"/>
      <c r="DK40" s="776"/>
      <c r="DL40" s="777"/>
      <c r="DM40" s="781"/>
      <c r="DN40" s="778"/>
      <c r="DO40" s="782"/>
      <c r="DP40" s="782"/>
      <c r="DQ40" s="784"/>
      <c r="DR40" s="785"/>
      <c r="DS40" s="786"/>
      <c r="DT40" s="787"/>
      <c r="DU40" s="788"/>
      <c r="DV40" s="788"/>
      <c r="DW40" s="789"/>
      <c r="DX40" s="786"/>
      <c r="DY40" s="785"/>
      <c r="DZ40" s="790"/>
      <c r="EA40" s="791"/>
      <c r="EB40" s="791"/>
      <c r="EC40" s="784"/>
      <c r="ED40" s="785"/>
      <c r="EE40" s="786"/>
      <c r="EF40" s="787"/>
      <c r="EG40" s="788"/>
      <c r="EH40" s="788"/>
      <c r="EI40" s="789"/>
      <c r="EJ40" s="786"/>
      <c r="EK40" s="785"/>
      <c r="EL40" s="790"/>
      <c r="EM40" s="791"/>
      <c r="EN40" s="791"/>
      <c r="EO40" s="784"/>
      <c r="EP40" s="785"/>
      <c r="EQ40" s="786"/>
      <c r="ER40" s="787"/>
      <c r="ES40" s="788"/>
      <c r="ET40" s="788"/>
      <c r="EU40" s="789"/>
      <c r="EV40" s="786"/>
      <c r="EW40" s="785"/>
      <c r="EX40" s="790"/>
      <c r="EY40" s="791"/>
      <c r="EZ40" s="791"/>
      <c r="FA40" s="784"/>
      <c r="FB40" s="785"/>
      <c r="FC40" s="786"/>
      <c r="FD40" s="787"/>
      <c r="FE40" s="788"/>
      <c r="FF40" s="788"/>
      <c r="FG40" s="789"/>
      <c r="FH40" s="786"/>
      <c r="FI40" s="785"/>
      <c r="FJ40" s="790"/>
      <c r="FK40" s="791"/>
      <c r="FL40" s="791"/>
      <c r="FM40" s="784"/>
      <c r="FN40" s="785"/>
      <c r="FO40" s="786"/>
      <c r="FP40" s="787"/>
      <c r="FQ40" s="788"/>
      <c r="FR40" s="788"/>
      <c r="FS40" s="776"/>
      <c r="FT40" s="777"/>
      <c r="FU40" s="781"/>
      <c r="FV40" s="778"/>
      <c r="FW40" s="779"/>
      <c r="FX40" s="779"/>
      <c r="FY40" s="783"/>
      <c r="FZ40" s="781"/>
      <c r="GA40" s="777"/>
      <c r="GB40" s="780"/>
      <c r="GC40" s="779"/>
      <c r="GD40" s="779"/>
      <c r="GE40" s="776"/>
      <c r="GF40" s="777"/>
      <c r="GG40" s="781"/>
      <c r="GH40" s="778"/>
      <c r="GI40" s="782"/>
      <c r="GJ40" s="782"/>
      <c r="GK40" s="783"/>
      <c r="GL40" s="781"/>
      <c r="GM40" s="777"/>
      <c r="GN40" s="780"/>
      <c r="GO40" s="779"/>
      <c r="GP40" s="779"/>
      <c r="GQ40" s="776"/>
      <c r="GR40" s="777"/>
      <c r="GS40" s="781"/>
      <c r="GT40" s="778"/>
      <c r="GU40" s="782"/>
      <c r="GV40" s="782"/>
      <c r="GW40" s="783"/>
      <c r="GX40" s="781"/>
      <c r="GY40" s="777"/>
      <c r="GZ40" s="780"/>
      <c r="HA40" s="779"/>
      <c r="HB40" s="779"/>
      <c r="HC40" s="776"/>
      <c r="HD40" s="777"/>
      <c r="HE40" s="781"/>
      <c r="HF40" s="778"/>
      <c r="HG40" s="782"/>
      <c r="HH40" s="782"/>
      <c r="HI40" s="783"/>
      <c r="HJ40" s="781"/>
      <c r="HK40" s="777"/>
      <c r="HL40" s="780"/>
      <c r="HM40" s="779"/>
      <c r="HN40" s="779"/>
      <c r="HO40" s="776"/>
      <c r="HP40" s="777"/>
      <c r="HQ40" s="781"/>
      <c r="HR40" s="778"/>
      <c r="HS40" s="782"/>
      <c r="HT40" s="782"/>
      <c r="HU40" s="783"/>
      <c r="HV40" s="781"/>
      <c r="HW40" s="777"/>
      <c r="HX40" s="780"/>
      <c r="HY40" s="779"/>
      <c r="HZ40" s="779"/>
      <c r="IA40" s="776"/>
      <c r="IB40" s="777"/>
      <c r="IC40" s="781"/>
      <c r="ID40" s="778"/>
      <c r="IE40" s="779"/>
      <c r="IF40" s="779"/>
      <c r="IG40" s="783"/>
      <c r="IH40" s="781"/>
      <c r="II40" s="777"/>
      <c r="IJ40" s="780"/>
      <c r="IK40" s="779"/>
      <c r="IL40" s="779"/>
      <c r="IM40" s="776"/>
      <c r="IN40" s="777"/>
      <c r="IO40" s="781"/>
      <c r="IP40" s="778"/>
      <c r="IQ40" s="779"/>
      <c r="IR40" s="779"/>
      <c r="IS40" s="783"/>
      <c r="IT40" s="781"/>
      <c r="IU40" s="777"/>
      <c r="IV40" s="780"/>
      <c r="IW40" s="779"/>
      <c r="IX40" s="779"/>
      <c r="IY40" s="776"/>
      <c r="IZ40" s="777"/>
      <c r="JA40" s="781"/>
      <c r="JB40" s="778"/>
      <c r="JC40" s="779"/>
      <c r="JD40" s="779"/>
      <c r="JE40" s="783"/>
      <c r="JF40" s="781"/>
      <c r="JG40" s="777"/>
      <c r="JH40" s="780"/>
      <c r="JI40" s="779"/>
      <c r="JJ40" s="779"/>
      <c r="JK40" s="776"/>
      <c r="JL40" s="777"/>
      <c r="JM40" s="781"/>
      <c r="JN40" s="778"/>
      <c r="JO40" s="782"/>
      <c r="JP40" s="782"/>
      <c r="JQ40" s="783"/>
      <c r="JR40" s="781"/>
      <c r="JS40" s="777"/>
      <c r="JT40" s="780"/>
      <c r="JU40" s="779"/>
      <c r="JV40" s="779"/>
      <c r="JW40" s="776"/>
      <c r="JX40" s="777"/>
      <c r="JY40" s="777"/>
      <c r="JZ40" s="780"/>
      <c r="KA40" s="782"/>
      <c r="KB40" s="782"/>
      <c r="KC40" s="776"/>
      <c r="KD40" s="777"/>
      <c r="KE40" s="777"/>
      <c r="KF40" s="780"/>
      <c r="KG40" s="782"/>
      <c r="KH40" s="782"/>
      <c r="KI40" s="776"/>
      <c r="KJ40" s="777"/>
      <c r="KK40" s="777"/>
      <c r="KL40" s="780"/>
      <c r="KM40" s="782"/>
      <c r="KN40" s="782"/>
      <c r="KO40" s="776"/>
      <c r="KP40" s="777"/>
      <c r="KQ40" s="777"/>
      <c r="KR40" s="780"/>
      <c r="KS40" s="779"/>
      <c r="KT40" s="779"/>
      <c r="KU40" s="776"/>
      <c r="KV40" s="777"/>
      <c r="KW40" s="777"/>
      <c r="KX40" s="780"/>
      <c r="KY40" s="782"/>
      <c r="KZ40" s="782"/>
      <c r="LA40" s="776"/>
      <c r="LB40" s="777"/>
      <c r="LC40" s="777"/>
      <c r="LD40" s="780"/>
      <c r="LE40" s="779"/>
      <c r="LF40" s="779"/>
      <c r="LG40" s="776"/>
      <c r="LH40" s="777"/>
      <c r="LI40" s="777"/>
      <c r="LJ40" s="780"/>
      <c r="LK40" s="779"/>
      <c r="LL40" s="779"/>
      <c r="LM40" s="776"/>
      <c r="LN40" s="777"/>
      <c r="LO40" s="777"/>
      <c r="LP40" s="780"/>
      <c r="LQ40" s="782"/>
      <c r="LR40" s="782"/>
      <c r="LS40" s="776"/>
      <c r="LT40" s="777"/>
      <c r="LU40" s="777"/>
      <c r="LV40" s="780"/>
      <c r="LW40" s="779"/>
      <c r="LX40" s="779"/>
      <c r="LY40" s="776"/>
      <c r="LZ40" s="777"/>
      <c r="MA40" s="777"/>
      <c r="MB40" s="780"/>
      <c r="MC40" s="782"/>
      <c r="MD40" s="782"/>
      <c r="ME40" s="776"/>
      <c r="MF40" s="777"/>
      <c r="MG40" s="777"/>
      <c r="MH40" s="780"/>
      <c r="MI40" s="782"/>
      <c r="MJ40" s="782"/>
      <c r="MK40" s="776"/>
      <c r="ML40" s="777"/>
      <c r="MM40" s="777"/>
      <c r="MN40" s="780"/>
      <c r="MO40" s="782"/>
      <c r="MP40" s="782"/>
      <c r="MQ40" s="776"/>
      <c r="MR40" s="777"/>
      <c r="MS40" s="777"/>
      <c r="MT40" s="780"/>
      <c r="MU40" s="779"/>
      <c r="MV40" s="779"/>
      <c r="MW40" s="776"/>
      <c r="MX40" s="777"/>
      <c r="MY40" s="777"/>
      <c r="MZ40" s="780"/>
      <c r="NA40" s="779"/>
      <c r="NB40" s="779"/>
      <c r="NC40" s="776"/>
      <c r="ND40" s="777"/>
      <c r="NE40" s="777"/>
      <c r="NF40" s="780"/>
      <c r="NG40" s="779"/>
      <c r="NH40" s="779"/>
      <c r="NI40" s="776"/>
      <c r="NJ40" s="777"/>
      <c r="NK40" s="777"/>
      <c r="NL40" s="780"/>
      <c r="NM40" s="782"/>
      <c r="NN40" s="782"/>
      <c r="NO40" s="776"/>
      <c r="NP40" s="777"/>
      <c r="NQ40" s="777"/>
      <c r="NR40" s="780"/>
      <c r="NS40" s="776"/>
      <c r="NT40" s="777"/>
      <c r="NU40" s="777"/>
      <c r="NV40" s="780"/>
      <c r="NW40" s="776"/>
      <c r="NX40" s="777"/>
      <c r="NY40" s="777"/>
      <c r="NZ40" s="792"/>
      <c r="OA40" s="776"/>
      <c r="OB40" s="777"/>
      <c r="OC40" s="777"/>
      <c r="OD40" s="780"/>
      <c r="OE40" s="776"/>
      <c r="OF40" s="777"/>
      <c r="OG40" s="777"/>
      <c r="OH40" s="780"/>
      <c r="OI40" s="776"/>
      <c r="OJ40" s="777"/>
      <c r="OK40" s="777"/>
      <c r="OL40" s="780"/>
      <c r="OM40" s="776"/>
      <c r="ON40" s="777"/>
      <c r="OO40" s="777"/>
      <c r="OP40" s="780"/>
      <c r="OQ40" s="776"/>
      <c r="OR40" s="777"/>
      <c r="OS40" s="777"/>
      <c r="OT40" s="780"/>
      <c r="OU40" s="776"/>
      <c r="OV40" s="777"/>
      <c r="OW40" s="777"/>
      <c r="OX40" s="780"/>
      <c r="OY40" s="776"/>
      <c r="OZ40" s="777"/>
      <c r="PA40" s="777"/>
      <c r="PB40" s="780"/>
      <c r="PC40" s="776"/>
      <c r="PD40" s="777"/>
      <c r="PE40" s="777"/>
      <c r="PF40" s="780"/>
    </row>
    <row r="41" spans="1:424" ht="15" hidden="1" customHeight="1" x14ac:dyDescent="0.25">
      <c r="A41" s="769"/>
      <c r="B41" s="769"/>
      <c r="C41" s="769"/>
      <c r="D41" s="770"/>
      <c r="E41" s="769"/>
      <c r="F41" s="769"/>
      <c r="G41" s="769"/>
      <c r="H41" s="769"/>
      <c r="I41" s="769"/>
      <c r="J41" s="769"/>
      <c r="K41" s="771"/>
      <c r="L41" s="769"/>
      <c r="M41" s="769"/>
      <c r="N41" s="769"/>
      <c r="O41" s="769"/>
      <c r="P41" s="769"/>
      <c r="Q41" s="769"/>
      <c r="R41" s="769"/>
      <c r="S41" s="769"/>
      <c r="T41" s="816"/>
      <c r="U41" s="816"/>
      <c r="V41" s="816"/>
      <c r="W41" s="816"/>
      <c r="X41" s="769"/>
      <c r="Y41" s="769">
        <f>IF(AND(AJ41="",AK41="",AL41="",AN41="",AO41="",OR(AP41="",AP41=Dropdown!$AM$12,AP41=Dropdown!$AM$11)),1,0)</f>
        <v>0</v>
      </c>
      <c r="Z41" s="769">
        <f t="shared" si="3"/>
        <v>1</v>
      </c>
      <c r="AA41" s="769">
        <f t="shared" si="4"/>
        <v>0</v>
      </c>
      <c r="AB41" s="769">
        <f t="shared" si="5"/>
        <v>0</v>
      </c>
      <c r="AC41" s="769"/>
      <c r="AD41" s="772" t="str">
        <f>IF(OR(T41&lt;&gt;"",U41&lt;&gt;""),Dropdown!$A$4,IF(OR(V41&lt;&gt;"",W41&lt;&gt;""),Dropdown!$A$5,Dropdown!$A$3))</f>
        <v>Residential</v>
      </c>
      <c r="AE41" s="773" t="s">
        <v>343</v>
      </c>
      <c r="AF41" s="773" t="str">
        <f>VLOOKUP(AG41,Dropdown!$N$3:$R$62,2,FALSE)</f>
        <v>MNA</v>
      </c>
      <c r="AG41" s="925" t="s">
        <v>315</v>
      </c>
      <c r="AH41" s="773" t="str">
        <f>IF(AG41&lt;&gt;"",VLOOKUP(AG41,Dropdown!$N$3:$R$62,3,FALSE),IF(AF41&lt;&gt;"",VLOOKUP(AF41,Dropdown!$N$3:$R$62,3,FALSE),IF(AE41&lt;&gt;"",VLOOKUP(AE41,Dropdown!$N$3:$R$62,3,FALSE),"")))</f>
        <v>LMI</v>
      </c>
      <c r="AI41" s="773" t="str">
        <f>IF(AG41&lt;&gt;"",VLOOKUP(AG41,Dropdown!$N$3:$R$62,5,FALSE),IF(AF41&lt;&gt;"",VLOOKUP(AF41,Dropdown!$N$3:$R$62,5,FALSE),IF(AE41&lt;&gt;"",VLOOKUP(AE41,Dropdown!$N$3:$R$62,5,FALSE),"")))</f>
        <v>Arid</v>
      </c>
      <c r="AJ41" s="773"/>
      <c r="AK41" s="773"/>
      <c r="AL41" s="925" t="s">
        <v>357</v>
      </c>
      <c r="AM41" s="773"/>
      <c r="AN41" s="773"/>
      <c r="AO41" s="773"/>
      <c r="AP41" s="773"/>
      <c r="AQ41" s="769"/>
      <c r="AR41" s="937" t="s">
        <v>914</v>
      </c>
      <c r="AS41" s="774">
        <v>15</v>
      </c>
      <c r="AT41" s="769"/>
      <c r="AU41" s="769"/>
      <c r="AV41" s="775"/>
      <c r="AW41" s="776"/>
      <c r="AX41" s="777"/>
      <c r="AY41" s="777"/>
      <c r="AZ41" s="778"/>
      <c r="BA41" s="779"/>
      <c r="BB41" s="779"/>
      <c r="BC41" s="776"/>
      <c r="BD41" s="777"/>
      <c r="BE41" s="777">
        <v>70</v>
      </c>
      <c r="BF41" s="780"/>
      <c r="BG41" s="779"/>
      <c r="BH41" s="779"/>
      <c r="BI41" s="776"/>
      <c r="BJ41" s="777"/>
      <c r="BK41" s="794">
        <v>0.75</v>
      </c>
      <c r="BL41" s="780"/>
      <c r="BM41" s="779"/>
      <c r="BN41" s="779"/>
      <c r="BO41" s="776"/>
      <c r="BP41" s="777"/>
      <c r="BQ41" s="777"/>
      <c r="BR41" s="780"/>
      <c r="BS41" s="779"/>
      <c r="BT41" s="779"/>
      <c r="BU41" s="776"/>
      <c r="BV41" s="777"/>
      <c r="BW41" s="777"/>
      <c r="BX41" s="780"/>
      <c r="BY41" s="779"/>
      <c r="BZ41" s="779"/>
      <c r="CA41" s="776"/>
      <c r="CB41" s="777"/>
      <c r="CC41" s="777"/>
      <c r="CD41" s="780"/>
      <c r="CE41" s="779"/>
      <c r="CF41" s="779"/>
      <c r="CG41" s="776"/>
      <c r="CH41" s="777"/>
      <c r="CI41" s="777"/>
      <c r="CJ41" s="780"/>
      <c r="CK41" s="779"/>
      <c r="CL41" s="779"/>
      <c r="CM41" s="776"/>
      <c r="CN41" s="777"/>
      <c r="CO41" s="777"/>
      <c r="CP41" s="780"/>
      <c r="CQ41" s="779"/>
      <c r="CR41" s="779"/>
      <c r="CS41" s="776"/>
      <c r="CT41" s="777"/>
      <c r="CU41" s="777"/>
      <c r="CV41" s="780"/>
      <c r="CW41" s="779"/>
      <c r="CX41" s="779"/>
      <c r="CY41" s="776"/>
      <c r="CZ41" s="777"/>
      <c r="DA41" s="781"/>
      <c r="DB41" s="778"/>
      <c r="DC41" s="782"/>
      <c r="DD41" s="782"/>
      <c r="DE41" s="783"/>
      <c r="DF41" s="781"/>
      <c r="DG41" s="777"/>
      <c r="DH41" s="780"/>
      <c r="DI41" s="779"/>
      <c r="DJ41" s="779"/>
      <c r="DK41" s="776"/>
      <c r="DL41" s="777"/>
      <c r="DM41" s="781"/>
      <c r="DN41" s="778"/>
      <c r="DO41" s="782"/>
      <c r="DP41" s="782"/>
      <c r="DQ41" s="784"/>
      <c r="DR41" s="785"/>
      <c r="DS41" s="786"/>
      <c r="DT41" s="787"/>
      <c r="DU41" s="788"/>
      <c r="DV41" s="788"/>
      <c r="DW41" s="789"/>
      <c r="DX41" s="786"/>
      <c r="DY41" s="785"/>
      <c r="DZ41" s="790"/>
      <c r="EA41" s="791"/>
      <c r="EB41" s="791"/>
      <c r="EC41" s="784"/>
      <c r="ED41" s="785"/>
      <c r="EE41" s="786"/>
      <c r="EF41" s="787"/>
      <c r="EG41" s="788"/>
      <c r="EH41" s="788"/>
      <c r="EI41" s="789"/>
      <c r="EJ41" s="786"/>
      <c r="EK41" s="785"/>
      <c r="EL41" s="790"/>
      <c r="EM41" s="791"/>
      <c r="EN41" s="791"/>
      <c r="EO41" s="784"/>
      <c r="EP41" s="785"/>
      <c r="EQ41" s="786"/>
      <c r="ER41" s="787"/>
      <c r="ES41" s="788"/>
      <c r="ET41" s="788"/>
      <c r="EU41" s="789"/>
      <c r="EV41" s="786"/>
      <c r="EW41" s="785"/>
      <c r="EX41" s="790"/>
      <c r="EY41" s="791"/>
      <c r="EZ41" s="791"/>
      <c r="FA41" s="784"/>
      <c r="FB41" s="785"/>
      <c r="FC41" s="786"/>
      <c r="FD41" s="787"/>
      <c r="FE41" s="788"/>
      <c r="FF41" s="788"/>
      <c r="FG41" s="789"/>
      <c r="FH41" s="786"/>
      <c r="FI41" s="785"/>
      <c r="FJ41" s="790"/>
      <c r="FK41" s="791"/>
      <c r="FL41" s="791"/>
      <c r="FM41" s="784"/>
      <c r="FN41" s="785"/>
      <c r="FO41" s="786"/>
      <c r="FP41" s="787"/>
      <c r="FQ41" s="788"/>
      <c r="FR41" s="788"/>
      <c r="FS41" s="776"/>
      <c r="FT41" s="777"/>
      <c r="FU41" s="781"/>
      <c r="FV41" s="778"/>
      <c r="FW41" s="779"/>
      <c r="FX41" s="779"/>
      <c r="FY41" s="783"/>
      <c r="FZ41" s="781"/>
      <c r="GA41" s="777"/>
      <c r="GB41" s="780"/>
      <c r="GC41" s="779"/>
      <c r="GD41" s="779"/>
      <c r="GE41" s="776"/>
      <c r="GF41" s="777"/>
      <c r="GG41" s="781"/>
      <c r="GH41" s="778"/>
      <c r="GI41" s="782"/>
      <c r="GJ41" s="782"/>
      <c r="GK41" s="783"/>
      <c r="GL41" s="781"/>
      <c r="GM41" s="777"/>
      <c r="GN41" s="780"/>
      <c r="GO41" s="779"/>
      <c r="GP41" s="779"/>
      <c r="GQ41" s="776"/>
      <c r="GR41" s="777"/>
      <c r="GS41" s="781"/>
      <c r="GT41" s="778"/>
      <c r="GU41" s="782"/>
      <c r="GV41" s="782"/>
      <c r="GW41" s="783"/>
      <c r="GX41" s="781"/>
      <c r="GY41" s="777"/>
      <c r="GZ41" s="780"/>
      <c r="HA41" s="779"/>
      <c r="HB41" s="779"/>
      <c r="HC41" s="776"/>
      <c r="HD41" s="777"/>
      <c r="HE41" s="781"/>
      <c r="HF41" s="778"/>
      <c r="HG41" s="782"/>
      <c r="HH41" s="782"/>
      <c r="HI41" s="783"/>
      <c r="HJ41" s="781"/>
      <c r="HK41" s="777"/>
      <c r="HL41" s="780"/>
      <c r="HM41" s="779"/>
      <c r="HN41" s="779"/>
      <c r="HO41" s="776"/>
      <c r="HP41" s="777"/>
      <c r="HQ41" s="781"/>
      <c r="HR41" s="778"/>
      <c r="HS41" s="782"/>
      <c r="HT41" s="782"/>
      <c r="HU41" s="783"/>
      <c r="HV41" s="781"/>
      <c r="HW41" s="777"/>
      <c r="HX41" s="780"/>
      <c r="HY41" s="779"/>
      <c r="HZ41" s="779"/>
      <c r="IA41" s="776"/>
      <c r="IB41" s="777"/>
      <c r="IC41" s="781"/>
      <c r="ID41" s="778"/>
      <c r="IE41" s="779"/>
      <c r="IF41" s="779"/>
      <c r="IG41" s="783"/>
      <c r="IH41" s="781"/>
      <c r="II41" s="777"/>
      <c r="IJ41" s="780"/>
      <c r="IK41" s="779"/>
      <c r="IL41" s="779"/>
      <c r="IM41" s="776"/>
      <c r="IN41" s="777"/>
      <c r="IO41" s="781"/>
      <c r="IP41" s="778"/>
      <c r="IQ41" s="779"/>
      <c r="IR41" s="779"/>
      <c r="IS41" s="783"/>
      <c r="IT41" s="781"/>
      <c r="IU41" s="777"/>
      <c r="IV41" s="780"/>
      <c r="IW41" s="779"/>
      <c r="IX41" s="779"/>
      <c r="IY41" s="776"/>
      <c r="IZ41" s="777"/>
      <c r="JA41" s="781"/>
      <c r="JB41" s="778"/>
      <c r="JC41" s="779"/>
      <c r="JD41" s="779"/>
      <c r="JE41" s="783"/>
      <c r="JF41" s="781"/>
      <c r="JG41" s="777"/>
      <c r="JH41" s="780"/>
      <c r="JI41" s="779"/>
      <c r="JJ41" s="779"/>
      <c r="JK41" s="776"/>
      <c r="JL41" s="777"/>
      <c r="JM41" s="781"/>
      <c r="JN41" s="778"/>
      <c r="JO41" s="782"/>
      <c r="JP41" s="782"/>
      <c r="JQ41" s="783"/>
      <c r="JR41" s="781"/>
      <c r="JS41" s="777"/>
      <c r="JT41" s="780"/>
      <c r="JU41" s="779"/>
      <c r="JV41" s="779"/>
      <c r="JW41" s="776"/>
      <c r="JX41" s="777"/>
      <c r="JY41" s="777"/>
      <c r="JZ41" s="780"/>
      <c r="KA41" s="782"/>
      <c r="KB41" s="782"/>
      <c r="KC41" s="776"/>
      <c r="KD41" s="777"/>
      <c r="KE41" s="777"/>
      <c r="KF41" s="780"/>
      <c r="KG41" s="782"/>
      <c r="KH41" s="782"/>
      <c r="KI41" s="776"/>
      <c r="KJ41" s="777"/>
      <c r="KK41" s="777"/>
      <c r="KL41" s="780"/>
      <c r="KM41" s="782"/>
      <c r="KN41" s="782"/>
      <c r="KO41" s="776"/>
      <c r="KP41" s="777"/>
      <c r="KQ41" s="777"/>
      <c r="KR41" s="780"/>
      <c r="KS41" s="779"/>
      <c r="KT41" s="779"/>
      <c r="KU41" s="776"/>
      <c r="KV41" s="777"/>
      <c r="KW41" s="777"/>
      <c r="KX41" s="780"/>
      <c r="KY41" s="782"/>
      <c r="KZ41" s="782"/>
      <c r="LA41" s="776"/>
      <c r="LB41" s="777"/>
      <c r="LC41" s="777"/>
      <c r="LD41" s="780"/>
      <c r="LE41" s="779"/>
      <c r="LF41" s="779"/>
      <c r="LG41" s="776"/>
      <c r="LH41" s="777"/>
      <c r="LI41" s="777"/>
      <c r="LJ41" s="780"/>
      <c r="LK41" s="779"/>
      <c r="LL41" s="779"/>
      <c r="LM41" s="776"/>
      <c r="LN41" s="777"/>
      <c r="LO41" s="777"/>
      <c r="LP41" s="780"/>
      <c r="LQ41" s="782"/>
      <c r="LR41" s="782"/>
      <c r="LS41" s="776"/>
      <c r="LT41" s="777"/>
      <c r="LU41" s="777"/>
      <c r="LV41" s="780"/>
      <c r="LW41" s="779"/>
      <c r="LX41" s="779"/>
      <c r="LY41" s="776"/>
      <c r="LZ41" s="777"/>
      <c r="MA41" s="777"/>
      <c r="MB41" s="780"/>
      <c r="MC41" s="782"/>
      <c r="MD41" s="782"/>
      <c r="ME41" s="776"/>
      <c r="MF41" s="777"/>
      <c r="MG41" s="777"/>
      <c r="MH41" s="780"/>
      <c r="MI41" s="782"/>
      <c r="MJ41" s="782"/>
      <c r="MK41" s="776"/>
      <c r="ML41" s="777"/>
      <c r="MM41" s="777"/>
      <c r="MN41" s="780"/>
      <c r="MO41" s="782"/>
      <c r="MP41" s="782"/>
      <c r="MQ41" s="776"/>
      <c r="MR41" s="777"/>
      <c r="MS41" s="777"/>
      <c r="MT41" s="780"/>
      <c r="MU41" s="779"/>
      <c r="MV41" s="779"/>
      <c r="MW41" s="776"/>
      <c r="MX41" s="777"/>
      <c r="MY41" s="777"/>
      <c r="MZ41" s="780"/>
      <c r="NA41" s="779"/>
      <c r="NB41" s="779"/>
      <c r="NC41" s="776"/>
      <c r="ND41" s="777"/>
      <c r="NE41" s="777"/>
      <c r="NF41" s="780"/>
      <c r="NG41" s="779"/>
      <c r="NH41" s="779"/>
      <c r="NI41" s="776"/>
      <c r="NJ41" s="777"/>
      <c r="NK41" s="777"/>
      <c r="NL41" s="780"/>
      <c r="NM41" s="782"/>
      <c r="NN41" s="782"/>
      <c r="NO41" s="776"/>
      <c r="NP41" s="777"/>
      <c r="NQ41" s="777"/>
      <c r="NR41" s="780"/>
      <c r="NS41" s="776"/>
      <c r="NT41" s="777"/>
      <c r="NU41" s="777"/>
      <c r="NV41" s="780"/>
      <c r="NW41" s="776"/>
      <c r="NX41" s="777"/>
      <c r="NY41" s="777"/>
      <c r="NZ41" s="792"/>
      <c r="OA41" s="776"/>
      <c r="OB41" s="777"/>
      <c r="OC41" s="777"/>
      <c r="OD41" s="780"/>
      <c r="OE41" s="776"/>
      <c r="OF41" s="777"/>
      <c r="OG41" s="777"/>
      <c r="OH41" s="780"/>
      <c r="OI41" s="776"/>
      <c r="OJ41" s="777"/>
      <c r="OK41" s="777"/>
      <c r="OL41" s="780"/>
      <c r="OM41" s="776"/>
      <c r="ON41" s="777"/>
      <c r="OO41" s="777"/>
      <c r="OP41" s="780"/>
      <c r="OQ41" s="776"/>
      <c r="OR41" s="777"/>
      <c r="OS41" s="777"/>
      <c r="OT41" s="780"/>
      <c r="OU41" s="776"/>
      <c r="OV41" s="777"/>
      <c r="OW41" s="777"/>
      <c r="OX41" s="780"/>
      <c r="OY41" s="776"/>
      <c r="OZ41" s="777"/>
      <c r="PA41" s="777"/>
      <c r="PB41" s="780"/>
      <c r="PC41" s="776"/>
      <c r="PD41" s="777"/>
      <c r="PE41" s="777"/>
      <c r="PF41" s="780"/>
    </row>
    <row r="42" spans="1:424" ht="15" hidden="1" customHeight="1" x14ac:dyDescent="0.25">
      <c r="A42" s="769"/>
      <c r="B42" s="769"/>
      <c r="C42" s="769"/>
      <c r="D42" s="770"/>
      <c r="E42" s="769"/>
      <c r="F42" s="769"/>
      <c r="G42" s="769"/>
      <c r="H42" s="769"/>
      <c r="I42" s="769"/>
      <c r="J42" s="769"/>
      <c r="K42" s="771"/>
      <c r="L42" s="769"/>
      <c r="M42" s="769"/>
      <c r="N42" s="769"/>
      <c r="O42" s="769"/>
      <c r="P42" s="769"/>
      <c r="Q42" s="769"/>
      <c r="R42" s="769"/>
      <c r="S42" s="769"/>
      <c r="T42" s="816"/>
      <c r="U42" s="816"/>
      <c r="V42" s="816"/>
      <c r="W42" s="816"/>
      <c r="X42" s="769"/>
      <c r="Y42" s="769">
        <f>IF(AND(AJ42="",AK42="",AL42="",AN42="",AO42="",OR(AP42="",AP42=Dropdown!$AM$12,AP42=Dropdown!$AM$11)),1,0)</f>
        <v>0</v>
      </c>
      <c r="Z42" s="769">
        <f t="shared" si="3"/>
        <v>1</v>
      </c>
      <c r="AA42" s="769">
        <f t="shared" si="4"/>
        <v>0</v>
      </c>
      <c r="AB42" s="769">
        <f t="shared" si="5"/>
        <v>0</v>
      </c>
      <c r="AC42" s="769"/>
      <c r="AD42" s="772" t="str">
        <f>IF(OR(T42&lt;&gt;"",U42&lt;&gt;""),Dropdown!$A$4,IF(OR(V42&lt;&gt;"",W42&lt;&gt;""),Dropdown!$A$5,Dropdown!$A$3))</f>
        <v>Residential</v>
      </c>
      <c r="AE42" s="773" t="s">
        <v>343</v>
      </c>
      <c r="AF42" s="773" t="str">
        <f>VLOOKUP(AG42,Dropdown!$N$3:$R$62,2,FALSE)</f>
        <v>MNA</v>
      </c>
      <c r="AG42" s="925" t="s">
        <v>315</v>
      </c>
      <c r="AH42" s="773" t="str">
        <f>IF(AG42&lt;&gt;"",VLOOKUP(AG42,Dropdown!$N$3:$R$62,3,FALSE),IF(AF42&lt;&gt;"",VLOOKUP(AF42,Dropdown!$N$3:$R$62,3,FALSE),IF(AE42&lt;&gt;"",VLOOKUP(AE42,Dropdown!$N$3:$R$62,3,FALSE),"")))</f>
        <v>LMI</v>
      </c>
      <c r="AI42" s="773" t="str">
        <f>IF(AG42&lt;&gt;"",VLOOKUP(AG42,Dropdown!$N$3:$R$62,5,FALSE),IF(AF42&lt;&gt;"",VLOOKUP(AF42,Dropdown!$N$3:$R$62,5,FALSE),IF(AE42&lt;&gt;"",VLOOKUP(AE42,Dropdown!$N$3:$R$62,5,FALSE),"")))</f>
        <v>Arid</v>
      </c>
      <c r="AJ42" s="773"/>
      <c r="AK42" s="773"/>
      <c r="AL42" s="925" t="s">
        <v>79</v>
      </c>
      <c r="AM42" s="773"/>
      <c r="AN42" s="773"/>
      <c r="AO42" s="773"/>
      <c r="AP42" s="773"/>
      <c r="AQ42" s="769"/>
      <c r="AR42" s="769" t="s">
        <v>914</v>
      </c>
      <c r="AS42" s="774">
        <v>15</v>
      </c>
      <c r="AT42" s="769"/>
      <c r="AU42" s="769"/>
      <c r="AV42" s="775"/>
      <c r="AW42" s="776"/>
      <c r="AX42" s="777"/>
      <c r="AY42" s="777"/>
      <c r="AZ42" s="778"/>
      <c r="BA42" s="779"/>
      <c r="BB42" s="779"/>
      <c r="BC42" s="776"/>
      <c r="BD42" s="777"/>
      <c r="BE42" s="777">
        <v>80</v>
      </c>
      <c r="BF42" s="780"/>
      <c r="BG42" s="779"/>
      <c r="BH42" s="779"/>
      <c r="BI42" s="776"/>
      <c r="BJ42" s="777"/>
      <c r="BK42" s="794">
        <v>0.8</v>
      </c>
      <c r="BL42" s="780"/>
      <c r="BM42" s="779"/>
      <c r="BN42" s="779"/>
      <c r="BO42" s="776"/>
      <c r="BP42" s="777"/>
      <c r="BQ42" s="777"/>
      <c r="BR42" s="780"/>
      <c r="BS42" s="779"/>
      <c r="BT42" s="779"/>
      <c r="BU42" s="776"/>
      <c r="BV42" s="777"/>
      <c r="BW42" s="777"/>
      <c r="BX42" s="780"/>
      <c r="BY42" s="779"/>
      <c r="BZ42" s="779"/>
      <c r="CA42" s="776"/>
      <c r="CB42" s="777"/>
      <c r="CC42" s="777"/>
      <c r="CD42" s="780"/>
      <c r="CE42" s="779"/>
      <c r="CF42" s="779"/>
      <c r="CG42" s="776"/>
      <c r="CH42" s="777"/>
      <c r="CI42" s="777"/>
      <c r="CJ42" s="780"/>
      <c r="CK42" s="779"/>
      <c r="CL42" s="779"/>
      <c r="CM42" s="776"/>
      <c r="CN42" s="777"/>
      <c r="CO42" s="777"/>
      <c r="CP42" s="780"/>
      <c r="CQ42" s="779"/>
      <c r="CR42" s="779"/>
      <c r="CS42" s="776"/>
      <c r="CT42" s="777"/>
      <c r="CU42" s="777"/>
      <c r="CV42" s="780"/>
      <c r="CW42" s="779"/>
      <c r="CX42" s="779"/>
      <c r="CY42" s="776"/>
      <c r="CZ42" s="777"/>
      <c r="DA42" s="781"/>
      <c r="DB42" s="778"/>
      <c r="DC42" s="782"/>
      <c r="DD42" s="782"/>
      <c r="DE42" s="783"/>
      <c r="DF42" s="781"/>
      <c r="DG42" s="777"/>
      <c r="DH42" s="780"/>
      <c r="DI42" s="779"/>
      <c r="DJ42" s="779"/>
      <c r="DK42" s="776"/>
      <c r="DL42" s="777"/>
      <c r="DM42" s="781"/>
      <c r="DN42" s="778"/>
      <c r="DO42" s="782"/>
      <c r="DP42" s="782"/>
      <c r="DQ42" s="784"/>
      <c r="DR42" s="785"/>
      <c r="DS42" s="786"/>
      <c r="DT42" s="787"/>
      <c r="DU42" s="788"/>
      <c r="DV42" s="788"/>
      <c r="DW42" s="789"/>
      <c r="DX42" s="786"/>
      <c r="DY42" s="785"/>
      <c r="DZ42" s="790"/>
      <c r="EA42" s="791"/>
      <c r="EB42" s="791"/>
      <c r="EC42" s="784"/>
      <c r="ED42" s="785"/>
      <c r="EE42" s="786"/>
      <c r="EF42" s="787"/>
      <c r="EG42" s="788"/>
      <c r="EH42" s="788"/>
      <c r="EI42" s="789"/>
      <c r="EJ42" s="786"/>
      <c r="EK42" s="785"/>
      <c r="EL42" s="790"/>
      <c r="EM42" s="791"/>
      <c r="EN42" s="791"/>
      <c r="EO42" s="784"/>
      <c r="EP42" s="785"/>
      <c r="EQ42" s="786"/>
      <c r="ER42" s="787"/>
      <c r="ES42" s="788"/>
      <c r="ET42" s="788"/>
      <c r="EU42" s="789"/>
      <c r="EV42" s="786"/>
      <c r="EW42" s="785"/>
      <c r="EX42" s="790"/>
      <c r="EY42" s="791"/>
      <c r="EZ42" s="791"/>
      <c r="FA42" s="784"/>
      <c r="FB42" s="785"/>
      <c r="FC42" s="786"/>
      <c r="FD42" s="787"/>
      <c r="FE42" s="788"/>
      <c r="FF42" s="788"/>
      <c r="FG42" s="789"/>
      <c r="FH42" s="786"/>
      <c r="FI42" s="785"/>
      <c r="FJ42" s="790"/>
      <c r="FK42" s="791"/>
      <c r="FL42" s="791"/>
      <c r="FM42" s="784"/>
      <c r="FN42" s="785"/>
      <c r="FO42" s="786"/>
      <c r="FP42" s="787"/>
      <c r="FQ42" s="788"/>
      <c r="FR42" s="788"/>
      <c r="FS42" s="776"/>
      <c r="FT42" s="777"/>
      <c r="FU42" s="781"/>
      <c r="FV42" s="778"/>
      <c r="FW42" s="779"/>
      <c r="FX42" s="779"/>
      <c r="FY42" s="783"/>
      <c r="FZ42" s="781"/>
      <c r="GA42" s="777"/>
      <c r="GB42" s="780"/>
      <c r="GC42" s="779"/>
      <c r="GD42" s="779"/>
      <c r="GE42" s="776"/>
      <c r="GF42" s="777"/>
      <c r="GG42" s="781"/>
      <c r="GH42" s="778"/>
      <c r="GI42" s="782"/>
      <c r="GJ42" s="782"/>
      <c r="GK42" s="783"/>
      <c r="GL42" s="781"/>
      <c r="GM42" s="777"/>
      <c r="GN42" s="780"/>
      <c r="GO42" s="779"/>
      <c r="GP42" s="779"/>
      <c r="GQ42" s="776"/>
      <c r="GR42" s="777"/>
      <c r="GS42" s="781"/>
      <c r="GT42" s="778"/>
      <c r="GU42" s="782"/>
      <c r="GV42" s="782"/>
      <c r="GW42" s="783"/>
      <c r="GX42" s="781"/>
      <c r="GY42" s="777"/>
      <c r="GZ42" s="780"/>
      <c r="HA42" s="779"/>
      <c r="HB42" s="779"/>
      <c r="HC42" s="776"/>
      <c r="HD42" s="777"/>
      <c r="HE42" s="781"/>
      <c r="HF42" s="778"/>
      <c r="HG42" s="782"/>
      <c r="HH42" s="782"/>
      <c r="HI42" s="783"/>
      <c r="HJ42" s="781"/>
      <c r="HK42" s="777"/>
      <c r="HL42" s="780"/>
      <c r="HM42" s="779"/>
      <c r="HN42" s="779"/>
      <c r="HO42" s="776"/>
      <c r="HP42" s="777"/>
      <c r="HQ42" s="781"/>
      <c r="HR42" s="778"/>
      <c r="HS42" s="782"/>
      <c r="HT42" s="782"/>
      <c r="HU42" s="783"/>
      <c r="HV42" s="781"/>
      <c r="HW42" s="777"/>
      <c r="HX42" s="780"/>
      <c r="HY42" s="779"/>
      <c r="HZ42" s="779"/>
      <c r="IA42" s="776"/>
      <c r="IB42" s="777"/>
      <c r="IC42" s="781"/>
      <c r="ID42" s="778"/>
      <c r="IE42" s="779"/>
      <c r="IF42" s="779"/>
      <c r="IG42" s="783"/>
      <c r="IH42" s="781"/>
      <c r="II42" s="777"/>
      <c r="IJ42" s="780"/>
      <c r="IK42" s="779"/>
      <c r="IL42" s="779"/>
      <c r="IM42" s="776"/>
      <c r="IN42" s="777"/>
      <c r="IO42" s="781"/>
      <c r="IP42" s="778"/>
      <c r="IQ42" s="779"/>
      <c r="IR42" s="779"/>
      <c r="IS42" s="783"/>
      <c r="IT42" s="781"/>
      <c r="IU42" s="777"/>
      <c r="IV42" s="780"/>
      <c r="IW42" s="779"/>
      <c r="IX42" s="779"/>
      <c r="IY42" s="776"/>
      <c r="IZ42" s="777"/>
      <c r="JA42" s="781"/>
      <c r="JB42" s="778"/>
      <c r="JC42" s="779"/>
      <c r="JD42" s="779"/>
      <c r="JE42" s="783"/>
      <c r="JF42" s="781"/>
      <c r="JG42" s="777"/>
      <c r="JH42" s="780"/>
      <c r="JI42" s="779"/>
      <c r="JJ42" s="779"/>
      <c r="JK42" s="776"/>
      <c r="JL42" s="777"/>
      <c r="JM42" s="781"/>
      <c r="JN42" s="778"/>
      <c r="JO42" s="782"/>
      <c r="JP42" s="782"/>
      <c r="JQ42" s="783"/>
      <c r="JR42" s="781"/>
      <c r="JS42" s="777"/>
      <c r="JT42" s="780"/>
      <c r="JU42" s="779"/>
      <c r="JV42" s="779"/>
      <c r="JW42" s="776"/>
      <c r="JX42" s="777"/>
      <c r="JY42" s="777"/>
      <c r="JZ42" s="780"/>
      <c r="KA42" s="782"/>
      <c r="KB42" s="782"/>
      <c r="KC42" s="776"/>
      <c r="KD42" s="777"/>
      <c r="KE42" s="777"/>
      <c r="KF42" s="780"/>
      <c r="KG42" s="782"/>
      <c r="KH42" s="782"/>
      <c r="KI42" s="776"/>
      <c r="KJ42" s="777"/>
      <c r="KK42" s="777"/>
      <c r="KL42" s="780"/>
      <c r="KM42" s="782"/>
      <c r="KN42" s="782"/>
      <c r="KO42" s="776"/>
      <c r="KP42" s="777"/>
      <c r="KQ42" s="777"/>
      <c r="KR42" s="780"/>
      <c r="KS42" s="779"/>
      <c r="KT42" s="779"/>
      <c r="KU42" s="776"/>
      <c r="KV42" s="777"/>
      <c r="KW42" s="777"/>
      <c r="KX42" s="780"/>
      <c r="KY42" s="782"/>
      <c r="KZ42" s="782"/>
      <c r="LA42" s="776"/>
      <c r="LB42" s="777"/>
      <c r="LC42" s="777"/>
      <c r="LD42" s="780"/>
      <c r="LE42" s="779"/>
      <c r="LF42" s="779"/>
      <c r="LG42" s="776"/>
      <c r="LH42" s="777"/>
      <c r="LI42" s="777"/>
      <c r="LJ42" s="780"/>
      <c r="LK42" s="779"/>
      <c r="LL42" s="779"/>
      <c r="LM42" s="776"/>
      <c r="LN42" s="777"/>
      <c r="LO42" s="777"/>
      <c r="LP42" s="780"/>
      <c r="LQ42" s="782"/>
      <c r="LR42" s="782"/>
      <c r="LS42" s="776"/>
      <c r="LT42" s="777"/>
      <c r="LU42" s="777"/>
      <c r="LV42" s="780"/>
      <c r="LW42" s="779"/>
      <c r="LX42" s="779"/>
      <c r="LY42" s="776"/>
      <c r="LZ42" s="777"/>
      <c r="MA42" s="777"/>
      <c r="MB42" s="780"/>
      <c r="MC42" s="782"/>
      <c r="MD42" s="782"/>
      <c r="ME42" s="776"/>
      <c r="MF42" s="777"/>
      <c r="MG42" s="777"/>
      <c r="MH42" s="780"/>
      <c r="MI42" s="782"/>
      <c r="MJ42" s="782"/>
      <c r="MK42" s="776"/>
      <c r="ML42" s="777"/>
      <c r="MM42" s="777"/>
      <c r="MN42" s="780"/>
      <c r="MO42" s="782"/>
      <c r="MP42" s="782"/>
      <c r="MQ42" s="776"/>
      <c r="MR42" s="777"/>
      <c r="MS42" s="777"/>
      <c r="MT42" s="780"/>
      <c r="MU42" s="779"/>
      <c r="MV42" s="779"/>
      <c r="MW42" s="776"/>
      <c r="MX42" s="777"/>
      <c r="MY42" s="777"/>
      <c r="MZ42" s="780"/>
      <c r="NA42" s="779"/>
      <c r="NB42" s="779"/>
      <c r="NC42" s="776"/>
      <c r="ND42" s="777"/>
      <c r="NE42" s="777"/>
      <c r="NF42" s="780"/>
      <c r="NG42" s="779"/>
      <c r="NH42" s="779"/>
      <c r="NI42" s="776"/>
      <c r="NJ42" s="777"/>
      <c r="NK42" s="777"/>
      <c r="NL42" s="780"/>
      <c r="NM42" s="782"/>
      <c r="NN42" s="782"/>
      <c r="NO42" s="776"/>
      <c r="NP42" s="777"/>
      <c r="NQ42" s="777"/>
      <c r="NR42" s="780"/>
      <c r="NS42" s="776"/>
      <c r="NT42" s="777"/>
      <c r="NU42" s="777"/>
      <c r="NV42" s="780"/>
      <c r="NW42" s="776"/>
      <c r="NX42" s="777"/>
      <c r="NY42" s="777"/>
      <c r="NZ42" s="792"/>
      <c r="OA42" s="776"/>
      <c r="OB42" s="777"/>
      <c r="OC42" s="777"/>
      <c r="OD42" s="780"/>
      <c r="OE42" s="776"/>
      <c r="OF42" s="777"/>
      <c r="OG42" s="777"/>
      <c r="OH42" s="780"/>
      <c r="OI42" s="776"/>
      <c r="OJ42" s="777"/>
      <c r="OK42" s="777"/>
      <c r="OL42" s="780"/>
      <c r="OM42" s="776"/>
      <c r="ON42" s="777"/>
      <c r="OO42" s="777"/>
      <c r="OP42" s="780"/>
      <c r="OQ42" s="776"/>
      <c r="OR42" s="777"/>
      <c r="OS42" s="777"/>
      <c r="OT42" s="780"/>
      <c r="OU42" s="776"/>
      <c r="OV42" s="777"/>
      <c r="OW42" s="777"/>
      <c r="OX42" s="780"/>
      <c r="OY42" s="776"/>
      <c r="OZ42" s="777"/>
      <c r="PA42" s="777"/>
      <c r="PB42" s="780"/>
      <c r="PC42" s="776"/>
      <c r="PD42" s="777"/>
      <c r="PE42" s="777"/>
      <c r="PF42" s="780"/>
    </row>
    <row r="43" spans="1:424" ht="15" hidden="1" customHeight="1" x14ac:dyDescent="0.25">
      <c r="A43" s="769"/>
      <c r="B43" s="769"/>
      <c r="C43" s="769"/>
      <c r="D43" s="770"/>
      <c r="E43" s="769"/>
      <c r="F43" s="769"/>
      <c r="G43" s="769"/>
      <c r="H43" s="769"/>
      <c r="I43" s="769"/>
      <c r="J43" s="769"/>
      <c r="K43" s="771"/>
      <c r="L43" s="769"/>
      <c r="M43" s="769"/>
      <c r="N43" s="769"/>
      <c r="O43" s="769"/>
      <c r="P43" s="769"/>
      <c r="Q43" s="769"/>
      <c r="R43" s="769"/>
      <c r="S43" s="769"/>
      <c r="T43" s="816"/>
      <c r="U43" s="816"/>
      <c r="V43" s="816"/>
      <c r="W43" s="816"/>
      <c r="X43" s="769"/>
      <c r="Y43" s="769">
        <f>IF(AND(AJ43="",AK43="",AL43="",AN43="",AO43="",OR(AP43="",AP43=Dropdown!$AM$12,AP43=Dropdown!$AM$11)),1,0)</f>
        <v>1</v>
      </c>
      <c r="Z43" s="769">
        <f t="shared" si="3"/>
        <v>0</v>
      </c>
      <c r="AA43" s="769">
        <f t="shared" si="4"/>
        <v>1</v>
      </c>
      <c r="AB43" s="769">
        <f t="shared" si="5"/>
        <v>0</v>
      </c>
      <c r="AC43" s="769"/>
      <c r="AD43" s="923" t="s">
        <v>553</v>
      </c>
      <c r="AE43" s="925" t="s">
        <v>633</v>
      </c>
      <c r="AF43" s="773" t="str">
        <f>VLOOKUP(AG43,Dropdown!$N$3:$R$62,2,FALSE)</f>
        <v>WCE</v>
      </c>
      <c r="AG43" s="925" t="s">
        <v>303</v>
      </c>
      <c r="AH43" s="773" t="str">
        <f>IF(AG43&lt;&gt;"",VLOOKUP(AG43,Dropdown!$N$3:$R$62,3,FALSE),IF(AF43&lt;&gt;"",VLOOKUP(AF43,Dropdown!$N$3:$R$62,3,FALSE),IF(AE43&lt;&gt;"",VLOOKUP(AE43,Dropdown!$N$3:$R$62,3,FALSE),"")))</f>
        <v>HI</v>
      </c>
      <c r="AI43" s="773" t="str">
        <f>IF(AG43&lt;&gt;"",VLOOKUP(AG43,Dropdown!$N$3:$R$62,5,FALSE),IF(AF43&lt;&gt;"",VLOOKUP(AF43,Dropdown!$N$3:$R$62,5,FALSE),IF(AE43&lt;&gt;"",VLOOKUP(AE43,Dropdown!$N$3:$R$62,5,FALSE),"")))</f>
        <v>Moderate</v>
      </c>
      <c r="AJ43" s="773"/>
      <c r="AK43" s="773"/>
      <c r="AL43" s="773"/>
      <c r="AM43" s="773"/>
      <c r="AN43" s="773"/>
      <c r="AO43" s="773"/>
      <c r="AP43" s="773"/>
      <c r="AQ43" s="769"/>
      <c r="AR43" s="971" t="s">
        <v>924</v>
      </c>
      <c r="AS43" s="926">
        <v>68</v>
      </c>
      <c r="AT43" s="769"/>
      <c r="AU43" s="769"/>
      <c r="AV43" s="775"/>
      <c r="AW43" s="776"/>
      <c r="AX43" s="777"/>
      <c r="AY43" s="777"/>
      <c r="AZ43" s="778"/>
      <c r="BA43" s="779"/>
      <c r="BB43" s="779"/>
      <c r="BC43" s="776"/>
      <c r="BD43" s="777"/>
      <c r="BE43" s="777"/>
      <c r="BF43" s="780"/>
      <c r="BG43" s="779"/>
      <c r="BH43" s="779"/>
      <c r="BI43" s="776"/>
      <c r="BJ43" s="777"/>
      <c r="BK43" s="777"/>
      <c r="BL43" s="780"/>
      <c r="BM43" s="779"/>
      <c r="BN43" s="779"/>
      <c r="BO43" s="776"/>
      <c r="BP43" s="777"/>
      <c r="BQ43" s="777"/>
      <c r="BR43" s="780"/>
      <c r="BS43" s="779"/>
      <c r="BT43" s="779"/>
      <c r="BU43" s="776"/>
      <c r="BV43" s="777"/>
      <c r="BW43" s="777"/>
      <c r="BX43" s="780"/>
      <c r="BY43" s="779"/>
      <c r="BZ43" s="779"/>
      <c r="CA43" s="776"/>
      <c r="CB43" s="777"/>
      <c r="CC43" s="777"/>
      <c r="CD43" s="780"/>
      <c r="CE43" s="779"/>
      <c r="CF43" s="779"/>
      <c r="CG43" s="776"/>
      <c r="CH43" s="777"/>
      <c r="CI43" s="777"/>
      <c r="CJ43" s="780"/>
      <c r="CK43" s="779"/>
      <c r="CL43" s="779"/>
      <c r="CM43" s="776"/>
      <c r="CN43" s="777"/>
      <c r="CO43" s="777"/>
      <c r="CP43" s="780"/>
      <c r="CQ43" s="779"/>
      <c r="CR43" s="779"/>
      <c r="CS43" s="776"/>
      <c r="CT43" s="777"/>
      <c r="CU43" s="777"/>
      <c r="CV43" s="780"/>
      <c r="CW43" s="779"/>
      <c r="CX43" s="779"/>
      <c r="CY43" s="776"/>
      <c r="CZ43" s="777"/>
      <c r="DA43" s="781"/>
      <c r="DB43" s="778"/>
      <c r="DC43" s="782"/>
      <c r="DD43" s="782"/>
      <c r="DE43" s="783"/>
      <c r="DF43" s="781"/>
      <c r="DG43" s="777"/>
      <c r="DH43" s="780"/>
      <c r="DI43" s="779"/>
      <c r="DJ43" s="779"/>
      <c r="DK43" s="776"/>
      <c r="DL43" s="777"/>
      <c r="DM43" s="781"/>
      <c r="DN43" s="778"/>
      <c r="DO43" s="782"/>
      <c r="DP43" s="782"/>
      <c r="DQ43" s="784"/>
      <c r="DR43" s="785"/>
      <c r="DS43" s="786">
        <v>60</v>
      </c>
      <c r="DT43" s="787"/>
      <c r="DU43" s="788"/>
      <c r="DV43" s="788"/>
      <c r="DW43" s="789"/>
      <c r="DX43" s="786"/>
      <c r="DY43" s="785"/>
      <c r="DZ43" s="790"/>
      <c r="EA43" s="791"/>
      <c r="EB43" s="791"/>
      <c r="EC43" s="784"/>
      <c r="ED43" s="785"/>
      <c r="EE43" s="786"/>
      <c r="EF43" s="787"/>
      <c r="EG43" s="788"/>
      <c r="EH43" s="788"/>
      <c r="EI43" s="789"/>
      <c r="EJ43" s="786"/>
      <c r="EK43" s="785"/>
      <c r="EL43" s="790"/>
      <c r="EM43" s="791"/>
      <c r="EN43" s="791"/>
      <c r="EO43" s="784"/>
      <c r="EP43" s="785"/>
      <c r="EQ43" s="786"/>
      <c r="ER43" s="787"/>
      <c r="ES43" s="788"/>
      <c r="ET43" s="788"/>
      <c r="EU43" s="789"/>
      <c r="EV43" s="786"/>
      <c r="EW43" s="785"/>
      <c r="EX43" s="790"/>
      <c r="EY43" s="791"/>
      <c r="EZ43" s="791"/>
      <c r="FA43" s="784"/>
      <c r="FB43" s="785"/>
      <c r="FC43" s="786"/>
      <c r="FD43" s="787"/>
      <c r="FE43" s="788"/>
      <c r="FF43" s="788"/>
      <c r="FG43" s="789"/>
      <c r="FH43" s="786"/>
      <c r="FI43" s="785"/>
      <c r="FJ43" s="790"/>
      <c r="FK43" s="791"/>
      <c r="FL43" s="791"/>
      <c r="FM43" s="784"/>
      <c r="FN43" s="785"/>
      <c r="FO43" s="786"/>
      <c r="FP43" s="787"/>
      <c r="FQ43" s="788"/>
      <c r="FR43" s="788"/>
      <c r="FS43" s="776"/>
      <c r="FT43" s="777"/>
      <c r="FU43" s="781"/>
      <c r="FV43" s="778"/>
      <c r="FW43" s="779"/>
      <c r="FX43" s="779"/>
      <c r="FY43" s="783"/>
      <c r="FZ43" s="781"/>
      <c r="GA43" s="777"/>
      <c r="GB43" s="780"/>
      <c r="GC43" s="779"/>
      <c r="GD43" s="779"/>
      <c r="GE43" s="776"/>
      <c r="GF43" s="777"/>
      <c r="GG43" s="781"/>
      <c r="GH43" s="778"/>
      <c r="GI43" s="782"/>
      <c r="GJ43" s="782"/>
      <c r="GK43" s="783"/>
      <c r="GL43" s="781"/>
      <c r="GM43" s="777"/>
      <c r="GN43" s="780"/>
      <c r="GO43" s="779"/>
      <c r="GP43" s="779"/>
      <c r="GQ43" s="776"/>
      <c r="GR43" s="777"/>
      <c r="GS43" s="781"/>
      <c r="GT43" s="778"/>
      <c r="GU43" s="782"/>
      <c r="GV43" s="782"/>
      <c r="GW43" s="783"/>
      <c r="GX43" s="781"/>
      <c r="GY43" s="777"/>
      <c r="GZ43" s="780"/>
      <c r="HA43" s="779"/>
      <c r="HB43" s="779"/>
      <c r="HC43" s="776"/>
      <c r="HD43" s="777"/>
      <c r="HE43" s="781"/>
      <c r="HF43" s="778"/>
      <c r="HG43" s="782"/>
      <c r="HH43" s="782"/>
      <c r="HI43" s="783"/>
      <c r="HJ43" s="781"/>
      <c r="HK43" s="777"/>
      <c r="HL43" s="780"/>
      <c r="HM43" s="779"/>
      <c r="HN43" s="779"/>
      <c r="HO43" s="776"/>
      <c r="HP43" s="777"/>
      <c r="HQ43" s="781"/>
      <c r="HR43" s="778"/>
      <c r="HS43" s="782"/>
      <c r="HT43" s="782"/>
      <c r="HU43" s="783"/>
      <c r="HV43" s="781"/>
      <c r="HW43" s="777">
        <v>15</v>
      </c>
      <c r="HX43" s="780"/>
      <c r="HY43" s="779"/>
      <c r="HZ43" s="779"/>
      <c r="IA43" s="776"/>
      <c r="IB43" s="777"/>
      <c r="IC43" s="781">
        <v>190</v>
      </c>
      <c r="ID43" s="778"/>
      <c r="IE43" s="779"/>
      <c r="IF43" s="779"/>
      <c r="IG43" s="783"/>
      <c r="IH43" s="781"/>
      <c r="II43" s="777">
        <v>125</v>
      </c>
      <c r="IJ43" s="780"/>
      <c r="IK43" s="779"/>
      <c r="IL43" s="779"/>
      <c r="IM43" s="776"/>
      <c r="IN43" s="777"/>
      <c r="IO43" s="781"/>
      <c r="IP43" s="778"/>
      <c r="IQ43" s="779"/>
      <c r="IR43" s="779"/>
      <c r="IS43" s="783"/>
      <c r="IT43" s="781"/>
      <c r="IU43" s="777"/>
      <c r="IV43" s="780"/>
      <c r="IW43" s="779"/>
      <c r="IX43" s="779"/>
      <c r="IY43" s="776"/>
      <c r="IZ43" s="777"/>
      <c r="JA43" s="781"/>
      <c r="JB43" s="778"/>
      <c r="JC43" s="779"/>
      <c r="JD43" s="779"/>
      <c r="JE43" s="783"/>
      <c r="JF43" s="781"/>
      <c r="JG43" s="777"/>
      <c r="JH43" s="780"/>
      <c r="JI43" s="779"/>
      <c r="JJ43" s="779"/>
      <c r="JK43" s="776"/>
      <c r="JL43" s="777"/>
      <c r="JM43" s="781"/>
      <c r="JN43" s="778"/>
      <c r="JO43" s="782"/>
      <c r="JP43" s="782"/>
      <c r="JQ43" s="783"/>
      <c r="JR43" s="781"/>
      <c r="JS43" s="777"/>
      <c r="JT43" s="780"/>
      <c r="JU43" s="779"/>
      <c r="JV43" s="779"/>
      <c r="JW43" s="776"/>
      <c r="JX43" s="777"/>
      <c r="JY43" s="777"/>
      <c r="JZ43" s="780"/>
      <c r="KA43" s="782"/>
      <c r="KB43" s="782"/>
      <c r="KC43" s="776"/>
      <c r="KD43" s="777"/>
      <c r="KE43" s="777"/>
      <c r="KF43" s="780"/>
      <c r="KG43" s="782"/>
      <c r="KH43" s="782"/>
      <c r="KI43" s="776"/>
      <c r="KJ43" s="777"/>
      <c r="KK43" s="777"/>
      <c r="KL43" s="780"/>
      <c r="KM43" s="782"/>
      <c r="KN43" s="782"/>
      <c r="KO43" s="776"/>
      <c r="KP43" s="777"/>
      <c r="KQ43" s="777"/>
      <c r="KR43" s="780"/>
      <c r="KS43" s="779"/>
      <c r="KT43" s="779"/>
      <c r="KU43" s="776"/>
      <c r="KV43" s="777"/>
      <c r="KW43" s="777"/>
      <c r="KX43" s="780"/>
      <c r="KY43" s="782"/>
      <c r="KZ43" s="782"/>
      <c r="LA43" s="776"/>
      <c r="LB43" s="777"/>
      <c r="LC43" s="777"/>
      <c r="LD43" s="780"/>
      <c r="LE43" s="779"/>
      <c r="LF43" s="779"/>
      <c r="LG43" s="776"/>
      <c r="LH43" s="777"/>
      <c r="LI43" s="777"/>
      <c r="LJ43" s="780"/>
      <c r="LK43" s="779"/>
      <c r="LL43" s="779"/>
      <c r="LM43" s="776"/>
      <c r="LN43" s="777"/>
      <c r="LO43" s="777"/>
      <c r="LP43" s="780"/>
      <c r="LQ43" s="782"/>
      <c r="LR43" s="782"/>
      <c r="LS43" s="776"/>
      <c r="LT43" s="777"/>
      <c r="LU43" s="777"/>
      <c r="LV43" s="780"/>
      <c r="LW43" s="779"/>
      <c r="LX43" s="779"/>
      <c r="LY43" s="776"/>
      <c r="LZ43" s="777"/>
      <c r="MA43" s="777"/>
      <c r="MB43" s="780"/>
      <c r="MC43" s="782"/>
      <c r="MD43" s="782"/>
      <c r="ME43" s="776"/>
      <c r="MF43" s="777"/>
      <c r="MG43" s="777"/>
      <c r="MH43" s="780"/>
      <c r="MI43" s="782"/>
      <c r="MJ43" s="782"/>
      <c r="MK43" s="776"/>
      <c r="ML43" s="777"/>
      <c r="MM43" s="777"/>
      <c r="MN43" s="780"/>
      <c r="MO43" s="782"/>
      <c r="MP43" s="782"/>
      <c r="MQ43" s="776"/>
      <c r="MR43" s="777"/>
      <c r="MS43" s="777"/>
      <c r="MT43" s="780"/>
      <c r="MU43" s="779"/>
      <c r="MV43" s="779"/>
      <c r="MW43" s="776"/>
      <c r="MX43" s="777"/>
      <c r="MY43" s="777"/>
      <c r="MZ43" s="780"/>
      <c r="NA43" s="779"/>
      <c r="NB43" s="779"/>
      <c r="NC43" s="776"/>
      <c r="ND43" s="777"/>
      <c r="NE43" s="777"/>
      <c r="NF43" s="780"/>
      <c r="NG43" s="779"/>
      <c r="NH43" s="779"/>
      <c r="NI43" s="776"/>
      <c r="NJ43" s="777"/>
      <c r="NK43" s="777"/>
      <c r="NL43" s="780"/>
      <c r="NM43" s="782"/>
      <c r="NN43" s="782"/>
      <c r="NO43" s="776"/>
      <c r="NP43" s="777"/>
      <c r="NQ43" s="777"/>
      <c r="NR43" s="780"/>
      <c r="NS43" s="776"/>
      <c r="NT43" s="777"/>
      <c r="NU43" s="777"/>
      <c r="NV43" s="780"/>
      <c r="NW43" s="776"/>
      <c r="NX43" s="777"/>
      <c r="NY43" s="777"/>
      <c r="NZ43" s="792"/>
      <c r="OA43" s="776"/>
      <c r="OB43" s="777"/>
      <c r="OC43" s="777"/>
      <c r="OD43" s="780"/>
      <c r="OE43" s="776"/>
      <c r="OF43" s="777"/>
      <c r="OG43" s="777"/>
      <c r="OH43" s="780"/>
      <c r="OI43" s="776"/>
      <c r="OJ43" s="777"/>
      <c r="OK43" s="777"/>
      <c r="OL43" s="780"/>
      <c r="OM43" s="776"/>
      <c r="ON43" s="777"/>
      <c r="OO43" s="777"/>
      <c r="OP43" s="780"/>
      <c r="OQ43" s="776"/>
      <c r="OR43" s="777"/>
      <c r="OS43" s="777"/>
      <c r="OT43" s="780"/>
      <c r="OU43" s="776"/>
      <c r="OV43" s="777"/>
      <c r="OW43" s="777"/>
      <c r="OX43" s="780"/>
      <c r="OY43" s="776"/>
      <c r="OZ43" s="777"/>
      <c r="PA43" s="777"/>
      <c r="PB43" s="780"/>
      <c r="PC43" s="776"/>
      <c r="PD43" s="777"/>
      <c r="PE43" s="777"/>
      <c r="PF43" s="780"/>
    </row>
    <row r="44" spans="1:424" ht="15" customHeight="1" x14ac:dyDescent="0.25">
      <c r="A44" s="769" t="s">
        <v>367</v>
      </c>
      <c r="B44" s="769" t="s">
        <v>50</v>
      </c>
      <c r="C44" s="769"/>
      <c r="D44" s="770"/>
      <c r="E44" s="769"/>
      <c r="F44" s="769"/>
      <c r="G44" s="769"/>
      <c r="H44" s="769"/>
      <c r="I44" s="769"/>
      <c r="J44" s="769"/>
      <c r="K44" s="771">
        <v>10000000</v>
      </c>
      <c r="L44" s="769" t="s">
        <v>79</v>
      </c>
      <c r="M44" s="769"/>
      <c r="N44" s="769"/>
      <c r="O44" s="769"/>
      <c r="P44" s="769"/>
      <c r="Q44" s="769"/>
      <c r="R44" s="769"/>
      <c r="S44" s="769"/>
      <c r="T44" s="816"/>
      <c r="U44" s="816"/>
      <c r="V44" s="816"/>
      <c r="W44" s="816"/>
      <c r="X44" s="769">
        <v>1</v>
      </c>
      <c r="Y44" s="769">
        <f>IF(AND(AJ44="",AK44="",AL44="",AN44="",AO44="",OR(AP44="",AP44=Dropdown!$AM$12,AP44=Dropdown!$AM$11)),1,0)</f>
        <v>0</v>
      </c>
      <c r="Z44" s="769">
        <f t="shared" si="3"/>
        <v>1</v>
      </c>
      <c r="AA44" s="769">
        <f t="shared" si="4"/>
        <v>0</v>
      </c>
      <c r="AB44" s="769">
        <f t="shared" si="5"/>
        <v>0</v>
      </c>
      <c r="AC44" s="769"/>
      <c r="AD44" s="772" t="str">
        <f>IF(OR(T44&lt;&gt;"",U44&lt;&gt;""),Dropdown!$A$4,IF(OR(V44&lt;&gt;"",W44&lt;&gt;""),Dropdown!$A$5,Dropdown!$A$3))</f>
        <v>Residential</v>
      </c>
      <c r="AE44" s="773" t="s">
        <v>633</v>
      </c>
      <c r="AF44" s="773" t="str">
        <f>VLOOKUP(AG44,Dropdown!$N$3:$R$62,2,FALSE)</f>
        <v>EAP</v>
      </c>
      <c r="AG44" s="773" t="s">
        <v>367</v>
      </c>
      <c r="AH44" s="773" t="str">
        <f>IF(AG44&lt;&gt;"",VLOOKUP(AG44,Dropdown!$N$3:$R$62,3,FALSE),IF(AF44&lt;&gt;"",VLOOKUP(AF44,Dropdown!$N$3:$R$62,3,FALSE),IF(AE44&lt;&gt;"",VLOOKUP(AE44,Dropdown!$N$3:$R$62,3,FALSE),"")))</f>
        <v>HI</v>
      </c>
      <c r="AI44" s="773" t="str">
        <f>IF(AG44&lt;&gt;"",VLOOKUP(AG44,Dropdown!$N$3:$R$62,5,FALSE),IF(AF44&lt;&gt;"",VLOOKUP(AF44,Dropdown!$N$3:$R$62,5,FALSE),IF(AE44&lt;&gt;"",VLOOKUP(AE44,Dropdown!$N$3:$R$62,5,FALSE),"")))</f>
        <v>Moderate</v>
      </c>
      <c r="AJ44" s="773"/>
      <c r="AK44" s="773"/>
      <c r="AL44" s="773" t="s">
        <v>79</v>
      </c>
      <c r="AM44" s="773"/>
      <c r="AN44" s="773"/>
      <c r="AO44" s="773"/>
      <c r="AP44" s="773" t="s">
        <v>553</v>
      </c>
      <c r="AQ44" s="769" t="s">
        <v>375</v>
      </c>
      <c r="AR44" s="946" t="s">
        <v>930</v>
      </c>
      <c r="AS44" s="774"/>
      <c r="AT44" s="769"/>
      <c r="AU44" s="769"/>
      <c r="AV44" s="775"/>
      <c r="AW44" s="776"/>
      <c r="AX44" s="777"/>
      <c r="AY44" s="777">
        <v>209</v>
      </c>
      <c r="AZ44" s="778"/>
      <c r="BA44" s="779"/>
      <c r="BB44" s="779"/>
      <c r="BC44" s="776"/>
      <c r="BD44" s="777"/>
      <c r="BE44" s="777"/>
      <c r="BF44" s="780"/>
      <c r="BG44" s="779"/>
      <c r="BH44" s="779"/>
      <c r="BI44" s="776"/>
      <c r="BJ44" s="777"/>
      <c r="BK44" s="777"/>
      <c r="BL44" s="780"/>
      <c r="BM44" s="779"/>
      <c r="BN44" s="779"/>
      <c r="BO44" s="776"/>
      <c r="BP44" s="777"/>
      <c r="BQ44" s="777"/>
      <c r="BR44" s="780"/>
      <c r="BS44" s="779"/>
      <c r="BT44" s="779"/>
      <c r="BU44" s="776"/>
      <c r="BV44" s="777"/>
      <c r="BW44" s="777"/>
      <c r="BX44" s="780"/>
      <c r="BY44" s="779"/>
      <c r="BZ44" s="779"/>
      <c r="CA44" s="776"/>
      <c r="CB44" s="777"/>
      <c r="CC44" s="777"/>
      <c r="CD44" s="780"/>
      <c r="CE44" s="779"/>
      <c r="CF44" s="779"/>
      <c r="CG44" s="776"/>
      <c r="CH44" s="777"/>
      <c r="CI44" s="777"/>
      <c r="CJ44" s="780"/>
      <c r="CK44" s="779"/>
      <c r="CL44" s="779"/>
      <c r="CM44" s="776"/>
      <c r="CN44" s="777"/>
      <c r="CO44" s="777"/>
      <c r="CP44" s="780"/>
      <c r="CQ44" s="779"/>
      <c r="CR44" s="779"/>
      <c r="CS44" s="776"/>
      <c r="CT44" s="777"/>
      <c r="CU44" s="777"/>
      <c r="CV44" s="780"/>
      <c r="CW44" s="779"/>
      <c r="CX44" s="779"/>
      <c r="CY44" s="776"/>
      <c r="CZ44" s="777"/>
      <c r="DA44" s="781"/>
      <c r="DB44" s="778"/>
      <c r="DC44" s="782"/>
      <c r="DD44" s="782"/>
      <c r="DE44" s="783"/>
      <c r="DF44" s="781"/>
      <c r="DG44" s="777"/>
      <c r="DH44" s="780"/>
      <c r="DI44" s="779"/>
      <c r="DJ44" s="779"/>
      <c r="DK44" s="776"/>
      <c r="DL44" s="777"/>
      <c r="DM44" s="781"/>
      <c r="DN44" s="778"/>
      <c r="DO44" s="782"/>
      <c r="DP44" s="782"/>
      <c r="DQ44" s="784"/>
      <c r="DR44" s="785"/>
      <c r="DS44" s="786"/>
      <c r="DT44" s="787"/>
      <c r="DU44" s="788"/>
      <c r="DV44" s="788"/>
      <c r="DW44" s="789"/>
      <c r="DX44" s="786"/>
      <c r="DY44" s="785"/>
      <c r="DZ44" s="790"/>
      <c r="EA44" s="791"/>
      <c r="EB44" s="791"/>
      <c r="EC44" s="784"/>
      <c r="ED44" s="785"/>
      <c r="EE44" s="786"/>
      <c r="EF44" s="787"/>
      <c r="EG44" s="788"/>
      <c r="EH44" s="788"/>
      <c r="EI44" s="789"/>
      <c r="EJ44" s="786"/>
      <c r="EK44" s="785"/>
      <c r="EL44" s="790"/>
      <c r="EM44" s="791"/>
      <c r="EN44" s="791"/>
      <c r="EO44" s="784"/>
      <c r="EP44" s="785"/>
      <c r="EQ44" s="786"/>
      <c r="ER44" s="787"/>
      <c r="ES44" s="788"/>
      <c r="ET44" s="788"/>
      <c r="EU44" s="789"/>
      <c r="EV44" s="786"/>
      <c r="EW44" s="785"/>
      <c r="EX44" s="790"/>
      <c r="EY44" s="791"/>
      <c r="EZ44" s="791"/>
      <c r="FA44" s="784"/>
      <c r="FB44" s="785"/>
      <c r="FC44" s="786"/>
      <c r="FD44" s="787"/>
      <c r="FE44" s="788"/>
      <c r="FF44" s="788"/>
      <c r="FG44" s="789"/>
      <c r="FH44" s="786"/>
      <c r="FI44" s="785"/>
      <c r="FJ44" s="790"/>
      <c r="FK44" s="791"/>
      <c r="FL44" s="791"/>
      <c r="FM44" s="784"/>
      <c r="FN44" s="785"/>
      <c r="FO44" s="786"/>
      <c r="FP44" s="787"/>
      <c r="FQ44" s="788"/>
      <c r="FR44" s="788"/>
      <c r="FS44" s="776"/>
      <c r="FT44" s="777"/>
      <c r="FU44" s="781"/>
      <c r="FV44" s="778"/>
      <c r="FW44" s="779"/>
      <c r="FX44" s="779"/>
      <c r="FY44" s="783"/>
      <c r="FZ44" s="781"/>
      <c r="GA44" s="777"/>
      <c r="GB44" s="780"/>
      <c r="GC44" s="779"/>
      <c r="GD44" s="779"/>
      <c r="GE44" s="776"/>
      <c r="GF44" s="777"/>
      <c r="GG44" s="781"/>
      <c r="GH44" s="778"/>
      <c r="GI44" s="782"/>
      <c r="GJ44" s="782"/>
      <c r="GK44" s="783"/>
      <c r="GL44" s="781"/>
      <c r="GM44" s="777"/>
      <c r="GN44" s="780"/>
      <c r="GO44" s="779"/>
      <c r="GP44" s="779"/>
      <c r="GQ44" s="776"/>
      <c r="GR44" s="777"/>
      <c r="GS44" s="781"/>
      <c r="GT44" s="778"/>
      <c r="GU44" s="782"/>
      <c r="GV44" s="782"/>
      <c r="GW44" s="783"/>
      <c r="GX44" s="781"/>
      <c r="GY44" s="777"/>
      <c r="GZ44" s="780"/>
      <c r="HA44" s="779"/>
      <c r="HB44" s="779"/>
      <c r="HC44" s="776"/>
      <c r="HD44" s="777"/>
      <c r="HE44" s="781"/>
      <c r="HF44" s="778"/>
      <c r="HG44" s="782"/>
      <c r="HH44" s="782"/>
      <c r="HI44" s="783"/>
      <c r="HJ44" s="781"/>
      <c r="HK44" s="777"/>
      <c r="HL44" s="780"/>
      <c r="HM44" s="779"/>
      <c r="HN44" s="779"/>
      <c r="HO44" s="776"/>
      <c r="HP44" s="777"/>
      <c r="HQ44" s="781"/>
      <c r="HR44" s="778"/>
      <c r="HS44" s="782"/>
      <c r="HT44" s="782"/>
      <c r="HU44" s="783"/>
      <c r="HV44" s="781"/>
      <c r="HW44" s="777"/>
      <c r="HX44" s="780"/>
      <c r="HY44" s="779"/>
      <c r="HZ44" s="779"/>
      <c r="IA44" s="776"/>
      <c r="IB44" s="777"/>
      <c r="IC44" s="781"/>
      <c r="ID44" s="778"/>
      <c r="IE44" s="779"/>
      <c r="IF44" s="779"/>
      <c r="IG44" s="783"/>
      <c r="IH44" s="781"/>
      <c r="II44" s="777"/>
      <c r="IJ44" s="780"/>
      <c r="IK44" s="779"/>
      <c r="IL44" s="779"/>
      <c r="IM44" s="776"/>
      <c r="IN44" s="777"/>
      <c r="IO44" s="781"/>
      <c r="IP44" s="778"/>
      <c r="IQ44" s="779"/>
      <c r="IR44" s="779"/>
      <c r="IS44" s="783"/>
      <c r="IT44" s="781"/>
      <c r="IU44" s="777"/>
      <c r="IV44" s="780"/>
      <c r="IW44" s="779"/>
      <c r="IX44" s="779"/>
      <c r="IY44" s="776"/>
      <c r="IZ44" s="777"/>
      <c r="JA44" s="781"/>
      <c r="JB44" s="778"/>
      <c r="JC44" s="779"/>
      <c r="JD44" s="779"/>
      <c r="JE44" s="783"/>
      <c r="JF44" s="781"/>
      <c r="JG44" s="777"/>
      <c r="JH44" s="780"/>
      <c r="JI44" s="779"/>
      <c r="JJ44" s="779"/>
      <c r="JK44" s="776"/>
      <c r="JL44" s="777"/>
      <c r="JM44" s="781"/>
      <c r="JN44" s="778"/>
      <c r="JO44" s="782"/>
      <c r="JP44" s="782"/>
      <c r="JQ44" s="783"/>
      <c r="JR44" s="781"/>
      <c r="JS44" s="777"/>
      <c r="JT44" s="780"/>
      <c r="JU44" s="779"/>
      <c r="JV44" s="779"/>
      <c r="JW44" s="776"/>
      <c r="JX44" s="777"/>
      <c r="JY44" s="777"/>
      <c r="JZ44" s="780"/>
      <c r="KA44" s="782"/>
      <c r="KB44" s="782"/>
      <c r="KC44" s="776"/>
      <c r="KD44" s="777"/>
      <c r="KE44" s="777"/>
      <c r="KF44" s="780"/>
      <c r="KG44" s="782"/>
      <c r="KH44" s="782"/>
      <c r="KI44" s="776"/>
      <c r="KJ44" s="777"/>
      <c r="KK44" s="777"/>
      <c r="KL44" s="780"/>
      <c r="KM44" s="782"/>
      <c r="KN44" s="782"/>
      <c r="KO44" s="776"/>
      <c r="KP44" s="777"/>
      <c r="KQ44" s="777"/>
      <c r="KR44" s="780"/>
      <c r="KS44" s="779"/>
      <c r="KT44" s="779"/>
      <c r="KU44" s="776"/>
      <c r="KV44" s="777"/>
      <c r="KW44" s="777"/>
      <c r="KX44" s="780"/>
      <c r="KY44" s="782"/>
      <c r="KZ44" s="782"/>
      <c r="LA44" s="776"/>
      <c r="LB44" s="777"/>
      <c r="LC44" s="777"/>
      <c r="LD44" s="780"/>
      <c r="LE44" s="779"/>
      <c r="LF44" s="779"/>
      <c r="LG44" s="776"/>
      <c r="LH44" s="777"/>
      <c r="LI44" s="777"/>
      <c r="LJ44" s="780"/>
      <c r="LK44" s="779"/>
      <c r="LL44" s="779"/>
      <c r="LM44" s="776"/>
      <c r="LN44" s="777"/>
      <c r="LO44" s="777"/>
      <c r="LP44" s="780"/>
      <c r="LQ44" s="782"/>
      <c r="LR44" s="782"/>
      <c r="LS44" s="776"/>
      <c r="LT44" s="777"/>
      <c r="LU44" s="777"/>
      <c r="LV44" s="780"/>
      <c r="LW44" s="779"/>
      <c r="LX44" s="779"/>
      <c r="LY44" s="776"/>
      <c r="LZ44" s="777"/>
      <c r="MA44" s="777"/>
      <c r="MB44" s="780"/>
      <c r="MC44" s="782"/>
      <c r="MD44" s="782"/>
      <c r="ME44" s="776"/>
      <c r="MF44" s="777"/>
      <c r="MG44" s="777"/>
      <c r="MH44" s="780"/>
      <c r="MI44" s="782"/>
      <c r="MJ44" s="782"/>
      <c r="MK44" s="776"/>
      <c r="ML44" s="777"/>
      <c r="MM44" s="777"/>
      <c r="MN44" s="780"/>
      <c r="MO44" s="782"/>
      <c r="MP44" s="782"/>
      <c r="MQ44" s="776"/>
      <c r="MR44" s="777"/>
      <c r="MS44" s="777"/>
      <c r="MT44" s="780"/>
      <c r="MU44" s="779"/>
      <c r="MV44" s="779"/>
      <c r="MW44" s="776"/>
      <c r="MX44" s="777"/>
      <c r="MY44" s="777"/>
      <c r="MZ44" s="780"/>
      <c r="NA44" s="779"/>
      <c r="NB44" s="779"/>
      <c r="NC44" s="776"/>
      <c r="ND44" s="777"/>
      <c r="NE44" s="777"/>
      <c r="NF44" s="780"/>
      <c r="NG44" s="779"/>
      <c r="NH44" s="779"/>
      <c r="NI44" s="776"/>
      <c r="NJ44" s="777"/>
      <c r="NK44" s="777"/>
      <c r="NL44" s="780"/>
      <c r="NM44" s="782"/>
      <c r="NN44" s="782"/>
      <c r="NO44" s="776"/>
      <c r="NP44" s="777"/>
      <c r="NQ44" s="777"/>
      <c r="NR44" s="780"/>
      <c r="NS44" s="776"/>
      <c r="NT44" s="777"/>
      <c r="NU44" s="777"/>
      <c r="NV44" s="780"/>
      <c r="NW44" s="776"/>
      <c r="NX44" s="777"/>
      <c r="NY44" s="777"/>
      <c r="NZ44" s="792"/>
      <c r="OA44" s="776"/>
      <c r="OB44" s="777"/>
      <c r="OC44" s="777"/>
      <c r="OD44" s="780"/>
      <c r="OE44" s="776"/>
      <c r="OF44" s="777"/>
      <c r="OG44" s="777"/>
      <c r="OH44" s="780"/>
      <c r="OI44" s="776"/>
      <c r="OJ44" s="777"/>
      <c r="OK44" s="777"/>
      <c r="OL44" s="780"/>
      <c r="OM44" s="776"/>
      <c r="ON44" s="777"/>
      <c r="OO44" s="777"/>
      <c r="OP44" s="780"/>
      <c r="OQ44" s="776"/>
      <c r="OR44" s="777"/>
      <c r="OS44" s="777"/>
      <c r="OT44" s="780"/>
      <c r="OU44" s="776"/>
      <c r="OV44" s="777"/>
      <c r="OW44" s="777"/>
      <c r="OX44" s="780"/>
      <c r="OY44" s="776"/>
      <c r="OZ44" s="777"/>
      <c r="PA44" s="777"/>
      <c r="PB44" s="780"/>
      <c r="PC44" s="776"/>
      <c r="PD44" s="777"/>
      <c r="PE44" s="777"/>
      <c r="PF44" s="780"/>
    </row>
    <row r="45" spans="1:424" ht="15" hidden="1" customHeight="1" x14ac:dyDescent="0.25">
      <c r="A45" s="769" t="s">
        <v>241</v>
      </c>
      <c r="B45" s="769" t="s">
        <v>45</v>
      </c>
      <c r="C45" s="769"/>
      <c r="D45" s="770"/>
      <c r="E45" s="769"/>
      <c r="F45" s="769"/>
      <c r="G45" s="769"/>
      <c r="H45" s="769"/>
      <c r="I45" s="769"/>
      <c r="J45" s="769"/>
      <c r="K45" s="771">
        <v>6000000</v>
      </c>
      <c r="L45" s="769" t="s">
        <v>79</v>
      </c>
      <c r="M45" s="769"/>
      <c r="N45" s="769"/>
      <c r="O45" s="769"/>
      <c r="P45" s="769"/>
      <c r="Q45" s="769"/>
      <c r="R45" s="769"/>
      <c r="S45" s="769"/>
      <c r="T45" s="816"/>
      <c r="U45" s="816"/>
      <c r="V45" s="816"/>
      <c r="W45" s="816"/>
      <c r="X45" s="769">
        <v>1</v>
      </c>
      <c r="Y45" s="769">
        <f>IF(AND(AJ45="",AK45="",AL45="",AN45="",AO45="",OR(AP45="",AP45=Dropdown!$AM$12,AP45=Dropdown!$AM$11)),1,0)</f>
        <v>0</v>
      </c>
      <c r="Z45" s="769">
        <f t="shared" si="3"/>
        <v>1</v>
      </c>
      <c r="AA45" s="769">
        <f t="shared" si="4"/>
        <v>0</v>
      </c>
      <c r="AB45" s="769">
        <f t="shared" si="5"/>
        <v>0</v>
      </c>
      <c r="AC45" s="769"/>
      <c r="AD45" s="772" t="str">
        <f>IF(OR(T45&lt;&gt;"",U45&lt;&gt;""),Dropdown!$A$4,IF(OR(V45&lt;&gt;"",W45&lt;&gt;""),Dropdown!$A$5,Dropdown!$A$3))</f>
        <v>Residential</v>
      </c>
      <c r="AE45" s="773" t="s">
        <v>343</v>
      </c>
      <c r="AF45" s="773" t="str">
        <f>VLOOKUP(AG45,Dropdown!$N$3:$R$62,2,FALSE)</f>
        <v>EAP</v>
      </c>
      <c r="AG45" s="773" t="s">
        <v>241</v>
      </c>
      <c r="AH45" s="773" t="str">
        <f>IF(AG45&lt;&gt;"",VLOOKUP(AG45,Dropdown!$N$3:$R$62,3,FALSE),IF(AF45&lt;&gt;"",VLOOKUP(AF45,Dropdown!$N$3:$R$62,3,FALSE),IF(AE45&lt;&gt;"",VLOOKUP(AE45,Dropdown!$N$3:$R$62,3,FALSE),"")))</f>
        <v>LMI</v>
      </c>
      <c r="AI45" s="773" t="str">
        <f>IF(AG45&lt;&gt;"",VLOOKUP(AG45,Dropdown!$N$3:$R$62,5,FALSE),IF(AF45&lt;&gt;"",VLOOKUP(AF45,Dropdown!$N$3:$R$62,5,FALSE),IF(AE45&lt;&gt;"",VLOOKUP(AE45,Dropdown!$N$3:$R$62,5,FALSE),"")))</f>
        <v>Tropical</v>
      </c>
      <c r="AJ45" s="773"/>
      <c r="AK45" s="773"/>
      <c r="AL45" s="773" t="s">
        <v>79</v>
      </c>
      <c r="AM45" s="773"/>
      <c r="AN45" s="773"/>
      <c r="AO45" s="773"/>
      <c r="AP45" s="773" t="s">
        <v>423</v>
      </c>
      <c r="AQ45" s="769" t="s">
        <v>371</v>
      </c>
      <c r="AR45" s="1" t="s">
        <v>930</v>
      </c>
      <c r="AS45" s="774"/>
      <c r="AT45" s="769"/>
      <c r="AU45" s="769"/>
      <c r="AV45" s="775"/>
      <c r="AW45" s="776"/>
      <c r="AX45" s="777"/>
      <c r="AY45" s="777">
        <v>95</v>
      </c>
      <c r="AZ45" s="778"/>
      <c r="BA45" s="779"/>
      <c r="BB45" s="779"/>
      <c r="BC45" s="776"/>
      <c r="BD45" s="777"/>
      <c r="BE45" s="777"/>
      <c r="BF45" s="780"/>
      <c r="BG45" s="779"/>
      <c r="BH45" s="779"/>
      <c r="BI45" s="776"/>
      <c r="BJ45" s="777"/>
      <c r="BK45" s="777"/>
      <c r="BL45" s="780"/>
      <c r="BM45" s="779"/>
      <c r="BN45" s="779"/>
      <c r="BO45" s="776"/>
      <c r="BP45" s="777"/>
      <c r="BQ45" s="777"/>
      <c r="BR45" s="780"/>
      <c r="BS45" s="779"/>
      <c r="BT45" s="779"/>
      <c r="BU45" s="776"/>
      <c r="BV45" s="777"/>
      <c r="BW45" s="777"/>
      <c r="BX45" s="780"/>
      <c r="BY45" s="779"/>
      <c r="BZ45" s="779"/>
      <c r="CA45" s="776"/>
      <c r="CB45" s="777"/>
      <c r="CC45" s="777"/>
      <c r="CD45" s="780"/>
      <c r="CE45" s="779"/>
      <c r="CF45" s="779"/>
      <c r="CG45" s="776"/>
      <c r="CH45" s="777"/>
      <c r="CI45" s="777"/>
      <c r="CJ45" s="780"/>
      <c r="CK45" s="779"/>
      <c r="CL45" s="779"/>
      <c r="CM45" s="776"/>
      <c r="CN45" s="777"/>
      <c r="CO45" s="777"/>
      <c r="CP45" s="780"/>
      <c r="CQ45" s="779"/>
      <c r="CR45" s="779"/>
      <c r="CS45" s="776"/>
      <c r="CT45" s="777"/>
      <c r="CU45" s="777"/>
      <c r="CV45" s="780"/>
      <c r="CW45" s="779"/>
      <c r="CX45" s="779"/>
      <c r="CY45" s="776"/>
      <c r="CZ45" s="777"/>
      <c r="DA45" s="781"/>
      <c r="DB45" s="778"/>
      <c r="DC45" s="782"/>
      <c r="DD45" s="782"/>
      <c r="DE45" s="783"/>
      <c r="DF45" s="781"/>
      <c r="DG45" s="777"/>
      <c r="DH45" s="780"/>
      <c r="DI45" s="779"/>
      <c r="DJ45" s="779"/>
      <c r="DK45" s="776"/>
      <c r="DL45" s="777"/>
      <c r="DM45" s="781"/>
      <c r="DN45" s="778"/>
      <c r="DO45" s="782"/>
      <c r="DP45" s="782"/>
      <c r="DQ45" s="784"/>
      <c r="DR45" s="785"/>
      <c r="DS45" s="786"/>
      <c r="DT45" s="787"/>
      <c r="DU45" s="788"/>
      <c r="DV45" s="788"/>
      <c r="DW45" s="789"/>
      <c r="DX45" s="786"/>
      <c r="DY45" s="785"/>
      <c r="DZ45" s="790"/>
      <c r="EA45" s="791"/>
      <c r="EB45" s="791"/>
      <c r="EC45" s="784"/>
      <c r="ED45" s="785"/>
      <c r="EE45" s="786"/>
      <c r="EF45" s="787"/>
      <c r="EG45" s="788"/>
      <c r="EH45" s="788"/>
      <c r="EI45" s="789"/>
      <c r="EJ45" s="786"/>
      <c r="EK45" s="785"/>
      <c r="EL45" s="790"/>
      <c r="EM45" s="791"/>
      <c r="EN45" s="791"/>
      <c r="EO45" s="784"/>
      <c r="EP45" s="785"/>
      <c r="EQ45" s="786"/>
      <c r="ER45" s="787"/>
      <c r="ES45" s="788"/>
      <c r="ET45" s="788"/>
      <c r="EU45" s="789"/>
      <c r="EV45" s="786"/>
      <c r="EW45" s="785"/>
      <c r="EX45" s="790"/>
      <c r="EY45" s="791"/>
      <c r="EZ45" s="791"/>
      <c r="FA45" s="784"/>
      <c r="FB45" s="785"/>
      <c r="FC45" s="786"/>
      <c r="FD45" s="787"/>
      <c r="FE45" s="788"/>
      <c r="FF45" s="788"/>
      <c r="FG45" s="789"/>
      <c r="FH45" s="786"/>
      <c r="FI45" s="785"/>
      <c r="FJ45" s="790"/>
      <c r="FK45" s="791"/>
      <c r="FL45" s="791"/>
      <c r="FM45" s="784"/>
      <c r="FN45" s="785"/>
      <c r="FO45" s="786"/>
      <c r="FP45" s="787"/>
      <c r="FQ45" s="788"/>
      <c r="FR45" s="788"/>
      <c r="FS45" s="776"/>
      <c r="FT45" s="777"/>
      <c r="FU45" s="781"/>
      <c r="FV45" s="778"/>
      <c r="FW45" s="779"/>
      <c r="FX45" s="779"/>
      <c r="FY45" s="783"/>
      <c r="FZ45" s="781"/>
      <c r="GA45" s="777"/>
      <c r="GB45" s="780"/>
      <c r="GC45" s="779"/>
      <c r="GD45" s="779"/>
      <c r="GE45" s="776"/>
      <c r="GF45" s="777"/>
      <c r="GG45" s="781"/>
      <c r="GH45" s="778"/>
      <c r="GI45" s="782"/>
      <c r="GJ45" s="782"/>
      <c r="GK45" s="783"/>
      <c r="GL45" s="781"/>
      <c r="GM45" s="777"/>
      <c r="GN45" s="780"/>
      <c r="GO45" s="779"/>
      <c r="GP45" s="779"/>
      <c r="GQ45" s="776"/>
      <c r="GR45" s="777"/>
      <c r="GS45" s="781"/>
      <c r="GT45" s="778"/>
      <c r="GU45" s="782"/>
      <c r="GV45" s="782"/>
      <c r="GW45" s="783"/>
      <c r="GX45" s="781"/>
      <c r="GY45" s="777"/>
      <c r="GZ45" s="780"/>
      <c r="HA45" s="779"/>
      <c r="HB45" s="779"/>
      <c r="HC45" s="776"/>
      <c r="HD45" s="777"/>
      <c r="HE45" s="781"/>
      <c r="HF45" s="778"/>
      <c r="HG45" s="782"/>
      <c r="HH45" s="782"/>
      <c r="HI45" s="783"/>
      <c r="HJ45" s="781"/>
      <c r="HK45" s="777"/>
      <c r="HL45" s="780"/>
      <c r="HM45" s="779"/>
      <c r="HN45" s="779"/>
      <c r="HO45" s="776"/>
      <c r="HP45" s="777"/>
      <c r="HQ45" s="781"/>
      <c r="HR45" s="778"/>
      <c r="HS45" s="782"/>
      <c r="HT45" s="782"/>
      <c r="HU45" s="783"/>
      <c r="HV45" s="781"/>
      <c r="HW45" s="777"/>
      <c r="HX45" s="780"/>
      <c r="HY45" s="779"/>
      <c r="HZ45" s="779"/>
      <c r="IA45" s="776"/>
      <c r="IB45" s="777"/>
      <c r="IC45" s="781"/>
      <c r="ID45" s="778"/>
      <c r="IE45" s="779"/>
      <c r="IF45" s="779"/>
      <c r="IG45" s="783"/>
      <c r="IH45" s="781"/>
      <c r="II45" s="777"/>
      <c r="IJ45" s="780"/>
      <c r="IK45" s="779"/>
      <c r="IL45" s="779"/>
      <c r="IM45" s="776"/>
      <c r="IN45" s="777"/>
      <c r="IO45" s="781"/>
      <c r="IP45" s="778"/>
      <c r="IQ45" s="779"/>
      <c r="IR45" s="779"/>
      <c r="IS45" s="783"/>
      <c r="IT45" s="781"/>
      <c r="IU45" s="777"/>
      <c r="IV45" s="780"/>
      <c r="IW45" s="779"/>
      <c r="IX45" s="779"/>
      <c r="IY45" s="776"/>
      <c r="IZ45" s="777"/>
      <c r="JA45" s="781"/>
      <c r="JB45" s="778"/>
      <c r="JC45" s="779"/>
      <c r="JD45" s="779"/>
      <c r="JE45" s="783"/>
      <c r="JF45" s="781"/>
      <c r="JG45" s="777"/>
      <c r="JH45" s="780"/>
      <c r="JI45" s="779"/>
      <c r="JJ45" s="779"/>
      <c r="JK45" s="776"/>
      <c r="JL45" s="777"/>
      <c r="JM45" s="781"/>
      <c r="JN45" s="778"/>
      <c r="JO45" s="782"/>
      <c r="JP45" s="782"/>
      <c r="JQ45" s="783"/>
      <c r="JR45" s="781"/>
      <c r="JS45" s="777"/>
      <c r="JT45" s="780"/>
      <c r="JU45" s="779"/>
      <c r="JV45" s="779"/>
      <c r="JW45" s="776"/>
      <c r="JX45" s="777"/>
      <c r="JY45" s="777"/>
      <c r="JZ45" s="780"/>
      <c r="KA45" s="782"/>
      <c r="KB45" s="782"/>
      <c r="KC45" s="776"/>
      <c r="KD45" s="777"/>
      <c r="KE45" s="777"/>
      <c r="KF45" s="780"/>
      <c r="KG45" s="782"/>
      <c r="KH45" s="782"/>
      <c r="KI45" s="776"/>
      <c r="KJ45" s="777"/>
      <c r="KK45" s="777"/>
      <c r="KL45" s="780"/>
      <c r="KM45" s="782"/>
      <c r="KN45" s="782"/>
      <c r="KO45" s="776"/>
      <c r="KP45" s="777"/>
      <c r="KQ45" s="777"/>
      <c r="KR45" s="780"/>
      <c r="KS45" s="779"/>
      <c r="KT45" s="779"/>
      <c r="KU45" s="776"/>
      <c r="KV45" s="777"/>
      <c r="KW45" s="777"/>
      <c r="KX45" s="780"/>
      <c r="KY45" s="782"/>
      <c r="KZ45" s="782"/>
      <c r="LA45" s="776"/>
      <c r="LB45" s="777"/>
      <c r="LC45" s="777"/>
      <c r="LD45" s="780"/>
      <c r="LE45" s="779"/>
      <c r="LF45" s="779"/>
      <c r="LG45" s="776"/>
      <c r="LH45" s="777"/>
      <c r="LI45" s="777"/>
      <c r="LJ45" s="780"/>
      <c r="LK45" s="779"/>
      <c r="LL45" s="779"/>
      <c r="LM45" s="776"/>
      <c r="LN45" s="777"/>
      <c r="LO45" s="777"/>
      <c r="LP45" s="780"/>
      <c r="LQ45" s="782"/>
      <c r="LR45" s="782"/>
      <c r="LS45" s="776"/>
      <c r="LT45" s="777"/>
      <c r="LU45" s="777"/>
      <c r="LV45" s="780"/>
      <c r="LW45" s="779"/>
      <c r="LX45" s="779"/>
      <c r="LY45" s="776"/>
      <c r="LZ45" s="777"/>
      <c r="MA45" s="777"/>
      <c r="MB45" s="780"/>
      <c r="MC45" s="782"/>
      <c r="MD45" s="782"/>
      <c r="ME45" s="776"/>
      <c r="MF45" s="777"/>
      <c r="MG45" s="777"/>
      <c r="MH45" s="780"/>
      <c r="MI45" s="782"/>
      <c r="MJ45" s="782"/>
      <c r="MK45" s="776"/>
      <c r="ML45" s="777"/>
      <c r="MM45" s="777"/>
      <c r="MN45" s="780"/>
      <c r="MO45" s="782"/>
      <c r="MP45" s="782"/>
      <c r="MQ45" s="776"/>
      <c r="MR45" s="777"/>
      <c r="MS45" s="777"/>
      <c r="MT45" s="780"/>
      <c r="MU45" s="779"/>
      <c r="MV45" s="779"/>
      <c r="MW45" s="776"/>
      <c r="MX45" s="777"/>
      <c r="MY45" s="777"/>
      <c r="MZ45" s="780"/>
      <c r="NA45" s="779"/>
      <c r="NB45" s="779"/>
      <c r="NC45" s="776"/>
      <c r="ND45" s="777"/>
      <c r="NE45" s="777"/>
      <c r="NF45" s="780"/>
      <c r="NG45" s="779"/>
      <c r="NH45" s="779"/>
      <c r="NI45" s="776"/>
      <c r="NJ45" s="777"/>
      <c r="NK45" s="777"/>
      <c r="NL45" s="780"/>
      <c r="NM45" s="782"/>
      <c r="NN45" s="782"/>
      <c r="NO45" s="776"/>
      <c r="NP45" s="777"/>
      <c r="NQ45" s="777"/>
      <c r="NR45" s="780"/>
      <c r="NS45" s="776"/>
      <c r="NT45" s="777"/>
      <c r="NU45" s="777"/>
      <c r="NV45" s="780"/>
      <c r="NW45" s="776"/>
      <c r="NX45" s="777"/>
      <c r="NY45" s="777"/>
      <c r="NZ45" s="792"/>
      <c r="OA45" s="776"/>
      <c r="OB45" s="777"/>
      <c r="OC45" s="777"/>
      <c r="OD45" s="780"/>
      <c r="OE45" s="776"/>
      <c r="OF45" s="777"/>
      <c r="OG45" s="777"/>
      <c r="OH45" s="780"/>
      <c r="OI45" s="776"/>
      <c r="OJ45" s="777"/>
      <c r="OK45" s="777"/>
      <c r="OL45" s="780"/>
      <c r="OM45" s="776"/>
      <c r="ON45" s="777"/>
      <c r="OO45" s="777"/>
      <c r="OP45" s="780"/>
      <c r="OQ45" s="776"/>
      <c r="OR45" s="777"/>
      <c r="OS45" s="777"/>
      <c r="OT45" s="780"/>
      <c r="OU45" s="776"/>
      <c r="OV45" s="777"/>
      <c r="OW45" s="777"/>
      <c r="OX45" s="780"/>
      <c r="OY45" s="776"/>
      <c r="OZ45" s="777"/>
      <c r="PA45" s="777"/>
      <c r="PB45" s="780"/>
      <c r="PC45" s="776"/>
      <c r="PD45" s="777"/>
      <c r="PE45" s="777"/>
      <c r="PF45" s="780"/>
    </row>
    <row r="46" spans="1:424" ht="15" hidden="1" customHeight="1" x14ac:dyDescent="0.25">
      <c r="A46" s="769" t="s">
        <v>354</v>
      </c>
      <c r="B46" s="769" t="s">
        <v>18</v>
      </c>
      <c r="C46" s="769"/>
      <c r="D46" s="770"/>
      <c r="E46" s="769"/>
      <c r="F46" s="769" t="s">
        <v>59</v>
      </c>
      <c r="G46" s="769" t="s">
        <v>151</v>
      </c>
      <c r="H46" s="769" t="s">
        <v>152</v>
      </c>
      <c r="I46" s="769" t="s">
        <v>355</v>
      </c>
      <c r="J46" s="769"/>
      <c r="K46" s="771">
        <v>220000</v>
      </c>
      <c r="L46" s="769" t="s">
        <v>357</v>
      </c>
      <c r="M46" s="769"/>
      <c r="N46" s="769"/>
      <c r="O46" s="769"/>
      <c r="P46" s="769"/>
      <c r="Q46" s="769"/>
      <c r="R46" s="769"/>
      <c r="S46" s="769"/>
      <c r="T46" s="816"/>
      <c r="U46" s="816"/>
      <c r="V46" s="816"/>
      <c r="W46" s="816"/>
      <c r="X46" s="769">
        <v>1</v>
      </c>
      <c r="Y46" s="769">
        <f>IF(AND(AJ46="",AK46="",AL46="",AN46="",AO46="",OR(AP46="",AP46=Dropdown!$AM$12,AP46=Dropdown!$AM$11)),1,0)</f>
        <v>0</v>
      </c>
      <c r="Z46" s="769">
        <f t="shared" si="3"/>
        <v>1</v>
      </c>
      <c r="AA46" s="769">
        <f t="shared" si="4"/>
        <v>0</v>
      </c>
      <c r="AB46" s="769">
        <f t="shared" si="5"/>
        <v>0</v>
      </c>
      <c r="AC46" s="769"/>
      <c r="AD46" s="772" t="str">
        <f>IF(OR(T46&lt;&gt;"",U46&lt;&gt;""),Dropdown!$A$4,IF(OR(V46&lt;&gt;"",W46&lt;&gt;""),Dropdown!$A$5,Dropdown!$A$3))</f>
        <v>Residential</v>
      </c>
      <c r="AE46" s="773" t="s">
        <v>343</v>
      </c>
      <c r="AF46" s="773" t="str">
        <f>VLOOKUP(AG46,Dropdown!$N$3:$R$62,2,FALSE)</f>
        <v>SSA</v>
      </c>
      <c r="AG46" s="773" t="s">
        <v>354</v>
      </c>
      <c r="AH46" s="773" t="str">
        <f>IF(AG46&lt;&gt;"",VLOOKUP(AG46,Dropdown!$N$3:$R$62,3,FALSE),IF(AF46&lt;&gt;"",VLOOKUP(AF46,Dropdown!$N$3:$R$62,3,FALSE),IF(AE46&lt;&gt;"",VLOOKUP(AE46,Dropdown!$N$3:$R$62,3,FALSE),"")))</f>
        <v>UMI</v>
      </c>
      <c r="AI46" s="773" t="str">
        <f>IF(AG46&lt;&gt;"",VLOOKUP(AG46,Dropdown!$N$3:$R$62,5,FALSE),IF(AF46&lt;&gt;"",VLOOKUP(AF46,Dropdown!$N$3:$R$62,5,FALSE),IF(AE46&lt;&gt;"",VLOOKUP(AE46,Dropdown!$N$3:$R$62,5,FALSE),"")))</f>
        <v>Arid</v>
      </c>
      <c r="AJ46" s="773"/>
      <c r="AK46" s="773"/>
      <c r="AL46" s="773" t="s">
        <v>79</v>
      </c>
      <c r="AM46" s="773"/>
      <c r="AN46" s="773"/>
      <c r="AO46" s="773"/>
      <c r="AP46" s="773"/>
      <c r="AQ46" s="769" t="s">
        <v>356</v>
      </c>
      <c r="AR46" s="1005" t="s">
        <v>930</v>
      </c>
      <c r="AS46" s="774"/>
      <c r="AT46" s="769"/>
      <c r="AU46" s="769"/>
      <c r="AV46" s="775"/>
      <c r="AW46" s="776"/>
      <c r="AX46" s="777"/>
      <c r="AY46" s="777"/>
      <c r="AZ46" s="778"/>
      <c r="BA46" s="779"/>
      <c r="BB46" s="779"/>
      <c r="BC46" s="776"/>
      <c r="BD46" s="777"/>
      <c r="BE46" s="777"/>
      <c r="BF46" s="780"/>
      <c r="BG46" s="779"/>
      <c r="BH46" s="779"/>
      <c r="BI46" s="793">
        <v>0.5</v>
      </c>
      <c r="BJ46" s="794">
        <v>0.65</v>
      </c>
      <c r="BK46" s="795">
        <f>AVERAGE(BI46:BJ46)</f>
        <v>0.57499999999999996</v>
      </c>
      <c r="BL46" s="796">
        <f>(BJ46-BI46)/(2*1.645)</f>
        <v>4.5592705167173259E-2</v>
      </c>
      <c r="BM46" s="779"/>
      <c r="BN46" s="779"/>
      <c r="BO46" s="776"/>
      <c r="BP46" s="777"/>
      <c r="BQ46" s="777"/>
      <c r="BR46" s="780"/>
      <c r="BS46" s="779"/>
      <c r="BT46" s="779"/>
      <c r="BU46" s="776"/>
      <c r="BV46" s="777"/>
      <c r="BW46" s="777"/>
      <c r="BX46" s="780"/>
      <c r="BY46" s="779"/>
      <c r="BZ46" s="779"/>
      <c r="CA46" s="776"/>
      <c r="CB46" s="777"/>
      <c r="CC46" s="777"/>
      <c r="CD46" s="780"/>
      <c r="CE46" s="779"/>
      <c r="CF46" s="779"/>
      <c r="CG46" s="776"/>
      <c r="CH46" s="777"/>
      <c r="CI46" s="777"/>
      <c r="CJ46" s="780"/>
      <c r="CK46" s="779"/>
      <c r="CL46" s="779"/>
      <c r="CM46" s="776"/>
      <c r="CN46" s="777"/>
      <c r="CO46" s="777"/>
      <c r="CP46" s="780"/>
      <c r="CQ46" s="779"/>
      <c r="CR46" s="779"/>
      <c r="CS46" s="776"/>
      <c r="CT46" s="777"/>
      <c r="CU46" s="777"/>
      <c r="CV46" s="780"/>
      <c r="CW46" s="779"/>
      <c r="CX46" s="779"/>
      <c r="CY46" s="776"/>
      <c r="CZ46" s="777"/>
      <c r="DA46" s="781"/>
      <c r="DB46" s="778"/>
      <c r="DC46" s="782"/>
      <c r="DD46" s="782"/>
      <c r="DE46" s="783"/>
      <c r="DF46" s="781"/>
      <c r="DG46" s="777"/>
      <c r="DH46" s="780"/>
      <c r="DI46" s="779"/>
      <c r="DJ46" s="779"/>
      <c r="DK46" s="776"/>
      <c r="DL46" s="777"/>
      <c r="DM46" s="781"/>
      <c r="DN46" s="778"/>
      <c r="DO46" s="782"/>
      <c r="DP46" s="782"/>
      <c r="DQ46" s="784"/>
      <c r="DR46" s="785"/>
      <c r="DS46" s="786"/>
      <c r="DT46" s="787"/>
      <c r="DU46" s="788"/>
      <c r="DV46" s="788"/>
      <c r="DW46" s="789"/>
      <c r="DX46" s="786"/>
      <c r="DY46" s="785"/>
      <c r="DZ46" s="790"/>
      <c r="EA46" s="791"/>
      <c r="EB46" s="791"/>
      <c r="EC46" s="784"/>
      <c r="ED46" s="785"/>
      <c r="EE46" s="786"/>
      <c r="EF46" s="787"/>
      <c r="EG46" s="788"/>
      <c r="EH46" s="788"/>
      <c r="EI46" s="789"/>
      <c r="EJ46" s="786"/>
      <c r="EK46" s="785"/>
      <c r="EL46" s="790"/>
      <c r="EM46" s="791"/>
      <c r="EN46" s="791"/>
      <c r="EO46" s="784"/>
      <c r="EP46" s="785"/>
      <c r="EQ46" s="786"/>
      <c r="ER46" s="787"/>
      <c r="ES46" s="788"/>
      <c r="ET46" s="788"/>
      <c r="EU46" s="789"/>
      <c r="EV46" s="786"/>
      <c r="EW46" s="785"/>
      <c r="EX46" s="790"/>
      <c r="EY46" s="791"/>
      <c r="EZ46" s="791"/>
      <c r="FA46" s="784"/>
      <c r="FB46" s="785"/>
      <c r="FC46" s="786"/>
      <c r="FD46" s="787"/>
      <c r="FE46" s="788"/>
      <c r="FF46" s="788"/>
      <c r="FG46" s="789"/>
      <c r="FH46" s="786"/>
      <c r="FI46" s="785"/>
      <c r="FJ46" s="790"/>
      <c r="FK46" s="791"/>
      <c r="FL46" s="791"/>
      <c r="FM46" s="784"/>
      <c r="FN46" s="785"/>
      <c r="FO46" s="786"/>
      <c r="FP46" s="787"/>
      <c r="FQ46" s="788"/>
      <c r="FR46" s="788"/>
      <c r="FS46" s="776"/>
      <c r="FT46" s="777"/>
      <c r="FU46" s="781"/>
      <c r="FV46" s="778"/>
      <c r="FW46" s="779"/>
      <c r="FX46" s="779"/>
      <c r="FY46" s="783"/>
      <c r="FZ46" s="781"/>
      <c r="GA46" s="777"/>
      <c r="GB46" s="780"/>
      <c r="GC46" s="779"/>
      <c r="GD46" s="779"/>
      <c r="GE46" s="776"/>
      <c r="GF46" s="777"/>
      <c r="GG46" s="781"/>
      <c r="GH46" s="778"/>
      <c r="GI46" s="782"/>
      <c r="GJ46" s="782"/>
      <c r="GK46" s="783"/>
      <c r="GL46" s="781"/>
      <c r="GM46" s="777"/>
      <c r="GN46" s="780"/>
      <c r="GO46" s="779"/>
      <c r="GP46" s="779"/>
      <c r="GQ46" s="776"/>
      <c r="GR46" s="777"/>
      <c r="GS46" s="781"/>
      <c r="GT46" s="778"/>
      <c r="GU46" s="782"/>
      <c r="GV46" s="782"/>
      <c r="GW46" s="783"/>
      <c r="GX46" s="781"/>
      <c r="GY46" s="777"/>
      <c r="GZ46" s="780"/>
      <c r="HA46" s="779"/>
      <c r="HB46" s="779"/>
      <c r="HC46" s="776"/>
      <c r="HD46" s="777"/>
      <c r="HE46" s="781"/>
      <c r="HF46" s="778"/>
      <c r="HG46" s="782"/>
      <c r="HH46" s="782"/>
      <c r="HI46" s="783"/>
      <c r="HJ46" s="781"/>
      <c r="HK46" s="777"/>
      <c r="HL46" s="780"/>
      <c r="HM46" s="779"/>
      <c r="HN46" s="779"/>
      <c r="HO46" s="776"/>
      <c r="HP46" s="777"/>
      <c r="HQ46" s="781"/>
      <c r="HR46" s="778"/>
      <c r="HS46" s="782"/>
      <c r="HT46" s="782"/>
      <c r="HU46" s="783"/>
      <c r="HV46" s="781"/>
      <c r="HW46" s="777"/>
      <c r="HX46" s="780"/>
      <c r="HY46" s="779"/>
      <c r="HZ46" s="779"/>
      <c r="IA46" s="776"/>
      <c r="IB46" s="777"/>
      <c r="IC46" s="781"/>
      <c r="ID46" s="778"/>
      <c r="IE46" s="779"/>
      <c r="IF46" s="779"/>
      <c r="IG46" s="783"/>
      <c r="IH46" s="781"/>
      <c r="II46" s="777"/>
      <c r="IJ46" s="780"/>
      <c r="IK46" s="779"/>
      <c r="IL46" s="779"/>
      <c r="IM46" s="776"/>
      <c r="IN46" s="777"/>
      <c r="IO46" s="781"/>
      <c r="IP46" s="778"/>
      <c r="IQ46" s="779"/>
      <c r="IR46" s="779"/>
      <c r="IS46" s="783"/>
      <c r="IT46" s="781"/>
      <c r="IU46" s="777"/>
      <c r="IV46" s="780"/>
      <c r="IW46" s="779"/>
      <c r="IX46" s="779"/>
      <c r="IY46" s="776"/>
      <c r="IZ46" s="777"/>
      <c r="JA46" s="781"/>
      <c r="JB46" s="778"/>
      <c r="JC46" s="779"/>
      <c r="JD46" s="779"/>
      <c r="JE46" s="783"/>
      <c r="JF46" s="781"/>
      <c r="JG46" s="777"/>
      <c r="JH46" s="780"/>
      <c r="JI46" s="779"/>
      <c r="JJ46" s="779"/>
      <c r="JK46" s="776"/>
      <c r="JL46" s="777"/>
      <c r="JM46" s="781"/>
      <c r="JN46" s="778"/>
      <c r="JO46" s="782"/>
      <c r="JP46" s="782"/>
      <c r="JQ46" s="783"/>
      <c r="JR46" s="781"/>
      <c r="JS46" s="777"/>
      <c r="JT46" s="780"/>
      <c r="JU46" s="779"/>
      <c r="JV46" s="779"/>
      <c r="JW46" s="776"/>
      <c r="JX46" s="777"/>
      <c r="JY46" s="777"/>
      <c r="JZ46" s="780"/>
      <c r="KA46" s="782"/>
      <c r="KB46" s="782"/>
      <c r="KC46" s="776"/>
      <c r="KD46" s="777"/>
      <c r="KE46" s="777"/>
      <c r="KF46" s="780"/>
      <c r="KG46" s="782"/>
      <c r="KH46" s="782"/>
      <c r="KI46" s="776"/>
      <c r="KJ46" s="777"/>
      <c r="KK46" s="777"/>
      <c r="KL46" s="780"/>
      <c r="KM46" s="782"/>
      <c r="KN46" s="782"/>
      <c r="KO46" s="776"/>
      <c r="KP46" s="777"/>
      <c r="KQ46" s="777"/>
      <c r="KR46" s="780"/>
      <c r="KS46" s="779"/>
      <c r="KT46" s="779"/>
      <c r="KU46" s="776"/>
      <c r="KV46" s="777"/>
      <c r="KW46" s="777"/>
      <c r="KX46" s="780"/>
      <c r="KY46" s="782"/>
      <c r="KZ46" s="782"/>
      <c r="LA46" s="776"/>
      <c r="LB46" s="777"/>
      <c r="LC46" s="777"/>
      <c r="LD46" s="780"/>
      <c r="LE46" s="779"/>
      <c r="LF46" s="779"/>
      <c r="LG46" s="776"/>
      <c r="LH46" s="777"/>
      <c r="LI46" s="777"/>
      <c r="LJ46" s="780"/>
      <c r="LK46" s="779"/>
      <c r="LL46" s="779"/>
      <c r="LM46" s="776"/>
      <c r="LN46" s="777"/>
      <c r="LO46" s="777"/>
      <c r="LP46" s="780"/>
      <c r="LQ46" s="782"/>
      <c r="LR46" s="782"/>
      <c r="LS46" s="776"/>
      <c r="LT46" s="777"/>
      <c r="LU46" s="777"/>
      <c r="LV46" s="780"/>
      <c r="LW46" s="779"/>
      <c r="LX46" s="779"/>
      <c r="LY46" s="776"/>
      <c r="LZ46" s="777"/>
      <c r="MA46" s="777"/>
      <c r="MB46" s="780"/>
      <c r="MC46" s="782"/>
      <c r="MD46" s="782"/>
      <c r="ME46" s="776"/>
      <c r="MF46" s="777"/>
      <c r="MG46" s="777"/>
      <c r="MH46" s="780"/>
      <c r="MI46" s="782"/>
      <c r="MJ46" s="782"/>
      <c r="MK46" s="776"/>
      <c r="ML46" s="777"/>
      <c r="MM46" s="777"/>
      <c r="MN46" s="780"/>
      <c r="MO46" s="782"/>
      <c r="MP46" s="782"/>
      <c r="MQ46" s="776"/>
      <c r="MR46" s="777"/>
      <c r="MS46" s="777"/>
      <c r="MT46" s="780"/>
      <c r="MU46" s="779"/>
      <c r="MV46" s="779"/>
      <c r="MW46" s="776"/>
      <c r="MX46" s="777"/>
      <c r="MY46" s="777"/>
      <c r="MZ46" s="780"/>
      <c r="NA46" s="779"/>
      <c r="NB46" s="779"/>
      <c r="NC46" s="776"/>
      <c r="ND46" s="777"/>
      <c r="NE46" s="777"/>
      <c r="NF46" s="780"/>
      <c r="NG46" s="779"/>
      <c r="NH46" s="779"/>
      <c r="NI46" s="776"/>
      <c r="NJ46" s="777"/>
      <c r="NK46" s="777"/>
      <c r="NL46" s="780"/>
      <c r="NM46" s="782"/>
      <c r="NN46" s="782"/>
      <c r="NO46" s="776"/>
      <c r="NP46" s="777"/>
      <c r="NQ46" s="777"/>
      <c r="NR46" s="780"/>
      <c r="NS46" s="776"/>
      <c r="NT46" s="777"/>
      <c r="NU46" s="777"/>
      <c r="NV46" s="780"/>
      <c r="NW46" s="776"/>
      <c r="NX46" s="777"/>
      <c r="NY46" s="777"/>
      <c r="NZ46" s="792"/>
      <c r="OA46" s="776"/>
      <c r="OB46" s="777"/>
      <c r="OC46" s="777"/>
      <c r="OD46" s="780"/>
      <c r="OE46" s="776"/>
      <c r="OF46" s="777"/>
      <c r="OG46" s="777"/>
      <c r="OH46" s="780"/>
      <c r="OI46" s="776"/>
      <c r="OJ46" s="777"/>
      <c r="OK46" s="777"/>
      <c r="OL46" s="780"/>
      <c r="OM46" s="776"/>
      <c r="ON46" s="777"/>
      <c r="OO46" s="777"/>
      <c r="OP46" s="780"/>
      <c r="OQ46" s="776"/>
      <c r="OR46" s="777"/>
      <c r="OS46" s="777"/>
      <c r="OT46" s="780"/>
      <c r="OU46" s="776"/>
      <c r="OV46" s="777"/>
      <c r="OW46" s="777"/>
      <c r="OX46" s="780"/>
      <c r="OY46" s="776"/>
      <c r="OZ46" s="777"/>
      <c r="PA46" s="777"/>
      <c r="PB46" s="780"/>
      <c r="PC46" s="776"/>
      <c r="PD46" s="777"/>
      <c r="PE46" s="777"/>
      <c r="PF46" s="780"/>
    </row>
    <row r="47" spans="1:424" ht="15" customHeight="1" x14ac:dyDescent="0.25">
      <c r="A47" s="769" t="s">
        <v>68</v>
      </c>
      <c r="B47" s="769" t="s">
        <v>50</v>
      </c>
      <c r="C47" s="769"/>
      <c r="D47" s="770"/>
      <c r="E47" s="769"/>
      <c r="F47" s="769"/>
      <c r="G47" s="769"/>
      <c r="H47" s="769"/>
      <c r="I47" s="769"/>
      <c r="J47" s="769"/>
      <c r="K47" s="771">
        <v>8000000</v>
      </c>
      <c r="L47" s="769" t="s">
        <v>79</v>
      </c>
      <c r="M47" s="769"/>
      <c r="N47" s="769"/>
      <c r="O47" s="769"/>
      <c r="P47" s="769"/>
      <c r="Q47" s="769"/>
      <c r="R47" s="769"/>
      <c r="S47" s="769"/>
      <c r="T47" s="816"/>
      <c r="U47" s="816"/>
      <c r="V47" s="816"/>
      <c r="W47" s="816"/>
      <c r="X47" s="769">
        <v>1</v>
      </c>
      <c r="Y47" s="769">
        <f>IF(AND(AJ47="",AK47="",AL47="",AN47="",AO47="",OR(AP47="",AP47=Dropdown!$AM$12,AP47=Dropdown!$AM$11)),1,0)</f>
        <v>0</v>
      </c>
      <c r="Z47" s="769">
        <f t="shared" si="3"/>
        <v>1</v>
      </c>
      <c r="AA47" s="769">
        <f t="shared" si="4"/>
        <v>0</v>
      </c>
      <c r="AB47" s="769">
        <f t="shared" si="5"/>
        <v>0</v>
      </c>
      <c r="AC47" s="769"/>
      <c r="AD47" s="772" t="str">
        <f>IF(OR(T47&lt;&gt;"",U47&lt;&gt;""),Dropdown!$A$4,IF(OR(V47&lt;&gt;"",W47&lt;&gt;""),Dropdown!$A$5,Dropdown!$A$3))</f>
        <v>Residential</v>
      </c>
      <c r="AE47" s="773" t="s">
        <v>634</v>
      </c>
      <c r="AF47" s="773" t="str">
        <f>VLOOKUP(AG47,Dropdown!$N$3:$R$62,2,FALSE)</f>
        <v>EAP</v>
      </c>
      <c r="AG47" s="773" t="s">
        <v>68</v>
      </c>
      <c r="AH47" s="773" t="str">
        <f>IF(AG47&lt;&gt;"",VLOOKUP(AG47,Dropdown!$N$3:$R$62,3,FALSE),IF(AF47&lt;&gt;"",VLOOKUP(AF47,Dropdown!$N$3:$R$62,3,FALSE),IF(AE47&lt;&gt;"",VLOOKUP(AE47,Dropdown!$N$3:$R$62,3,FALSE),"")))</f>
        <v>UMI</v>
      </c>
      <c r="AI47" s="773" t="str">
        <f>IF(AG47&lt;&gt;"",VLOOKUP(AG47,Dropdown!$N$3:$R$62,5,FALSE),IF(AF47&lt;&gt;"",VLOOKUP(AF47,Dropdown!$N$3:$R$62,5,FALSE),IF(AE47&lt;&gt;"",VLOOKUP(AE47,Dropdown!$N$3:$R$62,5,FALSE),"")))</f>
        <v>Tropical</v>
      </c>
      <c r="AJ47" s="773"/>
      <c r="AK47" s="773"/>
      <c r="AL47" s="773" t="s">
        <v>79</v>
      </c>
      <c r="AM47" s="773"/>
      <c r="AN47" s="773"/>
      <c r="AO47" s="773"/>
      <c r="AP47" s="773" t="s">
        <v>553</v>
      </c>
      <c r="AQ47" s="769" t="s">
        <v>369</v>
      </c>
      <c r="AR47" s="946" t="s">
        <v>930</v>
      </c>
      <c r="AS47" s="769"/>
      <c r="AT47" s="769"/>
      <c r="AU47" s="769"/>
      <c r="AV47" s="775"/>
      <c r="AW47" s="776"/>
      <c r="AX47" s="777"/>
      <c r="AY47" s="777">
        <v>265</v>
      </c>
      <c r="AZ47" s="778"/>
      <c r="BA47" s="779"/>
      <c r="BB47" s="779"/>
      <c r="BC47" s="776"/>
      <c r="BD47" s="777"/>
      <c r="BE47" s="777"/>
      <c r="BF47" s="780"/>
      <c r="BG47" s="779"/>
      <c r="BH47" s="779"/>
      <c r="BI47" s="776"/>
      <c r="BJ47" s="777"/>
      <c r="BK47" s="777"/>
      <c r="BL47" s="780"/>
      <c r="BM47" s="779"/>
      <c r="BN47" s="779"/>
      <c r="BO47" s="776"/>
      <c r="BP47" s="777"/>
      <c r="BQ47" s="777"/>
      <c r="BR47" s="780"/>
      <c r="BS47" s="779"/>
      <c r="BT47" s="779"/>
      <c r="BU47" s="776"/>
      <c r="BV47" s="777"/>
      <c r="BW47" s="777"/>
      <c r="BX47" s="780"/>
      <c r="BY47" s="779"/>
      <c r="BZ47" s="779"/>
      <c r="CA47" s="776"/>
      <c r="CB47" s="777"/>
      <c r="CC47" s="777"/>
      <c r="CD47" s="780"/>
      <c r="CE47" s="779"/>
      <c r="CF47" s="779"/>
      <c r="CG47" s="776"/>
      <c r="CH47" s="777"/>
      <c r="CI47" s="777"/>
      <c r="CJ47" s="780"/>
      <c r="CK47" s="779"/>
      <c r="CL47" s="779"/>
      <c r="CM47" s="776"/>
      <c r="CN47" s="777"/>
      <c r="CO47" s="777"/>
      <c r="CP47" s="780"/>
      <c r="CQ47" s="779"/>
      <c r="CR47" s="779"/>
      <c r="CS47" s="776"/>
      <c r="CT47" s="777"/>
      <c r="CU47" s="777"/>
      <c r="CV47" s="780"/>
      <c r="CW47" s="779"/>
      <c r="CX47" s="779"/>
      <c r="CY47" s="776"/>
      <c r="CZ47" s="777"/>
      <c r="DA47" s="781"/>
      <c r="DB47" s="778"/>
      <c r="DC47" s="782"/>
      <c r="DD47" s="782"/>
      <c r="DE47" s="783"/>
      <c r="DF47" s="781"/>
      <c r="DG47" s="777"/>
      <c r="DH47" s="780"/>
      <c r="DI47" s="779"/>
      <c r="DJ47" s="779"/>
      <c r="DK47" s="776"/>
      <c r="DL47" s="777"/>
      <c r="DM47" s="781"/>
      <c r="DN47" s="778"/>
      <c r="DO47" s="782"/>
      <c r="DP47" s="782"/>
      <c r="DQ47" s="784"/>
      <c r="DR47" s="785"/>
      <c r="DS47" s="786"/>
      <c r="DT47" s="787"/>
      <c r="DU47" s="788"/>
      <c r="DV47" s="788"/>
      <c r="DW47" s="789"/>
      <c r="DX47" s="786"/>
      <c r="DY47" s="785"/>
      <c r="DZ47" s="790"/>
      <c r="EA47" s="791"/>
      <c r="EB47" s="791"/>
      <c r="EC47" s="784"/>
      <c r="ED47" s="785"/>
      <c r="EE47" s="786"/>
      <c r="EF47" s="787"/>
      <c r="EG47" s="788"/>
      <c r="EH47" s="788"/>
      <c r="EI47" s="789"/>
      <c r="EJ47" s="786"/>
      <c r="EK47" s="785"/>
      <c r="EL47" s="790"/>
      <c r="EM47" s="791"/>
      <c r="EN47" s="791"/>
      <c r="EO47" s="784"/>
      <c r="EP47" s="785"/>
      <c r="EQ47" s="786"/>
      <c r="ER47" s="787"/>
      <c r="ES47" s="788"/>
      <c r="ET47" s="788"/>
      <c r="EU47" s="789"/>
      <c r="EV47" s="786"/>
      <c r="EW47" s="785"/>
      <c r="EX47" s="790"/>
      <c r="EY47" s="791"/>
      <c r="EZ47" s="791"/>
      <c r="FA47" s="784"/>
      <c r="FB47" s="785"/>
      <c r="FC47" s="786"/>
      <c r="FD47" s="787"/>
      <c r="FE47" s="788"/>
      <c r="FF47" s="788"/>
      <c r="FG47" s="789"/>
      <c r="FH47" s="786"/>
      <c r="FI47" s="785"/>
      <c r="FJ47" s="790"/>
      <c r="FK47" s="791"/>
      <c r="FL47" s="791"/>
      <c r="FM47" s="784"/>
      <c r="FN47" s="785"/>
      <c r="FO47" s="786"/>
      <c r="FP47" s="787"/>
      <c r="FQ47" s="788"/>
      <c r="FR47" s="788"/>
      <c r="FS47" s="776"/>
      <c r="FT47" s="777"/>
      <c r="FU47" s="781"/>
      <c r="FV47" s="778"/>
      <c r="FW47" s="779"/>
      <c r="FX47" s="779"/>
      <c r="FY47" s="783"/>
      <c r="FZ47" s="781"/>
      <c r="GA47" s="777"/>
      <c r="GB47" s="780"/>
      <c r="GC47" s="779"/>
      <c r="GD47" s="779"/>
      <c r="GE47" s="776"/>
      <c r="GF47" s="777"/>
      <c r="GG47" s="781"/>
      <c r="GH47" s="778"/>
      <c r="GI47" s="782"/>
      <c r="GJ47" s="782"/>
      <c r="GK47" s="783"/>
      <c r="GL47" s="781"/>
      <c r="GM47" s="777"/>
      <c r="GN47" s="780"/>
      <c r="GO47" s="779"/>
      <c r="GP47" s="779"/>
      <c r="GQ47" s="776"/>
      <c r="GR47" s="777"/>
      <c r="GS47" s="781"/>
      <c r="GT47" s="778"/>
      <c r="GU47" s="782"/>
      <c r="GV47" s="782"/>
      <c r="GW47" s="783"/>
      <c r="GX47" s="781"/>
      <c r="GY47" s="777"/>
      <c r="GZ47" s="780"/>
      <c r="HA47" s="779"/>
      <c r="HB47" s="779"/>
      <c r="HC47" s="776"/>
      <c r="HD47" s="777"/>
      <c r="HE47" s="781"/>
      <c r="HF47" s="778"/>
      <c r="HG47" s="782"/>
      <c r="HH47" s="782"/>
      <c r="HI47" s="783"/>
      <c r="HJ47" s="781"/>
      <c r="HK47" s="777"/>
      <c r="HL47" s="780"/>
      <c r="HM47" s="779"/>
      <c r="HN47" s="779"/>
      <c r="HO47" s="776"/>
      <c r="HP47" s="777"/>
      <c r="HQ47" s="781"/>
      <c r="HR47" s="778"/>
      <c r="HS47" s="782"/>
      <c r="HT47" s="782"/>
      <c r="HU47" s="783"/>
      <c r="HV47" s="781"/>
      <c r="HW47" s="777"/>
      <c r="HX47" s="780"/>
      <c r="HY47" s="779"/>
      <c r="HZ47" s="779"/>
      <c r="IA47" s="776"/>
      <c r="IB47" s="777"/>
      <c r="IC47" s="781"/>
      <c r="ID47" s="778"/>
      <c r="IE47" s="779"/>
      <c r="IF47" s="779"/>
      <c r="IG47" s="783"/>
      <c r="IH47" s="781"/>
      <c r="II47" s="777"/>
      <c r="IJ47" s="780"/>
      <c r="IK47" s="779"/>
      <c r="IL47" s="779"/>
      <c r="IM47" s="776"/>
      <c r="IN47" s="777"/>
      <c r="IO47" s="781"/>
      <c r="IP47" s="778"/>
      <c r="IQ47" s="779"/>
      <c r="IR47" s="779"/>
      <c r="IS47" s="783"/>
      <c r="IT47" s="781"/>
      <c r="IU47" s="777"/>
      <c r="IV47" s="780"/>
      <c r="IW47" s="779"/>
      <c r="IX47" s="779"/>
      <c r="IY47" s="776"/>
      <c r="IZ47" s="777"/>
      <c r="JA47" s="781"/>
      <c r="JB47" s="778"/>
      <c r="JC47" s="779"/>
      <c r="JD47" s="779"/>
      <c r="JE47" s="783"/>
      <c r="JF47" s="781"/>
      <c r="JG47" s="777"/>
      <c r="JH47" s="780"/>
      <c r="JI47" s="779"/>
      <c r="JJ47" s="779"/>
      <c r="JK47" s="776"/>
      <c r="JL47" s="777"/>
      <c r="JM47" s="781"/>
      <c r="JN47" s="778"/>
      <c r="JO47" s="782"/>
      <c r="JP47" s="782"/>
      <c r="JQ47" s="783"/>
      <c r="JR47" s="781"/>
      <c r="JS47" s="777"/>
      <c r="JT47" s="780"/>
      <c r="JU47" s="779"/>
      <c r="JV47" s="779"/>
      <c r="JW47" s="776"/>
      <c r="JX47" s="777"/>
      <c r="JY47" s="777"/>
      <c r="JZ47" s="780"/>
      <c r="KA47" s="782"/>
      <c r="KB47" s="782"/>
      <c r="KC47" s="776"/>
      <c r="KD47" s="777"/>
      <c r="KE47" s="777"/>
      <c r="KF47" s="780"/>
      <c r="KG47" s="782"/>
      <c r="KH47" s="782"/>
      <c r="KI47" s="776"/>
      <c r="KJ47" s="777"/>
      <c r="KK47" s="777"/>
      <c r="KL47" s="780"/>
      <c r="KM47" s="782"/>
      <c r="KN47" s="782"/>
      <c r="KO47" s="776"/>
      <c r="KP47" s="777"/>
      <c r="KQ47" s="777"/>
      <c r="KR47" s="780"/>
      <c r="KS47" s="779"/>
      <c r="KT47" s="779"/>
      <c r="KU47" s="776"/>
      <c r="KV47" s="777"/>
      <c r="KW47" s="777"/>
      <c r="KX47" s="780"/>
      <c r="KY47" s="782"/>
      <c r="KZ47" s="782"/>
      <c r="LA47" s="776"/>
      <c r="LB47" s="777"/>
      <c r="LC47" s="777"/>
      <c r="LD47" s="780"/>
      <c r="LE47" s="779"/>
      <c r="LF47" s="779"/>
      <c r="LG47" s="776"/>
      <c r="LH47" s="777"/>
      <c r="LI47" s="777"/>
      <c r="LJ47" s="780"/>
      <c r="LK47" s="779"/>
      <c r="LL47" s="779"/>
      <c r="LM47" s="776"/>
      <c r="LN47" s="777"/>
      <c r="LO47" s="777"/>
      <c r="LP47" s="780"/>
      <c r="LQ47" s="782"/>
      <c r="LR47" s="782"/>
      <c r="LS47" s="776"/>
      <c r="LT47" s="777"/>
      <c r="LU47" s="777"/>
      <c r="LV47" s="780"/>
      <c r="LW47" s="779"/>
      <c r="LX47" s="779"/>
      <c r="LY47" s="776"/>
      <c r="LZ47" s="777"/>
      <c r="MA47" s="777"/>
      <c r="MB47" s="780"/>
      <c r="MC47" s="782"/>
      <c r="MD47" s="782"/>
      <c r="ME47" s="776"/>
      <c r="MF47" s="777"/>
      <c r="MG47" s="777"/>
      <c r="MH47" s="780"/>
      <c r="MI47" s="782"/>
      <c r="MJ47" s="782"/>
      <c r="MK47" s="776"/>
      <c r="ML47" s="777"/>
      <c r="MM47" s="777"/>
      <c r="MN47" s="780"/>
      <c r="MO47" s="782"/>
      <c r="MP47" s="782"/>
      <c r="MQ47" s="776"/>
      <c r="MR47" s="777"/>
      <c r="MS47" s="777"/>
      <c r="MT47" s="780"/>
      <c r="MU47" s="779"/>
      <c r="MV47" s="779"/>
      <c r="MW47" s="776"/>
      <c r="MX47" s="777"/>
      <c r="MY47" s="777"/>
      <c r="MZ47" s="780"/>
      <c r="NA47" s="779"/>
      <c r="NB47" s="779"/>
      <c r="NC47" s="776"/>
      <c r="ND47" s="777"/>
      <c r="NE47" s="777"/>
      <c r="NF47" s="780"/>
      <c r="NG47" s="779"/>
      <c r="NH47" s="779"/>
      <c r="NI47" s="776"/>
      <c r="NJ47" s="777"/>
      <c r="NK47" s="777"/>
      <c r="NL47" s="780"/>
      <c r="NM47" s="782"/>
      <c r="NN47" s="782"/>
      <c r="NO47" s="776"/>
      <c r="NP47" s="777"/>
      <c r="NQ47" s="777"/>
      <c r="NR47" s="780"/>
      <c r="NS47" s="776"/>
      <c r="NT47" s="777"/>
      <c r="NU47" s="777"/>
      <c r="NV47" s="780"/>
      <c r="NW47" s="776"/>
      <c r="NX47" s="777"/>
      <c r="NY47" s="777"/>
      <c r="NZ47" s="792"/>
      <c r="OA47" s="776"/>
      <c r="OB47" s="777"/>
      <c r="OC47" s="777"/>
      <c r="OD47" s="780"/>
      <c r="OE47" s="776"/>
      <c r="OF47" s="777"/>
      <c r="OG47" s="777"/>
      <c r="OH47" s="780"/>
      <c r="OI47" s="776"/>
      <c r="OJ47" s="777"/>
      <c r="OK47" s="777"/>
      <c r="OL47" s="780"/>
      <c r="OM47" s="776"/>
      <c r="ON47" s="777"/>
      <c r="OO47" s="777"/>
      <c r="OP47" s="780"/>
      <c r="OQ47" s="776"/>
      <c r="OR47" s="777"/>
      <c r="OS47" s="777"/>
      <c r="OT47" s="780"/>
      <c r="OU47" s="776"/>
      <c r="OV47" s="777"/>
      <c r="OW47" s="777"/>
      <c r="OX47" s="780"/>
      <c r="OY47" s="776"/>
      <c r="OZ47" s="777"/>
      <c r="PA47" s="777"/>
      <c r="PB47" s="780"/>
      <c r="PC47" s="776"/>
      <c r="PD47" s="777"/>
      <c r="PE47" s="777"/>
      <c r="PF47" s="780"/>
    </row>
    <row r="48" spans="1:424" ht="15" customHeight="1" x14ac:dyDescent="0.25">
      <c r="A48" s="769" t="s">
        <v>32</v>
      </c>
      <c r="B48" s="769" t="s">
        <v>50</v>
      </c>
      <c r="C48" s="769"/>
      <c r="D48" s="770"/>
      <c r="E48" s="769"/>
      <c r="F48" s="769"/>
      <c r="G48" s="769"/>
      <c r="H48" s="769"/>
      <c r="I48" s="769"/>
      <c r="J48" s="769"/>
      <c r="K48" s="771">
        <v>9000000</v>
      </c>
      <c r="L48" s="769" t="s">
        <v>79</v>
      </c>
      <c r="M48" s="769"/>
      <c r="N48" s="769"/>
      <c r="O48" s="769"/>
      <c r="P48" s="769"/>
      <c r="Q48" s="769"/>
      <c r="R48" s="769"/>
      <c r="S48" s="769"/>
      <c r="T48" s="816"/>
      <c r="U48" s="816"/>
      <c r="V48" s="816"/>
      <c r="W48" s="816"/>
      <c r="X48" s="769">
        <v>1</v>
      </c>
      <c r="Y48" s="769">
        <f>IF(AND(AJ48="",AK48="",AL48="",AN48="",AO48="",OR(AP48="",AP48=Dropdown!$AM$12,AP48=Dropdown!$AM$11)),1,0)</f>
        <v>0</v>
      </c>
      <c r="Z48" s="769">
        <f t="shared" si="3"/>
        <v>1</v>
      </c>
      <c r="AA48" s="769">
        <f t="shared" si="4"/>
        <v>0</v>
      </c>
      <c r="AB48" s="769">
        <f t="shared" si="5"/>
        <v>0</v>
      </c>
      <c r="AC48" s="769"/>
      <c r="AD48" s="772" t="str">
        <f>IF(OR(T48&lt;&gt;"",U48&lt;&gt;""),Dropdown!$A$4,IF(OR(V48&lt;&gt;"",W48&lt;&gt;""),Dropdown!$A$5,Dropdown!$A$3))</f>
        <v>Residential</v>
      </c>
      <c r="AE48" s="773" t="s">
        <v>343</v>
      </c>
      <c r="AF48" s="773" t="str">
        <f>VLOOKUP(AG48,Dropdown!$N$3:$R$62,2,FALSE)</f>
        <v>EAP</v>
      </c>
      <c r="AG48" s="773" t="s">
        <v>32</v>
      </c>
      <c r="AH48" s="773" t="str">
        <f>IF(AG48&lt;&gt;"",VLOOKUP(AG48,Dropdown!$N$3:$R$62,3,FALSE),IF(AF48&lt;&gt;"",VLOOKUP(AF48,Dropdown!$N$3:$R$62,3,FALSE),IF(AE48&lt;&gt;"",VLOOKUP(AE48,Dropdown!$N$3:$R$62,3,FALSE),"")))</f>
        <v>LMI</v>
      </c>
      <c r="AI48" s="773" t="str">
        <f>IF(AG48&lt;&gt;"",VLOOKUP(AG48,Dropdown!$N$3:$R$62,5,FALSE),IF(AF48&lt;&gt;"",VLOOKUP(AF48,Dropdown!$N$3:$R$62,5,FALSE),IF(AE48&lt;&gt;"",VLOOKUP(AE48,Dropdown!$N$3:$R$62,5,FALSE),"")))</f>
        <v>Tropical</v>
      </c>
      <c r="AJ48" s="773"/>
      <c r="AK48" s="773"/>
      <c r="AL48" s="773" t="s">
        <v>79</v>
      </c>
      <c r="AM48" s="773"/>
      <c r="AN48" s="773"/>
      <c r="AO48" s="773"/>
      <c r="AP48" s="773" t="s">
        <v>553</v>
      </c>
      <c r="AQ48" s="769" t="s">
        <v>372</v>
      </c>
      <c r="AR48" s="946" t="s">
        <v>930</v>
      </c>
      <c r="AS48" s="769"/>
      <c r="AT48" s="769"/>
      <c r="AU48" s="769"/>
      <c r="AV48" s="775"/>
      <c r="AW48" s="776"/>
      <c r="AX48" s="777"/>
      <c r="AY48" s="777">
        <v>135</v>
      </c>
      <c r="AZ48" s="778"/>
      <c r="BA48" s="779"/>
      <c r="BB48" s="779"/>
      <c r="BC48" s="776"/>
      <c r="BD48" s="777"/>
      <c r="BE48" s="777"/>
      <c r="BF48" s="780"/>
      <c r="BG48" s="779"/>
      <c r="BH48" s="779"/>
      <c r="BI48" s="776"/>
      <c r="BJ48" s="777"/>
      <c r="BK48" s="777"/>
      <c r="BL48" s="780"/>
      <c r="BM48" s="779"/>
      <c r="BN48" s="779"/>
      <c r="BO48" s="776"/>
      <c r="BP48" s="777"/>
      <c r="BQ48" s="777"/>
      <c r="BR48" s="780"/>
      <c r="BS48" s="779"/>
      <c r="BT48" s="779"/>
      <c r="BU48" s="776"/>
      <c r="BV48" s="777"/>
      <c r="BW48" s="777"/>
      <c r="BX48" s="780"/>
      <c r="BY48" s="779"/>
      <c r="BZ48" s="779"/>
      <c r="CA48" s="776"/>
      <c r="CB48" s="777"/>
      <c r="CC48" s="777"/>
      <c r="CD48" s="780"/>
      <c r="CE48" s="779"/>
      <c r="CF48" s="779"/>
      <c r="CG48" s="776"/>
      <c r="CH48" s="777"/>
      <c r="CI48" s="777"/>
      <c r="CJ48" s="780"/>
      <c r="CK48" s="779"/>
      <c r="CL48" s="779"/>
      <c r="CM48" s="776"/>
      <c r="CN48" s="777"/>
      <c r="CO48" s="777"/>
      <c r="CP48" s="780"/>
      <c r="CQ48" s="779"/>
      <c r="CR48" s="779"/>
      <c r="CS48" s="776"/>
      <c r="CT48" s="777"/>
      <c r="CU48" s="777"/>
      <c r="CV48" s="780"/>
      <c r="CW48" s="779"/>
      <c r="CX48" s="779"/>
      <c r="CY48" s="776"/>
      <c r="CZ48" s="777"/>
      <c r="DA48" s="781"/>
      <c r="DB48" s="778"/>
      <c r="DC48" s="782"/>
      <c r="DD48" s="782"/>
      <c r="DE48" s="783"/>
      <c r="DF48" s="781"/>
      <c r="DG48" s="777"/>
      <c r="DH48" s="780"/>
      <c r="DI48" s="779"/>
      <c r="DJ48" s="779"/>
      <c r="DK48" s="776"/>
      <c r="DL48" s="777"/>
      <c r="DM48" s="781"/>
      <c r="DN48" s="778"/>
      <c r="DO48" s="782"/>
      <c r="DP48" s="782"/>
      <c r="DQ48" s="784"/>
      <c r="DR48" s="785"/>
      <c r="DS48" s="786"/>
      <c r="DT48" s="787"/>
      <c r="DU48" s="788"/>
      <c r="DV48" s="788"/>
      <c r="DW48" s="789"/>
      <c r="DX48" s="786"/>
      <c r="DY48" s="785"/>
      <c r="DZ48" s="790"/>
      <c r="EA48" s="791"/>
      <c r="EB48" s="791"/>
      <c r="EC48" s="784"/>
      <c r="ED48" s="785"/>
      <c r="EE48" s="786"/>
      <c r="EF48" s="787"/>
      <c r="EG48" s="788"/>
      <c r="EH48" s="788"/>
      <c r="EI48" s="789"/>
      <c r="EJ48" s="786"/>
      <c r="EK48" s="785"/>
      <c r="EL48" s="790"/>
      <c r="EM48" s="791"/>
      <c r="EN48" s="791"/>
      <c r="EO48" s="784"/>
      <c r="EP48" s="785"/>
      <c r="EQ48" s="786"/>
      <c r="ER48" s="787"/>
      <c r="ES48" s="788"/>
      <c r="ET48" s="788"/>
      <c r="EU48" s="789"/>
      <c r="EV48" s="786"/>
      <c r="EW48" s="785"/>
      <c r="EX48" s="790"/>
      <c r="EY48" s="791"/>
      <c r="EZ48" s="791"/>
      <c r="FA48" s="784"/>
      <c r="FB48" s="785"/>
      <c r="FC48" s="786"/>
      <c r="FD48" s="787"/>
      <c r="FE48" s="788"/>
      <c r="FF48" s="788"/>
      <c r="FG48" s="789"/>
      <c r="FH48" s="786"/>
      <c r="FI48" s="785"/>
      <c r="FJ48" s="790"/>
      <c r="FK48" s="791"/>
      <c r="FL48" s="791"/>
      <c r="FM48" s="784"/>
      <c r="FN48" s="785"/>
      <c r="FO48" s="786"/>
      <c r="FP48" s="787"/>
      <c r="FQ48" s="788"/>
      <c r="FR48" s="788"/>
      <c r="FS48" s="776"/>
      <c r="FT48" s="777"/>
      <c r="FU48" s="781"/>
      <c r="FV48" s="778"/>
      <c r="FW48" s="779"/>
      <c r="FX48" s="779"/>
      <c r="FY48" s="783"/>
      <c r="FZ48" s="781"/>
      <c r="GA48" s="777"/>
      <c r="GB48" s="780"/>
      <c r="GC48" s="779"/>
      <c r="GD48" s="779"/>
      <c r="GE48" s="776"/>
      <c r="GF48" s="777"/>
      <c r="GG48" s="781"/>
      <c r="GH48" s="778"/>
      <c r="GI48" s="782"/>
      <c r="GJ48" s="782"/>
      <c r="GK48" s="783"/>
      <c r="GL48" s="781"/>
      <c r="GM48" s="777"/>
      <c r="GN48" s="780"/>
      <c r="GO48" s="779"/>
      <c r="GP48" s="779"/>
      <c r="GQ48" s="776"/>
      <c r="GR48" s="777"/>
      <c r="GS48" s="781"/>
      <c r="GT48" s="778"/>
      <c r="GU48" s="782"/>
      <c r="GV48" s="782"/>
      <c r="GW48" s="783"/>
      <c r="GX48" s="781"/>
      <c r="GY48" s="777"/>
      <c r="GZ48" s="780"/>
      <c r="HA48" s="779"/>
      <c r="HB48" s="779"/>
      <c r="HC48" s="776"/>
      <c r="HD48" s="777"/>
      <c r="HE48" s="781"/>
      <c r="HF48" s="778"/>
      <c r="HG48" s="782"/>
      <c r="HH48" s="782"/>
      <c r="HI48" s="783"/>
      <c r="HJ48" s="781"/>
      <c r="HK48" s="777"/>
      <c r="HL48" s="780"/>
      <c r="HM48" s="779"/>
      <c r="HN48" s="779"/>
      <c r="HO48" s="776"/>
      <c r="HP48" s="777"/>
      <c r="HQ48" s="781"/>
      <c r="HR48" s="778"/>
      <c r="HS48" s="782"/>
      <c r="HT48" s="782"/>
      <c r="HU48" s="783"/>
      <c r="HV48" s="781"/>
      <c r="HW48" s="777"/>
      <c r="HX48" s="780"/>
      <c r="HY48" s="779"/>
      <c r="HZ48" s="779"/>
      <c r="IA48" s="776"/>
      <c r="IB48" s="777"/>
      <c r="IC48" s="781"/>
      <c r="ID48" s="778"/>
      <c r="IE48" s="779"/>
      <c r="IF48" s="779"/>
      <c r="IG48" s="783"/>
      <c r="IH48" s="781"/>
      <c r="II48" s="777"/>
      <c r="IJ48" s="780"/>
      <c r="IK48" s="779"/>
      <c r="IL48" s="779"/>
      <c r="IM48" s="776"/>
      <c r="IN48" s="777"/>
      <c r="IO48" s="781"/>
      <c r="IP48" s="778"/>
      <c r="IQ48" s="779"/>
      <c r="IR48" s="779"/>
      <c r="IS48" s="783"/>
      <c r="IT48" s="781"/>
      <c r="IU48" s="777"/>
      <c r="IV48" s="780"/>
      <c r="IW48" s="779"/>
      <c r="IX48" s="779"/>
      <c r="IY48" s="776"/>
      <c r="IZ48" s="777"/>
      <c r="JA48" s="781"/>
      <c r="JB48" s="778"/>
      <c r="JC48" s="779"/>
      <c r="JD48" s="779"/>
      <c r="JE48" s="783"/>
      <c r="JF48" s="781"/>
      <c r="JG48" s="777"/>
      <c r="JH48" s="780"/>
      <c r="JI48" s="779"/>
      <c r="JJ48" s="779"/>
      <c r="JK48" s="776"/>
      <c r="JL48" s="777"/>
      <c r="JM48" s="781"/>
      <c r="JN48" s="778"/>
      <c r="JO48" s="782"/>
      <c r="JP48" s="782"/>
      <c r="JQ48" s="783"/>
      <c r="JR48" s="781"/>
      <c r="JS48" s="777"/>
      <c r="JT48" s="780"/>
      <c r="JU48" s="779"/>
      <c r="JV48" s="779"/>
      <c r="JW48" s="776"/>
      <c r="JX48" s="777"/>
      <c r="JY48" s="777"/>
      <c r="JZ48" s="780"/>
      <c r="KA48" s="782"/>
      <c r="KB48" s="782"/>
      <c r="KC48" s="776"/>
      <c r="KD48" s="777"/>
      <c r="KE48" s="777"/>
      <c r="KF48" s="780"/>
      <c r="KG48" s="782"/>
      <c r="KH48" s="782"/>
      <c r="KI48" s="776"/>
      <c r="KJ48" s="777"/>
      <c r="KK48" s="777"/>
      <c r="KL48" s="780"/>
      <c r="KM48" s="782"/>
      <c r="KN48" s="782"/>
      <c r="KO48" s="776"/>
      <c r="KP48" s="777"/>
      <c r="KQ48" s="777"/>
      <c r="KR48" s="780"/>
      <c r="KS48" s="779"/>
      <c r="KT48" s="779"/>
      <c r="KU48" s="776"/>
      <c r="KV48" s="777"/>
      <c r="KW48" s="777"/>
      <c r="KX48" s="780"/>
      <c r="KY48" s="782"/>
      <c r="KZ48" s="782"/>
      <c r="LA48" s="776"/>
      <c r="LB48" s="777"/>
      <c r="LC48" s="777"/>
      <c r="LD48" s="780"/>
      <c r="LE48" s="779"/>
      <c r="LF48" s="779"/>
      <c r="LG48" s="776"/>
      <c r="LH48" s="777"/>
      <c r="LI48" s="777"/>
      <c r="LJ48" s="780"/>
      <c r="LK48" s="779"/>
      <c r="LL48" s="779"/>
      <c r="LM48" s="776"/>
      <c r="LN48" s="777"/>
      <c r="LO48" s="777"/>
      <c r="LP48" s="780"/>
      <c r="LQ48" s="782"/>
      <c r="LR48" s="782"/>
      <c r="LS48" s="776"/>
      <c r="LT48" s="777"/>
      <c r="LU48" s="777"/>
      <c r="LV48" s="780"/>
      <c r="LW48" s="779"/>
      <c r="LX48" s="779"/>
      <c r="LY48" s="776"/>
      <c r="LZ48" s="777"/>
      <c r="MA48" s="777"/>
      <c r="MB48" s="780"/>
      <c r="MC48" s="782"/>
      <c r="MD48" s="782"/>
      <c r="ME48" s="776"/>
      <c r="MF48" s="777"/>
      <c r="MG48" s="777"/>
      <c r="MH48" s="780"/>
      <c r="MI48" s="782"/>
      <c r="MJ48" s="782"/>
      <c r="MK48" s="776"/>
      <c r="ML48" s="777"/>
      <c r="MM48" s="777"/>
      <c r="MN48" s="780"/>
      <c r="MO48" s="782"/>
      <c r="MP48" s="782"/>
      <c r="MQ48" s="776"/>
      <c r="MR48" s="777"/>
      <c r="MS48" s="777"/>
      <c r="MT48" s="780"/>
      <c r="MU48" s="779"/>
      <c r="MV48" s="779"/>
      <c r="MW48" s="776"/>
      <c r="MX48" s="777"/>
      <c r="MY48" s="777"/>
      <c r="MZ48" s="780"/>
      <c r="NA48" s="779"/>
      <c r="NB48" s="779"/>
      <c r="NC48" s="776"/>
      <c r="ND48" s="777"/>
      <c r="NE48" s="777"/>
      <c r="NF48" s="780"/>
      <c r="NG48" s="779"/>
      <c r="NH48" s="779"/>
      <c r="NI48" s="776"/>
      <c r="NJ48" s="777"/>
      <c r="NK48" s="777"/>
      <c r="NL48" s="780"/>
      <c r="NM48" s="782"/>
      <c r="NN48" s="782"/>
      <c r="NO48" s="776"/>
      <c r="NP48" s="777"/>
      <c r="NQ48" s="777"/>
      <c r="NR48" s="780"/>
      <c r="NS48" s="776"/>
      <c r="NT48" s="777"/>
      <c r="NU48" s="777"/>
      <c r="NV48" s="780"/>
      <c r="NW48" s="776"/>
      <c r="NX48" s="777"/>
      <c r="NY48" s="777"/>
      <c r="NZ48" s="792"/>
      <c r="OA48" s="776"/>
      <c r="OB48" s="777"/>
      <c r="OC48" s="777"/>
      <c r="OD48" s="780"/>
      <c r="OE48" s="776"/>
      <c r="OF48" s="777"/>
      <c r="OG48" s="777"/>
      <c r="OH48" s="780"/>
      <c r="OI48" s="776"/>
      <c r="OJ48" s="777"/>
      <c r="OK48" s="777"/>
      <c r="OL48" s="780"/>
      <c r="OM48" s="776"/>
      <c r="ON48" s="777"/>
      <c r="OO48" s="777"/>
      <c r="OP48" s="780"/>
      <c r="OQ48" s="776"/>
      <c r="OR48" s="777"/>
      <c r="OS48" s="777"/>
      <c r="OT48" s="780"/>
      <c r="OU48" s="776"/>
      <c r="OV48" s="777"/>
      <c r="OW48" s="777"/>
      <c r="OX48" s="780"/>
      <c r="OY48" s="776"/>
      <c r="OZ48" s="777"/>
      <c r="PA48" s="777"/>
      <c r="PB48" s="780"/>
      <c r="PC48" s="776"/>
      <c r="PD48" s="777"/>
      <c r="PE48" s="777"/>
      <c r="PF48" s="780"/>
    </row>
    <row r="49" spans="1:422" ht="15" hidden="1" customHeight="1" x14ac:dyDescent="0.25">
      <c r="A49" s="769" t="s">
        <v>348</v>
      </c>
      <c r="B49" s="769" t="s">
        <v>18</v>
      </c>
      <c r="C49" s="769"/>
      <c r="D49" s="770"/>
      <c r="E49" s="769"/>
      <c r="F49" s="769"/>
      <c r="G49" s="769"/>
      <c r="H49" s="769"/>
      <c r="I49" s="769"/>
      <c r="J49" s="769"/>
      <c r="K49" s="769" t="s">
        <v>321</v>
      </c>
      <c r="L49" s="769" t="s">
        <v>79</v>
      </c>
      <c r="M49" s="769"/>
      <c r="N49" s="769"/>
      <c r="O49" s="769"/>
      <c r="P49" s="769"/>
      <c r="Q49" s="769"/>
      <c r="R49" s="769"/>
      <c r="S49" s="769"/>
      <c r="T49" s="816"/>
      <c r="U49" s="816"/>
      <c r="V49" s="816"/>
      <c r="W49" s="816"/>
      <c r="X49" s="769">
        <v>1</v>
      </c>
      <c r="Y49" s="769">
        <f>IF(AND(AJ49="",AK49="",AL49="",AN49="",AO49="",OR(AP49="",AP49=Dropdown!$AM$12,AP49=Dropdown!$AM$11)),1,0)</f>
        <v>0</v>
      </c>
      <c r="Z49" s="769">
        <f t="shared" si="3"/>
        <v>1</v>
      </c>
      <c r="AA49" s="769">
        <f t="shared" si="4"/>
        <v>0</v>
      </c>
      <c r="AB49" s="769">
        <f t="shared" si="5"/>
        <v>0</v>
      </c>
      <c r="AC49" s="769"/>
      <c r="AD49" s="772" t="str">
        <f>IF(OR(T49&lt;&gt;"",U49&lt;&gt;""),Dropdown!$A$4,IF(OR(V49&lt;&gt;"",W49&lt;&gt;""),Dropdown!$A$5,Dropdown!$A$3))</f>
        <v>Residential</v>
      </c>
      <c r="AE49" s="773" t="s">
        <v>343</v>
      </c>
      <c r="AF49" s="773" t="str">
        <f>VLOOKUP(AG49,Dropdown!$N$3:$R$62,2,FALSE)</f>
        <v>SSA</v>
      </c>
      <c r="AG49" s="773" t="s">
        <v>348</v>
      </c>
      <c r="AH49" s="773" t="str">
        <f>IF(AG49&lt;&gt;"",VLOOKUP(AG49,Dropdown!$N$3:$R$62,3,FALSE),IF(AF49&lt;&gt;"",VLOOKUP(AF49,Dropdown!$N$3:$R$62,3,FALSE),IF(AE49&lt;&gt;"",VLOOKUP(AE49,Dropdown!$N$3:$R$62,3,FALSE),"")))</f>
        <v>LMI</v>
      </c>
      <c r="AI49" s="773" t="str">
        <f>IF(AG49&lt;&gt;"",VLOOKUP(AG49,Dropdown!$N$3:$R$62,5,FALSE),IF(AF49&lt;&gt;"",VLOOKUP(AF49,Dropdown!$N$3:$R$62,5,FALSE),IF(AE49&lt;&gt;"",VLOOKUP(AE49,Dropdown!$N$3:$R$62,5,FALSE),"")))</f>
        <v>Tropical</v>
      </c>
      <c r="AJ49" s="773" t="s">
        <v>779</v>
      </c>
      <c r="AK49" s="773"/>
      <c r="AL49" s="773" t="s">
        <v>79</v>
      </c>
      <c r="AM49" s="773"/>
      <c r="AN49" s="773"/>
      <c r="AO49" s="773"/>
      <c r="AP49" s="773"/>
      <c r="AQ49" s="769" t="s">
        <v>350</v>
      </c>
      <c r="AR49" s="946" t="s">
        <v>930</v>
      </c>
      <c r="AS49" s="769"/>
      <c r="AT49" s="769"/>
      <c r="AU49" s="769"/>
      <c r="AV49" s="775"/>
      <c r="AW49" s="776"/>
      <c r="AX49" s="777"/>
      <c r="AY49" s="777"/>
      <c r="AZ49" s="778"/>
      <c r="BA49" s="779"/>
      <c r="BB49" s="779"/>
      <c r="BC49" s="776"/>
      <c r="BD49" s="777"/>
      <c r="BE49" s="777">
        <v>260</v>
      </c>
      <c r="BF49" s="780"/>
      <c r="BG49" s="779"/>
      <c r="BH49" s="779"/>
      <c r="BI49" s="776"/>
      <c r="BJ49" s="777"/>
      <c r="BK49" s="777"/>
      <c r="BL49" s="780"/>
      <c r="BM49" s="779"/>
      <c r="BN49" s="779"/>
      <c r="BO49" s="776"/>
      <c r="BP49" s="777"/>
      <c r="BQ49" s="777"/>
      <c r="BR49" s="780"/>
      <c r="BS49" s="779"/>
      <c r="BT49" s="779"/>
      <c r="BU49" s="776"/>
      <c r="BV49" s="777"/>
      <c r="BW49" s="777"/>
      <c r="BX49" s="780"/>
      <c r="BY49" s="779"/>
      <c r="BZ49" s="779"/>
      <c r="CA49" s="776"/>
      <c r="CB49" s="777"/>
      <c r="CC49" s="777"/>
      <c r="CD49" s="780"/>
      <c r="CE49" s="779"/>
      <c r="CF49" s="779"/>
      <c r="CG49" s="776"/>
      <c r="CH49" s="777"/>
      <c r="CI49" s="777"/>
      <c r="CJ49" s="780"/>
      <c r="CK49" s="779"/>
      <c r="CL49" s="779"/>
      <c r="CM49" s="776"/>
      <c r="CN49" s="777"/>
      <c r="CO49" s="777"/>
      <c r="CP49" s="780"/>
      <c r="CQ49" s="779"/>
      <c r="CR49" s="779"/>
      <c r="CS49" s="776"/>
      <c r="CT49" s="777"/>
      <c r="CU49" s="777"/>
      <c r="CV49" s="780"/>
      <c r="CW49" s="779"/>
      <c r="CX49" s="779"/>
      <c r="CY49" s="776"/>
      <c r="CZ49" s="777"/>
      <c r="DA49" s="781"/>
      <c r="DB49" s="778"/>
      <c r="DC49" s="782"/>
      <c r="DD49" s="782"/>
      <c r="DE49" s="783"/>
      <c r="DF49" s="781"/>
      <c r="DG49" s="777"/>
      <c r="DH49" s="780"/>
      <c r="DI49" s="779"/>
      <c r="DJ49" s="779"/>
      <c r="DK49" s="776"/>
      <c r="DL49" s="777"/>
      <c r="DM49" s="781"/>
      <c r="DN49" s="778"/>
      <c r="DO49" s="782"/>
      <c r="DP49" s="782"/>
      <c r="DQ49" s="784"/>
      <c r="DR49" s="785"/>
      <c r="DS49" s="786"/>
      <c r="DT49" s="787"/>
      <c r="DU49" s="788"/>
      <c r="DV49" s="788"/>
      <c r="DW49" s="789"/>
      <c r="DX49" s="786"/>
      <c r="DY49" s="785"/>
      <c r="DZ49" s="790"/>
      <c r="EA49" s="791"/>
      <c r="EB49" s="791"/>
      <c r="EC49" s="784"/>
      <c r="ED49" s="785"/>
      <c r="EE49" s="786"/>
      <c r="EF49" s="787"/>
      <c r="EG49" s="788"/>
      <c r="EH49" s="788"/>
      <c r="EI49" s="789"/>
      <c r="EJ49" s="786"/>
      <c r="EK49" s="785"/>
      <c r="EL49" s="790"/>
      <c r="EM49" s="791"/>
      <c r="EN49" s="791"/>
      <c r="EO49" s="784"/>
      <c r="EP49" s="785"/>
      <c r="EQ49" s="786"/>
      <c r="ER49" s="787"/>
      <c r="ES49" s="788"/>
      <c r="ET49" s="788"/>
      <c r="EU49" s="789"/>
      <c r="EV49" s="786"/>
      <c r="EW49" s="785"/>
      <c r="EX49" s="790"/>
      <c r="EY49" s="791"/>
      <c r="EZ49" s="791"/>
      <c r="FA49" s="784"/>
      <c r="FB49" s="785"/>
      <c r="FC49" s="786"/>
      <c r="FD49" s="787"/>
      <c r="FE49" s="788"/>
      <c r="FF49" s="788"/>
      <c r="FG49" s="789"/>
      <c r="FH49" s="786"/>
      <c r="FI49" s="785"/>
      <c r="FJ49" s="790"/>
      <c r="FK49" s="791"/>
      <c r="FL49" s="791"/>
      <c r="FM49" s="784"/>
      <c r="FN49" s="785"/>
      <c r="FO49" s="786"/>
      <c r="FP49" s="787"/>
      <c r="FQ49" s="788"/>
      <c r="FR49" s="788"/>
      <c r="FS49" s="776"/>
      <c r="FT49" s="777"/>
      <c r="FU49" s="781"/>
      <c r="FV49" s="778"/>
      <c r="FW49" s="779"/>
      <c r="FX49" s="779"/>
      <c r="FY49" s="783"/>
      <c r="FZ49" s="781"/>
      <c r="GA49" s="777"/>
      <c r="GB49" s="780"/>
      <c r="GC49" s="779"/>
      <c r="GD49" s="779"/>
      <c r="GE49" s="776"/>
      <c r="GF49" s="777"/>
      <c r="GG49" s="781"/>
      <c r="GH49" s="778"/>
      <c r="GI49" s="782"/>
      <c r="GJ49" s="782"/>
      <c r="GK49" s="783"/>
      <c r="GL49" s="781"/>
      <c r="GM49" s="777"/>
      <c r="GN49" s="780"/>
      <c r="GO49" s="779"/>
      <c r="GP49" s="779"/>
      <c r="GQ49" s="776"/>
      <c r="GR49" s="777"/>
      <c r="GS49" s="781"/>
      <c r="GT49" s="778"/>
      <c r="GU49" s="782"/>
      <c r="GV49" s="782"/>
      <c r="GW49" s="783"/>
      <c r="GX49" s="781"/>
      <c r="GY49" s="777"/>
      <c r="GZ49" s="780"/>
      <c r="HA49" s="779"/>
      <c r="HB49" s="779"/>
      <c r="HC49" s="776"/>
      <c r="HD49" s="777"/>
      <c r="HE49" s="781"/>
      <c r="HF49" s="778"/>
      <c r="HG49" s="782"/>
      <c r="HH49" s="782"/>
      <c r="HI49" s="783"/>
      <c r="HJ49" s="781"/>
      <c r="HK49" s="777"/>
      <c r="HL49" s="780"/>
      <c r="HM49" s="779"/>
      <c r="HN49" s="779"/>
      <c r="HO49" s="776"/>
      <c r="HP49" s="777"/>
      <c r="HQ49" s="781"/>
      <c r="HR49" s="778"/>
      <c r="HS49" s="782"/>
      <c r="HT49" s="782"/>
      <c r="HU49" s="783"/>
      <c r="HV49" s="781"/>
      <c r="HW49" s="777"/>
      <c r="HX49" s="780"/>
      <c r="HY49" s="779"/>
      <c r="HZ49" s="779"/>
      <c r="IA49" s="776"/>
      <c r="IB49" s="777"/>
      <c r="IC49" s="781"/>
      <c r="ID49" s="778"/>
      <c r="IE49" s="779"/>
      <c r="IF49" s="779"/>
      <c r="IG49" s="783"/>
      <c r="IH49" s="781"/>
      <c r="II49" s="777"/>
      <c r="IJ49" s="780"/>
      <c r="IK49" s="779"/>
      <c r="IL49" s="779"/>
      <c r="IM49" s="776"/>
      <c r="IN49" s="777"/>
      <c r="IO49" s="781"/>
      <c r="IP49" s="778"/>
      <c r="IQ49" s="779"/>
      <c r="IR49" s="779"/>
      <c r="IS49" s="783"/>
      <c r="IT49" s="781"/>
      <c r="IU49" s="777"/>
      <c r="IV49" s="780"/>
      <c r="IW49" s="779"/>
      <c r="IX49" s="779"/>
      <c r="IY49" s="776"/>
      <c r="IZ49" s="777"/>
      <c r="JA49" s="781"/>
      <c r="JB49" s="778"/>
      <c r="JC49" s="779"/>
      <c r="JD49" s="779"/>
      <c r="JE49" s="783"/>
      <c r="JF49" s="781"/>
      <c r="JG49" s="777"/>
      <c r="JH49" s="780"/>
      <c r="JI49" s="779"/>
      <c r="JJ49" s="779"/>
      <c r="JK49" s="776"/>
      <c r="JL49" s="777"/>
      <c r="JM49" s="781"/>
      <c r="JN49" s="778"/>
      <c r="JO49" s="782"/>
      <c r="JP49" s="782"/>
      <c r="JQ49" s="783"/>
      <c r="JR49" s="781"/>
      <c r="JS49" s="777"/>
      <c r="JT49" s="780"/>
      <c r="JU49" s="779"/>
      <c r="JV49" s="779"/>
      <c r="JW49" s="776"/>
      <c r="JX49" s="777"/>
      <c r="JY49" s="777"/>
      <c r="JZ49" s="780"/>
      <c r="KA49" s="782"/>
      <c r="KB49" s="782"/>
      <c r="KC49" s="776"/>
      <c r="KD49" s="777"/>
      <c r="KE49" s="777"/>
      <c r="KF49" s="780"/>
      <c r="KG49" s="782"/>
      <c r="KH49" s="782"/>
      <c r="KI49" s="776"/>
      <c r="KJ49" s="777"/>
      <c r="KK49" s="777"/>
      <c r="KL49" s="780"/>
      <c r="KM49" s="782"/>
      <c r="KN49" s="782"/>
      <c r="KO49" s="776"/>
      <c r="KP49" s="777"/>
      <c r="KQ49" s="777"/>
      <c r="KR49" s="780"/>
      <c r="KS49" s="779"/>
      <c r="KT49" s="779"/>
      <c r="KU49" s="776"/>
      <c r="KV49" s="777"/>
      <c r="KW49" s="777"/>
      <c r="KX49" s="780"/>
      <c r="KY49" s="782"/>
      <c r="KZ49" s="782"/>
      <c r="LA49" s="776"/>
      <c r="LB49" s="777"/>
      <c r="LC49" s="777"/>
      <c r="LD49" s="780"/>
      <c r="LE49" s="779"/>
      <c r="LF49" s="779"/>
      <c r="LG49" s="776"/>
      <c r="LH49" s="777"/>
      <c r="LI49" s="777"/>
      <c r="LJ49" s="780"/>
      <c r="LK49" s="779"/>
      <c r="LL49" s="779"/>
      <c r="LM49" s="776"/>
      <c r="LN49" s="777"/>
      <c r="LO49" s="777"/>
      <c r="LP49" s="780"/>
      <c r="LQ49" s="782"/>
      <c r="LR49" s="782"/>
      <c r="LS49" s="776"/>
      <c r="LT49" s="777"/>
      <c r="LU49" s="777"/>
      <c r="LV49" s="780"/>
      <c r="LW49" s="779"/>
      <c r="LX49" s="779"/>
      <c r="LY49" s="776"/>
      <c r="LZ49" s="777"/>
      <c r="MA49" s="777"/>
      <c r="MB49" s="780"/>
      <c r="MC49" s="782"/>
      <c r="MD49" s="782"/>
      <c r="ME49" s="776"/>
      <c r="MF49" s="777"/>
      <c r="MG49" s="777"/>
      <c r="MH49" s="780"/>
      <c r="MI49" s="782"/>
      <c r="MJ49" s="782"/>
      <c r="MK49" s="776"/>
      <c r="ML49" s="777"/>
      <c r="MM49" s="777"/>
      <c r="MN49" s="780"/>
      <c r="MO49" s="782"/>
      <c r="MP49" s="782"/>
      <c r="MQ49" s="776"/>
      <c r="MR49" s="777"/>
      <c r="MS49" s="777"/>
      <c r="MT49" s="780"/>
      <c r="MU49" s="779"/>
      <c r="MV49" s="779"/>
      <c r="MW49" s="776"/>
      <c r="MX49" s="777"/>
      <c r="MY49" s="777"/>
      <c r="MZ49" s="780"/>
      <c r="NA49" s="779"/>
      <c r="NB49" s="779"/>
      <c r="NC49" s="776"/>
      <c r="ND49" s="777"/>
      <c r="NE49" s="777"/>
      <c r="NF49" s="780"/>
      <c r="NG49" s="779"/>
      <c r="NH49" s="779"/>
      <c r="NI49" s="776"/>
      <c r="NJ49" s="777"/>
      <c r="NK49" s="777"/>
      <c r="NL49" s="780"/>
      <c r="NM49" s="782"/>
      <c r="NN49" s="782"/>
      <c r="NO49" s="776"/>
      <c r="NP49" s="777"/>
      <c r="NQ49" s="777"/>
      <c r="NR49" s="780"/>
      <c r="NS49" s="776"/>
      <c r="NT49" s="777"/>
      <c r="NU49" s="777"/>
      <c r="NV49" s="780"/>
      <c r="NW49" s="776"/>
      <c r="NX49" s="777"/>
      <c r="NY49" s="777"/>
      <c r="NZ49" s="792"/>
      <c r="OA49" s="776"/>
      <c r="OB49" s="777"/>
      <c r="OC49" s="777"/>
      <c r="OD49" s="780"/>
      <c r="OE49" s="776"/>
      <c r="OF49" s="777"/>
      <c r="OG49" s="777"/>
      <c r="OH49" s="780"/>
      <c r="OI49" s="776"/>
      <c r="OJ49" s="777"/>
      <c r="OK49" s="777"/>
      <c r="OL49" s="780"/>
      <c r="OM49" s="776"/>
      <c r="ON49" s="777"/>
      <c r="OO49" s="777"/>
      <c r="OP49" s="780"/>
      <c r="OQ49" s="776"/>
      <c r="OR49" s="777"/>
      <c r="OS49" s="777"/>
      <c r="OT49" s="780"/>
      <c r="OU49" s="776"/>
      <c r="OV49" s="777"/>
      <c r="OW49" s="777"/>
      <c r="OX49" s="780"/>
      <c r="OY49" s="776"/>
      <c r="OZ49" s="777"/>
      <c r="PA49" s="777"/>
      <c r="PB49" s="780"/>
      <c r="PC49" s="776"/>
      <c r="PD49" s="777"/>
      <c r="PE49" s="777"/>
      <c r="PF49" s="780"/>
    </row>
    <row r="50" spans="1:422" ht="15" hidden="1" customHeight="1" x14ac:dyDescent="0.25">
      <c r="A50" s="769" t="s">
        <v>348</v>
      </c>
      <c r="B50" s="769" t="s">
        <v>18</v>
      </c>
      <c r="C50" s="769"/>
      <c r="D50" s="770"/>
      <c r="E50" s="769"/>
      <c r="F50" s="769"/>
      <c r="G50" s="769"/>
      <c r="H50" s="769"/>
      <c r="I50" s="769"/>
      <c r="J50" s="769"/>
      <c r="K50" s="769" t="s">
        <v>321</v>
      </c>
      <c r="L50" s="769" t="s">
        <v>79</v>
      </c>
      <c r="M50" s="769"/>
      <c r="N50" s="769"/>
      <c r="O50" s="769"/>
      <c r="P50" s="769"/>
      <c r="Q50" s="769"/>
      <c r="R50" s="769"/>
      <c r="S50" s="769"/>
      <c r="T50" s="816"/>
      <c r="U50" s="816"/>
      <c r="V50" s="816"/>
      <c r="W50" s="816"/>
      <c r="X50" s="769">
        <v>1</v>
      </c>
      <c r="Y50" s="769">
        <f>IF(AND(AJ50="",AK50="",AL50="",AN50="",AO50="",OR(AP50="",AP50=Dropdown!$AM$12,AP50=Dropdown!$AM$11)),1,0)</f>
        <v>0</v>
      </c>
      <c r="Z50" s="769">
        <f t="shared" si="3"/>
        <v>1</v>
      </c>
      <c r="AA50" s="769">
        <f t="shared" si="4"/>
        <v>0</v>
      </c>
      <c r="AB50" s="769">
        <f t="shared" si="5"/>
        <v>0</v>
      </c>
      <c r="AC50" s="769"/>
      <c r="AD50" s="772" t="str">
        <f>IF(OR(T50&lt;&gt;"",U50&lt;&gt;""),Dropdown!$A$4,IF(OR(V50&lt;&gt;"",W50&lt;&gt;""),Dropdown!$A$5,Dropdown!$A$3))</f>
        <v>Residential</v>
      </c>
      <c r="AE50" s="773" t="s">
        <v>343</v>
      </c>
      <c r="AF50" s="773" t="str">
        <f>VLOOKUP(AG50,Dropdown!$N$3:$R$62,2,FALSE)</f>
        <v>SSA</v>
      </c>
      <c r="AG50" s="773" t="s">
        <v>348</v>
      </c>
      <c r="AH50" s="773" t="str">
        <f>IF(AG50&lt;&gt;"",VLOOKUP(AG50,Dropdown!$N$3:$R$62,3,FALSE),IF(AF50&lt;&gt;"",VLOOKUP(AF50,Dropdown!$N$3:$R$62,3,FALSE),IF(AE50&lt;&gt;"",VLOOKUP(AE50,Dropdown!$N$3:$R$62,3,FALSE),"")))</f>
        <v>LMI</v>
      </c>
      <c r="AI50" s="773" t="str">
        <f>IF(AG50&lt;&gt;"",VLOOKUP(AG50,Dropdown!$N$3:$R$62,5,FALSE),IF(AF50&lt;&gt;"",VLOOKUP(AF50,Dropdown!$N$3:$R$62,5,FALSE),IF(AE50&lt;&gt;"",VLOOKUP(AE50,Dropdown!$N$3:$R$62,5,FALSE),"")))</f>
        <v>Tropical</v>
      </c>
      <c r="AJ50" s="773" t="s">
        <v>776</v>
      </c>
      <c r="AK50" s="773"/>
      <c r="AL50" s="773" t="s">
        <v>79</v>
      </c>
      <c r="AM50" s="773"/>
      <c r="AN50" s="773"/>
      <c r="AO50" s="773"/>
      <c r="AP50" s="773"/>
      <c r="AQ50" s="769" t="s">
        <v>351</v>
      </c>
      <c r="AR50" s="946" t="s">
        <v>930</v>
      </c>
      <c r="AS50" s="774"/>
      <c r="AT50" s="769"/>
      <c r="AU50" s="769"/>
      <c r="AV50" s="775"/>
      <c r="AW50" s="776"/>
      <c r="AX50" s="777"/>
      <c r="AY50" s="777"/>
      <c r="AZ50" s="778"/>
      <c r="BA50" s="779"/>
      <c r="BB50" s="779"/>
      <c r="BC50" s="776"/>
      <c r="BD50" s="777"/>
      <c r="BE50" s="777">
        <v>54</v>
      </c>
      <c r="BF50" s="780"/>
      <c r="BG50" s="779"/>
      <c r="BH50" s="779"/>
      <c r="BI50" s="776"/>
      <c r="BJ50" s="777"/>
      <c r="BK50" s="777"/>
      <c r="BL50" s="780"/>
      <c r="BM50" s="779"/>
      <c r="BN50" s="779"/>
      <c r="BO50" s="776"/>
      <c r="BP50" s="777"/>
      <c r="BQ50" s="777"/>
      <c r="BR50" s="780"/>
      <c r="BS50" s="779"/>
      <c r="BT50" s="779"/>
      <c r="BU50" s="776"/>
      <c r="BV50" s="777"/>
      <c r="BW50" s="777"/>
      <c r="BX50" s="780"/>
      <c r="BY50" s="779"/>
      <c r="BZ50" s="779"/>
      <c r="CA50" s="776"/>
      <c r="CB50" s="777"/>
      <c r="CC50" s="777"/>
      <c r="CD50" s="780"/>
      <c r="CE50" s="779"/>
      <c r="CF50" s="779"/>
      <c r="CG50" s="776"/>
      <c r="CH50" s="777"/>
      <c r="CI50" s="777"/>
      <c r="CJ50" s="780"/>
      <c r="CK50" s="779"/>
      <c r="CL50" s="779"/>
      <c r="CM50" s="776"/>
      <c r="CN50" s="777"/>
      <c r="CO50" s="777"/>
      <c r="CP50" s="780"/>
      <c r="CQ50" s="779"/>
      <c r="CR50" s="779"/>
      <c r="CS50" s="776"/>
      <c r="CT50" s="777"/>
      <c r="CU50" s="777"/>
      <c r="CV50" s="780"/>
      <c r="CW50" s="779"/>
      <c r="CX50" s="779"/>
      <c r="CY50" s="776"/>
      <c r="CZ50" s="777"/>
      <c r="DA50" s="781"/>
      <c r="DB50" s="778"/>
      <c r="DC50" s="782"/>
      <c r="DD50" s="782"/>
      <c r="DE50" s="783"/>
      <c r="DF50" s="781"/>
      <c r="DG50" s="777"/>
      <c r="DH50" s="780"/>
      <c r="DI50" s="779"/>
      <c r="DJ50" s="779"/>
      <c r="DK50" s="776"/>
      <c r="DL50" s="777"/>
      <c r="DM50" s="781"/>
      <c r="DN50" s="778"/>
      <c r="DO50" s="782"/>
      <c r="DP50" s="782"/>
      <c r="DQ50" s="784"/>
      <c r="DR50" s="785"/>
      <c r="DS50" s="786"/>
      <c r="DT50" s="787"/>
      <c r="DU50" s="788"/>
      <c r="DV50" s="788"/>
      <c r="DW50" s="789"/>
      <c r="DX50" s="786"/>
      <c r="DY50" s="785"/>
      <c r="DZ50" s="790"/>
      <c r="EA50" s="791"/>
      <c r="EB50" s="791"/>
      <c r="EC50" s="784"/>
      <c r="ED50" s="785"/>
      <c r="EE50" s="786"/>
      <c r="EF50" s="787"/>
      <c r="EG50" s="788"/>
      <c r="EH50" s="788"/>
      <c r="EI50" s="789"/>
      <c r="EJ50" s="786"/>
      <c r="EK50" s="785"/>
      <c r="EL50" s="790"/>
      <c r="EM50" s="791"/>
      <c r="EN50" s="791"/>
      <c r="EO50" s="784"/>
      <c r="EP50" s="785"/>
      <c r="EQ50" s="786"/>
      <c r="ER50" s="787"/>
      <c r="ES50" s="788"/>
      <c r="ET50" s="788"/>
      <c r="EU50" s="789"/>
      <c r="EV50" s="786"/>
      <c r="EW50" s="785"/>
      <c r="EX50" s="790"/>
      <c r="EY50" s="791"/>
      <c r="EZ50" s="791"/>
      <c r="FA50" s="784"/>
      <c r="FB50" s="785"/>
      <c r="FC50" s="786"/>
      <c r="FD50" s="787"/>
      <c r="FE50" s="788"/>
      <c r="FF50" s="788"/>
      <c r="FG50" s="789"/>
      <c r="FH50" s="786"/>
      <c r="FI50" s="785"/>
      <c r="FJ50" s="790"/>
      <c r="FK50" s="791"/>
      <c r="FL50" s="791"/>
      <c r="FM50" s="784"/>
      <c r="FN50" s="785"/>
      <c r="FO50" s="786"/>
      <c r="FP50" s="787"/>
      <c r="FQ50" s="788"/>
      <c r="FR50" s="788"/>
      <c r="FS50" s="776"/>
      <c r="FT50" s="777"/>
      <c r="FU50" s="781"/>
      <c r="FV50" s="778"/>
      <c r="FW50" s="779"/>
      <c r="FX50" s="779"/>
      <c r="FY50" s="783"/>
      <c r="FZ50" s="781"/>
      <c r="GA50" s="777"/>
      <c r="GB50" s="780"/>
      <c r="GC50" s="779"/>
      <c r="GD50" s="779"/>
      <c r="GE50" s="776"/>
      <c r="GF50" s="777"/>
      <c r="GG50" s="781"/>
      <c r="GH50" s="778"/>
      <c r="GI50" s="782"/>
      <c r="GJ50" s="782"/>
      <c r="GK50" s="783"/>
      <c r="GL50" s="781"/>
      <c r="GM50" s="777"/>
      <c r="GN50" s="780"/>
      <c r="GO50" s="779"/>
      <c r="GP50" s="779"/>
      <c r="GQ50" s="776"/>
      <c r="GR50" s="777"/>
      <c r="GS50" s="781"/>
      <c r="GT50" s="778"/>
      <c r="GU50" s="782"/>
      <c r="GV50" s="782"/>
      <c r="GW50" s="783"/>
      <c r="GX50" s="781"/>
      <c r="GY50" s="777"/>
      <c r="GZ50" s="780"/>
      <c r="HA50" s="779"/>
      <c r="HB50" s="779"/>
      <c r="HC50" s="776"/>
      <c r="HD50" s="777"/>
      <c r="HE50" s="781"/>
      <c r="HF50" s="778"/>
      <c r="HG50" s="782"/>
      <c r="HH50" s="782"/>
      <c r="HI50" s="783"/>
      <c r="HJ50" s="781"/>
      <c r="HK50" s="777"/>
      <c r="HL50" s="780"/>
      <c r="HM50" s="779"/>
      <c r="HN50" s="779"/>
      <c r="HO50" s="776"/>
      <c r="HP50" s="777"/>
      <c r="HQ50" s="781"/>
      <c r="HR50" s="778"/>
      <c r="HS50" s="782"/>
      <c r="HT50" s="782"/>
      <c r="HU50" s="783"/>
      <c r="HV50" s="781"/>
      <c r="HW50" s="777"/>
      <c r="HX50" s="780"/>
      <c r="HY50" s="779"/>
      <c r="HZ50" s="779"/>
      <c r="IA50" s="776"/>
      <c r="IB50" s="777"/>
      <c r="IC50" s="781"/>
      <c r="ID50" s="778"/>
      <c r="IE50" s="779"/>
      <c r="IF50" s="779"/>
      <c r="IG50" s="783"/>
      <c r="IH50" s="781"/>
      <c r="II50" s="777"/>
      <c r="IJ50" s="780"/>
      <c r="IK50" s="779"/>
      <c r="IL50" s="779"/>
      <c r="IM50" s="776"/>
      <c r="IN50" s="777"/>
      <c r="IO50" s="781"/>
      <c r="IP50" s="778"/>
      <c r="IQ50" s="779"/>
      <c r="IR50" s="779"/>
      <c r="IS50" s="783"/>
      <c r="IT50" s="781"/>
      <c r="IU50" s="777"/>
      <c r="IV50" s="780"/>
      <c r="IW50" s="779"/>
      <c r="IX50" s="779"/>
      <c r="IY50" s="776"/>
      <c r="IZ50" s="777"/>
      <c r="JA50" s="781"/>
      <c r="JB50" s="778"/>
      <c r="JC50" s="779"/>
      <c r="JD50" s="779"/>
      <c r="JE50" s="783"/>
      <c r="JF50" s="781"/>
      <c r="JG50" s="777"/>
      <c r="JH50" s="780"/>
      <c r="JI50" s="779"/>
      <c r="JJ50" s="779"/>
      <c r="JK50" s="776"/>
      <c r="JL50" s="777"/>
      <c r="JM50" s="781"/>
      <c r="JN50" s="778"/>
      <c r="JO50" s="782"/>
      <c r="JP50" s="782"/>
      <c r="JQ50" s="783"/>
      <c r="JR50" s="781"/>
      <c r="JS50" s="777"/>
      <c r="JT50" s="780"/>
      <c r="JU50" s="779"/>
      <c r="JV50" s="779"/>
      <c r="JW50" s="776"/>
      <c r="JX50" s="777"/>
      <c r="JY50" s="777"/>
      <c r="JZ50" s="780"/>
      <c r="KA50" s="782"/>
      <c r="KB50" s="782"/>
      <c r="KC50" s="776"/>
      <c r="KD50" s="777"/>
      <c r="KE50" s="777"/>
      <c r="KF50" s="780"/>
      <c r="KG50" s="782"/>
      <c r="KH50" s="782"/>
      <c r="KI50" s="776"/>
      <c r="KJ50" s="777"/>
      <c r="KK50" s="777"/>
      <c r="KL50" s="780"/>
      <c r="KM50" s="782"/>
      <c r="KN50" s="782"/>
      <c r="KO50" s="776"/>
      <c r="KP50" s="777"/>
      <c r="KQ50" s="777"/>
      <c r="KR50" s="780"/>
      <c r="KS50" s="779"/>
      <c r="KT50" s="779"/>
      <c r="KU50" s="776"/>
      <c r="KV50" s="777"/>
      <c r="KW50" s="777"/>
      <c r="KX50" s="780"/>
      <c r="KY50" s="782"/>
      <c r="KZ50" s="782"/>
      <c r="LA50" s="776"/>
      <c r="LB50" s="777"/>
      <c r="LC50" s="777"/>
      <c r="LD50" s="780"/>
      <c r="LE50" s="779"/>
      <c r="LF50" s="779"/>
      <c r="LG50" s="776"/>
      <c r="LH50" s="777"/>
      <c r="LI50" s="777"/>
      <c r="LJ50" s="780"/>
      <c r="LK50" s="779"/>
      <c r="LL50" s="779"/>
      <c r="LM50" s="776"/>
      <c r="LN50" s="777"/>
      <c r="LO50" s="777"/>
      <c r="LP50" s="780"/>
      <c r="LQ50" s="782"/>
      <c r="LR50" s="782"/>
      <c r="LS50" s="776"/>
      <c r="LT50" s="777"/>
      <c r="LU50" s="777"/>
      <c r="LV50" s="780"/>
      <c r="LW50" s="779"/>
      <c r="LX50" s="779"/>
      <c r="LY50" s="776"/>
      <c r="LZ50" s="777"/>
      <c r="MA50" s="777"/>
      <c r="MB50" s="780"/>
      <c r="MC50" s="782"/>
      <c r="MD50" s="782"/>
      <c r="ME50" s="776"/>
      <c r="MF50" s="777"/>
      <c r="MG50" s="777"/>
      <c r="MH50" s="780"/>
      <c r="MI50" s="782"/>
      <c r="MJ50" s="782"/>
      <c r="MK50" s="776"/>
      <c r="ML50" s="777"/>
      <c r="MM50" s="777"/>
      <c r="MN50" s="780"/>
      <c r="MO50" s="782"/>
      <c r="MP50" s="782"/>
      <c r="MQ50" s="776"/>
      <c r="MR50" s="777"/>
      <c r="MS50" s="777"/>
      <c r="MT50" s="780"/>
      <c r="MU50" s="779"/>
      <c r="MV50" s="779"/>
      <c r="MW50" s="776"/>
      <c r="MX50" s="777"/>
      <c r="MY50" s="777"/>
      <c r="MZ50" s="780"/>
      <c r="NA50" s="779"/>
      <c r="NB50" s="779"/>
      <c r="NC50" s="776"/>
      <c r="ND50" s="777"/>
      <c r="NE50" s="777"/>
      <c r="NF50" s="780"/>
      <c r="NG50" s="779"/>
      <c r="NH50" s="779"/>
      <c r="NI50" s="776"/>
      <c r="NJ50" s="777"/>
      <c r="NK50" s="777"/>
      <c r="NL50" s="780"/>
      <c r="NM50" s="782"/>
      <c r="NN50" s="782"/>
      <c r="NO50" s="776"/>
      <c r="NP50" s="777"/>
      <c r="NQ50" s="777"/>
      <c r="NR50" s="780"/>
      <c r="NS50" s="776"/>
      <c r="NT50" s="777"/>
      <c r="NU50" s="777"/>
      <c r="NV50" s="780"/>
      <c r="NW50" s="776"/>
      <c r="NX50" s="777"/>
      <c r="NY50" s="777"/>
      <c r="NZ50" s="792"/>
      <c r="OA50" s="776"/>
      <c r="OB50" s="777"/>
      <c r="OC50" s="777"/>
      <c r="OD50" s="780"/>
      <c r="OE50" s="776"/>
      <c r="OF50" s="777"/>
      <c r="OG50" s="777"/>
      <c r="OH50" s="780"/>
      <c r="OI50" s="776"/>
      <c r="OJ50" s="777"/>
      <c r="OK50" s="777"/>
      <c r="OL50" s="780"/>
      <c r="OM50" s="776"/>
      <c r="ON50" s="777"/>
      <c r="OO50" s="777"/>
      <c r="OP50" s="780"/>
      <c r="OQ50" s="776"/>
      <c r="OR50" s="777"/>
      <c r="OS50" s="777"/>
      <c r="OT50" s="780"/>
      <c r="OU50" s="776"/>
      <c r="OV50" s="777"/>
      <c r="OW50" s="777"/>
      <c r="OX50" s="780"/>
      <c r="OY50" s="776"/>
      <c r="OZ50" s="777"/>
      <c r="PA50" s="777"/>
      <c r="PB50" s="780"/>
      <c r="PC50" s="776"/>
      <c r="PD50" s="777"/>
      <c r="PE50" s="777"/>
      <c r="PF50" s="780"/>
    </row>
    <row r="51" spans="1:422" ht="15" hidden="1" customHeight="1" x14ac:dyDescent="0.25">
      <c r="A51" s="769" t="s">
        <v>348</v>
      </c>
      <c r="B51" s="769" t="s">
        <v>18</v>
      </c>
      <c r="C51" s="769"/>
      <c r="D51" s="770"/>
      <c r="E51" s="769"/>
      <c r="F51" s="769"/>
      <c r="G51" s="769"/>
      <c r="H51" s="769"/>
      <c r="I51" s="769"/>
      <c r="J51" s="769"/>
      <c r="K51" s="769" t="s">
        <v>321</v>
      </c>
      <c r="L51" s="769" t="s">
        <v>79</v>
      </c>
      <c r="M51" s="769"/>
      <c r="N51" s="769"/>
      <c r="O51" s="769"/>
      <c r="P51" s="769"/>
      <c r="Q51" s="769"/>
      <c r="R51" s="769"/>
      <c r="S51" s="769"/>
      <c r="T51" s="816"/>
      <c r="U51" s="816"/>
      <c r="V51" s="816"/>
      <c r="W51" s="816"/>
      <c r="X51" s="769">
        <v>1</v>
      </c>
      <c r="Y51" s="769">
        <f>IF(AND(AJ51="",AK51="",AL51="",AN51="",AO51="",OR(AP51="",AP51=Dropdown!$AM$12,AP51=Dropdown!$AM$11)),1,0)</f>
        <v>0</v>
      </c>
      <c r="Z51" s="769">
        <f t="shared" si="3"/>
        <v>1</v>
      </c>
      <c r="AA51" s="769">
        <f t="shared" si="4"/>
        <v>0</v>
      </c>
      <c r="AB51" s="769">
        <f t="shared" si="5"/>
        <v>0</v>
      </c>
      <c r="AC51" s="769"/>
      <c r="AD51" s="772" t="str">
        <f>IF(OR(T51&lt;&gt;"",U51&lt;&gt;""),Dropdown!$A$4,IF(OR(V51&lt;&gt;"",W51&lt;&gt;""),Dropdown!$A$5,Dropdown!$A$3))</f>
        <v>Residential</v>
      </c>
      <c r="AE51" s="773" t="s">
        <v>343</v>
      </c>
      <c r="AF51" s="773" t="str">
        <f>VLOOKUP(AG51,Dropdown!$N$3:$R$62,2,FALSE)</f>
        <v>SSA</v>
      </c>
      <c r="AG51" s="773" t="s">
        <v>348</v>
      </c>
      <c r="AH51" s="773" t="str">
        <f>IF(AG51&lt;&gt;"",VLOOKUP(AG51,Dropdown!$N$3:$R$62,3,FALSE),IF(AF51&lt;&gt;"",VLOOKUP(AF51,Dropdown!$N$3:$R$62,3,FALSE),IF(AE51&lt;&gt;"",VLOOKUP(AE51,Dropdown!$N$3:$R$62,3,FALSE),"")))</f>
        <v>LMI</v>
      </c>
      <c r="AI51" s="773" t="str">
        <f>IF(AG51&lt;&gt;"",VLOOKUP(AG51,Dropdown!$N$3:$R$62,5,FALSE),IF(AF51&lt;&gt;"",VLOOKUP(AF51,Dropdown!$N$3:$R$62,5,FALSE),IF(AE51&lt;&gt;"",VLOOKUP(AE51,Dropdown!$N$3:$R$62,5,FALSE),"")))</f>
        <v>Tropical</v>
      </c>
      <c r="AJ51" s="773" t="s">
        <v>778</v>
      </c>
      <c r="AK51" s="773"/>
      <c r="AL51" s="773" t="s">
        <v>79</v>
      </c>
      <c r="AM51" s="773"/>
      <c r="AN51" s="773"/>
      <c r="AO51" s="773"/>
      <c r="AP51" s="773"/>
      <c r="AQ51" s="769" t="s">
        <v>349</v>
      </c>
      <c r="AR51" s="1005" t="s">
        <v>930</v>
      </c>
      <c r="AS51" s="774"/>
      <c r="AT51" s="769"/>
      <c r="AU51" s="769"/>
      <c r="AV51" s="775"/>
      <c r="AW51" s="776"/>
      <c r="AX51" s="777"/>
      <c r="AY51" s="777"/>
      <c r="AZ51" s="778"/>
      <c r="BA51" s="779"/>
      <c r="BB51" s="779"/>
      <c r="BC51" s="776"/>
      <c r="BD51" s="777"/>
      <c r="BE51" s="777">
        <v>77</v>
      </c>
      <c r="BF51" s="780"/>
      <c r="BG51" s="779"/>
      <c r="BH51" s="779"/>
      <c r="BI51" s="776"/>
      <c r="BJ51" s="777"/>
      <c r="BK51" s="777"/>
      <c r="BL51" s="780"/>
      <c r="BM51" s="779"/>
      <c r="BN51" s="779"/>
      <c r="BO51" s="776"/>
      <c r="BP51" s="777"/>
      <c r="BQ51" s="777"/>
      <c r="BR51" s="780"/>
      <c r="BS51" s="779"/>
      <c r="BT51" s="779"/>
      <c r="BU51" s="776"/>
      <c r="BV51" s="777"/>
      <c r="BW51" s="777"/>
      <c r="BX51" s="780"/>
      <c r="BY51" s="779"/>
      <c r="BZ51" s="779"/>
      <c r="CA51" s="776"/>
      <c r="CB51" s="777"/>
      <c r="CC51" s="777"/>
      <c r="CD51" s="780"/>
      <c r="CE51" s="779"/>
      <c r="CF51" s="779"/>
      <c r="CG51" s="776"/>
      <c r="CH51" s="777"/>
      <c r="CI51" s="777"/>
      <c r="CJ51" s="780"/>
      <c r="CK51" s="779"/>
      <c r="CL51" s="779"/>
      <c r="CM51" s="776"/>
      <c r="CN51" s="777"/>
      <c r="CO51" s="777"/>
      <c r="CP51" s="780"/>
      <c r="CQ51" s="779"/>
      <c r="CR51" s="779"/>
      <c r="CS51" s="776"/>
      <c r="CT51" s="777"/>
      <c r="CU51" s="777"/>
      <c r="CV51" s="780"/>
      <c r="CW51" s="779"/>
      <c r="CX51" s="779"/>
      <c r="CY51" s="776"/>
      <c r="CZ51" s="777"/>
      <c r="DA51" s="781"/>
      <c r="DB51" s="778"/>
      <c r="DC51" s="782"/>
      <c r="DD51" s="782"/>
      <c r="DE51" s="783"/>
      <c r="DF51" s="781"/>
      <c r="DG51" s="777"/>
      <c r="DH51" s="780"/>
      <c r="DI51" s="779"/>
      <c r="DJ51" s="779"/>
      <c r="DK51" s="776"/>
      <c r="DL51" s="777"/>
      <c r="DM51" s="781"/>
      <c r="DN51" s="778"/>
      <c r="DO51" s="782"/>
      <c r="DP51" s="782"/>
      <c r="DQ51" s="784"/>
      <c r="DR51" s="785"/>
      <c r="DS51" s="786"/>
      <c r="DT51" s="787"/>
      <c r="DU51" s="788"/>
      <c r="DV51" s="788"/>
      <c r="DW51" s="789"/>
      <c r="DX51" s="786"/>
      <c r="DY51" s="785"/>
      <c r="DZ51" s="790"/>
      <c r="EA51" s="791"/>
      <c r="EB51" s="791"/>
      <c r="EC51" s="784"/>
      <c r="ED51" s="785"/>
      <c r="EE51" s="786"/>
      <c r="EF51" s="787"/>
      <c r="EG51" s="788"/>
      <c r="EH51" s="788"/>
      <c r="EI51" s="789"/>
      <c r="EJ51" s="786"/>
      <c r="EK51" s="785"/>
      <c r="EL51" s="790"/>
      <c r="EM51" s="791"/>
      <c r="EN51" s="791"/>
      <c r="EO51" s="784"/>
      <c r="EP51" s="785"/>
      <c r="EQ51" s="786"/>
      <c r="ER51" s="787"/>
      <c r="ES51" s="788"/>
      <c r="ET51" s="788"/>
      <c r="EU51" s="789"/>
      <c r="EV51" s="786"/>
      <c r="EW51" s="785"/>
      <c r="EX51" s="790"/>
      <c r="EY51" s="791"/>
      <c r="EZ51" s="791"/>
      <c r="FA51" s="784"/>
      <c r="FB51" s="785"/>
      <c r="FC51" s="786"/>
      <c r="FD51" s="787"/>
      <c r="FE51" s="788"/>
      <c r="FF51" s="788"/>
      <c r="FG51" s="789"/>
      <c r="FH51" s="786"/>
      <c r="FI51" s="785"/>
      <c r="FJ51" s="790"/>
      <c r="FK51" s="791"/>
      <c r="FL51" s="791"/>
      <c r="FM51" s="784"/>
      <c r="FN51" s="785"/>
      <c r="FO51" s="786"/>
      <c r="FP51" s="787"/>
      <c r="FQ51" s="788"/>
      <c r="FR51" s="788"/>
      <c r="FS51" s="776"/>
      <c r="FT51" s="777"/>
      <c r="FU51" s="781"/>
      <c r="FV51" s="778"/>
      <c r="FW51" s="779"/>
      <c r="FX51" s="779"/>
      <c r="FY51" s="783"/>
      <c r="FZ51" s="781"/>
      <c r="GA51" s="777"/>
      <c r="GB51" s="780"/>
      <c r="GC51" s="779"/>
      <c r="GD51" s="779"/>
      <c r="GE51" s="776"/>
      <c r="GF51" s="777"/>
      <c r="GG51" s="781"/>
      <c r="GH51" s="778"/>
      <c r="GI51" s="782"/>
      <c r="GJ51" s="782"/>
      <c r="GK51" s="783"/>
      <c r="GL51" s="781"/>
      <c r="GM51" s="777"/>
      <c r="GN51" s="780"/>
      <c r="GO51" s="779"/>
      <c r="GP51" s="779"/>
      <c r="GQ51" s="776"/>
      <c r="GR51" s="777"/>
      <c r="GS51" s="781"/>
      <c r="GT51" s="778"/>
      <c r="GU51" s="782"/>
      <c r="GV51" s="782"/>
      <c r="GW51" s="783"/>
      <c r="GX51" s="781"/>
      <c r="GY51" s="777"/>
      <c r="GZ51" s="780"/>
      <c r="HA51" s="779"/>
      <c r="HB51" s="779"/>
      <c r="HC51" s="776"/>
      <c r="HD51" s="777"/>
      <c r="HE51" s="781"/>
      <c r="HF51" s="778"/>
      <c r="HG51" s="782"/>
      <c r="HH51" s="782"/>
      <c r="HI51" s="783"/>
      <c r="HJ51" s="781"/>
      <c r="HK51" s="777"/>
      <c r="HL51" s="780"/>
      <c r="HM51" s="779"/>
      <c r="HN51" s="779"/>
      <c r="HO51" s="776"/>
      <c r="HP51" s="777"/>
      <c r="HQ51" s="781"/>
      <c r="HR51" s="778"/>
      <c r="HS51" s="782"/>
      <c r="HT51" s="782"/>
      <c r="HU51" s="783"/>
      <c r="HV51" s="781"/>
      <c r="HW51" s="777"/>
      <c r="HX51" s="780"/>
      <c r="HY51" s="779"/>
      <c r="HZ51" s="779"/>
      <c r="IA51" s="776"/>
      <c r="IB51" s="777"/>
      <c r="IC51" s="781"/>
      <c r="ID51" s="778"/>
      <c r="IE51" s="779"/>
      <c r="IF51" s="779"/>
      <c r="IG51" s="783"/>
      <c r="IH51" s="781"/>
      <c r="II51" s="777"/>
      <c r="IJ51" s="780"/>
      <c r="IK51" s="779"/>
      <c r="IL51" s="779"/>
      <c r="IM51" s="776"/>
      <c r="IN51" s="777"/>
      <c r="IO51" s="781"/>
      <c r="IP51" s="778"/>
      <c r="IQ51" s="779"/>
      <c r="IR51" s="779"/>
      <c r="IS51" s="783"/>
      <c r="IT51" s="781"/>
      <c r="IU51" s="777"/>
      <c r="IV51" s="780"/>
      <c r="IW51" s="779"/>
      <c r="IX51" s="779"/>
      <c r="IY51" s="776"/>
      <c r="IZ51" s="777"/>
      <c r="JA51" s="781"/>
      <c r="JB51" s="778"/>
      <c r="JC51" s="779"/>
      <c r="JD51" s="779"/>
      <c r="JE51" s="783"/>
      <c r="JF51" s="781"/>
      <c r="JG51" s="777"/>
      <c r="JH51" s="780"/>
      <c r="JI51" s="779"/>
      <c r="JJ51" s="779"/>
      <c r="JK51" s="776"/>
      <c r="JL51" s="777"/>
      <c r="JM51" s="781"/>
      <c r="JN51" s="778"/>
      <c r="JO51" s="782"/>
      <c r="JP51" s="782"/>
      <c r="JQ51" s="783"/>
      <c r="JR51" s="781"/>
      <c r="JS51" s="777"/>
      <c r="JT51" s="780"/>
      <c r="JU51" s="779"/>
      <c r="JV51" s="779"/>
      <c r="JW51" s="776"/>
      <c r="JX51" s="777"/>
      <c r="JY51" s="777"/>
      <c r="JZ51" s="780"/>
      <c r="KA51" s="782"/>
      <c r="KB51" s="782"/>
      <c r="KC51" s="776"/>
      <c r="KD51" s="777"/>
      <c r="KE51" s="777"/>
      <c r="KF51" s="780"/>
      <c r="KG51" s="782"/>
      <c r="KH51" s="782"/>
      <c r="KI51" s="776"/>
      <c r="KJ51" s="777"/>
      <c r="KK51" s="777"/>
      <c r="KL51" s="780"/>
      <c r="KM51" s="782"/>
      <c r="KN51" s="782"/>
      <c r="KO51" s="776"/>
      <c r="KP51" s="777"/>
      <c r="KQ51" s="777"/>
      <c r="KR51" s="780"/>
      <c r="KS51" s="779"/>
      <c r="KT51" s="779"/>
      <c r="KU51" s="776"/>
      <c r="KV51" s="777"/>
      <c r="KW51" s="777"/>
      <c r="KX51" s="780"/>
      <c r="KY51" s="782"/>
      <c r="KZ51" s="782"/>
      <c r="LA51" s="776"/>
      <c r="LB51" s="777"/>
      <c r="LC51" s="777"/>
      <c r="LD51" s="780"/>
      <c r="LE51" s="779"/>
      <c r="LF51" s="779"/>
      <c r="LG51" s="776"/>
      <c r="LH51" s="777"/>
      <c r="LI51" s="777"/>
      <c r="LJ51" s="780"/>
      <c r="LK51" s="779"/>
      <c r="LL51" s="779"/>
      <c r="LM51" s="776"/>
      <c r="LN51" s="777"/>
      <c r="LO51" s="777"/>
      <c r="LP51" s="780"/>
      <c r="LQ51" s="782"/>
      <c r="LR51" s="782"/>
      <c r="LS51" s="776"/>
      <c r="LT51" s="777"/>
      <c r="LU51" s="777"/>
      <c r="LV51" s="780"/>
      <c r="LW51" s="779"/>
      <c r="LX51" s="779"/>
      <c r="LY51" s="776"/>
      <c r="LZ51" s="777"/>
      <c r="MA51" s="777"/>
      <c r="MB51" s="780"/>
      <c r="MC51" s="782"/>
      <c r="MD51" s="782"/>
      <c r="ME51" s="776"/>
      <c r="MF51" s="777"/>
      <c r="MG51" s="777"/>
      <c r="MH51" s="780"/>
      <c r="MI51" s="782"/>
      <c r="MJ51" s="782"/>
      <c r="MK51" s="776"/>
      <c r="ML51" s="777"/>
      <c r="MM51" s="777"/>
      <c r="MN51" s="780"/>
      <c r="MO51" s="782"/>
      <c r="MP51" s="782"/>
      <c r="MQ51" s="776"/>
      <c r="MR51" s="777"/>
      <c r="MS51" s="777"/>
      <c r="MT51" s="780"/>
      <c r="MU51" s="779"/>
      <c r="MV51" s="779"/>
      <c r="MW51" s="776"/>
      <c r="MX51" s="777"/>
      <c r="MY51" s="777"/>
      <c r="MZ51" s="780"/>
      <c r="NA51" s="779"/>
      <c r="NB51" s="779"/>
      <c r="NC51" s="776"/>
      <c r="ND51" s="777"/>
      <c r="NE51" s="777"/>
      <c r="NF51" s="780"/>
      <c r="NG51" s="779"/>
      <c r="NH51" s="779"/>
      <c r="NI51" s="776"/>
      <c r="NJ51" s="777"/>
      <c r="NK51" s="777"/>
      <c r="NL51" s="780"/>
      <c r="NM51" s="782"/>
      <c r="NN51" s="782"/>
      <c r="NO51" s="776"/>
      <c r="NP51" s="777"/>
      <c r="NQ51" s="777"/>
      <c r="NR51" s="780"/>
      <c r="NS51" s="776"/>
      <c r="NT51" s="777"/>
      <c r="NU51" s="777"/>
      <c r="NV51" s="780"/>
      <c r="NW51" s="776"/>
      <c r="NX51" s="777"/>
      <c r="NY51" s="777"/>
      <c r="NZ51" s="792"/>
      <c r="OA51" s="776"/>
      <c r="OB51" s="777"/>
      <c r="OC51" s="777"/>
      <c r="OD51" s="780"/>
      <c r="OE51" s="776"/>
      <c r="OF51" s="777"/>
      <c r="OG51" s="777"/>
      <c r="OH51" s="780"/>
      <c r="OI51" s="776"/>
      <c r="OJ51" s="777"/>
      <c r="OK51" s="777"/>
      <c r="OL51" s="780"/>
      <c r="OM51" s="776"/>
      <c r="ON51" s="777"/>
      <c r="OO51" s="777"/>
      <c r="OP51" s="780"/>
      <c r="OQ51" s="776"/>
      <c r="OR51" s="777"/>
      <c r="OS51" s="777"/>
      <c r="OT51" s="780"/>
      <c r="OU51" s="776"/>
      <c r="OV51" s="777"/>
      <c r="OW51" s="777"/>
      <c r="OX51" s="780"/>
      <c r="OY51" s="776"/>
      <c r="OZ51" s="777"/>
      <c r="PA51" s="777"/>
      <c r="PB51" s="780"/>
      <c r="PC51" s="776"/>
      <c r="PD51" s="777"/>
      <c r="PE51" s="777"/>
      <c r="PF51" s="780"/>
    </row>
    <row r="52" spans="1:422" ht="15" customHeight="1" x14ac:dyDescent="0.25">
      <c r="A52" s="769" t="s">
        <v>68</v>
      </c>
      <c r="B52" s="769"/>
      <c r="C52" s="769"/>
      <c r="D52" s="770"/>
      <c r="E52" s="769"/>
      <c r="F52" s="769"/>
      <c r="G52" s="769"/>
      <c r="H52" s="769"/>
      <c r="I52" s="769"/>
      <c r="J52" s="769"/>
      <c r="K52" s="769"/>
      <c r="L52" s="769"/>
      <c r="M52" s="769"/>
      <c r="N52" s="769"/>
      <c r="O52" s="769"/>
      <c r="P52" s="769"/>
      <c r="Q52" s="769"/>
      <c r="R52" s="769"/>
      <c r="S52" s="769"/>
      <c r="T52" s="816"/>
      <c r="U52" s="816"/>
      <c r="V52" s="816"/>
      <c r="W52" s="816"/>
      <c r="X52" s="769"/>
      <c r="Y52" s="769">
        <f>IF(AND(AJ52="",AK52="",AL52="",AN52="",AO52="",OR(AP52="",AP52=Dropdown!$AM$12,AP52=Dropdown!$AM$11)),1,0)</f>
        <v>1</v>
      </c>
      <c r="Z52" s="769">
        <f t="shared" si="3"/>
        <v>0</v>
      </c>
      <c r="AA52" s="769">
        <f t="shared" si="4"/>
        <v>1</v>
      </c>
      <c r="AB52" s="769">
        <f t="shared" si="5"/>
        <v>0</v>
      </c>
      <c r="AC52" s="769"/>
      <c r="AD52" s="772" t="str">
        <f>IF(OR(T52&lt;&gt;"",U52&lt;&gt;""),Dropdown!$A$4,IF(OR(V52&lt;&gt;"",W52&lt;&gt;""),Dropdown!$A$5,Dropdown!$A$3))</f>
        <v>Residential</v>
      </c>
      <c r="AE52" s="773" t="s">
        <v>634</v>
      </c>
      <c r="AF52" s="773" t="str">
        <f>VLOOKUP(AG52,Dropdown!$N$3:$R$62,2,FALSE)</f>
        <v>EAP</v>
      </c>
      <c r="AG52" s="773" t="s">
        <v>68</v>
      </c>
      <c r="AH52" s="773" t="str">
        <f>IF(AG52&lt;&gt;"",VLOOKUP(AG52,Dropdown!$N$3:$R$62,3,FALSE),IF(AF52&lt;&gt;"",VLOOKUP(AF52,Dropdown!$N$3:$R$62,3,FALSE),IF(AE52&lt;&gt;"",VLOOKUP(AE52,Dropdown!$N$3:$R$62,3,FALSE),"")))</f>
        <v>UMI</v>
      </c>
      <c r="AI52" s="773" t="str">
        <f>IF(AG52&lt;&gt;"",VLOOKUP(AG52,Dropdown!$N$3:$R$62,5,FALSE),IF(AF52&lt;&gt;"",VLOOKUP(AF52,Dropdown!$N$3:$R$62,5,FALSE),IF(AE52&lt;&gt;"",VLOOKUP(AE52,Dropdown!$N$3:$R$62,5,FALSE),"")))</f>
        <v>Tropical</v>
      </c>
      <c r="AJ52" s="773"/>
      <c r="AK52" s="773"/>
      <c r="AL52" s="773"/>
      <c r="AM52" s="773"/>
      <c r="AN52" s="773"/>
      <c r="AO52" s="773"/>
      <c r="AP52" s="925" t="s">
        <v>553</v>
      </c>
      <c r="AQ52" s="10" t="s">
        <v>986</v>
      </c>
      <c r="AR52" s="530" t="s">
        <v>984</v>
      </c>
      <c r="AS52" s="774"/>
      <c r="AT52" s="769" t="s">
        <v>316</v>
      </c>
      <c r="AU52" s="769">
        <v>38</v>
      </c>
      <c r="AV52" s="775"/>
      <c r="AW52" s="776"/>
      <c r="AX52" s="777"/>
      <c r="AY52" s="777"/>
      <c r="AZ52" s="778"/>
      <c r="BA52" s="779"/>
      <c r="BB52" s="779"/>
      <c r="BC52" s="776"/>
      <c r="BD52" s="777"/>
      <c r="BE52" s="777"/>
      <c r="BF52" s="780"/>
      <c r="BG52" s="779"/>
      <c r="BH52" s="779"/>
      <c r="BI52" s="776"/>
      <c r="BJ52" s="777"/>
      <c r="BK52" s="777"/>
      <c r="BL52" s="780"/>
      <c r="BM52" s="779"/>
      <c r="BN52" s="779"/>
      <c r="BO52" s="776"/>
      <c r="BP52" s="777"/>
      <c r="BQ52" s="777"/>
      <c r="BR52" s="780"/>
      <c r="BS52" s="779"/>
      <c r="BT52" s="779"/>
      <c r="BU52" s="776"/>
      <c r="BV52" s="777"/>
      <c r="BW52" s="777"/>
      <c r="BX52" s="780"/>
      <c r="BY52" s="779"/>
      <c r="BZ52" s="779"/>
      <c r="CA52" s="776"/>
      <c r="CB52" s="777"/>
      <c r="CC52" s="777"/>
      <c r="CD52" s="780"/>
      <c r="CE52" s="779"/>
      <c r="CF52" s="779"/>
      <c r="CG52" s="776"/>
      <c r="CH52" s="777"/>
      <c r="CI52" s="777"/>
      <c r="CJ52" s="780"/>
      <c r="CK52" s="779"/>
      <c r="CL52" s="779"/>
      <c r="CM52" s="776"/>
      <c r="CN52" s="777"/>
      <c r="CO52" s="777"/>
      <c r="CP52" s="780"/>
      <c r="CQ52" s="779"/>
      <c r="CR52" s="779"/>
      <c r="CS52" s="776"/>
      <c r="CT52" s="777"/>
      <c r="CU52" s="777"/>
      <c r="CV52" s="780"/>
      <c r="CW52" s="779"/>
      <c r="CX52" s="779"/>
      <c r="CY52" s="776"/>
      <c r="CZ52" s="777"/>
      <c r="DA52" s="781"/>
      <c r="DB52" s="778"/>
      <c r="DC52" s="782"/>
      <c r="DD52" s="782"/>
      <c r="DE52" s="783"/>
      <c r="DF52" s="781"/>
      <c r="DG52" s="777"/>
      <c r="DH52" s="780"/>
      <c r="DI52" s="779"/>
      <c r="DJ52" s="779"/>
      <c r="DK52" s="776"/>
      <c r="DL52" s="777"/>
      <c r="DM52" s="781"/>
      <c r="DN52" s="778"/>
      <c r="DO52" s="782"/>
      <c r="DP52" s="782"/>
      <c r="DQ52" s="784"/>
      <c r="DR52" s="785"/>
      <c r="DS52" s="785">
        <v>49.2</v>
      </c>
      <c r="DT52" s="1019"/>
      <c r="DU52" s="1021"/>
      <c r="DV52" s="1021"/>
      <c r="DW52" s="784"/>
      <c r="DX52" s="785"/>
      <c r="DY52" s="785"/>
      <c r="DZ52" s="1019"/>
      <c r="EA52" s="1021"/>
      <c r="EB52" s="1021"/>
      <c r="EC52" s="784"/>
      <c r="ED52" s="785"/>
      <c r="EE52" s="785"/>
      <c r="EF52" s="1019"/>
      <c r="EG52" s="1021"/>
      <c r="EH52" s="1021"/>
      <c r="EI52" s="784"/>
      <c r="EJ52" s="785"/>
      <c r="EK52" s="785"/>
      <c r="EL52" s="1019"/>
      <c r="EM52" s="1021"/>
      <c r="EN52" s="1021"/>
      <c r="EO52" s="784"/>
      <c r="EP52" s="785"/>
      <c r="EQ52" s="785"/>
      <c r="ER52" s="1019"/>
      <c r="ES52" s="1021"/>
      <c r="ET52" s="1021"/>
      <c r="EU52" s="784"/>
      <c r="EV52" s="785"/>
      <c r="EW52" s="785"/>
      <c r="EX52" s="1019"/>
      <c r="EY52" s="1021"/>
      <c r="EZ52" s="1021"/>
      <c r="FA52" s="784"/>
      <c r="FB52" s="785"/>
      <c r="FC52" s="785"/>
      <c r="FD52" s="1019"/>
      <c r="FE52" s="1021"/>
      <c r="FF52" s="1021"/>
      <c r="FG52" s="784"/>
      <c r="FH52" s="785"/>
      <c r="FI52" s="785"/>
      <c r="FJ52" s="1019"/>
      <c r="FK52" s="1021"/>
      <c r="FL52" s="1021"/>
      <c r="FM52" s="784"/>
      <c r="FN52" s="785"/>
      <c r="FO52" s="785"/>
      <c r="FP52" s="1019"/>
      <c r="FQ52" s="1021"/>
      <c r="FR52" s="1021"/>
      <c r="FS52" s="776"/>
      <c r="FT52" s="777"/>
      <c r="FU52" s="781"/>
      <c r="FV52" s="778"/>
      <c r="FW52" s="779"/>
      <c r="FX52" s="779"/>
      <c r="FY52" s="783"/>
      <c r="FZ52" s="781"/>
      <c r="GA52" s="777"/>
      <c r="GB52" s="780"/>
      <c r="GC52" s="779"/>
      <c r="GD52" s="779"/>
      <c r="GE52" s="776"/>
      <c r="GF52" s="777"/>
      <c r="GG52" s="781"/>
      <c r="GH52" s="778"/>
      <c r="GI52" s="782"/>
      <c r="GJ52" s="782"/>
      <c r="GK52" s="783"/>
      <c r="GL52" s="781"/>
      <c r="GM52" s="777"/>
      <c r="GN52" s="780"/>
      <c r="GO52" s="779"/>
      <c r="GP52" s="779"/>
      <c r="GQ52" s="776"/>
      <c r="GR52" s="777"/>
      <c r="GS52" s="781"/>
      <c r="GT52" s="778"/>
      <c r="GU52" s="782"/>
      <c r="GV52" s="782"/>
      <c r="GW52" s="783"/>
      <c r="GX52" s="781"/>
      <c r="GY52" s="777"/>
      <c r="GZ52" s="780"/>
      <c r="HA52" s="779"/>
      <c r="HB52" s="779"/>
      <c r="HC52" s="776"/>
      <c r="HD52" s="777"/>
      <c r="HE52" s="781"/>
      <c r="HF52" s="778"/>
      <c r="HG52" s="782"/>
      <c r="HH52" s="782"/>
      <c r="HI52" s="783"/>
      <c r="HJ52" s="781"/>
      <c r="HK52" s="777"/>
      <c r="HL52" s="780"/>
      <c r="HM52" s="779"/>
      <c r="HN52" s="779"/>
      <c r="HO52" s="776"/>
      <c r="HP52" s="777"/>
      <c r="HQ52" s="781"/>
      <c r="HR52" s="778"/>
      <c r="HS52" s="782"/>
      <c r="HT52" s="782"/>
      <c r="HU52" s="783"/>
      <c r="HV52" s="781"/>
      <c r="HW52" s="777"/>
      <c r="HX52" s="780"/>
      <c r="HY52" s="779"/>
      <c r="HZ52" s="779"/>
      <c r="IA52" s="776"/>
      <c r="IB52" s="777"/>
      <c r="IC52" s="781"/>
      <c r="ID52" s="778"/>
      <c r="IE52" s="779"/>
      <c r="IF52" s="779"/>
      <c r="IG52" s="783"/>
      <c r="IH52" s="781"/>
      <c r="II52" s="777"/>
      <c r="IJ52" s="780"/>
      <c r="IK52" s="779"/>
      <c r="IL52" s="779"/>
      <c r="IM52" s="776"/>
      <c r="IN52" s="777"/>
      <c r="IO52" s="781">
        <v>15.6</v>
      </c>
      <c r="IP52" s="778"/>
      <c r="IQ52" s="779"/>
      <c r="IR52" s="779"/>
      <c r="IS52" s="783"/>
      <c r="IT52" s="781"/>
      <c r="IU52" s="781"/>
      <c r="IV52" s="778"/>
      <c r="IW52" s="779"/>
      <c r="IX52" s="779"/>
      <c r="IY52" s="783"/>
      <c r="IZ52" s="781"/>
      <c r="JA52" s="781"/>
      <c r="JB52" s="778"/>
      <c r="JC52" s="779"/>
      <c r="JD52" s="779"/>
      <c r="JE52" s="783"/>
      <c r="JF52" s="781"/>
      <c r="JG52" s="781"/>
      <c r="JH52" s="778"/>
      <c r="JI52" s="779"/>
      <c r="JJ52" s="779"/>
      <c r="JK52" s="783"/>
      <c r="JL52" s="781"/>
      <c r="JM52" s="781"/>
      <c r="JN52" s="778"/>
      <c r="JO52" s="779"/>
      <c r="JP52" s="779"/>
      <c r="JQ52" s="783"/>
      <c r="JR52" s="781"/>
      <c r="JS52" s="781"/>
      <c r="JT52" s="778"/>
      <c r="JU52" s="779"/>
      <c r="JV52" s="779"/>
      <c r="JW52" s="783"/>
      <c r="JX52" s="781"/>
      <c r="JY52" s="781"/>
      <c r="JZ52" s="778"/>
      <c r="KA52" s="779"/>
      <c r="KB52" s="779"/>
      <c r="KC52" s="783"/>
      <c r="KD52" s="781"/>
      <c r="KE52" s="781"/>
      <c r="KF52" s="778"/>
      <c r="KG52" s="779"/>
      <c r="KH52" s="779"/>
      <c r="KI52" s="783"/>
      <c r="KJ52" s="781"/>
      <c r="KK52" s="781"/>
      <c r="KL52" s="778"/>
      <c r="KM52" s="779"/>
      <c r="KN52" s="779"/>
      <c r="KO52" s="776"/>
      <c r="KP52" s="777"/>
      <c r="KQ52" s="777">
        <v>6.3</v>
      </c>
      <c r="KR52" s="780"/>
      <c r="KS52" s="779"/>
      <c r="KT52" s="779"/>
      <c r="KU52" s="783"/>
      <c r="KV52" s="781"/>
      <c r="KW52" s="781"/>
      <c r="KX52" s="778"/>
      <c r="KY52" s="779"/>
      <c r="KZ52" s="779"/>
      <c r="LA52" s="783"/>
      <c r="LB52" s="781"/>
      <c r="LC52" s="781"/>
      <c r="LD52" s="778"/>
      <c r="LE52" s="779"/>
      <c r="LF52" s="779"/>
      <c r="LG52" s="783"/>
      <c r="LH52" s="781"/>
      <c r="LI52" s="781"/>
      <c r="LJ52" s="778"/>
      <c r="LK52" s="779"/>
      <c r="LL52" s="779"/>
      <c r="LM52" s="783"/>
      <c r="LN52" s="781"/>
      <c r="LO52" s="781"/>
      <c r="LP52" s="778"/>
      <c r="LQ52" s="779"/>
      <c r="LR52" s="779"/>
      <c r="LS52" s="783"/>
      <c r="LT52" s="781"/>
      <c r="LU52" s="781"/>
      <c r="LV52" s="778"/>
      <c r="LW52" s="779"/>
      <c r="LX52" s="779"/>
      <c r="LY52" s="783"/>
      <c r="LZ52" s="781"/>
      <c r="MA52" s="781"/>
      <c r="MB52" s="778"/>
      <c r="MC52" s="779"/>
      <c r="MD52" s="779"/>
      <c r="ME52" s="783"/>
      <c r="MF52" s="781"/>
      <c r="MG52" s="781"/>
      <c r="MH52" s="778"/>
      <c r="MI52" s="779"/>
      <c r="MJ52" s="779"/>
      <c r="MK52" s="783"/>
      <c r="ML52" s="781"/>
      <c r="MM52" s="781"/>
      <c r="MN52" s="778"/>
      <c r="MO52" s="779"/>
      <c r="MP52" s="779"/>
      <c r="MQ52" s="776"/>
      <c r="MR52" s="777"/>
      <c r="MS52" s="777"/>
      <c r="MT52" s="780"/>
      <c r="MU52" s="779"/>
      <c r="MV52" s="779"/>
      <c r="MW52" s="776"/>
      <c r="MX52" s="777"/>
      <c r="MY52" s="777"/>
      <c r="MZ52" s="780"/>
      <c r="NA52" s="779"/>
      <c r="NB52" s="779"/>
      <c r="NC52" s="776"/>
      <c r="ND52" s="777"/>
      <c r="NE52" s="777"/>
      <c r="NF52" s="780"/>
      <c r="NG52" s="779"/>
      <c r="NH52" s="779"/>
      <c r="NI52" s="776"/>
      <c r="NJ52" s="777"/>
      <c r="NK52" s="777"/>
      <c r="NL52" s="780"/>
      <c r="NM52" s="782"/>
      <c r="NN52" s="782"/>
      <c r="NO52" s="776"/>
      <c r="NP52" s="777"/>
      <c r="NQ52" s="777"/>
      <c r="NR52" s="780"/>
      <c r="NS52" s="776"/>
      <c r="NT52" s="777"/>
      <c r="NU52" s="777"/>
      <c r="NV52" s="780"/>
      <c r="NW52" s="776"/>
      <c r="NX52" s="777"/>
      <c r="NY52" s="777"/>
      <c r="NZ52" s="792"/>
      <c r="OA52" s="776"/>
      <c r="OB52" s="777"/>
      <c r="OC52" s="777"/>
      <c r="OD52" s="780"/>
      <c r="OE52" s="776"/>
      <c r="OF52" s="777"/>
      <c r="OG52" s="777"/>
      <c r="OH52" s="780"/>
      <c r="OI52" s="776"/>
      <c r="OJ52" s="777"/>
      <c r="OK52" s="777"/>
      <c r="OL52" s="780"/>
      <c r="OM52" s="776"/>
      <c r="ON52" s="777"/>
      <c r="OO52" s="777"/>
      <c r="OP52" s="780"/>
      <c r="OQ52" s="776"/>
      <c r="OR52" s="777"/>
      <c r="OS52" s="777"/>
      <c r="OT52" s="780"/>
      <c r="OU52" s="776"/>
      <c r="OV52" s="777"/>
      <c r="OW52" s="777"/>
      <c r="OX52" s="780"/>
      <c r="OY52" s="776"/>
      <c r="OZ52" s="777"/>
      <c r="PA52" s="777"/>
      <c r="PB52" s="780"/>
      <c r="PC52" s="776"/>
      <c r="PD52" s="777"/>
      <c r="PE52" s="777"/>
      <c r="PF52" s="780"/>
    </row>
    <row r="53" spans="1:422" ht="15" customHeight="1" x14ac:dyDescent="0.25">
      <c r="A53" s="801"/>
      <c r="B53" s="769"/>
      <c r="C53" s="769"/>
      <c r="D53" s="770"/>
      <c r="E53" s="769"/>
      <c r="F53" s="769"/>
      <c r="G53" s="769"/>
      <c r="H53" s="769"/>
      <c r="I53" s="769"/>
      <c r="J53" s="769"/>
      <c r="K53" s="769"/>
      <c r="L53" s="769"/>
      <c r="M53" s="769"/>
      <c r="N53" s="769"/>
      <c r="O53" s="769"/>
      <c r="P53" s="769"/>
      <c r="Q53" s="769"/>
      <c r="R53" s="769"/>
      <c r="S53" s="769"/>
      <c r="T53" s="816"/>
      <c r="U53" s="816"/>
      <c r="V53" s="816"/>
      <c r="W53" s="816"/>
      <c r="X53" s="769"/>
      <c r="Y53" s="769">
        <f>IF(AND(AJ53="",AK53="",AL53="",AN53="",AO53="",OR(AP53="",AP53=Dropdown!$AM$12,AP53=Dropdown!$AM$11)),1,0)</f>
        <v>0</v>
      </c>
      <c r="Z53" s="769">
        <f t="shared" si="3"/>
        <v>0</v>
      </c>
      <c r="AA53" s="769">
        <f t="shared" si="4"/>
        <v>1</v>
      </c>
      <c r="AB53" s="769">
        <f t="shared" si="5"/>
        <v>0</v>
      </c>
      <c r="AC53" s="769"/>
      <c r="AD53" s="772" t="str">
        <f>IF(OR(T53&lt;&gt;"",U53&lt;&gt;""),Dropdown!$A$4,IF(OR(V53&lt;&gt;"",W53&lt;&gt;""),Dropdown!$A$5,Dropdown!$A$3))</f>
        <v>Residential</v>
      </c>
      <c r="AE53" s="773" t="s">
        <v>634</v>
      </c>
      <c r="AF53" s="925" t="s">
        <v>40</v>
      </c>
      <c r="AG53" s="924" t="s">
        <v>39</v>
      </c>
      <c r="AH53" s="925" t="s">
        <v>30</v>
      </c>
      <c r="AI53" s="925" t="s">
        <v>618</v>
      </c>
      <c r="AJ53" s="773"/>
      <c r="AK53" s="773"/>
      <c r="AL53" s="925" t="s">
        <v>357</v>
      </c>
      <c r="AM53" s="773"/>
      <c r="AN53" s="773"/>
      <c r="AO53" s="773"/>
      <c r="AP53" s="773" t="s">
        <v>553</v>
      </c>
      <c r="AQ53" s="1" t="s">
        <v>994</v>
      </c>
      <c r="AR53" s="530" t="s">
        <v>996</v>
      </c>
      <c r="AS53" s="774"/>
      <c r="AT53" s="769"/>
      <c r="AU53" s="769"/>
      <c r="AV53" s="775"/>
      <c r="AW53" s="776"/>
      <c r="AX53" s="777"/>
      <c r="AY53" s="781"/>
      <c r="AZ53" s="778"/>
      <c r="BA53" s="779"/>
      <c r="BB53" s="779"/>
      <c r="BC53" s="776"/>
      <c r="BD53" s="777"/>
      <c r="BE53" s="781"/>
      <c r="BF53" s="780"/>
      <c r="BG53" s="779"/>
      <c r="BH53" s="779"/>
      <c r="BI53" s="776"/>
      <c r="BJ53" s="777"/>
      <c r="BK53" s="777"/>
      <c r="BL53" s="780"/>
      <c r="BM53" s="779"/>
      <c r="BN53" s="779"/>
      <c r="BO53" s="783"/>
      <c r="BP53" s="781"/>
      <c r="BQ53" s="781"/>
      <c r="BR53" s="778"/>
      <c r="BS53" s="779"/>
      <c r="BT53" s="779"/>
      <c r="BU53" s="783"/>
      <c r="BV53" s="781"/>
      <c r="BW53" s="781"/>
      <c r="BX53" s="778"/>
      <c r="BY53" s="779"/>
      <c r="BZ53" s="779"/>
      <c r="CA53" s="783"/>
      <c r="CB53" s="781"/>
      <c r="CC53" s="781"/>
      <c r="CD53" s="778"/>
      <c r="CE53" s="779"/>
      <c r="CF53" s="779"/>
      <c r="CG53" s="783"/>
      <c r="CH53" s="781"/>
      <c r="CI53" s="781"/>
      <c r="CJ53" s="778"/>
      <c r="CK53" s="779"/>
      <c r="CL53" s="779"/>
      <c r="CM53" s="783"/>
      <c r="CN53" s="781"/>
      <c r="CO53" s="781"/>
      <c r="CP53" s="778"/>
      <c r="CQ53" s="779"/>
      <c r="CR53" s="779"/>
      <c r="CS53" s="783"/>
      <c r="CT53" s="781"/>
      <c r="CU53" s="781"/>
      <c r="CV53" s="778"/>
      <c r="CW53" s="779"/>
      <c r="CX53" s="779"/>
      <c r="CY53" s="783"/>
      <c r="CZ53" s="781"/>
      <c r="DA53" s="781"/>
      <c r="DB53" s="778"/>
      <c r="DC53" s="779"/>
      <c r="DD53" s="779"/>
      <c r="DE53" s="783"/>
      <c r="DF53" s="781"/>
      <c r="DG53" s="781"/>
      <c r="DH53" s="778"/>
      <c r="DI53" s="779"/>
      <c r="DJ53" s="779"/>
      <c r="DK53" s="783"/>
      <c r="DL53" s="781"/>
      <c r="DM53" s="781"/>
      <c r="DN53" s="778"/>
      <c r="DO53" s="779"/>
      <c r="DP53" s="779"/>
      <c r="DQ53" s="784"/>
      <c r="DR53" s="785"/>
      <c r="DS53" s="786">
        <v>60</v>
      </c>
      <c r="DT53" s="790"/>
      <c r="DU53" s="788"/>
      <c r="DV53" s="788"/>
      <c r="DW53" s="789"/>
      <c r="DX53" s="786"/>
      <c r="DY53" s="785"/>
      <c r="DZ53" s="790"/>
      <c r="EA53" s="788"/>
      <c r="EB53" s="788"/>
      <c r="EC53" s="784"/>
      <c r="ED53" s="785"/>
      <c r="EE53" s="786"/>
      <c r="EF53" s="790"/>
      <c r="EG53" s="788"/>
      <c r="EH53" s="788"/>
      <c r="EI53" s="789"/>
      <c r="EJ53" s="786"/>
      <c r="EK53" s="785"/>
      <c r="EL53" s="790"/>
      <c r="EM53" s="788"/>
      <c r="EN53" s="788"/>
      <c r="EO53" s="784"/>
      <c r="EP53" s="785"/>
      <c r="EQ53" s="786"/>
      <c r="ER53" s="790"/>
      <c r="ES53" s="788"/>
      <c r="ET53" s="788"/>
      <c r="EU53" s="789"/>
      <c r="EV53" s="786"/>
      <c r="EW53" s="785"/>
      <c r="EX53" s="790"/>
      <c r="EY53" s="788"/>
      <c r="EZ53" s="788"/>
      <c r="FA53" s="784"/>
      <c r="FB53" s="785"/>
      <c r="FC53" s="786"/>
      <c r="FD53" s="790"/>
      <c r="FE53" s="788"/>
      <c r="FF53" s="788"/>
      <c r="FG53" s="789"/>
      <c r="FH53" s="786"/>
      <c r="FI53" s="785"/>
      <c r="FJ53" s="790"/>
      <c r="FK53" s="788"/>
      <c r="FL53" s="788"/>
      <c r="FM53" s="784"/>
      <c r="FN53" s="785"/>
      <c r="FO53" s="786"/>
      <c r="FP53" s="790"/>
      <c r="FQ53" s="788"/>
      <c r="FR53" s="788"/>
      <c r="FS53" s="783"/>
      <c r="FT53" s="781"/>
      <c r="FU53" s="781"/>
      <c r="FV53" s="778"/>
      <c r="FW53" s="779"/>
      <c r="FX53" s="779"/>
      <c r="FY53" s="783"/>
      <c r="FZ53" s="781"/>
      <c r="GA53" s="781"/>
      <c r="GB53" s="778"/>
      <c r="GC53" s="779"/>
      <c r="GD53" s="779"/>
      <c r="GE53" s="783"/>
      <c r="GF53" s="781"/>
      <c r="GG53" s="781"/>
      <c r="GH53" s="778"/>
      <c r="GI53" s="779"/>
      <c r="GJ53" s="779"/>
      <c r="GK53" s="783"/>
      <c r="GL53" s="781"/>
      <c r="GM53" s="781"/>
      <c r="GN53" s="778"/>
      <c r="GO53" s="779"/>
      <c r="GP53" s="779"/>
      <c r="GQ53" s="783"/>
      <c r="GR53" s="781"/>
      <c r="GS53" s="781"/>
      <c r="GT53" s="778"/>
      <c r="GU53" s="779"/>
      <c r="GV53" s="779"/>
      <c r="GW53" s="783"/>
      <c r="GX53" s="781"/>
      <c r="GY53" s="781"/>
      <c r="GZ53" s="778"/>
      <c r="HA53" s="779"/>
      <c r="HB53" s="779"/>
      <c r="HC53" s="783"/>
      <c r="HD53" s="781"/>
      <c r="HE53" s="781"/>
      <c r="HF53" s="778"/>
      <c r="HG53" s="779"/>
      <c r="HH53" s="779"/>
      <c r="HI53" s="783"/>
      <c r="HJ53" s="781"/>
      <c r="HK53" s="781"/>
      <c r="HL53" s="778"/>
      <c r="HM53" s="779"/>
      <c r="HN53" s="779"/>
      <c r="HO53" s="783"/>
      <c r="HP53" s="781"/>
      <c r="HQ53" s="781"/>
      <c r="HR53" s="778"/>
      <c r="HS53" s="779"/>
      <c r="HT53" s="779"/>
      <c r="HU53" s="783"/>
      <c r="HV53" s="781"/>
      <c r="HW53" s="781"/>
      <c r="HX53" s="778"/>
      <c r="HY53" s="779"/>
      <c r="HZ53" s="779"/>
      <c r="IA53" s="783"/>
      <c r="IB53" s="781"/>
      <c r="IC53" s="781"/>
      <c r="ID53" s="778"/>
      <c r="IE53" s="779"/>
      <c r="IF53" s="779"/>
      <c r="IG53" s="783"/>
      <c r="IH53" s="781"/>
      <c r="II53" s="781"/>
      <c r="IJ53" s="778"/>
      <c r="IK53" s="779"/>
      <c r="IL53" s="779"/>
      <c r="IM53" s="783"/>
      <c r="IN53" s="781"/>
      <c r="IO53" s="781"/>
      <c r="IP53" s="778"/>
      <c r="IQ53" s="779"/>
      <c r="IR53" s="779"/>
      <c r="IS53" s="783"/>
      <c r="IT53" s="781"/>
      <c r="IU53" s="781"/>
      <c r="IV53" s="778"/>
      <c r="IW53" s="779"/>
      <c r="IX53" s="779"/>
      <c r="IY53" s="783"/>
      <c r="IZ53" s="781"/>
      <c r="JA53" s="781"/>
      <c r="JB53" s="778"/>
      <c r="JC53" s="779"/>
      <c r="JD53" s="779"/>
      <c r="JE53" s="783"/>
      <c r="JF53" s="781"/>
      <c r="JG53" s="781"/>
      <c r="JH53" s="778"/>
      <c r="JI53" s="779"/>
      <c r="JJ53" s="779"/>
      <c r="JK53" s="783"/>
      <c r="JL53" s="781"/>
      <c r="JM53" s="781"/>
      <c r="JN53" s="778"/>
      <c r="JO53" s="779"/>
      <c r="JP53" s="779"/>
      <c r="JQ53" s="783"/>
      <c r="JR53" s="781"/>
      <c r="JS53" s="781"/>
      <c r="JT53" s="778"/>
      <c r="JU53" s="779"/>
      <c r="JV53" s="779"/>
      <c r="JW53" s="783"/>
      <c r="JX53" s="781"/>
      <c r="JY53" s="781"/>
      <c r="JZ53" s="778"/>
      <c r="KA53" s="779"/>
      <c r="KB53" s="779"/>
      <c r="KC53" s="783"/>
      <c r="KD53" s="781"/>
      <c r="KE53" s="781"/>
      <c r="KF53" s="778"/>
      <c r="KG53" s="779"/>
      <c r="KH53" s="779"/>
      <c r="KI53" s="783"/>
      <c r="KJ53" s="781"/>
      <c r="KK53" s="781"/>
      <c r="KL53" s="778"/>
      <c r="KM53" s="779"/>
      <c r="KN53" s="779"/>
      <c r="KO53" s="783"/>
      <c r="KP53" s="781"/>
      <c r="KQ53" s="781"/>
      <c r="KR53" s="778"/>
      <c r="KS53" s="779"/>
      <c r="KT53" s="779"/>
      <c r="KU53" s="783"/>
      <c r="KV53" s="781"/>
      <c r="KW53" s="781"/>
      <c r="KX53" s="778"/>
      <c r="KY53" s="779"/>
      <c r="KZ53" s="779"/>
      <c r="LA53" s="783"/>
      <c r="LB53" s="781"/>
      <c r="LC53" s="781"/>
      <c r="LD53" s="778"/>
      <c r="LE53" s="779"/>
      <c r="LF53" s="779"/>
      <c r="LG53" s="783"/>
      <c r="LH53" s="781"/>
      <c r="LI53" s="781"/>
      <c r="LJ53" s="778"/>
      <c r="LK53" s="779"/>
      <c r="LL53" s="779"/>
      <c r="LM53" s="783"/>
      <c r="LN53" s="781"/>
      <c r="LO53" s="781"/>
      <c r="LP53" s="778"/>
      <c r="LQ53" s="779"/>
      <c r="LR53" s="779"/>
      <c r="LS53" s="783"/>
      <c r="LT53" s="781"/>
      <c r="LU53" s="781"/>
      <c r="LV53" s="778"/>
      <c r="LW53" s="779"/>
      <c r="LX53" s="779"/>
      <c r="LY53" s="783"/>
      <c r="LZ53" s="781"/>
      <c r="MA53" s="781"/>
      <c r="MB53" s="778"/>
      <c r="MC53" s="779"/>
      <c r="MD53" s="779"/>
      <c r="ME53" s="783"/>
      <c r="MF53" s="781"/>
      <c r="MG53" s="781"/>
      <c r="MH53" s="778"/>
      <c r="MI53" s="779"/>
      <c r="MJ53" s="779"/>
      <c r="MK53" s="783"/>
      <c r="ML53" s="781"/>
      <c r="MM53" s="781"/>
      <c r="MN53" s="778"/>
      <c r="MO53" s="779"/>
      <c r="MP53" s="779"/>
      <c r="MQ53" s="776"/>
      <c r="MR53" s="777"/>
      <c r="MS53" s="777"/>
      <c r="MT53" s="780"/>
      <c r="MU53" s="779"/>
      <c r="MV53" s="779"/>
      <c r="MW53" s="776"/>
      <c r="MX53" s="777"/>
      <c r="MY53" s="777"/>
      <c r="MZ53" s="780"/>
      <c r="NA53" s="779"/>
      <c r="NB53" s="779"/>
      <c r="NC53" s="776"/>
      <c r="ND53" s="777"/>
      <c r="NE53" s="777"/>
      <c r="NF53" s="780"/>
      <c r="NG53" s="779"/>
      <c r="NH53" s="779"/>
      <c r="NI53" s="776"/>
      <c r="NJ53" s="777"/>
      <c r="NK53" s="777"/>
      <c r="NL53" s="780"/>
      <c r="NM53" s="782"/>
      <c r="NN53" s="782"/>
      <c r="NO53" s="783"/>
      <c r="NP53" s="781"/>
      <c r="NQ53" s="781"/>
      <c r="NR53" s="778"/>
      <c r="NS53" s="783"/>
      <c r="NT53" s="777"/>
      <c r="NU53" s="777"/>
      <c r="NV53" s="780"/>
      <c r="NW53" s="776"/>
      <c r="NX53" s="777"/>
      <c r="NY53" s="777"/>
      <c r="NZ53" s="792"/>
      <c r="OA53" s="776"/>
      <c r="OB53" s="777"/>
      <c r="OC53" s="777"/>
      <c r="OD53" s="778"/>
      <c r="OE53" s="783"/>
      <c r="OF53" s="781"/>
      <c r="OG53" s="781"/>
      <c r="OH53" s="778"/>
      <c r="OI53" s="776"/>
      <c r="OJ53" s="777"/>
      <c r="OK53" s="777"/>
      <c r="OL53" s="780"/>
      <c r="OM53" s="776"/>
      <c r="ON53" s="777"/>
      <c r="OO53" s="777"/>
      <c r="OP53" s="780"/>
      <c r="OQ53" s="957"/>
      <c r="OR53" s="958"/>
      <c r="OS53" s="958"/>
      <c r="OT53" s="959"/>
      <c r="OU53" s="957"/>
      <c r="OV53" s="958"/>
      <c r="OW53" s="958"/>
      <c r="OX53" s="778"/>
      <c r="OY53" s="957"/>
      <c r="OZ53" s="958"/>
      <c r="PA53" s="958"/>
      <c r="PB53" s="959"/>
      <c r="PC53" s="957"/>
      <c r="PD53" s="958"/>
      <c r="PE53" s="958"/>
      <c r="PF53" s="778"/>
    </row>
    <row r="54" spans="1:422" ht="15" customHeight="1" x14ac:dyDescent="0.25">
      <c r="A54" s="801"/>
      <c r="B54" s="769"/>
      <c r="C54" s="769"/>
      <c r="D54" s="770"/>
      <c r="E54" s="769"/>
      <c r="F54" s="769"/>
      <c r="G54" s="769"/>
      <c r="H54" s="769"/>
      <c r="I54" s="769"/>
      <c r="J54" s="769"/>
      <c r="K54" s="769"/>
      <c r="L54" s="769"/>
      <c r="M54" s="769"/>
      <c r="N54" s="769"/>
      <c r="O54" s="769"/>
      <c r="P54" s="769"/>
      <c r="Q54" s="769"/>
      <c r="R54" s="769"/>
      <c r="S54" s="769"/>
      <c r="T54" s="816"/>
      <c r="U54" s="816"/>
      <c r="V54" s="816"/>
      <c r="W54" s="816"/>
      <c r="X54" s="769"/>
      <c r="Y54" s="769">
        <f>IF(AND(AJ54="",AK54="",AL54="",AN54="",AO54="",OR(AP54="",AP54=Dropdown!$AM$12,AP54=Dropdown!$AM$11)),1,0)</f>
        <v>0</v>
      </c>
      <c r="Z54" s="769">
        <f t="shared" si="3"/>
        <v>0</v>
      </c>
      <c r="AA54" s="769">
        <f t="shared" si="4"/>
        <v>1</v>
      </c>
      <c r="AB54" s="769">
        <f t="shared" si="5"/>
        <v>0</v>
      </c>
      <c r="AC54" s="769"/>
      <c r="AD54" s="772" t="str">
        <f>IF(OR(T54&lt;&gt;"",U54&lt;&gt;""),Dropdown!$A$4,IF(OR(V54&lt;&gt;"",W54&lt;&gt;""),Dropdown!$A$5,Dropdown!$A$3))</f>
        <v>Residential</v>
      </c>
      <c r="AE54" s="773" t="s">
        <v>634</v>
      </c>
      <c r="AF54" s="925" t="s">
        <v>40</v>
      </c>
      <c r="AG54" s="924" t="s">
        <v>39</v>
      </c>
      <c r="AH54" s="925" t="s">
        <v>30</v>
      </c>
      <c r="AI54" s="925" t="s">
        <v>618</v>
      </c>
      <c r="AJ54" s="773"/>
      <c r="AK54" s="773"/>
      <c r="AL54" s="925" t="s">
        <v>79</v>
      </c>
      <c r="AM54" s="773"/>
      <c r="AN54" s="773"/>
      <c r="AO54" s="773"/>
      <c r="AP54" s="773" t="s">
        <v>553</v>
      </c>
      <c r="AQ54" s="1" t="s">
        <v>995</v>
      </c>
      <c r="AR54" s="530" t="s">
        <v>996</v>
      </c>
      <c r="AS54" s="774"/>
      <c r="AT54" s="769"/>
      <c r="AU54" s="769"/>
      <c r="AV54" s="775"/>
      <c r="AW54" s="776"/>
      <c r="AX54" s="777"/>
      <c r="AY54" s="781"/>
      <c r="AZ54" s="778"/>
      <c r="BA54" s="779"/>
      <c r="BB54" s="779"/>
      <c r="BC54" s="776"/>
      <c r="BD54" s="777"/>
      <c r="BE54" s="781"/>
      <c r="BF54" s="780"/>
      <c r="BG54" s="779"/>
      <c r="BH54" s="779"/>
      <c r="BI54" s="776"/>
      <c r="BJ54" s="777"/>
      <c r="BK54" s="777"/>
      <c r="BL54" s="780"/>
      <c r="BM54" s="779"/>
      <c r="BN54" s="779"/>
      <c r="BO54" s="783"/>
      <c r="BP54" s="781"/>
      <c r="BQ54" s="781"/>
      <c r="BR54" s="778"/>
      <c r="BS54" s="779"/>
      <c r="BT54" s="779"/>
      <c r="BU54" s="783"/>
      <c r="BV54" s="781"/>
      <c r="BW54" s="781"/>
      <c r="BX54" s="778"/>
      <c r="BY54" s="779"/>
      <c r="BZ54" s="779"/>
      <c r="CA54" s="783"/>
      <c r="CB54" s="781"/>
      <c r="CC54" s="781"/>
      <c r="CD54" s="778"/>
      <c r="CE54" s="779"/>
      <c r="CF54" s="779"/>
      <c r="CG54" s="783"/>
      <c r="CH54" s="781"/>
      <c r="CI54" s="781"/>
      <c r="CJ54" s="778"/>
      <c r="CK54" s="779"/>
      <c r="CL54" s="779"/>
      <c r="CM54" s="783"/>
      <c r="CN54" s="781"/>
      <c r="CO54" s="781"/>
      <c r="CP54" s="778"/>
      <c r="CQ54" s="779"/>
      <c r="CR54" s="779"/>
      <c r="CS54" s="783"/>
      <c r="CT54" s="781"/>
      <c r="CU54" s="781"/>
      <c r="CV54" s="778"/>
      <c r="CW54" s="779"/>
      <c r="CX54" s="779"/>
      <c r="CY54" s="783"/>
      <c r="CZ54" s="781"/>
      <c r="DA54" s="781"/>
      <c r="DB54" s="778"/>
      <c r="DC54" s="779"/>
      <c r="DD54" s="779"/>
      <c r="DE54" s="783"/>
      <c r="DF54" s="781"/>
      <c r="DG54" s="781"/>
      <c r="DH54" s="778"/>
      <c r="DI54" s="779"/>
      <c r="DJ54" s="779"/>
      <c r="DK54" s="783"/>
      <c r="DL54" s="781"/>
      <c r="DM54" s="781"/>
      <c r="DN54" s="778"/>
      <c r="DO54" s="779"/>
      <c r="DP54" s="779"/>
      <c r="DQ54" s="784"/>
      <c r="DR54" s="785"/>
      <c r="DS54" s="786">
        <v>75</v>
      </c>
      <c r="DT54" s="790"/>
      <c r="DU54" s="788"/>
      <c r="DV54" s="788"/>
      <c r="DW54" s="789"/>
      <c r="DX54" s="786"/>
      <c r="DY54" s="785"/>
      <c r="DZ54" s="790"/>
      <c r="EA54" s="788"/>
      <c r="EB54" s="788"/>
      <c r="EC54" s="784"/>
      <c r="ED54" s="785"/>
      <c r="EE54" s="786"/>
      <c r="EF54" s="790"/>
      <c r="EG54" s="788"/>
      <c r="EH54" s="788"/>
      <c r="EI54" s="789"/>
      <c r="EJ54" s="786"/>
      <c r="EK54" s="785"/>
      <c r="EL54" s="790"/>
      <c r="EM54" s="788"/>
      <c r="EN54" s="788"/>
      <c r="EO54" s="784"/>
      <c r="EP54" s="785"/>
      <c r="EQ54" s="786"/>
      <c r="ER54" s="790"/>
      <c r="ES54" s="788"/>
      <c r="ET54" s="788"/>
      <c r="EU54" s="789"/>
      <c r="EV54" s="786"/>
      <c r="EW54" s="785"/>
      <c r="EX54" s="790"/>
      <c r="EY54" s="788"/>
      <c r="EZ54" s="788"/>
      <c r="FA54" s="784"/>
      <c r="FB54" s="785"/>
      <c r="FC54" s="786"/>
      <c r="FD54" s="790"/>
      <c r="FE54" s="788"/>
      <c r="FF54" s="788"/>
      <c r="FG54" s="789"/>
      <c r="FH54" s="786"/>
      <c r="FI54" s="785"/>
      <c r="FJ54" s="790"/>
      <c r="FK54" s="788"/>
      <c r="FL54" s="788"/>
      <c r="FM54" s="784"/>
      <c r="FN54" s="785"/>
      <c r="FO54" s="786"/>
      <c r="FP54" s="790"/>
      <c r="FQ54" s="788"/>
      <c r="FR54" s="788"/>
      <c r="FS54" s="783"/>
      <c r="FT54" s="781"/>
      <c r="FU54" s="781"/>
      <c r="FV54" s="778"/>
      <c r="FW54" s="779"/>
      <c r="FX54" s="779"/>
      <c r="FY54" s="783"/>
      <c r="FZ54" s="781"/>
      <c r="GA54" s="781"/>
      <c r="GB54" s="778"/>
      <c r="GC54" s="779"/>
      <c r="GD54" s="779"/>
      <c r="GE54" s="783"/>
      <c r="GF54" s="781"/>
      <c r="GG54" s="781"/>
      <c r="GH54" s="778"/>
      <c r="GI54" s="779"/>
      <c r="GJ54" s="779"/>
      <c r="GK54" s="783"/>
      <c r="GL54" s="781"/>
      <c r="GM54" s="781"/>
      <c r="GN54" s="778"/>
      <c r="GO54" s="779"/>
      <c r="GP54" s="779"/>
      <c r="GQ54" s="783"/>
      <c r="GR54" s="781"/>
      <c r="GS54" s="781"/>
      <c r="GT54" s="778"/>
      <c r="GU54" s="779"/>
      <c r="GV54" s="779"/>
      <c r="GW54" s="783"/>
      <c r="GX54" s="781"/>
      <c r="GY54" s="781"/>
      <c r="GZ54" s="778"/>
      <c r="HA54" s="779"/>
      <c r="HB54" s="779"/>
      <c r="HC54" s="783"/>
      <c r="HD54" s="781"/>
      <c r="HE54" s="781"/>
      <c r="HF54" s="778"/>
      <c r="HG54" s="779"/>
      <c r="HH54" s="779"/>
      <c r="HI54" s="783"/>
      <c r="HJ54" s="781"/>
      <c r="HK54" s="781"/>
      <c r="HL54" s="778"/>
      <c r="HM54" s="779"/>
      <c r="HN54" s="779"/>
      <c r="HO54" s="783"/>
      <c r="HP54" s="781"/>
      <c r="HQ54" s="781"/>
      <c r="HR54" s="778"/>
      <c r="HS54" s="779"/>
      <c r="HT54" s="779"/>
      <c r="HU54" s="783"/>
      <c r="HV54" s="781"/>
      <c r="HW54" s="781"/>
      <c r="HX54" s="778"/>
      <c r="HY54" s="779"/>
      <c r="HZ54" s="779"/>
      <c r="IA54" s="783"/>
      <c r="IB54" s="781"/>
      <c r="IC54" s="781"/>
      <c r="ID54" s="778"/>
      <c r="IE54" s="779"/>
      <c r="IF54" s="779"/>
      <c r="IG54" s="783"/>
      <c r="IH54" s="781"/>
      <c r="II54" s="781"/>
      <c r="IJ54" s="778"/>
      <c r="IK54" s="779"/>
      <c r="IL54" s="779"/>
      <c r="IM54" s="783"/>
      <c r="IN54" s="781"/>
      <c r="IO54" s="781"/>
      <c r="IP54" s="778"/>
      <c r="IQ54" s="779"/>
      <c r="IR54" s="779"/>
      <c r="IS54" s="783"/>
      <c r="IT54" s="781"/>
      <c r="IU54" s="781"/>
      <c r="IV54" s="778"/>
      <c r="IW54" s="779"/>
      <c r="IX54" s="779"/>
      <c r="IY54" s="783"/>
      <c r="IZ54" s="781"/>
      <c r="JA54" s="781"/>
      <c r="JB54" s="778"/>
      <c r="JC54" s="779"/>
      <c r="JD54" s="779"/>
      <c r="JE54" s="783"/>
      <c r="JF54" s="781"/>
      <c r="JG54" s="781"/>
      <c r="JH54" s="778"/>
      <c r="JI54" s="779"/>
      <c r="JJ54" s="779"/>
      <c r="JK54" s="783"/>
      <c r="JL54" s="781"/>
      <c r="JM54" s="781"/>
      <c r="JN54" s="778"/>
      <c r="JO54" s="779"/>
      <c r="JP54" s="779"/>
      <c r="JQ54" s="783"/>
      <c r="JR54" s="781"/>
      <c r="JS54" s="781"/>
      <c r="JT54" s="778"/>
      <c r="JU54" s="779"/>
      <c r="JV54" s="779"/>
      <c r="JW54" s="783"/>
      <c r="JX54" s="781"/>
      <c r="JY54" s="781"/>
      <c r="JZ54" s="778"/>
      <c r="KA54" s="779"/>
      <c r="KB54" s="779"/>
      <c r="KC54" s="783"/>
      <c r="KD54" s="781"/>
      <c r="KE54" s="781"/>
      <c r="KF54" s="778"/>
      <c r="KG54" s="779"/>
      <c r="KH54" s="779"/>
      <c r="KI54" s="783"/>
      <c r="KJ54" s="781"/>
      <c r="KK54" s="781"/>
      <c r="KL54" s="778"/>
      <c r="KM54" s="779"/>
      <c r="KN54" s="779"/>
      <c r="KO54" s="783"/>
      <c r="KP54" s="781"/>
      <c r="KQ54" s="781"/>
      <c r="KR54" s="778"/>
      <c r="KS54" s="779"/>
      <c r="KT54" s="779"/>
      <c r="KU54" s="783"/>
      <c r="KV54" s="781"/>
      <c r="KW54" s="781"/>
      <c r="KX54" s="778"/>
      <c r="KY54" s="779"/>
      <c r="KZ54" s="779"/>
      <c r="LA54" s="783"/>
      <c r="LB54" s="781"/>
      <c r="LC54" s="781"/>
      <c r="LD54" s="778"/>
      <c r="LE54" s="779"/>
      <c r="LF54" s="779"/>
      <c r="LG54" s="783"/>
      <c r="LH54" s="781"/>
      <c r="LI54" s="781"/>
      <c r="LJ54" s="778"/>
      <c r="LK54" s="779"/>
      <c r="LL54" s="779"/>
      <c r="LM54" s="783"/>
      <c r="LN54" s="781"/>
      <c r="LO54" s="781"/>
      <c r="LP54" s="778"/>
      <c r="LQ54" s="779"/>
      <c r="LR54" s="779"/>
      <c r="LS54" s="783"/>
      <c r="LT54" s="781"/>
      <c r="LU54" s="781"/>
      <c r="LV54" s="778"/>
      <c r="LW54" s="779"/>
      <c r="LX54" s="779"/>
      <c r="LY54" s="783"/>
      <c r="LZ54" s="781"/>
      <c r="MA54" s="781"/>
      <c r="MB54" s="778"/>
      <c r="MC54" s="779"/>
      <c r="MD54" s="779"/>
      <c r="ME54" s="783"/>
      <c r="MF54" s="781"/>
      <c r="MG54" s="781"/>
      <c r="MH54" s="778"/>
      <c r="MI54" s="779"/>
      <c r="MJ54" s="779"/>
      <c r="MK54" s="783"/>
      <c r="ML54" s="781"/>
      <c r="MM54" s="781"/>
      <c r="MN54" s="778"/>
      <c r="MO54" s="779"/>
      <c r="MP54" s="779"/>
      <c r="MQ54" s="776"/>
      <c r="MR54" s="777"/>
      <c r="MS54" s="777"/>
      <c r="MT54" s="780"/>
      <c r="MU54" s="779"/>
      <c r="MV54" s="779"/>
      <c r="MW54" s="776"/>
      <c r="MX54" s="777"/>
      <c r="MY54" s="777"/>
      <c r="MZ54" s="780"/>
      <c r="NA54" s="779"/>
      <c r="NB54" s="779"/>
      <c r="NC54" s="776"/>
      <c r="ND54" s="777"/>
      <c r="NE54" s="777"/>
      <c r="NF54" s="780"/>
      <c r="NG54" s="779"/>
      <c r="NH54" s="779"/>
      <c r="NI54" s="776"/>
      <c r="NJ54" s="777"/>
      <c r="NK54" s="777"/>
      <c r="NL54" s="780"/>
      <c r="NM54" s="782"/>
      <c r="NN54" s="782"/>
      <c r="NO54" s="783"/>
      <c r="NP54" s="781"/>
      <c r="NQ54" s="781"/>
      <c r="NR54" s="778"/>
      <c r="NS54" s="783"/>
      <c r="NT54" s="777"/>
      <c r="NU54" s="777"/>
      <c r="NV54" s="780"/>
      <c r="NW54" s="776"/>
      <c r="NX54" s="777"/>
      <c r="NY54" s="777"/>
      <c r="NZ54" s="792"/>
      <c r="OA54" s="776"/>
      <c r="OB54" s="777"/>
      <c r="OC54" s="777"/>
      <c r="OD54" s="778"/>
      <c r="OE54" s="783"/>
      <c r="OF54" s="781"/>
      <c r="OG54" s="781"/>
      <c r="OH54" s="778"/>
      <c r="OI54" s="776"/>
      <c r="OJ54" s="777"/>
      <c r="OK54" s="777"/>
      <c r="OL54" s="780"/>
      <c r="OM54" s="776"/>
      <c r="ON54" s="777"/>
      <c r="OO54" s="777"/>
      <c r="OP54" s="780"/>
      <c r="OQ54" s="957"/>
      <c r="OR54" s="958"/>
      <c r="OS54" s="958"/>
      <c r="OT54" s="959"/>
      <c r="OU54" s="957"/>
      <c r="OV54" s="958"/>
      <c r="OW54" s="958"/>
      <c r="OX54" s="778"/>
      <c r="OY54" s="957"/>
      <c r="OZ54" s="958"/>
      <c r="PA54" s="958"/>
      <c r="PB54" s="959"/>
      <c r="PC54" s="957"/>
      <c r="PD54" s="958"/>
      <c r="PE54" s="958"/>
      <c r="PF54" s="778"/>
    </row>
    <row r="55" spans="1:422" ht="15" customHeight="1" x14ac:dyDescent="0.25">
      <c r="A55" s="769" t="s">
        <v>276</v>
      </c>
      <c r="B55" s="769" t="s">
        <v>53</v>
      </c>
      <c r="C55" s="769"/>
      <c r="D55" s="770"/>
      <c r="E55" s="769"/>
      <c r="F55" s="769"/>
      <c r="G55" s="769"/>
      <c r="H55" s="769"/>
      <c r="I55" s="769"/>
      <c r="J55" s="769"/>
      <c r="K55" s="769" t="s">
        <v>321</v>
      </c>
      <c r="L55" s="769" t="s">
        <v>79</v>
      </c>
      <c r="M55" s="769"/>
      <c r="N55" s="769"/>
      <c r="O55" s="769"/>
      <c r="P55" s="769"/>
      <c r="Q55" s="769"/>
      <c r="R55" s="769"/>
      <c r="S55" s="769"/>
      <c r="T55" s="816"/>
      <c r="U55" s="816"/>
      <c r="V55" s="816"/>
      <c r="W55" s="816"/>
      <c r="X55" s="769">
        <v>1</v>
      </c>
      <c r="Y55" s="769">
        <f>IF(AND(AJ55="",AK55="",AL55="",AN55="",AO55="",OR(AP55="",AP55=Dropdown!$AM$12,AP55=Dropdown!$AM$11)),1,0)</f>
        <v>0</v>
      </c>
      <c r="Z55" s="769">
        <f t="shared" si="3"/>
        <v>1</v>
      </c>
      <c r="AA55" s="769">
        <f t="shared" si="4"/>
        <v>0</v>
      </c>
      <c r="AB55" s="769">
        <f t="shared" si="5"/>
        <v>0</v>
      </c>
      <c r="AC55" s="769"/>
      <c r="AD55" s="772" t="str">
        <f>IF(OR(T55&lt;&gt;"",U55&lt;&gt;""),Dropdown!$A$4,IF(OR(V55&lt;&gt;"",W55&lt;&gt;""),Dropdown!$A$5,Dropdown!$A$3))</f>
        <v>Residential</v>
      </c>
      <c r="AE55" s="773" t="s">
        <v>634</v>
      </c>
      <c r="AF55" s="773" t="str">
        <f>VLOOKUP(AG55,Dropdown!$N$3:$R$62,2,FALSE)</f>
        <v>MNA</v>
      </c>
      <c r="AG55" s="773" t="s">
        <v>276</v>
      </c>
      <c r="AH55" s="773" t="str">
        <f>IF(AG55&lt;&gt;"",VLOOKUP(AG55,Dropdown!$N$3:$R$62,3,FALSE),IF(AF55&lt;&gt;"",VLOOKUP(AF55,Dropdown!$N$3:$R$62,3,FALSE),IF(AE55&lt;&gt;"",VLOOKUP(AE55,Dropdown!$N$3:$R$62,3,FALSE),"")))</f>
        <v>UMI</v>
      </c>
      <c r="AI55" s="773" t="str">
        <f>IF(AG55&lt;&gt;"",VLOOKUP(AG55,Dropdown!$N$3:$R$62,5,FALSE),IF(AF55&lt;&gt;"",VLOOKUP(AF55,Dropdown!$N$3:$R$62,5,FALSE),IF(AE55&lt;&gt;"",VLOOKUP(AE55,Dropdown!$N$3:$R$62,5,FALSE),"")))</f>
        <v>Arid</v>
      </c>
      <c r="AJ55" s="773"/>
      <c r="AK55" s="773"/>
      <c r="AL55" s="773" t="s">
        <v>79</v>
      </c>
      <c r="AM55" s="773"/>
      <c r="AN55" s="773"/>
      <c r="AO55" s="773"/>
      <c r="AP55" s="773" t="s">
        <v>553</v>
      </c>
      <c r="AQ55" s="769" t="s">
        <v>353</v>
      </c>
      <c r="AR55" s="946" t="s">
        <v>930</v>
      </c>
      <c r="AS55" s="774"/>
      <c r="AT55" s="769"/>
      <c r="AU55" s="769"/>
      <c r="AV55" s="775"/>
      <c r="AW55" s="776"/>
      <c r="AX55" s="777"/>
      <c r="AY55" s="777"/>
      <c r="AZ55" s="778"/>
      <c r="BA55" s="779"/>
      <c r="BB55" s="779"/>
      <c r="BC55" s="776"/>
      <c r="BD55" s="777"/>
      <c r="BE55" s="777">
        <v>310</v>
      </c>
      <c r="BF55" s="780"/>
      <c r="BG55" s="779"/>
      <c r="BH55" s="779"/>
      <c r="BI55" s="776"/>
      <c r="BJ55" s="777"/>
      <c r="BK55" s="777"/>
      <c r="BL55" s="780"/>
      <c r="BM55" s="779"/>
      <c r="BN55" s="779"/>
      <c r="BO55" s="776"/>
      <c r="BP55" s="777"/>
      <c r="BQ55" s="777"/>
      <c r="BR55" s="780"/>
      <c r="BS55" s="779"/>
      <c r="BT55" s="779"/>
      <c r="BU55" s="776"/>
      <c r="BV55" s="777"/>
      <c r="BW55" s="777"/>
      <c r="BX55" s="780"/>
      <c r="BY55" s="779"/>
      <c r="BZ55" s="779"/>
      <c r="CA55" s="776"/>
      <c r="CB55" s="777"/>
      <c r="CC55" s="777"/>
      <c r="CD55" s="780"/>
      <c r="CE55" s="779"/>
      <c r="CF55" s="779"/>
      <c r="CG55" s="776"/>
      <c r="CH55" s="777"/>
      <c r="CI55" s="777"/>
      <c r="CJ55" s="780"/>
      <c r="CK55" s="779"/>
      <c r="CL55" s="779"/>
      <c r="CM55" s="776"/>
      <c r="CN55" s="777"/>
      <c r="CO55" s="777"/>
      <c r="CP55" s="780"/>
      <c r="CQ55" s="779"/>
      <c r="CR55" s="779"/>
      <c r="CS55" s="776"/>
      <c r="CT55" s="777"/>
      <c r="CU55" s="777"/>
      <c r="CV55" s="780"/>
      <c r="CW55" s="779"/>
      <c r="CX55" s="779"/>
      <c r="CY55" s="776"/>
      <c r="CZ55" s="777"/>
      <c r="DA55" s="781"/>
      <c r="DB55" s="778"/>
      <c r="DC55" s="782"/>
      <c r="DD55" s="782"/>
      <c r="DE55" s="783"/>
      <c r="DF55" s="781"/>
      <c r="DG55" s="777"/>
      <c r="DH55" s="780"/>
      <c r="DI55" s="779"/>
      <c r="DJ55" s="779"/>
      <c r="DK55" s="776"/>
      <c r="DL55" s="777"/>
      <c r="DM55" s="781"/>
      <c r="DN55" s="778"/>
      <c r="DO55" s="782"/>
      <c r="DP55" s="782"/>
      <c r="DQ55" s="784"/>
      <c r="DR55" s="785"/>
      <c r="DS55" s="786"/>
      <c r="DT55" s="787"/>
      <c r="DU55" s="788"/>
      <c r="DV55" s="788"/>
      <c r="DW55" s="789"/>
      <c r="DX55" s="786"/>
      <c r="DY55" s="785"/>
      <c r="DZ55" s="790"/>
      <c r="EA55" s="791"/>
      <c r="EB55" s="791"/>
      <c r="EC55" s="784"/>
      <c r="ED55" s="785"/>
      <c r="EE55" s="786"/>
      <c r="EF55" s="787"/>
      <c r="EG55" s="788"/>
      <c r="EH55" s="788"/>
      <c r="EI55" s="789"/>
      <c r="EJ55" s="786"/>
      <c r="EK55" s="785"/>
      <c r="EL55" s="790"/>
      <c r="EM55" s="791"/>
      <c r="EN55" s="791"/>
      <c r="EO55" s="784"/>
      <c r="EP55" s="785"/>
      <c r="EQ55" s="786"/>
      <c r="ER55" s="787"/>
      <c r="ES55" s="788"/>
      <c r="ET55" s="788"/>
      <c r="EU55" s="789"/>
      <c r="EV55" s="786"/>
      <c r="EW55" s="785"/>
      <c r="EX55" s="790"/>
      <c r="EY55" s="791"/>
      <c r="EZ55" s="791"/>
      <c r="FA55" s="784"/>
      <c r="FB55" s="785"/>
      <c r="FC55" s="786"/>
      <c r="FD55" s="787"/>
      <c r="FE55" s="788"/>
      <c r="FF55" s="788"/>
      <c r="FG55" s="789"/>
      <c r="FH55" s="786"/>
      <c r="FI55" s="785"/>
      <c r="FJ55" s="790"/>
      <c r="FK55" s="791"/>
      <c r="FL55" s="791"/>
      <c r="FM55" s="784"/>
      <c r="FN55" s="785"/>
      <c r="FO55" s="786"/>
      <c r="FP55" s="787"/>
      <c r="FQ55" s="788"/>
      <c r="FR55" s="788"/>
      <c r="FS55" s="776"/>
      <c r="FT55" s="777"/>
      <c r="FU55" s="781"/>
      <c r="FV55" s="778"/>
      <c r="FW55" s="779"/>
      <c r="FX55" s="779"/>
      <c r="FY55" s="783"/>
      <c r="FZ55" s="781"/>
      <c r="GA55" s="777"/>
      <c r="GB55" s="780"/>
      <c r="GC55" s="779"/>
      <c r="GD55" s="779"/>
      <c r="GE55" s="776"/>
      <c r="GF55" s="777"/>
      <c r="GG55" s="781"/>
      <c r="GH55" s="778"/>
      <c r="GI55" s="782"/>
      <c r="GJ55" s="782"/>
      <c r="GK55" s="783"/>
      <c r="GL55" s="781"/>
      <c r="GM55" s="777"/>
      <c r="GN55" s="780"/>
      <c r="GO55" s="779"/>
      <c r="GP55" s="779"/>
      <c r="GQ55" s="776"/>
      <c r="GR55" s="777"/>
      <c r="GS55" s="781"/>
      <c r="GT55" s="778"/>
      <c r="GU55" s="782"/>
      <c r="GV55" s="782"/>
      <c r="GW55" s="783"/>
      <c r="GX55" s="781"/>
      <c r="GY55" s="777"/>
      <c r="GZ55" s="780"/>
      <c r="HA55" s="779"/>
      <c r="HB55" s="779"/>
      <c r="HC55" s="776"/>
      <c r="HD55" s="777"/>
      <c r="HE55" s="781"/>
      <c r="HF55" s="778"/>
      <c r="HG55" s="782"/>
      <c r="HH55" s="782"/>
      <c r="HI55" s="783"/>
      <c r="HJ55" s="781"/>
      <c r="HK55" s="777"/>
      <c r="HL55" s="780"/>
      <c r="HM55" s="779"/>
      <c r="HN55" s="779"/>
      <c r="HO55" s="776"/>
      <c r="HP55" s="777"/>
      <c r="HQ55" s="781"/>
      <c r="HR55" s="778"/>
      <c r="HS55" s="782"/>
      <c r="HT55" s="782"/>
      <c r="HU55" s="783"/>
      <c r="HV55" s="781"/>
      <c r="HW55" s="777"/>
      <c r="HX55" s="780"/>
      <c r="HY55" s="779"/>
      <c r="HZ55" s="779"/>
      <c r="IA55" s="776"/>
      <c r="IB55" s="777"/>
      <c r="IC55" s="781"/>
      <c r="ID55" s="778"/>
      <c r="IE55" s="779"/>
      <c r="IF55" s="779"/>
      <c r="IG55" s="783"/>
      <c r="IH55" s="781"/>
      <c r="II55" s="777"/>
      <c r="IJ55" s="780"/>
      <c r="IK55" s="779"/>
      <c r="IL55" s="779"/>
      <c r="IM55" s="776"/>
      <c r="IN55" s="777"/>
      <c r="IO55" s="781"/>
      <c r="IP55" s="778"/>
      <c r="IQ55" s="779"/>
      <c r="IR55" s="779"/>
      <c r="IS55" s="783"/>
      <c r="IT55" s="781"/>
      <c r="IU55" s="777"/>
      <c r="IV55" s="780"/>
      <c r="IW55" s="779"/>
      <c r="IX55" s="779"/>
      <c r="IY55" s="776"/>
      <c r="IZ55" s="777"/>
      <c r="JA55" s="781"/>
      <c r="JB55" s="778"/>
      <c r="JC55" s="779"/>
      <c r="JD55" s="779"/>
      <c r="JE55" s="783"/>
      <c r="JF55" s="781"/>
      <c r="JG55" s="777"/>
      <c r="JH55" s="780"/>
      <c r="JI55" s="779"/>
      <c r="JJ55" s="779"/>
      <c r="JK55" s="776"/>
      <c r="JL55" s="777"/>
      <c r="JM55" s="781"/>
      <c r="JN55" s="778"/>
      <c r="JO55" s="782"/>
      <c r="JP55" s="782"/>
      <c r="JQ55" s="783"/>
      <c r="JR55" s="781"/>
      <c r="JS55" s="777"/>
      <c r="JT55" s="780"/>
      <c r="JU55" s="779"/>
      <c r="JV55" s="779"/>
      <c r="JW55" s="776"/>
      <c r="JX55" s="777"/>
      <c r="JY55" s="777"/>
      <c r="JZ55" s="780"/>
      <c r="KA55" s="782"/>
      <c r="KB55" s="782"/>
      <c r="KC55" s="776"/>
      <c r="KD55" s="777"/>
      <c r="KE55" s="777"/>
      <c r="KF55" s="780"/>
      <c r="KG55" s="782"/>
      <c r="KH55" s="782"/>
      <c r="KI55" s="776"/>
      <c r="KJ55" s="777"/>
      <c r="KK55" s="777"/>
      <c r="KL55" s="780"/>
      <c r="KM55" s="782"/>
      <c r="KN55" s="782"/>
      <c r="KO55" s="776"/>
      <c r="KP55" s="777"/>
      <c r="KQ55" s="777"/>
      <c r="KR55" s="780"/>
      <c r="KS55" s="779"/>
      <c r="KT55" s="779"/>
      <c r="KU55" s="776"/>
      <c r="KV55" s="777"/>
      <c r="KW55" s="777"/>
      <c r="KX55" s="780"/>
      <c r="KY55" s="782"/>
      <c r="KZ55" s="782"/>
      <c r="LA55" s="776"/>
      <c r="LB55" s="777"/>
      <c r="LC55" s="777"/>
      <c r="LD55" s="780"/>
      <c r="LE55" s="779"/>
      <c r="LF55" s="779"/>
      <c r="LG55" s="776"/>
      <c r="LH55" s="777"/>
      <c r="LI55" s="777"/>
      <c r="LJ55" s="780"/>
      <c r="LK55" s="779"/>
      <c r="LL55" s="779"/>
      <c r="LM55" s="776"/>
      <c r="LN55" s="777"/>
      <c r="LO55" s="777"/>
      <c r="LP55" s="780"/>
      <c r="LQ55" s="782"/>
      <c r="LR55" s="782"/>
      <c r="LS55" s="776"/>
      <c r="LT55" s="777"/>
      <c r="LU55" s="777"/>
      <c r="LV55" s="780"/>
      <c r="LW55" s="779"/>
      <c r="LX55" s="779"/>
      <c r="LY55" s="776"/>
      <c r="LZ55" s="777"/>
      <c r="MA55" s="777"/>
      <c r="MB55" s="780"/>
      <c r="MC55" s="782"/>
      <c r="MD55" s="782"/>
      <c r="ME55" s="776"/>
      <c r="MF55" s="777"/>
      <c r="MG55" s="777"/>
      <c r="MH55" s="780"/>
      <c r="MI55" s="782"/>
      <c r="MJ55" s="782"/>
      <c r="MK55" s="776"/>
      <c r="ML55" s="777"/>
      <c r="MM55" s="777"/>
      <c r="MN55" s="780"/>
      <c r="MO55" s="782"/>
      <c r="MP55" s="782"/>
      <c r="MQ55" s="776"/>
      <c r="MR55" s="777"/>
      <c r="MS55" s="777"/>
      <c r="MT55" s="780"/>
      <c r="MU55" s="779"/>
      <c r="MV55" s="779"/>
      <c r="MW55" s="776"/>
      <c r="MX55" s="777"/>
      <c r="MY55" s="777"/>
      <c r="MZ55" s="780"/>
      <c r="NA55" s="779"/>
      <c r="NB55" s="779"/>
      <c r="NC55" s="776"/>
      <c r="ND55" s="777"/>
      <c r="NE55" s="777"/>
      <c r="NF55" s="780"/>
      <c r="NG55" s="779"/>
      <c r="NH55" s="779"/>
      <c r="NI55" s="776"/>
      <c r="NJ55" s="777"/>
      <c r="NK55" s="777"/>
      <c r="NL55" s="780"/>
      <c r="NM55" s="782"/>
      <c r="NN55" s="782"/>
      <c r="NO55" s="776"/>
      <c r="NP55" s="777"/>
      <c r="NQ55" s="777"/>
      <c r="NR55" s="780"/>
      <c r="NS55" s="776"/>
      <c r="NT55" s="777"/>
      <c r="NU55" s="777"/>
      <c r="NV55" s="780"/>
      <c r="NW55" s="776"/>
      <c r="NX55" s="777"/>
      <c r="NY55" s="777"/>
      <c r="NZ55" s="792"/>
      <c r="OA55" s="776"/>
      <c r="OB55" s="777"/>
      <c r="OC55" s="777"/>
      <c r="OD55" s="780"/>
      <c r="OE55" s="776"/>
      <c r="OF55" s="777"/>
      <c r="OG55" s="777"/>
      <c r="OH55" s="780"/>
      <c r="OI55" s="776"/>
      <c r="OJ55" s="777"/>
      <c r="OK55" s="777"/>
      <c r="OL55" s="780"/>
      <c r="OM55" s="776"/>
      <c r="ON55" s="777"/>
      <c r="OO55" s="777"/>
      <c r="OP55" s="780"/>
      <c r="OQ55" s="776"/>
      <c r="OR55" s="777"/>
      <c r="OS55" s="777"/>
      <c r="OT55" s="780"/>
      <c r="OU55" s="776"/>
      <c r="OV55" s="777"/>
      <c r="OW55" s="777"/>
      <c r="OX55" s="780"/>
      <c r="OY55" s="776"/>
      <c r="OZ55" s="777"/>
      <c r="PA55" s="777"/>
      <c r="PB55" s="780"/>
      <c r="PC55" s="776"/>
      <c r="PD55" s="777"/>
      <c r="PE55" s="777"/>
      <c r="PF55" s="780"/>
    </row>
    <row r="56" spans="1:422" ht="15" customHeight="1" x14ac:dyDescent="0.25">
      <c r="A56" s="769" t="s">
        <v>317</v>
      </c>
      <c r="B56" s="769" t="s">
        <v>53</v>
      </c>
      <c r="C56" s="769" t="s">
        <v>30</v>
      </c>
      <c r="D56" s="770"/>
      <c r="E56" s="769"/>
      <c r="F56" s="769" t="s">
        <v>59</v>
      </c>
      <c r="G56" s="769" t="s">
        <v>151</v>
      </c>
      <c r="H56" s="769" t="s">
        <v>129</v>
      </c>
      <c r="I56" s="769" t="s">
        <v>528</v>
      </c>
      <c r="J56" s="769"/>
      <c r="K56" s="771" t="s">
        <v>529</v>
      </c>
      <c r="L56" s="769" t="s">
        <v>542</v>
      </c>
      <c r="M56" s="771"/>
      <c r="N56" s="771" t="s">
        <v>656</v>
      </c>
      <c r="O56" s="769"/>
      <c r="P56" s="769" t="s">
        <v>536</v>
      </c>
      <c r="Q56" s="769" t="s">
        <v>538</v>
      </c>
      <c r="R56" s="769" t="s">
        <v>530</v>
      </c>
      <c r="S56" s="769"/>
      <c r="T56" s="816"/>
      <c r="U56" s="816"/>
      <c r="V56" s="816"/>
      <c r="W56" s="816"/>
      <c r="X56" s="769"/>
      <c r="Y56" s="769">
        <f>IF(AND(AJ56="",AK56="",AL56="",AN56="",AO56="",OR(AP56="",AP56=Dropdown!$AM$12,AP56=Dropdown!$AM$11)),1,0)</f>
        <v>0</v>
      </c>
      <c r="Z56" s="769">
        <f t="shared" si="3"/>
        <v>0</v>
      </c>
      <c r="AA56" s="769">
        <f t="shared" si="4"/>
        <v>1</v>
      </c>
      <c r="AB56" s="769">
        <f t="shared" si="5"/>
        <v>0</v>
      </c>
      <c r="AC56" s="769"/>
      <c r="AD56" s="772" t="str">
        <f>IF(OR(T56&lt;&gt;"",U56&lt;&gt;""),Dropdown!$A$4,IF(OR(V56&lt;&gt;"",W56&lt;&gt;""),Dropdown!$A$5,Dropdown!$A$3))</f>
        <v>Residential</v>
      </c>
      <c r="AE56" s="773" t="s">
        <v>343</v>
      </c>
      <c r="AF56" s="773" t="str">
        <f>VLOOKUP(AG56,Dropdown!$N$3:$R$55,2,FALSE)</f>
        <v>MNA</v>
      </c>
      <c r="AG56" s="773" t="s">
        <v>317</v>
      </c>
      <c r="AH56" s="773" t="str">
        <f>IF(AG56&lt;&gt;"",VLOOKUP(AG56,Dropdown!$N$3:$R$62,3,FALSE),IF(AF56&lt;&gt;"",VLOOKUP(AF56,Dropdown!$N$3:$R$62,3,FALSE),IF(AE56&lt;&gt;"",VLOOKUP(AE56,Dropdown!$N$3:$R$62,3,FALSE),"")))</f>
        <v>UMI</v>
      </c>
      <c r="AI56" s="773" t="str">
        <f>IF(AG56&lt;&gt;"",VLOOKUP(AG56,Dropdown!$N$3:$R$62,5,FALSE),IF(AF56&lt;&gt;"",VLOOKUP(AF56,Dropdown!$N$3:$R$62,5,FALSE),IF(AE56&lt;&gt;"",VLOOKUP(AE56,Dropdown!$N$3:$R$62,5,FALSE),"")))</f>
        <v>Arid</v>
      </c>
      <c r="AJ56" s="773" t="s">
        <v>776</v>
      </c>
      <c r="AK56" s="773" t="s">
        <v>775</v>
      </c>
      <c r="AL56" s="821" t="s">
        <v>79</v>
      </c>
      <c r="AM56" s="821" t="s">
        <v>770</v>
      </c>
      <c r="AN56" s="773"/>
      <c r="AO56" s="773"/>
      <c r="AP56" s="773" t="s">
        <v>553</v>
      </c>
      <c r="AQ56" s="769" t="s">
        <v>537</v>
      </c>
      <c r="AR56" s="769" t="s">
        <v>531</v>
      </c>
      <c r="AS56" s="774" t="s">
        <v>532</v>
      </c>
      <c r="AT56" s="769"/>
      <c r="AU56" s="769"/>
      <c r="AV56" s="775" t="s">
        <v>539</v>
      </c>
      <c r="AW56" s="776"/>
      <c r="AX56" s="777"/>
      <c r="AY56" s="777"/>
      <c r="AZ56" s="778"/>
      <c r="BA56" s="779"/>
      <c r="BB56" s="779"/>
      <c r="BC56" s="776"/>
      <c r="BD56" s="777"/>
      <c r="BE56" s="777"/>
      <c r="BF56" s="780"/>
      <c r="BG56" s="779"/>
      <c r="BH56" s="779"/>
      <c r="BI56" s="776"/>
      <c r="BJ56" s="777"/>
      <c r="BK56" s="777"/>
      <c r="BL56" s="780"/>
      <c r="BM56" s="779"/>
      <c r="BN56" s="779"/>
      <c r="BO56" s="776"/>
      <c r="BP56" s="777"/>
      <c r="BQ56" s="777"/>
      <c r="BR56" s="780"/>
      <c r="BS56" s="779"/>
      <c r="BT56" s="779"/>
      <c r="BU56" s="776"/>
      <c r="BV56" s="777"/>
      <c r="BW56" s="777"/>
      <c r="BX56" s="780"/>
      <c r="BY56" s="779"/>
      <c r="BZ56" s="779"/>
      <c r="CA56" s="776"/>
      <c r="CB56" s="777"/>
      <c r="CC56" s="777"/>
      <c r="CD56" s="780"/>
      <c r="CE56" s="779"/>
      <c r="CF56" s="779"/>
      <c r="CG56" s="776"/>
      <c r="CH56" s="777"/>
      <c r="CI56" s="777"/>
      <c r="CJ56" s="780"/>
      <c r="CK56" s="779"/>
      <c r="CL56" s="779"/>
      <c r="CM56" s="776"/>
      <c r="CN56" s="777"/>
      <c r="CO56" s="777"/>
      <c r="CP56" s="780"/>
      <c r="CQ56" s="779"/>
      <c r="CR56" s="779"/>
      <c r="CS56" s="776"/>
      <c r="CT56" s="777"/>
      <c r="CU56" s="777"/>
      <c r="CV56" s="780"/>
      <c r="CW56" s="779"/>
      <c r="CX56" s="779"/>
      <c r="CY56" s="776"/>
      <c r="CZ56" s="777"/>
      <c r="DA56" s="781"/>
      <c r="DB56" s="778"/>
      <c r="DC56" s="782"/>
      <c r="DD56" s="782"/>
      <c r="DE56" s="783"/>
      <c r="DF56" s="781"/>
      <c r="DG56" s="777"/>
      <c r="DH56" s="780"/>
      <c r="DI56" s="779"/>
      <c r="DJ56" s="779"/>
      <c r="DK56" s="776"/>
      <c r="DL56" s="777"/>
      <c r="DM56" s="781"/>
      <c r="DN56" s="778"/>
      <c r="DO56" s="782"/>
      <c r="DP56" s="782"/>
      <c r="DQ56" s="784">
        <v>23.7</v>
      </c>
      <c r="DR56" s="785">
        <v>45.9</v>
      </c>
      <c r="DS56" s="798">
        <v>38.700000000000003</v>
      </c>
      <c r="DT56" s="778"/>
      <c r="DU56" s="779"/>
      <c r="DV56" s="779"/>
      <c r="DW56" s="784"/>
      <c r="DX56" s="785"/>
      <c r="DY56" s="799"/>
      <c r="DZ56" s="778"/>
      <c r="EA56" s="779"/>
      <c r="EB56" s="779"/>
      <c r="EC56" s="784"/>
      <c r="ED56" s="785"/>
      <c r="EE56" s="799"/>
      <c r="EF56" s="778"/>
      <c r="EG56" s="779"/>
      <c r="EH56" s="779"/>
      <c r="EI56" s="784"/>
      <c r="EJ56" s="785"/>
      <c r="EK56" s="799"/>
      <c r="EL56" s="778"/>
      <c r="EM56" s="779"/>
      <c r="EN56" s="779"/>
      <c r="EO56" s="784"/>
      <c r="EP56" s="785"/>
      <c r="EQ56" s="799"/>
      <c r="ER56" s="778"/>
      <c r="ES56" s="779"/>
      <c r="ET56" s="779"/>
      <c r="EU56" s="784"/>
      <c r="EV56" s="785"/>
      <c r="EW56" s="799"/>
      <c r="EX56" s="778"/>
      <c r="EY56" s="779"/>
      <c r="EZ56" s="779"/>
      <c r="FA56" s="784"/>
      <c r="FB56" s="785"/>
      <c r="FC56" s="799"/>
      <c r="FD56" s="778"/>
      <c r="FE56" s="779"/>
      <c r="FF56" s="779"/>
      <c r="FG56" s="784"/>
      <c r="FH56" s="785"/>
      <c r="FI56" s="799"/>
      <c r="FJ56" s="778"/>
      <c r="FK56" s="779"/>
      <c r="FL56" s="779"/>
      <c r="FM56" s="784"/>
      <c r="FN56" s="785"/>
      <c r="FO56" s="799"/>
      <c r="FP56" s="778"/>
      <c r="FQ56" s="779"/>
      <c r="FR56" s="779"/>
      <c r="FS56" s="776">
        <v>40.5</v>
      </c>
      <c r="FT56" s="777">
        <v>78.5</v>
      </c>
      <c r="FU56" s="781">
        <v>59.5</v>
      </c>
      <c r="FV56" s="778"/>
      <c r="FW56" s="779"/>
      <c r="FX56" s="779"/>
      <c r="FY56" s="783"/>
      <c r="FZ56" s="781"/>
      <c r="GA56" s="781"/>
      <c r="GB56" s="778"/>
      <c r="GC56" s="779"/>
      <c r="GD56" s="779"/>
      <c r="GE56" s="783"/>
      <c r="GF56" s="781"/>
      <c r="GG56" s="781"/>
      <c r="GH56" s="778"/>
      <c r="GI56" s="779"/>
      <c r="GJ56" s="779"/>
      <c r="GK56" s="783"/>
      <c r="GL56" s="781"/>
      <c r="GM56" s="781"/>
      <c r="GN56" s="778"/>
      <c r="GO56" s="779"/>
      <c r="GP56" s="779"/>
      <c r="GQ56" s="783"/>
      <c r="GR56" s="781"/>
      <c r="GS56" s="781"/>
      <c r="GT56" s="778"/>
      <c r="GU56" s="779"/>
      <c r="GV56" s="779"/>
      <c r="GW56" s="783"/>
      <c r="GX56" s="781"/>
      <c r="GY56" s="781"/>
      <c r="GZ56" s="778"/>
      <c r="HA56" s="779"/>
      <c r="HB56" s="779"/>
      <c r="HC56" s="783"/>
      <c r="HD56" s="781"/>
      <c r="HE56" s="781"/>
      <c r="HF56" s="778"/>
      <c r="HG56" s="779"/>
      <c r="HH56" s="779"/>
      <c r="HI56" s="783"/>
      <c r="HJ56" s="781"/>
      <c r="HK56" s="781"/>
      <c r="HL56" s="778"/>
      <c r="HM56" s="779"/>
      <c r="HN56" s="779"/>
      <c r="HO56" s="783"/>
      <c r="HP56" s="781"/>
      <c r="HQ56" s="781"/>
      <c r="HR56" s="778"/>
      <c r="HS56" s="779"/>
      <c r="HT56" s="779"/>
      <c r="HU56" s="783">
        <v>26.4</v>
      </c>
      <c r="HV56" s="781">
        <v>42.7</v>
      </c>
      <c r="HW56" s="777">
        <v>34.4</v>
      </c>
      <c r="HX56" s="780"/>
      <c r="HY56" s="779"/>
      <c r="HZ56" s="779"/>
      <c r="IA56" s="776"/>
      <c r="IB56" s="777"/>
      <c r="IC56" s="781"/>
      <c r="ID56" s="778"/>
      <c r="IE56" s="779"/>
      <c r="IF56" s="779"/>
      <c r="IG56" s="783"/>
      <c r="IH56" s="781"/>
      <c r="II56" s="777"/>
      <c r="IJ56" s="780"/>
      <c r="IK56" s="779"/>
      <c r="IL56" s="779"/>
      <c r="IM56" s="776">
        <v>5.9</v>
      </c>
      <c r="IN56" s="777">
        <v>17.399999999999999</v>
      </c>
      <c r="IO56" s="781">
        <v>11</v>
      </c>
      <c r="IP56" s="778"/>
      <c r="IQ56" s="779"/>
      <c r="IR56" s="779"/>
      <c r="IS56" s="783"/>
      <c r="IT56" s="781"/>
      <c r="IU56" s="781"/>
      <c r="IV56" s="778"/>
      <c r="IW56" s="779"/>
      <c r="IX56" s="779"/>
      <c r="IY56" s="783"/>
      <c r="IZ56" s="781"/>
      <c r="JA56" s="781"/>
      <c r="JB56" s="778"/>
      <c r="JC56" s="779"/>
      <c r="JD56" s="779"/>
      <c r="JE56" s="783"/>
      <c r="JF56" s="781"/>
      <c r="JG56" s="781"/>
      <c r="JH56" s="778"/>
      <c r="JI56" s="779"/>
      <c r="JJ56" s="779"/>
      <c r="JK56" s="783"/>
      <c r="JL56" s="781"/>
      <c r="JM56" s="781"/>
      <c r="JN56" s="778"/>
      <c r="JO56" s="779"/>
      <c r="JP56" s="779"/>
      <c r="JQ56" s="783"/>
      <c r="JR56" s="781"/>
      <c r="JS56" s="781"/>
      <c r="JT56" s="778"/>
      <c r="JU56" s="779"/>
      <c r="JV56" s="779"/>
      <c r="JW56" s="783"/>
      <c r="JX56" s="781"/>
      <c r="JY56" s="781"/>
      <c r="JZ56" s="778"/>
      <c r="KA56" s="779"/>
      <c r="KB56" s="779"/>
      <c r="KC56" s="783"/>
      <c r="KD56" s="781"/>
      <c r="KE56" s="781"/>
      <c r="KF56" s="778"/>
      <c r="KG56" s="779"/>
      <c r="KH56" s="779"/>
      <c r="KI56" s="783"/>
      <c r="KJ56" s="781"/>
      <c r="KK56" s="781"/>
      <c r="KL56" s="778"/>
      <c r="KM56" s="779"/>
      <c r="KN56" s="779"/>
      <c r="KO56" s="776">
        <v>0.57999999999999996</v>
      </c>
      <c r="KP56" s="777">
        <v>1.2</v>
      </c>
      <c r="KQ56" s="777">
        <v>0.87</v>
      </c>
      <c r="KR56" s="780"/>
      <c r="KS56" s="779"/>
      <c r="KT56" s="779"/>
      <c r="KU56" s="783"/>
      <c r="KV56" s="781"/>
      <c r="KW56" s="781"/>
      <c r="KX56" s="778"/>
      <c r="KY56" s="779"/>
      <c r="KZ56" s="779"/>
      <c r="LA56" s="783"/>
      <c r="LB56" s="781"/>
      <c r="LC56" s="781"/>
      <c r="LD56" s="778"/>
      <c r="LE56" s="779"/>
      <c r="LF56" s="779"/>
      <c r="LG56" s="783"/>
      <c r="LH56" s="781"/>
      <c r="LI56" s="781"/>
      <c r="LJ56" s="778"/>
      <c r="LK56" s="779"/>
      <c r="LL56" s="779"/>
      <c r="LM56" s="783"/>
      <c r="LN56" s="781"/>
      <c r="LO56" s="781"/>
      <c r="LP56" s="778"/>
      <c r="LQ56" s="779"/>
      <c r="LR56" s="779"/>
      <c r="LS56" s="783"/>
      <c r="LT56" s="781"/>
      <c r="LU56" s="781"/>
      <c r="LV56" s="778"/>
      <c r="LW56" s="779"/>
      <c r="LX56" s="779"/>
      <c r="LY56" s="783"/>
      <c r="LZ56" s="781"/>
      <c r="MA56" s="781"/>
      <c r="MB56" s="778"/>
      <c r="MC56" s="779"/>
      <c r="MD56" s="779"/>
      <c r="ME56" s="783"/>
      <c r="MF56" s="781"/>
      <c r="MG56" s="781"/>
      <c r="MH56" s="778"/>
      <c r="MI56" s="779"/>
      <c r="MJ56" s="779"/>
      <c r="MK56" s="783"/>
      <c r="ML56" s="781"/>
      <c r="MM56" s="781"/>
      <c r="MN56" s="778"/>
      <c r="MO56" s="779"/>
      <c r="MP56" s="779"/>
      <c r="MQ56" s="776"/>
      <c r="MR56" s="777"/>
      <c r="MS56" s="777"/>
      <c r="MT56" s="780"/>
      <c r="MU56" s="779"/>
      <c r="MV56" s="779"/>
      <c r="MW56" s="776"/>
      <c r="MX56" s="777"/>
      <c r="MY56" s="777"/>
      <c r="MZ56" s="780"/>
      <c r="NA56" s="779"/>
      <c r="NB56" s="779"/>
      <c r="NC56" s="776"/>
      <c r="ND56" s="777"/>
      <c r="NE56" s="777"/>
      <c r="NF56" s="780"/>
      <c r="NG56" s="779"/>
      <c r="NH56" s="779"/>
      <c r="NI56" s="776"/>
      <c r="NJ56" s="777"/>
      <c r="NK56" s="777"/>
      <c r="NL56" s="780"/>
      <c r="NM56" s="782"/>
      <c r="NN56" s="782"/>
      <c r="NO56" s="776"/>
      <c r="NP56" s="777"/>
      <c r="NQ56" s="777"/>
      <c r="NR56" s="780"/>
      <c r="NS56" s="776"/>
      <c r="NT56" s="777"/>
      <c r="NU56" s="777"/>
      <c r="NV56" s="780"/>
      <c r="NW56" s="776"/>
      <c r="NX56" s="777"/>
      <c r="NY56" s="777"/>
      <c r="NZ56" s="792"/>
      <c r="OA56" s="776"/>
      <c r="OB56" s="777"/>
      <c r="OC56" s="777">
        <v>7.8</v>
      </c>
      <c r="OD56" s="780"/>
      <c r="OE56" s="776"/>
      <c r="OF56" s="777"/>
      <c r="OG56" s="777"/>
      <c r="OH56" s="780"/>
      <c r="OI56" s="776"/>
      <c r="OJ56" s="777"/>
      <c r="OK56" s="777"/>
      <c r="OL56" s="780"/>
      <c r="OM56" s="776"/>
      <c r="ON56" s="777"/>
      <c r="OO56" s="777"/>
      <c r="OP56" s="780"/>
      <c r="OQ56" s="776"/>
      <c r="OR56" s="777"/>
      <c r="OS56" s="777"/>
      <c r="OT56" s="780"/>
      <c r="OU56" s="776"/>
      <c r="OV56" s="777"/>
      <c r="OW56" s="777"/>
      <c r="OX56" s="780"/>
      <c r="OY56" s="776"/>
      <c r="OZ56" s="777"/>
      <c r="PA56" s="777"/>
      <c r="PB56" s="780"/>
      <c r="PC56" s="776"/>
      <c r="PD56" s="777"/>
      <c r="PE56" s="777"/>
      <c r="PF56" s="780"/>
    </row>
    <row r="57" spans="1:422" ht="15" hidden="1" customHeight="1" x14ac:dyDescent="0.25">
      <c r="A57" s="769" t="s">
        <v>76</v>
      </c>
      <c r="B57" s="769"/>
      <c r="C57" s="769"/>
      <c r="D57" s="770"/>
      <c r="E57" s="769"/>
      <c r="F57" s="769"/>
      <c r="G57" s="769"/>
      <c r="H57" s="769"/>
      <c r="I57" s="769"/>
      <c r="J57" s="769"/>
      <c r="K57" s="769"/>
      <c r="L57" s="769"/>
      <c r="M57" s="769"/>
      <c r="N57" s="769"/>
      <c r="O57" s="769"/>
      <c r="P57" s="769"/>
      <c r="Q57" s="769"/>
      <c r="R57" s="769"/>
      <c r="S57" s="769"/>
      <c r="T57" s="816"/>
      <c r="U57" s="816"/>
      <c r="V57" s="816"/>
      <c r="W57" s="816"/>
      <c r="X57" s="769"/>
      <c r="Y57" s="769">
        <f>IF(AND(AJ57="",AK57="",AL57="",AN57="",AO57="",OR(AP57="",AP57=Dropdown!$AM$12,AP57=Dropdown!$AM$11)),1,0)</f>
        <v>1</v>
      </c>
      <c r="Z57" s="769">
        <f t="shared" si="3"/>
        <v>0</v>
      </c>
      <c r="AA57" s="769">
        <f t="shared" si="4"/>
        <v>0</v>
      </c>
      <c r="AB57" s="769">
        <f t="shared" si="5"/>
        <v>0</v>
      </c>
      <c r="AC57" s="769"/>
      <c r="AD57" s="772" t="str">
        <f>IF(OR(T57&lt;&gt;"",U57&lt;&gt;""),Dropdown!$A$4,IF(OR(V57&lt;&gt;"",W57&lt;&gt;""),Dropdown!$A$5,Dropdown!$A$3))</f>
        <v>Residential</v>
      </c>
      <c r="AE57" s="773" t="s">
        <v>615</v>
      </c>
      <c r="AF57" s="773"/>
      <c r="AG57" s="773"/>
      <c r="AH57" s="773" t="str">
        <f>IF(AG57&lt;&gt;"",VLOOKUP(AG57,Dropdown!$N$3:$R$62,3,FALSE),IF(AF57&lt;&gt;"",VLOOKUP(AF57,Dropdown!$N$3:$R$62,3,FALSE),IF(AE57&lt;&gt;"",VLOOKUP(AE57,Dropdown!$N$3:$R$62,3,FALSE),"")))</f>
        <v xml:space="preserve"> </v>
      </c>
      <c r="AI57" s="773" t="str">
        <f>IF(AG57&lt;&gt;"",VLOOKUP(AG57,Dropdown!$N$3:$R$62,5,FALSE),IF(AF57&lt;&gt;"",VLOOKUP(AF57,Dropdown!$N$3:$R$62,5,FALSE),IF(AE57&lt;&gt;"",VLOOKUP(AE57,Dropdown!$N$3:$R$62,5,FALSE),"")))</f>
        <v>Diverse</v>
      </c>
      <c r="AJ57" s="773"/>
      <c r="AK57" s="773"/>
      <c r="AL57" s="773"/>
      <c r="AM57" s="773"/>
      <c r="AN57" s="773"/>
      <c r="AO57" s="773"/>
      <c r="AP57" s="773"/>
      <c r="AQ57" s="769" t="s">
        <v>333</v>
      </c>
      <c r="AR57" s="946" t="s">
        <v>930</v>
      </c>
      <c r="AS57" s="774"/>
      <c r="AT57" s="769"/>
      <c r="AU57" s="769"/>
      <c r="AV57" s="775"/>
      <c r="AW57" s="776"/>
      <c r="AX57" s="777"/>
      <c r="AY57" s="777"/>
      <c r="AZ57" s="778"/>
      <c r="BA57" s="779"/>
      <c r="BB57" s="779"/>
      <c r="BC57" s="776"/>
      <c r="BD57" s="777"/>
      <c r="BE57" s="777"/>
      <c r="BF57" s="780"/>
      <c r="BG57" s="779"/>
      <c r="BH57" s="779"/>
      <c r="BI57" s="776"/>
      <c r="BJ57" s="777"/>
      <c r="BK57" s="777"/>
      <c r="BL57" s="780"/>
      <c r="BM57" s="779"/>
      <c r="BN57" s="779"/>
      <c r="BO57" s="776"/>
      <c r="BP57" s="777"/>
      <c r="BQ57" s="777"/>
      <c r="BR57" s="780"/>
      <c r="BS57" s="779"/>
      <c r="BT57" s="779"/>
      <c r="BU57" s="776"/>
      <c r="BV57" s="777"/>
      <c r="BW57" s="777"/>
      <c r="BX57" s="780"/>
      <c r="BY57" s="779"/>
      <c r="BZ57" s="779"/>
      <c r="CA57" s="776"/>
      <c r="CB57" s="777"/>
      <c r="CC57" s="777"/>
      <c r="CD57" s="780"/>
      <c r="CE57" s="779"/>
      <c r="CF57" s="779"/>
      <c r="CG57" s="776"/>
      <c r="CH57" s="777"/>
      <c r="CI57" s="777"/>
      <c r="CJ57" s="780"/>
      <c r="CK57" s="779"/>
      <c r="CL57" s="779"/>
      <c r="CM57" s="776"/>
      <c r="CN57" s="777"/>
      <c r="CO57" s="777"/>
      <c r="CP57" s="780"/>
      <c r="CQ57" s="779"/>
      <c r="CR57" s="779"/>
      <c r="CS57" s="776"/>
      <c r="CT57" s="777"/>
      <c r="CU57" s="777"/>
      <c r="CV57" s="780"/>
      <c r="CW57" s="779"/>
      <c r="CX57" s="779"/>
      <c r="CY57" s="776"/>
      <c r="CZ57" s="777"/>
      <c r="DA57" s="781"/>
      <c r="DB57" s="778"/>
      <c r="DC57" s="782"/>
      <c r="DD57" s="782"/>
      <c r="DE57" s="783"/>
      <c r="DF57" s="781"/>
      <c r="DG57" s="777"/>
      <c r="DH57" s="780"/>
      <c r="DI57" s="779"/>
      <c r="DJ57" s="779"/>
      <c r="DK57" s="776"/>
      <c r="DL57" s="777"/>
      <c r="DM57" s="781"/>
      <c r="DN57" s="778"/>
      <c r="DO57" s="782"/>
      <c r="DP57" s="782"/>
      <c r="DQ57" s="784"/>
      <c r="DR57" s="785"/>
      <c r="DS57" s="786"/>
      <c r="DT57" s="787"/>
      <c r="DU57" s="788"/>
      <c r="DV57" s="788"/>
      <c r="DW57" s="789"/>
      <c r="DX57" s="786"/>
      <c r="DY57" s="785"/>
      <c r="DZ57" s="790"/>
      <c r="EA57" s="791"/>
      <c r="EB57" s="791"/>
      <c r="EC57" s="784"/>
      <c r="ED57" s="785"/>
      <c r="EE57" s="786"/>
      <c r="EF57" s="787"/>
      <c r="EG57" s="788"/>
      <c r="EH57" s="788"/>
      <c r="EI57" s="789"/>
      <c r="EJ57" s="786"/>
      <c r="EK57" s="785"/>
      <c r="EL57" s="790"/>
      <c r="EM57" s="791"/>
      <c r="EN57" s="791"/>
      <c r="EO57" s="784"/>
      <c r="EP57" s="785"/>
      <c r="EQ57" s="786"/>
      <c r="ER57" s="787"/>
      <c r="ES57" s="788"/>
      <c r="ET57" s="788"/>
      <c r="EU57" s="789"/>
      <c r="EV57" s="786"/>
      <c r="EW57" s="785"/>
      <c r="EX57" s="790"/>
      <c r="EY57" s="791"/>
      <c r="EZ57" s="791"/>
      <c r="FA57" s="784"/>
      <c r="FB57" s="785"/>
      <c r="FC57" s="786"/>
      <c r="FD57" s="787"/>
      <c r="FE57" s="788"/>
      <c r="FF57" s="788"/>
      <c r="FG57" s="789"/>
      <c r="FH57" s="786"/>
      <c r="FI57" s="785"/>
      <c r="FJ57" s="790"/>
      <c r="FK57" s="791"/>
      <c r="FL57" s="791"/>
      <c r="FM57" s="784"/>
      <c r="FN57" s="785"/>
      <c r="FO57" s="786"/>
      <c r="FP57" s="787"/>
      <c r="FQ57" s="788"/>
      <c r="FR57" s="788"/>
      <c r="FS57" s="776"/>
      <c r="FT57" s="777"/>
      <c r="FU57" s="781"/>
      <c r="FV57" s="778"/>
      <c r="FW57" s="779"/>
      <c r="FX57" s="779"/>
      <c r="FY57" s="783"/>
      <c r="FZ57" s="781"/>
      <c r="GA57" s="777"/>
      <c r="GB57" s="780"/>
      <c r="GC57" s="779"/>
      <c r="GD57" s="779"/>
      <c r="GE57" s="776"/>
      <c r="GF57" s="777"/>
      <c r="GG57" s="781"/>
      <c r="GH57" s="778"/>
      <c r="GI57" s="782"/>
      <c r="GJ57" s="782"/>
      <c r="GK57" s="783"/>
      <c r="GL57" s="781"/>
      <c r="GM57" s="777"/>
      <c r="GN57" s="780"/>
      <c r="GO57" s="779"/>
      <c r="GP57" s="779"/>
      <c r="GQ57" s="776"/>
      <c r="GR57" s="777"/>
      <c r="GS57" s="781"/>
      <c r="GT57" s="778"/>
      <c r="GU57" s="782"/>
      <c r="GV57" s="782"/>
      <c r="GW57" s="783"/>
      <c r="GX57" s="781"/>
      <c r="GY57" s="777"/>
      <c r="GZ57" s="780"/>
      <c r="HA57" s="779"/>
      <c r="HB57" s="779"/>
      <c r="HC57" s="776"/>
      <c r="HD57" s="777"/>
      <c r="HE57" s="781"/>
      <c r="HF57" s="778"/>
      <c r="HG57" s="782"/>
      <c r="HH57" s="782"/>
      <c r="HI57" s="783"/>
      <c r="HJ57" s="781"/>
      <c r="HK57" s="777"/>
      <c r="HL57" s="780"/>
      <c r="HM57" s="779"/>
      <c r="HN57" s="779"/>
      <c r="HO57" s="776"/>
      <c r="HP57" s="777"/>
      <c r="HQ57" s="781"/>
      <c r="HR57" s="778"/>
      <c r="HS57" s="782"/>
      <c r="HT57" s="782"/>
      <c r="HU57" s="783"/>
      <c r="HV57" s="781"/>
      <c r="HW57" s="777"/>
      <c r="HX57" s="780"/>
      <c r="HY57" s="779"/>
      <c r="HZ57" s="779"/>
      <c r="IA57" s="776"/>
      <c r="IB57" s="777"/>
      <c r="IC57" s="781"/>
      <c r="ID57" s="778"/>
      <c r="IE57" s="779"/>
      <c r="IF57" s="779"/>
      <c r="IG57" s="783"/>
      <c r="IH57" s="781"/>
      <c r="II57" s="777"/>
      <c r="IJ57" s="780"/>
      <c r="IK57" s="779"/>
      <c r="IL57" s="779"/>
      <c r="IM57" s="776"/>
      <c r="IN57" s="777"/>
      <c r="IO57" s="781"/>
      <c r="IP57" s="778"/>
      <c r="IQ57" s="779"/>
      <c r="IR57" s="779"/>
      <c r="IS57" s="783"/>
      <c r="IT57" s="781"/>
      <c r="IU57" s="777"/>
      <c r="IV57" s="780"/>
      <c r="IW57" s="779"/>
      <c r="IX57" s="779"/>
      <c r="IY57" s="776"/>
      <c r="IZ57" s="777"/>
      <c r="JA57" s="781"/>
      <c r="JB57" s="778"/>
      <c r="JC57" s="779"/>
      <c r="JD57" s="779"/>
      <c r="JE57" s="783"/>
      <c r="JF57" s="781"/>
      <c r="JG57" s="777"/>
      <c r="JH57" s="780"/>
      <c r="JI57" s="779"/>
      <c r="JJ57" s="779"/>
      <c r="JK57" s="776"/>
      <c r="JL57" s="777"/>
      <c r="JM57" s="781"/>
      <c r="JN57" s="778"/>
      <c r="JO57" s="782"/>
      <c r="JP57" s="782"/>
      <c r="JQ57" s="783"/>
      <c r="JR57" s="781"/>
      <c r="JS57" s="777"/>
      <c r="JT57" s="780"/>
      <c r="JU57" s="779"/>
      <c r="JV57" s="779"/>
      <c r="JW57" s="776"/>
      <c r="JX57" s="777"/>
      <c r="JY57" s="777"/>
      <c r="JZ57" s="780"/>
      <c r="KA57" s="782"/>
      <c r="KB57" s="782"/>
      <c r="KC57" s="776"/>
      <c r="KD57" s="777"/>
      <c r="KE57" s="777"/>
      <c r="KF57" s="780"/>
      <c r="KG57" s="782"/>
      <c r="KH57" s="782"/>
      <c r="KI57" s="776"/>
      <c r="KJ57" s="777"/>
      <c r="KK57" s="777"/>
      <c r="KL57" s="780"/>
      <c r="KM57" s="782"/>
      <c r="KN57" s="782"/>
      <c r="KO57" s="776"/>
      <c r="KP57" s="777"/>
      <c r="KQ57" s="777"/>
      <c r="KR57" s="780"/>
      <c r="KS57" s="779"/>
      <c r="KT57" s="779"/>
      <c r="KU57" s="776"/>
      <c r="KV57" s="777"/>
      <c r="KW57" s="777"/>
      <c r="KX57" s="780"/>
      <c r="KY57" s="782"/>
      <c r="KZ57" s="782"/>
      <c r="LA57" s="776"/>
      <c r="LB57" s="777"/>
      <c r="LC57" s="777"/>
      <c r="LD57" s="780"/>
      <c r="LE57" s="779"/>
      <c r="LF57" s="779"/>
      <c r="LG57" s="776"/>
      <c r="LH57" s="777"/>
      <c r="LI57" s="777"/>
      <c r="LJ57" s="780"/>
      <c r="LK57" s="779"/>
      <c r="LL57" s="779"/>
      <c r="LM57" s="776"/>
      <c r="LN57" s="777"/>
      <c r="LO57" s="777"/>
      <c r="LP57" s="780"/>
      <c r="LQ57" s="782"/>
      <c r="LR57" s="782"/>
      <c r="LS57" s="776"/>
      <c r="LT57" s="777"/>
      <c r="LU57" s="777"/>
      <c r="LV57" s="780"/>
      <c r="LW57" s="779"/>
      <c r="LX57" s="779"/>
      <c r="LY57" s="776"/>
      <c r="LZ57" s="777"/>
      <c r="MA57" s="777"/>
      <c r="MB57" s="780"/>
      <c r="MC57" s="782"/>
      <c r="MD57" s="782"/>
      <c r="ME57" s="776"/>
      <c r="MF57" s="777"/>
      <c r="MG57" s="777"/>
      <c r="MH57" s="780"/>
      <c r="MI57" s="782"/>
      <c r="MJ57" s="782"/>
      <c r="MK57" s="776"/>
      <c r="ML57" s="777"/>
      <c r="MM57" s="777"/>
      <c r="MN57" s="780"/>
      <c r="MO57" s="782"/>
      <c r="MP57" s="782"/>
      <c r="MQ57" s="776"/>
      <c r="MR57" s="777"/>
      <c r="MS57" s="777"/>
      <c r="MT57" s="780"/>
      <c r="MU57" s="779"/>
      <c r="MV57" s="779"/>
      <c r="MW57" s="776"/>
      <c r="MX57" s="777"/>
      <c r="MY57" s="777"/>
      <c r="MZ57" s="780"/>
      <c r="NA57" s="779"/>
      <c r="NB57" s="779"/>
      <c r="NC57" s="776"/>
      <c r="ND57" s="777"/>
      <c r="NE57" s="777"/>
      <c r="NF57" s="780"/>
      <c r="NG57" s="779"/>
      <c r="NH57" s="779"/>
      <c r="NI57" s="776"/>
      <c r="NJ57" s="777"/>
      <c r="NK57" s="777"/>
      <c r="NL57" s="780"/>
      <c r="NM57" s="782"/>
      <c r="NN57" s="782"/>
      <c r="NO57" s="776"/>
      <c r="NP57" s="777"/>
      <c r="NQ57" s="777"/>
      <c r="NR57" s="780"/>
      <c r="NS57" s="776"/>
      <c r="NT57" s="777"/>
      <c r="NU57" s="777"/>
      <c r="NV57" s="780"/>
      <c r="NW57" s="776"/>
      <c r="NX57" s="777"/>
      <c r="NY57" s="777">
        <v>10.9</v>
      </c>
      <c r="NZ57" s="792"/>
      <c r="OA57" s="776"/>
      <c r="OB57" s="777"/>
      <c r="OC57" s="777"/>
      <c r="OD57" s="780"/>
      <c r="OE57" s="776"/>
      <c r="OF57" s="777"/>
      <c r="OG57" s="777"/>
      <c r="OH57" s="780"/>
      <c r="OI57" s="776"/>
      <c r="OJ57" s="777"/>
      <c r="OK57" s="777"/>
      <c r="OL57" s="780"/>
      <c r="OM57" s="776"/>
      <c r="ON57" s="777"/>
      <c r="OO57" s="777"/>
      <c r="OP57" s="780"/>
      <c r="OQ57" s="776"/>
      <c r="OR57" s="777"/>
      <c r="OS57" s="777"/>
      <c r="OT57" s="780"/>
      <c r="OU57" s="776"/>
      <c r="OV57" s="777"/>
      <c r="OW57" s="777"/>
      <c r="OX57" s="780"/>
      <c r="OY57" s="776"/>
      <c r="OZ57" s="777"/>
      <c r="PA57" s="777"/>
      <c r="PB57" s="780"/>
      <c r="PC57" s="776"/>
      <c r="PD57" s="777"/>
      <c r="PE57" s="777"/>
      <c r="PF57" s="780"/>
    </row>
    <row r="58" spans="1:422" ht="15" hidden="1" customHeight="1" x14ac:dyDescent="0.25">
      <c r="A58" s="769" t="s">
        <v>76</v>
      </c>
      <c r="B58" s="769"/>
      <c r="C58" s="769"/>
      <c r="D58" s="770"/>
      <c r="E58" s="769"/>
      <c r="F58" s="769"/>
      <c r="G58" s="769"/>
      <c r="H58" s="769"/>
      <c r="I58" s="769"/>
      <c r="J58" s="769"/>
      <c r="K58" s="769"/>
      <c r="L58" s="769"/>
      <c r="M58" s="769"/>
      <c r="N58" s="769"/>
      <c r="O58" s="769"/>
      <c r="P58" s="769"/>
      <c r="Q58" s="769"/>
      <c r="R58" s="769"/>
      <c r="S58" s="769"/>
      <c r="T58" s="816"/>
      <c r="U58" s="816"/>
      <c r="V58" s="816"/>
      <c r="W58" s="816"/>
      <c r="X58" s="769"/>
      <c r="Y58" s="769">
        <f>IF(AND(AJ58="",AK58="",AL58="",AN58="",AO58="",OR(AP58="",AP58=Dropdown!$AM$12,AP58=Dropdown!$AM$11)),1,0)</f>
        <v>1</v>
      </c>
      <c r="Z58" s="769">
        <f t="shared" si="3"/>
        <v>0</v>
      </c>
      <c r="AA58" s="769">
        <f t="shared" si="4"/>
        <v>0</v>
      </c>
      <c r="AB58" s="769">
        <f t="shared" si="5"/>
        <v>0</v>
      </c>
      <c r="AC58" s="769"/>
      <c r="AD58" s="772" t="str">
        <f>IF(OR(T58&lt;&gt;"",U58&lt;&gt;""),Dropdown!$A$4,IF(OR(V58&lt;&gt;"",W58&lt;&gt;""),Dropdown!$A$5,Dropdown!$A$3))</f>
        <v>Residential</v>
      </c>
      <c r="AE58" s="773" t="s">
        <v>615</v>
      </c>
      <c r="AF58" s="773"/>
      <c r="AG58" s="773"/>
      <c r="AH58" s="773" t="str">
        <f>IF(AG58&lt;&gt;"",VLOOKUP(AG58,Dropdown!$N$3:$R$62,3,FALSE),IF(AF58&lt;&gt;"",VLOOKUP(AF58,Dropdown!$N$3:$R$62,3,FALSE),IF(AE58&lt;&gt;"",VLOOKUP(AE58,Dropdown!$N$3:$R$62,3,FALSE),"")))</f>
        <v xml:space="preserve"> </v>
      </c>
      <c r="AI58" s="773" t="str">
        <f>IF(AG58&lt;&gt;"",VLOOKUP(AG58,Dropdown!$N$3:$R$62,5,FALSE),IF(AF58&lt;&gt;"",VLOOKUP(AF58,Dropdown!$N$3:$R$62,5,FALSE),IF(AE58&lt;&gt;"",VLOOKUP(AE58,Dropdown!$N$3:$R$62,5,FALSE),"")))</f>
        <v>Diverse</v>
      </c>
      <c r="AJ58" s="773"/>
      <c r="AK58" s="773"/>
      <c r="AL58" s="773"/>
      <c r="AM58" s="773"/>
      <c r="AN58" s="773"/>
      <c r="AO58" s="773"/>
      <c r="AP58" s="773"/>
      <c r="AQ58" s="769" t="s">
        <v>337</v>
      </c>
      <c r="AR58" s="1005" t="s">
        <v>930</v>
      </c>
      <c r="AS58" s="774"/>
      <c r="AT58" s="769"/>
      <c r="AU58" s="769"/>
      <c r="AV58" s="775"/>
      <c r="AW58" s="776"/>
      <c r="AX58" s="777"/>
      <c r="AY58" s="777"/>
      <c r="AZ58" s="778"/>
      <c r="BA58" s="779"/>
      <c r="BB58" s="779"/>
      <c r="BC58" s="776"/>
      <c r="BD58" s="777"/>
      <c r="BE58" s="777"/>
      <c r="BF58" s="780"/>
      <c r="BG58" s="779"/>
      <c r="BH58" s="779"/>
      <c r="BI58" s="776"/>
      <c r="BJ58" s="777"/>
      <c r="BK58" s="777"/>
      <c r="BL58" s="780"/>
      <c r="BM58" s="779"/>
      <c r="BN58" s="779"/>
      <c r="BO58" s="776"/>
      <c r="BP58" s="777"/>
      <c r="BQ58" s="777"/>
      <c r="BR58" s="780"/>
      <c r="BS58" s="779"/>
      <c r="BT58" s="779"/>
      <c r="BU58" s="776"/>
      <c r="BV58" s="777"/>
      <c r="BW58" s="777"/>
      <c r="BX58" s="780"/>
      <c r="BY58" s="779"/>
      <c r="BZ58" s="779"/>
      <c r="CA58" s="776"/>
      <c r="CB58" s="777"/>
      <c r="CC58" s="777"/>
      <c r="CD58" s="780"/>
      <c r="CE58" s="779"/>
      <c r="CF58" s="779"/>
      <c r="CG58" s="776"/>
      <c r="CH58" s="777"/>
      <c r="CI58" s="777"/>
      <c r="CJ58" s="780"/>
      <c r="CK58" s="779"/>
      <c r="CL58" s="779"/>
      <c r="CM58" s="776"/>
      <c r="CN58" s="777"/>
      <c r="CO58" s="777"/>
      <c r="CP58" s="780"/>
      <c r="CQ58" s="779"/>
      <c r="CR58" s="779"/>
      <c r="CS58" s="776"/>
      <c r="CT58" s="777"/>
      <c r="CU58" s="777"/>
      <c r="CV58" s="780"/>
      <c r="CW58" s="779"/>
      <c r="CX58" s="779"/>
      <c r="CY58" s="776"/>
      <c r="CZ58" s="777"/>
      <c r="DA58" s="781"/>
      <c r="DB58" s="778"/>
      <c r="DC58" s="782"/>
      <c r="DD58" s="782"/>
      <c r="DE58" s="783"/>
      <c r="DF58" s="781"/>
      <c r="DG58" s="777"/>
      <c r="DH58" s="780"/>
      <c r="DI58" s="779"/>
      <c r="DJ58" s="779"/>
      <c r="DK58" s="776"/>
      <c r="DL58" s="777"/>
      <c r="DM58" s="781"/>
      <c r="DN58" s="778"/>
      <c r="DO58" s="782"/>
      <c r="DP58" s="782"/>
      <c r="DQ58" s="784"/>
      <c r="DR58" s="785"/>
      <c r="DS58" s="786"/>
      <c r="DT58" s="787"/>
      <c r="DU58" s="788"/>
      <c r="DV58" s="788"/>
      <c r="DW58" s="789"/>
      <c r="DX58" s="786"/>
      <c r="DY58" s="785"/>
      <c r="DZ58" s="790"/>
      <c r="EA58" s="791"/>
      <c r="EB58" s="791"/>
      <c r="EC58" s="784"/>
      <c r="ED58" s="785"/>
      <c r="EE58" s="786"/>
      <c r="EF58" s="787"/>
      <c r="EG58" s="788"/>
      <c r="EH58" s="788"/>
      <c r="EI58" s="789"/>
      <c r="EJ58" s="786"/>
      <c r="EK58" s="785"/>
      <c r="EL58" s="790"/>
      <c r="EM58" s="791"/>
      <c r="EN58" s="791"/>
      <c r="EO58" s="784"/>
      <c r="EP58" s="785"/>
      <c r="EQ58" s="786"/>
      <c r="ER58" s="787"/>
      <c r="ES58" s="788"/>
      <c r="ET58" s="788"/>
      <c r="EU58" s="789"/>
      <c r="EV58" s="786"/>
      <c r="EW58" s="785"/>
      <c r="EX58" s="790"/>
      <c r="EY58" s="791"/>
      <c r="EZ58" s="791"/>
      <c r="FA58" s="784"/>
      <c r="FB58" s="785"/>
      <c r="FC58" s="786"/>
      <c r="FD58" s="787"/>
      <c r="FE58" s="788"/>
      <c r="FF58" s="788"/>
      <c r="FG58" s="789"/>
      <c r="FH58" s="786"/>
      <c r="FI58" s="785"/>
      <c r="FJ58" s="790"/>
      <c r="FK58" s="791"/>
      <c r="FL58" s="791"/>
      <c r="FM58" s="784"/>
      <c r="FN58" s="785"/>
      <c r="FO58" s="786"/>
      <c r="FP58" s="787"/>
      <c r="FQ58" s="788"/>
      <c r="FR58" s="788"/>
      <c r="FS58" s="776"/>
      <c r="FT58" s="777"/>
      <c r="FU58" s="781"/>
      <c r="FV58" s="778"/>
      <c r="FW58" s="779"/>
      <c r="FX58" s="779"/>
      <c r="FY58" s="783"/>
      <c r="FZ58" s="781"/>
      <c r="GA58" s="777"/>
      <c r="GB58" s="780"/>
      <c r="GC58" s="779"/>
      <c r="GD58" s="779"/>
      <c r="GE58" s="776"/>
      <c r="GF58" s="777"/>
      <c r="GG58" s="781"/>
      <c r="GH58" s="778"/>
      <c r="GI58" s="782"/>
      <c r="GJ58" s="782"/>
      <c r="GK58" s="783"/>
      <c r="GL58" s="781"/>
      <c r="GM58" s="777"/>
      <c r="GN58" s="780"/>
      <c r="GO58" s="779"/>
      <c r="GP58" s="779"/>
      <c r="GQ58" s="776"/>
      <c r="GR58" s="777"/>
      <c r="GS58" s="781"/>
      <c r="GT58" s="778"/>
      <c r="GU58" s="782"/>
      <c r="GV58" s="782"/>
      <c r="GW58" s="783"/>
      <c r="GX58" s="781"/>
      <c r="GY58" s="777"/>
      <c r="GZ58" s="780"/>
      <c r="HA58" s="779"/>
      <c r="HB58" s="779"/>
      <c r="HC58" s="776"/>
      <c r="HD58" s="777"/>
      <c r="HE58" s="781"/>
      <c r="HF58" s="778"/>
      <c r="HG58" s="782"/>
      <c r="HH58" s="782"/>
      <c r="HI58" s="783"/>
      <c r="HJ58" s="781"/>
      <c r="HK58" s="777"/>
      <c r="HL58" s="780"/>
      <c r="HM58" s="779"/>
      <c r="HN58" s="779"/>
      <c r="HO58" s="776"/>
      <c r="HP58" s="777"/>
      <c r="HQ58" s="781"/>
      <c r="HR58" s="778"/>
      <c r="HS58" s="782"/>
      <c r="HT58" s="782"/>
      <c r="HU58" s="783"/>
      <c r="HV58" s="781"/>
      <c r="HW58" s="777"/>
      <c r="HX58" s="780"/>
      <c r="HY58" s="779"/>
      <c r="HZ58" s="779"/>
      <c r="IA58" s="776"/>
      <c r="IB58" s="777"/>
      <c r="IC58" s="781"/>
      <c r="ID58" s="778"/>
      <c r="IE58" s="779"/>
      <c r="IF58" s="779"/>
      <c r="IG58" s="783"/>
      <c r="IH58" s="781"/>
      <c r="II58" s="777"/>
      <c r="IJ58" s="780"/>
      <c r="IK58" s="779"/>
      <c r="IL58" s="779"/>
      <c r="IM58" s="776"/>
      <c r="IN58" s="777"/>
      <c r="IO58" s="781"/>
      <c r="IP58" s="778"/>
      <c r="IQ58" s="779"/>
      <c r="IR58" s="779"/>
      <c r="IS58" s="783"/>
      <c r="IT58" s="781"/>
      <c r="IU58" s="777"/>
      <c r="IV58" s="780"/>
      <c r="IW58" s="779"/>
      <c r="IX58" s="779"/>
      <c r="IY58" s="776"/>
      <c r="IZ58" s="777"/>
      <c r="JA58" s="781"/>
      <c r="JB58" s="778"/>
      <c r="JC58" s="779"/>
      <c r="JD58" s="779"/>
      <c r="JE58" s="783"/>
      <c r="JF58" s="781"/>
      <c r="JG58" s="777"/>
      <c r="JH58" s="780"/>
      <c r="JI58" s="779"/>
      <c r="JJ58" s="779"/>
      <c r="JK58" s="776"/>
      <c r="JL58" s="777"/>
      <c r="JM58" s="781"/>
      <c r="JN58" s="778"/>
      <c r="JO58" s="782"/>
      <c r="JP58" s="782"/>
      <c r="JQ58" s="783"/>
      <c r="JR58" s="781"/>
      <c r="JS58" s="777"/>
      <c r="JT58" s="780"/>
      <c r="JU58" s="779"/>
      <c r="JV58" s="779"/>
      <c r="JW58" s="776"/>
      <c r="JX58" s="777"/>
      <c r="JY58" s="777"/>
      <c r="JZ58" s="780"/>
      <c r="KA58" s="782"/>
      <c r="KB58" s="782"/>
      <c r="KC58" s="776"/>
      <c r="KD58" s="777"/>
      <c r="KE58" s="777"/>
      <c r="KF58" s="780"/>
      <c r="KG58" s="782"/>
      <c r="KH58" s="782"/>
      <c r="KI58" s="776"/>
      <c r="KJ58" s="777"/>
      <c r="KK58" s="777"/>
      <c r="KL58" s="780"/>
      <c r="KM58" s="782"/>
      <c r="KN58" s="782"/>
      <c r="KO58" s="776"/>
      <c r="KP58" s="777"/>
      <c r="KQ58" s="777"/>
      <c r="KR58" s="780"/>
      <c r="KS58" s="779"/>
      <c r="KT58" s="779"/>
      <c r="KU58" s="776"/>
      <c r="KV58" s="777"/>
      <c r="KW58" s="777"/>
      <c r="KX58" s="780"/>
      <c r="KY58" s="782"/>
      <c r="KZ58" s="782"/>
      <c r="LA58" s="776"/>
      <c r="LB58" s="777"/>
      <c r="LC58" s="777"/>
      <c r="LD58" s="780"/>
      <c r="LE58" s="779"/>
      <c r="LF58" s="779"/>
      <c r="LG58" s="776"/>
      <c r="LH58" s="777"/>
      <c r="LI58" s="777"/>
      <c r="LJ58" s="780"/>
      <c r="LK58" s="779"/>
      <c r="LL58" s="779"/>
      <c r="LM58" s="776"/>
      <c r="LN58" s="777"/>
      <c r="LO58" s="777"/>
      <c r="LP58" s="780"/>
      <c r="LQ58" s="782"/>
      <c r="LR58" s="782"/>
      <c r="LS58" s="776"/>
      <c r="LT58" s="777"/>
      <c r="LU58" s="777"/>
      <c r="LV58" s="780"/>
      <c r="LW58" s="779"/>
      <c r="LX58" s="779"/>
      <c r="LY58" s="776"/>
      <c r="LZ58" s="777"/>
      <c r="MA58" s="777"/>
      <c r="MB58" s="780"/>
      <c r="MC58" s="782"/>
      <c r="MD58" s="782"/>
      <c r="ME58" s="776"/>
      <c r="MF58" s="777"/>
      <c r="MG58" s="777"/>
      <c r="MH58" s="780"/>
      <c r="MI58" s="782"/>
      <c r="MJ58" s="782"/>
      <c r="MK58" s="776"/>
      <c r="ML58" s="777"/>
      <c r="MM58" s="777"/>
      <c r="MN58" s="780"/>
      <c r="MO58" s="782"/>
      <c r="MP58" s="782"/>
      <c r="MQ58" s="776"/>
      <c r="MR58" s="777"/>
      <c r="MS58" s="777"/>
      <c r="MT58" s="780"/>
      <c r="MU58" s="779"/>
      <c r="MV58" s="779"/>
      <c r="MW58" s="776"/>
      <c r="MX58" s="777"/>
      <c r="MY58" s="777"/>
      <c r="MZ58" s="780"/>
      <c r="NA58" s="779"/>
      <c r="NB58" s="779"/>
      <c r="NC58" s="776"/>
      <c r="ND58" s="777"/>
      <c r="NE58" s="777"/>
      <c r="NF58" s="780"/>
      <c r="NG58" s="779"/>
      <c r="NH58" s="779"/>
      <c r="NI58" s="776"/>
      <c r="NJ58" s="777"/>
      <c r="NK58" s="777"/>
      <c r="NL58" s="780"/>
      <c r="NM58" s="782"/>
      <c r="NN58" s="782"/>
      <c r="NO58" s="776"/>
      <c r="NP58" s="777"/>
      <c r="NQ58" s="777"/>
      <c r="NR58" s="780"/>
      <c r="NS58" s="776"/>
      <c r="NT58" s="777"/>
      <c r="NU58" s="777"/>
      <c r="NV58" s="780"/>
      <c r="NW58" s="776"/>
      <c r="NX58" s="777"/>
      <c r="NY58" s="777">
        <v>6</v>
      </c>
      <c r="NZ58" s="792"/>
      <c r="OA58" s="776"/>
      <c r="OB58" s="777"/>
      <c r="OC58" s="777"/>
      <c r="OD58" s="780"/>
      <c r="OE58" s="776"/>
      <c r="OF58" s="777"/>
      <c r="OG58" s="777"/>
      <c r="OH58" s="780"/>
      <c r="OI58" s="776"/>
      <c r="OJ58" s="777"/>
      <c r="OK58" s="777"/>
      <c r="OL58" s="780"/>
      <c r="OM58" s="776"/>
      <c r="ON58" s="777"/>
      <c r="OO58" s="777"/>
      <c r="OP58" s="780"/>
      <c r="OQ58" s="776"/>
      <c r="OR58" s="777"/>
      <c r="OS58" s="777"/>
      <c r="OT58" s="780"/>
      <c r="OU58" s="776"/>
      <c r="OV58" s="777"/>
      <c r="OW58" s="777"/>
      <c r="OX58" s="780"/>
      <c r="OY58" s="776"/>
      <c r="OZ58" s="777"/>
      <c r="PA58" s="777"/>
      <c r="PB58" s="780"/>
      <c r="PC58" s="776"/>
      <c r="PD58" s="777"/>
      <c r="PE58" s="777"/>
      <c r="PF58" s="780"/>
    </row>
    <row r="59" spans="1:422" ht="15" hidden="1" customHeight="1" x14ac:dyDescent="0.25">
      <c r="A59" s="769" t="s">
        <v>76</v>
      </c>
      <c r="B59" s="769"/>
      <c r="C59" s="769"/>
      <c r="D59" s="770"/>
      <c r="E59" s="769"/>
      <c r="F59" s="769"/>
      <c r="G59" s="769"/>
      <c r="H59" s="769"/>
      <c r="I59" s="769"/>
      <c r="J59" s="769"/>
      <c r="K59" s="769"/>
      <c r="L59" s="769"/>
      <c r="M59" s="769"/>
      <c r="N59" s="769"/>
      <c r="O59" s="769"/>
      <c r="P59" s="769"/>
      <c r="Q59" s="769"/>
      <c r="R59" s="769"/>
      <c r="S59" s="769"/>
      <c r="T59" s="816"/>
      <c r="U59" s="816"/>
      <c r="V59" s="816"/>
      <c r="W59" s="816"/>
      <c r="X59" s="769"/>
      <c r="Y59" s="769">
        <f>IF(AND(AJ59="",AK59="",AL59="",AN59="",AO59="",OR(AP59="",AP59=Dropdown!$AM$12,AP59=Dropdown!$AM$11)),1,0)</f>
        <v>1</v>
      </c>
      <c r="Z59" s="769">
        <f t="shared" si="3"/>
        <v>0</v>
      </c>
      <c r="AA59" s="769">
        <f t="shared" si="4"/>
        <v>0</v>
      </c>
      <c r="AB59" s="769">
        <f t="shared" si="5"/>
        <v>0</v>
      </c>
      <c r="AC59" s="769"/>
      <c r="AD59" s="772" t="str">
        <f>IF(OR(T59&lt;&gt;"",U59&lt;&gt;""),Dropdown!$A$4,IF(OR(V59&lt;&gt;"",W59&lt;&gt;""),Dropdown!$A$5,Dropdown!$A$3))</f>
        <v>Residential</v>
      </c>
      <c r="AE59" s="773" t="s">
        <v>615</v>
      </c>
      <c r="AF59" s="773"/>
      <c r="AG59" s="773"/>
      <c r="AH59" s="773" t="str">
        <f>IF(AG59&lt;&gt;"",VLOOKUP(AG59,Dropdown!$N$3:$R$62,3,FALSE),IF(AF59&lt;&gt;"",VLOOKUP(AF59,Dropdown!$N$3:$R$62,3,FALSE),IF(AE59&lt;&gt;"",VLOOKUP(AE59,Dropdown!$N$3:$R$62,3,FALSE),"")))</f>
        <v xml:space="preserve"> </v>
      </c>
      <c r="AI59" s="773" t="str">
        <f>IF(AG59&lt;&gt;"",VLOOKUP(AG59,Dropdown!$N$3:$R$62,5,FALSE),IF(AF59&lt;&gt;"",VLOOKUP(AF59,Dropdown!$N$3:$R$62,5,FALSE),IF(AE59&lt;&gt;"",VLOOKUP(AE59,Dropdown!$N$3:$R$62,5,FALSE),"")))</f>
        <v>Diverse</v>
      </c>
      <c r="AJ59" s="773"/>
      <c r="AK59" s="773"/>
      <c r="AL59" s="773"/>
      <c r="AM59" s="773"/>
      <c r="AN59" s="773"/>
      <c r="AO59" s="773"/>
      <c r="AP59" s="773"/>
      <c r="AQ59" s="769" t="s">
        <v>332</v>
      </c>
      <c r="AR59" s="946" t="s">
        <v>930</v>
      </c>
      <c r="AS59" s="774"/>
      <c r="AT59" s="769"/>
      <c r="AU59" s="769"/>
      <c r="AV59" s="775"/>
      <c r="AW59" s="776"/>
      <c r="AX59" s="777"/>
      <c r="AY59" s="777"/>
      <c r="AZ59" s="778"/>
      <c r="BA59" s="779"/>
      <c r="BB59" s="779"/>
      <c r="BC59" s="776"/>
      <c r="BD59" s="777"/>
      <c r="BE59" s="777"/>
      <c r="BF59" s="780"/>
      <c r="BG59" s="779"/>
      <c r="BH59" s="779"/>
      <c r="BI59" s="776"/>
      <c r="BJ59" s="777"/>
      <c r="BK59" s="777"/>
      <c r="BL59" s="780"/>
      <c r="BM59" s="779"/>
      <c r="BN59" s="779"/>
      <c r="BO59" s="776"/>
      <c r="BP59" s="777"/>
      <c r="BQ59" s="777"/>
      <c r="BR59" s="780"/>
      <c r="BS59" s="779"/>
      <c r="BT59" s="779"/>
      <c r="BU59" s="776"/>
      <c r="BV59" s="777"/>
      <c r="BW59" s="777"/>
      <c r="BX59" s="780"/>
      <c r="BY59" s="779"/>
      <c r="BZ59" s="779"/>
      <c r="CA59" s="776"/>
      <c r="CB59" s="777"/>
      <c r="CC59" s="777"/>
      <c r="CD59" s="780"/>
      <c r="CE59" s="779"/>
      <c r="CF59" s="779"/>
      <c r="CG59" s="776"/>
      <c r="CH59" s="777"/>
      <c r="CI59" s="777"/>
      <c r="CJ59" s="780"/>
      <c r="CK59" s="779"/>
      <c r="CL59" s="779"/>
      <c r="CM59" s="776"/>
      <c r="CN59" s="777"/>
      <c r="CO59" s="777"/>
      <c r="CP59" s="780"/>
      <c r="CQ59" s="779"/>
      <c r="CR59" s="779"/>
      <c r="CS59" s="776"/>
      <c r="CT59" s="777"/>
      <c r="CU59" s="777"/>
      <c r="CV59" s="780"/>
      <c r="CW59" s="779"/>
      <c r="CX59" s="779"/>
      <c r="CY59" s="776"/>
      <c r="CZ59" s="777"/>
      <c r="DA59" s="781"/>
      <c r="DB59" s="778"/>
      <c r="DC59" s="782"/>
      <c r="DD59" s="782"/>
      <c r="DE59" s="783"/>
      <c r="DF59" s="781"/>
      <c r="DG59" s="777"/>
      <c r="DH59" s="780"/>
      <c r="DI59" s="779"/>
      <c r="DJ59" s="779"/>
      <c r="DK59" s="776"/>
      <c r="DL59" s="777"/>
      <c r="DM59" s="781"/>
      <c r="DN59" s="778"/>
      <c r="DO59" s="782"/>
      <c r="DP59" s="782"/>
      <c r="DQ59" s="784"/>
      <c r="DR59" s="785"/>
      <c r="DS59" s="786"/>
      <c r="DT59" s="787"/>
      <c r="DU59" s="788"/>
      <c r="DV59" s="788"/>
      <c r="DW59" s="789"/>
      <c r="DX59" s="786"/>
      <c r="DY59" s="785"/>
      <c r="DZ59" s="790"/>
      <c r="EA59" s="791"/>
      <c r="EB59" s="791"/>
      <c r="EC59" s="784"/>
      <c r="ED59" s="785"/>
      <c r="EE59" s="786"/>
      <c r="EF59" s="787"/>
      <c r="EG59" s="788"/>
      <c r="EH59" s="788"/>
      <c r="EI59" s="789"/>
      <c r="EJ59" s="786"/>
      <c r="EK59" s="785"/>
      <c r="EL59" s="790"/>
      <c r="EM59" s="791"/>
      <c r="EN59" s="791"/>
      <c r="EO59" s="784"/>
      <c r="EP59" s="785"/>
      <c r="EQ59" s="786"/>
      <c r="ER59" s="787"/>
      <c r="ES59" s="788"/>
      <c r="ET59" s="788"/>
      <c r="EU59" s="789"/>
      <c r="EV59" s="786"/>
      <c r="EW59" s="785"/>
      <c r="EX59" s="790"/>
      <c r="EY59" s="791"/>
      <c r="EZ59" s="791"/>
      <c r="FA59" s="784"/>
      <c r="FB59" s="785"/>
      <c r="FC59" s="786"/>
      <c r="FD59" s="787"/>
      <c r="FE59" s="788"/>
      <c r="FF59" s="788"/>
      <c r="FG59" s="789"/>
      <c r="FH59" s="786"/>
      <c r="FI59" s="785"/>
      <c r="FJ59" s="790"/>
      <c r="FK59" s="791"/>
      <c r="FL59" s="791"/>
      <c r="FM59" s="784"/>
      <c r="FN59" s="785"/>
      <c r="FO59" s="786"/>
      <c r="FP59" s="787"/>
      <c r="FQ59" s="788"/>
      <c r="FR59" s="788"/>
      <c r="FS59" s="776"/>
      <c r="FT59" s="777"/>
      <c r="FU59" s="781"/>
      <c r="FV59" s="778"/>
      <c r="FW59" s="779"/>
      <c r="FX59" s="779"/>
      <c r="FY59" s="783"/>
      <c r="FZ59" s="781"/>
      <c r="GA59" s="777"/>
      <c r="GB59" s="780"/>
      <c r="GC59" s="779"/>
      <c r="GD59" s="779"/>
      <c r="GE59" s="776"/>
      <c r="GF59" s="777"/>
      <c r="GG59" s="781"/>
      <c r="GH59" s="778"/>
      <c r="GI59" s="782"/>
      <c r="GJ59" s="782"/>
      <c r="GK59" s="783"/>
      <c r="GL59" s="781"/>
      <c r="GM59" s="777"/>
      <c r="GN59" s="780"/>
      <c r="GO59" s="779"/>
      <c r="GP59" s="779"/>
      <c r="GQ59" s="776"/>
      <c r="GR59" s="777"/>
      <c r="GS59" s="781"/>
      <c r="GT59" s="778"/>
      <c r="GU59" s="782"/>
      <c r="GV59" s="782"/>
      <c r="GW59" s="783"/>
      <c r="GX59" s="781"/>
      <c r="GY59" s="777"/>
      <c r="GZ59" s="780"/>
      <c r="HA59" s="779"/>
      <c r="HB59" s="779"/>
      <c r="HC59" s="776"/>
      <c r="HD59" s="777"/>
      <c r="HE59" s="781"/>
      <c r="HF59" s="778"/>
      <c r="HG59" s="782"/>
      <c r="HH59" s="782"/>
      <c r="HI59" s="783"/>
      <c r="HJ59" s="781"/>
      <c r="HK59" s="777"/>
      <c r="HL59" s="780"/>
      <c r="HM59" s="779"/>
      <c r="HN59" s="779"/>
      <c r="HO59" s="776"/>
      <c r="HP59" s="777"/>
      <c r="HQ59" s="781"/>
      <c r="HR59" s="778"/>
      <c r="HS59" s="782"/>
      <c r="HT59" s="782"/>
      <c r="HU59" s="783"/>
      <c r="HV59" s="781"/>
      <c r="HW59" s="777"/>
      <c r="HX59" s="780"/>
      <c r="HY59" s="779"/>
      <c r="HZ59" s="779"/>
      <c r="IA59" s="776"/>
      <c r="IB59" s="777"/>
      <c r="IC59" s="781"/>
      <c r="ID59" s="778"/>
      <c r="IE59" s="779"/>
      <c r="IF59" s="779"/>
      <c r="IG59" s="783"/>
      <c r="IH59" s="781"/>
      <c r="II59" s="777"/>
      <c r="IJ59" s="780"/>
      <c r="IK59" s="779"/>
      <c r="IL59" s="779"/>
      <c r="IM59" s="776"/>
      <c r="IN59" s="777"/>
      <c r="IO59" s="781"/>
      <c r="IP59" s="778"/>
      <c r="IQ59" s="779"/>
      <c r="IR59" s="779"/>
      <c r="IS59" s="783"/>
      <c r="IT59" s="781"/>
      <c r="IU59" s="777"/>
      <c r="IV59" s="780"/>
      <c r="IW59" s="779"/>
      <c r="IX59" s="779"/>
      <c r="IY59" s="776"/>
      <c r="IZ59" s="777"/>
      <c r="JA59" s="781"/>
      <c r="JB59" s="778"/>
      <c r="JC59" s="779"/>
      <c r="JD59" s="779"/>
      <c r="JE59" s="783"/>
      <c r="JF59" s="781"/>
      <c r="JG59" s="777"/>
      <c r="JH59" s="780"/>
      <c r="JI59" s="779"/>
      <c r="JJ59" s="779"/>
      <c r="JK59" s="776"/>
      <c r="JL59" s="777"/>
      <c r="JM59" s="781"/>
      <c r="JN59" s="778"/>
      <c r="JO59" s="782"/>
      <c r="JP59" s="782"/>
      <c r="JQ59" s="783"/>
      <c r="JR59" s="781"/>
      <c r="JS59" s="777"/>
      <c r="JT59" s="780"/>
      <c r="JU59" s="779"/>
      <c r="JV59" s="779"/>
      <c r="JW59" s="776"/>
      <c r="JX59" s="777"/>
      <c r="JY59" s="777"/>
      <c r="JZ59" s="780"/>
      <c r="KA59" s="782"/>
      <c r="KB59" s="782"/>
      <c r="KC59" s="776"/>
      <c r="KD59" s="777"/>
      <c r="KE59" s="777"/>
      <c r="KF59" s="780"/>
      <c r="KG59" s="782"/>
      <c r="KH59" s="782"/>
      <c r="KI59" s="776"/>
      <c r="KJ59" s="777"/>
      <c r="KK59" s="777"/>
      <c r="KL59" s="780"/>
      <c r="KM59" s="782"/>
      <c r="KN59" s="782"/>
      <c r="KO59" s="776"/>
      <c r="KP59" s="777"/>
      <c r="KQ59" s="777"/>
      <c r="KR59" s="780"/>
      <c r="KS59" s="779"/>
      <c r="KT59" s="779"/>
      <c r="KU59" s="776"/>
      <c r="KV59" s="777"/>
      <c r="KW59" s="777"/>
      <c r="KX59" s="780"/>
      <c r="KY59" s="782"/>
      <c r="KZ59" s="782"/>
      <c r="LA59" s="776"/>
      <c r="LB59" s="777"/>
      <c r="LC59" s="777"/>
      <c r="LD59" s="780"/>
      <c r="LE59" s="779"/>
      <c r="LF59" s="779"/>
      <c r="LG59" s="776"/>
      <c r="LH59" s="777"/>
      <c r="LI59" s="777"/>
      <c r="LJ59" s="780"/>
      <c r="LK59" s="779"/>
      <c r="LL59" s="779"/>
      <c r="LM59" s="776"/>
      <c r="LN59" s="777"/>
      <c r="LO59" s="777"/>
      <c r="LP59" s="780"/>
      <c r="LQ59" s="782"/>
      <c r="LR59" s="782"/>
      <c r="LS59" s="776"/>
      <c r="LT59" s="777"/>
      <c r="LU59" s="777"/>
      <c r="LV59" s="780"/>
      <c r="LW59" s="779"/>
      <c r="LX59" s="779"/>
      <c r="LY59" s="776"/>
      <c r="LZ59" s="777"/>
      <c r="MA59" s="777"/>
      <c r="MB59" s="780"/>
      <c r="MC59" s="782"/>
      <c r="MD59" s="782"/>
      <c r="ME59" s="776"/>
      <c r="MF59" s="777"/>
      <c r="MG59" s="777"/>
      <c r="MH59" s="780"/>
      <c r="MI59" s="782"/>
      <c r="MJ59" s="782"/>
      <c r="MK59" s="776"/>
      <c r="ML59" s="777"/>
      <c r="MM59" s="777"/>
      <c r="MN59" s="780"/>
      <c r="MO59" s="782"/>
      <c r="MP59" s="782"/>
      <c r="MQ59" s="776"/>
      <c r="MR59" s="777"/>
      <c r="MS59" s="777"/>
      <c r="MT59" s="780"/>
      <c r="MU59" s="779"/>
      <c r="MV59" s="779"/>
      <c r="MW59" s="776"/>
      <c r="MX59" s="777"/>
      <c r="MY59" s="777"/>
      <c r="MZ59" s="780"/>
      <c r="NA59" s="779"/>
      <c r="NB59" s="779"/>
      <c r="NC59" s="776"/>
      <c r="ND59" s="777"/>
      <c r="NE59" s="777"/>
      <c r="NF59" s="780"/>
      <c r="NG59" s="779"/>
      <c r="NH59" s="779"/>
      <c r="NI59" s="776"/>
      <c r="NJ59" s="777"/>
      <c r="NK59" s="777"/>
      <c r="NL59" s="780"/>
      <c r="NM59" s="782"/>
      <c r="NN59" s="782"/>
      <c r="NO59" s="776"/>
      <c r="NP59" s="777"/>
      <c r="NQ59" s="777"/>
      <c r="NR59" s="780"/>
      <c r="NS59" s="776"/>
      <c r="NT59" s="777"/>
      <c r="NU59" s="777"/>
      <c r="NV59" s="780"/>
      <c r="NW59" s="776"/>
      <c r="NX59" s="777"/>
      <c r="NY59" s="777">
        <v>2.5</v>
      </c>
      <c r="NZ59" s="792"/>
      <c r="OA59" s="776"/>
      <c r="OB59" s="777"/>
      <c r="OC59" s="777"/>
      <c r="OD59" s="780"/>
      <c r="OE59" s="776"/>
      <c r="OF59" s="777"/>
      <c r="OG59" s="777"/>
      <c r="OH59" s="780"/>
      <c r="OI59" s="776"/>
      <c r="OJ59" s="777"/>
      <c r="OK59" s="777"/>
      <c r="OL59" s="780"/>
      <c r="OM59" s="776"/>
      <c r="ON59" s="777"/>
      <c r="OO59" s="777"/>
      <c r="OP59" s="780"/>
      <c r="OQ59" s="776"/>
      <c r="OR59" s="777"/>
      <c r="OS59" s="777"/>
      <c r="OT59" s="780"/>
      <c r="OU59" s="776"/>
      <c r="OV59" s="777"/>
      <c r="OW59" s="777"/>
      <c r="OX59" s="780"/>
      <c r="OY59" s="776"/>
      <c r="OZ59" s="777"/>
      <c r="PA59" s="777"/>
      <c r="PB59" s="780"/>
      <c r="PC59" s="776"/>
      <c r="PD59" s="777"/>
      <c r="PE59" s="777"/>
      <c r="PF59" s="780"/>
    </row>
    <row r="60" spans="1:422" ht="15" hidden="1" customHeight="1" x14ac:dyDescent="0.25">
      <c r="A60" s="769" t="s">
        <v>76</v>
      </c>
      <c r="B60" s="769"/>
      <c r="C60" s="769"/>
      <c r="D60" s="770"/>
      <c r="E60" s="769"/>
      <c r="F60" s="769"/>
      <c r="G60" s="769"/>
      <c r="H60" s="769"/>
      <c r="I60" s="769"/>
      <c r="J60" s="769"/>
      <c r="K60" s="769"/>
      <c r="L60" s="769"/>
      <c r="M60" s="769"/>
      <c r="N60" s="769"/>
      <c r="O60" s="769"/>
      <c r="P60" s="769"/>
      <c r="Q60" s="769"/>
      <c r="R60" s="769"/>
      <c r="S60" s="769"/>
      <c r="T60" s="816"/>
      <c r="U60" s="816"/>
      <c r="V60" s="816"/>
      <c r="W60" s="816"/>
      <c r="X60" s="769"/>
      <c r="Y60" s="769">
        <f>IF(AND(AJ60="",AK60="",AL60="",AN60="",AO60="",OR(AP60="",AP60=Dropdown!$AM$12,AP60=Dropdown!$AM$11)),1,0)</f>
        <v>1</v>
      </c>
      <c r="Z60" s="769">
        <f t="shared" si="3"/>
        <v>0</v>
      </c>
      <c r="AA60" s="769">
        <f t="shared" si="4"/>
        <v>0</v>
      </c>
      <c r="AB60" s="769">
        <f t="shared" si="5"/>
        <v>0</v>
      </c>
      <c r="AC60" s="769"/>
      <c r="AD60" s="772" t="str">
        <f>IF(OR(T60&lt;&gt;"",U60&lt;&gt;""),Dropdown!$A$4,IF(OR(V60&lt;&gt;"",W60&lt;&gt;""),Dropdown!$A$5,Dropdown!$A$3))</f>
        <v>Residential</v>
      </c>
      <c r="AE60" s="773" t="s">
        <v>615</v>
      </c>
      <c r="AF60" s="773"/>
      <c r="AG60" s="773"/>
      <c r="AH60" s="773" t="str">
        <f>IF(AG60&lt;&gt;"",VLOOKUP(AG60,Dropdown!$N$3:$R$62,3,FALSE),IF(AF60&lt;&gt;"",VLOOKUP(AF60,Dropdown!$N$3:$R$62,3,FALSE),IF(AE60&lt;&gt;"",VLOOKUP(AE60,Dropdown!$N$3:$R$62,3,FALSE),"")))</f>
        <v xml:space="preserve"> </v>
      </c>
      <c r="AI60" s="773" t="str">
        <f>IF(AG60&lt;&gt;"",VLOOKUP(AG60,Dropdown!$N$3:$R$62,5,FALSE),IF(AF60&lt;&gt;"",VLOOKUP(AF60,Dropdown!$N$3:$R$62,5,FALSE),IF(AE60&lt;&gt;"",VLOOKUP(AE60,Dropdown!$N$3:$R$62,5,FALSE),"")))</f>
        <v>Diverse</v>
      </c>
      <c r="AJ60" s="773"/>
      <c r="AK60" s="773"/>
      <c r="AL60" s="773"/>
      <c r="AM60" s="773"/>
      <c r="AN60" s="773"/>
      <c r="AO60" s="773"/>
      <c r="AP60" s="773"/>
      <c r="AQ60" s="769" t="s">
        <v>334</v>
      </c>
      <c r="AR60" s="946" t="s">
        <v>930</v>
      </c>
      <c r="AS60" s="774"/>
      <c r="AT60" s="769"/>
      <c r="AU60" s="769"/>
      <c r="AV60" s="775"/>
      <c r="AW60" s="776"/>
      <c r="AX60" s="777"/>
      <c r="AY60" s="777"/>
      <c r="AZ60" s="778"/>
      <c r="BA60" s="779"/>
      <c r="BB60" s="779"/>
      <c r="BC60" s="776"/>
      <c r="BD60" s="777"/>
      <c r="BE60" s="777"/>
      <c r="BF60" s="780"/>
      <c r="BG60" s="779"/>
      <c r="BH60" s="779"/>
      <c r="BI60" s="776"/>
      <c r="BJ60" s="777"/>
      <c r="BK60" s="777"/>
      <c r="BL60" s="780"/>
      <c r="BM60" s="779"/>
      <c r="BN60" s="779"/>
      <c r="BO60" s="776"/>
      <c r="BP60" s="777"/>
      <c r="BQ60" s="777"/>
      <c r="BR60" s="780"/>
      <c r="BS60" s="779"/>
      <c r="BT60" s="779"/>
      <c r="BU60" s="776"/>
      <c r="BV60" s="777"/>
      <c r="BW60" s="777"/>
      <c r="BX60" s="780"/>
      <c r="BY60" s="779"/>
      <c r="BZ60" s="779"/>
      <c r="CA60" s="776"/>
      <c r="CB60" s="777"/>
      <c r="CC60" s="777"/>
      <c r="CD60" s="780"/>
      <c r="CE60" s="779"/>
      <c r="CF60" s="779"/>
      <c r="CG60" s="776"/>
      <c r="CH60" s="777"/>
      <c r="CI60" s="777"/>
      <c r="CJ60" s="780"/>
      <c r="CK60" s="779"/>
      <c r="CL60" s="779"/>
      <c r="CM60" s="776"/>
      <c r="CN60" s="777"/>
      <c r="CO60" s="777"/>
      <c r="CP60" s="780"/>
      <c r="CQ60" s="779"/>
      <c r="CR60" s="779"/>
      <c r="CS60" s="776"/>
      <c r="CT60" s="777"/>
      <c r="CU60" s="777"/>
      <c r="CV60" s="780"/>
      <c r="CW60" s="779"/>
      <c r="CX60" s="779"/>
      <c r="CY60" s="776"/>
      <c r="CZ60" s="777"/>
      <c r="DA60" s="781"/>
      <c r="DB60" s="778"/>
      <c r="DC60" s="782"/>
      <c r="DD60" s="782"/>
      <c r="DE60" s="783"/>
      <c r="DF60" s="781"/>
      <c r="DG60" s="777"/>
      <c r="DH60" s="780"/>
      <c r="DI60" s="779"/>
      <c r="DJ60" s="779"/>
      <c r="DK60" s="776"/>
      <c r="DL60" s="777"/>
      <c r="DM60" s="781"/>
      <c r="DN60" s="778"/>
      <c r="DO60" s="782"/>
      <c r="DP60" s="782"/>
      <c r="DQ60" s="784"/>
      <c r="DR60" s="785"/>
      <c r="DS60" s="786"/>
      <c r="DT60" s="787"/>
      <c r="DU60" s="788"/>
      <c r="DV60" s="788"/>
      <c r="DW60" s="789"/>
      <c r="DX60" s="786"/>
      <c r="DY60" s="785"/>
      <c r="DZ60" s="790"/>
      <c r="EA60" s="791"/>
      <c r="EB60" s="791"/>
      <c r="EC60" s="784"/>
      <c r="ED60" s="785"/>
      <c r="EE60" s="786"/>
      <c r="EF60" s="787"/>
      <c r="EG60" s="788"/>
      <c r="EH60" s="788"/>
      <c r="EI60" s="789"/>
      <c r="EJ60" s="786"/>
      <c r="EK60" s="785"/>
      <c r="EL60" s="790"/>
      <c r="EM60" s="791"/>
      <c r="EN60" s="791"/>
      <c r="EO60" s="784"/>
      <c r="EP60" s="785"/>
      <c r="EQ60" s="786"/>
      <c r="ER60" s="787"/>
      <c r="ES60" s="788"/>
      <c r="ET60" s="788"/>
      <c r="EU60" s="789"/>
      <c r="EV60" s="786"/>
      <c r="EW60" s="785"/>
      <c r="EX60" s="790"/>
      <c r="EY60" s="791"/>
      <c r="EZ60" s="791"/>
      <c r="FA60" s="784"/>
      <c r="FB60" s="785"/>
      <c r="FC60" s="786"/>
      <c r="FD60" s="787"/>
      <c r="FE60" s="788"/>
      <c r="FF60" s="788"/>
      <c r="FG60" s="789"/>
      <c r="FH60" s="786"/>
      <c r="FI60" s="785"/>
      <c r="FJ60" s="790"/>
      <c r="FK60" s="791"/>
      <c r="FL60" s="791"/>
      <c r="FM60" s="784"/>
      <c r="FN60" s="785"/>
      <c r="FO60" s="786"/>
      <c r="FP60" s="787"/>
      <c r="FQ60" s="788"/>
      <c r="FR60" s="788"/>
      <c r="FS60" s="776"/>
      <c r="FT60" s="777"/>
      <c r="FU60" s="781"/>
      <c r="FV60" s="778"/>
      <c r="FW60" s="779"/>
      <c r="FX60" s="779"/>
      <c r="FY60" s="783"/>
      <c r="FZ60" s="781"/>
      <c r="GA60" s="777"/>
      <c r="GB60" s="780"/>
      <c r="GC60" s="779"/>
      <c r="GD60" s="779"/>
      <c r="GE60" s="776"/>
      <c r="GF60" s="777"/>
      <c r="GG60" s="781"/>
      <c r="GH60" s="778"/>
      <c r="GI60" s="782"/>
      <c r="GJ60" s="782"/>
      <c r="GK60" s="783"/>
      <c r="GL60" s="781"/>
      <c r="GM60" s="777"/>
      <c r="GN60" s="780"/>
      <c r="GO60" s="779"/>
      <c r="GP60" s="779"/>
      <c r="GQ60" s="776"/>
      <c r="GR60" s="777"/>
      <c r="GS60" s="781"/>
      <c r="GT60" s="778"/>
      <c r="GU60" s="782"/>
      <c r="GV60" s="782"/>
      <c r="GW60" s="783"/>
      <c r="GX60" s="781"/>
      <c r="GY60" s="777"/>
      <c r="GZ60" s="780"/>
      <c r="HA60" s="779"/>
      <c r="HB60" s="779"/>
      <c r="HC60" s="776"/>
      <c r="HD60" s="777"/>
      <c r="HE60" s="781"/>
      <c r="HF60" s="778"/>
      <c r="HG60" s="782"/>
      <c r="HH60" s="782"/>
      <c r="HI60" s="783"/>
      <c r="HJ60" s="781"/>
      <c r="HK60" s="777"/>
      <c r="HL60" s="780"/>
      <c r="HM60" s="779"/>
      <c r="HN60" s="779"/>
      <c r="HO60" s="776"/>
      <c r="HP60" s="777"/>
      <c r="HQ60" s="781"/>
      <c r="HR60" s="778"/>
      <c r="HS60" s="782"/>
      <c r="HT60" s="782"/>
      <c r="HU60" s="783"/>
      <c r="HV60" s="781"/>
      <c r="HW60" s="777"/>
      <c r="HX60" s="780"/>
      <c r="HY60" s="779"/>
      <c r="HZ60" s="779"/>
      <c r="IA60" s="776"/>
      <c r="IB60" s="777"/>
      <c r="IC60" s="781"/>
      <c r="ID60" s="778"/>
      <c r="IE60" s="779"/>
      <c r="IF60" s="779"/>
      <c r="IG60" s="783"/>
      <c r="IH60" s="781"/>
      <c r="II60" s="777"/>
      <c r="IJ60" s="780"/>
      <c r="IK60" s="779"/>
      <c r="IL60" s="779"/>
      <c r="IM60" s="776"/>
      <c r="IN60" s="777"/>
      <c r="IO60" s="781"/>
      <c r="IP60" s="778"/>
      <c r="IQ60" s="779"/>
      <c r="IR60" s="779"/>
      <c r="IS60" s="783"/>
      <c r="IT60" s="781"/>
      <c r="IU60" s="777"/>
      <c r="IV60" s="780"/>
      <c r="IW60" s="779"/>
      <c r="IX60" s="779"/>
      <c r="IY60" s="776"/>
      <c r="IZ60" s="777"/>
      <c r="JA60" s="781"/>
      <c r="JB60" s="778"/>
      <c r="JC60" s="779"/>
      <c r="JD60" s="779"/>
      <c r="JE60" s="783"/>
      <c r="JF60" s="781"/>
      <c r="JG60" s="777"/>
      <c r="JH60" s="780"/>
      <c r="JI60" s="779"/>
      <c r="JJ60" s="779"/>
      <c r="JK60" s="776"/>
      <c r="JL60" s="777"/>
      <c r="JM60" s="781"/>
      <c r="JN60" s="778"/>
      <c r="JO60" s="782"/>
      <c r="JP60" s="782"/>
      <c r="JQ60" s="783"/>
      <c r="JR60" s="781"/>
      <c r="JS60" s="777"/>
      <c r="JT60" s="780"/>
      <c r="JU60" s="779"/>
      <c r="JV60" s="779"/>
      <c r="JW60" s="776"/>
      <c r="JX60" s="777"/>
      <c r="JY60" s="777"/>
      <c r="JZ60" s="780"/>
      <c r="KA60" s="782"/>
      <c r="KB60" s="782"/>
      <c r="KC60" s="776"/>
      <c r="KD60" s="777"/>
      <c r="KE60" s="777"/>
      <c r="KF60" s="780"/>
      <c r="KG60" s="782"/>
      <c r="KH60" s="782"/>
      <c r="KI60" s="776"/>
      <c r="KJ60" s="777"/>
      <c r="KK60" s="777"/>
      <c r="KL60" s="780"/>
      <c r="KM60" s="782"/>
      <c r="KN60" s="782"/>
      <c r="KO60" s="776"/>
      <c r="KP60" s="777"/>
      <c r="KQ60" s="777"/>
      <c r="KR60" s="780"/>
      <c r="KS60" s="779"/>
      <c r="KT60" s="779"/>
      <c r="KU60" s="776"/>
      <c r="KV60" s="777"/>
      <c r="KW60" s="777"/>
      <c r="KX60" s="780"/>
      <c r="KY60" s="782"/>
      <c r="KZ60" s="782"/>
      <c r="LA60" s="776"/>
      <c r="LB60" s="777"/>
      <c r="LC60" s="777"/>
      <c r="LD60" s="780"/>
      <c r="LE60" s="779"/>
      <c r="LF60" s="779"/>
      <c r="LG60" s="776"/>
      <c r="LH60" s="777"/>
      <c r="LI60" s="777"/>
      <c r="LJ60" s="780"/>
      <c r="LK60" s="779"/>
      <c r="LL60" s="779"/>
      <c r="LM60" s="776"/>
      <c r="LN60" s="777"/>
      <c r="LO60" s="777"/>
      <c r="LP60" s="780"/>
      <c r="LQ60" s="782"/>
      <c r="LR60" s="782"/>
      <c r="LS60" s="776"/>
      <c r="LT60" s="777"/>
      <c r="LU60" s="777"/>
      <c r="LV60" s="780"/>
      <c r="LW60" s="779"/>
      <c r="LX60" s="779"/>
      <c r="LY60" s="776"/>
      <c r="LZ60" s="777"/>
      <c r="MA60" s="777"/>
      <c r="MB60" s="780"/>
      <c r="MC60" s="782"/>
      <c r="MD60" s="782"/>
      <c r="ME60" s="776"/>
      <c r="MF60" s="777"/>
      <c r="MG60" s="777"/>
      <c r="MH60" s="780"/>
      <c r="MI60" s="782"/>
      <c r="MJ60" s="782"/>
      <c r="MK60" s="776"/>
      <c r="ML60" s="777"/>
      <c r="MM60" s="777"/>
      <c r="MN60" s="780"/>
      <c r="MO60" s="782"/>
      <c r="MP60" s="782"/>
      <c r="MQ60" s="776"/>
      <c r="MR60" s="777"/>
      <c r="MS60" s="777"/>
      <c r="MT60" s="780"/>
      <c r="MU60" s="779"/>
      <c r="MV60" s="779"/>
      <c r="MW60" s="776"/>
      <c r="MX60" s="777"/>
      <c r="MY60" s="777"/>
      <c r="MZ60" s="780"/>
      <c r="NA60" s="779"/>
      <c r="NB60" s="779"/>
      <c r="NC60" s="776"/>
      <c r="ND60" s="777"/>
      <c r="NE60" s="777"/>
      <c r="NF60" s="780"/>
      <c r="NG60" s="779"/>
      <c r="NH60" s="779"/>
      <c r="NI60" s="776"/>
      <c r="NJ60" s="777"/>
      <c r="NK60" s="777"/>
      <c r="NL60" s="780"/>
      <c r="NM60" s="782"/>
      <c r="NN60" s="782"/>
      <c r="NO60" s="776"/>
      <c r="NP60" s="777"/>
      <c r="NQ60" s="777"/>
      <c r="NR60" s="780"/>
      <c r="NS60" s="776"/>
      <c r="NT60" s="777"/>
      <c r="NU60" s="777"/>
      <c r="NV60" s="780"/>
      <c r="NW60" s="776"/>
      <c r="NX60" s="777"/>
      <c r="NY60" s="777">
        <f>2.5+10.9+6</f>
        <v>19.399999999999999</v>
      </c>
      <c r="NZ60" s="792"/>
      <c r="OA60" s="776"/>
      <c r="OB60" s="777"/>
      <c r="OC60" s="777"/>
      <c r="OD60" s="780"/>
      <c r="OE60" s="776"/>
      <c r="OF60" s="777"/>
      <c r="OG60" s="777"/>
      <c r="OH60" s="780"/>
      <c r="OI60" s="776"/>
      <c r="OJ60" s="777"/>
      <c r="OK60" s="777"/>
      <c r="OL60" s="780"/>
      <c r="OM60" s="776"/>
      <c r="ON60" s="777"/>
      <c r="OO60" s="777"/>
      <c r="OP60" s="780"/>
      <c r="OQ60" s="776"/>
      <c r="OR60" s="777"/>
      <c r="OS60" s="777"/>
      <c r="OT60" s="780"/>
      <c r="OU60" s="776"/>
      <c r="OV60" s="777"/>
      <c r="OW60" s="777"/>
      <c r="OX60" s="780"/>
      <c r="OY60" s="776"/>
      <c r="OZ60" s="777"/>
      <c r="PA60" s="777"/>
      <c r="PB60" s="780"/>
      <c r="PC60" s="776"/>
      <c r="PD60" s="777"/>
      <c r="PE60" s="777"/>
      <c r="PF60" s="780"/>
    </row>
    <row r="61" spans="1:422" ht="15" hidden="1" customHeight="1" x14ac:dyDescent="0.25">
      <c r="A61" s="769" t="s">
        <v>76</v>
      </c>
      <c r="B61" s="769"/>
      <c r="C61" s="769"/>
      <c r="D61" s="770"/>
      <c r="E61" s="769"/>
      <c r="F61" s="769"/>
      <c r="G61" s="769"/>
      <c r="H61" s="769"/>
      <c r="I61" s="769"/>
      <c r="J61" s="769"/>
      <c r="K61" s="769"/>
      <c r="L61" s="769"/>
      <c r="M61" s="769"/>
      <c r="N61" s="769"/>
      <c r="O61" s="769"/>
      <c r="P61" s="769"/>
      <c r="Q61" s="769"/>
      <c r="R61" s="769"/>
      <c r="S61" s="769"/>
      <c r="T61" s="816"/>
      <c r="U61" s="816"/>
      <c r="V61" s="816"/>
      <c r="W61" s="816"/>
      <c r="X61" s="769"/>
      <c r="Y61" s="769">
        <f>IF(AND(AJ61="",AK61="",AL61="",AN61="",AO61="",OR(AP61="",AP61=Dropdown!$AM$12,AP61=Dropdown!$AM$11)),1,0)</f>
        <v>1</v>
      </c>
      <c r="Z61" s="769">
        <f t="shared" si="3"/>
        <v>0</v>
      </c>
      <c r="AA61" s="769">
        <f t="shared" si="4"/>
        <v>0</v>
      </c>
      <c r="AB61" s="769">
        <f t="shared" si="5"/>
        <v>0</v>
      </c>
      <c r="AC61" s="769"/>
      <c r="AD61" s="772" t="str">
        <f>IF(OR(T61&lt;&gt;"",U61&lt;&gt;""),Dropdown!$A$4,IF(OR(V61&lt;&gt;"",W61&lt;&gt;""),Dropdown!$A$5,Dropdown!$A$3))</f>
        <v>Residential</v>
      </c>
      <c r="AE61" s="773" t="s">
        <v>615</v>
      </c>
      <c r="AF61" s="773"/>
      <c r="AG61" s="773"/>
      <c r="AH61" s="773" t="str">
        <f>IF(AG61&lt;&gt;"",VLOOKUP(AG61,Dropdown!$N$3:$R$62,3,FALSE),IF(AF61&lt;&gt;"",VLOOKUP(AF61,Dropdown!$N$3:$R$62,3,FALSE),IF(AE61&lt;&gt;"",VLOOKUP(AE61,Dropdown!$N$3:$R$62,3,FALSE),"")))</f>
        <v xml:space="preserve"> </v>
      </c>
      <c r="AI61" s="773" t="str">
        <f>IF(AG61&lt;&gt;"",VLOOKUP(AG61,Dropdown!$N$3:$R$62,5,FALSE),IF(AF61&lt;&gt;"",VLOOKUP(AF61,Dropdown!$N$3:$R$62,5,FALSE),IF(AE61&lt;&gt;"",VLOOKUP(AE61,Dropdown!$N$3:$R$62,5,FALSE),"")))</f>
        <v>Diverse</v>
      </c>
      <c r="AJ61" s="773"/>
      <c r="AK61" s="773"/>
      <c r="AL61" s="773"/>
      <c r="AM61" s="773"/>
      <c r="AN61" s="773"/>
      <c r="AO61" s="773"/>
      <c r="AP61" s="773"/>
      <c r="AQ61" s="769" t="s">
        <v>331</v>
      </c>
      <c r="AR61" s="946" t="s">
        <v>930</v>
      </c>
      <c r="AS61" s="774"/>
      <c r="AT61" s="769"/>
      <c r="AU61" s="769"/>
      <c r="AV61" s="775"/>
      <c r="AW61" s="776"/>
      <c r="AX61" s="777"/>
      <c r="AY61" s="777"/>
      <c r="AZ61" s="778"/>
      <c r="BA61" s="779"/>
      <c r="BB61" s="779"/>
      <c r="BC61" s="776"/>
      <c r="BD61" s="777"/>
      <c r="BE61" s="777"/>
      <c r="BF61" s="780"/>
      <c r="BG61" s="779"/>
      <c r="BH61" s="779"/>
      <c r="BI61" s="776"/>
      <c r="BJ61" s="777"/>
      <c r="BK61" s="777"/>
      <c r="BL61" s="780"/>
      <c r="BM61" s="779"/>
      <c r="BN61" s="779"/>
      <c r="BO61" s="776"/>
      <c r="BP61" s="777"/>
      <c r="BQ61" s="777"/>
      <c r="BR61" s="780"/>
      <c r="BS61" s="779"/>
      <c r="BT61" s="779"/>
      <c r="BU61" s="776"/>
      <c r="BV61" s="777"/>
      <c r="BW61" s="777"/>
      <c r="BX61" s="780"/>
      <c r="BY61" s="779"/>
      <c r="BZ61" s="779"/>
      <c r="CA61" s="776"/>
      <c r="CB61" s="777"/>
      <c r="CC61" s="777"/>
      <c r="CD61" s="780"/>
      <c r="CE61" s="779"/>
      <c r="CF61" s="779"/>
      <c r="CG61" s="776"/>
      <c r="CH61" s="777"/>
      <c r="CI61" s="777"/>
      <c r="CJ61" s="780"/>
      <c r="CK61" s="779"/>
      <c r="CL61" s="779"/>
      <c r="CM61" s="776"/>
      <c r="CN61" s="777"/>
      <c r="CO61" s="777"/>
      <c r="CP61" s="780"/>
      <c r="CQ61" s="779"/>
      <c r="CR61" s="779"/>
      <c r="CS61" s="776"/>
      <c r="CT61" s="777"/>
      <c r="CU61" s="777"/>
      <c r="CV61" s="780"/>
      <c r="CW61" s="779"/>
      <c r="CX61" s="779"/>
      <c r="CY61" s="776"/>
      <c r="CZ61" s="777"/>
      <c r="DA61" s="781"/>
      <c r="DB61" s="778"/>
      <c r="DC61" s="782"/>
      <c r="DD61" s="782"/>
      <c r="DE61" s="783"/>
      <c r="DF61" s="781"/>
      <c r="DG61" s="777"/>
      <c r="DH61" s="780"/>
      <c r="DI61" s="779"/>
      <c r="DJ61" s="779"/>
      <c r="DK61" s="776"/>
      <c r="DL61" s="777"/>
      <c r="DM61" s="781"/>
      <c r="DN61" s="778"/>
      <c r="DO61" s="782"/>
      <c r="DP61" s="782"/>
      <c r="DQ61" s="784"/>
      <c r="DR61" s="785"/>
      <c r="DS61" s="786"/>
      <c r="DT61" s="787"/>
      <c r="DU61" s="788"/>
      <c r="DV61" s="788"/>
      <c r="DW61" s="789"/>
      <c r="DX61" s="786"/>
      <c r="DY61" s="785"/>
      <c r="DZ61" s="790"/>
      <c r="EA61" s="791"/>
      <c r="EB61" s="791"/>
      <c r="EC61" s="784"/>
      <c r="ED61" s="785"/>
      <c r="EE61" s="786"/>
      <c r="EF61" s="787"/>
      <c r="EG61" s="788"/>
      <c r="EH61" s="788"/>
      <c r="EI61" s="789"/>
      <c r="EJ61" s="786"/>
      <c r="EK61" s="785"/>
      <c r="EL61" s="790"/>
      <c r="EM61" s="791"/>
      <c r="EN61" s="791"/>
      <c r="EO61" s="784"/>
      <c r="EP61" s="785"/>
      <c r="EQ61" s="786"/>
      <c r="ER61" s="787"/>
      <c r="ES61" s="788"/>
      <c r="ET61" s="788"/>
      <c r="EU61" s="789"/>
      <c r="EV61" s="786"/>
      <c r="EW61" s="785"/>
      <c r="EX61" s="790"/>
      <c r="EY61" s="791"/>
      <c r="EZ61" s="791"/>
      <c r="FA61" s="784"/>
      <c r="FB61" s="785"/>
      <c r="FC61" s="786"/>
      <c r="FD61" s="787"/>
      <c r="FE61" s="788"/>
      <c r="FF61" s="788"/>
      <c r="FG61" s="789"/>
      <c r="FH61" s="786"/>
      <c r="FI61" s="785"/>
      <c r="FJ61" s="790"/>
      <c r="FK61" s="791"/>
      <c r="FL61" s="791"/>
      <c r="FM61" s="784"/>
      <c r="FN61" s="785"/>
      <c r="FO61" s="786"/>
      <c r="FP61" s="787"/>
      <c r="FQ61" s="788"/>
      <c r="FR61" s="788"/>
      <c r="FS61" s="776"/>
      <c r="FT61" s="777"/>
      <c r="FU61" s="781"/>
      <c r="FV61" s="778"/>
      <c r="FW61" s="779"/>
      <c r="FX61" s="779"/>
      <c r="FY61" s="783"/>
      <c r="FZ61" s="781"/>
      <c r="GA61" s="777"/>
      <c r="GB61" s="780"/>
      <c r="GC61" s="779"/>
      <c r="GD61" s="779"/>
      <c r="GE61" s="776"/>
      <c r="GF61" s="777"/>
      <c r="GG61" s="781"/>
      <c r="GH61" s="778"/>
      <c r="GI61" s="782"/>
      <c r="GJ61" s="782"/>
      <c r="GK61" s="783"/>
      <c r="GL61" s="781"/>
      <c r="GM61" s="777"/>
      <c r="GN61" s="780"/>
      <c r="GO61" s="779"/>
      <c r="GP61" s="779"/>
      <c r="GQ61" s="776"/>
      <c r="GR61" s="777"/>
      <c r="GS61" s="781"/>
      <c r="GT61" s="778"/>
      <c r="GU61" s="782"/>
      <c r="GV61" s="782"/>
      <c r="GW61" s="783"/>
      <c r="GX61" s="781"/>
      <c r="GY61" s="777"/>
      <c r="GZ61" s="780"/>
      <c r="HA61" s="779"/>
      <c r="HB61" s="779"/>
      <c r="HC61" s="776"/>
      <c r="HD61" s="777"/>
      <c r="HE61" s="781"/>
      <c r="HF61" s="778"/>
      <c r="HG61" s="782"/>
      <c r="HH61" s="782"/>
      <c r="HI61" s="783"/>
      <c r="HJ61" s="781"/>
      <c r="HK61" s="777"/>
      <c r="HL61" s="780"/>
      <c r="HM61" s="779"/>
      <c r="HN61" s="779"/>
      <c r="HO61" s="776"/>
      <c r="HP61" s="777"/>
      <c r="HQ61" s="781"/>
      <c r="HR61" s="778"/>
      <c r="HS61" s="782"/>
      <c r="HT61" s="782"/>
      <c r="HU61" s="783"/>
      <c r="HV61" s="781"/>
      <c r="HW61" s="777"/>
      <c r="HX61" s="780"/>
      <c r="HY61" s="779"/>
      <c r="HZ61" s="779"/>
      <c r="IA61" s="776"/>
      <c r="IB61" s="777"/>
      <c r="IC61" s="781"/>
      <c r="ID61" s="778"/>
      <c r="IE61" s="779"/>
      <c r="IF61" s="779"/>
      <c r="IG61" s="783"/>
      <c r="IH61" s="781"/>
      <c r="II61" s="777"/>
      <c r="IJ61" s="780"/>
      <c r="IK61" s="779"/>
      <c r="IL61" s="779"/>
      <c r="IM61" s="776"/>
      <c r="IN61" s="777"/>
      <c r="IO61" s="781"/>
      <c r="IP61" s="778"/>
      <c r="IQ61" s="779"/>
      <c r="IR61" s="779"/>
      <c r="IS61" s="783"/>
      <c r="IT61" s="781"/>
      <c r="IU61" s="777"/>
      <c r="IV61" s="780"/>
      <c r="IW61" s="779"/>
      <c r="IX61" s="779"/>
      <c r="IY61" s="776"/>
      <c r="IZ61" s="777"/>
      <c r="JA61" s="781"/>
      <c r="JB61" s="778"/>
      <c r="JC61" s="779"/>
      <c r="JD61" s="779"/>
      <c r="JE61" s="783"/>
      <c r="JF61" s="781"/>
      <c r="JG61" s="777"/>
      <c r="JH61" s="780"/>
      <c r="JI61" s="779"/>
      <c r="JJ61" s="779"/>
      <c r="JK61" s="776"/>
      <c r="JL61" s="777"/>
      <c r="JM61" s="781"/>
      <c r="JN61" s="778"/>
      <c r="JO61" s="782"/>
      <c r="JP61" s="782"/>
      <c r="JQ61" s="783"/>
      <c r="JR61" s="781"/>
      <c r="JS61" s="777"/>
      <c r="JT61" s="780"/>
      <c r="JU61" s="779"/>
      <c r="JV61" s="779"/>
      <c r="JW61" s="776"/>
      <c r="JX61" s="777"/>
      <c r="JY61" s="777"/>
      <c r="JZ61" s="780"/>
      <c r="KA61" s="782"/>
      <c r="KB61" s="782"/>
      <c r="KC61" s="776"/>
      <c r="KD61" s="777"/>
      <c r="KE61" s="777"/>
      <c r="KF61" s="780"/>
      <c r="KG61" s="782"/>
      <c r="KH61" s="782"/>
      <c r="KI61" s="776"/>
      <c r="KJ61" s="777"/>
      <c r="KK61" s="777"/>
      <c r="KL61" s="780"/>
      <c r="KM61" s="782"/>
      <c r="KN61" s="782"/>
      <c r="KO61" s="776"/>
      <c r="KP61" s="777"/>
      <c r="KQ61" s="777"/>
      <c r="KR61" s="780"/>
      <c r="KS61" s="779"/>
      <c r="KT61" s="779"/>
      <c r="KU61" s="776"/>
      <c r="KV61" s="777"/>
      <c r="KW61" s="777"/>
      <c r="KX61" s="780"/>
      <c r="KY61" s="782"/>
      <c r="KZ61" s="782"/>
      <c r="LA61" s="776"/>
      <c r="LB61" s="777"/>
      <c r="LC61" s="777"/>
      <c r="LD61" s="780"/>
      <c r="LE61" s="779"/>
      <c r="LF61" s="779"/>
      <c r="LG61" s="776"/>
      <c r="LH61" s="777"/>
      <c r="LI61" s="777"/>
      <c r="LJ61" s="780"/>
      <c r="LK61" s="779"/>
      <c r="LL61" s="779"/>
      <c r="LM61" s="776"/>
      <c r="LN61" s="777"/>
      <c r="LO61" s="777"/>
      <c r="LP61" s="780"/>
      <c r="LQ61" s="782"/>
      <c r="LR61" s="782"/>
      <c r="LS61" s="776"/>
      <c r="LT61" s="777"/>
      <c r="LU61" s="777"/>
      <c r="LV61" s="780"/>
      <c r="LW61" s="779"/>
      <c r="LX61" s="779"/>
      <c r="LY61" s="776"/>
      <c r="LZ61" s="777"/>
      <c r="MA61" s="777"/>
      <c r="MB61" s="780"/>
      <c r="MC61" s="782"/>
      <c r="MD61" s="782"/>
      <c r="ME61" s="776"/>
      <c r="MF61" s="777"/>
      <c r="MG61" s="777"/>
      <c r="MH61" s="780"/>
      <c r="MI61" s="782"/>
      <c r="MJ61" s="782"/>
      <c r="MK61" s="776"/>
      <c r="ML61" s="777"/>
      <c r="MM61" s="777"/>
      <c r="MN61" s="780"/>
      <c r="MO61" s="782"/>
      <c r="MP61" s="782"/>
      <c r="MQ61" s="776"/>
      <c r="MR61" s="777"/>
      <c r="MS61" s="777"/>
      <c r="MT61" s="780"/>
      <c r="MU61" s="779"/>
      <c r="MV61" s="779"/>
      <c r="MW61" s="776"/>
      <c r="MX61" s="777"/>
      <c r="MY61" s="777"/>
      <c r="MZ61" s="780"/>
      <c r="NA61" s="779"/>
      <c r="NB61" s="779"/>
      <c r="NC61" s="776"/>
      <c r="ND61" s="777"/>
      <c r="NE61" s="777"/>
      <c r="NF61" s="780"/>
      <c r="NG61" s="779"/>
      <c r="NH61" s="779"/>
      <c r="NI61" s="776"/>
      <c r="NJ61" s="777"/>
      <c r="NK61" s="777"/>
      <c r="NL61" s="780"/>
      <c r="NM61" s="782"/>
      <c r="NN61" s="782"/>
      <c r="NO61" s="776"/>
      <c r="NP61" s="777"/>
      <c r="NQ61" s="777"/>
      <c r="NR61" s="780"/>
      <c r="NS61" s="776"/>
      <c r="NT61" s="777"/>
      <c r="NU61" s="777"/>
      <c r="NV61" s="780"/>
      <c r="NW61" s="776"/>
      <c r="NX61" s="777"/>
      <c r="NY61" s="777">
        <v>9.9</v>
      </c>
      <c r="NZ61" s="792"/>
      <c r="OA61" s="776"/>
      <c r="OB61" s="777"/>
      <c r="OC61" s="777"/>
      <c r="OD61" s="780"/>
      <c r="OE61" s="776"/>
      <c r="OF61" s="777"/>
      <c r="OG61" s="777"/>
      <c r="OH61" s="780"/>
      <c r="OI61" s="776"/>
      <c r="OJ61" s="777"/>
      <c r="OK61" s="777"/>
      <c r="OL61" s="780"/>
      <c r="OM61" s="776"/>
      <c r="ON61" s="777"/>
      <c r="OO61" s="777"/>
      <c r="OP61" s="780"/>
      <c r="OQ61" s="776"/>
      <c r="OR61" s="777"/>
      <c r="OS61" s="777"/>
      <c r="OT61" s="780"/>
      <c r="OU61" s="776"/>
      <c r="OV61" s="777"/>
      <c r="OW61" s="777"/>
      <c r="OX61" s="780"/>
      <c r="OY61" s="776"/>
      <c r="OZ61" s="777"/>
      <c r="PA61" s="777"/>
      <c r="PB61" s="780"/>
      <c r="PC61" s="776"/>
      <c r="PD61" s="777"/>
      <c r="PE61" s="777"/>
      <c r="PF61" s="780"/>
    </row>
    <row r="62" spans="1:422" ht="15" hidden="1" customHeight="1" x14ac:dyDescent="0.25">
      <c r="A62" s="769" t="s">
        <v>76</v>
      </c>
      <c r="B62" s="769"/>
      <c r="C62" s="769"/>
      <c r="D62" s="770"/>
      <c r="E62" s="769"/>
      <c r="F62" s="769"/>
      <c r="G62" s="769"/>
      <c r="H62" s="769"/>
      <c r="I62" s="769"/>
      <c r="J62" s="769"/>
      <c r="K62" s="769"/>
      <c r="L62" s="769"/>
      <c r="M62" s="769"/>
      <c r="N62" s="769"/>
      <c r="O62" s="769"/>
      <c r="P62" s="769"/>
      <c r="Q62" s="769"/>
      <c r="R62" s="769"/>
      <c r="S62" s="769"/>
      <c r="T62" s="816"/>
      <c r="U62" s="816"/>
      <c r="V62" s="816"/>
      <c r="W62" s="816"/>
      <c r="X62" s="769"/>
      <c r="Y62" s="769">
        <f>IF(AND(AJ62="",AK62="",AL62="",AN62="",AO62="",OR(AP62="",AP62=Dropdown!$AM$12,AP62=Dropdown!$AM$11)),1,0)</f>
        <v>1</v>
      </c>
      <c r="Z62" s="769">
        <f t="shared" si="3"/>
        <v>0</v>
      </c>
      <c r="AA62" s="769">
        <f t="shared" si="4"/>
        <v>0</v>
      </c>
      <c r="AB62" s="769">
        <f t="shared" si="5"/>
        <v>0</v>
      </c>
      <c r="AC62" s="769"/>
      <c r="AD62" s="772" t="str">
        <f>IF(OR(T62&lt;&gt;"",U62&lt;&gt;""),Dropdown!$A$4,IF(OR(V62&lt;&gt;"",W62&lt;&gt;""),Dropdown!$A$5,Dropdown!$A$3))</f>
        <v>Residential</v>
      </c>
      <c r="AE62" s="773" t="s">
        <v>615</v>
      </c>
      <c r="AF62" s="773"/>
      <c r="AG62" s="773"/>
      <c r="AH62" s="773" t="str">
        <f>IF(AG62&lt;&gt;"",VLOOKUP(AG62,Dropdown!$N$3:$R$62,3,FALSE),IF(AF62&lt;&gt;"",VLOOKUP(AF62,Dropdown!$N$3:$R$62,3,FALSE),IF(AE62&lt;&gt;"",VLOOKUP(AE62,Dropdown!$N$3:$R$62,3,FALSE),"")))</f>
        <v xml:space="preserve"> </v>
      </c>
      <c r="AI62" s="773" t="str">
        <f>IF(AG62&lt;&gt;"",VLOOKUP(AG62,Dropdown!$N$3:$R$62,5,FALSE),IF(AF62&lt;&gt;"",VLOOKUP(AF62,Dropdown!$N$3:$R$62,5,FALSE),IF(AE62&lt;&gt;"",VLOOKUP(AE62,Dropdown!$N$3:$R$62,5,FALSE),"")))</f>
        <v>Diverse</v>
      </c>
      <c r="AJ62" s="773"/>
      <c r="AK62" s="773"/>
      <c r="AL62" s="773"/>
      <c r="AM62" s="773"/>
      <c r="AN62" s="773"/>
      <c r="AO62" s="773"/>
      <c r="AP62" s="773"/>
      <c r="AQ62" s="769" t="s">
        <v>336</v>
      </c>
      <c r="AR62" s="946" t="s">
        <v>930</v>
      </c>
      <c r="AS62" s="774"/>
      <c r="AT62" s="769"/>
      <c r="AU62" s="769"/>
      <c r="AV62" s="775"/>
      <c r="AW62" s="776"/>
      <c r="AX62" s="777"/>
      <c r="AY62" s="777"/>
      <c r="AZ62" s="778"/>
      <c r="BA62" s="779"/>
      <c r="BB62" s="779"/>
      <c r="BC62" s="776"/>
      <c r="BD62" s="777"/>
      <c r="BE62" s="777"/>
      <c r="BF62" s="780"/>
      <c r="BG62" s="779"/>
      <c r="BH62" s="779"/>
      <c r="BI62" s="776"/>
      <c r="BJ62" s="777"/>
      <c r="BK62" s="777"/>
      <c r="BL62" s="780"/>
      <c r="BM62" s="779"/>
      <c r="BN62" s="779"/>
      <c r="BO62" s="776"/>
      <c r="BP62" s="777"/>
      <c r="BQ62" s="777"/>
      <c r="BR62" s="780"/>
      <c r="BS62" s="779"/>
      <c r="BT62" s="779"/>
      <c r="BU62" s="776"/>
      <c r="BV62" s="777"/>
      <c r="BW62" s="777"/>
      <c r="BX62" s="780"/>
      <c r="BY62" s="779"/>
      <c r="BZ62" s="779"/>
      <c r="CA62" s="776"/>
      <c r="CB62" s="777"/>
      <c r="CC62" s="777"/>
      <c r="CD62" s="780"/>
      <c r="CE62" s="779"/>
      <c r="CF62" s="779"/>
      <c r="CG62" s="776"/>
      <c r="CH62" s="777"/>
      <c r="CI62" s="777"/>
      <c r="CJ62" s="780"/>
      <c r="CK62" s="779"/>
      <c r="CL62" s="779"/>
      <c r="CM62" s="776"/>
      <c r="CN62" s="777"/>
      <c r="CO62" s="777"/>
      <c r="CP62" s="780"/>
      <c r="CQ62" s="779"/>
      <c r="CR62" s="779"/>
      <c r="CS62" s="776"/>
      <c r="CT62" s="777"/>
      <c r="CU62" s="777"/>
      <c r="CV62" s="780"/>
      <c r="CW62" s="779"/>
      <c r="CX62" s="779"/>
      <c r="CY62" s="776"/>
      <c r="CZ62" s="777"/>
      <c r="DA62" s="781"/>
      <c r="DB62" s="778"/>
      <c r="DC62" s="782"/>
      <c r="DD62" s="782"/>
      <c r="DE62" s="783"/>
      <c r="DF62" s="781"/>
      <c r="DG62" s="777"/>
      <c r="DH62" s="780"/>
      <c r="DI62" s="779"/>
      <c r="DJ62" s="779"/>
      <c r="DK62" s="776"/>
      <c r="DL62" s="777"/>
      <c r="DM62" s="781"/>
      <c r="DN62" s="778"/>
      <c r="DO62" s="782"/>
      <c r="DP62" s="782"/>
      <c r="DQ62" s="784"/>
      <c r="DR62" s="785"/>
      <c r="DS62" s="786"/>
      <c r="DT62" s="787"/>
      <c r="DU62" s="788"/>
      <c r="DV62" s="788"/>
      <c r="DW62" s="789"/>
      <c r="DX62" s="786"/>
      <c r="DY62" s="785"/>
      <c r="DZ62" s="790"/>
      <c r="EA62" s="791"/>
      <c r="EB62" s="791"/>
      <c r="EC62" s="784"/>
      <c r="ED62" s="785"/>
      <c r="EE62" s="786"/>
      <c r="EF62" s="787"/>
      <c r="EG62" s="788"/>
      <c r="EH62" s="788"/>
      <c r="EI62" s="789"/>
      <c r="EJ62" s="786"/>
      <c r="EK62" s="785"/>
      <c r="EL62" s="790"/>
      <c r="EM62" s="791"/>
      <c r="EN62" s="791"/>
      <c r="EO62" s="784"/>
      <c r="EP62" s="785"/>
      <c r="EQ62" s="786"/>
      <c r="ER62" s="787"/>
      <c r="ES62" s="788"/>
      <c r="ET62" s="788"/>
      <c r="EU62" s="789"/>
      <c r="EV62" s="786"/>
      <c r="EW62" s="785"/>
      <c r="EX62" s="790"/>
      <c r="EY62" s="791"/>
      <c r="EZ62" s="791"/>
      <c r="FA62" s="784"/>
      <c r="FB62" s="785"/>
      <c r="FC62" s="786"/>
      <c r="FD62" s="787"/>
      <c r="FE62" s="788"/>
      <c r="FF62" s="788"/>
      <c r="FG62" s="789"/>
      <c r="FH62" s="786"/>
      <c r="FI62" s="785"/>
      <c r="FJ62" s="790"/>
      <c r="FK62" s="791"/>
      <c r="FL62" s="791"/>
      <c r="FM62" s="784"/>
      <c r="FN62" s="785"/>
      <c r="FO62" s="786"/>
      <c r="FP62" s="787"/>
      <c r="FQ62" s="788"/>
      <c r="FR62" s="788"/>
      <c r="FS62" s="776"/>
      <c r="FT62" s="777"/>
      <c r="FU62" s="781"/>
      <c r="FV62" s="778"/>
      <c r="FW62" s="779"/>
      <c r="FX62" s="779"/>
      <c r="FY62" s="783"/>
      <c r="FZ62" s="781"/>
      <c r="GA62" s="777"/>
      <c r="GB62" s="780"/>
      <c r="GC62" s="779"/>
      <c r="GD62" s="779"/>
      <c r="GE62" s="776"/>
      <c r="GF62" s="777"/>
      <c r="GG62" s="781"/>
      <c r="GH62" s="778"/>
      <c r="GI62" s="782"/>
      <c r="GJ62" s="782"/>
      <c r="GK62" s="783"/>
      <c r="GL62" s="781"/>
      <c r="GM62" s="777"/>
      <c r="GN62" s="780"/>
      <c r="GO62" s="779"/>
      <c r="GP62" s="779"/>
      <c r="GQ62" s="776"/>
      <c r="GR62" s="777"/>
      <c r="GS62" s="781"/>
      <c r="GT62" s="778"/>
      <c r="GU62" s="782"/>
      <c r="GV62" s="782"/>
      <c r="GW62" s="783"/>
      <c r="GX62" s="781"/>
      <c r="GY62" s="777"/>
      <c r="GZ62" s="780"/>
      <c r="HA62" s="779"/>
      <c r="HB62" s="779"/>
      <c r="HC62" s="776"/>
      <c r="HD62" s="777"/>
      <c r="HE62" s="781"/>
      <c r="HF62" s="778"/>
      <c r="HG62" s="782"/>
      <c r="HH62" s="782"/>
      <c r="HI62" s="783"/>
      <c r="HJ62" s="781"/>
      <c r="HK62" s="777"/>
      <c r="HL62" s="780"/>
      <c r="HM62" s="779"/>
      <c r="HN62" s="779"/>
      <c r="HO62" s="776"/>
      <c r="HP62" s="777"/>
      <c r="HQ62" s="781"/>
      <c r="HR62" s="778"/>
      <c r="HS62" s="782"/>
      <c r="HT62" s="782"/>
      <c r="HU62" s="783"/>
      <c r="HV62" s="781"/>
      <c r="HW62" s="777"/>
      <c r="HX62" s="780"/>
      <c r="HY62" s="779"/>
      <c r="HZ62" s="779"/>
      <c r="IA62" s="776"/>
      <c r="IB62" s="777"/>
      <c r="IC62" s="781"/>
      <c r="ID62" s="778"/>
      <c r="IE62" s="779"/>
      <c r="IF62" s="779"/>
      <c r="IG62" s="783"/>
      <c r="IH62" s="781"/>
      <c r="II62" s="777"/>
      <c r="IJ62" s="780"/>
      <c r="IK62" s="779"/>
      <c r="IL62" s="779"/>
      <c r="IM62" s="776"/>
      <c r="IN62" s="777"/>
      <c r="IO62" s="781"/>
      <c r="IP62" s="778"/>
      <c r="IQ62" s="779"/>
      <c r="IR62" s="779"/>
      <c r="IS62" s="783"/>
      <c r="IT62" s="781"/>
      <c r="IU62" s="777"/>
      <c r="IV62" s="780"/>
      <c r="IW62" s="779"/>
      <c r="IX62" s="779"/>
      <c r="IY62" s="776"/>
      <c r="IZ62" s="777"/>
      <c r="JA62" s="781"/>
      <c r="JB62" s="778"/>
      <c r="JC62" s="779"/>
      <c r="JD62" s="779"/>
      <c r="JE62" s="783"/>
      <c r="JF62" s="781"/>
      <c r="JG62" s="777"/>
      <c r="JH62" s="780"/>
      <c r="JI62" s="779"/>
      <c r="JJ62" s="779"/>
      <c r="JK62" s="776"/>
      <c r="JL62" s="777"/>
      <c r="JM62" s="781"/>
      <c r="JN62" s="778"/>
      <c r="JO62" s="782"/>
      <c r="JP62" s="782"/>
      <c r="JQ62" s="783"/>
      <c r="JR62" s="781"/>
      <c r="JS62" s="777"/>
      <c r="JT62" s="780"/>
      <c r="JU62" s="779"/>
      <c r="JV62" s="779"/>
      <c r="JW62" s="776"/>
      <c r="JX62" s="777"/>
      <c r="JY62" s="777"/>
      <c r="JZ62" s="780"/>
      <c r="KA62" s="782"/>
      <c r="KB62" s="782"/>
      <c r="KC62" s="776"/>
      <c r="KD62" s="777"/>
      <c r="KE62" s="777"/>
      <c r="KF62" s="780"/>
      <c r="KG62" s="782"/>
      <c r="KH62" s="782"/>
      <c r="KI62" s="776"/>
      <c r="KJ62" s="777"/>
      <c r="KK62" s="777"/>
      <c r="KL62" s="780"/>
      <c r="KM62" s="782"/>
      <c r="KN62" s="782"/>
      <c r="KO62" s="776"/>
      <c r="KP62" s="777"/>
      <c r="KQ62" s="777"/>
      <c r="KR62" s="780"/>
      <c r="KS62" s="779"/>
      <c r="KT62" s="779"/>
      <c r="KU62" s="776"/>
      <c r="KV62" s="777"/>
      <c r="KW62" s="777"/>
      <c r="KX62" s="780"/>
      <c r="KY62" s="782"/>
      <c r="KZ62" s="782"/>
      <c r="LA62" s="776"/>
      <c r="LB62" s="777"/>
      <c r="LC62" s="777"/>
      <c r="LD62" s="780"/>
      <c r="LE62" s="779"/>
      <c r="LF62" s="779"/>
      <c r="LG62" s="776"/>
      <c r="LH62" s="777"/>
      <c r="LI62" s="777"/>
      <c r="LJ62" s="780"/>
      <c r="LK62" s="779"/>
      <c r="LL62" s="779"/>
      <c r="LM62" s="776"/>
      <c r="LN62" s="777"/>
      <c r="LO62" s="777"/>
      <c r="LP62" s="780"/>
      <c r="LQ62" s="782"/>
      <c r="LR62" s="782"/>
      <c r="LS62" s="776"/>
      <c r="LT62" s="777"/>
      <c r="LU62" s="777"/>
      <c r="LV62" s="780"/>
      <c r="LW62" s="779"/>
      <c r="LX62" s="779"/>
      <c r="LY62" s="776"/>
      <c r="LZ62" s="777"/>
      <c r="MA62" s="777"/>
      <c r="MB62" s="780"/>
      <c r="MC62" s="782"/>
      <c r="MD62" s="782"/>
      <c r="ME62" s="776"/>
      <c r="MF62" s="777"/>
      <c r="MG62" s="777"/>
      <c r="MH62" s="780"/>
      <c r="MI62" s="782"/>
      <c r="MJ62" s="782"/>
      <c r="MK62" s="776"/>
      <c r="ML62" s="777"/>
      <c r="MM62" s="777"/>
      <c r="MN62" s="780"/>
      <c r="MO62" s="782"/>
      <c r="MP62" s="782"/>
      <c r="MQ62" s="776"/>
      <c r="MR62" s="777"/>
      <c r="MS62" s="777"/>
      <c r="MT62" s="780"/>
      <c r="MU62" s="779"/>
      <c r="MV62" s="779"/>
      <c r="MW62" s="776"/>
      <c r="MX62" s="777"/>
      <c r="MY62" s="777"/>
      <c r="MZ62" s="780"/>
      <c r="NA62" s="779"/>
      <c r="NB62" s="779"/>
      <c r="NC62" s="776"/>
      <c r="ND62" s="777"/>
      <c r="NE62" s="777"/>
      <c r="NF62" s="780"/>
      <c r="NG62" s="779"/>
      <c r="NH62" s="779"/>
      <c r="NI62" s="776"/>
      <c r="NJ62" s="777"/>
      <c r="NK62" s="777"/>
      <c r="NL62" s="780"/>
      <c r="NM62" s="782"/>
      <c r="NN62" s="782"/>
      <c r="NO62" s="776"/>
      <c r="NP62" s="777"/>
      <c r="NQ62" s="777"/>
      <c r="NR62" s="780"/>
      <c r="NS62" s="776"/>
      <c r="NT62" s="777"/>
      <c r="NU62" s="777"/>
      <c r="NV62" s="780"/>
      <c r="NW62" s="776"/>
      <c r="NX62" s="777"/>
      <c r="NY62" s="777">
        <v>12.8</v>
      </c>
      <c r="NZ62" s="792"/>
      <c r="OA62" s="776"/>
      <c r="OB62" s="777"/>
      <c r="OC62" s="777"/>
      <c r="OD62" s="780"/>
      <c r="OE62" s="776"/>
      <c r="OF62" s="777"/>
      <c r="OG62" s="777"/>
      <c r="OH62" s="780"/>
      <c r="OI62" s="776"/>
      <c r="OJ62" s="777"/>
      <c r="OK62" s="777"/>
      <c r="OL62" s="780"/>
      <c r="OM62" s="776"/>
      <c r="ON62" s="777"/>
      <c r="OO62" s="777"/>
      <c r="OP62" s="780"/>
      <c r="OQ62" s="776"/>
      <c r="OR62" s="777"/>
      <c r="OS62" s="777"/>
      <c r="OT62" s="780"/>
      <c r="OU62" s="776"/>
      <c r="OV62" s="777"/>
      <c r="OW62" s="777"/>
      <c r="OX62" s="780"/>
      <c r="OY62" s="776"/>
      <c r="OZ62" s="777"/>
      <c r="PA62" s="777"/>
      <c r="PB62" s="780"/>
      <c r="PC62" s="776"/>
      <c r="PD62" s="777"/>
      <c r="PE62" s="777"/>
      <c r="PF62" s="780"/>
    </row>
    <row r="63" spans="1:422" ht="15" hidden="1" customHeight="1" x14ac:dyDescent="0.25">
      <c r="A63" s="769" t="s">
        <v>76</v>
      </c>
      <c r="B63" s="769"/>
      <c r="C63" s="769"/>
      <c r="D63" s="770"/>
      <c r="E63" s="769"/>
      <c r="F63" s="769"/>
      <c r="G63" s="769"/>
      <c r="H63" s="769"/>
      <c r="I63" s="769"/>
      <c r="J63" s="769"/>
      <c r="K63" s="769"/>
      <c r="L63" s="769"/>
      <c r="M63" s="769"/>
      <c r="N63" s="769"/>
      <c r="O63" s="769"/>
      <c r="P63" s="769"/>
      <c r="Q63" s="769"/>
      <c r="R63" s="769"/>
      <c r="S63" s="769"/>
      <c r="T63" s="816"/>
      <c r="U63" s="816"/>
      <c r="V63" s="816"/>
      <c r="W63" s="816"/>
      <c r="X63" s="769"/>
      <c r="Y63" s="769">
        <f>IF(AND(AJ63="",AK63="",AL63="",AN63="",AO63="",OR(AP63="",AP63=Dropdown!$AM$12,AP63=Dropdown!$AM$11)),1,0)</f>
        <v>1</v>
      </c>
      <c r="Z63" s="769">
        <f t="shared" si="3"/>
        <v>0</v>
      </c>
      <c r="AA63" s="769">
        <f t="shared" si="4"/>
        <v>0</v>
      </c>
      <c r="AB63" s="769">
        <f t="shared" si="5"/>
        <v>0</v>
      </c>
      <c r="AC63" s="769"/>
      <c r="AD63" s="772" t="str">
        <f>IF(OR(T63&lt;&gt;"",U63&lt;&gt;""),Dropdown!$A$4,IF(OR(V63&lt;&gt;"",W63&lt;&gt;""),Dropdown!$A$5,Dropdown!$A$3))</f>
        <v>Residential</v>
      </c>
      <c r="AE63" s="773" t="s">
        <v>615</v>
      </c>
      <c r="AF63" s="773"/>
      <c r="AG63" s="773"/>
      <c r="AH63" s="773" t="str">
        <f>IF(AG63&lt;&gt;"",VLOOKUP(AG63,Dropdown!$N$3:$R$62,3,FALSE),IF(AF63&lt;&gt;"",VLOOKUP(AF63,Dropdown!$N$3:$R$62,3,FALSE),IF(AE63&lt;&gt;"",VLOOKUP(AE63,Dropdown!$N$3:$R$62,3,FALSE),"")))</f>
        <v xml:space="preserve"> </v>
      </c>
      <c r="AI63" s="773" t="str">
        <f>IF(AG63&lt;&gt;"",VLOOKUP(AG63,Dropdown!$N$3:$R$62,5,FALSE),IF(AF63&lt;&gt;"",VLOOKUP(AF63,Dropdown!$N$3:$R$62,5,FALSE),IF(AE63&lt;&gt;"",VLOOKUP(AE63,Dropdown!$N$3:$R$62,5,FALSE),"")))</f>
        <v>Diverse</v>
      </c>
      <c r="AJ63" s="773"/>
      <c r="AK63" s="773"/>
      <c r="AL63" s="773"/>
      <c r="AM63" s="773"/>
      <c r="AN63" s="773"/>
      <c r="AO63" s="773"/>
      <c r="AP63" s="773"/>
      <c r="AQ63" s="769" t="s">
        <v>330</v>
      </c>
      <c r="AR63" s="946" t="s">
        <v>930</v>
      </c>
      <c r="AS63" s="774"/>
      <c r="AT63" s="769"/>
      <c r="AU63" s="769"/>
      <c r="AV63" s="775"/>
      <c r="AW63" s="776"/>
      <c r="AX63" s="777"/>
      <c r="AY63" s="777"/>
      <c r="AZ63" s="778"/>
      <c r="BA63" s="779"/>
      <c r="BB63" s="779"/>
      <c r="BC63" s="776"/>
      <c r="BD63" s="777"/>
      <c r="BE63" s="777"/>
      <c r="BF63" s="780"/>
      <c r="BG63" s="779"/>
      <c r="BH63" s="779"/>
      <c r="BI63" s="776"/>
      <c r="BJ63" s="777"/>
      <c r="BK63" s="777"/>
      <c r="BL63" s="780"/>
      <c r="BM63" s="779"/>
      <c r="BN63" s="779"/>
      <c r="BO63" s="776"/>
      <c r="BP63" s="777"/>
      <c r="BQ63" s="777"/>
      <c r="BR63" s="780"/>
      <c r="BS63" s="779"/>
      <c r="BT63" s="779"/>
      <c r="BU63" s="776"/>
      <c r="BV63" s="777"/>
      <c r="BW63" s="777"/>
      <c r="BX63" s="780"/>
      <c r="BY63" s="779"/>
      <c r="BZ63" s="779"/>
      <c r="CA63" s="776"/>
      <c r="CB63" s="777"/>
      <c r="CC63" s="777"/>
      <c r="CD63" s="780"/>
      <c r="CE63" s="779"/>
      <c r="CF63" s="779"/>
      <c r="CG63" s="776"/>
      <c r="CH63" s="777"/>
      <c r="CI63" s="777"/>
      <c r="CJ63" s="780"/>
      <c r="CK63" s="779"/>
      <c r="CL63" s="779"/>
      <c r="CM63" s="776"/>
      <c r="CN63" s="777"/>
      <c r="CO63" s="777"/>
      <c r="CP63" s="780"/>
      <c r="CQ63" s="779"/>
      <c r="CR63" s="779"/>
      <c r="CS63" s="776"/>
      <c r="CT63" s="777"/>
      <c r="CU63" s="777"/>
      <c r="CV63" s="780"/>
      <c r="CW63" s="779"/>
      <c r="CX63" s="779"/>
      <c r="CY63" s="776"/>
      <c r="CZ63" s="777"/>
      <c r="DA63" s="781"/>
      <c r="DB63" s="778"/>
      <c r="DC63" s="782"/>
      <c r="DD63" s="782"/>
      <c r="DE63" s="783"/>
      <c r="DF63" s="781"/>
      <c r="DG63" s="777"/>
      <c r="DH63" s="780"/>
      <c r="DI63" s="779"/>
      <c r="DJ63" s="779"/>
      <c r="DK63" s="776"/>
      <c r="DL63" s="777"/>
      <c r="DM63" s="781"/>
      <c r="DN63" s="778"/>
      <c r="DO63" s="782"/>
      <c r="DP63" s="782"/>
      <c r="DQ63" s="784"/>
      <c r="DR63" s="785"/>
      <c r="DS63" s="786"/>
      <c r="DT63" s="787"/>
      <c r="DU63" s="788"/>
      <c r="DV63" s="788"/>
      <c r="DW63" s="789"/>
      <c r="DX63" s="786"/>
      <c r="DY63" s="785"/>
      <c r="DZ63" s="790"/>
      <c r="EA63" s="791"/>
      <c r="EB63" s="791"/>
      <c r="EC63" s="784"/>
      <c r="ED63" s="785"/>
      <c r="EE63" s="786"/>
      <c r="EF63" s="787"/>
      <c r="EG63" s="788"/>
      <c r="EH63" s="788"/>
      <c r="EI63" s="789"/>
      <c r="EJ63" s="786"/>
      <c r="EK63" s="785"/>
      <c r="EL63" s="790"/>
      <c r="EM63" s="791"/>
      <c r="EN63" s="791"/>
      <c r="EO63" s="784"/>
      <c r="EP63" s="785"/>
      <c r="EQ63" s="786"/>
      <c r="ER63" s="787"/>
      <c r="ES63" s="788"/>
      <c r="ET63" s="788"/>
      <c r="EU63" s="789"/>
      <c r="EV63" s="786"/>
      <c r="EW63" s="785"/>
      <c r="EX63" s="790"/>
      <c r="EY63" s="791"/>
      <c r="EZ63" s="791"/>
      <c r="FA63" s="784"/>
      <c r="FB63" s="785"/>
      <c r="FC63" s="786"/>
      <c r="FD63" s="787"/>
      <c r="FE63" s="788"/>
      <c r="FF63" s="788"/>
      <c r="FG63" s="789"/>
      <c r="FH63" s="786"/>
      <c r="FI63" s="785"/>
      <c r="FJ63" s="790"/>
      <c r="FK63" s="791"/>
      <c r="FL63" s="791"/>
      <c r="FM63" s="784"/>
      <c r="FN63" s="785"/>
      <c r="FO63" s="786"/>
      <c r="FP63" s="787"/>
      <c r="FQ63" s="788"/>
      <c r="FR63" s="788"/>
      <c r="FS63" s="776"/>
      <c r="FT63" s="777"/>
      <c r="FU63" s="781"/>
      <c r="FV63" s="778"/>
      <c r="FW63" s="779"/>
      <c r="FX63" s="779"/>
      <c r="FY63" s="783"/>
      <c r="FZ63" s="781"/>
      <c r="GA63" s="777"/>
      <c r="GB63" s="780"/>
      <c r="GC63" s="779"/>
      <c r="GD63" s="779"/>
      <c r="GE63" s="776"/>
      <c r="GF63" s="777"/>
      <c r="GG63" s="781"/>
      <c r="GH63" s="778"/>
      <c r="GI63" s="782"/>
      <c r="GJ63" s="782"/>
      <c r="GK63" s="783"/>
      <c r="GL63" s="781"/>
      <c r="GM63" s="777"/>
      <c r="GN63" s="780"/>
      <c r="GO63" s="779"/>
      <c r="GP63" s="779"/>
      <c r="GQ63" s="776"/>
      <c r="GR63" s="777"/>
      <c r="GS63" s="781"/>
      <c r="GT63" s="778"/>
      <c r="GU63" s="782"/>
      <c r="GV63" s="782"/>
      <c r="GW63" s="783"/>
      <c r="GX63" s="781"/>
      <c r="GY63" s="777"/>
      <c r="GZ63" s="780"/>
      <c r="HA63" s="779"/>
      <c r="HB63" s="779"/>
      <c r="HC63" s="776"/>
      <c r="HD63" s="777"/>
      <c r="HE63" s="781"/>
      <c r="HF63" s="778"/>
      <c r="HG63" s="782"/>
      <c r="HH63" s="782"/>
      <c r="HI63" s="783"/>
      <c r="HJ63" s="781"/>
      <c r="HK63" s="777"/>
      <c r="HL63" s="780"/>
      <c r="HM63" s="779"/>
      <c r="HN63" s="779"/>
      <c r="HO63" s="776"/>
      <c r="HP63" s="777"/>
      <c r="HQ63" s="781"/>
      <c r="HR63" s="778"/>
      <c r="HS63" s="782"/>
      <c r="HT63" s="782"/>
      <c r="HU63" s="783"/>
      <c r="HV63" s="781"/>
      <c r="HW63" s="777"/>
      <c r="HX63" s="780"/>
      <c r="HY63" s="779"/>
      <c r="HZ63" s="779"/>
      <c r="IA63" s="776"/>
      <c r="IB63" s="777"/>
      <c r="IC63" s="781"/>
      <c r="ID63" s="778"/>
      <c r="IE63" s="779"/>
      <c r="IF63" s="779"/>
      <c r="IG63" s="783"/>
      <c r="IH63" s="781"/>
      <c r="II63" s="777"/>
      <c r="IJ63" s="780"/>
      <c r="IK63" s="779"/>
      <c r="IL63" s="779"/>
      <c r="IM63" s="776"/>
      <c r="IN63" s="777"/>
      <c r="IO63" s="781"/>
      <c r="IP63" s="778"/>
      <c r="IQ63" s="779"/>
      <c r="IR63" s="779"/>
      <c r="IS63" s="783"/>
      <c r="IT63" s="781"/>
      <c r="IU63" s="777"/>
      <c r="IV63" s="780"/>
      <c r="IW63" s="779"/>
      <c r="IX63" s="779"/>
      <c r="IY63" s="776"/>
      <c r="IZ63" s="777"/>
      <c r="JA63" s="781"/>
      <c r="JB63" s="778"/>
      <c r="JC63" s="779"/>
      <c r="JD63" s="779"/>
      <c r="JE63" s="783"/>
      <c r="JF63" s="781"/>
      <c r="JG63" s="777"/>
      <c r="JH63" s="780"/>
      <c r="JI63" s="779"/>
      <c r="JJ63" s="779"/>
      <c r="JK63" s="776"/>
      <c r="JL63" s="777"/>
      <c r="JM63" s="781"/>
      <c r="JN63" s="778"/>
      <c r="JO63" s="782"/>
      <c r="JP63" s="782"/>
      <c r="JQ63" s="783"/>
      <c r="JR63" s="781"/>
      <c r="JS63" s="777"/>
      <c r="JT63" s="780"/>
      <c r="JU63" s="779"/>
      <c r="JV63" s="779"/>
      <c r="JW63" s="776"/>
      <c r="JX63" s="777"/>
      <c r="JY63" s="777"/>
      <c r="JZ63" s="780"/>
      <c r="KA63" s="782"/>
      <c r="KB63" s="782"/>
      <c r="KC63" s="776"/>
      <c r="KD63" s="777"/>
      <c r="KE63" s="777"/>
      <c r="KF63" s="780"/>
      <c r="KG63" s="782"/>
      <c r="KH63" s="782"/>
      <c r="KI63" s="776"/>
      <c r="KJ63" s="777"/>
      <c r="KK63" s="777"/>
      <c r="KL63" s="780"/>
      <c r="KM63" s="782"/>
      <c r="KN63" s="782"/>
      <c r="KO63" s="776"/>
      <c r="KP63" s="777"/>
      <c r="KQ63" s="777"/>
      <c r="KR63" s="780"/>
      <c r="KS63" s="779"/>
      <c r="KT63" s="779"/>
      <c r="KU63" s="776"/>
      <c r="KV63" s="777"/>
      <c r="KW63" s="777"/>
      <c r="KX63" s="780"/>
      <c r="KY63" s="782"/>
      <c r="KZ63" s="782"/>
      <c r="LA63" s="776"/>
      <c r="LB63" s="777"/>
      <c r="LC63" s="777"/>
      <c r="LD63" s="780"/>
      <c r="LE63" s="779"/>
      <c r="LF63" s="779"/>
      <c r="LG63" s="776"/>
      <c r="LH63" s="777"/>
      <c r="LI63" s="777"/>
      <c r="LJ63" s="780"/>
      <c r="LK63" s="779"/>
      <c r="LL63" s="779"/>
      <c r="LM63" s="776"/>
      <c r="LN63" s="777"/>
      <c r="LO63" s="777"/>
      <c r="LP63" s="780"/>
      <c r="LQ63" s="782"/>
      <c r="LR63" s="782"/>
      <c r="LS63" s="776"/>
      <c r="LT63" s="777"/>
      <c r="LU63" s="777"/>
      <c r="LV63" s="780"/>
      <c r="LW63" s="779"/>
      <c r="LX63" s="779"/>
      <c r="LY63" s="776"/>
      <c r="LZ63" s="777"/>
      <c r="MA63" s="777"/>
      <c r="MB63" s="780"/>
      <c r="MC63" s="782"/>
      <c r="MD63" s="782"/>
      <c r="ME63" s="776"/>
      <c r="MF63" s="777"/>
      <c r="MG63" s="777"/>
      <c r="MH63" s="780"/>
      <c r="MI63" s="782"/>
      <c r="MJ63" s="782"/>
      <c r="MK63" s="776"/>
      <c r="ML63" s="777"/>
      <c r="MM63" s="777"/>
      <c r="MN63" s="780"/>
      <c r="MO63" s="782"/>
      <c r="MP63" s="782"/>
      <c r="MQ63" s="776"/>
      <c r="MR63" s="777"/>
      <c r="MS63" s="777"/>
      <c r="MT63" s="780"/>
      <c r="MU63" s="779"/>
      <c r="MV63" s="779"/>
      <c r="MW63" s="776"/>
      <c r="MX63" s="777"/>
      <c r="MY63" s="777"/>
      <c r="MZ63" s="780"/>
      <c r="NA63" s="779"/>
      <c r="NB63" s="779"/>
      <c r="NC63" s="776"/>
      <c r="ND63" s="777"/>
      <c r="NE63" s="777"/>
      <c r="NF63" s="780"/>
      <c r="NG63" s="779"/>
      <c r="NH63" s="779"/>
      <c r="NI63" s="776"/>
      <c r="NJ63" s="777"/>
      <c r="NK63" s="777"/>
      <c r="NL63" s="780"/>
      <c r="NM63" s="782"/>
      <c r="NN63" s="782"/>
      <c r="NO63" s="776"/>
      <c r="NP63" s="777"/>
      <c r="NQ63" s="777"/>
      <c r="NR63" s="780"/>
      <c r="NS63" s="776"/>
      <c r="NT63" s="777"/>
      <c r="NU63" s="777"/>
      <c r="NV63" s="780"/>
      <c r="NW63" s="776"/>
      <c r="NX63" s="777"/>
      <c r="NY63" s="777">
        <v>0.9</v>
      </c>
      <c r="NZ63" s="792"/>
      <c r="OA63" s="776"/>
      <c r="OB63" s="777"/>
      <c r="OC63" s="777"/>
      <c r="OD63" s="780"/>
      <c r="OE63" s="776"/>
      <c r="OF63" s="777"/>
      <c r="OG63" s="777"/>
      <c r="OH63" s="780"/>
      <c r="OI63" s="776"/>
      <c r="OJ63" s="777"/>
      <c r="OK63" s="777"/>
      <c r="OL63" s="780"/>
      <c r="OM63" s="776"/>
      <c r="ON63" s="777"/>
      <c r="OO63" s="777"/>
      <c r="OP63" s="780"/>
      <c r="OQ63" s="776"/>
      <c r="OR63" s="777"/>
      <c r="OS63" s="777"/>
      <c r="OT63" s="780"/>
      <c r="OU63" s="776"/>
      <c r="OV63" s="777"/>
      <c r="OW63" s="777"/>
      <c r="OX63" s="780"/>
      <c r="OY63" s="776"/>
      <c r="OZ63" s="777"/>
      <c r="PA63" s="777"/>
      <c r="PB63" s="780"/>
      <c r="PC63" s="776"/>
      <c r="PD63" s="777"/>
      <c r="PE63" s="777"/>
      <c r="PF63" s="780"/>
    </row>
    <row r="64" spans="1:422" ht="15" hidden="1" customHeight="1" x14ac:dyDescent="0.25">
      <c r="A64" s="769" t="s">
        <v>76</v>
      </c>
      <c r="B64" s="769"/>
      <c r="C64" s="769"/>
      <c r="D64" s="770"/>
      <c r="E64" s="769"/>
      <c r="F64" s="769"/>
      <c r="G64" s="769"/>
      <c r="H64" s="769"/>
      <c r="I64" s="769"/>
      <c r="J64" s="769"/>
      <c r="K64" s="769"/>
      <c r="L64" s="769"/>
      <c r="M64" s="769"/>
      <c r="N64" s="769"/>
      <c r="O64" s="769"/>
      <c r="P64" s="769"/>
      <c r="Q64" s="769"/>
      <c r="R64" s="769"/>
      <c r="S64" s="769"/>
      <c r="T64" s="816"/>
      <c r="U64" s="816"/>
      <c r="V64" s="816"/>
      <c r="W64" s="816"/>
      <c r="X64" s="769"/>
      <c r="Y64" s="769">
        <f>IF(AND(AJ64="",AK64="",AL64="",AN64="",AO64="",OR(AP64="",AP64=Dropdown!$AM$12,AP64=Dropdown!$AM$11)),1,0)</f>
        <v>1</v>
      </c>
      <c r="Z64" s="769">
        <f t="shared" si="3"/>
        <v>0</v>
      </c>
      <c r="AA64" s="769">
        <f t="shared" si="4"/>
        <v>0</v>
      </c>
      <c r="AB64" s="769">
        <f t="shared" si="5"/>
        <v>0</v>
      </c>
      <c r="AC64" s="769"/>
      <c r="AD64" s="772" t="str">
        <f>IF(OR(T64&lt;&gt;"",U64&lt;&gt;""),Dropdown!$A$4,IF(OR(V64&lt;&gt;"",W64&lt;&gt;""),Dropdown!$A$5,Dropdown!$A$3))</f>
        <v>Residential</v>
      </c>
      <c r="AE64" s="773" t="s">
        <v>615</v>
      </c>
      <c r="AF64" s="773"/>
      <c r="AG64" s="773"/>
      <c r="AH64" s="773" t="str">
        <f>IF(AG64&lt;&gt;"",VLOOKUP(AG64,Dropdown!$N$3:$R$62,3,FALSE),IF(AF64&lt;&gt;"",VLOOKUP(AF64,Dropdown!$N$3:$R$62,3,FALSE),IF(AE64&lt;&gt;"",VLOOKUP(AE64,Dropdown!$N$3:$R$62,3,FALSE),"")))</f>
        <v xml:space="preserve"> </v>
      </c>
      <c r="AI64" s="773" t="str">
        <f>IF(AG64&lt;&gt;"",VLOOKUP(AG64,Dropdown!$N$3:$R$62,5,FALSE),IF(AF64&lt;&gt;"",VLOOKUP(AF64,Dropdown!$N$3:$R$62,5,FALSE),IF(AE64&lt;&gt;"",VLOOKUP(AE64,Dropdown!$N$3:$R$62,5,FALSE),"")))</f>
        <v>Diverse</v>
      </c>
      <c r="AJ64" s="773"/>
      <c r="AK64" s="773"/>
      <c r="AL64" s="773"/>
      <c r="AM64" s="773"/>
      <c r="AN64" s="773"/>
      <c r="AO64" s="773"/>
      <c r="AP64" s="773"/>
      <c r="AQ64" s="769" t="s">
        <v>335</v>
      </c>
      <c r="AR64" s="946" t="s">
        <v>930</v>
      </c>
      <c r="AS64" s="774"/>
      <c r="AT64" s="769"/>
      <c r="AU64" s="769"/>
      <c r="AV64" s="775"/>
      <c r="AW64" s="776"/>
      <c r="AX64" s="777"/>
      <c r="AY64" s="777"/>
      <c r="AZ64" s="778"/>
      <c r="BA64" s="779"/>
      <c r="BB64" s="779"/>
      <c r="BC64" s="776"/>
      <c r="BD64" s="777"/>
      <c r="BE64" s="777"/>
      <c r="BF64" s="780"/>
      <c r="BG64" s="779"/>
      <c r="BH64" s="779"/>
      <c r="BI64" s="776"/>
      <c r="BJ64" s="777"/>
      <c r="BK64" s="777"/>
      <c r="BL64" s="780"/>
      <c r="BM64" s="779"/>
      <c r="BN64" s="779"/>
      <c r="BO64" s="776"/>
      <c r="BP64" s="777"/>
      <c r="BQ64" s="777"/>
      <c r="BR64" s="780"/>
      <c r="BS64" s="779"/>
      <c r="BT64" s="779"/>
      <c r="BU64" s="776"/>
      <c r="BV64" s="777"/>
      <c r="BW64" s="777"/>
      <c r="BX64" s="780"/>
      <c r="BY64" s="779"/>
      <c r="BZ64" s="779"/>
      <c r="CA64" s="776"/>
      <c r="CB64" s="777"/>
      <c r="CC64" s="777"/>
      <c r="CD64" s="780"/>
      <c r="CE64" s="779"/>
      <c r="CF64" s="779"/>
      <c r="CG64" s="776"/>
      <c r="CH64" s="777"/>
      <c r="CI64" s="777"/>
      <c r="CJ64" s="780"/>
      <c r="CK64" s="779"/>
      <c r="CL64" s="779"/>
      <c r="CM64" s="776"/>
      <c r="CN64" s="777"/>
      <c r="CO64" s="777"/>
      <c r="CP64" s="780"/>
      <c r="CQ64" s="779"/>
      <c r="CR64" s="779"/>
      <c r="CS64" s="776"/>
      <c r="CT64" s="777"/>
      <c r="CU64" s="777"/>
      <c r="CV64" s="780"/>
      <c r="CW64" s="779"/>
      <c r="CX64" s="779"/>
      <c r="CY64" s="776"/>
      <c r="CZ64" s="777"/>
      <c r="DA64" s="781"/>
      <c r="DB64" s="778"/>
      <c r="DC64" s="782"/>
      <c r="DD64" s="782"/>
      <c r="DE64" s="783"/>
      <c r="DF64" s="781"/>
      <c r="DG64" s="777"/>
      <c r="DH64" s="780"/>
      <c r="DI64" s="779"/>
      <c r="DJ64" s="779"/>
      <c r="DK64" s="776"/>
      <c r="DL64" s="777"/>
      <c r="DM64" s="781"/>
      <c r="DN64" s="778"/>
      <c r="DO64" s="782"/>
      <c r="DP64" s="782"/>
      <c r="DQ64" s="784"/>
      <c r="DR64" s="785"/>
      <c r="DS64" s="786"/>
      <c r="DT64" s="787"/>
      <c r="DU64" s="788"/>
      <c r="DV64" s="788"/>
      <c r="DW64" s="789"/>
      <c r="DX64" s="786"/>
      <c r="DY64" s="785"/>
      <c r="DZ64" s="790"/>
      <c r="EA64" s="791"/>
      <c r="EB64" s="791"/>
      <c r="EC64" s="784"/>
      <c r="ED64" s="785"/>
      <c r="EE64" s="786"/>
      <c r="EF64" s="787"/>
      <c r="EG64" s="788"/>
      <c r="EH64" s="788"/>
      <c r="EI64" s="789"/>
      <c r="EJ64" s="786"/>
      <c r="EK64" s="785"/>
      <c r="EL64" s="790"/>
      <c r="EM64" s="791"/>
      <c r="EN64" s="791"/>
      <c r="EO64" s="784"/>
      <c r="EP64" s="785"/>
      <c r="EQ64" s="786"/>
      <c r="ER64" s="787"/>
      <c r="ES64" s="788"/>
      <c r="ET64" s="788"/>
      <c r="EU64" s="789"/>
      <c r="EV64" s="786"/>
      <c r="EW64" s="785"/>
      <c r="EX64" s="790"/>
      <c r="EY64" s="791"/>
      <c r="EZ64" s="791"/>
      <c r="FA64" s="784"/>
      <c r="FB64" s="785"/>
      <c r="FC64" s="786"/>
      <c r="FD64" s="787"/>
      <c r="FE64" s="788"/>
      <c r="FF64" s="788"/>
      <c r="FG64" s="789"/>
      <c r="FH64" s="786"/>
      <c r="FI64" s="785"/>
      <c r="FJ64" s="790"/>
      <c r="FK64" s="791"/>
      <c r="FL64" s="791"/>
      <c r="FM64" s="784"/>
      <c r="FN64" s="785"/>
      <c r="FO64" s="786"/>
      <c r="FP64" s="787"/>
      <c r="FQ64" s="788"/>
      <c r="FR64" s="788"/>
      <c r="FS64" s="776"/>
      <c r="FT64" s="777"/>
      <c r="FU64" s="781"/>
      <c r="FV64" s="778"/>
      <c r="FW64" s="779"/>
      <c r="FX64" s="779"/>
      <c r="FY64" s="783"/>
      <c r="FZ64" s="781"/>
      <c r="GA64" s="777"/>
      <c r="GB64" s="780"/>
      <c r="GC64" s="779"/>
      <c r="GD64" s="779"/>
      <c r="GE64" s="776"/>
      <c r="GF64" s="777"/>
      <c r="GG64" s="781"/>
      <c r="GH64" s="778"/>
      <c r="GI64" s="782"/>
      <c r="GJ64" s="782"/>
      <c r="GK64" s="783"/>
      <c r="GL64" s="781"/>
      <c r="GM64" s="777"/>
      <c r="GN64" s="780"/>
      <c r="GO64" s="779"/>
      <c r="GP64" s="779"/>
      <c r="GQ64" s="776"/>
      <c r="GR64" s="777"/>
      <c r="GS64" s="781"/>
      <c r="GT64" s="778"/>
      <c r="GU64" s="782"/>
      <c r="GV64" s="782"/>
      <c r="GW64" s="783"/>
      <c r="GX64" s="781"/>
      <c r="GY64" s="777"/>
      <c r="GZ64" s="780"/>
      <c r="HA64" s="779"/>
      <c r="HB64" s="779"/>
      <c r="HC64" s="776"/>
      <c r="HD64" s="777"/>
      <c r="HE64" s="781"/>
      <c r="HF64" s="778"/>
      <c r="HG64" s="782"/>
      <c r="HH64" s="782"/>
      <c r="HI64" s="783"/>
      <c r="HJ64" s="781"/>
      <c r="HK64" s="777"/>
      <c r="HL64" s="780"/>
      <c r="HM64" s="779"/>
      <c r="HN64" s="779"/>
      <c r="HO64" s="776"/>
      <c r="HP64" s="777"/>
      <c r="HQ64" s="781"/>
      <c r="HR64" s="778"/>
      <c r="HS64" s="782"/>
      <c r="HT64" s="782"/>
      <c r="HU64" s="783"/>
      <c r="HV64" s="781"/>
      <c r="HW64" s="777"/>
      <c r="HX64" s="780"/>
      <c r="HY64" s="779"/>
      <c r="HZ64" s="779"/>
      <c r="IA64" s="776"/>
      <c r="IB64" s="777"/>
      <c r="IC64" s="781"/>
      <c r="ID64" s="778"/>
      <c r="IE64" s="779"/>
      <c r="IF64" s="779"/>
      <c r="IG64" s="783"/>
      <c r="IH64" s="781"/>
      <c r="II64" s="777"/>
      <c r="IJ64" s="780"/>
      <c r="IK64" s="779"/>
      <c r="IL64" s="779"/>
      <c r="IM64" s="776"/>
      <c r="IN64" s="777"/>
      <c r="IO64" s="781"/>
      <c r="IP64" s="778"/>
      <c r="IQ64" s="779"/>
      <c r="IR64" s="779"/>
      <c r="IS64" s="783"/>
      <c r="IT64" s="781"/>
      <c r="IU64" s="777"/>
      <c r="IV64" s="780"/>
      <c r="IW64" s="779"/>
      <c r="IX64" s="779"/>
      <c r="IY64" s="776"/>
      <c r="IZ64" s="777"/>
      <c r="JA64" s="781"/>
      <c r="JB64" s="778"/>
      <c r="JC64" s="779"/>
      <c r="JD64" s="779"/>
      <c r="JE64" s="783"/>
      <c r="JF64" s="781"/>
      <c r="JG64" s="777"/>
      <c r="JH64" s="780"/>
      <c r="JI64" s="779"/>
      <c r="JJ64" s="779"/>
      <c r="JK64" s="776"/>
      <c r="JL64" s="777"/>
      <c r="JM64" s="781"/>
      <c r="JN64" s="778"/>
      <c r="JO64" s="782"/>
      <c r="JP64" s="782"/>
      <c r="JQ64" s="783"/>
      <c r="JR64" s="781"/>
      <c r="JS64" s="777"/>
      <c r="JT64" s="780"/>
      <c r="JU64" s="779"/>
      <c r="JV64" s="779"/>
      <c r="JW64" s="776"/>
      <c r="JX64" s="777"/>
      <c r="JY64" s="777"/>
      <c r="JZ64" s="780"/>
      <c r="KA64" s="782"/>
      <c r="KB64" s="782"/>
      <c r="KC64" s="776"/>
      <c r="KD64" s="777"/>
      <c r="KE64" s="777"/>
      <c r="KF64" s="780"/>
      <c r="KG64" s="782"/>
      <c r="KH64" s="782"/>
      <c r="KI64" s="776"/>
      <c r="KJ64" s="777"/>
      <c r="KK64" s="777"/>
      <c r="KL64" s="780"/>
      <c r="KM64" s="782"/>
      <c r="KN64" s="782"/>
      <c r="KO64" s="776"/>
      <c r="KP64" s="777"/>
      <c r="KQ64" s="777"/>
      <c r="KR64" s="780"/>
      <c r="KS64" s="779"/>
      <c r="KT64" s="779"/>
      <c r="KU64" s="776"/>
      <c r="KV64" s="777"/>
      <c r="KW64" s="777"/>
      <c r="KX64" s="780"/>
      <c r="KY64" s="782"/>
      <c r="KZ64" s="782"/>
      <c r="LA64" s="776"/>
      <c r="LB64" s="777"/>
      <c r="LC64" s="777"/>
      <c r="LD64" s="780"/>
      <c r="LE64" s="779"/>
      <c r="LF64" s="779"/>
      <c r="LG64" s="776"/>
      <c r="LH64" s="777"/>
      <c r="LI64" s="777"/>
      <c r="LJ64" s="780"/>
      <c r="LK64" s="779"/>
      <c r="LL64" s="779"/>
      <c r="LM64" s="776"/>
      <c r="LN64" s="777"/>
      <c r="LO64" s="777"/>
      <c r="LP64" s="780"/>
      <c r="LQ64" s="782"/>
      <c r="LR64" s="782"/>
      <c r="LS64" s="776"/>
      <c r="LT64" s="777"/>
      <c r="LU64" s="777"/>
      <c r="LV64" s="780"/>
      <c r="LW64" s="779"/>
      <c r="LX64" s="779"/>
      <c r="LY64" s="776"/>
      <c r="LZ64" s="777"/>
      <c r="MA64" s="777"/>
      <c r="MB64" s="780"/>
      <c r="MC64" s="782"/>
      <c r="MD64" s="782"/>
      <c r="ME64" s="776"/>
      <c r="MF64" s="777"/>
      <c r="MG64" s="777"/>
      <c r="MH64" s="780"/>
      <c r="MI64" s="782"/>
      <c r="MJ64" s="782"/>
      <c r="MK64" s="776"/>
      <c r="ML64" s="777"/>
      <c r="MM64" s="777"/>
      <c r="MN64" s="780"/>
      <c r="MO64" s="782"/>
      <c r="MP64" s="782"/>
      <c r="MQ64" s="776"/>
      <c r="MR64" s="777"/>
      <c r="MS64" s="777"/>
      <c r="MT64" s="780"/>
      <c r="MU64" s="779"/>
      <c r="MV64" s="779"/>
      <c r="MW64" s="776"/>
      <c r="MX64" s="777"/>
      <c r="MY64" s="777"/>
      <c r="MZ64" s="780"/>
      <c r="NA64" s="779"/>
      <c r="NB64" s="779"/>
      <c r="NC64" s="776"/>
      <c r="ND64" s="777"/>
      <c r="NE64" s="777"/>
      <c r="NF64" s="780"/>
      <c r="NG64" s="779"/>
      <c r="NH64" s="779"/>
      <c r="NI64" s="776"/>
      <c r="NJ64" s="777"/>
      <c r="NK64" s="777"/>
      <c r="NL64" s="780"/>
      <c r="NM64" s="782"/>
      <c r="NN64" s="782"/>
      <c r="NO64" s="776"/>
      <c r="NP64" s="777"/>
      <c r="NQ64" s="777"/>
      <c r="NR64" s="780"/>
      <c r="NS64" s="776"/>
      <c r="NT64" s="777"/>
      <c r="NU64" s="777"/>
      <c r="NV64" s="780"/>
      <c r="NW64" s="776"/>
      <c r="NX64" s="777"/>
      <c r="NY64" s="777">
        <f>0.9+9.9+12.8</f>
        <v>23.6</v>
      </c>
      <c r="NZ64" s="792"/>
      <c r="OA64" s="776"/>
      <c r="OB64" s="777"/>
      <c r="OC64" s="777"/>
      <c r="OD64" s="780"/>
      <c r="OE64" s="776"/>
      <c r="OF64" s="777"/>
      <c r="OG64" s="777"/>
      <c r="OH64" s="780"/>
      <c r="OI64" s="776"/>
      <c r="OJ64" s="777"/>
      <c r="OK64" s="777"/>
      <c r="OL64" s="780"/>
      <c r="OM64" s="776"/>
      <c r="ON64" s="777"/>
      <c r="OO64" s="777"/>
      <c r="OP64" s="780"/>
      <c r="OQ64" s="776"/>
      <c r="OR64" s="777"/>
      <c r="OS64" s="777"/>
      <c r="OT64" s="780"/>
      <c r="OU64" s="776"/>
      <c r="OV64" s="777"/>
      <c r="OW64" s="777"/>
      <c r="OX64" s="780"/>
      <c r="OY64" s="776"/>
      <c r="OZ64" s="777"/>
      <c r="PA64" s="777"/>
      <c r="PB64" s="780"/>
      <c r="PC64" s="776"/>
      <c r="PD64" s="777"/>
      <c r="PE64" s="777"/>
      <c r="PF64" s="780"/>
    </row>
    <row r="65" spans="1:422" ht="15" hidden="1" customHeight="1" x14ac:dyDescent="0.25">
      <c r="A65" s="769" t="s">
        <v>358</v>
      </c>
      <c r="B65" s="769" t="s">
        <v>18</v>
      </c>
      <c r="C65" s="769"/>
      <c r="D65" s="770"/>
      <c r="E65" s="769"/>
      <c r="F65" s="769"/>
      <c r="G65" s="769"/>
      <c r="H65" s="769"/>
      <c r="I65" s="769"/>
      <c r="J65" s="769"/>
      <c r="K65" s="769"/>
      <c r="L65" s="769"/>
      <c r="M65" s="769"/>
      <c r="N65" s="769"/>
      <c r="O65" s="769"/>
      <c r="P65" s="769"/>
      <c r="Q65" s="769"/>
      <c r="R65" s="769"/>
      <c r="S65" s="769"/>
      <c r="T65" s="816"/>
      <c r="U65" s="816"/>
      <c r="V65" s="816"/>
      <c r="W65" s="816"/>
      <c r="X65" s="769">
        <v>1</v>
      </c>
      <c r="Y65" s="769">
        <f>IF(AND(AJ65="",AK65="",AL65="",AN65="",AO65="",OR(AP65="",AP65=Dropdown!$AM$12,AP65=Dropdown!$AM$11)),1,0)</f>
        <v>1</v>
      </c>
      <c r="Z65" s="769">
        <f t="shared" si="3"/>
        <v>1</v>
      </c>
      <c r="AA65" s="769">
        <f t="shared" si="4"/>
        <v>0</v>
      </c>
      <c r="AB65" s="769">
        <f t="shared" si="5"/>
        <v>0</v>
      </c>
      <c r="AC65" s="769"/>
      <c r="AD65" s="772" t="str">
        <f>IF(OR(T65&lt;&gt;"",U65&lt;&gt;""),Dropdown!$A$4,IF(OR(V65&lt;&gt;"",W65&lt;&gt;""),Dropdown!$A$5,Dropdown!$A$3))</f>
        <v>Residential</v>
      </c>
      <c r="AE65" s="773"/>
      <c r="AF65" s="773" t="s">
        <v>18</v>
      </c>
      <c r="AG65" s="773"/>
      <c r="AH65" s="773" t="str">
        <f>IF(AG65&lt;&gt;"",VLOOKUP(AG65,Dropdown!$N$3:$R$62,3,FALSE),IF(AF65&lt;&gt;"",VLOOKUP(AF65,Dropdown!$N$3:$R$62,3,FALSE),IF(AE65&lt;&gt;"",VLOOKUP(AE65,Dropdown!$N$3:$R$62,3,FALSE),"")))</f>
        <v>LMI</v>
      </c>
      <c r="AI65" s="773" t="str">
        <f>IF(AG65&lt;&gt;"",VLOOKUP(AG65,Dropdown!$N$3:$R$62,5,FALSE),IF(AF65&lt;&gt;"",VLOOKUP(AF65,Dropdown!$N$3:$R$62,5,FALSE),IF(AE65&lt;&gt;"",VLOOKUP(AE65,Dropdown!$N$3:$R$62,5,FALSE),"")))</f>
        <v>Diverse</v>
      </c>
      <c r="AJ65" s="773"/>
      <c r="AK65" s="773"/>
      <c r="AL65" s="773"/>
      <c r="AM65" s="773"/>
      <c r="AN65" s="773"/>
      <c r="AO65" s="773"/>
      <c r="AP65" s="773"/>
      <c r="AQ65" s="769" t="s">
        <v>359</v>
      </c>
      <c r="AR65" s="946" t="s">
        <v>930</v>
      </c>
      <c r="AS65" s="774"/>
      <c r="AT65" s="769"/>
      <c r="AU65" s="769"/>
      <c r="AV65" s="775"/>
      <c r="AW65" s="776"/>
      <c r="AX65" s="777"/>
      <c r="AY65" s="777"/>
      <c r="AZ65" s="778"/>
      <c r="BA65" s="779"/>
      <c r="BB65" s="779"/>
      <c r="BC65" s="776"/>
      <c r="BD65" s="777"/>
      <c r="BE65" s="777"/>
      <c r="BF65" s="780"/>
      <c r="BG65" s="779"/>
      <c r="BH65" s="779"/>
      <c r="BI65" s="776"/>
      <c r="BJ65" s="777"/>
      <c r="BK65" s="794">
        <v>0.8</v>
      </c>
      <c r="BL65" s="780"/>
      <c r="BM65" s="779"/>
      <c r="BN65" s="779"/>
      <c r="BO65" s="776"/>
      <c r="BP65" s="777"/>
      <c r="BQ65" s="777"/>
      <c r="BR65" s="780"/>
      <c r="BS65" s="779"/>
      <c r="BT65" s="779"/>
      <c r="BU65" s="776"/>
      <c r="BV65" s="777"/>
      <c r="BW65" s="777"/>
      <c r="BX65" s="780"/>
      <c r="BY65" s="779"/>
      <c r="BZ65" s="779"/>
      <c r="CA65" s="776"/>
      <c r="CB65" s="777"/>
      <c r="CC65" s="777"/>
      <c r="CD65" s="780"/>
      <c r="CE65" s="779"/>
      <c r="CF65" s="779"/>
      <c r="CG65" s="776"/>
      <c r="CH65" s="777"/>
      <c r="CI65" s="777"/>
      <c r="CJ65" s="780"/>
      <c r="CK65" s="779"/>
      <c r="CL65" s="779"/>
      <c r="CM65" s="776"/>
      <c r="CN65" s="777"/>
      <c r="CO65" s="777"/>
      <c r="CP65" s="780"/>
      <c r="CQ65" s="779"/>
      <c r="CR65" s="779"/>
      <c r="CS65" s="776"/>
      <c r="CT65" s="777"/>
      <c r="CU65" s="777"/>
      <c r="CV65" s="780"/>
      <c r="CW65" s="779"/>
      <c r="CX65" s="779"/>
      <c r="CY65" s="776"/>
      <c r="CZ65" s="777"/>
      <c r="DA65" s="781"/>
      <c r="DB65" s="778"/>
      <c r="DC65" s="782"/>
      <c r="DD65" s="782"/>
      <c r="DE65" s="783"/>
      <c r="DF65" s="781"/>
      <c r="DG65" s="777"/>
      <c r="DH65" s="780"/>
      <c r="DI65" s="779"/>
      <c r="DJ65" s="779"/>
      <c r="DK65" s="776"/>
      <c r="DL65" s="777"/>
      <c r="DM65" s="781"/>
      <c r="DN65" s="778"/>
      <c r="DO65" s="782"/>
      <c r="DP65" s="782"/>
      <c r="DQ65" s="784"/>
      <c r="DR65" s="785"/>
      <c r="DS65" s="786"/>
      <c r="DT65" s="787"/>
      <c r="DU65" s="788"/>
      <c r="DV65" s="788"/>
      <c r="DW65" s="789"/>
      <c r="DX65" s="786"/>
      <c r="DY65" s="785"/>
      <c r="DZ65" s="790"/>
      <c r="EA65" s="791"/>
      <c r="EB65" s="791"/>
      <c r="EC65" s="784"/>
      <c r="ED65" s="785"/>
      <c r="EE65" s="786"/>
      <c r="EF65" s="787"/>
      <c r="EG65" s="788"/>
      <c r="EH65" s="788"/>
      <c r="EI65" s="789"/>
      <c r="EJ65" s="786"/>
      <c r="EK65" s="785"/>
      <c r="EL65" s="790"/>
      <c r="EM65" s="791"/>
      <c r="EN65" s="791"/>
      <c r="EO65" s="784"/>
      <c r="EP65" s="785"/>
      <c r="EQ65" s="786"/>
      <c r="ER65" s="787"/>
      <c r="ES65" s="788"/>
      <c r="ET65" s="788"/>
      <c r="EU65" s="789"/>
      <c r="EV65" s="786"/>
      <c r="EW65" s="785"/>
      <c r="EX65" s="790"/>
      <c r="EY65" s="791"/>
      <c r="EZ65" s="791"/>
      <c r="FA65" s="784"/>
      <c r="FB65" s="785"/>
      <c r="FC65" s="786"/>
      <c r="FD65" s="787"/>
      <c r="FE65" s="788"/>
      <c r="FF65" s="788"/>
      <c r="FG65" s="789"/>
      <c r="FH65" s="786"/>
      <c r="FI65" s="785"/>
      <c r="FJ65" s="790"/>
      <c r="FK65" s="791"/>
      <c r="FL65" s="791"/>
      <c r="FM65" s="784"/>
      <c r="FN65" s="785"/>
      <c r="FO65" s="786"/>
      <c r="FP65" s="787"/>
      <c r="FQ65" s="788"/>
      <c r="FR65" s="788"/>
      <c r="FS65" s="776"/>
      <c r="FT65" s="777"/>
      <c r="FU65" s="781"/>
      <c r="FV65" s="778"/>
      <c r="FW65" s="779"/>
      <c r="FX65" s="779"/>
      <c r="FY65" s="783"/>
      <c r="FZ65" s="781"/>
      <c r="GA65" s="777"/>
      <c r="GB65" s="780"/>
      <c r="GC65" s="779"/>
      <c r="GD65" s="779"/>
      <c r="GE65" s="776"/>
      <c r="GF65" s="777"/>
      <c r="GG65" s="781"/>
      <c r="GH65" s="778"/>
      <c r="GI65" s="782"/>
      <c r="GJ65" s="782"/>
      <c r="GK65" s="783"/>
      <c r="GL65" s="781"/>
      <c r="GM65" s="777"/>
      <c r="GN65" s="780"/>
      <c r="GO65" s="779"/>
      <c r="GP65" s="779"/>
      <c r="GQ65" s="776"/>
      <c r="GR65" s="777"/>
      <c r="GS65" s="781"/>
      <c r="GT65" s="778"/>
      <c r="GU65" s="782"/>
      <c r="GV65" s="782"/>
      <c r="GW65" s="783"/>
      <c r="GX65" s="781"/>
      <c r="GY65" s="777"/>
      <c r="GZ65" s="780"/>
      <c r="HA65" s="779"/>
      <c r="HB65" s="779"/>
      <c r="HC65" s="776"/>
      <c r="HD65" s="777"/>
      <c r="HE65" s="781"/>
      <c r="HF65" s="778"/>
      <c r="HG65" s="782"/>
      <c r="HH65" s="782"/>
      <c r="HI65" s="783"/>
      <c r="HJ65" s="781"/>
      <c r="HK65" s="777"/>
      <c r="HL65" s="780"/>
      <c r="HM65" s="779"/>
      <c r="HN65" s="779"/>
      <c r="HO65" s="776"/>
      <c r="HP65" s="777"/>
      <c r="HQ65" s="781"/>
      <c r="HR65" s="778"/>
      <c r="HS65" s="782"/>
      <c r="HT65" s="782"/>
      <c r="HU65" s="783"/>
      <c r="HV65" s="781"/>
      <c r="HW65" s="777"/>
      <c r="HX65" s="780"/>
      <c r="HY65" s="779"/>
      <c r="HZ65" s="779"/>
      <c r="IA65" s="776"/>
      <c r="IB65" s="777"/>
      <c r="IC65" s="781"/>
      <c r="ID65" s="778"/>
      <c r="IE65" s="779"/>
      <c r="IF65" s="779"/>
      <c r="IG65" s="783"/>
      <c r="IH65" s="781"/>
      <c r="II65" s="777"/>
      <c r="IJ65" s="780"/>
      <c r="IK65" s="779"/>
      <c r="IL65" s="779"/>
      <c r="IM65" s="776"/>
      <c r="IN65" s="777"/>
      <c r="IO65" s="781"/>
      <c r="IP65" s="778"/>
      <c r="IQ65" s="779"/>
      <c r="IR65" s="779"/>
      <c r="IS65" s="783"/>
      <c r="IT65" s="781"/>
      <c r="IU65" s="777"/>
      <c r="IV65" s="780"/>
      <c r="IW65" s="779"/>
      <c r="IX65" s="779"/>
      <c r="IY65" s="776"/>
      <c r="IZ65" s="777"/>
      <c r="JA65" s="781"/>
      <c r="JB65" s="778"/>
      <c r="JC65" s="779"/>
      <c r="JD65" s="779"/>
      <c r="JE65" s="783"/>
      <c r="JF65" s="781"/>
      <c r="JG65" s="777"/>
      <c r="JH65" s="780"/>
      <c r="JI65" s="779"/>
      <c r="JJ65" s="779"/>
      <c r="JK65" s="776"/>
      <c r="JL65" s="777"/>
      <c r="JM65" s="781"/>
      <c r="JN65" s="778"/>
      <c r="JO65" s="782"/>
      <c r="JP65" s="782"/>
      <c r="JQ65" s="783"/>
      <c r="JR65" s="781"/>
      <c r="JS65" s="777"/>
      <c r="JT65" s="780"/>
      <c r="JU65" s="779"/>
      <c r="JV65" s="779"/>
      <c r="JW65" s="776"/>
      <c r="JX65" s="777"/>
      <c r="JY65" s="777"/>
      <c r="JZ65" s="780"/>
      <c r="KA65" s="782"/>
      <c r="KB65" s="782"/>
      <c r="KC65" s="776"/>
      <c r="KD65" s="777"/>
      <c r="KE65" s="777"/>
      <c r="KF65" s="780"/>
      <c r="KG65" s="782"/>
      <c r="KH65" s="782"/>
      <c r="KI65" s="776"/>
      <c r="KJ65" s="777"/>
      <c r="KK65" s="777"/>
      <c r="KL65" s="780"/>
      <c r="KM65" s="782"/>
      <c r="KN65" s="782"/>
      <c r="KO65" s="776"/>
      <c r="KP65" s="777"/>
      <c r="KQ65" s="777"/>
      <c r="KR65" s="780"/>
      <c r="KS65" s="779"/>
      <c r="KT65" s="779"/>
      <c r="KU65" s="776"/>
      <c r="KV65" s="777"/>
      <c r="KW65" s="777"/>
      <c r="KX65" s="780"/>
      <c r="KY65" s="782"/>
      <c r="KZ65" s="782"/>
      <c r="LA65" s="776"/>
      <c r="LB65" s="777"/>
      <c r="LC65" s="777"/>
      <c r="LD65" s="780"/>
      <c r="LE65" s="779"/>
      <c r="LF65" s="779"/>
      <c r="LG65" s="776"/>
      <c r="LH65" s="777"/>
      <c r="LI65" s="777"/>
      <c r="LJ65" s="780"/>
      <c r="LK65" s="779"/>
      <c r="LL65" s="779"/>
      <c r="LM65" s="776"/>
      <c r="LN65" s="777"/>
      <c r="LO65" s="777"/>
      <c r="LP65" s="780"/>
      <c r="LQ65" s="782"/>
      <c r="LR65" s="782"/>
      <c r="LS65" s="776"/>
      <c r="LT65" s="777"/>
      <c r="LU65" s="777"/>
      <c r="LV65" s="780"/>
      <c r="LW65" s="779"/>
      <c r="LX65" s="779"/>
      <c r="LY65" s="776"/>
      <c r="LZ65" s="777"/>
      <c r="MA65" s="777"/>
      <c r="MB65" s="780"/>
      <c r="MC65" s="782"/>
      <c r="MD65" s="782"/>
      <c r="ME65" s="776"/>
      <c r="MF65" s="777"/>
      <c r="MG65" s="777"/>
      <c r="MH65" s="780"/>
      <c r="MI65" s="782"/>
      <c r="MJ65" s="782"/>
      <c r="MK65" s="776"/>
      <c r="ML65" s="777"/>
      <c r="MM65" s="777"/>
      <c r="MN65" s="780"/>
      <c r="MO65" s="782"/>
      <c r="MP65" s="782"/>
      <c r="MQ65" s="776"/>
      <c r="MR65" s="777"/>
      <c r="MS65" s="777"/>
      <c r="MT65" s="780"/>
      <c r="MU65" s="779"/>
      <c r="MV65" s="779"/>
      <c r="MW65" s="776"/>
      <c r="MX65" s="777"/>
      <c r="MY65" s="777"/>
      <c r="MZ65" s="780"/>
      <c r="NA65" s="779"/>
      <c r="NB65" s="779"/>
      <c r="NC65" s="776"/>
      <c r="ND65" s="777"/>
      <c r="NE65" s="777"/>
      <c r="NF65" s="780"/>
      <c r="NG65" s="779"/>
      <c r="NH65" s="779"/>
      <c r="NI65" s="776"/>
      <c r="NJ65" s="777"/>
      <c r="NK65" s="777"/>
      <c r="NL65" s="780"/>
      <c r="NM65" s="782"/>
      <c r="NN65" s="782"/>
      <c r="NO65" s="776"/>
      <c r="NP65" s="777"/>
      <c r="NQ65" s="777"/>
      <c r="NR65" s="780"/>
      <c r="NS65" s="776"/>
      <c r="NT65" s="777"/>
      <c r="NU65" s="777"/>
      <c r="NV65" s="780"/>
      <c r="NW65" s="776"/>
      <c r="NX65" s="777"/>
      <c r="NY65" s="777"/>
      <c r="NZ65" s="792"/>
      <c r="OA65" s="776"/>
      <c r="OB65" s="777"/>
      <c r="OC65" s="777"/>
      <c r="OD65" s="780"/>
      <c r="OE65" s="776"/>
      <c r="OF65" s="777"/>
      <c r="OG65" s="777"/>
      <c r="OH65" s="780"/>
      <c r="OI65" s="776"/>
      <c r="OJ65" s="777"/>
      <c r="OK65" s="777"/>
      <c r="OL65" s="780"/>
      <c r="OM65" s="776"/>
      <c r="ON65" s="777"/>
      <c r="OO65" s="777"/>
      <c r="OP65" s="780"/>
      <c r="OQ65" s="776"/>
      <c r="OR65" s="777"/>
      <c r="OS65" s="777"/>
      <c r="OT65" s="780"/>
      <c r="OU65" s="776"/>
      <c r="OV65" s="777"/>
      <c r="OW65" s="777"/>
      <c r="OX65" s="780"/>
      <c r="OY65" s="776"/>
      <c r="OZ65" s="777"/>
      <c r="PA65" s="777"/>
      <c r="PB65" s="780"/>
      <c r="PC65" s="776"/>
      <c r="PD65" s="777"/>
      <c r="PE65" s="777"/>
      <c r="PF65" s="780"/>
    </row>
    <row r="66" spans="1:422" ht="15" hidden="1" customHeight="1" x14ac:dyDescent="0.25">
      <c r="A66" s="769" t="s">
        <v>76</v>
      </c>
      <c r="B66" s="769"/>
      <c r="C66" s="769"/>
      <c r="D66" s="770"/>
      <c r="E66" s="769"/>
      <c r="F66" s="769"/>
      <c r="G66" s="769"/>
      <c r="H66" s="769"/>
      <c r="I66" s="769"/>
      <c r="J66" s="769"/>
      <c r="K66" s="769"/>
      <c r="L66" s="769"/>
      <c r="M66" s="769"/>
      <c r="N66" s="769"/>
      <c r="O66" s="769"/>
      <c r="P66" s="769"/>
      <c r="Q66" s="769" t="s">
        <v>326</v>
      </c>
      <c r="R66" s="769"/>
      <c r="S66" s="769"/>
      <c r="T66" s="816"/>
      <c r="U66" s="816"/>
      <c r="V66" s="816"/>
      <c r="W66" s="816"/>
      <c r="X66" s="769"/>
      <c r="Y66" s="769">
        <f>IF(AND(AJ66="",AK66="",AL66="",AN66="",AO66="",OR(AP66="",AP66=Dropdown!$AM$12,AP66=Dropdown!$AM$11)),1,0)</f>
        <v>0</v>
      </c>
      <c r="Z66" s="769">
        <f t="shared" si="3"/>
        <v>0</v>
      </c>
      <c r="AA66" s="769">
        <f t="shared" si="4"/>
        <v>0</v>
      </c>
      <c r="AB66" s="769">
        <f t="shared" si="5"/>
        <v>0</v>
      </c>
      <c r="AC66" s="769"/>
      <c r="AD66" s="772" t="str">
        <f>IF(OR(T66&lt;&gt;"",U66&lt;&gt;""),Dropdown!$A$4,IF(OR(V66&lt;&gt;"",W66&lt;&gt;""),Dropdown!$A$5,Dropdown!$A$3))</f>
        <v>Residential</v>
      </c>
      <c r="AE66" s="773" t="s">
        <v>615</v>
      </c>
      <c r="AF66" s="773"/>
      <c r="AG66" s="773"/>
      <c r="AH66" s="773" t="str">
        <f>IF(AG66&lt;&gt;"",VLOOKUP(AG66,Dropdown!$N$3:$R$62,3,FALSE),IF(AF66&lt;&gt;"",VLOOKUP(AF66,Dropdown!$N$3:$R$62,3,FALSE),IF(AE66&lt;&gt;"",VLOOKUP(AE66,Dropdown!$N$3:$R$62,3,FALSE),"")))</f>
        <v xml:space="preserve"> </v>
      </c>
      <c r="AI66" s="773" t="str">
        <f>IF(AG66&lt;&gt;"",VLOOKUP(AG66,Dropdown!$N$3:$R$62,5,FALSE),IF(AF66&lt;&gt;"",VLOOKUP(AF66,Dropdown!$N$3:$R$62,5,FALSE),IF(AE66&lt;&gt;"",VLOOKUP(AE66,Dropdown!$N$3:$R$62,5,FALSE),"")))</f>
        <v>Diverse</v>
      </c>
      <c r="AJ66" s="773"/>
      <c r="AK66" s="773"/>
      <c r="AL66" s="773"/>
      <c r="AM66" s="773"/>
      <c r="AN66" s="773"/>
      <c r="AO66" s="773"/>
      <c r="AP66" s="773" t="s">
        <v>547</v>
      </c>
      <c r="AQ66" s="769"/>
      <c r="AR66" s="10" t="s">
        <v>930</v>
      </c>
      <c r="AS66" s="774"/>
      <c r="AT66" s="769"/>
      <c r="AU66" s="769"/>
      <c r="AV66" s="775"/>
      <c r="AW66" s="776"/>
      <c r="AX66" s="777"/>
      <c r="AY66" s="777"/>
      <c r="AZ66" s="803"/>
      <c r="BA66" s="804"/>
      <c r="BB66" s="804"/>
      <c r="BC66" s="776"/>
      <c r="BD66" s="777"/>
      <c r="BE66" s="777"/>
      <c r="BF66" s="780"/>
      <c r="BG66" s="779"/>
      <c r="BH66" s="779"/>
      <c r="BI66" s="776"/>
      <c r="BJ66" s="777"/>
      <c r="BK66" s="777"/>
      <c r="BL66" s="780"/>
      <c r="BM66" s="779"/>
      <c r="BN66" s="779"/>
      <c r="BO66" s="776"/>
      <c r="BP66" s="777"/>
      <c r="BQ66" s="777"/>
      <c r="BR66" s="780"/>
      <c r="BS66" s="779"/>
      <c r="BT66" s="779"/>
      <c r="BU66" s="776"/>
      <c r="BV66" s="777"/>
      <c r="BW66" s="777"/>
      <c r="BX66" s="780"/>
      <c r="BY66" s="779"/>
      <c r="BZ66" s="779"/>
      <c r="CA66" s="776"/>
      <c r="CB66" s="777"/>
      <c r="CC66" s="777"/>
      <c r="CD66" s="780"/>
      <c r="CE66" s="779"/>
      <c r="CF66" s="779"/>
      <c r="CG66" s="776"/>
      <c r="CH66" s="777"/>
      <c r="CI66" s="777"/>
      <c r="CJ66" s="780"/>
      <c r="CK66" s="779"/>
      <c r="CL66" s="779"/>
      <c r="CM66" s="776"/>
      <c r="CN66" s="777"/>
      <c r="CO66" s="777"/>
      <c r="CP66" s="780"/>
      <c r="CQ66" s="779"/>
      <c r="CR66" s="779"/>
      <c r="CS66" s="776"/>
      <c r="CT66" s="777"/>
      <c r="CU66" s="777"/>
      <c r="CV66" s="780"/>
      <c r="CW66" s="779"/>
      <c r="CX66" s="779"/>
      <c r="CY66" s="776"/>
      <c r="CZ66" s="777"/>
      <c r="DA66" s="781"/>
      <c r="DB66" s="778"/>
      <c r="DC66" s="782"/>
      <c r="DD66" s="782"/>
      <c r="DE66" s="783"/>
      <c r="DF66" s="781"/>
      <c r="DG66" s="777"/>
      <c r="DH66" s="780"/>
      <c r="DI66" s="779"/>
      <c r="DJ66" s="779"/>
      <c r="DK66" s="776"/>
      <c r="DL66" s="777"/>
      <c r="DM66" s="781"/>
      <c r="DN66" s="778"/>
      <c r="DO66" s="782"/>
      <c r="DP66" s="782"/>
      <c r="DQ66" s="784"/>
      <c r="DR66" s="785"/>
      <c r="DS66" s="786"/>
      <c r="DT66" s="787"/>
      <c r="DU66" s="788"/>
      <c r="DV66" s="788"/>
      <c r="DW66" s="789"/>
      <c r="DX66" s="786"/>
      <c r="DY66" s="785"/>
      <c r="DZ66" s="790"/>
      <c r="EA66" s="791"/>
      <c r="EB66" s="791"/>
      <c r="EC66" s="784"/>
      <c r="ED66" s="785"/>
      <c r="EE66" s="786"/>
      <c r="EF66" s="787"/>
      <c r="EG66" s="788"/>
      <c r="EH66" s="788"/>
      <c r="EI66" s="789"/>
      <c r="EJ66" s="786"/>
      <c r="EK66" s="785"/>
      <c r="EL66" s="790"/>
      <c r="EM66" s="791"/>
      <c r="EN66" s="791"/>
      <c r="EO66" s="784"/>
      <c r="EP66" s="785"/>
      <c r="EQ66" s="786"/>
      <c r="ER66" s="787"/>
      <c r="ES66" s="788"/>
      <c r="ET66" s="788"/>
      <c r="EU66" s="789"/>
      <c r="EV66" s="786"/>
      <c r="EW66" s="785"/>
      <c r="EX66" s="790"/>
      <c r="EY66" s="791"/>
      <c r="EZ66" s="791"/>
      <c r="FA66" s="784"/>
      <c r="FB66" s="785"/>
      <c r="FC66" s="786"/>
      <c r="FD66" s="787"/>
      <c r="FE66" s="788"/>
      <c r="FF66" s="788"/>
      <c r="FG66" s="789"/>
      <c r="FH66" s="786"/>
      <c r="FI66" s="785"/>
      <c r="FJ66" s="790"/>
      <c r="FK66" s="791"/>
      <c r="FL66" s="791"/>
      <c r="FM66" s="784"/>
      <c r="FN66" s="785"/>
      <c r="FO66" s="786"/>
      <c r="FP66" s="787"/>
      <c r="FQ66" s="788"/>
      <c r="FR66" s="788"/>
      <c r="FS66" s="776"/>
      <c r="FT66" s="777"/>
      <c r="FU66" s="781"/>
      <c r="FV66" s="778"/>
      <c r="FW66" s="779"/>
      <c r="FX66" s="779"/>
      <c r="FY66" s="783"/>
      <c r="FZ66" s="781"/>
      <c r="GA66" s="777"/>
      <c r="GB66" s="780"/>
      <c r="GC66" s="779"/>
      <c r="GD66" s="779"/>
      <c r="GE66" s="776"/>
      <c r="GF66" s="777"/>
      <c r="GG66" s="781"/>
      <c r="GH66" s="778"/>
      <c r="GI66" s="782"/>
      <c r="GJ66" s="782"/>
      <c r="GK66" s="783"/>
      <c r="GL66" s="781"/>
      <c r="GM66" s="777"/>
      <c r="GN66" s="780"/>
      <c r="GO66" s="779"/>
      <c r="GP66" s="779"/>
      <c r="GQ66" s="776"/>
      <c r="GR66" s="777"/>
      <c r="GS66" s="781"/>
      <c r="GT66" s="778"/>
      <c r="GU66" s="782"/>
      <c r="GV66" s="782"/>
      <c r="GW66" s="783"/>
      <c r="GX66" s="781"/>
      <c r="GY66" s="777"/>
      <c r="GZ66" s="780"/>
      <c r="HA66" s="779"/>
      <c r="HB66" s="779"/>
      <c r="HC66" s="776"/>
      <c r="HD66" s="777"/>
      <c r="HE66" s="781"/>
      <c r="HF66" s="778"/>
      <c r="HG66" s="782"/>
      <c r="HH66" s="782"/>
      <c r="HI66" s="783"/>
      <c r="HJ66" s="781"/>
      <c r="HK66" s="777"/>
      <c r="HL66" s="780"/>
      <c r="HM66" s="779"/>
      <c r="HN66" s="779"/>
      <c r="HO66" s="776"/>
      <c r="HP66" s="777"/>
      <c r="HQ66" s="781"/>
      <c r="HR66" s="778"/>
      <c r="HS66" s="782"/>
      <c r="HT66" s="782"/>
      <c r="HU66" s="783"/>
      <c r="HV66" s="781"/>
      <c r="HW66" s="777"/>
      <c r="HX66" s="780"/>
      <c r="HY66" s="779"/>
      <c r="HZ66" s="779"/>
      <c r="IA66" s="776"/>
      <c r="IB66" s="777"/>
      <c r="IC66" s="781"/>
      <c r="ID66" s="778"/>
      <c r="IE66" s="779"/>
      <c r="IF66" s="779"/>
      <c r="IG66" s="783"/>
      <c r="IH66" s="781"/>
      <c r="II66" s="777"/>
      <c r="IJ66" s="780"/>
      <c r="IK66" s="779"/>
      <c r="IL66" s="779"/>
      <c r="IM66" s="776"/>
      <c r="IN66" s="777"/>
      <c r="IO66" s="781"/>
      <c r="IP66" s="778"/>
      <c r="IQ66" s="779"/>
      <c r="IR66" s="779"/>
      <c r="IS66" s="783"/>
      <c r="IT66" s="781"/>
      <c r="IU66" s="777">
        <f>4550/365</f>
        <v>12.465753424657533</v>
      </c>
      <c r="IV66" s="780"/>
      <c r="IW66" s="779"/>
      <c r="IX66" s="779"/>
      <c r="IY66" s="776"/>
      <c r="IZ66" s="777"/>
      <c r="JA66" s="781"/>
      <c r="JB66" s="778"/>
      <c r="JC66" s="779"/>
      <c r="JD66" s="779"/>
      <c r="JE66" s="783"/>
      <c r="JF66" s="781"/>
      <c r="JG66" s="781"/>
      <c r="JH66" s="778"/>
      <c r="JI66" s="779"/>
      <c r="JJ66" s="779"/>
      <c r="JK66" s="783"/>
      <c r="JL66" s="781"/>
      <c r="JM66" s="781"/>
      <c r="JN66" s="778"/>
      <c r="JO66" s="779"/>
      <c r="JP66" s="779"/>
      <c r="JQ66" s="783"/>
      <c r="JR66" s="781"/>
      <c r="JS66" s="781"/>
      <c r="JT66" s="778"/>
      <c r="JU66" s="779"/>
      <c r="JV66" s="779"/>
      <c r="JW66" s="783"/>
      <c r="JX66" s="781"/>
      <c r="JY66" s="781"/>
      <c r="JZ66" s="778"/>
      <c r="KA66" s="779"/>
      <c r="KB66" s="779"/>
      <c r="KC66" s="783"/>
      <c r="KD66" s="781"/>
      <c r="KE66" s="781"/>
      <c r="KF66" s="778"/>
      <c r="KG66" s="779"/>
      <c r="KH66" s="779"/>
      <c r="KI66" s="783"/>
      <c r="KJ66" s="781"/>
      <c r="KK66" s="781"/>
      <c r="KL66" s="780"/>
      <c r="KM66" s="782"/>
      <c r="KN66" s="782"/>
      <c r="KO66" s="776"/>
      <c r="KP66" s="777"/>
      <c r="KQ66" s="777"/>
      <c r="KR66" s="780"/>
      <c r="KS66" s="779"/>
      <c r="KT66" s="779"/>
      <c r="KU66" s="776"/>
      <c r="KV66" s="777"/>
      <c r="KW66" s="777">
        <f>580/365</f>
        <v>1.5890410958904109</v>
      </c>
      <c r="KX66" s="780"/>
      <c r="KY66" s="782"/>
      <c r="KZ66" s="782"/>
      <c r="LA66" s="776"/>
      <c r="LB66" s="777"/>
      <c r="LC66" s="777"/>
      <c r="LD66" s="780"/>
      <c r="LE66" s="779"/>
      <c r="LF66" s="779"/>
      <c r="LG66" s="776"/>
      <c r="LH66" s="777"/>
      <c r="LI66" s="777"/>
      <c r="LJ66" s="780"/>
      <c r="LK66" s="779"/>
      <c r="LL66" s="779"/>
      <c r="LM66" s="776"/>
      <c r="LN66" s="777"/>
      <c r="LO66" s="777"/>
      <c r="LP66" s="780"/>
      <c r="LQ66" s="782"/>
      <c r="LR66" s="782"/>
      <c r="LS66" s="776"/>
      <c r="LT66" s="777"/>
      <c r="LU66" s="777"/>
      <c r="LV66" s="780"/>
      <c r="LW66" s="779"/>
      <c r="LX66" s="779"/>
      <c r="LY66" s="776"/>
      <c r="LZ66" s="777"/>
      <c r="MA66" s="777"/>
      <c r="MB66" s="780"/>
      <c r="MC66" s="782"/>
      <c r="MD66" s="782"/>
      <c r="ME66" s="776"/>
      <c r="MF66" s="777"/>
      <c r="MG66" s="777"/>
      <c r="MH66" s="780"/>
      <c r="MI66" s="782"/>
      <c r="MJ66" s="782"/>
      <c r="MK66" s="776"/>
      <c r="ML66" s="777"/>
      <c r="MM66" s="777"/>
      <c r="MN66" s="780"/>
      <c r="MO66" s="782"/>
      <c r="MP66" s="782"/>
      <c r="MQ66" s="776"/>
      <c r="MR66" s="777"/>
      <c r="MS66" s="777"/>
      <c r="MT66" s="780"/>
      <c r="MU66" s="779"/>
      <c r="MV66" s="779"/>
      <c r="MW66" s="776"/>
      <c r="MX66" s="777"/>
      <c r="MY66" s="777"/>
      <c r="MZ66" s="780"/>
      <c r="NA66" s="779"/>
      <c r="NB66" s="779"/>
      <c r="NC66" s="776"/>
      <c r="ND66" s="777"/>
      <c r="NE66" s="777"/>
      <c r="NF66" s="780"/>
      <c r="NG66" s="779"/>
      <c r="NH66" s="779"/>
      <c r="NI66" s="776"/>
      <c r="NJ66" s="777"/>
      <c r="NK66" s="777"/>
      <c r="NL66" s="780"/>
      <c r="NM66" s="782"/>
      <c r="NN66" s="782"/>
      <c r="NO66" s="776"/>
      <c r="NP66" s="777"/>
      <c r="NQ66" s="777"/>
      <c r="NR66" s="780"/>
      <c r="NS66" s="776"/>
      <c r="NT66" s="777"/>
      <c r="NU66" s="777"/>
      <c r="NV66" s="780"/>
      <c r="NW66" s="776"/>
      <c r="NX66" s="777"/>
      <c r="NY66" s="777"/>
      <c r="NZ66" s="792"/>
      <c r="OA66" s="776"/>
      <c r="OB66" s="777"/>
      <c r="OC66" s="777"/>
      <c r="OD66" s="780"/>
      <c r="OE66" s="776"/>
      <c r="OF66" s="777"/>
      <c r="OG66" s="777"/>
      <c r="OH66" s="780"/>
      <c r="OI66" s="776"/>
      <c r="OJ66" s="777"/>
      <c r="OK66" s="777"/>
      <c r="OL66" s="780"/>
      <c r="OM66" s="776"/>
      <c r="ON66" s="777"/>
      <c r="OO66" s="777"/>
      <c r="OP66" s="780"/>
      <c r="OQ66" s="776"/>
      <c r="OR66" s="777"/>
      <c r="OS66" s="777"/>
      <c r="OT66" s="780"/>
      <c r="OU66" s="776"/>
      <c r="OV66" s="777"/>
      <c r="OW66" s="777"/>
      <c r="OX66" s="780"/>
      <c r="OY66" s="776"/>
      <c r="OZ66" s="777"/>
      <c r="PA66" s="777"/>
      <c r="PB66" s="780"/>
      <c r="PC66" s="776"/>
      <c r="PD66" s="777"/>
      <c r="PE66" s="777"/>
      <c r="PF66" s="780"/>
    </row>
    <row r="67" spans="1:422" ht="15" hidden="1" customHeight="1" x14ac:dyDescent="0.25">
      <c r="A67" s="769" t="s">
        <v>76</v>
      </c>
      <c r="B67" s="769"/>
      <c r="C67" s="769"/>
      <c r="D67" s="770"/>
      <c r="E67" s="769"/>
      <c r="F67" s="769"/>
      <c r="G67" s="769"/>
      <c r="H67" s="769"/>
      <c r="I67" s="769"/>
      <c r="J67" s="769"/>
      <c r="K67" s="769"/>
      <c r="L67" s="769"/>
      <c r="M67" s="769"/>
      <c r="N67" s="769"/>
      <c r="O67" s="769"/>
      <c r="P67" s="769"/>
      <c r="Q67" s="769" t="s">
        <v>323</v>
      </c>
      <c r="R67" s="769"/>
      <c r="S67" s="769"/>
      <c r="T67" s="816"/>
      <c r="U67" s="816"/>
      <c r="V67" s="816"/>
      <c r="W67" s="816"/>
      <c r="X67" s="769"/>
      <c r="Y67" s="769">
        <f>IF(AND(AJ67="",AK67="",AL67="",AN67="",AO67="",OR(AP67="",AP67=Dropdown!$AM$12,AP67=Dropdown!$AM$11)),1,0)</f>
        <v>0</v>
      </c>
      <c r="Z67" s="769">
        <f t="shared" si="3"/>
        <v>0</v>
      </c>
      <c r="AA67" s="769">
        <f t="shared" si="4"/>
        <v>0</v>
      </c>
      <c r="AB67" s="769">
        <f t="shared" si="5"/>
        <v>0</v>
      </c>
      <c r="AC67" s="769"/>
      <c r="AD67" s="772" t="str">
        <f>IF(OR(T67&lt;&gt;"",U67&lt;&gt;""),Dropdown!$A$4,IF(OR(V67&lt;&gt;"",W67&lt;&gt;""),Dropdown!$A$5,Dropdown!$A$3))</f>
        <v>Residential</v>
      </c>
      <c r="AE67" s="773" t="s">
        <v>615</v>
      </c>
      <c r="AF67" s="773"/>
      <c r="AG67" s="773"/>
      <c r="AH67" s="773" t="str">
        <f>IF(AG67&lt;&gt;"",VLOOKUP(AG67,Dropdown!$N$3:$R$62,3,FALSE),IF(AF67&lt;&gt;"",VLOOKUP(AF67,Dropdown!$N$3:$R$62,3,FALSE),IF(AE67&lt;&gt;"",VLOOKUP(AE67,Dropdown!$N$3:$R$62,3,FALSE),"")))</f>
        <v xml:space="preserve"> </v>
      </c>
      <c r="AI67" s="773" t="str">
        <f>IF(AG67&lt;&gt;"",VLOOKUP(AG67,Dropdown!$N$3:$R$62,5,FALSE),IF(AF67&lt;&gt;"",VLOOKUP(AF67,Dropdown!$N$3:$R$62,5,FALSE),IF(AE67&lt;&gt;"",VLOOKUP(AE67,Dropdown!$N$3:$R$62,5,FALSE),"")))</f>
        <v>Diverse</v>
      </c>
      <c r="AJ67" s="773"/>
      <c r="AK67" s="773"/>
      <c r="AL67" s="773"/>
      <c r="AM67" s="773"/>
      <c r="AN67" s="773"/>
      <c r="AO67" s="773"/>
      <c r="AP67" s="773" t="s">
        <v>547</v>
      </c>
      <c r="AQ67" s="769"/>
      <c r="AR67" s="946" t="s">
        <v>930</v>
      </c>
      <c r="AS67" s="774"/>
      <c r="AT67" s="769"/>
      <c r="AU67" s="769"/>
      <c r="AV67" s="775"/>
      <c r="AW67" s="776"/>
      <c r="AX67" s="777"/>
      <c r="AY67" s="777"/>
      <c r="AZ67" s="778"/>
      <c r="BA67" s="779"/>
      <c r="BB67" s="779"/>
      <c r="BC67" s="776"/>
      <c r="BD67" s="777"/>
      <c r="BE67" s="777"/>
      <c r="BF67" s="780"/>
      <c r="BG67" s="779"/>
      <c r="BH67" s="779"/>
      <c r="BI67" s="776"/>
      <c r="BJ67" s="777"/>
      <c r="BK67" s="777"/>
      <c r="BL67" s="780"/>
      <c r="BM67" s="779"/>
      <c r="BN67" s="779"/>
      <c r="BO67" s="776"/>
      <c r="BP67" s="777"/>
      <c r="BQ67" s="777"/>
      <c r="BR67" s="780"/>
      <c r="BS67" s="779"/>
      <c r="BT67" s="779"/>
      <c r="BU67" s="776"/>
      <c r="BV67" s="777"/>
      <c r="BW67" s="777"/>
      <c r="BX67" s="780"/>
      <c r="BY67" s="779"/>
      <c r="BZ67" s="779"/>
      <c r="CA67" s="776"/>
      <c r="CB67" s="777"/>
      <c r="CC67" s="777"/>
      <c r="CD67" s="780"/>
      <c r="CE67" s="779"/>
      <c r="CF67" s="779"/>
      <c r="CG67" s="776"/>
      <c r="CH67" s="777"/>
      <c r="CI67" s="777"/>
      <c r="CJ67" s="780"/>
      <c r="CK67" s="779"/>
      <c r="CL67" s="779"/>
      <c r="CM67" s="776"/>
      <c r="CN67" s="777"/>
      <c r="CO67" s="777"/>
      <c r="CP67" s="780"/>
      <c r="CQ67" s="779"/>
      <c r="CR67" s="779"/>
      <c r="CS67" s="776"/>
      <c r="CT67" s="777"/>
      <c r="CU67" s="777"/>
      <c r="CV67" s="780"/>
      <c r="CW67" s="779"/>
      <c r="CX67" s="779"/>
      <c r="CY67" s="776"/>
      <c r="CZ67" s="777"/>
      <c r="DA67" s="781"/>
      <c r="DB67" s="778"/>
      <c r="DC67" s="782"/>
      <c r="DD67" s="782"/>
      <c r="DE67" s="783"/>
      <c r="DF67" s="781"/>
      <c r="DG67" s="777"/>
      <c r="DH67" s="780"/>
      <c r="DI67" s="779"/>
      <c r="DJ67" s="779"/>
      <c r="DK67" s="776"/>
      <c r="DL67" s="777"/>
      <c r="DM67" s="781"/>
      <c r="DN67" s="778"/>
      <c r="DO67" s="782"/>
      <c r="DP67" s="782"/>
      <c r="DQ67" s="784"/>
      <c r="DR67" s="785"/>
      <c r="DS67" s="786"/>
      <c r="DT67" s="787"/>
      <c r="DU67" s="788"/>
      <c r="DV67" s="788"/>
      <c r="DW67" s="789"/>
      <c r="DX67" s="786"/>
      <c r="DY67" s="785"/>
      <c r="DZ67" s="790"/>
      <c r="EA67" s="791"/>
      <c r="EB67" s="791"/>
      <c r="EC67" s="784"/>
      <c r="ED67" s="785"/>
      <c r="EE67" s="786"/>
      <c r="EF67" s="787"/>
      <c r="EG67" s="788"/>
      <c r="EH67" s="788"/>
      <c r="EI67" s="789"/>
      <c r="EJ67" s="786"/>
      <c r="EK67" s="785"/>
      <c r="EL67" s="790"/>
      <c r="EM67" s="791"/>
      <c r="EN67" s="791"/>
      <c r="EO67" s="784"/>
      <c r="EP67" s="785"/>
      <c r="EQ67" s="786"/>
      <c r="ER67" s="787"/>
      <c r="ES67" s="788"/>
      <c r="ET67" s="788"/>
      <c r="EU67" s="789"/>
      <c r="EV67" s="786"/>
      <c r="EW67" s="785"/>
      <c r="EX67" s="790"/>
      <c r="EY67" s="791"/>
      <c r="EZ67" s="791"/>
      <c r="FA67" s="784"/>
      <c r="FB67" s="785"/>
      <c r="FC67" s="786"/>
      <c r="FD67" s="787"/>
      <c r="FE67" s="788"/>
      <c r="FF67" s="788"/>
      <c r="FG67" s="789"/>
      <c r="FH67" s="786"/>
      <c r="FI67" s="785"/>
      <c r="FJ67" s="790"/>
      <c r="FK67" s="791"/>
      <c r="FL67" s="791"/>
      <c r="FM67" s="784"/>
      <c r="FN67" s="785"/>
      <c r="FO67" s="786"/>
      <c r="FP67" s="787"/>
      <c r="FQ67" s="788"/>
      <c r="FR67" s="788"/>
      <c r="FS67" s="776"/>
      <c r="FT67" s="777"/>
      <c r="FU67" s="781"/>
      <c r="FV67" s="778"/>
      <c r="FW67" s="779"/>
      <c r="FX67" s="779"/>
      <c r="FY67" s="783"/>
      <c r="FZ67" s="781"/>
      <c r="GA67" s="777"/>
      <c r="GB67" s="780"/>
      <c r="GC67" s="779"/>
      <c r="GD67" s="779"/>
      <c r="GE67" s="776"/>
      <c r="GF67" s="777"/>
      <c r="GG67" s="781"/>
      <c r="GH67" s="778"/>
      <c r="GI67" s="782"/>
      <c r="GJ67" s="782"/>
      <c r="GK67" s="783"/>
      <c r="GL67" s="781"/>
      <c r="GM67" s="777"/>
      <c r="GN67" s="780"/>
      <c r="GO67" s="779"/>
      <c r="GP67" s="779"/>
      <c r="GQ67" s="776"/>
      <c r="GR67" s="777"/>
      <c r="GS67" s="781"/>
      <c r="GT67" s="778"/>
      <c r="GU67" s="782"/>
      <c r="GV67" s="782"/>
      <c r="GW67" s="783"/>
      <c r="GX67" s="781"/>
      <c r="GY67" s="777"/>
      <c r="GZ67" s="780"/>
      <c r="HA67" s="779"/>
      <c r="HB67" s="779"/>
      <c r="HC67" s="776"/>
      <c r="HD67" s="777"/>
      <c r="HE67" s="781"/>
      <c r="HF67" s="778"/>
      <c r="HG67" s="782"/>
      <c r="HH67" s="782"/>
      <c r="HI67" s="783"/>
      <c r="HJ67" s="781"/>
      <c r="HK67" s="777"/>
      <c r="HL67" s="780"/>
      <c r="HM67" s="779"/>
      <c r="HN67" s="779"/>
      <c r="HO67" s="776"/>
      <c r="HP67" s="777"/>
      <c r="HQ67" s="781"/>
      <c r="HR67" s="778"/>
      <c r="HS67" s="782"/>
      <c r="HT67" s="782"/>
      <c r="HU67" s="783"/>
      <c r="HV67" s="781"/>
      <c r="HW67" s="777"/>
      <c r="HX67" s="780"/>
      <c r="HY67" s="779"/>
      <c r="HZ67" s="779"/>
      <c r="IA67" s="776"/>
      <c r="IB67" s="777"/>
      <c r="IC67" s="781"/>
      <c r="ID67" s="778"/>
      <c r="IE67" s="779"/>
      <c r="IF67" s="779"/>
      <c r="IG67" s="783"/>
      <c r="IH67" s="781"/>
      <c r="II67" s="777"/>
      <c r="IJ67" s="780"/>
      <c r="IK67" s="779"/>
      <c r="IL67" s="779"/>
      <c r="IM67" s="776"/>
      <c r="IN67" s="777"/>
      <c r="IO67" s="781"/>
      <c r="IP67" s="778"/>
      <c r="IQ67" s="779"/>
      <c r="IR67" s="779"/>
      <c r="IS67" s="783"/>
      <c r="IT67" s="781"/>
      <c r="IU67" s="777"/>
      <c r="IV67" s="780"/>
      <c r="IW67" s="779"/>
      <c r="IX67" s="779"/>
      <c r="IY67" s="776"/>
      <c r="IZ67" s="777"/>
      <c r="JA67" s="781">
        <f>550/365</f>
        <v>1.5068493150684932</v>
      </c>
      <c r="JB67" s="778"/>
      <c r="JC67" s="779"/>
      <c r="JD67" s="779"/>
      <c r="JE67" s="783"/>
      <c r="JF67" s="781"/>
      <c r="JG67" s="777"/>
      <c r="JH67" s="780"/>
      <c r="JI67" s="779"/>
      <c r="JJ67" s="779"/>
      <c r="JK67" s="776"/>
      <c r="JL67" s="777"/>
      <c r="JM67" s="781"/>
      <c r="JN67" s="778"/>
      <c r="JO67" s="782"/>
      <c r="JP67" s="782"/>
      <c r="JQ67" s="783"/>
      <c r="JR67" s="781"/>
      <c r="JS67" s="777"/>
      <c r="JT67" s="780"/>
      <c r="JU67" s="779"/>
      <c r="JV67" s="779"/>
      <c r="JW67" s="776"/>
      <c r="JX67" s="777"/>
      <c r="JY67" s="777"/>
      <c r="JZ67" s="780"/>
      <c r="KA67" s="782"/>
      <c r="KB67" s="782"/>
      <c r="KC67" s="776"/>
      <c r="KD67" s="777"/>
      <c r="KE67" s="777"/>
      <c r="KF67" s="780"/>
      <c r="KG67" s="782"/>
      <c r="KH67" s="782"/>
      <c r="KI67" s="776"/>
      <c r="KJ67" s="777"/>
      <c r="KK67" s="777"/>
      <c r="KL67" s="780"/>
      <c r="KM67" s="782"/>
      <c r="KN67" s="782"/>
      <c r="KO67" s="776"/>
      <c r="KP67" s="777"/>
      <c r="KQ67" s="777"/>
      <c r="KR67" s="780"/>
      <c r="KS67" s="779"/>
      <c r="KT67" s="779"/>
      <c r="KU67" s="776"/>
      <c r="KV67" s="777"/>
      <c r="KW67" s="777"/>
      <c r="KX67" s="780"/>
      <c r="KY67" s="782"/>
      <c r="KZ67" s="782"/>
      <c r="LA67" s="776"/>
      <c r="LB67" s="777"/>
      <c r="LC67" s="777">
        <f>180/365</f>
        <v>0.49315068493150682</v>
      </c>
      <c r="LD67" s="780"/>
      <c r="LE67" s="779"/>
      <c r="LF67" s="779"/>
      <c r="LG67" s="776"/>
      <c r="LH67" s="777"/>
      <c r="LI67" s="777"/>
      <c r="LJ67" s="780"/>
      <c r="LK67" s="779"/>
      <c r="LL67" s="779"/>
      <c r="LM67" s="776"/>
      <c r="LN67" s="777"/>
      <c r="LO67" s="777"/>
      <c r="LP67" s="780"/>
      <c r="LQ67" s="782"/>
      <c r="LR67" s="782"/>
      <c r="LS67" s="776"/>
      <c r="LT67" s="777"/>
      <c r="LU67" s="777"/>
      <c r="LV67" s="780"/>
      <c r="LW67" s="779"/>
      <c r="LX67" s="779"/>
      <c r="LY67" s="776"/>
      <c r="LZ67" s="777"/>
      <c r="MA67" s="777"/>
      <c r="MB67" s="780"/>
      <c r="MC67" s="782"/>
      <c r="MD67" s="782"/>
      <c r="ME67" s="776"/>
      <c r="MF67" s="777"/>
      <c r="MG67" s="777"/>
      <c r="MH67" s="780"/>
      <c r="MI67" s="782"/>
      <c r="MJ67" s="782"/>
      <c r="MK67" s="776"/>
      <c r="ML67" s="777"/>
      <c r="MM67" s="777"/>
      <c r="MN67" s="780"/>
      <c r="MO67" s="782"/>
      <c r="MP67" s="782"/>
      <c r="MQ67" s="776"/>
      <c r="MR67" s="777"/>
      <c r="MS67" s="777"/>
      <c r="MT67" s="780"/>
      <c r="MU67" s="779"/>
      <c r="MV67" s="779"/>
      <c r="MW67" s="776"/>
      <c r="MX67" s="777"/>
      <c r="MY67" s="777"/>
      <c r="MZ67" s="780"/>
      <c r="NA67" s="779"/>
      <c r="NB67" s="779"/>
      <c r="NC67" s="776"/>
      <c r="ND67" s="777"/>
      <c r="NE67" s="777"/>
      <c r="NF67" s="780"/>
      <c r="NG67" s="779"/>
      <c r="NH67" s="779"/>
      <c r="NI67" s="776"/>
      <c r="NJ67" s="777"/>
      <c r="NK67" s="777"/>
      <c r="NL67" s="780"/>
      <c r="NM67" s="782"/>
      <c r="NN67" s="782"/>
      <c r="NO67" s="776"/>
      <c r="NP67" s="777"/>
      <c r="NQ67" s="777"/>
      <c r="NR67" s="780"/>
      <c r="NS67" s="776"/>
      <c r="NT67" s="777"/>
      <c r="NU67" s="777"/>
      <c r="NV67" s="780"/>
      <c r="NW67" s="776"/>
      <c r="NX67" s="777"/>
      <c r="NY67" s="777"/>
      <c r="NZ67" s="792"/>
      <c r="OA67" s="776"/>
      <c r="OB67" s="777"/>
      <c r="OC67" s="777"/>
      <c r="OD67" s="780"/>
      <c r="OE67" s="776"/>
      <c r="OF67" s="777"/>
      <c r="OG67" s="777"/>
      <c r="OH67" s="780"/>
      <c r="OI67" s="776"/>
      <c r="OJ67" s="777"/>
      <c r="OK67" s="777"/>
      <c r="OL67" s="780"/>
      <c r="OM67" s="776"/>
      <c r="ON67" s="777"/>
      <c r="OO67" s="777"/>
      <c r="OP67" s="780"/>
      <c r="OQ67" s="776"/>
      <c r="OR67" s="777"/>
      <c r="OS67" s="777"/>
      <c r="OT67" s="780"/>
      <c r="OU67" s="776"/>
      <c r="OV67" s="777"/>
      <c r="OW67" s="777"/>
      <c r="OX67" s="780"/>
      <c r="OY67" s="776"/>
      <c r="OZ67" s="777"/>
      <c r="PA67" s="777"/>
      <c r="PB67" s="780"/>
      <c r="PC67" s="776"/>
      <c r="PD67" s="777"/>
      <c r="PE67" s="777"/>
      <c r="PF67" s="780"/>
    </row>
    <row r="68" spans="1:422" ht="15" hidden="1" customHeight="1" x14ac:dyDescent="0.25">
      <c r="A68" s="769" t="s">
        <v>76</v>
      </c>
      <c r="B68" s="769"/>
      <c r="C68" s="769"/>
      <c r="D68" s="770"/>
      <c r="E68" s="769"/>
      <c r="F68" s="769"/>
      <c r="G68" s="769"/>
      <c r="H68" s="769"/>
      <c r="I68" s="769"/>
      <c r="J68" s="769"/>
      <c r="K68" s="769"/>
      <c r="L68" s="769"/>
      <c r="M68" s="769"/>
      <c r="N68" s="769"/>
      <c r="O68" s="769"/>
      <c r="P68" s="769"/>
      <c r="Q68" s="769" t="s">
        <v>324</v>
      </c>
      <c r="R68" s="769"/>
      <c r="S68" s="769"/>
      <c r="T68" s="816"/>
      <c r="U68" s="816"/>
      <c r="V68" s="816"/>
      <c r="W68" s="816"/>
      <c r="X68" s="769"/>
      <c r="Y68" s="769">
        <f>IF(AND(AJ68="",AK68="",AL68="",AN68="",AO68="",OR(AP68="",AP68=Dropdown!$AM$12,AP68=Dropdown!$AM$11)),1,0)</f>
        <v>0</v>
      </c>
      <c r="Z68" s="769">
        <f t="shared" si="3"/>
        <v>0</v>
      </c>
      <c r="AA68" s="769">
        <f t="shared" si="4"/>
        <v>0</v>
      </c>
      <c r="AB68" s="769">
        <f t="shared" si="5"/>
        <v>0</v>
      </c>
      <c r="AC68" s="769"/>
      <c r="AD68" s="772" t="str">
        <f>IF(OR(T68&lt;&gt;"",U68&lt;&gt;""),Dropdown!$A$4,IF(OR(V68&lt;&gt;"",W68&lt;&gt;""),Dropdown!$A$5,Dropdown!$A$3))</f>
        <v>Residential</v>
      </c>
      <c r="AE68" s="773" t="s">
        <v>615</v>
      </c>
      <c r="AF68" s="773"/>
      <c r="AG68" s="773"/>
      <c r="AH68" s="773" t="str">
        <f>IF(AG68&lt;&gt;"",VLOOKUP(AG68,Dropdown!$N$3:$R$62,3,FALSE),IF(AF68&lt;&gt;"",VLOOKUP(AF68,Dropdown!$N$3:$R$62,3,FALSE),IF(AE68&lt;&gt;"",VLOOKUP(AE68,Dropdown!$N$3:$R$62,3,FALSE),"")))</f>
        <v xml:space="preserve"> </v>
      </c>
      <c r="AI68" s="773" t="str">
        <f>IF(AG68&lt;&gt;"",VLOOKUP(AG68,Dropdown!$N$3:$R$62,5,FALSE),IF(AF68&lt;&gt;"",VLOOKUP(AF68,Dropdown!$N$3:$R$62,5,FALSE),IF(AE68&lt;&gt;"",VLOOKUP(AE68,Dropdown!$N$3:$R$62,5,FALSE),"")))</f>
        <v>Diverse</v>
      </c>
      <c r="AJ68" s="773"/>
      <c r="AK68" s="773"/>
      <c r="AL68" s="773"/>
      <c r="AM68" s="773"/>
      <c r="AN68" s="773"/>
      <c r="AO68" s="773"/>
      <c r="AP68" s="773" t="s">
        <v>547</v>
      </c>
      <c r="AQ68" s="769"/>
      <c r="AR68" s="946" t="s">
        <v>930</v>
      </c>
      <c r="AS68" s="774"/>
      <c r="AT68" s="769"/>
      <c r="AU68" s="769"/>
      <c r="AV68" s="775"/>
      <c r="AW68" s="776"/>
      <c r="AX68" s="777"/>
      <c r="AY68" s="777"/>
      <c r="AZ68" s="778"/>
      <c r="BA68" s="779"/>
      <c r="BB68" s="779"/>
      <c r="BC68" s="776"/>
      <c r="BD68" s="777"/>
      <c r="BE68" s="777"/>
      <c r="BF68" s="805"/>
      <c r="BG68" s="804"/>
      <c r="BH68" s="804"/>
      <c r="BI68" s="776"/>
      <c r="BJ68" s="777"/>
      <c r="BK68" s="777"/>
      <c r="BL68" s="780"/>
      <c r="BM68" s="779"/>
      <c r="BN68" s="779"/>
      <c r="BO68" s="776"/>
      <c r="BP68" s="777"/>
      <c r="BQ68" s="777"/>
      <c r="BR68" s="805"/>
      <c r="BS68" s="804"/>
      <c r="BT68" s="804"/>
      <c r="BU68" s="776"/>
      <c r="BV68" s="777"/>
      <c r="BW68" s="777"/>
      <c r="BX68" s="805"/>
      <c r="BY68" s="804"/>
      <c r="BZ68" s="804"/>
      <c r="CA68" s="776"/>
      <c r="CB68" s="777"/>
      <c r="CC68" s="777"/>
      <c r="CD68" s="805"/>
      <c r="CE68" s="804"/>
      <c r="CF68" s="804"/>
      <c r="CG68" s="776"/>
      <c r="CH68" s="777"/>
      <c r="CI68" s="777"/>
      <c r="CJ68" s="805"/>
      <c r="CK68" s="804"/>
      <c r="CL68" s="804"/>
      <c r="CM68" s="776"/>
      <c r="CN68" s="777"/>
      <c r="CO68" s="777"/>
      <c r="CP68" s="805"/>
      <c r="CQ68" s="804"/>
      <c r="CR68" s="804"/>
      <c r="CS68" s="776"/>
      <c r="CT68" s="777"/>
      <c r="CU68" s="777"/>
      <c r="CV68" s="805"/>
      <c r="CW68" s="804"/>
      <c r="CX68" s="804"/>
      <c r="CY68" s="776"/>
      <c r="CZ68" s="777"/>
      <c r="DA68" s="781"/>
      <c r="DB68" s="803"/>
      <c r="DC68" s="809"/>
      <c r="DD68" s="809"/>
      <c r="DE68" s="783"/>
      <c r="DF68" s="781"/>
      <c r="DG68" s="777"/>
      <c r="DH68" s="805"/>
      <c r="DI68" s="804"/>
      <c r="DJ68" s="804"/>
      <c r="DK68" s="776"/>
      <c r="DL68" s="777"/>
      <c r="DM68" s="781"/>
      <c r="DN68" s="803"/>
      <c r="DO68" s="809"/>
      <c r="DP68" s="809"/>
      <c r="DQ68" s="784"/>
      <c r="DR68" s="785"/>
      <c r="DS68" s="786"/>
      <c r="DT68" s="787"/>
      <c r="DU68" s="788"/>
      <c r="DV68" s="788"/>
      <c r="DW68" s="789"/>
      <c r="DX68" s="786"/>
      <c r="DY68" s="785"/>
      <c r="DZ68" s="790"/>
      <c r="EA68" s="791"/>
      <c r="EB68" s="791"/>
      <c r="EC68" s="784"/>
      <c r="ED68" s="785"/>
      <c r="EE68" s="786"/>
      <c r="EF68" s="787"/>
      <c r="EG68" s="788"/>
      <c r="EH68" s="788"/>
      <c r="EI68" s="789"/>
      <c r="EJ68" s="786"/>
      <c r="EK68" s="785"/>
      <c r="EL68" s="790"/>
      <c r="EM68" s="791"/>
      <c r="EN68" s="791"/>
      <c r="EO68" s="784"/>
      <c r="EP68" s="785"/>
      <c r="EQ68" s="786"/>
      <c r="ER68" s="787"/>
      <c r="ES68" s="788"/>
      <c r="ET68" s="788"/>
      <c r="EU68" s="789"/>
      <c r="EV68" s="786"/>
      <c r="EW68" s="785"/>
      <c r="EX68" s="790"/>
      <c r="EY68" s="791"/>
      <c r="EZ68" s="791"/>
      <c r="FA68" s="784"/>
      <c r="FB68" s="785"/>
      <c r="FC68" s="786"/>
      <c r="FD68" s="787"/>
      <c r="FE68" s="788"/>
      <c r="FF68" s="788"/>
      <c r="FG68" s="789"/>
      <c r="FH68" s="786"/>
      <c r="FI68" s="785"/>
      <c r="FJ68" s="790"/>
      <c r="FK68" s="791"/>
      <c r="FL68" s="791"/>
      <c r="FM68" s="784"/>
      <c r="FN68" s="785"/>
      <c r="FO68" s="786"/>
      <c r="FP68" s="787"/>
      <c r="FQ68" s="788"/>
      <c r="FR68" s="788"/>
      <c r="FS68" s="776"/>
      <c r="FT68" s="777"/>
      <c r="FU68" s="781"/>
      <c r="FV68" s="778"/>
      <c r="FW68" s="779"/>
      <c r="FX68" s="779"/>
      <c r="FY68" s="783"/>
      <c r="FZ68" s="781"/>
      <c r="GA68" s="777"/>
      <c r="GB68" s="780"/>
      <c r="GC68" s="779"/>
      <c r="GD68" s="779"/>
      <c r="GE68" s="776"/>
      <c r="GF68" s="777"/>
      <c r="GG68" s="781"/>
      <c r="GH68" s="778"/>
      <c r="GI68" s="782"/>
      <c r="GJ68" s="782"/>
      <c r="GK68" s="783"/>
      <c r="GL68" s="781"/>
      <c r="GM68" s="777"/>
      <c r="GN68" s="780"/>
      <c r="GO68" s="779"/>
      <c r="GP68" s="779"/>
      <c r="GQ68" s="776"/>
      <c r="GR68" s="777"/>
      <c r="GS68" s="781"/>
      <c r="GT68" s="778"/>
      <c r="GU68" s="782"/>
      <c r="GV68" s="782"/>
      <c r="GW68" s="783"/>
      <c r="GX68" s="781"/>
      <c r="GY68" s="777"/>
      <c r="GZ68" s="780"/>
      <c r="HA68" s="779"/>
      <c r="HB68" s="779"/>
      <c r="HC68" s="776"/>
      <c r="HD68" s="777"/>
      <c r="HE68" s="781"/>
      <c r="HF68" s="778"/>
      <c r="HG68" s="782"/>
      <c r="HH68" s="782"/>
      <c r="HI68" s="783"/>
      <c r="HJ68" s="781"/>
      <c r="HK68" s="777"/>
      <c r="HL68" s="780"/>
      <c r="HM68" s="779"/>
      <c r="HN68" s="779"/>
      <c r="HO68" s="776"/>
      <c r="HP68" s="777"/>
      <c r="HQ68" s="781"/>
      <c r="HR68" s="778"/>
      <c r="HS68" s="782"/>
      <c r="HT68" s="782"/>
      <c r="HU68" s="783"/>
      <c r="HV68" s="781"/>
      <c r="HW68" s="777"/>
      <c r="HX68" s="780"/>
      <c r="HY68" s="779"/>
      <c r="HZ68" s="779"/>
      <c r="IA68" s="776"/>
      <c r="IB68" s="777"/>
      <c r="IC68" s="781"/>
      <c r="ID68" s="778"/>
      <c r="IE68" s="779"/>
      <c r="IF68" s="779"/>
      <c r="IG68" s="783"/>
      <c r="IH68" s="781"/>
      <c r="II68" s="777"/>
      <c r="IJ68" s="780"/>
      <c r="IK68" s="779"/>
      <c r="IL68" s="779"/>
      <c r="IM68" s="776"/>
      <c r="IN68" s="777"/>
      <c r="IO68" s="781"/>
      <c r="IP68" s="778"/>
      <c r="IQ68" s="779"/>
      <c r="IR68" s="779"/>
      <c r="IS68" s="783"/>
      <c r="IT68" s="781"/>
      <c r="IU68" s="777"/>
      <c r="IV68" s="780"/>
      <c r="IW68" s="779"/>
      <c r="IX68" s="779"/>
      <c r="IY68" s="776"/>
      <c r="IZ68" s="777"/>
      <c r="JA68" s="781"/>
      <c r="JB68" s="778"/>
      <c r="JC68" s="779"/>
      <c r="JD68" s="779"/>
      <c r="JE68" s="783"/>
      <c r="JF68" s="781"/>
      <c r="JG68" s="777">
        <f>4000/365</f>
        <v>10.95890410958904</v>
      </c>
      <c r="JH68" s="780"/>
      <c r="JI68" s="779"/>
      <c r="JJ68" s="779"/>
      <c r="JK68" s="776"/>
      <c r="JL68" s="777"/>
      <c r="JM68" s="781"/>
      <c r="JN68" s="778"/>
      <c r="JO68" s="782"/>
      <c r="JP68" s="782"/>
      <c r="JQ68" s="783"/>
      <c r="JR68" s="781"/>
      <c r="JS68" s="777"/>
      <c r="JT68" s="780"/>
      <c r="JU68" s="779"/>
      <c r="JV68" s="779"/>
      <c r="JW68" s="776"/>
      <c r="JX68" s="777"/>
      <c r="JY68" s="777"/>
      <c r="JZ68" s="780"/>
      <c r="KA68" s="782"/>
      <c r="KB68" s="782"/>
      <c r="KC68" s="776"/>
      <c r="KD68" s="777"/>
      <c r="KE68" s="777"/>
      <c r="KF68" s="780"/>
      <c r="KG68" s="782"/>
      <c r="KH68" s="782"/>
      <c r="KI68" s="776"/>
      <c r="KJ68" s="777"/>
      <c r="KK68" s="777"/>
      <c r="KL68" s="780"/>
      <c r="KM68" s="782"/>
      <c r="KN68" s="782"/>
      <c r="KO68" s="776"/>
      <c r="KP68" s="777"/>
      <c r="KQ68" s="777"/>
      <c r="KR68" s="780"/>
      <c r="KS68" s="779"/>
      <c r="KT68" s="779"/>
      <c r="KU68" s="776"/>
      <c r="KV68" s="777"/>
      <c r="KW68" s="777"/>
      <c r="KX68" s="780"/>
      <c r="KY68" s="782"/>
      <c r="KZ68" s="782"/>
      <c r="LA68" s="776"/>
      <c r="LB68" s="777"/>
      <c r="LC68" s="777"/>
      <c r="LD68" s="780"/>
      <c r="LE68" s="779"/>
      <c r="LF68" s="779"/>
      <c r="LG68" s="776"/>
      <c r="LH68" s="777"/>
      <c r="LI68" s="777">
        <f>400/365</f>
        <v>1.095890410958904</v>
      </c>
      <c r="LJ68" s="780"/>
      <c r="LK68" s="779"/>
      <c r="LL68" s="779"/>
      <c r="LM68" s="776"/>
      <c r="LN68" s="777"/>
      <c r="LO68" s="777"/>
      <c r="LP68" s="780"/>
      <c r="LQ68" s="782"/>
      <c r="LR68" s="782"/>
      <c r="LS68" s="776"/>
      <c r="LT68" s="777"/>
      <c r="LU68" s="777"/>
      <c r="LV68" s="780"/>
      <c r="LW68" s="779"/>
      <c r="LX68" s="779"/>
      <c r="LY68" s="776"/>
      <c r="LZ68" s="777"/>
      <c r="MA68" s="777"/>
      <c r="MB68" s="780"/>
      <c r="MC68" s="782"/>
      <c r="MD68" s="782"/>
      <c r="ME68" s="776"/>
      <c r="MF68" s="777"/>
      <c r="MG68" s="777"/>
      <c r="MH68" s="780"/>
      <c r="MI68" s="782"/>
      <c r="MJ68" s="782"/>
      <c r="MK68" s="776"/>
      <c r="ML68" s="777"/>
      <c r="MM68" s="777"/>
      <c r="MN68" s="780"/>
      <c r="MO68" s="782"/>
      <c r="MP68" s="782"/>
      <c r="MQ68" s="776"/>
      <c r="MR68" s="777"/>
      <c r="MS68" s="777"/>
      <c r="MT68" s="780"/>
      <c r="MU68" s="779"/>
      <c r="MV68" s="779"/>
      <c r="MW68" s="776"/>
      <c r="MX68" s="777"/>
      <c r="MY68" s="777"/>
      <c r="MZ68" s="780"/>
      <c r="NA68" s="779"/>
      <c r="NB68" s="779"/>
      <c r="NC68" s="776"/>
      <c r="ND68" s="777"/>
      <c r="NE68" s="777"/>
      <c r="NF68" s="780"/>
      <c r="NG68" s="779"/>
      <c r="NH68" s="779"/>
      <c r="NI68" s="776"/>
      <c r="NJ68" s="777"/>
      <c r="NK68" s="777"/>
      <c r="NL68" s="780"/>
      <c r="NM68" s="782"/>
      <c r="NN68" s="782"/>
      <c r="NO68" s="776"/>
      <c r="NP68" s="777"/>
      <c r="NQ68" s="777"/>
      <c r="NR68" s="780"/>
      <c r="NS68" s="776"/>
      <c r="NT68" s="777"/>
      <c r="NU68" s="777"/>
      <c r="NV68" s="780"/>
      <c r="NW68" s="776"/>
      <c r="NX68" s="777"/>
      <c r="NY68" s="777"/>
      <c r="NZ68" s="792"/>
      <c r="OA68" s="776"/>
      <c r="OB68" s="777"/>
      <c r="OC68" s="777"/>
      <c r="OD68" s="780"/>
      <c r="OE68" s="776"/>
      <c r="OF68" s="777"/>
      <c r="OG68" s="777"/>
      <c r="OH68" s="780"/>
      <c r="OI68" s="776"/>
      <c r="OJ68" s="777"/>
      <c r="OK68" s="777"/>
      <c r="OL68" s="780"/>
      <c r="OM68" s="776"/>
      <c r="ON68" s="777"/>
      <c r="OO68" s="777"/>
      <c r="OP68" s="780"/>
      <c r="OQ68" s="776"/>
      <c r="OR68" s="777"/>
      <c r="OS68" s="777"/>
      <c r="OT68" s="780"/>
      <c r="OU68" s="776"/>
      <c r="OV68" s="777"/>
      <c r="OW68" s="777"/>
      <c r="OX68" s="780"/>
      <c r="OY68" s="776"/>
      <c r="OZ68" s="777"/>
      <c r="PA68" s="777"/>
      <c r="PB68" s="780"/>
      <c r="PC68" s="776"/>
      <c r="PD68" s="777"/>
      <c r="PE68" s="777"/>
      <c r="PF68" s="780"/>
    </row>
    <row r="69" spans="1:422" ht="15" customHeight="1" x14ac:dyDescent="0.25">
      <c r="A69" s="769" t="s">
        <v>317</v>
      </c>
      <c r="B69" s="769" t="s">
        <v>53</v>
      </c>
      <c r="C69" s="769" t="s">
        <v>30</v>
      </c>
      <c r="D69" s="770"/>
      <c r="E69" s="769"/>
      <c r="F69" s="769" t="s">
        <v>59</v>
      </c>
      <c r="G69" s="769" t="s">
        <v>151</v>
      </c>
      <c r="H69" s="769" t="s">
        <v>129</v>
      </c>
      <c r="I69" s="769" t="s">
        <v>540</v>
      </c>
      <c r="J69" s="769"/>
      <c r="K69" s="771" t="s">
        <v>529</v>
      </c>
      <c r="L69" s="769" t="s">
        <v>542</v>
      </c>
      <c r="M69" s="771"/>
      <c r="N69" s="771" t="s">
        <v>656</v>
      </c>
      <c r="O69" s="769"/>
      <c r="P69" s="769" t="s">
        <v>536</v>
      </c>
      <c r="Q69" s="769" t="s">
        <v>538</v>
      </c>
      <c r="R69" s="769" t="s">
        <v>530</v>
      </c>
      <c r="S69" s="769"/>
      <c r="T69" s="816"/>
      <c r="U69" s="816"/>
      <c r="V69" s="816"/>
      <c r="W69" s="816"/>
      <c r="X69" s="769"/>
      <c r="Y69" s="769">
        <f>IF(AND(AJ69="",AK69="",AL69="",AN69="",AO69="",OR(AP69="",AP69=Dropdown!$AM$12,AP69=Dropdown!$AM$11)),1,0)</f>
        <v>0</v>
      </c>
      <c r="Z69" s="769">
        <f t="shared" si="3"/>
        <v>0</v>
      </c>
      <c r="AA69" s="769">
        <f t="shared" si="4"/>
        <v>1</v>
      </c>
      <c r="AB69" s="769">
        <f t="shared" si="5"/>
        <v>0</v>
      </c>
      <c r="AC69" s="769"/>
      <c r="AD69" s="772" t="str">
        <f>IF(OR(T69&lt;&gt;"",U69&lt;&gt;""),Dropdown!$A$4,IF(OR(V69&lt;&gt;"",W69&lt;&gt;""),Dropdown!$A$5,Dropdown!$A$3))</f>
        <v>Residential</v>
      </c>
      <c r="AE69" s="773" t="s">
        <v>343</v>
      </c>
      <c r="AF69" s="773" t="str">
        <f>VLOOKUP(AG69,Dropdown!$N$3:$R$55,2,FALSE)</f>
        <v>MNA</v>
      </c>
      <c r="AG69" s="773" t="s">
        <v>317</v>
      </c>
      <c r="AH69" s="773" t="str">
        <f>IF(AG69&lt;&gt;"",VLOOKUP(AG69,Dropdown!$N$3:$R$62,3,FALSE),IF(AF69&lt;&gt;"",VLOOKUP(AF69,Dropdown!$N$3:$R$62,3,FALSE),IF(AE69&lt;&gt;"",VLOOKUP(AE69,Dropdown!$N$3:$R$62,3,FALSE),"")))</f>
        <v>UMI</v>
      </c>
      <c r="AI69" s="773" t="str">
        <f>IF(AG69&lt;&gt;"",VLOOKUP(AG69,Dropdown!$N$3:$R$62,5,FALSE),IF(AF69&lt;&gt;"",VLOOKUP(AF69,Dropdown!$N$3:$R$62,5,FALSE),IF(AE69&lt;&gt;"",VLOOKUP(AE69,Dropdown!$N$3:$R$62,5,FALSE),"")))</f>
        <v>Arid</v>
      </c>
      <c r="AJ69" s="773" t="s">
        <v>776</v>
      </c>
      <c r="AK69" s="773" t="s">
        <v>775</v>
      </c>
      <c r="AL69" s="821" t="s">
        <v>79</v>
      </c>
      <c r="AM69" s="821" t="s">
        <v>770</v>
      </c>
      <c r="AN69" s="773"/>
      <c r="AO69" s="773"/>
      <c r="AP69" s="773" t="s">
        <v>553</v>
      </c>
      <c r="AQ69" s="769" t="s">
        <v>543</v>
      </c>
      <c r="AR69" s="769" t="s">
        <v>531</v>
      </c>
      <c r="AS69" s="774" t="s">
        <v>532</v>
      </c>
      <c r="AT69" s="769"/>
      <c r="AU69" s="769"/>
      <c r="AV69" s="775" t="s">
        <v>539</v>
      </c>
      <c r="AW69" s="776"/>
      <c r="AX69" s="777"/>
      <c r="AY69" s="777"/>
      <c r="AZ69" s="778"/>
      <c r="BA69" s="779"/>
      <c r="BB69" s="779"/>
      <c r="BC69" s="776"/>
      <c r="BD69" s="777"/>
      <c r="BE69" s="777"/>
      <c r="BF69" s="805"/>
      <c r="BG69" s="804"/>
      <c r="BH69" s="804"/>
      <c r="BI69" s="776"/>
      <c r="BJ69" s="777"/>
      <c r="BK69" s="777"/>
      <c r="BL69" s="780"/>
      <c r="BM69" s="779"/>
      <c r="BN69" s="779"/>
      <c r="BO69" s="776"/>
      <c r="BP69" s="777"/>
      <c r="BQ69" s="777"/>
      <c r="BR69" s="805"/>
      <c r="BS69" s="804"/>
      <c r="BT69" s="804"/>
      <c r="BU69" s="776"/>
      <c r="BV69" s="777"/>
      <c r="BW69" s="777"/>
      <c r="BX69" s="805"/>
      <c r="BY69" s="804"/>
      <c r="BZ69" s="804"/>
      <c r="CA69" s="776"/>
      <c r="CB69" s="777"/>
      <c r="CC69" s="777"/>
      <c r="CD69" s="805"/>
      <c r="CE69" s="804"/>
      <c r="CF69" s="804"/>
      <c r="CG69" s="776"/>
      <c r="CH69" s="777"/>
      <c r="CI69" s="777"/>
      <c r="CJ69" s="805"/>
      <c r="CK69" s="804"/>
      <c r="CL69" s="804"/>
      <c r="CM69" s="776"/>
      <c r="CN69" s="777"/>
      <c r="CO69" s="777"/>
      <c r="CP69" s="805"/>
      <c r="CQ69" s="804"/>
      <c r="CR69" s="804"/>
      <c r="CS69" s="776"/>
      <c r="CT69" s="777"/>
      <c r="CU69" s="777"/>
      <c r="CV69" s="805"/>
      <c r="CW69" s="804"/>
      <c r="CX69" s="804"/>
      <c r="CY69" s="776"/>
      <c r="CZ69" s="777"/>
      <c r="DA69" s="781"/>
      <c r="DB69" s="803"/>
      <c r="DC69" s="809"/>
      <c r="DD69" s="809"/>
      <c r="DE69" s="783"/>
      <c r="DF69" s="781"/>
      <c r="DG69" s="777"/>
      <c r="DH69" s="805"/>
      <c r="DI69" s="804"/>
      <c r="DJ69" s="804"/>
      <c r="DK69" s="776"/>
      <c r="DL69" s="777"/>
      <c r="DM69" s="781"/>
      <c r="DN69" s="803"/>
      <c r="DO69" s="809"/>
      <c r="DP69" s="809"/>
      <c r="DQ69" s="784">
        <f>DS69-1.645*DT69</f>
        <v>24.804000000000002</v>
      </c>
      <c r="DR69" s="785">
        <f>DS69+1.645*DT69</f>
        <v>40.596000000000004</v>
      </c>
      <c r="DS69" s="798">
        <v>32.700000000000003</v>
      </c>
      <c r="DT69" s="778">
        <v>4.8</v>
      </c>
      <c r="DU69" s="779"/>
      <c r="DV69" s="779"/>
      <c r="DW69" s="784"/>
      <c r="DX69" s="785"/>
      <c r="DY69" s="799"/>
      <c r="DZ69" s="778"/>
      <c r="EA69" s="779"/>
      <c r="EB69" s="779"/>
      <c r="EC69" s="784"/>
      <c r="ED69" s="785"/>
      <c r="EE69" s="799"/>
      <c r="EF69" s="778"/>
      <c r="EG69" s="779"/>
      <c r="EH69" s="779"/>
      <c r="EI69" s="784"/>
      <c r="EJ69" s="785"/>
      <c r="EK69" s="799"/>
      <c r="EL69" s="778"/>
      <c r="EM69" s="779"/>
      <c r="EN69" s="779"/>
      <c r="EO69" s="784"/>
      <c r="EP69" s="785"/>
      <c r="EQ69" s="799"/>
      <c r="ER69" s="778"/>
      <c r="ES69" s="779"/>
      <c r="ET69" s="779"/>
      <c r="EU69" s="784"/>
      <c r="EV69" s="785"/>
      <c r="EW69" s="799"/>
      <c r="EX69" s="778"/>
      <c r="EY69" s="779"/>
      <c r="EZ69" s="779"/>
      <c r="FA69" s="784"/>
      <c r="FB69" s="785"/>
      <c r="FC69" s="799"/>
      <c r="FD69" s="778"/>
      <c r="FE69" s="779"/>
      <c r="FF69" s="779"/>
      <c r="FG69" s="784"/>
      <c r="FH69" s="785"/>
      <c r="FI69" s="799"/>
      <c r="FJ69" s="778"/>
      <c r="FK69" s="779"/>
      <c r="FL69" s="779"/>
      <c r="FM69" s="784"/>
      <c r="FN69" s="785"/>
      <c r="FO69" s="799"/>
      <c r="FP69" s="778"/>
      <c r="FQ69" s="779"/>
      <c r="FR69" s="779"/>
      <c r="FS69" s="1277">
        <f>FU69-1.645*FV69</f>
        <v>37.962499999999999</v>
      </c>
      <c r="FT69" s="980">
        <f>FU69+1.645*FV69</f>
        <v>62.637499999999996</v>
      </c>
      <c r="FU69" s="781">
        <v>50.3</v>
      </c>
      <c r="FV69" s="778">
        <v>7.5</v>
      </c>
      <c r="FW69" s="779"/>
      <c r="FX69" s="779"/>
      <c r="FY69" s="784"/>
      <c r="FZ69" s="785"/>
      <c r="GA69" s="781"/>
      <c r="GB69" s="778"/>
      <c r="GC69" s="779"/>
      <c r="GD69" s="779"/>
      <c r="GE69" s="784"/>
      <c r="GF69" s="785"/>
      <c r="GG69" s="781"/>
      <c r="GH69" s="778"/>
      <c r="GI69" s="779"/>
      <c r="GJ69" s="779"/>
      <c r="GK69" s="784"/>
      <c r="GL69" s="785"/>
      <c r="GM69" s="781"/>
      <c r="GN69" s="778"/>
      <c r="GO69" s="779"/>
      <c r="GP69" s="779"/>
      <c r="GQ69" s="784"/>
      <c r="GR69" s="785"/>
      <c r="GS69" s="781"/>
      <c r="GT69" s="778"/>
      <c r="GU69" s="779"/>
      <c r="GV69" s="779"/>
      <c r="GW69" s="784"/>
      <c r="GX69" s="785"/>
      <c r="GY69" s="781"/>
      <c r="GZ69" s="778"/>
      <c r="HA69" s="779"/>
      <c r="HB69" s="779"/>
      <c r="HC69" s="784"/>
      <c r="HD69" s="785"/>
      <c r="HE69" s="781"/>
      <c r="HF69" s="778"/>
      <c r="HG69" s="779"/>
      <c r="HH69" s="779"/>
      <c r="HI69" s="784"/>
      <c r="HJ69" s="785"/>
      <c r="HK69" s="781"/>
      <c r="HL69" s="778"/>
      <c r="HM69" s="779"/>
      <c r="HN69" s="779"/>
      <c r="HO69" s="784"/>
      <c r="HP69" s="785"/>
      <c r="HQ69" s="781"/>
      <c r="HR69" s="778"/>
      <c r="HS69" s="779"/>
      <c r="HT69" s="779"/>
      <c r="HU69" s="783"/>
      <c r="HV69" s="781"/>
      <c r="HW69" s="777"/>
      <c r="HX69" s="780"/>
      <c r="HY69" s="779"/>
      <c r="HZ69" s="779"/>
      <c r="IA69" s="776"/>
      <c r="IB69" s="777"/>
      <c r="IC69" s="781"/>
      <c r="ID69" s="778"/>
      <c r="IE69" s="779"/>
      <c r="IF69" s="779"/>
      <c r="IG69" s="783"/>
      <c r="IH69" s="781"/>
      <c r="II69" s="777"/>
      <c r="IJ69" s="780"/>
      <c r="IK69" s="779"/>
      <c r="IL69" s="779"/>
      <c r="IM69" s="776"/>
      <c r="IN69" s="777"/>
      <c r="IO69" s="781"/>
      <c r="IP69" s="778"/>
      <c r="IQ69" s="779"/>
      <c r="IR69" s="779"/>
      <c r="IS69" s="783"/>
      <c r="IT69" s="781"/>
      <c r="IU69" s="781"/>
      <c r="IV69" s="778"/>
      <c r="IW69" s="779"/>
      <c r="IX69" s="779"/>
      <c r="IY69" s="783"/>
      <c r="IZ69" s="781"/>
      <c r="JA69" s="781"/>
      <c r="JB69" s="778"/>
      <c r="JC69" s="779"/>
      <c r="JD69" s="779"/>
      <c r="JE69" s="783"/>
      <c r="JF69" s="781"/>
      <c r="JG69" s="781"/>
      <c r="JH69" s="778"/>
      <c r="JI69" s="779"/>
      <c r="JJ69" s="779"/>
      <c r="JK69" s="783"/>
      <c r="JL69" s="781"/>
      <c r="JM69" s="781"/>
      <c r="JN69" s="778"/>
      <c r="JO69" s="779"/>
      <c r="JP69" s="779"/>
      <c r="JQ69" s="783"/>
      <c r="JR69" s="781"/>
      <c r="JS69" s="781"/>
      <c r="JT69" s="778"/>
      <c r="JU69" s="779"/>
      <c r="JV69" s="779"/>
      <c r="JW69" s="783"/>
      <c r="JX69" s="781"/>
      <c r="JY69" s="781"/>
      <c r="JZ69" s="778"/>
      <c r="KA69" s="779"/>
      <c r="KB69" s="779"/>
      <c r="KC69" s="783"/>
      <c r="KD69" s="781"/>
      <c r="KE69" s="781"/>
      <c r="KF69" s="778"/>
      <c r="KG69" s="779"/>
      <c r="KH69" s="779"/>
      <c r="KI69" s="783"/>
      <c r="KJ69" s="781"/>
      <c r="KK69" s="781"/>
      <c r="KL69" s="778"/>
      <c r="KM69" s="779"/>
      <c r="KN69" s="779"/>
      <c r="KO69" s="776"/>
      <c r="KP69" s="777"/>
      <c r="KQ69" s="777"/>
      <c r="KR69" s="780"/>
      <c r="KS69" s="779"/>
      <c r="KT69" s="779"/>
      <c r="KU69" s="783"/>
      <c r="KV69" s="781"/>
      <c r="KW69" s="781"/>
      <c r="KX69" s="778"/>
      <c r="KY69" s="779"/>
      <c r="KZ69" s="779"/>
      <c r="LA69" s="783"/>
      <c r="LB69" s="781"/>
      <c r="LC69" s="781"/>
      <c r="LD69" s="778"/>
      <c r="LE69" s="779"/>
      <c r="LF69" s="779"/>
      <c r="LG69" s="783"/>
      <c r="LH69" s="781"/>
      <c r="LI69" s="781"/>
      <c r="LJ69" s="778"/>
      <c r="LK69" s="779"/>
      <c r="LL69" s="779"/>
      <c r="LM69" s="783"/>
      <c r="LN69" s="781"/>
      <c r="LO69" s="781"/>
      <c r="LP69" s="778"/>
      <c r="LQ69" s="779"/>
      <c r="LR69" s="779"/>
      <c r="LS69" s="783"/>
      <c r="LT69" s="781"/>
      <c r="LU69" s="781"/>
      <c r="LV69" s="778"/>
      <c r="LW69" s="779"/>
      <c r="LX69" s="779"/>
      <c r="LY69" s="783"/>
      <c r="LZ69" s="781"/>
      <c r="MA69" s="781"/>
      <c r="MB69" s="778"/>
      <c r="MC69" s="779"/>
      <c r="MD69" s="779"/>
      <c r="ME69" s="783"/>
      <c r="MF69" s="781"/>
      <c r="MG69" s="781"/>
      <c r="MH69" s="778"/>
      <c r="MI69" s="779"/>
      <c r="MJ69" s="779"/>
      <c r="MK69" s="783"/>
      <c r="ML69" s="781"/>
      <c r="MM69" s="781"/>
      <c r="MN69" s="778"/>
      <c r="MO69" s="779"/>
      <c r="MP69" s="779"/>
      <c r="MQ69" s="776"/>
      <c r="MR69" s="777"/>
      <c r="MS69" s="777"/>
      <c r="MT69" s="780"/>
      <c r="MU69" s="779"/>
      <c r="MV69" s="779"/>
      <c r="MW69" s="776"/>
      <c r="MX69" s="777"/>
      <c r="MY69" s="777"/>
      <c r="MZ69" s="780"/>
      <c r="NA69" s="779"/>
      <c r="NB69" s="779"/>
      <c r="NC69" s="776"/>
      <c r="ND69" s="777"/>
      <c r="NE69" s="777"/>
      <c r="NF69" s="780"/>
      <c r="NG69" s="779"/>
      <c r="NH69" s="779"/>
      <c r="NI69" s="776"/>
      <c r="NJ69" s="777"/>
      <c r="NK69" s="777"/>
      <c r="NL69" s="780"/>
      <c r="NM69" s="782"/>
      <c r="NN69" s="782"/>
      <c r="NO69" s="776"/>
      <c r="NP69" s="777"/>
      <c r="NQ69" s="777"/>
      <c r="NR69" s="780"/>
      <c r="NS69" s="776"/>
      <c r="NT69" s="777"/>
      <c r="NU69" s="777"/>
      <c r="NV69" s="780"/>
      <c r="NW69" s="776"/>
      <c r="NX69" s="777"/>
      <c r="NY69" s="777"/>
      <c r="NZ69" s="792"/>
      <c r="OA69" s="776"/>
      <c r="OB69" s="777"/>
      <c r="OC69" s="777">
        <v>7.8</v>
      </c>
      <c r="OD69" s="780"/>
      <c r="OE69" s="776"/>
      <c r="OF69" s="777"/>
      <c r="OG69" s="777"/>
      <c r="OH69" s="780"/>
      <c r="OI69" s="776"/>
      <c r="OJ69" s="777"/>
      <c r="OK69" s="777"/>
      <c r="OL69" s="780"/>
      <c r="OM69" s="776"/>
      <c r="ON69" s="777"/>
      <c r="OO69" s="777"/>
      <c r="OP69" s="780"/>
      <c r="OQ69" s="776"/>
      <c r="OR69" s="777"/>
      <c r="OS69" s="777"/>
      <c r="OT69" s="780"/>
      <c r="OU69" s="776"/>
      <c r="OV69" s="777"/>
      <c r="OW69" s="777"/>
      <c r="OX69" s="780"/>
      <c r="OY69" s="776"/>
      <c r="OZ69" s="777"/>
      <c r="PA69" s="777"/>
      <c r="PB69" s="780"/>
      <c r="PC69" s="776"/>
      <c r="PD69" s="777"/>
      <c r="PE69" s="777"/>
      <c r="PF69" s="780"/>
    </row>
    <row r="70" spans="1:422" ht="15" hidden="1" customHeight="1" x14ac:dyDescent="0.25">
      <c r="A70" s="769" t="s">
        <v>29</v>
      </c>
      <c r="B70" s="769" t="s">
        <v>18</v>
      </c>
      <c r="C70" s="769"/>
      <c r="D70" s="770"/>
      <c r="E70" s="769"/>
      <c r="F70" s="769"/>
      <c r="G70" s="769"/>
      <c r="H70" s="769"/>
      <c r="I70" s="769"/>
      <c r="J70" s="769"/>
      <c r="K70" s="769"/>
      <c r="L70" s="769"/>
      <c r="M70" s="769"/>
      <c r="N70" s="769"/>
      <c r="O70" s="769"/>
      <c r="P70" s="769" t="s">
        <v>338</v>
      </c>
      <c r="Q70" s="769"/>
      <c r="R70" s="769"/>
      <c r="S70" s="769"/>
      <c r="T70" s="816"/>
      <c r="U70" s="816"/>
      <c r="V70" s="816"/>
      <c r="W70" s="816"/>
      <c r="X70" s="769">
        <v>1</v>
      </c>
      <c r="Y70" s="769">
        <f>IF(AND(AJ70="",AK70="",AL70="",AN70="",AO70="",OR(AP70="",AP70=Dropdown!$AM$12,AP70=Dropdown!$AM$11)),1,0)</f>
        <v>0</v>
      </c>
      <c r="Z70" s="769">
        <f t="shared" si="3"/>
        <v>0</v>
      </c>
      <c r="AA70" s="769">
        <f t="shared" si="4"/>
        <v>1</v>
      </c>
      <c r="AB70" s="769">
        <f t="shared" si="5"/>
        <v>0</v>
      </c>
      <c r="AC70" s="769"/>
      <c r="AD70" s="772" t="str">
        <f>IF(OR(T70&lt;&gt;"",U70&lt;&gt;""),Dropdown!$A$4,IF(OR(V70&lt;&gt;"",W70&lt;&gt;""),Dropdown!$A$5,Dropdown!$A$3))</f>
        <v>Residential</v>
      </c>
      <c r="AE70" s="773" t="s">
        <v>634</v>
      </c>
      <c r="AF70" s="773" t="str">
        <f>VLOOKUP(AG70,Dropdown!$N$3:$R$62,2,FALSE)</f>
        <v>SSA</v>
      </c>
      <c r="AG70" s="773" t="s">
        <v>29</v>
      </c>
      <c r="AH70" s="773" t="str">
        <f>IF(AG70&lt;&gt;"",VLOOKUP(AG70,Dropdown!$N$3:$R$62,3,FALSE),IF(AF70&lt;&gt;"",VLOOKUP(AF70,Dropdown!$N$3:$R$62,3,FALSE),IF(AE70&lt;&gt;"",VLOOKUP(AE70,Dropdown!$N$3:$R$62,3,FALSE),"")))</f>
        <v>UMI</v>
      </c>
      <c r="AI70" s="773" t="str">
        <f>IF(AG70&lt;&gt;"",VLOOKUP(AG70,Dropdown!$N$3:$R$62,5,FALSE),IF(AF70&lt;&gt;"",VLOOKUP(AF70,Dropdown!$N$3:$R$62,5,FALSE),IF(AE70&lt;&gt;"",VLOOKUP(AE70,Dropdown!$N$3:$R$62,5,FALSE),"")))</f>
        <v>Moderate</v>
      </c>
      <c r="AJ70" s="773"/>
      <c r="AK70" s="773"/>
      <c r="AL70" s="773"/>
      <c r="AM70" s="773"/>
      <c r="AN70" s="773"/>
      <c r="AO70" s="773" t="s">
        <v>642</v>
      </c>
      <c r="AP70" s="773"/>
      <c r="AQ70" s="769" t="s">
        <v>318</v>
      </c>
      <c r="AR70" s="932" t="s">
        <v>930</v>
      </c>
      <c r="AS70" s="792"/>
      <c r="AT70" s="769" t="s">
        <v>316</v>
      </c>
      <c r="AU70" s="769">
        <v>38</v>
      </c>
      <c r="AV70" s="775"/>
      <c r="AW70" s="776"/>
      <c r="AX70" s="777"/>
      <c r="AY70" s="777" t="s">
        <v>705</v>
      </c>
      <c r="AZ70" s="778"/>
      <c r="BA70" s="779"/>
      <c r="BB70" s="779"/>
      <c r="BC70" s="776"/>
      <c r="BD70" s="777"/>
      <c r="BE70" s="781"/>
      <c r="BF70" s="805"/>
      <c r="BG70" s="804"/>
      <c r="BH70" s="804"/>
      <c r="BI70" s="776"/>
      <c r="BJ70" s="777"/>
      <c r="BK70" s="777"/>
      <c r="BL70" s="778"/>
      <c r="BM70" s="779"/>
      <c r="BN70" s="779"/>
      <c r="BO70" s="783"/>
      <c r="BP70" s="781"/>
      <c r="BQ70" s="781"/>
      <c r="BR70" s="803"/>
      <c r="BS70" s="804"/>
      <c r="BT70" s="804"/>
      <c r="BU70" s="783"/>
      <c r="BV70" s="781"/>
      <c r="BW70" s="781"/>
      <c r="BX70" s="803"/>
      <c r="BY70" s="804"/>
      <c r="BZ70" s="804"/>
      <c r="CA70" s="783"/>
      <c r="CB70" s="781"/>
      <c r="CC70" s="781"/>
      <c r="CD70" s="803"/>
      <c r="CE70" s="804"/>
      <c r="CF70" s="804"/>
      <c r="CG70" s="783"/>
      <c r="CH70" s="781"/>
      <c r="CI70" s="781"/>
      <c r="CJ70" s="803"/>
      <c r="CK70" s="804"/>
      <c r="CL70" s="804"/>
      <c r="CM70" s="783"/>
      <c r="CN70" s="781"/>
      <c r="CO70" s="781">
        <v>30</v>
      </c>
      <c r="CP70" s="803"/>
      <c r="CQ70" s="804"/>
      <c r="CR70" s="804"/>
      <c r="CS70" s="783"/>
      <c r="CT70" s="781"/>
      <c r="CU70" s="781"/>
      <c r="CV70" s="803"/>
      <c r="CW70" s="804"/>
      <c r="CX70" s="804"/>
      <c r="CY70" s="783"/>
      <c r="CZ70" s="781"/>
      <c r="DA70" s="781"/>
      <c r="DB70" s="803"/>
      <c r="DC70" s="804"/>
      <c r="DD70" s="804"/>
      <c r="DE70" s="783"/>
      <c r="DF70" s="781"/>
      <c r="DG70" s="781"/>
      <c r="DH70" s="805"/>
      <c r="DI70" s="804"/>
      <c r="DJ70" s="804"/>
      <c r="DK70" s="783"/>
      <c r="DL70" s="781"/>
      <c r="DM70" s="781"/>
      <c r="DN70" s="803"/>
      <c r="DO70" s="804"/>
      <c r="DP70" s="804"/>
      <c r="DQ70" s="784"/>
      <c r="DR70" s="785"/>
      <c r="DS70" s="786"/>
      <c r="DT70" s="1019"/>
      <c r="DU70" s="1021"/>
      <c r="DV70" s="1021"/>
      <c r="DW70" s="789"/>
      <c r="DX70" s="786"/>
      <c r="DY70" s="785"/>
      <c r="DZ70" s="1019"/>
      <c r="EA70" s="1021"/>
      <c r="EB70" s="1021"/>
      <c r="EC70" s="784"/>
      <c r="ED70" s="785"/>
      <c r="EE70" s="786"/>
      <c r="EF70" s="1019"/>
      <c r="EG70" s="1021"/>
      <c r="EH70" s="1021"/>
      <c r="EI70" s="789"/>
      <c r="EJ70" s="786"/>
      <c r="EK70" s="785"/>
      <c r="EL70" s="1019"/>
      <c r="EM70" s="1021"/>
      <c r="EN70" s="1021"/>
      <c r="EO70" s="784"/>
      <c r="EP70" s="785"/>
      <c r="EQ70" s="786"/>
      <c r="ER70" s="1019"/>
      <c r="ES70" s="1021"/>
      <c r="ET70" s="1021"/>
      <c r="EU70" s="789"/>
      <c r="EV70" s="786"/>
      <c r="EW70" s="785"/>
      <c r="EX70" s="1019"/>
      <c r="EY70" s="1021"/>
      <c r="EZ70" s="1021"/>
      <c r="FA70" s="784"/>
      <c r="FB70" s="785"/>
      <c r="FC70" s="786"/>
      <c r="FD70" s="1019"/>
      <c r="FE70" s="1021"/>
      <c r="FF70" s="1021"/>
      <c r="FG70" s="789"/>
      <c r="FH70" s="786"/>
      <c r="FI70" s="785"/>
      <c r="FJ70" s="1019"/>
      <c r="FK70" s="1021"/>
      <c r="FL70" s="1021"/>
      <c r="FM70" s="784"/>
      <c r="FN70" s="785"/>
      <c r="FO70" s="786"/>
      <c r="FP70" s="1019"/>
      <c r="FQ70" s="1021"/>
      <c r="FR70" s="1021"/>
      <c r="FS70" s="776"/>
      <c r="FT70" s="777"/>
      <c r="FU70" s="781">
        <v>100</v>
      </c>
      <c r="FV70" s="778"/>
      <c r="FW70" s="779"/>
      <c r="FX70" s="779"/>
      <c r="FY70" s="783"/>
      <c r="FZ70" s="781"/>
      <c r="GA70" s="781"/>
      <c r="GB70" s="778"/>
      <c r="GC70" s="779"/>
      <c r="GD70" s="779"/>
      <c r="GE70" s="783"/>
      <c r="GF70" s="781"/>
      <c r="GG70" s="781"/>
      <c r="GH70" s="778"/>
      <c r="GI70" s="779"/>
      <c r="GJ70" s="779"/>
      <c r="GK70" s="783"/>
      <c r="GL70" s="781"/>
      <c r="GM70" s="781"/>
      <c r="GN70" s="778"/>
      <c r="GO70" s="779"/>
      <c r="GP70" s="779"/>
      <c r="GQ70" s="783"/>
      <c r="GR70" s="781"/>
      <c r="GS70" s="781"/>
      <c r="GT70" s="778"/>
      <c r="GU70" s="779"/>
      <c r="GV70" s="779"/>
      <c r="GW70" s="783"/>
      <c r="GX70" s="781"/>
      <c r="GY70" s="781"/>
      <c r="GZ70" s="778"/>
      <c r="HA70" s="779"/>
      <c r="HB70" s="779"/>
      <c r="HC70" s="783"/>
      <c r="HD70" s="781"/>
      <c r="HE70" s="781"/>
      <c r="HF70" s="778"/>
      <c r="HG70" s="779"/>
      <c r="HH70" s="779"/>
      <c r="HI70" s="783"/>
      <c r="HJ70" s="781"/>
      <c r="HK70" s="781"/>
      <c r="HL70" s="778"/>
      <c r="HM70" s="779"/>
      <c r="HN70" s="779"/>
      <c r="HO70" s="783"/>
      <c r="HP70" s="781"/>
      <c r="HQ70" s="781"/>
      <c r="HR70" s="778"/>
      <c r="HS70" s="779"/>
      <c r="HT70" s="779"/>
      <c r="HU70" s="783"/>
      <c r="HV70" s="781"/>
      <c r="HW70" s="777"/>
      <c r="HX70" s="780"/>
      <c r="HY70" s="779"/>
      <c r="HZ70" s="779"/>
      <c r="IA70" s="776"/>
      <c r="IB70" s="777"/>
      <c r="IC70" s="781"/>
      <c r="ID70" s="778"/>
      <c r="IE70" s="779"/>
      <c r="IF70" s="779"/>
      <c r="IG70" s="783"/>
      <c r="IH70" s="781"/>
      <c r="II70" s="777"/>
      <c r="IJ70" s="780"/>
      <c r="IK70" s="779"/>
      <c r="IL70" s="779"/>
      <c r="IM70" s="776"/>
      <c r="IN70" s="777"/>
      <c r="IO70" s="781">
        <v>10</v>
      </c>
      <c r="IP70" s="778"/>
      <c r="IQ70" s="779"/>
      <c r="IR70" s="779"/>
      <c r="IS70" s="783"/>
      <c r="IT70" s="781"/>
      <c r="IU70" s="781"/>
      <c r="IV70" s="778"/>
      <c r="IW70" s="779"/>
      <c r="IX70" s="779"/>
      <c r="IY70" s="783"/>
      <c r="IZ70" s="781"/>
      <c r="JA70" s="781"/>
      <c r="JB70" s="778"/>
      <c r="JC70" s="779"/>
      <c r="JD70" s="779"/>
      <c r="JE70" s="783"/>
      <c r="JF70" s="781"/>
      <c r="JG70" s="781"/>
      <c r="JH70" s="778"/>
      <c r="JI70" s="779"/>
      <c r="JJ70" s="779"/>
      <c r="JK70" s="783"/>
      <c r="JL70" s="781"/>
      <c r="JM70" s="781"/>
      <c r="JN70" s="778"/>
      <c r="JO70" s="779"/>
      <c r="JP70" s="779"/>
      <c r="JQ70" s="783"/>
      <c r="JR70" s="781"/>
      <c r="JS70" s="781"/>
      <c r="JT70" s="778"/>
      <c r="JU70" s="779"/>
      <c r="JV70" s="779"/>
      <c r="JW70" s="783"/>
      <c r="JX70" s="781"/>
      <c r="JY70" s="781"/>
      <c r="JZ70" s="778"/>
      <c r="KA70" s="779"/>
      <c r="KB70" s="779"/>
      <c r="KC70" s="783"/>
      <c r="KD70" s="781"/>
      <c r="KE70" s="781"/>
      <c r="KF70" s="778"/>
      <c r="KG70" s="779"/>
      <c r="KH70" s="779"/>
      <c r="KI70" s="783"/>
      <c r="KJ70" s="781"/>
      <c r="KK70" s="781"/>
      <c r="KL70" s="778"/>
      <c r="KM70" s="779"/>
      <c r="KN70" s="779"/>
      <c r="KO70" s="776"/>
      <c r="KP70" s="777"/>
      <c r="KQ70" s="777">
        <v>2.5</v>
      </c>
      <c r="KR70" s="780"/>
      <c r="KS70" s="779"/>
      <c r="KT70" s="779"/>
      <c r="KU70" s="776"/>
      <c r="KV70" s="777"/>
      <c r="KW70" s="777"/>
      <c r="KX70" s="780"/>
      <c r="KY70" s="782"/>
      <c r="KZ70" s="782"/>
      <c r="LA70" s="776"/>
      <c r="LB70" s="777"/>
      <c r="LC70" s="777"/>
      <c r="LD70" s="780"/>
      <c r="LE70" s="779"/>
      <c r="LF70" s="779"/>
      <c r="LG70" s="776"/>
      <c r="LH70" s="777"/>
      <c r="LI70" s="777"/>
      <c r="LJ70" s="780"/>
      <c r="LK70" s="779"/>
      <c r="LL70" s="779"/>
      <c r="LM70" s="776"/>
      <c r="LN70" s="777"/>
      <c r="LO70" s="777"/>
      <c r="LP70" s="780"/>
      <c r="LQ70" s="782"/>
      <c r="LR70" s="782"/>
      <c r="LS70" s="776"/>
      <c r="LT70" s="777"/>
      <c r="LU70" s="777"/>
      <c r="LV70" s="780"/>
      <c r="LW70" s="779"/>
      <c r="LX70" s="779"/>
      <c r="LY70" s="776"/>
      <c r="LZ70" s="777"/>
      <c r="MA70" s="777"/>
      <c r="MB70" s="780"/>
      <c r="MC70" s="782"/>
      <c r="MD70" s="782"/>
      <c r="ME70" s="776"/>
      <c r="MF70" s="777"/>
      <c r="MG70" s="777"/>
      <c r="MH70" s="780"/>
      <c r="MI70" s="782"/>
      <c r="MJ70" s="782"/>
      <c r="MK70" s="776"/>
      <c r="ML70" s="777"/>
      <c r="MM70" s="777"/>
      <c r="MN70" s="780"/>
      <c r="MO70" s="782"/>
      <c r="MP70" s="782"/>
      <c r="MQ70" s="776"/>
      <c r="MR70" s="777"/>
      <c r="MS70" s="777"/>
      <c r="MT70" s="780"/>
      <c r="MU70" s="779"/>
      <c r="MV70" s="779"/>
      <c r="MW70" s="776"/>
      <c r="MX70" s="777"/>
      <c r="MY70" s="777"/>
      <c r="MZ70" s="780"/>
      <c r="NA70" s="779"/>
      <c r="NB70" s="779"/>
      <c r="NC70" s="776"/>
      <c r="ND70" s="777"/>
      <c r="NE70" s="777"/>
      <c r="NF70" s="780"/>
      <c r="NG70" s="779"/>
      <c r="NH70" s="779"/>
      <c r="NI70" s="776"/>
      <c r="NJ70" s="777"/>
      <c r="NK70" s="777"/>
      <c r="NL70" s="780"/>
      <c r="NM70" s="782"/>
      <c r="NN70" s="782"/>
      <c r="NO70" s="776"/>
      <c r="NP70" s="777"/>
      <c r="NQ70" s="777"/>
      <c r="NR70" s="780"/>
      <c r="NS70" s="776"/>
      <c r="NT70" s="777"/>
      <c r="NU70" s="777"/>
      <c r="NV70" s="780"/>
      <c r="NW70" s="776"/>
      <c r="NX70" s="777"/>
      <c r="NY70" s="777"/>
      <c r="NZ70" s="792"/>
      <c r="OA70" s="776"/>
      <c r="OB70" s="777"/>
      <c r="OC70" s="777"/>
      <c r="OD70" s="780"/>
      <c r="OE70" s="776"/>
      <c r="OF70" s="777"/>
      <c r="OG70" s="777"/>
      <c r="OH70" s="780"/>
      <c r="OI70" s="776"/>
      <c r="OJ70" s="777"/>
      <c r="OK70" s="777"/>
      <c r="OL70" s="780"/>
      <c r="OM70" s="776"/>
      <c r="ON70" s="777"/>
      <c r="OO70" s="777"/>
      <c r="OP70" s="780"/>
      <c r="OQ70" s="776"/>
      <c r="OR70" s="777"/>
      <c r="OS70" s="777"/>
      <c r="OT70" s="780"/>
      <c r="OU70" s="776"/>
      <c r="OV70" s="777"/>
      <c r="OW70" s="777"/>
      <c r="OX70" s="780"/>
      <c r="OY70" s="776"/>
      <c r="OZ70" s="777"/>
      <c r="PA70" s="777"/>
      <c r="PB70" s="780"/>
      <c r="PC70" s="776"/>
      <c r="PD70" s="777"/>
      <c r="PE70" s="777"/>
      <c r="PF70" s="780"/>
    </row>
    <row r="71" spans="1:422" ht="15" hidden="1" customHeight="1" x14ac:dyDescent="0.25">
      <c r="A71" s="769" t="s">
        <v>17</v>
      </c>
      <c r="B71" s="769"/>
      <c r="C71" s="769"/>
      <c r="D71" s="770"/>
      <c r="E71" s="769"/>
      <c r="F71" s="769"/>
      <c r="G71" s="769"/>
      <c r="H71" s="769"/>
      <c r="I71" s="769"/>
      <c r="J71" s="769"/>
      <c r="K71" s="769"/>
      <c r="L71" s="769"/>
      <c r="M71" s="769"/>
      <c r="N71" s="769"/>
      <c r="O71" s="769"/>
      <c r="P71" s="769"/>
      <c r="Q71" s="769"/>
      <c r="R71" s="769"/>
      <c r="S71" s="769"/>
      <c r="T71" s="816"/>
      <c r="U71" s="816"/>
      <c r="V71" s="816"/>
      <c r="W71" s="816"/>
      <c r="X71" s="769"/>
      <c r="Y71" s="769">
        <f>IF(AND(AJ71="",AK71="",AL71="",AN71="",AO71="",OR(AP71="",AP71=Dropdown!$AM$12,AP71=Dropdown!$AM$11)),1,0)</f>
        <v>1</v>
      </c>
      <c r="Z71" s="769">
        <f t="shared" si="3"/>
        <v>0</v>
      </c>
      <c r="AA71" s="769">
        <f t="shared" si="4"/>
        <v>1</v>
      </c>
      <c r="AB71" s="769">
        <f t="shared" si="5"/>
        <v>0</v>
      </c>
      <c r="AC71" s="769"/>
      <c r="AD71" s="772" t="str">
        <f>IF(OR(T71&lt;&gt;"",U71&lt;&gt;""),Dropdown!$A$4,IF(OR(V71&lt;&gt;"",W71&lt;&gt;""),Dropdown!$A$5,Dropdown!$A$3))</f>
        <v>Residential</v>
      </c>
      <c r="AE71" s="773" t="s">
        <v>343</v>
      </c>
      <c r="AF71" s="773" t="str">
        <f>VLOOKUP(AG71,Dropdown!$N$3:$R$62,2,FALSE)</f>
        <v>SSA</v>
      </c>
      <c r="AG71" s="773" t="s">
        <v>17</v>
      </c>
      <c r="AH71" s="773" t="str">
        <f>IF(AG71&lt;&gt;"",VLOOKUP(AG71,Dropdown!$N$3:$R$62,3,FALSE),IF(AF71&lt;&gt;"",VLOOKUP(AF71,Dropdown!$N$3:$R$62,3,FALSE),IF(AE71&lt;&gt;"",VLOOKUP(AE71,Dropdown!$N$3:$R$62,3,FALSE),"")))</f>
        <v>LMI</v>
      </c>
      <c r="AI71" s="773" t="str">
        <f>IF(AG71&lt;&gt;"",VLOOKUP(AG71,Dropdown!$N$3:$R$62,5,FALSE),IF(AF71&lt;&gt;"",VLOOKUP(AF71,Dropdown!$N$3:$R$62,5,FALSE),IF(AE71&lt;&gt;"",VLOOKUP(AE71,Dropdown!$N$3:$R$62,5,FALSE),"")))</f>
        <v>Moderate</v>
      </c>
      <c r="AJ71" s="773"/>
      <c r="AK71" s="773"/>
      <c r="AL71" s="773"/>
      <c r="AM71" s="773"/>
      <c r="AN71" s="773"/>
      <c r="AO71" s="773"/>
      <c r="AP71" s="773"/>
      <c r="AQ71" s="769"/>
      <c r="AR71" s="932" t="s">
        <v>930</v>
      </c>
      <c r="AS71" s="774"/>
      <c r="AT71" s="769" t="s">
        <v>316</v>
      </c>
      <c r="AU71" s="769">
        <v>38</v>
      </c>
      <c r="AV71" s="775"/>
      <c r="AW71" s="776"/>
      <c r="AX71" s="777"/>
      <c r="AY71" s="777"/>
      <c r="AZ71" s="778"/>
      <c r="BA71" s="779"/>
      <c r="BB71" s="779"/>
      <c r="BC71" s="776"/>
      <c r="BD71" s="777"/>
      <c r="BE71" s="777"/>
      <c r="BF71" s="805"/>
      <c r="BG71" s="804"/>
      <c r="BH71" s="804"/>
      <c r="BI71" s="776"/>
      <c r="BJ71" s="777"/>
      <c r="BK71" s="777"/>
      <c r="BL71" s="780"/>
      <c r="BM71" s="779"/>
      <c r="BN71" s="779"/>
      <c r="BO71" s="776"/>
      <c r="BP71" s="777"/>
      <c r="BQ71" s="777"/>
      <c r="BR71" s="805"/>
      <c r="BS71" s="804"/>
      <c r="BT71" s="804"/>
      <c r="BU71" s="776"/>
      <c r="BV71" s="777"/>
      <c r="BW71" s="777"/>
      <c r="BX71" s="805"/>
      <c r="BY71" s="804"/>
      <c r="BZ71" s="804"/>
      <c r="CA71" s="776"/>
      <c r="CB71" s="777"/>
      <c r="CC71" s="777"/>
      <c r="CD71" s="805"/>
      <c r="CE71" s="804"/>
      <c r="CF71" s="804"/>
      <c r="CG71" s="776"/>
      <c r="CH71" s="777"/>
      <c r="CI71" s="777"/>
      <c r="CJ71" s="805"/>
      <c r="CK71" s="804"/>
      <c r="CL71" s="804"/>
      <c r="CM71" s="776"/>
      <c r="CN71" s="777"/>
      <c r="CO71" s="777"/>
      <c r="CP71" s="805"/>
      <c r="CQ71" s="804"/>
      <c r="CR71" s="804"/>
      <c r="CS71" s="776"/>
      <c r="CT71" s="777"/>
      <c r="CU71" s="777"/>
      <c r="CV71" s="805"/>
      <c r="CW71" s="804"/>
      <c r="CX71" s="804"/>
      <c r="CY71" s="776"/>
      <c r="CZ71" s="777"/>
      <c r="DA71" s="781"/>
      <c r="DB71" s="803"/>
      <c r="DC71" s="809"/>
      <c r="DD71" s="809"/>
      <c r="DE71" s="783"/>
      <c r="DF71" s="781"/>
      <c r="DG71" s="777"/>
      <c r="DH71" s="805"/>
      <c r="DI71" s="804"/>
      <c r="DJ71" s="804"/>
      <c r="DK71" s="776"/>
      <c r="DL71" s="777"/>
      <c r="DM71" s="781"/>
      <c r="DN71" s="803"/>
      <c r="DO71" s="809"/>
      <c r="DP71" s="809"/>
      <c r="DQ71" s="784"/>
      <c r="DR71" s="785"/>
      <c r="DS71" s="786">
        <v>36</v>
      </c>
      <c r="DT71" s="1019"/>
      <c r="DU71" s="1021"/>
      <c r="DV71" s="1021"/>
      <c r="DW71" s="784"/>
      <c r="DX71" s="785"/>
      <c r="DY71" s="785"/>
      <c r="DZ71" s="1019"/>
      <c r="EA71" s="1021"/>
      <c r="EB71" s="1021"/>
      <c r="EC71" s="784"/>
      <c r="ED71" s="785"/>
      <c r="EE71" s="785"/>
      <c r="EF71" s="1019"/>
      <c r="EG71" s="1021"/>
      <c r="EH71" s="1021"/>
      <c r="EI71" s="784"/>
      <c r="EJ71" s="785"/>
      <c r="EK71" s="785"/>
      <c r="EL71" s="1019"/>
      <c r="EM71" s="1021"/>
      <c r="EN71" s="1021"/>
      <c r="EO71" s="784"/>
      <c r="EP71" s="785"/>
      <c r="EQ71" s="785"/>
      <c r="ER71" s="1019"/>
      <c r="ES71" s="1021"/>
      <c r="ET71" s="1021"/>
      <c r="EU71" s="784"/>
      <c r="EV71" s="785"/>
      <c r="EW71" s="785"/>
      <c r="EX71" s="1019"/>
      <c r="EY71" s="1021"/>
      <c r="EZ71" s="1021"/>
      <c r="FA71" s="784"/>
      <c r="FB71" s="785"/>
      <c r="FC71" s="785"/>
      <c r="FD71" s="1019"/>
      <c r="FE71" s="1021"/>
      <c r="FF71" s="1021"/>
      <c r="FG71" s="784"/>
      <c r="FH71" s="785"/>
      <c r="FI71" s="785"/>
      <c r="FJ71" s="1019"/>
      <c r="FK71" s="1021"/>
      <c r="FL71" s="1021"/>
      <c r="FM71" s="784"/>
      <c r="FN71" s="785"/>
      <c r="FO71" s="785"/>
      <c r="FP71" s="1019"/>
      <c r="FQ71" s="1021"/>
      <c r="FR71" s="1021"/>
      <c r="FS71" s="776"/>
      <c r="FT71" s="777"/>
      <c r="FU71" s="781"/>
      <c r="FV71" s="778"/>
      <c r="FW71" s="779"/>
      <c r="FX71" s="779"/>
      <c r="FY71" s="783"/>
      <c r="FZ71" s="781"/>
      <c r="GA71" s="777"/>
      <c r="GB71" s="780"/>
      <c r="GC71" s="779"/>
      <c r="GD71" s="779"/>
      <c r="GE71" s="776"/>
      <c r="GF71" s="777"/>
      <c r="GG71" s="781"/>
      <c r="GH71" s="778"/>
      <c r="GI71" s="782"/>
      <c r="GJ71" s="782"/>
      <c r="GK71" s="783"/>
      <c r="GL71" s="781"/>
      <c r="GM71" s="777"/>
      <c r="GN71" s="780"/>
      <c r="GO71" s="779"/>
      <c r="GP71" s="779"/>
      <c r="GQ71" s="776"/>
      <c r="GR71" s="777"/>
      <c r="GS71" s="781"/>
      <c r="GT71" s="778"/>
      <c r="GU71" s="782"/>
      <c r="GV71" s="782"/>
      <c r="GW71" s="783"/>
      <c r="GX71" s="781"/>
      <c r="GY71" s="777"/>
      <c r="GZ71" s="780"/>
      <c r="HA71" s="779"/>
      <c r="HB71" s="779"/>
      <c r="HC71" s="776"/>
      <c r="HD71" s="777"/>
      <c r="HE71" s="781"/>
      <c r="HF71" s="778"/>
      <c r="HG71" s="782"/>
      <c r="HH71" s="782"/>
      <c r="HI71" s="783"/>
      <c r="HJ71" s="781"/>
      <c r="HK71" s="777"/>
      <c r="HL71" s="780"/>
      <c r="HM71" s="779"/>
      <c r="HN71" s="779"/>
      <c r="HO71" s="776"/>
      <c r="HP71" s="777"/>
      <c r="HQ71" s="781"/>
      <c r="HR71" s="778"/>
      <c r="HS71" s="782"/>
      <c r="HT71" s="782"/>
      <c r="HU71" s="783"/>
      <c r="HV71" s="781"/>
      <c r="HW71" s="777"/>
      <c r="HX71" s="780"/>
      <c r="HY71" s="779"/>
      <c r="HZ71" s="779"/>
      <c r="IA71" s="776"/>
      <c r="IB71" s="777"/>
      <c r="IC71" s="781"/>
      <c r="ID71" s="778"/>
      <c r="IE71" s="779"/>
      <c r="IF71" s="779"/>
      <c r="IG71" s="783"/>
      <c r="IH71" s="781"/>
      <c r="II71" s="777"/>
      <c r="IJ71" s="780"/>
      <c r="IK71" s="779"/>
      <c r="IL71" s="779"/>
      <c r="IM71" s="776"/>
      <c r="IN71" s="777"/>
      <c r="IO71" s="781"/>
      <c r="IP71" s="778"/>
      <c r="IQ71" s="779"/>
      <c r="IR71" s="779"/>
      <c r="IS71" s="783"/>
      <c r="IT71" s="781"/>
      <c r="IU71" s="777"/>
      <c r="IV71" s="780"/>
      <c r="IW71" s="779"/>
      <c r="IX71" s="779"/>
      <c r="IY71" s="776"/>
      <c r="IZ71" s="777"/>
      <c r="JA71" s="781"/>
      <c r="JB71" s="778"/>
      <c r="JC71" s="779"/>
      <c r="JD71" s="779"/>
      <c r="JE71" s="783"/>
      <c r="JF71" s="781"/>
      <c r="JG71" s="777"/>
      <c r="JH71" s="780"/>
      <c r="JI71" s="779"/>
      <c r="JJ71" s="779"/>
      <c r="JK71" s="776"/>
      <c r="JL71" s="777"/>
      <c r="JM71" s="781"/>
      <c r="JN71" s="778"/>
      <c r="JO71" s="782"/>
      <c r="JP71" s="782"/>
      <c r="JQ71" s="783"/>
      <c r="JR71" s="781"/>
      <c r="JS71" s="777"/>
      <c r="JT71" s="780"/>
      <c r="JU71" s="779"/>
      <c r="JV71" s="779"/>
      <c r="JW71" s="776"/>
      <c r="JX71" s="777"/>
      <c r="JY71" s="777"/>
      <c r="JZ71" s="780"/>
      <c r="KA71" s="782"/>
      <c r="KB71" s="782"/>
      <c r="KC71" s="776"/>
      <c r="KD71" s="777"/>
      <c r="KE71" s="777"/>
      <c r="KF71" s="780"/>
      <c r="KG71" s="782"/>
      <c r="KH71" s="782"/>
      <c r="KI71" s="776"/>
      <c r="KJ71" s="777"/>
      <c r="KK71" s="777"/>
      <c r="KL71" s="780"/>
      <c r="KM71" s="782"/>
      <c r="KN71" s="782"/>
      <c r="KO71" s="776"/>
      <c r="KP71" s="777"/>
      <c r="KQ71" s="777"/>
      <c r="KR71" s="780"/>
      <c r="KS71" s="779"/>
      <c r="KT71" s="779"/>
      <c r="KU71" s="776"/>
      <c r="KV71" s="777"/>
      <c r="KW71" s="777"/>
      <c r="KX71" s="780"/>
      <c r="KY71" s="782"/>
      <c r="KZ71" s="782"/>
      <c r="LA71" s="776"/>
      <c r="LB71" s="777"/>
      <c r="LC71" s="777"/>
      <c r="LD71" s="780"/>
      <c r="LE71" s="779"/>
      <c r="LF71" s="779"/>
      <c r="LG71" s="776"/>
      <c r="LH71" s="777"/>
      <c r="LI71" s="777"/>
      <c r="LJ71" s="780"/>
      <c r="LK71" s="779"/>
      <c r="LL71" s="779"/>
      <c r="LM71" s="776"/>
      <c r="LN71" s="777"/>
      <c r="LO71" s="777"/>
      <c r="LP71" s="780"/>
      <c r="LQ71" s="782"/>
      <c r="LR71" s="782"/>
      <c r="LS71" s="776"/>
      <c r="LT71" s="777"/>
      <c r="LU71" s="777"/>
      <c r="LV71" s="780"/>
      <c r="LW71" s="779"/>
      <c r="LX71" s="779"/>
      <c r="LY71" s="776"/>
      <c r="LZ71" s="777"/>
      <c r="MA71" s="777"/>
      <c r="MB71" s="780"/>
      <c r="MC71" s="782"/>
      <c r="MD71" s="782"/>
      <c r="ME71" s="776"/>
      <c r="MF71" s="777"/>
      <c r="MG71" s="777"/>
      <c r="MH71" s="780"/>
      <c r="MI71" s="782"/>
      <c r="MJ71" s="782"/>
      <c r="MK71" s="776"/>
      <c r="ML71" s="777"/>
      <c r="MM71" s="777"/>
      <c r="MN71" s="780"/>
      <c r="MO71" s="782"/>
      <c r="MP71" s="782"/>
      <c r="MQ71" s="776"/>
      <c r="MR71" s="777"/>
      <c r="MS71" s="777"/>
      <c r="MT71" s="780"/>
      <c r="MU71" s="779"/>
      <c r="MV71" s="779"/>
      <c r="MW71" s="776"/>
      <c r="MX71" s="777"/>
      <c r="MY71" s="777"/>
      <c r="MZ71" s="780"/>
      <c r="NA71" s="779"/>
      <c r="NB71" s="779"/>
      <c r="NC71" s="776"/>
      <c r="ND71" s="777"/>
      <c r="NE71" s="777"/>
      <c r="NF71" s="780"/>
      <c r="NG71" s="779"/>
      <c r="NH71" s="779"/>
      <c r="NI71" s="776"/>
      <c r="NJ71" s="777"/>
      <c r="NK71" s="777"/>
      <c r="NL71" s="780"/>
      <c r="NM71" s="782"/>
      <c r="NN71" s="782"/>
      <c r="NO71" s="776"/>
      <c r="NP71" s="777"/>
      <c r="NQ71" s="777"/>
      <c r="NR71" s="780"/>
      <c r="NS71" s="776"/>
      <c r="NT71" s="777"/>
      <c r="NU71" s="777"/>
      <c r="NV71" s="780"/>
      <c r="NW71" s="776"/>
      <c r="NX71" s="777"/>
      <c r="NY71" s="777"/>
      <c r="NZ71" s="792"/>
      <c r="OA71" s="776"/>
      <c r="OB71" s="777"/>
      <c r="OC71" s="777"/>
      <c r="OD71" s="780"/>
      <c r="OE71" s="776"/>
      <c r="OF71" s="777"/>
      <c r="OG71" s="777"/>
      <c r="OH71" s="780"/>
      <c r="OI71" s="776"/>
      <c r="OJ71" s="777"/>
      <c r="OK71" s="777"/>
      <c r="OL71" s="780"/>
      <c r="OM71" s="776"/>
      <c r="ON71" s="777"/>
      <c r="OO71" s="777"/>
      <c r="OP71" s="780"/>
      <c r="OQ71" s="776"/>
      <c r="OR71" s="777"/>
      <c r="OS71" s="777"/>
      <c r="OT71" s="780"/>
      <c r="OU71" s="776"/>
      <c r="OV71" s="777"/>
      <c r="OW71" s="777"/>
      <c r="OX71" s="780"/>
      <c r="OY71" s="776"/>
      <c r="OZ71" s="777"/>
      <c r="PA71" s="777"/>
      <c r="PB71" s="780"/>
      <c r="PC71" s="776"/>
      <c r="PD71" s="777"/>
      <c r="PE71" s="777"/>
      <c r="PF71" s="780"/>
    </row>
    <row r="72" spans="1:422" ht="15" hidden="1" customHeight="1" x14ac:dyDescent="0.25">
      <c r="A72" s="769" t="s">
        <v>315</v>
      </c>
      <c r="B72" s="769" t="s">
        <v>53</v>
      </c>
      <c r="C72" s="769"/>
      <c r="D72" s="770"/>
      <c r="E72" s="769"/>
      <c r="F72" s="769"/>
      <c r="G72" s="769"/>
      <c r="H72" s="769"/>
      <c r="I72" s="769"/>
      <c r="J72" s="769"/>
      <c r="K72" s="769"/>
      <c r="L72" s="769" t="s">
        <v>89</v>
      </c>
      <c r="M72" s="769"/>
      <c r="N72" s="769"/>
      <c r="O72" s="769"/>
      <c r="P72" s="769"/>
      <c r="Q72" s="769"/>
      <c r="R72" s="769"/>
      <c r="S72" s="769"/>
      <c r="T72" s="816"/>
      <c r="U72" s="816"/>
      <c r="V72" s="816"/>
      <c r="W72" s="816"/>
      <c r="X72" s="769"/>
      <c r="Y72" s="769">
        <f>IF(AND(AJ72="",AK72="",AL72="",AN72="",AO72="",OR(AP72="",AP72=Dropdown!$AM$12,AP72=Dropdown!$AM$11)),1,0)</f>
        <v>0</v>
      </c>
      <c r="Z72" s="769">
        <f t="shared" si="3"/>
        <v>0</v>
      </c>
      <c r="AA72" s="769">
        <f t="shared" si="4"/>
        <v>1</v>
      </c>
      <c r="AB72" s="769">
        <f t="shared" si="5"/>
        <v>0</v>
      </c>
      <c r="AC72" s="769"/>
      <c r="AD72" s="772" t="str">
        <f>IF(OR(T72&lt;&gt;"",U72&lt;&gt;""),Dropdown!$A$4,IF(OR(V72&lt;&gt;"",W72&lt;&gt;""),Dropdown!$A$5,Dropdown!$A$3))</f>
        <v>Residential</v>
      </c>
      <c r="AE72" s="773" t="s">
        <v>343</v>
      </c>
      <c r="AF72" s="773" t="str">
        <f>VLOOKUP(AG72,Dropdown!$N$3:$R$62,2,FALSE)</f>
        <v>MNA</v>
      </c>
      <c r="AG72" s="773" t="s">
        <v>315</v>
      </c>
      <c r="AH72" s="773" t="str">
        <f>IF(AG72&lt;&gt;"",VLOOKUP(AG72,Dropdown!$N$3:$R$62,3,FALSE),IF(AF72&lt;&gt;"",VLOOKUP(AF72,Dropdown!$N$3:$R$62,3,FALSE),IF(AE72&lt;&gt;"",VLOOKUP(AE72,Dropdown!$N$3:$R$62,3,FALSE),"")))</f>
        <v>LMI</v>
      </c>
      <c r="AI72" s="773" t="str">
        <f>IF(AG72&lt;&gt;"",VLOOKUP(AG72,Dropdown!$N$3:$R$62,5,FALSE),IF(AF72&lt;&gt;"",VLOOKUP(AF72,Dropdown!$N$3:$R$62,5,FALSE),IF(AE72&lt;&gt;"",VLOOKUP(AE72,Dropdown!$N$3:$R$62,5,FALSE),"")))</f>
        <v>Arid</v>
      </c>
      <c r="AJ72" s="773"/>
      <c r="AK72" s="773"/>
      <c r="AL72" s="773" t="s">
        <v>89</v>
      </c>
      <c r="AM72" s="773"/>
      <c r="AN72" s="773"/>
      <c r="AO72" s="773"/>
      <c r="AP72" s="773"/>
      <c r="AQ72" s="769"/>
      <c r="AR72" s="530" t="s">
        <v>982</v>
      </c>
      <c r="AS72" s="774"/>
      <c r="AT72" s="769" t="s">
        <v>316</v>
      </c>
      <c r="AU72" s="769">
        <v>38</v>
      </c>
      <c r="AV72" s="775"/>
      <c r="AW72" s="776"/>
      <c r="AX72" s="777"/>
      <c r="AY72" s="777"/>
      <c r="AZ72" s="778"/>
      <c r="BA72" s="779"/>
      <c r="BB72" s="779"/>
      <c r="BC72" s="776"/>
      <c r="BD72" s="777"/>
      <c r="BE72" s="777"/>
      <c r="BF72" s="780"/>
      <c r="BG72" s="779"/>
      <c r="BH72" s="779"/>
      <c r="BI72" s="776"/>
      <c r="BJ72" s="777"/>
      <c r="BK72" s="777"/>
      <c r="BL72" s="780"/>
      <c r="BM72" s="779"/>
      <c r="BN72" s="779"/>
      <c r="BO72" s="776"/>
      <c r="BP72" s="777"/>
      <c r="BQ72" s="777"/>
      <c r="BR72" s="780"/>
      <c r="BS72" s="779"/>
      <c r="BT72" s="779"/>
      <c r="BU72" s="776"/>
      <c r="BV72" s="777"/>
      <c r="BW72" s="777"/>
      <c r="BX72" s="780"/>
      <c r="BY72" s="779"/>
      <c r="BZ72" s="779"/>
      <c r="CA72" s="776"/>
      <c r="CB72" s="777"/>
      <c r="CC72" s="777"/>
      <c r="CD72" s="780"/>
      <c r="CE72" s="779"/>
      <c r="CF72" s="779"/>
      <c r="CG72" s="776"/>
      <c r="CH72" s="777"/>
      <c r="CI72" s="777"/>
      <c r="CJ72" s="780"/>
      <c r="CK72" s="779"/>
      <c r="CL72" s="779"/>
      <c r="CM72" s="776"/>
      <c r="CN72" s="777"/>
      <c r="CO72" s="777"/>
      <c r="CP72" s="780"/>
      <c r="CQ72" s="779"/>
      <c r="CR72" s="779"/>
      <c r="CS72" s="776"/>
      <c r="CT72" s="777"/>
      <c r="CU72" s="777"/>
      <c r="CV72" s="780"/>
      <c r="CW72" s="779"/>
      <c r="CX72" s="779"/>
      <c r="CY72" s="776"/>
      <c r="CZ72" s="777"/>
      <c r="DA72" s="781"/>
      <c r="DB72" s="778"/>
      <c r="DC72" s="782"/>
      <c r="DD72" s="782"/>
      <c r="DE72" s="783"/>
      <c r="DF72" s="781"/>
      <c r="DG72" s="777"/>
      <c r="DH72" s="780"/>
      <c r="DI72" s="779"/>
      <c r="DJ72" s="779"/>
      <c r="DK72" s="776"/>
      <c r="DL72" s="777"/>
      <c r="DM72" s="781"/>
      <c r="DN72" s="778"/>
      <c r="DO72" s="782"/>
      <c r="DP72" s="782"/>
      <c r="DQ72" s="784"/>
      <c r="DR72" s="785"/>
      <c r="DS72" s="786">
        <v>50</v>
      </c>
      <c r="DT72" s="1019"/>
      <c r="DU72" s="1021"/>
      <c r="DV72" s="1021"/>
      <c r="DW72" s="784"/>
      <c r="DX72" s="785"/>
      <c r="DY72" s="785"/>
      <c r="DZ72" s="1019"/>
      <c r="EA72" s="1021"/>
      <c r="EB72" s="1021"/>
      <c r="EC72" s="784"/>
      <c r="ED72" s="785"/>
      <c r="EE72" s="785"/>
      <c r="EF72" s="1019"/>
      <c r="EG72" s="1021"/>
      <c r="EH72" s="1021"/>
      <c r="EI72" s="784"/>
      <c r="EJ72" s="785"/>
      <c r="EK72" s="785"/>
      <c r="EL72" s="1019"/>
      <c r="EM72" s="1021"/>
      <c r="EN72" s="1021"/>
      <c r="EO72" s="784"/>
      <c r="EP72" s="785"/>
      <c r="EQ72" s="785"/>
      <c r="ER72" s="1019"/>
      <c r="ES72" s="1021"/>
      <c r="ET72" s="1021"/>
      <c r="EU72" s="784"/>
      <c r="EV72" s="785"/>
      <c r="EW72" s="785"/>
      <c r="EX72" s="1019"/>
      <c r="EY72" s="1021"/>
      <c r="EZ72" s="1021"/>
      <c r="FA72" s="784"/>
      <c r="FB72" s="785"/>
      <c r="FC72" s="785"/>
      <c r="FD72" s="1019"/>
      <c r="FE72" s="1021"/>
      <c r="FF72" s="1021"/>
      <c r="FG72" s="784"/>
      <c r="FH72" s="785"/>
      <c r="FI72" s="785"/>
      <c r="FJ72" s="1019"/>
      <c r="FK72" s="1021"/>
      <c r="FL72" s="1021"/>
      <c r="FM72" s="784"/>
      <c r="FN72" s="785"/>
      <c r="FO72" s="785"/>
      <c r="FP72" s="1019"/>
      <c r="FQ72" s="1021"/>
      <c r="FR72" s="1021"/>
      <c r="FS72" s="776"/>
      <c r="FT72" s="777"/>
      <c r="FU72" s="781"/>
      <c r="FV72" s="778"/>
      <c r="FW72" s="779"/>
      <c r="FX72" s="779"/>
      <c r="FY72" s="783"/>
      <c r="FZ72" s="781"/>
      <c r="GA72" s="777"/>
      <c r="GB72" s="780"/>
      <c r="GC72" s="779"/>
      <c r="GD72" s="779"/>
      <c r="GE72" s="776"/>
      <c r="GF72" s="777"/>
      <c r="GG72" s="781"/>
      <c r="GH72" s="778"/>
      <c r="GI72" s="782"/>
      <c r="GJ72" s="782"/>
      <c r="GK72" s="783"/>
      <c r="GL72" s="781"/>
      <c r="GM72" s="777"/>
      <c r="GN72" s="780"/>
      <c r="GO72" s="779"/>
      <c r="GP72" s="779"/>
      <c r="GQ72" s="776"/>
      <c r="GR72" s="777"/>
      <c r="GS72" s="781"/>
      <c r="GT72" s="778"/>
      <c r="GU72" s="782"/>
      <c r="GV72" s="782"/>
      <c r="GW72" s="783"/>
      <c r="GX72" s="781"/>
      <c r="GY72" s="777"/>
      <c r="GZ72" s="780"/>
      <c r="HA72" s="779"/>
      <c r="HB72" s="779"/>
      <c r="HC72" s="776"/>
      <c r="HD72" s="777"/>
      <c r="HE72" s="781"/>
      <c r="HF72" s="778"/>
      <c r="HG72" s="782"/>
      <c r="HH72" s="782"/>
      <c r="HI72" s="783"/>
      <c r="HJ72" s="781"/>
      <c r="HK72" s="777"/>
      <c r="HL72" s="780"/>
      <c r="HM72" s="779"/>
      <c r="HN72" s="779"/>
      <c r="HO72" s="776"/>
      <c r="HP72" s="777"/>
      <c r="HQ72" s="781"/>
      <c r="HR72" s="778"/>
      <c r="HS72" s="782"/>
      <c r="HT72" s="782"/>
      <c r="HU72" s="783"/>
      <c r="HV72" s="781"/>
      <c r="HW72" s="777"/>
      <c r="HX72" s="780"/>
      <c r="HY72" s="779"/>
      <c r="HZ72" s="779"/>
      <c r="IA72" s="776"/>
      <c r="IB72" s="777"/>
      <c r="IC72" s="781"/>
      <c r="ID72" s="778"/>
      <c r="IE72" s="779"/>
      <c r="IF72" s="779"/>
      <c r="IG72" s="783"/>
      <c r="IH72" s="781"/>
      <c r="II72" s="777"/>
      <c r="IJ72" s="780"/>
      <c r="IK72" s="779"/>
      <c r="IL72" s="779"/>
      <c r="IM72" s="776"/>
      <c r="IN72" s="777"/>
      <c r="IO72" s="781"/>
      <c r="IP72" s="778"/>
      <c r="IQ72" s="779"/>
      <c r="IR72" s="779"/>
      <c r="IS72" s="783"/>
      <c r="IT72" s="781"/>
      <c r="IU72" s="777"/>
      <c r="IV72" s="780"/>
      <c r="IW72" s="779"/>
      <c r="IX72" s="779"/>
      <c r="IY72" s="776"/>
      <c r="IZ72" s="777"/>
      <c r="JA72" s="781"/>
      <c r="JB72" s="778"/>
      <c r="JC72" s="779"/>
      <c r="JD72" s="779"/>
      <c r="JE72" s="783"/>
      <c r="JF72" s="781"/>
      <c r="JG72" s="777"/>
      <c r="JH72" s="780"/>
      <c r="JI72" s="779"/>
      <c r="JJ72" s="779"/>
      <c r="JK72" s="776"/>
      <c r="JL72" s="777"/>
      <c r="JM72" s="781"/>
      <c r="JN72" s="778"/>
      <c r="JO72" s="782"/>
      <c r="JP72" s="782"/>
      <c r="JQ72" s="783"/>
      <c r="JR72" s="781"/>
      <c r="JS72" s="777"/>
      <c r="JT72" s="780"/>
      <c r="JU72" s="779"/>
      <c r="JV72" s="779"/>
      <c r="JW72" s="776"/>
      <c r="JX72" s="777"/>
      <c r="JY72" s="777"/>
      <c r="JZ72" s="780"/>
      <c r="KA72" s="782"/>
      <c r="KB72" s="782"/>
      <c r="KC72" s="776"/>
      <c r="KD72" s="777"/>
      <c r="KE72" s="777"/>
      <c r="KF72" s="780"/>
      <c r="KG72" s="782"/>
      <c r="KH72" s="782"/>
      <c r="KI72" s="776"/>
      <c r="KJ72" s="777"/>
      <c r="KK72" s="777"/>
      <c r="KL72" s="780"/>
      <c r="KM72" s="782"/>
      <c r="KN72" s="782"/>
      <c r="KO72" s="776"/>
      <c r="KP72" s="777"/>
      <c r="KQ72" s="777"/>
      <c r="KR72" s="780"/>
      <c r="KS72" s="779"/>
      <c r="KT72" s="779"/>
      <c r="KU72" s="776"/>
      <c r="KV72" s="777"/>
      <c r="KW72" s="777"/>
      <c r="KX72" s="780"/>
      <c r="KY72" s="782"/>
      <c r="KZ72" s="782"/>
      <c r="LA72" s="776"/>
      <c r="LB72" s="777"/>
      <c r="LC72" s="777"/>
      <c r="LD72" s="780"/>
      <c r="LE72" s="779"/>
      <c r="LF72" s="779"/>
      <c r="LG72" s="776"/>
      <c r="LH72" s="777"/>
      <c r="LI72" s="777"/>
      <c r="LJ72" s="780"/>
      <c r="LK72" s="779"/>
      <c r="LL72" s="779"/>
      <c r="LM72" s="776"/>
      <c r="LN72" s="777"/>
      <c r="LO72" s="777"/>
      <c r="LP72" s="780"/>
      <c r="LQ72" s="782"/>
      <c r="LR72" s="782"/>
      <c r="LS72" s="776"/>
      <c r="LT72" s="777"/>
      <c r="LU72" s="777"/>
      <c r="LV72" s="780"/>
      <c r="LW72" s="779"/>
      <c r="LX72" s="779"/>
      <c r="LY72" s="776"/>
      <c r="LZ72" s="777"/>
      <c r="MA72" s="777"/>
      <c r="MB72" s="780"/>
      <c r="MC72" s="782"/>
      <c r="MD72" s="782"/>
      <c r="ME72" s="776"/>
      <c r="MF72" s="777"/>
      <c r="MG72" s="777"/>
      <c r="MH72" s="780"/>
      <c r="MI72" s="782"/>
      <c r="MJ72" s="782"/>
      <c r="MK72" s="776"/>
      <c r="ML72" s="777"/>
      <c r="MM72" s="777"/>
      <c r="MN72" s="780"/>
      <c r="MO72" s="782"/>
      <c r="MP72" s="782"/>
      <c r="MQ72" s="776"/>
      <c r="MR72" s="777"/>
      <c r="MS72" s="777"/>
      <c r="MT72" s="780"/>
      <c r="MU72" s="779"/>
      <c r="MV72" s="779"/>
      <c r="MW72" s="776"/>
      <c r="MX72" s="777"/>
      <c r="MY72" s="777"/>
      <c r="MZ72" s="780"/>
      <c r="NA72" s="779"/>
      <c r="NB72" s="779"/>
      <c r="NC72" s="776"/>
      <c r="ND72" s="777"/>
      <c r="NE72" s="777"/>
      <c r="NF72" s="780"/>
      <c r="NG72" s="779"/>
      <c r="NH72" s="779"/>
      <c r="NI72" s="776"/>
      <c r="NJ72" s="777"/>
      <c r="NK72" s="777"/>
      <c r="NL72" s="780"/>
      <c r="NM72" s="782"/>
      <c r="NN72" s="782"/>
      <c r="NO72" s="776"/>
      <c r="NP72" s="777"/>
      <c r="NQ72" s="777"/>
      <c r="NR72" s="780"/>
      <c r="NS72" s="776"/>
      <c r="NT72" s="777"/>
      <c r="NU72" s="777"/>
      <c r="NV72" s="780"/>
      <c r="NW72" s="776"/>
      <c r="NX72" s="777"/>
      <c r="NY72" s="777"/>
      <c r="NZ72" s="792"/>
      <c r="OA72" s="776"/>
      <c r="OB72" s="777"/>
      <c r="OC72" s="777"/>
      <c r="OD72" s="780"/>
      <c r="OE72" s="776"/>
      <c r="OF72" s="777"/>
      <c r="OG72" s="777"/>
      <c r="OH72" s="780"/>
      <c r="OI72" s="776"/>
      <c r="OJ72" s="777"/>
      <c r="OK72" s="777"/>
      <c r="OL72" s="780"/>
      <c r="OM72" s="776"/>
      <c r="ON72" s="777"/>
      <c r="OO72" s="777"/>
      <c r="OP72" s="780"/>
      <c r="OQ72" s="776"/>
      <c r="OR72" s="777"/>
      <c r="OS72" s="777"/>
      <c r="OT72" s="780"/>
      <c r="OU72" s="776"/>
      <c r="OV72" s="777"/>
      <c r="OW72" s="777"/>
      <c r="OX72" s="780"/>
      <c r="OY72" s="776"/>
      <c r="OZ72" s="777"/>
      <c r="PA72" s="777"/>
      <c r="PB72" s="780"/>
      <c r="PC72" s="776"/>
      <c r="PD72" s="777"/>
      <c r="PE72" s="777"/>
      <c r="PF72" s="780"/>
    </row>
    <row r="73" spans="1:422" ht="15" hidden="1" customHeight="1" x14ac:dyDescent="0.25">
      <c r="A73" s="801"/>
      <c r="B73" s="769"/>
      <c r="C73" s="769"/>
      <c r="D73" s="770"/>
      <c r="E73" s="769"/>
      <c r="F73" s="769"/>
      <c r="G73" s="769"/>
      <c r="H73" s="769"/>
      <c r="I73" s="769"/>
      <c r="J73" s="769"/>
      <c r="K73" s="769"/>
      <c r="L73" s="769"/>
      <c r="M73" s="769"/>
      <c r="N73" s="769"/>
      <c r="O73" s="769"/>
      <c r="P73" s="769"/>
      <c r="Q73" s="769"/>
      <c r="R73" s="769"/>
      <c r="S73" s="769"/>
      <c r="T73" s="816"/>
      <c r="U73" s="816"/>
      <c r="V73" s="816"/>
      <c r="W73" s="816"/>
      <c r="X73" s="769"/>
      <c r="Y73" s="769">
        <f>IF(AND(AJ73="",AK73="",AL73="",AN73="",AO73="",OR(AP73="",AP73=Dropdown!$AM$12,AP73=Dropdown!$AM$11)),1,0)</f>
        <v>0</v>
      </c>
      <c r="Z73" s="769">
        <f t="shared" si="3"/>
        <v>0</v>
      </c>
      <c r="AA73" s="769">
        <f t="shared" si="4"/>
        <v>1</v>
      </c>
      <c r="AB73" s="769">
        <f t="shared" si="5"/>
        <v>0</v>
      </c>
      <c r="AC73" s="769"/>
      <c r="AD73" s="772" t="str">
        <f>IF(OR(T73&lt;&gt;"",U73&lt;&gt;""),Dropdown!$A$4,IF(OR(V73&lt;&gt;"",W73&lt;&gt;""),Dropdown!$A$5,Dropdown!$A$3))</f>
        <v>Residential</v>
      </c>
      <c r="AE73" s="773" t="s">
        <v>634</v>
      </c>
      <c r="AF73" s="925" t="s">
        <v>40</v>
      </c>
      <c r="AG73" s="924" t="s">
        <v>39</v>
      </c>
      <c r="AH73" s="925" t="s">
        <v>30</v>
      </c>
      <c r="AI73" s="925" t="s">
        <v>618</v>
      </c>
      <c r="AJ73" s="773"/>
      <c r="AK73" s="773"/>
      <c r="AL73" s="925" t="s">
        <v>89</v>
      </c>
      <c r="AM73" s="773"/>
      <c r="AN73" s="773"/>
      <c r="AO73" s="773"/>
      <c r="AP73" s="773" t="s">
        <v>423</v>
      </c>
      <c r="AQ73" s="1" t="s">
        <v>993</v>
      </c>
      <c r="AR73" s="530" t="s">
        <v>996</v>
      </c>
      <c r="AS73" s="774"/>
      <c r="AT73" s="769"/>
      <c r="AU73" s="769"/>
      <c r="AV73" s="775"/>
      <c r="AW73" s="776"/>
      <c r="AX73" s="777"/>
      <c r="AY73" s="781"/>
      <c r="AZ73" s="778"/>
      <c r="BA73" s="779"/>
      <c r="BB73" s="779"/>
      <c r="BC73" s="776"/>
      <c r="BD73" s="777"/>
      <c r="BE73" s="781"/>
      <c r="BF73" s="805"/>
      <c r="BG73" s="804"/>
      <c r="BH73" s="804"/>
      <c r="BI73" s="776"/>
      <c r="BJ73" s="777"/>
      <c r="BK73" s="777"/>
      <c r="BL73" s="780"/>
      <c r="BM73" s="779"/>
      <c r="BN73" s="779"/>
      <c r="BO73" s="783"/>
      <c r="BP73" s="781"/>
      <c r="BQ73" s="781"/>
      <c r="BR73" s="803"/>
      <c r="BS73" s="804"/>
      <c r="BT73" s="804"/>
      <c r="BU73" s="783"/>
      <c r="BV73" s="781"/>
      <c r="BW73" s="781"/>
      <c r="BX73" s="803"/>
      <c r="BY73" s="804"/>
      <c r="BZ73" s="804"/>
      <c r="CA73" s="783"/>
      <c r="CB73" s="781"/>
      <c r="CC73" s="781"/>
      <c r="CD73" s="803"/>
      <c r="CE73" s="804"/>
      <c r="CF73" s="804"/>
      <c r="CG73" s="783"/>
      <c r="CH73" s="781"/>
      <c r="CI73" s="781"/>
      <c r="CJ73" s="803"/>
      <c r="CK73" s="804"/>
      <c r="CL73" s="804"/>
      <c r="CM73" s="783"/>
      <c r="CN73" s="781"/>
      <c r="CO73" s="781"/>
      <c r="CP73" s="803"/>
      <c r="CQ73" s="804"/>
      <c r="CR73" s="804"/>
      <c r="CS73" s="783"/>
      <c r="CT73" s="781"/>
      <c r="CU73" s="781"/>
      <c r="CV73" s="803"/>
      <c r="CW73" s="804"/>
      <c r="CX73" s="804"/>
      <c r="CY73" s="783"/>
      <c r="CZ73" s="781"/>
      <c r="DA73" s="781"/>
      <c r="DB73" s="803"/>
      <c r="DC73" s="804"/>
      <c r="DD73" s="804"/>
      <c r="DE73" s="783"/>
      <c r="DF73" s="781"/>
      <c r="DG73" s="781"/>
      <c r="DH73" s="803"/>
      <c r="DI73" s="804"/>
      <c r="DJ73" s="804"/>
      <c r="DK73" s="783"/>
      <c r="DL73" s="781"/>
      <c r="DM73" s="781"/>
      <c r="DN73" s="803"/>
      <c r="DO73" s="804"/>
      <c r="DP73" s="804"/>
      <c r="DQ73" s="784"/>
      <c r="DR73" s="785"/>
      <c r="DS73" s="786">
        <v>45</v>
      </c>
      <c r="DT73" s="790"/>
      <c r="DU73" s="788"/>
      <c r="DV73" s="788"/>
      <c r="DW73" s="789"/>
      <c r="DX73" s="786"/>
      <c r="DY73" s="785"/>
      <c r="DZ73" s="790"/>
      <c r="EA73" s="788"/>
      <c r="EB73" s="788"/>
      <c r="EC73" s="784"/>
      <c r="ED73" s="785"/>
      <c r="EE73" s="786"/>
      <c r="EF73" s="790"/>
      <c r="EG73" s="788"/>
      <c r="EH73" s="788"/>
      <c r="EI73" s="789"/>
      <c r="EJ73" s="786"/>
      <c r="EK73" s="785"/>
      <c r="EL73" s="790"/>
      <c r="EM73" s="788"/>
      <c r="EN73" s="788"/>
      <c r="EO73" s="784"/>
      <c r="EP73" s="785"/>
      <c r="EQ73" s="786"/>
      <c r="ER73" s="790"/>
      <c r="ES73" s="788"/>
      <c r="ET73" s="788"/>
      <c r="EU73" s="789"/>
      <c r="EV73" s="786"/>
      <c r="EW73" s="785"/>
      <c r="EX73" s="790"/>
      <c r="EY73" s="788"/>
      <c r="EZ73" s="788"/>
      <c r="FA73" s="784"/>
      <c r="FB73" s="785"/>
      <c r="FC73" s="786"/>
      <c r="FD73" s="790"/>
      <c r="FE73" s="788"/>
      <c r="FF73" s="788"/>
      <c r="FG73" s="789"/>
      <c r="FH73" s="786"/>
      <c r="FI73" s="785"/>
      <c r="FJ73" s="790"/>
      <c r="FK73" s="788"/>
      <c r="FL73" s="788"/>
      <c r="FM73" s="784"/>
      <c r="FN73" s="785"/>
      <c r="FO73" s="786"/>
      <c r="FP73" s="790"/>
      <c r="FQ73" s="788"/>
      <c r="FR73" s="788"/>
      <c r="FS73" s="783"/>
      <c r="FT73" s="781"/>
      <c r="FU73" s="781"/>
      <c r="FV73" s="778"/>
      <c r="FW73" s="779"/>
      <c r="FX73" s="779"/>
      <c r="FY73" s="783"/>
      <c r="FZ73" s="781"/>
      <c r="GA73" s="781"/>
      <c r="GB73" s="778"/>
      <c r="GC73" s="779"/>
      <c r="GD73" s="779"/>
      <c r="GE73" s="783"/>
      <c r="GF73" s="781"/>
      <c r="GG73" s="781"/>
      <c r="GH73" s="778"/>
      <c r="GI73" s="779"/>
      <c r="GJ73" s="779"/>
      <c r="GK73" s="783"/>
      <c r="GL73" s="781"/>
      <c r="GM73" s="781"/>
      <c r="GN73" s="778"/>
      <c r="GO73" s="779"/>
      <c r="GP73" s="779"/>
      <c r="GQ73" s="783"/>
      <c r="GR73" s="781"/>
      <c r="GS73" s="781"/>
      <c r="GT73" s="778"/>
      <c r="GU73" s="779"/>
      <c r="GV73" s="779"/>
      <c r="GW73" s="783"/>
      <c r="GX73" s="781"/>
      <c r="GY73" s="781"/>
      <c r="GZ73" s="778"/>
      <c r="HA73" s="779"/>
      <c r="HB73" s="779"/>
      <c r="HC73" s="783"/>
      <c r="HD73" s="781"/>
      <c r="HE73" s="781"/>
      <c r="HF73" s="778"/>
      <c r="HG73" s="779"/>
      <c r="HH73" s="779"/>
      <c r="HI73" s="783"/>
      <c r="HJ73" s="781"/>
      <c r="HK73" s="781"/>
      <c r="HL73" s="778"/>
      <c r="HM73" s="779"/>
      <c r="HN73" s="779"/>
      <c r="HO73" s="783"/>
      <c r="HP73" s="781"/>
      <c r="HQ73" s="781"/>
      <c r="HR73" s="778"/>
      <c r="HS73" s="779"/>
      <c r="HT73" s="779"/>
      <c r="HU73" s="783"/>
      <c r="HV73" s="781"/>
      <c r="HW73" s="781"/>
      <c r="HX73" s="778"/>
      <c r="HY73" s="779"/>
      <c r="HZ73" s="779"/>
      <c r="IA73" s="783"/>
      <c r="IB73" s="781"/>
      <c r="IC73" s="781"/>
      <c r="ID73" s="778"/>
      <c r="IE73" s="779"/>
      <c r="IF73" s="779"/>
      <c r="IG73" s="783"/>
      <c r="IH73" s="781"/>
      <c r="II73" s="781"/>
      <c r="IJ73" s="778"/>
      <c r="IK73" s="779"/>
      <c r="IL73" s="779"/>
      <c r="IM73" s="783"/>
      <c r="IN73" s="781"/>
      <c r="IO73" s="781"/>
      <c r="IP73" s="778"/>
      <c r="IQ73" s="779"/>
      <c r="IR73" s="779"/>
      <c r="IS73" s="783"/>
      <c r="IT73" s="781"/>
      <c r="IU73" s="781"/>
      <c r="IV73" s="778"/>
      <c r="IW73" s="779"/>
      <c r="IX73" s="779"/>
      <c r="IY73" s="783"/>
      <c r="IZ73" s="781"/>
      <c r="JA73" s="781"/>
      <c r="JB73" s="778"/>
      <c r="JC73" s="779"/>
      <c r="JD73" s="779"/>
      <c r="JE73" s="783"/>
      <c r="JF73" s="781"/>
      <c r="JG73" s="781"/>
      <c r="JH73" s="778"/>
      <c r="JI73" s="779"/>
      <c r="JJ73" s="779"/>
      <c r="JK73" s="783"/>
      <c r="JL73" s="781"/>
      <c r="JM73" s="781"/>
      <c r="JN73" s="778"/>
      <c r="JO73" s="779"/>
      <c r="JP73" s="779"/>
      <c r="JQ73" s="783"/>
      <c r="JR73" s="781"/>
      <c r="JS73" s="781"/>
      <c r="JT73" s="778"/>
      <c r="JU73" s="779"/>
      <c r="JV73" s="779"/>
      <c r="JW73" s="783"/>
      <c r="JX73" s="781"/>
      <c r="JY73" s="781"/>
      <c r="JZ73" s="778"/>
      <c r="KA73" s="779"/>
      <c r="KB73" s="779"/>
      <c r="KC73" s="783"/>
      <c r="KD73" s="781"/>
      <c r="KE73" s="781"/>
      <c r="KF73" s="778"/>
      <c r="KG73" s="779"/>
      <c r="KH73" s="779"/>
      <c r="KI73" s="783"/>
      <c r="KJ73" s="781"/>
      <c r="KK73" s="781"/>
      <c r="KL73" s="778"/>
      <c r="KM73" s="779"/>
      <c r="KN73" s="779"/>
      <c r="KO73" s="783"/>
      <c r="KP73" s="781"/>
      <c r="KQ73" s="781"/>
      <c r="KR73" s="778"/>
      <c r="KS73" s="779"/>
      <c r="KT73" s="779"/>
      <c r="KU73" s="783"/>
      <c r="KV73" s="781"/>
      <c r="KW73" s="781"/>
      <c r="KX73" s="778"/>
      <c r="KY73" s="779"/>
      <c r="KZ73" s="779"/>
      <c r="LA73" s="783"/>
      <c r="LB73" s="781"/>
      <c r="LC73" s="781"/>
      <c r="LD73" s="778"/>
      <c r="LE73" s="779"/>
      <c r="LF73" s="779"/>
      <c r="LG73" s="783"/>
      <c r="LH73" s="781"/>
      <c r="LI73" s="781"/>
      <c r="LJ73" s="778"/>
      <c r="LK73" s="779"/>
      <c r="LL73" s="779"/>
      <c r="LM73" s="783"/>
      <c r="LN73" s="781"/>
      <c r="LO73" s="781"/>
      <c r="LP73" s="778"/>
      <c r="LQ73" s="779"/>
      <c r="LR73" s="779"/>
      <c r="LS73" s="783"/>
      <c r="LT73" s="781"/>
      <c r="LU73" s="781"/>
      <c r="LV73" s="778"/>
      <c r="LW73" s="779"/>
      <c r="LX73" s="779"/>
      <c r="LY73" s="783"/>
      <c r="LZ73" s="781"/>
      <c r="MA73" s="781"/>
      <c r="MB73" s="778"/>
      <c r="MC73" s="779"/>
      <c r="MD73" s="779"/>
      <c r="ME73" s="783"/>
      <c r="MF73" s="781"/>
      <c r="MG73" s="781"/>
      <c r="MH73" s="778"/>
      <c r="MI73" s="779"/>
      <c r="MJ73" s="779"/>
      <c r="MK73" s="783"/>
      <c r="ML73" s="781"/>
      <c r="MM73" s="781"/>
      <c r="MN73" s="778"/>
      <c r="MO73" s="779"/>
      <c r="MP73" s="779"/>
      <c r="MQ73" s="776"/>
      <c r="MR73" s="777"/>
      <c r="MS73" s="777"/>
      <c r="MT73" s="780"/>
      <c r="MU73" s="779"/>
      <c r="MV73" s="779"/>
      <c r="MW73" s="776"/>
      <c r="MX73" s="777"/>
      <c r="MY73" s="777"/>
      <c r="MZ73" s="780"/>
      <c r="NA73" s="779"/>
      <c r="NB73" s="779"/>
      <c r="NC73" s="776"/>
      <c r="ND73" s="777"/>
      <c r="NE73" s="777"/>
      <c r="NF73" s="780"/>
      <c r="NG73" s="779"/>
      <c r="NH73" s="779"/>
      <c r="NI73" s="776"/>
      <c r="NJ73" s="777"/>
      <c r="NK73" s="777"/>
      <c r="NL73" s="780"/>
      <c r="NM73" s="782"/>
      <c r="NN73" s="782"/>
      <c r="NO73" s="783"/>
      <c r="NP73" s="781"/>
      <c r="NQ73" s="781"/>
      <c r="NR73" s="778"/>
      <c r="NS73" s="783"/>
      <c r="NT73" s="777"/>
      <c r="NU73" s="777"/>
      <c r="NV73" s="780"/>
      <c r="NW73" s="776"/>
      <c r="NX73" s="777"/>
      <c r="NY73" s="777"/>
      <c r="NZ73" s="792"/>
      <c r="OA73" s="776"/>
      <c r="OB73" s="777"/>
      <c r="OC73" s="777"/>
      <c r="OD73" s="778"/>
      <c r="OE73" s="783"/>
      <c r="OF73" s="781"/>
      <c r="OG73" s="781"/>
      <c r="OH73" s="778"/>
      <c r="OI73" s="776"/>
      <c r="OJ73" s="777"/>
      <c r="OK73" s="777"/>
      <c r="OL73" s="780"/>
      <c r="OM73" s="776"/>
      <c r="ON73" s="777"/>
      <c r="OO73" s="777"/>
      <c r="OP73" s="780"/>
      <c r="OQ73" s="957"/>
      <c r="OR73" s="958"/>
      <c r="OS73" s="958"/>
      <c r="OT73" s="959"/>
      <c r="OU73" s="957"/>
      <c r="OV73" s="958"/>
      <c r="OW73" s="958"/>
      <c r="OX73" s="778"/>
      <c r="OY73" s="957"/>
      <c r="OZ73" s="958"/>
      <c r="PA73" s="958"/>
      <c r="PB73" s="959"/>
      <c r="PC73" s="957"/>
      <c r="PD73" s="958"/>
      <c r="PE73" s="958"/>
      <c r="PF73" s="778"/>
    </row>
    <row r="74" spans="1:422" ht="15" customHeight="1" x14ac:dyDescent="0.25">
      <c r="A74" s="769" t="s">
        <v>317</v>
      </c>
      <c r="B74" s="769" t="s">
        <v>53</v>
      </c>
      <c r="C74" s="769" t="s">
        <v>30</v>
      </c>
      <c r="D74" s="770"/>
      <c r="E74" s="769"/>
      <c r="F74" s="769" t="s">
        <v>59</v>
      </c>
      <c r="G74" s="769" t="s">
        <v>151</v>
      </c>
      <c r="H74" s="769" t="s">
        <v>129</v>
      </c>
      <c r="I74" s="769" t="s">
        <v>541</v>
      </c>
      <c r="J74" s="769"/>
      <c r="K74" s="771" t="s">
        <v>529</v>
      </c>
      <c r="L74" s="769" t="s">
        <v>542</v>
      </c>
      <c r="M74" s="771"/>
      <c r="N74" s="771" t="s">
        <v>656</v>
      </c>
      <c r="O74" s="769"/>
      <c r="P74" s="769" t="s">
        <v>536</v>
      </c>
      <c r="Q74" s="769" t="s">
        <v>538</v>
      </c>
      <c r="R74" s="769" t="s">
        <v>530</v>
      </c>
      <c r="S74" s="769"/>
      <c r="T74" s="816"/>
      <c r="U74" s="816"/>
      <c r="V74" s="816"/>
      <c r="W74" s="816"/>
      <c r="X74" s="769"/>
      <c r="Y74" s="769">
        <f>IF(AND(AJ74="",AK74="",AL74="",AN74="",AO74="",OR(AP74="",AP74=Dropdown!$AM$12,AP74=Dropdown!$AM$11)),1,0)</f>
        <v>0</v>
      </c>
      <c r="Z74" s="769">
        <f t="shared" ref="Z74:Z137" si="7">IF(SUM(AW74:AY74,BC74:BE74,BI74:BK74)&gt;0,1,0)</f>
        <v>0</v>
      </c>
      <c r="AA74" s="769">
        <f t="shared" ref="AA74:AA137" si="8">IF(SUM(DQ74:DS74,FS74:FU74,IM74:IO74,KO74:KQ74)&gt;0,1,0)</f>
        <v>1</v>
      </c>
      <c r="AB74" s="769">
        <f t="shared" ref="AB74:AB137" si="9">IF(SUM(MQ74:NL74)&gt;0,1,0)</f>
        <v>0</v>
      </c>
      <c r="AC74" s="769"/>
      <c r="AD74" s="772" t="str">
        <f>IF(OR(T74&lt;&gt;"",U74&lt;&gt;""),Dropdown!$A$4,IF(OR(V74&lt;&gt;"",W74&lt;&gt;""),Dropdown!$A$5,Dropdown!$A$3))</f>
        <v>Residential</v>
      </c>
      <c r="AE74" s="773" t="s">
        <v>343</v>
      </c>
      <c r="AF74" s="773" t="str">
        <f>VLOOKUP(AG74,Dropdown!$N$3:$R$55,2,FALSE)</f>
        <v>MNA</v>
      </c>
      <c r="AG74" s="773" t="s">
        <v>317</v>
      </c>
      <c r="AH74" s="773" t="str">
        <f>IF(AG74&lt;&gt;"",VLOOKUP(AG74,Dropdown!$N$3:$R$62,3,FALSE),IF(AF74&lt;&gt;"",VLOOKUP(AF74,Dropdown!$N$3:$R$62,3,FALSE),IF(AE74&lt;&gt;"",VLOOKUP(AE74,Dropdown!$N$3:$R$62,3,FALSE),"")))</f>
        <v>UMI</v>
      </c>
      <c r="AI74" s="773" t="str">
        <f>IF(AG74&lt;&gt;"",VLOOKUP(AG74,Dropdown!$N$3:$R$62,5,FALSE),IF(AF74&lt;&gt;"",VLOOKUP(AF74,Dropdown!$N$3:$R$62,5,FALSE),IF(AE74&lt;&gt;"",VLOOKUP(AE74,Dropdown!$N$3:$R$62,5,FALSE),"")))</f>
        <v>Arid</v>
      </c>
      <c r="AJ74" s="773" t="s">
        <v>776</v>
      </c>
      <c r="AK74" s="773" t="s">
        <v>775</v>
      </c>
      <c r="AL74" s="821" t="s">
        <v>79</v>
      </c>
      <c r="AM74" s="821" t="s">
        <v>770</v>
      </c>
      <c r="AN74" s="773"/>
      <c r="AO74" s="773"/>
      <c r="AP74" s="773" t="s">
        <v>553</v>
      </c>
      <c r="AQ74" s="769" t="s">
        <v>544</v>
      </c>
      <c r="AR74" s="769" t="s">
        <v>531</v>
      </c>
      <c r="AS74" s="774" t="s">
        <v>532</v>
      </c>
      <c r="AT74" s="769"/>
      <c r="AU74" s="769"/>
      <c r="AV74" s="775" t="s">
        <v>539</v>
      </c>
      <c r="AW74" s="776"/>
      <c r="AX74" s="777"/>
      <c r="AY74" s="777"/>
      <c r="AZ74" s="778"/>
      <c r="BA74" s="779"/>
      <c r="BB74" s="779"/>
      <c r="BC74" s="776"/>
      <c r="BD74" s="777"/>
      <c r="BE74" s="777"/>
      <c r="BF74" s="805"/>
      <c r="BG74" s="804"/>
      <c r="BH74" s="804"/>
      <c r="BI74" s="776"/>
      <c r="BJ74" s="777"/>
      <c r="BK74" s="777"/>
      <c r="BL74" s="780"/>
      <c r="BM74" s="779"/>
      <c r="BN74" s="779"/>
      <c r="BO74" s="776"/>
      <c r="BP74" s="777"/>
      <c r="BQ74" s="777"/>
      <c r="BR74" s="805"/>
      <c r="BS74" s="804"/>
      <c r="BT74" s="804"/>
      <c r="BU74" s="776"/>
      <c r="BV74" s="777"/>
      <c r="BW74" s="777"/>
      <c r="BX74" s="805"/>
      <c r="BY74" s="804"/>
      <c r="BZ74" s="804"/>
      <c r="CA74" s="776"/>
      <c r="CB74" s="777"/>
      <c r="CC74" s="777"/>
      <c r="CD74" s="805"/>
      <c r="CE74" s="804"/>
      <c r="CF74" s="804"/>
      <c r="CG74" s="776"/>
      <c r="CH74" s="777"/>
      <c r="CI74" s="777"/>
      <c r="CJ74" s="805"/>
      <c r="CK74" s="804"/>
      <c r="CL74" s="804"/>
      <c r="CM74" s="776"/>
      <c r="CN74" s="777"/>
      <c r="CO74" s="777"/>
      <c r="CP74" s="805"/>
      <c r="CQ74" s="804"/>
      <c r="CR74" s="804"/>
      <c r="CS74" s="776"/>
      <c r="CT74" s="777"/>
      <c r="CU74" s="777"/>
      <c r="CV74" s="805"/>
      <c r="CW74" s="804"/>
      <c r="CX74" s="804"/>
      <c r="CY74" s="776"/>
      <c r="CZ74" s="777"/>
      <c r="DA74" s="781"/>
      <c r="DB74" s="803"/>
      <c r="DC74" s="809"/>
      <c r="DD74" s="809"/>
      <c r="DE74" s="783"/>
      <c r="DF74" s="781"/>
      <c r="DG74" s="777"/>
      <c r="DH74" s="805"/>
      <c r="DI74" s="804"/>
      <c r="DJ74" s="804"/>
      <c r="DK74" s="776"/>
      <c r="DL74" s="777"/>
      <c r="DM74" s="781"/>
      <c r="DN74" s="803"/>
      <c r="DO74" s="809"/>
      <c r="DP74" s="809"/>
      <c r="DQ74" s="784">
        <f>DS74-1.645*DT74</f>
        <v>41.577100000000002</v>
      </c>
      <c r="DR74" s="785">
        <f>DS74+1.645*DT74</f>
        <v>48.222899999999996</v>
      </c>
      <c r="DS74" s="798">
        <v>44.9</v>
      </c>
      <c r="DT74" s="778">
        <v>2.02</v>
      </c>
      <c r="DU74" s="779"/>
      <c r="DV74" s="779"/>
      <c r="DW74" s="784"/>
      <c r="DX74" s="785"/>
      <c r="DY74" s="799"/>
      <c r="DZ74" s="778"/>
      <c r="EA74" s="779"/>
      <c r="EB74" s="779"/>
      <c r="EC74" s="784"/>
      <c r="ED74" s="785"/>
      <c r="EE74" s="799"/>
      <c r="EF74" s="778"/>
      <c r="EG74" s="779"/>
      <c r="EH74" s="779"/>
      <c r="EI74" s="784"/>
      <c r="EJ74" s="785"/>
      <c r="EK74" s="799"/>
      <c r="EL74" s="778"/>
      <c r="EM74" s="779"/>
      <c r="EN74" s="779"/>
      <c r="EO74" s="784"/>
      <c r="EP74" s="785"/>
      <c r="EQ74" s="799"/>
      <c r="ER74" s="778"/>
      <c r="ES74" s="779"/>
      <c r="ET74" s="779"/>
      <c r="EU74" s="784"/>
      <c r="EV74" s="785"/>
      <c r="EW74" s="799"/>
      <c r="EX74" s="778"/>
      <c r="EY74" s="779"/>
      <c r="EZ74" s="779"/>
      <c r="FA74" s="784"/>
      <c r="FB74" s="785"/>
      <c r="FC74" s="799"/>
      <c r="FD74" s="778"/>
      <c r="FE74" s="779"/>
      <c r="FF74" s="779"/>
      <c r="FG74" s="784"/>
      <c r="FH74" s="785"/>
      <c r="FI74" s="799"/>
      <c r="FJ74" s="778"/>
      <c r="FK74" s="779"/>
      <c r="FL74" s="779"/>
      <c r="FM74" s="784"/>
      <c r="FN74" s="785"/>
      <c r="FO74" s="799"/>
      <c r="FP74" s="778"/>
      <c r="FQ74" s="779"/>
      <c r="FR74" s="779"/>
      <c r="FS74" s="1277">
        <f>FU74-1.645*FV74</f>
        <v>63.061999999999998</v>
      </c>
      <c r="FT74" s="980">
        <f>FU74+1.645*FV74</f>
        <v>77.537999999999997</v>
      </c>
      <c r="FU74" s="781">
        <v>70.3</v>
      </c>
      <c r="FV74" s="778">
        <v>4.4000000000000004</v>
      </c>
      <c r="FW74" s="779"/>
      <c r="FX74" s="779"/>
      <c r="FY74" s="784"/>
      <c r="FZ74" s="785"/>
      <c r="GA74" s="781"/>
      <c r="GB74" s="778"/>
      <c r="GC74" s="779"/>
      <c r="GD74" s="779"/>
      <c r="GE74" s="784"/>
      <c r="GF74" s="785"/>
      <c r="GG74" s="781"/>
      <c r="GH74" s="778"/>
      <c r="GI74" s="779"/>
      <c r="GJ74" s="779"/>
      <c r="GK74" s="784"/>
      <c r="GL74" s="785"/>
      <c r="GM74" s="781"/>
      <c r="GN74" s="778"/>
      <c r="GO74" s="779"/>
      <c r="GP74" s="779"/>
      <c r="GQ74" s="784"/>
      <c r="GR74" s="785"/>
      <c r="GS74" s="781"/>
      <c r="GT74" s="778"/>
      <c r="GU74" s="779"/>
      <c r="GV74" s="779"/>
      <c r="GW74" s="784"/>
      <c r="GX74" s="785"/>
      <c r="GY74" s="781"/>
      <c r="GZ74" s="778"/>
      <c r="HA74" s="779"/>
      <c r="HB74" s="779"/>
      <c r="HC74" s="784"/>
      <c r="HD74" s="785"/>
      <c r="HE74" s="781"/>
      <c r="HF74" s="778"/>
      <c r="HG74" s="779"/>
      <c r="HH74" s="779"/>
      <c r="HI74" s="784"/>
      <c r="HJ74" s="785"/>
      <c r="HK74" s="781"/>
      <c r="HL74" s="778"/>
      <c r="HM74" s="779"/>
      <c r="HN74" s="779"/>
      <c r="HO74" s="784"/>
      <c r="HP74" s="785"/>
      <c r="HQ74" s="781"/>
      <c r="HR74" s="778"/>
      <c r="HS74" s="779"/>
      <c r="HT74" s="779"/>
      <c r="HU74" s="783"/>
      <c r="HV74" s="781"/>
      <c r="HW74" s="777"/>
      <c r="HX74" s="780"/>
      <c r="HY74" s="779"/>
      <c r="HZ74" s="779"/>
      <c r="IA74" s="776"/>
      <c r="IB74" s="777"/>
      <c r="IC74" s="781"/>
      <c r="ID74" s="778"/>
      <c r="IE74" s="779"/>
      <c r="IF74" s="779"/>
      <c r="IG74" s="783"/>
      <c r="IH74" s="781"/>
      <c r="II74" s="777"/>
      <c r="IJ74" s="780"/>
      <c r="IK74" s="779"/>
      <c r="IL74" s="779"/>
      <c r="IM74" s="776"/>
      <c r="IN74" s="777"/>
      <c r="IO74" s="781"/>
      <c r="IP74" s="778"/>
      <c r="IQ74" s="779"/>
      <c r="IR74" s="779"/>
      <c r="IS74" s="783"/>
      <c r="IT74" s="781"/>
      <c r="IU74" s="781"/>
      <c r="IV74" s="778"/>
      <c r="IW74" s="779"/>
      <c r="IX74" s="779"/>
      <c r="IY74" s="783"/>
      <c r="IZ74" s="781"/>
      <c r="JA74" s="781"/>
      <c r="JB74" s="778"/>
      <c r="JC74" s="779"/>
      <c r="JD74" s="779"/>
      <c r="JE74" s="783"/>
      <c r="JF74" s="781"/>
      <c r="JG74" s="781"/>
      <c r="JH74" s="778"/>
      <c r="JI74" s="779"/>
      <c r="JJ74" s="779"/>
      <c r="JK74" s="783"/>
      <c r="JL74" s="781"/>
      <c r="JM74" s="781"/>
      <c r="JN74" s="778"/>
      <c r="JO74" s="779"/>
      <c r="JP74" s="779"/>
      <c r="JQ74" s="783"/>
      <c r="JR74" s="781"/>
      <c r="JS74" s="781"/>
      <c r="JT74" s="778"/>
      <c r="JU74" s="779"/>
      <c r="JV74" s="779"/>
      <c r="JW74" s="783"/>
      <c r="JX74" s="781"/>
      <c r="JY74" s="781"/>
      <c r="JZ74" s="778"/>
      <c r="KA74" s="779"/>
      <c r="KB74" s="779"/>
      <c r="KC74" s="783"/>
      <c r="KD74" s="781"/>
      <c r="KE74" s="781"/>
      <c r="KF74" s="778"/>
      <c r="KG74" s="779"/>
      <c r="KH74" s="779"/>
      <c r="KI74" s="783"/>
      <c r="KJ74" s="781"/>
      <c r="KK74" s="781"/>
      <c r="KL74" s="778"/>
      <c r="KM74" s="779"/>
      <c r="KN74" s="779"/>
      <c r="KO74" s="776"/>
      <c r="KP74" s="777"/>
      <c r="KQ74" s="777"/>
      <c r="KR74" s="780"/>
      <c r="KS74" s="779"/>
      <c r="KT74" s="779"/>
      <c r="KU74" s="783"/>
      <c r="KV74" s="781"/>
      <c r="KW74" s="781"/>
      <c r="KX74" s="778"/>
      <c r="KY74" s="779"/>
      <c r="KZ74" s="779"/>
      <c r="LA74" s="783"/>
      <c r="LB74" s="781"/>
      <c r="LC74" s="781"/>
      <c r="LD74" s="778"/>
      <c r="LE74" s="779"/>
      <c r="LF74" s="779"/>
      <c r="LG74" s="783"/>
      <c r="LH74" s="781"/>
      <c r="LI74" s="781"/>
      <c r="LJ74" s="778"/>
      <c r="LK74" s="779"/>
      <c r="LL74" s="779"/>
      <c r="LM74" s="783"/>
      <c r="LN74" s="781"/>
      <c r="LO74" s="781"/>
      <c r="LP74" s="778"/>
      <c r="LQ74" s="779"/>
      <c r="LR74" s="779"/>
      <c r="LS74" s="783"/>
      <c r="LT74" s="781"/>
      <c r="LU74" s="781"/>
      <c r="LV74" s="778"/>
      <c r="LW74" s="779"/>
      <c r="LX74" s="779"/>
      <c r="LY74" s="783"/>
      <c r="LZ74" s="781"/>
      <c r="MA74" s="781"/>
      <c r="MB74" s="778"/>
      <c r="MC74" s="779"/>
      <c r="MD74" s="779"/>
      <c r="ME74" s="783"/>
      <c r="MF74" s="781"/>
      <c r="MG74" s="781"/>
      <c r="MH74" s="778"/>
      <c r="MI74" s="779"/>
      <c r="MJ74" s="779"/>
      <c r="MK74" s="783"/>
      <c r="ML74" s="781"/>
      <c r="MM74" s="781"/>
      <c r="MN74" s="778"/>
      <c r="MO74" s="779"/>
      <c r="MP74" s="779"/>
      <c r="MQ74" s="776"/>
      <c r="MR74" s="777"/>
      <c r="MS74" s="777"/>
      <c r="MT74" s="780"/>
      <c r="MU74" s="779"/>
      <c r="MV74" s="779"/>
      <c r="MW74" s="776"/>
      <c r="MX74" s="777"/>
      <c r="MY74" s="777"/>
      <c r="MZ74" s="780"/>
      <c r="NA74" s="779"/>
      <c r="NB74" s="779"/>
      <c r="NC74" s="776"/>
      <c r="ND74" s="777"/>
      <c r="NE74" s="777"/>
      <c r="NF74" s="780"/>
      <c r="NG74" s="779"/>
      <c r="NH74" s="779"/>
      <c r="NI74" s="776"/>
      <c r="NJ74" s="777"/>
      <c r="NK74" s="777"/>
      <c r="NL74" s="780"/>
      <c r="NM74" s="782"/>
      <c r="NN74" s="782"/>
      <c r="NO74" s="776"/>
      <c r="NP74" s="777"/>
      <c r="NQ74" s="777"/>
      <c r="NR74" s="780"/>
      <c r="NS74" s="776"/>
      <c r="NT74" s="777"/>
      <c r="NU74" s="777"/>
      <c r="NV74" s="780"/>
      <c r="NW74" s="776"/>
      <c r="NX74" s="777"/>
      <c r="NY74" s="777"/>
      <c r="NZ74" s="792"/>
      <c r="OA74" s="776"/>
      <c r="OB74" s="777"/>
      <c r="OC74" s="777">
        <v>7.8</v>
      </c>
      <c r="OD74" s="780"/>
      <c r="OE74" s="776"/>
      <c r="OF74" s="777"/>
      <c r="OG74" s="777"/>
      <c r="OH74" s="780"/>
      <c r="OI74" s="776"/>
      <c r="OJ74" s="777"/>
      <c r="OK74" s="777"/>
      <c r="OL74" s="780"/>
      <c r="OM74" s="776"/>
      <c r="ON74" s="777"/>
      <c r="OO74" s="777"/>
      <c r="OP74" s="780"/>
      <c r="OQ74" s="776"/>
      <c r="OR74" s="777"/>
      <c r="OS74" s="777"/>
      <c r="OT74" s="780"/>
      <c r="OU74" s="776"/>
      <c r="OV74" s="777"/>
      <c r="OW74" s="777"/>
      <c r="OX74" s="780"/>
      <c r="OY74" s="776"/>
      <c r="OZ74" s="777"/>
      <c r="PA74" s="777"/>
      <c r="PB74" s="780"/>
      <c r="PC74" s="776"/>
      <c r="PD74" s="777"/>
      <c r="PE74" s="777"/>
      <c r="PF74" s="780"/>
    </row>
    <row r="75" spans="1:422" ht="15" customHeight="1" x14ac:dyDescent="0.25">
      <c r="A75" s="769"/>
      <c r="B75" s="769"/>
      <c r="C75" s="769"/>
      <c r="D75" s="770"/>
      <c r="E75" s="769"/>
      <c r="F75" s="769"/>
      <c r="G75" s="769"/>
      <c r="H75" s="769"/>
      <c r="I75" s="769"/>
      <c r="J75" s="769"/>
      <c r="K75" s="771"/>
      <c r="L75" s="769"/>
      <c r="M75" s="769"/>
      <c r="N75" s="769"/>
      <c r="O75" s="769"/>
      <c r="P75" s="769"/>
      <c r="Q75" s="769"/>
      <c r="R75" s="769"/>
      <c r="S75" s="769"/>
      <c r="T75" s="816"/>
      <c r="U75" s="816"/>
      <c r="V75" s="816"/>
      <c r="W75" s="816"/>
      <c r="X75" s="769"/>
      <c r="Y75" s="769">
        <f>IF(AND(AJ75="",AK75="",AL75="",AN75="",AO75="",OR(AP75="",AP75=Dropdown!$AM$12,AP75=Dropdown!$AM$11)),1,0)</f>
        <v>0</v>
      </c>
      <c r="Z75" s="769">
        <f t="shared" si="7"/>
        <v>1</v>
      </c>
      <c r="AA75" s="769">
        <f t="shared" si="8"/>
        <v>0</v>
      </c>
      <c r="AB75" s="769">
        <f t="shared" si="9"/>
        <v>0</v>
      </c>
      <c r="AC75" s="769"/>
      <c r="AD75" s="772" t="str">
        <f>IF(OR(T75&lt;&gt;"",U75&lt;&gt;""),Dropdown!$A$4,IF(OR(V75&lt;&gt;"",W75&lt;&gt;""),Dropdown!$A$5,Dropdown!$A$3))</f>
        <v>Residential</v>
      </c>
      <c r="AE75" s="773" t="s">
        <v>634</v>
      </c>
      <c r="AF75" s="773" t="str">
        <f>VLOOKUP(AG75,Dropdown!$N$3:$R$62,2,FALSE)</f>
        <v>SAS</v>
      </c>
      <c r="AG75" s="925" t="s">
        <v>25</v>
      </c>
      <c r="AH75" s="773" t="str">
        <f>IF(AG75&lt;&gt;"",VLOOKUP(AG75,Dropdown!$N$3:$R$62,3,FALSE),IF(AF75&lt;&gt;"",VLOOKUP(AF75,Dropdown!$N$3:$R$62,3,FALSE),IF(AE75&lt;&gt;"",VLOOKUP(AE75,Dropdown!$N$3:$R$62,3,FALSE),"")))</f>
        <v>LMI</v>
      </c>
      <c r="AI75" s="773" t="str">
        <f>IF(AG75&lt;&gt;"",VLOOKUP(AG75,Dropdown!$N$3:$R$62,5,FALSE),IF(AF75&lt;&gt;"",VLOOKUP(AF75,Dropdown!$N$3:$R$62,5,FALSE),IF(AE75&lt;&gt;"",VLOOKUP(AE75,Dropdown!$N$3:$R$62,5,FALSE),"")))</f>
        <v>Diverse</v>
      </c>
      <c r="AJ75" s="773"/>
      <c r="AK75" s="773"/>
      <c r="AL75" s="925" t="s">
        <v>79</v>
      </c>
      <c r="AM75" s="773"/>
      <c r="AN75" s="773"/>
      <c r="AO75" s="773"/>
      <c r="AP75" s="773" t="s">
        <v>553</v>
      </c>
      <c r="AQ75" s="10" t="s">
        <v>911</v>
      </c>
      <c r="AR75" s="769" t="s">
        <v>909</v>
      </c>
      <c r="AS75" s="926" t="s">
        <v>910</v>
      </c>
      <c r="AT75" s="769"/>
      <c r="AU75" s="769"/>
      <c r="AV75" s="775"/>
      <c r="AW75" s="776">
        <v>80</v>
      </c>
      <c r="AX75" s="777">
        <v>310</v>
      </c>
      <c r="AY75" s="777">
        <v>197</v>
      </c>
      <c r="AZ75" s="778"/>
      <c r="BA75" s="779"/>
      <c r="BB75" s="779"/>
      <c r="BC75" s="776"/>
      <c r="BD75" s="777"/>
      <c r="BE75" s="777"/>
      <c r="BF75" s="805"/>
      <c r="BG75" s="804"/>
      <c r="BH75" s="804"/>
      <c r="BI75" s="776"/>
      <c r="BJ75" s="777"/>
      <c r="BK75" s="777"/>
      <c r="BL75" s="780"/>
      <c r="BM75" s="779"/>
      <c r="BN75" s="779"/>
      <c r="BO75" s="776"/>
      <c r="BP75" s="777"/>
      <c r="BQ75" s="777"/>
      <c r="BR75" s="805"/>
      <c r="BS75" s="804"/>
      <c r="BT75" s="804"/>
      <c r="BU75" s="776"/>
      <c r="BV75" s="777"/>
      <c r="BW75" s="777"/>
      <c r="BX75" s="805"/>
      <c r="BY75" s="804"/>
      <c r="BZ75" s="804"/>
      <c r="CA75" s="776"/>
      <c r="CB75" s="777"/>
      <c r="CC75" s="777"/>
      <c r="CD75" s="805"/>
      <c r="CE75" s="804"/>
      <c r="CF75" s="804"/>
      <c r="CG75" s="776"/>
      <c r="CH75" s="777"/>
      <c r="CI75" s="777"/>
      <c r="CJ75" s="805"/>
      <c r="CK75" s="804"/>
      <c r="CL75" s="804"/>
      <c r="CM75" s="776"/>
      <c r="CN75" s="777"/>
      <c r="CO75" s="777"/>
      <c r="CP75" s="805"/>
      <c r="CQ75" s="804"/>
      <c r="CR75" s="804"/>
      <c r="CS75" s="776"/>
      <c r="CT75" s="777"/>
      <c r="CU75" s="777"/>
      <c r="CV75" s="805"/>
      <c r="CW75" s="804"/>
      <c r="CX75" s="804"/>
      <c r="CY75" s="776"/>
      <c r="CZ75" s="777"/>
      <c r="DA75" s="781"/>
      <c r="DB75" s="803"/>
      <c r="DC75" s="809"/>
      <c r="DD75" s="809"/>
      <c r="DE75" s="783"/>
      <c r="DF75" s="781"/>
      <c r="DG75" s="777"/>
      <c r="DH75" s="805"/>
      <c r="DI75" s="804"/>
      <c r="DJ75" s="804"/>
      <c r="DK75" s="776"/>
      <c r="DL75" s="777"/>
      <c r="DM75" s="781"/>
      <c r="DN75" s="803"/>
      <c r="DO75" s="809"/>
      <c r="DP75" s="809"/>
      <c r="DQ75" s="784"/>
      <c r="DR75" s="785"/>
      <c r="DS75" s="786"/>
      <c r="DT75" s="787"/>
      <c r="DU75" s="788"/>
      <c r="DV75" s="788"/>
      <c r="DW75" s="789"/>
      <c r="DX75" s="786"/>
      <c r="DY75" s="785"/>
      <c r="DZ75" s="790"/>
      <c r="EA75" s="791"/>
      <c r="EB75" s="791"/>
      <c r="EC75" s="784"/>
      <c r="ED75" s="785"/>
      <c r="EE75" s="786"/>
      <c r="EF75" s="787"/>
      <c r="EG75" s="788"/>
      <c r="EH75" s="788"/>
      <c r="EI75" s="789"/>
      <c r="EJ75" s="786"/>
      <c r="EK75" s="785"/>
      <c r="EL75" s="790"/>
      <c r="EM75" s="791"/>
      <c r="EN75" s="791"/>
      <c r="EO75" s="784"/>
      <c r="EP75" s="785"/>
      <c r="EQ75" s="786"/>
      <c r="ER75" s="787"/>
      <c r="ES75" s="788"/>
      <c r="ET75" s="788"/>
      <c r="EU75" s="789"/>
      <c r="EV75" s="786"/>
      <c r="EW75" s="785"/>
      <c r="EX75" s="790"/>
      <c r="EY75" s="791"/>
      <c r="EZ75" s="791"/>
      <c r="FA75" s="784"/>
      <c r="FB75" s="785"/>
      <c r="FC75" s="786"/>
      <c r="FD75" s="787"/>
      <c r="FE75" s="788"/>
      <c r="FF75" s="788"/>
      <c r="FG75" s="789"/>
      <c r="FH75" s="786"/>
      <c r="FI75" s="785"/>
      <c r="FJ75" s="790"/>
      <c r="FK75" s="791"/>
      <c r="FL75" s="791"/>
      <c r="FM75" s="784"/>
      <c r="FN75" s="785"/>
      <c r="FO75" s="786"/>
      <c r="FP75" s="787"/>
      <c r="FQ75" s="788"/>
      <c r="FR75" s="788"/>
      <c r="FS75" s="776"/>
      <c r="FT75" s="777"/>
      <c r="FU75" s="781"/>
      <c r="FV75" s="778"/>
      <c r="FW75" s="779"/>
      <c r="FX75" s="779"/>
      <c r="FY75" s="783"/>
      <c r="FZ75" s="781"/>
      <c r="GA75" s="777"/>
      <c r="GB75" s="780"/>
      <c r="GC75" s="779"/>
      <c r="GD75" s="779"/>
      <c r="GE75" s="776"/>
      <c r="GF75" s="777"/>
      <c r="GG75" s="781"/>
      <c r="GH75" s="778"/>
      <c r="GI75" s="782"/>
      <c r="GJ75" s="782"/>
      <c r="GK75" s="783"/>
      <c r="GL75" s="781"/>
      <c r="GM75" s="777"/>
      <c r="GN75" s="780"/>
      <c r="GO75" s="779"/>
      <c r="GP75" s="779"/>
      <c r="GQ75" s="776"/>
      <c r="GR75" s="777"/>
      <c r="GS75" s="781"/>
      <c r="GT75" s="778"/>
      <c r="GU75" s="782"/>
      <c r="GV75" s="782"/>
      <c r="GW75" s="783"/>
      <c r="GX75" s="781"/>
      <c r="GY75" s="777"/>
      <c r="GZ75" s="780"/>
      <c r="HA75" s="779"/>
      <c r="HB75" s="779"/>
      <c r="HC75" s="776"/>
      <c r="HD75" s="777"/>
      <c r="HE75" s="781"/>
      <c r="HF75" s="778"/>
      <c r="HG75" s="782"/>
      <c r="HH75" s="782"/>
      <c r="HI75" s="783"/>
      <c r="HJ75" s="781"/>
      <c r="HK75" s="777"/>
      <c r="HL75" s="780"/>
      <c r="HM75" s="779"/>
      <c r="HN75" s="779"/>
      <c r="HO75" s="776"/>
      <c r="HP75" s="777"/>
      <c r="HQ75" s="781"/>
      <c r="HR75" s="778"/>
      <c r="HS75" s="782"/>
      <c r="HT75" s="782"/>
      <c r="HU75" s="783"/>
      <c r="HV75" s="781"/>
      <c r="HW75" s="777"/>
      <c r="HX75" s="780"/>
      <c r="HY75" s="779"/>
      <c r="HZ75" s="779"/>
      <c r="IA75" s="776"/>
      <c r="IB75" s="777"/>
      <c r="IC75" s="781"/>
      <c r="ID75" s="778"/>
      <c r="IE75" s="779"/>
      <c r="IF75" s="779"/>
      <c r="IG75" s="783"/>
      <c r="IH75" s="781"/>
      <c r="II75" s="777"/>
      <c r="IJ75" s="780"/>
      <c r="IK75" s="779"/>
      <c r="IL75" s="779"/>
      <c r="IM75" s="776"/>
      <c r="IN75" s="777"/>
      <c r="IO75" s="781"/>
      <c r="IP75" s="778"/>
      <c r="IQ75" s="779"/>
      <c r="IR75" s="779"/>
      <c r="IS75" s="783"/>
      <c r="IT75" s="781"/>
      <c r="IU75" s="777"/>
      <c r="IV75" s="780"/>
      <c r="IW75" s="779"/>
      <c r="IX75" s="779"/>
      <c r="IY75" s="776"/>
      <c r="IZ75" s="777"/>
      <c r="JA75" s="781"/>
      <c r="JB75" s="778"/>
      <c r="JC75" s="779"/>
      <c r="JD75" s="779"/>
      <c r="JE75" s="783"/>
      <c r="JF75" s="781"/>
      <c r="JG75" s="777"/>
      <c r="JH75" s="780"/>
      <c r="JI75" s="779"/>
      <c r="JJ75" s="779"/>
      <c r="JK75" s="776"/>
      <c r="JL75" s="777"/>
      <c r="JM75" s="781"/>
      <c r="JN75" s="778"/>
      <c r="JO75" s="782"/>
      <c r="JP75" s="782"/>
      <c r="JQ75" s="783"/>
      <c r="JR75" s="781"/>
      <c r="JS75" s="777"/>
      <c r="JT75" s="780"/>
      <c r="JU75" s="779"/>
      <c r="JV75" s="779"/>
      <c r="JW75" s="776"/>
      <c r="JX75" s="777"/>
      <c r="JY75" s="777"/>
      <c r="JZ75" s="780"/>
      <c r="KA75" s="782"/>
      <c r="KB75" s="782"/>
      <c r="KC75" s="776"/>
      <c r="KD75" s="777"/>
      <c r="KE75" s="777"/>
      <c r="KF75" s="780"/>
      <c r="KG75" s="782"/>
      <c r="KH75" s="782"/>
      <c r="KI75" s="776"/>
      <c r="KJ75" s="777"/>
      <c r="KK75" s="777"/>
      <c r="KL75" s="780"/>
      <c r="KM75" s="782"/>
      <c r="KN75" s="782"/>
      <c r="KO75" s="776"/>
      <c r="KP75" s="777"/>
      <c r="KQ75" s="777"/>
      <c r="KR75" s="780"/>
      <c r="KS75" s="779"/>
      <c r="KT75" s="779"/>
      <c r="KU75" s="776"/>
      <c r="KV75" s="777"/>
      <c r="KW75" s="777"/>
      <c r="KX75" s="780"/>
      <c r="KY75" s="782"/>
      <c r="KZ75" s="782"/>
      <c r="LA75" s="776"/>
      <c r="LB75" s="777"/>
      <c r="LC75" s="777"/>
      <c r="LD75" s="780"/>
      <c r="LE75" s="779"/>
      <c r="LF75" s="779"/>
      <c r="LG75" s="776"/>
      <c r="LH75" s="777"/>
      <c r="LI75" s="777"/>
      <c r="LJ75" s="780"/>
      <c r="LK75" s="779"/>
      <c r="LL75" s="779"/>
      <c r="LM75" s="776"/>
      <c r="LN75" s="777"/>
      <c r="LO75" s="777"/>
      <c r="LP75" s="780"/>
      <c r="LQ75" s="782"/>
      <c r="LR75" s="782"/>
      <c r="LS75" s="776"/>
      <c r="LT75" s="777"/>
      <c r="LU75" s="777"/>
      <c r="LV75" s="780"/>
      <c r="LW75" s="779"/>
      <c r="LX75" s="779"/>
      <c r="LY75" s="776"/>
      <c r="LZ75" s="777"/>
      <c r="MA75" s="777"/>
      <c r="MB75" s="780"/>
      <c r="MC75" s="782"/>
      <c r="MD75" s="782"/>
      <c r="ME75" s="776"/>
      <c r="MF75" s="777"/>
      <c r="MG75" s="777"/>
      <c r="MH75" s="780"/>
      <c r="MI75" s="782"/>
      <c r="MJ75" s="782"/>
      <c r="MK75" s="776"/>
      <c r="ML75" s="777"/>
      <c r="MM75" s="777"/>
      <c r="MN75" s="780"/>
      <c r="MO75" s="782"/>
      <c r="MP75" s="782"/>
      <c r="MQ75" s="776"/>
      <c r="MR75" s="777"/>
      <c r="MS75" s="777"/>
      <c r="MT75" s="780"/>
      <c r="MU75" s="779"/>
      <c r="MV75" s="779"/>
      <c r="MW75" s="776"/>
      <c r="MX75" s="777"/>
      <c r="MY75" s="777"/>
      <c r="MZ75" s="780"/>
      <c r="NA75" s="779"/>
      <c r="NB75" s="779"/>
      <c r="NC75" s="776"/>
      <c r="ND75" s="777"/>
      <c r="NE75" s="777"/>
      <c r="NF75" s="780"/>
      <c r="NG75" s="779"/>
      <c r="NH75" s="779"/>
      <c r="NI75" s="776"/>
      <c r="NJ75" s="777"/>
      <c r="NK75" s="777"/>
      <c r="NL75" s="780"/>
      <c r="NM75" s="782"/>
      <c r="NN75" s="782"/>
      <c r="NO75" s="776"/>
      <c r="NP75" s="777"/>
      <c r="NQ75" s="777"/>
      <c r="NR75" s="780"/>
      <c r="NS75" s="776"/>
      <c r="NT75" s="777"/>
      <c r="NU75" s="777"/>
      <c r="NV75" s="780"/>
      <c r="NW75" s="776"/>
      <c r="NX75" s="777"/>
      <c r="NY75" s="777"/>
      <c r="NZ75" s="792"/>
      <c r="OA75" s="776"/>
      <c r="OB75" s="777"/>
      <c r="OC75" s="777"/>
      <c r="OD75" s="780"/>
      <c r="OE75" s="776"/>
      <c r="OF75" s="777"/>
      <c r="OG75" s="777"/>
      <c r="OH75" s="780"/>
      <c r="OI75" s="776"/>
      <c r="OJ75" s="777"/>
      <c r="OK75" s="777"/>
      <c r="OL75" s="780"/>
      <c r="OM75" s="776"/>
      <c r="ON75" s="777"/>
      <c r="OO75" s="777"/>
      <c r="OP75" s="780"/>
      <c r="OQ75" s="776"/>
      <c r="OR75" s="777"/>
      <c r="OS75" s="777"/>
      <c r="OT75" s="780"/>
      <c r="OU75" s="776"/>
      <c r="OV75" s="777"/>
      <c r="OW75" s="777"/>
      <c r="OX75" s="780"/>
      <c r="OY75" s="776"/>
      <c r="OZ75" s="777"/>
      <c r="PA75" s="777"/>
      <c r="PB75" s="780"/>
      <c r="PC75" s="776"/>
      <c r="PD75" s="777"/>
      <c r="PE75" s="777"/>
      <c r="PF75" s="780"/>
    </row>
    <row r="76" spans="1:422" ht="15" hidden="1" customHeight="1" x14ac:dyDescent="0.25">
      <c r="A76" s="769" t="s">
        <v>66</v>
      </c>
      <c r="B76" s="769"/>
      <c r="C76" s="769"/>
      <c r="D76" s="770"/>
      <c r="E76" s="769"/>
      <c r="F76" s="769"/>
      <c r="G76" s="769"/>
      <c r="H76" s="769"/>
      <c r="I76" s="769"/>
      <c r="J76" s="769"/>
      <c r="K76" s="769"/>
      <c r="L76" s="769"/>
      <c r="M76" s="769"/>
      <c r="N76" s="769"/>
      <c r="O76" s="769"/>
      <c r="P76" s="769"/>
      <c r="Q76" s="769"/>
      <c r="R76" s="769"/>
      <c r="S76" s="769"/>
      <c r="T76" s="816"/>
      <c r="U76" s="816"/>
      <c r="V76" s="816"/>
      <c r="W76" s="816"/>
      <c r="X76" s="769"/>
      <c r="Y76" s="769">
        <f>IF(AND(AJ76="",AK76="",AL76="",AN76="",AO76="",OR(AP76="",AP76=Dropdown!$AM$12,AP76=Dropdown!$AM$11)),1,0)</f>
        <v>1</v>
      </c>
      <c r="Z76" s="769">
        <f t="shared" si="7"/>
        <v>0</v>
      </c>
      <c r="AA76" s="769">
        <f t="shared" si="8"/>
        <v>1</v>
      </c>
      <c r="AB76" s="769">
        <f t="shared" si="9"/>
        <v>0</v>
      </c>
      <c r="AC76" s="769"/>
      <c r="AD76" s="772" t="str">
        <f>IF(OR(T76&lt;&gt;"",U76&lt;&gt;""),Dropdown!$A$4,IF(OR(V76&lt;&gt;"",W76&lt;&gt;""),Dropdown!$A$5,Dropdown!$A$3))</f>
        <v>Residential</v>
      </c>
      <c r="AE76" s="773" t="s">
        <v>343</v>
      </c>
      <c r="AF76" s="773"/>
      <c r="AG76" s="773"/>
      <c r="AH76" s="773" t="str">
        <f>IF(AG76&lt;&gt;"",VLOOKUP(AG76,Dropdown!$N$3:$R$62,3,FALSE),IF(AF76&lt;&gt;"",VLOOKUP(AF76,Dropdown!$N$3:$R$62,3,FALSE),IF(AE76&lt;&gt;"",VLOOKUP(AE76,Dropdown!$N$3:$R$62,3,FALSE),"")))</f>
        <v>LMI</v>
      </c>
      <c r="AI76" s="773" t="str">
        <f>IF(AG76&lt;&gt;"",VLOOKUP(AG76,Dropdown!$N$3:$R$62,5,FALSE),IF(AF76&lt;&gt;"",VLOOKUP(AF76,Dropdown!$N$3:$R$62,5,FALSE),IF(AE76&lt;&gt;"",VLOOKUP(AE76,Dropdown!$N$3:$R$62,5,FALSE),"")))</f>
        <v>Diverse</v>
      </c>
      <c r="AJ76" s="773"/>
      <c r="AK76" s="773"/>
      <c r="AL76" s="773"/>
      <c r="AM76" s="773"/>
      <c r="AN76" s="773"/>
      <c r="AO76" s="773"/>
      <c r="AP76" s="773"/>
      <c r="AQ76" s="769"/>
      <c r="AR76" s="769" t="s">
        <v>238</v>
      </c>
      <c r="AS76" s="774"/>
      <c r="AT76" s="769" t="s">
        <v>133</v>
      </c>
      <c r="AU76" s="769" t="s">
        <v>213</v>
      </c>
      <c r="AV76" s="775"/>
      <c r="AW76" s="776"/>
      <c r="AX76" s="777"/>
      <c r="AY76" s="777"/>
      <c r="AZ76" s="778"/>
      <c r="BA76" s="779"/>
      <c r="BB76" s="779"/>
      <c r="BC76" s="776"/>
      <c r="BD76" s="777"/>
      <c r="BE76" s="777"/>
      <c r="BF76" s="805"/>
      <c r="BG76" s="804"/>
      <c r="BH76" s="804"/>
      <c r="BI76" s="776"/>
      <c r="BJ76" s="777"/>
      <c r="BK76" s="777"/>
      <c r="BL76" s="780"/>
      <c r="BM76" s="779"/>
      <c r="BN76" s="779"/>
      <c r="BO76" s="783"/>
      <c r="BP76" s="781"/>
      <c r="BQ76" s="781"/>
      <c r="BR76" s="803"/>
      <c r="BS76" s="804"/>
      <c r="BT76" s="804"/>
      <c r="BU76" s="783"/>
      <c r="BV76" s="781"/>
      <c r="BW76" s="781"/>
      <c r="BX76" s="803"/>
      <c r="BY76" s="804"/>
      <c r="BZ76" s="804"/>
      <c r="CA76" s="783"/>
      <c r="CB76" s="781"/>
      <c r="CC76" s="781"/>
      <c r="CD76" s="803"/>
      <c r="CE76" s="804"/>
      <c r="CF76" s="804"/>
      <c r="CG76" s="783"/>
      <c r="CH76" s="781"/>
      <c r="CI76" s="781"/>
      <c r="CJ76" s="803"/>
      <c r="CK76" s="804"/>
      <c r="CL76" s="804"/>
      <c r="CM76" s="783"/>
      <c r="CN76" s="781"/>
      <c r="CO76" s="781"/>
      <c r="CP76" s="803"/>
      <c r="CQ76" s="804"/>
      <c r="CR76" s="804"/>
      <c r="CS76" s="783"/>
      <c r="CT76" s="781"/>
      <c r="CU76" s="781"/>
      <c r="CV76" s="803"/>
      <c r="CW76" s="804"/>
      <c r="CX76" s="804"/>
      <c r="CY76" s="783"/>
      <c r="CZ76" s="781"/>
      <c r="DA76" s="781"/>
      <c r="DB76" s="803"/>
      <c r="DC76" s="804"/>
      <c r="DD76" s="804"/>
      <c r="DE76" s="783"/>
      <c r="DF76" s="781"/>
      <c r="DG76" s="781"/>
      <c r="DH76" s="803"/>
      <c r="DI76" s="804"/>
      <c r="DJ76" s="804"/>
      <c r="DK76" s="783"/>
      <c r="DL76" s="781"/>
      <c r="DM76" s="781"/>
      <c r="DN76" s="803"/>
      <c r="DO76" s="804"/>
      <c r="DP76" s="804"/>
      <c r="DQ76" s="784">
        <v>40</v>
      </c>
      <c r="DR76" s="785">
        <v>60</v>
      </c>
      <c r="DS76" s="786">
        <v>50</v>
      </c>
      <c r="DT76" s="1020">
        <f>(DR76-DQ76)/4</f>
        <v>5</v>
      </c>
      <c r="DU76" s="788"/>
      <c r="DV76" s="788"/>
      <c r="DW76" s="784"/>
      <c r="DX76" s="785"/>
      <c r="DY76" s="785"/>
      <c r="DZ76" s="790"/>
      <c r="EA76" s="788"/>
      <c r="EB76" s="788"/>
      <c r="EC76" s="784"/>
      <c r="ED76" s="785"/>
      <c r="EE76" s="785"/>
      <c r="EF76" s="790"/>
      <c r="EG76" s="788"/>
      <c r="EH76" s="788"/>
      <c r="EI76" s="784"/>
      <c r="EJ76" s="785"/>
      <c r="EK76" s="785"/>
      <c r="EL76" s="790"/>
      <c r="EM76" s="788"/>
      <c r="EN76" s="788"/>
      <c r="EO76" s="784"/>
      <c r="EP76" s="785"/>
      <c r="EQ76" s="785"/>
      <c r="ER76" s="790"/>
      <c r="ES76" s="788"/>
      <c r="ET76" s="788"/>
      <c r="EU76" s="784"/>
      <c r="EV76" s="785"/>
      <c r="EW76" s="785"/>
      <c r="EX76" s="790"/>
      <c r="EY76" s="788"/>
      <c r="EZ76" s="788"/>
      <c r="FA76" s="784"/>
      <c r="FB76" s="785"/>
      <c r="FC76" s="785"/>
      <c r="FD76" s="790"/>
      <c r="FE76" s="788"/>
      <c r="FF76" s="788"/>
      <c r="FG76" s="784"/>
      <c r="FH76" s="785"/>
      <c r="FI76" s="785"/>
      <c r="FJ76" s="790"/>
      <c r="FK76" s="788"/>
      <c r="FL76" s="788"/>
      <c r="FM76" s="784"/>
      <c r="FN76" s="785"/>
      <c r="FO76" s="785"/>
      <c r="FP76" s="790"/>
      <c r="FQ76" s="788"/>
      <c r="FR76" s="788"/>
      <c r="FS76" s="776">
        <v>80</v>
      </c>
      <c r="FT76" s="777">
        <v>120</v>
      </c>
      <c r="FU76" s="781">
        <v>100</v>
      </c>
      <c r="FV76" s="778">
        <f>(FT76-FS76)/4</f>
        <v>10</v>
      </c>
      <c r="FW76" s="779"/>
      <c r="FX76" s="779"/>
      <c r="FY76" s="783"/>
      <c r="FZ76" s="781"/>
      <c r="GA76" s="781"/>
      <c r="GB76" s="778"/>
      <c r="GC76" s="779"/>
      <c r="GD76" s="779"/>
      <c r="GE76" s="783"/>
      <c r="GF76" s="781"/>
      <c r="GG76" s="781"/>
      <c r="GH76" s="778"/>
      <c r="GI76" s="779"/>
      <c r="GJ76" s="779"/>
      <c r="GK76" s="783"/>
      <c r="GL76" s="781"/>
      <c r="GM76" s="781"/>
      <c r="GN76" s="778"/>
      <c r="GO76" s="779"/>
      <c r="GP76" s="779"/>
      <c r="GQ76" s="783"/>
      <c r="GR76" s="781"/>
      <c r="GS76" s="781"/>
      <c r="GT76" s="778"/>
      <c r="GU76" s="779"/>
      <c r="GV76" s="779"/>
      <c r="GW76" s="783"/>
      <c r="GX76" s="781"/>
      <c r="GY76" s="781"/>
      <c r="GZ76" s="778"/>
      <c r="HA76" s="779"/>
      <c r="HB76" s="779"/>
      <c r="HC76" s="783"/>
      <c r="HD76" s="781"/>
      <c r="HE76" s="781"/>
      <c r="HF76" s="778"/>
      <c r="HG76" s="779"/>
      <c r="HH76" s="779"/>
      <c r="HI76" s="783"/>
      <c r="HJ76" s="781"/>
      <c r="HK76" s="781"/>
      <c r="HL76" s="778"/>
      <c r="HM76" s="779"/>
      <c r="HN76" s="779"/>
      <c r="HO76" s="783"/>
      <c r="HP76" s="781"/>
      <c r="HQ76" s="781"/>
      <c r="HR76" s="778"/>
      <c r="HS76" s="779"/>
      <c r="HT76" s="779"/>
      <c r="HU76" s="783">
        <v>35</v>
      </c>
      <c r="HV76" s="781">
        <v>70</v>
      </c>
      <c r="HW76" s="777">
        <v>60</v>
      </c>
      <c r="HX76" s="1022">
        <f>(HV76-HU76)/4</f>
        <v>8.75</v>
      </c>
      <c r="HY76" s="779"/>
      <c r="HZ76" s="779"/>
      <c r="IA76" s="776">
        <v>120</v>
      </c>
      <c r="IB76" s="777">
        <v>220</v>
      </c>
      <c r="IC76" s="781">
        <v>180</v>
      </c>
      <c r="ID76" s="778">
        <f>(IB76-IA76)/4</f>
        <v>25</v>
      </c>
      <c r="IE76" s="779"/>
      <c r="IF76" s="779"/>
      <c r="IG76" s="783">
        <v>85</v>
      </c>
      <c r="IH76" s="781">
        <v>150</v>
      </c>
      <c r="II76" s="777">
        <v>120</v>
      </c>
      <c r="IJ76" s="1022">
        <f>(IH76-IG76)/4</f>
        <v>16.25</v>
      </c>
      <c r="IK76" s="779"/>
      <c r="IL76" s="779"/>
      <c r="IM76" s="776">
        <v>6</v>
      </c>
      <c r="IN76" s="777">
        <v>10</v>
      </c>
      <c r="IO76" s="781">
        <v>8</v>
      </c>
      <c r="IP76" s="778">
        <f>(IN76-IM76)/4</f>
        <v>1</v>
      </c>
      <c r="IQ76" s="779"/>
      <c r="IR76" s="779"/>
      <c r="IS76" s="783"/>
      <c r="IT76" s="781"/>
      <c r="IU76" s="781"/>
      <c r="IV76" s="778"/>
      <c r="IW76" s="779"/>
      <c r="IX76" s="779"/>
      <c r="IY76" s="783"/>
      <c r="IZ76" s="781"/>
      <c r="JA76" s="781"/>
      <c r="JB76" s="778"/>
      <c r="JC76" s="779"/>
      <c r="JD76" s="779"/>
      <c r="JE76" s="783"/>
      <c r="JF76" s="781"/>
      <c r="JG76" s="781"/>
      <c r="JH76" s="778"/>
      <c r="JI76" s="779"/>
      <c r="JJ76" s="779"/>
      <c r="JK76" s="783"/>
      <c r="JL76" s="781"/>
      <c r="JM76" s="781"/>
      <c r="JN76" s="778"/>
      <c r="JO76" s="779"/>
      <c r="JP76" s="779"/>
      <c r="JQ76" s="783"/>
      <c r="JR76" s="781"/>
      <c r="JS76" s="781"/>
      <c r="JT76" s="778"/>
      <c r="JU76" s="779"/>
      <c r="JV76" s="779"/>
      <c r="JW76" s="783"/>
      <c r="JX76" s="781"/>
      <c r="JY76" s="781"/>
      <c r="JZ76" s="778"/>
      <c r="KA76" s="779"/>
      <c r="KB76" s="779"/>
      <c r="KC76" s="783"/>
      <c r="KD76" s="781"/>
      <c r="KE76" s="781"/>
      <c r="KF76" s="778"/>
      <c r="KG76" s="779"/>
      <c r="KH76" s="779"/>
      <c r="KI76" s="783"/>
      <c r="KJ76" s="781"/>
      <c r="KK76" s="781"/>
      <c r="KL76" s="778"/>
      <c r="KM76" s="779"/>
      <c r="KN76" s="779"/>
      <c r="KO76" s="776">
        <v>0.7</v>
      </c>
      <c r="KP76" s="777">
        <v>2.5</v>
      </c>
      <c r="KQ76" s="777">
        <v>1</v>
      </c>
      <c r="KR76" s="1022">
        <f>(KP76-KO76)/4</f>
        <v>0.45</v>
      </c>
      <c r="KS76" s="779"/>
      <c r="KT76" s="779"/>
      <c r="KU76" s="783"/>
      <c r="KV76" s="781"/>
      <c r="KW76" s="781"/>
      <c r="KX76" s="778"/>
      <c r="KY76" s="779"/>
      <c r="KZ76" s="779"/>
      <c r="LA76" s="783"/>
      <c r="LB76" s="781"/>
      <c r="LC76" s="781"/>
      <c r="LD76" s="778"/>
      <c r="LE76" s="779"/>
      <c r="LF76" s="779"/>
      <c r="LG76" s="783"/>
      <c r="LH76" s="781"/>
      <c r="LI76" s="781"/>
      <c r="LJ76" s="778"/>
      <c r="LK76" s="779"/>
      <c r="LL76" s="779"/>
      <c r="LM76" s="783"/>
      <c r="LN76" s="781"/>
      <c r="LO76" s="781"/>
      <c r="LP76" s="778"/>
      <c r="LQ76" s="779"/>
      <c r="LR76" s="779"/>
      <c r="LS76" s="783"/>
      <c r="LT76" s="781"/>
      <c r="LU76" s="781"/>
      <c r="LV76" s="778"/>
      <c r="LW76" s="779"/>
      <c r="LX76" s="779"/>
      <c r="LY76" s="783"/>
      <c r="LZ76" s="781"/>
      <c r="MA76" s="781"/>
      <c r="MB76" s="778"/>
      <c r="MC76" s="779"/>
      <c r="MD76" s="779"/>
      <c r="ME76" s="783"/>
      <c r="MF76" s="781"/>
      <c r="MG76" s="781"/>
      <c r="MH76" s="778"/>
      <c r="MI76" s="779"/>
      <c r="MJ76" s="779"/>
      <c r="MK76" s="783"/>
      <c r="ML76" s="781"/>
      <c r="MM76" s="781"/>
      <c r="MN76" s="778"/>
      <c r="MO76" s="779"/>
      <c r="MP76" s="779"/>
      <c r="MQ76" s="776"/>
      <c r="MR76" s="777"/>
      <c r="MS76" s="777"/>
      <c r="MT76" s="780"/>
      <c r="MU76" s="779"/>
      <c r="MV76" s="779"/>
      <c r="MW76" s="776"/>
      <c r="MX76" s="777"/>
      <c r="MY76" s="777"/>
      <c r="MZ76" s="780"/>
      <c r="NA76" s="779"/>
      <c r="NB76" s="779"/>
      <c r="NC76" s="776"/>
      <c r="ND76" s="777"/>
      <c r="NE76" s="777"/>
      <c r="NF76" s="780"/>
      <c r="NG76" s="779"/>
      <c r="NH76" s="779"/>
      <c r="NI76" s="776"/>
      <c r="NJ76" s="777"/>
      <c r="NK76" s="777"/>
      <c r="NL76" s="780"/>
      <c r="NM76" s="782"/>
      <c r="NN76" s="782"/>
      <c r="NO76" s="776"/>
      <c r="NP76" s="777"/>
      <c r="NQ76" s="777"/>
      <c r="NR76" s="780"/>
      <c r="NS76" s="776"/>
      <c r="NT76" s="777"/>
      <c r="NU76" s="777"/>
      <c r="NV76" s="780"/>
      <c r="NW76" s="776"/>
      <c r="NX76" s="777"/>
      <c r="NY76" s="777"/>
      <c r="NZ76" s="792"/>
      <c r="OA76" s="776">
        <v>3.5</v>
      </c>
      <c r="OB76" s="777">
        <v>6</v>
      </c>
      <c r="OC76" s="777">
        <v>4.5</v>
      </c>
      <c r="OD76" s="1022">
        <f>(OB76-OA76)/4</f>
        <v>0.625</v>
      </c>
      <c r="OE76" s="776">
        <v>0.7</v>
      </c>
      <c r="OF76" s="777">
        <v>1</v>
      </c>
      <c r="OG76" s="777">
        <v>0.3</v>
      </c>
      <c r="OH76" s="1022">
        <f>(OF76-OE76)/4</f>
        <v>7.5000000000000011E-2</v>
      </c>
      <c r="OI76" s="776"/>
      <c r="OJ76" s="777"/>
      <c r="OK76" s="777"/>
      <c r="OL76" s="780"/>
      <c r="OM76" s="776"/>
      <c r="ON76" s="777"/>
      <c r="OO76" s="777"/>
      <c r="OP76" s="780"/>
      <c r="OQ76" s="1036">
        <v>100000000000</v>
      </c>
      <c r="OR76" s="1037">
        <v>100000000000000</v>
      </c>
      <c r="OS76" s="1037">
        <f>AVERAGE(OQ76:OR76)</f>
        <v>50050000000000</v>
      </c>
      <c r="OT76" s="1038">
        <f>(OR76-OQ76)/(2*1.645)</f>
        <v>30364741641337.387</v>
      </c>
      <c r="OU76" s="1036">
        <v>100000000</v>
      </c>
      <c r="OV76" s="1037">
        <v>100000000000</v>
      </c>
      <c r="OW76" s="1037">
        <f>AVERAGE(OU76:OV76)</f>
        <v>50050000000</v>
      </c>
      <c r="OX76" s="1038">
        <f>(OV76-OU76)/(2*1.645)</f>
        <v>30364741641.337387</v>
      </c>
      <c r="OY76" s="1036">
        <v>10000000000</v>
      </c>
      <c r="OZ76" s="1037">
        <v>10000000000000</v>
      </c>
      <c r="PA76" s="1037">
        <f>AVERAGE(OY76:OZ76)</f>
        <v>5005000000000</v>
      </c>
      <c r="PB76" s="1038">
        <f>(OZ76-OY76)/(2*1.645)</f>
        <v>3036474164133.7388</v>
      </c>
      <c r="PC76" s="1036">
        <v>10000000</v>
      </c>
      <c r="PD76" s="1037">
        <v>10000000000</v>
      </c>
      <c r="PE76" s="1037">
        <f>AVERAGE(PC76:PD76)</f>
        <v>5005000000</v>
      </c>
      <c r="PF76" s="1038">
        <f>(PD76-PC76)/(2*1.645)</f>
        <v>3036474164.1337385</v>
      </c>
    </row>
    <row r="77" spans="1:422" ht="15" hidden="1" customHeight="1" x14ac:dyDescent="0.25">
      <c r="A77" s="801"/>
      <c r="B77" s="769"/>
      <c r="C77" s="769"/>
      <c r="D77" s="770"/>
      <c r="E77" s="769"/>
      <c r="F77" s="769"/>
      <c r="G77" s="769"/>
      <c r="H77" s="769"/>
      <c r="I77" s="769"/>
      <c r="J77" s="769"/>
      <c r="K77" s="769"/>
      <c r="L77" s="769"/>
      <c r="M77" s="769"/>
      <c r="N77" s="769"/>
      <c r="O77" s="769"/>
      <c r="P77" s="769"/>
      <c r="Q77" s="769"/>
      <c r="R77" s="769"/>
      <c r="S77" s="769"/>
      <c r="T77" s="816"/>
      <c r="U77" s="816"/>
      <c r="V77" s="816"/>
      <c r="W77" s="816"/>
      <c r="X77" s="769"/>
      <c r="Y77" s="769">
        <f>IF(AND(AJ77="",AK77="",AL77="",AN77="",AO77="",OR(AP77="",AP77=Dropdown!$AM$12,AP77=Dropdown!$AM$11)),1,0)</f>
        <v>0</v>
      </c>
      <c r="Z77" s="769">
        <f t="shared" si="7"/>
        <v>1</v>
      </c>
      <c r="AA77" s="769">
        <f t="shared" si="8"/>
        <v>1</v>
      </c>
      <c r="AB77" s="769">
        <f t="shared" si="9"/>
        <v>0</v>
      </c>
      <c r="AC77" s="769"/>
      <c r="AD77" s="772" t="str">
        <f>IF(OR(T77&lt;&gt;"",U77&lt;&gt;""),Dropdown!$A$4,IF(OR(V77&lt;&gt;"",W77&lt;&gt;""),Dropdown!$A$5,Dropdown!$A$3))</f>
        <v>Residential</v>
      </c>
      <c r="AE77" s="773" t="s">
        <v>634</v>
      </c>
      <c r="AF77" s="925" t="s">
        <v>40</v>
      </c>
      <c r="AG77" s="924" t="s">
        <v>997</v>
      </c>
      <c r="AH77" s="925" t="s">
        <v>30</v>
      </c>
      <c r="AI77" s="925" t="s">
        <v>619</v>
      </c>
      <c r="AJ77" s="773"/>
      <c r="AK77" s="773"/>
      <c r="AL77" s="773" t="s">
        <v>357</v>
      </c>
      <c r="AM77" s="773"/>
      <c r="AN77" s="773"/>
      <c r="AO77" s="773"/>
      <c r="AP77" s="773"/>
      <c r="AQ77" s="10" t="s">
        <v>1004</v>
      </c>
      <c r="AR77" s="530" t="s">
        <v>998</v>
      </c>
      <c r="AS77" s="774"/>
      <c r="AT77" s="769"/>
      <c r="AU77" s="769"/>
      <c r="AV77" s="775"/>
      <c r="AW77" s="776"/>
      <c r="AX77" s="777"/>
      <c r="AY77" s="781"/>
      <c r="AZ77" s="778"/>
      <c r="BA77" s="779"/>
      <c r="BB77" s="779"/>
      <c r="BC77" s="776"/>
      <c r="BD77" s="777"/>
      <c r="BE77" s="781">
        <v>142</v>
      </c>
      <c r="BF77" s="805"/>
      <c r="BG77" s="804"/>
      <c r="BH77" s="804"/>
      <c r="BI77" s="776"/>
      <c r="BJ77" s="777"/>
      <c r="BK77" s="777"/>
      <c r="BL77" s="780"/>
      <c r="BM77" s="779"/>
      <c r="BN77" s="779"/>
      <c r="BO77" s="783"/>
      <c r="BP77" s="781"/>
      <c r="BQ77" s="781"/>
      <c r="BR77" s="803"/>
      <c r="BS77" s="804"/>
      <c r="BT77" s="804"/>
      <c r="BU77" s="783"/>
      <c r="BV77" s="781"/>
      <c r="BW77" s="781"/>
      <c r="BX77" s="803"/>
      <c r="BY77" s="804"/>
      <c r="BZ77" s="804"/>
      <c r="CA77" s="783"/>
      <c r="CB77" s="781"/>
      <c r="CC77" s="781"/>
      <c r="CD77" s="803"/>
      <c r="CE77" s="804"/>
      <c r="CF77" s="804"/>
      <c r="CG77" s="783"/>
      <c r="CH77" s="781"/>
      <c r="CI77" s="781"/>
      <c r="CJ77" s="803"/>
      <c r="CK77" s="804"/>
      <c r="CL77" s="804"/>
      <c r="CM77" s="783"/>
      <c r="CN77" s="781"/>
      <c r="CO77" s="781"/>
      <c r="CP77" s="803"/>
      <c r="CQ77" s="804"/>
      <c r="CR77" s="804"/>
      <c r="CS77" s="783"/>
      <c r="CT77" s="781"/>
      <c r="CU77" s="781"/>
      <c r="CV77" s="803"/>
      <c r="CW77" s="804"/>
      <c r="CX77" s="804"/>
      <c r="CY77" s="783"/>
      <c r="CZ77" s="781"/>
      <c r="DA77" s="781"/>
      <c r="DB77" s="803"/>
      <c r="DC77" s="804"/>
      <c r="DD77" s="804"/>
      <c r="DE77" s="783"/>
      <c r="DF77" s="781"/>
      <c r="DG77" s="781"/>
      <c r="DH77" s="803"/>
      <c r="DI77" s="804"/>
      <c r="DJ77" s="804"/>
      <c r="DK77" s="783"/>
      <c r="DL77" s="781"/>
      <c r="DM77" s="781"/>
      <c r="DN77" s="803"/>
      <c r="DO77" s="804"/>
      <c r="DP77" s="804"/>
      <c r="DQ77" s="784">
        <v>3</v>
      </c>
      <c r="DR77" s="785">
        <v>44</v>
      </c>
      <c r="DS77" s="786">
        <v>26</v>
      </c>
      <c r="DT77" s="790"/>
      <c r="DU77" s="788"/>
      <c r="DV77" s="788"/>
      <c r="DW77" s="789"/>
      <c r="DX77" s="786"/>
      <c r="DY77" s="785"/>
      <c r="DZ77" s="790"/>
      <c r="EA77" s="788"/>
      <c r="EB77" s="788"/>
      <c r="EC77" s="784"/>
      <c r="ED77" s="785"/>
      <c r="EE77" s="786"/>
      <c r="EF77" s="790"/>
      <c r="EG77" s="788"/>
      <c r="EH77" s="788"/>
      <c r="EI77" s="789"/>
      <c r="EJ77" s="786"/>
      <c r="EK77" s="785"/>
      <c r="EL77" s="790"/>
      <c r="EM77" s="788"/>
      <c r="EN77" s="788"/>
      <c r="EO77" s="784"/>
      <c r="EP77" s="785"/>
      <c r="EQ77" s="786"/>
      <c r="ER77" s="790"/>
      <c r="ES77" s="788"/>
      <c r="ET77" s="788"/>
      <c r="EU77" s="789"/>
      <c r="EV77" s="786"/>
      <c r="EW77" s="785"/>
      <c r="EX77" s="790"/>
      <c r="EY77" s="788"/>
      <c r="EZ77" s="788"/>
      <c r="FA77" s="784"/>
      <c r="FB77" s="785"/>
      <c r="FC77" s="786"/>
      <c r="FD77" s="790"/>
      <c r="FE77" s="788"/>
      <c r="FF77" s="788"/>
      <c r="FG77" s="789"/>
      <c r="FH77" s="786"/>
      <c r="FI77" s="785"/>
      <c r="FJ77" s="790"/>
      <c r="FK77" s="788"/>
      <c r="FL77" s="788"/>
      <c r="FM77" s="784"/>
      <c r="FN77" s="785"/>
      <c r="FO77" s="786"/>
      <c r="FP77" s="790"/>
      <c r="FQ77" s="788"/>
      <c r="FR77" s="788"/>
      <c r="FS77" s="783"/>
      <c r="FT77" s="781"/>
      <c r="FU77" s="781">
        <v>71</v>
      </c>
      <c r="FV77" s="778"/>
      <c r="FW77" s="779"/>
      <c r="FX77" s="779"/>
      <c r="FY77" s="783"/>
      <c r="FZ77" s="781"/>
      <c r="GA77" s="781"/>
      <c r="GB77" s="778"/>
      <c r="GC77" s="779"/>
      <c r="GD77" s="779"/>
      <c r="GE77" s="783"/>
      <c r="GF77" s="781"/>
      <c r="GG77" s="781"/>
      <c r="GH77" s="778"/>
      <c r="GI77" s="779"/>
      <c r="GJ77" s="779"/>
      <c r="GK77" s="783"/>
      <c r="GL77" s="781"/>
      <c r="GM77" s="781"/>
      <c r="GN77" s="778"/>
      <c r="GO77" s="779"/>
      <c r="GP77" s="779"/>
      <c r="GQ77" s="783"/>
      <c r="GR77" s="781"/>
      <c r="GS77" s="781"/>
      <c r="GT77" s="778"/>
      <c r="GU77" s="779"/>
      <c r="GV77" s="779"/>
      <c r="GW77" s="783"/>
      <c r="GX77" s="781"/>
      <c r="GY77" s="781"/>
      <c r="GZ77" s="778"/>
      <c r="HA77" s="779"/>
      <c r="HB77" s="779"/>
      <c r="HC77" s="783"/>
      <c r="HD77" s="781"/>
      <c r="HE77" s="781"/>
      <c r="HF77" s="778"/>
      <c r="HG77" s="779"/>
      <c r="HH77" s="779"/>
      <c r="HI77" s="783"/>
      <c r="HJ77" s="781"/>
      <c r="HK77" s="781"/>
      <c r="HL77" s="778"/>
      <c r="HM77" s="779"/>
      <c r="HN77" s="779"/>
      <c r="HO77" s="783"/>
      <c r="HP77" s="781"/>
      <c r="HQ77" s="781"/>
      <c r="HR77" s="778"/>
      <c r="HS77" s="779"/>
      <c r="HT77" s="779"/>
      <c r="HU77" s="783"/>
      <c r="HV77" s="781"/>
      <c r="HW77" s="781">
        <v>17</v>
      </c>
      <c r="HX77" s="778"/>
      <c r="HY77" s="779"/>
      <c r="HZ77" s="779"/>
      <c r="IA77" s="783"/>
      <c r="IB77" s="781"/>
      <c r="IC77" s="781"/>
      <c r="ID77" s="778"/>
      <c r="IE77" s="779"/>
      <c r="IF77" s="779"/>
      <c r="IG77" s="783"/>
      <c r="IH77" s="781"/>
      <c r="II77" s="781"/>
      <c r="IJ77" s="778"/>
      <c r="IK77" s="779"/>
      <c r="IL77" s="779"/>
      <c r="IM77" s="783"/>
      <c r="IN77" s="781"/>
      <c r="IO77" s="781">
        <v>8.5</v>
      </c>
      <c r="IP77" s="778"/>
      <c r="IQ77" s="779"/>
      <c r="IR77" s="779"/>
      <c r="IS77" s="783"/>
      <c r="IT77" s="781"/>
      <c r="IU77" s="781"/>
      <c r="IV77" s="778"/>
      <c r="IW77" s="779"/>
      <c r="IX77" s="779"/>
      <c r="IY77" s="783"/>
      <c r="IZ77" s="781"/>
      <c r="JA77" s="781"/>
      <c r="JB77" s="778"/>
      <c r="JC77" s="779"/>
      <c r="JD77" s="779"/>
      <c r="JE77" s="783"/>
      <c r="JF77" s="781"/>
      <c r="JG77" s="781"/>
      <c r="JH77" s="778"/>
      <c r="JI77" s="779"/>
      <c r="JJ77" s="779"/>
      <c r="JK77" s="783"/>
      <c r="JL77" s="781"/>
      <c r="JM77" s="781"/>
      <c r="JN77" s="778"/>
      <c r="JO77" s="779"/>
      <c r="JP77" s="779"/>
      <c r="JQ77" s="783"/>
      <c r="JR77" s="781"/>
      <c r="JS77" s="781"/>
      <c r="JT77" s="778"/>
      <c r="JU77" s="779"/>
      <c r="JV77" s="779"/>
      <c r="JW77" s="783"/>
      <c r="JX77" s="781"/>
      <c r="JY77" s="781"/>
      <c r="JZ77" s="778"/>
      <c r="KA77" s="779"/>
      <c r="KB77" s="779"/>
      <c r="KC77" s="783"/>
      <c r="KD77" s="781"/>
      <c r="KE77" s="781"/>
      <c r="KF77" s="778"/>
      <c r="KG77" s="779"/>
      <c r="KH77" s="779"/>
      <c r="KI77" s="783"/>
      <c r="KJ77" s="781"/>
      <c r="KK77" s="781"/>
      <c r="KL77" s="778"/>
      <c r="KM77" s="779"/>
      <c r="KN77" s="779"/>
      <c r="KO77" s="783"/>
      <c r="KP77" s="781"/>
      <c r="KQ77" s="781">
        <v>0.8</v>
      </c>
      <c r="KR77" s="778"/>
      <c r="KS77" s="779"/>
      <c r="KT77" s="779"/>
      <c r="KU77" s="783"/>
      <c r="KV77" s="781"/>
      <c r="KW77" s="781"/>
      <c r="KX77" s="778"/>
      <c r="KY77" s="779"/>
      <c r="KZ77" s="779"/>
      <c r="LA77" s="783"/>
      <c r="LB77" s="781"/>
      <c r="LC77" s="781"/>
      <c r="LD77" s="778"/>
      <c r="LE77" s="779"/>
      <c r="LF77" s="779"/>
      <c r="LG77" s="783"/>
      <c r="LH77" s="781"/>
      <c r="LI77" s="781"/>
      <c r="LJ77" s="778"/>
      <c r="LK77" s="779"/>
      <c r="LL77" s="779"/>
      <c r="LM77" s="783"/>
      <c r="LN77" s="781"/>
      <c r="LO77" s="781"/>
      <c r="LP77" s="778"/>
      <c r="LQ77" s="779"/>
      <c r="LR77" s="779"/>
      <c r="LS77" s="783"/>
      <c r="LT77" s="781"/>
      <c r="LU77" s="781"/>
      <c r="LV77" s="778"/>
      <c r="LW77" s="779"/>
      <c r="LX77" s="779"/>
      <c r="LY77" s="783"/>
      <c r="LZ77" s="781"/>
      <c r="MA77" s="781"/>
      <c r="MB77" s="778"/>
      <c r="MC77" s="779"/>
      <c r="MD77" s="779"/>
      <c r="ME77" s="783"/>
      <c r="MF77" s="781"/>
      <c r="MG77" s="781"/>
      <c r="MH77" s="778"/>
      <c r="MI77" s="779"/>
      <c r="MJ77" s="779"/>
      <c r="MK77" s="783"/>
      <c r="ML77" s="781"/>
      <c r="MM77" s="781"/>
      <c r="MN77" s="778"/>
      <c r="MO77" s="779"/>
      <c r="MP77" s="779"/>
      <c r="MQ77" s="776"/>
      <c r="MR77" s="777"/>
      <c r="MS77" s="777"/>
      <c r="MT77" s="780"/>
      <c r="MU77" s="779"/>
      <c r="MV77" s="779"/>
      <c r="MW77" s="776"/>
      <c r="MX77" s="777"/>
      <c r="MY77" s="777"/>
      <c r="MZ77" s="780"/>
      <c r="NA77" s="779"/>
      <c r="NB77" s="779"/>
      <c r="NC77" s="776"/>
      <c r="ND77" s="777"/>
      <c r="NE77" s="777"/>
      <c r="NF77" s="780"/>
      <c r="NG77" s="779"/>
      <c r="NH77" s="779"/>
      <c r="NI77" s="776"/>
      <c r="NJ77" s="777"/>
      <c r="NK77" s="777"/>
      <c r="NL77" s="780"/>
      <c r="NM77" s="782"/>
      <c r="NN77" s="782"/>
      <c r="NO77" s="783"/>
      <c r="NP77" s="781"/>
      <c r="NQ77" s="781"/>
      <c r="NR77" s="778"/>
      <c r="NS77" s="783"/>
      <c r="NT77" s="777"/>
      <c r="NU77" s="777"/>
      <c r="NV77" s="780"/>
      <c r="NW77" s="776"/>
      <c r="NX77" s="777"/>
      <c r="NY77" s="777"/>
      <c r="NZ77" s="792"/>
      <c r="OA77" s="776"/>
      <c r="OB77" s="777"/>
      <c r="OC77" s="777"/>
      <c r="OD77" s="778"/>
      <c r="OE77" s="783"/>
      <c r="OF77" s="781"/>
      <c r="OG77" s="781"/>
      <c r="OH77" s="778"/>
      <c r="OI77" s="776"/>
      <c r="OJ77" s="777"/>
      <c r="OK77" s="777"/>
      <c r="OL77" s="780"/>
      <c r="OM77" s="776"/>
      <c r="ON77" s="777"/>
      <c r="OO77" s="777"/>
      <c r="OP77" s="780"/>
      <c r="OQ77" s="957"/>
      <c r="OR77" s="958"/>
      <c r="OS77" s="958"/>
      <c r="OT77" s="959"/>
      <c r="OU77" s="957"/>
      <c r="OV77" s="958"/>
      <c r="OW77" s="958"/>
      <c r="OX77" s="778"/>
      <c r="OY77" s="957"/>
      <c r="OZ77" s="958"/>
      <c r="PA77" s="958"/>
      <c r="PB77" s="959"/>
      <c r="PC77" s="957"/>
      <c r="PD77" s="958"/>
      <c r="PE77" s="958"/>
      <c r="PF77" s="778"/>
    </row>
    <row r="78" spans="1:422" ht="15" hidden="1" customHeight="1" x14ac:dyDescent="0.25">
      <c r="A78" s="801"/>
      <c r="B78" s="769"/>
      <c r="C78" s="769"/>
      <c r="D78" s="770"/>
      <c r="E78" s="769"/>
      <c r="F78" s="769"/>
      <c r="G78" s="769"/>
      <c r="H78" s="769"/>
      <c r="I78" s="769"/>
      <c r="J78" s="769"/>
      <c r="K78" s="769"/>
      <c r="L78" s="769"/>
      <c r="M78" s="769"/>
      <c r="N78" s="769"/>
      <c r="O78" s="769"/>
      <c r="P78" s="769"/>
      <c r="Q78" s="769"/>
      <c r="R78" s="769"/>
      <c r="S78" s="769"/>
      <c r="T78" s="816"/>
      <c r="U78" s="816"/>
      <c r="V78" s="816"/>
      <c r="W78" s="816"/>
      <c r="X78" s="769"/>
      <c r="Y78" s="769">
        <f>IF(AND(AJ78="",AK78="",AL78="",AN78="",AO78="",OR(AP78="",AP78=Dropdown!$AM$12,AP78=Dropdown!$AM$11)),1,0)</f>
        <v>0</v>
      </c>
      <c r="Z78" s="769">
        <f t="shared" si="7"/>
        <v>1</v>
      </c>
      <c r="AA78" s="769">
        <f t="shared" si="8"/>
        <v>1</v>
      </c>
      <c r="AB78" s="769">
        <f t="shared" si="9"/>
        <v>0</v>
      </c>
      <c r="AC78" s="769"/>
      <c r="AD78" s="772" t="str">
        <f>IF(OR(T78&lt;&gt;"",U78&lt;&gt;""),Dropdown!$A$4,IF(OR(V78&lt;&gt;"",W78&lt;&gt;""),Dropdown!$A$5,Dropdown!$A$3))</f>
        <v>Residential</v>
      </c>
      <c r="AE78" s="773" t="s">
        <v>634</v>
      </c>
      <c r="AF78" s="925" t="s">
        <v>40</v>
      </c>
      <c r="AG78" s="924" t="s">
        <v>997</v>
      </c>
      <c r="AH78" s="925" t="s">
        <v>30</v>
      </c>
      <c r="AI78" s="925" t="s">
        <v>619</v>
      </c>
      <c r="AJ78" s="773"/>
      <c r="AK78" s="773"/>
      <c r="AL78" s="773" t="s">
        <v>79</v>
      </c>
      <c r="AM78" s="773"/>
      <c r="AN78" s="773"/>
      <c r="AO78" s="773"/>
      <c r="AP78" s="773"/>
      <c r="AQ78" s="10" t="s">
        <v>1005</v>
      </c>
      <c r="AR78" s="530" t="s">
        <v>998</v>
      </c>
      <c r="AS78" s="774"/>
      <c r="AT78" s="769"/>
      <c r="AU78" s="769"/>
      <c r="AV78" s="775"/>
      <c r="AW78" s="776"/>
      <c r="AX78" s="777"/>
      <c r="AY78" s="781"/>
      <c r="AZ78" s="778"/>
      <c r="BA78" s="779"/>
      <c r="BB78" s="779"/>
      <c r="BC78" s="776"/>
      <c r="BD78" s="777"/>
      <c r="BE78" s="781">
        <v>269</v>
      </c>
      <c r="BF78" s="780"/>
      <c r="BG78" s="779"/>
      <c r="BH78" s="779"/>
      <c r="BI78" s="776"/>
      <c r="BJ78" s="777"/>
      <c r="BK78" s="777"/>
      <c r="BL78" s="780"/>
      <c r="BM78" s="779"/>
      <c r="BN78" s="779"/>
      <c r="BO78" s="783"/>
      <c r="BP78" s="781"/>
      <c r="BQ78" s="781"/>
      <c r="BR78" s="778"/>
      <c r="BS78" s="779"/>
      <c r="BT78" s="779"/>
      <c r="BU78" s="783"/>
      <c r="BV78" s="781"/>
      <c r="BW78" s="781"/>
      <c r="BX78" s="778"/>
      <c r="BY78" s="779"/>
      <c r="BZ78" s="779"/>
      <c r="CA78" s="783"/>
      <c r="CB78" s="781"/>
      <c r="CC78" s="781"/>
      <c r="CD78" s="778"/>
      <c r="CE78" s="779"/>
      <c r="CF78" s="779"/>
      <c r="CG78" s="783"/>
      <c r="CH78" s="781"/>
      <c r="CI78" s="781"/>
      <c r="CJ78" s="778"/>
      <c r="CK78" s="779"/>
      <c r="CL78" s="779"/>
      <c r="CM78" s="783"/>
      <c r="CN78" s="781"/>
      <c r="CO78" s="781"/>
      <c r="CP78" s="778"/>
      <c r="CQ78" s="779"/>
      <c r="CR78" s="779"/>
      <c r="CS78" s="783"/>
      <c r="CT78" s="781"/>
      <c r="CU78" s="781"/>
      <c r="CV78" s="778"/>
      <c r="CW78" s="779"/>
      <c r="CX78" s="779"/>
      <c r="CY78" s="783"/>
      <c r="CZ78" s="781"/>
      <c r="DA78" s="781"/>
      <c r="DB78" s="778"/>
      <c r="DC78" s="779"/>
      <c r="DD78" s="779"/>
      <c r="DE78" s="783"/>
      <c r="DF78" s="781"/>
      <c r="DG78" s="781"/>
      <c r="DH78" s="778"/>
      <c r="DI78" s="779"/>
      <c r="DJ78" s="779"/>
      <c r="DK78" s="783"/>
      <c r="DL78" s="781"/>
      <c r="DM78" s="781"/>
      <c r="DN78" s="778"/>
      <c r="DO78" s="779"/>
      <c r="DP78" s="779"/>
      <c r="DQ78" s="784">
        <v>21</v>
      </c>
      <c r="DR78" s="785">
        <v>60</v>
      </c>
      <c r="DS78" s="786">
        <v>41</v>
      </c>
      <c r="DT78" s="790"/>
      <c r="DU78" s="788"/>
      <c r="DV78" s="788"/>
      <c r="DW78" s="789"/>
      <c r="DX78" s="786"/>
      <c r="DY78" s="785"/>
      <c r="DZ78" s="790"/>
      <c r="EA78" s="788"/>
      <c r="EB78" s="788"/>
      <c r="EC78" s="784"/>
      <c r="ED78" s="785"/>
      <c r="EE78" s="786"/>
      <c r="EF78" s="790"/>
      <c r="EG78" s="788"/>
      <c r="EH78" s="788"/>
      <c r="EI78" s="789"/>
      <c r="EJ78" s="786"/>
      <c r="EK78" s="785"/>
      <c r="EL78" s="790"/>
      <c r="EM78" s="788"/>
      <c r="EN78" s="788"/>
      <c r="EO78" s="784"/>
      <c r="EP78" s="785"/>
      <c r="EQ78" s="786"/>
      <c r="ER78" s="790"/>
      <c r="ES78" s="788"/>
      <c r="ET78" s="788"/>
      <c r="EU78" s="789"/>
      <c r="EV78" s="786"/>
      <c r="EW78" s="785"/>
      <c r="EX78" s="790"/>
      <c r="EY78" s="788"/>
      <c r="EZ78" s="788"/>
      <c r="FA78" s="784"/>
      <c r="FB78" s="785"/>
      <c r="FC78" s="786"/>
      <c r="FD78" s="790"/>
      <c r="FE78" s="788"/>
      <c r="FF78" s="788"/>
      <c r="FG78" s="789"/>
      <c r="FH78" s="786"/>
      <c r="FI78" s="785"/>
      <c r="FJ78" s="790"/>
      <c r="FK78" s="788"/>
      <c r="FL78" s="788"/>
      <c r="FM78" s="784"/>
      <c r="FN78" s="785"/>
      <c r="FO78" s="786"/>
      <c r="FP78" s="790"/>
      <c r="FQ78" s="788"/>
      <c r="FR78" s="788"/>
      <c r="FS78" s="783"/>
      <c r="FT78" s="781"/>
      <c r="FU78" s="781">
        <v>97</v>
      </c>
      <c r="FV78" s="778"/>
      <c r="FW78" s="779"/>
      <c r="FX78" s="779"/>
      <c r="FY78" s="783"/>
      <c r="FZ78" s="781"/>
      <c r="GA78" s="781"/>
      <c r="GB78" s="778"/>
      <c r="GC78" s="779"/>
      <c r="GD78" s="779"/>
      <c r="GE78" s="783"/>
      <c r="GF78" s="781"/>
      <c r="GG78" s="781"/>
      <c r="GH78" s="778"/>
      <c r="GI78" s="779"/>
      <c r="GJ78" s="779"/>
      <c r="GK78" s="783"/>
      <c r="GL78" s="781"/>
      <c r="GM78" s="781"/>
      <c r="GN78" s="778"/>
      <c r="GO78" s="779"/>
      <c r="GP78" s="779"/>
      <c r="GQ78" s="783"/>
      <c r="GR78" s="781"/>
      <c r="GS78" s="781"/>
      <c r="GT78" s="778"/>
      <c r="GU78" s="779"/>
      <c r="GV78" s="779"/>
      <c r="GW78" s="783"/>
      <c r="GX78" s="781"/>
      <c r="GY78" s="781"/>
      <c r="GZ78" s="778"/>
      <c r="HA78" s="779"/>
      <c r="HB78" s="779"/>
      <c r="HC78" s="783"/>
      <c r="HD78" s="781"/>
      <c r="HE78" s="781"/>
      <c r="HF78" s="778"/>
      <c r="HG78" s="779"/>
      <c r="HH78" s="779"/>
      <c r="HI78" s="783"/>
      <c r="HJ78" s="781"/>
      <c r="HK78" s="781"/>
      <c r="HL78" s="778"/>
      <c r="HM78" s="779"/>
      <c r="HN78" s="779"/>
      <c r="HO78" s="783"/>
      <c r="HP78" s="781"/>
      <c r="HQ78" s="781"/>
      <c r="HR78" s="778"/>
      <c r="HS78" s="779"/>
      <c r="HT78" s="779"/>
      <c r="HU78" s="783"/>
      <c r="HV78" s="781"/>
      <c r="HW78" s="781">
        <v>54</v>
      </c>
      <c r="HX78" s="778"/>
      <c r="HY78" s="779"/>
      <c r="HZ78" s="779"/>
      <c r="IA78" s="783"/>
      <c r="IB78" s="781"/>
      <c r="IC78" s="781"/>
      <c r="ID78" s="778"/>
      <c r="IE78" s="779"/>
      <c r="IF78" s="779"/>
      <c r="IG78" s="783"/>
      <c r="IH78" s="781"/>
      <c r="II78" s="781"/>
      <c r="IJ78" s="778"/>
      <c r="IK78" s="779"/>
      <c r="IL78" s="779"/>
      <c r="IM78" s="783"/>
      <c r="IN78" s="781"/>
      <c r="IO78" s="781">
        <v>12.1</v>
      </c>
      <c r="IP78" s="778"/>
      <c r="IQ78" s="779"/>
      <c r="IR78" s="779"/>
      <c r="IS78" s="783"/>
      <c r="IT78" s="781"/>
      <c r="IU78" s="781"/>
      <c r="IV78" s="778"/>
      <c r="IW78" s="779"/>
      <c r="IX78" s="779"/>
      <c r="IY78" s="783"/>
      <c r="IZ78" s="781"/>
      <c r="JA78" s="781"/>
      <c r="JB78" s="778"/>
      <c r="JC78" s="779"/>
      <c r="JD78" s="779"/>
      <c r="JE78" s="783"/>
      <c r="JF78" s="781"/>
      <c r="JG78" s="781"/>
      <c r="JH78" s="778"/>
      <c r="JI78" s="779"/>
      <c r="JJ78" s="779"/>
      <c r="JK78" s="783"/>
      <c r="JL78" s="781"/>
      <c r="JM78" s="781"/>
      <c r="JN78" s="778"/>
      <c r="JO78" s="779"/>
      <c r="JP78" s="779"/>
      <c r="JQ78" s="783"/>
      <c r="JR78" s="781"/>
      <c r="JS78" s="781"/>
      <c r="JT78" s="778"/>
      <c r="JU78" s="779"/>
      <c r="JV78" s="779"/>
      <c r="JW78" s="783"/>
      <c r="JX78" s="781"/>
      <c r="JY78" s="781"/>
      <c r="JZ78" s="778"/>
      <c r="KA78" s="779"/>
      <c r="KB78" s="779"/>
      <c r="KC78" s="783"/>
      <c r="KD78" s="781"/>
      <c r="KE78" s="781"/>
      <c r="KF78" s="778"/>
      <c r="KG78" s="779"/>
      <c r="KH78" s="779"/>
      <c r="KI78" s="783"/>
      <c r="KJ78" s="781"/>
      <c r="KK78" s="781"/>
      <c r="KL78" s="778"/>
      <c r="KM78" s="779"/>
      <c r="KN78" s="779"/>
      <c r="KO78" s="783"/>
      <c r="KP78" s="781"/>
      <c r="KQ78" s="781">
        <v>1.5</v>
      </c>
      <c r="KR78" s="778"/>
      <c r="KS78" s="779"/>
      <c r="KT78" s="779"/>
      <c r="KU78" s="783"/>
      <c r="KV78" s="781"/>
      <c r="KW78" s="781"/>
      <c r="KX78" s="778"/>
      <c r="KY78" s="779"/>
      <c r="KZ78" s="779"/>
      <c r="LA78" s="783"/>
      <c r="LB78" s="781"/>
      <c r="LC78" s="781"/>
      <c r="LD78" s="778"/>
      <c r="LE78" s="779"/>
      <c r="LF78" s="779"/>
      <c r="LG78" s="783"/>
      <c r="LH78" s="781"/>
      <c r="LI78" s="781"/>
      <c r="LJ78" s="778"/>
      <c r="LK78" s="779"/>
      <c r="LL78" s="779"/>
      <c r="LM78" s="783"/>
      <c r="LN78" s="781"/>
      <c r="LO78" s="781"/>
      <c r="LP78" s="778"/>
      <c r="LQ78" s="779"/>
      <c r="LR78" s="779"/>
      <c r="LS78" s="783"/>
      <c r="LT78" s="781"/>
      <c r="LU78" s="781"/>
      <c r="LV78" s="778"/>
      <c r="LW78" s="779"/>
      <c r="LX78" s="779"/>
      <c r="LY78" s="783"/>
      <c r="LZ78" s="781"/>
      <c r="MA78" s="781"/>
      <c r="MB78" s="778"/>
      <c r="MC78" s="779"/>
      <c r="MD78" s="779"/>
      <c r="ME78" s="783"/>
      <c r="MF78" s="781"/>
      <c r="MG78" s="781"/>
      <c r="MH78" s="778"/>
      <c r="MI78" s="779"/>
      <c r="MJ78" s="779"/>
      <c r="MK78" s="783"/>
      <c r="ML78" s="781"/>
      <c r="MM78" s="781"/>
      <c r="MN78" s="778"/>
      <c r="MO78" s="779"/>
      <c r="MP78" s="779"/>
      <c r="MQ78" s="776"/>
      <c r="MR78" s="777"/>
      <c r="MS78" s="777"/>
      <c r="MT78" s="780"/>
      <c r="MU78" s="779"/>
      <c r="MV78" s="779"/>
      <c r="MW78" s="776"/>
      <c r="MX78" s="777"/>
      <c r="MY78" s="777"/>
      <c r="MZ78" s="780"/>
      <c r="NA78" s="779"/>
      <c r="NB78" s="779"/>
      <c r="NC78" s="776"/>
      <c r="ND78" s="777"/>
      <c r="NE78" s="777"/>
      <c r="NF78" s="780"/>
      <c r="NG78" s="779"/>
      <c r="NH78" s="779"/>
      <c r="NI78" s="776"/>
      <c r="NJ78" s="777"/>
      <c r="NK78" s="777"/>
      <c r="NL78" s="780"/>
      <c r="NM78" s="782"/>
      <c r="NN78" s="782"/>
      <c r="NO78" s="783"/>
      <c r="NP78" s="781"/>
      <c r="NQ78" s="781"/>
      <c r="NR78" s="778"/>
      <c r="NS78" s="783"/>
      <c r="NT78" s="777"/>
      <c r="NU78" s="777"/>
      <c r="NV78" s="780"/>
      <c r="NW78" s="776"/>
      <c r="NX78" s="777"/>
      <c r="NY78" s="777"/>
      <c r="NZ78" s="792"/>
      <c r="OA78" s="776"/>
      <c r="OB78" s="777"/>
      <c r="OC78" s="777"/>
      <c r="OD78" s="778"/>
      <c r="OE78" s="783"/>
      <c r="OF78" s="781"/>
      <c r="OG78" s="781"/>
      <c r="OH78" s="778"/>
      <c r="OI78" s="776"/>
      <c r="OJ78" s="777"/>
      <c r="OK78" s="777"/>
      <c r="OL78" s="780"/>
      <c r="OM78" s="776"/>
      <c r="ON78" s="777"/>
      <c r="OO78" s="777"/>
      <c r="OP78" s="780"/>
      <c r="OQ78" s="957"/>
      <c r="OR78" s="958"/>
      <c r="OS78" s="958"/>
      <c r="OT78" s="959"/>
      <c r="OU78" s="957"/>
      <c r="OV78" s="958"/>
      <c r="OW78" s="958"/>
      <c r="OX78" s="778"/>
      <c r="OY78" s="957"/>
      <c r="OZ78" s="958"/>
      <c r="PA78" s="958"/>
      <c r="PB78" s="959"/>
      <c r="PC78" s="957"/>
      <c r="PD78" s="958"/>
      <c r="PE78" s="958"/>
      <c r="PF78" s="778"/>
    </row>
    <row r="79" spans="1:422" ht="15" hidden="1" customHeight="1" x14ac:dyDescent="0.25">
      <c r="A79" s="801"/>
      <c r="B79" s="769"/>
      <c r="C79" s="769"/>
      <c r="D79" s="770"/>
      <c r="E79" s="769"/>
      <c r="F79" s="769"/>
      <c r="G79" s="769"/>
      <c r="H79" s="769"/>
      <c r="I79" s="769"/>
      <c r="J79" s="769"/>
      <c r="K79" s="769"/>
      <c r="L79" s="769"/>
      <c r="M79" s="769"/>
      <c r="N79" s="769"/>
      <c r="O79" s="769"/>
      <c r="P79" s="769"/>
      <c r="Q79" s="769"/>
      <c r="R79" s="769"/>
      <c r="S79" s="769"/>
      <c r="T79" s="816"/>
      <c r="U79" s="816"/>
      <c r="V79" s="816"/>
      <c r="W79" s="816"/>
      <c r="X79" s="769"/>
      <c r="Y79" s="769">
        <f>IF(AND(AJ79="",AK79="",AL79="",AN79="",AO79="",OR(AP79="",AP79=Dropdown!$AM$12,AP79=Dropdown!$AM$11)),1,0)</f>
        <v>0</v>
      </c>
      <c r="Z79" s="769">
        <f t="shared" si="7"/>
        <v>1</v>
      </c>
      <c r="AA79" s="769">
        <f t="shared" si="8"/>
        <v>1</v>
      </c>
      <c r="AB79" s="769">
        <f t="shared" si="9"/>
        <v>0</v>
      </c>
      <c r="AC79" s="769"/>
      <c r="AD79" s="772" t="str">
        <f>IF(OR(T79&lt;&gt;"",U79&lt;&gt;""),Dropdown!$A$4,IF(OR(V79&lt;&gt;"",W79&lt;&gt;""),Dropdown!$A$5,Dropdown!$A$3))</f>
        <v>Residential</v>
      </c>
      <c r="AE79" s="773" t="s">
        <v>634</v>
      </c>
      <c r="AF79" s="925" t="s">
        <v>40</v>
      </c>
      <c r="AG79" s="924" t="s">
        <v>997</v>
      </c>
      <c r="AH79" s="925" t="s">
        <v>30</v>
      </c>
      <c r="AI79" s="925" t="s">
        <v>619</v>
      </c>
      <c r="AJ79" s="773"/>
      <c r="AK79" s="773"/>
      <c r="AL79" s="773" t="s">
        <v>89</v>
      </c>
      <c r="AM79" s="773"/>
      <c r="AN79" s="773"/>
      <c r="AO79" s="773"/>
      <c r="AP79" s="773"/>
      <c r="AQ79" s="10" t="s">
        <v>999</v>
      </c>
      <c r="AR79" s="530" t="s">
        <v>998</v>
      </c>
      <c r="AS79" s="774"/>
      <c r="AT79" s="769"/>
      <c r="AU79" s="769"/>
      <c r="AV79" s="775"/>
      <c r="AW79" s="776"/>
      <c r="AX79" s="777"/>
      <c r="AY79" s="781"/>
      <c r="AZ79" s="778"/>
      <c r="BA79" s="779"/>
      <c r="BB79" s="779"/>
      <c r="BC79" s="776"/>
      <c r="BD79" s="777"/>
      <c r="BE79" s="781">
        <v>112</v>
      </c>
      <c r="BF79" s="805"/>
      <c r="BG79" s="804"/>
      <c r="BH79" s="804"/>
      <c r="BI79" s="776"/>
      <c r="BJ79" s="777"/>
      <c r="BK79" s="777"/>
      <c r="BL79" s="780"/>
      <c r="BM79" s="779"/>
      <c r="BN79" s="779"/>
      <c r="BO79" s="783"/>
      <c r="BP79" s="781"/>
      <c r="BQ79" s="781"/>
      <c r="BR79" s="803"/>
      <c r="BS79" s="804"/>
      <c r="BT79" s="804"/>
      <c r="BU79" s="783"/>
      <c r="BV79" s="781"/>
      <c r="BW79" s="781"/>
      <c r="BX79" s="803"/>
      <c r="BY79" s="804"/>
      <c r="BZ79" s="804"/>
      <c r="CA79" s="783"/>
      <c r="CB79" s="781"/>
      <c r="CC79" s="781"/>
      <c r="CD79" s="803"/>
      <c r="CE79" s="804"/>
      <c r="CF79" s="804"/>
      <c r="CG79" s="783"/>
      <c r="CH79" s="781"/>
      <c r="CI79" s="781"/>
      <c r="CJ79" s="803"/>
      <c r="CK79" s="804"/>
      <c r="CL79" s="804"/>
      <c r="CM79" s="783"/>
      <c r="CN79" s="781"/>
      <c r="CO79" s="781"/>
      <c r="CP79" s="803"/>
      <c r="CQ79" s="804"/>
      <c r="CR79" s="804"/>
      <c r="CS79" s="783"/>
      <c r="CT79" s="781"/>
      <c r="CU79" s="781"/>
      <c r="CV79" s="803"/>
      <c r="CW79" s="804"/>
      <c r="CX79" s="804"/>
      <c r="CY79" s="783"/>
      <c r="CZ79" s="781"/>
      <c r="DA79" s="781"/>
      <c r="DB79" s="803"/>
      <c r="DC79" s="804"/>
      <c r="DD79" s="804"/>
      <c r="DE79" s="783"/>
      <c r="DF79" s="781"/>
      <c r="DG79" s="781"/>
      <c r="DH79" s="803"/>
      <c r="DI79" s="804"/>
      <c r="DJ79" s="804"/>
      <c r="DK79" s="783"/>
      <c r="DL79" s="781"/>
      <c r="DM79" s="781"/>
      <c r="DN79" s="803"/>
      <c r="DO79" s="804"/>
      <c r="DP79" s="804"/>
      <c r="DQ79" s="784">
        <v>9</v>
      </c>
      <c r="DR79" s="785">
        <v>28</v>
      </c>
      <c r="DS79" s="786">
        <v>19</v>
      </c>
      <c r="DT79" s="790"/>
      <c r="DU79" s="788"/>
      <c r="DV79" s="788"/>
      <c r="DW79" s="789"/>
      <c r="DX79" s="786"/>
      <c r="DY79" s="785"/>
      <c r="DZ79" s="790"/>
      <c r="EA79" s="788"/>
      <c r="EB79" s="788"/>
      <c r="EC79" s="784"/>
      <c r="ED79" s="785"/>
      <c r="EE79" s="786"/>
      <c r="EF79" s="790"/>
      <c r="EG79" s="788"/>
      <c r="EH79" s="788"/>
      <c r="EI79" s="789"/>
      <c r="EJ79" s="786"/>
      <c r="EK79" s="785"/>
      <c r="EL79" s="790"/>
      <c r="EM79" s="788"/>
      <c r="EN79" s="788"/>
      <c r="EO79" s="784"/>
      <c r="EP79" s="785"/>
      <c r="EQ79" s="786"/>
      <c r="ER79" s="790"/>
      <c r="ES79" s="788"/>
      <c r="ET79" s="788"/>
      <c r="EU79" s="789"/>
      <c r="EV79" s="786"/>
      <c r="EW79" s="785"/>
      <c r="EX79" s="790"/>
      <c r="EY79" s="788"/>
      <c r="EZ79" s="788"/>
      <c r="FA79" s="784"/>
      <c r="FB79" s="785"/>
      <c r="FC79" s="786"/>
      <c r="FD79" s="790"/>
      <c r="FE79" s="788"/>
      <c r="FF79" s="788"/>
      <c r="FG79" s="789"/>
      <c r="FH79" s="786"/>
      <c r="FI79" s="785"/>
      <c r="FJ79" s="790"/>
      <c r="FK79" s="788"/>
      <c r="FL79" s="788"/>
      <c r="FM79" s="784"/>
      <c r="FN79" s="785"/>
      <c r="FO79" s="786"/>
      <c r="FP79" s="790"/>
      <c r="FQ79" s="788"/>
      <c r="FR79" s="788"/>
      <c r="FS79" s="783"/>
      <c r="FT79" s="781"/>
      <c r="FU79" s="781"/>
      <c r="FV79" s="778"/>
      <c r="FW79" s="779"/>
      <c r="FX79" s="779"/>
      <c r="FY79" s="783"/>
      <c r="FZ79" s="781"/>
      <c r="GA79" s="781"/>
      <c r="GB79" s="778"/>
      <c r="GC79" s="779"/>
      <c r="GD79" s="779"/>
      <c r="GE79" s="783"/>
      <c r="GF79" s="781"/>
      <c r="GG79" s="781"/>
      <c r="GH79" s="778"/>
      <c r="GI79" s="779"/>
      <c r="GJ79" s="779"/>
      <c r="GK79" s="783"/>
      <c r="GL79" s="781"/>
      <c r="GM79" s="781"/>
      <c r="GN79" s="778"/>
      <c r="GO79" s="779"/>
      <c r="GP79" s="779"/>
      <c r="GQ79" s="783"/>
      <c r="GR79" s="781"/>
      <c r="GS79" s="781"/>
      <c r="GT79" s="778"/>
      <c r="GU79" s="779"/>
      <c r="GV79" s="779"/>
      <c r="GW79" s="783"/>
      <c r="GX79" s="781"/>
      <c r="GY79" s="781"/>
      <c r="GZ79" s="778"/>
      <c r="HA79" s="779"/>
      <c r="HB79" s="779"/>
      <c r="HC79" s="783"/>
      <c r="HD79" s="781"/>
      <c r="HE79" s="781"/>
      <c r="HF79" s="778"/>
      <c r="HG79" s="779"/>
      <c r="HH79" s="779"/>
      <c r="HI79" s="783"/>
      <c r="HJ79" s="781"/>
      <c r="HK79" s="781"/>
      <c r="HL79" s="778"/>
      <c r="HM79" s="779"/>
      <c r="HN79" s="779"/>
      <c r="HO79" s="783"/>
      <c r="HP79" s="781"/>
      <c r="HQ79" s="781"/>
      <c r="HR79" s="778"/>
      <c r="HS79" s="779"/>
      <c r="HT79" s="779"/>
      <c r="HU79" s="783"/>
      <c r="HV79" s="781"/>
      <c r="HW79" s="781"/>
      <c r="HX79" s="778"/>
      <c r="HY79" s="779"/>
      <c r="HZ79" s="779"/>
      <c r="IA79" s="783"/>
      <c r="IB79" s="781"/>
      <c r="IC79" s="781"/>
      <c r="ID79" s="778"/>
      <c r="IE79" s="779"/>
      <c r="IF79" s="779"/>
      <c r="IG79" s="783"/>
      <c r="IH79" s="781"/>
      <c r="II79" s="781"/>
      <c r="IJ79" s="778"/>
      <c r="IK79" s="779"/>
      <c r="IL79" s="779"/>
      <c r="IM79" s="783"/>
      <c r="IN79" s="781"/>
      <c r="IO79" s="781"/>
      <c r="IP79" s="778"/>
      <c r="IQ79" s="779"/>
      <c r="IR79" s="779"/>
      <c r="IS79" s="783"/>
      <c r="IT79" s="781"/>
      <c r="IU79" s="781"/>
      <c r="IV79" s="778"/>
      <c r="IW79" s="779"/>
      <c r="IX79" s="779"/>
      <c r="IY79" s="783"/>
      <c r="IZ79" s="781"/>
      <c r="JA79" s="781"/>
      <c r="JB79" s="778"/>
      <c r="JC79" s="779"/>
      <c r="JD79" s="779"/>
      <c r="JE79" s="783"/>
      <c r="JF79" s="781"/>
      <c r="JG79" s="781"/>
      <c r="JH79" s="778"/>
      <c r="JI79" s="779"/>
      <c r="JJ79" s="779"/>
      <c r="JK79" s="783"/>
      <c r="JL79" s="781"/>
      <c r="JM79" s="781"/>
      <c r="JN79" s="778"/>
      <c r="JO79" s="779"/>
      <c r="JP79" s="779"/>
      <c r="JQ79" s="783"/>
      <c r="JR79" s="781"/>
      <c r="JS79" s="781"/>
      <c r="JT79" s="778"/>
      <c r="JU79" s="779"/>
      <c r="JV79" s="779"/>
      <c r="JW79" s="783"/>
      <c r="JX79" s="781"/>
      <c r="JY79" s="781"/>
      <c r="JZ79" s="778"/>
      <c r="KA79" s="779"/>
      <c r="KB79" s="779"/>
      <c r="KC79" s="783"/>
      <c r="KD79" s="781"/>
      <c r="KE79" s="781"/>
      <c r="KF79" s="778"/>
      <c r="KG79" s="779"/>
      <c r="KH79" s="779"/>
      <c r="KI79" s="783"/>
      <c r="KJ79" s="781"/>
      <c r="KK79" s="781"/>
      <c r="KL79" s="778"/>
      <c r="KM79" s="779"/>
      <c r="KN79" s="779"/>
      <c r="KO79" s="783"/>
      <c r="KP79" s="781"/>
      <c r="KQ79" s="781"/>
      <c r="KR79" s="778"/>
      <c r="KS79" s="779"/>
      <c r="KT79" s="779"/>
      <c r="KU79" s="783"/>
      <c r="KV79" s="781"/>
      <c r="KW79" s="781"/>
      <c r="KX79" s="778"/>
      <c r="KY79" s="779"/>
      <c r="KZ79" s="779"/>
      <c r="LA79" s="783"/>
      <c r="LB79" s="781"/>
      <c r="LC79" s="781"/>
      <c r="LD79" s="778"/>
      <c r="LE79" s="779"/>
      <c r="LF79" s="779"/>
      <c r="LG79" s="783"/>
      <c r="LH79" s="781"/>
      <c r="LI79" s="781"/>
      <c r="LJ79" s="778"/>
      <c r="LK79" s="779"/>
      <c r="LL79" s="779"/>
      <c r="LM79" s="783"/>
      <c r="LN79" s="781"/>
      <c r="LO79" s="781"/>
      <c r="LP79" s="778"/>
      <c r="LQ79" s="779"/>
      <c r="LR79" s="779"/>
      <c r="LS79" s="783"/>
      <c r="LT79" s="781"/>
      <c r="LU79" s="781"/>
      <c r="LV79" s="778"/>
      <c r="LW79" s="779"/>
      <c r="LX79" s="779"/>
      <c r="LY79" s="783"/>
      <c r="LZ79" s="781"/>
      <c r="MA79" s="781"/>
      <c r="MB79" s="778"/>
      <c r="MC79" s="779"/>
      <c r="MD79" s="779"/>
      <c r="ME79" s="783"/>
      <c r="MF79" s="781"/>
      <c r="MG79" s="781"/>
      <c r="MH79" s="778"/>
      <c r="MI79" s="779"/>
      <c r="MJ79" s="779"/>
      <c r="MK79" s="783"/>
      <c r="ML79" s="781"/>
      <c r="MM79" s="781"/>
      <c r="MN79" s="778"/>
      <c r="MO79" s="779"/>
      <c r="MP79" s="779"/>
      <c r="MQ79" s="776"/>
      <c r="MR79" s="777"/>
      <c r="MS79" s="777"/>
      <c r="MT79" s="780"/>
      <c r="MU79" s="779"/>
      <c r="MV79" s="779"/>
      <c r="MW79" s="776"/>
      <c r="MX79" s="777"/>
      <c r="MY79" s="777"/>
      <c r="MZ79" s="780"/>
      <c r="NA79" s="779"/>
      <c r="NB79" s="779"/>
      <c r="NC79" s="776"/>
      <c r="ND79" s="777"/>
      <c r="NE79" s="777"/>
      <c r="NF79" s="780"/>
      <c r="NG79" s="779"/>
      <c r="NH79" s="779"/>
      <c r="NI79" s="776"/>
      <c r="NJ79" s="777"/>
      <c r="NK79" s="777"/>
      <c r="NL79" s="780"/>
      <c r="NM79" s="782"/>
      <c r="NN79" s="782"/>
      <c r="NO79" s="783"/>
      <c r="NP79" s="781"/>
      <c r="NQ79" s="781"/>
      <c r="NR79" s="778"/>
      <c r="NS79" s="783"/>
      <c r="NT79" s="777"/>
      <c r="NU79" s="777"/>
      <c r="NV79" s="780"/>
      <c r="NW79" s="776"/>
      <c r="NX79" s="777"/>
      <c r="NY79" s="777"/>
      <c r="NZ79" s="792"/>
      <c r="OA79" s="776"/>
      <c r="OB79" s="777"/>
      <c r="OC79" s="777"/>
      <c r="OD79" s="778"/>
      <c r="OE79" s="783"/>
      <c r="OF79" s="781"/>
      <c r="OG79" s="781"/>
      <c r="OH79" s="778"/>
      <c r="OI79" s="776"/>
      <c r="OJ79" s="777"/>
      <c r="OK79" s="777"/>
      <c r="OL79" s="780"/>
      <c r="OM79" s="776"/>
      <c r="ON79" s="777"/>
      <c r="OO79" s="777"/>
      <c r="OP79" s="780"/>
      <c r="OQ79" s="957"/>
      <c r="OR79" s="958"/>
      <c r="OS79" s="958"/>
      <c r="OT79" s="959"/>
      <c r="OU79" s="957"/>
      <c r="OV79" s="958"/>
      <c r="OW79" s="958"/>
      <c r="OX79" s="778"/>
      <c r="OY79" s="957"/>
      <c r="OZ79" s="958"/>
      <c r="PA79" s="958"/>
      <c r="PB79" s="959"/>
      <c r="PC79" s="957"/>
      <c r="PD79" s="958"/>
      <c r="PE79" s="958"/>
      <c r="PF79" s="778"/>
    </row>
    <row r="80" spans="1:422" ht="15" hidden="1" customHeight="1" x14ac:dyDescent="0.25">
      <c r="A80" s="801"/>
      <c r="B80" s="769"/>
      <c r="C80" s="769"/>
      <c r="D80" s="770"/>
      <c r="E80" s="769"/>
      <c r="F80" s="769"/>
      <c r="G80" s="769"/>
      <c r="H80" s="769"/>
      <c r="I80" s="769"/>
      <c r="J80" s="769"/>
      <c r="K80" s="769"/>
      <c r="L80" s="769"/>
      <c r="M80" s="769"/>
      <c r="N80" s="769"/>
      <c r="O80" s="769"/>
      <c r="P80" s="769"/>
      <c r="Q80" s="769"/>
      <c r="R80" s="769"/>
      <c r="S80" s="769"/>
      <c r="T80" s="816"/>
      <c r="U80" s="816"/>
      <c r="V80" s="816"/>
      <c r="W80" s="816"/>
      <c r="X80" s="769"/>
      <c r="Y80" s="769">
        <f>IF(AND(AJ80="",AK80="",AL80="",AN80="",AO80="",OR(AP80="",AP80=Dropdown!$AM$12,AP80=Dropdown!$AM$11)),1,0)</f>
        <v>0</v>
      </c>
      <c r="Z80" s="769">
        <f t="shared" si="7"/>
        <v>1</v>
      </c>
      <c r="AA80" s="769">
        <f t="shared" si="8"/>
        <v>1</v>
      </c>
      <c r="AB80" s="769">
        <f t="shared" si="9"/>
        <v>0</v>
      </c>
      <c r="AC80" s="769"/>
      <c r="AD80" s="772" t="str">
        <f>IF(OR(T80&lt;&gt;"",U80&lt;&gt;""),Dropdown!$A$4,IF(OR(V80&lt;&gt;"",W80&lt;&gt;""),Dropdown!$A$5,Dropdown!$A$3))</f>
        <v>Residential</v>
      </c>
      <c r="AE80" s="773" t="s">
        <v>634</v>
      </c>
      <c r="AF80" s="925" t="s">
        <v>40</v>
      </c>
      <c r="AG80" s="924" t="s">
        <v>997</v>
      </c>
      <c r="AH80" s="925" t="s">
        <v>30</v>
      </c>
      <c r="AI80" s="925" t="s">
        <v>619</v>
      </c>
      <c r="AJ80" s="773"/>
      <c r="AK80" s="773"/>
      <c r="AL80" s="773" t="s">
        <v>89</v>
      </c>
      <c r="AM80" s="773"/>
      <c r="AN80" s="773"/>
      <c r="AO80" s="773"/>
      <c r="AP80" s="773"/>
      <c r="AQ80" s="10" t="s">
        <v>1000</v>
      </c>
      <c r="AR80" s="530" t="s">
        <v>998</v>
      </c>
      <c r="AS80" s="774"/>
      <c r="AT80" s="769"/>
      <c r="AU80" s="769"/>
      <c r="AV80" s="775"/>
      <c r="AW80" s="776"/>
      <c r="AX80" s="777"/>
      <c r="AY80" s="781"/>
      <c r="AZ80" s="778"/>
      <c r="BA80" s="779"/>
      <c r="BB80" s="779"/>
      <c r="BC80" s="776"/>
      <c r="BD80" s="777"/>
      <c r="BE80" s="781">
        <v>193</v>
      </c>
      <c r="BF80" s="805"/>
      <c r="BG80" s="804"/>
      <c r="BH80" s="804"/>
      <c r="BI80" s="776"/>
      <c r="BJ80" s="777"/>
      <c r="BK80" s="777"/>
      <c r="BL80" s="780"/>
      <c r="BM80" s="779"/>
      <c r="BN80" s="779"/>
      <c r="BO80" s="783"/>
      <c r="BP80" s="781"/>
      <c r="BQ80" s="781"/>
      <c r="BR80" s="803"/>
      <c r="BS80" s="804"/>
      <c r="BT80" s="804"/>
      <c r="BU80" s="783"/>
      <c r="BV80" s="781"/>
      <c r="BW80" s="781"/>
      <c r="BX80" s="803"/>
      <c r="BY80" s="804"/>
      <c r="BZ80" s="804"/>
      <c r="CA80" s="783"/>
      <c r="CB80" s="781"/>
      <c r="CC80" s="781"/>
      <c r="CD80" s="803"/>
      <c r="CE80" s="804"/>
      <c r="CF80" s="804"/>
      <c r="CG80" s="783"/>
      <c r="CH80" s="781"/>
      <c r="CI80" s="781"/>
      <c r="CJ80" s="803"/>
      <c r="CK80" s="804"/>
      <c r="CL80" s="804"/>
      <c r="CM80" s="783"/>
      <c r="CN80" s="781"/>
      <c r="CO80" s="781"/>
      <c r="CP80" s="803"/>
      <c r="CQ80" s="804"/>
      <c r="CR80" s="804"/>
      <c r="CS80" s="783"/>
      <c r="CT80" s="781"/>
      <c r="CU80" s="781"/>
      <c r="CV80" s="803"/>
      <c r="CW80" s="804"/>
      <c r="CX80" s="804"/>
      <c r="CY80" s="783"/>
      <c r="CZ80" s="781"/>
      <c r="DA80" s="781"/>
      <c r="DB80" s="803"/>
      <c r="DC80" s="804"/>
      <c r="DD80" s="804"/>
      <c r="DE80" s="783"/>
      <c r="DF80" s="781"/>
      <c r="DG80" s="781"/>
      <c r="DH80" s="803"/>
      <c r="DI80" s="804"/>
      <c r="DJ80" s="804"/>
      <c r="DK80" s="783"/>
      <c r="DL80" s="781"/>
      <c r="DM80" s="781"/>
      <c r="DN80" s="803"/>
      <c r="DO80" s="804"/>
      <c r="DP80" s="804"/>
      <c r="DQ80" s="784">
        <v>23</v>
      </c>
      <c r="DR80" s="785">
        <v>81</v>
      </c>
      <c r="DS80" s="786">
        <v>40</v>
      </c>
      <c r="DT80" s="790"/>
      <c r="DU80" s="788"/>
      <c r="DV80" s="788"/>
      <c r="DW80" s="789"/>
      <c r="DX80" s="786"/>
      <c r="DY80" s="785"/>
      <c r="DZ80" s="790"/>
      <c r="EA80" s="788"/>
      <c r="EB80" s="788"/>
      <c r="EC80" s="784"/>
      <c r="ED80" s="785"/>
      <c r="EE80" s="786"/>
      <c r="EF80" s="790"/>
      <c r="EG80" s="788"/>
      <c r="EH80" s="788"/>
      <c r="EI80" s="789"/>
      <c r="EJ80" s="786"/>
      <c r="EK80" s="785"/>
      <c r="EL80" s="790"/>
      <c r="EM80" s="788"/>
      <c r="EN80" s="788"/>
      <c r="EO80" s="784"/>
      <c r="EP80" s="785"/>
      <c r="EQ80" s="786"/>
      <c r="ER80" s="790"/>
      <c r="ES80" s="788"/>
      <c r="ET80" s="788"/>
      <c r="EU80" s="789"/>
      <c r="EV80" s="786"/>
      <c r="EW80" s="785"/>
      <c r="EX80" s="790"/>
      <c r="EY80" s="788"/>
      <c r="EZ80" s="788"/>
      <c r="FA80" s="784"/>
      <c r="FB80" s="785"/>
      <c r="FC80" s="786"/>
      <c r="FD80" s="790"/>
      <c r="FE80" s="788"/>
      <c r="FF80" s="788"/>
      <c r="FG80" s="789"/>
      <c r="FH80" s="786"/>
      <c r="FI80" s="785"/>
      <c r="FJ80" s="790"/>
      <c r="FK80" s="788"/>
      <c r="FL80" s="788"/>
      <c r="FM80" s="784"/>
      <c r="FN80" s="785"/>
      <c r="FO80" s="786"/>
      <c r="FP80" s="790"/>
      <c r="FQ80" s="788"/>
      <c r="FR80" s="788"/>
      <c r="FS80" s="783"/>
      <c r="FT80" s="781"/>
      <c r="FU80" s="781"/>
      <c r="FV80" s="778"/>
      <c r="FW80" s="779"/>
      <c r="FX80" s="779"/>
      <c r="FY80" s="783"/>
      <c r="FZ80" s="781"/>
      <c r="GA80" s="781"/>
      <c r="GB80" s="778"/>
      <c r="GC80" s="779"/>
      <c r="GD80" s="779"/>
      <c r="GE80" s="783"/>
      <c r="GF80" s="781"/>
      <c r="GG80" s="781"/>
      <c r="GH80" s="778"/>
      <c r="GI80" s="779"/>
      <c r="GJ80" s="779"/>
      <c r="GK80" s="783"/>
      <c r="GL80" s="781"/>
      <c r="GM80" s="781"/>
      <c r="GN80" s="778"/>
      <c r="GO80" s="779"/>
      <c r="GP80" s="779"/>
      <c r="GQ80" s="783"/>
      <c r="GR80" s="781"/>
      <c r="GS80" s="781"/>
      <c r="GT80" s="778"/>
      <c r="GU80" s="779"/>
      <c r="GV80" s="779"/>
      <c r="GW80" s="783"/>
      <c r="GX80" s="781"/>
      <c r="GY80" s="781"/>
      <c r="GZ80" s="778"/>
      <c r="HA80" s="779"/>
      <c r="HB80" s="779"/>
      <c r="HC80" s="783"/>
      <c r="HD80" s="781"/>
      <c r="HE80" s="781"/>
      <c r="HF80" s="778"/>
      <c r="HG80" s="779"/>
      <c r="HH80" s="779"/>
      <c r="HI80" s="783"/>
      <c r="HJ80" s="781"/>
      <c r="HK80" s="781"/>
      <c r="HL80" s="778"/>
      <c r="HM80" s="779"/>
      <c r="HN80" s="779"/>
      <c r="HO80" s="783"/>
      <c r="HP80" s="781"/>
      <c r="HQ80" s="781"/>
      <c r="HR80" s="778"/>
      <c r="HS80" s="779"/>
      <c r="HT80" s="779"/>
      <c r="HU80" s="783"/>
      <c r="HV80" s="781"/>
      <c r="HW80" s="781"/>
      <c r="HX80" s="778"/>
      <c r="HY80" s="779"/>
      <c r="HZ80" s="779"/>
      <c r="IA80" s="783"/>
      <c r="IB80" s="781"/>
      <c r="IC80" s="781"/>
      <c r="ID80" s="778"/>
      <c r="IE80" s="779"/>
      <c r="IF80" s="779"/>
      <c r="IG80" s="783"/>
      <c r="IH80" s="781"/>
      <c r="II80" s="781"/>
      <c r="IJ80" s="778"/>
      <c r="IK80" s="779"/>
      <c r="IL80" s="779"/>
      <c r="IM80" s="783"/>
      <c r="IN80" s="781"/>
      <c r="IO80" s="781"/>
      <c r="IP80" s="778"/>
      <c r="IQ80" s="779"/>
      <c r="IR80" s="779"/>
      <c r="IS80" s="783"/>
      <c r="IT80" s="781"/>
      <c r="IU80" s="781"/>
      <c r="IV80" s="778"/>
      <c r="IW80" s="779"/>
      <c r="IX80" s="779"/>
      <c r="IY80" s="783"/>
      <c r="IZ80" s="781"/>
      <c r="JA80" s="781"/>
      <c r="JB80" s="778"/>
      <c r="JC80" s="779"/>
      <c r="JD80" s="779"/>
      <c r="JE80" s="783"/>
      <c r="JF80" s="781"/>
      <c r="JG80" s="781"/>
      <c r="JH80" s="778"/>
      <c r="JI80" s="779"/>
      <c r="JJ80" s="779"/>
      <c r="JK80" s="783"/>
      <c r="JL80" s="781"/>
      <c r="JM80" s="781"/>
      <c r="JN80" s="778"/>
      <c r="JO80" s="779"/>
      <c r="JP80" s="779"/>
      <c r="JQ80" s="783"/>
      <c r="JR80" s="781"/>
      <c r="JS80" s="781"/>
      <c r="JT80" s="778"/>
      <c r="JU80" s="779"/>
      <c r="JV80" s="779"/>
      <c r="JW80" s="783"/>
      <c r="JX80" s="781"/>
      <c r="JY80" s="781"/>
      <c r="JZ80" s="778"/>
      <c r="KA80" s="779"/>
      <c r="KB80" s="779"/>
      <c r="KC80" s="783"/>
      <c r="KD80" s="781"/>
      <c r="KE80" s="781"/>
      <c r="KF80" s="778"/>
      <c r="KG80" s="779"/>
      <c r="KH80" s="779"/>
      <c r="KI80" s="783"/>
      <c r="KJ80" s="781"/>
      <c r="KK80" s="781"/>
      <c r="KL80" s="778"/>
      <c r="KM80" s="779"/>
      <c r="KN80" s="779"/>
      <c r="KO80" s="783"/>
      <c r="KP80" s="781"/>
      <c r="KQ80" s="781"/>
      <c r="KR80" s="778"/>
      <c r="KS80" s="779"/>
      <c r="KT80" s="779"/>
      <c r="KU80" s="783"/>
      <c r="KV80" s="781"/>
      <c r="KW80" s="781"/>
      <c r="KX80" s="778"/>
      <c r="KY80" s="779"/>
      <c r="KZ80" s="779"/>
      <c r="LA80" s="783"/>
      <c r="LB80" s="781"/>
      <c r="LC80" s="781"/>
      <c r="LD80" s="778"/>
      <c r="LE80" s="779"/>
      <c r="LF80" s="779"/>
      <c r="LG80" s="783"/>
      <c r="LH80" s="781"/>
      <c r="LI80" s="781"/>
      <c r="LJ80" s="778"/>
      <c r="LK80" s="779"/>
      <c r="LL80" s="779"/>
      <c r="LM80" s="783"/>
      <c r="LN80" s="781"/>
      <c r="LO80" s="781"/>
      <c r="LP80" s="778"/>
      <c r="LQ80" s="779"/>
      <c r="LR80" s="779"/>
      <c r="LS80" s="783"/>
      <c r="LT80" s="781"/>
      <c r="LU80" s="781"/>
      <c r="LV80" s="778"/>
      <c r="LW80" s="779"/>
      <c r="LX80" s="779"/>
      <c r="LY80" s="783"/>
      <c r="LZ80" s="781"/>
      <c r="MA80" s="781"/>
      <c r="MB80" s="778"/>
      <c r="MC80" s="779"/>
      <c r="MD80" s="779"/>
      <c r="ME80" s="783"/>
      <c r="MF80" s="781"/>
      <c r="MG80" s="781"/>
      <c r="MH80" s="778"/>
      <c r="MI80" s="779"/>
      <c r="MJ80" s="779"/>
      <c r="MK80" s="783"/>
      <c r="ML80" s="781"/>
      <c r="MM80" s="781"/>
      <c r="MN80" s="778"/>
      <c r="MO80" s="779"/>
      <c r="MP80" s="779"/>
      <c r="MQ80" s="776"/>
      <c r="MR80" s="777"/>
      <c r="MS80" s="777"/>
      <c r="MT80" s="780"/>
      <c r="MU80" s="779"/>
      <c r="MV80" s="779"/>
      <c r="MW80" s="776"/>
      <c r="MX80" s="777"/>
      <c r="MY80" s="777"/>
      <c r="MZ80" s="780"/>
      <c r="NA80" s="779"/>
      <c r="NB80" s="779"/>
      <c r="NC80" s="776"/>
      <c r="ND80" s="777"/>
      <c r="NE80" s="777"/>
      <c r="NF80" s="780"/>
      <c r="NG80" s="779"/>
      <c r="NH80" s="779"/>
      <c r="NI80" s="776"/>
      <c r="NJ80" s="777"/>
      <c r="NK80" s="777"/>
      <c r="NL80" s="780"/>
      <c r="NM80" s="782"/>
      <c r="NN80" s="782"/>
      <c r="NO80" s="783"/>
      <c r="NP80" s="781"/>
      <c r="NQ80" s="781"/>
      <c r="NR80" s="778"/>
      <c r="NS80" s="783"/>
      <c r="NT80" s="777"/>
      <c r="NU80" s="777"/>
      <c r="NV80" s="780"/>
      <c r="NW80" s="776"/>
      <c r="NX80" s="777"/>
      <c r="NY80" s="777"/>
      <c r="NZ80" s="792"/>
      <c r="OA80" s="776"/>
      <c r="OB80" s="777"/>
      <c r="OC80" s="777"/>
      <c r="OD80" s="778"/>
      <c r="OE80" s="783"/>
      <c r="OF80" s="781"/>
      <c r="OG80" s="781"/>
      <c r="OH80" s="778"/>
      <c r="OI80" s="776"/>
      <c r="OJ80" s="777"/>
      <c r="OK80" s="777"/>
      <c r="OL80" s="780"/>
      <c r="OM80" s="776"/>
      <c r="ON80" s="777"/>
      <c r="OO80" s="777"/>
      <c r="OP80" s="780"/>
      <c r="OQ80" s="957"/>
      <c r="OR80" s="958"/>
      <c r="OS80" s="958"/>
      <c r="OT80" s="959"/>
      <c r="OU80" s="957"/>
      <c r="OV80" s="958"/>
      <c r="OW80" s="958"/>
      <c r="OX80" s="778"/>
      <c r="OY80" s="957"/>
      <c r="OZ80" s="958"/>
      <c r="PA80" s="958"/>
      <c r="PB80" s="959"/>
      <c r="PC80" s="957"/>
      <c r="PD80" s="958"/>
      <c r="PE80" s="958"/>
      <c r="PF80" s="778"/>
    </row>
    <row r="81" spans="1:422" ht="15" hidden="1" customHeight="1" x14ac:dyDescent="0.25">
      <c r="A81" s="801"/>
      <c r="B81" s="769"/>
      <c r="C81" s="769"/>
      <c r="D81" s="770"/>
      <c r="E81" s="769"/>
      <c r="F81" s="769"/>
      <c r="G81" s="769"/>
      <c r="H81" s="769"/>
      <c r="I81" s="769"/>
      <c r="J81" s="769"/>
      <c r="K81" s="769"/>
      <c r="L81" s="769"/>
      <c r="M81" s="769"/>
      <c r="N81" s="769"/>
      <c r="O81" s="769"/>
      <c r="P81" s="769"/>
      <c r="Q81" s="769"/>
      <c r="R81" s="769"/>
      <c r="S81" s="769"/>
      <c r="T81" s="816"/>
      <c r="U81" s="816"/>
      <c r="V81" s="816"/>
      <c r="W81" s="816"/>
      <c r="X81" s="769"/>
      <c r="Y81" s="769">
        <f>IF(AND(AJ81="",AK81="",AL81="",AN81="",AO81="",OR(AP81="",AP81=Dropdown!$AM$12,AP81=Dropdown!$AM$11)),1,0)</f>
        <v>0</v>
      </c>
      <c r="Z81" s="769">
        <f t="shared" si="7"/>
        <v>1</v>
      </c>
      <c r="AA81" s="769">
        <f t="shared" si="8"/>
        <v>1</v>
      </c>
      <c r="AB81" s="769">
        <f t="shared" si="9"/>
        <v>0</v>
      </c>
      <c r="AC81" s="769"/>
      <c r="AD81" s="772" t="str">
        <f>IF(OR(T81&lt;&gt;"",U81&lt;&gt;""),Dropdown!$A$4,IF(OR(V81&lt;&gt;"",W81&lt;&gt;""),Dropdown!$A$5,Dropdown!$A$3))</f>
        <v>Residential</v>
      </c>
      <c r="AE81" s="773" t="s">
        <v>634</v>
      </c>
      <c r="AF81" s="925" t="s">
        <v>40</v>
      </c>
      <c r="AG81" s="924" t="s">
        <v>997</v>
      </c>
      <c r="AH81" s="925" t="s">
        <v>30</v>
      </c>
      <c r="AI81" s="925" t="s">
        <v>619</v>
      </c>
      <c r="AJ81" s="773"/>
      <c r="AK81" s="773"/>
      <c r="AL81" s="773" t="s">
        <v>357</v>
      </c>
      <c r="AM81" s="773"/>
      <c r="AN81" s="773"/>
      <c r="AO81" s="773"/>
      <c r="AP81" s="773"/>
      <c r="AQ81" s="1003" t="s">
        <v>1001</v>
      </c>
      <c r="AR81" s="530" t="s">
        <v>998</v>
      </c>
      <c r="AS81" s="774"/>
      <c r="AT81" s="769"/>
      <c r="AU81" s="769"/>
      <c r="AV81" s="775"/>
      <c r="AW81" s="776"/>
      <c r="AX81" s="777"/>
      <c r="AY81" s="781"/>
      <c r="AZ81" s="778"/>
      <c r="BA81" s="779"/>
      <c r="BB81" s="779"/>
      <c r="BC81" s="776"/>
      <c r="BD81" s="777"/>
      <c r="BE81" s="781">
        <v>209</v>
      </c>
      <c r="BF81" s="805"/>
      <c r="BG81" s="804"/>
      <c r="BH81" s="804"/>
      <c r="BI81" s="776"/>
      <c r="BJ81" s="777"/>
      <c r="BK81" s="777"/>
      <c r="BL81" s="780"/>
      <c r="BM81" s="779"/>
      <c r="BN81" s="779"/>
      <c r="BO81" s="783"/>
      <c r="BP81" s="781"/>
      <c r="BQ81" s="781"/>
      <c r="BR81" s="803"/>
      <c r="BS81" s="804"/>
      <c r="BT81" s="804"/>
      <c r="BU81" s="783"/>
      <c r="BV81" s="781"/>
      <c r="BW81" s="781"/>
      <c r="BX81" s="803"/>
      <c r="BY81" s="804"/>
      <c r="BZ81" s="804"/>
      <c r="CA81" s="783"/>
      <c r="CB81" s="781"/>
      <c r="CC81" s="781"/>
      <c r="CD81" s="803"/>
      <c r="CE81" s="804"/>
      <c r="CF81" s="804"/>
      <c r="CG81" s="783"/>
      <c r="CH81" s="781"/>
      <c r="CI81" s="781"/>
      <c r="CJ81" s="803"/>
      <c r="CK81" s="804"/>
      <c r="CL81" s="804"/>
      <c r="CM81" s="783"/>
      <c r="CN81" s="781"/>
      <c r="CO81" s="781"/>
      <c r="CP81" s="803"/>
      <c r="CQ81" s="804"/>
      <c r="CR81" s="804"/>
      <c r="CS81" s="783"/>
      <c r="CT81" s="781"/>
      <c r="CU81" s="781"/>
      <c r="CV81" s="803"/>
      <c r="CW81" s="804"/>
      <c r="CX81" s="804"/>
      <c r="CY81" s="783"/>
      <c r="CZ81" s="781"/>
      <c r="DA81" s="781"/>
      <c r="DB81" s="803"/>
      <c r="DC81" s="804"/>
      <c r="DD81" s="804"/>
      <c r="DE81" s="783"/>
      <c r="DF81" s="781"/>
      <c r="DG81" s="781"/>
      <c r="DH81" s="803"/>
      <c r="DI81" s="804"/>
      <c r="DJ81" s="804"/>
      <c r="DK81" s="783"/>
      <c r="DL81" s="781"/>
      <c r="DM81" s="781"/>
      <c r="DN81" s="803"/>
      <c r="DO81" s="804"/>
      <c r="DP81" s="804"/>
      <c r="DQ81" s="784">
        <v>16</v>
      </c>
      <c r="DR81" s="785">
        <v>60</v>
      </c>
      <c r="DS81" s="786">
        <v>39</v>
      </c>
      <c r="DT81" s="790"/>
      <c r="DU81" s="788"/>
      <c r="DV81" s="788"/>
      <c r="DW81" s="789"/>
      <c r="DX81" s="786"/>
      <c r="DY81" s="785"/>
      <c r="DZ81" s="790"/>
      <c r="EA81" s="788"/>
      <c r="EB81" s="788"/>
      <c r="EC81" s="784"/>
      <c r="ED81" s="785"/>
      <c r="EE81" s="786"/>
      <c r="EF81" s="790"/>
      <c r="EG81" s="788"/>
      <c r="EH81" s="788"/>
      <c r="EI81" s="789"/>
      <c r="EJ81" s="786"/>
      <c r="EK81" s="785"/>
      <c r="EL81" s="790"/>
      <c r="EM81" s="788"/>
      <c r="EN81" s="788"/>
      <c r="EO81" s="784"/>
      <c r="EP81" s="785"/>
      <c r="EQ81" s="786"/>
      <c r="ER81" s="790"/>
      <c r="ES81" s="788"/>
      <c r="ET81" s="788"/>
      <c r="EU81" s="789"/>
      <c r="EV81" s="786"/>
      <c r="EW81" s="785"/>
      <c r="EX81" s="790"/>
      <c r="EY81" s="788"/>
      <c r="EZ81" s="788"/>
      <c r="FA81" s="784"/>
      <c r="FB81" s="785"/>
      <c r="FC81" s="786"/>
      <c r="FD81" s="790"/>
      <c r="FE81" s="788"/>
      <c r="FF81" s="788"/>
      <c r="FG81" s="789"/>
      <c r="FH81" s="786"/>
      <c r="FI81" s="785"/>
      <c r="FJ81" s="790"/>
      <c r="FK81" s="788"/>
      <c r="FL81" s="788"/>
      <c r="FM81" s="784"/>
      <c r="FN81" s="785"/>
      <c r="FO81" s="786"/>
      <c r="FP81" s="790"/>
      <c r="FQ81" s="788"/>
      <c r="FR81" s="788"/>
      <c r="FS81" s="783"/>
      <c r="FT81" s="781"/>
      <c r="FU81" s="781"/>
      <c r="FV81" s="778"/>
      <c r="FW81" s="779"/>
      <c r="FX81" s="779"/>
      <c r="FY81" s="783"/>
      <c r="FZ81" s="781"/>
      <c r="GA81" s="781"/>
      <c r="GB81" s="778"/>
      <c r="GC81" s="779"/>
      <c r="GD81" s="779"/>
      <c r="GE81" s="783"/>
      <c r="GF81" s="781"/>
      <c r="GG81" s="781"/>
      <c r="GH81" s="778"/>
      <c r="GI81" s="779"/>
      <c r="GJ81" s="779"/>
      <c r="GK81" s="783"/>
      <c r="GL81" s="781"/>
      <c r="GM81" s="781"/>
      <c r="GN81" s="778"/>
      <c r="GO81" s="779"/>
      <c r="GP81" s="779"/>
      <c r="GQ81" s="783"/>
      <c r="GR81" s="781"/>
      <c r="GS81" s="781"/>
      <c r="GT81" s="778"/>
      <c r="GU81" s="779"/>
      <c r="GV81" s="779"/>
      <c r="GW81" s="783"/>
      <c r="GX81" s="781"/>
      <c r="GY81" s="781"/>
      <c r="GZ81" s="778"/>
      <c r="HA81" s="779"/>
      <c r="HB81" s="779"/>
      <c r="HC81" s="783"/>
      <c r="HD81" s="781"/>
      <c r="HE81" s="781"/>
      <c r="HF81" s="778"/>
      <c r="HG81" s="779"/>
      <c r="HH81" s="779"/>
      <c r="HI81" s="783"/>
      <c r="HJ81" s="781"/>
      <c r="HK81" s="781"/>
      <c r="HL81" s="778"/>
      <c r="HM81" s="779"/>
      <c r="HN81" s="779"/>
      <c r="HO81" s="783"/>
      <c r="HP81" s="781"/>
      <c r="HQ81" s="781"/>
      <c r="HR81" s="778"/>
      <c r="HS81" s="779"/>
      <c r="HT81" s="779"/>
      <c r="HU81" s="783"/>
      <c r="HV81" s="781"/>
      <c r="HW81" s="781"/>
      <c r="HX81" s="778"/>
      <c r="HY81" s="779"/>
      <c r="HZ81" s="779"/>
      <c r="IA81" s="783"/>
      <c r="IB81" s="781"/>
      <c r="IC81" s="781"/>
      <c r="ID81" s="778"/>
      <c r="IE81" s="779"/>
      <c r="IF81" s="779"/>
      <c r="IG81" s="783"/>
      <c r="IH81" s="781"/>
      <c r="II81" s="781"/>
      <c r="IJ81" s="778"/>
      <c r="IK81" s="779"/>
      <c r="IL81" s="779"/>
      <c r="IM81" s="783"/>
      <c r="IN81" s="781"/>
      <c r="IO81" s="781"/>
      <c r="IP81" s="778"/>
      <c r="IQ81" s="779"/>
      <c r="IR81" s="779"/>
      <c r="IS81" s="783"/>
      <c r="IT81" s="781"/>
      <c r="IU81" s="781"/>
      <c r="IV81" s="778"/>
      <c r="IW81" s="779"/>
      <c r="IX81" s="779"/>
      <c r="IY81" s="783"/>
      <c r="IZ81" s="781"/>
      <c r="JA81" s="781"/>
      <c r="JB81" s="778"/>
      <c r="JC81" s="779"/>
      <c r="JD81" s="779"/>
      <c r="JE81" s="783"/>
      <c r="JF81" s="781"/>
      <c r="JG81" s="781"/>
      <c r="JH81" s="778"/>
      <c r="JI81" s="779"/>
      <c r="JJ81" s="779"/>
      <c r="JK81" s="783"/>
      <c r="JL81" s="781"/>
      <c r="JM81" s="781"/>
      <c r="JN81" s="778"/>
      <c r="JO81" s="779"/>
      <c r="JP81" s="779"/>
      <c r="JQ81" s="783"/>
      <c r="JR81" s="781"/>
      <c r="JS81" s="781"/>
      <c r="JT81" s="778"/>
      <c r="JU81" s="779"/>
      <c r="JV81" s="779"/>
      <c r="JW81" s="783"/>
      <c r="JX81" s="781"/>
      <c r="JY81" s="781"/>
      <c r="JZ81" s="778"/>
      <c r="KA81" s="779"/>
      <c r="KB81" s="779"/>
      <c r="KC81" s="783"/>
      <c r="KD81" s="781"/>
      <c r="KE81" s="781"/>
      <c r="KF81" s="778"/>
      <c r="KG81" s="779"/>
      <c r="KH81" s="779"/>
      <c r="KI81" s="783"/>
      <c r="KJ81" s="781"/>
      <c r="KK81" s="781"/>
      <c r="KL81" s="778"/>
      <c r="KM81" s="779"/>
      <c r="KN81" s="779"/>
      <c r="KO81" s="783"/>
      <c r="KP81" s="781"/>
      <c r="KQ81" s="781"/>
      <c r="KR81" s="778"/>
      <c r="KS81" s="779"/>
      <c r="KT81" s="779"/>
      <c r="KU81" s="783"/>
      <c r="KV81" s="781"/>
      <c r="KW81" s="781"/>
      <c r="KX81" s="778"/>
      <c r="KY81" s="779"/>
      <c r="KZ81" s="779"/>
      <c r="LA81" s="783"/>
      <c r="LB81" s="781"/>
      <c r="LC81" s="781"/>
      <c r="LD81" s="778"/>
      <c r="LE81" s="779"/>
      <c r="LF81" s="779"/>
      <c r="LG81" s="783"/>
      <c r="LH81" s="781"/>
      <c r="LI81" s="781"/>
      <c r="LJ81" s="778"/>
      <c r="LK81" s="779"/>
      <c r="LL81" s="779"/>
      <c r="LM81" s="783"/>
      <c r="LN81" s="781"/>
      <c r="LO81" s="781"/>
      <c r="LP81" s="778"/>
      <c r="LQ81" s="779"/>
      <c r="LR81" s="779"/>
      <c r="LS81" s="783"/>
      <c r="LT81" s="781"/>
      <c r="LU81" s="781"/>
      <c r="LV81" s="778"/>
      <c r="LW81" s="779"/>
      <c r="LX81" s="779"/>
      <c r="LY81" s="783"/>
      <c r="LZ81" s="781"/>
      <c r="MA81" s="781"/>
      <c r="MB81" s="778"/>
      <c r="MC81" s="779"/>
      <c r="MD81" s="779"/>
      <c r="ME81" s="783"/>
      <c r="MF81" s="781"/>
      <c r="MG81" s="781"/>
      <c r="MH81" s="778"/>
      <c r="MI81" s="779"/>
      <c r="MJ81" s="779"/>
      <c r="MK81" s="783"/>
      <c r="ML81" s="781"/>
      <c r="MM81" s="781"/>
      <c r="MN81" s="778"/>
      <c r="MO81" s="779"/>
      <c r="MP81" s="779"/>
      <c r="MQ81" s="776"/>
      <c r="MR81" s="777"/>
      <c r="MS81" s="777"/>
      <c r="MT81" s="780"/>
      <c r="MU81" s="779"/>
      <c r="MV81" s="779"/>
      <c r="MW81" s="776"/>
      <c r="MX81" s="777"/>
      <c r="MY81" s="777"/>
      <c r="MZ81" s="780"/>
      <c r="NA81" s="779"/>
      <c r="NB81" s="779"/>
      <c r="NC81" s="776"/>
      <c r="ND81" s="777"/>
      <c r="NE81" s="777"/>
      <c r="NF81" s="780"/>
      <c r="NG81" s="779"/>
      <c r="NH81" s="779"/>
      <c r="NI81" s="776"/>
      <c r="NJ81" s="777"/>
      <c r="NK81" s="777"/>
      <c r="NL81" s="780"/>
      <c r="NM81" s="782"/>
      <c r="NN81" s="782"/>
      <c r="NO81" s="783"/>
      <c r="NP81" s="781"/>
      <c r="NQ81" s="781"/>
      <c r="NR81" s="778"/>
      <c r="NS81" s="783"/>
      <c r="NT81" s="777"/>
      <c r="NU81" s="777"/>
      <c r="NV81" s="780"/>
      <c r="NW81" s="776"/>
      <c r="NX81" s="777"/>
      <c r="NY81" s="777"/>
      <c r="NZ81" s="792"/>
      <c r="OA81" s="776"/>
      <c r="OB81" s="777"/>
      <c r="OC81" s="777"/>
      <c r="OD81" s="778"/>
      <c r="OE81" s="783"/>
      <c r="OF81" s="781"/>
      <c r="OG81" s="781"/>
      <c r="OH81" s="778"/>
      <c r="OI81" s="776"/>
      <c r="OJ81" s="777"/>
      <c r="OK81" s="777"/>
      <c r="OL81" s="780"/>
      <c r="OM81" s="776"/>
      <c r="ON81" s="777"/>
      <c r="OO81" s="777"/>
      <c r="OP81" s="780"/>
      <c r="OQ81" s="957"/>
      <c r="OR81" s="958"/>
      <c r="OS81" s="958"/>
      <c r="OT81" s="959"/>
      <c r="OU81" s="957"/>
      <c r="OV81" s="958"/>
      <c r="OW81" s="958"/>
      <c r="OX81" s="778"/>
      <c r="OY81" s="957"/>
      <c r="OZ81" s="958"/>
      <c r="PA81" s="958"/>
      <c r="PB81" s="959"/>
      <c r="PC81" s="957"/>
      <c r="PD81" s="958"/>
      <c r="PE81" s="958"/>
      <c r="PF81" s="778"/>
    </row>
    <row r="82" spans="1:422" ht="15" hidden="1" customHeight="1" x14ac:dyDescent="0.25">
      <c r="A82" s="801"/>
      <c r="B82" s="769"/>
      <c r="C82" s="769"/>
      <c r="D82" s="770"/>
      <c r="E82" s="769"/>
      <c r="F82" s="769"/>
      <c r="G82" s="769"/>
      <c r="H82" s="769"/>
      <c r="I82" s="769"/>
      <c r="J82" s="769"/>
      <c r="K82" s="769"/>
      <c r="L82" s="769"/>
      <c r="M82" s="769"/>
      <c r="N82" s="769"/>
      <c r="O82" s="769"/>
      <c r="P82" s="769"/>
      <c r="Q82" s="769"/>
      <c r="R82" s="769"/>
      <c r="S82" s="769"/>
      <c r="T82" s="816"/>
      <c r="U82" s="816"/>
      <c r="V82" s="816"/>
      <c r="W82" s="816"/>
      <c r="X82" s="769"/>
      <c r="Y82" s="769">
        <f>IF(AND(AJ82="",AK82="",AL82="",AN82="",AO82="",OR(AP82="",AP82=Dropdown!$AM$12,AP82=Dropdown!$AM$11)),1,0)</f>
        <v>0</v>
      </c>
      <c r="Z82" s="769">
        <f t="shared" si="7"/>
        <v>1</v>
      </c>
      <c r="AA82" s="769">
        <f t="shared" si="8"/>
        <v>1</v>
      </c>
      <c r="AB82" s="769">
        <f t="shared" si="9"/>
        <v>0</v>
      </c>
      <c r="AC82" s="769"/>
      <c r="AD82" s="772" t="str">
        <f>IF(OR(T82&lt;&gt;"",U82&lt;&gt;""),Dropdown!$A$4,IF(OR(V82&lt;&gt;"",W82&lt;&gt;""),Dropdown!$A$5,Dropdown!$A$3))</f>
        <v>Residential</v>
      </c>
      <c r="AE82" s="773" t="s">
        <v>634</v>
      </c>
      <c r="AF82" s="925" t="s">
        <v>40</v>
      </c>
      <c r="AG82" s="924" t="s">
        <v>997</v>
      </c>
      <c r="AH82" s="925" t="s">
        <v>30</v>
      </c>
      <c r="AI82" s="925" t="s">
        <v>619</v>
      </c>
      <c r="AJ82" s="773"/>
      <c r="AK82" s="773"/>
      <c r="AL82" s="773" t="s">
        <v>357</v>
      </c>
      <c r="AM82" s="773"/>
      <c r="AN82" s="773"/>
      <c r="AO82" s="773"/>
      <c r="AP82" s="773"/>
      <c r="AQ82" s="10" t="s">
        <v>1002</v>
      </c>
      <c r="AR82" s="530" t="s">
        <v>998</v>
      </c>
      <c r="AS82" s="774"/>
      <c r="AT82" s="769"/>
      <c r="AU82" s="769"/>
      <c r="AV82" s="775"/>
      <c r="AW82" s="776"/>
      <c r="AX82" s="777"/>
      <c r="AY82" s="781"/>
      <c r="AZ82" s="778"/>
      <c r="BA82" s="779"/>
      <c r="BB82" s="779"/>
      <c r="BC82" s="776"/>
      <c r="BD82" s="777"/>
      <c r="BE82" s="781">
        <v>176</v>
      </c>
      <c r="BF82" s="805"/>
      <c r="BG82" s="804"/>
      <c r="BH82" s="804"/>
      <c r="BI82" s="776"/>
      <c r="BJ82" s="777"/>
      <c r="BK82" s="777"/>
      <c r="BL82" s="780"/>
      <c r="BM82" s="779"/>
      <c r="BN82" s="779"/>
      <c r="BO82" s="783"/>
      <c r="BP82" s="781"/>
      <c r="BQ82" s="781"/>
      <c r="BR82" s="803"/>
      <c r="BS82" s="804"/>
      <c r="BT82" s="804"/>
      <c r="BU82" s="783"/>
      <c r="BV82" s="781"/>
      <c r="BW82" s="781"/>
      <c r="BX82" s="803"/>
      <c r="BY82" s="804"/>
      <c r="BZ82" s="804"/>
      <c r="CA82" s="783"/>
      <c r="CB82" s="781"/>
      <c r="CC82" s="781"/>
      <c r="CD82" s="803"/>
      <c r="CE82" s="804"/>
      <c r="CF82" s="804"/>
      <c r="CG82" s="783"/>
      <c r="CH82" s="781"/>
      <c r="CI82" s="781"/>
      <c r="CJ82" s="803"/>
      <c r="CK82" s="804"/>
      <c r="CL82" s="804"/>
      <c r="CM82" s="783"/>
      <c r="CN82" s="781"/>
      <c r="CO82" s="781"/>
      <c r="CP82" s="803"/>
      <c r="CQ82" s="804"/>
      <c r="CR82" s="804"/>
      <c r="CS82" s="783"/>
      <c r="CT82" s="781"/>
      <c r="CU82" s="781"/>
      <c r="CV82" s="803"/>
      <c r="CW82" s="804"/>
      <c r="CX82" s="804"/>
      <c r="CY82" s="783"/>
      <c r="CZ82" s="781"/>
      <c r="DA82" s="781"/>
      <c r="DB82" s="803"/>
      <c r="DC82" s="804"/>
      <c r="DD82" s="804"/>
      <c r="DE82" s="783"/>
      <c r="DF82" s="781"/>
      <c r="DG82" s="781"/>
      <c r="DH82" s="803"/>
      <c r="DI82" s="804"/>
      <c r="DJ82" s="804"/>
      <c r="DK82" s="783"/>
      <c r="DL82" s="781"/>
      <c r="DM82" s="781"/>
      <c r="DN82" s="803"/>
      <c r="DO82" s="804"/>
      <c r="DP82" s="804"/>
      <c r="DQ82" s="784">
        <v>25</v>
      </c>
      <c r="DR82" s="785">
        <v>37</v>
      </c>
      <c r="DS82" s="786">
        <v>31</v>
      </c>
      <c r="DT82" s="790"/>
      <c r="DU82" s="788"/>
      <c r="DV82" s="788"/>
      <c r="DW82" s="789"/>
      <c r="DX82" s="786"/>
      <c r="DY82" s="785"/>
      <c r="DZ82" s="790"/>
      <c r="EA82" s="788"/>
      <c r="EB82" s="788"/>
      <c r="EC82" s="784"/>
      <c r="ED82" s="785"/>
      <c r="EE82" s="786"/>
      <c r="EF82" s="790"/>
      <c r="EG82" s="788"/>
      <c r="EH82" s="788"/>
      <c r="EI82" s="789"/>
      <c r="EJ82" s="786"/>
      <c r="EK82" s="785"/>
      <c r="EL82" s="790"/>
      <c r="EM82" s="788"/>
      <c r="EN82" s="788"/>
      <c r="EO82" s="784"/>
      <c r="EP82" s="785"/>
      <c r="EQ82" s="786"/>
      <c r="ER82" s="790"/>
      <c r="ES82" s="788"/>
      <c r="ET82" s="788"/>
      <c r="EU82" s="789"/>
      <c r="EV82" s="786"/>
      <c r="EW82" s="785"/>
      <c r="EX82" s="790"/>
      <c r="EY82" s="788"/>
      <c r="EZ82" s="788"/>
      <c r="FA82" s="784"/>
      <c r="FB82" s="785"/>
      <c r="FC82" s="786"/>
      <c r="FD82" s="790"/>
      <c r="FE82" s="788"/>
      <c r="FF82" s="788"/>
      <c r="FG82" s="789"/>
      <c r="FH82" s="786"/>
      <c r="FI82" s="785"/>
      <c r="FJ82" s="790"/>
      <c r="FK82" s="788"/>
      <c r="FL82" s="788"/>
      <c r="FM82" s="784"/>
      <c r="FN82" s="785"/>
      <c r="FO82" s="786"/>
      <c r="FP82" s="790"/>
      <c r="FQ82" s="788"/>
      <c r="FR82" s="788"/>
      <c r="FS82" s="783"/>
      <c r="FT82" s="781"/>
      <c r="FU82" s="781"/>
      <c r="FV82" s="778"/>
      <c r="FW82" s="779"/>
      <c r="FX82" s="779"/>
      <c r="FY82" s="783"/>
      <c r="FZ82" s="781"/>
      <c r="GA82" s="781"/>
      <c r="GB82" s="778"/>
      <c r="GC82" s="779"/>
      <c r="GD82" s="779"/>
      <c r="GE82" s="783"/>
      <c r="GF82" s="781"/>
      <c r="GG82" s="781"/>
      <c r="GH82" s="778"/>
      <c r="GI82" s="779"/>
      <c r="GJ82" s="779"/>
      <c r="GK82" s="783"/>
      <c r="GL82" s="781"/>
      <c r="GM82" s="781"/>
      <c r="GN82" s="778"/>
      <c r="GO82" s="779"/>
      <c r="GP82" s="779"/>
      <c r="GQ82" s="783"/>
      <c r="GR82" s="781"/>
      <c r="GS82" s="781"/>
      <c r="GT82" s="778"/>
      <c r="GU82" s="779"/>
      <c r="GV82" s="779"/>
      <c r="GW82" s="783"/>
      <c r="GX82" s="781"/>
      <c r="GY82" s="781"/>
      <c r="GZ82" s="778"/>
      <c r="HA82" s="779"/>
      <c r="HB82" s="779"/>
      <c r="HC82" s="783"/>
      <c r="HD82" s="781"/>
      <c r="HE82" s="781"/>
      <c r="HF82" s="778"/>
      <c r="HG82" s="779"/>
      <c r="HH82" s="779"/>
      <c r="HI82" s="783"/>
      <c r="HJ82" s="781"/>
      <c r="HK82" s="781"/>
      <c r="HL82" s="778"/>
      <c r="HM82" s="779"/>
      <c r="HN82" s="779"/>
      <c r="HO82" s="783"/>
      <c r="HP82" s="781"/>
      <c r="HQ82" s="781"/>
      <c r="HR82" s="778"/>
      <c r="HS82" s="779"/>
      <c r="HT82" s="779"/>
      <c r="HU82" s="783"/>
      <c r="HV82" s="781"/>
      <c r="HW82" s="781"/>
      <c r="HX82" s="778"/>
      <c r="HY82" s="779"/>
      <c r="HZ82" s="779"/>
      <c r="IA82" s="783"/>
      <c r="IB82" s="781"/>
      <c r="IC82" s="781"/>
      <c r="ID82" s="778"/>
      <c r="IE82" s="779"/>
      <c r="IF82" s="779"/>
      <c r="IG82" s="783"/>
      <c r="IH82" s="781"/>
      <c r="II82" s="781"/>
      <c r="IJ82" s="778"/>
      <c r="IK82" s="779"/>
      <c r="IL82" s="779"/>
      <c r="IM82" s="783"/>
      <c r="IN82" s="781"/>
      <c r="IO82" s="781"/>
      <c r="IP82" s="778"/>
      <c r="IQ82" s="779"/>
      <c r="IR82" s="779"/>
      <c r="IS82" s="783"/>
      <c r="IT82" s="781"/>
      <c r="IU82" s="781"/>
      <c r="IV82" s="778"/>
      <c r="IW82" s="779"/>
      <c r="IX82" s="779"/>
      <c r="IY82" s="783"/>
      <c r="IZ82" s="781"/>
      <c r="JA82" s="781"/>
      <c r="JB82" s="778"/>
      <c r="JC82" s="779"/>
      <c r="JD82" s="779"/>
      <c r="JE82" s="783"/>
      <c r="JF82" s="781"/>
      <c r="JG82" s="781"/>
      <c r="JH82" s="778"/>
      <c r="JI82" s="779"/>
      <c r="JJ82" s="779"/>
      <c r="JK82" s="783"/>
      <c r="JL82" s="781"/>
      <c r="JM82" s="781"/>
      <c r="JN82" s="778"/>
      <c r="JO82" s="779"/>
      <c r="JP82" s="779"/>
      <c r="JQ82" s="783"/>
      <c r="JR82" s="781"/>
      <c r="JS82" s="781"/>
      <c r="JT82" s="778"/>
      <c r="JU82" s="779"/>
      <c r="JV82" s="779"/>
      <c r="JW82" s="783"/>
      <c r="JX82" s="781"/>
      <c r="JY82" s="781"/>
      <c r="JZ82" s="778"/>
      <c r="KA82" s="779"/>
      <c r="KB82" s="779"/>
      <c r="KC82" s="783"/>
      <c r="KD82" s="781"/>
      <c r="KE82" s="781"/>
      <c r="KF82" s="778"/>
      <c r="KG82" s="779"/>
      <c r="KH82" s="779"/>
      <c r="KI82" s="783"/>
      <c r="KJ82" s="781"/>
      <c r="KK82" s="781"/>
      <c r="KL82" s="778"/>
      <c r="KM82" s="779"/>
      <c r="KN82" s="779"/>
      <c r="KO82" s="783"/>
      <c r="KP82" s="781"/>
      <c r="KQ82" s="781"/>
      <c r="KR82" s="778"/>
      <c r="KS82" s="779"/>
      <c r="KT82" s="779"/>
      <c r="KU82" s="783"/>
      <c r="KV82" s="781"/>
      <c r="KW82" s="781"/>
      <c r="KX82" s="778"/>
      <c r="KY82" s="779"/>
      <c r="KZ82" s="779"/>
      <c r="LA82" s="783"/>
      <c r="LB82" s="781"/>
      <c r="LC82" s="781"/>
      <c r="LD82" s="778"/>
      <c r="LE82" s="779"/>
      <c r="LF82" s="779"/>
      <c r="LG82" s="783"/>
      <c r="LH82" s="781"/>
      <c r="LI82" s="781"/>
      <c r="LJ82" s="778"/>
      <c r="LK82" s="779"/>
      <c r="LL82" s="779"/>
      <c r="LM82" s="783"/>
      <c r="LN82" s="781"/>
      <c r="LO82" s="781"/>
      <c r="LP82" s="778"/>
      <c r="LQ82" s="779"/>
      <c r="LR82" s="779"/>
      <c r="LS82" s="783"/>
      <c r="LT82" s="781"/>
      <c r="LU82" s="781"/>
      <c r="LV82" s="778"/>
      <c r="LW82" s="779"/>
      <c r="LX82" s="779"/>
      <c r="LY82" s="783"/>
      <c r="LZ82" s="781"/>
      <c r="MA82" s="781"/>
      <c r="MB82" s="778"/>
      <c r="MC82" s="779"/>
      <c r="MD82" s="779"/>
      <c r="ME82" s="783"/>
      <c r="MF82" s="781"/>
      <c r="MG82" s="781"/>
      <c r="MH82" s="778"/>
      <c r="MI82" s="779"/>
      <c r="MJ82" s="779"/>
      <c r="MK82" s="783"/>
      <c r="ML82" s="781"/>
      <c r="MM82" s="781"/>
      <c r="MN82" s="778"/>
      <c r="MO82" s="779"/>
      <c r="MP82" s="779"/>
      <c r="MQ82" s="776"/>
      <c r="MR82" s="777"/>
      <c r="MS82" s="777"/>
      <c r="MT82" s="780"/>
      <c r="MU82" s="779"/>
      <c r="MV82" s="779"/>
      <c r="MW82" s="776"/>
      <c r="MX82" s="777"/>
      <c r="MY82" s="777"/>
      <c r="MZ82" s="780"/>
      <c r="NA82" s="779"/>
      <c r="NB82" s="779"/>
      <c r="NC82" s="776"/>
      <c r="ND82" s="777"/>
      <c r="NE82" s="777"/>
      <c r="NF82" s="780"/>
      <c r="NG82" s="779"/>
      <c r="NH82" s="779"/>
      <c r="NI82" s="776"/>
      <c r="NJ82" s="777"/>
      <c r="NK82" s="777"/>
      <c r="NL82" s="780"/>
      <c r="NM82" s="782"/>
      <c r="NN82" s="782"/>
      <c r="NO82" s="783"/>
      <c r="NP82" s="781"/>
      <c r="NQ82" s="781"/>
      <c r="NR82" s="778"/>
      <c r="NS82" s="783"/>
      <c r="NT82" s="777"/>
      <c r="NU82" s="777"/>
      <c r="NV82" s="780"/>
      <c r="NW82" s="776"/>
      <c r="NX82" s="777"/>
      <c r="NY82" s="777"/>
      <c r="NZ82" s="792"/>
      <c r="OA82" s="776"/>
      <c r="OB82" s="777"/>
      <c r="OC82" s="777"/>
      <c r="OD82" s="778"/>
      <c r="OE82" s="783"/>
      <c r="OF82" s="781"/>
      <c r="OG82" s="781"/>
      <c r="OH82" s="778"/>
      <c r="OI82" s="776"/>
      <c r="OJ82" s="777"/>
      <c r="OK82" s="777"/>
      <c r="OL82" s="780"/>
      <c r="OM82" s="776"/>
      <c r="ON82" s="777"/>
      <c r="OO82" s="777"/>
      <c r="OP82" s="780"/>
      <c r="OQ82" s="957"/>
      <c r="OR82" s="958"/>
      <c r="OS82" s="958"/>
      <c r="OT82" s="959"/>
      <c r="OU82" s="957"/>
      <c r="OV82" s="958"/>
      <c r="OW82" s="958"/>
      <c r="OX82" s="778"/>
      <c r="OY82" s="957"/>
      <c r="OZ82" s="958"/>
      <c r="PA82" s="958"/>
      <c r="PB82" s="959"/>
      <c r="PC82" s="957"/>
      <c r="PD82" s="958"/>
      <c r="PE82" s="958"/>
      <c r="PF82" s="778"/>
    </row>
    <row r="83" spans="1:422" ht="15" hidden="1" customHeight="1" x14ac:dyDescent="0.25">
      <c r="A83" s="801"/>
      <c r="B83" s="769"/>
      <c r="C83" s="769"/>
      <c r="D83" s="770"/>
      <c r="E83" s="769"/>
      <c r="F83" s="769"/>
      <c r="G83" s="769"/>
      <c r="H83" s="769"/>
      <c r="I83" s="769"/>
      <c r="J83" s="769"/>
      <c r="K83" s="769"/>
      <c r="L83" s="769"/>
      <c r="M83" s="769"/>
      <c r="N83" s="769"/>
      <c r="O83" s="769"/>
      <c r="P83" s="769"/>
      <c r="Q83" s="769"/>
      <c r="R83" s="769"/>
      <c r="S83" s="769"/>
      <c r="T83" s="816"/>
      <c r="U83" s="816"/>
      <c r="V83" s="816"/>
      <c r="W83" s="816"/>
      <c r="X83" s="769"/>
      <c r="Y83" s="769">
        <f>IF(AND(AJ83="",AK83="",AL83="",AN83="",AO83="",OR(AP83="",AP83=Dropdown!$AM$12,AP83=Dropdown!$AM$11)),1,0)</f>
        <v>0</v>
      </c>
      <c r="Z83" s="769">
        <f t="shared" si="7"/>
        <v>1</v>
      </c>
      <c r="AA83" s="769">
        <f t="shared" si="8"/>
        <v>1</v>
      </c>
      <c r="AB83" s="769">
        <f t="shared" si="9"/>
        <v>0</v>
      </c>
      <c r="AC83" s="769"/>
      <c r="AD83" s="772" t="str">
        <f>IF(OR(T83&lt;&gt;"",U83&lt;&gt;""),Dropdown!$A$4,IF(OR(V83&lt;&gt;"",W83&lt;&gt;""),Dropdown!$A$5,Dropdown!$A$3))</f>
        <v>Residential</v>
      </c>
      <c r="AE83" s="773" t="s">
        <v>634</v>
      </c>
      <c r="AF83" s="925" t="s">
        <v>40</v>
      </c>
      <c r="AG83" s="924" t="s">
        <v>997</v>
      </c>
      <c r="AH83" s="925" t="s">
        <v>30</v>
      </c>
      <c r="AI83" s="925" t="s">
        <v>619</v>
      </c>
      <c r="AJ83" s="773"/>
      <c r="AK83" s="773"/>
      <c r="AL83" s="773" t="s">
        <v>79</v>
      </c>
      <c r="AM83" s="773"/>
      <c r="AN83" s="773"/>
      <c r="AO83" s="773"/>
      <c r="AP83" s="773"/>
      <c r="AQ83" s="10" t="s">
        <v>1003</v>
      </c>
      <c r="AR83" s="530" t="s">
        <v>998</v>
      </c>
      <c r="AS83" s="774"/>
      <c r="AT83" s="769"/>
      <c r="AU83" s="769"/>
      <c r="AV83" s="775"/>
      <c r="AW83" s="776"/>
      <c r="AX83" s="777"/>
      <c r="AY83" s="781"/>
      <c r="AZ83" s="778"/>
      <c r="BA83" s="779"/>
      <c r="BB83" s="779"/>
      <c r="BC83" s="776"/>
      <c r="BD83" s="777"/>
      <c r="BE83" s="781">
        <v>331</v>
      </c>
      <c r="BF83" s="805"/>
      <c r="BG83" s="804"/>
      <c r="BH83" s="804"/>
      <c r="BI83" s="776"/>
      <c r="BJ83" s="777"/>
      <c r="BK83" s="777"/>
      <c r="BL83" s="780"/>
      <c r="BM83" s="779"/>
      <c r="BN83" s="779"/>
      <c r="BO83" s="783"/>
      <c r="BP83" s="781"/>
      <c r="BQ83" s="781"/>
      <c r="BR83" s="803"/>
      <c r="BS83" s="804"/>
      <c r="BT83" s="804"/>
      <c r="BU83" s="783"/>
      <c r="BV83" s="781"/>
      <c r="BW83" s="781"/>
      <c r="BX83" s="803"/>
      <c r="BY83" s="804"/>
      <c r="BZ83" s="804"/>
      <c r="CA83" s="783"/>
      <c r="CB83" s="781"/>
      <c r="CC83" s="781"/>
      <c r="CD83" s="803"/>
      <c r="CE83" s="804"/>
      <c r="CF83" s="804"/>
      <c r="CG83" s="783"/>
      <c r="CH83" s="781"/>
      <c r="CI83" s="781"/>
      <c r="CJ83" s="803"/>
      <c r="CK83" s="804"/>
      <c r="CL83" s="804"/>
      <c r="CM83" s="783"/>
      <c r="CN83" s="781"/>
      <c r="CO83" s="781"/>
      <c r="CP83" s="803"/>
      <c r="CQ83" s="804"/>
      <c r="CR83" s="804"/>
      <c r="CS83" s="783"/>
      <c r="CT83" s="781"/>
      <c r="CU83" s="781"/>
      <c r="CV83" s="803"/>
      <c r="CW83" s="804"/>
      <c r="CX83" s="804"/>
      <c r="CY83" s="783"/>
      <c r="CZ83" s="781"/>
      <c r="DA83" s="781"/>
      <c r="DB83" s="803"/>
      <c r="DC83" s="804"/>
      <c r="DD83" s="804"/>
      <c r="DE83" s="783"/>
      <c r="DF83" s="781"/>
      <c r="DG83" s="781"/>
      <c r="DH83" s="803"/>
      <c r="DI83" s="804"/>
      <c r="DJ83" s="804"/>
      <c r="DK83" s="783"/>
      <c r="DL83" s="781"/>
      <c r="DM83" s="781"/>
      <c r="DN83" s="803"/>
      <c r="DO83" s="804"/>
      <c r="DP83" s="804"/>
      <c r="DQ83" s="784"/>
      <c r="DR83" s="785"/>
      <c r="DS83" s="786">
        <v>46</v>
      </c>
      <c r="DT83" s="790"/>
      <c r="DU83" s="788"/>
      <c r="DV83" s="788"/>
      <c r="DW83" s="789"/>
      <c r="DX83" s="786"/>
      <c r="DY83" s="785"/>
      <c r="DZ83" s="790"/>
      <c r="EA83" s="788"/>
      <c r="EB83" s="788"/>
      <c r="EC83" s="784"/>
      <c r="ED83" s="785"/>
      <c r="EE83" s="786"/>
      <c r="EF83" s="790"/>
      <c r="EG83" s="788"/>
      <c r="EH83" s="788"/>
      <c r="EI83" s="789"/>
      <c r="EJ83" s="786"/>
      <c r="EK83" s="785"/>
      <c r="EL83" s="790"/>
      <c r="EM83" s="788"/>
      <c r="EN83" s="788"/>
      <c r="EO83" s="784"/>
      <c r="EP83" s="785"/>
      <c r="EQ83" s="786"/>
      <c r="ER83" s="790"/>
      <c r="ES83" s="788"/>
      <c r="ET83" s="788"/>
      <c r="EU83" s="789"/>
      <c r="EV83" s="786"/>
      <c r="EW83" s="785"/>
      <c r="EX83" s="790"/>
      <c r="EY83" s="788"/>
      <c r="EZ83" s="788"/>
      <c r="FA83" s="784"/>
      <c r="FB83" s="785"/>
      <c r="FC83" s="786"/>
      <c r="FD83" s="790"/>
      <c r="FE83" s="788"/>
      <c r="FF83" s="788"/>
      <c r="FG83" s="789"/>
      <c r="FH83" s="786"/>
      <c r="FI83" s="785"/>
      <c r="FJ83" s="790"/>
      <c r="FK83" s="788"/>
      <c r="FL83" s="788"/>
      <c r="FM83" s="784"/>
      <c r="FN83" s="785"/>
      <c r="FO83" s="786"/>
      <c r="FP83" s="790"/>
      <c r="FQ83" s="788"/>
      <c r="FR83" s="788"/>
      <c r="FS83" s="783"/>
      <c r="FT83" s="781"/>
      <c r="FU83" s="781"/>
      <c r="FV83" s="778"/>
      <c r="FW83" s="779"/>
      <c r="FX83" s="779"/>
      <c r="FY83" s="783"/>
      <c r="FZ83" s="781"/>
      <c r="GA83" s="781"/>
      <c r="GB83" s="778"/>
      <c r="GC83" s="779"/>
      <c r="GD83" s="779"/>
      <c r="GE83" s="783"/>
      <c r="GF83" s="781"/>
      <c r="GG83" s="781"/>
      <c r="GH83" s="778"/>
      <c r="GI83" s="779"/>
      <c r="GJ83" s="779"/>
      <c r="GK83" s="783"/>
      <c r="GL83" s="781"/>
      <c r="GM83" s="781"/>
      <c r="GN83" s="778"/>
      <c r="GO83" s="779"/>
      <c r="GP83" s="779"/>
      <c r="GQ83" s="783"/>
      <c r="GR83" s="781"/>
      <c r="GS83" s="781"/>
      <c r="GT83" s="778"/>
      <c r="GU83" s="779"/>
      <c r="GV83" s="779"/>
      <c r="GW83" s="783"/>
      <c r="GX83" s="781"/>
      <c r="GY83" s="781"/>
      <c r="GZ83" s="778"/>
      <c r="HA83" s="779"/>
      <c r="HB83" s="779"/>
      <c r="HC83" s="783"/>
      <c r="HD83" s="781"/>
      <c r="HE83" s="781"/>
      <c r="HF83" s="778"/>
      <c r="HG83" s="779"/>
      <c r="HH83" s="779"/>
      <c r="HI83" s="783"/>
      <c r="HJ83" s="781"/>
      <c r="HK83" s="781"/>
      <c r="HL83" s="778"/>
      <c r="HM83" s="779"/>
      <c r="HN83" s="779"/>
      <c r="HO83" s="783"/>
      <c r="HP83" s="781"/>
      <c r="HQ83" s="781"/>
      <c r="HR83" s="778"/>
      <c r="HS83" s="779"/>
      <c r="HT83" s="779"/>
      <c r="HU83" s="783"/>
      <c r="HV83" s="781"/>
      <c r="HW83" s="781"/>
      <c r="HX83" s="778"/>
      <c r="HY83" s="779"/>
      <c r="HZ83" s="779"/>
      <c r="IA83" s="783"/>
      <c r="IB83" s="781"/>
      <c r="IC83" s="781"/>
      <c r="ID83" s="778"/>
      <c r="IE83" s="779"/>
      <c r="IF83" s="779"/>
      <c r="IG83" s="783"/>
      <c r="IH83" s="781"/>
      <c r="II83" s="781"/>
      <c r="IJ83" s="778"/>
      <c r="IK83" s="779"/>
      <c r="IL83" s="779"/>
      <c r="IM83" s="783"/>
      <c r="IN83" s="781"/>
      <c r="IO83" s="781"/>
      <c r="IP83" s="778"/>
      <c r="IQ83" s="779"/>
      <c r="IR83" s="779"/>
      <c r="IS83" s="783"/>
      <c r="IT83" s="781"/>
      <c r="IU83" s="781"/>
      <c r="IV83" s="778"/>
      <c r="IW83" s="779"/>
      <c r="IX83" s="779"/>
      <c r="IY83" s="783"/>
      <c r="IZ83" s="781"/>
      <c r="JA83" s="781"/>
      <c r="JB83" s="778"/>
      <c r="JC83" s="779"/>
      <c r="JD83" s="779"/>
      <c r="JE83" s="783"/>
      <c r="JF83" s="781"/>
      <c r="JG83" s="781"/>
      <c r="JH83" s="778"/>
      <c r="JI83" s="779"/>
      <c r="JJ83" s="779"/>
      <c r="JK83" s="783"/>
      <c r="JL83" s="781"/>
      <c r="JM83" s="781"/>
      <c r="JN83" s="778"/>
      <c r="JO83" s="779"/>
      <c r="JP83" s="779"/>
      <c r="JQ83" s="783"/>
      <c r="JR83" s="781"/>
      <c r="JS83" s="781"/>
      <c r="JT83" s="778"/>
      <c r="JU83" s="779"/>
      <c r="JV83" s="779"/>
      <c r="JW83" s="783"/>
      <c r="JX83" s="781"/>
      <c r="JY83" s="781"/>
      <c r="JZ83" s="778"/>
      <c r="KA83" s="779"/>
      <c r="KB83" s="779"/>
      <c r="KC83" s="783"/>
      <c r="KD83" s="781"/>
      <c r="KE83" s="781"/>
      <c r="KF83" s="778"/>
      <c r="KG83" s="779"/>
      <c r="KH83" s="779"/>
      <c r="KI83" s="783"/>
      <c r="KJ83" s="781"/>
      <c r="KK83" s="781"/>
      <c r="KL83" s="778"/>
      <c r="KM83" s="779"/>
      <c r="KN83" s="779"/>
      <c r="KO83" s="783"/>
      <c r="KP83" s="781"/>
      <c r="KQ83" s="781"/>
      <c r="KR83" s="778"/>
      <c r="KS83" s="779"/>
      <c r="KT83" s="779"/>
      <c r="KU83" s="783"/>
      <c r="KV83" s="781"/>
      <c r="KW83" s="781"/>
      <c r="KX83" s="778"/>
      <c r="KY83" s="779"/>
      <c r="KZ83" s="779"/>
      <c r="LA83" s="783"/>
      <c r="LB83" s="781"/>
      <c r="LC83" s="781"/>
      <c r="LD83" s="778"/>
      <c r="LE83" s="779"/>
      <c r="LF83" s="779"/>
      <c r="LG83" s="783"/>
      <c r="LH83" s="781"/>
      <c r="LI83" s="781"/>
      <c r="LJ83" s="778"/>
      <c r="LK83" s="779"/>
      <c r="LL83" s="779"/>
      <c r="LM83" s="783"/>
      <c r="LN83" s="781"/>
      <c r="LO83" s="781"/>
      <c r="LP83" s="778"/>
      <c r="LQ83" s="779"/>
      <c r="LR83" s="779"/>
      <c r="LS83" s="783"/>
      <c r="LT83" s="781"/>
      <c r="LU83" s="781"/>
      <c r="LV83" s="778"/>
      <c r="LW83" s="779"/>
      <c r="LX83" s="779"/>
      <c r="LY83" s="783"/>
      <c r="LZ83" s="781"/>
      <c r="MA83" s="781"/>
      <c r="MB83" s="778"/>
      <c r="MC83" s="779"/>
      <c r="MD83" s="779"/>
      <c r="ME83" s="783"/>
      <c r="MF83" s="781"/>
      <c r="MG83" s="781"/>
      <c r="MH83" s="778"/>
      <c r="MI83" s="779"/>
      <c r="MJ83" s="779"/>
      <c r="MK83" s="783"/>
      <c r="ML83" s="781"/>
      <c r="MM83" s="781"/>
      <c r="MN83" s="778"/>
      <c r="MO83" s="779"/>
      <c r="MP83" s="779"/>
      <c r="MQ83" s="776"/>
      <c r="MR83" s="777"/>
      <c r="MS83" s="777"/>
      <c r="MT83" s="780"/>
      <c r="MU83" s="779"/>
      <c r="MV83" s="779"/>
      <c r="MW83" s="776"/>
      <c r="MX83" s="777"/>
      <c r="MY83" s="777"/>
      <c r="MZ83" s="780"/>
      <c r="NA83" s="779"/>
      <c r="NB83" s="779"/>
      <c r="NC83" s="776"/>
      <c r="ND83" s="777"/>
      <c r="NE83" s="777"/>
      <c r="NF83" s="780"/>
      <c r="NG83" s="779"/>
      <c r="NH83" s="779"/>
      <c r="NI83" s="776"/>
      <c r="NJ83" s="777"/>
      <c r="NK83" s="777"/>
      <c r="NL83" s="780"/>
      <c r="NM83" s="782"/>
      <c r="NN83" s="782"/>
      <c r="NO83" s="783"/>
      <c r="NP83" s="781"/>
      <c r="NQ83" s="781"/>
      <c r="NR83" s="778"/>
      <c r="NS83" s="783"/>
      <c r="NT83" s="777"/>
      <c r="NU83" s="777"/>
      <c r="NV83" s="780"/>
      <c r="NW83" s="776"/>
      <c r="NX83" s="777"/>
      <c r="NY83" s="777"/>
      <c r="NZ83" s="792"/>
      <c r="OA83" s="776"/>
      <c r="OB83" s="777"/>
      <c r="OC83" s="777"/>
      <c r="OD83" s="778"/>
      <c r="OE83" s="783"/>
      <c r="OF83" s="781"/>
      <c r="OG83" s="781"/>
      <c r="OH83" s="778"/>
      <c r="OI83" s="776"/>
      <c r="OJ83" s="777"/>
      <c r="OK83" s="777"/>
      <c r="OL83" s="780"/>
      <c r="OM83" s="776"/>
      <c r="ON83" s="777"/>
      <c r="OO83" s="777"/>
      <c r="OP83" s="780"/>
      <c r="OQ83" s="957"/>
      <c r="OR83" s="958"/>
      <c r="OS83" s="958"/>
      <c r="OT83" s="959"/>
      <c r="OU83" s="957"/>
      <c r="OV83" s="958"/>
      <c r="OW83" s="958"/>
      <c r="OX83" s="778"/>
      <c r="OY83" s="957"/>
      <c r="OZ83" s="958"/>
      <c r="PA83" s="958"/>
      <c r="PB83" s="959"/>
      <c r="PC83" s="957"/>
      <c r="PD83" s="958"/>
      <c r="PE83" s="958"/>
      <c r="PF83" s="778"/>
    </row>
    <row r="84" spans="1:422" ht="15" hidden="1" customHeight="1" x14ac:dyDescent="0.25">
      <c r="A84" s="769" t="s">
        <v>17</v>
      </c>
      <c r="B84" s="769" t="s">
        <v>18</v>
      </c>
      <c r="C84" s="769" t="s">
        <v>30</v>
      </c>
      <c r="D84" s="770" t="s">
        <v>473</v>
      </c>
      <c r="E84" s="769"/>
      <c r="F84" s="769" t="s">
        <v>147</v>
      </c>
      <c r="G84" s="769" t="s">
        <v>121</v>
      </c>
      <c r="H84" s="769" t="s">
        <v>125</v>
      </c>
      <c r="I84" s="769"/>
      <c r="J84" s="769"/>
      <c r="K84" s="771" t="s">
        <v>321</v>
      </c>
      <c r="L84" s="769" t="s">
        <v>79</v>
      </c>
      <c r="M84" s="771"/>
      <c r="N84" s="771">
        <v>258</v>
      </c>
      <c r="O84" s="769" t="s">
        <v>474</v>
      </c>
      <c r="P84" s="769" t="s">
        <v>476</v>
      </c>
      <c r="Q84" s="769" t="s">
        <v>308</v>
      </c>
      <c r="R84" s="769" t="s">
        <v>449</v>
      </c>
      <c r="S84" s="769"/>
      <c r="T84" s="816" t="s">
        <v>475</v>
      </c>
      <c r="U84" s="816" t="s">
        <v>479</v>
      </c>
      <c r="V84" s="816"/>
      <c r="W84" s="816"/>
      <c r="X84" s="769"/>
      <c r="Y84" s="769">
        <f>IF(AND(AJ84="",AK84="",AL84="",AN84="",AO84="",OR(AP84="",AP84=Dropdown!$AM$12,AP84=Dropdown!$AM$11)),1,0)</f>
        <v>0</v>
      </c>
      <c r="Z84" s="769">
        <f t="shared" si="7"/>
        <v>1</v>
      </c>
      <c r="AA84" s="769">
        <f t="shared" si="8"/>
        <v>0</v>
      </c>
      <c r="AB84" s="769">
        <f t="shared" si="9"/>
        <v>0</v>
      </c>
      <c r="AC84" s="769"/>
      <c r="AD84" s="772" t="str">
        <f>IF(OR(T84&lt;&gt;"",U84&lt;&gt;""),Dropdown!$A$4,IF(OR(V84&lt;&gt;"",W84&lt;&gt;""),Dropdown!$A$5,Dropdown!$A$3))</f>
        <v>Commercial/Institutional</v>
      </c>
      <c r="AE84" s="773" t="s">
        <v>343</v>
      </c>
      <c r="AF84" s="773" t="str">
        <f>VLOOKUP(AG84,Dropdown!$N$3:$R$55,2,FALSE)</f>
        <v>SSA</v>
      </c>
      <c r="AG84" s="773" t="s">
        <v>17</v>
      </c>
      <c r="AH84" s="773" t="str">
        <f>IF(AG84&lt;&gt;"",VLOOKUP(AG84,Dropdown!$N$3:$R$62,3,FALSE),IF(AF84&lt;&gt;"",VLOOKUP(AF84,Dropdown!$N$3:$R$62,3,FALSE),IF(AE84&lt;&gt;"",VLOOKUP(AE84,Dropdown!$N$3:$R$62,3,FALSE),"")))</f>
        <v>LMI</v>
      </c>
      <c r="AI84" s="773" t="str">
        <f>IF(AG84&lt;&gt;"",VLOOKUP(AG84,Dropdown!$N$3:$R$62,5,FALSE),IF(AF84&lt;&gt;"",VLOOKUP(AF84,Dropdown!$N$3:$R$62,5,FALSE),IF(AE84&lt;&gt;"",VLOOKUP(AE84,Dropdown!$N$3:$R$62,5,FALSE),"")))</f>
        <v>Moderate</v>
      </c>
      <c r="AJ84" s="773" t="s">
        <v>778</v>
      </c>
      <c r="AK84" s="773"/>
      <c r="AL84" s="821" t="s">
        <v>79</v>
      </c>
      <c r="AM84" s="772" t="s">
        <v>769</v>
      </c>
      <c r="AN84" s="773" t="s">
        <v>636</v>
      </c>
      <c r="AO84" s="773"/>
      <c r="AP84" s="773" t="s">
        <v>423</v>
      </c>
      <c r="AQ84" s="806"/>
      <c r="AR84" s="769" t="s">
        <v>477</v>
      </c>
      <c r="AS84" s="774"/>
      <c r="AT84" s="769"/>
      <c r="AU84" s="769"/>
      <c r="AV84" s="775">
        <v>1</v>
      </c>
      <c r="AW84" s="776"/>
      <c r="AX84" s="777"/>
      <c r="AY84" s="777"/>
      <c r="AZ84" s="778"/>
      <c r="BA84" s="779"/>
      <c r="BB84" s="779"/>
      <c r="BC84" s="776"/>
      <c r="BD84" s="777"/>
      <c r="BE84" s="777">
        <v>154</v>
      </c>
      <c r="BF84" s="805"/>
      <c r="BG84" s="804"/>
      <c r="BH84" s="804"/>
      <c r="BI84" s="776"/>
      <c r="BJ84" s="777"/>
      <c r="BK84" s="777"/>
      <c r="BL84" s="780"/>
      <c r="BM84" s="779"/>
      <c r="BN84" s="779"/>
      <c r="BO84" s="776"/>
      <c r="BP84" s="777"/>
      <c r="BQ84" s="777"/>
      <c r="BR84" s="805"/>
      <c r="BS84" s="804"/>
      <c r="BT84" s="804"/>
      <c r="BU84" s="776"/>
      <c r="BV84" s="777"/>
      <c r="BW84" s="777"/>
      <c r="BX84" s="805"/>
      <c r="BY84" s="804"/>
      <c r="BZ84" s="804"/>
      <c r="CA84" s="776"/>
      <c r="CB84" s="777"/>
      <c r="CC84" s="777"/>
      <c r="CD84" s="805"/>
      <c r="CE84" s="804"/>
      <c r="CF84" s="804"/>
      <c r="CG84" s="776"/>
      <c r="CH84" s="777"/>
      <c r="CI84" s="777"/>
      <c r="CJ84" s="805"/>
      <c r="CK84" s="804"/>
      <c r="CL84" s="804"/>
      <c r="CM84" s="776"/>
      <c r="CN84" s="777"/>
      <c r="CO84" s="777"/>
      <c r="CP84" s="805"/>
      <c r="CQ84" s="804"/>
      <c r="CR84" s="804"/>
      <c r="CS84" s="776"/>
      <c r="CT84" s="777"/>
      <c r="CU84" s="777"/>
      <c r="CV84" s="805"/>
      <c r="CW84" s="804"/>
      <c r="CX84" s="804"/>
      <c r="CY84" s="776"/>
      <c r="CZ84" s="777"/>
      <c r="DA84" s="781"/>
      <c r="DB84" s="803"/>
      <c r="DC84" s="809"/>
      <c r="DD84" s="809"/>
      <c r="DE84" s="783"/>
      <c r="DF84" s="781"/>
      <c r="DG84" s="777"/>
      <c r="DH84" s="805"/>
      <c r="DI84" s="804"/>
      <c r="DJ84" s="804"/>
      <c r="DK84" s="776"/>
      <c r="DL84" s="777"/>
      <c r="DM84" s="797">
        <v>0.4</v>
      </c>
      <c r="DN84" s="803"/>
      <c r="DO84" s="809"/>
      <c r="DP84" s="809"/>
      <c r="DQ84" s="784"/>
      <c r="DR84" s="785"/>
      <c r="DS84" s="786"/>
      <c r="DT84" s="778"/>
      <c r="DU84" s="779"/>
      <c r="DV84" s="779"/>
      <c r="DW84" s="789"/>
      <c r="DX84" s="786"/>
      <c r="DY84" s="785"/>
      <c r="DZ84" s="778"/>
      <c r="EA84" s="779"/>
      <c r="EB84" s="779"/>
      <c r="EC84" s="784"/>
      <c r="ED84" s="785"/>
      <c r="EE84" s="786"/>
      <c r="EF84" s="778"/>
      <c r="EG84" s="779"/>
      <c r="EH84" s="779"/>
      <c r="EI84" s="789"/>
      <c r="EJ84" s="786"/>
      <c r="EK84" s="785"/>
      <c r="EL84" s="778"/>
      <c r="EM84" s="779"/>
      <c r="EN84" s="779"/>
      <c r="EO84" s="784"/>
      <c r="EP84" s="785"/>
      <c r="EQ84" s="786"/>
      <c r="ER84" s="778"/>
      <c r="ES84" s="779"/>
      <c r="ET84" s="779"/>
      <c r="EU84" s="789"/>
      <c r="EV84" s="786"/>
      <c r="EW84" s="785"/>
      <c r="EX84" s="778"/>
      <c r="EY84" s="779"/>
      <c r="EZ84" s="779"/>
      <c r="FA84" s="784"/>
      <c r="FB84" s="785"/>
      <c r="FC84" s="786"/>
      <c r="FD84" s="778"/>
      <c r="FE84" s="779"/>
      <c r="FF84" s="779"/>
      <c r="FG84" s="789"/>
      <c r="FH84" s="786"/>
      <c r="FI84" s="785"/>
      <c r="FJ84" s="778"/>
      <c r="FK84" s="779"/>
      <c r="FL84" s="779"/>
      <c r="FM84" s="784"/>
      <c r="FN84" s="785"/>
      <c r="FO84" s="786"/>
      <c r="FP84" s="778"/>
      <c r="FQ84" s="779"/>
      <c r="FR84" s="779"/>
      <c r="FS84" s="776"/>
      <c r="FT84" s="777"/>
      <c r="FU84" s="781"/>
      <c r="FV84" s="778"/>
      <c r="FW84" s="779"/>
      <c r="FX84" s="779"/>
      <c r="FY84" s="783"/>
      <c r="FZ84" s="781"/>
      <c r="GA84" s="777"/>
      <c r="GB84" s="780"/>
      <c r="GC84" s="779"/>
      <c r="GD84" s="779"/>
      <c r="GE84" s="776"/>
      <c r="GF84" s="777"/>
      <c r="GG84" s="781"/>
      <c r="GH84" s="778"/>
      <c r="GI84" s="782"/>
      <c r="GJ84" s="782"/>
      <c r="GK84" s="783"/>
      <c r="GL84" s="781"/>
      <c r="GM84" s="777"/>
      <c r="GN84" s="780"/>
      <c r="GO84" s="779"/>
      <c r="GP84" s="779"/>
      <c r="GQ84" s="776"/>
      <c r="GR84" s="777"/>
      <c r="GS84" s="781"/>
      <c r="GT84" s="778"/>
      <c r="GU84" s="782"/>
      <c r="GV84" s="782"/>
      <c r="GW84" s="783"/>
      <c r="GX84" s="781"/>
      <c r="GY84" s="777"/>
      <c r="GZ84" s="780"/>
      <c r="HA84" s="779"/>
      <c r="HB84" s="779"/>
      <c r="HC84" s="776"/>
      <c r="HD84" s="777"/>
      <c r="HE84" s="781"/>
      <c r="HF84" s="778"/>
      <c r="HG84" s="782"/>
      <c r="HH84" s="782"/>
      <c r="HI84" s="783"/>
      <c r="HJ84" s="781"/>
      <c r="HK84" s="777"/>
      <c r="HL84" s="780"/>
      <c r="HM84" s="779"/>
      <c r="HN84" s="779"/>
      <c r="HO84" s="776"/>
      <c r="HP84" s="777"/>
      <c r="HQ84" s="781"/>
      <c r="HR84" s="778"/>
      <c r="HS84" s="782"/>
      <c r="HT84" s="782"/>
      <c r="HU84" s="783"/>
      <c r="HV84" s="781"/>
      <c r="HW84" s="777"/>
      <c r="HX84" s="780"/>
      <c r="HY84" s="779"/>
      <c r="HZ84" s="779"/>
      <c r="IA84" s="776"/>
      <c r="IB84" s="777"/>
      <c r="IC84" s="781"/>
      <c r="ID84" s="778"/>
      <c r="IE84" s="779"/>
      <c r="IF84" s="779"/>
      <c r="IG84" s="783"/>
      <c r="IH84" s="781"/>
      <c r="II84" s="777"/>
      <c r="IJ84" s="780"/>
      <c r="IK84" s="779"/>
      <c r="IL84" s="779"/>
      <c r="IM84" s="776"/>
      <c r="IN84" s="777"/>
      <c r="IO84" s="781"/>
      <c r="IP84" s="778"/>
      <c r="IQ84" s="779"/>
      <c r="IR84" s="779"/>
      <c r="IS84" s="783"/>
      <c r="IT84" s="781"/>
      <c r="IU84" s="777"/>
      <c r="IV84" s="780"/>
      <c r="IW84" s="779"/>
      <c r="IX84" s="779"/>
      <c r="IY84" s="776"/>
      <c r="IZ84" s="777"/>
      <c r="JA84" s="781"/>
      <c r="JB84" s="778"/>
      <c r="JC84" s="779"/>
      <c r="JD84" s="779"/>
      <c r="JE84" s="783"/>
      <c r="JF84" s="781"/>
      <c r="JG84" s="777"/>
      <c r="JH84" s="780"/>
      <c r="JI84" s="779"/>
      <c r="JJ84" s="779"/>
      <c r="JK84" s="776"/>
      <c r="JL84" s="777"/>
      <c r="JM84" s="781"/>
      <c r="JN84" s="778"/>
      <c r="JO84" s="782"/>
      <c r="JP84" s="782"/>
      <c r="JQ84" s="783"/>
      <c r="JR84" s="781"/>
      <c r="JS84" s="777"/>
      <c r="JT84" s="780"/>
      <c r="JU84" s="779"/>
      <c r="JV84" s="779"/>
      <c r="JW84" s="776"/>
      <c r="JX84" s="777"/>
      <c r="JY84" s="777"/>
      <c r="JZ84" s="780"/>
      <c r="KA84" s="782"/>
      <c r="KB84" s="782"/>
      <c r="KC84" s="776"/>
      <c r="KD84" s="777"/>
      <c r="KE84" s="777"/>
      <c r="KF84" s="780"/>
      <c r="KG84" s="782"/>
      <c r="KH84" s="782"/>
      <c r="KI84" s="776"/>
      <c r="KJ84" s="777"/>
      <c r="KK84" s="777"/>
      <c r="KL84" s="780"/>
      <c r="KM84" s="782"/>
      <c r="KN84" s="782"/>
      <c r="KO84" s="776"/>
      <c r="KP84" s="777"/>
      <c r="KQ84" s="777"/>
      <c r="KR84" s="780"/>
      <c r="KS84" s="779"/>
      <c r="KT84" s="779"/>
      <c r="KU84" s="776"/>
      <c r="KV84" s="777"/>
      <c r="KW84" s="777"/>
      <c r="KX84" s="780"/>
      <c r="KY84" s="782"/>
      <c r="KZ84" s="782"/>
      <c r="LA84" s="776"/>
      <c r="LB84" s="777"/>
      <c r="LC84" s="777"/>
      <c r="LD84" s="780"/>
      <c r="LE84" s="779"/>
      <c r="LF84" s="779"/>
      <c r="LG84" s="776"/>
      <c r="LH84" s="777"/>
      <c r="LI84" s="777"/>
      <c r="LJ84" s="780"/>
      <c r="LK84" s="779"/>
      <c r="LL84" s="779"/>
      <c r="LM84" s="776"/>
      <c r="LN84" s="777"/>
      <c r="LO84" s="777"/>
      <c r="LP84" s="780"/>
      <c r="LQ84" s="782"/>
      <c r="LR84" s="782"/>
      <c r="LS84" s="776"/>
      <c r="LT84" s="777"/>
      <c r="LU84" s="777"/>
      <c r="LV84" s="780"/>
      <c r="LW84" s="779"/>
      <c r="LX84" s="779"/>
      <c r="LY84" s="776"/>
      <c r="LZ84" s="777"/>
      <c r="MA84" s="777"/>
      <c r="MB84" s="780"/>
      <c r="MC84" s="782"/>
      <c r="MD84" s="782"/>
      <c r="ME84" s="776"/>
      <c r="MF84" s="777"/>
      <c r="MG84" s="777"/>
      <c r="MH84" s="780"/>
      <c r="MI84" s="782"/>
      <c r="MJ84" s="782"/>
      <c r="MK84" s="776"/>
      <c r="ML84" s="777"/>
      <c r="MM84" s="777"/>
      <c r="MN84" s="780"/>
      <c r="MO84" s="782"/>
      <c r="MP84" s="782"/>
      <c r="MQ84" s="776"/>
      <c r="MR84" s="777"/>
      <c r="MS84" s="777"/>
      <c r="MT84" s="780"/>
      <c r="MU84" s="779"/>
      <c r="MV84" s="779"/>
      <c r="MW84" s="776"/>
      <c r="MX84" s="777"/>
      <c r="MY84" s="777"/>
      <c r="MZ84" s="780"/>
      <c r="NA84" s="779"/>
      <c r="NB84" s="779"/>
      <c r="NC84" s="776"/>
      <c r="ND84" s="777"/>
      <c r="NE84" s="777"/>
      <c r="NF84" s="780"/>
      <c r="NG84" s="779"/>
      <c r="NH84" s="779"/>
      <c r="NI84" s="776"/>
      <c r="NJ84" s="777"/>
      <c r="NK84" s="777"/>
      <c r="NL84" s="780"/>
      <c r="NM84" s="782"/>
      <c r="NN84" s="782"/>
      <c r="NO84" s="776"/>
      <c r="NP84" s="777"/>
      <c r="NQ84" s="777"/>
      <c r="NR84" s="780"/>
      <c r="NS84" s="776"/>
      <c r="NT84" s="777"/>
      <c r="NU84" s="777"/>
      <c r="NV84" s="780"/>
      <c r="NW84" s="776"/>
      <c r="NX84" s="777"/>
      <c r="NY84" s="777"/>
      <c r="NZ84" s="792"/>
      <c r="OA84" s="776"/>
      <c r="OB84" s="777"/>
      <c r="OC84" s="777"/>
      <c r="OD84" s="780"/>
      <c r="OE84" s="776"/>
      <c r="OF84" s="777"/>
      <c r="OG84" s="777"/>
      <c r="OH84" s="780"/>
      <c r="OI84" s="776"/>
      <c r="OJ84" s="777"/>
      <c r="OK84" s="777"/>
      <c r="OL84" s="780"/>
      <c r="OM84" s="776"/>
      <c r="ON84" s="777"/>
      <c r="OO84" s="777"/>
      <c r="OP84" s="780"/>
      <c r="OQ84" s="776"/>
      <c r="OR84" s="777"/>
      <c r="OS84" s="777"/>
      <c r="OT84" s="780"/>
      <c r="OU84" s="776"/>
      <c r="OV84" s="777"/>
      <c r="OW84" s="777"/>
      <c r="OX84" s="780"/>
      <c r="OY84" s="776"/>
      <c r="OZ84" s="777"/>
      <c r="PA84" s="777"/>
      <c r="PB84" s="780"/>
      <c r="PC84" s="776"/>
      <c r="PD84" s="777"/>
      <c r="PE84" s="777"/>
      <c r="PF84" s="780"/>
    </row>
    <row r="85" spans="1:422" ht="15" hidden="1" customHeight="1" x14ac:dyDescent="0.25">
      <c r="A85" s="769" t="s">
        <v>17</v>
      </c>
      <c r="B85" s="769" t="s">
        <v>18</v>
      </c>
      <c r="C85" s="769" t="s">
        <v>30</v>
      </c>
      <c r="D85" s="770" t="s">
        <v>473</v>
      </c>
      <c r="E85" s="769"/>
      <c r="F85" s="769" t="s">
        <v>147</v>
      </c>
      <c r="G85" s="769" t="s">
        <v>121</v>
      </c>
      <c r="H85" s="769" t="s">
        <v>125</v>
      </c>
      <c r="I85" s="769"/>
      <c r="J85" s="769"/>
      <c r="K85" s="771" t="s">
        <v>321</v>
      </c>
      <c r="L85" s="769" t="s">
        <v>79</v>
      </c>
      <c r="M85" s="771"/>
      <c r="N85" s="771">
        <v>258</v>
      </c>
      <c r="O85" s="769" t="s">
        <v>474</v>
      </c>
      <c r="P85" s="769" t="s">
        <v>476</v>
      </c>
      <c r="Q85" s="769" t="s">
        <v>305</v>
      </c>
      <c r="R85" s="769" t="s">
        <v>449</v>
      </c>
      <c r="S85" s="769"/>
      <c r="T85" s="816" t="s">
        <v>475</v>
      </c>
      <c r="U85" s="816" t="s">
        <v>479</v>
      </c>
      <c r="V85" s="816"/>
      <c r="W85" s="816"/>
      <c r="X85" s="769"/>
      <c r="Y85" s="769">
        <f>IF(AND(AJ85="",AK85="",AL85="",AN85="",AO85="",OR(AP85="",AP85=Dropdown!$AM$12,AP85=Dropdown!$AM$11)),1,0)</f>
        <v>0</v>
      </c>
      <c r="Z85" s="769">
        <f t="shared" si="7"/>
        <v>0</v>
      </c>
      <c r="AA85" s="769">
        <f t="shared" si="8"/>
        <v>0</v>
      </c>
      <c r="AB85" s="769">
        <f t="shared" si="9"/>
        <v>0</v>
      </c>
      <c r="AC85" s="769"/>
      <c r="AD85" s="772" t="str">
        <f>IF(OR(T85&lt;&gt;"",U85&lt;&gt;""),Dropdown!$A$4,IF(OR(V85&lt;&gt;"",W85&lt;&gt;""),Dropdown!$A$5,Dropdown!$A$3))</f>
        <v>Commercial/Institutional</v>
      </c>
      <c r="AE85" s="773" t="s">
        <v>343</v>
      </c>
      <c r="AF85" s="773" t="str">
        <f>VLOOKUP(AG85,Dropdown!$N$3:$R$55,2,FALSE)</f>
        <v>SSA</v>
      </c>
      <c r="AG85" s="773" t="s">
        <v>17</v>
      </c>
      <c r="AH85" s="773" t="str">
        <f>IF(AG85&lt;&gt;"",VLOOKUP(AG85,Dropdown!$N$3:$R$62,3,FALSE),IF(AF85&lt;&gt;"",VLOOKUP(AF85,Dropdown!$N$3:$R$62,3,FALSE),IF(AE85&lt;&gt;"",VLOOKUP(AE85,Dropdown!$N$3:$R$62,3,FALSE),"")))</f>
        <v>LMI</v>
      </c>
      <c r="AI85" s="773" t="str">
        <f>IF(AG85&lt;&gt;"",VLOOKUP(AG85,Dropdown!$N$3:$R$62,5,FALSE),IF(AF85&lt;&gt;"",VLOOKUP(AF85,Dropdown!$N$3:$R$62,5,FALSE),IF(AE85&lt;&gt;"",VLOOKUP(AE85,Dropdown!$N$3:$R$62,5,FALSE),"")))</f>
        <v>Moderate</v>
      </c>
      <c r="AJ85" s="773" t="s">
        <v>778</v>
      </c>
      <c r="AK85" s="773"/>
      <c r="AL85" s="821" t="s">
        <v>79</v>
      </c>
      <c r="AM85" s="772" t="s">
        <v>769</v>
      </c>
      <c r="AN85" s="773" t="s">
        <v>636</v>
      </c>
      <c r="AO85" s="773"/>
      <c r="AP85" s="773" t="s">
        <v>547</v>
      </c>
      <c r="AQ85" s="806"/>
      <c r="AR85" s="769" t="s">
        <v>477</v>
      </c>
      <c r="AS85" s="774"/>
      <c r="AT85" s="769"/>
      <c r="AU85" s="769"/>
      <c r="AV85" s="775">
        <v>1</v>
      </c>
      <c r="AW85" s="776"/>
      <c r="AX85" s="777"/>
      <c r="AY85" s="777"/>
      <c r="AZ85" s="778"/>
      <c r="BA85" s="779"/>
      <c r="BB85" s="779"/>
      <c r="BC85" s="776"/>
      <c r="BD85" s="777"/>
      <c r="BE85" s="777"/>
      <c r="BF85" s="805"/>
      <c r="BG85" s="804"/>
      <c r="BH85" s="804"/>
      <c r="BI85" s="776"/>
      <c r="BJ85" s="777"/>
      <c r="BK85" s="777"/>
      <c r="BL85" s="780"/>
      <c r="BM85" s="779"/>
      <c r="BN85" s="779"/>
      <c r="BO85" s="776"/>
      <c r="BP85" s="777"/>
      <c r="BQ85" s="777">
        <v>62</v>
      </c>
      <c r="BR85" s="805"/>
      <c r="BS85" s="804"/>
      <c r="BT85" s="804"/>
      <c r="BU85" s="776"/>
      <c r="BV85" s="777"/>
      <c r="BW85" s="777"/>
      <c r="BX85" s="805"/>
      <c r="BY85" s="804"/>
      <c r="BZ85" s="804"/>
      <c r="CA85" s="776"/>
      <c r="CB85" s="777"/>
      <c r="CC85" s="777"/>
      <c r="CD85" s="805"/>
      <c r="CE85" s="804"/>
      <c r="CF85" s="804"/>
      <c r="CG85" s="776"/>
      <c r="CH85" s="777"/>
      <c r="CI85" s="777"/>
      <c r="CJ85" s="805"/>
      <c r="CK85" s="804"/>
      <c r="CL85" s="804"/>
      <c r="CM85" s="776"/>
      <c r="CN85" s="777"/>
      <c r="CO85" s="777"/>
      <c r="CP85" s="805"/>
      <c r="CQ85" s="804"/>
      <c r="CR85" s="804"/>
      <c r="CS85" s="776"/>
      <c r="CT85" s="777"/>
      <c r="CU85" s="777"/>
      <c r="CV85" s="805"/>
      <c r="CW85" s="804"/>
      <c r="CX85" s="804"/>
      <c r="CY85" s="776"/>
      <c r="CZ85" s="777"/>
      <c r="DA85" s="781"/>
      <c r="DB85" s="803"/>
      <c r="DC85" s="809"/>
      <c r="DD85" s="809"/>
      <c r="DE85" s="783"/>
      <c r="DF85" s="781"/>
      <c r="DG85" s="777"/>
      <c r="DH85" s="805"/>
      <c r="DI85" s="804"/>
      <c r="DJ85" s="804"/>
      <c r="DK85" s="776"/>
      <c r="DL85" s="777"/>
      <c r="DM85" s="781"/>
      <c r="DN85" s="803"/>
      <c r="DO85" s="809"/>
      <c r="DP85" s="809"/>
      <c r="DQ85" s="784"/>
      <c r="DR85" s="785"/>
      <c r="DS85" s="786"/>
      <c r="DT85" s="778"/>
      <c r="DU85" s="779"/>
      <c r="DV85" s="779"/>
      <c r="DW85" s="789"/>
      <c r="DX85" s="786"/>
      <c r="DY85" s="785"/>
      <c r="DZ85" s="778"/>
      <c r="EA85" s="779"/>
      <c r="EB85" s="779"/>
      <c r="EC85" s="784"/>
      <c r="ED85" s="785"/>
      <c r="EE85" s="786"/>
      <c r="EF85" s="778"/>
      <c r="EG85" s="779"/>
      <c r="EH85" s="779"/>
      <c r="EI85" s="789"/>
      <c r="EJ85" s="786"/>
      <c r="EK85" s="785"/>
      <c r="EL85" s="778"/>
      <c r="EM85" s="779"/>
      <c r="EN85" s="779"/>
      <c r="EO85" s="784"/>
      <c r="EP85" s="785"/>
      <c r="EQ85" s="786"/>
      <c r="ER85" s="778"/>
      <c r="ES85" s="779"/>
      <c r="ET85" s="779"/>
      <c r="EU85" s="789"/>
      <c r="EV85" s="786"/>
      <c r="EW85" s="785"/>
      <c r="EX85" s="778"/>
      <c r="EY85" s="779"/>
      <c r="EZ85" s="779"/>
      <c r="FA85" s="784"/>
      <c r="FB85" s="785"/>
      <c r="FC85" s="786"/>
      <c r="FD85" s="778"/>
      <c r="FE85" s="779"/>
      <c r="FF85" s="779"/>
      <c r="FG85" s="789"/>
      <c r="FH85" s="786"/>
      <c r="FI85" s="785"/>
      <c r="FJ85" s="778"/>
      <c r="FK85" s="779"/>
      <c r="FL85" s="779"/>
      <c r="FM85" s="784"/>
      <c r="FN85" s="785"/>
      <c r="FO85" s="786"/>
      <c r="FP85" s="778"/>
      <c r="FQ85" s="779"/>
      <c r="FR85" s="779"/>
      <c r="FS85" s="776"/>
      <c r="FT85" s="777"/>
      <c r="FU85" s="781"/>
      <c r="FV85" s="778"/>
      <c r="FW85" s="779"/>
      <c r="FX85" s="779"/>
      <c r="FY85" s="783"/>
      <c r="FZ85" s="781"/>
      <c r="GA85" s="777"/>
      <c r="GB85" s="780"/>
      <c r="GC85" s="779"/>
      <c r="GD85" s="779"/>
      <c r="GE85" s="776"/>
      <c r="GF85" s="777"/>
      <c r="GG85" s="781"/>
      <c r="GH85" s="778"/>
      <c r="GI85" s="782"/>
      <c r="GJ85" s="782"/>
      <c r="GK85" s="783"/>
      <c r="GL85" s="781"/>
      <c r="GM85" s="777"/>
      <c r="GN85" s="780"/>
      <c r="GO85" s="779"/>
      <c r="GP85" s="779"/>
      <c r="GQ85" s="776"/>
      <c r="GR85" s="777"/>
      <c r="GS85" s="781"/>
      <c r="GT85" s="778"/>
      <c r="GU85" s="782"/>
      <c r="GV85" s="782"/>
      <c r="GW85" s="783"/>
      <c r="GX85" s="781"/>
      <c r="GY85" s="777"/>
      <c r="GZ85" s="780"/>
      <c r="HA85" s="779"/>
      <c r="HB85" s="779"/>
      <c r="HC85" s="776"/>
      <c r="HD85" s="777"/>
      <c r="HE85" s="781"/>
      <c r="HF85" s="778"/>
      <c r="HG85" s="782"/>
      <c r="HH85" s="782"/>
      <c r="HI85" s="783"/>
      <c r="HJ85" s="781"/>
      <c r="HK85" s="777"/>
      <c r="HL85" s="780"/>
      <c r="HM85" s="779"/>
      <c r="HN85" s="779"/>
      <c r="HO85" s="776"/>
      <c r="HP85" s="777"/>
      <c r="HQ85" s="781"/>
      <c r="HR85" s="778"/>
      <c r="HS85" s="782"/>
      <c r="HT85" s="782"/>
      <c r="HU85" s="783"/>
      <c r="HV85" s="781"/>
      <c r="HW85" s="777"/>
      <c r="HX85" s="780"/>
      <c r="HY85" s="779"/>
      <c r="HZ85" s="779"/>
      <c r="IA85" s="776"/>
      <c r="IB85" s="777"/>
      <c r="IC85" s="781"/>
      <c r="ID85" s="778"/>
      <c r="IE85" s="779"/>
      <c r="IF85" s="779"/>
      <c r="IG85" s="783"/>
      <c r="IH85" s="781"/>
      <c r="II85" s="777"/>
      <c r="IJ85" s="780"/>
      <c r="IK85" s="779"/>
      <c r="IL85" s="779"/>
      <c r="IM85" s="776"/>
      <c r="IN85" s="777"/>
      <c r="IO85" s="781"/>
      <c r="IP85" s="778"/>
      <c r="IQ85" s="779"/>
      <c r="IR85" s="779"/>
      <c r="IS85" s="783"/>
      <c r="IT85" s="781"/>
      <c r="IU85" s="777"/>
      <c r="IV85" s="780"/>
      <c r="IW85" s="779"/>
      <c r="IX85" s="779"/>
      <c r="IY85" s="776"/>
      <c r="IZ85" s="777"/>
      <c r="JA85" s="781"/>
      <c r="JB85" s="778"/>
      <c r="JC85" s="779"/>
      <c r="JD85" s="779"/>
      <c r="JE85" s="783"/>
      <c r="JF85" s="781"/>
      <c r="JG85" s="777"/>
      <c r="JH85" s="780"/>
      <c r="JI85" s="779"/>
      <c r="JJ85" s="779"/>
      <c r="JK85" s="776"/>
      <c r="JL85" s="777"/>
      <c r="JM85" s="781"/>
      <c r="JN85" s="778"/>
      <c r="JO85" s="782"/>
      <c r="JP85" s="782"/>
      <c r="JQ85" s="783"/>
      <c r="JR85" s="781"/>
      <c r="JS85" s="777"/>
      <c r="JT85" s="780"/>
      <c r="JU85" s="779"/>
      <c r="JV85" s="779"/>
      <c r="JW85" s="776"/>
      <c r="JX85" s="777"/>
      <c r="JY85" s="777"/>
      <c r="JZ85" s="780"/>
      <c r="KA85" s="782"/>
      <c r="KB85" s="782"/>
      <c r="KC85" s="776"/>
      <c r="KD85" s="777"/>
      <c r="KE85" s="777"/>
      <c r="KF85" s="780"/>
      <c r="KG85" s="782"/>
      <c r="KH85" s="782"/>
      <c r="KI85" s="776"/>
      <c r="KJ85" s="777"/>
      <c r="KK85" s="777"/>
      <c r="KL85" s="780"/>
      <c r="KM85" s="782"/>
      <c r="KN85" s="782"/>
      <c r="KO85" s="776"/>
      <c r="KP85" s="777"/>
      <c r="KQ85" s="777"/>
      <c r="KR85" s="780"/>
      <c r="KS85" s="779"/>
      <c r="KT85" s="779"/>
      <c r="KU85" s="776"/>
      <c r="KV85" s="777"/>
      <c r="KW85" s="777"/>
      <c r="KX85" s="780"/>
      <c r="KY85" s="782"/>
      <c r="KZ85" s="782"/>
      <c r="LA85" s="776"/>
      <c r="LB85" s="777"/>
      <c r="LC85" s="777"/>
      <c r="LD85" s="780"/>
      <c r="LE85" s="779"/>
      <c r="LF85" s="779"/>
      <c r="LG85" s="776"/>
      <c r="LH85" s="777"/>
      <c r="LI85" s="777"/>
      <c r="LJ85" s="780"/>
      <c r="LK85" s="779"/>
      <c r="LL85" s="779"/>
      <c r="LM85" s="776"/>
      <c r="LN85" s="777"/>
      <c r="LO85" s="777"/>
      <c r="LP85" s="780"/>
      <c r="LQ85" s="782"/>
      <c r="LR85" s="782"/>
      <c r="LS85" s="776"/>
      <c r="LT85" s="777"/>
      <c r="LU85" s="777"/>
      <c r="LV85" s="780"/>
      <c r="LW85" s="779"/>
      <c r="LX85" s="779"/>
      <c r="LY85" s="776"/>
      <c r="LZ85" s="777"/>
      <c r="MA85" s="777"/>
      <c r="MB85" s="780"/>
      <c r="MC85" s="782"/>
      <c r="MD85" s="782"/>
      <c r="ME85" s="776"/>
      <c r="MF85" s="777"/>
      <c r="MG85" s="777"/>
      <c r="MH85" s="780"/>
      <c r="MI85" s="782"/>
      <c r="MJ85" s="782"/>
      <c r="MK85" s="776"/>
      <c r="ML85" s="777"/>
      <c r="MM85" s="777"/>
      <c r="MN85" s="780"/>
      <c r="MO85" s="782"/>
      <c r="MP85" s="782"/>
      <c r="MQ85" s="776"/>
      <c r="MR85" s="777"/>
      <c r="MS85" s="777"/>
      <c r="MT85" s="780"/>
      <c r="MU85" s="779"/>
      <c r="MV85" s="779"/>
      <c r="MW85" s="776"/>
      <c r="MX85" s="777"/>
      <c r="MY85" s="777"/>
      <c r="MZ85" s="780"/>
      <c r="NA85" s="779"/>
      <c r="NB85" s="779"/>
      <c r="NC85" s="776"/>
      <c r="ND85" s="777"/>
      <c r="NE85" s="777"/>
      <c r="NF85" s="780"/>
      <c r="NG85" s="779"/>
      <c r="NH85" s="779"/>
      <c r="NI85" s="776"/>
      <c r="NJ85" s="777"/>
      <c r="NK85" s="777"/>
      <c r="NL85" s="780"/>
      <c r="NM85" s="782"/>
      <c r="NN85" s="782"/>
      <c r="NO85" s="776"/>
      <c r="NP85" s="777"/>
      <c r="NQ85" s="777"/>
      <c r="NR85" s="780"/>
      <c r="NS85" s="776"/>
      <c r="NT85" s="777"/>
      <c r="NU85" s="777"/>
      <c r="NV85" s="780"/>
      <c r="NW85" s="776"/>
      <c r="NX85" s="777"/>
      <c r="NY85" s="777"/>
      <c r="NZ85" s="792"/>
      <c r="OA85" s="776"/>
      <c r="OB85" s="777"/>
      <c r="OC85" s="777"/>
      <c r="OD85" s="780"/>
      <c r="OE85" s="776"/>
      <c r="OF85" s="777"/>
      <c r="OG85" s="777"/>
      <c r="OH85" s="780"/>
      <c r="OI85" s="776"/>
      <c r="OJ85" s="777"/>
      <c r="OK85" s="777"/>
      <c r="OL85" s="780"/>
      <c r="OM85" s="776"/>
      <c r="ON85" s="777"/>
      <c r="OO85" s="777"/>
      <c r="OP85" s="780"/>
      <c r="OQ85" s="776"/>
      <c r="OR85" s="777"/>
      <c r="OS85" s="777"/>
      <c r="OT85" s="780"/>
      <c r="OU85" s="776"/>
      <c r="OV85" s="777"/>
      <c r="OW85" s="777"/>
      <c r="OX85" s="780"/>
      <c r="OY85" s="776"/>
      <c r="OZ85" s="777"/>
      <c r="PA85" s="777"/>
      <c r="PB85" s="780"/>
      <c r="PC85" s="776"/>
      <c r="PD85" s="777"/>
      <c r="PE85" s="777"/>
      <c r="PF85" s="780"/>
    </row>
    <row r="86" spans="1:422" ht="15" hidden="1" customHeight="1" x14ac:dyDescent="0.25">
      <c r="A86" s="769" t="s">
        <v>17</v>
      </c>
      <c r="B86" s="769" t="s">
        <v>18</v>
      </c>
      <c r="C86" s="769" t="s">
        <v>30</v>
      </c>
      <c r="D86" s="770" t="s">
        <v>473</v>
      </c>
      <c r="E86" s="769"/>
      <c r="F86" s="769" t="s">
        <v>147</v>
      </c>
      <c r="G86" s="769" t="s">
        <v>121</v>
      </c>
      <c r="H86" s="769" t="s">
        <v>125</v>
      </c>
      <c r="I86" s="769"/>
      <c r="J86" s="769"/>
      <c r="K86" s="771" t="s">
        <v>321</v>
      </c>
      <c r="L86" s="769" t="s">
        <v>79</v>
      </c>
      <c r="M86" s="771"/>
      <c r="N86" s="771">
        <v>258</v>
      </c>
      <c r="O86" s="769" t="s">
        <v>474</v>
      </c>
      <c r="P86" s="769" t="s">
        <v>476</v>
      </c>
      <c r="Q86" s="769" t="s">
        <v>307</v>
      </c>
      <c r="R86" s="769" t="s">
        <v>449</v>
      </c>
      <c r="S86" s="769"/>
      <c r="T86" s="816" t="s">
        <v>475</v>
      </c>
      <c r="U86" s="816" t="s">
        <v>479</v>
      </c>
      <c r="V86" s="816"/>
      <c r="W86" s="816"/>
      <c r="X86" s="769"/>
      <c r="Y86" s="769">
        <f>IF(AND(AJ86="",AK86="",AL86="",AN86="",AO86="",OR(AP86="",AP86=Dropdown!$AM$12,AP86=Dropdown!$AM$11)),1,0)</f>
        <v>0</v>
      </c>
      <c r="Z86" s="769">
        <f t="shared" si="7"/>
        <v>0</v>
      </c>
      <c r="AA86" s="769">
        <f t="shared" si="8"/>
        <v>0</v>
      </c>
      <c r="AB86" s="769">
        <f t="shared" si="9"/>
        <v>0</v>
      </c>
      <c r="AC86" s="769"/>
      <c r="AD86" s="772" t="str">
        <f>IF(OR(T86&lt;&gt;"",U86&lt;&gt;""),Dropdown!$A$4,IF(OR(V86&lt;&gt;"",W86&lt;&gt;""),Dropdown!$A$5,Dropdown!$A$3))</f>
        <v>Commercial/Institutional</v>
      </c>
      <c r="AE86" s="773" t="s">
        <v>343</v>
      </c>
      <c r="AF86" s="773" t="str">
        <f>VLOOKUP(AG86,Dropdown!$N$3:$R$55,2,FALSE)</f>
        <v>SSA</v>
      </c>
      <c r="AG86" s="773" t="s">
        <v>17</v>
      </c>
      <c r="AH86" s="773" t="str">
        <f>IF(AG86&lt;&gt;"",VLOOKUP(AG86,Dropdown!$N$3:$R$62,3,FALSE),IF(AF86&lt;&gt;"",VLOOKUP(AF86,Dropdown!$N$3:$R$62,3,FALSE),IF(AE86&lt;&gt;"",VLOOKUP(AE86,Dropdown!$N$3:$R$62,3,FALSE),"")))</f>
        <v>LMI</v>
      </c>
      <c r="AI86" s="773" t="str">
        <f>IF(AG86&lt;&gt;"",VLOOKUP(AG86,Dropdown!$N$3:$R$62,5,FALSE),IF(AF86&lt;&gt;"",VLOOKUP(AF86,Dropdown!$N$3:$R$62,5,FALSE),IF(AE86&lt;&gt;"",VLOOKUP(AE86,Dropdown!$N$3:$R$62,5,FALSE),"")))</f>
        <v>Moderate</v>
      </c>
      <c r="AJ86" s="773" t="s">
        <v>778</v>
      </c>
      <c r="AK86" s="773"/>
      <c r="AL86" s="821" t="s">
        <v>79</v>
      </c>
      <c r="AM86" s="772" t="s">
        <v>769</v>
      </c>
      <c r="AN86" s="773" t="s">
        <v>636</v>
      </c>
      <c r="AO86" s="773"/>
      <c r="AP86" s="773" t="s">
        <v>552</v>
      </c>
      <c r="AQ86" s="806"/>
      <c r="AR86" s="769" t="s">
        <v>477</v>
      </c>
      <c r="AS86" s="774"/>
      <c r="AT86" s="769"/>
      <c r="AU86" s="769"/>
      <c r="AV86" s="775">
        <v>1</v>
      </c>
      <c r="AW86" s="776"/>
      <c r="AX86" s="777"/>
      <c r="AY86" s="777"/>
      <c r="AZ86" s="778"/>
      <c r="BA86" s="779"/>
      <c r="BB86" s="779"/>
      <c r="BC86" s="776"/>
      <c r="BD86" s="777"/>
      <c r="BE86" s="777"/>
      <c r="BF86" s="805"/>
      <c r="BG86" s="804"/>
      <c r="BH86" s="804"/>
      <c r="BI86" s="776"/>
      <c r="BJ86" s="777"/>
      <c r="BK86" s="777"/>
      <c r="BL86" s="780"/>
      <c r="BM86" s="779"/>
      <c r="BN86" s="779"/>
      <c r="BO86" s="776"/>
      <c r="BP86" s="777"/>
      <c r="BQ86" s="777"/>
      <c r="BR86" s="805"/>
      <c r="BS86" s="804"/>
      <c r="BT86" s="804"/>
      <c r="BU86" s="776"/>
      <c r="BV86" s="777"/>
      <c r="BW86" s="777"/>
      <c r="BX86" s="805"/>
      <c r="BY86" s="804"/>
      <c r="BZ86" s="804"/>
      <c r="CA86" s="776"/>
      <c r="CB86" s="777"/>
      <c r="CC86" s="777"/>
      <c r="CD86" s="805"/>
      <c r="CE86" s="804"/>
      <c r="CF86" s="804"/>
      <c r="CG86" s="776"/>
      <c r="CH86" s="777"/>
      <c r="CI86" s="777"/>
      <c r="CJ86" s="805"/>
      <c r="CK86" s="804"/>
      <c r="CL86" s="804"/>
      <c r="CM86" s="776"/>
      <c r="CN86" s="777"/>
      <c r="CO86" s="777">
        <v>92</v>
      </c>
      <c r="CP86" s="805"/>
      <c r="CQ86" s="804"/>
      <c r="CR86" s="804"/>
      <c r="CS86" s="776"/>
      <c r="CT86" s="777"/>
      <c r="CU86" s="777"/>
      <c r="CV86" s="805"/>
      <c r="CW86" s="804"/>
      <c r="CX86" s="804"/>
      <c r="CY86" s="776"/>
      <c r="CZ86" s="777"/>
      <c r="DA86" s="781"/>
      <c r="DB86" s="803"/>
      <c r="DC86" s="809"/>
      <c r="DD86" s="809"/>
      <c r="DE86" s="783"/>
      <c r="DF86" s="781"/>
      <c r="DG86" s="777"/>
      <c r="DH86" s="805"/>
      <c r="DI86" s="804"/>
      <c r="DJ86" s="804"/>
      <c r="DK86" s="776"/>
      <c r="DL86" s="777"/>
      <c r="DM86" s="781"/>
      <c r="DN86" s="803"/>
      <c r="DO86" s="809"/>
      <c r="DP86" s="809"/>
      <c r="DQ86" s="784"/>
      <c r="DR86" s="785"/>
      <c r="DS86" s="786"/>
      <c r="DT86" s="778"/>
      <c r="DU86" s="779"/>
      <c r="DV86" s="779"/>
      <c r="DW86" s="789"/>
      <c r="DX86" s="786"/>
      <c r="DY86" s="785"/>
      <c r="DZ86" s="778"/>
      <c r="EA86" s="779"/>
      <c r="EB86" s="779"/>
      <c r="EC86" s="784"/>
      <c r="ED86" s="785"/>
      <c r="EE86" s="786"/>
      <c r="EF86" s="778"/>
      <c r="EG86" s="779"/>
      <c r="EH86" s="779"/>
      <c r="EI86" s="789"/>
      <c r="EJ86" s="786"/>
      <c r="EK86" s="785"/>
      <c r="EL86" s="778"/>
      <c r="EM86" s="779"/>
      <c r="EN86" s="779"/>
      <c r="EO86" s="784"/>
      <c r="EP86" s="785"/>
      <c r="EQ86" s="786"/>
      <c r="ER86" s="778"/>
      <c r="ES86" s="779"/>
      <c r="ET86" s="779"/>
      <c r="EU86" s="789"/>
      <c r="EV86" s="786"/>
      <c r="EW86" s="785"/>
      <c r="EX86" s="778"/>
      <c r="EY86" s="779"/>
      <c r="EZ86" s="779"/>
      <c r="FA86" s="784"/>
      <c r="FB86" s="785"/>
      <c r="FC86" s="786"/>
      <c r="FD86" s="778"/>
      <c r="FE86" s="779"/>
      <c r="FF86" s="779"/>
      <c r="FG86" s="789"/>
      <c r="FH86" s="786"/>
      <c r="FI86" s="785"/>
      <c r="FJ86" s="778"/>
      <c r="FK86" s="779"/>
      <c r="FL86" s="779"/>
      <c r="FM86" s="784"/>
      <c r="FN86" s="785"/>
      <c r="FO86" s="786"/>
      <c r="FP86" s="778"/>
      <c r="FQ86" s="779"/>
      <c r="FR86" s="779"/>
      <c r="FS86" s="776"/>
      <c r="FT86" s="777"/>
      <c r="FU86" s="781"/>
      <c r="FV86" s="778"/>
      <c r="FW86" s="779"/>
      <c r="FX86" s="779"/>
      <c r="FY86" s="783"/>
      <c r="FZ86" s="781"/>
      <c r="GA86" s="777"/>
      <c r="GB86" s="780"/>
      <c r="GC86" s="779"/>
      <c r="GD86" s="779"/>
      <c r="GE86" s="776"/>
      <c r="GF86" s="777"/>
      <c r="GG86" s="781"/>
      <c r="GH86" s="778"/>
      <c r="GI86" s="782"/>
      <c r="GJ86" s="782"/>
      <c r="GK86" s="783"/>
      <c r="GL86" s="781"/>
      <c r="GM86" s="777"/>
      <c r="GN86" s="780"/>
      <c r="GO86" s="779"/>
      <c r="GP86" s="779"/>
      <c r="GQ86" s="776"/>
      <c r="GR86" s="777"/>
      <c r="GS86" s="781"/>
      <c r="GT86" s="778"/>
      <c r="GU86" s="782"/>
      <c r="GV86" s="782"/>
      <c r="GW86" s="783"/>
      <c r="GX86" s="781"/>
      <c r="GY86" s="777"/>
      <c r="GZ86" s="780"/>
      <c r="HA86" s="779"/>
      <c r="HB86" s="779"/>
      <c r="HC86" s="776"/>
      <c r="HD86" s="777"/>
      <c r="HE86" s="781"/>
      <c r="HF86" s="778"/>
      <c r="HG86" s="782"/>
      <c r="HH86" s="782"/>
      <c r="HI86" s="783"/>
      <c r="HJ86" s="781"/>
      <c r="HK86" s="777"/>
      <c r="HL86" s="780"/>
      <c r="HM86" s="779"/>
      <c r="HN86" s="779"/>
      <c r="HO86" s="776"/>
      <c r="HP86" s="777"/>
      <c r="HQ86" s="781"/>
      <c r="HR86" s="778"/>
      <c r="HS86" s="782"/>
      <c r="HT86" s="782"/>
      <c r="HU86" s="783"/>
      <c r="HV86" s="781"/>
      <c r="HW86" s="777"/>
      <c r="HX86" s="780"/>
      <c r="HY86" s="779"/>
      <c r="HZ86" s="779"/>
      <c r="IA86" s="776"/>
      <c r="IB86" s="777"/>
      <c r="IC86" s="781"/>
      <c r="ID86" s="778"/>
      <c r="IE86" s="779"/>
      <c r="IF86" s="779"/>
      <c r="IG86" s="783"/>
      <c r="IH86" s="781"/>
      <c r="II86" s="777"/>
      <c r="IJ86" s="780"/>
      <c r="IK86" s="779"/>
      <c r="IL86" s="779"/>
      <c r="IM86" s="776"/>
      <c r="IN86" s="777"/>
      <c r="IO86" s="781"/>
      <c r="IP86" s="778"/>
      <c r="IQ86" s="779"/>
      <c r="IR86" s="779"/>
      <c r="IS86" s="783"/>
      <c r="IT86" s="781"/>
      <c r="IU86" s="777"/>
      <c r="IV86" s="780"/>
      <c r="IW86" s="779"/>
      <c r="IX86" s="779"/>
      <c r="IY86" s="776"/>
      <c r="IZ86" s="777"/>
      <c r="JA86" s="781"/>
      <c r="JB86" s="778"/>
      <c r="JC86" s="779"/>
      <c r="JD86" s="779"/>
      <c r="JE86" s="783"/>
      <c r="JF86" s="781"/>
      <c r="JG86" s="777"/>
      <c r="JH86" s="780"/>
      <c r="JI86" s="779"/>
      <c r="JJ86" s="779"/>
      <c r="JK86" s="776"/>
      <c r="JL86" s="777"/>
      <c r="JM86" s="781"/>
      <c r="JN86" s="778"/>
      <c r="JO86" s="782"/>
      <c r="JP86" s="782"/>
      <c r="JQ86" s="783"/>
      <c r="JR86" s="781"/>
      <c r="JS86" s="777"/>
      <c r="JT86" s="780"/>
      <c r="JU86" s="779"/>
      <c r="JV86" s="779"/>
      <c r="JW86" s="776"/>
      <c r="JX86" s="777"/>
      <c r="JY86" s="777"/>
      <c r="JZ86" s="780"/>
      <c r="KA86" s="782"/>
      <c r="KB86" s="782"/>
      <c r="KC86" s="776"/>
      <c r="KD86" s="777"/>
      <c r="KE86" s="777"/>
      <c r="KF86" s="780"/>
      <c r="KG86" s="782"/>
      <c r="KH86" s="782"/>
      <c r="KI86" s="776"/>
      <c r="KJ86" s="777"/>
      <c r="KK86" s="777"/>
      <c r="KL86" s="780"/>
      <c r="KM86" s="782"/>
      <c r="KN86" s="782"/>
      <c r="KO86" s="776"/>
      <c r="KP86" s="777"/>
      <c r="KQ86" s="777"/>
      <c r="KR86" s="780"/>
      <c r="KS86" s="779"/>
      <c r="KT86" s="779"/>
      <c r="KU86" s="776"/>
      <c r="KV86" s="777"/>
      <c r="KW86" s="777"/>
      <c r="KX86" s="780"/>
      <c r="KY86" s="782"/>
      <c r="KZ86" s="782"/>
      <c r="LA86" s="776"/>
      <c r="LB86" s="777"/>
      <c r="LC86" s="777"/>
      <c r="LD86" s="780"/>
      <c r="LE86" s="779"/>
      <c r="LF86" s="779"/>
      <c r="LG86" s="776"/>
      <c r="LH86" s="777"/>
      <c r="LI86" s="777"/>
      <c r="LJ86" s="780"/>
      <c r="LK86" s="779"/>
      <c r="LL86" s="779"/>
      <c r="LM86" s="776"/>
      <c r="LN86" s="777"/>
      <c r="LO86" s="777"/>
      <c r="LP86" s="780"/>
      <c r="LQ86" s="782"/>
      <c r="LR86" s="782"/>
      <c r="LS86" s="776"/>
      <c r="LT86" s="777"/>
      <c r="LU86" s="777"/>
      <c r="LV86" s="780"/>
      <c r="LW86" s="779"/>
      <c r="LX86" s="779"/>
      <c r="LY86" s="776"/>
      <c r="LZ86" s="777"/>
      <c r="MA86" s="777"/>
      <c r="MB86" s="780"/>
      <c r="MC86" s="782"/>
      <c r="MD86" s="782"/>
      <c r="ME86" s="776"/>
      <c r="MF86" s="777"/>
      <c r="MG86" s="777"/>
      <c r="MH86" s="780"/>
      <c r="MI86" s="782"/>
      <c r="MJ86" s="782"/>
      <c r="MK86" s="776"/>
      <c r="ML86" s="777"/>
      <c r="MM86" s="777"/>
      <c r="MN86" s="780"/>
      <c r="MO86" s="782"/>
      <c r="MP86" s="782"/>
      <c r="MQ86" s="776"/>
      <c r="MR86" s="777"/>
      <c r="MS86" s="777"/>
      <c r="MT86" s="780"/>
      <c r="MU86" s="779"/>
      <c r="MV86" s="779"/>
      <c r="MW86" s="776"/>
      <c r="MX86" s="777"/>
      <c r="MY86" s="777"/>
      <c r="MZ86" s="780"/>
      <c r="NA86" s="779"/>
      <c r="NB86" s="779"/>
      <c r="NC86" s="776"/>
      <c r="ND86" s="777"/>
      <c r="NE86" s="777"/>
      <c r="NF86" s="780"/>
      <c r="NG86" s="779"/>
      <c r="NH86" s="779"/>
      <c r="NI86" s="776"/>
      <c r="NJ86" s="777"/>
      <c r="NK86" s="777"/>
      <c r="NL86" s="780"/>
      <c r="NM86" s="782"/>
      <c r="NN86" s="782"/>
      <c r="NO86" s="776"/>
      <c r="NP86" s="777"/>
      <c r="NQ86" s="777"/>
      <c r="NR86" s="780"/>
      <c r="NS86" s="776"/>
      <c r="NT86" s="777"/>
      <c r="NU86" s="777"/>
      <c r="NV86" s="780"/>
      <c r="NW86" s="776"/>
      <c r="NX86" s="777"/>
      <c r="NY86" s="777"/>
      <c r="NZ86" s="792"/>
      <c r="OA86" s="776"/>
      <c r="OB86" s="777"/>
      <c r="OC86" s="777"/>
      <c r="OD86" s="780"/>
      <c r="OE86" s="776"/>
      <c r="OF86" s="777"/>
      <c r="OG86" s="777"/>
      <c r="OH86" s="780"/>
      <c r="OI86" s="776"/>
      <c r="OJ86" s="777"/>
      <c r="OK86" s="777"/>
      <c r="OL86" s="780"/>
      <c r="OM86" s="776"/>
      <c r="ON86" s="777"/>
      <c r="OO86" s="777"/>
      <c r="OP86" s="780"/>
      <c r="OQ86" s="776"/>
      <c r="OR86" s="777"/>
      <c r="OS86" s="777"/>
      <c r="OT86" s="780"/>
      <c r="OU86" s="776"/>
      <c r="OV86" s="777"/>
      <c r="OW86" s="777"/>
      <c r="OX86" s="780"/>
      <c r="OY86" s="776"/>
      <c r="OZ86" s="777"/>
      <c r="PA86" s="777"/>
      <c r="PB86" s="780"/>
      <c r="PC86" s="776"/>
      <c r="PD86" s="777"/>
      <c r="PE86" s="777"/>
      <c r="PF86" s="780"/>
    </row>
    <row r="87" spans="1:422" ht="15" hidden="1" customHeight="1" x14ac:dyDescent="0.25">
      <c r="A87" s="769" t="s">
        <v>17</v>
      </c>
      <c r="B87" s="769" t="s">
        <v>18</v>
      </c>
      <c r="C87" s="769" t="s">
        <v>30</v>
      </c>
      <c r="D87" s="770" t="s">
        <v>473</v>
      </c>
      <c r="E87" s="769"/>
      <c r="F87" s="769" t="s">
        <v>147</v>
      </c>
      <c r="G87" s="769" t="s">
        <v>121</v>
      </c>
      <c r="H87" s="769" t="s">
        <v>125</v>
      </c>
      <c r="I87" s="769"/>
      <c r="J87" s="769"/>
      <c r="K87" s="771" t="s">
        <v>321</v>
      </c>
      <c r="L87" s="769" t="s">
        <v>79</v>
      </c>
      <c r="M87" s="885"/>
      <c r="N87" s="885" t="s">
        <v>482</v>
      </c>
      <c r="O87" s="769" t="s">
        <v>474</v>
      </c>
      <c r="P87" s="769" t="s">
        <v>476</v>
      </c>
      <c r="Q87" s="769" t="s">
        <v>308</v>
      </c>
      <c r="R87" s="769" t="s">
        <v>449</v>
      </c>
      <c r="S87" s="769"/>
      <c r="T87" s="816" t="s">
        <v>481</v>
      </c>
      <c r="U87" s="816" t="s">
        <v>480</v>
      </c>
      <c r="V87" s="816"/>
      <c r="W87" s="816"/>
      <c r="X87" s="769"/>
      <c r="Y87" s="769">
        <f>IF(AND(AJ87="",AK87="",AL87="",AN87="",AO87="",OR(AP87="",AP87=Dropdown!$AM$12,AP87=Dropdown!$AM$11)),1,0)</f>
        <v>0</v>
      </c>
      <c r="Z87" s="769">
        <f t="shared" si="7"/>
        <v>1</v>
      </c>
      <c r="AA87" s="769">
        <f t="shared" si="8"/>
        <v>0</v>
      </c>
      <c r="AB87" s="769">
        <f t="shared" si="9"/>
        <v>1</v>
      </c>
      <c r="AC87" s="769"/>
      <c r="AD87" s="772" t="str">
        <f>IF(OR(T87&lt;&gt;"",U87&lt;&gt;""),Dropdown!$A$4,IF(OR(V87&lt;&gt;"",W87&lt;&gt;""),Dropdown!$A$5,Dropdown!$A$3))</f>
        <v>Commercial/Institutional</v>
      </c>
      <c r="AE87" s="773" t="s">
        <v>343</v>
      </c>
      <c r="AF87" s="773" t="str">
        <f>VLOOKUP(AG87,Dropdown!$N$3:$R$55,2,FALSE)</f>
        <v>SSA</v>
      </c>
      <c r="AG87" s="773" t="s">
        <v>17</v>
      </c>
      <c r="AH87" s="773" t="str">
        <f>IF(AG87&lt;&gt;"",VLOOKUP(AG87,Dropdown!$N$3:$R$62,3,FALSE),IF(AF87&lt;&gt;"",VLOOKUP(AF87,Dropdown!$N$3:$R$62,3,FALSE),IF(AE87&lt;&gt;"",VLOOKUP(AE87,Dropdown!$N$3:$R$62,3,FALSE),"")))</f>
        <v>LMI</v>
      </c>
      <c r="AI87" s="773" t="str">
        <f>IF(AG87&lt;&gt;"",VLOOKUP(AG87,Dropdown!$N$3:$R$62,5,FALSE),IF(AF87&lt;&gt;"",VLOOKUP(AF87,Dropdown!$N$3:$R$62,5,FALSE),IF(AE87&lt;&gt;"",VLOOKUP(AE87,Dropdown!$N$3:$R$62,5,FALSE),"")))</f>
        <v>Moderate</v>
      </c>
      <c r="AJ87" s="773" t="s">
        <v>778</v>
      </c>
      <c r="AK87" s="773"/>
      <c r="AL87" s="821" t="s">
        <v>79</v>
      </c>
      <c r="AM87" s="772" t="s">
        <v>769</v>
      </c>
      <c r="AN87" s="773" t="s">
        <v>636</v>
      </c>
      <c r="AO87" s="773" t="s">
        <v>625</v>
      </c>
      <c r="AP87" s="773" t="s">
        <v>423</v>
      </c>
      <c r="AQ87" s="806" t="s">
        <v>478</v>
      </c>
      <c r="AR87" s="769" t="s">
        <v>477</v>
      </c>
      <c r="AS87" s="774"/>
      <c r="AT87" s="769"/>
      <c r="AU87" s="769"/>
      <c r="AV87" s="775">
        <v>4</v>
      </c>
      <c r="AW87" s="776"/>
      <c r="AX87" s="777"/>
      <c r="AY87" s="777"/>
      <c r="AZ87" s="778"/>
      <c r="BA87" s="779"/>
      <c r="BB87" s="779"/>
      <c r="BC87" s="776"/>
      <c r="BD87" s="777"/>
      <c r="BE87" s="777">
        <v>142.5</v>
      </c>
      <c r="BF87" s="805"/>
      <c r="BG87" s="804"/>
      <c r="BH87" s="804"/>
      <c r="BI87" s="776"/>
      <c r="BJ87" s="777"/>
      <c r="BK87" s="777"/>
      <c r="BL87" s="780"/>
      <c r="BM87" s="779"/>
      <c r="BN87" s="779"/>
      <c r="BO87" s="776"/>
      <c r="BP87" s="777"/>
      <c r="BQ87" s="777"/>
      <c r="BR87" s="805"/>
      <c r="BS87" s="804"/>
      <c r="BT87" s="804"/>
      <c r="BU87" s="776"/>
      <c r="BV87" s="777"/>
      <c r="BW87" s="777"/>
      <c r="BX87" s="805"/>
      <c r="BY87" s="804"/>
      <c r="BZ87" s="804"/>
      <c r="CA87" s="776"/>
      <c r="CB87" s="777"/>
      <c r="CC87" s="777"/>
      <c r="CD87" s="805"/>
      <c r="CE87" s="804"/>
      <c r="CF87" s="804"/>
      <c r="CG87" s="776"/>
      <c r="CH87" s="777"/>
      <c r="CI87" s="777"/>
      <c r="CJ87" s="805"/>
      <c r="CK87" s="804"/>
      <c r="CL87" s="804"/>
      <c r="CM87" s="776"/>
      <c r="CN87" s="777"/>
      <c r="CO87" s="777"/>
      <c r="CP87" s="805"/>
      <c r="CQ87" s="804"/>
      <c r="CR87" s="804"/>
      <c r="CS87" s="776"/>
      <c r="CT87" s="777"/>
      <c r="CU87" s="777"/>
      <c r="CV87" s="805"/>
      <c r="CW87" s="804"/>
      <c r="CX87" s="804"/>
      <c r="CY87" s="776"/>
      <c r="CZ87" s="777"/>
      <c r="DA87" s="781"/>
      <c r="DB87" s="803"/>
      <c r="DC87" s="809"/>
      <c r="DD87" s="809"/>
      <c r="DE87" s="783"/>
      <c r="DF87" s="781"/>
      <c r="DG87" s="777"/>
      <c r="DH87" s="805"/>
      <c r="DI87" s="804"/>
      <c r="DJ87" s="804"/>
      <c r="DK87" s="776"/>
      <c r="DL87" s="777"/>
      <c r="DM87" s="781"/>
      <c r="DN87" s="803"/>
      <c r="DO87" s="809"/>
      <c r="DP87" s="809"/>
      <c r="DQ87" s="784"/>
      <c r="DR87" s="785"/>
      <c r="DS87" s="786"/>
      <c r="DT87" s="778"/>
      <c r="DU87" s="779"/>
      <c r="DV87" s="779"/>
      <c r="DW87" s="789"/>
      <c r="DX87" s="786"/>
      <c r="DY87" s="785"/>
      <c r="DZ87" s="778"/>
      <c r="EA87" s="779"/>
      <c r="EB87" s="779"/>
      <c r="EC87" s="784"/>
      <c r="ED87" s="785"/>
      <c r="EE87" s="786"/>
      <c r="EF87" s="778"/>
      <c r="EG87" s="779"/>
      <c r="EH87" s="779"/>
      <c r="EI87" s="789"/>
      <c r="EJ87" s="786"/>
      <c r="EK87" s="785"/>
      <c r="EL87" s="778"/>
      <c r="EM87" s="779"/>
      <c r="EN87" s="779"/>
      <c r="EO87" s="784"/>
      <c r="EP87" s="785"/>
      <c r="EQ87" s="786"/>
      <c r="ER87" s="778"/>
      <c r="ES87" s="779"/>
      <c r="ET87" s="779"/>
      <c r="EU87" s="789"/>
      <c r="EV87" s="786"/>
      <c r="EW87" s="785"/>
      <c r="EX87" s="778"/>
      <c r="EY87" s="779"/>
      <c r="EZ87" s="779"/>
      <c r="FA87" s="784"/>
      <c r="FB87" s="785"/>
      <c r="FC87" s="786"/>
      <c r="FD87" s="778"/>
      <c r="FE87" s="779"/>
      <c r="FF87" s="779"/>
      <c r="FG87" s="789"/>
      <c r="FH87" s="786"/>
      <c r="FI87" s="785"/>
      <c r="FJ87" s="778"/>
      <c r="FK87" s="779"/>
      <c r="FL87" s="779"/>
      <c r="FM87" s="784"/>
      <c r="FN87" s="785"/>
      <c r="FO87" s="786"/>
      <c r="FP87" s="778"/>
      <c r="FQ87" s="779"/>
      <c r="FR87" s="779"/>
      <c r="FS87" s="776"/>
      <c r="FT87" s="777"/>
      <c r="FU87" s="781"/>
      <c r="FV87" s="778"/>
      <c r="FW87" s="779"/>
      <c r="FX87" s="779"/>
      <c r="FY87" s="783"/>
      <c r="FZ87" s="781"/>
      <c r="GA87" s="777"/>
      <c r="GB87" s="780"/>
      <c r="GC87" s="779"/>
      <c r="GD87" s="779"/>
      <c r="GE87" s="776"/>
      <c r="GF87" s="777"/>
      <c r="GG87" s="781"/>
      <c r="GH87" s="778"/>
      <c r="GI87" s="782"/>
      <c r="GJ87" s="782"/>
      <c r="GK87" s="783"/>
      <c r="GL87" s="781"/>
      <c r="GM87" s="777"/>
      <c r="GN87" s="780"/>
      <c r="GO87" s="779"/>
      <c r="GP87" s="779"/>
      <c r="GQ87" s="776"/>
      <c r="GR87" s="777"/>
      <c r="GS87" s="781"/>
      <c r="GT87" s="778"/>
      <c r="GU87" s="782"/>
      <c r="GV87" s="782"/>
      <c r="GW87" s="783"/>
      <c r="GX87" s="781"/>
      <c r="GY87" s="777"/>
      <c r="GZ87" s="780"/>
      <c r="HA87" s="779"/>
      <c r="HB87" s="779"/>
      <c r="HC87" s="776"/>
      <c r="HD87" s="777"/>
      <c r="HE87" s="781"/>
      <c r="HF87" s="778"/>
      <c r="HG87" s="782"/>
      <c r="HH87" s="782"/>
      <c r="HI87" s="783"/>
      <c r="HJ87" s="781"/>
      <c r="HK87" s="777"/>
      <c r="HL87" s="780"/>
      <c r="HM87" s="779"/>
      <c r="HN87" s="779"/>
      <c r="HO87" s="776"/>
      <c r="HP87" s="777"/>
      <c r="HQ87" s="781"/>
      <c r="HR87" s="778"/>
      <c r="HS87" s="782"/>
      <c r="HT87" s="782"/>
      <c r="HU87" s="783"/>
      <c r="HV87" s="781"/>
      <c r="HW87" s="777"/>
      <c r="HX87" s="780"/>
      <c r="HY87" s="779"/>
      <c r="HZ87" s="779"/>
      <c r="IA87" s="776"/>
      <c r="IB87" s="777"/>
      <c r="IC87" s="781"/>
      <c r="ID87" s="778"/>
      <c r="IE87" s="779"/>
      <c r="IF87" s="779"/>
      <c r="IG87" s="783"/>
      <c r="IH87" s="781"/>
      <c r="II87" s="777"/>
      <c r="IJ87" s="780"/>
      <c r="IK87" s="779"/>
      <c r="IL87" s="779"/>
      <c r="IM87" s="776"/>
      <c r="IN87" s="777"/>
      <c r="IO87" s="781"/>
      <c r="IP87" s="778"/>
      <c r="IQ87" s="779"/>
      <c r="IR87" s="779"/>
      <c r="IS87" s="783"/>
      <c r="IT87" s="781"/>
      <c r="IU87" s="777"/>
      <c r="IV87" s="780"/>
      <c r="IW87" s="779"/>
      <c r="IX87" s="779"/>
      <c r="IY87" s="776"/>
      <c r="IZ87" s="777"/>
      <c r="JA87" s="781"/>
      <c r="JB87" s="778"/>
      <c r="JC87" s="779"/>
      <c r="JD87" s="779"/>
      <c r="JE87" s="783"/>
      <c r="JF87" s="781"/>
      <c r="JG87" s="777"/>
      <c r="JH87" s="780"/>
      <c r="JI87" s="779"/>
      <c r="JJ87" s="779"/>
      <c r="JK87" s="776"/>
      <c r="JL87" s="777"/>
      <c r="JM87" s="781"/>
      <c r="JN87" s="778"/>
      <c r="JO87" s="782"/>
      <c r="JP87" s="782"/>
      <c r="JQ87" s="783"/>
      <c r="JR87" s="781"/>
      <c r="JS87" s="777"/>
      <c r="JT87" s="780"/>
      <c r="JU87" s="779"/>
      <c r="JV87" s="779"/>
      <c r="JW87" s="776"/>
      <c r="JX87" s="777"/>
      <c r="JY87" s="777"/>
      <c r="JZ87" s="780"/>
      <c r="KA87" s="782"/>
      <c r="KB87" s="782"/>
      <c r="KC87" s="776"/>
      <c r="KD87" s="777"/>
      <c r="KE87" s="777"/>
      <c r="KF87" s="780"/>
      <c r="KG87" s="782"/>
      <c r="KH87" s="782"/>
      <c r="KI87" s="776"/>
      <c r="KJ87" s="777"/>
      <c r="KK87" s="777"/>
      <c r="KL87" s="780"/>
      <c r="KM87" s="782"/>
      <c r="KN87" s="782"/>
      <c r="KO87" s="776"/>
      <c r="KP87" s="777"/>
      <c r="KQ87" s="777"/>
      <c r="KR87" s="780"/>
      <c r="KS87" s="779"/>
      <c r="KT87" s="779"/>
      <c r="KU87" s="776"/>
      <c r="KV87" s="777"/>
      <c r="KW87" s="777"/>
      <c r="KX87" s="780"/>
      <c r="KY87" s="782"/>
      <c r="KZ87" s="782"/>
      <c r="LA87" s="776"/>
      <c r="LB87" s="777"/>
      <c r="LC87" s="777"/>
      <c r="LD87" s="780"/>
      <c r="LE87" s="779"/>
      <c r="LF87" s="779"/>
      <c r="LG87" s="776"/>
      <c r="LH87" s="777"/>
      <c r="LI87" s="777"/>
      <c r="LJ87" s="780"/>
      <c r="LK87" s="779"/>
      <c r="LL87" s="779"/>
      <c r="LM87" s="776"/>
      <c r="LN87" s="777"/>
      <c r="LO87" s="777"/>
      <c r="LP87" s="780"/>
      <c r="LQ87" s="782"/>
      <c r="LR87" s="782"/>
      <c r="LS87" s="776"/>
      <c r="LT87" s="777"/>
      <c r="LU87" s="777"/>
      <c r="LV87" s="780"/>
      <c r="LW87" s="779"/>
      <c r="LX87" s="779"/>
      <c r="LY87" s="776"/>
      <c r="LZ87" s="777"/>
      <c r="MA87" s="777"/>
      <c r="MB87" s="780"/>
      <c r="MC87" s="782"/>
      <c r="MD87" s="782"/>
      <c r="ME87" s="776"/>
      <c r="MF87" s="777"/>
      <c r="MG87" s="777"/>
      <c r="MH87" s="780"/>
      <c r="MI87" s="782"/>
      <c r="MJ87" s="782"/>
      <c r="MK87" s="776"/>
      <c r="ML87" s="777"/>
      <c r="MM87" s="777"/>
      <c r="MN87" s="780"/>
      <c r="MO87" s="782"/>
      <c r="MP87" s="782"/>
      <c r="MQ87" s="776">
        <f>MW87*NE87</f>
        <v>2.6352000000000002</v>
      </c>
      <c r="MR87" s="777">
        <f>MX87*NE87</f>
        <v>3.4037999999999999</v>
      </c>
      <c r="MS87" s="777">
        <v>3.04</v>
      </c>
      <c r="MT87" s="780"/>
      <c r="MU87" s="779"/>
      <c r="MV87" s="779"/>
      <c r="MW87" s="776">
        <v>2.16</v>
      </c>
      <c r="MX87" s="777">
        <v>2.79</v>
      </c>
      <c r="MY87" s="777">
        <v>2.48</v>
      </c>
      <c r="MZ87" s="780">
        <v>0.3</v>
      </c>
      <c r="NA87" s="779"/>
      <c r="NB87" s="779"/>
      <c r="NC87" s="776"/>
      <c r="ND87" s="777"/>
      <c r="NE87" s="777">
        <v>1.22</v>
      </c>
      <c r="NF87" s="780"/>
      <c r="NG87" s="779"/>
      <c r="NH87" s="779"/>
      <c r="NI87" s="776">
        <v>0</v>
      </c>
      <c r="NJ87" s="777">
        <v>0.42</v>
      </c>
      <c r="NK87" s="777">
        <v>0.2</v>
      </c>
      <c r="NL87" s="780">
        <v>0.17</v>
      </c>
      <c r="NM87" s="782"/>
      <c r="NN87" s="782"/>
      <c r="NO87" s="776"/>
      <c r="NP87" s="777"/>
      <c r="NQ87" s="777"/>
      <c r="NR87" s="780"/>
      <c r="NS87" s="776"/>
      <c r="NT87" s="777"/>
      <c r="NU87" s="777"/>
      <c r="NV87" s="780"/>
      <c r="NW87" s="776"/>
      <c r="NX87" s="777"/>
      <c r="NY87" s="777"/>
      <c r="NZ87" s="792"/>
      <c r="OA87" s="776"/>
      <c r="OB87" s="777"/>
      <c r="OC87" s="777"/>
      <c r="OD87" s="780"/>
      <c r="OE87" s="776"/>
      <c r="OF87" s="777"/>
      <c r="OG87" s="777"/>
      <c r="OH87" s="780"/>
      <c r="OI87" s="776"/>
      <c r="OJ87" s="777"/>
      <c r="OK87" s="777"/>
      <c r="OL87" s="780"/>
      <c r="OM87" s="776"/>
      <c r="ON87" s="777"/>
      <c r="OO87" s="777"/>
      <c r="OP87" s="780"/>
      <c r="OQ87" s="776"/>
      <c r="OR87" s="777"/>
      <c r="OS87" s="777"/>
      <c r="OT87" s="780"/>
      <c r="OU87" s="776"/>
      <c r="OV87" s="777"/>
      <c r="OW87" s="1037">
        <v>6600000</v>
      </c>
      <c r="OX87" s="780"/>
      <c r="OY87" s="776"/>
      <c r="OZ87" s="777"/>
      <c r="PA87" s="1037"/>
      <c r="PB87" s="780"/>
      <c r="PC87" s="776"/>
      <c r="PD87" s="777"/>
      <c r="PE87" s="1037">
        <v>3600000</v>
      </c>
      <c r="PF87" s="780"/>
    </row>
    <row r="88" spans="1:422" ht="15" hidden="1" customHeight="1" x14ac:dyDescent="0.25">
      <c r="A88" s="769" t="s">
        <v>384</v>
      </c>
      <c r="B88" s="769" t="s">
        <v>50</v>
      </c>
      <c r="C88" s="769"/>
      <c r="D88" s="770"/>
      <c r="E88" s="769"/>
      <c r="F88" s="769"/>
      <c r="G88" s="769"/>
      <c r="H88" s="769"/>
      <c r="I88" s="769"/>
      <c r="J88" s="769"/>
      <c r="K88" s="771"/>
      <c r="L88" s="769"/>
      <c r="M88" s="769"/>
      <c r="N88" s="769"/>
      <c r="O88" s="769"/>
      <c r="P88" s="769"/>
      <c r="Q88" s="769"/>
      <c r="R88" s="769"/>
      <c r="S88" s="769"/>
      <c r="T88" s="816" t="s">
        <v>285</v>
      </c>
      <c r="U88" s="816" t="s">
        <v>391</v>
      </c>
      <c r="V88" s="816"/>
      <c r="W88" s="816"/>
      <c r="X88" s="769"/>
      <c r="Y88" s="769">
        <f>IF(AND(AJ88="",AK88="",AL88="",AN88="",AO88="",OR(AP88="",AP88=Dropdown!$AM$12,AP88=Dropdown!$AM$11)),1,0)</f>
        <v>1</v>
      </c>
      <c r="Z88" s="769">
        <f t="shared" si="7"/>
        <v>1</v>
      </c>
      <c r="AA88" s="769">
        <f t="shared" si="8"/>
        <v>0</v>
      </c>
      <c r="AB88" s="769">
        <f t="shared" si="9"/>
        <v>0</v>
      </c>
      <c r="AC88" s="769"/>
      <c r="AD88" s="772" t="str">
        <f>IF(OR(T88&lt;&gt;"",U88&lt;&gt;""),Dropdown!$A$4,IF(OR(V88&lt;&gt;"",W88&lt;&gt;""),Dropdown!$A$5,Dropdown!$A$3))</f>
        <v>Commercial/Institutional</v>
      </c>
      <c r="AE88" s="773"/>
      <c r="AF88" s="773" t="s">
        <v>50</v>
      </c>
      <c r="AG88" s="773"/>
      <c r="AH88" s="773" t="str">
        <f>IF(AG88&lt;&gt;"",VLOOKUP(AG88,Dropdown!$N$3:$R$62,3,FALSE),IF(AF88&lt;&gt;"",VLOOKUP(AF88,Dropdown!$N$3:$R$62,3,FALSE),IF(AE88&lt;&gt;"",VLOOKUP(AE88,Dropdown!$N$3:$R$62,3,FALSE),"")))</f>
        <v>LMI</v>
      </c>
      <c r="AI88" s="773" t="str">
        <f>IF(AG88&lt;&gt;"",VLOOKUP(AG88,Dropdown!$N$3:$R$62,5,FALSE),IF(AF88&lt;&gt;"",VLOOKUP(AF88,Dropdown!$N$3:$R$62,5,FALSE),IF(AE88&lt;&gt;"",VLOOKUP(AE88,Dropdown!$N$3:$R$62,5,FALSE),"")))</f>
        <v>Tropical</v>
      </c>
      <c r="AJ88" s="773"/>
      <c r="AK88" s="773"/>
      <c r="AL88" s="773"/>
      <c r="AM88" s="773"/>
      <c r="AN88" s="773"/>
      <c r="AO88" s="773"/>
      <c r="AP88" s="773"/>
      <c r="AQ88" s="769" t="s">
        <v>554</v>
      </c>
      <c r="AR88" s="806" t="s">
        <v>398</v>
      </c>
      <c r="AS88" s="774"/>
      <c r="AT88" s="769" t="s">
        <v>382</v>
      </c>
      <c r="AU88" s="769"/>
      <c r="AV88" s="775"/>
      <c r="AW88" s="776"/>
      <c r="AX88" s="777"/>
      <c r="AY88" s="777"/>
      <c r="AZ88" s="778"/>
      <c r="BA88" s="779"/>
      <c r="BB88" s="779"/>
      <c r="BC88" s="776">
        <v>15</v>
      </c>
      <c r="BD88" s="777">
        <v>30</v>
      </c>
      <c r="BE88" s="777">
        <f>AVERAGE(BC88:BD88)</f>
        <v>22.5</v>
      </c>
      <c r="BF88" s="841">
        <f>(BD88-BC88)/(2*1.645)</f>
        <v>4.5592705167173255</v>
      </c>
      <c r="BG88" s="804"/>
      <c r="BH88" s="804"/>
      <c r="BI88" s="776"/>
      <c r="BJ88" s="777"/>
      <c r="BK88" s="777"/>
      <c r="BL88" s="780"/>
      <c r="BM88" s="779"/>
      <c r="BN88" s="779"/>
      <c r="BO88" s="783"/>
      <c r="BP88" s="781"/>
      <c r="BQ88" s="781"/>
      <c r="BR88" s="803"/>
      <c r="BS88" s="804"/>
      <c r="BT88" s="804"/>
      <c r="BU88" s="783"/>
      <c r="BV88" s="781"/>
      <c r="BW88" s="781"/>
      <c r="BX88" s="803"/>
      <c r="BY88" s="804"/>
      <c r="BZ88" s="804"/>
      <c r="CA88" s="783"/>
      <c r="CB88" s="781"/>
      <c r="CC88" s="781"/>
      <c r="CD88" s="803"/>
      <c r="CE88" s="804"/>
      <c r="CF88" s="804"/>
      <c r="CG88" s="783"/>
      <c r="CH88" s="781"/>
      <c r="CI88" s="781"/>
      <c r="CJ88" s="803"/>
      <c r="CK88" s="804"/>
      <c r="CL88" s="804"/>
      <c r="CM88" s="783"/>
      <c r="CN88" s="781"/>
      <c r="CO88" s="781"/>
      <c r="CP88" s="803"/>
      <c r="CQ88" s="804"/>
      <c r="CR88" s="804"/>
      <c r="CS88" s="783"/>
      <c r="CT88" s="781"/>
      <c r="CU88" s="781"/>
      <c r="CV88" s="803"/>
      <c r="CW88" s="804"/>
      <c r="CX88" s="804"/>
      <c r="CY88" s="783"/>
      <c r="CZ88" s="781"/>
      <c r="DA88" s="781"/>
      <c r="DB88" s="803"/>
      <c r="DC88" s="804"/>
      <c r="DD88" s="804"/>
      <c r="DE88" s="783"/>
      <c r="DF88" s="781"/>
      <c r="DG88" s="781"/>
      <c r="DH88" s="803"/>
      <c r="DI88" s="804"/>
      <c r="DJ88" s="804"/>
      <c r="DK88" s="783"/>
      <c r="DL88" s="781"/>
      <c r="DM88" s="781"/>
      <c r="DN88" s="803"/>
      <c r="DO88" s="804"/>
      <c r="DP88" s="804"/>
      <c r="DQ88" s="784"/>
      <c r="DR88" s="785"/>
      <c r="DS88" s="786"/>
      <c r="DT88" s="787"/>
      <c r="DU88" s="788"/>
      <c r="DV88" s="788"/>
      <c r="DW88" s="789"/>
      <c r="DX88" s="786"/>
      <c r="DY88" s="785"/>
      <c r="DZ88" s="790"/>
      <c r="EA88" s="791"/>
      <c r="EB88" s="791"/>
      <c r="EC88" s="784"/>
      <c r="ED88" s="785"/>
      <c r="EE88" s="786"/>
      <c r="EF88" s="787"/>
      <c r="EG88" s="788"/>
      <c r="EH88" s="788"/>
      <c r="EI88" s="789"/>
      <c r="EJ88" s="786"/>
      <c r="EK88" s="785"/>
      <c r="EL88" s="790"/>
      <c r="EM88" s="791"/>
      <c r="EN88" s="791"/>
      <c r="EO88" s="784"/>
      <c r="EP88" s="785"/>
      <c r="EQ88" s="786"/>
      <c r="ER88" s="787"/>
      <c r="ES88" s="788"/>
      <c r="ET88" s="788"/>
      <c r="EU88" s="789"/>
      <c r="EV88" s="786"/>
      <c r="EW88" s="785"/>
      <c r="EX88" s="790"/>
      <c r="EY88" s="791"/>
      <c r="EZ88" s="791"/>
      <c r="FA88" s="784"/>
      <c r="FB88" s="785"/>
      <c r="FC88" s="786"/>
      <c r="FD88" s="787"/>
      <c r="FE88" s="788"/>
      <c r="FF88" s="788"/>
      <c r="FG88" s="789"/>
      <c r="FH88" s="786"/>
      <c r="FI88" s="785"/>
      <c r="FJ88" s="790"/>
      <c r="FK88" s="791"/>
      <c r="FL88" s="791"/>
      <c r="FM88" s="784"/>
      <c r="FN88" s="785"/>
      <c r="FO88" s="786"/>
      <c r="FP88" s="787"/>
      <c r="FQ88" s="788"/>
      <c r="FR88" s="788"/>
      <c r="FS88" s="776"/>
      <c r="FT88" s="777"/>
      <c r="FU88" s="781"/>
      <c r="FV88" s="778"/>
      <c r="FW88" s="779"/>
      <c r="FX88" s="779"/>
      <c r="FY88" s="783"/>
      <c r="FZ88" s="781"/>
      <c r="GA88" s="777"/>
      <c r="GB88" s="780"/>
      <c r="GC88" s="779"/>
      <c r="GD88" s="779"/>
      <c r="GE88" s="776"/>
      <c r="GF88" s="777"/>
      <c r="GG88" s="781"/>
      <c r="GH88" s="778"/>
      <c r="GI88" s="782"/>
      <c r="GJ88" s="782"/>
      <c r="GK88" s="783"/>
      <c r="GL88" s="781"/>
      <c r="GM88" s="777"/>
      <c r="GN88" s="780"/>
      <c r="GO88" s="779"/>
      <c r="GP88" s="779"/>
      <c r="GQ88" s="776"/>
      <c r="GR88" s="777"/>
      <c r="GS88" s="781"/>
      <c r="GT88" s="778"/>
      <c r="GU88" s="782"/>
      <c r="GV88" s="782"/>
      <c r="GW88" s="783"/>
      <c r="GX88" s="781"/>
      <c r="GY88" s="777"/>
      <c r="GZ88" s="780"/>
      <c r="HA88" s="779"/>
      <c r="HB88" s="779"/>
      <c r="HC88" s="776"/>
      <c r="HD88" s="777"/>
      <c r="HE88" s="781"/>
      <c r="HF88" s="778"/>
      <c r="HG88" s="782"/>
      <c r="HH88" s="782"/>
      <c r="HI88" s="783"/>
      <c r="HJ88" s="781"/>
      <c r="HK88" s="777"/>
      <c r="HL88" s="780"/>
      <c r="HM88" s="779"/>
      <c r="HN88" s="779"/>
      <c r="HO88" s="776"/>
      <c r="HP88" s="777"/>
      <c r="HQ88" s="781"/>
      <c r="HR88" s="778"/>
      <c r="HS88" s="782"/>
      <c r="HT88" s="782"/>
      <c r="HU88" s="783"/>
      <c r="HV88" s="781"/>
      <c r="HW88" s="777"/>
      <c r="HX88" s="780"/>
      <c r="HY88" s="779"/>
      <c r="HZ88" s="779"/>
      <c r="IA88" s="776"/>
      <c r="IB88" s="777"/>
      <c r="IC88" s="781"/>
      <c r="ID88" s="778"/>
      <c r="IE88" s="779"/>
      <c r="IF88" s="779"/>
      <c r="IG88" s="783"/>
      <c r="IH88" s="781"/>
      <c r="II88" s="777"/>
      <c r="IJ88" s="780"/>
      <c r="IK88" s="779"/>
      <c r="IL88" s="779"/>
      <c r="IM88" s="776"/>
      <c r="IN88" s="777"/>
      <c r="IO88" s="781"/>
      <c r="IP88" s="778"/>
      <c r="IQ88" s="779"/>
      <c r="IR88" s="779"/>
      <c r="IS88" s="783"/>
      <c r="IT88" s="781"/>
      <c r="IU88" s="777"/>
      <c r="IV88" s="780"/>
      <c r="IW88" s="779"/>
      <c r="IX88" s="779"/>
      <c r="IY88" s="776"/>
      <c r="IZ88" s="777"/>
      <c r="JA88" s="781"/>
      <c r="JB88" s="778"/>
      <c r="JC88" s="779"/>
      <c r="JD88" s="779"/>
      <c r="JE88" s="783"/>
      <c r="JF88" s="781"/>
      <c r="JG88" s="777"/>
      <c r="JH88" s="780"/>
      <c r="JI88" s="779"/>
      <c r="JJ88" s="779"/>
      <c r="JK88" s="776"/>
      <c r="JL88" s="777"/>
      <c r="JM88" s="781"/>
      <c r="JN88" s="778"/>
      <c r="JO88" s="782"/>
      <c r="JP88" s="782"/>
      <c r="JQ88" s="783"/>
      <c r="JR88" s="781"/>
      <c r="JS88" s="777"/>
      <c r="JT88" s="780"/>
      <c r="JU88" s="779"/>
      <c r="JV88" s="779"/>
      <c r="JW88" s="776"/>
      <c r="JX88" s="777"/>
      <c r="JY88" s="777"/>
      <c r="JZ88" s="780"/>
      <c r="KA88" s="782"/>
      <c r="KB88" s="782"/>
      <c r="KC88" s="776"/>
      <c r="KD88" s="777"/>
      <c r="KE88" s="777"/>
      <c r="KF88" s="780"/>
      <c r="KG88" s="782"/>
      <c r="KH88" s="782"/>
      <c r="KI88" s="776"/>
      <c r="KJ88" s="777"/>
      <c r="KK88" s="777"/>
      <c r="KL88" s="780"/>
      <c r="KM88" s="782"/>
      <c r="KN88" s="782"/>
      <c r="KO88" s="776"/>
      <c r="KP88" s="777"/>
      <c r="KQ88" s="777"/>
      <c r="KR88" s="780"/>
      <c r="KS88" s="779"/>
      <c r="KT88" s="779"/>
      <c r="KU88" s="776"/>
      <c r="KV88" s="777"/>
      <c r="KW88" s="777"/>
      <c r="KX88" s="780"/>
      <c r="KY88" s="782"/>
      <c r="KZ88" s="782"/>
      <c r="LA88" s="776"/>
      <c r="LB88" s="777"/>
      <c r="LC88" s="777"/>
      <c r="LD88" s="780"/>
      <c r="LE88" s="779"/>
      <c r="LF88" s="779"/>
      <c r="LG88" s="776"/>
      <c r="LH88" s="777"/>
      <c r="LI88" s="777"/>
      <c r="LJ88" s="780"/>
      <c r="LK88" s="779"/>
      <c r="LL88" s="779"/>
      <c r="LM88" s="776"/>
      <c r="LN88" s="777"/>
      <c r="LO88" s="777"/>
      <c r="LP88" s="780"/>
      <c r="LQ88" s="782"/>
      <c r="LR88" s="782"/>
      <c r="LS88" s="776"/>
      <c r="LT88" s="777"/>
      <c r="LU88" s="777"/>
      <c r="LV88" s="780"/>
      <c r="LW88" s="779"/>
      <c r="LX88" s="779"/>
      <c r="LY88" s="776"/>
      <c r="LZ88" s="777"/>
      <c r="MA88" s="777"/>
      <c r="MB88" s="780"/>
      <c r="MC88" s="782"/>
      <c r="MD88" s="782"/>
      <c r="ME88" s="776"/>
      <c r="MF88" s="777"/>
      <c r="MG88" s="777"/>
      <c r="MH88" s="780"/>
      <c r="MI88" s="782"/>
      <c r="MJ88" s="782"/>
      <c r="MK88" s="776"/>
      <c r="ML88" s="777"/>
      <c r="MM88" s="777"/>
      <c r="MN88" s="780"/>
      <c r="MO88" s="782"/>
      <c r="MP88" s="782"/>
      <c r="MQ88" s="776"/>
      <c r="MR88" s="777"/>
      <c r="MS88" s="777"/>
      <c r="MT88" s="780"/>
      <c r="MU88" s="779"/>
      <c r="MV88" s="779"/>
      <c r="MW88" s="776"/>
      <c r="MX88" s="777"/>
      <c r="MY88" s="777"/>
      <c r="MZ88" s="780"/>
      <c r="NA88" s="779"/>
      <c r="NB88" s="779"/>
      <c r="NC88" s="776"/>
      <c r="ND88" s="777"/>
      <c r="NE88" s="777"/>
      <c r="NF88" s="780"/>
      <c r="NG88" s="779"/>
      <c r="NH88" s="779"/>
      <c r="NI88" s="776"/>
      <c r="NJ88" s="777"/>
      <c r="NK88" s="777"/>
      <c r="NL88" s="780"/>
      <c r="NM88" s="782"/>
      <c r="NN88" s="782"/>
      <c r="NO88" s="776"/>
      <c r="NP88" s="777"/>
      <c r="NQ88" s="777"/>
      <c r="NR88" s="780"/>
      <c r="NS88" s="776"/>
      <c r="NT88" s="777"/>
      <c r="NU88" s="777"/>
      <c r="NV88" s="780"/>
      <c r="NW88" s="776"/>
      <c r="NX88" s="777"/>
      <c r="NY88" s="777"/>
      <c r="NZ88" s="792"/>
      <c r="OA88" s="776"/>
      <c r="OB88" s="777"/>
      <c r="OC88" s="777"/>
      <c r="OD88" s="780"/>
      <c r="OE88" s="776"/>
      <c r="OF88" s="777"/>
      <c r="OG88" s="777"/>
      <c r="OH88" s="780"/>
      <c r="OI88" s="776"/>
      <c r="OJ88" s="777"/>
      <c r="OK88" s="777"/>
      <c r="OL88" s="780"/>
      <c r="OM88" s="776"/>
      <c r="ON88" s="777"/>
      <c r="OO88" s="777"/>
      <c r="OP88" s="780"/>
      <c r="OQ88" s="776"/>
      <c r="OR88" s="777"/>
      <c r="OS88" s="777"/>
      <c r="OT88" s="780"/>
      <c r="OU88" s="776"/>
      <c r="OV88" s="777"/>
      <c r="OW88" s="777"/>
      <c r="OX88" s="780"/>
      <c r="OY88" s="776"/>
      <c r="OZ88" s="777"/>
      <c r="PA88" s="777"/>
      <c r="PB88" s="780"/>
      <c r="PC88" s="776"/>
      <c r="PD88" s="777"/>
      <c r="PE88" s="777"/>
      <c r="PF88" s="780"/>
    </row>
    <row r="89" spans="1:422" ht="15" hidden="1" customHeight="1" x14ac:dyDescent="0.25">
      <c r="A89" s="769" t="s">
        <v>384</v>
      </c>
      <c r="B89" s="769" t="s">
        <v>50</v>
      </c>
      <c r="C89" s="769"/>
      <c r="D89" s="770"/>
      <c r="E89" s="769"/>
      <c r="F89" s="769"/>
      <c r="G89" s="769"/>
      <c r="H89" s="769"/>
      <c r="I89" s="769"/>
      <c r="J89" s="769"/>
      <c r="K89" s="771"/>
      <c r="L89" s="769"/>
      <c r="M89" s="769"/>
      <c r="N89" s="769"/>
      <c r="O89" s="769"/>
      <c r="P89" s="769"/>
      <c r="Q89" s="769"/>
      <c r="R89" s="769"/>
      <c r="S89" s="769"/>
      <c r="T89" s="816" t="s">
        <v>170</v>
      </c>
      <c r="U89" s="816" t="s">
        <v>295</v>
      </c>
      <c r="V89" s="816"/>
      <c r="W89" s="816"/>
      <c r="X89" s="769"/>
      <c r="Y89" s="769">
        <f>IF(AND(AJ89="",AK89="",AL89="",AN89="",AO89="",OR(AP89="",AP89=Dropdown!$AM$12,AP89=Dropdown!$AM$11)),1,0)</f>
        <v>1</v>
      </c>
      <c r="Z89" s="769">
        <f t="shared" si="7"/>
        <v>1</v>
      </c>
      <c r="AA89" s="769">
        <f t="shared" si="8"/>
        <v>0</v>
      </c>
      <c r="AB89" s="769">
        <f t="shared" si="9"/>
        <v>0</v>
      </c>
      <c r="AC89" s="769"/>
      <c r="AD89" s="772" t="str">
        <f>IF(OR(T89&lt;&gt;"",U89&lt;&gt;""),Dropdown!$A$4,IF(OR(V89&lt;&gt;"",W89&lt;&gt;""),Dropdown!$A$5,Dropdown!$A$3))</f>
        <v>Commercial/Institutional</v>
      </c>
      <c r="AE89" s="773"/>
      <c r="AF89" s="773" t="s">
        <v>50</v>
      </c>
      <c r="AG89" s="773"/>
      <c r="AH89" s="773" t="str">
        <f>IF(AG89&lt;&gt;"",VLOOKUP(AG89,Dropdown!$N$3:$R$62,3,FALSE),IF(AF89&lt;&gt;"",VLOOKUP(AF89,Dropdown!$N$3:$R$62,3,FALSE),IF(AE89&lt;&gt;"",VLOOKUP(AE89,Dropdown!$N$3:$R$62,3,FALSE),"")))</f>
        <v>LMI</v>
      </c>
      <c r="AI89" s="773" t="str">
        <f>IF(AG89&lt;&gt;"",VLOOKUP(AG89,Dropdown!$N$3:$R$62,5,FALSE),IF(AF89&lt;&gt;"",VLOOKUP(AF89,Dropdown!$N$3:$R$62,5,FALSE),IF(AE89&lt;&gt;"",VLOOKUP(AE89,Dropdown!$N$3:$R$62,5,FALSE),"")))</f>
        <v>Tropical</v>
      </c>
      <c r="AJ89" s="773"/>
      <c r="AK89" s="773"/>
      <c r="AL89" s="773"/>
      <c r="AM89" s="773"/>
      <c r="AN89" s="773"/>
      <c r="AO89" s="773"/>
      <c r="AP89" s="773"/>
      <c r="AQ89" s="769" t="s">
        <v>554</v>
      </c>
      <c r="AR89" s="806" t="s">
        <v>398</v>
      </c>
      <c r="AS89" s="774"/>
      <c r="AT89" s="769" t="s">
        <v>382</v>
      </c>
      <c r="AU89" s="769"/>
      <c r="AV89" s="775"/>
      <c r="AW89" s="776"/>
      <c r="AX89" s="777"/>
      <c r="AY89" s="777"/>
      <c r="AZ89" s="778"/>
      <c r="BA89" s="779"/>
      <c r="BB89" s="779"/>
      <c r="BC89" s="776">
        <v>500</v>
      </c>
      <c r="BD89" s="777">
        <v>700</v>
      </c>
      <c r="BE89" s="777">
        <f>AVERAGE(BC89:BD89)</f>
        <v>600</v>
      </c>
      <c r="BF89" s="841">
        <f>(BD89-BC89)/(2*1.645)</f>
        <v>60.790273556231</v>
      </c>
      <c r="BG89" s="804"/>
      <c r="BH89" s="804"/>
      <c r="BI89" s="776"/>
      <c r="BJ89" s="777"/>
      <c r="BK89" s="777"/>
      <c r="BL89" s="780"/>
      <c r="BM89" s="779"/>
      <c r="BN89" s="779"/>
      <c r="BO89" s="783"/>
      <c r="BP89" s="781"/>
      <c r="BQ89" s="781"/>
      <c r="BR89" s="803"/>
      <c r="BS89" s="804"/>
      <c r="BT89" s="804"/>
      <c r="BU89" s="783"/>
      <c r="BV89" s="781"/>
      <c r="BW89" s="781"/>
      <c r="BX89" s="803"/>
      <c r="BY89" s="804"/>
      <c r="BZ89" s="804"/>
      <c r="CA89" s="783"/>
      <c r="CB89" s="781"/>
      <c r="CC89" s="781"/>
      <c r="CD89" s="803"/>
      <c r="CE89" s="804"/>
      <c r="CF89" s="804"/>
      <c r="CG89" s="783"/>
      <c r="CH89" s="781"/>
      <c r="CI89" s="781"/>
      <c r="CJ89" s="803"/>
      <c r="CK89" s="804"/>
      <c r="CL89" s="804"/>
      <c r="CM89" s="783"/>
      <c r="CN89" s="781"/>
      <c r="CO89" s="781"/>
      <c r="CP89" s="803"/>
      <c r="CQ89" s="804"/>
      <c r="CR89" s="804"/>
      <c r="CS89" s="783"/>
      <c r="CT89" s="781"/>
      <c r="CU89" s="781"/>
      <c r="CV89" s="803"/>
      <c r="CW89" s="804"/>
      <c r="CX89" s="804"/>
      <c r="CY89" s="783"/>
      <c r="CZ89" s="781"/>
      <c r="DA89" s="781"/>
      <c r="DB89" s="803"/>
      <c r="DC89" s="804"/>
      <c r="DD89" s="804"/>
      <c r="DE89" s="783"/>
      <c r="DF89" s="781"/>
      <c r="DG89" s="781"/>
      <c r="DH89" s="803"/>
      <c r="DI89" s="804"/>
      <c r="DJ89" s="804"/>
      <c r="DK89" s="783"/>
      <c r="DL89" s="781"/>
      <c r="DM89" s="781"/>
      <c r="DN89" s="803"/>
      <c r="DO89" s="804"/>
      <c r="DP89" s="804"/>
      <c r="DQ89" s="784"/>
      <c r="DR89" s="785"/>
      <c r="DS89" s="786"/>
      <c r="DT89" s="787"/>
      <c r="DU89" s="788"/>
      <c r="DV89" s="788"/>
      <c r="DW89" s="789"/>
      <c r="DX89" s="786"/>
      <c r="DY89" s="785"/>
      <c r="DZ89" s="790"/>
      <c r="EA89" s="791"/>
      <c r="EB89" s="791"/>
      <c r="EC89" s="784"/>
      <c r="ED89" s="785"/>
      <c r="EE89" s="786"/>
      <c r="EF89" s="787"/>
      <c r="EG89" s="788"/>
      <c r="EH89" s="788"/>
      <c r="EI89" s="789"/>
      <c r="EJ89" s="786"/>
      <c r="EK89" s="785"/>
      <c r="EL89" s="790"/>
      <c r="EM89" s="791"/>
      <c r="EN89" s="791"/>
      <c r="EO89" s="784"/>
      <c r="EP89" s="785"/>
      <c r="EQ89" s="786"/>
      <c r="ER89" s="787"/>
      <c r="ES89" s="788"/>
      <c r="ET89" s="788"/>
      <c r="EU89" s="789"/>
      <c r="EV89" s="786"/>
      <c r="EW89" s="785"/>
      <c r="EX89" s="790"/>
      <c r="EY89" s="791"/>
      <c r="EZ89" s="791"/>
      <c r="FA89" s="784"/>
      <c r="FB89" s="785"/>
      <c r="FC89" s="786"/>
      <c r="FD89" s="787"/>
      <c r="FE89" s="788"/>
      <c r="FF89" s="788"/>
      <c r="FG89" s="789"/>
      <c r="FH89" s="786"/>
      <c r="FI89" s="785"/>
      <c r="FJ89" s="790"/>
      <c r="FK89" s="791"/>
      <c r="FL89" s="791"/>
      <c r="FM89" s="784"/>
      <c r="FN89" s="785"/>
      <c r="FO89" s="786"/>
      <c r="FP89" s="787"/>
      <c r="FQ89" s="788"/>
      <c r="FR89" s="788"/>
      <c r="FS89" s="776"/>
      <c r="FT89" s="777"/>
      <c r="FU89" s="781"/>
      <c r="FV89" s="778"/>
      <c r="FW89" s="779"/>
      <c r="FX89" s="779"/>
      <c r="FY89" s="783"/>
      <c r="FZ89" s="781"/>
      <c r="GA89" s="777"/>
      <c r="GB89" s="780"/>
      <c r="GC89" s="779"/>
      <c r="GD89" s="779"/>
      <c r="GE89" s="776"/>
      <c r="GF89" s="777"/>
      <c r="GG89" s="781"/>
      <c r="GH89" s="778"/>
      <c r="GI89" s="782"/>
      <c r="GJ89" s="782"/>
      <c r="GK89" s="783"/>
      <c r="GL89" s="781"/>
      <c r="GM89" s="777"/>
      <c r="GN89" s="780"/>
      <c r="GO89" s="779"/>
      <c r="GP89" s="779"/>
      <c r="GQ89" s="776"/>
      <c r="GR89" s="777"/>
      <c r="GS89" s="781"/>
      <c r="GT89" s="778"/>
      <c r="GU89" s="782"/>
      <c r="GV89" s="782"/>
      <c r="GW89" s="783"/>
      <c r="GX89" s="781"/>
      <c r="GY89" s="777"/>
      <c r="GZ89" s="780"/>
      <c r="HA89" s="779"/>
      <c r="HB89" s="779"/>
      <c r="HC89" s="776"/>
      <c r="HD89" s="777"/>
      <c r="HE89" s="781"/>
      <c r="HF89" s="778"/>
      <c r="HG89" s="782"/>
      <c r="HH89" s="782"/>
      <c r="HI89" s="783"/>
      <c r="HJ89" s="781"/>
      <c r="HK89" s="777"/>
      <c r="HL89" s="780"/>
      <c r="HM89" s="779"/>
      <c r="HN89" s="779"/>
      <c r="HO89" s="776"/>
      <c r="HP89" s="777"/>
      <c r="HQ89" s="781"/>
      <c r="HR89" s="778"/>
      <c r="HS89" s="782"/>
      <c r="HT89" s="782"/>
      <c r="HU89" s="783"/>
      <c r="HV89" s="781"/>
      <c r="HW89" s="777"/>
      <c r="HX89" s="780"/>
      <c r="HY89" s="779"/>
      <c r="HZ89" s="779"/>
      <c r="IA89" s="776"/>
      <c r="IB89" s="777"/>
      <c r="IC89" s="781"/>
      <c r="ID89" s="778"/>
      <c r="IE89" s="779"/>
      <c r="IF89" s="779"/>
      <c r="IG89" s="783"/>
      <c r="IH89" s="781"/>
      <c r="II89" s="777"/>
      <c r="IJ89" s="780"/>
      <c r="IK89" s="779"/>
      <c r="IL89" s="779"/>
      <c r="IM89" s="776"/>
      <c r="IN89" s="777"/>
      <c r="IO89" s="781"/>
      <c r="IP89" s="778"/>
      <c r="IQ89" s="779"/>
      <c r="IR89" s="779"/>
      <c r="IS89" s="783"/>
      <c r="IT89" s="781"/>
      <c r="IU89" s="777"/>
      <c r="IV89" s="780"/>
      <c r="IW89" s="779"/>
      <c r="IX89" s="779"/>
      <c r="IY89" s="776"/>
      <c r="IZ89" s="777"/>
      <c r="JA89" s="781"/>
      <c r="JB89" s="778"/>
      <c r="JC89" s="779"/>
      <c r="JD89" s="779"/>
      <c r="JE89" s="783"/>
      <c r="JF89" s="781"/>
      <c r="JG89" s="777"/>
      <c r="JH89" s="780"/>
      <c r="JI89" s="779"/>
      <c r="JJ89" s="779"/>
      <c r="JK89" s="776"/>
      <c r="JL89" s="777"/>
      <c r="JM89" s="781"/>
      <c r="JN89" s="778"/>
      <c r="JO89" s="782"/>
      <c r="JP89" s="782"/>
      <c r="JQ89" s="783"/>
      <c r="JR89" s="781"/>
      <c r="JS89" s="777"/>
      <c r="JT89" s="780"/>
      <c r="JU89" s="779"/>
      <c r="JV89" s="779"/>
      <c r="JW89" s="776"/>
      <c r="JX89" s="777"/>
      <c r="JY89" s="777"/>
      <c r="JZ89" s="780"/>
      <c r="KA89" s="782"/>
      <c r="KB89" s="782"/>
      <c r="KC89" s="776"/>
      <c r="KD89" s="777"/>
      <c r="KE89" s="777"/>
      <c r="KF89" s="780"/>
      <c r="KG89" s="782"/>
      <c r="KH89" s="782"/>
      <c r="KI89" s="776"/>
      <c r="KJ89" s="777"/>
      <c r="KK89" s="777"/>
      <c r="KL89" s="780"/>
      <c r="KM89" s="782"/>
      <c r="KN89" s="782"/>
      <c r="KO89" s="776"/>
      <c r="KP89" s="777"/>
      <c r="KQ89" s="777"/>
      <c r="KR89" s="780"/>
      <c r="KS89" s="779"/>
      <c r="KT89" s="779"/>
      <c r="KU89" s="776"/>
      <c r="KV89" s="777"/>
      <c r="KW89" s="777"/>
      <c r="KX89" s="780"/>
      <c r="KY89" s="782"/>
      <c r="KZ89" s="782"/>
      <c r="LA89" s="776"/>
      <c r="LB89" s="777"/>
      <c r="LC89" s="777"/>
      <c r="LD89" s="780"/>
      <c r="LE89" s="779"/>
      <c r="LF89" s="779"/>
      <c r="LG89" s="776"/>
      <c r="LH89" s="777"/>
      <c r="LI89" s="777"/>
      <c r="LJ89" s="780"/>
      <c r="LK89" s="779"/>
      <c r="LL89" s="779"/>
      <c r="LM89" s="776"/>
      <c r="LN89" s="777"/>
      <c r="LO89" s="777"/>
      <c r="LP89" s="780"/>
      <c r="LQ89" s="782"/>
      <c r="LR89" s="782"/>
      <c r="LS89" s="776"/>
      <c r="LT89" s="777"/>
      <c r="LU89" s="777"/>
      <c r="LV89" s="780"/>
      <c r="LW89" s="779"/>
      <c r="LX89" s="779"/>
      <c r="LY89" s="776"/>
      <c r="LZ89" s="777"/>
      <c r="MA89" s="777"/>
      <c r="MB89" s="780"/>
      <c r="MC89" s="782"/>
      <c r="MD89" s="782"/>
      <c r="ME89" s="776"/>
      <c r="MF89" s="777"/>
      <c r="MG89" s="777"/>
      <c r="MH89" s="780"/>
      <c r="MI89" s="782"/>
      <c r="MJ89" s="782"/>
      <c r="MK89" s="776"/>
      <c r="ML89" s="777"/>
      <c r="MM89" s="777"/>
      <c r="MN89" s="780"/>
      <c r="MO89" s="782"/>
      <c r="MP89" s="782"/>
      <c r="MQ89" s="776"/>
      <c r="MR89" s="777"/>
      <c r="MS89" s="777"/>
      <c r="MT89" s="780"/>
      <c r="MU89" s="779"/>
      <c r="MV89" s="779"/>
      <c r="MW89" s="776"/>
      <c r="MX89" s="777"/>
      <c r="MY89" s="777"/>
      <c r="MZ89" s="780"/>
      <c r="NA89" s="779"/>
      <c r="NB89" s="779"/>
      <c r="NC89" s="776"/>
      <c r="ND89" s="777"/>
      <c r="NE89" s="777"/>
      <c r="NF89" s="780"/>
      <c r="NG89" s="779"/>
      <c r="NH89" s="779"/>
      <c r="NI89" s="776"/>
      <c r="NJ89" s="777"/>
      <c r="NK89" s="777"/>
      <c r="NL89" s="780"/>
      <c r="NM89" s="782"/>
      <c r="NN89" s="782"/>
      <c r="NO89" s="776"/>
      <c r="NP89" s="777"/>
      <c r="NQ89" s="777"/>
      <c r="NR89" s="780"/>
      <c r="NS89" s="776"/>
      <c r="NT89" s="777"/>
      <c r="NU89" s="777"/>
      <c r="NV89" s="780"/>
      <c r="NW89" s="776"/>
      <c r="NX89" s="777"/>
      <c r="NY89" s="777"/>
      <c r="NZ89" s="792"/>
      <c r="OA89" s="776"/>
      <c r="OB89" s="777"/>
      <c r="OC89" s="777"/>
      <c r="OD89" s="780"/>
      <c r="OE89" s="776"/>
      <c r="OF89" s="777"/>
      <c r="OG89" s="777"/>
      <c r="OH89" s="780"/>
      <c r="OI89" s="776"/>
      <c r="OJ89" s="777"/>
      <c r="OK89" s="777"/>
      <c r="OL89" s="780"/>
      <c r="OM89" s="776"/>
      <c r="ON89" s="777"/>
      <c r="OO89" s="777"/>
      <c r="OP89" s="780"/>
      <c r="OQ89" s="776"/>
      <c r="OR89" s="777"/>
      <c r="OS89" s="777"/>
      <c r="OT89" s="780"/>
      <c r="OU89" s="776"/>
      <c r="OV89" s="777"/>
      <c r="OW89" s="777"/>
      <c r="OX89" s="780"/>
      <c r="OY89" s="776"/>
      <c r="OZ89" s="777"/>
      <c r="PA89" s="777"/>
      <c r="PB89" s="780"/>
      <c r="PC89" s="776"/>
      <c r="PD89" s="777"/>
      <c r="PE89" s="777"/>
      <c r="PF89" s="780"/>
    </row>
    <row r="90" spans="1:422" ht="15" hidden="1" customHeight="1" x14ac:dyDescent="0.25">
      <c r="A90" s="769" t="s">
        <v>384</v>
      </c>
      <c r="B90" s="769" t="s">
        <v>50</v>
      </c>
      <c r="C90" s="769"/>
      <c r="D90" s="770"/>
      <c r="E90" s="769"/>
      <c r="F90" s="769"/>
      <c r="G90" s="769"/>
      <c r="H90" s="769"/>
      <c r="I90" s="769"/>
      <c r="J90" s="769"/>
      <c r="K90" s="771"/>
      <c r="L90" s="769"/>
      <c r="M90" s="769"/>
      <c r="N90" s="769"/>
      <c r="O90" s="769"/>
      <c r="P90" s="769"/>
      <c r="Q90" s="769"/>
      <c r="R90" s="769"/>
      <c r="S90" s="769"/>
      <c r="T90" s="816" t="s">
        <v>164</v>
      </c>
      <c r="U90" s="816" t="s">
        <v>295</v>
      </c>
      <c r="V90" s="816"/>
      <c r="W90" s="816"/>
      <c r="X90" s="769"/>
      <c r="Y90" s="769">
        <f>IF(AND(AJ90="",AK90="",AL90="",AN90="",AO90="",OR(AP90="",AP90=Dropdown!$AM$12,AP90=Dropdown!$AM$11)),1,0)</f>
        <v>1</v>
      </c>
      <c r="Z90" s="769">
        <f t="shared" si="7"/>
        <v>0</v>
      </c>
      <c r="AA90" s="769">
        <f t="shared" si="8"/>
        <v>0</v>
      </c>
      <c r="AB90" s="769">
        <f t="shared" si="9"/>
        <v>0</v>
      </c>
      <c r="AC90" s="769"/>
      <c r="AD90" s="772" t="str">
        <f>IF(OR(T90&lt;&gt;"",U90&lt;&gt;""),Dropdown!$A$4,IF(OR(V90&lt;&gt;"",W90&lt;&gt;""),Dropdown!$A$5,Dropdown!$A$3))</f>
        <v>Commercial/Institutional</v>
      </c>
      <c r="AE90" s="773"/>
      <c r="AF90" s="773" t="s">
        <v>50</v>
      </c>
      <c r="AG90" s="773"/>
      <c r="AH90" s="773" t="str">
        <f>IF(AG90&lt;&gt;"",VLOOKUP(AG90,Dropdown!$N$3:$R$62,3,FALSE),IF(AF90&lt;&gt;"",VLOOKUP(AF90,Dropdown!$N$3:$R$62,3,FALSE),IF(AE90&lt;&gt;"",VLOOKUP(AE90,Dropdown!$N$3:$R$62,3,FALSE),"")))</f>
        <v>LMI</v>
      </c>
      <c r="AI90" s="773" t="str">
        <f>IF(AG90&lt;&gt;"",VLOOKUP(AG90,Dropdown!$N$3:$R$62,5,FALSE),IF(AF90&lt;&gt;"",VLOOKUP(AF90,Dropdown!$N$3:$R$62,5,FALSE),IF(AE90&lt;&gt;"",VLOOKUP(AE90,Dropdown!$N$3:$R$62,5,FALSE),"")))</f>
        <v>Tropical</v>
      </c>
      <c r="AJ90" s="773"/>
      <c r="AK90" s="773"/>
      <c r="AL90" s="773"/>
      <c r="AM90" s="773"/>
      <c r="AN90" s="773"/>
      <c r="AO90" s="773"/>
      <c r="AP90" s="773"/>
      <c r="AQ90" s="769" t="s">
        <v>554</v>
      </c>
      <c r="AR90" s="806" t="s">
        <v>398</v>
      </c>
      <c r="AS90" s="774"/>
      <c r="AT90" s="769" t="s">
        <v>382</v>
      </c>
      <c r="AU90" s="769"/>
      <c r="AV90" s="775"/>
      <c r="AW90" s="776"/>
      <c r="AX90" s="777"/>
      <c r="AY90" s="777"/>
      <c r="AZ90" s="778"/>
      <c r="BA90" s="779"/>
      <c r="BB90" s="779"/>
      <c r="BC90" s="1007" t="s">
        <v>969</v>
      </c>
      <c r="BD90" s="932" t="s">
        <v>970</v>
      </c>
      <c r="BE90" s="932" t="s">
        <v>971</v>
      </c>
      <c r="BF90" s="841" t="e">
        <f>(BD90-BC90)/(2*1.645)</f>
        <v>#VALUE!</v>
      </c>
      <c r="BG90" s="804"/>
      <c r="BH90" s="804"/>
      <c r="BI90" s="776"/>
      <c r="BJ90" s="777"/>
      <c r="BK90" s="777"/>
      <c r="BL90" s="780"/>
      <c r="BM90" s="779"/>
      <c r="BN90" s="779"/>
      <c r="BO90" s="783"/>
      <c r="BP90" s="781"/>
      <c r="BQ90" s="781"/>
      <c r="BR90" s="803"/>
      <c r="BS90" s="804"/>
      <c r="BT90" s="804"/>
      <c r="BU90" s="783"/>
      <c r="BV90" s="781"/>
      <c r="BW90" s="781"/>
      <c r="BX90" s="803"/>
      <c r="BY90" s="804"/>
      <c r="BZ90" s="804"/>
      <c r="CA90" s="783"/>
      <c r="CB90" s="781"/>
      <c r="CC90" s="781"/>
      <c r="CD90" s="803"/>
      <c r="CE90" s="804"/>
      <c r="CF90" s="804"/>
      <c r="CG90" s="783"/>
      <c r="CH90" s="781"/>
      <c r="CI90" s="781"/>
      <c r="CJ90" s="803"/>
      <c r="CK90" s="804"/>
      <c r="CL90" s="804"/>
      <c r="CM90" s="783"/>
      <c r="CN90" s="781"/>
      <c r="CO90" s="781"/>
      <c r="CP90" s="803"/>
      <c r="CQ90" s="804"/>
      <c r="CR90" s="804"/>
      <c r="CS90" s="783"/>
      <c r="CT90" s="781"/>
      <c r="CU90" s="781"/>
      <c r="CV90" s="803"/>
      <c r="CW90" s="804"/>
      <c r="CX90" s="804"/>
      <c r="CY90" s="783"/>
      <c r="CZ90" s="781"/>
      <c r="DA90" s="781"/>
      <c r="DB90" s="803"/>
      <c r="DC90" s="804"/>
      <c r="DD90" s="804"/>
      <c r="DE90" s="783"/>
      <c r="DF90" s="781"/>
      <c r="DG90" s="781"/>
      <c r="DH90" s="803"/>
      <c r="DI90" s="804"/>
      <c r="DJ90" s="804"/>
      <c r="DK90" s="783"/>
      <c r="DL90" s="781"/>
      <c r="DM90" s="781"/>
      <c r="DN90" s="803"/>
      <c r="DO90" s="804"/>
      <c r="DP90" s="804"/>
      <c r="DQ90" s="784"/>
      <c r="DR90" s="785"/>
      <c r="DS90" s="786"/>
      <c r="DT90" s="787"/>
      <c r="DU90" s="788"/>
      <c r="DV90" s="788"/>
      <c r="DW90" s="789"/>
      <c r="DX90" s="786"/>
      <c r="DY90" s="785"/>
      <c r="DZ90" s="790"/>
      <c r="EA90" s="791"/>
      <c r="EB90" s="791"/>
      <c r="EC90" s="784"/>
      <c r="ED90" s="785"/>
      <c r="EE90" s="786"/>
      <c r="EF90" s="787"/>
      <c r="EG90" s="788"/>
      <c r="EH90" s="788"/>
      <c r="EI90" s="789"/>
      <c r="EJ90" s="786"/>
      <c r="EK90" s="785"/>
      <c r="EL90" s="790"/>
      <c r="EM90" s="791"/>
      <c r="EN90" s="791"/>
      <c r="EO90" s="784"/>
      <c r="EP90" s="785"/>
      <c r="EQ90" s="786"/>
      <c r="ER90" s="787"/>
      <c r="ES90" s="788"/>
      <c r="ET90" s="788"/>
      <c r="EU90" s="789"/>
      <c r="EV90" s="786"/>
      <c r="EW90" s="785"/>
      <c r="EX90" s="790"/>
      <c r="EY90" s="791"/>
      <c r="EZ90" s="791"/>
      <c r="FA90" s="784"/>
      <c r="FB90" s="785"/>
      <c r="FC90" s="786"/>
      <c r="FD90" s="787"/>
      <c r="FE90" s="788"/>
      <c r="FF90" s="788"/>
      <c r="FG90" s="789"/>
      <c r="FH90" s="786"/>
      <c r="FI90" s="785"/>
      <c r="FJ90" s="790"/>
      <c r="FK90" s="791"/>
      <c r="FL90" s="791"/>
      <c r="FM90" s="784"/>
      <c r="FN90" s="785"/>
      <c r="FO90" s="786"/>
      <c r="FP90" s="787"/>
      <c r="FQ90" s="788"/>
      <c r="FR90" s="788"/>
      <c r="FS90" s="776"/>
      <c r="FT90" s="777"/>
      <c r="FU90" s="781"/>
      <c r="FV90" s="778"/>
      <c r="FW90" s="779"/>
      <c r="FX90" s="779"/>
      <c r="FY90" s="783"/>
      <c r="FZ90" s="781"/>
      <c r="GA90" s="777"/>
      <c r="GB90" s="780"/>
      <c r="GC90" s="779"/>
      <c r="GD90" s="779"/>
      <c r="GE90" s="776"/>
      <c r="GF90" s="777"/>
      <c r="GG90" s="781"/>
      <c r="GH90" s="778"/>
      <c r="GI90" s="782"/>
      <c r="GJ90" s="782"/>
      <c r="GK90" s="783"/>
      <c r="GL90" s="781"/>
      <c r="GM90" s="777"/>
      <c r="GN90" s="780"/>
      <c r="GO90" s="779"/>
      <c r="GP90" s="779"/>
      <c r="GQ90" s="776"/>
      <c r="GR90" s="777"/>
      <c r="GS90" s="781"/>
      <c r="GT90" s="778"/>
      <c r="GU90" s="782"/>
      <c r="GV90" s="782"/>
      <c r="GW90" s="783"/>
      <c r="GX90" s="781"/>
      <c r="GY90" s="777"/>
      <c r="GZ90" s="780"/>
      <c r="HA90" s="779"/>
      <c r="HB90" s="779"/>
      <c r="HC90" s="776"/>
      <c r="HD90" s="777"/>
      <c r="HE90" s="781"/>
      <c r="HF90" s="778"/>
      <c r="HG90" s="782"/>
      <c r="HH90" s="782"/>
      <c r="HI90" s="783"/>
      <c r="HJ90" s="781"/>
      <c r="HK90" s="777"/>
      <c r="HL90" s="780"/>
      <c r="HM90" s="779"/>
      <c r="HN90" s="779"/>
      <c r="HO90" s="776"/>
      <c r="HP90" s="777"/>
      <c r="HQ90" s="781"/>
      <c r="HR90" s="778"/>
      <c r="HS90" s="782"/>
      <c r="HT90" s="782"/>
      <c r="HU90" s="783"/>
      <c r="HV90" s="781"/>
      <c r="HW90" s="777"/>
      <c r="HX90" s="780"/>
      <c r="HY90" s="779"/>
      <c r="HZ90" s="779"/>
      <c r="IA90" s="776"/>
      <c r="IB90" s="777"/>
      <c r="IC90" s="781"/>
      <c r="ID90" s="778"/>
      <c r="IE90" s="779"/>
      <c r="IF90" s="779"/>
      <c r="IG90" s="783"/>
      <c r="IH90" s="781"/>
      <c r="II90" s="777"/>
      <c r="IJ90" s="780"/>
      <c r="IK90" s="779"/>
      <c r="IL90" s="779"/>
      <c r="IM90" s="776"/>
      <c r="IN90" s="777"/>
      <c r="IO90" s="781"/>
      <c r="IP90" s="778"/>
      <c r="IQ90" s="779"/>
      <c r="IR90" s="779"/>
      <c r="IS90" s="783"/>
      <c r="IT90" s="781"/>
      <c r="IU90" s="777"/>
      <c r="IV90" s="780"/>
      <c r="IW90" s="779"/>
      <c r="IX90" s="779"/>
      <c r="IY90" s="776"/>
      <c r="IZ90" s="777"/>
      <c r="JA90" s="781"/>
      <c r="JB90" s="778"/>
      <c r="JC90" s="779"/>
      <c r="JD90" s="779"/>
      <c r="JE90" s="783"/>
      <c r="JF90" s="781"/>
      <c r="JG90" s="777"/>
      <c r="JH90" s="780"/>
      <c r="JI90" s="779"/>
      <c r="JJ90" s="779"/>
      <c r="JK90" s="776"/>
      <c r="JL90" s="777"/>
      <c r="JM90" s="781"/>
      <c r="JN90" s="778"/>
      <c r="JO90" s="782"/>
      <c r="JP90" s="782"/>
      <c r="JQ90" s="783"/>
      <c r="JR90" s="781"/>
      <c r="JS90" s="777"/>
      <c r="JT90" s="780"/>
      <c r="JU90" s="779"/>
      <c r="JV90" s="779"/>
      <c r="JW90" s="776"/>
      <c r="JX90" s="777"/>
      <c r="JY90" s="777"/>
      <c r="JZ90" s="780"/>
      <c r="KA90" s="782"/>
      <c r="KB90" s="782"/>
      <c r="KC90" s="776"/>
      <c r="KD90" s="777"/>
      <c r="KE90" s="777"/>
      <c r="KF90" s="780"/>
      <c r="KG90" s="782"/>
      <c r="KH90" s="782"/>
      <c r="KI90" s="776"/>
      <c r="KJ90" s="777"/>
      <c r="KK90" s="777"/>
      <c r="KL90" s="780"/>
      <c r="KM90" s="782"/>
      <c r="KN90" s="782"/>
      <c r="KO90" s="776"/>
      <c r="KP90" s="777"/>
      <c r="KQ90" s="777"/>
      <c r="KR90" s="780"/>
      <c r="KS90" s="779"/>
      <c r="KT90" s="779"/>
      <c r="KU90" s="776"/>
      <c r="KV90" s="777"/>
      <c r="KW90" s="777"/>
      <c r="KX90" s="780"/>
      <c r="KY90" s="782"/>
      <c r="KZ90" s="782"/>
      <c r="LA90" s="776"/>
      <c r="LB90" s="777"/>
      <c r="LC90" s="777"/>
      <c r="LD90" s="780"/>
      <c r="LE90" s="779"/>
      <c r="LF90" s="779"/>
      <c r="LG90" s="776"/>
      <c r="LH90" s="777"/>
      <c r="LI90" s="777"/>
      <c r="LJ90" s="780"/>
      <c r="LK90" s="779"/>
      <c r="LL90" s="779"/>
      <c r="LM90" s="776"/>
      <c r="LN90" s="777"/>
      <c r="LO90" s="777"/>
      <c r="LP90" s="780"/>
      <c r="LQ90" s="782"/>
      <c r="LR90" s="782"/>
      <c r="LS90" s="776"/>
      <c r="LT90" s="777"/>
      <c r="LU90" s="777"/>
      <c r="LV90" s="780"/>
      <c r="LW90" s="779"/>
      <c r="LX90" s="779"/>
      <c r="LY90" s="776"/>
      <c r="LZ90" s="777"/>
      <c r="MA90" s="777"/>
      <c r="MB90" s="780"/>
      <c r="MC90" s="782"/>
      <c r="MD90" s="782"/>
      <c r="ME90" s="776"/>
      <c r="MF90" s="777"/>
      <c r="MG90" s="777"/>
      <c r="MH90" s="780"/>
      <c r="MI90" s="782"/>
      <c r="MJ90" s="782"/>
      <c r="MK90" s="776"/>
      <c r="ML90" s="777"/>
      <c r="MM90" s="777"/>
      <c r="MN90" s="780"/>
      <c r="MO90" s="782"/>
      <c r="MP90" s="782"/>
      <c r="MQ90" s="776"/>
      <c r="MR90" s="777"/>
      <c r="MS90" s="777"/>
      <c r="MT90" s="780"/>
      <c r="MU90" s="779"/>
      <c r="MV90" s="779"/>
      <c r="MW90" s="776"/>
      <c r="MX90" s="777"/>
      <c r="MY90" s="777"/>
      <c r="MZ90" s="780"/>
      <c r="NA90" s="779"/>
      <c r="NB90" s="779"/>
      <c r="NC90" s="776"/>
      <c r="ND90" s="777"/>
      <c r="NE90" s="777"/>
      <c r="NF90" s="780"/>
      <c r="NG90" s="779"/>
      <c r="NH90" s="779"/>
      <c r="NI90" s="776"/>
      <c r="NJ90" s="777"/>
      <c r="NK90" s="777"/>
      <c r="NL90" s="780"/>
      <c r="NM90" s="782"/>
      <c r="NN90" s="782"/>
      <c r="NO90" s="776"/>
      <c r="NP90" s="777"/>
      <c r="NQ90" s="777"/>
      <c r="NR90" s="780"/>
      <c r="NS90" s="776"/>
      <c r="NT90" s="777"/>
      <c r="NU90" s="777"/>
      <c r="NV90" s="780"/>
      <c r="NW90" s="776"/>
      <c r="NX90" s="777"/>
      <c r="NY90" s="777"/>
      <c r="NZ90" s="792"/>
      <c r="OA90" s="776"/>
      <c r="OB90" s="777"/>
      <c r="OC90" s="777"/>
      <c r="OD90" s="780"/>
      <c r="OE90" s="776"/>
      <c r="OF90" s="777"/>
      <c r="OG90" s="777"/>
      <c r="OH90" s="780"/>
      <c r="OI90" s="776"/>
      <c r="OJ90" s="777"/>
      <c r="OK90" s="777"/>
      <c r="OL90" s="780"/>
      <c r="OM90" s="776"/>
      <c r="ON90" s="777"/>
      <c r="OO90" s="777"/>
      <c r="OP90" s="780"/>
      <c r="OQ90" s="776"/>
      <c r="OR90" s="777"/>
      <c r="OS90" s="777"/>
      <c r="OT90" s="780"/>
      <c r="OU90" s="776"/>
      <c r="OV90" s="777"/>
      <c r="OW90" s="777"/>
      <c r="OX90" s="780"/>
      <c r="OY90" s="776"/>
      <c r="OZ90" s="777"/>
      <c r="PA90" s="777"/>
      <c r="PB90" s="780"/>
      <c r="PC90" s="776"/>
      <c r="PD90" s="777"/>
      <c r="PE90" s="777"/>
      <c r="PF90" s="780"/>
    </row>
    <row r="91" spans="1:422" ht="15" hidden="1" customHeight="1" x14ac:dyDescent="0.25">
      <c r="A91" s="769" t="s">
        <v>384</v>
      </c>
      <c r="B91" s="769" t="s">
        <v>50</v>
      </c>
      <c r="C91" s="769"/>
      <c r="D91" s="770"/>
      <c r="E91" s="769"/>
      <c r="F91" s="769"/>
      <c r="G91" s="769"/>
      <c r="H91" s="769"/>
      <c r="I91" s="769"/>
      <c r="J91" s="769"/>
      <c r="K91" s="771"/>
      <c r="L91" s="769"/>
      <c r="M91" s="769"/>
      <c r="N91" s="769"/>
      <c r="O91" s="769"/>
      <c r="P91" s="769"/>
      <c r="Q91" s="769"/>
      <c r="R91" s="769"/>
      <c r="S91" s="769"/>
      <c r="T91" s="816" t="s">
        <v>163</v>
      </c>
      <c r="U91" s="816" t="s">
        <v>292</v>
      </c>
      <c r="V91" s="816"/>
      <c r="W91" s="816"/>
      <c r="X91" s="769"/>
      <c r="Y91" s="769">
        <f>IF(AND(AJ91="",AK91="",AL91="",AN91="",AO91="",OR(AP91="",AP91=Dropdown!$AM$12,AP91=Dropdown!$AM$11)),1,0)</f>
        <v>1</v>
      </c>
      <c r="Z91" s="769">
        <f t="shared" si="7"/>
        <v>1</v>
      </c>
      <c r="AA91" s="769">
        <f t="shared" si="8"/>
        <v>0</v>
      </c>
      <c r="AB91" s="769">
        <f t="shared" si="9"/>
        <v>0</v>
      </c>
      <c r="AC91" s="769"/>
      <c r="AD91" s="772" t="str">
        <f>IF(OR(T91&lt;&gt;"",U91&lt;&gt;""),Dropdown!$A$4,IF(OR(V91&lt;&gt;"",W91&lt;&gt;""),Dropdown!$A$5,Dropdown!$A$3))</f>
        <v>Commercial/Institutional</v>
      </c>
      <c r="AE91" s="773"/>
      <c r="AF91" s="773" t="s">
        <v>50</v>
      </c>
      <c r="AG91" s="773"/>
      <c r="AH91" s="773" t="str">
        <f>IF(AG91&lt;&gt;"",VLOOKUP(AG91,Dropdown!$N$3:$R$62,3,FALSE),IF(AF91&lt;&gt;"",VLOOKUP(AF91,Dropdown!$N$3:$R$62,3,FALSE),IF(AE91&lt;&gt;"",VLOOKUP(AE91,Dropdown!$N$3:$R$62,3,FALSE),"")))</f>
        <v>LMI</v>
      </c>
      <c r="AI91" s="773" t="str">
        <f>IF(AG91&lt;&gt;"",VLOOKUP(AG91,Dropdown!$N$3:$R$62,5,FALSE),IF(AF91&lt;&gt;"",VLOOKUP(AF91,Dropdown!$N$3:$R$62,5,FALSE),IF(AE91&lt;&gt;"",VLOOKUP(AE91,Dropdown!$N$3:$R$62,5,FALSE),"")))</f>
        <v>Tropical</v>
      </c>
      <c r="AJ91" s="773"/>
      <c r="AK91" s="773"/>
      <c r="AL91" s="773"/>
      <c r="AM91" s="773"/>
      <c r="AN91" s="773"/>
      <c r="AO91" s="773"/>
      <c r="AP91" s="773"/>
      <c r="AQ91" s="769" t="s">
        <v>554</v>
      </c>
      <c r="AR91" s="806" t="s">
        <v>398</v>
      </c>
      <c r="AS91" s="774"/>
      <c r="AT91" s="769" t="s">
        <v>382</v>
      </c>
      <c r="AU91" s="769"/>
      <c r="AV91" s="775"/>
      <c r="AW91" s="776"/>
      <c r="AX91" s="777"/>
      <c r="AY91" s="777"/>
      <c r="AZ91" s="778"/>
      <c r="BA91" s="779"/>
      <c r="BB91" s="779"/>
      <c r="BC91" s="776">
        <v>15</v>
      </c>
      <c r="BD91" s="777">
        <v>30</v>
      </c>
      <c r="BE91" s="777">
        <f>AVERAGE(BC91:BD91)</f>
        <v>22.5</v>
      </c>
      <c r="BF91" s="841">
        <f>(BD91-BC91)/(2*1.645)</f>
        <v>4.5592705167173255</v>
      </c>
      <c r="BG91" s="804"/>
      <c r="BH91" s="804"/>
      <c r="BI91" s="776"/>
      <c r="BJ91" s="777"/>
      <c r="BK91" s="777"/>
      <c r="BL91" s="780"/>
      <c r="BM91" s="779"/>
      <c r="BN91" s="779"/>
      <c r="BO91" s="783"/>
      <c r="BP91" s="781"/>
      <c r="BQ91" s="781"/>
      <c r="BR91" s="803"/>
      <c r="BS91" s="804"/>
      <c r="BT91" s="804"/>
      <c r="BU91" s="783"/>
      <c r="BV91" s="781"/>
      <c r="BW91" s="781"/>
      <c r="BX91" s="803"/>
      <c r="BY91" s="804"/>
      <c r="BZ91" s="804"/>
      <c r="CA91" s="783"/>
      <c r="CB91" s="781"/>
      <c r="CC91" s="781"/>
      <c r="CD91" s="803"/>
      <c r="CE91" s="804"/>
      <c r="CF91" s="804"/>
      <c r="CG91" s="783"/>
      <c r="CH91" s="781"/>
      <c r="CI91" s="781"/>
      <c r="CJ91" s="803"/>
      <c r="CK91" s="804"/>
      <c r="CL91" s="804"/>
      <c r="CM91" s="783"/>
      <c r="CN91" s="781"/>
      <c r="CO91" s="781"/>
      <c r="CP91" s="803"/>
      <c r="CQ91" s="804"/>
      <c r="CR91" s="804"/>
      <c r="CS91" s="783"/>
      <c r="CT91" s="781"/>
      <c r="CU91" s="781"/>
      <c r="CV91" s="803"/>
      <c r="CW91" s="804"/>
      <c r="CX91" s="804"/>
      <c r="CY91" s="783"/>
      <c r="CZ91" s="781"/>
      <c r="DA91" s="781"/>
      <c r="DB91" s="803"/>
      <c r="DC91" s="804"/>
      <c r="DD91" s="804"/>
      <c r="DE91" s="783"/>
      <c r="DF91" s="781"/>
      <c r="DG91" s="781"/>
      <c r="DH91" s="803"/>
      <c r="DI91" s="804"/>
      <c r="DJ91" s="804"/>
      <c r="DK91" s="783"/>
      <c r="DL91" s="781"/>
      <c r="DM91" s="781"/>
      <c r="DN91" s="803"/>
      <c r="DO91" s="804"/>
      <c r="DP91" s="804"/>
      <c r="DQ91" s="784"/>
      <c r="DR91" s="785"/>
      <c r="DS91" s="786"/>
      <c r="DT91" s="787"/>
      <c r="DU91" s="788"/>
      <c r="DV91" s="788"/>
      <c r="DW91" s="789"/>
      <c r="DX91" s="786"/>
      <c r="DY91" s="785"/>
      <c r="DZ91" s="790"/>
      <c r="EA91" s="791"/>
      <c r="EB91" s="791"/>
      <c r="EC91" s="784"/>
      <c r="ED91" s="785"/>
      <c r="EE91" s="786"/>
      <c r="EF91" s="787"/>
      <c r="EG91" s="788"/>
      <c r="EH91" s="788"/>
      <c r="EI91" s="789"/>
      <c r="EJ91" s="786"/>
      <c r="EK91" s="785"/>
      <c r="EL91" s="790"/>
      <c r="EM91" s="791"/>
      <c r="EN91" s="791"/>
      <c r="EO91" s="784"/>
      <c r="EP91" s="785"/>
      <c r="EQ91" s="786"/>
      <c r="ER91" s="787"/>
      <c r="ES91" s="788"/>
      <c r="ET91" s="788"/>
      <c r="EU91" s="789"/>
      <c r="EV91" s="786"/>
      <c r="EW91" s="785"/>
      <c r="EX91" s="790"/>
      <c r="EY91" s="791"/>
      <c r="EZ91" s="791"/>
      <c r="FA91" s="784"/>
      <c r="FB91" s="785"/>
      <c r="FC91" s="786"/>
      <c r="FD91" s="787"/>
      <c r="FE91" s="788"/>
      <c r="FF91" s="788"/>
      <c r="FG91" s="789"/>
      <c r="FH91" s="786"/>
      <c r="FI91" s="785"/>
      <c r="FJ91" s="790"/>
      <c r="FK91" s="791"/>
      <c r="FL91" s="791"/>
      <c r="FM91" s="784"/>
      <c r="FN91" s="785"/>
      <c r="FO91" s="786"/>
      <c r="FP91" s="787"/>
      <c r="FQ91" s="788"/>
      <c r="FR91" s="788"/>
      <c r="FS91" s="776"/>
      <c r="FT91" s="777"/>
      <c r="FU91" s="781"/>
      <c r="FV91" s="778"/>
      <c r="FW91" s="779"/>
      <c r="FX91" s="779"/>
      <c r="FY91" s="783"/>
      <c r="FZ91" s="781"/>
      <c r="GA91" s="777"/>
      <c r="GB91" s="780"/>
      <c r="GC91" s="779"/>
      <c r="GD91" s="779"/>
      <c r="GE91" s="776"/>
      <c r="GF91" s="777"/>
      <c r="GG91" s="781"/>
      <c r="GH91" s="778"/>
      <c r="GI91" s="782"/>
      <c r="GJ91" s="782"/>
      <c r="GK91" s="783"/>
      <c r="GL91" s="781"/>
      <c r="GM91" s="777"/>
      <c r="GN91" s="780"/>
      <c r="GO91" s="779"/>
      <c r="GP91" s="779"/>
      <c r="GQ91" s="776"/>
      <c r="GR91" s="777"/>
      <c r="GS91" s="781"/>
      <c r="GT91" s="778"/>
      <c r="GU91" s="782"/>
      <c r="GV91" s="782"/>
      <c r="GW91" s="783"/>
      <c r="GX91" s="781"/>
      <c r="GY91" s="777"/>
      <c r="GZ91" s="780"/>
      <c r="HA91" s="779"/>
      <c r="HB91" s="779"/>
      <c r="HC91" s="776"/>
      <c r="HD91" s="777"/>
      <c r="HE91" s="781"/>
      <c r="HF91" s="778"/>
      <c r="HG91" s="782"/>
      <c r="HH91" s="782"/>
      <c r="HI91" s="783"/>
      <c r="HJ91" s="781"/>
      <c r="HK91" s="777"/>
      <c r="HL91" s="780"/>
      <c r="HM91" s="779"/>
      <c r="HN91" s="779"/>
      <c r="HO91" s="776"/>
      <c r="HP91" s="777"/>
      <c r="HQ91" s="781"/>
      <c r="HR91" s="778"/>
      <c r="HS91" s="782"/>
      <c r="HT91" s="782"/>
      <c r="HU91" s="783"/>
      <c r="HV91" s="781"/>
      <c r="HW91" s="777"/>
      <c r="HX91" s="780"/>
      <c r="HY91" s="779"/>
      <c r="HZ91" s="779"/>
      <c r="IA91" s="776"/>
      <c r="IB91" s="777"/>
      <c r="IC91" s="781"/>
      <c r="ID91" s="778"/>
      <c r="IE91" s="779"/>
      <c r="IF91" s="779"/>
      <c r="IG91" s="783"/>
      <c r="IH91" s="781"/>
      <c r="II91" s="777"/>
      <c r="IJ91" s="780"/>
      <c r="IK91" s="779"/>
      <c r="IL91" s="779"/>
      <c r="IM91" s="776"/>
      <c r="IN91" s="777"/>
      <c r="IO91" s="781"/>
      <c r="IP91" s="778"/>
      <c r="IQ91" s="779"/>
      <c r="IR91" s="779"/>
      <c r="IS91" s="783"/>
      <c r="IT91" s="781"/>
      <c r="IU91" s="777"/>
      <c r="IV91" s="780"/>
      <c r="IW91" s="779"/>
      <c r="IX91" s="779"/>
      <c r="IY91" s="776"/>
      <c r="IZ91" s="777"/>
      <c r="JA91" s="781"/>
      <c r="JB91" s="778"/>
      <c r="JC91" s="779"/>
      <c r="JD91" s="779"/>
      <c r="JE91" s="783"/>
      <c r="JF91" s="781"/>
      <c r="JG91" s="777"/>
      <c r="JH91" s="780"/>
      <c r="JI91" s="779"/>
      <c r="JJ91" s="779"/>
      <c r="JK91" s="776"/>
      <c r="JL91" s="777"/>
      <c r="JM91" s="781"/>
      <c r="JN91" s="778"/>
      <c r="JO91" s="782"/>
      <c r="JP91" s="782"/>
      <c r="JQ91" s="783"/>
      <c r="JR91" s="781"/>
      <c r="JS91" s="777"/>
      <c r="JT91" s="780"/>
      <c r="JU91" s="779"/>
      <c r="JV91" s="779"/>
      <c r="JW91" s="776"/>
      <c r="JX91" s="777"/>
      <c r="JY91" s="777"/>
      <c r="JZ91" s="780"/>
      <c r="KA91" s="782"/>
      <c r="KB91" s="782"/>
      <c r="KC91" s="776"/>
      <c r="KD91" s="777"/>
      <c r="KE91" s="777"/>
      <c r="KF91" s="780"/>
      <c r="KG91" s="782"/>
      <c r="KH91" s="782"/>
      <c r="KI91" s="776"/>
      <c r="KJ91" s="777"/>
      <c r="KK91" s="777"/>
      <c r="KL91" s="780"/>
      <c r="KM91" s="782"/>
      <c r="KN91" s="782"/>
      <c r="KO91" s="776"/>
      <c r="KP91" s="777"/>
      <c r="KQ91" s="777"/>
      <c r="KR91" s="780"/>
      <c r="KS91" s="779"/>
      <c r="KT91" s="779"/>
      <c r="KU91" s="776"/>
      <c r="KV91" s="777"/>
      <c r="KW91" s="777"/>
      <c r="KX91" s="780"/>
      <c r="KY91" s="782"/>
      <c r="KZ91" s="782"/>
      <c r="LA91" s="776"/>
      <c r="LB91" s="777"/>
      <c r="LC91" s="777"/>
      <c r="LD91" s="780"/>
      <c r="LE91" s="779"/>
      <c r="LF91" s="779"/>
      <c r="LG91" s="776"/>
      <c r="LH91" s="777"/>
      <c r="LI91" s="777"/>
      <c r="LJ91" s="780"/>
      <c r="LK91" s="779"/>
      <c r="LL91" s="779"/>
      <c r="LM91" s="776"/>
      <c r="LN91" s="777"/>
      <c r="LO91" s="777"/>
      <c r="LP91" s="780"/>
      <c r="LQ91" s="782"/>
      <c r="LR91" s="782"/>
      <c r="LS91" s="776"/>
      <c r="LT91" s="777"/>
      <c r="LU91" s="777"/>
      <c r="LV91" s="780"/>
      <c r="LW91" s="779"/>
      <c r="LX91" s="779"/>
      <c r="LY91" s="776"/>
      <c r="LZ91" s="777"/>
      <c r="MA91" s="777"/>
      <c r="MB91" s="780"/>
      <c r="MC91" s="782"/>
      <c r="MD91" s="782"/>
      <c r="ME91" s="776"/>
      <c r="MF91" s="777"/>
      <c r="MG91" s="777"/>
      <c r="MH91" s="780"/>
      <c r="MI91" s="782"/>
      <c r="MJ91" s="782"/>
      <c r="MK91" s="776"/>
      <c r="ML91" s="777"/>
      <c r="MM91" s="777"/>
      <c r="MN91" s="780"/>
      <c r="MO91" s="782"/>
      <c r="MP91" s="782"/>
      <c r="MQ91" s="776"/>
      <c r="MR91" s="777"/>
      <c r="MS91" s="777"/>
      <c r="MT91" s="780"/>
      <c r="MU91" s="779"/>
      <c r="MV91" s="779"/>
      <c r="MW91" s="776"/>
      <c r="MX91" s="777"/>
      <c r="MY91" s="777"/>
      <c r="MZ91" s="780"/>
      <c r="NA91" s="779"/>
      <c r="NB91" s="779"/>
      <c r="NC91" s="776"/>
      <c r="ND91" s="777"/>
      <c r="NE91" s="777"/>
      <c r="NF91" s="780"/>
      <c r="NG91" s="779"/>
      <c r="NH91" s="779"/>
      <c r="NI91" s="776"/>
      <c r="NJ91" s="777"/>
      <c r="NK91" s="777"/>
      <c r="NL91" s="780"/>
      <c r="NM91" s="782"/>
      <c r="NN91" s="782"/>
      <c r="NO91" s="776"/>
      <c r="NP91" s="777"/>
      <c r="NQ91" s="777"/>
      <c r="NR91" s="780"/>
      <c r="NS91" s="776"/>
      <c r="NT91" s="777"/>
      <c r="NU91" s="777"/>
      <c r="NV91" s="780"/>
      <c r="NW91" s="776"/>
      <c r="NX91" s="777"/>
      <c r="NY91" s="777"/>
      <c r="NZ91" s="792"/>
      <c r="OA91" s="776"/>
      <c r="OB91" s="777"/>
      <c r="OC91" s="777"/>
      <c r="OD91" s="780"/>
      <c r="OE91" s="776"/>
      <c r="OF91" s="777"/>
      <c r="OG91" s="777"/>
      <c r="OH91" s="780"/>
      <c r="OI91" s="776"/>
      <c r="OJ91" s="777"/>
      <c r="OK91" s="777"/>
      <c r="OL91" s="780"/>
      <c r="OM91" s="776"/>
      <c r="ON91" s="777"/>
      <c r="OO91" s="777"/>
      <c r="OP91" s="780"/>
      <c r="OQ91" s="776"/>
      <c r="OR91" s="777"/>
      <c r="OS91" s="777"/>
      <c r="OT91" s="780"/>
      <c r="OU91" s="776"/>
      <c r="OV91" s="777"/>
      <c r="OW91" s="777"/>
      <c r="OX91" s="780"/>
      <c r="OY91" s="776"/>
      <c r="OZ91" s="777"/>
      <c r="PA91" s="777"/>
      <c r="PB91" s="780"/>
      <c r="PC91" s="776"/>
      <c r="PD91" s="777"/>
      <c r="PE91" s="777"/>
      <c r="PF91" s="780"/>
    </row>
    <row r="92" spans="1:422" ht="15" hidden="1" customHeight="1" x14ac:dyDescent="0.25">
      <c r="A92" s="769" t="s">
        <v>384</v>
      </c>
      <c r="B92" s="769" t="s">
        <v>50</v>
      </c>
      <c r="C92" s="769"/>
      <c r="D92" s="770"/>
      <c r="E92" s="769"/>
      <c r="F92" s="769"/>
      <c r="G92" s="769"/>
      <c r="H92" s="769"/>
      <c r="I92" s="769"/>
      <c r="J92" s="769"/>
      <c r="K92" s="771"/>
      <c r="L92" s="769"/>
      <c r="M92" s="769"/>
      <c r="N92" s="769"/>
      <c r="O92" s="769"/>
      <c r="P92" s="769"/>
      <c r="Q92" s="769"/>
      <c r="R92" s="769"/>
      <c r="S92" s="769"/>
      <c r="T92" s="816"/>
      <c r="U92" s="816"/>
      <c r="V92" s="816" t="s">
        <v>227</v>
      </c>
      <c r="W92" s="816" t="s">
        <v>395</v>
      </c>
      <c r="X92" s="769"/>
      <c r="Y92" s="769">
        <f>IF(AND(AJ92="",AK92="",AL92="",AN92="",AO92="",OR(AP92="",AP92=Dropdown!$AM$12,AP92=Dropdown!$AM$11)),1,0)</f>
        <v>1</v>
      </c>
      <c r="Z92" s="769">
        <f t="shared" si="7"/>
        <v>1</v>
      </c>
      <c r="AA92" s="769">
        <f t="shared" si="8"/>
        <v>0</v>
      </c>
      <c r="AB92" s="769">
        <f t="shared" si="9"/>
        <v>0</v>
      </c>
      <c r="AC92" s="769"/>
      <c r="AD92" s="772" t="str">
        <f>IF(OR(T92&lt;&gt;"",U92&lt;&gt;""),Dropdown!$A$4,IF(OR(V92&lt;&gt;"",W92&lt;&gt;""),Dropdown!$A$5,Dropdown!$A$3))</f>
        <v>Industrial</v>
      </c>
      <c r="AE92" s="773"/>
      <c r="AF92" s="773" t="s">
        <v>50</v>
      </c>
      <c r="AG92" s="773"/>
      <c r="AH92" s="773" t="str">
        <f>IF(AG92&lt;&gt;"",VLOOKUP(AG92,Dropdown!$N$3:$R$62,3,FALSE),IF(AF92&lt;&gt;"",VLOOKUP(AF92,Dropdown!$N$3:$R$62,3,FALSE),IF(AE92&lt;&gt;"",VLOOKUP(AE92,Dropdown!$N$3:$R$62,3,FALSE),"")))</f>
        <v>LMI</v>
      </c>
      <c r="AI92" s="773" t="str">
        <f>IF(AG92&lt;&gt;"",VLOOKUP(AG92,Dropdown!$N$3:$R$62,5,FALSE),IF(AF92&lt;&gt;"",VLOOKUP(AF92,Dropdown!$N$3:$R$62,5,FALSE),IF(AE92&lt;&gt;"",VLOOKUP(AE92,Dropdown!$N$3:$R$62,5,FALSE),"")))</f>
        <v>Tropical</v>
      </c>
      <c r="AJ92" s="773"/>
      <c r="AK92" s="773"/>
      <c r="AL92" s="773"/>
      <c r="AM92" s="773"/>
      <c r="AN92" s="773"/>
      <c r="AO92" s="773"/>
      <c r="AP92" s="773"/>
      <c r="AQ92" s="769" t="s">
        <v>554</v>
      </c>
      <c r="AR92" s="806" t="s">
        <v>398</v>
      </c>
      <c r="AS92" s="774"/>
      <c r="AT92" s="769" t="s">
        <v>382</v>
      </c>
      <c r="AU92" s="769"/>
      <c r="AV92" s="775"/>
      <c r="AW92" s="776"/>
      <c r="AX92" s="777"/>
      <c r="AY92" s="777"/>
      <c r="AZ92" s="778"/>
      <c r="BA92" s="779"/>
      <c r="BB92" s="779"/>
      <c r="BC92" s="776"/>
      <c r="BD92" s="777"/>
      <c r="BE92" s="777">
        <v>60</v>
      </c>
      <c r="BF92" s="805"/>
      <c r="BG92" s="804"/>
      <c r="BH92" s="804"/>
      <c r="BI92" s="776"/>
      <c r="BJ92" s="777"/>
      <c r="BK92" s="777"/>
      <c r="BL92" s="780"/>
      <c r="BM92" s="779"/>
      <c r="BN92" s="779"/>
      <c r="BO92" s="783"/>
      <c r="BP92" s="781"/>
      <c r="BQ92" s="781"/>
      <c r="BR92" s="803"/>
      <c r="BS92" s="804"/>
      <c r="BT92" s="804"/>
      <c r="BU92" s="783"/>
      <c r="BV92" s="781"/>
      <c r="BW92" s="781"/>
      <c r="BX92" s="803"/>
      <c r="BY92" s="804"/>
      <c r="BZ92" s="804"/>
      <c r="CA92" s="783"/>
      <c r="CB92" s="781"/>
      <c r="CC92" s="781"/>
      <c r="CD92" s="803"/>
      <c r="CE92" s="804"/>
      <c r="CF92" s="804"/>
      <c r="CG92" s="783"/>
      <c r="CH92" s="781"/>
      <c r="CI92" s="781"/>
      <c r="CJ92" s="803"/>
      <c r="CK92" s="804"/>
      <c r="CL92" s="804"/>
      <c r="CM92" s="783"/>
      <c r="CN92" s="781"/>
      <c r="CO92" s="781"/>
      <c r="CP92" s="803"/>
      <c r="CQ92" s="804"/>
      <c r="CR92" s="804"/>
      <c r="CS92" s="783"/>
      <c r="CT92" s="781"/>
      <c r="CU92" s="781"/>
      <c r="CV92" s="803"/>
      <c r="CW92" s="804"/>
      <c r="CX92" s="804"/>
      <c r="CY92" s="783"/>
      <c r="CZ92" s="781"/>
      <c r="DA92" s="781"/>
      <c r="DB92" s="803"/>
      <c r="DC92" s="804"/>
      <c r="DD92" s="804"/>
      <c r="DE92" s="783"/>
      <c r="DF92" s="781"/>
      <c r="DG92" s="781"/>
      <c r="DH92" s="803"/>
      <c r="DI92" s="804"/>
      <c r="DJ92" s="804"/>
      <c r="DK92" s="783"/>
      <c r="DL92" s="781"/>
      <c r="DM92" s="781"/>
      <c r="DN92" s="803"/>
      <c r="DO92" s="804"/>
      <c r="DP92" s="804"/>
      <c r="DQ92" s="784"/>
      <c r="DR92" s="785"/>
      <c r="DS92" s="786"/>
      <c r="DT92" s="787"/>
      <c r="DU92" s="788"/>
      <c r="DV92" s="788"/>
      <c r="DW92" s="789"/>
      <c r="DX92" s="786"/>
      <c r="DY92" s="785"/>
      <c r="DZ92" s="790"/>
      <c r="EA92" s="791"/>
      <c r="EB92" s="791"/>
      <c r="EC92" s="784"/>
      <c r="ED92" s="785"/>
      <c r="EE92" s="786"/>
      <c r="EF92" s="787"/>
      <c r="EG92" s="788"/>
      <c r="EH92" s="788"/>
      <c r="EI92" s="789"/>
      <c r="EJ92" s="786"/>
      <c r="EK92" s="785"/>
      <c r="EL92" s="790"/>
      <c r="EM92" s="791"/>
      <c r="EN92" s="791"/>
      <c r="EO92" s="784"/>
      <c r="EP92" s="785"/>
      <c r="EQ92" s="786"/>
      <c r="ER92" s="787"/>
      <c r="ES92" s="788"/>
      <c r="ET92" s="788"/>
      <c r="EU92" s="789"/>
      <c r="EV92" s="786"/>
      <c r="EW92" s="785"/>
      <c r="EX92" s="790"/>
      <c r="EY92" s="791"/>
      <c r="EZ92" s="791"/>
      <c r="FA92" s="784"/>
      <c r="FB92" s="785"/>
      <c r="FC92" s="786"/>
      <c r="FD92" s="787"/>
      <c r="FE92" s="788"/>
      <c r="FF92" s="788"/>
      <c r="FG92" s="789"/>
      <c r="FH92" s="786"/>
      <c r="FI92" s="785"/>
      <c r="FJ92" s="790"/>
      <c r="FK92" s="791"/>
      <c r="FL92" s="791"/>
      <c r="FM92" s="784"/>
      <c r="FN92" s="785"/>
      <c r="FO92" s="786"/>
      <c r="FP92" s="787"/>
      <c r="FQ92" s="788"/>
      <c r="FR92" s="788"/>
      <c r="FS92" s="776"/>
      <c r="FT92" s="777"/>
      <c r="FU92" s="781"/>
      <c r="FV92" s="778"/>
      <c r="FW92" s="779"/>
      <c r="FX92" s="779"/>
      <c r="FY92" s="783"/>
      <c r="FZ92" s="781"/>
      <c r="GA92" s="777"/>
      <c r="GB92" s="780"/>
      <c r="GC92" s="779"/>
      <c r="GD92" s="779"/>
      <c r="GE92" s="776"/>
      <c r="GF92" s="777"/>
      <c r="GG92" s="781"/>
      <c r="GH92" s="778"/>
      <c r="GI92" s="782"/>
      <c r="GJ92" s="782"/>
      <c r="GK92" s="783"/>
      <c r="GL92" s="781"/>
      <c r="GM92" s="777"/>
      <c r="GN92" s="780"/>
      <c r="GO92" s="779"/>
      <c r="GP92" s="779"/>
      <c r="GQ92" s="776"/>
      <c r="GR92" s="777"/>
      <c r="GS92" s="781"/>
      <c r="GT92" s="778"/>
      <c r="GU92" s="782"/>
      <c r="GV92" s="782"/>
      <c r="GW92" s="783"/>
      <c r="GX92" s="781"/>
      <c r="GY92" s="777"/>
      <c r="GZ92" s="780"/>
      <c r="HA92" s="779"/>
      <c r="HB92" s="779"/>
      <c r="HC92" s="776"/>
      <c r="HD92" s="777"/>
      <c r="HE92" s="781"/>
      <c r="HF92" s="778"/>
      <c r="HG92" s="782"/>
      <c r="HH92" s="782"/>
      <c r="HI92" s="783"/>
      <c r="HJ92" s="781"/>
      <c r="HK92" s="777"/>
      <c r="HL92" s="780"/>
      <c r="HM92" s="779"/>
      <c r="HN92" s="779"/>
      <c r="HO92" s="776"/>
      <c r="HP92" s="777"/>
      <c r="HQ92" s="781"/>
      <c r="HR92" s="778"/>
      <c r="HS92" s="782"/>
      <c r="HT92" s="782"/>
      <c r="HU92" s="783"/>
      <c r="HV92" s="781"/>
      <c r="HW92" s="777"/>
      <c r="HX92" s="780"/>
      <c r="HY92" s="779"/>
      <c r="HZ92" s="779"/>
      <c r="IA92" s="776"/>
      <c r="IB92" s="777"/>
      <c r="IC92" s="781"/>
      <c r="ID92" s="778"/>
      <c r="IE92" s="779"/>
      <c r="IF92" s="779"/>
      <c r="IG92" s="783"/>
      <c r="IH92" s="781"/>
      <c r="II92" s="777"/>
      <c r="IJ92" s="780"/>
      <c r="IK92" s="779"/>
      <c r="IL92" s="779"/>
      <c r="IM92" s="776"/>
      <c r="IN92" s="777"/>
      <c r="IO92" s="781"/>
      <c r="IP92" s="778"/>
      <c r="IQ92" s="779"/>
      <c r="IR92" s="779"/>
      <c r="IS92" s="783"/>
      <c r="IT92" s="781"/>
      <c r="IU92" s="777"/>
      <c r="IV92" s="780"/>
      <c r="IW92" s="779"/>
      <c r="IX92" s="779"/>
      <c r="IY92" s="776"/>
      <c r="IZ92" s="777"/>
      <c r="JA92" s="781"/>
      <c r="JB92" s="778"/>
      <c r="JC92" s="779"/>
      <c r="JD92" s="779"/>
      <c r="JE92" s="783"/>
      <c r="JF92" s="781"/>
      <c r="JG92" s="777"/>
      <c r="JH92" s="780"/>
      <c r="JI92" s="779"/>
      <c r="JJ92" s="779"/>
      <c r="JK92" s="776"/>
      <c r="JL92" s="777"/>
      <c r="JM92" s="781"/>
      <c r="JN92" s="778"/>
      <c r="JO92" s="782"/>
      <c r="JP92" s="782"/>
      <c r="JQ92" s="783"/>
      <c r="JR92" s="781"/>
      <c r="JS92" s="777"/>
      <c r="JT92" s="780"/>
      <c r="JU92" s="779"/>
      <c r="JV92" s="779"/>
      <c r="JW92" s="776"/>
      <c r="JX92" s="777"/>
      <c r="JY92" s="777"/>
      <c r="JZ92" s="780"/>
      <c r="KA92" s="782"/>
      <c r="KB92" s="782"/>
      <c r="KC92" s="776"/>
      <c r="KD92" s="777"/>
      <c r="KE92" s="777"/>
      <c r="KF92" s="780"/>
      <c r="KG92" s="782"/>
      <c r="KH92" s="782"/>
      <c r="KI92" s="776"/>
      <c r="KJ92" s="777"/>
      <c r="KK92" s="777"/>
      <c r="KL92" s="780"/>
      <c r="KM92" s="782"/>
      <c r="KN92" s="782"/>
      <c r="KO92" s="776"/>
      <c r="KP92" s="777"/>
      <c r="KQ92" s="777"/>
      <c r="KR92" s="780"/>
      <c r="KS92" s="779"/>
      <c r="KT92" s="779"/>
      <c r="KU92" s="776"/>
      <c r="KV92" s="777"/>
      <c r="KW92" s="777"/>
      <c r="KX92" s="780"/>
      <c r="KY92" s="782"/>
      <c r="KZ92" s="782"/>
      <c r="LA92" s="776"/>
      <c r="LB92" s="777"/>
      <c r="LC92" s="777"/>
      <c r="LD92" s="780"/>
      <c r="LE92" s="779"/>
      <c r="LF92" s="779"/>
      <c r="LG92" s="776"/>
      <c r="LH92" s="777"/>
      <c r="LI92" s="777"/>
      <c r="LJ92" s="780"/>
      <c r="LK92" s="779"/>
      <c r="LL92" s="779"/>
      <c r="LM92" s="776"/>
      <c r="LN92" s="777"/>
      <c r="LO92" s="777"/>
      <c r="LP92" s="780"/>
      <c r="LQ92" s="782"/>
      <c r="LR92" s="782"/>
      <c r="LS92" s="776"/>
      <c r="LT92" s="777"/>
      <c r="LU92" s="777"/>
      <c r="LV92" s="780"/>
      <c r="LW92" s="779"/>
      <c r="LX92" s="779"/>
      <c r="LY92" s="776"/>
      <c r="LZ92" s="777"/>
      <c r="MA92" s="777"/>
      <c r="MB92" s="780"/>
      <c r="MC92" s="782"/>
      <c r="MD92" s="782"/>
      <c r="ME92" s="776"/>
      <c r="MF92" s="777"/>
      <c r="MG92" s="777"/>
      <c r="MH92" s="780"/>
      <c r="MI92" s="782"/>
      <c r="MJ92" s="782"/>
      <c r="MK92" s="776"/>
      <c r="ML92" s="777"/>
      <c r="MM92" s="777"/>
      <c r="MN92" s="780"/>
      <c r="MO92" s="782"/>
      <c r="MP92" s="782"/>
      <c r="MQ92" s="776"/>
      <c r="MR92" s="777"/>
      <c r="MS92" s="777"/>
      <c r="MT92" s="780"/>
      <c r="MU92" s="779"/>
      <c r="MV92" s="779"/>
      <c r="MW92" s="776"/>
      <c r="MX92" s="777"/>
      <c r="MY92" s="777"/>
      <c r="MZ92" s="780"/>
      <c r="NA92" s="779"/>
      <c r="NB92" s="779"/>
      <c r="NC92" s="776"/>
      <c r="ND92" s="777"/>
      <c r="NE92" s="777"/>
      <c r="NF92" s="780"/>
      <c r="NG92" s="779"/>
      <c r="NH92" s="779"/>
      <c r="NI92" s="776"/>
      <c r="NJ92" s="777"/>
      <c r="NK92" s="777"/>
      <c r="NL92" s="780"/>
      <c r="NM92" s="782"/>
      <c r="NN92" s="782"/>
      <c r="NO92" s="776"/>
      <c r="NP92" s="777"/>
      <c r="NQ92" s="777"/>
      <c r="NR92" s="780"/>
      <c r="NS92" s="776"/>
      <c r="NT92" s="777"/>
      <c r="NU92" s="777"/>
      <c r="NV92" s="780"/>
      <c r="NW92" s="776"/>
      <c r="NX92" s="777"/>
      <c r="NY92" s="777"/>
      <c r="NZ92" s="792"/>
      <c r="OA92" s="776"/>
      <c r="OB92" s="777"/>
      <c r="OC92" s="777"/>
      <c r="OD92" s="780"/>
      <c r="OE92" s="776"/>
      <c r="OF92" s="777"/>
      <c r="OG92" s="777"/>
      <c r="OH92" s="780"/>
      <c r="OI92" s="776"/>
      <c r="OJ92" s="777"/>
      <c r="OK92" s="777"/>
      <c r="OL92" s="780"/>
      <c r="OM92" s="776"/>
      <c r="ON92" s="777"/>
      <c r="OO92" s="777"/>
      <c r="OP92" s="780"/>
      <c r="OQ92" s="776"/>
      <c r="OR92" s="777"/>
      <c r="OS92" s="777"/>
      <c r="OT92" s="780"/>
      <c r="OU92" s="776"/>
      <c r="OV92" s="777"/>
      <c r="OW92" s="777"/>
      <c r="OX92" s="780"/>
      <c r="OY92" s="776"/>
      <c r="OZ92" s="777"/>
      <c r="PA92" s="777"/>
      <c r="PB92" s="780"/>
      <c r="PC92" s="776"/>
      <c r="PD92" s="777"/>
      <c r="PE92" s="777"/>
      <c r="PF92" s="780"/>
    </row>
    <row r="93" spans="1:422" ht="15" hidden="1" customHeight="1" x14ac:dyDescent="0.25">
      <c r="A93" s="769" t="s">
        <v>384</v>
      </c>
      <c r="B93" s="769" t="s">
        <v>50</v>
      </c>
      <c r="C93" s="769"/>
      <c r="D93" s="770"/>
      <c r="E93" s="769"/>
      <c r="F93" s="769"/>
      <c r="G93" s="769"/>
      <c r="H93" s="769"/>
      <c r="I93" s="769"/>
      <c r="J93" s="769"/>
      <c r="K93" s="771"/>
      <c r="L93" s="769"/>
      <c r="M93" s="769"/>
      <c r="N93" s="769"/>
      <c r="O93" s="769"/>
      <c r="P93" s="769"/>
      <c r="Q93" s="769"/>
      <c r="R93" s="769"/>
      <c r="S93" s="769"/>
      <c r="T93" s="816"/>
      <c r="U93" s="816"/>
      <c r="V93" s="816" t="s">
        <v>225</v>
      </c>
      <c r="W93" s="816" t="s">
        <v>394</v>
      </c>
      <c r="X93" s="769"/>
      <c r="Y93" s="769">
        <f>IF(AND(AJ93="",AK93="",AL93="",AN93="",AO93="",OR(AP93="",AP93=Dropdown!$AM$12,AP93=Dropdown!$AM$11)),1,0)</f>
        <v>1</v>
      </c>
      <c r="Z93" s="769">
        <f t="shared" si="7"/>
        <v>1</v>
      </c>
      <c r="AA93" s="769">
        <f t="shared" si="8"/>
        <v>0</v>
      </c>
      <c r="AB93" s="769">
        <f t="shared" si="9"/>
        <v>0</v>
      </c>
      <c r="AC93" s="769"/>
      <c r="AD93" s="772" t="str">
        <f>IF(OR(T93&lt;&gt;"",U93&lt;&gt;""),Dropdown!$A$4,IF(OR(V93&lt;&gt;"",W93&lt;&gt;""),Dropdown!$A$5,Dropdown!$A$3))</f>
        <v>Industrial</v>
      </c>
      <c r="AE93" s="773"/>
      <c r="AF93" s="773" t="s">
        <v>50</v>
      </c>
      <c r="AG93" s="773"/>
      <c r="AH93" s="773" t="str">
        <f>IF(AG93&lt;&gt;"",VLOOKUP(AG93,Dropdown!$N$3:$R$62,3,FALSE),IF(AF93&lt;&gt;"",VLOOKUP(AF93,Dropdown!$N$3:$R$62,3,FALSE),IF(AE93&lt;&gt;"",VLOOKUP(AE93,Dropdown!$N$3:$R$62,3,FALSE),"")))</f>
        <v>LMI</v>
      </c>
      <c r="AI93" s="773" t="str">
        <f>IF(AG93&lt;&gt;"",VLOOKUP(AG93,Dropdown!$N$3:$R$62,5,FALSE),IF(AF93&lt;&gt;"",VLOOKUP(AF93,Dropdown!$N$3:$R$62,5,FALSE),IF(AE93&lt;&gt;"",VLOOKUP(AE93,Dropdown!$N$3:$R$62,5,FALSE),"")))</f>
        <v>Tropical</v>
      </c>
      <c r="AJ93" s="773"/>
      <c r="AK93" s="773"/>
      <c r="AL93" s="773"/>
      <c r="AM93" s="773"/>
      <c r="AN93" s="773"/>
      <c r="AO93" s="773"/>
      <c r="AP93" s="773"/>
      <c r="AQ93" s="769" t="s">
        <v>554</v>
      </c>
      <c r="AR93" s="806" t="s">
        <v>398</v>
      </c>
      <c r="AS93" s="774"/>
      <c r="AT93" s="769" t="s">
        <v>382</v>
      </c>
      <c r="AU93" s="769"/>
      <c r="AV93" s="775"/>
      <c r="AW93" s="776"/>
      <c r="AX93" s="777"/>
      <c r="AY93" s="777"/>
      <c r="AZ93" s="778"/>
      <c r="BA93" s="779"/>
      <c r="BB93" s="779"/>
      <c r="BC93" s="776">
        <v>20</v>
      </c>
      <c r="BD93" s="777">
        <v>50</v>
      </c>
      <c r="BE93" s="777">
        <f t="shared" ref="BE93:BE98" si="10">AVERAGE(BC93:BD93)</f>
        <v>35</v>
      </c>
      <c r="BF93" s="841">
        <f t="shared" ref="BF93:BF98" si="11">(BD93-BC93)/(2*1.645)</f>
        <v>9.1185410334346511</v>
      </c>
      <c r="BG93" s="804"/>
      <c r="BH93" s="804"/>
      <c r="BI93" s="776"/>
      <c r="BJ93" s="777"/>
      <c r="BK93" s="777"/>
      <c r="BL93" s="780"/>
      <c r="BM93" s="779"/>
      <c r="BN93" s="779"/>
      <c r="BO93" s="783"/>
      <c r="BP93" s="781"/>
      <c r="BQ93" s="781"/>
      <c r="BR93" s="803"/>
      <c r="BS93" s="804"/>
      <c r="BT93" s="804"/>
      <c r="BU93" s="783"/>
      <c r="BV93" s="781"/>
      <c r="BW93" s="781"/>
      <c r="BX93" s="803"/>
      <c r="BY93" s="804"/>
      <c r="BZ93" s="804"/>
      <c r="CA93" s="783"/>
      <c r="CB93" s="781"/>
      <c r="CC93" s="781"/>
      <c r="CD93" s="803"/>
      <c r="CE93" s="804"/>
      <c r="CF93" s="804"/>
      <c r="CG93" s="783"/>
      <c r="CH93" s="781"/>
      <c r="CI93" s="781"/>
      <c r="CJ93" s="803"/>
      <c r="CK93" s="804"/>
      <c r="CL93" s="804"/>
      <c r="CM93" s="783"/>
      <c r="CN93" s="781"/>
      <c r="CO93" s="781"/>
      <c r="CP93" s="803"/>
      <c r="CQ93" s="804"/>
      <c r="CR93" s="804"/>
      <c r="CS93" s="783"/>
      <c r="CT93" s="781"/>
      <c r="CU93" s="781"/>
      <c r="CV93" s="803"/>
      <c r="CW93" s="804"/>
      <c r="CX93" s="804"/>
      <c r="CY93" s="783"/>
      <c r="CZ93" s="781"/>
      <c r="DA93" s="781"/>
      <c r="DB93" s="803"/>
      <c r="DC93" s="804"/>
      <c r="DD93" s="804"/>
      <c r="DE93" s="783"/>
      <c r="DF93" s="781"/>
      <c r="DG93" s="781"/>
      <c r="DH93" s="803"/>
      <c r="DI93" s="804"/>
      <c r="DJ93" s="804"/>
      <c r="DK93" s="783"/>
      <c r="DL93" s="781"/>
      <c r="DM93" s="781"/>
      <c r="DN93" s="803"/>
      <c r="DO93" s="804"/>
      <c r="DP93" s="804"/>
      <c r="DQ93" s="784"/>
      <c r="DR93" s="785"/>
      <c r="DS93" s="786"/>
      <c r="DT93" s="787"/>
      <c r="DU93" s="788"/>
      <c r="DV93" s="788"/>
      <c r="DW93" s="789"/>
      <c r="DX93" s="786"/>
      <c r="DY93" s="785"/>
      <c r="DZ93" s="790"/>
      <c r="EA93" s="791"/>
      <c r="EB93" s="791"/>
      <c r="EC93" s="784"/>
      <c r="ED93" s="785"/>
      <c r="EE93" s="786"/>
      <c r="EF93" s="787"/>
      <c r="EG93" s="788"/>
      <c r="EH93" s="788"/>
      <c r="EI93" s="789"/>
      <c r="EJ93" s="786"/>
      <c r="EK93" s="785"/>
      <c r="EL93" s="790"/>
      <c r="EM93" s="791"/>
      <c r="EN93" s="791"/>
      <c r="EO93" s="784"/>
      <c r="EP93" s="785"/>
      <c r="EQ93" s="786"/>
      <c r="ER93" s="787"/>
      <c r="ES93" s="788"/>
      <c r="ET93" s="788"/>
      <c r="EU93" s="789"/>
      <c r="EV93" s="786"/>
      <c r="EW93" s="785"/>
      <c r="EX93" s="790"/>
      <c r="EY93" s="791"/>
      <c r="EZ93" s="791"/>
      <c r="FA93" s="784"/>
      <c r="FB93" s="785"/>
      <c r="FC93" s="786"/>
      <c r="FD93" s="787"/>
      <c r="FE93" s="788"/>
      <c r="FF93" s="788"/>
      <c r="FG93" s="789"/>
      <c r="FH93" s="786"/>
      <c r="FI93" s="785"/>
      <c r="FJ93" s="790"/>
      <c r="FK93" s="791"/>
      <c r="FL93" s="791"/>
      <c r="FM93" s="784"/>
      <c r="FN93" s="785"/>
      <c r="FO93" s="786"/>
      <c r="FP93" s="787"/>
      <c r="FQ93" s="788"/>
      <c r="FR93" s="788"/>
      <c r="FS93" s="776"/>
      <c r="FT93" s="777"/>
      <c r="FU93" s="781"/>
      <c r="FV93" s="778"/>
      <c r="FW93" s="779"/>
      <c r="FX93" s="779"/>
      <c r="FY93" s="783"/>
      <c r="FZ93" s="781"/>
      <c r="GA93" s="777"/>
      <c r="GB93" s="780"/>
      <c r="GC93" s="779"/>
      <c r="GD93" s="779"/>
      <c r="GE93" s="776"/>
      <c r="GF93" s="777"/>
      <c r="GG93" s="781"/>
      <c r="GH93" s="778"/>
      <c r="GI93" s="782"/>
      <c r="GJ93" s="782"/>
      <c r="GK93" s="783"/>
      <c r="GL93" s="781"/>
      <c r="GM93" s="777"/>
      <c r="GN93" s="780"/>
      <c r="GO93" s="779"/>
      <c r="GP93" s="779"/>
      <c r="GQ93" s="776"/>
      <c r="GR93" s="777"/>
      <c r="GS93" s="781"/>
      <c r="GT93" s="778"/>
      <c r="GU93" s="782"/>
      <c r="GV93" s="782"/>
      <c r="GW93" s="783"/>
      <c r="GX93" s="781"/>
      <c r="GY93" s="777"/>
      <c r="GZ93" s="780"/>
      <c r="HA93" s="779"/>
      <c r="HB93" s="779"/>
      <c r="HC93" s="776"/>
      <c r="HD93" s="777"/>
      <c r="HE93" s="781"/>
      <c r="HF93" s="778"/>
      <c r="HG93" s="782"/>
      <c r="HH93" s="782"/>
      <c r="HI93" s="783"/>
      <c r="HJ93" s="781"/>
      <c r="HK93" s="777"/>
      <c r="HL93" s="780"/>
      <c r="HM93" s="779"/>
      <c r="HN93" s="779"/>
      <c r="HO93" s="776"/>
      <c r="HP93" s="777"/>
      <c r="HQ93" s="781"/>
      <c r="HR93" s="778"/>
      <c r="HS93" s="782"/>
      <c r="HT93" s="782"/>
      <c r="HU93" s="783"/>
      <c r="HV93" s="781"/>
      <c r="HW93" s="777"/>
      <c r="HX93" s="780"/>
      <c r="HY93" s="779"/>
      <c r="HZ93" s="779"/>
      <c r="IA93" s="776"/>
      <c r="IB93" s="777"/>
      <c r="IC93" s="781"/>
      <c r="ID93" s="778"/>
      <c r="IE93" s="779"/>
      <c r="IF93" s="779"/>
      <c r="IG93" s="783"/>
      <c r="IH93" s="781"/>
      <c r="II93" s="777"/>
      <c r="IJ93" s="780"/>
      <c r="IK93" s="779"/>
      <c r="IL93" s="779"/>
      <c r="IM93" s="776"/>
      <c r="IN93" s="777"/>
      <c r="IO93" s="781"/>
      <c r="IP93" s="778"/>
      <c r="IQ93" s="779"/>
      <c r="IR93" s="779"/>
      <c r="IS93" s="783"/>
      <c r="IT93" s="781"/>
      <c r="IU93" s="777"/>
      <c r="IV93" s="780"/>
      <c r="IW93" s="779"/>
      <c r="IX93" s="779"/>
      <c r="IY93" s="776"/>
      <c r="IZ93" s="777"/>
      <c r="JA93" s="781"/>
      <c r="JB93" s="778"/>
      <c r="JC93" s="779"/>
      <c r="JD93" s="779"/>
      <c r="JE93" s="783"/>
      <c r="JF93" s="781"/>
      <c r="JG93" s="777"/>
      <c r="JH93" s="780"/>
      <c r="JI93" s="779"/>
      <c r="JJ93" s="779"/>
      <c r="JK93" s="776"/>
      <c r="JL93" s="777"/>
      <c r="JM93" s="781"/>
      <c r="JN93" s="778"/>
      <c r="JO93" s="782"/>
      <c r="JP93" s="782"/>
      <c r="JQ93" s="783"/>
      <c r="JR93" s="781"/>
      <c r="JS93" s="777"/>
      <c r="JT93" s="780"/>
      <c r="JU93" s="779"/>
      <c r="JV93" s="779"/>
      <c r="JW93" s="776"/>
      <c r="JX93" s="777"/>
      <c r="JY93" s="777"/>
      <c r="JZ93" s="780"/>
      <c r="KA93" s="782"/>
      <c r="KB93" s="782"/>
      <c r="KC93" s="776"/>
      <c r="KD93" s="777"/>
      <c r="KE93" s="777"/>
      <c r="KF93" s="780"/>
      <c r="KG93" s="782"/>
      <c r="KH93" s="782"/>
      <c r="KI93" s="776"/>
      <c r="KJ93" s="777"/>
      <c r="KK93" s="777"/>
      <c r="KL93" s="780"/>
      <c r="KM93" s="782"/>
      <c r="KN93" s="782"/>
      <c r="KO93" s="776"/>
      <c r="KP93" s="777"/>
      <c r="KQ93" s="777"/>
      <c r="KR93" s="780"/>
      <c r="KS93" s="779"/>
      <c r="KT93" s="779"/>
      <c r="KU93" s="776"/>
      <c r="KV93" s="777"/>
      <c r="KW93" s="777"/>
      <c r="KX93" s="780"/>
      <c r="KY93" s="782"/>
      <c r="KZ93" s="782"/>
      <c r="LA93" s="776"/>
      <c r="LB93" s="777"/>
      <c r="LC93" s="777"/>
      <c r="LD93" s="780"/>
      <c r="LE93" s="779"/>
      <c r="LF93" s="779"/>
      <c r="LG93" s="776"/>
      <c r="LH93" s="777"/>
      <c r="LI93" s="777"/>
      <c r="LJ93" s="780"/>
      <c r="LK93" s="779"/>
      <c r="LL93" s="779"/>
      <c r="LM93" s="776"/>
      <c r="LN93" s="777"/>
      <c r="LO93" s="777"/>
      <c r="LP93" s="780"/>
      <c r="LQ93" s="782"/>
      <c r="LR93" s="782"/>
      <c r="LS93" s="776"/>
      <c r="LT93" s="777"/>
      <c r="LU93" s="777"/>
      <c r="LV93" s="780"/>
      <c r="LW93" s="779"/>
      <c r="LX93" s="779"/>
      <c r="LY93" s="776"/>
      <c r="LZ93" s="777"/>
      <c r="MA93" s="777"/>
      <c r="MB93" s="780"/>
      <c r="MC93" s="782"/>
      <c r="MD93" s="782"/>
      <c r="ME93" s="776"/>
      <c r="MF93" s="777"/>
      <c r="MG93" s="777"/>
      <c r="MH93" s="780"/>
      <c r="MI93" s="782"/>
      <c r="MJ93" s="782"/>
      <c r="MK93" s="776"/>
      <c r="ML93" s="777"/>
      <c r="MM93" s="777"/>
      <c r="MN93" s="780"/>
      <c r="MO93" s="782"/>
      <c r="MP93" s="782"/>
      <c r="MQ93" s="776"/>
      <c r="MR93" s="777"/>
      <c r="MS93" s="777"/>
      <c r="MT93" s="780"/>
      <c r="MU93" s="779"/>
      <c r="MV93" s="779"/>
      <c r="MW93" s="776"/>
      <c r="MX93" s="777"/>
      <c r="MY93" s="777"/>
      <c r="MZ93" s="780"/>
      <c r="NA93" s="779"/>
      <c r="NB93" s="779"/>
      <c r="NC93" s="776"/>
      <c r="ND93" s="777"/>
      <c r="NE93" s="777"/>
      <c r="NF93" s="780"/>
      <c r="NG93" s="779"/>
      <c r="NH93" s="779"/>
      <c r="NI93" s="776"/>
      <c r="NJ93" s="777"/>
      <c r="NK93" s="777"/>
      <c r="NL93" s="780"/>
      <c r="NM93" s="782"/>
      <c r="NN93" s="782"/>
      <c r="NO93" s="776"/>
      <c r="NP93" s="777"/>
      <c r="NQ93" s="777"/>
      <c r="NR93" s="780"/>
      <c r="NS93" s="776"/>
      <c r="NT93" s="777"/>
      <c r="NU93" s="777"/>
      <c r="NV93" s="780"/>
      <c r="NW93" s="776"/>
      <c r="NX93" s="777"/>
      <c r="NY93" s="777"/>
      <c r="NZ93" s="792"/>
      <c r="OA93" s="776"/>
      <c r="OB93" s="777"/>
      <c r="OC93" s="777"/>
      <c r="OD93" s="780"/>
      <c r="OE93" s="776"/>
      <c r="OF93" s="777"/>
      <c r="OG93" s="777"/>
      <c r="OH93" s="780"/>
      <c r="OI93" s="776"/>
      <c r="OJ93" s="777"/>
      <c r="OK93" s="777"/>
      <c r="OL93" s="780"/>
      <c r="OM93" s="776"/>
      <c r="ON93" s="777"/>
      <c r="OO93" s="777"/>
      <c r="OP93" s="780"/>
      <c r="OQ93" s="776"/>
      <c r="OR93" s="777"/>
      <c r="OS93" s="777"/>
      <c r="OT93" s="780"/>
      <c r="OU93" s="776"/>
      <c r="OV93" s="777"/>
      <c r="OW93" s="777"/>
      <c r="OX93" s="780"/>
      <c r="OY93" s="776"/>
      <c r="OZ93" s="777"/>
      <c r="PA93" s="777"/>
      <c r="PB93" s="780"/>
      <c r="PC93" s="776"/>
      <c r="PD93" s="777"/>
      <c r="PE93" s="777"/>
      <c r="PF93" s="780"/>
    </row>
    <row r="94" spans="1:422" ht="15" hidden="1" customHeight="1" x14ac:dyDescent="0.25">
      <c r="A94" s="769" t="s">
        <v>384</v>
      </c>
      <c r="B94" s="769" t="s">
        <v>50</v>
      </c>
      <c r="C94" s="769"/>
      <c r="D94" s="770"/>
      <c r="E94" s="769"/>
      <c r="F94" s="769"/>
      <c r="G94" s="769"/>
      <c r="H94" s="769"/>
      <c r="I94" s="769"/>
      <c r="J94" s="769"/>
      <c r="K94" s="771"/>
      <c r="L94" s="769"/>
      <c r="M94" s="769"/>
      <c r="N94" s="769"/>
      <c r="O94" s="769"/>
      <c r="P94" s="769"/>
      <c r="Q94" s="769"/>
      <c r="R94" s="769"/>
      <c r="S94" s="769"/>
      <c r="T94" s="816"/>
      <c r="U94" s="816"/>
      <c r="V94" s="816" t="s">
        <v>390</v>
      </c>
      <c r="W94" s="816" t="s">
        <v>396</v>
      </c>
      <c r="X94" s="769"/>
      <c r="Y94" s="769">
        <f>IF(AND(AJ94="",AK94="",AL94="",AN94="",AO94="",OR(AP94="",AP94=Dropdown!$AM$12,AP94=Dropdown!$AM$11)),1,0)</f>
        <v>1</v>
      </c>
      <c r="Z94" s="769">
        <f t="shared" si="7"/>
        <v>1</v>
      </c>
      <c r="AA94" s="769">
        <f t="shared" si="8"/>
        <v>0</v>
      </c>
      <c r="AB94" s="769">
        <f t="shared" si="9"/>
        <v>0</v>
      </c>
      <c r="AC94" s="769"/>
      <c r="AD94" s="772" t="str">
        <f>IF(OR(T94&lt;&gt;"",U94&lt;&gt;""),Dropdown!$A$4,IF(OR(V94&lt;&gt;"",W94&lt;&gt;""),Dropdown!$A$5,Dropdown!$A$3))</f>
        <v>Industrial</v>
      </c>
      <c r="AE94" s="773"/>
      <c r="AF94" s="773" t="s">
        <v>50</v>
      </c>
      <c r="AG94" s="773"/>
      <c r="AH94" s="773" t="str">
        <f>IF(AG94&lt;&gt;"",VLOOKUP(AG94,Dropdown!$N$3:$R$62,3,FALSE),IF(AF94&lt;&gt;"",VLOOKUP(AF94,Dropdown!$N$3:$R$62,3,FALSE),IF(AE94&lt;&gt;"",VLOOKUP(AE94,Dropdown!$N$3:$R$62,3,FALSE),"")))</f>
        <v>LMI</v>
      </c>
      <c r="AI94" s="773" t="str">
        <f>IF(AG94&lt;&gt;"",VLOOKUP(AG94,Dropdown!$N$3:$R$62,5,FALSE),IF(AF94&lt;&gt;"",VLOOKUP(AF94,Dropdown!$N$3:$R$62,5,FALSE),IF(AE94&lt;&gt;"",VLOOKUP(AE94,Dropdown!$N$3:$R$62,5,FALSE),"")))</f>
        <v>Tropical</v>
      </c>
      <c r="AJ94" s="773"/>
      <c r="AK94" s="773"/>
      <c r="AL94" s="773"/>
      <c r="AM94" s="773"/>
      <c r="AN94" s="773"/>
      <c r="AO94" s="773"/>
      <c r="AP94" s="773"/>
      <c r="AQ94" s="769" t="s">
        <v>554</v>
      </c>
      <c r="AR94" s="806" t="s">
        <v>398</v>
      </c>
      <c r="AS94" s="774"/>
      <c r="AT94" s="769" t="s">
        <v>382</v>
      </c>
      <c r="AU94" s="769"/>
      <c r="AV94" s="775"/>
      <c r="AW94" s="776"/>
      <c r="AX94" s="777"/>
      <c r="AY94" s="777"/>
      <c r="AZ94" s="778"/>
      <c r="BA94" s="779"/>
      <c r="BB94" s="779"/>
      <c r="BC94" s="776">
        <v>5</v>
      </c>
      <c r="BD94" s="777">
        <v>10</v>
      </c>
      <c r="BE94" s="777">
        <f t="shared" si="10"/>
        <v>7.5</v>
      </c>
      <c r="BF94" s="841">
        <f t="shared" si="11"/>
        <v>1.519756838905775</v>
      </c>
      <c r="BG94" s="804"/>
      <c r="BH94" s="804"/>
      <c r="BI94" s="776"/>
      <c r="BJ94" s="777"/>
      <c r="BK94" s="777"/>
      <c r="BL94" s="780"/>
      <c r="BM94" s="779"/>
      <c r="BN94" s="779"/>
      <c r="BO94" s="783"/>
      <c r="BP94" s="781"/>
      <c r="BQ94" s="781"/>
      <c r="BR94" s="803"/>
      <c r="BS94" s="804"/>
      <c r="BT94" s="804"/>
      <c r="BU94" s="783"/>
      <c r="BV94" s="781"/>
      <c r="BW94" s="781"/>
      <c r="BX94" s="803"/>
      <c r="BY94" s="804"/>
      <c r="BZ94" s="804"/>
      <c r="CA94" s="783"/>
      <c r="CB94" s="781"/>
      <c r="CC94" s="781"/>
      <c r="CD94" s="803"/>
      <c r="CE94" s="804"/>
      <c r="CF94" s="804"/>
      <c r="CG94" s="783"/>
      <c r="CH94" s="781"/>
      <c r="CI94" s="781"/>
      <c r="CJ94" s="803"/>
      <c r="CK94" s="804"/>
      <c r="CL94" s="804"/>
      <c r="CM94" s="783"/>
      <c r="CN94" s="781"/>
      <c r="CO94" s="781"/>
      <c r="CP94" s="803"/>
      <c r="CQ94" s="804"/>
      <c r="CR94" s="804"/>
      <c r="CS94" s="783"/>
      <c r="CT94" s="781"/>
      <c r="CU94" s="781"/>
      <c r="CV94" s="803"/>
      <c r="CW94" s="804"/>
      <c r="CX94" s="804"/>
      <c r="CY94" s="783"/>
      <c r="CZ94" s="781"/>
      <c r="DA94" s="781"/>
      <c r="DB94" s="803"/>
      <c r="DC94" s="804"/>
      <c r="DD94" s="804"/>
      <c r="DE94" s="783"/>
      <c r="DF94" s="781"/>
      <c r="DG94" s="781"/>
      <c r="DH94" s="803"/>
      <c r="DI94" s="804"/>
      <c r="DJ94" s="804"/>
      <c r="DK94" s="783"/>
      <c r="DL94" s="781"/>
      <c r="DM94" s="781"/>
      <c r="DN94" s="803"/>
      <c r="DO94" s="804"/>
      <c r="DP94" s="804"/>
      <c r="DQ94" s="784"/>
      <c r="DR94" s="785"/>
      <c r="DS94" s="786"/>
      <c r="DT94" s="787"/>
      <c r="DU94" s="788"/>
      <c r="DV94" s="788"/>
      <c r="DW94" s="789"/>
      <c r="DX94" s="786"/>
      <c r="DY94" s="785"/>
      <c r="DZ94" s="790"/>
      <c r="EA94" s="791"/>
      <c r="EB94" s="791"/>
      <c r="EC94" s="784"/>
      <c r="ED94" s="785"/>
      <c r="EE94" s="786"/>
      <c r="EF94" s="787"/>
      <c r="EG94" s="788"/>
      <c r="EH94" s="788"/>
      <c r="EI94" s="789"/>
      <c r="EJ94" s="786"/>
      <c r="EK94" s="785"/>
      <c r="EL94" s="790"/>
      <c r="EM94" s="791"/>
      <c r="EN94" s="791"/>
      <c r="EO94" s="784"/>
      <c r="EP94" s="785"/>
      <c r="EQ94" s="786"/>
      <c r="ER94" s="787"/>
      <c r="ES94" s="788"/>
      <c r="ET94" s="788"/>
      <c r="EU94" s="789"/>
      <c r="EV94" s="786"/>
      <c r="EW94" s="785"/>
      <c r="EX94" s="790"/>
      <c r="EY94" s="791"/>
      <c r="EZ94" s="791"/>
      <c r="FA94" s="784"/>
      <c r="FB94" s="785"/>
      <c r="FC94" s="786"/>
      <c r="FD94" s="787"/>
      <c r="FE94" s="788"/>
      <c r="FF94" s="788"/>
      <c r="FG94" s="789"/>
      <c r="FH94" s="786"/>
      <c r="FI94" s="785"/>
      <c r="FJ94" s="790"/>
      <c r="FK94" s="791"/>
      <c r="FL94" s="791"/>
      <c r="FM94" s="784"/>
      <c r="FN94" s="785"/>
      <c r="FO94" s="786"/>
      <c r="FP94" s="787"/>
      <c r="FQ94" s="788"/>
      <c r="FR94" s="788"/>
      <c r="FS94" s="776"/>
      <c r="FT94" s="777"/>
      <c r="FU94" s="781"/>
      <c r="FV94" s="778"/>
      <c r="FW94" s="779"/>
      <c r="FX94" s="779"/>
      <c r="FY94" s="783"/>
      <c r="FZ94" s="781"/>
      <c r="GA94" s="777"/>
      <c r="GB94" s="780"/>
      <c r="GC94" s="779"/>
      <c r="GD94" s="779"/>
      <c r="GE94" s="776"/>
      <c r="GF94" s="777"/>
      <c r="GG94" s="781"/>
      <c r="GH94" s="778"/>
      <c r="GI94" s="782"/>
      <c r="GJ94" s="782"/>
      <c r="GK94" s="783"/>
      <c r="GL94" s="781"/>
      <c r="GM94" s="777"/>
      <c r="GN94" s="780"/>
      <c r="GO94" s="779"/>
      <c r="GP94" s="779"/>
      <c r="GQ94" s="776"/>
      <c r="GR94" s="777"/>
      <c r="GS94" s="781"/>
      <c r="GT94" s="778"/>
      <c r="GU94" s="782"/>
      <c r="GV94" s="782"/>
      <c r="GW94" s="783"/>
      <c r="GX94" s="781"/>
      <c r="GY94" s="777"/>
      <c r="GZ94" s="780"/>
      <c r="HA94" s="779"/>
      <c r="HB94" s="779"/>
      <c r="HC94" s="776"/>
      <c r="HD94" s="777"/>
      <c r="HE94" s="781"/>
      <c r="HF94" s="778"/>
      <c r="HG94" s="782"/>
      <c r="HH94" s="782"/>
      <c r="HI94" s="783"/>
      <c r="HJ94" s="781"/>
      <c r="HK94" s="777"/>
      <c r="HL94" s="780"/>
      <c r="HM94" s="779"/>
      <c r="HN94" s="779"/>
      <c r="HO94" s="776"/>
      <c r="HP94" s="777"/>
      <c r="HQ94" s="781"/>
      <c r="HR94" s="778"/>
      <c r="HS94" s="782"/>
      <c r="HT94" s="782"/>
      <c r="HU94" s="783"/>
      <c r="HV94" s="781"/>
      <c r="HW94" s="777"/>
      <c r="HX94" s="780"/>
      <c r="HY94" s="779"/>
      <c r="HZ94" s="779"/>
      <c r="IA94" s="776"/>
      <c r="IB94" s="777"/>
      <c r="IC94" s="781"/>
      <c r="ID94" s="778"/>
      <c r="IE94" s="779"/>
      <c r="IF94" s="779"/>
      <c r="IG94" s="783"/>
      <c r="IH94" s="781"/>
      <c r="II94" s="777"/>
      <c r="IJ94" s="780"/>
      <c r="IK94" s="779"/>
      <c r="IL94" s="779"/>
      <c r="IM94" s="776"/>
      <c r="IN94" s="777"/>
      <c r="IO94" s="781"/>
      <c r="IP94" s="778"/>
      <c r="IQ94" s="779"/>
      <c r="IR94" s="779"/>
      <c r="IS94" s="783"/>
      <c r="IT94" s="781"/>
      <c r="IU94" s="777"/>
      <c r="IV94" s="780"/>
      <c r="IW94" s="779"/>
      <c r="IX94" s="779"/>
      <c r="IY94" s="776"/>
      <c r="IZ94" s="777"/>
      <c r="JA94" s="781"/>
      <c r="JB94" s="778"/>
      <c r="JC94" s="779"/>
      <c r="JD94" s="779"/>
      <c r="JE94" s="783"/>
      <c r="JF94" s="781"/>
      <c r="JG94" s="777"/>
      <c r="JH94" s="780"/>
      <c r="JI94" s="779"/>
      <c r="JJ94" s="779"/>
      <c r="JK94" s="776"/>
      <c r="JL94" s="777"/>
      <c r="JM94" s="781"/>
      <c r="JN94" s="778"/>
      <c r="JO94" s="782"/>
      <c r="JP94" s="782"/>
      <c r="JQ94" s="783"/>
      <c r="JR94" s="781"/>
      <c r="JS94" s="777"/>
      <c r="JT94" s="780"/>
      <c r="JU94" s="779"/>
      <c r="JV94" s="779"/>
      <c r="JW94" s="776"/>
      <c r="JX94" s="777"/>
      <c r="JY94" s="777"/>
      <c r="JZ94" s="780"/>
      <c r="KA94" s="782"/>
      <c r="KB94" s="782"/>
      <c r="KC94" s="776"/>
      <c r="KD94" s="777"/>
      <c r="KE94" s="777"/>
      <c r="KF94" s="780"/>
      <c r="KG94" s="782"/>
      <c r="KH94" s="782"/>
      <c r="KI94" s="776"/>
      <c r="KJ94" s="777"/>
      <c r="KK94" s="777"/>
      <c r="KL94" s="780"/>
      <c r="KM94" s="782"/>
      <c r="KN94" s="782"/>
      <c r="KO94" s="776"/>
      <c r="KP94" s="777"/>
      <c r="KQ94" s="777"/>
      <c r="KR94" s="780"/>
      <c r="KS94" s="779"/>
      <c r="KT94" s="779"/>
      <c r="KU94" s="776"/>
      <c r="KV94" s="777"/>
      <c r="KW94" s="777"/>
      <c r="KX94" s="780"/>
      <c r="KY94" s="782"/>
      <c r="KZ94" s="782"/>
      <c r="LA94" s="776"/>
      <c r="LB94" s="777"/>
      <c r="LC94" s="777"/>
      <c r="LD94" s="780"/>
      <c r="LE94" s="779"/>
      <c r="LF94" s="779"/>
      <c r="LG94" s="776"/>
      <c r="LH94" s="777"/>
      <c r="LI94" s="777"/>
      <c r="LJ94" s="780"/>
      <c r="LK94" s="779"/>
      <c r="LL94" s="779"/>
      <c r="LM94" s="776"/>
      <c r="LN94" s="777"/>
      <c r="LO94" s="777"/>
      <c r="LP94" s="780"/>
      <c r="LQ94" s="782"/>
      <c r="LR94" s="782"/>
      <c r="LS94" s="776"/>
      <c r="LT94" s="777"/>
      <c r="LU94" s="777"/>
      <c r="LV94" s="780"/>
      <c r="LW94" s="779"/>
      <c r="LX94" s="779"/>
      <c r="LY94" s="776"/>
      <c r="LZ94" s="777"/>
      <c r="MA94" s="777"/>
      <c r="MB94" s="780"/>
      <c r="MC94" s="782"/>
      <c r="MD94" s="782"/>
      <c r="ME94" s="776"/>
      <c r="MF94" s="777"/>
      <c r="MG94" s="777"/>
      <c r="MH94" s="780"/>
      <c r="MI94" s="782"/>
      <c r="MJ94" s="782"/>
      <c r="MK94" s="776"/>
      <c r="ML94" s="777"/>
      <c r="MM94" s="777"/>
      <c r="MN94" s="780"/>
      <c r="MO94" s="782"/>
      <c r="MP94" s="782"/>
      <c r="MQ94" s="776"/>
      <c r="MR94" s="777"/>
      <c r="MS94" s="777"/>
      <c r="MT94" s="780"/>
      <c r="MU94" s="779"/>
      <c r="MV94" s="779"/>
      <c r="MW94" s="776"/>
      <c r="MX94" s="777"/>
      <c r="MY94" s="777"/>
      <c r="MZ94" s="780"/>
      <c r="NA94" s="779"/>
      <c r="NB94" s="779"/>
      <c r="NC94" s="776"/>
      <c r="ND94" s="777"/>
      <c r="NE94" s="777"/>
      <c r="NF94" s="780"/>
      <c r="NG94" s="779"/>
      <c r="NH94" s="779"/>
      <c r="NI94" s="776"/>
      <c r="NJ94" s="777"/>
      <c r="NK94" s="777"/>
      <c r="NL94" s="780"/>
      <c r="NM94" s="782"/>
      <c r="NN94" s="782"/>
      <c r="NO94" s="776"/>
      <c r="NP94" s="777"/>
      <c r="NQ94" s="777"/>
      <c r="NR94" s="780"/>
      <c r="NS94" s="776"/>
      <c r="NT94" s="777"/>
      <c r="NU94" s="777"/>
      <c r="NV94" s="780"/>
      <c r="NW94" s="776"/>
      <c r="NX94" s="777"/>
      <c r="NY94" s="777"/>
      <c r="NZ94" s="792"/>
      <c r="OA94" s="776"/>
      <c r="OB94" s="777"/>
      <c r="OC94" s="777"/>
      <c r="OD94" s="780"/>
      <c r="OE94" s="776"/>
      <c r="OF94" s="777"/>
      <c r="OG94" s="777"/>
      <c r="OH94" s="780"/>
      <c r="OI94" s="776"/>
      <c r="OJ94" s="777"/>
      <c r="OK94" s="777"/>
      <c r="OL94" s="780"/>
      <c r="OM94" s="776"/>
      <c r="ON94" s="777"/>
      <c r="OO94" s="777"/>
      <c r="OP94" s="780"/>
      <c r="OQ94" s="776"/>
      <c r="OR94" s="777"/>
      <c r="OS94" s="777"/>
      <c r="OT94" s="780"/>
      <c r="OU94" s="776"/>
      <c r="OV94" s="777"/>
      <c r="OW94" s="777"/>
      <c r="OX94" s="780"/>
      <c r="OY94" s="776"/>
      <c r="OZ94" s="777"/>
      <c r="PA94" s="777"/>
      <c r="PB94" s="780"/>
      <c r="PC94" s="776"/>
      <c r="PD94" s="777"/>
      <c r="PE94" s="777"/>
      <c r="PF94" s="780"/>
    </row>
    <row r="95" spans="1:422" ht="15" hidden="1" customHeight="1" x14ac:dyDescent="0.25">
      <c r="A95" s="769" t="s">
        <v>384</v>
      </c>
      <c r="B95" s="769" t="s">
        <v>50</v>
      </c>
      <c r="C95" s="769"/>
      <c r="D95" s="770"/>
      <c r="E95" s="769"/>
      <c r="F95" s="769"/>
      <c r="G95" s="769"/>
      <c r="H95" s="769"/>
      <c r="I95" s="769"/>
      <c r="J95" s="769"/>
      <c r="K95" s="771"/>
      <c r="L95" s="769"/>
      <c r="M95" s="769"/>
      <c r="N95" s="769"/>
      <c r="O95" s="769"/>
      <c r="P95" s="769"/>
      <c r="Q95" s="769"/>
      <c r="R95" s="769"/>
      <c r="S95" s="769"/>
      <c r="T95" s="816"/>
      <c r="U95" s="816"/>
      <c r="V95" s="816" t="s">
        <v>389</v>
      </c>
      <c r="W95" s="816" t="s">
        <v>395</v>
      </c>
      <c r="X95" s="769"/>
      <c r="Y95" s="769">
        <f>IF(AND(AJ95="",AK95="",AL95="",AN95="",AO95="",OR(AP95="",AP95=Dropdown!$AM$12,AP95=Dropdown!$AM$11)),1,0)</f>
        <v>1</v>
      </c>
      <c r="Z95" s="769">
        <f t="shared" si="7"/>
        <v>1</v>
      </c>
      <c r="AA95" s="769">
        <f t="shared" si="8"/>
        <v>0</v>
      </c>
      <c r="AB95" s="769">
        <f t="shared" si="9"/>
        <v>0</v>
      </c>
      <c r="AC95" s="769"/>
      <c r="AD95" s="772" t="str">
        <f>IF(OR(T95&lt;&gt;"",U95&lt;&gt;""),Dropdown!$A$4,IF(OR(V95&lt;&gt;"",W95&lt;&gt;""),Dropdown!$A$5,Dropdown!$A$3))</f>
        <v>Industrial</v>
      </c>
      <c r="AE95" s="773"/>
      <c r="AF95" s="773" t="s">
        <v>50</v>
      </c>
      <c r="AG95" s="773"/>
      <c r="AH95" s="773" t="str">
        <f>IF(AG95&lt;&gt;"",VLOOKUP(AG95,Dropdown!$N$3:$R$62,3,FALSE),IF(AF95&lt;&gt;"",VLOOKUP(AF95,Dropdown!$N$3:$R$62,3,FALSE),IF(AE95&lt;&gt;"",VLOOKUP(AE95,Dropdown!$N$3:$R$62,3,FALSE),"")))</f>
        <v>LMI</v>
      </c>
      <c r="AI95" s="773" t="str">
        <f>IF(AG95&lt;&gt;"",VLOOKUP(AG95,Dropdown!$N$3:$R$62,5,FALSE),IF(AF95&lt;&gt;"",VLOOKUP(AF95,Dropdown!$N$3:$R$62,5,FALSE),IF(AE95&lt;&gt;"",VLOOKUP(AE95,Dropdown!$N$3:$R$62,5,FALSE),"")))</f>
        <v>Tropical</v>
      </c>
      <c r="AJ95" s="773"/>
      <c r="AK95" s="773"/>
      <c r="AL95" s="773"/>
      <c r="AM95" s="773"/>
      <c r="AN95" s="773"/>
      <c r="AO95" s="773"/>
      <c r="AP95" s="773"/>
      <c r="AQ95" s="769" t="s">
        <v>554</v>
      </c>
      <c r="AR95" s="806" t="s">
        <v>398</v>
      </c>
      <c r="AS95" s="774"/>
      <c r="AT95" s="769" t="s">
        <v>382</v>
      </c>
      <c r="AU95" s="769"/>
      <c r="AV95" s="775"/>
      <c r="AW95" s="776"/>
      <c r="AX95" s="777"/>
      <c r="AY95" s="777"/>
      <c r="AZ95" s="778"/>
      <c r="BA95" s="779"/>
      <c r="BB95" s="779"/>
      <c r="BC95" s="776">
        <v>150</v>
      </c>
      <c r="BD95" s="777">
        <v>300</v>
      </c>
      <c r="BE95" s="777">
        <f t="shared" si="10"/>
        <v>225</v>
      </c>
      <c r="BF95" s="841">
        <f t="shared" si="11"/>
        <v>45.59270516717325</v>
      </c>
      <c r="BG95" s="804"/>
      <c r="BH95" s="804"/>
      <c r="BI95" s="776"/>
      <c r="BJ95" s="777"/>
      <c r="BK95" s="777"/>
      <c r="BL95" s="780"/>
      <c r="BM95" s="779"/>
      <c r="BN95" s="779"/>
      <c r="BO95" s="783"/>
      <c r="BP95" s="781"/>
      <c r="BQ95" s="781"/>
      <c r="BR95" s="803"/>
      <c r="BS95" s="804"/>
      <c r="BT95" s="804"/>
      <c r="BU95" s="783"/>
      <c r="BV95" s="781"/>
      <c r="BW95" s="781"/>
      <c r="BX95" s="803"/>
      <c r="BY95" s="804"/>
      <c r="BZ95" s="804"/>
      <c r="CA95" s="783"/>
      <c r="CB95" s="781"/>
      <c r="CC95" s="781"/>
      <c r="CD95" s="803"/>
      <c r="CE95" s="804"/>
      <c r="CF95" s="804"/>
      <c r="CG95" s="783"/>
      <c r="CH95" s="781"/>
      <c r="CI95" s="781"/>
      <c r="CJ95" s="803"/>
      <c r="CK95" s="804"/>
      <c r="CL95" s="804"/>
      <c r="CM95" s="783"/>
      <c r="CN95" s="781"/>
      <c r="CO95" s="781"/>
      <c r="CP95" s="803"/>
      <c r="CQ95" s="804"/>
      <c r="CR95" s="804"/>
      <c r="CS95" s="783"/>
      <c r="CT95" s="781"/>
      <c r="CU95" s="781"/>
      <c r="CV95" s="803"/>
      <c r="CW95" s="804"/>
      <c r="CX95" s="804"/>
      <c r="CY95" s="783"/>
      <c r="CZ95" s="781"/>
      <c r="DA95" s="781"/>
      <c r="DB95" s="803"/>
      <c r="DC95" s="804"/>
      <c r="DD95" s="804"/>
      <c r="DE95" s="783"/>
      <c r="DF95" s="781"/>
      <c r="DG95" s="781"/>
      <c r="DH95" s="803"/>
      <c r="DI95" s="804"/>
      <c r="DJ95" s="804"/>
      <c r="DK95" s="783"/>
      <c r="DL95" s="781"/>
      <c r="DM95" s="781"/>
      <c r="DN95" s="803"/>
      <c r="DO95" s="804"/>
      <c r="DP95" s="804"/>
      <c r="DQ95" s="784"/>
      <c r="DR95" s="785"/>
      <c r="DS95" s="786"/>
      <c r="DT95" s="787"/>
      <c r="DU95" s="788"/>
      <c r="DV95" s="788"/>
      <c r="DW95" s="789"/>
      <c r="DX95" s="786"/>
      <c r="DY95" s="785"/>
      <c r="DZ95" s="790"/>
      <c r="EA95" s="791"/>
      <c r="EB95" s="791"/>
      <c r="EC95" s="784"/>
      <c r="ED95" s="785"/>
      <c r="EE95" s="786"/>
      <c r="EF95" s="787"/>
      <c r="EG95" s="788"/>
      <c r="EH95" s="788"/>
      <c r="EI95" s="789"/>
      <c r="EJ95" s="786"/>
      <c r="EK95" s="785"/>
      <c r="EL95" s="790"/>
      <c r="EM95" s="791"/>
      <c r="EN95" s="791"/>
      <c r="EO95" s="784"/>
      <c r="EP95" s="785"/>
      <c r="EQ95" s="786"/>
      <c r="ER95" s="787"/>
      <c r="ES95" s="788"/>
      <c r="ET95" s="788"/>
      <c r="EU95" s="789"/>
      <c r="EV95" s="786"/>
      <c r="EW95" s="785"/>
      <c r="EX95" s="790"/>
      <c r="EY95" s="791"/>
      <c r="EZ95" s="791"/>
      <c r="FA95" s="784"/>
      <c r="FB95" s="785"/>
      <c r="FC95" s="786"/>
      <c r="FD95" s="787"/>
      <c r="FE95" s="788"/>
      <c r="FF95" s="788"/>
      <c r="FG95" s="789"/>
      <c r="FH95" s="786"/>
      <c r="FI95" s="785"/>
      <c r="FJ95" s="790"/>
      <c r="FK95" s="791"/>
      <c r="FL95" s="791"/>
      <c r="FM95" s="784"/>
      <c r="FN95" s="785"/>
      <c r="FO95" s="786"/>
      <c r="FP95" s="787"/>
      <c r="FQ95" s="788"/>
      <c r="FR95" s="788"/>
      <c r="FS95" s="776"/>
      <c r="FT95" s="777"/>
      <c r="FU95" s="781"/>
      <c r="FV95" s="778"/>
      <c r="FW95" s="779"/>
      <c r="FX95" s="779"/>
      <c r="FY95" s="783"/>
      <c r="FZ95" s="781"/>
      <c r="GA95" s="777"/>
      <c r="GB95" s="780"/>
      <c r="GC95" s="779"/>
      <c r="GD95" s="779"/>
      <c r="GE95" s="776"/>
      <c r="GF95" s="777"/>
      <c r="GG95" s="781"/>
      <c r="GH95" s="778"/>
      <c r="GI95" s="782"/>
      <c r="GJ95" s="782"/>
      <c r="GK95" s="783"/>
      <c r="GL95" s="781"/>
      <c r="GM95" s="777"/>
      <c r="GN95" s="780"/>
      <c r="GO95" s="779"/>
      <c r="GP95" s="779"/>
      <c r="GQ95" s="776"/>
      <c r="GR95" s="777"/>
      <c r="GS95" s="781"/>
      <c r="GT95" s="778"/>
      <c r="GU95" s="782"/>
      <c r="GV95" s="782"/>
      <c r="GW95" s="783"/>
      <c r="GX95" s="781"/>
      <c r="GY95" s="777"/>
      <c r="GZ95" s="780"/>
      <c r="HA95" s="779"/>
      <c r="HB95" s="779"/>
      <c r="HC95" s="776"/>
      <c r="HD95" s="777"/>
      <c r="HE95" s="781"/>
      <c r="HF95" s="778"/>
      <c r="HG95" s="782"/>
      <c r="HH95" s="782"/>
      <c r="HI95" s="783"/>
      <c r="HJ95" s="781"/>
      <c r="HK95" s="777"/>
      <c r="HL95" s="780"/>
      <c r="HM95" s="779"/>
      <c r="HN95" s="779"/>
      <c r="HO95" s="776"/>
      <c r="HP95" s="777"/>
      <c r="HQ95" s="781"/>
      <c r="HR95" s="778"/>
      <c r="HS95" s="782"/>
      <c r="HT95" s="782"/>
      <c r="HU95" s="783"/>
      <c r="HV95" s="781"/>
      <c r="HW95" s="777"/>
      <c r="HX95" s="780"/>
      <c r="HY95" s="779"/>
      <c r="HZ95" s="779"/>
      <c r="IA95" s="776"/>
      <c r="IB95" s="777"/>
      <c r="IC95" s="781"/>
      <c r="ID95" s="778"/>
      <c r="IE95" s="779"/>
      <c r="IF95" s="779"/>
      <c r="IG95" s="783"/>
      <c r="IH95" s="781"/>
      <c r="II95" s="777"/>
      <c r="IJ95" s="780"/>
      <c r="IK95" s="779"/>
      <c r="IL95" s="779"/>
      <c r="IM95" s="776"/>
      <c r="IN95" s="777"/>
      <c r="IO95" s="781"/>
      <c r="IP95" s="778"/>
      <c r="IQ95" s="779"/>
      <c r="IR95" s="779"/>
      <c r="IS95" s="783"/>
      <c r="IT95" s="781"/>
      <c r="IU95" s="777"/>
      <c r="IV95" s="780"/>
      <c r="IW95" s="779"/>
      <c r="IX95" s="779"/>
      <c r="IY95" s="776"/>
      <c r="IZ95" s="777"/>
      <c r="JA95" s="781"/>
      <c r="JB95" s="778"/>
      <c r="JC95" s="779"/>
      <c r="JD95" s="779"/>
      <c r="JE95" s="783"/>
      <c r="JF95" s="781"/>
      <c r="JG95" s="777"/>
      <c r="JH95" s="780"/>
      <c r="JI95" s="779"/>
      <c r="JJ95" s="779"/>
      <c r="JK95" s="776"/>
      <c r="JL95" s="777"/>
      <c r="JM95" s="781"/>
      <c r="JN95" s="778"/>
      <c r="JO95" s="782"/>
      <c r="JP95" s="782"/>
      <c r="JQ95" s="783"/>
      <c r="JR95" s="781"/>
      <c r="JS95" s="777"/>
      <c r="JT95" s="780"/>
      <c r="JU95" s="779"/>
      <c r="JV95" s="779"/>
      <c r="JW95" s="776"/>
      <c r="JX95" s="777"/>
      <c r="JY95" s="777"/>
      <c r="JZ95" s="780"/>
      <c r="KA95" s="782"/>
      <c r="KB95" s="782"/>
      <c r="KC95" s="776"/>
      <c r="KD95" s="777"/>
      <c r="KE95" s="777"/>
      <c r="KF95" s="780"/>
      <c r="KG95" s="782"/>
      <c r="KH95" s="782"/>
      <c r="KI95" s="776"/>
      <c r="KJ95" s="777"/>
      <c r="KK95" s="777"/>
      <c r="KL95" s="780"/>
      <c r="KM95" s="782"/>
      <c r="KN95" s="782"/>
      <c r="KO95" s="776"/>
      <c r="KP95" s="777"/>
      <c r="KQ95" s="777"/>
      <c r="KR95" s="780"/>
      <c r="KS95" s="779"/>
      <c r="KT95" s="779"/>
      <c r="KU95" s="776"/>
      <c r="KV95" s="777"/>
      <c r="KW95" s="777"/>
      <c r="KX95" s="780"/>
      <c r="KY95" s="782"/>
      <c r="KZ95" s="782"/>
      <c r="LA95" s="776"/>
      <c r="LB95" s="777"/>
      <c r="LC95" s="777"/>
      <c r="LD95" s="780"/>
      <c r="LE95" s="779"/>
      <c r="LF95" s="779"/>
      <c r="LG95" s="776"/>
      <c r="LH95" s="777"/>
      <c r="LI95" s="777"/>
      <c r="LJ95" s="780"/>
      <c r="LK95" s="779"/>
      <c r="LL95" s="779"/>
      <c r="LM95" s="776"/>
      <c r="LN95" s="777"/>
      <c r="LO95" s="777"/>
      <c r="LP95" s="780"/>
      <c r="LQ95" s="782"/>
      <c r="LR95" s="782"/>
      <c r="LS95" s="776"/>
      <c r="LT95" s="777"/>
      <c r="LU95" s="777"/>
      <c r="LV95" s="780"/>
      <c r="LW95" s="779"/>
      <c r="LX95" s="779"/>
      <c r="LY95" s="776"/>
      <c r="LZ95" s="777"/>
      <c r="MA95" s="777"/>
      <c r="MB95" s="780"/>
      <c r="MC95" s="782"/>
      <c r="MD95" s="782"/>
      <c r="ME95" s="776"/>
      <c r="MF95" s="777"/>
      <c r="MG95" s="777"/>
      <c r="MH95" s="780"/>
      <c r="MI95" s="782"/>
      <c r="MJ95" s="782"/>
      <c r="MK95" s="776"/>
      <c r="ML95" s="777"/>
      <c r="MM95" s="777"/>
      <c r="MN95" s="780"/>
      <c r="MO95" s="782"/>
      <c r="MP95" s="782"/>
      <c r="MQ95" s="776"/>
      <c r="MR95" s="777"/>
      <c r="MS95" s="777"/>
      <c r="MT95" s="780"/>
      <c r="MU95" s="779"/>
      <c r="MV95" s="779"/>
      <c r="MW95" s="776"/>
      <c r="MX95" s="777"/>
      <c r="MY95" s="777"/>
      <c r="MZ95" s="780"/>
      <c r="NA95" s="779"/>
      <c r="NB95" s="779"/>
      <c r="NC95" s="776"/>
      <c r="ND95" s="777"/>
      <c r="NE95" s="777"/>
      <c r="NF95" s="780"/>
      <c r="NG95" s="779"/>
      <c r="NH95" s="779"/>
      <c r="NI95" s="776"/>
      <c r="NJ95" s="777"/>
      <c r="NK95" s="777"/>
      <c r="NL95" s="780"/>
      <c r="NM95" s="782"/>
      <c r="NN95" s="782"/>
      <c r="NO95" s="776"/>
      <c r="NP95" s="777"/>
      <c r="NQ95" s="777"/>
      <c r="NR95" s="780"/>
      <c r="NS95" s="776"/>
      <c r="NT95" s="777"/>
      <c r="NU95" s="777"/>
      <c r="NV95" s="780"/>
      <c r="NW95" s="776"/>
      <c r="NX95" s="777"/>
      <c r="NY95" s="777"/>
      <c r="NZ95" s="792"/>
      <c r="OA95" s="776"/>
      <c r="OB95" s="777"/>
      <c r="OC95" s="777"/>
      <c r="OD95" s="780"/>
      <c r="OE95" s="776"/>
      <c r="OF95" s="777"/>
      <c r="OG95" s="777"/>
      <c r="OH95" s="780"/>
      <c r="OI95" s="776"/>
      <c r="OJ95" s="777"/>
      <c r="OK95" s="777"/>
      <c r="OL95" s="780"/>
      <c r="OM95" s="776"/>
      <c r="ON95" s="777"/>
      <c r="OO95" s="777"/>
      <c r="OP95" s="780"/>
      <c r="OQ95" s="776"/>
      <c r="OR95" s="777"/>
      <c r="OS95" s="777"/>
      <c r="OT95" s="780"/>
      <c r="OU95" s="776"/>
      <c r="OV95" s="777"/>
      <c r="OW95" s="777"/>
      <c r="OX95" s="780"/>
      <c r="OY95" s="776"/>
      <c r="OZ95" s="777"/>
      <c r="PA95" s="777"/>
      <c r="PB95" s="780"/>
      <c r="PC95" s="776"/>
      <c r="PD95" s="777"/>
      <c r="PE95" s="777"/>
      <c r="PF95" s="780"/>
    </row>
    <row r="96" spans="1:422" ht="15" hidden="1" customHeight="1" x14ac:dyDescent="0.25">
      <c r="A96" s="769" t="s">
        <v>384</v>
      </c>
      <c r="B96" s="769" t="s">
        <v>50</v>
      </c>
      <c r="C96" s="769"/>
      <c r="D96" s="770"/>
      <c r="E96" s="769"/>
      <c r="F96" s="769"/>
      <c r="G96" s="769"/>
      <c r="H96" s="769"/>
      <c r="I96" s="769"/>
      <c r="J96" s="769"/>
      <c r="K96" s="771"/>
      <c r="L96" s="769"/>
      <c r="M96" s="769"/>
      <c r="N96" s="769"/>
      <c r="O96" s="769"/>
      <c r="P96" s="769"/>
      <c r="Q96" s="769"/>
      <c r="R96" s="769"/>
      <c r="S96" s="769"/>
      <c r="T96" s="816"/>
      <c r="U96" s="816"/>
      <c r="V96" s="816" t="s">
        <v>388</v>
      </c>
      <c r="W96" s="816" t="s">
        <v>394</v>
      </c>
      <c r="X96" s="769"/>
      <c r="Y96" s="769">
        <f>IF(AND(AJ96="",AK96="",AL96="",AN96="",AO96="",OR(AP96="",AP96=Dropdown!$AM$12,AP96=Dropdown!$AM$11)),1,0)</f>
        <v>1</v>
      </c>
      <c r="Z96" s="769">
        <f t="shared" si="7"/>
        <v>1</v>
      </c>
      <c r="AA96" s="769">
        <f t="shared" si="8"/>
        <v>0</v>
      </c>
      <c r="AB96" s="769">
        <f t="shared" si="9"/>
        <v>0</v>
      </c>
      <c r="AC96" s="769"/>
      <c r="AD96" s="772" t="str">
        <f>IF(OR(T96&lt;&gt;"",U96&lt;&gt;""),Dropdown!$A$4,IF(OR(V96&lt;&gt;"",W96&lt;&gt;""),Dropdown!$A$5,Dropdown!$A$3))</f>
        <v>Industrial</v>
      </c>
      <c r="AE96" s="773"/>
      <c r="AF96" s="773" t="s">
        <v>50</v>
      </c>
      <c r="AG96" s="810"/>
      <c r="AH96" s="773" t="str">
        <f>IF(AG96&lt;&gt;"",VLOOKUP(AG96,Dropdown!$N$3:$R$62,3,FALSE),IF(AF96&lt;&gt;"",VLOOKUP(AF96,Dropdown!$N$3:$R$62,3,FALSE),IF(AE96&lt;&gt;"",VLOOKUP(AE96,Dropdown!$N$3:$R$62,3,FALSE),"")))</f>
        <v>LMI</v>
      </c>
      <c r="AI96" s="773" t="str">
        <f>IF(AG96&lt;&gt;"",VLOOKUP(AG96,Dropdown!$N$3:$R$62,5,FALSE),IF(AF96&lt;&gt;"",VLOOKUP(AF96,Dropdown!$N$3:$R$62,5,FALSE),IF(AE96&lt;&gt;"",VLOOKUP(AE96,Dropdown!$N$3:$R$62,5,FALSE),"")))</f>
        <v>Tropical</v>
      </c>
      <c r="AJ96" s="773"/>
      <c r="AK96" s="773"/>
      <c r="AL96" s="773"/>
      <c r="AM96" s="773"/>
      <c r="AN96" s="773"/>
      <c r="AO96" s="773"/>
      <c r="AP96" s="773"/>
      <c r="AQ96" s="769" t="s">
        <v>554</v>
      </c>
      <c r="AR96" s="806" t="s">
        <v>398</v>
      </c>
      <c r="AS96" s="774"/>
      <c r="AT96" s="769" t="s">
        <v>382</v>
      </c>
      <c r="AU96" s="769"/>
      <c r="AV96" s="775"/>
      <c r="AW96" s="776"/>
      <c r="AX96" s="777"/>
      <c r="AY96" s="777"/>
      <c r="AZ96" s="778"/>
      <c r="BA96" s="779"/>
      <c r="BB96" s="779"/>
      <c r="BC96" s="776">
        <v>80</v>
      </c>
      <c r="BD96" s="777">
        <v>100</v>
      </c>
      <c r="BE96" s="777">
        <f t="shared" si="10"/>
        <v>90</v>
      </c>
      <c r="BF96" s="796">
        <f t="shared" si="11"/>
        <v>6.0790273556230998</v>
      </c>
      <c r="BG96" s="779"/>
      <c r="BH96" s="779"/>
      <c r="BI96" s="776"/>
      <c r="BJ96" s="777"/>
      <c r="BK96" s="777"/>
      <c r="BL96" s="780"/>
      <c r="BM96" s="779"/>
      <c r="BN96" s="779"/>
      <c r="BO96" s="783"/>
      <c r="BP96" s="781"/>
      <c r="BQ96" s="781"/>
      <c r="BR96" s="778"/>
      <c r="BS96" s="779"/>
      <c r="BT96" s="779"/>
      <c r="BU96" s="783"/>
      <c r="BV96" s="781"/>
      <c r="BW96" s="781"/>
      <c r="BX96" s="778"/>
      <c r="BY96" s="779"/>
      <c r="BZ96" s="779"/>
      <c r="CA96" s="783"/>
      <c r="CB96" s="781"/>
      <c r="CC96" s="781"/>
      <c r="CD96" s="778"/>
      <c r="CE96" s="779"/>
      <c r="CF96" s="779"/>
      <c r="CG96" s="783"/>
      <c r="CH96" s="781"/>
      <c r="CI96" s="781"/>
      <c r="CJ96" s="778"/>
      <c r="CK96" s="779"/>
      <c r="CL96" s="779"/>
      <c r="CM96" s="783"/>
      <c r="CN96" s="781"/>
      <c r="CO96" s="781"/>
      <c r="CP96" s="778"/>
      <c r="CQ96" s="779"/>
      <c r="CR96" s="779"/>
      <c r="CS96" s="783"/>
      <c r="CT96" s="781"/>
      <c r="CU96" s="781"/>
      <c r="CV96" s="778"/>
      <c r="CW96" s="779"/>
      <c r="CX96" s="779"/>
      <c r="CY96" s="783"/>
      <c r="CZ96" s="781"/>
      <c r="DA96" s="781"/>
      <c r="DB96" s="778"/>
      <c r="DC96" s="779"/>
      <c r="DD96" s="779"/>
      <c r="DE96" s="783"/>
      <c r="DF96" s="781"/>
      <c r="DG96" s="781"/>
      <c r="DH96" s="778"/>
      <c r="DI96" s="779"/>
      <c r="DJ96" s="779"/>
      <c r="DK96" s="783"/>
      <c r="DL96" s="781"/>
      <c r="DM96" s="781"/>
      <c r="DN96" s="778"/>
      <c r="DO96" s="779"/>
      <c r="DP96" s="779"/>
      <c r="DQ96" s="784"/>
      <c r="DR96" s="785"/>
      <c r="DS96" s="786"/>
      <c r="DT96" s="787"/>
      <c r="DU96" s="788"/>
      <c r="DV96" s="788"/>
      <c r="DW96" s="789"/>
      <c r="DX96" s="786"/>
      <c r="DY96" s="785"/>
      <c r="DZ96" s="790"/>
      <c r="EA96" s="791"/>
      <c r="EB96" s="791"/>
      <c r="EC96" s="784"/>
      <c r="ED96" s="785"/>
      <c r="EE96" s="786"/>
      <c r="EF96" s="787"/>
      <c r="EG96" s="788"/>
      <c r="EH96" s="788"/>
      <c r="EI96" s="789"/>
      <c r="EJ96" s="786"/>
      <c r="EK96" s="785"/>
      <c r="EL96" s="790"/>
      <c r="EM96" s="791"/>
      <c r="EN96" s="791"/>
      <c r="EO96" s="784"/>
      <c r="EP96" s="785"/>
      <c r="EQ96" s="786"/>
      <c r="ER96" s="787"/>
      <c r="ES96" s="788"/>
      <c r="ET96" s="788"/>
      <c r="EU96" s="789"/>
      <c r="EV96" s="786"/>
      <c r="EW96" s="785"/>
      <c r="EX96" s="790"/>
      <c r="EY96" s="791"/>
      <c r="EZ96" s="791"/>
      <c r="FA96" s="784"/>
      <c r="FB96" s="785"/>
      <c r="FC96" s="786"/>
      <c r="FD96" s="787"/>
      <c r="FE96" s="788"/>
      <c r="FF96" s="788"/>
      <c r="FG96" s="789"/>
      <c r="FH96" s="786"/>
      <c r="FI96" s="785"/>
      <c r="FJ96" s="790"/>
      <c r="FK96" s="791"/>
      <c r="FL96" s="791"/>
      <c r="FM96" s="784"/>
      <c r="FN96" s="785"/>
      <c r="FO96" s="786"/>
      <c r="FP96" s="787"/>
      <c r="FQ96" s="788"/>
      <c r="FR96" s="788"/>
      <c r="FS96" s="776"/>
      <c r="FT96" s="777"/>
      <c r="FU96" s="781"/>
      <c r="FV96" s="778"/>
      <c r="FW96" s="779"/>
      <c r="FX96" s="779"/>
      <c r="FY96" s="783"/>
      <c r="FZ96" s="781"/>
      <c r="GA96" s="777"/>
      <c r="GB96" s="780"/>
      <c r="GC96" s="779"/>
      <c r="GD96" s="779"/>
      <c r="GE96" s="776"/>
      <c r="GF96" s="777"/>
      <c r="GG96" s="781"/>
      <c r="GH96" s="778"/>
      <c r="GI96" s="782"/>
      <c r="GJ96" s="782"/>
      <c r="GK96" s="783"/>
      <c r="GL96" s="781"/>
      <c r="GM96" s="777"/>
      <c r="GN96" s="780"/>
      <c r="GO96" s="779"/>
      <c r="GP96" s="779"/>
      <c r="GQ96" s="776"/>
      <c r="GR96" s="777"/>
      <c r="GS96" s="781"/>
      <c r="GT96" s="778"/>
      <c r="GU96" s="782"/>
      <c r="GV96" s="782"/>
      <c r="GW96" s="783"/>
      <c r="GX96" s="781"/>
      <c r="GY96" s="777"/>
      <c r="GZ96" s="780"/>
      <c r="HA96" s="779"/>
      <c r="HB96" s="779"/>
      <c r="HC96" s="776"/>
      <c r="HD96" s="777"/>
      <c r="HE96" s="781"/>
      <c r="HF96" s="778"/>
      <c r="HG96" s="782"/>
      <c r="HH96" s="782"/>
      <c r="HI96" s="783"/>
      <c r="HJ96" s="781"/>
      <c r="HK96" s="777"/>
      <c r="HL96" s="780"/>
      <c r="HM96" s="779"/>
      <c r="HN96" s="779"/>
      <c r="HO96" s="776"/>
      <c r="HP96" s="777"/>
      <c r="HQ96" s="781"/>
      <c r="HR96" s="778"/>
      <c r="HS96" s="782"/>
      <c r="HT96" s="782"/>
      <c r="HU96" s="783"/>
      <c r="HV96" s="781"/>
      <c r="HW96" s="777"/>
      <c r="HX96" s="780"/>
      <c r="HY96" s="779"/>
      <c r="HZ96" s="779"/>
      <c r="IA96" s="776"/>
      <c r="IB96" s="777"/>
      <c r="IC96" s="781"/>
      <c r="ID96" s="778"/>
      <c r="IE96" s="779"/>
      <c r="IF96" s="779"/>
      <c r="IG96" s="783"/>
      <c r="IH96" s="781"/>
      <c r="II96" s="777"/>
      <c r="IJ96" s="780"/>
      <c r="IK96" s="779"/>
      <c r="IL96" s="779"/>
      <c r="IM96" s="776"/>
      <c r="IN96" s="777"/>
      <c r="IO96" s="781"/>
      <c r="IP96" s="778"/>
      <c r="IQ96" s="779"/>
      <c r="IR96" s="779"/>
      <c r="IS96" s="783"/>
      <c r="IT96" s="781"/>
      <c r="IU96" s="777"/>
      <c r="IV96" s="780"/>
      <c r="IW96" s="779"/>
      <c r="IX96" s="779"/>
      <c r="IY96" s="776"/>
      <c r="IZ96" s="777"/>
      <c r="JA96" s="781"/>
      <c r="JB96" s="778"/>
      <c r="JC96" s="779"/>
      <c r="JD96" s="779"/>
      <c r="JE96" s="783"/>
      <c r="JF96" s="781"/>
      <c r="JG96" s="777"/>
      <c r="JH96" s="780"/>
      <c r="JI96" s="779"/>
      <c r="JJ96" s="779"/>
      <c r="JK96" s="776"/>
      <c r="JL96" s="777"/>
      <c r="JM96" s="781"/>
      <c r="JN96" s="778"/>
      <c r="JO96" s="782"/>
      <c r="JP96" s="782"/>
      <c r="JQ96" s="783"/>
      <c r="JR96" s="781"/>
      <c r="JS96" s="777"/>
      <c r="JT96" s="780"/>
      <c r="JU96" s="779"/>
      <c r="JV96" s="779"/>
      <c r="JW96" s="776"/>
      <c r="JX96" s="777"/>
      <c r="JY96" s="777"/>
      <c r="JZ96" s="780"/>
      <c r="KA96" s="782"/>
      <c r="KB96" s="782"/>
      <c r="KC96" s="776"/>
      <c r="KD96" s="777"/>
      <c r="KE96" s="777"/>
      <c r="KF96" s="780"/>
      <c r="KG96" s="782"/>
      <c r="KH96" s="782"/>
      <c r="KI96" s="776"/>
      <c r="KJ96" s="777"/>
      <c r="KK96" s="777"/>
      <c r="KL96" s="780"/>
      <c r="KM96" s="782"/>
      <c r="KN96" s="782"/>
      <c r="KO96" s="776"/>
      <c r="KP96" s="777"/>
      <c r="KQ96" s="777"/>
      <c r="KR96" s="780"/>
      <c r="KS96" s="779"/>
      <c r="KT96" s="779"/>
      <c r="KU96" s="776"/>
      <c r="KV96" s="777"/>
      <c r="KW96" s="777"/>
      <c r="KX96" s="780"/>
      <c r="KY96" s="782"/>
      <c r="KZ96" s="782"/>
      <c r="LA96" s="776"/>
      <c r="LB96" s="777"/>
      <c r="LC96" s="777"/>
      <c r="LD96" s="780"/>
      <c r="LE96" s="779"/>
      <c r="LF96" s="779"/>
      <c r="LG96" s="776"/>
      <c r="LH96" s="777"/>
      <c r="LI96" s="777"/>
      <c r="LJ96" s="780"/>
      <c r="LK96" s="779"/>
      <c r="LL96" s="779"/>
      <c r="LM96" s="776"/>
      <c r="LN96" s="777"/>
      <c r="LO96" s="777"/>
      <c r="LP96" s="780"/>
      <c r="LQ96" s="782"/>
      <c r="LR96" s="782"/>
      <c r="LS96" s="776"/>
      <c r="LT96" s="777"/>
      <c r="LU96" s="777"/>
      <c r="LV96" s="780"/>
      <c r="LW96" s="779"/>
      <c r="LX96" s="779"/>
      <c r="LY96" s="776"/>
      <c r="LZ96" s="777"/>
      <c r="MA96" s="777"/>
      <c r="MB96" s="780"/>
      <c r="MC96" s="782"/>
      <c r="MD96" s="782"/>
      <c r="ME96" s="776"/>
      <c r="MF96" s="777"/>
      <c r="MG96" s="777"/>
      <c r="MH96" s="780"/>
      <c r="MI96" s="782"/>
      <c r="MJ96" s="782"/>
      <c r="MK96" s="776"/>
      <c r="ML96" s="777"/>
      <c r="MM96" s="777"/>
      <c r="MN96" s="780"/>
      <c r="MO96" s="782"/>
      <c r="MP96" s="782"/>
      <c r="MQ96" s="776"/>
      <c r="MR96" s="777"/>
      <c r="MS96" s="777"/>
      <c r="MT96" s="780"/>
      <c r="MU96" s="779"/>
      <c r="MV96" s="779"/>
      <c r="MW96" s="776"/>
      <c r="MX96" s="777"/>
      <c r="MY96" s="777"/>
      <c r="MZ96" s="780"/>
      <c r="NA96" s="779"/>
      <c r="NB96" s="779"/>
      <c r="NC96" s="776"/>
      <c r="ND96" s="777"/>
      <c r="NE96" s="777"/>
      <c r="NF96" s="780"/>
      <c r="NG96" s="779"/>
      <c r="NH96" s="779"/>
      <c r="NI96" s="776"/>
      <c r="NJ96" s="777"/>
      <c r="NK96" s="777"/>
      <c r="NL96" s="780"/>
      <c r="NM96" s="782"/>
      <c r="NN96" s="782"/>
      <c r="NO96" s="776"/>
      <c r="NP96" s="777"/>
      <c r="NQ96" s="777"/>
      <c r="NR96" s="780"/>
      <c r="NS96" s="776"/>
      <c r="NT96" s="777"/>
      <c r="NU96" s="777"/>
      <c r="NV96" s="780"/>
      <c r="NW96" s="776"/>
      <c r="NX96" s="777"/>
      <c r="NY96" s="777"/>
      <c r="NZ96" s="792"/>
      <c r="OA96" s="776"/>
      <c r="OB96" s="777"/>
      <c r="OC96" s="777"/>
      <c r="OD96" s="780"/>
      <c r="OE96" s="776"/>
      <c r="OF96" s="777"/>
      <c r="OG96" s="777"/>
      <c r="OH96" s="780"/>
      <c r="OI96" s="776"/>
      <c r="OJ96" s="777"/>
      <c r="OK96" s="777"/>
      <c r="OL96" s="780"/>
      <c r="OM96" s="776"/>
      <c r="ON96" s="777"/>
      <c r="OO96" s="777"/>
      <c r="OP96" s="780"/>
      <c r="OQ96" s="776"/>
      <c r="OR96" s="777"/>
      <c r="OS96" s="777"/>
      <c r="OT96" s="780"/>
      <c r="OU96" s="776"/>
      <c r="OV96" s="777"/>
      <c r="OW96" s="777"/>
      <c r="OX96" s="780"/>
      <c r="OY96" s="776"/>
      <c r="OZ96" s="777"/>
      <c r="PA96" s="777"/>
      <c r="PB96" s="780"/>
      <c r="PC96" s="776"/>
      <c r="PD96" s="777"/>
      <c r="PE96" s="777"/>
      <c r="PF96" s="780"/>
    </row>
    <row r="97" spans="1:422" ht="15" hidden="1" customHeight="1" x14ac:dyDescent="0.25">
      <c r="A97" s="769" t="s">
        <v>384</v>
      </c>
      <c r="B97" s="769" t="s">
        <v>50</v>
      </c>
      <c r="C97" s="769"/>
      <c r="D97" s="770"/>
      <c r="E97" s="769"/>
      <c r="F97" s="769"/>
      <c r="G97" s="769"/>
      <c r="H97" s="769"/>
      <c r="I97" s="769"/>
      <c r="J97" s="769"/>
      <c r="K97" s="771"/>
      <c r="L97" s="769"/>
      <c r="M97" s="769"/>
      <c r="N97" s="769"/>
      <c r="O97" s="769"/>
      <c r="P97" s="769"/>
      <c r="Q97" s="769"/>
      <c r="R97" s="769"/>
      <c r="S97" s="769"/>
      <c r="T97" s="816"/>
      <c r="U97" s="816"/>
      <c r="V97" s="816" t="s">
        <v>393</v>
      </c>
      <c r="W97" s="816" t="s">
        <v>397</v>
      </c>
      <c r="X97" s="769"/>
      <c r="Y97" s="769">
        <f>IF(AND(AJ97="",AK97="",AL97="",AN97="",AO97="",OR(AP97="",AP97=Dropdown!$AM$12,AP97=Dropdown!$AM$11)),1,0)</f>
        <v>1</v>
      </c>
      <c r="Z97" s="769">
        <f t="shared" si="7"/>
        <v>1</v>
      </c>
      <c r="AA97" s="769">
        <f t="shared" si="8"/>
        <v>0</v>
      </c>
      <c r="AB97" s="769">
        <f t="shared" si="9"/>
        <v>0</v>
      </c>
      <c r="AC97" s="769"/>
      <c r="AD97" s="772" t="str">
        <f>IF(OR(T97&lt;&gt;"",U97&lt;&gt;""),Dropdown!$A$4,IF(OR(V97&lt;&gt;"",W97&lt;&gt;""),Dropdown!$A$5,Dropdown!$A$3))</f>
        <v>Industrial</v>
      </c>
      <c r="AE97" s="773"/>
      <c r="AF97" s="773" t="s">
        <v>50</v>
      </c>
      <c r="AG97" s="773"/>
      <c r="AH97" s="773" t="str">
        <f>IF(AG97&lt;&gt;"",VLOOKUP(AG97,Dropdown!$N$3:$R$62,3,FALSE),IF(AF97&lt;&gt;"",VLOOKUP(AF97,Dropdown!$N$3:$R$62,3,FALSE),IF(AE97&lt;&gt;"",VLOOKUP(AE97,Dropdown!$N$3:$R$62,3,FALSE),"")))</f>
        <v>LMI</v>
      </c>
      <c r="AI97" s="773" t="str">
        <f>IF(AG97&lt;&gt;"",VLOOKUP(AG97,Dropdown!$N$3:$R$62,5,FALSE),IF(AF97&lt;&gt;"",VLOOKUP(AF97,Dropdown!$N$3:$R$62,5,FALSE),IF(AE97&lt;&gt;"",VLOOKUP(AE97,Dropdown!$N$3:$R$62,5,FALSE),"")))</f>
        <v>Tropical</v>
      </c>
      <c r="AJ97" s="773"/>
      <c r="AK97" s="773"/>
      <c r="AL97" s="773"/>
      <c r="AM97" s="773"/>
      <c r="AN97" s="773"/>
      <c r="AO97" s="773"/>
      <c r="AP97" s="773"/>
      <c r="AQ97" s="769" t="s">
        <v>554</v>
      </c>
      <c r="AR97" s="806" t="s">
        <v>398</v>
      </c>
      <c r="AS97" s="774"/>
      <c r="AT97" s="769" t="s">
        <v>382</v>
      </c>
      <c r="AU97" s="769"/>
      <c r="AV97" s="775"/>
      <c r="AW97" s="776"/>
      <c r="AX97" s="777"/>
      <c r="AY97" s="777"/>
      <c r="AZ97" s="778"/>
      <c r="BA97" s="779"/>
      <c r="BB97" s="779"/>
      <c r="BC97" s="776">
        <v>5</v>
      </c>
      <c r="BD97" s="777">
        <v>10</v>
      </c>
      <c r="BE97" s="777">
        <f t="shared" si="10"/>
        <v>7.5</v>
      </c>
      <c r="BF97" s="796">
        <f t="shared" si="11"/>
        <v>1.519756838905775</v>
      </c>
      <c r="BG97" s="779"/>
      <c r="BH97" s="779"/>
      <c r="BI97" s="776"/>
      <c r="BJ97" s="777"/>
      <c r="BK97" s="777"/>
      <c r="BL97" s="780"/>
      <c r="BM97" s="779"/>
      <c r="BN97" s="779"/>
      <c r="BO97" s="783"/>
      <c r="BP97" s="781"/>
      <c r="BQ97" s="781"/>
      <c r="BR97" s="778"/>
      <c r="BS97" s="779"/>
      <c r="BT97" s="779"/>
      <c r="BU97" s="783"/>
      <c r="BV97" s="781"/>
      <c r="BW97" s="781"/>
      <c r="BX97" s="778"/>
      <c r="BY97" s="779"/>
      <c r="BZ97" s="779"/>
      <c r="CA97" s="783"/>
      <c r="CB97" s="781"/>
      <c r="CC97" s="781"/>
      <c r="CD97" s="778"/>
      <c r="CE97" s="779"/>
      <c r="CF97" s="779"/>
      <c r="CG97" s="783"/>
      <c r="CH97" s="781"/>
      <c r="CI97" s="781"/>
      <c r="CJ97" s="778"/>
      <c r="CK97" s="779"/>
      <c r="CL97" s="779"/>
      <c r="CM97" s="783"/>
      <c r="CN97" s="781"/>
      <c r="CO97" s="781"/>
      <c r="CP97" s="778"/>
      <c r="CQ97" s="779"/>
      <c r="CR97" s="779"/>
      <c r="CS97" s="783"/>
      <c r="CT97" s="781"/>
      <c r="CU97" s="781"/>
      <c r="CV97" s="778"/>
      <c r="CW97" s="779"/>
      <c r="CX97" s="779"/>
      <c r="CY97" s="783"/>
      <c r="CZ97" s="781"/>
      <c r="DA97" s="781"/>
      <c r="DB97" s="778"/>
      <c r="DC97" s="779"/>
      <c r="DD97" s="779"/>
      <c r="DE97" s="783"/>
      <c r="DF97" s="781"/>
      <c r="DG97" s="781"/>
      <c r="DH97" s="778"/>
      <c r="DI97" s="779"/>
      <c r="DJ97" s="779"/>
      <c r="DK97" s="783"/>
      <c r="DL97" s="781"/>
      <c r="DM97" s="781"/>
      <c r="DN97" s="778"/>
      <c r="DO97" s="779"/>
      <c r="DP97" s="779"/>
      <c r="DQ97" s="784"/>
      <c r="DR97" s="785"/>
      <c r="DS97" s="786"/>
      <c r="DT97" s="787"/>
      <c r="DU97" s="788"/>
      <c r="DV97" s="788"/>
      <c r="DW97" s="789"/>
      <c r="DX97" s="786"/>
      <c r="DY97" s="785"/>
      <c r="DZ97" s="790"/>
      <c r="EA97" s="791"/>
      <c r="EB97" s="791"/>
      <c r="EC97" s="784"/>
      <c r="ED97" s="785"/>
      <c r="EE97" s="786"/>
      <c r="EF97" s="787"/>
      <c r="EG97" s="788"/>
      <c r="EH97" s="788"/>
      <c r="EI97" s="789"/>
      <c r="EJ97" s="786"/>
      <c r="EK97" s="785"/>
      <c r="EL97" s="790"/>
      <c r="EM97" s="791"/>
      <c r="EN97" s="791"/>
      <c r="EO97" s="784"/>
      <c r="EP97" s="785"/>
      <c r="EQ97" s="786"/>
      <c r="ER97" s="787"/>
      <c r="ES97" s="788"/>
      <c r="ET97" s="788"/>
      <c r="EU97" s="789"/>
      <c r="EV97" s="786"/>
      <c r="EW97" s="785"/>
      <c r="EX97" s="790"/>
      <c r="EY97" s="791"/>
      <c r="EZ97" s="791"/>
      <c r="FA97" s="784"/>
      <c r="FB97" s="785"/>
      <c r="FC97" s="786"/>
      <c r="FD97" s="787"/>
      <c r="FE97" s="788"/>
      <c r="FF97" s="788"/>
      <c r="FG97" s="789"/>
      <c r="FH97" s="786"/>
      <c r="FI97" s="785"/>
      <c r="FJ97" s="790"/>
      <c r="FK97" s="791"/>
      <c r="FL97" s="791"/>
      <c r="FM97" s="784"/>
      <c r="FN97" s="785"/>
      <c r="FO97" s="786"/>
      <c r="FP97" s="787"/>
      <c r="FQ97" s="788"/>
      <c r="FR97" s="788"/>
      <c r="FS97" s="776"/>
      <c r="FT97" s="777"/>
      <c r="FU97" s="781"/>
      <c r="FV97" s="778"/>
      <c r="FW97" s="779"/>
      <c r="FX97" s="779"/>
      <c r="FY97" s="783"/>
      <c r="FZ97" s="781"/>
      <c r="GA97" s="777"/>
      <c r="GB97" s="780"/>
      <c r="GC97" s="779"/>
      <c r="GD97" s="779"/>
      <c r="GE97" s="776"/>
      <c r="GF97" s="777"/>
      <c r="GG97" s="781"/>
      <c r="GH97" s="778"/>
      <c r="GI97" s="782"/>
      <c r="GJ97" s="782"/>
      <c r="GK97" s="783"/>
      <c r="GL97" s="781"/>
      <c r="GM97" s="777"/>
      <c r="GN97" s="780"/>
      <c r="GO97" s="779"/>
      <c r="GP97" s="779"/>
      <c r="GQ97" s="776"/>
      <c r="GR97" s="777"/>
      <c r="GS97" s="781"/>
      <c r="GT97" s="778"/>
      <c r="GU97" s="782"/>
      <c r="GV97" s="782"/>
      <c r="GW97" s="783"/>
      <c r="GX97" s="781"/>
      <c r="GY97" s="777"/>
      <c r="GZ97" s="780"/>
      <c r="HA97" s="779"/>
      <c r="HB97" s="779"/>
      <c r="HC97" s="776"/>
      <c r="HD97" s="777"/>
      <c r="HE97" s="781"/>
      <c r="HF97" s="778"/>
      <c r="HG97" s="782"/>
      <c r="HH97" s="782"/>
      <c r="HI97" s="783"/>
      <c r="HJ97" s="781"/>
      <c r="HK97" s="777"/>
      <c r="HL97" s="780"/>
      <c r="HM97" s="779"/>
      <c r="HN97" s="779"/>
      <c r="HO97" s="776"/>
      <c r="HP97" s="777"/>
      <c r="HQ97" s="781"/>
      <c r="HR97" s="778"/>
      <c r="HS97" s="782"/>
      <c r="HT97" s="782"/>
      <c r="HU97" s="783"/>
      <c r="HV97" s="781"/>
      <c r="HW97" s="777"/>
      <c r="HX97" s="780"/>
      <c r="HY97" s="779"/>
      <c r="HZ97" s="779"/>
      <c r="IA97" s="776"/>
      <c r="IB97" s="777"/>
      <c r="IC97" s="781"/>
      <c r="ID97" s="778"/>
      <c r="IE97" s="779"/>
      <c r="IF97" s="779"/>
      <c r="IG97" s="783"/>
      <c r="IH97" s="781"/>
      <c r="II97" s="777"/>
      <c r="IJ97" s="780"/>
      <c r="IK97" s="779"/>
      <c r="IL97" s="779"/>
      <c r="IM97" s="776"/>
      <c r="IN97" s="777"/>
      <c r="IO97" s="781"/>
      <c r="IP97" s="778"/>
      <c r="IQ97" s="779"/>
      <c r="IR97" s="779"/>
      <c r="IS97" s="783"/>
      <c r="IT97" s="781"/>
      <c r="IU97" s="777"/>
      <c r="IV97" s="780"/>
      <c r="IW97" s="779"/>
      <c r="IX97" s="779"/>
      <c r="IY97" s="776"/>
      <c r="IZ97" s="777"/>
      <c r="JA97" s="781"/>
      <c r="JB97" s="778"/>
      <c r="JC97" s="779"/>
      <c r="JD97" s="779"/>
      <c r="JE97" s="783"/>
      <c r="JF97" s="781"/>
      <c r="JG97" s="777"/>
      <c r="JH97" s="780"/>
      <c r="JI97" s="779"/>
      <c r="JJ97" s="779"/>
      <c r="JK97" s="776"/>
      <c r="JL97" s="777"/>
      <c r="JM97" s="781"/>
      <c r="JN97" s="778"/>
      <c r="JO97" s="782"/>
      <c r="JP97" s="782"/>
      <c r="JQ97" s="783"/>
      <c r="JR97" s="781"/>
      <c r="JS97" s="777"/>
      <c r="JT97" s="780"/>
      <c r="JU97" s="779"/>
      <c r="JV97" s="779"/>
      <c r="JW97" s="776"/>
      <c r="JX97" s="777"/>
      <c r="JY97" s="777"/>
      <c r="JZ97" s="780"/>
      <c r="KA97" s="782"/>
      <c r="KB97" s="782"/>
      <c r="KC97" s="776"/>
      <c r="KD97" s="777"/>
      <c r="KE97" s="777"/>
      <c r="KF97" s="780"/>
      <c r="KG97" s="782"/>
      <c r="KH97" s="782"/>
      <c r="KI97" s="776"/>
      <c r="KJ97" s="777"/>
      <c r="KK97" s="777"/>
      <c r="KL97" s="780"/>
      <c r="KM97" s="782"/>
      <c r="KN97" s="782"/>
      <c r="KO97" s="776"/>
      <c r="KP97" s="777"/>
      <c r="KQ97" s="777"/>
      <c r="KR97" s="780"/>
      <c r="KS97" s="779"/>
      <c r="KT97" s="779"/>
      <c r="KU97" s="776"/>
      <c r="KV97" s="777"/>
      <c r="KW97" s="777"/>
      <c r="KX97" s="780"/>
      <c r="KY97" s="782"/>
      <c r="KZ97" s="782"/>
      <c r="LA97" s="776"/>
      <c r="LB97" s="777"/>
      <c r="LC97" s="777"/>
      <c r="LD97" s="780"/>
      <c r="LE97" s="779"/>
      <c r="LF97" s="779"/>
      <c r="LG97" s="776"/>
      <c r="LH97" s="777"/>
      <c r="LI97" s="777"/>
      <c r="LJ97" s="780"/>
      <c r="LK97" s="779"/>
      <c r="LL97" s="779"/>
      <c r="LM97" s="776"/>
      <c r="LN97" s="777"/>
      <c r="LO97" s="777"/>
      <c r="LP97" s="780"/>
      <c r="LQ97" s="782"/>
      <c r="LR97" s="782"/>
      <c r="LS97" s="776"/>
      <c r="LT97" s="777"/>
      <c r="LU97" s="777"/>
      <c r="LV97" s="780"/>
      <c r="LW97" s="779"/>
      <c r="LX97" s="779"/>
      <c r="LY97" s="776"/>
      <c r="LZ97" s="777"/>
      <c r="MA97" s="777"/>
      <c r="MB97" s="780"/>
      <c r="MC97" s="782"/>
      <c r="MD97" s="782"/>
      <c r="ME97" s="776"/>
      <c r="MF97" s="777"/>
      <c r="MG97" s="777"/>
      <c r="MH97" s="780"/>
      <c r="MI97" s="782"/>
      <c r="MJ97" s="782"/>
      <c r="MK97" s="776"/>
      <c r="ML97" s="777"/>
      <c r="MM97" s="777"/>
      <c r="MN97" s="780"/>
      <c r="MO97" s="782"/>
      <c r="MP97" s="782"/>
      <c r="MQ97" s="776"/>
      <c r="MR97" s="777"/>
      <c r="MS97" s="777"/>
      <c r="MT97" s="780"/>
      <c r="MU97" s="779"/>
      <c r="MV97" s="779"/>
      <c r="MW97" s="776"/>
      <c r="MX97" s="777"/>
      <c r="MY97" s="777"/>
      <c r="MZ97" s="780"/>
      <c r="NA97" s="779"/>
      <c r="NB97" s="779"/>
      <c r="NC97" s="776"/>
      <c r="ND97" s="777"/>
      <c r="NE97" s="777"/>
      <c r="NF97" s="780"/>
      <c r="NG97" s="779"/>
      <c r="NH97" s="779"/>
      <c r="NI97" s="776"/>
      <c r="NJ97" s="777"/>
      <c r="NK97" s="777"/>
      <c r="NL97" s="780"/>
      <c r="NM97" s="782"/>
      <c r="NN97" s="782"/>
      <c r="NO97" s="776"/>
      <c r="NP97" s="777"/>
      <c r="NQ97" s="777"/>
      <c r="NR97" s="780"/>
      <c r="NS97" s="776"/>
      <c r="NT97" s="777"/>
      <c r="NU97" s="777"/>
      <c r="NV97" s="780"/>
      <c r="NW97" s="776"/>
      <c r="NX97" s="777"/>
      <c r="NY97" s="777"/>
      <c r="NZ97" s="792"/>
      <c r="OA97" s="776"/>
      <c r="OB97" s="777"/>
      <c r="OC97" s="777"/>
      <c r="OD97" s="780"/>
      <c r="OE97" s="776"/>
      <c r="OF97" s="777"/>
      <c r="OG97" s="777"/>
      <c r="OH97" s="780"/>
      <c r="OI97" s="776"/>
      <c r="OJ97" s="777"/>
      <c r="OK97" s="777"/>
      <c r="OL97" s="780"/>
      <c r="OM97" s="776"/>
      <c r="ON97" s="777"/>
      <c r="OO97" s="777"/>
      <c r="OP97" s="780"/>
      <c r="OQ97" s="776"/>
      <c r="OR97" s="777"/>
      <c r="OS97" s="777"/>
      <c r="OT97" s="780"/>
      <c r="OU97" s="776"/>
      <c r="OV97" s="777"/>
      <c r="OW97" s="777"/>
      <c r="OX97" s="780"/>
      <c r="OY97" s="776"/>
      <c r="OZ97" s="777"/>
      <c r="PA97" s="777"/>
      <c r="PB97" s="780"/>
      <c r="PC97" s="776"/>
      <c r="PD97" s="777"/>
      <c r="PE97" s="777"/>
      <c r="PF97" s="780"/>
    </row>
    <row r="98" spans="1:422" ht="15" hidden="1" customHeight="1" x14ac:dyDescent="0.25">
      <c r="A98" s="769" t="s">
        <v>384</v>
      </c>
      <c r="B98" s="769" t="s">
        <v>50</v>
      </c>
      <c r="C98" s="769"/>
      <c r="D98" s="770"/>
      <c r="E98" s="769"/>
      <c r="F98" s="769"/>
      <c r="G98" s="769"/>
      <c r="H98" s="769"/>
      <c r="I98" s="769"/>
      <c r="J98" s="769"/>
      <c r="K98" s="771"/>
      <c r="L98" s="769"/>
      <c r="M98" s="769"/>
      <c r="N98" s="769"/>
      <c r="O98" s="769"/>
      <c r="P98" s="769"/>
      <c r="Q98" s="769"/>
      <c r="R98" s="769"/>
      <c r="S98" s="769"/>
      <c r="T98" s="816"/>
      <c r="U98" s="816"/>
      <c r="V98" s="816" t="s">
        <v>392</v>
      </c>
      <c r="W98" s="816" t="s">
        <v>397</v>
      </c>
      <c r="X98" s="769"/>
      <c r="Y98" s="769">
        <f>IF(AND(AJ98="",AK98="",AL98="",AN98="",AO98="",OR(AP98="",AP98=Dropdown!$AM$12,AP98=Dropdown!$AM$11)),1,0)</f>
        <v>1</v>
      </c>
      <c r="Z98" s="769">
        <f t="shared" si="7"/>
        <v>1</v>
      </c>
      <c r="AA98" s="769">
        <f t="shared" si="8"/>
        <v>0</v>
      </c>
      <c r="AB98" s="769">
        <f t="shared" si="9"/>
        <v>0</v>
      </c>
      <c r="AC98" s="769"/>
      <c r="AD98" s="772" t="str">
        <f>IF(OR(T98&lt;&gt;"",U98&lt;&gt;""),Dropdown!$A$4,IF(OR(V98&lt;&gt;"",W98&lt;&gt;""),Dropdown!$A$5,Dropdown!$A$3))</f>
        <v>Industrial</v>
      </c>
      <c r="AE98" s="773"/>
      <c r="AF98" s="773" t="s">
        <v>50</v>
      </c>
      <c r="AG98" s="810"/>
      <c r="AH98" s="773" t="str">
        <f>IF(AG98&lt;&gt;"",VLOOKUP(AG98,Dropdown!$N$3:$R$62,3,FALSE),IF(AF98&lt;&gt;"",VLOOKUP(AF98,Dropdown!$N$3:$R$62,3,FALSE),IF(AE98&lt;&gt;"",VLOOKUP(AE98,Dropdown!$N$3:$R$62,3,FALSE),"")))</f>
        <v>LMI</v>
      </c>
      <c r="AI98" s="773" t="str">
        <f>IF(AG98&lt;&gt;"",VLOOKUP(AG98,Dropdown!$N$3:$R$62,5,FALSE),IF(AF98&lt;&gt;"",VLOOKUP(AF98,Dropdown!$N$3:$R$62,5,FALSE),IF(AE98&lt;&gt;"",VLOOKUP(AE98,Dropdown!$N$3:$R$62,5,FALSE),"")))</f>
        <v>Tropical</v>
      </c>
      <c r="AJ98" s="773"/>
      <c r="AK98" s="773"/>
      <c r="AL98" s="773"/>
      <c r="AM98" s="773"/>
      <c r="AN98" s="773"/>
      <c r="AO98" s="773"/>
      <c r="AP98" s="773"/>
      <c r="AQ98" s="769" t="s">
        <v>554</v>
      </c>
      <c r="AR98" s="806" t="s">
        <v>398</v>
      </c>
      <c r="AS98" s="774"/>
      <c r="AT98" s="769" t="s">
        <v>382</v>
      </c>
      <c r="AU98" s="769"/>
      <c r="AV98" s="775"/>
      <c r="AW98" s="776"/>
      <c r="AX98" s="777"/>
      <c r="AY98" s="777"/>
      <c r="AZ98" s="778"/>
      <c r="BA98" s="779"/>
      <c r="BB98" s="779"/>
      <c r="BC98" s="776">
        <v>15</v>
      </c>
      <c r="BD98" s="777">
        <v>20</v>
      </c>
      <c r="BE98" s="777">
        <f t="shared" si="10"/>
        <v>17.5</v>
      </c>
      <c r="BF98" s="796">
        <f t="shared" si="11"/>
        <v>1.519756838905775</v>
      </c>
      <c r="BG98" s="779"/>
      <c r="BH98" s="779"/>
      <c r="BI98" s="776"/>
      <c r="BJ98" s="777"/>
      <c r="BK98" s="777"/>
      <c r="BL98" s="780"/>
      <c r="BM98" s="779"/>
      <c r="BN98" s="779"/>
      <c r="BO98" s="783"/>
      <c r="BP98" s="781"/>
      <c r="BQ98" s="781"/>
      <c r="BR98" s="778"/>
      <c r="BS98" s="779"/>
      <c r="BT98" s="779"/>
      <c r="BU98" s="783"/>
      <c r="BV98" s="781"/>
      <c r="BW98" s="781"/>
      <c r="BX98" s="778"/>
      <c r="BY98" s="779"/>
      <c r="BZ98" s="779"/>
      <c r="CA98" s="783"/>
      <c r="CB98" s="781"/>
      <c r="CC98" s="781"/>
      <c r="CD98" s="778"/>
      <c r="CE98" s="779"/>
      <c r="CF98" s="779"/>
      <c r="CG98" s="783"/>
      <c r="CH98" s="781"/>
      <c r="CI98" s="781"/>
      <c r="CJ98" s="778"/>
      <c r="CK98" s="779"/>
      <c r="CL98" s="779"/>
      <c r="CM98" s="783"/>
      <c r="CN98" s="781"/>
      <c r="CO98" s="781"/>
      <c r="CP98" s="778"/>
      <c r="CQ98" s="779"/>
      <c r="CR98" s="779"/>
      <c r="CS98" s="783"/>
      <c r="CT98" s="781"/>
      <c r="CU98" s="781"/>
      <c r="CV98" s="778"/>
      <c r="CW98" s="779"/>
      <c r="CX98" s="779"/>
      <c r="CY98" s="783"/>
      <c r="CZ98" s="781"/>
      <c r="DA98" s="781"/>
      <c r="DB98" s="778"/>
      <c r="DC98" s="779"/>
      <c r="DD98" s="779"/>
      <c r="DE98" s="783"/>
      <c r="DF98" s="781"/>
      <c r="DG98" s="781"/>
      <c r="DH98" s="778"/>
      <c r="DI98" s="779"/>
      <c r="DJ98" s="779"/>
      <c r="DK98" s="783"/>
      <c r="DL98" s="781"/>
      <c r="DM98" s="781"/>
      <c r="DN98" s="778"/>
      <c r="DO98" s="779"/>
      <c r="DP98" s="779"/>
      <c r="DQ98" s="784"/>
      <c r="DR98" s="785"/>
      <c r="DS98" s="786"/>
      <c r="DT98" s="811"/>
      <c r="DU98" s="812"/>
      <c r="DV98" s="812"/>
      <c r="DW98" s="789"/>
      <c r="DX98" s="786"/>
      <c r="DY98" s="785"/>
      <c r="DZ98" s="813"/>
      <c r="EA98" s="814"/>
      <c r="EB98" s="814"/>
      <c r="EC98" s="784"/>
      <c r="ED98" s="785"/>
      <c r="EE98" s="786"/>
      <c r="EF98" s="811"/>
      <c r="EG98" s="812"/>
      <c r="EH98" s="812"/>
      <c r="EI98" s="789"/>
      <c r="EJ98" s="786"/>
      <c r="EK98" s="785"/>
      <c r="EL98" s="813"/>
      <c r="EM98" s="814"/>
      <c r="EN98" s="814"/>
      <c r="EO98" s="784"/>
      <c r="EP98" s="785"/>
      <c r="EQ98" s="786"/>
      <c r="ER98" s="811"/>
      <c r="ES98" s="812"/>
      <c r="ET98" s="812"/>
      <c r="EU98" s="789"/>
      <c r="EV98" s="786"/>
      <c r="EW98" s="785"/>
      <c r="EX98" s="813"/>
      <c r="EY98" s="814"/>
      <c r="EZ98" s="814"/>
      <c r="FA98" s="784"/>
      <c r="FB98" s="785"/>
      <c r="FC98" s="786"/>
      <c r="FD98" s="811"/>
      <c r="FE98" s="812"/>
      <c r="FF98" s="812"/>
      <c r="FG98" s="789"/>
      <c r="FH98" s="786"/>
      <c r="FI98" s="785"/>
      <c r="FJ98" s="813"/>
      <c r="FK98" s="814"/>
      <c r="FL98" s="814"/>
      <c r="FM98" s="784"/>
      <c r="FN98" s="785"/>
      <c r="FO98" s="786"/>
      <c r="FP98" s="811"/>
      <c r="FQ98" s="812"/>
      <c r="FR98" s="812"/>
      <c r="FS98" s="776"/>
      <c r="FT98" s="777"/>
      <c r="FU98" s="781"/>
      <c r="FV98" s="803"/>
      <c r="FW98" s="804"/>
      <c r="FX98" s="804"/>
      <c r="FY98" s="783"/>
      <c r="FZ98" s="781"/>
      <c r="GA98" s="777"/>
      <c r="GB98" s="805"/>
      <c r="GC98" s="804"/>
      <c r="GD98" s="804"/>
      <c r="GE98" s="776"/>
      <c r="GF98" s="777"/>
      <c r="GG98" s="781"/>
      <c r="GH98" s="803"/>
      <c r="GI98" s="809"/>
      <c r="GJ98" s="809"/>
      <c r="GK98" s="783"/>
      <c r="GL98" s="781"/>
      <c r="GM98" s="777"/>
      <c r="GN98" s="805"/>
      <c r="GO98" s="804"/>
      <c r="GP98" s="804"/>
      <c r="GQ98" s="776"/>
      <c r="GR98" s="777"/>
      <c r="GS98" s="781"/>
      <c r="GT98" s="803"/>
      <c r="GU98" s="809"/>
      <c r="GV98" s="809"/>
      <c r="GW98" s="783"/>
      <c r="GX98" s="781"/>
      <c r="GY98" s="777"/>
      <c r="GZ98" s="805"/>
      <c r="HA98" s="804"/>
      <c r="HB98" s="804"/>
      <c r="HC98" s="776"/>
      <c r="HD98" s="777"/>
      <c r="HE98" s="781"/>
      <c r="HF98" s="803"/>
      <c r="HG98" s="809"/>
      <c r="HH98" s="809"/>
      <c r="HI98" s="783"/>
      <c r="HJ98" s="781"/>
      <c r="HK98" s="777"/>
      <c r="HL98" s="805"/>
      <c r="HM98" s="804"/>
      <c r="HN98" s="804"/>
      <c r="HO98" s="776"/>
      <c r="HP98" s="777"/>
      <c r="HQ98" s="781"/>
      <c r="HR98" s="803"/>
      <c r="HS98" s="809"/>
      <c r="HT98" s="809"/>
      <c r="HU98" s="783"/>
      <c r="HV98" s="781"/>
      <c r="HW98" s="777"/>
      <c r="HX98" s="805"/>
      <c r="HY98" s="804"/>
      <c r="HZ98" s="804"/>
      <c r="IA98" s="776"/>
      <c r="IB98" s="777"/>
      <c r="IC98" s="781"/>
      <c r="ID98" s="803"/>
      <c r="IE98" s="804"/>
      <c r="IF98" s="804"/>
      <c r="IG98" s="783"/>
      <c r="IH98" s="781"/>
      <c r="II98" s="777"/>
      <c r="IJ98" s="805"/>
      <c r="IK98" s="804"/>
      <c r="IL98" s="804"/>
      <c r="IM98" s="776"/>
      <c r="IN98" s="777"/>
      <c r="IO98" s="781"/>
      <c r="IP98" s="803"/>
      <c r="IQ98" s="804"/>
      <c r="IR98" s="804"/>
      <c r="IS98" s="783"/>
      <c r="IT98" s="781"/>
      <c r="IU98" s="777"/>
      <c r="IV98" s="805"/>
      <c r="IW98" s="804"/>
      <c r="IX98" s="804"/>
      <c r="IY98" s="776"/>
      <c r="IZ98" s="777"/>
      <c r="JA98" s="781"/>
      <c r="JB98" s="803"/>
      <c r="JC98" s="804"/>
      <c r="JD98" s="804"/>
      <c r="JE98" s="783"/>
      <c r="JF98" s="781"/>
      <c r="JG98" s="777"/>
      <c r="JH98" s="805"/>
      <c r="JI98" s="804"/>
      <c r="JJ98" s="804"/>
      <c r="JK98" s="776"/>
      <c r="JL98" s="777"/>
      <c r="JM98" s="781"/>
      <c r="JN98" s="803"/>
      <c r="JO98" s="809"/>
      <c r="JP98" s="809"/>
      <c r="JQ98" s="783"/>
      <c r="JR98" s="781"/>
      <c r="JS98" s="777"/>
      <c r="JT98" s="805"/>
      <c r="JU98" s="804"/>
      <c r="JV98" s="804"/>
      <c r="JW98" s="776"/>
      <c r="JX98" s="777"/>
      <c r="JY98" s="777"/>
      <c r="JZ98" s="805"/>
      <c r="KA98" s="809"/>
      <c r="KB98" s="809"/>
      <c r="KC98" s="776"/>
      <c r="KD98" s="777"/>
      <c r="KE98" s="777"/>
      <c r="KF98" s="805"/>
      <c r="KG98" s="809"/>
      <c r="KH98" s="809"/>
      <c r="KI98" s="776"/>
      <c r="KJ98" s="777"/>
      <c r="KK98" s="777"/>
      <c r="KL98" s="805"/>
      <c r="KM98" s="809"/>
      <c r="KN98" s="809"/>
      <c r="KO98" s="776"/>
      <c r="KP98" s="777"/>
      <c r="KQ98" s="777"/>
      <c r="KR98" s="805"/>
      <c r="KS98" s="804"/>
      <c r="KT98" s="804"/>
      <c r="KU98" s="776"/>
      <c r="KV98" s="777"/>
      <c r="KW98" s="777"/>
      <c r="KX98" s="805"/>
      <c r="KY98" s="809"/>
      <c r="KZ98" s="809"/>
      <c r="LA98" s="776"/>
      <c r="LB98" s="777"/>
      <c r="LC98" s="777"/>
      <c r="LD98" s="805"/>
      <c r="LE98" s="804"/>
      <c r="LF98" s="804"/>
      <c r="LG98" s="776"/>
      <c r="LH98" s="777"/>
      <c r="LI98" s="777"/>
      <c r="LJ98" s="805"/>
      <c r="LK98" s="804"/>
      <c r="LL98" s="804"/>
      <c r="LM98" s="776"/>
      <c r="LN98" s="777"/>
      <c r="LO98" s="777"/>
      <c r="LP98" s="805"/>
      <c r="LQ98" s="809"/>
      <c r="LR98" s="809"/>
      <c r="LS98" s="776"/>
      <c r="LT98" s="777"/>
      <c r="LU98" s="777"/>
      <c r="LV98" s="805"/>
      <c r="LW98" s="804"/>
      <c r="LX98" s="804"/>
      <c r="LY98" s="776"/>
      <c r="LZ98" s="777"/>
      <c r="MA98" s="777"/>
      <c r="MB98" s="805"/>
      <c r="MC98" s="809"/>
      <c r="MD98" s="809"/>
      <c r="ME98" s="776"/>
      <c r="MF98" s="777"/>
      <c r="MG98" s="777"/>
      <c r="MH98" s="805"/>
      <c r="MI98" s="809"/>
      <c r="MJ98" s="809"/>
      <c r="MK98" s="776"/>
      <c r="ML98" s="777"/>
      <c r="MM98" s="777"/>
      <c r="MN98" s="805"/>
      <c r="MO98" s="809"/>
      <c r="MP98" s="809"/>
      <c r="MQ98" s="776"/>
      <c r="MR98" s="777"/>
      <c r="MS98" s="777"/>
      <c r="MT98" s="780"/>
      <c r="MU98" s="779"/>
      <c r="MV98" s="779"/>
      <c r="MW98" s="776"/>
      <c r="MX98" s="777"/>
      <c r="MY98" s="777"/>
      <c r="MZ98" s="780"/>
      <c r="NA98" s="779"/>
      <c r="NB98" s="779"/>
      <c r="NC98" s="776"/>
      <c r="ND98" s="777"/>
      <c r="NE98" s="777"/>
      <c r="NF98" s="780"/>
      <c r="NG98" s="779"/>
      <c r="NH98" s="779"/>
      <c r="NI98" s="776"/>
      <c r="NJ98" s="777"/>
      <c r="NK98" s="777"/>
      <c r="NL98" s="780"/>
      <c r="NM98" s="782"/>
      <c r="NN98" s="782"/>
      <c r="NO98" s="776"/>
      <c r="NP98" s="777"/>
      <c r="NQ98" s="777"/>
      <c r="NR98" s="780"/>
      <c r="NS98" s="776"/>
      <c r="NT98" s="777"/>
      <c r="NU98" s="777"/>
      <c r="NV98" s="780"/>
      <c r="NW98" s="776"/>
      <c r="NX98" s="777"/>
      <c r="NY98" s="777"/>
      <c r="NZ98" s="792"/>
      <c r="OA98" s="776"/>
      <c r="OB98" s="777"/>
      <c r="OC98" s="777"/>
      <c r="OD98" s="780"/>
      <c r="OE98" s="776"/>
      <c r="OF98" s="777"/>
      <c r="OG98" s="777"/>
      <c r="OH98" s="780"/>
      <c r="OI98" s="776"/>
      <c r="OJ98" s="777"/>
      <c r="OK98" s="777"/>
      <c r="OL98" s="780"/>
      <c r="OM98" s="776"/>
      <c r="ON98" s="777"/>
      <c r="OO98" s="777"/>
      <c r="OP98" s="780"/>
      <c r="OQ98" s="776"/>
      <c r="OR98" s="777"/>
      <c r="OS98" s="777"/>
      <c r="OT98" s="780"/>
      <c r="OU98" s="776"/>
      <c r="OV98" s="777"/>
      <c r="OW98" s="777"/>
      <c r="OX98" s="780"/>
      <c r="OY98" s="776"/>
      <c r="OZ98" s="777"/>
      <c r="PA98" s="777"/>
      <c r="PB98" s="805"/>
      <c r="PC98" s="776"/>
      <c r="PD98" s="777"/>
      <c r="PE98" s="777"/>
      <c r="PF98" s="805"/>
    </row>
    <row r="99" spans="1:422" ht="15" hidden="1" customHeight="1" x14ac:dyDescent="0.25">
      <c r="A99" s="769" t="s">
        <v>384</v>
      </c>
      <c r="B99" s="769" t="s">
        <v>50</v>
      </c>
      <c r="C99" s="769"/>
      <c r="D99" s="770"/>
      <c r="E99" s="769"/>
      <c r="F99" s="769"/>
      <c r="G99" s="769"/>
      <c r="H99" s="769"/>
      <c r="I99" s="769"/>
      <c r="J99" s="769"/>
      <c r="K99" s="771"/>
      <c r="L99" s="769"/>
      <c r="M99" s="769"/>
      <c r="N99" s="769"/>
      <c r="O99" s="769"/>
      <c r="P99" s="769" t="s">
        <v>150</v>
      </c>
      <c r="Q99" s="769" t="s">
        <v>386</v>
      </c>
      <c r="R99" s="769"/>
      <c r="S99" s="769"/>
      <c r="T99" s="816"/>
      <c r="U99" s="816"/>
      <c r="V99" s="816"/>
      <c r="W99" s="816"/>
      <c r="X99" s="769">
        <v>1</v>
      </c>
      <c r="Y99" s="769">
        <f>IF(AND(AJ99="",AK99="",AL99="",AN99="",AO99="",OR(AP99="",AP99=Dropdown!$AM$12,AP99=Dropdown!$AM$11)),1,0)</f>
        <v>0</v>
      </c>
      <c r="Z99" s="769">
        <f t="shared" si="7"/>
        <v>0</v>
      </c>
      <c r="AA99" s="769">
        <f t="shared" si="8"/>
        <v>0</v>
      </c>
      <c r="AB99" s="769">
        <f t="shared" si="9"/>
        <v>0</v>
      </c>
      <c r="AC99" s="769"/>
      <c r="AD99" s="772" t="str">
        <f>IF(OR(T99&lt;&gt;"",U99&lt;&gt;""),Dropdown!$A$4,IF(OR(V99&lt;&gt;"",W99&lt;&gt;""),Dropdown!$A$5,Dropdown!$A$3))</f>
        <v>Residential</v>
      </c>
      <c r="AE99" s="773"/>
      <c r="AF99" s="773" t="s">
        <v>50</v>
      </c>
      <c r="AG99" s="773"/>
      <c r="AH99" s="773" t="str">
        <f>IF(AG99&lt;&gt;"",VLOOKUP(AG99,Dropdown!$N$3:$R$62,3,FALSE),IF(AF99&lt;&gt;"",VLOOKUP(AF99,Dropdown!$N$3:$R$62,3,FALSE),IF(AE99&lt;&gt;"",VLOOKUP(AE99,Dropdown!$N$3:$R$62,3,FALSE),"")))</f>
        <v>LMI</v>
      </c>
      <c r="AI99" s="773" t="str">
        <f>IF(AG99&lt;&gt;"",VLOOKUP(AG99,Dropdown!$N$3:$R$62,5,FALSE),IF(AF99&lt;&gt;"",VLOOKUP(AF99,Dropdown!$N$3:$R$62,5,FALSE),IF(AE99&lt;&gt;"",VLOOKUP(AE99,Dropdown!$N$3:$R$62,5,FALSE),"")))</f>
        <v>Tropical</v>
      </c>
      <c r="AJ99" s="773"/>
      <c r="AK99" s="773"/>
      <c r="AL99" s="773"/>
      <c r="AM99" s="773"/>
      <c r="AN99" s="773"/>
      <c r="AO99" s="773"/>
      <c r="AP99" s="773" t="s">
        <v>552</v>
      </c>
      <c r="AQ99" s="769" t="s">
        <v>554</v>
      </c>
      <c r="AR99" s="806" t="s">
        <v>398</v>
      </c>
      <c r="AS99" s="774"/>
      <c r="AT99" s="769" t="s">
        <v>382</v>
      </c>
      <c r="AU99" s="769"/>
      <c r="AV99" s="775"/>
      <c r="AW99" s="776"/>
      <c r="AX99" s="777"/>
      <c r="AY99" s="777"/>
      <c r="AZ99" s="778"/>
      <c r="BA99" s="779"/>
      <c r="BB99" s="779"/>
      <c r="BC99" s="783"/>
      <c r="BD99" s="781"/>
      <c r="BE99" s="781"/>
      <c r="BF99" s="778"/>
      <c r="BG99" s="779"/>
      <c r="BH99" s="779"/>
      <c r="BI99" s="776"/>
      <c r="BJ99" s="777"/>
      <c r="BK99" s="777"/>
      <c r="BL99" s="780"/>
      <c r="BM99" s="779"/>
      <c r="BN99" s="779"/>
      <c r="BO99" s="776"/>
      <c r="BP99" s="777"/>
      <c r="BQ99" s="777"/>
      <c r="BR99" s="778"/>
      <c r="BS99" s="779"/>
      <c r="BT99" s="779"/>
      <c r="BU99" s="783"/>
      <c r="BV99" s="781"/>
      <c r="BW99" s="781"/>
      <c r="BX99" s="778"/>
      <c r="BY99" s="779"/>
      <c r="BZ99" s="779"/>
      <c r="CA99" s="783"/>
      <c r="CB99" s="781"/>
      <c r="CC99" s="781"/>
      <c r="CD99" s="778"/>
      <c r="CE99" s="779"/>
      <c r="CF99" s="779"/>
      <c r="CG99" s="783"/>
      <c r="CH99" s="781"/>
      <c r="CI99" s="781"/>
      <c r="CJ99" s="778"/>
      <c r="CK99" s="779"/>
      <c r="CL99" s="779"/>
      <c r="CM99" s="776">
        <v>40</v>
      </c>
      <c r="CN99" s="777">
        <v>55</v>
      </c>
      <c r="CO99" s="777">
        <f>AVERAGE(CM99:CN99)</f>
        <v>47.5</v>
      </c>
      <c r="CP99" s="796">
        <f>(CN99-CM99)/(2*1.645)</f>
        <v>4.5592705167173255</v>
      </c>
      <c r="CQ99" s="779"/>
      <c r="CR99" s="779"/>
      <c r="CS99" s="783"/>
      <c r="CT99" s="781"/>
      <c r="CU99" s="781"/>
      <c r="CV99" s="778"/>
      <c r="CW99" s="779"/>
      <c r="CX99" s="779"/>
      <c r="CY99" s="783"/>
      <c r="CZ99" s="781"/>
      <c r="DA99" s="781"/>
      <c r="DB99" s="778"/>
      <c r="DC99" s="779"/>
      <c r="DD99" s="779"/>
      <c r="DE99" s="783"/>
      <c r="DF99" s="781"/>
      <c r="DG99" s="781"/>
      <c r="DH99" s="778"/>
      <c r="DI99" s="779"/>
      <c r="DJ99" s="779"/>
      <c r="DK99" s="783"/>
      <c r="DL99" s="781"/>
      <c r="DM99" s="781"/>
      <c r="DN99" s="778"/>
      <c r="DO99" s="779"/>
      <c r="DP99" s="779"/>
      <c r="DQ99" s="784"/>
      <c r="DR99" s="785"/>
      <c r="DS99" s="786"/>
      <c r="DT99" s="787"/>
      <c r="DU99" s="788"/>
      <c r="DV99" s="788"/>
      <c r="DW99" s="789"/>
      <c r="DX99" s="786"/>
      <c r="DY99" s="785"/>
      <c r="DZ99" s="790"/>
      <c r="EA99" s="791"/>
      <c r="EB99" s="791"/>
      <c r="EC99" s="784"/>
      <c r="ED99" s="785"/>
      <c r="EE99" s="786"/>
      <c r="EF99" s="787"/>
      <c r="EG99" s="788"/>
      <c r="EH99" s="788"/>
      <c r="EI99" s="789"/>
      <c r="EJ99" s="786"/>
      <c r="EK99" s="785"/>
      <c r="EL99" s="790"/>
      <c r="EM99" s="791"/>
      <c r="EN99" s="791"/>
      <c r="EO99" s="784"/>
      <c r="EP99" s="785"/>
      <c r="EQ99" s="786"/>
      <c r="ER99" s="787"/>
      <c r="ES99" s="788"/>
      <c r="ET99" s="788"/>
      <c r="EU99" s="789"/>
      <c r="EV99" s="786"/>
      <c r="EW99" s="785"/>
      <c r="EX99" s="790"/>
      <c r="EY99" s="791"/>
      <c r="EZ99" s="791"/>
      <c r="FA99" s="784"/>
      <c r="FB99" s="785"/>
      <c r="FC99" s="786"/>
      <c r="FD99" s="787"/>
      <c r="FE99" s="788"/>
      <c r="FF99" s="788"/>
      <c r="FG99" s="789"/>
      <c r="FH99" s="786"/>
      <c r="FI99" s="785"/>
      <c r="FJ99" s="790"/>
      <c r="FK99" s="791"/>
      <c r="FL99" s="791"/>
      <c r="FM99" s="784"/>
      <c r="FN99" s="785"/>
      <c r="FO99" s="786"/>
      <c r="FP99" s="787"/>
      <c r="FQ99" s="788"/>
      <c r="FR99" s="788"/>
      <c r="FS99" s="776"/>
      <c r="FT99" s="777"/>
      <c r="FU99" s="781"/>
      <c r="FV99" s="778"/>
      <c r="FW99" s="779"/>
      <c r="FX99" s="779"/>
      <c r="FY99" s="783"/>
      <c r="FZ99" s="781"/>
      <c r="GA99" s="777"/>
      <c r="GB99" s="780"/>
      <c r="GC99" s="779"/>
      <c r="GD99" s="779"/>
      <c r="GE99" s="776"/>
      <c r="GF99" s="777"/>
      <c r="GG99" s="781"/>
      <c r="GH99" s="778"/>
      <c r="GI99" s="782"/>
      <c r="GJ99" s="782"/>
      <c r="GK99" s="783"/>
      <c r="GL99" s="781"/>
      <c r="GM99" s="777"/>
      <c r="GN99" s="780"/>
      <c r="GO99" s="779"/>
      <c r="GP99" s="779"/>
      <c r="GQ99" s="776"/>
      <c r="GR99" s="777"/>
      <c r="GS99" s="781"/>
      <c r="GT99" s="778"/>
      <c r="GU99" s="782"/>
      <c r="GV99" s="782"/>
      <c r="GW99" s="783"/>
      <c r="GX99" s="781"/>
      <c r="GY99" s="777"/>
      <c r="GZ99" s="780"/>
      <c r="HA99" s="779"/>
      <c r="HB99" s="779"/>
      <c r="HC99" s="776"/>
      <c r="HD99" s="777"/>
      <c r="HE99" s="781"/>
      <c r="HF99" s="778"/>
      <c r="HG99" s="782"/>
      <c r="HH99" s="782"/>
      <c r="HI99" s="783"/>
      <c r="HJ99" s="781"/>
      <c r="HK99" s="777"/>
      <c r="HL99" s="780"/>
      <c r="HM99" s="779"/>
      <c r="HN99" s="779"/>
      <c r="HO99" s="776"/>
      <c r="HP99" s="777"/>
      <c r="HQ99" s="781"/>
      <c r="HR99" s="778"/>
      <c r="HS99" s="782"/>
      <c r="HT99" s="782"/>
      <c r="HU99" s="783"/>
      <c r="HV99" s="781"/>
      <c r="HW99" s="777"/>
      <c r="HX99" s="780"/>
      <c r="HY99" s="779"/>
      <c r="HZ99" s="779"/>
      <c r="IA99" s="776"/>
      <c r="IB99" s="777"/>
      <c r="IC99" s="781"/>
      <c r="ID99" s="778"/>
      <c r="IE99" s="779"/>
      <c r="IF99" s="779"/>
      <c r="IG99" s="783"/>
      <c r="IH99" s="781"/>
      <c r="II99" s="777"/>
      <c r="IJ99" s="780"/>
      <c r="IK99" s="779"/>
      <c r="IL99" s="779"/>
      <c r="IM99" s="776"/>
      <c r="IN99" s="777"/>
      <c r="IO99" s="781"/>
      <c r="IP99" s="778"/>
      <c r="IQ99" s="779"/>
      <c r="IR99" s="779"/>
      <c r="IS99" s="783"/>
      <c r="IT99" s="781"/>
      <c r="IU99" s="777"/>
      <c r="IV99" s="780"/>
      <c r="IW99" s="779"/>
      <c r="IX99" s="779"/>
      <c r="IY99" s="776"/>
      <c r="IZ99" s="777"/>
      <c r="JA99" s="781"/>
      <c r="JB99" s="778"/>
      <c r="JC99" s="779"/>
      <c r="JD99" s="779"/>
      <c r="JE99" s="783"/>
      <c r="JF99" s="781"/>
      <c r="JG99" s="777"/>
      <c r="JH99" s="780"/>
      <c r="JI99" s="779"/>
      <c r="JJ99" s="779"/>
      <c r="JK99" s="776"/>
      <c r="JL99" s="777"/>
      <c r="JM99" s="781"/>
      <c r="JN99" s="778"/>
      <c r="JO99" s="782"/>
      <c r="JP99" s="782"/>
      <c r="JQ99" s="783"/>
      <c r="JR99" s="781"/>
      <c r="JS99" s="777"/>
      <c r="JT99" s="780"/>
      <c r="JU99" s="779"/>
      <c r="JV99" s="779"/>
      <c r="JW99" s="776"/>
      <c r="JX99" s="777"/>
      <c r="JY99" s="777"/>
      <c r="JZ99" s="780"/>
      <c r="KA99" s="782"/>
      <c r="KB99" s="782"/>
      <c r="KC99" s="776"/>
      <c r="KD99" s="777"/>
      <c r="KE99" s="777"/>
      <c r="KF99" s="780"/>
      <c r="KG99" s="782"/>
      <c r="KH99" s="782"/>
      <c r="KI99" s="776"/>
      <c r="KJ99" s="777"/>
      <c r="KK99" s="777"/>
      <c r="KL99" s="780"/>
      <c r="KM99" s="782"/>
      <c r="KN99" s="782"/>
      <c r="KO99" s="776"/>
      <c r="KP99" s="777"/>
      <c r="KQ99" s="777"/>
      <c r="KR99" s="780"/>
      <c r="KS99" s="779"/>
      <c r="KT99" s="779"/>
      <c r="KU99" s="776"/>
      <c r="KV99" s="777"/>
      <c r="KW99" s="777"/>
      <c r="KX99" s="780"/>
      <c r="KY99" s="782"/>
      <c r="KZ99" s="782"/>
      <c r="LA99" s="776"/>
      <c r="LB99" s="777"/>
      <c r="LC99" s="777"/>
      <c r="LD99" s="780"/>
      <c r="LE99" s="779"/>
      <c r="LF99" s="779"/>
      <c r="LG99" s="776"/>
      <c r="LH99" s="777"/>
      <c r="LI99" s="777"/>
      <c r="LJ99" s="780"/>
      <c r="LK99" s="779"/>
      <c r="LL99" s="779"/>
      <c r="LM99" s="776"/>
      <c r="LN99" s="777"/>
      <c r="LO99" s="777"/>
      <c r="LP99" s="780"/>
      <c r="LQ99" s="782"/>
      <c r="LR99" s="782"/>
      <c r="LS99" s="776"/>
      <c r="LT99" s="777"/>
      <c r="LU99" s="777"/>
      <c r="LV99" s="780"/>
      <c r="LW99" s="779"/>
      <c r="LX99" s="779"/>
      <c r="LY99" s="776"/>
      <c r="LZ99" s="777"/>
      <c r="MA99" s="777"/>
      <c r="MB99" s="780"/>
      <c r="MC99" s="782"/>
      <c r="MD99" s="782"/>
      <c r="ME99" s="776"/>
      <c r="MF99" s="777"/>
      <c r="MG99" s="777"/>
      <c r="MH99" s="780"/>
      <c r="MI99" s="782"/>
      <c r="MJ99" s="782"/>
      <c r="MK99" s="776"/>
      <c r="ML99" s="777"/>
      <c r="MM99" s="777"/>
      <c r="MN99" s="780"/>
      <c r="MO99" s="782"/>
      <c r="MP99" s="782"/>
      <c r="MQ99" s="776"/>
      <c r="MR99" s="777"/>
      <c r="MS99" s="777"/>
      <c r="MT99" s="780"/>
      <c r="MU99" s="779"/>
      <c r="MV99" s="779"/>
      <c r="MW99" s="776"/>
      <c r="MX99" s="777"/>
      <c r="MY99" s="777"/>
      <c r="MZ99" s="780"/>
      <c r="NA99" s="779"/>
      <c r="NB99" s="779"/>
      <c r="NC99" s="776"/>
      <c r="ND99" s="777"/>
      <c r="NE99" s="777"/>
      <c r="NF99" s="780"/>
      <c r="NG99" s="779"/>
      <c r="NH99" s="779"/>
      <c r="NI99" s="776"/>
      <c r="NJ99" s="777"/>
      <c r="NK99" s="777"/>
      <c r="NL99" s="780"/>
      <c r="NM99" s="782"/>
      <c r="NN99" s="782"/>
      <c r="NO99" s="776"/>
      <c r="NP99" s="777"/>
      <c r="NQ99" s="777"/>
      <c r="NR99" s="780"/>
      <c r="NS99" s="776"/>
      <c r="NT99" s="777"/>
      <c r="NU99" s="777"/>
      <c r="NV99" s="780"/>
      <c r="NW99" s="776"/>
      <c r="NX99" s="777"/>
      <c r="NY99" s="777"/>
      <c r="NZ99" s="792"/>
      <c r="OA99" s="776"/>
      <c r="OB99" s="777"/>
      <c r="OC99" s="777"/>
      <c r="OD99" s="780"/>
      <c r="OE99" s="776"/>
      <c r="OF99" s="777"/>
      <c r="OG99" s="777"/>
      <c r="OH99" s="780"/>
      <c r="OI99" s="776"/>
      <c r="OJ99" s="777"/>
      <c r="OK99" s="777"/>
      <c r="OL99" s="780"/>
      <c r="OM99" s="776"/>
      <c r="ON99" s="777"/>
      <c r="OO99" s="777"/>
      <c r="OP99" s="780"/>
      <c r="OQ99" s="776"/>
      <c r="OR99" s="777"/>
      <c r="OS99" s="777"/>
      <c r="OT99" s="780"/>
      <c r="OU99" s="776"/>
      <c r="OV99" s="777"/>
      <c r="OW99" s="777"/>
      <c r="OX99" s="780"/>
      <c r="OY99" s="776"/>
      <c r="OZ99" s="777"/>
      <c r="PA99" s="777"/>
      <c r="PB99" s="780"/>
      <c r="PC99" s="776"/>
      <c r="PD99" s="777"/>
      <c r="PE99" s="777"/>
      <c r="PF99" s="780"/>
    </row>
    <row r="100" spans="1:422" ht="15" hidden="1" customHeight="1" x14ac:dyDescent="0.25">
      <c r="A100" s="769" t="s">
        <v>384</v>
      </c>
      <c r="B100" s="769" t="s">
        <v>50</v>
      </c>
      <c r="C100" s="769"/>
      <c r="D100" s="770"/>
      <c r="E100" s="769"/>
      <c r="F100" s="769"/>
      <c r="G100" s="769"/>
      <c r="H100" s="769"/>
      <c r="I100" s="769"/>
      <c r="J100" s="769"/>
      <c r="K100" s="771"/>
      <c r="L100" s="769"/>
      <c r="M100" s="769"/>
      <c r="N100" s="769"/>
      <c r="O100" s="769"/>
      <c r="P100" s="769" t="s">
        <v>149</v>
      </c>
      <c r="Q100" s="769" t="s">
        <v>387</v>
      </c>
      <c r="R100" s="769"/>
      <c r="S100" s="769"/>
      <c r="T100" s="816"/>
      <c r="U100" s="816"/>
      <c r="V100" s="816"/>
      <c r="W100" s="816"/>
      <c r="X100" s="769">
        <v>1</v>
      </c>
      <c r="Y100" s="769">
        <f>IF(AND(AJ100="",AK100="",AL100="",AN100="",AO100="",OR(AP100="",AP100=Dropdown!$AM$12,AP100=Dropdown!$AM$11)),1,0)</f>
        <v>1</v>
      </c>
      <c r="Z100" s="769">
        <f t="shared" si="7"/>
        <v>1</v>
      </c>
      <c r="AA100" s="769">
        <f t="shared" si="8"/>
        <v>0</v>
      </c>
      <c r="AB100" s="769">
        <f t="shared" si="9"/>
        <v>0</v>
      </c>
      <c r="AC100" s="769"/>
      <c r="AD100" s="772" t="str">
        <f>IF(OR(T100&lt;&gt;"",U100&lt;&gt;""),Dropdown!$A$4,IF(OR(V100&lt;&gt;"",W100&lt;&gt;""),Dropdown!$A$5,Dropdown!$A$3))</f>
        <v>Residential</v>
      </c>
      <c r="AE100" s="773"/>
      <c r="AF100" s="773" t="s">
        <v>50</v>
      </c>
      <c r="AG100" s="773"/>
      <c r="AH100" s="773" t="str">
        <f>IF(AG100&lt;&gt;"",VLOOKUP(AG100,Dropdown!$N$3:$R$62,3,FALSE),IF(AF100&lt;&gt;"",VLOOKUP(AF100,Dropdown!$N$3:$R$62,3,FALSE),IF(AE100&lt;&gt;"",VLOOKUP(AE100,Dropdown!$N$3:$R$62,3,FALSE),"")))</f>
        <v>LMI</v>
      </c>
      <c r="AI100" s="773" t="str">
        <f>IF(AG100&lt;&gt;"",VLOOKUP(AG100,Dropdown!$N$3:$R$62,5,FALSE),IF(AF100&lt;&gt;"",VLOOKUP(AF100,Dropdown!$N$3:$R$62,5,FALSE),IF(AE100&lt;&gt;"",VLOOKUP(AE100,Dropdown!$N$3:$R$62,5,FALSE),"")))</f>
        <v>Tropical</v>
      </c>
      <c r="AJ100" s="773"/>
      <c r="AK100" s="773"/>
      <c r="AL100" s="773"/>
      <c r="AM100" s="773"/>
      <c r="AN100" s="773"/>
      <c r="AO100" s="773"/>
      <c r="AP100" s="773" t="s">
        <v>423</v>
      </c>
      <c r="AQ100" s="769" t="s">
        <v>554</v>
      </c>
      <c r="AR100" s="806" t="s">
        <v>398</v>
      </c>
      <c r="AS100" s="774"/>
      <c r="AT100" s="769" t="s">
        <v>382</v>
      </c>
      <c r="AU100" s="769"/>
      <c r="AV100" s="775"/>
      <c r="AW100" s="776"/>
      <c r="AX100" s="777"/>
      <c r="AY100" s="777"/>
      <c r="AZ100" s="778"/>
      <c r="BA100" s="779"/>
      <c r="BB100" s="779"/>
      <c r="BC100" s="776">
        <v>80</v>
      </c>
      <c r="BD100" s="777">
        <v>120</v>
      </c>
      <c r="BE100" s="777">
        <f>AVERAGE(BC100:BD100)</f>
        <v>100</v>
      </c>
      <c r="BF100" s="796">
        <f>(BD100-BC100)/(2*1.645)</f>
        <v>12.1580547112462</v>
      </c>
      <c r="BG100" s="779"/>
      <c r="BH100" s="779"/>
      <c r="BI100" s="776"/>
      <c r="BJ100" s="777"/>
      <c r="BK100" s="777"/>
      <c r="BL100" s="780"/>
      <c r="BM100" s="779"/>
      <c r="BN100" s="779"/>
      <c r="BO100" s="783"/>
      <c r="BP100" s="781"/>
      <c r="BQ100" s="781"/>
      <c r="BR100" s="778"/>
      <c r="BS100" s="779"/>
      <c r="BT100" s="779"/>
      <c r="BU100" s="783"/>
      <c r="BV100" s="781"/>
      <c r="BW100" s="781"/>
      <c r="BX100" s="778"/>
      <c r="BY100" s="779"/>
      <c r="BZ100" s="779"/>
      <c r="CA100" s="783"/>
      <c r="CB100" s="781"/>
      <c r="CC100" s="781"/>
      <c r="CD100" s="778"/>
      <c r="CE100" s="779"/>
      <c r="CF100" s="779"/>
      <c r="CG100" s="783"/>
      <c r="CH100" s="781"/>
      <c r="CI100" s="781"/>
      <c r="CJ100" s="778"/>
      <c r="CK100" s="779"/>
      <c r="CL100" s="779"/>
      <c r="CM100" s="783"/>
      <c r="CN100" s="781"/>
      <c r="CO100" s="781"/>
      <c r="CP100" s="778"/>
      <c r="CQ100" s="779"/>
      <c r="CR100" s="779"/>
      <c r="CS100" s="783"/>
      <c r="CT100" s="781"/>
      <c r="CU100" s="781"/>
      <c r="CV100" s="778"/>
      <c r="CW100" s="779"/>
      <c r="CX100" s="779"/>
      <c r="CY100" s="783"/>
      <c r="CZ100" s="781"/>
      <c r="DA100" s="781"/>
      <c r="DB100" s="778"/>
      <c r="DC100" s="779"/>
      <c r="DD100" s="779"/>
      <c r="DE100" s="783"/>
      <c r="DF100" s="781"/>
      <c r="DG100" s="781"/>
      <c r="DH100" s="778"/>
      <c r="DI100" s="779"/>
      <c r="DJ100" s="779"/>
      <c r="DK100" s="1013">
        <v>0.23</v>
      </c>
      <c r="DL100" s="1015">
        <v>0.31</v>
      </c>
      <c r="DM100" s="1015">
        <v>0.27</v>
      </c>
      <c r="DN100" s="1016"/>
      <c r="DO100" s="1017"/>
      <c r="DP100" s="1017"/>
      <c r="DQ100" s="784"/>
      <c r="DR100" s="785"/>
      <c r="DS100" s="786"/>
      <c r="DT100" s="787"/>
      <c r="DU100" s="788"/>
      <c r="DV100" s="788"/>
      <c r="DW100" s="789"/>
      <c r="DX100" s="786"/>
      <c r="DY100" s="785"/>
      <c r="DZ100" s="790"/>
      <c r="EA100" s="791"/>
      <c r="EB100" s="791"/>
      <c r="EC100" s="784"/>
      <c r="ED100" s="785"/>
      <c r="EE100" s="786"/>
      <c r="EF100" s="787"/>
      <c r="EG100" s="788"/>
      <c r="EH100" s="788"/>
      <c r="EI100" s="789"/>
      <c r="EJ100" s="786"/>
      <c r="EK100" s="785"/>
      <c r="EL100" s="790"/>
      <c r="EM100" s="791"/>
      <c r="EN100" s="791"/>
      <c r="EO100" s="784"/>
      <c r="EP100" s="785"/>
      <c r="EQ100" s="786"/>
      <c r="ER100" s="787"/>
      <c r="ES100" s="788"/>
      <c r="ET100" s="788"/>
      <c r="EU100" s="789"/>
      <c r="EV100" s="786"/>
      <c r="EW100" s="785"/>
      <c r="EX100" s="790"/>
      <c r="EY100" s="791"/>
      <c r="EZ100" s="791"/>
      <c r="FA100" s="784"/>
      <c r="FB100" s="785"/>
      <c r="FC100" s="786"/>
      <c r="FD100" s="787"/>
      <c r="FE100" s="788"/>
      <c r="FF100" s="788"/>
      <c r="FG100" s="789"/>
      <c r="FH100" s="786"/>
      <c r="FI100" s="785"/>
      <c r="FJ100" s="790"/>
      <c r="FK100" s="791"/>
      <c r="FL100" s="791"/>
      <c r="FM100" s="784"/>
      <c r="FN100" s="785"/>
      <c r="FO100" s="786"/>
      <c r="FP100" s="787"/>
      <c r="FQ100" s="788"/>
      <c r="FR100" s="788"/>
      <c r="FS100" s="776"/>
      <c r="FT100" s="777"/>
      <c r="FU100" s="781"/>
      <c r="FV100" s="778"/>
      <c r="FW100" s="779"/>
      <c r="FX100" s="779"/>
      <c r="FY100" s="783"/>
      <c r="FZ100" s="781"/>
      <c r="GA100" s="777"/>
      <c r="GB100" s="780"/>
      <c r="GC100" s="779"/>
      <c r="GD100" s="779"/>
      <c r="GE100" s="776"/>
      <c r="GF100" s="777"/>
      <c r="GG100" s="781"/>
      <c r="GH100" s="778"/>
      <c r="GI100" s="782"/>
      <c r="GJ100" s="782"/>
      <c r="GK100" s="783"/>
      <c r="GL100" s="781"/>
      <c r="GM100" s="777"/>
      <c r="GN100" s="780"/>
      <c r="GO100" s="779"/>
      <c r="GP100" s="779"/>
      <c r="GQ100" s="776"/>
      <c r="GR100" s="777"/>
      <c r="GS100" s="781"/>
      <c r="GT100" s="778"/>
      <c r="GU100" s="782"/>
      <c r="GV100" s="782"/>
      <c r="GW100" s="783"/>
      <c r="GX100" s="781"/>
      <c r="GY100" s="777"/>
      <c r="GZ100" s="780"/>
      <c r="HA100" s="779"/>
      <c r="HB100" s="779"/>
      <c r="HC100" s="776"/>
      <c r="HD100" s="777"/>
      <c r="HE100" s="781"/>
      <c r="HF100" s="778"/>
      <c r="HG100" s="782"/>
      <c r="HH100" s="782"/>
      <c r="HI100" s="783"/>
      <c r="HJ100" s="781"/>
      <c r="HK100" s="777"/>
      <c r="HL100" s="780"/>
      <c r="HM100" s="779"/>
      <c r="HN100" s="779"/>
      <c r="HO100" s="776"/>
      <c r="HP100" s="777"/>
      <c r="HQ100" s="781"/>
      <c r="HR100" s="778"/>
      <c r="HS100" s="782"/>
      <c r="HT100" s="782"/>
      <c r="HU100" s="783"/>
      <c r="HV100" s="781"/>
      <c r="HW100" s="777"/>
      <c r="HX100" s="780"/>
      <c r="HY100" s="779"/>
      <c r="HZ100" s="779"/>
      <c r="IA100" s="776"/>
      <c r="IB100" s="777"/>
      <c r="IC100" s="781"/>
      <c r="ID100" s="778"/>
      <c r="IE100" s="779"/>
      <c r="IF100" s="779"/>
      <c r="IG100" s="783"/>
      <c r="IH100" s="781"/>
      <c r="II100" s="777"/>
      <c r="IJ100" s="780"/>
      <c r="IK100" s="779"/>
      <c r="IL100" s="779"/>
      <c r="IM100" s="776"/>
      <c r="IN100" s="777"/>
      <c r="IO100" s="781"/>
      <c r="IP100" s="778"/>
      <c r="IQ100" s="779"/>
      <c r="IR100" s="779"/>
      <c r="IS100" s="783"/>
      <c r="IT100" s="781"/>
      <c r="IU100" s="777"/>
      <c r="IV100" s="780"/>
      <c r="IW100" s="779"/>
      <c r="IX100" s="779"/>
      <c r="IY100" s="776"/>
      <c r="IZ100" s="777"/>
      <c r="JA100" s="781"/>
      <c r="JB100" s="778"/>
      <c r="JC100" s="779"/>
      <c r="JD100" s="779"/>
      <c r="JE100" s="783"/>
      <c r="JF100" s="781"/>
      <c r="JG100" s="777"/>
      <c r="JH100" s="780"/>
      <c r="JI100" s="779"/>
      <c r="JJ100" s="779"/>
      <c r="JK100" s="776"/>
      <c r="JL100" s="777"/>
      <c r="JM100" s="781"/>
      <c r="JN100" s="778"/>
      <c r="JO100" s="782"/>
      <c r="JP100" s="782"/>
      <c r="JQ100" s="783"/>
      <c r="JR100" s="781"/>
      <c r="JS100" s="777"/>
      <c r="JT100" s="780"/>
      <c r="JU100" s="779"/>
      <c r="JV100" s="779"/>
      <c r="JW100" s="776"/>
      <c r="JX100" s="777"/>
      <c r="JY100" s="777"/>
      <c r="JZ100" s="780"/>
      <c r="KA100" s="782"/>
      <c r="KB100" s="782"/>
      <c r="KC100" s="776"/>
      <c r="KD100" s="777"/>
      <c r="KE100" s="777"/>
      <c r="KF100" s="780"/>
      <c r="KG100" s="782"/>
      <c r="KH100" s="782"/>
      <c r="KI100" s="776"/>
      <c r="KJ100" s="777"/>
      <c r="KK100" s="777"/>
      <c r="KL100" s="780"/>
      <c r="KM100" s="782"/>
      <c r="KN100" s="782"/>
      <c r="KO100" s="776"/>
      <c r="KP100" s="777"/>
      <c r="KQ100" s="777"/>
      <c r="KR100" s="780"/>
      <c r="KS100" s="779"/>
      <c r="KT100" s="779"/>
      <c r="KU100" s="776"/>
      <c r="KV100" s="777"/>
      <c r="KW100" s="777"/>
      <c r="KX100" s="780"/>
      <c r="KY100" s="782"/>
      <c r="KZ100" s="782"/>
      <c r="LA100" s="776"/>
      <c r="LB100" s="777"/>
      <c r="LC100" s="777"/>
      <c r="LD100" s="780"/>
      <c r="LE100" s="779"/>
      <c r="LF100" s="779"/>
      <c r="LG100" s="776"/>
      <c r="LH100" s="777"/>
      <c r="LI100" s="777"/>
      <c r="LJ100" s="780"/>
      <c r="LK100" s="779"/>
      <c r="LL100" s="779"/>
      <c r="LM100" s="776"/>
      <c r="LN100" s="777"/>
      <c r="LO100" s="777"/>
      <c r="LP100" s="780"/>
      <c r="LQ100" s="782"/>
      <c r="LR100" s="782"/>
      <c r="LS100" s="776"/>
      <c r="LT100" s="777"/>
      <c r="LU100" s="777"/>
      <c r="LV100" s="780"/>
      <c r="LW100" s="779"/>
      <c r="LX100" s="779"/>
      <c r="LY100" s="776"/>
      <c r="LZ100" s="777"/>
      <c r="MA100" s="777"/>
      <c r="MB100" s="780"/>
      <c r="MC100" s="782"/>
      <c r="MD100" s="782"/>
      <c r="ME100" s="776"/>
      <c r="MF100" s="777"/>
      <c r="MG100" s="777"/>
      <c r="MH100" s="780"/>
      <c r="MI100" s="782"/>
      <c r="MJ100" s="782"/>
      <c r="MK100" s="776"/>
      <c r="ML100" s="777"/>
      <c r="MM100" s="777"/>
      <c r="MN100" s="780"/>
      <c r="MO100" s="782"/>
      <c r="MP100" s="782"/>
      <c r="MQ100" s="776"/>
      <c r="MR100" s="777"/>
      <c r="MS100" s="777"/>
      <c r="MT100" s="780"/>
      <c r="MU100" s="779"/>
      <c r="MV100" s="779"/>
      <c r="MW100" s="776"/>
      <c r="MX100" s="777"/>
      <c r="MY100" s="777"/>
      <c r="MZ100" s="780"/>
      <c r="NA100" s="779"/>
      <c r="NB100" s="779"/>
      <c r="NC100" s="776"/>
      <c r="ND100" s="777"/>
      <c r="NE100" s="777"/>
      <c r="NF100" s="780"/>
      <c r="NG100" s="779"/>
      <c r="NH100" s="779"/>
      <c r="NI100" s="776"/>
      <c r="NJ100" s="777"/>
      <c r="NK100" s="777"/>
      <c r="NL100" s="780"/>
      <c r="NM100" s="782"/>
      <c r="NN100" s="782"/>
      <c r="NO100" s="776"/>
      <c r="NP100" s="777"/>
      <c r="NQ100" s="777"/>
      <c r="NR100" s="780"/>
      <c r="NS100" s="776"/>
      <c r="NT100" s="777"/>
      <c r="NU100" s="777"/>
      <c r="NV100" s="780"/>
      <c r="NW100" s="776"/>
      <c r="NX100" s="777"/>
      <c r="NY100" s="777"/>
      <c r="NZ100" s="792"/>
      <c r="OA100" s="776"/>
      <c r="OB100" s="777"/>
      <c r="OC100" s="777"/>
      <c r="OD100" s="780"/>
      <c r="OE100" s="776"/>
      <c r="OF100" s="777"/>
      <c r="OG100" s="777"/>
      <c r="OH100" s="780"/>
      <c r="OI100" s="776"/>
      <c r="OJ100" s="777"/>
      <c r="OK100" s="777"/>
      <c r="OL100" s="780"/>
      <c r="OM100" s="776"/>
      <c r="ON100" s="777"/>
      <c r="OO100" s="777"/>
      <c r="OP100" s="780"/>
      <c r="OQ100" s="776"/>
      <c r="OR100" s="777"/>
      <c r="OS100" s="777"/>
      <c r="OT100" s="780"/>
      <c r="OU100" s="776"/>
      <c r="OV100" s="777"/>
      <c r="OW100" s="777"/>
      <c r="OX100" s="780"/>
      <c r="OY100" s="776"/>
      <c r="OZ100" s="777"/>
      <c r="PA100" s="777"/>
      <c r="PB100" s="780"/>
      <c r="PC100" s="776"/>
      <c r="PD100" s="777"/>
      <c r="PE100" s="777"/>
      <c r="PF100" s="780"/>
    </row>
    <row r="101" spans="1:422" ht="15" hidden="1" customHeight="1" x14ac:dyDescent="0.25">
      <c r="A101" s="769" t="s">
        <v>384</v>
      </c>
      <c r="B101" s="769" t="s">
        <v>50</v>
      </c>
      <c r="C101" s="769"/>
      <c r="D101" s="770"/>
      <c r="E101" s="769"/>
      <c r="F101" s="769"/>
      <c r="G101" s="769"/>
      <c r="H101" s="769"/>
      <c r="I101" s="769"/>
      <c r="J101" s="769"/>
      <c r="K101" s="771"/>
      <c r="L101" s="769"/>
      <c r="M101" s="769"/>
      <c r="N101" s="769"/>
      <c r="O101" s="769"/>
      <c r="P101" s="769" t="s">
        <v>150</v>
      </c>
      <c r="Q101" s="769" t="s">
        <v>385</v>
      </c>
      <c r="R101" s="769"/>
      <c r="S101" s="769"/>
      <c r="T101" s="816"/>
      <c r="U101" s="816"/>
      <c r="V101" s="816"/>
      <c r="W101" s="816"/>
      <c r="X101" s="769">
        <v>1</v>
      </c>
      <c r="Y101" s="769">
        <f>IF(AND(AJ101="",AK101="",AL101="",AN101="",AO101="",OR(AP101="",AP101=Dropdown!$AM$12,AP101=Dropdown!$AM$11)),1,0)</f>
        <v>0</v>
      </c>
      <c r="Z101" s="769">
        <f t="shared" si="7"/>
        <v>0</v>
      </c>
      <c r="AA101" s="769">
        <f t="shared" si="8"/>
        <v>0</v>
      </c>
      <c r="AB101" s="769">
        <f t="shared" si="9"/>
        <v>0</v>
      </c>
      <c r="AC101" s="769"/>
      <c r="AD101" s="772" t="str">
        <f>IF(OR(T101&lt;&gt;"",U101&lt;&gt;""),Dropdown!$A$4,IF(OR(V101&lt;&gt;"",W101&lt;&gt;""),Dropdown!$A$5,Dropdown!$A$3))</f>
        <v>Residential</v>
      </c>
      <c r="AE101" s="773" t="s">
        <v>343</v>
      </c>
      <c r="AF101" s="773" t="s">
        <v>50</v>
      </c>
      <c r="AG101" s="925" t="s">
        <v>32</v>
      </c>
      <c r="AH101" s="773" t="str">
        <f>IF(AG101&lt;&gt;"",VLOOKUP(AG101,Dropdown!$N$3:$R$62,3,FALSE),IF(AF101&lt;&gt;"",VLOOKUP(AF101,Dropdown!$N$3:$R$62,3,FALSE),IF(AE101&lt;&gt;"",VLOOKUP(AE101,Dropdown!$N$3:$R$62,3,FALSE),"")))</f>
        <v>LMI</v>
      </c>
      <c r="AI101" s="773" t="str">
        <f>IF(AG101&lt;&gt;"",VLOOKUP(AG101,Dropdown!$N$3:$R$62,5,FALSE),IF(AF101&lt;&gt;"",VLOOKUP(AF101,Dropdown!$N$3:$R$62,5,FALSE),IF(AE101&lt;&gt;"",VLOOKUP(AE101,Dropdown!$N$3:$R$62,5,FALSE),"")))</f>
        <v>Tropical</v>
      </c>
      <c r="AJ101" s="773"/>
      <c r="AK101" s="773"/>
      <c r="AL101" s="773"/>
      <c r="AM101" s="773"/>
      <c r="AN101" s="773"/>
      <c r="AO101" s="773"/>
      <c r="AP101" s="773" t="s">
        <v>547</v>
      </c>
      <c r="AQ101" s="769" t="s">
        <v>554</v>
      </c>
      <c r="AR101" s="806" t="s">
        <v>398</v>
      </c>
      <c r="AS101" s="774"/>
      <c r="AT101" s="769" t="s">
        <v>382</v>
      </c>
      <c r="AU101" s="769"/>
      <c r="AV101" s="775"/>
      <c r="AW101" s="776"/>
      <c r="AX101" s="777"/>
      <c r="AY101" s="777"/>
      <c r="AZ101" s="778"/>
      <c r="BA101" s="779"/>
      <c r="BB101" s="779"/>
      <c r="BC101" s="783"/>
      <c r="BD101" s="781"/>
      <c r="BE101" s="781"/>
      <c r="BF101" s="778"/>
      <c r="BG101" s="779"/>
      <c r="BH101" s="779"/>
      <c r="BI101" s="776"/>
      <c r="BJ101" s="777"/>
      <c r="BK101" s="777"/>
      <c r="BL101" s="780"/>
      <c r="BM101" s="779"/>
      <c r="BN101" s="779"/>
      <c r="BO101" s="776">
        <v>15</v>
      </c>
      <c r="BP101" s="777">
        <v>20</v>
      </c>
      <c r="BQ101" s="777">
        <f>AVERAGE(BO101:BP101)</f>
        <v>17.5</v>
      </c>
      <c r="BR101" s="796">
        <f>(BP101-BO101)/(2*1.645)</f>
        <v>1.519756838905775</v>
      </c>
      <c r="BS101" s="779"/>
      <c r="BT101" s="779"/>
      <c r="BU101" s="783"/>
      <c r="BV101" s="781"/>
      <c r="BW101" s="781"/>
      <c r="BX101" s="778"/>
      <c r="BY101" s="779"/>
      <c r="BZ101" s="779"/>
      <c r="CA101" s="783"/>
      <c r="CB101" s="781"/>
      <c r="CC101" s="781"/>
      <c r="CD101" s="778"/>
      <c r="CE101" s="779"/>
      <c r="CF101" s="779"/>
      <c r="CG101" s="783"/>
      <c r="CH101" s="781"/>
      <c r="CI101" s="781"/>
      <c r="CJ101" s="778"/>
      <c r="CK101" s="779"/>
      <c r="CL101" s="779"/>
      <c r="CM101" s="783"/>
      <c r="CN101" s="781"/>
      <c r="CO101" s="781"/>
      <c r="CP101" s="778"/>
      <c r="CQ101" s="779"/>
      <c r="CR101" s="779"/>
      <c r="CS101" s="783"/>
      <c r="CT101" s="781"/>
      <c r="CU101" s="781"/>
      <c r="CV101" s="778"/>
      <c r="CW101" s="779"/>
      <c r="CX101" s="779"/>
      <c r="CY101" s="783"/>
      <c r="CZ101" s="781"/>
      <c r="DA101" s="781"/>
      <c r="DB101" s="778"/>
      <c r="DC101" s="779"/>
      <c r="DD101" s="779"/>
      <c r="DE101" s="783"/>
      <c r="DF101" s="781"/>
      <c r="DG101" s="781"/>
      <c r="DH101" s="778"/>
      <c r="DI101" s="779"/>
      <c r="DJ101" s="779"/>
      <c r="DK101" s="783"/>
      <c r="DL101" s="781"/>
      <c r="DM101" s="781"/>
      <c r="DN101" s="778"/>
      <c r="DO101" s="779"/>
      <c r="DP101" s="779"/>
      <c r="DQ101" s="784"/>
      <c r="DR101" s="785"/>
      <c r="DS101" s="786"/>
      <c r="DT101" s="811"/>
      <c r="DU101" s="812"/>
      <c r="DV101" s="812"/>
      <c r="DW101" s="789"/>
      <c r="DX101" s="786"/>
      <c r="DY101" s="785"/>
      <c r="DZ101" s="813"/>
      <c r="EA101" s="814"/>
      <c r="EB101" s="814"/>
      <c r="EC101" s="784"/>
      <c r="ED101" s="785"/>
      <c r="EE101" s="786"/>
      <c r="EF101" s="811"/>
      <c r="EG101" s="812"/>
      <c r="EH101" s="812"/>
      <c r="EI101" s="789"/>
      <c r="EJ101" s="786"/>
      <c r="EK101" s="785"/>
      <c r="EL101" s="813"/>
      <c r="EM101" s="814"/>
      <c r="EN101" s="814"/>
      <c r="EO101" s="784"/>
      <c r="EP101" s="785"/>
      <c r="EQ101" s="786"/>
      <c r="ER101" s="811"/>
      <c r="ES101" s="812"/>
      <c r="ET101" s="812"/>
      <c r="EU101" s="789"/>
      <c r="EV101" s="786"/>
      <c r="EW101" s="785"/>
      <c r="EX101" s="813"/>
      <c r="EY101" s="814"/>
      <c r="EZ101" s="814"/>
      <c r="FA101" s="784"/>
      <c r="FB101" s="785"/>
      <c r="FC101" s="786"/>
      <c r="FD101" s="811"/>
      <c r="FE101" s="812"/>
      <c r="FF101" s="812"/>
      <c r="FG101" s="789"/>
      <c r="FH101" s="786"/>
      <c r="FI101" s="785"/>
      <c r="FJ101" s="813"/>
      <c r="FK101" s="814"/>
      <c r="FL101" s="814"/>
      <c r="FM101" s="784"/>
      <c r="FN101" s="785"/>
      <c r="FO101" s="786"/>
      <c r="FP101" s="811"/>
      <c r="FQ101" s="812"/>
      <c r="FR101" s="812"/>
      <c r="FS101" s="776"/>
      <c r="FT101" s="777"/>
      <c r="FU101" s="781"/>
      <c r="FV101" s="778"/>
      <c r="FW101" s="779"/>
      <c r="FX101" s="779"/>
      <c r="FY101" s="783"/>
      <c r="FZ101" s="781"/>
      <c r="GA101" s="777"/>
      <c r="GB101" s="780"/>
      <c r="GC101" s="779"/>
      <c r="GD101" s="779"/>
      <c r="GE101" s="776"/>
      <c r="GF101" s="777"/>
      <c r="GG101" s="781"/>
      <c r="GH101" s="778"/>
      <c r="GI101" s="782"/>
      <c r="GJ101" s="782"/>
      <c r="GK101" s="783"/>
      <c r="GL101" s="781"/>
      <c r="GM101" s="777"/>
      <c r="GN101" s="780"/>
      <c r="GO101" s="779"/>
      <c r="GP101" s="779"/>
      <c r="GQ101" s="776"/>
      <c r="GR101" s="777"/>
      <c r="GS101" s="781"/>
      <c r="GT101" s="778"/>
      <c r="GU101" s="782"/>
      <c r="GV101" s="782"/>
      <c r="GW101" s="783"/>
      <c r="GX101" s="781"/>
      <c r="GY101" s="777"/>
      <c r="GZ101" s="780"/>
      <c r="HA101" s="779"/>
      <c r="HB101" s="779"/>
      <c r="HC101" s="776"/>
      <c r="HD101" s="777"/>
      <c r="HE101" s="781"/>
      <c r="HF101" s="778"/>
      <c r="HG101" s="782"/>
      <c r="HH101" s="782"/>
      <c r="HI101" s="783"/>
      <c r="HJ101" s="781"/>
      <c r="HK101" s="777"/>
      <c r="HL101" s="780"/>
      <c r="HM101" s="779"/>
      <c r="HN101" s="779"/>
      <c r="HO101" s="776"/>
      <c r="HP101" s="777"/>
      <c r="HQ101" s="781"/>
      <c r="HR101" s="778"/>
      <c r="HS101" s="782"/>
      <c r="HT101" s="782"/>
      <c r="HU101" s="783"/>
      <c r="HV101" s="781"/>
      <c r="HW101" s="777"/>
      <c r="HX101" s="805"/>
      <c r="HY101" s="804"/>
      <c r="HZ101" s="804"/>
      <c r="IA101" s="776"/>
      <c r="IB101" s="777"/>
      <c r="IC101" s="781"/>
      <c r="ID101" s="778"/>
      <c r="IE101" s="779"/>
      <c r="IF101" s="779"/>
      <c r="IG101" s="783"/>
      <c r="IH101" s="781"/>
      <c r="II101" s="777"/>
      <c r="IJ101" s="805"/>
      <c r="IK101" s="804"/>
      <c r="IL101" s="804"/>
      <c r="IM101" s="776"/>
      <c r="IN101" s="777"/>
      <c r="IO101" s="781"/>
      <c r="IP101" s="803"/>
      <c r="IQ101" s="804"/>
      <c r="IR101" s="804"/>
      <c r="IS101" s="783"/>
      <c r="IT101" s="781"/>
      <c r="IU101" s="777"/>
      <c r="IV101" s="805"/>
      <c r="IW101" s="804"/>
      <c r="IX101" s="804"/>
      <c r="IY101" s="776"/>
      <c r="IZ101" s="777"/>
      <c r="JA101" s="781"/>
      <c r="JB101" s="803"/>
      <c r="JC101" s="804"/>
      <c r="JD101" s="804"/>
      <c r="JE101" s="783"/>
      <c r="JF101" s="781"/>
      <c r="JG101" s="777"/>
      <c r="JH101" s="805"/>
      <c r="JI101" s="804"/>
      <c r="JJ101" s="804"/>
      <c r="JK101" s="776"/>
      <c r="JL101" s="777"/>
      <c r="JM101" s="781"/>
      <c r="JN101" s="803"/>
      <c r="JO101" s="809"/>
      <c r="JP101" s="809"/>
      <c r="JQ101" s="783"/>
      <c r="JR101" s="781"/>
      <c r="JS101" s="777"/>
      <c r="JT101" s="805"/>
      <c r="JU101" s="804"/>
      <c r="JV101" s="804"/>
      <c r="JW101" s="776"/>
      <c r="JX101" s="777"/>
      <c r="JY101" s="777"/>
      <c r="JZ101" s="805"/>
      <c r="KA101" s="809"/>
      <c r="KB101" s="809"/>
      <c r="KC101" s="776"/>
      <c r="KD101" s="777"/>
      <c r="KE101" s="777"/>
      <c r="KF101" s="805"/>
      <c r="KG101" s="809"/>
      <c r="KH101" s="809"/>
      <c r="KI101" s="776"/>
      <c r="KJ101" s="777"/>
      <c r="KK101" s="777"/>
      <c r="KL101" s="805"/>
      <c r="KM101" s="809"/>
      <c r="KN101" s="809"/>
      <c r="KO101" s="776"/>
      <c r="KP101" s="777"/>
      <c r="KQ101" s="777"/>
      <c r="KR101" s="805"/>
      <c r="KS101" s="804"/>
      <c r="KT101" s="804"/>
      <c r="KU101" s="776"/>
      <c r="KV101" s="777"/>
      <c r="KW101" s="777"/>
      <c r="KX101" s="805"/>
      <c r="KY101" s="809"/>
      <c r="KZ101" s="809"/>
      <c r="LA101" s="776"/>
      <c r="LB101" s="777"/>
      <c r="LC101" s="777"/>
      <c r="LD101" s="805"/>
      <c r="LE101" s="804"/>
      <c r="LF101" s="804"/>
      <c r="LG101" s="776"/>
      <c r="LH101" s="777"/>
      <c r="LI101" s="777"/>
      <c r="LJ101" s="805"/>
      <c r="LK101" s="804"/>
      <c r="LL101" s="804"/>
      <c r="LM101" s="776"/>
      <c r="LN101" s="777"/>
      <c r="LO101" s="777"/>
      <c r="LP101" s="805"/>
      <c r="LQ101" s="809"/>
      <c r="LR101" s="809"/>
      <c r="LS101" s="776"/>
      <c r="LT101" s="777"/>
      <c r="LU101" s="777"/>
      <c r="LV101" s="805"/>
      <c r="LW101" s="804"/>
      <c r="LX101" s="804"/>
      <c r="LY101" s="776"/>
      <c r="LZ101" s="777"/>
      <c r="MA101" s="777"/>
      <c r="MB101" s="805"/>
      <c r="MC101" s="809"/>
      <c r="MD101" s="809"/>
      <c r="ME101" s="776"/>
      <c r="MF101" s="777"/>
      <c r="MG101" s="777"/>
      <c r="MH101" s="805"/>
      <c r="MI101" s="809"/>
      <c r="MJ101" s="809"/>
      <c r="MK101" s="776"/>
      <c r="ML101" s="777"/>
      <c r="MM101" s="777"/>
      <c r="MN101" s="805"/>
      <c r="MO101" s="809"/>
      <c r="MP101" s="809"/>
      <c r="MQ101" s="776"/>
      <c r="MR101" s="777"/>
      <c r="MS101" s="777"/>
      <c r="MT101" s="780"/>
      <c r="MU101" s="779"/>
      <c r="MV101" s="779"/>
      <c r="MW101" s="776"/>
      <c r="MX101" s="777"/>
      <c r="MY101" s="777"/>
      <c r="MZ101" s="780"/>
      <c r="NA101" s="779"/>
      <c r="NB101" s="779"/>
      <c r="NC101" s="776"/>
      <c r="ND101" s="777"/>
      <c r="NE101" s="777"/>
      <c r="NF101" s="780"/>
      <c r="NG101" s="779"/>
      <c r="NH101" s="779"/>
      <c r="NI101" s="776"/>
      <c r="NJ101" s="777"/>
      <c r="NK101" s="777"/>
      <c r="NL101" s="780"/>
      <c r="NM101" s="782"/>
      <c r="NN101" s="782"/>
      <c r="NO101" s="776"/>
      <c r="NP101" s="777"/>
      <c r="NQ101" s="777"/>
      <c r="NR101" s="780"/>
      <c r="NS101" s="776"/>
      <c r="NT101" s="777"/>
      <c r="NU101" s="777"/>
      <c r="NV101" s="780"/>
      <c r="NW101" s="776"/>
      <c r="NX101" s="777"/>
      <c r="NY101" s="777"/>
      <c r="NZ101" s="792"/>
      <c r="OA101" s="776"/>
      <c r="OB101" s="777"/>
      <c r="OC101" s="777"/>
      <c r="OD101" s="805"/>
      <c r="OE101" s="776"/>
      <c r="OF101" s="777"/>
      <c r="OG101" s="777"/>
      <c r="OH101" s="780"/>
      <c r="OI101" s="776"/>
      <c r="OJ101" s="777"/>
      <c r="OK101" s="777"/>
      <c r="OL101" s="780"/>
      <c r="OM101" s="776"/>
      <c r="ON101" s="777"/>
      <c r="OO101" s="777"/>
      <c r="OP101" s="780"/>
      <c r="OQ101" s="776"/>
      <c r="OR101" s="777"/>
      <c r="OS101" s="777"/>
      <c r="OT101" s="780"/>
      <c r="OU101" s="776"/>
      <c r="OV101" s="777"/>
      <c r="OW101" s="777"/>
      <c r="OX101" s="780"/>
      <c r="OY101" s="776"/>
      <c r="OZ101" s="777"/>
      <c r="PA101" s="777"/>
      <c r="PB101" s="780"/>
      <c r="PC101" s="776"/>
      <c r="PD101" s="777"/>
      <c r="PE101" s="777"/>
      <c r="PF101" s="780"/>
    </row>
    <row r="102" spans="1:422" ht="15" hidden="1" customHeight="1" x14ac:dyDescent="0.25">
      <c r="A102" s="769" t="s">
        <v>42</v>
      </c>
      <c r="B102" s="769" t="s">
        <v>18</v>
      </c>
      <c r="C102" s="769"/>
      <c r="D102" s="770"/>
      <c r="E102" s="769"/>
      <c r="F102" s="769"/>
      <c r="G102" s="769"/>
      <c r="H102" s="769"/>
      <c r="I102" s="769"/>
      <c r="J102" s="769"/>
      <c r="K102" s="771"/>
      <c r="L102" s="769"/>
      <c r="M102" s="769"/>
      <c r="N102" s="769"/>
      <c r="O102" s="769"/>
      <c r="P102" s="769"/>
      <c r="Q102" s="769"/>
      <c r="R102" s="769"/>
      <c r="S102" s="769"/>
      <c r="T102" s="816" t="s">
        <v>402</v>
      </c>
      <c r="U102" s="816" t="s">
        <v>391</v>
      </c>
      <c r="V102" s="816"/>
      <c r="W102" s="816"/>
      <c r="X102" s="769"/>
      <c r="Y102" s="769">
        <f>IF(AND(AJ102="",AK102="",AL102="",AN102="",AO102="",OR(AP102="",AP102=Dropdown!$AM$12,AP102=Dropdown!$AM$11)),1,0)</f>
        <v>1</v>
      </c>
      <c r="Z102" s="769">
        <f t="shared" si="7"/>
        <v>0</v>
      </c>
      <c r="AA102" s="769">
        <f t="shared" si="8"/>
        <v>0</v>
      </c>
      <c r="AB102" s="769">
        <f t="shared" si="9"/>
        <v>0</v>
      </c>
      <c r="AC102" s="769"/>
      <c r="AD102" s="772" t="str">
        <f>IF(OR(T102&lt;&gt;"",U102&lt;&gt;""),Dropdown!$A$4,IF(OR(V102&lt;&gt;"",W102&lt;&gt;""),Dropdown!$A$5,Dropdown!$A$3))</f>
        <v>Commercial/Institutional</v>
      </c>
      <c r="AE102" s="773" t="s">
        <v>343</v>
      </c>
      <c r="AF102" s="773" t="str">
        <f>VLOOKUP(AG102,Dropdown!$N$3:$R$62,2,FALSE)</f>
        <v>SSA</v>
      </c>
      <c r="AG102" s="773" t="s">
        <v>243</v>
      </c>
      <c r="AH102" s="773" t="str">
        <f>IF(AG102&lt;&gt;"",VLOOKUP(AG102,Dropdown!$N$3:$R$62,3,FALSE),IF(AF102&lt;&gt;"",VLOOKUP(AF102,Dropdown!$N$3:$R$62,3,FALSE),IF(AE102&lt;&gt;"",VLOOKUP(AE102,Dropdown!$N$3:$R$62,3,FALSE),"")))</f>
        <v>LMI</v>
      </c>
      <c r="AI102" s="773" t="str">
        <f>IF(AG102&lt;&gt;"",VLOOKUP(AG102,Dropdown!$N$3:$R$62,5,FALSE),IF(AF102&lt;&gt;"",VLOOKUP(AF102,Dropdown!$N$3:$R$62,5,FALSE),IF(AE102&lt;&gt;"",VLOOKUP(AE102,Dropdown!$N$3:$R$62,5,FALSE),"")))</f>
        <v>Moderate</v>
      </c>
      <c r="AJ102" s="773"/>
      <c r="AK102" s="773"/>
      <c r="AL102" s="773"/>
      <c r="AM102" s="773"/>
      <c r="AN102" s="773"/>
      <c r="AO102" s="773"/>
      <c r="AP102" s="773"/>
      <c r="AQ102" s="769" t="s">
        <v>408</v>
      </c>
      <c r="AR102" s="769" t="s">
        <v>407</v>
      </c>
      <c r="AS102" s="774">
        <v>2</v>
      </c>
      <c r="AT102" s="769"/>
      <c r="AU102" s="769"/>
      <c r="AV102" s="775"/>
      <c r="AW102" s="1007" t="s">
        <v>931</v>
      </c>
      <c r="AX102" s="932" t="s">
        <v>933</v>
      </c>
      <c r="AY102" s="932" t="s">
        <v>935</v>
      </c>
      <c r="AZ102" s="796" t="e">
        <f>(AX102-AW102)/(2*1.645)</f>
        <v>#VALUE!</v>
      </c>
      <c r="BA102" s="779"/>
      <c r="BB102" s="779"/>
      <c r="BC102" s="1007" t="s">
        <v>733</v>
      </c>
      <c r="BD102" s="932" t="s">
        <v>931</v>
      </c>
      <c r="BE102" s="932" t="s">
        <v>948</v>
      </c>
      <c r="BF102" s="796" t="e">
        <f>(BD102-BC102)/(2*1.645)</f>
        <v>#VALUE!</v>
      </c>
      <c r="BG102" s="779"/>
      <c r="BH102" s="779"/>
      <c r="BI102" s="1010"/>
      <c r="BJ102" s="822"/>
      <c r="BK102" s="1011" t="s">
        <v>952</v>
      </c>
      <c r="BL102" s="796">
        <f>(BJ102-BI102)/(2*1.645)</f>
        <v>0</v>
      </c>
      <c r="BM102" s="779"/>
      <c r="BN102" s="779"/>
      <c r="BO102" s="783"/>
      <c r="BP102" s="781"/>
      <c r="BQ102" s="781"/>
      <c r="BR102" s="778"/>
      <c r="BS102" s="779"/>
      <c r="BT102" s="779"/>
      <c r="BU102" s="783"/>
      <c r="BV102" s="781"/>
      <c r="BW102" s="781"/>
      <c r="BX102" s="778"/>
      <c r="BY102" s="779"/>
      <c r="BZ102" s="779"/>
      <c r="CA102" s="783"/>
      <c r="CB102" s="781"/>
      <c r="CC102" s="781"/>
      <c r="CD102" s="778"/>
      <c r="CE102" s="779"/>
      <c r="CF102" s="779"/>
      <c r="CG102" s="783"/>
      <c r="CH102" s="781"/>
      <c r="CI102" s="781"/>
      <c r="CJ102" s="778"/>
      <c r="CK102" s="779"/>
      <c r="CL102" s="779"/>
      <c r="CM102" s="783"/>
      <c r="CN102" s="781"/>
      <c r="CO102" s="781"/>
      <c r="CP102" s="778"/>
      <c r="CQ102" s="779"/>
      <c r="CR102" s="779"/>
      <c r="CS102" s="783"/>
      <c r="CT102" s="781"/>
      <c r="CU102" s="781"/>
      <c r="CV102" s="778"/>
      <c r="CW102" s="779"/>
      <c r="CX102" s="779"/>
      <c r="CY102" s="783"/>
      <c r="CZ102" s="781"/>
      <c r="DA102" s="781"/>
      <c r="DB102" s="778"/>
      <c r="DC102" s="779"/>
      <c r="DD102" s="779"/>
      <c r="DE102" s="783"/>
      <c r="DF102" s="781"/>
      <c r="DG102" s="781"/>
      <c r="DH102" s="778"/>
      <c r="DI102" s="779"/>
      <c r="DJ102" s="779"/>
      <c r="DK102" s="783"/>
      <c r="DL102" s="781"/>
      <c r="DM102" s="781"/>
      <c r="DN102" s="778"/>
      <c r="DO102" s="779"/>
      <c r="DP102" s="779"/>
      <c r="DQ102" s="784"/>
      <c r="DR102" s="785"/>
      <c r="DS102" s="961" t="s">
        <v>950</v>
      </c>
      <c r="DT102" s="790"/>
      <c r="DU102" s="788"/>
      <c r="DV102" s="788"/>
      <c r="DW102" s="784"/>
      <c r="DX102" s="785"/>
      <c r="DY102" s="785"/>
      <c r="DZ102" s="790"/>
      <c r="EA102" s="788"/>
      <c r="EB102" s="788"/>
      <c r="EC102" s="784"/>
      <c r="ED102" s="785"/>
      <c r="EE102" s="785"/>
      <c r="EF102" s="790"/>
      <c r="EG102" s="788"/>
      <c r="EH102" s="788"/>
      <c r="EI102" s="784"/>
      <c r="EJ102" s="785"/>
      <c r="EK102" s="785"/>
      <c r="EL102" s="790"/>
      <c r="EM102" s="788"/>
      <c r="EN102" s="788"/>
      <c r="EO102" s="784"/>
      <c r="EP102" s="785"/>
      <c r="EQ102" s="785"/>
      <c r="ER102" s="790"/>
      <c r="ES102" s="788"/>
      <c r="ET102" s="788"/>
      <c r="EU102" s="784"/>
      <c r="EV102" s="785"/>
      <c r="EW102" s="785"/>
      <c r="EX102" s="790"/>
      <c r="EY102" s="788"/>
      <c r="EZ102" s="788"/>
      <c r="FA102" s="784"/>
      <c r="FB102" s="785"/>
      <c r="FC102" s="785"/>
      <c r="FD102" s="790"/>
      <c r="FE102" s="788"/>
      <c r="FF102" s="788"/>
      <c r="FG102" s="784"/>
      <c r="FH102" s="785"/>
      <c r="FI102" s="785"/>
      <c r="FJ102" s="790"/>
      <c r="FK102" s="788"/>
      <c r="FL102" s="788"/>
      <c r="FM102" s="784"/>
      <c r="FN102" s="785"/>
      <c r="FO102" s="785"/>
      <c r="FP102" s="790"/>
      <c r="FQ102" s="788"/>
      <c r="FR102" s="788"/>
      <c r="FS102" s="783"/>
      <c r="FT102" s="781"/>
      <c r="FU102" s="961" t="s">
        <v>949</v>
      </c>
      <c r="FV102" s="778"/>
      <c r="FW102" s="779"/>
      <c r="FX102" s="779"/>
      <c r="FY102" s="783"/>
      <c r="FZ102" s="781"/>
      <c r="GA102" s="785"/>
      <c r="GB102" s="778"/>
      <c r="GC102" s="779"/>
      <c r="GD102" s="779"/>
      <c r="GE102" s="783"/>
      <c r="GF102" s="781"/>
      <c r="GG102" s="785"/>
      <c r="GH102" s="778"/>
      <c r="GI102" s="779"/>
      <c r="GJ102" s="779"/>
      <c r="GK102" s="783"/>
      <c r="GL102" s="781"/>
      <c r="GM102" s="785"/>
      <c r="GN102" s="778"/>
      <c r="GO102" s="779"/>
      <c r="GP102" s="779"/>
      <c r="GQ102" s="783"/>
      <c r="GR102" s="781"/>
      <c r="GS102" s="785"/>
      <c r="GT102" s="778"/>
      <c r="GU102" s="779"/>
      <c r="GV102" s="779"/>
      <c r="GW102" s="783"/>
      <c r="GX102" s="781"/>
      <c r="GY102" s="785"/>
      <c r="GZ102" s="778"/>
      <c r="HA102" s="779"/>
      <c r="HB102" s="779"/>
      <c r="HC102" s="783"/>
      <c r="HD102" s="781"/>
      <c r="HE102" s="785"/>
      <c r="HF102" s="778"/>
      <c r="HG102" s="779"/>
      <c r="HH102" s="779"/>
      <c r="HI102" s="783"/>
      <c r="HJ102" s="781"/>
      <c r="HK102" s="785"/>
      <c r="HL102" s="778"/>
      <c r="HM102" s="779"/>
      <c r="HN102" s="779"/>
      <c r="HO102" s="783"/>
      <c r="HP102" s="781"/>
      <c r="HQ102" s="785"/>
      <c r="HR102" s="778"/>
      <c r="HS102" s="782"/>
      <c r="HT102" s="782"/>
      <c r="HU102" s="783"/>
      <c r="HV102" s="781"/>
      <c r="HW102" s="961" t="s">
        <v>726</v>
      </c>
      <c r="HX102" s="780"/>
      <c r="HY102" s="779"/>
      <c r="HZ102" s="779"/>
      <c r="IA102" s="776"/>
      <c r="IB102" s="777"/>
      <c r="IC102" s="781"/>
      <c r="ID102" s="778"/>
      <c r="IE102" s="779"/>
      <c r="IF102" s="779"/>
      <c r="IG102" s="783"/>
      <c r="IH102" s="781"/>
      <c r="II102" s="777"/>
      <c r="IJ102" s="780"/>
      <c r="IK102" s="779"/>
      <c r="IL102" s="779"/>
      <c r="IM102" s="776"/>
      <c r="IN102" s="777"/>
      <c r="IO102" s="962" t="s">
        <v>961</v>
      </c>
      <c r="IP102" s="778"/>
      <c r="IQ102" s="779"/>
      <c r="IR102" s="779"/>
      <c r="IS102" s="783"/>
      <c r="IT102" s="781"/>
      <c r="IU102" s="799"/>
      <c r="IV102" s="778"/>
      <c r="IW102" s="779"/>
      <c r="IX102" s="779"/>
      <c r="IY102" s="783"/>
      <c r="IZ102" s="781"/>
      <c r="JA102" s="799"/>
      <c r="JB102" s="778"/>
      <c r="JC102" s="779"/>
      <c r="JD102" s="779"/>
      <c r="JE102" s="783"/>
      <c r="JF102" s="781"/>
      <c r="JG102" s="799"/>
      <c r="JH102" s="778"/>
      <c r="JI102" s="779"/>
      <c r="JJ102" s="779"/>
      <c r="JK102" s="783"/>
      <c r="JL102" s="781"/>
      <c r="JM102" s="799"/>
      <c r="JN102" s="778"/>
      <c r="JO102" s="779"/>
      <c r="JP102" s="779"/>
      <c r="JQ102" s="783"/>
      <c r="JR102" s="781"/>
      <c r="JS102" s="799"/>
      <c r="JT102" s="778"/>
      <c r="JU102" s="779"/>
      <c r="JV102" s="779"/>
      <c r="JW102" s="783"/>
      <c r="JX102" s="781"/>
      <c r="JY102" s="799"/>
      <c r="JZ102" s="778"/>
      <c r="KA102" s="779"/>
      <c r="KB102" s="779"/>
      <c r="KC102" s="783"/>
      <c r="KD102" s="781"/>
      <c r="KE102" s="799"/>
      <c r="KF102" s="778"/>
      <c r="KG102" s="779"/>
      <c r="KH102" s="779"/>
      <c r="KI102" s="783"/>
      <c r="KJ102" s="781"/>
      <c r="KK102" s="799"/>
      <c r="KL102" s="780"/>
      <c r="KM102" s="782"/>
      <c r="KN102" s="782"/>
      <c r="KO102" s="776"/>
      <c r="KP102" s="777"/>
      <c r="KQ102" s="962" t="s">
        <v>837</v>
      </c>
      <c r="KR102" s="780"/>
      <c r="KS102" s="779"/>
      <c r="KT102" s="779"/>
      <c r="KU102" s="783"/>
      <c r="KV102" s="781"/>
      <c r="KW102" s="799"/>
      <c r="KX102" s="778"/>
      <c r="KY102" s="779"/>
      <c r="KZ102" s="779"/>
      <c r="LA102" s="783"/>
      <c r="LB102" s="781"/>
      <c r="LC102" s="799"/>
      <c r="LD102" s="778"/>
      <c r="LE102" s="779"/>
      <c r="LF102" s="779"/>
      <c r="LG102" s="783"/>
      <c r="LH102" s="781"/>
      <c r="LI102" s="799"/>
      <c r="LJ102" s="778"/>
      <c r="LK102" s="779"/>
      <c r="LL102" s="779"/>
      <c r="LM102" s="783"/>
      <c r="LN102" s="781"/>
      <c r="LO102" s="799"/>
      <c r="LP102" s="778"/>
      <c r="LQ102" s="779"/>
      <c r="LR102" s="779"/>
      <c r="LS102" s="783"/>
      <c r="LT102" s="781"/>
      <c r="LU102" s="799"/>
      <c r="LV102" s="778"/>
      <c r="LW102" s="779"/>
      <c r="LX102" s="779"/>
      <c r="LY102" s="783"/>
      <c r="LZ102" s="781"/>
      <c r="MA102" s="799"/>
      <c r="MB102" s="778"/>
      <c r="MC102" s="779"/>
      <c r="MD102" s="779"/>
      <c r="ME102" s="783"/>
      <c r="MF102" s="781"/>
      <c r="MG102" s="799"/>
      <c r="MH102" s="778"/>
      <c r="MI102" s="779"/>
      <c r="MJ102" s="779"/>
      <c r="MK102" s="783"/>
      <c r="ML102" s="781"/>
      <c r="MM102" s="799"/>
      <c r="MN102" s="778"/>
      <c r="MO102" s="779"/>
      <c r="MP102" s="779"/>
      <c r="MQ102" s="776"/>
      <c r="MR102" s="777"/>
      <c r="MS102" s="932" t="s">
        <v>968</v>
      </c>
      <c r="MT102" s="780"/>
      <c r="MU102" s="779"/>
      <c r="MV102" s="779"/>
      <c r="MW102" s="776"/>
      <c r="MX102" s="777"/>
      <c r="MY102" s="777"/>
      <c r="MZ102" s="780"/>
      <c r="NA102" s="779"/>
      <c r="NB102" s="779"/>
      <c r="NC102" s="776"/>
      <c r="ND102" s="777"/>
      <c r="NE102" s="777"/>
      <c r="NF102" s="780"/>
      <c r="NG102" s="779"/>
      <c r="NH102" s="779"/>
      <c r="NI102" s="776"/>
      <c r="NJ102" s="777"/>
      <c r="NK102" s="777"/>
      <c r="NL102" s="780"/>
      <c r="NM102" s="782"/>
      <c r="NN102" s="782"/>
      <c r="NO102" s="776"/>
      <c r="NP102" s="777"/>
      <c r="NQ102" s="777"/>
      <c r="NR102" s="780"/>
      <c r="NS102" s="776"/>
      <c r="NT102" s="777"/>
      <c r="NU102" s="777"/>
      <c r="NV102" s="780"/>
      <c r="NW102" s="776"/>
      <c r="NX102" s="777"/>
      <c r="NY102" s="777"/>
      <c r="NZ102" s="792"/>
      <c r="OA102" s="776"/>
      <c r="OB102" s="777"/>
      <c r="OC102" s="777"/>
      <c r="OD102" s="780"/>
      <c r="OE102" s="776"/>
      <c r="OF102" s="777"/>
      <c r="OG102" s="777"/>
      <c r="OH102" s="780"/>
      <c r="OI102" s="776"/>
      <c r="OJ102" s="777"/>
      <c r="OK102" s="777"/>
      <c r="OL102" s="780"/>
      <c r="OM102" s="776"/>
      <c r="ON102" s="777"/>
      <c r="OO102" s="777"/>
      <c r="OP102" s="780"/>
      <c r="OQ102" s="776"/>
      <c r="OR102" s="777"/>
      <c r="OS102" s="777"/>
      <c r="OT102" s="780"/>
      <c r="OU102" s="776"/>
      <c r="OV102" s="777"/>
      <c r="OW102" s="777"/>
      <c r="OX102" s="780"/>
      <c r="OY102" s="776"/>
      <c r="OZ102" s="777"/>
      <c r="PA102" s="777"/>
      <c r="PB102" s="780"/>
      <c r="PC102" s="776"/>
      <c r="PD102" s="777"/>
      <c r="PE102" s="777"/>
      <c r="PF102" s="780"/>
    </row>
    <row r="103" spans="1:422" ht="15" hidden="1" customHeight="1" x14ac:dyDescent="0.25">
      <c r="A103" s="769" t="s">
        <v>243</v>
      </c>
      <c r="B103" s="769" t="s">
        <v>18</v>
      </c>
      <c r="C103" s="769"/>
      <c r="D103" s="770"/>
      <c r="E103" s="769"/>
      <c r="F103" s="769"/>
      <c r="G103" s="769"/>
      <c r="H103" s="769"/>
      <c r="I103" s="769"/>
      <c r="J103" s="769"/>
      <c r="K103" s="771"/>
      <c r="L103" s="769"/>
      <c r="M103" s="769"/>
      <c r="N103" s="769"/>
      <c r="O103" s="769"/>
      <c r="P103" s="769"/>
      <c r="Q103" s="769"/>
      <c r="R103" s="769" t="s">
        <v>399</v>
      </c>
      <c r="S103" s="769"/>
      <c r="T103" s="816"/>
      <c r="U103" s="816"/>
      <c r="V103" s="816"/>
      <c r="W103" s="816"/>
      <c r="X103" s="769">
        <v>1</v>
      </c>
      <c r="Y103" s="769">
        <f>IF(AND(AJ103="",AK103="",AL103="",AN103="",AO103="",OR(AP103="",AP103=Dropdown!$AM$12,AP103=Dropdown!$AM$11)),1,0)</f>
        <v>1</v>
      </c>
      <c r="Z103" s="769">
        <f t="shared" si="7"/>
        <v>0</v>
      </c>
      <c r="AA103" s="769">
        <f t="shared" si="8"/>
        <v>0</v>
      </c>
      <c r="AB103" s="769">
        <f t="shared" si="9"/>
        <v>0</v>
      </c>
      <c r="AC103" s="769"/>
      <c r="AD103" s="772" t="str">
        <f>IF(OR(T103&lt;&gt;"",U103&lt;&gt;""),Dropdown!$A$4,IF(OR(V103&lt;&gt;"",W103&lt;&gt;""),Dropdown!$A$5,Dropdown!$A$3))</f>
        <v>Residential</v>
      </c>
      <c r="AE103" s="773" t="s">
        <v>343</v>
      </c>
      <c r="AF103" s="773" t="str">
        <f>VLOOKUP(AG103,Dropdown!$N$3:$R$62,2,FALSE)</f>
        <v>SSA</v>
      </c>
      <c r="AG103" s="773" t="s">
        <v>243</v>
      </c>
      <c r="AH103" s="773" t="str">
        <f>IF(AG103&lt;&gt;"",VLOOKUP(AG103,Dropdown!$N$3:$R$62,3,FALSE),IF(AF103&lt;&gt;"",VLOOKUP(AF103,Dropdown!$N$3:$R$62,3,FALSE),IF(AE103&lt;&gt;"",VLOOKUP(AE103,Dropdown!$N$3:$R$62,3,FALSE),"")))</f>
        <v>LMI</v>
      </c>
      <c r="AI103" s="773" t="str">
        <f>IF(AG103&lt;&gt;"",VLOOKUP(AG103,Dropdown!$N$3:$R$62,5,FALSE),IF(AF103&lt;&gt;"",VLOOKUP(AF103,Dropdown!$N$3:$R$62,5,FALSE),IF(AE103&lt;&gt;"",VLOOKUP(AE103,Dropdown!$N$3:$R$62,5,FALSE),"")))</f>
        <v>Moderate</v>
      </c>
      <c r="AJ103" s="773"/>
      <c r="AK103" s="773"/>
      <c r="AL103" s="773"/>
      <c r="AM103" s="773"/>
      <c r="AN103" s="773"/>
      <c r="AO103" s="773"/>
      <c r="AP103" s="773"/>
      <c r="AQ103" s="769" t="s">
        <v>408</v>
      </c>
      <c r="AR103" s="769" t="s">
        <v>407</v>
      </c>
      <c r="AS103" s="774">
        <v>2</v>
      </c>
      <c r="AT103" s="769"/>
      <c r="AU103" s="769"/>
      <c r="AV103" s="775"/>
      <c r="AW103" s="1007" t="s">
        <v>933</v>
      </c>
      <c r="AX103" s="932" t="s">
        <v>937</v>
      </c>
      <c r="AY103" s="932" t="s">
        <v>938</v>
      </c>
      <c r="AZ103" s="841" t="e">
        <f>(AX103-AW103)/(2*1.645)</f>
        <v>#VALUE!</v>
      </c>
      <c r="BA103" s="804"/>
      <c r="BB103" s="804"/>
      <c r="BC103" s="1007" t="s">
        <v>931</v>
      </c>
      <c r="BD103" s="932" t="s">
        <v>935</v>
      </c>
      <c r="BE103" s="932" t="s">
        <v>932</v>
      </c>
      <c r="BF103" s="796" t="e">
        <f>(BD103-BC103)/(2*1.645)</f>
        <v>#VALUE!</v>
      </c>
      <c r="BG103" s="779"/>
      <c r="BH103" s="779"/>
      <c r="BI103" s="1010"/>
      <c r="BJ103" s="822"/>
      <c r="BK103" s="1011" t="s">
        <v>951</v>
      </c>
      <c r="BL103" s="796">
        <f>(BJ103-BI103)/(2*1.645)</f>
        <v>0</v>
      </c>
      <c r="BM103" s="779"/>
      <c r="BN103" s="779"/>
      <c r="BO103" s="783"/>
      <c r="BP103" s="781"/>
      <c r="BQ103" s="781"/>
      <c r="BR103" s="778"/>
      <c r="BS103" s="779"/>
      <c r="BT103" s="779"/>
      <c r="BU103" s="783"/>
      <c r="BV103" s="781"/>
      <c r="BW103" s="781"/>
      <c r="BX103" s="778"/>
      <c r="BY103" s="779"/>
      <c r="BZ103" s="779"/>
      <c r="CA103" s="783"/>
      <c r="CB103" s="781"/>
      <c r="CC103" s="781"/>
      <c r="CD103" s="778"/>
      <c r="CE103" s="779"/>
      <c r="CF103" s="779"/>
      <c r="CG103" s="783"/>
      <c r="CH103" s="781"/>
      <c r="CI103" s="781"/>
      <c r="CJ103" s="778"/>
      <c r="CK103" s="779"/>
      <c r="CL103" s="779"/>
      <c r="CM103" s="783"/>
      <c r="CN103" s="781"/>
      <c r="CO103" s="781"/>
      <c r="CP103" s="778"/>
      <c r="CQ103" s="779"/>
      <c r="CR103" s="779"/>
      <c r="CS103" s="783"/>
      <c r="CT103" s="781"/>
      <c r="CU103" s="781"/>
      <c r="CV103" s="778"/>
      <c r="CW103" s="779"/>
      <c r="CX103" s="779"/>
      <c r="CY103" s="783"/>
      <c r="CZ103" s="781"/>
      <c r="DA103" s="781"/>
      <c r="DB103" s="778"/>
      <c r="DC103" s="779"/>
      <c r="DD103" s="779"/>
      <c r="DE103" s="783"/>
      <c r="DF103" s="781"/>
      <c r="DG103" s="781"/>
      <c r="DH103" s="778"/>
      <c r="DI103" s="779"/>
      <c r="DJ103" s="779"/>
      <c r="DK103" s="783"/>
      <c r="DL103" s="781"/>
      <c r="DM103" s="781"/>
      <c r="DN103" s="778"/>
      <c r="DO103" s="779"/>
      <c r="DP103" s="779"/>
      <c r="DQ103" s="784"/>
      <c r="DR103" s="785"/>
      <c r="DS103" s="965" t="s">
        <v>950</v>
      </c>
      <c r="DT103" s="787"/>
      <c r="DU103" s="788"/>
      <c r="DV103" s="788"/>
      <c r="DW103" s="784"/>
      <c r="DX103" s="785"/>
      <c r="DY103" s="785"/>
      <c r="DZ103" s="790"/>
      <c r="EA103" s="788"/>
      <c r="EB103" s="788"/>
      <c r="EC103" s="784"/>
      <c r="ED103" s="785"/>
      <c r="EE103" s="785"/>
      <c r="EF103" s="790"/>
      <c r="EG103" s="788"/>
      <c r="EH103" s="788"/>
      <c r="EI103" s="784"/>
      <c r="EJ103" s="785"/>
      <c r="EK103" s="785"/>
      <c r="EL103" s="790"/>
      <c r="EM103" s="788"/>
      <c r="EN103" s="788"/>
      <c r="EO103" s="784"/>
      <c r="EP103" s="785"/>
      <c r="EQ103" s="785"/>
      <c r="ER103" s="790"/>
      <c r="ES103" s="788"/>
      <c r="ET103" s="788"/>
      <c r="EU103" s="784"/>
      <c r="EV103" s="785"/>
      <c r="EW103" s="785"/>
      <c r="EX103" s="790"/>
      <c r="EY103" s="788"/>
      <c r="EZ103" s="788"/>
      <c r="FA103" s="784"/>
      <c r="FB103" s="785"/>
      <c r="FC103" s="785"/>
      <c r="FD103" s="790"/>
      <c r="FE103" s="788"/>
      <c r="FF103" s="788"/>
      <c r="FG103" s="784"/>
      <c r="FH103" s="785"/>
      <c r="FI103" s="785"/>
      <c r="FJ103" s="790"/>
      <c r="FK103" s="788"/>
      <c r="FL103" s="788"/>
      <c r="FM103" s="784"/>
      <c r="FN103" s="785"/>
      <c r="FO103" s="785"/>
      <c r="FP103" s="790"/>
      <c r="FQ103" s="788"/>
      <c r="FR103" s="788"/>
      <c r="FS103" s="776"/>
      <c r="FT103" s="777"/>
      <c r="FU103" s="961" t="s">
        <v>949</v>
      </c>
      <c r="FV103" s="778"/>
      <c r="FW103" s="779"/>
      <c r="FX103" s="779"/>
      <c r="FY103" s="783"/>
      <c r="FZ103" s="781"/>
      <c r="GA103" s="785"/>
      <c r="GB103" s="778"/>
      <c r="GC103" s="779"/>
      <c r="GD103" s="779"/>
      <c r="GE103" s="783"/>
      <c r="GF103" s="781"/>
      <c r="GG103" s="785"/>
      <c r="GH103" s="778"/>
      <c r="GI103" s="779"/>
      <c r="GJ103" s="779"/>
      <c r="GK103" s="783"/>
      <c r="GL103" s="781"/>
      <c r="GM103" s="785"/>
      <c r="GN103" s="778"/>
      <c r="GO103" s="779"/>
      <c r="GP103" s="779"/>
      <c r="GQ103" s="783"/>
      <c r="GR103" s="781"/>
      <c r="GS103" s="785"/>
      <c r="GT103" s="778"/>
      <c r="GU103" s="779"/>
      <c r="GV103" s="779"/>
      <c r="GW103" s="783"/>
      <c r="GX103" s="781"/>
      <c r="GY103" s="785"/>
      <c r="GZ103" s="778"/>
      <c r="HA103" s="779"/>
      <c r="HB103" s="779"/>
      <c r="HC103" s="783"/>
      <c r="HD103" s="781"/>
      <c r="HE103" s="785"/>
      <c r="HF103" s="778"/>
      <c r="HG103" s="779"/>
      <c r="HH103" s="779"/>
      <c r="HI103" s="783"/>
      <c r="HJ103" s="781"/>
      <c r="HK103" s="785"/>
      <c r="HL103" s="778"/>
      <c r="HM103" s="779"/>
      <c r="HN103" s="779"/>
      <c r="HO103" s="783"/>
      <c r="HP103" s="781"/>
      <c r="HQ103" s="785"/>
      <c r="HR103" s="778"/>
      <c r="HS103" s="782"/>
      <c r="HT103" s="782"/>
      <c r="HU103" s="783"/>
      <c r="HV103" s="781"/>
      <c r="HW103" s="967" t="s">
        <v>726</v>
      </c>
      <c r="HX103" s="780"/>
      <c r="HY103" s="779"/>
      <c r="HZ103" s="779"/>
      <c r="IA103" s="776"/>
      <c r="IB103" s="777"/>
      <c r="IC103" s="781"/>
      <c r="ID103" s="778"/>
      <c r="IE103" s="779"/>
      <c r="IF103" s="779"/>
      <c r="IG103" s="783"/>
      <c r="IH103" s="781"/>
      <c r="II103" s="777"/>
      <c r="IJ103" s="780"/>
      <c r="IK103" s="779"/>
      <c r="IL103" s="779"/>
      <c r="IM103" s="776"/>
      <c r="IN103" s="777"/>
      <c r="IO103" s="962" t="s">
        <v>961</v>
      </c>
      <c r="IP103" s="778"/>
      <c r="IQ103" s="779"/>
      <c r="IR103" s="779"/>
      <c r="IS103" s="783"/>
      <c r="IT103" s="781"/>
      <c r="IU103" s="799"/>
      <c r="IV103" s="778"/>
      <c r="IW103" s="779"/>
      <c r="IX103" s="779"/>
      <c r="IY103" s="783"/>
      <c r="IZ103" s="781"/>
      <c r="JA103" s="799"/>
      <c r="JB103" s="778"/>
      <c r="JC103" s="779"/>
      <c r="JD103" s="779"/>
      <c r="JE103" s="783"/>
      <c r="JF103" s="781"/>
      <c r="JG103" s="799"/>
      <c r="JH103" s="778"/>
      <c r="JI103" s="779"/>
      <c r="JJ103" s="779"/>
      <c r="JK103" s="783"/>
      <c r="JL103" s="781"/>
      <c r="JM103" s="799"/>
      <c r="JN103" s="778"/>
      <c r="JO103" s="779"/>
      <c r="JP103" s="779"/>
      <c r="JQ103" s="783"/>
      <c r="JR103" s="781"/>
      <c r="JS103" s="799"/>
      <c r="JT103" s="778"/>
      <c r="JU103" s="779"/>
      <c r="JV103" s="779"/>
      <c r="JW103" s="783"/>
      <c r="JX103" s="781"/>
      <c r="JY103" s="799"/>
      <c r="JZ103" s="778"/>
      <c r="KA103" s="779"/>
      <c r="KB103" s="779"/>
      <c r="KC103" s="783"/>
      <c r="KD103" s="781"/>
      <c r="KE103" s="799"/>
      <c r="KF103" s="778"/>
      <c r="KG103" s="779"/>
      <c r="KH103" s="779"/>
      <c r="KI103" s="783"/>
      <c r="KJ103" s="781"/>
      <c r="KK103" s="799"/>
      <c r="KL103" s="780"/>
      <c r="KM103" s="782"/>
      <c r="KN103" s="782"/>
      <c r="KO103" s="776"/>
      <c r="KP103" s="777"/>
      <c r="KQ103" s="968" t="s">
        <v>837</v>
      </c>
      <c r="KR103" s="780"/>
      <c r="KS103" s="779"/>
      <c r="KT103" s="779"/>
      <c r="KU103" s="783"/>
      <c r="KV103" s="781"/>
      <c r="KW103" s="799"/>
      <c r="KX103" s="778"/>
      <c r="KY103" s="779"/>
      <c r="KZ103" s="779"/>
      <c r="LA103" s="783"/>
      <c r="LB103" s="781"/>
      <c r="LC103" s="799"/>
      <c r="LD103" s="778"/>
      <c r="LE103" s="779"/>
      <c r="LF103" s="779"/>
      <c r="LG103" s="783"/>
      <c r="LH103" s="781"/>
      <c r="LI103" s="799"/>
      <c r="LJ103" s="778"/>
      <c r="LK103" s="779"/>
      <c r="LL103" s="779"/>
      <c r="LM103" s="783"/>
      <c r="LN103" s="781"/>
      <c r="LO103" s="799"/>
      <c r="LP103" s="778"/>
      <c r="LQ103" s="779"/>
      <c r="LR103" s="779"/>
      <c r="LS103" s="783"/>
      <c r="LT103" s="781"/>
      <c r="LU103" s="799"/>
      <c r="LV103" s="778"/>
      <c r="LW103" s="779"/>
      <c r="LX103" s="779"/>
      <c r="LY103" s="783"/>
      <c r="LZ103" s="781"/>
      <c r="MA103" s="799"/>
      <c r="MB103" s="778"/>
      <c r="MC103" s="779"/>
      <c r="MD103" s="779"/>
      <c r="ME103" s="783"/>
      <c r="MF103" s="781"/>
      <c r="MG103" s="799"/>
      <c r="MH103" s="778"/>
      <c r="MI103" s="779"/>
      <c r="MJ103" s="779"/>
      <c r="MK103" s="783"/>
      <c r="ML103" s="781"/>
      <c r="MM103" s="799"/>
      <c r="MN103" s="778"/>
      <c r="MO103" s="779"/>
      <c r="MP103" s="779"/>
      <c r="MQ103" s="776"/>
      <c r="MR103" s="777"/>
      <c r="MS103" s="777"/>
      <c r="MT103" s="780"/>
      <c r="MU103" s="779"/>
      <c r="MV103" s="779"/>
      <c r="MW103" s="776"/>
      <c r="MX103" s="777"/>
      <c r="MY103" s="777"/>
      <c r="MZ103" s="780"/>
      <c r="NA103" s="779"/>
      <c r="NB103" s="779"/>
      <c r="NC103" s="776"/>
      <c r="ND103" s="777"/>
      <c r="NE103" s="777"/>
      <c r="NF103" s="780"/>
      <c r="NG103" s="779"/>
      <c r="NH103" s="779"/>
      <c r="NI103" s="776"/>
      <c r="NJ103" s="777"/>
      <c r="NK103" s="777"/>
      <c r="NL103" s="780"/>
      <c r="NM103" s="782"/>
      <c r="NN103" s="782"/>
      <c r="NO103" s="776"/>
      <c r="NP103" s="777"/>
      <c r="NQ103" s="777"/>
      <c r="NR103" s="780"/>
      <c r="NS103" s="776"/>
      <c r="NT103" s="777"/>
      <c r="NU103" s="777"/>
      <c r="NV103" s="780"/>
      <c r="NW103" s="776"/>
      <c r="NX103" s="777"/>
      <c r="NY103" s="777"/>
      <c r="NZ103" s="792"/>
      <c r="OA103" s="776"/>
      <c r="OB103" s="777"/>
      <c r="OC103" s="777"/>
      <c r="OD103" s="780"/>
      <c r="OE103" s="776"/>
      <c r="OF103" s="777"/>
      <c r="OG103" s="777"/>
      <c r="OH103" s="780"/>
      <c r="OI103" s="776"/>
      <c r="OJ103" s="777"/>
      <c r="OK103" s="777"/>
      <c r="OL103" s="780"/>
      <c r="OM103" s="776"/>
      <c r="ON103" s="777"/>
      <c r="OO103" s="777"/>
      <c r="OP103" s="780"/>
      <c r="OQ103" s="776"/>
      <c r="OR103" s="777"/>
      <c r="OS103" s="777"/>
      <c r="OT103" s="780"/>
      <c r="OU103" s="776"/>
      <c r="OV103" s="777"/>
      <c r="OW103" s="777"/>
      <c r="OX103" s="780"/>
      <c r="OY103" s="776"/>
      <c r="OZ103" s="777"/>
      <c r="PA103" s="777"/>
      <c r="PB103" s="780"/>
      <c r="PC103" s="776"/>
      <c r="PD103" s="777"/>
      <c r="PE103" s="777"/>
      <c r="PF103" s="780"/>
    </row>
    <row r="104" spans="1:422" ht="15" hidden="1" customHeight="1" x14ac:dyDescent="0.25">
      <c r="A104" s="769" t="s">
        <v>31</v>
      </c>
      <c r="B104" s="769" t="s">
        <v>18</v>
      </c>
      <c r="C104" s="769"/>
      <c r="D104" s="770"/>
      <c r="E104" s="769"/>
      <c r="F104" s="769"/>
      <c r="G104" s="769"/>
      <c r="H104" s="769"/>
      <c r="I104" s="769"/>
      <c r="J104" s="769"/>
      <c r="K104" s="771"/>
      <c r="L104" s="769"/>
      <c r="M104" s="769"/>
      <c r="N104" s="769"/>
      <c r="O104" s="769"/>
      <c r="P104" s="769"/>
      <c r="Q104" s="769"/>
      <c r="R104" s="769"/>
      <c r="S104" s="769"/>
      <c r="T104" s="816" t="s">
        <v>403</v>
      </c>
      <c r="U104" s="816" t="s">
        <v>391</v>
      </c>
      <c r="V104" s="816"/>
      <c r="W104" s="816"/>
      <c r="X104" s="769"/>
      <c r="Y104" s="769">
        <f>IF(AND(AJ104="",AK104="",AL104="",AN104="",AO104="",OR(AP104="",AP104=Dropdown!$AM$12,AP104=Dropdown!$AM$11)),1,0)</f>
        <v>1</v>
      </c>
      <c r="Z104" s="769">
        <f t="shared" si="7"/>
        <v>0</v>
      </c>
      <c r="AA104" s="769">
        <f t="shared" si="8"/>
        <v>0</v>
      </c>
      <c r="AB104" s="769">
        <f t="shared" si="9"/>
        <v>0</v>
      </c>
      <c r="AC104" s="769"/>
      <c r="AD104" s="772" t="str">
        <f>IF(OR(T104&lt;&gt;"",U104&lt;&gt;""),Dropdown!$A$4,IF(OR(V104&lt;&gt;"",W104&lt;&gt;""),Dropdown!$A$5,Dropdown!$A$3))</f>
        <v>Commercial/Institutional</v>
      </c>
      <c r="AE104" s="773" t="s">
        <v>343</v>
      </c>
      <c r="AF104" s="773" t="str">
        <f>VLOOKUP(AG104,Dropdown!$N$3:$R$62,2,FALSE)</f>
        <v>SSA</v>
      </c>
      <c r="AG104" s="773" t="s">
        <v>31</v>
      </c>
      <c r="AH104" s="773" t="str">
        <f>IF(AG104&lt;&gt;"",VLOOKUP(AG104,Dropdown!$N$3:$R$62,3,FALSE),IF(AF104&lt;&gt;"",VLOOKUP(AF104,Dropdown!$N$3:$R$62,3,FALSE),IF(AE104&lt;&gt;"",VLOOKUP(AE104,Dropdown!$N$3:$R$62,3,FALSE),"")))</f>
        <v>LI</v>
      </c>
      <c r="AI104" s="773" t="str">
        <f>IF(AG104&lt;&gt;"",VLOOKUP(AG104,Dropdown!$N$3:$R$62,5,FALSE),IF(AF104&lt;&gt;"",VLOOKUP(AF104,Dropdown!$N$3:$R$62,5,FALSE),IF(AE104&lt;&gt;"",VLOOKUP(AE104,Dropdown!$N$3:$R$62,5,FALSE),"")))</f>
        <v>Tropical</v>
      </c>
      <c r="AJ104" s="773"/>
      <c r="AK104" s="773"/>
      <c r="AL104" s="773"/>
      <c r="AM104" s="773"/>
      <c r="AN104" s="773"/>
      <c r="AO104" s="773"/>
      <c r="AP104" s="773"/>
      <c r="AQ104" s="769" t="s">
        <v>408</v>
      </c>
      <c r="AR104" s="769" t="s">
        <v>407</v>
      </c>
      <c r="AS104" s="774">
        <v>2</v>
      </c>
      <c r="AT104" s="769"/>
      <c r="AU104" s="769"/>
      <c r="AV104" s="775"/>
      <c r="AW104" s="776"/>
      <c r="AX104" s="777"/>
      <c r="AY104" s="777"/>
      <c r="AZ104" s="803"/>
      <c r="BA104" s="804"/>
      <c r="BB104" s="804"/>
      <c r="BC104" s="776"/>
      <c r="BD104" s="777"/>
      <c r="BE104" s="777"/>
      <c r="BF104" s="780"/>
      <c r="BG104" s="779"/>
      <c r="BH104" s="779"/>
      <c r="BI104" s="1010"/>
      <c r="BJ104" s="822"/>
      <c r="BK104" s="777"/>
      <c r="BL104" s="778"/>
      <c r="BM104" s="779"/>
      <c r="BN104" s="779"/>
      <c r="BO104" s="783"/>
      <c r="BP104" s="781"/>
      <c r="BQ104" s="781"/>
      <c r="BR104" s="778"/>
      <c r="BS104" s="779"/>
      <c r="BT104" s="779"/>
      <c r="BU104" s="783"/>
      <c r="BV104" s="781"/>
      <c r="BW104" s="781"/>
      <c r="BX104" s="778"/>
      <c r="BY104" s="779"/>
      <c r="BZ104" s="779"/>
      <c r="CA104" s="783"/>
      <c r="CB104" s="781"/>
      <c r="CC104" s="781"/>
      <c r="CD104" s="778"/>
      <c r="CE104" s="779"/>
      <c r="CF104" s="779"/>
      <c r="CG104" s="783"/>
      <c r="CH104" s="781"/>
      <c r="CI104" s="781"/>
      <c r="CJ104" s="778"/>
      <c r="CK104" s="779"/>
      <c r="CL104" s="779"/>
      <c r="CM104" s="783"/>
      <c r="CN104" s="781"/>
      <c r="CO104" s="781"/>
      <c r="CP104" s="778"/>
      <c r="CQ104" s="779"/>
      <c r="CR104" s="779"/>
      <c r="CS104" s="783"/>
      <c r="CT104" s="781"/>
      <c r="CU104" s="781"/>
      <c r="CV104" s="778"/>
      <c r="CW104" s="779"/>
      <c r="CX104" s="779"/>
      <c r="CY104" s="783"/>
      <c r="CZ104" s="781"/>
      <c r="DA104" s="781"/>
      <c r="DB104" s="778"/>
      <c r="DC104" s="779"/>
      <c r="DD104" s="779"/>
      <c r="DE104" s="783"/>
      <c r="DF104" s="781"/>
      <c r="DG104" s="781"/>
      <c r="DH104" s="778"/>
      <c r="DI104" s="779"/>
      <c r="DJ104" s="779"/>
      <c r="DK104" s="783"/>
      <c r="DL104" s="781"/>
      <c r="DM104" s="781"/>
      <c r="DN104" s="778"/>
      <c r="DO104" s="779"/>
      <c r="DP104" s="779"/>
      <c r="DQ104" s="784"/>
      <c r="DR104" s="785"/>
      <c r="DS104" s="965" t="s">
        <v>956</v>
      </c>
      <c r="DT104" s="787"/>
      <c r="DU104" s="788"/>
      <c r="DV104" s="788"/>
      <c r="DW104" s="784"/>
      <c r="DX104" s="785"/>
      <c r="DY104" s="785"/>
      <c r="DZ104" s="790"/>
      <c r="EA104" s="788"/>
      <c r="EB104" s="788"/>
      <c r="EC104" s="784"/>
      <c r="ED104" s="785"/>
      <c r="EE104" s="785"/>
      <c r="EF104" s="790"/>
      <c r="EG104" s="788"/>
      <c r="EH104" s="788"/>
      <c r="EI104" s="784"/>
      <c r="EJ104" s="785"/>
      <c r="EK104" s="785"/>
      <c r="EL104" s="790"/>
      <c r="EM104" s="788"/>
      <c r="EN104" s="788"/>
      <c r="EO104" s="784"/>
      <c r="EP104" s="785"/>
      <c r="EQ104" s="785"/>
      <c r="ER104" s="790"/>
      <c r="ES104" s="788"/>
      <c r="ET104" s="788"/>
      <c r="EU104" s="784"/>
      <c r="EV104" s="785"/>
      <c r="EW104" s="785"/>
      <c r="EX104" s="790"/>
      <c r="EY104" s="788"/>
      <c r="EZ104" s="788"/>
      <c r="FA104" s="784"/>
      <c r="FB104" s="785"/>
      <c r="FC104" s="785"/>
      <c r="FD104" s="790"/>
      <c r="FE104" s="788"/>
      <c r="FF104" s="788"/>
      <c r="FG104" s="784"/>
      <c r="FH104" s="785"/>
      <c r="FI104" s="785"/>
      <c r="FJ104" s="790"/>
      <c r="FK104" s="788"/>
      <c r="FL104" s="788"/>
      <c r="FM104" s="784"/>
      <c r="FN104" s="785"/>
      <c r="FO104" s="785"/>
      <c r="FP104" s="790"/>
      <c r="FQ104" s="788"/>
      <c r="FR104" s="788"/>
      <c r="FS104" s="776"/>
      <c r="FT104" s="777"/>
      <c r="FU104" s="961" t="s">
        <v>958</v>
      </c>
      <c r="FV104" s="778"/>
      <c r="FW104" s="779"/>
      <c r="FX104" s="779"/>
      <c r="FY104" s="783"/>
      <c r="FZ104" s="781"/>
      <c r="GA104" s="785"/>
      <c r="GB104" s="778"/>
      <c r="GC104" s="779"/>
      <c r="GD104" s="779"/>
      <c r="GE104" s="783"/>
      <c r="GF104" s="781"/>
      <c r="GG104" s="785"/>
      <c r="GH104" s="778"/>
      <c r="GI104" s="779"/>
      <c r="GJ104" s="779"/>
      <c r="GK104" s="783"/>
      <c r="GL104" s="781"/>
      <c r="GM104" s="785"/>
      <c r="GN104" s="778"/>
      <c r="GO104" s="779"/>
      <c r="GP104" s="779"/>
      <c r="GQ104" s="783"/>
      <c r="GR104" s="781"/>
      <c r="GS104" s="785"/>
      <c r="GT104" s="778"/>
      <c r="GU104" s="779"/>
      <c r="GV104" s="779"/>
      <c r="GW104" s="783"/>
      <c r="GX104" s="781"/>
      <c r="GY104" s="785"/>
      <c r="GZ104" s="778"/>
      <c r="HA104" s="779"/>
      <c r="HB104" s="779"/>
      <c r="HC104" s="783"/>
      <c r="HD104" s="781"/>
      <c r="HE104" s="785"/>
      <c r="HF104" s="778"/>
      <c r="HG104" s="779"/>
      <c r="HH104" s="779"/>
      <c r="HI104" s="783"/>
      <c r="HJ104" s="781"/>
      <c r="HK104" s="785"/>
      <c r="HL104" s="778"/>
      <c r="HM104" s="779"/>
      <c r="HN104" s="779"/>
      <c r="HO104" s="783"/>
      <c r="HP104" s="781"/>
      <c r="HQ104" s="785"/>
      <c r="HR104" s="778"/>
      <c r="HS104" s="782"/>
      <c r="HT104" s="782"/>
      <c r="HU104" s="783"/>
      <c r="HV104" s="781"/>
      <c r="HW104" s="967" t="s">
        <v>725</v>
      </c>
      <c r="HX104" s="780"/>
      <c r="HY104" s="779"/>
      <c r="HZ104" s="779"/>
      <c r="IA104" s="776"/>
      <c r="IB104" s="777"/>
      <c r="IC104" s="781"/>
      <c r="ID104" s="778"/>
      <c r="IE104" s="779"/>
      <c r="IF104" s="779"/>
      <c r="IG104" s="783"/>
      <c r="IH104" s="781"/>
      <c r="II104" s="777"/>
      <c r="IJ104" s="780"/>
      <c r="IK104" s="779"/>
      <c r="IL104" s="779"/>
      <c r="IM104" s="776"/>
      <c r="IN104" s="777"/>
      <c r="IO104" s="962" t="s">
        <v>962</v>
      </c>
      <c r="IP104" s="778"/>
      <c r="IQ104" s="779"/>
      <c r="IR104" s="779"/>
      <c r="IS104" s="783"/>
      <c r="IT104" s="781"/>
      <c r="IU104" s="799"/>
      <c r="IV104" s="778"/>
      <c r="IW104" s="779"/>
      <c r="IX104" s="779"/>
      <c r="IY104" s="783"/>
      <c r="IZ104" s="781"/>
      <c r="JA104" s="799"/>
      <c r="JB104" s="778"/>
      <c r="JC104" s="779"/>
      <c r="JD104" s="779"/>
      <c r="JE104" s="783"/>
      <c r="JF104" s="781"/>
      <c r="JG104" s="799"/>
      <c r="JH104" s="778"/>
      <c r="JI104" s="779"/>
      <c r="JJ104" s="779"/>
      <c r="JK104" s="783"/>
      <c r="JL104" s="781"/>
      <c r="JM104" s="799"/>
      <c r="JN104" s="778"/>
      <c r="JO104" s="779"/>
      <c r="JP104" s="779"/>
      <c r="JQ104" s="783"/>
      <c r="JR104" s="781"/>
      <c r="JS104" s="799"/>
      <c r="JT104" s="778"/>
      <c r="JU104" s="779"/>
      <c r="JV104" s="779"/>
      <c r="JW104" s="783"/>
      <c r="JX104" s="781"/>
      <c r="JY104" s="799"/>
      <c r="JZ104" s="778"/>
      <c r="KA104" s="779"/>
      <c r="KB104" s="779"/>
      <c r="KC104" s="783"/>
      <c r="KD104" s="781"/>
      <c r="KE104" s="799"/>
      <c r="KF104" s="778"/>
      <c r="KG104" s="779"/>
      <c r="KH104" s="779"/>
      <c r="KI104" s="783"/>
      <c r="KJ104" s="781"/>
      <c r="KK104" s="799"/>
      <c r="KL104" s="780"/>
      <c r="KM104" s="782"/>
      <c r="KN104" s="782"/>
      <c r="KO104" s="776"/>
      <c r="KP104" s="777"/>
      <c r="KQ104" s="968" t="s">
        <v>965</v>
      </c>
      <c r="KR104" s="780"/>
      <c r="KS104" s="779"/>
      <c r="KT104" s="779"/>
      <c r="KU104" s="783"/>
      <c r="KV104" s="781"/>
      <c r="KW104" s="799"/>
      <c r="KX104" s="778"/>
      <c r="KY104" s="779"/>
      <c r="KZ104" s="779"/>
      <c r="LA104" s="783"/>
      <c r="LB104" s="781"/>
      <c r="LC104" s="799"/>
      <c r="LD104" s="778"/>
      <c r="LE104" s="779"/>
      <c r="LF104" s="779"/>
      <c r="LG104" s="783"/>
      <c r="LH104" s="781"/>
      <c r="LI104" s="799"/>
      <c r="LJ104" s="778"/>
      <c r="LK104" s="779"/>
      <c r="LL104" s="779"/>
      <c r="LM104" s="783"/>
      <c r="LN104" s="781"/>
      <c r="LO104" s="799"/>
      <c r="LP104" s="778"/>
      <c r="LQ104" s="779"/>
      <c r="LR104" s="779"/>
      <c r="LS104" s="783"/>
      <c r="LT104" s="781"/>
      <c r="LU104" s="799"/>
      <c r="LV104" s="778"/>
      <c r="LW104" s="779"/>
      <c r="LX104" s="779"/>
      <c r="LY104" s="783"/>
      <c r="LZ104" s="781"/>
      <c r="MA104" s="799"/>
      <c r="MB104" s="778"/>
      <c r="MC104" s="779"/>
      <c r="MD104" s="779"/>
      <c r="ME104" s="783"/>
      <c r="MF104" s="781"/>
      <c r="MG104" s="799"/>
      <c r="MH104" s="778"/>
      <c r="MI104" s="779"/>
      <c r="MJ104" s="779"/>
      <c r="MK104" s="783"/>
      <c r="ML104" s="781"/>
      <c r="MM104" s="799"/>
      <c r="MN104" s="778"/>
      <c r="MO104" s="779"/>
      <c r="MP104" s="779"/>
      <c r="MQ104" s="776"/>
      <c r="MR104" s="777"/>
      <c r="MS104" s="1034" t="s">
        <v>936</v>
      </c>
      <c r="MT104" s="780"/>
      <c r="MU104" s="779"/>
      <c r="MV104" s="779"/>
      <c r="MW104" s="776"/>
      <c r="MX104" s="777"/>
      <c r="MY104" s="777"/>
      <c r="MZ104" s="780"/>
      <c r="NA104" s="779"/>
      <c r="NB104" s="779"/>
      <c r="NC104" s="776"/>
      <c r="ND104" s="777"/>
      <c r="NE104" s="777"/>
      <c r="NF104" s="780"/>
      <c r="NG104" s="779"/>
      <c r="NH104" s="779"/>
      <c r="NI104" s="776"/>
      <c r="NJ104" s="777"/>
      <c r="NK104" s="777"/>
      <c r="NL104" s="780"/>
      <c r="NM104" s="782"/>
      <c r="NN104" s="782"/>
      <c r="NO104" s="776"/>
      <c r="NP104" s="777"/>
      <c r="NQ104" s="777"/>
      <c r="NR104" s="780"/>
      <c r="NS104" s="776"/>
      <c r="NT104" s="777"/>
      <c r="NU104" s="777"/>
      <c r="NV104" s="780"/>
      <c r="NW104" s="776"/>
      <c r="NX104" s="777"/>
      <c r="NY104" s="777"/>
      <c r="NZ104" s="792"/>
      <c r="OA104" s="776"/>
      <c r="OB104" s="777"/>
      <c r="OC104" s="777"/>
      <c r="OD104" s="780"/>
      <c r="OE104" s="776"/>
      <c r="OF104" s="777"/>
      <c r="OG104" s="777"/>
      <c r="OH104" s="780"/>
      <c r="OI104" s="776"/>
      <c r="OJ104" s="777"/>
      <c r="OK104" s="777"/>
      <c r="OL104" s="780"/>
      <c r="OM104" s="776"/>
      <c r="ON104" s="777"/>
      <c r="OO104" s="777"/>
      <c r="OP104" s="780"/>
      <c r="OQ104" s="776"/>
      <c r="OR104" s="777"/>
      <c r="OS104" s="777"/>
      <c r="OT104" s="780"/>
      <c r="OU104" s="776"/>
      <c r="OV104" s="777"/>
      <c r="OW104" s="777"/>
      <c r="OX104" s="780"/>
      <c r="OY104" s="776"/>
      <c r="OZ104" s="777"/>
      <c r="PA104" s="777"/>
      <c r="PB104" s="780"/>
      <c r="PC104" s="776"/>
      <c r="PD104" s="777"/>
      <c r="PE104" s="777"/>
      <c r="PF104" s="780"/>
    </row>
    <row r="105" spans="1:422" ht="15" hidden="1" customHeight="1" x14ac:dyDescent="0.25">
      <c r="A105" s="769" t="s">
        <v>31</v>
      </c>
      <c r="B105" s="769" t="s">
        <v>18</v>
      </c>
      <c r="C105" s="769"/>
      <c r="D105" s="770"/>
      <c r="E105" s="769"/>
      <c r="F105" s="769"/>
      <c r="G105" s="769"/>
      <c r="H105" s="769"/>
      <c r="I105" s="769"/>
      <c r="J105" s="769"/>
      <c r="K105" s="771"/>
      <c r="L105" s="769"/>
      <c r="M105" s="769"/>
      <c r="N105" s="769"/>
      <c r="O105" s="769"/>
      <c r="P105" s="769"/>
      <c r="Q105" s="769"/>
      <c r="R105" s="769"/>
      <c r="S105" s="769"/>
      <c r="T105" s="816" t="s">
        <v>170</v>
      </c>
      <c r="U105" s="816" t="s">
        <v>295</v>
      </c>
      <c r="V105" s="816"/>
      <c r="W105" s="816"/>
      <c r="X105" s="769"/>
      <c r="Y105" s="769">
        <f>IF(AND(AJ105="",AK105="",AL105="",AN105="",AO105="",OR(AP105="",AP105=Dropdown!$AM$12,AP105=Dropdown!$AM$11)),1,0)</f>
        <v>1</v>
      </c>
      <c r="Z105" s="769">
        <f t="shared" si="7"/>
        <v>0</v>
      </c>
      <c r="AA105" s="769">
        <f t="shared" si="8"/>
        <v>0</v>
      </c>
      <c r="AB105" s="769">
        <f t="shared" si="9"/>
        <v>0</v>
      </c>
      <c r="AC105" s="769"/>
      <c r="AD105" s="772" t="str">
        <f>IF(OR(T105&lt;&gt;"",U105&lt;&gt;""),Dropdown!$A$4,IF(OR(V105&lt;&gt;"",W105&lt;&gt;""),Dropdown!$A$5,Dropdown!$A$3))</f>
        <v>Commercial/Institutional</v>
      </c>
      <c r="AE105" s="773" t="s">
        <v>343</v>
      </c>
      <c r="AF105" s="773" t="str">
        <f>VLOOKUP(AG105,Dropdown!$N$3:$R$62,2,FALSE)</f>
        <v>SSA</v>
      </c>
      <c r="AG105" s="773" t="s">
        <v>31</v>
      </c>
      <c r="AH105" s="773" t="str">
        <f>IF(AG105&lt;&gt;"",VLOOKUP(AG105,Dropdown!$N$3:$R$62,3,FALSE),IF(AF105&lt;&gt;"",VLOOKUP(AF105,Dropdown!$N$3:$R$62,3,FALSE),IF(AE105&lt;&gt;"",VLOOKUP(AE105,Dropdown!$N$3:$R$62,3,FALSE),"")))</f>
        <v>LI</v>
      </c>
      <c r="AI105" s="773" t="str">
        <f>IF(AG105&lt;&gt;"",VLOOKUP(AG105,Dropdown!$N$3:$R$62,5,FALSE),IF(AF105&lt;&gt;"",VLOOKUP(AF105,Dropdown!$N$3:$R$62,5,FALSE),IF(AE105&lt;&gt;"",VLOOKUP(AE105,Dropdown!$N$3:$R$62,5,FALSE),"")))</f>
        <v>Tropical</v>
      </c>
      <c r="AJ105" s="773"/>
      <c r="AK105" s="773"/>
      <c r="AL105" s="773"/>
      <c r="AM105" s="773"/>
      <c r="AN105" s="773"/>
      <c r="AO105" s="773"/>
      <c r="AP105" s="773"/>
      <c r="AQ105" s="769" t="s">
        <v>408</v>
      </c>
      <c r="AR105" s="769" t="s">
        <v>407</v>
      </c>
      <c r="AS105" s="774">
        <v>2</v>
      </c>
      <c r="AT105" s="769"/>
      <c r="AU105" s="769"/>
      <c r="AV105" s="775"/>
      <c r="AW105" s="1007" t="s">
        <v>939</v>
      </c>
      <c r="AX105" s="932" t="s">
        <v>941</v>
      </c>
      <c r="AY105" s="932" t="s">
        <v>942</v>
      </c>
      <c r="AZ105" s="796" t="e">
        <f>(AX105-AW105)/(2*1.645)</f>
        <v>#VALUE!</v>
      </c>
      <c r="BA105" s="779"/>
      <c r="BB105" s="779"/>
      <c r="BC105" s="1007" t="s">
        <v>816</v>
      </c>
      <c r="BD105" s="932" t="s">
        <v>943</v>
      </c>
      <c r="BE105" s="932" t="s">
        <v>939</v>
      </c>
      <c r="BF105" s="796" t="e">
        <f>(BD105-BC105)/(2*1.645)</f>
        <v>#VALUE!</v>
      </c>
      <c r="BG105" s="779"/>
      <c r="BH105" s="779"/>
      <c r="BI105" s="1010"/>
      <c r="BJ105" s="822"/>
      <c r="BK105" s="1011" t="s">
        <v>953</v>
      </c>
      <c r="BL105" s="796">
        <f>(BJ105-BI105)/(2*1.645)</f>
        <v>0</v>
      </c>
      <c r="BM105" s="779"/>
      <c r="BN105" s="779"/>
      <c r="BO105" s="783"/>
      <c r="BP105" s="781"/>
      <c r="BQ105" s="781"/>
      <c r="BR105" s="778"/>
      <c r="BS105" s="779"/>
      <c r="BT105" s="779"/>
      <c r="BU105" s="783"/>
      <c r="BV105" s="781"/>
      <c r="BW105" s="781"/>
      <c r="BX105" s="778"/>
      <c r="BY105" s="779"/>
      <c r="BZ105" s="779"/>
      <c r="CA105" s="783"/>
      <c r="CB105" s="781"/>
      <c r="CC105" s="781"/>
      <c r="CD105" s="778"/>
      <c r="CE105" s="779"/>
      <c r="CF105" s="779"/>
      <c r="CG105" s="783"/>
      <c r="CH105" s="781"/>
      <c r="CI105" s="781"/>
      <c r="CJ105" s="778"/>
      <c r="CK105" s="779"/>
      <c r="CL105" s="779"/>
      <c r="CM105" s="783"/>
      <c r="CN105" s="781"/>
      <c r="CO105" s="781"/>
      <c r="CP105" s="778"/>
      <c r="CQ105" s="779"/>
      <c r="CR105" s="779"/>
      <c r="CS105" s="783"/>
      <c r="CT105" s="781"/>
      <c r="CU105" s="781"/>
      <c r="CV105" s="778"/>
      <c r="CW105" s="779"/>
      <c r="CX105" s="779"/>
      <c r="CY105" s="783"/>
      <c r="CZ105" s="781"/>
      <c r="DA105" s="781"/>
      <c r="DB105" s="778"/>
      <c r="DC105" s="779"/>
      <c r="DD105" s="779"/>
      <c r="DE105" s="783"/>
      <c r="DF105" s="781"/>
      <c r="DG105" s="781"/>
      <c r="DH105" s="778"/>
      <c r="DI105" s="779"/>
      <c r="DJ105" s="779"/>
      <c r="DK105" s="783"/>
      <c r="DL105" s="781"/>
      <c r="DM105" s="781"/>
      <c r="DN105" s="778"/>
      <c r="DO105" s="779"/>
      <c r="DP105" s="779"/>
      <c r="DQ105" s="784"/>
      <c r="DR105" s="785"/>
      <c r="DS105" s="786"/>
      <c r="DT105" s="787"/>
      <c r="DU105" s="788"/>
      <c r="DV105" s="788"/>
      <c r="DW105" s="789"/>
      <c r="DX105" s="786"/>
      <c r="DY105" s="785"/>
      <c r="DZ105" s="790"/>
      <c r="EA105" s="791"/>
      <c r="EB105" s="791"/>
      <c r="EC105" s="784"/>
      <c r="ED105" s="785"/>
      <c r="EE105" s="786"/>
      <c r="EF105" s="787"/>
      <c r="EG105" s="788"/>
      <c r="EH105" s="788"/>
      <c r="EI105" s="789"/>
      <c r="EJ105" s="786"/>
      <c r="EK105" s="785"/>
      <c r="EL105" s="790"/>
      <c r="EM105" s="791"/>
      <c r="EN105" s="791"/>
      <c r="EO105" s="784"/>
      <c r="EP105" s="785"/>
      <c r="EQ105" s="786"/>
      <c r="ER105" s="787"/>
      <c r="ES105" s="788"/>
      <c r="ET105" s="788"/>
      <c r="EU105" s="789"/>
      <c r="EV105" s="786"/>
      <c r="EW105" s="785"/>
      <c r="EX105" s="790"/>
      <c r="EY105" s="791"/>
      <c r="EZ105" s="791"/>
      <c r="FA105" s="784"/>
      <c r="FB105" s="785"/>
      <c r="FC105" s="786"/>
      <c r="FD105" s="787"/>
      <c r="FE105" s="788"/>
      <c r="FF105" s="788"/>
      <c r="FG105" s="789"/>
      <c r="FH105" s="786"/>
      <c r="FI105" s="785"/>
      <c r="FJ105" s="790"/>
      <c r="FK105" s="791"/>
      <c r="FL105" s="791"/>
      <c r="FM105" s="784"/>
      <c r="FN105" s="785"/>
      <c r="FO105" s="786"/>
      <c r="FP105" s="787"/>
      <c r="FQ105" s="788"/>
      <c r="FR105" s="788"/>
      <c r="FS105" s="776"/>
      <c r="FT105" s="777"/>
      <c r="FU105" s="785"/>
      <c r="FV105" s="778"/>
      <c r="FW105" s="779"/>
      <c r="FX105" s="779"/>
      <c r="FY105" s="783"/>
      <c r="FZ105" s="781"/>
      <c r="GA105" s="786"/>
      <c r="GB105" s="780"/>
      <c r="GC105" s="779"/>
      <c r="GD105" s="779"/>
      <c r="GE105" s="776"/>
      <c r="GF105" s="777"/>
      <c r="GG105" s="785"/>
      <c r="GH105" s="778"/>
      <c r="GI105" s="782"/>
      <c r="GJ105" s="782"/>
      <c r="GK105" s="783"/>
      <c r="GL105" s="781"/>
      <c r="GM105" s="786"/>
      <c r="GN105" s="780"/>
      <c r="GO105" s="779"/>
      <c r="GP105" s="779"/>
      <c r="GQ105" s="776"/>
      <c r="GR105" s="777"/>
      <c r="GS105" s="785"/>
      <c r="GT105" s="778"/>
      <c r="GU105" s="782"/>
      <c r="GV105" s="782"/>
      <c r="GW105" s="783"/>
      <c r="GX105" s="781"/>
      <c r="GY105" s="786"/>
      <c r="GZ105" s="780"/>
      <c r="HA105" s="779"/>
      <c r="HB105" s="779"/>
      <c r="HC105" s="776"/>
      <c r="HD105" s="777"/>
      <c r="HE105" s="785"/>
      <c r="HF105" s="778"/>
      <c r="HG105" s="782"/>
      <c r="HH105" s="782"/>
      <c r="HI105" s="783"/>
      <c r="HJ105" s="781"/>
      <c r="HK105" s="786"/>
      <c r="HL105" s="780"/>
      <c r="HM105" s="779"/>
      <c r="HN105" s="779"/>
      <c r="HO105" s="776"/>
      <c r="HP105" s="777"/>
      <c r="HQ105" s="785"/>
      <c r="HR105" s="778"/>
      <c r="HS105" s="782"/>
      <c r="HT105" s="782"/>
      <c r="HU105" s="783"/>
      <c r="HV105" s="781"/>
      <c r="HW105" s="786"/>
      <c r="HX105" s="780"/>
      <c r="HY105" s="779"/>
      <c r="HZ105" s="779"/>
      <c r="IA105" s="776"/>
      <c r="IB105" s="777"/>
      <c r="IC105" s="781"/>
      <c r="ID105" s="778"/>
      <c r="IE105" s="779"/>
      <c r="IF105" s="779"/>
      <c r="IG105" s="783"/>
      <c r="IH105" s="781"/>
      <c r="II105" s="777"/>
      <c r="IJ105" s="780"/>
      <c r="IK105" s="779"/>
      <c r="IL105" s="779"/>
      <c r="IM105" s="776"/>
      <c r="IN105" s="777"/>
      <c r="IO105" s="799"/>
      <c r="IP105" s="778"/>
      <c r="IQ105" s="779"/>
      <c r="IR105" s="779"/>
      <c r="IS105" s="783"/>
      <c r="IT105" s="781"/>
      <c r="IU105" s="798"/>
      <c r="IV105" s="780"/>
      <c r="IW105" s="779"/>
      <c r="IX105" s="779"/>
      <c r="IY105" s="776"/>
      <c r="IZ105" s="777"/>
      <c r="JA105" s="799"/>
      <c r="JB105" s="778"/>
      <c r="JC105" s="779"/>
      <c r="JD105" s="779"/>
      <c r="JE105" s="783"/>
      <c r="JF105" s="781"/>
      <c r="JG105" s="798"/>
      <c r="JH105" s="780"/>
      <c r="JI105" s="779"/>
      <c r="JJ105" s="779"/>
      <c r="JK105" s="776"/>
      <c r="JL105" s="777"/>
      <c r="JM105" s="799"/>
      <c r="JN105" s="778"/>
      <c r="JO105" s="782"/>
      <c r="JP105" s="782"/>
      <c r="JQ105" s="783"/>
      <c r="JR105" s="781"/>
      <c r="JS105" s="798"/>
      <c r="JT105" s="780"/>
      <c r="JU105" s="779"/>
      <c r="JV105" s="779"/>
      <c r="JW105" s="776"/>
      <c r="JX105" s="777"/>
      <c r="JY105" s="798"/>
      <c r="JZ105" s="780"/>
      <c r="KA105" s="782"/>
      <c r="KB105" s="782"/>
      <c r="KC105" s="776"/>
      <c r="KD105" s="777"/>
      <c r="KE105" s="798"/>
      <c r="KF105" s="780"/>
      <c r="KG105" s="782"/>
      <c r="KH105" s="782"/>
      <c r="KI105" s="776"/>
      <c r="KJ105" s="777"/>
      <c r="KK105" s="798"/>
      <c r="KL105" s="780"/>
      <c r="KM105" s="782"/>
      <c r="KN105" s="782"/>
      <c r="KO105" s="776"/>
      <c r="KP105" s="777"/>
      <c r="KQ105" s="798"/>
      <c r="KR105" s="780"/>
      <c r="KS105" s="779"/>
      <c r="KT105" s="779"/>
      <c r="KU105" s="776"/>
      <c r="KV105" s="777"/>
      <c r="KW105" s="798"/>
      <c r="KX105" s="780"/>
      <c r="KY105" s="782"/>
      <c r="KZ105" s="782"/>
      <c r="LA105" s="776"/>
      <c r="LB105" s="777"/>
      <c r="LC105" s="798"/>
      <c r="LD105" s="780"/>
      <c r="LE105" s="779"/>
      <c r="LF105" s="779"/>
      <c r="LG105" s="776"/>
      <c r="LH105" s="777"/>
      <c r="LI105" s="798"/>
      <c r="LJ105" s="780"/>
      <c r="LK105" s="779"/>
      <c r="LL105" s="779"/>
      <c r="LM105" s="776"/>
      <c r="LN105" s="777"/>
      <c r="LO105" s="798"/>
      <c r="LP105" s="780"/>
      <c r="LQ105" s="782"/>
      <c r="LR105" s="782"/>
      <c r="LS105" s="776"/>
      <c r="LT105" s="777"/>
      <c r="LU105" s="798"/>
      <c r="LV105" s="780"/>
      <c r="LW105" s="779"/>
      <c r="LX105" s="779"/>
      <c r="LY105" s="776"/>
      <c r="LZ105" s="777"/>
      <c r="MA105" s="798"/>
      <c r="MB105" s="780"/>
      <c r="MC105" s="782"/>
      <c r="MD105" s="782"/>
      <c r="ME105" s="776"/>
      <c r="MF105" s="777"/>
      <c r="MG105" s="798"/>
      <c r="MH105" s="780"/>
      <c r="MI105" s="782"/>
      <c r="MJ105" s="782"/>
      <c r="MK105" s="776"/>
      <c r="ML105" s="777"/>
      <c r="MM105" s="798"/>
      <c r="MN105" s="780"/>
      <c r="MO105" s="782"/>
      <c r="MP105" s="782"/>
      <c r="MQ105" s="776"/>
      <c r="MR105" s="777"/>
      <c r="MS105" s="1034" t="s">
        <v>720</v>
      </c>
      <c r="MT105" s="780"/>
      <c r="MU105" s="779"/>
      <c r="MV105" s="779"/>
      <c r="MW105" s="776"/>
      <c r="MX105" s="777"/>
      <c r="MY105" s="777"/>
      <c r="MZ105" s="780"/>
      <c r="NA105" s="779"/>
      <c r="NB105" s="779"/>
      <c r="NC105" s="776"/>
      <c r="ND105" s="777"/>
      <c r="NE105" s="777"/>
      <c r="NF105" s="780"/>
      <c r="NG105" s="779"/>
      <c r="NH105" s="779"/>
      <c r="NI105" s="776"/>
      <c r="NJ105" s="777"/>
      <c r="NK105" s="777"/>
      <c r="NL105" s="780"/>
      <c r="NM105" s="782"/>
      <c r="NN105" s="782"/>
      <c r="NO105" s="776"/>
      <c r="NP105" s="777"/>
      <c r="NQ105" s="777"/>
      <c r="NR105" s="780"/>
      <c r="NS105" s="776"/>
      <c r="NT105" s="777"/>
      <c r="NU105" s="777"/>
      <c r="NV105" s="780"/>
      <c r="NW105" s="776"/>
      <c r="NX105" s="777"/>
      <c r="NY105" s="777"/>
      <c r="NZ105" s="792"/>
      <c r="OA105" s="776"/>
      <c r="OB105" s="777"/>
      <c r="OC105" s="777"/>
      <c r="OD105" s="780"/>
      <c r="OE105" s="776"/>
      <c r="OF105" s="777"/>
      <c r="OG105" s="777"/>
      <c r="OH105" s="780"/>
      <c r="OI105" s="776"/>
      <c r="OJ105" s="777"/>
      <c r="OK105" s="777"/>
      <c r="OL105" s="780"/>
      <c r="OM105" s="776"/>
      <c r="ON105" s="777"/>
      <c r="OO105" s="777"/>
      <c r="OP105" s="780"/>
      <c r="OQ105" s="776"/>
      <c r="OR105" s="777"/>
      <c r="OS105" s="777"/>
      <c r="OT105" s="780"/>
      <c r="OU105" s="776"/>
      <c r="OV105" s="777"/>
      <c r="OW105" s="777"/>
      <c r="OX105" s="780"/>
      <c r="OY105" s="776"/>
      <c r="OZ105" s="777"/>
      <c r="PA105" s="777"/>
      <c r="PB105" s="780"/>
      <c r="PC105" s="776"/>
      <c r="PD105" s="777"/>
      <c r="PE105" s="777"/>
      <c r="PF105" s="780"/>
    </row>
    <row r="106" spans="1:422" ht="15" hidden="1" customHeight="1" x14ac:dyDescent="0.25">
      <c r="A106" s="769" t="s">
        <v>31</v>
      </c>
      <c r="B106" s="769" t="s">
        <v>18</v>
      </c>
      <c r="C106" s="769"/>
      <c r="D106" s="770"/>
      <c r="E106" s="769"/>
      <c r="F106" s="769"/>
      <c r="G106" s="769"/>
      <c r="H106" s="769"/>
      <c r="I106" s="769"/>
      <c r="J106" s="769"/>
      <c r="K106" s="771"/>
      <c r="L106" s="769"/>
      <c r="M106" s="769"/>
      <c r="N106" s="769"/>
      <c r="O106" s="769"/>
      <c r="P106" s="769"/>
      <c r="Q106" s="769"/>
      <c r="R106" s="769"/>
      <c r="S106" s="769"/>
      <c r="T106" s="816" t="s">
        <v>164</v>
      </c>
      <c r="U106" s="816" t="s">
        <v>295</v>
      </c>
      <c r="V106" s="816"/>
      <c r="W106" s="816"/>
      <c r="X106" s="769"/>
      <c r="Y106" s="769">
        <f>IF(AND(AJ106="",AK106="",AL106="",AN106="",AO106="",OR(AP106="",AP106=Dropdown!$AM$12,AP106=Dropdown!$AM$11)),1,0)</f>
        <v>1</v>
      </c>
      <c r="Z106" s="769">
        <f t="shared" si="7"/>
        <v>0</v>
      </c>
      <c r="AA106" s="769">
        <f t="shared" si="8"/>
        <v>0</v>
      </c>
      <c r="AB106" s="769">
        <f t="shared" si="9"/>
        <v>0</v>
      </c>
      <c r="AC106" s="769"/>
      <c r="AD106" s="772" t="str">
        <f>IF(OR(T106&lt;&gt;"",U106&lt;&gt;""),Dropdown!$A$4,IF(OR(V106&lt;&gt;"",W106&lt;&gt;""),Dropdown!$A$5,Dropdown!$A$3))</f>
        <v>Commercial/Institutional</v>
      </c>
      <c r="AE106" s="773" t="s">
        <v>343</v>
      </c>
      <c r="AF106" s="773" t="str">
        <f>VLOOKUP(AG106,Dropdown!$N$3:$R$62,2,FALSE)</f>
        <v>SSA</v>
      </c>
      <c r="AG106" s="773" t="s">
        <v>31</v>
      </c>
      <c r="AH106" s="773" t="str">
        <f>IF(AG106&lt;&gt;"",VLOOKUP(AG106,Dropdown!$N$3:$R$62,3,FALSE),IF(AF106&lt;&gt;"",VLOOKUP(AF106,Dropdown!$N$3:$R$62,3,FALSE),IF(AE106&lt;&gt;"",VLOOKUP(AE106,Dropdown!$N$3:$R$62,3,FALSE),"")))</f>
        <v>LI</v>
      </c>
      <c r="AI106" s="773" t="str">
        <f>IF(AG106&lt;&gt;"",VLOOKUP(AG106,Dropdown!$N$3:$R$62,5,FALSE),IF(AF106&lt;&gt;"",VLOOKUP(AF106,Dropdown!$N$3:$R$62,5,FALSE),IF(AE106&lt;&gt;"",VLOOKUP(AE106,Dropdown!$N$3:$R$62,5,FALSE),"")))</f>
        <v>Tropical</v>
      </c>
      <c r="AJ106" s="773"/>
      <c r="AK106" s="773"/>
      <c r="AL106" s="773"/>
      <c r="AM106" s="773"/>
      <c r="AN106" s="773"/>
      <c r="AO106" s="773"/>
      <c r="AP106" s="773"/>
      <c r="AQ106" s="769" t="s">
        <v>408</v>
      </c>
      <c r="AR106" s="769" t="s">
        <v>407</v>
      </c>
      <c r="AS106" s="774">
        <v>2</v>
      </c>
      <c r="AT106" s="769"/>
      <c r="AU106" s="769"/>
      <c r="AV106" s="775"/>
      <c r="AW106" s="1007" t="s">
        <v>816</v>
      </c>
      <c r="AX106" s="932" t="s">
        <v>943</v>
      </c>
      <c r="AY106" s="932" t="s">
        <v>939</v>
      </c>
      <c r="AZ106" s="796" t="e">
        <f>(AX106-AW106)/(2*1.645)</f>
        <v>#VALUE!</v>
      </c>
      <c r="BA106" s="779"/>
      <c r="BB106" s="779"/>
      <c r="BC106" s="1007" t="s">
        <v>947</v>
      </c>
      <c r="BD106" s="932" t="s">
        <v>939</v>
      </c>
      <c r="BE106" s="932" t="s">
        <v>816</v>
      </c>
      <c r="BF106" s="796" t="e">
        <f>(BD106-BC106)/(2*1.645)</f>
        <v>#VALUE!</v>
      </c>
      <c r="BG106" s="779"/>
      <c r="BH106" s="779"/>
      <c r="BI106" s="1010"/>
      <c r="BJ106" s="822"/>
      <c r="BK106" s="1011" t="s">
        <v>953</v>
      </c>
      <c r="BL106" s="796">
        <f>(BJ106-BI106)/(2*1.645)</f>
        <v>0</v>
      </c>
      <c r="BM106" s="779"/>
      <c r="BN106" s="779"/>
      <c r="BO106" s="783"/>
      <c r="BP106" s="781"/>
      <c r="BQ106" s="781"/>
      <c r="BR106" s="778"/>
      <c r="BS106" s="779"/>
      <c r="BT106" s="779"/>
      <c r="BU106" s="783"/>
      <c r="BV106" s="781"/>
      <c r="BW106" s="781"/>
      <c r="BX106" s="778"/>
      <c r="BY106" s="779"/>
      <c r="BZ106" s="779"/>
      <c r="CA106" s="783"/>
      <c r="CB106" s="781"/>
      <c r="CC106" s="781"/>
      <c r="CD106" s="778"/>
      <c r="CE106" s="779"/>
      <c r="CF106" s="779"/>
      <c r="CG106" s="783"/>
      <c r="CH106" s="781"/>
      <c r="CI106" s="781"/>
      <c r="CJ106" s="778"/>
      <c r="CK106" s="779"/>
      <c r="CL106" s="779"/>
      <c r="CM106" s="783"/>
      <c r="CN106" s="781"/>
      <c r="CO106" s="781"/>
      <c r="CP106" s="778"/>
      <c r="CQ106" s="779"/>
      <c r="CR106" s="779"/>
      <c r="CS106" s="783"/>
      <c r="CT106" s="781"/>
      <c r="CU106" s="781"/>
      <c r="CV106" s="778"/>
      <c r="CW106" s="779"/>
      <c r="CX106" s="779"/>
      <c r="CY106" s="783"/>
      <c r="CZ106" s="781"/>
      <c r="DA106" s="781"/>
      <c r="DB106" s="778"/>
      <c r="DC106" s="779"/>
      <c r="DD106" s="779"/>
      <c r="DE106" s="783"/>
      <c r="DF106" s="781"/>
      <c r="DG106" s="781"/>
      <c r="DH106" s="778"/>
      <c r="DI106" s="779"/>
      <c r="DJ106" s="779"/>
      <c r="DK106" s="783"/>
      <c r="DL106" s="781"/>
      <c r="DM106" s="781"/>
      <c r="DN106" s="778"/>
      <c r="DO106" s="779"/>
      <c r="DP106" s="779"/>
      <c r="DQ106" s="784"/>
      <c r="DR106" s="785"/>
      <c r="DS106" s="786"/>
      <c r="DT106" s="787"/>
      <c r="DU106" s="788"/>
      <c r="DV106" s="788"/>
      <c r="DW106" s="789"/>
      <c r="DX106" s="786"/>
      <c r="DY106" s="785"/>
      <c r="DZ106" s="790"/>
      <c r="EA106" s="791"/>
      <c r="EB106" s="791"/>
      <c r="EC106" s="784"/>
      <c r="ED106" s="785"/>
      <c r="EE106" s="786"/>
      <c r="EF106" s="787"/>
      <c r="EG106" s="788"/>
      <c r="EH106" s="788"/>
      <c r="EI106" s="789"/>
      <c r="EJ106" s="786"/>
      <c r="EK106" s="785"/>
      <c r="EL106" s="790"/>
      <c r="EM106" s="791"/>
      <c r="EN106" s="791"/>
      <c r="EO106" s="784"/>
      <c r="EP106" s="785"/>
      <c r="EQ106" s="786"/>
      <c r="ER106" s="787"/>
      <c r="ES106" s="788"/>
      <c r="ET106" s="788"/>
      <c r="EU106" s="789"/>
      <c r="EV106" s="786"/>
      <c r="EW106" s="785"/>
      <c r="EX106" s="790"/>
      <c r="EY106" s="791"/>
      <c r="EZ106" s="791"/>
      <c r="FA106" s="784"/>
      <c r="FB106" s="785"/>
      <c r="FC106" s="786"/>
      <c r="FD106" s="787"/>
      <c r="FE106" s="788"/>
      <c r="FF106" s="788"/>
      <c r="FG106" s="789"/>
      <c r="FH106" s="786"/>
      <c r="FI106" s="785"/>
      <c r="FJ106" s="790"/>
      <c r="FK106" s="791"/>
      <c r="FL106" s="791"/>
      <c r="FM106" s="784"/>
      <c r="FN106" s="785"/>
      <c r="FO106" s="786"/>
      <c r="FP106" s="787"/>
      <c r="FQ106" s="788"/>
      <c r="FR106" s="788"/>
      <c r="FS106" s="776"/>
      <c r="FT106" s="777"/>
      <c r="FU106" s="785"/>
      <c r="FV106" s="778"/>
      <c r="FW106" s="779"/>
      <c r="FX106" s="779"/>
      <c r="FY106" s="783"/>
      <c r="FZ106" s="781"/>
      <c r="GA106" s="786"/>
      <c r="GB106" s="780"/>
      <c r="GC106" s="779"/>
      <c r="GD106" s="779"/>
      <c r="GE106" s="776"/>
      <c r="GF106" s="777"/>
      <c r="GG106" s="785"/>
      <c r="GH106" s="778"/>
      <c r="GI106" s="782"/>
      <c r="GJ106" s="782"/>
      <c r="GK106" s="783"/>
      <c r="GL106" s="781"/>
      <c r="GM106" s="786"/>
      <c r="GN106" s="780"/>
      <c r="GO106" s="779"/>
      <c r="GP106" s="779"/>
      <c r="GQ106" s="776"/>
      <c r="GR106" s="777"/>
      <c r="GS106" s="785"/>
      <c r="GT106" s="778"/>
      <c r="GU106" s="782"/>
      <c r="GV106" s="782"/>
      <c r="GW106" s="783"/>
      <c r="GX106" s="781"/>
      <c r="GY106" s="786"/>
      <c r="GZ106" s="780"/>
      <c r="HA106" s="779"/>
      <c r="HB106" s="779"/>
      <c r="HC106" s="776"/>
      <c r="HD106" s="777"/>
      <c r="HE106" s="785"/>
      <c r="HF106" s="778"/>
      <c r="HG106" s="782"/>
      <c r="HH106" s="782"/>
      <c r="HI106" s="783"/>
      <c r="HJ106" s="781"/>
      <c r="HK106" s="786"/>
      <c r="HL106" s="780"/>
      <c r="HM106" s="779"/>
      <c r="HN106" s="779"/>
      <c r="HO106" s="776"/>
      <c r="HP106" s="777"/>
      <c r="HQ106" s="785"/>
      <c r="HR106" s="778"/>
      <c r="HS106" s="782"/>
      <c r="HT106" s="782"/>
      <c r="HU106" s="783"/>
      <c r="HV106" s="781"/>
      <c r="HW106" s="786"/>
      <c r="HX106" s="780"/>
      <c r="HY106" s="779"/>
      <c r="HZ106" s="779"/>
      <c r="IA106" s="776"/>
      <c r="IB106" s="777"/>
      <c r="IC106" s="781"/>
      <c r="ID106" s="778"/>
      <c r="IE106" s="779"/>
      <c r="IF106" s="779"/>
      <c r="IG106" s="783"/>
      <c r="IH106" s="781"/>
      <c r="II106" s="777"/>
      <c r="IJ106" s="780"/>
      <c r="IK106" s="779"/>
      <c r="IL106" s="779"/>
      <c r="IM106" s="776"/>
      <c r="IN106" s="777"/>
      <c r="IO106" s="799"/>
      <c r="IP106" s="778"/>
      <c r="IQ106" s="779"/>
      <c r="IR106" s="779"/>
      <c r="IS106" s="783"/>
      <c r="IT106" s="781"/>
      <c r="IU106" s="798"/>
      <c r="IV106" s="780"/>
      <c r="IW106" s="779"/>
      <c r="IX106" s="779"/>
      <c r="IY106" s="776"/>
      <c r="IZ106" s="777"/>
      <c r="JA106" s="799"/>
      <c r="JB106" s="778"/>
      <c r="JC106" s="779"/>
      <c r="JD106" s="779"/>
      <c r="JE106" s="783"/>
      <c r="JF106" s="781"/>
      <c r="JG106" s="798"/>
      <c r="JH106" s="780"/>
      <c r="JI106" s="779"/>
      <c r="JJ106" s="779"/>
      <c r="JK106" s="776"/>
      <c r="JL106" s="777"/>
      <c r="JM106" s="799"/>
      <c r="JN106" s="778"/>
      <c r="JO106" s="782"/>
      <c r="JP106" s="782"/>
      <c r="JQ106" s="783"/>
      <c r="JR106" s="781"/>
      <c r="JS106" s="798"/>
      <c r="JT106" s="780"/>
      <c r="JU106" s="779"/>
      <c r="JV106" s="779"/>
      <c r="JW106" s="776"/>
      <c r="JX106" s="777"/>
      <c r="JY106" s="798"/>
      <c r="JZ106" s="780"/>
      <c r="KA106" s="782"/>
      <c r="KB106" s="782"/>
      <c r="KC106" s="776"/>
      <c r="KD106" s="777"/>
      <c r="KE106" s="798"/>
      <c r="KF106" s="780"/>
      <c r="KG106" s="782"/>
      <c r="KH106" s="782"/>
      <c r="KI106" s="776"/>
      <c r="KJ106" s="777"/>
      <c r="KK106" s="798"/>
      <c r="KL106" s="780"/>
      <c r="KM106" s="782"/>
      <c r="KN106" s="782"/>
      <c r="KO106" s="776"/>
      <c r="KP106" s="777"/>
      <c r="KQ106" s="798"/>
      <c r="KR106" s="780"/>
      <c r="KS106" s="779"/>
      <c r="KT106" s="779"/>
      <c r="KU106" s="776"/>
      <c r="KV106" s="777"/>
      <c r="KW106" s="798"/>
      <c r="KX106" s="780"/>
      <c r="KY106" s="782"/>
      <c r="KZ106" s="782"/>
      <c r="LA106" s="776"/>
      <c r="LB106" s="777"/>
      <c r="LC106" s="798"/>
      <c r="LD106" s="780"/>
      <c r="LE106" s="779"/>
      <c r="LF106" s="779"/>
      <c r="LG106" s="776"/>
      <c r="LH106" s="777"/>
      <c r="LI106" s="798"/>
      <c r="LJ106" s="780"/>
      <c r="LK106" s="779"/>
      <c r="LL106" s="779"/>
      <c r="LM106" s="776"/>
      <c r="LN106" s="777"/>
      <c r="LO106" s="798"/>
      <c r="LP106" s="780"/>
      <c r="LQ106" s="782"/>
      <c r="LR106" s="782"/>
      <c r="LS106" s="776"/>
      <c r="LT106" s="777"/>
      <c r="LU106" s="798"/>
      <c r="LV106" s="780"/>
      <c r="LW106" s="779"/>
      <c r="LX106" s="779"/>
      <c r="LY106" s="776"/>
      <c r="LZ106" s="777"/>
      <c r="MA106" s="798"/>
      <c r="MB106" s="780"/>
      <c r="MC106" s="782"/>
      <c r="MD106" s="782"/>
      <c r="ME106" s="776"/>
      <c r="MF106" s="777"/>
      <c r="MG106" s="798"/>
      <c r="MH106" s="780"/>
      <c r="MI106" s="782"/>
      <c r="MJ106" s="782"/>
      <c r="MK106" s="776"/>
      <c r="ML106" s="777"/>
      <c r="MM106" s="798"/>
      <c r="MN106" s="780"/>
      <c r="MO106" s="782"/>
      <c r="MP106" s="782"/>
      <c r="MQ106" s="776"/>
      <c r="MR106" s="777"/>
      <c r="MS106" s="781"/>
      <c r="MT106" s="780"/>
      <c r="MU106" s="779"/>
      <c r="MV106" s="779"/>
      <c r="MW106" s="776"/>
      <c r="MX106" s="777"/>
      <c r="MY106" s="777"/>
      <c r="MZ106" s="780"/>
      <c r="NA106" s="779"/>
      <c r="NB106" s="779"/>
      <c r="NC106" s="776"/>
      <c r="ND106" s="777"/>
      <c r="NE106" s="777"/>
      <c r="NF106" s="780"/>
      <c r="NG106" s="779"/>
      <c r="NH106" s="779"/>
      <c r="NI106" s="776"/>
      <c r="NJ106" s="777"/>
      <c r="NK106" s="777"/>
      <c r="NL106" s="780"/>
      <c r="NM106" s="782"/>
      <c r="NN106" s="782"/>
      <c r="NO106" s="776"/>
      <c r="NP106" s="777"/>
      <c r="NQ106" s="777"/>
      <c r="NR106" s="780"/>
      <c r="NS106" s="776"/>
      <c r="NT106" s="777"/>
      <c r="NU106" s="777"/>
      <c r="NV106" s="780"/>
      <c r="NW106" s="776"/>
      <c r="NX106" s="777"/>
      <c r="NY106" s="777"/>
      <c r="NZ106" s="792"/>
      <c r="OA106" s="776"/>
      <c r="OB106" s="777"/>
      <c r="OC106" s="777"/>
      <c r="OD106" s="780"/>
      <c r="OE106" s="776"/>
      <c r="OF106" s="777"/>
      <c r="OG106" s="777"/>
      <c r="OH106" s="780"/>
      <c r="OI106" s="776"/>
      <c r="OJ106" s="777"/>
      <c r="OK106" s="777"/>
      <c r="OL106" s="780"/>
      <c r="OM106" s="776"/>
      <c r="ON106" s="777"/>
      <c r="OO106" s="777"/>
      <c r="OP106" s="780"/>
      <c r="OQ106" s="776"/>
      <c r="OR106" s="777"/>
      <c r="OS106" s="777"/>
      <c r="OT106" s="780"/>
      <c r="OU106" s="776"/>
      <c r="OV106" s="777"/>
      <c r="OW106" s="777"/>
      <c r="OX106" s="780"/>
      <c r="OY106" s="776"/>
      <c r="OZ106" s="777"/>
      <c r="PA106" s="777"/>
      <c r="PB106" s="780"/>
      <c r="PC106" s="776"/>
      <c r="PD106" s="777"/>
      <c r="PE106" s="777"/>
      <c r="PF106" s="780"/>
    </row>
    <row r="107" spans="1:422" ht="15" hidden="1" customHeight="1" x14ac:dyDescent="0.25">
      <c r="A107" s="769" t="s">
        <v>31</v>
      </c>
      <c r="B107" s="769" t="s">
        <v>18</v>
      </c>
      <c r="C107" s="769" t="s">
        <v>16</v>
      </c>
      <c r="D107" s="770"/>
      <c r="E107" s="769"/>
      <c r="F107" s="769"/>
      <c r="G107" s="769"/>
      <c r="H107" s="769"/>
      <c r="I107" s="769"/>
      <c r="J107" s="769"/>
      <c r="K107" s="771"/>
      <c r="L107" s="769"/>
      <c r="M107" s="769"/>
      <c r="N107" s="769"/>
      <c r="O107" s="769" t="s">
        <v>401</v>
      </c>
      <c r="P107" s="769"/>
      <c r="Q107" s="769"/>
      <c r="R107" s="769"/>
      <c r="S107" s="769"/>
      <c r="T107" s="816"/>
      <c r="U107" s="816"/>
      <c r="V107" s="816"/>
      <c r="W107" s="816"/>
      <c r="X107" s="769">
        <v>1</v>
      </c>
      <c r="Y107" s="769">
        <f>IF(AND(AJ107="",AK107="",AL107="",AN107="",AO107="",OR(AP107="",AP107=Dropdown!$AM$12,AP107=Dropdown!$AM$11)),1,0)</f>
        <v>0</v>
      </c>
      <c r="Z107" s="769">
        <f t="shared" si="7"/>
        <v>0</v>
      </c>
      <c r="AA107" s="769">
        <f t="shared" si="8"/>
        <v>0</v>
      </c>
      <c r="AB107" s="769">
        <f t="shared" si="9"/>
        <v>0</v>
      </c>
      <c r="AC107" s="769"/>
      <c r="AD107" s="772" t="str">
        <f>IF(OR(T107&lt;&gt;"",U107&lt;&gt;""),Dropdown!$A$4,IF(OR(V107&lt;&gt;"",W107&lt;&gt;""),Dropdown!$A$5,Dropdown!$A$3))</f>
        <v>Residential</v>
      </c>
      <c r="AE107" s="773" t="s">
        <v>343</v>
      </c>
      <c r="AF107" s="773" t="str">
        <f>VLOOKUP(AG107,Dropdown!$N$3:$R$62,2,FALSE)</f>
        <v>SSA</v>
      </c>
      <c r="AG107" s="773" t="s">
        <v>31</v>
      </c>
      <c r="AH107" s="773" t="str">
        <f>IF(AG107&lt;&gt;"",VLOOKUP(AG107,Dropdown!$N$3:$R$62,3,FALSE),IF(AF107&lt;&gt;"",VLOOKUP(AF107,Dropdown!$N$3:$R$62,3,FALSE),IF(AE107&lt;&gt;"",VLOOKUP(AE107,Dropdown!$N$3:$R$62,3,FALSE),"")))</f>
        <v>LI</v>
      </c>
      <c r="AI107" s="773" t="str">
        <f>IF(AG107&lt;&gt;"",VLOOKUP(AG107,Dropdown!$N$3:$R$62,5,FALSE),IF(AF107&lt;&gt;"",VLOOKUP(AF107,Dropdown!$N$3:$R$62,5,FALSE),IF(AE107&lt;&gt;"",VLOOKUP(AE107,Dropdown!$N$3:$R$62,5,FALSE),"")))</f>
        <v>Tropical</v>
      </c>
      <c r="AJ107" s="773" t="s">
        <v>777</v>
      </c>
      <c r="AK107" s="773"/>
      <c r="AL107" s="773"/>
      <c r="AM107" s="773"/>
      <c r="AN107" s="773" t="s">
        <v>636</v>
      </c>
      <c r="AO107" s="773"/>
      <c r="AP107" s="773"/>
      <c r="AQ107" s="769" t="s">
        <v>409</v>
      </c>
      <c r="AR107" s="769" t="s">
        <v>407</v>
      </c>
      <c r="AS107" s="774">
        <v>2</v>
      </c>
      <c r="AT107" s="769"/>
      <c r="AU107" s="769"/>
      <c r="AV107" s="775"/>
      <c r="AW107" s="776"/>
      <c r="AX107" s="777"/>
      <c r="AY107" s="932" t="s">
        <v>932</v>
      </c>
      <c r="AZ107" s="778"/>
      <c r="BA107" s="779"/>
      <c r="BB107" s="779"/>
      <c r="BC107" s="776"/>
      <c r="BD107" s="777"/>
      <c r="BE107" s="932" t="s">
        <v>945</v>
      </c>
      <c r="BF107" s="780"/>
      <c r="BG107" s="779"/>
      <c r="BH107" s="779"/>
      <c r="BI107" s="1010"/>
      <c r="BJ107" s="822"/>
      <c r="BK107" s="1011" t="s">
        <v>951</v>
      </c>
      <c r="BL107" s="778"/>
      <c r="BM107" s="779"/>
      <c r="BN107" s="779"/>
      <c r="BO107" s="783"/>
      <c r="BP107" s="781"/>
      <c r="BQ107" s="781"/>
      <c r="BR107" s="778"/>
      <c r="BS107" s="779"/>
      <c r="BT107" s="779"/>
      <c r="BU107" s="783"/>
      <c r="BV107" s="781"/>
      <c r="BW107" s="781"/>
      <c r="BX107" s="778"/>
      <c r="BY107" s="779"/>
      <c r="BZ107" s="779"/>
      <c r="CA107" s="783"/>
      <c r="CB107" s="781"/>
      <c r="CC107" s="781"/>
      <c r="CD107" s="778"/>
      <c r="CE107" s="779"/>
      <c r="CF107" s="779"/>
      <c r="CG107" s="783"/>
      <c r="CH107" s="781"/>
      <c r="CI107" s="781"/>
      <c r="CJ107" s="778"/>
      <c r="CK107" s="779"/>
      <c r="CL107" s="779"/>
      <c r="CM107" s="783"/>
      <c r="CN107" s="781"/>
      <c r="CO107" s="781"/>
      <c r="CP107" s="778"/>
      <c r="CQ107" s="779"/>
      <c r="CR107" s="779"/>
      <c r="CS107" s="783"/>
      <c r="CT107" s="781"/>
      <c r="CU107" s="781"/>
      <c r="CV107" s="778"/>
      <c r="CW107" s="779"/>
      <c r="CX107" s="779"/>
      <c r="CY107" s="783"/>
      <c r="CZ107" s="781"/>
      <c r="DA107" s="781"/>
      <c r="DB107" s="778"/>
      <c r="DC107" s="779"/>
      <c r="DD107" s="779"/>
      <c r="DE107" s="783"/>
      <c r="DF107" s="781"/>
      <c r="DG107" s="781"/>
      <c r="DH107" s="778"/>
      <c r="DI107" s="779"/>
      <c r="DJ107" s="779"/>
      <c r="DK107" s="783"/>
      <c r="DL107" s="781"/>
      <c r="DM107" s="781"/>
      <c r="DN107" s="778"/>
      <c r="DO107" s="779"/>
      <c r="DP107" s="779"/>
      <c r="DQ107" s="784"/>
      <c r="DR107" s="785"/>
      <c r="DS107" s="1018" t="s">
        <v>670</v>
      </c>
      <c r="DT107" s="787"/>
      <c r="DU107" s="788"/>
      <c r="DV107" s="788"/>
      <c r="DW107" s="784"/>
      <c r="DX107" s="785"/>
      <c r="DY107" s="785"/>
      <c r="DZ107" s="790"/>
      <c r="EA107" s="788"/>
      <c r="EB107" s="788"/>
      <c r="EC107" s="784"/>
      <c r="ED107" s="785"/>
      <c r="EE107" s="785"/>
      <c r="EF107" s="790"/>
      <c r="EG107" s="788"/>
      <c r="EH107" s="788"/>
      <c r="EI107" s="784"/>
      <c r="EJ107" s="785"/>
      <c r="EK107" s="785"/>
      <c r="EL107" s="790"/>
      <c r="EM107" s="788"/>
      <c r="EN107" s="788"/>
      <c r="EO107" s="784"/>
      <c r="EP107" s="785"/>
      <c r="EQ107" s="785"/>
      <c r="ER107" s="790"/>
      <c r="ES107" s="788"/>
      <c r="ET107" s="788"/>
      <c r="EU107" s="784"/>
      <c r="EV107" s="785"/>
      <c r="EW107" s="785"/>
      <c r="EX107" s="790"/>
      <c r="EY107" s="788"/>
      <c r="EZ107" s="788"/>
      <c r="FA107" s="784"/>
      <c r="FB107" s="785"/>
      <c r="FC107" s="785"/>
      <c r="FD107" s="790"/>
      <c r="FE107" s="788"/>
      <c r="FF107" s="788"/>
      <c r="FG107" s="784"/>
      <c r="FH107" s="785"/>
      <c r="FI107" s="785"/>
      <c r="FJ107" s="790"/>
      <c r="FK107" s="788"/>
      <c r="FL107" s="788"/>
      <c r="FM107" s="784"/>
      <c r="FN107" s="785"/>
      <c r="FO107" s="785"/>
      <c r="FP107" s="790"/>
      <c r="FQ107" s="788"/>
      <c r="FR107" s="788"/>
      <c r="FS107" s="776"/>
      <c r="FT107" s="777"/>
      <c r="FU107" s="961" t="s">
        <v>957</v>
      </c>
      <c r="FV107" s="778"/>
      <c r="FW107" s="779"/>
      <c r="FX107" s="779"/>
      <c r="FY107" s="783"/>
      <c r="FZ107" s="781"/>
      <c r="GA107" s="785"/>
      <c r="GB107" s="778"/>
      <c r="GC107" s="779"/>
      <c r="GD107" s="779"/>
      <c r="GE107" s="783"/>
      <c r="GF107" s="781"/>
      <c r="GG107" s="785"/>
      <c r="GH107" s="778"/>
      <c r="GI107" s="779"/>
      <c r="GJ107" s="779"/>
      <c r="GK107" s="783"/>
      <c r="GL107" s="781"/>
      <c r="GM107" s="785"/>
      <c r="GN107" s="778"/>
      <c r="GO107" s="779"/>
      <c r="GP107" s="779"/>
      <c r="GQ107" s="783"/>
      <c r="GR107" s="781"/>
      <c r="GS107" s="785"/>
      <c r="GT107" s="778"/>
      <c r="GU107" s="779"/>
      <c r="GV107" s="779"/>
      <c r="GW107" s="783"/>
      <c r="GX107" s="781"/>
      <c r="GY107" s="785"/>
      <c r="GZ107" s="778"/>
      <c r="HA107" s="779"/>
      <c r="HB107" s="779"/>
      <c r="HC107" s="783"/>
      <c r="HD107" s="781"/>
      <c r="HE107" s="785"/>
      <c r="HF107" s="778"/>
      <c r="HG107" s="779"/>
      <c r="HH107" s="779"/>
      <c r="HI107" s="783"/>
      <c r="HJ107" s="781"/>
      <c r="HK107" s="785"/>
      <c r="HL107" s="778"/>
      <c r="HM107" s="779"/>
      <c r="HN107" s="779"/>
      <c r="HO107" s="783"/>
      <c r="HP107" s="781"/>
      <c r="HQ107" s="785"/>
      <c r="HR107" s="778"/>
      <c r="HS107" s="782"/>
      <c r="HT107" s="782"/>
      <c r="HU107" s="783"/>
      <c r="HV107" s="781"/>
      <c r="HW107" s="1018" t="s">
        <v>959</v>
      </c>
      <c r="HX107" s="780"/>
      <c r="HY107" s="779"/>
      <c r="HZ107" s="779"/>
      <c r="IA107" s="776"/>
      <c r="IB107" s="777"/>
      <c r="IC107" s="781"/>
      <c r="ID107" s="778"/>
      <c r="IE107" s="779"/>
      <c r="IF107" s="779"/>
      <c r="IG107" s="783"/>
      <c r="IH107" s="781"/>
      <c r="II107" s="777"/>
      <c r="IJ107" s="780"/>
      <c r="IK107" s="779"/>
      <c r="IL107" s="779"/>
      <c r="IM107" s="776"/>
      <c r="IN107" s="777"/>
      <c r="IO107" s="962" t="s">
        <v>960</v>
      </c>
      <c r="IP107" s="778"/>
      <c r="IQ107" s="779"/>
      <c r="IR107" s="779"/>
      <c r="IS107" s="783"/>
      <c r="IT107" s="781"/>
      <c r="IU107" s="799"/>
      <c r="IV107" s="778"/>
      <c r="IW107" s="779"/>
      <c r="IX107" s="779"/>
      <c r="IY107" s="783"/>
      <c r="IZ107" s="781"/>
      <c r="JA107" s="799"/>
      <c r="JB107" s="778"/>
      <c r="JC107" s="779"/>
      <c r="JD107" s="779"/>
      <c r="JE107" s="783"/>
      <c r="JF107" s="781"/>
      <c r="JG107" s="799"/>
      <c r="JH107" s="778"/>
      <c r="JI107" s="779"/>
      <c r="JJ107" s="779"/>
      <c r="JK107" s="783"/>
      <c r="JL107" s="781"/>
      <c r="JM107" s="799"/>
      <c r="JN107" s="778"/>
      <c r="JO107" s="779"/>
      <c r="JP107" s="779"/>
      <c r="JQ107" s="783"/>
      <c r="JR107" s="781"/>
      <c r="JS107" s="799"/>
      <c r="JT107" s="778"/>
      <c r="JU107" s="779"/>
      <c r="JV107" s="779"/>
      <c r="JW107" s="783"/>
      <c r="JX107" s="781"/>
      <c r="JY107" s="799"/>
      <c r="JZ107" s="778"/>
      <c r="KA107" s="779"/>
      <c r="KB107" s="779"/>
      <c r="KC107" s="783"/>
      <c r="KD107" s="781"/>
      <c r="KE107" s="799"/>
      <c r="KF107" s="778"/>
      <c r="KG107" s="779"/>
      <c r="KH107" s="779"/>
      <c r="KI107" s="783"/>
      <c r="KJ107" s="781"/>
      <c r="KK107" s="799"/>
      <c r="KL107" s="780"/>
      <c r="KM107" s="782"/>
      <c r="KN107" s="782"/>
      <c r="KO107" s="776"/>
      <c r="KP107" s="777"/>
      <c r="KQ107" s="1030" t="s">
        <v>964</v>
      </c>
      <c r="KR107" s="780"/>
      <c r="KS107" s="779"/>
      <c r="KT107" s="779"/>
      <c r="KU107" s="783"/>
      <c r="KV107" s="781"/>
      <c r="KW107" s="799"/>
      <c r="KX107" s="778"/>
      <c r="KY107" s="779"/>
      <c r="KZ107" s="779"/>
      <c r="LA107" s="783"/>
      <c r="LB107" s="781"/>
      <c r="LC107" s="799"/>
      <c r="LD107" s="778"/>
      <c r="LE107" s="779"/>
      <c r="LF107" s="779"/>
      <c r="LG107" s="783"/>
      <c r="LH107" s="781"/>
      <c r="LI107" s="799"/>
      <c r="LJ107" s="778"/>
      <c r="LK107" s="779"/>
      <c r="LL107" s="779"/>
      <c r="LM107" s="783"/>
      <c r="LN107" s="781"/>
      <c r="LO107" s="799"/>
      <c r="LP107" s="778"/>
      <c r="LQ107" s="779"/>
      <c r="LR107" s="779"/>
      <c r="LS107" s="783"/>
      <c r="LT107" s="781"/>
      <c r="LU107" s="799"/>
      <c r="LV107" s="778"/>
      <c r="LW107" s="779"/>
      <c r="LX107" s="779"/>
      <c r="LY107" s="783"/>
      <c r="LZ107" s="781"/>
      <c r="MA107" s="799"/>
      <c r="MB107" s="778"/>
      <c r="MC107" s="779"/>
      <c r="MD107" s="779"/>
      <c r="ME107" s="783"/>
      <c r="MF107" s="781"/>
      <c r="MG107" s="799"/>
      <c r="MH107" s="778"/>
      <c r="MI107" s="779"/>
      <c r="MJ107" s="779"/>
      <c r="MK107" s="783"/>
      <c r="ML107" s="781"/>
      <c r="MM107" s="799"/>
      <c r="MN107" s="778"/>
      <c r="MO107" s="779"/>
      <c r="MP107" s="779"/>
      <c r="MQ107" s="776"/>
      <c r="MR107" s="777"/>
      <c r="MS107" s="932" t="s">
        <v>842</v>
      </c>
      <c r="MT107" s="780"/>
      <c r="MU107" s="779"/>
      <c r="MV107" s="779"/>
      <c r="MW107" s="776"/>
      <c r="MX107" s="777"/>
      <c r="MY107" s="777"/>
      <c r="MZ107" s="780"/>
      <c r="NA107" s="779"/>
      <c r="NB107" s="779"/>
      <c r="NC107" s="776"/>
      <c r="ND107" s="777"/>
      <c r="NE107" s="777"/>
      <c r="NF107" s="780"/>
      <c r="NG107" s="779"/>
      <c r="NH107" s="779"/>
      <c r="NI107" s="776"/>
      <c r="NJ107" s="777"/>
      <c r="NK107" s="777"/>
      <c r="NL107" s="780"/>
      <c r="NM107" s="782"/>
      <c r="NN107" s="782"/>
      <c r="NO107" s="776"/>
      <c r="NP107" s="777"/>
      <c r="NQ107" s="777"/>
      <c r="NR107" s="780"/>
      <c r="NS107" s="776"/>
      <c r="NT107" s="777"/>
      <c r="NU107" s="777"/>
      <c r="NV107" s="780"/>
      <c r="NW107" s="776"/>
      <c r="NX107" s="777"/>
      <c r="NY107" s="777"/>
      <c r="NZ107" s="792"/>
      <c r="OA107" s="776"/>
      <c r="OB107" s="777"/>
      <c r="OC107" s="777"/>
      <c r="OD107" s="780"/>
      <c r="OE107" s="776"/>
      <c r="OF107" s="777"/>
      <c r="OG107" s="777"/>
      <c r="OH107" s="780"/>
      <c r="OI107" s="776"/>
      <c r="OJ107" s="777"/>
      <c r="OK107" s="777"/>
      <c r="OL107" s="780"/>
      <c r="OM107" s="776"/>
      <c r="ON107" s="777"/>
      <c r="OO107" s="777"/>
      <c r="OP107" s="780"/>
      <c r="OQ107" s="776"/>
      <c r="OR107" s="777"/>
      <c r="OS107" s="777"/>
      <c r="OT107" s="780"/>
      <c r="OU107" s="776"/>
      <c r="OV107" s="777"/>
      <c r="OW107" s="777"/>
      <c r="OX107" s="780"/>
      <c r="OY107" s="776"/>
      <c r="OZ107" s="777"/>
      <c r="PA107" s="777"/>
      <c r="PB107" s="780"/>
      <c r="PC107" s="776"/>
      <c r="PD107" s="777"/>
      <c r="PE107" s="777"/>
      <c r="PF107" s="780"/>
    </row>
    <row r="108" spans="1:422" ht="15" hidden="1" customHeight="1" x14ac:dyDescent="0.25">
      <c r="A108" s="769" t="s">
        <v>42</v>
      </c>
      <c r="B108" s="769" t="s">
        <v>18</v>
      </c>
      <c r="C108" s="769" t="s">
        <v>20</v>
      </c>
      <c r="D108" s="770"/>
      <c r="E108" s="769"/>
      <c r="F108" s="769"/>
      <c r="G108" s="769"/>
      <c r="H108" s="769"/>
      <c r="I108" s="769"/>
      <c r="J108" s="769"/>
      <c r="K108" s="771"/>
      <c r="L108" s="769"/>
      <c r="M108" s="769"/>
      <c r="N108" s="769"/>
      <c r="O108" s="769" t="s">
        <v>400</v>
      </c>
      <c r="P108" s="769"/>
      <c r="Q108" s="769"/>
      <c r="R108" s="769"/>
      <c r="S108" s="769"/>
      <c r="T108" s="816"/>
      <c r="U108" s="816"/>
      <c r="V108" s="816"/>
      <c r="W108" s="816"/>
      <c r="X108" s="769">
        <v>1</v>
      </c>
      <c r="Y108" s="769">
        <f>IF(AND(AJ108="",AK108="",AL108="",AN108="",AO108="",OR(AP108="",AP108=Dropdown!$AM$12,AP108=Dropdown!$AM$11)),1,0)</f>
        <v>0</v>
      </c>
      <c r="Z108" s="769">
        <f t="shared" si="7"/>
        <v>0</v>
      </c>
      <c r="AA108" s="769">
        <f t="shared" si="8"/>
        <v>0</v>
      </c>
      <c r="AB108" s="769">
        <f t="shared" si="9"/>
        <v>0</v>
      </c>
      <c r="AC108" s="769"/>
      <c r="AD108" s="772" t="str">
        <f>IF(OR(T108&lt;&gt;"",U108&lt;&gt;""),Dropdown!$A$4,IF(OR(V108&lt;&gt;"",W108&lt;&gt;""),Dropdown!$A$5,Dropdown!$A$3))</f>
        <v>Residential</v>
      </c>
      <c r="AE108" s="773" t="s">
        <v>343</v>
      </c>
      <c r="AF108" s="773" t="s">
        <v>18</v>
      </c>
      <c r="AG108" s="773"/>
      <c r="AH108" s="773" t="str">
        <f>IF(AG108&lt;&gt;"",VLOOKUP(AG108,Dropdown!$N$3:$R$62,3,FALSE),IF(AF108&lt;&gt;"",VLOOKUP(AF108,Dropdown!$N$3:$R$62,3,FALSE),IF(AE108&lt;&gt;"",VLOOKUP(AE108,Dropdown!$N$3:$R$62,3,FALSE),"")))</f>
        <v>LMI</v>
      </c>
      <c r="AI108" s="773" t="str">
        <f>IF(AG108&lt;&gt;"",VLOOKUP(AG108,Dropdown!$N$3:$R$62,5,FALSE),IF(AF108&lt;&gt;"",VLOOKUP(AF108,Dropdown!$N$3:$R$62,5,FALSE),IF(AE108&lt;&gt;"",VLOOKUP(AE108,Dropdown!$N$3:$R$62,5,FALSE),"")))</f>
        <v>Diverse</v>
      </c>
      <c r="AJ108" s="773" t="s">
        <v>776</v>
      </c>
      <c r="AK108" s="773"/>
      <c r="AL108" s="773"/>
      <c r="AM108" s="773"/>
      <c r="AN108" s="773" t="s">
        <v>486</v>
      </c>
      <c r="AO108" s="773"/>
      <c r="AP108" s="773"/>
      <c r="AQ108" s="769" t="s">
        <v>408</v>
      </c>
      <c r="AR108" s="769" t="s">
        <v>407</v>
      </c>
      <c r="AS108" s="774">
        <v>2</v>
      </c>
      <c r="AT108" s="769"/>
      <c r="AU108" s="769"/>
      <c r="AV108" s="775"/>
      <c r="AW108" s="1007" t="s">
        <v>735</v>
      </c>
      <c r="AX108" s="932" t="s">
        <v>945</v>
      </c>
      <c r="AY108" s="932" t="s">
        <v>733</v>
      </c>
      <c r="AZ108" s="796" t="e">
        <f>(AX108-AW108)/(2*1.645)</f>
        <v>#VALUE!</v>
      </c>
      <c r="BA108" s="779"/>
      <c r="BB108" s="779"/>
      <c r="BC108" s="1007" t="s">
        <v>946</v>
      </c>
      <c r="BD108" s="932" t="s">
        <v>732</v>
      </c>
      <c r="BE108" s="932" t="s">
        <v>950</v>
      </c>
      <c r="BF108" s="796" t="e">
        <f>(BD108-BC108)/(2*1.645)</f>
        <v>#VALUE!</v>
      </c>
      <c r="BG108" s="779"/>
      <c r="BH108" s="779"/>
      <c r="BI108" s="1010"/>
      <c r="BJ108" s="822"/>
      <c r="BK108" s="1011" t="s">
        <v>955</v>
      </c>
      <c r="BL108" s="796">
        <f>(BJ108-BI108)/(2*1.645)</f>
        <v>0</v>
      </c>
      <c r="BM108" s="779"/>
      <c r="BN108" s="779"/>
      <c r="BO108" s="783"/>
      <c r="BP108" s="781"/>
      <c r="BQ108" s="781"/>
      <c r="BR108" s="778"/>
      <c r="BS108" s="779"/>
      <c r="BT108" s="779"/>
      <c r="BU108" s="783"/>
      <c r="BV108" s="781"/>
      <c r="BW108" s="781"/>
      <c r="BX108" s="778"/>
      <c r="BY108" s="779"/>
      <c r="BZ108" s="779"/>
      <c r="CA108" s="783"/>
      <c r="CB108" s="781"/>
      <c r="CC108" s="781"/>
      <c r="CD108" s="778"/>
      <c r="CE108" s="779"/>
      <c r="CF108" s="779"/>
      <c r="CG108" s="783"/>
      <c r="CH108" s="781"/>
      <c r="CI108" s="781"/>
      <c r="CJ108" s="778"/>
      <c r="CK108" s="779"/>
      <c r="CL108" s="779"/>
      <c r="CM108" s="783"/>
      <c r="CN108" s="781"/>
      <c r="CO108" s="781"/>
      <c r="CP108" s="778"/>
      <c r="CQ108" s="779"/>
      <c r="CR108" s="779"/>
      <c r="CS108" s="783"/>
      <c r="CT108" s="781"/>
      <c r="CU108" s="781"/>
      <c r="CV108" s="778"/>
      <c r="CW108" s="779"/>
      <c r="CX108" s="779"/>
      <c r="CY108" s="783"/>
      <c r="CZ108" s="781"/>
      <c r="DA108" s="781"/>
      <c r="DB108" s="778"/>
      <c r="DC108" s="779"/>
      <c r="DD108" s="779"/>
      <c r="DE108" s="783"/>
      <c r="DF108" s="781"/>
      <c r="DG108" s="781"/>
      <c r="DH108" s="778"/>
      <c r="DI108" s="779"/>
      <c r="DJ108" s="779"/>
      <c r="DK108" s="783"/>
      <c r="DL108" s="781"/>
      <c r="DM108" s="781"/>
      <c r="DN108" s="778"/>
      <c r="DO108" s="779"/>
      <c r="DP108" s="779"/>
      <c r="DQ108" s="784"/>
      <c r="DR108" s="785"/>
      <c r="DS108" s="1018" t="s">
        <v>705</v>
      </c>
      <c r="DT108" s="787"/>
      <c r="DU108" s="788"/>
      <c r="DV108" s="788"/>
      <c r="DW108" s="784"/>
      <c r="DX108" s="785"/>
      <c r="DY108" s="785"/>
      <c r="DZ108" s="790"/>
      <c r="EA108" s="788"/>
      <c r="EB108" s="788"/>
      <c r="EC108" s="784"/>
      <c r="ED108" s="785"/>
      <c r="EE108" s="785"/>
      <c r="EF108" s="790"/>
      <c r="EG108" s="788"/>
      <c r="EH108" s="788"/>
      <c r="EI108" s="784"/>
      <c r="EJ108" s="785"/>
      <c r="EK108" s="785"/>
      <c r="EL108" s="790"/>
      <c r="EM108" s="788"/>
      <c r="EN108" s="788"/>
      <c r="EO108" s="784"/>
      <c r="EP108" s="785"/>
      <c r="EQ108" s="785"/>
      <c r="ER108" s="790"/>
      <c r="ES108" s="788"/>
      <c r="ET108" s="788"/>
      <c r="EU108" s="784"/>
      <c r="EV108" s="785"/>
      <c r="EW108" s="785"/>
      <c r="EX108" s="790"/>
      <c r="EY108" s="788"/>
      <c r="EZ108" s="788"/>
      <c r="FA108" s="784"/>
      <c r="FB108" s="785"/>
      <c r="FC108" s="785"/>
      <c r="FD108" s="790"/>
      <c r="FE108" s="788"/>
      <c r="FF108" s="788"/>
      <c r="FG108" s="784"/>
      <c r="FH108" s="785"/>
      <c r="FI108" s="785"/>
      <c r="FJ108" s="790"/>
      <c r="FK108" s="788"/>
      <c r="FL108" s="788"/>
      <c r="FM108" s="784"/>
      <c r="FN108" s="785"/>
      <c r="FO108" s="785"/>
      <c r="FP108" s="790"/>
      <c r="FQ108" s="788"/>
      <c r="FR108" s="788"/>
      <c r="FS108" s="776"/>
      <c r="FT108" s="777"/>
      <c r="FU108" s="961" t="s">
        <v>735</v>
      </c>
      <c r="FV108" s="778"/>
      <c r="FW108" s="779"/>
      <c r="FX108" s="779"/>
      <c r="FY108" s="783"/>
      <c r="FZ108" s="781"/>
      <c r="GA108" s="785"/>
      <c r="GB108" s="778"/>
      <c r="GC108" s="779"/>
      <c r="GD108" s="779"/>
      <c r="GE108" s="783"/>
      <c r="GF108" s="781"/>
      <c r="GG108" s="785"/>
      <c r="GH108" s="778"/>
      <c r="GI108" s="779"/>
      <c r="GJ108" s="779"/>
      <c r="GK108" s="783"/>
      <c r="GL108" s="781"/>
      <c r="GM108" s="785"/>
      <c r="GN108" s="778"/>
      <c r="GO108" s="779"/>
      <c r="GP108" s="779"/>
      <c r="GQ108" s="783"/>
      <c r="GR108" s="781"/>
      <c r="GS108" s="785"/>
      <c r="GT108" s="778"/>
      <c r="GU108" s="779"/>
      <c r="GV108" s="779"/>
      <c r="GW108" s="783"/>
      <c r="GX108" s="781"/>
      <c r="GY108" s="785"/>
      <c r="GZ108" s="778"/>
      <c r="HA108" s="779"/>
      <c r="HB108" s="779"/>
      <c r="HC108" s="783"/>
      <c r="HD108" s="781"/>
      <c r="HE108" s="785"/>
      <c r="HF108" s="778"/>
      <c r="HG108" s="779"/>
      <c r="HH108" s="779"/>
      <c r="HI108" s="783"/>
      <c r="HJ108" s="781"/>
      <c r="HK108" s="785"/>
      <c r="HL108" s="778"/>
      <c r="HM108" s="779"/>
      <c r="HN108" s="779"/>
      <c r="HO108" s="783"/>
      <c r="HP108" s="781"/>
      <c r="HQ108" s="785"/>
      <c r="HR108" s="778"/>
      <c r="HS108" s="782"/>
      <c r="HT108" s="782"/>
      <c r="HU108" s="783"/>
      <c r="HV108" s="781"/>
      <c r="HW108" s="1018" t="s">
        <v>731</v>
      </c>
      <c r="HX108" s="780"/>
      <c r="HY108" s="779"/>
      <c r="HZ108" s="779"/>
      <c r="IA108" s="776"/>
      <c r="IB108" s="777"/>
      <c r="IC108" s="781"/>
      <c r="ID108" s="778"/>
      <c r="IE108" s="779"/>
      <c r="IF108" s="779"/>
      <c r="IG108" s="783"/>
      <c r="IH108" s="781"/>
      <c r="II108" s="777"/>
      <c r="IJ108" s="780"/>
      <c r="IK108" s="779"/>
      <c r="IL108" s="779"/>
      <c r="IM108" s="776"/>
      <c r="IN108" s="777"/>
      <c r="IO108" s="962" t="s">
        <v>825</v>
      </c>
      <c r="IP108" s="778"/>
      <c r="IQ108" s="779"/>
      <c r="IR108" s="779"/>
      <c r="IS108" s="783"/>
      <c r="IT108" s="781"/>
      <c r="IU108" s="799"/>
      <c r="IV108" s="778"/>
      <c r="IW108" s="779"/>
      <c r="IX108" s="779"/>
      <c r="IY108" s="783"/>
      <c r="IZ108" s="781"/>
      <c r="JA108" s="799"/>
      <c r="JB108" s="778"/>
      <c r="JC108" s="779"/>
      <c r="JD108" s="779"/>
      <c r="JE108" s="783"/>
      <c r="JF108" s="781"/>
      <c r="JG108" s="799"/>
      <c r="JH108" s="778"/>
      <c r="JI108" s="779"/>
      <c r="JJ108" s="779"/>
      <c r="JK108" s="783"/>
      <c r="JL108" s="781"/>
      <c r="JM108" s="799"/>
      <c r="JN108" s="778"/>
      <c r="JO108" s="779"/>
      <c r="JP108" s="779"/>
      <c r="JQ108" s="783"/>
      <c r="JR108" s="781"/>
      <c r="JS108" s="799"/>
      <c r="JT108" s="778"/>
      <c r="JU108" s="779"/>
      <c r="JV108" s="779"/>
      <c r="JW108" s="783"/>
      <c r="JX108" s="781"/>
      <c r="JY108" s="799"/>
      <c r="JZ108" s="778"/>
      <c r="KA108" s="779"/>
      <c r="KB108" s="779"/>
      <c r="KC108" s="783"/>
      <c r="KD108" s="781"/>
      <c r="KE108" s="799"/>
      <c r="KF108" s="778"/>
      <c r="KG108" s="779"/>
      <c r="KH108" s="779"/>
      <c r="KI108" s="783"/>
      <c r="KJ108" s="781"/>
      <c r="KK108" s="799"/>
      <c r="KL108" s="780"/>
      <c r="KM108" s="782"/>
      <c r="KN108" s="782"/>
      <c r="KO108" s="776"/>
      <c r="KP108" s="777"/>
      <c r="KQ108" s="1030" t="s">
        <v>967</v>
      </c>
      <c r="KR108" s="780"/>
      <c r="KS108" s="779"/>
      <c r="KT108" s="779"/>
      <c r="KU108" s="783"/>
      <c r="KV108" s="781"/>
      <c r="KW108" s="799"/>
      <c r="KX108" s="778"/>
      <c r="KY108" s="779"/>
      <c r="KZ108" s="779"/>
      <c r="LA108" s="783"/>
      <c r="LB108" s="781"/>
      <c r="LC108" s="799"/>
      <c r="LD108" s="778"/>
      <c r="LE108" s="779"/>
      <c r="LF108" s="779"/>
      <c r="LG108" s="783"/>
      <c r="LH108" s="781"/>
      <c r="LI108" s="799"/>
      <c r="LJ108" s="778"/>
      <c r="LK108" s="779"/>
      <c r="LL108" s="779"/>
      <c r="LM108" s="783"/>
      <c r="LN108" s="781"/>
      <c r="LO108" s="799"/>
      <c r="LP108" s="778"/>
      <c r="LQ108" s="779"/>
      <c r="LR108" s="779"/>
      <c r="LS108" s="783"/>
      <c r="LT108" s="781"/>
      <c r="LU108" s="799"/>
      <c r="LV108" s="778"/>
      <c r="LW108" s="779"/>
      <c r="LX108" s="779"/>
      <c r="LY108" s="783"/>
      <c r="LZ108" s="781"/>
      <c r="MA108" s="799"/>
      <c r="MB108" s="778"/>
      <c r="MC108" s="779"/>
      <c r="MD108" s="779"/>
      <c r="ME108" s="783"/>
      <c r="MF108" s="781"/>
      <c r="MG108" s="799"/>
      <c r="MH108" s="778"/>
      <c r="MI108" s="779"/>
      <c r="MJ108" s="779"/>
      <c r="MK108" s="783"/>
      <c r="ML108" s="781"/>
      <c r="MM108" s="799"/>
      <c r="MN108" s="778"/>
      <c r="MO108" s="779"/>
      <c r="MP108" s="779"/>
      <c r="MQ108" s="776"/>
      <c r="MR108" s="777"/>
      <c r="MS108" s="932" t="s">
        <v>842</v>
      </c>
      <c r="MT108" s="780"/>
      <c r="MU108" s="779"/>
      <c r="MV108" s="779"/>
      <c r="MW108" s="776"/>
      <c r="MX108" s="777"/>
      <c r="MY108" s="777"/>
      <c r="MZ108" s="780"/>
      <c r="NA108" s="779"/>
      <c r="NB108" s="779"/>
      <c r="NC108" s="776"/>
      <c r="ND108" s="777"/>
      <c r="NE108" s="777"/>
      <c r="NF108" s="780"/>
      <c r="NG108" s="779"/>
      <c r="NH108" s="779"/>
      <c r="NI108" s="776"/>
      <c r="NJ108" s="777"/>
      <c r="NK108" s="777"/>
      <c r="NL108" s="780"/>
      <c r="NM108" s="782"/>
      <c r="NN108" s="782"/>
      <c r="NO108" s="776"/>
      <c r="NP108" s="777"/>
      <c r="NQ108" s="777"/>
      <c r="NR108" s="780"/>
      <c r="NS108" s="776"/>
      <c r="NT108" s="777"/>
      <c r="NU108" s="777"/>
      <c r="NV108" s="780"/>
      <c r="NW108" s="776"/>
      <c r="NX108" s="777"/>
      <c r="NY108" s="777"/>
      <c r="NZ108" s="792"/>
      <c r="OA108" s="776"/>
      <c r="OB108" s="777"/>
      <c r="OC108" s="777"/>
      <c r="OD108" s="780"/>
      <c r="OE108" s="776"/>
      <c r="OF108" s="777"/>
      <c r="OG108" s="777"/>
      <c r="OH108" s="780"/>
      <c r="OI108" s="776"/>
      <c r="OJ108" s="777"/>
      <c r="OK108" s="777"/>
      <c r="OL108" s="780"/>
      <c r="OM108" s="776"/>
      <c r="ON108" s="777"/>
      <c r="OO108" s="777"/>
      <c r="OP108" s="780"/>
      <c r="OQ108" s="776"/>
      <c r="OR108" s="777"/>
      <c r="OS108" s="777"/>
      <c r="OT108" s="780"/>
      <c r="OU108" s="776"/>
      <c r="OV108" s="777"/>
      <c r="OW108" s="777"/>
      <c r="OX108" s="780"/>
      <c r="OY108" s="776"/>
      <c r="OZ108" s="777"/>
      <c r="PA108" s="777"/>
      <c r="PB108" s="780"/>
      <c r="PC108" s="776"/>
      <c r="PD108" s="777"/>
      <c r="PE108" s="777"/>
      <c r="PF108" s="780"/>
    </row>
    <row r="109" spans="1:422" ht="15" hidden="1" customHeight="1" x14ac:dyDescent="0.25">
      <c r="A109" s="769" t="s">
        <v>42</v>
      </c>
      <c r="B109" s="769" t="s">
        <v>18</v>
      </c>
      <c r="C109" s="769" t="s">
        <v>30</v>
      </c>
      <c r="D109" s="770"/>
      <c r="E109" s="769"/>
      <c r="F109" s="769"/>
      <c r="G109" s="769"/>
      <c r="H109" s="769"/>
      <c r="I109" s="769"/>
      <c r="J109" s="769"/>
      <c r="K109" s="771"/>
      <c r="L109" s="769"/>
      <c r="M109" s="769"/>
      <c r="N109" s="769"/>
      <c r="O109" s="769" t="s">
        <v>401</v>
      </c>
      <c r="P109" s="769"/>
      <c r="Q109" s="769"/>
      <c r="R109" s="769"/>
      <c r="S109" s="769"/>
      <c r="T109" s="816"/>
      <c r="U109" s="816"/>
      <c r="V109" s="816"/>
      <c r="W109" s="816"/>
      <c r="X109" s="769">
        <v>1</v>
      </c>
      <c r="Y109" s="769">
        <f>IF(AND(AJ109="",AK109="",AL109="",AN109="",AO109="",OR(AP109="",AP109=Dropdown!$AM$12,AP109=Dropdown!$AM$11)),1,0)</f>
        <v>0</v>
      </c>
      <c r="Z109" s="769">
        <f t="shared" si="7"/>
        <v>0</v>
      </c>
      <c r="AA109" s="769">
        <f t="shared" si="8"/>
        <v>0</v>
      </c>
      <c r="AB109" s="769">
        <f t="shared" si="9"/>
        <v>0</v>
      </c>
      <c r="AC109" s="769"/>
      <c r="AD109" s="772" t="str">
        <f>IF(OR(T109&lt;&gt;"",U109&lt;&gt;""),Dropdown!$A$4,IF(OR(V109&lt;&gt;"",W109&lt;&gt;""),Dropdown!$A$5,Dropdown!$A$3))</f>
        <v>Residential</v>
      </c>
      <c r="AE109" s="773" t="s">
        <v>343</v>
      </c>
      <c r="AF109" s="773" t="s">
        <v>18</v>
      </c>
      <c r="AG109" s="773"/>
      <c r="AH109" s="773" t="str">
        <f>IF(AG109&lt;&gt;"",VLOOKUP(AG109,Dropdown!$N$3:$R$62,3,FALSE),IF(AF109&lt;&gt;"",VLOOKUP(AF109,Dropdown!$N$3:$R$62,3,FALSE),IF(AE109&lt;&gt;"",VLOOKUP(AE109,Dropdown!$N$3:$R$62,3,FALSE),"")))</f>
        <v>LMI</v>
      </c>
      <c r="AI109" s="773" t="str">
        <f>IF(AG109&lt;&gt;"",VLOOKUP(AG109,Dropdown!$N$3:$R$62,5,FALSE),IF(AF109&lt;&gt;"",VLOOKUP(AF109,Dropdown!$N$3:$R$62,5,FALSE),IF(AE109&lt;&gt;"",VLOOKUP(AE109,Dropdown!$N$3:$R$62,5,FALSE),"")))</f>
        <v>Diverse</v>
      </c>
      <c r="AJ109" s="773" t="s">
        <v>778</v>
      </c>
      <c r="AK109" s="773"/>
      <c r="AL109" s="773"/>
      <c r="AM109" s="773"/>
      <c r="AN109" s="773" t="s">
        <v>636</v>
      </c>
      <c r="AO109" s="773"/>
      <c r="AP109" s="773"/>
      <c r="AQ109" s="769" t="s">
        <v>408</v>
      </c>
      <c r="AR109" s="769" t="s">
        <v>407</v>
      </c>
      <c r="AS109" s="774">
        <v>2</v>
      </c>
      <c r="AT109" s="769"/>
      <c r="AU109" s="769"/>
      <c r="AV109" s="775"/>
      <c r="AW109" s="1007" t="s">
        <v>933</v>
      </c>
      <c r="AX109" s="932" t="s">
        <v>937</v>
      </c>
      <c r="AY109" s="932" t="s">
        <v>938</v>
      </c>
      <c r="AZ109" s="796" t="e">
        <f>(AX109-AW109)/(2*1.645)</f>
        <v>#VALUE!</v>
      </c>
      <c r="BA109" s="779"/>
      <c r="BB109" s="779"/>
      <c r="BC109" s="1007" t="s">
        <v>931</v>
      </c>
      <c r="BD109" s="932" t="s">
        <v>935</v>
      </c>
      <c r="BE109" s="932" t="s">
        <v>932</v>
      </c>
      <c r="BF109" s="796" t="e">
        <f>(BD109-BC109)/(2*1.645)</f>
        <v>#VALUE!</v>
      </c>
      <c r="BG109" s="779"/>
      <c r="BH109" s="779"/>
      <c r="BI109" s="1010"/>
      <c r="BJ109" s="822"/>
      <c r="BK109" s="1011" t="s">
        <v>951</v>
      </c>
      <c r="BL109" s="796">
        <f>(BJ109-BI109)/(2*1.645)</f>
        <v>0</v>
      </c>
      <c r="BM109" s="779"/>
      <c r="BN109" s="779"/>
      <c r="BO109" s="783"/>
      <c r="BP109" s="781"/>
      <c r="BQ109" s="781"/>
      <c r="BR109" s="778"/>
      <c r="BS109" s="779"/>
      <c r="BT109" s="779"/>
      <c r="BU109" s="783"/>
      <c r="BV109" s="781"/>
      <c r="BW109" s="781"/>
      <c r="BX109" s="778"/>
      <c r="BY109" s="779"/>
      <c r="BZ109" s="779"/>
      <c r="CA109" s="783"/>
      <c r="CB109" s="781"/>
      <c r="CC109" s="781"/>
      <c r="CD109" s="778"/>
      <c r="CE109" s="779"/>
      <c r="CF109" s="779"/>
      <c r="CG109" s="783"/>
      <c r="CH109" s="781"/>
      <c r="CI109" s="781"/>
      <c r="CJ109" s="778"/>
      <c r="CK109" s="779"/>
      <c r="CL109" s="779"/>
      <c r="CM109" s="783"/>
      <c r="CN109" s="781"/>
      <c r="CO109" s="781"/>
      <c r="CP109" s="778"/>
      <c r="CQ109" s="779"/>
      <c r="CR109" s="779"/>
      <c r="CS109" s="783"/>
      <c r="CT109" s="781"/>
      <c r="CU109" s="781"/>
      <c r="CV109" s="778"/>
      <c r="CW109" s="779"/>
      <c r="CX109" s="779"/>
      <c r="CY109" s="783"/>
      <c r="CZ109" s="781"/>
      <c r="DA109" s="781"/>
      <c r="DB109" s="778"/>
      <c r="DC109" s="779"/>
      <c r="DD109" s="779"/>
      <c r="DE109" s="783"/>
      <c r="DF109" s="781"/>
      <c r="DG109" s="781"/>
      <c r="DH109" s="778"/>
      <c r="DI109" s="779"/>
      <c r="DJ109" s="779"/>
      <c r="DK109" s="783"/>
      <c r="DL109" s="781"/>
      <c r="DM109" s="781"/>
      <c r="DN109" s="778"/>
      <c r="DO109" s="779"/>
      <c r="DP109" s="779"/>
      <c r="DQ109" s="784"/>
      <c r="DR109" s="785"/>
      <c r="DS109" s="961" t="s">
        <v>950</v>
      </c>
      <c r="DT109" s="790"/>
      <c r="DU109" s="788"/>
      <c r="DV109" s="788"/>
      <c r="DW109" s="784"/>
      <c r="DX109" s="785"/>
      <c r="DY109" s="785"/>
      <c r="DZ109" s="790"/>
      <c r="EA109" s="788"/>
      <c r="EB109" s="788"/>
      <c r="EC109" s="784"/>
      <c r="ED109" s="785"/>
      <c r="EE109" s="785"/>
      <c r="EF109" s="790"/>
      <c r="EG109" s="788"/>
      <c r="EH109" s="788"/>
      <c r="EI109" s="784"/>
      <c r="EJ109" s="785"/>
      <c r="EK109" s="785"/>
      <c r="EL109" s="790"/>
      <c r="EM109" s="788"/>
      <c r="EN109" s="788"/>
      <c r="EO109" s="784"/>
      <c r="EP109" s="785"/>
      <c r="EQ109" s="785"/>
      <c r="ER109" s="790"/>
      <c r="ES109" s="788"/>
      <c r="ET109" s="788"/>
      <c r="EU109" s="784"/>
      <c r="EV109" s="785"/>
      <c r="EW109" s="785"/>
      <c r="EX109" s="790"/>
      <c r="EY109" s="788"/>
      <c r="EZ109" s="788"/>
      <c r="FA109" s="784"/>
      <c r="FB109" s="785"/>
      <c r="FC109" s="785"/>
      <c r="FD109" s="790"/>
      <c r="FE109" s="788"/>
      <c r="FF109" s="788"/>
      <c r="FG109" s="784"/>
      <c r="FH109" s="785"/>
      <c r="FI109" s="785"/>
      <c r="FJ109" s="790"/>
      <c r="FK109" s="788"/>
      <c r="FL109" s="788"/>
      <c r="FM109" s="784"/>
      <c r="FN109" s="785"/>
      <c r="FO109" s="785"/>
      <c r="FP109" s="790"/>
      <c r="FQ109" s="788"/>
      <c r="FR109" s="788"/>
      <c r="FS109" s="783"/>
      <c r="FT109" s="781"/>
      <c r="FU109" s="961" t="s">
        <v>949</v>
      </c>
      <c r="FV109" s="778"/>
      <c r="FW109" s="779"/>
      <c r="FX109" s="779"/>
      <c r="FY109" s="783"/>
      <c r="FZ109" s="781"/>
      <c r="GA109" s="785"/>
      <c r="GB109" s="778"/>
      <c r="GC109" s="779"/>
      <c r="GD109" s="779"/>
      <c r="GE109" s="783"/>
      <c r="GF109" s="781"/>
      <c r="GG109" s="785"/>
      <c r="GH109" s="778"/>
      <c r="GI109" s="779"/>
      <c r="GJ109" s="779"/>
      <c r="GK109" s="783"/>
      <c r="GL109" s="781"/>
      <c r="GM109" s="785"/>
      <c r="GN109" s="778"/>
      <c r="GO109" s="779"/>
      <c r="GP109" s="779"/>
      <c r="GQ109" s="783"/>
      <c r="GR109" s="781"/>
      <c r="GS109" s="785"/>
      <c r="GT109" s="778"/>
      <c r="GU109" s="779"/>
      <c r="GV109" s="779"/>
      <c r="GW109" s="783"/>
      <c r="GX109" s="781"/>
      <c r="GY109" s="785"/>
      <c r="GZ109" s="778"/>
      <c r="HA109" s="779"/>
      <c r="HB109" s="779"/>
      <c r="HC109" s="783"/>
      <c r="HD109" s="781"/>
      <c r="HE109" s="785"/>
      <c r="HF109" s="778"/>
      <c r="HG109" s="779"/>
      <c r="HH109" s="779"/>
      <c r="HI109" s="783"/>
      <c r="HJ109" s="781"/>
      <c r="HK109" s="785"/>
      <c r="HL109" s="778"/>
      <c r="HM109" s="779"/>
      <c r="HN109" s="779"/>
      <c r="HO109" s="783"/>
      <c r="HP109" s="781"/>
      <c r="HQ109" s="785"/>
      <c r="HR109" s="778"/>
      <c r="HS109" s="782"/>
      <c r="HT109" s="782"/>
      <c r="HU109" s="783"/>
      <c r="HV109" s="781"/>
      <c r="HW109" s="961" t="s">
        <v>726</v>
      </c>
      <c r="HX109" s="780"/>
      <c r="HY109" s="779"/>
      <c r="HZ109" s="779"/>
      <c r="IA109" s="776"/>
      <c r="IB109" s="777"/>
      <c r="IC109" s="781"/>
      <c r="ID109" s="778"/>
      <c r="IE109" s="779"/>
      <c r="IF109" s="779"/>
      <c r="IG109" s="783"/>
      <c r="IH109" s="781"/>
      <c r="II109" s="777"/>
      <c r="IJ109" s="780"/>
      <c r="IK109" s="779"/>
      <c r="IL109" s="779"/>
      <c r="IM109" s="776"/>
      <c r="IN109" s="777"/>
      <c r="IO109" s="962" t="s">
        <v>961</v>
      </c>
      <c r="IP109" s="778"/>
      <c r="IQ109" s="779"/>
      <c r="IR109" s="779"/>
      <c r="IS109" s="783"/>
      <c r="IT109" s="781"/>
      <c r="IU109" s="799"/>
      <c r="IV109" s="778"/>
      <c r="IW109" s="779"/>
      <c r="IX109" s="779"/>
      <c r="IY109" s="783"/>
      <c r="IZ109" s="781"/>
      <c r="JA109" s="799"/>
      <c r="JB109" s="778"/>
      <c r="JC109" s="779"/>
      <c r="JD109" s="779"/>
      <c r="JE109" s="783"/>
      <c r="JF109" s="781"/>
      <c r="JG109" s="799"/>
      <c r="JH109" s="778"/>
      <c r="JI109" s="779"/>
      <c r="JJ109" s="779"/>
      <c r="JK109" s="783"/>
      <c r="JL109" s="781"/>
      <c r="JM109" s="799"/>
      <c r="JN109" s="778"/>
      <c r="JO109" s="779"/>
      <c r="JP109" s="779"/>
      <c r="JQ109" s="783"/>
      <c r="JR109" s="781"/>
      <c r="JS109" s="799"/>
      <c r="JT109" s="778"/>
      <c r="JU109" s="779"/>
      <c r="JV109" s="779"/>
      <c r="JW109" s="783"/>
      <c r="JX109" s="781"/>
      <c r="JY109" s="799"/>
      <c r="JZ109" s="778"/>
      <c r="KA109" s="779"/>
      <c r="KB109" s="779"/>
      <c r="KC109" s="783"/>
      <c r="KD109" s="781"/>
      <c r="KE109" s="799"/>
      <c r="KF109" s="778"/>
      <c r="KG109" s="779"/>
      <c r="KH109" s="779"/>
      <c r="KI109" s="783"/>
      <c r="KJ109" s="781"/>
      <c r="KK109" s="799"/>
      <c r="KL109" s="780"/>
      <c r="KM109" s="782"/>
      <c r="KN109" s="782"/>
      <c r="KO109" s="776"/>
      <c r="KP109" s="777"/>
      <c r="KQ109" s="962" t="s">
        <v>837</v>
      </c>
      <c r="KR109" s="780"/>
      <c r="KS109" s="779"/>
      <c r="KT109" s="779"/>
      <c r="KU109" s="783"/>
      <c r="KV109" s="781"/>
      <c r="KW109" s="799"/>
      <c r="KX109" s="778"/>
      <c r="KY109" s="779"/>
      <c r="KZ109" s="779"/>
      <c r="LA109" s="783"/>
      <c r="LB109" s="781"/>
      <c r="LC109" s="799"/>
      <c r="LD109" s="778"/>
      <c r="LE109" s="779"/>
      <c r="LF109" s="779"/>
      <c r="LG109" s="783"/>
      <c r="LH109" s="781"/>
      <c r="LI109" s="799"/>
      <c r="LJ109" s="778"/>
      <c r="LK109" s="779"/>
      <c r="LL109" s="779"/>
      <c r="LM109" s="783"/>
      <c r="LN109" s="781"/>
      <c r="LO109" s="799"/>
      <c r="LP109" s="778"/>
      <c r="LQ109" s="779"/>
      <c r="LR109" s="779"/>
      <c r="LS109" s="783"/>
      <c r="LT109" s="781"/>
      <c r="LU109" s="799"/>
      <c r="LV109" s="778"/>
      <c r="LW109" s="779"/>
      <c r="LX109" s="779"/>
      <c r="LY109" s="783"/>
      <c r="LZ109" s="781"/>
      <c r="MA109" s="799"/>
      <c r="MB109" s="778"/>
      <c r="MC109" s="779"/>
      <c r="MD109" s="779"/>
      <c r="ME109" s="783"/>
      <c r="MF109" s="781"/>
      <c r="MG109" s="799"/>
      <c r="MH109" s="778"/>
      <c r="MI109" s="779"/>
      <c r="MJ109" s="779"/>
      <c r="MK109" s="783"/>
      <c r="ML109" s="781"/>
      <c r="MM109" s="799"/>
      <c r="MN109" s="778"/>
      <c r="MO109" s="779"/>
      <c r="MP109" s="779"/>
      <c r="MQ109" s="776"/>
      <c r="MR109" s="777"/>
      <c r="MS109" s="932" t="s">
        <v>842</v>
      </c>
      <c r="MT109" s="780"/>
      <c r="MU109" s="779"/>
      <c r="MV109" s="779"/>
      <c r="MW109" s="776"/>
      <c r="MX109" s="777"/>
      <c r="MY109" s="777"/>
      <c r="MZ109" s="780"/>
      <c r="NA109" s="779"/>
      <c r="NB109" s="779"/>
      <c r="NC109" s="776"/>
      <c r="ND109" s="777"/>
      <c r="NE109" s="777"/>
      <c r="NF109" s="780"/>
      <c r="NG109" s="779"/>
      <c r="NH109" s="779"/>
      <c r="NI109" s="776"/>
      <c r="NJ109" s="777"/>
      <c r="NK109" s="777"/>
      <c r="NL109" s="780"/>
      <c r="NM109" s="782"/>
      <c r="NN109" s="782"/>
      <c r="NO109" s="776"/>
      <c r="NP109" s="777"/>
      <c r="NQ109" s="777"/>
      <c r="NR109" s="780"/>
      <c r="NS109" s="776"/>
      <c r="NT109" s="777"/>
      <c r="NU109" s="777"/>
      <c r="NV109" s="780"/>
      <c r="NW109" s="776"/>
      <c r="NX109" s="777"/>
      <c r="NY109" s="777"/>
      <c r="NZ109" s="792"/>
      <c r="OA109" s="776"/>
      <c r="OB109" s="777"/>
      <c r="OC109" s="777"/>
      <c r="OD109" s="780"/>
      <c r="OE109" s="776"/>
      <c r="OF109" s="777"/>
      <c r="OG109" s="777"/>
      <c r="OH109" s="780"/>
      <c r="OI109" s="776"/>
      <c r="OJ109" s="777"/>
      <c r="OK109" s="777"/>
      <c r="OL109" s="780"/>
      <c r="OM109" s="776"/>
      <c r="ON109" s="777"/>
      <c r="OO109" s="777"/>
      <c r="OP109" s="780"/>
      <c r="OQ109" s="776"/>
      <c r="OR109" s="777"/>
      <c r="OS109" s="777"/>
      <c r="OT109" s="780"/>
      <c r="OU109" s="776"/>
      <c r="OV109" s="777"/>
      <c r="OW109" s="777"/>
      <c r="OX109" s="780"/>
      <c r="OY109" s="776"/>
      <c r="OZ109" s="777"/>
      <c r="PA109" s="777"/>
      <c r="PB109" s="780"/>
      <c r="PC109" s="776"/>
      <c r="PD109" s="777"/>
      <c r="PE109" s="777"/>
      <c r="PF109" s="780"/>
    </row>
    <row r="110" spans="1:422" ht="15" hidden="1" customHeight="1" x14ac:dyDescent="0.25">
      <c r="A110" s="769" t="s">
        <v>42</v>
      </c>
      <c r="B110" s="769" t="s">
        <v>18</v>
      </c>
      <c r="C110" s="769"/>
      <c r="D110" s="770"/>
      <c r="E110" s="769"/>
      <c r="F110" s="769"/>
      <c r="G110" s="769"/>
      <c r="H110" s="769"/>
      <c r="I110" s="769"/>
      <c r="J110" s="769"/>
      <c r="K110" s="771"/>
      <c r="L110" s="769"/>
      <c r="M110" s="769"/>
      <c r="N110" s="769"/>
      <c r="O110" s="769"/>
      <c r="P110" s="769"/>
      <c r="Q110" s="769" t="s">
        <v>405</v>
      </c>
      <c r="R110" s="769" t="s">
        <v>150</v>
      </c>
      <c r="S110" s="769"/>
      <c r="T110" s="816"/>
      <c r="U110" s="816"/>
      <c r="V110" s="816"/>
      <c r="W110" s="816"/>
      <c r="X110" s="769">
        <v>1</v>
      </c>
      <c r="Y110" s="769">
        <f>IF(AND(AJ110="",AK110="",AL110="",AN110="",AO110="",OR(AP110="",AP110=Dropdown!$AM$12,AP110=Dropdown!$AM$11)),1,0)</f>
        <v>0</v>
      </c>
      <c r="Z110" s="769">
        <f t="shared" si="7"/>
        <v>0</v>
      </c>
      <c r="AA110" s="769">
        <f t="shared" si="8"/>
        <v>0</v>
      </c>
      <c r="AB110" s="769">
        <f t="shared" si="9"/>
        <v>0</v>
      </c>
      <c r="AC110" s="769"/>
      <c r="AD110" s="772" t="str">
        <f>IF(OR(T110&lt;&gt;"",U110&lt;&gt;""),Dropdown!$A$4,IF(OR(V110&lt;&gt;"",W110&lt;&gt;""),Dropdown!$A$5,Dropdown!$A$3))</f>
        <v>Residential</v>
      </c>
      <c r="AE110" s="773" t="s">
        <v>343</v>
      </c>
      <c r="AF110" s="773" t="s">
        <v>18</v>
      </c>
      <c r="AG110" s="773"/>
      <c r="AH110" s="773" t="str">
        <f>IF(AG110&lt;&gt;"",VLOOKUP(AG110,Dropdown!$N$3:$R$62,3,FALSE),IF(AF110&lt;&gt;"",VLOOKUP(AF110,Dropdown!$N$3:$R$62,3,FALSE),IF(AE110&lt;&gt;"",VLOOKUP(AE110,Dropdown!$N$3:$R$62,3,FALSE),"")))</f>
        <v>LMI</v>
      </c>
      <c r="AI110" s="773" t="str">
        <f>IF(AG110&lt;&gt;"",VLOOKUP(AG110,Dropdown!$N$3:$R$62,5,FALSE),IF(AF110&lt;&gt;"",VLOOKUP(AF110,Dropdown!$N$3:$R$62,5,FALSE),IF(AE110&lt;&gt;"",VLOOKUP(AE110,Dropdown!$N$3:$R$62,5,FALSE),"")))</f>
        <v>Diverse</v>
      </c>
      <c r="AJ110" s="773"/>
      <c r="AK110" s="773"/>
      <c r="AL110" s="773"/>
      <c r="AM110" s="773"/>
      <c r="AN110" s="773"/>
      <c r="AO110" s="773" t="s">
        <v>639</v>
      </c>
      <c r="AP110" s="773" t="s">
        <v>423</v>
      </c>
      <c r="AQ110" s="769" t="s">
        <v>408</v>
      </c>
      <c r="AR110" s="769" t="s">
        <v>407</v>
      </c>
      <c r="AS110" s="774">
        <v>2</v>
      </c>
      <c r="AT110" s="769"/>
      <c r="AU110" s="769"/>
      <c r="AV110" s="775"/>
      <c r="AW110" s="776"/>
      <c r="AX110" s="777"/>
      <c r="AY110" s="777"/>
      <c r="AZ110" s="778"/>
      <c r="BA110" s="779"/>
      <c r="BB110" s="779"/>
      <c r="BC110" s="1007" t="s">
        <v>703</v>
      </c>
      <c r="BD110" s="932" t="s">
        <v>934</v>
      </c>
      <c r="BE110" s="932" t="s">
        <v>940</v>
      </c>
      <c r="BF110" s="796" t="e">
        <f>(BD110-BC110)/(2*1.645)</f>
        <v>#VALUE!</v>
      </c>
      <c r="BG110" s="779"/>
      <c r="BH110" s="779"/>
      <c r="BI110" s="776"/>
      <c r="BJ110" s="777"/>
      <c r="BK110" s="777"/>
      <c r="BL110" s="780"/>
      <c r="BM110" s="779"/>
      <c r="BN110" s="779"/>
      <c r="BO110" s="783"/>
      <c r="BP110" s="781"/>
      <c r="BQ110" s="781"/>
      <c r="BR110" s="778"/>
      <c r="BS110" s="779"/>
      <c r="BT110" s="779"/>
      <c r="BU110" s="783"/>
      <c r="BV110" s="781"/>
      <c r="BW110" s="781"/>
      <c r="BX110" s="778"/>
      <c r="BY110" s="779"/>
      <c r="BZ110" s="779"/>
      <c r="CA110" s="783"/>
      <c r="CB110" s="781"/>
      <c r="CC110" s="781"/>
      <c r="CD110" s="778"/>
      <c r="CE110" s="779"/>
      <c r="CF110" s="779"/>
      <c r="CG110" s="783"/>
      <c r="CH110" s="781"/>
      <c r="CI110" s="781"/>
      <c r="CJ110" s="778"/>
      <c r="CK110" s="779"/>
      <c r="CL110" s="779"/>
      <c r="CM110" s="783"/>
      <c r="CN110" s="781"/>
      <c r="CO110" s="781"/>
      <c r="CP110" s="778"/>
      <c r="CQ110" s="779"/>
      <c r="CR110" s="779"/>
      <c r="CS110" s="783"/>
      <c r="CT110" s="781"/>
      <c r="CU110" s="781"/>
      <c r="CV110" s="778"/>
      <c r="CW110" s="779"/>
      <c r="CX110" s="779"/>
      <c r="CY110" s="783"/>
      <c r="CZ110" s="781"/>
      <c r="DA110" s="781"/>
      <c r="DB110" s="778"/>
      <c r="DC110" s="779"/>
      <c r="DD110" s="779"/>
      <c r="DE110" s="783"/>
      <c r="DF110" s="781"/>
      <c r="DG110" s="781"/>
      <c r="DH110" s="778"/>
      <c r="DI110" s="779"/>
      <c r="DJ110" s="779"/>
      <c r="DK110" s="783"/>
      <c r="DL110" s="781"/>
      <c r="DM110" s="781"/>
      <c r="DN110" s="778"/>
      <c r="DO110" s="779"/>
      <c r="DP110" s="779"/>
      <c r="DQ110" s="784"/>
      <c r="DR110" s="785"/>
      <c r="DS110" s="965" t="s">
        <v>934</v>
      </c>
      <c r="DT110" s="787"/>
      <c r="DU110" s="788"/>
      <c r="DV110" s="788"/>
      <c r="DW110" s="789"/>
      <c r="DX110" s="786"/>
      <c r="DY110" s="785"/>
      <c r="DZ110" s="790"/>
      <c r="EA110" s="788"/>
      <c r="EB110" s="788"/>
      <c r="EC110" s="784"/>
      <c r="ED110" s="785"/>
      <c r="EE110" s="785"/>
      <c r="EF110" s="790"/>
      <c r="EG110" s="788"/>
      <c r="EH110" s="788"/>
      <c r="EI110" s="784"/>
      <c r="EJ110" s="785"/>
      <c r="EK110" s="785"/>
      <c r="EL110" s="790"/>
      <c r="EM110" s="788"/>
      <c r="EN110" s="788"/>
      <c r="EO110" s="784"/>
      <c r="EP110" s="785"/>
      <c r="EQ110" s="785"/>
      <c r="ER110" s="790"/>
      <c r="ES110" s="788"/>
      <c r="ET110" s="788"/>
      <c r="EU110" s="784"/>
      <c r="EV110" s="785"/>
      <c r="EW110" s="785"/>
      <c r="EX110" s="790"/>
      <c r="EY110" s="788"/>
      <c r="EZ110" s="788"/>
      <c r="FA110" s="784"/>
      <c r="FB110" s="785"/>
      <c r="FC110" s="785"/>
      <c r="FD110" s="790"/>
      <c r="FE110" s="788"/>
      <c r="FF110" s="788"/>
      <c r="FG110" s="784"/>
      <c r="FH110" s="785"/>
      <c r="FI110" s="785"/>
      <c r="FJ110" s="790"/>
      <c r="FK110" s="788"/>
      <c r="FL110" s="788"/>
      <c r="FM110" s="784"/>
      <c r="FN110" s="785"/>
      <c r="FO110" s="785"/>
      <c r="FP110" s="790"/>
      <c r="FQ110" s="788"/>
      <c r="FR110" s="788"/>
      <c r="FS110" s="776"/>
      <c r="FT110" s="777"/>
      <c r="FU110" s="961" t="s">
        <v>705</v>
      </c>
      <c r="FV110" s="778"/>
      <c r="FW110" s="779"/>
      <c r="FX110" s="779"/>
      <c r="FY110" s="783"/>
      <c r="FZ110" s="781"/>
      <c r="GA110" s="785"/>
      <c r="GB110" s="778"/>
      <c r="GC110" s="779"/>
      <c r="GD110" s="779"/>
      <c r="GE110" s="783"/>
      <c r="GF110" s="781"/>
      <c r="GG110" s="785"/>
      <c r="GH110" s="778"/>
      <c r="GI110" s="779"/>
      <c r="GJ110" s="779"/>
      <c r="GK110" s="783"/>
      <c r="GL110" s="781"/>
      <c r="GM110" s="785"/>
      <c r="GN110" s="780"/>
      <c r="GO110" s="779"/>
      <c r="GP110" s="779"/>
      <c r="GQ110" s="776"/>
      <c r="GR110" s="777"/>
      <c r="GS110" s="785"/>
      <c r="GT110" s="778"/>
      <c r="GU110" s="779"/>
      <c r="GV110" s="779"/>
      <c r="GW110" s="783"/>
      <c r="GX110" s="781"/>
      <c r="GY110" s="785"/>
      <c r="GZ110" s="778"/>
      <c r="HA110" s="779"/>
      <c r="HB110" s="779"/>
      <c r="HC110" s="783"/>
      <c r="HD110" s="781"/>
      <c r="HE110" s="785"/>
      <c r="HF110" s="778"/>
      <c r="HG110" s="779"/>
      <c r="HH110" s="779"/>
      <c r="HI110" s="783"/>
      <c r="HJ110" s="781"/>
      <c r="HK110" s="785"/>
      <c r="HL110" s="778"/>
      <c r="HM110" s="779"/>
      <c r="HN110" s="779"/>
      <c r="HO110" s="783"/>
      <c r="HP110" s="781"/>
      <c r="HQ110" s="785"/>
      <c r="HR110" s="778"/>
      <c r="HS110" s="779"/>
      <c r="HT110" s="779"/>
      <c r="HU110" s="783"/>
      <c r="HV110" s="781"/>
      <c r="HW110" s="967" t="s">
        <v>724</v>
      </c>
      <c r="HX110" s="780"/>
      <c r="HY110" s="779"/>
      <c r="HZ110" s="779"/>
      <c r="IA110" s="776"/>
      <c r="IB110" s="777"/>
      <c r="IC110" s="781"/>
      <c r="ID110" s="778"/>
      <c r="IE110" s="779"/>
      <c r="IF110" s="779"/>
      <c r="IG110" s="783"/>
      <c r="IH110" s="781"/>
      <c r="II110" s="777"/>
      <c r="IJ110" s="780"/>
      <c r="IK110" s="779"/>
      <c r="IL110" s="779"/>
      <c r="IM110" s="776"/>
      <c r="IN110" s="777"/>
      <c r="IO110" s="962" t="s">
        <v>963</v>
      </c>
      <c r="IP110" s="778"/>
      <c r="IQ110" s="779"/>
      <c r="IR110" s="779"/>
      <c r="IS110" s="783"/>
      <c r="IT110" s="781"/>
      <c r="IU110" s="799"/>
      <c r="IV110" s="780"/>
      <c r="IW110" s="779"/>
      <c r="IX110" s="779"/>
      <c r="IY110" s="776"/>
      <c r="IZ110" s="777"/>
      <c r="JA110" s="799"/>
      <c r="JB110" s="778"/>
      <c r="JC110" s="779"/>
      <c r="JD110" s="779"/>
      <c r="JE110" s="783"/>
      <c r="JF110" s="781"/>
      <c r="JG110" s="799"/>
      <c r="JH110" s="778"/>
      <c r="JI110" s="779"/>
      <c r="JJ110" s="779"/>
      <c r="JK110" s="783"/>
      <c r="JL110" s="781"/>
      <c r="JM110" s="799"/>
      <c r="JN110" s="778"/>
      <c r="JO110" s="779"/>
      <c r="JP110" s="779"/>
      <c r="JQ110" s="783"/>
      <c r="JR110" s="781"/>
      <c r="JS110" s="799"/>
      <c r="JT110" s="778"/>
      <c r="JU110" s="779"/>
      <c r="JV110" s="779"/>
      <c r="JW110" s="783"/>
      <c r="JX110" s="781"/>
      <c r="JY110" s="799"/>
      <c r="JZ110" s="778"/>
      <c r="KA110" s="779"/>
      <c r="KB110" s="779"/>
      <c r="KC110" s="783"/>
      <c r="KD110" s="781"/>
      <c r="KE110" s="799"/>
      <c r="KF110" s="778"/>
      <c r="KG110" s="779"/>
      <c r="KH110" s="779"/>
      <c r="KI110" s="783"/>
      <c r="KJ110" s="781"/>
      <c r="KK110" s="799"/>
      <c r="KL110" s="778"/>
      <c r="KM110" s="779"/>
      <c r="KN110" s="779"/>
      <c r="KO110" s="776"/>
      <c r="KP110" s="777"/>
      <c r="KQ110" s="968" t="s">
        <v>966</v>
      </c>
      <c r="KR110" s="780"/>
      <c r="KS110" s="779"/>
      <c r="KT110" s="779"/>
      <c r="KU110" s="776"/>
      <c r="KV110" s="777"/>
      <c r="KW110" s="799"/>
      <c r="KX110" s="780"/>
      <c r="KY110" s="782"/>
      <c r="KZ110" s="782"/>
      <c r="LA110" s="776"/>
      <c r="LB110" s="777"/>
      <c r="LC110" s="799"/>
      <c r="LD110" s="778"/>
      <c r="LE110" s="779"/>
      <c r="LF110" s="779"/>
      <c r="LG110" s="783"/>
      <c r="LH110" s="781"/>
      <c r="LI110" s="799"/>
      <c r="LJ110" s="778"/>
      <c r="LK110" s="779"/>
      <c r="LL110" s="779"/>
      <c r="LM110" s="783"/>
      <c r="LN110" s="781"/>
      <c r="LO110" s="799"/>
      <c r="LP110" s="778"/>
      <c r="LQ110" s="779"/>
      <c r="LR110" s="779"/>
      <c r="LS110" s="783"/>
      <c r="LT110" s="781"/>
      <c r="LU110" s="799"/>
      <c r="LV110" s="778"/>
      <c r="LW110" s="779"/>
      <c r="LX110" s="779"/>
      <c r="LY110" s="783"/>
      <c r="LZ110" s="781"/>
      <c r="MA110" s="799"/>
      <c r="MB110" s="778"/>
      <c r="MC110" s="779"/>
      <c r="MD110" s="779"/>
      <c r="ME110" s="783"/>
      <c r="MF110" s="781"/>
      <c r="MG110" s="799"/>
      <c r="MH110" s="778"/>
      <c r="MI110" s="779"/>
      <c r="MJ110" s="779"/>
      <c r="MK110" s="783"/>
      <c r="ML110" s="781"/>
      <c r="MM110" s="799"/>
      <c r="MN110" s="778"/>
      <c r="MO110" s="779"/>
      <c r="MP110" s="779"/>
      <c r="MQ110" s="776"/>
      <c r="MR110" s="777"/>
      <c r="MS110" s="932" t="s">
        <v>842</v>
      </c>
      <c r="MT110" s="780"/>
      <c r="MU110" s="779"/>
      <c r="MV110" s="779"/>
      <c r="MW110" s="776"/>
      <c r="MX110" s="777"/>
      <c r="MY110" s="777"/>
      <c r="MZ110" s="780"/>
      <c r="NA110" s="779"/>
      <c r="NB110" s="779"/>
      <c r="NC110" s="776"/>
      <c r="ND110" s="777"/>
      <c r="NE110" s="777"/>
      <c r="NF110" s="780"/>
      <c r="NG110" s="779"/>
      <c r="NH110" s="779"/>
      <c r="NI110" s="776"/>
      <c r="NJ110" s="777"/>
      <c r="NK110" s="777"/>
      <c r="NL110" s="780"/>
      <c r="NM110" s="782"/>
      <c r="NN110" s="782"/>
      <c r="NO110" s="776"/>
      <c r="NP110" s="777"/>
      <c r="NQ110" s="777"/>
      <c r="NR110" s="780"/>
      <c r="NS110" s="776"/>
      <c r="NT110" s="777"/>
      <c r="NU110" s="777"/>
      <c r="NV110" s="780"/>
      <c r="NW110" s="776"/>
      <c r="NX110" s="777"/>
      <c r="NY110" s="777"/>
      <c r="NZ110" s="792"/>
      <c r="OA110" s="776"/>
      <c r="OB110" s="777"/>
      <c r="OC110" s="777"/>
      <c r="OD110" s="780"/>
      <c r="OE110" s="776"/>
      <c r="OF110" s="777"/>
      <c r="OG110" s="777"/>
      <c r="OH110" s="780"/>
      <c r="OI110" s="776"/>
      <c r="OJ110" s="777"/>
      <c r="OK110" s="777"/>
      <c r="OL110" s="780"/>
      <c r="OM110" s="776"/>
      <c r="ON110" s="777"/>
      <c r="OO110" s="777"/>
      <c r="OP110" s="780"/>
      <c r="OQ110" s="776"/>
      <c r="OR110" s="777"/>
      <c r="OS110" s="777"/>
      <c r="OT110" s="780"/>
      <c r="OU110" s="776"/>
      <c r="OV110" s="777"/>
      <c r="OW110" s="777"/>
      <c r="OX110" s="780"/>
      <c r="OY110" s="776"/>
      <c r="OZ110" s="777"/>
      <c r="PA110" s="777"/>
      <c r="PB110" s="780"/>
      <c r="PC110" s="776"/>
      <c r="PD110" s="777"/>
      <c r="PE110" s="777"/>
      <c r="PF110" s="780"/>
    </row>
    <row r="111" spans="1:422" ht="15" hidden="1" customHeight="1" x14ac:dyDescent="0.25">
      <c r="A111" s="769" t="s">
        <v>42</v>
      </c>
      <c r="B111" s="769" t="s">
        <v>18</v>
      </c>
      <c r="C111" s="769"/>
      <c r="D111" s="770"/>
      <c r="E111" s="769"/>
      <c r="F111" s="769"/>
      <c r="G111" s="769"/>
      <c r="H111" s="769"/>
      <c r="I111" s="769"/>
      <c r="J111" s="769"/>
      <c r="K111" s="771"/>
      <c r="L111" s="769"/>
      <c r="M111" s="769"/>
      <c r="N111" s="769"/>
      <c r="O111" s="769"/>
      <c r="P111" s="769"/>
      <c r="Q111" s="769" t="s">
        <v>404</v>
      </c>
      <c r="R111" s="769" t="s">
        <v>150</v>
      </c>
      <c r="S111" s="769"/>
      <c r="T111" s="816"/>
      <c r="U111" s="816"/>
      <c r="V111" s="816"/>
      <c r="W111" s="816"/>
      <c r="X111" s="769">
        <v>1</v>
      </c>
      <c r="Y111" s="769">
        <f>IF(AND(AJ111="",AK111="",AL111="",AN111="",AO111="",OR(AP111="",AP111=Dropdown!$AM$12,AP111=Dropdown!$AM$11)),1,0)</f>
        <v>0</v>
      </c>
      <c r="Z111" s="769">
        <f t="shared" si="7"/>
        <v>0</v>
      </c>
      <c r="AA111" s="769">
        <f t="shared" si="8"/>
        <v>0</v>
      </c>
      <c r="AB111" s="769">
        <f t="shared" si="9"/>
        <v>0</v>
      </c>
      <c r="AC111" s="769"/>
      <c r="AD111" s="772" t="str">
        <f>IF(OR(T111&lt;&gt;"",U111&lt;&gt;""),Dropdown!$A$4,IF(OR(V111&lt;&gt;"",W111&lt;&gt;""),Dropdown!$A$5,Dropdown!$A$3))</f>
        <v>Residential</v>
      </c>
      <c r="AE111" s="773" t="s">
        <v>343</v>
      </c>
      <c r="AF111" s="773" t="s">
        <v>18</v>
      </c>
      <c r="AG111" s="773"/>
      <c r="AH111" s="773" t="str">
        <f>IF(AG111&lt;&gt;"",VLOOKUP(AG111,Dropdown!$N$3:$R$62,3,FALSE),IF(AF111&lt;&gt;"",VLOOKUP(AF111,Dropdown!$N$3:$R$62,3,FALSE),IF(AE111&lt;&gt;"",VLOOKUP(AE111,Dropdown!$N$3:$R$62,3,FALSE),"")))</f>
        <v>LMI</v>
      </c>
      <c r="AI111" s="773" t="str">
        <f>IF(AG111&lt;&gt;"",VLOOKUP(AG111,Dropdown!$N$3:$R$62,5,FALSE),IF(AF111&lt;&gt;"",VLOOKUP(AF111,Dropdown!$N$3:$R$62,5,FALSE),IF(AE111&lt;&gt;"",VLOOKUP(AE111,Dropdown!$N$3:$R$62,5,FALSE),"")))</f>
        <v>Diverse</v>
      </c>
      <c r="AJ111" s="773"/>
      <c r="AK111" s="773"/>
      <c r="AL111" s="773"/>
      <c r="AM111" s="773"/>
      <c r="AN111" s="773"/>
      <c r="AO111" s="773" t="s">
        <v>627</v>
      </c>
      <c r="AP111" s="773" t="s">
        <v>547</v>
      </c>
      <c r="AQ111" s="769" t="s">
        <v>408</v>
      </c>
      <c r="AR111" s="769" t="s">
        <v>407</v>
      </c>
      <c r="AS111" s="774">
        <v>2</v>
      </c>
      <c r="AT111" s="769"/>
      <c r="AU111" s="769"/>
      <c r="AV111" s="775"/>
      <c r="AW111" s="776"/>
      <c r="AX111" s="777"/>
      <c r="AY111" s="777"/>
      <c r="AZ111" s="778"/>
      <c r="BA111" s="779"/>
      <c r="BB111" s="779"/>
      <c r="BC111" s="783"/>
      <c r="BD111" s="781"/>
      <c r="BE111" s="781"/>
      <c r="BF111" s="778"/>
      <c r="BG111" s="779"/>
      <c r="BH111" s="779"/>
      <c r="BI111" s="776"/>
      <c r="BJ111" s="777"/>
      <c r="BK111" s="777"/>
      <c r="BL111" s="780"/>
      <c r="BM111" s="779"/>
      <c r="BN111" s="779"/>
      <c r="BO111" s="1007" t="s">
        <v>703</v>
      </c>
      <c r="BP111" s="932" t="s">
        <v>934</v>
      </c>
      <c r="BQ111" s="932" t="s">
        <v>940</v>
      </c>
      <c r="BR111" s="1275" t="s">
        <v>1076</v>
      </c>
      <c r="BS111" s="779"/>
      <c r="BT111" s="779"/>
      <c r="BU111" s="783"/>
      <c r="BV111" s="781"/>
      <c r="BW111" s="781"/>
      <c r="BX111" s="778"/>
      <c r="BY111" s="779"/>
      <c r="BZ111" s="779"/>
      <c r="CA111" s="783"/>
      <c r="CB111" s="781"/>
      <c r="CC111" s="781"/>
      <c r="CD111" s="778"/>
      <c r="CE111" s="779"/>
      <c r="CF111" s="779"/>
      <c r="CG111" s="783"/>
      <c r="CH111" s="781"/>
      <c r="CI111" s="781"/>
      <c r="CJ111" s="778"/>
      <c r="CK111" s="779"/>
      <c r="CL111" s="779"/>
      <c r="CM111" s="783"/>
      <c r="CN111" s="781"/>
      <c r="CO111" s="781"/>
      <c r="CP111" s="778"/>
      <c r="CQ111" s="779"/>
      <c r="CR111" s="779"/>
      <c r="CS111" s="783"/>
      <c r="CT111" s="781"/>
      <c r="CU111" s="781"/>
      <c r="CV111" s="778"/>
      <c r="CW111" s="779"/>
      <c r="CX111" s="779"/>
      <c r="CY111" s="783"/>
      <c r="CZ111" s="781"/>
      <c r="DA111" s="781"/>
      <c r="DB111" s="778"/>
      <c r="DC111" s="779"/>
      <c r="DD111" s="779"/>
      <c r="DE111" s="783"/>
      <c r="DF111" s="781"/>
      <c r="DG111" s="781"/>
      <c r="DH111" s="778"/>
      <c r="DI111" s="779"/>
      <c r="DJ111" s="779"/>
      <c r="DK111" s="1014"/>
      <c r="DL111" s="797"/>
      <c r="DM111" s="797"/>
      <c r="DN111" s="974"/>
      <c r="DO111" s="975"/>
      <c r="DP111" s="975"/>
      <c r="DQ111" s="784"/>
      <c r="DR111" s="785"/>
      <c r="DS111" s="785"/>
      <c r="DT111" s="787"/>
      <c r="DU111" s="788"/>
      <c r="DV111" s="788"/>
      <c r="DW111" s="789"/>
      <c r="DX111" s="786"/>
      <c r="DY111" s="961" t="s">
        <v>934</v>
      </c>
      <c r="DZ111" s="790"/>
      <c r="EA111" s="791"/>
      <c r="EB111" s="791"/>
      <c r="EC111" s="784"/>
      <c r="ED111" s="785"/>
      <c r="EE111" s="785"/>
      <c r="EF111" s="790"/>
      <c r="EG111" s="788"/>
      <c r="EH111" s="788"/>
      <c r="EI111" s="784"/>
      <c r="EJ111" s="785"/>
      <c r="EK111" s="785"/>
      <c r="EL111" s="790"/>
      <c r="EM111" s="788"/>
      <c r="EN111" s="788"/>
      <c r="EO111" s="784"/>
      <c r="EP111" s="785"/>
      <c r="EQ111" s="785"/>
      <c r="ER111" s="790"/>
      <c r="ES111" s="788"/>
      <c r="ET111" s="788"/>
      <c r="EU111" s="784"/>
      <c r="EV111" s="785"/>
      <c r="EW111" s="785"/>
      <c r="EX111" s="790"/>
      <c r="EY111" s="788"/>
      <c r="EZ111" s="788"/>
      <c r="FA111" s="784"/>
      <c r="FB111" s="785"/>
      <c r="FC111" s="785"/>
      <c r="FD111" s="790"/>
      <c r="FE111" s="788"/>
      <c r="FF111" s="788"/>
      <c r="FG111" s="784"/>
      <c r="FH111" s="785"/>
      <c r="FI111" s="785"/>
      <c r="FJ111" s="790"/>
      <c r="FK111" s="788"/>
      <c r="FL111" s="788"/>
      <c r="FM111" s="784"/>
      <c r="FN111" s="785"/>
      <c r="FO111" s="785"/>
      <c r="FP111" s="790"/>
      <c r="FQ111" s="788"/>
      <c r="FR111" s="788"/>
      <c r="FS111" s="776"/>
      <c r="FT111" s="777"/>
      <c r="FU111" s="785"/>
      <c r="FV111" s="778"/>
      <c r="FW111" s="779"/>
      <c r="FX111" s="779"/>
      <c r="FY111" s="783"/>
      <c r="FZ111" s="781"/>
      <c r="GA111" s="965" t="s">
        <v>705</v>
      </c>
      <c r="GB111" s="780"/>
      <c r="GC111" s="779"/>
      <c r="GD111" s="779"/>
      <c r="GE111" s="776"/>
      <c r="GF111" s="777"/>
      <c r="GG111" s="785"/>
      <c r="GH111" s="778"/>
      <c r="GI111" s="779"/>
      <c r="GJ111" s="779"/>
      <c r="GK111" s="783"/>
      <c r="GL111" s="781"/>
      <c r="GM111" s="785"/>
      <c r="GN111" s="778"/>
      <c r="GO111" s="779"/>
      <c r="GP111" s="779"/>
      <c r="GQ111" s="783"/>
      <c r="GR111" s="781"/>
      <c r="GS111" s="785"/>
      <c r="GT111" s="778"/>
      <c r="GU111" s="779"/>
      <c r="GV111" s="779"/>
      <c r="GW111" s="783"/>
      <c r="GX111" s="781"/>
      <c r="GY111" s="785"/>
      <c r="GZ111" s="778"/>
      <c r="HA111" s="779"/>
      <c r="HB111" s="779"/>
      <c r="HC111" s="783"/>
      <c r="HD111" s="781"/>
      <c r="HE111" s="785"/>
      <c r="HF111" s="778"/>
      <c r="HG111" s="779"/>
      <c r="HH111" s="779"/>
      <c r="HI111" s="783"/>
      <c r="HJ111" s="781"/>
      <c r="HK111" s="785"/>
      <c r="HL111" s="778"/>
      <c r="HM111" s="779"/>
      <c r="HN111" s="779"/>
      <c r="HO111" s="783"/>
      <c r="HP111" s="781"/>
      <c r="HQ111" s="785"/>
      <c r="HR111" s="778"/>
      <c r="HS111" s="779"/>
      <c r="HT111" s="779"/>
      <c r="HU111" s="783"/>
      <c r="HV111" s="781"/>
      <c r="HW111" s="967" t="s">
        <v>724</v>
      </c>
      <c r="HX111" s="780"/>
      <c r="HY111" s="779"/>
      <c r="HZ111" s="779"/>
      <c r="IA111" s="776"/>
      <c r="IB111" s="777"/>
      <c r="IC111" s="781"/>
      <c r="ID111" s="778"/>
      <c r="IE111" s="779"/>
      <c r="IF111" s="779"/>
      <c r="IG111" s="783"/>
      <c r="IH111" s="781"/>
      <c r="II111" s="777"/>
      <c r="IJ111" s="780"/>
      <c r="IK111" s="779"/>
      <c r="IL111" s="779"/>
      <c r="IM111" s="776"/>
      <c r="IN111" s="777"/>
      <c r="IO111" s="799"/>
      <c r="IP111" s="778"/>
      <c r="IQ111" s="779"/>
      <c r="IR111" s="779"/>
      <c r="IS111" s="783"/>
      <c r="IT111" s="781"/>
      <c r="IU111" s="968" t="s">
        <v>963</v>
      </c>
      <c r="IV111" s="780"/>
      <c r="IW111" s="779"/>
      <c r="IX111" s="779"/>
      <c r="IY111" s="776"/>
      <c r="IZ111" s="777"/>
      <c r="JA111" s="799"/>
      <c r="JB111" s="778"/>
      <c r="JC111" s="779"/>
      <c r="JD111" s="779"/>
      <c r="JE111" s="783"/>
      <c r="JF111" s="781"/>
      <c r="JG111" s="799"/>
      <c r="JH111" s="778"/>
      <c r="JI111" s="779"/>
      <c r="JJ111" s="779"/>
      <c r="JK111" s="783"/>
      <c r="JL111" s="781"/>
      <c r="JM111" s="799"/>
      <c r="JN111" s="778"/>
      <c r="JO111" s="779"/>
      <c r="JP111" s="779"/>
      <c r="JQ111" s="783"/>
      <c r="JR111" s="781"/>
      <c r="JS111" s="799"/>
      <c r="JT111" s="778"/>
      <c r="JU111" s="779"/>
      <c r="JV111" s="779"/>
      <c r="JW111" s="783"/>
      <c r="JX111" s="781"/>
      <c r="JY111" s="799"/>
      <c r="JZ111" s="778"/>
      <c r="KA111" s="779"/>
      <c r="KB111" s="779"/>
      <c r="KC111" s="783"/>
      <c r="KD111" s="781"/>
      <c r="KE111" s="799"/>
      <c r="KF111" s="778"/>
      <c r="KG111" s="779"/>
      <c r="KH111" s="779"/>
      <c r="KI111" s="783"/>
      <c r="KJ111" s="781"/>
      <c r="KK111" s="799"/>
      <c r="KL111" s="778"/>
      <c r="KM111" s="779"/>
      <c r="KN111" s="779"/>
      <c r="KO111" s="776"/>
      <c r="KP111" s="777"/>
      <c r="KQ111" s="799"/>
      <c r="KR111" s="780"/>
      <c r="KS111" s="779"/>
      <c r="KT111" s="779"/>
      <c r="KU111" s="776"/>
      <c r="KV111" s="777"/>
      <c r="KW111" s="968" t="s">
        <v>966</v>
      </c>
      <c r="KX111" s="780"/>
      <c r="KY111" s="782"/>
      <c r="KZ111" s="782"/>
      <c r="LA111" s="776"/>
      <c r="LB111" s="777"/>
      <c r="LC111" s="799"/>
      <c r="LD111" s="778"/>
      <c r="LE111" s="779"/>
      <c r="LF111" s="779"/>
      <c r="LG111" s="783"/>
      <c r="LH111" s="781"/>
      <c r="LI111" s="799"/>
      <c r="LJ111" s="778"/>
      <c r="LK111" s="779"/>
      <c r="LL111" s="779"/>
      <c r="LM111" s="783"/>
      <c r="LN111" s="781"/>
      <c r="LO111" s="799"/>
      <c r="LP111" s="778"/>
      <c r="LQ111" s="779"/>
      <c r="LR111" s="779"/>
      <c r="LS111" s="783"/>
      <c r="LT111" s="781"/>
      <c r="LU111" s="799"/>
      <c r="LV111" s="778"/>
      <c r="LW111" s="779"/>
      <c r="LX111" s="779"/>
      <c r="LY111" s="783"/>
      <c r="LZ111" s="781"/>
      <c r="MA111" s="799"/>
      <c r="MB111" s="778"/>
      <c r="MC111" s="779"/>
      <c r="MD111" s="779"/>
      <c r="ME111" s="783"/>
      <c r="MF111" s="781"/>
      <c r="MG111" s="799"/>
      <c r="MH111" s="778"/>
      <c r="MI111" s="779"/>
      <c r="MJ111" s="779"/>
      <c r="MK111" s="783"/>
      <c r="ML111" s="781"/>
      <c r="MM111" s="799"/>
      <c r="MN111" s="778"/>
      <c r="MO111" s="779"/>
      <c r="MP111" s="779"/>
      <c r="MQ111" s="776"/>
      <c r="MR111" s="777"/>
      <c r="MS111" s="932" t="s">
        <v>842</v>
      </c>
      <c r="MT111" s="780"/>
      <c r="MU111" s="779"/>
      <c r="MV111" s="779"/>
      <c r="MW111" s="776"/>
      <c r="MX111" s="777"/>
      <c r="MY111" s="777"/>
      <c r="MZ111" s="780"/>
      <c r="NA111" s="779"/>
      <c r="NB111" s="779"/>
      <c r="NC111" s="776"/>
      <c r="ND111" s="777"/>
      <c r="NE111" s="777"/>
      <c r="NF111" s="780"/>
      <c r="NG111" s="779"/>
      <c r="NH111" s="779"/>
      <c r="NI111" s="776"/>
      <c r="NJ111" s="777"/>
      <c r="NK111" s="777"/>
      <c r="NL111" s="780"/>
      <c r="NM111" s="782"/>
      <c r="NN111" s="782"/>
      <c r="NO111" s="776"/>
      <c r="NP111" s="777"/>
      <c r="NQ111" s="777"/>
      <c r="NR111" s="780"/>
      <c r="NS111" s="776"/>
      <c r="NT111" s="777"/>
      <c r="NU111" s="777"/>
      <c r="NV111" s="780"/>
      <c r="NW111" s="776"/>
      <c r="NX111" s="777"/>
      <c r="NY111" s="777"/>
      <c r="NZ111" s="792"/>
      <c r="OA111" s="776"/>
      <c r="OB111" s="777"/>
      <c r="OC111" s="777"/>
      <c r="OD111" s="780"/>
      <c r="OE111" s="776"/>
      <c r="OF111" s="777"/>
      <c r="OG111" s="777"/>
      <c r="OH111" s="780"/>
      <c r="OI111" s="776"/>
      <c r="OJ111" s="777"/>
      <c r="OK111" s="777"/>
      <c r="OL111" s="780"/>
      <c r="OM111" s="776"/>
      <c r="ON111" s="777"/>
      <c r="OO111" s="777"/>
      <c r="OP111" s="780"/>
      <c r="OQ111" s="776"/>
      <c r="OR111" s="777"/>
      <c r="OS111" s="777"/>
      <c r="OT111" s="780"/>
      <c r="OU111" s="776"/>
      <c r="OV111" s="777"/>
      <c r="OW111" s="777"/>
      <c r="OX111" s="780"/>
      <c r="OY111" s="776"/>
      <c r="OZ111" s="777"/>
      <c r="PA111" s="777"/>
      <c r="PB111" s="780"/>
      <c r="PC111" s="776"/>
      <c r="PD111" s="777"/>
      <c r="PE111" s="777"/>
      <c r="PF111" s="780"/>
    </row>
    <row r="112" spans="1:422" ht="15" hidden="1" customHeight="1" x14ac:dyDescent="0.25">
      <c r="A112" s="769" t="s">
        <v>17</v>
      </c>
      <c r="B112" s="769" t="s">
        <v>18</v>
      </c>
      <c r="C112" s="769" t="s">
        <v>16</v>
      </c>
      <c r="D112" s="770"/>
      <c r="E112" s="769"/>
      <c r="F112" s="769"/>
      <c r="G112" s="769"/>
      <c r="H112" s="769"/>
      <c r="I112" s="769"/>
      <c r="J112" s="769"/>
      <c r="K112" s="771"/>
      <c r="L112" s="769"/>
      <c r="M112" s="769"/>
      <c r="N112" s="769"/>
      <c r="O112" s="769" t="s">
        <v>401</v>
      </c>
      <c r="P112" s="769"/>
      <c r="Q112" s="769"/>
      <c r="R112" s="769"/>
      <c r="S112" s="769"/>
      <c r="T112" s="816"/>
      <c r="U112" s="816"/>
      <c r="V112" s="816"/>
      <c r="W112" s="816"/>
      <c r="X112" s="769">
        <v>1</v>
      </c>
      <c r="Y112" s="769">
        <f>IF(AND(AJ112="",AK112="",AL112="",AN112="",AO112="",OR(AP112="",AP112=Dropdown!$AM$12,AP112=Dropdown!$AM$11)),1,0)</f>
        <v>0</v>
      </c>
      <c r="Z112" s="769">
        <f t="shared" si="7"/>
        <v>0</v>
      </c>
      <c r="AA112" s="769">
        <f t="shared" si="8"/>
        <v>0</v>
      </c>
      <c r="AB112" s="769">
        <f t="shared" si="9"/>
        <v>0</v>
      </c>
      <c r="AC112" s="769"/>
      <c r="AD112" s="772" t="str">
        <f>IF(OR(T112&lt;&gt;"",U112&lt;&gt;""),Dropdown!$A$4,IF(OR(V112&lt;&gt;"",W112&lt;&gt;""),Dropdown!$A$5,Dropdown!$A$3))</f>
        <v>Residential</v>
      </c>
      <c r="AE112" s="773" t="s">
        <v>343</v>
      </c>
      <c r="AF112" s="773" t="str">
        <f>VLOOKUP(AG112,Dropdown!$N$3:$R$62,2,FALSE)</f>
        <v>SSA</v>
      </c>
      <c r="AG112" s="773" t="s">
        <v>17</v>
      </c>
      <c r="AH112" s="773" t="str">
        <f>IF(AG112&lt;&gt;"",VLOOKUP(AG112,Dropdown!$N$3:$R$62,3,FALSE),IF(AF112&lt;&gt;"",VLOOKUP(AF112,Dropdown!$N$3:$R$62,3,FALSE),IF(AE112&lt;&gt;"",VLOOKUP(AE112,Dropdown!$N$3:$R$62,3,FALSE),"")))</f>
        <v>LMI</v>
      </c>
      <c r="AI112" s="773" t="str">
        <f>IF(AG112&lt;&gt;"",VLOOKUP(AG112,Dropdown!$N$3:$R$62,5,FALSE),IF(AF112&lt;&gt;"",VLOOKUP(AF112,Dropdown!$N$3:$R$62,5,FALSE),IF(AE112&lt;&gt;"",VLOOKUP(AE112,Dropdown!$N$3:$R$62,5,FALSE),"")))</f>
        <v>Moderate</v>
      </c>
      <c r="AJ112" s="773" t="s">
        <v>777</v>
      </c>
      <c r="AK112" s="773"/>
      <c r="AL112" s="773"/>
      <c r="AM112" s="773"/>
      <c r="AN112" s="773" t="s">
        <v>636</v>
      </c>
      <c r="AO112" s="773"/>
      <c r="AP112" s="773"/>
      <c r="AQ112" s="769" t="s">
        <v>408</v>
      </c>
      <c r="AR112" s="769" t="s">
        <v>407</v>
      </c>
      <c r="AS112" s="774">
        <v>2</v>
      </c>
      <c r="AT112" s="769"/>
      <c r="AU112" s="769"/>
      <c r="AV112" s="775"/>
      <c r="AW112" s="1007" t="s">
        <v>932</v>
      </c>
      <c r="AX112" s="932" t="s">
        <v>944</v>
      </c>
      <c r="AY112" s="932" t="s">
        <v>935</v>
      </c>
      <c r="AZ112" s="796" t="e">
        <f>(AX112-AW112)/(2*1.645)</f>
        <v>#VALUE!</v>
      </c>
      <c r="BA112" s="779"/>
      <c r="BB112" s="779"/>
      <c r="BC112" s="1007" t="s">
        <v>945</v>
      </c>
      <c r="BD112" s="932" t="s">
        <v>931</v>
      </c>
      <c r="BE112" s="932" t="s">
        <v>949</v>
      </c>
      <c r="BF112" s="796" t="e">
        <f>(BD112-BC112)/(2*1.645)</f>
        <v>#VALUE!</v>
      </c>
      <c r="BG112" s="779"/>
      <c r="BH112" s="779"/>
      <c r="BI112" s="1010"/>
      <c r="BJ112" s="822"/>
      <c r="BK112" s="1011" t="s">
        <v>954</v>
      </c>
      <c r="BL112" s="796">
        <f>(BJ112-BI112)/(2*1.645)</f>
        <v>0</v>
      </c>
      <c r="BM112" s="779"/>
      <c r="BN112" s="779"/>
      <c r="BO112" s="783"/>
      <c r="BP112" s="781"/>
      <c r="BQ112" s="781"/>
      <c r="BR112" s="778"/>
      <c r="BS112" s="779"/>
      <c r="BT112" s="779"/>
      <c r="BU112" s="783"/>
      <c r="BV112" s="781"/>
      <c r="BW112" s="781"/>
      <c r="BX112" s="778"/>
      <c r="BY112" s="779"/>
      <c r="BZ112" s="779"/>
      <c r="CA112" s="783"/>
      <c r="CB112" s="781"/>
      <c r="CC112" s="781"/>
      <c r="CD112" s="778"/>
      <c r="CE112" s="779"/>
      <c r="CF112" s="779"/>
      <c r="CG112" s="783"/>
      <c r="CH112" s="781"/>
      <c r="CI112" s="781"/>
      <c r="CJ112" s="778"/>
      <c r="CK112" s="779"/>
      <c r="CL112" s="779"/>
      <c r="CM112" s="783"/>
      <c r="CN112" s="781"/>
      <c r="CO112" s="781"/>
      <c r="CP112" s="778"/>
      <c r="CQ112" s="779"/>
      <c r="CR112" s="779"/>
      <c r="CS112" s="783"/>
      <c r="CT112" s="781"/>
      <c r="CU112" s="781"/>
      <c r="CV112" s="778"/>
      <c r="CW112" s="779"/>
      <c r="CX112" s="779"/>
      <c r="CY112" s="783"/>
      <c r="CZ112" s="781"/>
      <c r="DA112" s="781"/>
      <c r="DB112" s="778"/>
      <c r="DC112" s="779"/>
      <c r="DD112" s="779"/>
      <c r="DE112" s="783"/>
      <c r="DF112" s="781"/>
      <c r="DG112" s="781"/>
      <c r="DH112" s="778"/>
      <c r="DI112" s="779"/>
      <c r="DJ112" s="779"/>
      <c r="DK112" s="783"/>
      <c r="DL112" s="781"/>
      <c r="DM112" s="781"/>
      <c r="DN112" s="778"/>
      <c r="DO112" s="779"/>
      <c r="DP112" s="779"/>
      <c r="DQ112" s="784"/>
      <c r="DR112" s="785"/>
      <c r="DS112" s="1018" t="s">
        <v>670</v>
      </c>
      <c r="DT112" s="787"/>
      <c r="DU112" s="788"/>
      <c r="DV112" s="788"/>
      <c r="DW112" s="784"/>
      <c r="DX112" s="785"/>
      <c r="DY112" s="785"/>
      <c r="DZ112" s="790"/>
      <c r="EA112" s="788"/>
      <c r="EB112" s="788"/>
      <c r="EC112" s="784"/>
      <c r="ED112" s="785"/>
      <c r="EE112" s="785"/>
      <c r="EF112" s="790"/>
      <c r="EG112" s="788"/>
      <c r="EH112" s="788"/>
      <c r="EI112" s="784"/>
      <c r="EJ112" s="785"/>
      <c r="EK112" s="785"/>
      <c r="EL112" s="790"/>
      <c r="EM112" s="788"/>
      <c r="EN112" s="788"/>
      <c r="EO112" s="784"/>
      <c r="EP112" s="785"/>
      <c r="EQ112" s="785"/>
      <c r="ER112" s="790"/>
      <c r="ES112" s="788"/>
      <c r="ET112" s="788"/>
      <c r="EU112" s="784"/>
      <c r="EV112" s="785"/>
      <c r="EW112" s="785"/>
      <c r="EX112" s="790"/>
      <c r="EY112" s="788"/>
      <c r="EZ112" s="788"/>
      <c r="FA112" s="784"/>
      <c r="FB112" s="785"/>
      <c r="FC112" s="785"/>
      <c r="FD112" s="790"/>
      <c r="FE112" s="788"/>
      <c r="FF112" s="788"/>
      <c r="FG112" s="784"/>
      <c r="FH112" s="785"/>
      <c r="FI112" s="785"/>
      <c r="FJ112" s="790"/>
      <c r="FK112" s="788"/>
      <c r="FL112" s="788"/>
      <c r="FM112" s="784"/>
      <c r="FN112" s="785"/>
      <c r="FO112" s="785"/>
      <c r="FP112" s="790"/>
      <c r="FQ112" s="788"/>
      <c r="FR112" s="788"/>
      <c r="FS112" s="776"/>
      <c r="FT112" s="777"/>
      <c r="FU112" s="961" t="s">
        <v>957</v>
      </c>
      <c r="FV112" s="778"/>
      <c r="FW112" s="779"/>
      <c r="FX112" s="779"/>
      <c r="FY112" s="783"/>
      <c r="FZ112" s="781"/>
      <c r="GA112" s="785"/>
      <c r="GB112" s="778"/>
      <c r="GC112" s="779"/>
      <c r="GD112" s="779"/>
      <c r="GE112" s="783"/>
      <c r="GF112" s="781"/>
      <c r="GG112" s="785"/>
      <c r="GH112" s="778"/>
      <c r="GI112" s="779"/>
      <c r="GJ112" s="779"/>
      <c r="GK112" s="783"/>
      <c r="GL112" s="781"/>
      <c r="GM112" s="785"/>
      <c r="GN112" s="778"/>
      <c r="GO112" s="779"/>
      <c r="GP112" s="779"/>
      <c r="GQ112" s="783"/>
      <c r="GR112" s="781"/>
      <c r="GS112" s="785"/>
      <c r="GT112" s="778"/>
      <c r="GU112" s="779"/>
      <c r="GV112" s="779"/>
      <c r="GW112" s="783"/>
      <c r="GX112" s="781"/>
      <c r="GY112" s="785"/>
      <c r="GZ112" s="778"/>
      <c r="HA112" s="779"/>
      <c r="HB112" s="779"/>
      <c r="HC112" s="783"/>
      <c r="HD112" s="781"/>
      <c r="HE112" s="785"/>
      <c r="HF112" s="778"/>
      <c r="HG112" s="779"/>
      <c r="HH112" s="779"/>
      <c r="HI112" s="783"/>
      <c r="HJ112" s="781"/>
      <c r="HK112" s="785"/>
      <c r="HL112" s="778"/>
      <c r="HM112" s="779"/>
      <c r="HN112" s="779"/>
      <c r="HO112" s="783"/>
      <c r="HP112" s="781"/>
      <c r="HQ112" s="785"/>
      <c r="HR112" s="778"/>
      <c r="HS112" s="782"/>
      <c r="HT112" s="782"/>
      <c r="HU112" s="783"/>
      <c r="HV112" s="781"/>
      <c r="HW112" s="1018" t="s">
        <v>959</v>
      </c>
      <c r="HX112" s="780"/>
      <c r="HY112" s="779"/>
      <c r="HZ112" s="779"/>
      <c r="IA112" s="776"/>
      <c r="IB112" s="777"/>
      <c r="IC112" s="781"/>
      <c r="ID112" s="778"/>
      <c r="IE112" s="779"/>
      <c r="IF112" s="779"/>
      <c r="IG112" s="783"/>
      <c r="IH112" s="781"/>
      <c r="II112" s="777"/>
      <c r="IJ112" s="780"/>
      <c r="IK112" s="779"/>
      <c r="IL112" s="779"/>
      <c r="IM112" s="776"/>
      <c r="IN112" s="777"/>
      <c r="IO112" s="962" t="s">
        <v>960</v>
      </c>
      <c r="IP112" s="778"/>
      <c r="IQ112" s="779"/>
      <c r="IR112" s="779"/>
      <c r="IS112" s="783"/>
      <c r="IT112" s="781"/>
      <c r="IU112" s="799"/>
      <c r="IV112" s="778"/>
      <c r="IW112" s="779"/>
      <c r="IX112" s="779"/>
      <c r="IY112" s="783"/>
      <c r="IZ112" s="781"/>
      <c r="JA112" s="799"/>
      <c r="JB112" s="778"/>
      <c r="JC112" s="779"/>
      <c r="JD112" s="779"/>
      <c r="JE112" s="783"/>
      <c r="JF112" s="781"/>
      <c r="JG112" s="799"/>
      <c r="JH112" s="778"/>
      <c r="JI112" s="779"/>
      <c r="JJ112" s="779"/>
      <c r="JK112" s="783"/>
      <c r="JL112" s="781"/>
      <c r="JM112" s="799"/>
      <c r="JN112" s="778"/>
      <c r="JO112" s="779"/>
      <c r="JP112" s="779"/>
      <c r="JQ112" s="783"/>
      <c r="JR112" s="781"/>
      <c r="JS112" s="799"/>
      <c r="JT112" s="778"/>
      <c r="JU112" s="779"/>
      <c r="JV112" s="779"/>
      <c r="JW112" s="783"/>
      <c r="JX112" s="781"/>
      <c r="JY112" s="799"/>
      <c r="JZ112" s="778"/>
      <c r="KA112" s="779"/>
      <c r="KB112" s="779"/>
      <c r="KC112" s="783"/>
      <c r="KD112" s="781"/>
      <c r="KE112" s="799"/>
      <c r="KF112" s="778"/>
      <c r="KG112" s="779"/>
      <c r="KH112" s="779"/>
      <c r="KI112" s="783"/>
      <c r="KJ112" s="781"/>
      <c r="KK112" s="799"/>
      <c r="KL112" s="780"/>
      <c r="KM112" s="782"/>
      <c r="KN112" s="782"/>
      <c r="KO112" s="776"/>
      <c r="KP112" s="777"/>
      <c r="KQ112" s="1030" t="s">
        <v>964</v>
      </c>
      <c r="KR112" s="780"/>
      <c r="KS112" s="779"/>
      <c r="KT112" s="779"/>
      <c r="KU112" s="783"/>
      <c r="KV112" s="781"/>
      <c r="KW112" s="799"/>
      <c r="KX112" s="778"/>
      <c r="KY112" s="779"/>
      <c r="KZ112" s="779"/>
      <c r="LA112" s="783"/>
      <c r="LB112" s="781"/>
      <c r="LC112" s="799"/>
      <c r="LD112" s="778"/>
      <c r="LE112" s="779"/>
      <c r="LF112" s="779"/>
      <c r="LG112" s="783"/>
      <c r="LH112" s="781"/>
      <c r="LI112" s="799"/>
      <c r="LJ112" s="778"/>
      <c r="LK112" s="779"/>
      <c r="LL112" s="779"/>
      <c r="LM112" s="783"/>
      <c r="LN112" s="781"/>
      <c r="LO112" s="799"/>
      <c r="LP112" s="778"/>
      <c r="LQ112" s="779"/>
      <c r="LR112" s="779"/>
      <c r="LS112" s="783"/>
      <c r="LT112" s="781"/>
      <c r="LU112" s="799"/>
      <c r="LV112" s="778"/>
      <c r="LW112" s="779"/>
      <c r="LX112" s="779"/>
      <c r="LY112" s="783"/>
      <c r="LZ112" s="781"/>
      <c r="MA112" s="799"/>
      <c r="MB112" s="778"/>
      <c r="MC112" s="779"/>
      <c r="MD112" s="779"/>
      <c r="ME112" s="783"/>
      <c r="MF112" s="781"/>
      <c r="MG112" s="799"/>
      <c r="MH112" s="778"/>
      <c r="MI112" s="779"/>
      <c r="MJ112" s="779"/>
      <c r="MK112" s="783"/>
      <c r="ML112" s="781"/>
      <c r="MM112" s="799"/>
      <c r="MN112" s="778"/>
      <c r="MO112" s="779"/>
      <c r="MP112" s="779"/>
      <c r="MQ112" s="776"/>
      <c r="MR112" s="777"/>
      <c r="MS112" s="932" t="s">
        <v>842</v>
      </c>
      <c r="MT112" s="780"/>
      <c r="MU112" s="779"/>
      <c r="MV112" s="779"/>
      <c r="MW112" s="776"/>
      <c r="MX112" s="777"/>
      <c r="MY112" s="777"/>
      <c r="MZ112" s="780"/>
      <c r="NA112" s="779"/>
      <c r="NB112" s="779"/>
      <c r="NC112" s="776"/>
      <c r="ND112" s="777"/>
      <c r="NE112" s="777"/>
      <c r="NF112" s="780"/>
      <c r="NG112" s="779"/>
      <c r="NH112" s="779"/>
      <c r="NI112" s="776"/>
      <c r="NJ112" s="777"/>
      <c r="NK112" s="777"/>
      <c r="NL112" s="780"/>
      <c r="NM112" s="782"/>
      <c r="NN112" s="782"/>
      <c r="NO112" s="776"/>
      <c r="NP112" s="777"/>
      <c r="NQ112" s="777"/>
      <c r="NR112" s="780"/>
      <c r="NS112" s="776"/>
      <c r="NT112" s="777"/>
      <c r="NU112" s="777"/>
      <c r="NV112" s="780"/>
      <c r="NW112" s="776"/>
      <c r="NX112" s="777"/>
      <c r="NY112" s="777"/>
      <c r="NZ112" s="792"/>
      <c r="OA112" s="776"/>
      <c r="OB112" s="777"/>
      <c r="OC112" s="777"/>
      <c r="OD112" s="780"/>
      <c r="OE112" s="776"/>
      <c r="OF112" s="777"/>
      <c r="OG112" s="777"/>
      <c r="OH112" s="780"/>
      <c r="OI112" s="776"/>
      <c r="OJ112" s="777"/>
      <c r="OK112" s="777"/>
      <c r="OL112" s="780"/>
      <c r="OM112" s="776"/>
      <c r="ON112" s="777"/>
      <c r="OO112" s="777"/>
      <c r="OP112" s="780"/>
      <c r="OQ112" s="776"/>
      <c r="OR112" s="777"/>
      <c r="OS112" s="777"/>
      <c r="OT112" s="780"/>
      <c r="OU112" s="776"/>
      <c r="OV112" s="777"/>
      <c r="OW112" s="777"/>
      <c r="OX112" s="780"/>
      <c r="OY112" s="776"/>
      <c r="OZ112" s="777"/>
      <c r="PA112" s="777"/>
      <c r="PB112" s="780"/>
      <c r="PC112" s="776"/>
      <c r="PD112" s="777"/>
      <c r="PE112" s="777"/>
      <c r="PF112" s="780"/>
    </row>
    <row r="113" spans="1:422" ht="15" hidden="1" customHeight="1" x14ac:dyDescent="0.25">
      <c r="A113" s="769" t="s">
        <v>421</v>
      </c>
      <c r="B113" s="769" t="s">
        <v>51</v>
      </c>
      <c r="C113" s="769" t="s">
        <v>21</v>
      </c>
      <c r="D113" s="770"/>
      <c r="E113" s="769"/>
      <c r="F113" s="769"/>
      <c r="G113" s="769"/>
      <c r="H113" s="769"/>
      <c r="I113" s="769"/>
      <c r="J113" s="769"/>
      <c r="K113" s="771"/>
      <c r="L113" s="771" t="s">
        <v>422</v>
      </c>
      <c r="M113" s="769"/>
      <c r="N113" s="769">
        <v>770</v>
      </c>
      <c r="O113" s="769"/>
      <c r="P113" s="769"/>
      <c r="Q113" s="769" t="s">
        <v>423</v>
      </c>
      <c r="R113" s="769" t="s">
        <v>424</v>
      </c>
      <c r="S113" s="769"/>
      <c r="T113" s="816"/>
      <c r="U113" s="816"/>
      <c r="V113" s="816"/>
      <c r="W113" s="816"/>
      <c r="X113" s="769"/>
      <c r="Y113" s="769">
        <f>IF(AND(AJ113="",AK113="",AL113="",AN113="",AO113="",OR(AP113="",AP113=Dropdown!$AM$12,AP113=Dropdown!$AM$11)),1,0)</f>
        <v>0</v>
      </c>
      <c r="Z113" s="769">
        <f t="shared" si="7"/>
        <v>0</v>
      </c>
      <c r="AA113" s="769">
        <f t="shared" si="8"/>
        <v>0</v>
      </c>
      <c r="AB113" s="769">
        <f t="shared" si="9"/>
        <v>1</v>
      </c>
      <c r="AC113" s="769"/>
      <c r="AD113" s="772" t="str">
        <f>IF(OR(T113&lt;&gt;"",U113&lt;&gt;""),Dropdown!$A$4,IF(OR(V113&lt;&gt;"",W113&lt;&gt;""),Dropdown!$A$5,Dropdown!$A$3))</f>
        <v>Residential</v>
      </c>
      <c r="AE113" s="773" t="s">
        <v>633</v>
      </c>
      <c r="AF113" s="773" t="str">
        <f>VLOOKUP(AG113,Dropdown!$N$3:$R$62,2,FALSE)</f>
        <v>WCE</v>
      </c>
      <c r="AG113" s="773" t="s">
        <v>421</v>
      </c>
      <c r="AH113" s="773" t="str">
        <f>IF(AG113&lt;&gt;"",VLOOKUP(AG113,Dropdown!$N$3:$R$62,3,FALSE),IF(AF113&lt;&gt;"",VLOOKUP(AF113,Dropdown!$N$3:$R$62,3,FALSE),IF(AE113&lt;&gt;"",VLOOKUP(AE113,Dropdown!$N$3:$R$62,3,FALSE),"")))</f>
        <v>HI</v>
      </c>
      <c r="AI113" s="773" t="str">
        <f>IF(AG113&lt;&gt;"",VLOOKUP(AG113,Dropdown!$N$3:$R$62,5,FALSE),IF(AF113&lt;&gt;"",VLOOKUP(AF113,Dropdown!$N$3:$R$62,5,FALSE),IF(AE113&lt;&gt;"",VLOOKUP(AE113,Dropdown!$N$3:$R$62,5,FALSE),"")))</f>
        <v>Moderate</v>
      </c>
      <c r="AJ113" s="773"/>
      <c r="AK113" s="773"/>
      <c r="AL113" s="773"/>
      <c r="AM113" s="773" t="s">
        <v>769</v>
      </c>
      <c r="AN113" s="773"/>
      <c r="AO113" s="773" t="s">
        <v>625</v>
      </c>
      <c r="AP113" s="773" t="s">
        <v>423</v>
      </c>
      <c r="AQ113" s="769" t="s">
        <v>377</v>
      </c>
      <c r="AR113" s="769" t="s">
        <v>425</v>
      </c>
      <c r="AS113" s="774">
        <v>171</v>
      </c>
      <c r="AT113" s="769"/>
      <c r="AU113" s="769"/>
      <c r="AV113" s="775"/>
      <c r="AW113" s="776"/>
      <c r="AX113" s="777"/>
      <c r="AY113" s="777"/>
      <c r="AZ113" s="778"/>
      <c r="BA113" s="779"/>
      <c r="BB113" s="779"/>
      <c r="BC113" s="776"/>
      <c r="BD113" s="777"/>
      <c r="BE113" s="777"/>
      <c r="BF113" s="780"/>
      <c r="BG113" s="779"/>
      <c r="BH113" s="779"/>
      <c r="BI113" s="776"/>
      <c r="BJ113" s="777"/>
      <c r="BK113" s="777"/>
      <c r="BL113" s="780"/>
      <c r="BM113" s="779"/>
      <c r="BN113" s="779"/>
      <c r="BO113" s="776"/>
      <c r="BP113" s="777"/>
      <c r="BQ113" s="777"/>
      <c r="BR113" s="780"/>
      <c r="BS113" s="779"/>
      <c r="BT113" s="779"/>
      <c r="BU113" s="776"/>
      <c r="BV113" s="777"/>
      <c r="BW113" s="777"/>
      <c r="BX113" s="780"/>
      <c r="BY113" s="779"/>
      <c r="BZ113" s="779"/>
      <c r="CA113" s="776"/>
      <c r="CB113" s="777"/>
      <c r="CC113" s="777"/>
      <c r="CD113" s="780"/>
      <c r="CE113" s="779"/>
      <c r="CF113" s="779"/>
      <c r="CG113" s="776"/>
      <c r="CH113" s="777"/>
      <c r="CI113" s="777"/>
      <c r="CJ113" s="780"/>
      <c r="CK113" s="779"/>
      <c r="CL113" s="779"/>
      <c r="CM113" s="776"/>
      <c r="CN113" s="777"/>
      <c r="CO113" s="777"/>
      <c r="CP113" s="780"/>
      <c r="CQ113" s="779"/>
      <c r="CR113" s="779"/>
      <c r="CS113" s="776"/>
      <c r="CT113" s="777"/>
      <c r="CU113" s="777"/>
      <c r="CV113" s="780"/>
      <c r="CW113" s="779"/>
      <c r="CX113" s="779"/>
      <c r="CY113" s="776"/>
      <c r="CZ113" s="777"/>
      <c r="DA113" s="781"/>
      <c r="DB113" s="778"/>
      <c r="DC113" s="782"/>
      <c r="DD113" s="782"/>
      <c r="DE113" s="783"/>
      <c r="DF113" s="781"/>
      <c r="DG113" s="777"/>
      <c r="DH113" s="780"/>
      <c r="DI113" s="779"/>
      <c r="DJ113" s="779"/>
      <c r="DK113" s="776"/>
      <c r="DL113" s="777"/>
      <c r="DM113" s="781"/>
      <c r="DN113" s="778"/>
      <c r="DO113" s="782"/>
      <c r="DP113" s="782"/>
      <c r="DQ113" s="784"/>
      <c r="DR113" s="785"/>
      <c r="DS113" s="786"/>
      <c r="DT113" s="787"/>
      <c r="DU113" s="788"/>
      <c r="DV113" s="788"/>
      <c r="DW113" s="789"/>
      <c r="DX113" s="786"/>
      <c r="DY113" s="785"/>
      <c r="DZ113" s="790"/>
      <c r="EA113" s="791"/>
      <c r="EB113" s="791"/>
      <c r="EC113" s="784"/>
      <c r="ED113" s="785"/>
      <c r="EE113" s="786"/>
      <c r="EF113" s="787"/>
      <c r="EG113" s="788"/>
      <c r="EH113" s="788"/>
      <c r="EI113" s="789"/>
      <c r="EJ113" s="786"/>
      <c r="EK113" s="785"/>
      <c r="EL113" s="790"/>
      <c r="EM113" s="791"/>
      <c r="EN113" s="791"/>
      <c r="EO113" s="784"/>
      <c r="EP113" s="785"/>
      <c r="EQ113" s="786"/>
      <c r="ER113" s="787"/>
      <c r="ES113" s="788"/>
      <c r="ET113" s="788"/>
      <c r="EU113" s="789"/>
      <c r="EV113" s="786"/>
      <c r="EW113" s="785"/>
      <c r="EX113" s="790"/>
      <c r="EY113" s="791"/>
      <c r="EZ113" s="791"/>
      <c r="FA113" s="784"/>
      <c r="FB113" s="785"/>
      <c r="FC113" s="786"/>
      <c r="FD113" s="787"/>
      <c r="FE113" s="788"/>
      <c r="FF113" s="788"/>
      <c r="FG113" s="789"/>
      <c r="FH113" s="786"/>
      <c r="FI113" s="785"/>
      <c r="FJ113" s="790"/>
      <c r="FK113" s="791"/>
      <c r="FL113" s="791"/>
      <c r="FM113" s="784"/>
      <c r="FN113" s="785"/>
      <c r="FO113" s="786"/>
      <c r="FP113" s="787"/>
      <c r="FQ113" s="788"/>
      <c r="FR113" s="788"/>
      <c r="FS113" s="776"/>
      <c r="FT113" s="777"/>
      <c r="FU113" s="781"/>
      <c r="FV113" s="778"/>
      <c r="FW113" s="779"/>
      <c r="FX113" s="779"/>
      <c r="FY113" s="783"/>
      <c r="FZ113" s="781"/>
      <c r="GA113" s="777"/>
      <c r="GB113" s="780"/>
      <c r="GC113" s="779"/>
      <c r="GD113" s="779"/>
      <c r="GE113" s="776"/>
      <c r="GF113" s="777"/>
      <c r="GG113" s="781"/>
      <c r="GH113" s="778"/>
      <c r="GI113" s="782"/>
      <c r="GJ113" s="782"/>
      <c r="GK113" s="783"/>
      <c r="GL113" s="781"/>
      <c r="GM113" s="777"/>
      <c r="GN113" s="780"/>
      <c r="GO113" s="779"/>
      <c r="GP113" s="779"/>
      <c r="GQ113" s="776"/>
      <c r="GR113" s="777"/>
      <c r="GS113" s="781"/>
      <c r="GT113" s="778"/>
      <c r="GU113" s="782"/>
      <c r="GV113" s="782"/>
      <c r="GW113" s="783"/>
      <c r="GX113" s="781"/>
      <c r="GY113" s="777"/>
      <c r="GZ113" s="780"/>
      <c r="HA113" s="779"/>
      <c r="HB113" s="779"/>
      <c r="HC113" s="776"/>
      <c r="HD113" s="777"/>
      <c r="HE113" s="781"/>
      <c r="HF113" s="778"/>
      <c r="HG113" s="782"/>
      <c r="HH113" s="782"/>
      <c r="HI113" s="783"/>
      <c r="HJ113" s="781"/>
      <c r="HK113" s="777"/>
      <c r="HL113" s="780"/>
      <c r="HM113" s="779"/>
      <c r="HN113" s="779"/>
      <c r="HO113" s="776"/>
      <c r="HP113" s="777"/>
      <c r="HQ113" s="781"/>
      <c r="HR113" s="778"/>
      <c r="HS113" s="782"/>
      <c r="HT113" s="782"/>
      <c r="HU113" s="783"/>
      <c r="HV113" s="781"/>
      <c r="HW113" s="777"/>
      <c r="HX113" s="780"/>
      <c r="HY113" s="779"/>
      <c r="HZ113" s="779"/>
      <c r="IA113" s="776"/>
      <c r="IB113" s="777"/>
      <c r="IC113" s="781"/>
      <c r="ID113" s="778"/>
      <c r="IE113" s="779"/>
      <c r="IF113" s="779"/>
      <c r="IG113" s="783"/>
      <c r="IH113" s="781"/>
      <c r="II113" s="777"/>
      <c r="IJ113" s="780"/>
      <c r="IK113" s="779"/>
      <c r="IL113" s="779"/>
      <c r="IM113" s="776"/>
      <c r="IN113" s="777"/>
      <c r="IO113" s="781"/>
      <c r="IP113" s="778"/>
      <c r="IQ113" s="779"/>
      <c r="IR113" s="779"/>
      <c r="IS113" s="783"/>
      <c r="IT113" s="781"/>
      <c r="IU113" s="777"/>
      <c r="IV113" s="780"/>
      <c r="IW113" s="779"/>
      <c r="IX113" s="779"/>
      <c r="IY113" s="776"/>
      <c r="IZ113" s="777"/>
      <c r="JA113" s="781"/>
      <c r="JB113" s="778"/>
      <c r="JC113" s="779"/>
      <c r="JD113" s="779"/>
      <c r="JE113" s="783"/>
      <c r="JF113" s="781"/>
      <c r="JG113" s="777"/>
      <c r="JH113" s="780"/>
      <c r="JI113" s="779"/>
      <c r="JJ113" s="779"/>
      <c r="JK113" s="776"/>
      <c r="JL113" s="777"/>
      <c r="JM113" s="781"/>
      <c r="JN113" s="778"/>
      <c r="JO113" s="782"/>
      <c r="JP113" s="782"/>
      <c r="JQ113" s="783"/>
      <c r="JR113" s="781"/>
      <c r="JS113" s="777"/>
      <c r="JT113" s="780"/>
      <c r="JU113" s="779"/>
      <c r="JV113" s="779"/>
      <c r="JW113" s="776"/>
      <c r="JX113" s="777"/>
      <c r="JY113" s="777"/>
      <c r="JZ113" s="780"/>
      <c r="KA113" s="782"/>
      <c r="KB113" s="782"/>
      <c r="KC113" s="776"/>
      <c r="KD113" s="777"/>
      <c r="KE113" s="777"/>
      <c r="KF113" s="780"/>
      <c r="KG113" s="782"/>
      <c r="KH113" s="782"/>
      <c r="KI113" s="776"/>
      <c r="KJ113" s="777"/>
      <c r="KK113" s="777"/>
      <c r="KL113" s="780"/>
      <c r="KM113" s="782"/>
      <c r="KN113" s="782"/>
      <c r="KO113" s="776"/>
      <c r="KP113" s="777"/>
      <c r="KQ113" s="777"/>
      <c r="KR113" s="780"/>
      <c r="KS113" s="779"/>
      <c r="KT113" s="779"/>
      <c r="KU113" s="776"/>
      <c r="KV113" s="777"/>
      <c r="KW113" s="777"/>
      <c r="KX113" s="780"/>
      <c r="KY113" s="782"/>
      <c r="KZ113" s="782"/>
      <c r="LA113" s="776"/>
      <c r="LB113" s="777"/>
      <c r="LC113" s="777"/>
      <c r="LD113" s="780"/>
      <c r="LE113" s="779"/>
      <c r="LF113" s="779"/>
      <c r="LG113" s="776"/>
      <c r="LH113" s="777"/>
      <c r="LI113" s="777"/>
      <c r="LJ113" s="780"/>
      <c r="LK113" s="779"/>
      <c r="LL113" s="779"/>
      <c r="LM113" s="776"/>
      <c r="LN113" s="777"/>
      <c r="LO113" s="777"/>
      <c r="LP113" s="780"/>
      <c r="LQ113" s="782"/>
      <c r="LR113" s="782"/>
      <c r="LS113" s="776"/>
      <c r="LT113" s="777"/>
      <c r="LU113" s="777"/>
      <c r="LV113" s="780"/>
      <c r="LW113" s="779"/>
      <c r="LX113" s="779"/>
      <c r="LY113" s="776"/>
      <c r="LZ113" s="777"/>
      <c r="MA113" s="777"/>
      <c r="MB113" s="780"/>
      <c r="MC113" s="782"/>
      <c r="MD113" s="782"/>
      <c r="ME113" s="776"/>
      <c r="MF113" s="777"/>
      <c r="MG113" s="777"/>
      <c r="MH113" s="780"/>
      <c r="MI113" s="782"/>
      <c r="MJ113" s="782"/>
      <c r="MK113" s="776"/>
      <c r="ML113" s="777"/>
      <c r="MM113" s="777"/>
      <c r="MN113" s="780"/>
      <c r="MO113" s="782"/>
      <c r="MP113" s="782"/>
      <c r="MQ113" s="776"/>
      <c r="MR113" s="777"/>
      <c r="MS113" s="777">
        <f>2.91/0.98</f>
        <v>2.9693877551020411</v>
      </c>
      <c r="MT113" s="780"/>
      <c r="MU113" s="779"/>
      <c r="MV113" s="779"/>
      <c r="MW113" s="776"/>
      <c r="MX113" s="777"/>
      <c r="MY113" s="777"/>
      <c r="MZ113" s="780"/>
      <c r="NA113" s="779"/>
      <c r="NB113" s="779"/>
      <c r="NC113" s="776"/>
      <c r="ND113" s="777"/>
      <c r="NE113" s="777"/>
      <c r="NF113" s="780"/>
      <c r="NG113" s="779"/>
      <c r="NH113" s="779"/>
      <c r="NI113" s="776"/>
      <c r="NJ113" s="777"/>
      <c r="NK113" s="777"/>
      <c r="NL113" s="780"/>
      <c r="NM113" s="782"/>
      <c r="NN113" s="782"/>
      <c r="NO113" s="776"/>
      <c r="NP113" s="777"/>
      <c r="NQ113" s="777"/>
      <c r="NR113" s="780"/>
      <c r="NS113" s="776"/>
      <c r="NT113" s="777"/>
      <c r="NU113" s="777"/>
      <c r="NV113" s="780"/>
      <c r="NW113" s="776"/>
      <c r="NX113" s="777"/>
      <c r="NY113" s="777"/>
      <c r="NZ113" s="792"/>
      <c r="OA113" s="776"/>
      <c r="OB113" s="777"/>
      <c r="OC113" s="777"/>
      <c r="OD113" s="780"/>
      <c r="OE113" s="776"/>
      <c r="OF113" s="777"/>
      <c r="OG113" s="777"/>
      <c r="OH113" s="780"/>
      <c r="OI113" s="776"/>
      <c r="OJ113" s="777"/>
      <c r="OK113" s="777"/>
      <c r="OL113" s="780"/>
      <c r="OM113" s="776"/>
      <c r="ON113" s="777"/>
      <c r="OO113" s="777"/>
      <c r="OP113" s="780"/>
      <c r="OQ113" s="776"/>
      <c r="OR113" s="777"/>
      <c r="OS113" s="777"/>
      <c r="OT113" s="780"/>
      <c r="OU113" s="776"/>
      <c r="OV113" s="777"/>
      <c r="OW113" s="777"/>
      <c r="OX113" s="780"/>
      <c r="OY113" s="776"/>
      <c r="OZ113" s="777"/>
      <c r="PA113" s="777"/>
      <c r="PB113" s="780"/>
      <c r="PC113" s="776"/>
      <c r="PD113" s="777"/>
      <c r="PE113" s="777"/>
      <c r="PF113" s="780"/>
    </row>
    <row r="114" spans="1:422" ht="15" hidden="1" customHeight="1" x14ac:dyDescent="0.25">
      <c r="A114" s="769" t="s">
        <v>76</v>
      </c>
      <c r="B114" s="769"/>
      <c r="C114" s="769"/>
      <c r="D114" s="770"/>
      <c r="E114" s="769"/>
      <c r="F114" s="769"/>
      <c r="G114" s="769"/>
      <c r="H114" s="769"/>
      <c r="I114" s="769"/>
      <c r="J114" s="769"/>
      <c r="K114" s="771"/>
      <c r="L114" s="769"/>
      <c r="M114" s="769"/>
      <c r="N114" s="769">
        <v>5</v>
      </c>
      <c r="O114" s="769"/>
      <c r="P114" s="769"/>
      <c r="Q114" s="769"/>
      <c r="R114" s="769"/>
      <c r="S114" s="769"/>
      <c r="T114" s="816"/>
      <c r="U114" s="816"/>
      <c r="V114" s="816"/>
      <c r="W114" s="816"/>
      <c r="X114" s="769"/>
      <c r="Y114" s="769">
        <f>IF(AND(AJ114="",AK114="",AL114="",AN114="",AO114="",OR(AP114="",AP114=Dropdown!$AM$12,AP114=Dropdown!$AM$11)),1,0)</f>
        <v>1</v>
      </c>
      <c r="Z114" s="769">
        <f t="shared" si="7"/>
        <v>0</v>
      </c>
      <c r="AA114" s="769">
        <f t="shared" si="8"/>
        <v>0</v>
      </c>
      <c r="AB114" s="769">
        <f t="shared" si="9"/>
        <v>0</v>
      </c>
      <c r="AC114" s="769"/>
      <c r="AD114" s="772" t="str">
        <f>IF(OR(T114&lt;&gt;"",U114&lt;&gt;""),Dropdown!$A$4,IF(OR(V114&lt;&gt;"",W114&lt;&gt;""),Dropdown!$A$5,Dropdown!$A$3))</f>
        <v>Residential</v>
      </c>
      <c r="AE114" s="773" t="s">
        <v>615</v>
      </c>
      <c r="AF114" s="773"/>
      <c r="AG114" s="773"/>
      <c r="AH114" s="773" t="str">
        <f>IF(AG114&lt;&gt;"",VLOOKUP(AG114,Dropdown!$N$3:$R$62,3,FALSE),IF(AF114&lt;&gt;"",VLOOKUP(AF114,Dropdown!$N$3:$R$62,3,FALSE),IF(AE114&lt;&gt;"",VLOOKUP(AE114,Dropdown!$N$3:$R$62,3,FALSE),"")))</f>
        <v xml:space="preserve"> </v>
      </c>
      <c r="AI114" s="773" t="str">
        <f>IF(AG114&lt;&gt;"",VLOOKUP(AG114,Dropdown!$N$3:$R$62,5,FALSE),IF(AF114&lt;&gt;"",VLOOKUP(AF114,Dropdown!$N$3:$R$62,5,FALSE),IF(AE114&lt;&gt;"",VLOOKUP(AE114,Dropdown!$N$3:$R$62,5,FALSE),"")))</f>
        <v>Diverse</v>
      </c>
      <c r="AJ114" s="773"/>
      <c r="AK114" s="773"/>
      <c r="AL114" s="773"/>
      <c r="AM114" s="773" t="s">
        <v>789</v>
      </c>
      <c r="AN114" s="773"/>
      <c r="AO114" s="773"/>
      <c r="AP114" s="773"/>
      <c r="AQ114" s="769" t="s">
        <v>429</v>
      </c>
      <c r="AR114" s="769" t="s">
        <v>425</v>
      </c>
      <c r="AS114" s="774">
        <v>162</v>
      </c>
      <c r="AT114" s="769"/>
      <c r="AU114" s="769"/>
      <c r="AV114" s="775"/>
      <c r="AW114" s="776"/>
      <c r="AX114" s="777"/>
      <c r="AY114" s="777"/>
      <c r="AZ114" s="778"/>
      <c r="BA114" s="779"/>
      <c r="BB114" s="779"/>
      <c r="BC114" s="776"/>
      <c r="BD114" s="777"/>
      <c r="BE114" s="777"/>
      <c r="BF114" s="780"/>
      <c r="BG114" s="779"/>
      <c r="BH114" s="779"/>
      <c r="BI114" s="776"/>
      <c r="BJ114" s="777"/>
      <c r="BK114" s="777"/>
      <c r="BL114" s="780"/>
      <c r="BM114" s="779"/>
      <c r="BN114" s="779"/>
      <c r="BO114" s="776"/>
      <c r="BP114" s="777"/>
      <c r="BQ114" s="777"/>
      <c r="BR114" s="780"/>
      <c r="BS114" s="779"/>
      <c r="BT114" s="779"/>
      <c r="BU114" s="776"/>
      <c r="BV114" s="777"/>
      <c r="BW114" s="777"/>
      <c r="BX114" s="780"/>
      <c r="BY114" s="779"/>
      <c r="BZ114" s="779"/>
      <c r="CA114" s="776"/>
      <c r="CB114" s="777"/>
      <c r="CC114" s="777"/>
      <c r="CD114" s="780"/>
      <c r="CE114" s="779"/>
      <c r="CF114" s="779"/>
      <c r="CG114" s="776"/>
      <c r="CH114" s="777"/>
      <c r="CI114" s="777"/>
      <c r="CJ114" s="780"/>
      <c r="CK114" s="779"/>
      <c r="CL114" s="779"/>
      <c r="CM114" s="776"/>
      <c r="CN114" s="777"/>
      <c r="CO114" s="777"/>
      <c r="CP114" s="780"/>
      <c r="CQ114" s="779"/>
      <c r="CR114" s="779"/>
      <c r="CS114" s="776"/>
      <c r="CT114" s="777"/>
      <c r="CU114" s="777"/>
      <c r="CV114" s="780"/>
      <c r="CW114" s="779"/>
      <c r="CX114" s="779"/>
      <c r="CY114" s="776"/>
      <c r="CZ114" s="777"/>
      <c r="DA114" s="781"/>
      <c r="DB114" s="778"/>
      <c r="DC114" s="782"/>
      <c r="DD114" s="782"/>
      <c r="DE114" s="783"/>
      <c r="DF114" s="781"/>
      <c r="DG114" s="777"/>
      <c r="DH114" s="780"/>
      <c r="DI114" s="779"/>
      <c r="DJ114" s="779"/>
      <c r="DK114" s="776"/>
      <c r="DL114" s="777"/>
      <c r="DM114" s="781"/>
      <c r="DN114" s="778"/>
      <c r="DO114" s="782"/>
      <c r="DP114" s="782"/>
      <c r="DQ114" s="784"/>
      <c r="DR114" s="785"/>
      <c r="DS114" s="786"/>
      <c r="DT114" s="787"/>
      <c r="DU114" s="788"/>
      <c r="DV114" s="788"/>
      <c r="DW114" s="789"/>
      <c r="DX114" s="786"/>
      <c r="DY114" s="785"/>
      <c r="DZ114" s="790"/>
      <c r="EA114" s="791"/>
      <c r="EB114" s="791"/>
      <c r="EC114" s="784"/>
      <c r="ED114" s="785"/>
      <c r="EE114" s="786"/>
      <c r="EF114" s="787"/>
      <c r="EG114" s="788"/>
      <c r="EH114" s="788"/>
      <c r="EI114" s="789"/>
      <c r="EJ114" s="786"/>
      <c r="EK114" s="785"/>
      <c r="EL114" s="790"/>
      <c r="EM114" s="791"/>
      <c r="EN114" s="791"/>
      <c r="EO114" s="784"/>
      <c r="EP114" s="785"/>
      <c r="EQ114" s="786"/>
      <c r="ER114" s="787"/>
      <c r="ES114" s="788"/>
      <c r="ET114" s="788"/>
      <c r="EU114" s="789"/>
      <c r="EV114" s="786"/>
      <c r="EW114" s="785"/>
      <c r="EX114" s="790"/>
      <c r="EY114" s="791"/>
      <c r="EZ114" s="791"/>
      <c r="FA114" s="784"/>
      <c r="FB114" s="785"/>
      <c r="FC114" s="786"/>
      <c r="FD114" s="787"/>
      <c r="FE114" s="788"/>
      <c r="FF114" s="788"/>
      <c r="FG114" s="789"/>
      <c r="FH114" s="786"/>
      <c r="FI114" s="785"/>
      <c r="FJ114" s="790"/>
      <c r="FK114" s="791"/>
      <c r="FL114" s="791"/>
      <c r="FM114" s="784"/>
      <c r="FN114" s="785"/>
      <c r="FO114" s="786"/>
      <c r="FP114" s="787"/>
      <c r="FQ114" s="788"/>
      <c r="FR114" s="788"/>
      <c r="FS114" s="776"/>
      <c r="FT114" s="777"/>
      <c r="FU114" s="781"/>
      <c r="FV114" s="778"/>
      <c r="FW114" s="779"/>
      <c r="FX114" s="779"/>
      <c r="FY114" s="783"/>
      <c r="FZ114" s="781"/>
      <c r="GA114" s="777"/>
      <c r="GB114" s="780"/>
      <c r="GC114" s="779"/>
      <c r="GD114" s="779"/>
      <c r="GE114" s="776"/>
      <c r="GF114" s="777"/>
      <c r="GG114" s="781"/>
      <c r="GH114" s="778"/>
      <c r="GI114" s="782"/>
      <c r="GJ114" s="782"/>
      <c r="GK114" s="783"/>
      <c r="GL114" s="781"/>
      <c r="GM114" s="777"/>
      <c r="GN114" s="780"/>
      <c r="GO114" s="779"/>
      <c r="GP114" s="779"/>
      <c r="GQ114" s="776"/>
      <c r="GR114" s="777"/>
      <c r="GS114" s="781"/>
      <c r="GT114" s="778"/>
      <c r="GU114" s="782"/>
      <c r="GV114" s="782"/>
      <c r="GW114" s="783"/>
      <c r="GX114" s="781"/>
      <c r="GY114" s="777"/>
      <c r="GZ114" s="780"/>
      <c r="HA114" s="779"/>
      <c r="HB114" s="779"/>
      <c r="HC114" s="776"/>
      <c r="HD114" s="777"/>
      <c r="HE114" s="781"/>
      <c r="HF114" s="778"/>
      <c r="HG114" s="782"/>
      <c r="HH114" s="782"/>
      <c r="HI114" s="783"/>
      <c r="HJ114" s="781"/>
      <c r="HK114" s="777"/>
      <c r="HL114" s="780"/>
      <c r="HM114" s="779"/>
      <c r="HN114" s="779"/>
      <c r="HO114" s="776"/>
      <c r="HP114" s="777"/>
      <c r="HQ114" s="781"/>
      <c r="HR114" s="778"/>
      <c r="HS114" s="782"/>
      <c r="HT114" s="782"/>
      <c r="HU114" s="783"/>
      <c r="HV114" s="781"/>
      <c r="HW114" s="777"/>
      <c r="HX114" s="780"/>
      <c r="HY114" s="779"/>
      <c r="HZ114" s="779"/>
      <c r="IA114" s="776"/>
      <c r="IB114" s="777"/>
      <c r="IC114" s="781"/>
      <c r="ID114" s="778"/>
      <c r="IE114" s="779"/>
      <c r="IF114" s="779"/>
      <c r="IG114" s="783"/>
      <c r="IH114" s="781"/>
      <c r="II114" s="777"/>
      <c r="IJ114" s="780"/>
      <c r="IK114" s="779"/>
      <c r="IL114" s="779"/>
      <c r="IM114" s="776"/>
      <c r="IN114" s="777"/>
      <c r="IO114" s="781"/>
      <c r="IP114" s="778"/>
      <c r="IQ114" s="779"/>
      <c r="IR114" s="779"/>
      <c r="IS114" s="783"/>
      <c r="IT114" s="781"/>
      <c r="IU114" s="777"/>
      <c r="IV114" s="780"/>
      <c r="IW114" s="779"/>
      <c r="IX114" s="779"/>
      <c r="IY114" s="776"/>
      <c r="IZ114" s="777"/>
      <c r="JA114" s="781"/>
      <c r="JB114" s="778"/>
      <c r="JC114" s="779"/>
      <c r="JD114" s="779"/>
      <c r="JE114" s="783"/>
      <c r="JF114" s="781"/>
      <c r="JG114" s="777"/>
      <c r="JH114" s="780"/>
      <c r="JI114" s="779"/>
      <c r="JJ114" s="779"/>
      <c r="JK114" s="776"/>
      <c r="JL114" s="777"/>
      <c r="JM114" s="781"/>
      <c r="JN114" s="778"/>
      <c r="JO114" s="782"/>
      <c r="JP114" s="782"/>
      <c r="JQ114" s="783"/>
      <c r="JR114" s="781"/>
      <c r="JS114" s="777"/>
      <c r="JT114" s="780"/>
      <c r="JU114" s="779"/>
      <c r="JV114" s="779"/>
      <c r="JW114" s="776"/>
      <c r="JX114" s="777"/>
      <c r="JY114" s="777"/>
      <c r="JZ114" s="780"/>
      <c r="KA114" s="782"/>
      <c r="KB114" s="782"/>
      <c r="KC114" s="776"/>
      <c r="KD114" s="777"/>
      <c r="KE114" s="777"/>
      <c r="KF114" s="780"/>
      <c r="KG114" s="782"/>
      <c r="KH114" s="782"/>
      <c r="KI114" s="776"/>
      <c r="KJ114" s="777"/>
      <c r="KK114" s="777"/>
      <c r="KL114" s="780"/>
      <c r="KM114" s="782"/>
      <c r="KN114" s="782"/>
      <c r="KO114" s="776"/>
      <c r="KP114" s="777"/>
      <c r="KQ114" s="777"/>
      <c r="KR114" s="780"/>
      <c r="KS114" s="779"/>
      <c r="KT114" s="779"/>
      <c r="KU114" s="776"/>
      <c r="KV114" s="777"/>
      <c r="KW114" s="777"/>
      <c r="KX114" s="780"/>
      <c r="KY114" s="782"/>
      <c r="KZ114" s="782"/>
      <c r="LA114" s="776"/>
      <c r="LB114" s="777"/>
      <c r="LC114" s="777"/>
      <c r="LD114" s="780"/>
      <c r="LE114" s="779"/>
      <c r="LF114" s="779"/>
      <c r="LG114" s="776"/>
      <c r="LH114" s="777"/>
      <c r="LI114" s="777"/>
      <c r="LJ114" s="780"/>
      <c r="LK114" s="779"/>
      <c r="LL114" s="779"/>
      <c r="LM114" s="776"/>
      <c r="LN114" s="777"/>
      <c r="LO114" s="777"/>
      <c r="LP114" s="780"/>
      <c r="LQ114" s="782"/>
      <c r="LR114" s="782"/>
      <c r="LS114" s="776"/>
      <c r="LT114" s="777"/>
      <c r="LU114" s="777"/>
      <c r="LV114" s="780"/>
      <c r="LW114" s="779"/>
      <c r="LX114" s="779"/>
      <c r="LY114" s="776"/>
      <c r="LZ114" s="777"/>
      <c r="MA114" s="777"/>
      <c r="MB114" s="780"/>
      <c r="MC114" s="782"/>
      <c r="MD114" s="782"/>
      <c r="ME114" s="776"/>
      <c r="MF114" s="777"/>
      <c r="MG114" s="777"/>
      <c r="MH114" s="780"/>
      <c r="MI114" s="782"/>
      <c r="MJ114" s="782"/>
      <c r="MK114" s="776"/>
      <c r="ML114" s="777"/>
      <c r="MM114" s="777"/>
      <c r="MN114" s="780"/>
      <c r="MO114" s="782"/>
      <c r="MP114" s="782"/>
      <c r="MQ114" s="1032" t="s">
        <v>823</v>
      </c>
      <c r="MR114" s="1033" t="s">
        <v>827</v>
      </c>
      <c r="MS114" s="1033" t="s">
        <v>830</v>
      </c>
      <c r="MT114" s="796"/>
      <c r="MU114" s="779"/>
      <c r="MV114" s="779"/>
      <c r="MW114" s="776"/>
      <c r="MX114" s="777"/>
      <c r="MY114" s="777"/>
      <c r="MZ114" s="780"/>
      <c r="NA114" s="779"/>
      <c r="NB114" s="779"/>
      <c r="NC114" s="776"/>
      <c r="ND114" s="777"/>
      <c r="NE114" s="777"/>
      <c r="NF114" s="780"/>
      <c r="NG114" s="779"/>
      <c r="NH114" s="779"/>
      <c r="NI114" s="776"/>
      <c r="NJ114" s="777"/>
      <c r="NK114" s="777"/>
      <c r="NL114" s="780"/>
      <c r="NM114" s="782"/>
      <c r="NN114" s="782"/>
      <c r="NO114" s="776"/>
      <c r="NP114" s="777"/>
      <c r="NQ114" s="777"/>
      <c r="NR114" s="780"/>
      <c r="NS114" s="776"/>
      <c r="NT114" s="777"/>
      <c r="NU114" s="777"/>
      <c r="NV114" s="780"/>
      <c r="NW114" s="776"/>
      <c r="NX114" s="777"/>
      <c r="NY114" s="777"/>
      <c r="NZ114" s="792"/>
      <c r="OA114" s="776"/>
      <c r="OB114" s="777"/>
      <c r="OC114" s="777"/>
      <c r="OD114" s="780"/>
      <c r="OE114" s="776"/>
      <c r="OF114" s="777"/>
      <c r="OG114" s="777"/>
      <c r="OH114" s="780"/>
      <c r="OI114" s="776"/>
      <c r="OJ114" s="777"/>
      <c r="OK114" s="777"/>
      <c r="OL114" s="780"/>
      <c r="OM114" s="776"/>
      <c r="ON114" s="777"/>
      <c r="OO114" s="777"/>
      <c r="OP114" s="780"/>
      <c r="OQ114" s="776"/>
      <c r="OR114" s="777"/>
      <c r="OS114" s="777"/>
      <c r="OT114" s="780"/>
      <c r="OU114" s="776"/>
      <c r="OV114" s="777"/>
      <c r="OW114" s="777"/>
      <c r="OX114" s="780"/>
      <c r="OY114" s="776"/>
      <c r="OZ114" s="777"/>
      <c r="PA114" s="777"/>
      <c r="PB114" s="780"/>
      <c r="PC114" s="776"/>
      <c r="PD114" s="777"/>
      <c r="PE114" s="777"/>
      <c r="PF114" s="780"/>
    </row>
    <row r="115" spans="1:422" ht="15" hidden="1" customHeight="1" x14ac:dyDescent="0.25">
      <c r="A115" s="769" t="s">
        <v>76</v>
      </c>
      <c r="B115" s="769"/>
      <c r="C115" s="769"/>
      <c r="D115" s="770"/>
      <c r="E115" s="769"/>
      <c r="F115" s="769"/>
      <c r="G115" s="769"/>
      <c r="H115" s="769"/>
      <c r="I115" s="769"/>
      <c r="J115" s="769"/>
      <c r="K115" s="771"/>
      <c r="L115" s="769"/>
      <c r="M115" s="769"/>
      <c r="N115" s="769">
        <v>50</v>
      </c>
      <c r="O115" s="769"/>
      <c r="P115" s="769"/>
      <c r="Q115" s="769"/>
      <c r="R115" s="769"/>
      <c r="S115" s="769"/>
      <c r="T115" s="816"/>
      <c r="U115" s="816"/>
      <c r="V115" s="816"/>
      <c r="W115" s="816"/>
      <c r="X115" s="769"/>
      <c r="Y115" s="769">
        <f>IF(AND(AJ115="",AK115="",AL115="",AN115="",AO115="",OR(AP115="",AP115=Dropdown!$AM$12,AP115=Dropdown!$AM$11)),1,0)</f>
        <v>1</v>
      </c>
      <c r="Z115" s="769">
        <f t="shared" si="7"/>
        <v>0</v>
      </c>
      <c r="AA115" s="769">
        <f t="shared" si="8"/>
        <v>0</v>
      </c>
      <c r="AB115" s="769">
        <f t="shared" si="9"/>
        <v>0</v>
      </c>
      <c r="AC115" s="769"/>
      <c r="AD115" s="772" t="str">
        <f>IF(OR(T115&lt;&gt;"",U115&lt;&gt;""),Dropdown!$A$4,IF(OR(V115&lt;&gt;"",W115&lt;&gt;""),Dropdown!$A$5,Dropdown!$A$3))</f>
        <v>Residential</v>
      </c>
      <c r="AE115" s="773" t="s">
        <v>615</v>
      </c>
      <c r="AF115" s="773"/>
      <c r="AG115" s="773"/>
      <c r="AH115" s="773" t="str">
        <f>IF(AG115&lt;&gt;"",VLOOKUP(AG115,Dropdown!$N$3:$R$62,3,FALSE),IF(AF115&lt;&gt;"",VLOOKUP(AF115,Dropdown!$N$3:$R$62,3,FALSE),IF(AE115&lt;&gt;"",VLOOKUP(AE115,Dropdown!$N$3:$R$62,3,FALSE),"")))</f>
        <v xml:space="preserve"> </v>
      </c>
      <c r="AI115" s="773" t="str">
        <f>IF(AG115&lt;&gt;"",VLOOKUP(AG115,Dropdown!$N$3:$R$62,5,FALSE),IF(AF115&lt;&gt;"",VLOOKUP(AF115,Dropdown!$N$3:$R$62,5,FALSE),IF(AE115&lt;&gt;"",VLOOKUP(AE115,Dropdown!$N$3:$R$62,5,FALSE),"")))</f>
        <v>Diverse</v>
      </c>
      <c r="AJ115" s="773"/>
      <c r="AK115" s="773"/>
      <c r="AL115" s="773"/>
      <c r="AM115" s="773" t="s">
        <v>789</v>
      </c>
      <c r="AN115" s="773"/>
      <c r="AO115" s="773"/>
      <c r="AP115" s="773"/>
      <c r="AQ115" s="769" t="s">
        <v>429</v>
      </c>
      <c r="AR115" s="769" t="s">
        <v>425</v>
      </c>
      <c r="AS115" s="774">
        <v>162</v>
      </c>
      <c r="AT115" s="769"/>
      <c r="AU115" s="769"/>
      <c r="AV115" s="775"/>
      <c r="AW115" s="776"/>
      <c r="AX115" s="777"/>
      <c r="AY115" s="777"/>
      <c r="AZ115" s="778"/>
      <c r="BA115" s="779"/>
      <c r="BB115" s="779"/>
      <c r="BC115" s="776"/>
      <c r="BD115" s="777"/>
      <c r="BE115" s="777"/>
      <c r="BF115" s="780"/>
      <c r="BG115" s="779"/>
      <c r="BH115" s="779"/>
      <c r="BI115" s="776"/>
      <c r="BJ115" s="777"/>
      <c r="BK115" s="777"/>
      <c r="BL115" s="780"/>
      <c r="BM115" s="779"/>
      <c r="BN115" s="779"/>
      <c r="BO115" s="776"/>
      <c r="BP115" s="777"/>
      <c r="BQ115" s="777"/>
      <c r="BR115" s="780"/>
      <c r="BS115" s="779"/>
      <c r="BT115" s="779"/>
      <c r="BU115" s="776"/>
      <c r="BV115" s="777"/>
      <c r="BW115" s="777"/>
      <c r="BX115" s="780"/>
      <c r="BY115" s="779"/>
      <c r="BZ115" s="779"/>
      <c r="CA115" s="776"/>
      <c r="CB115" s="777"/>
      <c r="CC115" s="777"/>
      <c r="CD115" s="780"/>
      <c r="CE115" s="779"/>
      <c r="CF115" s="779"/>
      <c r="CG115" s="776"/>
      <c r="CH115" s="777"/>
      <c r="CI115" s="777"/>
      <c r="CJ115" s="780"/>
      <c r="CK115" s="779"/>
      <c r="CL115" s="779"/>
      <c r="CM115" s="776"/>
      <c r="CN115" s="777"/>
      <c r="CO115" s="777"/>
      <c r="CP115" s="780"/>
      <c r="CQ115" s="779"/>
      <c r="CR115" s="779"/>
      <c r="CS115" s="776"/>
      <c r="CT115" s="777"/>
      <c r="CU115" s="777"/>
      <c r="CV115" s="780"/>
      <c r="CW115" s="779"/>
      <c r="CX115" s="779"/>
      <c r="CY115" s="776"/>
      <c r="CZ115" s="777"/>
      <c r="DA115" s="781"/>
      <c r="DB115" s="778"/>
      <c r="DC115" s="782"/>
      <c r="DD115" s="782"/>
      <c r="DE115" s="783"/>
      <c r="DF115" s="781"/>
      <c r="DG115" s="777"/>
      <c r="DH115" s="780"/>
      <c r="DI115" s="779"/>
      <c r="DJ115" s="779"/>
      <c r="DK115" s="776"/>
      <c r="DL115" s="777"/>
      <c r="DM115" s="781"/>
      <c r="DN115" s="778"/>
      <c r="DO115" s="782"/>
      <c r="DP115" s="782"/>
      <c r="DQ115" s="784"/>
      <c r="DR115" s="785"/>
      <c r="DS115" s="786"/>
      <c r="DT115" s="787"/>
      <c r="DU115" s="788"/>
      <c r="DV115" s="788"/>
      <c r="DW115" s="789"/>
      <c r="DX115" s="786"/>
      <c r="DY115" s="785"/>
      <c r="DZ115" s="790"/>
      <c r="EA115" s="791"/>
      <c r="EB115" s="791"/>
      <c r="EC115" s="784"/>
      <c r="ED115" s="785"/>
      <c r="EE115" s="786"/>
      <c r="EF115" s="787"/>
      <c r="EG115" s="788"/>
      <c r="EH115" s="788"/>
      <c r="EI115" s="789"/>
      <c r="EJ115" s="786"/>
      <c r="EK115" s="785"/>
      <c r="EL115" s="790"/>
      <c r="EM115" s="791"/>
      <c r="EN115" s="791"/>
      <c r="EO115" s="784"/>
      <c r="EP115" s="785"/>
      <c r="EQ115" s="786"/>
      <c r="ER115" s="787"/>
      <c r="ES115" s="788"/>
      <c r="ET115" s="788"/>
      <c r="EU115" s="789"/>
      <c r="EV115" s="786"/>
      <c r="EW115" s="785"/>
      <c r="EX115" s="790"/>
      <c r="EY115" s="791"/>
      <c r="EZ115" s="791"/>
      <c r="FA115" s="784"/>
      <c r="FB115" s="785"/>
      <c r="FC115" s="786"/>
      <c r="FD115" s="787"/>
      <c r="FE115" s="788"/>
      <c r="FF115" s="788"/>
      <c r="FG115" s="789"/>
      <c r="FH115" s="786"/>
      <c r="FI115" s="785"/>
      <c r="FJ115" s="790"/>
      <c r="FK115" s="791"/>
      <c r="FL115" s="791"/>
      <c r="FM115" s="784"/>
      <c r="FN115" s="785"/>
      <c r="FO115" s="786"/>
      <c r="FP115" s="787"/>
      <c r="FQ115" s="788"/>
      <c r="FR115" s="788"/>
      <c r="FS115" s="776"/>
      <c r="FT115" s="777"/>
      <c r="FU115" s="781"/>
      <c r="FV115" s="778"/>
      <c r="FW115" s="779"/>
      <c r="FX115" s="779"/>
      <c r="FY115" s="783"/>
      <c r="FZ115" s="781"/>
      <c r="GA115" s="777"/>
      <c r="GB115" s="780"/>
      <c r="GC115" s="779"/>
      <c r="GD115" s="779"/>
      <c r="GE115" s="776"/>
      <c r="GF115" s="777"/>
      <c r="GG115" s="781"/>
      <c r="GH115" s="778"/>
      <c r="GI115" s="782"/>
      <c r="GJ115" s="782"/>
      <c r="GK115" s="783"/>
      <c r="GL115" s="781"/>
      <c r="GM115" s="777"/>
      <c r="GN115" s="780"/>
      <c r="GO115" s="779"/>
      <c r="GP115" s="779"/>
      <c r="GQ115" s="776"/>
      <c r="GR115" s="777"/>
      <c r="GS115" s="781"/>
      <c r="GT115" s="778"/>
      <c r="GU115" s="782"/>
      <c r="GV115" s="782"/>
      <c r="GW115" s="783"/>
      <c r="GX115" s="781"/>
      <c r="GY115" s="777"/>
      <c r="GZ115" s="780"/>
      <c r="HA115" s="779"/>
      <c r="HB115" s="779"/>
      <c r="HC115" s="776"/>
      <c r="HD115" s="777"/>
      <c r="HE115" s="781"/>
      <c r="HF115" s="778"/>
      <c r="HG115" s="782"/>
      <c r="HH115" s="782"/>
      <c r="HI115" s="783"/>
      <c r="HJ115" s="781"/>
      <c r="HK115" s="777"/>
      <c r="HL115" s="780"/>
      <c r="HM115" s="779"/>
      <c r="HN115" s="779"/>
      <c r="HO115" s="776"/>
      <c r="HP115" s="777"/>
      <c r="HQ115" s="781"/>
      <c r="HR115" s="778"/>
      <c r="HS115" s="782"/>
      <c r="HT115" s="782"/>
      <c r="HU115" s="783"/>
      <c r="HV115" s="781"/>
      <c r="HW115" s="777"/>
      <c r="HX115" s="780"/>
      <c r="HY115" s="779"/>
      <c r="HZ115" s="779"/>
      <c r="IA115" s="776"/>
      <c r="IB115" s="777"/>
      <c r="IC115" s="781"/>
      <c r="ID115" s="778"/>
      <c r="IE115" s="779"/>
      <c r="IF115" s="779"/>
      <c r="IG115" s="783"/>
      <c r="IH115" s="781"/>
      <c r="II115" s="777"/>
      <c r="IJ115" s="780"/>
      <c r="IK115" s="779"/>
      <c r="IL115" s="779"/>
      <c r="IM115" s="776"/>
      <c r="IN115" s="777"/>
      <c r="IO115" s="781"/>
      <c r="IP115" s="778"/>
      <c r="IQ115" s="779"/>
      <c r="IR115" s="779"/>
      <c r="IS115" s="783"/>
      <c r="IT115" s="781"/>
      <c r="IU115" s="777"/>
      <c r="IV115" s="780"/>
      <c r="IW115" s="779"/>
      <c r="IX115" s="779"/>
      <c r="IY115" s="776"/>
      <c r="IZ115" s="777"/>
      <c r="JA115" s="781"/>
      <c r="JB115" s="778"/>
      <c r="JC115" s="779"/>
      <c r="JD115" s="779"/>
      <c r="JE115" s="783"/>
      <c r="JF115" s="781"/>
      <c r="JG115" s="777"/>
      <c r="JH115" s="780"/>
      <c r="JI115" s="779"/>
      <c r="JJ115" s="779"/>
      <c r="JK115" s="776"/>
      <c r="JL115" s="777"/>
      <c r="JM115" s="781"/>
      <c r="JN115" s="778"/>
      <c r="JO115" s="782"/>
      <c r="JP115" s="782"/>
      <c r="JQ115" s="783"/>
      <c r="JR115" s="781"/>
      <c r="JS115" s="777"/>
      <c r="JT115" s="780"/>
      <c r="JU115" s="779"/>
      <c r="JV115" s="779"/>
      <c r="JW115" s="776"/>
      <c r="JX115" s="777"/>
      <c r="JY115" s="777"/>
      <c r="JZ115" s="780"/>
      <c r="KA115" s="782"/>
      <c r="KB115" s="782"/>
      <c r="KC115" s="776"/>
      <c r="KD115" s="777"/>
      <c r="KE115" s="777"/>
      <c r="KF115" s="780"/>
      <c r="KG115" s="782"/>
      <c r="KH115" s="782"/>
      <c r="KI115" s="776"/>
      <c r="KJ115" s="777"/>
      <c r="KK115" s="777"/>
      <c r="KL115" s="780"/>
      <c r="KM115" s="782"/>
      <c r="KN115" s="782"/>
      <c r="KO115" s="776"/>
      <c r="KP115" s="777"/>
      <c r="KQ115" s="777"/>
      <c r="KR115" s="780"/>
      <c r="KS115" s="779"/>
      <c r="KT115" s="779"/>
      <c r="KU115" s="776"/>
      <c r="KV115" s="777"/>
      <c r="KW115" s="777"/>
      <c r="KX115" s="780"/>
      <c r="KY115" s="782"/>
      <c r="KZ115" s="782"/>
      <c r="LA115" s="776"/>
      <c r="LB115" s="777"/>
      <c r="LC115" s="777"/>
      <c r="LD115" s="780"/>
      <c r="LE115" s="779"/>
      <c r="LF115" s="779"/>
      <c r="LG115" s="776"/>
      <c r="LH115" s="777"/>
      <c r="LI115" s="777"/>
      <c r="LJ115" s="780"/>
      <c r="LK115" s="779"/>
      <c r="LL115" s="779"/>
      <c r="LM115" s="776"/>
      <c r="LN115" s="777"/>
      <c r="LO115" s="777"/>
      <c r="LP115" s="780"/>
      <c r="LQ115" s="782"/>
      <c r="LR115" s="782"/>
      <c r="LS115" s="776"/>
      <c r="LT115" s="777"/>
      <c r="LU115" s="777"/>
      <c r="LV115" s="780"/>
      <c r="LW115" s="779"/>
      <c r="LX115" s="779"/>
      <c r="LY115" s="776"/>
      <c r="LZ115" s="777"/>
      <c r="MA115" s="777"/>
      <c r="MB115" s="780"/>
      <c r="MC115" s="782"/>
      <c r="MD115" s="782"/>
      <c r="ME115" s="776"/>
      <c r="MF115" s="777"/>
      <c r="MG115" s="777"/>
      <c r="MH115" s="780"/>
      <c r="MI115" s="782"/>
      <c r="MJ115" s="782"/>
      <c r="MK115" s="776"/>
      <c r="ML115" s="777"/>
      <c r="MM115" s="777"/>
      <c r="MN115" s="780"/>
      <c r="MO115" s="782"/>
      <c r="MP115" s="782"/>
      <c r="MQ115" s="1032" t="s">
        <v>824</v>
      </c>
      <c r="MR115" s="1033" t="s">
        <v>828</v>
      </c>
      <c r="MS115" s="1033" t="s">
        <v>831</v>
      </c>
      <c r="MT115" s="796"/>
      <c r="MU115" s="779"/>
      <c r="MV115" s="779"/>
      <c r="MW115" s="776"/>
      <c r="MX115" s="777"/>
      <c r="MY115" s="777"/>
      <c r="MZ115" s="780"/>
      <c r="NA115" s="779"/>
      <c r="NB115" s="779"/>
      <c r="NC115" s="776"/>
      <c r="ND115" s="777"/>
      <c r="NE115" s="777"/>
      <c r="NF115" s="780"/>
      <c r="NG115" s="779"/>
      <c r="NH115" s="779"/>
      <c r="NI115" s="776"/>
      <c r="NJ115" s="777"/>
      <c r="NK115" s="777"/>
      <c r="NL115" s="780"/>
      <c r="NM115" s="782"/>
      <c r="NN115" s="782"/>
      <c r="NO115" s="776"/>
      <c r="NP115" s="777"/>
      <c r="NQ115" s="777"/>
      <c r="NR115" s="780"/>
      <c r="NS115" s="776"/>
      <c r="NT115" s="777"/>
      <c r="NU115" s="777"/>
      <c r="NV115" s="780"/>
      <c r="NW115" s="776"/>
      <c r="NX115" s="777"/>
      <c r="NY115" s="777"/>
      <c r="NZ115" s="792"/>
      <c r="OA115" s="776"/>
      <c r="OB115" s="777"/>
      <c r="OC115" s="777"/>
      <c r="OD115" s="780"/>
      <c r="OE115" s="776"/>
      <c r="OF115" s="777"/>
      <c r="OG115" s="777"/>
      <c r="OH115" s="780"/>
      <c r="OI115" s="776"/>
      <c r="OJ115" s="777"/>
      <c r="OK115" s="777"/>
      <c r="OL115" s="780"/>
      <c r="OM115" s="776"/>
      <c r="ON115" s="777"/>
      <c r="OO115" s="777"/>
      <c r="OP115" s="780"/>
      <c r="OQ115" s="776"/>
      <c r="OR115" s="777"/>
      <c r="OS115" s="777"/>
      <c r="OT115" s="780"/>
      <c r="OU115" s="776"/>
      <c r="OV115" s="777"/>
      <c r="OW115" s="777"/>
      <c r="OX115" s="780"/>
      <c r="OY115" s="776"/>
      <c r="OZ115" s="777"/>
      <c r="PA115" s="777"/>
      <c r="PB115" s="780"/>
      <c r="PC115" s="776"/>
      <c r="PD115" s="777"/>
      <c r="PE115" s="777"/>
      <c r="PF115" s="780"/>
    </row>
    <row r="116" spans="1:422" hidden="1" x14ac:dyDescent="0.25">
      <c r="A116" s="769" t="s">
        <v>76</v>
      </c>
      <c r="B116" s="769"/>
      <c r="C116" s="769"/>
      <c r="D116" s="770"/>
      <c r="E116" s="769"/>
      <c r="F116" s="769"/>
      <c r="G116" s="769"/>
      <c r="H116" s="769"/>
      <c r="I116" s="769"/>
      <c r="J116" s="769"/>
      <c r="K116" s="771"/>
      <c r="L116" s="769"/>
      <c r="M116" s="769"/>
      <c r="N116" s="769">
        <v>500</v>
      </c>
      <c r="O116" s="769"/>
      <c r="P116" s="769"/>
      <c r="Q116" s="769"/>
      <c r="R116" s="769"/>
      <c r="S116" s="769"/>
      <c r="T116" s="816"/>
      <c r="U116" s="816"/>
      <c r="V116" s="816"/>
      <c r="W116" s="816"/>
      <c r="X116" s="769"/>
      <c r="Y116" s="769">
        <f>IF(AND(AJ116="",AK116="",AL116="",AN116="",AO116="",OR(AP116="",AP116=Dropdown!$AM$12,AP116=Dropdown!$AM$11)),1,0)</f>
        <v>1</v>
      </c>
      <c r="Z116" s="769">
        <f t="shared" si="7"/>
        <v>0</v>
      </c>
      <c r="AA116" s="769">
        <f t="shared" si="8"/>
        <v>0</v>
      </c>
      <c r="AB116" s="769">
        <f t="shared" si="9"/>
        <v>0</v>
      </c>
      <c r="AC116" s="769"/>
      <c r="AD116" s="772" t="str">
        <f>IF(OR(T116&lt;&gt;"",U116&lt;&gt;""),Dropdown!$A$4,IF(OR(V116&lt;&gt;"",W116&lt;&gt;""),Dropdown!$A$5,Dropdown!$A$3))</f>
        <v>Residential</v>
      </c>
      <c r="AE116" s="773" t="s">
        <v>615</v>
      </c>
      <c r="AF116" s="773"/>
      <c r="AG116" s="773"/>
      <c r="AH116" s="773" t="str">
        <f>IF(AG116&lt;&gt;"",VLOOKUP(AG116,Dropdown!$N$3:$R$62,3,FALSE),IF(AF116&lt;&gt;"",VLOOKUP(AF116,Dropdown!$N$3:$R$62,3,FALSE),IF(AE116&lt;&gt;"",VLOOKUP(AE116,Dropdown!$N$3:$R$62,3,FALSE),"")))</f>
        <v xml:space="preserve"> </v>
      </c>
      <c r="AI116" s="773" t="str">
        <f>IF(AG116&lt;&gt;"",VLOOKUP(AG116,Dropdown!$N$3:$R$62,5,FALSE),IF(AF116&lt;&gt;"",VLOOKUP(AF116,Dropdown!$N$3:$R$62,5,FALSE),IF(AE116&lt;&gt;"",VLOOKUP(AE116,Dropdown!$N$3:$R$62,5,FALSE),"")))</f>
        <v>Diverse</v>
      </c>
      <c r="AJ116" s="773"/>
      <c r="AK116" s="773"/>
      <c r="AL116" s="773"/>
      <c r="AM116" s="773" t="s">
        <v>769</v>
      </c>
      <c r="AN116" s="773"/>
      <c r="AO116" s="773"/>
      <c r="AP116" s="773"/>
      <c r="AQ116" s="769" t="s">
        <v>429</v>
      </c>
      <c r="AR116" s="769" t="s">
        <v>425</v>
      </c>
      <c r="AS116" s="774">
        <v>162</v>
      </c>
      <c r="AT116" s="769"/>
      <c r="AU116" s="769"/>
      <c r="AV116" s="775"/>
      <c r="AW116" s="776"/>
      <c r="AX116" s="777"/>
      <c r="AY116" s="777"/>
      <c r="AZ116" s="778"/>
      <c r="BA116" s="779"/>
      <c r="BB116" s="779"/>
      <c r="BC116" s="776"/>
      <c r="BD116" s="777"/>
      <c r="BE116" s="777"/>
      <c r="BF116" s="780"/>
      <c r="BG116" s="779"/>
      <c r="BH116" s="779"/>
      <c r="BI116" s="776"/>
      <c r="BJ116" s="777"/>
      <c r="BK116" s="777"/>
      <c r="BL116" s="780"/>
      <c r="BM116" s="779"/>
      <c r="BN116" s="779"/>
      <c r="BO116" s="776"/>
      <c r="BP116" s="777"/>
      <c r="BQ116" s="777"/>
      <c r="BR116" s="780"/>
      <c r="BS116" s="779"/>
      <c r="BT116" s="779"/>
      <c r="BU116" s="776"/>
      <c r="BV116" s="777"/>
      <c r="BW116" s="777"/>
      <c r="BX116" s="780"/>
      <c r="BY116" s="779"/>
      <c r="BZ116" s="779"/>
      <c r="CA116" s="776"/>
      <c r="CB116" s="777"/>
      <c r="CC116" s="777"/>
      <c r="CD116" s="780"/>
      <c r="CE116" s="779"/>
      <c r="CF116" s="779"/>
      <c r="CG116" s="776"/>
      <c r="CH116" s="777"/>
      <c r="CI116" s="777"/>
      <c r="CJ116" s="780"/>
      <c r="CK116" s="779"/>
      <c r="CL116" s="779"/>
      <c r="CM116" s="776"/>
      <c r="CN116" s="777"/>
      <c r="CO116" s="777"/>
      <c r="CP116" s="780"/>
      <c r="CQ116" s="779"/>
      <c r="CR116" s="779"/>
      <c r="CS116" s="776"/>
      <c r="CT116" s="777"/>
      <c r="CU116" s="777"/>
      <c r="CV116" s="780"/>
      <c r="CW116" s="779"/>
      <c r="CX116" s="779"/>
      <c r="CY116" s="776"/>
      <c r="CZ116" s="777"/>
      <c r="DA116" s="781"/>
      <c r="DB116" s="778"/>
      <c r="DC116" s="782"/>
      <c r="DD116" s="782"/>
      <c r="DE116" s="783"/>
      <c r="DF116" s="781"/>
      <c r="DG116" s="777"/>
      <c r="DH116" s="780"/>
      <c r="DI116" s="779"/>
      <c r="DJ116" s="779"/>
      <c r="DK116" s="776"/>
      <c r="DL116" s="777"/>
      <c r="DM116" s="781"/>
      <c r="DN116" s="778"/>
      <c r="DO116" s="782"/>
      <c r="DP116" s="782"/>
      <c r="DQ116" s="784"/>
      <c r="DR116" s="785"/>
      <c r="DS116" s="786"/>
      <c r="DT116" s="787"/>
      <c r="DU116" s="788"/>
      <c r="DV116" s="788"/>
      <c r="DW116" s="789"/>
      <c r="DX116" s="786"/>
      <c r="DY116" s="785"/>
      <c r="DZ116" s="790"/>
      <c r="EA116" s="791"/>
      <c r="EB116" s="791"/>
      <c r="EC116" s="784"/>
      <c r="ED116" s="785"/>
      <c r="EE116" s="786"/>
      <c r="EF116" s="787"/>
      <c r="EG116" s="788"/>
      <c r="EH116" s="788"/>
      <c r="EI116" s="789"/>
      <c r="EJ116" s="786"/>
      <c r="EK116" s="785"/>
      <c r="EL116" s="790"/>
      <c r="EM116" s="791"/>
      <c r="EN116" s="791"/>
      <c r="EO116" s="784"/>
      <c r="EP116" s="785"/>
      <c r="EQ116" s="786"/>
      <c r="ER116" s="787"/>
      <c r="ES116" s="788"/>
      <c r="ET116" s="788"/>
      <c r="EU116" s="789"/>
      <c r="EV116" s="786"/>
      <c r="EW116" s="785"/>
      <c r="EX116" s="790"/>
      <c r="EY116" s="791"/>
      <c r="EZ116" s="791"/>
      <c r="FA116" s="784"/>
      <c r="FB116" s="785"/>
      <c r="FC116" s="786"/>
      <c r="FD116" s="787"/>
      <c r="FE116" s="788"/>
      <c r="FF116" s="788"/>
      <c r="FG116" s="789"/>
      <c r="FH116" s="786"/>
      <c r="FI116" s="785"/>
      <c r="FJ116" s="790"/>
      <c r="FK116" s="791"/>
      <c r="FL116" s="791"/>
      <c r="FM116" s="784"/>
      <c r="FN116" s="785"/>
      <c r="FO116" s="786"/>
      <c r="FP116" s="787"/>
      <c r="FQ116" s="788"/>
      <c r="FR116" s="788"/>
      <c r="FS116" s="776"/>
      <c r="FT116" s="777"/>
      <c r="FU116" s="781"/>
      <c r="FV116" s="778"/>
      <c r="FW116" s="779"/>
      <c r="FX116" s="779"/>
      <c r="FY116" s="783"/>
      <c r="FZ116" s="781"/>
      <c r="GA116" s="777"/>
      <c r="GB116" s="780"/>
      <c r="GC116" s="779"/>
      <c r="GD116" s="779"/>
      <c r="GE116" s="776"/>
      <c r="GF116" s="777"/>
      <c r="GG116" s="781"/>
      <c r="GH116" s="778"/>
      <c r="GI116" s="782"/>
      <c r="GJ116" s="782"/>
      <c r="GK116" s="783"/>
      <c r="GL116" s="781"/>
      <c r="GM116" s="777"/>
      <c r="GN116" s="780"/>
      <c r="GO116" s="779"/>
      <c r="GP116" s="779"/>
      <c r="GQ116" s="776"/>
      <c r="GR116" s="777"/>
      <c r="GS116" s="781"/>
      <c r="GT116" s="778"/>
      <c r="GU116" s="782"/>
      <c r="GV116" s="782"/>
      <c r="GW116" s="783"/>
      <c r="GX116" s="781"/>
      <c r="GY116" s="777"/>
      <c r="GZ116" s="780"/>
      <c r="HA116" s="779"/>
      <c r="HB116" s="779"/>
      <c r="HC116" s="776"/>
      <c r="HD116" s="777"/>
      <c r="HE116" s="781"/>
      <c r="HF116" s="778"/>
      <c r="HG116" s="782"/>
      <c r="HH116" s="782"/>
      <c r="HI116" s="783"/>
      <c r="HJ116" s="781"/>
      <c r="HK116" s="777"/>
      <c r="HL116" s="780"/>
      <c r="HM116" s="779"/>
      <c r="HN116" s="779"/>
      <c r="HO116" s="776"/>
      <c r="HP116" s="777"/>
      <c r="HQ116" s="781"/>
      <c r="HR116" s="778"/>
      <c r="HS116" s="782"/>
      <c r="HT116" s="782"/>
      <c r="HU116" s="783"/>
      <c r="HV116" s="781"/>
      <c r="HW116" s="777"/>
      <c r="HX116" s="780"/>
      <c r="HY116" s="779"/>
      <c r="HZ116" s="779"/>
      <c r="IA116" s="776"/>
      <c r="IB116" s="777"/>
      <c r="IC116" s="781"/>
      <c r="ID116" s="778"/>
      <c r="IE116" s="779"/>
      <c r="IF116" s="779"/>
      <c r="IG116" s="783"/>
      <c r="IH116" s="781"/>
      <c r="II116" s="777"/>
      <c r="IJ116" s="780"/>
      <c r="IK116" s="779"/>
      <c r="IL116" s="779"/>
      <c r="IM116" s="776"/>
      <c r="IN116" s="777"/>
      <c r="IO116" s="781"/>
      <c r="IP116" s="778"/>
      <c r="IQ116" s="779"/>
      <c r="IR116" s="779"/>
      <c r="IS116" s="783"/>
      <c r="IT116" s="781"/>
      <c r="IU116" s="777"/>
      <c r="IV116" s="780"/>
      <c r="IW116" s="779"/>
      <c r="IX116" s="779"/>
      <c r="IY116" s="776"/>
      <c r="IZ116" s="777"/>
      <c r="JA116" s="781"/>
      <c r="JB116" s="778"/>
      <c r="JC116" s="779"/>
      <c r="JD116" s="779"/>
      <c r="JE116" s="783"/>
      <c r="JF116" s="781"/>
      <c r="JG116" s="777"/>
      <c r="JH116" s="780"/>
      <c r="JI116" s="779"/>
      <c r="JJ116" s="779"/>
      <c r="JK116" s="776"/>
      <c r="JL116" s="777"/>
      <c r="JM116" s="781"/>
      <c r="JN116" s="778"/>
      <c r="JO116" s="782"/>
      <c r="JP116" s="782"/>
      <c r="JQ116" s="783"/>
      <c r="JR116" s="781"/>
      <c r="JS116" s="777"/>
      <c r="JT116" s="780"/>
      <c r="JU116" s="779"/>
      <c r="JV116" s="779"/>
      <c r="JW116" s="776"/>
      <c r="JX116" s="777"/>
      <c r="JY116" s="777"/>
      <c r="JZ116" s="780"/>
      <c r="KA116" s="782"/>
      <c r="KB116" s="782"/>
      <c r="KC116" s="776"/>
      <c r="KD116" s="777"/>
      <c r="KE116" s="777"/>
      <c r="KF116" s="780"/>
      <c r="KG116" s="782"/>
      <c r="KH116" s="782"/>
      <c r="KI116" s="776"/>
      <c r="KJ116" s="777"/>
      <c r="KK116" s="777"/>
      <c r="KL116" s="780"/>
      <c r="KM116" s="782"/>
      <c r="KN116" s="782"/>
      <c r="KO116" s="776"/>
      <c r="KP116" s="777"/>
      <c r="KQ116" s="777"/>
      <c r="KR116" s="780"/>
      <c r="KS116" s="779"/>
      <c r="KT116" s="779"/>
      <c r="KU116" s="776"/>
      <c r="KV116" s="777"/>
      <c r="KW116" s="777"/>
      <c r="KX116" s="780"/>
      <c r="KY116" s="782"/>
      <c r="KZ116" s="782"/>
      <c r="LA116" s="776"/>
      <c r="LB116" s="777"/>
      <c r="LC116" s="777"/>
      <c r="LD116" s="780"/>
      <c r="LE116" s="779"/>
      <c r="LF116" s="779"/>
      <c r="LG116" s="776"/>
      <c r="LH116" s="777"/>
      <c r="LI116" s="777"/>
      <c r="LJ116" s="780"/>
      <c r="LK116" s="779"/>
      <c r="LL116" s="779"/>
      <c r="LM116" s="776"/>
      <c r="LN116" s="777"/>
      <c r="LO116" s="777"/>
      <c r="LP116" s="780"/>
      <c r="LQ116" s="782"/>
      <c r="LR116" s="782"/>
      <c r="LS116" s="776"/>
      <c r="LT116" s="777"/>
      <c r="LU116" s="777"/>
      <c r="LV116" s="780"/>
      <c r="LW116" s="779"/>
      <c r="LX116" s="779"/>
      <c r="LY116" s="776"/>
      <c r="LZ116" s="777"/>
      <c r="MA116" s="777"/>
      <c r="MB116" s="780"/>
      <c r="MC116" s="782"/>
      <c r="MD116" s="782"/>
      <c r="ME116" s="776"/>
      <c r="MF116" s="777"/>
      <c r="MG116" s="777"/>
      <c r="MH116" s="780"/>
      <c r="MI116" s="782"/>
      <c r="MJ116" s="782"/>
      <c r="MK116" s="776"/>
      <c r="ML116" s="777"/>
      <c r="MM116" s="777"/>
      <c r="MN116" s="780"/>
      <c r="MO116" s="782"/>
      <c r="MP116" s="782"/>
      <c r="MQ116" s="1032" t="s">
        <v>825</v>
      </c>
      <c r="MR116" s="1033" t="s">
        <v>829</v>
      </c>
      <c r="MS116" s="1033" t="s">
        <v>832</v>
      </c>
      <c r="MT116" s="796"/>
      <c r="MU116" s="779"/>
      <c r="MV116" s="779"/>
      <c r="MW116" s="776"/>
      <c r="MX116" s="777"/>
      <c r="MY116" s="777"/>
      <c r="MZ116" s="780"/>
      <c r="NA116" s="779"/>
      <c r="NB116" s="779"/>
      <c r="NC116" s="776"/>
      <c r="ND116" s="777"/>
      <c r="NE116" s="777"/>
      <c r="NF116" s="780"/>
      <c r="NG116" s="779"/>
      <c r="NH116" s="779"/>
      <c r="NI116" s="776"/>
      <c r="NJ116" s="777"/>
      <c r="NK116" s="777"/>
      <c r="NL116" s="780"/>
      <c r="NM116" s="782"/>
      <c r="NN116" s="782"/>
      <c r="NO116" s="776"/>
      <c r="NP116" s="777"/>
      <c r="NQ116" s="777"/>
      <c r="NR116" s="780"/>
      <c r="NS116" s="776"/>
      <c r="NT116" s="777"/>
      <c r="NU116" s="777"/>
      <c r="NV116" s="780"/>
      <c r="NW116" s="776"/>
      <c r="NX116" s="777"/>
      <c r="NY116" s="777"/>
      <c r="NZ116" s="792"/>
      <c r="OA116" s="776"/>
      <c r="OB116" s="777"/>
      <c r="OC116" s="777"/>
      <c r="OD116" s="780"/>
      <c r="OE116" s="776"/>
      <c r="OF116" s="777"/>
      <c r="OG116" s="777"/>
      <c r="OH116" s="780"/>
      <c r="OI116" s="776"/>
      <c r="OJ116" s="777"/>
      <c r="OK116" s="777"/>
      <c r="OL116" s="780"/>
      <c r="OM116" s="776"/>
      <c r="ON116" s="777"/>
      <c r="OO116" s="777"/>
      <c r="OP116" s="780"/>
      <c r="OQ116" s="776"/>
      <c r="OR116" s="777"/>
      <c r="OS116" s="777"/>
      <c r="OT116" s="780"/>
      <c r="OU116" s="776"/>
      <c r="OV116" s="777"/>
      <c r="OW116" s="777"/>
      <c r="OX116" s="780"/>
      <c r="OY116" s="776"/>
      <c r="OZ116" s="777"/>
      <c r="PA116" s="777"/>
      <c r="PB116" s="780"/>
      <c r="PC116" s="776"/>
      <c r="PD116" s="777"/>
      <c r="PE116" s="777"/>
      <c r="PF116" s="780"/>
    </row>
    <row r="117" spans="1:422" hidden="1" x14ac:dyDescent="0.25">
      <c r="A117" s="769" t="s">
        <v>76</v>
      </c>
      <c r="B117" s="769"/>
      <c r="C117" s="769"/>
      <c r="D117" s="770"/>
      <c r="E117" s="769"/>
      <c r="F117" s="769"/>
      <c r="G117" s="769"/>
      <c r="H117" s="769"/>
      <c r="I117" s="769"/>
      <c r="J117" s="769"/>
      <c r="K117" s="771"/>
      <c r="L117" s="769"/>
      <c r="M117" s="769"/>
      <c r="N117" s="769">
        <v>1000</v>
      </c>
      <c r="O117" s="769"/>
      <c r="P117" s="769"/>
      <c r="Q117" s="769"/>
      <c r="R117" s="769"/>
      <c r="S117" s="769"/>
      <c r="T117" s="816"/>
      <c r="U117" s="816"/>
      <c r="V117" s="816"/>
      <c r="W117" s="816"/>
      <c r="X117" s="769"/>
      <c r="Y117" s="769">
        <f>IF(AND(AJ117="",AK117="",AL117="",AN117="",AO117="",OR(AP117="",AP117=Dropdown!$AM$12,AP117=Dropdown!$AM$11)),1,0)</f>
        <v>1</v>
      </c>
      <c r="Z117" s="769">
        <f t="shared" si="7"/>
        <v>0</v>
      </c>
      <c r="AA117" s="769">
        <f t="shared" si="8"/>
        <v>0</v>
      </c>
      <c r="AB117" s="769">
        <f t="shared" si="9"/>
        <v>0</v>
      </c>
      <c r="AC117" s="769"/>
      <c r="AD117" s="772" t="str">
        <f>IF(OR(T117&lt;&gt;"",U117&lt;&gt;""),Dropdown!$A$4,IF(OR(V117&lt;&gt;"",W117&lt;&gt;""),Dropdown!$A$5,Dropdown!$A$3))</f>
        <v>Residential</v>
      </c>
      <c r="AE117" s="773" t="s">
        <v>615</v>
      </c>
      <c r="AF117" s="773"/>
      <c r="AG117" s="773"/>
      <c r="AH117" s="773" t="str">
        <f>IF(AG117&lt;&gt;"",VLOOKUP(AG117,Dropdown!$N$3:$R$62,3,FALSE),IF(AF117&lt;&gt;"",VLOOKUP(AF117,Dropdown!$N$3:$R$62,3,FALSE),IF(AE117&lt;&gt;"",VLOOKUP(AE117,Dropdown!$N$3:$R$62,3,FALSE),"")))</f>
        <v xml:space="preserve"> </v>
      </c>
      <c r="AI117" s="773" t="str">
        <f>IF(AG117&lt;&gt;"",VLOOKUP(AG117,Dropdown!$N$3:$R$62,5,FALSE),IF(AF117&lt;&gt;"",VLOOKUP(AF117,Dropdown!$N$3:$R$62,5,FALSE),IF(AE117&lt;&gt;"",VLOOKUP(AE117,Dropdown!$N$3:$R$62,5,FALSE),"")))</f>
        <v>Diverse</v>
      </c>
      <c r="AJ117" s="773"/>
      <c r="AK117" s="773"/>
      <c r="AL117" s="773"/>
      <c r="AM117" s="773" t="s">
        <v>769</v>
      </c>
      <c r="AN117" s="773"/>
      <c r="AO117" s="773"/>
      <c r="AP117" s="773"/>
      <c r="AQ117" s="769" t="s">
        <v>429</v>
      </c>
      <c r="AR117" s="769" t="s">
        <v>425</v>
      </c>
      <c r="AS117" s="774">
        <v>162</v>
      </c>
      <c r="AT117" s="769"/>
      <c r="AU117" s="769"/>
      <c r="AV117" s="775"/>
      <c r="AW117" s="776"/>
      <c r="AX117" s="777"/>
      <c r="AY117" s="777"/>
      <c r="AZ117" s="778"/>
      <c r="BA117" s="779"/>
      <c r="BB117" s="779"/>
      <c r="BC117" s="776"/>
      <c r="BD117" s="777"/>
      <c r="BE117" s="777"/>
      <c r="BF117" s="780"/>
      <c r="BG117" s="779"/>
      <c r="BH117" s="779"/>
      <c r="BI117" s="776"/>
      <c r="BJ117" s="777"/>
      <c r="BK117" s="777"/>
      <c r="BL117" s="780"/>
      <c r="BM117" s="779"/>
      <c r="BN117" s="779"/>
      <c r="BO117" s="776"/>
      <c r="BP117" s="777"/>
      <c r="BQ117" s="777"/>
      <c r="BR117" s="780"/>
      <c r="BS117" s="779"/>
      <c r="BT117" s="779"/>
      <c r="BU117" s="776"/>
      <c r="BV117" s="777"/>
      <c r="BW117" s="777"/>
      <c r="BX117" s="780"/>
      <c r="BY117" s="779"/>
      <c r="BZ117" s="779"/>
      <c r="CA117" s="776"/>
      <c r="CB117" s="777"/>
      <c r="CC117" s="777"/>
      <c r="CD117" s="780"/>
      <c r="CE117" s="779"/>
      <c r="CF117" s="779"/>
      <c r="CG117" s="776"/>
      <c r="CH117" s="777"/>
      <c r="CI117" s="777"/>
      <c r="CJ117" s="780"/>
      <c r="CK117" s="779"/>
      <c r="CL117" s="779"/>
      <c r="CM117" s="776"/>
      <c r="CN117" s="777"/>
      <c r="CO117" s="777"/>
      <c r="CP117" s="780"/>
      <c r="CQ117" s="779"/>
      <c r="CR117" s="779"/>
      <c r="CS117" s="776"/>
      <c r="CT117" s="777"/>
      <c r="CU117" s="777"/>
      <c r="CV117" s="780"/>
      <c r="CW117" s="779"/>
      <c r="CX117" s="779"/>
      <c r="CY117" s="776"/>
      <c r="CZ117" s="777"/>
      <c r="DA117" s="781"/>
      <c r="DB117" s="778"/>
      <c r="DC117" s="782"/>
      <c r="DD117" s="782"/>
      <c r="DE117" s="783"/>
      <c r="DF117" s="781"/>
      <c r="DG117" s="777"/>
      <c r="DH117" s="780"/>
      <c r="DI117" s="779"/>
      <c r="DJ117" s="779"/>
      <c r="DK117" s="776"/>
      <c r="DL117" s="777"/>
      <c r="DM117" s="781"/>
      <c r="DN117" s="778"/>
      <c r="DO117" s="782"/>
      <c r="DP117" s="782"/>
      <c r="DQ117" s="784"/>
      <c r="DR117" s="785"/>
      <c r="DS117" s="786"/>
      <c r="DT117" s="787"/>
      <c r="DU117" s="788"/>
      <c r="DV117" s="788"/>
      <c r="DW117" s="789"/>
      <c r="DX117" s="786"/>
      <c r="DY117" s="785"/>
      <c r="DZ117" s="790"/>
      <c r="EA117" s="791"/>
      <c r="EB117" s="791"/>
      <c r="EC117" s="784"/>
      <c r="ED117" s="785"/>
      <c r="EE117" s="786"/>
      <c r="EF117" s="787"/>
      <c r="EG117" s="788"/>
      <c r="EH117" s="788"/>
      <c r="EI117" s="789"/>
      <c r="EJ117" s="786"/>
      <c r="EK117" s="785"/>
      <c r="EL117" s="790"/>
      <c r="EM117" s="791"/>
      <c r="EN117" s="791"/>
      <c r="EO117" s="784"/>
      <c r="EP117" s="785"/>
      <c r="EQ117" s="786"/>
      <c r="ER117" s="787"/>
      <c r="ES117" s="788"/>
      <c r="ET117" s="788"/>
      <c r="EU117" s="789"/>
      <c r="EV117" s="786"/>
      <c r="EW117" s="785"/>
      <c r="EX117" s="790"/>
      <c r="EY117" s="791"/>
      <c r="EZ117" s="791"/>
      <c r="FA117" s="784"/>
      <c r="FB117" s="785"/>
      <c r="FC117" s="786"/>
      <c r="FD117" s="787"/>
      <c r="FE117" s="788"/>
      <c r="FF117" s="788"/>
      <c r="FG117" s="789"/>
      <c r="FH117" s="786"/>
      <c r="FI117" s="785"/>
      <c r="FJ117" s="790"/>
      <c r="FK117" s="791"/>
      <c r="FL117" s="791"/>
      <c r="FM117" s="784"/>
      <c r="FN117" s="785"/>
      <c r="FO117" s="786"/>
      <c r="FP117" s="787"/>
      <c r="FQ117" s="788"/>
      <c r="FR117" s="788"/>
      <c r="FS117" s="776"/>
      <c r="FT117" s="777"/>
      <c r="FU117" s="781"/>
      <c r="FV117" s="778"/>
      <c r="FW117" s="779"/>
      <c r="FX117" s="779"/>
      <c r="FY117" s="783"/>
      <c r="FZ117" s="781"/>
      <c r="GA117" s="777"/>
      <c r="GB117" s="780"/>
      <c r="GC117" s="779"/>
      <c r="GD117" s="779"/>
      <c r="GE117" s="776"/>
      <c r="GF117" s="777"/>
      <c r="GG117" s="781"/>
      <c r="GH117" s="778"/>
      <c r="GI117" s="782"/>
      <c r="GJ117" s="782"/>
      <c r="GK117" s="783"/>
      <c r="GL117" s="781"/>
      <c r="GM117" s="777"/>
      <c r="GN117" s="780"/>
      <c r="GO117" s="779"/>
      <c r="GP117" s="779"/>
      <c r="GQ117" s="776"/>
      <c r="GR117" s="777"/>
      <c r="GS117" s="781"/>
      <c r="GT117" s="778"/>
      <c r="GU117" s="782"/>
      <c r="GV117" s="782"/>
      <c r="GW117" s="783"/>
      <c r="GX117" s="781"/>
      <c r="GY117" s="777"/>
      <c r="GZ117" s="780"/>
      <c r="HA117" s="779"/>
      <c r="HB117" s="779"/>
      <c r="HC117" s="776"/>
      <c r="HD117" s="777"/>
      <c r="HE117" s="781"/>
      <c r="HF117" s="778"/>
      <c r="HG117" s="782"/>
      <c r="HH117" s="782"/>
      <c r="HI117" s="783"/>
      <c r="HJ117" s="781"/>
      <c r="HK117" s="777"/>
      <c r="HL117" s="780"/>
      <c r="HM117" s="779"/>
      <c r="HN117" s="779"/>
      <c r="HO117" s="776"/>
      <c r="HP117" s="777"/>
      <c r="HQ117" s="781"/>
      <c r="HR117" s="778"/>
      <c r="HS117" s="782"/>
      <c r="HT117" s="782"/>
      <c r="HU117" s="783"/>
      <c r="HV117" s="781"/>
      <c r="HW117" s="777"/>
      <c r="HX117" s="780"/>
      <c r="HY117" s="779"/>
      <c r="HZ117" s="779"/>
      <c r="IA117" s="776"/>
      <c r="IB117" s="777"/>
      <c r="IC117" s="781"/>
      <c r="ID117" s="778"/>
      <c r="IE117" s="779"/>
      <c r="IF117" s="779"/>
      <c r="IG117" s="783"/>
      <c r="IH117" s="781"/>
      <c r="II117" s="777"/>
      <c r="IJ117" s="780"/>
      <c r="IK117" s="779"/>
      <c r="IL117" s="779"/>
      <c r="IM117" s="776"/>
      <c r="IN117" s="777"/>
      <c r="IO117" s="781"/>
      <c r="IP117" s="778"/>
      <c r="IQ117" s="779"/>
      <c r="IR117" s="779"/>
      <c r="IS117" s="783"/>
      <c r="IT117" s="781"/>
      <c r="IU117" s="777"/>
      <c r="IV117" s="780"/>
      <c r="IW117" s="779"/>
      <c r="IX117" s="779"/>
      <c r="IY117" s="776"/>
      <c r="IZ117" s="777"/>
      <c r="JA117" s="781"/>
      <c r="JB117" s="778"/>
      <c r="JC117" s="779"/>
      <c r="JD117" s="779"/>
      <c r="JE117" s="783"/>
      <c r="JF117" s="781"/>
      <c r="JG117" s="777"/>
      <c r="JH117" s="780"/>
      <c r="JI117" s="779"/>
      <c r="JJ117" s="779"/>
      <c r="JK117" s="776"/>
      <c r="JL117" s="777"/>
      <c r="JM117" s="781"/>
      <c r="JN117" s="778"/>
      <c r="JO117" s="782"/>
      <c r="JP117" s="782"/>
      <c r="JQ117" s="783"/>
      <c r="JR117" s="781"/>
      <c r="JS117" s="777"/>
      <c r="JT117" s="780"/>
      <c r="JU117" s="779"/>
      <c r="JV117" s="779"/>
      <c r="JW117" s="776"/>
      <c r="JX117" s="777"/>
      <c r="JY117" s="777"/>
      <c r="JZ117" s="780"/>
      <c r="KA117" s="782"/>
      <c r="KB117" s="782"/>
      <c r="KC117" s="776"/>
      <c r="KD117" s="777"/>
      <c r="KE117" s="777"/>
      <c r="KF117" s="780"/>
      <c r="KG117" s="782"/>
      <c r="KH117" s="782"/>
      <c r="KI117" s="776"/>
      <c r="KJ117" s="777"/>
      <c r="KK117" s="777"/>
      <c r="KL117" s="780"/>
      <c r="KM117" s="782"/>
      <c r="KN117" s="782"/>
      <c r="KO117" s="776"/>
      <c r="KP117" s="777"/>
      <c r="KQ117" s="777"/>
      <c r="KR117" s="780"/>
      <c r="KS117" s="779"/>
      <c r="KT117" s="779"/>
      <c r="KU117" s="776"/>
      <c r="KV117" s="777"/>
      <c r="KW117" s="777"/>
      <c r="KX117" s="780"/>
      <c r="KY117" s="782"/>
      <c r="KZ117" s="782"/>
      <c r="LA117" s="776"/>
      <c r="LB117" s="777"/>
      <c r="LC117" s="777"/>
      <c r="LD117" s="780"/>
      <c r="LE117" s="779"/>
      <c r="LF117" s="779"/>
      <c r="LG117" s="776"/>
      <c r="LH117" s="777"/>
      <c r="LI117" s="777"/>
      <c r="LJ117" s="780"/>
      <c r="LK117" s="779"/>
      <c r="LL117" s="779"/>
      <c r="LM117" s="776"/>
      <c r="LN117" s="777"/>
      <c r="LO117" s="777"/>
      <c r="LP117" s="780"/>
      <c r="LQ117" s="782"/>
      <c r="LR117" s="782"/>
      <c r="LS117" s="776"/>
      <c r="LT117" s="777"/>
      <c r="LU117" s="777"/>
      <c r="LV117" s="780"/>
      <c r="LW117" s="779"/>
      <c r="LX117" s="779"/>
      <c r="LY117" s="776"/>
      <c r="LZ117" s="777"/>
      <c r="MA117" s="777"/>
      <c r="MB117" s="780"/>
      <c r="MC117" s="782"/>
      <c r="MD117" s="782"/>
      <c r="ME117" s="776"/>
      <c r="MF117" s="777"/>
      <c r="MG117" s="777"/>
      <c r="MH117" s="780"/>
      <c r="MI117" s="782"/>
      <c r="MJ117" s="782"/>
      <c r="MK117" s="776"/>
      <c r="ML117" s="777"/>
      <c r="MM117" s="777"/>
      <c r="MN117" s="780"/>
      <c r="MO117" s="782"/>
      <c r="MP117" s="782"/>
      <c r="MQ117" s="1032" t="s">
        <v>826</v>
      </c>
      <c r="MR117" s="1033" t="s">
        <v>826</v>
      </c>
      <c r="MS117" s="1033" t="s">
        <v>826</v>
      </c>
      <c r="MT117" s="796"/>
      <c r="MU117" s="779"/>
      <c r="MV117" s="779"/>
      <c r="MW117" s="776"/>
      <c r="MX117" s="777"/>
      <c r="MY117" s="777"/>
      <c r="MZ117" s="780"/>
      <c r="NA117" s="779"/>
      <c r="NB117" s="779"/>
      <c r="NC117" s="776"/>
      <c r="ND117" s="777"/>
      <c r="NE117" s="777"/>
      <c r="NF117" s="780"/>
      <c r="NG117" s="779"/>
      <c r="NH117" s="779"/>
      <c r="NI117" s="776"/>
      <c r="NJ117" s="777"/>
      <c r="NK117" s="777"/>
      <c r="NL117" s="780"/>
      <c r="NM117" s="782"/>
      <c r="NN117" s="782"/>
      <c r="NO117" s="776"/>
      <c r="NP117" s="777"/>
      <c r="NQ117" s="777"/>
      <c r="NR117" s="780"/>
      <c r="NS117" s="776"/>
      <c r="NT117" s="777"/>
      <c r="NU117" s="777"/>
      <c r="NV117" s="780"/>
      <c r="NW117" s="776"/>
      <c r="NX117" s="777"/>
      <c r="NY117" s="777"/>
      <c r="NZ117" s="792"/>
      <c r="OA117" s="776"/>
      <c r="OB117" s="777"/>
      <c r="OC117" s="777"/>
      <c r="OD117" s="780"/>
      <c r="OE117" s="776"/>
      <c r="OF117" s="777"/>
      <c r="OG117" s="777"/>
      <c r="OH117" s="780"/>
      <c r="OI117" s="776"/>
      <c r="OJ117" s="777"/>
      <c r="OK117" s="777"/>
      <c r="OL117" s="780"/>
      <c r="OM117" s="776"/>
      <c r="ON117" s="777"/>
      <c r="OO117" s="777"/>
      <c r="OP117" s="780"/>
      <c r="OQ117" s="776"/>
      <c r="OR117" s="777"/>
      <c r="OS117" s="777"/>
      <c r="OT117" s="780"/>
      <c r="OU117" s="776"/>
      <c r="OV117" s="777"/>
      <c r="OW117" s="777"/>
      <c r="OX117" s="780"/>
      <c r="OY117" s="776"/>
      <c r="OZ117" s="777"/>
      <c r="PA117" s="777"/>
      <c r="PB117" s="780"/>
      <c r="PC117" s="776"/>
      <c r="PD117" s="777"/>
      <c r="PE117" s="777"/>
      <c r="PF117" s="780"/>
    </row>
    <row r="118" spans="1:422" hidden="1" x14ac:dyDescent="0.25">
      <c r="A118" s="769" t="s">
        <v>39</v>
      </c>
      <c r="B118" s="769" t="s">
        <v>40</v>
      </c>
      <c r="C118" s="769" t="s">
        <v>21</v>
      </c>
      <c r="D118" s="770">
        <v>1860</v>
      </c>
      <c r="E118" s="769"/>
      <c r="F118" s="769" t="s">
        <v>120</v>
      </c>
      <c r="G118" s="769" t="s">
        <v>121</v>
      </c>
      <c r="H118" s="769"/>
      <c r="I118" s="769"/>
      <c r="J118" s="769"/>
      <c r="K118" s="769" t="s">
        <v>112</v>
      </c>
      <c r="L118" s="769"/>
      <c r="M118" s="769"/>
      <c r="N118" s="769">
        <v>286</v>
      </c>
      <c r="O118" s="769"/>
      <c r="P118" s="769"/>
      <c r="Q118" s="769"/>
      <c r="R118" s="769"/>
      <c r="S118" s="769"/>
      <c r="T118" s="816"/>
      <c r="U118" s="816"/>
      <c r="V118" s="816"/>
      <c r="W118" s="816"/>
      <c r="X118" s="769">
        <v>1</v>
      </c>
      <c r="Y118" s="769">
        <f>IF(AND(AJ118="",AK118="",AL118="",AN118="",AO118="",OR(AP118="",AP118=Dropdown!$AM$12,AP118=Dropdown!$AM$11)),1,0)</f>
        <v>0</v>
      </c>
      <c r="Z118" s="769">
        <f t="shared" si="7"/>
        <v>1</v>
      </c>
      <c r="AA118" s="769">
        <f t="shared" si="8"/>
        <v>1</v>
      </c>
      <c r="AB118" s="769">
        <f t="shared" si="9"/>
        <v>1</v>
      </c>
      <c r="AC118" s="769"/>
      <c r="AD118" s="772" t="str">
        <f>IF(OR(T118&lt;&gt;"",U118&lt;&gt;""),Dropdown!$A$4,IF(OR(V118&lt;&gt;"",W118&lt;&gt;""),Dropdown!$A$5,Dropdown!$A$3))</f>
        <v>Residential</v>
      </c>
      <c r="AE118" s="773" t="s">
        <v>634</v>
      </c>
      <c r="AF118" s="773" t="str">
        <f>VLOOKUP(AG118,Dropdown!$N$3:$R$62,2,FALSE)</f>
        <v>LAC</v>
      </c>
      <c r="AG118" s="773" t="s">
        <v>39</v>
      </c>
      <c r="AH118" s="773" t="str">
        <f>IF(AG118&lt;&gt;"",VLOOKUP(AG118,Dropdown!$N$3:$R$62,3,FALSE),IF(AF118&lt;&gt;"",VLOOKUP(AF118,Dropdown!$N$3:$R$62,3,FALSE),IF(AE118&lt;&gt;"",VLOOKUP(AE118,Dropdown!$N$3:$R$62,3,FALSE),"")))</f>
        <v>UMI</v>
      </c>
      <c r="AI118" s="773" t="str">
        <f>IF(AG118&lt;&gt;"",VLOOKUP(AG118,Dropdown!$N$3:$R$62,5,FALSE),IF(AF118&lt;&gt;"",VLOOKUP(AF118,Dropdown!$N$3:$R$62,5,FALSE),IF(AE118&lt;&gt;"",VLOOKUP(AE118,Dropdown!$N$3:$R$62,5,FALSE),"")))</f>
        <v>Tropical</v>
      </c>
      <c r="AJ118" s="773" t="s">
        <v>779</v>
      </c>
      <c r="AK118" s="773"/>
      <c r="AL118" s="773" t="s">
        <v>79</v>
      </c>
      <c r="AM118" s="773" t="s">
        <v>769</v>
      </c>
      <c r="AN118" s="773" t="s">
        <v>636</v>
      </c>
      <c r="AO118" s="773" t="s">
        <v>625</v>
      </c>
      <c r="AP118" s="773"/>
      <c r="AQ118" s="769" t="s">
        <v>113</v>
      </c>
      <c r="AR118" s="769" t="s">
        <v>38</v>
      </c>
      <c r="AS118" s="774"/>
      <c r="AT118" s="769"/>
      <c r="AU118" s="769"/>
      <c r="AV118" s="775"/>
      <c r="AW118" s="776"/>
      <c r="AX118" s="777"/>
      <c r="AY118" s="777">
        <v>233</v>
      </c>
      <c r="AZ118" s="780"/>
      <c r="BA118" s="779"/>
      <c r="BB118" s="779"/>
      <c r="BC118" s="776"/>
      <c r="BD118" s="777"/>
      <c r="BE118" s="781">
        <v>208</v>
      </c>
      <c r="BF118" s="780"/>
      <c r="BG118" s="779"/>
      <c r="BH118" s="779"/>
      <c r="BI118" s="783"/>
      <c r="BJ118" s="781"/>
      <c r="BK118" s="797">
        <f t="shared" ref="BK118:BK126" si="12">BE118/AY118</f>
        <v>0.89270386266094426</v>
      </c>
      <c r="BL118" s="778"/>
      <c r="BM118" s="779"/>
      <c r="BN118" s="779"/>
      <c r="BO118" s="783"/>
      <c r="BP118" s="781"/>
      <c r="BQ118" s="781"/>
      <c r="BR118" s="778"/>
      <c r="BS118" s="779"/>
      <c r="BT118" s="779"/>
      <c r="BU118" s="783"/>
      <c r="BV118" s="781"/>
      <c r="BW118" s="781"/>
      <c r="BX118" s="778"/>
      <c r="BY118" s="779"/>
      <c r="BZ118" s="779"/>
      <c r="CA118" s="783"/>
      <c r="CB118" s="781"/>
      <c r="CC118" s="781"/>
      <c r="CD118" s="778"/>
      <c r="CE118" s="779"/>
      <c r="CF118" s="779"/>
      <c r="CG118" s="783"/>
      <c r="CH118" s="781"/>
      <c r="CI118" s="781"/>
      <c r="CJ118" s="778"/>
      <c r="CK118" s="779"/>
      <c r="CL118" s="779"/>
      <c r="CM118" s="783"/>
      <c r="CN118" s="781"/>
      <c r="CO118" s="781"/>
      <c r="CP118" s="778"/>
      <c r="CQ118" s="779"/>
      <c r="CR118" s="779"/>
      <c r="CS118" s="783"/>
      <c r="CT118" s="781"/>
      <c r="CU118" s="781"/>
      <c r="CV118" s="778"/>
      <c r="CW118" s="779"/>
      <c r="CX118" s="779"/>
      <c r="CY118" s="783"/>
      <c r="CZ118" s="781"/>
      <c r="DA118" s="781"/>
      <c r="DB118" s="778"/>
      <c r="DC118" s="779"/>
      <c r="DD118" s="779"/>
      <c r="DE118" s="783"/>
      <c r="DF118" s="781"/>
      <c r="DG118" s="781"/>
      <c r="DH118" s="778"/>
      <c r="DI118" s="779"/>
      <c r="DJ118" s="779"/>
      <c r="DK118" s="783"/>
      <c r="DL118" s="781"/>
      <c r="DM118" s="781"/>
      <c r="DN118" s="778"/>
      <c r="DO118" s="779"/>
      <c r="DP118" s="779"/>
      <c r="DQ118" s="784"/>
      <c r="DR118" s="785"/>
      <c r="DS118" s="798">
        <v>56.4</v>
      </c>
      <c r="DT118" s="787"/>
      <c r="DU118" s="788"/>
      <c r="DV118" s="788"/>
      <c r="DW118" s="784"/>
      <c r="DX118" s="785"/>
      <c r="DY118" s="799"/>
      <c r="DZ118" s="790"/>
      <c r="EA118" s="788"/>
      <c r="EB118" s="788"/>
      <c r="EC118" s="784"/>
      <c r="ED118" s="785"/>
      <c r="EE118" s="799"/>
      <c r="EF118" s="790"/>
      <c r="EG118" s="788"/>
      <c r="EH118" s="788"/>
      <c r="EI118" s="784"/>
      <c r="EJ118" s="785"/>
      <c r="EK118" s="799"/>
      <c r="EL118" s="790"/>
      <c r="EM118" s="788"/>
      <c r="EN118" s="788"/>
      <c r="EO118" s="784"/>
      <c r="EP118" s="785"/>
      <c r="EQ118" s="799"/>
      <c r="ER118" s="790"/>
      <c r="ES118" s="788"/>
      <c r="ET118" s="788"/>
      <c r="EU118" s="784"/>
      <c r="EV118" s="785"/>
      <c r="EW118" s="799"/>
      <c r="EX118" s="790"/>
      <c r="EY118" s="788"/>
      <c r="EZ118" s="788"/>
      <c r="FA118" s="784"/>
      <c r="FB118" s="785"/>
      <c r="FC118" s="799"/>
      <c r="FD118" s="790"/>
      <c r="FE118" s="788"/>
      <c r="FF118" s="788"/>
      <c r="FG118" s="784"/>
      <c r="FH118" s="785"/>
      <c r="FI118" s="799"/>
      <c r="FJ118" s="790"/>
      <c r="FK118" s="788"/>
      <c r="FL118" s="788"/>
      <c r="FM118" s="784"/>
      <c r="FN118" s="785"/>
      <c r="FO118" s="799"/>
      <c r="FP118" s="790"/>
      <c r="FQ118" s="788"/>
      <c r="FR118" s="788"/>
      <c r="FS118" s="776"/>
      <c r="FT118" s="777"/>
      <c r="FU118" s="781"/>
      <c r="FV118" s="778"/>
      <c r="FW118" s="779"/>
      <c r="FX118" s="779"/>
      <c r="FY118" s="783"/>
      <c r="FZ118" s="781"/>
      <c r="GA118" s="777"/>
      <c r="GB118" s="780"/>
      <c r="GC118" s="779"/>
      <c r="GD118" s="779"/>
      <c r="GE118" s="776"/>
      <c r="GF118" s="777"/>
      <c r="GG118" s="781"/>
      <c r="GH118" s="778"/>
      <c r="GI118" s="782"/>
      <c r="GJ118" s="782"/>
      <c r="GK118" s="783"/>
      <c r="GL118" s="781"/>
      <c r="GM118" s="777"/>
      <c r="GN118" s="780"/>
      <c r="GO118" s="779"/>
      <c r="GP118" s="779"/>
      <c r="GQ118" s="776"/>
      <c r="GR118" s="777"/>
      <c r="GS118" s="781"/>
      <c r="GT118" s="778"/>
      <c r="GU118" s="782"/>
      <c r="GV118" s="782"/>
      <c r="GW118" s="783"/>
      <c r="GX118" s="781"/>
      <c r="GY118" s="777"/>
      <c r="GZ118" s="780"/>
      <c r="HA118" s="779"/>
      <c r="HB118" s="779"/>
      <c r="HC118" s="776"/>
      <c r="HD118" s="777"/>
      <c r="HE118" s="781"/>
      <c r="HF118" s="778"/>
      <c r="HG118" s="782"/>
      <c r="HH118" s="782"/>
      <c r="HI118" s="783"/>
      <c r="HJ118" s="781"/>
      <c r="HK118" s="777"/>
      <c r="HL118" s="780"/>
      <c r="HM118" s="779"/>
      <c r="HN118" s="779"/>
      <c r="HO118" s="776"/>
      <c r="HP118" s="777"/>
      <c r="HQ118" s="781"/>
      <c r="HR118" s="778"/>
      <c r="HS118" s="782"/>
      <c r="HT118" s="782"/>
      <c r="HU118" s="783"/>
      <c r="HV118" s="781"/>
      <c r="HW118" s="777"/>
      <c r="HX118" s="780"/>
      <c r="HY118" s="779"/>
      <c r="HZ118" s="779"/>
      <c r="IA118" s="776"/>
      <c r="IB118" s="777"/>
      <c r="IC118" s="781"/>
      <c r="ID118" s="778"/>
      <c r="IE118" s="779"/>
      <c r="IF118" s="779"/>
      <c r="IG118" s="783"/>
      <c r="IH118" s="781"/>
      <c r="II118" s="777"/>
      <c r="IJ118" s="780"/>
      <c r="IK118" s="779"/>
      <c r="IL118" s="779"/>
      <c r="IM118" s="776"/>
      <c r="IN118" s="777"/>
      <c r="IO118" s="781"/>
      <c r="IP118" s="778"/>
      <c r="IQ118" s="779"/>
      <c r="IR118" s="779"/>
      <c r="IS118" s="783"/>
      <c r="IT118" s="781"/>
      <c r="IU118" s="777"/>
      <c r="IV118" s="780"/>
      <c r="IW118" s="779"/>
      <c r="IX118" s="779"/>
      <c r="IY118" s="776"/>
      <c r="IZ118" s="777"/>
      <c r="JA118" s="781"/>
      <c r="JB118" s="778"/>
      <c r="JC118" s="779"/>
      <c r="JD118" s="779"/>
      <c r="JE118" s="783"/>
      <c r="JF118" s="781"/>
      <c r="JG118" s="777"/>
      <c r="JH118" s="780"/>
      <c r="JI118" s="779"/>
      <c r="JJ118" s="779"/>
      <c r="JK118" s="776"/>
      <c r="JL118" s="777"/>
      <c r="JM118" s="781"/>
      <c r="JN118" s="778"/>
      <c r="JO118" s="782"/>
      <c r="JP118" s="782"/>
      <c r="JQ118" s="783"/>
      <c r="JR118" s="781"/>
      <c r="JS118" s="777"/>
      <c r="JT118" s="780"/>
      <c r="JU118" s="779"/>
      <c r="JV118" s="779"/>
      <c r="JW118" s="776"/>
      <c r="JX118" s="777"/>
      <c r="JY118" s="777"/>
      <c r="JZ118" s="780"/>
      <c r="KA118" s="782"/>
      <c r="KB118" s="782"/>
      <c r="KC118" s="776"/>
      <c r="KD118" s="777"/>
      <c r="KE118" s="777"/>
      <c r="KF118" s="780"/>
      <c r="KG118" s="782"/>
      <c r="KH118" s="782"/>
      <c r="KI118" s="776"/>
      <c r="KJ118" s="777"/>
      <c r="KK118" s="777"/>
      <c r="KL118" s="780"/>
      <c r="KM118" s="782"/>
      <c r="KN118" s="782"/>
      <c r="KO118" s="776"/>
      <c r="KP118" s="777"/>
      <c r="KQ118" s="777"/>
      <c r="KR118" s="780"/>
      <c r="KS118" s="779"/>
      <c r="KT118" s="779"/>
      <c r="KU118" s="776"/>
      <c r="KV118" s="777"/>
      <c r="KW118" s="777"/>
      <c r="KX118" s="780"/>
      <c r="KY118" s="782"/>
      <c r="KZ118" s="782"/>
      <c r="LA118" s="776"/>
      <c r="LB118" s="777"/>
      <c r="LC118" s="777"/>
      <c r="LD118" s="780"/>
      <c r="LE118" s="779"/>
      <c r="LF118" s="779"/>
      <c r="LG118" s="776"/>
      <c r="LH118" s="777"/>
      <c r="LI118" s="777"/>
      <c r="LJ118" s="780"/>
      <c r="LK118" s="779"/>
      <c r="LL118" s="779"/>
      <c r="LM118" s="776"/>
      <c r="LN118" s="777"/>
      <c r="LO118" s="777"/>
      <c r="LP118" s="780"/>
      <c r="LQ118" s="782"/>
      <c r="LR118" s="782"/>
      <c r="LS118" s="776"/>
      <c r="LT118" s="777"/>
      <c r="LU118" s="777"/>
      <c r="LV118" s="780"/>
      <c r="LW118" s="779"/>
      <c r="LX118" s="779"/>
      <c r="LY118" s="776"/>
      <c r="LZ118" s="777"/>
      <c r="MA118" s="777"/>
      <c r="MB118" s="780"/>
      <c r="MC118" s="782"/>
      <c r="MD118" s="782"/>
      <c r="ME118" s="776"/>
      <c r="MF118" s="777"/>
      <c r="MG118" s="777"/>
      <c r="MH118" s="780"/>
      <c r="MI118" s="782"/>
      <c r="MJ118" s="782"/>
      <c r="MK118" s="776"/>
      <c r="ML118" s="777"/>
      <c r="MM118" s="777"/>
      <c r="MN118" s="780"/>
      <c r="MO118" s="782"/>
      <c r="MP118" s="782"/>
      <c r="MQ118" s="776"/>
      <c r="MR118" s="777"/>
      <c r="MS118" s="938">
        <f t="shared" ref="MS118:MS126" si="13">MY118*NE118</f>
        <v>3.4775999999999998</v>
      </c>
      <c r="MT118" s="780"/>
      <c r="MU118" s="779"/>
      <c r="MV118" s="779"/>
      <c r="MW118" s="776"/>
      <c r="MX118" s="777"/>
      <c r="MY118" s="777">
        <v>2.52</v>
      </c>
      <c r="MZ118" s="780"/>
      <c r="NA118" s="779"/>
      <c r="NB118" s="779"/>
      <c r="NC118" s="776"/>
      <c r="ND118" s="777"/>
      <c r="NE118" s="777">
        <v>1.38</v>
      </c>
      <c r="NF118" s="780"/>
      <c r="NG118" s="779"/>
      <c r="NH118" s="779"/>
      <c r="NI118" s="776"/>
      <c r="NJ118" s="777"/>
      <c r="NK118" s="777"/>
      <c r="NL118" s="780"/>
      <c r="NM118" s="782"/>
      <c r="NN118" s="782"/>
      <c r="NO118" s="776"/>
      <c r="NP118" s="777"/>
      <c r="NQ118" s="777">
        <v>7.4999999999999997E-2</v>
      </c>
      <c r="NR118" s="780"/>
      <c r="NS118" s="776"/>
      <c r="NT118" s="777"/>
      <c r="NU118" s="777">
        <v>1.4999999999999999E-2</v>
      </c>
      <c r="NV118" s="780"/>
      <c r="NW118" s="783"/>
      <c r="NX118" s="781"/>
      <c r="NY118" s="939"/>
      <c r="NZ118" s="800"/>
      <c r="OA118" s="776"/>
      <c r="OB118" s="777"/>
      <c r="OC118" s="777"/>
      <c r="OD118" s="780"/>
      <c r="OE118" s="776"/>
      <c r="OF118" s="777"/>
      <c r="OG118" s="777"/>
      <c r="OH118" s="780"/>
      <c r="OI118" s="776"/>
      <c r="OJ118" s="777"/>
      <c r="OK118" s="777"/>
      <c r="OL118" s="780"/>
      <c r="OM118" s="776"/>
      <c r="ON118" s="777"/>
      <c r="OO118" s="777"/>
      <c r="OP118" s="780"/>
      <c r="OQ118" s="776"/>
      <c r="OR118" s="777"/>
      <c r="OS118" s="777"/>
      <c r="OT118" s="780"/>
      <c r="OU118" s="776"/>
      <c r="OV118" s="777"/>
      <c r="OW118" s="777"/>
      <c r="OX118" s="780"/>
      <c r="OY118" s="776"/>
      <c r="OZ118" s="777"/>
      <c r="PA118" s="777"/>
      <c r="PB118" s="780"/>
      <c r="PC118" s="776"/>
      <c r="PD118" s="777"/>
      <c r="PE118" s="777"/>
      <c r="PF118" s="780"/>
    </row>
    <row r="119" spans="1:422" hidden="1" x14ac:dyDescent="0.25">
      <c r="A119" s="769" t="s">
        <v>39</v>
      </c>
      <c r="B119" s="769" t="s">
        <v>40</v>
      </c>
      <c r="C119" s="769" t="s">
        <v>20</v>
      </c>
      <c r="D119" s="770">
        <v>190</v>
      </c>
      <c r="E119" s="769"/>
      <c r="F119" s="769" t="s">
        <v>120</v>
      </c>
      <c r="G119" s="769" t="s">
        <v>121</v>
      </c>
      <c r="H119" s="769"/>
      <c r="I119" s="769"/>
      <c r="J119" s="769"/>
      <c r="K119" s="769" t="s">
        <v>112</v>
      </c>
      <c r="L119" s="769"/>
      <c r="M119" s="769"/>
      <c r="N119" s="769">
        <v>2919</v>
      </c>
      <c r="O119" s="769"/>
      <c r="P119" s="769"/>
      <c r="Q119" s="769"/>
      <c r="R119" s="769"/>
      <c r="S119" s="769"/>
      <c r="T119" s="816"/>
      <c r="U119" s="816"/>
      <c r="V119" s="816"/>
      <c r="W119" s="816"/>
      <c r="X119" s="769">
        <v>1</v>
      </c>
      <c r="Y119" s="769">
        <f>IF(AND(AJ119="",AK119="",AL119="",AN119="",AO119="",OR(AP119="",AP119=Dropdown!$AM$12,AP119=Dropdown!$AM$11)),1,0)</f>
        <v>0</v>
      </c>
      <c r="Z119" s="769">
        <f t="shared" si="7"/>
        <v>1</v>
      </c>
      <c r="AA119" s="769">
        <f t="shared" si="8"/>
        <v>1</v>
      </c>
      <c r="AB119" s="769">
        <f t="shared" si="9"/>
        <v>1</v>
      </c>
      <c r="AC119" s="769"/>
      <c r="AD119" s="772" t="str">
        <f>IF(OR(T119&lt;&gt;"",U119&lt;&gt;""),Dropdown!$A$4,IF(OR(V119&lt;&gt;"",W119&lt;&gt;""),Dropdown!$A$5,Dropdown!$A$3))</f>
        <v>Residential</v>
      </c>
      <c r="AE119" s="773" t="s">
        <v>634</v>
      </c>
      <c r="AF119" s="773" t="str">
        <f>VLOOKUP(AG119,Dropdown!$N$3:$R$62,2,FALSE)</f>
        <v>LAC</v>
      </c>
      <c r="AG119" s="773" t="s">
        <v>39</v>
      </c>
      <c r="AH119" s="773" t="str">
        <f>IF(AG119&lt;&gt;"",VLOOKUP(AG119,Dropdown!$N$3:$R$62,3,FALSE),IF(AF119&lt;&gt;"",VLOOKUP(AF119,Dropdown!$N$3:$R$62,3,FALSE),IF(AE119&lt;&gt;"",VLOOKUP(AE119,Dropdown!$N$3:$R$62,3,FALSE),"")))</f>
        <v>UMI</v>
      </c>
      <c r="AI119" s="773" t="str">
        <f>IF(AG119&lt;&gt;"",VLOOKUP(AG119,Dropdown!$N$3:$R$62,5,FALSE),IF(AF119&lt;&gt;"",VLOOKUP(AF119,Dropdown!$N$3:$R$62,5,FALSE),IF(AE119&lt;&gt;"",VLOOKUP(AE119,Dropdown!$N$3:$R$62,5,FALSE),"")))</f>
        <v>Tropical</v>
      </c>
      <c r="AJ119" s="773" t="s">
        <v>776</v>
      </c>
      <c r="AK119" s="773"/>
      <c r="AL119" s="773" t="s">
        <v>79</v>
      </c>
      <c r="AM119" s="773" t="s">
        <v>768</v>
      </c>
      <c r="AN119" s="773" t="s">
        <v>636</v>
      </c>
      <c r="AO119" s="773" t="s">
        <v>625</v>
      </c>
      <c r="AP119" s="773"/>
      <c r="AQ119" s="769" t="s">
        <v>113</v>
      </c>
      <c r="AR119" s="769" t="s">
        <v>38</v>
      </c>
      <c r="AS119" s="774"/>
      <c r="AT119" s="769"/>
      <c r="AU119" s="769"/>
      <c r="AV119" s="775"/>
      <c r="AW119" s="776"/>
      <c r="AX119" s="777"/>
      <c r="AY119" s="777">
        <v>86</v>
      </c>
      <c r="AZ119" s="780"/>
      <c r="BA119" s="779"/>
      <c r="BB119" s="779"/>
      <c r="BC119" s="776"/>
      <c r="BD119" s="777"/>
      <c r="BE119" s="777">
        <v>71</v>
      </c>
      <c r="BF119" s="780"/>
      <c r="BG119" s="779"/>
      <c r="BH119" s="779"/>
      <c r="BI119" s="783"/>
      <c r="BJ119" s="781"/>
      <c r="BK119" s="797">
        <f t="shared" si="12"/>
        <v>0.82558139534883723</v>
      </c>
      <c r="BL119" s="778"/>
      <c r="BM119" s="779"/>
      <c r="BN119" s="779"/>
      <c r="BO119" s="783"/>
      <c r="BP119" s="781"/>
      <c r="BQ119" s="781"/>
      <c r="BR119" s="778"/>
      <c r="BS119" s="779"/>
      <c r="BT119" s="779"/>
      <c r="BU119" s="783"/>
      <c r="BV119" s="781"/>
      <c r="BW119" s="781"/>
      <c r="BX119" s="778"/>
      <c r="BY119" s="779"/>
      <c r="BZ119" s="779"/>
      <c r="CA119" s="783"/>
      <c r="CB119" s="781"/>
      <c r="CC119" s="781"/>
      <c r="CD119" s="778"/>
      <c r="CE119" s="779"/>
      <c r="CF119" s="779"/>
      <c r="CG119" s="783"/>
      <c r="CH119" s="781"/>
      <c r="CI119" s="781"/>
      <c r="CJ119" s="778"/>
      <c r="CK119" s="779"/>
      <c r="CL119" s="779"/>
      <c r="CM119" s="783"/>
      <c r="CN119" s="781"/>
      <c r="CO119" s="781"/>
      <c r="CP119" s="778"/>
      <c r="CQ119" s="779"/>
      <c r="CR119" s="779"/>
      <c r="CS119" s="783"/>
      <c r="CT119" s="781"/>
      <c r="CU119" s="781"/>
      <c r="CV119" s="778"/>
      <c r="CW119" s="779"/>
      <c r="CX119" s="779"/>
      <c r="CY119" s="783"/>
      <c r="CZ119" s="781"/>
      <c r="DA119" s="781"/>
      <c r="DB119" s="778"/>
      <c r="DC119" s="779"/>
      <c r="DD119" s="779"/>
      <c r="DE119" s="783"/>
      <c r="DF119" s="781"/>
      <c r="DG119" s="781"/>
      <c r="DH119" s="778"/>
      <c r="DI119" s="779"/>
      <c r="DJ119" s="779"/>
      <c r="DK119" s="783"/>
      <c r="DL119" s="781"/>
      <c r="DM119" s="781"/>
      <c r="DN119" s="778"/>
      <c r="DO119" s="779"/>
      <c r="DP119" s="779"/>
      <c r="DQ119" s="784"/>
      <c r="DR119" s="785"/>
      <c r="DS119" s="798">
        <v>33.5</v>
      </c>
      <c r="DT119" s="787"/>
      <c r="DU119" s="788"/>
      <c r="DV119" s="788"/>
      <c r="DW119" s="784"/>
      <c r="DX119" s="785"/>
      <c r="DY119" s="799"/>
      <c r="DZ119" s="790"/>
      <c r="EA119" s="788"/>
      <c r="EB119" s="788"/>
      <c r="EC119" s="784"/>
      <c r="ED119" s="785"/>
      <c r="EE119" s="799"/>
      <c r="EF119" s="790"/>
      <c r="EG119" s="788"/>
      <c r="EH119" s="788"/>
      <c r="EI119" s="784"/>
      <c r="EJ119" s="785"/>
      <c r="EK119" s="799"/>
      <c r="EL119" s="790"/>
      <c r="EM119" s="788"/>
      <c r="EN119" s="788"/>
      <c r="EO119" s="784"/>
      <c r="EP119" s="785"/>
      <c r="EQ119" s="799"/>
      <c r="ER119" s="790"/>
      <c r="ES119" s="788"/>
      <c r="ET119" s="788"/>
      <c r="EU119" s="784"/>
      <c r="EV119" s="785"/>
      <c r="EW119" s="799"/>
      <c r="EX119" s="790"/>
      <c r="EY119" s="788"/>
      <c r="EZ119" s="788"/>
      <c r="FA119" s="784"/>
      <c r="FB119" s="785"/>
      <c r="FC119" s="799"/>
      <c r="FD119" s="790"/>
      <c r="FE119" s="788"/>
      <c r="FF119" s="788"/>
      <c r="FG119" s="784"/>
      <c r="FH119" s="785"/>
      <c r="FI119" s="799"/>
      <c r="FJ119" s="790"/>
      <c r="FK119" s="788"/>
      <c r="FL119" s="788"/>
      <c r="FM119" s="784"/>
      <c r="FN119" s="785"/>
      <c r="FO119" s="799"/>
      <c r="FP119" s="790"/>
      <c r="FQ119" s="788"/>
      <c r="FR119" s="788"/>
      <c r="FS119" s="776"/>
      <c r="FT119" s="777"/>
      <c r="FU119" s="781"/>
      <c r="FV119" s="778"/>
      <c r="FW119" s="779"/>
      <c r="FX119" s="779"/>
      <c r="FY119" s="783"/>
      <c r="FZ119" s="781"/>
      <c r="GA119" s="777"/>
      <c r="GB119" s="780"/>
      <c r="GC119" s="779"/>
      <c r="GD119" s="779"/>
      <c r="GE119" s="776"/>
      <c r="GF119" s="777"/>
      <c r="GG119" s="781"/>
      <c r="GH119" s="778"/>
      <c r="GI119" s="782"/>
      <c r="GJ119" s="782"/>
      <c r="GK119" s="783"/>
      <c r="GL119" s="781"/>
      <c r="GM119" s="777"/>
      <c r="GN119" s="780"/>
      <c r="GO119" s="779"/>
      <c r="GP119" s="779"/>
      <c r="GQ119" s="776"/>
      <c r="GR119" s="777"/>
      <c r="GS119" s="781"/>
      <c r="GT119" s="778"/>
      <c r="GU119" s="782"/>
      <c r="GV119" s="782"/>
      <c r="GW119" s="783"/>
      <c r="GX119" s="781"/>
      <c r="GY119" s="777"/>
      <c r="GZ119" s="780"/>
      <c r="HA119" s="779"/>
      <c r="HB119" s="779"/>
      <c r="HC119" s="776"/>
      <c r="HD119" s="777"/>
      <c r="HE119" s="781"/>
      <c r="HF119" s="778"/>
      <c r="HG119" s="782"/>
      <c r="HH119" s="782"/>
      <c r="HI119" s="783"/>
      <c r="HJ119" s="781"/>
      <c r="HK119" s="777"/>
      <c r="HL119" s="780"/>
      <c r="HM119" s="779"/>
      <c r="HN119" s="779"/>
      <c r="HO119" s="776"/>
      <c r="HP119" s="777"/>
      <c r="HQ119" s="781"/>
      <c r="HR119" s="778"/>
      <c r="HS119" s="782"/>
      <c r="HT119" s="782"/>
      <c r="HU119" s="783"/>
      <c r="HV119" s="781"/>
      <c r="HW119" s="777"/>
      <c r="HX119" s="780"/>
      <c r="HY119" s="779"/>
      <c r="HZ119" s="779"/>
      <c r="IA119" s="776"/>
      <c r="IB119" s="777"/>
      <c r="IC119" s="781"/>
      <c r="ID119" s="778"/>
      <c r="IE119" s="779"/>
      <c r="IF119" s="779"/>
      <c r="IG119" s="783"/>
      <c r="IH119" s="781"/>
      <c r="II119" s="777"/>
      <c r="IJ119" s="780"/>
      <c r="IK119" s="779"/>
      <c r="IL119" s="779"/>
      <c r="IM119" s="776"/>
      <c r="IN119" s="777"/>
      <c r="IO119" s="781"/>
      <c r="IP119" s="778"/>
      <c r="IQ119" s="779"/>
      <c r="IR119" s="779"/>
      <c r="IS119" s="783"/>
      <c r="IT119" s="781"/>
      <c r="IU119" s="777"/>
      <c r="IV119" s="780"/>
      <c r="IW119" s="779"/>
      <c r="IX119" s="779"/>
      <c r="IY119" s="776"/>
      <c r="IZ119" s="777"/>
      <c r="JA119" s="781"/>
      <c r="JB119" s="778"/>
      <c r="JC119" s="779"/>
      <c r="JD119" s="779"/>
      <c r="JE119" s="783"/>
      <c r="JF119" s="781"/>
      <c r="JG119" s="777"/>
      <c r="JH119" s="780"/>
      <c r="JI119" s="779"/>
      <c r="JJ119" s="779"/>
      <c r="JK119" s="776"/>
      <c r="JL119" s="777"/>
      <c r="JM119" s="781"/>
      <c r="JN119" s="778"/>
      <c r="JO119" s="782"/>
      <c r="JP119" s="782"/>
      <c r="JQ119" s="783"/>
      <c r="JR119" s="781"/>
      <c r="JS119" s="777"/>
      <c r="JT119" s="780"/>
      <c r="JU119" s="779"/>
      <c r="JV119" s="779"/>
      <c r="JW119" s="776"/>
      <c r="JX119" s="777"/>
      <c r="JY119" s="777"/>
      <c r="JZ119" s="780"/>
      <c r="KA119" s="782"/>
      <c r="KB119" s="782"/>
      <c r="KC119" s="776"/>
      <c r="KD119" s="777"/>
      <c r="KE119" s="777"/>
      <c r="KF119" s="780"/>
      <c r="KG119" s="782"/>
      <c r="KH119" s="782"/>
      <c r="KI119" s="776"/>
      <c r="KJ119" s="777"/>
      <c r="KK119" s="777"/>
      <c r="KL119" s="780"/>
      <c r="KM119" s="782"/>
      <c r="KN119" s="782"/>
      <c r="KO119" s="776"/>
      <c r="KP119" s="777"/>
      <c r="KQ119" s="777"/>
      <c r="KR119" s="780"/>
      <c r="KS119" s="779"/>
      <c r="KT119" s="779"/>
      <c r="KU119" s="776"/>
      <c r="KV119" s="777"/>
      <c r="KW119" s="777"/>
      <c r="KX119" s="780"/>
      <c r="KY119" s="782"/>
      <c r="KZ119" s="782"/>
      <c r="LA119" s="776"/>
      <c r="LB119" s="777"/>
      <c r="LC119" s="777"/>
      <c r="LD119" s="780"/>
      <c r="LE119" s="779"/>
      <c r="LF119" s="779"/>
      <c r="LG119" s="776"/>
      <c r="LH119" s="777"/>
      <c r="LI119" s="777"/>
      <c r="LJ119" s="780"/>
      <c r="LK119" s="779"/>
      <c r="LL119" s="779"/>
      <c r="LM119" s="776"/>
      <c r="LN119" s="777"/>
      <c r="LO119" s="777"/>
      <c r="LP119" s="780"/>
      <c r="LQ119" s="782"/>
      <c r="LR119" s="782"/>
      <c r="LS119" s="776"/>
      <c r="LT119" s="777"/>
      <c r="LU119" s="777"/>
      <c r="LV119" s="780"/>
      <c r="LW119" s="779"/>
      <c r="LX119" s="779"/>
      <c r="LY119" s="776"/>
      <c r="LZ119" s="777"/>
      <c r="MA119" s="777"/>
      <c r="MB119" s="780"/>
      <c r="MC119" s="782"/>
      <c r="MD119" s="782"/>
      <c r="ME119" s="776"/>
      <c r="MF119" s="777"/>
      <c r="MG119" s="777"/>
      <c r="MH119" s="780"/>
      <c r="MI119" s="782"/>
      <c r="MJ119" s="782"/>
      <c r="MK119" s="776"/>
      <c r="ML119" s="777"/>
      <c r="MM119" s="777"/>
      <c r="MN119" s="780"/>
      <c r="MO119" s="782"/>
      <c r="MP119" s="782"/>
      <c r="MQ119" s="776"/>
      <c r="MR119" s="777"/>
      <c r="MS119" s="938">
        <f t="shared" si="13"/>
        <v>2.262</v>
      </c>
      <c r="MT119" s="780"/>
      <c r="MU119" s="779"/>
      <c r="MV119" s="779"/>
      <c r="MW119" s="776"/>
      <c r="MX119" s="777"/>
      <c r="MY119" s="777">
        <v>1.95</v>
      </c>
      <c r="MZ119" s="780"/>
      <c r="NA119" s="779"/>
      <c r="NB119" s="779"/>
      <c r="NC119" s="776"/>
      <c r="ND119" s="777"/>
      <c r="NE119" s="777">
        <v>1.1599999999999999</v>
      </c>
      <c r="NF119" s="780"/>
      <c r="NG119" s="779"/>
      <c r="NH119" s="779"/>
      <c r="NI119" s="776"/>
      <c r="NJ119" s="777"/>
      <c r="NK119" s="777"/>
      <c r="NL119" s="780"/>
      <c r="NM119" s="782"/>
      <c r="NN119" s="782"/>
      <c r="NO119" s="776"/>
      <c r="NP119" s="777"/>
      <c r="NQ119" s="777">
        <v>0.13</v>
      </c>
      <c r="NR119" s="780"/>
      <c r="NS119" s="776"/>
      <c r="NT119" s="777"/>
      <c r="NU119" s="777">
        <v>2.7E-2</v>
      </c>
      <c r="NV119" s="780"/>
      <c r="NW119" s="783"/>
      <c r="NX119" s="781"/>
      <c r="NY119" s="939"/>
      <c r="NZ119" s="800"/>
      <c r="OA119" s="776"/>
      <c r="OB119" s="777"/>
      <c r="OC119" s="777"/>
      <c r="OD119" s="780"/>
      <c r="OE119" s="776"/>
      <c r="OF119" s="777"/>
      <c r="OG119" s="777"/>
      <c r="OH119" s="780"/>
      <c r="OI119" s="776"/>
      <c r="OJ119" s="777"/>
      <c r="OK119" s="777"/>
      <c r="OL119" s="780"/>
      <c r="OM119" s="776"/>
      <c r="ON119" s="777"/>
      <c r="OO119" s="777"/>
      <c r="OP119" s="780"/>
      <c r="OQ119" s="776"/>
      <c r="OR119" s="777"/>
      <c r="OS119" s="777"/>
      <c r="OT119" s="780"/>
      <c r="OU119" s="776"/>
      <c r="OV119" s="777"/>
      <c r="OW119" s="777"/>
      <c r="OX119" s="780"/>
      <c r="OY119" s="776"/>
      <c r="OZ119" s="777"/>
      <c r="PA119" s="777"/>
      <c r="PB119" s="780"/>
      <c r="PC119" s="776"/>
      <c r="PD119" s="777"/>
      <c r="PE119" s="777"/>
      <c r="PF119" s="780"/>
    </row>
    <row r="120" spans="1:422" hidden="1" x14ac:dyDescent="0.25">
      <c r="A120" s="769" t="s">
        <v>39</v>
      </c>
      <c r="B120" s="769" t="s">
        <v>40</v>
      </c>
      <c r="C120" s="769" t="s">
        <v>16</v>
      </c>
      <c r="D120" s="770">
        <v>580</v>
      </c>
      <c r="E120" s="769"/>
      <c r="F120" s="769" t="s">
        <v>120</v>
      </c>
      <c r="G120" s="769" t="s">
        <v>121</v>
      </c>
      <c r="H120" s="769"/>
      <c r="I120" s="769"/>
      <c r="J120" s="769"/>
      <c r="K120" s="769" t="s">
        <v>112</v>
      </c>
      <c r="L120" s="769"/>
      <c r="M120" s="769"/>
      <c r="N120" s="769">
        <v>747</v>
      </c>
      <c r="O120" s="769"/>
      <c r="P120" s="769"/>
      <c r="Q120" s="769"/>
      <c r="R120" s="769"/>
      <c r="S120" s="769"/>
      <c r="T120" s="816"/>
      <c r="U120" s="816"/>
      <c r="V120" s="816"/>
      <c r="W120" s="816"/>
      <c r="X120" s="769">
        <v>1</v>
      </c>
      <c r="Y120" s="769">
        <f>IF(AND(AJ120="",AK120="",AL120="",AN120="",AO120="",OR(AP120="",AP120=Dropdown!$AM$12,AP120=Dropdown!$AM$11)),1,0)</f>
        <v>0</v>
      </c>
      <c r="Z120" s="769">
        <f t="shared" si="7"/>
        <v>1</v>
      </c>
      <c r="AA120" s="769">
        <f t="shared" si="8"/>
        <v>1</v>
      </c>
      <c r="AB120" s="769">
        <f t="shared" si="9"/>
        <v>1</v>
      </c>
      <c r="AC120" s="769"/>
      <c r="AD120" s="772" t="str">
        <f>IF(OR(T120&lt;&gt;"",U120&lt;&gt;""),Dropdown!$A$4,IF(OR(V120&lt;&gt;"",W120&lt;&gt;""),Dropdown!$A$5,Dropdown!$A$3))</f>
        <v>Residential</v>
      </c>
      <c r="AE120" s="773" t="s">
        <v>634</v>
      </c>
      <c r="AF120" s="773" t="str">
        <f>VLOOKUP(AG120,Dropdown!$N$3:$R$62,2,FALSE)</f>
        <v>LAC</v>
      </c>
      <c r="AG120" s="773" t="s">
        <v>39</v>
      </c>
      <c r="AH120" s="773" t="str">
        <f>IF(AG120&lt;&gt;"",VLOOKUP(AG120,Dropdown!$N$3:$R$62,3,FALSE),IF(AF120&lt;&gt;"",VLOOKUP(AF120,Dropdown!$N$3:$R$62,3,FALSE),IF(AE120&lt;&gt;"",VLOOKUP(AE120,Dropdown!$N$3:$R$62,3,FALSE),"")))</f>
        <v>UMI</v>
      </c>
      <c r="AI120" s="773" t="str">
        <f>IF(AG120&lt;&gt;"",VLOOKUP(AG120,Dropdown!$N$3:$R$62,5,FALSE),IF(AF120&lt;&gt;"",VLOOKUP(AF120,Dropdown!$N$3:$R$62,5,FALSE),IF(AE120&lt;&gt;"",VLOOKUP(AE120,Dropdown!$N$3:$R$62,5,FALSE),"")))</f>
        <v>Tropical</v>
      </c>
      <c r="AJ120" s="773" t="s">
        <v>777</v>
      </c>
      <c r="AK120" s="773"/>
      <c r="AL120" s="773" t="s">
        <v>79</v>
      </c>
      <c r="AM120" s="773" t="s">
        <v>768</v>
      </c>
      <c r="AN120" s="773" t="s">
        <v>636</v>
      </c>
      <c r="AO120" s="773" t="s">
        <v>625</v>
      </c>
      <c r="AP120" s="773"/>
      <c r="AQ120" s="769" t="s">
        <v>113</v>
      </c>
      <c r="AR120" s="769" t="s">
        <v>38</v>
      </c>
      <c r="AS120" s="774"/>
      <c r="AT120" s="769"/>
      <c r="AU120" s="769"/>
      <c r="AV120" s="775"/>
      <c r="AW120" s="776"/>
      <c r="AX120" s="777"/>
      <c r="AY120" s="777">
        <v>139</v>
      </c>
      <c r="AZ120" s="780"/>
      <c r="BA120" s="779"/>
      <c r="BB120" s="779"/>
      <c r="BC120" s="776"/>
      <c r="BD120" s="777"/>
      <c r="BE120" s="781">
        <v>81</v>
      </c>
      <c r="BF120" s="780"/>
      <c r="BG120" s="779"/>
      <c r="BH120" s="779"/>
      <c r="BI120" s="783"/>
      <c r="BJ120" s="781"/>
      <c r="BK120" s="797">
        <f t="shared" si="12"/>
        <v>0.58273381294964033</v>
      </c>
      <c r="BL120" s="778"/>
      <c r="BM120" s="779"/>
      <c r="BN120" s="779"/>
      <c r="BO120" s="783"/>
      <c r="BP120" s="781"/>
      <c r="BQ120" s="781"/>
      <c r="BR120" s="778"/>
      <c r="BS120" s="779"/>
      <c r="BT120" s="779"/>
      <c r="BU120" s="783"/>
      <c r="BV120" s="781"/>
      <c r="BW120" s="781"/>
      <c r="BX120" s="778"/>
      <c r="BY120" s="779"/>
      <c r="BZ120" s="779"/>
      <c r="CA120" s="783"/>
      <c r="CB120" s="781"/>
      <c r="CC120" s="781"/>
      <c r="CD120" s="778"/>
      <c r="CE120" s="779"/>
      <c r="CF120" s="779"/>
      <c r="CG120" s="783"/>
      <c r="CH120" s="781"/>
      <c r="CI120" s="781"/>
      <c r="CJ120" s="778"/>
      <c r="CK120" s="779"/>
      <c r="CL120" s="779"/>
      <c r="CM120" s="783"/>
      <c r="CN120" s="781"/>
      <c r="CO120" s="781"/>
      <c r="CP120" s="778"/>
      <c r="CQ120" s="779"/>
      <c r="CR120" s="779"/>
      <c r="CS120" s="783"/>
      <c r="CT120" s="781"/>
      <c r="CU120" s="781"/>
      <c r="CV120" s="778"/>
      <c r="CW120" s="779"/>
      <c r="CX120" s="779"/>
      <c r="CY120" s="783"/>
      <c r="CZ120" s="781"/>
      <c r="DA120" s="781"/>
      <c r="DB120" s="778"/>
      <c r="DC120" s="779"/>
      <c r="DD120" s="779"/>
      <c r="DE120" s="783"/>
      <c r="DF120" s="781"/>
      <c r="DG120" s="781"/>
      <c r="DH120" s="778"/>
      <c r="DI120" s="779"/>
      <c r="DJ120" s="779"/>
      <c r="DK120" s="783"/>
      <c r="DL120" s="781"/>
      <c r="DM120" s="781"/>
      <c r="DN120" s="778"/>
      <c r="DO120" s="779"/>
      <c r="DP120" s="779"/>
      <c r="DQ120" s="784"/>
      <c r="DR120" s="785"/>
      <c r="DS120" s="798">
        <v>30</v>
      </c>
      <c r="DT120" s="787"/>
      <c r="DU120" s="788"/>
      <c r="DV120" s="788"/>
      <c r="DW120" s="784"/>
      <c r="DX120" s="785"/>
      <c r="DY120" s="799"/>
      <c r="DZ120" s="790"/>
      <c r="EA120" s="788"/>
      <c r="EB120" s="788"/>
      <c r="EC120" s="784"/>
      <c r="ED120" s="785"/>
      <c r="EE120" s="799"/>
      <c r="EF120" s="790"/>
      <c r="EG120" s="788"/>
      <c r="EH120" s="788"/>
      <c r="EI120" s="784"/>
      <c r="EJ120" s="785"/>
      <c r="EK120" s="799"/>
      <c r="EL120" s="790"/>
      <c r="EM120" s="788"/>
      <c r="EN120" s="788"/>
      <c r="EO120" s="784"/>
      <c r="EP120" s="785"/>
      <c r="EQ120" s="799"/>
      <c r="ER120" s="790"/>
      <c r="ES120" s="788"/>
      <c r="ET120" s="788"/>
      <c r="EU120" s="784"/>
      <c r="EV120" s="785"/>
      <c r="EW120" s="799"/>
      <c r="EX120" s="790"/>
      <c r="EY120" s="788"/>
      <c r="EZ120" s="788"/>
      <c r="FA120" s="784"/>
      <c r="FB120" s="785"/>
      <c r="FC120" s="799"/>
      <c r="FD120" s="790"/>
      <c r="FE120" s="788"/>
      <c r="FF120" s="788"/>
      <c r="FG120" s="784"/>
      <c r="FH120" s="785"/>
      <c r="FI120" s="799"/>
      <c r="FJ120" s="790"/>
      <c r="FK120" s="788"/>
      <c r="FL120" s="788"/>
      <c r="FM120" s="784"/>
      <c r="FN120" s="785"/>
      <c r="FO120" s="799"/>
      <c r="FP120" s="790"/>
      <c r="FQ120" s="788"/>
      <c r="FR120" s="788"/>
      <c r="FS120" s="776"/>
      <c r="FT120" s="777"/>
      <c r="FU120" s="781"/>
      <c r="FV120" s="778"/>
      <c r="FW120" s="779"/>
      <c r="FX120" s="779"/>
      <c r="FY120" s="783"/>
      <c r="FZ120" s="781"/>
      <c r="GA120" s="777"/>
      <c r="GB120" s="780"/>
      <c r="GC120" s="779"/>
      <c r="GD120" s="779"/>
      <c r="GE120" s="776"/>
      <c r="GF120" s="777"/>
      <c r="GG120" s="781"/>
      <c r="GH120" s="778"/>
      <c r="GI120" s="782"/>
      <c r="GJ120" s="782"/>
      <c r="GK120" s="783"/>
      <c r="GL120" s="781"/>
      <c r="GM120" s="777"/>
      <c r="GN120" s="780"/>
      <c r="GO120" s="779"/>
      <c r="GP120" s="779"/>
      <c r="GQ120" s="776"/>
      <c r="GR120" s="777"/>
      <c r="GS120" s="781"/>
      <c r="GT120" s="778"/>
      <c r="GU120" s="782"/>
      <c r="GV120" s="782"/>
      <c r="GW120" s="783"/>
      <c r="GX120" s="781"/>
      <c r="GY120" s="777"/>
      <c r="GZ120" s="780"/>
      <c r="HA120" s="779"/>
      <c r="HB120" s="779"/>
      <c r="HC120" s="776"/>
      <c r="HD120" s="777"/>
      <c r="HE120" s="781"/>
      <c r="HF120" s="778"/>
      <c r="HG120" s="782"/>
      <c r="HH120" s="782"/>
      <c r="HI120" s="783"/>
      <c r="HJ120" s="781"/>
      <c r="HK120" s="777"/>
      <c r="HL120" s="780"/>
      <c r="HM120" s="779"/>
      <c r="HN120" s="779"/>
      <c r="HO120" s="776"/>
      <c r="HP120" s="777"/>
      <c r="HQ120" s="781"/>
      <c r="HR120" s="778"/>
      <c r="HS120" s="782"/>
      <c r="HT120" s="782"/>
      <c r="HU120" s="783"/>
      <c r="HV120" s="781"/>
      <c r="HW120" s="777"/>
      <c r="HX120" s="780"/>
      <c r="HY120" s="779"/>
      <c r="HZ120" s="779"/>
      <c r="IA120" s="776"/>
      <c r="IB120" s="777"/>
      <c r="IC120" s="781"/>
      <c r="ID120" s="778"/>
      <c r="IE120" s="779"/>
      <c r="IF120" s="779"/>
      <c r="IG120" s="783"/>
      <c r="IH120" s="781"/>
      <c r="II120" s="777"/>
      <c r="IJ120" s="780"/>
      <c r="IK120" s="779"/>
      <c r="IL120" s="779"/>
      <c r="IM120" s="776"/>
      <c r="IN120" s="777"/>
      <c r="IO120" s="781"/>
      <c r="IP120" s="778"/>
      <c r="IQ120" s="779"/>
      <c r="IR120" s="779"/>
      <c r="IS120" s="783"/>
      <c r="IT120" s="781"/>
      <c r="IU120" s="777"/>
      <c r="IV120" s="780"/>
      <c r="IW120" s="779"/>
      <c r="IX120" s="779"/>
      <c r="IY120" s="776"/>
      <c r="IZ120" s="777"/>
      <c r="JA120" s="781"/>
      <c r="JB120" s="778"/>
      <c r="JC120" s="779"/>
      <c r="JD120" s="779"/>
      <c r="JE120" s="783"/>
      <c r="JF120" s="781"/>
      <c r="JG120" s="777"/>
      <c r="JH120" s="780"/>
      <c r="JI120" s="779"/>
      <c r="JJ120" s="779"/>
      <c r="JK120" s="776"/>
      <c r="JL120" s="777"/>
      <c r="JM120" s="781"/>
      <c r="JN120" s="778"/>
      <c r="JO120" s="782"/>
      <c r="JP120" s="782"/>
      <c r="JQ120" s="783"/>
      <c r="JR120" s="781"/>
      <c r="JS120" s="777"/>
      <c r="JT120" s="780"/>
      <c r="JU120" s="779"/>
      <c r="JV120" s="779"/>
      <c r="JW120" s="776"/>
      <c r="JX120" s="777"/>
      <c r="JY120" s="777"/>
      <c r="JZ120" s="780"/>
      <c r="KA120" s="782"/>
      <c r="KB120" s="782"/>
      <c r="KC120" s="776"/>
      <c r="KD120" s="777"/>
      <c r="KE120" s="777"/>
      <c r="KF120" s="780"/>
      <c r="KG120" s="782"/>
      <c r="KH120" s="782"/>
      <c r="KI120" s="776"/>
      <c r="KJ120" s="777"/>
      <c r="KK120" s="777"/>
      <c r="KL120" s="780"/>
      <c r="KM120" s="782"/>
      <c r="KN120" s="782"/>
      <c r="KO120" s="776"/>
      <c r="KP120" s="777"/>
      <c r="KQ120" s="777"/>
      <c r="KR120" s="780"/>
      <c r="KS120" s="779"/>
      <c r="KT120" s="779"/>
      <c r="KU120" s="776"/>
      <c r="KV120" s="777"/>
      <c r="KW120" s="777"/>
      <c r="KX120" s="780"/>
      <c r="KY120" s="782"/>
      <c r="KZ120" s="782"/>
      <c r="LA120" s="776"/>
      <c r="LB120" s="777"/>
      <c r="LC120" s="777"/>
      <c r="LD120" s="780"/>
      <c r="LE120" s="779"/>
      <c r="LF120" s="779"/>
      <c r="LG120" s="776"/>
      <c r="LH120" s="777"/>
      <c r="LI120" s="777"/>
      <c r="LJ120" s="780"/>
      <c r="LK120" s="779"/>
      <c r="LL120" s="779"/>
      <c r="LM120" s="776"/>
      <c r="LN120" s="777"/>
      <c r="LO120" s="777"/>
      <c r="LP120" s="780"/>
      <c r="LQ120" s="782"/>
      <c r="LR120" s="782"/>
      <c r="LS120" s="776"/>
      <c r="LT120" s="777"/>
      <c r="LU120" s="777"/>
      <c r="LV120" s="780"/>
      <c r="LW120" s="779"/>
      <c r="LX120" s="779"/>
      <c r="LY120" s="776"/>
      <c r="LZ120" s="777"/>
      <c r="MA120" s="777"/>
      <c r="MB120" s="780"/>
      <c r="MC120" s="782"/>
      <c r="MD120" s="782"/>
      <c r="ME120" s="776"/>
      <c r="MF120" s="777"/>
      <c r="MG120" s="777"/>
      <c r="MH120" s="780"/>
      <c r="MI120" s="782"/>
      <c r="MJ120" s="782"/>
      <c r="MK120" s="776"/>
      <c r="ML120" s="777"/>
      <c r="MM120" s="777"/>
      <c r="MN120" s="780"/>
      <c r="MO120" s="782"/>
      <c r="MP120" s="782"/>
      <c r="MQ120" s="776"/>
      <c r="MR120" s="777"/>
      <c r="MS120" s="938">
        <f t="shared" si="13"/>
        <v>2.9127000000000001</v>
      </c>
      <c r="MT120" s="780"/>
      <c r="MU120" s="779"/>
      <c r="MV120" s="779"/>
      <c r="MW120" s="776"/>
      <c r="MX120" s="777"/>
      <c r="MY120" s="777">
        <v>2.19</v>
      </c>
      <c r="MZ120" s="780"/>
      <c r="NA120" s="779"/>
      <c r="NB120" s="779"/>
      <c r="NC120" s="776"/>
      <c r="ND120" s="777"/>
      <c r="NE120" s="777">
        <v>1.33</v>
      </c>
      <c r="NF120" s="780"/>
      <c r="NG120" s="779"/>
      <c r="NH120" s="779"/>
      <c r="NI120" s="776"/>
      <c r="NJ120" s="777"/>
      <c r="NK120" s="777"/>
      <c r="NL120" s="780"/>
      <c r="NM120" s="782"/>
      <c r="NN120" s="782"/>
      <c r="NO120" s="776"/>
      <c r="NP120" s="777"/>
      <c r="NQ120" s="777">
        <v>1.6E-2</v>
      </c>
      <c r="NR120" s="780"/>
      <c r="NS120" s="776"/>
      <c r="NT120" s="777"/>
      <c r="NU120" s="777">
        <v>3.0000000000000001E-3</v>
      </c>
      <c r="NV120" s="780"/>
      <c r="NW120" s="783"/>
      <c r="NX120" s="781"/>
      <c r="NY120" s="939"/>
      <c r="NZ120" s="800"/>
      <c r="OA120" s="776"/>
      <c r="OB120" s="777"/>
      <c r="OC120" s="777"/>
      <c r="OD120" s="780"/>
      <c r="OE120" s="776"/>
      <c r="OF120" s="777"/>
      <c r="OG120" s="777"/>
      <c r="OH120" s="780"/>
      <c r="OI120" s="776"/>
      <c r="OJ120" s="777"/>
      <c r="OK120" s="777"/>
      <c r="OL120" s="780"/>
      <c r="OM120" s="776"/>
      <c r="ON120" s="777"/>
      <c r="OO120" s="777"/>
      <c r="OP120" s="780"/>
      <c r="OQ120" s="776"/>
      <c r="OR120" s="777"/>
      <c r="OS120" s="777"/>
      <c r="OT120" s="780"/>
      <c r="OU120" s="776"/>
      <c r="OV120" s="777"/>
      <c r="OW120" s="777"/>
      <c r="OX120" s="780"/>
      <c r="OY120" s="776"/>
      <c r="OZ120" s="777"/>
      <c r="PA120" s="777"/>
      <c r="PB120" s="780"/>
      <c r="PC120" s="776"/>
      <c r="PD120" s="777"/>
      <c r="PE120" s="777"/>
      <c r="PF120" s="780"/>
    </row>
    <row r="121" spans="1:422" hidden="1" x14ac:dyDescent="0.25">
      <c r="A121" s="769" t="s">
        <v>39</v>
      </c>
      <c r="B121" s="769" t="s">
        <v>40</v>
      </c>
      <c r="C121" s="769" t="s">
        <v>16</v>
      </c>
      <c r="D121" s="770">
        <v>500</v>
      </c>
      <c r="E121" s="769"/>
      <c r="F121" s="769" t="s">
        <v>120</v>
      </c>
      <c r="G121" s="769" t="s">
        <v>121</v>
      </c>
      <c r="H121" s="769"/>
      <c r="I121" s="769"/>
      <c r="J121" s="769"/>
      <c r="K121" s="769" t="s">
        <v>112</v>
      </c>
      <c r="L121" s="769"/>
      <c r="M121" s="769"/>
      <c r="N121" s="769">
        <v>1412</v>
      </c>
      <c r="O121" s="769"/>
      <c r="P121" s="769"/>
      <c r="Q121" s="769"/>
      <c r="R121" s="769"/>
      <c r="S121" s="769"/>
      <c r="T121" s="816"/>
      <c r="U121" s="816"/>
      <c r="V121" s="816"/>
      <c r="W121" s="816"/>
      <c r="X121" s="769">
        <v>1</v>
      </c>
      <c r="Y121" s="769">
        <f>IF(AND(AJ121="",AK121="",AL121="",AN121="",AO121="",OR(AP121="",AP121=Dropdown!$AM$12,AP121=Dropdown!$AM$11)),1,0)</f>
        <v>0</v>
      </c>
      <c r="Z121" s="769">
        <f t="shared" si="7"/>
        <v>1</v>
      </c>
      <c r="AA121" s="769">
        <f t="shared" si="8"/>
        <v>1</v>
      </c>
      <c r="AB121" s="769">
        <f t="shared" si="9"/>
        <v>1</v>
      </c>
      <c r="AC121" s="769"/>
      <c r="AD121" s="772" t="str">
        <f>IF(OR(T121&lt;&gt;"",U121&lt;&gt;""),Dropdown!$A$4,IF(OR(V121&lt;&gt;"",W121&lt;&gt;""),Dropdown!$A$5,Dropdown!$A$3))</f>
        <v>Residential</v>
      </c>
      <c r="AE121" s="773" t="s">
        <v>634</v>
      </c>
      <c r="AF121" s="773" t="str">
        <f>VLOOKUP(AG121,Dropdown!$N$3:$R$62,2,FALSE)</f>
        <v>LAC</v>
      </c>
      <c r="AG121" s="773" t="s">
        <v>39</v>
      </c>
      <c r="AH121" s="773" t="str">
        <f>IF(AG121&lt;&gt;"",VLOOKUP(AG121,Dropdown!$N$3:$R$62,3,FALSE),IF(AF121&lt;&gt;"",VLOOKUP(AF121,Dropdown!$N$3:$R$62,3,FALSE),IF(AE121&lt;&gt;"",VLOOKUP(AE121,Dropdown!$N$3:$R$62,3,FALSE),"")))</f>
        <v>UMI</v>
      </c>
      <c r="AI121" s="773" t="str">
        <f>IF(AG121&lt;&gt;"",VLOOKUP(AG121,Dropdown!$N$3:$R$62,5,FALSE),IF(AF121&lt;&gt;"",VLOOKUP(AF121,Dropdown!$N$3:$R$62,5,FALSE),IF(AE121&lt;&gt;"",VLOOKUP(AE121,Dropdown!$N$3:$R$62,5,FALSE),"")))</f>
        <v>Tropical</v>
      </c>
      <c r="AJ121" s="773" t="s">
        <v>777</v>
      </c>
      <c r="AK121" s="773"/>
      <c r="AL121" s="773" t="s">
        <v>79</v>
      </c>
      <c r="AM121" s="773" t="s">
        <v>768</v>
      </c>
      <c r="AN121" s="773" t="s">
        <v>636</v>
      </c>
      <c r="AO121" s="773" t="s">
        <v>625</v>
      </c>
      <c r="AP121" s="773"/>
      <c r="AQ121" s="769" t="s">
        <v>113</v>
      </c>
      <c r="AR121" s="769" t="s">
        <v>38</v>
      </c>
      <c r="AS121" s="774"/>
      <c r="AT121" s="769"/>
      <c r="AU121" s="769"/>
      <c r="AV121" s="775"/>
      <c r="AW121" s="776"/>
      <c r="AX121" s="777"/>
      <c r="AY121" s="777">
        <v>134</v>
      </c>
      <c r="AZ121" s="780"/>
      <c r="BA121" s="779"/>
      <c r="BB121" s="779"/>
      <c r="BC121" s="776"/>
      <c r="BD121" s="777"/>
      <c r="BE121" s="781">
        <v>101</v>
      </c>
      <c r="BF121" s="780"/>
      <c r="BG121" s="779"/>
      <c r="BH121" s="779"/>
      <c r="BI121" s="783"/>
      <c r="BJ121" s="781"/>
      <c r="BK121" s="797">
        <f t="shared" si="12"/>
        <v>0.75373134328358204</v>
      </c>
      <c r="BL121" s="778"/>
      <c r="BM121" s="779"/>
      <c r="BN121" s="779"/>
      <c r="BO121" s="783"/>
      <c r="BP121" s="781"/>
      <c r="BQ121" s="781"/>
      <c r="BR121" s="778"/>
      <c r="BS121" s="779"/>
      <c r="BT121" s="779"/>
      <c r="BU121" s="783"/>
      <c r="BV121" s="781"/>
      <c r="BW121" s="781"/>
      <c r="BX121" s="778"/>
      <c r="BY121" s="779"/>
      <c r="BZ121" s="779"/>
      <c r="CA121" s="783"/>
      <c r="CB121" s="781"/>
      <c r="CC121" s="781"/>
      <c r="CD121" s="778"/>
      <c r="CE121" s="779"/>
      <c r="CF121" s="779"/>
      <c r="CG121" s="783"/>
      <c r="CH121" s="781"/>
      <c r="CI121" s="781"/>
      <c r="CJ121" s="778"/>
      <c r="CK121" s="779"/>
      <c r="CL121" s="779"/>
      <c r="CM121" s="783"/>
      <c r="CN121" s="781"/>
      <c r="CO121" s="781"/>
      <c r="CP121" s="778"/>
      <c r="CQ121" s="779"/>
      <c r="CR121" s="779"/>
      <c r="CS121" s="783"/>
      <c r="CT121" s="781"/>
      <c r="CU121" s="781"/>
      <c r="CV121" s="778"/>
      <c r="CW121" s="779"/>
      <c r="CX121" s="779"/>
      <c r="CY121" s="783"/>
      <c r="CZ121" s="781"/>
      <c r="DA121" s="781"/>
      <c r="DB121" s="778"/>
      <c r="DC121" s="779"/>
      <c r="DD121" s="779"/>
      <c r="DE121" s="783"/>
      <c r="DF121" s="781"/>
      <c r="DG121" s="781"/>
      <c r="DH121" s="778"/>
      <c r="DI121" s="779"/>
      <c r="DJ121" s="779"/>
      <c r="DK121" s="783"/>
      <c r="DL121" s="781"/>
      <c r="DM121" s="781"/>
      <c r="DN121" s="778"/>
      <c r="DO121" s="779"/>
      <c r="DP121" s="779"/>
      <c r="DQ121" s="784"/>
      <c r="DR121" s="785"/>
      <c r="DS121" s="798">
        <v>27.4</v>
      </c>
      <c r="DT121" s="787"/>
      <c r="DU121" s="788"/>
      <c r="DV121" s="788"/>
      <c r="DW121" s="784"/>
      <c r="DX121" s="785"/>
      <c r="DY121" s="799"/>
      <c r="DZ121" s="790"/>
      <c r="EA121" s="788"/>
      <c r="EB121" s="788"/>
      <c r="EC121" s="784"/>
      <c r="ED121" s="785"/>
      <c r="EE121" s="799"/>
      <c r="EF121" s="790"/>
      <c r="EG121" s="788"/>
      <c r="EH121" s="788"/>
      <c r="EI121" s="784"/>
      <c r="EJ121" s="785"/>
      <c r="EK121" s="799"/>
      <c r="EL121" s="790"/>
      <c r="EM121" s="788"/>
      <c r="EN121" s="788"/>
      <c r="EO121" s="784"/>
      <c r="EP121" s="785"/>
      <c r="EQ121" s="799"/>
      <c r="ER121" s="790"/>
      <c r="ES121" s="788"/>
      <c r="ET121" s="788"/>
      <c r="EU121" s="784"/>
      <c r="EV121" s="785"/>
      <c r="EW121" s="799"/>
      <c r="EX121" s="790"/>
      <c r="EY121" s="788"/>
      <c r="EZ121" s="788"/>
      <c r="FA121" s="784"/>
      <c r="FB121" s="785"/>
      <c r="FC121" s="799"/>
      <c r="FD121" s="790"/>
      <c r="FE121" s="788"/>
      <c r="FF121" s="788"/>
      <c r="FG121" s="784"/>
      <c r="FH121" s="785"/>
      <c r="FI121" s="799"/>
      <c r="FJ121" s="790"/>
      <c r="FK121" s="788"/>
      <c r="FL121" s="788"/>
      <c r="FM121" s="784"/>
      <c r="FN121" s="785"/>
      <c r="FO121" s="799"/>
      <c r="FP121" s="790"/>
      <c r="FQ121" s="788"/>
      <c r="FR121" s="788"/>
      <c r="FS121" s="776"/>
      <c r="FT121" s="777"/>
      <c r="FU121" s="781"/>
      <c r="FV121" s="778"/>
      <c r="FW121" s="779"/>
      <c r="FX121" s="779"/>
      <c r="FY121" s="783"/>
      <c r="FZ121" s="781"/>
      <c r="GA121" s="777"/>
      <c r="GB121" s="780"/>
      <c r="GC121" s="779"/>
      <c r="GD121" s="779"/>
      <c r="GE121" s="776"/>
      <c r="GF121" s="777"/>
      <c r="GG121" s="781"/>
      <c r="GH121" s="778"/>
      <c r="GI121" s="782"/>
      <c r="GJ121" s="782"/>
      <c r="GK121" s="783"/>
      <c r="GL121" s="781"/>
      <c r="GM121" s="777"/>
      <c r="GN121" s="780"/>
      <c r="GO121" s="779"/>
      <c r="GP121" s="779"/>
      <c r="GQ121" s="776"/>
      <c r="GR121" s="777"/>
      <c r="GS121" s="781"/>
      <c r="GT121" s="778"/>
      <c r="GU121" s="782"/>
      <c r="GV121" s="782"/>
      <c r="GW121" s="783"/>
      <c r="GX121" s="781"/>
      <c r="GY121" s="777"/>
      <c r="GZ121" s="780"/>
      <c r="HA121" s="779"/>
      <c r="HB121" s="779"/>
      <c r="HC121" s="776"/>
      <c r="HD121" s="777"/>
      <c r="HE121" s="781"/>
      <c r="HF121" s="778"/>
      <c r="HG121" s="782"/>
      <c r="HH121" s="782"/>
      <c r="HI121" s="783"/>
      <c r="HJ121" s="781"/>
      <c r="HK121" s="777"/>
      <c r="HL121" s="780"/>
      <c r="HM121" s="779"/>
      <c r="HN121" s="779"/>
      <c r="HO121" s="776"/>
      <c r="HP121" s="777"/>
      <c r="HQ121" s="781"/>
      <c r="HR121" s="778"/>
      <c r="HS121" s="782"/>
      <c r="HT121" s="782"/>
      <c r="HU121" s="783"/>
      <c r="HV121" s="781"/>
      <c r="HW121" s="777"/>
      <c r="HX121" s="780"/>
      <c r="HY121" s="779"/>
      <c r="HZ121" s="779"/>
      <c r="IA121" s="776"/>
      <c r="IB121" s="777"/>
      <c r="IC121" s="781"/>
      <c r="ID121" s="778"/>
      <c r="IE121" s="779"/>
      <c r="IF121" s="779"/>
      <c r="IG121" s="783"/>
      <c r="IH121" s="781"/>
      <c r="II121" s="777"/>
      <c r="IJ121" s="780"/>
      <c r="IK121" s="779"/>
      <c r="IL121" s="779"/>
      <c r="IM121" s="776"/>
      <c r="IN121" s="777"/>
      <c r="IO121" s="781"/>
      <c r="IP121" s="778"/>
      <c r="IQ121" s="779"/>
      <c r="IR121" s="779"/>
      <c r="IS121" s="783"/>
      <c r="IT121" s="781"/>
      <c r="IU121" s="777"/>
      <c r="IV121" s="780"/>
      <c r="IW121" s="779"/>
      <c r="IX121" s="779"/>
      <c r="IY121" s="776"/>
      <c r="IZ121" s="777"/>
      <c r="JA121" s="781"/>
      <c r="JB121" s="778"/>
      <c r="JC121" s="779"/>
      <c r="JD121" s="779"/>
      <c r="JE121" s="783"/>
      <c r="JF121" s="781"/>
      <c r="JG121" s="777"/>
      <c r="JH121" s="780"/>
      <c r="JI121" s="779"/>
      <c r="JJ121" s="779"/>
      <c r="JK121" s="776"/>
      <c r="JL121" s="777"/>
      <c r="JM121" s="781"/>
      <c r="JN121" s="778"/>
      <c r="JO121" s="782"/>
      <c r="JP121" s="782"/>
      <c r="JQ121" s="783"/>
      <c r="JR121" s="781"/>
      <c r="JS121" s="777"/>
      <c r="JT121" s="780"/>
      <c r="JU121" s="779"/>
      <c r="JV121" s="779"/>
      <c r="JW121" s="776"/>
      <c r="JX121" s="777"/>
      <c r="JY121" s="777"/>
      <c r="JZ121" s="780"/>
      <c r="KA121" s="782"/>
      <c r="KB121" s="782"/>
      <c r="KC121" s="776"/>
      <c r="KD121" s="777"/>
      <c r="KE121" s="777"/>
      <c r="KF121" s="780"/>
      <c r="KG121" s="782"/>
      <c r="KH121" s="782"/>
      <c r="KI121" s="776"/>
      <c r="KJ121" s="777"/>
      <c r="KK121" s="777"/>
      <c r="KL121" s="780"/>
      <c r="KM121" s="782"/>
      <c r="KN121" s="782"/>
      <c r="KO121" s="776"/>
      <c r="KP121" s="777"/>
      <c r="KQ121" s="777"/>
      <c r="KR121" s="780"/>
      <c r="KS121" s="779"/>
      <c r="KT121" s="779"/>
      <c r="KU121" s="776"/>
      <c r="KV121" s="777"/>
      <c r="KW121" s="777"/>
      <c r="KX121" s="780"/>
      <c r="KY121" s="782"/>
      <c r="KZ121" s="782"/>
      <c r="LA121" s="776"/>
      <c r="LB121" s="777"/>
      <c r="LC121" s="777"/>
      <c r="LD121" s="780"/>
      <c r="LE121" s="779"/>
      <c r="LF121" s="779"/>
      <c r="LG121" s="776"/>
      <c r="LH121" s="777"/>
      <c r="LI121" s="777"/>
      <c r="LJ121" s="780"/>
      <c r="LK121" s="779"/>
      <c r="LL121" s="779"/>
      <c r="LM121" s="776"/>
      <c r="LN121" s="777"/>
      <c r="LO121" s="777"/>
      <c r="LP121" s="780"/>
      <c r="LQ121" s="782"/>
      <c r="LR121" s="782"/>
      <c r="LS121" s="776"/>
      <c r="LT121" s="777"/>
      <c r="LU121" s="777"/>
      <c r="LV121" s="780"/>
      <c r="LW121" s="779"/>
      <c r="LX121" s="779"/>
      <c r="LY121" s="776"/>
      <c r="LZ121" s="777"/>
      <c r="MA121" s="777"/>
      <c r="MB121" s="780"/>
      <c r="MC121" s="782"/>
      <c r="MD121" s="782"/>
      <c r="ME121" s="776"/>
      <c r="MF121" s="777"/>
      <c r="MG121" s="777"/>
      <c r="MH121" s="780"/>
      <c r="MI121" s="782"/>
      <c r="MJ121" s="782"/>
      <c r="MK121" s="776"/>
      <c r="ML121" s="777"/>
      <c r="MM121" s="777"/>
      <c r="MN121" s="780"/>
      <c r="MO121" s="782"/>
      <c r="MP121" s="782"/>
      <c r="MQ121" s="776"/>
      <c r="MR121" s="777"/>
      <c r="MS121" s="938">
        <f t="shared" si="13"/>
        <v>2.9866000000000006</v>
      </c>
      <c r="MT121" s="780"/>
      <c r="MU121" s="779"/>
      <c r="MV121" s="779"/>
      <c r="MW121" s="776"/>
      <c r="MX121" s="777"/>
      <c r="MY121" s="777">
        <v>2.1800000000000002</v>
      </c>
      <c r="MZ121" s="780"/>
      <c r="NA121" s="779"/>
      <c r="NB121" s="779"/>
      <c r="NC121" s="776"/>
      <c r="ND121" s="777"/>
      <c r="NE121" s="777">
        <v>1.37</v>
      </c>
      <c r="NF121" s="780"/>
      <c r="NG121" s="779"/>
      <c r="NH121" s="779"/>
      <c r="NI121" s="776"/>
      <c r="NJ121" s="777"/>
      <c r="NK121" s="777"/>
      <c r="NL121" s="780"/>
      <c r="NM121" s="782"/>
      <c r="NN121" s="782"/>
      <c r="NO121" s="776"/>
      <c r="NP121" s="777"/>
      <c r="NQ121" s="777">
        <v>0.04</v>
      </c>
      <c r="NR121" s="780"/>
      <c r="NS121" s="776"/>
      <c r="NT121" s="777"/>
      <c r="NU121" s="777">
        <v>6.0000000000000001E-3</v>
      </c>
      <c r="NV121" s="780"/>
      <c r="NW121" s="783"/>
      <c r="NX121" s="781"/>
      <c r="NY121" s="939"/>
      <c r="NZ121" s="800"/>
      <c r="OA121" s="776"/>
      <c r="OB121" s="777"/>
      <c r="OC121" s="777"/>
      <c r="OD121" s="780"/>
      <c r="OE121" s="776"/>
      <c r="OF121" s="777"/>
      <c r="OG121" s="777"/>
      <c r="OH121" s="780"/>
      <c r="OI121" s="776"/>
      <c r="OJ121" s="777"/>
      <c r="OK121" s="777"/>
      <c r="OL121" s="780"/>
      <c r="OM121" s="776"/>
      <c r="ON121" s="777"/>
      <c r="OO121" s="777"/>
      <c r="OP121" s="780"/>
      <c r="OQ121" s="776"/>
      <c r="OR121" s="777"/>
      <c r="OS121" s="777"/>
      <c r="OT121" s="780"/>
      <c r="OU121" s="776"/>
      <c r="OV121" s="777"/>
      <c r="OW121" s="777"/>
      <c r="OX121" s="780"/>
      <c r="OY121" s="776"/>
      <c r="OZ121" s="777"/>
      <c r="PA121" s="777"/>
      <c r="PB121" s="780"/>
      <c r="PC121" s="776"/>
      <c r="PD121" s="777"/>
      <c r="PE121" s="777"/>
      <c r="PF121" s="780"/>
    </row>
    <row r="122" spans="1:422" hidden="1" x14ac:dyDescent="0.25">
      <c r="A122" s="769" t="s">
        <v>39</v>
      </c>
      <c r="B122" s="769" t="s">
        <v>40</v>
      </c>
      <c r="C122" s="769" t="s">
        <v>16</v>
      </c>
      <c r="D122" s="770">
        <v>470</v>
      </c>
      <c r="E122" s="769"/>
      <c r="F122" s="769" t="s">
        <v>120</v>
      </c>
      <c r="G122" s="769" t="s">
        <v>121</v>
      </c>
      <c r="H122" s="769"/>
      <c r="I122" s="769"/>
      <c r="J122" s="769"/>
      <c r="K122" s="769" t="s">
        <v>112</v>
      </c>
      <c r="L122" s="769"/>
      <c r="M122" s="769"/>
      <c r="N122" s="769">
        <v>906</v>
      </c>
      <c r="O122" s="769"/>
      <c r="P122" s="769"/>
      <c r="Q122" s="769"/>
      <c r="R122" s="769"/>
      <c r="S122" s="769"/>
      <c r="T122" s="816"/>
      <c r="U122" s="816"/>
      <c r="V122" s="816"/>
      <c r="W122" s="816"/>
      <c r="X122" s="769">
        <v>1</v>
      </c>
      <c r="Y122" s="769">
        <f>IF(AND(AJ122="",AK122="",AL122="",AN122="",AO122="",OR(AP122="",AP122=Dropdown!$AM$12,AP122=Dropdown!$AM$11)),1,0)</f>
        <v>0</v>
      </c>
      <c r="Z122" s="769">
        <f t="shared" si="7"/>
        <v>1</v>
      </c>
      <c r="AA122" s="769">
        <f t="shared" si="8"/>
        <v>1</v>
      </c>
      <c r="AB122" s="769">
        <f t="shared" si="9"/>
        <v>1</v>
      </c>
      <c r="AC122" s="769"/>
      <c r="AD122" s="772" t="str">
        <f>IF(OR(T122&lt;&gt;"",U122&lt;&gt;""),Dropdown!$A$4,IF(OR(V122&lt;&gt;"",W122&lt;&gt;""),Dropdown!$A$5,Dropdown!$A$3))</f>
        <v>Residential</v>
      </c>
      <c r="AE122" s="773" t="s">
        <v>634</v>
      </c>
      <c r="AF122" s="773" t="str">
        <f>VLOOKUP(AG122,Dropdown!$N$3:$R$62,2,FALSE)</f>
        <v>LAC</v>
      </c>
      <c r="AG122" s="773" t="s">
        <v>39</v>
      </c>
      <c r="AH122" s="773" t="str">
        <f>IF(AG122&lt;&gt;"",VLOOKUP(AG122,Dropdown!$N$3:$R$62,3,FALSE),IF(AF122&lt;&gt;"",VLOOKUP(AF122,Dropdown!$N$3:$R$62,3,FALSE),IF(AE122&lt;&gt;"",VLOOKUP(AE122,Dropdown!$N$3:$R$62,3,FALSE),"")))</f>
        <v>UMI</v>
      </c>
      <c r="AI122" s="773" t="str">
        <f>IF(AG122&lt;&gt;"",VLOOKUP(AG122,Dropdown!$N$3:$R$62,5,FALSE),IF(AF122&lt;&gt;"",VLOOKUP(AF122,Dropdown!$N$3:$R$62,5,FALSE),IF(AE122&lt;&gt;"",VLOOKUP(AE122,Dropdown!$N$3:$R$62,5,FALSE),"")))</f>
        <v>Tropical</v>
      </c>
      <c r="AJ122" s="773" t="s">
        <v>777</v>
      </c>
      <c r="AK122" s="773"/>
      <c r="AL122" s="773" t="s">
        <v>79</v>
      </c>
      <c r="AM122" s="773" t="s">
        <v>768</v>
      </c>
      <c r="AN122" s="773" t="s">
        <v>636</v>
      </c>
      <c r="AO122" s="773" t="s">
        <v>625</v>
      </c>
      <c r="AP122" s="773"/>
      <c r="AQ122" s="769" t="s">
        <v>113</v>
      </c>
      <c r="AR122" s="769" t="s">
        <v>38</v>
      </c>
      <c r="AS122" s="774"/>
      <c r="AT122" s="769"/>
      <c r="AU122" s="769"/>
      <c r="AV122" s="775"/>
      <c r="AW122" s="776"/>
      <c r="AX122" s="777"/>
      <c r="AY122" s="777">
        <v>128</v>
      </c>
      <c r="AZ122" s="780"/>
      <c r="BA122" s="779"/>
      <c r="BB122" s="779"/>
      <c r="BC122" s="776"/>
      <c r="BD122" s="777"/>
      <c r="BE122" s="777">
        <v>105</v>
      </c>
      <c r="BF122" s="780"/>
      <c r="BG122" s="779"/>
      <c r="BH122" s="779"/>
      <c r="BI122" s="783"/>
      <c r="BJ122" s="781"/>
      <c r="BK122" s="797">
        <f t="shared" si="12"/>
        <v>0.8203125</v>
      </c>
      <c r="BL122" s="778"/>
      <c r="BM122" s="779"/>
      <c r="BN122" s="779"/>
      <c r="BO122" s="783"/>
      <c r="BP122" s="781"/>
      <c r="BQ122" s="781"/>
      <c r="BR122" s="778"/>
      <c r="BS122" s="779"/>
      <c r="BT122" s="779"/>
      <c r="BU122" s="783"/>
      <c r="BV122" s="781"/>
      <c r="BW122" s="781"/>
      <c r="BX122" s="778"/>
      <c r="BY122" s="779"/>
      <c r="BZ122" s="779"/>
      <c r="CA122" s="783"/>
      <c r="CB122" s="781"/>
      <c r="CC122" s="781"/>
      <c r="CD122" s="778"/>
      <c r="CE122" s="779"/>
      <c r="CF122" s="779"/>
      <c r="CG122" s="783"/>
      <c r="CH122" s="781"/>
      <c r="CI122" s="781"/>
      <c r="CJ122" s="778"/>
      <c r="CK122" s="779"/>
      <c r="CL122" s="779"/>
      <c r="CM122" s="783"/>
      <c r="CN122" s="781"/>
      <c r="CO122" s="781"/>
      <c r="CP122" s="778"/>
      <c r="CQ122" s="779"/>
      <c r="CR122" s="779"/>
      <c r="CS122" s="783"/>
      <c r="CT122" s="781"/>
      <c r="CU122" s="781"/>
      <c r="CV122" s="778"/>
      <c r="CW122" s="779"/>
      <c r="CX122" s="779"/>
      <c r="CY122" s="783"/>
      <c r="CZ122" s="781"/>
      <c r="DA122" s="781"/>
      <c r="DB122" s="778"/>
      <c r="DC122" s="779"/>
      <c r="DD122" s="779"/>
      <c r="DE122" s="783"/>
      <c r="DF122" s="781"/>
      <c r="DG122" s="781"/>
      <c r="DH122" s="778"/>
      <c r="DI122" s="779"/>
      <c r="DJ122" s="779"/>
      <c r="DK122" s="783"/>
      <c r="DL122" s="781"/>
      <c r="DM122" s="781"/>
      <c r="DN122" s="778"/>
      <c r="DO122" s="779"/>
      <c r="DP122" s="779"/>
      <c r="DQ122" s="784"/>
      <c r="DR122" s="785"/>
      <c r="DS122" s="798">
        <v>46.8</v>
      </c>
      <c r="DT122" s="787"/>
      <c r="DU122" s="788"/>
      <c r="DV122" s="788"/>
      <c r="DW122" s="784"/>
      <c r="DX122" s="785"/>
      <c r="DY122" s="799"/>
      <c r="DZ122" s="790"/>
      <c r="EA122" s="788"/>
      <c r="EB122" s="788"/>
      <c r="EC122" s="784"/>
      <c r="ED122" s="785"/>
      <c r="EE122" s="799"/>
      <c r="EF122" s="790"/>
      <c r="EG122" s="788"/>
      <c r="EH122" s="788"/>
      <c r="EI122" s="784"/>
      <c r="EJ122" s="785"/>
      <c r="EK122" s="799"/>
      <c r="EL122" s="790"/>
      <c r="EM122" s="788"/>
      <c r="EN122" s="788"/>
      <c r="EO122" s="784"/>
      <c r="EP122" s="785"/>
      <c r="EQ122" s="799"/>
      <c r="ER122" s="790"/>
      <c r="ES122" s="788"/>
      <c r="ET122" s="788"/>
      <c r="EU122" s="784"/>
      <c r="EV122" s="785"/>
      <c r="EW122" s="799"/>
      <c r="EX122" s="790"/>
      <c r="EY122" s="788"/>
      <c r="EZ122" s="788"/>
      <c r="FA122" s="784"/>
      <c r="FB122" s="785"/>
      <c r="FC122" s="799"/>
      <c r="FD122" s="790"/>
      <c r="FE122" s="788"/>
      <c r="FF122" s="788"/>
      <c r="FG122" s="784"/>
      <c r="FH122" s="785"/>
      <c r="FI122" s="799"/>
      <c r="FJ122" s="790"/>
      <c r="FK122" s="788"/>
      <c r="FL122" s="788"/>
      <c r="FM122" s="784"/>
      <c r="FN122" s="785"/>
      <c r="FO122" s="799"/>
      <c r="FP122" s="790"/>
      <c r="FQ122" s="788"/>
      <c r="FR122" s="788"/>
      <c r="FS122" s="776"/>
      <c r="FT122" s="777"/>
      <c r="FU122" s="781"/>
      <c r="FV122" s="778"/>
      <c r="FW122" s="779"/>
      <c r="FX122" s="779"/>
      <c r="FY122" s="783"/>
      <c r="FZ122" s="781"/>
      <c r="GA122" s="777"/>
      <c r="GB122" s="780"/>
      <c r="GC122" s="779"/>
      <c r="GD122" s="779"/>
      <c r="GE122" s="776"/>
      <c r="GF122" s="777"/>
      <c r="GG122" s="781"/>
      <c r="GH122" s="778"/>
      <c r="GI122" s="782"/>
      <c r="GJ122" s="782"/>
      <c r="GK122" s="783"/>
      <c r="GL122" s="781"/>
      <c r="GM122" s="777"/>
      <c r="GN122" s="780"/>
      <c r="GO122" s="779"/>
      <c r="GP122" s="779"/>
      <c r="GQ122" s="776"/>
      <c r="GR122" s="777"/>
      <c r="GS122" s="781"/>
      <c r="GT122" s="778"/>
      <c r="GU122" s="782"/>
      <c r="GV122" s="782"/>
      <c r="GW122" s="783"/>
      <c r="GX122" s="781"/>
      <c r="GY122" s="777"/>
      <c r="GZ122" s="780"/>
      <c r="HA122" s="779"/>
      <c r="HB122" s="779"/>
      <c r="HC122" s="776"/>
      <c r="HD122" s="777"/>
      <c r="HE122" s="781"/>
      <c r="HF122" s="778"/>
      <c r="HG122" s="782"/>
      <c r="HH122" s="782"/>
      <c r="HI122" s="783"/>
      <c r="HJ122" s="781"/>
      <c r="HK122" s="777"/>
      <c r="HL122" s="780"/>
      <c r="HM122" s="779"/>
      <c r="HN122" s="779"/>
      <c r="HO122" s="776"/>
      <c r="HP122" s="777"/>
      <c r="HQ122" s="781"/>
      <c r="HR122" s="778"/>
      <c r="HS122" s="782"/>
      <c r="HT122" s="782"/>
      <c r="HU122" s="783"/>
      <c r="HV122" s="781"/>
      <c r="HW122" s="777"/>
      <c r="HX122" s="780"/>
      <c r="HY122" s="779"/>
      <c r="HZ122" s="779"/>
      <c r="IA122" s="776"/>
      <c r="IB122" s="777"/>
      <c r="IC122" s="781"/>
      <c r="ID122" s="778"/>
      <c r="IE122" s="779"/>
      <c r="IF122" s="779"/>
      <c r="IG122" s="783"/>
      <c r="IH122" s="781"/>
      <c r="II122" s="777"/>
      <c r="IJ122" s="780"/>
      <c r="IK122" s="779"/>
      <c r="IL122" s="779"/>
      <c r="IM122" s="776"/>
      <c r="IN122" s="777"/>
      <c r="IO122" s="781"/>
      <c r="IP122" s="778"/>
      <c r="IQ122" s="779"/>
      <c r="IR122" s="779"/>
      <c r="IS122" s="783"/>
      <c r="IT122" s="781"/>
      <c r="IU122" s="777"/>
      <c r="IV122" s="780"/>
      <c r="IW122" s="779"/>
      <c r="IX122" s="779"/>
      <c r="IY122" s="776"/>
      <c r="IZ122" s="777"/>
      <c r="JA122" s="781"/>
      <c r="JB122" s="778"/>
      <c r="JC122" s="779"/>
      <c r="JD122" s="779"/>
      <c r="JE122" s="783"/>
      <c r="JF122" s="781"/>
      <c r="JG122" s="777"/>
      <c r="JH122" s="780"/>
      <c r="JI122" s="779"/>
      <c r="JJ122" s="779"/>
      <c r="JK122" s="776"/>
      <c r="JL122" s="777"/>
      <c r="JM122" s="781"/>
      <c r="JN122" s="778"/>
      <c r="JO122" s="782"/>
      <c r="JP122" s="782"/>
      <c r="JQ122" s="783"/>
      <c r="JR122" s="781"/>
      <c r="JS122" s="777"/>
      <c r="JT122" s="780"/>
      <c r="JU122" s="779"/>
      <c r="JV122" s="779"/>
      <c r="JW122" s="776"/>
      <c r="JX122" s="777"/>
      <c r="JY122" s="777"/>
      <c r="JZ122" s="780"/>
      <c r="KA122" s="782"/>
      <c r="KB122" s="782"/>
      <c r="KC122" s="776"/>
      <c r="KD122" s="777"/>
      <c r="KE122" s="777"/>
      <c r="KF122" s="780"/>
      <c r="KG122" s="782"/>
      <c r="KH122" s="782"/>
      <c r="KI122" s="776"/>
      <c r="KJ122" s="777"/>
      <c r="KK122" s="777"/>
      <c r="KL122" s="780"/>
      <c r="KM122" s="782"/>
      <c r="KN122" s="782"/>
      <c r="KO122" s="776"/>
      <c r="KP122" s="777"/>
      <c r="KQ122" s="777"/>
      <c r="KR122" s="780"/>
      <c r="KS122" s="779"/>
      <c r="KT122" s="779"/>
      <c r="KU122" s="776"/>
      <c r="KV122" s="777"/>
      <c r="KW122" s="777"/>
      <c r="KX122" s="780"/>
      <c r="KY122" s="782"/>
      <c r="KZ122" s="782"/>
      <c r="LA122" s="776"/>
      <c r="LB122" s="777"/>
      <c r="LC122" s="777"/>
      <c r="LD122" s="780"/>
      <c r="LE122" s="779"/>
      <c r="LF122" s="779"/>
      <c r="LG122" s="776"/>
      <c r="LH122" s="777"/>
      <c r="LI122" s="777"/>
      <c r="LJ122" s="780"/>
      <c r="LK122" s="779"/>
      <c r="LL122" s="779"/>
      <c r="LM122" s="776"/>
      <c r="LN122" s="777"/>
      <c r="LO122" s="777"/>
      <c r="LP122" s="780"/>
      <c r="LQ122" s="782"/>
      <c r="LR122" s="782"/>
      <c r="LS122" s="776"/>
      <c r="LT122" s="777"/>
      <c r="LU122" s="777"/>
      <c r="LV122" s="780"/>
      <c r="LW122" s="779"/>
      <c r="LX122" s="779"/>
      <c r="LY122" s="776"/>
      <c r="LZ122" s="777"/>
      <c r="MA122" s="777"/>
      <c r="MB122" s="780"/>
      <c r="MC122" s="782"/>
      <c r="MD122" s="782"/>
      <c r="ME122" s="776"/>
      <c r="MF122" s="777"/>
      <c r="MG122" s="777"/>
      <c r="MH122" s="780"/>
      <c r="MI122" s="782"/>
      <c r="MJ122" s="782"/>
      <c r="MK122" s="776"/>
      <c r="ML122" s="777"/>
      <c r="MM122" s="777"/>
      <c r="MN122" s="780"/>
      <c r="MO122" s="782"/>
      <c r="MP122" s="782"/>
      <c r="MQ122" s="776"/>
      <c r="MR122" s="777"/>
      <c r="MS122" s="938">
        <f t="shared" si="13"/>
        <v>1.8675999999999999</v>
      </c>
      <c r="MT122" s="780"/>
      <c r="MU122" s="779"/>
      <c r="MV122" s="779"/>
      <c r="MW122" s="776"/>
      <c r="MX122" s="777"/>
      <c r="MY122" s="777">
        <v>1.61</v>
      </c>
      <c r="MZ122" s="780"/>
      <c r="NA122" s="779"/>
      <c r="NB122" s="779"/>
      <c r="NC122" s="776"/>
      <c r="ND122" s="777"/>
      <c r="NE122" s="777">
        <v>1.1599999999999999</v>
      </c>
      <c r="NF122" s="780"/>
      <c r="NG122" s="779"/>
      <c r="NH122" s="779"/>
      <c r="NI122" s="776"/>
      <c r="NJ122" s="777"/>
      <c r="NK122" s="777"/>
      <c r="NL122" s="780"/>
      <c r="NM122" s="782"/>
      <c r="NN122" s="782"/>
      <c r="NO122" s="776"/>
      <c r="NP122" s="777"/>
      <c r="NQ122" s="777">
        <v>0.14799999999999999</v>
      </c>
      <c r="NR122" s="780"/>
      <c r="NS122" s="776"/>
      <c r="NT122" s="777"/>
      <c r="NU122" s="777">
        <v>3.1E-2</v>
      </c>
      <c r="NV122" s="780"/>
      <c r="NW122" s="783"/>
      <c r="NX122" s="781"/>
      <c r="NY122" s="939"/>
      <c r="NZ122" s="800"/>
      <c r="OA122" s="776"/>
      <c r="OB122" s="777"/>
      <c r="OC122" s="777"/>
      <c r="OD122" s="780"/>
      <c r="OE122" s="776"/>
      <c r="OF122" s="777"/>
      <c r="OG122" s="777"/>
      <c r="OH122" s="780"/>
      <c r="OI122" s="776"/>
      <c r="OJ122" s="777"/>
      <c r="OK122" s="777"/>
      <c r="OL122" s="780"/>
      <c r="OM122" s="776"/>
      <c r="ON122" s="777"/>
      <c r="OO122" s="777"/>
      <c r="OP122" s="780"/>
      <c r="OQ122" s="776"/>
      <c r="OR122" s="777"/>
      <c r="OS122" s="777"/>
      <c r="OT122" s="780"/>
      <c r="OU122" s="776"/>
      <c r="OV122" s="777"/>
      <c r="OW122" s="777"/>
      <c r="OX122" s="780"/>
      <c r="OY122" s="776"/>
      <c r="OZ122" s="777"/>
      <c r="PA122" s="777"/>
      <c r="PB122" s="780"/>
      <c r="PC122" s="776"/>
      <c r="PD122" s="777"/>
      <c r="PE122" s="777"/>
      <c r="PF122" s="780"/>
    </row>
    <row r="123" spans="1:422" hidden="1" x14ac:dyDescent="0.25">
      <c r="A123" s="769" t="s">
        <v>39</v>
      </c>
      <c r="B123" s="769" t="s">
        <v>40</v>
      </c>
      <c r="C123" s="769" t="s">
        <v>16</v>
      </c>
      <c r="D123" s="770">
        <v>300</v>
      </c>
      <c r="E123" s="769"/>
      <c r="F123" s="769" t="s">
        <v>120</v>
      </c>
      <c r="G123" s="769" t="s">
        <v>121</v>
      </c>
      <c r="H123" s="769"/>
      <c r="I123" s="769"/>
      <c r="J123" s="769"/>
      <c r="K123" s="769" t="s">
        <v>112</v>
      </c>
      <c r="L123" s="769"/>
      <c r="M123" s="769"/>
      <c r="N123" s="769">
        <v>2133</v>
      </c>
      <c r="O123" s="769"/>
      <c r="P123" s="769"/>
      <c r="Q123" s="769"/>
      <c r="R123" s="769"/>
      <c r="S123" s="769"/>
      <c r="T123" s="816"/>
      <c r="U123" s="816"/>
      <c r="V123" s="816"/>
      <c r="W123" s="816"/>
      <c r="X123" s="769">
        <v>1</v>
      </c>
      <c r="Y123" s="769">
        <f>IF(AND(AJ123="",AK123="",AL123="",AN123="",AO123="",OR(AP123="",AP123=Dropdown!$AM$12,AP123=Dropdown!$AM$11)),1,0)</f>
        <v>0</v>
      </c>
      <c r="Z123" s="769">
        <f t="shared" si="7"/>
        <v>1</v>
      </c>
      <c r="AA123" s="769">
        <f t="shared" si="8"/>
        <v>1</v>
      </c>
      <c r="AB123" s="769">
        <f t="shared" si="9"/>
        <v>1</v>
      </c>
      <c r="AC123" s="769"/>
      <c r="AD123" s="772" t="str">
        <f>IF(OR(T123&lt;&gt;"",U123&lt;&gt;""),Dropdown!$A$4,IF(OR(V123&lt;&gt;"",W123&lt;&gt;""),Dropdown!$A$5,Dropdown!$A$3))</f>
        <v>Residential</v>
      </c>
      <c r="AE123" s="773" t="s">
        <v>634</v>
      </c>
      <c r="AF123" s="773" t="str">
        <f>VLOOKUP(AG123,Dropdown!$N$3:$R$62,2,FALSE)</f>
        <v>LAC</v>
      </c>
      <c r="AG123" s="773" t="s">
        <v>39</v>
      </c>
      <c r="AH123" s="773" t="str">
        <f>IF(AG123&lt;&gt;"",VLOOKUP(AG123,Dropdown!$N$3:$R$62,3,FALSE),IF(AF123&lt;&gt;"",VLOOKUP(AF123,Dropdown!$N$3:$R$62,3,FALSE),IF(AE123&lt;&gt;"",VLOOKUP(AE123,Dropdown!$N$3:$R$62,3,FALSE),"")))</f>
        <v>UMI</v>
      </c>
      <c r="AI123" s="773" t="str">
        <f>IF(AG123&lt;&gt;"",VLOOKUP(AG123,Dropdown!$N$3:$R$62,5,FALSE),IF(AF123&lt;&gt;"",VLOOKUP(AF123,Dropdown!$N$3:$R$62,5,FALSE),IF(AE123&lt;&gt;"",VLOOKUP(AE123,Dropdown!$N$3:$R$62,5,FALSE),"")))</f>
        <v>Tropical</v>
      </c>
      <c r="AJ123" s="773" t="s">
        <v>777</v>
      </c>
      <c r="AK123" s="773"/>
      <c r="AL123" s="773" t="s">
        <v>79</v>
      </c>
      <c r="AM123" s="773" t="s">
        <v>768</v>
      </c>
      <c r="AN123" s="773" t="s">
        <v>636</v>
      </c>
      <c r="AO123" s="773" t="s">
        <v>625</v>
      </c>
      <c r="AP123" s="773"/>
      <c r="AQ123" s="769" t="s">
        <v>113</v>
      </c>
      <c r="AR123" s="769" t="s">
        <v>38</v>
      </c>
      <c r="AS123" s="774"/>
      <c r="AT123" s="769"/>
      <c r="AU123" s="769"/>
      <c r="AV123" s="775"/>
      <c r="AW123" s="776"/>
      <c r="AX123" s="777"/>
      <c r="AY123" s="777">
        <v>100</v>
      </c>
      <c r="AZ123" s="780"/>
      <c r="BA123" s="779"/>
      <c r="BB123" s="779"/>
      <c r="BC123" s="776"/>
      <c r="BD123" s="777"/>
      <c r="BE123" s="777">
        <v>87</v>
      </c>
      <c r="BF123" s="780"/>
      <c r="BG123" s="779"/>
      <c r="BH123" s="779"/>
      <c r="BI123" s="783"/>
      <c r="BJ123" s="781"/>
      <c r="BK123" s="797">
        <f t="shared" si="12"/>
        <v>0.87</v>
      </c>
      <c r="BL123" s="778"/>
      <c r="BM123" s="779"/>
      <c r="BN123" s="779"/>
      <c r="BO123" s="783"/>
      <c r="BP123" s="781"/>
      <c r="BQ123" s="781"/>
      <c r="BR123" s="778"/>
      <c r="BS123" s="779"/>
      <c r="BT123" s="779"/>
      <c r="BU123" s="783"/>
      <c r="BV123" s="781"/>
      <c r="BW123" s="781"/>
      <c r="BX123" s="778"/>
      <c r="BY123" s="779"/>
      <c r="BZ123" s="779"/>
      <c r="CA123" s="783"/>
      <c r="CB123" s="781"/>
      <c r="CC123" s="781"/>
      <c r="CD123" s="778"/>
      <c r="CE123" s="779"/>
      <c r="CF123" s="779"/>
      <c r="CG123" s="783"/>
      <c r="CH123" s="781"/>
      <c r="CI123" s="781"/>
      <c r="CJ123" s="778"/>
      <c r="CK123" s="779"/>
      <c r="CL123" s="779"/>
      <c r="CM123" s="783"/>
      <c r="CN123" s="781"/>
      <c r="CO123" s="781"/>
      <c r="CP123" s="778"/>
      <c r="CQ123" s="779"/>
      <c r="CR123" s="779"/>
      <c r="CS123" s="783"/>
      <c r="CT123" s="781"/>
      <c r="CU123" s="781"/>
      <c r="CV123" s="778"/>
      <c r="CW123" s="779"/>
      <c r="CX123" s="779"/>
      <c r="CY123" s="783"/>
      <c r="CZ123" s="781"/>
      <c r="DA123" s="781"/>
      <c r="DB123" s="778"/>
      <c r="DC123" s="779"/>
      <c r="DD123" s="779"/>
      <c r="DE123" s="783"/>
      <c r="DF123" s="781"/>
      <c r="DG123" s="781"/>
      <c r="DH123" s="778"/>
      <c r="DI123" s="779"/>
      <c r="DJ123" s="779"/>
      <c r="DK123" s="783"/>
      <c r="DL123" s="781"/>
      <c r="DM123" s="781"/>
      <c r="DN123" s="778"/>
      <c r="DO123" s="779"/>
      <c r="DP123" s="779"/>
      <c r="DQ123" s="784"/>
      <c r="DR123" s="785"/>
      <c r="DS123" s="798">
        <v>36</v>
      </c>
      <c r="DT123" s="787"/>
      <c r="DU123" s="788"/>
      <c r="DV123" s="788"/>
      <c r="DW123" s="784"/>
      <c r="DX123" s="785"/>
      <c r="DY123" s="799"/>
      <c r="DZ123" s="790"/>
      <c r="EA123" s="788"/>
      <c r="EB123" s="788"/>
      <c r="EC123" s="784"/>
      <c r="ED123" s="785"/>
      <c r="EE123" s="799"/>
      <c r="EF123" s="790"/>
      <c r="EG123" s="788"/>
      <c r="EH123" s="788"/>
      <c r="EI123" s="784"/>
      <c r="EJ123" s="785"/>
      <c r="EK123" s="799"/>
      <c r="EL123" s="790"/>
      <c r="EM123" s="788"/>
      <c r="EN123" s="788"/>
      <c r="EO123" s="784"/>
      <c r="EP123" s="785"/>
      <c r="EQ123" s="799"/>
      <c r="ER123" s="790"/>
      <c r="ES123" s="788"/>
      <c r="ET123" s="788"/>
      <c r="EU123" s="784"/>
      <c r="EV123" s="785"/>
      <c r="EW123" s="799"/>
      <c r="EX123" s="790"/>
      <c r="EY123" s="788"/>
      <c r="EZ123" s="788"/>
      <c r="FA123" s="784"/>
      <c r="FB123" s="785"/>
      <c r="FC123" s="799"/>
      <c r="FD123" s="790"/>
      <c r="FE123" s="788"/>
      <c r="FF123" s="788"/>
      <c r="FG123" s="784"/>
      <c r="FH123" s="785"/>
      <c r="FI123" s="799"/>
      <c r="FJ123" s="790"/>
      <c r="FK123" s="788"/>
      <c r="FL123" s="788"/>
      <c r="FM123" s="784"/>
      <c r="FN123" s="785"/>
      <c r="FO123" s="799"/>
      <c r="FP123" s="790"/>
      <c r="FQ123" s="788"/>
      <c r="FR123" s="788"/>
      <c r="FS123" s="776"/>
      <c r="FT123" s="777"/>
      <c r="FU123" s="781"/>
      <c r="FV123" s="778"/>
      <c r="FW123" s="779"/>
      <c r="FX123" s="779"/>
      <c r="FY123" s="783"/>
      <c r="FZ123" s="781"/>
      <c r="GA123" s="777"/>
      <c r="GB123" s="780"/>
      <c r="GC123" s="779"/>
      <c r="GD123" s="779"/>
      <c r="GE123" s="776"/>
      <c r="GF123" s="777"/>
      <c r="GG123" s="781"/>
      <c r="GH123" s="778"/>
      <c r="GI123" s="782"/>
      <c r="GJ123" s="782"/>
      <c r="GK123" s="783"/>
      <c r="GL123" s="781"/>
      <c r="GM123" s="777"/>
      <c r="GN123" s="780"/>
      <c r="GO123" s="779"/>
      <c r="GP123" s="779"/>
      <c r="GQ123" s="776"/>
      <c r="GR123" s="777"/>
      <c r="GS123" s="781"/>
      <c r="GT123" s="778"/>
      <c r="GU123" s="782"/>
      <c r="GV123" s="782"/>
      <c r="GW123" s="783"/>
      <c r="GX123" s="781"/>
      <c r="GY123" s="777"/>
      <c r="GZ123" s="780"/>
      <c r="HA123" s="779"/>
      <c r="HB123" s="779"/>
      <c r="HC123" s="776"/>
      <c r="HD123" s="777"/>
      <c r="HE123" s="781"/>
      <c r="HF123" s="778"/>
      <c r="HG123" s="782"/>
      <c r="HH123" s="782"/>
      <c r="HI123" s="783"/>
      <c r="HJ123" s="781"/>
      <c r="HK123" s="777"/>
      <c r="HL123" s="780"/>
      <c r="HM123" s="779"/>
      <c r="HN123" s="779"/>
      <c r="HO123" s="776"/>
      <c r="HP123" s="777"/>
      <c r="HQ123" s="781"/>
      <c r="HR123" s="778"/>
      <c r="HS123" s="782"/>
      <c r="HT123" s="782"/>
      <c r="HU123" s="783"/>
      <c r="HV123" s="781"/>
      <c r="HW123" s="777"/>
      <c r="HX123" s="780"/>
      <c r="HY123" s="779"/>
      <c r="HZ123" s="779"/>
      <c r="IA123" s="776"/>
      <c r="IB123" s="777"/>
      <c r="IC123" s="781"/>
      <c r="ID123" s="778"/>
      <c r="IE123" s="779"/>
      <c r="IF123" s="779"/>
      <c r="IG123" s="783"/>
      <c r="IH123" s="781"/>
      <c r="II123" s="777"/>
      <c r="IJ123" s="780"/>
      <c r="IK123" s="779"/>
      <c r="IL123" s="779"/>
      <c r="IM123" s="776"/>
      <c r="IN123" s="777"/>
      <c r="IO123" s="781"/>
      <c r="IP123" s="778"/>
      <c r="IQ123" s="779"/>
      <c r="IR123" s="779"/>
      <c r="IS123" s="783"/>
      <c r="IT123" s="781"/>
      <c r="IU123" s="777"/>
      <c r="IV123" s="780"/>
      <c r="IW123" s="779"/>
      <c r="IX123" s="779"/>
      <c r="IY123" s="776"/>
      <c r="IZ123" s="777"/>
      <c r="JA123" s="781"/>
      <c r="JB123" s="778"/>
      <c r="JC123" s="779"/>
      <c r="JD123" s="779"/>
      <c r="JE123" s="783"/>
      <c r="JF123" s="781"/>
      <c r="JG123" s="777"/>
      <c r="JH123" s="780"/>
      <c r="JI123" s="779"/>
      <c r="JJ123" s="779"/>
      <c r="JK123" s="776"/>
      <c r="JL123" s="777"/>
      <c r="JM123" s="781"/>
      <c r="JN123" s="778"/>
      <c r="JO123" s="782"/>
      <c r="JP123" s="782"/>
      <c r="JQ123" s="783"/>
      <c r="JR123" s="781"/>
      <c r="JS123" s="777"/>
      <c r="JT123" s="780"/>
      <c r="JU123" s="779"/>
      <c r="JV123" s="779"/>
      <c r="JW123" s="776"/>
      <c r="JX123" s="777"/>
      <c r="JY123" s="777"/>
      <c r="JZ123" s="780"/>
      <c r="KA123" s="782"/>
      <c r="KB123" s="782"/>
      <c r="KC123" s="776"/>
      <c r="KD123" s="777"/>
      <c r="KE123" s="777"/>
      <c r="KF123" s="780"/>
      <c r="KG123" s="782"/>
      <c r="KH123" s="782"/>
      <c r="KI123" s="776"/>
      <c r="KJ123" s="777"/>
      <c r="KK123" s="777"/>
      <c r="KL123" s="780"/>
      <c r="KM123" s="782"/>
      <c r="KN123" s="782"/>
      <c r="KO123" s="776"/>
      <c r="KP123" s="777"/>
      <c r="KQ123" s="777"/>
      <c r="KR123" s="780"/>
      <c r="KS123" s="779"/>
      <c r="KT123" s="779"/>
      <c r="KU123" s="776"/>
      <c r="KV123" s="777"/>
      <c r="KW123" s="777"/>
      <c r="KX123" s="780"/>
      <c r="KY123" s="782"/>
      <c r="KZ123" s="782"/>
      <c r="LA123" s="776"/>
      <c r="LB123" s="777"/>
      <c r="LC123" s="777"/>
      <c r="LD123" s="780"/>
      <c r="LE123" s="779"/>
      <c r="LF123" s="779"/>
      <c r="LG123" s="776"/>
      <c r="LH123" s="777"/>
      <c r="LI123" s="777"/>
      <c r="LJ123" s="780"/>
      <c r="LK123" s="779"/>
      <c r="LL123" s="779"/>
      <c r="LM123" s="776"/>
      <c r="LN123" s="777"/>
      <c r="LO123" s="777"/>
      <c r="LP123" s="780"/>
      <c r="LQ123" s="782"/>
      <c r="LR123" s="782"/>
      <c r="LS123" s="776"/>
      <c r="LT123" s="777"/>
      <c r="LU123" s="777"/>
      <c r="LV123" s="780"/>
      <c r="LW123" s="779"/>
      <c r="LX123" s="779"/>
      <c r="LY123" s="776"/>
      <c r="LZ123" s="777"/>
      <c r="MA123" s="777"/>
      <c r="MB123" s="780"/>
      <c r="MC123" s="782"/>
      <c r="MD123" s="782"/>
      <c r="ME123" s="776"/>
      <c r="MF123" s="777"/>
      <c r="MG123" s="777"/>
      <c r="MH123" s="780"/>
      <c r="MI123" s="782"/>
      <c r="MJ123" s="782"/>
      <c r="MK123" s="776"/>
      <c r="ML123" s="777"/>
      <c r="MM123" s="777"/>
      <c r="MN123" s="780"/>
      <c r="MO123" s="782"/>
      <c r="MP123" s="782"/>
      <c r="MQ123" s="776"/>
      <c r="MR123" s="777"/>
      <c r="MS123" s="938">
        <f t="shared" si="13"/>
        <v>2.7040000000000002</v>
      </c>
      <c r="MT123" s="780"/>
      <c r="MU123" s="779"/>
      <c r="MV123" s="779"/>
      <c r="MW123" s="776"/>
      <c r="MX123" s="777"/>
      <c r="MY123" s="777">
        <v>2.08</v>
      </c>
      <c r="MZ123" s="780"/>
      <c r="NA123" s="779"/>
      <c r="NB123" s="779"/>
      <c r="NC123" s="776"/>
      <c r="ND123" s="777"/>
      <c r="NE123" s="777">
        <v>1.3</v>
      </c>
      <c r="NF123" s="780"/>
      <c r="NG123" s="779"/>
      <c r="NH123" s="779"/>
      <c r="NI123" s="776"/>
      <c r="NJ123" s="777"/>
      <c r="NK123" s="777"/>
      <c r="NL123" s="780"/>
      <c r="NM123" s="782"/>
      <c r="NN123" s="782"/>
      <c r="NO123" s="776"/>
      <c r="NP123" s="777"/>
      <c r="NQ123" s="777">
        <v>0.47499999999999998</v>
      </c>
      <c r="NR123" s="780"/>
      <c r="NS123" s="776"/>
      <c r="NT123" s="777"/>
      <c r="NU123" s="777">
        <v>0.1</v>
      </c>
      <c r="NV123" s="780"/>
      <c r="NW123" s="783"/>
      <c r="NX123" s="781"/>
      <c r="NY123" s="939"/>
      <c r="NZ123" s="800"/>
      <c r="OA123" s="776"/>
      <c r="OB123" s="777"/>
      <c r="OC123" s="777"/>
      <c r="OD123" s="780"/>
      <c r="OE123" s="776"/>
      <c r="OF123" s="777"/>
      <c r="OG123" s="777"/>
      <c r="OH123" s="780"/>
      <c r="OI123" s="776"/>
      <c r="OJ123" s="777"/>
      <c r="OK123" s="777"/>
      <c r="OL123" s="780"/>
      <c r="OM123" s="776"/>
      <c r="ON123" s="777"/>
      <c r="OO123" s="777"/>
      <c r="OP123" s="780"/>
      <c r="OQ123" s="776"/>
      <c r="OR123" s="777"/>
      <c r="OS123" s="777"/>
      <c r="OT123" s="780"/>
      <c r="OU123" s="776"/>
      <c r="OV123" s="777"/>
      <c r="OW123" s="777"/>
      <c r="OX123" s="780"/>
      <c r="OY123" s="776"/>
      <c r="OZ123" s="777"/>
      <c r="PA123" s="777"/>
      <c r="PB123" s="780"/>
      <c r="PC123" s="776"/>
      <c r="PD123" s="777"/>
      <c r="PE123" s="777"/>
      <c r="PF123" s="780"/>
    </row>
    <row r="124" spans="1:422" hidden="1" x14ac:dyDescent="0.25">
      <c r="A124" s="769" t="s">
        <v>39</v>
      </c>
      <c r="B124" s="769" t="s">
        <v>40</v>
      </c>
      <c r="C124" s="769" t="s">
        <v>30</v>
      </c>
      <c r="D124" s="770">
        <v>1050</v>
      </c>
      <c r="E124" s="769"/>
      <c r="F124" s="769" t="s">
        <v>120</v>
      </c>
      <c r="G124" s="769" t="s">
        <v>121</v>
      </c>
      <c r="H124" s="769"/>
      <c r="I124" s="769"/>
      <c r="J124" s="769"/>
      <c r="K124" s="769" t="s">
        <v>112</v>
      </c>
      <c r="L124" s="769"/>
      <c r="M124" s="769"/>
      <c r="N124" s="769">
        <v>881</v>
      </c>
      <c r="O124" s="769"/>
      <c r="P124" s="769"/>
      <c r="Q124" s="769"/>
      <c r="R124" s="769"/>
      <c r="S124" s="769"/>
      <c r="T124" s="816"/>
      <c r="U124" s="816"/>
      <c r="V124" s="816"/>
      <c r="W124" s="816"/>
      <c r="X124" s="769">
        <v>1</v>
      </c>
      <c r="Y124" s="769">
        <f>IF(AND(AJ124="",AK124="",AL124="",AN124="",AO124="",OR(AP124="",AP124=Dropdown!$AM$12,AP124=Dropdown!$AM$11)),1,0)</f>
        <v>0</v>
      </c>
      <c r="Z124" s="769">
        <f t="shared" si="7"/>
        <v>1</v>
      </c>
      <c r="AA124" s="769">
        <f t="shared" si="8"/>
        <v>1</v>
      </c>
      <c r="AB124" s="769">
        <f t="shared" si="9"/>
        <v>1</v>
      </c>
      <c r="AC124" s="769"/>
      <c r="AD124" s="772" t="str">
        <f>IF(OR(T124&lt;&gt;"",U124&lt;&gt;""),Dropdown!$A$4,IF(OR(V124&lt;&gt;"",W124&lt;&gt;""),Dropdown!$A$5,Dropdown!$A$3))</f>
        <v>Residential</v>
      </c>
      <c r="AE124" s="773" t="s">
        <v>634</v>
      </c>
      <c r="AF124" s="773" t="str">
        <f>VLOOKUP(AG124,Dropdown!$N$3:$R$62,2,FALSE)</f>
        <v>LAC</v>
      </c>
      <c r="AG124" s="773" t="s">
        <v>39</v>
      </c>
      <c r="AH124" s="773" t="str">
        <f>IF(AG124&lt;&gt;"",VLOOKUP(AG124,Dropdown!$N$3:$R$62,3,FALSE),IF(AF124&lt;&gt;"",VLOOKUP(AF124,Dropdown!$N$3:$R$62,3,FALSE),IF(AE124&lt;&gt;"",VLOOKUP(AE124,Dropdown!$N$3:$R$62,3,FALSE),"")))</f>
        <v>UMI</v>
      </c>
      <c r="AI124" s="773" t="str">
        <f>IF(AG124&lt;&gt;"",VLOOKUP(AG124,Dropdown!$N$3:$R$62,5,FALSE),IF(AF124&lt;&gt;"",VLOOKUP(AF124,Dropdown!$N$3:$R$62,5,FALSE),IF(AE124&lt;&gt;"",VLOOKUP(AE124,Dropdown!$N$3:$R$62,5,FALSE),"")))</f>
        <v>Tropical</v>
      </c>
      <c r="AJ124" s="773" t="s">
        <v>778</v>
      </c>
      <c r="AK124" s="773"/>
      <c r="AL124" s="773" t="s">
        <v>79</v>
      </c>
      <c r="AM124" s="773" t="s">
        <v>768</v>
      </c>
      <c r="AN124" s="773" t="s">
        <v>636</v>
      </c>
      <c r="AO124" s="773" t="s">
        <v>625</v>
      </c>
      <c r="AP124" s="773"/>
      <c r="AQ124" s="769" t="s">
        <v>113</v>
      </c>
      <c r="AR124" s="769" t="s">
        <v>38</v>
      </c>
      <c r="AS124" s="774"/>
      <c r="AT124" s="769"/>
      <c r="AU124" s="769"/>
      <c r="AV124" s="775"/>
      <c r="AW124" s="776"/>
      <c r="AX124" s="777"/>
      <c r="AY124" s="777">
        <v>193</v>
      </c>
      <c r="AZ124" s="780"/>
      <c r="BA124" s="779"/>
      <c r="BB124" s="779"/>
      <c r="BC124" s="776"/>
      <c r="BD124" s="777"/>
      <c r="BE124" s="781">
        <v>143</v>
      </c>
      <c r="BF124" s="780"/>
      <c r="BG124" s="779"/>
      <c r="BH124" s="779"/>
      <c r="BI124" s="783"/>
      <c r="BJ124" s="781"/>
      <c r="BK124" s="797">
        <f t="shared" si="12"/>
        <v>0.7409326424870466</v>
      </c>
      <c r="BL124" s="778"/>
      <c r="BM124" s="779"/>
      <c r="BN124" s="779"/>
      <c r="BO124" s="783"/>
      <c r="BP124" s="781"/>
      <c r="BQ124" s="781"/>
      <c r="BR124" s="778"/>
      <c r="BS124" s="779"/>
      <c r="BT124" s="779"/>
      <c r="BU124" s="783"/>
      <c r="BV124" s="781"/>
      <c r="BW124" s="781"/>
      <c r="BX124" s="778"/>
      <c r="BY124" s="779"/>
      <c r="BZ124" s="779"/>
      <c r="CA124" s="783"/>
      <c r="CB124" s="781"/>
      <c r="CC124" s="781"/>
      <c r="CD124" s="778"/>
      <c r="CE124" s="779"/>
      <c r="CF124" s="779"/>
      <c r="CG124" s="783"/>
      <c r="CH124" s="781"/>
      <c r="CI124" s="781"/>
      <c r="CJ124" s="778"/>
      <c r="CK124" s="779"/>
      <c r="CL124" s="779"/>
      <c r="CM124" s="783"/>
      <c r="CN124" s="781"/>
      <c r="CO124" s="781"/>
      <c r="CP124" s="778"/>
      <c r="CQ124" s="779"/>
      <c r="CR124" s="779"/>
      <c r="CS124" s="783"/>
      <c r="CT124" s="781"/>
      <c r="CU124" s="781"/>
      <c r="CV124" s="778"/>
      <c r="CW124" s="779"/>
      <c r="CX124" s="779"/>
      <c r="CY124" s="783"/>
      <c r="CZ124" s="781"/>
      <c r="DA124" s="781"/>
      <c r="DB124" s="778"/>
      <c r="DC124" s="779"/>
      <c r="DD124" s="779"/>
      <c r="DE124" s="783"/>
      <c r="DF124" s="781"/>
      <c r="DG124" s="781"/>
      <c r="DH124" s="778"/>
      <c r="DI124" s="779"/>
      <c r="DJ124" s="779"/>
      <c r="DK124" s="783"/>
      <c r="DL124" s="781"/>
      <c r="DM124" s="781"/>
      <c r="DN124" s="778"/>
      <c r="DO124" s="779"/>
      <c r="DP124" s="779"/>
      <c r="DQ124" s="784"/>
      <c r="DR124" s="785"/>
      <c r="DS124" s="798">
        <v>51.4</v>
      </c>
      <c r="DT124" s="787"/>
      <c r="DU124" s="788"/>
      <c r="DV124" s="788"/>
      <c r="DW124" s="784"/>
      <c r="DX124" s="785"/>
      <c r="DY124" s="799"/>
      <c r="DZ124" s="790"/>
      <c r="EA124" s="788"/>
      <c r="EB124" s="788"/>
      <c r="EC124" s="784"/>
      <c r="ED124" s="785"/>
      <c r="EE124" s="799"/>
      <c r="EF124" s="790"/>
      <c r="EG124" s="788"/>
      <c r="EH124" s="788"/>
      <c r="EI124" s="784"/>
      <c r="EJ124" s="785"/>
      <c r="EK124" s="799"/>
      <c r="EL124" s="790"/>
      <c r="EM124" s="788"/>
      <c r="EN124" s="788"/>
      <c r="EO124" s="784"/>
      <c r="EP124" s="785"/>
      <c r="EQ124" s="799"/>
      <c r="ER124" s="790"/>
      <c r="ES124" s="788"/>
      <c r="ET124" s="788"/>
      <c r="EU124" s="784"/>
      <c r="EV124" s="785"/>
      <c r="EW124" s="799"/>
      <c r="EX124" s="790"/>
      <c r="EY124" s="788"/>
      <c r="EZ124" s="788"/>
      <c r="FA124" s="784"/>
      <c r="FB124" s="785"/>
      <c r="FC124" s="799"/>
      <c r="FD124" s="790"/>
      <c r="FE124" s="788"/>
      <c r="FF124" s="788"/>
      <c r="FG124" s="784"/>
      <c r="FH124" s="785"/>
      <c r="FI124" s="799"/>
      <c r="FJ124" s="790"/>
      <c r="FK124" s="788"/>
      <c r="FL124" s="788"/>
      <c r="FM124" s="784"/>
      <c r="FN124" s="785"/>
      <c r="FO124" s="799"/>
      <c r="FP124" s="790"/>
      <c r="FQ124" s="788"/>
      <c r="FR124" s="788"/>
      <c r="FS124" s="776"/>
      <c r="FT124" s="777"/>
      <c r="FU124" s="781"/>
      <c r="FV124" s="778"/>
      <c r="FW124" s="779"/>
      <c r="FX124" s="779"/>
      <c r="FY124" s="783"/>
      <c r="FZ124" s="781"/>
      <c r="GA124" s="777"/>
      <c r="GB124" s="780"/>
      <c r="GC124" s="779"/>
      <c r="GD124" s="779"/>
      <c r="GE124" s="776"/>
      <c r="GF124" s="777"/>
      <c r="GG124" s="781"/>
      <c r="GH124" s="778"/>
      <c r="GI124" s="782"/>
      <c r="GJ124" s="782"/>
      <c r="GK124" s="783"/>
      <c r="GL124" s="781"/>
      <c r="GM124" s="777"/>
      <c r="GN124" s="780"/>
      <c r="GO124" s="779"/>
      <c r="GP124" s="779"/>
      <c r="GQ124" s="776"/>
      <c r="GR124" s="777"/>
      <c r="GS124" s="781"/>
      <c r="GT124" s="778"/>
      <c r="GU124" s="782"/>
      <c r="GV124" s="782"/>
      <c r="GW124" s="783"/>
      <c r="GX124" s="781"/>
      <c r="GY124" s="777"/>
      <c r="GZ124" s="780"/>
      <c r="HA124" s="779"/>
      <c r="HB124" s="779"/>
      <c r="HC124" s="776"/>
      <c r="HD124" s="777"/>
      <c r="HE124" s="781"/>
      <c r="HF124" s="778"/>
      <c r="HG124" s="782"/>
      <c r="HH124" s="782"/>
      <c r="HI124" s="783"/>
      <c r="HJ124" s="781"/>
      <c r="HK124" s="777"/>
      <c r="HL124" s="780"/>
      <c r="HM124" s="779"/>
      <c r="HN124" s="779"/>
      <c r="HO124" s="776"/>
      <c r="HP124" s="777"/>
      <c r="HQ124" s="781"/>
      <c r="HR124" s="778"/>
      <c r="HS124" s="782"/>
      <c r="HT124" s="782"/>
      <c r="HU124" s="783"/>
      <c r="HV124" s="781"/>
      <c r="HW124" s="777"/>
      <c r="HX124" s="780"/>
      <c r="HY124" s="779"/>
      <c r="HZ124" s="779"/>
      <c r="IA124" s="776"/>
      <c r="IB124" s="777"/>
      <c r="IC124" s="781"/>
      <c r="ID124" s="778"/>
      <c r="IE124" s="779"/>
      <c r="IF124" s="779"/>
      <c r="IG124" s="783"/>
      <c r="IH124" s="781"/>
      <c r="II124" s="777"/>
      <c r="IJ124" s="780"/>
      <c r="IK124" s="779"/>
      <c r="IL124" s="779"/>
      <c r="IM124" s="776"/>
      <c r="IN124" s="777"/>
      <c r="IO124" s="781"/>
      <c r="IP124" s="778"/>
      <c r="IQ124" s="779"/>
      <c r="IR124" s="779"/>
      <c r="IS124" s="783"/>
      <c r="IT124" s="781"/>
      <c r="IU124" s="777"/>
      <c r="IV124" s="780"/>
      <c r="IW124" s="779"/>
      <c r="IX124" s="779"/>
      <c r="IY124" s="776"/>
      <c r="IZ124" s="777"/>
      <c r="JA124" s="781"/>
      <c r="JB124" s="778"/>
      <c r="JC124" s="779"/>
      <c r="JD124" s="779"/>
      <c r="JE124" s="783"/>
      <c r="JF124" s="781"/>
      <c r="JG124" s="777"/>
      <c r="JH124" s="780"/>
      <c r="JI124" s="779"/>
      <c r="JJ124" s="779"/>
      <c r="JK124" s="776"/>
      <c r="JL124" s="777"/>
      <c r="JM124" s="781"/>
      <c r="JN124" s="778"/>
      <c r="JO124" s="782"/>
      <c r="JP124" s="782"/>
      <c r="JQ124" s="783"/>
      <c r="JR124" s="781"/>
      <c r="JS124" s="777"/>
      <c r="JT124" s="780"/>
      <c r="JU124" s="779"/>
      <c r="JV124" s="779"/>
      <c r="JW124" s="776"/>
      <c r="JX124" s="777"/>
      <c r="JY124" s="777"/>
      <c r="JZ124" s="780"/>
      <c r="KA124" s="782"/>
      <c r="KB124" s="782"/>
      <c r="KC124" s="776"/>
      <c r="KD124" s="777"/>
      <c r="KE124" s="777"/>
      <c r="KF124" s="780"/>
      <c r="KG124" s="782"/>
      <c r="KH124" s="782"/>
      <c r="KI124" s="776"/>
      <c r="KJ124" s="777"/>
      <c r="KK124" s="777"/>
      <c r="KL124" s="780"/>
      <c r="KM124" s="782"/>
      <c r="KN124" s="782"/>
      <c r="KO124" s="776"/>
      <c r="KP124" s="777"/>
      <c r="KQ124" s="777"/>
      <c r="KR124" s="780"/>
      <c r="KS124" s="779"/>
      <c r="KT124" s="779"/>
      <c r="KU124" s="776"/>
      <c r="KV124" s="777"/>
      <c r="KW124" s="777"/>
      <c r="KX124" s="780"/>
      <c r="KY124" s="782"/>
      <c r="KZ124" s="782"/>
      <c r="LA124" s="776"/>
      <c r="LB124" s="777"/>
      <c r="LC124" s="777"/>
      <c r="LD124" s="780"/>
      <c r="LE124" s="779"/>
      <c r="LF124" s="779"/>
      <c r="LG124" s="776"/>
      <c r="LH124" s="777"/>
      <c r="LI124" s="777"/>
      <c r="LJ124" s="780"/>
      <c r="LK124" s="779"/>
      <c r="LL124" s="779"/>
      <c r="LM124" s="776"/>
      <c r="LN124" s="777"/>
      <c r="LO124" s="777"/>
      <c r="LP124" s="780"/>
      <c r="LQ124" s="782"/>
      <c r="LR124" s="782"/>
      <c r="LS124" s="776"/>
      <c r="LT124" s="777"/>
      <c r="LU124" s="777"/>
      <c r="LV124" s="780"/>
      <c r="LW124" s="779"/>
      <c r="LX124" s="779"/>
      <c r="LY124" s="776"/>
      <c r="LZ124" s="777"/>
      <c r="MA124" s="777"/>
      <c r="MB124" s="780"/>
      <c r="MC124" s="782"/>
      <c r="MD124" s="782"/>
      <c r="ME124" s="776"/>
      <c r="MF124" s="777"/>
      <c r="MG124" s="777"/>
      <c r="MH124" s="780"/>
      <c r="MI124" s="782"/>
      <c r="MJ124" s="782"/>
      <c r="MK124" s="776"/>
      <c r="ML124" s="777"/>
      <c r="MM124" s="777"/>
      <c r="MN124" s="780"/>
      <c r="MO124" s="782"/>
      <c r="MP124" s="782"/>
      <c r="MQ124" s="776"/>
      <c r="MR124" s="777"/>
      <c r="MS124" s="938">
        <f t="shared" si="13"/>
        <v>3.0282</v>
      </c>
      <c r="MT124" s="780"/>
      <c r="MU124" s="779"/>
      <c r="MV124" s="779"/>
      <c r="MW124" s="776"/>
      <c r="MX124" s="777"/>
      <c r="MY124" s="777">
        <v>2.06</v>
      </c>
      <c r="MZ124" s="780"/>
      <c r="NA124" s="779"/>
      <c r="NB124" s="779"/>
      <c r="NC124" s="776"/>
      <c r="ND124" s="777"/>
      <c r="NE124" s="777">
        <v>1.47</v>
      </c>
      <c r="NF124" s="780"/>
      <c r="NG124" s="779"/>
      <c r="NH124" s="779"/>
      <c r="NI124" s="776"/>
      <c r="NJ124" s="777"/>
      <c r="NK124" s="777"/>
      <c r="NL124" s="780"/>
      <c r="NM124" s="782"/>
      <c r="NN124" s="782"/>
      <c r="NO124" s="776"/>
      <c r="NP124" s="777"/>
      <c r="NQ124" s="777">
        <v>5.6000000000000001E-2</v>
      </c>
      <c r="NR124" s="780"/>
      <c r="NS124" s="776"/>
      <c r="NT124" s="777"/>
      <c r="NU124" s="777">
        <v>1.2999999999999999E-2</v>
      </c>
      <c r="NV124" s="780"/>
      <c r="NW124" s="783"/>
      <c r="NX124" s="781"/>
      <c r="NY124" s="939"/>
      <c r="NZ124" s="800"/>
      <c r="OA124" s="776"/>
      <c r="OB124" s="777"/>
      <c r="OC124" s="777"/>
      <c r="OD124" s="780"/>
      <c r="OE124" s="776"/>
      <c r="OF124" s="777"/>
      <c r="OG124" s="777"/>
      <c r="OH124" s="780"/>
      <c r="OI124" s="776"/>
      <c r="OJ124" s="777"/>
      <c r="OK124" s="777"/>
      <c r="OL124" s="780"/>
      <c r="OM124" s="776"/>
      <c r="ON124" s="777"/>
      <c r="OO124" s="777"/>
      <c r="OP124" s="780"/>
      <c r="OQ124" s="776"/>
      <c r="OR124" s="777"/>
      <c r="OS124" s="777"/>
      <c r="OT124" s="780"/>
      <c r="OU124" s="776"/>
      <c r="OV124" s="777"/>
      <c r="OW124" s="777"/>
      <c r="OX124" s="780"/>
      <c r="OY124" s="776"/>
      <c r="OZ124" s="777"/>
      <c r="PA124" s="777"/>
      <c r="PB124" s="780"/>
      <c r="PC124" s="776"/>
      <c r="PD124" s="777"/>
      <c r="PE124" s="777"/>
      <c r="PF124" s="780"/>
    </row>
    <row r="125" spans="1:422" ht="15" hidden="1" customHeight="1" x14ac:dyDescent="0.25">
      <c r="A125" s="769" t="s">
        <v>39</v>
      </c>
      <c r="B125" s="769" t="s">
        <v>40</v>
      </c>
      <c r="C125" s="769" t="s">
        <v>30</v>
      </c>
      <c r="D125" s="770">
        <v>1090</v>
      </c>
      <c r="E125" s="769"/>
      <c r="F125" s="769" t="s">
        <v>120</v>
      </c>
      <c r="G125" s="769" t="s">
        <v>121</v>
      </c>
      <c r="H125" s="769"/>
      <c r="I125" s="769"/>
      <c r="J125" s="769"/>
      <c r="K125" s="769" t="s">
        <v>112</v>
      </c>
      <c r="L125" s="769"/>
      <c r="M125" s="769"/>
      <c r="N125" s="769">
        <v>3012</v>
      </c>
      <c r="O125" s="769"/>
      <c r="P125" s="769"/>
      <c r="Q125" s="769"/>
      <c r="R125" s="769"/>
      <c r="S125" s="769"/>
      <c r="T125" s="816"/>
      <c r="U125" s="816"/>
      <c r="V125" s="816"/>
      <c r="W125" s="816"/>
      <c r="X125" s="769">
        <v>1</v>
      </c>
      <c r="Y125" s="769">
        <f>IF(AND(AJ125="",AK125="",AL125="",AN125="",AO125="",OR(AP125="",AP125=Dropdown!$AM$12,AP125=Dropdown!$AM$11)),1,0)</f>
        <v>0</v>
      </c>
      <c r="Z125" s="769">
        <f t="shared" si="7"/>
        <v>1</v>
      </c>
      <c r="AA125" s="769">
        <f t="shared" si="8"/>
        <v>1</v>
      </c>
      <c r="AB125" s="769">
        <f t="shared" si="9"/>
        <v>1</v>
      </c>
      <c r="AC125" s="769"/>
      <c r="AD125" s="772" t="str">
        <f>IF(OR(T125&lt;&gt;"",U125&lt;&gt;""),Dropdown!$A$4,IF(OR(V125&lt;&gt;"",W125&lt;&gt;""),Dropdown!$A$5,Dropdown!$A$3))</f>
        <v>Residential</v>
      </c>
      <c r="AE125" s="773" t="s">
        <v>634</v>
      </c>
      <c r="AF125" s="773" t="str">
        <f>VLOOKUP(AG125,Dropdown!$N$3:$R$62,2,FALSE)</f>
        <v>LAC</v>
      </c>
      <c r="AG125" s="773" t="s">
        <v>39</v>
      </c>
      <c r="AH125" s="773" t="str">
        <f>IF(AG125&lt;&gt;"",VLOOKUP(AG125,Dropdown!$N$3:$R$62,3,FALSE),IF(AF125&lt;&gt;"",VLOOKUP(AF125,Dropdown!$N$3:$R$62,3,FALSE),IF(AE125&lt;&gt;"",VLOOKUP(AE125,Dropdown!$N$3:$R$62,3,FALSE),"")))</f>
        <v>UMI</v>
      </c>
      <c r="AI125" s="773" t="str">
        <f>IF(AG125&lt;&gt;"",VLOOKUP(AG125,Dropdown!$N$3:$R$62,5,FALSE),IF(AF125&lt;&gt;"",VLOOKUP(AF125,Dropdown!$N$3:$R$62,5,FALSE),IF(AE125&lt;&gt;"",VLOOKUP(AE125,Dropdown!$N$3:$R$62,5,FALSE),"")))</f>
        <v>Tropical</v>
      </c>
      <c r="AJ125" s="773" t="s">
        <v>778</v>
      </c>
      <c r="AK125" s="773"/>
      <c r="AL125" s="773" t="s">
        <v>79</v>
      </c>
      <c r="AM125" s="773" t="s">
        <v>768</v>
      </c>
      <c r="AN125" s="773" t="s">
        <v>636</v>
      </c>
      <c r="AO125" s="773" t="s">
        <v>625</v>
      </c>
      <c r="AP125" s="773"/>
      <c r="AQ125" s="769" t="s">
        <v>113</v>
      </c>
      <c r="AR125" s="769" t="s">
        <v>38</v>
      </c>
      <c r="AS125" s="774"/>
      <c r="AT125" s="769"/>
      <c r="AU125" s="769"/>
      <c r="AV125" s="775"/>
      <c r="AW125" s="776"/>
      <c r="AX125" s="777"/>
      <c r="AY125" s="777">
        <v>230</v>
      </c>
      <c r="AZ125" s="805"/>
      <c r="BA125" s="804"/>
      <c r="BB125" s="804"/>
      <c r="BC125" s="776"/>
      <c r="BD125" s="777"/>
      <c r="BE125" s="781">
        <v>142</v>
      </c>
      <c r="BF125" s="780"/>
      <c r="BG125" s="779"/>
      <c r="BH125" s="779"/>
      <c r="BI125" s="783"/>
      <c r="BJ125" s="781"/>
      <c r="BK125" s="797">
        <f t="shared" si="12"/>
        <v>0.61739130434782608</v>
      </c>
      <c r="BL125" s="778"/>
      <c r="BM125" s="779"/>
      <c r="BN125" s="779"/>
      <c r="BO125" s="783"/>
      <c r="BP125" s="781"/>
      <c r="BQ125" s="781"/>
      <c r="BR125" s="778"/>
      <c r="BS125" s="779"/>
      <c r="BT125" s="779"/>
      <c r="BU125" s="783"/>
      <c r="BV125" s="781"/>
      <c r="BW125" s="781"/>
      <c r="BX125" s="778"/>
      <c r="BY125" s="779"/>
      <c r="BZ125" s="779"/>
      <c r="CA125" s="783"/>
      <c r="CB125" s="781"/>
      <c r="CC125" s="781"/>
      <c r="CD125" s="778"/>
      <c r="CE125" s="779"/>
      <c r="CF125" s="779"/>
      <c r="CG125" s="783"/>
      <c r="CH125" s="781"/>
      <c r="CI125" s="781"/>
      <c r="CJ125" s="778"/>
      <c r="CK125" s="779"/>
      <c r="CL125" s="779"/>
      <c r="CM125" s="783"/>
      <c r="CN125" s="781"/>
      <c r="CO125" s="781"/>
      <c r="CP125" s="778"/>
      <c r="CQ125" s="779"/>
      <c r="CR125" s="779"/>
      <c r="CS125" s="783"/>
      <c r="CT125" s="781"/>
      <c r="CU125" s="781"/>
      <c r="CV125" s="778"/>
      <c r="CW125" s="779"/>
      <c r="CX125" s="779"/>
      <c r="CY125" s="783"/>
      <c r="CZ125" s="781"/>
      <c r="DA125" s="781"/>
      <c r="DB125" s="778"/>
      <c r="DC125" s="779"/>
      <c r="DD125" s="779"/>
      <c r="DE125" s="783"/>
      <c r="DF125" s="781"/>
      <c r="DG125" s="781"/>
      <c r="DH125" s="778"/>
      <c r="DI125" s="779"/>
      <c r="DJ125" s="779"/>
      <c r="DK125" s="783"/>
      <c r="DL125" s="781"/>
      <c r="DM125" s="781"/>
      <c r="DN125" s="778"/>
      <c r="DO125" s="779"/>
      <c r="DP125" s="779"/>
      <c r="DQ125" s="784"/>
      <c r="DR125" s="785"/>
      <c r="DS125" s="798">
        <v>38.9</v>
      </c>
      <c r="DT125" s="787"/>
      <c r="DU125" s="788"/>
      <c r="DV125" s="788"/>
      <c r="DW125" s="784"/>
      <c r="DX125" s="785"/>
      <c r="DY125" s="799"/>
      <c r="DZ125" s="790"/>
      <c r="EA125" s="788"/>
      <c r="EB125" s="788"/>
      <c r="EC125" s="784"/>
      <c r="ED125" s="785"/>
      <c r="EE125" s="799"/>
      <c r="EF125" s="790"/>
      <c r="EG125" s="788"/>
      <c r="EH125" s="788"/>
      <c r="EI125" s="784"/>
      <c r="EJ125" s="785"/>
      <c r="EK125" s="799"/>
      <c r="EL125" s="790"/>
      <c r="EM125" s="788"/>
      <c r="EN125" s="788"/>
      <c r="EO125" s="784"/>
      <c r="EP125" s="785"/>
      <c r="EQ125" s="799"/>
      <c r="ER125" s="790"/>
      <c r="ES125" s="788"/>
      <c r="ET125" s="788"/>
      <c r="EU125" s="784"/>
      <c r="EV125" s="785"/>
      <c r="EW125" s="799"/>
      <c r="EX125" s="790"/>
      <c r="EY125" s="788"/>
      <c r="EZ125" s="788"/>
      <c r="FA125" s="784"/>
      <c r="FB125" s="785"/>
      <c r="FC125" s="799"/>
      <c r="FD125" s="790"/>
      <c r="FE125" s="788"/>
      <c r="FF125" s="788"/>
      <c r="FG125" s="784"/>
      <c r="FH125" s="785"/>
      <c r="FI125" s="799"/>
      <c r="FJ125" s="790"/>
      <c r="FK125" s="788"/>
      <c r="FL125" s="788"/>
      <c r="FM125" s="784"/>
      <c r="FN125" s="785"/>
      <c r="FO125" s="799"/>
      <c r="FP125" s="790"/>
      <c r="FQ125" s="788"/>
      <c r="FR125" s="788"/>
      <c r="FS125" s="776"/>
      <c r="FT125" s="777"/>
      <c r="FU125" s="781"/>
      <c r="FV125" s="778"/>
      <c r="FW125" s="779"/>
      <c r="FX125" s="779"/>
      <c r="FY125" s="783"/>
      <c r="FZ125" s="781"/>
      <c r="GA125" s="777"/>
      <c r="GB125" s="780"/>
      <c r="GC125" s="779"/>
      <c r="GD125" s="779"/>
      <c r="GE125" s="776"/>
      <c r="GF125" s="777"/>
      <c r="GG125" s="781"/>
      <c r="GH125" s="778"/>
      <c r="GI125" s="782"/>
      <c r="GJ125" s="782"/>
      <c r="GK125" s="783"/>
      <c r="GL125" s="781"/>
      <c r="GM125" s="777"/>
      <c r="GN125" s="780"/>
      <c r="GO125" s="779"/>
      <c r="GP125" s="779"/>
      <c r="GQ125" s="776"/>
      <c r="GR125" s="777"/>
      <c r="GS125" s="781"/>
      <c r="GT125" s="778"/>
      <c r="GU125" s="782"/>
      <c r="GV125" s="782"/>
      <c r="GW125" s="783"/>
      <c r="GX125" s="781"/>
      <c r="GY125" s="777"/>
      <c r="GZ125" s="780"/>
      <c r="HA125" s="779"/>
      <c r="HB125" s="779"/>
      <c r="HC125" s="776"/>
      <c r="HD125" s="777"/>
      <c r="HE125" s="781"/>
      <c r="HF125" s="778"/>
      <c r="HG125" s="782"/>
      <c r="HH125" s="782"/>
      <c r="HI125" s="783"/>
      <c r="HJ125" s="781"/>
      <c r="HK125" s="777"/>
      <c r="HL125" s="780"/>
      <c r="HM125" s="779"/>
      <c r="HN125" s="779"/>
      <c r="HO125" s="776"/>
      <c r="HP125" s="777"/>
      <c r="HQ125" s="781"/>
      <c r="HR125" s="778"/>
      <c r="HS125" s="782"/>
      <c r="HT125" s="782"/>
      <c r="HU125" s="783"/>
      <c r="HV125" s="781"/>
      <c r="HW125" s="777"/>
      <c r="HX125" s="780"/>
      <c r="HY125" s="779"/>
      <c r="HZ125" s="779"/>
      <c r="IA125" s="776"/>
      <c r="IB125" s="777"/>
      <c r="IC125" s="781"/>
      <c r="ID125" s="778"/>
      <c r="IE125" s="779"/>
      <c r="IF125" s="779"/>
      <c r="IG125" s="783"/>
      <c r="IH125" s="781"/>
      <c r="II125" s="777"/>
      <c r="IJ125" s="780"/>
      <c r="IK125" s="779"/>
      <c r="IL125" s="779"/>
      <c r="IM125" s="776"/>
      <c r="IN125" s="777"/>
      <c r="IO125" s="781"/>
      <c r="IP125" s="778"/>
      <c r="IQ125" s="779"/>
      <c r="IR125" s="779"/>
      <c r="IS125" s="783"/>
      <c r="IT125" s="781"/>
      <c r="IU125" s="777"/>
      <c r="IV125" s="780"/>
      <c r="IW125" s="779"/>
      <c r="IX125" s="779"/>
      <c r="IY125" s="776"/>
      <c r="IZ125" s="777"/>
      <c r="JA125" s="781"/>
      <c r="JB125" s="778"/>
      <c r="JC125" s="779"/>
      <c r="JD125" s="779"/>
      <c r="JE125" s="783"/>
      <c r="JF125" s="781"/>
      <c r="JG125" s="777"/>
      <c r="JH125" s="780"/>
      <c r="JI125" s="779"/>
      <c r="JJ125" s="779"/>
      <c r="JK125" s="776"/>
      <c r="JL125" s="777"/>
      <c r="JM125" s="781"/>
      <c r="JN125" s="778"/>
      <c r="JO125" s="782"/>
      <c r="JP125" s="782"/>
      <c r="JQ125" s="783"/>
      <c r="JR125" s="781"/>
      <c r="JS125" s="777"/>
      <c r="JT125" s="780"/>
      <c r="JU125" s="779"/>
      <c r="JV125" s="779"/>
      <c r="JW125" s="776"/>
      <c r="JX125" s="777"/>
      <c r="JY125" s="777"/>
      <c r="JZ125" s="780"/>
      <c r="KA125" s="782"/>
      <c r="KB125" s="782"/>
      <c r="KC125" s="776"/>
      <c r="KD125" s="777"/>
      <c r="KE125" s="777"/>
      <c r="KF125" s="780"/>
      <c r="KG125" s="782"/>
      <c r="KH125" s="782"/>
      <c r="KI125" s="776"/>
      <c r="KJ125" s="777"/>
      <c r="KK125" s="777"/>
      <c r="KL125" s="780"/>
      <c r="KM125" s="782"/>
      <c r="KN125" s="782"/>
      <c r="KO125" s="776"/>
      <c r="KP125" s="777"/>
      <c r="KQ125" s="777"/>
      <c r="KR125" s="780"/>
      <c r="KS125" s="779"/>
      <c r="KT125" s="779"/>
      <c r="KU125" s="776"/>
      <c r="KV125" s="777"/>
      <c r="KW125" s="777"/>
      <c r="KX125" s="780"/>
      <c r="KY125" s="782"/>
      <c r="KZ125" s="782"/>
      <c r="LA125" s="776"/>
      <c r="LB125" s="777"/>
      <c r="LC125" s="777"/>
      <c r="LD125" s="780"/>
      <c r="LE125" s="779"/>
      <c r="LF125" s="779"/>
      <c r="LG125" s="776"/>
      <c r="LH125" s="777"/>
      <c r="LI125" s="777"/>
      <c r="LJ125" s="780"/>
      <c r="LK125" s="779"/>
      <c r="LL125" s="779"/>
      <c r="LM125" s="776"/>
      <c r="LN125" s="777"/>
      <c r="LO125" s="777"/>
      <c r="LP125" s="780"/>
      <c r="LQ125" s="782"/>
      <c r="LR125" s="782"/>
      <c r="LS125" s="776"/>
      <c r="LT125" s="777"/>
      <c r="LU125" s="777"/>
      <c r="LV125" s="780"/>
      <c r="LW125" s="779"/>
      <c r="LX125" s="779"/>
      <c r="LY125" s="776"/>
      <c r="LZ125" s="777"/>
      <c r="MA125" s="777"/>
      <c r="MB125" s="780"/>
      <c r="MC125" s="782"/>
      <c r="MD125" s="782"/>
      <c r="ME125" s="776"/>
      <c r="MF125" s="777"/>
      <c r="MG125" s="777"/>
      <c r="MH125" s="780"/>
      <c r="MI125" s="782"/>
      <c r="MJ125" s="782"/>
      <c r="MK125" s="776"/>
      <c r="ML125" s="777"/>
      <c r="MM125" s="777"/>
      <c r="MN125" s="780"/>
      <c r="MO125" s="782"/>
      <c r="MP125" s="782"/>
      <c r="MQ125" s="776"/>
      <c r="MR125" s="777"/>
      <c r="MS125" s="938">
        <f t="shared" si="13"/>
        <v>2.6190000000000002</v>
      </c>
      <c r="MT125" s="780"/>
      <c r="MU125" s="779"/>
      <c r="MV125" s="779"/>
      <c r="MW125" s="776"/>
      <c r="MX125" s="777"/>
      <c r="MY125" s="777">
        <v>1.94</v>
      </c>
      <c r="MZ125" s="780"/>
      <c r="NA125" s="779"/>
      <c r="NB125" s="779"/>
      <c r="NC125" s="776"/>
      <c r="ND125" s="777"/>
      <c r="NE125" s="777">
        <v>1.35</v>
      </c>
      <c r="NF125" s="780"/>
      <c r="NG125" s="779"/>
      <c r="NH125" s="779"/>
      <c r="NI125" s="776"/>
      <c r="NJ125" s="777"/>
      <c r="NK125" s="777"/>
      <c r="NL125" s="780"/>
      <c r="NM125" s="782"/>
      <c r="NN125" s="782"/>
      <c r="NO125" s="776"/>
      <c r="NP125" s="777"/>
      <c r="NQ125" s="777">
        <v>0.38800000000000001</v>
      </c>
      <c r="NR125" s="780"/>
      <c r="NS125" s="776"/>
      <c r="NT125" s="777"/>
      <c r="NU125" s="777">
        <v>6.8000000000000005E-2</v>
      </c>
      <c r="NV125" s="780"/>
      <c r="NW125" s="783"/>
      <c r="NX125" s="781"/>
      <c r="NY125" s="939"/>
      <c r="NZ125" s="800"/>
      <c r="OA125" s="776"/>
      <c r="OB125" s="777"/>
      <c r="OC125" s="777"/>
      <c r="OD125" s="780"/>
      <c r="OE125" s="776"/>
      <c r="OF125" s="777"/>
      <c r="OG125" s="777"/>
      <c r="OH125" s="780"/>
      <c r="OI125" s="776"/>
      <c r="OJ125" s="777"/>
      <c r="OK125" s="777"/>
      <c r="OL125" s="780"/>
      <c r="OM125" s="776"/>
      <c r="ON125" s="777"/>
      <c r="OO125" s="777"/>
      <c r="OP125" s="780"/>
      <c r="OQ125" s="776"/>
      <c r="OR125" s="777"/>
      <c r="OS125" s="777"/>
      <c r="OT125" s="780"/>
      <c r="OU125" s="776"/>
      <c r="OV125" s="777"/>
      <c r="OW125" s="777"/>
      <c r="OX125" s="780"/>
      <c r="OY125" s="776"/>
      <c r="OZ125" s="777"/>
      <c r="PA125" s="777"/>
      <c r="PB125" s="780"/>
      <c r="PC125" s="776"/>
      <c r="PD125" s="777"/>
      <c r="PE125" s="777"/>
      <c r="PF125" s="780"/>
    </row>
    <row r="126" spans="1:422" ht="15" hidden="1" customHeight="1" x14ac:dyDescent="0.25">
      <c r="A126" s="769" t="s">
        <v>39</v>
      </c>
      <c r="B126" s="769" t="s">
        <v>40</v>
      </c>
      <c r="C126" s="769" t="s">
        <v>30</v>
      </c>
      <c r="D126" s="770">
        <v>750</v>
      </c>
      <c r="E126" s="769"/>
      <c r="F126" s="769" t="s">
        <v>120</v>
      </c>
      <c r="G126" s="769" t="s">
        <v>121</v>
      </c>
      <c r="H126" s="769"/>
      <c r="I126" s="769"/>
      <c r="J126" s="769"/>
      <c r="K126" s="769" t="s">
        <v>112</v>
      </c>
      <c r="L126" s="769"/>
      <c r="M126" s="769"/>
      <c r="N126" s="769">
        <v>991</v>
      </c>
      <c r="O126" s="769"/>
      <c r="P126" s="769"/>
      <c r="Q126" s="769"/>
      <c r="R126" s="769"/>
      <c r="S126" s="769"/>
      <c r="T126" s="816"/>
      <c r="U126" s="816"/>
      <c r="V126" s="816"/>
      <c r="W126" s="816"/>
      <c r="X126" s="769">
        <v>1</v>
      </c>
      <c r="Y126" s="769">
        <f>IF(AND(AJ126="",AK126="",AL126="",AN126="",AO126="",OR(AP126="",AP126=Dropdown!$AM$12,AP126=Dropdown!$AM$11)),1,0)</f>
        <v>0</v>
      </c>
      <c r="Z126" s="769">
        <f t="shared" si="7"/>
        <v>1</v>
      </c>
      <c r="AA126" s="769">
        <f t="shared" si="8"/>
        <v>1</v>
      </c>
      <c r="AB126" s="769">
        <f t="shared" si="9"/>
        <v>1</v>
      </c>
      <c r="AC126" s="769"/>
      <c r="AD126" s="772" t="str">
        <f>IF(OR(T126&lt;&gt;"",U126&lt;&gt;""),Dropdown!$A$4,IF(OR(V126&lt;&gt;"",W126&lt;&gt;""),Dropdown!$A$5,Dropdown!$A$3))</f>
        <v>Residential</v>
      </c>
      <c r="AE126" s="773" t="s">
        <v>634</v>
      </c>
      <c r="AF126" s="773" t="str">
        <f>VLOOKUP(AG126,Dropdown!$N$3:$R$62,2,FALSE)</f>
        <v>LAC</v>
      </c>
      <c r="AG126" s="773" t="s">
        <v>39</v>
      </c>
      <c r="AH126" s="773" t="str">
        <f>IF(AG126&lt;&gt;"",VLOOKUP(AG126,Dropdown!$N$3:$R$62,3,FALSE),IF(AF126&lt;&gt;"",VLOOKUP(AF126,Dropdown!$N$3:$R$62,3,FALSE),IF(AE126&lt;&gt;"",VLOOKUP(AE126,Dropdown!$N$3:$R$62,3,FALSE),"")))</f>
        <v>UMI</v>
      </c>
      <c r="AI126" s="773" t="str">
        <f>IF(AG126&lt;&gt;"",VLOOKUP(AG126,Dropdown!$N$3:$R$62,5,FALSE),IF(AF126&lt;&gt;"",VLOOKUP(AF126,Dropdown!$N$3:$R$62,5,FALSE),IF(AE126&lt;&gt;"",VLOOKUP(AE126,Dropdown!$N$3:$R$62,5,FALSE),"")))</f>
        <v>Tropical</v>
      </c>
      <c r="AJ126" s="773" t="s">
        <v>778</v>
      </c>
      <c r="AK126" s="773"/>
      <c r="AL126" s="773" t="s">
        <v>79</v>
      </c>
      <c r="AM126" s="773" t="s">
        <v>768</v>
      </c>
      <c r="AN126" s="773" t="s">
        <v>636</v>
      </c>
      <c r="AO126" s="773" t="s">
        <v>625</v>
      </c>
      <c r="AP126" s="773"/>
      <c r="AQ126" s="769" t="s">
        <v>113</v>
      </c>
      <c r="AR126" s="769" t="s">
        <v>38</v>
      </c>
      <c r="AS126" s="774"/>
      <c r="AT126" s="769"/>
      <c r="AU126" s="769"/>
      <c r="AV126" s="775"/>
      <c r="AW126" s="776"/>
      <c r="AX126" s="777"/>
      <c r="AY126" s="777">
        <v>179</v>
      </c>
      <c r="AZ126" s="805"/>
      <c r="BA126" s="804"/>
      <c r="BB126" s="804"/>
      <c r="BC126" s="776"/>
      <c r="BD126" s="777"/>
      <c r="BE126" s="781">
        <v>127</v>
      </c>
      <c r="BF126" s="780"/>
      <c r="BG126" s="779"/>
      <c r="BH126" s="779"/>
      <c r="BI126" s="783"/>
      <c r="BJ126" s="781"/>
      <c r="BK126" s="797">
        <f t="shared" si="12"/>
        <v>0.70949720670391059</v>
      </c>
      <c r="BL126" s="778"/>
      <c r="BM126" s="779"/>
      <c r="BN126" s="779"/>
      <c r="BO126" s="783"/>
      <c r="BP126" s="781"/>
      <c r="BQ126" s="781"/>
      <c r="BR126" s="778"/>
      <c r="BS126" s="779"/>
      <c r="BT126" s="779"/>
      <c r="BU126" s="783"/>
      <c r="BV126" s="781"/>
      <c r="BW126" s="781"/>
      <c r="BX126" s="778"/>
      <c r="BY126" s="779"/>
      <c r="BZ126" s="779"/>
      <c r="CA126" s="783"/>
      <c r="CB126" s="781"/>
      <c r="CC126" s="781"/>
      <c r="CD126" s="778"/>
      <c r="CE126" s="779"/>
      <c r="CF126" s="779"/>
      <c r="CG126" s="783"/>
      <c r="CH126" s="781"/>
      <c r="CI126" s="781"/>
      <c r="CJ126" s="778"/>
      <c r="CK126" s="779"/>
      <c r="CL126" s="779"/>
      <c r="CM126" s="783"/>
      <c r="CN126" s="781"/>
      <c r="CO126" s="781"/>
      <c r="CP126" s="778"/>
      <c r="CQ126" s="779"/>
      <c r="CR126" s="779"/>
      <c r="CS126" s="783"/>
      <c r="CT126" s="781"/>
      <c r="CU126" s="781"/>
      <c r="CV126" s="778"/>
      <c r="CW126" s="779"/>
      <c r="CX126" s="779"/>
      <c r="CY126" s="783"/>
      <c r="CZ126" s="781"/>
      <c r="DA126" s="781"/>
      <c r="DB126" s="778"/>
      <c r="DC126" s="779"/>
      <c r="DD126" s="779"/>
      <c r="DE126" s="783"/>
      <c r="DF126" s="781"/>
      <c r="DG126" s="781"/>
      <c r="DH126" s="778"/>
      <c r="DI126" s="779"/>
      <c r="DJ126" s="779"/>
      <c r="DK126" s="783"/>
      <c r="DL126" s="781"/>
      <c r="DM126" s="781"/>
      <c r="DN126" s="778"/>
      <c r="DO126" s="779"/>
      <c r="DP126" s="779"/>
      <c r="DQ126" s="784"/>
      <c r="DR126" s="785"/>
      <c r="DS126" s="798">
        <v>48.7</v>
      </c>
      <c r="DT126" s="787"/>
      <c r="DU126" s="788"/>
      <c r="DV126" s="788"/>
      <c r="DW126" s="784"/>
      <c r="DX126" s="785"/>
      <c r="DY126" s="799"/>
      <c r="DZ126" s="790"/>
      <c r="EA126" s="788"/>
      <c r="EB126" s="788"/>
      <c r="EC126" s="784"/>
      <c r="ED126" s="785"/>
      <c r="EE126" s="799"/>
      <c r="EF126" s="790"/>
      <c r="EG126" s="788"/>
      <c r="EH126" s="788"/>
      <c r="EI126" s="784"/>
      <c r="EJ126" s="785"/>
      <c r="EK126" s="799"/>
      <c r="EL126" s="790"/>
      <c r="EM126" s="788"/>
      <c r="EN126" s="788"/>
      <c r="EO126" s="784"/>
      <c r="EP126" s="785"/>
      <c r="EQ126" s="799"/>
      <c r="ER126" s="790"/>
      <c r="ES126" s="788"/>
      <c r="ET126" s="788"/>
      <c r="EU126" s="784"/>
      <c r="EV126" s="785"/>
      <c r="EW126" s="799"/>
      <c r="EX126" s="790"/>
      <c r="EY126" s="788"/>
      <c r="EZ126" s="788"/>
      <c r="FA126" s="784"/>
      <c r="FB126" s="785"/>
      <c r="FC126" s="799"/>
      <c r="FD126" s="790"/>
      <c r="FE126" s="788"/>
      <c r="FF126" s="788"/>
      <c r="FG126" s="784"/>
      <c r="FH126" s="785"/>
      <c r="FI126" s="799"/>
      <c r="FJ126" s="790"/>
      <c r="FK126" s="788"/>
      <c r="FL126" s="788"/>
      <c r="FM126" s="784"/>
      <c r="FN126" s="785"/>
      <c r="FO126" s="799"/>
      <c r="FP126" s="790"/>
      <c r="FQ126" s="788"/>
      <c r="FR126" s="788"/>
      <c r="FS126" s="776"/>
      <c r="FT126" s="777"/>
      <c r="FU126" s="781"/>
      <c r="FV126" s="778"/>
      <c r="FW126" s="779"/>
      <c r="FX126" s="779"/>
      <c r="FY126" s="783"/>
      <c r="FZ126" s="781"/>
      <c r="GA126" s="777"/>
      <c r="GB126" s="780"/>
      <c r="GC126" s="779"/>
      <c r="GD126" s="779"/>
      <c r="GE126" s="776"/>
      <c r="GF126" s="777"/>
      <c r="GG126" s="781"/>
      <c r="GH126" s="778"/>
      <c r="GI126" s="782"/>
      <c r="GJ126" s="782"/>
      <c r="GK126" s="783"/>
      <c r="GL126" s="781"/>
      <c r="GM126" s="777"/>
      <c r="GN126" s="780"/>
      <c r="GO126" s="779"/>
      <c r="GP126" s="779"/>
      <c r="GQ126" s="776"/>
      <c r="GR126" s="777"/>
      <c r="GS126" s="781"/>
      <c r="GT126" s="778"/>
      <c r="GU126" s="782"/>
      <c r="GV126" s="782"/>
      <c r="GW126" s="783"/>
      <c r="GX126" s="781"/>
      <c r="GY126" s="777"/>
      <c r="GZ126" s="780"/>
      <c r="HA126" s="779"/>
      <c r="HB126" s="779"/>
      <c r="HC126" s="776"/>
      <c r="HD126" s="777"/>
      <c r="HE126" s="781"/>
      <c r="HF126" s="778"/>
      <c r="HG126" s="782"/>
      <c r="HH126" s="782"/>
      <c r="HI126" s="783"/>
      <c r="HJ126" s="781"/>
      <c r="HK126" s="777"/>
      <c r="HL126" s="780"/>
      <c r="HM126" s="779"/>
      <c r="HN126" s="779"/>
      <c r="HO126" s="776"/>
      <c r="HP126" s="777"/>
      <c r="HQ126" s="781"/>
      <c r="HR126" s="778"/>
      <c r="HS126" s="782"/>
      <c r="HT126" s="782"/>
      <c r="HU126" s="783"/>
      <c r="HV126" s="781"/>
      <c r="HW126" s="777"/>
      <c r="HX126" s="780"/>
      <c r="HY126" s="779"/>
      <c r="HZ126" s="779"/>
      <c r="IA126" s="776"/>
      <c r="IB126" s="777"/>
      <c r="IC126" s="781"/>
      <c r="ID126" s="778"/>
      <c r="IE126" s="779"/>
      <c r="IF126" s="779"/>
      <c r="IG126" s="783"/>
      <c r="IH126" s="781"/>
      <c r="II126" s="777"/>
      <c r="IJ126" s="780"/>
      <c r="IK126" s="779"/>
      <c r="IL126" s="779"/>
      <c r="IM126" s="776"/>
      <c r="IN126" s="777"/>
      <c r="IO126" s="781"/>
      <c r="IP126" s="778"/>
      <c r="IQ126" s="779"/>
      <c r="IR126" s="779"/>
      <c r="IS126" s="783"/>
      <c r="IT126" s="781"/>
      <c r="IU126" s="777"/>
      <c r="IV126" s="780"/>
      <c r="IW126" s="779"/>
      <c r="IX126" s="779"/>
      <c r="IY126" s="776"/>
      <c r="IZ126" s="777"/>
      <c r="JA126" s="781"/>
      <c r="JB126" s="778"/>
      <c r="JC126" s="779"/>
      <c r="JD126" s="779"/>
      <c r="JE126" s="783"/>
      <c r="JF126" s="781"/>
      <c r="JG126" s="777"/>
      <c r="JH126" s="780"/>
      <c r="JI126" s="779"/>
      <c r="JJ126" s="779"/>
      <c r="JK126" s="776"/>
      <c r="JL126" s="777"/>
      <c r="JM126" s="781"/>
      <c r="JN126" s="778"/>
      <c r="JO126" s="782"/>
      <c r="JP126" s="782"/>
      <c r="JQ126" s="783"/>
      <c r="JR126" s="781"/>
      <c r="JS126" s="777"/>
      <c r="JT126" s="780"/>
      <c r="JU126" s="779"/>
      <c r="JV126" s="779"/>
      <c r="JW126" s="776"/>
      <c r="JX126" s="777"/>
      <c r="JY126" s="777"/>
      <c r="JZ126" s="780"/>
      <c r="KA126" s="782"/>
      <c r="KB126" s="782"/>
      <c r="KC126" s="776"/>
      <c r="KD126" s="777"/>
      <c r="KE126" s="777"/>
      <c r="KF126" s="780"/>
      <c r="KG126" s="782"/>
      <c r="KH126" s="782"/>
      <c r="KI126" s="776"/>
      <c r="KJ126" s="777"/>
      <c r="KK126" s="777"/>
      <c r="KL126" s="780"/>
      <c r="KM126" s="782"/>
      <c r="KN126" s="782"/>
      <c r="KO126" s="776"/>
      <c r="KP126" s="777"/>
      <c r="KQ126" s="777"/>
      <c r="KR126" s="780"/>
      <c r="KS126" s="779"/>
      <c r="KT126" s="779"/>
      <c r="KU126" s="776"/>
      <c r="KV126" s="777"/>
      <c r="KW126" s="777"/>
      <c r="KX126" s="780"/>
      <c r="KY126" s="782"/>
      <c r="KZ126" s="782"/>
      <c r="LA126" s="776"/>
      <c r="LB126" s="777"/>
      <c r="LC126" s="777"/>
      <c r="LD126" s="780"/>
      <c r="LE126" s="779"/>
      <c r="LF126" s="779"/>
      <c r="LG126" s="776"/>
      <c r="LH126" s="777"/>
      <c r="LI126" s="777"/>
      <c r="LJ126" s="780"/>
      <c r="LK126" s="779"/>
      <c r="LL126" s="779"/>
      <c r="LM126" s="776"/>
      <c r="LN126" s="777"/>
      <c r="LO126" s="777"/>
      <c r="LP126" s="780"/>
      <c r="LQ126" s="782"/>
      <c r="LR126" s="782"/>
      <c r="LS126" s="776"/>
      <c r="LT126" s="777"/>
      <c r="LU126" s="777"/>
      <c r="LV126" s="780"/>
      <c r="LW126" s="779"/>
      <c r="LX126" s="779"/>
      <c r="LY126" s="776"/>
      <c r="LZ126" s="777"/>
      <c r="MA126" s="777"/>
      <c r="MB126" s="780"/>
      <c r="MC126" s="782"/>
      <c r="MD126" s="782"/>
      <c r="ME126" s="776"/>
      <c r="MF126" s="777"/>
      <c r="MG126" s="777"/>
      <c r="MH126" s="780"/>
      <c r="MI126" s="782"/>
      <c r="MJ126" s="782"/>
      <c r="MK126" s="776"/>
      <c r="ML126" s="777"/>
      <c r="MM126" s="777"/>
      <c r="MN126" s="780"/>
      <c r="MO126" s="782"/>
      <c r="MP126" s="782"/>
      <c r="MQ126" s="776"/>
      <c r="MR126" s="777"/>
      <c r="MS126" s="938">
        <f t="shared" si="13"/>
        <v>3.4567999999999999</v>
      </c>
      <c r="MT126" s="780"/>
      <c r="MU126" s="779"/>
      <c r="MV126" s="779"/>
      <c r="MW126" s="776"/>
      <c r="MX126" s="777"/>
      <c r="MY126" s="777">
        <v>2.3199999999999998</v>
      </c>
      <c r="MZ126" s="780"/>
      <c r="NA126" s="779"/>
      <c r="NB126" s="779"/>
      <c r="NC126" s="776"/>
      <c r="ND126" s="777"/>
      <c r="NE126" s="777">
        <v>1.49</v>
      </c>
      <c r="NF126" s="780"/>
      <c r="NG126" s="779"/>
      <c r="NH126" s="779"/>
      <c r="NI126" s="776"/>
      <c r="NJ126" s="777"/>
      <c r="NK126" s="777"/>
      <c r="NL126" s="780"/>
      <c r="NM126" s="782"/>
      <c r="NN126" s="782"/>
      <c r="NO126" s="776"/>
      <c r="NP126" s="777"/>
      <c r="NQ126" s="777">
        <v>0.01</v>
      </c>
      <c r="NR126" s="780"/>
      <c r="NS126" s="776"/>
      <c r="NT126" s="777"/>
      <c r="NU126" s="777">
        <v>2E-3</v>
      </c>
      <c r="NV126" s="780"/>
      <c r="NW126" s="783"/>
      <c r="NX126" s="781"/>
      <c r="NY126" s="939"/>
      <c r="NZ126" s="800"/>
      <c r="OA126" s="776"/>
      <c r="OB126" s="777"/>
      <c r="OC126" s="777"/>
      <c r="OD126" s="780"/>
      <c r="OE126" s="776"/>
      <c r="OF126" s="777"/>
      <c r="OG126" s="777"/>
      <c r="OH126" s="780"/>
      <c r="OI126" s="776"/>
      <c r="OJ126" s="777"/>
      <c r="OK126" s="777"/>
      <c r="OL126" s="780"/>
      <c r="OM126" s="776"/>
      <c r="ON126" s="777"/>
      <c r="OO126" s="777"/>
      <c r="OP126" s="780"/>
      <c r="OQ126" s="776"/>
      <c r="OR126" s="777"/>
      <c r="OS126" s="777"/>
      <c r="OT126" s="780"/>
      <c r="OU126" s="776"/>
      <c r="OV126" s="777"/>
      <c r="OW126" s="777"/>
      <c r="OX126" s="780"/>
      <c r="OY126" s="776"/>
      <c r="OZ126" s="777"/>
      <c r="PA126" s="777"/>
      <c r="PB126" s="780"/>
      <c r="PC126" s="776"/>
      <c r="PD126" s="777"/>
      <c r="PE126" s="777"/>
      <c r="PF126" s="780"/>
    </row>
    <row r="127" spans="1:422" ht="15" hidden="1" customHeight="1" x14ac:dyDescent="0.25">
      <c r="A127" s="806" t="s">
        <v>39</v>
      </c>
      <c r="B127" s="769" t="s">
        <v>40</v>
      </c>
      <c r="C127" s="769" t="s">
        <v>30</v>
      </c>
      <c r="D127" s="770"/>
      <c r="E127" s="769"/>
      <c r="F127" s="769"/>
      <c r="G127" s="769"/>
      <c r="H127" s="769"/>
      <c r="I127" s="769"/>
      <c r="J127" s="769"/>
      <c r="K127" s="769"/>
      <c r="L127" s="769"/>
      <c r="M127" s="769"/>
      <c r="N127" s="769"/>
      <c r="O127" s="769"/>
      <c r="P127" s="769"/>
      <c r="Q127" s="769"/>
      <c r="R127" s="769"/>
      <c r="S127" s="769"/>
      <c r="T127" s="816"/>
      <c r="U127" s="816"/>
      <c r="V127" s="816"/>
      <c r="W127" s="816"/>
      <c r="X127" s="769">
        <v>1</v>
      </c>
      <c r="Y127" s="769">
        <f>IF(AND(AJ127="",AK127="",AL127="",AN127="",AO127="",OR(AP127="",AP127=Dropdown!$AM$12,AP127=Dropdown!$AM$11)),1,0)</f>
        <v>1</v>
      </c>
      <c r="Z127" s="769">
        <f t="shared" si="7"/>
        <v>1</v>
      </c>
      <c r="AA127" s="769">
        <f t="shared" si="8"/>
        <v>0</v>
      </c>
      <c r="AB127" s="769">
        <f t="shared" si="9"/>
        <v>0</v>
      </c>
      <c r="AC127" s="769"/>
      <c r="AD127" s="772" t="str">
        <f>IF(OR(T127&lt;&gt;"",U127&lt;&gt;""),Dropdown!$A$4,IF(OR(V127&lt;&gt;"",W127&lt;&gt;""),Dropdown!$A$5,Dropdown!$A$3))</f>
        <v>Residential</v>
      </c>
      <c r="AE127" s="773" t="s">
        <v>634</v>
      </c>
      <c r="AF127" s="773" t="str">
        <f>VLOOKUP(AG127,Dropdown!$N$3:$R$62,2,FALSE)</f>
        <v>LAC</v>
      </c>
      <c r="AG127" s="773" t="s">
        <v>39</v>
      </c>
      <c r="AH127" s="773" t="str">
        <f>IF(AG127&lt;&gt;"",VLOOKUP(AG127,Dropdown!$N$3:$R$62,3,FALSE),IF(AF127&lt;&gt;"",VLOOKUP(AF127,Dropdown!$N$3:$R$62,3,FALSE),IF(AE127&lt;&gt;"",VLOOKUP(AE127,Dropdown!$N$3:$R$62,3,FALSE),"")))</f>
        <v>UMI</v>
      </c>
      <c r="AI127" s="773" t="str">
        <f>IF(AG127&lt;&gt;"",VLOOKUP(AG127,Dropdown!$N$3:$R$62,5,FALSE),IF(AF127&lt;&gt;"",VLOOKUP(AF127,Dropdown!$N$3:$R$62,5,FALSE),IF(AE127&lt;&gt;"",VLOOKUP(AE127,Dropdown!$N$3:$R$62,5,FALSE),"")))</f>
        <v>Tropical</v>
      </c>
      <c r="AJ127" s="773"/>
      <c r="AK127" s="773"/>
      <c r="AL127" s="773"/>
      <c r="AM127" s="773"/>
      <c r="AN127" s="773"/>
      <c r="AO127" s="773"/>
      <c r="AP127" s="773"/>
      <c r="AQ127" s="769" t="s">
        <v>612</v>
      </c>
      <c r="AR127" s="769" t="s">
        <v>38</v>
      </c>
      <c r="AS127" s="774"/>
      <c r="AT127" s="769" t="s">
        <v>101</v>
      </c>
      <c r="AU127" s="769">
        <v>34</v>
      </c>
      <c r="AV127" s="775"/>
      <c r="AW127" s="783">
        <v>50</v>
      </c>
      <c r="AX127" s="781">
        <v>100</v>
      </c>
      <c r="AY127" s="807">
        <f>AVERAGE(AW127:AX127)</f>
        <v>75</v>
      </c>
      <c r="AZ127" s="847">
        <f>(AX127-AW127)/(2*1.645)</f>
        <v>15.19756838905775</v>
      </c>
      <c r="BA127" s="812"/>
      <c r="BB127" s="812"/>
      <c r="BC127" s="783"/>
      <c r="BD127" s="781"/>
      <c r="BE127" s="781"/>
      <c r="BF127" s="778"/>
      <c r="BG127" s="779"/>
      <c r="BH127" s="779"/>
      <c r="BI127" s="783"/>
      <c r="BJ127" s="781"/>
      <c r="BK127" s="781"/>
      <c r="BL127" s="778"/>
      <c r="BM127" s="779"/>
      <c r="BN127" s="779"/>
      <c r="BO127" s="783"/>
      <c r="BP127" s="781"/>
      <c r="BQ127" s="781"/>
      <c r="BR127" s="778"/>
      <c r="BS127" s="779"/>
      <c r="BT127" s="779"/>
      <c r="BU127" s="783"/>
      <c r="BV127" s="781"/>
      <c r="BW127" s="781"/>
      <c r="BX127" s="778"/>
      <c r="BY127" s="779"/>
      <c r="BZ127" s="779"/>
      <c r="CA127" s="783"/>
      <c r="CB127" s="781"/>
      <c r="CC127" s="781"/>
      <c r="CD127" s="778"/>
      <c r="CE127" s="779"/>
      <c r="CF127" s="779"/>
      <c r="CG127" s="783"/>
      <c r="CH127" s="781"/>
      <c r="CI127" s="781"/>
      <c r="CJ127" s="778"/>
      <c r="CK127" s="779"/>
      <c r="CL127" s="779"/>
      <c r="CM127" s="783"/>
      <c r="CN127" s="781"/>
      <c r="CO127" s="781"/>
      <c r="CP127" s="778"/>
      <c r="CQ127" s="779"/>
      <c r="CR127" s="779"/>
      <c r="CS127" s="783"/>
      <c r="CT127" s="781"/>
      <c r="CU127" s="781"/>
      <c r="CV127" s="778"/>
      <c r="CW127" s="779"/>
      <c r="CX127" s="779"/>
      <c r="CY127" s="783"/>
      <c r="CZ127" s="781"/>
      <c r="DA127" s="781"/>
      <c r="DB127" s="778"/>
      <c r="DC127" s="779"/>
      <c r="DD127" s="779"/>
      <c r="DE127" s="783"/>
      <c r="DF127" s="781"/>
      <c r="DG127" s="781"/>
      <c r="DH127" s="778"/>
      <c r="DI127" s="779"/>
      <c r="DJ127" s="779"/>
      <c r="DK127" s="783"/>
      <c r="DL127" s="781"/>
      <c r="DM127" s="781"/>
      <c r="DN127" s="778"/>
      <c r="DO127" s="779"/>
      <c r="DP127" s="779"/>
      <c r="DQ127" s="784"/>
      <c r="DR127" s="785"/>
      <c r="DS127" s="785"/>
      <c r="DT127" s="790"/>
      <c r="DU127" s="788"/>
      <c r="DV127" s="788"/>
      <c r="DW127" s="784"/>
      <c r="DX127" s="785"/>
      <c r="DY127" s="785"/>
      <c r="DZ127" s="790"/>
      <c r="EA127" s="788"/>
      <c r="EB127" s="788"/>
      <c r="EC127" s="784"/>
      <c r="ED127" s="785"/>
      <c r="EE127" s="785"/>
      <c r="EF127" s="790"/>
      <c r="EG127" s="788"/>
      <c r="EH127" s="788"/>
      <c r="EI127" s="784"/>
      <c r="EJ127" s="785"/>
      <c r="EK127" s="785"/>
      <c r="EL127" s="790"/>
      <c r="EM127" s="788"/>
      <c r="EN127" s="788"/>
      <c r="EO127" s="784"/>
      <c r="EP127" s="785"/>
      <c r="EQ127" s="785"/>
      <c r="ER127" s="790"/>
      <c r="ES127" s="788"/>
      <c r="ET127" s="788"/>
      <c r="EU127" s="784"/>
      <c r="EV127" s="785"/>
      <c r="EW127" s="785"/>
      <c r="EX127" s="790"/>
      <c r="EY127" s="788"/>
      <c r="EZ127" s="788"/>
      <c r="FA127" s="784"/>
      <c r="FB127" s="785"/>
      <c r="FC127" s="785"/>
      <c r="FD127" s="790"/>
      <c r="FE127" s="788"/>
      <c r="FF127" s="788"/>
      <c r="FG127" s="784"/>
      <c r="FH127" s="785"/>
      <c r="FI127" s="785"/>
      <c r="FJ127" s="790"/>
      <c r="FK127" s="788"/>
      <c r="FL127" s="788"/>
      <c r="FM127" s="784"/>
      <c r="FN127" s="785"/>
      <c r="FO127" s="785"/>
      <c r="FP127" s="790"/>
      <c r="FQ127" s="788"/>
      <c r="FR127" s="788"/>
      <c r="FS127" s="783"/>
      <c r="FT127" s="781"/>
      <c r="FU127" s="781"/>
      <c r="FV127" s="778"/>
      <c r="FW127" s="779"/>
      <c r="FX127" s="779"/>
      <c r="FY127" s="783"/>
      <c r="FZ127" s="781"/>
      <c r="GA127" s="781"/>
      <c r="GB127" s="778"/>
      <c r="GC127" s="779"/>
      <c r="GD127" s="779"/>
      <c r="GE127" s="783"/>
      <c r="GF127" s="781"/>
      <c r="GG127" s="781"/>
      <c r="GH127" s="778"/>
      <c r="GI127" s="779"/>
      <c r="GJ127" s="779"/>
      <c r="GK127" s="783"/>
      <c r="GL127" s="781"/>
      <c r="GM127" s="781"/>
      <c r="GN127" s="778"/>
      <c r="GO127" s="779"/>
      <c r="GP127" s="779"/>
      <c r="GQ127" s="783"/>
      <c r="GR127" s="781"/>
      <c r="GS127" s="781"/>
      <c r="GT127" s="778"/>
      <c r="GU127" s="779"/>
      <c r="GV127" s="779"/>
      <c r="GW127" s="783"/>
      <c r="GX127" s="781"/>
      <c r="GY127" s="781"/>
      <c r="GZ127" s="778"/>
      <c r="HA127" s="779"/>
      <c r="HB127" s="779"/>
      <c r="HC127" s="783"/>
      <c r="HD127" s="781"/>
      <c r="HE127" s="781"/>
      <c r="HF127" s="778"/>
      <c r="HG127" s="779"/>
      <c r="HH127" s="779"/>
      <c r="HI127" s="783"/>
      <c r="HJ127" s="781"/>
      <c r="HK127" s="781"/>
      <c r="HL127" s="778"/>
      <c r="HM127" s="779"/>
      <c r="HN127" s="779"/>
      <c r="HO127" s="783"/>
      <c r="HP127" s="781"/>
      <c r="HQ127" s="781"/>
      <c r="HR127" s="778"/>
      <c r="HS127" s="779"/>
      <c r="HT127" s="779"/>
      <c r="HU127" s="783"/>
      <c r="HV127" s="781"/>
      <c r="HW127" s="781"/>
      <c r="HX127" s="778"/>
      <c r="HY127" s="779"/>
      <c r="HZ127" s="779"/>
      <c r="IA127" s="783"/>
      <c r="IB127" s="781"/>
      <c r="IC127" s="781"/>
      <c r="ID127" s="778"/>
      <c r="IE127" s="779"/>
      <c r="IF127" s="779"/>
      <c r="IG127" s="783"/>
      <c r="IH127" s="781"/>
      <c r="II127" s="781"/>
      <c r="IJ127" s="778"/>
      <c r="IK127" s="779"/>
      <c r="IL127" s="779"/>
      <c r="IM127" s="783"/>
      <c r="IN127" s="781"/>
      <c r="IO127" s="781"/>
      <c r="IP127" s="778"/>
      <c r="IQ127" s="779"/>
      <c r="IR127" s="779"/>
      <c r="IS127" s="783"/>
      <c r="IT127" s="781"/>
      <c r="IU127" s="781"/>
      <c r="IV127" s="778"/>
      <c r="IW127" s="779"/>
      <c r="IX127" s="779"/>
      <c r="IY127" s="783"/>
      <c r="IZ127" s="781"/>
      <c r="JA127" s="781"/>
      <c r="JB127" s="778"/>
      <c r="JC127" s="779"/>
      <c r="JD127" s="779"/>
      <c r="JE127" s="783"/>
      <c r="JF127" s="781"/>
      <c r="JG127" s="781"/>
      <c r="JH127" s="778"/>
      <c r="JI127" s="779"/>
      <c r="JJ127" s="779"/>
      <c r="JK127" s="783"/>
      <c r="JL127" s="781"/>
      <c r="JM127" s="781"/>
      <c r="JN127" s="778"/>
      <c r="JO127" s="779"/>
      <c r="JP127" s="779"/>
      <c r="JQ127" s="783"/>
      <c r="JR127" s="781"/>
      <c r="JS127" s="781"/>
      <c r="JT127" s="778"/>
      <c r="JU127" s="779"/>
      <c r="JV127" s="779"/>
      <c r="JW127" s="783"/>
      <c r="JX127" s="781"/>
      <c r="JY127" s="781"/>
      <c r="JZ127" s="778"/>
      <c r="KA127" s="779"/>
      <c r="KB127" s="779"/>
      <c r="KC127" s="783"/>
      <c r="KD127" s="781"/>
      <c r="KE127" s="781"/>
      <c r="KF127" s="778"/>
      <c r="KG127" s="779"/>
      <c r="KH127" s="779"/>
      <c r="KI127" s="783"/>
      <c r="KJ127" s="781"/>
      <c r="KK127" s="781"/>
      <c r="KL127" s="778"/>
      <c r="KM127" s="779"/>
      <c r="KN127" s="779"/>
      <c r="KO127" s="783"/>
      <c r="KP127" s="781"/>
      <c r="KQ127" s="781"/>
      <c r="KR127" s="778"/>
      <c r="KS127" s="779"/>
      <c r="KT127" s="779"/>
      <c r="KU127" s="783"/>
      <c r="KV127" s="781"/>
      <c r="KW127" s="781"/>
      <c r="KX127" s="778"/>
      <c r="KY127" s="779"/>
      <c r="KZ127" s="779"/>
      <c r="LA127" s="783"/>
      <c r="LB127" s="781"/>
      <c r="LC127" s="781"/>
      <c r="LD127" s="778"/>
      <c r="LE127" s="779"/>
      <c r="LF127" s="779"/>
      <c r="LG127" s="783"/>
      <c r="LH127" s="781"/>
      <c r="LI127" s="781"/>
      <c r="LJ127" s="778"/>
      <c r="LK127" s="779"/>
      <c r="LL127" s="779"/>
      <c r="LM127" s="783"/>
      <c r="LN127" s="781"/>
      <c r="LO127" s="781"/>
      <c r="LP127" s="778"/>
      <c r="LQ127" s="779"/>
      <c r="LR127" s="779"/>
      <c r="LS127" s="783"/>
      <c r="LT127" s="781"/>
      <c r="LU127" s="781"/>
      <c r="LV127" s="778"/>
      <c r="LW127" s="779"/>
      <c r="LX127" s="779"/>
      <c r="LY127" s="783"/>
      <c r="LZ127" s="781"/>
      <c r="MA127" s="781"/>
      <c r="MB127" s="778"/>
      <c r="MC127" s="779"/>
      <c r="MD127" s="779"/>
      <c r="ME127" s="783"/>
      <c r="MF127" s="781"/>
      <c r="MG127" s="781"/>
      <c r="MH127" s="778"/>
      <c r="MI127" s="779"/>
      <c r="MJ127" s="779"/>
      <c r="MK127" s="783"/>
      <c r="ML127" s="781"/>
      <c r="MM127" s="781"/>
      <c r="MN127" s="778"/>
      <c r="MO127" s="779"/>
      <c r="MP127" s="779"/>
      <c r="MQ127" s="783"/>
      <c r="MR127" s="781"/>
      <c r="MS127" s="781"/>
      <c r="MT127" s="778"/>
      <c r="MU127" s="779"/>
      <c r="MV127" s="779"/>
      <c r="MW127" s="783"/>
      <c r="MX127" s="781"/>
      <c r="MY127" s="781"/>
      <c r="MZ127" s="778"/>
      <c r="NA127" s="779"/>
      <c r="NB127" s="779"/>
      <c r="NC127" s="783"/>
      <c r="ND127" s="781"/>
      <c r="NE127" s="781"/>
      <c r="NF127" s="778"/>
      <c r="NG127" s="779"/>
      <c r="NH127" s="779"/>
      <c r="NI127" s="783"/>
      <c r="NJ127" s="781"/>
      <c r="NK127" s="781"/>
      <c r="NL127" s="778"/>
      <c r="NM127" s="779"/>
      <c r="NN127" s="779"/>
      <c r="NO127" s="783"/>
      <c r="NP127" s="781"/>
      <c r="NQ127" s="781"/>
      <c r="NR127" s="778"/>
      <c r="NS127" s="783"/>
      <c r="NT127" s="781"/>
      <c r="NU127" s="781"/>
      <c r="NV127" s="778"/>
      <c r="NW127" s="783"/>
      <c r="NX127" s="781"/>
      <c r="NY127" s="781"/>
      <c r="NZ127" s="800"/>
      <c r="OA127" s="783"/>
      <c r="OB127" s="781"/>
      <c r="OC127" s="781"/>
      <c r="OD127" s="778"/>
      <c r="OE127" s="783"/>
      <c r="OF127" s="781"/>
      <c r="OG127" s="781"/>
      <c r="OH127" s="778"/>
      <c r="OI127" s="783"/>
      <c r="OJ127" s="781"/>
      <c r="OK127" s="781"/>
      <c r="OL127" s="778"/>
      <c r="OM127" s="783"/>
      <c r="ON127" s="781"/>
      <c r="OO127" s="781"/>
      <c r="OP127" s="778"/>
      <c r="OQ127" s="783"/>
      <c r="OR127" s="781"/>
      <c r="OS127" s="781"/>
      <c r="OT127" s="778"/>
      <c r="OU127" s="783"/>
      <c r="OV127" s="781"/>
      <c r="OW127" s="781"/>
      <c r="OX127" s="778"/>
      <c r="OY127" s="783"/>
      <c r="OZ127" s="781"/>
      <c r="PA127" s="781"/>
      <c r="PB127" s="778"/>
      <c r="PC127" s="783"/>
      <c r="PD127" s="781"/>
      <c r="PE127" s="781"/>
      <c r="PF127" s="778"/>
    </row>
    <row r="128" spans="1:422" ht="15" hidden="1" customHeight="1" x14ac:dyDescent="0.25">
      <c r="A128" s="769" t="s">
        <v>76</v>
      </c>
      <c r="B128" s="769"/>
      <c r="C128" s="769"/>
      <c r="D128" s="770"/>
      <c r="E128" s="769"/>
      <c r="F128" s="769"/>
      <c r="G128" s="769"/>
      <c r="H128" s="769"/>
      <c r="I128" s="769"/>
      <c r="J128" s="769"/>
      <c r="K128" s="769"/>
      <c r="L128" s="769"/>
      <c r="M128" s="769"/>
      <c r="N128" s="769"/>
      <c r="O128" s="769"/>
      <c r="P128" s="769"/>
      <c r="Q128" s="769"/>
      <c r="R128" s="769"/>
      <c r="S128" s="769"/>
      <c r="T128" s="816"/>
      <c r="U128" s="816"/>
      <c r="V128" s="816" t="s">
        <v>227</v>
      </c>
      <c r="W128" s="816" t="s">
        <v>230</v>
      </c>
      <c r="X128" s="769"/>
      <c r="Y128" s="769">
        <f>IF(AND(AJ128="",AK128="",AL128="",AN128="",AO128="",OR(AP128="",AP128=Dropdown!$AM$12,AP128=Dropdown!$AM$11)),1,0)</f>
        <v>1</v>
      </c>
      <c r="Z128" s="769">
        <f t="shared" si="7"/>
        <v>1</v>
      </c>
      <c r="AA128" s="769">
        <f t="shared" si="8"/>
        <v>1</v>
      </c>
      <c r="AB128" s="769">
        <f t="shared" si="9"/>
        <v>0</v>
      </c>
      <c r="AC128" s="769"/>
      <c r="AD128" s="772" t="str">
        <f>IF(OR(T128&lt;&gt;"",U128&lt;&gt;""),Dropdown!$A$4,IF(OR(V128&lt;&gt;"",W128&lt;&gt;""),Dropdown!$A$5,Dropdown!$A$3))</f>
        <v>Industrial</v>
      </c>
      <c r="AE128" s="773" t="s">
        <v>615</v>
      </c>
      <c r="AF128" s="773"/>
      <c r="AG128" s="773"/>
      <c r="AH128" s="773" t="str">
        <f>IF(AG128&lt;&gt;"",VLOOKUP(AG128,Dropdown!$N$3:$R$62,3,FALSE),IF(AF128&lt;&gt;"",VLOOKUP(AF128,Dropdown!$N$3:$R$62,3,FALSE),IF(AE128&lt;&gt;"",VLOOKUP(AE128,Dropdown!$N$3:$R$62,3,FALSE),"")))</f>
        <v xml:space="preserve"> </v>
      </c>
      <c r="AI128" s="773" t="str">
        <f>IF(AG128&lt;&gt;"",VLOOKUP(AG128,Dropdown!$N$3:$R$62,5,FALSE),IF(AF128&lt;&gt;"",VLOOKUP(AF128,Dropdown!$N$3:$R$62,5,FALSE),IF(AE128&lt;&gt;"",VLOOKUP(AE128,Dropdown!$N$3:$R$62,5,FALSE),"")))</f>
        <v>Diverse</v>
      </c>
      <c r="AJ128" s="773"/>
      <c r="AK128" s="773"/>
      <c r="AL128" s="773"/>
      <c r="AM128" s="773"/>
      <c r="AN128" s="773"/>
      <c r="AO128" s="773"/>
      <c r="AP128" s="773"/>
      <c r="AQ128" s="769" t="s">
        <v>239</v>
      </c>
      <c r="AR128" s="1004" t="s">
        <v>214</v>
      </c>
      <c r="AS128" s="774"/>
      <c r="AT128" s="769" t="s">
        <v>133</v>
      </c>
      <c r="AU128" s="769" t="s">
        <v>215</v>
      </c>
      <c r="AV128" s="775"/>
      <c r="AW128" s="789"/>
      <c r="AX128" s="786"/>
      <c r="AY128" s="786">
        <v>150</v>
      </c>
      <c r="AZ128" s="813"/>
      <c r="BA128" s="812"/>
      <c r="BB128" s="812"/>
      <c r="BC128" s="789"/>
      <c r="BD128" s="786"/>
      <c r="BE128" s="786">
        <v>150</v>
      </c>
      <c r="BF128" s="790"/>
      <c r="BG128" s="788"/>
      <c r="BH128" s="788"/>
      <c r="BI128" s="776"/>
      <c r="BJ128" s="777"/>
      <c r="BK128" s="797">
        <f t="shared" ref="BK128:BK159" si="14">BE128/AY128</f>
        <v>1</v>
      </c>
      <c r="BL128" s="780"/>
      <c r="BM128" s="779"/>
      <c r="BN128" s="779"/>
      <c r="BO128" s="784"/>
      <c r="BP128" s="785"/>
      <c r="BQ128" s="785"/>
      <c r="BR128" s="790"/>
      <c r="BS128" s="788"/>
      <c r="BT128" s="788"/>
      <c r="BU128" s="784"/>
      <c r="BV128" s="785"/>
      <c r="BW128" s="785"/>
      <c r="BX128" s="790"/>
      <c r="BY128" s="788"/>
      <c r="BZ128" s="788"/>
      <c r="CA128" s="784"/>
      <c r="CB128" s="785"/>
      <c r="CC128" s="785"/>
      <c r="CD128" s="790"/>
      <c r="CE128" s="788"/>
      <c r="CF128" s="788"/>
      <c r="CG128" s="784"/>
      <c r="CH128" s="785"/>
      <c r="CI128" s="785"/>
      <c r="CJ128" s="790"/>
      <c r="CK128" s="788"/>
      <c r="CL128" s="788"/>
      <c r="CM128" s="784"/>
      <c r="CN128" s="785"/>
      <c r="CO128" s="785"/>
      <c r="CP128" s="790"/>
      <c r="CQ128" s="788"/>
      <c r="CR128" s="788"/>
      <c r="CS128" s="784"/>
      <c r="CT128" s="785"/>
      <c r="CU128" s="785"/>
      <c r="CV128" s="790"/>
      <c r="CW128" s="788"/>
      <c r="CX128" s="788"/>
      <c r="CY128" s="784"/>
      <c r="CZ128" s="785"/>
      <c r="DA128" s="785"/>
      <c r="DB128" s="790"/>
      <c r="DC128" s="788"/>
      <c r="DD128" s="788"/>
      <c r="DE128" s="784"/>
      <c r="DF128" s="785"/>
      <c r="DG128" s="785"/>
      <c r="DH128" s="790"/>
      <c r="DI128" s="788"/>
      <c r="DJ128" s="788"/>
      <c r="DK128" s="784"/>
      <c r="DL128" s="785"/>
      <c r="DM128" s="785"/>
      <c r="DN128" s="790"/>
      <c r="DO128" s="788"/>
      <c r="DP128" s="788"/>
      <c r="DQ128" s="784"/>
      <c r="DR128" s="785"/>
      <c r="DS128" s="786">
        <v>1600</v>
      </c>
      <c r="DT128" s="787"/>
      <c r="DU128" s="788"/>
      <c r="DV128" s="788"/>
      <c r="DW128" s="784"/>
      <c r="DX128" s="785"/>
      <c r="DY128" s="785"/>
      <c r="DZ128" s="790"/>
      <c r="EA128" s="788"/>
      <c r="EB128" s="788"/>
      <c r="EC128" s="784"/>
      <c r="ED128" s="785"/>
      <c r="EE128" s="785"/>
      <c r="EF128" s="790"/>
      <c r="EG128" s="788"/>
      <c r="EH128" s="788"/>
      <c r="EI128" s="784"/>
      <c r="EJ128" s="785"/>
      <c r="EK128" s="785"/>
      <c r="EL128" s="790"/>
      <c r="EM128" s="788"/>
      <c r="EN128" s="788"/>
      <c r="EO128" s="784"/>
      <c r="EP128" s="785"/>
      <c r="EQ128" s="785"/>
      <c r="ER128" s="790"/>
      <c r="ES128" s="788"/>
      <c r="ET128" s="788"/>
      <c r="EU128" s="784"/>
      <c r="EV128" s="785"/>
      <c r="EW128" s="785"/>
      <c r="EX128" s="790"/>
      <c r="EY128" s="788"/>
      <c r="EZ128" s="788"/>
      <c r="FA128" s="784"/>
      <c r="FB128" s="785"/>
      <c r="FC128" s="785"/>
      <c r="FD128" s="790"/>
      <c r="FE128" s="788"/>
      <c r="FF128" s="788"/>
      <c r="FG128" s="784"/>
      <c r="FH128" s="785"/>
      <c r="FI128" s="785"/>
      <c r="FJ128" s="790"/>
      <c r="FK128" s="788"/>
      <c r="FL128" s="788"/>
      <c r="FM128" s="784"/>
      <c r="FN128" s="785"/>
      <c r="FO128" s="785"/>
      <c r="FP128" s="790"/>
      <c r="FQ128" s="788"/>
      <c r="FR128" s="788"/>
      <c r="FS128" s="776"/>
      <c r="FT128" s="777"/>
      <c r="FU128" s="781"/>
      <c r="FV128" s="778"/>
      <c r="FW128" s="779"/>
      <c r="FX128" s="779"/>
      <c r="FY128" s="783"/>
      <c r="FZ128" s="781"/>
      <c r="GA128" s="777"/>
      <c r="GB128" s="780"/>
      <c r="GC128" s="779"/>
      <c r="GD128" s="779"/>
      <c r="GE128" s="776"/>
      <c r="GF128" s="777"/>
      <c r="GG128" s="781"/>
      <c r="GH128" s="778"/>
      <c r="GI128" s="782"/>
      <c r="GJ128" s="782"/>
      <c r="GK128" s="783"/>
      <c r="GL128" s="781"/>
      <c r="GM128" s="777"/>
      <c r="GN128" s="780"/>
      <c r="GO128" s="779"/>
      <c r="GP128" s="779"/>
      <c r="GQ128" s="776"/>
      <c r="GR128" s="777"/>
      <c r="GS128" s="781"/>
      <c r="GT128" s="778"/>
      <c r="GU128" s="782"/>
      <c r="GV128" s="782"/>
      <c r="GW128" s="783"/>
      <c r="GX128" s="781"/>
      <c r="GY128" s="777"/>
      <c r="GZ128" s="780"/>
      <c r="HA128" s="779"/>
      <c r="HB128" s="779"/>
      <c r="HC128" s="776"/>
      <c r="HD128" s="777"/>
      <c r="HE128" s="781"/>
      <c r="HF128" s="778"/>
      <c r="HG128" s="782"/>
      <c r="HH128" s="782"/>
      <c r="HI128" s="783"/>
      <c r="HJ128" s="781"/>
      <c r="HK128" s="777"/>
      <c r="HL128" s="780"/>
      <c r="HM128" s="779"/>
      <c r="HN128" s="779"/>
      <c r="HO128" s="776"/>
      <c r="HP128" s="777"/>
      <c r="HQ128" s="781"/>
      <c r="HR128" s="778"/>
      <c r="HS128" s="782"/>
      <c r="HT128" s="782"/>
      <c r="HU128" s="783"/>
      <c r="HV128" s="781"/>
      <c r="HW128" s="777"/>
      <c r="HX128" s="780"/>
      <c r="HY128" s="779"/>
      <c r="HZ128" s="779"/>
      <c r="IA128" s="776"/>
      <c r="IB128" s="777"/>
      <c r="IC128" s="781"/>
      <c r="ID128" s="778"/>
      <c r="IE128" s="779"/>
      <c r="IF128" s="779"/>
      <c r="IG128" s="783"/>
      <c r="IH128" s="781"/>
      <c r="II128" s="777"/>
      <c r="IJ128" s="780"/>
      <c r="IK128" s="779"/>
      <c r="IL128" s="779"/>
      <c r="IM128" s="776"/>
      <c r="IN128" s="777"/>
      <c r="IO128" s="781"/>
      <c r="IP128" s="778"/>
      <c r="IQ128" s="779"/>
      <c r="IR128" s="779"/>
      <c r="IS128" s="783"/>
      <c r="IT128" s="781"/>
      <c r="IU128" s="777"/>
      <c r="IV128" s="780"/>
      <c r="IW128" s="779"/>
      <c r="IX128" s="779"/>
      <c r="IY128" s="776"/>
      <c r="IZ128" s="777"/>
      <c r="JA128" s="781"/>
      <c r="JB128" s="778"/>
      <c r="JC128" s="779"/>
      <c r="JD128" s="779"/>
      <c r="JE128" s="783"/>
      <c r="JF128" s="781"/>
      <c r="JG128" s="777"/>
      <c r="JH128" s="780"/>
      <c r="JI128" s="779"/>
      <c r="JJ128" s="779"/>
      <c r="JK128" s="776"/>
      <c r="JL128" s="777"/>
      <c r="JM128" s="781"/>
      <c r="JN128" s="778"/>
      <c r="JO128" s="782"/>
      <c r="JP128" s="782"/>
      <c r="JQ128" s="783"/>
      <c r="JR128" s="781"/>
      <c r="JS128" s="777"/>
      <c r="JT128" s="780"/>
      <c r="JU128" s="779"/>
      <c r="JV128" s="779"/>
      <c r="JW128" s="776"/>
      <c r="JX128" s="777"/>
      <c r="JY128" s="777"/>
      <c r="JZ128" s="780"/>
      <c r="KA128" s="782"/>
      <c r="KB128" s="782"/>
      <c r="KC128" s="776"/>
      <c r="KD128" s="777"/>
      <c r="KE128" s="777"/>
      <c r="KF128" s="780"/>
      <c r="KG128" s="782"/>
      <c r="KH128" s="782"/>
      <c r="KI128" s="776"/>
      <c r="KJ128" s="777"/>
      <c r="KK128" s="777"/>
      <c r="KL128" s="780"/>
      <c r="KM128" s="782"/>
      <c r="KN128" s="782"/>
      <c r="KO128" s="776"/>
      <c r="KP128" s="777"/>
      <c r="KQ128" s="777"/>
      <c r="KR128" s="780"/>
      <c r="KS128" s="779"/>
      <c r="KT128" s="779"/>
      <c r="KU128" s="776"/>
      <c r="KV128" s="777"/>
      <c r="KW128" s="777"/>
      <c r="KX128" s="780"/>
      <c r="KY128" s="782"/>
      <c r="KZ128" s="782"/>
      <c r="LA128" s="776"/>
      <c r="LB128" s="777"/>
      <c r="LC128" s="777"/>
      <c r="LD128" s="780"/>
      <c r="LE128" s="779"/>
      <c r="LF128" s="779"/>
      <c r="LG128" s="776"/>
      <c r="LH128" s="777"/>
      <c r="LI128" s="777"/>
      <c r="LJ128" s="780"/>
      <c r="LK128" s="779"/>
      <c r="LL128" s="779"/>
      <c r="LM128" s="776"/>
      <c r="LN128" s="777"/>
      <c r="LO128" s="777"/>
      <c r="LP128" s="780"/>
      <c r="LQ128" s="782"/>
      <c r="LR128" s="782"/>
      <c r="LS128" s="776"/>
      <c r="LT128" s="777"/>
      <c r="LU128" s="777"/>
      <c r="LV128" s="780"/>
      <c r="LW128" s="779"/>
      <c r="LX128" s="779"/>
      <c r="LY128" s="776"/>
      <c r="LZ128" s="777"/>
      <c r="MA128" s="777"/>
      <c r="MB128" s="780"/>
      <c r="MC128" s="782"/>
      <c r="MD128" s="782"/>
      <c r="ME128" s="776"/>
      <c r="MF128" s="777"/>
      <c r="MG128" s="777"/>
      <c r="MH128" s="780"/>
      <c r="MI128" s="782"/>
      <c r="MJ128" s="782"/>
      <c r="MK128" s="776"/>
      <c r="ML128" s="777"/>
      <c r="MM128" s="777"/>
      <c r="MN128" s="780"/>
      <c r="MO128" s="782"/>
      <c r="MP128" s="782"/>
      <c r="MQ128" s="776"/>
      <c r="MR128" s="777"/>
      <c r="MS128" s="777"/>
      <c r="MT128" s="780"/>
      <c r="MU128" s="779"/>
      <c r="MV128" s="779"/>
      <c r="MW128" s="776"/>
      <c r="MX128" s="777"/>
      <c r="MY128" s="777"/>
      <c r="MZ128" s="780"/>
      <c r="NA128" s="779"/>
      <c r="NB128" s="779"/>
      <c r="NC128" s="776"/>
      <c r="ND128" s="777"/>
      <c r="NE128" s="777"/>
      <c r="NF128" s="780"/>
      <c r="NG128" s="779"/>
      <c r="NH128" s="779"/>
      <c r="NI128" s="776"/>
      <c r="NJ128" s="777"/>
      <c r="NK128" s="777"/>
      <c r="NL128" s="780"/>
      <c r="NM128" s="782"/>
      <c r="NN128" s="782"/>
      <c r="NO128" s="776"/>
      <c r="NP128" s="777"/>
      <c r="NQ128" s="777"/>
      <c r="NR128" s="780"/>
      <c r="NS128" s="776"/>
      <c r="NT128" s="777"/>
      <c r="NU128" s="777"/>
      <c r="NV128" s="780"/>
      <c r="NW128" s="776"/>
      <c r="NX128" s="777"/>
      <c r="NY128" s="777"/>
      <c r="NZ128" s="792"/>
      <c r="OA128" s="776"/>
      <c r="OB128" s="777"/>
      <c r="OC128" s="777"/>
      <c r="OD128" s="780"/>
      <c r="OE128" s="776"/>
      <c r="OF128" s="777"/>
      <c r="OG128" s="777"/>
      <c r="OH128" s="780"/>
      <c r="OI128" s="776"/>
      <c r="OJ128" s="777"/>
      <c r="OK128" s="777"/>
      <c r="OL128" s="780"/>
      <c r="OM128" s="776"/>
      <c r="ON128" s="777"/>
      <c r="OO128" s="777"/>
      <c r="OP128" s="780"/>
      <c r="OQ128" s="776"/>
      <c r="OR128" s="777"/>
      <c r="OS128" s="777"/>
      <c r="OT128" s="780"/>
      <c r="OU128" s="776"/>
      <c r="OV128" s="777"/>
      <c r="OW128" s="777"/>
      <c r="OX128" s="780"/>
      <c r="OY128" s="776"/>
      <c r="OZ128" s="777"/>
      <c r="PA128" s="777"/>
      <c r="PB128" s="780"/>
      <c r="PC128" s="776"/>
      <c r="PD128" s="777"/>
      <c r="PE128" s="777"/>
      <c r="PF128" s="780"/>
    </row>
    <row r="129" spans="1:422" ht="15" hidden="1" customHeight="1" x14ac:dyDescent="0.25">
      <c r="A129" s="769" t="s">
        <v>76</v>
      </c>
      <c r="B129" s="769"/>
      <c r="C129" s="769"/>
      <c r="D129" s="770"/>
      <c r="E129" s="769"/>
      <c r="F129" s="769"/>
      <c r="G129" s="769"/>
      <c r="H129" s="769"/>
      <c r="I129" s="769"/>
      <c r="J129" s="769"/>
      <c r="K129" s="769"/>
      <c r="L129" s="769"/>
      <c r="M129" s="769"/>
      <c r="N129" s="769"/>
      <c r="O129" s="769"/>
      <c r="P129" s="769"/>
      <c r="Q129" s="769"/>
      <c r="R129" s="769"/>
      <c r="S129" s="769"/>
      <c r="T129" s="816"/>
      <c r="U129" s="816"/>
      <c r="V129" s="816" t="s">
        <v>226</v>
      </c>
      <c r="W129" s="816" t="s">
        <v>230</v>
      </c>
      <c r="X129" s="769"/>
      <c r="Y129" s="769">
        <f>IF(AND(AJ129="",AK129="",AL129="",AN129="",AO129="",OR(AP129="",AP129=Dropdown!$AM$12,AP129=Dropdown!$AM$11)),1,0)</f>
        <v>1</v>
      </c>
      <c r="Z129" s="769">
        <f t="shared" si="7"/>
        <v>1</v>
      </c>
      <c r="AA129" s="769">
        <f t="shared" si="8"/>
        <v>1</v>
      </c>
      <c r="AB129" s="769">
        <f t="shared" si="9"/>
        <v>0</v>
      </c>
      <c r="AC129" s="769"/>
      <c r="AD129" s="772" t="str">
        <f>IF(OR(T129&lt;&gt;"",U129&lt;&gt;""),Dropdown!$A$4,IF(OR(V129&lt;&gt;"",W129&lt;&gt;""),Dropdown!$A$5,Dropdown!$A$3))</f>
        <v>Industrial</v>
      </c>
      <c r="AE129" s="773" t="s">
        <v>615</v>
      </c>
      <c r="AF129" s="773"/>
      <c r="AG129" s="773"/>
      <c r="AH129" s="773" t="str">
        <f>IF(AG129&lt;&gt;"",VLOOKUP(AG129,Dropdown!$N$3:$R$62,3,FALSE),IF(AF129&lt;&gt;"",VLOOKUP(AF129,Dropdown!$N$3:$R$62,3,FALSE),IF(AE129&lt;&gt;"",VLOOKUP(AE129,Dropdown!$N$3:$R$62,3,FALSE),"")))</f>
        <v xml:space="preserve"> </v>
      </c>
      <c r="AI129" s="773" t="str">
        <f>IF(AG129&lt;&gt;"",VLOOKUP(AG129,Dropdown!$N$3:$R$62,5,FALSE),IF(AF129&lt;&gt;"",VLOOKUP(AF129,Dropdown!$N$3:$R$62,5,FALSE),IF(AE129&lt;&gt;"",VLOOKUP(AE129,Dropdown!$N$3:$R$62,5,FALSE),"")))</f>
        <v>Diverse</v>
      </c>
      <c r="AJ129" s="773"/>
      <c r="AK129" s="773"/>
      <c r="AL129" s="773"/>
      <c r="AM129" s="773"/>
      <c r="AN129" s="773"/>
      <c r="AO129" s="773"/>
      <c r="AP129" s="773"/>
      <c r="AQ129" s="769" t="s">
        <v>239</v>
      </c>
      <c r="AR129" s="1004" t="s">
        <v>214</v>
      </c>
      <c r="AS129" s="774"/>
      <c r="AT129" s="769" t="s">
        <v>133</v>
      </c>
      <c r="AU129" s="769" t="s">
        <v>215</v>
      </c>
      <c r="AV129" s="775"/>
      <c r="AW129" s="789">
        <v>20</v>
      </c>
      <c r="AX129" s="786">
        <v>80</v>
      </c>
      <c r="AY129" s="786">
        <f>AVERAGE(AW129:AX129)</f>
        <v>50</v>
      </c>
      <c r="AZ129" s="847">
        <f>(AX129-AW129)/(2*1.645)</f>
        <v>18.237082066869302</v>
      </c>
      <c r="BA129" s="812"/>
      <c r="BB129" s="812"/>
      <c r="BC129" s="789">
        <v>20</v>
      </c>
      <c r="BD129" s="786">
        <v>80</v>
      </c>
      <c r="BE129" s="786">
        <f>AVERAGE(BC129:BD129)</f>
        <v>50</v>
      </c>
      <c r="BF129" s="808">
        <f>(BD129-BC129)/(2*1.645)</f>
        <v>18.237082066869302</v>
      </c>
      <c r="BG129" s="788"/>
      <c r="BH129" s="788"/>
      <c r="BI129" s="776"/>
      <c r="BJ129" s="777"/>
      <c r="BK129" s="797">
        <f t="shared" si="14"/>
        <v>1</v>
      </c>
      <c r="BL129" s="780"/>
      <c r="BM129" s="779"/>
      <c r="BN129" s="779"/>
      <c r="BO129" s="784"/>
      <c r="BP129" s="785"/>
      <c r="BQ129" s="785"/>
      <c r="BR129" s="790"/>
      <c r="BS129" s="788"/>
      <c r="BT129" s="788"/>
      <c r="BU129" s="784"/>
      <c r="BV129" s="785"/>
      <c r="BW129" s="785"/>
      <c r="BX129" s="790"/>
      <c r="BY129" s="788"/>
      <c r="BZ129" s="788"/>
      <c r="CA129" s="784"/>
      <c r="CB129" s="785"/>
      <c r="CC129" s="785"/>
      <c r="CD129" s="790"/>
      <c r="CE129" s="788"/>
      <c r="CF129" s="788"/>
      <c r="CG129" s="784"/>
      <c r="CH129" s="785"/>
      <c r="CI129" s="785"/>
      <c r="CJ129" s="790"/>
      <c r="CK129" s="788"/>
      <c r="CL129" s="788"/>
      <c r="CM129" s="784"/>
      <c r="CN129" s="785"/>
      <c r="CO129" s="785"/>
      <c r="CP129" s="790"/>
      <c r="CQ129" s="788"/>
      <c r="CR129" s="788"/>
      <c r="CS129" s="784"/>
      <c r="CT129" s="785"/>
      <c r="CU129" s="785"/>
      <c r="CV129" s="790"/>
      <c r="CW129" s="788"/>
      <c r="CX129" s="788"/>
      <c r="CY129" s="784"/>
      <c r="CZ129" s="785"/>
      <c r="DA129" s="785"/>
      <c r="DB129" s="790"/>
      <c r="DC129" s="788"/>
      <c r="DD129" s="788"/>
      <c r="DE129" s="784"/>
      <c r="DF129" s="785"/>
      <c r="DG129" s="785"/>
      <c r="DH129" s="790"/>
      <c r="DI129" s="788"/>
      <c r="DJ129" s="788"/>
      <c r="DK129" s="784"/>
      <c r="DL129" s="785"/>
      <c r="DM129" s="785"/>
      <c r="DN129" s="790"/>
      <c r="DO129" s="788"/>
      <c r="DP129" s="788"/>
      <c r="DQ129" s="784">
        <v>50</v>
      </c>
      <c r="DR129" s="785">
        <v>100</v>
      </c>
      <c r="DS129" s="786">
        <f>AVERAGE(DQ129:DR129)</f>
        <v>75</v>
      </c>
      <c r="DT129" s="787"/>
      <c r="DU129" s="788"/>
      <c r="DV129" s="788"/>
      <c r="DW129" s="784"/>
      <c r="DX129" s="785"/>
      <c r="DY129" s="785"/>
      <c r="DZ129" s="790"/>
      <c r="EA129" s="788"/>
      <c r="EB129" s="788"/>
      <c r="EC129" s="784"/>
      <c r="ED129" s="785"/>
      <c r="EE129" s="785"/>
      <c r="EF129" s="790"/>
      <c r="EG129" s="788"/>
      <c r="EH129" s="788"/>
      <c r="EI129" s="784"/>
      <c r="EJ129" s="785"/>
      <c r="EK129" s="785"/>
      <c r="EL129" s="790"/>
      <c r="EM129" s="788"/>
      <c r="EN129" s="788"/>
      <c r="EO129" s="784"/>
      <c r="EP129" s="785"/>
      <c r="EQ129" s="785"/>
      <c r="ER129" s="790"/>
      <c r="ES129" s="788"/>
      <c r="ET129" s="788"/>
      <c r="EU129" s="784"/>
      <c r="EV129" s="785"/>
      <c r="EW129" s="785"/>
      <c r="EX129" s="790"/>
      <c r="EY129" s="788"/>
      <c r="EZ129" s="788"/>
      <c r="FA129" s="784"/>
      <c r="FB129" s="785"/>
      <c r="FC129" s="785"/>
      <c r="FD129" s="790"/>
      <c r="FE129" s="788"/>
      <c r="FF129" s="788"/>
      <c r="FG129" s="784"/>
      <c r="FH129" s="785"/>
      <c r="FI129" s="785"/>
      <c r="FJ129" s="790"/>
      <c r="FK129" s="788"/>
      <c r="FL129" s="788"/>
      <c r="FM129" s="784"/>
      <c r="FN129" s="785"/>
      <c r="FO129" s="785"/>
      <c r="FP129" s="790"/>
      <c r="FQ129" s="788"/>
      <c r="FR129" s="788"/>
      <c r="FS129" s="776"/>
      <c r="FT129" s="777"/>
      <c r="FU129" s="781"/>
      <c r="FV129" s="778"/>
      <c r="FW129" s="779"/>
      <c r="FX129" s="779"/>
      <c r="FY129" s="783"/>
      <c r="FZ129" s="781"/>
      <c r="GA129" s="777"/>
      <c r="GB129" s="780"/>
      <c r="GC129" s="779"/>
      <c r="GD129" s="779"/>
      <c r="GE129" s="776"/>
      <c r="GF129" s="777"/>
      <c r="GG129" s="781"/>
      <c r="GH129" s="778"/>
      <c r="GI129" s="782"/>
      <c r="GJ129" s="782"/>
      <c r="GK129" s="783"/>
      <c r="GL129" s="781"/>
      <c r="GM129" s="777"/>
      <c r="GN129" s="780"/>
      <c r="GO129" s="779"/>
      <c r="GP129" s="779"/>
      <c r="GQ129" s="776"/>
      <c r="GR129" s="777"/>
      <c r="GS129" s="781"/>
      <c r="GT129" s="778"/>
      <c r="GU129" s="782"/>
      <c r="GV129" s="782"/>
      <c r="GW129" s="783"/>
      <c r="GX129" s="781"/>
      <c r="GY129" s="777"/>
      <c r="GZ129" s="780"/>
      <c r="HA129" s="779"/>
      <c r="HB129" s="779"/>
      <c r="HC129" s="776"/>
      <c r="HD129" s="777"/>
      <c r="HE129" s="781"/>
      <c r="HF129" s="778"/>
      <c r="HG129" s="782"/>
      <c r="HH129" s="782"/>
      <c r="HI129" s="783"/>
      <c r="HJ129" s="781"/>
      <c r="HK129" s="777"/>
      <c r="HL129" s="780"/>
      <c r="HM129" s="779"/>
      <c r="HN129" s="779"/>
      <c r="HO129" s="776"/>
      <c r="HP129" s="777"/>
      <c r="HQ129" s="781"/>
      <c r="HR129" s="778"/>
      <c r="HS129" s="782"/>
      <c r="HT129" s="782"/>
      <c r="HU129" s="783"/>
      <c r="HV129" s="781"/>
      <c r="HW129" s="777"/>
      <c r="HX129" s="780"/>
      <c r="HY129" s="779"/>
      <c r="HZ129" s="779"/>
      <c r="IA129" s="776"/>
      <c r="IB129" s="777"/>
      <c r="IC129" s="781"/>
      <c r="ID129" s="778"/>
      <c r="IE129" s="779"/>
      <c r="IF129" s="779"/>
      <c r="IG129" s="783"/>
      <c r="IH129" s="781"/>
      <c r="II129" s="777"/>
      <c r="IJ129" s="780"/>
      <c r="IK129" s="779"/>
      <c r="IL129" s="779"/>
      <c r="IM129" s="776"/>
      <c r="IN129" s="777"/>
      <c r="IO129" s="781"/>
      <c r="IP129" s="778"/>
      <c r="IQ129" s="779"/>
      <c r="IR129" s="779"/>
      <c r="IS129" s="783"/>
      <c r="IT129" s="781"/>
      <c r="IU129" s="777"/>
      <c r="IV129" s="780"/>
      <c r="IW129" s="779"/>
      <c r="IX129" s="779"/>
      <c r="IY129" s="776"/>
      <c r="IZ129" s="777"/>
      <c r="JA129" s="781"/>
      <c r="JB129" s="778"/>
      <c r="JC129" s="779"/>
      <c r="JD129" s="779"/>
      <c r="JE129" s="783"/>
      <c r="JF129" s="781"/>
      <c r="JG129" s="777"/>
      <c r="JH129" s="780"/>
      <c r="JI129" s="779"/>
      <c r="JJ129" s="779"/>
      <c r="JK129" s="776"/>
      <c r="JL129" s="777"/>
      <c r="JM129" s="781"/>
      <c r="JN129" s="778"/>
      <c r="JO129" s="782"/>
      <c r="JP129" s="782"/>
      <c r="JQ129" s="783"/>
      <c r="JR129" s="781"/>
      <c r="JS129" s="777"/>
      <c r="JT129" s="780"/>
      <c r="JU129" s="779"/>
      <c r="JV129" s="779"/>
      <c r="JW129" s="776"/>
      <c r="JX129" s="777"/>
      <c r="JY129" s="777"/>
      <c r="JZ129" s="780"/>
      <c r="KA129" s="782"/>
      <c r="KB129" s="782"/>
      <c r="KC129" s="776"/>
      <c r="KD129" s="777"/>
      <c r="KE129" s="777"/>
      <c r="KF129" s="780"/>
      <c r="KG129" s="782"/>
      <c r="KH129" s="782"/>
      <c r="KI129" s="776"/>
      <c r="KJ129" s="777"/>
      <c r="KK129" s="777"/>
      <c r="KL129" s="780"/>
      <c r="KM129" s="782"/>
      <c r="KN129" s="782"/>
      <c r="KO129" s="776"/>
      <c r="KP129" s="777"/>
      <c r="KQ129" s="777"/>
      <c r="KR129" s="780"/>
      <c r="KS129" s="779"/>
      <c r="KT129" s="779"/>
      <c r="KU129" s="776"/>
      <c r="KV129" s="777"/>
      <c r="KW129" s="777"/>
      <c r="KX129" s="780"/>
      <c r="KY129" s="782"/>
      <c r="KZ129" s="782"/>
      <c r="LA129" s="776"/>
      <c r="LB129" s="777"/>
      <c r="LC129" s="777"/>
      <c r="LD129" s="780"/>
      <c r="LE129" s="779"/>
      <c r="LF129" s="779"/>
      <c r="LG129" s="776"/>
      <c r="LH129" s="777"/>
      <c r="LI129" s="777"/>
      <c r="LJ129" s="780"/>
      <c r="LK129" s="779"/>
      <c r="LL129" s="779"/>
      <c r="LM129" s="776"/>
      <c r="LN129" s="777"/>
      <c r="LO129" s="777"/>
      <c r="LP129" s="780"/>
      <c r="LQ129" s="782"/>
      <c r="LR129" s="782"/>
      <c r="LS129" s="776"/>
      <c r="LT129" s="777"/>
      <c r="LU129" s="777"/>
      <c r="LV129" s="780"/>
      <c r="LW129" s="779"/>
      <c r="LX129" s="779"/>
      <c r="LY129" s="776"/>
      <c r="LZ129" s="777"/>
      <c r="MA129" s="777"/>
      <c r="MB129" s="780"/>
      <c r="MC129" s="782"/>
      <c r="MD129" s="782"/>
      <c r="ME129" s="776"/>
      <c r="MF129" s="777"/>
      <c r="MG129" s="777"/>
      <c r="MH129" s="780"/>
      <c r="MI129" s="782"/>
      <c r="MJ129" s="782"/>
      <c r="MK129" s="776"/>
      <c r="ML129" s="777"/>
      <c r="MM129" s="777"/>
      <c r="MN129" s="780"/>
      <c r="MO129" s="782"/>
      <c r="MP129" s="782"/>
      <c r="MQ129" s="776"/>
      <c r="MR129" s="777"/>
      <c r="MS129" s="777"/>
      <c r="MT129" s="780"/>
      <c r="MU129" s="779"/>
      <c r="MV129" s="779"/>
      <c r="MW129" s="776"/>
      <c r="MX129" s="777"/>
      <c r="MY129" s="777"/>
      <c r="MZ129" s="780"/>
      <c r="NA129" s="779"/>
      <c r="NB129" s="779"/>
      <c r="NC129" s="776"/>
      <c r="ND129" s="777"/>
      <c r="NE129" s="777"/>
      <c r="NF129" s="780"/>
      <c r="NG129" s="779"/>
      <c r="NH129" s="779"/>
      <c r="NI129" s="776"/>
      <c r="NJ129" s="777"/>
      <c r="NK129" s="777"/>
      <c r="NL129" s="780"/>
      <c r="NM129" s="782"/>
      <c r="NN129" s="782"/>
      <c r="NO129" s="776"/>
      <c r="NP129" s="777"/>
      <c r="NQ129" s="777"/>
      <c r="NR129" s="780"/>
      <c r="NS129" s="776"/>
      <c r="NT129" s="777"/>
      <c r="NU129" s="777"/>
      <c r="NV129" s="780"/>
      <c r="NW129" s="776"/>
      <c r="NX129" s="777"/>
      <c r="NY129" s="777"/>
      <c r="NZ129" s="792"/>
      <c r="OA129" s="776"/>
      <c r="OB129" s="777"/>
      <c r="OC129" s="777"/>
      <c r="OD129" s="780"/>
      <c r="OE129" s="776"/>
      <c r="OF129" s="777"/>
      <c r="OG129" s="777"/>
      <c r="OH129" s="780"/>
      <c r="OI129" s="776"/>
      <c r="OJ129" s="777"/>
      <c r="OK129" s="777"/>
      <c r="OL129" s="780"/>
      <c r="OM129" s="776"/>
      <c r="ON129" s="777"/>
      <c r="OO129" s="777"/>
      <c r="OP129" s="780"/>
      <c r="OQ129" s="776"/>
      <c r="OR129" s="777"/>
      <c r="OS129" s="777"/>
      <c r="OT129" s="780"/>
      <c r="OU129" s="776"/>
      <c r="OV129" s="777"/>
      <c r="OW129" s="777"/>
      <c r="OX129" s="780"/>
      <c r="OY129" s="776"/>
      <c r="OZ129" s="777"/>
      <c r="PA129" s="777"/>
      <c r="PB129" s="780"/>
      <c r="PC129" s="776"/>
      <c r="PD129" s="777"/>
      <c r="PE129" s="777"/>
      <c r="PF129" s="780"/>
    </row>
    <row r="130" spans="1:422" ht="15" hidden="1" customHeight="1" x14ac:dyDescent="0.25">
      <c r="A130" s="769" t="s">
        <v>76</v>
      </c>
      <c r="B130" s="769"/>
      <c r="C130" s="769"/>
      <c r="D130" s="770"/>
      <c r="E130" s="769"/>
      <c r="F130" s="769"/>
      <c r="G130" s="769"/>
      <c r="H130" s="769"/>
      <c r="I130" s="769"/>
      <c r="J130" s="769"/>
      <c r="K130" s="769"/>
      <c r="L130" s="769"/>
      <c r="M130" s="769"/>
      <c r="N130" s="769"/>
      <c r="O130" s="769"/>
      <c r="P130" s="769"/>
      <c r="Q130" s="769"/>
      <c r="R130" s="769"/>
      <c r="S130" s="769"/>
      <c r="T130" s="816"/>
      <c r="U130" s="816"/>
      <c r="V130" s="816" t="s">
        <v>228</v>
      </c>
      <c r="W130" s="816" t="s">
        <v>230</v>
      </c>
      <c r="X130" s="769"/>
      <c r="Y130" s="769">
        <f>IF(AND(AJ130="",AK130="",AL130="",AN130="",AO130="",OR(AP130="",AP130=Dropdown!$AM$12,AP130=Dropdown!$AM$11)),1,0)</f>
        <v>1</v>
      </c>
      <c r="Z130" s="769">
        <f t="shared" si="7"/>
        <v>1</v>
      </c>
      <c r="AA130" s="769">
        <f t="shared" si="8"/>
        <v>1</v>
      </c>
      <c r="AB130" s="769">
        <f t="shared" si="9"/>
        <v>0</v>
      </c>
      <c r="AC130" s="769"/>
      <c r="AD130" s="772" t="str">
        <f>IF(OR(T130&lt;&gt;"",U130&lt;&gt;""),Dropdown!$A$4,IF(OR(V130&lt;&gt;"",W130&lt;&gt;""),Dropdown!$A$5,Dropdown!$A$3))</f>
        <v>Industrial</v>
      </c>
      <c r="AE130" s="773" t="s">
        <v>615</v>
      </c>
      <c r="AF130" s="773"/>
      <c r="AG130" s="773"/>
      <c r="AH130" s="773" t="str">
        <f>IF(AG130&lt;&gt;"",VLOOKUP(AG130,Dropdown!$N$3:$R$62,3,FALSE),IF(AF130&lt;&gt;"",VLOOKUP(AF130,Dropdown!$N$3:$R$62,3,FALSE),IF(AE130&lt;&gt;"",VLOOKUP(AE130,Dropdown!$N$3:$R$62,3,FALSE),"")))</f>
        <v xml:space="preserve"> </v>
      </c>
      <c r="AI130" s="773" t="str">
        <f>IF(AG130&lt;&gt;"",VLOOKUP(AG130,Dropdown!$N$3:$R$62,5,FALSE),IF(AF130&lt;&gt;"",VLOOKUP(AF130,Dropdown!$N$3:$R$62,5,FALSE),IF(AE130&lt;&gt;"",VLOOKUP(AE130,Dropdown!$N$3:$R$62,5,FALSE),"")))</f>
        <v>Diverse</v>
      </c>
      <c r="AJ130" s="773"/>
      <c r="AK130" s="773"/>
      <c r="AL130" s="773"/>
      <c r="AM130" s="773"/>
      <c r="AN130" s="773"/>
      <c r="AO130" s="773"/>
      <c r="AP130" s="773"/>
      <c r="AQ130" s="769" t="s">
        <v>239</v>
      </c>
      <c r="AR130" s="1004" t="s">
        <v>214</v>
      </c>
      <c r="AS130" s="774"/>
      <c r="AT130" s="769" t="s">
        <v>133</v>
      </c>
      <c r="AU130" s="769" t="s">
        <v>215</v>
      </c>
      <c r="AV130" s="775"/>
      <c r="AW130" s="789"/>
      <c r="AX130" s="786"/>
      <c r="AY130" s="786">
        <v>150</v>
      </c>
      <c r="AZ130" s="813"/>
      <c r="BA130" s="812"/>
      <c r="BB130" s="812"/>
      <c r="BC130" s="789"/>
      <c r="BD130" s="786"/>
      <c r="BE130" s="786">
        <v>150</v>
      </c>
      <c r="BF130" s="790"/>
      <c r="BG130" s="788"/>
      <c r="BH130" s="788"/>
      <c r="BI130" s="776"/>
      <c r="BJ130" s="777"/>
      <c r="BK130" s="797">
        <f t="shared" si="14"/>
        <v>1</v>
      </c>
      <c r="BL130" s="780"/>
      <c r="BM130" s="779"/>
      <c r="BN130" s="779"/>
      <c r="BO130" s="784"/>
      <c r="BP130" s="785"/>
      <c r="BQ130" s="785"/>
      <c r="BR130" s="790"/>
      <c r="BS130" s="788"/>
      <c r="BT130" s="788"/>
      <c r="BU130" s="784"/>
      <c r="BV130" s="785"/>
      <c r="BW130" s="785"/>
      <c r="BX130" s="790"/>
      <c r="BY130" s="788"/>
      <c r="BZ130" s="788"/>
      <c r="CA130" s="784"/>
      <c r="CB130" s="785"/>
      <c r="CC130" s="785"/>
      <c r="CD130" s="790"/>
      <c r="CE130" s="788"/>
      <c r="CF130" s="788"/>
      <c r="CG130" s="784"/>
      <c r="CH130" s="785"/>
      <c r="CI130" s="785"/>
      <c r="CJ130" s="790"/>
      <c r="CK130" s="788"/>
      <c r="CL130" s="788"/>
      <c r="CM130" s="784"/>
      <c r="CN130" s="785"/>
      <c r="CO130" s="785"/>
      <c r="CP130" s="790"/>
      <c r="CQ130" s="788"/>
      <c r="CR130" s="788"/>
      <c r="CS130" s="784"/>
      <c r="CT130" s="785"/>
      <c r="CU130" s="785"/>
      <c r="CV130" s="790"/>
      <c r="CW130" s="788"/>
      <c r="CX130" s="788"/>
      <c r="CY130" s="784"/>
      <c r="CZ130" s="785"/>
      <c r="DA130" s="785"/>
      <c r="DB130" s="790"/>
      <c r="DC130" s="788"/>
      <c r="DD130" s="788"/>
      <c r="DE130" s="784"/>
      <c r="DF130" s="785"/>
      <c r="DG130" s="785"/>
      <c r="DH130" s="790"/>
      <c r="DI130" s="788"/>
      <c r="DJ130" s="788"/>
      <c r="DK130" s="784"/>
      <c r="DL130" s="785"/>
      <c r="DM130" s="785"/>
      <c r="DN130" s="790"/>
      <c r="DO130" s="788"/>
      <c r="DP130" s="788"/>
      <c r="DQ130" s="784">
        <v>4000</v>
      </c>
      <c r="DR130" s="785">
        <v>8000</v>
      </c>
      <c r="DS130" s="786">
        <f>AVERAGE(DQ130:DR130)</f>
        <v>6000</v>
      </c>
      <c r="DT130" s="808">
        <f>(DR130-DQ130)/(2*1.645)</f>
        <v>1215.80547112462</v>
      </c>
      <c r="DU130" s="788"/>
      <c r="DV130" s="788"/>
      <c r="DW130" s="784"/>
      <c r="DX130" s="785"/>
      <c r="DY130" s="785"/>
      <c r="DZ130" s="790"/>
      <c r="EA130" s="788"/>
      <c r="EB130" s="788"/>
      <c r="EC130" s="784"/>
      <c r="ED130" s="785"/>
      <c r="EE130" s="785"/>
      <c r="EF130" s="790"/>
      <c r="EG130" s="788"/>
      <c r="EH130" s="788"/>
      <c r="EI130" s="784"/>
      <c r="EJ130" s="785"/>
      <c r="EK130" s="785"/>
      <c r="EL130" s="790"/>
      <c r="EM130" s="788"/>
      <c r="EN130" s="788"/>
      <c r="EO130" s="784"/>
      <c r="EP130" s="785"/>
      <c r="EQ130" s="785"/>
      <c r="ER130" s="790"/>
      <c r="ES130" s="788"/>
      <c r="ET130" s="788"/>
      <c r="EU130" s="784"/>
      <c r="EV130" s="785"/>
      <c r="EW130" s="785"/>
      <c r="EX130" s="790"/>
      <c r="EY130" s="788"/>
      <c r="EZ130" s="788"/>
      <c r="FA130" s="784"/>
      <c r="FB130" s="785"/>
      <c r="FC130" s="785"/>
      <c r="FD130" s="790"/>
      <c r="FE130" s="788"/>
      <c r="FF130" s="788"/>
      <c r="FG130" s="784"/>
      <c r="FH130" s="785"/>
      <c r="FI130" s="785"/>
      <c r="FJ130" s="790"/>
      <c r="FK130" s="788"/>
      <c r="FL130" s="788"/>
      <c r="FM130" s="784"/>
      <c r="FN130" s="785"/>
      <c r="FO130" s="785"/>
      <c r="FP130" s="790"/>
      <c r="FQ130" s="788"/>
      <c r="FR130" s="788"/>
      <c r="FS130" s="776"/>
      <c r="FT130" s="777"/>
      <c r="FU130" s="781"/>
      <c r="FV130" s="778"/>
      <c r="FW130" s="779"/>
      <c r="FX130" s="779"/>
      <c r="FY130" s="783"/>
      <c r="FZ130" s="781"/>
      <c r="GA130" s="777"/>
      <c r="GB130" s="780"/>
      <c r="GC130" s="779"/>
      <c r="GD130" s="779"/>
      <c r="GE130" s="776"/>
      <c r="GF130" s="777"/>
      <c r="GG130" s="781"/>
      <c r="GH130" s="778"/>
      <c r="GI130" s="782"/>
      <c r="GJ130" s="782"/>
      <c r="GK130" s="783"/>
      <c r="GL130" s="781"/>
      <c r="GM130" s="777"/>
      <c r="GN130" s="780"/>
      <c r="GO130" s="779"/>
      <c r="GP130" s="779"/>
      <c r="GQ130" s="776"/>
      <c r="GR130" s="777"/>
      <c r="GS130" s="781"/>
      <c r="GT130" s="778"/>
      <c r="GU130" s="782"/>
      <c r="GV130" s="782"/>
      <c r="GW130" s="783"/>
      <c r="GX130" s="781"/>
      <c r="GY130" s="777"/>
      <c r="GZ130" s="780"/>
      <c r="HA130" s="779"/>
      <c r="HB130" s="779"/>
      <c r="HC130" s="776"/>
      <c r="HD130" s="777"/>
      <c r="HE130" s="781"/>
      <c r="HF130" s="778"/>
      <c r="HG130" s="782"/>
      <c r="HH130" s="782"/>
      <c r="HI130" s="783"/>
      <c r="HJ130" s="781"/>
      <c r="HK130" s="777"/>
      <c r="HL130" s="780"/>
      <c r="HM130" s="779"/>
      <c r="HN130" s="779"/>
      <c r="HO130" s="776"/>
      <c r="HP130" s="777"/>
      <c r="HQ130" s="781"/>
      <c r="HR130" s="778"/>
      <c r="HS130" s="782"/>
      <c r="HT130" s="782"/>
      <c r="HU130" s="783"/>
      <c r="HV130" s="781"/>
      <c r="HW130" s="777"/>
      <c r="HX130" s="780"/>
      <c r="HY130" s="779"/>
      <c r="HZ130" s="779"/>
      <c r="IA130" s="776"/>
      <c r="IB130" s="777"/>
      <c r="IC130" s="781"/>
      <c r="ID130" s="778"/>
      <c r="IE130" s="779"/>
      <c r="IF130" s="779"/>
      <c r="IG130" s="783"/>
      <c r="IH130" s="781"/>
      <c r="II130" s="777"/>
      <c r="IJ130" s="780"/>
      <c r="IK130" s="779"/>
      <c r="IL130" s="779"/>
      <c r="IM130" s="776"/>
      <c r="IN130" s="777"/>
      <c r="IO130" s="781"/>
      <c r="IP130" s="778"/>
      <c r="IQ130" s="779"/>
      <c r="IR130" s="779"/>
      <c r="IS130" s="783"/>
      <c r="IT130" s="781"/>
      <c r="IU130" s="777"/>
      <c r="IV130" s="780"/>
      <c r="IW130" s="779"/>
      <c r="IX130" s="779"/>
      <c r="IY130" s="776"/>
      <c r="IZ130" s="777"/>
      <c r="JA130" s="781"/>
      <c r="JB130" s="778"/>
      <c r="JC130" s="779"/>
      <c r="JD130" s="779"/>
      <c r="JE130" s="783"/>
      <c r="JF130" s="781"/>
      <c r="JG130" s="777"/>
      <c r="JH130" s="780"/>
      <c r="JI130" s="779"/>
      <c r="JJ130" s="779"/>
      <c r="JK130" s="776"/>
      <c r="JL130" s="777"/>
      <c r="JM130" s="781"/>
      <c r="JN130" s="778"/>
      <c r="JO130" s="782"/>
      <c r="JP130" s="782"/>
      <c r="JQ130" s="783"/>
      <c r="JR130" s="781"/>
      <c r="JS130" s="777"/>
      <c r="JT130" s="780"/>
      <c r="JU130" s="779"/>
      <c r="JV130" s="779"/>
      <c r="JW130" s="776"/>
      <c r="JX130" s="777"/>
      <c r="JY130" s="777"/>
      <c r="JZ130" s="780"/>
      <c r="KA130" s="782"/>
      <c r="KB130" s="782"/>
      <c r="KC130" s="776"/>
      <c r="KD130" s="777"/>
      <c r="KE130" s="777"/>
      <c r="KF130" s="780"/>
      <c r="KG130" s="782"/>
      <c r="KH130" s="782"/>
      <c r="KI130" s="776"/>
      <c r="KJ130" s="777"/>
      <c r="KK130" s="777"/>
      <c r="KL130" s="780"/>
      <c r="KM130" s="782"/>
      <c r="KN130" s="782"/>
      <c r="KO130" s="776"/>
      <c r="KP130" s="777"/>
      <c r="KQ130" s="777"/>
      <c r="KR130" s="780"/>
      <c r="KS130" s="779"/>
      <c r="KT130" s="779"/>
      <c r="KU130" s="776"/>
      <c r="KV130" s="777"/>
      <c r="KW130" s="777"/>
      <c r="KX130" s="780"/>
      <c r="KY130" s="782"/>
      <c r="KZ130" s="782"/>
      <c r="LA130" s="776"/>
      <c r="LB130" s="777"/>
      <c r="LC130" s="777"/>
      <c r="LD130" s="780"/>
      <c r="LE130" s="779"/>
      <c r="LF130" s="779"/>
      <c r="LG130" s="776"/>
      <c r="LH130" s="777"/>
      <c r="LI130" s="777"/>
      <c r="LJ130" s="780"/>
      <c r="LK130" s="779"/>
      <c r="LL130" s="779"/>
      <c r="LM130" s="776"/>
      <c r="LN130" s="777"/>
      <c r="LO130" s="777"/>
      <c r="LP130" s="780"/>
      <c r="LQ130" s="782"/>
      <c r="LR130" s="782"/>
      <c r="LS130" s="776"/>
      <c r="LT130" s="777"/>
      <c r="LU130" s="777"/>
      <c r="LV130" s="780"/>
      <c r="LW130" s="779"/>
      <c r="LX130" s="779"/>
      <c r="LY130" s="776"/>
      <c r="LZ130" s="777"/>
      <c r="MA130" s="777"/>
      <c r="MB130" s="780"/>
      <c r="MC130" s="782"/>
      <c r="MD130" s="782"/>
      <c r="ME130" s="776"/>
      <c r="MF130" s="777"/>
      <c r="MG130" s="777"/>
      <c r="MH130" s="780"/>
      <c r="MI130" s="782"/>
      <c r="MJ130" s="782"/>
      <c r="MK130" s="776"/>
      <c r="ML130" s="777"/>
      <c r="MM130" s="777"/>
      <c r="MN130" s="780"/>
      <c r="MO130" s="782"/>
      <c r="MP130" s="782"/>
      <c r="MQ130" s="776"/>
      <c r="MR130" s="777"/>
      <c r="MS130" s="777"/>
      <c r="MT130" s="780"/>
      <c r="MU130" s="779"/>
      <c r="MV130" s="779"/>
      <c r="MW130" s="776"/>
      <c r="MX130" s="777"/>
      <c r="MY130" s="777"/>
      <c r="MZ130" s="780"/>
      <c r="NA130" s="779"/>
      <c r="NB130" s="779"/>
      <c r="NC130" s="776"/>
      <c r="ND130" s="777"/>
      <c r="NE130" s="777"/>
      <c r="NF130" s="780"/>
      <c r="NG130" s="779"/>
      <c r="NH130" s="779"/>
      <c r="NI130" s="776"/>
      <c r="NJ130" s="777"/>
      <c r="NK130" s="777"/>
      <c r="NL130" s="780"/>
      <c r="NM130" s="782"/>
      <c r="NN130" s="782"/>
      <c r="NO130" s="776"/>
      <c r="NP130" s="777"/>
      <c r="NQ130" s="777"/>
      <c r="NR130" s="780"/>
      <c r="NS130" s="776"/>
      <c r="NT130" s="777"/>
      <c r="NU130" s="777"/>
      <c r="NV130" s="780"/>
      <c r="NW130" s="776"/>
      <c r="NX130" s="777"/>
      <c r="NY130" s="777"/>
      <c r="NZ130" s="792"/>
      <c r="OA130" s="776"/>
      <c r="OB130" s="777"/>
      <c r="OC130" s="777"/>
      <c r="OD130" s="780"/>
      <c r="OE130" s="776"/>
      <c r="OF130" s="777"/>
      <c r="OG130" s="777"/>
      <c r="OH130" s="780"/>
      <c r="OI130" s="776"/>
      <c r="OJ130" s="777"/>
      <c r="OK130" s="777"/>
      <c r="OL130" s="780"/>
      <c r="OM130" s="776"/>
      <c r="ON130" s="777"/>
      <c r="OO130" s="777"/>
      <c r="OP130" s="780"/>
      <c r="OQ130" s="776"/>
      <c r="OR130" s="777"/>
      <c r="OS130" s="777"/>
      <c r="OT130" s="780"/>
      <c r="OU130" s="776"/>
      <c r="OV130" s="777"/>
      <c r="OW130" s="777"/>
      <c r="OX130" s="780"/>
      <c r="OY130" s="776"/>
      <c r="OZ130" s="777"/>
      <c r="PA130" s="777"/>
      <c r="PB130" s="780"/>
      <c r="PC130" s="776"/>
      <c r="PD130" s="777"/>
      <c r="PE130" s="777"/>
      <c r="PF130" s="780"/>
    </row>
    <row r="131" spans="1:422" ht="15" hidden="1" customHeight="1" x14ac:dyDescent="0.25">
      <c r="A131" s="769" t="s">
        <v>76</v>
      </c>
      <c r="B131" s="769"/>
      <c r="C131" s="769"/>
      <c r="D131" s="770"/>
      <c r="E131" s="769"/>
      <c r="F131" s="769"/>
      <c r="G131" s="769"/>
      <c r="H131" s="769"/>
      <c r="I131" s="769"/>
      <c r="J131" s="769"/>
      <c r="K131" s="769"/>
      <c r="L131" s="769"/>
      <c r="M131" s="769"/>
      <c r="N131" s="769"/>
      <c r="O131" s="769"/>
      <c r="P131" s="769"/>
      <c r="Q131" s="769"/>
      <c r="R131" s="769"/>
      <c r="S131" s="769"/>
      <c r="T131" s="816"/>
      <c r="U131" s="816"/>
      <c r="V131" s="816" t="s">
        <v>225</v>
      </c>
      <c r="W131" s="816" t="s">
        <v>230</v>
      </c>
      <c r="X131" s="769"/>
      <c r="Y131" s="769">
        <f>IF(AND(AJ131="",AK131="",AL131="",AN131="",AO131="",OR(AP131="",AP131=Dropdown!$AM$12,AP131=Dropdown!$AM$11)),1,0)</f>
        <v>1</v>
      </c>
      <c r="Z131" s="769">
        <f t="shared" si="7"/>
        <v>1</v>
      </c>
      <c r="AA131" s="769">
        <f t="shared" si="8"/>
        <v>1</v>
      </c>
      <c r="AB131" s="769">
        <f t="shared" si="9"/>
        <v>0</v>
      </c>
      <c r="AC131" s="769"/>
      <c r="AD131" s="772" t="str">
        <f>IF(OR(T131&lt;&gt;"",U131&lt;&gt;""),Dropdown!$A$4,IF(OR(V131&lt;&gt;"",W131&lt;&gt;""),Dropdown!$A$5,Dropdown!$A$3))</f>
        <v>Industrial</v>
      </c>
      <c r="AE131" s="773" t="s">
        <v>615</v>
      </c>
      <c r="AF131" s="773"/>
      <c r="AG131" s="773"/>
      <c r="AH131" s="773" t="str">
        <f>IF(AG131&lt;&gt;"",VLOOKUP(AG131,Dropdown!$N$3:$R$62,3,FALSE),IF(AF131&lt;&gt;"",VLOOKUP(AF131,Dropdown!$N$3:$R$62,3,FALSE),IF(AE131&lt;&gt;"",VLOOKUP(AE131,Dropdown!$N$3:$R$62,3,FALSE),"")))</f>
        <v xml:space="preserve"> </v>
      </c>
      <c r="AI131" s="773" t="str">
        <f>IF(AG131&lt;&gt;"",VLOOKUP(AG131,Dropdown!$N$3:$R$62,5,FALSE),IF(AF131&lt;&gt;"",VLOOKUP(AF131,Dropdown!$N$3:$R$62,5,FALSE),IF(AE131&lt;&gt;"",VLOOKUP(AE131,Dropdown!$N$3:$R$62,5,FALSE),"")))</f>
        <v>Diverse</v>
      </c>
      <c r="AJ131" s="773"/>
      <c r="AK131" s="773"/>
      <c r="AL131" s="773"/>
      <c r="AM131" s="773"/>
      <c r="AN131" s="773"/>
      <c r="AO131" s="773"/>
      <c r="AP131" s="773"/>
      <c r="AQ131" s="769" t="s">
        <v>239</v>
      </c>
      <c r="AR131" s="1004" t="s">
        <v>214</v>
      </c>
      <c r="AS131" s="774"/>
      <c r="AT131" s="769" t="s">
        <v>133</v>
      </c>
      <c r="AU131" s="769" t="s">
        <v>215</v>
      </c>
      <c r="AV131" s="775"/>
      <c r="AW131" s="836"/>
      <c r="AX131" s="835"/>
      <c r="AY131" s="835">
        <v>200</v>
      </c>
      <c r="AZ131" s="813"/>
      <c r="BA131" s="812"/>
      <c r="BB131" s="812"/>
      <c r="BC131" s="836"/>
      <c r="BD131" s="835"/>
      <c r="BE131" s="835">
        <v>200</v>
      </c>
      <c r="BF131" s="813"/>
      <c r="BG131" s="812"/>
      <c r="BH131" s="812"/>
      <c r="BI131" s="823"/>
      <c r="BJ131" s="824"/>
      <c r="BK131" s="837">
        <f t="shared" si="14"/>
        <v>1</v>
      </c>
      <c r="BL131" s="805"/>
      <c r="BM131" s="804"/>
      <c r="BN131" s="804"/>
      <c r="BO131" s="827"/>
      <c r="BP131" s="828"/>
      <c r="BQ131" s="828"/>
      <c r="BR131" s="813"/>
      <c r="BS131" s="812"/>
      <c r="BT131" s="812"/>
      <c r="BU131" s="827"/>
      <c r="BV131" s="828"/>
      <c r="BW131" s="828"/>
      <c r="BX131" s="813"/>
      <c r="BY131" s="812"/>
      <c r="BZ131" s="812"/>
      <c r="CA131" s="827"/>
      <c r="CB131" s="828"/>
      <c r="CC131" s="828"/>
      <c r="CD131" s="813"/>
      <c r="CE131" s="812"/>
      <c r="CF131" s="812"/>
      <c r="CG131" s="827"/>
      <c r="CH131" s="828"/>
      <c r="CI131" s="828"/>
      <c r="CJ131" s="813"/>
      <c r="CK131" s="812"/>
      <c r="CL131" s="812"/>
      <c r="CM131" s="827"/>
      <c r="CN131" s="828"/>
      <c r="CO131" s="828"/>
      <c r="CP131" s="813"/>
      <c r="CQ131" s="812"/>
      <c r="CR131" s="812"/>
      <c r="CS131" s="827"/>
      <c r="CT131" s="828"/>
      <c r="CU131" s="828"/>
      <c r="CV131" s="813"/>
      <c r="CW131" s="812"/>
      <c r="CX131" s="812"/>
      <c r="CY131" s="827"/>
      <c r="CZ131" s="828"/>
      <c r="DA131" s="828"/>
      <c r="DB131" s="813"/>
      <c r="DC131" s="812"/>
      <c r="DD131" s="812"/>
      <c r="DE131" s="827"/>
      <c r="DF131" s="828"/>
      <c r="DG131" s="828"/>
      <c r="DH131" s="813"/>
      <c r="DI131" s="812"/>
      <c r="DJ131" s="812"/>
      <c r="DK131" s="827"/>
      <c r="DL131" s="828"/>
      <c r="DM131" s="828"/>
      <c r="DN131" s="813"/>
      <c r="DO131" s="812"/>
      <c r="DP131" s="812"/>
      <c r="DQ131" s="827"/>
      <c r="DR131" s="828"/>
      <c r="DS131" s="835">
        <v>2000</v>
      </c>
      <c r="DT131" s="811"/>
      <c r="DU131" s="812"/>
      <c r="DV131" s="812"/>
      <c r="DW131" s="827"/>
      <c r="DX131" s="828"/>
      <c r="DY131" s="828"/>
      <c r="DZ131" s="813"/>
      <c r="EA131" s="812"/>
      <c r="EB131" s="812"/>
      <c r="EC131" s="827"/>
      <c r="ED131" s="828"/>
      <c r="EE131" s="828"/>
      <c r="EF131" s="813"/>
      <c r="EG131" s="812"/>
      <c r="EH131" s="812"/>
      <c r="EI131" s="827"/>
      <c r="EJ131" s="828"/>
      <c r="EK131" s="828"/>
      <c r="EL131" s="813"/>
      <c r="EM131" s="812"/>
      <c r="EN131" s="812"/>
      <c r="EO131" s="827"/>
      <c r="EP131" s="828"/>
      <c r="EQ131" s="828"/>
      <c r="ER131" s="813"/>
      <c r="ES131" s="812"/>
      <c r="ET131" s="812"/>
      <c r="EU131" s="827"/>
      <c r="EV131" s="828"/>
      <c r="EW131" s="828"/>
      <c r="EX131" s="813"/>
      <c r="EY131" s="812"/>
      <c r="EZ131" s="812"/>
      <c r="FA131" s="827"/>
      <c r="FB131" s="828"/>
      <c r="FC131" s="828"/>
      <c r="FD131" s="813"/>
      <c r="FE131" s="812"/>
      <c r="FF131" s="812"/>
      <c r="FG131" s="827"/>
      <c r="FH131" s="828"/>
      <c r="FI131" s="828"/>
      <c r="FJ131" s="813"/>
      <c r="FK131" s="812"/>
      <c r="FL131" s="812"/>
      <c r="FM131" s="827"/>
      <c r="FN131" s="828"/>
      <c r="FO131" s="828"/>
      <c r="FP131" s="813"/>
      <c r="FQ131" s="812"/>
      <c r="FR131" s="812"/>
      <c r="FS131" s="823"/>
      <c r="FT131" s="824"/>
      <c r="FU131" s="825"/>
      <c r="FV131" s="803"/>
      <c r="FW131" s="804"/>
      <c r="FX131" s="804"/>
      <c r="FY131" s="826"/>
      <c r="FZ131" s="825"/>
      <c r="GA131" s="824"/>
      <c r="GB131" s="805"/>
      <c r="GC131" s="804"/>
      <c r="GD131" s="804"/>
      <c r="GE131" s="823"/>
      <c r="GF131" s="824"/>
      <c r="GG131" s="825"/>
      <c r="GH131" s="803"/>
      <c r="GI131" s="809"/>
      <c r="GJ131" s="809"/>
      <c r="GK131" s="826"/>
      <c r="GL131" s="825"/>
      <c r="GM131" s="824"/>
      <c r="GN131" s="805"/>
      <c r="GO131" s="804"/>
      <c r="GP131" s="804"/>
      <c r="GQ131" s="823"/>
      <c r="GR131" s="824"/>
      <c r="GS131" s="825"/>
      <c r="GT131" s="803"/>
      <c r="GU131" s="809"/>
      <c r="GV131" s="809"/>
      <c r="GW131" s="826"/>
      <c r="GX131" s="825"/>
      <c r="GY131" s="824"/>
      <c r="GZ131" s="805"/>
      <c r="HA131" s="804"/>
      <c r="HB131" s="804"/>
      <c r="HC131" s="823"/>
      <c r="HD131" s="824"/>
      <c r="HE131" s="825"/>
      <c r="HF131" s="803"/>
      <c r="HG131" s="809"/>
      <c r="HH131" s="809"/>
      <c r="HI131" s="826"/>
      <c r="HJ131" s="825"/>
      <c r="HK131" s="824"/>
      <c r="HL131" s="805"/>
      <c r="HM131" s="804"/>
      <c r="HN131" s="804"/>
      <c r="HO131" s="823"/>
      <c r="HP131" s="824"/>
      <c r="HQ131" s="825"/>
      <c r="HR131" s="803"/>
      <c r="HS131" s="809"/>
      <c r="HT131" s="809"/>
      <c r="HU131" s="826"/>
      <c r="HV131" s="825"/>
      <c r="HW131" s="824"/>
      <c r="HX131" s="805"/>
      <c r="HY131" s="804"/>
      <c r="HZ131" s="804"/>
      <c r="IA131" s="823"/>
      <c r="IB131" s="824"/>
      <c r="IC131" s="825"/>
      <c r="ID131" s="803"/>
      <c r="IE131" s="804"/>
      <c r="IF131" s="804"/>
      <c r="IG131" s="826"/>
      <c r="IH131" s="825"/>
      <c r="II131" s="824"/>
      <c r="IJ131" s="805"/>
      <c r="IK131" s="804"/>
      <c r="IL131" s="804"/>
      <c r="IM131" s="823"/>
      <c r="IN131" s="824"/>
      <c r="IO131" s="825"/>
      <c r="IP131" s="803"/>
      <c r="IQ131" s="804"/>
      <c r="IR131" s="804"/>
      <c r="IS131" s="826"/>
      <c r="IT131" s="825"/>
      <c r="IU131" s="824"/>
      <c r="IV131" s="805"/>
      <c r="IW131" s="804"/>
      <c r="IX131" s="804"/>
      <c r="IY131" s="823"/>
      <c r="IZ131" s="824"/>
      <c r="JA131" s="825"/>
      <c r="JB131" s="803"/>
      <c r="JC131" s="804"/>
      <c r="JD131" s="804"/>
      <c r="JE131" s="826"/>
      <c r="JF131" s="825"/>
      <c r="JG131" s="824"/>
      <c r="JH131" s="805"/>
      <c r="JI131" s="804"/>
      <c r="JJ131" s="804"/>
      <c r="JK131" s="823"/>
      <c r="JL131" s="824"/>
      <c r="JM131" s="825"/>
      <c r="JN131" s="803"/>
      <c r="JO131" s="809"/>
      <c r="JP131" s="809"/>
      <c r="JQ131" s="826"/>
      <c r="JR131" s="825"/>
      <c r="JS131" s="824"/>
      <c r="JT131" s="805"/>
      <c r="JU131" s="804"/>
      <c r="JV131" s="804"/>
      <c r="JW131" s="823"/>
      <c r="JX131" s="824"/>
      <c r="JY131" s="824"/>
      <c r="JZ131" s="805"/>
      <c r="KA131" s="809"/>
      <c r="KB131" s="809"/>
      <c r="KC131" s="823"/>
      <c r="KD131" s="824"/>
      <c r="KE131" s="824"/>
      <c r="KF131" s="805"/>
      <c r="KG131" s="809"/>
      <c r="KH131" s="809"/>
      <c r="KI131" s="823"/>
      <c r="KJ131" s="824"/>
      <c r="KK131" s="824"/>
      <c r="KL131" s="805"/>
      <c r="KM131" s="809"/>
      <c r="KN131" s="809"/>
      <c r="KO131" s="823"/>
      <c r="KP131" s="824"/>
      <c r="KQ131" s="824"/>
      <c r="KR131" s="805"/>
      <c r="KS131" s="804"/>
      <c r="KT131" s="804"/>
      <c r="KU131" s="823"/>
      <c r="KV131" s="824"/>
      <c r="KW131" s="824"/>
      <c r="KX131" s="805"/>
      <c r="KY131" s="809"/>
      <c r="KZ131" s="809"/>
      <c r="LA131" s="823"/>
      <c r="LB131" s="824"/>
      <c r="LC131" s="824"/>
      <c r="LD131" s="805"/>
      <c r="LE131" s="804"/>
      <c r="LF131" s="804"/>
      <c r="LG131" s="823"/>
      <c r="LH131" s="824"/>
      <c r="LI131" s="824"/>
      <c r="LJ131" s="805"/>
      <c r="LK131" s="804"/>
      <c r="LL131" s="804"/>
      <c r="LM131" s="823"/>
      <c r="LN131" s="824"/>
      <c r="LO131" s="824"/>
      <c r="LP131" s="805"/>
      <c r="LQ131" s="809"/>
      <c r="LR131" s="809"/>
      <c r="LS131" s="823"/>
      <c r="LT131" s="824"/>
      <c r="LU131" s="824"/>
      <c r="LV131" s="805"/>
      <c r="LW131" s="804"/>
      <c r="LX131" s="804"/>
      <c r="LY131" s="823"/>
      <c r="LZ131" s="824"/>
      <c r="MA131" s="824"/>
      <c r="MB131" s="805"/>
      <c r="MC131" s="809"/>
      <c r="MD131" s="809"/>
      <c r="ME131" s="823"/>
      <c r="MF131" s="824"/>
      <c r="MG131" s="824"/>
      <c r="MH131" s="805"/>
      <c r="MI131" s="809"/>
      <c r="MJ131" s="809"/>
      <c r="MK131" s="823"/>
      <c r="ML131" s="824"/>
      <c r="MM131" s="824"/>
      <c r="MN131" s="805"/>
      <c r="MO131" s="809"/>
      <c r="MP131" s="809"/>
      <c r="MQ131" s="823"/>
      <c r="MR131" s="824"/>
      <c r="MS131" s="824"/>
      <c r="MT131" s="805"/>
      <c r="MU131" s="804"/>
      <c r="MV131" s="804"/>
      <c r="MW131" s="823"/>
      <c r="MX131" s="824"/>
      <c r="MY131" s="824"/>
      <c r="MZ131" s="805"/>
      <c r="NA131" s="804"/>
      <c r="NB131" s="804"/>
      <c r="NC131" s="823"/>
      <c r="ND131" s="824"/>
      <c r="NE131" s="824"/>
      <c r="NF131" s="805"/>
      <c r="NG131" s="804"/>
      <c r="NH131" s="804"/>
      <c r="NI131" s="823"/>
      <c r="NJ131" s="824"/>
      <c r="NK131" s="824"/>
      <c r="NL131" s="805"/>
      <c r="NM131" s="809"/>
      <c r="NN131" s="809"/>
      <c r="NO131" s="823"/>
      <c r="NP131" s="824"/>
      <c r="NQ131" s="824"/>
      <c r="NR131" s="805"/>
      <c r="NS131" s="823"/>
      <c r="NT131" s="824"/>
      <c r="NU131" s="824"/>
      <c r="NV131" s="805"/>
      <c r="NW131" s="823"/>
      <c r="NX131" s="824"/>
      <c r="NY131" s="824"/>
      <c r="NZ131" s="834"/>
      <c r="OA131" s="823"/>
      <c r="OB131" s="824"/>
      <c r="OC131" s="824"/>
      <c r="OD131" s="805"/>
      <c r="OE131" s="823"/>
      <c r="OF131" s="824"/>
      <c r="OG131" s="824"/>
      <c r="OH131" s="805"/>
      <c r="OI131" s="823"/>
      <c r="OJ131" s="824"/>
      <c r="OK131" s="824"/>
      <c r="OL131" s="805"/>
      <c r="OM131" s="823"/>
      <c r="ON131" s="824"/>
      <c r="OO131" s="824"/>
      <c r="OP131" s="805"/>
      <c r="OQ131" s="823"/>
      <c r="OR131" s="824"/>
      <c r="OS131" s="824"/>
      <c r="OT131" s="805"/>
      <c r="OU131" s="823"/>
      <c r="OV131" s="824"/>
      <c r="OW131" s="824"/>
      <c r="OX131" s="805"/>
      <c r="OY131" s="823"/>
      <c r="OZ131" s="824"/>
      <c r="PA131" s="824"/>
      <c r="PB131" s="805"/>
      <c r="PC131" s="823"/>
      <c r="PD131" s="824"/>
      <c r="PE131" s="824"/>
      <c r="PF131" s="805"/>
    </row>
    <row r="132" spans="1:422" ht="15" hidden="1" customHeight="1" x14ac:dyDescent="0.25">
      <c r="A132" s="769" t="s">
        <v>76</v>
      </c>
      <c r="B132" s="769"/>
      <c r="C132" s="769"/>
      <c r="D132" s="770"/>
      <c r="E132" s="769"/>
      <c r="F132" s="769"/>
      <c r="G132" s="769"/>
      <c r="H132" s="769"/>
      <c r="I132" s="769"/>
      <c r="J132" s="769"/>
      <c r="K132" s="769"/>
      <c r="L132" s="769"/>
      <c r="M132" s="769"/>
      <c r="N132" s="769"/>
      <c r="O132" s="769"/>
      <c r="P132" s="769"/>
      <c r="Q132" s="769"/>
      <c r="R132" s="769"/>
      <c r="S132" s="769"/>
      <c r="T132" s="816"/>
      <c r="U132" s="816"/>
      <c r="V132" s="816" t="s">
        <v>229</v>
      </c>
      <c r="W132" s="816" t="s">
        <v>230</v>
      </c>
      <c r="X132" s="769"/>
      <c r="Y132" s="769">
        <f>IF(AND(AJ132="",AK132="",AL132="",AN132="",AO132="",OR(AP132="",AP132=Dropdown!$AM$12,AP132=Dropdown!$AM$11)),1,0)</f>
        <v>1</v>
      </c>
      <c r="Z132" s="769">
        <f t="shared" si="7"/>
        <v>1</v>
      </c>
      <c r="AA132" s="769">
        <f t="shared" si="8"/>
        <v>1</v>
      </c>
      <c r="AB132" s="769">
        <f t="shared" si="9"/>
        <v>0</v>
      </c>
      <c r="AC132" s="769"/>
      <c r="AD132" s="772" t="str">
        <f>IF(OR(T132&lt;&gt;"",U132&lt;&gt;""),Dropdown!$A$4,IF(OR(V132&lt;&gt;"",W132&lt;&gt;""),Dropdown!$A$5,Dropdown!$A$3))</f>
        <v>Industrial</v>
      </c>
      <c r="AE132" s="773" t="s">
        <v>615</v>
      </c>
      <c r="AF132" s="773"/>
      <c r="AG132" s="773"/>
      <c r="AH132" s="773" t="str">
        <f>IF(AG132&lt;&gt;"",VLOOKUP(AG132,Dropdown!$N$3:$R$62,3,FALSE),IF(AF132&lt;&gt;"",VLOOKUP(AF132,Dropdown!$N$3:$R$62,3,FALSE),IF(AE132&lt;&gt;"",VLOOKUP(AE132,Dropdown!$N$3:$R$62,3,FALSE),"")))</f>
        <v xml:space="preserve"> </v>
      </c>
      <c r="AI132" s="773" t="str">
        <f>IF(AG132&lt;&gt;"",VLOOKUP(AG132,Dropdown!$N$3:$R$62,5,FALSE),IF(AF132&lt;&gt;"",VLOOKUP(AF132,Dropdown!$N$3:$R$62,5,FALSE),IF(AE132&lt;&gt;"",VLOOKUP(AE132,Dropdown!$N$3:$R$62,5,FALSE),"")))</f>
        <v>Diverse</v>
      </c>
      <c r="AJ132" s="773"/>
      <c r="AK132" s="773"/>
      <c r="AL132" s="773"/>
      <c r="AM132" s="773"/>
      <c r="AN132" s="773"/>
      <c r="AO132" s="773"/>
      <c r="AP132" s="773"/>
      <c r="AQ132" s="769" t="s">
        <v>239</v>
      </c>
      <c r="AR132" s="1004" t="s">
        <v>214</v>
      </c>
      <c r="AS132" s="774"/>
      <c r="AT132" s="769" t="s">
        <v>133</v>
      </c>
      <c r="AU132" s="769" t="s">
        <v>215</v>
      </c>
      <c r="AV132" s="775"/>
      <c r="AW132" s="836"/>
      <c r="AX132" s="835"/>
      <c r="AY132" s="835">
        <v>380</v>
      </c>
      <c r="AZ132" s="813"/>
      <c r="BA132" s="812"/>
      <c r="BB132" s="812"/>
      <c r="BC132" s="836"/>
      <c r="BD132" s="835"/>
      <c r="BE132" s="835">
        <v>380</v>
      </c>
      <c r="BF132" s="813"/>
      <c r="BG132" s="812"/>
      <c r="BH132" s="812"/>
      <c r="BI132" s="823"/>
      <c r="BJ132" s="824"/>
      <c r="BK132" s="837">
        <f t="shared" si="14"/>
        <v>1</v>
      </c>
      <c r="BL132" s="805"/>
      <c r="BM132" s="804"/>
      <c r="BN132" s="804"/>
      <c r="BO132" s="827"/>
      <c r="BP132" s="828"/>
      <c r="BQ132" s="828"/>
      <c r="BR132" s="813"/>
      <c r="BS132" s="812"/>
      <c r="BT132" s="812"/>
      <c r="BU132" s="827"/>
      <c r="BV132" s="828"/>
      <c r="BW132" s="828"/>
      <c r="BX132" s="813"/>
      <c r="BY132" s="812"/>
      <c r="BZ132" s="812"/>
      <c r="CA132" s="827"/>
      <c r="CB132" s="828"/>
      <c r="CC132" s="828"/>
      <c r="CD132" s="813"/>
      <c r="CE132" s="812"/>
      <c r="CF132" s="812"/>
      <c r="CG132" s="827"/>
      <c r="CH132" s="828"/>
      <c r="CI132" s="828"/>
      <c r="CJ132" s="813"/>
      <c r="CK132" s="812"/>
      <c r="CL132" s="812"/>
      <c r="CM132" s="827"/>
      <c r="CN132" s="828"/>
      <c r="CO132" s="828"/>
      <c r="CP132" s="813"/>
      <c r="CQ132" s="812"/>
      <c r="CR132" s="812"/>
      <c r="CS132" s="827"/>
      <c r="CT132" s="828"/>
      <c r="CU132" s="828"/>
      <c r="CV132" s="813"/>
      <c r="CW132" s="812"/>
      <c r="CX132" s="812"/>
      <c r="CY132" s="827"/>
      <c r="CZ132" s="828"/>
      <c r="DA132" s="828"/>
      <c r="DB132" s="813"/>
      <c r="DC132" s="812"/>
      <c r="DD132" s="812"/>
      <c r="DE132" s="827"/>
      <c r="DF132" s="828"/>
      <c r="DG132" s="828"/>
      <c r="DH132" s="813"/>
      <c r="DI132" s="812"/>
      <c r="DJ132" s="812"/>
      <c r="DK132" s="827"/>
      <c r="DL132" s="828"/>
      <c r="DM132" s="828"/>
      <c r="DN132" s="813"/>
      <c r="DO132" s="812"/>
      <c r="DP132" s="812"/>
      <c r="DQ132" s="827"/>
      <c r="DR132" s="828"/>
      <c r="DS132" s="835">
        <v>900</v>
      </c>
      <c r="DT132" s="811"/>
      <c r="DU132" s="812"/>
      <c r="DV132" s="812"/>
      <c r="DW132" s="827"/>
      <c r="DX132" s="828"/>
      <c r="DY132" s="828"/>
      <c r="DZ132" s="813"/>
      <c r="EA132" s="812"/>
      <c r="EB132" s="812"/>
      <c r="EC132" s="827"/>
      <c r="ED132" s="828"/>
      <c r="EE132" s="828"/>
      <c r="EF132" s="813"/>
      <c r="EG132" s="812"/>
      <c r="EH132" s="812"/>
      <c r="EI132" s="827"/>
      <c r="EJ132" s="828"/>
      <c r="EK132" s="828"/>
      <c r="EL132" s="813"/>
      <c r="EM132" s="812"/>
      <c r="EN132" s="812"/>
      <c r="EO132" s="827"/>
      <c r="EP132" s="828"/>
      <c r="EQ132" s="828"/>
      <c r="ER132" s="813"/>
      <c r="ES132" s="812"/>
      <c r="ET132" s="812"/>
      <c r="EU132" s="827"/>
      <c r="EV132" s="828"/>
      <c r="EW132" s="828"/>
      <c r="EX132" s="813"/>
      <c r="EY132" s="812"/>
      <c r="EZ132" s="812"/>
      <c r="FA132" s="827"/>
      <c r="FB132" s="828"/>
      <c r="FC132" s="828"/>
      <c r="FD132" s="813"/>
      <c r="FE132" s="812"/>
      <c r="FF132" s="812"/>
      <c r="FG132" s="827"/>
      <c r="FH132" s="828"/>
      <c r="FI132" s="828"/>
      <c r="FJ132" s="813"/>
      <c r="FK132" s="812"/>
      <c r="FL132" s="812"/>
      <c r="FM132" s="827"/>
      <c r="FN132" s="828"/>
      <c r="FO132" s="828"/>
      <c r="FP132" s="813"/>
      <c r="FQ132" s="812"/>
      <c r="FR132" s="812"/>
      <c r="FS132" s="823"/>
      <c r="FT132" s="824"/>
      <c r="FU132" s="825"/>
      <c r="FV132" s="803"/>
      <c r="FW132" s="804"/>
      <c r="FX132" s="804"/>
      <c r="FY132" s="826"/>
      <c r="FZ132" s="825"/>
      <c r="GA132" s="824"/>
      <c r="GB132" s="805"/>
      <c r="GC132" s="804"/>
      <c r="GD132" s="804"/>
      <c r="GE132" s="823"/>
      <c r="GF132" s="824"/>
      <c r="GG132" s="825"/>
      <c r="GH132" s="803"/>
      <c r="GI132" s="809"/>
      <c r="GJ132" s="809"/>
      <c r="GK132" s="826"/>
      <c r="GL132" s="825"/>
      <c r="GM132" s="824"/>
      <c r="GN132" s="805"/>
      <c r="GO132" s="804"/>
      <c r="GP132" s="804"/>
      <c r="GQ132" s="823"/>
      <c r="GR132" s="824"/>
      <c r="GS132" s="825"/>
      <c r="GT132" s="803"/>
      <c r="GU132" s="809"/>
      <c r="GV132" s="809"/>
      <c r="GW132" s="826"/>
      <c r="GX132" s="825"/>
      <c r="GY132" s="824"/>
      <c r="GZ132" s="805"/>
      <c r="HA132" s="804"/>
      <c r="HB132" s="804"/>
      <c r="HC132" s="823"/>
      <c r="HD132" s="824"/>
      <c r="HE132" s="825"/>
      <c r="HF132" s="803"/>
      <c r="HG132" s="809"/>
      <c r="HH132" s="809"/>
      <c r="HI132" s="826"/>
      <c r="HJ132" s="825"/>
      <c r="HK132" s="824"/>
      <c r="HL132" s="805"/>
      <c r="HM132" s="804"/>
      <c r="HN132" s="804"/>
      <c r="HO132" s="823"/>
      <c r="HP132" s="824"/>
      <c r="HQ132" s="825"/>
      <c r="HR132" s="803"/>
      <c r="HS132" s="809"/>
      <c r="HT132" s="809"/>
      <c r="HU132" s="826"/>
      <c r="HV132" s="825"/>
      <c r="HW132" s="824"/>
      <c r="HX132" s="805"/>
      <c r="HY132" s="804"/>
      <c r="HZ132" s="804"/>
      <c r="IA132" s="823"/>
      <c r="IB132" s="824"/>
      <c r="IC132" s="825"/>
      <c r="ID132" s="803"/>
      <c r="IE132" s="804"/>
      <c r="IF132" s="804"/>
      <c r="IG132" s="826"/>
      <c r="IH132" s="825"/>
      <c r="II132" s="824"/>
      <c r="IJ132" s="805"/>
      <c r="IK132" s="804"/>
      <c r="IL132" s="804"/>
      <c r="IM132" s="823"/>
      <c r="IN132" s="824"/>
      <c r="IO132" s="825"/>
      <c r="IP132" s="803"/>
      <c r="IQ132" s="804"/>
      <c r="IR132" s="804"/>
      <c r="IS132" s="826"/>
      <c r="IT132" s="825"/>
      <c r="IU132" s="824"/>
      <c r="IV132" s="805"/>
      <c r="IW132" s="804"/>
      <c r="IX132" s="804"/>
      <c r="IY132" s="823"/>
      <c r="IZ132" s="824"/>
      <c r="JA132" s="825"/>
      <c r="JB132" s="803"/>
      <c r="JC132" s="804"/>
      <c r="JD132" s="804"/>
      <c r="JE132" s="826"/>
      <c r="JF132" s="825"/>
      <c r="JG132" s="824"/>
      <c r="JH132" s="805"/>
      <c r="JI132" s="804"/>
      <c r="JJ132" s="804"/>
      <c r="JK132" s="823"/>
      <c r="JL132" s="824"/>
      <c r="JM132" s="825"/>
      <c r="JN132" s="803"/>
      <c r="JO132" s="809"/>
      <c r="JP132" s="809"/>
      <c r="JQ132" s="826"/>
      <c r="JR132" s="825"/>
      <c r="JS132" s="824"/>
      <c r="JT132" s="805"/>
      <c r="JU132" s="804"/>
      <c r="JV132" s="804"/>
      <c r="JW132" s="823"/>
      <c r="JX132" s="824"/>
      <c r="JY132" s="824"/>
      <c r="JZ132" s="805"/>
      <c r="KA132" s="809"/>
      <c r="KB132" s="809"/>
      <c r="KC132" s="823"/>
      <c r="KD132" s="824"/>
      <c r="KE132" s="824"/>
      <c r="KF132" s="805"/>
      <c r="KG132" s="809"/>
      <c r="KH132" s="809"/>
      <c r="KI132" s="823"/>
      <c r="KJ132" s="824"/>
      <c r="KK132" s="824"/>
      <c r="KL132" s="805"/>
      <c r="KM132" s="809"/>
      <c r="KN132" s="809"/>
      <c r="KO132" s="823"/>
      <c r="KP132" s="824"/>
      <c r="KQ132" s="824"/>
      <c r="KR132" s="805"/>
      <c r="KS132" s="804"/>
      <c r="KT132" s="804"/>
      <c r="KU132" s="823"/>
      <c r="KV132" s="824"/>
      <c r="KW132" s="824"/>
      <c r="KX132" s="805"/>
      <c r="KY132" s="809"/>
      <c r="KZ132" s="809"/>
      <c r="LA132" s="823"/>
      <c r="LB132" s="824"/>
      <c r="LC132" s="824"/>
      <c r="LD132" s="805"/>
      <c r="LE132" s="804"/>
      <c r="LF132" s="804"/>
      <c r="LG132" s="823"/>
      <c r="LH132" s="824"/>
      <c r="LI132" s="824"/>
      <c r="LJ132" s="805"/>
      <c r="LK132" s="804"/>
      <c r="LL132" s="804"/>
      <c r="LM132" s="823"/>
      <c r="LN132" s="824"/>
      <c r="LO132" s="824"/>
      <c r="LP132" s="805"/>
      <c r="LQ132" s="809"/>
      <c r="LR132" s="809"/>
      <c r="LS132" s="823"/>
      <c r="LT132" s="824"/>
      <c r="LU132" s="824"/>
      <c r="LV132" s="805"/>
      <c r="LW132" s="804"/>
      <c r="LX132" s="804"/>
      <c r="LY132" s="823"/>
      <c r="LZ132" s="824"/>
      <c r="MA132" s="824"/>
      <c r="MB132" s="805"/>
      <c r="MC132" s="809"/>
      <c r="MD132" s="809"/>
      <c r="ME132" s="823"/>
      <c r="MF132" s="824"/>
      <c r="MG132" s="824"/>
      <c r="MH132" s="805"/>
      <c r="MI132" s="809"/>
      <c r="MJ132" s="809"/>
      <c r="MK132" s="823"/>
      <c r="ML132" s="824"/>
      <c r="MM132" s="824"/>
      <c r="MN132" s="805"/>
      <c r="MO132" s="809"/>
      <c r="MP132" s="809"/>
      <c r="MQ132" s="823"/>
      <c r="MR132" s="824"/>
      <c r="MS132" s="824"/>
      <c r="MT132" s="805"/>
      <c r="MU132" s="804"/>
      <c r="MV132" s="804"/>
      <c r="MW132" s="823"/>
      <c r="MX132" s="824"/>
      <c r="MY132" s="824"/>
      <c r="MZ132" s="805"/>
      <c r="NA132" s="804"/>
      <c r="NB132" s="804"/>
      <c r="NC132" s="823"/>
      <c r="ND132" s="824"/>
      <c r="NE132" s="824"/>
      <c r="NF132" s="805"/>
      <c r="NG132" s="804"/>
      <c r="NH132" s="804"/>
      <c r="NI132" s="823"/>
      <c r="NJ132" s="824"/>
      <c r="NK132" s="824"/>
      <c r="NL132" s="805"/>
      <c r="NM132" s="809"/>
      <c r="NN132" s="809"/>
      <c r="NO132" s="823"/>
      <c r="NP132" s="824"/>
      <c r="NQ132" s="824"/>
      <c r="NR132" s="805"/>
      <c r="NS132" s="823"/>
      <c r="NT132" s="824"/>
      <c r="NU132" s="824"/>
      <c r="NV132" s="805"/>
      <c r="NW132" s="823"/>
      <c r="NX132" s="824"/>
      <c r="NY132" s="824"/>
      <c r="NZ132" s="834"/>
      <c r="OA132" s="823"/>
      <c r="OB132" s="824"/>
      <c r="OC132" s="824"/>
      <c r="OD132" s="805"/>
      <c r="OE132" s="823"/>
      <c r="OF132" s="824"/>
      <c r="OG132" s="824"/>
      <c r="OH132" s="805"/>
      <c r="OI132" s="823"/>
      <c r="OJ132" s="824"/>
      <c r="OK132" s="824"/>
      <c r="OL132" s="805"/>
      <c r="OM132" s="823"/>
      <c r="ON132" s="824"/>
      <c r="OO132" s="824"/>
      <c r="OP132" s="805"/>
      <c r="OQ132" s="823"/>
      <c r="OR132" s="824"/>
      <c r="OS132" s="824"/>
      <c r="OT132" s="805"/>
      <c r="OU132" s="823"/>
      <c r="OV132" s="824"/>
      <c r="OW132" s="824"/>
      <c r="OX132" s="805"/>
      <c r="OY132" s="823"/>
      <c r="OZ132" s="824"/>
      <c r="PA132" s="824"/>
      <c r="PB132" s="805"/>
      <c r="PC132" s="823"/>
      <c r="PD132" s="824"/>
      <c r="PE132" s="824"/>
      <c r="PF132" s="805"/>
    </row>
    <row r="133" spans="1:422" ht="15" hidden="1" customHeight="1" x14ac:dyDescent="0.25">
      <c r="A133" s="769" t="s">
        <v>76</v>
      </c>
      <c r="B133" s="769"/>
      <c r="C133" s="769"/>
      <c r="D133" s="770"/>
      <c r="E133" s="769"/>
      <c r="F133" s="769"/>
      <c r="G133" s="769"/>
      <c r="H133" s="769"/>
      <c r="I133" s="769"/>
      <c r="J133" s="769"/>
      <c r="K133" s="769"/>
      <c r="L133" s="769"/>
      <c r="M133" s="769"/>
      <c r="N133" s="769"/>
      <c r="O133" s="769"/>
      <c r="P133" s="769"/>
      <c r="Q133" s="769"/>
      <c r="R133" s="769"/>
      <c r="S133" s="769"/>
      <c r="T133" s="816"/>
      <c r="U133" s="816"/>
      <c r="V133" s="816" t="s">
        <v>232</v>
      </c>
      <c r="W133" s="816" t="s">
        <v>235</v>
      </c>
      <c r="X133" s="769"/>
      <c r="Y133" s="769">
        <f>IF(AND(AJ133="",AK133="",AL133="",AN133="",AO133="",OR(AP133="",AP133=Dropdown!$AM$12,AP133=Dropdown!$AM$11)),1,0)</f>
        <v>1</v>
      </c>
      <c r="Z133" s="769">
        <f t="shared" si="7"/>
        <v>1</v>
      </c>
      <c r="AA133" s="769">
        <f t="shared" si="8"/>
        <v>1</v>
      </c>
      <c r="AB133" s="769">
        <f t="shared" si="9"/>
        <v>0</v>
      </c>
      <c r="AC133" s="769"/>
      <c r="AD133" s="772" t="str">
        <f>IF(OR(T133&lt;&gt;"",U133&lt;&gt;""),Dropdown!$A$4,IF(OR(V133&lt;&gt;"",W133&lt;&gt;""),Dropdown!$A$5,Dropdown!$A$3))</f>
        <v>Industrial</v>
      </c>
      <c r="AE133" s="773" t="s">
        <v>615</v>
      </c>
      <c r="AF133" s="773"/>
      <c r="AG133" s="773"/>
      <c r="AH133" s="773" t="str">
        <f>IF(AG133&lt;&gt;"",VLOOKUP(AG133,Dropdown!$N$3:$R$62,3,FALSE),IF(AF133&lt;&gt;"",VLOOKUP(AF133,Dropdown!$N$3:$R$62,3,FALSE),IF(AE133&lt;&gt;"",VLOOKUP(AE133,Dropdown!$N$3:$R$62,3,FALSE),"")))</f>
        <v xml:space="preserve"> </v>
      </c>
      <c r="AI133" s="773" t="str">
        <f>IF(AG133&lt;&gt;"",VLOOKUP(AG133,Dropdown!$N$3:$R$62,5,FALSE),IF(AF133&lt;&gt;"",VLOOKUP(AF133,Dropdown!$N$3:$R$62,5,FALSE),IF(AE133&lt;&gt;"",VLOOKUP(AE133,Dropdown!$N$3:$R$62,5,FALSE),"")))</f>
        <v>Diverse</v>
      </c>
      <c r="AJ133" s="773"/>
      <c r="AK133" s="773"/>
      <c r="AL133" s="773"/>
      <c r="AM133" s="773"/>
      <c r="AN133" s="773"/>
      <c r="AO133" s="773"/>
      <c r="AP133" s="773"/>
      <c r="AQ133" s="769" t="s">
        <v>239</v>
      </c>
      <c r="AR133" s="1004" t="s">
        <v>214</v>
      </c>
      <c r="AS133" s="774"/>
      <c r="AT133" s="769" t="s">
        <v>133</v>
      </c>
      <c r="AU133" s="769" t="s">
        <v>215</v>
      </c>
      <c r="AV133" s="775"/>
      <c r="AW133" s="836"/>
      <c r="AX133" s="835"/>
      <c r="AY133" s="835">
        <v>60000</v>
      </c>
      <c r="AZ133" s="813"/>
      <c r="BA133" s="812"/>
      <c r="BB133" s="812"/>
      <c r="BC133" s="836"/>
      <c r="BD133" s="835"/>
      <c r="BE133" s="835">
        <v>60000</v>
      </c>
      <c r="BF133" s="813"/>
      <c r="BG133" s="812"/>
      <c r="BH133" s="812"/>
      <c r="BI133" s="823"/>
      <c r="BJ133" s="824"/>
      <c r="BK133" s="837">
        <f t="shared" si="14"/>
        <v>1</v>
      </c>
      <c r="BL133" s="805"/>
      <c r="BM133" s="804"/>
      <c r="BN133" s="804"/>
      <c r="BO133" s="827"/>
      <c r="BP133" s="828"/>
      <c r="BQ133" s="828"/>
      <c r="BR133" s="813"/>
      <c r="BS133" s="812"/>
      <c r="BT133" s="812"/>
      <c r="BU133" s="827"/>
      <c r="BV133" s="828"/>
      <c r="BW133" s="828"/>
      <c r="BX133" s="813"/>
      <c r="BY133" s="812"/>
      <c r="BZ133" s="812"/>
      <c r="CA133" s="827"/>
      <c r="CB133" s="828"/>
      <c r="CC133" s="828"/>
      <c r="CD133" s="813"/>
      <c r="CE133" s="812"/>
      <c r="CF133" s="812"/>
      <c r="CG133" s="827"/>
      <c r="CH133" s="828"/>
      <c r="CI133" s="828"/>
      <c r="CJ133" s="813"/>
      <c r="CK133" s="812"/>
      <c r="CL133" s="812"/>
      <c r="CM133" s="827"/>
      <c r="CN133" s="828"/>
      <c r="CO133" s="828"/>
      <c r="CP133" s="813"/>
      <c r="CQ133" s="812"/>
      <c r="CR133" s="812"/>
      <c r="CS133" s="827"/>
      <c r="CT133" s="828"/>
      <c r="CU133" s="828"/>
      <c r="CV133" s="813"/>
      <c r="CW133" s="812"/>
      <c r="CX133" s="812"/>
      <c r="CY133" s="827"/>
      <c r="CZ133" s="828"/>
      <c r="DA133" s="828"/>
      <c r="DB133" s="813"/>
      <c r="DC133" s="812"/>
      <c r="DD133" s="812"/>
      <c r="DE133" s="827"/>
      <c r="DF133" s="828"/>
      <c r="DG133" s="828"/>
      <c r="DH133" s="813"/>
      <c r="DI133" s="812"/>
      <c r="DJ133" s="812"/>
      <c r="DK133" s="827"/>
      <c r="DL133" s="828"/>
      <c r="DM133" s="828"/>
      <c r="DN133" s="813"/>
      <c r="DO133" s="812"/>
      <c r="DP133" s="812"/>
      <c r="DQ133" s="827"/>
      <c r="DR133" s="828"/>
      <c r="DS133" s="835">
        <v>220000</v>
      </c>
      <c r="DT133" s="811"/>
      <c r="DU133" s="812"/>
      <c r="DV133" s="812"/>
      <c r="DW133" s="827"/>
      <c r="DX133" s="828"/>
      <c r="DY133" s="828"/>
      <c r="DZ133" s="813"/>
      <c r="EA133" s="812"/>
      <c r="EB133" s="812"/>
      <c r="EC133" s="827"/>
      <c r="ED133" s="828"/>
      <c r="EE133" s="828"/>
      <c r="EF133" s="813"/>
      <c r="EG133" s="812"/>
      <c r="EH133" s="812"/>
      <c r="EI133" s="827"/>
      <c r="EJ133" s="828"/>
      <c r="EK133" s="828"/>
      <c r="EL133" s="813"/>
      <c r="EM133" s="812"/>
      <c r="EN133" s="812"/>
      <c r="EO133" s="827"/>
      <c r="EP133" s="828"/>
      <c r="EQ133" s="828"/>
      <c r="ER133" s="813"/>
      <c r="ES133" s="812"/>
      <c r="ET133" s="812"/>
      <c r="EU133" s="827"/>
      <c r="EV133" s="828"/>
      <c r="EW133" s="828"/>
      <c r="EX133" s="813"/>
      <c r="EY133" s="812"/>
      <c r="EZ133" s="812"/>
      <c r="FA133" s="827"/>
      <c r="FB133" s="828"/>
      <c r="FC133" s="828"/>
      <c r="FD133" s="813"/>
      <c r="FE133" s="812"/>
      <c r="FF133" s="812"/>
      <c r="FG133" s="827"/>
      <c r="FH133" s="828"/>
      <c r="FI133" s="828"/>
      <c r="FJ133" s="813"/>
      <c r="FK133" s="812"/>
      <c r="FL133" s="812"/>
      <c r="FM133" s="827"/>
      <c r="FN133" s="828"/>
      <c r="FO133" s="828"/>
      <c r="FP133" s="813"/>
      <c r="FQ133" s="812"/>
      <c r="FR133" s="812"/>
      <c r="FS133" s="823"/>
      <c r="FT133" s="824"/>
      <c r="FU133" s="825"/>
      <c r="FV133" s="803"/>
      <c r="FW133" s="804"/>
      <c r="FX133" s="804"/>
      <c r="FY133" s="826"/>
      <c r="FZ133" s="825"/>
      <c r="GA133" s="824"/>
      <c r="GB133" s="805"/>
      <c r="GC133" s="804"/>
      <c r="GD133" s="804"/>
      <c r="GE133" s="823"/>
      <c r="GF133" s="824"/>
      <c r="GG133" s="825"/>
      <c r="GH133" s="803"/>
      <c r="GI133" s="809"/>
      <c r="GJ133" s="809"/>
      <c r="GK133" s="826"/>
      <c r="GL133" s="825"/>
      <c r="GM133" s="824"/>
      <c r="GN133" s="805"/>
      <c r="GO133" s="804"/>
      <c r="GP133" s="804"/>
      <c r="GQ133" s="823"/>
      <c r="GR133" s="824"/>
      <c r="GS133" s="825"/>
      <c r="GT133" s="803"/>
      <c r="GU133" s="809"/>
      <c r="GV133" s="809"/>
      <c r="GW133" s="826"/>
      <c r="GX133" s="825"/>
      <c r="GY133" s="824"/>
      <c r="GZ133" s="805"/>
      <c r="HA133" s="804"/>
      <c r="HB133" s="804"/>
      <c r="HC133" s="823"/>
      <c r="HD133" s="824"/>
      <c r="HE133" s="825"/>
      <c r="HF133" s="803"/>
      <c r="HG133" s="809"/>
      <c r="HH133" s="809"/>
      <c r="HI133" s="826"/>
      <c r="HJ133" s="825"/>
      <c r="HK133" s="824"/>
      <c r="HL133" s="805"/>
      <c r="HM133" s="804"/>
      <c r="HN133" s="804"/>
      <c r="HO133" s="823"/>
      <c r="HP133" s="824"/>
      <c r="HQ133" s="825"/>
      <c r="HR133" s="803"/>
      <c r="HS133" s="809"/>
      <c r="HT133" s="809"/>
      <c r="HU133" s="826"/>
      <c r="HV133" s="825"/>
      <c r="HW133" s="824"/>
      <c r="HX133" s="805"/>
      <c r="HY133" s="804"/>
      <c r="HZ133" s="804"/>
      <c r="IA133" s="823"/>
      <c r="IB133" s="824"/>
      <c r="IC133" s="825"/>
      <c r="ID133" s="803"/>
      <c r="IE133" s="804"/>
      <c r="IF133" s="804"/>
      <c r="IG133" s="826"/>
      <c r="IH133" s="825"/>
      <c r="II133" s="824"/>
      <c r="IJ133" s="805"/>
      <c r="IK133" s="804"/>
      <c r="IL133" s="804"/>
      <c r="IM133" s="823"/>
      <c r="IN133" s="824"/>
      <c r="IO133" s="825"/>
      <c r="IP133" s="803"/>
      <c r="IQ133" s="804"/>
      <c r="IR133" s="804"/>
      <c r="IS133" s="826"/>
      <c r="IT133" s="825"/>
      <c r="IU133" s="824"/>
      <c r="IV133" s="805"/>
      <c r="IW133" s="804"/>
      <c r="IX133" s="804"/>
      <c r="IY133" s="823"/>
      <c r="IZ133" s="824"/>
      <c r="JA133" s="825"/>
      <c r="JB133" s="803"/>
      <c r="JC133" s="804"/>
      <c r="JD133" s="804"/>
      <c r="JE133" s="826"/>
      <c r="JF133" s="825"/>
      <c r="JG133" s="824"/>
      <c r="JH133" s="805"/>
      <c r="JI133" s="804"/>
      <c r="JJ133" s="804"/>
      <c r="JK133" s="823"/>
      <c r="JL133" s="824"/>
      <c r="JM133" s="825"/>
      <c r="JN133" s="803"/>
      <c r="JO133" s="809"/>
      <c r="JP133" s="809"/>
      <c r="JQ133" s="826"/>
      <c r="JR133" s="825"/>
      <c r="JS133" s="824"/>
      <c r="JT133" s="805"/>
      <c r="JU133" s="804"/>
      <c r="JV133" s="804"/>
      <c r="JW133" s="823"/>
      <c r="JX133" s="824"/>
      <c r="JY133" s="824"/>
      <c r="JZ133" s="805"/>
      <c r="KA133" s="809"/>
      <c r="KB133" s="809"/>
      <c r="KC133" s="823"/>
      <c r="KD133" s="824"/>
      <c r="KE133" s="824"/>
      <c r="KF133" s="805"/>
      <c r="KG133" s="809"/>
      <c r="KH133" s="809"/>
      <c r="KI133" s="823"/>
      <c r="KJ133" s="824"/>
      <c r="KK133" s="824"/>
      <c r="KL133" s="805"/>
      <c r="KM133" s="809"/>
      <c r="KN133" s="809"/>
      <c r="KO133" s="823"/>
      <c r="KP133" s="824"/>
      <c r="KQ133" s="824"/>
      <c r="KR133" s="805"/>
      <c r="KS133" s="804"/>
      <c r="KT133" s="804"/>
      <c r="KU133" s="823"/>
      <c r="KV133" s="824"/>
      <c r="KW133" s="824"/>
      <c r="KX133" s="805"/>
      <c r="KY133" s="809"/>
      <c r="KZ133" s="809"/>
      <c r="LA133" s="823"/>
      <c r="LB133" s="824"/>
      <c r="LC133" s="824"/>
      <c r="LD133" s="805"/>
      <c r="LE133" s="804"/>
      <c r="LF133" s="804"/>
      <c r="LG133" s="823"/>
      <c r="LH133" s="824"/>
      <c r="LI133" s="824"/>
      <c r="LJ133" s="805"/>
      <c r="LK133" s="804"/>
      <c r="LL133" s="804"/>
      <c r="LM133" s="823"/>
      <c r="LN133" s="824"/>
      <c r="LO133" s="824"/>
      <c r="LP133" s="805"/>
      <c r="LQ133" s="809"/>
      <c r="LR133" s="809"/>
      <c r="LS133" s="823"/>
      <c r="LT133" s="824"/>
      <c r="LU133" s="824"/>
      <c r="LV133" s="805"/>
      <c r="LW133" s="804"/>
      <c r="LX133" s="804"/>
      <c r="LY133" s="823"/>
      <c r="LZ133" s="824"/>
      <c r="MA133" s="824"/>
      <c r="MB133" s="805"/>
      <c r="MC133" s="809"/>
      <c r="MD133" s="809"/>
      <c r="ME133" s="823"/>
      <c r="MF133" s="824"/>
      <c r="MG133" s="824"/>
      <c r="MH133" s="805"/>
      <c r="MI133" s="809"/>
      <c r="MJ133" s="809"/>
      <c r="MK133" s="823"/>
      <c r="ML133" s="824"/>
      <c r="MM133" s="824"/>
      <c r="MN133" s="805"/>
      <c r="MO133" s="809"/>
      <c r="MP133" s="809"/>
      <c r="MQ133" s="823"/>
      <c r="MR133" s="824"/>
      <c r="MS133" s="824"/>
      <c r="MT133" s="805"/>
      <c r="MU133" s="804"/>
      <c r="MV133" s="804"/>
      <c r="MW133" s="823"/>
      <c r="MX133" s="824"/>
      <c r="MY133" s="824"/>
      <c r="MZ133" s="805"/>
      <c r="NA133" s="804"/>
      <c r="NB133" s="804"/>
      <c r="NC133" s="823"/>
      <c r="ND133" s="824"/>
      <c r="NE133" s="824"/>
      <c r="NF133" s="805"/>
      <c r="NG133" s="804"/>
      <c r="NH133" s="804"/>
      <c r="NI133" s="823"/>
      <c r="NJ133" s="824"/>
      <c r="NK133" s="824"/>
      <c r="NL133" s="805"/>
      <c r="NM133" s="809"/>
      <c r="NN133" s="809"/>
      <c r="NO133" s="823"/>
      <c r="NP133" s="824"/>
      <c r="NQ133" s="824"/>
      <c r="NR133" s="805"/>
      <c r="NS133" s="823"/>
      <c r="NT133" s="824"/>
      <c r="NU133" s="824"/>
      <c r="NV133" s="805"/>
      <c r="NW133" s="823"/>
      <c r="NX133" s="824"/>
      <c r="NY133" s="824"/>
      <c r="NZ133" s="848"/>
      <c r="OA133" s="823"/>
      <c r="OB133" s="824"/>
      <c r="OC133" s="824"/>
      <c r="OD133" s="805"/>
      <c r="OE133" s="823"/>
      <c r="OF133" s="824"/>
      <c r="OG133" s="824"/>
      <c r="OH133" s="805"/>
      <c r="OI133" s="823"/>
      <c r="OJ133" s="824"/>
      <c r="OK133" s="824"/>
      <c r="OL133" s="805"/>
      <c r="OM133" s="823"/>
      <c r="ON133" s="824"/>
      <c r="OO133" s="824"/>
      <c r="OP133" s="805"/>
      <c r="OQ133" s="823"/>
      <c r="OR133" s="824"/>
      <c r="OS133" s="824"/>
      <c r="OT133" s="805"/>
      <c r="OU133" s="823"/>
      <c r="OV133" s="824"/>
      <c r="OW133" s="824"/>
      <c r="OX133" s="805"/>
      <c r="OY133" s="823"/>
      <c r="OZ133" s="824"/>
      <c r="PA133" s="824"/>
      <c r="PB133" s="805"/>
      <c r="PC133" s="823"/>
      <c r="PD133" s="824"/>
      <c r="PE133" s="824"/>
      <c r="PF133" s="805"/>
    </row>
    <row r="134" spans="1:422" ht="15" hidden="1" customHeight="1" x14ac:dyDescent="0.25">
      <c r="A134" s="769" t="s">
        <v>76</v>
      </c>
      <c r="B134" s="769"/>
      <c r="C134" s="769"/>
      <c r="D134" s="770"/>
      <c r="E134" s="769"/>
      <c r="F134" s="769"/>
      <c r="G134" s="769"/>
      <c r="H134" s="769"/>
      <c r="I134" s="769"/>
      <c r="J134" s="769"/>
      <c r="K134" s="769"/>
      <c r="L134" s="769"/>
      <c r="M134" s="769"/>
      <c r="N134" s="769"/>
      <c r="O134" s="769"/>
      <c r="P134" s="769"/>
      <c r="Q134" s="769"/>
      <c r="R134" s="769"/>
      <c r="S134" s="769"/>
      <c r="T134" s="816"/>
      <c r="U134" s="816"/>
      <c r="V134" s="816" t="s">
        <v>231</v>
      </c>
      <c r="W134" s="816" t="s">
        <v>203</v>
      </c>
      <c r="X134" s="769"/>
      <c r="Y134" s="769">
        <f>IF(AND(AJ134="",AK134="",AL134="",AN134="",AO134="",OR(AP134="",AP134=Dropdown!$AM$12,AP134=Dropdown!$AM$11)),1,0)</f>
        <v>1</v>
      </c>
      <c r="Z134" s="769">
        <f t="shared" si="7"/>
        <v>1</v>
      </c>
      <c r="AA134" s="769">
        <f t="shared" si="8"/>
        <v>1</v>
      </c>
      <c r="AB134" s="769">
        <f t="shared" si="9"/>
        <v>0</v>
      </c>
      <c r="AC134" s="769"/>
      <c r="AD134" s="772" t="str">
        <f>IF(OR(T134&lt;&gt;"",U134&lt;&gt;""),Dropdown!$A$4,IF(OR(V134&lt;&gt;"",W134&lt;&gt;""),Dropdown!$A$5,Dropdown!$A$3))</f>
        <v>Industrial</v>
      </c>
      <c r="AE134" s="773" t="s">
        <v>615</v>
      </c>
      <c r="AF134" s="773"/>
      <c r="AG134" s="773"/>
      <c r="AH134" s="773" t="str">
        <f>IF(AG134&lt;&gt;"",VLOOKUP(AG134,Dropdown!$N$3:$R$62,3,FALSE),IF(AF134&lt;&gt;"",VLOOKUP(AF134,Dropdown!$N$3:$R$62,3,FALSE),IF(AE134&lt;&gt;"",VLOOKUP(AE134,Dropdown!$N$3:$R$62,3,FALSE),"")))</f>
        <v xml:space="preserve"> </v>
      </c>
      <c r="AI134" s="773" t="str">
        <f>IF(AG134&lt;&gt;"",VLOOKUP(AG134,Dropdown!$N$3:$R$62,5,FALSE),IF(AF134&lt;&gt;"",VLOOKUP(AF134,Dropdown!$N$3:$R$62,5,FALSE),IF(AE134&lt;&gt;"",VLOOKUP(AE134,Dropdown!$N$3:$R$62,5,FALSE),"")))</f>
        <v>Diverse</v>
      </c>
      <c r="AJ134" s="773"/>
      <c r="AK134" s="773"/>
      <c r="AL134" s="773"/>
      <c r="AM134" s="773"/>
      <c r="AN134" s="773"/>
      <c r="AO134" s="773"/>
      <c r="AP134" s="773"/>
      <c r="AQ134" s="769" t="s">
        <v>239</v>
      </c>
      <c r="AR134" s="1004" t="s">
        <v>214</v>
      </c>
      <c r="AS134" s="774"/>
      <c r="AT134" s="769" t="s">
        <v>133</v>
      </c>
      <c r="AU134" s="769" t="s">
        <v>215</v>
      </c>
      <c r="AV134" s="775"/>
      <c r="AW134" s="836">
        <v>5000</v>
      </c>
      <c r="AX134" s="835">
        <v>20000</v>
      </c>
      <c r="AY134" s="835">
        <f>AVERAGE(AW134:AX134)</f>
        <v>12500</v>
      </c>
      <c r="AZ134" s="847">
        <f>(AX134-AW134)/(2*1.645)</f>
        <v>4559.2705167173253</v>
      </c>
      <c r="BA134" s="812"/>
      <c r="BB134" s="812"/>
      <c r="BC134" s="836">
        <v>5000</v>
      </c>
      <c r="BD134" s="835">
        <v>20000</v>
      </c>
      <c r="BE134" s="835">
        <f>AVERAGE(BC134:BD134)</f>
        <v>12500</v>
      </c>
      <c r="BF134" s="847">
        <f>(BD134-BC134)/(2*1.645)</f>
        <v>4559.2705167173253</v>
      </c>
      <c r="BG134" s="812"/>
      <c r="BH134" s="812"/>
      <c r="BI134" s="823"/>
      <c r="BJ134" s="824"/>
      <c r="BK134" s="837">
        <f t="shared" si="14"/>
        <v>1</v>
      </c>
      <c r="BL134" s="805"/>
      <c r="BM134" s="804"/>
      <c r="BN134" s="804"/>
      <c r="BO134" s="827"/>
      <c r="BP134" s="828"/>
      <c r="BQ134" s="828"/>
      <c r="BR134" s="813"/>
      <c r="BS134" s="812"/>
      <c r="BT134" s="812"/>
      <c r="BU134" s="827"/>
      <c r="BV134" s="828"/>
      <c r="BW134" s="828"/>
      <c r="BX134" s="813"/>
      <c r="BY134" s="812"/>
      <c r="BZ134" s="812"/>
      <c r="CA134" s="827"/>
      <c r="CB134" s="828"/>
      <c r="CC134" s="828"/>
      <c r="CD134" s="813"/>
      <c r="CE134" s="812"/>
      <c r="CF134" s="812"/>
      <c r="CG134" s="827"/>
      <c r="CH134" s="828"/>
      <c r="CI134" s="828"/>
      <c r="CJ134" s="813"/>
      <c r="CK134" s="812"/>
      <c r="CL134" s="812"/>
      <c r="CM134" s="827"/>
      <c r="CN134" s="828"/>
      <c r="CO134" s="828"/>
      <c r="CP134" s="813"/>
      <c r="CQ134" s="812"/>
      <c r="CR134" s="812"/>
      <c r="CS134" s="827"/>
      <c r="CT134" s="828"/>
      <c r="CU134" s="828"/>
      <c r="CV134" s="813"/>
      <c r="CW134" s="812"/>
      <c r="CX134" s="812"/>
      <c r="CY134" s="827"/>
      <c r="CZ134" s="828"/>
      <c r="DA134" s="828"/>
      <c r="DB134" s="813"/>
      <c r="DC134" s="812"/>
      <c r="DD134" s="812"/>
      <c r="DE134" s="827"/>
      <c r="DF134" s="828"/>
      <c r="DG134" s="828"/>
      <c r="DH134" s="813"/>
      <c r="DI134" s="812"/>
      <c r="DJ134" s="812"/>
      <c r="DK134" s="827"/>
      <c r="DL134" s="828"/>
      <c r="DM134" s="828"/>
      <c r="DN134" s="813"/>
      <c r="DO134" s="812"/>
      <c r="DP134" s="812"/>
      <c r="DQ134" s="827">
        <v>8000</v>
      </c>
      <c r="DR134" s="828">
        <v>20000</v>
      </c>
      <c r="DS134" s="835">
        <f>AVERAGE(DQ134:DR134)</f>
        <v>14000</v>
      </c>
      <c r="DT134" s="847">
        <f>(DR134-DQ134)/(2*1.645)</f>
        <v>3647.41641337386</v>
      </c>
      <c r="DU134" s="812"/>
      <c r="DV134" s="812"/>
      <c r="DW134" s="827"/>
      <c r="DX134" s="828"/>
      <c r="DY134" s="828"/>
      <c r="DZ134" s="813"/>
      <c r="EA134" s="812"/>
      <c r="EB134" s="812"/>
      <c r="EC134" s="827"/>
      <c r="ED134" s="828"/>
      <c r="EE134" s="828"/>
      <c r="EF134" s="813"/>
      <c r="EG134" s="812"/>
      <c r="EH134" s="812"/>
      <c r="EI134" s="827"/>
      <c r="EJ134" s="828"/>
      <c r="EK134" s="828"/>
      <c r="EL134" s="813"/>
      <c r="EM134" s="812"/>
      <c r="EN134" s="812"/>
      <c r="EO134" s="827"/>
      <c r="EP134" s="828"/>
      <c r="EQ134" s="828"/>
      <c r="ER134" s="813"/>
      <c r="ES134" s="812"/>
      <c r="ET134" s="812"/>
      <c r="EU134" s="827"/>
      <c r="EV134" s="828"/>
      <c r="EW134" s="828"/>
      <c r="EX134" s="813"/>
      <c r="EY134" s="812"/>
      <c r="EZ134" s="812"/>
      <c r="FA134" s="827"/>
      <c r="FB134" s="828"/>
      <c r="FC134" s="828"/>
      <c r="FD134" s="813"/>
      <c r="FE134" s="812"/>
      <c r="FF134" s="812"/>
      <c r="FG134" s="827"/>
      <c r="FH134" s="828"/>
      <c r="FI134" s="828"/>
      <c r="FJ134" s="813"/>
      <c r="FK134" s="812"/>
      <c r="FL134" s="812"/>
      <c r="FM134" s="827"/>
      <c r="FN134" s="828"/>
      <c r="FO134" s="828"/>
      <c r="FP134" s="813"/>
      <c r="FQ134" s="812"/>
      <c r="FR134" s="812"/>
      <c r="FS134" s="823"/>
      <c r="FT134" s="824"/>
      <c r="FU134" s="825"/>
      <c r="FV134" s="803"/>
      <c r="FW134" s="804"/>
      <c r="FX134" s="804"/>
      <c r="FY134" s="826"/>
      <c r="FZ134" s="825"/>
      <c r="GA134" s="824"/>
      <c r="GB134" s="805"/>
      <c r="GC134" s="804"/>
      <c r="GD134" s="804"/>
      <c r="GE134" s="823"/>
      <c r="GF134" s="824"/>
      <c r="GG134" s="825"/>
      <c r="GH134" s="803"/>
      <c r="GI134" s="809"/>
      <c r="GJ134" s="809"/>
      <c r="GK134" s="826"/>
      <c r="GL134" s="825"/>
      <c r="GM134" s="824"/>
      <c r="GN134" s="805"/>
      <c r="GO134" s="804"/>
      <c r="GP134" s="804"/>
      <c r="GQ134" s="823"/>
      <c r="GR134" s="824"/>
      <c r="GS134" s="825"/>
      <c r="GT134" s="803"/>
      <c r="GU134" s="809"/>
      <c r="GV134" s="809"/>
      <c r="GW134" s="826"/>
      <c r="GX134" s="825"/>
      <c r="GY134" s="824"/>
      <c r="GZ134" s="805"/>
      <c r="HA134" s="804"/>
      <c r="HB134" s="804"/>
      <c r="HC134" s="823"/>
      <c r="HD134" s="824"/>
      <c r="HE134" s="825"/>
      <c r="HF134" s="803"/>
      <c r="HG134" s="809"/>
      <c r="HH134" s="809"/>
      <c r="HI134" s="826"/>
      <c r="HJ134" s="825"/>
      <c r="HK134" s="824"/>
      <c r="HL134" s="805"/>
      <c r="HM134" s="804"/>
      <c r="HN134" s="804"/>
      <c r="HO134" s="823"/>
      <c r="HP134" s="824"/>
      <c r="HQ134" s="825"/>
      <c r="HR134" s="803"/>
      <c r="HS134" s="809"/>
      <c r="HT134" s="809"/>
      <c r="HU134" s="826"/>
      <c r="HV134" s="825"/>
      <c r="HW134" s="824"/>
      <c r="HX134" s="805"/>
      <c r="HY134" s="804"/>
      <c r="HZ134" s="804"/>
      <c r="IA134" s="823"/>
      <c r="IB134" s="824"/>
      <c r="IC134" s="825"/>
      <c r="ID134" s="803"/>
      <c r="IE134" s="804"/>
      <c r="IF134" s="804"/>
      <c r="IG134" s="826"/>
      <c r="IH134" s="825"/>
      <c r="II134" s="824"/>
      <c r="IJ134" s="805"/>
      <c r="IK134" s="804"/>
      <c r="IL134" s="804"/>
      <c r="IM134" s="823"/>
      <c r="IN134" s="824"/>
      <c r="IO134" s="825"/>
      <c r="IP134" s="803"/>
      <c r="IQ134" s="804"/>
      <c r="IR134" s="804"/>
      <c r="IS134" s="826"/>
      <c r="IT134" s="825"/>
      <c r="IU134" s="824"/>
      <c r="IV134" s="805"/>
      <c r="IW134" s="804"/>
      <c r="IX134" s="804"/>
      <c r="IY134" s="823"/>
      <c r="IZ134" s="824"/>
      <c r="JA134" s="825"/>
      <c r="JB134" s="803"/>
      <c r="JC134" s="804"/>
      <c r="JD134" s="804"/>
      <c r="JE134" s="826"/>
      <c r="JF134" s="825"/>
      <c r="JG134" s="824"/>
      <c r="JH134" s="805"/>
      <c r="JI134" s="804"/>
      <c r="JJ134" s="804"/>
      <c r="JK134" s="823"/>
      <c r="JL134" s="824"/>
      <c r="JM134" s="825"/>
      <c r="JN134" s="803"/>
      <c r="JO134" s="809"/>
      <c r="JP134" s="809"/>
      <c r="JQ134" s="826"/>
      <c r="JR134" s="825"/>
      <c r="JS134" s="824"/>
      <c r="JT134" s="805"/>
      <c r="JU134" s="804"/>
      <c r="JV134" s="804"/>
      <c r="JW134" s="823"/>
      <c r="JX134" s="824"/>
      <c r="JY134" s="824"/>
      <c r="JZ134" s="805"/>
      <c r="KA134" s="809"/>
      <c r="KB134" s="809"/>
      <c r="KC134" s="823"/>
      <c r="KD134" s="824"/>
      <c r="KE134" s="824"/>
      <c r="KF134" s="805"/>
      <c r="KG134" s="809"/>
      <c r="KH134" s="809"/>
      <c r="KI134" s="823"/>
      <c r="KJ134" s="824"/>
      <c r="KK134" s="824"/>
      <c r="KL134" s="805"/>
      <c r="KM134" s="809"/>
      <c r="KN134" s="809"/>
      <c r="KO134" s="823"/>
      <c r="KP134" s="824"/>
      <c r="KQ134" s="824"/>
      <c r="KR134" s="805"/>
      <c r="KS134" s="804"/>
      <c r="KT134" s="804"/>
      <c r="KU134" s="823"/>
      <c r="KV134" s="824"/>
      <c r="KW134" s="824"/>
      <c r="KX134" s="805"/>
      <c r="KY134" s="809"/>
      <c r="KZ134" s="809"/>
      <c r="LA134" s="823"/>
      <c r="LB134" s="824"/>
      <c r="LC134" s="824"/>
      <c r="LD134" s="805"/>
      <c r="LE134" s="804"/>
      <c r="LF134" s="804"/>
      <c r="LG134" s="823"/>
      <c r="LH134" s="824"/>
      <c r="LI134" s="824"/>
      <c r="LJ134" s="805"/>
      <c r="LK134" s="804"/>
      <c r="LL134" s="804"/>
      <c r="LM134" s="823"/>
      <c r="LN134" s="824"/>
      <c r="LO134" s="824"/>
      <c r="LP134" s="805"/>
      <c r="LQ134" s="809"/>
      <c r="LR134" s="809"/>
      <c r="LS134" s="823"/>
      <c r="LT134" s="824"/>
      <c r="LU134" s="824"/>
      <c r="LV134" s="805"/>
      <c r="LW134" s="804"/>
      <c r="LX134" s="804"/>
      <c r="LY134" s="823"/>
      <c r="LZ134" s="824"/>
      <c r="MA134" s="824"/>
      <c r="MB134" s="805"/>
      <c r="MC134" s="809"/>
      <c r="MD134" s="809"/>
      <c r="ME134" s="823"/>
      <c r="MF134" s="824"/>
      <c r="MG134" s="824"/>
      <c r="MH134" s="805"/>
      <c r="MI134" s="809"/>
      <c r="MJ134" s="809"/>
      <c r="MK134" s="823"/>
      <c r="ML134" s="824"/>
      <c r="MM134" s="824"/>
      <c r="MN134" s="805"/>
      <c r="MO134" s="809"/>
      <c r="MP134" s="809"/>
      <c r="MQ134" s="823"/>
      <c r="MR134" s="824"/>
      <c r="MS134" s="824"/>
      <c r="MT134" s="805"/>
      <c r="MU134" s="804"/>
      <c r="MV134" s="804"/>
      <c r="MW134" s="823"/>
      <c r="MX134" s="824"/>
      <c r="MY134" s="824"/>
      <c r="MZ134" s="805"/>
      <c r="NA134" s="804"/>
      <c r="NB134" s="804"/>
      <c r="NC134" s="823"/>
      <c r="ND134" s="824"/>
      <c r="NE134" s="824"/>
      <c r="NF134" s="805"/>
      <c r="NG134" s="804"/>
      <c r="NH134" s="804"/>
      <c r="NI134" s="823"/>
      <c r="NJ134" s="824"/>
      <c r="NK134" s="824"/>
      <c r="NL134" s="805"/>
      <c r="NM134" s="809"/>
      <c r="NN134" s="809"/>
      <c r="NO134" s="823"/>
      <c r="NP134" s="824"/>
      <c r="NQ134" s="824"/>
      <c r="NR134" s="805"/>
      <c r="NS134" s="823"/>
      <c r="NT134" s="824"/>
      <c r="NU134" s="824"/>
      <c r="NV134" s="805"/>
      <c r="NW134" s="823"/>
      <c r="NX134" s="824"/>
      <c r="NY134" s="824"/>
      <c r="NZ134" s="848"/>
      <c r="OA134" s="823"/>
      <c r="OB134" s="824"/>
      <c r="OC134" s="824"/>
      <c r="OD134" s="805"/>
      <c r="OE134" s="823"/>
      <c r="OF134" s="824"/>
      <c r="OG134" s="824"/>
      <c r="OH134" s="805"/>
      <c r="OI134" s="823"/>
      <c r="OJ134" s="824"/>
      <c r="OK134" s="824"/>
      <c r="OL134" s="805"/>
      <c r="OM134" s="823"/>
      <c r="ON134" s="824"/>
      <c r="OO134" s="824"/>
      <c r="OP134" s="805"/>
      <c r="OQ134" s="823"/>
      <c r="OR134" s="824"/>
      <c r="OS134" s="824"/>
      <c r="OT134" s="805"/>
      <c r="OU134" s="823"/>
      <c r="OV134" s="824"/>
      <c r="OW134" s="824"/>
      <c r="OX134" s="805"/>
      <c r="OY134" s="823"/>
      <c r="OZ134" s="824"/>
      <c r="PA134" s="824"/>
      <c r="PB134" s="805"/>
      <c r="PC134" s="823"/>
      <c r="PD134" s="824"/>
      <c r="PE134" s="824"/>
      <c r="PF134" s="805"/>
    </row>
    <row r="135" spans="1:422" ht="15" hidden="1" customHeight="1" x14ac:dyDescent="0.25">
      <c r="A135" s="769" t="s">
        <v>76</v>
      </c>
      <c r="B135" s="769"/>
      <c r="C135" s="769"/>
      <c r="D135" s="770"/>
      <c r="E135" s="769"/>
      <c r="F135" s="769"/>
      <c r="G135" s="769"/>
      <c r="H135" s="769"/>
      <c r="I135" s="769"/>
      <c r="J135" s="769"/>
      <c r="K135" s="769"/>
      <c r="L135" s="769"/>
      <c r="M135" s="769"/>
      <c r="N135" s="769"/>
      <c r="O135" s="769"/>
      <c r="P135" s="769"/>
      <c r="Q135" s="769"/>
      <c r="R135" s="769"/>
      <c r="S135" s="769"/>
      <c r="T135" s="816"/>
      <c r="U135" s="816"/>
      <c r="V135" s="816" t="s">
        <v>234</v>
      </c>
      <c r="W135" s="816" t="s">
        <v>203</v>
      </c>
      <c r="X135" s="769"/>
      <c r="Y135" s="769">
        <f>IF(AND(AJ135="",AK135="",AL135="",AN135="",AO135="",OR(AP135="",AP135=Dropdown!$AM$12,AP135=Dropdown!$AM$11)),1,0)</f>
        <v>1</v>
      </c>
      <c r="Z135" s="769">
        <f t="shared" si="7"/>
        <v>1</v>
      </c>
      <c r="AA135" s="769">
        <f t="shared" si="8"/>
        <v>1</v>
      </c>
      <c r="AB135" s="769">
        <f t="shared" si="9"/>
        <v>0</v>
      </c>
      <c r="AC135" s="769"/>
      <c r="AD135" s="772" t="str">
        <f>IF(OR(T135&lt;&gt;"",U135&lt;&gt;""),Dropdown!$A$4,IF(OR(V135&lt;&gt;"",W135&lt;&gt;""),Dropdown!$A$5,Dropdown!$A$3))</f>
        <v>Industrial</v>
      </c>
      <c r="AE135" s="773" t="s">
        <v>615</v>
      </c>
      <c r="AF135" s="773"/>
      <c r="AG135" s="773"/>
      <c r="AH135" s="773" t="str">
        <f>IF(AG135&lt;&gt;"",VLOOKUP(AG135,Dropdown!$N$3:$R$62,3,FALSE),IF(AF135&lt;&gt;"",VLOOKUP(AF135,Dropdown!$N$3:$R$62,3,FALSE),IF(AE135&lt;&gt;"",VLOOKUP(AE135,Dropdown!$N$3:$R$62,3,FALSE),"")))</f>
        <v xml:space="preserve"> </v>
      </c>
      <c r="AI135" s="773" t="str">
        <f>IF(AG135&lt;&gt;"",VLOOKUP(AG135,Dropdown!$N$3:$R$62,5,FALSE),IF(AF135&lt;&gt;"",VLOOKUP(AF135,Dropdown!$N$3:$R$62,5,FALSE),IF(AE135&lt;&gt;"",VLOOKUP(AE135,Dropdown!$N$3:$R$62,5,FALSE),"")))</f>
        <v>Diverse</v>
      </c>
      <c r="AJ135" s="773"/>
      <c r="AK135" s="773"/>
      <c r="AL135" s="773"/>
      <c r="AM135" s="773"/>
      <c r="AN135" s="773"/>
      <c r="AO135" s="773"/>
      <c r="AP135" s="773"/>
      <c r="AQ135" s="769" t="s">
        <v>239</v>
      </c>
      <c r="AR135" s="1004" t="s">
        <v>214</v>
      </c>
      <c r="AS135" s="774"/>
      <c r="AT135" s="769" t="s">
        <v>133</v>
      </c>
      <c r="AU135" s="769" t="s">
        <v>215</v>
      </c>
      <c r="AV135" s="775"/>
      <c r="AW135" s="836">
        <v>2000</v>
      </c>
      <c r="AX135" s="835">
        <v>5000</v>
      </c>
      <c r="AY135" s="835">
        <f>AVERAGE(AW135:AX135)</f>
        <v>3500</v>
      </c>
      <c r="AZ135" s="847">
        <f>(AX135-AW135)/(2*1.645)</f>
        <v>911.854103343465</v>
      </c>
      <c r="BA135" s="812"/>
      <c r="BB135" s="812"/>
      <c r="BC135" s="836">
        <v>2000</v>
      </c>
      <c r="BD135" s="835">
        <v>5000</v>
      </c>
      <c r="BE135" s="835">
        <f>AVERAGE(BC135:BD135)</f>
        <v>3500</v>
      </c>
      <c r="BF135" s="847">
        <f>(BD135-BC135)/(2*1.645)</f>
        <v>911.854103343465</v>
      </c>
      <c r="BG135" s="812"/>
      <c r="BH135" s="812"/>
      <c r="BI135" s="823"/>
      <c r="BJ135" s="824"/>
      <c r="BK135" s="837">
        <f t="shared" si="14"/>
        <v>1</v>
      </c>
      <c r="BL135" s="805"/>
      <c r="BM135" s="804"/>
      <c r="BN135" s="804"/>
      <c r="BO135" s="827"/>
      <c r="BP135" s="828"/>
      <c r="BQ135" s="828"/>
      <c r="BR135" s="813"/>
      <c r="BS135" s="812"/>
      <c r="BT135" s="812"/>
      <c r="BU135" s="827"/>
      <c r="BV135" s="828"/>
      <c r="BW135" s="828"/>
      <c r="BX135" s="813"/>
      <c r="BY135" s="812"/>
      <c r="BZ135" s="812"/>
      <c r="CA135" s="827"/>
      <c r="CB135" s="828"/>
      <c r="CC135" s="828"/>
      <c r="CD135" s="813"/>
      <c r="CE135" s="812"/>
      <c r="CF135" s="812"/>
      <c r="CG135" s="827"/>
      <c r="CH135" s="828"/>
      <c r="CI135" s="828"/>
      <c r="CJ135" s="813"/>
      <c r="CK135" s="812"/>
      <c r="CL135" s="812"/>
      <c r="CM135" s="827"/>
      <c r="CN135" s="828"/>
      <c r="CO135" s="828"/>
      <c r="CP135" s="813"/>
      <c r="CQ135" s="812"/>
      <c r="CR135" s="812"/>
      <c r="CS135" s="827"/>
      <c r="CT135" s="828"/>
      <c r="CU135" s="828"/>
      <c r="CV135" s="813"/>
      <c r="CW135" s="812"/>
      <c r="CX135" s="812"/>
      <c r="CY135" s="827"/>
      <c r="CZ135" s="828"/>
      <c r="DA135" s="828"/>
      <c r="DB135" s="813"/>
      <c r="DC135" s="812"/>
      <c r="DD135" s="812"/>
      <c r="DE135" s="827"/>
      <c r="DF135" s="828"/>
      <c r="DG135" s="828"/>
      <c r="DH135" s="813"/>
      <c r="DI135" s="812"/>
      <c r="DJ135" s="812"/>
      <c r="DK135" s="827"/>
      <c r="DL135" s="828"/>
      <c r="DM135" s="828"/>
      <c r="DN135" s="813"/>
      <c r="DO135" s="812"/>
      <c r="DP135" s="812"/>
      <c r="DQ135" s="827">
        <v>3000</v>
      </c>
      <c r="DR135" s="828">
        <v>6000</v>
      </c>
      <c r="DS135" s="835">
        <f>AVERAGE(DQ135:DR135)</f>
        <v>4500</v>
      </c>
      <c r="DT135" s="847">
        <f>(DR135-DQ135)/(2*1.645)</f>
        <v>911.854103343465</v>
      </c>
      <c r="DU135" s="812"/>
      <c r="DV135" s="812"/>
      <c r="DW135" s="827"/>
      <c r="DX135" s="828"/>
      <c r="DY135" s="828"/>
      <c r="DZ135" s="813"/>
      <c r="EA135" s="812"/>
      <c r="EB135" s="812"/>
      <c r="EC135" s="827"/>
      <c r="ED135" s="828"/>
      <c r="EE135" s="828"/>
      <c r="EF135" s="813"/>
      <c r="EG135" s="812"/>
      <c r="EH135" s="812"/>
      <c r="EI135" s="827"/>
      <c r="EJ135" s="828"/>
      <c r="EK135" s="828"/>
      <c r="EL135" s="813"/>
      <c r="EM135" s="812"/>
      <c r="EN135" s="812"/>
      <c r="EO135" s="827"/>
      <c r="EP135" s="828"/>
      <c r="EQ135" s="828"/>
      <c r="ER135" s="813"/>
      <c r="ES135" s="812"/>
      <c r="ET135" s="812"/>
      <c r="EU135" s="827"/>
      <c r="EV135" s="828"/>
      <c r="EW135" s="828"/>
      <c r="EX135" s="813"/>
      <c r="EY135" s="812"/>
      <c r="EZ135" s="812"/>
      <c r="FA135" s="827"/>
      <c r="FB135" s="828"/>
      <c r="FC135" s="828"/>
      <c r="FD135" s="813"/>
      <c r="FE135" s="812"/>
      <c r="FF135" s="812"/>
      <c r="FG135" s="827"/>
      <c r="FH135" s="828"/>
      <c r="FI135" s="828"/>
      <c r="FJ135" s="813"/>
      <c r="FK135" s="812"/>
      <c r="FL135" s="812"/>
      <c r="FM135" s="827"/>
      <c r="FN135" s="828"/>
      <c r="FO135" s="828"/>
      <c r="FP135" s="813"/>
      <c r="FQ135" s="812"/>
      <c r="FR135" s="812"/>
      <c r="FS135" s="823"/>
      <c r="FT135" s="824"/>
      <c r="FU135" s="825"/>
      <c r="FV135" s="803"/>
      <c r="FW135" s="804"/>
      <c r="FX135" s="804"/>
      <c r="FY135" s="826"/>
      <c r="FZ135" s="825"/>
      <c r="GA135" s="824"/>
      <c r="GB135" s="805"/>
      <c r="GC135" s="804"/>
      <c r="GD135" s="804"/>
      <c r="GE135" s="823"/>
      <c r="GF135" s="824"/>
      <c r="GG135" s="825"/>
      <c r="GH135" s="803"/>
      <c r="GI135" s="809"/>
      <c r="GJ135" s="809"/>
      <c r="GK135" s="826"/>
      <c r="GL135" s="825"/>
      <c r="GM135" s="824"/>
      <c r="GN135" s="805"/>
      <c r="GO135" s="804"/>
      <c r="GP135" s="804"/>
      <c r="GQ135" s="823"/>
      <c r="GR135" s="824"/>
      <c r="GS135" s="825"/>
      <c r="GT135" s="803"/>
      <c r="GU135" s="809"/>
      <c r="GV135" s="809"/>
      <c r="GW135" s="826"/>
      <c r="GX135" s="825"/>
      <c r="GY135" s="824"/>
      <c r="GZ135" s="805"/>
      <c r="HA135" s="804"/>
      <c r="HB135" s="804"/>
      <c r="HC135" s="823"/>
      <c r="HD135" s="824"/>
      <c r="HE135" s="825"/>
      <c r="HF135" s="803"/>
      <c r="HG135" s="809"/>
      <c r="HH135" s="809"/>
      <c r="HI135" s="826"/>
      <c r="HJ135" s="825"/>
      <c r="HK135" s="824"/>
      <c r="HL135" s="805"/>
      <c r="HM135" s="804"/>
      <c r="HN135" s="804"/>
      <c r="HO135" s="823"/>
      <c r="HP135" s="824"/>
      <c r="HQ135" s="825"/>
      <c r="HR135" s="803"/>
      <c r="HS135" s="809"/>
      <c r="HT135" s="809"/>
      <c r="HU135" s="826"/>
      <c r="HV135" s="825"/>
      <c r="HW135" s="824"/>
      <c r="HX135" s="805"/>
      <c r="HY135" s="804"/>
      <c r="HZ135" s="804"/>
      <c r="IA135" s="823"/>
      <c r="IB135" s="824"/>
      <c r="IC135" s="825"/>
      <c r="ID135" s="803"/>
      <c r="IE135" s="804"/>
      <c r="IF135" s="804"/>
      <c r="IG135" s="826"/>
      <c r="IH135" s="825"/>
      <c r="II135" s="824"/>
      <c r="IJ135" s="805"/>
      <c r="IK135" s="804"/>
      <c r="IL135" s="804"/>
      <c r="IM135" s="823"/>
      <c r="IN135" s="824"/>
      <c r="IO135" s="825"/>
      <c r="IP135" s="803"/>
      <c r="IQ135" s="804"/>
      <c r="IR135" s="804"/>
      <c r="IS135" s="826"/>
      <c r="IT135" s="825"/>
      <c r="IU135" s="824"/>
      <c r="IV135" s="805"/>
      <c r="IW135" s="804"/>
      <c r="IX135" s="804"/>
      <c r="IY135" s="823"/>
      <c r="IZ135" s="824"/>
      <c r="JA135" s="825"/>
      <c r="JB135" s="803"/>
      <c r="JC135" s="804"/>
      <c r="JD135" s="804"/>
      <c r="JE135" s="826"/>
      <c r="JF135" s="825"/>
      <c r="JG135" s="824"/>
      <c r="JH135" s="805"/>
      <c r="JI135" s="804"/>
      <c r="JJ135" s="804"/>
      <c r="JK135" s="823"/>
      <c r="JL135" s="824"/>
      <c r="JM135" s="825"/>
      <c r="JN135" s="803"/>
      <c r="JO135" s="809"/>
      <c r="JP135" s="809"/>
      <c r="JQ135" s="826"/>
      <c r="JR135" s="825"/>
      <c r="JS135" s="824"/>
      <c r="JT135" s="805"/>
      <c r="JU135" s="804"/>
      <c r="JV135" s="804"/>
      <c r="JW135" s="823"/>
      <c r="JX135" s="824"/>
      <c r="JY135" s="824"/>
      <c r="JZ135" s="805"/>
      <c r="KA135" s="809"/>
      <c r="KB135" s="809"/>
      <c r="KC135" s="823"/>
      <c r="KD135" s="824"/>
      <c r="KE135" s="824"/>
      <c r="KF135" s="805"/>
      <c r="KG135" s="809"/>
      <c r="KH135" s="809"/>
      <c r="KI135" s="823"/>
      <c r="KJ135" s="824"/>
      <c r="KK135" s="824"/>
      <c r="KL135" s="805"/>
      <c r="KM135" s="809"/>
      <c r="KN135" s="809"/>
      <c r="KO135" s="823"/>
      <c r="KP135" s="824"/>
      <c r="KQ135" s="824"/>
      <c r="KR135" s="805"/>
      <c r="KS135" s="804"/>
      <c r="KT135" s="804"/>
      <c r="KU135" s="823"/>
      <c r="KV135" s="824"/>
      <c r="KW135" s="824"/>
      <c r="KX135" s="805"/>
      <c r="KY135" s="809"/>
      <c r="KZ135" s="809"/>
      <c r="LA135" s="823"/>
      <c r="LB135" s="824"/>
      <c r="LC135" s="824"/>
      <c r="LD135" s="805"/>
      <c r="LE135" s="804"/>
      <c r="LF135" s="804"/>
      <c r="LG135" s="823"/>
      <c r="LH135" s="824"/>
      <c r="LI135" s="824"/>
      <c r="LJ135" s="805"/>
      <c r="LK135" s="804"/>
      <c r="LL135" s="804"/>
      <c r="LM135" s="823"/>
      <c r="LN135" s="824"/>
      <c r="LO135" s="824"/>
      <c r="LP135" s="805"/>
      <c r="LQ135" s="809"/>
      <c r="LR135" s="809"/>
      <c r="LS135" s="823"/>
      <c r="LT135" s="824"/>
      <c r="LU135" s="824"/>
      <c r="LV135" s="805"/>
      <c r="LW135" s="804"/>
      <c r="LX135" s="804"/>
      <c r="LY135" s="823"/>
      <c r="LZ135" s="824"/>
      <c r="MA135" s="824"/>
      <c r="MB135" s="805"/>
      <c r="MC135" s="809"/>
      <c r="MD135" s="809"/>
      <c r="ME135" s="823"/>
      <c r="MF135" s="824"/>
      <c r="MG135" s="824"/>
      <c r="MH135" s="805"/>
      <c r="MI135" s="809"/>
      <c r="MJ135" s="809"/>
      <c r="MK135" s="823"/>
      <c r="ML135" s="824"/>
      <c r="MM135" s="824"/>
      <c r="MN135" s="805"/>
      <c r="MO135" s="809"/>
      <c r="MP135" s="809"/>
      <c r="MQ135" s="823"/>
      <c r="MR135" s="824"/>
      <c r="MS135" s="824"/>
      <c r="MT135" s="805"/>
      <c r="MU135" s="804"/>
      <c r="MV135" s="804"/>
      <c r="MW135" s="823"/>
      <c r="MX135" s="824"/>
      <c r="MY135" s="824"/>
      <c r="MZ135" s="805"/>
      <c r="NA135" s="804"/>
      <c r="NB135" s="804"/>
      <c r="NC135" s="823"/>
      <c r="ND135" s="824"/>
      <c r="NE135" s="824"/>
      <c r="NF135" s="805"/>
      <c r="NG135" s="804"/>
      <c r="NH135" s="804"/>
      <c r="NI135" s="823"/>
      <c r="NJ135" s="824"/>
      <c r="NK135" s="824"/>
      <c r="NL135" s="805"/>
      <c r="NM135" s="809"/>
      <c r="NN135" s="809"/>
      <c r="NO135" s="823"/>
      <c r="NP135" s="824"/>
      <c r="NQ135" s="824"/>
      <c r="NR135" s="805"/>
      <c r="NS135" s="823"/>
      <c r="NT135" s="824"/>
      <c r="NU135" s="824"/>
      <c r="NV135" s="805"/>
      <c r="NW135" s="823"/>
      <c r="NX135" s="824"/>
      <c r="NY135" s="824"/>
      <c r="NZ135" s="834"/>
      <c r="OA135" s="823"/>
      <c r="OB135" s="824"/>
      <c r="OC135" s="824"/>
      <c r="OD135" s="805"/>
      <c r="OE135" s="823"/>
      <c r="OF135" s="824"/>
      <c r="OG135" s="824"/>
      <c r="OH135" s="805"/>
      <c r="OI135" s="823"/>
      <c r="OJ135" s="824"/>
      <c r="OK135" s="824"/>
      <c r="OL135" s="805"/>
      <c r="OM135" s="823"/>
      <c r="ON135" s="824"/>
      <c r="OO135" s="824"/>
      <c r="OP135" s="805"/>
      <c r="OQ135" s="823"/>
      <c r="OR135" s="824"/>
      <c r="OS135" s="824"/>
      <c r="OT135" s="805"/>
      <c r="OU135" s="823"/>
      <c r="OV135" s="824"/>
      <c r="OW135" s="824"/>
      <c r="OX135" s="805"/>
      <c r="OY135" s="823"/>
      <c r="OZ135" s="824"/>
      <c r="PA135" s="824"/>
      <c r="PB135" s="805"/>
      <c r="PC135" s="823"/>
      <c r="PD135" s="824"/>
      <c r="PE135" s="824"/>
      <c r="PF135" s="805"/>
    </row>
    <row r="136" spans="1:422" ht="15" hidden="1" customHeight="1" x14ac:dyDescent="0.25">
      <c r="A136" s="769" t="s">
        <v>76</v>
      </c>
      <c r="B136" s="769"/>
      <c r="C136" s="769"/>
      <c r="D136" s="770"/>
      <c r="E136" s="769"/>
      <c r="F136" s="769"/>
      <c r="G136" s="769"/>
      <c r="H136" s="769"/>
      <c r="I136" s="769"/>
      <c r="J136" s="769"/>
      <c r="K136" s="769"/>
      <c r="L136" s="769"/>
      <c r="M136" s="769"/>
      <c r="N136" s="769"/>
      <c r="O136" s="769"/>
      <c r="P136" s="769"/>
      <c r="Q136" s="769"/>
      <c r="R136" s="769"/>
      <c r="S136" s="769"/>
      <c r="T136" s="816"/>
      <c r="U136" s="816"/>
      <c r="V136" s="816" t="s">
        <v>233</v>
      </c>
      <c r="W136" s="816" t="s">
        <v>203</v>
      </c>
      <c r="X136" s="769"/>
      <c r="Y136" s="769">
        <f>IF(AND(AJ136="",AK136="",AL136="",AN136="",AO136="",OR(AP136="",AP136=Dropdown!$AM$12,AP136=Dropdown!$AM$11)),1,0)</f>
        <v>1</v>
      </c>
      <c r="Z136" s="769">
        <f t="shared" si="7"/>
        <v>1</v>
      </c>
      <c r="AA136" s="769">
        <f t="shared" si="8"/>
        <v>1</v>
      </c>
      <c r="AB136" s="769">
        <f t="shared" si="9"/>
        <v>0</v>
      </c>
      <c r="AC136" s="769"/>
      <c r="AD136" s="772" t="str">
        <f>IF(OR(T136&lt;&gt;"",U136&lt;&gt;""),Dropdown!$A$4,IF(OR(V136&lt;&gt;"",W136&lt;&gt;""),Dropdown!$A$5,Dropdown!$A$3))</f>
        <v>Industrial</v>
      </c>
      <c r="AE136" s="773" t="s">
        <v>615</v>
      </c>
      <c r="AF136" s="773"/>
      <c r="AG136" s="773"/>
      <c r="AH136" s="773" t="str">
        <f>IF(AG136&lt;&gt;"",VLOOKUP(AG136,Dropdown!$N$3:$R$62,3,FALSE),IF(AF136&lt;&gt;"",VLOOKUP(AF136,Dropdown!$N$3:$R$62,3,FALSE),IF(AE136&lt;&gt;"",VLOOKUP(AE136,Dropdown!$N$3:$R$62,3,FALSE),"")))</f>
        <v xml:space="preserve"> </v>
      </c>
      <c r="AI136" s="773" t="str">
        <f>IF(AG136&lt;&gt;"",VLOOKUP(AG136,Dropdown!$N$3:$R$62,5,FALSE),IF(AF136&lt;&gt;"",VLOOKUP(AF136,Dropdown!$N$3:$R$62,5,FALSE),IF(AE136&lt;&gt;"",VLOOKUP(AE136,Dropdown!$N$3:$R$62,5,FALSE),"")))</f>
        <v>Diverse</v>
      </c>
      <c r="AJ136" s="773"/>
      <c r="AK136" s="773"/>
      <c r="AL136" s="773"/>
      <c r="AM136" s="773"/>
      <c r="AN136" s="773"/>
      <c r="AO136" s="773"/>
      <c r="AP136" s="773"/>
      <c r="AQ136" s="769" t="s">
        <v>239</v>
      </c>
      <c r="AR136" s="970" t="s">
        <v>214</v>
      </c>
      <c r="AS136" s="845"/>
      <c r="AT136" s="769" t="s">
        <v>133</v>
      </c>
      <c r="AU136" s="769" t="s">
        <v>215</v>
      </c>
      <c r="AV136" s="846"/>
      <c r="AW136" s="836"/>
      <c r="AX136" s="835"/>
      <c r="AY136" s="835">
        <v>5000</v>
      </c>
      <c r="AZ136" s="813"/>
      <c r="BA136" s="812"/>
      <c r="BB136" s="812"/>
      <c r="BC136" s="836"/>
      <c r="BD136" s="835"/>
      <c r="BE136" s="835">
        <v>5000</v>
      </c>
      <c r="BF136" s="813"/>
      <c r="BG136" s="812"/>
      <c r="BH136" s="812"/>
      <c r="BI136" s="823"/>
      <c r="BJ136" s="824"/>
      <c r="BK136" s="837">
        <f t="shared" si="14"/>
        <v>1</v>
      </c>
      <c r="BL136" s="805"/>
      <c r="BM136" s="804"/>
      <c r="BN136" s="804"/>
      <c r="BO136" s="827"/>
      <c r="BP136" s="828"/>
      <c r="BQ136" s="828"/>
      <c r="BR136" s="813"/>
      <c r="BS136" s="812"/>
      <c r="BT136" s="812"/>
      <c r="BU136" s="827"/>
      <c r="BV136" s="828"/>
      <c r="BW136" s="828"/>
      <c r="BX136" s="813"/>
      <c r="BY136" s="812"/>
      <c r="BZ136" s="812"/>
      <c r="CA136" s="827"/>
      <c r="CB136" s="828"/>
      <c r="CC136" s="828"/>
      <c r="CD136" s="813"/>
      <c r="CE136" s="812"/>
      <c r="CF136" s="812"/>
      <c r="CG136" s="827"/>
      <c r="CH136" s="828"/>
      <c r="CI136" s="828"/>
      <c r="CJ136" s="813"/>
      <c r="CK136" s="812"/>
      <c r="CL136" s="812"/>
      <c r="CM136" s="827"/>
      <c r="CN136" s="828"/>
      <c r="CO136" s="828"/>
      <c r="CP136" s="813"/>
      <c r="CQ136" s="812"/>
      <c r="CR136" s="812"/>
      <c r="CS136" s="827"/>
      <c r="CT136" s="828"/>
      <c r="CU136" s="828"/>
      <c r="CV136" s="813"/>
      <c r="CW136" s="812"/>
      <c r="CX136" s="812"/>
      <c r="CY136" s="827"/>
      <c r="CZ136" s="828"/>
      <c r="DA136" s="828"/>
      <c r="DB136" s="813"/>
      <c r="DC136" s="812"/>
      <c r="DD136" s="812"/>
      <c r="DE136" s="827"/>
      <c r="DF136" s="828"/>
      <c r="DG136" s="828"/>
      <c r="DH136" s="813"/>
      <c r="DI136" s="812"/>
      <c r="DJ136" s="812"/>
      <c r="DK136" s="827"/>
      <c r="DL136" s="828"/>
      <c r="DM136" s="828"/>
      <c r="DN136" s="813"/>
      <c r="DO136" s="812"/>
      <c r="DP136" s="812"/>
      <c r="DQ136" s="827"/>
      <c r="DR136" s="828"/>
      <c r="DS136" s="835">
        <v>250</v>
      </c>
      <c r="DT136" s="811"/>
      <c r="DU136" s="812"/>
      <c r="DV136" s="812"/>
      <c r="DW136" s="827"/>
      <c r="DX136" s="828"/>
      <c r="DY136" s="828"/>
      <c r="DZ136" s="813"/>
      <c r="EA136" s="812"/>
      <c r="EB136" s="812"/>
      <c r="EC136" s="827"/>
      <c r="ED136" s="828"/>
      <c r="EE136" s="828"/>
      <c r="EF136" s="813"/>
      <c r="EG136" s="812"/>
      <c r="EH136" s="812"/>
      <c r="EI136" s="827"/>
      <c r="EJ136" s="828"/>
      <c r="EK136" s="828"/>
      <c r="EL136" s="813"/>
      <c r="EM136" s="812"/>
      <c r="EN136" s="812"/>
      <c r="EO136" s="827"/>
      <c r="EP136" s="828"/>
      <c r="EQ136" s="828"/>
      <c r="ER136" s="813"/>
      <c r="ES136" s="812"/>
      <c r="ET136" s="812"/>
      <c r="EU136" s="827"/>
      <c r="EV136" s="828"/>
      <c r="EW136" s="828"/>
      <c r="EX136" s="813"/>
      <c r="EY136" s="812"/>
      <c r="EZ136" s="812"/>
      <c r="FA136" s="827"/>
      <c r="FB136" s="828"/>
      <c r="FC136" s="828"/>
      <c r="FD136" s="813"/>
      <c r="FE136" s="812"/>
      <c r="FF136" s="812"/>
      <c r="FG136" s="827"/>
      <c r="FH136" s="828"/>
      <c r="FI136" s="828"/>
      <c r="FJ136" s="813"/>
      <c r="FK136" s="812"/>
      <c r="FL136" s="812"/>
      <c r="FM136" s="827"/>
      <c r="FN136" s="828"/>
      <c r="FO136" s="828"/>
      <c r="FP136" s="813"/>
      <c r="FQ136" s="812"/>
      <c r="FR136" s="812"/>
      <c r="FS136" s="823"/>
      <c r="FT136" s="824"/>
      <c r="FU136" s="825"/>
      <c r="FV136" s="803"/>
      <c r="FW136" s="804"/>
      <c r="FX136" s="804"/>
      <c r="FY136" s="826"/>
      <c r="FZ136" s="825"/>
      <c r="GA136" s="824"/>
      <c r="GB136" s="805"/>
      <c r="GC136" s="804"/>
      <c r="GD136" s="804"/>
      <c r="GE136" s="823"/>
      <c r="GF136" s="824"/>
      <c r="GG136" s="825"/>
      <c r="GH136" s="803"/>
      <c r="GI136" s="809"/>
      <c r="GJ136" s="809"/>
      <c r="GK136" s="826"/>
      <c r="GL136" s="825"/>
      <c r="GM136" s="824"/>
      <c r="GN136" s="805"/>
      <c r="GO136" s="804"/>
      <c r="GP136" s="804"/>
      <c r="GQ136" s="823"/>
      <c r="GR136" s="824"/>
      <c r="GS136" s="825"/>
      <c r="GT136" s="803"/>
      <c r="GU136" s="809"/>
      <c r="GV136" s="809"/>
      <c r="GW136" s="826"/>
      <c r="GX136" s="825"/>
      <c r="GY136" s="824"/>
      <c r="GZ136" s="805"/>
      <c r="HA136" s="804"/>
      <c r="HB136" s="804"/>
      <c r="HC136" s="823"/>
      <c r="HD136" s="824"/>
      <c r="HE136" s="825"/>
      <c r="HF136" s="803"/>
      <c r="HG136" s="809"/>
      <c r="HH136" s="809"/>
      <c r="HI136" s="826"/>
      <c r="HJ136" s="825"/>
      <c r="HK136" s="824"/>
      <c r="HL136" s="805"/>
      <c r="HM136" s="804"/>
      <c r="HN136" s="804"/>
      <c r="HO136" s="823"/>
      <c r="HP136" s="824"/>
      <c r="HQ136" s="825"/>
      <c r="HR136" s="803"/>
      <c r="HS136" s="809"/>
      <c r="HT136" s="809"/>
      <c r="HU136" s="826"/>
      <c r="HV136" s="825"/>
      <c r="HW136" s="824"/>
      <c r="HX136" s="805"/>
      <c r="HY136" s="804"/>
      <c r="HZ136" s="804"/>
      <c r="IA136" s="823"/>
      <c r="IB136" s="824"/>
      <c r="IC136" s="825"/>
      <c r="ID136" s="803"/>
      <c r="IE136" s="804"/>
      <c r="IF136" s="804"/>
      <c r="IG136" s="826"/>
      <c r="IH136" s="825"/>
      <c r="II136" s="824"/>
      <c r="IJ136" s="805"/>
      <c r="IK136" s="804"/>
      <c r="IL136" s="804"/>
      <c r="IM136" s="823"/>
      <c r="IN136" s="824"/>
      <c r="IO136" s="825"/>
      <c r="IP136" s="803"/>
      <c r="IQ136" s="804"/>
      <c r="IR136" s="804"/>
      <c r="IS136" s="826"/>
      <c r="IT136" s="825"/>
      <c r="IU136" s="824"/>
      <c r="IV136" s="805"/>
      <c r="IW136" s="804"/>
      <c r="IX136" s="804"/>
      <c r="IY136" s="823"/>
      <c r="IZ136" s="824"/>
      <c r="JA136" s="825"/>
      <c r="JB136" s="803"/>
      <c r="JC136" s="804"/>
      <c r="JD136" s="804"/>
      <c r="JE136" s="826"/>
      <c r="JF136" s="825"/>
      <c r="JG136" s="824"/>
      <c r="JH136" s="805"/>
      <c r="JI136" s="804"/>
      <c r="JJ136" s="804"/>
      <c r="JK136" s="823"/>
      <c r="JL136" s="824"/>
      <c r="JM136" s="825"/>
      <c r="JN136" s="803"/>
      <c r="JO136" s="809"/>
      <c r="JP136" s="809"/>
      <c r="JQ136" s="826"/>
      <c r="JR136" s="825"/>
      <c r="JS136" s="824"/>
      <c r="JT136" s="805"/>
      <c r="JU136" s="804"/>
      <c r="JV136" s="804"/>
      <c r="JW136" s="823"/>
      <c r="JX136" s="824"/>
      <c r="JY136" s="824"/>
      <c r="JZ136" s="805"/>
      <c r="KA136" s="809"/>
      <c r="KB136" s="809"/>
      <c r="KC136" s="823"/>
      <c r="KD136" s="824"/>
      <c r="KE136" s="824"/>
      <c r="KF136" s="805"/>
      <c r="KG136" s="809"/>
      <c r="KH136" s="809"/>
      <c r="KI136" s="823"/>
      <c r="KJ136" s="824"/>
      <c r="KK136" s="824"/>
      <c r="KL136" s="805"/>
      <c r="KM136" s="809"/>
      <c r="KN136" s="809"/>
      <c r="KO136" s="823"/>
      <c r="KP136" s="824"/>
      <c r="KQ136" s="824"/>
      <c r="KR136" s="805"/>
      <c r="KS136" s="804"/>
      <c r="KT136" s="804"/>
      <c r="KU136" s="823"/>
      <c r="KV136" s="824"/>
      <c r="KW136" s="824"/>
      <c r="KX136" s="805"/>
      <c r="KY136" s="809"/>
      <c r="KZ136" s="809"/>
      <c r="LA136" s="823"/>
      <c r="LB136" s="824"/>
      <c r="LC136" s="824"/>
      <c r="LD136" s="805"/>
      <c r="LE136" s="804"/>
      <c r="LF136" s="804"/>
      <c r="LG136" s="823"/>
      <c r="LH136" s="824"/>
      <c r="LI136" s="824"/>
      <c r="LJ136" s="805"/>
      <c r="LK136" s="804"/>
      <c r="LL136" s="804"/>
      <c r="LM136" s="823"/>
      <c r="LN136" s="824"/>
      <c r="LO136" s="824"/>
      <c r="LP136" s="805"/>
      <c r="LQ136" s="809"/>
      <c r="LR136" s="809"/>
      <c r="LS136" s="823"/>
      <c r="LT136" s="824"/>
      <c r="LU136" s="824"/>
      <c r="LV136" s="805"/>
      <c r="LW136" s="804"/>
      <c r="LX136" s="804"/>
      <c r="LY136" s="823"/>
      <c r="LZ136" s="824"/>
      <c r="MA136" s="824"/>
      <c r="MB136" s="805"/>
      <c r="MC136" s="809"/>
      <c r="MD136" s="809"/>
      <c r="ME136" s="823"/>
      <c r="MF136" s="824"/>
      <c r="MG136" s="824"/>
      <c r="MH136" s="805"/>
      <c r="MI136" s="809"/>
      <c r="MJ136" s="809"/>
      <c r="MK136" s="823"/>
      <c r="ML136" s="824"/>
      <c r="MM136" s="824"/>
      <c r="MN136" s="805"/>
      <c r="MO136" s="809"/>
      <c r="MP136" s="809"/>
      <c r="MQ136" s="823"/>
      <c r="MR136" s="824"/>
      <c r="MS136" s="824"/>
      <c r="MT136" s="805"/>
      <c r="MU136" s="804"/>
      <c r="MV136" s="804"/>
      <c r="MW136" s="823"/>
      <c r="MX136" s="824"/>
      <c r="MY136" s="824"/>
      <c r="MZ136" s="805"/>
      <c r="NA136" s="804"/>
      <c r="NB136" s="804"/>
      <c r="NC136" s="823"/>
      <c r="ND136" s="824"/>
      <c r="NE136" s="824"/>
      <c r="NF136" s="805"/>
      <c r="NG136" s="804"/>
      <c r="NH136" s="804"/>
      <c r="NI136" s="823"/>
      <c r="NJ136" s="824"/>
      <c r="NK136" s="824"/>
      <c r="NL136" s="805"/>
      <c r="NM136" s="809"/>
      <c r="NN136" s="809"/>
      <c r="NO136" s="823"/>
      <c r="NP136" s="824"/>
      <c r="NQ136" s="824"/>
      <c r="NR136" s="805"/>
      <c r="NS136" s="823"/>
      <c r="NT136" s="824"/>
      <c r="NU136" s="824"/>
      <c r="NV136" s="805"/>
      <c r="NW136" s="823"/>
      <c r="NX136" s="824"/>
      <c r="NY136" s="824"/>
      <c r="NZ136" s="848"/>
      <c r="OA136" s="823"/>
      <c r="OB136" s="824"/>
      <c r="OC136" s="824"/>
      <c r="OD136" s="805"/>
      <c r="OE136" s="823"/>
      <c r="OF136" s="824"/>
      <c r="OG136" s="824"/>
      <c r="OH136" s="805"/>
      <c r="OI136" s="823"/>
      <c r="OJ136" s="824"/>
      <c r="OK136" s="824"/>
      <c r="OL136" s="805"/>
      <c r="OM136" s="823"/>
      <c r="ON136" s="824"/>
      <c r="OO136" s="824"/>
      <c r="OP136" s="805"/>
      <c r="OQ136" s="823"/>
      <c r="OR136" s="824"/>
      <c r="OS136" s="824"/>
      <c r="OT136" s="805"/>
      <c r="OU136" s="823"/>
      <c r="OV136" s="824"/>
      <c r="OW136" s="824"/>
      <c r="OX136" s="805"/>
      <c r="OY136" s="823"/>
      <c r="OZ136" s="824"/>
      <c r="PA136" s="824"/>
      <c r="PB136" s="805"/>
      <c r="PC136" s="823"/>
      <c r="PD136" s="824"/>
      <c r="PE136" s="824"/>
      <c r="PF136" s="805"/>
    </row>
    <row r="137" spans="1:422" ht="15" hidden="1" customHeight="1" x14ac:dyDescent="0.25">
      <c r="A137" s="769" t="s">
        <v>76</v>
      </c>
      <c r="B137" s="769"/>
      <c r="C137" s="769"/>
      <c r="D137" s="770"/>
      <c r="E137" s="769"/>
      <c r="F137" s="769"/>
      <c r="G137" s="769"/>
      <c r="H137" s="769"/>
      <c r="I137" s="769"/>
      <c r="J137" s="769"/>
      <c r="K137" s="769"/>
      <c r="L137" s="769"/>
      <c r="M137" s="769"/>
      <c r="N137" s="769"/>
      <c r="O137" s="769"/>
      <c r="P137" s="769"/>
      <c r="Q137" s="769"/>
      <c r="R137" s="769"/>
      <c r="S137" s="769"/>
      <c r="T137" s="816"/>
      <c r="U137" s="816"/>
      <c r="V137" s="816" t="s">
        <v>194</v>
      </c>
      <c r="W137" s="816" t="s">
        <v>200</v>
      </c>
      <c r="X137" s="769"/>
      <c r="Y137" s="769">
        <f>IF(AND(AJ137="",AK137="",AL137="",AN137="",AO137="",OR(AP137="",AP137=Dropdown!$AM$12,AP137=Dropdown!$AM$11)),1,0)</f>
        <v>1</v>
      </c>
      <c r="Z137" s="769">
        <f t="shared" si="7"/>
        <v>1</v>
      </c>
      <c r="AA137" s="769">
        <f t="shared" si="8"/>
        <v>0</v>
      </c>
      <c r="AB137" s="769">
        <f t="shared" si="9"/>
        <v>0</v>
      </c>
      <c r="AC137" s="769"/>
      <c r="AD137" s="772" t="str">
        <f>IF(OR(T137&lt;&gt;"",U137&lt;&gt;""),Dropdown!$A$4,IF(OR(V137&lt;&gt;"",W137&lt;&gt;""),Dropdown!$A$5,Dropdown!$A$3))</f>
        <v>Industrial</v>
      </c>
      <c r="AE137" s="773" t="s">
        <v>615</v>
      </c>
      <c r="AF137" s="773"/>
      <c r="AG137" s="773"/>
      <c r="AH137" s="773" t="str">
        <f>IF(AG137&lt;&gt;"",VLOOKUP(AG137,Dropdown!$N$3:$R$62,3,FALSE),IF(AF137&lt;&gt;"",VLOOKUP(AF137,Dropdown!$N$3:$R$62,3,FALSE),IF(AE137&lt;&gt;"",VLOOKUP(AE137,Dropdown!$N$3:$R$62,3,FALSE),"")))</f>
        <v xml:space="preserve"> </v>
      </c>
      <c r="AI137" s="773" t="str">
        <f>IF(AG137&lt;&gt;"",VLOOKUP(AG137,Dropdown!$N$3:$R$62,5,FALSE),IF(AF137&lt;&gt;"",VLOOKUP(AF137,Dropdown!$N$3:$R$62,5,FALSE),IF(AE137&lt;&gt;"",VLOOKUP(AE137,Dropdown!$N$3:$R$62,5,FALSE),"")))</f>
        <v>Diverse</v>
      </c>
      <c r="AJ137" s="773"/>
      <c r="AK137" s="773"/>
      <c r="AL137" s="773"/>
      <c r="AM137" s="773"/>
      <c r="AN137" s="773"/>
      <c r="AO137" s="773"/>
      <c r="AP137" s="773"/>
      <c r="AQ137" s="769" t="s">
        <v>239</v>
      </c>
      <c r="AR137" s="1004" t="s">
        <v>214</v>
      </c>
      <c r="AS137" s="774"/>
      <c r="AT137" s="769" t="s">
        <v>133</v>
      </c>
      <c r="AU137" s="769" t="s">
        <v>215</v>
      </c>
      <c r="AV137" s="846"/>
      <c r="AW137" s="836">
        <v>2000</v>
      </c>
      <c r="AX137" s="835">
        <v>4000</v>
      </c>
      <c r="AY137" s="835">
        <f>AVERAGE(AW137:AX137)</f>
        <v>3000</v>
      </c>
      <c r="AZ137" s="847">
        <f>(AX137-AW137)/(2*1.645)</f>
        <v>607.90273556231</v>
      </c>
      <c r="BA137" s="812"/>
      <c r="BB137" s="812"/>
      <c r="BC137" s="836">
        <v>2000</v>
      </c>
      <c r="BD137" s="835">
        <v>4000</v>
      </c>
      <c r="BE137" s="835">
        <f>AVERAGE(BC137:BD137)</f>
        <v>3000</v>
      </c>
      <c r="BF137" s="847">
        <f>(BD137-BC137)/(2*1.645)</f>
        <v>607.90273556231</v>
      </c>
      <c r="BG137" s="812"/>
      <c r="BH137" s="812"/>
      <c r="BI137" s="823"/>
      <c r="BJ137" s="824"/>
      <c r="BK137" s="837">
        <f t="shared" si="14"/>
        <v>1</v>
      </c>
      <c r="BL137" s="805"/>
      <c r="BM137" s="804"/>
      <c r="BN137" s="804"/>
      <c r="BO137" s="827"/>
      <c r="BP137" s="828"/>
      <c r="BQ137" s="828"/>
      <c r="BR137" s="813"/>
      <c r="BS137" s="812"/>
      <c r="BT137" s="812"/>
      <c r="BU137" s="827"/>
      <c r="BV137" s="828"/>
      <c r="BW137" s="828"/>
      <c r="BX137" s="813"/>
      <c r="BY137" s="812"/>
      <c r="BZ137" s="812"/>
      <c r="CA137" s="827"/>
      <c r="CB137" s="828"/>
      <c r="CC137" s="828"/>
      <c r="CD137" s="813"/>
      <c r="CE137" s="812"/>
      <c r="CF137" s="812"/>
      <c r="CG137" s="827"/>
      <c r="CH137" s="828"/>
      <c r="CI137" s="828"/>
      <c r="CJ137" s="813"/>
      <c r="CK137" s="812"/>
      <c r="CL137" s="812"/>
      <c r="CM137" s="827"/>
      <c r="CN137" s="828"/>
      <c r="CO137" s="828"/>
      <c r="CP137" s="813"/>
      <c r="CQ137" s="812"/>
      <c r="CR137" s="812"/>
      <c r="CS137" s="827"/>
      <c r="CT137" s="828"/>
      <c r="CU137" s="828"/>
      <c r="CV137" s="813"/>
      <c r="CW137" s="812"/>
      <c r="CX137" s="812"/>
      <c r="CY137" s="827"/>
      <c r="CZ137" s="828"/>
      <c r="DA137" s="828"/>
      <c r="DB137" s="813"/>
      <c r="DC137" s="812"/>
      <c r="DD137" s="812"/>
      <c r="DE137" s="827"/>
      <c r="DF137" s="828"/>
      <c r="DG137" s="828"/>
      <c r="DH137" s="813"/>
      <c r="DI137" s="812"/>
      <c r="DJ137" s="812"/>
      <c r="DK137" s="827"/>
      <c r="DL137" s="828"/>
      <c r="DM137" s="828"/>
      <c r="DN137" s="813"/>
      <c r="DO137" s="812"/>
      <c r="DP137" s="812"/>
      <c r="DQ137" s="827"/>
      <c r="DR137" s="828"/>
      <c r="DS137" s="835"/>
      <c r="DT137" s="811"/>
      <c r="DU137" s="812"/>
      <c r="DV137" s="812"/>
      <c r="DW137" s="836"/>
      <c r="DX137" s="835"/>
      <c r="DY137" s="828"/>
      <c r="DZ137" s="813"/>
      <c r="EA137" s="814"/>
      <c r="EB137" s="814"/>
      <c r="EC137" s="827"/>
      <c r="ED137" s="828"/>
      <c r="EE137" s="835"/>
      <c r="EF137" s="811"/>
      <c r="EG137" s="812"/>
      <c r="EH137" s="812"/>
      <c r="EI137" s="836"/>
      <c r="EJ137" s="835"/>
      <c r="EK137" s="828"/>
      <c r="EL137" s="813"/>
      <c r="EM137" s="814"/>
      <c r="EN137" s="814"/>
      <c r="EO137" s="827"/>
      <c r="EP137" s="828"/>
      <c r="EQ137" s="835"/>
      <c r="ER137" s="811"/>
      <c r="ES137" s="812"/>
      <c r="ET137" s="812"/>
      <c r="EU137" s="836"/>
      <c r="EV137" s="835"/>
      <c r="EW137" s="828"/>
      <c r="EX137" s="813"/>
      <c r="EY137" s="814"/>
      <c r="EZ137" s="814"/>
      <c r="FA137" s="827"/>
      <c r="FB137" s="828"/>
      <c r="FC137" s="835"/>
      <c r="FD137" s="811"/>
      <c r="FE137" s="812"/>
      <c r="FF137" s="812"/>
      <c r="FG137" s="836"/>
      <c r="FH137" s="835"/>
      <c r="FI137" s="828"/>
      <c r="FJ137" s="813"/>
      <c r="FK137" s="814"/>
      <c r="FL137" s="814"/>
      <c r="FM137" s="827"/>
      <c r="FN137" s="828"/>
      <c r="FO137" s="835"/>
      <c r="FP137" s="811"/>
      <c r="FQ137" s="812"/>
      <c r="FR137" s="812"/>
      <c r="FS137" s="823"/>
      <c r="FT137" s="824"/>
      <c r="FU137" s="825"/>
      <c r="FV137" s="803"/>
      <c r="FW137" s="804"/>
      <c r="FX137" s="804"/>
      <c r="FY137" s="826"/>
      <c r="FZ137" s="825"/>
      <c r="GA137" s="824"/>
      <c r="GB137" s="805"/>
      <c r="GC137" s="804"/>
      <c r="GD137" s="804"/>
      <c r="GE137" s="823"/>
      <c r="GF137" s="824"/>
      <c r="GG137" s="825"/>
      <c r="GH137" s="803"/>
      <c r="GI137" s="809"/>
      <c r="GJ137" s="809"/>
      <c r="GK137" s="826"/>
      <c r="GL137" s="825"/>
      <c r="GM137" s="824"/>
      <c r="GN137" s="805"/>
      <c r="GO137" s="804"/>
      <c r="GP137" s="804"/>
      <c r="GQ137" s="823"/>
      <c r="GR137" s="824"/>
      <c r="GS137" s="825"/>
      <c r="GT137" s="803"/>
      <c r="GU137" s="809"/>
      <c r="GV137" s="809"/>
      <c r="GW137" s="826"/>
      <c r="GX137" s="825"/>
      <c r="GY137" s="824"/>
      <c r="GZ137" s="805"/>
      <c r="HA137" s="804"/>
      <c r="HB137" s="804"/>
      <c r="HC137" s="823"/>
      <c r="HD137" s="824"/>
      <c r="HE137" s="825"/>
      <c r="HF137" s="803"/>
      <c r="HG137" s="809"/>
      <c r="HH137" s="809"/>
      <c r="HI137" s="826"/>
      <c r="HJ137" s="825"/>
      <c r="HK137" s="824"/>
      <c r="HL137" s="805"/>
      <c r="HM137" s="804"/>
      <c r="HN137" s="804"/>
      <c r="HO137" s="823"/>
      <c r="HP137" s="824"/>
      <c r="HQ137" s="825"/>
      <c r="HR137" s="803"/>
      <c r="HS137" s="809"/>
      <c r="HT137" s="809"/>
      <c r="HU137" s="826"/>
      <c r="HV137" s="825"/>
      <c r="HW137" s="824"/>
      <c r="HX137" s="805"/>
      <c r="HY137" s="804"/>
      <c r="HZ137" s="804"/>
      <c r="IA137" s="823"/>
      <c r="IB137" s="824"/>
      <c r="IC137" s="825"/>
      <c r="ID137" s="803"/>
      <c r="IE137" s="804"/>
      <c r="IF137" s="804"/>
      <c r="IG137" s="826"/>
      <c r="IH137" s="825"/>
      <c r="II137" s="824"/>
      <c r="IJ137" s="805"/>
      <c r="IK137" s="804"/>
      <c r="IL137" s="804"/>
      <c r="IM137" s="823"/>
      <c r="IN137" s="824"/>
      <c r="IO137" s="825"/>
      <c r="IP137" s="803"/>
      <c r="IQ137" s="804"/>
      <c r="IR137" s="804"/>
      <c r="IS137" s="826"/>
      <c r="IT137" s="825"/>
      <c r="IU137" s="824"/>
      <c r="IV137" s="805"/>
      <c r="IW137" s="804"/>
      <c r="IX137" s="804"/>
      <c r="IY137" s="823"/>
      <c r="IZ137" s="824"/>
      <c r="JA137" s="825"/>
      <c r="JB137" s="803"/>
      <c r="JC137" s="804"/>
      <c r="JD137" s="804"/>
      <c r="JE137" s="826"/>
      <c r="JF137" s="825"/>
      <c r="JG137" s="824"/>
      <c r="JH137" s="805"/>
      <c r="JI137" s="804"/>
      <c r="JJ137" s="804"/>
      <c r="JK137" s="823"/>
      <c r="JL137" s="824"/>
      <c r="JM137" s="825"/>
      <c r="JN137" s="803"/>
      <c r="JO137" s="809"/>
      <c r="JP137" s="809"/>
      <c r="JQ137" s="826"/>
      <c r="JR137" s="825"/>
      <c r="JS137" s="824"/>
      <c r="JT137" s="805"/>
      <c r="JU137" s="804"/>
      <c r="JV137" s="804"/>
      <c r="JW137" s="823"/>
      <c r="JX137" s="824"/>
      <c r="JY137" s="824"/>
      <c r="JZ137" s="805"/>
      <c r="KA137" s="809"/>
      <c r="KB137" s="809"/>
      <c r="KC137" s="823"/>
      <c r="KD137" s="824"/>
      <c r="KE137" s="824"/>
      <c r="KF137" s="805"/>
      <c r="KG137" s="809"/>
      <c r="KH137" s="809"/>
      <c r="KI137" s="823"/>
      <c r="KJ137" s="824"/>
      <c r="KK137" s="824"/>
      <c r="KL137" s="805"/>
      <c r="KM137" s="809"/>
      <c r="KN137" s="809"/>
      <c r="KO137" s="823"/>
      <c r="KP137" s="824"/>
      <c r="KQ137" s="824"/>
      <c r="KR137" s="805"/>
      <c r="KS137" s="804"/>
      <c r="KT137" s="804"/>
      <c r="KU137" s="823"/>
      <c r="KV137" s="824"/>
      <c r="KW137" s="824"/>
      <c r="KX137" s="805"/>
      <c r="KY137" s="809"/>
      <c r="KZ137" s="809"/>
      <c r="LA137" s="823"/>
      <c r="LB137" s="824"/>
      <c r="LC137" s="824"/>
      <c r="LD137" s="805"/>
      <c r="LE137" s="804"/>
      <c r="LF137" s="804"/>
      <c r="LG137" s="823"/>
      <c r="LH137" s="824"/>
      <c r="LI137" s="824"/>
      <c r="LJ137" s="805"/>
      <c r="LK137" s="804"/>
      <c r="LL137" s="804"/>
      <c r="LM137" s="823"/>
      <c r="LN137" s="824"/>
      <c r="LO137" s="824"/>
      <c r="LP137" s="805"/>
      <c r="LQ137" s="809"/>
      <c r="LR137" s="809"/>
      <c r="LS137" s="823"/>
      <c r="LT137" s="824"/>
      <c r="LU137" s="824"/>
      <c r="LV137" s="805"/>
      <c r="LW137" s="804"/>
      <c r="LX137" s="804"/>
      <c r="LY137" s="823"/>
      <c r="LZ137" s="824"/>
      <c r="MA137" s="824"/>
      <c r="MB137" s="805"/>
      <c r="MC137" s="809"/>
      <c r="MD137" s="809"/>
      <c r="ME137" s="823"/>
      <c r="MF137" s="824"/>
      <c r="MG137" s="824"/>
      <c r="MH137" s="805"/>
      <c r="MI137" s="809"/>
      <c r="MJ137" s="809"/>
      <c r="MK137" s="823"/>
      <c r="ML137" s="824"/>
      <c r="MM137" s="824"/>
      <c r="MN137" s="805"/>
      <c r="MO137" s="809"/>
      <c r="MP137" s="809"/>
      <c r="MQ137" s="823"/>
      <c r="MR137" s="824"/>
      <c r="MS137" s="824"/>
      <c r="MT137" s="805"/>
      <c r="MU137" s="804"/>
      <c r="MV137" s="804"/>
      <c r="MW137" s="823"/>
      <c r="MX137" s="824"/>
      <c r="MY137" s="824"/>
      <c r="MZ137" s="805"/>
      <c r="NA137" s="804"/>
      <c r="NB137" s="804"/>
      <c r="NC137" s="823"/>
      <c r="ND137" s="824"/>
      <c r="NE137" s="824"/>
      <c r="NF137" s="805"/>
      <c r="NG137" s="804"/>
      <c r="NH137" s="804"/>
      <c r="NI137" s="823"/>
      <c r="NJ137" s="824"/>
      <c r="NK137" s="824"/>
      <c r="NL137" s="805"/>
      <c r="NM137" s="809"/>
      <c r="NN137" s="809"/>
      <c r="NO137" s="823"/>
      <c r="NP137" s="824"/>
      <c r="NQ137" s="824"/>
      <c r="NR137" s="805"/>
      <c r="NS137" s="823"/>
      <c r="NT137" s="824"/>
      <c r="NU137" s="824"/>
      <c r="NV137" s="805"/>
      <c r="NW137" s="823"/>
      <c r="NX137" s="824"/>
      <c r="NY137" s="824"/>
      <c r="NZ137" s="848"/>
      <c r="OA137" s="823"/>
      <c r="OB137" s="824"/>
      <c r="OC137" s="824"/>
      <c r="OD137" s="805"/>
      <c r="OE137" s="823"/>
      <c r="OF137" s="824"/>
      <c r="OG137" s="824"/>
      <c r="OH137" s="805"/>
      <c r="OI137" s="823"/>
      <c r="OJ137" s="824"/>
      <c r="OK137" s="824"/>
      <c r="OL137" s="805"/>
      <c r="OM137" s="823"/>
      <c r="ON137" s="824"/>
      <c r="OO137" s="824"/>
      <c r="OP137" s="805"/>
      <c r="OQ137" s="823"/>
      <c r="OR137" s="824"/>
      <c r="OS137" s="824"/>
      <c r="OT137" s="805"/>
      <c r="OU137" s="823"/>
      <c r="OV137" s="824"/>
      <c r="OW137" s="824"/>
      <c r="OX137" s="805"/>
      <c r="OY137" s="823"/>
      <c r="OZ137" s="824"/>
      <c r="PA137" s="824"/>
      <c r="PB137" s="805"/>
      <c r="PC137" s="823"/>
      <c r="PD137" s="824"/>
      <c r="PE137" s="824"/>
      <c r="PF137" s="805"/>
    </row>
    <row r="138" spans="1:422" ht="15" hidden="1" customHeight="1" x14ac:dyDescent="0.25">
      <c r="A138" s="769" t="s">
        <v>76</v>
      </c>
      <c r="B138" s="769"/>
      <c r="C138" s="769"/>
      <c r="D138" s="770"/>
      <c r="E138" s="769"/>
      <c r="F138" s="769"/>
      <c r="G138" s="769"/>
      <c r="H138" s="769"/>
      <c r="I138" s="769"/>
      <c r="J138" s="769"/>
      <c r="K138" s="769"/>
      <c r="L138" s="769"/>
      <c r="M138" s="769"/>
      <c r="N138" s="769"/>
      <c r="O138" s="769"/>
      <c r="P138" s="769"/>
      <c r="Q138" s="769"/>
      <c r="R138" s="769"/>
      <c r="S138" s="769"/>
      <c r="T138" s="816"/>
      <c r="U138" s="816"/>
      <c r="V138" s="816" t="s">
        <v>222</v>
      </c>
      <c r="W138" s="816" t="s">
        <v>200</v>
      </c>
      <c r="X138" s="769"/>
      <c r="Y138" s="769">
        <f>IF(AND(AJ138="",AK138="",AL138="",AN138="",AO138="",OR(AP138="",AP138=Dropdown!$AM$12,AP138=Dropdown!$AM$11)),1,0)</f>
        <v>1</v>
      </c>
      <c r="Z138" s="769">
        <f t="shared" ref="Z138:Z201" si="15">IF(SUM(AW138:AY138,BC138:BE138,BI138:BK138)&gt;0,1,0)</f>
        <v>1</v>
      </c>
      <c r="AA138" s="769">
        <f t="shared" ref="AA138:AA201" si="16">IF(SUM(DQ138:DS138,FS138:FU138,IM138:IO138,KO138:KQ138)&gt;0,1,0)</f>
        <v>1</v>
      </c>
      <c r="AB138" s="769">
        <f t="shared" ref="AB138:AB201" si="17">IF(SUM(MQ138:NL138)&gt;0,1,0)</f>
        <v>0</v>
      </c>
      <c r="AC138" s="769"/>
      <c r="AD138" s="772" t="str">
        <f>IF(OR(T138&lt;&gt;"",U138&lt;&gt;""),Dropdown!$A$4,IF(OR(V138&lt;&gt;"",W138&lt;&gt;""),Dropdown!$A$5,Dropdown!$A$3))</f>
        <v>Industrial</v>
      </c>
      <c r="AE138" s="773" t="s">
        <v>615</v>
      </c>
      <c r="AF138" s="773"/>
      <c r="AG138" s="773"/>
      <c r="AH138" s="773" t="str">
        <f>IF(AG138&lt;&gt;"",VLOOKUP(AG138,Dropdown!$N$3:$R$62,3,FALSE),IF(AF138&lt;&gt;"",VLOOKUP(AF138,Dropdown!$N$3:$R$62,3,FALSE),IF(AE138&lt;&gt;"",VLOOKUP(AE138,Dropdown!$N$3:$R$62,3,FALSE),"")))</f>
        <v xml:space="preserve"> </v>
      </c>
      <c r="AI138" s="773" t="str">
        <f>IF(AG138&lt;&gt;"",VLOOKUP(AG138,Dropdown!$N$3:$R$62,5,FALSE),IF(AF138&lt;&gt;"",VLOOKUP(AF138,Dropdown!$N$3:$R$62,5,FALSE),IF(AE138&lt;&gt;"",VLOOKUP(AE138,Dropdown!$N$3:$R$62,5,FALSE),"")))</f>
        <v>Diverse</v>
      </c>
      <c r="AJ138" s="773"/>
      <c r="AK138" s="773"/>
      <c r="AL138" s="773"/>
      <c r="AM138" s="773"/>
      <c r="AN138" s="773"/>
      <c r="AO138" s="773"/>
      <c r="AP138" s="773"/>
      <c r="AQ138" s="769" t="s">
        <v>239</v>
      </c>
      <c r="AR138" s="1004" t="s">
        <v>214</v>
      </c>
      <c r="AS138" s="774"/>
      <c r="AT138" s="769" t="s">
        <v>133</v>
      </c>
      <c r="AU138" s="769" t="s">
        <v>215</v>
      </c>
      <c r="AV138" s="846"/>
      <c r="AW138" s="836">
        <v>10000</v>
      </c>
      <c r="AX138" s="835">
        <v>16000</v>
      </c>
      <c r="AY138" s="835">
        <f>AVERAGE(AW138:AX138)</f>
        <v>13000</v>
      </c>
      <c r="AZ138" s="847">
        <f>(AX138-AW138)/(2*1.645)</f>
        <v>1823.70820668693</v>
      </c>
      <c r="BA138" s="812"/>
      <c r="BB138" s="812"/>
      <c r="BC138" s="836">
        <v>10000</v>
      </c>
      <c r="BD138" s="835">
        <v>16000</v>
      </c>
      <c r="BE138" s="835">
        <f>AVERAGE(BC138:BD138)</f>
        <v>13000</v>
      </c>
      <c r="BF138" s="847">
        <f>(BD138-BC138)/(2*1.645)</f>
        <v>1823.70820668693</v>
      </c>
      <c r="BG138" s="812"/>
      <c r="BH138" s="812"/>
      <c r="BI138" s="823"/>
      <c r="BJ138" s="824"/>
      <c r="BK138" s="837">
        <f t="shared" si="14"/>
        <v>1</v>
      </c>
      <c r="BL138" s="805"/>
      <c r="BM138" s="804"/>
      <c r="BN138" s="804"/>
      <c r="BO138" s="827"/>
      <c r="BP138" s="828"/>
      <c r="BQ138" s="828"/>
      <c r="BR138" s="813"/>
      <c r="BS138" s="812"/>
      <c r="BT138" s="812"/>
      <c r="BU138" s="827"/>
      <c r="BV138" s="828"/>
      <c r="BW138" s="828"/>
      <c r="BX138" s="813"/>
      <c r="BY138" s="812"/>
      <c r="BZ138" s="812"/>
      <c r="CA138" s="827"/>
      <c r="CB138" s="828"/>
      <c r="CC138" s="828"/>
      <c r="CD138" s="813"/>
      <c r="CE138" s="812"/>
      <c r="CF138" s="812"/>
      <c r="CG138" s="827"/>
      <c r="CH138" s="828"/>
      <c r="CI138" s="828"/>
      <c r="CJ138" s="813"/>
      <c r="CK138" s="812"/>
      <c r="CL138" s="812"/>
      <c r="CM138" s="827"/>
      <c r="CN138" s="828"/>
      <c r="CO138" s="828"/>
      <c r="CP138" s="813"/>
      <c r="CQ138" s="812"/>
      <c r="CR138" s="812"/>
      <c r="CS138" s="827"/>
      <c r="CT138" s="828"/>
      <c r="CU138" s="828"/>
      <c r="CV138" s="813"/>
      <c r="CW138" s="812"/>
      <c r="CX138" s="812"/>
      <c r="CY138" s="827"/>
      <c r="CZ138" s="828"/>
      <c r="DA138" s="828"/>
      <c r="DB138" s="813"/>
      <c r="DC138" s="812"/>
      <c r="DD138" s="812"/>
      <c r="DE138" s="827"/>
      <c r="DF138" s="828"/>
      <c r="DG138" s="828"/>
      <c r="DH138" s="813"/>
      <c r="DI138" s="812"/>
      <c r="DJ138" s="812"/>
      <c r="DK138" s="827"/>
      <c r="DL138" s="828"/>
      <c r="DM138" s="828"/>
      <c r="DN138" s="813"/>
      <c r="DO138" s="812"/>
      <c r="DP138" s="812"/>
      <c r="DQ138" s="827">
        <v>1000</v>
      </c>
      <c r="DR138" s="828">
        <v>24000</v>
      </c>
      <c r="DS138" s="835">
        <f>AVERAGE(DQ138:DR138)</f>
        <v>12500</v>
      </c>
      <c r="DT138" s="847">
        <f>(DR138-DQ138)/(2*1.645)</f>
        <v>6990.8814589665653</v>
      </c>
      <c r="DU138" s="812"/>
      <c r="DV138" s="812"/>
      <c r="DW138" s="827"/>
      <c r="DX138" s="828"/>
      <c r="DY138" s="828"/>
      <c r="DZ138" s="813"/>
      <c r="EA138" s="812"/>
      <c r="EB138" s="812"/>
      <c r="EC138" s="827"/>
      <c r="ED138" s="828"/>
      <c r="EE138" s="828"/>
      <c r="EF138" s="813"/>
      <c r="EG138" s="812"/>
      <c r="EH138" s="812"/>
      <c r="EI138" s="827"/>
      <c r="EJ138" s="828"/>
      <c r="EK138" s="828"/>
      <c r="EL138" s="813"/>
      <c r="EM138" s="812"/>
      <c r="EN138" s="812"/>
      <c r="EO138" s="827"/>
      <c r="EP138" s="828"/>
      <c r="EQ138" s="828"/>
      <c r="ER138" s="813"/>
      <c r="ES138" s="812"/>
      <c r="ET138" s="812"/>
      <c r="EU138" s="827"/>
      <c r="EV138" s="828"/>
      <c r="EW138" s="828"/>
      <c r="EX138" s="813"/>
      <c r="EY138" s="812"/>
      <c r="EZ138" s="812"/>
      <c r="FA138" s="827"/>
      <c r="FB138" s="828"/>
      <c r="FC138" s="828"/>
      <c r="FD138" s="813"/>
      <c r="FE138" s="812"/>
      <c r="FF138" s="812"/>
      <c r="FG138" s="827"/>
      <c r="FH138" s="828"/>
      <c r="FI138" s="828"/>
      <c r="FJ138" s="813"/>
      <c r="FK138" s="812"/>
      <c r="FL138" s="812"/>
      <c r="FM138" s="827"/>
      <c r="FN138" s="828"/>
      <c r="FO138" s="828"/>
      <c r="FP138" s="813"/>
      <c r="FQ138" s="812"/>
      <c r="FR138" s="812"/>
      <c r="FS138" s="823"/>
      <c r="FT138" s="824"/>
      <c r="FU138" s="825"/>
      <c r="FV138" s="803"/>
      <c r="FW138" s="804"/>
      <c r="FX138" s="804"/>
      <c r="FY138" s="826"/>
      <c r="FZ138" s="825"/>
      <c r="GA138" s="824"/>
      <c r="GB138" s="805"/>
      <c r="GC138" s="804"/>
      <c r="GD138" s="804"/>
      <c r="GE138" s="823"/>
      <c r="GF138" s="824"/>
      <c r="GG138" s="825"/>
      <c r="GH138" s="803"/>
      <c r="GI138" s="809"/>
      <c r="GJ138" s="809"/>
      <c r="GK138" s="826"/>
      <c r="GL138" s="825"/>
      <c r="GM138" s="824"/>
      <c r="GN138" s="805"/>
      <c r="GO138" s="804"/>
      <c r="GP138" s="804"/>
      <c r="GQ138" s="823"/>
      <c r="GR138" s="824"/>
      <c r="GS138" s="825"/>
      <c r="GT138" s="803"/>
      <c r="GU138" s="809"/>
      <c r="GV138" s="809"/>
      <c r="GW138" s="826"/>
      <c r="GX138" s="825"/>
      <c r="GY138" s="824"/>
      <c r="GZ138" s="805"/>
      <c r="HA138" s="804"/>
      <c r="HB138" s="804"/>
      <c r="HC138" s="823"/>
      <c r="HD138" s="824"/>
      <c r="HE138" s="825"/>
      <c r="HF138" s="803"/>
      <c r="HG138" s="809"/>
      <c r="HH138" s="809"/>
      <c r="HI138" s="826"/>
      <c r="HJ138" s="825"/>
      <c r="HK138" s="824"/>
      <c r="HL138" s="805"/>
      <c r="HM138" s="804"/>
      <c r="HN138" s="804"/>
      <c r="HO138" s="823"/>
      <c r="HP138" s="824"/>
      <c r="HQ138" s="825"/>
      <c r="HR138" s="803"/>
      <c r="HS138" s="809"/>
      <c r="HT138" s="809"/>
      <c r="HU138" s="826"/>
      <c r="HV138" s="825"/>
      <c r="HW138" s="824"/>
      <c r="HX138" s="805"/>
      <c r="HY138" s="804"/>
      <c r="HZ138" s="804"/>
      <c r="IA138" s="823"/>
      <c r="IB138" s="824"/>
      <c r="IC138" s="825"/>
      <c r="ID138" s="803"/>
      <c r="IE138" s="804"/>
      <c r="IF138" s="804"/>
      <c r="IG138" s="826"/>
      <c r="IH138" s="825"/>
      <c r="II138" s="824"/>
      <c r="IJ138" s="805"/>
      <c r="IK138" s="804"/>
      <c r="IL138" s="804"/>
      <c r="IM138" s="823"/>
      <c r="IN138" s="824"/>
      <c r="IO138" s="825"/>
      <c r="IP138" s="803"/>
      <c r="IQ138" s="804"/>
      <c r="IR138" s="804"/>
      <c r="IS138" s="826"/>
      <c r="IT138" s="825"/>
      <c r="IU138" s="824"/>
      <c r="IV138" s="805"/>
      <c r="IW138" s="804"/>
      <c r="IX138" s="804"/>
      <c r="IY138" s="823"/>
      <c r="IZ138" s="824"/>
      <c r="JA138" s="825"/>
      <c r="JB138" s="803"/>
      <c r="JC138" s="804"/>
      <c r="JD138" s="804"/>
      <c r="JE138" s="826"/>
      <c r="JF138" s="825"/>
      <c r="JG138" s="824"/>
      <c r="JH138" s="805"/>
      <c r="JI138" s="804"/>
      <c r="JJ138" s="804"/>
      <c r="JK138" s="823"/>
      <c r="JL138" s="824"/>
      <c r="JM138" s="825"/>
      <c r="JN138" s="803"/>
      <c r="JO138" s="809"/>
      <c r="JP138" s="809"/>
      <c r="JQ138" s="826"/>
      <c r="JR138" s="825"/>
      <c r="JS138" s="824"/>
      <c r="JT138" s="805"/>
      <c r="JU138" s="804"/>
      <c r="JV138" s="804"/>
      <c r="JW138" s="823"/>
      <c r="JX138" s="824"/>
      <c r="JY138" s="824"/>
      <c r="JZ138" s="805"/>
      <c r="KA138" s="809"/>
      <c r="KB138" s="809"/>
      <c r="KC138" s="823"/>
      <c r="KD138" s="824"/>
      <c r="KE138" s="824"/>
      <c r="KF138" s="805"/>
      <c r="KG138" s="809"/>
      <c r="KH138" s="809"/>
      <c r="KI138" s="823"/>
      <c r="KJ138" s="824"/>
      <c r="KK138" s="824"/>
      <c r="KL138" s="805"/>
      <c r="KM138" s="809"/>
      <c r="KN138" s="809"/>
      <c r="KO138" s="823"/>
      <c r="KP138" s="824"/>
      <c r="KQ138" s="824"/>
      <c r="KR138" s="805"/>
      <c r="KS138" s="804"/>
      <c r="KT138" s="804"/>
      <c r="KU138" s="823"/>
      <c r="KV138" s="824"/>
      <c r="KW138" s="824"/>
      <c r="KX138" s="805"/>
      <c r="KY138" s="809"/>
      <c r="KZ138" s="809"/>
      <c r="LA138" s="823"/>
      <c r="LB138" s="824"/>
      <c r="LC138" s="824"/>
      <c r="LD138" s="805"/>
      <c r="LE138" s="804"/>
      <c r="LF138" s="804"/>
      <c r="LG138" s="823"/>
      <c r="LH138" s="824"/>
      <c r="LI138" s="824"/>
      <c r="LJ138" s="805"/>
      <c r="LK138" s="804"/>
      <c r="LL138" s="804"/>
      <c r="LM138" s="823"/>
      <c r="LN138" s="824"/>
      <c r="LO138" s="824"/>
      <c r="LP138" s="805"/>
      <c r="LQ138" s="809"/>
      <c r="LR138" s="809"/>
      <c r="LS138" s="823"/>
      <c r="LT138" s="824"/>
      <c r="LU138" s="824"/>
      <c r="LV138" s="805"/>
      <c r="LW138" s="804"/>
      <c r="LX138" s="804"/>
      <c r="LY138" s="823"/>
      <c r="LZ138" s="824"/>
      <c r="MA138" s="824"/>
      <c r="MB138" s="805"/>
      <c r="MC138" s="809"/>
      <c r="MD138" s="809"/>
      <c r="ME138" s="823"/>
      <c r="MF138" s="824"/>
      <c r="MG138" s="824"/>
      <c r="MH138" s="805"/>
      <c r="MI138" s="809"/>
      <c r="MJ138" s="809"/>
      <c r="MK138" s="823"/>
      <c r="ML138" s="824"/>
      <c r="MM138" s="824"/>
      <c r="MN138" s="805"/>
      <c r="MO138" s="809"/>
      <c r="MP138" s="809"/>
      <c r="MQ138" s="823"/>
      <c r="MR138" s="824"/>
      <c r="MS138" s="824"/>
      <c r="MT138" s="805"/>
      <c r="MU138" s="804"/>
      <c r="MV138" s="804"/>
      <c r="MW138" s="823"/>
      <c r="MX138" s="824"/>
      <c r="MY138" s="824"/>
      <c r="MZ138" s="805"/>
      <c r="NA138" s="804"/>
      <c r="NB138" s="804"/>
      <c r="NC138" s="823"/>
      <c r="ND138" s="824"/>
      <c r="NE138" s="824"/>
      <c r="NF138" s="805"/>
      <c r="NG138" s="804"/>
      <c r="NH138" s="804"/>
      <c r="NI138" s="823"/>
      <c r="NJ138" s="824"/>
      <c r="NK138" s="824"/>
      <c r="NL138" s="805"/>
      <c r="NM138" s="809"/>
      <c r="NN138" s="809"/>
      <c r="NO138" s="823"/>
      <c r="NP138" s="824"/>
      <c r="NQ138" s="824"/>
      <c r="NR138" s="805"/>
      <c r="NS138" s="823"/>
      <c r="NT138" s="824"/>
      <c r="NU138" s="824"/>
      <c r="NV138" s="805"/>
      <c r="NW138" s="823"/>
      <c r="NX138" s="824"/>
      <c r="NY138" s="824"/>
      <c r="NZ138" s="848"/>
      <c r="OA138" s="823"/>
      <c r="OB138" s="824"/>
      <c r="OC138" s="824"/>
      <c r="OD138" s="805"/>
      <c r="OE138" s="823"/>
      <c r="OF138" s="824"/>
      <c r="OG138" s="824"/>
      <c r="OH138" s="805"/>
      <c r="OI138" s="823"/>
      <c r="OJ138" s="824"/>
      <c r="OK138" s="824"/>
      <c r="OL138" s="805"/>
      <c r="OM138" s="823"/>
      <c r="ON138" s="824"/>
      <c r="OO138" s="824"/>
      <c r="OP138" s="805"/>
      <c r="OQ138" s="823"/>
      <c r="OR138" s="824"/>
      <c r="OS138" s="824"/>
      <c r="OT138" s="805"/>
      <c r="OU138" s="823"/>
      <c r="OV138" s="824"/>
      <c r="OW138" s="824"/>
      <c r="OX138" s="805"/>
      <c r="OY138" s="823"/>
      <c r="OZ138" s="824"/>
      <c r="PA138" s="824"/>
      <c r="PB138" s="805"/>
      <c r="PC138" s="823"/>
      <c r="PD138" s="824"/>
      <c r="PE138" s="824"/>
      <c r="PF138" s="805"/>
    </row>
    <row r="139" spans="1:422" ht="15" hidden="1" customHeight="1" x14ac:dyDescent="0.25">
      <c r="A139" s="769" t="s">
        <v>76</v>
      </c>
      <c r="B139" s="769"/>
      <c r="C139" s="769"/>
      <c r="D139" s="770"/>
      <c r="E139" s="769"/>
      <c r="F139" s="769"/>
      <c r="G139" s="769"/>
      <c r="H139" s="769"/>
      <c r="I139" s="769"/>
      <c r="J139" s="769"/>
      <c r="K139" s="769"/>
      <c r="L139" s="769"/>
      <c r="M139" s="769"/>
      <c r="N139" s="769"/>
      <c r="O139" s="769"/>
      <c r="P139" s="769"/>
      <c r="Q139" s="769"/>
      <c r="R139" s="769"/>
      <c r="S139" s="769"/>
      <c r="T139" s="816"/>
      <c r="U139" s="816"/>
      <c r="V139" s="816" t="s">
        <v>187</v>
      </c>
      <c r="W139" s="816" t="s">
        <v>200</v>
      </c>
      <c r="X139" s="769"/>
      <c r="Y139" s="769">
        <f>IF(AND(AJ139="",AK139="",AL139="",AN139="",AO139="",OR(AP139="",AP139=Dropdown!$AM$12,AP139=Dropdown!$AM$11)),1,0)</f>
        <v>1</v>
      </c>
      <c r="Z139" s="769">
        <f t="shared" si="15"/>
        <v>1</v>
      </c>
      <c r="AA139" s="769">
        <f t="shared" si="16"/>
        <v>1</v>
      </c>
      <c r="AB139" s="769">
        <f t="shared" si="17"/>
        <v>0</v>
      </c>
      <c r="AC139" s="769"/>
      <c r="AD139" s="772" t="str">
        <f>IF(OR(T139&lt;&gt;"",U139&lt;&gt;""),Dropdown!$A$4,IF(OR(V139&lt;&gt;"",W139&lt;&gt;""),Dropdown!$A$5,Dropdown!$A$3))</f>
        <v>Industrial</v>
      </c>
      <c r="AE139" s="773" t="s">
        <v>615</v>
      </c>
      <c r="AF139" s="773"/>
      <c r="AG139" s="773"/>
      <c r="AH139" s="773" t="str">
        <f>IF(AG139&lt;&gt;"",VLOOKUP(AG139,Dropdown!$N$3:$R$62,3,FALSE),IF(AF139&lt;&gt;"",VLOOKUP(AF139,Dropdown!$N$3:$R$62,3,FALSE),IF(AE139&lt;&gt;"",VLOOKUP(AE139,Dropdown!$N$3:$R$62,3,FALSE),"")))</f>
        <v xml:space="preserve"> </v>
      </c>
      <c r="AI139" s="773" t="str">
        <f>IF(AG139&lt;&gt;"",VLOOKUP(AG139,Dropdown!$N$3:$R$62,5,FALSE),IF(AF139&lt;&gt;"",VLOOKUP(AF139,Dropdown!$N$3:$R$62,5,FALSE),IF(AE139&lt;&gt;"",VLOOKUP(AE139,Dropdown!$N$3:$R$62,5,FALSE),"")))</f>
        <v>Diverse</v>
      </c>
      <c r="AJ139" s="773"/>
      <c r="AK139" s="773"/>
      <c r="AL139" s="773"/>
      <c r="AM139" s="773"/>
      <c r="AN139" s="773"/>
      <c r="AO139" s="773"/>
      <c r="AP139" s="773"/>
      <c r="AQ139" s="769" t="s">
        <v>239</v>
      </c>
      <c r="AR139" s="1004" t="s">
        <v>214</v>
      </c>
      <c r="AS139" s="774"/>
      <c r="AT139" s="769" t="s">
        <v>133</v>
      </c>
      <c r="AU139" s="769" t="s">
        <v>215</v>
      </c>
      <c r="AV139" s="846"/>
      <c r="AW139" s="836">
        <v>4000</v>
      </c>
      <c r="AX139" s="835">
        <v>50000</v>
      </c>
      <c r="AY139" s="835">
        <f>AVERAGE(AW139:AX139)</f>
        <v>27000</v>
      </c>
      <c r="AZ139" s="847">
        <f>(AX139-AW139)/(2*1.645)</f>
        <v>13981.762917933131</v>
      </c>
      <c r="BA139" s="812"/>
      <c r="BB139" s="812"/>
      <c r="BC139" s="836">
        <v>4000</v>
      </c>
      <c r="BD139" s="835">
        <v>50000</v>
      </c>
      <c r="BE139" s="835">
        <f>AVERAGE(BC139:BD139)</f>
        <v>27000</v>
      </c>
      <c r="BF139" s="847">
        <f>(BD139-BC139)/(2*1.645)</f>
        <v>13981.762917933131</v>
      </c>
      <c r="BG139" s="812"/>
      <c r="BH139" s="812"/>
      <c r="BI139" s="823"/>
      <c r="BJ139" s="824"/>
      <c r="BK139" s="837">
        <f t="shared" si="14"/>
        <v>1</v>
      </c>
      <c r="BL139" s="805"/>
      <c r="BM139" s="804"/>
      <c r="BN139" s="804"/>
      <c r="BO139" s="827"/>
      <c r="BP139" s="828"/>
      <c r="BQ139" s="828"/>
      <c r="BR139" s="813"/>
      <c r="BS139" s="812"/>
      <c r="BT139" s="812"/>
      <c r="BU139" s="827"/>
      <c r="BV139" s="828"/>
      <c r="BW139" s="828"/>
      <c r="BX139" s="813"/>
      <c r="BY139" s="812"/>
      <c r="BZ139" s="812"/>
      <c r="CA139" s="827"/>
      <c r="CB139" s="828"/>
      <c r="CC139" s="828"/>
      <c r="CD139" s="813"/>
      <c r="CE139" s="812"/>
      <c r="CF139" s="812"/>
      <c r="CG139" s="827"/>
      <c r="CH139" s="828"/>
      <c r="CI139" s="828"/>
      <c r="CJ139" s="813"/>
      <c r="CK139" s="812"/>
      <c r="CL139" s="812"/>
      <c r="CM139" s="827"/>
      <c r="CN139" s="828"/>
      <c r="CO139" s="828"/>
      <c r="CP139" s="813"/>
      <c r="CQ139" s="812"/>
      <c r="CR139" s="812"/>
      <c r="CS139" s="827"/>
      <c r="CT139" s="828"/>
      <c r="CU139" s="828"/>
      <c r="CV139" s="813"/>
      <c r="CW139" s="812"/>
      <c r="CX139" s="812"/>
      <c r="CY139" s="827"/>
      <c r="CZ139" s="828"/>
      <c r="DA139" s="828"/>
      <c r="DB139" s="813"/>
      <c r="DC139" s="812"/>
      <c r="DD139" s="812"/>
      <c r="DE139" s="827"/>
      <c r="DF139" s="828"/>
      <c r="DG139" s="828"/>
      <c r="DH139" s="813"/>
      <c r="DI139" s="812"/>
      <c r="DJ139" s="812"/>
      <c r="DK139" s="827"/>
      <c r="DL139" s="828"/>
      <c r="DM139" s="828"/>
      <c r="DN139" s="813"/>
      <c r="DO139" s="812"/>
      <c r="DP139" s="812"/>
      <c r="DQ139" s="827"/>
      <c r="DR139" s="828"/>
      <c r="DS139" s="835">
        <v>30000</v>
      </c>
      <c r="DT139" s="811"/>
      <c r="DU139" s="812"/>
      <c r="DV139" s="812"/>
      <c r="DW139" s="827"/>
      <c r="DX139" s="828"/>
      <c r="DY139" s="828"/>
      <c r="DZ139" s="813"/>
      <c r="EA139" s="812"/>
      <c r="EB139" s="812"/>
      <c r="EC139" s="827"/>
      <c r="ED139" s="828"/>
      <c r="EE139" s="828"/>
      <c r="EF139" s="813"/>
      <c r="EG139" s="812"/>
      <c r="EH139" s="812"/>
      <c r="EI139" s="827"/>
      <c r="EJ139" s="828"/>
      <c r="EK139" s="828"/>
      <c r="EL139" s="813"/>
      <c r="EM139" s="812"/>
      <c r="EN139" s="812"/>
      <c r="EO139" s="827"/>
      <c r="EP139" s="828"/>
      <c r="EQ139" s="828"/>
      <c r="ER139" s="813"/>
      <c r="ES139" s="812"/>
      <c r="ET139" s="812"/>
      <c r="EU139" s="827"/>
      <c r="EV139" s="828"/>
      <c r="EW139" s="828"/>
      <c r="EX139" s="813"/>
      <c r="EY139" s="812"/>
      <c r="EZ139" s="812"/>
      <c r="FA139" s="827"/>
      <c r="FB139" s="828"/>
      <c r="FC139" s="828"/>
      <c r="FD139" s="813"/>
      <c r="FE139" s="812"/>
      <c r="FF139" s="812"/>
      <c r="FG139" s="827"/>
      <c r="FH139" s="828"/>
      <c r="FI139" s="828"/>
      <c r="FJ139" s="813"/>
      <c r="FK139" s="812"/>
      <c r="FL139" s="812"/>
      <c r="FM139" s="827"/>
      <c r="FN139" s="828"/>
      <c r="FO139" s="828"/>
      <c r="FP139" s="813"/>
      <c r="FQ139" s="812"/>
      <c r="FR139" s="812"/>
      <c r="FS139" s="823"/>
      <c r="FT139" s="824"/>
      <c r="FU139" s="825"/>
      <c r="FV139" s="803"/>
      <c r="FW139" s="804"/>
      <c r="FX139" s="804"/>
      <c r="FY139" s="826"/>
      <c r="FZ139" s="825"/>
      <c r="GA139" s="824"/>
      <c r="GB139" s="805"/>
      <c r="GC139" s="804"/>
      <c r="GD139" s="804"/>
      <c r="GE139" s="823"/>
      <c r="GF139" s="824"/>
      <c r="GG139" s="825"/>
      <c r="GH139" s="803"/>
      <c r="GI139" s="809"/>
      <c r="GJ139" s="809"/>
      <c r="GK139" s="826"/>
      <c r="GL139" s="825"/>
      <c r="GM139" s="824"/>
      <c r="GN139" s="805"/>
      <c r="GO139" s="804"/>
      <c r="GP139" s="804"/>
      <c r="GQ139" s="823"/>
      <c r="GR139" s="824"/>
      <c r="GS139" s="825"/>
      <c r="GT139" s="803"/>
      <c r="GU139" s="809"/>
      <c r="GV139" s="809"/>
      <c r="GW139" s="826"/>
      <c r="GX139" s="825"/>
      <c r="GY139" s="824"/>
      <c r="GZ139" s="805"/>
      <c r="HA139" s="804"/>
      <c r="HB139" s="804"/>
      <c r="HC139" s="823"/>
      <c r="HD139" s="824"/>
      <c r="HE139" s="825"/>
      <c r="HF139" s="803"/>
      <c r="HG139" s="809"/>
      <c r="HH139" s="809"/>
      <c r="HI139" s="826"/>
      <c r="HJ139" s="825"/>
      <c r="HK139" s="824"/>
      <c r="HL139" s="805"/>
      <c r="HM139" s="804"/>
      <c r="HN139" s="804"/>
      <c r="HO139" s="823"/>
      <c r="HP139" s="824"/>
      <c r="HQ139" s="825"/>
      <c r="HR139" s="803"/>
      <c r="HS139" s="809"/>
      <c r="HT139" s="809"/>
      <c r="HU139" s="826"/>
      <c r="HV139" s="825"/>
      <c r="HW139" s="824"/>
      <c r="HX139" s="805"/>
      <c r="HY139" s="804"/>
      <c r="HZ139" s="804"/>
      <c r="IA139" s="823"/>
      <c r="IB139" s="824"/>
      <c r="IC139" s="825"/>
      <c r="ID139" s="803"/>
      <c r="IE139" s="804"/>
      <c r="IF139" s="804"/>
      <c r="IG139" s="826"/>
      <c r="IH139" s="825"/>
      <c r="II139" s="824"/>
      <c r="IJ139" s="805"/>
      <c r="IK139" s="804"/>
      <c r="IL139" s="804"/>
      <c r="IM139" s="823"/>
      <c r="IN139" s="824"/>
      <c r="IO139" s="825"/>
      <c r="IP139" s="803"/>
      <c r="IQ139" s="804"/>
      <c r="IR139" s="804"/>
      <c r="IS139" s="826"/>
      <c r="IT139" s="825"/>
      <c r="IU139" s="824"/>
      <c r="IV139" s="805"/>
      <c r="IW139" s="804"/>
      <c r="IX139" s="804"/>
      <c r="IY139" s="823"/>
      <c r="IZ139" s="824"/>
      <c r="JA139" s="825"/>
      <c r="JB139" s="803"/>
      <c r="JC139" s="804"/>
      <c r="JD139" s="804"/>
      <c r="JE139" s="826"/>
      <c r="JF139" s="825"/>
      <c r="JG139" s="824"/>
      <c r="JH139" s="805"/>
      <c r="JI139" s="804"/>
      <c r="JJ139" s="804"/>
      <c r="JK139" s="823"/>
      <c r="JL139" s="824"/>
      <c r="JM139" s="825"/>
      <c r="JN139" s="803"/>
      <c r="JO139" s="809"/>
      <c r="JP139" s="809"/>
      <c r="JQ139" s="826"/>
      <c r="JR139" s="825"/>
      <c r="JS139" s="824"/>
      <c r="JT139" s="805"/>
      <c r="JU139" s="804"/>
      <c r="JV139" s="804"/>
      <c r="JW139" s="823"/>
      <c r="JX139" s="824"/>
      <c r="JY139" s="824"/>
      <c r="JZ139" s="805"/>
      <c r="KA139" s="809"/>
      <c r="KB139" s="809"/>
      <c r="KC139" s="823"/>
      <c r="KD139" s="824"/>
      <c r="KE139" s="824"/>
      <c r="KF139" s="805"/>
      <c r="KG139" s="809"/>
      <c r="KH139" s="809"/>
      <c r="KI139" s="823"/>
      <c r="KJ139" s="824"/>
      <c r="KK139" s="824"/>
      <c r="KL139" s="805"/>
      <c r="KM139" s="809"/>
      <c r="KN139" s="809"/>
      <c r="KO139" s="823"/>
      <c r="KP139" s="824"/>
      <c r="KQ139" s="824"/>
      <c r="KR139" s="805"/>
      <c r="KS139" s="804"/>
      <c r="KT139" s="804"/>
      <c r="KU139" s="823"/>
      <c r="KV139" s="824"/>
      <c r="KW139" s="824"/>
      <c r="KX139" s="805"/>
      <c r="KY139" s="809"/>
      <c r="KZ139" s="809"/>
      <c r="LA139" s="823"/>
      <c r="LB139" s="824"/>
      <c r="LC139" s="824"/>
      <c r="LD139" s="805"/>
      <c r="LE139" s="804"/>
      <c r="LF139" s="804"/>
      <c r="LG139" s="823"/>
      <c r="LH139" s="824"/>
      <c r="LI139" s="824"/>
      <c r="LJ139" s="805"/>
      <c r="LK139" s="804"/>
      <c r="LL139" s="804"/>
      <c r="LM139" s="823"/>
      <c r="LN139" s="824"/>
      <c r="LO139" s="824"/>
      <c r="LP139" s="805"/>
      <c r="LQ139" s="809"/>
      <c r="LR139" s="809"/>
      <c r="LS139" s="823"/>
      <c r="LT139" s="824"/>
      <c r="LU139" s="824"/>
      <c r="LV139" s="805"/>
      <c r="LW139" s="804"/>
      <c r="LX139" s="804"/>
      <c r="LY139" s="823"/>
      <c r="LZ139" s="824"/>
      <c r="MA139" s="824"/>
      <c r="MB139" s="805"/>
      <c r="MC139" s="809"/>
      <c r="MD139" s="809"/>
      <c r="ME139" s="823"/>
      <c r="MF139" s="824"/>
      <c r="MG139" s="824"/>
      <c r="MH139" s="805"/>
      <c r="MI139" s="809"/>
      <c r="MJ139" s="809"/>
      <c r="MK139" s="823"/>
      <c r="ML139" s="824"/>
      <c r="MM139" s="824"/>
      <c r="MN139" s="805"/>
      <c r="MO139" s="809"/>
      <c r="MP139" s="809"/>
      <c r="MQ139" s="823"/>
      <c r="MR139" s="824"/>
      <c r="MS139" s="824"/>
      <c r="MT139" s="805"/>
      <c r="MU139" s="804"/>
      <c r="MV139" s="804"/>
      <c r="MW139" s="823"/>
      <c r="MX139" s="824"/>
      <c r="MY139" s="824"/>
      <c r="MZ139" s="805"/>
      <c r="NA139" s="804"/>
      <c r="NB139" s="804"/>
      <c r="NC139" s="823"/>
      <c r="ND139" s="824"/>
      <c r="NE139" s="824"/>
      <c r="NF139" s="805"/>
      <c r="NG139" s="804"/>
      <c r="NH139" s="804"/>
      <c r="NI139" s="823"/>
      <c r="NJ139" s="824"/>
      <c r="NK139" s="824"/>
      <c r="NL139" s="805"/>
      <c r="NM139" s="809"/>
      <c r="NN139" s="809"/>
      <c r="NO139" s="823"/>
      <c r="NP139" s="824"/>
      <c r="NQ139" s="824"/>
      <c r="NR139" s="805"/>
      <c r="NS139" s="823"/>
      <c r="NT139" s="824"/>
      <c r="NU139" s="824"/>
      <c r="NV139" s="805"/>
      <c r="NW139" s="823"/>
      <c r="NX139" s="824"/>
      <c r="NY139" s="824"/>
      <c r="NZ139" s="848"/>
      <c r="OA139" s="823"/>
      <c r="OB139" s="824"/>
      <c r="OC139" s="824"/>
      <c r="OD139" s="805"/>
      <c r="OE139" s="823"/>
      <c r="OF139" s="824"/>
      <c r="OG139" s="824"/>
      <c r="OH139" s="805"/>
      <c r="OI139" s="823"/>
      <c r="OJ139" s="824"/>
      <c r="OK139" s="824"/>
      <c r="OL139" s="805"/>
      <c r="OM139" s="823"/>
      <c r="ON139" s="824"/>
      <c r="OO139" s="824"/>
      <c r="OP139" s="805"/>
      <c r="OQ139" s="823"/>
      <c r="OR139" s="824"/>
      <c r="OS139" s="824"/>
      <c r="OT139" s="805"/>
      <c r="OU139" s="823"/>
      <c r="OV139" s="824"/>
      <c r="OW139" s="824"/>
      <c r="OX139" s="805"/>
      <c r="OY139" s="823"/>
      <c r="OZ139" s="824"/>
      <c r="PA139" s="824"/>
      <c r="PB139" s="805"/>
      <c r="PC139" s="823"/>
      <c r="PD139" s="824"/>
      <c r="PE139" s="824"/>
      <c r="PF139" s="805"/>
    </row>
    <row r="140" spans="1:422" ht="15" hidden="1" customHeight="1" x14ac:dyDescent="0.25">
      <c r="A140" s="769" t="s">
        <v>76</v>
      </c>
      <c r="B140" s="769"/>
      <c r="C140" s="769"/>
      <c r="D140" s="770"/>
      <c r="E140" s="769"/>
      <c r="F140" s="769"/>
      <c r="G140" s="769"/>
      <c r="H140" s="769"/>
      <c r="I140" s="769"/>
      <c r="J140" s="769"/>
      <c r="K140" s="769"/>
      <c r="L140" s="769"/>
      <c r="M140" s="769"/>
      <c r="N140" s="769"/>
      <c r="O140" s="769"/>
      <c r="P140" s="769"/>
      <c r="Q140" s="769"/>
      <c r="R140" s="769"/>
      <c r="S140" s="769"/>
      <c r="T140" s="816"/>
      <c r="U140" s="816"/>
      <c r="V140" s="816" t="s">
        <v>218</v>
      </c>
      <c r="W140" s="816" t="s">
        <v>200</v>
      </c>
      <c r="X140" s="769"/>
      <c r="Y140" s="769">
        <f>IF(AND(AJ140="",AK140="",AL140="",AN140="",AO140="",OR(AP140="",AP140=Dropdown!$AM$12,AP140=Dropdown!$AM$11)),1,0)</f>
        <v>1</v>
      </c>
      <c r="Z140" s="769">
        <f t="shared" si="15"/>
        <v>1</v>
      </c>
      <c r="AA140" s="769">
        <f t="shared" si="16"/>
        <v>1</v>
      </c>
      <c r="AB140" s="769">
        <f t="shared" si="17"/>
        <v>0</v>
      </c>
      <c r="AC140" s="769"/>
      <c r="AD140" s="772" t="str">
        <f>IF(OR(T140&lt;&gt;"",U140&lt;&gt;""),Dropdown!$A$4,IF(OR(V140&lt;&gt;"",W140&lt;&gt;""),Dropdown!$A$5,Dropdown!$A$3))</f>
        <v>Industrial</v>
      </c>
      <c r="AE140" s="773" t="s">
        <v>615</v>
      </c>
      <c r="AF140" s="773"/>
      <c r="AG140" s="773"/>
      <c r="AH140" s="773" t="str">
        <f>IF(AG140&lt;&gt;"",VLOOKUP(AG140,Dropdown!$N$3:$R$62,3,FALSE),IF(AF140&lt;&gt;"",VLOOKUP(AF140,Dropdown!$N$3:$R$62,3,FALSE),IF(AE140&lt;&gt;"",VLOOKUP(AE140,Dropdown!$N$3:$R$62,3,FALSE),"")))</f>
        <v xml:space="preserve"> </v>
      </c>
      <c r="AI140" s="773" t="str">
        <f>IF(AG140&lt;&gt;"",VLOOKUP(AG140,Dropdown!$N$3:$R$62,5,FALSE),IF(AF140&lt;&gt;"",VLOOKUP(AF140,Dropdown!$N$3:$R$62,5,FALSE),IF(AE140&lt;&gt;"",VLOOKUP(AE140,Dropdown!$N$3:$R$62,5,FALSE),"")))</f>
        <v>Diverse</v>
      </c>
      <c r="AJ140" s="773"/>
      <c r="AK140" s="773"/>
      <c r="AL140" s="773"/>
      <c r="AM140" s="773"/>
      <c r="AN140" s="773"/>
      <c r="AO140" s="773"/>
      <c r="AP140" s="773"/>
      <c r="AQ140" s="769" t="s">
        <v>239</v>
      </c>
      <c r="AR140" s="1004" t="s">
        <v>214</v>
      </c>
      <c r="AS140" s="774"/>
      <c r="AT140" s="769" t="s">
        <v>133</v>
      </c>
      <c r="AU140" s="769" t="s">
        <v>215</v>
      </c>
      <c r="AV140" s="846"/>
      <c r="AW140" s="836"/>
      <c r="AX140" s="835"/>
      <c r="AY140" s="835">
        <v>11000</v>
      </c>
      <c r="AZ140" s="813"/>
      <c r="BA140" s="812"/>
      <c r="BB140" s="812"/>
      <c r="BC140" s="836"/>
      <c r="BD140" s="835"/>
      <c r="BE140" s="835">
        <v>11000</v>
      </c>
      <c r="BF140" s="813"/>
      <c r="BG140" s="812"/>
      <c r="BH140" s="812"/>
      <c r="BI140" s="823"/>
      <c r="BJ140" s="824"/>
      <c r="BK140" s="837">
        <f t="shared" si="14"/>
        <v>1</v>
      </c>
      <c r="BL140" s="805"/>
      <c r="BM140" s="804"/>
      <c r="BN140" s="804"/>
      <c r="BO140" s="827"/>
      <c r="BP140" s="828"/>
      <c r="BQ140" s="828"/>
      <c r="BR140" s="813"/>
      <c r="BS140" s="812"/>
      <c r="BT140" s="812"/>
      <c r="BU140" s="827"/>
      <c r="BV140" s="828"/>
      <c r="BW140" s="828"/>
      <c r="BX140" s="813"/>
      <c r="BY140" s="812"/>
      <c r="BZ140" s="812"/>
      <c r="CA140" s="827"/>
      <c r="CB140" s="828"/>
      <c r="CC140" s="828"/>
      <c r="CD140" s="813"/>
      <c r="CE140" s="812"/>
      <c r="CF140" s="812"/>
      <c r="CG140" s="827"/>
      <c r="CH140" s="828"/>
      <c r="CI140" s="828"/>
      <c r="CJ140" s="813"/>
      <c r="CK140" s="812"/>
      <c r="CL140" s="812"/>
      <c r="CM140" s="827"/>
      <c r="CN140" s="828"/>
      <c r="CO140" s="828"/>
      <c r="CP140" s="813"/>
      <c r="CQ140" s="812"/>
      <c r="CR140" s="812"/>
      <c r="CS140" s="827"/>
      <c r="CT140" s="828"/>
      <c r="CU140" s="828"/>
      <c r="CV140" s="813"/>
      <c r="CW140" s="812"/>
      <c r="CX140" s="812"/>
      <c r="CY140" s="827"/>
      <c r="CZ140" s="828"/>
      <c r="DA140" s="828"/>
      <c r="DB140" s="813"/>
      <c r="DC140" s="812"/>
      <c r="DD140" s="812"/>
      <c r="DE140" s="827"/>
      <c r="DF140" s="828"/>
      <c r="DG140" s="828"/>
      <c r="DH140" s="813"/>
      <c r="DI140" s="812"/>
      <c r="DJ140" s="812"/>
      <c r="DK140" s="827"/>
      <c r="DL140" s="828"/>
      <c r="DM140" s="828"/>
      <c r="DN140" s="813"/>
      <c r="DO140" s="812"/>
      <c r="DP140" s="812"/>
      <c r="DQ140" s="827"/>
      <c r="DR140" s="828"/>
      <c r="DS140" s="835">
        <v>18000</v>
      </c>
      <c r="DT140" s="811"/>
      <c r="DU140" s="812"/>
      <c r="DV140" s="812"/>
      <c r="DW140" s="827"/>
      <c r="DX140" s="828"/>
      <c r="DY140" s="828"/>
      <c r="DZ140" s="813"/>
      <c r="EA140" s="812"/>
      <c r="EB140" s="812"/>
      <c r="EC140" s="827"/>
      <c r="ED140" s="828"/>
      <c r="EE140" s="828"/>
      <c r="EF140" s="813"/>
      <c r="EG140" s="812"/>
      <c r="EH140" s="812"/>
      <c r="EI140" s="827"/>
      <c r="EJ140" s="828"/>
      <c r="EK140" s="828"/>
      <c r="EL140" s="813"/>
      <c r="EM140" s="812"/>
      <c r="EN140" s="812"/>
      <c r="EO140" s="827"/>
      <c r="EP140" s="828"/>
      <c r="EQ140" s="828"/>
      <c r="ER140" s="813"/>
      <c r="ES140" s="812"/>
      <c r="ET140" s="812"/>
      <c r="EU140" s="827"/>
      <c r="EV140" s="828"/>
      <c r="EW140" s="828"/>
      <c r="EX140" s="813"/>
      <c r="EY140" s="812"/>
      <c r="EZ140" s="812"/>
      <c r="FA140" s="827"/>
      <c r="FB140" s="828"/>
      <c r="FC140" s="828"/>
      <c r="FD140" s="813"/>
      <c r="FE140" s="812"/>
      <c r="FF140" s="812"/>
      <c r="FG140" s="827"/>
      <c r="FH140" s="828"/>
      <c r="FI140" s="828"/>
      <c r="FJ140" s="813"/>
      <c r="FK140" s="812"/>
      <c r="FL140" s="812"/>
      <c r="FM140" s="827"/>
      <c r="FN140" s="828"/>
      <c r="FO140" s="828"/>
      <c r="FP140" s="813"/>
      <c r="FQ140" s="812"/>
      <c r="FR140" s="812"/>
      <c r="FS140" s="823"/>
      <c r="FT140" s="824"/>
      <c r="FU140" s="825"/>
      <c r="FV140" s="803"/>
      <c r="FW140" s="804"/>
      <c r="FX140" s="804"/>
      <c r="FY140" s="826"/>
      <c r="FZ140" s="825"/>
      <c r="GA140" s="824"/>
      <c r="GB140" s="805"/>
      <c r="GC140" s="804"/>
      <c r="GD140" s="804"/>
      <c r="GE140" s="823"/>
      <c r="GF140" s="824"/>
      <c r="GG140" s="825"/>
      <c r="GH140" s="803"/>
      <c r="GI140" s="809"/>
      <c r="GJ140" s="809"/>
      <c r="GK140" s="826"/>
      <c r="GL140" s="825"/>
      <c r="GM140" s="824"/>
      <c r="GN140" s="805"/>
      <c r="GO140" s="804"/>
      <c r="GP140" s="804"/>
      <c r="GQ140" s="823"/>
      <c r="GR140" s="824"/>
      <c r="GS140" s="825"/>
      <c r="GT140" s="803"/>
      <c r="GU140" s="809"/>
      <c r="GV140" s="809"/>
      <c r="GW140" s="826"/>
      <c r="GX140" s="825"/>
      <c r="GY140" s="824"/>
      <c r="GZ140" s="805"/>
      <c r="HA140" s="804"/>
      <c r="HB140" s="804"/>
      <c r="HC140" s="823"/>
      <c r="HD140" s="824"/>
      <c r="HE140" s="825"/>
      <c r="HF140" s="803"/>
      <c r="HG140" s="809"/>
      <c r="HH140" s="809"/>
      <c r="HI140" s="826"/>
      <c r="HJ140" s="825"/>
      <c r="HK140" s="824"/>
      <c r="HL140" s="805"/>
      <c r="HM140" s="804"/>
      <c r="HN140" s="804"/>
      <c r="HO140" s="823"/>
      <c r="HP140" s="824"/>
      <c r="HQ140" s="825"/>
      <c r="HR140" s="803"/>
      <c r="HS140" s="809"/>
      <c r="HT140" s="809"/>
      <c r="HU140" s="826"/>
      <c r="HV140" s="825"/>
      <c r="HW140" s="824"/>
      <c r="HX140" s="805"/>
      <c r="HY140" s="804"/>
      <c r="HZ140" s="804"/>
      <c r="IA140" s="823"/>
      <c r="IB140" s="824"/>
      <c r="IC140" s="825"/>
      <c r="ID140" s="803"/>
      <c r="IE140" s="804"/>
      <c r="IF140" s="804"/>
      <c r="IG140" s="826"/>
      <c r="IH140" s="825"/>
      <c r="II140" s="824"/>
      <c r="IJ140" s="805"/>
      <c r="IK140" s="804"/>
      <c r="IL140" s="804"/>
      <c r="IM140" s="823"/>
      <c r="IN140" s="824"/>
      <c r="IO140" s="825"/>
      <c r="IP140" s="803"/>
      <c r="IQ140" s="804"/>
      <c r="IR140" s="804"/>
      <c r="IS140" s="826"/>
      <c r="IT140" s="825"/>
      <c r="IU140" s="824"/>
      <c r="IV140" s="805"/>
      <c r="IW140" s="804"/>
      <c r="IX140" s="804"/>
      <c r="IY140" s="823"/>
      <c r="IZ140" s="824"/>
      <c r="JA140" s="825"/>
      <c r="JB140" s="803"/>
      <c r="JC140" s="804"/>
      <c r="JD140" s="804"/>
      <c r="JE140" s="826"/>
      <c r="JF140" s="825"/>
      <c r="JG140" s="824"/>
      <c r="JH140" s="805"/>
      <c r="JI140" s="804"/>
      <c r="JJ140" s="804"/>
      <c r="JK140" s="823"/>
      <c r="JL140" s="824"/>
      <c r="JM140" s="825"/>
      <c r="JN140" s="803"/>
      <c r="JO140" s="809"/>
      <c r="JP140" s="809"/>
      <c r="JQ140" s="826"/>
      <c r="JR140" s="825"/>
      <c r="JS140" s="824"/>
      <c r="JT140" s="805"/>
      <c r="JU140" s="804"/>
      <c r="JV140" s="804"/>
      <c r="JW140" s="823"/>
      <c r="JX140" s="824"/>
      <c r="JY140" s="824"/>
      <c r="JZ140" s="805"/>
      <c r="KA140" s="809"/>
      <c r="KB140" s="809"/>
      <c r="KC140" s="823"/>
      <c r="KD140" s="824"/>
      <c r="KE140" s="824"/>
      <c r="KF140" s="805"/>
      <c r="KG140" s="809"/>
      <c r="KH140" s="809"/>
      <c r="KI140" s="823"/>
      <c r="KJ140" s="824"/>
      <c r="KK140" s="824"/>
      <c r="KL140" s="805"/>
      <c r="KM140" s="809"/>
      <c r="KN140" s="809"/>
      <c r="KO140" s="823"/>
      <c r="KP140" s="824"/>
      <c r="KQ140" s="824"/>
      <c r="KR140" s="805"/>
      <c r="KS140" s="804"/>
      <c r="KT140" s="804"/>
      <c r="KU140" s="823"/>
      <c r="KV140" s="824"/>
      <c r="KW140" s="824"/>
      <c r="KX140" s="805"/>
      <c r="KY140" s="809"/>
      <c r="KZ140" s="809"/>
      <c r="LA140" s="823"/>
      <c r="LB140" s="824"/>
      <c r="LC140" s="824"/>
      <c r="LD140" s="805"/>
      <c r="LE140" s="804"/>
      <c r="LF140" s="804"/>
      <c r="LG140" s="823"/>
      <c r="LH140" s="824"/>
      <c r="LI140" s="824"/>
      <c r="LJ140" s="805"/>
      <c r="LK140" s="804"/>
      <c r="LL140" s="804"/>
      <c r="LM140" s="823"/>
      <c r="LN140" s="824"/>
      <c r="LO140" s="824"/>
      <c r="LP140" s="805"/>
      <c r="LQ140" s="809"/>
      <c r="LR140" s="809"/>
      <c r="LS140" s="823"/>
      <c r="LT140" s="824"/>
      <c r="LU140" s="824"/>
      <c r="LV140" s="805"/>
      <c r="LW140" s="804"/>
      <c r="LX140" s="804"/>
      <c r="LY140" s="823"/>
      <c r="LZ140" s="824"/>
      <c r="MA140" s="824"/>
      <c r="MB140" s="805"/>
      <c r="MC140" s="809"/>
      <c r="MD140" s="809"/>
      <c r="ME140" s="823"/>
      <c r="MF140" s="824"/>
      <c r="MG140" s="824"/>
      <c r="MH140" s="805"/>
      <c r="MI140" s="809"/>
      <c r="MJ140" s="809"/>
      <c r="MK140" s="823"/>
      <c r="ML140" s="824"/>
      <c r="MM140" s="824"/>
      <c r="MN140" s="805"/>
      <c r="MO140" s="809"/>
      <c r="MP140" s="809"/>
      <c r="MQ140" s="823"/>
      <c r="MR140" s="824"/>
      <c r="MS140" s="824"/>
      <c r="MT140" s="805"/>
      <c r="MU140" s="804"/>
      <c r="MV140" s="804"/>
      <c r="MW140" s="823"/>
      <c r="MX140" s="824"/>
      <c r="MY140" s="824"/>
      <c r="MZ140" s="805"/>
      <c r="NA140" s="804"/>
      <c r="NB140" s="804"/>
      <c r="NC140" s="823"/>
      <c r="ND140" s="824"/>
      <c r="NE140" s="824"/>
      <c r="NF140" s="805"/>
      <c r="NG140" s="804"/>
      <c r="NH140" s="804"/>
      <c r="NI140" s="823"/>
      <c r="NJ140" s="824"/>
      <c r="NK140" s="824"/>
      <c r="NL140" s="805"/>
      <c r="NM140" s="809"/>
      <c r="NN140" s="809"/>
      <c r="NO140" s="823"/>
      <c r="NP140" s="824"/>
      <c r="NQ140" s="824"/>
      <c r="NR140" s="805"/>
      <c r="NS140" s="823"/>
      <c r="NT140" s="824"/>
      <c r="NU140" s="824"/>
      <c r="NV140" s="805"/>
      <c r="NW140" s="823"/>
      <c r="NX140" s="824"/>
      <c r="NY140" s="824"/>
      <c r="NZ140" s="848"/>
      <c r="OA140" s="823"/>
      <c r="OB140" s="824"/>
      <c r="OC140" s="824"/>
      <c r="OD140" s="805"/>
      <c r="OE140" s="823"/>
      <c r="OF140" s="824"/>
      <c r="OG140" s="824"/>
      <c r="OH140" s="805"/>
      <c r="OI140" s="823"/>
      <c r="OJ140" s="824"/>
      <c r="OK140" s="824"/>
      <c r="OL140" s="805"/>
      <c r="OM140" s="823"/>
      <c r="ON140" s="824"/>
      <c r="OO140" s="824"/>
      <c r="OP140" s="805"/>
      <c r="OQ140" s="823"/>
      <c r="OR140" s="824"/>
      <c r="OS140" s="824"/>
      <c r="OT140" s="805"/>
      <c r="OU140" s="823"/>
      <c r="OV140" s="824"/>
      <c r="OW140" s="824"/>
      <c r="OX140" s="805"/>
      <c r="OY140" s="823"/>
      <c r="OZ140" s="824"/>
      <c r="PA140" s="824"/>
      <c r="PB140" s="805"/>
      <c r="PC140" s="823"/>
      <c r="PD140" s="824"/>
      <c r="PE140" s="824"/>
      <c r="PF140" s="805"/>
    </row>
    <row r="141" spans="1:422" ht="15" hidden="1" customHeight="1" x14ac:dyDescent="0.25">
      <c r="A141" s="769" t="s">
        <v>76</v>
      </c>
      <c r="B141" s="769"/>
      <c r="C141" s="769"/>
      <c r="D141" s="770"/>
      <c r="E141" s="769"/>
      <c r="F141" s="769"/>
      <c r="G141" s="769"/>
      <c r="H141" s="769"/>
      <c r="I141" s="769"/>
      <c r="J141" s="769"/>
      <c r="K141" s="769"/>
      <c r="L141" s="769"/>
      <c r="M141" s="769"/>
      <c r="N141" s="769"/>
      <c r="O141" s="769"/>
      <c r="P141" s="769"/>
      <c r="Q141" s="769"/>
      <c r="R141" s="769"/>
      <c r="S141" s="769"/>
      <c r="T141" s="816"/>
      <c r="U141" s="816"/>
      <c r="V141" s="816" t="s">
        <v>221</v>
      </c>
      <c r="W141" s="816" t="s">
        <v>200</v>
      </c>
      <c r="X141" s="769"/>
      <c r="Y141" s="769">
        <f>IF(AND(AJ141="",AK141="",AL141="",AN141="",AO141="",OR(AP141="",AP141=Dropdown!$AM$12,AP141=Dropdown!$AM$11)),1,0)</f>
        <v>1</v>
      </c>
      <c r="Z141" s="769">
        <f t="shared" si="15"/>
        <v>1</v>
      </c>
      <c r="AA141" s="769">
        <f t="shared" si="16"/>
        <v>1</v>
      </c>
      <c r="AB141" s="769">
        <f t="shared" si="17"/>
        <v>0</v>
      </c>
      <c r="AC141" s="769"/>
      <c r="AD141" s="772" t="str">
        <f>IF(OR(T141&lt;&gt;"",U141&lt;&gt;""),Dropdown!$A$4,IF(OR(V141&lt;&gt;"",W141&lt;&gt;""),Dropdown!$A$5,Dropdown!$A$3))</f>
        <v>Industrial</v>
      </c>
      <c r="AE141" s="773" t="s">
        <v>615</v>
      </c>
      <c r="AF141" s="773"/>
      <c r="AG141" s="773"/>
      <c r="AH141" s="773" t="str">
        <f>IF(AG141&lt;&gt;"",VLOOKUP(AG141,Dropdown!$N$3:$R$62,3,FALSE),IF(AF141&lt;&gt;"",VLOOKUP(AF141,Dropdown!$N$3:$R$62,3,FALSE),IF(AE141&lt;&gt;"",VLOOKUP(AE141,Dropdown!$N$3:$R$62,3,FALSE),"")))</f>
        <v xml:space="preserve"> </v>
      </c>
      <c r="AI141" s="773" t="str">
        <f>IF(AG141&lt;&gt;"",VLOOKUP(AG141,Dropdown!$N$3:$R$62,5,FALSE),IF(AF141&lt;&gt;"",VLOOKUP(AF141,Dropdown!$N$3:$R$62,5,FALSE),IF(AE141&lt;&gt;"",VLOOKUP(AE141,Dropdown!$N$3:$R$62,5,FALSE),"")))</f>
        <v>Diverse</v>
      </c>
      <c r="AJ141" s="773"/>
      <c r="AK141" s="773"/>
      <c r="AL141" s="773"/>
      <c r="AM141" s="773"/>
      <c r="AN141" s="773"/>
      <c r="AO141" s="773"/>
      <c r="AP141" s="773"/>
      <c r="AQ141" s="769" t="s">
        <v>239</v>
      </c>
      <c r="AR141" s="1004" t="s">
        <v>214</v>
      </c>
      <c r="AS141" s="774"/>
      <c r="AT141" s="769" t="s">
        <v>133</v>
      </c>
      <c r="AU141" s="769" t="s">
        <v>215</v>
      </c>
      <c r="AV141" s="846"/>
      <c r="AW141" s="836">
        <v>15000</v>
      </c>
      <c r="AX141" s="835">
        <v>60000</v>
      </c>
      <c r="AY141" s="835">
        <f>AVERAGE(AW141:AX141)</f>
        <v>37500</v>
      </c>
      <c r="AZ141" s="847">
        <f>(AX141-AW141)/(2*1.645)</f>
        <v>13677.811550151975</v>
      </c>
      <c r="BA141" s="812"/>
      <c r="BB141" s="812"/>
      <c r="BC141" s="836">
        <v>15000</v>
      </c>
      <c r="BD141" s="835">
        <v>60000</v>
      </c>
      <c r="BE141" s="835">
        <f>AVERAGE(BC141:BD141)</f>
        <v>37500</v>
      </c>
      <c r="BF141" s="847">
        <f>(BD141-BC141)/(2*1.645)</f>
        <v>13677.811550151975</v>
      </c>
      <c r="BG141" s="812"/>
      <c r="BH141" s="812"/>
      <c r="BI141" s="823"/>
      <c r="BJ141" s="824"/>
      <c r="BK141" s="837">
        <f t="shared" si="14"/>
        <v>1</v>
      </c>
      <c r="BL141" s="805"/>
      <c r="BM141" s="804"/>
      <c r="BN141" s="804"/>
      <c r="BO141" s="827"/>
      <c r="BP141" s="828"/>
      <c r="BQ141" s="828"/>
      <c r="BR141" s="813"/>
      <c r="BS141" s="812"/>
      <c r="BT141" s="812"/>
      <c r="BU141" s="827"/>
      <c r="BV141" s="828"/>
      <c r="BW141" s="828"/>
      <c r="BX141" s="813"/>
      <c r="BY141" s="812"/>
      <c r="BZ141" s="812"/>
      <c r="CA141" s="827"/>
      <c r="CB141" s="828"/>
      <c r="CC141" s="828"/>
      <c r="CD141" s="813"/>
      <c r="CE141" s="812"/>
      <c r="CF141" s="812"/>
      <c r="CG141" s="827"/>
      <c r="CH141" s="828"/>
      <c r="CI141" s="828"/>
      <c r="CJ141" s="813"/>
      <c r="CK141" s="812"/>
      <c r="CL141" s="812"/>
      <c r="CM141" s="827"/>
      <c r="CN141" s="828"/>
      <c r="CO141" s="828"/>
      <c r="CP141" s="813"/>
      <c r="CQ141" s="812"/>
      <c r="CR141" s="812"/>
      <c r="CS141" s="827"/>
      <c r="CT141" s="828"/>
      <c r="CU141" s="828"/>
      <c r="CV141" s="813"/>
      <c r="CW141" s="812"/>
      <c r="CX141" s="812"/>
      <c r="CY141" s="827"/>
      <c r="CZ141" s="828"/>
      <c r="DA141" s="828"/>
      <c r="DB141" s="813"/>
      <c r="DC141" s="812"/>
      <c r="DD141" s="812"/>
      <c r="DE141" s="827"/>
      <c r="DF141" s="828"/>
      <c r="DG141" s="828"/>
      <c r="DH141" s="813"/>
      <c r="DI141" s="812"/>
      <c r="DJ141" s="812"/>
      <c r="DK141" s="827"/>
      <c r="DL141" s="828"/>
      <c r="DM141" s="828"/>
      <c r="DN141" s="813"/>
      <c r="DO141" s="812"/>
      <c r="DP141" s="812"/>
      <c r="DQ141" s="827">
        <v>4000</v>
      </c>
      <c r="DR141" s="828">
        <v>30000</v>
      </c>
      <c r="DS141" s="835">
        <f>AVERAGE(DQ141:DR141)</f>
        <v>17000</v>
      </c>
      <c r="DT141" s="847">
        <f>(DR141-DQ141)/(2*1.645)</f>
        <v>7902.7355623100302</v>
      </c>
      <c r="DU141" s="812"/>
      <c r="DV141" s="812"/>
      <c r="DW141" s="827"/>
      <c r="DX141" s="828"/>
      <c r="DY141" s="828"/>
      <c r="DZ141" s="813"/>
      <c r="EA141" s="812"/>
      <c r="EB141" s="812"/>
      <c r="EC141" s="827"/>
      <c r="ED141" s="828"/>
      <c r="EE141" s="828"/>
      <c r="EF141" s="813"/>
      <c r="EG141" s="812"/>
      <c r="EH141" s="812"/>
      <c r="EI141" s="827"/>
      <c r="EJ141" s="828"/>
      <c r="EK141" s="828"/>
      <c r="EL141" s="813"/>
      <c r="EM141" s="812"/>
      <c r="EN141" s="812"/>
      <c r="EO141" s="827"/>
      <c r="EP141" s="828"/>
      <c r="EQ141" s="828"/>
      <c r="ER141" s="813"/>
      <c r="ES141" s="812"/>
      <c r="ET141" s="812"/>
      <c r="EU141" s="827"/>
      <c r="EV141" s="828"/>
      <c r="EW141" s="828"/>
      <c r="EX141" s="813"/>
      <c r="EY141" s="812"/>
      <c r="EZ141" s="812"/>
      <c r="FA141" s="827"/>
      <c r="FB141" s="828"/>
      <c r="FC141" s="828"/>
      <c r="FD141" s="813"/>
      <c r="FE141" s="812"/>
      <c r="FF141" s="812"/>
      <c r="FG141" s="827"/>
      <c r="FH141" s="828"/>
      <c r="FI141" s="828"/>
      <c r="FJ141" s="813"/>
      <c r="FK141" s="812"/>
      <c r="FL141" s="812"/>
      <c r="FM141" s="827"/>
      <c r="FN141" s="828"/>
      <c r="FO141" s="828"/>
      <c r="FP141" s="813"/>
      <c r="FQ141" s="812"/>
      <c r="FR141" s="812"/>
      <c r="FS141" s="823"/>
      <c r="FT141" s="824"/>
      <c r="FU141" s="825"/>
      <c r="FV141" s="803"/>
      <c r="FW141" s="804"/>
      <c r="FX141" s="804"/>
      <c r="FY141" s="826"/>
      <c r="FZ141" s="825"/>
      <c r="GA141" s="824"/>
      <c r="GB141" s="805"/>
      <c r="GC141" s="804"/>
      <c r="GD141" s="804"/>
      <c r="GE141" s="823"/>
      <c r="GF141" s="824"/>
      <c r="GG141" s="825"/>
      <c r="GH141" s="803"/>
      <c r="GI141" s="809"/>
      <c r="GJ141" s="809"/>
      <c r="GK141" s="826"/>
      <c r="GL141" s="825"/>
      <c r="GM141" s="824"/>
      <c r="GN141" s="805"/>
      <c r="GO141" s="804"/>
      <c r="GP141" s="804"/>
      <c r="GQ141" s="823"/>
      <c r="GR141" s="824"/>
      <c r="GS141" s="825"/>
      <c r="GT141" s="803"/>
      <c r="GU141" s="809"/>
      <c r="GV141" s="809"/>
      <c r="GW141" s="826"/>
      <c r="GX141" s="825"/>
      <c r="GY141" s="824"/>
      <c r="GZ141" s="805"/>
      <c r="HA141" s="804"/>
      <c r="HB141" s="804"/>
      <c r="HC141" s="823"/>
      <c r="HD141" s="824"/>
      <c r="HE141" s="825"/>
      <c r="HF141" s="803"/>
      <c r="HG141" s="809"/>
      <c r="HH141" s="809"/>
      <c r="HI141" s="826"/>
      <c r="HJ141" s="825"/>
      <c r="HK141" s="824"/>
      <c r="HL141" s="805"/>
      <c r="HM141" s="804"/>
      <c r="HN141" s="804"/>
      <c r="HO141" s="823"/>
      <c r="HP141" s="824"/>
      <c r="HQ141" s="825"/>
      <c r="HR141" s="803"/>
      <c r="HS141" s="809"/>
      <c r="HT141" s="809"/>
      <c r="HU141" s="826"/>
      <c r="HV141" s="825"/>
      <c r="HW141" s="824"/>
      <c r="HX141" s="805"/>
      <c r="HY141" s="804"/>
      <c r="HZ141" s="804"/>
      <c r="IA141" s="823"/>
      <c r="IB141" s="824"/>
      <c r="IC141" s="825"/>
      <c r="ID141" s="803"/>
      <c r="IE141" s="804"/>
      <c r="IF141" s="804"/>
      <c r="IG141" s="826"/>
      <c r="IH141" s="825"/>
      <c r="II141" s="824"/>
      <c r="IJ141" s="805"/>
      <c r="IK141" s="804"/>
      <c r="IL141" s="804"/>
      <c r="IM141" s="823"/>
      <c r="IN141" s="824"/>
      <c r="IO141" s="825"/>
      <c r="IP141" s="803"/>
      <c r="IQ141" s="804"/>
      <c r="IR141" s="804"/>
      <c r="IS141" s="826"/>
      <c r="IT141" s="825"/>
      <c r="IU141" s="824"/>
      <c r="IV141" s="805"/>
      <c r="IW141" s="804"/>
      <c r="IX141" s="804"/>
      <c r="IY141" s="823"/>
      <c r="IZ141" s="824"/>
      <c r="JA141" s="825"/>
      <c r="JB141" s="803"/>
      <c r="JC141" s="804"/>
      <c r="JD141" s="804"/>
      <c r="JE141" s="826"/>
      <c r="JF141" s="825"/>
      <c r="JG141" s="824"/>
      <c r="JH141" s="805"/>
      <c r="JI141" s="804"/>
      <c r="JJ141" s="804"/>
      <c r="JK141" s="823"/>
      <c r="JL141" s="824"/>
      <c r="JM141" s="825"/>
      <c r="JN141" s="803"/>
      <c r="JO141" s="809"/>
      <c r="JP141" s="809"/>
      <c r="JQ141" s="826"/>
      <c r="JR141" s="825"/>
      <c r="JS141" s="824"/>
      <c r="JT141" s="805"/>
      <c r="JU141" s="804"/>
      <c r="JV141" s="804"/>
      <c r="JW141" s="823"/>
      <c r="JX141" s="824"/>
      <c r="JY141" s="824"/>
      <c r="JZ141" s="805"/>
      <c r="KA141" s="809"/>
      <c r="KB141" s="809"/>
      <c r="KC141" s="823"/>
      <c r="KD141" s="824"/>
      <c r="KE141" s="824"/>
      <c r="KF141" s="805"/>
      <c r="KG141" s="809"/>
      <c r="KH141" s="809"/>
      <c r="KI141" s="823"/>
      <c r="KJ141" s="824"/>
      <c r="KK141" s="824"/>
      <c r="KL141" s="805"/>
      <c r="KM141" s="809"/>
      <c r="KN141" s="809"/>
      <c r="KO141" s="823"/>
      <c r="KP141" s="824"/>
      <c r="KQ141" s="824"/>
      <c r="KR141" s="805"/>
      <c r="KS141" s="804"/>
      <c r="KT141" s="804"/>
      <c r="KU141" s="823"/>
      <c r="KV141" s="824"/>
      <c r="KW141" s="824"/>
      <c r="KX141" s="805"/>
      <c r="KY141" s="809"/>
      <c r="KZ141" s="809"/>
      <c r="LA141" s="823"/>
      <c r="LB141" s="824"/>
      <c r="LC141" s="824"/>
      <c r="LD141" s="805"/>
      <c r="LE141" s="804"/>
      <c r="LF141" s="804"/>
      <c r="LG141" s="823"/>
      <c r="LH141" s="824"/>
      <c r="LI141" s="824"/>
      <c r="LJ141" s="805"/>
      <c r="LK141" s="804"/>
      <c r="LL141" s="804"/>
      <c r="LM141" s="823"/>
      <c r="LN141" s="824"/>
      <c r="LO141" s="824"/>
      <c r="LP141" s="805"/>
      <c r="LQ141" s="809"/>
      <c r="LR141" s="809"/>
      <c r="LS141" s="823"/>
      <c r="LT141" s="824"/>
      <c r="LU141" s="824"/>
      <c r="LV141" s="805"/>
      <c r="LW141" s="804"/>
      <c r="LX141" s="804"/>
      <c r="LY141" s="823"/>
      <c r="LZ141" s="824"/>
      <c r="MA141" s="824"/>
      <c r="MB141" s="805"/>
      <c r="MC141" s="809"/>
      <c r="MD141" s="809"/>
      <c r="ME141" s="823"/>
      <c r="MF141" s="824"/>
      <c r="MG141" s="824"/>
      <c r="MH141" s="805"/>
      <c r="MI141" s="809"/>
      <c r="MJ141" s="809"/>
      <c r="MK141" s="823"/>
      <c r="ML141" s="824"/>
      <c r="MM141" s="824"/>
      <c r="MN141" s="805"/>
      <c r="MO141" s="809"/>
      <c r="MP141" s="809"/>
      <c r="MQ141" s="823"/>
      <c r="MR141" s="824"/>
      <c r="MS141" s="824"/>
      <c r="MT141" s="805"/>
      <c r="MU141" s="804"/>
      <c r="MV141" s="804"/>
      <c r="MW141" s="823"/>
      <c r="MX141" s="824"/>
      <c r="MY141" s="824"/>
      <c r="MZ141" s="805"/>
      <c r="NA141" s="804"/>
      <c r="NB141" s="804"/>
      <c r="NC141" s="823"/>
      <c r="ND141" s="824"/>
      <c r="NE141" s="824"/>
      <c r="NF141" s="805"/>
      <c r="NG141" s="804"/>
      <c r="NH141" s="804"/>
      <c r="NI141" s="823"/>
      <c r="NJ141" s="824"/>
      <c r="NK141" s="824"/>
      <c r="NL141" s="805"/>
      <c r="NM141" s="809"/>
      <c r="NN141" s="809"/>
      <c r="NO141" s="823"/>
      <c r="NP141" s="824"/>
      <c r="NQ141" s="824"/>
      <c r="NR141" s="805"/>
      <c r="NS141" s="823"/>
      <c r="NT141" s="824"/>
      <c r="NU141" s="824"/>
      <c r="NV141" s="805"/>
      <c r="NW141" s="823"/>
      <c r="NX141" s="824"/>
      <c r="NY141" s="824"/>
      <c r="NZ141" s="848"/>
      <c r="OA141" s="823"/>
      <c r="OB141" s="824"/>
      <c r="OC141" s="824"/>
      <c r="OD141" s="805"/>
      <c r="OE141" s="823"/>
      <c r="OF141" s="824"/>
      <c r="OG141" s="824"/>
      <c r="OH141" s="805"/>
      <c r="OI141" s="823"/>
      <c r="OJ141" s="824"/>
      <c r="OK141" s="824"/>
      <c r="OL141" s="805"/>
      <c r="OM141" s="823"/>
      <c r="ON141" s="824"/>
      <c r="OO141" s="824"/>
      <c r="OP141" s="805"/>
      <c r="OQ141" s="823"/>
      <c r="OR141" s="824"/>
      <c r="OS141" s="824"/>
      <c r="OT141" s="805"/>
      <c r="OU141" s="823"/>
      <c r="OV141" s="824"/>
      <c r="OW141" s="824"/>
      <c r="OX141" s="805"/>
      <c r="OY141" s="823"/>
      <c r="OZ141" s="824"/>
      <c r="PA141" s="824"/>
      <c r="PB141" s="805"/>
      <c r="PC141" s="823"/>
      <c r="PD141" s="824"/>
      <c r="PE141" s="824"/>
      <c r="PF141" s="805"/>
    </row>
    <row r="142" spans="1:422" ht="15" hidden="1" customHeight="1" x14ac:dyDescent="0.25">
      <c r="A142" s="769" t="s">
        <v>76</v>
      </c>
      <c r="B142" s="769"/>
      <c r="C142" s="769"/>
      <c r="D142" s="770"/>
      <c r="E142" s="769"/>
      <c r="F142" s="769"/>
      <c r="G142" s="769"/>
      <c r="H142" s="769"/>
      <c r="I142" s="769"/>
      <c r="J142" s="769"/>
      <c r="K142" s="769"/>
      <c r="L142" s="769"/>
      <c r="M142" s="769"/>
      <c r="N142" s="769"/>
      <c r="O142" s="769"/>
      <c r="P142" s="769"/>
      <c r="Q142" s="769"/>
      <c r="R142" s="769"/>
      <c r="S142" s="769"/>
      <c r="T142" s="816"/>
      <c r="U142" s="816"/>
      <c r="V142" s="816" t="s">
        <v>220</v>
      </c>
      <c r="W142" s="816" t="s">
        <v>200</v>
      </c>
      <c r="X142" s="769"/>
      <c r="Y142" s="769">
        <f>IF(AND(AJ142="",AK142="",AL142="",AN142="",AO142="",OR(AP142="",AP142=Dropdown!$AM$12,AP142=Dropdown!$AM$11)),1,0)</f>
        <v>1</v>
      </c>
      <c r="Z142" s="769">
        <f t="shared" si="15"/>
        <v>1</v>
      </c>
      <c r="AA142" s="769">
        <f t="shared" si="16"/>
        <v>1</v>
      </c>
      <c r="AB142" s="769">
        <f t="shared" si="17"/>
        <v>0</v>
      </c>
      <c r="AC142" s="769"/>
      <c r="AD142" s="772" t="str">
        <f>IF(OR(T142&lt;&gt;"",U142&lt;&gt;""),Dropdown!$A$4,IF(OR(V142&lt;&gt;"",W142&lt;&gt;""),Dropdown!$A$5,Dropdown!$A$3))</f>
        <v>Industrial</v>
      </c>
      <c r="AE142" s="773" t="s">
        <v>615</v>
      </c>
      <c r="AF142" s="773"/>
      <c r="AG142" s="773"/>
      <c r="AH142" s="773" t="str">
        <f>IF(AG142&lt;&gt;"",VLOOKUP(AG142,Dropdown!$N$3:$R$62,3,FALSE),IF(AF142&lt;&gt;"",VLOOKUP(AF142,Dropdown!$N$3:$R$62,3,FALSE),IF(AE142&lt;&gt;"",VLOOKUP(AE142,Dropdown!$N$3:$R$62,3,FALSE),"")))</f>
        <v xml:space="preserve"> </v>
      </c>
      <c r="AI142" s="773" t="str">
        <f>IF(AG142&lt;&gt;"",VLOOKUP(AG142,Dropdown!$N$3:$R$62,5,FALSE),IF(AF142&lt;&gt;"",VLOOKUP(AF142,Dropdown!$N$3:$R$62,5,FALSE),IF(AE142&lt;&gt;"",VLOOKUP(AE142,Dropdown!$N$3:$R$62,5,FALSE),"")))</f>
        <v>Diverse</v>
      </c>
      <c r="AJ142" s="773"/>
      <c r="AK142" s="773"/>
      <c r="AL142" s="773"/>
      <c r="AM142" s="773"/>
      <c r="AN142" s="773"/>
      <c r="AO142" s="773"/>
      <c r="AP142" s="773"/>
      <c r="AQ142" s="769" t="s">
        <v>239</v>
      </c>
      <c r="AR142" s="1004" t="s">
        <v>214</v>
      </c>
      <c r="AS142" s="774"/>
      <c r="AT142" s="769" t="s">
        <v>133</v>
      </c>
      <c r="AU142" s="769" t="s">
        <v>215</v>
      </c>
      <c r="AV142" s="846"/>
      <c r="AW142" s="836"/>
      <c r="AX142" s="835"/>
      <c r="AY142" s="835">
        <v>9000</v>
      </c>
      <c r="AZ142" s="813"/>
      <c r="BA142" s="812"/>
      <c r="BB142" s="812"/>
      <c r="BC142" s="836"/>
      <c r="BD142" s="835"/>
      <c r="BE142" s="835">
        <v>9000</v>
      </c>
      <c r="BF142" s="813"/>
      <c r="BG142" s="812"/>
      <c r="BH142" s="812"/>
      <c r="BI142" s="823"/>
      <c r="BJ142" s="824"/>
      <c r="BK142" s="837">
        <f t="shared" si="14"/>
        <v>1</v>
      </c>
      <c r="BL142" s="805"/>
      <c r="BM142" s="804"/>
      <c r="BN142" s="804"/>
      <c r="BO142" s="827"/>
      <c r="BP142" s="828"/>
      <c r="BQ142" s="828"/>
      <c r="BR142" s="813"/>
      <c r="BS142" s="812"/>
      <c r="BT142" s="812"/>
      <c r="BU142" s="827"/>
      <c r="BV142" s="828"/>
      <c r="BW142" s="828"/>
      <c r="BX142" s="813"/>
      <c r="BY142" s="812"/>
      <c r="BZ142" s="812"/>
      <c r="CA142" s="827"/>
      <c r="CB142" s="828"/>
      <c r="CC142" s="828"/>
      <c r="CD142" s="813"/>
      <c r="CE142" s="812"/>
      <c r="CF142" s="812"/>
      <c r="CG142" s="827"/>
      <c r="CH142" s="828"/>
      <c r="CI142" s="828"/>
      <c r="CJ142" s="813"/>
      <c r="CK142" s="812"/>
      <c r="CL142" s="812"/>
      <c r="CM142" s="827"/>
      <c r="CN142" s="828"/>
      <c r="CO142" s="828"/>
      <c r="CP142" s="813"/>
      <c r="CQ142" s="812"/>
      <c r="CR142" s="812"/>
      <c r="CS142" s="827"/>
      <c r="CT142" s="828"/>
      <c r="CU142" s="828"/>
      <c r="CV142" s="813"/>
      <c r="CW142" s="812"/>
      <c r="CX142" s="812"/>
      <c r="CY142" s="827"/>
      <c r="CZ142" s="828"/>
      <c r="DA142" s="828"/>
      <c r="DB142" s="813"/>
      <c r="DC142" s="812"/>
      <c r="DD142" s="812"/>
      <c r="DE142" s="827"/>
      <c r="DF142" s="828"/>
      <c r="DG142" s="828"/>
      <c r="DH142" s="813"/>
      <c r="DI142" s="812"/>
      <c r="DJ142" s="812"/>
      <c r="DK142" s="827"/>
      <c r="DL142" s="828"/>
      <c r="DM142" s="828"/>
      <c r="DN142" s="813"/>
      <c r="DO142" s="812"/>
      <c r="DP142" s="812"/>
      <c r="DQ142" s="827"/>
      <c r="DR142" s="828"/>
      <c r="DS142" s="835">
        <v>3000</v>
      </c>
      <c r="DT142" s="811"/>
      <c r="DU142" s="812"/>
      <c r="DV142" s="812"/>
      <c r="DW142" s="827"/>
      <c r="DX142" s="828"/>
      <c r="DY142" s="828"/>
      <c r="DZ142" s="813"/>
      <c r="EA142" s="812"/>
      <c r="EB142" s="812"/>
      <c r="EC142" s="827"/>
      <c r="ED142" s="828"/>
      <c r="EE142" s="828"/>
      <c r="EF142" s="813"/>
      <c r="EG142" s="812"/>
      <c r="EH142" s="812"/>
      <c r="EI142" s="827"/>
      <c r="EJ142" s="828"/>
      <c r="EK142" s="828"/>
      <c r="EL142" s="813"/>
      <c r="EM142" s="812"/>
      <c r="EN142" s="812"/>
      <c r="EO142" s="827"/>
      <c r="EP142" s="828"/>
      <c r="EQ142" s="828"/>
      <c r="ER142" s="813"/>
      <c r="ES142" s="812"/>
      <c r="ET142" s="812"/>
      <c r="EU142" s="827"/>
      <c r="EV142" s="828"/>
      <c r="EW142" s="828"/>
      <c r="EX142" s="813"/>
      <c r="EY142" s="812"/>
      <c r="EZ142" s="812"/>
      <c r="FA142" s="827"/>
      <c r="FB142" s="828"/>
      <c r="FC142" s="828"/>
      <c r="FD142" s="813"/>
      <c r="FE142" s="812"/>
      <c r="FF142" s="812"/>
      <c r="FG142" s="827"/>
      <c r="FH142" s="828"/>
      <c r="FI142" s="828"/>
      <c r="FJ142" s="813"/>
      <c r="FK142" s="812"/>
      <c r="FL142" s="812"/>
      <c r="FM142" s="827"/>
      <c r="FN142" s="828"/>
      <c r="FO142" s="828"/>
      <c r="FP142" s="813"/>
      <c r="FQ142" s="812"/>
      <c r="FR142" s="812"/>
      <c r="FS142" s="823"/>
      <c r="FT142" s="824"/>
      <c r="FU142" s="825"/>
      <c r="FV142" s="803"/>
      <c r="FW142" s="804"/>
      <c r="FX142" s="804"/>
      <c r="FY142" s="826"/>
      <c r="FZ142" s="825"/>
      <c r="GA142" s="824"/>
      <c r="GB142" s="805"/>
      <c r="GC142" s="804"/>
      <c r="GD142" s="804"/>
      <c r="GE142" s="823"/>
      <c r="GF142" s="824"/>
      <c r="GG142" s="825"/>
      <c r="GH142" s="803"/>
      <c r="GI142" s="809"/>
      <c r="GJ142" s="809"/>
      <c r="GK142" s="826"/>
      <c r="GL142" s="825"/>
      <c r="GM142" s="824"/>
      <c r="GN142" s="805"/>
      <c r="GO142" s="804"/>
      <c r="GP142" s="804"/>
      <c r="GQ142" s="823"/>
      <c r="GR142" s="824"/>
      <c r="GS142" s="825"/>
      <c r="GT142" s="803"/>
      <c r="GU142" s="809"/>
      <c r="GV142" s="809"/>
      <c r="GW142" s="826"/>
      <c r="GX142" s="825"/>
      <c r="GY142" s="824"/>
      <c r="GZ142" s="805"/>
      <c r="HA142" s="804"/>
      <c r="HB142" s="804"/>
      <c r="HC142" s="823"/>
      <c r="HD142" s="824"/>
      <c r="HE142" s="825"/>
      <c r="HF142" s="803"/>
      <c r="HG142" s="809"/>
      <c r="HH142" s="809"/>
      <c r="HI142" s="826"/>
      <c r="HJ142" s="825"/>
      <c r="HK142" s="824"/>
      <c r="HL142" s="805"/>
      <c r="HM142" s="804"/>
      <c r="HN142" s="804"/>
      <c r="HO142" s="823"/>
      <c r="HP142" s="824"/>
      <c r="HQ142" s="825"/>
      <c r="HR142" s="803"/>
      <c r="HS142" s="809"/>
      <c r="HT142" s="809"/>
      <c r="HU142" s="826"/>
      <c r="HV142" s="825"/>
      <c r="HW142" s="824"/>
      <c r="HX142" s="805"/>
      <c r="HY142" s="804"/>
      <c r="HZ142" s="804"/>
      <c r="IA142" s="823"/>
      <c r="IB142" s="824"/>
      <c r="IC142" s="825"/>
      <c r="ID142" s="803"/>
      <c r="IE142" s="804"/>
      <c r="IF142" s="804"/>
      <c r="IG142" s="826"/>
      <c r="IH142" s="825"/>
      <c r="II142" s="824"/>
      <c r="IJ142" s="805"/>
      <c r="IK142" s="804"/>
      <c r="IL142" s="804"/>
      <c r="IM142" s="823"/>
      <c r="IN142" s="824"/>
      <c r="IO142" s="825"/>
      <c r="IP142" s="803"/>
      <c r="IQ142" s="804"/>
      <c r="IR142" s="804"/>
      <c r="IS142" s="826"/>
      <c r="IT142" s="825"/>
      <c r="IU142" s="824"/>
      <c r="IV142" s="805"/>
      <c r="IW142" s="804"/>
      <c r="IX142" s="804"/>
      <c r="IY142" s="823"/>
      <c r="IZ142" s="824"/>
      <c r="JA142" s="825"/>
      <c r="JB142" s="803"/>
      <c r="JC142" s="804"/>
      <c r="JD142" s="804"/>
      <c r="JE142" s="826"/>
      <c r="JF142" s="825"/>
      <c r="JG142" s="824"/>
      <c r="JH142" s="805"/>
      <c r="JI142" s="804"/>
      <c r="JJ142" s="804"/>
      <c r="JK142" s="823"/>
      <c r="JL142" s="824"/>
      <c r="JM142" s="825"/>
      <c r="JN142" s="803"/>
      <c r="JO142" s="809"/>
      <c r="JP142" s="809"/>
      <c r="JQ142" s="826"/>
      <c r="JR142" s="825"/>
      <c r="JS142" s="824"/>
      <c r="JT142" s="805"/>
      <c r="JU142" s="804"/>
      <c r="JV142" s="804"/>
      <c r="JW142" s="823"/>
      <c r="JX142" s="824"/>
      <c r="JY142" s="824"/>
      <c r="JZ142" s="805"/>
      <c r="KA142" s="809"/>
      <c r="KB142" s="809"/>
      <c r="KC142" s="823"/>
      <c r="KD142" s="824"/>
      <c r="KE142" s="824"/>
      <c r="KF142" s="805"/>
      <c r="KG142" s="809"/>
      <c r="KH142" s="809"/>
      <c r="KI142" s="823"/>
      <c r="KJ142" s="824"/>
      <c r="KK142" s="824"/>
      <c r="KL142" s="805"/>
      <c r="KM142" s="809"/>
      <c r="KN142" s="809"/>
      <c r="KO142" s="823"/>
      <c r="KP142" s="824"/>
      <c r="KQ142" s="824"/>
      <c r="KR142" s="805"/>
      <c r="KS142" s="804"/>
      <c r="KT142" s="804"/>
      <c r="KU142" s="823"/>
      <c r="KV142" s="824"/>
      <c r="KW142" s="824"/>
      <c r="KX142" s="805"/>
      <c r="KY142" s="809"/>
      <c r="KZ142" s="809"/>
      <c r="LA142" s="823"/>
      <c r="LB142" s="824"/>
      <c r="LC142" s="824"/>
      <c r="LD142" s="805"/>
      <c r="LE142" s="804"/>
      <c r="LF142" s="804"/>
      <c r="LG142" s="823"/>
      <c r="LH142" s="824"/>
      <c r="LI142" s="824"/>
      <c r="LJ142" s="805"/>
      <c r="LK142" s="804"/>
      <c r="LL142" s="804"/>
      <c r="LM142" s="823"/>
      <c r="LN142" s="824"/>
      <c r="LO142" s="824"/>
      <c r="LP142" s="805"/>
      <c r="LQ142" s="809"/>
      <c r="LR142" s="809"/>
      <c r="LS142" s="823"/>
      <c r="LT142" s="824"/>
      <c r="LU142" s="824"/>
      <c r="LV142" s="805"/>
      <c r="LW142" s="804"/>
      <c r="LX142" s="804"/>
      <c r="LY142" s="823"/>
      <c r="LZ142" s="824"/>
      <c r="MA142" s="824"/>
      <c r="MB142" s="805"/>
      <c r="MC142" s="809"/>
      <c r="MD142" s="809"/>
      <c r="ME142" s="823"/>
      <c r="MF142" s="824"/>
      <c r="MG142" s="824"/>
      <c r="MH142" s="805"/>
      <c r="MI142" s="809"/>
      <c r="MJ142" s="809"/>
      <c r="MK142" s="823"/>
      <c r="ML142" s="824"/>
      <c r="MM142" s="824"/>
      <c r="MN142" s="805"/>
      <c r="MO142" s="809"/>
      <c r="MP142" s="809"/>
      <c r="MQ142" s="823"/>
      <c r="MR142" s="824"/>
      <c r="MS142" s="824"/>
      <c r="MT142" s="805"/>
      <c r="MU142" s="804"/>
      <c r="MV142" s="804"/>
      <c r="MW142" s="823"/>
      <c r="MX142" s="824"/>
      <c r="MY142" s="824"/>
      <c r="MZ142" s="805"/>
      <c r="NA142" s="804"/>
      <c r="NB142" s="804"/>
      <c r="NC142" s="823"/>
      <c r="ND142" s="824"/>
      <c r="NE142" s="824"/>
      <c r="NF142" s="805"/>
      <c r="NG142" s="804"/>
      <c r="NH142" s="804"/>
      <c r="NI142" s="823"/>
      <c r="NJ142" s="824"/>
      <c r="NK142" s="824"/>
      <c r="NL142" s="805"/>
      <c r="NM142" s="809"/>
      <c r="NN142" s="809"/>
      <c r="NO142" s="823"/>
      <c r="NP142" s="824"/>
      <c r="NQ142" s="824"/>
      <c r="NR142" s="805"/>
      <c r="NS142" s="823"/>
      <c r="NT142" s="824"/>
      <c r="NU142" s="824"/>
      <c r="NV142" s="805"/>
      <c r="NW142" s="823"/>
      <c r="NX142" s="824"/>
      <c r="NY142" s="824"/>
      <c r="NZ142" s="848"/>
      <c r="OA142" s="823"/>
      <c r="OB142" s="824"/>
      <c r="OC142" s="824"/>
      <c r="OD142" s="805"/>
      <c r="OE142" s="823"/>
      <c r="OF142" s="824"/>
      <c r="OG142" s="824"/>
      <c r="OH142" s="805"/>
      <c r="OI142" s="823"/>
      <c r="OJ142" s="824"/>
      <c r="OK142" s="824"/>
      <c r="OL142" s="805"/>
      <c r="OM142" s="823"/>
      <c r="ON142" s="824"/>
      <c r="OO142" s="824"/>
      <c r="OP142" s="805"/>
      <c r="OQ142" s="823"/>
      <c r="OR142" s="824"/>
      <c r="OS142" s="824"/>
      <c r="OT142" s="805"/>
      <c r="OU142" s="823"/>
      <c r="OV142" s="824"/>
      <c r="OW142" s="824"/>
      <c r="OX142" s="805"/>
      <c r="OY142" s="823"/>
      <c r="OZ142" s="824"/>
      <c r="PA142" s="824"/>
      <c r="PB142" s="805"/>
      <c r="PC142" s="823"/>
      <c r="PD142" s="824"/>
      <c r="PE142" s="824"/>
      <c r="PF142" s="805"/>
    </row>
    <row r="143" spans="1:422" ht="15" hidden="1" customHeight="1" x14ac:dyDescent="0.25">
      <c r="A143" s="769" t="s">
        <v>76</v>
      </c>
      <c r="B143" s="769"/>
      <c r="C143" s="769"/>
      <c r="D143" s="770"/>
      <c r="E143" s="769"/>
      <c r="F143" s="769"/>
      <c r="G143" s="769"/>
      <c r="H143" s="769"/>
      <c r="I143" s="769"/>
      <c r="J143" s="769"/>
      <c r="K143" s="769"/>
      <c r="L143" s="769"/>
      <c r="M143" s="769"/>
      <c r="N143" s="769"/>
      <c r="O143" s="769"/>
      <c r="P143" s="769"/>
      <c r="Q143" s="769"/>
      <c r="R143" s="769"/>
      <c r="S143" s="769"/>
      <c r="T143" s="816"/>
      <c r="U143" s="816"/>
      <c r="V143" s="816" t="s">
        <v>192</v>
      </c>
      <c r="W143" s="816" t="s">
        <v>200</v>
      </c>
      <c r="X143" s="769"/>
      <c r="Y143" s="769">
        <f>IF(AND(AJ143="",AK143="",AL143="",AN143="",AO143="",OR(AP143="",AP143=Dropdown!$AM$12,AP143=Dropdown!$AM$11)),1,0)</f>
        <v>1</v>
      </c>
      <c r="Z143" s="769">
        <f t="shared" si="15"/>
        <v>1</v>
      </c>
      <c r="AA143" s="769">
        <f t="shared" si="16"/>
        <v>1</v>
      </c>
      <c r="AB143" s="769">
        <f t="shared" si="17"/>
        <v>0</v>
      </c>
      <c r="AC143" s="769"/>
      <c r="AD143" s="772" t="str">
        <f>IF(OR(T143&lt;&gt;"",U143&lt;&gt;""),Dropdown!$A$4,IF(OR(V143&lt;&gt;"",W143&lt;&gt;""),Dropdown!$A$5,Dropdown!$A$3))</f>
        <v>Industrial</v>
      </c>
      <c r="AE143" s="773" t="s">
        <v>615</v>
      </c>
      <c r="AF143" s="773"/>
      <c r="AG143" s="773"/>
      <c r="AH143" s="773" t="str">
        <f>IF(AG143&lt;&gt;"",VLOOKUP(AG143,Dropdown!$N$3:$R$62,3,FALSE),IF(AF143&lt;&gt;"",VLOOKUP(AF143,Dropdown!$N$3:$R$62,3,FALSE),IF(AE143&lt;&gt;"",VLOOKUP(AE143,Dropdown!$N$3:$R$62,3,FALSE),"")))</f>
        <v xml:space="preserve"> </v>
      </c>
      <c r="AI143" s="773" t="str">
        <f>IF(AG143&lt;&gt;"",VLOOKUP(AG143,Dropdown!$N$3:$R$62,5,FALSE),IF(AF143&lt;&gt;"",VLOOKUP(AF143,Dropdown!$N$3:$R$62,5,FALSE),IF(AE143&lt;&gt;"",VLOOKUP(AE143,Dropdown!$N$3:$R$62,5,FALSE),"")))</f>
        <v>Diverse</v>
      </c>
      <c r="AJ143" s="773"/>
      <c r="AK143" s="773"/>
      <c r="AL143" s="773"/>
      <c r="AM143" s="773"/>
      <c r="AN143" s="773"/>
      <c r="AO143" s="773"/>
      <c r="AP143" s="773"/>
      <c r="AQ143" s="769" t="s">
        <v>239</v>
      </c>
      <c r="AR143" s="1004" t="s">
        <v>214</v>
      </c>
      <c r="AS143" s="774"/>
      <c r="AT143" s="769" t="s">
        <v>133</v>
      </c>
      <c r="AU143" s="769" t="s">
        <v>215</v>
      </c>
      <c r="AV143" s="846"/>
      <c r="AW143" s="836">
        <v>2000</v>
      </c>
      <c r="AX143" s="835">
        <v>10000</v>
      </c>
      <c r="AY143" s="835">
        <f>AVERAGE(AW143:AX143)</f>
        <v>6000</v>
      </c>
      <c r="AZ143" s="847">
        <f>(AX143-AW143)/(2*1.645)</f>
        <v>2431.61094224924</v>
      </c>
      <c r="BA143" s="812"/>
      <c r="BB143" s="812"/>
      <c r="BC143" s="836">
        <v>2000</v>
      </c>
      <c r="BD143" s="835">
        <v>10000</v>
      </c>
      <c r="BE143" s="835">
        <f>AVERAGE(BC143:BD143)</f>
        <v>6000</v>
      </c>
      <c r="BF143" s="847">
        <f>(BD143-BC143)/(2*1.645)</f>
        <v>2431.61094224924</v>
      </c>
      <c r="BG143" s="812"/>
      <c r="BH143" s="812"/>
      <c r="BI143" s="823"/>
      <c r="BJ143" s="824"/>
      <c r="BK143" s="837">
        <f t="shared" si="14"/>
        <v>1</v>
      </c>
      <c r="BL143" s="805"/>
      <c r="BM143" s="804"/>
      <c r="BN143" s="804"/>
      <c r="BO143" s="827"/>
      <c r="BP143" s="828"/>
      <c r="BQ143" s="828"/>
      <c r="BR143" s="813"/>
      <c r="BS143" s="812"/>
      <c r="BT143" s="812"/>
      <c r="BU143" s="827"/>
      <c r="BV143" s="828"/>
      <c r="BW143" s="828"/>
      <c r="BX143" s="813"/>
      <c r="BY143" s="812"/>
      <c r="BZ143" s="812"/>
      <c r="CA143" s="827"/>
      <c r="CB143" s="828"/>
      <c r="CC143" s="828"/>
      <c r="CD143" s="813"/>
      <c r="CE143" s="812"/>
      <c r="CF143" s="812"/>
      <c r="CG143" s="827"/>
      <c r="CH143" s="828"/>
      <c r="CI143" s="828"/>
      <c r="CJ143" s="813"/>
      <c r="CK143" s="812"/>
      <c r="CL143" s="812"/>
      <c r="CM143" s="827"/>
      <c r="CN143" s="828"/>
      <c r="CO143" s="828"/>
      <c r="CP143" s="813"/>
      <c r="CQ143" s="812"/>
      <c r="CR143" s="812"/>
      <c r="CS143" s="827"/>
      <c r="CT143" s="828"/>
      <c r="CU143" s="828"/>
      <c r="CV143" s="813"/>
      <c r="CW143" s="812"/>
      <c r="CX143" s="812"/>
      <c r="CY143" s="827"/>
      <c r="CZ143" s="828"/>
      <c r="DA143" s="828"/>
      <c r="DB143" s="813"/>
      <c r="DC143" s="812"/>
      <c r="DD143" s="812"/>
      <c r="DE143" s="827"/>
      <c r="DF143" s="828"/>
      <c r="DG143" s="828"/>
      <c r="DH143" s="813"/>
      <c r="DI143" s="812"/>
      <c r="DJ143" s="812"/>
      <c r="DK143" s="827"/>
      <c r="DL143" s="828"/>
      <c r="DM143" s="828"/>
      <c r="DN143" s="813"/>
      <c r="DO143" s="812"/>
      <c r="DP143" s="812"/>
      <c r="DQ143" s="827">
        <v>5000</v>
      </c>
      <c r="DR143" s="828">
        <v>40000</v>
      </c>
      <c r="DS143" s="835">
        <f>AVERAGE(DQ143:DR143)</f>
        <v>22500</v>
      </c>
      <c r="DT143" s="847">
        <f>(DR143-DQ143)/(2*1.645)</f>
        <v>10638.297872340425</v>
      </c>
      <c r="DU143" s="812"/>
      <c r="DV143" s="812"/>
      <c r="DW143" s="827"/>
      <c r="DX143" s="828"/>
      <c r="DY143" s="828"/>
      <c r="DZ143" s="813"/>
      <c r="EA143" s="812"/>
      <c r="EB143" s="812"/>
      <c r="EC143" s="827"/>
      <c r="ED143" s="828"/>
      <c r="EE143" s="828"/>
      <c r="EF143" s="813"/>
      <c r="EG143" s="812"/>
      <c r="EH143" s="812"/>
      <c r="EI143" s="827"/>
      <c r="EJ143" s="828"/>
      <c r="EK143" s="828"/>
      <c r="EL143" s="813"/>
      <c r="EM143" s="812"/>
      <c r="EN143" s="812"/>
      <c r="EO143" s="827"/>
      <c r="EP143" s="828"/>
      <c r="EQ143" s="828"/>
      <c r="ER143" s="813"/>
      <c r="ES143" s="812"/>
      <c r="ET143" s="812"/>
      <c r="EU143" s="827"/>
      <c r="EV143" s="828"/>
      <c r="EW143" s="828"/>
      <c r="EX143" s="813"/>
      <c r="EY143" s="812"/>
      <c r="EZ143" s="812"/>
      <c r="FA143" s="827"/>
      <c r="FB143" s="828"/>
      <c r="FC143" s="828"/>
      <c r="FD143" s="813"/>
      <c r="FE143" s="812"/>
      <c r="FF143" s="812"/>
      <c r="FG143" s="827"/>
      <c r="FH143" s="828"/>
      <c r="FI143" s="828"/>
      <c r="FJ143" s="813"/>
      <c r="FK143" s="812"/>
      <c r="FL143" s="812"/>
      <c r="FM143" s="827"/>
      <c r="FN143" s="828"/>
      <c r="FO143" s="828"/>
      <c r="FP143" s="813"/>
      <c r="FQ143" s="812"/>
      <c r="FR143" s="812"/>
      <c r="FS143" s="823"/>
      <c r="FT143" s="824"/>
      <c r="FU143" s="825"/>
      <c r="FV143" s="803"/>
      <c r="FW143" s="804"/>
      <c r="FX143" s="804"/>
      <c r="FY143" s="826"/>
      <c r="FZ143" s="825"/>
      <c r="GA143" s="824"/>
      <c r="GB143" s="805"/>
      <c r="GC143" s="804"/>
      <c r="GD143" s="804"/>
      <c r="GE143" s="823"/>
      <c r="GF143" s="824"/>
      <c r="GG143" s="825"/>
      <c r="GH143" s="803"/>
      <c r="GI143" s="809"/>
      <c r="GJ143" s="809"/>
      <c r="GK143" s="826"/>
      <c r="GL143" s="825"/>
      <c r="GM143" s="824"/>
      <c r="GN143" s="805"/>
      <c r="GO143" s="804"/>
      <c r="GP143" s="804"/>
      <c r="GQ143" s="823"/>
      <c r="GR143" s="824"/>
      <c r="GS143" s="825"/>
      <c r="GT143" s="803"/>
      <c r="GU143" s="809"/>
      <c r="GV143" s="809"/>
      <c r="GW143" s="826"/>
      <c r="GX143" s="825"/>
      <c r="GY143" s="824"/>
      <c r="GZ143" s="805"/>
      <c r="HA143" s="804"/>
      <c r="HB143" s="804"/>
      <c r="HC143" s="823"/>
      <c r="HD143" s="824"/>
      <c r="HE143" s="825"/>
      <c r="HF143" s="803"/>
      <c r="HG143" s="809"/>
      <c r="HH143" s="809"/>
      <c r="HI143" s="826"/>
      <c r="HJ143" s="825"/>
      <c r="HK143" s="824"/>
      <c r="HL143" s="805"/>
      <c r="HM143" s="804"/>
      <c r="HN143" s="804"/>
      <c r="HO143" s="823"/>
      <c r="HP143" s="824"/>
      <c r="HQ143" s="825"/>
      <c r="HR143" s="803"/>
      <c r="HS143" s="809"/>
      <c r="HT143" s="809"/>
      <c r="HU143" s="826"/>
      <c r="HV143" s="825"/>
      <c r="HW143" s="824"/>
      <c r="HX143" s="805"/>
      <c r="HY143" s="804"/>
      <c r="HZ143" s="804"/>
      <c r="IA143" s="823"/>
      <c r="IB143" s="824"/>
      <c r="IC143" s="825"/>
      <c r="ID143" s="803"/>
      <c r="IE143" s="804"/>
      <c r="IF143" s="804"/>
      <c r="IG143" s="826"/>
      <c r="IH143" s="825"/>
      <c r="II143" s="824"/>
      <c r="IJ143" s="805"/>
      <c r="IK143" s="804"/>
      <c r="IL143" s="804"/>
      <c r="IM143" s="823"/>
      <c r="IN143" s="824"/>
      <c r="IO143" s="825"/>
      <c r="IP143" s="803"/>
      <c r="IQ143" s="804"/>
      <c r="IR143" s="804"/>
      <c r="IS143" s="826"/>
      <c r="IT143" s="825"/>
      <c r="IU143" s="824"/>
      <c r="IV143" s="805"/>
      <c r="IW143" s="804"/>
      <c r="IX143" s="804"/>
      <c r="IY143" s="823"/>
      <c r="IZ143" s="824"/>
      <c r="JA143" s="825"/>
      <c r="JB143" s="803"/>
      <c r="JC143" s="804"/>
      <c r="JD143" s="804"/>
      <c r="JE143" s="826"/>
      <c r="JF143" s="825"/>
      <c r="JG143" s="824"/>
      <c r="JH143" s="805"/>
      <c r="JI143" s="804"/>
      <c r="JJ143" s="804"/>
      <c r="JK143" s="823"/>
      <c r="JL143" s="824"/>
      <c r="JM143" s="825"/>
      <c r="JN143" s="803"/>
      <c r="JO143" s="809"/>
      <c r="JP143" s="809"/>
      <c r="JQ143" s="826"/>
      <c r="JR143" s="825"/>
      <c r="JS143" s="824"/>
      <c r="JT143" s="805"/>
      <c r="JU143" s="804"/>
      <c r="JV143" s="804"/>
      <c r="JW143" s="823"/>
      <c r="JX143" s="824"/>
      <c r="JY143" s="824"/>
      <c r="JZ143" s="805"/>
      <c r="KA143" s="809"/>
      <c r="KB143" s="809"/>
      <c r="KC143" s="823"/>
      <c r="KD143" s="824"/>
      <c r="KE143" s="824"/>
      <c r="KF143" s="805"/>
      <c r="KG143" s="809"/>
      <c r="KH143" s="809"/>
      <c r="KI143" s="823"/>
      <c r="KJ143" s="824"/>
      <c r="KK143" s="824"/>
      <c r="KL143" s="805"/>
      <c r="KM143" s="809"/>
      <c r="KN143" s="809"/>
      <c r="KO143" s="823"/>
      <c r="KP143" s="824"/>
      <c r="KQ143" s="824"/>
      <c r="KR143" s="805"/>
      <c r="KS143" s="804"/>
      <c r="KT143" s="804"/>
      <c r="KU143" s="823"/>
      <c r="KV143" s="824"/>
      <c r="KW143" s="824"/>
      <c r="KX143" s="805"/>
      <c r="KY143" s="809"/>
      <c r="KZ143" s="809"/>
      <c r="LA143" s="823"/>
      <c r="LB143" s="824"/>
      <c r="LC143" s="824"/>
      <c r="LD143" s="805"/>
      <c r="LE143" s="804"/>
      <c r="LF143" s="804"/>
      <c r="LG143" s="823"/>
      <c r="LH143" s="824"/>
      <c r="LI143" s="824"/>
      <c r="LJ143" s="805"/>
      <c r="LK143" s="804"/>
      <c r="LL143" s="804"/>
      <c r="LM143" s="823"/>
      <c r="LN143" s="824"/>
      <c r="LO143" s="824"/>
      <c r="LP143" s="805"/>
      <c r="LQ143" s="809"/>
      <c r="LR143" s="809"/>
      <c r="LS143" s="823"/>
      <c r="LT143" s="824"/>
      <c r="LU143" s="824"/>
      <c r="LV143" s="805"/>
      <c r="LW143" s="804"/>
      <c r="LX143" s="804"/>
      <c r="LY143" s="823"/>
      <c r="LZ143" s="824"/>
      <c r="MA143" s="824"/>
      <c r="MB143" s="805"/>
      <c r="MC143" s="809"/>
      <c r="MD143" s="809"/>
      <c r="ME143" s="823"/>
      <c r="MF143" s="824"/>
      <c r="MG143" s="824"/>
      <c r="MH143" s="805"/>
      <c r="MI143" s="809"/>
      <c r="MJ143" s="809"/>
      <c r="MK143" s="823"/>
      <c r="ML143" s="824"/>
      <c r="MM143" s="824"/>
      <c r="MN143" s="805"/>
      <c r="MO143" s="809"/>
      <c r="MP143" s="809"/>
      <c r="MQ143" s="823"/>
      <c r="MR143" s="824"/>
      <c r="MS143" s="824"/>
      <c r="MT143" s="805"/>
      <c r="MU143" s="804"/>
      <c r="MV143" s="804"/>
      <c r="MW143" s="823"/>
      <c r="MX143" s="824"/>
      <c r="MY143" s="824"/>
      <c r="MZ143" s="805"/>
      <c r="NA143" s="804"/>
      <c r="NB143" s="804"/>
      <c r="NC143" s="823"/>
      <c r="ND143" s="824"/>
      <c r="NE143" s="824"/>
      <c r="NF143" s="805"/>
      <c r="NG143" s="804"/>
      <c r="NH143" s="804"/>
      <c r="NI143" s="823"/>
      <c r="NJ143" s="824"/>
      <c r="NK143" s="824"/>
      <c r="NL143" s="805"/>
      <c r="NM143" s="809"/>
      <c r="NN143" s="809"/>
      <c r="NO143" s="823"/>
      <c r="NP143" s="824"/>
      <c r="NQ143" s="824"/>
      <c r="NR143" s="805"/>
      <c r="NS143" s="823"/>
      <c r="NT143" s="824"/>
      <c r="NU143" s="824"/>
      <c r="NV143" s="805"/>
      <c r="NW143" s="823"/>
      <c r="NX143" s="824"/>
      <c r="NY143" s="824"/>
      <c r="NZ143" s="848"/>
      <c r="OA143" s="823"/>
      <c r="OB143" s="824"/>
      <c r="OC143" s="824"/>
      <c r="OD143" s="805"/>
      <c r="OE143" s="823"/>
      <c r="OF143" s="824"/>
      <c r="OG143" s="824"/>
      <c r="OH143" s="805"/>
      <c r="OI143" s="823"/>
      <c r="OJ143" s="824"/>
      <c r="OK143" s="824"/>
      <c r="OL143" s="805"/>
      <c r="OM143" s="823"/>
      <c r="ON143" s="824"/>
      <c r="OO143" s="824"/>
      <c r="OP143" s="805"/>
      <c r="OQ143" s="823"/>
      <c r="OR143" s="824"/>
      <c r="OS143" s="824"/>
      <c r="OT143" s="805"/>
      <c r="OU143" s="823"/>
      <c r="OV143" s="824"/>
      <c r="OW143" s="824"/>
      <c r="OX143" s="805"/>
      <c r="OY143" s="823"/>
      <c r="OZ143" s="824"/>
      <c r="PA143" s="824"/>
      <c r="PB143" s="805"/>
      <c r="PC143" s="823"/>
      <c r="PD143" s="824"/>
      <c r="PE143" s="824"/>
      <c r="PF143" s="805"/>
    </row>
    <row r="144" spans="1:422" ht="15" hidden="1" customHeight="1" x14ac:dyDescent="0.25">
      <c r="A144" s="769" t="s">
        <v>76</v>
      </c>
      <c r="B144" s="769"/>
      <c r="C144" s="769"/>
      <c r="D144" s="770"/>
      <c r="E144" s="769"/>
      <c r="F144" s="769"/>
      <c r="G144" s="769"/>
      <c r="H144" s="769"/>
      <c r="I144" s="769"/>
      <c r="J144" s="769"/>
      <c r="K144" s="769"/>
      <c r="L144" s="769"/>
      <c r="M144" s="769"/>
      <c r="N144" s="769"/>
      <c r="O144" s="769"/>
      <c r="P144" s="769"/>
      <c r="Q144" s="769"/>
      <c r="R144" s="769"/>
      <c r="S144" s="769"/>
      <c r="T144" s="816"/>
      <c r="U144" s="816"/>
      <c r="V144" s="816" t="s">
        <v>191</v>
      </c>
      <c r="W144" s="816" t="s">
        <v>200</v>
      </c>
      <c r="X144" s="769"/>
      <c r="Y144" s="769">
        <f>IF(AND(AJ144="",AK144="",AL144="",AN144="",AO144="",OR(AP144="",AP144=Dropdown!$AM$12,AP144=Dropdown!$AM$11)),1,0)</f>
        <v>1</v>
      </c>
      <c r="Z144" s="769">
        <f t="shared" si="15"/>
        <v>1</v>
      </c>
      <c r="AA144" s="769">
        <f t="shared" si="16"/>
        <v>1</v>
      </c>
      <c r="AB144" s="769">
        <f t="shared" si="17"/>
        <v>0</v>
      </c>
      <c r="AC144" s="769"/>
      <c r="AD144" s="772" t="str">
        <f>IF(OR(T144&lt;&gt;"",U144&lt;&gt;""),Dropdown!$A$4,IF(OR(V144&lt;&gt;"",W144&lt;&gt;""),Dropdown!$A$5,Dropdown!$A$3))</f>
        <v>Industrial</v>
      </c>
      <c r="AE144" s="773" t="s">
        <v>615</v>
      </c>
      <c r="AF144" s="773"/>
      <c r="AG144" s="773"/>
      <c r="AH144" s="773" t="str">
        <f>IF(AG144&lt;&gt;"",VLOOKUP(AG144,Dropdown!$N$3:$R$62,3,FALSE),IF(AF144&lt;&gt;"",VLOOKUP(AF144,Dropdown!$N$3:$R$62,3,FALSE),IF(AE144&lt;&gt;"",VLOOKUP(AE144,Dropdown!$N$3:$R$62,3,FALSE),"")))</f>
        <v xml:space="preserve"> </v>
      </c>
      <c r="AI144" s="773" t="str">
        <f>IF(AG144&lt;&gt;"",VLOOKUP(AG144,Dropdown!$N$3:$R$62,5,FALSE),IF(AF144&lt;&gt;"",VLOOKUP(AF144,Dropdown!$N$3:$R$62,5,FALSE),IF(AE144&lt;&gt;"",VLOOKUP(AE144,Dropdown!$N$3:$R$62,5,FALSE),"")))</f>
        <v>Diverse</v>
      </c>
      <c r="AJ144" s="773"/>
      <c r="AK144" s="773"/>
      <c r="AL144" s="773"/>
      <c r="AM144" s="773"/>
      <c r="AN144" s="773"/>
      <c r="AO144" s="773"/>
      <c r="AP144" s="773"/>
      <c r="AQ144" s="769" t="s">
        <v>239</v>
      </c>
      <c r="AR144" s="1004" t="s">
        <v>214</v>
      </c>
      <c r="AS144" s="774"/>
      <c r="AT144" s="769" t="s">
        <v>133</v>
      </c>
      <c r="AU144" s="769" t="s">
        <v>215</v>
      </c>
      <c r="AV144" s="846"/>
      <c r="AW144" s="836">
        <v>1000</v>
      </c>
      <c r="AX144" s="835">
        <v>10000</v>
      </c>
      <c r="AY144" s="835">
        <f>AVERAGE(AW144:AX144)</f>
        <v>5500</v>
      </c>
      <c r="AZ144" s="847">
        <f>(AX144-AW144)/(2*1.645)</f>
        <v>2735.5623100303951</v>
      </c>
      <c r="BA144" s="812"/>
      <c r="BB144" s="812"/>
      <c r="BC144" s="836">
        <v>1000</v>
      </c>
      <c r="BD144" s="835">
        <v>10000</v>
      </c>
      <c r="BE144" s="835">
        <f>AVERAGE(BC144:BD144)</f>
        <v>5500</v>
      </c>
      <c r="BF144" s="847">
        <f>(BD144-BC144)/(2*1.645)</f>
        <v>2735.5623100303951</v>
      </c>
      <c r="BG144" s="812"/>
      <c r="BH144" s="812"/>
      <c r="BI144" s="823"/>
      <c r="BJ144" s="824"/>
      <c r="BK144" s="837">
        <f t="shared" si="14"/>
        <v>1</v>
      </c>
      <c r="BL144" s="805"/>
      <c r="BM144" s="804"/>
      <c r="BN144" s="804"/>
      <c r="BO144" s="827"/>
      <c r="BP144" s="828"/>
      <c r="BQ144" s="828"/>
      <c r="BR144" s="813"/>
      <c r="BS144" s="812"/>
      <c r="BT144" s="812"/>
      <c r="BU144" s="827"/>
      <c r="BV144" s="828"/>
      <c r="BW144" s="828"/>
      <c r="BX144" s="813"/>
      <c r="BY144" s="812"/>
      <c r="BZ144" s="812"/>
      <c r="CA144" s="827"/>
      <c r="CB144" s="828"/>
      <c r="CC144" s="828"/>
      <c r="CD144" s="813"/>
      <c r="CE144" s="812"/>
      <c r="CF144" s="812"/>
      <c r="CG144" s="827"/>
      <c r="CH144" s="828"/>
      <c r="CI144" s="828"/>
      <c r="CJ144" s="813"/>
      <c r="CK144" s="812"/>
      <c r="CL144" s="812"/>
      <c r="CM144" s="827"/>
      <c r="CN144" s="828"/>
      <c r="CO144" s="828"/>
      <c r="CP144" s="813"/>
      <c r="CQ144" s="812"/>
      <c r="CR144" s="812"/>
      <c r="CS144" s="827"/>
      <c r="CT144" s="828"/>
      <c r="CU144" s="828"/>
      <c r="CV144" s="813"/>
      <c r="CW144" s="812"/>
      <c r="CX144" s="812"/>
      <c r="CY144" s="827"/>
      <c r="CZ144" s="828"/>
      <c r="DA144" s="828"/>
      <c r="DB144" s="813"/>
      <c r="DC144" s="812"/>
      <c r="DD144" s="812"/>
      <c r="DE144" s="827"/>
      <c r="DF144" s="828"/>
      <c r="DG144" s="828"/>
      <c r="DH144" s="813"/>
      <c r="DI144" s="812"/>
      <c r="DJ144" s="812"/>
      <c r="DK144" s="827"/>
      <c r="DL144" s="828"/>
      <c r="DM144" s="828"/>
      <c r="DN144" s="813"/>
      <c r="DO144" s="812"/>
      <c r="DP144" s="812"/>
      <c r="DQ144" s="827">
        <v>1000</v>
      </c>
      <c r="DR144" s="828">
        <v>5000</v>
      </c>
      <c r="DS144" s="835">
        <f>AVERAGE(DQ144:DR144)</f>
        <v>3000</v>
      </c>
      <c r="DT144" s="847">
        <f>(DR144-DQ144)/(2*1.645)</f>
        <v>1215.80547112462</v>
      </c>
      <c r="DU144" s="812"/>
      <c r="DV144" s="812"/>
      <c r="DW144" s="827"/>
      <c r="DX144" s="828"/>
      <c r="DY144" s="828"/>
      <c r="DZ144" s="813"/>
      <c r="EA144" s="812"/>
      <c r="EB144" s="812"/>
      <c r="EC144" s="827"/>
      <c r="ED144" s="828"/>
      <c r="EE144" s="828"/>
      <c r="EF144" s="813"/>
      <c r="EG144" s="812"/>
      <c r="EH144" s="812"/>
      <c r="EI144" s="827"/>
      <c r="EJ144" s="828"/>
      <c r="EK144" s="828"/>
      <c r="EL144" s="813"/>
      <c r="EM144" s="812"/>
      <c r="EN144" s="812"/>
      <c r="EO144" s="827"/>
      <c r="EP144" s="828"/>
      <c r="EQ144" s="828"/>
      <c r="ER144" s="813"/>
      <c r="ES144" s="812"/>
      <c r="ET144" s="812"/>
      <c r="EU144" s="827"/>
      <c r="EV144" s="828"/>
      <c r="EW144" s="828"/>
      <c r="EX144" s="813"/>
      <c r="EY144" s="812"/>
      <c r="EZ144" s="812"/>
      <c r="FA144" s="827"/>
      <c r="FB144" s="828"/>
      <c r="FC144" s="828"/>
      <c r="FD144" s="813"/>
      <c r="FE144" s="812"/>
      <c r="FF144" s="812"/>
      <c r="FG144" s="827"/>
      <c r="FH144" s="828"/>
      <c r="FI144" s="828"/>
      <c r="FJ144" s="813"/>
      <c r="FK144" s="812"/>
      <c r="FL144" s="812"/>
      <c r="FM144" s="827"/>
      <c r="FN144" s="828"/>
      <c r="FO144" s="828"/>
      <c r="FP144" s="813"/>
      <c r="FQ144" s="812"/>
      <c r="FR144" s="812"/>
      <c r="FS144" s="823"/>
      <c r="FT144" s="824"/>
      <c r="FU144" s="825"/>
      <c r="FV144" s="803"/>
      <c r="FW144" s="804"/>
      <c r="FX144" s="804"/>
      <c r="FY144" s="826"/>
      <c r="FZ144" s="825"/>
      <c r="GA144" s="824"/>
      <c r="GB144" s="805"/>
      <c r="GC144" s="804"/>
      <c r="GD144" s="804"/>
      <c r="GE144" s="823"/>
      <c r="GF144" s="824"/>
      <c r="GG144" s="825"/>
      <c r="GH144" s="803"/>
      <c r="GI144" s="809"/>
      <c r="GJ144" s="809"/>
      <c r="GK144" s="826"/>
      <c r="GL144" s="825"/>
      <c r="GM144" s="824"/>
      <c r="GN144" s="805"/>
      <c r="GO144" s="804"/>
      <c r="GP144" s="804"/>
      <c r="GQ144" s="823"/>
      <c r="GR144" s="824"/>
      <c r="GS144" s="825"/>
      <c r="GT144" s="803"/>
      <c r="GU144" s="809"/>
      <c r="GV144" s="809"/>
      <c r="GW144" s="826"/>
      <c r="GX144" s="825"/>
      <c r="GY144" s="824"/>
      <c r="GZ144" s="805"/>
      <c r="HA144" s="804"/>
      <c r="HB144" s="804"/>
      <c r="HC144" s="823"/>
      <c r="HD144" s="824"/>
      <c r="HE144" s="825"/>
      <c r="HF144" s="803"/>
      <c r="HG144" s="809"/>
      <c r="HH144" s="809"/>
      <c r="HI144" s="826"/>
      <c r="HJ144" s="825"/>
      <c r="HK144" s="824"/>
      <c r="HL144" s="805"/>
      <c r="HM144" s="804"/>
      <c r="HN144" s="804"/>
      <c r="HO144" s="823"/>
      <c r="HP144" s="824"/>
      <c r="HQ144" s="825"/>
      <c r="HR144" s="803"/>
      <c r="HS144" s="809"/>
      <c r="HT144" s="809"/>
      <c r="HU144" s="826"/>
      <c r="HV144" s="825"/>
      <c r="HW144" s="824"/>
      <c r="HX144" s="805"/>
      <c r="HY144" s="804"/>
      <c r="HZ144" s="804"/>
      <c r="IA144" s="823"/>
      <c r="IB144" s="824"/>
      <c r="IC144" s="825"/>
      <c r="ID144" s="803"/>
      <c r="IE144" s="804"/>
      <c r="IF144" s="804"/>
      <c r="IG144" s="826"/>
      <c r="IH144" s="825"/>
      <c r="II144" s="824"/>
      <c r="IJ144" s="805"/>
      <c r="IK144" s="804"/>
      <c r="IL144" s="804"/>
      <c r="IM144" s="823"/>
      <c r="IN144" s="824"/>
      <c r="IO144" s="825"/>
      <c r="IP144" s="803"/>
      <c r="IQ144" s="804"/>
      <c r="IR144" s="804"/>
      <c r="IS144" s="826"/>
      <c r="IT144" s="825"/>
      <c r="IU144" s="824"/>
      <c r="IV144" s="805"/>
      <c r="IW144" s="804"/>
      <c r="IX144" s="804"/>
      <c r="IY144" s="823"/>
      <c r="IZ144" s="824"/>
      <c r="JA144" s="825"/>
      <c r="JB144" s="803"/>
      <c r="JC144" s="804"/>
      <c r="JD144" s="804"/>
      <c r="JE144" s="826"/>
      <c r="JF144" s="825"/>
      <c r="JG144" s="824"/>
      <c r="JH144" s="805"/>
      <c r="JI144" s="804"/>
      <c r="JJ144" s="804"/>
      <c r="JK144" s="823"/>
      <c r="JL144" s="824"/>
      <c r="JM144" s="825"/>
      <c r="JN144" s="803"/>
      <c r="JO144" s="809"/>
      <c r="JP144" s="809"/>
      <c r="JQ144" s="826"/>
      <c r="JR144" s="825"/>
      <c r="JS144" s="824"/>
      <c r="JT144" s="805"/>
      <c r="JU144" s="804"/>
      <c r="JV144" s="804"/>
      <c r="JW144" s="823"/>
      <c r="JX144" s="824"/>
      <c r="JY144" s="824"/>
      <c r="JZ144" s="805"/>
      <c r="KA144" s="809"/>
      <c r="KB144" s="809"/>
      <c r="KC144" s="823"/>
      <c r="KD144" s="824"/>
      <c r="KE144" s="824"/>
      <c r="KF144" s="805"/>
      <c r="KG144" s="809"/>
      <c r="KH144" s="809"/>
      <c r="KI144" s="823"/>
      <c r="KJ144" s="824"/>
      <c r="KK144" s="824"/>
      <c r="KL144" s="805"/>
      <c r="KM144" s="809"/>
      <c r="KN144" s="809"/>
      <c r="KO144" s="823"/>
      <c r="KP144" s="824"/>
      <c r="KQ144" s="824"/>
      <c r="KR144" s="805"/>
      <c r="KS144" s="804"/>
      <c r="KT144" s="804"/>
      <c r="KU144" s="823"/>
      <c r="KV144" s="824"/>
      <c r="KW144" s="824"/>
      <c r="KX144" s="805"/>
      <c r="KY144" s="809"/>
      <c r="KZ144" s="809"/>
      <c r="LA144" s="823"/>
      <c r="LB144" s="824"/>
      <c r="LC144" s="824"/>
      <c r="LD144" s="805"/>
      <c r="LE144" s="804"/>
      <c r="LF144" s="804"/>
      <c r="LG144" s="823"/>
      <c r="LH144" s="824"/>
      <c r="LI144" s="824"/>
      <c r="LJ144" s="805"/>
      <c r="LK144" s="804"/>
      <c r="LL144" s="804"/>
      <c r="LM144" s="823"/>
      <c r="LN144" s="824"/>
      <c r="LO144" s="824"/>
      <c r="LP144" s="805"/>
      <c r="LQ144" s="809"/>
      <c r="LR144" s="809"/>
      <c r="LS144" s="823"/>
      <c r="LT144" s="824"/>
      <c r="LU144" s="824"/>
      <c r="LV144" s="805"/>
      <c r="LW144" s="804"/>
      <c r="LX144" s="804"/>
      <c r="LY144" s="823"/>
      <c r="LZ144" s="824"/>
      <c r="MA144" s="824"/>
      <c r="MB144" s="805"/>
      <c r="MC144" s="809"/>
      <c r="MD144" s="809"/>
      <c r="ME144" s="823"/>
      <c r="MF144" s="824"/>
      <c r="MG144" s="824"/>
      <c r="MH144" s="805"/>
      <c r="MI144" s="809"/>
      <c r="MJ144" s="809"/>
      <c r="MK144" s="823"/>
      <c r="ML144" s="824"/>
      <c r="MM144" s="824"/>
      <c r="MN144" s="805"/>
      <c r="MO144" s="809"/>
      <c r="MP144" s="809"/>
      <c r="MQ144" s="823"/>
      <c r="MR144" s="824"/>
      <c r="MS144" s="824"/>
      <c r="MT144" s="805"/>
      <c r="MU144" s="804"/>
      <c r="MV144" s="804"/>
      <c r="MW144" s="823"/>
      <c r="MX144" s="824"/>
      <c r="MY144" s="824"/>
      <c r="MZ144" s="805"/>
      <c r="NA144" s="804"/>
      <c r="NB144" s="804"/>
      <c r="NC144" s="823"/>
      <c r="ND144" s="824"/>
      <c r="NE144" s="824"/>
      <c r="NF144" s="805"/>
      <c r="NG144" s="804"/>
      <c r="NH144" s="804"/>
      <c r="NI144" s="823"/>
      <c r="NJ144" s="824"/>
      <c r="NK144" s="824"/>
      <c r="NL144" s="805"/>
      <c r="NM144" s="809"/>
      <c r="NN144" s="809"/>
      <c r="NO144" s="823"/>
      <c r="NP144" s="824"/>
      <c r="NQ144" s="824"/>
      <c r="NR144" s="805"/>
      <c r="NS144" s="823"/>
      <c r="NT144" s="824"/>
      <c r="NU144" s="824"/>
      <c r="NV144" s="805"/>
      <c r="NW144" s="823"/>
      <c r="NX144" s="824"/>
      <c r="NY144" s="824"/>
      <c r="NZ144" s="848"/>
      <c r="OA144" s="823"/>
      <c r="OB144" s="824"/>
      <c r="OC144" s="824"/>
      <c r="OD144" s="805"/>
      <c r="OE144" s="823"/>
      <c r="OF144" s="824"/>
      <c r="OG144" s="824"/>
      <c r="OH144" s="805"/>
      <c r="OI144" s="823"/>
      <c r="OJ144" s="824"/>
      <c r="OK144" s="824"/>
      <c r="OL144" s="805"/>
      <c r="OM144" s="823"/>
      <c r="ON144" s="824"/>
      <c r="OO144" s="824"/>
      <c r="OP144" s="805"/>
      <c r="OQ144" s="823"/>
      <c r="OR144" s="824"/>
      <c r="OS144" s="824"/>
      <c r="OT144" s="805"/>
      <c r="OU144" s="823"/>
      <c r="OV144" s="824"/>
      <c r="OW144" s="824"/>
      <c r="OX144" s="805"/>
      <c r="OY144" s="823"/>
      <c r="OZ144" s="824"/>
      <c r="PA144" s="824"/>
      <c r="PB144" s="805"/>
      <c r="PC144" s="823"/>
      <c r="PD144" s="824"/>
      <c r="PE144" s="824"/>
      <c r="PF144" s="805"/>
    </row>
    <row r="145" spans="1:422" ht="15" hidden="1" customHeight="1" x14ac:dyDescent="0.25">
      <c r="A145" s="769" t="s">
        <v>76</v>
      </c>
      <c r="B145" s="769"/>
      <c r="C145" s="769"/>
      <c r="D145" s="770"/>
      <c r="E145" s="769"/>
      <c r="F145" s="769"/>
      <c r="G145" s="769"/>
      <c r="H145" s="769"/>
      <c r="I145" s="769"/>
      <c r="J145" s="769"/>
      <c r="K145" s="769"/>
      <c r="L145" s="769"/>
      <c r="M145" s="769"/>
      <c r="N145" s="769"/>
      <c r="O145" s="769"/>
      <c r="P145" s="769"/>
      <c r="Q145" s="769"/>
      <c r="R145" s="769"/>
      <c r="S145" s="769"/>
      <c r="T145" s="816"/>
      <c r="U145" s="816"/>
      <c r="V145" s="816" t="s">
        <v>223</v>
      </c>
      <c r="W145" s="816" t="s">
        <v>200</v>
      </c>
      <c r="X145" s="769"/>
      <c r="Y145" s="769">
        <f>IF(AND(AJ145="",AK145="",AL145="",AN145="",AO145="",OR(AP145="",AP145=Dropdown!$AM$12,AP145=Dropdown!$AM$11)),1,0)</f>
        <v>1</v>
      </c>
      <c r="Z145" s="769">
        <f t="shared" si="15"/>
        <v>1</v>
      </c>
      <c r="AA145" s="769">
        <f t="shared" si="16"/>
        <v>1</v>
      </c>
      <c r="AB145" s="769">
        <f t="shared" si="17"/>
        <v>0</v>
      </c>
      <c r="AC145" s="769"/>
      <c r="AD145" s="772" t="str">
        <f>IF(OR(T145&lt;&gt;"",U145&lt;&gt;""),Dropdown!$A$4,IF(OR(V145&lt;&gt;"",W145&lt;&gt;""),Dropdown!$A$5,Dropdown!$A$3))</f>
        <v>Industrial</v>
      </c>
      <c r="AE145" s="773" t="s">
        <v>615</v>
      </c>
      <c r="AF145" s="773"/>
      <c r="AG145" s="773"/>
      <c r="AH145" s="773" t="str">
        <f>IF(AG145&lt;&gt;"",VLOOKUP(AG145,Dropdown!$N$3:$R$62,3,FALSE),IF(AF145&lt;&gt;"",VLOOKUP(AF145,Dropdown!$N$3:$R$62,3,FALSE),IF(AE145&lt;&gt;"",VLOOKUP(AE145,Dropdown!$N$3:$R$62,3,FALSE),"")))</f>
        <v xml:space="preserve"> </v>
      </c>
      <c r="AI145" s="773" t="str">
        <f>IF(AG145&lt;&gt;"",VLOOKUP(AG145,Dropdown!$N$3:$R$62,5,FALSE),IF(AF145&lt;&gt;"",VLOOKUP(AF145,Dropdown!$N$3:$R$62,5,FALSE),IF(AE145&lt;&gt;"",VLOOKUP(AE145,Dropdown!$N$3:$R$62,5,FALSE),"")))</f>
        <v>Diverse</v>
      </c>
      <c r="AJ145" s="773"/>
      <c r="AK145" s="773"/>
      <c r="AL145" s="773"/>
      <c r="AM145" s="773"/>
      <c r="AN145" s="773"/>
      <c r="AO145" s="773"/>
      <c r="AP145" s="773"/>
      <c r="AQ145" s="769" t="s">
        <v>239</v>
      </c>
      <c r="AR145" s="1004" t="s">
        <v>214</v>
      </c>
      <c r="AS145" s="774"/>
      <c r="AT145" s="769" t="s">
        <v>133</v>
      </c>
      <c r="AU145" s="769" t="s">
        <v>215</v>
      </c>
      <c r="AV145" s="846"/>
      <c r="AW145" s="836">
        <v>5000</v>
      </c>
      <c r="AX145" s="835">
        <v>35000</v>
      </c>
      <c r="AY145" s="835">
        <f>AVERAGE(AW145:AX145)</f>
        <v>20000</v>
      </c>
      <c r="AZ145" s="847">
        <f>(AX145-AW145)/(2*1.645)</f>
        <v>9118.5410334346507</v>
      </c>
      <c r="BA145" s="812"/>
      <c r="BB145" s="812"/>
      <c r="BC145" s="836">
        <v>5000</v>
      </c>
      <c r="BD145" s="835">
        <v>35000</v>
      </c>
      <c r="BE145" s="835">
        <f>AVERAGE(BC145:BD145)</f>
        <v>20000</v>
      </c>
      <c r="BF145" s="847">
        <f>(BD145-BC145)/(2*1.645)</f>
        <v>9118.5410334346507</v>
      </c>
      <c r="BG145" s="812"/>
      <c r="BH145" s="812"/>
      <c r="BI145" s="823"/>
      <c r="BJ145" s="824"/>
      <c r="BK145" s="837">
        <f t="shared" si="14"/>
        <v>1</v>
      </c>
      <c r="BL145" s="805"/>
      <c r="BM145" s="804"/>
      <c r="BN145" s="804"/>
      <c r="BO145" s="827"/>
      <c r="BP145" s="828"/>
      <c r="BQ145" s="828"/>
      <c r="BR145" s="813"/>
      <c r="BS145" s="812"/>
      <c r="BT145" s="812"/>
      <c r="BU145" s="827"/>
      <c r="BV145" s="828"/>
      <c r="BW145" s="828"/>
      <c r="BX145" s="813"/>
      <c r="BY145" s="812"/>
      <c r="BZ145" s="812"/>
      <c r="CA145" s="827"/>
      <c r="CB145" s="828"/>
      <c r="CC145" s="828"/>
      <c r="CD145" s="813"/>
      <c r="CE145" s="812"/>
      <c r="CF145" s="812"/>
      <c r="CG145" s="827"/>
      <c r="CH145" s="828"/>
      <c r="CI145" s="828"/>
      <c r="CJ145" s="813"/>
      <c r="CK145" s="812"/>
      <c r="CL145" s="812"/>
      <c r="CM145" s="827"/>
      <c r="CN145" s="828"/>
      <c r="CO145" s="828"/>
      <c r="CP145" s="813"/>
      <c r="CQ145" s="812"/>
      <c r="CR145" s="812"/>
      <c r="CS145" s="827"/>
      <c r="CT145" s="828"/>
      <c r="CU145" s="828"/>
      <c r="CV145" s="813"/>
      <c r="CW145" s="812"/>
      <c r="CX145" s="812"/>
      <c r="CY145" s="827"/>
      <c r="CZ145" s="828"/>
      <c r="DA145" s="828"/>
      <c r="DB145" s="813"/>
      <c r="DC145" s="812"/>
      <c r="DD145" s="812"/>
      <c r="DE145" s="827"/>
      <c r="DF145" s="828"/>
      <c r="DG145" s="828"/>
      <c r="DH145" s="813"/>
      <c r="DI145" s="812"/>
      <c r="DJ145" s="812"/>
      <c r="DK145" s="827"/>
      <c r="DL145" s="828"/>
      <c r="DM145" s="828"/>
      <c r="DN145" s="813"/>
      <c r="DO145" s="812"/>
      <c r="DP145" s="812"/>
      <c r="DQ145" s="827">
        <v>3000</v>
      </c>
      <c r="DR145" s="828">
        <v>55000</v>
      </c>
      <c r="DS145" s="835">
        <f>AVERAGE(DQ145:DR145)</f>
        <v>29000</v>
      </c>
      <c r="DT145" s="847">
        <f>(DR145-DQ145)/(2*1.645)</f>
        <v>15805.47112462006</v>
      </c>
      <c r="DU145" s="812"/>
      <c r="DV145" s="812"/>
      <c r="DW145" s="827"/>
      <c r="DX145" s="828"/>
      <c r="DY145" s="828"/>
      <c r="DZ145" s="813"/>
      <c r="EA145" s="812"/>
      <c r="EB145" s="812"/>
      <c r="EC145" s="827"/>
      <c r="ED145" s="828"/>
      <c r="EE145" s="828"/>
      <c r="EF145" s="813"/>
      <c r="EG145" s="812"/>
      <c r="EH145" s="812"/>
      <c r="EI145" s="827"/>
      <c r="EJ145" s="828"/>
      <c r="EK145" s="828"/>
      <c r="EL145" s="813"/>
      <c r="EM145" s="812"/>
      <c r="EN145" s="812"/>
      <c r="EO145" s="827"/>
      <c r="EP145" s="828"/>
      <c r="EQ145" s="828"/>
      <c r="ER145" s="813"/>
      <c r="ES145" s="812"/>
      <c r="ET145" s="812"/>
      <c r="EU145" s="827"/>
      <c r="EV145" s="828"/>
      <c r="EW145" s="828"/>
      <c r="EX145" s="813"/>
      <c r="EY145" s="812"/>
      <c r="EZ145" s="812"/>
      <c r="FA145" s="827"/>
      <c r="FB145" s="828"/>
      <c r="FC145" s="828"/>
      <c r="FD145" s="813"/>
      <c r="FE145" s="812"/>
      <c r="FF145" s="812"/>
      <c r="FG145" s="827"/>
      <c r="FH145" s="828"/>
      <c r="FI145" s="828"/>
      <c r="FJ145" s="813"/>
      <c r="FK145" s="812"/>
      <c r="FL145" s="812"/>
      <c r="FM145" s="827"/>
      <c r="FN145" s="828"/>
      <c r="FO145" s="828"/>
      <c r="FP145" s="813"/>
      <c r="FQ145" s="812"/>
      <c r="FR145" s="812"/>
      <c r="FS145" s="823"/>
      <c r="FT145" s="824"/>
      <c r="FU145" s="825"/>
      <c r="FV145" s="803"/>
      <c r="FW145" s="804"/>
      <c r="FX145" s="804"/>
      <c r="FY145" s="826"/>
      <c r="FZ145" s="825"/>
      <c r="GA145" s="824"/>
      <c r="GB145" s="805"/>
      <c r="GC145" s="804"/>
      <c r="GD145" s="804"/>
      <c r="GE145" s="823"/>
      <c r="GF145" s="824"/>
      <c r="GG145" s="825"/>
      <c r="GH145" s="803"/>
      <c r="GI145" s="809"/>
      <c r="GJ145" s="809"/>
      <c r="GK145" s="826"/>
      <c r="GL145" s="825"/>
      <c r="GM145" s="824"/>
      <c r="GN145" s="805"/>
      <c r="GO145" s="804"/>
      <c r="GP145" s="804"/>
      <c r="GQ145" s="823"/>
      <c r="GR145" s="824"/>
      <c r="GS145" s="825"/>
      <c r="GT145" s="803"/>
      <c r="GU145" s="809"/>
      <c r="GV145" s="809"/>
      <c r="GW145" s="826"/>
      <c r="GX145" s="825"/>
      <c r="GY145" s="824"/>
      <c r="GZ145" s="805"/>
      <c r="HA145" s="804"/>
      <c r="HB145" s="804"/>
      <c r="HC145" s="823"/>
      <c r="HD145" s="824"/>
      <c r="HE145" s="825"/>
      <c r="HF145" s="803"/>
      <c r="HG145" s="809"/>
      <c r="HH145" s="809"/>
      <c r="HI145" s="826"/>
      <c r="HJ145" s="825"/>
      <c r="HK145" s="824"/>
      <c r="HL145" s="805"/>
      <c r="HM145" s="804"/>
      <c r="HN145" s="804"/>
      <c r="HO145" s="823"/>
      <c r="HP145" s="824"/>
      <c r="HQ145" s="825"/>
      <c r="HR145" s="803"/>
      <c r="HS145" s="809"/>
      <c r="HT145" s="809"/>
      <c r="HU145" s="826"/>
      <c r="HV145" s="825"/>
      <c r="HW145" s="824"/>
      <c r="HX145" s="805"/>
      <c r="HY145" s="804"/>
      <c r="HZ145" s="804"/>
      <c r="IA145" s="823"/>
      <c r="IB145" s="824"/>
      <c r="IC145" s="825"/>
      <c r="ID145" s="803"/>
      <c r="IE145" s="804"/>
      <c r="IF145" s="804"/>
      <c r="IG145" s="826"/>
      <c r="IH145" s="825"/>
      <c r="II145" s="824"/>
      <c r="IJ145" s="805"/>
      <c r="IK145" s="804"/>
      <c r="IL145" s="804"/>
      <c r="IM145" s="823"/>
      <c r="IN145" s="824"/>
      <c r="IO145" s="825"/>
      <c r="IP145" s="803"/>
      <c r="IQ145" s="804"/>
      <c r="IR145" s="804"/>
      <c r="IS145" s="826"/>
      <c r="IT145" s="825"/>
      <c r="IU145" s="824"/>
      <c r="IV145" s="805"/>
      <c r="IW145" s="804"/>
      <c r="IX145" s="804"/>
      <c r="IY145" s="823"/>
      <c r="IZ145" s="824"/>
      <c r="JA145" s="825"/>
      <c r="JB145" s="803"/>
      <c r="JC145" s="804"/>
      <c r="JD145" s="804"/>
      <c r="JE145" s="826"/>
      <c r="JF145" s="825"/>
      <c r="JG145" s="824"/>
      <c r="JH145" s="805"/>
      <c r="JI145" s="804"/>
      <c r="JJ145" s="804"/>
      <c r="JK145" s="823"/>
      <c r="JL145" s="824"/>
      <c r="JM145" s="825"/>
      <c r="JN145" s="803"/>
      <c r="JO145" s="809"/>
      <c r="JP145" s="809"/>
      <c r="JQ145" s="826"/>
      <c r="JR145" s="825"/>
      <c r="JS145" s="824"/>
      <c r="JT145" s="805"/>
      <c r="JU145" s="804"/>
      <c r="JV145" s="804"/>
      <c r="JW145" s="823"/>
      <c r="JX145" s="824"/>
      <c r="JY145" s="824"/>
      <c r="JZ145" s="805"/>
      <c r="KA145" s="809"/>
      <c r="KB145" s="809"/>
      <c r="KC145" s="823"/>
      <c r="KD145" s="824"/>
      <c r="KE145" s="824"/>
      <c r="KF145" s="805"/>
      <c r="KG145" s="809"/>
      <c r="KH145" s="809"/>
      <c r="KI145" s="823"/>
      <c r="KJ145" s="824"/>
      <c r="KK145" s="824"/>
      <c r="KL145" s="805"/>
      <c r="KM145" s="809"/>
      <c r="KN145" s="809"/>
      <c r="KO145" s="823"/>
      <c r="KP145" s="824"/>
      <c r="KQ145" s="824"/>
      <c r="KR145" s="805"/>
      <c r="KS145" s="804"/>
      <c r="KT145" s="804"/>
      <c r="KU145" s="823"/>
      <c r="KV145" s="824"/>
      <c r="KW145" s="824"/>
      <c r="KX145" s="805"/>
      <c r="KY145" s="809"/>
      <c r="KZ145" s="809"/>
      <c r="LA145" s="823"/>
      <c r="LB145" s="824"/>
      <c r="LC145" s="824"/>
      <c r="LD145" s="805"/>
      <c r="LE145" s="804"/>
      <c r="LF145" s="804"/>
      <c r="LG145" s="823"/>
      <c r="LH145" s="824"/>
      <c r="LI145" s="824"/>
      <c r="LJ145" s="805"/>
      <c r="LK145" s="804"/>
      <c r="LL145" s="804"/>
      <c r="LM145" s="823"/>
      <c r="LN145" s="824"/>
      <c r="LO145" s="824"/>
      <c r="LP145" s="805"/>
      <c r="LQ145" s="809"/>
      <c r="LR145" s="809"/>
      <c r="LS145" s="823"/>
      <c r="LT145" s="824"/>
      <c r="LU145" s="824"/>
      <c r="LV145" s="805"/>
      <c r="LW145" s="804"/>
      <c r="LX145" s="804"/>
      <c r="LY145" s="823"/>
      <c r="LZ145" s="824"/>
      <c r="MA145" s="824"/>
      <c r="MB145" s="805"/>
      <c r="MC145" s="809"/>
      <c r="MD145" s="809"/>
      <c r="ME145" s="823"/>
      <c r="MF145" s="824"/>
      <c r="MG145" s="824"/>
      <c r="MH145" s="805"/>
      <c r="MI145" s="809"/>
      <c r="MJ145" s="809"/>
      <c r="MK145" s="823"/>
      <c r="ML145" s="824"/>
      <c r="MM145" s="824"/>
      <c r="MN145" s="805"/>
      <c r="MO145" s="809"/>
      <c r="MP145" s="809"/>
      <c r="MQ145" s="823"/>
      <c r="MR145" s="824"/>
      <c r="MS145" s="824"/>
      <c r="MT145" s="805"/>
      <c r="MU145" s="804"/>
      <c r="MV145" s="804"/>
      <c r="MW145" s="823"/>
      <c r="MX145" s="824"/>
      <c r="MY145" s="824"/>
      <c r="MZ145" s="805"/>
      <c r="NA145" s="804"/>
      <c r="NB145" s="804"/>
      <c r="NC145" s="823"/>
      <c r="ND145" s="824"/>
      <c r="NE145" s="824"/>
      <c r="NF145" s="805"/>
      <c r="NG145" s="804"/>
      <c r="NH145" s="804"/>
      <c r="NI145" s="823"/>
      <c r="NJ145" s="824"/>
      <c r="NK145" s="824"/>
      <c r="NL145" s="805"/>
      <c r="NM145" s="809"/>
      <c r="NN145" s="809"/>
      <c r="NO145" s="823"/>
      <c r="NP145" s="824"/>
      <c r="NQ145" s="824"/>
      <c r="NR145" s="805"/>
      <c r="NS145" s="823"/>
      <c r="NT145" s="824"/>
      <c r="NU145" s="824"/>
      <c r="NV145" s="805"/>
      <c r="NW145" s="823"/>
      <c r="NX145" s="824"/>
      <c r="NY145" s="824"/>
      <c r="NZ145" s="848"/>
      <c r="OA145" s="823"/>
      <c r="OB145" s="824"/>
      <c r="OC145" s="824"/>
      <c r="OD145" s="805"/>
      <c r="OE145" s="823"/>
      <c r="OF145" s="824"/>
      <c r="OG145" s="824"/>
      <c r="OH145" s="805"/>
      <c r="OI145" s="823"/>
      <c r="OJ145" s="824"/>
      <c r="OK145" s="824"/>
      <c r="OL145" s="805"/>
      <c r="OM145" s="823"/>
      <c r="ON145" s="824"/>
      <c r="OO145" s="824"/>
      <c r="OP145" s="805"/>
      <c r="OQ145" s="823"/>
      <c r="OR145" s="824"/>
      <c r="OS145" s="824"/>
      <c r="OT145" s="805"/>
      <c r="OU145" s="823"/>
      <c r="OV145" s="824"/>
      <c r="OW145" s="824"/>
      <c r="OX145" s="805"/>
      <c r="OY145" s="823"/>
      <c r="OZ145" s="824"/>
      <c r="PA145" s="824"/>
      <c r="PB145" s="805"/>
      <c r="PC145" s="823"/>
      <c r="PD145" s="824"/>
      <c r="PE145" s="824"/>
      <c r="PF145" s="805"/>
    </row>
    <row r="146" spans="1:422" ht="15" hidden="1" customHeight="1" x14ac:dyDescent="0.25">
      <c r="A146" s="769" t="s">
        <v>76</v>
      </c>
      <c r="B146" s="769"/>
      <c r="C146" s="769"/>
      <c r="D146" s="770"/>
      <c r="E146" s="769"/>
      <c r="F146" s="769"/>
      <c r="G146" s="769"/>
      <c r="H146" s="769"/>
      <c r="I146" s="769"/>
      <c r="J146" s="769"/>
      <c r="K146" s="769"/>
      <c r="L146" s="769"/>
      <c r="M146" s="769"/>
      <c r="N146" s="769"/>
      <c r="O146" s="769"/>
      <c r="P146" s="769"/>
      <c r="Q146" s="769"/>
      <c r="R146" s="769"/>
      <c r="S146" s="769"/>
      <c r="T146" s="816"/>
      <c r="U146" s="816"/>
      <c r="V146" s="816" t="s">
        <v>193</v>
      </c>
      <c r="W146" s="816" t="s">
        <v>200</v>
      </c>
      <c r="X146" s="769"/>
      <c r="Y146" s="769">
        <f>IF(AND(AJ146="",AK146="",AL146="",AN146="",AO146="",OR(AP146="",AP146=Dropdown!$AM$12,AP146=Dropdown!$AM$11)),1,0)</f>
        <v>1</v>
      </c>
      <c r="Z146" s="769">
        <f t="shared" si="15"/>
        <v>1</v>
      </c>
      <c r="AA146" s="769">
        <f t="shared" si="16"/>
        <v>1</v>
      </c>
      <c r="AB146" s="769">
        <f t="shared" si="17"/>
        <v>0</v>
      </c>
      <c r="AC146" s="769"/>
      <c r="AD146" s="772" t="str">
        <f>IF(OR(T146&lt;&gt;"",U146&lt;&gt;""),Dropdown!$A$4,IF(OR(V146&lt;&gt;"",W146&lt;&gt;""),Dropdown!$A$5,Dropdown!$A$3))</f>
        <v>Industrial</v>
      </c>
      <c r="AE146" s="773" t="s">
        <v>615</v>
      </c>
      <c r="AF146" s="773"/>
      <c r="AG146" s="773"/>
      <c r="AH146" s="773" t="str">
        <f>IF(AG146&lt;&gt;"",VLOOKUP(AG146,Dropdown!$N$3:$R$62,3,FALSE),IF(AF146&lt;&gt;"",VLOOKUP(AF146,Dropdown!$N$3:$R$62,3,FALSE),IF(AE146&lt;&gt;"",VLOOKUP(AE146,Dropdown!$N$3:$R$62,3,FALSE),"")))</f>
        <v xml:space="preserve"> </v>
      </c>
      <c r="AI146" s="773" t="str">
        <f>IF(AG146&lt;&gt;"",VLOOKUP(AG146,Dropdown!$N$3:$R$62,5,FALSE),IF(AF146&lt;&gt;"",VLOOKUP(AF146,Dropdown!$N$3:$R$62,5,FALSE),IF(AE146&lt;&gt;"",VLOOKUP(AE146,Dropdown!$N$3:$R$62,5,FALSE),"")))</f>
        <v>Diverse</v>
      </c>
      <c r="AJ146" s="773"/>
      <c r="AK146" s="773"/>
      <c r="AL146" s="773"/>
      <c r="AM146" s="773"/>
      <c r="AN146" s="773"/>
      <c r="AO146" s="773"/>
      <c r="AP146" s="773"/>
      <c r="AQ146" s="769" t="s">
        <v>239</v>
      </c>
      <c r="AR146" s="1004" t="s">
        <v>214</v>
      </c>
      <c r="AS146" s="774"/>
      <c r="AT146" s="769" t="s">
        <v>133</v>
      </c>
      <c r="AU146" s="769" t="s">
        <v>215</v>
      </c>
      <c r="AV146" s="846"/>
      <c r="AW146" s="836"/>
      <c r="AX146" s="835"/>
      <c r="AY146" s="835">
        <v>20000</v>
      </c>
      <c r="AZ146" s="813"/>
      <c r="BA146" s="812"/>
      <c r="BB146" s="812"/>
      <c r="BC146" s="836"/>
      <c r="BD146" s="835"/>
      <c r="BE146" s="835">
        <v>20000</v>
      </c>
      <c r="BF146" s="813"/>
      <c r="BG146" s="812"/>
      <c r="BH146" s="812"/>
      <c r="BI146" s="823"/>
      <c r="BJ146" s="824"/>
      <c r="BK146" s="837">
        <f t="shared" si="14"/>
        <v>1</v>
      </c>
      <c r="BL146" s="805"/>
      <c r="BM146" s="804"/>
      <c r="BN146" s="804"/>
      <c r="BO146" s="827"/>
      <c r="BP146" s="828"/>
      <c r="BQ146" s="828"/>
      <c r="BR146" s="813"/>
      <c r="BS146" s="812"/>
      <c r="BT146" s="812"/>
      <c r="BU146" s="827"/>
      <c r="BV146" s="828"/>
      <c r="BW146" s="828"/>
      <c r="BX146" s="813"/>
      <c r="BY146" s="812"/>
      <c r="BZ146" s="812"/>
      <c r="CA146" s="827"/>
      <c r="CB146" s="828"/>
      <c r="CC146" s="828"/>
      <c r="CD146" s="813"/>
      <c r="CE146" s="812"/>
      <c r="CF146" s="812"/>
      <c r="CG146" s="827"/>
      <c r="CH146" s="828"/>
      <c r="CI146" s="828"/>
      <c r="CJ146" s="813"/>
      <c r="CK146" s="812"/>
      <c r="CL146" s="812"/>
      <c r="CM146" s="827"/>
      <c r="CN146" s="828"/>
      <c r="CO146" s="828"/>
      <c r="CP146" s="813"/>
      <c r="CQ146" s="812"/>
      <c r="CR146" s="812"/>
      <c r="CS146" s="827"/>
      <c r="CT146" s="828"/>
      <c r="CU146" s="828"/>
      <c r="CV146" s="813"/>
      <c r="CW146" s="812"/>
      <c r="CX146" s="812"/>
      <c r="CY146" s="827"/>
      <c r="CZ146" s="828"/>
      <c r="DA146" s="828"/>
      <c r="DB146" s="813"/>
      <c r="DC146" s="812"/>
      <c r="DD146" s="812"/>
      <c r="DE146" s="827"/>
      <c r="DF146" s="828"/>
      <c r="DG146" s="828"/>
      <c r="DH146" s="813"/>
      <c r="DI146" s="812"/>
      <c r="DJ146" s="812"/>
      <c r="DK146" s="827"/>
      <c r="DL146" s="828"/>
      <c r="DM146" s="828"/>
      <c r="DN146" s="813"/>
      <c r="DO146" s="812"/>
      <c r="DP146" s="812"/>
      <c r="DQ146" s="827"/>
      <c r="DR146" s="828"/>
      <c r="DS146" s="835">
        <v>30000</v>
      </c>
      <c r="DT146" s="811"/>
      <c r="DU146" s="812"/>
      <c r="DV146" s="812"/>
      <c r="DW146" s="827"/>
      <c r="DX146" s="828"/>
      <c r="DY146" s="828"/>
      <c r="DZ146" s="813"/>
      <c r="EA146" s="812"/>
      <c r="EB146" s="812"/>
      <c r="EC146" s="827"/>
      <c r="ED146" s="828"/>
      <c r="EE146" s="828"/>
      <c r="EF146" s="813"/>
      <c r="EG146" s="812"/>
      <c r="EH146" s="812"/>
      <c r="EI146" s="827"/>
      <c r="EJ146" s="828"/>
      <c r="EK146" s="828"/>
      <c r="EL146" s="813"/>
      <c r="EM146" s="812"/>
      <c r="EN146" s="812"/>
      <c r="EO146" s="827"/>
      <c r="EP146" s="828"/>
      <c r="EQ146" s="828"/>
      <c r="ER146" s="813"/>
      <c r="ES146" s="812"/>
      <c r="ET146" s="812"/>
      <c r="EU146" s="827"/>
      <c r="EV146" s="828"/>
      <c r="EW146" s="828"/>
      <c r="EX146" s="813"/>
      <c r="EY146" s="812"/>
      <c r="EZ146" s="812"/>
      <c r="FA146" s="827"/>
      <c r="FB146" s="828"/>
      <c r="FC146" s="828"/>
      <c r="FD146" s="813"/>
      <c r="FE146" s="812"/>
      <c r="FF146" s="812"/>
      <c r="FG146" s="827"/>
      <c r="FH146" s="828"/>
      <c r="FI146" s="828"/>
      <c r="FJ146" s="813"/>
      <c r="FK146" s="812"/>
      <c r="FL146" s="812"/>
      <c r="FM146" s="827"/>
      <c r="FN146" s="828"/>
      <c r="FO146" s="828"/>
      <c r="FP146" s="813"/>
      <c r="FQ146" s="812"/>
      <c r="FR146" s="812"/>
      <c r="FS146" s="823"/>
      <c r="FT146" s="824"/>
      <c r="FU146" s="825"/>
      <c r="FV146" s="803"/>
      <c r="FW146" s="804"/>
      <c r="FX146" s="804"/>
      <c r="FY146" s="826"/>
      <c r="FZ146" s="825"/>
      <c r="GA146" s="824"/>
      <c r="GB146" s="805"/>
      <c r="GC146" s="804"/>
      <c r="GD146" s="804"/>
      <c r="GE146" s="823"/>
      <c r="GF146" s="824"/>
      <c r="GG146" s="825"/>
      <c r="GH146" s="803"/>
      <c r="GI146" s="809"/>
      <c r="GJ146" s="809"/>
      <c r="GK146" s="826"/>
      <c r="GL146" s="825"/>
      <c r="GM146" s="824"/>
      <c r="GN146" s="805"/>
      <c r="GO146" s="804"/>
      <c r="GP146" s="804"/>
      <c r="GQ146" s="823"/>
      <c r="GR146" s="824"/>
      <c r="GS146" s="825"/>
      <c r="GT146" s="803"/>
      <c r="GU146" s="809"/>
      <c r="GV146" s="809"/>
      <c r="GW146" s="826"/>
      <c r="GX146" s="825"/>
      <c r="GY146" s="824"/>
      <c r="GZ146" s="805"/>
      <c r="HA146" s="804"/>
      <c r="HB146" s="804"/>
      <c r="HC146" s="823"/>
      <c r="HD146" s="824"/>
      <c r="HE146" s="825"/>
      <c r="HF146" s="803"/>
      <c r="HG146" s="809"/>
      <c r="HH146" s="809"/>
      <c r="HI146" s="826"/>
      <c r="HJ146" s="825"/>
      <c r="HK146" s="824"/>
      <c r="HL146" s="805"/>
      <c r="HM146" s="804"/>
      <c r="HN146" s="804"/>
      <c r="HO146" s="823"/>
      <c r="HP146" s="824"/>
      <c r="HQ146" s="825"/>
      <c r="HR146" s="803"/>
      <c r="HS146" s="809"/>
      <c r="HT146" s="809"/>
      <c r="HU146" s="826"/>
      <c r="HV146" s="825"/>
      <c r="HW146" s="824"/>
      <c r="HX146" s="805"/>
      <c r="HY146" s="804"/>
      <c r="HZ146" s="804"/>
      <c r="IA146" s="823"/>
      <c r="IB146" s="824"/>
      <c r="IC146" s="825"/>
      <c r="ID146" s="803"/>
      <c r="IE146" s="804"/>
      <c r="IF146" s="804"/>
      <c r="IG146" s="826"/>
      <c r="IH146" s="825"/>
      <c r="II146" s="824"/>
      <c r="IJ146" s="805"/>
      <c r="IK146" s="804"/>
      <c r="IL146" s="804"/>
      <c r="IM146" s="823"/>
      <c r="IN146" s="824"/>
      <c r="IO146" s="825"/>
      <c r="IP146" s="803"/>
      <c r="IQ146" s="804"/>
      <c r="IR146" s="804"/>
      <c r="IS146" s="826"/>
      <c r="IT146" s="825"/>
      <c r="IU146" s="824"/>
      <c r="IV146" s="805"/>
      <c r="IW146" s="804"/>
      <c r="IX146" s="804"/>
      <c r="IY146" s="823"/>
      <c r="IZ146" s="824"/>
      <c r="JA146" s="825"/>
      <c r="JB146" s="803"/>
      <c r="JC146" s="804"/>
      <c r="JD146" s="804"/>
      <c r="JE146" s="826"/>
      <c r="JF146" s="825"/>
      <c r="JG146" s="824"/>
      <c r="JH146" s="805"/>
      <c r="JI146" s="804"/>
      <c r="JJ146" s="804"/>
      <c r="JK146" s="823"/>
      <c r="JL146" s="824"/>
      <c r="JM146" s="825"/>
      <c r="JN146" s="803"/>
      <c r="JO146" s="809"/>
      <c r="JP146" s="809"/>
      <c r="JQ146" s="826"/>
      <c r="JR146" s="825"/>
      <c r="JS146" s="824"/>
      <c r="JT146" s="805"/>
      <c r="JU146" s="804"/>
      <c r="JV146" s="804"/>
      <c r="JW146" s="823"/>
      <c r="JX146" s="824"/>
      <c r="JY146" s="824"/>
      <c r="JZ146" s="805"/>
      <c r="KA146" s="809"/>
      <c r="KB146" s="809"/>
      <c r="KC146" s="823"/>
      <c r="KD146" s="824"/>
      <c r="KE146" s="824"/>
      <c r="KF146" s="805"/>
      <c r="KG146" s="809"/>
      <c r="KH146" s="809"/>
      <c r="KI146" s="823"/>
      <c r="KJ146" s="824"/>
      <c r="KK146" s="824"/>
      <c r="KL146" s="805"/>
      <c r="KM146" s="809"/>
      <c r="KN146" s="809"/>
      <c r="KO146" s="823"/>
      <c r="KP146" s="824"/>
      <c r="KQ146" s="824"/>
      <c r="KR146" s="805"/>
      <c r="KS146" s="804"/>
      <c r="KT146" s="804"/>
      <c r="KU146" s="823"/>
      <c r="KV146" s="824"/>
      <c r="KW146" s="824"/>
      <c r="KX146" s="805"/>
      <c r="KY146" s="809"/>
      <c r="KZ146" s="809"/>
      <c r="LA146" s="823"/>
      <c r="LB146" s="824"/>
      <c r="LC146" s="824"/>
      <c r="LD146" s="805"/>
      <c r="LE146" s="804"/>
      <c r="LF146" s="804"/>
      <c r="LG146" s="823"/>
      <c r="LH146" s="824"/>
      <c r="LI146" s="824"/>
      <c r="LJ146" s="805"/>
      <c r="LK146" s="804"/>
      <c r="LL146" s="804"/>
      <c r="LM146" s="823"/>
      <c r="LN146" s="824"/>
      <c r="LO146" s="824"/>
      <c r="LP146" s="805"/>
      <c r="LQ146" s="809"/>
      <c r="LR146" s="809"/>
      <c r="LS146" s="823"/>
      <c r="LT146" s="824"/>
      <c r="LU146" s="824"/>
      <c r="LV146" s="805"/>
      <c r="LW146" s="804"/>
      <c r="LX146" s="804"/>
      <c r="LY146" s="823"/>
      <c r="LZ146" s="824"/>
      <c r="MA146" s="824"/>
      <c r="MB146" s="805"/>
      <c r="MC146" s="809"/>
      <c r="MD146" s="809"/>
      <c r="ME146" s="823"/>
      <c r="MF146" s="824"/>
      <c r="MG146" s="824"/>
      <c r="MH146" s="805"/>
      <c r="MI146" s="809"/>
      <c r="MJ146" s="809"/>
      <c r="MK146" s="823"/>
      <c r="ML146" s="824"/>
      <c r="MM146" s="824"/>
      <c r="MN146" s="805"/>
      <c r="MO146" s="809"/>
      <c r="MP146" s="809"/>
      <c r="MQ146" s="823"/>
      <c r="MR146" s="824"/>
      <c r="MS146" s="824"/>
      <c r="MT146" s="805"/>
      <c r="MU146" s="804"/>
      <c r="MV146" s="804"/>
      <c r="MW146" s="823"/>
      <c r="MX146" s="824"/>
      <c r="MY146" s="824"/>
      <c r="MZ146" s="805"/>
      <c r="NA146" s="804"/>
      <c r="NB146" s="804"/>
      <c r="NC146" s="823"/>
      <c r="ND146" s="824"/>
      <c r="NE146" s="824"/>
      <c r="NF146" s="805"/>
      <c r="NG146" s="804"/>
      <c r="NH146" s="804"/>
      <c r="NI146" s="823"/>
      <c r="NJ146" s="824"/>
      <c r="NK146" s="824"/>
      <c r="NL146" s="805"/>
      <c r="NM146" s="809"/>
      <c r="NN146" s="809"/>
      <c r="NO146" s="823"/>
      <c r="NP146" s="824"/>
      <c r="NQ146" s="824"/>
      <c r="NR146" s="805"/>
      <c r="NS146" s="823"/>
      <c r="NT146" s="824"/>
      <c r="NU146" s="824"/>
      <c r="NV146" s="805"/>
      <c r="NW146" s="823"/>
      <c r="NX146" s="824"/>
      <c r="NY146" s="824"/>
      <c r="NZ146" s="848"/>
      <c r="OA146" s="823"/>
      <c r="OB146" s="824"/>
      <c r="OC146" s="824"/>
      <c r="OD146" s="805"/>
      <c r="OE146" s="823"/>
      <c r="OF146" s="824"/>
      <c r="OG146" s="824"/>
      <c r="OH146" s="805"/>
      <c r="OI146" s="823"/>
      <c r="OJ146" s="824"/>
      <c r="OK146" s="824"/>
      <c r="OL146" s="805"/>
      <c r="OM146" s="823"/>
      <c r="ON146" s="824"/>
      <c r="OO146" s="824"/>
      <c r="OP146" s="805"/>
      <c r="OQ146" s="823"/>
      <c r="OR146" s="824"/>
      <c r="OS146" s="824"/>
      <c r="OT146" s="805"/>
      <c r="OU146" s="823"/>
      <c r="OV146" s="824"/>
      <c r="OW146" s="824"/>
      <c r="OX146" s="805"/>
      <c r="OY146" s="823"/>
      <c r="OZ146" s="824"/>
      <c r="PA146" s="824"/>
      <c r="PB146" s="805"/>
      <c r="PC146" s="823"/>
      <c r="PD146" s="824"/>
      <c r="PE146" s="824"/>
      <c r="PF146" s="805"/>
    </row>
    <row r="147" spans="1:422" ht="15" hidden="1" customHeight="1" x14ac:dyDescent="0.25">
      <c r="A147" s="769" t="s">
        <v>76</v>
      </c>
      <c r="B147" s="769"/>
      <c r="C147" s="769"/>
      <c r="D147" s="770"/>
      <c r="E147" s="769"/>
      <c r="F147" s="769"/>
      <c r="G147" s="769"/>
      <c r="H147" s="769"/>
      <c r="I147" s="769"/>
      <c r="J147" s="769"/>
      <c r="K147" s="769"/>
      <c r="L147" s="769"/>
      <c r="M147" s="769"/>
      <c r="N147" s="769"/>
      <c r="O147" s="769"/>
      <c r="P147" s="769"/>
      <c r="Q147" s="769"/>
      <c r="R147" s="769"/>
      <c r="S147" s="769"/>
      <c r="T147" s="816"/>
      <c r="U147" s="816"/>
      <c r="V147" s="816" t="s">
        <v>216</v>
      </c>
      <c r="W147" s="816" t="s">
        <v>200</v>
      </c>
      <c r="X147" s="769"/>
      <c r="Y147" s="769">
        <f>IF(AND(AJ147="",AK147="",AL147="",AN147="",AO147="",OR(AP147="",AP147=Dropdown!$AM$12,AP147=Dropdown!$AM$11)),1,0)</f>
        <v>1</v>
      </c>
      <c r="Z147" s="769">
        <f t="shared" si="15"/>
        <v>1</v>
      </c>
      <c r="AA147" s="769">
        <f t="shared" si="16"/>
        <v>1</v>
      </c>
      <c r="AB147" s="769">
        <f t="shared" si="17"/>
        <v>0</v>
      </c>
      <c r="AC147" s="769"/>
      <c r="AD147" s="772" t="str">
        <f>IF(OR(T147&lt;&gt;"",U147&lt;&gt;""),Dropdown!$A$4,IF(OR(V147&lt;&gt;"",W147&lt;&gt;""),Dropdown!$A$5,Dropdown!$A$3))</f>
        <v>Industrial</v>
      </c>
      <c r="AE147" s="773" t="s">
        <v>615</v>
      </c>
      <c r="AF147" s="773"/>
      <c r="AG147" s="773"/>
      <c r="AH147" s="773" t="str">
        <f>IF(AG147&lt;&gt;"",VLOOKUP(AG147,Dropdown!$N$3:$R$62,3,FALSE),IF(AF147&lt;&gt;"",VLOOKUP(AF147,Dropdown!$N$3:$R$62,3,FALSE),IF(AE147&lt;&gt;"",VLOOKUP(AE147,Dropdown!$N$3:$R$62,3,FALSE),"")))</f>
        <v xml:space="preserve"> </v>
      </c>
      <c r="AI147" s="773" t="str">
        <f>IF(AG147&lt;&gt;"",VLOOKUP(AG147,Dropdown!$N$3:$R$62,5,FALSE),IF(AF147&lt;&gt;"",VLOOKUP(AF147,Dropdown!$N$3:$R$62,5,FALSE),IF(AE147&lt;&gt;"",VLOOKUP(AE147,Dropdown!$N$3:$R$62,5,FALSE),"")))</f>
        <v>Diverse</v>
      </c>
      <c r="AJ147" s="773"/>
      <c r="AK147" s="773"/>
      <c r="AL147" s="773"/>
      <c r="AM147" s="773"/>
      <c r="AN147" s="773"/>
      <c r="AO147" s="773"/>
      <c r="AP147" s="773"/>
      <c r="AQ147" s="769" t="s">
        <v>239</v>
      </c>
      <c r="AR147" s="1004" t="s">
        <v>214</v>
      </c>
      <c r="AS147" s="774"/>
      <c r="AT147" s="769" t="s">
        <v>133</v>
      </c>
      <c r="AU147" s="769" t="s">
        <v>215</v>
      </c>
      <c r="AV147" s="846"/>
      <c r="AW147" s="836">
        <v>13000</v>
      </c>
      <c r="AX147" s="835">
        <v>18000</v>
      </c>
      <c r="AY147" s="835">
        <f t="shared" ref="AY147:AY153" si="18">AVERAGE(AW147:AX147)</f>
        <v>15500</v>
      </c>
      <c r="AZ147" s="847">
        <f t="shared" ref="AZ147:AZ153" si="19">(AX147-AW147)/(2*1.645)</f>
        <v>1519.7568389057751</v>
      </c>
      <c r="BA147" s="812"/>
      <c r="BB147" s="812"/>
      <c r="BC147" s="836">
        <v>13000</v>
      </c>
      <c r="BD147" s="835">
        <v>18000</v>
      </c>
      <c r="BE147" s="835">
        <f t="shared" ref="BE147:BE153" si="20">AVERAGE(BC147:BD147)</f>
        <v>15500</v>
      </c>
      <c r="BF147" s="847">
        <f t="shared" ref="BF147:BF153" si="21">(BD147-BC147)/(2*1.645)</f>
        <v>1519.7568389057751</v>
      </c>
      <c r="BG147" s="812"/>
      <c r="BH147" s="812"/>
      <c r="BI147" s="823"/>
      <c r="BJ147" s="824"/>
      <c r="BK147" s="837">
        <f t="shared" si="14"/>
        <v>1</v>
      </c>
      <c r="BL147" s="805"/>
      <c r="BM147" s="804"/>
      <c r="BN147" s="804"/>
      <c r="BO147" s="827"/>
      <c r="BP147" s="828"/>
      <c r="BQ147" s="828"/>
      <c r="BR147" s="813"/>
      <c r="BS147" s="812"/>
      <c r="BT147" s="812"/>
      <c r="BU147" s="827"/>
      <c r="BV147" s="828"/>
      <c r="BW147" s="828"/>
      <c r="BX147" s="813"/>
      <c r="BY147" s="812"/>
      <c r="BZ147" s="812"/>
      <c r="CA147" s="827"/>
      <c r="CB147" s="828"/>
      <c r="CC147" s="828"/>
      <c r="CD147" s="813"/>
      <c r="CE147" s="812"/>
      <c r="CF147" s="812"/>
      <c r="CG147" s="827"/>
      <c r="CH147" s="828"/>
      <c r="CI147" s="828"/>
      <c r="CJ147" s="813"/>
      <c r="CK147" s="812"/>
      <c r="CL147" s="812"/>
      <c r="CM147" s="827"/>
      <c r="CN147" s="828"/>
      <c r="CO147" s="828"/>
      <c r="CP147" s="813"/>
      <c r="CQ147" s="812"/>
      <c r="CR147" s="812"/>
      <c r="CS147" s="827"/>
      <c r="CT147" s="828"/>
      <c r="CU147" s="828"/>
      <c r="CV147" s="813"/>
      <c r="CW147" s="812"/>
      <c r="CX147" s="812"/>
      <c r="CY147" s="827"/>
      <c r="CZ147" s="828"/>
      <c r="DA147" s="828"/>
      <c r="DB147" s="813"/>
      <c r="DC147" s="812"/>
      <c r="DD147" s="812"/>
      <c r="DE147" s="827"/>
      <c r="DF147" s="828"/>
      <c r="DG147" s="828"/>
      <c r="DH147" s="813"/>
      <c r="DI147" s="812"/>
      <c r="DJ147" s="812"/>
      <c r="DK147" s="827"/>
      <c r="DL147" s="828"/>
      <c r="DM147" s="828"/>
      <c r="DN147" s="813"/>
      <c r="DO147" s="812"/>
      <c r="DP147" s="812"/>
      <c r="DQ147" s="827">
        <v>16000</v>
      </c>
      <c r="DR147" s="828">
        <v>20000</v>
      </c>
      <c r="DS147" s="835">
        <f>AVERAGE(DQ147:DR147)</f>
        <v>18000</v>
      </c>
      <c r="DT147" s="847">
        <f>(DR147-DQ147)/(2*1.645)</f>
        <v>1215.80547112462</v>
      </c>
      <c r="DU147" s="812"/>
      <c r="DV147" s="812"/>
      <c r="DW147" s="827"/>
      <c r="DX147" s="828"/>
      <c r="DY147" s="828"/>
      <c r="DZ147" s="813"/>
      <c r="EA147" s="812"/>
      <c r="EB147" s="812"/>
      <c r="EC147" s="827"/>
      <c r="ED147" s="828"/>
      <c r="EE147" s="828"/>
      <c r="EF147" s="813"/>
      <c r="EG147" s="812"/>
      <c r="EH147" s="812"/>
      <c r="EI147" s="827"/>
      <c r="EJ147" s="828"/>
      <c r="EK147" s="828"/>
      <c r="EL147" s="813"/>
      <c r="EM147" s="812"/>
      <c r="EN147" s="812"/>
      <c r="EO147" s="827"/>
      <c r="EP147" s="828"/>
      <c r="EQ147" s="828"/>
      <c r="ER147" s="813"/>
      <c r="ES147" s="812"/>
      <c r="ET147" s="812"/>
      <c r="EU147" s="827"/>
      <c r="EV147" s="828"/>
      <c r="EW147" s="828"/>
      <c r="EX147" s="813"/>
      <c r="EY147" s="812"/>
      <c r="EZ147" s="812"/>
      <c r="FA147" s="827"/>
      <c r="FB147" s="828"/>
      <c r="FC147" s="828"/>
      <c r="FD147" s="813"/>
      <c r="FE147" s="812"/>
      <c r="FF147" s="812"/>
      <c r="FG147" s="827"/>
      <c r="FH147" s="828"/>
      <c r="FI147" s="828"/>
      <c r="FJ147" s="813"/>
      <c r="FK147" s="812"/>
      <c r="FL147" s="812"/>
      <c r="FM147" s="827"/>
      <c r="FN147" s="828"/>
      <c r="FO147" s="828"/>
      <c r="FP147" s="813"/>
      <c r="FQ147" s="812"/>
      <c r="FR147" s="812"/>
      <c r="FS147" s="823"/>
      <c r="FT147" s="824"/>
      <c r="FU147" s="825"/>
      <c r="FV147" s="803"/>
      <c r="FW147" s="804"/>
      <c r="FX147" s="804"/>
      <c r="FY147" s="826"/>
      <c r="FZ147" s="825"/>
      <c r="GA147" s="824"/>
      <c r="GB147" s="805"/>
      <c r="GC147" s="804"/>
      <c r="GD147" s="804"/>
      <c r="GE147" s="823"/>
      <c r="GF147" s="824"/>
      <c r="GG147" s="825"/>
      <c r="GH147" s="803"/>
      <c r="GI147" s="809"/>
      <c r="GJ147" s="809"/>
      <c r="GK147" s="826"/>
      <c r="GL147" s="825"/>
      <c r="GM147" s="824"/>
      <c r="GN147" s="805"/>
      <c r="GO147" s="804"/>
      <c r="GP147" s="804"/>
      <c r="GQ147" s="823"/>
      <c r="GR147" s="824"/>
      <c r="GS147" s="825"/>
      <c r="GT147" s="803"/>
      <c r="GU147" s="809"/>
      <c r="GV147" s="809"/>
      <c r="GW147" s="826"/>
      <c r="GX147" s="825"/>
      <c r="GY147" s="824"/>
      <c r="GZ147" s="805"/>
      <c r="HA147" s="804"/>
      <c r="HB147" s="804"/>
      <c r="HC147" s="823"/>
      <c r="HD147" s="824"/>
      <c r="HE147" s="825"/>
      <c r="HF147" s="803"/>
      <c r="HG147" s="809"/>
      <c r="HH147" s="809"/>
      <c r="HI147" s="826"/>
      <c r="HJ147" s="825"/>
      <c r="HK147" s="824"/>
      <c r="HL147" s="805"/>
      <c r="HM147" s="804"/>
      <c r="HN147" s="804"/>
      <c r="HO147" s="823"/>
      <c r="HP147" s="824"/>
      <c r="HQ147" s="825"/>
      <c r="HR147" s="803"/>
      <c r="HS147" s="809"/>
      <c r="HT147" s="809"/>
      <c r="HU147" s="826"/>
      <c r="HV147" s="825"/>
      <c r="HW147" s="824"/>
      <c r="HX147" s="805"/>
      <c r="HY147" s="804"/>
      <c r="HZ147" s="804"/>
      <c r="IA147" s="823"/>
      <c r="IB147" s="824"/>
      <c r="IC147" s="825"/>
      <c r="ID147" s="803"/>
      <c r="IE147" s="804"/>
      <c r="IF147" s="804"/>
      <c r="IG147" s="826"/>
      <c r="IH147" s="825"/>
      <c r="II147" s="824"/>
      <c r="IJ147" s="805"/>
      <c r="IK147" s="804"/>
      <c r="IL147" s="804"/>
      <c r="IM147" s="823"/>
      <c r="IN147" s="824"/>
      <c r="IO147" s="825"/>
      <c r="IP147" s="803"/>
      <c r="IQ147" s="804"/>
      <c r="IR147" s="804"/>
      <c r="IS147" s="826"/>
      <c r="IT147" s="825"/>
      <c r="IU147" s="824"/>
      <c r="IV147" s="805"/>
      <c r="IW147" s="804"/>
      <c r="IX147" s="804"/>
      <c r="IY147" s="823"/>
      <c r="IZ147" s="824"/>
      <c r="JA147" s="825"/>
      <c r="JB147" s="803"/>
      <c r="JC147" s="804"/>
      <c r="JD147" s="804"/>
      <c r="JE147" s="826"/>
      <c r="JF147" s="825"/>
      <c r="JG147" s="824"/>
      <c r="JH147" s="805"/>
      <c r="JI147" s="804"/>
      <c r="JJ147" s="804"/>
      <c r="JK147" s="823"/>
      <c r="JL147" s="824"/>
      <c r="JM147" s="825"/>
      <c r="JN147" s="803"/>
      <c r="JO147" s="809"/>
      <c r="JP147" s="809"/>
      <c r="JQ147" s="826"/>
      <c r="JR147" s="825"/>
      <c r="JS147" s="824"/>
      <c r="JT147" s="805"/>
      <c r="JU147" s="804"/>
      <c r="JV147" s="804"/>
      <c r="JW147" s="823"/>
      <c r="JX147" s="824"/>
      <c r="JY147" s="824"/>
      <c r="JZ147" s="805"/>
      <c r="KA147" s="809"/>
      <c r="KB147" s="809"/>
      <c r="KC147" s="823"/>
      <c r="KD147" s="824"/>
      <c r="KE147" s="824"/>
      <c r="KF147" s="805"/>
      <c r="KG147" s="809"/>
      <c r="KH147" s="809"/>
      <c r="KI147" s="823"/>
      <c r="KJ147" s="824"/>
      <c r="KK147" s="824"/>
      <c r="KL147" s="805"/>
      <c r="KM147" s="809"/>
      <c r="KN147" s="809"/>
      <c r="KO147" s="823"/>
      <c r="KP147" s="824"/>
      <c r="KQ147" s="824"/>
      <c r="KR147" s="805"/>
      <c r="KS147" s="804"/>
      <c r="KT147" s="804"/>
      <c r="KU147" s="823"/>
      <c r="KV147" s="824"/>
      <c r="KW147" s="824"/>
      <c r="KX147" s="805"/>
      <c r="KY147" s="809"/>
      <c r="KZ147" s="809"/>
      <c r="LA147" s="823"/>
      <c r="LB147" s="824"/>
      <c r="LC147" s="824"/>
      <c r="LD147" s="805"/>
      <c r="LE147" s="804"/>
      <c r="LF147" s="804"/>
      <c r="LG147" s="823"/>
      <c r="LH147" s="824"/>
      <c r="LI147" s="824"/>
      <c r="LJ147" s="805"/>
      <c r="LK147" s="804"/>
      <c r="LL147" s="804"/>
      <c r="LM147" s="823"/>
      <c r="LN147" s="824"/>
      <c r="LO147" s="824"/>
      <c r="LP147" s="805"/>
      <c r="LQ147" s="809"/>
      <c r="LR147" s="809"/>
      <c r="LS147" s="823"/>
      <c r="LT147" s="824"/>
      <c r="LU147" s="824"/>
      <c r="LV147" s="805"/>
      <c r="LW147" s="804"/>
      <c r="LX147" s="804"/>
      <c r="LY147" s="823"/>
      <c r="LZ147" s="824"/>
      <c r="MA147" s="824"/>
      <c r="MB147" s="805"/>
      <c r="MC147" s="809"/>
      <c r="MD147" s="809"/>
      <c r="ME147" s="823"/>
      <c r="MF147" s="824"/>
      <c r="MG147" s="824"/>
      <c r="MH147" s="805"/>
      <c r="MI147" s="809"/>
      <c r="MJ147" s="809"/>
      <c r="MK147" s="823"/>
      <c r="ML147" s="824"/>
      <c r="MM147" s="824"/>
      <c r="MN147" s="805"/>
      <c r="MO147" s="809"/>
      <c r="MP147" s="809"/>
      <c r="MQ147" s="823"/>
      <c r="MR147" s="824"/>
      <c r="MS147" s="824"/>
      <c r="MT147" s="805"/>
      <c r="MU147" s="804"/>
      <c r="MV147" s="804"/>
      <c r="MW147" s="823"/>
      <c r="MX147" s="824"/>
      <c r="MY147" s="824"/>
      <c r="MZ147" s="805"/>
      <c r="NA147" s="804"/>
      <c r="NB147" s="804"/>
      <c r="NC147" s="823"/>
      <c r="ND147" s="824"/>
      <c r="NE147" s="824"/>
      <c r="NF147" s="805"/>
      <c r="NG147" s="804"/>
      <c r="NH147" s="804"/>
      <c r="NI147" s="823"/>
      <c r="NJ147" s="824"/>
      <c r="NK147" s="824"/>
      <c r="NL147" s="805"/>
      <c r="NM147" s="809"/>
      <c r="NN147" s="809"/>
      <c r="NO147" s="823"/>
      <c r="NP147" s="824"/>
      <c r="NQ147" s="824"/>
      <c r="NR147" s="805"/>
      <c r="NS147" s="823"/>
      <c r="NT147" s="824"/>
      <c r="NU147" s="824"/>
      <c r="NV147" s="805"/>
      <c r="NW147" s="823"/>
      <c r="NX147" s="824"/>
      <c r="NY147" s="824"/>
      <c r="NZ147" s="848"/>
      <c r="OA147" s="823"/>
      <c r="OB147" s="824"/>
      <c r="OC147" s="824"/>
      <c r="OD147" s="805"/>
      <c r="OE147" s="823"/>
      <c r="OF147" s="824"/>
      <c r="OG147" s="824"/>
      <c r="OH147" s="805"/>
      <c r="OI147" s="823"/>
      <c r="OJ147" s="824"/>
      <c r="OK147" s="824"/>
      <c r="OL147" s="805"/>
      <c r="OM147" s="823"/>
      <c r="ON147" s="824"/>
      <c r="OO147" s="824"/>
      <c r="OP147" s="805"/>
      <c r="OQ147" s="823"/>
      <c r="OR147" s="824"/>
      <c r="OS147" s="824"/>
      <c r="OT147" s="805"/>
      <c r="OU147" s="823"/>
      <c r="OV147" s="824"/>
      <c r="OW147" s="824"/>
      <c r="OX147" s="805"/>
      <c r="OY147" s="823"/>
      <c r="OZ147" s="824"/>
      <c r="PA147" s="824"/>
      <c r="PB147" s="805"/>
      <c r="PC147" s="823"/>
      <c r="PD147" s="824"/>
      <c r="PE147" s="824"/>
      <c r="PF147" s="805"/>
    </row>
    <row r="148" spans="1:422" ht="15" hidden="1" customHeight="1" x14ac:dyDescent="0.25">
      <c r="A148" s="769" t="s">
        <v>76</v>
      </c>
      <c r="B148" s="769"/>
      <c r="C148" s="769"/>
      <c r="D148" s="770"/>
      <c r="E148" s="769"/>
      <c r="F148" s="769"/>
      <c r="G148" s="769"/>
      <c r="H148" s="769"/>
      <c r="I148" s="769"/>
      <c r="J148" s="769"/>
      <c r="K148" s="769"/>
      <c r="L148" s="769"/>
      <c r="M148" s="769"/>
      <c r="N148" s="769"/>
      <c r="O148" s="769"/>
      <c r="P148" s="769"/>
      <c r="Q148" s="769"/>
      <c r="R148" s="769"/>
      <c r="S148" s="769"/>
      <c r="T148" s="816"/>
      <c r="U148" s="816"/>
      <c r="V148" s="816" t="s">
        <v>219</v>
      </c>
      <c r="W148" s="816" t="s">
        <v>200</v>
      </c>
      <c r="X148" s="769"/>
      <c r="Y148" s="769">
        <f>IF(AND(AJ148="",AK148="",AL148="",AN148="",AO148="",OR(AP148="",AP148=Dropdown!$AM$12,AP148=Dropdown!$AM$11)),1,0)</f>
        <v>1</v>
      </c>
      <c r="Z148" s="769">
        <f t="shared" si="15"/>
        <v>1</v>
      </c>
      <c r="AA148" s="769">
        <f t="shared" si="16"/>
        <v>1</v>
      </c>
      <c r="AB148" s="769">
        <f t="shared" si="17"/>
        <v>0</v>
      </c>
      <c r="AC148" s="769"/>
      <c r="AD148" s="772" t="str">
        <f>IF(OR(T148&lt;&gt;"",U148&lt;&gt;""),Dropdown!$A$4,IF(OR(V148&lt;&gt;"",W148&lt;&gt;""),Dropdown!$A$5,Dropdown!$A$3))</f>
        <v>Industrial</v>
      </c>
      <c r="AE148" s="773" t="s">
        <v>615</v>
      </c>
      <c r="AF148" s="773"/>
      <c r="AG148" s="773"/>
      <c r="AH148" s="773" t="str">
        <f>IF(AG148&lt;&gt;"",VLOOKUP(AG148,Dropdown!$N$3:$R$62,3,FALSE),IF(AF148&lt;&gt;"",VLOOKUP(AF148,Dropdown!$N$3:$R$62,3,FALSE),IF(AE148&lt;&gt;"",VLOOKUP(AE148,Dropdown!$N$3:$R$62,3,FALSE),"")))</f>
        <v xml:space="preserve"> </v>
      </c>
      <c r="AI148" s="773" t="str">
        <f>IF(AG148&lt;&gt;"",VLOOKUP(AG148,Dropdown!$N$3:$R$62,5,FALSE),IF(AF148&lt;&gt;"",VLOOKUP(AF148,Dropdown!$N$3:$R$62,5,FALSE),IF(AE148&lt;&gt;"",VLOOKUP(AE148,Dropdown!$N$3:$R$62,5,FALSE),"")))</f>
        <v>Diverse</v>
      </c>
      <c r="AJ148" s="773"/>
      <c r="AK148" s="773"/>
      <c r="AL148" s="773"/>
      <c r="AM148" s="773"/>
      <c r="AN148" s="773"/>
      <c r="AO148" s="773"/>
      <c r="AP148" s="773"/>
      <c r="AQ148" s="769" t="s">
        <v>239</v>
      </c>
      <c r="AR148" s="1004" t="s">
        <v>214</v>
      </c>
      <c r="AS148" s="774"/>
      <c r="AT148" s="769" t="s">
        <v>133</v>
      </c>
      <c r="AU148" s="769" t="s">
        <v>215</v>
      </c>
      <c r="AV148" s="846"/>
      <c r="AW148" s="836">
        <v>7500</v>
      </c>
      <c r="AX148" s="835">
        <v>16000</v>
      </c>
      <c r="AY148" s="835">
        <f t="shared" si="18"/>
        <v>11750</v>
      </c>
      <c r="AZ148" s="847">
        <f t="shared" si="19"/>
        <v>2583.5866261398178</v>
      </c>
      <c r="BA148" s="812"/>
      <c r="BB148" s="812"/>
      <c r="BC148" s="836">
        <v>7500</v>
      </c>
      <c r="BD148" s="835">
        <v>16000</v>
      </c>
      <c r="BE148" s="835">
        <f t="shared" si="20"/>
        <v>11750</v>
      </c>
      <c r="BF148" s="847">
        <f t="shared" si="21"/>
        <v>2583.5866261398178</v>
      </c>
      <c r="BG148" s="812"/>
      <c r="BH148" s="812"/>
      <c r="BI148" s="823"/>
      <c r="BJ148" s="824"/>
      <c r="BK148" s="837">
        <f t="shared" si="14"/>
        <v>1</v>
      </c>
      <c r="BL148" s="805"/>
      <c r="BM148" s="804"/>
      <c r="BN148" s="804"/>
      <c r="BO148" s="827"/>
      <c r="BP148" s="828"/>
      <c r="BQ148" s="828"/>
      <c r="BR148" s="813"/>
      <c r="BS148" s="812"/>
      <c r="BT148" s="812"/>
      <c r="BU148" s="827"/>
      <c r="BV148" s="828"/>
      <c r="BW148" s="828"/>
      <c r="BX148" s="813"/>
      <c r="BY148" s="812"/>
      <c r="BZ148" s="812"/>
      <c r="CA148" s="827"/>
      <c r="CB148" s="828"/>
      <c r="CC148" s="828"/>
      <c r="CD148" s="813"/>
      <c r="CE148" s="812"/>
      <c r="CF148" s="812"/>
      <c r="CG148" s="827"/>
      <c r="CH148" s="828"/>
      <c r="CI148" s="828"/>
      <c r="CJ148" s="813"/>
      <c r="CK148" s="812"/>
      <c r="CL148" s="812"/>
      <c r="CM148" s="827"/>
      <c r="CN148" s="828"/>
      <c r="CO148" s="828"/>
      <c r="CP148" s="813"/>
      <c r="CQ148" s="812"/>
      <c r="CR148" s="812"/>
      <c r="CS148" s="827"/>
      <c r="CT148" s="828"/>
      <c r="CU148" s="828"/>
      <c r="CV148" s="813"/>
      <c r="CW148" s="812"/>
      <c r="CX148" s="812"/>
      <c r="CY148" s="827"/>
      <c r="CZ148" s="828"/>
      <c r="DA148" s="828"/>
      <c r="DB148" s="813"/>
      <c r="DC148" s="812"/>
      <c r="DD148" s="812"/>
      <c r="DE148" s="827"/>
      <c r="DF148" s="828"/>
      <c r="DG148" s="828"/>
      <c r="DH148" s="813"/>
      <c r="DI148" s="812"/>
      <c r="DJ148" s="812"/>
      <c r="DK148" s="827"/>
      <c r="DL148" s="828"/>
      <c r="DM148" s="828"/>
      <c r="DN148" s="813"/>
      <c r="DO148" s="812"/>
      <c r="DP148" s="812"/>
      <c r="DQ148" s="827">
        <v>10000</v>
      </c>
      <c r="DR148" s="828">
        <v>25000</v>
      </c>
      <c r="DS148" s="835">
        <f>AVERAGE(DQ148:DR148)</f>
        <v>17500</v>
      </c>
      <c r="DT148" s="847">
        <f>(DR148-DQ148)/(2*1.645)</f>
        <v>4559.2705167173253</v>
      </c>
      <c r="DU148" s="812"/>
      <c r="DV148" s="812"/>
      <c r="DW148" s="827"/>
      <c r="DX148" s="828"/>
      <c r="DY148" s="828"/>
      <c r="DZ148" s="813"/>
      <c r="EA148" s="812"/>
      <c r="EB148" s="812"/>
      <c r="EC148" s="827"/>
      <c r="ED148" s="828"/>
      <c r="EE148" s="828"/>
      <c r="EF148" s="813"/>
      <c r="EG148" s="812"/>
      <c r="EH148" s="812"/>
      <c r="EI148" s="827"/>
      <c r="EJ148" s="828"/>
      <c r="EK148" s="828"/>
      <c r="EL148" s="813"/>
      <c r="EM148" s="812"/>
      <c r="EN148" s="812"/>
      <c r="EO148" s="827"/>
      <c r="EP148" s="828"/>
      <c r="EQ148" s="828"/>
      <c r="ER148" s="813"/>
      <c r="ES148" s="812"/>
      <c r="ET148" s="812"/>
      <c r="EU148" s="827"/>
      <c r="EV148" s="828"/>
      <c r="EW148" s="828"/>
      <c r="EX148" s="813"/>
      <c r="EY148" s="812"/>
      <c r="EZ148" s="812"/>
      <c r="FA148" s="827"/>
      <c r="FB148" s="828"/>
      <c r="FC148" s="828"/>
      <c r="FD148" s="813"/>
      <c r="FE148" s="812"/>
      <c r="FF148" s="812"/>
      <c r="FG148" s="827"/>
      <c r="FH148" s="828"/>
      <c r="FI148" s="828"/>
      <c r="FJ148" s="813"/>
      <c r="FK148" s="812"/>
      <c r="FL148" s="812"/>
      <c r="FM148" s="827"/>
      <c r="FN148" s="828"/>
      <c r="FO148" s="828"/>
      <c r="FP148" s="813"/>
      <c r="FQ148" s="812"/>
      <c r="FR148" s="812"/>
      <c r="FS148" s="823"/>
      <c r="FT148" s="824"/>
      <c r="FU148" s="825"/>
      <c r="FV148" s="803"/>
      <c r="FW148" s="804"/>
      <c r="FX148" s="804"/>
      <c r="FY148" s="826"/>
      <c r="FZ148" s="825"/>
      <c r="GA148" s="824"/>
      <c r="GB148" s="805"/>
      <c r="GC148" s="804"/>
      <c r="GD148" s="804"/>
      <c r="GE148" s="823"/>
      <c r="GF148" s="824"/>
      <c r="GG148" s="825"/>
      <c r="GH148" s="803"/>
      <c r="GI148" s="809"/>
      <c r="GJ148" s="809"/>
      <c r="GK148" s="826"/>
      <c r="GL148" s="825"/>
      <c r="GM148" s="824"/>
      <c r="GN148" s="805"/>
      <c r="GO148" s="804"/>
      <c r="GP148" s="804"/>
      <c r="GQ148" s="823"/>
      <c r="GR148" s="824"/>
      <c r="GS148" s="825"/>
      <c r="GT148" s="803"/>
      <c r="GU148" s="809"/>
      <c r="GV148" s="809"/>
      <c r="GW148" s="826"/>
      <c r="GX148" s="825"/>
      <c r="GY148" s="824"/>
      <c r="GZ148" s="805"/>
      <c r="HA148" s="804"/>
      <c r="HB148" s="804"/>
      <c r="HC148" s="823"/>
      <c r="HD148" s="824"/>
      <c r="HE148" s="825"/>
      <c r="HF148" s="803"/>
      <c r="HG148" s="809"/>
      <c r="HH148" s="809"/>
      <c r="HI148" s="826"/>
      <c r="HJ148" s="825"/>
      <c r="HK148" s="824"/>
      <c r="HL148" s="805"/>
      <c r="HM148" s="804"/>
      <c r="HN148" s="804"/>
      <c r="HO148" s="823"/>
      <c r="HP148" s="824"/>
      <c r="HQ148" s="825"/>
      <c r="HR148" s="803"/>
      <c r="HS148" s="809"/>
      <c r="HT148" s="809"/>
      <c r="HU148" s="826"/>
      <c r="HV148" s="825"/>
      <c r="HW148" s="824"/>
      <c r="HX148" s="805"/>
      <c r="HY148" s="804"/>
      <c r="HZ148" s="804"/>
      <c r="IA148" s="823"/>
      <c r="IB148" s="824"/>
      <c r="IC148" s="825"/>
      <c r="ID148" s="803"/>
      <c r="IE148" s="804"/>
      <c r="IF148" s="804"/>
      <c r="IG148" s="826"/>
      <c r="IH148" s="825"/>
      <c r="II148" s="824"/>
      <c r="IJ148" s="805"/>
      <c r="IK148" s="804"/>
      <c r="IL148" s="804"/>
      <c r="IM148" s="823"/>
      <c r="IN148" s="824"/>
      <c r="IO148" s="825"/>
      <c r="IP148" s="803"/>
      <c r="IQ148" s="804"/>
      <c r="IR148" s="804"/>
      <c r="IS148" s="826"/>
      <c r="IT148" s="825"/>
      <c r="IU148" s="824"/>
      <c r="IV148" s="805"/>
      <c r="IW148" s="804"/>
      <c r="IX148" s="804"/>
      <c r="IY148" s="823"/>
      <c r="IZ148" s="824"/>
      <c r="JA148" s="825"/>
      <c r="JB148" s="803"/>
      <c r="JC148" s="804"/>
      <c r="JD148" s="804"/>
      <c r="JE148" s="826"/>
      <c r="JF148" s="825"/>
      <c r="JG148" s="824"/>
      <c r="JH148" s="805"/>
      <c r="JI148" s="804"/>
      <c r="JJ148" s="804"/>
      <c r="JK148" s="823"/>
      <c r="JL148" s="824"/>
      <c r="JM148" s="825"/>
      <c r="JN148" s="803"/>
      <c r="JO148" s="809"/>
      <c r="JP148" s="809"/>
      <c r="JQ148" s="826"/>
      <c r="JR148" s="825"/>
      <c r="JS148" s="824"/>
      <c r="JT148" s="805"/>
      <c r="JU148" s="804"/>
      <c r="JV148" s="804"/>
      <c r="JW148" s="823"/>
      <c r="JX148" s="824"/>
      <c r="JY148" s="824"/>
      <c r="JZ148" s="805"/>
      <c r="KA148" s="809"/>
      <c r="KB148" s="809"/>
      <c r="KC148" s="823"/>
      <c r="KD148" s="824"/>
      <c r="KE148" s="824"/>
      <c r="KF148" s="805"/>
      <c r="KG148" s="809"/>
      <c r="KH148" s="809"/>
      <c r="KI148" s="823"/>
      <c r="KJ148" s="824"/>
      <c r="KK148" s="824"/>
      <c r="KL148" s="805"/>
      <c r="KM148" s="809"/>
      <c r="KN148" s="809"/>
      <c r="KO148" s="823"/>
      <c r="KP148" s="824"/>
      <c r="KQ148" s="824"/>
      <c r="KR148" s="805"/>
      <c r="KS148" s="804"/>
      <c r="KT148" s="804"/>
      <c r="KU148" s="823"/>
      <c r="KV148" s="824"/>
      <c r="KW148" s="824"/>
      <c r="KX148" s="805"/>
      <c r="KY148" s="809"/>
      <c r="KZ148" s="809"/>
      <c r="LA148" s="823"/>
      <c r="LB148" s="824"/>
      <c r="LC148" s="824"/>
      <c r="LD148" s="805"/>
      <c r="LE148" s="804"/>
      <c r="LF148" s="804"/>
      <c r="LG148" s="823"/>
      <c r="LH148" s="824"/>
      <c r="LI148" s="824"/>
      <c r="LJ148" s="805"/>
      <c r="LK148" s="804"/>
      <c r="LL148" s="804"/>
      <c r="LM148" s="823"/>
      <c r="LN148" s="824"/>
      <c r="LO148" s="824"/>
      <c r="LP148" s="805"/>
      <c r="LQ148" s="809"/>
      <c r="LR148" s="809"/>
      <c r="LS148" s="823"/>
      <c r="LT148" s="824"/>
      <c r="LU148" s="824"/>
      <c r="LV148" s="805"/>
      <c r="LW148" s="804"/>
      <c r="LX148" s="804"/>
      <c r="LY148" s="823"/>
      <c r="LZ148" s="824"/>
      <c r="MA148" s="824"/>
      <c r="MB148" s="805"/>
      <c r="MC148" s="809"/>
      <c r="MD148" s="809"/>
      <c r="ME148" s="823"/>
      <c r="MF148" s="824"/>
      <c r="MG148" s="824"/>
      <c r="MH148" s="805"/>
      <c r="MI148" s="809"/>
      <c r="MJ148" s="809"/>
      <c r="MK148" s="823"/>
      <c r="ML148" s="824"/>
      <c r="MM148" s="824"/>
      <c r="MN148" s="805"/>
      <c r="MO148" s="809"/>
      <c r="MP148" s="809"/>
      <c r="MQ148" s="823"/>
      <c r="MR148" s="824"/>
      <c r="MS148" s="824"/>
      <c r="MT148" s="805"/>
      <c r="MU148" s="804"/>
      <c r="MV148" s="804"/>
      <c r="MW148" s="823"/>
      <c r="MX148" s="824"/>
      <c r="MY148" s="824"/>
      <c r="MZ148" s="805"/>
      <c r="NA148" s="804"/>
      <c r="NB148" s="804"/>
      <c r="NC148" s="823"/>
      <c r="ND148" s="824"/>
      <c r="NE148" s="824"/>
      <c r="NF148" s="805"/>
      <c r="NG148" s="804"/>
      <c r="NH148" s="804"/>
      <c r="NI148" s="823"/>
      <c r="NJ148" s="824"/>
      <c r="NK148" s="824"/>
      <c r="NL148" s="805"/>
      <c r="NM148" s="809"/>
      <c r="NN148" s="809"/>
      <c r="NO148" s="823"/>
      <c r="NP148" s="824"/>
      <c r="NQ148" s="824"/>
      <c r="NR148" s="805"/>
      <c r="NS148" s="823"/>
      <c r="NT148" s="824"/>
      <c r="NU148" s="824"/>
      <c r="NV148" s="805"/>
      <c r="NW148" s="823"/>
      <c r="NX148" s="824"/>
      <c r="NY148" s="824"/>
      <c r="NZ148" s="848"/>
      <c r="OA148" s="823"/>
      <c r="OB148" s="824"/>
      <c r="OC148" s="824"/>
      <c r="OD148" s="805"/>
      <c r="OE148" s="823"/>
      <c r="OF148" s="824"/>
      <c r="OG148" s="824"/>
      <c r="OH148" s="805"/>
      <c r="OI148" s="823"/>
      <c r="OJ148" s="824"/>
      <c r="OK148" s="824"/>
      <c r="OL148" s="805"/>
      <c r="OM148" s="823"/>
      <c r="ON148" s="824"/>
      <c r="OO148" s="824"/>
      <c r="OP148" s="805"/>
      <c r="OQ148" s="823"/>
      <c r="OR148" s="824"/>
      <c r="OS148" s="824"/>
      <c r="OT148" s="805"/>
      <c r="OU148" s="823"/>
      <c r="OV148" s="824"/>
      <c r="OW148" s="824"/>
      <c r="OX148" s="805"/>
      <c r="OY148" s="823"/>
      <c r="OZ148" s="824"/>
      <c r="PA148" s="824"/>
      <c r="PB148" s="805"/>
      <c r="PC148" s="823"/>
      <c r="PD148" s="824"/>
      <c r="PE148" s="824"/>
      <c r="PF148" s="805"/>
    </row>
    <row r="149" spans="1:422" ht="15" hidden="1" customHeight="1" x14ac:dyDescent="0.25">
      <c r="A149" s="769" t="s">
        <v>76</v>
      </c>
      <c r="B149" s="769"/>
      <c r="C149" s="769"/>
      <c r="D149" s="770"/>
      <c r="E149" s="769"/>
      <c r="F149" s="769"/>
      <c r="G149" s="769"/>
      <c r="H149" s="769"/>
      <c r="I149" s="769"/>
      <c r="J149" s="769"/>
      <c r="K149" s="769"/>
      <c r="L149" s="769"/>
      <c r="M149" s="769"/>
      <c r="N149" s="769"/>
      <c r="O149" s="769"/>
      <c r="P149" s="769"/>
      <c r="Q149" s="769"/>
      <c r="R149" s="769"/>
      <c r="S149" s="769"/>
      <c r="T149" s="816"/>
      <c r="U149" s="941"/>
      <c r="V149" s="816" t="s">
        <v>190</v>
      </c>
      <c r="W149" s="816" t="s">
        <v>201</v>
      </c>
      <c r="X149" s="769"/>
      <c r="Y149" s="769">
        <f>IF(AND(AJ149="",AK149="",AL149="",AN149="",AO149="",OR(AP149="",AP149=Dropdown!$AM$12,AP149=Dropdown!$AM$11)),1,0)</f>
        <v>1</v>
      </c>
      <c r="Z149" s="769">
        <f t="shared" si="15"/>
        <v>1</v>
      </c>
      <c r="AA149" s="769">
        <f t="shared" si="16"/>
        <v>1</v>
      </c>
      <c r="AB149" s="769">
        <f t="shared" si="17"/>
        <v>0</v>
      </c>
      <c r="AC149" s="769"/>
      <c r="AD149" s="772" t="str">
        <f>IF(OR(T149&lt;&gt;"",U149&lt;&gt;""),Dropdown!$A$4,IF(OR(V149&lt;&gt;"",W149&lt;&gt;""),Dropdown!$A$5,Dropdown!$A$3))</f>
        <v>Industrial</v>
      </c>
      <c r="AE149" s="773" t="s">
        <v>615</v>
      </c>
      <c r="AF149" s="773"/>
      <c r="AG149" s="773"/>
      <c r="AH149" s="773" t="str">
        <f>IF(AG149&lt;&gt;"",VLOOKUP(AG149,Dropdown!$N$3:$R$62,3,FALSE),IF(AF149&lt;&gt;"",VLOOKUP(AF149,Dropdown!$N$3:$R$62,3,FALSE),IF(AE149&lt;&gt;"",VLOOKUP(AE149,Dropdown!$N$3:$R$62,3,FALSE),"")))</f>
        <v xml:space="preserve"> </v>
      </c>
      <c r="AI149" s="773" t="str">
        <f>IF(AG149&lt;&gt;"",VLOOKUP(AG149,Dropdown!$N$3:$R$62,5,FALSE),IF(AF149&lt;&gt;"",VLOOKUP(AF149,Dropdown!$N$3:$R$62,5,FALSE),IF(AE149&lt;&gt;"",VLOOKUP(AE149,Dropdown!$N$3:$R$62,5,FALSE),"")))</f>
        <v>Diverse</v>
      </c>
      <c r="AJ149" s="773"/>
      <c r="AK149" s="773"/>
      <c r="AL149" s="773"/>
      <c r="AM149" s="773"/>
      <c r="AN149" s="773"/>
      <c r="AO149" s="773"/>
      <c r="AP149" s="773"/>
      <c r="AQ149" s="769" t="s">
        <v>239</v>
      </c>
      <c r="AR149" s="1004" t="s">
        <v>214</v>
      </c>
      <c r="AS149" s="774"/>
      <c r="AT149" s="769" t="s">
        <v>133</v>
      </c>
      <c r="AU149" s="769" t="s">
        <v>215</v>
      </c>
      <c r="AV149" s="846"/>
      <c r="AW149" s="836">
        <v>500</v>
      </c>
      <c r="AX149" s="835">
        <v>3000</v>
      </c>
      <c r="AY149" s="835">
        <f t="shared" si="18"/>
        <v>1750</v>
      </c>
      <c r="AZ149" s="847">
        <f t="shared" si="19"/>
        <v>759.87841945288756</v>
      </c>
      <c r="BA149" s="812"/>
      <c r="BB149" s="812"/>
      <c r="BC149" s="836">
        <v>500</v>
      </c>
      <c r="BD149" s="835">
        <v>3000</v>
      </c>
      <c r="BE149" s="835">
        <f t="shared" si="20"/>
        <v>1750</v>
      </c>
      <c r="BF149" s="847">
        <f t="shared" si="21"/>
        <v>759.87841945288756</v>
      </c>
      <c r="BG149" s="812"/>
      <c r="BH149" s="812"/>
      <c r="BI149" s="823"/>
      <c r="BJ149" s="824"/>
      <c r="BK149" s="837">
        <f t="shared" si="14"/>
        <v>1</v>
      </c>
      <c r="BL149" s="805"/>
      <c r="BM149" s="804"/>
      <c r="BN149" s="804"/>
      <c r="BO149" s="827"/>
      <c r="BP149" s="828"/>
      <c r="BQ149" s="828"/>
      <c r="BR149" s="813"/>
      <c r="BS149" s="812"/>
      <c r="BT149" s="812"/>
      <c r="BU149" s="827"/>
      <c r="BV149" s="828"/>
      <c r="BW149" s="828"/>
      <c r="BX149" s="813"/>
      <c r="BY149" s="812"/>
      <c r="BZ149" s="812"/>
      <c r="CA149" s="827"/>
      <c r="CB149" s="828"/>
      <c r="CC149" s="828"/>
      <c r="CD149" s="813"/>
      <c r="CE149" s="812"/>
      <c r="CF149" s="812"/>
      <c r="CG149" s="827"/>
      <c r="CH149" s="828"/>
      <c r="CI149" s="828"/>
      <c r="CJ149" s="813"/>
      <c r="CK149" s="812"/>
      <c r="CL149" s="812"/>
      <c r="CM149" s="827"/>
      <c r="CN149" s="828"/>
      <c r="CO149" s="828"/>
      <c r="CP149" s="813"/>
      <c r="CQ149" s="812"/>
      <c r="CR149" s="812"/>
      <c r="CS149" s="827"/>
      <c r="CT149" s="828"/>
      <c r="CU149" s="828"/>
      <c r="CV149" s="813"/>
      <c r="CW149" s="812"/>
      <c r="CX149" s="812"/>
      <c r="CY149" s="827"/>
      <c r="CZ149" s="828"/>
      <c r="DA149" s="828"/>
      <c r="DB149" s="813"/>
      <c r="DC149" s="812"/>
      <c r="DD149" s="812"/>
      <c r="DE149" s="827"/>
      <c r="DF149" s="828"/>
      <c r="DG149" s="828"/>
      <c r="DH149" s="813"/>
      <c r="DI149" s="812"/>
      <c r="DJ149" s="812"/>
      <c r="DK149" s="827"/>
      <c r="DL149" s="828"/>
      <c r="DM149" s="828"/>
      <c r="DN149" s="813"/>
      <c r="DO149" s="812"/>
      <c r="DP149" s="812"/>
      <c r="DQ149" s="827">
        <v>500</v>
      </c>
      <c r="DR149" s="828">
        <v>5000</v>
      </c>
      <c r="DS149" s="835">
        <f>AVERAGE(DQ149:DR149)</f>
        <v>2750</v>
      </c>
      <c r="DT149" s="847">
        <f>(DR149-DQ149)/(2*1.645)</f>
        <v>1367.7811550151976</v>
      </c>
      <c r="DU149" s="812"/>
      <c r="DV149" s="812"/>
      <c r="DW149" s="827"/>
      <c r="DX149" s="828"/>
      <c r="DY149" s="828"/>
      <c r="DZ149" s="813"/>
      <c r="EA149" s="812"/>
      <c r="EB149" s="812"/>
      <c r="EC149" s="827"/>
      <c r="ED149" s="828"/>
      <c r="EE149" s="828"/>
      <c r="EF149" s="813"/>
      <c r="EG149" s="812"/>
      <c r="EH149" s="812"/>
      <c r="EI149" s="827"/>
      <c r="EJ149" s="828"/>
      <c r="EK149" s="828"/>
      <c r="EL149" s="813"/>
      <c r="EM149" s="812"/>
      <c r="EN149" s="812"/>
      <c r="EO149" s="827"/>
      <c r="EP149" s="828"/>
      <c r="EQ149" s="828"/>
      <c r="ER149" s="813"/>
      <c r="ES149" s="812"/>
      <c r="ET149" s="812"/>
      <c r="EU149" s="827"/>
      <c r="EV149" s="828"/>
      <c r="EW149" s="828"/>
      <c r="EX149" s="813"/>
      <c r="EY149" s="812"/>
      <c r="EZ149" s="812"/>
      <c r="FA149" s="827"/>
      <c r="FB149" s="828"/>
      <c r="FC149" s="828"/>
      <c r="FD149" s="813"/>
      <c r="FE149" s="812"/>
      <c r="FF149" s="812"/>
      <c r="FG149" s="827"/>
      <c r="FH149" s="828"/>
      <c r="FI149" s="828"/>
      <c r="FJ149" s="813"/>
      <c r="FK149" s="812"/>
      <c r="FL149" s="812"/>
      <c r="FM149" s="827"/>
      <c r="FN149" s="828"/>
      <c r="FO149" s="828"/>
      <c r="FP149" s="813"/>
      <c r="FQ149" s="812"/>
      <c r="FR149" s="812"/>
      <c r="FS149" s="823"/>
      <c r="FT149" s="824"/>
      <c r="FU149" s="825"/>
      <c r="FV149" s="803"/>
      <c r="FW149" s="804"/>
      <c r="FX149" s="804"/>
      <c r="FY149" s="826"/>
      <c r="FZ149" s="825"/>
      <c r="GA149" s="824"/>
      <c r="GB149" s="805"/>
      <c r="GC149" s="804"/>
      <c r="GD149" s="804"/>
      <c r="GE149" s="823"/>
      <c r="GF149" s="824"/>
      <c r="GG149" s="825"/>
      <c r="GH149" s="803"/>
      <c r="GI149" s="809"/>
      <c r="GJ149" s="809"/>
      <c r="GK149" s="826"/>
      <c r="GL149" s="825"/>
      <c r="GM149" s="824"/>
      <c r="GN149" s="805"/>
      <c r="GO149" s="804"/>
      <c r="GP149" s="804"/>
      <c r="GQ149" s="823"/>
      <c r="GR149" s="824"/>
      <c r="GS149" s="825"/>
      <c r="GT149" s="803"/>
      <c r="GU149" s="809"/>
      <c r="GV149" s="809"/>
      <c r="GW149" s="826"/>
      <c r="GX149" s="825"/>
      <c r="GY149" s="824"/>
      <c r="GZ149" s="805"/>
      <c r="HA149" s="804"/>
      <c r="HB149" s="804"/>
      <c r="HC149" s="823"/>
      <c r="HD149" s="824"/>
      <c r="HE149" s="825"/>
      <c r="HF149" s="803"/>
      <c r="HG149" s="809"/>
      <c r="HH149" s="809"/>
      <c r="HI149" s="826"/>
      <c r="HJ149" s="825"/>
      <c r="HK149" s="824"/>
      <c r="HL149" s="805"/>
      <c r="HM149" s="804"/>
      <c r="HN149" s="804"/>
      <c r="HO149" s="823"/>
      <c r="HP149" s="824"/>
      <c r="HQ149" s="825"/>
      <c r="HR149" s="803"/>
      <c r="HS149" s="809"/>
      <c r="HT149" s="809"/>
      <c r="HU149" s="826"/>
      <c r="HV149" s="825"/>
      <c r="HW149" s="824"/>
      <c r="HX149" s="805"/>
      <c r="HY149" s="804"/>
      <c r="HZ149" s="804"/>
      <c r="IA149" s="823"/>
      <c r="IB149" s="824"/>
      <c r="IC149" s="825"/>
      <c r="ID149" s="803"/>
      <c r="IE149" s="804"/>
      <c r="IF149" s="804"/>
      <c r="IG149" s="826"/>
      <c r="IH149" s="825"/>
      <c r="II149" s="824"/>
      <c r="IJ149" s="805"/>
      <c r="IK149" s="804"/>
      <c r="IL149" s="804"/>
      <c r="IM149" s="823"/>
      <c r="IN149" s="824"/>
      <c r="IO149" s="825"/>
      <c r="IP149" s="803"/>
      <c r="IQ149" s="804"/>
      <c r="IR149" s="804"/>
      <c r="IS149" s="826"/>
      <c r="IT149" s="825"/>
      <c r="IU149" s="824"/>
      <c r="IV149" s="805"/>
      <c r="IW149" s="804"/>
      <c r="IX149" s="804"/>
      <c r="IY149" s="823"/>
      <c r="IZ149" s="824"/>
      <c r="JA149" s="825"/>
      <c r="JB149" s="803"/>
      <c r="JC149" s="804"/>
      <c r="JD149" s="804"/>
      <c r="JE149" s="826"/>
      <c r="JF149" s="825"/>
      <c r="JG149" s="824"/>
      <c r="JH149" s="805"/>
      <c r="JI149" s="804"/>
      <c r="JJ149" s="804"/>
      <c r="JK149" s="823"/>
      <c r="JL149" s="824"/>
      <c r="JM149" s="825"/>
      <c r="JN149" s="803"/>
      <c r="JO149" s="809"/>
      <c r="JP149" s="809"/>
      <c r="JQ149" s="826"/>
      <c r="JR149" s="825"/>
      <c r="JS149" s="824"/>
      <c r="JT149" s="805"/>
      <c r="JU149" s="804"/>
      <c r="JV149" s="804"/>
      <c r="JW149" s="823"/>
      <c r="JX149" s="824"/>
      <c r="JY149" s="824"/>
      <c r="JZ149" s="805"/>
      <c r="KA149" s="809"/>
      <c r="KB149" s="809"/>
      <c r="KC149" s="823"/>
      <c r="KD149" s="824"/>
      <c r="KE149" s="824"/>
      <c r="KF149" s="805"/>
      <c r="KG149" s="809"/>
      <c r="KH149" s="809"/>
      <c r="KI149" s="823"/>
      <c r="KJ149" s="824"/>
      <c r="KK149" s="824"/>
      <c r="KL149" s="805"/>
      <c r="KM149" s="809"/>
      <c r="KN149" s="809"/>
      <c r="KO149" s="823"/>
      <c r="KP149" s="824"/>
      <c r="KQ149" s="824"/>
      <c r="KR149" s="805"/>
      <c r="KS149" s="804"/>
      <c r="KT149" s="804"/>
      <c r="KU149" s="823"/>
      <c r="KV149" s="824"/>
      <c r="KW149" s="824"/>
      <c r="KX149" s="805"/>
      <c r="KY149" s="809"/>
      <c r="KZ149" s="809"/>
      <c r="LA149" s="823"/>
      <c r="LB149" s="824"/>
      <c r="LC149" s="824"/>
      <c r="LD149" s="805"/>
      <c r="LE149" s="804"/>
      <c r="LF149" s="804"/>
      <c r="LG149" s="823"/>
      <c r="LH149" s="824"/>
      <c r="LI149" s="824"/>
      <c r="LJ149" s="805"/>
      <c r="LK149" s="804"/>
      <c r="LL149" s="804"/>
      <c r="LM149" s="823"/>
      <c r="LN149" s="824"/>
      <c r="LO149" s="824"/>
      <c r="LP149" s="805"/>
      <c r="LQ149" s="809"/>
      <c r="LR149" s="809"/>
      <c r="LS149" s="823"/>
      <c r="LT149" s="824"/>
      <c r="LU149" s="824"/>
      <c r="LV149" s="805"/>
      <c r="LW149" s="804"/>
      <c r="LX149" s="804"/>
      <c r="LY149" s="823"/>
      <c r="LZ149" s="824"/>
      <c r="MA149" s="824"/>
      <c r="MB149" s="805"/>
      <c r="MC149" s="809"/>
      <c r="MD149" s="809"/>
      <c r="ME149" s="823"/>
      <c r="MF149" s="824"/>
      <c r="MG149" s="824"/>
      <c r="MH149" s="805"/>
      <c r="MI149" s="809"/>
      <c r="MJ149" s="809"/>
      <c r="MK149" s="823"/>
      <c r="ML149" s="824"/>
      <c r="MM149" s="824"/>
      <c r="MN149" s="805"/>
      <c r="MO149" s="809"/>
      <c r="MP149" s="809"/>
      <c r="MQ149" s="823"/>
      <c r="MR149" s="824"/>
      <c r="MS149" s="824"/>
      <c r="MT149" s="805"/>
      <c r="MU149" s="804"/>
      <c r="MV149" s="804"/>
      <c r="MW149" s="823"/>
      <c r="MX149" s="824"/>
      <c r="MY149" s="824"/>
      <c r="MZ149" s="805"/>
      <c r="NA149" s="804"/>
      <c r="NB149" s="804"/>
      <c r="NC149" s="823"/>
      <c r="ND149" s="824"/>
      <c r="NE149" s="824"/>
      <c r="NF149" s="805"/>
      <c r="NG149" s="804"/>
      <c r="NH149" s="804"/>
      <c r="NI149" s="823"/>
      <c r="NJ149" s="824"/>
      <c r="NK149" s="824"/>
      <c r="NL149" s="805"/>
      <c r="NM149" s="809"/>
      <c r="NN149" s="809"/>
      <c r="NO149" s="823"/>
      <c r="NP149" s="824"/>
      <c r="NQ149" s="824"/>
      <c r="NR149" s="805"/>
      <c r="NS149" s="823"/>
      <c r="NT149" s="824"/>
      <c r="NU149" s="824"/>
      <c r="NV149" s="805"/>
      <c r="NW149" s="823"/>
      <c r="NX149" s="824"/>
      <c r="NY149" s="824"/>
      <c r="NZ149" s="848"/>
      <c r="OA149" s="823"/>
      <c r="OB149" s="824"/>
      <c r="OC149" s="824"/>
      <c r="OD149" s="805"/>
      <c r="OE149" s="823"/>
      <c r="OF149" s="824"/>
      <c r="OG149" s="824"/>
      <c r="OH149" s="805"/>
      <c r="OI149" s="823"/>
      <c r="OJ149" s="824"/>
      <c r="OK149" s="824"/>
      <c r="OL149" s="805"/>
      <c r="OM149" s="823"/>
      <c r="ON149" s="824"/>
      <c r="OO149" s="824"/>
      <c r="OP149" s="805"/>
      <c r="OQ149" s="823"/>
      <c r="OR149" s="824"/>
      <c r="OS149" s="824"/>
      <c r="OT149" s="805"/>
      <c r="OU149" s="823"/>
      <c r="OV149" s="824"/>
      <c r="OW149" s="824"/>
      <c r="OX149" s="805"/>
      <c r="OY149" s="823"/>
      <c r="OZ149" s="824"/>
      <c r="PA149" s="824"/>
      <c r="PB149" s="805"/>
      <c r="PC149" s="823"/>
      <c r="PD149" s="824"/>
      <c r="PE149" s="824"/>
      <c r="PF149" s="805"/>
    </row>
    <row r="150" spans="1:422" ht="15" hidden="1" customHeight="1" x14ac:dyDescent="0.25">
      <c r="A150" s="769" t="s">
        <v>76</v>
      </c>
      <c r="B150" s="769"/>
      <c r="C150" s="769"/>
      <c r="D150" s="770"/>
      <c r="E150" s="769"/>
      <c r="F150" s="769"/>
      <c r="G150" s="769"/>
      <c r="H150" s="769"/>
      <c r="I150" s="769"/>
      <c r="J150" s="769"/>
      <c r="K150" s="769"/>
      <c r="L150" s="769"/>
      <c r="M150" s="769"/>
      <c r="N150" s="769"/>
      <c r="O150" s="769"/>
      <c r="P150" s="769"/>
      <c r="Q150" s="769"/>
      <c r="R150" s="769"/>
      <c r="S150" s="769"/>
      <c r="T150" s="816"/>
      <c r="U150" s="816"/>
      <c r="V150" s="816" t="s">
        <v>190</v>
      </c>
      <c r="W150" s="816" t="s">
        <v>202</v>
      </c>
      <c r="X150" s="769"/>
      <c r="Y150" s="769">
        <f>IF(AND(AJ150="",AK150="",AL150="",AN150="",AO150="",OR(AP150="",AP150=Dropdown!$AM$12,AP150=Dropdown!$AM$11)),1,0)</f>
        <v>1</v>
      </c>
      <c r="Z150" s="769">
        <f t="shared" si="15"/>
        <v>1</v>
      </c>
      <c r="AA150" s="769">
        <f t="shared" si="16"/>
        <v>1</v>
      </c>
      <c r="AB150" s="769">
        <f t="shared" si="17"/>
        <v>0</v>
      </c>
      <c r="AC150" s="769"/>
      <c r="AD150" s="772" t="str">
        <f>IF(OR(T150&lt;&gt;"",U150&lt;&gt;""),Dropdown!$A$4,IF(OR(V150&lt;&gt;"",W150&lt;&gt;""),Dropdown!$A$5,Dropdown!$A$3))</f>
        <v>Industrial</v>
      </c>
      <c r="AE150" s="773" t="s">
        <v>615</v>
      </c>
      <c r="AF150" s="773"/>
      <c r="AG150" s="773"/>
      <c r="AH150" s="773" t="str">
        <f>IF(AG150&lt;&gt;"",VLOOKUP(AG150,Dropdown!$N$3:$R$62,3,FALSE),IF(AF150&lt;&gt;"",VLOOKUP(AF150,Dropdown!$N$3:$R$62,3,FALSE),IF(AE150&lt;&gt;"",VLOOKUP(AE150,Dropdown!$N$3:$R$62,3,FALSE),"")))</f>
        <v xml:space="preserve"> </v>
      </c>
      <c r="AI150" s="773" t="str">
        <f>IF(AG150&lt;&gt;"",VLOOKUP(AG150,Dropdown!$N$3:$R$62,5,FALSE),IF(AF150&lt;&gt;"",VLOOKUP(AF150,Dropdown!$N$3:$R$62,5,FALSE),IF(AE150&lt;&gt;"",VLOOKUP(AE150,Dropdown!$N$3:$R$62,5,FALSE),"")))</f>
        <v>Diverse</v>
      </c>
      <c r="AJ150" s="773"/>
      <c r="AK150" s="773"/>
      <c r="AL150" s="773"/>
      <c r="AM150" s="773"/>
      <c r="AN150" s="773"/>
      <c r="AO150" s="773"/>
      <c r="AP150" s="773"/>
      <c r="AQ150" s="769" t="s">
        <v>239</v>
      </c>
      <c r="AR150" s="1004" t="s">
        <v>214</v>
      </c>
      <c r="AS150" s="774"/>
      <c r="AT150" s="769" t="s">
        <v>133</v>
      </c>
      <c r="AU150" s="769" t="s">
        <v>215</v>
      </c>
      <c r="AV150" s="846"/>
      <c r="AW150" s="836">
        <v>200</v>
      </c>
      <c r="AX150" s="835">
        <v>1200</v>
      </c>
      <c r="AY150" s="835">
        <f t="shared" si="18"/>
        <v>700</v>
      </c>
      <c r="AZ150" s="847">
        <f t="shared" si="19"/>
        <v>303.951367781155</v>
      </c>
      <c r="BA150" s="812"/>
      <c r="BB150" s="812"/>
      <c r="BC150" s="836">
        <v>200</v>
      </c>
      <c r="BD150" s="835">
        <v>1200</v>
      </c>
      <c r="BE150" s="835">
        <f t="shared" si="20"/>
        <v>700</v>
      </c>
      <c r="BF150" s="847">
        <f t="shared" si="21"/>
        <v>303.951367781155</v>
      </c>
      <c r="BG150" s="812"/>
      <c r="BH150" s="812"/>
      <c r="BI150" s="823"/>
      <c r="BJ150" s="824"/>
      <c r="BK150" s="837">
        <f t="shared" si="14"/>
        <v>1</v>
      </c>
      <c r="BL150" s="805"/>
      <c r="BM150" s="804"/>
      <c r="BN150" s="804"/>
      <c r="BO150" s="827"/>
      <c r="BP150" s="828"/>
      <c r="BQ150" s="828"/>
      <c r="BR150" s="813"/>
      <c r="BS150" s="812"/>
      <c r="BT150" s="812"/>
      <c r="BU150" s="827"/>
      <c r="BV150" s="828"/>
      <c r="BW150" s="828"/>
      <c r="BX150" s="813"/>
      <c r="BY150" s="812"/>
      <c r="BZ150" s="812"/>
      <c r="CA150" s="827"/>
      <c r="CB150" s="828"/>
      <c r="CC150" s="828"/>
      <c r="CD150" s="813"/>
      <c r="CE150" s="812"/>
      <c r="CF150" s="812"/>
      <c r="CG150" s="827"/>
      <c r="CH150" s="828"/>
      <c r="CI150" s="828"/>
      <c r="CJ150" s="813"/>
      <c r="CK150" s="812"/>
      <c r="CL150" s="812"/>
      <c r="CM150" s="827"/>
      <c r="CN150" s="828"/>
      <c r="CO150" s="828"/>
      <c r="CP150" s="813"/>
      <c r="CQ150" s="812"/>
      <c r="CR150" s="812"/>
      <c r="CS150" s="827"/>
      <c r="CT150" s="828"/>
      <c r="CU150" s="828"/>
      <c r="CV150" s="813"/>
      <c r="CW150" s="812"/>
      <c r="CX150" s="812"/>
      <c r="CY150" s="827"/>
      <c r="CZ150" s="828"/>
      <c r="DA150" s="828"/>
      <c r="DB150" s="813"/>
      <c r="DC150" s="812"/>
      <c r="DD150" s="812"/>
      <c r="DE150" s="827"/>
      <c r="DF150" s="828"/>
      <c r="DG150" s="828"/>
      <c r="DH150" s="813"/>
      <c r="DI150" s="812"/>
      <c r="DJ150" s="812"/>
      <c r="DK150" s="827"/>
      <c r="DL150" s="828"/>
      <c r="DM150" s="828"/>
      <c r="DN150" s="813"/>
      <c r="DO150" s="812"/>
      <c r="DP150" s="812"/>
      <c r="DQ150" s="827">
        <v>200</v>
      </c>
      <c r="DR150" s="828">
        <v>2000</v>
      </c>
      <c r="DS150" s="835">
        <f>AVERAGE(DQ150:DR150)</f>
        <v>1100</v>
      </c>
      <c r="DT150" s="847">
        <f>(DR150-DQ150)/(2*1.645)</f>
        <v>547.112462006079</v>
      </c>
      <c r="DU150" s="812"/>
      <c r="DV150" s="812"/>
      <c r="DW150" s="827"/>
      <c r="DX150" s="828"/>
      <c r="DY150" s="828"/>
      <c r="DZ150" s="813"/>
      <c r="EA150" s="812"/>
      <c r="EB150" s="812"/>
      <c r="EC150" s="827"/>
      <c r="ED150" s="828"/>
      <c r="EE150" s="828"/>
      <c r="EF150" s="813"/>
      <c r="EG150" s="812"/>
      <c r="EH150" s="812"/>
      <c r="EI150" s="827"/>
      <c r="EJ150" s="828"/>
      <c r="EK150" s="828"/>
      <c r="EL150" s="813"/>
      <c r="EM150" s="812"/>
      <c r="EN150" s="812"/>
      <c r="EO150" s="827"/>
      <c r="EP150" s="828"/>
      <c r="EQ150" s="828"/>
      <c r="ER150" s="813"/>
      <c r="ES150" s="812"/>
      <c r="ET150" s="812"/>
      <c r="EU150" s="827"/>
      <c r="EV150" s="828"/>
      <c r="EW150" s="828"/>
      <c r="EX150" s="813"/>
      <c r="EY150" s="812"/>
      <c r="EZ150" s="812"/>
      <c r="FA150" s="827"/>
      <c r="FB150" s="828"/>
      <c r="FC150" s="828"/>
      <c r="FD150" s="813"/>
      <c r="FE150" s="812"/>
      <c r="FF150" s="812"/>
      <c r="FG150" s="827"/>
      <c r="FH150" s="828"/>
      <c r="FI150" s="828"/>
      <c r="FJ150" s="813"/>
      <c r="FK150" s="812"/>
      <c r="FL150" s="812"/>
      <c r="FM150" s="827"/>
      <c r="FN150" s="828"/>
      <c r="FO150" s="828"/>
      <c r="FP150" s="813"/>
      <c r="FQ150" s="812"/>
      <c r="FR150" s="812"/>
      <c r="FS150" s="823"/>
      <c r="FT150" s="824"/>
      <c r="FU150" s="825"/>
      <c r="FV150" s="803"/>
      <c r="FW150" s="804"/>
      <c r="FX150" s="804"/>
      <c r="FY150" s="826"/>
      <c r="FZ150" s="825"/>
      <c r="GA150" s="824"/>
      <c r="GB150" s="805"/>
      <c r="GC150" s="804"/>
      <c r="GD150" s="804"/>
      <c r="GE150" s="823"/>
      <c r="GF150" s="824"/>
      <c r="GG150" s="825"/>
      <c r="GH150" s="803"/>
      <c r="GI150" s="809"/>
      <c r="GJ150" s="809"/>
      <c r="GK150" s="826"/>
      <c r="GL150" s="825"/>
      <c r="GM150" s="824"/>
      <c r="GN150" s="805"/>
      <c r="GO150" s="804"/>
      <c r="GP150" s="804"/>
      <c r="GQ150" s="823"/>
      <c r="GR150" s="824"/>
      <c r="GS150" s="825"/>
      <c r="GT150" s="803"/>
      <c r="GU150" s="809"/>
      <c r="GV150" s="809"/>
      <c r="GW150" s="826"/>
      <c r="GX150" s="825"/>
      <c r="GY150" s="824"/>
      <c r="GZ150" s="805"/>
      <c r="HA150" s="804"/>
      <c r="HB150" s="804"/>
      <c r="HC150" s="823"/>
      <c r="HD150" s="824"/>
      <c r="HE150" s="825"/>
      <c r="HF150" s="803"/>
      <c r="HG150" s="809"/>
      <c r="HH150" s="809"/>
      <c r="HI150" s="826"/>
      <c r="HJ150" s="825"/>
      <c r="HK150" s="824"/>
      <c r="HL150" s="805"/>
      <c r="HM150" s="804"/>
      <c r="HN150" s="804"/>
      <c r="HO150" s="823"/>
      <c r="HP150" s="824"/>
      <c r="HQ150" s="825"/>
      <c r="HR150" s="803"/>
      <c r="HS150" s="809"/>
      <c r="HT150" s="809"/>
      <c r="HU150" s="826"/>
      <c r="HV150" s="825"/>
      <c r="HW150" s="824"/>
      <c r="HX150" s="805"/>
      <c r="HY150" s="804"/>
      <c r="HZ150" s="804"/>
      <c r="IA150" s="823"/>
      <c r="IB150" s="824"/>
      <c r="IC150" s="825"/>
      <c r="ID150" s="803"/>
      <c r="IE150" s="804"/>
      <c r="IF150" s="804"/>
      <c r="IG150" s="826"/>
      <c r="IH150" s="825"/>
      <c r="II150" s="824"/>
      <c r="IJ150" s="805"/>
      <c r="IK150" s="804"/>
      <c r="IL150" s="804"/>
      <c r="IM150" s="823"/>
      <c r="IN150" s="824"/>
      <c r="IO150" s="825"/>
      <c r="IP150" s="803"/>
      <c r="IQ150" s="804"/>
      <c r="IR150" s="804"/>
      <c r="IS150" s="826"/>
      <c r="IT150" s="825"/>
      <c r="IU150" s="824"/>
      <c r="IV150" s="805"/>
      <c r="IW150" s="804"/>
      <c r="IX150" s="804"/>
      <c r="IY150" s="823"/>
      <c r="IZ150" s="824"/>
      <c r="JA150" s="825"/>
      <c r="JB150" s="803"/>
      <c r="JC150" s="804"/>
      <c r="JD150" s="804"/>
      <c r="JE150" s="826"/>
      <c r="JF150" s="825"/>
      <c r="JG150" s="824"/>
      <c r="JH150" s="805"/>
      <c r="JI150" s="804"/>
      <c r="JJ150" s="804"/>
      <c r="JK150" s="823"/>
      <c r="JL150" s="824"/>
      <c r="JM150" s="825"/>
      <c r="JN150" s="803"/>
      <c r="JO150" s="809"/>
      <c r="JP150" s="809"/>
      <c r="JQ150" s="826"/>
      <c r="JR150" s="825"/>
      <c r="JS150" s="824"/>
      <c r="JT150" s="805"/>
      <c r="JU150" s="804"/>
      <c r="JV150" s="804"/>
      <c r="JW150" s="823"/>
      <c r="JX150" s="824"/>
      <c r="JY150" s="824"/>
      <c r="JZ150" s="805"/>
      <c r="KA150" s="809"/>
      <c r="KB150" s="809"/>
      <c r="KC150" s="823"/>
      <c r="KD150" s="824"/>
      <c r="KE150" s="824"/>
      <c r="KF150" s="805"/>
      <c r="KG150" s="809"/>
      <c r="KH150" s="809"/>
      <c r="KI150" s="823"/>
      <c r="KJ150" s="824"/>
      <c r="KK150" s="824"/>
      <c r="KL150" s="805"/>
      <c r="KM150" s="809"/>
      <c r="KN150" s="809"/>
      <c r="KO150" s="823"/>
      <c r="KP150" s="824"/>
      <c r="KQ150" s="824"/>
      <c r="KR150" s="805"/>
      <c r="KS150" s="804"/>
      <c r="KT150" s="804"/>
      <c r="KU150" s="823"/>
      <c r="KV150" s="824"/>
      <c r="KW150" s="824"/>
      <c r="KX150" s="805"/>
      <c r="KY150" s="809"/>
      <c r="KZ150" s="809"/>
      <c r="LA150" s="823"/>
      <c r="LB150" s="824"/>
      <c r="LC150" s="824"/>
      <c r="LD150" s="805"/>
      <c r="LE150" s="804"/>
      <c r="LF150" s="804"/>
      <c r="LG150" s="823"/>
      <c r="LH150" s="824"/>
      <c r="LI150" s="824"/>
      <c r="LJ150" s="805"/>
      <c r="LK150" s="804"/>
      <c r="LL150" s="804"/>
      <c r="LM150" s="823"/>
      <c r="LN150" s="824"/>
      <c r="LO150" s="824"/>
      <c r="LP150" s="805"/>
      <c r="LQ150" s="809"/>
      <c r="LR150" s="809"/>
      <c r="LS150" s="823"/>
      <c r="LT150" s="824"/>
      <c r="LU150" s="824"/>
      <c r="LV150" s="805"/>
      <c r="LW150" s="804"/>
      <c r="LX150" s="804"/>
      <c r="LY150" s="823"/>
      <c r="LZ150" s="824"/>
      <c r="MA150" s="824"/>
      <c r="MB150" s="805"/>
      <c r="MC150" s="809"/>
      <c r="MD150" s="809"/>
      <c r="ME150" s="823"/>
      <c r="MF150" s="824"/>
      <c r="MG150" s="824"/>
      <c r="MH150" s="805"/>
      <c r="MI150" s="809"/>
      <c r="MJ150" s="809"/>
      <c r="MK150" s="823"/>
      <c r="ML150" s="824"/>
      <c r="MM150" s="824"/>
      <c r="MN150" s="805"/>
      <c r="MO150" s="809"/>
      <c r="MP150" s="809"/>
      <c r="MQ150" s="823"/>
      <c r="MR150" s="824"/>
      <c r="MS150" s="824"/>
      <c r="MT150" s="805"/>
      <c r="MU150" s="804"/>
      <c r="MV150" s="804"/>
      <c r="MW150" s="823"/>
      <c r="MX150" s="824"/>
      <c r="MY150" s="824"/>
      <c r="MZ150" s="805"/>
      <c r="NA150" s="804"/>
      <c r="NB150" s="804"/>
      <c r="NC150" s="823"/>
      <c r="ND150" s="824"/>
      <c r="NE150" s="824"/>
      <c r="NF150" s="805"/>
      <c r="NG150" s="804"/>
      <c r="NH150" s="804"/>
      <c r="NI150" s="823"/>
      <c r="NJ150" s="824"/>
      <c r="NK150" s="824"/>
      <c r="NL150" s="805"/>
      <c r="NM150" s="809"/>
      <c r="NN150" s="809"/>
      <c r="NO150" s="823"/>
      <c r="NP150" s="824"/>
      <c r="NQ150" s="824"/>
      <c r="NR150" s="805"/>
      <c r="NS150" s="823"/>
      <c r="NT150" s="824"/>
      <c r="NU150" s="824"/>
      <c r="NV150" s="805"/>
      <c r="NW150" s="823"/>
      <c r="NX150" s="824"/>
      <c r="NY150" s="824"/>
      <c r="NZ150" s="848"/>
      <c r="OA150" s="823"/>
      <c r="OB150" s="824"/>
      <c r="OC150" s="824"/>
      <c r="OD150" s="805"/>
      <c r="OE150" s="823"/>
      <c r="OF150" s="824"/>
      <c r="OG150" s="824"/>
      <c r="OH150" s="805"/>
      <c r="OI150" s="823"/>
      <c r="OJ150" s="824"/>
      <c r="OK150" s="824"/>
      <c r="OL150" s="805"/>
      <c r="OM150" s="823"/>
      <c r="ON150" s="824"/>
      <c r="OO150" s="824"/>
      <c r="OP150" s="805"/>
      <c r="OQ150" s="823"/>
      <c r="OR150" s="824"/>
      <c r="OS150" s="824"/>
      <c r="OT150" s="805"/>
      <c r="OU150" s="823"/>
      <c r="OV150" s="824"/>
      <c r="OW150" s="824"/>
      <c r="OX150" s="805"/>
      <c r="OY150" s="823"/>
      <c r="OZ150" s="824"/>
      <c r="PA150" s="824"/>
      <c r="PB150" s="805"/>
      <c r="PC150" s="823"/>
      <c r="PD150" s="824"/>
      <c r="PE150" s="824"/>
      <c r="PF150" s="805"/>
    </row>
    <row r="151" spans="1:422" ht="15" hidden="1" customHeight="1" x14ac:dyDescent="0.25">
      <c r="A151" s="769" t="s">
        <v>76</v>
      </c>
      <c r="B151" s="769"/>
      <c r="C151" s="769"/>
      <c r="D151" s="770"/>
      <c r="E151" s="769"/>
      <c r="F151" s="769"/>
      <c r="G151" s="769"/>
      <c r="H151" s="769"/>
      <c r="I151" s="769"/>
      <c r="J151" s="769"/>
      <c r="K151" s="769"/>
      <c r="L151" s="769"/>
      <c r="M151" s="769"/>
      <c r="N151" s="769"/>
      <c r="O151" s="769"/>
      <c r="P151" s="769"/>
      <c r="Q151" s="769"/>
      <c r="R151" s="769"/>
      <c r="S151" s="769"/>
      <c r="T151" s="816"/>
      <c r="U151" s="816"/>
      <c r="V151" s="816" t="s">
        <v>189</v>
      </c>
      <c r="W151" s="816" t="s">
        <v>200</v>
      </c>
      <c r="X151" s="769"/>
      <c r="Y151" s="769">
        <f>IF(AND(AJ151="",AK151="",AL151="",AN151="",AO151="",OR(AP151="",AP151=Dropdown!$AM$12,AP151=Dropdown!$AM$11)),1,0)</f>
        <v>1</v>
      </c>
      <c r="Z151" s="769">
        <f t="shared" si="15"/>
        <v>1</v>
      </c>
      <c r="AA151" s="769">
        <f t="shared" si="16"/>
        <v>1</v>
      </c>
      <c r="AB151" s="769">
        <f t="shared" si="17"/>
        <v>0</v>
      </c>
      <c r="AC151" s="769"/>
      <c r="AD151" s="772" t="str">
        <f>IF(OR(T151&lt;&gt;"",U151&lt;&gt;""),Dropdown!$A$4,IF(OR(V151&lt;&gt;"",W151&lt;&gt;""),Dropdown!$A$5,Dropdown!$A$3))</f>
        <v>Industrial</v>
      </c>
      <c r="AE151" s="773" t="s">
        <v>615</v>
      </c>
      <c r="AF151" s="773"/>
      <c r="AG151" s="773"/>
      <c r="AH151" s="773" t="str">
        <f>IF(AG151&lt;&gt;"",VLOOKUP(AG151,Dropdown!$N$3:$R$62,3,FALSE),IF(AF151&lt;&gt;"",VLOOKUP(AF151,Dropdown!$N$3:$R$62,3,FALSE),IF(AE151&lt;&gt;"",VLOOKUP(AE151,Dropdown!$N$3:$R$62,3,FALSE),"")))</f>
        <v xml:space="preserve"> </v>
      </c>
      <c r="AI151" s="773" t="str">
        <f>IF(AG151&lt;&gt;"",VLOOKUP(AG151,Dropdown!$N$3:$R$62,5,FALSE),IF(AF151&lt;&gt;"",VLOOKUP(AF151,Dropdown!$N$3:$R$62,5,FALSE),IF(AE151&lt;&gt;"",VLOOKUP(AE151,Dropdown!$N$3:$R$62,5,FALSE),"")))</f>
        <v>Diverse</v>
      </c>
      <c r="AJ151" s="773"/>
      <c r="AK151" s="773"/>
      <c r="AL151" s="773"/>
      <c r="AM151" s="773"/>
      <c r="AN151" s="773"/>
      <c r="AO151" s="773"/>
      <c r="AP151" s="773"/>
      <c r="AQ151" s="769" t="s">
        <v>239</v>
      </c>
      <c r="AR151" s="1004" t="s">
        <v>214</v>
      </c>
      <c r="AS151" s="774"/>
      <c r="AT151" s="769" t="s">
        <v>133</v>
      </c>
      <c r="AU151" s="769" t="s">
        <v>215</v>
      </c>
      <c r="AV151" s="846"/>
      <c r="AW151" s="836">
        <v>500</v>
      </c>
      <c r="AX151" s="835">
        <v>10000</v>
      </c>
      <c r="AY151" s="835">
        <f t="shared" si="18"/>
        <v>5250</v>
      </c>
      <c r="AZ151" s="847">
        <f t="shared" si="19"/>
        <v>2887.5379939209724</v>
      </c>
      <c r="BA151" s="812"/>
      <c r="BB151" s="812"/>
      <c r="BC151" s="836">
        <v>500</v>
      </c>
      <c r="BD151" s="835">
        <v>10000</v>
      </c>
      <c r="BE151" s="835">
        <f t="shared" si="20"/>
        <v>5250</v>
      </c>
      <c r="BF151" s="847">
        <f t="shared" si="21"/>
        <v>2887.5379939209724</v>
      </c>
      <c r="BG151" s="812"/>
      <c r="BH151" s="812"/>
      <c r="BI151" s="823"/>
      <c r="BJ151" s="824"/>
      <c r="BK151" s="837">
        <f t="shared" si="14"/>
        <v>1</v>
      </c>
      <c r="BL151" s="805"/>
      <c r="BM151" s="804"/>
      <c r="BN151" s="804"/>
      <c r="BO151" s="827"/>
      <c r="BP151" s="828"/>
      <c r="BQ151" s="828"/>
      <c r="BR151" s="813"/>
      <c r="BS151" s="812"/>
      <c r="BT151" s="812"/>
      <c r="BU151" s="827"/>
      <c r="BV151" s="828"/>
      <c r="BW151" s="828"/>
      <c r="BX151" s="813"/>
      <c r="BY151" s="812"/>
      <c r="BZ151" s="812"/>
      <c r="CA151" s="827"/>
      <c r="CB151" s="828"/>
      <c r="CC151" s="828"/>
      <c r="CD151" s="813"/>
      <c r="CE151" s="812"/>
      <c r="CF151" s="812"/>
      <c r="CG151" s="827"/>
      <c r="CH151" s="828"/>
      <c r="CI151" s="828"/>
      <c r="CJ151" s="813"/>
      <c r="CK151" s="812"/>
      <c r="CL151" s="812"/>
      <c r="CM151" s="827"/>
      <c r="CN151" s="828"/>
      <c r="CO151" s="828"/>
      <c r="CP151" s="813"/>
      <c r="CQ151" s="812"/>
      <c r="CR151" s="812"/>
      <c r="CS151" s="827"/>
      <c r="CT151" s="828"/>
      <c r="CU151" s="828"/>
      <c r="CV151" s="813"/>
      <c r="CW151" s="812"/>
      <c r="CX151" s="812"/>
      <c r="CY151" s="827"/>
      <c r="CZ151" s="828"/>
      <c r="DA151" s="828"/>
      <c r="DB151" s="813"/>
      <c r="DC151" s="812"/>
      <c r="DD151" s="812"/>
      <c r="DE151" s="827"/>
      <c r="DF151" s="828"/>
      <c r="DG151" s="828"/>
      <c r="DH151" s="813"/>
      <c r="DI151" s="812"/>
      <c r="DJ151" s="812"/>
      <c r="DK151" s="827"/>
      <c r="DL151" s="828"/>
      <c r="DM151" s="828"/>
      <c r="DN151" s="813"/>
      <c r="DO151" s="812"/>
      <c r="DP151" s="812"/>
      <c r="DQ151" s="827"/>
      <c r="DR151" s="828"/>
      <c r="DS151" s="835">
        <v>2500</v>
      </c>
      <c r="DT151" s="811"/>
      <c r="DU151" s="812"/>
      <c r="DV151" s="812"/>
      <c r="DW151" s="827"/>
      <c r="DX151" s="828"/>
      <c r="DY151" s="828"/>
      <c r="DZ151" s="813"/>
      <c r="EA151" s="812"/>
      <c r="EB151" s="812"/>
      <c r="EC151" s="827"/>
      <c r="ED151" s="828"/>
      <c r="EE151" s="828"/>
      <c r="EF151" s="813"/>
      <c r="EG151" s="812"/>
      <c r="EH151" s="812"/>
      <c r="EI151" s="827"/>
      <c r="EJ151" s="828"/>
      <c r="EK151" s="828"/>
      <c r="EL151" s="813"/>
      <c r="EM151" s="812"/>
      <c r="EN151" s="812"/>
      <c r="EO151" s="827"/>
      <c r="EP151" s="828"/>
      <c r="EQ151" s="828"/>
      <c r="ER151" s="813"/>
      <c r="ES151" s="812"/>
      <c r="ET151" s="812"/>
      <c r="EU151" s="827"/>
      <c r="EV151" s="828"/>
      <c r="EW151" s="828"/>
      <c r="EX151" s="813"/>
      <c r="EY151" s="812"/>
      <c r="EZ151" s="812"/>
      <c r="FA151" s="827"/>
      <c r="FB151" s="828"/>
      <c r="FC151" s="828"/>
      <c r="FD151" s="813"/>
      <c r="FE151" s="812"/>
      <c r="FF151" s="812"/>
      <c r="FG151" s="827"/>
      <c r="FH151" s="828"/>
      <c r="FI151" s="828"/>
      <c r="FJ151" s="813"/>
      <c r="FK151" s="812"/>
      <c r="FL151" s="812"/>
      <c r="FM151" s="827"/>
      <c r="FN151" s="828"/>
      <c r="FO151" s="828"/>
      <c r="FP151" s="813"/>
      <c r="FQ151" s="812"/>
      <c r="FR151" s="812"/>
      <c r="FS151" s="823"/>
      <c r="FT151" s="824"/>
      <c r="FU151" s="825"/>
      <c r="FV151" s="803"/>
      <c r="FW151" s="804"/>
      <c r="FX151" s="804"/>
      <c r="FY151" s="826"/>
      <c r="FZ151" s="825"/>
      <c r="GA151" s="824"/>
      <c r="GB151" s="805"/>
      <c r="GC151" s="804"/>
      <c r="GD151" s="804"/>
      <c r="GE151" s="823"/>
      <c r="GF151" s="824"/>
      <c r="GG151" s="825"/>
      <c r="GH151" s="803"/>
      <c r="GI151" s="809"/>
      <c r="GJ151" s="809"/>
      <c r="GK151" s="826"/>
      <c r="GL151" s="825"/>
      <c r="GM151" s="824"/>
      <c r="GN151" s="805"/>
      <c r="GO151" s="804"/>
      <c r="GP151" s="804"/>
      <c r="GQ151" s="823"/>
      <c r="GR151" s="824"/>
      <c r="GS151" s="825"/>
      <c r="GT151" s="803"/>
      <c r="GU151" s="809"/>
      <c r="GV151" s="809"/>
      <c r="GW151" s="826"/>
      <c r="GX151" s="825"/>
      <c r="GY151" s="824"/>
      <c r="GZ151" s="805"/>
      <c r="HA151" s="804"/>
      <c r="HB151" s="804"/>
      <c r="HC151" s="823"/>
      <c r="HD151" s="824"/>
      <c r="HE151" s="825"/>
      <c r="HF151" s="803"/>
      <c r="HG151" s="809"/>
      <c r="HH151" s="809"/>
      <c r="HI151" s="826"/>
      <c r="HJ151" s="825"/>
      <c r="HK151" s="824"/>
      <c r="HL151" s="805"/>
      <c r="HM151" s="804"/>
      <c r="HN151" s="804"/>
      <c r="HO151" s="823"/>
      <c r="HP151" s="824"/>
      <c r="HQ151" s="825"/>
      <c r="HR151" s="803"/>
      <c r="HS151" s="809"/>
      <c r="HT151" s="809"/>
      <c r="HU151" s="826"/>
      <c r="HV151" s="825"/>
      <c r="HW151" s="824"/>
      <c r="HX151" s="805"/>
      <c r="HY151" s="804"/>
      <c r="HZ151" s="804"/>
      <c r="IA151" s="823"/>
      <c r="IB151" s="824"/>
      <c r="IC151" s="825"/>
      <c r="ID151" s="803"/>
      <c r="IE151" s="804"/>
      <c r="IF151" s="804"/>
      <c r="IG151" s="826"/>
      <c r="IH151" s="825"/>
      <c r="II151" s="824"/>
      <c r="IJ151" s="805"/>
      <c r="IK151" s="804"/>
      <c r="IL151" s="804"/>
      <c r="IM151" s="823"/>
      <c r="IN151" s="824"/>
      <c r="IO151" s="825"/>
      <c r="IP151" s="803"/>
      <c r="IQ151" s="804"/>
      <c r="IR151" s="804"/>
      <c r="IS151" s="826"/>
      <c r="IT151" s="825"/>
      <c r="IU151" s="824"/>
      <c r="IV151" s="805"/>
      <c r="IW151" s="804"/>
      <c r="IX151" s="804"/>
      <c r="IY151" s="823"/>
      <c r="IZ151" s="824"/>
      <c r="JA151" s="825"/>
      <c r="JB151" s="803"/>
      <c r="JC151" s="804"/>
      <c r="JD151" s="804"/>
      <c r="JE151" s="826"/>
      <c r="JF151" s="825"/>
      <c r="JG151" s="824"/>
      <c r="JH151" s="805"/>
      <c r="JI151" s="804"/>
      <c r="JJ151" s="804"/>
      <c r="JK151" s="823"/>
      <c r="JL151" s="824"/>
      <c r="JM151" s="825"/>
      <c r="JN151" s="803"/>
      <c r="JO151" s="809"/>
      <c r="JP151" s="809"/>
      <c r="JQ151" s="826"/>
      <c r="JR151" s="825"/>
      <c r="JS151" s="824"/>
      <c r="JT151" s="805"/>
      <c r="JU151" s="804"/>
      <c r="JV151" s="804"/>
      <c r="JW151" s="823"/>
      <c r="JX151" s="824"/>
      <c r="JY151" s="824"/>
      <c r="JZ151" s="805"/>
      <c r="KA151" s="809"/>
      <c r="KB151" s="809"/>
      <c r="KC151" s="823"/>
      <c r="KD151" s="824"/>
      <c r="KE151" s="824"/>
      <c r="KF151" s="805"/>
      <c r="KG151" s="809"/>
      <c r="KH151" s="809"/>
      <c r="KI151" s="823"/>
      <c r="KJ151" s="824"/>
      <c r="KK151" s="824"/>
      <c r="KL151" s="805"/>
      <c r="KM151" s="809"/>
      <c r="KN151" s="809"/>
      <c r="KO151" s="823"/>
      <c r="KP151" s="824"/>
      <c r="KQ151" s="824"/>
      <c r="KR151" s="805"/>
      <c r="KS151" s="804"/>
      <c r="KT151" s="804"/>
      <c r="KU151" s="823"/>
      <c r="KV151" s="824"/>
      <c r="KW151" s="824"/>
      <c r="KX151" s="805"/>
      <c r="KY151" s="809"/>
      <c r="KZ151" s="809"/>
      <c r="LA151" s="823"/>
      <c r="LB151" s="824"/>
      <c r="LC151" s="824"/>
      <c r="LD151" s="805"/>
      <c r="LE151" s="804"/>
      <c r="LF151" s="804"/>
      <c r="LG151" s="823"/>
      <c r="LH151" s="824"/>
      <c r="LI151" s="824"/>
      <c r="LJ151" s="805"/>
      <c r="LK151" s="804"/>
      <c r="LL151" s="804"/>
      <c r="LM151" s="823"/>
      <c r="LN151" s="824"/>
      <c r="LO151" s="824"/>
      <c r="LP151" s="805"/>
      <c r="LQ151" s="809"/>
      <c r="LR151" s="809"/>
      <c r="LS151" s="823"/>
      <c r="LT151" s="824"/>
      <c r="LU151" s="824"/>
      <c r="LV151" s="805"/>
      <c r="LW151" s="804"/>
      <c r="LX151" s="804"/>
      <c r="LY151" s="823"/>
      <c r="LZ151" s="824"/>
      <c r="MA151" s="824"/>
      <c r="MB151" s="805"/>
      <c r="MC151" s="809"/>
      <c r="MD151" s="809"/>
      <c r="ME151" s="823"/>
      <c r="MF151" s="824"/>
      <c r="MG151" s="824"/>
      <c r="MH151" s="805"/>
      <c r="MI151" s="809"/>
      <c r="MJ151" s="809"/>
      <c r="MK151" s="823"/>
      <c r="ML151" s="824"/>
      <c r="MM151" s="824"/>
      <c r="MN151" s="805"/>
      <c r="MO151" s="809"/>
      <c r="MP151" s="809"/>
      <c r="MQ151" s="823"/>
      <c r="MR151" s="824"/>
      <c r="MS151" s="824"/>
      <c r="MT151" s="805"/>
      <c r="MU151" s="804"/>
      <c r="MV151" s="804"/>
      <c r="MW151" s="823"/>
      <c r="MX151" s="824"/>
      <c r="MY151" s="824"/>
      <c r="MZ151" s="805"/>
      <c r="NA151" s="804"/>
      <c r="NB151" s="804"/>
      <c r="NC151" s="823"/>
      <c r="ND151" s="824"/>
      <c r="NE151" s="824"/>
      <c r="NF151" s="805"/>
      <c r="NG151" s="804"/>
      <c r="NH151" s="804"/>
      <c r="NI151" s="823"/>
      <c r="NJ151" s="824"/>
      <c r="NK151" s="824"/>
      <c r="NL151" s="805"/>
      <c r="NM151" s="809"/>
      <c r="NN151" s="809"/>
      <c r="NO151" s="823"/>
      <c r="NP151" s="824"/>
      <c r="NQ151" s="824"/>
      <c r="NR151" s="805"/>
      <c r="NS151" s="823"/>
      <c r="NT151" s="824"/>
      <c r="NU151" s="824"/>
      <c r="NV151" s="805"/>
      <c r="NW151" s="823"/>
      <c r="NX151" s="824"/>
      <c r="NY151" s="824"/>
      <c r="NZ151" s="848"/>
      <c r="OA151" s="823"/>
      <c r="OB151" s="824"/>
      <c r="OC151" s="824"/>
      <c r="OD151" s="805"/>
      <c r="OE151" s="823"/>
      <c r="OF151" s="824"/>
      <c r="OG151" s="824"/>
      <c r="OH151" s="805"/>
      <c r="OI151" s="823"/>
      <c r="OJ151" s="824"/>
      <c r="OK151" s="824"/>
      <c r="OL151" s="805"/>
      <c r="OM151" s="823"/>
      <c r="ON151" s="824"/>
      <c r="OO151" s="824"/>
      <c r="OP151" s="805"/>
      <c r="OQ151" s="823"/>
      <c r="OR151" s="824"/>
      <c r="OS151" s="824"/>
      <c r="OT151" s="805"/>
      <c r="OU151" s="823"/>
      <c r="OV151" s="824"/>
      <c r="OW151" s="824"/>
      <c r="OX151" s="805"/>
      <c r="OY151" s="823"/>
      <c r="OZ151" s="824"/>
      <c r="PA151" s="824"/>
      <c r="PB151" s="805"/>
      <c r="PC151" s="823"/>
      <c r="PD151" s="824"/>
      <c r="PE151" s="824"/>
      <c r="PF151" s="805"/>
    </row>
    <row r="152" spans="1:422" ht="15" hidden="1" customHeight="1" x14ac:dyDescent="0.25">
      <c r="A152" s="806" t="s">
        <v>76</v>
      </c>
      <c r="B152" s="806"/>
      <c r="C152" s="806"/>
      <c r="D152" s="815"/>
      <c r="E152" s="806"/>
      <c r="F152" s="806"/>
      <c r="G152" s="806"/>
      <c r="H152" s="806"/>
      <c r="I152" s="806"/>
      <c r="J152" s="806"/>
      <c r="K152" s="806"/>
      <c r="L152" s="806"/>
      <c r="M152" s="806"/>
      <c r="N152" s="806"/>
      <c r="O152" s="806"/>
      <c r="P152" s="806"/>
      <c r="Q152" s="806"/>
      <c r="R152" s="806"/>
      <c r="S152" s="806"/>
      <c r="T152" s="816"/>
      <c r="U152" s="816"/>
      <c r="V152" s="816" t="s">
        <v>188</v>
      </c>
      <c r="W152" s="816" t="s">
        <v>200</v>
      </c>
      <c r="X152" s="806"/>
      <c r="Y152" s="806">
        <f>IF(AND(AJ152="",AK152="",AL152="",AN152="",AO152="",OR(AP152="",AP152=Dropdown!$AM$12,AP152=Dropdown!$AM$11)),1,0)</f>
        <v>1</v>
      </c>
      <c r="Z152" s="769">
        <f t="shared" si="15"/>
        <v>1</v>
      </c>
      <c r="AA152" s="769">
        <f t="shared" si="16"/>
        <v>1</v>
      </c>
      <c r="AB152" s="769">
        <f t="shared" si="17"/>
        <v>0</v>
      </c>
      <c r="AC152" s="806"/>
      <c r="AD152" s="772" t="str">
        <f>IF(OR(T152&lt;&gt;"",U152&lt;&gt;""),Dropdown!$A$4,IF(OR(V152&lt;&gt;"",W152&lt;&gt;""),Dropdown!$A$5,Dropdown!$A$3))</f>
        <v>Industrial</v>
      </c>
      <c r="AE152" s="773" t="s">
        <v>615</v>
      </c>
      <c r="AF152" s="773"/>
      <c r="AG152" s="773"/>
      <c r="AH152" s="773" t="str">
        <f>IF(AG152&lt;&gt;"",VLOOKUP(AG152,Dropdown!$N$3:$R$62,3,FALSE),IF(AF152&lt;&gt;"",VLOOKUP(AF152,Dropdown!$N$3:$R$62,3,FALSE),IF(AE152&lt;&gt;"",VLOOKUP(AE152,Dropdown!$N$3:$R$62,3,FALSE),"")))</f>
        <v xml:space="preserve"> </v>
      </c>
      <c r="AI152" s="773" t="str">
        <f>IF(AG152&lt;&gt;"",VLOOKUP(AG152,Dropdown!$N$3:$R$62,5,FALSE),IF(AF152&lt;&gt;"",VLOOKUP(AF152,Dropdown!$N$3:$R$62,5,FALSE),IF(AE152&lt;&gt;"",VLOOKUP(AE152,Dropdown!$N$3:$R$62,5,FALSE),"")))</f>
        <v>Diverse</v>
      </c>
      <c r="AJ152" s="773"/>
      <c r="AK152" s="773"/>
      <c r="AL152" s="773"/>
      <c r="AM152" s="773"/>
      <c r="AN152" s="773"/>
      <c r="AO152" s="773"/>
      <c r="AP152" s="773"/>
      <c r="AQ152" s="806" t="s">
        <v>239</v>
      </c>
      <c r="AR152" s="969" t="s">
        <v>214</v>
      </c>
      <c r="AS152" s="951"/>
      <c r="AT152" s="806" t="s">
        <v>133</v>
      </c>
      <c r="AU152" s="806" t="s">
        <v>215</v>
      </c>
      <c r="AV152" s="869"/>
      <c r="AW152" s="827">
        <v>5000</v>
      </c>
      <c r="AX152" s="828">
        <v>25000</v>
      </c>
      <c r="AY152" s="828">
        <f t="shared" si="18"/>
        <v>15000</v>
      </c>
      <c r="AZ152" s="847">
        <f t="shared" si="19"/>
        <v>6079.0273556231004</v>
      </c>
      <c r="BA152" s="812"/>
      <c r="BB152" s="812"/>
      <c r="BC152" s="827">
        <v>5000</v>
      </c>
      <c r="BD152" s="828">
        <v>25000</v>
      </c>
      <c r="BE152" s="828">
        <f t="shared" si="20"/>
        <v>15000</v>
      </c>
      <c r="BF152" s="847">
        <f t="shared" si="21"/>
        <v>6079.0273556231004</v>
      </c>
      <c r="BG152" s="812"/>
      <c r="BH152" s="812"/>
      <c r="BI152" s="826"/>
      <c r="BJ152" s="825"/>
      <c r="BK152" s="837">
        <f t="shared" si="14"/>
        <v>1</v>
      </c>
      <c r="BL152" s="803"/>
      <c r="BM152" s="804"/>
      <c r="BN152" s="804"/>
      <c r="BO152" s="827"/>
      <c r="BP152" s="828"/>
      <c r="BQ152" s="828"/>
      <c r="BR152" s="813"/>
      <c r="BS152" s="812"/>
      <c r="BT152" s="812"/>
      <c r="BU152" s="827"/>
      <c r="BV152" s="828"/>
      <c r="BW152" s="828"/>
      <c r="BX152" s="813"/>
      <c r="BY152" s="812"/>
      <c r="BZ152" s="812"/>
      <c r="CA152" s="827"/>
      <c r="CB152" s="828"/>
      <c r="CC152" s="828"/>
      <c r="CD152" s="813"/>
      <c r="CE152" s="812"/>
      <c r="CF152" s="812"/>
      <c r="CG152" s="827"/>
      <c r="CH152" s="828"/>
      <c r="CI152" s="828"/>
      <c r="CJ152" s="813"/>
      <c r="CK152" s="812"/>
      <c r="CL152" s="812"/>
      <c r="CM152" s="827"/>
      <c r="CN152" s="828"/>
      <c r="CO152" s="828"/>
      <c r="CP152" s="813"/>
      <c r="CQ152" s="812"/>
      <c r="CR152" s="812"/>
      <c r="CS152" s="827"/>
      <c r="CT152" s="828"/>
      <c r="CU152" s="828"/>
      <c r="CV152" s="813"/>
      <c r="CW152" s="812"/>
      <c r="CX152" s="812"/>
      <c r="CY152" s="827"/>
      <c r="CZ152" s="828"/>
      <c r="DA152" s="828"/>
      <c r="DB152" s="813"/>
      <c r="DC152" s="812"/>
      <c r="DD152" s="812"/>
      <c r="DE152" s="827"/>
      <c r="DF152" s="828"/>
      <c r="DG152" s="828"/>
      <c r="DH152" s="813"/>
      <c r="DI152" s="812"/>
      <c r="DJ152" s="812"/>
      <c r="DK152" s="827"/>
      <c r="DL152" s="828"/>
      <c r="DM152" s="828"/>
      <c r="DN152" s="813"/>
      <c r="DO152" s="812"/>
      <c r="DP152" s="812"/>
      <c r="DQ152" s="827">
        <v>2000</v>
      </c>
      <c r="DR152" s="828">
        <v>8000</v>
      </c>
      <c r="DS152" s="828">
        <f>AVERAGE(DQ152:DR152)</f>
        <v>5000</v>
      </c>
      <c r="DT152" s="847">
        <f>(DR152-DQ152)/(2*1.645)</f>
        <v>1823.70820668693</v>
      </c>
      <c r="DU152" s="812"/>
      <c r="DV152" s="812"/>
      <c r="DW152" s="827"/>
      <c r="DX152" s="828"/>
      <c r="DY152" s="828"/>
      <c r="DZ152" s="813"/>
      <c r="EA152" s="812"/>
      <c r="EB152" s="812"/>
      <c r="EC152" s="827"/>
      <c r="ED152" s="828"/>
      <c r="EE152" s="828"/>
      <c r="EF152" s="813"/>
      <c r="EG152" s="812"/>
      <c r="EH152" s="812"/>
      <c r="EI152" s="827"/>
      <c r="EJ152" s="828"/>
      <c r="EK152" s="828"/>
      <c r="EL152" s="813"/>
      <c r="EM152" s="812"/>
      <c r="EN152" s="812"/>
      <c r="EO152" s="827"/>
      <c r="EP152" s="828"/>
      <c r="EQ152" s="828"/>
      <c r="ER152" s="813"/>
      <c r="ES152" s="812"/>
      <c r="ET152" s="812"/>
      <c r="EU152" s="827"/>
      <c r="EV152" s="828"/>
      <c r="EW152" s="828"/>
      <c r="EX152" s="813"/>
      <c r="EY152" s="812"/>
      <c r="EZ152" s="812"/>
      <c r="FA152" s="827"/>
      <c r="FB152" s="828"/>
      <c r="FC152" s="828"/>
      <c r="FD152" s="813"/>
      <c r="FE152" s="812"/>
      <c r="FF152" s="812"/>
      <c r="FG152" s="827"/>
      <c r="FH152" s="828"/>
      <c r="FI152" s="828"/>
      <c r="FJ152" s="813"/>
      <c r="FK152" s="812"/>
      <c r="FL152" s="812"/>
      <c r="FM152" s="827"/>
      <c r="FN152" s="828"/>
      <c r="FO152" s="828"/>
      <c r="FP152" s="813"/>
      <c r="FQ152" s="812"/>
      <c r="FR152" s="812"/>
      <c r="FS152" s="826"/>
      <c r="FT152" s="825"/>
      <c r="FU152" s="825"/>
      <c r="FV152" s="803"/>
      <c r="FW152" s="804"/>
      <c r="FX152" s="804"/>
      <c r="FY152" s="826"/>
      <c r="FZ152" s="825"/>
      <c r="GA152" s="825"/>
      <c r="GB152" s="803"/>
      <c r="GC152" s="804"/>
      <c r="GD152" s="804"/>
      <c r="GE152" s="826"/>
      <c r="GF152" s="825"/>
      <c r="GG152" s="825"/>
      <c r="GH152" s="803"/>
      <c r="GI152" s="804"/>
      <c r="GJ152" s="804"/>
      <c r="GK152" s="826"/>
      <c r="GL152" s="825"/>
      <c r="GM152" s="825"/>
      <c r="GN152" s="803"/>
      <c r="GO152" s="804"/>
      <c r="GP152" s="804"/>
      <c r="GQ152" s="826"/>
      <c r="GR152" s="825"/>
      <c r="GS152" s="825"/>
      <c r="GT152" s="803"/>
      <c r="GU152" s="804"/>
      <c r="GV152" s="804"/>
      <c r="GW152" s="826"/>
      <c r="GX152" s="825"/>
      <c r="GY152" s="825"/>
      <c r="GZ152" s="803"/>
      <c r="HA152" s="804"/>
      <c r="HB152" s="804"/>
      <c r="HC152" s="826"/>
      <c r="HD152" s="825"/>
      <c r="HE152" s="825"/>
      <c r="HF152" s="803"/>
      <c r="HG152" s="804"/>
      <c r="HH152" s="804"/>
      <c r="HI152" s="826"/>
      <c r="HJ152" s="825"/>
      <c r="HK152" s="825"/>
      <c r="HL152" s="803"/>
      <c r="HM152" s="804"/>
      <c r="HN152" s="804"/>
      <c r="HO152" s="826"/>
      <c r="HP152" s="825"/>
      <c r="HQ152" s="825"/>
      <c r="HR152" s="803"/>
      <c r="HS152" s="804"/>
      <c r="HT152" s="804"/>
      <c r="HU152" s="826"/>
      <c r="HV152" s="825"/>
      <c r="HW152" s="825"/>
      <c r="HX152" s="803"/>
      <c r="HY152" s="804"/>
      <c r="HZ152" s="804"/>
      <c r="IA152" s="826"/>
      <c r="IB152" s="825"/>
      <c r="IC152" s="825"/>
      <c r="ID152" s="803"/>
      <c r="IE152" s="804"/>
      <c r="IF152" s="804"/>
      <c r="IG152" s="826"/>
      <c r="IH152" s="825"/>
      <c r="II152" s="825"/>
      <c r="IJ152" s="803"/>
      <c r="IK152" s="804"/>
      <c r="IL152" s="804"/>
      <c r="IM152" s="826"/>
      <c r="IN152" s="825"/>
      <c r="IO152" s="825"/>
      <c r="IP152" s="803"/>
      <c r="IQ152" s="804"/>
      <c r="IR152" s="804"/>
      <c r="IS152" s="826"/>
      <c r="IT152" s="825"/>
      <c r="IU152" s="825"/>
      <c r="IV152" s="803"/>
      <c r="IW152" s="804"/>
      <c r="IX152" s="804"/>
      <c r="IY152" s="826"/>
      <c r="IZ152" s="825"/>
      <c r="JA152" s="825"/>
      <c r="JB152" s="803"/>
      <c r="JC152" s="804"/>
      <c r="JD152" s="804"/>
      <c r="JE152" s="826"/>
      <c r="JF152" s="825"/>
      <c r="JG152" s="825"/>
      <c r="JH152" s="803"/>
      <c r="JI152" s="804"/>
      <c r="JJ152" s="804"/>
      <c r="JK152" s="826"/>
      <c r="JL152" s="825"/>
      <c r="JM152" s="825"/>
      <c r="JN152" s="803"/>
      <c r="JO152" s="804"/>
      <c r="JP152" s="804"/>
      <c r="JQ152" s="826"/>
      <c r="JR152" s="825"/>
      <c r="JS152" s="825"/>
      <c r="JT152" s="803"/>
      <c r="JU152" s="804"/>
      <c r="JV152" s="804"/>
      <c r="JW152" s="826"/>
      <c r="JX152" s="825"/>
      <c r="JY152" s="825"/>
      <c r="JZ152" s="803"/>
      <c r="KA152" s="804"/>
      <c r="KB152" s="804"/>
      <c r="KC152" s="826"/>
      <c r="KD152" s="825"/>
      <c r="KE152" s="825"/>
      <c r="KF152" s="803"/>
      <c r="KG152" s="804"/>
      <c r="KH152" s="804"/>
      <c r="KI152" s="826"/>
      <c r="KJ152" s="825"/>
      <c r="KK152" s="825"/>
      <c r="KL152" s="803"/>
      <c r="KM152" s="804"/>
      <c r="KN152" s="804"/>
      <c r="KO152" s="826"/>
      <c r="KP152" s="825"/>
      <c r="KQ152" s="825"/>
      <c r="KR152" s="803"/>
      <c r="KS152" s="804"/>
      <c r="KT152" s="804"/>
      <c r="KU152" s="826"/>
      <c r="KV152" s="825"/>
      <c r="KW152" s="825"/>
      <c r="KX152" s="803"/>
      <c r="KY152" s="804"/>
      <c r="KZ152" s="804"/>
      <c r="LA152" s="826"/>
      <c r="LB152" s="825"/>
      <c r="LC152" s="825"/>
      <c r="LD152" s="803"/>
      <c r="LE152" s="804"/>
      <c r="LF152" s="804"/>
      <c r="LG152" s="826"/>
      <c r="LH152" s="825"/>
      <c r="LI152" s="825"/>
      <c r="LJ152" s="803"/>
      <c r="LK152" s="804"/>
      <c r="LL152" s="804"/>
      <c r="LM152" s="826"/>
      <c r="LN152" s="825"/>
      <c r="LO152" s="825"/>
      <c r="LP152" s="803"/>
      <c r="LQ152" s="804"/>
      <c r="LR152" s="804"/>
      <c r="LS152" s="826"/>
      <c r="LT152" s="825"/>
      <c r="LU152" s="825"/>
      <c r="LV152" s="803"/>
      <c r="LW152" s="804"/>
      <c r="LX152" s="804"/>
      <c r="LY152" s="826"/>
      <c r="LZ152" s="825"/>
      <c r="MA152" s="825"/>
      <c r="MB152" s="803"/>
      <c r="MC152" s="804"/>
      <c r="MD152" s="804"/>
      <c r="ME152" s="826"/>
      <c r="MF152" s="825"/>
      <c r="MG152" s="825"/>
      <c r="MH152" s="803"/>
      <c r="MI152" s="804"/>
      <c r="MJ152" s="804"/>
      <c r="MK152" s="826"/>
      <c r="ML152" s="825"/>
      <c r="MM152" s="825"/>
      <c r="MN152" s="803"/>
      <c r="MO152" s="804"/>
      <c r="MP152" s="804"/>
      <c r="MQ152" s="826"/>
      <c r="MR152" s="825"/>
      <c r="MS152" s="825"/>
      <c r="MT152" s="803"/>
      <c r="MU152" s="804"/>
      <c r="MV152" s="804"/>
      <c r="MW152" s="826"/>
      <c r="MX152" s="825"/>
      <c r="MY152" s="825"/>
      <c r="MZ152" s="803"/>
      <c r="NA152" s="804"/>
      <c r="NB152" s="804"/>
      <c r="NC152" s="826"/>
      <c r="ND152" s="825"/>
      <c r="NE152" s="825"/>
      <c r="NF152" s="803"/>
      <c r="NG152" s="804"/>
      <c r="NH152" s="804"/>
      <c r="NI152" s="826"/>
      <c r="NJ152" s="825"/>
      <c r="NK152" s="825"/>
      <c r="NL152" s="803"/>
      <c r="NM152" s="804"/>
      <c r="NN152" s="804"/>
      <c r="NO152" s="826"/>
      <c r="NP152" s="825"/>
      <c r="NQ152" s="825"/>
      <c r="NR152" s="803"/>
      <c r="NS152" s="826"/>
      <c r="NT152" s="825"/>
      <c r="NU152" s="825"/>
      <c r="NV152" s="803"/>
      <c r="NW152" s="826"/>
      <c r="NX152" s="825"/>
      <c r="NY152" s="825"/>
      <c r="NZ152" s="848"/>
      <c r="OA152" s="826"/>
      <c r="OB152" s="825"/>
      <c r="OC152" s="825"/>
      <c r="OD152" s="803"/>
      <c r="OE152" s="826"/>
      <c r="OF152" s="825"/>
      <c r="OG152" s="825"/>
      <c r="OH152" s="803"/>
      <c r="OI152" s="826"/>
      <c r="OJ152" s="825"/>
      <c r="OK152" s="825"/>
      <c r="OL152" s="803"/>
      <c r="OM152" s="826"/>
      <c r="ON152" s="825"/>
      <c r="OO152" s="825"/>
      <c r="OP152" s="803"/>
      <c r="OQ152" s="826"/>
      <c r="OR152" s="825"/>
      <c r="OS152" s="825"/>
      <c r="OT152" s="803"/>
      <c r="OU152" s="826"/>
      <c r="OV152" s="825"/>
      <c r="OW152" s="825"/>
      <c r="OX152" s="803"/>
      <c r="OY152" s="826"/>
      <c r="OZ152" s="825"/>
      <c r="PA152" s="825"/>
      <c r="PB152" s="803"/>
      <c r="PC152" s="826"/>
      <c r="PD152" s="825"/>
      <c r="PE152" s="825"/>
      <c r="PF152" s="803"/>
    </row>
    <row r="153" spans="1:422" hidden="1" x14ac:dyDescent="0.25">
      <c r="A153" s="769" t="s">
        <v>76</v>
      </c>
      <c r="B153" s="769"/>
      <c r="C153" s="769"/>
      <c r="D153" s="770"/>
      <c r="E153" s="769"/>
      <c r="F153" s="769"/>
      <c r="G153" s="769"/>
      <c r="H153" s="769"/>
      <c r="I153" s="769"/>
      <c r="J153" s="769"/>
      <c r="K153" s="769"/>
      <c r="L153" s="769"/>
      <c r="M153" s="769"/>
      <c r="N153" s="769"/>
      <c r="O153" s="769"/>
      <c r="P153" s="769"/>
      <c r="Q153" s="769"/>
      <c r="R153" s="769"/>
      <c r="S153" s="769"/>
      <c r="T153" s="816"/>
      <c r="U153" s="816"/>
      <c r="V153" s="816" t="s">
        <v>217</v>
      </c>
      <c r="W153" s="816" t="s">
        <v>200</v>
      </c>
      <c r="X153" s="769"/>
      <c r="Y153" s="769">
        <f>IF(AND(AJ153="",AK153="",AL153="",AN153="",AO153="",OR(AP153="",AP153=Dropdown!$AM$12,AP153=Dropdown!$AM$11)),1,0)</f>
        <v>1</v>
      </c>
      <c r="Z153" s="769">
        <f t="shared" si="15"/>
        <v>1</v>
      </c>
      <c r="AA153" s="769">
        <f t="shared" si="16"/>
        <v>1</v>
      </c>
      <c r="AB153" s="769">
        <f t="shared" si="17"/>
        <v>0</v>
      </c>
      <c r="AC153" s="769"/>
      <c r="AD153" s="772" t="str">
        <f>IF(OR(T153&lt;&gt;"",U153&lt;&gt;""),Dropdown!$A$4,IF(OR(V153&lt;&gt;"",W153&lt;&gt;""),Dropdown!$A$5,Dropdown!$A$3))</f>
        <v>Industrial</v>
      </c>
      <c r="AE153" s="773" t="s">
        <v>615</v>
      </c>
      <c r="AF153" s="773"/>
      <c r="AG153" s="773"/>
      <c r="AH153" s="773" t="str">
        <f>IF(AG153&lt;&gt;"",VLOOKUP(AG153,Dropdown!$N$3:$R$62,3,FALSE),IF(AF153&lt;&gt;"",VLOOKUP(AF153,Dropdown!$N$3:$R$62,3,FALSE),IF(AE153&lt;&gt;"",VLOOKUP(AE153,Dropdown!$N$3:$R$62,3,FALSE),"")))</f>
        <v xml:space="preserve"> </v>
      </c>
      <c r="AI153" s="773" t="str">
        <f>IF(AG153&lt;&gt;"",VLOOKUP(AG153,Dropdown!$N$3:$R$62,5,FALSE),IF(AF153&lt;&gt;"",VLOOKUP(AF153,Dropdown!$N$3:$R$62,5,FALSE),IF(AE153&lt;&gt;"",VLOOKUP(AE153,Dropdown!$N$3:$R$62,5,FALSE),"")))</f>
        <v>Diverse</v>
      </c>
      <c r="AJ153" s="773"/>
      <c r="AK153" s="773"/>
      <c r="AL153" s="773"/>
      <c r="AM153" s="773"/>
      <c r="AN153" s="773"/>
      <c r="AO153" s="773"/>
      <c r="AP153" s="773"/>
      <c r="AQ153" s="769" t="s">
        <v>239</v>
      </c>
      <c r="AR153" s="970" t="s">
        <v>214</v>
      </c>
      <c r="AS153" s="774"/>
      <c r="AT153" s="769" t="s">
        <v>133</v>
      </c>
      <c r="AU153" s="769" t="s">
        <v>215</v>
      </c>
      <c r="AV153" s="846"/>
      <c r="AW153" s="836">
        <v>4000</v>
      </c>
      <c r="AX153" s="835">
        <v>8000</v>
      </c>
      <c r="AY153" s="835">
        <f t="shared" si="18"/>
        <v>6000</v>
      </c>
      <c r="AZ153" s="847">
        <f t="shared" si="19"/>
        <v>1215.80547112462</v>
      </c>
      <c r="BA153" s="812"/>
      <c r="BB153" s="812"/>
      <c r="BC153" s="836">
        <v>4000</v>
      </c>
      <c r="BD153" s="835">
        <v>8000</v>
      </c>
      <c r="BE153" s="835">
        <f t="shared" si="20"/>
        <v>6000</v>
      </c>
      <c r="BF153" s="847">
        <f t="shared" si="21"/>
        <v>1215.80547112462</v>
      </c>
      <c r="BG153" s="812"/>
      <c r="BH153" s="812"/>
      <c r="BI153" s="823"/>
      <c r="BJ153" s="824"/>
      <c r="BK153" s="837">
        <f t="shared" si="14"/>
        <v>1</v>
      </c>
      <c r="BL153" s="805"/>
      <c r="BM153" s="804"/>
      <c r="BN153" s="804"/>
      <c r="BO153" s="827"/>
      <c r="BP153" s="828"/>
      <c r="BQ153" s="828"/>
      <c r="BR153" s="813"/>
      <c r="BS153" s="812"/>
      <c r="BT153" s="812"/>
      <c r="BU153" s="827"/>
      <c r="BV153" s="828"/>
      <c r="BW153" s="828"/>
      <c r="BX153" s="813"/>
      <c r="BY153" s="812"/>
      <c r="BZ153" s="812"/>
      <c r="CA153" s="827"/>
      <c r="CB153" s="828"/>
      <c r="CC153" s="828"/>
      <c r="CD153" s="813"/>
      <c r="CE153" s="812"/>
      <c r="CF153" s="812"/>
      <c r="CG153" s="827"/>
      <c r="CH153" s="828"/>
      <c r="CI153" s="828"/>
      <c r="CJ153" s="813"/>
      <c r="CK153" s="812"/>
      <c r="CL153" s="812"/>
      <c r="CM153" s="827"/>
      <c r="CN153" s="828"/>
      <c r="CO153" s="828"/>
      <c r="CP153" s="813"/>
      <c r="CQ153" s="812"/>
      <c r="CR153" s="812"/>
      <c r="CS153" s="827"/>
      <c r="CT153" s="828"/>
      <c r="CU153" s="828"/>
      <c r="CV153" s="813"/>
      <c r="CW153" s="812"/>
      <c r="CX153" s="812"/>
      <c r="CY153" s="827"/>
      <c r="CZ153" s="828"/>
      <c r="DA153" s="828"/>
      <c r="DB153" s="813"/>
      <c r="DC153" s="812"/>
      <c r="DD153" s="812"/>
      <c r="DE153" s="827"/>
      <c r="DF153" s="828"/>
      <c r="DG153" s="828"/>
      <c r="DH153" s="813"/>
      <c r="DI153" s="812"/>
      <c r="DJ153" s="812"/>
      <c r="DK153" s="827"/>
      <c r="DL153" s="828"/>
      <c r="DM153" s="828"/>
      <c r="DN153" s="813"/>
      <c r="DO153" s="812"/>
      <c r="DP153" s="812"/>
      <c r="DQ153" s="827">
        <v>1000</v>
      </c>
      <c r="DR153" s="828">
        <v>4000</v>
      </c>
      <c r="DS153" s="835">
        <f>AVERAGE(DQ153:DR153)</f>
        <v>2500</v>
      </c>
      <c r="DT153" s="847">
        <f>(DR153-DQ153)/(2*1.645)</f>
        <v>911.854103343465</v>
      </c>
      <c r="DU153" s="812"/>
      <c r="DV153" s="812"/>
      <c r="DW153" s="827"/>
      <c r="DX153" s="828"/>
      <c r="DY153" s="828"/>
      <c r="DZ153" s="813"/>
      <c r="EA153" s="812"/>
      <c r="EB153" s="812"/>
      <c r="EC153" s="827"/>
      <c r="ED153" s="828"/>
      <c r="EE153" s="828"/>
      <c r="EF153" s="813"/>
      <c r="EG153" s="812"/>
      <c r="EH153" s="812"/>
      <c r="EI153" s="827"/>
      <c r="EJ153" s="828"/>
      <c r="EK153" s="828"/>
      <c r="EL153" s="813"/>
      <c r="EM153" s="812"/>
      <c r="EN153" s="812"/>
      <c r="EO153" s="827"/>
      <c r="EP153" s="828"/>
      <c r="EQ153" s="828"/>
      <c r="ER153" s="813"/>
      <c r="ES153" s="812"/>
      <c r="ET153" s="812"/>
      <c r="EU153" s="827"/>
      <c r="EV153" s="828"/>
      <c r="EW153" s="828"/>
      <c r="EX153" s="813"/>
      <c r="EY153" s="812"/>
      <c r="EZ153" s="812"/>
      <c r="FA153" s="827"/>
      <c r="FB153" s="828"/>
      <c r="FC153" s="828"/>
      <c r="FD153" s="813"/>
      <c r="FE153" s="812"/>
      <c r="FF153" s="812"/>
      <c r="FG153" s="827"/>
      <c r="FH153" s="828"/>
      <c r="FI153" s="828"/>
      <c r="FJ153" s="813"/>
      <c r="FK153" s="812"/>
      <c r="FL153" s="812"/>
      <c r="FM153" s="827"/>
      <c r="FN153" s="828"/>
      <c r="FO153" s="828"/>
      <c r="FP153" s="813"/>
      <c r="FQ153" s="812"/>
      <c r="FR153" s="812"/>
      <c r="FS153" s="823"/>
      <c r="FT153" s="824"/>
      <c r="FU153" s="825"/>
      <c r="FV153" s="803"/>
      <c r="FW153" s="804"/>
      <c r="FX153" s="804"/>
      <c r="FY153" s="826"/>
      <c r="FZ153" s="825"/>
      <c r="GA153" s="824"/>
      <c r="GB153" s="805"/>
      <c r="GC153" s="804"/>
      <c r="GD153" s="804"/>
      <c r="GE153" s="823"/>
      <c r="GF153" s="824"/>
      <c r="GG153" s="825"/>
      <c r="GH153" s="803"/>
      <c r="GI153" s="809"/>
      <c r="GJ153" s="809"/>
      <c r="GK153" s="826"/>
      <c r="GL153" s="825"/>
      <c r="GM153" s="824"/>
      <c r="GN153" s="805"/>
      <c r="GO153" s="804"/>
      <c r="GP153" s="804"/>
      <c r="GQ153" s="823"/>
      <c r="GR153" s="824"/>
      <c r="GS153" s="825"/>
      <c r="GT153" s="803"/>
      <c r="GU153" s="809"/>
      <c r="GV153" s="809"/>
      <c r="GW153" s="826"/>
      <c r="GX153" s="825"/>
      <c r="GY153" s="824"/>
      <c r="GZ153" s="805"/>
      <c r="HA153" s="804"/>
      <c r="HB153" s="804"/>
      <c r="HC153" s="823"/>
      <c r="HD153" s="824"/>
      <c r="HE153" s="825"/>
      <c r="HF153" s="803"/>
      <c r="HG153" s="809"/>
      <c r="HH153" s="809"/>
      <c r="HI153" s="826"/>
      <c r="HJ153" s="825"/>
      <c r="HK153" s="824"/>
      <c r="HL153" s="805"/>
      <c r="HM153" s="804"/>
      <c r="HN153" s="804"/>
      <c r="HO153" s="823"/>
      <c r="HP153" s="824"/>
      <c r="HQ153" s="825"/>
      <c r="HR153" s="803"/>
      <c r="HS153" s="809"/>
      <c r="HT153" s="809"/>
      <c r="HU153" s="826"/>
      <c r="HV153" s="825"/>
      <c r="HW153" s="824"/>
      <c r="HX153" s="805"/>
      <c r="HY153" s="804"/>
      <c r="HZ153" s="804"/>
      <c r="IA153" s="823"/>
      <c r="IB153" s="824"/>
      <c r="IC153" s="825"/>
      <c r="ID153" s="803"/>
      <c r="IE153" s="804"/>
      <c r="IF153" s="804"/>
      <c r="IG153" s="826"/>
      <c r="IH153" s="825"/>
      <c r="II153" s="824"/>
      <c r="IJ153" s="805"/>
      <c r="IK153" s="804"/>
      <c r="IL153" s="804"/>
      <c r="IM153" s="823"/>
      <c r="IN153" s="824"/>
      <c r="IO153" s="825"/>
      <c r="IP153" s="803"/>
      <c r="IQ153" s="804"/>
      <c r="IR153" s="804"/>
      <c r="IS153" s="826"/>
      <c r="IT153" s="825"/>
      <c r="IU153" s="824"/>
      <c r="IV153" s="805"/>
      <c r="IW153" s="804"/>
      <c r="IX153" s="804"/>
      <c r="IY153" s="823"/>
      <c r="IZ153" s="824"/>
      <c r="JA153" s="825"/>
      <c r="JB153" s="803"/>
      <c r="JC153" s="804"/>
      <c r="JD153" s="804"/>
      <c r="JE153" s="826"/>
      <c r="JF153" s="825"/>
      <c r="JG153" s="824"/>
      <c r="JH153" s="805"/>
      <c r="JI153" s="804"/>
      <c r="JJ153" s="804"/>
      <c r="JK153" s="823"/>
      <c r="JL153" s="824"/>
      <c r="JM153" s="825"/>
      <c r="JN153" s="803"/>
      <c r="JO153" s="809"/>
      <c r="JP153" s="809"/>
      <c r="JQ153" s="826"/>
      <c r="JR153" s="825"/>
      <c r="JS153" s="824"/>
      <c r="JT153" s="805"/>
      <c r="JU153" s="804"/>
      <c r="JV153" s="804"/>
      <c r="JW153" s="823"/>
      <c r="JX153" s="824"/>
      <c r="JY153" s="824"/>
      <c r="JZ153" s="805"/>
      <c r="KA153" s="809"/>
      <c r="KB153" s="809"/>
      <c r="KC153" s="823"/>
      <c r="KD153" s="824"/>
      <c r="KE153" s="824"/>
      <c r="KF153" s="805"/>
      <c r="KG153" s="809"/>
      <c r="KH153" s="809"/>
      <c r="KI153" s="823"/>
      <c r="KJ153" s="824"/>
      <c r="KK153" s="824"/>
      <c r="KL153" s="805"/>
      <c r="KM153" s="809"/>
      <c r="KN153" s="809"/>
      <c r="KO153" s="823"/>
      <c r="KP153" s="824"/>
      <c r="KQ153" s="824"/>
      <c r="KR153" s="805"/>
      <c r="KS153" s="804"/>
      <c r="KT153" s="804"/>
      <c r="KU153" s="823"/>
      <c r="KV153" s="824"/>
      <c r="KW153" s="824"/>
      <c r="KX153" s="805"/>
      <c r="KY153" s="809"/>
      <c r="KZ153" s="809"/>
      <c r="LA153" s="823"/>
      <c r="LB153" s="824"/>
      <c r="LC153" s="824"/>
      <c r="LD153" s="805"/>
      <c r="LE153" s="804"/>
      <c r="LF153" s="804"/>
      <c r="LG153" s="823"/>
      <c r="LH153" s="824"/>
      <c r="LI153" s="824"/>
      <c r="LJ153" s="805"/>
      <c r="LK153" s="804"/>
      <c r="LL153" s="804"/>
      <c r="LM153" s="823"/>
      <c r="LN153" s="824"/>
      <c r="LO153" s="824"/>
      <c r="LP153" s="805"/>
      <c r="LQ153" s="809"/>
      <c r="LR153" s="809"/>
      <c r="LS153" s="823"/>
      <c r="LT153" s="824"/>
      <c r="LU153" s="824"/>
      <c r="LV153" s="805"/>
      <c r="LW153" s="804"/>
      <c r="LX153" s="804"/>
      <c r="LY153" s="823"/>
      <c r="LZ153" s="824"/>
      <c r="MA153" s="824"/>
      <c r="MB153" s="805"/>
      <c r="MC153" s="809"/>
      <c r="MD153" s="809"/>
      <c r="ME153" s="823"/>
      <c r="MF153" s="824"/>
      <c r="MG153" s="824"/>
      <c r="MH153" s="805"/>
      <c r="MI153" s="809"/>
      <c r="MJ153" s="809"/>
      <c r="MK153" s="823"/>
      <c r="ML153" s="824"/>
      <c r="MM153" s="824"/>
      <c r="MN153" s="805"/>
      <c r="MO153" s="809"/>
      <c r="MP153" s="809"/>
      <c r="MQ153" s="823"/>
      <c r="MR153" s="824"/>
      <c r="MS153" s="824"/>
      <c r="MT153" s="805"/>
      <c r="MU153" s="804"/>
      <c r="MV153" s="804"/>
      <c r="MW153" s="823"/>
      <c r="MX153" s="824"/>
      <c r="MY153" s="824"/>
      <c r="MZ153" s="805"/>
      <c r="NA153" s="804"/>
      <c r="NB153" s="804"/>
      <c r="NC153" s="823"/>
      <c r="ND153" s="824"/>
      <c r="NE153" s="824"/>
      <c r="NF153" s="805"/>
      <c r="NG153" s="804"/>
      <c r="NH153" s="804"/>
      <c r="NI153" s="823"/>
      <c r="NJ153" s="824"/>
      <c r="NK153" s="824"/>
      <c r="NL153" s="805"/>
      <c r="NM153" s="809"/>
      <c r="NN153" s="809"/>
      <c r="NO153" s="823"/>
      <c r="NP153" s="824"/>
      <c r="NQ153" s="824"/>
      <c r="NR153" s="805"/>
      <c r="NS153" s="823"/>
      <c r="NT153" s="824"/>
      <c r="NU153" s="824"/>
      <c r="NV153" s="805"/>
      <c r="NW153" s="823"/>
      <c r="NX153" s="824"/>
      <c r="NY153" s="824"/>
      <c r="NZ153" s="848"/>
      <c r="OA153" s="823"/>
      <c r="OB153" s="824"/>
      <c r="OC153" s="824"/>
      <c r="OD153" s="805"/>
      <c r="OE153" s="823"/>
      <c r="OF153" s="824"/>
      <c r="OG153" s="824"/>
      <c r="OH153" s="805"/>
      <c r="OI153" s="823"/>
      <c r="OJ153" s="824"/>
      <c r="OK153" s="824"/>
      <c r="OL153" s="805"/>
      <c r="OM153" s="823"/>
      <c r="ON153" s="824"/>
      <c r="OO153" s="824"/>
      <c r="OP153" s="805"/>
      <c r="OQ153" s="823"/>
      <c r="OR153" s="824"/>
      <c r="OS153" s="824"/>
      <c r="OT153" s="805"/>
      <c r="OU153" s="823"/>
      <c r="OV153" s="824"/>
      <c r="OW153" s="824"/>
      <c r="OX153" s="805"/>
      <c r="OY153" s="823"/>
      <c r="OZ153" s="824"/>
      <c r="PA153" s="824"/>
      <c r="PB153" s="805"/>
      <c r="PC153" s="823"/>
      <c r="PD153" s="824"/>
      <c r="PE153" s="824"/>
      <c r="PF153" s="805"/>
    </row>
    <row r="154" spans="1:422" hidden="1" x14ac:dyDescent="0.25">
      <c r="A154" s="769" t="s">
        <v>76</v>
      </c>
      <c r="B154" s="769"/>
      <c r="C154" s="769"/>
      <c r="D154" s="770"/>
      <c r="E154" s="769"/>
      <c r="F154" s="769"/>
      <c r="G154" s="769"/>
      <c r="H154" s="769"/>
      <c r="I154" s="769"/>
      <c r="J154" s="769"/>
      <c r="K154" s="769"/>
      <c r="L154" s="769"/>
      <c r="M154" s="769"/>
      <c r="N154" s="769"/>
      <c r="O154" s="769"/>
      <c r="P154" s="769"/>
      <c r="Q154" s="769"/>
      <c r="R154" s="769"/>
      <c r="S154" s="769"/>
      <c r="T154" s="816"/>
      <c r="U154" s="816"/>
      <c r="V154" s="816" t="s">
        <v>224</v>
      </c>
      <c r="W154" s="816" t="s">
        <v>200</v>
      </c>
      <c r="X154" s="769"/>
      <c r="Y154" s="769">
        <f>IF(AND(AJ154="",AK154="",AL154="",AN154="",AO154="",OR(AP154="",AP154=Dropdown!$AM$12,AP154=Dropdown!$AM$11)),1,0)</f>
        <v>1</v>
      </c>
      <c r="Z154" s="769">
        <f t="shared" si="15"/>
        <v>1</v>
      </c>
      <c r="AA154" s="769">
        <f t="shared" si="16"/>
        <v>1</v>
      </c>
      <c r="AB154" s="769">
        <f t="shared" si="17"/>
        <v>0</v>
      </c>
      <c r="AC154" s="769"/>
      <c r="AD154" s="772" t="str">
        <f>IF(OR(T154&lt;&gt;"",U154&lt;&gt;""),Dropdown!$A$4,IF(OR(V154&lt;&gt;"",W154&lt;&gt;""),Dropdown!$A$5,Dropdown!$A$3))</f>
        <v>Industrial</v>
      </c>
      <c r="AE154" s="773" t="s">
        <v>615</v>
      </c>
      <c r="AF154" s="773"/>
      <c r="AG154" s="773"/>
      <c r="AH154" s="773" t="str">
        <f>IF(AG154&lt;&gt;"",VLOOKUP(AG154,Dropdown!$N$3:$R$62,3,FALSE),IF(AF154&lt;&gt;"",VLOOKUP(AF154,Dropdown!$N$3:$R$62,3,FALSE),IF(AE154&lt;&gt;"",VLOOKUP(AE154,Dropdown!$N$3:$R$62,3,FALSE),"")))</f>
        <v xml:space="preserve"> </v>
      </c>
      <c r="AI154" s="773" t="str">
        <f>IF(AG154&lt;&gt;"",VLOOKUP(AG154,Dropdown!$N$3:$R$62,5,FALSE),IF(AF154&lt;&gt;"",VLOOKUP(AF154,Dropdown!$N$3:$R$62,5,FALSE),IF(AE154&lt;&gt;"",VLOOKUP(AE154,Dropdown!$N$3:$R$62,5,FALSE),"")))</f>
        <v>Diverse</v>
      </c>
      <c r="AJ154" s="773"/>
      <c r="AK154" s="773"/>
      <c r="AL154" s="773"/>
      <c r="AM154" s="773"/>
      <c r="AN154" s="773"/>
      <c r="AO154" s="773"/>
      <c r="AP154" s="773"/>
      <c r="AQ154" s="769" t="s">
        <v>239</v>
      </c>
      <c r="AR154" s="970" t="s">
        <v>214</v>
      </c>
      <c r="AS154" s="774"/>
      <c r="AT154" s="769" t="s">
        <v>133</v>
      </c>
      <c r="AU154" s="769" t="s">
        <v>215</v>
      </c>
      <c r="AV154" s="846"/>
      <c r="AW154" s="836"/>
      <c r="AX154" s="835"/>
      <c r="AY154" s="835">
        <v>150000</v>
      </c>
      <c r="AZ154" s="813"/>
      <c r="BA154" s="812"/>
      <c r="BB154" s="812"/>
      <c r="BC154" s="836"/>
      <c r="BD154" s="835"/>
      <c r="BE154" s="835">
        <v>150000</v>
      </c>
      <c r="BF154" s="813"/>
      <c r="BG154" s="812"/>
      <c r="BH154" s="812"/>
      <c r="BI154" s="823"/>
      <c r="BJ154" s="824"/>
      <c r="BK154" s="837">
        <f t="shared" si="14"/>
        <v>1</v>
      </c>
      <c r="BL154" s="805"/>
      <c r="BM154" s="804"/>
      <c r="BN154" s="804"/>
      <c r="BO154" s="827"/>
      <c r="BP154" s="828"/>
      <c r="BQ154" s="828"/>
      <c r="BR154" s="813"/>
      <c r="BS154" s="812"/>
      <c r="BT154" s="812"/>
      <c r="BU154" s="827"/>
      <c r="BV154" s="828"/>
      <c r="BW154" s="828"/>
      <c r="BX154" s="813"/>
      <c r="BY154" s="812"/>
      <c r="BZ154" s="812"/>
      <c r="CA154" s="827"/>
      <c r="CB154" s="828"/>
      <c r="CC154" s="828"/>
      <c r="CD154" s="813"/>
      <c r="CE154" s="812"/>
      <c r="CF154" s="812"/>
      <c r="CG154" s="827"/>
      <c r="CH154" s="828"/>
      <c r="CI154" s="828"/>
      <c r="CJ154" s="813"/>
      <c r="CK154" s="812"/>
      <c r="CL154" s="812"/>
      <c r="CM154" s="827"/>
      <c r="CN154" s="828"/>
      <c r="CO154" s="828"/>
      <c r="CP154" s="813"/>
      <c r="CQ154" s="812"/>
      <c r="CR154" s="812"/>
      <c r="CS154" s="827"/>
      <c r="CT154" s="828"/>
      <c r="CU154" s="828"/>
      <c r="CV154" s="813"/>
      <c r="CW154" s="812"/>
      <c r="CX154" s="812"/>
      <c r="CY154" s="827"/>
      <c r="CZ154" s="828"/>
      <c r="DA154" s="828"/>
      <c r="DB154" s="813"/>
      <c r="DC154" s="812"/>
      <c r="DD154" s="812"/>
      <c r="DE154" s="827"/>
      <c r="DF154" s="828"/>
      <c r="DG154" s="828"/>
      <c r="DH154" s="813"/>
      <c r="DI154" s="812"/>
      <c r="DJ154" s="812"/>
      <c r="DK154" s="827"/>
      <c r="DL154" s="828"/>
      <c r="DM154" s="828"/>
      <c r="DN154" s="813"/>
      <c r="DO154" s="812"/>
      <c r="DP154" s="812"/>
      <c r="DQ154" s="827"/>
      <c r="DR154" s="828"/>
      <c r="DS154" s="835">
        <v>1100000</v>
      </c>
      <c r="DT154" s="811"/>
      <c r="DU154" s="812"/>
      <c r="DV154" s="812"/>
      <c r="DW154" s="827"/>
      <c r="DX154" s="828"/>
      <c r="DY154" s="828"/>
      <c r="DZ154" s="813"/>
      <c r="EA154" s="812"/>
      <c r="EB154" s="812"/>
      <c r="EC154" s="827"/>
      <c r="ED154" s="828"/>
      <c r="EE154" s="828"/>
      <c r="EF154" s="813"/>
      <c r="EG154" s="812"/>
      <c r="EH154" s="812"/>
      <c r="EI154" s="827"/>
      <c r="EJ154" s="828"/>
      <c r="EK154" s="828"/>
      <c r="EL154" s="813"/>
      <c r="EM154" s="812"/>
      <c r="EN154" s="812"/>
      <c r="EO154" s="827"/>
      <c r="EP154" s="828"/>
      <c r="EQ154" s="828"/>
      <c r="ER154" s="813"/>
      <c r="ES154" s="812"/>
      <c r="ET154" s="812"/>
      <c r="EU154" s="827"/>
      <c r="EV154" s="828"/>
      <c r="EW154" s="828"/>
      <c r="EX154" s="813"/>
      <c r="EY154" s="812"/>
      <c r="EZ154" s="812"/>
      <c r="FA154" s="827"/>
      <c r="FB154" s="828"/>
      <c r="FC154" s="828"/>
      <c r="FD154" s="813"/>
      <c r="FE154" s="812"/>
      <c r="FF154" s="812"/>
      <c r="FG154" s="827"/>
      <c r="FH154" s="828"/>
      <c r="FI154" s="828"/>
      <c r="FJ154" s="813"/>
      <c r="FK154" s="812"/>
      <c r="FL154" s="812"/>
      <c r="FM154" s="827"/>
      <c r="FN154" s="828"/>
      <c r="FO154" s="828"/>
      <c r="FP154" s="813"/>
      <c r="FQ154" s="812"/>
      <c r="FR154" s="812"/>
      <c r="FS154" s="823"/>
      <c r="FT154" s="824"/>
      <c r="FU154" s="825"/>
      <c r="FV154" s="803"/>
      <c r="FW154" s="804"/>
      <c r="FX154" s="804"/>
      <c r="FY154" s="826"/>
      <c r="FZ154" s="825"/>
      <c r="GA154" s="824"/>
      <c r="GB154" s="805"/>
      <c r="GC154" s="804"/>
      <c r="GD154" s="804"/>
      <c r="GE154" s="823"/>
      <c r="GF154" s="824"/>
      <c r="GG154" s="825"/>
      <c r="GH154" s="803"/>
      <c r="GI154" s="809"/>
      <c r="GJ154" s="809"/>
      <c r="GK154" s="826"/>
      <c r="GL154" s="825"/>
      <c r="GM154" s="824"/>
      <c r="GN154" s="805"/>
      <c r="GO154" s="804"/>
      <c r="GP154" s="804"/>
      <c r="GQ154" s="823"/>
      <c r="GR154" s="824"/>
      <c r="GS154" s="825"/>
      <c r="GT154" s="803"/>
      <c r="GU154" s="809"/>
      <c r="GV154" s="809"/>
      <c r="GW154" s="826"/>
      <c r="GX154" s="825"/>
      <c r="GY154" s="824"/>
      <c r="GZ154" s="805"/>
      <c r="HA154" s="804"/>
      <c r="HB154" s="804"/>
      <c r="HC154" s="823"/>
      <c r="HD154" s="824"/>
      <c r="HE154" s="825"/>
      <c r="HF154" s="803"/>
      <c r="HG154" s="809"/>
      <c r="HH154" s="809"/>
      <c r="HI154" s="826"/>
      <c r="HJ154" s="825"/>
      <c r="HK154" s="824"/>
      <c r="HL154" s="805"/>
      <c r="HM154" s="804"/>
      <c r="HN154" s="804"/>
      <c r="HO154" s="823"/>
      <c r="HP154" s="824"/>
      <c r="HQ154" s="825"/>
      <c r="HR154" s="803"/>
      <c r="HS154" s="809"/>
      <c r="HT154" s="809"/>
      <c r="HU154" s="826"/>
      <c r="HV154" s="825"/>
      <c r="HW154" s="824"/>
      <c r="HX154" s="805"/>
      <c r="HY154" s="804"/>
      <c r="HZ154" s="804"/>
      <c r="IA154" s="823"/>
      <c r="IB154" s="824"/>
      <c r="IC154" s="825"/>
      <c r="ID154" s="803"/>
      <c r="IE154" s="804"/>
      <c r="IF154" s="804"/>
      <c r="IG154" s="826"/>
      <c r="IH154" s="825"/>
      <c r="II154" s="824"/>
      <c r="IJ154" s="805"/>
      <c r="IK154" s="804"/>
      <c r="IL154" s="804"/>
      <c r="IM154" s="823"/>
      <c r="IN154" s="824"/>
      <c r="IO154" s="825"/>
      <c r="IP154" s="803"/>
      <c r="IQ154" s="804"/>
      <c r="IR154" s="804"/>
      <c r="IS154" s="826"/>
      <c r="IT154" s="825"/>
      <c r="IU154" s="824"/>
      <c r="IV154" s="805"/>
      <c r="IW154" s="804"/>
      <c r="IX154" s="804"/>
      <c r="IY154" s="823"/>
      <c r="IZ154" s="824"/>
      <c r="JA154" s="825"/>
      <c r="JB154" s="803"/>
      <c r="JC154" s="804"/>
      <c r="JD154" s="804"/>
      <c r="JE154" s="826"/>
      <c r="JF154" s="825"/>
      <c r="JG154" s="824"/>
      <c r="JH154" s="805"/>
      <c r="JI154" s="804"/>
      <c r="JJ154" s="804"/>
      <c r="JK154" s="823"/>
      <c r="JL154" s="824"/>
      <c r="JM154" s="825"/>
      <c r="JN154" s="803"/>
      <c r="JO154" s="809"/>
      <c r="JP154" s="809"/>
      <c r="JQ154" s="826"/>
      <c r="JR154" s="825"/>
      <c r="JS154" s="824"/>
      <c r="JT154" s="805"/>
      <c r="JU154" s="804"/>
      <c r="JV154" s="804"/>
      <c r="JW154" s="823"/>
      <c r="JX154" s="824"/>
      <c r="JY154" s="824"/>
      <c r="JZ154" s="805"/>
      <c r="KA154" s="809"/>
      <c r="KB154" s="809"/>
      <c r="KC154" s="823"/>
      <c r="KD154" s="824"/>
      <c r="KE154" s="824"/>
      <c r="KF154" s="805"/>
      <c r="KG154" s="809"/>
      <c r="KH154" s="809"/>
      <c r="KI154" s="823"/>
      <c r="KJ154" s="824"/>
      <c r="KK154" s="824"/>
      <c r="KL154" s="805"/>
      <c r="KM154" s="809"/>
      <c r="KN154" s="809"/>
      <c r="KO154" s="823"/>
      <c r="KP154" s="824"/>
      <c r="KQ154" s="824"/>
      <c r="KR154" s="805"/>
      <c r="KS154" s="804"/>
      <c r="KT154" s="804"/>
      <c r="KU154" s="823"/>
      <c r="KV154" s="824"/>
      <c r="KW154" s="824"/>
      <c r="KX154" s="805"/>
      <c r="KY154" s="809"/>
      <c r="KZ154" s="809"/>
      <c r="LA154" s="823"/>
      <c r="LB154" s="824"/>
      <c r="LC154" s="824"/>
      <c r="LD154" s="805"/>
      <c r="LE154" s="804"/>
      <c r="LF154" s="804"/>
      <c r="LG154" s="823"/>
      <c r="LH154" s="824"/>
      <c r="LI154" s="824"/>
      <c r="LJ154" s="805"/>
      <c r="LK154" s="804"/>
      <c r="LL154" s="804"/>
      <c r="LM154" s="823"/>
      <c r="LN154" s="824"/>
      <c r="LO154" s="824"/>
      <c r="LP154" s="805"/>
      <c r="LQ154" s="809"/>
      <c r="LR154" s="809"/>
      <c r="LS154" s="823"/>
      <c r="LT154" s="824"/>
      <c r="LU154" s="824"/>
      <c r="LV154" s="805"/>
      <c r="LW154" s="804"/>
      <c r="LX154" s="804"/>
      <c r="LY154" s="823"/>
      <c r="LZ154" s="824"/>
      <c r="MA154" s="824"/>
      <c r="MB154" s="805"/>
      <c r="MC154" s="809"/>
      <c r="MD154" s="809"/>
      <c r="ME154" s="823"/>
      <c r="MF154" s="824"/>
      <c r="MG154" s="824"/>
      <c r="MH154" s="805"/>
      <c r="MI154" s="809"/>
      <c r="MJ154" s="809"/>
      <c r="MK154" s="823"/>
      <c r="ML154" s="824"/>
      <c r="MM154" s="824"/>
      <c r="MN154" s="805"/>
      <c r="MO154" s="809"/>
      <c r="MP154" s="809"/>
      <c r="MQ154" s="823"/>
      <c r="MR154" s="824"/>
      <c r="MS154" s="824"/>
      <c r="MT154" s="805"/>
      <c r="MU154" s="804"/>
      <c r="MV154" s="804"/>
      <c r="MW154" s="823"/>
      <c r="MX154" s="824"/>
      <c r="MY154" s="824"/>
      <c r="MZ154" s="805"/>
      <c r="NA154" s="804"/>
      <c r="NB154" s="804"/>
      <c r="NC154" s="823"/>
      <c r="ND154" s="824"/>
      <c r="NE154" s="824"/>
      <c r="NF154" s="805"/>
      <c r="NG154" s="804"/>
      <c r="NH154" s="804"/>
      <c r="NI154" s="823"/>
      <c r="NJ154" s="824"/>
      <c r="NK154" s="824"/>
      <c r="NL154" s="805"/>
      <c r="NM154" s="809"/>
      <c r="NN154" s="809"/>
      <c r="NO154" s="823"/>
      <c r="NP154" s="824"/>
      <c r="NQ154" s="824"/>
      <c r="NR154" s="805"/>
      <c r="NS154" s="823"/>
      <c r="NT154" s="824"/>
      <c r="NU154" s="824"/>
      <c r="NV154" s="805"/>
      <c r="NW154" s="823"/>
      <c r="NX154" s="824"/>
      <c r="NY154" s="824"/>
      <c r="NZ154" s="848"/>
      <c r="OA154" s="823"/>
      <c r="OB154" s="824"/>
      <c r="OC154" s="824"/>
      <c r="OD154" s="805"/>
      <c r="OE154" s="823"/>
      <c r="OF154" s="824"/>
      <c r="OG154" s="824"/>
      <c r="OH154" s="805"/>
      <c r="OI154" s="823"/>
      <c r="OJ154" s="824"/>
      <c r="OK154" s="824"/>
      <c r="OL154" s="805"/>
      <c r="OM154" s="823"/>
      <c r="ON154" s="824"/>
      <c r="OO154" s="824"/>
      <c r="OP154" s="805"/>
      <c r="OQ154" s="823"/>
      <c r="OR154" s="824"/>
      <c r="OS154" s="824"/>
      <c r="OT154" s="805"/>
      <c r="OU154" s="823"/>
      <c r="OV154" s="824"/>
      <c r="OW154" s="824"/>
      <c r="OX154" s="805"/>
      <c r="OY154" s="823"/>
      <c r="OZ154" s="824"/>
      <c r="PA154" s="824"/>
      <c r="PB154" s="805"/>
      <c r="PC154" s="823"/>
      <c r="PD154" s="824"/>
      <c r="PE154" s="824"/>
      <c r="PF154" s="805"/>
    </row>
    <row r="155" spans="1:422" hidden="1" x14ac:dyDescent="0.25">
      <c r="A155" s="769" t="s">
        <v>76</v>
      </c>
      <c r="B155" s="769"/>
      <c r="C155" s="769"/>
      <c r="D155" s="770"/>
      <c r="E155" s="769"/>
      <c r="F155" s="769"/>
      <c r="G155" s="769"/>
      <c r="H155" s="769"/>
      <c r="I155" s="769"/>
      <c r="J155" s="769"/>
      <c r="K155" s="769"/>
      <c r="L155" s="769"/>
      <c r="M155" s="769"/>
      <c r="N155" s="769"/>
      <c r="O155" s="769"/>
      <c r="P155" s="769"/>
      <c r="Q155" s="769"/>
      <c r="R155" s="769"/>
      <c r="S155" s="769"/>
      <c r="T155" s="816"/>
      <c r="U155" s="816"/>
      <c r="V155" s="816" t="s">
        <v>198</v>
      </c>
      <c r="W155" s="816" t="s">
        <v>200</v>
      </c>
      <c r="X155" s="769"/>
      <c r="Y155" s="769">
        <f>IF(AND(AJ155="",AK155="",AL155="",AN155="",AO155="",OR(AP155="",AP155=Dropdown!$AM$12,AP155=Dropdown!$AM$11)),1,0)</f>
        <v>1</v>
      </c>
      <c r="Z155" s="769">
        <f t="shared" si="15"/>
        <v>1</v>
      </c>
      <c r="AA155" s="769">
        <f t="shared" si="16"/>
        <v>1</v>
      </c>
      <c r="AB155" s="769">
        <f t="shared" si="17"/>
        <v>0</v>
      </c>
      <c r="AC155" s="769"/>
      <c r="AD155" s="772" t="str">
        <f>IF(OR(T155&lt;&gt;"",U155&lt;&gt;""),Dropdown!$A$4,IF(OR(V155&lt;&gt;"",W155&lt;&gt;""),Dropdown!$A$5,Dropdown!$A$3))</f>
        <v>Industrial</v>
      </c>
      <c r="AE155" s="773" t="s">
        <v>615</v>
      </c>
      <c r="AF155" s="773"/>
      <c r="AG155" s="773"/>
      <c r="AH155" s="773" t="str">
        <f>IF(AG155&lt;&gt;"",VLOOKUP(AG155,Dropdown!$N$3:$R$62,3,FALSE),IF(AF155&lt;&gt;"",VLOOKUP(AF155,Dropdown!$N$3:$R$62,3,FALSE),IF(AE155&lt;&gt;"",VLOOKUP(AE155,Dropdown!$N$3:$R$62,3,FALSE),"")))</f>
        <v xml:space="preserve"> </v>
      </c>
      <c r="AI155" s="773" t="str">
        <f>IF(AG155&lt;&gt;"",VLOOKUP(AG155,Dropdown!$N$3:$R$62,5,FALSE),IF(AF155&lt;&gt;"",VLOOKUP(AF155,Dropdown!$N$3:$R$62,5,FALSE),IF(AE155&lt;&gt;"",VLOOKUP(AE155,Dropdown!$N$3:$R$62,5,FALSE),"")))</f>
        <v>Diverse</v>
      </c>
      <c r="AJ155" s="773"/>
      <c r="AK155" s="773"/>
      <c r="AL155" s="773"/>
      <c r="AM155" s="773"/>
      <c r="AN155" s="773"/>
      <c r="AO155" s="773"/>
      <c r="AP155" s="773"/>
      <c r="AQ155" s="769" t="s">
        <v>239</v>
      </c>
      <c r="AR155" s="970" t="s">
        <v>214</v>
      </c>
      <c r="AS155" s="774"/>
      <c r="AT155" s="769" t="s">
        <v>133</v>
      </c>
      <c r="AU155" s="769" t="s">
        <v>215</v>
      </c>
      <c r="AV155" s="846"/>
      <c r="AW155" s="836">
        <v>30000</v>
      </c>
      <c r="AX155" s="835">
        <v>250000</v>
      </c>
      <c r="AY155" s="835">
        <f t="shared" ref="AY155:AY164" si="22">AVERAGE(AW155:AX155)</f>
        <v>140000</v>
      </c>
      <c r="AZ155" s="847">
        <f t="shared" ref="AZ155:AZ164" si="23">(AX155-AW155)/(2*1.645)</f>
        <v>66869.300911854109</v>
      </c>
      <c r="BA155" s="812"/>
      <c r="BB155" s="812"/>
      <c r="BC155" s="836">
        <v>30000</v>
      </c>
      <c r="BD155" s="835">
        <v>250000</v>
      </c>
      <c r="BE155" s="835">
        <f>AVERAGE(BC155:BD155)</f>
        <v>140000</v>
      </c>
      <c r="BF155" s="847">
        <f>(BD155-BC155)/(2*1.645)</f>
        <v>66869.300911854109</v>
      </c>
      <c r="BG155" s="812"/>
      <c r="BH155" s="812"/>
      <c r="BI155" s="823"/>
      <c r="BJ155" s="824"/>
      <c r="BK155" s="837">
        <f t="shared" si="14"/>
        <v>1</v>
      </c>
      <c r="BL155" s="805"/>
      <c r="BM155" s="804"/>
      <c r="BN155" s="804"/>
      <c r="BO155" s="827"/>
      <c r="BP155" s="828"/>
      <c r="BQ155" s="828"/>
      <c r="BR155" s="813"/>
      <c r="BS155" s="812"/>
      <c r="BT155" s="812"/>
      <c r="BU155" s="827"/>
      <c r="BV155" s="828"/>
      <c r="BW155" s="828"/>
      <c r="BX155" s="813"/>
      <c r="BY155" s="812"/>
      <c r="BZ155" s="812"/>
      <c r="CA155" s="827"/>
      <c r="CB155" s="828"/>
      <c r="CC155" s="828"/>
      <c r="CD155" s="813"/>
      <c r="CE155" s="812"/>
      <c r="CF155" s="812"/>
      <c r="CG155" s="827"/>
      <c r="CH155" s="828"/>
      <c r="CI155" s="828"/>
      <c r="CJ155" s="813"/>
      <c r="CK155" s="812"/>
      <c r="CL155" s="812"/>
      <c r="CM155" s="827"/>
      <c r="CN155" s="828"/>
      <c r="CO155" s="828"/>
      <c r="CP155" s="813"/>
      <c r="CQ155" s="812"/>
      <c r="CR155" s="812"/>
      <c r="CS155" s="827"/>
      <c r="CT155" s="828"/>
      <c r="CU155" s="828"/>
      <c r="CV155" s="813"/>
      <c r="CW155" s="812"/>
      <c r="CX155" s="812"/>
      <c r="CY155" s="827"/>
      <c r="CZ155" s="828"/>
      <c r="DA155" s="828"/>
      <c r="DB155" s="813"/>
      <c r="DC155" s="812"/>
      <c r="DD155" s="812"/>
      <c r="DE155" s="827"/>
      <c r="DF155" s="828"/>
      <c r="DG155" s="828"/>
      <c r="DH155" s="813"/>
      <c r="DI155" s="812"/>
      <c r="DJ155" s="812"/>
      <c r="DK155" s="827"/>
      <c r="DL155" s="828"/>
      <c r="DM155" s="828"/>
      <c r="DN155" s="813"/>
      <c r="DO155" s="812"/>
      <c r="DP155" s="812"/>
      <c r="DQ155" s="827"/>
      <c r="DR155" s="828"/>
      <c r="DS155" s="835">
        <v>10000</v>
      </c>
      <c r="DT155" s="811"/>
      <c r="DU155" s="812"/>
      <c r="DV155" s="812"/>
      <c r="DW155" s="827"/>
      <c r="DX155" s="828"/>
      <c r="DY155" s="828"/>
      <c r="DZ155" s="813"/>
      <c r="EA155" s="812"/>
      <c r="EB155" s="812"/>
      <c r="EC155" s="827"/>
      <c r="ED155" s="828"/>
      <c r="EE155" s="828"/>
      <c r="EF155" s="813"/>
      <c r="EG155" s="812"/>
      <c r="EH155" s="812"/>
      <c r="EI155" s="827"/>
      <c r="EJ155" s="828"/>
      <c r="EK155" s="828"/>
      <c r="EL155" s="813"/>
      <c r="EM155" s="812"/>
      <c r="EN155" s="812"/>
      <c r="EO155" s="827"/>
      <c r="EP155" s="828"/>
      <c r="EQ155" s="828"/>
      <c r="ER155" s="813"/>
      <c r="ES155" s="812"/>
      <c r="ET155" s="812"/>
      <c r="EU155" s="827"/>
      <c r="EV155" s="828"/>
      <c r="EW155" s="828"/>
      <c r="EX155" s="813"/>
      <c r="EY155" s="812"/>
      <c r="EZ155" s="812"/>
      <c r="FA155" s="827"/>
      <c r="FB155" s="828"/>
      <c r="FC155" s="828"/>
      <c r="FD155" s="813"/>
      <c r="FE155" s="812"/>
      <c r="FF155" s="812"/>
      <c r="FG155" s="827"/>
      <c r="FH155" s="828"/>
      <c r="FI155" s="828"/>
      <c r="FJ155" s="813"/>
      <c r="FK155" s="812"/>
      <c r="FL155" s="812"/>
      <c r="FM155" s="827"/>
      <c r="FN155" s="828"/>
      <c r="FO155" s="828"/>
      <c r="FP155" s="813"/>
      <c r="FQ155" s="812"/>
      <c r="FR155" s="812"/>
      <c r="FS155" s="823"/>
      <c r="FT155" s="824"/>
      <c r="FU155" s="825"/>
      <c r="FV155" s="803"/>
      <c r="FW155" s="804"/>
      <c r="FX155" s="804"/>
      <c r="FY155" s="826"/>
      <c r="FZ155" s="825"/>
      <c r="GA155" s="824"/>
      <c r="GB155" s="805"/>
      <c r="GC155" s="804"/>
      <c r="GD155" s="804"/>
      <c r="GE155" s="823"/>
      <c r="GF155" s="824"/>
      <c r="GG155" s="825"/>
      <c r="GH155" s="803"/>
      <c r="GI155" s="809"/>
      <c r="GJ155" s="809"/>
      <c r="GK155" s="826"/>
      <c r="GL155" s="825"/>
      <c r="GM155" s="824"/>
      <c r="GN155" s="805"/>
      <c r="GO155" s="804"/>
      <c r="GP155" s="804"/>
      <c r="GQ155" s="823"/>
      <c r="GR155" s="824"/>
      <c r="GS155" s="825"/>
      <c r="GT155" s="803"/>
      <c r="GU155" s="809"/>
      <c r="GV155" s="809"/>
      <c r="GW155" s="826"/>
      <c r="GX155" s="825"/>
      <c r="GY155" s="824"/>
      <c r="GZ155" s="805"/>
      <c r="HA155" s="804"/>
      <c r="HB155" s="804"/>
      <c r="HC155" s="823"/>
      <c r="HD155" s="824"/>
      <c r="HE155" s="825"/>
      <c r="HF155" s="803"/>
      <c r="HG155" s="809"/>
      <c r="HH155" s="809"/>
      <c r="HI155" s="826"/>
      <c r="HJ155" s="825"/>
      <c r="HK155" s="824"/>
      <c r="HL155" s="805"/>
      <c r="HM155" s="804"/>
      <c r="HN155" s="804"/>
      <c r="HO155" s="823"/>
      <c r="HP155" s="824"/>
      <c r="HQ155" s="825"/>
      <c r="HR155" s="803"/>
      <c r="HS155" s="809"/>
      <c r="HT155" s="809"/>
      <c r="HU155" s="826"/>
      <c r="HV155" s="825"/>
      <c r="HW155" s="824"/>
      <c r="HX155" s="805"/>
      <c r="HY155" s="804"/>
      <c r="HZ155" s="804"/>
      <c r="IA155" s="823"/>
      <c r="IB155" s="824"/>
      <c r="IC155" s="825"/>
      <c r="ID155" s="803"/>
      <c r="IE155" s="804"/>
      <c r="IF155" s="804"/>
      <c r="IG155" s="826"/>
      <c r="IH155" s="825"/>
      <c r="II155" s="824"/>
      <c r="IJ155" s="805"/>
      <c r="IK155" s="804"/>
      <c r="IL155" s="804"/>
      <c r="IM155" s="823"/>
      <c r="IN155" s="824"/>
      <c r="IO155" s="825"/>
      <c r="IP155" s="803"/>
      <c r="IQ155" s="804"/>
      <c r="IR155" s="804"/>
      <c r="IS155" s="826"/>
      <c r="IT155" s="825"/>
      <c r="IU155" s="824"/>
      <c r="IV155" s="805"/>
      <c r="IW155" s="804"/>
      <c r="IX155" s="804"/>
      <c r="IY155" s="823"/>
      <c r="IZ155" s="824"/>
      <c r="JA155" s="825"/>
      <c r="JB155" s="803"/>
      <c r="JC155" s="804"/>
      <c r="JD155" s="804"/>
      <c r="JE155" s="826"/>
      <c r="JF155" s="825"/>
      <c r="JG155" s="824"/>
      <c r="JH155" s="805"/>
      <c r="JI155" s="804"/>
      <c r="JJ155" s="804"/>
      <c r="JK155" s="823"/>
      <c r="JL155" s="824"/>
      <c r="JM155" s="825"/>
      <c r="JN155" s="803"/>
      <c r="JO155" s="809"/>
      <c r="JP155" s="809"/>
      <c r="JQ155" s="826"/>
      <c r="JR155" s="825"/>
      <c r="JS155" s="824"/>
      <c r="JT155" s="805"/>
      <c r="JU155" s="804"/>
      <c r="JV155" s="804"/>
      <c r="JW155" s="823"/>
      <c r="JX155" s="824"/>
      <c r="JY155" s="824"/>
      <c r="JZ155" s="805"/>
      <c r="KA155" s="809"/>
      <c r="KB155" s="809"/>
      <c r="KC155" s="823"/>
      <c r="KD155" s="824"/>
      <c r="KE155" s="824"/>
      <c r="KF155" s="805"/>
      <c r="KG155" s="809"/>
      <c r="KH155" s="809"/>
      <c r="KI155" s="823"/>
      <c r="KJ155" s="824"/>
      <c r="KK155" s="824"/>
      <c r="KL155" s="805"/>
      <c r="KM155" s="809"/>
      <c r="KN155" s="809"/>
      <c r="KO155" s="823"/>
      <c r="KP155" s="824"/>
      <c r="KQ155" s="824"/>
      <c r="KR155" s="805"/>
      <c r="KS155" s="804"/>
      <c r="KT155" s="804"/>
      <c r="KU155" s="823"/>
      <c r="KV155" s="824"/>
      <c r="KW155" s="824"/>
      <c r="KX155" s="805"/>
      <c r="KY155" s="809"/>
      <c r="KZ155" s="809"/>
      <c r="LA155" s="823"/>
      <c r="LB155" s="824"/>
      <c r="LC155" s="824"/>
      <c r="LD155" s="805"/>
      <c r="LE155" s="804"/>
      <c r="LF155" s="804"/>
      <c r="LG155" s="823"/>
      <c r="LH155" s="824"/>
      <c r="LI155" s="824"/>
      <c r="LJ155" s="805"/>
      <c r="LK155" s="804"/>
      <c r="LL155" s="804"/>
      <c r="LM155" s="823"/>
      <c r="LN155" s="824"/>
      <c r="LO155" s="824"/>
      <c r="LP155" s="805"/>
      <c r="LQ155" s="809"/>
      <c r="LR155" s="809"/>
      <c r="LS155" s="823"/>
      <c r="LT155" s="824"/>
      <c r="LU155" s="824"/>
      <c r="LV155" s="805"/>
      <c r="LW155" s="804"/>
      <c r="LX155" s="804"/>
      <c r="LY155" s="823"/>
      <c r="LZ155" s="824"/>
      <c r="MA155" s="824"/>
      <c r="MB155" s="805"/>
      <c r="MC155" s="809"/>
      <c r="MD155" s="809"/>
      <c r="ME155" s="823"/>
      <c r="MF155" s="824"/>
      <c r="MG155" s="824"/>
      <c r="MH155" s="805"/>
      <c r="MI155" s="809"/>
      <c r="MJ155" s="809"/>
      <c r="MK155" s="823"/>
      <c r="ML155" s="824"/>
      <c r="MM155" s="824"/>
      <c r="MN155" s="805"/>
      <c r="MO155" s="809"/>
      <c r="MP155" s="809"/>
      <c r="MQ155" s="823"/>
      <c r="MR155" s="824"/>
      <c r="MS155" s="824"/>
      <c r="MT155" s="805"/>
      <c r="MU155" s="804"/>
      <c r="MV155" s="804"/>
      <c r="MW155" s="823"/>
      <c r="MX155" s="824"/>
      <c r="MY155" s="824"/>
      <c r="MZ155" s="805"/>
      <c r="NA155" s="804"/>
      <c r="NB155" s="804"/>
      <c r="NC155" s="823"/>
      <c r="ND155" s="824"/>
      <c r="NE155" s="824"/>
      <c r="NF155" s="805"/>
      <c r="NG155" s="804"/>
      <c r="NH155" s="804"/>
      <c r="NI155" s="823"/>
      <c r="NJ155" s="824"/>
      <c r="NK155" s="824"/>
      <c r="NL155" s="805"/>
      <c r="NM155" s="809"/>
      <c r="NN155" s="809"/>
      <c r="NO155" s="823"/>
      <c r="NP155" s="824"/>
      <c r="NQ155" s="824"/>
      <c r="NR155" s="805"/>
      <c r="NS155" s="823"/>
      <c r="NT155" s="824"/>
      <c r="NU155" s="824"/>
      <c r="NV155" s="805"/>
      <c r="NW155" s="823"/>
      <c r="NX155" s="824"/>
      <c r="NY155" s="824"/>
      <c r="NZ155" s="834"/>
      <c r="OA155" s="823"/>
      <c r="OB155" s="824"/>
      <c r="OC155" s="824"/>
      <c r="OD155" s="805"/>
      <c r="OE155" s="823"/>
      <c r="OF155" s="824"/>
      <c r="OG155" s="824"/>
      <c r="OH155" s="805"/>
      <c r="OI155" s="823"/>
      <c r="OJ155" s="824"/>
      <c r="OK155" s="824"/>
      <c r="OL155" s="805"/>
      <c r="OM155" s="823"/>
      <c r="ON155" s="824"/>
      <c r="OO155" s="824"/>
      <c r="OP155" s="805"/>
      <c r="OQ155" s="823"/>
      <c r="OR155" s="824"/>
      <c r="OS155" s="824"/>
      <c r="OT155" s="805"/>
      <c r="OU155" s="823"/>
      <c r="OV155" s="824"/>
      <c r="OW155" s="824"/>
      <c r="OX155" s="805"/>
      <c r="OY155" s="823"/>
      <c r="OZ155" s="824"/>
      <c r="PA155" s="824"/>
      <c r="PB155" s="805"/>
      <c r="PC155" s="823"/>
      <c r="PD155" s="824"/>
      <c r="PE155" s="824"/>
      <c r="PF155" s="805"/>
    </row>
    <row r="156" spans="1:422" hidden="1" x14ac:dyDescent="0.25">
      <c r="A156" s="769" t="s">
        <v>76</v>
      </c>
      <c r="B156" s="769"/>
      <c r="C156" s="769"/>
      <c r="D156" s="770"/>
      <c r="E156" s="769"/>
      <c r="F156" s="769"/>
      <c r="G156" s="769"/>
      <c r="H156" s="769"/>
      <c r="I156" s="769"/>
      <c r="J156" s="769"/>
      <c r="K156" s="769"/>
      <c r="L156" s="769"/>
      <c r="M156" s="769"/>
      <c r="N156" s="769"/>
      <c r="O156" s="769"/>
      <c r="P156" s="769"/>
      <c r="Q156" s="769"/>
      <c r="R156" s="769"/>
      <c r="S156" s="769"/>
      <c r="T156" s="816"/>
      <c r="U156" s="816"/>
      <c r="V156" s="816" t="s">
        <v>199</v>
      </c>
      <c r="W156" s="816" t="s">
        <v>200</v>
      </c>
      <c r="X156" s="769"/>
      <c r="Y156" s="769">
        <f>IF(AND(AJ156="",AK156="",AL156="",AN156="",AO156="",OR(AP156="",AP156=Dropdown!$AM$12,AP156=Dropdown!$AM$11)),1,0)</f>
        <v>1</v>
      </c>
      <c r="Z156" s="769">
        <f t="shared" si="15"/>
        <v>1</v>
      </c>
      <c r="AA156" s="769">
        <f t="shared" si="16"/>
        <v>1</v>
      </c>
      <c r="AB156" s="769">
        <f t="shared" si="17"/>
        <v>0</v>
      </c>
      <c r="AC156" s="769"/>
      <c r="AD156" s="772" t="str">
        <f>IF(OR(T156&lt;&gt;"",U156&lt;&gt;""),Dropdown!$A$4,IF(OR(V156&lt;&gt;"",W156&lt;&gt;""),Dropdown!$A$5,Dropdown!$A$3))</f>
        <v>Industrial</v>
      </c>
      <c r="AE156" s="773" t="s">
        <v>615</v>
      </c>
      <c r="AF156" s="773"/>
      <c r="AG156" s="773"/>
      <c r="AH156" s="773" t="str">
        <f>IF(AG156&lt;&gt;"",VLOOKUP(AG156,Dropdown!$N$3:$R$62,3,FALSE),IF(AF156&lt;&gt;"",VLOOKUP(AF156,Dropdown!$N$3:$R$62,3,FALSE),IF(AE156&lt;&gt;"",VLOOKUP(AE156,Dropdown!$N$3:$R$62,3,FALSE),"")))</f>
        <v xml:space="preserve"> </v>
      </c>
      <c r="AI156" s="773" t="str">
        <f>IF(AG156&lt;&gt;"",VLOOKUP(AG156,Dropdown!$N$3:$R$62,5,FALSE),IF(AF156&lt;&gt;"",VLOOKUP(AF156,Dropdown!$N$3:$R$62,5,FALSE),IF(AE156&lt;&gt;"",VLOOKUP(AE156,Dropdown!$N$3:$R$62,5,FALSE),"")))</f>
        <v>Diverse</v>
      </c>
      <c r="AJ156" s="773"/>
      <c r="AK156" s="773"/>
      <c r="AL156" s="773"/>
      <c r="AM156" s="773"/>
      <c r="AN156" s="773"/>
      <c r="AO156" s="773"/>
      <c r="AP156" s="773"/>
      <c r="AQ156" s="769" t="s">
        <v>239</v>
      </c>
      <c r="AR156" s="970" t="s">
        <v>214</v>
      </c>
      <c r="AS156" s="774"/>
      <c r="AT156" s="769" t="s">
        <v>133</v>
      </c>
      <c r="AU156" s="769" t="s">
        <v>215</v>
      </c>
      <c r="AV156" s="846"/>
      <c r="AW156" s="836">
        <v>200000</v>
      </c>
      <c r="AX156" s="835">
        <v>250000</v>
      </c>
      <c r="AY156" s="835">
        <f t="shared" si="22"/>
        <v>225000</v>
      </c>
      <c r="AZ156" s="847">
        <f t="shared" si="23"/>
        <v>15197.568389057751</v>
      </c>
      <c r="BA156" s="812"/>
      <c r="BB156" s="812"/>
      <c r="BC156" s="836">
        <v>200000</v>
      </c>
      <c r="BD156" s="835">
        <v>250000</v>
      </c>
      <c r="BE156" s="835">
        <f>AVERAGE(BC156:BD156)</f>
        <v>225000</v>
      </c>
      <c r="BF156" s="847">
        <f>(BD156-BC156)/(2*1.645)</f>
        <v>15197.568389057751</v>
      </c>
      <c r="BG156" s="812"/>
      <c r="BH156" s="812"/>
      <c r="BI156" s="823"/>
      <c r="BJ156" s="824"/>
      <c r="BK156" s="837">
        <f t="shared" si="14"/>
        <v>1</v>
      </c>
      <c r="BL156" s="805"/>
      <c r="BM156" s="804"/>
      <c r="BN156" s="804"/>
      <c r="BO156" s="827"/>
      <c r="BP156" s="828"/>
      <c r="BQ156" s="828"/>
      <c r="BR156" s="813"/>
      <c r="BS156" s="812"/>
      <c r="BT156" s="812"/>
      <c r="BU156" s="827"/>
      <c r="BV156" s="828"/>
      <c r="BW156" s="828"/>
      <c r="BX156" s="813"/>
      <c r="BY156" s="812"/>
      <c r="BZ156" s="812"/>
      <c r="CA156" s="827"/>
      <c r="CB156" s="828"/>
      <c r="CC156" s="828"/>
      <c r="CD156" s="813"/>
      <c r="CE156" s="812"/>
      <c r="CF156" s="812"/>
      <c r="CG156" s="827"/>
      <c r="CH156" s="828"/>
      <c r="CI156" s="828"/>
      <c r="CJ156" s="813"/>
      <c r="CK156" s="812"/>
      <c r="CL156" s="812"/>
      <c r="CM156" s="827"/>
      <c r="CN156" s="828"/>
      <c r="CO156" s="828"/>
      <c r="CP156" s="813"/>
      <c r="CQ156" s="812"/>
      <c r="CR156" s="812"/>
      <c r="CS156" s="827"/>
      <c r="CT156" s="828"/>
      <c r="CU156" s="828"/>
      <c r="CV156" s="813"/>
      <c r="CW156" s="812"/>
      <c r="CX156" s="812"/>
      <c r="CY156" s="827"/>
      <c r="CZ156" s="828"/>
      <c r="DA156" s="828"/>
      <c r="DB156" s="813"/>
      <c r="DC156" s="812"/>
      <c r="DD156" s="812"/>
      <c r="DE156" s="827"/>
      <c r="DF156" s="828"/>
      <c r="DG156" s="828"/>
      <c r="DH156" s="813"/>
      <c r="DI156" s="812"/>
      <c r="DJ156" s="812"/>
      <c r="DK156" s="827"/>
      <c r="DL156" s="828"/>
      <c r="DM156" s="828"/>
      <c r="DN156" s="813"/>
      <c r="DO156" s="812"/>
      <c r="DP156" s="812"/>
      <c r="DQ156" s="827">
        <v>60000</v>
      </c>
      <c r="DR156" s="828">
        <v>500000</v>
      </c>
      <c r="DS156" s="835">
        <f>AVERAGE(DQ156:DR156)</f>
        <v>280000</v>
      </c>
      <c r="DT156" s="847">
        <f>(DR156-DQ156)/(2*1.645)</f>
        <v>133738.60182370822</v>
      </c>
      <c r="DU156" s="812"/>
      <c r="DV156" s="812"/>
      <c r="DW156" s="827"/>
      <c r="DX156" s="828"/>
      <c r="DY156" s="828"/>
      <c r="DZ156" s="813"/>
      <c r="EA156" s="812"/>
      <c r="EB156" s="812"/>
      <c r="EC156" s="827"/>
      <c r="ED156" s="828"/>
      <c r="EE156" s="828"/>
      <c r="EF156" s="813"/>
      <c r="EG156" s="812"/>
      <c r="EH156" s="812"/>
      <c r="EI156" s="827"/>
      <c r="EJ156" s="828"/>
      <c r="EK156" s="828"/>
      <c r="EL156" s="813"/>
      <c r="EM156" s="812"/>
      <c r="EN156" s="812"/>
      <c r="EO156" s="827"/>
      <c r="EP156" s="828"/>
      <c r="EQ156" s="828"/>
      <c r="ER156" s="813"/>
      <c r="ES156" s="812"/>
      <c r="ET156" s="812"/>
      <c r="EU156" s="827"/>
      <c r="EV156" s="828"/>
      <c r="EW156" s="828"/>
      <c r="EX156" s="813"/>
      <c r="EY156" s="812"/>
      <c r="EZ156" s="812"/>
      <c r="FA156" s="827"/>
      <c r="FB156" s="828"/>
      <c r="FC156" s="828"/>
      <c r="FD156" s="813"/>
      <c r="FE156" s="812"/>
      <c r="FF156" s="812"/>
      <c r="FG156" s="827"/>
      <c r="FH156" s="828"/>
      <c r="FI156" s="828"/>
      <c r="FJ156" s="813"/>
      <c r="FK156" s="812"/>
      <c r="FL156" s="812"/>
      <c r="FM156" s="827"/>
      <c r="FN156" s="828"/>
      <c r="FO156" s="828"/>
      <c r="FP156" s="813"/>
      <c r="FQ156" s="812"/>
      <c r="FR156" s="812"/>
      <c r="FS156" s="823"/>
      <c r="FT156" s="824"/>
      <c r="FU156" s="825"/>
      <c r="FV156" s="803"/>
      <c r="FW156" s="804"/>
      <c r="FX156" s="804"/>
      <c r="FY156" s="826"/>
      <c r="FZ156" s="825"/>
      <c r="GA156" s="824"/>
      <c r="GB156" s="805"/>
      <c r="GC156" s="804"/>
      <c r="GD156" s="804"/>
      <c r="GE156" s="823"/>
      <c r="GF156" s="824"/>
      <c r="GG156" s="825"/>
      <c r="GH156" s="803"/>
      <c r="GI156" s="809"/>
      <c r="GJ156" s="809"/>
      <c r="GK156" s="826"/>
      <c r="GL156" s="825"/>
      <c r="GM156" s="824"/>
      <c r="GN156" s="805"/>
      <c r="GO156" s="804"/>
      <c r="GP156" s="804"/>
      <c r="GQ156" s="823"/>
      <c r="GR156" s="824"/>
      <c r="GS156" s="825"/>
      <c r="GT156" s="803"/>
      <c r="GU156" s="809"/>
      <c r="GV156" s="809"/>
      <c r="GW156" s="826"/>
      <c r="GX156" s="825"/>
      <c r="GY156" s="824"/>
      <c r="GZ156" s="805"/>
      <c r="HA156" s="804"/>
      <c r="HB156" s="804"/>
      <c r="HC156" s="823"/>
      <c r="HD156" s="824"/>
      <c r="HE156" s="825"/>
      <c r="HF156" s="803"/>
      <c r="HG156" s="809"/>
      <c r="HH156" s="809"/>
      <c r="HI156" s="826"/>
      <c r="HJ156" s="825"/>
      <c r="HK156" s="824"/>
      <c r="HL156" s="805"/>
      <c r="HM156" s="804"/>
      <c r="HN156" s="804"/>
      <c r="HO156" s="823"/>
      <c r="HP156" s="824"/>
      <c r="HQ156" s="825"/>
      <c r="HR156" s="803"/>
      <c r="HS156" s="809"/>
      <c r="HT156" s="809"/>
      <c r="HU156" s="826"/>
      <c r="HV156" s="825"/>
      <c r="HW156" s="824"/>
      <c r="HX156" s="805"/>
      <c r="HY156" s="804"/>
      <c r="HZ156" s="804"/>
      <c r="IA156" s="823"/>
      <c r="IB156" s="824"/>
      <c r="IC156" s="825"/>
      <c r="ID156" s="803"/>
      <c r="IE156" s="804"/>
      <c r="IF156" s="804"/>
      <c r="IG156" s="826"/>
      <c r="IH156" s="825"/>
      <c r="II156" s="824"/>
      <c r="IJ156" s="805"/>
      <c r="IK156" s="804"/>
      <c r="IL156" s="804"/>
      <c r="IM156" s="823"/>
      <c r="IN156" s="824"/>
      <c r="IO156" s="825"/>
      <c r="IP156" s="803"/>
      <c r="IQ156" s="804"/>
      <c r="IR156" s="804"/>
      <c r="IS156" s="826"/>
      <c r="IT156" s="825"/>
      <c r="IU156" s="824"/>
      <c r="IV156" s="805"/>
      <c r="IW156" s="804"/>
      <c r="IX156" s="804"/>
      <c r="IY156" s="823"/>
      <c r="IZ156" s="824"/>
      <c r="JA156" s="825"/>
      <c r="JB156" s="803"/>
      <c r="JC156" s="804"/>
      <c r="JD156" s="804"/>
      <c r="JE156" s="826"/>
      <c r="JF156" s="825"/>
      <c r="JG156" s="824"/>
      <c r="JH156" s="805"/>
      <c r="JI156" s="804"/>
      <c r="JJ156" s="804"/>
      <c r="JK156" s="823"/>
      <c r="JL156" s="824"/>
      <c r="JM156" s="825"/>
      <c r="JN156" s="803"/>
      <c r="JO156" s="809"/>
      <c r="JP156" s="809"/>
      <c r="JQ156" s="826"/>
      <c r="JR156" s="825"/>
      <c r="JS156" s="824"/>
      <c r="JT156" s="805"/>
      <c r="JU156" s="804"/>
      <c r="JV156" s="804"/>
      <c r="JW156" s="823"/>
      <c r="JX156" s="824"/>
      <c r="JY156" s="824"/>
      <c r="JZ156" s="805"/>
      <c r="KA156" s="809"/>
      <c r="KB156" s="809"/>
      <c r="KC156" s="823"/>
      <c r="KD156" s="824"/>
      <c r="KE156" s="824"/>
      <c r="KF156" s="805"/>
      <c r="KG156" s="809"/>
      <c r="KH156" s="809"/>
      <c r="KI156" s="823"/>
      <c r="KJ156" s="824"/>
      <c r="KK156" s="824"/>
      <c r="KL156" s="805"/>
      <c r="KM156" s="809"/>
      <c r="KN156" s="809"/>
      <c r="KO156" s="823"/>
      <c r="KP156" s="824"/>
      <c r="KQ156" s="824"/>
      <c r="KR156" s="805"/>
      <c r="KS156" s="804"/>
      <c r="KT156" s="804"/>
      <c r="KU156" s="823"/>
      <c r="KV156" s="824"/>
      <c r="KW156" s="824"/>
      <c r="KX156" s="805"/>
      <c r="KY156" s="809"/>
      <c r="KZ156" s="809"/>
      <c r="LA156" s="823"/>
      <c r="LB156" s="824"/>
      <c r="LC156" s="824"/>
      <c r="LD156" s="805"/>
      <c r="LE156" s="804"/>
      <c r="LF156" s="804"/>
      <c r="LG156" s="823"/>
      <c r="LH156" s="824"/>
      <c r="LI156" s="824"/>
      <c r="LJ156" s="805"/>
      <c r="LK156" s="804"/>
      <c r="LL156" s="804"/>
      <c r="LM156" s="823"/>
      <c r="LN156" s="824"/>
      <c r="LO156" s="824"/>
      <c r="LP156" s="805"/>
      <c r="LQ156" s="809"/>
      <c r="LR156" s="809"/>
      <c r="LS156" s="823"/>
      <c r="LT156" s="824"/>
      <c r="LU156" s="824"/>
      <c r="LV156" s="805"/>
      <c r="LW156" s="804"/>
      <c r="LX156" s="804"/>
      <c r="LY156" s="823"/>
      <c r="LZ156" s="824"/>
      <c r="MA156" s="824"/>
      <c r="MB156" s="805"/>
      <c r="MC156" s="809"/>
      <c r="MD156" s="809"/>
      <c r="ME156" s="823"/>
      <c r="MF156" s="824"/>
      <c r="MG156" s="824"/>
      <c r="MH156" s="805"/>
      <c r="MI156" s="809"/>
      <c r="MJ156" s="809"/>
      <c r="MK156" s="823"/>
      <c r="ML156" s="824"/>
      <c r="MM156" s="824"/>
      <c r="MN156" s="805"/>
      <c r="MO156" s="809"/>
      <c r="MP156" s="809"/>
      <c r="MQ156" s="823"/>
      <c r="MR156" s="824"/>
      <c r="MS156" s="824"/>
      <c r="MT156" s="805"/>
      <c r="MU156" s="804"/>
      <c r="MV156" s="804"/>
      <c r="MW156" s="823"/>
      <c r="MX156" s="824"/>
      <c r="MY156" s="824"/>
      <c r="MZ156" s="805"/>
      <c r="NA156" s="804"/>
      <c r="NB156" s="804"/>
      <c r="NC156" s="823"/>
      <c r="ND156" s="824"/>
      <c r="NE156" s="824"/>
      <c r="NF156" s="805"/>
      <c r="NG156" s="804"/>
      <c r="NH156" s="804"/>
      <c r="NI156" s="823"/>
      <c r="NJ156" s="824"/>
      <c r="NK156" s="824"/>
      <c r="NL156" s="805"/>
      <c r="NM156" s="809"/>
      <c r="NN156" s="809"/>
      <c r="NO156" s="823"/>
      <c r="NP156" s="824"/>
      <c r="NQ156" s="824"/>
      <c r="NR156" s="805"/>
      <c r="NS156" s="823"/>
      <c r="NT156" s="824"/>
      <c r="NU156" s="824"/>
      <c r="NV156" s="805"/>
      <c r="NW156" s="823"/>
      <c r="NX156" s="824"/>
      <c r="NY156" s="824"/>
      <c r="NZ156" s="834"/>
      <c r="OA156" s="823"/>
      <c r="OB156" s="824"/>
      <c r="OC156" s="824"/>
      <c r="OD156" s="805"/>
      <c r="OE156" s="823"/>
      <c r="OF156" s="824"/>
      <c r="OG156" s="824"/>
      <c r="OH156" s="805"/>
      <c r="OI156" s="823"/>
      <c r="OJ156" s="824"/>
      <c r="OK156" s="824"/>
      <c r="OL156" s="805"/>
      <c r="OM156" s="823"/>
      <c r="ON156" s="824"/>
      <c r="OO156" s="824"/>
      <c r="OP156" s="805"/>
      <c r="OQ156" s="823"/>
      <c r="OR156" s="824"/>
      <c r="OS156" s="824"/>
      <c r="OT156" s="805"/>
      <c r="OU156" s="823"/>
      <c r="OV156" s="824"/>
      <c r="OW156" s="824"/>
      <c r="OX156" s="805"/>
      <c r="OY156" s="823"/>
      <c r="OZ156" s="824"/>
      <c r="PA156" s="824"/>
      <c r="PB156" s="805"/>
      <c r="PC156" s="823"/>
      <c r="PD156" s="824"/>
      <c r="PE156" s="824"/>
      <c r="PF156" s="805"/>
    </row>
    <row r="157" spans="1:422" hidden="1" x14ac:dyDescent="0.25">
      <c r="A157" s="769" t="s">
        <v>76</v>
      </c>
      <c r="B157" s="769"/>
      <c r="C157" s="769"/>
      <c r="D157" s="770"/>
      <c r="E157" s="769"/>
      <c r="F157" s="769"/>
      <c r="G157" s="769"/>
      <c r="H157" s="769"/>
      <c r="I157" s="769"/>
      <c r="J157" s="769"/>
      <c r="K157" s="769"/>
      <c r="L157" s="769"/>
      <c r="M157" s="769"/>
      <c r="N157" s="769"/>
      <c r="O157" s="769"/>
      <c r="P157" s="769"/>
      <c r="Q157" s="769"/>
      <c r="R157" s="769"/>
      <c r="S157" s="769"/>
      <c r="T157" s="816"/>
      <c r="U157" s="816"/>
      <c r="V157" s="816" t="s">
        <v>197</v>
      </c>
      <c r="W157" s="816" t="s">
        <v>200</v>
      </c>
      <c r="X157" s="769"/>
      <c r="Y157" s="769">
        <f>IF(AND(AJ157="",AK157="",AL157="",AN157="",AO157="",OR(AP157="",AP157=Dropdown!$AM$12,AP157=Dropdown!$AM$11)),1,0)</f>
        <v>1</v>
      </c>
      <c r="Z157" s="769">
        <f t="shared" si="15"/>
        <v>1</v>
      </c>
      <c r="AA157" s="769">
        <f t="shared" si="16"/>
        <v>0</v>
      </c>
      <c r="AB157" s="769">
        <f t="shared" si="17"/>
        <v>0</v>
      </c>
      <c r="AC157" s="769"/>
      <c r="AD157" s="772" t="str">
        <f>IF(OR(T157&lt;&gt;"",U157&lt;&gt;""),Dropdown!$A$4,IF(OR(V157&lt;&gt;"",W157&lt;&gt;""),Dropdown!$A$5,Dropdown!$A$3))</f>
        <v>Industrial</v>
      </c>
      <c r="AE157" s="773" t="s">
        <v>615</v>
      </c>
      <c r="AF157" s="773"/>
      <c r="AG157" s="773"/>
      <c r="AH157" s="773" t="str">
        <f>IF(AG157&lt;&gt;"",VLOOKUP(AG157,Dropdown!$N$3:$R$62,3,FALSE),IF(AF157&lt;&gt;"",VLOOKUP(AF157,Dropdown!$N$3:$R$62,3,FALSE),IF(AE157&lt;&gt;"",VLOOKUP(AE157,Dropdown!$N$3:$R$62,3,FALSE),"")))</f>
        <v xml:space="preserve"> </v>
      </c>
      <c r="AI157" s="773" t="str">
        <f>IF(AG157&lt;&gt;"",VLOOKUP(AG157,Dropdown!$N$3:$R$62,5,FALSE),IF(AF157&lt;&gt;"",VLOOKUP(AF157,Dropdown!$N$3:$R$62,5,FALSE),IF(AE157&lt;&gt;"",VLOOKUP(AE157,Dropdown!$N$3:$R$62,5,FALSE),"")))</f>
        <v>Diverse</v>
      </c>
      <c r="AJ157" s="773"/>
      <c r="AK157" s="773"/>
      <c r="AL157" s="773"/>
      <c r="AM157" s="773"/>
      <c r="AN157" s="773"/>
      <c r="AO157" s="773"/>
      <c r="AP157" s="773"/>
      <c r="AQ157" s="769" t="s">
        <v>239</v>
      </c>
      <c r="AR157" s="970" t="s">
        <v>214</v>
      </c>
      <c r="AS157" s="774"/>
      <c r="AT157" s="769" t="s">
        <v>133</v>
      </c>
      <c r="AU157" s="769" t="s">
        <v>215</v>
      </c>
      <c r="AV157" s="846"/>
      <c r="AW157" s="836">
        <v>80000</v>
      </c>
      <c r="AX157" s="835">
        <v>200000</v>
      </c>
      <c r="AY157" s="835">
        <f t="shared" si="22"/>
        <v>140000</v>
      </c>
      <c r="AZ157" s="847">
        <f t="shared" si="23"/>
        <v>36474.164133738603</v>
      </c>
      <c r="BA157" s="812"/>
      <c r="BB157" s="812"/>
      <c r="BC157" s="836">
        <v>80000</v>
      </c>
      <c r="BD157" s="835">
        <v>200000</v>
      </c>
      <c r="BE157" s="835">
        <f>AVERAGE(BC157:BD157)</f>
        <v>140000</v>
      </c>
      <c r="BF157" s="847">
        <f>(BD157-BC157)/(2*1.645)</f>
        <v>36474.164133738603</v>
      </c>
      <c r="BG157" s="812"/>
      <c r="BH157" s="812"/>
      <c r="BI157" s="823"/>
      <c r="BJ157" s="824"/>
      <c r="BK157" s="837">
        <f t="shared" si="14"/>
        <v>1</v>
      </c>
      <c r="BL157" s="805"/>
      <c r="BM157" s="804"/>
      <c r="BN157" s="804"/>
      <c r="BO157" s="827"/>
      <c r="BP157" s="828"/>
      <c r="BQ157" s="828"/>
      <c r="BR157" s="813"/>
      <c r="BS157" s="812"/>
      <c r="BT157" s="812"/>
      <c r="BU157" s="827"/>
      <c r="BV157" s="828"/>
      <c r="BW157" s="828"/>
      <c r="BX157" s="813"/>
      <c r="BY157" s="812"/>
      <c r="BZ157" s="812"/>
      <c r="CA157" s="827"/>
      <c r="CB157" s="828"/>
      <c r="CC157" s="828"/>
      <c r="CD157" s="813"/>
      <c r="CE157" s="812"/>
      <c r="CF157" s="812"/>
      <c r="CG157" s="827"/>
      <c r="CH157" s="828"/>
      <c r="CI157" s="828"/>
      <c r="CJ157" s="813"/>
      <c r="CK157" s="812"/>
      <c r="CL157" s="812"/>
      <c r="CM157" s="827"/>
      <c r="CN157" s="828"/>
      <c r="CO157" s="828"/>
      <c r="CP157" s="813"/>
      <c r="CQ157" s="812"/>
      <c r="CR157" s="812"/>
      <c r="CS157" s="827"/>
      <c r="CT157" s="828"/>
      <c r="CU157" s="828"/>
      <c r="CV157" s="813"/>
      <c r="CW157" s="812"/>
      <c r="CX157" s="812"/>
      <c r="CY157" s="827"/>
      <c r="CZ157" s="828"/>
      <c r="DA157" s="828"/>
      <c r="DB157" s="813"/>
      <c r="DC157" s="812"/>
      <c r="DD157" s="812"/>
      <c r="DE157" s="827"/>
      <c r="DF157" s="828"/>
      <c r="DG157" s="828"/>
      <c r="DH157" s="813"/>
      <c r="DI157" s="812"/>
      <c r="DJ157" s="812"/>
      <c r="DK157" s="827"/>
      <c r="DL157" s="828"/>
      <c r="DM157" s="828"/>
      <c r="DN157" s="813"/>
      <c r="DO157" s="812"/>
      <c r="DP157" s="812"/>
      <c r="DQ157" s="827"/>
      <c r="DR157" s="828"/>
      <c r="DS157" s="835"/>
      <c r="DT157" s="811"/>
      <c r="DU157" s="812"/>
      <c r="DV157" s="812"/>
      <c r="DW157" s="836"/>
      <c r="DX157" s="835"/>
      <c r="DY157" s="828"/>
      <c r="DZ157" s="813"/>
      <c r="EA157" s="814"/>
      <c r="EB157" s="814"/>
      <c r="EC157" s="827"/>
      <c r="ED157" s="828"/>
      <c r="EE157" s="835"/>
      <c r="EF157" s="811"/>
      <c r="EG157" s="812"/>
      <c r="EH157" s="812"/>
      <c r="EI157" s="836"/>
      <c r="EJ157" s="835"/>
      <c r="EK157" s="828"/>
      <c r="EL157" s="813"/>
      <c r="EM157" s="814"/>
      <c r="EN157" s="814"/>
      <c r="EO157" s="827"/>
      <c r="EP157" s="828"/>
      <c r="EQ157" s="835"/>
      <c r="ER157" s="811"/>
      <c r="ES157" s="812"/>
      <c r="ET157" s="812"/>
      <c r="EU157" s="836"/>
      <c r="EV157" s="835"/>
      <c r="EW157" s="828"/>
      <c r="EX157" s="813"/>
      <c r="EY157" s="814"/>
      <c r="EZ157" s="814"/>
      <c r="FA157" s="827"/>
      <c r="FB157" s="828"/>
      <c r="FC157" s="835"/>
      <c r="FD157" s="811"/>
      <c r="FE157" s="812"/>
      <c r="FF157" s="812"/>
      <c r="FG157" s="836"/>
      <c r="FH157" s="835"/>
      <c r="FI157" s="828"/>
      <c r="FJ157" s="813"/>
      <c r="FK157" s="814"/>
      <c r="FL157" s="814"/>
      <c r="FM157" s="827"/>
      <c r="FN157" s="828"/>
      <c r="FO157" s="835"/>
      <c r="FP157" s="811"/>
      <c r="FQ157" s="812"/>
      <c r="FR157" s="812"/>
      <c r="FS157" s="823"/>
      <c r="FT157" s="824"/>
      <c r="FU157" s="825"/>
      <c r="FV157" s="803"/>
      <c r="FW157" s="804"/>
      <c r="FX157" s="804"/>
      <c r="FY157" s="826"/>
      <c r="FZ157" s="825"/>
      <c r="GA157" s="824"/>
      <c r="GB157" s="805"/>
      <c r="GC157" s="804"/>
      <c r="GD157" s="804"/>
      <c r="GE157" s="823"/>
      <c r="GF157" s="824"/>
      <c r="GG157" s="825"/>
      <c r="GH157" s="803"/>
      <c r="GI157" s="809"/>
      <c r="GJ157" s="809"/>
      <c r="GK157" s="826"/>
      <c r="GL157" s="825"/>
      <c r="GM157" s="824"/>
      <c r="GN157" s="805"/>
      <c r="GO157" s="804"/>
      <c r="GP157" s="804"/>
      <c r="GQ157" s="823"/>
      <c r="GR157" s="824"/>
      <c r="GS157" s="825"/>
      <c r="GT157" s="803"/>
      <c r="GU157" s="809"/>
      <c r="GV157" s="809"/>
      <c r="GW157" s="826"/>
      <c r="GX157" s="825"/>
      <c r="GY157" s="824"/>
      <c r="GZ157" s="805"/>
      <c r="HA157" s="804"/>
      <c r="HB157" s="804"/>
      <c r="HC157" s="823"/>
      <c r="HD157" s="824"/>
      <c r="HE157" s="825"/>
      <c r="HF157" s="803"/>
      <c r="HG157" s="809"/>
      <c r="HH157" s="809"/>
      <c r="HI157" s="826"/>
      <c r="HJ157" s="825"/>
      <c r="HK157" s="824"/>
      <c r="HL157" s="805"/>
      <c r="HM157" s="804"/>
      <c r="HN157" s="804"/>
      <c r="HO157" s="823"/>
      <c r="HP157" s="824"/>
      <c r="HQ157" s="825"/>
      <c r="HR157" s="803"/>
      <c r="HS157" s="809"/>
      <c r="HT157" s="809"/>
      <c r="HU157" s="826"/>
      <c r="HV157" s="825"/>
      <c r="HW157" s="824"/>
      <c r="HX157" s="805"/>
      <c r="HY157" s="804"/>
      <c r="HZ157" s="804"/>
      <c r="IA157" s="823"/>
      <c r="IB157" s="824"/>
      <c r="IC157" s="825"/>
      <c r="ID157" s="803"/>
      <c r="IE157" s="804"/>
      <c r="IF157" s="804"/>
      <c r="IG157" s="826"/>
      <c r="IH157" s="825"/>
      <c r="II157" s="824"/>
      <c r="IJ157" s="805"/>
      <c r="IK157" s="804"/>
      <c r="IL157" s="804"/>
      <c r="IM157" s="823"/>
      <c r="IN157" s="824"/>
      <c r="IO157" s="825"/>
      <c r="IP157" s="803"/>
      <c r="IQ157" s="804"/>
      <c r="IR157" s="804"/>
      <c r="IS157" s="826"/>
      <c r="IT157" s="825"/>
      <c r="IU157" s="824"/>
      <c r="IV157" s="805"/>
      <c r="IW157" s="804"/>
      <c r="IX157" s="804"/>
      <c r="IY157" s="823"/>
      <c r="IZ157" s="824"/>
      <c r="JA157" s="825"/>
      <c r="JB157" s="803"/>
      <c r="JC157" s="804"/>
      <c r="JD157" s="804"/>
      <c r="JE157" s="826"/>
      <c r="JF157" s="825"/>
      <c r="JG157" s="824"/>
      <c r="JH157" s="805"/>
      <c r="JI157" s="804"/>
      <c r="JJ157" s="804"/>
      <c r="JK157" s="823"/>
      <c r="JL157" s="824"/>
      <c r="JM157" s="825"/>
      <c r="JN157" s="803"/>
      <c r="JO157" s="809"/>
      <c r="JP157" s="809"/>
      <c r="JQ157" s="826"/>
      <c r="JR157" s="825"/>
      <c r="JS157" s="824"/>
      <c r="JT157" s="805"/>
      <c r="JU157" s="804"/>
      <c r="JV157" s="804"/>
      <c r="JW157" s="823"/>
      <c r="JX157" s="824"/>
      <c r="JY157" s="824"/>
      <c r="JZ157" s="805"/>
      <c r="KA157" s="809"/>
      <c r="KB157" s="809"/>
      <c r="KC157" s="823"/>
      <c r="KD157" s="824"/>
      <c r="KE157" s="824"/>
      <c r="KF157" s="805"/>
      <c r="KG157" s="809"/>
      <c r="KH157" s="809"/>
      <c r="KI157" s="823"/>
      <c r="KJ157" s="824"/>
      <c r="KK157" s="824"/>
      <c r="KL157" s="805"/>
      <c r="KM157" s="809"/>
      <c r="KN157" s="809"/>
      <c r="KO157" s="823"/>
      <c r="KP157" s="824"/>
      <c r="KQ157" s="824"/>
      <c r="KR157" s="805"/>
      <c r="KS157" s="804"/>
      <c r="KT157" s="804"/>
      <c r="KU157" s="823"/>
      <c r="KV157" s="824"/>
      <c r="KW157" s="824"/>
      <c r="KX157" s="805"/>
      <c r="KY157" s="809"/>
      <c r="KZ157" s="809"/>
      <c r="LA157" s="823"/>
      <c r="LB157" s="824"/>
      <c r="LC157" s="824"/>
      <c r="LD157" s="805"/>
      <c r="LE157" s="804"/>
      <c r="LF157" s="804"/>
      <c r="LG157" s="823"/>
      <c r="LH157" s="824"/>
      <c r="LI157" s="824"/>
      <c r="LJ157" s="805"/>
      <c r="LK157" s="804"/>
      <c r="LL157" s="804"/>
      <c r="LM157" s="823"/>
      <c r="LN157" s="824"/>
      <c r="LO157" s="824"/>
      <c r="LP157" s="805"/>
      <c r="LQ157" s="809"/>
      <c r="LR157" s="809"/>
      <c r="LS157" s="823"/>
      <c r="LT157" s="824"/>
      <c r="LU157" s="824"/>
      <c r="LV157" s="805"/>
      <c r="LW157" s="804"/>
      <c r="LX157" s="804"/>
      <c r="LY157" s="823"/>
      <c r="LZ157" s="824"/>
      <c r="MA157" s="824"/>
      <c r="MB157" s="805"/>
      <c r="MC157" s="809"/>
      <c r="MD157" s="809"/>
      <c r="ME157" s="823"/>
      <c r="MF157" s="824"/>
      <c r="MG157" s="824"/>
      <c r="MH157" s="805"/>
      <c r="MI157" s="809"/>
      <c r="MJ157" s="809"/>
      <c r="MK157" s="823"/>
      <c r="ML157" s="824"/>
      <c r="MM157" s="824"/>
      <c r="MN157" s="805"/>
      <c r="MO157" s="809"/>
      <c r="MP157" s="809"/>
      <c r="MQ157" s="823"/>
      <c r="MR157" s="824"/>
      <c r="MS157" s="824"/>
      <c r="MT157" s="805"/>
      <c r="MU157" s="804"/>
      <c r="MV157" s="804"/>
      <c r="MW157" s="823"/>
      <c r="MX157" s="824"/>
      <c r="MY157" s="824"/>
      <c r="MZ157" s="805"/>
      <c r="NA157" s="804"/>
      <c r="NB157" s="804"/>
      <c r="NC157" s="823"/>
      <c r="ND157" s="824"/>
      <c r="NE157" s="824"/>
      <c r="NF157" s="805"/>
      <c r="NG157" s="804"/>
      <c r="NH157" s="804"/>
      <c r="NI157" s="823"/>
      <c r="NJ157" s="824"/>
      <c r="NK157" s="824"/>
      <c r="NL157" s="805"/>
      <c r="NM157" s="809"/>
      <c r="NN157" s="809"/>
      <c r="NO157" s="823"/>
      <c r="NP157" s="824"/>
      <c r="NQ157" s="824"/>
      <c r="NR157" s="805"/>
      <c r="NS157" s="823"/>
      <c r="NT157" s="824"/>
      <c r="NU157" s="824"/>
      <c r="NV157" s="805"/>
      <c r="NW157" s="823"/>
      <c r="NX157" s="824"/>
      <c r="NY157" s="824"/>
      <c r="NZ157" s="834"/>
      <c r="OA157" s="823"/>
      <c r="OB157" s="824"/>
      <c r="OC157" s="824"/>
      <c r="OD157" s="805"/>
      <c r="OE157" s="823"/>
      <c r="OF157" s="824"/>
      <c r="OG157" s="824"/>
      <c r="OH157" s="805"/>
      <c r="OI157" s="823"/>
      <c r="OJ157" s="824"/>
      <c r="OK157" s="824"/>
      <c r="OL157" s="805"/>
      <c r="OM157" s="823"/>
      <c r="ON157" s="824"/>
      <c r="OO157" s="824"/>
      <c r="OP157" s="805"/>
      <c r="OQ157" s="823"/>
      <c r="OR157" s="824"/>
      <c r="OS157" s="824"/>
      <c r="OT157" s="805"/>
      <c r="OU157" s="823"/>
      <c r="OV157" s="824"/>
      <c r="OW157" s="824"/>
      <c r="OX157" s="805"/>
      <c r="OY157" s="823"/>
      <c r="OZ157" s="824"/>
      <c r="PA157" s="824"/>
      <c r="PB157" s="805"/>
      <c r="PC157" s="823"/>
      <c r="PD157" s="824"/>
      <c r="PE157" s="824"/>
      <c r="PF157" s="805"/>
    </row>
    <row r="158" spans="1:422" hidden="1" x14ac:dyDescent="0.25">
      <c r="A158" s="769" t="s">
        <v>76</v>
      </c>
      <c r="B158" s="769"/>
      <c r="C158" s="769"/>
      <c r="D158" s="770"/>
      <c r="E158" s="769"/>
      <c r="F158" s="769"/>
      <c r="G158" s="769"/>
      <c r="H158" s="769"/>
      <c r="I158" s="769"/>
      <c r="J158" s="769"/>
      <c r="K158" s="769"/>
      <c r="L158" s="769"/>
      <c r="M158" s="769"/>
      <c r="N158" s="769"/>
      <c r="O158" s="769"/>
      <c r="P158" s="769"/>
      <c r="Q158" s="769"/>
      <c r="R158" s="769"/>
      <c r="S158" s="769"/>
      <c r="T158" s="816"/>
      <c r="U158" s="816"/>
      <c r="V158" s="816" t="s">
        <v>196</v>
      </c>
      <c r="W158" s="816" t="s">
        <v>200</v>
      </c>
      <c r="X158" s="769"/>
      <c r="Y158" s="769">
        <f>IF(AND(AJ158="",AK158="",AL158="",AN158="",AO158="",OR(AP158="",AP158=Dropdown!$AM$12,AP158=Dropdown!$AM$11)),1,0)</f>
        <v>1</v>
      </c>
      <c r="Z158" s="769">
        <f t="shared" si="15"/>
        <v>1</v>
      </c>
      <c r="AA158" s="769">
        <f t="shared" si="16"/>
        <v>1</v>
      </c>
      <c r="AB158" s="769">
        <f t="shared" si="17"/>
        <v>0</v>
      </c>
      <c r="AC158" s="769"/>
      <c r="AD158" s="772" t="str">
        <f>IF(OR(T158&lt;&gt;"",U158&lt;&gt;""),Dropdown!$A$4,IF(OR(V158&lt;&gt;"",W158&lt;&gt;""),Dropdown!$A$5,Dropdown!$A$3))</f>
        <v>Industrial</v>
      </c>
      <c r="AE158" s="773" t="s">
        <v>615</v>
      </c>
      <c r="AF158" s="773"/>
      <c r="AG158" s="773"/>
      <c r="AH158" s="773" t="str">
        <f>IF(AG158&lt;&gt;"",VLOOKUP(AG158,Dropdown!$N$3:$R$62,3,FALSE),IF(AF158&lt;&gt;"",VLOOKUP(AF158,Dropdown!$N$3:$R$62,3,FALSE),IF(AE158&lt;&gt;"",VLOOKUP(AE158,Dropdown!$N$3:$R$62,3,FALSE),"")))</f>
        <v xml:space="preserve"> </v>
      </c>
      <c r="AI158" s="773" t="str">
        <f>IF(AG158&lt;&gt;"",VLOOKUP(AG158,Dropdown!$N$3:$R$62,5,FALSE),IF(AF158&lt;&gt;"",VLOOKUP(AF158,Dropdown!$N$3:$R$62,5,FALSE),IF(AE158&lt;&gt;"",VLOOKUP(AE158,Dropdown!$N$3:$R$62,5,FALSE),"")))</f>
        <v>Diverse</v>
      </c>
      <c r="AJ158" s="773"/>
      <c r="AK158" s="773"/>
      <c r="AL158" s="773"/>
      <c r="AM158" s="773"/>
      <c r="AN158" s="773"/>
      <c r="AO158" s="773"/>
      <c r="AP158" s="773"/>
      <c r="AQ158" s="769" t="s">
        <v>239</v>
      </c>
      <c r="AR158" s="970" t="s">
        <v>214</v>
      </c>
      <c r="AS158" s="774"/>
      <c r="AT158" s="769" t="s">
        <v>133</v>
      </c>
      <c r="AU158" s="769" t="s">
        <v>215</v>
      </c>
      <c r="AV158" s="846"/>
      <c r="AW158" s="836">
        <v>15000</v>
      </c>
      <c r="AX158" s="835">
        <v>200000</v>
      </c>
      <c r="AY158" s="835">
        <f t="shared" si="22"/>
        <v>107500</v>
      </c>
      <c r="AZ158" s="847">
        <f t="shared" si="23"/>
        <v>56231.003039513678</v>
      </c>
      <c r="BA158" s="812"/>
      <c r="BB158" s="812"/>
      <c r="BC158" s="836">
        <v>15000</v>
      </c>
      <c r="BD158" s="835">
        <v>200000</v>
      </c>
      <c r="BE158" s="835">
        <f>AVERAGE(BC158:BD158)</f>
        <v>107500</v>
      </c>
      <c r="BF158" s="847">
        <f>(BD158-BC158)/(2*1.645)</f>
        <v>56231.003039513678</v>
      </c>
      <c r="BG158" s="812"/>
      <c r="BH158" s="812"/>
      <c r="BI158" s="823"/>
      <c r="BJ158" s="824"/>
      <c r="BK158" s="837">
        <f t="shared" si="14"/>
        <v>1</v>
      </c>
      <c r="BL158" s="805"/>
      <c r="BM158" s="804"/>
      <c r="BN158" s="804"/>
      <c r="BO158" s="827"/>
      <c r="BP158" s="828"/>
      <c r="BQ158" s="828"/>
      <c r="BR158" s="813"/>
      <c r="BS158" s="812"/>
      <c r="BT158" s="812"/>
      <c r="BU158" s="827"/>
      <c r="BV158" s="828"/>
      <c r="BW158" s="828"/>
      <c r="BX158" s="813"/>
      <c r="BY158" s="812"/>
      <c r="BZ158" s="812"/>
      <c r="CA158" s="827"/>
      <c r="CB158" s="828"/>
      <c r="CC158" s="828"/>
      <c r="CD158" s="813"/>
      <c r="CE158" s="812"/>
      <c r="CF158" s="812"/>
      <c r="CG158" s="827"/>
      <c r="CH158" s="828"/>
      <c r="CI158" s="828"/>
      <c r="CJ158" s="813"/>
      <c r="CK158" s="812"/>
      <c r="CL158" s="812"/>
      <c r="CM158" s="827"/>
      <c r="CN158" s="828"/>
      <c r="CO158" s="828"/>
      <c r="CP158" s="813"/>
      <c r="CQ158" s="812"/>
      <c r="CR158" s="812"/>
      <c r="CS158" s="827"/>
      <c r="CT158" s="828"/>
      <c r="CU158" s="828"/>
      <c r="CV158" s="813"/>
      <c r="CW158" s="812"/>
      <c r="CX158" s="812"/>
      <c r="CY158" s="827"/>
      <c r="CZ158" s="828"/>
      <c r="DA158" s="828"/>
      <c r="DB158" s="813"/>
      <c r="DC158" s="812"/>
      <c r="DD158" s="812"/>
      <c r="DE158" s="827"/>
      <c r="DF158" s="828"/>
      <c r="DG158" s="828"/>
      <c r="DH158" s="813"/>
      <c r="DI158" s="812"/>
      <c r="DJ158" s="812"/>
      <c r="DK158" s="827"/>
      <c r="DL158" s="828"/>
      <c r="DM158" s="828"/>
      <c r="DN158" s="813"/>
      <c r="DO158" s="812"/>
      <c r="DP158" s="812"/>
      <c r="DQ158" s="827"/>
      <c r="DR158" s="828"/>
      <c r="DS158" s="835">
        <v>30000</v>
      </c>
      <c r="DT158" s="811"/>
      <c r="DU158" s="812"/>
      <c r="DV158" s="812"/>
      <c r="DW158" s="827"/>
      <c r="DX158" s="828"/>
      <c r="DY158" s="828"/>
      <c r="DZ158" s="813"/>
      <c r="EA158" s="812"/>
      <c r="EB158" s="812"/>
      <c r="EC158" s="827"/>
      <c r="ED158" s="828"/>
      <c r="EE158" s="828"/>
      <c r="EF158" s="813"/>
      <c r="EG158" s="812"/>
      <c r="EH158" s="812"/>
      <c r="EI158" s="827"/>
      <c r="EJ158" s="828"/>
      <c r="EK158" s="828"/>
      <c r="EL158" s="813"/>
      <c r="EM158" s="812"/>
      <c r="EN158" s="812"/>
      <c r="EO158" s="827"/>
      <c r="EP158" s="828"/>
      <c r="EQ158" s="828"/>
      <c r="ER158" s="813"/>
      <c r="ES158" s="812"/>
      <c r="ET158" s="812"/>
      <c r="EU158" s="827"/>
      <c r="EV158" s="828"/>
      <c r="EW158" s="828"/>
      <c r="EX158" s="813"/>
      <c r="EY158" s="812"/>
      <c r="EZ158" s="812"/>
      <c r="FA158" s="827"/>
      <c r="FB158" s="828"/>
      <c r="FC158" s="828"/>
      <c r="FD158" s="813"/>
      <c r="FE158" s="812"/>
      <c r="FF158" s="812"/>
      <c r="FG158" s="827"/>
      <c r="FH158" s="828"/>
      <c r="FI158" s="828"/>
      <c r="FJ158" s="813"/>
      <c r="FK158" s="812"/>
      <c r="FL158" s="812"/>
      <c r="FM158" s="827"/>
      <c r="FN158" s="828"/>
      <c r="FO158" s="828"/>
      <c r="FP158" s="813"/>
      <c r="FQ158" s="812"/>
      <c r="FR158" s="812"/>
      <c r="FS158" s="823"/>
      <c r="FT158" s="824"/>
      <c r="FU158" s="825"/>
      <c r="FV158" s="803"/>
      <c r="FW158" s="804"/>
      <c r="FX158" s="804"/>
      <c r="FY158" s="826"/>
      <c r="FZ158" s="825"/>
      <c r="GA158" s="824"/>
      <c r="GB158" s="805"/>
      <c r="GC158" s="804"/>
      <c r="GD158" s="804"/>
      <c r="GE158" s="823"/>
      <c r="GF158" s="824"/>
      <c r="GG158" s="825"/>
      <c r="GH158" s="803"/>
      <c r="GI158" s="809"/>
      <c r="GJ158" s="809"/>
      <c r="GK158" s="826"/>
      <c r="GL158" s="825"/>
      <c r="GM158" s="824"/>
      <c r="GN158" s="805"/>
      <c r="GO158" s="804"/>
      <c r="GP158" s="804"/>
      <c r="GQ158" s="823"/>
      <c r="GR158" s="824"/>
      <c r="GS158" s="825"/>
      <c r="GT158" s="803"/>
      <c r="GU158" s="809"/>
      <c r="GV158" s="809"/>
      <c r="GW158" s="826"/>
      <c r="GX158" s="825"/>
      <c r="GY158" s="824"/>
      <c r="GZ158" s="805"/>
      <c r="HA158" s="804"/>
      <c r="HB158" s="804"/>
      <c r="HC158" s="823"/>
      <c r="HD158" s="824"/>
      <c r="HE158" s="825"/>
      <c r="HF158" s="803"/>
      <c r="HG158" s="809"/>
      <c r="HH158" s="809"/>
      <c r="HI158" s="826"/>
      <c r="HJ158" s="825"/>
      <c r="HK158" s="824"/>
      <c r="HL158" s="805"/>
      <c r="HM158" s="804"/>
      <c r="HN158" s="804"/>
      <c r="HO158" s="823"/>
      <c r="HP158" s="824"/>
      <c r="HQ158" s="825"/>
      <c r="HR158" s="803"/>
      <c r="HS158" s="809"/>
      <c r="HT158" s="809"/>
      <c r="HU158" s="826"/>
      <c r="HV158" s="825"/>
      <c r="HW158" s="824"/>
      <c r="HX158" s="805"/>
      <c r="HY158" s="804"/>
      <c r="HZ158" s="804"/>
      <c r="IA158" s="823"/>
      <c r="IB158" s="824"/>
      <c r="IC158" s="825"/>
      <c r="ID158" s="803"/>
      <c r="IE158" s="804"/>
      <c r="IF158" s="804"/>
      <c r="IG158" s="826"/>
      <c r="IH158" s="825"/>
      <c r="II158" s="824"/>
      <c r="IJ158" s="805"/>
      <c r="IK158" s="804"/>
      <c r="IL158" s="804"/>
      <c r="IM158" s="823"/>
      <c r="IN158" s="824"/>
      <c r="IO158" s="825"/>
      <c r="IP158" s="803"/>
      <c r="IQ158" s="804"/>
      <c r="IR158" s="804"/>
      <c r="IS158" s="826"/>
      <c r="IT158" s="825"/>
      <c r="IU158" s="824"/>
      <c r="IV158" s="805"/>
      <c r="IW158" s="804"/>
      <c r="IX158" s="804"/>
      <c r="IY158" s="823"/>
      <c r="IZ158" s="824"/>
      <c r="JA158" s="825"/>
      <c r="JB158" s="803"/>
      <c r="JC158" s="804"/>
      <c r="JD158" s="804"/>
      <c r="JE158" s="826"/>
      <c r="JF158" s="825"/>
      <c r="JG158" s="824"/>
      <c r="JH158" s="805"/>
      <c r="JI158" s="804"/>
      <c r="JJ158" s="804"/>
      <c r="JK158" s="823"/>
      <c r="JL158" s="824"/>
      <c r="JM158" s="825"/>
      <c r="JN158" s="803"/>
      <c r="JO158" s="809"/>
      <c r="JP158" s="809"/>
      <c r="JQ158" s="826"/>
      <c r="JR158" s="825"/>
      <c r="JS158" s="824"/>
      <c r="JT158" s="805"/>
      <c r="JU158" s="804"/>
      <c r="JV158" s="804"/>
      <c r="JW158" s="823"/>
      <c r="JX158" s="824"/>
      <c r="JY158" s="824"/>
      <c r="JZ158" s="805"/>
      <c r="KA158" s="809"/>
      <c r="KB158" s="809"/>
      <c r="KC158" s="823"/>
      <c r="KD158" s="824"/>
      <c r="KE158" s="824"/>
      <c r="KF158" s="805"/>
      <c r="KG158" s="809"/>
      <c r="KH158" s="809"/>
      <c r="KI158" s="823"/>
      <c r="KJ158" s="824"/>
      <c r="KK158" s="824"/>
      <c r="KL158" s="805"/>
      <c r="KM158" s="809"/>
      <c r="KN158" s="809"/>
      <c r="KO158" s="823"/>
      <c r="KP158" s="824"/>
      <c r="KQ158" s="824"/>
      <c r="KR158" s="805"/>
      <c r="KS158" s="804"/>
      <c r="KT158" s="804"/>
      <c r="KU158" s="823"/>
      <c r="KV158" s="824"/>
      <c r="KW158" s="824"/>
      <c r="KX158" s="805"/>
      <c r="KY158" s="809"/>
      <c r="KZ158" s="809"/>
      <c r="LA158" s="823"/>
      <c r="LB158" s="824"/>
      <c r="LC158" s="824"/>
      <c r="LD158" s="805"/>
      <c r="LE158" s="804"/>
      <c r="LF158" s="804"/>
      <c r="LG158" s="823"/>
      <c r="LH158" s="824"/>
      <c r="LI158" s="824"/>
      <c r="LJ158" s="805"/>
      <c r="LK158" s="804"/>
      <c r="LL158" s="804"/>
      <c r="LM158" s="823"/>
      <c r="LN158" s="824"/>
      <c r="LO158" s="824"/>
      <c r="LP158" s="805"/>
      <c r="LQ158" s="809"/>
      <c r="LR158" s="809"/>
      <c r="LS158" s="823"/>
      <c r="LT158" s="824"/>
      <c r="LU158" s="824"/>
      <c r="LV158" s="805"/>
      <c r="LW158" s="804"/>
      <c r="LX158" s="804"/>
      <c r="LY158" s="823"/>
      <c r="LZ158" s="824"/>
      <c r="MA158" s="824"/>
      <c r="MB158" s="805"/>
      <c r="MC158" s="809"/>
      <c r="MD158" s="809"/>
      <c r="ME158" s="823"/>
      <c r="MF158" s="824"/>
      <c r="MG158" s="824"/>
      <c r="MH158" s="805"/>
      <c r="MI158" s="809"/>
      <c r="MJ158" s="809"/>
      <c r="MK158" s="823"/>
      <c r="ML158" s="824"/>
      <c r="MM158" s="824"/>
      <c r="MN158" s="805"/>
      <c r="MO158" s="809"/>
      <c r="MP158" s="809"/>
      <c r="MQ158" s="823"/>
      <c r="MR158" s="824"/>
      <c r="MS158" s="824"/>
      <c r="MT158" s="805"/>
      <c r="MU158" s="804"/>
      <c r="MV158" s="804"/>
      <c r="MW158" s="823"/>
      <c r="MX158" s="824"/>
      <c r="MY158" s="824"/>
      <c r="MZ158" s="805"/>
      <c r="NA158" s="804"/>
      <c r="NB158" s="804"/>
      <c r="NC158" s="823"/>
      <c r="ND158" s="824"/>
      <c r="NE158" s="824"/>
      <c r="NF158" s="805"/>
      <c r="NG158" s="804"/>
      <c r="NH158" s="804"/>
      <c r="NI158" s="823"/>
      <c r="NJ158" s="824"/>
      <c r="NK158" s="824"/>
      <c r="NL158" s="805"/>
      <c r="NM158" s="809"/>
      <c r="NN158" s="809"/>
      <c r="NO158" s="823"/>
      <c r="NP158" s="824"/>
      <c r="NQ158" s="824"/>
      <c r="NR158" s="805"/>
      <c r="NS158" s="823"/>
      <c r="NT158" s="824"/>
      <c r="NU158" s="824"/>
      <c r="NV158" s="805"/>
      <c r="NW158" s="823"/>
      <c r="NX158" s="824"/>
      <c r="NY158" s="824"/>
      <c r="NZ158" s="834"/>
      <c r="OA158" s="823"/>
      <c r="OB158" s="824"/>
      <c r="OC158" s="824"/>
      <c r="OD158" s="805"/>
      <c r="OE158" s="823"/>
      <c r="OF158" s="824"/>
      <c r="OG158" s="824"/>
      <c r="OH158" s="805"/>
      <c r="OI158" s="823"/>
      <c r="OJ158" s="824"/>
      <c r="OK158" s="824"/>
      <c r="OL158" s="805"/>
      <c r="OM158" s="823"/>
      <c r="ON158" s="824"/>
      <c r="OO158" s="824"/>
      <c r="OP158" s="805"/>
      <c r="OQ158" s="823"/>
      <c r="OR158" s="824"/>
      <c r="OS158" s="824"/>
      <c r="OT158" s="805"/>
      <c r="OU158" s="823"/>
      <c r="OV158" s="824"/>
      <c r="OW158" s="824"/>
      <c r="OX158" s="805"/>
      <c r="OY158" s="823"/>
      <c r="OZ158" s="824"/>
      <c r="PA158" s="824"/>
      <c r="PB158" s="805"/>
      <c r="PC158" s="823"/>
      <c r="PD158" s="824"/>
      <c r="PE158" s="824"/>
      <c r="PF158" s="805"/>
    </row>
    <row r="159" spans="1:422" ht="15" hidden="1" customHeight="1" x14ac:dyDescent="0.25">
      <c r="A159" s="769" t="s">
        <v>76</v>
      </c>
      <c r="B159" s="769"/>
      <c r="C159" s="769"/>
      <c r="D159" s="770"/>
      <c r="E159" s="769"/>
      <c r="F159" s="769"/>
      <c r="G159" s="769"/>
      <c r="H159" s="769"/>
      <c r="I159" s="769"/>
      <c r="J159" s="769"/>
      <c r="K159" s="769"/>
      <c r="L159" s="769"/>
      <c r="M159" s="769"/>
      <c r="N159" s="769"/>
      <c r="O159" s="769"/>
      <c r="P159" s="769"/>
      <c r="Q159" s="769"/>
      <c r="R159" s="769"/>
      <c r="S159" s="769"/>
      <c r="T159" s="816"/>
      <c r="U159" s="816"/>
      <c r="V159" s="816" t="s">
        <v>195</v>
      </c>
      <c r="W159" s="816" t="s">
        <v>200</v>
      </c>
      <c r="X159" s="769"/>
      <c r="Y159" s="769">
        <f>IF(AND(AJ159="",AK159="",AL159="",AN159="",AO159="",OR(AP159="",AP159=Dropdown!$AM$12,AP159=Dropdown!$AM$11)),1,0)</f>
        <v>1</v>
      </c>
      <c r="Z159" s="769">
        <f t="shared" si="15"/>
        <v>1</v>
      </c>
      <c r="AA159" s="769">
        <f t="shared" si="16"/>
        <v>1</v>
      </c>
      <c r="AB159" s="769">
        <f t="shared" si="17"/>
        <v>0</v>
      </c>
      <c r="AC159" s="769"/>
      <c r="AD159" s="772" t="str">
        <f>IF(OR(T159&lt;&gt;"",U159&lt;&gt;""),Dropdown!$A$4,IF(OR(V159&lt;&gt;"",W159&lt;&gt;""),Dropdown!$A$5,Dropdown!$A$3))</f>
        <v>Industrial</v>
      </c>
      <c r="AE159" s="773" t="s">
        <v>615</v>
      </c>
      <c r="AF159" s="773"/>
      <c r="AG159" s="773"/>
      <c r="AH159" s="773" t="str">
        <f>IF(AG159&lt;&gt;"",VLOOKUP(AG159,Dropdown!$N$3:$R$62,3,FALSE),IF(AF159&lt;&gt;"",VLOOKUP(AF159,Dropdown!$N$3:$R$62,3,FALSE),IF(AE159&lt;&gt;"",VLOOKUP(AE159,Dropdown!$N$3:$R$62,3,FALSE),"")))</f>
        <v xml:space="preserve"> </v>
      </c>
      <c r="AI159" s="773" t="str">
        <f>IF(AG159&lt;&gt;"",VLOOKUP(AG159,Dropdown!$N$3:$R$62,5,FALSE),IF(AF159&lt;&gt;"",VLOOKUP(AF159,Dropdown!$N$3:$R$62,5,FALSE),IF(AE159&lt;&gt;"",VLOOKUP(AE159,Dropdown!$N$3:$R$62,5,FALSE),"")))</f>
        <v>Diverse</v>
      </c>
      <c r="AJ159" s="773"/>
      <c r="AK159" s="773"/>
      <c r="AL159" s="773"/>
      <c r="AM159" s="773"/>
      <c r="AN159" s="773"/>
      <c r="AO159" s="773"/>
      <c r="AP159" s="773"/>
      <c r="AQ159" s="769" t="s">
        <v>239</v>
      </c>
      <c r="AR159" s="970" t="s">
        <v>214</v>
      </c>
      <c r="AS159" s="774"/>
      <c r="AT159" s="769" t="s">
        <v>133</v>
      </c>
      <c r="AU159" s="769" t="s">
        <v>215</v>
      </c>
      <c r="AV159" s="846"/>
      <c r="AW159" s="836">
        <v>120000</v>
      </c>
      <c r="AX159" s="835">
        <v>750000</v>
      </c>
      <c r="AY159" s="835">
        <f t="shared" si="22"/>
        <v>435000</v>
      </c>
      <c r="AZ159" s="847">
        <f t="shared" si="23"/>
        <v>191489.36170212764</v>
      </c>
      <c r="BA159" s="812"/>
      <c r="BB159" s="812"/>
      <c r="BC159" s="836">
        <v>120000</v>
      </c>
      <c r="BD159" s="835">
        <v>750000</v>
      </c>
      <c r="BE159" s="835">
        <f>AVERAGE(BC159:BD159)</f>
        <v>435000</v>
      </c>
      <c r="BF159" s="847">
        <f>(BD159-BC159)/(2*1.645)</f>
        <v>191489.36170212764</v>
      </c>
      <c r="BG159" s="812"/>
      <c r="BH159" s="812"/>
      <c r="BI159" s="823"/>
      <c r="BJ159" s="824"/>
      <c r="BK159" s="837">
        <f t="shared" si="14"/>
        <v>1</v>
      </c>
      <c r="BL159" s="805"/>
      <c r="BM159" s="804"/>
      <c r="BN159" s="804"/>
      <c r="BO159" s="827"/>
      <c r="BP159" s="828"/>
      <c r="BQ159" s="828"/>
      <c r="BR159" s="813"/>
      <c r="BS159" s="812"/>
      <c r="BT159" s="812"/>
      <c r="BU159" s="827"/>
      <c r="BV159" s="828"/>
      <c r="BW159" s="828"/>
      <c r="BX159" s="813"/>
      <c r="BY159" s="812"/>
      <c r="BZ159" s="812"/>
      <c r="CA159" s="827"/>
      <c r="CB159" s="828"/>
      <c r="CC159" s="828"/>
      <c r="CD159" s="813"/>
      <c r="CE159" s="812"/>
      <c r="CF159" s="812"/>
      <c r="CG159" s="827"/>
      <c r="CH159" s="828"/>
      <c r="CI159" s="828"/>
      <c r="CJ159" s="813"/>
      <c r="CK159" s="812"/>
      <c r="CL159" s="812"/>
      <c r="CM159" s="827"/>
      <c r="CN159" s="828"/>
      <c r="CO159" s="828"/>
      <c r="CP159" s="813"/>
      <c r="CQ159" s="812"/>
      <c r="CR159" s="812"/>
      <c r="CS159" s="827"/>
      <c r="CT159" s="828"/>
      <c r="CU159" s="828"/>
      <c r="CV159" s="813"/>
      <c r="CW159" s="812"/>
      <c r="CX159" s="812"/>
      <c r="CY159" s="827"/>
      <c r="CZ159" s="828"/>
      <c r="DA159" s="828"/>
      <c r="DB159" s="813"/>
      <c r="DC159" s="812"/>
      <c r="DD159" s="812"/>
      <c r="DE159" s="827"/>
      <c r="DF159" s="828"/>
      <c r="DG159" s="828"/>
      <c r="DH159" s="813"/>
      <c r="DI159" s="812"/>
      <c r="DJ159" s="812"/>
      <c r="DK159" s="827"/>
      <c r="DL159" s="828"/>
      <c r="DM159" s="828"/>
      <c r="DN159" s="813"/>
      <c r="DO159" s="812"/>
      <c r="DP159" s="812"/>
      <c r="DQ159" s="827"/>
      <c r="DR159" s="828"/>
      <c r="DS159" s="835">
        <v>150000</v>
      </c>
      <c r="DT159" s="811"/>
      <c r="DU159" s="812"/>
      <c r="DV159" s="812"/>
      <c r="DW159" s="827"/>
      <c r="DX159" s="828"/>
      <c r="DY159" s="828"/>
      <c r="DZ159" s="813"/>
      <c r="EA159" s="812"/>
      <c r="EB159" s="812"/>
      <c r="EC159" s="827"/>
      <c r="ED159" s="828"/>
      <c r="EE159" s="828"/>
      <c r="EF159" s="813"/>
      <c r="EG159" s="812"/>
      <c r="EH159" s="812"/>
      <c r="EI159" s="827"/>
      <c r="EJ159" s="828"/>
      <c r="EK159" s="828"/>
      <c r="EL159" s="813"/>
      <c r="EM159" s="812"/>
      <c r="EN159" s="812"/>
      <c r="EO159" s="827"/>
      <c r="EP159" s="828"/>
      <c r="EQ159" s="828"/>
      <c r="ER159" s="813"/>
      <c r="ES159" s="812"/>
      <c r="ET159" s="812"/>
      <c r="EU159" s="827"/>
      <c r="EV159" s="828"/>
      <c r="EW159" s="828"/>
      <c r="EX159" s="813"/>
      <c r="EY159" s="812"/>
      <c r="EZ159" s="812"/>
      <c r="FA159" s="827"/>
      <c r="FB159" s="828"/>
      <c r="FC159" s="828"/>
      <c r="FD159" s="813"/>
      <c r="FE159" s="812"/>
      <c r="FF159" s="812"/>
      <c r="FG159" s="827"/>
      <c r="FH159" s="828"/>
      <c r="FI159" s="828"/>
      <c r="FJ159" s="813"/>
      <c r="FK159" s="812"/>
      <c r="FL159" s="812"/>
      <c r="FM159" s="827"/>
      <c r="FN159" s="828"/>
      <c r="FO159" s="828"/>
      <c r="FP159" s="813"/>
      <c r="FQ159" s="812"/>
      <c r="FR159" s="812"/>
      <c r="FS159" s="823"/>
      <c r="FT159" s="824"/>
      <c r="FU159" s="825"/>
      <c r="FV159" s="803"/>
      <c r="FW159" s="804"/>
      <c r="FX159" s="804"/>
      <c r="FY159" s="826"/>
      <c r="FZ159" s="825"/>
      <c r="GA159" s="824"/>
      <c r="GB159" s="805"/>
      <c r="GC159" s="804"/>
      <c r="GD159" s="804"/>
      <c r="GE159" s="823"/>
      <c r="GF159" s="824"/>
      <c r="GG159" s="825"/>
      <c r="GH159" s="803"/>
      <c r="GI159" s="809"/>
      <c r="GJ159" s="809"/>
      <c r="GK159" s="826"/>
      <c r="GL159" s="825"/>
      <c r="GM159" s="824"/>
      <c r="GN159" s="805"/>
      <c r="GO159" s="804"/>
      <c r="GP159" s="804"/>
      <c r="GQ159" s="823"/>
      <c r="GR159" s="824"/>
      <c r="GS159" s="825"/>
      <c r="GT159" s="803"/>
      <c r="GU159" s="809"/>
      <c r="GV159" s="809"/>
      <c r="GW159" s="826"/>
      <c r="GX159" s="825"/>
      <c r="GY159" s="824"/>
      <c r="GZ159" s="805"/>
      <c r="HA159" s="804"/>
      <c r="HB159" s="804"/>
      <c r="HC159" s="823"/>
      <c r="HD159" s="824"/>
      <c r="HE159" s="825"/>
      <c r="HF159" s="803"/>
      <c r="HG159" s="809"/>
      <c r="HH159" s="809"/>
      <c r="HI159" s="826"/>
      <c r="HJ159" s="825"/>
      <c r="HK159" s="824"/>
      <c r="HL159" s="805"/>
      <c r="HM159" s="804"/>
      <c r="HN159" s="804"/>
      <c r="HO159" s="823"/>
      <c r="HP159" s="824"/>
      <c r="HQ159" s="825"/>
      <c r="HR159" s="803"/>
      <c r="HS159" s="809"/>
      <c r="HT159" s="809"/>
      <c r="HU159" s="826"/>
      <c r="HV159" s="825"/>
      <c r="HW159" s="824"/>
      <c r="HX159" s="805"/>
      <c r="HY159" s="804"/>
      <c r="HZ159" s="804"/>
      <c r="IA159" s="823"/>
      <c r="IB159" s="824"/>
      <c r="IC159" s="825"/>
      <c r="ID159" s="803"/>
      <c r="IE159" s="804"/>
      <c r="IF159" s="804"/>
      <c r="IG159" s="826"/>
      <c r="IH159" s="825"/>
      <c r="II159" s="824"/>
      <c r="IJ159" s="805"/>
      <c r="IK159" s="804"/>
      <c r="IL159" s="804"/>
      <c r="IM159" s="823"/>
      <c r="IN159" s="824"/>
      <c r="IO159" s="825"/>
      <c r="IP159" s="803"/>
      <c r="IQ159" s="804"/>
      <c r="IR159" s="804"/>
      <c r="IS159" s="826"/>
      <c r="IT159" s="825"/>
      <c r="IU159" s="824"/>
      <c r="IV159" s="805"/>
      <c r="IW159" s="804"/>
      <c r="IX159" s="804"/>
      <c r="IY159" s="823"/>
      <c r="IZ159" s="824"/>
      <c r="JA159" s="825"/>
      <c r="JB159" s="803"/>
      <c r="JC159" s="804"/>
      <c r="JD159" s="804"/>
      <c r="JE159" s="826"/>
      <c r="JF159" s="825"/>
      <c r="JG159" s="824"/>
      <c r="JH159" s="805"/>
      <c r="JI159" s="804"/>
      <c r="JJ159" s="804"/>
      <c r="JK159" s="823"/>
      <c r="JL159" s="824"/>
      <c r="JM159" s="825"/>
      <c r="JN159" s="803"/>
      <c r="JO159" s="809"/>
      <c r="JP159" s="809"/>
      <c r="JQ159" s="826"/>
      <c r="JR159" s="825"/>
      <c r="JS159" s="824"/>
      <c r="JT159" s="805"/>
      <c r="JU159" s="804"/>
      <c r="JV159" s="804"/>
      <c r="JW159" s="823"/>
      <c r="JX159" s="824"/>
      <c r="JY159" s="824"/>
      <c r="JZ159" s="805"/>
      <c r="KA159" s="809"/>
      <c r="KB159" s="809"/>
      <c r="KC159" s="823"/>
      <c r="KD159" s="824"/>
      <c r="KE159" s="824"/>
      <c r="KF159" s="805"/>
      <c r="KG159" s="809"/>
      <c r="KH159" s="809"/>
      <c r="KI159" s="823"/>
      <c r="KJ159" s="824"/>
      <c r="KK159" s="824"/>
      <c r="KL159" s="805"/>
      <c r="KM159" s="809"/>
      <c r="KN159" s="809"/>
      <c r="KO159" s="823"/>
      <c r="KP159" s="824"/>
      <c r="KQ159" s="824"/>
      <c r="KR159" s="805"/>
      <c r="KS159" s="804"/>
      <c r="KT159" s="804"/>
      <c r="KU159" s="823"/>
      <c r="KV159" s="824"/>
      <c r="KW159" s="824"/>
      <c r="KX159" s="805"/>
      <c r="KY159" s="809"/>
      <c r="KZ159" s="809"/>
      <c r="LA159" s="823"/>
      <c r="LB159" s="824"/>
      <c r="LC159" s="824"/>
      <c r="LD159" s="805"/>
      <c r="LE159" s="804"/>
      <c r="LF159" s="804"/>
      <c r="LG159" s="823"/>
      <c r="LH159" s="824"/>
      <c r="LI159" s="824"/>
      <c r="LJ159" s="805"/>
      <c r="LK159" s="804"/>
      <c r="LL159" s="804"/>
      <c r="LM159" s="823"/>
      <c r="LN159" s="824"/>
      <c r="LO159" s="824"/>
      <c r="LP159" s="805"/>
      <c r="LQ159" s="809"/>
      <c r="LR159" s="809"/>
      <c r="LS159" s="823"/>
      <c r="LT159" s="824"/>
      <c r="LU159" s="824"/>
      <c r="LV159" s="805"/>
      <c r="LW159" s="804"/>
      <c r="LX159" s="804"/>
      <c r="LY159" s="823"/>
      <c r="LZ159" s="824"/>
      <c r="MA159" s="824"/>
      <c r="MB159" s="805"/>
      <c r="MC159" s="809"/>
      <c r="MD159" s="809"/>
      <c r="ME159" s="823"/>
      <c r="MF159" s="824"/>
      <c r="MG159" s="824"/>
      <c r="MH159" s="805"/>
      <c r="MI159" s="809"/>
      <c r="MJ159" s="809"/>
      <c r="MK159" s="823"/>
      <c r="ML159" s="824"/>
      <c r="MM159" s="824"/>
      <c r="MN159" s="805"/>
      <c r="MO159" s="809"/>
      <c r="MP159" s="809"/>
      <c r="MQ159" s="823"/>
      <c r="MR159" s="824"/>
      <c r="MS159" s="824"/>
      <c r="MT159" s="805"/>
      <c r="MU159" s="804"/>
      <c r="MV159" s="804"/>
      <c r="MW159" s="823"/>
      <c r="MX159" s="824"/>
      <c r="MY159" s="824"/>
      <c r="MZ159" s="805"/>
      <c r="NA159" s="804"/>
      <c r="NB159" s="804"/>
      <c r="NC159" s="823"/>
      <c r="ND159" s="824"/>
      <c r="NE159" s="824"/>
      <c r="NF159" s="805"/>
      <c r="NG159" s="804"/>
      <c r="NH159" s="804"/>
      <c r="NI159" s="823"/>
      <c r="NJ159" s="824"/>
      <c r="NK159" s="824"/>
      <c r="NL159" s="805"/>
      <c r="NM159" s="809"/>
      <c r="NN159" s="809"/>
      <c r="NO159" s="823"/>
      <c r="NP159" s="824"/>
      <c r="NQ159" s="824"/>
      <c r="NR159" s="805"/>
      <c r="NS159" s="823"/>
      <c r="NT159" s="824"/>
      <c r="NU159" s="824"/>
      <c r="NV159" s="805"/>
      <c r="NW159" s="823"/>
      <c r="NX159" s="824"/>
      <c r="NY159" s="824"/>
      <c r="NZ159" s="834"/>
      <c r="OA159" s="823"/>
      <c r="OB159" s="824"/>
      <c r="OC159" s="824"/>
      <c r="OD159" s="805"/>
      <c r="OE159" s="823"/>
      <c r="OF159" s="824"/>
      <c r="OG159" s="824"/>
      <c r="OH159" s="805"/>
      <c r="OI159" s="823"/>
      <c r="OJ159" s="824"/>
      <c r="OK159" s="824"/>
      <c r="OL159" s="805"/>
      <c r="OM159" s="823"/>
      <c r="ON159" s="824"/>
      <c r="OO159" s="824"/>
      <c r="OP159" s="805"/>
      <c r="OQ159" s="823"/>
      <c r="OR159" s="824"/>
      <c r="OS159" s="824"/>
      <c r="OT159" s="805"/>
      <c r="OU159" s="823"/>
      <c r="OV159" s="824"/>
      <c r="OW159" s="824"/>
      <c r="OX159" s="805"/>
      <c r="OY159" s="823"/>
      <c r="OZ159" s="824"/>
      <c r="PA159" s="824"/>
      <c r="PB159" s="805"/>
      <c r="PC159" s="823"/>
      <c r="PD159" s="824"/>
      <c r="PE159" s="824"/>
      <c r="PF159" s="805"/>
    </row>
    <row r="160" spans="1:422" hidden="1" x14ac:dyDescent="0.25">
      <c r="A160" s="769" t="s">
        <v>76</v>
      </c>
      <c r="B160" s="769"/>
      <c r="C160" s="769"/>
      <c r="D160" s="770"/>
      <c r="E160" s="769"/>
      <c r="F160" s="769"/>
      <c r="G160" s="769"/>
      <c r="H160" s="769"/>
      <c r="I160" s="769"/>
      <c r="J160" s="769"/>
      <c r="K160" s="769" t="s">
        <v>130</v>
      </c>
      <c r="L160" s="769" t="s">
        <v>140</v>
      </c>
      <c r="M160" s="769"/>
      <c r="N160" s="769"/>
      <c r="O160" s="769" t="s">
        <v>132</v>
      </c>
      <c r="P160" s="769"/>
      <c r="Q160" s="769"/>
      <c r="R160" s="769"/>
      <c r="S160" s="769"/>
      <c r="T160" s="816"/>
      <c r="U160" s="816"/>
      <c r="V160" s="816"/>
      <c r="W160" s="816"/>
      <c r="X160" s="769">
        <v>1</v>
      </c>
      <c r="Y160" s="769">
        <f>IF(AND(AJ160="",AK160="",AL160="",AN160="",AO160="",OR(AP160="",AP160=Dropdown!$AM$12,AP160=Dropdown!$AM$11)),1,0)</f>
        <v>0</v>
      </c>
      <c r="Z160" s="769">
        <f t="shared" si="15"/>
        <v>1</v>
      </c>
      <c r="AA160" s="769">
        <f t="shared" si="16"/>
        <v>0</v>
      </c>
      <c r="AB160" s="769">
        <f t="shared" si="17"/>
        <v>0</v>
      </c>
      <c r="AC160" s="769"/>
      <c r="AD160" s="772" t="str">
        <f>IF(OR(T160&lt;&gt;"",U160&lt;&gt;""),Dropdown!$A$4,IF(OR(V160&lt;&gt;"",W160&lt;&gt;""),Dropdown!$A$5,Dropdown!$A$3))</f>
        <v>Residential</v>
      </c>
      <c r="AE160" s="773" t="s">
        <v>615</v>
      </c>
      <c r="AF160" s="773"/>
      <c r="AG160" s="773"/>
      <c r="AH160" s="773" t="str">
        <f>IF(AG160&lt;&gt;"",VLOOKUP(AG160,Dropdown!$N$3:$R$62,3,FALSE),IF(AF160&lt;&gt;"",VLOOKUP(AF160,Dropdown!$N$3:$R$62,3,FALSE),IF(AE160&lt;&gt;"",VLOOKUP(AE160,Dropdown!$N$3:$R$62,3,FALSE),"")))</f>
        <v xml:space="preserve"> </v>
      </c>
      <c r="AI160" s="773" t="str">
        <f>IF(AG160&lt;&gt;"",VLOOKUP(AG160,Dropdown!$N$3:$R$62,5,FALSE),IF(AF160&lt;&gt;"",VLOOKUP(AF160,Dropdown!$N$3:$R$62,5,FALSE),IF(AE160&lt;&gt;"",VLOOKUP(AE160,Dropdown!$N$3:$R$62,5,FALSE),"")))</f>
        <v>Diverse</v>
      </c>
      <c r="AJ160" s="773"/>
      <c r="AK160" s="773"/>
      <c r="AL160" s="773" t="s">
        <v>89</v>
      </c>
      <c r="AM160" s="773"/>
      <c r="AN160" s="773" t="s">
        <v>636</v>
      </c>
      <c r="AO160" s="773"/>
      <c r="AP160" s="773"/>
      <c r="AQ160" s="769" t="s">
        <v>135</v>
      </c>
      <c r="AR160" s="774" t="s">
        <v>134</v>
      </c>
      <c r="AS160" s="774"/>
      <c r="AT160" s="769" t="s">
        <v>133</v>
      </c>
      <c r="AU160" s="769">
        <v>19</v>
      </c>
      <c r="AV160" s="846"/>
      <c r="AW160" s="823">
        <v>90</v>
      </c>
      <c r="AX160" s="824">
        <v>140</v>
      </c>
      <c r="AY160" s="824">
        <f t="shared" si="22"/>
        <v>115</v>
      </c>
      <c r="AZ160" s="847">
        <f t="shared" si="23"/>
        <v>15.19756838905775</v>
      </c>
      <c r="BA160" s="812"/>
      <c r="BB160" s="812"/>
      <c r="BC160" s="823"/>
      <c r="BD160" s="824"/>
      <c r="BE160" s="824"/>
      <c r="BF160" s="805"/>
      <c r="BG160" s="804"/>
      <c r="BH160" s="804"/>
      <c r="BI160" s="826"/>
      <c r="BJ160" s="825"/>
      <c r="BK160" s="837"/>
      <c r="BL160" s="803"/>
      <c r="BM160" s="804"/>
      <c r="BN160" s="804"/>
      <c r="BO160" s="826"/>
      <c r="BP160" s="825"/>
      <c r="BQ160" s="825"/>
      <c r="BR160" s="803"/>
      <c r="BS160" s="804"/>
      <c r="BT160" s="804"/>
      <c r="BU160" s="826"/>
      <c r="BV160" s="825"/>
      <c r="BW160" s="825"/>
      <c r="BX160" s="803"/>
      <c r="BY160" s="804"/>
      <c r="BZ160" s="804"/>
      <c r="CA160" s="826"/>
      <c r="CB160" s="825"/>
      <c r="CC160" s="825"/>
      <c r="CD160" s="803"/>
      <c r="CE160" s="804"/>
      <c r="CF160" s="804"/>
      <c r="CG160" s="826"/>
      <c r="CH160" s="825"/>
      <c r="CI160" s="825"/>
      <c r="CJ160" s="803"/>
      <c r="CK160" s="804"/>
      <c r="CL160" s="804"/>
      <c r="CM160" s="826"/>
      <c r="CN160" s="825"/>
      <c r="CO160" s="825"/>
      <c r="CP160" s="803"/>
      <c r="CQ160" s="804"/>
      <c r="CR160" s="804"/>
      <c r="CS160" s="826"/>
      <c r="CT160" s="825"/>
      <c r="CU160" s="825"/>
      <c r="CV160" s="803"/>
      <c r="CW160" s="804"/>
      <c r="CX160" s="804"/>
      <c r="CY160" s="826"/>
      <c r="CZ160" s="825"/>
      <c r="DA160" s="825"/>
      <c r="DB160" s="803"/>
      <c r="DC160" s="804"/>
      <c r="DD160" s="804"/>
      <c r="DE160" s="826"/>
      <c r="DF160" s="825"/>
      <c r="DG160" s="825"/>
      <c r="DH160" s="803"/>
      <c r="DI160" s="804"/>
      <c r="DJ160" s="804"/>
      <c r="DK160" s="826"/>
      <c r="DL160" s="825"/>
      <c r="DM160" s="825"/>
      <c r="DN160" s="803"/>
      <c r="DO160" s="804"/>
      <c r="DP160" s="804"/>
      <c r="DQ160" s="827"/>
      <c r="DR160" s="828"/>
      <c r="DS160" s="835"/>
      <c r="DT160" s="811"/>
      <c r="DU160" s="812"/>
      <c r="DV160" s="812"/>
      <c r="DW160" s="836"/>
      <c r="DX160" s="835"/>
      <c r="DY160" s="828"/>
      <c r="DZ160" s="813"/>
      <c r="EA160" s="814"/>
      <c r="EB160" s="814"/>
      <c r="EC160" s="827"/>
      <c r="ED160" s="828"/>
      <c r="EE160" s="835"/>
      <c r="EF160" s="811"/>
      <c r="EG160" s="812"/>
      <c r="EH160" s="812"/>
      <c r="EI160" s="836"/>
      <c r="EJ160" s="835"/>
      <c r="EK160" s="828"/>
      <c r="EL160" s="813"/>
      <c r="EM160" s="814"/>
      <c r="EN160" s="814"/>
      <c r="EO160" s="827"/>
      <c r="EP160" s="828"/>
      <c r="EQ160" s="835"/>
      <c r="ER160" s="811"/>
      <c r="ES160" s="812"/>
      <c r="ET160" s="812"/>
      <c r="EU160" s="836"/>
      <c r="EV160" s="835"/>
      <c r="EW160" s="828"/>
      <c r="EX160" s="813"/>
      <c r="EY160" s="814"/>
      <c r="EZ160" s="814"/>
      <c r="FA160" s="827"/>
      <c r="FB160" s="828"/>
      <c r="FC160" s="835"/>
      <c r="FD160" s="811"/>
      <c r="FE160" s="812"/>
      <c r="FF160" s="812"/>
      <c r="FG160" s="836"/>
      <c r="FH160" s="835"/>
      <c r="FI160" s="828"/>
      <c r="FJ160" s="813"/>
      <c r="FK160" s="814"/>
      <c r="FL160" s="814"/>
      <c r="FM160" s="827"/>
      <c r="FN160" s="828"/>
      <c r="FO160" s="835"/>
      <c r="FP160" s="811"/>
      <c r="FQ160" s="812"/>
      <c r="FR160" s="812"/>
      <c r="FS160" s="823"/>
      <c r="FT160" s="824"/>
      <c r="FU160" s="825"/>
      <c r="FV160" s="803"/>
      <c r="FW160" s="804"/>
      <c r="FX160" s="804"/>
      <c r="FY160" s="826"/>
      <c r="FZ160" s="825"/>
      <c r="GA160" s="824"/>
      <c r="GB160" s="805"/>
      <c r="GC160" s="804"/>
      <c r="GD160" s="804"/>
      <c r="GE160" s="823"/>
      <c r="GF160" s="824"/>
      <c r="GG160" s="825"/>
      <c r="GH160" s="803"/>
      <c r="GI160" s="809"/>
      <c r="GJ160" s="809"/>
      <c r="GK160" s="826"/>
      <c r="GL160" s="825"/>
      <c r="GM160" s="824"/>
      <c r="GN160" s="805"/>
      <c r="GO160" s="804"/>
      <c r="GP160" s="804"/>
      <c r="GQ160" s="823"/>
      <c r="GR160" s="824"/>
      <c r="GS160" s="825"/>
      <c r="GT160" s="803"/>
      <c r="GU160" s="809"/>
      <c r="GV160" s="809"/>
      <c r="GW160" s="826"/>
      <c r="GX160" s="825"/>
      <c r="GY160" s="824"/>
      <c r="GZ160" s="805"/>
      <c r="HA160" s="804"/>
      <c r="HB160" s="804"/>
      <c r="HC160" s="823"/>
      <c r="HD160" s="824"/>
      <c r="HE160" s="825"/>
      <c r="HF160" s="803"/>
      <c r="HG160" s="809"/>
      <c r="HH160" s="809"/>
      <c r="HI160" s="826"/>
      <c r="HJ160" s="825"/>
      <c r="HK160" s="824"/>
      <c r="HL160" s="805"/>
      <c r="HM160" s="804"/>
      <c r="HN160" s="804"/>
      <c r="HO160" s="823"/>
      <c r="HP160" s="824"/>
      <c r="HQ160" s="825"/>
      <c r="HR160" s="803"/>
      <c r="HS160" s="809"/>
      <c r="HT160" s="809"/>
      <c r="HU160" s="826"/>
      <c r="HV160" s="825"/>
      <c r="HW160" s="824"/>
      <c r="HX160" s="805"/>
      <c r="HY160" s="804"/>
      <c r="HZ160" s="804"/>
      <c r="IA160" s="823"/>
      <c r="IB160" s="824"/>
      <c r="IC160" s="825"/>
      <c r="ID160" s="803"/>
      <c r="IE160" s="804"/>
      <c r="IF160" s="804"/>
      <c r="IG160" s="826"/>
      <c r="IH160" s="825"/>
      <c r="II160" s="824"/>
      <c r="IJ160" s="805"/>
      <c r="IK160" s="804"/>
      <c r="IL160" s="804"/>
      <c r="IM160" s="823"/>
      <c r="IN160" s="824"/>
      <c r="IO160" s="825"/>
      <c r="IP160" s="803"/>
      <c r="IQ160" s="804"/>
      <c r="IR160" s="804"/>
      <c r="IS160" s="826"/>
      <c r="IT160" s="825"/>
      <c r="IU160" s="824"/>
      <c r="IV160" s="805"/>
      <c r="IW160" s="804"/>
      <c r="IX160" s="804"/>
      <c r="IY160" s="823"/>
      <c r="IZ160" s="824"/>
      <c r="JA160" s="825"/>
      <c r="JB160" s="803"/>
      <c r="JC160" s="804"/>
      <c r="JD160" s="804"/>
      <c r="JE160" s="826"/>
      <c r="JF160" s="825"/>
      <c r="JG160" s="824"/>
      <c r="JH160" s="805"/>
      <c r="JI160" s="804"/>
      <c r="JJ160" s="804"/>
      <c r="JK160" s="823"/>
      <c r="JL160" s="824"/>
      <c r="JM160" s="825"/>
      <c r="JN160" s="803"/>
      <c r="JO160" s="809"/>
      <c r="JP160" s="809"/>
      <c r="JQ160" s="826"/>
      <c r="JR160" s="825"/>
      <c r="JS160" s="824"/>
      <c r="JT160" s="805"/>
      <c r="JU160" s="804"/>
      <c r="JV160" s="804"/>
      <c r="JW160" s="823"/>
      <c r="JX160" s="824"/>
      <c r="JY160" s="824"/>
      <c r="JZ160" s="805"/>
      <c r="KA160" s="809"/>
      <c r="KB160" s="809"/>
      <c r="KC160" s="823"/>
      <c r="KD160" s="824"/>
      <c r="KE160" s="824"/>
      <c r="KF160" s="805"/>
      <c r="KG160" s="809"/>
      <c r="KH160" s="809"/>
      <c r="KI160" s="823"/>
      <c r="KJ160" s="824"/>
      <c r="KK160" s="824"/>
      <c r="KL160" s="805"/>
      <c r="KM160" s="809"/>
      <c r="KN160" s="809"/>
      <c r="KO160" s="823"/>
      <c r="KP160" s="824"/>
      <c r="KQ160" s="824"/>
      <c r="KR160" s="805"/>
      <c r="KS160" s="804"/>
      <c r="KT160" s="804"/>
      <c r="KU160" s="823"/>
      <c r="KV160" s="824"/>
      <c r="KW160" s="824"/>
      <c r="KX160" s="805"/>
      <c r="KY160" s="809"/>
      <c r="KZ160" s="809"/>
      <c r="LA160" s="823"/>
      <c r="LB160" s="824"/>
      <c r="LC160" s="824"/>
      <c r="LD160" s="805"/>
      <c r="LE160" s="804"/>
      <c r="LF160" s="804"/>
      <c r="LG160" s="823"/>
      <c r="LH160" s="824"/>
      <c r="LI160" s="824"/>
      <c r="LJ160" s="805"/>
      <c r="LK160" s="804"/>
      <c r="LL160" s="804"/>
      <c r="LM160" s="823"/>
      <c r="LN160" s="824"/>
      <c r="LO160" s="824"/>
      <c r="LP160" s="805"/>
      <c r="LQ160" s="809"/>
      <c r="LR160" s="809"/>
      <c r="LS160" s="823"/>
      <c r="LT160" s="824"/>
      <c r="LU160" s="824"/>
      <c r="LV160" s="805"/>
      <c r="LW160" s="804"/>
      <c r="LX160" s="804"/>
      <c r="LY160" s="823"/>
      <c r="LZ160" s="824"/>
      <c r="MA160" s="824"/>
      <c r="MB160" s="805"/>
      <c r="MC160" s="809"/>
      <c r="MD160" s="809"/>
      <c r="ME160" s="823"/>
      <c r="MF160" s="824"/>
      <c r="MG160" s="824"/>
      <c r="MH160" s="805"/>
      <c r="MI160" s="809"/>
      <c r="MJ160" s="809"/>
      <c r="MK160" s="823"/>
      <c r="ML160" s="824"/>
      <c r="MM160" s="824"/>
      <c r="MN160" s="805"/>
      <c r="MO160" s="809"/>
      <c r="MP160" s="809"/>
      <c r="MQ160" s="823"/>
      <c r="MR160" s="824"/>
      <c r="MS160" s="824"/>
      <c r="MT160" s="805"/>
      <c r="MU160" s="804"/>
      <c r="MV160" s="804"/>
      <c r="MW160" s="823"/>
      <c r="MX160" s="824"/>
      <c r="MY160" s="824"/>
      <c r="MZ160" s="805"/>
      <c r="NA160" s="804"/>
      <c r="NB160" s="804"/>
      <c r="NC160" s="823"/>
      <c r="ND160" s="824"/>
      <c r="NE160" s="824"/>
      <c r="NF160" s="805"/>
      <c r="NG160" s="804"/>
      <c r="NH160" s="804"/>
      <c r="NI160" s="823"/>
      <c r="NJ160" s="824"/>
      <c r="NK160" s="824"/>
      <c r="NL160" s="805"/>
      <c r="NM160" s="809"/>
      <c r="NN160" s="809"/>
      <c r="NO160" s="823"/>
      <c r="NP160" s="824"/>
      <c r="NQ160" s="824"/>
      <c r="NR160" s="805"/>
      <c r="NS160" s="823"/>
      <c r="NT160" s="824"/>
      <c r="NU160" s="824"/>
      <c r="NV160" s="805"/>
      <c r="NW160" s="826"/>
      <c r="NX160" s="825"/>
      <c r="NY160" s="837"/>
      <c r="NZ160" s="848"/>
      <c r="OA160" s="823"/>
      <c r="OB160" s="824"/>
      <c r="OC160" s="824"/>
      <c r="OD160" s="805"/>
      <c r="OE160" s="823"/>
      <c r="OF160" s="824"/>
      <c r="OG160" s="824"/>
      <c r="OH160" s="805"/>
      <c r="OI160" s="823"/>
      <c r="OJ160" s="824"/>
      <c r="OK160" s="824"/>
      <c r="OL160" s="805"/>
      <c r="OM160" s="823"/>
      <c r="ON160" s="824"/>
      <c r="OO160" s="824"/>
      <c r="OP160" s="805"/>
      <c r="OQ160" s="823"/>
      <c r="OR160" s="824"/>
      <c r="OS160" s="824"/>
      <c r="OT160" s="805"/>
      <c r="OU160" s="823"/>
      <c r="OV160" s="824"/>
      <c r="OW160" s="824"/>
      <c r="OX160" s="805"/>
      <c r="OY160" s="823"/>
      <c r="OZ160" s="824"/>
      <c r="PA160" s="824"/>
      <c r="PB160" s="805"/>
      <c r="PC160" s="823"/>
      <c r="PD160" s="824"/>
      <c r="PE160" s="824"/>
      <c r="PF160" s="805"/>
    </row>
    <row r="161" spans="1:422" hidden="1" x14ac:dyDescent="0.25">
      <c r="A161" s="769" t="s">
        <v>76</v>
      </c>
      <c r="B161" s="769"/>
      <c r="C161" s="769"/>
      <c r="D161" s="770"/>
      <c r="E161" s="769"/>
      <c r="F161" s="769"/>
      <c r="G161" s="769"/>
      <c r="H161" s="769"/>
      <c r="I161" s="769"/>
      <c r="J161" s="769"/>
      <c r="K161" s="769" t="s">
        <v>131</v>
      </c>
      <c r="L161" s="769" t="s">
        <v>141</v>
      </c>
      <c r="M161" s="769"/>
      <c r="N161" s="769"/>
      <c r="O161" s="769" t="s">
        <v>132</v>
      </c>
      <c r="P161" s="769"/>
      <c r="Q161" s="769"/>
      <c r="R161" s="769"/>
      <c r="S161" s="769"/>
      <c r="T161" s="816"/>
      <c r="U161" s="816"/>
      <c r="V161" s="816"/>
      <c r="W161" s="816"/>
      <c r="X161" s="769">
        <v>1</v>
      </c>
      <c r="Y161" s="769">
        <f>IF(AND(AJ161="",AK161="",AL161="",AN161="",AO161="",OR(AP161="",AP161=Dropdown!$AM$12,AP161=Dropdown!$AM$11)),1,0)</f>
        <v>0</v>
      </c>
      <c r="Z161" s="769">
        <f t="shared" si="15"/>
        <v>1</v>
      </c>
      <c r="AA161" s="769">
        <f t="shared" si="16"/>
        <v>0</v>
      </c>
      <c r="AB161" s="769">
        <f t="shared" si="17"/>
        <v>0</v>
      </c>
      <c r="AC161" s="769"/>
      <c r="AD161" s="772" t="str">
        <f>IF(OR(T161&lt;&gt;"",U161&lt;&gt;""),Dropdown!$A$4,IF(OR(V161&lt;&gt;"",W161&lt;&gt;""),Dropdown!$A$5,Dropdown!$A$3))</f>
        <v>Residential</v>
      </c>
      <c r="AE161" s="773" t="s">
        <v>615</v>
      </c>
      <c r="AF161" s="773"/>
      <c r="AG161" s="773"/>
      <c r="AH161" s="773" t="str">
        <f>IF(AG161&lt;&gt;"",VLOOKUP(AG161,Dropdown!$N$3:$R$62,3,FALSE),IF(AF161&lt;&gt;"",VLOOKUP(AF161,Dropdown!$N$3:$R$62,3,FALSE),IF(AE161&lt;&gt;"",VLOOKUP(AE161,Dropdown!$N$3:$R$62,3,FALSE),"")))</f>
        <v xml:space="preserve"> </v>
      </c>
      <c r="AI161" s="773" t="str">
        <f>IF(AG161&lt;&gt;"",VLOOKUP(AG161,Dropdown!$N$3:$R$62,5,FALSE),IF(AF161&lt;&gt;"",VLOOKUP(AF161,Dropdown!$N$3:$R$62,5,FALSE),IF(AE161&lt;&gt;"",VLOOKUP(AE161,Dropdown!$N$3:$R$62,5,FALSE),"")))</f>
        <v>Diverse</v>
      </c>
      <c r="AJ161" s="773"/>
      <c r="AK161" s="773"/>
      <c r="AL161" s="773" t="s">
        <v>89</v>
      </c>
      <c r="AM161" s="773"/>
      <c r="AN161" s="773" t="s">
        <v>636</v>
      </c>
      <c r="AO161" s="773"/>
      <c r="AP161" s="773"/>
      <c r="AQ161" s="769" t="s">
        <v>135</v>
      </c>
      <c r="AR161" s="774" t="s">
        <v>134</v>
      </c>
      <c r="AS161" s="774"/>
      <c r="AT161" s="769" t="s">
        <v>133</v>
      </c>
      <c r="AU161" s="769">
        <v>19</v>
      </c>
      <c r="AV161" s="846"/>
      <c r="AW161" s="823">
        <v>100</v>
      </c>
      <c r="AX161" s="824">
        <v>160</v>
      </c>
      <c r="AY161" s="824">
        <f t="shared" si="22"/>
        <v>130</v>
      </c>
      <c r="AZ161" s="847">
        <f t="shared" si="23"/>
        <v>18.237082066869302</v>
      </c>
      <c r="BA161" s="812"/>
      <c r="BB161" s="812"/>
      <c r="BC161" s="823"/>
      <c r="BD161" s="824"/>
      <c r="BE161" s="824"/>
      <c r="BF161" s="805"/>
      <c r="BG161" s="804"/>
      <c r="BH161" s="804"/>
      <c r="BI161" s="826"/>
      <c r="BJ161" s="825"/>
      <c r="BK161" s="837"/>
      <c r="BL161" s="803"/>
      <c r="BM161" s="804"/>
      <c r="BN161" s="804"/>
      <c r="BO161" s="826"/>
      <c r="BP161" s="825"/>
      <c r="BQ161" s="825"/>
      <c r="BR161" s="803"/>
      <c r="BS161" s="804"/>
      <c r="BT161" s="804"/>
      <c r="BU161" s="826"/>
      <c r="BV161" s="825"/>
      <c r="BW161" s="825"/>
      <c r="BX161" s="803"/>
      <c r="BY161" s="804"/>
      <c r="BZ161" s="804"/>
      <c r="CA161" s="826"/>
      <c r="CB161" s="825"/>
      <c r="CC161" s="825"/>
      <c r="CD161" s="803"/>
      <c r="CE161" s="804"/>
      <c r="CF161" s="804"/>
      <c r="CG161" s="826"/>
      <c r="CH161" s="825"/>
      <c r="CI161" s="825"/>
      <c r="CJ161" s="803"/>
      <c r="CK161" s="804"/>
      <c r="CL161" s="804"/>
      <c r="CM161" s="826"/>
      <c r="CN161" s="825"/>
      <c r="CO161" s="825"/>
      <c r="CP161" s="803"/>
      <c r="CQ161" s="804"/>
      <c r="CR161" s="804"/>
      <c r="CS161" s="826"/>
      <c r="CT161" s="825"/>
      <c r="CU161" s="825"/>
      <c r="CV161" s="803"/>
      <c r="CW161" s="804"/>
      <c r="CX161" s="804"/>
      <c r="CY161" s="826"/>
      <c r="CZ161" s="825"/>
      <c r="DA161" s="825"/>
      <c r="DB161" s="803"/>
      <c r="DC161" s="804"/>
      <c r="DD161" s="804"/>
      <c r="DE161" s="826"/>
      <c r="DF161" s="825"/>
      <c r="DG161" s="825"/>
      <c r="DH161" s="803"/>
      <c r="DI161" s="804"/>
      <c r="DJ161" s="804"/>
      <c r="DK161" s="826"/>
      <c r="DL161" s="825"/>
      <c r="DM161" s="825"/>
      <c r="DN161" s="803"/>
      <c r="DO161" s="804"/>
      <c r="DP161" s="804"/>
      <c r="DQ161" s="827"/>
      <c r="DR161" s="828"/>
      <c r="DS161" s="835"/>
      <c r="DT161" s="811"/>
      <c r="DU161" s="812"/>
      <c r="DV161" s="812"/>
      <c r="DW161" s="836"/>
      <c r="DX161" s="835"/>
      <c r="DY161" s="828"/>
      <c r="DZ161" s="813"/>
      <c r="EA161" s="814"/>
      <c r="EB161" s="814"/>
      <c r="EC161" s="827"/>
      <c r="ED161" s="828"/>
      <c r="EE161" s="835"/>
      <c r="EF161" s="811"/>
      <c r="EG161" s="812"/>
      <c r="EH161" s="812"/>
      <c r="EI161" s="836"/>
      <c r="EJ161" s="835"/>
      <c r="EK161" s="828"/>
      <c r="EL161" s="813"/>
      <c r="EM161" s="814"/>
      <c r="EN161" s="814"/>
      <c r="EO161" s="827"/>
      <c r="EP161" s="828"/>
      <c r="EQ161" s="835"/>
      <c r="ER161" s="811"/>
      <c r="ES161" s="812"/>
      <c r="ET161" s="812"/>
      <c r="EU161" s="836"/>
      <c r="EV161" s="835"/>
      <c r="EW161" s="828"/>
      <c r="EX161" s="813"/>
      <c r="EY161" s="814"/>
      <c r="EZ161" s="814"/>
      <c r="FA161" s="827"/>
      <c r="FB161" s="828"/>
      <c r="FC161" s="835"/>
      <c r="FD161" s="811"/>
      <c r="FE161" s="812"/>
      <c r="FF161" s="812"/>
      <c r="FG161" s="836"/>
      <c r="FH161" s="835"/>
      <c r="FI161" s="828"/>
      <c r="FJ161" s="813"/>
      <c r="FK161" s="814"/>
      <c r="FL161" s="814"/>
      <c r="FM161" s="827"/>
      <c r="FN161" s="828"/>
      <c r="FO161" s="835"/>
      <c r="FP161" s="811"/>
      <c r="FQ161" s="812"/>
      <c r="FR161" s="812"/>
      <c r="FS161" s="823"/>
      <c r="FT161" s="824"/>
      <c r="FU161" s="825"/>
      <c r="FV161" s="803"/>
      <c r="FW161" s="804"/>
      <c r="FX161" s="804"/>
      <c r="FY161" s="826"/>
      <c r="FZ161" s="825"/>
      <c r="GA161" s="824"/>
      <c r="GB161" s="805"/>
      <c r="GC161" s="804"/>
      <c r="GD161" s="804"/>
      <c r="GE161" s="823"/>
      <c r="GF161" s="824"/>
      <c r="GG161" s="825"/>
      <c r="GH161" s="803"/>
      <c r="GI161" s="809"/>
      <c r="GJ161" s="809"/>
      <c r="GK161" s="826"/>
      <c r="GL161" s="825"/>
      <c r="GM161" s="824"/>
      <c r="GN161" s="805"/>
      <c r="GO161" s="804"/>
      <c r="GP161" s="804"/>
      <c r="GQ161" s="823"/>
      <c r="GR161" s="824"/>
      <c r="GS161" s="825"/>
      <c r="GT161" s="803"/>
      <c r="GU161" s="809"/>
      <c r="GV161" s="809"/>
      <c r="GW161" s="826"/>
      <c r="GX161" s="825"/>
      <c r="GY161" s="824"/>
      <c r="GZ161" s="805"/>
      <c r="HA161" s="804"/>
      <c r="HB161" s="804"/>
      <c r="HC161" s="823"/>
      <c r="HD161" s="824"/>
      <c r="HE161" s="825"/>
      <c r="HF161" s="803"/>
      <c r="HG161" s="809"/>
      <c r="HH161" s="809"/>
      <c r="HI161" s="826"/>
      <c r="HJ161" s="825"/>
      <c r="HK161" s="824"/>
      <c r="HL161" s="805"/>
      <c r="HM161" s="804"/>
      <c r="HN161" s="804"/>
      <c r="HO161" s="823"/>
      <c r="HP161" s="824"/>
      <c r="HQ161" s="825"/>
      <c r="HR161" s="803"/>
      <c r="HS161" s="809"/>
      <c r="HT161" s="809"/>
      <c r="HU161" s="826"/>
      <c r="HV161" s="825"/>
      <c r="HW161" s="824"/>
      <c r="HX161" s="805"/>
      <c r="HY161" s="804"/>
      <c r="HZ161" s="804"/>
      <c r="IA161" s="823"/>
      <c r="IB161" s="824"/>
      <c r="IC161" s="825"/>
      <c r="ID161" s="803"/>
      <c r="IE161" s="804"/>
      <c r="IF161" s="804"/>
      <c r="IG161" s="826"/>
      <c r="IH161" s="825"/>
      <c r="II161" s="824"/>
      <c r="IJ161" s="805"/>
      <c r="IK161" s="804"/>
      <c r="IL161" s="804"/>
      <c r="IM161" s="823"/>
      <c r="IN161" s="824"/>
      <c r="IO161" s="825"/>
      <c r="IP161" s="803"/>
      <c r="IQ161" s="804"/>
      <c r="IR161" s="804"/>
      <c r="IS161" s="826"/>
      <c r="IT161" s="825"/>
      <c r="IU161" s="824"/>
      <c r="IV161" s="805"/>
      <c r="IW161" s="804"/>
      <c r="IX161" s="804"/>
      <c r="IY161" s="823"/>
      <c r="IZ161" s="824"/>
      <c r="JA161" s="825"/>
      <c r="JB161" s="803"/>
      <c r="JC161" s="804"/>
      <c r="JD161" s="804"/>
      <c r="JE161" s="826"/>
      <c r="JF161" s="825"/>
      <c r="JG161" s="824"/>
      <c r="JH161" s="805"/>
      <c r="JI161" s="804"/>
      <c r="JJ161" s="804"/>
      <c r="JK161" s="823"/>
      <c r="JL161" s="824"/>
      <c r="JM161" s="825"/>
      <c r="JN161" s="803"/>
      <c r="JO161" s="809"/>
      <c r="JP161" s="809"/>
      <c r="JQ161" s="826"/>
      <c r="JR161" s="825"/>
      <c r="JS161" s="824"/>
      <c r="JT161" s="805"/>
      <c r="JU161" s="804"/>
      <c r="JV161" s="804"/>
      <c r="JW161" s="823"/>
      <c r="JX161" s="824"/>
      <c r="JY161" s="824"/>
      <c r="JZ161" s="805"/>
      <c r="KA161" s="809"/>
      <c r="KB161" s="809"/>
      <c r="KC161" s="823"/>
      <c r="KD161" s="824"/>
      <c r="KE161" s="824"/>
      <c r="KF161" s="805"/>
      <c r="KG161" s="809"/>
      <c r="KH161" s="809"/>
      <c r="KI161" s="823"/>
      <c r="KJ161" s="824"/>
      <c r="KK161" s="824"/>
      <c r="KL161" s="805"/>
      <c r="KM161" s="809"/>
      <c r="KN161" s="809"/>
      <c r="KO161" s="823"/>
      <c r="KP161" s="824"/>
      <c r="KQ161" s="824"/>
      <c r="KR161" s="805"/>
      <c r="KS161" s="804"/>
      <c r="KT161" s="804"/>
      <c r="KU161" s="823"/>
      <c r="KV161" s="824"/>
      <c r="KW161" s="824"/>
      <c r="KX161" s="805"/>
      <c r="KY161" s="809"/>
      <c r="KZ161" s="809"/>
      <c r="LA161" s="823"/>
      <c r="LB161" s="824"/>
      <c r="LC161" s="824"/>
      <c r="LD161" s="805"/>
      <c r="LE161" s="804"/>
      <c r="LF161" s="804"/>
      <c r="LG161" s="823"/>
      <c r="LH161" s="824"/>
      <c r="LI161" s="824"/>
      <c r="LJ161" s="805"/>
      <c r="LK161" s="804"/>
      <c r="LL161" s="804"/>
      <c r="LM161" s="823"/>
      <c r="LN161" s="824"/>
      <c r="LO161" s="824"/>
      <c r="LP161" s="805"/>
      <c r="LQ161" s="809"/>
      <c r="LR161" s="809"/>
      <c r="LS161" s="823"/>
      <c r="LT161" s="824"/>
      <c r="LU161" s="824"/>
      <c r="LV161" s="805"/>
      <c r="LW161" s="804"/>
      <c r="LX161" s="804"/>
      <c r="LY161" s="823"/>
      <c r="LZ161" s="824"/>
      <c r="MA161" s="824"/>
      <c r="MB161" s="805"/>
      <c r="MC161" s="809"/>
      <c r="MD161" s="809"/>
      <c r="ME161" s="823"/>
      <c r="MF161" s="824"/>
      <c r="MG161" s="824"/>
      <c r="MH161" s="805"/>
      <c r="MI161" s="809"/>
      <c r="MJ161" s="809"/>
      <c r="MK161" s="823"/>
      <c r="ML161" s="824"/>
      <c r="MM161" s="824"/>
      <c r="MN161" s="805"/>
      <c r="MO161" s="809"/>
      <c r="MP161" s="809"/>
      <c r="MQ161" s="823"/>
      <c r="MR161" s="824"/>
      <c r="MS161" s="824"/>
      <c r="MT161" s="805"/>
      <c r="MU161" s="804"/>
      <c r="MV161" s="804"/>
      <c r="MW161" s="823"/>
      <c r="MX161" s="824"/>
      <c r="MY161" s="824"/>
      <c r="MZ161" s="805"/>
      <c r="NA161" s="804"/>
      <c r="NB161" s="804"/>
      <c r="NC161" s="823"/>
      <c r="ND161" s="824"/>
      <c r="NE161" s="824"/>
      <c r="NF161" s="805"/>
      <c r="NG161" s="804"/>
      <c r="NH161" s="804"/>
      <c r="NI161" s="823"/>
      <c r="NJ161" s="824"/>
      <c r="NK161" s="824"/>
      <c r="NL161" s="805"/>
      <c r="NM161" s="809"/>
      <c r="NN161" s="809"/>
      <c r="NO161" s="823"/>
      <c r="NP161" s="824"/>
      <c r="NQ161" s="824"/>
      <c r="NR161" s="805"/>
      <c r="NS161" s="823"/>
      <c r="NT161" s="824"/>
      <c r="NU161" s="824"/>
      <c r="NV161" s="805"/>
      <c r="NW161" s="826"/>
      <c r="NX161" s="825"/>
      <c r="NY161" s="837"/>
      <c r="NZ161" s="848"/>
      <c r="OA161" s="823"/>
      <c r="OB161" s="824"/>
      <c r="OC161" s="824"/>
      <c r="OD161" s="805"/>
      <c r="OE161" s="823"/>
      <c r="OF161" s="824"/>
      <c r="OG161" s="824"/>
      <c r="OH161" s="805"/>
      <c r="OI161" s="823"/>
      <c r="OJ161" s="824"/>
      <c r="OK161" s="824"/>
      <c r="OL161" s="805"/>
      <c r="OM161" s="823"/>
      <c r="ON161" s="824"/>
      <c r="OO161" s="824"/>
      <c r="OP161" s="805"/>
      <c r="OQ161" s="823"/>
      <c r="OR161" s="824"/>
      <c r="OS161" s="824"/>
      <c r="OT161" s="805"/>
      <c r="OU161" s="823"/>
      <c r="OV161" s="824"/>
      <c r="OW161" s="824"/>
      <c r="OX161" s="805"/>
      <c r="OY161" s="823"/>
      <c r="OZ161" s="824"/>
      <c r="PA161" s="824"/>
      <c r="PB161" s="805"/>
      <c r="PC161" s="823"/>
      <c r="PD161" s="824"/>
      <c r="PE161" s="824"/>
      <c r="PF161" s="805"/>
    </row>
    <row r="162" spans="1:422" ht="15" hidden="1" customHeight="1" x14ac:dyDescent="0.25">
      <c r="A162" s="769" t="s">
        <v>76</v>
      </c>
      <c r="B162" s="769"/>
      <c r="C162" s="769"/>
      <c r="D162" s="770"/>
      <c r="E162" s="769"/>
      <c r="F162" s="769"/>
      <c r="G162" s="769"/>
      <c r="H162" s="769"/>
      <c r="I162" s="769"/>
      <c r="J162" s="769"/>
      <c r="K162" s="769" t="s">
        <v>138</v>
      </c>
      <c r="L162" s="769" t="s">
        <v>144</v>
      </c>
      <c r="M162" s="769"/>
      <c r="N162" s="769"/>
      <c r="O162" s="769" t="s">
        <v>132</v>
      </c>
      <c r="P162" s="769"/>
      <c r="Q162" s="769"/>
      <c r="R162" s="769"/>
      <c r="S162" s="769"/>
      <c r="T162" s="816"/>
      <c r="U162" s="816"/>
      <c r="V162" s="816"/>
      <c r="W162" s="816"/>
      <c r="X162" s="769">
        <v>1</v>
      </c>
      <c r="Y162" s="769">
        <f>IF(AND(AJ162="",AK162="",AL162="",AN162="",AO162="",OR(AP162="",AP162=Dropdown!$AM$12,AP162=Dropdown!$AM$11)),1,0)</f>
        <v>0</v>
      </c>
      <c r="Z162" s="769">
        <f t="shared" si="15"/>
        <v>1</v>
      </c>
      <c r="AA162" s="769">
        <f t="shared" si="16"/>
        <v>0</v>
      </c>
      <c r="AB162" s="769">
        <f t="shared" si="17"/>
        <v>0</v>
      </c>
      <c r="AC162" s="769"/>
      <c r="AD162" s="772" t="str">
        <f>IF(OR(T162&lt;&gt;"",U162&lt;&gt;""),Dropdown!$A$4,IF(OR(V162&lt;&gt;"",W162&lt;&gt;""),Dropdown!$A$5,Dropdown!$A$3))</f>
        <v>Residential</v>
      </c>
      <c r="AE162" s="773" t="s">
        <v>615</v>
      </c>
      <c r="AF162" s="773"/>
      <c r="AG162" s="773"/>
      <c r="AH162" s="773" t="str">
        <f>IF(AG162&lt;&gt;"",VLOOKUP(AG162,Dropdown!$N$3:$R$62,3,FALSE),IF(AF162&lt;&gt;"",VLOOKUP(AF162,Dropdown!$N$3:$R$62,3,FALSE),IF(AE162&lt;&gt;"",VLOOKUP(AE162,Dropdown!$N$3:$R$62,3,FALSE),"")))</f>
        <v xml:space="preserve"> </v>
      </c>
      <c r="AI162" s="773" t="str">
        <f>IF(AG162&lt;&gt;"",VLOOKUP(AG162,Dropdown!$N$3:$R$62,5,FALSE),IF(AF162&lt;&gt;"",VLOOKUP(AF162,Dropdown!$N$3:$R$62,5,FALSE),IF(AE162&lt;&gt;"",VLOOKUP(AE162,Dropdown!$N$3:$R$62,5,FALSE),"")))</f>
        <v>Diverse</v>
      </c>
      <c r="AJ162" s="773"/>
      <c r="AK162" s="773"/>
      <c r="AL162" s="773" t="s">
        <v>79</v>
      </c>
      <c r="AM162" s="773"/>
      <c r="AN162" s="773" t="s">
        <v>636</v>
      </c>
      <c r="AO162" s="773"/>
      <c r="AP162" s="773"/>
      <c r="AQ162" s="769" t="s">
        <v>135</v>
      </c>
      <c r="AR162" s="774" t="s">
        <v>134</v>
      </c>
      <c r="AS162" s="774"/>
      <c r="AT162" s="769" t="s">
        <v>133</v>
      </c>
      <c r="AU162" s="769">
        <v>19</v>
      </c>
      <c r="AV162" s="769"/>
      <c r="AW162" s="823">
        <v>150</v>
      </c>
      <c r="AX162" s="824">
        <v>300</v>
      </c>
      <c r="AY162" s="824">
        <f t="shared" si="22"/>
        <v>225</v>
      </c>
      <c r="AZ162" s="847">
        <f t="shared" si="23"/>
        <v>45.59270516717325</v>
      </c>
      <c r="BA162" s="812"/>
      <c r="BB162" s="812"/>
      <c r="BC162" s="823"/>
      <c r="BD162" s="824"/>
      <c r="BE162" s="824"/>
      <c r="BF162" s="805"/>
      <c r="BG162" s="804"/>
      <c r="BH162" s="804"/>
      <c r="BI162" s="826"/>
      <c r="BJ162" s="825"/>
      <c r="BK162" s="797"/>
      <c r="BL162" s="803"/>
      <c r="BM162" s="804"/>
      <c r="BN162" s="804"/>
      <c r="BO162" s="826"/>
      <c r="BP162" s="825"/>
      <c r="BQ162" s="825"/>
      <c r="BR162" s="803"/>
      <c r="BS162" s="804"/>
      <c r="BT162" s="804"/>
      <c r="BU162" s="826"/>
      <c r="BV162" s="825"/>
      <c r="BW162" s="825"/>
      <c r="BX162" s="803"/>
      <c r="BY162" s="804"/>
      <c r="BZ162" s="804"/>
      <c r="CA162" s="826"/>
      <c r="CB162" s="825"/>
      <c r="CC162" s="825"/>
      <c r="CD162" s="803"/>
      <c r="CE162" s="804"/>
      <c r="CF162" s="804"/>
      <c r="CG162" s="826"/>
      <c r="CH162" s="825"/>
      <c r="CI162" s="825"/>
      <c r="CJ162" s="803"/>
      <c r="CK162" s="804"/>
      <c r="CL162" s="804"/>
      <c r="CM162" s="826"/>
      <c r="CN162" s="825"/>
      <c r="CO162" s="825"/>
      <c r="CP162" s="803"/>
      <c r="CQ162" s="804"/>
      <c r="CR162" s="804"/>
      <c r="CS162" s="826"/>
      <c r="CT162" s="825"/>
      <c r="CU162" s="825"/>
      <c r="CV162" s="803"/>
      <c r="CW162" s="804"/>
      <c r="CX162" s="804"/>
      <c r="CY162" s="826"/>
      <c r="CZ162" s="825"/>
      <c r="DA162" s="825"/>
      <c r="DB162" s="803"/>
      <c r="DC162" s="804"/>
      <c r="DD162" s="804"/>
      <c r="DE162" s="826"/>
      <c r="DF162" s="825"/>
      <c r="DG162" s="825"/>
      <c r="DH162" s="803"/>
      <c r="DI162" s="804"/>
      <c r="DJ162" s="804"/>
      <c r="DK162" s="826"/>
      <c r="DL162" s="825"/>
      <c r="DM162" s="825"/>
      <c r="DN162" s="803"/>
      <c r="DO162" s="804"/>
      <c r="DP162" s="804"/>
      <c r="DQ162" s="827"/>
      <c r="DR162" s="828"/>
      <c r="DS162" s="835"/>
      <c r="DT162" s="811"/>
      <c r="DU162" s="812"/>
      <c r="DV162" s="812"/>
      <c r="DW162" s="836"/>
      <c r="DX162" s="835"/>
      <c r="DY162" s="828"/>
      <c r="DZ162" s="813"/>
      <c r="EA162" s="814"/>
      <c r="EB162" s="814"/>
      <c r="EC162" s="827"/>
      <c r="ED162" s="828"/>
      <c r="EE162" s="835"/>
      <c r="EF162" s="811"/>
      <c r="EG162" s="812"/>
      <c r="EH162" s="812"/>
      <c r="EI162" s="836"/>
      <c r="EJ162" s="835"/>
      <c r="EK162" s="828"/>
      <c r="EL162" s="813"/>
      <c r="EM162" s="814"/>
      <c r="EN162" s="814"/>
      <c r="EO162" s="827"/>
      <c r="EP162" s="828"/>
      <c r="EQ162" s="835"/>
      <c r="ER162" s="811"/>
      <c r="ES162" s="812"/>
      <c r="ET162" s="812"/>
      <c r="EU162" s="836"/>
      <c r="EV162" s="835"/>
      <c r="EW162" s="828"/>
      <c r="EX162" s="813"/>
      <c r="EY162" s="814"/>
      <c r="EZ162" s="814"/>
      <c r="FA162" s="827"/>
      <c r="FB162" s="828"/>
      <c r="FC162" s="835"/>
      <c r="FD162" s="811"/>
      <c r="FE162" s="812"/>
      <c r="FF162" s="812"/>
      <c r="FG162" s="836"/>
      <c r="FH162" s="835"/>
      <c r="FI162" s="828"/>
      <c r="FJ162" s="813"/>
      <c r="FK162" s="814"/>
      <c r="FL162" s="814"/>
      <c r="FM162" s="827"/>
      <c r="FN162" s="828"/>
      <c r="FO162" s="835"/>
      <c r="FP162" s="811"/>
      <c r="FQ162" s="812"/>
      <c r="FR162" s="812"/>
      <c r="FS162" s="823"/>
      <c r="FT162" s="824"/>
      <c r="FU162" s="825"/>
      <c r="FV162" s="803"/>
      <c r="FW162" s="804"/>
      <c r="FX162" s="804"/>
      <c r="FY162" s="826"/>
      <c r="FZ162" s="825"/>
      <c r="GA162" s="824"/>
      <c r="GB162" s="805"/>
      <c r="GC162" s="804"/>
      <c r="GD162" s="804"/>
      <c r="GE162" s="823"/>
      <c r="GF162" s="824"/>
      <c r="GG162" s="825"/>
      <c r="GH162" s="803"/>
      <c r="GI162" s="809"/>
      <c r="GJ162" s="809"/>
      <c r="GK162" s="826"/>
      <c r="GL162" s="825"/>
      <c r="GM162" s="824"/>
      <c r="GN162" s="805"/>
      <c r="GO162" s="804"/>
      <c r="GP162" s="804"/>
      <c r="GQ162" s="823"/>
      <c r="GR162" s="824"/>
      <c r="GS162" s="825"/>
      <c r="GT162" s="803"/>
      <c r="GU162" s="809"/>
      <c r="GV162" s="809"/>
      <c r="GW162" s="826"/>
      <c r="GX162" s="825"/>
      <c r="GY162" s="824"/>
      <c r="GZ162" s="805"/>
      <c r="HA162" s="804"/>
      <c r="HB162" s="804"/>
      <c r="HC162" s="823"/>
      <c r="HD162" s="824"/>
      <c r="HE162" s="825"/>
      <c r="HF162" s="803"/>
      <c r="HG162" s="809"/>
      <c r="HH162" s="809"/>
      <c r="HI162" s="826"/>
      <c r="HJ162" s="825"/>
      <c r="HK162" s="824"/>
      <c r="HL162" s="805"/>
      <c r="HM162" s="804"/>
      <c r="HN162" s="804"/>
      <c r="HO162" s="823"/>
      <c r="HP162" s="824"/>
      <c r="HQ162" s="825"/>
      <c r="HR162" s="803"/>
      <c r="HS162" s="809"/>
      <c r="HT162" s="809"/>
      <c r="HU162" s="826"/>
      <c r="HV162" s="825"/>
      <c r="HW162" s="824"/>
      <c r="HX162" s="805"/>
      <c r="HY162" s="804"/>
      <c r="HZ162" s="804"/>
      <c r="IA162" s="823"/>
      <c r="IB162" s="824"/>
      <c r="IC162" s="825"/>
      <c r="ID162" s="803"/>
      <c r="IE162" s="804"/>
      <c r="IF162" s="804"/>
      <c r="IG162" s="826"/>
      <c r="IH162" s="825"/>
      <c r="II162" s="824"/>
      <c r="IJ162" s="805"/>
      <c r="IK162" s="804"/>
      <c r="IL162" s="804"/>
      <c r="IM162" s="823"/>
      <c r="IN162" s="824"/>
      <c r="IO162" s="825"/>
      <c r="IP162" s="803"/>
      <c r="IQ162" s="804"/>
      <c r="IR162" s="804"/>
      <c r="IS162" s="826"/>
      <c r="IT162" s="825"/>
      <c r="IU162" s="824"/>
      <c r="IV162" s="805"/>
      <c r="IW162" s="804"/>
      <c r="IX162" s="804"/>
      <c r="IY162" s="823"/>
      <c r="IZ162" s="824"/>
      <c r="JA162" s="825"/>
      <c r="JB162" s="803"/>
      <c r="JC162" s="804"/>
      <c r="JD162" s="804"/>
      <c r="JE162" s="826"/>
      <c r="JF162" s="825"/>
      <c r="JG162" s="824"/>
      <c r="JH162" s="805"/>
      <c r="JI162" s="804"/>
      <c r="JJ162" s="804"/>
      <c r="JK162" s="823"/>
      <c r="JL162" s="824"/>
      <c r="JM162" s="825"/>
      <c r="JN162" s="803"/>
      <c r="JO162" s="809"/>
      <c r="JP162" s="809"/>
      <c r="JQ162" s="826"/>
      <c r="JR162" s="825"/>
      <c r="JS162" s="824"/>
      <c r="JT162" s="805"/>
      <c r="JU162" s="804"/>
      <c r="JV162" s="804"/>
      <c r="JW162" s="823"/>
      <c r="JX162" s="824"/>
      <c r="JY162" s="824"/>
      <c r="JZ162" s="805"/>
      <c r="KA162" s="809"/>
      <c r="KB162" s="809"/>
      <c r="KC162" s="823"/>
      <c r="KD162" s="824"/>
      <c r="KE162" s="824"/>
      <c r="KF162" s="805"/>
      <c r="KG162" s="809"/>
      <c r="KH162" s="809"/>
      <c r="KI162" s="823"/>
      <c r="KJ162" s="824"/>
      <c r="KK162" s="824"/>
      <c r="KL162" s="805"/>
      <c r="KM162" s="809"/>
      <c r="KN162" s="809"/>
      <c r="KO162" s="823"/>
      <c r="KP162" s="824"/>
      <c r="KQ162" s="824"/>
      <c r="KR162" s="805"/>
      <c r="KS162" s="804"/>
      <c r="KT162" s="804"/>
      <c r="KU162" s="823"/>
      <c r="KV162" s="824"/>
      <c r="KW162" s="824"/>
      <c r="KX162" s="805"/>
      <c r="KY162" s="809"/>
      <c r="KZ162" s="809"/>
      <c r="LA162" s="823"/>
      <c r="LB162" s="824"/>
      <c r="LC162" s="824"/>
      <c r="LD162" s="805"/>
      <c r="LE162" s="804"/>
      <c r="LF162" s="804"/>
      <c r="LG162" s="823"/>
      <c r="LH162" s="824"/>
      <c r="LI162" s="824"/>
      <c r="LJ162" s="805"/>
      <c r="LK162" s="804"/>
      <c r="LL162" s="804"/>
      <c r="LM162" s="823"/>
      <c r="LN162" s="824"/>
      <c r="LO162" s="824"/>
      <c r="LP162" s="805"/>
      <c r="LQ162" s="809"/>
      <c r="LR162" s="809"/>
      <c r="LS162" s="823"/>
      <c r="LT162" s="824"/>
      <c r="LU162" s="824"/>
      <c r="LV162" s="805"/>
      <c r="LW162" s="804"/>
      <c r="LX162" s="804"/>
      <c r="LY162" s="823"/>
      <c r="LZ162" s="824"/>
      <c r="MA162" s="824"/>
      <c r="MB162" s="805"/>
      <c r="MC162" s="809"/>
      <c r="MD162" s="809"/>
      <c r="ME162" s="823"/>
      <c r="MF162" s="824"/>
      <c r="MG162" s="824"/>
      <c r="MH162" s="805"/>
      <c r="MI162" s="809"/>
      <c r="MJ162" s="809"/>
      <c r="MK162" s="823"/>
      <c r="ML162" s="824"/>
      <c r="MM162" s="824"/>
      <c r="MN162" s="805"/>
      <c r="MO162" s="809"/>
      <c r="MP162" s="809"/>
      <c r="MQ162" s="823"/>
      <c r="MR162" s="824"/>
      <c r="MS162" s="824"/>
      <c r="MT162" s="805"/>
      <c r="MU162" s="804"/>
      <c r="MV162" s="804"/>
      <c r="MW162" s="823"/>
      <c r="MX162" s="824"/>
      <c r="MY162" s="824"/>
      <c r="MZ162" s="805"/>
      <c r="NA162" s="804"/>
      <c r="NB162" s="804"/>
      <c r="NC162" s="823"/>
      <c r="ND162" s="824"/>
      <c r="NE162" s="824"/>
      <c r="NF162" s="805"/>
      <c r="NG162" s="804"/>
      <c r="NH162" s="804"/>
      <c r="NI162" s="823"/>
      <c r="NJ162" s="824"/>
      <c r="NK162" s="824"/>
      <c r="NL162" s="805"/>
      <c r="NM162" s="809"/>
      <c r="NN162" s="809"/>
      <c r="NO162" s="823"/>
      <c r="NP162" s="824"/>
      <c r="NQ162" s="824"/>
      <c r="NR162" s="805"/>
      <c r="NS162" s="823"/>
      <c r="NT162" s="824"/>
      <c r="NU162" s="824"/>
      <c r="NV162" s="805"/>
      <c r="NW162" s="826"/>
      <c r="NX162" s="825"/>
      <c r="NY162" s="837"/>
      <c r="NZ162" s="848"/>
      <c r="OA162" s="823"/>
      <c r="OB162" s="824"/>
      <c r="OC162" s="824"/>
      <c r="OD162" s="805"/>
      <c r="OE162" s="823"/>
      <c r="OF162" s="824"/>
      <c r="OG162" s="824"/>
      <c r="OH162" s="805"/>
      <c r="OI162" s="823"/>
      <c r="OJ162" s="824"/>
      <c r="OK162" s="824"/>
      <c r="OL162" s="805"/>
      <c r="OM162" s="823"/>
      <c r="ON162" s="824"/>
      <c r="OO162" s="824"/>
      <c r="OP162" s="805"/>
      <c r="OQ162" s="823"/>
      <c r="OR162" s="824"/>
      <c r="OS162" s="824"/>
      <c r="OT162" s="805"/>
      <c r="OU162" s="823"/>
      <c r="OV162" s="824"/>
      <c r="OW162" s="824"/>
      <c r="OX162" s="805"/>
      <c r="OY162" s="823"/>
      <c r="OZ162" s="824"/>
      <c r="PA162" s="824"/>
      <c r="PB162" s="805"/>
      <c r="PC162" s="823"/>
      <c r="PD162" s="824"/>
      <c r="PE162" s="824"/>
      <c r="PF162" s="805"/>
    </row>
    <row r="163" spans="1:422" ht="15" hidden="1" customHeight="1" x14ac:dyDescent="0.25">
      <c r="A163" s="769" t="s">
        <v>76</v>
      </c>
      <c r="B163" s="769"/>
      <c r="C163" s="769"/>
      <c r="D163" s="770"/>
      <c r="E163" s="769"/>
      <c r="F163" s="769"/>
      <c r="G163" s="769"/>
      <c r="H163" s="769"/>
      <c r="I163" s="769"/>
      <c r="J163" s="769"/>
      <c r="K163" s="769" t="s">
        <v>136</v>
      </c>
      <c r="L163" s="769" t="s">
        <v>142</v>
      </c>
      <c r="M163" s="769"/>
      <c r="N163" s="769"/>
      <c r="O163" s="769" t="s">
        <v>132</v>
      </c>
      <c r="P163" s="769"/>
      <c r="Q163" s="769"/>
      <c r="R163" s="769"/>
      <c r="S163" s="769"/>
      <c r="T163" s="816"/>
      <c r="U163" s="816"/>
      <c r="V163" s="816"/>
      <c r="W163" s="816"/>
      <c r="X163" s="769">
        <v>1</v>
      </c>
      <c r="Y163" s="769">
        <f>IF(AND(AJ163="",AK163="",AL163="",AN163="",AO163="",OR(AP163="",AP163=Dropdown!$AM$12,AP163=Dropdown!$AM$11)),1,0)</f>
        <v>0</v>
      </c>
      <c r="Z163" s="769">
        <f t="shared" si="15"/>
        <v>1</v>
      </c>
      <c r="AA163" s="769">
        <f t="shared" si="16"/>
        <v>0</v>
      </c>
      <c r="AB163" s="769">
        <f t="shared" si="17"/>
        <v>0</v>
      </c>
      <c r="AC163" s="769"/>
      <c r="AD163" s="772" t="str">
        <f>IF(OR(T163&lt;&gt;"",U163&lt;&gt;""),Dropdown!$A$4,IF(OR(V163&lt;&gt;"",W163&lt;&gt;""),Dropdown!$A$5,Dropdown!$A$3))</f>
        <v>Residential</v>
      </c>
      <c r="AE163" s="773" t="s">
        <v>615</v>
      </c>
      <c r="AF163" s="773"/>
      <c r="AG163" s="773"/>
      <c r="AH163" s="773" t="str">
        <f>IF(AG163&lt;&gt;"",VLOOKUP(AG163,Dropdown!$N$3:$R$62,3,FALSE),IF(AF163&lt;&gt;"",VLOOKUP(AF163,Dropdown!$N$3:$R$62,3,FALSE),IF(AE163&lt;&gt;"",VLOOKUP(AE163,Dropdown!$N$3:$R$62,3,FALSE),"")))</f>
        <v xml:space="preserve"> </v>
      </c>
      <c r="AI163" s="773" t="str">
        <f>IF(AG163&lt;&gt;"",VLOOKUP(AG163,Dropdown!$N$3:$R$62,5,FALSE),IF(AF163&lt;&gt;"",VLOOKUP(AF163,Dropdown!$N$3:$R$62,5,FALSE),IF(AE163&lt;&gt;"",VLOOKUP(AE163,Dropdown!$N$3:$R$62,5,FALSE),"")))</f>
        <v>Diverse</v>
      </c>
      <c r="AJ163" s="773"/>
      <c r="AK163" s="773"/>
      <c r="AL163" s="925" t="s">
        <v>357</v>
      </c>
      <c r="AM163" s="773"/>
      <c r="AN163" s="773" t="s">
        <v>636</v>
      </c>
      <c r="AO163" s="773"/>
      <c r="AP163" s="773"/>
      <c r="AQ163" s="769" t="s">
        <v>135</v>
      </c>
      <c r="AR163" s="774" t="s">
        <v>134</v>
      </c>
      <c r="AS163" s="774"/>
      <c r="AT163" s="769" t="s">
        <v>133</v>
      </c>
      <c r="AU163" s="769">
        <v>19</v>
      </c>
      <c r="AV163" s="769"/>
      <c r="AW163" s="823">
        <v>110</v>
      </c>
      <c r="AX163" s="824">
        <v>180</v>
      </c>
      <c r="AY163" s="824">
        <f t="shared" si="22"/>
        <v>145</v>
      </c>
      <c r="AZ163" s="847">
        <f t="shared" si="23"/>
        <v>21.276595744680851</v>
      </c>
      <c r="BA163" s="812"/>
      <c r="BB163" s="812"/>
      <c r="BC163" s="823"/>
      <c r="BD163" s="824"/>
      <c r="BE163" s="824"/>
      <c r="BF163" s="805"/>
      <c r="BG163" s="804"/>
      <c r="BH163" s="804"/>
      <c r="BI163" s="826"/>
      <c r="BJ163" s="825"/>
      <c r="BK163" s="797"/>
      <c r="BL163" s="803"/>
      <c r="BM163" s="804"/>
      <c r="BN163" s="804"/>
      <c r="BO163" s="826"/>
      <c r="BP163" s="825"/>
      <c r="BQ163" s="825"/>
      <c r="BR163" s="803"/>
      <c r="BS163" s="804"/>
      <c r="BT163" s="804"/>
      <c r="BU163" s="826"/>
      <c r="BV163" s="825"/>
      <c r="BW163" s="825"/>
      <c r="BX163" s="803"/>
      <c r="BY163" s="804"/>
      <c r="BZ163" s="804"/>
      <c r="CA163" s="826"/>
      <c r="CB163" s="825"/>
      <c r="CC163" s="825"/>
      <c r="CD163" s="803"/>
      <c r="CE163" s="804"/>
      <c r="CF163" s="804"/>
      <c r="CG163" s="826"/>
      <c r="CH163" s="825"/>
      <c r="CI163" s="825"/>
      <c r="CJ163" s="803"/>
      <c r="CK163" s="804"/>
      <c r="CL163" s="804"/>
      <c r="CM163" s="826"/>
      <c r="CN163" s="825"/>
      <c r="CO163" s="825"/>
      <c r="CP163" s="803"/>
      <c r="CQ163" s="804"/>
      <c r="CR163" s="804"/>
      <c r="CS163" s="826"/>
      <c r="CT163" s="825"/>
      <c r="CU163" s="825"/>
      <c r="CV163" s="803"/>
      <c r="CW163" s="804"/>
      <c r="CX163" s="804"/>
      <c r="CY163" s="826"/>
      <c r="CZ163" s="825"/>
      <c r="DA163" s="825"/>
      <c r="DB163" s="803"/>
      <c r="DC163" s="804"/>
      <c r="DD163" s="804"/>
      <c r="DE163" s="826"/>
      <c r="DF163" s="825"/>
      <c r="DG163" s="825"/>
      <c r="DH163" s="803"/>
      <c r="DI163" s="804"/>
      <c r="DJ163" s="804"/>
      <c r="DK163" s="826"/>
      <c r="DL163" s="825"/>
      <c r="DM163" s="825"/>
      <c r="DN163" s="803"/>
      <c r="DO163" s="804"/>
      <c r="DP163" s="804"/>
      <c r="DQ163" s="827"/>
      <c r="DR163" s="828"/>
      <c r="DS163" s="835"/>
      <c r="DT163" s="811"/>
      <c r="DU163" s="812"/>
      <c r="DV163" s="812"/>
      <c r="DW163" s="836"/>
      <c r="DX163" s="835"/>
      <c r="DY163" s="828"/>
      <c r="DZ163" s="813"/>
      <c r="EA163" s="814"/>
      <c r="EB163" s="814"/>
      <c r="EC163" s="827"/>
      <c r="ED163" s="828"/>
      <c r="EE163" s="835"/>
      <c r="EF163" s="811"/>
      <c r="EG163" s="812"/>
      <c r="EH163" s="812"/>
      <c r="EI163" s="836"/>
      <c r="EJ163" s="835"/>
      <c r="EK163" s="828"/>
      <c r="EL163" s="813"/>
      <c r="EM163" s="814"/>
      <c r="EN163" s="814"/>
      <c r="EO163" s="827"/>
      <c r="EP163" s="828"/>
      <c r="EQ163" s="835"/>
      <c r="ER163" s="811"/>
      <c r="ES163" s="812"/>
      <c r="ET163" s="812"/>
      <c r="EU163" s="836"/>
      <c r="EV163" s="835"/>
      <c r="EW163" s="828"/>
      <c r="EX163" s="813"/>
      <c r="EY163" s="814"/>
      <c r="EZ163" s="814"/>
      <c r="FA163" s="827"/>
      <c r="FB163" s="828"/>
      <c r="FC163" s="835"/>
      <c r="FD163" s="811"/>
      <c r="FE163" s="812"/>
      <c r="FF163" s="812"/>
      <c r="FG163" s="836"/>
      <c r="FH163" s="835"/>
      <c r="FI163" s="828"/>
      <c r="FJ163" s="813"/>
      <c r="FK163" s="814"/>
      <c r="FL163" s="814"/>
      <c r="FM163" s="827"/>
      <c r="FN163" s="828"/>
      <c r="FO163" s="835"/>
      <c r="FP163" s="811"/>
      <c r="FQ163" s="812"/>
      <c r="FR163" s="812"/>
      <c r="FS163" s="823"/>
      <c r="FT163" s="824"/>
      <c r="FU163" s="825"/>
      <c r="FV163" s="803"/>
      <c r="FW163" s="804"/>
      <c r="FX163" s="804"/>
      <c r="FY163" s="826"/>
      <c r="FZ163" s="825"/>
      <c r="GA163" s="824"/>
      <c r="GB163" s="805"/>
      <c r="GC163" s="804"/>
      <c r="GD163" s="804"/>
      <c r="GE163" s="823"/>
      <c r="GF163" s="824"/>
      <c r="GG163" s="825"/>
      <c r="GH163" s="803"/>
      <c r="GI163" s="809"/>
      <c r="GJ163" s="809"/>
      <c r="GK163" s="826"/>
      <c r="GL163" s="825"/>
      <c r="GM163" s="824"/>
      <c r="GN163" s="805"/>
      <c r="GO163" s="804"/>
      <c r="GP163" s="804"/>
      <c r="GQ163" s="823"/>
      <c r="GR163" s="824"/>
      <c r="GS163" s="825"/>
      <c r="GT163" s="803"/>
      <c r="GU163" s="809"/>
      <c r="GV163" s="809"/>
      <c r="GW163" s="826"/>
      <c r="GX163" s="825"/>
      <c r="GY163" s="824"/>
      <c r="GZ163" s="805"/>
      <c r="HA163" s="804"/>
      <c r="HB163" s="804"/>
      <c r="HC163" s="823"/>
      <c r="HD163" s="824"/>
      <c r="HE163" s="825"/>
      <c r="HF163" s="803"/>
      <c r="HG163" s="809"/>
      <c r="HH163" s="809"/>
      <c r="HI163" s="826"/>
      <c r="HJ163" s="825"/>
      <c r="HK163" s="824"/>
      <c r="HL163" s="805"/>
      <c r="HM163" s="804"/>
      <c r="HN163" s="804"/>
      <c r="HO163" s="823"/>
      <c r="HP163" s="824"/>
      <c r="HQ163" s="825"/>
      <c r="HR163" s="803"/>
      <c r="HS163" s="809"/>
      <c r="HT163" s="809"/>
      <c r="HU163" s="826"/>
      <c r="HV163" s="825"/>
      <c r="HW163" s="824"/>
      <c r="HX163" s="805"/>
      <c r="HY163" s="804"/>
      <c r="HZ163" s="804"/>
      <c r="IA163" s="823"/>
      <c r="IB163" s="824"/>
      <c r="IC163" s="825"/>
      <c r="ID163" s="803"/>
      <c r="IE163" s="804"/>
      <c r="IF163" s="804"/>
      <c r="IG163" s="826"/>
      <c r="IH163" s="825"/>
      <c r="II163" s="824"/>
      <c r="IJ163" s="805"/>
      <c r="IK163" s="804"/>
      <c r="IL163" s="804"/>
      <c r="IM163" s="823"/>
      <c r="IN163" s="824"/>
      <c r="IO163" s="825"/>
      <c r="IP163" s="803"/>
      <c r="IQ163" s="804"/>
      <c r="IR163" s="804"/>
      <c r="IS163" s="826"/>
      <c r="IT163" s="825"/>
      <c r="IU163" s="824"/>
      <c r="IV163" s="805"/>
      <c r="IW163" s="804"/>
      <c r="IX163" s="804"/>
      <c r="IY163" s="823"/>
      <c r="IZ163" s="824"/>
      <c r="JA163" s="825"/>
      <c r="JB163" s="803"/>
      <c r="JC163" s="804"/>
      <c r="JD163" s="804"/>
      <c r="JE163" s="826"/>
      <c r="JF163" s="825"/>
      <c r="JG163" s="824"/>
      <c r="JH163" s="805"/>
      <c r="JI163" s="804"/>
      <c r="JJ163" s="804"/>
      <c r="JK163" s="823"/>
      <c r="JL163" s="824"/>
      <c r="JM163" s="825"/>
      <c r="JN163" s="803"/>
      <c r="JO163" s="809"/>
      <c r="JP163" s="809"/>
      <c r="JQ163" s="826"/>
      <c r="JR163" s="825"/>
      <c r="JS163" s="824"/>
      <c r="JT163" s="805"/>
      <c r="JU163" s="804"/>
      <c r="JV163" s="804"/>
      <c r="JW163" s="823"/>
      <c r="JX163" s="824"/>
      <c r="JY163" s="824"/>
      <c r="JZ163" s="805"/>
      <c r="KA163" s="809"/>
      <c r="KB163" s="809"/>
      <c r="KC163" s="823"/>
      <c r="KD163" s="824"/>
      <c r="KE163" s="824"/>
      <c r="KF163" s="805"/>
      <c r="KG163" s="809"/>
      <c r="KH163" s="809"/>
      <c r="KI163" s="823"/>
      <c r="KJ163" s="824"/>
      <c r="KK163" s="824"/>
      <c r="KL163" s="805"/>
      <c r="KM163" s="809"/>
      <c r="KN163" s="809"/>
      <c r="KO163" s="823"/>
      <c r="KP163" s="824"/>
      <c r="KQ163" s="824"/>
      <c r="KR163" s="805"/>
      <c r="KS163" s="804"/>
      <c r="KT163" s="804"/>
      <c r="KU163" s="823"/>
      <c r="KV163" s="824"/>
      <c r="KW163" s="824"/>
      <c r="KX163" s="805"/>
      <c r="KY163" s="809"/>
      <c r="KZ163" s="809"/>
      <c r="LA163" s="823"/>
      <c r="LB163" s="824"/>
      <c r="LC163" s="824"/>
      <c r="LD163" s="805"/>
      <c r="LE163" s="804"/>
      <c r="LF163" s="804"/>
      <c r="LG163" s="823"/>
      <c r="LH163" s="824"/>
      <c r="LI163" s="824"/>
      <c r="LJ163" s="805"/>
      <c r="LK163" s="804"/>
      <c r="LL163" s="804"/>
      <c r="LM163" s="823"/>
      <c r="LN163" s="824"/>
      <c r="LO163" s="824"/>
      <c r="LP163" s="805"/>
      <c r="LQ163" s="809"/>
      <c r="LR163" s="809"/>
      <c r="LS163" s="823"/>
      <c r="LT163" s="824"/>
      <c r="LU163" s="824"/>
      <c r="LV163" s="805"/>
      <c r="LW163" s="804"/>
      <c r="LX163" s="804"/>
      <c r="LY163" s="823"/>
      <c r="LZ163" s="824"/>
      <c r="MA163" s="824"/>
      <c r="MB163" s="805"/>
      <c r="MC163" s="809"/>
      <c r="MD163" s="809"/>
      <c r="ME163" s="823"/>
      <c r="MF163" s="824"/>
      <c r="MG163" s="824"/>
      <c r="MH163" s="805"/>
      <c r="MI163" s="809"/>
      <c r="MJ163" s="809"/>
      <c r="MK163" s="823"/>
      <c r="ML163" s="824"/>
      <c r="MM163" s="824"/>
      <c r="MN163" s="805"/>
      <c r="MO163" s="809"/>
      <c r="MP163" s="809"/>
      <c r="MQ163" s="823"/>
      <c r="MR163" s="824"/>
      <c r="MS163" s="824"/>
      <c r="MT163" s="805"/>
      <c r="MU163" s="804"/>
      <c r="MV163" s="804"/>
      <c r="MW163" s="823"/>
      <c r="MX163" s="824"/>
      <c r="MY163" s="824"/>
      <c r="MZ163" s="805"/>
      <c r="NA163" s="804"/>
      <c r="NB163" s="804"/>
      <c r="NC163" s="823"/>
      <c r="ND163" s="824"/>
      <c r="NE163" s="824"/>
      <c r="NF163" s="805"/>
      <c r="NG163" s="804"/>
      <c r="NH163" s="804"/>
      <c r="NI163" s="823"/>
      <c r="NJ163" s="824"/>
      <c r="NK163" s="824"/>
      <c r="NL163" s="805"/>
      <c r="NM163" s="809"/>
      <c r="NN163" s="809"/>
      <c r="NO163" s="823"/>
      <c r="NP163" s="824"/>
      <c r="NQ163" s="824"/>
      <c r="NR163" s="805"/>
      <c r="NS163" s="823"/>
      <c r="NT163" s="824"/>
      <c r="NU163" s="824"/>
      <c r="NV163" s="805"/>
      <c r="NW163" s="826"/>
      <c r="NX163" s="825"/>
      <c r="NY163" s="837"/>
      <c r="NZ163" s="848"/>
      <c r="OA163" s="823"/>
      <c r="OB163" s="824"/>
      <c r="OC163" s="824"/>
      <c r="OD163" s="805"/>
      <c r="OE163" s="823"/>
      <c r="OF163" s="824"/>
      <c r="OG163" s="824"/>
      <c r="OH163" s="805"/>
      <c r="OI163" s="823"/>
      <c r="OJ163" s="824"/>
      <c r="OK163" s="824"/>
      <c r="OL163" s="805"/>
      <c r="OM163" s="823"/>
      <c r="ON163" s="824"/>
      <c r="OO163" s="824"/>
      <c r="OP163" s="805"/>
      <c r="OQ163" s="823"/>
      <c r="OR163" s="824"/>
      <c r="OS163" s="824"/>
      <c r="OT163" s="805"/>
      <c r="OU163" s="823"/>
      <c r="OV163" s="824"/>
      <c r="OW163" s="824"/>
      <c r="OX163" s="805"/>
      <c r="OY163" s="823"/>
      <c r="OZ163" s="824"/>
      <c r="PA163" s="824"/>
      <c r="PB163" s="805"/>
      <c r="PC163" s="823"/>
      <c r="PD163" s="824"/>
      <c r="PE163" s="824"/>
      <c r="PF163" s="805"/>
    </row>
    <row r="164" spans="1:422" ht="15" hidden="1" customHeight="1" x14ac:dyDescent="0.25">
      <c r="A164" s="769" t="s">
        <v>76</v>
      </c>
      <c r="B164" s="769"/>
      <c r="C164" s="769"/>
      <c r="D164" s="770"/>
      <c r="E164" s="769"/>
      <c r="F164" s="769"/>
      <c r="G164" s="769"/>
      <c r="H164" s="769"/>
      <c r="I164" s="769"/>
      <c r="J164" s="769"/>
      <c r="K164" s="769" t="s">
        <v>137</v>
      </c>
      <c r="L164" s="769" t="s">
        <v>143</v>
      </c>
      <c r="M164" s="769"/>
      <c r="N164" s="769"/>
      <c r="O164" s="769" t="s">
        <v>132</v>
      </c>
      <c r="P164" s="769"/>
      <c r="Q164" s="769"/>
      <c r="R164" s="769"/>
      <c r="S164" s="769"/>
      <c r="T164" s="816"/>
      <c r="U164" s="816"/>
      <c r="V164" s="816"/>
      <c r="W164" s="816"/>
      <c r="X164" s="769">
        <v>1</v>
      </c>
      <c r="Y164" s="769">
        <f>IF(AND(AJ164="",AK164="",AL164="",AN164="",AO164="",OR(AP164="",AP164=Dropdown!$AM$12,AP164=Dropdown!$AM$11)),1,0)</f>
        <v>0</v>
      </c>
      <c r="Z164" s="769">
        <f t="shared" si="15"/>
        <v>1</v>
      </c>
      <c r="AA164" s="769">
        <f t="shared" si="16"/>
        <v>0</v>
      </c>
      <c r="AB164" s="769">
        <f t="shared" si="17"/>
        <v>0</v>
      </c>
      <c r="AC164" s="769"/>
      <c r="AD164" s="772" t="str">
        <f>IF(OR(T164&lt;&gt;"",U164&lt;&gt;""),Dropdown!$A$4,IF(OR(V164&lt;&gt;"",W164&lt;&gt;""),Dropdown!$A$5,Dropdown!$A$3))</f>
        <v>Residential</v>
      </c>
      <c r="AE164" s="773" t="s">
        <v>615</v>
      </c>
      <c r="AF164" s="773"/>
      <c r="AG164" s="773"/>
      <c r="AH164" s="773" t="str">
        <f>IF(AG164&lt;&gt;"",VLOOKUP(AG164,Dropdown!$N$3:$R$62,3,FALSE),IF(AF164&lt;&gt;"",VLOOKUP(AF164,Dropdown!$N$3:$R$62,3,FALSE),IF(AE164&lt;&gt;"",VLOOKUP(AE164,Dropdown!$N$3:$R$62,3,FALSE),"")))</f>
        <v xml:space="preserve"> </v>
      </c>
      <c r="AI164" s="773" t="str">
        <f>IF(AG164&lt;&gt;"",VLOOKUP(AG164,Dropdown!$N$3:$R$62,5,FALSE),IF(AF164&lt;&gt;"",VLOOKUP(AF164,Dropdown!$N$3:$R$62,5,FALSE),IF(AE164&lt;&gt;"",VLOOKUP(AE164,Dropdown!$N$3:$R$62,5,FALSE),"")))</f>
        <v>Diverse</v>
      </c>
      <c r="AJ164" s="773"/>
      <c r="AK164" s="773"/>
      <c r="AL164" s="925" t="s">
        <v>357</v>
      </c>
      <c r="AM164" s="773"/>
      <c r="AN164" s="773" t="s">
        <v>636</v>
      </c>
      <c r="AO164" s="773"/>
      <c r="AP164" s="773"/>
      <c r="AQ164" s="769" t="s">
        <v>135</v>
      </c>
      <c r="AR164" s="774" t="s">
        <v>134</v>
      </c>
      <c r="AS164" s="774"/>
      <c r="AT164" s="769" t="s">
        <v>133</v>
      </c>
      <c r="AU164" s="769">
        <v>19</v>
      </c>
      <c r="AV164" s="769"/>
      <c r="AW164" s="823">
        <v>120</v>
      </c>
      <c r="AX164" s="824">
        <v>220</v>
      </c>
      <c r="AY164" s="824">
        <f t="shared" si="22"/>
        <v>170</v>
      </c>
      <c r="AZ164" s="847">
        <f t="shared" si="23"/>
        <v>30.3951367781155</v>
      </c>
      <c r="BA164" s="812"/>
      <c r="BB164" s="812"/>
      <c r="BC164" s="823"/>
      <c r="BD164" s="824"/>
      <c r="BE164" s="824"/>
      <c r="BF164" s="805"/>
      <c r="BG164" s="804"/>
      <c r="BH164" s="804"/>
      <c r="BI164" s="826"/>
      <c r="BJ164" s="825"/>
      <c r="BK164" s="797"/>
      <c r="BL164" s="803"/>
      <c r="BM164" s="804"/>
      <c r="BN164" s="804"/>
      <c r="BO164" s="826"/>
      <c r="BP164" s="825"/>
      <c r="BQ164" s="825"/>
      <c r="BR164" s="803"/>
      <c r="BS164" s="804"/>
      <c r="BT164" s="804"/>
      <c r="BU164" s="826"/>
      <c r="BV164" s="825"/>
      <c r="BW164" s="825"/>
      <c r="BX164" s="803"/>
      <c r="BY164" s="804"/>
      <c r="BZ164" s="804"/>
      <c r="CA164" s="826"/>
      <c r="CB164" s="825"/>
      <c r="CC164" s="825"/>
      <c r="CD164" s="803"/>
      <c r="CE164" s="804"/>
      <c r="CF164" s="804"/>
      <c r="CG164" s="826"/>
      <c r="CH164" s="825"/>
      <c r="CI164" s="825"/>
      <c r="CJ164" s="803"/>
      <c r="CK164" s="804"/>
      <c r="CL164" s="804"/>
      <c r="CM164" s="826"/>
      <c r="CN164" s="825"/>
      <c r="CO164" s="825"/>
      <c r="CP164" s="803"/>
      <c r="CQ164" s="804"/>
      <c r="CR164" s="804"/>
      <c r="CS164" s="826"/>
      <c r="CT164" s="825"/>
      <c r="CU164" s="825"/>
      <c r="CV164" s="803"/>
      <c r="CW164" s="804"/>
      <c r="CX164" s="804"/>
      <c r="CY164" s="826"/>
      <c r="CZ164" s="825"/>
      <c r="DA164" s="825"/>
      <c r="DB164" s="803"/>
      <c r="DC164" s="804"/>
      <c r="DD164" s="804"/>
      <c r="DE164" s="826"/>
      <c r="DF164" s="825"/>
      <c r="DG164" s="825"/>
      <c r="DH164" s="803"/>
      <c r="DI164" s="804"/>
      <c r="DJ164" s="804"/>
      <c r="DK164" s="826"/>
      <c r="DL164" s="825"/>
      <c r="DM164" s="825"/>
      <c r="DN164" s="803"/>
      <c r="DO164" s="804"/>
      <c r="DP164" s="804"/>
      <c r="DQ164" s="827"/>
      <c r="DR164" s="828"/>
      <c r="DS164" s="835"/>
      <c r="DT164" s="811"/>
      <c r="DU164" s="812"/>
      <c r="DV164" s="812"/>
      <c r="DW164" s="836"/>
      <c r="DX164" s="835"/>
      <c r="DY164" s="828"/>
      <c r="DZ164" s="813"/>
      <c r="EA164" s="814"/>
      <c r="EB164" s="814"/>
      <c r="EC164" s="827"/>
      <c r="ED164" s="828"/>
      <c r="EE164" s="835"/>
      <c r="EF164" s="811"/>
      <c r="EG164" s="812"/>
      <c r="EH164" s="812"/>
      <c r="EI164" s="836"/>
      <c r="EJ164" s="835"/>
      <c r="EK164" s="828"/>
      <c r="EL164" s="813"/>
      <c r="EM164" s="814"/>
      <c r="EN164" s="814"/>
      <c r="EO164" s="827"/>
      <c r="EP164" s="828"/>
      <c r="EQ164" s="835"/>
      <c r="ER164" s="811"/>
      <c r="ES164" s="812"/>
      <c r="ET164" s="812"/>
      <c r="EU164" s="836"/>
      <c r="EV164" s="835"/>
      <c r="EW164" s="828"/>
      <c r="EX164" s="813"/>
      <c r="EY164" s="814"/>
      <c r="EZ164" s="814"/>
      <c r="FA164" s="827"/>
      <c r="FB164" s="828"/>
      <c r="FC164" s="835"/>
      <c r="FD164" s="811"/>
      <c r="FE164" s="812"/>
      <c r="FF164" s="812"/>
      <c r="FG164" s="836"/>
      <c r="FH164" s="835"/>
      <c r="FI164" s="828"/>
      <c r="FJ164" s="813"/>
      <c r="FK164" s="814"/>
      <c r="FL164" s="814"/>
      <c r="FM164" s="827"/>
      <c r="FN164" s="828"/>
      <c r="FO164" s="835"/>
      <c r="FP164" s="811"/>
      <c r="FQ164" s="812"/>
      <c r="FR164" s="812"/>
      <c r="FS164" s="823"/>
      <c r="FT164" s="824"/>
      <c r="FU164" s="825"/>
      <c r="FV164" s="803"/>
      <c r="FW164" s="804"/>
      <c r="FX164" s="804"/>
      <c r="FY164" s="826"/>
      <c r="FZ164" s="825"/>
      <c r="GA164" s="824"/>
      <c r="GB164" s="805"/>
      <c r="GC164" s="804"/>
      <c r="GD164" s="804"/>
      <c r="GE164" s="823"/>
      <c r="GF164" s="824"/>
      <c r="GG164" s="825"/>
      <c r="GH164" s="803"/>
      <c r="GI164" s="809"/>
      <c r="GJ164" s="809"/>
      <c r="GK164" s="826"/>
      <c r="GL164" s="825"/>
      <c r="GM164" s="824"/>
      <c r="GN164" s="805"/>
      <c r="GO164" s="804"/>
      <c r="GP164" s="804"/>
      <c r="GQ164" s="823"/>
      <c r="GR164" s="824"/>
      <c r="GS164" s="825"/>
      <c r="GT164" s="803"/>
      <c r="GU164" s="809"/>
      <c r="GV164" s="809"/>
      <c r="GW164" s="826"/>
      <c r="GX164" s="825"/>
      <c r="GY164" s="824"/>
      <c r="GZ164" s="805"/>
      <c r="HA164" s="804"/>
      <c r="HB164" s="804"/>
      <c r="HC164" s="823"/>
      <c r="HD164" s="824"/>
      <c r="HE164" s="825"/>
      <c r="HF164" s="803"/>
      <c r="HG164" s="809"/>
      <c r="HH164" s="809"/>
      <c r="HI164" s="826"/>
      <c r="HJ164" s="825"/>
      <c r="HK164" s="824"/>
      <c r="HL164" s="805"/>
      <c r="HM164" s="804"/>
      <c r="HN164" s="804"/>
      <c r="HO164" s="823"/>
      <c r="HP164" s="824"/>
      <c r="HQ164" s="825"/>
      <c r="HR164" s="803"/>
      <c r="HS164" s="809"/>
      <c r="HT164" s="809"/>
      <c r="HU164" s="826"/>
      <c r="HV164" s="825"/>
      <c r="HW164" s="824"/>
      <c r="HX164" s="805"/>
      <c r="HY164" s="804"/>
      <c r="HZ164" s="804"/>
      <c r="IA164" s="823"/>
      <c r="IB164" s="824"/>
      <c r="IC164" s="825"/>
      <c r="ID164" s="803"/>
      <c r="IE164" s="804"/>
      <c r="IF164" s="804"/>
      <c r="IG164" s="826"/>
      <c r="IH164" s="825"/>
      <c r="II164" s="824"/>
      <c r="IJ164" s="805"/>
      <c r="IK164" s="804"/>
      <c r="IL164" s="804"/>
      <c r="IM164" s="823"/>
      <c r="IN164" s="824"/>
      <c r="IO164" s="825"/>
      <c r="IP164" s="803"/>
      <c r="IQ164" s="804"/>
      <c r="IR164" s="804"/>
      <c r="IS164" s="826"/>
      <c r="IT164" s="825"/>
      <c r="IU164" s="824"/>
      <c r="IV164" s="805"/>
      <c r="IW164" s="804"/>
      <c r="IX164" s="804"/>
      <c r="IY164" s="823"/>
      <c r="IZ164" s="824"/>
      <c r="JA164" s="825"/>
      <c r="JB164" s="803"/>
      <c r="JC164" s="804"/>
      <c r="JD164" s="804"/>
      <c r="JE164" s="826"/>
      <c r="JF164" s="825"/>
      <c r="JG164" s="824"/>
      <c r="JH164" s="805"/>
      <c r="JI164" s="804"/>
      <c r="JJ164" s="804"/>
      <c r="JK164" s="823"/>
      <c r="JL164" s="824"/>
      <c r="JM164" s="825"/>
      <c r="JN164" s="803"/>
      <c r="JO164" s="809"/>
      <c r="JP164" s="809"/>
      <c r="JQ164" s="826"/>
      <c r="JR164" s="825"/>
      <c r="JS164" s="824"/>
      <c r="JT164" s="805"/>
      <c r="JU164" s="804"/>
      <c r="JV164" s="804"/>
      <c r="JW164" s="823"/>
      <c r="JX164" s="824"/>
      <c r="JY164" s="824"/>
      <c r="JZ164" s="805"/>
      <c r="KA164" s="809"/>
      <c r="KB164" s="809"/>
      <c r="KC164" s="823"/>
      <c r="KD164" s="824"/>
      <c r="KE164" s="824"/>
      <c r="KF164" s="805"/>
      <c r="KG164" s="809"/>
      <c r="KH164" s="809"/>
      <c r="KI164" s="823"/>
      <c r="KJ164" s="824"/>
      <c r="KK164" s="824"/>
      <c r="KL164" s="805"/>
      <c r="KM164" s="809"/>
      <c r="KN164" s="809"/>
      <c r="KO164" s="823"/>
      <c r="KP164" s="824"/>
      <c r="KQ164" s="824"/>
      <c r="KR164" s="805"/>
      <c r="KS164" s="804"/>
      <c r="KT164" s="804"/>
      <c r="KU164" s="823"/>
      <c r="KV164" s="824"/>
      <c r="KW164" s="824"/>
      <c r="KX164" s="805"/>
      <c r="KY164" s="809"/>
      <c r="KZ164" s="809"/>
      <c r="LA164" s="823"/>
      <c r="LB164" s="824"/>
      <c r="LC164" s="824"/>
      <c r="LD164" s="805"/>
      <c r="LE164" s="804"/>
      <c r="LF164" s="804"/>
      <c r="LG164" s="823"/>
      <c r="LH164" s="824"/>
      <c r="LI164" s="824"/>
      <c r="LJ164" s="805"/>
      <c r="LK164" s="804"/>
      <c r="LL164" s="804"/>
      <c r="LM164" s="823"/>
      <c r="LN164" s="824"/>
      <c r="LO164" s="824"/>
      <c r="LP164" s="805"/>
      <c r="LQ164" s="809"/>
      <c r="LR164" s="809"/>
      <c r="LS164" s="823"/>
      <c r="LT164" s="824"/>
      <c r="LU164" s="824"/>
      <c r="LV164" s="805"/>
      <c r="LW164" s="804"/>
      <c r="LX164" s="804"/>
      <c r="LY164" s="823"/>
      <c r="LZ164" s="824"/>
      <c r="MA164" s="824"/>
      <c r="MB164" s="805"/>
      <c r="MC164" s="809"/>
      <c r="MD164" s="809"/>
      <c r="ME164" s="823"/>
      <c r="MF164" s="824"/>
      <c r="MG164" s="824"/>
      <c r="MH164" s="805"/>
      <c r="MI164" s="809"/>
      <c r="MJ164" s="809"/>
      <c r="MK164" s="823"/>
      <c r="ML164" s="824"/>
      <c r="MM164" s="824"/>
      <c r="MN164" s="805"/>
      <c r="MO164" s="809"/>
      <c r="MP164" s="809"/>
      <c r="MQ164" s="823"/>
      <c r="MR164" s="824"/>
      <c r="MS164" s="824"/>
      <c r="MT164" s="805"/>
      <c r="MU164" s="804"/>
      <c r="MV164" s="804"/>
      <c r="MW164" s="823"/>
      <c r="MX164" s="824"/>
      <c r="MY164" s="824"/>
      <c r="MZ164" s="805"/>
      <c r="NA164" s="804"/>
      <c r="NB164" s="804"/>
      <c r="NC164" s="823"/>
      <c r="ND164" s="824"/>
      <c r="NE164" s="824"/>
      <c r="NF164" s="805"/>
      <c r="NG164" s="804"/>
      <c r="NH164" s="804"/>
      <c r="NI164" s="823"/>
      <c r="NJ164" s="824"/>
      <c r="NK164" s="824"/>
      <c r="NL164" s="805"/>
      <c r="NM164" s="809"/>
      <c r="NN164" s="809"/>
      <c r="NO164" s="823"/>
      <c r="NP164" s="824"/>
      <c r="NQ164" s="824"/>
      <c r="NR164" s="805"/>
      <c r="NS164" s="823"/>
      <c r="NT164" s="824"/>
      <c r="NU164" s="824"/>
      <c r="NV164" s="805"/>
      <c r="NW164" s="826"/>
      <c r="NX164" s="825"/>
      <c r="NY164" s="837"/>
      <c r="NZ164" s="848"/>
      <c r="OA164" s="823"/>
      <c r="OB164" s="824"/>
      <c r="OC164" s="824"/>
      <c r="OD164" s="805"/>
      <c r="OE164" s="823"/>
      <c r="OF164" s="824"/>
      <c r="OG164" s="824"/>
      <c r="OH164" s="805"/>
      <c r="OI164" s="823"/>
      <c r="OJ164" s="824"/>
      <c r="OK164" s="824"/>
      <c r="OL164" s="805"/>
      <c r="OM164" s="823"/>
      <c r="ON164" s="824"/>
      <c r="OO164" s="824"/>
      <c r="OP164" s="805"/>
      <c r="OQ164" s="823"/>
      <c r="OR164" s="824"/>
      <c r="OS164" s="824"/>
      <c r="OT164" s="805"/>
      <c r="OU164" s="823"/>
      <c r="OV164" s="824"/>
      <c r="OW164" s="824"/>
      <c r="OX164" s="805"/>
      <c r="OY164" s="823"/>
      <c r="OZ164" s="824"/>
      <c r="PA164" s="824"/>
      <c r="PB164" s="805"/>
      <c r="PC164" s="823"/>
      <c r="PD164" s="824"/>
      <c r="PE164" s="824"/>
      <c r="PF164" s="805"/>
    </row>
    <row r="165" spans="1:422" ht="15" hidden="1" customHeight="1" x14ac:dyDescent="0.25">
      <c r="A165" s="769" t="s">
        <v>76</v>
      </c>
      <c r="B165" s="769"/>
      <c r="C165" s="769"/>
      <c r="D165" s="770"/>
      <c r="E165" s="769"/>
      <c r="F165" s="769"/>
      <c r="G165" s="769"/>
      <c r="H165" s="769"/>
      <c r="I165" s="769"/>
      <c r="J165" s="769"/>
      <c r="K165" s="771"/>
      <c r="L165" s="769"/>
      <c r="M165" s="771"/>
      <c r="N165" s="771"/>
      <c r="O165" s="769"/>
      <c r="P165" s="769"/>
      <c r="Q165" s="769" t="s">
        <v>610</v>
      </c>
      <c r="R165" s="769"/>
      <c r="S165" s="769"/>
      <c r="T165" s="816"/>
      <c r="U165" s="816"/>
      <c r="V165" s="816"/>
      <c r="W165" s="816"/>
      <c r="X165" s="769"/>
      <c r="Y165" s="769">
        <f>IF(AND(AJ165="",AK165="",AL165="",AN165="",AO165="",OR(AP165="",AP165=Dropdown!$AM$12,AP165=Dropdown!$AM$11)),1,0)</f>
        <v>0</v>
      </c>
      <c r="Z165" s="769">
        <f t="shared" si="15"/>
        <v>0</v>
      </c>
      <c r="AA165" s="769">
        <f t="shared" si="16"/>
        <v>0</v>
      </c>
      <c r="AB165" s="769">
        <f t="shared" si="17"/>
        <v>0</v>
      </c>
      <c r="AC165" s="769"/>
      <c r="AD165" s="772" t="str">
        <f>IF(OR(T165&lt;&gt;"",U165&lt;&gt;""),Dropdown!$A$4,IF(OR(V165&lt;&gt;"",W165&lt;&gt;""),Dropdown!$A$5,Dropdown!$A$3))</f>
        <v>Residential</v>
      </c>
      <c r="AE165" s="773" t="s">
        <v>615</v>
      </c>
      <c r="AF165" s="773"/>
      <c r="AG165" s="773"/>
      <c r="AH165" s="773" t="str">
        <f>IF(AG165&lt;&gt;"",VLOOKUP(AG165,Dropdown!$N$3:$R$62,3,FALSE),IF(AF165&lt;&gt;"",VLOOKUP(AF165,Dropdown!$N$3:$R$62,3,FALSE),IF(AE165&lt;&gt;"",VLOOKUP(AE165,Dropdown!$N$3:$R$62,3,FALSE),"")))</f>
        <v xml:space="preserve"> </v>
      </c>
      <c r="AI165" s="773" t="str">
        <f>IF(AG165&lt;&gt;"",VLOOKUP(AG165,Dropdown!$N$3:$R$62,5,FALSE),IF(AF165&lt;&gt;"",VLOOKUP(AF165,Dropdown!$N$3:$R$62,5,FALSE),IF(AE165&lt;&gt;"",VLOOKUP(AE165,Dropdown!$N$3:$R$62,5,FALSE),"")))</f>
        <v>Diverse</v>
      </c>
      <c r="AJ165" s="773"/>
      <c r="AK165" s="773"/>
      <c r="AL165" s="821"/>
      <c r="AM165" s="821"/>
      <c r="AN165" s="773"/>
      <c r="AO165" s="773"/>
      <c r="AP165" s="773" t="s">
        <v>547</v>
      </c>
      <c r="AQ165" s="769"/>
      <c r="AR165" s="774" t="s">
        <v>603</v>
      </c>
      <c r="AS165" s="774">
        <v>1841</v>
      </c>
      <c r="AT165" s="769"/>
      <c r="AU165" s="769"/>
      <c r="AV165" s="769"/>
      <c r="AW165" s="826"/>
      <c r="AX165" s="825"/>
      <c r="AY165" s="824"/>
      <c r="AZ165" s="803"/>
      <c r="BA165" s="804"/>
      <c r="BB165" s="804"/>
      <c r="BC165" s="823"/>
      <c r="BD165" s="824"/>
      <c r="BE165" s="824"/>
      <c r="BF165" s="805"/>
      <c r="BG165" s="804"/>
      <c r="BH165" s="804"/>
      <c r="BI165" s="823"/>
      <c r="BJ165" s="824"/>
      <c r="BK165" s="777"/>
      <c r="BL165" s="805"/>
      <c r="BM165" s="804"/>
      <c r="BN165" s="804"/>
      <c r="BO165" s="823"/>
      <c r="BP165" s="824"/>
      <c r="BQ165" s="824"/>
      <c r="BR165" s="805"/>
      <c r="BS165" s="804"/>
      <c r="BT165" s="804"/>
      <c r="BU165" s="823"/>
      <c r="BV165" s="824"/>
      <c r="BW165" s="824"/>
      <c r="BX165" s="805"/>
      <c r="BY165" s="804"/>
      <c r="BZ165" s="804"/>
      <c r="CA165" s="823"/>
      <c r="CB165" s="824"/>
      <c r="CC165" s="824"/>
      <c r="CD165" s="805"/>
      <c r="CE165" s="804"/>
      <c r="CF165" s="804"/>
      <c r="CG165" s="823"/>
      <c r="CH165" s="824"/>
      <c r="CI165" s="824"/>
      <c r="CJ165" s="805"/>
      <c r="CK165" s="804"/>
      <c r="CL165" s="804"/>
      <c r="CM165" s="823"/>
      <c r="CN165" s="824"/>
      <c r="CO165" s="824"/>
      <c r="CP165" s="805"/>
      <c r="CQ165" s="804"/>
      <c r="CR165" s="804"/>
      <c r="CS165" s="823"/>
      <c r="CT165" s="824"/>
      <c r="CU165" s="824"/>
      <c r="CV165" s="805"/>
      <c r="CW165" s="804"/>
      <c r="CX165" s="804"/>
      <c r="CY165" s="823"/>
      <c r="CZ165" s="824"/>
      <c r="DA165" s="825"/>
      <c r="DB165" s="803"/>
      <c r="DC165" s="809"/>
      <c r="DD165" s="809"/>
      <c r="DE165" s="826"/>
      <c r="DF165" s="825"/>
      <c r="DG165" s="824"/>
      <c r="DH165" s="805"/>
      <c r="DI165" s="804"/>
      <c r="DJ165" s="804"/>
      <c r="DK165" s="823"/>
      <c r="DL165" s="824"/>
      <c r="DM165" s="825"/>
      <c r="DN165" s="803"/>
      <c r="DO165" s="809"/>
      <c r="DP165" s="809"/>
      <c r="DQ165" s="827"/>
      <c r="DR165" s="828"/>
      <c r="DS165" s="835"/>
      <c r="DT165" s="803"/>
      <c r="DU165" s="804"/>
      <c r="DV165" s="804"/>
      <c r="DW165" s="836">
        <v>14</v>
      </c>
      <c r="DX165" s="835">
        <v>34</v>
      </c>
      <c r="DY165" s="828">
        <v>24</v>
      </c>
      <c r="DZ165" s="803"/>
      <c r="EA165" s="804"/>
      <c r="EB165" s="804"/>
      <c r="EC165" s="827">
        <v>14</v>
      </c>
      <c r="ED165" s="828">
        <v>33.5</v>
      </c>
      <c r="EE165" s="835">
        <v>24</v>
      </c>
      <c r="EF165" s="803"/>
      <c r="EG165" s="804"/>
      <c r="EH165" s="804"/>
      <c r="EI165" s="836"/>
      <c r="EJ165" s="835"/>
      <c r="EK165" s="828"/>
      <c r="EL165" s="803"/>
      <c r="EM165" s="804"/>
      <c r="EN165" s="804"/>
      <c r="EO165" s="827"/>
      <c r="EP165" s="828"/>
      <c r="EQ165" s="835"/>
      <c r="ER165" s="803"/>
      <c r="ES165" s="804"/>
      <c r="ET165" s="804"/>
      <c r="EU165" s="836"/>
      <c r="EV165" s="835"/>
      <c r="EW165" s="828"/>
      <c r="EX165" s="803"/>
      <c r="EY165" s="804"/>
      <c r="EZ165" s="804"/>
      <c r="FA165" s="827"/>
      <c r="FB165" s="828"/>
      <c r="FC165" s="835"/>
      <c r="FD165" s="803"/>
      <c r="FE165" s="804"/>
      <c r="FF165" s="804"/>
      <c r="FG165" s="836"/>
      <c r="FH165" s="835"/>
      <c r="FI165" s="828"/>
      <c r="FJ165" s="803"/>
      <c r="FK165" s="804"/>
      <c r="FL165" s="804"/>
      <c r="FM165" s="827"/>
      <c r="FN165" s="828"/>
      <c r="FO165" s="835"/>
      <c r="FP165" s="803"/>
      <c r="FQ165" s="804"/>
      <c r="FR165" s="804"/>
      <c r="FS165" s="823"/>
      <c r="FT165" s="824"/>
      <c r="FU165" s="828"/>
      <c r="FV165" s="803"/>
      <c r="FW165" s="804"/>
      <c r="FX165" s="804"/>
      <c r="FY165" s="826">
        <v>46</v>
      </c>
      <c r="FZ165" s="825">
        <v>96</v>
      </c>
      <c r="GA165" s="835">
        <v>71</v>
      </c>
      <c r="GB165" s="805"/>
      <c r="GC165" s="804"/>
      <c r="GD165" s="804"/>
      <c r="GE165" s="823">
        <v>46</v>
      </c>
      <c r="GF165" s="824">
        <v>96</v>
      </c>
      <c r="GG165" s="828">
        <v>71</v>
      </c>
      <c r="GH165" s="803"/>
      <c r="GI165" s="809"/>
      <c r="GJ165" s="809"/>
      <c r="GK165" s="826"/>
      <c r="GL165" s="825"/>
      <c r="GM165" s="835"/>
      <c r="GN165" s="805"/>
      <c r="GO165" s="804"/>
      <c r="GP165" s="804"/>
      <c r="GQ165" s="823"/>
      <c r="GR165" s="824"/>
      <c r="GS165" s="828"/>
      <c r="GT165" s="803"/>
      <c r="GU165" s="809"/>
      <c r="GV165" s="809"/>
      <c r="GW165" s="826"/>
      <c r="GX165" s="825"/>
      <c r="GY165" s="835"/>
      <c r="GZ165" s="805"/>
      <c r="HA165" s="804"/>
      <c r="HB165" s="804"/>
      <c r="HC165" s="823"/>
      <c r="HD165" s="824"/>
      <c r="HE165" s="828"/>
      <c r="HF165" s="803"/>
      <c r="HG165" s="809"/>
      <c r="HH165" s="809"/>
      <c r="HI165" s="826"/>
      <c r="HJ165" s="825"/>
      <c r="HK165" s="835"/>
      <c r="HL165" s="805"/>
      <c r="HM165" s="804"/>
      <c r="HN165" s="804"/>
      <c r="HO165" s="823"/>
      <c r="HP165" s="824"/>
      <c r="HQ165" s="828"/>
      <c r="HR165" s="803"/>
      <c r="HS165" s="809"/>
      <c r="HT165" s="809"/>
      <c r="HU165" s="826"/>
      <c r="HV165" s="825"/>
      <c r="HW165" s="824"/>
      <c r="HX165" s="805"/>
      <c r="HY165" s="804"/>
      <c r="HZ165" s="804"/>
      <c r="IA165" s="823"/>
      <c r="IB165" s="824"/>
      <c r="IC165" s="825">
        <v>29</v>
      </c>
      <c r="ID165" s="803"/>
      <c r="IE165" s="804"/>
      <c r="IF165" s="804"/>
      <c r="IG165" s="826"/>
      <c r="IH165" s="825"/>
      <c r="II165" s="824"/>
      <c r="IJ165" s="805"/>
      <c r="IK165" s="804"/>
      <c r="IL165" s="804"/>
      <c r="IM165" s="823"/>
      <c r="IN165" s="824"/>
      <c r="IO165" s="825"/>
      <c r="IP165" s="803"/>
      <c r="IQ165" s="804"/>
      <c r="IR165" s="804"/>
      <c r="IS165" s="826"/>
      <c r="IT165" s="825"/>
      <c r="IU165" s="824">
        <v>13</v>
      </c>
      <c r="IV165" s="805"/>
      <c r="IW165" s="804"/>
      <c r="IX165" s="804"/>
      <c r="IY165" s="823">
        <v>0.9</v>
      </c>
      <c r="IZ165" s="824">
        <v>4.9000000000000004</v>
      </c>
      <c r="JA165" s="825">
        <v>1.8</v>
      </c>
      <c r="JB165" s="803"/>
      <c r="JC165" s="804"/>
      <c r="JD165" s="804"/>
      <c r="JE165" s="826">
        <v>2</v>
      </c>
      <c r="JF165" s="825">
        <v>35</v>
      </c>
      <c r="JG165" s="824">
        <v>11</v>
      </c>
      <c r="JH165" s="805"/>
      <c r="JI165" s="804"/>
      <c r="JJ165" s="804"/>
      <c r="JK165" s="823"/>
      <c r="JL165" s="824"/>
      <c r="JM165" s="825"/>
      <c r="JN165" s="803"/>
      <c r="JO165" s="809"/>
      <c r="JP165" s="809"/>
      <c r="JQ165" s="826"/>
      <c r="JR165" s="825"/>
      <c r="JS165" s="824"/>
      <c r="JT165" s="805"/>
      <c r="JU165" s="804"/>
      <c r="JV165" s="804"/>
      <c r="JW165" s="823"/>
      <c r="JX165" s="824"/>
      <c r="JY165" s="824"/>
      <c r="JZ165" s="805"/>
      <c r="KA165" s="809"/>
      <c r="KB165" s="809"/>
      <c r="KC165" s="823"/>
      <c r="KD165" s="824"/>
      <c r="KE165" s="824"/>
      <c r="KF165" s="805"/>
      <c r="KG165" s="809"/>
      <c r="KH165" s="809"/>
      <c r="KI165" s="823"/>
      <c r="KJ165" s="824"/>
      <c r="KK165" s="824"/>
      <c r="KL165" s="805"/>
      <c r="KM165" s="809"/>
      <c r="KN165" s="809"/>
      <c r="KO165" s="823"/>
      <c r="KP165" s="824"/>
      <c r="KQ165" s="824"/>
      <c r="KR165" s="805"/>
      <c r="KS165" s="804"/>
      <c r="KT165" s="804"/>
      <c r="KU165" s="823">
        <v>0.8</v>
      </c>
      <c r="KV165" s="824">
        <v>4</v>
      </c>
      <c r="KW165" s="824">
        <v>1.9</v>
      </c>
      <c r="KX165" s="805"/>
      <c r="KY165" s="809"/>
      <c r="KZ165" s="809"/>
      <c r="LA165" s="823">
        <v>0.35</v>
      </c>
      <c r="LB165" s="824">
        <v>2.7</v>
      </c>
      <c r="LC165" s="824">
        <v>1.1000000000000001</v>
      </c>
      <c r="LD165" s="805"/>
      <c r="LE165" s="804"/>
      <c r="LF165" s="804"/>
      <c r="LG165" s="823">
        <v>0.45</v>
      </c>
      <c r="LH165" s="824">
        <v>1.3</v>
      </c>
      <c r="LI165" s="824">
        <v>0.8</v>
      </c>
      <c r="LJ165" s="805"/>
      <c r="LK165" s="804"/>
      <c r="LL165" s="804"/>
      <c r="LM165" s="823"/>
      <c r="LN165" s="824"/>
      <c r="LO165" s="824"/>
      <c r="LP165" s="805"/>
      <c r="LQ165" s="809"/>
      <c r="LR165" s="809"/>
      <c r="LS165" s="823"/>
      <c r="LT165" s="824"/>
      <c r="LU165" s="824"/>
      <c r="LV165" s="805"/>
      <c r="LW165" s="804"/>
      <c r="LX165" s="804"/>
      <c r="LY165" s="823"/>
      <c r="LZ165" s="824"/>
      <c r="MA165" s="824"/>
      <c r="MB165" s="805"/>
      <c r="MC165" s="809"/>
      <c r="MD165" s="809"/>
      <c r="ME165" s="823"/>
      <c r="MF165" s="824"/>
      <c r="MG165" s="824"/>
      <c r="MH165" s="805"/>
      <c r="MI165" s="809"/>
      <c r="MJ165" s="809"/>
      <c r="MK165" s="823"/>
      <c r="ML165" s="824"/>
      <c r="MM165" s="824"/>
      <c r="MN165" s="805"/>
      <c r="MO165" s="809"/>
      <c r="MP165" s="809"/>
      <c r="MQ165" s="823"/>
      <c r="MR165" s="824"/>
      <c r="MS165" s="824"/>
      <c r="MT165" s="805"/>
      <c r="MU165" s="804"/>
      <c r="MV165" s="804"/>
      <c r="MW165" s="823"/>
      <c r="MX165" s="824"/>
      <c r="MY165" s="824"/>
      <c r="MZ165" s="805"/>
      <c r="NA165" s="804"/>
      <c r="NB165" s="804"/>
      <c r="NC165" s="823"/>
      <c r="ND165" s="824"/>
      <c r="NE165" s="824"/>
      <c r="NF165" s="805"/>
      <c r="NG165" s="804"/>
      <c r="NH165" s="804"/>
      <c r="NI165" s="823"/>
      <c r="NJ165" s="824"/>
      <c r="NK165" s="824"/>
      <c r="NL165" s="805"/>
      <c r="NM165" s="809"/>
      <c r="NN165" s="809"/>
      <c r="NO165" s="823"/>
      <c r="NP165" s="824"/>
      <c r="NQ165" s="824"/>
      <c r="NR165" s="805"/>
      <c r="NS165" s="823"/>
      <c r="NT165" s="824"/>
      <c r="NU165" s="824"/>
      <c r="NV165" s="805"/>
      <c r="NW165" s="823"/>
      <c r="NX165" s="824"/>
      <c r="NY165" s="824"/>
      <c r="NZ165" s="834"/>
      <c r="OA165" s="823"/>
      <c r="OB165" s="824"/>
      <c r="OC165" s="824"/>
      <c r="OD165" s="805"/>
      <c r="OE165" s="823"/>
      <c r="OF165" s="824"/>
      <c r="OG165" s="824"/>
      <c r="OH165" s="805"/>
      <c r="OI165" s="823"/>
      <c r="OJ165" s="824"/>
      <c r="OK165" s="824"/>
      <c r="OL165" s="805"/>
      <c r="OM165" s="823"/>
      <c r="ON165" s="824"/>
      <c r="OO165" s="824"/>
      <c r="OP165" s="805"/>
      <c r="OQ165" s="823"/>
      <c r="OR165" s="824"/>
      <c r="OS165" s="824"/>
      <c r="OT165" s="805"/>
      <c r="OU165" s="823"/>
      <c r="OV165" s="824"/>
      <c r="OW165" s="824"/>
      <c r="OX165" s="805"/>
      <c r="OY165" s="823"/>
      <c r="OZ165" s="824"/>
      <c r="PA165" s="824"/>
      <c r="PB165" s="805"/>
      <c r="PC165" s="823"/>
      <c r="PD165" s="824"/>
      <c r="PE165" s="824"/>
      <c r="PF165" s="805"/>
    </row>
    <row r="166" spans="1:422" ht="15" hidden="1" customHeight="1" x14ac:dyDescent="0.25">
      <c r="A166" s="769" t="s">
        <v>76</v>
      </c>
      <c r="B166" s="769"/>
      <c r="C166" s="769"/>
      <c r="D166" s="770"/>
      <c r="E166" s="769"/>
      <c r="F166" s="769"/>
      <c r="G166" s="769"/>
      <c r="H166" s="769"/>
      <c r="I166" s="769"/>
      <c r="J166" s="769"/>
      <c r="K166" s="771"/>
      <c r="L166" s="769"/>
      <c r="M166" s="771"/>
      <c r="N166" s="771"/>
      <c r="O166" s="769"/>
      <c r="P166" s="769"/>
      <c r="Q166" s="769" t="s">
        <v>610</v>
      </c>
      <c r="R166" s="769"/>
      <c r="S166" s="769"/>
      <c r="T166" s="816"/>
      <c r="U166" s="816"/>
      <c r="V166" s="816"/>
      <c r="W166" s="816"/>
      <c r="X166" s="769"/>
      <c r="Y166" s="769">
        <f>IF(AND(AJ166="",AK166="",AL166="",AN166="",AO166="",OR(AP166="",AP166=Dropdown!$AM$12,AP166=Dropdown!$AM$11)),1,0)</f>
        <v>0</v>
      </c>
      <c r="Z166" s="769">
        <f t="shared" si="15"/>
        <v>0</v>
      </c>
      <c r="AA166" s="769">
        <f t="shared" si="16"/>
        <v>0</v>
      </c>
      <c r="AB166" s="769">
        <f t="shared" si="17"/>
        <v>0</v>
      </c>
      <c r="AC166" s="769"/>
      <c r="AD166" s="772" t="str">
        <f>IF(OR(T166&lt;&gt;"",U166&lt;&gt;""),Dropdown!$A$4,IF(OR(V166&lt;&gt;"",W166&lt;&gt;""),Dropdown!$A$5,Dropdown!$A$3))</f>
        <v>Residential</v>
      </c>
      <c r="AE166" s="773" t="s">
        <v>615</v>
      </c>
      <c r="AF166" s="773"/>
      <c r="AG166" s="773"/>
      <c r="AH166" s="773" t="str">
        <f>IF(AG166&lt;&gt;"",VLOOKUP(AG166,Dropdown!$N$3:$R$62,3,FALSE),IF(AF166&lt;&gt;"",VLOOKUP(AF166,Dropdown!$N$3:$R$62,3,FALSE),IF(AE166&lt;&gt;"",VLOOKUP(AE166,Dropdown!$N$3:$R$62,3,FALSE),"")))</f>
        <v xml:space="preserve"> </v>
      </c>
      <c r="AI166" s="773" t="str">
        <f>IF(AG166&lt;&gt;"",VLOOKUP(AG166,Dropdown!$N$3:$R$62,5,FALSE),IF(AF166&lt;&gt;"",VLOOKUP(AF166,Dropdown!$N$3:$R$62,5,FALSE),IF(AE166&lt;&gt;"",VLOOKUP(AE166,Dropdown!$N$3:$R$62,5,FALSE),"")))</f>
        <v>Diverse</v>
      </c>
      <c r="AJ166" s="773"/>
      <c r="AK166" s="773"/>
      <c r="AL166" s="821"/>
      <c r="AM166" s="821"/>
      <c r="AN166" s="773"/>
      <c r="AO166" s="773"/>
      <c r="AP166" s="773" t="s">
        <v>547</v>
      </c>
      <c r="AQ166" s="769"/>
      <c r="AR166" s="774" t="s">
        <v>607</v>
      </c>
      <c r="AS166" s="774"/>
      <c r="AT166" s="769" t="s">
        <v>603</v>
      </c>
      <c r="AU166" s="769">
        <v>1841</v>
      </c>
      <c r="AV166" s="769"/>
      <c r="AW166" s="826"/>
      <c r="AX166" s="825"/>
      <c r="AY166" s="824"/>
      <c r="AZ166" s="803"/>
      <c r="BA166" s="804"/>
      <c r="BB166" s="804"/>
      <c r="BC166" s="823"/>
      <c r="BD166" s="824"/>
      <c r="BE166" s="824"/>
      <c r="BF166" s="805"/>
      <c r="BG166" s="804"/>
      <c r="BH166" s="804"/>
      <c r="BI166" s="823"/>
      <c r="BJ166" s="824"/>
      <c r="BK166" s="777"/>
      <c r="BL166" s="805"/>
      <c r="BM166" s="804"/>
      <c r="BN166" s="804"/>
      <c r="BO166" s="823"/>
      <c r="BP166" s="824"/>
      <c r="BQ166" s="824"/>
      <c r="BR166" s="805"/>
      <c r="BS166" s="804"/>
      <c r="BT166" s="804"/>
      <c r="BU166" s="823"/>
      <c r="BV166" s="824"/>
      <c r="BW166" s="824"/>
      <c r="BX166" s="805"/>
      <c r="BY166" s="804"/>
      <c r="BZ166" s="804"/>
      <c r="CA166" s="823"/>
      <c r="CB166" s="824"/>
      <c r="CC166" s="824"/>
      <c r="CD166" s="805"/>
      <c r="CE166" s="804"/>
      <c r="CF166" s="804"/>
      <c r="CG166" s="823"/>
      <c r="CH166" s="824"/>
      <c r="CI166" s="824"/>
      <c r="CJ166" s="805"/>
      <c r="CK166" s="804"/>
      <c r="CL166" s="804"/>
      <c r="CM166" s="823"/>
      <c r="CN166" s="824"/>
      <c r="CO166" s="824"/>
      <c r="CP166" s="805"/>
      <c r="CQ166" s="804"/>
      <c r="CR166" s="804"/>
      <c r="CS166" s="823"/>
      <c r="CT166" s="824"/>
      <c r="CU166" s="824"/>
      <c r="CV166" s="805"/>
      <c r="CW166" s="804"/>
      <c r="CX166" s="804"/>
      <c r="CY166" s="823"/>
      <c r="CZ166" s="824"/>
      <c r="DA166" s="825"/>
      <c r="DB166" s="803"/>
      <c r="DC166" s="809"/>
      <c r="DD166" s="809"/>
      <c r="DE166" s="826"/>
      <c r="DF166" s="825"/>
      <c r="DG166" s="824"/>
      <c r="DH166" s="805"/>
      <c r="DI166" s="804"/>
      <c r="DJ166" s="804"/>
      <c r="DK166" s="823"/>
      <c r="DL166" s="824"/>
      <c r="DM166" s="825"/>
      <c r="DN166" s="803"/>
      <c r="DO166" s="809"/>
      <c r="DP166" s="809"/>
      <c r="DQ166" s="827"/>
      <c r="DR166" s="828"/>
      <c r="DS166" s="835"/>
      <c r="DT166" s="803"/>
      <c r="DU166" s="804"/>
      <c r="DV166" s="804"/>
      <c r="DW166" s="836"/>
      <c r="DX166" s="835"/>
      <c r="DY166" s="828">
        <v>38</v>
      </c>
      <c r="DZ166" s="803"/>
      <c r="EA166" s="804"/>
      <c r="EB166" s="804"/>
      <c r="EC166" s="827"/>
      <c r="ED166" s="828"/>
      <c r="EE166" s="835">
        <v>38</v>
      </c>
      <c r="EF166" s="803"/>
      <c r="EG166" s="804"/>
      <c r="EH166" s="804"/>
      <c r="EI166" s="836"/>
      <c r="EJ166" s="835"/>
      <c r="EK166" s="828"/>
      <c r="EL166" s="803"/>
      <c r="EM166" s="804"/>
      <c r="EN166" s="804"/>
      <c r="EO166" s="827"/>
      <c r="EP166" s="828"/>
      <c r="EQ166" s="835"/>
      <c r="ER166" s="803"/>
      <c r="ES166" s="804"/>
      <c r="ET166" s="804"/>
      <c r="EU166" s="836"/>
      <c r="EV166" s="835"/>
      <c r="EW166" s="828"/>
      <c r="EX166" s="803"/>
      <c r="EY166" s="804"/>
      <c r="EZ166" s="804"/>
      <c r="FA166" s="827"/>
      <c r="FB166" s="828"/>
      <c r="FC166" s="835"/>
      <c r="FD166" s="803"/>
      <c r="FE166" s="804"/>
      <c r="FF166" s="804"/>
      <c r="FG166" s="836"/>
      <c r="FH166" s="835"/>
      <c r="FI166" s="828"/>
      <c r="FJ166" s="803"/>
      <c r="FK166" s="804"/>
      <c r="FL166" s="804"/>
      <c r="FM166" s="827"/>
      <c r="FN166" s="828"/>
      <c r="FO166" s="835"/>
      <c r="FP166" s="803"/>
      <c r="FQ166" s="804"/>
      <c r="FR166" s="804"/>
      <c r="FS166" s="823"/>
      <c r="FT166" s="824"/>
      <c r="FU166" s="825"/>
      <c r="FV166" s="803"/>
      <c r="FW166" s="804"/>
      <c r="FX166" s="804"/>
      <c r="FY166" s="826"/>
      <c r="FZ166" s="825"/>
      <c r="GA166" s="824">
        <v>96</v>
      </c>
      <c r="GB166" s="805"/>
      <c r="GC166" s="804"/>
      <c r="GD166" s="804"/>
      <c r="GE166" s="823"/>
      <c r="GF166" s="824"/>
      <c r="GG166" s="825">
        <v>96</v>
      </c>
      <c r="GH166" s="803"/>
      <c r="GI166" s="809"/>
      <c r="GJ166" s="809"/>
      <c r="GK166" s="826"/>
      <c r="GL166" s="825"/>
      <c r="GM166" s="824"/>
      <c r="GN166" s="805"/>
      <c r="GO166" s="804"/>
      <c r="GP166" s="804"/>
      <c r="GQ166" s="823"/>
      <c r="GR166" s="824"/>
      <c r="GS166" s="825"/>
      <c r="GT166" s="803"/>
      <c r="GU166" s="809"/>
      <c r="GV166" s="809"/>
      <c r="GW166" s="826"/>
      <c r="GX166" s="825"/>
      <c r="GY166" s="824"/>
      <c r="GZ166" s="805"/>
      <c r="HA166" s="804"/>
      <c r="HB166" s="804"/>
      <c r="HC166" s="823"/>
      <c r="HD166" s="824"/>
      <c r="HE166" s="825"/>
      <c r="HF166" s="803"/>
      <c r="HG166" s="809"/>
      <c r="HH166" s="809"/>
      <c r="HI166" s="826"/>
      <c r="HJ166" s="825"/>
      <c r="HK166" s="824"/>
      <c r="HL166" s="805"/>
      <c r="HM166" s="804"/>
      <c r="HN166" s="804"/>
      <c r="HO166" s="823"/>
      <c r="HP166" s="824"/>
      <c r="HQ166" s="825"/>
      <c r="HR166" s="803"/>
      <c r="HS166" s="809"/>
      <c r="HT166" s="809"/>
      <c r="HU166" s="826"/>
      <c r="HV166" s="825"/>
      <c r="HW166" s="824"/>
      <c r="HX166" s="805"/>
      <c r="HY166" s="804"/>
      <c r="HZ166" s="804"/>
      <c r="IA166" s="823"/>
      <c r="IB166" s="824"/>
      <c r="IC166" s="825"/>
      <c r="ID166" s="803"/>
      <c r="IE166" s="804"/>
      <c r="IF166" s="804"/>
      <c r="IG166" s="826"/>
      <c r="IH166" s="825"/>
      <c r="II166" s="824"/>
      <c r="IJ166" s="805"/>
      <c r="IK166" s="804"/>
      <c r="IL166" s="804"/>
      <c r="IM166" s="823"/>
      <c r="IN166" s="824"/>
      <c r="IO166" s="825"/>
      <c r="IP166" s="803"/>
      <c r="IQ166" s="804"/>
      <c r="IR166" s="804"/>
      <c r="IS166" s="826"/>
      <c r="IT166" s="825"/>
      <c r="IU166" s="824"/>
      <c r="IV166" s="805"/>
      <c r="IW166" s="804"/>
      <c r="IX166" s="804"/>
      <c r="IY166" s="823"/>
      <c r="IZ166" s="824"/>
      <c r="JA166" s="825"/>
      <c r="JB166" s="803"/>
      <c r="JC166" s="804"/>
      <c r="JD166" s="804"/>
      <c r="JE166" s="826"/>
      <c r="JF166" s="825"/>
      <c r="JG166" s="824"/>
      <c r="JH166" s="805"/>
      <c r="JI166" s="804"/>
      <c r="JJ166" s="804"/>
      <c r="JK166" s="823"/>
      <c r="JL166" s="824"/>
      <c r="JM166" s="825"/>
      <c r="JN166" s="803"/>
      <c r="JO166" s="809"/>
      <c r="JP166" s="809"/>
      <c r="JQ166" s="826"/>
      <c r="JR166" s="825"/>
      <c r="JS166" s="824"/>
      <c r="JT166" s="805"/>
      <c r="JU166" s="804"/>
      <c r="JV166" s="804"/>
      <c r="JW166" s="823"/>
      <c r="JX166" s="824"/>
      <c r="JY166" s="824"/>
      <c r="JZ166" s="805"/>
      <c r="KA166" s="809"/>
      <c r="KB166" s="809"/>
      <c r="KC166" s="823"/>
      <c r="KD166" s="824"/>
      <c r="KE166" s="824"/>
      <c r="KF166" s="805"/>
      <c r="KG166" s="809"/>
      <c r="KH166" s="809"/>
      <c r="KI166" s="823"/>
      <c r="KJ166" s="824"/>
      <c r="KK166" s="824"/>
      <c r="KL166" s="805"/>
      <c r="KM166" s="809"/>
      <c r="KN166" s="809"/>
      <c r="KO166" s="823"/>
      <c r="KP166" s="824"/>
      <c r="KQ166" s="824"/>
      <c r="KR166" s="805"/>
      <c r="KS166" s="804"/>
      <c r="KT166" s="804"/>
      <c r="KU166" s="823"/>
      <c r="KV166" s="824"/>
      <c r="KW166" s="824"/>
      <c r="KX166" s="805"/>
      <c r="KY166" s="809"/>
      <c r="KZ166" s="809"/>
      <c r="LA166" s="823"/>
      <c r="LB166" s="824"/>
      <c r="LC166" s="824"/>
      <c r="LD166" s="805"/>
      <c r="LE166" s="804"/>
      <c r="LF166" s="804"/>
      <c r="LG166" s="823"/>
      <c r="LH166" s="824"/>
      <c r="LI166" s="824"/>
      <c r="LJ166" s="805"/>
      <c r="LK166" s="804"/>
      <c r="LL166" s="804"/>
      <c r="LM166" s="823"/>
      <c r="LN166" s="824"/>
      <c r="LO166" s="824"/>
      <c r="LP166" s="805"/>
      <c r="LQ166" s="809"/>
      <c r="LR166" s="809"/>
      <c r="LS166" s="823"/>
      <c r="LT166" s="824"/>
      <c r="LU166" s="824"/>
      <c r="LV166" s="805"/>
      <c r="LW166" s="804"/>
      <c r="LX166" s="804"/>
      <c r="LY166" s="823"/>
      <c r="LZ166" s="824"/>
      <c r="MA166" s="824"/>
      <c r="MB166" s="805"/>
      <c r="MC166" s="809"/>
      <c r="MD166" s="809"/>
      <c r="ME166" s="823"/>
      <c r="MF166" s="824"/>
      <c r="MG166" s="824"/>
      <c r="MH166" s="805"/>
      <c r="MI166" s="809"/>
      <c r="MJ166" s="809"/>
      <c r="MK166" s="823"/>
      <c r="ML166" s="824"/>
      <c r="MM166" s="824"/>
      <c r="MN166" s="805"/>
      <c r="MO166" s="809"/>
      <c r="MP166" s="809"/>
      <c r="MQ166" s="823"/>
      <c r="MR166" s="824"/>
      <c r="MS166" s="824"/>
      <c r="MT166" s="805"/>
      <c r="MU166" s="804"/>
      <c r="MV166" s="804"/>
      <c r="MW166" s="823"/>
      <c r="MX166" s="824"/>
      <c r="MY166" s="824"/>
      <c r="MZ166" s="805"/>
      <c r="NA166" s="804"/>
      <c r="NB166" s="804"/>
      <c r="NC166" s="823"/>
      <c r="ND166" s="824"/>
      <c r="NE166" s="824"/>
      <c r="NF166" s="805"/>
      <c r="NG166" s="804"/>
      <c r="NH166" s="804"/>
      <c r="NI166" s="823"/>
      <c r="NJ166" s="824"/>
      <c r="NK166" s="824"/>
      <c r="NL166" s="805"/>
      <c r="NM166" s="809"/>
      <c r="NN166" s="809"/>
      <c r="NO166" s="823"/>
      <c r="NP166" s="824"/>
      <c r="NQ166" s="824"/>
      <c r="NR166" s="805"/>
      <c r="NS166" s="823"/>
      <c r="NT166" s="824"/>
      <c r="NU166" s="824"/>
      <c r="NV166" s="805"/>
      <c r="NW166" s="823"/>
      <c r="NX166" s="824"/>
      <c r="NY166" s="824"/>
      <c r="NZ166" s="834"/>
      <c r="OA166" s="823"/>
      <c r="OB166" s="824"/>
      <c r="OC166" s="824"/>
      <c r="OD166" s="805"/>
      <c r="OE166" s="823"/>
      <c r="OF166" s="824"/>
      <c r="OG166" s="824"/>
      <c r="OH166" s="805"/>
      <c r="OI166" s="823"/>
      <c r="OJ166" s="824"/>
      <c r="OK166" s="824"/>
      <c r="OL166" s="805"/>
      <c r="OM166" s="823"/>
      <c r="ON166" s="824"/>
      <c r="OO166" s="824"/>
      <c r="OP166" s="805"/>
      <c r="OQ166" s="823"/>
      <c r="OR166" s="824"/>
      <c r="OS166" s="824"/>
      <c r="OT166" s="805"/>
      <c r="OU166" s="823"/>
      <c r="OV166" s="824"/>
      <c r="OW166" s="824"/>
      <c r="OX166" s="805"/>
      <c r="OY166" s="823"/>
      <c r="OZ166" s="824"/>
      <c r="PA166" s="824"/>
      <c r="PB166" s="805"/>
      <c r="PC166" s="823"/>
      <c r="PD166" s="824"/>
      <c r="PE166" s="824"/>
      <c r="PF166" s="805"/>
    </row>
    <row r="167" spans="1:422" ht="15" hidden="1" customHeight="1" x14ac:dyDescent="0.25">
      <c r="A167" s="769" t="s">
        <v>56</v>
      </c>
      <c r="B167" s="769"/>
      <c r="C167" s="769" t="s">
        <v>21</v>
      </c>
      <c r="D167" s="770"/>
      <c r="E167" s="769"/>
      <c r="F167" s="769"/>
      <c r="G167" s="769"/>
      <c r="H167" s="769"/>
      <c r="I167" s="769"/>
      <c r="J167" s="769"/>
      <c r="K167" s="771"/>
      <c r="L167" s="769"/>
      <c r="M167" s="769"/>
      <c r="N167" s="769"/>
      <c r="O167" s="769"/>
      <c r="P167" s="769"/>
      <c r="Q167" s="769"/>
      <c r="R167" s="769" t="s">
        <v>427</v>
      </c>
      <c r="S167" s="769"/>
      <c r="T167" s="816"/>
      <c r="U167" s="816"/>
      <c r="V167" s="816"/>
      <c r="W167" s="816"/>
      <c r="X167" s="769"/>
      <c r="Y167" s="769">
        <f>IF(AND(AJ167="",AK167="",AL167="",AN167="",AO167="",OR(AP167="",AP167=Dropdown!$AM$12,AP167=Dropdown!$AM$11)),1,0)</f>
        <v>0</v>
      </c>
      <c r="Z167" s="769">
        <f t="shared" si="15"/>
        <v>0</v>
      </c>
      <c r="AA167" s="769">
        <f t="shared" si="16"/>
        <v>0</v>
      </c>
      <c r="AB167" s="769">
        <f t="shared" si="17"/>
        <v>1</v>
      </c>
      <c r="AC167" s="769"/>
      <c r="AD167" s="772" t="str">
        <f>IF(OR(T167&lt;&gt;"",U167&lt;&gt;""),Dropdown!$A$4,IF(OR(V167&lt;&gt;"",W167&lt;&gt;""),Dropdown!$A$5,Dropdown!$A$3))</f>
        <v>Residential</v>
      </c>
      <c r="AE167" s="773" t="s">
        <v>633</v>
      </c>
      <c r="AF167" s="773"/>
      <c r="AG167" s="773"/>
      <c r="AH167" s="773" t="str">
        <f>IF(AG167&lt;&gt;"",VLOOKUP(AG167,Dropdown!$N$3:$R$62,3,FALSE),IF(AF167&lt;&gt;"",VLOOKUP(AF167,Dropdown!$N$3:$R$62,3,FALSE),IF(AE167&lt;&gt;"",VLOOKUP(AE167,Dropdown!$N$3:$R$62,3,FALSE),"")))</f>
        <v>HI</v>
      </c>
      <c r="AI167" s="773" t="str">
        <f>IF(AG167&lt;&gt;"",VLOOKUP(AG167,Dropdown!$N$3:$R$62,5,FALSE),IF(AF167&lt;&gt;"",VLOOKUP(AF167,Dropdown!$N$3:$R$62,5,FALSE),IF(AE167&lt;&gt;"",VLOOKUP(AE167,Dropdown!$N$3:$R$62,5,FALSE),"")))</f>
        <v>Moderate</v>
      </c>
      <c r="AJ167" s="773"/>
      <c r="AK167" s="773"/>
      <c r="AL167" s="773"/>
      <c r="AM167" s="773"/>
      <c r="AN167" s="773"/>
      <c r="AO167" s="773" t="s">
        <v>625</v>
      </c>
      <c r="AP167" s="773"/>
      <c r="AQ167" s="769"/>
      <c r="AR167" s="774" t="s">
        <v>428</v>
      </c>
      <c r="AS167" s="774"/>
      <c r="AT167" s="769" t="s">
        <v>425</v>
      </c>
      <c r="AU167" s="769">
        <v>162</v>
      </c>
      <c r="AV167" s="769"/>
      <c r="AW167" s="823"/>
      <c r="AX167" s="824"/>
      <c r="AY167" s="824"/>
      <c r="AZ167" s="803"/>
      <c r="BA167" s="804"/>
      <c r="BB167" s="804"/>
      <c r="BC167" s="823"/>
      <c r="BD167" s="824"/>
      <c r="BE167" s="824"/>
      <c r="BF167" s="805"/>
      <c r="BG167" s="804"/>
      <c r="BH167" s="804"/>
      <c r="BI167" s="823"/>
      <c r="BJ167" s="824"/>
      <c r="BK167" s="777"/>
      <c r="BL167" s="805"/>
      <c r="BM167" s="804"/>
      <c r="BN167" s="804"/>
      <c r="BO167" s="823"/>
      <c r="BP167" s="824"/>
      <c r="BQ167" s="824"/>
      <c r="BR167" s="805"/>
      <c r="BS167" s="804"/>
      <c r="BT167" s="804"/>
      <c r="BU167" s="823"/>
      <c r="BV167" s="824"/>
      <c r="BW167" s="824"/>
      <c r="BX167" s="805"/>
      <c r="BY167" s="804"/>
      <c r="BZ167" s="804"/>
      <c r="CA167" s="823"/>
      <c r="CB167" s="824"/>
      <c r="CC167" s="824"/>
      <c r="CD167" s="805"/>
      <c r="CE167" s="804"/>
      <c r="CF167" s="804"/>
      <c r="CG167" s="823"/>
      <c r="CH167" s="824"/>
      <c r="CI167" s="824"/>
      <c r="CJ167" s="805"/>
      <c r="CK167" s="804"/>
      <c r="CL167" s="804"/>
      <c r="CM167" s="823"/>
      <c r="CN167" s="824"/>
      <c r="CO167" s="824"/>
      <c r="CP167" s="805"/>
      <c r="CQ167" s="804"/>
      <c r="CR167" s="804"/>
      <c r="CS167" s="823"/>
      <c r="CT167" s="824"/>
      <c r="CU167" s="824"/>
      <c r="CV167" s="805"/>
      <c r="CW167" s="804"/>
      <c r="CX167" s="804"/>
      <c r="CY167" s="823"/>
      <c r="CZ167" s="824"/>
      <c r="DA167" s="825"/>
      <c r="DB167" s="803"/>
      <c r="DC167" s="809"/>
      <c r="DD167" s="809"/>
      <c r="DE167" s="826"/>
      <c r="DF167" s="825"/>
      <c r="DG167" s="824"/>
      <c r="DH167" s="805"/>
      <c r="DI167" s="804"/>
      <c r="DJ167" s="804"/>
      <c r="DK167" s="823"/>
      <c r="DL167" s="824"/>
      <c r="DM167" s="825"/>
      <c r="DN167" s="803"/>
      <c r="DO167" s="809"/>
      <c r="DP167" s="809"/>
      <c r="DQ167" s="827"/>
      <c r="DR167" s="828"/>
      <c r="DS167" s="835"/>
      <c r="DT167" s="811"/>
      <c r="DU167" s="812"/>
      <c r="DV167" s="812"/>
      <c r="DW167" s="836"/>
      <c r="DX167" s="835"/>
      <c r="DY167" s="828"/>
      <c r="DZ167" s="813"/>
      <c r="EA167" s="814"/>
      <c r="EB167" s="814"/>
      <c r="EC167" s="827"/>
      <c r="ED167" s="828"/>
      <c r="EE167" s="835"/>
      <c r="EF167" s="811"/>
      <c r="EG167" s="812"/>
      <c r="EH167" s="812"/>
      <c r="EI167" s="836"/>
      <c r="EJ167" s="835"/>
      <c r="EK167" s="828"/>
      <c r="EL167" s="813"/>
      <c r="EM167" s="814"/>
      <c r="EN167" s="814"/>
      <c r="EO167" s="827"/>
      <c r="EP167" s="828"/>
      <c r="EQ167" s="835"/>
      <c r="ER167" s="811"/>
      <c r="ES167" s="812"/>
      <c r="ET167" s="812"/>
      <c r="EU167" s="836"/>
      <c r="EV167" s="835"/>
      <c r="EW167" s="828"/>
      <c r="EX167" s="813"/>
      <c r="EY167" s="814"/>
      <c r="EZ167" s="814"/>
      <c r="FA167" s="827"/>
      <c r="FB167" s="828"/>
      <c r="FC167" s="835"/>
      <c r="FD167" s="811"/>
      <c r="FE167" s="812"/>
      <c r="FF167" s="812"/>
      <c r="FG167" s="836"/>
      <c r="FH167" s="835"/>
      <c r="FI167" s="828"/>
      <c r="FJ167" s="813"/>
      <c r="FK167" s="814"/>
      <c r="FL167" s="814"/>
      <c r="FM167" s="827"/>
      <c r="FN167" s="828"/>
      <c r="FO167" s="835"/>
      <c r="FP167" s="811"/>
      <c r="FQ167" s="812"/>
      <c r="FR167" s="812"/>
      <c r="FS167" s="823"/>
      <c r="FT167" s="824"/>
      <c r="FU167" s="825"/>
      <c r="FV167" s="803"/>
      <c r="FW167" s="804"/>
      <c r="FX167" s="804"/>
      <c r="FY167" s="826"/>
      <c r="FZ167" s="825"/>
      <c r="GA167" s="824"/>
      <c r="GB167" s="805"/>
      <c r="GC167" s="804"/>
      <c r="GD167" s="804"/>
      <c r="GE167" s="823"/>
      <c r="GF167" s="824"/>
      <c r="GG167" s="825"/>
      <c r="GH167" s="803"/>
      <c r="GI167" s="809"/>
      <c r="GJ167" s="809"/>
      <c r="GK167" s="826"/>
      <c r="GL167" s="825"/>
      <c r="GM167" s="824"/>
      <c r="GN167" s="805"/>
      <c r="GO167" s="804"/>
      <c r="GP167" s="804"/>
      <c r="GQ167" s="823"/>
      <c r="GR167" s="824"/>
      <c r="GS167" s="825"/>
      <c r="GT167" s="803"/>
      <c r="GU167" s="809"/>
      <c r="GV167" s="809"/>
      <c r="GW167" s="826"/>
      <c r="GX167" s="825"/>
      <c r="GY167" s="824"/>
      <c r="GZ167" s="805"/>
      <c r="HA167" s="804"/>
      <c r="HB167" s="804"/>
      <c r="HC167" s="823"/>
      <c r="HD167" s="824"/>
      <c r="HE167" s="825"/>
      <c r="HF167" s="803"/>
      <c r="HG167" s="809"/>
      <c r="HH167" s="809"/>
      <c r="HI167" s="826"/>
      <c r="HJ167" s="825"/>
      <c r="HK167" s="824"/>
      <c r="HL167" s="805"/>
      <c r="HM167" s="804"/>
      <c r="HN167" s="804"/>
      <c r="HO167" s="823"/>
      <c r="HP167" s="824"/>
      <c r="HQ167" s="825"/>
      <c r="HR167" s="803"/>
      <c r="HS167" s="809"/>
      <c r="HT167" s="809"/>
      <c r="HU167" s="826"/>
      <c r="HV167" s="825"/>
      <c r="HW167" s="824"/>
      <c r="HX167" s="805"/>
      <c r="HY167" s="804"/>
      <c r="HZ167" s="804"/>
      <c r="IA167" s="823"/>
      <c r="IB167" s="824"/>
      <c r="IC167" s="825"/>
      <c r="ID167" s="803"/>
      <c r="IE167" s="804"/>
      <c r="IF167" s="804"/>
      <c r="IG167" s="826"/>
      <c r="IH167" s="825"/>
      <c r="II167" s="824"/>
      <c r="IJ167" s="805"/>
      <c r="IK167" s="804"/>
      <c r="IL167" s="804"/>
      <c r="IM167" s="823"/>
      <c r="IN167" s="824"/>
      <c r="IO167" s="825"/>
      <c r="IP167" s="803"/>
      <c r="IQ167" s="804"/>
      <c r="IR167" s="804"/>
      <c r="IS167" s="826"/>
      <c r="IT167" s="825"/>
      <c r="IU167" s="824"/>
      <c r="IV167" s="805"/>
      <c r="IW167" s="804"/>
      <c r="IX167" s="804"/>
      <c r="IY167" s="823"/>
      <c r="IZ167" s="824"/>
      <c r="JA167" s="825"/>
      <c r="JB167" s="803"/>
      <c r="JC167" s="804"/>
      <c r="JD167" s="804"/>
      <c r="JE167" s="826"/>
      <c r="JF167" s="825"/>
      <c r="JG167" s="824"/>
      <c r="JH167" s="805"/>
      <c r="JI167" s="804"/>
      <c r="JJ167" s="804"/>
      <c r="JK167" s="823"/>
      <c r="JL167" s="824"/>
      <c r="JM167" s="825"/>
      <c r="JN167" s="803"/>
      <c r="JO167" s="809"/>
      <c r="JP167" s="809"/>
      <c r="JQ167" s="826"/>
      <c r="JR167" s="825"/>
      <c r="JS167" s="824"/>
      <c r="JT167" s="805"/>
      <c r="JU167" s="804"/>
      <c r="JV167" s="804"/>
      <c r="JW167" s="823"/>
      <c r="JX167" s="824"/>
      <c r="JY167" s="824"/>
      <c r="JZ167" s="805"/>
      <c r="KA167" s="809"/>
      <c r="KB167" s="809"/>
      <c r="KC167" s="823"/>
      <c r="KD167" s="824"/>
      <c r="KE167" s="824"/>
      <c r="KF167" s="805"/>
      <c r="KG167" s="809"/>
      <c r="KH167" s="809"/>
      <c r="KI167" s="823"/>
      <c r="KJ167" s="824"/>
      <c r="KK167" s="824"/>
      <c r="KL167" s="805"/>
      <c r="KM167" s="809"/>
      <c r="KN167" s="809"/>
      <c r="KO167" s="823"/>
      <c r="KP167" s="824"/>
      <c r="KQ167" s="824"/>
      <c r="KR167" s="805"/>
      <c r="KS167" s="804"/>
      <c r="KT167" s="804"/>
      <c r="KU167" s="823"/>
      <c r="KV167" s="824"/>
      <c r="KW167" s="824"/>
      <c r="KX167" s="805"/>
      <c r="KY167" s="809"/>
      <c r="KZ167" s="809"/>
      <c r="LA167" s="823"/>
      <c r="LB167" s="824"/>
      <c r="LC167" s="824"/>
      <c r="LD167" s="805"/>
      <c r="LE167" s="804"/>
      <c r="LF167" s="804"/>
      <c r="LG167" s="823"/>
      <c r="LH167" s="824"/>
      <c r="LI167" s="824"/>
      <c r="LJ167" s="805"/>
      <c r="LK167" s="804"/>
      <c r="LL167" s="804"/>
      <c r="LM167" s="823"/>
      <c r="LN167" s="824"/>
      <c r="LO167" s="824"/>
      <c r="LP167" s="805"/>
      <c r="LQ167" s="809"/>
      <c r="LR167" s="809"/>
      <c r="LS167" s="823"/>
      <c r="LT167" s="824"/>
      <c r="LU167" s="824"/>
      <c r="LV167" s="805"/>
      <c r="LW167" s="804"/>
      <c r="LX167" s="804"/>
      <c r="LY167" s="823"/>
      <c r="LZ167" s="824"/>
      <c r="MA167" s="824"/>
      <c r="MB167" s="805"/>
      <c r="MC167" s="809"/>
      <c r="MD167" s="809"/>
      <c r="ME167" s="823"/>
      <c r="MF167" s="824"/>
      <c r="MG167" s="824"/>
      <c r="MH167" s="805"/>
      <c r="MI167" s="809"/>
      <c r="MJ167" s="809"/>
      <c r="MK167" s="823"/>
      <c r="ML167" s="824"/>
      <c r="MM167" s="824"/>
      <c r="MN167" s="805"/>
      <c r="MO167" s="809"/>
      <c r="MP167" s="809"/>
      <c r="MQ167" s="823"/>
      <c r="MR167" s="824"/>
      <c r="MS167" s="824">
        <v>6</v>
      </c>
      <c r="MT167" s="805"/>
      <c r="MU167" s="804"/>
      <c r="MV167" s="804"/>
      <c r="MW167" s="823"/>
      <c r="MX167" s="824"/>
      <c r="MY167" s="824"/>
      <c r="MZ167" s="805"/>
      <c r="NA167" s="804"/>
      <c r="NB167" s="804"/>
      <c r="NC167" s="823"/>
      <c r="ND167" s="824"/>
      <c r="NE167" s="824"/>
      <c r="NF167" s="805"/>
      <c r="NG167" s="804"/>
      <c r="NH167" s="804"/>
      <c r="NI167" s="823"/>
      <c r="NJ167" s="824"/>
      <c r="NK167" s="824"/>
      <c r="NL167" s="805"/>
      <c r="NM167" s="809"/>
      <c r="NN167" s="809"/>
      <c r="NO167" s="823"/>
      <c r="NP167" s="824"/>
      <c r="NQ167" s="824"/>
      <c r="NR167" s="805"/>
      <c r="NS167" s="823"/>
      <c r="NT167" s="824"/>
      <c r="NU167" s="824"/>
      <c r="NV167" s="805"/>
      <c r="NW167" s="823"/>
      <c r="NX167" s="824"/>
      <c r="NY167" s="824"/>
      <c r="NZ167" s="834"/>
      <c r="OA167" s="823"/>
      <c r="OB167" s="824"/>
      <c r="OC167" s="824"/>
      <c r="OD167" s="805"/>
      <c r="OE167" s="823"/>
      <c r="OF167" s="824"/>
      <c r="OG167" s="824"/>
      <c r="OH167" s="805"/>
      <c r="OI167" s="823"/>
      <c r="OJ167" s="824"/>
      <c r="OK167" s="824"/>
      <c r="OL167" s="805"/>
      <c r="OM167" s="823"/>
      <c r="ON167" s="824"/>
      <c r="OO167" s="824"/>
      <c r="OP167" s="805"/>
      <c r="OQ167" s="823"/>
      <c r="OR167" s="824"/>
      <c r="OS167" s="824"/>
      <c r="OT167" s="805"/>
      <c r="OU167" s="823"/>
      <c r="OV167" s="824"/>
      <c r="OW167" s="824"/>
      <c r="OX167" s="805"/>
      <c r="OY167" s="823"/>
      <c r="OZ167" s="824"/>
      <c r="PA167" s="824"/>
      <c r="PB167" s="805"/>
      <c r="PC167" s="823"/>
      <c r="PD167" s="824"/>
      <c r="PE167" s="824"/>
      <c r="PF167" s="805"/>
    </row>
    <row r="168" spans="1:422" ht="15" hidden="1" customHeight="1" x14ac:dyDescent="0.25">
      <c r="A168" s="769" t="s">
        <v>56</v>
      </c>
      <c r="B168" s="769"/>
      <c r="C168" s="769" t="s">
        <v>21</v>
      </c>
      <c r="D168" s="770"/>
      <c r="E168" s="769"/>
      <c r="F168" s="769"/>
      <c r="G168" s="769"/>
      <c r="H168" s="769"/>
      <c r="I168" s="769"/>
      <c r="J168" s="769"/>
      <c r="K168" s="771"/>
      <c r="L168" s="769"/>
      <c r="M168" s="769"/>
      <c r="N168" s="769"/>
      <c r="O168" s="769"/>
      <c r="P168" s="769"/>
      <c r="Q168" s="769"/>
      <c r="R168" s="769" t="s">
        <v>426</v>
      </c>
      <c r="S168" s="769"/>
      <c r="T168" s="816"/>
      <c r="U168" s="816"/>
      <c r="V168" s="816"/>
      <c r="W168" s="816"/>
      <c r="X168" s="769"/>
      <c r="Y168" s="769">
        <f>IF(AND(AJ168="",AK168="",AL168="",AN168="",AO168="",OR(AP168="",AP168=Dropdown!$AM$12,AP168=Dropdown!$AM$11)),1,0)</f>
        <v>0</v>
      </c>
      <c r="Z168" s="769">
        <f t="shared" si="15"/>
        <v>0</v>
      </c>
      <c r="AA168" s="769">
        <f t="shared" si="16"/>
        <v>0</v>
      </c>
      <c r="AB168" s="769">
        <f t="shared" si="17"/>
        <v>1</v>
      </c>
      <c r="AC168" s="769"/>
      <c r="AD168" s="772" t="str">
        <f>IF(OR(T168&lt;&gt;"",U168&lt;&gt;""),Dropdown!$A$4,IF(OR(V168&lt;&gt;"",W168&lt;&gt;""),Dropdown!$A$5,Dropdown!$A$3))</f>
        <v>Residential</v>
      </c>
      <c r="AE168" s="773" t="s">
        <v>633</v>
      </c>
      <c r="AF168" s="773"/>
      <c r="AG168" s="773"/>
      <c r="AH168" s="773" t="str">
        <f>IF(AG168&lt;&gt;"",VLOOKUP(AG168,Dropdown!$N$3:$R$62,3,FALSE),IF(AF168&lt;&gt;"",VLOOKUP(AF168,Dropdown!$N$3:$R$62,3,FALSE),IF(AE168&lt;&gt;"",VLOOKUP(AE168,Dropdown!$N$3:$R$62,3,FALSE),"")))</f>
        <v>HI</v>
      </c>
      <c r="AI168" s="773" t="str">
        <f>IF(AG168&lt;&gt;"",VLOOKUP(AG168,Dropdown!$N$3:$R$62,5,FALSE),IF(AF168&lt;&gt;"",VLOOKUP(AF168,Dropdown!$N$3:$R$62,5,FALSE),IF(AE168&lt;&gt;"",VLOOKUP(AE168,Dropdown!$N$3:$R$62,5,FALSE),"")))</f>
        <v>Moderate</v>
      </c>
      <c r="AJ168" s="773"/>
      <c r="AK168" s="773"/>
      <c r="AL168" s="773"/>
      <c r="AM168" s="773"/>
      <c r="AN168" s="773"/>
      <c r="AO168" s="773" t="s">
        <v>625</v>
      </c>
      <c r="AP168" s="773"/>
      <c r="AQ168" s="769"/>
      <c r="AR168" s="774" t="s">
        <v>428</v>
      </c>
      <c r="AS168" s="774"/>
      <c r="AT168" s="769" t="s">
        <v>425</v>
      </c>
      <c r="AU168" s="769">
        <v>162</v>
      </c>
      <c r="AV168" s="769"/>
      <c r="AW168" s="823"/>
      <c r="AX168" s="824"/>
      <c r="AY168" s="824"/>
      <c r="AZ168" s="803"/>
      <c r="BA168" s="804"/>
      <c r="BB168" s="804"/>
      <c r="BC168" s="823"/>
      <c r="BD168" s="824"/>
      <c r="BE168" s="824"/>
      <c r="BF168" s="805"/>
      <c r="BG168" s="804"/>
      <c r="BH168" s="804"/>
      <c r="BI168" s="823"/>
      <c r="BJ168" s="824"/>
      <c r="BK168" s="777"/>
      <c r="BL168" s="805"/>
      <c r="BM168" s="804"/>
      <c r="BN168" s="804"/>
      <c r="BO168" s="823"/>
      <c r="BP168" s="824"/>
      <c r="BQ168" s="824"/>
      <c r="BR168" s="805"/>
      <c r="BS168" s="804"/>
      <c r="BT168" s="804"/>
      <c r="BU168" s="823"/>
      <c r="BV168" s="824"/>
      <c r="BW168" s="824"/>
      <c r="BX168" s="805"/>
      <c r="BY168" s="804"/>
      <c r="BZ168" s="804"/>
      <c r="CA168" s="823"/>
      <c r="CB168" s="824"/>
      <c r="CC168" s="824"/>
      <c r="CD168" s="805"/>
      <c r="CE168" s="804"/>
      <c r="CF168" s="804"/>
      <c r="CG168" s="823"/>
      <c r="CH168" s="824"/>
      <c r="CI168" s="824"/>
      <c r="CJ168" s="805"/>
      <c r="CK168" s="804"/>
      <c r="CL168" s="804"/>
      <c r="CM168" s="823"/>
      <c r="CN168" s="824"/>
      <c r="CO168" s="824"/>
      <c r="CP168" s="805"/>
      <c r="CQ168" s="804"/>
      <c r="CR168" s="804"/>
      <c r="CS168" s="823"/>
      <c r="CT168" s="824"/>
      <c r="CU168" s="824"/>
      <c r="CV168" s="805"/>
      <c r="CW168" s="804"/>
      <c r="CX168" s="804"/>
      <c r="CY168" s="823"/>
      <c r="CZ168" s="824"/>
      <c r="DA168" s="825"/>
      <c r="DB168" s="803"/>
      <c r="DC168" s="809"/>
      <c r="DD168" s="809"/>
      <c r="DE168" s="826"/>
      <c r="DF168" s="825"/>
      <c r="DG168" s="824"/>
      <c r="DH168" s="805"/>
      <c r="DI168" s="804"/>
      <c r="DJ168" s="804"/>
      <c r="DK168" s="823"/>
      <c r="DL168" s="824"/>
      <c r="DM168" s="825"/>
      <c r="DN168" s="803"/>
      <c r="DO168" s="809"/>
      <c r="DP168" s="809"/>
      <c r="DQ168" s="827"/>
      <c r="DR168" s="828"/>
      <c r="DS168" s="835"/>
      <c r="DT168" s="811"/>
      <c r="DU168" s="812"/>
      <c r="DV168" s="812"/>
      <c r="DW168" s="836"/>
      <c r="DX168" s="835"/>
      <c r="DY168" s="828"/>
      <c r="DZ168" s="813"/>
      <c r="EA168" s="814"/>
      <c r="EB168" s="814"/>
      <c r="EC168" s="827"/>
      <c r="ED168" s="828"/>
      <c r="EE168" s="835"/>
      <c r="EF168" s="811"/>
      <c r="EG168" s="812"/>
      <c r="EH168" s="812"/>
      <c r="EI168" s="836"/>
      <c r="EJ168" s="835"/>
      <c r="EK168" s="828"/>
      <c r="EL168" s="813"/>
      <c r="EM168" s="814"/>
      <c r="EN168" s="814"/>
      <c r="EO168" s="827"/>
      <c r="EP168" s="828"/>
      <c r="EQ168" s="835"/>
      <c r="ER168" s="811"/>
      <c r="ES168" s="812"/>
      <c r="ET168" s="812"/>
      <c r="EU168" s="836"/>
      <c r="EV168" s="835"/>
      <c r="EW168" s="828"/>
      <c r="EX168" s="813"/>
      <c r="EY168" s="814"/>
      <c r="EZ168" s="814"/>
      <c r="FA168" s="827"/>
      <c r="FB168" s="828"/>
      <c r="FC168" s="835"/>
      <c r="FD168" s="811"/>
      <c r="FE168" s="812"/>
      <c r="FF168" s="812"/>
      <c r="FG168" s="836"/>
      <c r="FH168" s="835"/>
      <c r="FI168" s="828"/>
      <c r="FJ168" s="813"/>
      <c r="FK168" s="814"/>
      <c r="FL168" s="814"/>
      <c r="FM168" s="827"/>
      <c r="FN168" s="828"/>
      <c r="FO168" s="835"/>
      <c r="FP168" s="811"/>
      <c r="FQ168" s="812"/>
      <c r="FR168" s="812"/>
      <c r="FS168" s="823"/>
      <c r="FT168" s="824"/>
      <c r="FU168" s="825"/>
      <c r="FV168" s="803"/>
      <c r="FW168" s="804"/>
      <c r="FX168" s="804"/>
      <c r="FY168" s="826"/>
      <c r="FZ168" s="825"/>
      <c r="GA168" s="824"/>
      <c r="GB168" s="805"/>
      <c r="GC168" s="804"/>
      <c r="GD168" s="804"/>
      <c r="GE168" s="823"/>
      <c r="GF168" s="824"/>
      <c r="GG168" s="825"/>
      <c r="GH168" s="803"/>
      <c r="GI168" s="809"/>
      <c r="GJ168" s="809"/>
      <c r="GK168" s="826"/>
      <c r="GL168" s="825"/>
      <c r="GM168" s="824"/>
      <c r="GN168" s="805"/>
      <c r="GO168" s="804"/>
      <c r="GP168" s="804"/>
      <c r="GQ168" s="823"/>
      <c r="GR168" s="824"/>
      <c r="GS168" s="825"/>
      <c r="GT168" s="803"/>
      <c r="GU168" s="809"/>
      <c r="GV168" s="809"/>
      <c r="GW168" s="826"/>
      <c r="GX168" s="825"/>
      <c r="GY168" s="824"/>
      <c r="GZ168" s="805"/>
      <c r="HA168" s="804"/>
      <c r="HB168" s="804"/>
      <c r="HC168" s="823"/>
      <c r="HD168" s="824"/>
      <c r="HE168" s="825"/>
      <c r="HF168" s="803"/>
      <c r="HG168" s="809"/>
      <c r="HH168" s="809"/>
      <c r="HI168" s="826"/>
      <c r="HJ168" s="825"/>
      <c r="HK168" s="824"/>
      <c r="HL168" s="805"/>
      <c r="HM168" s="804"/>
      <c r="HN168" s="804"/>
      <c r="HO168" s="823"/>
      <c r="HP168" s="824"/>
      <c r="HQ168" s="825"/>
      <c r="HR168" s="803"/>
      <c r="HS168" s="809"/>
      <c r="HT168" s="809"/>
      <c r="HU168" s="826"/>
      <c r="HV168" s="825"/>
      <c r="HW168" s="824"/>
      <c r="HX168" s="805"/>
      <c r="HY168" s="804"/>
      <c r="HZ168" s="804"/>
      <c r="IA168" s="823"/>
      <c r="IB168" s="824"/>
      <c r="IC168" s="825"/>
      <c r="ID168" s="803"/>
      <c r="IE168" s="804"/>
      <c r="IF168" s="804"/>
      <c r="IG168" s="826"/>
      <c r="IH168" s="825"/>
      <c r="II168" s="824"/>
      <c r="IJ168" s="805"/>
      <c r="IK168" s="804"/>
      <c r="IL168" s="804"/>
      <c r="IM168" s="823"/>
      <c r="IN168" s="824"/>
      <c r="IO168" s="825"/>
      <c r="IP168" s="803"/>
      <c r="IQ168" s="804"/>
      <c r="IR168" s="804"/>
      <c r="IS168" s="826"/>
      <c r="IT168" s="825"/>
      <c r="IU168" s="824"/>
      <c r="IV168" s="805"/>
      <c r="IW168" s="804"/>
      <c r="IX168" s="804"/>
      <c r="IY168" s="823"/>
      <c r="IZ168" s="824"/>
      <c r="JA168" s="825"/>
      <c r="JB168" s="803"/>
      <c r="JC168" s="804"/>
      <c r="JD168" s="804"/>
      <c r="JE168" s="826"/>
      <c r="JF168" s="825"/>
      <c r="JG168" s="824"/>
      <c r="JH168" s="805"/>
      <c r="JI168" s="804"/>
      <c r="JJ168" s="804"/>
      <c r="JK168" s="823"/>
      <c r="JL168" s="824"/>
      <c r="JM168" s="825"/>
      <c r="JN168" s="803"/>
      <c r="JO168" s="809"/>
      <c r="JP168" s="809"/>
      <c r="JQ168" s="826"/>
      <c r="JR168" s="825"/>
      <c r="JS168" s="824"/>
      <c r="JT168" s="805"/>
      <c r="JU168" s="804"/>
      <c r="JV168" s="804"/>
      <c r="JW168" s="823"/>
      <c r="JX168" s="824"/>
      <c r="JY168" s="824"/>
      <c r="JZ168" s="805"/>
      <c r="KA168" s="809"/>
      <c r="KB168" s="809"/>
      <c r="KC168" s="823"/>
      <c r="KD168" s="824"/>
      <c r="KE168" s="824"/>
      <c r="KF168" s="805"/>
      <c r="KG168" s="809"/>
      <c r="KH168" s="809"/>
      <c r="KI168" s="823"/>
      <c r="KJ168" s="824"/>
      <c r="KK168" s="824"/>
      <c r="KL168" s="805"/>
      <c r="KM168" s="809"/>
      <c r="KN168" s="809"/>
      <c r="KO168" s="823"/>
      <c r="KP168" s="824"/>
      <c r="KQ168" s="824"/>
      <c r="KR168" s="805"/>
      <c r="KS168" s="804"/>
      <c r="KT168" s="804"/>
      <c r="KU168" s="823"/>
      <c r="KV168" s="824"/>
      <c r="KW168" s="824"/>
      <c r="KX168" s="805"/>
      <c r="KY168" s="809"/>
      <c r="KZ168" s="809"/>
      <c r="LA168" s="823"/>
      <c r="LB168" s="824"/>
      <c r="LC168" s="824"/>
      <c r="LD168" s="805"/>
      <c r="LE168" s="804"/>
      <c r="LF168" s="804"/>
      <c r="LG168" s="823"/>
      <c r="LH168" s="824"/>
      <c r="LI168" s="824"/>
      <c r="LJ168" s="805"/>
      <c r="LK168" s="804"/>
      <c r="LL168" s="804"/>
      <c r="LM168" s="823"/>
      <c r="LN168" s="824"/>
      <c r="LO168" s="824"/>
      <c r="LP168" s="805"/>
      <c r="LQ168" s="809"/>
      <c r="LR168" s="809"/>
      <c r="LS168" s="823"/>
      <c r="LT168" s="824"/>
      <c r="LU168" s="824"/>
      <c r="LV168" s="805"/>
      <c r="LW168" s="804"/>
      <c r="LX168" s="804"/>
      <c r="LY168" s="823"/>
      <c r="LZ168" s="824"/>
      <c r="MA168" s="824"/>
      <c r="MB168" s="805"/>
      <c r="MC168" s="809"/>
      <c r="MD168" s="809"/>
      <c r="ME168" s="823"/>
      <c r="MF168" s="824"/>
      <c r="MG168" s="824"/>
      <c r="MH168" s="805"/>
      <c r="MI168" s="809"/>
      <c r="MJ168" s="809"/>
      <c r="MK168" s="823"/>
      <c r="ML168" s="824"/>
      <c r="MM168" s="824"/>
      <c r="MN168" s="805"/>
      <c r="MO168" s="809"/>
      <c r="MP168" s="809"/>
      <c r="MQ168" s="823"/>
      <c r="MR168" s="824"/>
      <c r="MS168" s="824">
        <v>4</v>
      </c>
      <c r="MT168" s="805"/>
      <c r="MU168" s="804"/>
      <c r="MV168" s="804"/>
      <c r="MW168" s="823"/>
      <c r="MX168" s="824"/>
      <c r="MY168" s="824"/>
      <c r="MZ168" s="805"/>
      <c r="NA168" s="804"/>
      <c r="NB168" s="804"/>
      <c r="NC168" s="823"/>
      <c r="ND168" s="824"/>
      <c r="NE168" s="824"/>
      <c r="NF168" s="805"/>
      <c r="NG168" s="804"/>
      <c r="NH168" s="804"/>
      <c r="NI168" s="823"/>
      <c r="NJ168" s="824"/>
      <c r="NK168" s="824"/>
      <c r="NL168" s="805"/>
      <c r="NM168" s="809"/>
      <c r="NN168" s="809"/>
      <c r="NO168" s="823"/>
      <c r="NP168" s="824"/>
      <c r="NQ168" s="824"/>
      <c r="NR168" s="805"/>
      <c r="NS168" s="823"/>
      <c r="NT168" s="824"/>
      <c r="NU168" s="824"/>
      <c r="NV168" s="805"/>
      <c r="NW168" s="823"/>
      <c r="NX168" s="824"/>
      <c r="NY168" s="824"/>
      <c r="NZ168" s="834"/>
      <c r="OA168" s="823"/>
      <c r="OB168" s="824"/>
      <c r="OC168" s="824"/>
      <c r="OD168" s="805"/>
      <c r="OE168" s="823"/>
      <c r="OF168" s="824"/>
      <c r="OG168" s="824"/>
      <c r="OH168" s="805"/>
      <c r="OI168" s="823"/>
      <c r="OJ168" s="824"/>
      <c r="OK168" s="824"/>
      <c r="OL168" s="805"/>
      <c r="OM168" s="823"/>
      <c r="ON168" s="824"/>
      <c r="OO168" s="824"/>
      <c r="OP168" s="805"/>
      <c r="OQ168" s="823"/>
      <c r="OR168" s="824"/>
      <c r="OS168" s="824"/>
      <c r="OT168" s="805"/>
      <c r="OU168" s="823"/>
      <c r="OV168" s="824"/>
      <c r="OW168" s="824"/>
      <c r="OX168" s="805"/>
      <c r="OY168" s="823"/>
      <c r="OZ168" s="824"/>
      <c r="PA168" s="824"/>
      <c r="PB168" s="805"/>
      <c r="PC168" s="823"/>
      <c r="PD168" s="824"/>
      <c r="PE168" s="824"/>
      <c r="PF168" s="805"/>
    </row>
    <row r="169" spans="1:422" ht="15" hidden="1" customHeight="1" x14ac:dyDescent="0.25">
      <c r="A169" s="769" t="s">
        <v>25</v>
      </c>
      <c r="B169" s="769" t="s">
        <v>45</v>
      </c>
      <c r="C169" s="769"/>
      <c r="D169" s="770"/>
      <c r="E169" s="769"/>
      <c r="F169" s="769"/>
      <c r="G169" s="769"/>
      <c r="H169" s="769"/>
      <c r="I169" s="769"/>
      <c r="J169" s="769"/>
      <c r="K169" s="769" t="s">
        <v>92</v>
      </c>
      <c r="L169" s="769"/>
      <c r="M169" s="769"/>
      <c r="N169" s="769"/>
      <c r="O169" s="769"/>
      <c r="P169" s="769"/>
      <c r="Q169" s="769"/>
      <c r="R169" s="769"/>
      <c r="S169" s="769"/>
      <c r="T169" s="816"/>
      <c r="U169" s="816"/>
      <c r="V169" s="816"/>
      <c r="W169" s="816"/>
      <c r="X169" s="769">
        <v>1</v>
      </c>
      <c r="Y169" s="769">
        <f>IF(AND(AJ169="",AK169="",AL169="",AN169="",AO169="",OR(AP169="",AP169=Dropdown!$AM$12,AP169=Dropdown!$AM$11)),1,0)</f>
        <v>0</v>
      </c>
      <c r="Z169" s="769">
        <f t="shared" si="15"/>
        <v>1</v>
      </c>
      <c r="AA169" s="769">
        <f t="shared" si="16"/>
        <v>0</v>
      </c>
      <c r="AB169" s="769">
        <f t="shared" si="17"/>
        <v>0</v>
      </c>
      <c r="AC169" s="769"/>
      <c r="AD169" s="772" t="str">
        <f>IF(OR(T169&lt;&gt;"",U169&lt;&gt;""),Dropdown!$A$4,IF(OR(V169&lt;&gt;"",W169&lt;&gt;""),Dropdown!$A$5,Dropdown!$A$3))</f>
        <v>Residential</v>
      </c>
      <c r="AE169" s="773" t="s">
        <v>634</v>
      </c>
      <c r="AF169" s="773" t="str">
        <f>VLOOKUP(AG169,Dropdown!$N$3:$R$62,2,FALSE)</f>
        <v>SAS</v>
      </c>
      <c r="AG169" s="773" t="s">
        <v>25</v>
      </c>
      <c r="AH169" s="773" t="str">
        <f>IF(AG169&lt;&gt;"",VLOOKUP(AG169,Dropdown!$N$3:$R$62,3,FALSE),IF(AF169&lt;&gt;"",VLOOKUP(AF169,Dropdown!$N$3:$R$62,3,FALSE),IF(AE169&lt;&gt;"",VLOOKUP(AE169,Dropdown!$N$3:$R$62,3,FALSE),"")))</f>
        <v>LMI</v>
      </c>
      <c r="AI169" s="773" t="str">
        <f>IF(AG169&lt;&gt;"",VLOOKUP(AG169,Dropdown!$N$3:$R$62,5,FALSE),IF(AF169&lt;&gt;"",VLOOKUP(AF169,Dropdown!$N$3:$R$62,5,FALSE),IF(AE169&lt;&gt;"",VLOOKUP(AE169,Dropdown!$N$3:$R$62,5,FALSE),"")))</f>
        <v>Diverse</v>
      </c>
      <c r="AJ169" s="773" t="s">
        <v>777</v>
      </c>
      <c r="AK169" s="773"/>
      <c r="AL169" s="773" t="s">
        <v>357</v>
      </c>
      <c r="AM169" s="773"/>
      <c r="AN169" s="773"/>
      <c r="AO169" s="773"/>
      <c r="AP169" s="773"/>
      <c r="AQ169" s="769" t="s">
        <v>93</v>
      </c>
      <c r="AR169" s="774" t="s">
        <v>78</v>
      </c>
      <c r="AS169" s="774"/>
      <c r="AT169" s="769" t="s">
        <v>101</v>
      </c>
      <c r="AU169" s="769">
        <v>35</v>
      </c>
      <c r="AV169" s="769"/>
      <c r="AW169" s="823"/>
      <c r="AX169" s="824"/>
      <c r="AY169" s="824">
        <v>121</v>
      </c>
      <c r="AZ169" s="805"/>
      <c r="BA169" s="804"/>
      <c r="BB169" s="804"/>
      <c r="BC169" s="823"/>
      <c r="BD169" s="824"/>
      <c r="BE169" s="825"/>
      <c r="BF169" s="805"/>
      <c r="BG169" s="804"/>
      <c r="BH169" s="804"/>
      <c r="BI169" s="826"/>
      <c r="BJ169" s="825"/>
      <c r="BK169" s="781"/>
      <c r="BL169" s="803"/>
      <c r="BM169" s="804"/>
      <c r="BN169" s="804"/>
      <c r="BO169" s="826"/>
      <c r="BP169" s="825"/>
      <c r="BQ169" s="825"/>
      <c r="BR169" s="803"/>
      <c r="BS169" s="804"/>
      <c r="BT169" s="804"/>
      <c r="BU169" s="826"/>
      <c r="BV169" s="825"/>
      <c r="BW169" s="825"/>
      <c r="BX169" s="803"/>
      <c r="BY169" s="804"/>
      <c r="BZ169" s="804"/>
      <c r="CA169" s="826"/>
      <c r="CB169" s="825"/>
      <c r="CC169" s="825"/>
      <c r="CD169" s="803"/>
      <c r="CE169" s="804"/>
      <c r="CF169" s="804"/>
      <c r="CG169" s="826"/>
      <c r="CH169" s="825"/>
      <c r="CI169" s="825"/>
      <c r="CJ169" s="803"/>
      <c r="CK169" s="804"/>
      <c r="CL169" s="804"/>
      <c r="CM169" s="826"/>
      <c r="CN169" s="825"/>
      <c r="CO169" s="825"/>
      <c r="CP169" s="803"/>
      <c r="CQ169" s="804"/>
      <c r="CR169" s="804"/>
      <c r="CS169" s="826"/>
      <c r="CT169" s="825"/>
      <c r="CU169" s="825"/>
      <c r="CV169" s="803"/>
      <c r="CW169" s="804"/>
      <c r="CX169" s="804"/>
      <c r="CY169" s="826"/>
      <c r="CZ169" s="825"/>
      <c r="DA169" s="825"/>
      <c r="DB169" s="803"/>
      <c r="DC169" s="804"/>
      <c r="DD169" s="804"/>
      <c r="DE169" s="826"/>
      <c r="DF169" s="825"/>
      <c r="DG169" s="825"/>
      <c r="DH169" s="803"/>
      <c r="DI169" s="804"/>
      <c r="DJ169" s="804"/>
      <c r="DK169" s="826"/>
      <c r="DL169" s="825"/>
      <c r="DM169" s="825"/>
      <c r="DN169" s="803"/>
      <c r="DO169" s="804"/>
      <c r="DP169" s="804"/>
      <c r="DQ169" s="827"/>
      <c r="DR169" s="828"/>
      <c r="DS169" s="835"/>
      <c r="DT169" s="811"/>
      <c r="DU169" s="812"/>
      <c r="DV169" s="812"/>
      <c r="DW169" s="836"/>
      <c r="DX169" s="835"/>
      <c r="DY169" s="828"/>
      <c r="DZ169" s="813"/>
      <c r="EA169" s="814"/>
      <c r="EB169" s="814"/>
      <c r="EC169" s="827"/>
      <c r="ED169" s="828"/>
      <c r="EE169" s="835"/>
      <c r="EF169" s="811"/>
      <c r="EG169" s="812"/>
      <c r="EH169" s="812"/>
      <c r="EI169" s="836"/>
      <c r="EJ169" s="835"/>
      <c r="EK169" s="828"/>
      <c r="EL169" s="813"/>
      <c r="EM169" s="814"/>
      <c r="EN169" s="814"/>
      <c r="EO169" s="827"/>
      <c r="EP169" s="828"/>
      <c r="EQ169" s="835"/>
      <c r="ER169" s="811"/>
      <c r="ES169" s="812"/>
      <c r="ET169" s="812"/>
      <c r="EU169" s="836"/>
      <c r="EV169" s="835"/>
      <c r="EW169" s="828"/>
      <c r="EX169" s="813"/>
      <c r="EY169" s="814"/>
      <c r="EZ169" s="814"/>
      <c r="FA169" s="827"/>
      <c r="FB169" s="828"/>
      <c r="FC169" s="835"/>
      <c r="FD169" s="811"/>
      <c r="FE169" s="812"/>
      <c r="FF169" s="812"/>
      <c r="FG169" s="836"/>
      <c r="FH169" s="835"/>
      <c r="FI169" s="828"/>
      <c r="FJ169" s="813"/>
      <c r="FK169" s="814"/>
      <c r="FL169" s="814"/>
      <c r="FM169" s="827"/>
      <c r="FN169" s="828"/>
      <c r="FO169" s="835"/>
      <c r="FP169" s="811"/>
      <c r="FQ169" s="812"/>
      <c r="FR169" s="812"/>
      <c r="FS169" s="823"/>
      <c r="FT169" s="824"/>
      <c r="FU169" s="825"/>
      <c r="FV169" s="803"/>
      <c r="FW169" s="804"/>
      <c r="FX169" s="804"/>
      <c r="FY169" s="826"/>
      <c r="FZ169" s="825"/>
      <c r="GA169" s="824"/>
      <c r="GB169" s="805"/>
      <c r="GC169" s="804"/>
      <c r="GD169" s="804"/>
      <c r="GE169" s="823"/>
      <c r="GF169" s="824"/>
      <c r="GG169" s="825"/>
      <c r="GH169" s="803"/>
      <c r="GI169" s="809"/>
      <c r="GJ169" s="809"/>
      <c r="GK169" s="826"/>
      <c r="GL169" s="825"/>
      <c r="GM169" s="824"/>
      <c r="GN169" s="805"/>
      <c r="GO169" s="804"/>
      <c r="GP169" s="804"/>
      <c r="GQ169" s="823"/>
      <c r="GR169" s="824"/>
      <c r="GS169" s="825"/>
      <c r="GT169" s="803"/>
      <c r="GU169" s="809"/>
      <c r="GV169" s="809"/>
      <c r="GW169" s="826"/>
      <c r="GX169" s="825"/>
      <c r="GY169" s="824"/>
      <c r="GZ169" s="805"/>
      <c r="HA169" s="804"/>
      <c r="HB169" s="804"/>
      <c r="HC169" s="823"/>
      <c r="HD169" s="824"/>
      <c r="HE169" s="825"/>
      <c r="HF169" s="803"/>
      <c r="HG169" s="809"/>
      <c r="HH169" s="809"/>
      <c r="HI169" s="826"/>
      <c r="HJ169" s="825"/>
      <c r="HK169" s="824"/>
      <c r="HL169" s="805"/>
      <c r="HM169" s="804"/>
      <c r="HN169" s="804"/>
      <c r="HO169" s="823"/>
      <c r="HP169" s="824"/>
      <c r="HQ169" s="825"/>
      <c r="HR169" s="803"/>
      <c r="HS169" s="809"/>
      <c r="HT169" s="809"/>
      <c r="HU169" s="826"/>
      <c r="HV169" s="825"/>
      <c r="HW169" s="824"/>
      <c r="HX169" s="805"/>
      <c r="HY169" s="804"/>
      <c r="HZ169" s="804"/>
      <c r="IA169" s="823"/>
      <c r="IB169" s="824"/>
      <c r="IC169" s="825"/>
      <c r="ID169" s="803"/>
      <c r="IE169" s="804"/>
      <c r="IF169" s="804"/>
      <c r="IG169" s="826"/>
      <c r="IH169" s="825"/>
      <c r="II169" s="824"/>
      <c r="IJ169" s="805"/>
      <c r="IK169" s="804"/>
      <c r="IL169" s="804"/>
      <c r="IM169" s="823"/>
      <c r="IN169" s="824"/>
      <c r="IO169" s="825"/>
      <c r="IP169" s="803"/>
      <c r="IQ169" s="804"/>
      <c r="IR169" s="804"/>
      <c r="IS169" s="826"/>
      <c r="IT169" s="825"/>
      <c r="IU169" s="824"/>
      <c r="IV169" s="805"/>
      <c r="IW169" s="804"/>
      <c r="IX169" s="804"/>
      <c r="IY169" s="823"/>
      <c r="IZ169" s="824"/>
      <c r="JA169" s="825"/>
      <c r="JB169" s="803"/>
      <c r="JC169" s="804"/>
      <c r="JD169" s="804"/>
      <c r="JE169" s="826"/>
      <c r="JF169" s="825"/>
      <c r="JG169" s="824"/>
      <c r="JH169" s="805"/>
      <c r="JI169" s="804"/>
      <c r="JJ169" s="804"/>
      <c r="JK169" s="823"/>
      <c r="JL169" s="824"/>
      <c r="JM169" s="825"/>
      <c r="JN169" s="803"/>
      <c r="JO169" s="809"/>
      <c r="JP169" s="809"/>
      <c r="JQ169" s="826"/>
      <c r="JR169" s="825"/>
      <c r="JS169" s="824"/>
      <c r="JT169" s="805"/>
      <c r="JU169" s="804"/>
      <c r="JV169" s="804"/>
      <c r="JW169" s="823"/>
      <c r="JX169" s="824"/>
      <c r="JY169" s="824"/>
      <c r="JZ169" s="805"/>
      <c r="KA169" s="809"/>
      <c r="KB169" s="809"/>
      <c r="KC169" s="823"/>
      <c r="KD169" s="824"/>
      <c r="KE169" s="824"/>
      <c r="KF169" s="805"/>
      <c r="KG169" s="809"/>
      <c r="KH169" s="809"/>
      <c r="KI169" s="823"/>
      <c r="KJ169" s="824"/>
      <c r="KK169" s="824"/>
      <c r="KL169" s="805"/>
      <c r="KM169" s="809"/>
      <c r="KN169" s="809"/>
      <c r="KO169" s="823"/>
      <c r="KP169" s="824"/>
      <c r="KQ169" s="824"/>
      <c r="KR169" s="805"/>
      <c r="KS169" s="804"/>
      <c r="KT169" s="804"/>
      <c r="KU169" s="823"/>
      <c r="KV169" s="824"/>
      <c r="KW169" s="824"/>
      <c r="KX169" s="805"/>
      <c r="KY169" s="809"/>
      <c r="KZ169" s="809"/>
      <c r="LA169" s="823"/>
      <c r="LB169" s="824"/>
      <c r="LC169" s="824"/>
      <c r="LD169" s="805"/>
      <c r="LE169" s="804"/>
      <c r="LF169" s="804"/>
      <c r="LG169" s="823"/>
      <c r="LH169" s="824"/>
      <c r="LI169" s="824"/>
      <c r="LJ169" s="805"/>
      <c r="LK169" s="804"/>
      <c r="LL169" s="804"/>
      <c r="LM169" s="823"/>
      <c r="LN169" s="824"/>
      <c r="LO169" s="824"/>
      <c r="LP169" s="805"/>
      <c r="LQ169" s="809"/>
      <c r="LR169" s="809"/>
      <c r="LS169" s="823"/>
      <c r="LT169" s="824"/>
      <c r="LU169" s="824"/>
      <c r="LV169" s="805"/>
      <c r="LW169" s="804"/>
      <c r="LX169" s="804"/>
      <c r="LY169" s="823"/>
      <c r="LZ169" s="824"/>
      <c r="MA169" s="824"/>
      <c r="MB169" s="805"/>
      <c r="MC169" s="809"/>
      <c r="MD169" s="809"/>
      <c r="ME169" s="823"/>
      <c r="MF169" s="824"/>
      <c r="MG169" s="824"/>
      <c r="MH169" s="805"/>
      <c r="MI169" s="809"/>
      <c r="MJ169" s="809"/>
      <c r="MK169" s="823"/>
      <c r="ML169" s="824"/>
      <c r="MM169" s="824"/>
      <c r="MN169" s="805"/>
      <c r="MO169" s="809"/>
      <c r="MP169" s="809"/>
      <c r="MQ169" s="823"/>
      <c r="MR169" s="824"/>
      <c r="MS169" s="824"/>
      <c r="MT169" s="805"/>
      <c r="MU169" s="804"/>
      <c r="MV169" s="804"/>
      <c r="MW169" s="823"/>
      <c r="MX169" s="824"/>
      <c r="MY169" s="824"/>
      <c r="MZ169" s="805"/>
      <c r="NA169" s="804"/>
      <c r="NB169" s="804"/>
      <c r="NC169" s="823"/>
      <c r="ND169" s="824"/>
      <c r="NE169" s="824"/>
      <c r="NF169" s="805"/>
      <c r="NG169" s="804"/>
      <c r="NH169" s="804"/>
      <c r="NI169" s="823"/>
      <c r="NJ169" s="824"/>
      <c r="NK169" s="824"/>
      <c r="NL169" s="805"/>
      <c r="NM169" s="809"/>
      <c r="NN169" s="809"/>
      <c r="NO169" s="823"/>
      <c r="NP169" s="824"/>
      <c r="NQ169" s="824"/>
      <c r="NR169" s="805"/>
      <c r="NS169" s="823"/>
      <c r="NT169" s="824"/>
      <c r="NU169" s="824"/>
      <c r="NV169" s="805"/>
      <c r="NW169" s="826"/>
      <c r="NX169" s="825"/>
      <c r="NY169" s="825"/>
      <c r="NZ169" s="848"/>
      <c r="OA169" s="823"/>
      <c r="OB169" s="824"/>
      <c r="OC169" s="824"/>
      <c r="OD169" s="805"/>
      <c r="OE169" s="823"/>
      <c r="OF169" s="824"/>
      <c r="OG169" s="824"/>
      <c r="OH169" s="805"/>
      <c r="OI169" s="823"/>
      <c r="OJ169" s="824"/>
      <c r="OK169" s="824"/>
      <c r="OL169" s="805"/>
      <c r="OM169" s="823"/>
      <c r="ON169" s="824"/>
      <c r="OO169" s="824"/>
      <c r="OP169" s="805"/>
      <c r="OQ169" s="823"/>
      <c r="OR169" s="824"/>
      <c r="OS169" s="824"/>
      <c r="OT169" s="805"/>
      <c r="OU169" s="823"/>
      <c r="OV169" s="824"/>
      <c r="OW169" s="824"/>
      <c r="OX169" s="805"/>
      <c r="OY169" s="823"/>
      <c r="OZ169" s="824"/>
      <c r="PA169" s="824"/>
      <c r="PB169" s="805"/>
      <c r="PC169" s="823"/>
      <c r="PD169" s="824"/>
      <c r="PE169" s="824"/>
      <c r="PF169" s="805"/>
    </row>
    <row r="170" spans="1:422" ht="15" hidden="1" customHeight="1" x14ac:dyDescent="0.25">
      <c r="A170" s="769" t="s">
        <v>25</v>
      </c>
      <c r="B170" s="769" t="s">
        <v>45</v>
      </c>
      <c r="C170" s="769"/>
      <c r="D170" s="770"/>
      <c r="E170" s="769"/>
      <c r="F170" s="769"/>
      <c r="G170" s="769"/>
      <c r="H170" s="769"/>
      <c r="I170" s="769"/>
      <c r="J170" s="769"/>
      <c r="K170" s="769" t="s">
        <v>91</v>
      </c>
      <c r="L170" s="769"/>
      <c r="M170" s="769"/>
      <c r="N170" s="769"/>
      <c r="O170" s="769"/>
      <c r="P170" s="769"/>
      <c r="Q170" s="769"/>
      <c r="R170" s="769"/>
      <c r="S170" s="769"/>
      <c r="T170" s="816"/>
      <c r="U170" s="816"/>
      <c r="V170" s="816"/>
      <c r="W170" s="816"/>
      <c r="X170" s="769">
        <v>1</v>
      </c>
      <c r="Y170" s="769">
        <f>IF(AND(AJ170="",AK170="",AL170="",AN170="",AO170="",OR(AP170="",AP170=Dropdown!$AM$12,AP170=Dropdown!$AM$11)),1,0)</f>
        <v>0</v>
      </c>
      <c r="Z170" s="769">
        <f t="shared" si="15"/>
        <v>1</v>
      </c>
      <c r="AA170" s="769">
        <f t="shared" si="16"/>
        <v>0</v>
      </c>
      <c r="AB170" s="769">
        <f t="shared" si="17"/>
        <v>0</v>
      </c>
      <c r="AC170" s="769"/>
      <c r="AD170" s="772" t="str">
        <f>IF(OR(T170&lt;&gt;"",U170&lt;&gt;""),Dropdown!$A$4,IF(OR(V170&lt;&gt;"",W170&lt;&gt;""),Dropdown!$A$5,Dropdown!$A$3))</f>
        <v>Residential</v>
      </c>
      <c r="AE170" s="773" t="s">
        <v>634</v>
      </c>
      <c r="AF170" s="773" t="str">
        <f>VLOOKUP(AG170,Dropdown!$N$3:$R$62,2,FALSE)</f>
        <v>SAS</v>
      </c>
      <c r="AG170" s="773" t="s">
        <v>25</v>
      </c>
      <c r="AH170" s="773" t="str">
        <f>IF(AG170&lt;&gt;"",VLOOKUP(AG170,Dropdown!$N$3:$R$62,3,FALSE),IF(AF170&lt;&gt;"",VLOOKUP(AF170,Dropdown!$N$3:$R$62,3,FALSE),IF(AE170&lt;&gt;"",VLOOKUP(AE170,Dropdown!$N$3:$R$62,3,FALSE),"")))</f>
        <v>LMI</v>
      </c>
      <c r="AI170" s="773" t="str">
        <f>IF(AG170&lt;&gt;"",VLOOKUP(AG170,Dropdown!$N$3:$R$62,5,FALSE),IF(AF170&lt;&gt;"",VLOOKUP(AF170,Dropdown!$N$3:$R$62,5,FALSE),IF(AE170&lt;&gt;"",VLOOKUP(AE170,Dropdown!$N$3:$R$62,5,FALSE),"")))</f>
        <v>Diverse</v>
      </c>
      <c r="AJ170" s="773" t="s">
        <v>777</v>
      </c>
      <c r="AK170" s="773"/>
      <c r="AL170" s="773" t="s">
        <v>79</v>
      </c>
      <c r="AM170" s="773"/>
      <c r="AN170" s="773"/>
      <c r="AO170" s="773"/>
      <c r="AP170" s="773"/>
      <c r="AQ170" s="769" t="s">
        <v>93</v>
      </c>
      <c r="AR170" s="774" t="s">
        <v>78</v>
      </c>
      <c r="AS170" s="774"/>
      <c r="AT170" s="769" t="s">
        <v>101</v>
      </c>
      <c r="AU170" s="769">
        <v>35</v>
      </c>
      <c r="AV170" s="769"/>
      <c r="AW170" s="823"/>
      <c r="AX170" s="824"/>
      <c r="AY170" s="824">
        <v>179</v>
      </c>
      <c r="AZ170" s="805"/>
      <c r="BA170" s="804"/>
      <c r="BB170" s="804"/>
      <c r="BC170" s="823"/>
      <c r="BD170" s="824"/>
      <c r="BE170" s="825"/>
      <c r="BF170" s="805"/>
      <c r="BG170" s="804"/>
      <c r="BH170" s="804"/>
      <c r="BI170" s="826"/>
      <c r="BJ170" s="825"/>
      <c r="BK170" s="781"/>
      <c r="BL170" s="803"/>
      <c r="BM170" s="804"/>
      <c r="BN170" s="804"/>
      <c r="BO170" s="826"/>
      <c r="BP170" s="825"/>
      <c r="BQ170" s="825"/>
      <c r="BR170" s="803"/>
      <c r="BS170" s="804"/>
      <c r="BT170" s="804"/>
      <c r="BU170" s="826"/>
      <c r="BV170" s="825"/>
      <c r="BW170" s="825"/>
      <c r="BX170" s="803"/>
      <c r="BY170" s="804"/>
      <c r="BZ170" s="804"/>
      <c r="CA170" s="826"/>
      <c r="CB170" s="825"/>
      <c r="CC170" s="825"/>
      <c r="CD170" s="803"/>
      <c r="CE170" s="804"/>
      <c r="CF170" s="804"/>
      <c r="CG170" s="826"/>
      <c r="CH170" s="825"/>
      <c r="CI170" s="825"/>
      <c r="CJ170" s="803"/>
      <c r="CK170" s="804"/>
      <c r="CL170" s="804"/>
      <c r="CM170" s="826"/>
      <c r="CN170" s="825"/>
      <c r="CO170" s="825"/>
      <c r="CP170" s="803"/>
      <c r="CQ170" s="804"/>
      <c r="CR170" s="804"/>
      <c r="CS170" s="826"/>
      <c r="CT170" s="825"/>
      <c r="CU170" s="825"/>
      <c r="CV170" s="803"/>
      <c r="CW170" s="804"/>
      <c r="CX170" s="804"/>
      <c r="CY170" s="826"/>
      <c r="CZ170" s="825"/>
      <c r="DA170" s="825"/>
      <c r="DB170" s="803"/>
      <c r="DC170" s="804"/>
      <c r="DD170" s="804"/>
      <c r="DE170" s="826"/>
      <c r="DF170" s="825"/>
      <c r="DG170" s="825"/>
      <c r="DH170" s="803"/>
      <c r="DI170" s="804"/>
      <c r="DJ170" s="804"/>
      <c r="DK170" s="826"/>
      <c r="DL170" s="825"/>
      <c r="DM170" s="825"/>
      <c r="DN170" s="803"/>
      <c r="DO170" s="804"/>
      <c r="DP170" s="804"/>
      <c r="DQ170" s="827"/>
      <c r="DR170" s="828"/>
      <c r="DS170" s="835"/>
      <c r="DT170" s="811"/>
      <c r="DU170" s="812"/>
      <c r="DV170" s="812"/>
      <c r="DW170" s="836"/>
      <c r="DX170" s="835"/>
      <c r="DY170" s="828"/>
      <c r="DZ170" s="813"/>
      <c r="EA170" s="814"/>
      <c r="EB170" s="814"/>
      <c r="EC170" s="827"/>
      <c r="ED170" s="828"/>
      <c r="EE170" s="835"/>
      <c r="EF170" s="811"/>
      <c r="EG170" s="812"/>
      <c r="EH170" s="812"/>
      <c r="EI170" s="836"/>
      <c r="EJ170" s="835"/>
      <c r="EK170" s="828"/>
      <c r="EL170" s="813"/>
      <c r="EM170" s="814"/>
      <c r="EN170" s="814"/>
      <c r="EO170" s="827"/>
      <c r="EP170" s="828"/>
      <c r="EQ170" s="835"/>
      <c r="ER170" s="811"/>
      <c r="ES170" s="812"/>
      <c r="ET170" s="812"/>
      <c r="EU170" s="836"/>
      <c r="EV170" s="835"/>
      <c r="EW170" s="828"/>
      <c r="EX170" s="813"/>
      <c r="EY170" s="814"/>
      <c r="EZ170" s="814"/>
      <c r="FA170" s="827"/>
      <c r="FB170" s="828"/>
      <c r="FC170" s="835"/>
      <c r="FD170" s="811"/>
      <c r="FE170" s="812"/>
      <c r="FF170" s="812"/>
      <c r="FG170" s="836"/>
      <c r="FH170" s="835"/>
      <c r="FI170" s="828"/>
      <c r="FJ170" s="813"/>
      <c r="FK170" s="814"/>
      <c r="FL170" s="814"/>
      <c r="FM170" s="827"/>
      <c r="FN170" s="828"/>
      <c r="FO170" s="835"/>
      <c r="FP170" s="811"/>
      <c r="FQ170" s="812"/>
      <c r="FR170" s="812"/>
      <c r="FS170" s="823"/>
      <c r="FT170" s="824"/>
      <c r="FU170" s="825"/>
      <c r="FV170" s="803"/>
      <c r="FW170" s="804"/>
      <c r="FX170" s="804"/>
      <c r="FY170" s="826"/>
      <c r="FZ170" s="825"/>
      <c r="GA170" s="824"/>
      <c r="GB170" s="805"/>
      <c r="GC170" s="804"/>
      <c r="GD170" s="804"/>
      <c r="GE170" s="823"/>
      <c r="GF170" s="824"/>
      <c r="GG170" s="825"/>
      <c r="GH170" s="803"/>
      <c r="GI170" s="809"/>
      <c r="GJ170" s="809"/>
      <c r="GK170" s="826"/>
      <c r="GL170" s="825"/>
      <c r="GM170" s="824"/>
      <c r="GN170" s="805"/>
      <c r="GO170" s="804"/>
      <c r="GP170" s="804"/>
      <c r="GQ170" s="823"/>
      <c r="GR170" s="824"/>
      <c r="GS170" s="825"/>
      <c r="GT170" s="803"/>
      <c r="GU170" s="809"/>
      <c r="GV170" s="809"/>
      <c r="GW170" s="826"/>
      <c r="GX170" s="825"/>
      <c r="GY170" s="824"/>
      <c r="GZ170" s="805"/>
      <c r="HA170" s="804"/>
      <c r="HB170" s="804"/>
      <c r="HC170" s="823"/>
      <c r="HD170" s="824"/>
      <c r="HE170" s="825"/>
      <c r="HF170" s="803"/>
      <c r="HG170" s="809"/>
      <c r="HH170" s="809"/>
      <c r="HI170" s="826"/>
      <c r="HJ170" s="825"/>
      <c r="HK170" s="824"/>
      <c r="HL170" s="805"/>
      <c r="HM170" s="804"/>
      <c r="HN170" s="804"/>
      <c r="HO170" s="823"/>
      <c r="HP170" s="824"/>
      <c r="HQ170" s="825"/>
      <c r="HR170" s="803"/>
      <c r="HS170" s="809"/>
      <c r="HT170" s="809"/>
      <c r="HU170" s="826"/>
      <c r="HV170" s="825"/>
      <c r="HW170" s="824"/>
      <c r="HX170" s="805"/>
      <c r="HY170" s="804"/>
      <c r="HZ170" s="804"/>
      <c r="IA170" s="823"/>
      <c r="IB170" s="824"/>
      <c r="IC170" s="825"/>
      <c r="ID170" s="803"/>
      <c r="IE170" s="804"/>
      <c r="IF170" s="804"/>
      <c r="IG170" s="826"/>
      <c r="IH170" s="825"/>
      <c r="II170" s="824"/>
      <c r="IJ170" s="805"/>
      <c r="IK170" s="804"/>
      <c r="IL170" s="804"/>
      <c r="IM170" s="823"/>
      <c r="IN170" s="824"/>
      <c r="IO170" s="825"/>
      <c r="IP170" s="803"/>
      <c r="IQ170" s="804"/>
      <c r="IR170" s="804"/>
      <c r="IS170" s="826"/>
      <c r="IT170" s="825"/>
      <c r="IU170" s="824"/>
      <c r="IV170" s="805"/>
      <c r="IW170" s="804"/>
      <c r="IX170" s="804"/>
      <c r="IY170" s="823"/>
      <c r="IZ170" s="824"/>
      <c r="JA170" s="825"/>
      <c r="JB170" s="803"/>
      <c r="JC170" s="804"/>
      <c r="JD170" s="804"/>
      <c r="JE170" s="826"/>
      <c r="JF170" s="825"/>
      <c r="JG170" s="824"/>
      <c r="JH170" s="805"/>
      <c r="JI170" s="804"/>
      <c r="JJ170" s="804"/>
      <c r="JK170" s="823"/>
      <c r="JL170" s="824"/>
      <c r="JM170" s="825"/>
      <c r="JN170" s="803"/>
      <c r="JO170" s="809"/>
      <c r="JP170" s="809"/>
      <c r="JQ170" s="826"/>
      <c r="JR170" s="825"/>
      <c r="JS170" s="824"/>
      <c r="JT170" s="805"/>
      <c r="JU170" s="804"/>
      <c r="JV170" s="804"/>
      <c r="JW170" s="823"/>
      <c r="JX170" s="824"/>
      <c r="JY170" s="824"/>
      <c r="JZ170" s="805"/>
      <c r="KA170" s="809"/>
      <c r="KB170" s="809"/>
      <c r="KC170" s="823"/>
      <c r="KD170" s="824"/>
      <c r="KE170" s="824"/>
      <c r="KF170" s="805"/>
      <c r="KG170" s="809"/>
      <c r="KH170" s="809"/>
      <c r="KI170" s="823"/>
      <c r="KJ170" s="824"/>
      <c r="KK170" s="824"/>
      <c r="KL170" s="805"/>
      <c r="KM170" s="809"/>
      <c r="KN170" s="809"/>
      <c r="KO170" s="823"/>
      <c r="KP170" s="824"/>
      <c r="KQ170" s="824"/>
      <c r="KR170" s="805"/>
      <c r="KS170" s="804"/>
      <c r="KT170" s="804"/>
      <c r="KU170" s="823"/>
      <c r="KV170" s="824"/>
      <c r="KW170" s="824"/>
      <c r="KX170" s="805"/>
      <c r="KY170" s="809"/>
      <c r="KZ170" s="809"/>
      <c r="LA170" s="823"/>
      <c r="LB170" s="824"/>
      <c r="LC170" s="824"/>
      <c r="LD170" s="805"/>
      <c r="LE170" s="804"/>
      <c r="LF170" s="804"/>
      <c r="LG170" s="823"/>
      <c r="LH170" s="824"/>
      <c r="LI170" s="824"/>
      <c r="LJ170" s="805"/>
      <c r="LK170" s="804"/>
      <c r="LL170" s="804"/>
      <c r="LM170" s="823"/>
      <c r="LN170" s="824"/>
      <c r="LO170" s="824"/>
      <c r="LP170" s="805"/>
      <c r="LQ170" s="809"/>
      <c r="LR170" s="809"/>
      <c r="LS170" s="823"/>
      <c r="LT170" s="824"/>
      <c r="LU170" s="824"/>
      <c r="LV170" s="805"/>
      <c r="LW170" s="804"/>
      <c r="LX170" s="804"/>
      <c r="LY170" s="823"/>
      <c r="LZ170" s="824"/>
      <c r="MA170" s="824"/>
      <c r="MB170" s="805"/>
      <c r="MC170" s="809"/>
      <c r="MD170" s="809"/>
      <c r="ME170" s="823"/>
      <c r="MF170" s="824"/>
      <c r="MG170" s="824"/>
      <c r="MH170" s="805"/>
      <c r="MI170" s="809"/>
      <c r="MJ170" s="809"/>
      <c r="MK170" s="823"/>
      <c r="ML170" s="824"/>
      <c r="MM170" s="824"/>
      <c r="MN170" s="805"/>
      <c r="MO170" s="809"/>
      <c r="MP170" s="809"/>
      <c r="MQ170" s="823"/>
      <c r="MR170" s="824"/>
      <c r="MS170" s="824"/>
      <c r="MT170" s="805"/>
      <c r="MU170" s="804"/>
      <c r="MV170" s="804"/>
      <c r="MW170" s="823"/>
      <c r="MX170" s="824"/>
      <c r="MY170" s="824"/>
      <c r="MZ170" s="805"/>
      <c r="NA170" s="804"/>
      <c r="NB170" s="804"/>
      <c r="NC170" s="823"/>
      <c r="ND170" s="824"/>
      <c r="NE170" s="824"/>
      <c r="NF170" s="805"/>
      <c r="NG170" s="804"/>
      <c r="NH170" s="804"/>
      <c r="NI170" s="823"/>
      <c r="NJ170" s="824"/>
      <c r="NK170" s="824"/>
      <c r="NL170" s="805"/>
      <c r="NM170" s="809"/>
      <c r="NN170" s="809"/>
      <c r="NO170" s="823"/>
      <c r="NP170" s="824"/>
      <c r="NQ170" s="824"/>
      <c r="NR170" s="805"/>
      <c r="NS170" s="823"/>
      <c r="NT170" s="824"/>
      <c r="NU170" s="824"/>
      <c r="NV170" s="805"/>
      <c r="NW170" s="826"/>
      <c r="NX170" s="825"/>
      <c r="NY170" s="825"/>
      <c r="NZ170" s="848"/>
      <c r="OA170" s="823"/>
      <c r="OB170" s="824"/>
      <c r="OC170" s="824"/>
      <c r="OD170" s="805"/>
      <c r="OE170" s="823"/>
      <c r="OF170" s="824"/>
      <c r="OG170" s="824"/>
      <c r="OH170" s="805"/>
      <c r="OI170" s="823"/>
      <c r="OJ170" s="824"/>
      <c r="OK170" s="824"/>
      <c r="OL170" s="805"/>
      <c r="OM170" s="823"/>
      <c r="ON170" s="824"/>
      <c r="OO170" s="824"/>
      <c r="OP170" s="805"/>
      <c r="OQ170" s="823"/>
      <c r="OR170" s="824"/>
      <c r="OS170" s="824"/>
      <c r="OT170" s="805"/>
      <c r="OU170" s="823"/>
      <c r="OV170" s="824"/>
      <c r="OW170" s="824"/>
      <c r="OX170" s="805"/>
      <c r="OY170" s="823"/>
      <c r="OZ170" s="824"/>
      <c r="PA170" s="824"/>
      <c r="PB170" s="805"/>
      <c r="PC170" s="823"/>
      <c r="PD170" s="824"/>
      <c r="PE170" s="824"/>
      <c r="PF170" s="805"/>
    </row>
    <row r="171" spans="1:422" ht="15" hidden="1" customHeight="1" x14ac:dyDescent="0.25">
      <c r="A171" s="769" t="s">
        <v>29</v>
      </c>
      <c r="B171" s="769" t="s">
        <v>18</v>
      </c>
      <c r="C171" s="769" t="s">
        <v>30</v>
      </c>
      <c r="D171" s="770"/>
      <c r="E171" s="769"/>
      <c r="F171" s="769"/>
      <c r="G171" s="769"/>
      <c r="H171" s="769"/>
      <c r="I171" s="769"/>
      <c r="J171" s="769"/>
      <c r="K171" s="771"/>
      <c r="L171" s="769"/>
      <c r="M171" s="771"/>
      <c r="N171" s="771"/>
      <c r="O171" s="769" t="s">
        <v>568</v>
      </c>
      <c r="P171" s="769" t="s">
        <v>566</v>
      </c>
      <c r="Q171" s="769" t="s">
        <v>571</v>
      </c>
      <c r="R171" s="769" t="s">
        <v>150</v>
      </c>
      <c r="S171" s="769"/>
      <c r="T171" s="816"/>
      <c r="U171" s="816"/>
      <c r="V171" s="816"/>
      <c r="W171" s="816"/>
      <c r="X171" s="769">
        <v>1</v>
      </c>
      <c r="Y171" s="769">
        <f>IF(AND(AJ171="",AK171="",AL171="",AN171="",AO171="",OR(AP171="",AP171=Dropdown!$AM$12,AP171=Dropdown!$AM$11)),1,0)</f>
        <v>0</v>
      </c>
      <c r="Z171" s="769">
        <f t="shared" si="15"/>
        <v>0</v>
      </c>
      <c r="AA171" s="769">
        <f t="shared" si="16"/>
        <v>0</v>
      </c>
      <c r="AB171" s="769">
        <f t="shared" si="17"/>
        <v>0</v>
      </c>
      <c r="AC171" s="769"/>
      <c r="AD171" s="772" t="str">
        <f>IF(OR(T171&lt;&gt;"",U171&lt;&gt;""),Dropdown!$A$4,IF(OR(V171&lt;&gt;"",W171&lt;&gt;""),Dropdown!$A$5,Dropdown!$A$3))</f>
        <v>Residential</v>
      </c>
      <c r="AE171" s="773" t="s">
        <v>634</v>
      </c>
      <c r="AF171" s="773" t="str">
        <f>VLOOKUP(AG171,Dropdown!$N$3:$R$55,2,FALSE)</f>
        <v>SSA</v>
      </c>
      <c r="AG171" s="773" t="s">
        <v>29</v>
      </c>
      <c r="AH171" s="773" t="str">
        <f>IF(AG171&lt;&gt;"",VLOOKUP(AG171,Dropdown!$N$3:$R$62,3,FALSE),IF(AF171&lt;&gt;"",VLOOKUP(AF171,Dropdown!$N$3:$R$62,3,FALSE),IF(AE171&lt;&gt;"",VLOOKUP(AE171,Dropdown!$N$3:$R$62,3,FALSE),"")))</f>
        <v>UMI</v>
      </c>
      <c r="AI171" s="773" t="str">
        <f>IF(AG171&lt;&gt;"",VLOOKUP(AG171,Dropdown!$N$3:$R$62,5,FALSE),IF(AF171&lt;&gt;"",VLOOKUP(AF171,Dropdown!$N$3:$R$62,5,FALSE),IF(AE171&lt;&gt;"",VLOOKUP(AE171,Dropdown!$N$3:$R$62,5,FALSE),"")))</f>
        <v>Moderate</v>
      </c>
      <c r="AJ171" s="773" t="s">
        <v>776</v>
      </c>
      <c r="AK171" s="773"/>
      <c r="AL171" s="821"/>
      <c r="AM171" s="821"/>
      <c r="AN171" s="773" t="s">
        <v>637</v>
      </c>
      <c r="AO171" s="773" t="s">
        <v>627</v>
      </c>
      <c r="AP171" s="773" t="s">
        <v>547</v>
      </c>
      <c r="AQ171" s="769" t="s">
        <v>569</v>
      </c>
      <c r="AR171" s="792" t="s">
        <v>573</v>
      </c>
      <c r="AS171" s="792" t="s">
        <v>574</v>
      </c>
      <c r="AT171" s="769"/>
      <c r="AU171" s="769"/>
      <c r="AV171" s="769"/>
      <c r="AW171" s="823"/>
      <c r="AX171" s="824"/>
      <c r="AY171" s="824"/>
      <c r="AZ171" s="803"/>
      <c r="BA171" s="804"/>
      <c r="BB171" s="804"/>
      <c r="BC171" s="823"/>
      <c r="BD171" s="824"/>
      <c r="BE171" s="824"/>
      <c r="BF171" s="805"/>
      <c r="BG171" s="804"/>
      <c r="BH171" s="804"/>
      <c r="BI171" s="823"/>
      <c r="BJ171" s="824"/>
      <c r="BK171" s="794"/>
      <c r="BL171" s="805"/>
      <c r="BM171" s="804"/>
      <c r="BN171" s="804"/>
      <c r="BO171" s="823"/>
      <c r="BP171" s="824"/>
      <c r="BQ171" s="824">
        <v>6.9</v>
      </c>
      <c r="BR171" s="805"/>
      <c r="BS171" s="804"/>
      <c r="BT171" s="804"/>
      <c r="BU171" s="823"/>
      <c r="BV171" s="824"/>
      <c r="BW171" s="824"/>
      <c r="BX171" s="805"/>
      <c r="BY171" s="804"/>
      <c r="BZ171" s="804"/>
      <c r="CA171" s="823"/>
      <c r="CB171" s="824"/>
      <c r="CC171" s="824"/>
      <c r="CD171" s="805"/>
      <c r="CE171" s="804"/>
      <c r="CF171" s="804"/>
      <c r="CG171" s="823"/>
      <c r="CH171" s="824"/>
      <c r="CI171" s="824"/>
      <c r="CJ171" s="805"/>
      <c r="CK171" s="804"/>
      <c r="CL171" s="804"/>
      <c r="CM171" s="823"/>
      <c r="CN171" s="824"/>
      <c r="CO171" s="824"/>
      <c r="CP171" s="805"/>
      <c r="CQ171" s="804"/>
      <c r="CR171" s="804"/>
      <c r="CS171" s="823"/>
      <c r="CT171" s="824"/>
      <c r="CU171" s="824"/>
      <c r="CV171" s="805"/>
      <c r="CW171" s="804"/>
      <c r="CX171" s="804"/>
      <c r="CY171" s="823"/>
      <c r="CZ171" s="824"/>
      <c r="DA171" s="825"/>
      <c r="DB171" s="803"/>
      <c r="DC171" s="809"/>
      <c r="DD171" s="809"/>
      <c r="DE171" s="826"/>
      <c r="DF171" s="825"/>
      <c r="DG171" s="824"/>
      <c r="DH171" s="805"/>
      <c r="DI171" s="804"/>
      <c r="DJ171" s="804"/>
      <c r="DK171" s="839"/>
      <c r="DL171" s="840"/>
      <c r="DM171" s="837"/>
      <c r="DN171" s="863"/>
      <c r="DO171" s="864"/>
      <c r="DP171" s="864"/>
      <c r="DQ171" s="827"/>
      <c r="DR171" s="828"/>
      <c r="DS171" s="844"/>
      <c r="DT171" s="803"/>
      <c r="DU171" s="804"/>
      <c r="DV171" s="804"/>
      <c r="DW171" s="827"/>
      <c r="DX171" s="828"/>
      <c r="DY171" s="842"/>
      <c r="DZ171" s="803"/>
      <c r="EA171" s="804"/>
      <c r="EB171" s="804"/>
      <c r="EC171" s="827"/>
      <c r="ED171" s="828"/>
      <c r="EE171" s="844"/>
      <c r="EF171" s="803"/>
      <c r="EG171" s="804"/>
      <c r="EH171" s="804"/>
      <c r="EI171" s="827"/>
      <c r="EJ171" s="828"/>
      <c r="EK171" s="842"/>
      <c r="EL171" s="803"/>
      <c r="EM171" s="804"/>
      <c r="EN171" s="804"/>
      <c r="EO171" s="827"/>
      <c r="EP171" s="828"/>
      <c r="EQ171" s="844"/>
      <c r="ER171" s="803"/>
      <c r="ES171" s="804"/>
      <c r="ET171" s="804"/>
      <c r="EU171" s="827"/>
      <c r="EV171" s="828"/>
      <c r="EW171" s="842"/>
      <c r="EX171" s="803"/>
      <c r="EY171" s="804"/>
      <c r="EZ171" s="804"/>
      <c r="FA171" s="827"/>
      <c r="FB171" s="828"/>
      <c r="FC171" s="844"/>
      <c r="FD171" s="803"/>
      <c r="FE171" s="804"/>
      <c r="FF171" s="804"/>
      <c r="FG171" s="827"/>
      <c r="FH171" s="828"/>
      <c r="FI171" s="842"/>
      <c r="FJ171" s="803"/>
      <c r="FK171" s="804"/>
      <c r="FL171" s="804"/>
      <c r="FM171" s="827"/>
      <c r="FN171" s="828"/>
      <c r="FO171" s="844"/>
      <c r="FP171" s="803"/>
      <c r="FQ171" s="804"/>
      <c r="FR171" s="804"/>
      <c r="FS171" s="827"/>
      <c r="FT171" s="828"/>
      <c r="FU171" s="825"/>
      <c r="FV171" s="803"/>
      <c r="FW171" s="804"/>
      <c r="FX171" s="804"/>
      <c r="FY171" s="827"/>
      <c r="FZ171" s="828"/>
      <c r="GA171" s="825"/>
      <c r="GB171" s="803"/>
      <c r="GC171" s="804"/>
      <c r="GD171" s="804"/>
      <c r="GE171" s="827"/>
      <c r="GF171" s="828"/>
      <c r="GG171" s="825"/>
      <c r="GH171" s="803"/>
      <c r="GI171" s="804"/>
      <c r="GJ171" s="804"/>
      <c r="GK171" s="827"/>
      <c r="GL171" s="828"/>
      <c r="GM171" s="825"/>
      <c r="GN171" s="803"/>
      <c r="GO171" s="804"/>
      <c r="GP171" s="804"/>
      <c r="GQ171" s="827"/>
      <c r="GR171" s="828"/>
      <c r="GS171" s="825"/>
      <c r="GT171" s="803"/>
      <c r="GU171" s="804"/>
      <c r="GV171" s="804"/>
      <c r="GW171" s="827"/>
      <c r="GX171" s="828"/>
      <c r="GY171" s="825"/>
      <c r="GZ171" s="803"/>
      <c r="HA171" s="804"/>
      <c r="HB171" s="804"/>
      <c r="HC171" s="827"/>
      <c r="HD171" s="828"/>
      <c r="HE171" s="825"/>
      <c r="HF171" s="803"/>
      <c r="HG171" s="804"/>
      <c r="HH171" s="804"/>
      <c r="HI171" s="827"/>
      <c r="HJ171" s="828"/>
      <c r="HK171" s="825"/>
      <c r="HL171" s="803"/>
      <c r="HM171" s="804"/>
      <c r="HN171" s="804"/>
      <c r="HO171" s="827"/>
      <c r="HP171" s="828"/>
      <c r="HQ171" s="825"/>
      <c r="HR171" s="803"/>
      <c r="HS171" s="804"/>
      <c r="HT171" s="804"/>
      <c r="HU171" s="826"/>
      <c r="HV171" s="825"/>
      <c r="HW171" s="825"/>
      <c r="HX171" s="803"/>
      <c r="HY171" s="804"/>
      <c r="HZ171" s="804"/>
      <c r="IA171" s="826"/>
      <c r="IB171" s="825"/>
      <c r="IC171" s="825"/>
      <c r="ID171" s="803"/>
      <c r="IE171" s="804"/>
      <c r="IF171" s="804"/>
      <c r="IG171" s="826"/>
      <c r="IH171" s="825"/>
      <c r="II171" s="825"/>
      <c r="IJ171" s="803"/>
      <c r="IK171" s="804"/>
      <c r="IL171" s="804"/>
      <c r="IM171" s="826"/>
      <c r="IN171" s="825"/>
      <c r="IO171" s="825"/>
      <c r="IP171" s="803"/>
      <c r="IQ171" s="804"/>
      <c r="IR171" s="804"/>
      <c r="IS171" s="826"/>
      <c r="IT171" s="825"/>
      <c r="IU171" s="825"/>
      <c r="IV171" s="803"/>
      <c r="IW171" s="804"/>
      <c r="IX171" s="804"/>
      <c r="IY171" s="826"/>
      <c r="IZ171" s="825"/>
      <c r="JA171" s="825"/>
      <c r="JB171" s="803"/>
      <c r="JC171" s="804"/>
      <c r="JD171" s="804"/>
      <c r="JE171" s="826"/>
      <c r="JF171" s="825"/>
      <c r="JG171" s="825"/>
      <c r="JH171" s="803"/>
      <c r="JI171" s="804"/>
      <c r="JJ171" s="804"/>
      <c r="JK171" s="826"/>
      <c r="JL171" s="825"/>
      <c r="JM171" s="825"/>
      <c r="JN171" s="803"/>
      <c r="JO171" s="804"/>
      <c r="JP171" s="804"/>
      <c r="JQ171" s="826"/>
      <c r="JR171" s="825"/>
      <c r="JS171" s="825"/>
      <c r="JT171" s="803"/>
      <c r="JU171" s="804"/>
      <c r="JV171" s="804"/>
      <c r="JW171" s="826"/>
      <c r="JX171" s="825"/>
      <c r="JY171" s="825"/>
      <c r="JZ171" s="803"/>
      <c r="KA171" s="804"/>
      <c r="KB171" s="804"/>
      <c r="KC171" s="826"/>
      <c r="KD171" s="825"/>
      <c r="KE171" s="825"/>
      <c r="KF171" s="803"/>
      <c r="KG171" s="804"/>
      <c r="KH171" s="804"/>
      <c r="KI171" s="826"/>
      <c r="KJ171" s="825"/>
      <c r="KK171" s="825"/>
      <c r="KL171" s="803"/>
      <c r="KM171" s="804"/>
      <c r="KN171" s="804"/>
      <c r="KO171" s="826"/>
      <c r="KP171" s="825"/>
      <c r="KQ171" s="825"/>
      <c r="KR171" s="803"/>
      <c r="KS171" s="804"/>
      <c r="KT171" s="804"/>
      <c r="KU171" s="826"/>
      <c r="KV171" s="825"/>
      <c r="KW171" s="825"/>
      <c r="KX171" s="803"/>
      <c r="KY171" s="804"/>
      <c r="KZ171" s="804"/>
      <c r="LA171" s="826"/>
      <c r="LB171" s="825"/>
      <c r="LC171" s="825"/>
      <c r="LD171" s="803"/>
      <c r="LE171" s="804"/>
      <c r="LF171" s="804"/>
      <c r="LG171" s="826"/>
      <c r="LH171" s="825"/>
      <c r="LI171" s="825"/>
      <c r="LJ171" s="803"/>
      <c r="LK171" s="804"/>
      <c r="LL171" s="804"/>
      <c r="LM171" s="826"/>
      <c r="LN171" s="825"/>
      <c r="LO171" s="825"/>
      <c r="LP171" s="803"/>
      <c r="LQ171" s="804"/>
      <c r="LR171" s="804"/>
      <c r="LS171" s="826"/>
      <c r="LT171" s="825"/>
      <c r="LU171" s="825"/>
      <c r="LV171" s="803"/>
      <c r="LW171" s="804"/>
      <c r="LX171" s="804"/>
      <c r="LY171" s="826"/>
      <c r="LZ171" s="825"/>
      <c r="MA171" s="825"/>
      <c r="MB171" s="803"/>
      <c r="MC171" s="804"/>
      <c r="MD171" s="804"/>
      <c r="ME171" s="826"/>
      <c r="MF171" s="825"/>
      <c r="MG171" s="825"/>
      <c r="MH171" s="803"/>
      <c r="MI171" s="804"/>
      <c r="MJ171" s="804"/>
      <c r="MK171" s="826"/>
      <c r="ML171" s="825"/>
      <c r="MM171" s="825"/>
      <c r="MN171" s="803"/>
      <c r="MO171" s="804"/>
      <c r="MP171" s="804"/>
      <c r="MQ171" s="826"/>
      <c r="MR171" s="825"/>
      <c r="MS171" s="825" t="s">
        <v>833</v>
      </c>
      <c r="MT171" s="865"/>
      <c r="MU171" s="866"/>
      <c r="MV171" s="866"/>
      <c r="MW171" s="826"/>
      <c r="MX171" s="825"/>
      <c r="MY171" s="825" t="s">
        <v>835</v>
      </c>
      <c r="MZ171" s="865"/>
      <c r="NA171" s="866"/>
      <c r="NB171" s="866"/>
      <c r="NC171" s="826"/>
      <c r="ND171" s="825"/>
      <c r="NE171" s="825" t="s">
        <v>837</v>
      </c>
      <c r="NF171" s="865"/>
      <c r="NG171" s="866"/>
      <c r="NH171" s="866"/>
      <c r="NI171" s="826"/>
      <c r="NJ171" s="825"/>
      <c r="NK171" s="825"/>
      <c r="NL171" s="803"/>
      <c r="NM171" s="804"/>
      <c r="NN171" s="804"/>
      <c r="NO171" s="826"/>
      <c r="NP171" s="825"/>
      <c r="NQ171" s="825"/>
      <c r="NR171" s="803"/>
      <c r="NS171" s="826"/>
      <c r="NT171" s="825"/>
      <c r="NU171" s="825"/>
      <c r="NV171" s="803"/>
      <c r="NW171" s="826"/>
      <c r="NX171" s="825"/>
      <c r="NY171" s="825"/>
      <c r="NZ171" s="848"/>
      <c r="OA171" s="826"/>
      <c r="OB171" s="825"/>
      <c r="OC171" s="825"/>
      <c r="OD171" s="803"/>
      <c r="OE171" s="826"/>
      <c r="OF171" s="825"/>
      <c r="OG171" s="825"/>
      <c r="OH171" s="803"/>
      <c r="OI171" s="826"/>
      <c r="OJ171" s="825"/>
      <c r="OK171" s="825"/>
      <c r="OL171" s="803"/>
      <c r="OM171" s="826"/>
      <c r="ON171" s="825"/>
      <c r="OO171" s="825"/>
      <c r="OP171" s="803"/>
      <c r="OQ171" s="826"/>
      <c r="OR171" s="825"/>
      <c r="OS171" s="825"/>
      <c r="OT171" s="803"/>
      <c r="OU171" s="826"/>
      <c r="OV171" s="825"/>
      <c r="OW171" s="825"/>
      <c r="OX171" s="803"/>
      <c r="OY171" s="826"/>
      <c r="OZ171" s="825"/>
      <c r="PA171" s="825"/>
      <c r="PB171" s="803"/>
      <c r="PC171" s="826"/>
      <c r="PD171" s="825"/>
      <c r="PE171" s="825"/>
      <c r="PF171" s="803"/>
    </row>
    <row r="172" spans="1:422" ht="15" hidden="1" customHeight="1" x14ac:dyDescent="0.25">
      <c r="A172" s="769" t="s">
        <v>29</v>
      </c>
      <c r="B172" s="769" t="s">
        <v>18</v>
      </c>
      <c r="C172" s="769" t="s">
        <v>30</v>
      </c>
      <c r="D172" s="770"/>
      <c r="E172" s="769"/>
      <c r="F172" s="769"/>
      <c r="G172" s="769"/>
      <c r="H172" s="769"/>
      <c r="I172" s="769"/>
      <c r="J172" s="769"/>
      <c r="K172" s="771"/>
      <c r="L172" s="769"/>
      <c r="M172" s="771"/>
      <c r="N172" s="771"/>
      <c r="O172" s="769" t="s">
        <v>568</v>
      </c>
      <c r="P172" s="769" t="s">
        <v>566</v>
      </c>
      <c r="Q172" s="769" t="s">
        <v>572</v>
      </c>
      <c r="R172" s="769" t="s">
        <v>150</v>
      </c>
      <c r="S172" s="769"/>
      <c r="T172" s="816"/>
      <c r="U172" s="816"/>
      <c r="V172" s="816"/>
      <c r="W172" s="816"/>
      <c r="X172" s="769">
        <v>1</v>
      </c>
      <c r="Y172" s="769">
        <f>IF(AND(AJ172="",AK172="",AL172="",AN172="",AO172="",OR(AP172="",AP172=Dropdown!$AM$12,AP172=Dropdown!$AM$11)),1,0)</f>
        <v>0</v>
      </c>
      <c r="Z172" s="769">
        <f t="shared" si="15"/>
        <v>0</v>
      </c>
      <c r="AA172" s="769">
        <f t="shared" si="16"/>
        <v>0</v>
      </c>
      <c r="AB172" s="769">
        <f t="shared" si="17"/>
        <v>0</v>
      </c>
      <c r="AC172" s="769"/>
      <c r="AD172" s="772" t="str">
        <f>IF(OR(T172&lt;&gt;"",U172&lt;&gt;""),Dropdown!$A$4,IF(OR(V172&lt;&gt;"",W172&lt;&gt;""),Dropdown!$A$5,Dropdown!$A$3))</f>
        <v>Residential</v>
      </c>
      <c r="AE172" s="773" t="s">
        <v>634</v>
      </c>
      <c r="AF172" s="773" t="str">
        <f>VLOOKUP(AG172,Dropdown!$N$3:$R$55,2,FALSE)</f>
        <v>SSA</v>
      </c>
      <c r="AG172" s="773" t="s">
        <v>29</v>
      </c>
      <c r="AH172" s="773" t="str">
        <f>IF(AG172&lt;&gt;"",VLOOKUP(AG172,Dropdown!$N$3:$R$62,3,FALSE),IF(AF172&lt;&gt;"",VLOOKUP(AF172,Dropdown!$N$3:$R$62,3,FALSE),IF(AE172&lt;&gt;"",VLOOKUP(AE172,Dropdown!$N$3:$R$62,3,FALSE),"")))</f>
        <v>UMI</v>
      </c>
      <c r="AI172" s="773" t="str">
        <f>IF(AG172&lt;&gt;"",VLOOKUP(AG172,Dropdown!$N$3:$R$62,5,FALSE),IF(AF172&lt;&gt;"",VLOOKUP(AF172,Dropdown!$N$3:$R$62,5,FALSE),IF(AE172&lt;&gt;"",VLOOKUP(AE172,Dropdown!$N$3:$R$62,5,FALSE),"")))</f>
        <v>Moderate</v>
      </c>
      <c r="AJ172" s="773" t="s">
        <v>776</v>
      </c>
      <c r="AK172" s="773"/>
      <c r="AL172" s="821"/>
      <c r="AM172" s="821"/>
      <c r="AN172" s="773" t="s">
        <v>637</v>
      </c>
      <c r="AO172" s="773" t="s">
        <v>627</v>
      </c>
      <c r="AP172" s="773" t="s">
        <v>552</v>
      </c>
      <c r="AQ172" s="769" t="s">
        <v>569</v>
      </c>
      <c r="AR172" s="792" t="s">
        <v>573</v>
      </c>
      <c r="AS172" s="792" t="s">
        <v>574</v>
      </c>
      <c r="AT172" s="769"/>
      <c r="AU172" s="769"/>
      <c r="AV172" s="769"/>
      <c r="AW172" s="823"/>
      <c r="AX172" s="824"/>
      <c r="AY172" s="824"/>
      <c r="AZ172" s="803"/>
      <c r="BA172" s="804"/>
      <c r="BB172" s="804"/>
      <c r="BC172" s="823"/>
      <c r="BD172" s="824"/>
      <c r="BE172" s="824"/>
      <c r="BF172" s="805"/>
      <c r="BG172" s="804"/>
      <c r="BH172" s="804"/>
      <c r="BI172" s="823"/>
      <c r="BJ172" s="824"/>
      <c r="BK172" s="794"/>
      <c r="BL172" s="805"/>
      <c r="BM172" s="804"/>
      <c r="BN172" s="804"/>
      <c r="BO172" s="823"/>
      <c r="BP172" s="824"/>
      <c r="BQ172" s="824"/>
      <c r="BR172" s="805"/>
      <c r="BS172" s="804"/>
      <c r="BT172" s="804"/>
      <c r="BU172" s="823"/>
      <c r="BV172" s="824"/>
      <c r="BW172" s="824"/>
      <c r="BX172" s="805"/>
      <c r="BY172" s="804"/>
      <c r="BZ172" s="804"/>
      <c r="CA172" s="823"/>
      <c r="CB172" s="824"/>
      <c r="CC172" s="824"/>
      <c r="CD172" s="805"/>
      <c r="CE172" s="804"/>
      <c r="CF172" s="804"/>
      <c r="CG172" s="823"/>
      <c r="CH172" s="824"/>
      <c r="CI172" s="824"/>
      <c r="CJ172" s="805"/>
      <c r="CK172" s="804"/>
      <c r="CL172" s="804"/>
      <c r="CM172" s="823"/>
      <c r="CN172" s="824"/>
      <c r="CO172" s="824">
        <v>30.5</v>
      </c>
      <c r="CP172" s="805"/>
      <c r="CQ172" s="804"/>
      <c r="CR172" s="804"/>
      <c r="CS172" s="823"/>
      <c r="CT172" s="824"/>
      <c r="CU172" s="824"/>
      <c r="CV172" s="805"/>
      <c r="CW172" s="804"/>
      <c r="CX172" s="804"/>
      <c r="CY172" s="823"/>
      <c r="CZ172" s="824"/>
      <c r="DA172" s="825"/>
      <c r="DB172" s="803"/>
      <c r="DC172" s="809"/>
      <c r="DD172" s="809"/>
      <c r="DE172" s="826"/>
      <c r="DF172" s="825"/>
      <c r="DG172" s="824"/>
      <c r="DH172" s="805"/>
      <c r="DI172" s="804"/>
      <c r="DJ172" s="804"/>
      <c r="DK172" s="839"/>
      <c r="DL172" s="840"/>
      <c r="DM172" s="837"/>
      <c r="DN172" s="863"/>
      <c r="DO172" s="864"/>
      <c r="DP172" s="864"/>
      <c r="DQ172" s="827"/>
      <c r="DR172" s="828"/>
      <c r="DS172" s="844"/>
      <c r="DT172" s="803"/>
      <c r="DU172" s="804"/>
      <c r="DV172" s="804"/>
      <c r="DW172" s="827"/>
      <c r="DX172" s="828"/>
      <c r="DY172" s="842"/>
      <c r="DZ172" s="803"/>
      <c r="EA172" s="804"/>
      <c r="EB172" s="804"/>
      <c r="EC172" s="827"/>
      <c r="ED172" s="828"/>
      <c r="EE172" s="844"/>
      <c r="EF172" s="803"/>
      <c r="EG172" s="804"/>
      <c r="EH172" s="804"/>
      <c r="EI172" s="827"/>
      <c r="EJ172" s="828"/>
      <c r="EK172" s="842"/>
      <c r="EL172" s="803"/>
      <c r="EM172" s="804"/>
      <c r="EN172" s="804"/>
      <c r="EO172" s="827"/>
      <c r="EP172" s="828"/>
      <c r="EQ172" s="844"/>
      <c r="ER172" s="803"/>
      <c r="ES172" s="804"/>
      <c r="ET172" s="804"/>
      <c r="EU172" s="827"/>
      <c r="EV172" s="828"/>
      <c r="EW172" s="842"/>
      <c r="EX172" s="803"/>
      <c r="EY172" s="804"/>
      <c r="EZ172" s="804"/>
      <c r="FA172" s="827"/>
      <c r="FB172" s="828"/>
      <c r="FC172" s="844"/>
      <c r="FD172" s="803"/>
      <c r="FE172" s="804"/>
      <c r="FF172" s="804"/>
      <c r="FG172" s="827"/>
      <c r="FH172" s="828"/>
      <c r="FI172" s="842"/>
      <c r="FJ172" s="803"/>
      <c r="FK172" s="804"/>
      <c r="FL172" s="804"/>
      <c r="FM172" s="827"/>
      <c r="FN172" s="828"/>
      <c r="FO172" s="844"/>
      <c r="FP172" s="803"/>
      <c r="FQ172" s="804"/>
      <c r="FR172" s="804"/>
      <c r="FS172" s="827"/>
      <c r="FT172" s="828"/>
      <c r="FU172" s="825"/>
      <c r="FV172" s="803"/>
      <c r="FW172" s="804"/>
      <c r="FX172" s="804"/>
      <c r="FY172" s="827"/>
      <c r="FZ172" s="828"/>
      <c r="GA172" s="825"/>
      <c r="GB172" s="803"/>
      <c r="GC172" s="804"/>
      <c r="GD172" s="804"/>
      <c r="GE172" s="827"/>
      <c r="GF172" s="828"/>
      <c r="GG172" s="825"/>
      <c r="GH172" s="803"/>
      <c r="GI172" s="804"/>
      <c r="GJ172" s="804"/>
      <c r="GK172" s="827"/>
      <c r="GL172" s="828"/>
      <c r="GM172" s="825"/>
      <c r="GN172" s="803"/>
      <c r="GO172" s="804"/>
      <c r="GP172" s="804"/>
      <c r="GQ172" s="827"/>
      <c r="GR172" s="828"/>
      <c r="GS172" s="825"/>
      <c r="GT172" s="803"/>
      <c r="GU172" s="804"/>
      <c r="GV172" s="804"/>
      <c r="GW172" s="827"/>
      <c r="GX172" s="828"/>
      <c r="GY172" s="825"/>
      <c r="GZ172" s="803"/>
      <c r="HA172" s="804"/>
      <c r="HB172" s="804"/>
      <c r="HC172" s="827"/>
      <c r="HD172" s="828"/>
      <c r="HE172" s="825"/>
      <c r="HF172" s="803"/>
      <c r="HG172" s="804"/>
      <c r="HH172" s="804"/>
      <c r="HI172" s="827"/>
      <c r="HJ172" s="828"/>
      <c r="HK172" s="825"/>
      <c r="HL172" s="803"/>
      <c r="HM172" s="804"/>
      <c r="HN172" s="804"/>
      <c r="HO172" s="827"/>
      <c r="HP172" s="828"/>
      <c r="HQ172" s="825"/>
      <c r="HR172" s="803"/>
      <c r="HS172" s="804"/>
      <c r="HT172" s="804"/>
      <c r="HU172" s="826"/>
      <c r="HV172" s="825"/>
      <c r="HW172" s="825"/>
      <c r="HX172" s="803"/>
      <c r="HY172" s="804"/>
      <c r="HZ172" s="804"/>
      <c r="IA172" s="826"/>
      <c r="IB172" s="825"/>
      <c r="IC172" s="825"/>
      <c r="ID172" s="803"/>
      <c r="IE172" s="804"/>
      <c r="IF172" s="804"/>
      <c r="IG172" s="826"/>
      <c r="IH172" s="825"/>
      <c r="II172" s="825"/>
      <c r="IJ172" s="803"/>
      <c r="IK172" s="804"/>
      <c r="IL172" s="804"/>
      <c r="IM172" s="826"/>
      <c r="IN172" s="825"/>
      <c r="IO172" s="825"/>
      <c r="IP172" s="803"/>
      <c r="IQ172" s="804"/>
      <c r="IR172" s="804"/>
      <c r="IS172" s="826"/>
      <c r="IT172" s="825"/>
      <c r="IU172" s="825"/>
      <c r="IV172" s="803"/>
      <c r="IW172" s="804"/>
      <c r="IX172" s="804"/>
      <c r="IY172" s="826"/>
      <c r="IZ172" s="825"/>
      <c r="JA172" s="825"/>
      <c r="JB172" s="803"/>
      <c r="JC172" s="804"/>
      <c r="JD172" s="804"/>
      <c r="JE172" s="826"/>
      <c r="JF172" s="825"/>
      <c r="JG172" s="825"/>
      <c r="JH172" s="803"/>
      <c r="JI172" s="804"/>
      <c r="JJ172" s="804"/>
      <c r="JK172" s="826"/>
      <c r="JL172" s="825"/>
      <c r="JM172" s="825"/>
      <c r="JN172" s="803"/>
      <c r="JO172" s="804"/>
      <c r="JP172" s="804"/>
      <c r="JQ172" s="826"/>
      <c r="JR172" s="825"/>
      <c r="JS172" s="825"/>
      <c r="JT172" s="803"/>
      <c r="JU172" s="804"/>
      <c r="JV172" s="804"/>
      <c r="JW172" s="826"/>
      <c r="JX172" s="825"/>
      <c r="JY172" s="825"/>
      <c r="JZ172" s="803"/>
      <c r="KA172" s="804"/>
      <c r="KB172" s="804"/>
      <c r="KC172" s="826"/>
      <c r="KD172" s="825"/>
      <c r="KE172" s="825"/>
      <c r="KF172" s="803"/>
      <c r="KG172" s="804"/>
      <c r="KH172" s="804"/>
      <c r="KI172" s="826"/>
      <c r="KJ172" s="825"/>
      <c r="KK172" s="825"/>
      <c r="KL172" s="803"/>
      <c r="KM172" s="804"/>
      <c r="KN172" s="804"/>
      <c r="KO172" s="826"/>
      <c r="KP172" s="825"/>
      <c r="KQ172" s="825"/>
      <c r="KR172" s="803"/>
      <c r="KS172" s="804"/>
      <c r="KT172" s="804"/>
      <c r="KU172" s="826"/>
      <c r="KV172" s="825"/>
      <c r="KW172" s="825"/>
      <c r="KX172" s="803"/>
      <c r="KY172" s="804"/>
      <c r="KZ172" s="804"/>
      <c r="LA172" s="826"/>
      <c r="LB172" s="825"/>
      <c r="LC172" s="825"/>
      <c r="LD172" s="803"/>
      <c r="LE172" s="804"/>
      <c r="LF172" s="804"/>
      <c r="LG172" s="826"/>
      <c r="LH172" s="825"/>
      <c r="LI172" s="825"/>
      <c r="LJ172" s="803"/>
      <c r="LK172" s="804"/>
      <c r="LL172" s="804"/>
      <c r="LM172" s="826"/>
      <c r="LN172" s="825"/>
      <c r="LO172" s="825"/>
      <c r="LP172" s="803"/>
      <c r="LQ172" s="804"/>
      <c r="LR172" s="804"/>
      <c r="LS172" s="826"/>
      <c r="LT172" s="825"/>
      <c r="LU172" s="825"/>
      <c r="LV172" s="803"/>
      <c r="LW172" s="804"/>
      <c r="LX172" s="804"/>
      <c r="LY172" s="826"/>
      <c r="LZ172" s="825"/>
      <c r="MA172" s="825"/>
      <c r="MB172" s="803"/>
      <c r="MC172" s="804"/>
      <c r="MD172" s="804"/>
      <c r="ME172" s="826"/>
      <c r="MF172" s="825"/>
      <c r="MG172" s="825"/>
      <c r="MH172" s="803"/>
      <c r="MI172" s="804"/>
      <c r="MJ172" s="804"/>
      <c r="MK172" s="826"/>
      <c r="ML172" s="825"/>
      <c r="MM172" s="825"/>
      <c r="MN172" s="803"/>
      <c r="MO172" s="804"/>
      <c r="MP172" s="804"/>
      <c r="MQ172" s="826"/>
      <c r="MR172" s="825"/>
      <c r="MS172" s="825" t="s">
        <v>834</v>
      </c>
      <c r="MT172" s="865"/>
      <c r="MU172" s="866"/>
      <c r="MV172" s="866"/>
      <c r="MW172" s="826"/>
      <c r="MX172" s="825"/>
      <c r="MY172" s="825" t="s">
        <v>836</v>
      </c>
      <c r="MZ172" s="865"/>
      <c r="NA172" s="866"/>
      <c r="NB172" s="866"/>
      <c r="NC172" s="826"/>
      <c r="ND172" s="825"/>
      <c r="NE172" s="825" t="s">
        <v>664</v>
      </c>
      <c r="NF172" s="865"/>
      <c r="NG172" s="866"/>
      <c r="NH172" s="866"/>
      <c r="NI172" s="826"/>
      <c r="NJ172" s="825"/>
      <c r="NK172" s="825"/>
      <c r="NL172" s="803"/>
      <c r="NM172" s="804"/>
      <c r="NN172" s="804"/>
      <c r="NO172" s="826"/>
      <c r="NP172" s="825"/>
      <c r="NQ172" s="825"/>
      <c r="NR172" s="803"/>
      <c r="NS172" s="826"/>
      <c r="NT172" s="825"/>
      <c r="NU172" s="825"/>
      <c r="NV172" s="803"/>
      <c r="NW172" s="826"/>
      <c r="NX172" s="825"/>
      <c r="NY172" s="825"/>
      <c r="NZ172" s="848"/>
      <c r="OA172" s="826"/>
      <c r="OB172" s="825"/>
      <c r="OC172" s="825"/>
      <c r="OD172" s="803"/>
      <c r="OE172" s="826"/>
      <c r="OF172" s="825"/>
      <c r="OG172" s="825"/>
      <c r="OH172" s="803"/>
      <c r="OI172" s="826"/>
      <c r="OJ172" s="825"/>
      <c r="OK172" s="825"/>
      <c r="OL172" s="803"/>
      <c r="OM172" s="826"/>
      <c r="ON172" s="825"/>
      <c r="OO172" s="825"/>
      <c r="OP172" s="803"/>
      <c r="OQ172" s="826"/>
      <c r="OR172" s="825"/>
      <c r="OS172" s="825"/>
      <c r="OT172" s="803"/>
      <c r="OU172" s="826"/>
      <c r="OV172" s="825"/>
      <c r="OW172" s="825"/>
      <c r="OX172" s="803"/>
      <c r="OY172" s="826"/>
      <c r="OZ172" s="825"/>
      <c r="PA172" s="825"/>
      <c r="PB172" s="803"/>
      <c r="PC172" s="826"/>
      <c r="PD172" s="825"/>
      <c r="PE172" s="825"/>
      <c r="PF172" s="803"/>
    </row>
    <row r="173" spans="1:422" ht="15" hidden="1" customHeight="1" x14ac:dyDescent="0.25">
      <c r="A173" s="769" t="s">
        <v>29</v>
      </c>
      <c r="B173" s="769" t="s">
        <v>18</v>
      </c>
      <c r="C173" s="769" t="s">
        <v>30</v>
      </c>
      <c r="D173" s="770"/>
      <c r="E173" s="769"/>
      <c r="F173" s="769"/>
      <c r="G173" s="769"/>
      <c r="H173" s="769"/>
      <c r="I173" s="769"/>
      <c r="J173" s="769"/>
      <c r="K173" s="771"/>
      <c r="L173" s="769"/>
      <c r="M173" s="771"/>
      <c r="N173" s="771"/>
      <c r="O173" s="769" t="s">
        <v>568</v>
      </c>
      <c r="P173" s="769" t="s">
        <v>566</v>
      </c>
      <c r="Q173" s="769" t="s">
        <v>567</v>
      </c>
      <c r="R173" s="769" t="s">
        <v>150</v>
      </c>
      <c r="S173" s="769"/>
      <c r="T173" s="816"/>
      <c r="U173" s="816"/>
      <c r="V173" s="816"/>
      <c r="W173" s="816"/>
      <c r="X173" s="769">
        <v>1</v>
      </c>
      <c r="Y173" s="769">
        <f>IF(AND(AJ173="",AK173="",AL173="",AN173="",AO173="",OR(AP173="",AP173=Dropdown!$AM$12,AP173=Dropdown!$AM$11)),1,0)</f>
        <v>0</v>
      </c>
      <c r="Z173" s="769">
        <f t="shared" si="15"/>
        <v>1</v>
      </c>
      <c r="AA173" s="769">
        <f t="shared" si="16"/>
        <v>0</v>
      </c>
      <c r="AB173" s="769">
        <f t="shared" si="17"/>
        <v>1</v>
      </c>
      <c r="AC173" s="769"/>
      <c r="AD173" s="772" t="str">
        <f>IF(OR(T173&lt;&gt;"",U173&lt;&gt;""),Dropdown!$A$4,IF(OR(V173&lt;&gt;"",W173&lt;&gt;""),Dropdown!$A$5,Dropdown!$A$3))</f>
        <v>Residential</v>
      </c>
      <c r="AE173" s="773" t="s">
        <v>634</v>
      </c>
      <c r="AF173" s="773" t="str">
        <f>VLOOKUP(AG173,Dropdown!$N$3:$R$55,2,FALSE)</f>
        <v>SSA</v>
      </c>
      <c r="AG173" s="773" t="s">
        <v>29</v>
      </c>
      <c r="AH173" s="773" t="str">
        <f>IF(AG173&lt;&gt;"",VLOOKUP(AG173,Dropdown!$N$3:$R$62,3,FALSE),IF(AF173&lt;&gt;"",VLOOKUP(AF173,Dropdown!$N$3:$R$62,3,FALSE),IF(AE173&lt;&gt;"",VLOOKUP(AE173,Dropdown!$N$3:$R$62,3,FALSE),"")))</f>
        <v>UMI</v>
      </c>
      <c r="AI173" s="773" t="str">
        <f>IF(AG173&lt;&gt;"",VLOOKUP(AG173,Dropdown!$N$3:$R$62,5,FALSE),IF(AF173&lt;&gt;"",VLOOKUP(AF173,Dropdown!$N$3:$R$62,5,FALSE),IF(AE173&lt;&gt;"",VLOOKUP(AE173,Dropdown!$N$3:$R$62,5,FALSE),"")))</f>
        <v>Moderate</v>
      </c>
      <c r="AJ173" s="773" t="s">
        <v>776</v>
      </c>
      <c r="AK173" s="773"/>
      <c r="AL173" s="821"/>
      <c r="AM173" s="821"/>
      <c r="AN173" s="773" t="s">
        <v>637</v>
      </c>
      <c r="AO173" s="773" t="s">
        <v>627</v>
      </c>
      <c r="AP173" s="773" t="s">
        <v>423</v>
      </c>
      <c r="AQ173" s="769" t="s">
        <v>569</v>
      </c>
      <c r="AR173" s="792" t="s">
        <v>573</v>
      </c>
      <c r="AS173" s="792" t="s">
        <v>574</v>
      </c>
      <c r="AT173" s="769"/>
      <c r="AU173" s="769"/>
      <c r="AV173" s="769"/>
      <c r="AW173" s="823"/>
      <c r="AX173" s="824"/>
      <c r="AY173" s="824"/>
      <c r="AZ173" s="803"/>
      <c r="BA173" s="804"/>
      <c r="BB173" s="804"/>
      <c r="BC173" s="823"/>
      <c r="BD173" s="824"/>
      <c r="BE173" s="824">
        <v>37.5</v>
      </c>
      <c r="BF173" s="805"/>
      <c r="BG173" s="804"/>
      <c r="BH173" s="804"/>
      <c r="BI173" s="823"/>
      <c r="BJ173" s="824"/>
      <c r="BK173" s="794"/>
      <c r="BL173" s="805"/>
      <c r="BM173" s="804"/>
      <c r="BN173" s="804"/>
      <c r="BO173" s="823"/>
      <c r="BP173" s="824"/>
      <c r="BQ173" s="824"/>
      <c r="BR173" s="805"/>
      <c r="BS173" s="804"/>
      <c r="BT173" s="804"/>
      <c r="BU173" s="823"/>
      <c r="BV173" s="824"/>
      <c r="BW173" s="824"/>
      <c r="BX173" s="805"/>
      <c r="BY173" s="804"/>
      <c r="BZ173" s="804"/>
      <c r="CA173" s="823"/>
      <c r="CB173" s="824"/>
      <c r="CC173" s="824"/>
      <c r="CD173" s="805"/>
      <c r="CE173" s="804"/>
      <c r="CF173" s="804"/>
      <c r="CG173" s="823"/>
      <c r="CH173" s="824"/>
      <c r="CI173" s="824"/>
      <c r="CJ173" s="805"/>
      <c r="CK173" s="804"/>
      <c r="CL173" s="804"/>
      <c r="CM173" s="823"/>
      <c r="CN173" s="824"/>
      <c r="CO173" s="824"/>
      <c r="CP173" s="805"/>
      <c r="CQ173" s="804"/>
      <c r="CR173" s="804"/>
      <c r="CS173" s="823"/>
      <c r="CT173" s="824"/>
      <c r="CU173" s="824"/>
      <c r="CV173" s="805"/>
      <c r="CW173" s="804"/>
      <c r="CX173" s="804"/>
      <c r="CY173" s="823"/>
      <c r="CZ173" s="824"/>
      <c r="DA173" s="825"/>
      <c r="DB173" s="803"/>
      <c r="DC173" s="809"/>
      <c r="DD173" s="809"/>
      <c r="DE173" s="826"/>
      <c r="DF173" s="825"/>
      <c r="DG173" s="824"/>
      <c r="DH173" s="805"/>
      <c r="DI173" s="804"/>
      <c r="DJ173" s="804"/>
      <c r="DK173" s="839"/>
      <c r="DL173" s="840"/>
      <c r="DM173" s="837">
        <v>0.18</v>
      </c>
      <c r="DN173" s="863"/>
      <c r="DO173" s="864"/>
      <c r="DP173" s="864"/>
      <c r="DQ173" s="827"/>
      <c r="DR173" s="828"/>
      <c r="DS173" s="844"/>
      <c r="DT173" s="803"/>
      <c r="DU173" s="804"/>
      <c r="DV173" s="804"/>
      <c r="DW173" s="827"/>
      <c r="DX173" s="828"/>
      <c r="DY173" s="842"/>
      <c r="DZ173" s="803"/>
      <c r="EA173" s="804"/>
      <c r="EB173" s="804"/>
      <c r="EC173" s="827"/>
      <c r="ED173" s="828"/>
      <c r="EE173" s="844"/>
      <c r="EF173" s="803"/>
      <c r="EG173" s="804"/>
      <c r="EH173" s="804"/>
      <c r="EI173" s="827"/>
      <c r="EJ173" s="828"/>
      <c r="EK173" s="842"/>
      <c r="EL173" s="803"/>
      <c r="EM173" s="804"/>
      <c r="EN173" s="804"/>
      <c r="EO173" s="827"/>
      <c r="EP173" s="828"/>
      <c r="EQ173" s="844"/>
      <c r="ER173" s="803"/>
      <c r="ES173" s="804"/>
      <c r="ET173" s="804"/>
      <c r="EU173" s="827"/>
      <c r="EV173" s="828"/>
      <c r="EW173" s="842"/>
      <c r="EX173" s="803"/>
      <c r="EY173" s="804"/>
      <c r="EZ173" s="804"/>
      <c r="FA173" s="827"/>
      <c r="FB173" s="828"/>
      <c r="FC173" s="844"/>
      <c r="FD173" s="803"/>
      <c r="FE173" s="804"/>
      <c r="FF173" s="804"/>
      <c r="FG173" s="827"/>
      <c r="FH173" s="828"/>
      <c r="FI173" s="842"/>
      <c r="FJ173" s="803"/>
      <c r="FK173" s="804"/>
      <c r="FL173" s="804"/>
      <c r="FM173" s="827"/>
      <c r="FN173" s="828"/>
      <c r="FO173" s="844"/>
      <c r="FP173" s="803"/>
      <c r="FQ173" s="804"/>
      <c r="FR173" s="804"/>
      <c r="FS173" s="827"/>
      <c r="FT173" s="828"/>
      <c r="FU173" s="825"/>
      <c r="FV173" s="803"/>
      <c r="FW173" s="804"/>
      <c r="FX173" s="804"/>
      <c r="FY173" s="827"/>
      <c r="FZ173" s="828"/>
      <c r="GA173" s="825"/>
      <c r="GB173" s="803"/>
      <c r="GC173" s="804"/>
      <c r="GD173" s="804"/>
      <c r="GE173" s="827"/>
      <c r="GF173" s="828"/>
      <c r="GG173" s="825"/>
      <c r="GH173" s="803"/>
      <c r="GI173" s="804"/>
      <c r="GJ173" s="804"/>
      <c r="GK173" s="827"/>
      <c r="GL173" s="828"/>
      <c r="GM173" s="825"/>
      <c r="GN173" s="803"/>
      <c r="GO173" s="804"/>
      <c r="GP173" s="804"/>
      <c r="GQ173" s="827"/>
      <c r="GR173" s="828"/>
      <c r="GS173" s="825"/>
      <c r="GT173" s="803"/>
      <c r="GU173" s="804"/>
      <c r="GV173" s="804"/>
      <c r="GW173" s="827"/>
      <c r="GX173" s="828"/>
      <c r="GY173" s="825"/>
      <c r="GZ173" s="803"/>
      <c r="HA173" s="804"/>
      <c r="HB173" s="804"/>
      <c r="HC173" s="827"/>
      <c r="HD173" s="828"/>
      <c r="HE173" s="825"/>
      <c r="HF173" s="803"/>
      <c r="HG173" s="804"/>
      <c r="HH173" s="804"/>
      <c r="HI173" s="827"/>
      <c r="HJ173" s="828"/>
      <c r="HK173" s="825"/>
      <c r="HL173" s="803"/>
      <c r="HM173" s="804"/>
      <c r="HN173" s="804"/>
      <c r="HO173" s="827"/>
      <c r="HP173" s="828"/>
      <c r="HQ173" s="825"/>
      <c r="HR173" s="803"/>
      <c r="HS173" s="804"/>
      <c r="HT173" s="804"/>
      <c r="HU173" s="826"/>
      <c r="HV173" s="825"/>
      <c r="HW173" s="825"/>
      <c r="HX173" s="803"/>
      <c r="HY173" s="804"/>
      <c r="HZ173" s="804"/>
      <c r="IA173" s="826"/>
      <c r="IB173" s="825"/>
      <c r="IC173" s="825"/>
      <c r="ID173" s="803"/>
      <c r="IE173" s="804"/>
      <c r="IF173" s="804"/>
      <c r="IG173" s="826"/>
      <c r="IH173" s="825"/>
      <c r="II173" s="825"/>
      <c r="IJ173" s="803"/>
      <c r="IK173" s="804"/>
      <c r="IL173" s="804"/>
      <c r="IM173" s="826"/>
      <c r="IN173" s="825"/>
      <c r="IO173" s="825"/>
      <c r="IP173" s="803"/>
      <c r="IQ173" s="804"/>
      <c r="IR173" s="804"/>
      <c r="IS173" s="826"/>
      <c r="IT173" s="825"/>
      <c r="IU173" s="825"/>
      <c r="IV173" s="803"/>
      <c r="IW173" s="804"/>
      <c r="IX173" s="804"/>
      <c r="IY173" s="826"/>
      <c r="IZ173" s="825"/>
      <c r="JA173" s="825"/>
      <c r="JB173" s="803"/>
      <c r="JC173" s="804"/>
      <c r="JD173" s="804"/>
      <c r="JE173" s="826"/>
      <c r="JF173" s="825"/>
      <c r="JG173" s="825"/>
      <c r="JH173" s="803"/>
      <c r="JI173" s="804"/>
      <c r="JJ173" s="804"/>
      <c r="JK173" s="826"/>
      <c r="JL173" s="825"/>
      <c r="JM173" s="825"/>
      <c r="JN173" s="803"/>
      <c r="JO173" s="804"/>
      <c r="JP173" s="804"/>
      <c r="JQ173" s="826"/>
      <c r="JR173" s="825"/>
      <c r="JS173" s="825"/>
      <c r="JT173" s="803"/>
      <c r="JU173" s="804"/>
      <c r="JV173" s="804"/>
      <c r="JW173" s="826"/>
      <c r="JX173" s="825"/>
      <c r="JY173" s="825"/>
      <c r="JZ173" s="803"/>
      <c r="KA173" s="804"/>
      <c r="KB173" s="804"/>
      <c r="KC173" s="826"/>
      <c r="KD173" s="825"/>
      <c r="KE173" s="825"/>
      <c r="KF173" s="803"/>
      <c r="KG173" s="804"/>
      <c r="KH173" s="804"/>
      <c r="KI173" s="826"/>
      <c r="KJ173" s="825"/>
      <c r="KK173" s="825"/>
      <c r="KL173" s="803"/>
      <c r="KM173" s="804"/>
      <c r="KN173" s="804"/>
      <c r="KO173" s="826"/>
      <c r="KP173" s="825"/>
      <c r="KQ173" s="825"/>
      <c r="KR173" s="803"/>
      <c r="KS173" s="804"/>
      <c r="KT173" s="804"/>
      <c r="KU173" s="826"/>
      <c r="KV173" s="825"/>
      <c r="KW173" s="825"/>
      <c r="KX173" s="803"/>
      <c r="KY173" s="804"/>
      <c r="KZ173" s="804"/>
      <c r="LA173" s="826"/>
      <c r="LB173" s="825"/>
      <c r="LC173" s="825"/>
      <c r="LD173" s="803"/>
      <c r="LE173" s="804"/>
      <c r="LF173" s="804"/>
      <c r="LG173" s="826"/>
      <c r="LH173" s="825"/>
      <c r="LI173" s="825"/>
      <c r="LJ173" s="803"/>
      <c r="LK173" s="804"/>
      <c r="LL173" s="804"/>
      <c r="LM173" s="826"/>
      <c r="LN173" s="825"/>
      <c r="LO173" s="825"/>
      <c r="LP173" s="803"/>
      <c r="LQ173" s="804"/>
      <c r="LR173" s="804"/>
      <c r="LS173" s="826"/>
      <c r="LT173" s="825"/>
      <c r="LU173" s="825"/>
      <c r="LV173" s="803"/>
      <c r="LW173" s="804"/>
      <c r="LX173" s="804"/>
      <c r="LY173" s="826"/>
      <c r="LZ173" s="825"/>
      <c r="MA173" s="825"/>
      <c r="MB173" s="803"/>
      <c r="MC173" s="804"/>
      <c r="MD173" s="804"/>
      <c r="ME173" s="826"/>
      <c r="MF173" s="825"/>
      <c r="MG173" s="825"/>
      <c r="MH173" s="803"/>
      <c r="MI173" s="804"/>
      <c r="MJ173" s="804"/>
      <c r="MK173" s="826"/>
      <c r="ML173" s="825"/>
      <c r="MM173" s="825"/>
      <c r="MN173" s="803"/>
      <c r="MO173" s="804"/>
      <c r="MP173" s="804"/>
      <c r="MQ173" s="826"/>
      <c r="MR173" s="825"/>
      <c r="MS173" s="935">
        <f>MY173*NE173</f>
        <v>4.8999999999999995</v>
      </c>
      <c r="MT173" s="865"/>
      <c r="MU173" s="866"/>
      <c r="MV173" s="866"/>
      <c r="MW173" s="826"/>
      <c r="MX173" s="825"/>
      <c r="MY173" s="825">
        <v>3.5</v>
      </c>
      <c r="MZ173" s="865"/>
      <c r="NA173" s="866"/>
      <c r="NB173" s="866"/>
      <c r="NC173" s="826"/>
      <c r="ND173" s="825"/>
      <c r="NE173" s="825">
        <v>1.4</v>
      </c>
      <c r="NF173" s="865"/>
      <c r="NG173" s="866"/>
      <c r="NH173" s="866"/>
      <c r="NI173" s="826"/>
      <c r="NJ173" s="825"/>
      <c r="NK173" s="825"/>
      <c r="NL173" s="803"/>
      <c r="NM173" s="804"/>
      <c r="NN173" s="804"/>
      <c r="NO173" s="826"/>
      <c r="NP173" s="825"/>
      <c r="NQ173" s="825"/>
      <c r="NR173" s="803"/>
      <c r="NS173" s="826"/>
      <c r="NT173" s="825"/>
      <c r="NU173" s="825"/>
      <c r="NV173" s="803"/>
      <c r="NW173" s="826"/>
      <c r="NX173" s="825"/>
      <c r="NY173" s="825"/>
      <c r="NZ173" s="848"/>
      <c r="OA173" s="826"/>
      <c r="OB173" s="825"/>
      <c r="OC173" s="825"/>
      <c r="OD173" s="803"/>
      <c r="OE173" s="826"/>
      <c r="OF173" s="825"/>
      <c r="OG173" s="825"/>
      <c r="OH173" s="803"/>
      <c r="OI173" s="826"/>
      <c r="OJ173" s="825"/>
      <c r="OK173" s="825"/>
      <c r="OL173" s="803"/>
      <c r="OM173" s="826"/>
      <c r="ON173" s="825"/>
      <c r="OO173" s="825"/>
      <c r="OP173" s="803"/>
      <c r="OQ173" s="826"/>
      <c r="OR173" s="825"/>
      <c r="OS173" s="825"/>
      <c r="OT173" s="803"/>
      <c r="OU173" s="826"/>
      <c r="OV173" s="825"/>
      <c r="OW173" s="825"/>
      <c r="OX173" s="803"/>
      <c r="OY173" s="826"/>
      <c r="OZ173" s="825"/>
      <c r="PA173" s="825"/>
      <c r="PB173" s="803"/>
      <c r="PC173" s="826"/>
      <c r="PD173" s="825"/>
      <c r="PE173" s="825"/>
      <c r="PF173" s="803"/>
    </row>
    <row r="174" spans="1:422" ht="15" hidden="1" customHeight="1" x14ac:dyDescent="0.25">
      <c r="A174" s="769" t="s">
        <v>76</v>
      </c>
      <c r="B174" s="769"/>
      <c r="C174" s="769"/>
      <c r="D174" s="770"/>
      <c r="E174" s="769"/>
      <c r="F174" s="769"/>
      <c r="G174" s="769"/>
      <c r="H174" s="769"/>
      <c r="I174" s="769"/>
      <c r="J174" s="769"/>
      <c r="K174" s="771"/>
      <c r="L174" s="769"/>
      <c r="M174" s="771"/>
      <c r="N174" s="771"/>
      <c r="O174" s="769"/>
      <c r="P174" s="769"/>
      <c r="Q174" s="769"/>
      <c r="R174" s="769"/>
      <c r="S174" s="769"/>
      <c r="T174" s="816"/>
      <c r="U174" s="816"/>
      <c r="V174" s="816"/>
      <c r="W174" s="816"/>
      <c r="X174" s="769">
        <v>1</v>
      </c>
      <c r="Y174" s="769">
        <f>IF(AND(AJ174="",AK174="",AL174="",AN174="",AO174="",OR(AP174="",AP174=Dropdown!$AM$12,AP174=Dropdown!$AM$11)),1,0)</f>
        <v>0</v>
      </c>
      <c r="Z174" s="769">
        <f t="shared" si="15"/>
        <v>1</v>
      </c>
      <c r="AA174" s="769">
        <f t="shared" si="16"/>
        <v>0</v>
      </c>
      <c r="AB174" s="769">
        <f t="shared" si="17"/>
        <v>0</v>
      </c>
      <c r="AC174" s="769"/>
      <c r="AD174" s="772" t="str">
        <f>IF(OR(T174&lt;&gt;"",U174&lt;&gt;""),Dropdown!$A$4,IF(OR(V174&lt;&gt;"",W174&lt;&gt;""),Dropdown!$A$5,Dropdown!$A$3))</f>
        <v>Residential</v>
      </c>
      <c r="AE174" s="773" t="s">
        <v>615</v>
      </c>
      <c r="AF174" s="773"/>
      <c r="AG174" s="773"/>
      <c r="AH174" s="773" t="str">
        <f>IF(AG174&lt;&gt;"",VLOOKUP(AG174,Dropdown!$N$3:$R$62,3,FALSE),IF(AF174&lt;&gt;"",VLOOKUP(AF174,Dropdown!$N$3:$R$62,3,FALSE),IF(AE174&lt;&gt;"",VLOOKUP(AE174,Dropdown!$N$3:$R$62,3,FALSE),"")))</f>
        <v xml:space="preserve"> </v>
      </c>
      <c r="AI174" s="773" t="str">
        <f>IF(AG174&lt;&gt;"",VLOOKUP(AG174,Dropdown!$N$3:$R$62,5,FALSE),IF(AF174&lt;&gt;"",VLOOKUP(AF174,Dropdown!$N$3:$R$62,5,FALSE),IF(AE174&lt;&gt;"",VLOOKUP(AE174,Dropdown!$N$3:$R$62,5,FALSE),"")))</f>
        <v>Diverse</v>
      </c>
      <c r="AJ174" s="773" t="s">
        <v>779</v>
      </c>
      <c r="AK174" s="773"/>
      <c r="AL174" s="821"/>
      <c r="AM174" s="821"/>
      <c r="AN174" s="773"/>
      <c r="AO174" s="773"/>
      <c r="AP174" s="773"/>
      <c r="AQ174" s="769" t="s">
        <v>570</v>
      </c>
      <c r="AR174" s="774" t="s">
        <v>451</v>
      </c>
      <c r="AS174" s="774">
        <v>117</v>
      </c>
      <c r="AT174" s="769"/>
      <c r="AU174" s="769"/>
      <c r="AV174" s="769"/>
      <c r="AW174" s="823"/>
      <c r="AX174" s="824"/>
      <c r="AY174" s="824"/>
      <c r="AZ174" s="803"/>
      <c r="BA174" s="804"/>
      <c r="BB174" s="804"/>
      <c r="BC174" s="823"/>
      <c r="BD174" s="824"/>
      <c r="BE174" s="824"/>
      <c r="BF174" s="805"/>
      <c r="BG174" s="804"/>
      <c r="BH174" s="804"/>
      <c r="BI174" s="889">
        <v>0.6</v>
      </c>
      <c r="BJ174" s="838">
        <v>0.7</v>
      </c>
      <c r="BK174" s="794">
        <v>0.65</v>
      </c>
      <c r="BL174" s="805"/>
      <c r="BM174" s="804"/>
      <c r="BN174" s="804"/>
      <c r="BO174" s="826"/>
      <c r="BP174" s="825"/>
      <c r="BQ174" s="825"/>
      <c r="BR174" s="803"/>
      <c r="BS174" s="804"/>
      <c r="BT174" s="804"/>
      <c r="BU174" s="826"/>
      <c r="BV174" s="825"/>
      <c r="BW174" s="825"/>
      <c r="BX174" s="803"/>
      <c r="BY174" s="804"/>
      <c r="BZ174" s="804"/>
      <c r="CA174" s="826"/>
      <c r="CB174" s="825"/>
      <c r="CC174" s="825"/>
      <c r="CD174" s="803"/>
      <c r="CE174" s="804"/>
      <c r="CF174" s="804"/>
      <c r="CG174" s="826"/>
      <c r="CH174" s="825"/>
      <c r="CI174" s="825"/>
      <c r="CJ174" s="803"/>
      <c r="CK174" s="804"/>
      <c r="CL174" s="804"/>
      <c r="CM174" s="826"/>
      <c r="CN174" s="825"/>
      <c r="CO174" s="825"/>
      <c r="CP174" s="803"/>
      <c r="CQ174" s="804"/>
      <c r="CR174" s="804"/>
      <c r="CS174" s="826"/>
      <c r="CT174" s="825"/>
      <c r="CU174" s="825"/>
      <c r="CV174" s="803"/>
      <c r="CW174" s="804"/>
      <c r="CX174" s="804"/>
      <c r="CY174" s="826"/>
      <c r="CZ174" s="825"/>
      <c r="DA174" s="825"/>
      <c r="DB174" s="803"/>
      <c r="DC174" s="804"/>
      <c r="DD174" s="804"/>
      <c r="DE174" s="826"/>
      <c r="DF174" s="825"/>
      <c r="DG174" s="825"/>
      <c r="DH174" s="803"/>
      <c r="DI174" s="804"/>
      <c r="DJ174" s="804"/>
      <c r="DK174" s="826"/>
      <c r="DL174" s="825"/>
      <c r="DM174" s="825"/>
      <c r="DN174" s="803"/>
      <c r="DO174" s="804"/>
      <c r="DP174" s="804"/>
      <c r="DQ174" s="827"/>
      <c r="DR174" s="828"/>
      <c r="DS174" s="844"/>
      <c r="DT174" s="803"/>
      <c r="DU174" s="804"/>
      <c r="DV174" s="804"/>
      <c r="DW174" s="827"/>
      <c r="DX174" s="828"/>
      <c r="DY174" s="842"/>
      <c r="DZ174" s="803"/>
      <c r="EA174" s="804"/>
      <c r="EB174" s="804"/>
      <c r="EC174" s="827"/>
      <c r="ED174" s="828"/>
      <c r="EE174" s="844"/>
      <c r="EF174" s="803"/>
      <c r="EG174" s="804"/>
      <c r="EH174" s="804"/>
      <c r="EI174" s="827"/>
      <c r="EJ174" s="828"/>
      <c r="EK174" s="842"/>
      <c r="EL174" s="803"/>
      <c r="EM174" s="804"/>
      <c r="EN174" s="804"/>
      <c r="EO174" s="827"/>
      <c r="EP174" s="828"/>
      <c r="EQ174" s="844"/>
      <c r="ER174" s="803"/>
      <c r="ES174" s="804"/>
      <c r="ET174" s="804"/>
      <c r="EU174" s="827"/>
      <c r="EV174" s="828"/>
      <c r="EW174" s="842"/>
      <c r="EX174" s="803"/>
      <c r="EY174" s="804"/>
      <c r="EZ174" s="804"/>
      <c r="FA174" s="827"/>
      <c r="FB174" s="828"/>
      <c r="FC174" s="844"/>
      <c r="FD174" s="803"/>
      <c r="FE174" s="804"/>
      <c r="FF174" s="804"/>
      <c r="FG174" s="827"/>
      <c r="FH174" s="828"/>
      <c r="FI174" s="842"/>
      <c r="FJ174" s="803"/>
      <c r="FK174" s="804"/>
      <c r="FL174" s="804"/>
      <c r="FM174" s="827"/>
      <c r="FN174" s="828"/>
      <c r="FO174" s="844"/>
      <c r="FP174" s="803"/>
      <c r="FQ174" s="804"/>
      <c r="FR174" s="804"/>
      <c r="FS174" s="827"/>
      <c r="FT174" s="828"/>
      <c r="FU174" s="825"/>
      <c r="FV174" s="803"/>
      <c r="FW174" s="804"/>
      <c r="FX174" s="804"/>
      <c r="FY174" s="827"/>
      <c r="FZ174" s="828"/>
      <c r="GA174" s="825"/>
      <c r="GB174" s="803"/>
      <c r="GC174" s="804"/>
      <c r="GD174" s="804"/>
      <c r="GE174" s="827"/>
      <c r="GF174" s="828"/>
      <c r="GG174" s="825"/>
      <c r="GH174" s="803"/>
      <c r="GI174" s="804"/>
      <c r="GJ174" s="804"/>
      <c r="GK174" s="827"/>
      <c r="GL174" s="828"/>
      <c r="GM174" s="825"/>
      <c r="GN174" s="803"/>
      <c r="GO174" s="804"/>
      <c r="GP174" s="804"/>
      <c r="GQ174" s="827"/>
      <c r="GR174" s="828"/>
      <c r="GS174" s="825"/>
      <c r="GT174" s="803"/>
      <c r="GU174" s="804"/>
      <c r="GV174" s="804"/>
      <c r="GW174" s="827"/>
      <c r="GX174" s="828"/>
      <c r="GY174" s="825"/>
      <c r="GZ174" s="803"/>
      <c r="HA174" s="804"/>
      <c r="HB174" s="804"/>
      <c r="HC174" s="827"/>
      <c r="HD174" s="828"/>
      <c r="HE174" s="825"/>
      <c r="HF174" s="803"/>
      <c r="HG174" s="804"/>
      <c r="HH174" s="804"/>
      <c r="HI174" s="827"/>
      <c r="HJ174" s="828"/>
      <c r="HK174" s="825"/>
      <c r="HL174" s="803"/>
      <c r="HM174" s="804"/>
      <c r="HN174" s="804"/>
      <c r="HO174" s="827"/>
      <c r="HP174" s="828"/>
      <c r="HQ174" s="825"/>
      <c r="HR174" s="803"/>
      <c r="HS174" s="804"/>
      <c r="HT174" s="804"/>
      <c r="HU174" s="826"/>
      <c r="HV174" s="825"/>
      <c r="HW174" s="825"/>
      <c r="HX174" s="803"/>
      <c r="HY174" s="804"/>
      <c r="HZ174" s="804"/>
      <c r="IA174" s="826"/>
      <c r="IB174" s="825"/>
      <c r="IC174" s="825"/>
      <c r="ID174" s="803"/>
      <c r="IE174" s="804"/>
      <c r="IF174" s="804"/>
      <c r="IG174" s="826"/>
      <c r="IH174" s="825"/>
      <c r="II174" s="825"/>
      <c r="IJ174" s="803"/>
      <c r="IK174" s="804"/>
      <c r="IL174" s="804"/>
      <c r="IM174" s="826"/>
      <c r="IN174" s="825"/>
      <c r="IO174" s="825"/>
      <c r="IP174" s="803"/>
      <c r="IQ174" s="804"/>
      <c r="IR174" s="804"/>
      <c r="IS174" s="826"/>
      <c r="IT174" s="825"/>
      <c r="IU174" s="825"/>
      <c r="IV174" s="803"/>
      <c r="IW174" s="804"/>
      <c r="IX174" s="804"/>
      <c r="IY174" s="826"/>
      <c r="IZ174" s="825"/>
      <c r="JA174" s="825"/>
      <c r="JB174" s="803"/>
      <c r="JC174" s="804"/>
      <c r="JD174" s="804"/>
      <c r="JE174" s="826"/>
      <c r="JF174" s="825"/>
      <c r="JG174" s="825"/>
      <c r="JH174" s="803"/>
      <c r="JI174" s="804"/>
      <c r="JJ174" s="804"/>
      <c r="JK174" s="826"/>
      <c r="JL174" s="825"/>
      <c r="JM174" s="825"/>
      <c r="JN174" s="803"/>
      <c r="JO174" s="804"/>
      <c r="JP174" s="804"/>
      <c r="JQ174" s="826"/>
      <c r="JR174" s="825"/>
      <c r="JS174" s="825"/>
      <c r="JT174" s="803"/>
      <c r="JU174" s="804"/>
      <c r="JV174" s="804"/>
      <c r="JW174" s="826"/>
      <c r="JX174" s="825"/>
      <c r="JY174" s="825"/>
      <c r="JZ174" s="803"/>
      <c r="KA174" s="804"/>
      <c r="KB174" s="804"/>
      <c r="KC174" s="826"/>
      <c r="KD174" s="825"/>
      <c r="KE174" s="825"/>
      <c r="KF174" s="803"/>
      <c r="KG174" s="804"/>
      <c r="KH174" s="804"/>
      <c r="KI174" s="826"/>
      <c r="KJ174" s="825"/>
      <c r="KK174" s="825"/>
      <c r="KL174" s="803"/>
      <c r="KM174" s="804"/>
      <c r="KN174" s="804"/>
      <c r="KO174" s="826"/>
      <c r="KP174" s="825"/>
      <c r="KQ174" s="825"/>
      <c r="KR174" s="803"/>
      <c r="KS174" s="804"/>
      <c r="KT174" s="804"/>
      <c r="KU174" s="826"/>
      <c r="KV174" s="825"/>
      <c r="KW174" s="825"/>
      <c r="KX174" s="803"/>
      <c r="KY174" s="804"/>
      <c r="KZ174" s="804"/>
      <c r="LA174" s="826"/>
      <c r="LB174" s="825"/>
      <c r="LC174" s="825"/>
      <c r="LD174" s="803"/>
      <c r="LE174" s="804"/>
      <c r="LF174" s="804"/>
      <c r="LG174" s="826"/>
      <c r="LH174" s="825"/>
      <c r="LI174" s="825"/>
      <c r="LJ174" s="803"/>
      <c r="LK174" s="804"/>
      <c r="LL174" s="804"/>
      <c r="LM174" s="826"/>
      <c r="LN174" s="825"/>
      <c r="LO174" s="825"/>
      <c r="LP174" s="803"/>
      <c r="LQ174" s="804"/>
      <c r="LR174" s="804"/>
      <c r="LS174" s="826"/>
      <c r="LT174" s="825"/>
      <c r="LU174" s="825"/>
      <c r="LV174" s="803"/>
      <c r="LW174" s="804"/>
      <c r="LX174" s="804"/>
      <c r="LY174" s="826"/>
      <c r="LZ174" s="825"/>
      <c r="MA174" s="825"/>
      <c r="MB174" s="803"/>
      <c r="MC174" s="804"/>
      <c r="MD174" s="804"/>
      <c r="ME174" s="826"/>
      <c r="MF174" s="825"/>
      <c r="MG174" s="825"/>
      <c r="MH174" s="803"/>
      <c r="MI174" s="804"/>
      <c r="MJ174" s="804"/>
      <c r="MK174" s="826"/>
      <c r="ML174" s="825"/>
      <c r="MM174" s="825"/>
      <c r="MN174" s="803"/>
      <c r="MO174" s="804"/>
      <c r="MP174" s="804"/>
      <c r="MQ174" s="826"/>
      <c r="MR174" s="825"/>
      <c r="MS174" s="825"/>
      <c r="MT174" s="803"/>
      <c r="MU174" s="804"/>
      <c r="MV174" s="804"/>
      <c r="MW174" s="826"/>
      <c r="MX174" s="825"/>
      <c r="MY174" s="825"/>
      <c r="MZ174" s="803"/>
      <c r="NA174" s="804"/>
      <c r="NB174" s="804"/>
      <c r="NC174" s="826"/>
      <c r="ND174" s="825"/>
      <c r="NE174" s="825"/>
      <c r="NF174" s="803"/>
      <c r="NG174" s="804"/>
      <c r="NH174" s="804"/>
      <c r="NI174" s="826"/>
      <c r="NJ174" s="825"/>
      <c r="NK174" s="825"/>
      <c r="NL174" s="803"/>
      <c r="NM174" s="804"/>
      <c r="NN174" s="804"/>
      <c r="NO174" s="826"/>
      <c r="NP174" s="825"/>
      <c r="NQ174" s="825"/>
      <c r="NR174" s="803"/>
      <c r="NS174" s="826"/>
      <c r="NT174" s="825"/>
      <c r="NU174" s="825"/>
      <c r="NV174" s="803"/>
      <c r="NW174" s="826"/>
      <c r="NX174" s="825"/>
      <c r="NY174" s="825"/>
      <c r="NZ174" s="848"/>
      <c r="OA174" s="826"/>
      <c r="OB174" s="825"/>
      <c r="OC174" s="825"/>
      <c r="OD174" s="803"/>
      <c r="OE174" s="826"/>
      <c r="OF174" s="825"/>
      <c r="OG174" s="825"/>
      <c r="OH174" s="803"/>
      <c r="OI174" s="826"/>
      <c r="OJ174" s="825"/>
      <c r="OK174" s="825"/>
      <c r="OL174" s="803"/>
      <c r="OM174" s="826"/>
      <c r="ON174" s="825"/>
      <c r="OO174" s="825"/>
      <c r="OP174" s="803"/>
      <c r="OQ174" s="826"/>
      <c r="OR174" s="825"/>
      <c r="OS174" s="825"/>
      <c r="OT174" s="803"/>
      <c r="OU174" s="826"/>
      <c r="OV174" s="825"/>
      <c r="OW174" s="825"/>
      <c r="OX174" s="803"/>
      <c r="OY174" s="826"/>
      <c r="OZ174" s="825"/>
      <c r="PA174" s="825"/>
      <c r="PB174" s="803"/>
      <c r="PC174" s="826"/>
      <c r="PD174" s="825"/>
      <c r="PE174" s="825"/>
      <c r="PF174" s="803"/>
    </row>
    <row r="175" spans="1:422" ht="15" hidden="1" customHeight="1" x14ac:dyDescent="0.25">
      <c r="A175" s="769" t="s">
        <v>29</v>
      </c>
      <c r="B175" s="769" t="s">
        <v>18</v>
      </c>
      <c r="C175" s="769" t="s">
        <v>30</v>
      </c>
      <c r="D175" s="770"/>
      <c r="E175" s="769"/>
      <c r="F175" s="769"/>
      <c r="G175" s="769"/>
      <c r="H175" s="769"/>
      <c r="I175" s="769"/>
      <c r="J175" s="769"/>
      <c r="K175" s="771"/>
      <c r="L175" s="769"/>
      <c r="M175" s="771"/>
      <c r="N175" s="771"/>
      <c r="O175" s="769" t="s">
        <v>568</v>
      </c>
      <c r="P175" s="769" t="s">
        <v>566</v>
      </c>
      <c r="Q175" s="769" t="s">
        <v>567</v>
      </c>
      <c r="R175" s="769" t="s">
        <v>150</v>
      </c>
      <c r="S175" s="769"/>
      <c r="T175" s="816"/>
      <c r="U175" s="816"/>
      <c r="V175" s="816"/>
      <c r="W175" s="816"/>
      <c r="X175" s="769">
        <v>1</v>
      </c>
      <c r="Y175" s="769">
        <f>IF(AND(AJ175="",AK175="",AL175="",AN175="",AO175="",OR(AP175="",AP175=Dropdown!$AM$12,AP175=Dropdown!$AM$11)),1,0)</f>
        <v>0</v>
      </c>
      <c r="Z175" s="769">
        <f t="shared" si="15"/>
        <v>1</v>
      </c>
      <c r="AA175" s="769">
        <f t="shared" si="16"/>
        <v>0</v>
      </c>
      <c r="AB175" s="769">
        <f t="shared" si="17"/>
        <v>1</v>
      </c>
      <c r="AC175" s="769"/>
      <c r="AD175" s="772" t="str">
        <f>IF(OR(T175&lt;&gt;"",U175&lt;&gt;""),Dropdown!$A$4,IF(OR(V175&lt;&gt;"",W175&lt;&gt;""),Dropdown!$A$5,Dropdown!$A$3))</f>
        <v>Residential</v>
      </c>
      <c r="AE175" s="773" t="s">
        <v>634</v>
      </c>
      <c r="AF175" s="773" t="str">
        <f>VLOOKUP(AG175,Dropdown!$N$3:$R$55,2,FALSE)</f>
        <v>SSA</v>
      </c>
      <c r="AG175" s="773" t="s">
        <v>29</v>
      </c>
      <c r="AH175" s="773" t="str">
        <f>IF(AG175&lt;&gt;"",VLOOKUP(AG175,Dropdown!$N$3:$R$62,3,FALSE),IF(AF175&lt;&gt;"",VLOOKUP(AF175,Dropdown!$N$3:$R$62,3,FALSE),IF(AE175&lt;&gt;"",VLOOKUP(AE175,Dropdown!$N$3:$R$62,3,FALSE),"")))</f>
        <v>UMI</v>
      </c>
      <c r="AI175" s="773" t="str">
        <f>IF(AG175&lt;&gt;"",VLOOKUP(AG175,Dropdown!$N$3:$R$62,5,FALSE),IF(AF175&lt;&gt;"",VLOOKUP(AF175,Dropdown!$N$3:$R$62,5,FALSE),IF(AE175&lt;&gt;"",VLOOKUP(AE175,Dropdown!$N$3:$R$62,5,FALSE),"")))</f>
        <v>Moderate</v>
      </c>
      <c r="AJ175" s="773" t="s">
        <v>776</v>
      </c>
      <c r="AK175" s="773"/>
      <c r="AL175" s="821"/>
      <c r="AM175" s="821"/>
      <c r="AN175" s="773" t="s">
        <v>637</v>
      </c>
      <c r="AO175" s="773" t="s">
        <v>627</v>
      </c>
      <c r="AP175" s="773" t="s">
        <v>423</v>
      </c>
      <c r="AQ175" s="769" t="s">
        <v>569</v>
      </c>
      <c r="AR175" s="792" t="s">
        <v>451</v>
      </c>
      <c r="AS175" s="792">
        <v>113</v>
      </c>
      <c r="AT175" s="769"/>
      <c r="AU175" s="769"/>
      <c r="AV175" s="769"/>
      <c r="AW175" s="823"/>
      <c r="AX175" s="824"/>
      <c r="AY175" s="824">
        <v>81.5</v>
      </c>
      <c r="AZ175" s="803"/>
      <c r="BA175" s="804"/>
      <c r="BB175" s="804"/>
      <c r="BC175" s="823"/>
      <c r="BD175" s="824"/>
      <c r="BE175" s="824">
        <v>61.5</v>
      </c>
      <c r="BF175" s="805"/>
      <c r="BG175" s="804"/>
      <c r="BH175" s="804"/>
      <c r="BI175" s="823"/>
      <c r="BJ175" s="824"/>
      <c r="BK175" s="794">
        <v>0.75</v>
      </c>
      <c r="BL175" s="805"/>
      <c r="BM175" s="804"/>
      <c r="BN175" s="804"/>
      <c r="BO175" s="823"/>
      <c r="BP175" s="824"/>
      <c r="BQ175" s="824"/>
      <c r="BR175" s="805"/>
      <c r="BS175" s="804"/>
      <c r="BT175" s="804"/>
      <c r="BU175" s="823"/>
      <c r="BV175" s="824"/>
      <c r="BW175" s="824"/>
      <c r="BX175" s="805"/>
      <c r="BY175" s="804"/>
      <c r="BZ175" s="804"/>
      <c r="CA175" s="823"/>
      <c r="CB175" s="824"/>
      <c r="CC175" s="824"/>
      <c r="CD175" s="805"/>
      <c r="CE175" s="804"/>
      <c r="CF175" s="804"/>
      <c r="CG175" s="823"/>
      <c r="CH175" s="824"/>
      <c r="CI175" s="824"/>
      <c r="CJ175" s="805"/>
      <c r="CK175" s="804"/>
      <c r="CL175" s="804"/>
      <c r="CM175" s="823"/>
      <c r="CN175" s="824"/>
      <c r="CO175" s="824"/>
      <c r="CP175" s="805"/>
      <c r="CQ175" s="804"/>
      <c r="CR175" s="804"/>
      <c r="CS175" s="823"/>
      <c r="CT175" s="824"/>
      <c r="CU175" s="824"/>
      <c r="CV175" s="805"/>
      <c r="CW175" s="804"/>
      <c r="CX175" s="804"/>
      <c r="CY175" s="823"/>
      <c r="CZ175" s="824"/>
      <c r="DA175" s="825"/>
      <c r="DB175" s="803"/>
      <c r="DC175" s="809"/>
      <c r="DD175" s="809"/>
      <c r="DE175" s="826"/>
      <c r="DF175" s="825"/>
      <c r="DG175" s="824"/>
      <c r="DH175" s="805"/>
      <c r="DI175" s="804"/>
      <c r="DJ175" s="804"/>
      <c r="DK175" s="839"/>
      <c r="DL175" s="840"/>
      <c r="DM175" s="837"/>
      <c r="DN175" s="863"/>
      <c r="DO175" s="864"/>
      <c r="DP175" s="864"/>
      <c r="DQ175" s="827"/>
      <c r="DR175" s="828"/>
      <c r="DS175" s="844"/>
      <c r="DT175" s="803"/>
      <c r="DU175" s="804"/>
      <c r="DV175" s="804"/>
      <c r="DW175" s="827"/>
      <c r="DX175" s="828"/>
      <c r="DY175" s="842"/>
      <c r="DZ175" s="803"/>
      <c r="EA175" s="804"/>
      <c r="EB175" s="804"/>
      <c r="EC175" s="827"/>
      <c r="ED175" s="828"/>
      <c r="EE175" s="844"/>
      <c r="EF175" s="803"/>
      <c r="EG175" s="804"/>
      <c r="EH175" s="804"/>
      <c r="EI175" s="827"/>
      <c r="EJ175" s="828"/>
      <c r="EK175" s="842"/>
      <c r="EL175" s="803"/>
      <c r="EM175" s="804"/>
      <c r="EN175" s="804"/>
      <c r="EO175" s="827"/>
      <c r="EP175" s="828"/>
      <c r="EQ175" s="844"/>
      <c r="ER175" s="803"/>
      <c r="ES175" s="804"/>
      <c r="ET175" s="804"/>
      <c r="EU175" s="827"/>
      <c r="EV175" s="828"/>
      <c r="EW175" s="842"/>
      <c r="EX175" s="803"/>
      <c r="EY175" s="804"/>
      <c r="EZ175" s="804"/>
      <c r="FA175" s="827"/>
      <c r="FB175" s="828"/>
      <c r="FC175" s="844"/>
      <c r="FD175" s="803"/>
      <c r="FE175" s="804"/>
      <c r="FF175" s="804"/>
      <c r="FG175" s="827"/>
      <c r="FH175" s="828"/>
      <c r="FI175" s="842"/>
      <c r="FJ175" s="803"/>
      <c r="FK175" s="804"/>
      <c r="FL175" s="804"/>
      <c r="FM175" s="827"/>
      <c r="FN175" s="828"/>
      <c r="FO175" s="844"/>
      <c r="FP175" s="803"/>
      <c r="FQ175" s="804"/>
      <c r="FR175" s="804"/>
      <c r="FS175" s="827"/>
      <c r="FT175" s="828"/>
      <c r="FU175" s="825"/>
      <c r="FV175" s="803"/>
      <c r="FW175" s="804"/>
      <c r="FX175" s="804"/>
      <c r="FY175" s="827"/>
      <c r="FZ175" s="828"/>
      <c r="GA175" s="825"/>
      <c r="GB175" s="803"/>
      <c r="GC175" s="804"/>
      <c r="GD175" s="804"/>
      <c r="GE175" s="827"/>
      <c r="GF175" s="828"/>
      <c r="GG175" s="825"/>
      <c r="GH175" s="803"/>
      <c r="GI175" s="804"/>
      <c r="GJ175" s="804"/>
      <c r="GK175" s="827"/>
      <c r="GL175" s="828"/>
      <c r="GM175" s="825"/>
      <c r="GN175" s="803"/>
      <c r="GO175" s="804"/>
      <c r="GP175" s="804"/>
      <c r="GQ175" s="827"/>
      <c r="GR175" s="828"/>
      <c r="GS175" s="825"/>
      <c r="GT175" s="803"/>
      <c r="GU175" s="804"/>
      <c r="GV175" s="804"/>
      <c r="GW175" s="827"/>
      <c r="GX175" s="828"/>
      <c r="GY175" s="825"/>
      <c r="GZ175" s="803"/>
      <c r="HA175" s="804"/>
      <c r="HB175" s="804"/>
      <c r="HC175" s="827"/>
      <c r="HD175" s="828"/>
      <c r="HE175" s="825"/>
      <c r="HF175" s="803"/>
      <c r="HG175" s="804"/>
      <c r="HH175" s="804"/>
      <c r="HI175" s="827"/>
      <c r="HJ175" s="828"/>
      <c r="HK175" s="825"/>
      <c r="HL175" s="803"/>
      <c r="HM175" s="804"/>
      <c r="HN175" s="804"/>
      <c r="HO175" s="827"/>
      <c r="HP175" s="828"/>
      <c r="HQ175" s="825"/>
      <c r="HR175" s="803"/>
      <c r="HS175" s="804"/>
      <c r="HT175" s="804"/>
      <c r="HU175" s="826"/>
      <c r="HV175" s="825"/>
      <c r="HW175" s="825"/>
      <c r="HX175" s="803"/>
      <c r="HY175" s="804"/>
      <c r="HZ175" s="804"/>
      <c r="IA175" s="826"/>
      <c r="IB175" s="825"/>
      <c r="IC175" s="825"/>
      <c r="ID175" s="803"/>
      <c r="IE175" s="804"/>
      <c r="IF175" s="804"/>
      <c r="IG175" s="826"/>
      <c r="IH175" s="825"/>
      <c r="II175" s="825"/>
      <c r="IJ175" s="803"/>
      <c r="IK175" s="804"/>
      <c r="IL175" s="804"/>
      <c r="IM175" s="826"/>
      <c r="IN175" s="825"/>
      <c r="IO175" s="825"/>
      <c r="IP175" s="803"/>
      <c r="IQ175" s="804"/>
      <c r="IR175" s="804"/>
      <c r="IS175" s="826"/>
      <c r="IT175" s="825"/>
      <c r="IU175" s="825"/>
      <c r="IV175" s="803"/>
      <c r="IW175" s="804"/>
      <c r="IX175" s="804"/>
      <c r="IY175" s="826"/>
      <c r="IZ175" s="825"/>
      <c r="JA175" s="825"/>
      <c r="JB175" s="803"/>
      <c r="JC175" s="804"/>
      <c r="JD175" s="804"/>
      <c r="JE175" s="826"/>
      <c r="JF175" s="825"/>
      <c r="JG175" s="825"/>
      <c r="JH175" s="803"/>
      <c r="JI175" s="804"/>
      <c r="JJ175" s="804"/>
      <c r="JK175" s="826"/>
      <c r="JL175" s="825"/>
      <c r="JM175" s="825"/>
      <c r="JN175" s="803"/>
      <c r="JO175" s="804"/>
      <c r="JP175" s="804"/>
      <c r="JQ175" s="826"/>
      <c r="JR175" s="825"/>
      <c r="JS175" s="825"/>
      <c r="JT175" s="803"/>
      <c r="JU175" s="804"/>
      <c r="JV175" s="804"/>
      <c r="JW175" s="826"/>
      <c r="JX175" s="825"/>
      <c r="JY175" s="825"/>
      <c r="JZ175" s="803"/>
      <c r="KA175" s="804"/>
      <c r="KB175" s="804"/>
      <c r="KC175" s="826"/>
      <c r="KD175" s="825"/>
      <c r="KE175" s="825"/>
      <c r="KF175" s="803"/>
      <c r="KG175" s="804"/>
      <c r="KH175" s="804"/>
      <c r="KI175" s="826"/>
      <c r="KJ175" s="825"/>
      <c r="KK175" s="825"/>
      <c r="KL175" s="803"/>
      <c r="KM175" s="804"/>
      <c r="KN175" s="804"/>
      <c r="KO175" s="826"/>
      <c r="KP175" s="825"/>
      <c r="KQ175" s="825"/>
      <c r="KR175" s="803"/>
      <c r="KS175" s="804"/>
      <c r="KT175" s="804"/>
      <c r="KU175" s="826"/>
      <c r="KV175" s="825"/>
      <c r="KW175" s="825"/>
      <c r="KX175" s="803"/>
      <c r="KY175" s="804"/>
      <c r="KZ175" s="804"/>
      <c r="LA175" s="826"/>
      <c r="LB175" s="825"/>
      <c r="LC175" s="825"/>
      <c r="LD175" s="803"/>
      <c r="LE175" s="804"/>
      <c r="LF175" s="804"/>
      <c r="LG175" s="826"/>
      <c r="LH175" s="825"/>
      <c r="LI175" s="825"/>
      <c r="LJ175" s="803"/>
      <c r="LK175" s="804"/>
      <c r="LL175" s="804"/>
      <c r="LM175" s="826"/>
      <c r="LN175" s="825"/>
      <c r="LO175" s="825"/>
      <c r="LP175" s="803"/>
      <c r="LQ175" s="804"/>
      <c r="LR175" s="804"/>
      <c r="LS175" s="826"/>
      <c r="LT175" s="825"/>
      <c r="LU175" s="825"/>
      <c r="LV175" s="803"/>
      <c r="LW175" s="804"/>
      <c r="LX175" s="804"/>
      <c r="LY175" s="826"/>
      <c r="LZ175" s="825"/>
      <c r="MA175" s="825"/>
      <c r="MB175" s="803"/>
      <c r="MC175" s="804"/>
      <c r="MD175" s="804"/>
      <c r="ME175" s="826"/>
      <c r="MF175" s="825"/>
      <c r="MG175" s="825"/>
      <c r="MH175" s="803"/>
      <c r="MI175" s="804"/>
      <c r="MJ175" s="804"/>
      <c r="MK175" s="826"/>
      <c r="ML175" s="825"/>
      <c r="MM175" s="825"/>
      <c r="MN175" s="803"/>
      <c r="MO175" s="804"/>
      <c r="MP175" s="804"/>
      <c r="MQ175" s="826">
        <f>MW175*NC175</f>
        <v>4.8999999999999995</v>
      </c>
      <c r="MR175" s="825">
        <f>MX175*ND175</f>
        <v>6.7200000000000006</v>
      </c>
      <c r="MS175" s="825">
        <f>AVERAGE(MQ175:MR175)</f>
        <v>5.8100000000000005</v>
      </c>
      <c r="MT175" s="867">
        <f>(MR175-MQ175)/(2*1.645)</f>
        <v>0.55319148936170248</v>
      </c>
      <c r="MU175" s="866"/>
      <c r="MV175" s="866"/>
      <c r="MW175" s="826">
        <v>3.5</v>
      </c>
      <c r="MX175" s="825">
        <v>4.2</v>
      </c>
      <c r="MY175" s="825">
        <f>AVERAGE(MW175:MX175)</f>
        <v>3.85</v>
      </c>
      <c r="MZ175" s="867">
        <f>(MX175-MW175)/(2*1.645)</f>
        <v>0.21276595744680857</v>
      </c>
      <c r="NA175" s="866"/>
      <c r="NB175" s="866"/>
      <c r="NC175" s="826">
        <v>1.4</v>
      </c>
      <c r="ND175" s="825">
        <v>1.6</v>
      </c>
      <c r="NE175" s="825">
        <f>AVERAGE(NC175:ND175)</f>
        <v>1.5</v>
      </c>
      <c r="NF175" s="867">
        <f>(ND175-NC175)/(2*1.645)</f>
        <v>6.0790273556231053E-2</v>
      </c>
      <c r="NG175" s="866"/>
      <c r="NH175" s="866"/>
      <c r="NI175" s="826"/>
      <c r="NJ175" s="825"/>
      <c r="NK175" s="825"/>
      <c r="NL175" s="803"/>
      <c r="NM175" s="804"/>
      <c r="NN175" s="804"/>
      <c r="NO175" s="826"/>
      <c r="NP175" s="825"/>
      <c r="NQ175" s="825"/>
      <c r="NR175" s="803"/>
      <c r="NS175" s="826"/>
      <c r="NT175" s="825"/>
      <c r="NU175" s="825"/>
      <c r="NV175" s="803"/>
      <c r="NW175" s="826"/>
      <c r="NX175" s="825"/>
      <c r="NY175" s="825"/>
      <c r="NZ175" s="848"/>
      <c r="OA175" s="826"/>
      <c r="OB175" s="825"/>
      <c r="OC175" s="825"/>
      <c r="OD175" s="803"/>
      <c r="OE175" s="826"/>
      <c r="OF175" s="825"/>
      <c r="OG175" s="825"/>
      <c r="OH175" s="803"/>
      <c r="OI175" s="826"/>
      <c r="OJ175" s="825"/>
      <c r="OK175" s="825"/>
      <c r="OL175" s="803"/>
      <c r="OM175" s="826"/>
      <c r="ON175" s="825"/>
      <c r="OO175" s="825"/>
      <c r="OP175" s="803"/>
      <c r="OQ175" s="826"/>
      <c r="OR175" s="825"/>
      <c r="OS175" s="825"/>
      <c r="OT175" s="803"/>
      <c r="OU175" s="826"/>
      <c r="OV175" s="825"/>
      <c r="OW175" s="825"/>
      <c r="OX175" s="803"/>
      <c r="OY175" s="826"/>
      <c r="OZ175" s="825"/>
      <c r="PA175" s="825"/>
      <c r="PB175" s="803"/>
      <c r="PC175" s="826"/>
      <c r="PD175" s="825"/>
      <c r="PE175" s="825"/>
      <c r="PF175" s="803"/>
    </row>
    <row r="176" spans="1:422" ht="15" hidden="1" customHeight="1" x14ac:dyDescent="0.25">
      <c r="A176" s="769" t="s">
        <v>29</v>
      </c>
      <c r="B176" s="769" t="s">
        <v>18</v>
      </c>
      <c r="C176" s="769"/>
      <c r="D176" s="770"/>
      <c r="E176" s="769"/>
      <c r="F176" s="769"/>
      <c r="G176" s="769"/>
      <c r="H176" s="769"/>
      <c r="I176" s="769"/>
      <c r="J176" s="769"/>
      <c r="K176" s="771"/>
      <c r="L176" s="769"/>
      <c r="M176" s="771"/>
      <c r="N176" s="771"/>
      <c r="O176" s="769"/>
      <c r="P176" s="769" t="s">
        <v>613</v>
      </c>
      <c r="Q176" s="769" t="s">
        <v>308</v>
      </c>
      <c r="R176" s="769" t="s">
        <v>150</v>
      </c>
      <c r="S176" s="769"/>
      <c r="T176" s="816"/>
      <c r="U176" s="816"/>
      <c r="V176" s="816"/>
      <c r="W176" s="816"/>
      <c r="X176" s="769">
        <v>1</v>
      </c>
      <c r="Y176" s="769">
        <f>IF(AND(AJ176="",AK176="",AL176="",AN176="",AO176="",OR(AP176="",AP176=Dropdown!$AM$12,AP176=Dropdown!$AM$11)),1,0)</f>
        <v>0</v>
      </c>
      <c r="Z176" s="769">
        <f t="shared" si="15"/>
        <v>0</v>
      </c>
      <c r="AA176" s="769">
        <f t="shared" si="16"/>
        <v>0</v>
      </c>
      <c r="AB176" s="769">
        <f t="shared" si="17"/>
        <v>0</v>
      </c>
      <c r="AC176" s="769"/>
      <c r="AD176" s="772" t="str">
        <f>IF(OR(T176&lt;&gt;"",U176&lt;&gt;""),Dropdown!$A$4,IF(OR(V176&lt;&gt;"",W176&lt;&gt;""),Dropdown!$A$5,Dropdown!$A$3))</f>
        <v>Residential</v>
      </c>
      <c r="AE176" s="773" t="s">
        <v>634</v>
      </c>
      <c r="AF176" s="773" t="str">
        <f>VLOOKUP(AG176,Dropdown!$N$3:$R$55,2,FALSE)</f>
        <v>SSA</v>
      </c>
      <c r="AG176" s="773" t="s">
        <v>29</v>
      </c>
      <c r="AH176" s="773" t="str">
        <f>IF(AG176&lt;&gt;"",VLOOKUP(AG176,Dropdown!$N$3:$R$62,3,FALSE),IF(AF176&lt;&gt;"",VLOOKUP(AF176,Dropdown!$N$3:$R$62,3,FALSE),IF(AE176&lt;&gt;"",VLOOKUP(AE176,Dropdown!$N$3:$R$62,3,FALSE),"")))</f>
        <v>UMI</v>
      </c>
      <c r="AI176" s="773" t="str">
        <f>IF(AG176&lt;&gt;"",VLOOKUP(AG176,Dropdown!$N$3:$R$62,5,FALSE),IF(AF176&lt;&gt;"",VLOOKUP(AF176,Dropdown!$N$3:$R$62,5,FALSE),IF(AE176&lt;&gt;"",VLOOKUP(AE176,Dropdown!$N$3:$R$62,5,FALSE),"")))</f>
        <v>Moderate</v>
      </c>
      <c r="AJ176" s="773"/>
      <c r="AK176" s="773"/>
      <c r="AL176" s="821"/>
      <c r="AM176" s="821"/>
      <c r="AN176" s="773" t="s">
        <v>637</v>
      </c>
      <c r="AO176" s="773" t="s">
        <v>627</v>
      </c>
      <c r="AP176" s="773" t="s">
        <v>423</v>
      </c>
      <c r="AQ176" s="769"/>
      <c r="AR176" s="792" t="s">
        <v>451</v>
      </c>
      <c r="AS176" s="792"/>
      <c r="AT176" s="769" t="s">
        <v>101</v>
      </c>
      <c r="AU176" s="769">
        <v>64</v>
      </c>
      <c r="AV176" s="769"/>
      <c r="AW176" s="823"/>
      <c r="AX176" s="824"/>
      <c r="AY176" s="930" t="s">
        <v>1073</v>
      </c>
      <c r="AZ176" s="803"/>
      <c r="BA176" s="804"/>
      <c r="BB176" s="804"/>
      <c r="BC176" s="823"/>
      <c r="BD176" s="824"/>
      <c r="BE176" s="824"/>
      <c r="BF176" s="805"/>
      <c r="BG176" s="804"/>
      <c r="BH176" s="804"/>
      <c r="BI176" s="823"/>
      <c r="BJ176" s="824"/>
      <c r="BK176" s="777"/>
      <c r="BL176" s="805"/>
      <c r="BM176" s="804"/>
      <c r="BN176" s="804"/>
      <c r="BO176" s="826"/>
      <c r="BP176" s="825"/>
      <c r="BQ176" s="825"/>
      <c r="BR176" s="803"/>
      <c r="BS176" s="804"/>
      <c r="BT176" s="804"/>
      <c r="BU176" s="826"/>
      <c r="BV176" s="825"/>
      <c r="BW176" s="825"/>
      <c r="BX176" s="803"/>
      <c r="BY176" s="804"/>
      <c r="BZ176" s="804"/>
      <c r="CA176" s="826"/>
      <c r="CB176" s="825"/>
      <c r="CC176" s="825"/>
      <c r="CD176" s="803"/>
      <c r="CE176" s="804"/>
      <c r="CF176" s="804"/>
      <c r="CG176" s="826"/>
      <c r="CH176" s="825"/>
      <c r="CI176" s="825"/>
      <c r="CJ176" s="803"/>
      <c r="CK176" s="804"/>
      <c r="CL176" s="804"/>
      <c r="CM176" s="826"/>
      <c r="CN176" s="825"/>
      <c r="CO176" s="825"/>
      <c r="CP176" s="803"/>
      <c r="CQ176" s="804"/>
      <c r="CR176" s="804"/>
      <c r="CS176" s="826"/>
      <c r="CT176" s="825"/>
      <c r="CU176" s="825"/>
      <c r="CV176" s="803"/>
      <c r="CW176" s="804"/>
      <c r="CX176" s="804"/>
      <c r="CY176" s="826"/>
      <c r="CZ176" s="825"/>
      <c r="DA176" s="825"/>
      <c r="DB176" s="803"/>
      <c r="DC176" s="804"/>
      <c r="DD176" s="804"/>
      <c r="DE176" s="826"/>
      <c r="DF176" s="825"/>
      <c r="DG176" s="825"/>
      <c r="DH176" s="803"/>
      <c r="DI176" s="804"/>
      <c r="DJ176" s="804"/>
      <c r="DK176" s="860"/>
      <c r="DL176" s="837"/>
      <c r="DM176" s="837"/>
      <c r="DN176" s="863"/>
      <c r="DO176" s="868"/>
      <c r="DP176" s="868"/>
      <c r="DQ176" s="827"/>
      <c r="DR176" s="828"/>
      <c r="DS176" s="835"/>
      <c r="DT176" s="811"/>
      <c r="DU176" s="812"/>
      <c r="DV176" s="812"/>
      <c r="DW176" s="836"/>
      <c r="DX176" s="835"/>
      <c r="DY176" s="828"/>
      <c r="DZ176" s="813"/>
      <c r="EA176" s="814"/>
      <c r="EB176" s="814"/>
      <c r="EC176" s="827"/>
      <c r="ED176" s="828"/>
      <c r="EE176" s="835"/>
      <c r="EF176" s="811"/>
      <c r="EG176" s="812"/>
      <c r="EH176" s="812"/>
      <c r="EI176" s="836"/>
      <c r="EJ176" s="835"/>
      <c r="EK176" s="828"/>
      <c r="EL176" s="813"/>
      <c r="EM176" s="814"/>
      <c r="EN176" s="814"/>
      <c r="EO176" s="827"/>
      <c r="EP176" s="828"/>
      <c r="EQ176" s="835"/>
      <c r="ER176" s="811"/>
      <c r="ES176" s="812"/>
      <c r="ET176" s="812"/>
      <c r="EU176" s="836"/>
      <c r="EV176" s="835"/>
      <c r="EW176" s="828"/>
      <c r="EX176" s="813"/>
      <c r="EY176" s="814"/>
      <c r="EZ176" s="814"/>
      <c r="FA176" s="827"/>
      <c r="FB176" s="828"/>
      <c r="FC176" s="835"/>
      <c r="FD176" s="811"/>
      <c r="FE176" s="812"/>
      <c r="FF176" s="812"/>
      <c r="FG176" s="836"/>
      <c r="FH176" s="835"/>
      <c r="FI176" s="828"/>
      <c r="FJ176" s="813"/>
      <c r="FK176" s="814"/>
      <c r="FL176" s="814"/>
      <c r="FM176" s="827"/>
      <c r="FN176" s="828"/>
      <c r="FO176" s="835"/>
      <c r="FP176" s="811"/>
      <c r="FQ176" s="812"/>
      <c r="FR176" s="812"/>
      <c r="FS176" s="823"/>
      <c r="FT176" s="824"/>
      <c r="FU176" s="825"/>
      <c r="FV176" s="803"/>
      <c r="FW176" s="804"/>
      <c r="FX176" s="804"/>
      <c r="FY176" s="826"/>
      <c r="FZ176" s="825"/>
      <c r="GA176" s="824"/>
      <c r="GB176" s="805"/>
      <c r="GC176" s="804"/>
      <c r="GD176" s="804"/>
      <c r="GE176" s="823"/>
      <c r="GF176" s="824"/>
      <c r="GG176" s="825"/>
      <c r="GH176" s="803"/>
      <c r="GI176" s="809"/>
      <c r="GJ176" s="809"/>
      <c r="GK176" s="826"/>
      <c r="GL176" s="825"/>
      <c r="GM176" s="824"/>
      <c r="GN176" s="805"/>
      <c r="GO176" s="804"/>
      <c r="GP176" s="804"/>
      <c r="GQ176" s="823"/>
      <c r="GR176" s="824"/>
      <c r="GS176" s="825"/>
      <c r="GT176" s="803"/>
      <c r="GU176" s="809"/>
      <c r="GV176" s="809"/>
      <c r="GW176" s="826"/>
      <c r="GX176" s="825"/>
      <c r="GY176" s="824"/>
      <c r="GZ176" s="805"/>
      <c r="HA176" s="804"/>
      <c r="HB176" s="804"/>
      <c r="HC176" s="823"/>
      <c r="HD176" s="824"/>
      <c r="HE176" s="825"/>
      <c r="HF176" s="803"/>
      <c r="HG176" s="809"/>
      <c r="HH176" s="809"/>
      <c r="HI176" s="826"/>
      <c r="HJ176" s="825"/>
      <c r="HK176" s="824"/>
      <c r="HL176" s="805"/>
      <c r="HM176" s="804"/>
      <c r="HN176" s="804"/>
      <c r="HO176" s="823"/>
      <c r="HP176" s="824"/>
      <c r="HQ176" s="825"/>
      <c r="HR176" s="803"/>
      <c r="HS176" s="809"/>
      <c r="HT176" s="809"/>
      <c r="HU176" s="826"/>
      <c r="HV176" s="825"/>
      <c r="HW176" s="824"/>
      <c r="HX176" s="805"/>
      <c r="HY176" s="804"/>
      <c r="HZ176" s="804"/>
      <c r="IA176" s="823"/>
      <c r="IB176" s="824"/>
      <c r="IC176" s="825"/>
      <c r="ID176" s="803"/>
      <c r="IE176" s="804"/>
      <c r="IF176" s="804"/>
      <c r="IG176" s="826"/>
      <c r="IH176" s="825"/>
      <c r="II176" s="824"/>
      <c r="IJ176" s="805"/>
      <c r="IK176" s="804"/>
      <c r="IL176" s="804"/>
      <c r="IM176" s="823"/>
      <c r="IN176" s="824"/>
      <c r="IO176" s="825"/>
      <c r="IP176" s="803"/>
      <c r="IQ176" s="804"/>
      <c r="IR176" s="804"/>
      <c r="IS176" s="826"/>
      <c r="IT176" s="825"/>
      <c r="IU176" s="824"/>
      <c r="IV176" s="805"/>
      <c r="IW176" s="804"/>
      <c r="IX176" s="804"/>
      <c r="IY176" s="823"/>
      <c r="IZ176" s="824"/>
      <c r="JA176" s="825"/>
      <c r="JB176" s="803"/>
      <c r="JC176" s="804"/>
      <c r="JD176" s="804"/>
      <c r="JE176" s="826"/>
      <c r="JF176" s="825"/>
      <c r="JG176" s="824"/>
      <c r="JH176" s="805"/>
      <c r="JI176" s="804"/>
      <c r="JJ176" s="804"/>
      <c r="JK176" s="823"/>
      <c r="JL176" s="824"/>
      <c r="JM176" s="825"/>
      <c r="JN176" s="803"/>
      <c r="JO176" s="809"/>
      <c r="JP176" s="809"/>
      <c r="JQ176" s="826"/>
      <c r="JR176" s="825"/>
      <c r="JS176" s="824"/>
      <c r="JT176" s="805"/>
      <c r="JU176" s="804"/>
      <c r="JV176" s="804"/>
      <c r="JW176" s="823"/>
      <c r="JX176" s="824"/>
      <c r="JY176" s="824"/>
      <c r="JZ176" s="805"/>
      <c r="KA176" s="809"/>
      <c r="KB176" s="809"/>
      <c r="KC176" s="823"/>
      <c r="KD176" s="824"/>
      <c r="KE176" s="824"/>
      <c r="KF176" s="805"/>
      <c r="KG176" s="809"/>
      <c r="KH176" s="809"/>
      <c r="KI176" s="823"/>
      <c r="KJ176" s="824"/>
      <c r="KK176" s="824"/>
      <c r="KL176" s="805"/>
      <c r="KM176" s="809"/>
      <c r="KN176" s="809"/>
      <c r="KO176" s="823"/>
      <c r="KP176" s="824"/>
      <c r="KQ176" s="824"/>
      <c r="KR176" s="805"/>
      <c r="KS176" s="804"/>
      <c r="KT176" s="804"/>
      <c r="KU176" s="823"/>
      <c r="KV176" s="824"/>
      <c r="KW176" s="824"/>
      <c r="KX176" s="805"/>
      <c r="KY176" s="809"/>
      <c r="KZ176" s="809"/>
      <c r="LA176" s="823"/>
      <c r="LB176" s="824"/>
      <c r="LC176" s="824"/>
      <c r="LD176" s="805"/>
      <c r="LE176" s="804"/>
      <c r="LF176" s="804"/>
      <c r="LG176" s="823"/>
      <c r="LH176" s="824"/>
      <c r="LI176" s="824"/>
      <c r="LJ176" s="805"/>
      <c r="LK176" s="804"/>
      <c r="LL176" s="804"/>
      <c r="LM176" s="823"/>
      <c r="LN176" s="824"/>
      <c r="LO176" s="824"/>
      <c r="LP176" s="805"/>
      <c r="LQ176" s="809"/>
      <c r="LR176" s="809"/>
      <c r="LS176" s="823"/>
      <c r="LT176" s="824"/>
      <c r="LU176" s="824"/>
      <c r="LV176" s="805"/>
      <c r="LW176" s="804"/>
      <c r="LX176" s="804"/>
      <c r="LY176" s="823"/>
      <c r="LZ176" s="824"/>
      <c r="MA176" s="824"/>
      <c r="MB176" s="805"/>
      <c r="MC176" s="809"/>
      <c r="MD176" s="809"/>
      <c r="ME176" s="823"/>
      <c r="MF176" s="824"/>
      <c r="MG176" s="824"/>
      <c r="MH176" s="805"/>
      <c r="MI176" s="809"/>
      <c r="MJ176" s="809"/>
      <c r="MK176" s="823"/>
      <c r="ML176" s="824"/>
      <c r="MM176" s="824"/>
      <c r="MN176" s="805"/>
      <c r="MO176" s="809"/>
      <c r="MP176" s="809"/>
      <c r="MQ176" s="823"/>
      <c r="MR176" s="824"/>
      <c r="MS176" s="824"/>
      <c r="MT176" s="805"/>
      <c r="MU176" s="804"/>
      <c r="MV176" s="804"/>
      <c r="MW176" s="823"/>
      <c r="MX176" s="824"/>
      <c r="MY176" s="824"/>
      <c r="MZ176" s="805"/>
      <c r="NA176" s="804"/>
      <c r="NB176" s="804"/>
      <c r="NC176" s="823"/>
      <c r="ND176" s="824"/>
      <c r="NE176" s="824"/>
      <c r="NF176" s="805"/>
      <c r="NG176" s="804"/>
      <c r="NH176" s="804"/>
      <c r="NI176" s="823"/>
      <c r="NJ176" s="824"/>
      <c r="NK176" s="824"/>
      <c r="NL176" s="805"/>
      <c r="NM176" s="809"/>
      <c r="NN176" s="809"/>
      <c r="NO176" s="823"/>
      <c r="NP176" s="824"/>
      <c r="NQ176" s="824"/>
      <c r="NR176" s="805"/>
      <c r="NS176" s="823"/>
      <c r="NT176" s="824"/>
      <c r="NU176" s="824"/>
      <c r="NV176" s="805"/>
      <c r="NW176" s="823"/>
      <c r="NX176" s="824"/>
      <c r="NY176" s="824"/>
      <c r="NZ176" s="834"/>
      <c r="OA176" s="823"/>
      <c r="OB176" s="824"/>
      <c r="OC176" s="824"/>
      <c r="OD176" s="805"/>
      <c r="OE176" s="823"/>
      <c r="OF176" s="824"/>
      <c r="OG176" s="824"/>
      <c r="OH176" s="805"/>
      <c r="OI176" s="823"/>
      <c r="OJ176" s="824"/>
      <c r="OK176" s="824"/>
      <c r="OL176" s="805"/>
      <c r="OM176" s="823"/>
      <c r="ON176" s="824"/>
      <c r="OO176" s="824"/>
      <c r="OP176" s="805"/>
      <c r="OQ176" s="823"/>
      <c r="OR176" s="824"/>
      <c r="OS176" s="824"/>
      <c r="OT176" s="805"/>
      <c r="OU176" s="823"/>
      <c r="OV176" s="824"/>
      <c r="OW176" s="824"/>
      <c r="OX176" s="805"/>
      <c r="OY176" s="823"/>
      <c r="OZ176" s="824"/>
      <c r="PA176" s="824"/>
      <c r="PB176" s="805"/>
      <c r="PC176" s="823"/>
      <c r="PD176" s="824"/>
      <c r="PE176" s="824"/>
      <c r="PF176" s="805"/>
    </row>
    <row r="177" spans="1:422" ht="15" hidden="1" customHeight="1" x14ac:dyDescent="0.25">
      <c r="A177" s="769" t="s">
        <v>29</v>
      </c>
      <c r="B177" s="769" t="s">
        <v>18</v>
      </c>
      <c r="C177" s="769" t="s">
        <v>30</v>
      </c>
      <c r="D177" s="770"/>
      <c r="E177" s="769"/>
      <c r="F177" s="769"/>
      <c r="G177" s="769"/>
      <c r="H177" s="769"/>
      <c r="I177" s="769"/>
      <c r="J177" s="769"/>
      <c r="K177" s="769"/>
      <c r="L177" s="769"/>
      <c r="M177" s="769"/>
      <c r="N177" s="769"/>
      <c r="O177" s="769" t="s">
        <v>611</v>
      </c>
      <c r="P177" s="859" t="s">
        <v>74</v>
      </c>
      <c r="Q177" s="859"/>
      <c r="R177" s="859"/>
      <c r="S177" s="859"/>
      <c r="T177" s="940"/>
      <c r="U177" s="940"/>
      <c r="V177" s="940"/>
      <c r="W177" s="940"/>
      <c r="X177" s="769">
        <v>1</v>
      </c>
      <c r="Y177" s="769">
        <f>IF(AND(AJ177="",AK177="",AL177="",AN177="",AO177="",OR(AP177="",AP177=Dropdown!$AM$12,AP177=Dropdown!$AM$11)),1,0)</f>
        <v>0</v>
      </c>
      <c r="Z177" s="769">
        <f t="shared" si="15"/>
        <v>0</v>
      </c>
      <c r="AA177" s="769">
        <f t="shared" si="16"/>
        <v>0</v>
      </c>
      <c r="AB177" s="769">
        <f t="shared" si="17"/>
        <v>0</v>
      </c>
      <c r="AC177" s="769"/>
      <c r="AD177" s="772" t="str">
        <f>IF(OR(T177&lt;&gt;"",U177&lt;&gt;""),Dropdown!$A$4,IF(OR(V177&lt;&gt;"",W177&lt;&gt;""),Dropdown!$A$5,Dropdown!$A$3))</f>
        <v>Residential</v>
      </c>
      <c r="AE177" s="773" t="s">
        <v>634</v>
      </c>
      <c r="AF177" s="773" t="str">
        <f>VLOOKUP(AG177,Dropdown!$N$3:$R$62,2,FALSE)</f>
        <v>SSA</v>
      </c>
      <c r="AG177" s="773" t="s">
        <v>29</v>
      </c>
      <c r="AH177" s="773" t="str">
        <f>IF(AG177&lt;&gt;"",VLOOKUP(AG177,Dropdown!$N$3:$R$62,3,FALSE),IF(AF177&lt;&gt;"",VLOOKUP(AF177,Dropdown!$N$3:$R$62,3,FALSE),IF(AE177&lt;&gt;"",VLOOKUP(AE177,Dropdown!$N$3:$R$62,3,FALSE),"")))</f>
        <v>UMI</v>
      </c>
      <c r="AI177" s="773" t="str">
        <f>IF(AG177&lt;&gt;"",VLOOKUP(AG177,Dropdown!$N$3:$R$62,5,FALSE),IF(AF177&lt;&gt;"",VLOOKUP(AF177,Dropdown!$N$3:$R$62,5,FALSE),IF(AE177&lt;&gt;"",VLOOKUP(AE177,Dropdown!$N$3:$R$62,5,FALSE),"")))</f>
        <v>Moderate</v>
      </c>
      <c r="AJ177" s="773" t="s">
        <v>776</v>
      </c>
      <c r="AK177" s="773"/>
      <c r="AL177" s="773"/>
      <c r="AM177" s="773"/>
      <c r="AN177" s="773" t="s">
        <v>637</v>
      </c>
      <c r="AO177" s="772" t="s">
        <v>627</v>
      </c>
      <c r="AP177" s="772"/>
      <c r="AQ177" s="769" t="s">
        <v>72</v>
      </c>
      <c r="AR177" s="792" t="s">
        <v>71</v>
      </c>
      <c r="AS177" s="792"/>
      <c r="AT177" s="769" t="s">
        <v>101</v>
      </c>
      <c r="AU177" s="769">
        <v>34</v>
      </c>
      <c r="AV177" s="769"/>
      <c r="AW177" s="826"/>
      <c r="AX177" s="825"/>
      <c r="AY177" s="929" t="s">
        <v>1072</v>
      </c>
      <c r="AZ177" s="803"/>
      <c r="BA177" s="804"/>
      <c r="BB177" s="804"/>
      <c r="BC177" s="826"/>
      <c r="BD177" s="825"/>
      <c r="BE177" s="825"/>
      <c r="BF177" s="803"/>
      <c r="BG177" s="804"/>
      <c r="BH177" s="804"/>
      <c r="BI177" s="826"/>
      <c r="BJ177" s="825"/>
      <c r="BK177" s="781"/>
      <c r="BL177" s="803"/>
      <c r="BM177" s="804"/>
      <c r="BN177" s="804"/>
      <c r="BO177" s="826"/>
      <c r="BP177" s="825"/>
      <c r="BQ177" s="825"/>
      <c r="BR177" s="803"/>
      <c r="BS177" s="804"/>
      <c r="BT177" s="804"/>
      <c r="BU177" s="826"/>
      <c r="BV177" s="825"/>
      <c r="BW177" s="825"/>
      <c r="BX177" s="803"/>
      <c r="BY177" s="804"/>
      <c r="BZ177" s="804"/>
      <c r="CA177" s="826"/>
      <c r="CB177" s="825"/>
      <c r="CC177" s="825"/>
      <c r="CD177" s="803"/>
      <c r="CE177" s="804"/>
      <c r="CF177" s="804"/>
      <c r="CG177" s="826"/>
      <c r="CH177" s="825"/>
      <c r="CI177" s="825"/>
      <c r="CJ177" s="803"/>
      <c r="CK177" s="804"/>
      <c r="CL177" s="804"/>
      <c r="CM177" s="826"/>
      <c r="CN177" s="825"/>
      <c r="CO177" s="825"/>
      <c r="CP177" s="803"/>
      <c r="CQ177" s="804"/>
      <c r="CR177" s="804"/>
      <c r="CS177" s="826"/>
      <c r="CT177" s="825"/>
      <c r="CU177" s="825"/>
      <c r="CV177" s="803"/>
      <c r="CW177" s="804"/>
      <c r="CX177" s="804"/>
      <c r="CY177" s="826"/>
      <c r="CZ177" s="825"/>
      <c r="DA177" s="825"/>
      <c r="DB177" s="803"/>
      <c r="DC177" s="804"/>
      <c r="DD177" s="804"/>
      <c r="DE177" s="826"/>
      <c r="DF177" s="825"/>
      <c r="DG177" s="825"/>
      <c r="DH177" s="803"/>
      <c r="DI177" s="804"/>
      <c r="DJ177" s="804"/>
      <c r="DK177" s="860"/>
      <c r="DL177" s="837"/>
      <c r="DM177" s="837"/>
      <c r="DN177" s="863"/>
      <c r="DO177" s="868"/>
      <c r="DP177" s="868"/>
      <c r="DQ177" s="827"/>
      <c r="DR177" s="828"/>
      <c r="DS177" s="828"/>
      <c r="DT177" s="813"/>
      <c r="DU177" s="812"/>
      <c r="DV177" s="812"/>
      <c r="DW177" s="827"/>
      <c r="DX177" s="828"/>
      <c r="DY177" s="828"/>
      <c r="DZ177" s="813"/>
      <c r="EA177" s="812"/>
      <c r="EB177" s="812"/>
      <c r="EC177" s="827"/>
      <c r="ED177" s="828"/>
      <c r="EE177" s="828"/>
      <c r="EF177" s="813"/>
      <c r="EG177" s="812"/>
      <c r="EH177" s="812"/>
      <c r="EI177" s="827"/>
      <c r="EJ177" s="828"/>
      <c r="EK177" s="828"/>
      <c r="EL177" s="813"/>
      <c r="EM177" s="812"/>
      <c r="EN177" s="812"/>
      <c r="EO177" s="827"/>
      <c r="EP177" s="828"/>
      <c r="EQ177" s="828"/>
      <c r="ER177" s="813"/>
      <c r="ES177" s="812"/>
      <c r="ET177" s="812"/>
      <c r="EU177" s="827"/>
      <c r="EV177" s="828"/>
      <c r="EW177" s="828"/>
      <c r="EX177" s="813"/>
      <c r="EY177" s="812"/>
      <c r="EZ177" s="812"/>
      <c r="FA177" s="827"/>
      <c r="FB177" s="828"/>
      <c r="FC177" s="828"/>
      <c r="FD177" s="813"/>
      <c r="FE177" s="812"/>
      <c r="FF177" s="812"/>
      <c r="FG177" s="827"/>
      <c r="FH177" s="828"/>
      <c r="FI177" s="828"/>
      <c r="FJ177" s="813"/>
      <c r="FK177" s="812"/>
      <c r="FL177" s="812"/>
      <c r="FM177" s="827"/>
      <c r="FN177" s="828"/>
      <c r="FO177" s="828"/>
      <c r="FP177" s="813"/>
      <c r="FQ177" s="812"/>
      <c r="FR177" s="812"/>
      <c r="FS177" s="826"/>
      <c r="FT177" s="825"/>
      <c r="FU177" s="825"/>
      <c r="FV177" s="803"/>
      <c r="FW177" s="804"/>
      <c r="FX177" s="804"/>
      <c r="FY177" s="826"/>
      <c r="FZ177" s="825"/>
      <c r="GA177" s="825"/>
      <c r="GB177" s="803"/>
      <c r="GC177" s="804"/>
      <c r="GD177" s="804"/>
      <c r="GE177" s="826"/>
      <c r="GF177" s="825"/>
      <c r="GG177" s="825"/>
      <c r="GH177" s="803"/>
      <c r="GI177" s="804"/>
      <c r="GJ177" s="804"/>
      <c r="GK177" s="826"/>
      <c r="GL177" s="825"/>
      <c r="GM177" s="825"/>
      <c r="GN177" s="803"/>
      <c r="GO177" s="804"/>
      <c r="GP177" s="804"/>
      <c r="GQ177" s="826"/>
      <c r="GR177" s="825"/>
      <c r="GS177" s="825"/>
      <c r="GT177" s="803"/>
      <c r="GU177" s="804"/>
      <c r="GV177" s="804"/>
      <c r="GW177" s="826"/>
      <c r="GX177" s="825"/>
      <c r="GY177" s="825"/>
      <c r="GZ177" s="803"/>
      <c r="HA177" s="804"/>
      <c r="HB177" s="804"/>
      <c r="HC177" s="826"/>
      <c r="HD177" s="825"/>
      <c r="HE177" s="825"/>
      <c r="HF177" s="803"/>
      <c r="HG177" s="804"/>
      <c r="HH177" s="804"/>
      <c r="HI177" s="826"/>
      <c r="HJ177" s="825"/>
      <c r="HK177" s="825"/>
      <c r="HL177" s="803"/>
      <c r="HM177" s="804"/>
      <c r="HN177" s="804"/>
      <c r="HO177" s="826"/>
      <c r="HP177" s="825"/>
      <c r="HQ177" s="825"/>
      <c r="HR177" s="803"/>
      <c r="HS177" s="804"/>
      <c r="HT177" s="804"/>
      <c r="HU177" s="826"/>
      <c r="HV177" s="825"/>
      <c r="HW177" s="825"/>
      <c r="HX177" s="803"/>
      <c r="HY177" s="804"/>
      <c r="HZ177" s="804"/>
      <c r="IA177" s="826"/>
      <c r="IB177" s="825"/>
      <c r="IC177" s="825"/>
      <c r="ID177" s="803"/>
      <c r="IE177" s="804"/>
      <c r="IF177" s="804"/>
      <c r="IG177" s="826"/>
      <c r="IH177" s="825"/>
      <c r="II177" s="825"/>
      <c r="IJ177" s="803"/>
      <c r="IK177" s="804"/>
      <c r="IL177" s="804"/>
      <c r="IM177" s="826"/>
      <c r="IN177" s="825"/>
      <c r="IO177" s="825"/>
      <c r="IP177" s="803"/>
      <c r="IQ177" s="804"/>
      <c r="IR177" s="804"/>
      <c r="IS177" s="826"/>
      <c r="IT177" s="825"/>
      <c r="IU177" s="825"/>
      <c r="IV177" s="803"/>
      <c r="IW177" s="804"/>
      <c r="IX177" s="804"/>
      <c r="IY177" s="826"/>
      <c r="IZ177" s="825"/>
      <c r="JA177" s="825"/>
      <c r="JB177" s="803"/>
      <c r="JC177" s="804"/>
      <c r="JD177" s="804"/>
      <c r="JE177" s="826"/>
      <c r="JF177" s="825"/>
      <c r="JG177" s="825"/>
      <c r="JH177" s="803"/>
      <c r="JI177" s="804"/>
      <c r="JJ177" s="804"/>
      <c r="JK177" s="826"/>
      <c r="JL177" s="825"/>
      <c r="JM177" s="825"/>
      <c r="JN177" s="803"/>
      <c r="JO177" s="804"/>
      <c r="JP177" s="804"/>
      <c r="JQ177" s="826"/>
      <c r="JR177" s="825"/>
      <c r="JS177" s="825"/>
      <c r="JT177" s="803"/>
      <c r="JU177" s="804"/>
      <c r="JV177" s="804"/>
      <c r="JW177" s="826"/>
      <c r="JX177" s="825"/>
      <c r="JY177" s="825"/>
      <c r="JZ177" s="803"/>
      <c r="KA177" s="804"/>
      <c r="KB177" s="804"/>
      <c r="KC177" s="826"/>
      <c r="KD177" s="825"/>
      <c r="KE177" s="825"/>
      <c r="KF177" s="803"/>
      <c r="KG177" s="804"/>
      <c r="KH177" s="804"/>
      <c r="KI177" s="826"/>
      <c r="KJ177" s="825"/>
      <c r="KK177" s="825"/>
      <c r="KL177" s="803"/>
      <c r="KM177" s="804"/>
      <c r="KN177" s="804"/>
      <c r="KO177" s="826"/>
      <c r="KP177" s="825"/>
      <c r="KQ177" s="825"/>
      <c r="KR177" s="803"/>
      <c r="KS177" s="804"/>
      <c r="KT177" s="804"/>
      <c r="KU177" s="826"/>
      <c r="KV177" s="825"/>
      <c r="KW177" s="825"/>
      <c r="KX177" s="803"/>
      <c r="KY177" s="804"/>
      <c r="KZ177" s="804"/>
      <c r="LA177" s="826"/>
      <c r="LB177" s="825"/>
      <c r="LC177" s="825"/>
      <c r="LD177" s="803"/>
      <c r="LE177" s="804"/>
      <c r="LF177" s="804"/>
      <c r="LG177" s="826"/>
      <c r="LH177" s="825"/>
      <c r="LI177" s="825"/>
      <c r="LJ177" s="803"/>
      <c r="LK177" s="804"/>
      <c r="LL177" s="804"/>
      <c r="LM177" s="826"/>
      <c r="LN177" s="825"/>
      <c r="LO177" s="825"/>
      <c r="LP177" s="803"/>
      <c r="LQ177" s="804"/>
      <c r="LR177" s="804"/>
      <c r="LS177" s="826"/>
      <c r="LT177" s="825"/>
      <c r="LU177" s="825"/>
      <c r="LV177" s="803"/>
      <c r="LW177" s="804"/>
      <c r="LX177" s="804"/>
      <c r="LY177" s="826"/>
      <c r="LZ177" s="825"/>
      <c r="MA177" s="825"/>
      <c r="MB177" s="803"/>
      <c r="MC177" s="804"/>
      <c r="MD177" s="804"/>
      <c r="ME177" s="826"/>
      <c r="MF177" s="825"/>
      <c r="MG177" s="825"/>
      <c r="MH177" s="803"/>
      <c r="MI177" s="804"/>
      <c r="MJ177" s="804"/>
      <c r="MK177" s="826"/>
      <c r="ML177" s="825"/>
      <c r="MM177" s="825"/>
      <c r="MN177" s="803"/>
      <c r="MO177" s="804"/>
      <c r="MP177" s="804"/>
      <c r="MQ177" s="826"/>
      <c r="MR177" s="825"/>
      <c r="MS177" s="825"/>
      <c r="MT177" s="803"/>
      <c r="MU177" s="804"/>
      <c r="MV177" s="804"/>
      <c r="MW177" s="826"/>
      <c r="MX177" s="825"/>
      <c r="MY177" s="825"/>
      <c r="MZ177" s="803"/>
      <c r="NA177" s="804"/>
      <c r="NB177" s="804"/>
      <c r="NC177" s="826"/>
      <c r="ND177" s="825"/>
      <c r="NE177" s="825"/>
      <c r="NF177" s="803"/>
      <c r="NG177" s="804"/>
      <c r="NH177" s="804"/>
      <c r="NI177" s="826"/>
      <c r="NJ177" s="825"/>
      <c r="NK177" s="825"/>
      <c r="NL177" s="803"/>
      <c r="NM177" s="804"/>
      <c r="NN177" s="804"/>
      <c r="NO177" s="826"/>
      <c r="NP177" s="825"/>
      <c r="NQ177" s="825"/>
      <c r="NR177" s="803"/>
      <c r="NS177" s="826"/>
      <c r="NT177" s="825"/>
      <c r="NU177" s="825"/>
      <c r="NV177" s="803"/>
      <c r="NW177" s="826"/>
      <c r="NX177" s="825"/>
      <c r="NY177" s="825"/>
      <c r="NZ177" s="848"/>
      <c r="OA177" s="826"/>
      <c r="OB177" s="825"/>
      <c r="OC177" s="825"/>
      <c r="OD177" s="803"/>
      <c r="OE177" s="826"/>
      <c r="OF177" s="825"/>
      <c r="OG177" s="825"/>
      <c r="OH177" s="803"/>
      <c r="OI177" s="826"/>
      <c r="OJ177" s="825"/>
      <c r="OK177" s="825"/>
      <c r="OL177" s="803"/>
      <c r="OM177" s="826"/>
      <c r="ON177" s="825"/>
      <c r="OO177" s="825"/>
      <c r="OP177" s="803"/>
      <c r="OQ177" s="826"/>
      <c r="OR177" s="825"/>
      <c r="OS177" s="825"/>
      <c r="OT177" s="803"/>
      <c r="OU177" s="826"/>
      <c r="OV177" s="825"/>
      <c r="OW177" s="825"/>
      <c r="OX177" s="803"/>
      <c r="OY177" s="826"/>
      <c r="OZ177" s="825"/>
      <c r="PA177" s="825"/>
      <c r="PB177" s="803"/>
      <c r="PC177" s="826"/>
      <c r="PD177" s="825"/>
      <c r="PE177" s="825"/>
      <c r="PF177" s="803"/>
    </row>
    <row r="178" spans="1:422" ht="15" hidden="1" customHeight="1" x14ac:dyDescent="0.25">
      <c r="A178" s="769" t="s">
        <v>29</v>
      </c>
      <c r="B178" s="769" t="s">
        <v>18</v>
      </c>
      <c r="C178" s="769" t="s">
        <v>30</v>
      </c>
      <c r="D178" s="770"/>
      <c r="E178" s="769"/>
      <c r="F178" s="769"/>
      <c r="G178" s="769"/>
      <c r="H178" s="769"/>
      <c r="I178" s="769"/>
      <c r="J178" s="769"/>
      <c r="K178" s="771"/>
      <c r="L178" s="769"/>
      <c r="M178" s="771"/>
      <c r="N178" s="771"/>
      <c r="O178" s="769" t="s">
        <v>568</v>
      </c>
      <c r="P178" s="769" t="s">
        <v>566</v>
      </c>
      <c r="Q178" s="769" t="s">
        <v>567</v>
      </c>
      <c r="R178" s="769" t="s">
        <v>150</v>
      </c>
      <c r="S178" s="769"/>
      <c r="T178" s="816"/>
      <c r="U178" s="816"/>
      <c r="V178" s="816"/>
      <c r="W178" s="816"/>
      <c r="X178" s="769">
        <v>1</v>
      </c>
      <c r="Y178" s="769">
        <f>IF(AND(AJ178="",AK178="",AL178="",AN178="",AO178="",OR(AP178="",AP178=Dropdown!$AM$12,AP178=Dropdown!$AM$11)),1,0)</f>
        <v>0</v>
      </c>
      <c r="Z178" s="769">
        <f t="shared" si="15"/>
        <v>1</v>
      </c>
      <c r="AA178" s="769">
        <f t="shared" si="16"/>
        <v>0</v>
      </c>
      <c r="AB178" s="769">
        <f t="shared" si="17"/>
        <v>0</v>
      </c>
      <c r="AC178" s="769"/>
      <c r="AD178" s="772" t="str">
        <f>IF(OR(T178&lt;&gt;"",U178&lt;&gt;""),Dropdown!$A$4,IF(OR(V178&lt;&gt;"",W178&lt;&gt;""),Dropdown!$A$5,Dropdown!$A$3))</f>
        <v>Residential</v>
      </c>
      <c r="AE178" s="773" t="s">
        <v>634</v>
      </c>
      <c r="AF178" s="773" t="str">
        <f>VLOOKUP(AG178,Dropdown!$N$3:$R$55,2,FALSE)</f>
        <v>SSA</v>
      </c>
      <c r="AG178" s="773" t="s">
        <v>29</v>
      </c>
      <c r="AH178" s="773" t="str">
        <f>IF(AG178&lt;&gt;"",VLOOKUP(AG178,Dropdown!$N$3:$R$62,3,FALSE),IF(AF178&lt;&gt;"",VLOOKUP(AF178,Dropdown!$N$3:$R$62,3,FALSE),IF(AE178&lt;&gt;"",VLOOKUP(AE178,Dropdown!$N$3:$R$62,3,FALSE),"")))</f>
        <v>UMI</v>
      </c>
      <c r="AI178" s="773" t="str">
        <f>IF(AG178&lt;&gt;"",VLOOKUP(AG178,Dropdown!$N$3:$R$62,5,FALSE),IF(AF178&lt;&gt;"",VLOOKUP(AF178,Dropdown!$N$3:$R$62,5,FALSE),IF(AE178&lt;&gt;"",VLOOKUP(AE178,Dropdown!$N$3:$R$62,5,FALSE),"")))</f>
        <v>Moderate</v>
      </c>
      <c r="AJ178" s="773"/>
      <c r="AK178" s="773"/>
      <c r="AL178" s="821"/>
      <c r="AM178" s="821"/>
      <c r="AN178" s="773" t="s">
        <v>637</v>
      </c>
      <c r="AO178" s="773" t="s">
        <v>627</v>
      </c>
      <c r="AP178" s="773" t="s">
        <v>423</v>
      </c>
      <c r="AQ178" s="769" t="s">
        <v>569</v>
      </c>
      <c r="AR178" s="792" t="s">
        <v>546</v>
      </c>
      <c r="AS178" s="792"/>
      <c r="AT178" s="769" t="s">
        <v>451</v>
      </c>
      <c r="AU178" s="769">
        <v>113</v>
      </c>
      <c r="AV178" s="769"/>
      <c r="AW178" s="823"/>
      <c r="AX178" s="824"/>
      <c r="AY178" s="824">
        <v>45</v>
      </c>
      <c r="AZ178" s="803"/>
      <c r="BA178" s="804"/>
      <c r="BB178" s="804"/>
      <c r="BC178" s="823">
        <v>35.5</v>
      </c>
      <c r="BD178" s="824">
        <v>37.4</v>
      </c>
      <c r="BE178" s="824">
        <v>36.6</v>
      </c>
      <c r="BF178" s="841">
        <f>(BD178-BC178)/(2*1.645)</f>
        <v>0.57750759878419411</v>
      </c>
      <c r="BG178" s="804"/>
      <c r="BH178" s="804"/>
      <c r="BI178" s="823"/>
      <c r="BJ178" s="824"/>
      <c r="BK178" s="794">
        <v>0.78</v>
      </c>
      <c r="BL178" s="805"/>
      <c r="BM178" s="804"/>
      <c r="BN178" s="804"/>
      <c r="BO178" s="826"/>
      <c r="BP178" s="825"/>
      <c r="BQ178" s="825"/>
      <c r="BR178" s="803"/>
      <c r="BS178" s="804"/>
      <c r="BT178" s="804"/>
      <c r="BU178" s="826"/>
      <c r="BV178" s="825"/>
      <c r="BW178" s="825"/>
      <c r="BX178" s="803"/>
      <c r="BY178" s="804"/>
      <c r="BZ178" s="804"/>
      <c r="CA178" s="826"/>
      <c r="CB178" s="825"/>
      <c r="CC178" s="825"/>
      <c r="CD178" s="803"/>
      <c r="CE178" s="804"/>
      <c r="CF178" s="804"/>
      <c r="CG178" s="826"/>
      <c r="CH178" s="825"/>
      <c r="CI178" s="825"/>
      <c r="CJ178" s="803"/>
      <c r="CK178" s="804"/>
      <c r="CL178" s="804"/>
      <c r="CM178" s="826"/>
      <c r="CN178" s="825"/>
      <c r="CO178" s="825"/>
      <c r="CP178" s="803"/>
      <c r="CQ178" s="804"/>
      <c r="CR178" s="804"/>
      <c r="CS178" s="826"/>
      <c r="CT178" s="825"/>
      <c r="CU178" s="825"/>
      <c r="CV178" s="803"/>
      <c r="CW178" s="804"/>
      <c r="CX178" s="804"/>
      <c r="CY178" s="826"/>
      <c r="CZ178" s="825"/>
      <c r="DA178" s="825"/>
      <c r="DB178" s="803"/>
      <c r="DC178" s="804"/>
      <c r="DD178" s="804"/>
      <c r="DE178" s="826"/>
      <c r="DF178" s="825"/>
      <c r="DG178" s="825"/>
      <c r="DH178" s="803"/>
      <c r="DI178" s="804"/>
      <c r="DJ178" s="804"/>
      <c r="DK178" s="860">
        <v>0.18</v>
      </c>
      <c r="DL178" s="837">
        <v>0.24</v>
      </c>
      <c r="DM178" s="837">
        <v>0.24</v>
      </c>
      <c r="DN178" s="863"/>
      <c r="DO178" s="868"/>
      <c r="DP178" s="868"/>
      <c r="DQ178" s="827"/>
      <c r="DR178" s="828"/>
      <c r="DS178" s="844"/>
      <c r="DT178" s="803"/>
      <c r="DU178" s="804"/>
      <c r="DV178" s="804"/>
      <c r="DW178" s="827"/>
      <c r="DX178" s="828"/>
      <c r="DY178" s="842"/>
      <c r="DZ178" s="803"/>
      <c r="EA178" s="804"/>
      <c r="EB178" s="804"/>
      <c r="EC178" s="827"/>
      <c r="ED178" s="828"/>
      <c r="EE178" s="844"/>
      <c r="EF178" s="803"/>
      <c r="EG178" s="804"/>
      <c r="EH178" s="804"/>
      <c r="EI178" s="827"/>
      <c r="EJ178" s="828"/>
      <c r="EK178" s="842"/>
      <c r="EL178" s="803"/>
      <c r="EM178" s="804"/>
      <c r="EN178" s="804"/>
      <c r="EO178" s="827"/>
      <c r="EP178" s="828"/>
      <c r="EQ178" s="844"/>
      <c r="ER178" s="803"/>
      <c r="ES178" s="804"/>
      <c r="ET178" s="804"/>
      <c r="EU178" s="827"/>
      <c r="EV178" s="828"/>
      <c r="EW178" s="842"/>
      <c r="EX178" s="803"/>
      <c r="EY178" s="804"/>
      <c r="EZ178" s="804"/>
      <c r="FA178" s="827"/>
      <c r="FB178" s="828"/>
      <c r="FC178" s="844"/>
      <c r="FD178" s="803"/>
      <c r="FE178" s="804"/>
      <c r="FF178" s="804"/>
      <c r="FG178" s="827"/>
      <c r="FH178" s="828"/>
      <c r="FI178" s="842"/>
      <c r="FJ178" s="803"/>
      <c r="FK178" s="804"/>
      <c r="FL178" s="804"/>
      <c r="FM178" s="827"/>
      <c r="FN178" s="828"/>
      <c r="FO178" s="844"/>
      <c r="FP178" s="803"/>
      <c r="FQ178" s="804"/>
      <c r="FR178" s="804"/>
      <c r="FS178" s="827"/>
      <c r="FT178" s="828"/>
      <c r="FU178" s="825"/>
      <c r="FV178" s="803"/>
      <c r="FW178" s="804"/>
      <c r="FX178" s="804"/>
      <c r="FY178" s="827"/>
      <c r="FZ178" s="828"/>
      <c r="GA178" s="825"/>
      <c r="GB178" s="803"/>
      <c r="GC178" s="804"/>
      <c r="GD178" s="804"/>
      <c r="GE178" s="827"/>
      <c r="GF178" s="828"/>
      <c r="GG178" s="825"/>
      <c r="GH178" s="803"/>
      <c r="GI178" s="804"/>
      <c r="GJ178" s="804"/>
      <c r="GK178" s="827"/>
      <c r="GL178" s="828"/>
      <c r="GM178" s="825"/>
      <c r="GN178" s="803"/>
      <c r="GO178" s="804"/>
      <c r="GP178" s="804"/>
      <c r="GQ178" s="827"/>
      <c r="GR178" s="828"/>
      <c r="GS178" s="825"/>
      <c r="GT178" s="803"/>
      <c r="GU178" s="804"/>
      <c r="GV178" s="804"/>
      <c r="GW178" s="827"/>
      <c r="GX178" s="828"/>
      <c r="GY178" s="825"/>
      <c r="GZ178" s="803"/>
      <c r="HA178" s="804"/>
      <c r="HB178" s="804"/>
      <c r="HC178" s="827"/>
      <c r="HD178" s="828"/>
      <c r="HE178" s="825"/>
      <c r="HF178" s="803"/>
      <c r="HG178" s="804"/>
      <c r="HH178" s="804"/>
      <c r="HI178" s="827"/>
      <c r="HJ178" s="828"/>
      <c r="HK178" s="825"/>
      <c r="HL178" s="803"/>
      <c r="HM178" s="804"/>
      <c r="HN178" s="804"/>
      <c r="HO178" s="827"/>
      <c r="HP178" s="828"/>
      <c r="HQ178" s="825"/>
      <c r="HR178" s="803"/>
      <c r="HS178" s="804"/>
      <c r="HT178" s="804"/>
      <c r="HU178" s="826"/>
      <c r="HV178" s="825"/>
      <c r="HW178" s="825"/>
      <c r="HX178" s="803"/>
      <c r="HY178" s="804"/>
      <c r="HZ178" s="804"/>
      <c r="IA178" s="826"/>
      <c r="IB178" s="825"/>
      <c r="IC178" s="825"/>
      <c r="ID178" s="803"/>
      <c r="IE178" s="804"/>
      <c r="IF178" s="804"/>
      <c r="IG178" s="826"/>
      <c r="IH178" s="825"/>
      <c r="II178" s="825"/>
      <c r="IJ178" s="803"/>
      <c r="IK178" s="804"/>
      <c r="IL178" s="804"/>
      <c r="IM178" s="826"/>
      <c r="IN178" s="825"/>
      <c r="IO178" s="825"/>
      <c r="IP178" s="803"/>
      <c r="IQ178" s="804"/>
      <c r="IR178" s="804"/>
      <c r="IS178" s="826"/>
      <c r="IT178" s="825"/>
      <c r="IU178" s="825"/>
      <c r="IV178" s="803"/>
      <c r="IW178" s="804"/>
      <c r="IX178" s="804"/>
      <c r="IY178" s="826"/>
      <c r="IZ178" s="825"/>
      <c r="JA178" s="825"/>
      <c r="JB178" s="803"/>
      <c r="JC178" s="804"/>
      <c r="JD178" s="804"/>
      <c r="JE178" s="826"/>
      <c r="JF178" s="825"/>
      <c r="JG178" s="825"/>
      <c r="JH178" s="803"/>
      <c r="JI178" s="804"/>
      <c r="JJ178" s="804"/>
      <c r="JK178" s="826"/>
      <c r="JL178" s="825"/>
      <c r="JM178" s="825"/>
      <c r="JN178" s="803"/>
      <c r="JO178" s="804"/>
      <c r="JP178" s="804"/>
      <c r="JQ178" s="826"/>
      <c r="JR178" s="825"/>
      <c r="JS178" s="825"/>
      <c r="JT178" s="803"/>
      <c r="JU178" s="804"/>
      <c r="JV178" s="804"/>
      <c r="JW178" s="826"/>
      <c r="JX178" s="825"/>
      <c r="JY178" s="825"/>
      <c r="JZ178" s="803"/>
      <c r="KA178" s="804"/>
      <c r="KB178" s="804"/>
      <c r="KC178" s="826"/>
      <c r="KD178" s="825"/>
      <c r="KE178" s="825"/>
      <c r="KF178" s="803"/>
      <c r="KG178" s="804"/>
      <c r="KH178" s="804"/>
      <c r="KI178" s="826"/>
      <c r="KJ178" s="825"/>
      <c r="KK178" s="825"/>
      <c r="KL178" s="803"/>
      <c r="KM178" s="804"/>
      <c r="KN178" s="804"/>
      <c r="KO178" s="826"/>
      <c r="KP178" s="825"/>
      <c r="KQ178" s="825"/>
      <c r="KR178" s="803"/>
      <c r="KS178" s="804"/>
      <c r="KT178" s="804"/>
      <c r="KU178" s="826"/>
      <c r="KV178" s="825"/>
      <c r="KW178" s="825"/>
      <c r="KX178" s="803"/>
      <c r="KY178" s="804"/>
      <c r="KZ178" s="804"/>
      <c r="LA178" s="826"/>
      <c r="LB178" s="825"/>
      <c r="LC178" s="825"/>
      <c r="LD178" s="803"/>
      <c r="LE178" s="804"/>
      <c r="LF178" s="804"/>
      <c r="LG178" s="826"/>
      <c r="LH178" s="825"/>
      <c r="LI178" s="825"/>
      <c r="LJ178" s="803"/>
      <c r="LK178" s="804"/>
      <c r="LL178" s="804"/>
      <c r="LM178" s="826"/>
      <c r="LN178" s="825"/>
      <c r="LO178" s="825"/>
      <c r="LP178" s="803"/>
      <c r="LQ178" s="804"/>
      <c r="LR178" s="804"/>
      <c r="LS178" s="826"/>
      <c r="LT178" s="825"/>
      <c r="LU178" s="825"/>
      <c r="LV178" s="803"/>
      <c r="LW178" s="804"/>
      <c r="LX178" s="804"/>
      <c r="LY178" s="826"/>
      <c r="LZ178" s="825"/>
      <c r="MA178" s="825"/>
      <c r="MB178" s="803"/>
      <c r="MC178" s="804"/>
      <c r="MD178" s="804"/>
      <c r="ME178" s="826"/>
      <c r="MF178" s="825"/>
      <c r="MG178" s="825"/>
      <c r="MH178" s="803"/>
      <c r="MI178" s="804"/>
      <c r="MJ178" s="804"/>
      <c r="MK178" s="826"/>
      <c r="ML178" s="825"/>
      <c r="MM178" s="825"/>
      <c r="MN178" s="803"/>
      <c r="MO178" s="804"/>
      <c r="MP178" s="804"/>
      <c r="MQ178" s="826"/>
      <c r="MR178" s="825"/>
      <c r="MS178" s="825"/>
      <c r="MT178" s="803"/>
      <c r="MU178" s="804"/>
      <c r="MV178" s="804"/>
      <c r="MW178" s="826"/>
      <c r="MX178" s="825"/>
      <c r="MY178" s="825"/>
      <c r="MZ178" s="803"/>
      <c r="NA178" s="804"/>
      <c r="NB178" s="804"/>
      <c r="NC178" s="826"/>
      <c r="ND178" s="825"/>
      <c r="NE178" s="825"/>
      <c r="NF178" s="803"/>
      <c r="NG178" s="804"/>
      <c r="NH178" s="804"/>
      <c r="NI178" s="826"/>
      <c r="NJ178" s="825"/>
      <c r="NK178" s="825"/>
      <c r="NL178" s="803"/>
      <c r="NM178" s="804"/>
      <c r="NN178" s="804"/>
      <c r="NO178" s="826"/>
      <c r="NP178" s="825"/>
      <c r="NQ178" s="825"/>
      <c r="NR178" s="803"/>
      <c r="NS178" s="826"/>
      <c r="NT178" s="825"/>
      <c r="NU178" s="825"/>
      <c r="NV178" s="803"/>
      <c r="NW178" s="826"/>
      <c r="NX178" s="825"/>
      <c r="NY178" s="825"/>
      <c r="NZ178" s="848"/>
      <c r="OA178" s="826"/>
      <c r="OB178" s="825"/>
      <c r="OC178" s="825"/>
      <c r="OD178" s="803"/>
      <c r="OE178" s="826"/>
      <c r="OF178" s="825"/>
      <c r="OG178" s="825"/>
      <c r="OH178" s="803"/>
      <c r="OI178" s="826"/>
      <c r="OJ178" s="825"/>
      <c r="OK178" s="825"/>
      <c r="OL178" s="803"/>
      <c r="OM178" s="826"/>
      <c r="ON178" s="825"/>
      <c r="OO178" s="825"/>
      <c r="OP178" s="803"/>
      <c r="OQ178" s="826"/>
      <c r="OR178" s="825"/>
      <c r="OS178" s="825"/>
      <c r="OT178" s="803"/>
      <c r="OU178" s="826"/>
      <c r="OV178" s="825"/>
      <c r="OW178" s="825"/>
      <c r="OX178" s="803"/>
      <c r="OY178" s="826"/>
      <c r="OZ178" s="825"/>
      <c r="PA178" s="825"/>
      <c r="PB178" s="803"/>
      <c r="PC178" s="826"/>
      <c r="PD178" s="825"/>
      <c r="PE178" s="825"/>
      <c r="PF178" s="803"/>
    </row>
    <row r="179" spans="1:422" ht="15" hidden="1" customHeight="1" x14ac:dyDescent="0.25">
      <c r="A179" s="769" t="s">
        <v>76</v>
      </c>
      <c r="B179" s="769"/>
      <c r="C179" s="769"/>
      <c r="D179" s="770"/>
      <c r="E179" s="769"/>
      <c r="F179" s="769"/>
      <c r="G179" s="769"/>
      <c r="H179" s="769"/>
      <c r="I179" s="769"/>
      <c r="J179" s="769"/>
      <c r="K179" s="769"/>
      <c r="L179" s="769"/>
      <c r="M179" s="769"/>
      <c r="N179" s="769"/>
      <c r="O179" s="769"/>
      <c r="P179" s="769"/>
      <c r="Q179" s="769"/>
      <c r="R179" s="769"/>
      <c r="S179" s="769"/>
      <c r="T179" s="816" t="s">
        <v>169</v>
      </c>
      <c r="U179" s="816" t="s">
        <v>175</v>
      </c>
      <c r="V179" s="816"/>
      <c r="W179" s="816"/>
      <c r="X179" s="769"/>
      <c r="Y179" s="769">
        <f>IF(AND(AJ179="",AK179="",AL179="",AN179="",AO179="",OR(AP179="",AP179=Dropdown!$AM$12,AP179=Dropdown!$AM$11)),1,0)</f>
        <v>1</v>
      </c>
      <c r="Z179" s="769">
        <f t="shared" si="15"/>
        <v>1</v>
      </c>
      <c r="AA179" s="769">
        <f t="shared" si="16"/>
        <v>0</v>
      </c>
      <c r="AB179" s="769">
        <f t="shared" si="17"/>
        <v>0</v>
      </c>
      <c r="AC179" s="769"/>
      <c r="AD179" s="772" t="str">
        <f>IF(OR(T179&lt;&gt;"",U179&lt;&gt;""),Dropdown!$A$4,IF(OR(V179&lt;&gt;"",W179&lt;&gt;""),Dropdown!$A$5,Dropdown!$A$3))</f>
        <v>Commercial/Institutional</v>
      </c>
      <c r="AE179" s="773" t="s">
        <v>615</v>
      </c>
      <c r="AF179" s="773"/>
      <c r="AG179" s="773"/>
      <c r="AH179" s="773" t="str">
        <f>IF(AG179&lt;&gt;"",VLOOKUP(AG179,Dropdown!$N$3:$R$62,3,FALSE),IF(AF179&lt;&gt;"",VLOOKUP(AF179,Dropdown!$N$3:$R$62,3,FALSE),IF(AE179&lt;&gt;"",VLOOKUP(AE179,Dropdown!$N$3:$R$62,3,FALSE),"")))</f>
        <v xml:space="preserve"> </v>
      </c>
      <c r="AI179" s="773" t="str">
        <f>IF(AG179&lt;&gt;"",VLOOKUP(AG179,Dropdown!$N$3:$R$62,5,FALSE),IF(AF179&lt;&gt;"",VLOOKUP(AF179,Dropdown!$N$3:$R$62,5,FALSE),IF(AE179&lt;&gt;"",VLOOKUP(AE179,Dropdown!$N$3:$R$62,5,FALSE),"")))</f>
        <v>Diverse</v>
      </c>
      <c r="AJ179" s="773"/>
      <c r="AK179" s="773"/>
      <c r="AL179" s="773"/>
      <c r="AM179" s="773"/>
      <c r="AN179" s="773"/>
      <c r="AO179" s="773"/>
      <c r="AP179" s="773"/>
      <c r="AQ179" s="769" t="s">
        <v>178</v>
      </c>
      <c r="AR179" s="774" t="s">
        <v>179</v>
      </c>
      <c r="AS179" s="774"/>
      <c r="AT179" s="769" t="s">
        <v>133</v>
      </c>
      <c r="AU179" s="769">
        <v>23</v>
      </c>
      <c r="AV179" s="769"/>
      <c r="AW179" s="823">
        <v>20</v>
      </c>
      <c r="AX179" s="824">
        <v>60</v>
      </c>
      <c r="AY179" s="824">
        <f t="shared" ref="AY179:AY193" si="24">AVERAGE(AW179:AX179)</f>
        <v>40</v>
      </c>
      <c r="AZ179" s="847">
        <f t="shared" ref="AZ179:AZ193" si="25">(AX179-AW179)/(2*1.645)</f>
        <v>12.1580547112462</v>
      </c>
      <c r="BA179" s="812"/>
      <c r="BB179" s="812"/>
      <c r="BC179" s="823"/>
      <c r="BD179" s="824"/>
      <c r="BE179" s="824"/>
      <c r="BF179" s="805"/>
      <c r="BG179" s="804"/>
      <c r="BH179" s="804"/>
      <c r="BI179" s="823"/>
      <c r="BJ179" s="824"/>
      <c r="BK179" s="777"/>
      <c r="BL179" s="805"/>
      <c r="BM179" s="804"/>
      <c r="BN179" s="804"/>
      <c r="BO179" s="823"/>
      <c r="BP179" s="824"/>
      <c r="BQ179" s="824"/>
      <c r="BR179" s="805"/>
      <c r="BS179" s="804"/>
      <c r="BT179" s="804"/>
      <c r="BU179" s="823"/>
      <c r="BV179" s="824"/>
      <c r="BW179" s="824"/>
      <c r="BX179" s="805"/>
      <c r="BY179" s="804"/>
      <c r="BZ179" s="804"/>
      <c r="CA179" s="823"/>
      <c r="CB179" s="824"/>
      <c r="CC179" s="824"/>
      <c r="CD179" s="805"/>
      <c r="CE179" s="804"/>
      <c r="CF179" s="804"/>
      <c r="CG179" s="823"/>
      <c r="CH179" s="824"/>
      <c r="CI179" s="824"/>
      <c r="CJ179" s="805"/>
      <c r="CK179" s="804"/>
      <c r="CL179" s="804"/>
      <c r="CM179" s="823"/>
      <c r="CN179" s="824"/>
      <c r="CO179" s="824"/>
      <c r="CP179" s="805"/>
      <c r="CQ179" s="804"/>
      <c r="CR179" s="804"/>
      <c r="CS179" s="823"/>
      <c r="CT179" s="824"/>
      <c r="CU179" s="824"/>
      <c r="CV179" s="805"/>
      <c r="CW179" s="804"/>
      <c r="CX179" s="804"/>
      <c r="CY179" s="823"/>
      <c r="CZ179" s="824"/>
      <c r="DA179" s="825"/>
      <c r="DB179" s="803"/>
      <c r="DC179" s="809"/>
      <c r="DD179" s="809"/>
      <c r="DE179" s="826"/>
      <c r="DF179" s="825"/>
      <c r="DG179" s="824"/>
      <c r="DH179" s="805"/>
      <c r="DI179" s="804"/>
      <c r="DJ179" s="804"/>
      <c r="DK179" s="823"/>
      <c r="DL179" s="824"/>
      <c r="DM179" s="825"/>
      <c r="DN179" s="803"/>
      <c r="DO179" s="809"/>
      <c r="DP179" s="809"/>
      <c r="DQ179" s="827"/>
      <c r="DR179" s="828"/>
      <c r="DS179" s="835"/>
      <c r="DT179" s="811"/>
      <c r="DU179" s="812"/>
      <c r="DV179" s="812"/>
      <c r="DW179" s="836"/>
      <c r="DX179" s="835"/>
      <c r="DY179" s="828"/>
      <c r="DZ179" s="813"/>
      <c r="EA179" s="814"/>
      <c r="EB179" s="814"/>
      <c r="EC179" s="827"/>
      <c r="ED179" s="828"/>
      <c r="EE179" s="835"/>
      <c r="EF179" s="811"/>
      <c r="EG179" s="812"/>
      <c r="EH179" s="812"/>
      <c r="EI179" s="836"/>
      <c r="EJ179" s="835"/>
      <c r="EK179" s="828"/>
      <c r="EL179" s="813"/>
      <c r="EM179" s="814"/>
      <c r="EN179" s="814"/>
      <c r="EO179" s="827"/>
      <c r="EP179" s="828"/>
      <c r="EQ179" s="835"/>
      <c r="ER179" s="811"/>
      <c r="ES179" s="812"/>
      <c r="ET179" s="812"/>
      <c r="EU179" s="836"/>
      <c r="EV179" s="835"/>
      <c r="EW179" s="828"/>
      <c r="EX179" s="813"/>
      <c r="EY179" s="814"/>
      <c r="EZ179" s="814"/>
      <c r="FA179" s="827"/>
      <c r="FB179" s="828"/>
      <c r="FC179" s="835"/>
      <c r="FD179" s="811"/>
      <c r="FE179" s="812"/>
      <c r="FF179" s="812"/>
      <c r="FG179" s="836"/>
      <c r="FH179" s="835"/>
      <c r="FI179" s="828"/>
      <c r="FJ179" s="813"/>
      <c r="FK179" s="814"/>
      <c r="FL179" s="814"/>
      <c r="FM179" s="827"/>
      <c r="FN179" s="828"/>
      <c r="FO179" s="835"/>
      <c r="FP179" s="811"/>
      <c r="FQ179" s="812"/>
      <c r="FR179" s="812"/>
      <c r="FS179" s="823"/>
      <c r="FT179" s="824"/>
      <c r="FU179" s="825"/>
      <c r="FV179" s="803"/>
      <c r="FW179" s="804"/>
      <c r="FX179" s="804"/>
      <c r="FY179" s="826"/>
      <c r="FZ179" s="825"/>
      <c r="GA179" s="824"/>
      <c r="GB179" s="805"/>
      <c r="GC179" s="804"/>
      <c r="GD179" s="804"/>
      <c r="GE179" s="823"/>
      <c r="GF179" s="824"/>
      <c r="GG179" s="825"/>
      <c r="GH179" s="803"/>
      <c r="GI179" s="809"/>
      <c r="GJ179" s="809"/>
      <c r="GK179" s="826"/>
      <c r="GL179" s="825"/>
      <c r="GM179" s="824"/>
      <c r="GN179" s="805"/>
      <c r="GO179" s="804"/>
      <c r="GP179" s="804"/>
      <c r="GQ179" s="823"/>
      <c r="GR179" s="824"/>
      <c r="GS179" s="825"/>
      <c r="GT179" s="803"/>
      <c r="GU179" s="809"/>
      <c r="GV179" s="809"/>
      <c r="GW179" s="826"/>
      <c r="GX179" s="825"/>
      <c r="GY179" s="824"/>
      <c r="GZ179" s="805"/>
      <c r="HA179" s="804"/>
      <c r="HB179" s="804"/>
      <c r="HC179" s="823"/>
      <c r="HD179" s="824"/>
      <c r="HE179" s="825"/>
      <c r="HF179" s="803"/>
      <c r="HG179" s="809"/>
      <c r="HH179" s="809"/>
      <c r="HI179" s="826"/>
      <c r="HJ179" s="825"/>
      <c r="HK179" s="824"/>
      <c r="HL179" s="805"/>
      <c r="HM179" s="804"/>
      <c r="HN179" s="804"/>
      <c r="HO179" s="823"/>
      <c r="HP179" s="824"/>
      <c r="HQ179" s="825"/>
      <c r="HR179" s="803"/>
      <c r="HS179" s="809"/>
      <c r="HT179" s="809"/>
      <c r="HU179" s="826"/>
      <c r="HV179" s="825"/>
      <c r="HW179" s="824"/>
      <c r="HX179" s="805"/>
      <c r="HY179" s="804"/>
      <c r="HZ179" s="804"/>
      <c r="IA179" s="823"/>
      <c r="IB179" s="824"/>
      <c r="IC179" s="825"/>
      <c r="ID179" s="803"/>
      <c r="IE179" s="804"/>
      <c r="IF179" s="804"/>
      <c r="IG179" s="826"/>
      <c r="IH179" s="825"/>
      <c r="II179" s="824"/>
      <c r="IJ179" s="805"/>
      <c r="IK179" s="804"/>
      <c r="IL179" s="804"/>
      <c r="IM179" s="823"/>
      <c r="IN179" s="824"/>
      <c r="IO179" s="825"/>
      <c r="IP179" s="803"/>
      <c r="IQ179" s="804"/>
      <c r="IR179" s="804"/>
      <c r="IS179" s="826"/>
      <c r="IT179" s="825"/>
      <c r="IU179" s="824"/>
      <c r="IV179" s="805"/>
      <c r="IW179" s="804"/>
      <c r="IX179" s="804"/>
      <c r="IY179" s="823"/>
      <c r="IZ179" s="824"/>
      <c r="JA179" s="825"/>
      <c r="JB179" s="803"/>
      <c r="JC179" s="804"/>
      <c r="JD179" s="804"/>
      <c r="JE179" s="826"/>
      <c r="JF179" s="825"/>
      <c r="JG179" s="824"/>
      <c r="JH179" s="805"/>
      <c r="JI179" s="804"/>
      <c r="JJ179" s="804"/>
      <c r="JK179" s="823"/>
      <c r="JL179" s="824"/>
      <c r="JM179" s="825"/>
      <c r="JN179" s="803"/>
      <c r="JO179" s="809"/>
      <c r="JP179" s="809"/>
      <c r="JQ179" s="826"/>
      <c r="JR179" s="825"/>
      <c r="JS179" s="824"/>
      <c r="JT179" s="805"/>
      <c r="JU179" s="804"/>
      <c r="JV179" s="804"/>
      <c r="JW179" s="823"/>
      <c r="JX179" s="824"/>
      <c r="JY179" s="824"/>
      <c r="JZ179" s="805"/>
      <c r="KA179" s="809"/>
      <c r="KB179" s="809"/>
      <c r="KC179" s="823"/>
      <c r="KD179" s="824"/>
      <c r="KE179" s="824"/>
      <c r="KF179" s="805"/>
      <c r="KG179" s="809"/>
      <c r="KH179" s="809"/>
      <c r="KI179" s="823"/>
      <c r="KJ179" s="824"/>
      <c r="KK179" s="824"/>
      <c r="KL179" s="805"/>
      <c r="KM179" s="809"/>
      <c r="KN179" s="809"/>
      <c r="KO179" s="823"/>
      <c r="KP179" s="824"/>
      <c r="KQ179" s="824"/>
      <c r="KR179" s="805"/>
      <c r="KS179" s="804"/>
      <c r="KT179" s="804"/>
      <c r="KU179" s="823"/>
      <c r="KV179" s="824"/>
      <c r="KW179" s="824"/>
      <c r="KX179" s="805"/>
      <c r="KY179" s="809"/>
      <c r="KZ179" s="809"/>
      <c r="LA179" s="823"/>
      <c r="LB179" s="824"/>
      <c r="LC179" s="824"/>
      <c r="LD179" s="805"/>
      <c r="LE179" s="804"/>
      <c r="LF179" s="804"/>
      <c r="LG179" s="823"/>
      <c r="LH179" s="824"/>
      <c r="LI179" s="824"/>
      <c r="LJ179" s="805"/>
      <c r="LK179" s="804"/>
      <c r="LL179" s="804"/>
      <c r="LM179" s="823"/>
      <c r="LN179" s="824"/>
      <c r="LO179" s="824"/>
      <c r="LP179" s="805"/>
      <c r="LQ179" s="809"/>
      <c r="LR179" s="809"/>
      <c r="LS179" s="823"/>
      <c r="LT179" s="824"/>
      <c r="LU179" s="824"/>
      <c r="LV179" s="805"/>
      <c r="LW179" s="804"/>
      <c r="LX179" s="804"/>
      <c r="LY179" s="823"/>
      <c r="LZ179" s="824"/>
      <c r="MA179" s="824"/>
      <c r="MB179" s="805"/>
      <c r="MC179" s="809"/>
      <c r="MD179" s="809"/>
      <c r="ME179" s="823"/>
      <c r="MF179" s="824"/>
      <c r="MG179" s="824"/>
      <c r="MH179" s="805"/>
      <c r="MI179" s="809"/>
      <c r="MJ179" s="809"/>
      <c r="MK179" s="823"/>
      <c r="ML179" s="824"/>
      <c r="MM179" s="824"/>
      <c r="MN179" s="805"/>
      <c r="MO179" s="809"/>
      <c r="MP179" s="809"/>
      <c r="MQ179" s="823"/>
      <c r="MR179" s="824"/>
      <c r="MS179" s="824"/>
      <c r="MT179" s="805"/>
      <c r="MU179" s="804"/>
      <c r="MV179" s="804"/>
      <c r="MW179" s="823"/>
      <c r="MX179" s="824"/>
      <c r="MY179" s="824"/>
      <c r="MZ179" s="805"/>
      <c r="NA179" s="804"/>
      <c r="NB179" s="804"/>
      <c r="NC179" s="823"/>
      <c r="ND179" s="824"/>
      <c r="NE179" s="824"/>
      <c r="NF179" s="805"/>
      <c r="NG179" s="804"/>
      <c r="NH179" s="804"/>
      <c r="NI179" s="823"/>
      <c r="NJ179" s="824"/>
      <c r="NK179" s="824"/>
      <c r="NL179" s="805"/>
      <c r="NM179" s="809"/>
      <c r="NN179" s="809"/>
      <c r="NO179" s="823"/>
      <c r="NP179" s="824"/>
      <c r="NQ179" s="824"/>
      <c r="NR179" s="805"/>
      <c r="NS179" s="823"/>
      <c r="NT179" s="824"/>
      <c r="NU179" s="824"/>
      <c r="NV179" s="805"/>
      <c r="NW179" s="823"/>
      <c r="NX179" s="824"/>
      <c r="NY179" s="824"/>
      <c r="NZ179" s="834"/>
      <c r="OA179" s="823"/>
      <c r="OB179" s="824"/>
      <c r="OC179" s="824"/>
      <c r="OD179" s="805"/>
      <c r="OE179" s="823"/>
      <c r="OF179" s="824"/>
      <c r="OG179" s="824"/>
      <c r="OH179" s="805"/>
      <c r="OI179" s="823"/>
      <c r="OJ179" s="824"/>
      <c r="OK179" s="824"/>
      <c r="OL179" s="805"/>
      <c r="OM179" s="823"/>
      <c r="ON179" s="824"/>
      <c r="OO179" s="824"/>
      <c r="OP179" s="805"/>
      <c r="OQ179" s="823"/>
      <c r="OR179" s="824"/>
      <c r="OS179" s="824"/>
      <c r="OT179" s="805"/>
      <c r="OU179" s="823"/>
      <c r="OV179" s="824"/>
      <c r="OW179" s="824"/>
      <c r="OX179" s="805"/>
      <c r="OY179" s="823"/>
      <c r="OZ179" s="824"/>
      <c r="PA179" s="824"/>
      <c r="PB179" s="805"/>
      <c r="PC179" s="823"/>
      <c r="PD179" s="824"/>
      <c r="PE179" s="824"/>
      <c r="PF179" s="805"/>
    </row>
    <row r="180" spans="1:422" ht="15" hidden="1" customHeight="1" x14ac:dyDescent="0.25">
      <c r="A180" s="769" t="s">
        <v>76</v>
      </c>
      <c r="B180" s="769"/>
      <c r="C180" s="769"/>
      <c r="D180" s="770"/>
      <c r="E180" s="769"/>
      <c r="F180" s="769"/>
      <c r="G180" s="769"/>
      <c r="H180" s="769"/>
      <c r="I180" s="769"/>
      <c r="J180" s="769"/>
      <c r="K180" s="769"/>
      <c r="L180" s="769"/>
      <c r="M180" s="769"/>
      <c r="N180" s="769"/>
      <c r="O180" s="769"/>
      <c r="P180" s="769"/>
      <c r="Q180" s="769"/>
      <c r="R180" s="769"/>
      <c r="S180" s="769"/>
      <c r="T180" s="816" t="s">
        <v>160</v>
      </c>
      <c r="U180" s="816" t="s">
        <v>161</v>
      </c>
      <c r="V180" s="816"/>
      <c r="W180" s="816"/>
      <c r="X180" s="769"/>
      <c r="Y180" s="769">
        <f>IF(AND(AJ180="",AK180="",AL180="",AN180="",AO180="",OR(AP180="",AP180=Dropdown!$AM$12,AP180=Dropdown!$AM$11)),1,0)</f>
        <v>1</v>
      </c>
      <c r="Z180" s="769">
        <f t="shared" si="15"/>
        <v>1</v>
      </c>
      <c r="AA180" s="769">
        <f t="shared" si="16"/>
        <v>0</v>
      </c>
      <c r="AB180" s="769">
        <f t="shared" si="17"/>
        <v>0</v>
      </c>
      <c r="AC180" s="769"/>
      <c r="AD180" s="772" t="str">
        <f>IF(OR(T180&lt;&gt;"",U180&lt;&gt;""),Dropdown!$A$4,IF(OR(V180&lt;&gt;"",W180&lt;&gt;""),Dropdown!$A$5,Dropdown!$A$3))</f>
        <v>Commercial/Institutional</v>
      </c>
      <c r="AE180" s="773" t="s">
        <v>615</v>
      </c>
      <c r="AF180" s="773"/>
      <c r="AG180" s="773"/>
      <c r="AH180" s="773" t="str">
        <f>IF(AG180&lt;&gt;"",VLOOKUP(AG180,Dropdown!$N$3:$R$62,3,FALSE),IF(AF180&lt;&gt;"",VLOOKUP(AF180,Dropdown!$N$3:$R$62,3,FALSE),IF(AE180&lt;&gt;"",VLOOKUP(AE180,Dropdown!$N$3:$R$62,3,FALSE),"")))</f>
        <v xml:space="preserve"> </v>
      </c>
      <c r="AI180" s="773" t="str">
        <f>IF(AG180&lt;&gt;"",VLOOKUP(AG180,Dropdown!$N$3:$R$62,5,FALSE),IF(AF180&lt;&gt;"",VLOOKUP(AF180,Dropdown!$N$3:$R$62,5,FALSE),IF(AE180&lt;&gt;"",VLOOKUP(AE180,Dropdown!$N$3:$R$62,5,FALSE),"")))</f>
        <v>Diverse</v>
      </c>
      <c r="AJ180" s="773"/>
      <c r="AK180" s="773"/>
      <c r="AL180" s="773"/>
      <c r="AM180" s="773"/>
      <c r="AN180" s="773"/>
      <c r="AO180" s="773"/>
      <c r="AP180" s="773"/>
      <c r="AQ180" s="769" t="s">
        <v>178</v>
      </c>
      <c r="AR180" s="774" t="s">
        <v>179</v>
      </c>
      <c r="AS180" s="774"/>
      <c r="AT180" s="769" t="s">
        <v>133</v>
      </c>
      <c r="AU180" s="769">
        <v>23</v>
      </c>
      <c r="AV180" s="769"/>
      <c r="AW180" s="823">
        <v>80</v>
      </c>
      <c r="AX180" s="824">
        <v>150</v>
      </c>
      <c r="AY180" s="824">
        <f t="shared" si="24"/>
        <v>115</v>
      </c>
      <c r="AZ180" s="847">
        <f t="shared" si="25"/>
        <v>21.276595744680851</v>
      </c>
      <c r="BA180" s="812"/>
      <c r="BB180" s="812"/>
      <c r="BC180" s="823"/>
      <c r="BD180" s="824"/>
      <c r="BE180" s="824"/>
      <c r="BF180" s="805"/>
      <c r="BG180" s="804"/>
      <c r="BH180" s="804"/>
      <c r="BI180" s="823"/>
      <c r="BJ180" s="824"/>
      <c r="BK180" s="777"/>
      <c r="BL180" s="805"/>
      <c r="BM180" s="804"/>
      <c r="BN180" s="804"/>
      <c r="BO180" s="823"/>
      <c r="BP180" s="824"/>
      <c r="BQ180" s="824"/>
      <c r="BR180" s="805"/>
      <c r="BS180" s="804"/>
      <c r="BT180" s="804"/>
      <c r="BU180" s="823"/>
      <c r="BV180" s="824"/>
      <c r="BW180" s="824"/>
      <c r="BX180" s="805"/>
      <c r="BY180" s="804"/>
      <c r="BZ180" s="804"/>
      <c r="CA180" s="823"/>
      <c r="CB180" s="824"/>
      <c r="CC180" s="824"/>
      <c r="CD180" s="805"/>
      <c r="CE180" s="804"/>
      <c r="CF180" s="804"/>
      <c r="CG180" s="823"/>
      <c r="CH180" s="824"/>
      <c r="CI180" s="824"/>
      <c r="CJ180" s="805"/>
      <c r="CK180" s="804"/>
      <c r="CL180" s="804"/>
      <c r="CM180" s="823"/>
      <c r="CN180" s="824"/>
      <c r="CO180" s="824"/>
      <c r="CP180" s="805"/>
      <c r="CQ180" s="804"/>
      <c r="CR180" s="804"/>
      <c r="CS180" s="823"/>
      <c r="CT180" s="824"/>
      <c r="CU180" s="824"/>
      <c r="CV180" s="805"/>
      <c r="CW180" s="804"/>
      <c r="CX180" s="804"/>
      <c r="CY180" s="823"/>
      <c r="CZ180" s="824"/>
      <c r="DA180" s="825"/>
      <c r="DB180" s="803"/>
      <c r="DC180" s="809"/>
      <c r="DD180" s="809"/>
      <c r="DE180" s="826"/>
      <c r="DF180" s="825"/>
      <c r="DG180" s="824"/>
      <c r="DH180" s="805"/>
      <c r="DI180" s="804"/>
      <c r="DJ180" s="804"/>
      <c r="DK180" s="823"/>
      <c r="DL180" s="824"/>
      <c r="DM180" s="825"/>
      <c r="DN180" s="803"/>
      <c r="DO180" s="809"/>
      <c r="DP180" s="809"/>
      <c r="DQ180" s="827"/>
      <c r="DR180" s="828"/>
      <c r="DS180" s="835"/>
      <c r="DT180" s="811"/>
      <c r="DU180" s="812"/>
      <c r="DV180" s="812"/>
      <c r="DW180" s="836"/>
      <c r="DX180" s="835"/>
      <c r="DY180" s="828"/>
      <c r="DZ180" s="813"/>
      <c r="EA180" s="814"/>
      <c r="EB180" s="814"/>
      <c r="EC180" s="827"/>
      <c r="ED180" s="828"/>
      <c r="EE180" s="835"/>
      <c r="EF180" s="811"/>
      <c r="EG180" s="812"/>
      <c r="EH180" s="812"/>
      <c r="EI180" s="836"/>
      <c r="EJ180" s="835"/>
      <c r="EK180" s="828"/>
      <c r="EL180" s="813"/>
      <c r="EM180" s="814"/>
      <c r="EN180" s="814"/>
      <c r="EO180" s="827"/>
      <c r="EP180" s="828"/>
      <c r="EQ180" s="835"/>
      <c r="ER180" s="811"/>
      <c r="ES180" s="812"/>
      <c r="ET180" s="812"/>
      <c r="EU180" s="836"/>
      <c r="EV180" s="835"/>
      <c r="EW180" s="828"/>
      <c r="EX180" s="813"/>
      <c r="EY180" s="814"/>
      <c r="EZ180" s="814"/>
      <c r="FA180" s="827"/>
      <c r="FB180" s="828"/>
      <c r="FC180" s="835"/>
      <c r="FD180" s="811"/>
      <c r="FE180" s="812"/>
      <c r="FF180" s="812"/>
      <c r="FG180" s="836"/>
      <c r="FH180" s="835"/>
      <c r="FI180" s="828"/>
      <c r="FJ180" s="813"/>
      <c r="FK180" s="814"/>
      <c r="FL180" s="814"/>
      <c r="FM180" s="827"/>
      <c r="FN180" s="828"/>
      <c r="FO180" s="835"/>
      <c r="FP180" s="811"/>
      <c r="FQ180" s="812"/>
      <c r="FR180" s="812"/>
      <c r="FS180" s="823"/>
      <c r="FT180" s="824"/>
      <c r="FU180" s="825"/>
      <c r="FV180" s="803"/>
      <c r="FW180" s="804"/>
      <c r="FX180" s="804"/>
      <c r="FY180" s="826"/>
      <c r="FZ180" s="825"/>
      <c r="GA180" s="824"/>
      <c r="GB180" s="805"/>
      <c r="GC180" s="804"/>
      <c r="GD180" s="804"/>
      <c r="GE180" s="823"/>
      <c r="GF180" s="824"/>
      <c r="GG180" s="825"/>
      <c r="GH180" s="803"/>
      <c r="GI180" s="809"/>
      <c r="GJ180" s="809"/>
      <c r="GK180" s="826"/>
      <c r="GL180" s="825"/>
      <c r="GM180" s="824"/>
      <c r="GN180" s="805"/>
      <c r="GO180" s="804"/>
      <c r="GP180" s="804"/>
      <c r="GQ180" s="823"/>
      <c r="GR180" s="824"/>
      <c r="GS180" s="825"/>
      <c r="GT180" s="803"/>
      <c r="GU180" s="809"/>
      <c r="GV180" s="809"/>
      <c r="GW180" s="826"/>
      <c r="GX180" s="825"/>
      <c r="GY180" s="824"/>
      <c r="GZ180" s="805"/>
      <c r="HA180" s="804"/>
      <c r="HB180" s="804"/>
      <c r="HC180" s="823"/>
      <c r="HD180" s="824"/>
      <c r="HE180" s="825"/>
      <c r="HF180" s="803"/>
      <c r="HG180" s="809"/>
      <c r="HH180" s="809"/>
      <c r="HI180" s="826"/>
      <c r="HJ180" s="825"/>
      <c r="HK180" s="824"/>
      <c r="HL180" s="805"/>
      <c r="HM180" s="804"/>
      <c r="HN180" s="804"/>
      <c r="HO180" s="823"/>
      <c r="HP180" s="824"/>
      <c r="HQ180" s="825"/>
      <c r="HR180" s="803"/>
      <c r="HS180" s="809"/>
      <c r="HT180" s="809"/>
      <c r="HU180" s="826"/>
      <c r="HV180" s="825"/>
      <c r="HW180" s="824"/>
      <c r="HX180" s="805"/>
      <c r="HY180" s="804"/>
      <c r="HZ180" s="804"/>
      <c r="IA180" s="823"/>
      <c r="IB180" s="824"/>
      <c r="IC180" s="825"/>
      <c r="ID180" s="803"/>
      <c r="IE180" s="804"/>
      <c r="IF180" s="804"/>
      <c r="IG180" s="826"/>
      <c r="IH180" s="825"/>
      <c r="II180" s="824"/>
      <c r="IJ180" s="805"/>
      <c r="IK180" s="804"/>
      <c r="IL180" s="804"/>
      <c r="IM180" s="823"/>
      <c r="IN180" s="824"/>
      <c r="IO180" s="825"/>
      <c r="IP180" s="803"/>
      <c r="IQ180" s="804"/>
      <c r="IR180" s="804"/>
      <c r="IS180" s="826"/>
      <c r="IT180" s="825"/>
      <c r="IU180" s="824"/>
      <c r="IV180" s="805"/>
      <c r="IW180" s="804"/>
      <c r="IX180" s="804"/>
      <c r="IY180" s="823"/>
      <c r="IZ180" s="824"/>
      <c r="JA180" s="825"/>
      <c r="JB180" s="803"/>
      <c r="JC180" s="804"/>
      <c r="JD180" s="804"/>
      <c r="JE180" s="826"/>
      <c r="JF180" s="825"/>
      <c r="JG180" s="824"/>
      <c r="JH180" s="805"/>
      <c r="JI180" s="804"/>
      <c r="JJ180" s="804"/>
      <c r="JK180" s="823"/>
      <c r="JL180" s="824"/>
      <c r="JM180" s="825"/>
      <c r="JN180" s="803"/>
      <c r="JO180" s="809"/>
      <c r="JP180" s="809"/>
      <c r="JQ180" s="826"/>
      <c r="JR180" s="825"/>
      <c r="JS180" s="824"/>
      <c r="JT180" s="805"/>
      <c r="JU180" s="804"/>
      <c r="JV180" s="804"/>
      <c r="JW180" s="823"/>
      <c r="JX180" s="824"/>
      <c r="JY180" s="824"/>
      <c r="JZ180" s="805"/>
      <c r="KA180" s="809"/>
      <c r="KB180" s="809"/>
      <c r="KC180" s="823"/>
      <c r="KD180" s="824"/>
      <c r="KE180" s="824"/>
      <c r="KF180" s="805"/>
      <c r="KG180" s="809"/>
      <c r="KH180" s="809"/>
      <c r="KI180" s="823"/>
      <c r="KJ180" s="824"/>
      <c r="KK180" s="824"/>
      <c r="KL180" s="805"/>
      <c r="KM180" s="809"/>
      <c r="KN180" s="809"/>
      <c r="KO180" s="823"/>
      <c r="KP180" s="824"/>
      <c r="KQ180" s="824"/>
      <c r="KR180" s="805"/>
      <c r="KS180" s="804"/>
      <c r="KT180" s="804"/>
      <c r="KU180" s="823"/>
      <c r="KV180" s="824"/>
      <c r="KW180" s="824"/>
      <c r="KX180" s="805"/>
      <c r="KY180" s="809"/>
      <c r="KZ180" s="809"/>
      <c r="LA180" s="823"/>
      <c r="LB180" s="824"/>
      <c r="LC180" s="824"/>
      <c r="LD180" s="805"/>
      <c r="LE180" s="804"/>
      <c r="LF180" s="804"/>
      <c r="LG180" s="823"/>
      <c r="LH180" s="824"/>
      <c r="LI180" s="824"/>
      <c r="LJ180" s="805"/>
      <c r="LK180" s="804"/>
      <c r="LL180" s="804"/>
      <c r="LM180" s="823"/>
      <c r="LN180" s="824"/>
      <c r="LO180" s="824"/>
      <c r="LP180" s="805"/>
      <c r="LQ180" s="809"/>
      <c r="LR180" s="809"/>
      <c r="LS180" s="823"/>
      <c r="LT180" s="824"/>
      <c r="LU180" s="824"/>
      <c r="LV180" s="805"/>
      <c r="LW180" s="804"/>
      <c r="LX180" s="804"/>
      <c r="LY180" s="823"/>
      <c r="LZ180" s="824"/>
      <c r="MA180" s="824"/>
      <c r="MB180" s="805"/>
      <c r="MC180" s="809"/>
      <c r="MD180" s="809"/>
      <c r="ME180" s="823"/>
      <c r="MF180" s="824"/>
      <c r="MG180" s="824"/>
      <c r="MH180" s="805"/>
      <c r="MI180" s="809"/>
      <c r="MJ180" s="809"/>
      <c r="MK180" s="823"/>
      <c r="ML180" s="824"/>
      <c r="MM180" s="824"/>
      <c r="MN180" s="805"/>
      <c r="MO180" s="809"/>
      <c r="MP180" s="809"/>
      <c r="MQ180" s="823"/>
      <c r="MR180" s="824"/>
      <c r="MS180" s="824"/>
      <c r="MT180" s="805"/>
      <c r="MU180" s="804"/>
      <c r="MV180" s="804"/>
      <c r="MW180" s="823"/>
      <c r="MX180" s="824"/>
      <c r="MY180" s="824"/>
      <c r="MZ180" s="805"/>
      <c r="NA180" s="804"/>
      <c r="NB180" s="804"/>
      <c r="NC180" s="823"/>
      <c r="ND180" s="824"/>
      <c r="NE180" s="824"/>
      <c r="NF180" s="805"/>
      <c r="NG180" s="804"/>
      <c r="NH180" s="804"/>
      <c r="NI180" s="823"/>
      <c r="NJ180" s="824"/>
      <c r="NK180" s="824"/>
      <c r="NL180" s="805"/>
      <c r="NM180" s="809"/>
      <c r="NN180" s="809"/>
      <c r="NO180" s="823"/>
      <c r="NP180" s="824"/>
      <c r="NQ180" s="824"/>
      <c r="NR180" s="805"/>
      <c r="NS180" s="823"/>
      <c r="NT180" s="824"/>
      <c r="NU180" s="824"/>
      <c r="NV180" s="805"/>
      <c r="NW180" s="823"/>
      <c r="NX180" s="824"/>
      <c r="NY180" s="824"/>
      <c r="NZ180" s="834"/>
      <c r="OA180" s="823"/>
      <c r="OB180" s="824"/>
      <c r="OC180" s="824"/>
      <c r="OD180" s="805"/>
      <c r="OE180" s="823"/>
      <c r="OF180" s="824"/>
      <c r="OG180" s="824"/>
      <c r="OH180" s="805"/>
      <c r="OI180" s="823"/>
      <c r="OJ180" s="824"/>
      <c r="OK180" s="824"/>
      <c r="OL180" s="805"/>
      <c r="OM180" s="823"/>
      <c r="ON180" s="824"/>
      <c r="OO180" s="824"/>
      <c r="OP180" s="805"/>
      <c r="OQ180" s="823"/>
      <c r="OR180" s="824"/>
      <c r="OS180" s="824"/>
      <c r="OT180" s="805"/>
      <c r="OU180" s="823"/>
      <c r="OV180" s="824"/>
      <c r="OW180" s="824"/>
      <c r="OX180" s="805"/>
      <c r="OY180" s="823"/>
      <c r="OZ180" s="824"/>
      <c r="PA180" s="824"/>
      <c r="PB180" s="805"/>
      <c r="PC180" s="823"/>
      <c r="PD180" s="824"/>
      <c r="PE180" s="824"/>
      <c r="PF180" s="805"/>
    </row>
    <row r="181" spans="1:422" ht="15" hidden="1" customHeight="1" x14ac:dyDescent="0.25">
      <c r="A181" s="769" t="s">
        <v>76</v>
      </c>
      <c r="B181" s="769"/>
      <c r="C181" s="769"/>
      <c r="D181" s="770"/>
      <c r="E181" s="769"/>
      <c r="F181" s="769"/>
      <c r="G181" s="769"/>
      <c r="H181" s="769"/>
      <c r="I181" s="769"/>
      <c r="J181" s="769"/>
      <c r="K181" s="769"/>
      <c r="L181" s="769"/>
      <c r="M181" s="769"/>
      <c r="N181" s="769"/>
      <c r="O181" s="769"/>
      <c r="P181" s="769"/>
      <c r="Q181" s="769"/>
      <c r="R181" s="769"/>
      <c r="S181" s="769"/>
      <c r="T181" s="816" t="s">
        <v>170</v>
      </c>
      <c r="U181" s="816" t="s">
        <v>176</v>
      </c>
      <c r="V181" s="816"/>
      <c r="W181" s="816"/>
      <c r="X181" s="769"/>
      <c r="Y181" s="769">
        <f>IF(AND(AJ181="",AK181="",AL181="",AN181="",AO181="",OR(AP181="",AP181=Dropdown!$AM$12,AP181=Dropdown!$AM$11)),1,0)</f>
        <v>1</v>
      </c>
      <c r="Z181" s="769">
        <f t="shared" si="15"/>
        <v>1</v>
      </c>
      <c r="AA181" s="769">
        <f t="shared" si="16"/>
        <v>0</v>
      </c>
      <c r="AB181" s="769">
        <f t="shared" si="17"/>
        <v>0</v>
      </c>
      <c r="AC181" s="769"/>
      <c r="AD181" s="772" t="str">
        <f>IF(OR(T181&lt;&gt;"",U181&lt;&gt;""),Dropdown!$A$4,IF(OR(V181&lt;&gt;"",W181&lt;&gt;""),Dropdown!$A$5,Dropdown!$A$3))</f>
        <v>Commercial/Institutional</v>
      </c>
      <c r="AE181" s="773" t="s">
        <v>615</v>
      </c>
      <c r="AF181" s="773"/>
      <c r="AG181" s="773"/>
      <c r="AH181" s="773" t="str">
        <f>IF(AG181&lt;&gt;"",VLOOKUP(AG181,Dropdown!$N$3:$R$62,3,FALSE),IF(AF181&lt;&gt;"",VLOOKUP(AF181,Dropdown!$N$3:$R$62,3,FALSE),IF(AE181&lt;&gt;"",VLOOKUP(AE181,Dropdown!$N$3:$R$62,3,FALSE),"")))</f>
        <v xml:space="preserve"> </v>
      </c>
      <c r="AI181" s="773" t="str">
        <f>IF(AG181&lt;&gt;"",VLOOKUP(AG181,Dropdown!$N$3:$R$62,5,FALSE),IF(AF181&lt;&gt;"",VLOOKUP(AF181,Dropdown!$N$3:$R$62,5,FALSE),IF(AE181&lt;&gt;"",VLOOKUP(AE181,Dropdown!$N$3:$R$62,5,FALSE),"")))</f>
        <v>Diverse</v>
      </c>
      <c r="AJ181" s="773"/>
      <c r="AK181" s="773"/>
      <c r="AL181" s="773"/>
      <c r="AM181" s="773"/>
      <c r="AN181" s="773"/>
      <c r="AO181" s="773"/>
      <c r="AP181" s="773"/>
      <c r="AQ181" s="769" t="s">
        <v>178</v>
      </c>
      <c r="AR181" s="774" t="s">
        <v>179</v>
      </c>
      <c r="AS181" s="774"/>
      <c r="AT181" s="769" t="s">
        <v>133</v>
      </c>
      <c r="AU181" s="769">
        <v>23</v>
      </c>
      <c r="AV181" s="769"/>
      <c r="AW181" s="823">
        <v>300</v>
      </c>
      <c r="AX181" s="824">
        <v>1000</v>
      </c>
      <c r="AY181" s="824">
        <f t="shared" si="24"/>
        <v>650</v>
      </c>
      <c r="AZ181" s="847">
        <f t="shared" si="25"/>
        <v>212.7659574468085</v>
      </c>
      <c r="BA181" s="812"/>
      <c r="BB181" s="812"/>
      <c r="BC181" s="823"/>
      <c r="BD181" s="824"/>
      <c r="BE181" s="824"/>
      <c r="BF181" s="805"/>
      <c r="BG181" s="804"/>
      <c r="BH181" s="804"/>
      <c r="BI181" s="823"/>
      <c r="BJ181" s="824"/>
      <c r="BK181" s="777"/>
      <c r="BL181" s="805"/>
      <c r="BM181" s="804"/>
      <c r="BN181" s="804"/>
      <c r="BO181" s="823"/>
      <c r="BP181" s="824"/>
      <c r="BQ181" s="824"/>
      <c r="BR181" s="805"/>
      <c r="BS181" s="804"/>
      <c r="BT181" s="804"/>
      <c r="BU181" s="823"/>
      <c r="BV181" s="824"/>
      <c r="BW181" s="824"/>
      <c r="BX181" s="805"/>
      <c r="BY181" s="804"/>
      <c r="BZ181" s="804"/>
      <c r="CA181" s="823"/>
      <c r="CB181" s="824"/>
      <c r="CC181" s="824"/>
      <c r="CD181" s="805"/>
      <c r="CE181" s="804"/>
      <c r="CF181" s="804"/>
      <c r="CG181" s="823"/>
      <c r="CH181" s="824"/>
      <c r="CI181" s="824"/>
      <c r="CJ181" s="805"/>
      <c r="CK181" s="804"/>
      <c r="CL181" s="804"/>
      <c r="CM181" s="823"/>
      <c r="CN181" s="824"/>
      <c r="CO181" s="824"/>
      <c r="CP181" s="805"/>
      <c r="CQ181" s="804"/>
      <c r="CR181" s="804"/>
      <c r="CS181" s="823"/>
      <c r="CT181" s="824"/>
      <c r="CU181" s="824"/>
      <c r="CV181" s="805"/>
      <c r="CW181" s="804"/>
      <c r="CX181" s="804"/>
      <c r="CY181" s="823"/>
      <c r="CZ181" s="824"/>
      <c r="DA181" s="825"/>
      <c r="DB181" s="803"/>
      <c r="DC181" s="809"/>
      <c r="DD181" s="809"/>
      <c r="DE181" s="826"/>
      <c r="DF181" s="825"/>
      <c r="DG181" s="824"/>
      <c r="DH181" s="805"/>
      <c r="DI181" s="804"/>
      <c r="DJ181" s="804"/>
      <c r="DK181" s="823"/>
      <c r="DL181" s="824"/>
      <c r="DM181" s="825"/>
      <c r="DN181" s="803"/>
      <c r="DO181" s="809"/>
      <c r="DP181" s="809"/>
      <c r="DQ181" s="827"/>
      <c r="DR181" s="828"/>
      <c r="DS181" s="835"/>
      <c r="DT181" s="811"/>
      <c r="DU181" s="812"/>
      <c r="DV181" s="812"/>
      <c r="DW181" s="836"/>
      <c r="DX181" s="835"/>
      <c r="DY181" s="828"/>
      <c r="DZ181" s="813"/>
      <c r="EA181" s="814"/>
      <c r="EB181" s="814"/>
      <c r="EC181" s="827"/>
      <c r="ED181" s="828"/>
      <c r="EE181" s="835"/>
      <c r="EF181" s="811"/>
      <c r="EG181" s="812"/>
      <c r="EH181" s="812"/>
      <c r="EI181" s="836"/>
      <c r="EJ181" s="835"/>
      <c r="EK181" s="828"/>
      <c r="EL181" s="813"/>
      <c r="EM181" s="814"/>
      <c r="EN181" s="814"/>
      <c r="EO181" s="827"/>
      <c r="EP181" s="828"/>
      <c r="EQ181" s="835"/>
      <c r="ER181" s="811"/>
      <c r="ES181" s="812"/>
      <c r="ET181" s="812"/>
      <c r="EU181" s="836"/>
      <c r="EV181" s="835"/>
      <c r="EW181" s="828"/>
      <c r="EX181" s="813"/>
      <c r="EY181" s="814"/>
      <c r="EZ181" s="814"/>
      <c r="FA181" s="827"/>
      <c r="FB181" s="828"/>
      <c r="FC181" s="835"/>
      <c r="FD181" s="811"/>
      <c r="FE181" s="812"/>
      <c r="FF181" s="812"/>
      <c r="FG181" s="836"/>
      <c r="FH181" s="835"/>
      <c r="FI181" s="828"/>
      <c r="FJ181" s="813"/>
      <c r="FK181" s="814"/>
      <c r="FL181" s="814"/>
      <c r="FM181" s="827"/>
      <c r="FN181" s="828"/>
      <c r="FO181" s="835"/>
      <c r="FP181" s="811"/>
      <c r="FQ181" s="812"/>
      <c r="FR181" s="812"/>
      <c r="FS181" s="823"/>
      <c r="FT181" s="824"/>
      <c r="FU181" s="825"/>
      <c r="FV181" s="803"/>
      <c r="FW181" s="804"/>
      <c r="FX181" s="804"/>
      <c r="FY181" s="826"/>
      <c r="FZ181" s="825"/>
      <c r="GA181" s="824"/>
      <c r="GB181" s="805"/>
      <c r="GC181" s="804"/>
      <c r="GD181" s="804"/>
      <c r="GE181" s="823"/>
      <c r="GF181" s="824"/>
      <c r="GG181" s="825"/>
      <c r="GH181" s="803"/>
      <c r="GI181" s="809"/>
      <c r="GJ181" s="809"/>
      <c r="GK181" s="826"/>
      <c r="GL181" s="825"/>
      <c r="GM181" s="824"/>
      <c r="GN181" s="805"/>
      <c r="GO181" s="804"/>
      <c r="GP181" s="804"/>
      <c r="GQ181" s="823"/>
      <c r="GR181" s="824"/>
      <c r="GS181" s="825"/>
      <c r="GT181" s="803"/>
      <c r="GU181" s="809"/>
      <c r="GV181" s="809"/>
      <c r="GW181" s="826"/>
      <c r="GX181" s="825"/>
      <c r="GY181" s="824"/>
      <c r="GZ181" s="805"/>
      <c r="HA181" s="804"/>
      <c r="HB181" s="804"/>
      <c r="HC181" s="823"/>
      <c r="HD181" s="824"/>
      <c r="HE181" s="825"/>
      <c r="HF181" s="803"/>
      <c r="HG181" s="809"/>
      <c r="HH181" s="809"/>
      <c r="HI181" s="826"/>
      <c r="HJ181" s="825"/>
      <c r="HK181" s="824"/>
      <c r="HL181" s="805"/>
      <c r="HM181" s="804"/>
      <c r="HN181" s="804"/>
      <c r="HO181" s="823"/>
      <c r="HP181" s="824"/>
      <c r="HQ181" s="825"/>
      <c r="HR181" s="803"/>
      <c r="HS181" s="809"/>
      <c r="HT181" s="809"/>
      <c r="HU181" s="826"/>
      <c r="HV181" s="825"/>
      <c r="HW181" s="824"/>
      <c r="HX181" s="805"/>
      <c r="HY181" s="804"/>
      <c r="HZ181" s="804"/>
      <c r="IA181" s="823"/>
      <c r="IB181" s="824"/>
      <c r="IC181" s="825"/>
      <c r="ID181" s="803"/>
      <c r="IE181" s="804"/>
      <c r="IF181" s="804"/>
      <c r="IG181" s="826"/>
      <c r="IH181" s="825"/>
      <c r="II181" s="824"/>
      <c r="IJ181" s="805"/>
      <c r="IK181" s="804"/>
      <c r="IL181" s="804"/>
      <c r="IM181" s="823"/>
      <c r="IN181" s="824"/>
      <c r="IO181" s="825"/>
      <c r="IP181" s="803"/>
      <c r="IQ181" s="804"/>
      <c r="IR181" s="804"/>
      <c r="IS181" s="826"/>
      <c r="IT181" s="825"/>
      <c r="IU181" s="824"/>
      <c r="IV181" s="805"/>
      <c r="IW181" s="804"/>
      <c r="IX181" s="804"/>
      <c r="IY181" s="823"/>
      <c r="IZ181" s="824"/>
      <c r="JA181" s="825"/>
      <c r="JB181" s="803"/>
      <c r="JC181" s="804"/>
      <c r="JD181" s="804"/>
      <c r="JE181" s="826"/>
      <c r="JF181" s="825"/>
      <c r="JG181" s="824"/>
      <c r="JH181" s="805"/>
      <c r="JI181" s="804"/>
      <c r="JJ181" s="804"/>
      <c r="JK181" s="823"/>
      <c r="JL181" s="824"/>
      <c r="JM181" s="825"/>
      <c r="JN181" s="803"/>
      <c r="JO181" s="809"/>
      <c r="JP181" s="809"/>
      <c r="JQ181" s="826"/>
      <c r="JR181" s="825"/>
      <c r="JS181" s="824"/>
      <c r="JT181" s="805"/>
      <c r="JU181" s="804"/>
      <c r="JV181" s="804"/>
      <c r="JW181" s="823"/>
      <c r="JX181" s="824"/>
      <c r="JY181" s="824"/>
      <c r="JZ181" s="805"/>
      <c r="KA181" s="809"/>
      <c r="KB181" s="809"/>
      <c r="KC181" s="823"/>
      <c r="KD181" s="824"/>
      <c r="KE181" s="824"/>
      <c r="KF181" s="805"/>
      <c r="KG181" s="809"/>
      <c r="KH181" s="809"/>
      <c r="KI181" s="823"/>
      <c r="KJ181" s="824"/>
      <c r="KK181" s="824"/>
      <c r="KL181" s="805"/>
      <c r="KM181" s="809"/>
      <c r="KN181" s="809"/>
      <c r="KO181" s="823"/>
      <c r="KP181" s="824"/>
      <c r="KQ181" s="824"/>
      <c r="KR181" s="805"/>
      <c r="KS181" s="804"/>
      <c r="KT181" s="804"/>
      <c r="KU181" s="823"/>
      <c r="KV181" s="824"/>
      <c r="KW181" s="824"/>
      <c r="KX181" s="805"/>
      <c r="KY181" s="809"/>
      <c r="KZ181" s="809"/>
      <c r="LA181" s="823"/>
      <c r="LB181" s="824"/>
      <c r="LC181" s="824"/>
      <c r="LD181" s="805"/>
      <c r="LE181" s="804"/>
      <c r="LF181" s="804"/>
      <c r="LG181" s="823"/>
      <c r="LH181" s="824"/>
      <c r="LI181" s="824"/>
      <c r="LJ181" s="805"/>
      <c r="LK181" s="804"/>
      <c r="LL181" s="804"/>
      <c r="LM181" s="823"/>
      <c r="LN181" s="824"/>
      <c r="LO181" s="824"/>
      <c r="LP181" s="805"/>
      <c r="LQ181" s="809"/>
      <c r="LR181" s="809"/>
      <c r="LS181" s="823"/>
      <c r="LT181" s="824"/>
      <c r="LU181" s="824"/>
      <c r="LV181" s="805"/>
      <c r="LW181" s="804"/>
      <c r="LX181" s="804"/>
      <c r="LY181" s="823"/>
      <c r="LZ181" s="824"/>
      <c r="MA181" s="824"/>
      <c r="MB181" s="805"/>
      <c r="MC181" s="809"/>
      <c r="MD181" s="809"/>
      <c r="ME181" s="823"/>
      <c r="MF181" s="824"/>
      <c r="MG181" s="824"/>
      <c r="MH181" s="805"/>
      <c r="MI181" s="809"/>
      <c r="MJ181" s="809"/>
      <c r="MK181" s="823"/>
      <c r="ML181" s="824"/>
      <c r="MM181" s="824"/>
      <c r="MN181" s="805"/>
      <c r="MO181" s="809"/>
      <c r="MP181" s="809"/>
      <c r="MQ181" s="823"/>
      <c r="MR181" s="824"/>
      <c r="MS181" s="824"/>
      <c r="MT181" s="805"/>
      <c r="MU181" s="804"/>
      <c r="MV181" s="804"/>
      <c r="MW181" s="823"/>
      <c r="MX181" s="824"/>
      <c r="MY181" s="824"/>
      <c r="MZ181" s="805"/>
      <c r="NA181" s="804"/>
      <c r="NB181" s="804"/>
      <c r="NC181" s="823"/>
      <c r="ND181" s="824"/>
      <c r="NE181" s="824"/>
      <c r="NF181" s="805"/>
      <c r="NG181" s="804"/>
      <c r="NH181" s="804"/>
      <c r="NI181" s="823"/>
      <c r="NJ181" s="824"/>
      <c r="NK181" s="824"/>
      <c r="NL181" s="805"/>
      <c r="NM181" s="809"/>
      <c r="NN181" s="809"/>
      <c r="NO181" s="823"/>
      <c r="NP181" s="824"/>
      <c r="NQ181" s="824"/>
      <c r="NR181" s="805"/>
      <c r="NS181" s="823"/>
      <c r="NT181" s="824"/>
      <c r="NU181" s="824"/>
      <c r="NV181" s="805"/>
      <c r="NW181" s="823"/>
      <c r="NX181" s="824"/>
      <c r="NY181" s="824"/>
      <c r="NZ181" s="834"/>
      <c r="OA181" s="823"/>
      <c r="OB181" s="824"/>
      <c r="OC181" s="824"/>
      <c r="OD181" s="805"/>
      <c r="OE181" s="823"/>
      <c r="OF181" s="824"/>
      <c r="OG181" s="824"/>
      <c r="OH181" s="805"/>
      <c r="OI181" s="823"/>
      <c r="OJ181" s="824"/>
      <c r="OK181" s="824"/>
      <c r="OL181" s="805"/>
      <c r="OM181" s="823"/>
      <c r="ON181" s="824"/>
      <c r="OO181" s="824"/>
      <c r="OP181" s="805"/>
      <c r="OQ181" s="823"/>
      <c r="OR181" s="824"/>
      <c r="OS181" s="824"/>
      <c r="OT181" s="805"/>
      <c r="OU181" s="823"/>
      <c r="OV181" s="824"/>
      <c r="OW181" s="824"/>
      <c r="OX181" s="805"/>
      <c r="OY181" s="823"/>
      <c r="OZ181" s="824"/>
      <c r="PA181" s="824"/>
      <c r="PB181" s="805"/>
      <c r="PC181" s="823"/>
      <c r="PD181" s="824"/>
      <c r="PE181" s="824"/>
      <c r="PF181" s="805"/>
    </row>
    <row r="182" spans="1:422" ht="15" hidden="1" customHeight="1" x14ac:dyDescent="0.25">
      <c r="A182" s="769" t="s">
        <v>76</v>
      </c>
      <c r="B182" s="769"/>
      <c r="C182" s="769"/>
      <c r="D182" s="770"/>
      <c r="E182" s="769"/>
      <c r="F182" s="769"/>
      <c r="G182" s="769"/>
      <c r="H182" s="769"/>
      <c r="I182" s="769"/>
      <c r="J182" s="769"/>
      <c r="K182" s="769"/>
      <c r="L182" s="769"/>
      <c r="M182" s="769"/>
      <c r="N182" s="769"/>
      <c r="O182" s="769"/>
      <c r="P182" s="769"/>
      <c r="Q182" s="769"/>
      <c r="R182" s="769"/>
      <c r="S182" s="769"/>
      <c r="T182" s="816" t="s">
        <v>170</v>
      </c>
      <c r="U182" s="816" t="s">
        <v>173</v>
      </c>
      <c r="V182" s="816"/>
      <c r="W182" s="816"/>
      <c r="X182" s="769"/>
      <c r="Y182" s="769">
        <f>IF(AND(AJ182="",AK182="",AL182="",AN182="",AO182="",OR(AP182="",AP182=Dropdown!$AM$12,AP182=Dropdown!$AM$11)),1,0)</f>
        <v>1</v>
      </c>
      <c r="Z182" s="769">
        <f t="shared" si="15"/>
        <v>1</v>
      </c>
      <c r="AA182" s="769">
        <f t="shared" si="16"/>
        <v>0</v>
      </c>
      <c r="AB182" s="769">
        <f t="shared" si="17"/>
        <v>0</v>
      </c>
      <c r="AC182" s="769"/>
      <c r="AD182" s="772" t="str">
        <f>IF(OR(T182&lt;&gt;"",U182&lt;&gt;""),Dropdown!$A$4,IF(OR(V182&lt;&gt;"",W182&lt;&gt;""),Dropdown!$A$5,Dropdown!$A$3))</f>
        <v>Commercial/Institutional</v>
      </c>
      <c r="AE182" s="773" t="s">
        <v>615</v>
      </c>
      <c r="AF182" s="773"/>
      <c r="AG182" s="773"/>
      <c r="AH182" s="773" t="str">
        <f>IF(AG182&lt;&gt;"",VLOOKUP(AG182,Dropdown!$N$3:$R$62,3,FALSE),IF(AF182&lt;&gt;"",VLOOKUP(AF182,Dropdown!$N$3:$R$62,3,FALSE),IF(AE182&lt;&gt;"",VLOOKUP(AE182,Dropdown!$N$3:$R$62,3,FALSE),"")))</f>
        <v xml:space="preserve"> </v>
      </c>
      <c r="AI182" s="773" t="str">
        <f>IF(AG182&lt;&gt;"",VLOOKUP(AG182,Dropdown!$N$3:$R$62,5,FALSE),IF(AF182&lt;&gt;"",VLOOKUP(AF182,Dropdown!$N$3:$R$62,5,FALSE),IF(AE182&lt;&gt;"",VLOOKUP(AE182,Dropdown!$N$3:$R$62,5,FALSE),"")))</f>
        <v>Diverse</v>
      </c>
      <c r="AJ182" s="773"/>
      <c r="AK182" s="773"/>
      <c r="AL182" s="773"/>
      <c r="AM182" s="773"/>
      <c r="AN182" s="773"/>
      <c r="AO182" s="773"/>
      <c r="AP182" s="773"/>
      <c r="AQ182" s="769" t="s">
        <v>178</v>
      </c>
      <c r="AR182" s="774" t="s">
        <v>179</v>
      </c>
      <c r="AS182" s="774"/>
      <c r="AT182" s="769" t="s">
        <v>133</v>
      </c>
      <c r="AU182" s="769">
        <v>23</v>
      </c>
      <c r="AV182" s="769"/>
      <c r="AW182" s="823">
        <v>20</v>
      </c>
      <c r="AX182" s="824">
        <v>60</v>
      </c>
      <c r="AY182" s="824">
        <f t="shared" si="24"/>
        <v>40</v>
      </c>
      <c r="AZ182" s="847">
        <f t="shared" si="25"/>
        <v>12.1580547112462</v>
      </c>
      <c r="BA182" s="812"/>
      <c r="BB182" s="812"/>
      <c r="BC182" s="823"/>
      <c r="BD182" s="824"/>
      <c r="BE182" s="824"/>
      <c r="BF182" s="805"/>
      <c r="BG182" s="804"/>
      <c r="BH182" s="804"/>
      <c r="BI182" s="823"/>
      <c r="BJ182" s="824"/>
      <c r="BK182" s="777"/>
      <c r="BL182" s="805"/>
      <c r="BM182" s="804"/>
      <c r="BN182" s="804"/>
      <c r="BO182" s="823"/>
      <c r="BP182" s="824"/>
      <c r="BQ182" s="824"/>
      <c r="BR182" s="805"/>
      <c r="BS182" s="804"/>
      <c r="BT182" s="804"/>
      <c r="BU182" s="823"/>
      <c r="BV182" s="824"/>
      <c r="BW182" s="824"/>
      <c r="BX182" s="805"/>
      <c r="BY182" s="804"/>
      <c r="BZ182" s="804"/>
      <c r="CA182" s="823"/>
      <c r="CB182" s="824"/>
      <c r="CC182" s="824"/>
      <c r="CD182" s="805"/>
      <c r="CE182" s="804"/>
      <c r="CF182" s="804"/>
      <c r="CG182" s="823"/>
      <c r="CH182" s="824"/>
      <c r="CI182" s="824"/>
      <c r="CJ182" s="805"/>
      <c r="CK182" s="804"/>
      <c r="CL182" s="804"/>
      <c r="CM182" s="823"/>
      <c r="CN182" s="824"/>
      <c r="CO182" s="824"/>
      <c r="CP182" s="805"/>
      <c r="CQ182" s="804"/>
      <c r="CR182" s="804"/>
      <c r="CS182" s="823"/>
      <c r="CT182" s="824"/>
      <c r="CU182" s="824"/>
      <c r="CV182" s="805"/>
      <c r="CW182" s="804"/>
      <c r="CX182" s="804"/>
      <c r="CY182" s="823"/>
      <c r="CZ182" s="824"/>
      <c r="DA182" s="825"/>
      <c r="DB182" s="803"/>
      <c r="DC182" s="809"/>
      <c r="DD182" s="809"/>
      <c r="DE182" s="826"/>
      <c r="DF182" s="825"/>
      <c r="DG182" s="824"/>
      <c r="DH182" s="805"/>
      <c r="DI182" s="804"/>
      <c r="DJ182" s="804"/>
      <c r="DK182" s="823"/>
      <c r="DL182" s="824"/>
      <c r="DM182" s="825"/>
      <c r="DN182" s="803"/>
      <c r="DO182" s="809"/>
      <c r="DP182" s="809"/>
      <c r="DQ182" s="827"/>
      <c r="DR182" s="828"/>
      <c r="DS182" s="835"/>
      <c r="DT182" s="811"/>
      <c r="DU182" s="812"/>
      <c r="DV182" s="812"/>
      <c r="DW182" s="836"/>
      <c r="DX182" s="835"/>
      <c r="DY182" s="828"/>
      <c r="DZ182" s="813"/>
      <c r="EA182" s="814"/>
      <c r="EB182" s="814"/>
      <c r="EC182" s="827"/>
      <c r="ED182" s="828"/>
      <c r="EE182" s="835"/>
      <c r="EF182" s="811"/>
      <c r="EG182" s="812"/>
      <c r="EH182" s="812"/>
      <c r="EI182" s="836"/>
      <c r="EJ182" s="835"/>
      <c r="EK182" s="828"/>
      <c r="EL182" s="813"/>
      <c r="EM182" s="814"/>
      <c r="EN182" s="814"/>
      <c r="EO182" s="827"/>
      <c r="EP182" s="828"/>
      <c r="EQ182" s="835"/>
      <c r="ER182" s="811"/>
      <c r="ES182" s="812"/>
      <c r="ET182" s="812"/>
      <c r="EU182" s="836"/>
      <c r="EV182" s="835"/>
      <c r="EW182" s="828"/>
      <c r="EX182" s="813"/>
      <c r="EY182" s="814"/>
      <c r="EZ182" s="814"/>
      <c r="FA182" s="827"/>
      <c r="FB182" s="828"/>
      <c r="FC182" s="835"/>
      <c r="FD182" s="811"/>
      <c r="FE182" s="812"/>
      <c r="FF182" s="812"/>
      <c r="FG182" s="836"/>
      <c r="FH182" s="835"/>
      <c r="FI182" s="828"/>
      <c r="FJ182" s="813"/>
      <c r="FK182" s="814"/>
      <c r="FL182" s="814"/>
      <c r="FM182" s="827"/>
      <c r="FN182" s="828"/>
      <c r="FO182" s="835"/>
      <c r="FP182" s="811"/>
      <c r="FQ182" s="812"/>
      <c r="FR182" s="812"/>
      <c r="FS182" s="823"/>
      <c r="FT182" s="824"/>
      <c r="FU182" s="825"/>
      <c r="FV182" s="803"/>
      <c r="FW182" s="804"/>
      <c r="FX182" s="804"/>
      <c r="FY182" s="826"/>
      <c r="FZ182" s="825"/>
      <c r="GA182" s="824"/>
      <c r="GB182" s="805"/>
      <c r="GC182" s="804"/>
      <c r="GD182" s="804"/>
      <c r="GE182" s="823"/>
      <c r="GF182" s="824"/>
      <c r="GG182" s="825"/>
      <c r="GH182" s="803"/>
      <c r="GI182" s="809"/>
      <c r="GJ182" s="809"/>
      <c r="GK182" s="826"/>
      <c r="GL182" s="825"/>
      <c r="GM182" s="824"/>
      <c r="GN182" s="805"/>
      <c r="GO182" s="804"/>
      <c r="GP182" s="804"/>
      <c r="GQ182" s="823"/>
      <c r="GR182" s="824"/>
      <c r="GS182" s="825"/>
      <c r="GT182" s="803"/>
      <c r="GU182" s="809"/>
      <c r="GV182" s="809"/>
      <c r="GW182" s="826"/>
      <c r="GX182" s="825"/>
      <c r="GY182" s="824"/>
      <c r="GZ182" s="805"/>
      <c r="HA182" s="804"/>
      <c r="HB182" s="804"/>
      <c r="HC182" s="823"/>
      <c r="HD182" s="824"/>
      <c r="HE182" s="825"/>
      <c r="HF182" s="803"/>
      <c r="HG182" s="809"/>
      <c r="HH182" s="809"/>
      <c r="HI182" s="826"/>
      <c r="HJ182" s="825"/>
      <c r="HK182" s="824"/>
      <c r="HL182" s="805"/>
      <c r="HM182" s="804"/>
      <c r="HN182" s="804"/>
      <c r="HO182" s="823"/>
      <c r="HP182" s="824"/>
      <c r="HQ182" s="825"/>
      <c r="HR182" s="803"/>
      <c r="HS182" s="809"/>
      <c r="HT182" s="809"/>
      <c r="HU182" s="826"/>
      <c r="HV182" s="825"/>
      <c r="HW182" s="824"/>
      <c r="HX182" s="805"/>
      <c r="HY182" s="804"/>
      <c r="HZ182" s="804"/>
      <c r="IA182" s="823"/>
      <c r="IB182" s="824"/>
      <c r="IC182" s="825"/>
      <c r="ID182" s="803"/>
      <c r="IE182" s="804"/>
      <c r="IF182" s="804"/>
      <c r="IG182" s="826"/>
      <c r="IH182" s="825"/>
      <c r="II182" s="824"/>
      <c r="IJ182" s="805"/>
      <c r="IK182" s="804"/>
      <c r="IL182" s="804"/>
      <c r="IM182" s="823"/>
      <c r="IN182" s="824"/>
      <c r="IO182" s="825"/>
      <c r="IP182" s="803"/>
      <c r="IQ182" s="804"/>
      <c r="IR182" s="804"/>
      <c r="IS182" s="826"/>
      <c r="IT182" s="825"/>
      <c r="IU182" s="824"/>
      <c r="IV182" s="805"/>
      <c r="IW182" s="804"/>
      <c r="IX182" s="804"/>
      <c r="IY182" s="823"/>
      <c r="IZ182" s="824"/>
      <c r="JA182" s="825"/>
      <c r="JB182" s="803"/>
      <c r="JC182" s="804"/>
      <c r="JD182" s="804"/>
      <c r="JE182" s="826"/>
      <c r="JF182" s="825"/>
      <c r="JG182" s="824"/>
      <c r="JH182" s="805"/>
      <c r="JI182" s="804"/>
      <c r="JJ182" s="804"/>
      <c r="JK182" s="823"/>
      <c r="JL182" s="824"/>
      <c r="JM182" s="825"/>
      <c r="JN182" s="803"/>
      <c r="JO182" s="809"/>
      <c r="JP182" s="809"/>
      <c r="JQ182" s="826"/>
      <c r="JR182" s="825"/>
      <c r="JS182" s="824"/>
      <c r="JT182" s="805"/>
      <c r="JU182" s="804"/>
      <c r="JV182" s="804"/>
      <c r="JW182" s="823"/>
      <c r="JX182" s="824"/>
      <c r="JY182" s="824"/>
      <c r="JZ182" s="805"/>
      <c r="KA182" s="809"/>
      <c r="KB182" s="809"/>
      <c r="KC182" s="823"/>
      <c r="KD182" s="824"/>
      <c r="KE182" s="824"/>
      <c r="KF182" s="805"/>
      <c r="KG182" s="809"/>
      <c r="KH182" s="809"/>
      <c r="KI182" s="823"/>
      <c r="KJ182" s="824"/>
      <c r="KK182" s="824"/>
      <c r="KL182" s="805"/>
      <c r="KM182" s="809"/>
      <c r="KN182" s="809"/>
      <c r="KO182" s="823"/>
      <c r="KP182" s="824"/>
      <c r="KQ182" s="824"/>
      <c r="KR182" s="805"/>
      <c r="KS182" s="804"/>
      <c r="KT182" s="804"/>
      <c r="KU182" s="823"/>
      <c r="KV182" s="824"/>
      <c r="KW182" s="824"/>
      <c r="KX182" s="805"/>
      <c r="KY182" s="809"/>
      <c r="KZ182" s="809"/>
      <c r="LA182" s="823"/>
      <c r="LB182" s="824"/>
      <c r="LC182" s="824"/>
      <c r="LD182" s="805"/>
      <c r="LE182" s="804"/>
      <c r="LF182" s="804"/>
      <c r="LG182" s="823"/>
      <c r="LH182" s="824"/>
      <c r="LI182" s="824"/>
      <c r="LJ182" s="805"/>
      <c r="LK182" s="804"/>
      <c r="LL182" s="804"/>
      <c r="LM182" s="823"/>
      <c r="LN182" s="824"/>
      <c r="LO182" s="824"/>
      <c r="LP182" s="805"/>
      <c r="LQ182" s="809"/>
      <c r="LR182" s="809"/>
      <c r="LS182" s="823"/>
      <c r="LT182" s="824"/>
      <c r="LU182" s="824"/>
      <c r="LV182" s="805"/>
      <c r="LW182" s="804"/>
      <c r="LX182" s="804"/>
      <c r="LY182" s="823"/>
      <c r="LZ182" s="824"/>
      <c r="MA182" s="824"/>
      <c r="MB182" s="805"/>
      <c r="MC182" s="809"/>
      <c r="MD182" s="809"/>
      <c r="ME182" s="823"/>
      <c r="MF182" s="824"/>
      <c r="MG182" s="824"/>
      <c r="MH182" s="805"/>
      <c r="MI182" s="809"/>
      <c r="MJ182" s="809"/>
      <c r="MK182" s="823"/>
      <c r="ML182" s="824"/>
      <c r="MM182" s="824"/>
      <c r="MN182" s="805"/>
      <c r="MO182" s="809"/>
      <c r="MP182" s="809"/>
      <c r="MQ182" s="823"/>
      <c r="MR182" s="824"/>
      <c r="MS182" s="824"/>
      <c r="MT182" s="805"/>
      <c r="MU182" s="804"/>
      <c r="MV182" s="804"/>
      <c r="MW182" s="823"/>
      <c r="MX182" s="824"/>
      <c r="MY182" s="824"/>
      <c r="MZ182" s="805"/>
      <c r="NA182" s="804"/>
      <c r="NB182" s="804"/>
      <c r="NC182" s="823"/>
      <c r="ND182" s="824"/>
      <c r="NE182" s="824"/>
      <c r="NF182" s="805"/>
      <c r="NG182" s="804"/>
      <c r="NH182" s="804"/>
      <c r="NI182" s="823"/>
      <c r="NJ182" s="824"/>
      <c r="NK182" s="824"/>
      <c r="NL182" s="805"/>
      <c r="NM182" s="809"/>
      <c r="NN182" s="809"/>
      <c r="NO182" s="823"/>
      <c r="NP182" s="824"/>
      <c r="NQ182" s="824"/>
      <c r="NR182" s="805"/>
      <c r="NS182" s="823"/>
      <c r="NT182" s="824"/>
      <c r="NU182" s="824"/>
      <c r="NV182" s="805"/>
      <c r="NW182" s="823"/>
      <c r="NX182" s="824"/>
      <c r="NY182" s="824"/>
      <c r="NZ182" s="834"/>
      <c r="OA182" s="823"/>
      <c r="OB182" s="824"/>
      <c r="OC182" s="824"/>
      <c r="OD182" s="805"/>
      <c r="OE182" s="823"/>
      <c r="OF182" s="824"/>
      <c r="OG182" s="824"/>
      <c r="OH182" s="805"/>
      <c r="OI182" s="823"/>
      <c r="OJ182" s="824"/>
      <c r="OK182" s="824"/>
      <c r="OL182" s="805"/>
      <c r="OM182" s="823"/>
      <c r="ON182" s="824"/>
      <c r="OO182" s="824"/>
      <c r="OP182" s="805"/>
      <c r="OQ182" s="823"/>
      <c r="OR182" s="824"/>
      <c r="OS182" s="824"/>
      <c r="OT182" s="805"/>
      <c r="OU182" s="823"/>
      <c r="OV182" s="824"/>
      <c r="OW182" s="824"/>
      <c r="OX182" s="805"/>
      <c r="OY182" s="823"/>
      <c r="OZ182" s="824"/>
      <c r="PA182" s="824"/>
      <c r="PB182" s="805"/>
      <c r="PC182" s="823"/>
      <c r="PD182" s="824"/>
      <c r="PE182" s="824"/>
      <c r="PF182" s="805"/>
    </row>
    <row r="183" spans="1:422" ht="15" hidden="1" customHeight="1" x14ac:dyDescent="0.25">
      <c r="A183" s="769" t="s">
        <v>76</v>
      </c>
      <c r="B183" s="769"/>
      <c r="C183" s="769"/>
      <c r="D183" s="770"/>
      <c r="E183" s="769"/>
      <c r="F183" s="769"/>
      <c r="G183" s="769"/>
      <c r="H183" s="769"/>
      <c r="I183" s="769"/>
      <c r="J183" s="769"/>
      <c r="K183" s="769"/>
      <c r="L183" s="769"/>
      <c r="M183" s="769"/>
      <c r="N183" s="769"/>
      <c r="O183" s="769"/>
      <c r="P183" s="769"/>
      <c r="Q183" s="769"/>
      <c r="R183" s="769"/>
      <c r="S183" s="769"/>
      <c r="T183" s="816" t="s">
        <v>164</v>
      </c>
      <c r="U183" s="816" t="s">
        <v>174</v>
      </c>
      <c r="V183" s="816"/>
      <c r="W183" s="816"/>
      <c r="X183" s="769"/>
      <c r="Y183" s="769">
        <f>IF(AND(AJ183="",AK183="",AL183="",AN183="",AO183="",OR(AP183="",AP183=Dropdown!$AM$12,AP183=Dropdown!$AM$11)),1,0)</f>
        <v>1</v>
      </c>
      <c r="Z183" s="769">
        <f t="shared" si="15"/>
        <v>1</v>
      </c>
      <c r="AA183" s="769">
        <f t="shared" si="16"/>
        <v>0</v>
      </c>
      <c r="AB183" s="769">
        <f t="shared" si="17"/>
        <v>0</v>
      </c>
      <c r="AC183" s="769"/>
      <c r="AD183" s="772" t="str">
        <f>IF(OR(T183&lt;&gt;"",U183&lt;&gt;""),Dropdown!$A$4,IF(OR(V183&lt;&gt;"",W183&lt;&gt;""),Dropdown!$A$5,Dropdown!$A$3))</f>
        <v>Commercial/Institutional</v>
      </c>
      <c r="AE183" s="773" t="s">
        <v>615</v>
      </c>
      <c r="AF183" s="773"/>
      <c r="AG183" s="773"/>
      <c r="AH183" s="773" t="str">
        <f>IF(AG183&lt;&gt;"",VLOOKUP(AG183,Dropdown!$N$3:$R$62,3,FALSE),IF(AF183&lt;&gt;"",VLOOKUP(AF183,Dropdown!$N$3:$R$62,3,FALSE),IF(AE183&lt;&gt;"",VLOOKUP(AE183,Dropdown!$N$3:$R$62,3,FALSE),"")))</f>
        <v xml:space="preserve"> </v>
      </c>
      <c r="AI183" s="773" t="str">
        <f>IF(AG183&lt;&gt;"",VLOOKUP(AG183,Dropdown!$N$3:$R$62,5,FALSE),IF(AF183&lt;&gt;"",VLOOKUP(AF183,Dropdown!$N$3:$R$62,5,FALSE),IF(AE183&lt;&gt;"",VLOOKUP(AE183,Dropdown!$N$3:$R$62,5,FALSE),"")))</f>
        <v>Diverse</v>
      </c>
      <c r="AJ183" s="773"/>
      <c r="AK183" s="773"/>
      <c r="AL183" s="773"/>
      <c r="AM183" s="773"/>
      <c r="AN183" s="773"/>
      <c r="AO183" s="773"/>
      <c r="AP183" s="773"/>
      <c r="AQ183" s="769" t="s">
        <v>178</v>
      </c>
      <c r="AR183" s="774" t="s">
        <v>179</v>
      </c>
      <c r="AS183" s="774"/>
      <c r="AT183" s="769" t="s">
        <v>133</v>
      </c>
      <c r="AU183" s="769">
        <v>23</v>
      </c>
      <c r="AV183" s="769"/>
      <c r="AW183" s="823">
        <v>100</v>
      </c>
      <c r="AX183" s="824">
        <v>200</v>
      </c>
      <c r="AY183" s="824">
        <f t="shared" si="24"/>
        <v>150</v>
      </c>
      <c r="AZ183" s="847">
        <f t="shared" si="25"/>
        <v>30.3951367781155</v>
      </c>
      <c r="BA183" s="812"/>
      <c r="BB183" s="812"/>
      <c r="BC183" s="823"/>
      <c r="BD183" s="824"/>
      <c r="BE183" s="824"/>
      <c r="BF183" s="805"/>
      <c r="BG183" s="804"/>
      <c r="BH183" s="804"/>
      <c r="BI183" s="823"/>
      <c r="BJ183" s="824"/>
      <c r="BK183" s="777"/>
      <c r="BL183" s="805"/>
      <c r="BM183" s="804"/>
      <c r="BN183" s="804"/>
      <c r="BO183" s="823"/>
      <c r="BP183" s="824"/>
      <c r="BQ183" s="824"/>
      <c r="BR183" s="805"/>
      <c r="BS183" s="804"/>
      <c r="BT183" s="804"/>
      <c r="BU183" s="823"/>
      <c r="BV183" s="824"/>
      <c r="BW183" s="824"/>
      <c r="BX183" s="805"/>
      <c r="BY183" s="804"/>
      <c r="BZ183" s="804"/>
      <c r="CA183" s="823"/>
      <c r="CB183" s="824"/>
      <c r="CC183" s="824"/>
      <c r="CD183" s="805"/>
      <c r="CE183" s="804"/>
      <c r="CF183" s="804"/>
      <c r="CG183" s="823"/>
      <c r="CH183" s="824"/>
      <c r="CI183" s="824"/>
      <c r="CJ183" s="805"/>
      <c r="CK183" s="804"/>
      <c r="CL183" s="804"/>
      <c r="CM183" s="823"/>
      <c r="CN183" s="824"/>
      <c r="CO183" s="824"/>
      <c r="CP183" s="805"/>
      <c r="CQ183" s="804"/>
      <c r="CR183" s="804"/>
      <c r="CS183" s="823"/>
      <c r="CT183" s="824"/>
      <c r="CU183" s="824"/>
      <c r="CV183" s="805"/>
      <c r="CW183" s="804"/>
      <c r="CX183" s="804"/>
      <c r="CY183" s="823"/>
      <c r="CZ183" s="824"/>
      <c r="DA183" s="825"/>
      <c r="DB183" s="803"/>
      <c r="DC183" s="809"/>
      <c r="DD183" s="809"/>
      <c r="DE183" s="826"/>
      <c r="DF183" s="825"/>
      <c r="DG183" s="824"/>
      <c r="DH183" s="805"/>
      <c r="DI183" s="804"/>
      <c r="DJ183" s="804"/>
      <c r="DK183" s="823"/>
      <c r="DL183" s="824"/>
      <c r="DM183" s="825"/>
      <c r="DN183" s="803"/>
      <c r="DO183" s="809"/>
      <c r="DP183" s="809"/>
      <c r="DQ183" s="827"/>
      <c r="DR183" s="828"/>
      <c r="DS183" s="835"/>
      <c r="DT183" s="811"/>
      <c r="DU183" s="812"/>
      <c r="DV183" s="812"/>
      <c r="DW183" s="836"/>
      <c r="DX183" s="835"/>
      <c r="DY183" s="828"/>
      <c r="DZ183" s="813"/>
      <c r="EA183" s="814"/>
      <c r="EB183" s="814"/>
      <c r="EC183" s="827"/>
      <c r="ED183" s="828"/>
      <c r="EE183" s="835"/>
      <c r="EF183" s="811"/>
      <c r="EG183" s="812"/>
      <c r="EH183" s="812"/>
      <c r="EI183" s="836"/>
      <c r="EJ183" s="835"/>
      <c r="EK183" s="828"/>
      <c r="EL183" s="813"/>
      <c r="EM183" s="814"/>
      <c r="EN183" s="814"/>
      <c r="EO183" s="827"/>
      <c r="EP183" s="828"/>
      <c r="EQ183" s="835"/>
      <c r="ER183" s="811"/>
      <c r="ES183" s="812"/>
      <c r="ET183" s="812"/>
      <c r="EU183" s="836"/>
      <c r="EV183" s="835"/>
      <c r="EW183" s="828"/>
      <c r="EX183" s="813"/>
      <c r="EY183" s="814"/>
      <c r="EZ183" s="814"/>
      <c r="FA183" s="827"/>
      <c r="FB183" s="828"/>
      <c r="FC183" s="835"/>
      <c r="FD183" s="811"/>
      <c r="FE183" s="812"/>
      <c r="FF183" s="812"/>
      <c r="FG183" s="836"/>
      <c r="FH183" s="835"/>
      <c r="FI183" s="828"/>
      <c r="FJ183" s="813"/>
      <c r="FK183" s="814"/>
      <c r="FL183" s="814"/>
      <c r="FM183" s="827"/>
      <c r="FN183" s="828"/>
      <c r="FO183" s="835"/>
      <c r="FP183" s="811"/>
      <c r="FQ183" s="812"/>
      <c r="FR183" s="812"/>
      <c r="FS183" s="823"/>
      <c r="FT183" s="824"/>
      <c r="FU183" s="825"/>
      <c r="FV183" s="803"/>
      <c r="FW183" s="804"/>
      <c r="FX183" s="804"/>
      <c r="FY183" s="826"/>
      <c r="FZ183" s="825"/>
      <c r="GA183" s="824"/>
      <c r="GB183" s="805"/>
      <c r="GC183" s="804"/>
      <c r="GD183" s="804"/>
      <c r="GE183" s="823"/>
      <c r="GF183" s="824"/>
      <c r="GG183" s="825"/>
      <c r="GH183" s="803"/>
      <c r="GI183" s="809"/>
      <c r="GJ183" s="809"/>
      <c r="GK183" s="826"/>
      <c r="GL183" s="825"/>
      <c r="GM183" s="824"/>
      <c r="GN183" s="805"/>
      <c r="GO183" s="804"/>
      <c r="GP183" s="804"/>
      <c r="GQ183" s="823"/>
      <c r="GR183" s="824"/>
      <c r="GS183" s="825"/>
      <c r="GT183" s="803"/>
      <c r="GU183" s="809"/>
      <c r="GV183" s="809"/>
      <c r="GW183" s="826"/>
      <c r="GX183" s="825"/>
      <c r="GY183" s="824"/>
      <c r="GZ183" s="805"/>
      <c r="HA183" s="804"/>
      <c r="HB183" s="804"/>
      <c r="HC183" s="823"/>
      <c r="HD183" s="824"/>
      <c r="HE183" s="825"/>
      <c r="HF183" s="803"/>
      <c r="HG183" s="809"/>
      <c r="HH183" s="809"/>
      <c r="HI183" s="826"/>
      <c r="HJ183" s="825"/>
      <c r="HK183" s="824"/>
      <c r="HL183" s="805"/>
      <c r="HM183" s="804"/>
      <c r="HN183" s="804"/>
      <c r="HO183" s="823"/>
      <c r="HP183" s="824"/>
      <c r="HQ183" s="825"/>
      <c r="HR183" s="803"/>
      <c r="HS183" s="809"/>
      <c r="HT183" s="809"/>
      <c r="HU183" s="826"/>
      <c r="HV183" s="825"/>
      <c r="HW183" s="824"/>
      <c r="HX183" s="805"/>
      <c r="HY183" s="804"/>
      <c r="HZ183" s="804"/>
      <c r="IA183" s="823"/>
      <c r="IB183" s="824"/>
      <c r="IC183" s="825"/>
      <c r="ID183" s="803"/>
      <c r="IE183" s="804"/>
      <c r="IF183" s="804"/>
      <c r="IG183" s="826"/>
      <c r="IH183" s="825"/>
      <c r="II183" s="824"/>
      <c r="IJ183" s="805"/>
      <c r="IK183" s="804"/>
      <c r="IL183" s="804"/>
      <c r="IM183" s="823"/>
      <c r="IN183" s="824"/>
      <c r="IO183" s="825"/>
      <c r="IP183" s="803"/>
      <c r="IQ183" s="804"/>
      <c r="IR183" s="804"/>
      <c r="IS183" s="826"/>
      <c r="IT183" s="825"/>
      <c r="IU183" s="824"/>
      <c r="IV183" s="805"/>
      <c r="IW183" s="804"/>
      <c r="IX183" s="804"/>
      <c r="IY183" s="823"/>
      <c r="IZ183" s="824"/>
      <c r="JA183" s="825"/>
      <c r="JB183" s="803"/>
      <c r="JC183" s="804"/>
      <c r="JD183" s="804"/>
      <c r="JE183" s="826"/>
      <c r="JF183" s="825"/>
      <c r="JG183" s="824"/>
      <c r="JH183" s="805"/>
      <c r="JI183" s="804"/>
      <c r="JJ183" s="804"/>
      <c r="JK183" s="823"/>
      <c r="JL183" s="824"/>
      <c r="JM183" s="825"/>
      <c r="JN183" s="803"/>
      <c r="JO183" s="809"/>
      <c r="JP183" s="809"/>
      <c r="JQ183" s="826"/>
      <c r="JR183" s="825"/>
      <c r="JS183" s="824"/>
      <c r="JT183" s="805"/>
      <c r="JU183" s="804"/>
      <c r="JV183" s="804"/>
      <c r="JW183" s="823"/>
      <c r="JX183" s="824"/>
      <c r="JY183" s="824"/>
      <c r="JZ183" s="805"/>
      <c r="KA183" s="809"/>
      <c r="KB183" s="809"/>
      <c r="KC183" s="823"/>
      <c r="KD183" s="824"/>
      <c r="KE183" s="824"/>
      <c r="KF183" s="805"/>
      <c r="KG183" s="809"/>
      <c r="KH183" s="809"/>
      <c r="KI183" s="823"/>
      <c r="KJ183" s="824"/>
      <c r="KK183" s="824"/>
      <c r="KL183" s="805"/>
      <c r="KM183" s="809"/>
      <c r="KN183" s="809"/>
      <c r="KO183" s="823"/>
      <c r="KP183" s="824"/>
      <c r="KQ183" s="824"/>
      <c r="KR183" s="805"/>
      <c r="KS183" s="804"/>
      <c r="KT183" s="804"/>
      <c r="KU183" s="823"/>
      <c r="KV183" s="824"/>
      <c r="KW183" s="824"/>
      <c r="KX183" s="805"/>
      <c r="KY183" s="809"/>
      <c r="KZ183" s="809"/>
      <c r="LA183" s="823"/>
      <c r="LB183" s="824"/>
      <c r="LC183" s="824"/>
      <c r="LD183" s="805"/>
      <c r="LE183" s="804"/>
      <c r="LF183" s="804"/>
      <c r="LG183" s="823"/>
      <c r="LH183" s="824"/>
      <c r="LI183" s="824"/>
      <c r="LJ183" s="805"/>
      <c r="LK183" s="804"/>
      <c r="LL183" s="804"/>
      <c r="LM183" s="823"/>
      <c r="LN183" s="824"/>
      <c r="LO183" s="824"/>
      <c r="LP183" s="805"/>
      <c r="LQ183" s="809"/>
      <c r="LR183" s="809"/>
      <c r="LS183" s="823"/>
      <c r="LT183" s="824"/>
      <c r="LU183" s="824"/>
      <c r="LV183" s="805"/>
      <c r="LW183" s="804"/>
      <c r="LX183" s="804"/>
      <c r="LY183" s="823"/>
      <c r="LZ183" s="824"/>
      <c r="MA183" s="824"/>
      <c r="MB183" s="805"/>
      <c r="MC183" s="809"/>
      <c r="MD183" s="809"/>
      <c r="ME183" s="823"/>
      <c r="MF183" s="824"/>
      <c r="MG183" s="824"/>
      <c r="MH183" s="805"/>
      <c r="MI183" s="809"/>
      <c r="MJ183" s="809"/>
      <c r="MK183" s="823"/>
      <c r="ML183" s="824"/>
      <c r="MM183" s="824"/>
      <c r="MN183" s="805"/>
      <c r="MO183" s="809"/>
      <c r="MP183" s="809"/>
      <c r="MQ183" s="823"/>
      <c r="MR183" s="824"/>
      <c r="MS183" s="824"/>
      <c r="MT183" s="805"/>
      <c r="MU183" s="804"/>
      <c r="MV183" s="804"/>
      <c r="MW183" s="823"/>
      <c r="MX183" s="824"/>
      <c r="MY183" s="824"/>
      <c r="MZ183" s="805"/>
      <c r="NA183" s="804"/>
      <c r="NB183" s="804"/>
      <c r="NC183" s="823"/>
      <c r="ND183" s="824"/>
      <c r="NE183" s="824"/>
      <c r="NF183" s="805"/>
      <c r="NG183" s="804"/>
      <c r="NH183" s="804"/>
      <c r="NI183" s="823"/>
      <c r="NJ183" s="824"/>
      <c r="NK183" s="824"/>
      <c r="NL183" s="805"/>
      <c r="NM183" s="809"/>
      <c r="NN183" s="809"/>
      <c r="NO183" s="823"/>
      <c r="NP183" s="824"/>
      <c r="NQ183" s="824"/>
      <c r="NR183" s="805"/>
      <c r="NS183" s="823"/>
      <c r="NT183" s="824"/>
      <c r="NU183" s="824"/>
      <c r="NV183" s="805"/>
      <c r="NW183" s="823"/>
      <c r="NX183" s="824"/>
      <c r="NY183" s="824"/>
      <c r="NZ183" s="834"/>
      <c r="OA183" s="823"/>
      <c r="OB183" s="824"/>
      <c r="OC183" s="824"/>
      <c r="OD183" s="805"/>
      <c r="OE183" s="823"/>
      <c r="OF183" s="824"/>
      <c r="OG183" s="824"/>
      <c r="OH183" s="805"/>
      <c r="OI183" s="823"/>
      <c r="OJ183" s="824"/>
      <c r="OK183" s="824"/>
      <c r="OL183" s="805"/>
      <c r="OM183" s="823"/>
      <c r="ON183" s="824"/>
      <c r="OO183" s="824"/>
      <c r="OP183" s="805"/>
      <c r="OQ183" s="823"/>
      <c r="OR183" s="824"/>
      <c r="OS183" s="824"/>
      <c r="OT183" s="805"/>
      <c r="OU183" s="823"/>
      <c r="OV183" s="824"/>
      <c r="OW183" s="824"/>
      <c r="OX183" s="805"/>
      <c r="OY183" s="823"/>
      <c r="OZ183" s="824"/>
      <c r="PA183" s="824"/>
      <c r="PB183" s="805"/>
      <c r="PC183" s="823"/>
      <c r="PD183" s="824"/>
      <c r="PE183" s="824"/>
      <c r="PF183" s="805"/>
    </row>
    <row r="184" spans="1:422" ht="15" hidden="1" customHeight="1" x14ac:dyDescent="0.25">
      <c r="A184" s="769" t="s">
        <v>76</v>
      </c>
      <c r="B184" s="769"/>
      <c r="C184" s="769"/>
      <c r="D184" s="770"/>
      <c r="E184" s="769"/>
      <c r="F184" s="769"/>
      <c r="G184" s="769"/>
      <c r="H184" s="769"/>
      <c r="I184" s="769"/>
      <c r="J184" s="769"/>
      <c r="K184" s="769"/>
      <c r="L184" s="769"/>
      <c r="M184" s="769"/>
      <c r="N184" s="769"/>
      <c r="O184" s="769"/>
      <c r="P184" s="769"/>
      <c r="Q184" s="769"/>
      <c r="R184" s="769"/>
      <c r="S184" s="769"/>
      <c r="T184" s="816" t="s">
        <v>164</v>
      </c>
      <c r="U184" s="816" t="s">
        <v>173</v>
      </c>
      <c r="V184" s="816"/>
      <c r="W184" s="816"/>
      <c r="X184" s="769"/>
      <c r="Y184" s="769">
        <f>IF(AND(AJ184="",AK184="",AL184="",AN184="",AO184="",OR(AP184="",AP184=Dropdown!$AM$12,AP184=Dropdown!$AM$11)),1,0)</f>
        <v>1</v>
      </c>
      <c r="Z184" s="769">
        <f t="shared" si="15"/>
        <v>1</v>
      </c>
      <c r="AA184" s="769">
        <f t="shared" si="16"/>
        <v>0</v>
      </c>
      <c r="AB184" s="769">
        <f t="shared" si="17"/>
        <v>0</v>
      </c>
      <c r="AC184" s="769"/>
      <c r="AD184" s="772" t="str">
        <f>IF(OR(T184&lt;&gt;"",U184&lt;&gt;""),Dropdown!$A$4,IF(OR(V184&lt;&gt;"",W184&lt;&gt;""),Dropdown!$A$5,Dropdown!$A$3))</f>
        <v>Commercial/Institutional</v>
      </c>
      <c r="AE184" s="773" t="s">
        <v>615</v>
      </c>
      <c r="AF184" s="773"/>
      <c r="AG184" s="773"/>
      <c r="AH184" s="773" t="str">
        <f>IF(AG184&lt;&gt;"",VLOOKUP(AG184,Dropdown!$N$3:$R$62,3,FALSE),IF(AF184&lt;&gt;"",VLOOKUP(AF184,Dropdown!$N$3:$R$62,3,FALSE),IF(AE184&lt;&gt;"",VLOOKUP(AE184,Dropdown!$N$3:$R$62,3,FALSE),"")))</f>
        <v xml:space="preserve"> </v>
      </c>
      <c r="AI184" s="773" t="str">
        <f>IF(AG184&lt;&gt;"",VLOOKUP(AG184,Dropdown!$N$3:$R$62,5,FALSE),IF(AF184&lt;&gt;"",VLOOKUP(AF184,Dropdown!$N$3:$R$62,5,FALSE),IF(AE184&lt;&gt;"",VLOOKUP(AE184,Dropdown!$N$3:$R$62,5,FALSE),"")))</f>
        <v>Diverse</v>
      </c>
      <c r="AJ184" s="773"/>
      <c r="AK184" s="773"/>
      <c r="AL184" s="773"/>
      <c r="AM184" s="773"/>
      <c r="AN184" s="773"/>
      <c r="AO184" s="773"/>
      <c r="AP184" s="773"/>
      <c r="AQ184" s="769" t="s">
        <v>178</v>
      </c>
      <c r="AR184" s="774" t="s">
        <v>179</v>
      </c>
      <c r="AS184" s="774"/>
      <c r="AT184" s="769" t="s">
        <v>133</v>
      </c>
      <c r="AU184" s="769">
        <v>23</v>
      </c>
      <c r="AV184" s="769"/>
      <c r="AW184" s="823">
        <v>30</v>
      </c>
      <c r="AX184" s="824">
        <v>50</v>
      </c>
      <c r="AY184" s="824">
        <f t="shared" si="24"/>
        <v>40</v>
      </c>
      <c r="AZ184" s="847">
        <f t="shared" si="25"/>
        <v>6.0790273556230998</v>
      </c>
      <c r="BA184" s="812"/>
      <c r="BB184" s="812"/>
      <c r="BC184" s="823"/>
      <c r="BD184" s="824"/>
      <c r="BE184" s="824"/>
      <c r="BF184" s="805"/>
      <c r="BG184" s="804"/>
      <c r="BH184" s="804"/>
      <c r="BI184" s="823"/>
      <c r="BJ184" s="824"/>
      <c r="BK184" s="777"/>
      <c r="BL184" s="805"/>
      <c r="BM184" s="804"/>
      <c r="BN184" s="804"/>
      <c r="BO184" s="823"/>
      <c r="BP184" s="824"/>
      <c r="BQ184" s="824"/>
      <c r="BR184" s="805"/>
      <c r="BS184" s="804"/>
      <c r="BT184" s="804"/>
      <c r="BU184" s="823"/>
      <c r="BV184" s="824"/>
      <c r="BW184" s="824"/>
      <c r="BX184" s="805"/>
      <c r="BY184" s="804"/>
      <c r="BZ184" s="804"/>
      <c r="CA184" s="823"/>
      <c r="CB184" s="824"/>
      <c r="CC184" s="824"/>
      <c r="CD184" s="805"/>
      <c r="CE184" s="804"/>
      <c r="CF184" s="804"/>
      <c r="CG184" s="823"/>
      <c r="CH184" s="824"/>
      <c r="CI184" s="824"/>
      <c r="CJ184" s="805"/>
      <c r="CK184" s="804"/>
      <c r="CL184" s="804"/>
      <c r="CM184" s="823"/>
      <c r="CN184" s="824"/>
      <c r="CO184" s="824"/>
      <c r="CP184" s="805"/>
      <c r="CQ184" s="804"/>
      <c r="CR184" s="804"/>
      <c r="CS184" s="823"/>
      <c r="CT184" s="824"/>
      <c r="CU184" s="824"/>
      <c r="CV184" s="805"/>
      <c r="CW184" s="804"/>
      <c r="CX184" s="804"/>
      <c r="CY184" s="823"/>
      <c r="CZ184" s="824"/>
      <c r="DA184" s="825"/>
      <c r="DB184" s="803"/>
      <c r="DC184" s="809"/>
      <c r="DD184" s="809"/>
      <c r="DE184" s="826"/>
      <c r="DF184" s="825"/>
      <c r="DG184" s="824"/>
      <c r="DH184" s="805"/>
      <c r="DI184" s="804"/>
      <c r="DJ184" s="804"/>
      <c r="DK184" s="823"/>
      <c r="DL184" s="824"/>
      <c r="DM184" s="825"/>
      <c r="DN184" s="803"/>
      <c r="DO184" s="809"/>
      <c r="DP184" s="809"/>
      <c r="DQ184" s="827"/>
      <c r="DR184" s="828"/>
      <c r="DS184" s="835"/>
      <c r="DT184" s="811"/>
      <c r="DU184" s="812"/>
      <c r="DV184" s="812"/>
      <c r="DW184" s="836"/>
      <c r="DX184" s="835"/>
      <c r="DY184" s="828"/>
      <c r="DZ184" s="813"/>
      <c r="EA184" s="814"/>
      <c r="EB184" s="814"/>
      <c r="EC184" s="827"/>
      <c r="ED184" s="828"/>
      <c r="EE184" s="835"/>
      <c r="EF184" s="811"/>
      <c r="EG184" s="812"/>
      <c r="EH184" s="812"/>
      <c r="EI184" s="836"/>
      <c r="EJ184" s="835"/>
      <c r="EK184" s="828"/>
      <c r="EL184" s="813"/>
      <c r="EM184" s="814"/>
      <c r="EN184" s="814"/>
      <c r="EO184" s="827"/>
      <c r="EP184" s="828"/>
      <c r="EQ184" s="835"/>
      <c r="ER184" s="811"/>
      <c r="ES184" s="812"/>
      <c r="ET184" s="812"/>
      <c r="EU184" s="836"/>
      <c r="EV184" s="835"/>
      <c r="EW184" s="828"/>
      <c r="EX184" s="813"/>
      <c r="EY184" s="814"/>
      <c r="EZ184" s="814"/>
      <c r="FA184" s="827"/>
      <c r="FB184" s="828"/>
      <c r="FC184" s="835"/>
      <c r="FD184" s="811"/>
      <c r="FE184" s="812"/>
      <c r="FF184" s="812"/>
      <c r="FG184" s="836"/>
      <c r="FH184" s="835"/>
      <c r="FI184" s="828"/>
      <c r="FJ184" s="813"/>
      <c r="FK184" s="814"/>
      <c r="FL184" s="814"/>
      <c r="FM184" s="827"/>
      <c r="FN184" s="828"/>
      <c r="FO184" s="835"/>
      <c r="FP184" s="811"/>
      <c r="FQ184" s="812"/>
      <c r="FR184" s="812"/>
      <c r="FS184" s="823"/>
      <c r="FT184" s="824"/>
      <c r="FU184" s="825"/>
      <c r="FV184" s="803"/>
      <c r="FW184" s="804"/>
      <c r="FX184" s="804"/>
      <c r="FY184" s="826"/>
      <c r="FZ184" s="825"/>
      <c r="GA184" s="824"/>
      <c r="GB184" s="805"/>
      <c r="GC184" s="804"/>
      <c r="GD184" s="804"/>
      <c r="GE184" s="823"/>
      <c r="GF184" s="824"/>
      <c r="GG184" s="825"/>
      <c r="GH184" s="803"/>
      <c r="GI184" s="809"/>
      <c r="GJ184" s="809"/>
      <c r="GK184" s="826"/>
      <c r="GL184" s="825"/>
      <c r="GM184" s="824"/>
      <c r="GN184" s="805"/>
      <c r="GO184" s="804"/>
      <c r="GP184" s="804"/>
      <c r="GQ184" s="823"/>
      <c r="GR184" s="824"/>
      <c r="GS184" s="825"/>
      <c r="GT184" s="803"/>
      <c r="GU184" s="809"/>
      <c r="GV184" s="809"/>
      <c r="GW184" s="826"/>
      <c r="GX184" s="825"/>
      <c r="GY184" s="824"/>
      <c r="GZ184" s="805"/>
      <c r="HA184" s="804"/>
      <c r="HB184" s="804"/>
      <c r="HC184" s="823"/>
      <c r="HD184" s="824"/>
      <c r="HE184" s="825"/>
      <c r="HF184" s="803"/>
      <c r="HG184" s="809"/>
      <c r="HH184" s="809"/>
      <c r="HI184" s="826"/>
      <c r="HJ184" s="825"/>
      <c r="HK184" s="824"/>
      <c r="HL184" s="805"/>
      <c r="HM184" s="804"/>
      <c r="HN184" s="804"/>
      <c r="HO184" s="823"/>
      <c r="HP184" s="824"/>
      <c r="HQ184" s="825"/>
      <c r="HR184" s="803"/>
      <c r="HS184" s="809"/>
      <c r="HT184" s="809"/>
      <c r="HU184" s="826"/>
      <c r="HV184" s="825"/>
      <c r="HW184" s="824"/>
      <c r="HX184" s="805"/>
      <c r="HY184" s="804"/>
      <c r="HZ184" s="804"/>
      <c r="IA184" s="823"/>
      <c r="IB184" s="824"/>
      <c r="IC184" s="825"/>
      <c r="ID184" s="803"/>
      <c r="IE184" s="804"/>
      <c r="IF184" s="804"/>
      <c r="IG184" s="826"/>
      <c r="IH184" s="825"/>
      <c r="II184" s="824"/>
      <c r="IJ184" s="805"/>
      <c r="IK184" s="804"/>
      <c r="IL184" s="804"/>
      <c r="IM184" s="823"/>
      <c r="IN184" s="824"/>
      <c r="IO184" s="825"/>
      <c r="IP184" s="803"/>
      <c r="IQ184" s="804"/>
      <c r="IR184" s="804"/>
      <c r="IS184" s="826"/>
      <c r="IT184" s="825"/>
      <c r="IU184" s="824"/>
      <c r="IV184" s="805"/>
      <c r="IW184" s="804"/>
      <c r="IX184" s="804"/>
      <c r="IY184" s="823"/>
      <c r="IZ184" s="824"/>
      <c r="JA184" s="825"/>
      <c r="JB184" s="803"/>
      <c r="JC184" s="804"/>
      <c r="JD184" s="804"/>
      <c r="JE184" s="826"/>
      <c r="JF184" s="825"/>
      <c r="JG184" s="824"/>
      <c r="JH184" s="805"/>
      <c r="JI184" s="804"/>
      <c r="JJ184" s="804"/>
      <c r="JK184" s="823"/>
      <c r="JL184" s="824"/>
      <c r="JM184" s="825"/>
      <c r="JN184" s="803"/>
      <c r="JO184" s="809"/>
      <c r="JP184" s="809"/>
      <c r="JQ184" s="826"/>
      <c r="JR184" s="825"/>
      <c r="JS184" s="824"/>
      <c r="JT184" s="805"/>
      <c r="JU184" s="804"/>
      <c r="JV184" s="804"/>
      <c r="JW184" s="823"/>
      <c r="JX184" s="824"/>
      <c r="JY184" s="824"/>
      <c r="JZ184" s="805"/>
      <c r="KA184" s="809"/>
      <c r="KB184" s="809"/>
      <c r="KC184" s="823"/>
      <c r="KD184" s="824"/>
      <c r="KE184" s="824"/>
      <c r="KF184" s="805"/>
      <c r="KG184" s="809"/>
      <c r="KH184" s="809"/>
      <c r="KI184" s="823"/>
      <c r="KJ184" s="824"/>
      <c r="KK184" s="824"/>
      <c r="KL184" s="805"/>
      <c r="KM184" s="809"/>
      <c r="KN184" s="809"/>
      <c r="KO184" s="823"/>
      <c r="KP184" s="824"/>
      <c r="KQ184" s="824"/>
      <c r="KR184" s="805"/>
      <c r="KS184" s="804"/>
      <c r="KT184" s="804"/>
      <c r="KU184" s="823"/>
      <c r="KV184" s="824"/>
      <c r="KW184" s="824"/>
      <c r="KX184" s="805"/>
      <c r="KY184" s="809"/>
      <c r="KZ184" s="809"/>
      <c r="LA184" s="823"/>
      <c r="LB184" s="824"/>
      <c r="LC184" s="824"/>
      <c r="LD184" s="805"/>
      <c r="LE184" s="804"/>
      <c r="LF184" s="804"/>
      <c r="LG184" s="823"/>
      <c r="LH184" s="824"/>
      <c r="LI184" s="824"/>
      <c r="LJ184" s="805"/>
      <c r="LK184" s="804"/>
      <c r="LL184" s="804"/>
      <c r="LM184" s="823"/>
      <c r="LN184" s="824"/>
      <c r="LO184" s="824"/>
      <c r="LP184" s="805"/>
      <c r="LQ184" s="809"/>
      <c r="LR184" s="809"/>
      <c r="LS184" s="823"/>
      <c r="LT184" s="824"/>
      <c r="LU184" s="824"/>
      <c r="LV184" s="805"/>
      <c r="LW184" s="804"/>
      <c r="LX184" s="804"/>
      <c r="LY184" s="823"/>
      <c r="LZ184" s="824"/>
      <c r="MA184" s="824"/>
      <c r="MB184" s="805"/>
      <c r="MC184" s="809"/>
      <c r="MD184" s="809"/>
      <c r="ME184" s="823"/>
      <c r="MF184" s="824"/>
      <c r="MG184" s="824"/>
      <c r="MH184" s="805"/>
      <c r="MI184" s="809"/>
      <c r="MJ184" s="809"/>
      <c r="MK184" s="823"/>
      <c r="ML184" s="824"/>
      <c r="MM184" s="824"/>
      <c r="MN184" s="805"/>
      <c r="MO184" s="809"/>
      <c r="MP184" s="809"/>
      <c r="MQ184" s="823"/>
      <c r="MR184" s="824"/>
      <c r="MS184" s="824"/>
      <c r="MT184" s="805"/>
      <c r="MU184" s="804"/>
      <c r="MV184" s="804"/>
      <c r="MW184" s="823"/>
      <c r="MX184" s="824"/>
      <c r="MY184" s="824"/>
      <c r="MZ184" s="805"/>
      <c r="NA184" s="804"/>
      <c r="NB184" s="804"/>
      <c r="NC184" s="823"/>
      <c r="ND184" s="824"/>
      <c r="NE184" s="824"/>
      <c r="NF184" s="805"/>
      <c r="NG184" s="804"/>
      <c r="NH184" s="804"/>
      <c r="NI184" s="823"/>
      <c r="NJ184" s="824"/>
      <c r="NK184" s="824"/>
      <c r="NL184" s="805"/>
      <c r="NM184" s="809"/>
      <c r="NN184" s="809"/>
      <c r="NO184" s="823"/>
      <c r="NP184" s="824"/>
      <c r="NQ184" s="824"/>
      <c r="NR184" s="805"/>
      <c r="NS184" s="823"/>
      <c r="NT184" s="824"/>
      <c r="NU184" s="824"/>
      <c r="NV184" s="805"/>
      <c r="NW184" s="823"/>
      <c r="NX184" s="824"/>
      <c r="NY184" s="824"/>
      <c r="NZ184" s="834"/>
      <c r="OA184" s="823"/>
      <c r="OB184" s="824"/>
      <c r="OC184" s="824"/>
      <c r="OD184" s="805"/>
      <c r="OE184" s="823"/>
      <c r="OF184" s="824"/>
      <c r="OG184" s="824"/>
      <c r="OH184" s="805"/>
      <c r="OI184" s="823"/>
      <c r="OJ184" s="824"/>
      <c r="OK184" s="824"/>
      <c r="OL184" s="805"/>
      <c r="OM184" s="823"/>
      <c r="ON184" s="824"/>
      <c r="OO184" s="824"/>
      <c r="OP184" s="805"/>
      <c r="OQ184" s="823"/>
      <c r="OR184" s="824"/>
      <c r="OS184" s="824"/>
      <c r="OT184" s="805"/>
      <c r="OU184" s="823"/>
      <c r="OV184" s="824"/>
      <c r="OW184" s="824"/>
      <c r="OX184" s="805"/>
      <c r="OY184" s="823"/>
      <c r="OZ184" s="824"/>
      <c r="PA184" s="824"/>
      <c r="PB184" s="805"/>
      <c r="PC184" s="823"/>
      <c r="PD184" s="824"/>
      <c r="PE184" s="824"/>
      <c r="PF184" s="805"/>
    </row>
    <row r="185" spans="1:422" ht="15" hidden="1" customHeight="1" x14ac:dyDescent="0.25">
      <c r="A185" s="769" t="s">
        <v>76</v>
      </c>
      <c r="B185" s="769"/>
      <c r="C185" s="769"/>
      <c r="D185" s="770"/>
      <c r="E185" s="769"/>
      <c r="F185" s="769"/>
      <c r="G185" s="769"/>
      <c r="H185" s="769"/>
      <c r="I185" s="769"/>
      <c r="J185" s="769"/>
      <c r="K185" s="769"/>
      <c r="L185" s="769"/>
      <c r="M185" s="769"/>
      <c r="N185" s="769"/>
      <c r="O185" s="769"/>
      <c r="P185" s="769"/>
      <c r="Q185" s="769"/>
      <c r="R185" s="769"/>
      <c r="S185" s="769"/>
      <c r="T185" s="816" t="s">
        <v>165</v>
      </c>
      <c r="U185" s="816" t="s">
        <v>173</v>
      </c>
      <c r="V185" s="816"/>
      <c r="W185" s="816"/>
      <c r="X185" s="769"/>
      <c r="Y185" s="769">
        <f>IF(AND(AJ185="",AK185="",AL185="",AN185="",AO185="",OR(AP185="",AP185=Dropdown!$AM$12,AP185=Dropdown!$AM$11)),1,0)</f>
        <v>1</v>
      </c>
      <c r="Z185" s="769">
        <f t="shared" si="15"/>
        <v>1</v>
      </c>
      <c r="AA185" s="769">
        <f t="shared" si="16"/>
        <v>0</v>
      </c>
      <c r="AB185" s="769">
        <f t="shared" si="17"/>
        <v>0</v>
      </c>
      <c r="AC185" s="769"/>
      <c r="AD185" s="772" t="str">
        <f>IF(OR(T185&lt;&gt;"",U185&lt;&gt;""),Dropdown!$A$4,IF(OR(V185&lt;&gt;"",W185&lt;&gt;""),Dropdown!$A$5,Dropdown!$A$3))</f>
        <v>Commercial/Institutional</v>
      </c>
      <c r="AE185" s="773" t="s">
        <v>615</v>
      </c>
      <c r="AF185" s="773"/>
      <c r="AG185" s="773"/>
      <c r="AH185" s="773" t="str">
        <f>IF(AG185&lt;&gt;"",VLOOKUP(AG185,Dropdown!$N$3:$R$62,3,FALSE),IF(AF185&lt;&gt;"",VLOOKUP(AF185,Dropdown!$N$3:$R$62,3,FALSE),IF(AE185&lt;&gt;"",VLOOKUP(AE185,Dropdown!$N$3:$R$62,3,FALSE),"")))</f>
        <v xml:space="preserve"> </v>
      </c>
      <c r="AI185" s="773" t="str">
        <f>IF(AG185&lt;&gt;"",VLOOKUP(AG185,Dropdown!$N$3:$R$62,5,FALSE),IF(AF185&lt;&gt;"",VLOOKUP(AF185,Dropdown!$N$3:$R$62,5,FALSE),IF(AE185&lt;&gt;"",VLOOKUP(AE185,Dropdown!$N$3:$R$62,5,FALSE),"")))</f>
        <v>Diverse</v>
      </c>
      <c r="AJ185" s="773"/>
      <c r="AK185" s="773"/>
      <c r="AL185" s="773"/>
      <c r="AM185" s="773"/>
      <c r="AN185" s="773"/>
      <c r="AO185" s="773"/>
      <c r="AP185" s="773"/>
      <c r="AQ185" s="769" t="s">
        <v>178</v>
      </c>
      <c r="AR185" s="774" t="s">
        <v>179</v>
      </c>
      <c r="AS185" s="774"/>
      <c r="AT185" s="769" t="s">
        <v>133</v>
      </c>
      <c r="AU185" s="769">
        <v>23</v>
      </c>
      <c r="AV185" s="769"/>
      <c r="AW185" s="823">
        <v>50</v>
      </c>
      <c r="AX185" s="824">
        <v>80</v>
      </c>
      <c r="AY185" s="824">
        <f t="shared" si="24"/>
        <v>65</v>
      </c>
      <c r="AZ185" s="847">
        <f t="shared" si="25"/>
        <v>9.1185410334346511</v>
      </c>
      <c r="BA185" s="812"/>
      <c r="BB185" s="812"/>
      <c r="BC185" s="823"/>
      <c r="BD185" s="824"/>
      <c r="BE185" s="824"/>
      <c r="BF185" s="805"/>
      <c r="BG185" s="804"/>
      <c r="BH185" s="804"/>
      <c r="BI185" s="823"/>
      <c r="BJ185" s="824"/>
      <c r="BK185" s="777"/>
      <c r="BL185" s="805"/>
      <c r="BM185" s="804"/>
      <c r="BN185" s="804"/>
      <c r="BO185" s="823"/>
      <c r="BP185" s="824"/>
      <c r="BQ185" s="824"/>
      <c r="BR185" s="805"/>
      <c r="BS185" s="804"/>
      <c r="BT185" s="804"/>
      <c r="BU185" s="823"/>
      <c r="BV185" s="824"/>
      <c r="BW185" s="824"/>
      <c r="BX185" s="805"/>
      <c r="BY185" s="804"/>
      <c r="BZ185" s="804"/>
      <c r="CA185" s="823"/>
      <c r="CB185" s="824"/>
      <c r="CC185" s="824"/>
      <c r="CD185" s="805"/>
      <c r="CE185" s="804"/>
      <c r="CF185" s="804"/>
      <c r="CG185" s="823"/>
      <c r="CH185" s="824"/>
      <c r="CI185" s="824"/>
      <c r="CJ185" s="805"/>
      <c r="CK185" s="804"/>
      <c r="CL185" s="804"/>
      <c r="CM185" s="823"/>
      <c r="CN185" s="824"/>
      <c r="CO185" s="824"/>
      <c r="CP185" s="805"/>
      <c r="CQ185" s="804"/>
      <c r="CR185" s="804"/>
      <c r="CS185" s="823"/>
      <c r="CT185" s="824"/>
      <c r="CU185" s="824"/>
      <c r="CV185" s="805"/>
      <c r="CW185" s="804"/>
      <c r="CX185" s="804"/>
      <c r="CY185" s="823"/>
      <c r="CZ185" s="824"/>
      <c r="DA185" s="825"/>
      <c r="DB185" s="803"/>
      <c r="DC185" s="809"/>
      <c r="DD185" s="809"/>
      <c r="DE185" s="826"/>
      <c r="DF185" s="825"/>
      <c r="DG185" s="824"/>
      <c r="DH185" s="805"/>
      <c r="DI185" s="804"/>
      <c r="DJ185" s="804"/>
      <c r="DK185" s="823"/>
      <c r="DL185" s="824"/>
      <c r="DM185" s="825"/>
      <c r="DN185" s="803"/>
      <c r="DO185" s="809"/>
      <c r="DP185" s="809"/>
      <c r="DQ185" s="827"/>
      <c r="DR185" s="828"/>
      <c r="DS185" s="835"/>
      <c r="DT185" s="811"/>
      <c r="DU185" s="812"/>
      <c r="DV185" s="812"/>
      <c r="DW185" s="836"/>
      <c r="DX185" s="835"/>
      <c r="DY185" s="828"/>
      <c r="DZ185" s="813"/>
      <c r="EA185" s="814"/>
      <c r="EB185" s="814"/>
      <c r="EC185" s="827"/>
      <c r="ED185" s="828"/>
      <c r="EE185" s="835"/>
      <c r="EF185" s="811"/>
      <c r="EG185" s="812"/>
      <c r="EH185" s="812"/>
      <c r="EI185" s="836"/>
      <c r="EJ185" s="835"/>
      <c r="EK185" s="828"/>
      <c r="EL185" s="813"/>
      <c r="EM185" s="814"/>
      <c r="EN185" s="814"/>
      <c r="EO185" s="827"/>
      <c r="EP185" s="828"/>
      <c r="EQ185" s="835"/>
      <c r="ER185" s="811"/>
      <c r="ES185" s="812"/>
      <c r="ET185" s="812"/>
      <c r="EU185" s="836"/>
      <c r="EV185" s="835"/>
      <c r="EW185" s="828"/>
      <c r="EX185" s="813"/>
      <c r="EY185" s="814"/>
      <c r="EZ185" s="814"/>
      <c r="FA185" s="827"/>
      <c r="FB185" s="828"/>
      <c r="FC185" s="835"/>
      <c r="FD185" s="811"/>
      <c r="FE185" s="812"/>
      <c r="FF185" s="812"/>
      <c r="FG185" s="836"/>
      <c r="FH185" s="835"/>
      <c r="FI185" s="828"/>
      <c r="FJ185" s="813"/>
      <c r="FK185" s="814"/>
      <c r="FL185" s="814"/>
      <c r="FM185" s="827"/>
      <c r="FN185" s="828"/>
      <c r="FO185" s="835"/>
      <c r="FP185" s="811"/>
      <c r="FQ185" s="812"/>
      <c r="FR185" s="812"/>
      <c r="FS185" s="823"/>
      <c r="FT185" s="824"/>
      <c r="FU185" s="825"/>
      <c r="FV185" s="803"/>
      <c r="FW185" s="804"/>
      <c r="FX185" s="804"/>
      <c r="FY185" s="826"/>
      <c r="FZ185" s="825"/>
      <c r="GA185" s="824"/>
      <c r="GB185" s="805"/>
      <c r="GC185" s="804"/>
      <c r="GD185" s="804"/>
      <c r="GE185" s="823"/>
      <c r="GF185" s="824"/>
      <c r="GG185" s="825"/>
      <c r="GH185" s="803"/>
      <c r="GI185" s="809"/>
      <c r="GJ185" s="809"/>
      <c r="GK185" s="826"/>
      <c r="GL185" s="825"/>
      <c r="GM185" s="824"/>
      <c r="GN185" s="805"/>
      <c r="GO185" s="804"/>
      <c r="GP185" s="804"/>
      <c r="GQ185" s="823"/>
      <c r="GR185" s="824"/>
      <c r="GS185" s="825"/>
      <c r="GT185" s="803"/>
      <c r="GU185" s="809"/>
      <c r="GV185" s="809"/>
      <c r="GW185" s="826"/>
      <c r="GX185" s="825"/>
      <c r="GY185" s="824"/>
      <c r="GZ185" s="805"/>
      <c r="HA185" s="804"/>
      <c r="HB185" s="804"/>
      <c r="HC185" s="823"/>
      <c r="HD185" s="824"/>
      <c r="HE185" s="825"/>
      <c r="HF185" s="803"/>
      <c r="HG185" s="809"/>
      <c r="HH185" s="809"/>
      <c r="HI185" s="826"/>
      <c r="HJ185" s="825"/>
      <c r="HK185" s="824"/>
      <c r="HL185" s="805"/>
      <c r="HM185" s="804"/>
      <c r="HN185" s="804"/>
      <c r="HO185" s="823"/>
      <c r="HP185" s="824"/>
      <c r="HQ185" s="825"/>
      <c r="HR185" s="803"/>
      <c r="HS185" s="809"/>
      <c r="HT185" s="809"/>
      <c r="HU185" s="826"/>
      <c r="HV185" s="825"/>
      <c r="HW185" s="824"/>
      <c r="HX185" s="805"/>
      <c r="HY185" s="804"/>
      <c r="HZ185" s="804"/>
      <c r="IA185" s="823"/>
      <c r="IB185" s="824"/>
      <c r="IC185" s="825"/>
      <c r="ID185" s="803"/>
      <c r="IE185" s="804"/>
      <c r="IF185" s="804"/>
      <c r="IG185" s="826"/>
      <c r="IH185" s="825"/>
      <c r="II185" s="824"/>
      <c r="IJ185" s="805"/>
      <c r="IK185" s="804"/>
      <c r="IL185" s="804"/>
      <c r="IM185" s="823"/>
      <c r="IN185" s="824"/>
      <c r="IO185" s="825"/>
      <c r="IP185" s="803"/>
      <c r="IQ185" s="804"/>
      <c r="IR185" s="804"/>
      <c r="IS185" s="826"/>
      <c r="IT185" s="825"/>
      <c r="IU185" s="824"/>
      <c r="IV185" s="805"/>
      <c r="IW185" s="804"/>
      <c r="IX185" s="804"/>
      <c r="IY185" s="823"/>
      <c r="IZ185" s="824"/>
      <c r="JA185" s="825"/>
      <c r="JB185" s="803"/>
      <c r="JC185" s="804"/>
      <c r="JD185" s="804"/>
      <c r="JE185" s="826"/>
      <c r="JF185" s="825"/>
      <c r="JG185" s="824"/>
      <c r="JH185" s="805"/>
      <c r="JI185" s="804"/>
      <c r="JJ185" s="804"/>
      <c r="JK185" s="823"/>
      <c r="JL185" s="824"/>
      <c r="JM185" s="825"/>
      <c r="JN185" s="803"/>
      <c r="JO185" s="809"/>
      <c r="JP185" s="809"/>
      <c r="JQ185" s="826"/>
      <c r="JR185" s="825"/>
      <c r="JS185" s="824"/>
      <c r="JT185" s="805"/>
      <c r="JU185" s="804"/>
      <c r="JV185" s="804"/>
      <c r="JW185" s="823"/>
      <c r="JX185" s="824"/>
      <c r="JY185" s="824"/>
      <c r="JZ185" s="805"/>
      <c r="KA185" s="809"/>
      <c r="KB185" s="809"/>
      <c r="KC185" s="823"/>
      <c r="KD185" s="824"/>
      <c r="KE185" s="824"/>
      <c r="KF185" s="805"/>
      <c r="KG185" s="809"/>
      <c r="KH185" s="809"/>
      <c r="KI185" s="823"/>
      <c r="KJ185" s="824"/>
      <c r="KK185" s="824"/>
      <c r="KL185" s="805"/>
      <c r="KM185" s="809"/>
      <c r="KN185" s="809"/>
      <c r="KO185" s="823"/>
      <c r="KP185" s="824"/>
      <c r="KQ185" s="824"/>
      <c r="KR185" s="805"/>
      <c r="KS185" s="804"/>
      <c r="KT185" s="804"/>
      <c r="KU185" s="823"/>
      <c r="KV185" s="824"/>
      <c r="KW185" s="824"/>
      <c r="KX185" s="805"/>
      <c r="KY185" s="809"/>
      <c r="KZ185" s="809"/>
      <c r="LA185" s="823"/>
      <c r="LB185" s="824"/>
      <c r="LC185" s="824"/>
      <c r="LD185" s="805"/>
      <c r="LE185" s="804"/>
      <c r="LF185" s="804"/>
      <c r="LG185" s="823"/>
      <c r="LH185" s="824"/>
      <c r="LI185" s="824"/>
      <c r="LJ185" s="805"/>
      <c r="LK185" s="804"/>
      <c r="LL185" s="804"/>
      <c r="LM185" s="823"/>
      <c r="LN185" s="824"/>
      <c r="LO185" s="824"/>
      <c r="LP185" s="805"/>
      <c r="LQ185" s="809"/>
      <c r="LR185" s="809"/>
      <c r="LS185" s="823"/>
      <c r="LT185" s="824"/>
      <c r="LU185" s="824"/>
      <c r="LV185" s="805"/>
      <c r="LW185" s="804"/>
      <c r="LX185" s="804"/>
      <c r="LY185" s="823"/>
      <c r="LZ185" s="824"/>
      <c r="MA185" s="824"/>
      <c r="MB185" s="805"/>
      <c r="MC185" s="809"/>
      <c r="MD185" s="809"/>
      <c r="ME185" s="823"/>
      <c r="MF185" s="824"/>
      <c r="MG185" s="824"/>
      <c r="MH185" s="805"/>
      <c r="MI185" s="809"/>
      <c r="MJ185" s="809"/>
      <c r="MK185" s="823"/>
      <c r="ML185" s="824"/>
      <c r="MM185" s="824"/>
      <c r="MN185" s="805"/>
      <c r="MO185" s="809"/>
      <c r="MP185" s="809"/>
      <c r="MQ185" s="823"/>
      <c r="MR185" s="824"/>
      <c r="MS185" s="824"/>
      <c r="MT185" s="805"/>
      <c r="MU185" s="804"/>
      <c r="MV185" s="804"/>
      <c r="MW185" s="823"/>
      <c r="MX185" s="824"/>
      <c r="MY185" s="824"/>
      <c r="MZ185" s="805"/>
      <c r="NA185" s="804"/>
      <c r="NB185" s="804"/>
      <c r="NC185" s="823"/>
      <c r="ND185" s="824"/>
      <c r="NE185" s="824"/>
      <c r="NF185" s="805"/>
      <c r="NG185" s="804"/>
      <c r="NH185" s="804"/>
      <c r="NI185" s="823"/>
      <c r="NJ185" s="824"/>
      <c r="NK185" s="824"/>
      <c r="NL185" s="805"/>
      <c r="NM185" s="809"/>
      <c r="NN185" s="809"/>
      <c r="NO185" s="823"/>
      <c r="NP185" s="824"/>
      <c r="NQ185" s="824"/>
      <c r="NR185" s="805"/>
      <c r="NS185" s="823"/>
      <c r="NT185" s="824"/>
      <c r="NU185" s="824"/>
      <c r="NV185" s="805"/>
      <c r="NW185" s="823"/>
      <c r="NX185" s="824"/>
      <c r="NY185" s="824"/>
      <c r="NZ185" s="834"/>
      <c r="OA185" s="823"/>
      <c r="OB185" s="824"/>
      <c r="OC185" s="824"/>
      <c r="OD185" s="805"/>
      <c r="OE185" s="823"/>
      <c r="OF185" s="824"/>
      <c r="OG185" s="824"/>
      <c r="OH185" s="805"/>
      <c r="OI185" s="823"/>
      <c r="OJ185" s="824"/>
      <c r="OK185" s="824"/>
      <c r="OL185" s="805"/>
      <c r="OM185" s="823"/>
      <c r="ON185" s="824"/>
      <c r="OO185" s="824"/>
      <c r="OP185" s="805"/>
      <c r="OQ185" s="823"/>
      <c r="OR185" s="824"/>
      <c r="OS185" s="824"/>
      <c r="OT185" s="805"/>
      <c r="OU185" s="823"/>
      <c r="OV185" s="824"/>
      <c r="OW185" s="824"/>
      <c r="OX185" s="805"/>
      <c r="OY185" s="823"/>
      <c r="OZ185" s="824"/>
      <c r="PA185" s="824"/>
      <c r="PB185" s="805"/>
      <c r="PC185" s="823"/>
      <c r="PD185" s="824"/>
      <c r="PE185" s="824"/>
      <c r="PF185" s="805"/>
    </row>
    <row r="186" spans="1:422" ht="15" hidden="1" customHeight="1" x14ac:dyDescent="0.25">
      <c r="A186" s="769" t="s">
        <v>76</v>
      </c>
      <c r="B186" s="769"/>
      <c r="C186" s="769"/>
      <c r="D186" s="770"/>
      <c r="E186" s="769"/>
      <c r="F186" s="769"/>
      <c r="G186" s="769"/>
      <c r="H186" s="769"/>
      <c r="I186" s="769"/>
      <c r="J186" s="769"/>
      <c r="K186" s="769"/>
      <c r="L186" s="769"/>
      <c r="M186" s="769"/>
      <c r="N186" s="769"/>
      <c r="O186" s="769"/>
      <c r="P186" s="769"/>
      <c r="Q186" s="769"/>
      <c r="R186" s="769"/>
      <c r="S186" s="769"/>
      <c r="T186" s="816" t="s">
        <v>163</v>
      </c>
      <c r="U186" s="816" t="s">
        <v>173</v>
      </c>
      <c r="V186" s="816"/>
      <c r="W186" s="816"/>
      <c r="X186" s="769"/>
      <c r="Y186" s="769">
        <f>IF(AND(AJ186="",AK186="",AL186="",AN186="",AO186="",OR(AP186="",AP186=Dropdown!$AM$12,AP186=Dropdown!$AM$11)),1,0)</f>
        <v>1</v>
      </c>
      <c r="Z186" s="769">
        <f t="shared" si="15"/>
        <v>1</v>
      </c>
      <c r="AA186" s="769">
        <f t="shared" si="16"/>
        <v>0</v>
      </c>
      <c r="AB186" s="769">
        <f t="shared" si="17"/>
        <v>0</v>
      </c>
      <c r="AC186" s="769"/>
      <c r="AD186" s="772" t="str">
        <f>IF(OR(T186&lt;&gt;"",U186&lt;&gt;""),Dropdown!$A$4,IF(OR(V186&lt;&gt;"",W186&lt;&gt;""),Dropdown!$A$5,Dropdown!$A$3))</f>
        <v>Commercial/Institutional</v>
      </c>
      <c r="AE186" s="773" t="s">
        <v>615</v>
      </c>
      <c r="AF186" s="773"/>
      <c r="AG186" s="773"/>
      <c r="AH186" s="773" t="str">
        <f>IF(AG186&lt;&gt;"",VLOOKUP(AG186,Dropdown!$N$3:$R$62,3,FALSE),IF(AF186&lt;&gt;"",VLOOKUP(AF186,Dropdown!$N$3:$R$62,3,FALSE),IF(AE186&lt;&gt;"",VLOOKUP(AE186,Dropdown!$N$3:$R$62,3,FALSE),"")))</f>
        <v xml:space="preserve"> </v>
      </c>
      <c r="AI186" s="773" t="str">
        <f>IF(AG186&lt;&gt;"",VLOOKUP(AG186,Dropdown!$N$3:$R$62,5,FALSE),IF(AF186&lt;&gt;"",VLOOKUP(AF186,Dropdown!$N$3:$R$62,5,FALSE),IF(AE186&lt;&gt;"",VLOOKUP(AE186,Dropdown!$N$3:$R$62,5,FALSE),"")))</f>
        <v>Diverse</v>
      </c>
      <c r="AJ186" s="773"/>
      <c r="AK186" s="773"/>
      <c r="AL186" s="773"/>
      <c r="AM186" s="773"/>
      <c r="AN186" s="773"/>
      <c r="AO186" s="773"/>
      <c r="AP186" s="773"/>
      <c r="AQ186" s="769" t="s">
        <v>178</v>
      </c>
      <c r="AR186" s="774" t="s">
        <v>179</v>
      </c>
      <c r="AS186" s="774"/>
      <c r="AT186" s="769" t="s">
        <v>133</v>
      </c>
      <c r="AU186" s="769">
        <v>23</v>
      </c>
      <c r="AV186" s="769"/>
      <c r="AW186" s="823">
        <v>30</v>
      </c>
      <c r="AX186" s="824">
        <v>70</v>
      </c>
      <c r="AY186" s="824">
        <f t="shared" si="24"/>
        <v>50</v>
      </c>
      <c r="AZ186" s="847">
        <f t="shared" si="25"/>
        <v>12.1580547112462</v>
      </c>
      <c r="BA186" s="812"/>
      <c r="BB186" s="812"/>
      <c r="BC186" s="823"/>
      <c r="BD186" s="824"/>
      <c r="BE186" s="824"/>
      <c r="BF186" s="805"/>
      <c r="BG186" s="804"/>
      <c r="BH186" s="804"/>
      <c r="BI186" s="823"/>
      <c r="BJ186" s="824"/>
      <c r="BK186" s="777"/>
      <c r="BL186" s="805"/>
      <c r="BM186" s="804"/>
      <c r="BN186" s="804"/>
      <c r="BO186" s="823"/>
      <c r="BP186" s="824"/>
      <c r="BQ186" s="824"/>
      <c r="BR186" s="805"/>
      <c r="BS186" s="804"/>
      <c r="BT186" s="804"/>
      <c r="BU186" s="823"/>
      <c r="BV186" s="824"/>
      <c r="BW186" s="824"/>
      <c r="BX186" s="805"/>
      <c r="BY186" s="804"/>
      <c r="BZ186" s="804"/>
      <c r="CA186" s="823"/>
      <c r="CB186" s="824"/>
      <c r="CC186" s="824"/>
      <c r="CD186" s="805"/>
      <c r="CE186" s="804"/>
      <c r="CF186" s="804"/>
      <c r="CG186" s="823"/>
      <c r="CH186" s="824"/>
      <c r="CI186" s="824"/>
      <c r="CJ186" s="805"/>
      <c r="CK186" s="804"/>
      <c r="CL186" s="804"/>
      <c r="CM186" s="823"/>
      <c r="CN186" s="824"/>
      <c r="CO186" s="824"/>
      <c r="CP186" s="805"/>
      <c r="CQ186" s="804"/>
      <c r="CR186" s="804"/>
      <c r="CS186" s="823"/>
      <c r="CT186" s="824"/>
      <c r="CU186" s="824"/>
      <c r="CV186" s="805"/>
      <c r="CW186" s="804"/>
      <c r="CX186" s="804"/>
      <c r="CY186" s="823"/>
      <c r="CZ186" s="824"/>
      <c r="DA186" s="825"/>
      <c r="DB186" s="803"/>
      <c r="DC186" s="809"/>
      <c r="DD186" s="809"/>
      <c r="DE186" s="826"/>
      <c r="DF186" s="825"/>
      <c r="DG186" s="824"/>
      <c r="DH186" s="805"/>
      <c r="DI186" s="804"/>
      <c r="DJ186" s="804"/>
      <c r="DK186" s="823"/>
      <c r="DL186" s="824"/>
      <c r="DM186" s="825"/>
      <c r="DN186" s="803"/>
      <c r="DO186" s="809"/>
      <c r="DP186" s="809"/>
      <c r="DQ186" s="827"/>
      <c r="DR186" s="828"/>
      <c r="DS186" s="835"/>
      <c r="DT186" s="811"/>
      <c r="DU186" s="812"/>
      <c r="DV186" s="812"/>
      <c r="DW186" s="836"/>
      <c r="DX186" s="835"/>
      <c r="DY186" s="828"/>
      <c r="DZ186" s="813"/>
      <c r="EA186" s="814"/>
      <c r="EB186" s="814"/>
      <c r="EC186" s="827"/>
      <c r="ED186" s="828"/>
      <c r="EE186" s="835"/>
      <c r="EF186" s="811"/>
      <c r="EG186" s="812"/>
      <c r="EH186" s="812"/>
      <c r="EI186" s="836"/>
      <c r="EJ186" s="835"/>
      <c r="EK186" s="828"/>
      <c r="EL186" s="813"/>
      <c r="EM186" s="814"/>
      <c r="EN186" s="814"/>
      <c r="EO186" s="827"/>
      <c r="EP186" s="828"/>
      <c r="EQ186" s="835"/>
      <c r="ER186" s="811"/>
      <c r="ES186" s="812"/>
      <c r="ET186" s="812"/>
      <c r="EU186" s="836"/>
      <c r="EV186" s="835"/>
      <c r="EW186" s="828"/>
      <c r="EX186" s="813"/>
      <c r="EY186" s="814"/>
      <c r="EZ186" s="814"/>
      <c r="FA186" s="827"/>
      <c r="FB186" s="828"/>
      <c r="FC186" s="835"/>
      <c r="FD186" s="811"/>
      <c r="FE186" s="812"/>
      <c r="FF186" s="812"/>
      <c r="FG186" s="836"/>
      <c r="FH186" s="835"/>
      <c r="FI186" s="828"/>
      <c r="FJ186" s="813"/>
      <c r="FK186" s="814"/>
      <c r="FL186" s="814"/>
      <c r="FM186" s="827"/>
      <c r="FN186" s="828"/>
      <c r="FO186" s="835"/>
      <c r="FP186" s="811"/>
      <c r="FQ186" s="812"/>
      <c r="FR186" s="812"/>
      <c r="FS186" s="823"/>
      <c r="FT186" s="824"/>
      <c r="FU186" s="825"/>
      <c r="FV186" s="803"/>
      <c r="FW186" s="804"/>
      <c r="FX186" s="804"/>
      <c r="FY186" s="826"/>
      <c r="FZ186" s="825"/>
      <c r="GA186" s="824"/>
      <c r="GB186" s="805"/>
      <c r="GC186" s="804"/>
      <c r="GD186" s="804"/>
      <c r="GE186" s="823"/>
      <c r="GF186" s="824"/>
      <c r="GG186" s="825"/>
      <c r="GH186" s="803"/>
      <c r="GI186" s="809"/>
      <c r="GJ186" s="809"/>
      <c r="GK186" s="826"/>
      <c r="GL186" s="825"/>
      <c r="GM186" s="824"/>
      <c r="GN186" s="805"/>
      <c r="GO186" s="804"/>
      <c r="GP186" s="804"/>
      <c r="GQ186" s="823"/>
      <c r="GR186" s="824"/>
      <c r="GS186" s="825"/>
      <c r="GT186" s="803"/>
      <c r="GU186" s="809"/>
      <c r="GV186" s="809"/>
      <c r="GW186" s="826"/>
      <c r="GX186" s="825"/>
      <c r="GY186" s="824"/>
      <c r="GZ186" s="805"/>
      <c r="HA186" s="804"/>
      <c r="HB186" s="804"/>
      <c r="HC186" s="823"/>
      <c r="HD186" s="824"/>
      <c r="HE186" s="825"/>
      <c r="HF186" s="803"/>
      <c r="HG186" s="809"/>
      <c r="HH186" s="809"/>
      <c r="HI186" s="826"/>
      <c r="HJ186" s="825"/>
      <c r="HK186" s="824"/>
      <c r="HL186" s="805"/>
      <c r="HM186" s="804"/>
      <c r="HN186" s="804"/>
      <c r="HO186" s="823"/>
      <c r="HP186" s="824"/>
      <c r="HQ186" s="825"/>
      <c r="HR186" s="803"/>
      <c r="HS186" s="809"/>
      <c r="HT186" s="809"/>
      <c r="HU186" s="826"/>
      <c r="HV186" s="825"/>
      <c r="HW186" s="824"/>
      <c r="HX186" s="805"/>
      <c r="HY186" s="804"/>
      <c r="HZ186" s="804"/>
      <c r="IA186" s="823"/>
      <c r="IB186" s="824"/>
      <c r="IC186" s="825"/>
      <c r="ID186" s="803"/>
      <c r="IE186" s="804"/>
      <c r="IF186" s="804"/>
      <c r="IG186" s="826"/>
      <c r="IH186" s="825"/>
      <c r="II186" s="824"/>
      <c r="IJ186" s="805"/>
      <c r="IK186" s="804"/>
      <c r="IL186" s="804"/>
      <c r="IM186" s="823"/>
      <c r="IN186" s="824"/>
      <c r="IO186" s="825"/>
      <c r="IP186" s="803"/>
      <c r="IQ186" s="804"/>
      <c r="IR186" s="804"/>
      <c r="IS186" s="826"/>
      <c r="IT186" s="825"/>
      <c r="IU186" s="824"/>
      <c r="IV186" s="805"/>
      <c r="IW186" s="804"/>
      <c r="IX186" s="804"/>
      <c r="IY186" s="823"/>
      <c r="IZ186" s="824"/>
      <c r="JA186" s="825"/>
      <c r="JB186" s="803"/>
      <c r="JC186" s="804"/>
      <c r="JD186" s="804"/>
      <c r="JE186" s="826"/>
      <c r="JF186" s="825"/>
      <c r="JG186" s="824"/>
      <c r="JH186" s="805"/>
      <c r="JI186" s="804"/>
      <c r="JJ186" s="804"/>
      <c r="JK186" s="823"/>
      <c r="JL186" s="824"/>
      <c r="JM186" s="825"/>
      <c r="JN186" s="803"/>
      <c r="JO186" s="809"/>
      <c r="JP186" s="809"/>
      <c r="JQ186" s="826"/>
      <c r="JR186" s="825"/>
      <c r="JS186" s="824"/>
      <c r="JT186" s="805"/>
      <c r="JU186" s="804"/>
      <c r="JV186" s="804"/>
      <c r="JW186" s="823"/>
      <c r="JX186" s="824"/>
      <c r="JY186" s="824"/>
      <c r="JZ186" s="805"/>
      <c r="KA186" s="809"/>
      <c r="KB186" s="809"/>
      <c r="KC186" s="823"/>
      <c r="KD186" s="824"/>
      <c r="KE186" s="824"/>
      <c r="KF186" s="805"/>
      <c r="KG186" s="809"/>
      <c r="KH186" s="809"/>
      <c r="KI186" s="823"/>
      <c r="KJ186" s="824"/>
      <c r="KK186" s="824"/>
      <c r="KL186" s="805"/>
      <c r="KM186" s="809"/>
      <c r="KN186" s="809"/>
      <c r="KO186" s="823"/>
      <c r="KP186" s="824"/>
      <c r="KQ186" s="824"/>
      <c r="KR186" s="805"/>
      <c r="KS186" s="804"/>
      <c r="KT186" s="804"/>
      <c r="KU186" s="823"/>
      <c r="KV186" s="824"/>
      <c r="KW186" s="824"/>
      <c r="KX186" s="805"/>
      <c r="KY186" s="809"/>
      <c r="KZ186" s="809"/>
      <c r="LA186" s="823"/>
      <c r="LB186" s="824"/>
      <c r="LC186" s="824"/>
      <c r="LD186" s="805"/>
      <c r="LE186" s="804"/>
      <c r="LF186" s="804"/>
      <c r="LG186" s="823"/>
      <c r="LH186" s="824"/>
      <c r="LI186" s="824"/>
      <c r="LJ186" s="805"/>
      <c r="LK186" s="804"/>
      <c r="LL186" s="804"/>
      <c r="LM186" s="823"/>
      <c r="LN186" s="824"/>
      <c r="LO186" s="824"/>
      <c r="LP186" s="805"/>
      <c r="LQ186" s="809"/>
      <c r="LR186" s="809"/>
      <c r="LS186" s="823"/>
      <c r="LT186" s="824"/>
      <c r="LU186" s="824"/>
      <c r="LV186" s="805"/>
      <c r="LW186" s="804"/>
      <c r="LX186" s="804"/>
      <c r="LY186" s="823"/>
      <c r="LZ186" s="824"/>
      <c r="MA186" s="824"/>
      <c r="MB186" s="805"/>
      <c r="MC186" s="809"/>
      <c r="MD186" s="809"/>
      <c r="ME186" s="823"/>
      <c r="MF186" s="824"/>
      <c r="MG186" s="824"/>
      <c r="MH186" s="805"/>
      <c r="MI186" s="809"/>
      <c r="MJ186" s="809"/>
      <c r="MK186" s="823"/>
      <c r="ML186" s="824"/>
      <c r="MM186" s="824"/>
      <c r="MN186" s="805"/>
      <c r="MO186" s="809"/>
      <c r="MP186" s="809"/>
      <c r="MQ186" s="823"/>
      <c r="MR186" s="824"/>
      <c r="MS186" s="824"/>
      <c r="MT186" s="805"/>
      <c r="MU186" s="804"/>
      <c r="MV186" s="804"/>
      <c r="MW186" s="823"/>
      <c r="MX186" s="824"/>
      <c r="MY186" s="824"/>
      <c r="MZ186" s="805"/>
      <c r="NA186" s="804"/>
      <c r="NB186" s="804"/>
      <c r="NC186" s="823"/>
      <c r="ND186" s="824"/>
      <c r="NE186" s="824"/>
      <c r="NF186" s="805"/>
      <c r="NG186" s="804"/>
      <c r="NH186" s="804"/>
      <c r="NI186" s="823"/>
      <c r="NJ186" s="824"/>
      <c r="NK186" s="824"/>
      <c r="NL186" s="805"/>
      <c r="NM186" s="809"/>
      <c r="NN186" s="809"/>
      <c r="NO186" s="823"/>
      <c r="NP186" s="824"/>
      <c r="NQ186" s="824"/>
      <c r="NR186" s="805"/>
      <c r="NS186" s="823"/>
      <c r="NT186" s="824"/>
      <c r="NU186" s="824"/>
      <c r="NV186" s="805"/>
      <c r="NW186" s="823"/>
      <c r="NX186" s="824"/>
      <c r="NY186" s="824"/>
      <c r="NZ186" s="834"/>
      <c r="OA186" s="823"/>
      <c r="OB186" s="824"/>
      <c r="OC186" s="824"/>
      <c r="OD186" s="805"/>
      <c r="OE186" s="823"/>
      <c r="OF186" s="824"/>
      <c r="OG186" s="824"/>
      <c r="OH186" s="805"/>
      <c r="OI186" s="823"/>
      <c r="OJ186" s="824"/>
      <c r="OK186" s="824"/>
      <c r="OL186" s="805"/>
      <c r="OM186" s="823"/>
      <c r="ON186" s="824"/>
      <c r="OO186" s="824"/>
      <c r="OP186" s="805"/>
      <c r="OQ186" s="823"/>
      <c r="OR186" s="824"/>
      <c r="OS186" s="824"/>
      <c r="OT186" s="805"/>
      <c r="OU186" s="823"/>
      <c r="OV186" s="824"/>
      <c r="OW186" s="824"/>
      <c r="OX186" s="805"/>
      <c r="OY186" s="823"/>
      <c r="OZ186" s="824"/>
      <c r="PA186" s="824"/>
      <c r="PB186" s="805"/>
      <c r="PC186" s="823"/>
      <c r="PD186" s="824"/>
      <c r="PE186" s="824"/>
      <c r="PF186" s="805"/>
    </row>
    <row r="187" spans="1:422" ht="15" hidden="1" customHeight="1" x14ac:dyDescent="0.25">
      <c r="A187" s="769" t="s">
        <v>76</v>
      </c>
      <c r="B187" s="769"/>
      <c r="C187" s="769"/>
      <c r="D187" s="770"/>
      <c r="E187" s="769"/>
      <c r="F187" s="769"/>
      <c r="G187" s="769"/>
      <c r="H187" s="769"/>
      <c r="I187" s="769"/>
      <c r="J187" s="769"/>
      <c r="K187" s="769"/>
      <c r="L187" s="769"/>
      <c r="M187" s="769"/>
      <c r="N187" s="769"/>
      <c r="O187" s="769"/>
      <c r="P187" s="769"/>
      <c r="Q187" s="769"/>
      <c r="R187" s="769"/>
      <c r="S187" s="769"/>
      <c r="T187" s="816" t="s">
        <v>171</v>
      </c>
      <c r="U187" s="816" t="s">
        <v>177</v>
      </c>
      <c r="V187" s="816"/>
      <c r="W187" s="816"/>
      <c r="X187" s="769"/>
      <c r="Y187" s="769">
        <f>IF(AND(AJ187="",AK187="",AL187="",AN187="",AO187="",OR(AP187="",AP187=Dropdown!$AM$12,AP187=Dropdown!$AM$11)),1,0)</f>
        <v>1</v>
      </c>
      <c r="Z187" s="769">
        <f t="shared" si="15"/>
        <v>1</v>
      </c>
      <c r="AA187" s="769">
        <f t="shared" si="16"/>
        <v>0</v>
      </c>
      <c r="AB187" s="769">
        <f t="shared" si="17"/>
        <v>0</v>
      </c>
      <c r="AC187" s="769"/>
      <c r="AD187" s="772" t="str">
        <f>IF(OR(T187&lt;&gt;"",U187&lt;&gt;""),Dropdown!$A$4,IF(OR(V187&lt;&gt;"",W187&lt;&gt;""),Dropdown!$A$5,Dropdown!$A$3))</f>
        <v>Commercial/Institutional</v>
      </c>
      <c r="AE187" s="773" t="s">
        <v>615</v>
      </c>
      <c r="AF187" s="773"/>
      <c r="AG187" s="773"/>
      <c r="AH187" s="773" t="str">
        <f>IF(AG187&lt;&gt;"",VLOOKUP(AG187,Dropdown!$N$3:$R$62,3,FALSE),IF(AF187&lt;&gt;"",VLOOKUP(AF187,Dropdown!$N$3:$R$62,3,FALSE),IF(AE187&lt;&gt;"",VLOOKUP(AE187,Dropdown!$N$3:$R$62,3,FALSE),"")))</f>
        <v xml:space="preserve"> </v>
      </c>
      <c r="AI187" s="773" t="str">
        <f>IF(AG187&lt;&gt;"",VLOOKUP(AG187,Dropdown!$N$3:$R$62,5,FALSE),IF(AF187&lt;&gt;"",VLOOKUP(AF187,Dropdown!$N$3:$R$62,5,FALSE),IF(AE187&lt;&gt;"",VLOOKUP(AE187,Dropdown!$N$3:$R$62,5,FALSE),"")))</f>
        <v>Diverse</v>
      </c>
      <c r="AJ187" s="773"/>
      <c r="AK187" s="773"/>
      <c r="AL187" s="773"/>
      <c r="AM187" s="773"/>
      <c r="AN187" s="773"/>
      <c r="AO187" s="773"/>
      <c r="AP187" s="773"/>
      <c r="AQ187" s="769" t="s">
        <v>178</v>
      </c>
      <c r="AR187" s="774" t="s">
        <v>179</v>
      </c>
      <c r="AS187" s="774"/>
      <c r="AT187" s="769" t="s">
        <v>133</v>
      </c>
      <c r="AU187" s="769">
        <v>23</v>
      </c>
      <c r="AV187" s="769"/>
      <c r="AW187" s="823">
        <v>200</v>
      </c>
      <c r="AX187" s="824">
        <v>500</v>
      </c>
      <c r="AY187" s="824">
        <f t="shared" si="24"/>
        <v>350</v>
      </c>
      <c r="AZ187" s="847">
        <f t="shared" si="25"/>
        <v>91.1854103343465</v>
      </c>
      <c r="BA187" s="812"/>
      <c r="BB187" s="812"/>
      <c r="BC187" s="823"/>
      <c r="BD187" s="824"/>
      <c r="BE187" s="824"/>
      <c r="BF187" s="805"/>
      <c r="BG187" s="804"/>
      <c r="BH187" s="804"/>
      <c r="BI187" s="823"/>
      <c r="BJ187" s="824"/>
      <c r="BK187" s="777"/>
      <c r="BL187" s="805"/>
      <c r="BM187" s="804"/>
      <c r="BN187" s="804"/>
      <c r="BO187" s="823"/>
      <c r="BP187" s="824"/>
      <c r="BQ187" s="824"/>
      <c r="BR187" s="805"/>
      <c r="BS187" s="804"/>
      <c r="BT187" s="804"/>
      <c r="BU187" s="823"/>
      <c r="BV187" s="824"/>
      <c r="BW187" s="824"/>
      <c r="BX187" s="805"/>
      <c r="BY187" s="804"/>
      <c r="BZ187" s="804"/>
      <c r="CA187" s="823"/>
      <c r="CB187" s="824"/>
      <c r="CC187" s="824"/>
      <c r="CD187" s="805"/>
      <c r="CE187" s="804"/>
      <c r="CF187" s="804"/>
      <c r="CG187" s="823"/>
      <c r="CH187" s="824"/>
      <c r="CI187" s="824"/>
      <c r="CJ187" s="805"/>
      <c r="CK187" s="804"/>
      <c r="CL187" s="804"/>
      <c r="CM187" s="823"/>
      <c r="CN187" s="824"/>
      <c r="CO187" s="824"/>
      <c r="CP187" s="805"/>
      <c r="CQ187" s="804"/>
      <c r="CR187" s="804"/>
      <c r="CS187" s="823"/>
      <c r="CT187" s="824"/>
      <c r="CU187" s="824"/>
      <c r="CV187" s="805"/>
      <c r="CW187" s="804"/>
      <c r="CX187" s="804"/>
      <c r="CY187" s="823"/>
      <c r="CZ187" s="824"/>
      <c r="DA187" s="825"/>
      <c r="DB187" s="803"/>
      <c r="DC187" s="809"/>
      <c r="DD187" s="809"/>
      <c r="DE187" s="826"/>
      <c r="DF187" s="825"/>
      <c r="DG187" s="824"/>
      <c r="DH187" s="805"/>
      <c r="DI187" s="804"/>
      <c r="DJ187" s="804"/>
      <c r="DK187" s="823"/>
      <c r="DL187" s="824"/>
      <c r="DM187" s="825"/>
      <c r="DN187" s="803"/>
      <c r="DO187" s="809"/>
      <c r="DP187" s="809"/>
      <c r="DQ187" s="827"/>
      <c r="DR187" s="828"/>
      <c r="DS187" s="835"/>
      <c r="DT187" s="811"/>
      <c r="DU187" s="812"/>
      <c r="DV187" s="812"/>
      <c r="DW187" s="836"/>
      <c r="DX187" s="835"/>
      <c r="DY187" s="828"/>
      <c r="DZ187" s="813"/>
      <c r="EA187" s="814"/>
      <c r="EB187" s="814"/>
      <c r="EC187" s="827"/>
      <c r="ED187" s="828"/>
      <c r="EE187" s="835"/>
      <c r="EF187" s="811"/>
      <c r="EG187" s="812"/>
      <c r="EH187" s="812"/>
      <c r="EI187" s="836"/>
      <c r="EJ187" s="835"/>
      <c r="EK187" s="828"/>
      <c r="EL187" s="813"/>
      <c r="EM187" s="814"/>
      <c r="EN187" s="814"/>
      <c r="EO187" s="827"/>
      <c r="EP187" s="828"/>
      <c r="EQ187" s="835"/>
      <c r="ER187" s="811"/>
      <c r="ES187" s="812"/>
      <c r="ET187" s="812"/>
      <c r="EU187" s="836"/>
      <c r="EV187" s="835"/>
      <c r="EW187" s="828"/>
      <c r="EX187" s="813"/>
      <c r="EY187" s="814"/>
      <c r="EZ187" s="814"/>
      <c r="FA187" s="827"/>
      <c r="FB187" s="828"/>
      <c r="FC187" s="835"/>
      <c r="FD187" s="811"/>
      <c r="FE187" s="812"/>
      <c r="FF187" s="812"/>
      <c r="FG187" s="836"/>
      <c r="FH187" s="835"/>
      <c r="FI187" s="828"/>
      <c r="FJ187" s="813"/>
      <c r="FK187" s="814"/>
      <c r="FL187" s="814"/>
      <c r="FM187" s="827"/>
      <c r="FN187" s="828"/>
      <c r="FO187" s="835"/>
      <c r="FP187" s="811"/>
      <c r="FQ187" s="812"/>
      <c r="FR187" s="812"/>
      <c r="FS187" s="823"/>
      <c r="FT187" s="824"/>
      <c r="FU187" s="825"/>
      <c r="FV187" s="803"/>
      <c r="FW187" s="804"/>
      <c r="FX187" s="804"/>
      <c r="FY187" s="826"/>
      <c r="FZ187" s="825"/>
      <c r="GA187" s="824"/>
      <c r="GB187" s="805"/>
      <c r="GC187" s="804"/>
      <c r="GD187" s="804"/>
      <c r="GE187" s="823"/>
      <c r="GF187" s="824"/>
      <c r="GG187" s="825"/>
      <c r="GH187" s="803"/>
      <c r="GI187" s="809"/>
      <c r="GJ187" s="809"/>
      <c r="GK187" s="826"/>
      <c r="GL187" s="825"/>
      <c r="GM187" s="824"/>
      <c r="GN187" s="805"/>
      <c r="GO187" s="804"/>
      <c r="GP187" s="804"/>
      <c r="GQ187" s="823"/>
      <c r="GR187" s="824"/>
      <c r="GS187" s="825"/>
      <c r="GT187" s="803"/>
      <c r="GU187" s="809"/>
      <c r="GV187" s="809"/>
      <c r="GW187" s="826"/>
      <c r="GX187" s="825"/>
      <c r="GY187" s="824"/>
      <c r="GZ187" s="805"/>
      <c r="HA187" s="804"/>
      <c r="HB187" s="804"/>
      <c r="HC187" s="823"/>
      <c r="HD187" s="824"/>
      <c r="HE187" s="825"/>
      <c r="HF187" s="803"/>
      <c r="HG187" s="809"/>
      <c r="HH187" s="809"/>
      <c r="HI187" s="826"/>
      <c r="HJ187" s="825"/>
      <c r="HK187" s="824"/>
      <c r="HL187" s="805"/>
      <c r="HM187" s="804"/>
      <c r="HN187" s="804"/>
      <c r="HO187" s="823"/>
      <c r="HP187" s="824"/>
      <c r="HQ187" s="825"/>
      <c r="HR187" s="803"/>
      <c r="HS187" s="809"/>
      <c r="HT187" s="809"/>
      <c r="HU187" s="826"/>
      <c r="HV187" s="825"/>
      <c r="HW187" s="824"/>
      <c r="HX187" s="805"/>
      <c r="HY187" s="804"/>
      <c r="HZ187" s="804"/>
      <c r="IA187" s="823"/>
      <c r="IB187" s="824"/>
      <c r="IC187" s="825"/>
      <c r="ID187" s="803"/>
      <c r="IE187" s="804"/>
      <c r="IF187" s="804"/>
      <c r="IG187" s="826"/>
      <c r="IH187" s="825"/>
      <c r="II187" s="824"/>
      <c r="IJ187" s="805"/>
      <c r="IK187" s="804"/>
      <c r="IL187" s="804"/>
      <c r="IM187" s="823"/>
      <c r="IN187" s="824"/>
      <c r="IO187" s="825"/>
      <c r="IP187" s="803"/>
      <c r="IQ187" s="804"/>
      <c r="IR187" s="804"/>
      <c r="IS187" s="826"/>
      <c r="IT187" s="825"/>
      <c r="IU187" s="824"/>
      <c r="IV187" s="805"/>
      <c r="IW187" s="804"/>
      <c r="IX187" s="804"/>
      <c r="IY187" s="823"/>
      <c r="IZ187" s="824"/>
      <c r="JA187" s="825"/>
      <c r="JB187" s="803"/>
      <c r="JC187" s="804"/>
      <c r="JD187" s="804"/>
      <c r="JE187" s="826"/>
      <c r="JF187" s="825"/>
      <c r="JG187" s="824"/>
      <c r="JH187" s="805"/>
      <c r="JI187" s="804"/>
      <c r="JJ187" s="804"/>
      <c r="JK187" s="823"/>
      <c r="JL187" s="824"/>
      <c r="JM187" s="825"/>
      <c r="JN187" s="803"/>
      <c r="JO187" s="809"/>
      <c r="JP187" s="809"/>
      <c r="JQ187" s="826"/>
      <c r="JR187" s="825"/>
      <c r="JS187" s="824"/>
      <c r="JT187" s="805"/>
      <c r="JU187" s="804"/>
      <c r="JV187" s="804"/>
      <c r="JW187" s="823"/>
      <c r="JX187" s="824"/>
      <c r="JY187" s="824"/>
      <c r="JZ187" s="805"/>
      <c r="KA187" s="809"/>
      <c r="KB187" s="809"/>
      <c r="KC187" s="823"/>
      <c r="KD187" s="824"/>
      <c r="KE187" s="824"/>
      <c r="KF187" s="805"/>
      <c r="KG187" s="809"/>
      <c r="KH187" s="809"/>
      <c r="KI187" s="823"/>
      <c r="KJ187" s="824"/>
      <c r="KK187" s="824"/>
      <c r="KL187" s="805"/>
      <c r="KM187" s="809"/>
      <c r="KN187" s="809"/>
      <c r="KO187" s="823"/>
      <c r="KP187" s="824"/>
      <c r="KQ187" s="824"/>
      <c r="KR187" s="805"/>
      <c r="KS187" s="804"/>
      <c r="KT187" s="804"/>
      <c r="KU187" s="823"/>
      <c r="KV187" s="824"/>
      <c r="KW187" s="824"/>
      <c r="KX187" s="805"/>
      <c r="KY187" s="809"/>
      <c r="KZ187" s="809"/>
      <c r="LA187" s="823"/>
      <c r="LB187" s="824"/>
      <c r="LC187" s="824"/>
      <c r="LD187" s="805"/>
      <c r="LE187" s="804"/>
      <c r="LF187" s="804"/>
      <c r="LG187" s="823"/>
      <c r="LH187" s="824"/>
      <c r="LI187" s="824"/>
      <c r="LJ187" s="805"/>
      <c r="LK187" s="804"/>
      <c r="LL187" s="804"/>
      <c r="LM187" s="823"/>
      <c r="LN187" s="824"/>
      <c r="LO187" s="824"/>
      <c r="LP187" s="805"/>
      <c r="LQ187" s="809"/>
      <c r="LR187" s="809"/>
      <c r="LS187" s="823"/>
      <c r="LT187" s="824"/>
      <c r="LU187" s="824"/>
      <c r="LV187" s="805"/>
      <c r="LW187" s="804"/>
      <c r="LX187" s="804"/>
      <c r="LY187" s="823"/>
      <c r="LZ187" s="824"/>
      <c r="MA187" s="824"/>
      <c r="MB187" s="805"/>
      <c r="MC187" s="809"/>
      <c r="MD187" s="809"/>
      <c r="ME187" s="823"/>
      <c r="MF187" s="824"/>
      <c r="MG187" s="824"/>
      <c r="MH187" s="805"/>
      <c r="MI187" s="809"/>
      <c r="MJ187" s="809"/>
      <c r="MK187" s="823"/>
      <c r="ML187" s="824"/>
      <c r="MM187" s="824"/>
      <c r="MN187" s="805"/>
      <c r="MO187" s="809"/>
      <c r="MP187" s="809"/>
      <c r="MQ187" s="823"/>
      <c r="MR187" s="824"/>
      <c r="MS187" s="824"/>
      <c r="MT187" s="805"/>
      <c r="MU187" s="804"/>
      <c r="MV187" s="804"/>
      <c r="MW187" s="823"/>
      <c r="MX187" s="824"/>
      <c r="MY187" s="824"/>
      <c r="MZ187" s="805"/>
      <c r="NA187" s="804"/>
      <c r="NB187" s="804"/>
      <c r="NC187" s="823"/>
      <c r="ND187" s="824"/>
      <c r="NE187" s="824"/>
      <c r="NF187" s="805"/>
      <c r="NG187" s="804"/>
      <c r="NH187" s="804"/>
      <c r="NI187" s="823"/>
      <c r="NJ187" s="824"/>
      <c r="NK187" s="824"/>
      <c r="NL187" s="805"/>
      <c r="NM187" s="809"/>
      <c r="NN187" s="809"/>
      <c r="NO187" s="823"/>
      <c r="NP187" s="824"/>
      <c r="NQ187" s="824"/>
      <c r="NR187" s="805"/>
      <c r="NS187" s="823"/>
      <c r="NT187" s="824"/>
      <c r="NU187" s="824"/>
      <c r="NV187" s="805"/>
      <c r="NW187" s="823"/>
      <c r="NX187" s="824"/>
      <c r="NY187" s="824"/>
      <c r="NZ187" s="834"/>
      <c r="OA187" s="823"/>
      <c r="OB187" s="824"/>
      <c r="OC187" s="824"/>
      <c r="OD187" s="805"/>
      <c r="OE187" s="823"/>
      <c r="OF187" s="824"/>
      <c r="OG187" s="824"/>
      <c r="OH187" s="805"/>
      <c r="OI187" s="823"/>
      <c r="OJ187" s="824"/>
      <c r="OK187" s="824"/>
      <c r="OL187" s="805"/>
      <c r="OM187" s="823"/>
      <c r="ON187" s="824"/>
      <c r="OO187" s="824"/>
      <c r="OP187" s="805"/>
      <c r="OQ187" s="823"/>
      <c r="OR187" s="824"/>
      <c r="OS187" s="824"/>
      <c r="OT187" s="805"/>
      <c r="OU187" s="823"/>
      <c r="OV187" s="824"/>
      <c r="OW187" s="824"/>
      <c r="OX187" s="805"/>
      <c r="OY187" s="823"/>
      <c r="OZ187" s="824"/>
      <c r="PA187" s="824"/>
      <c r="PB187" s="805"/>
      <c r="PC187" s="823"/>
      <c r="PD187" s="824"/>
      <c r="PE187" s="824"/>
      <c r="PF187" s="805"/>
    </row>
    <row r="188" spans="1:422" ht="15" hidden="1" customHeight="1" x14ac:dyDescent="0.25">
      <c r="A188" s="769" t="s">
        <v>76</v>
      </c>
      <c r="B188" s="769"/>
      <c r="C188" s="769"/>
      <c r="D188" s="770"/>
      <c r="E188" s="769"/>
      <c r="F188" s="769"/>
      <c r="G188" s="769"/>
      <c r="H188" s="769"/>
      <c r="I188" s="769"/>
      <c r="J188" s="769"/>
      <c r="K188" s="769"/>
      <c r="L188" s="769"/>
      <c r="M188" s="769"/>
      <c r="N188" s="769"/>
      <c r="O188" s="769"/>
      <c r="P188" s="769"/>
      <c r="Q188" s="769"/>
      <c r="R188" s="769"/>
      <c r="S188" s="769"/>
      <c r="T188" s="816" t="s">
        <v>171</v>
      </c>
      <c r="U188" s="816" t="s">
        <v>173</v>
      </c>
      <c r="V188" s="816"/>
      <c r="W188" s="816"/>
      <c r="X188" s="769"/>
      <c r="Y188" s="769">
        <f>IF(AND(AJ188="",AK188="",AL188="",AN188="",AO188="",OR(AP188="",AP188=Dropdown!$AM$12,AP188=Dropdown!$AM$11)),1,0)</f>
        <v>1</v>
      </c>
      <c r="Z188" s="769">
        <f t="shared" si="15"/>
        <v>1</v>
      </c>
      <c r="AA188" s="769">
        <f t="shared" si="16"/>
        <v>0</v>
      </c>
      <c r="AB188" s="769">
        <f t="shared" si="17"/>
        <v>0</v>
      </c>
      <c r="AC188" s="769"/>
      <c r="AD188" s="772" t="str">
        <f>IF(OR(T188&lt;&gt;"",U188&lt;&gt;""),Dropdown!$A$4,IF(OR(V188&lt;&gt;"",W188&lt;&gt;""),Dropdown!$A$5,Dropdown!$A$3))</f>
        <v>Commercial/Institutional</v>
      </c>
      <c r="AE188" s="773" t="s">
        <v>615</v>
      </c>
      <c r="AF188" s="773"/>
      <c r="AG188" s="773"/>
      <c r="AH188" s="773" t="str">
        <f>IF(AG188&lt;&gt;"",VLOOKUP(AG188,Dropdown!$N$3:$R$62,3,FALSE),IF(AF188&lt;&gt;"",VLOOKUP(AF188,Dropdown!$N$3:$R$62,3,FALSE),IF(AE188&lt;&gt;"",VLOOKUP(AE188,Dropdown!$N$3:$R$62,3,FALSE),"")))</f>
        <v xml:space="preserve"> </v>
      </c>
      <c r="AI188" s="773" t="str">
        <f>IF(AG188&lt;&gt;"",VLOOKUP(AG188,Dropdown!$N$3:$R$62,5,FALSE),IF(AF188&lt;&gt;"",VLOOKUP(AF188,Dropdown!$N$3:$R$62,5,FALSE),IF(AE188&lt;&gt;"",VLOOKUP(AE188,Dropdown!$N$3:$R$62,5,FALSE),"")))</f>
        <v>Diverse</v>
      </c>
      <c r="AJ188" s="773"/>
      <c r="AK188" s="773"/>
      <c r="AL188" s="773"/>
      <c r="AM188" s="773"/>
      <c r="AN188" s="773"/>
      <c r="AO188" s="773"/>
      <c r="AP188" s="773"/>
      <c r="AQ188" s="769" t="s">
        <v>178</v>
      </c>
      <c r="AR188" s="774" t="s">
        <v>179</v>
      </c>
      <c r="AS188" s="774"/>
      <c r="AT188" s="769" t="s">
        <v>133</v>
      </c>
      <c r="AU188" s="769">
        <v>23</v>
      </c>
      <c r="AV188" s="769"/>
      <c r="AW188" s="823">
        <v>20</v>
      </c>
      <c r="AX188" s="824">
        <v>60</v>
      </c>
      <c r="AY188" s="824">
        <f t="shared" si="24"/>
        <v>40</v>
      </c>
      <c r="AZ188" s="847">
        <f t="shared" si="25"/>
        <v>12.1580547112462</v>
      </c>
      <c r="BA188" s="812"/>
      <c r="BB188" s="812"/>
      <c r="BC188" s="823"/>
      <c r="BD188" s="824"/>
      <c r="BE188" s="824"/>
      <c r="BF188" s="805"/>
      <c r="BG188" s="804"/>
      <c r="BH188" s="804"/>
      <c r="BI188" s="823"/>
      <c r="BJ188" s="824"/>
      <c r="BK188" s="777"/>
      <c r="BL188" s="805"/>
      <c r="BM188" s="804"/>
      <c r="BN188" s="804"/>
      <c r="BO188" s="823"/>
      <c r="BP188" s="824"/>
      <c r="BQ188" s="824"/>
      <c r="BR188" s="805"/>
      <c r="BS188" s="804"/>
      <c r="BT188" s="804"/>
      <c r="BU188" s="823"/>
      <c r="BV188" s="824"/>
      <c r="BW188" s="824"/>
      <c r="BX188" s="805"/>
      <c r="BY188" s="804"/>
      <c r="BZ188" s="804"/>
      <c r="CA188" s="823"/>
      <c r="CB188" s="824"/>
      <c r="CC188" s="824"/>
      <c r="CD188" s="805"/>
      <c r="CE188" s="804"/>
      <c r="CF188" s="804"/>
      <c r="CG188" s="823"/>
      <c r="CH188" s="824"/>
      <c r="CI188" s="824"/>
      <c r="CJ188" s="805"/>
      <c r="CK188" s="804"/>
      <c r="CL188" s="804"/>
      <c r="CM188" s="823"/>
      <c r="CN188" s="824"/>
      <c r="CO188" s="824"/>
      <c r="CP188" s="805"/>
      <c r="CQ188" s="804"/>
      <c r="CR188" s="804"/>
      <c r="CS188" s="823"/>
      <c r="CT188" s="824"/>
      <c r="CU188" s="824"/>
      <c r="CV188" s="805"/>
      <c r="CW188" s="804"/>
      <c r="CX188" s="804"/>
      <c r="CY188" s="823"/>
      <c r="CZ188" s="824"/>
      <c r="DA188" s="825"/>
      <c r="DB188" s="803"/>
      <c r="DC188" s="809"/>
      <c r="DD188" s="809"/>
      <c r="DE188" s="826"/>
      <c r="DF188" s="825"/>
      <c r="DG188" s="824"/>
      <c r="DH188" s="805"/>
      <c r="DI188" s="804"/>
      <c r="DJ188" s="804"/>
      <c r="DK188" s="823"/>
      <c r="DL188" s="824"/>
      <c r="DM188" s="825"/>
      <c r="DN188" s="803"/>
      <c r="DO188" s="809"/>
      <c r="DP188" s="809"/>
      <c r="DQ188" s="827"/>
      <c r="DR188" s="828"/>
      <c r="DS188" s="835"/>
      <c r="DT188" s="811"/>
      <c r="DU188" s="812"/>
      <c r="DV188" s="812"/>
      <c r="DW188" s="836"/>
      <c r="DX188" s="835"/>
      <c r="DY188" s="828"/>
      <c r="DZ188" s="813"/>
      <c r="EA188" s="814"/>
      <c r="EB188" s="814"/>
      <c r="EC188" s="827"/>
      <c r="ED188" s="828"/>
      <c r="EE188" s="835"/>
      <c r="EF188" s="811"/>
      <c r="EG188" s="812"/>
      <c r="EH188" s="812"/>
      <c r="EI188" s="836"/>
      <c r="EJ188" s="835"/>
      <c r="EK188" s="828"/>
      <c r="EL188" s="813"/>
      <c r="EM188" s="814"/>
      <c r="EN188" s="814"/>
      <c r="EO188" s="827"/>
      <c r="EP188" s="828"/>
      <c r="EQ188" s="835"/>
      <c r="ER188" s="811"/>
      <c r="ES188" s="812"/>
      <c r="ET188" s="812"/>
      <c r="EU188" s="836"/>
      <c r="EV188" s="835"/>
      <c r="EW188" s="828"/>
      <c r="EX188" s="813"/>
      <c r="EY188" s="814"/>
      <c r="EZ188" s="814"/>
      <c r="FA188" s="827"/>
      <c r="FB188" s="828"/>
      <c r="FC188" s="835"/>
      <c r="FD188" s="811"/>
      <c r="FE188" s="812"/>
      <c r="FF188" s="812"/>
      <c r="FG188" s="836"/>
      <c r="FH188" s="835"/>
      <c r="FI188" s="828"/>
      <c r="FJ188" s="813"/>
      <c r="FK188" s="814"/>
      <c r="FL188" s="814"/>
      <c r="FM188" s="827"/>
      <c r="FN188" s="828"/>
      <c r="FO188" s="835"/>
      <c r="FP188" s="811"/>
      <c r="FQ188" s="812"/>
      <c r="FR188" s="812"/>
      <c r="FS188" s="823"/>
      <c r="FT188" s="824"/>
      <c r="FU188" s="825"/>
      <c r="FV188" s="803"/>
      <c r="FW188" s="804"/>
      <c r="FX188" s="804"/>
      <c r="FY188" s="826"/>
      <c r="FZ188" s="825"/>
      <c r="GA188" s="824"/>
      <c r="GB188" s="805"/>
      <c r="GC188" s="804"/>
      <c r="GD188" s="804"/>
      <c r="GE188" s="823"/>
      <c r="GF188" s="824"/>
      <c r="GG188" s="825"/>
      <c r="GH188" s="803"/>
      <c r="GI188" s="809"/>
      <c r="GJ188" s="809"/>
      <c r="GK188" s="826"/>
      <c r="GL188" s="825"/>
      <c r="GM188" s="824"/>
      <c r="GN188" s="805"/>
      <c r="GO188" s="804"/>
      <c r="GP188" s="804"/>
      <c r="GQ188" s="823"/>
      <c r="GR188" s="824"/>
      <c r="GS188" s="825"/>
      <c r="GT188" s="803"/>
      <c r="GU188" s="809"/>
      <c r="GV188" s="809"/>
      <c r="GW188" s="826"/>
      <c r="GX188" s="825"/>
      <c r="GY188" s="824"/>
      <c r="GZ188" s="805"/>
      <c r="HA188" s="804"/>
      <c r="HB188" s="804"/>
      <c r="HC188" s="823"/>
      <c r="HD188" s="824"/>
      <c r="HE188" s="825"/>
      <c r="HF188" s="803"/>
      <c r="HG188" s="809"/>
      <c r="HH188" s="809"/>
      <c r="HI188" s="826"/>
      <c r="HJ188" s="825"/>
      <c r="HK188" s="824"/>
      <c r="HL188" s="805"/>
      <c r="HM188" s="804"/>
      <c r="HN188" s="804"/>
      <c r="HO188" s="823"/>
      <c r="HP188" s="824"/>
      <c r="HQ188" s="825"/>
      <c r="HR188" s="803"/>
      <c r="HS188" s="809"/>
      <c r="HT188" s="809"/>
      <c r="HU188" s="826"/>
      <c r="HV188" s="825"/>
      <c r="HW188" s="824"/>
      <c r="HX188" s="805"/>
      <c r="HY188" s="804"/>
      <c r="HZ188" s="804"/>
      <c r="IA188" s="823"/>
      <c r="IB188" s="824"/>
      <c r="IC188" s="825"/>
      <c r="ID188" s="803"/>
      <c r="IE188" s="804"/>
      <c r="IF188" s="804"/>
      <c r="IG188" s="826"/>
      <c r="IH188" s="825"/>
      <c r="II188" s="824"/>
      <c r="IJ188" s="805"/>
      <c r="IK188" s="804"/>
      <c r="IL188" s="804"/>
      <c r="IM188" s="823"/>
      <c r="IN188" s="824"/>
      <c r="IO188" s="825"/>
      <c r="IP188" s="803"/>
      <c r="IQ188" s="804"/>
      <c r="IR188" s="804"/>
      <c r="IS188" s="826"/>
      <c r="IT188" s="825"/>
      <c r="IU188" s="824"/>
      <c r="IV188" s="805"/>
      <c r="IW188" s="804"/>
      <c r="IX188" s="804"/>
      <c r="IY188" s="823"/>
      <c r="IZ188" s="824"/>
      <c r="JA188" s="825"/>
      <c r="JB188" s="803"/>
      <c r="JC188" s="804"/>
      <c r="JD188" s="804"/>
      <c r="JE188" s="826"/>
      <c r="JF188" s="825"/>
      <c r="JG188" s="824"/>
      <c r="JH188" s="805"/>
      <c r="JI188" s="804"/>
      <c r="JJ188" s="804"/>
      <c r="JK188" s="823"/>
      <c r="JL188" s="824"/>
      <c r="JM188" s="825"/>
      <c r="JN188" s="803"/>
      <c r="JO188" s="809"/>
      <c r="JP188" s="809"/>
      <c r="JQ188" s="826"/>
      <c r="JR188" s="825"/>
      <c r="JS188" s="824"/>
      <c r="JT188" s="805"/>
      <c r="JU188" s="804"/>
      <c r="JV188" s="804"/>
      <c r="JW188" s="823"/>
      <c r="JX188" s="824"/>
      <c r="JY188" s="824"/>
      <c r="JZ188" s="805"/>
      <c r="KA188" s="809"/>
      <c r="KB188" s="809"/>
      <c r="KC188" s="823"/>
      <c r="KD188" s="824"/>
      <c r="KE188" s="824"/>
      <c r="KF188" s="805"/>
      <c r="KG188" s="809"/>
      <c r="KH188" s="809"/>
      <c r="KI188" s="823"/>
      <c r="KJ188" s="824"/>
      <c r="KK188" s="824"/>
      <c r="KL188" s="805"/>
      <c r="KM188" s="809"/>
      <c r="KN188" s="809"/>
      <c r="KO188" s="823"/>
      <c r="KP188" s="824"/>
      <c r="KQ188" s="824"/>
      <c r="KR188" s="805"/>
      <c r="KS188" s="804"/>
      <c r="KT188" s="804"/>
      <c r="KU188" s="823"/>
      <c r="KV188" s="824"/>
      <c r="KW188" s="824"/>
      <c r="KX188" s="805"/>
      <c r="KY188" s="809"/>
      <c r="KZ188" s="809"/>
      <c r="LA188" s="823"/>
      <c r="LB188" s="824"/>
      <c r="LC188" s="824"/>
      <c r="LD188" s="805"/>
      <c r="LE188" s="804"/>
      <c r="LF188" s="804"/>
      <c r="LG188" s="823"/>
      <c r="LH188" s="824"/>
      <c r="LI188" s="824"/>
      <c r="LJ188" s="805"/>
      <c r="LK188" s="804"/>
      <c r="LL188" s="804"/>
      <c r="LM188" s="823"/>
      <c r="LN188" s="824"/>
      <c r="LO188" s="824"/>
      <c r="LP188" s="805"/>
      <c r="LQ188" s="809"/>
      <c r="LR188" s="809"/>
      <c r="LS188" s="823"/>
      <c r="LT188" s="824"/>
      <c r="LU188" s="824"/>
      <c r="LV188" s="805"/>
      <c r="LW188" s="804"/>
      <c r="LX188" s="804"/>
      <c r="LY188" s="823"/>
      <c r="LZ188" s="824"/>
      <c r="MA188" s="824"/>
      <c r="MB188" s="805"/>
      <c r="MC188" s="809"/>
      <c r="MD188" s="809"/>
      <c r="ME188" s="823"/>
      <c r="MF188" s="824"/>
      <c r="MG188" s="824"/>
      <c r="MH188" s="805"/>
      <c r="MI188" s="809"/>
      <c r="MJ188" s="809"/>
      <c r="MK188" s="823"/>
      <c r="ML188" s="824"/>
      <c r="MM188" s="824"/>
      <c r="MN188" s="805"/>
      <c r="MO188" s="809"/>
      <c r="MP188" s="809"/>
      <c r="MQ188" s="823"/>
      <c r="MR188" s="824"/>
      <c r="MS188" s="824"/>
      <c r="MT188" s="805"/>
      <c r="MU188" s="804"/>
      <c r="MV188" s="804"/>
      <c r="MW188" s="823"/>
      <c r="MX188" s="824"/>
      <c r="MY188" s="824"/>
      <c r="MZ188" s="805"/>
      <c r="NA188" s="804"/>
      <c r="NB188" s="804"/>
      <c r="NC188" s="823"/>
      <c r="ND188" s="824"/>
      <c r="NE188" s="824"/>
      <c r="NF188" s="805"/>
      <c r="NG188" s="804"/>
      <c r="NH188" s="804"/>
      <c r="NI188" s="823"/>
      <c r="NJ188" s="824"/>
      <c r="NK188" s="824"/>
      <c r="NL188" s="805"/>
      <c r="NM188" s="809"/>
      <c r="NN188" s="809"/>
      <c r="NO188" s="823"/>
      <c r="NP188" s="824"/>
      <c r="NQ188" s="824"/>
      <c r="NR188" s="805"/>
      <c r="NS188" s="823"/>
      <c r="NT188" s="824"/>
      <c r="NU188" s="824"/>
      <c r="NV188" s="805"/>
      <c r="NW188" s="823"/>
      <c r="NX188" s="824"/>
      <c r="NY188" s="824"/>
      <c r="NZ188" s="834"/>
      <c r="OA188" s="823"/>
      <c r="OB188" s="824"/>
      <c r="OC188" s="824"/>
      <c r="OD188" s="805"/>
      <c r="OE188" s="823"/>
      <c r="OF188" s="824"/>
      <c r="OG188" s="824"/>
      <c r="OH188" s="805"/>
      <c r="OI188" s="823"/>
      <c r="OJ188" s="824"/>
      <c r="OK188" s="824"/>
      <c r="OL188" s="805"/>
      <c r="OM188" s="823"/>
      <c r="ON188" s="824"/>
      <c r="OO188" s="824"/>
      <c r="OP188" s="805"/>
      <c r="OQ188" s="823"/>
      <c r="OR188" s="824"/>
      <c r="OS188" s="824"/>
      <c r="OT188" s="805"/>
      <c r="OU188" s="823"/>
      <c r="OV188" s="824"/>
      <c r="OW188" s="824"/>
      <c r="OX188" s="805"/>
      <c r="OY188" s="823"/>
      <c r="OZ188" s="824"/>
      <c r="PA188" s="824"/>
      <c r="PB188" s="805"/>
      <c r="PC188" s="823"/>
      <c r="PD188" s="824"/>
      <c r="PE188" s="824"/>
      <c r="PF188" s="805"/>
    </row>
    <row r="189" spans="1:422" ht="15" hidden="1" customHeight="1" x14ac:dyDescent="0.25">
      <c r="A189" s="769" t="s">
        <v>76</v>
      </c>
      <c r="B189" s="769"/>
      <c r="C189" s="769"/>
      <c r="D189" s="770"/>
      <c r="E189" s="769"/>
      <c r="F189" s="769"/>
      <c r="G189" s="769"/>
      <c r="H189" s="769"/>
      <c r="I189" s="769"/>
      <c r="J189" s="769"/>
      <c r="K189" s="769"/>
      <c r="L189" s="769"/>
      <c r="M189" s="769"/>
      <c r="N189" s="769"/>
      <c r="O189" s="769"/>
      <c r="P189" s="769"/>
      <c r="Q189" s="769"/>
      <c r="R189" s="769"/>
      <c r="S189" s="769"/>
      <c r="T189" s="816" t="s">
        <v>162</v>
      </c>
      <c r="U189" s="816" t="s">
        <v>172</v>
      </c>
      <c r="V189" s="816"/>
      <c r="W189" s="816"/>
      <c r="X189" s="769"/>
      <c r="Y189" s="769">
        <f>IF(AND(AJ189="",AK189="",AL189="",AN189="",AO189="",OR(AP189="",AP189=Dropdown!$AM$12,AP189=Dropdown!$AM$11)),1,0)</f>
        <v>1</v>
      </c>
      <c r="Z189" s="769">
        <f t="shared" si="15"/>
        <v>1</v>
      </c>
      <c r="AA189" s="769">
        <f t="shared" si="16"/>
        <v>0</v>
      </c>
      <c r="AB189" s="769">
        <f t="shared" si="17"/>
        <v>0</v>
      </c>
      <c r="AC189" s="769"/>
      <c r="AD189" s="772" t="str">
        <f>IF(OR(T189&lt;&gt;"",U189&lt;&gt;""),Dropdown!$A$4,IF(OR(V189&lt;&gt;"",W189&lt;&gt;""),Dropdown!$A$5,Dropdown!$A$3))</f>
        <v>Commercial/Institutional</v>
      </c>
      <c r="AE189" s="773" t="s">
        <v>615</v>
      </c>
      <c r="AF189" s="773"/>
      <c r="AG189" s="773"/>
      <c r="AH189" s="773" t="str">
        <f>IF(AG189&lt;&gt;"",VLOOKUP(AG189,Dropdown!$N$3:$R$62,3,FALSE),IF(AF189&lt;&gt;"",VLOOKUP(AF189,Dropdown!$N$3:$R$62,3,FALSE),IF(AE189&lt;&gt;"",VLOOKUP(AE189,Dropdown!$N$3:$R$62,3,FALSE),"")))</f>
        <v xml:space="preserve"> </v>
      </c>
      <c r="AI189" s="773" t="str">
        <f>IF(AG189&lt;&gt;"",VLOOKUP(AG189,Dropdown!$N$3:$R$62,5,FALSE),IF(AF189&lt;&gt;"",VLOOKUP(AF189,Dropdown!$N$3:$R$62,5,FALSE),IF(AE189&lt;&gt;"",VLOOKUP(AE189,Dropdown!$N$3:$R$62,5,FALSE),"")))</f>
        <v>Diverse</v>
      </c>
      <c r="AJ189" s="773"/>
      <c r="AK189" s="773"/>
      <c r="AL189" s="773"/>
      <c r="AM189" s="773"/>
      <c r="AN189" s="773"/>
      <c r="AO189" s="773"/>
      <c r="AP189" s="773"/>
      <c r="AQ189" s="769" t="s">
        <v>178</v>
      </c>
      <c r="AR189" s="774" t="s">
        <v>179</v>
      </c>
      <c r="AS189" s="774"/>
      <c r="AT189" s="769" t="s">
        <v>133</v>
      </c>
      <c r="AU189" s="769">
        <v>23</v>
      </c>
      <c r="AV189" s="769"/>
      <c r="AW189" s="823">
        <v>10</v>
      </c>
      <c r="AX189" s="824">
        <v>25</v>
      </c>
      <c r="AY189" s="824">
        <f t="shared" si="24"/>
        <v>17.5</v>
      </c>
      <c r="AZ189" s="847">
        <f t="shared" si="25"/>
        <v>4.5592705167173255</v>
      </c>
      <c r="BA189" s="812"/>
      <c r="BB189" s="812"/>
      <c r="BC189" s="823"/>
      <c r="BD189" s="824"/>
      <c r="BE189" s="824"/>
      <c r="BF189" s="805"/>
      <c r="BG189" s="804"/>
      <c r="BH189" s="804"/>
      <c r="BI189" s="823"/>
      <c r="BJ189" s="824"/>
      <c r="BK189" s="777"/>
      <c r="BL189" s="805"/>
      <c r="BM189" s="804"/>
      <c r="BN189" s="804"/>
      <c r="BO189" s="823"/>
      <c r="BP189" s="824"/>
      <c r="BQ189" s="824"/>
      <c r="BR189" s="805"/>
      <c r="BS189" s="804"/>
      <c r="BT189" s="804"/>
      <c r="BU189" s="823"/>
      <c r="BV189" s="824"/>
      <c r="BW189" s="824"/>
      <c r="BX189" s="805"/>
      <c r="BY189" s="804"/>
      <c r="BZ189" s="804"/>
      <c r="CA189" s="823"/>
      <c r="CB189" s="824"/>
      <c r="CC189" s="824"/>
      <c r="CD189" s="805"/>
      <c r="CE189" s="804"/>
      <c r="CF189" s="804"/>
      <c r="CG189" s="823"/>
      <c r="CH189" s="824"/>
      <c r="CI189" s="824"/>
      <c r="CJ189" s="805"/>
      <c r="CK189" s="804"/>
      <c r="CL189" s="804"/>
      <c r="CM189" s="823"/>
      <c r="CN189" s="824"/>
      <c r="CO189" s="824"/>
      <c r="CP189" s="805"/>
      <c r="CQ189" s="804"/>
      <c r="CR189" s="804"/>
      <c r="CS189" s="823"/>
      <c r="CT189" s="824"/>
      <c r="CU189" s="824"/>
      <c r="CV189" s="805"/>
      <c r="CW189" s="804"/>
      <c r="CX189" s="804"/>
      <c r="CY189" s="823"/>
      <c r="CZ189" s="824"/>
      <c r="DA189" s="825"/>
      <c r="DB189" s="803"/>
      <c r="DC189" s="809"/>
      <c r="DD189" s="809"/>
      <c r="DE189" s="826"/>
      <c r="DF189" s="825"/>
      <c r="DG189" s="824"/>
      <c r="DH189" s="805"/>
      <c r="DI189" s="804"/>
      <c r="DJ189" s="804"/>
      <c r="DK189" s="823"/>
      <c r="DL189" s="824"/>
      <c r="DM189" s="825"/>
      <c r="DN189" s="803"/>
      <c r="DO189" s="809"/>
      <c r="DP189" s="809"/>
      <c r="DQ189" s="827"/>
      <c r="DR189" s="828"/>
      <c r="DS189" s="835"/>
      <c r="DT189" s="811"/>
      <c r="DU189" s="812"/>
      <c r="DV189" s="812"/>
      <c r="DW189" s="836"/>
      <c r="DX189" s="835"/>
      <c r="DY189" s="828"/>
      <c r="DZ189" s="813"/>
      <c r="EA189" s="814"/>
      <c r="EB189" s="814"/>
      <c r="EC189" s="827"/>
      <c r="ED189" s="828"/>
      <c r="EE189" s="835"/>
      <c r="EF189" s="811"/>
      <c r="EG189" s="812"/>
      <c r="EH189" s="812"/>
      <c r="EI189" s="836"/>
      <c r="EJ189" s="835"/>
      <c r="EK189" s="828"/>
      <c r="EL189" s="813"/>
      <c r="EM189" s="814"/>
      <c r="EN189" s="814"/>
      <c r="EO189" s="827"/>
      <c r="EP189" s="828"/>
      <c r="EQ189" s="835"/>
      <c r="ER189" s="811"/>
      <c r="ES189" s="812"/>
      <c r="ET189" s="812"/>
      <c r="EU189" s="836"/>
      <c r="EV189" s="835"/>
      <c r="EW189" s="828"/>
      <c r="EX189" s="813"/>
      <c r="EY189" s="814"/>
      <c r="EZ189" s="814"/>
      <c r="FA189" s="827"/>
      <c r="FB189" s="828"/>
      <c r="FC189" s="835"/>
      <c r="FD189" s="811"/>
      <c r="FE189" s="812"/>
      <c r="FF189" s="812"/>
      <c r="FG189" s="836"/>
      <c r="FH189" s="835"/>
      <c r="FI189" s="828"/>
      <c r="FJ189" s="813"/>
      <c r="FK189" s="814"/>
      <c r="FL189" s="814"/>
      <c r="FM189" s="827"/>
      <c r="FN189" s="828"/>
      <c r="FO189" s="835"/>
      <c r="FP189" s="811"/>
      <c r="FQ189" s="812"/>
      <c r="FR189" s="812"/>
      <c r="FS189" s="823"/>
      <c r="FT189" s="824"/>
      <c r="FU189" s="825"/>
      <c r="FV189" s="803"/>
      <c r="FW189" s="804"/>
      <c r="FX189" s="804"/>
      <c r="FY189" s="826"/>
      <c r="FZ189" s="825"/>
      <c r="GA189" s="824"/>
      <c r="GB189" s="805"/>
      <c r="GC189" s="804"/>
      <c r="GD189" s="804"/>
      <c r="GE189" s="823"/>
      <c r="GF189" s="824"/>
      <c r="GG189" s="825"/>
      <c r="GH189" s="803"/>
      <c r="GI189" s="809"/>
      <c r="GJ189" s="809"/>
      <c r="GK189" s="826"/>
      <c r="GL189" s="825"/>
      <c r="GM189" s="824"/>
      <c r="GN189" s="805"/>
      <c r="GO189" s="804"/>
      <c r="GP189" s="804"/>
      <c r="GQ189" s="823"/>
      <c r="GR189" s="824"/>
      <c r="GS189" s="825"/>
      <c r="GT189" s="803"/>
      <c r="GU189" s="809"/>
      <c r="GV189" s="809"/>
      <c r="GW189" s="826"/>
      <c r="GX189" s="825"/>
      <c r="GY189" s="824"/>
      <c r="GZ189" s="805"/>
      <c r="HA189" s="804"/>
      <c r="HB189" s="804"/>
      <c r="HC189" s="823"/>
      <c r="HD189" s="824"/>
      <c r="HE189" s="825"/>
      <c r="HF189" s="803"/>
      <c r="HG189" s="809"/>
      <c r="HH189" s="809"/>
      <c r="HI189" s="826"/>
      <c r="HJ189" s="825"/>
      <c r="HK189" s="824"/>
      <c r="HL189" s="805"/>
      <c r="HM189" s="804"/>
      <c r="HN189" s="804"/>
      <c r="HO189" s="823"/>
      <c r="HP189" s="824"/>
      <c r="HQ189" s="825"/>
      <c r="HR189" s="803"/>
      <c r="HS189" s="809"/>
      <c r="HT189" s="809"/>
      <c r="HU189" s="826"/>
      <c r="HV189" s="825"/>
      <c r="HW189" s="824"/>
      <c r="HX189" s="805"/>
      <c r="HY189" s="804"/>
      <c r="HZ189" s="804"/>
      <c r="IA189" s="823"/>
      <c r="IB189" s="824"/>
      <c r="IC189" s="825"/>
      <c r="ID189" s="803"/>
      <c r="IE189" s="804"/>
      <c r="IF189" s="804"/>
      <c r="IG189" s="826"/>
      <c r="IH189" s="825"/>
      <c r="II189" s="824"/>
      <c r="IJ189" s="805"/>
      <c r="IK189" s="804"/>
      <c r="IL189" s="804"/>
      <c r="IM189" s="823"/>
      <c r="IN189" s="824"/>
      <c r="IO189" s="825"/>
      <c r="IP189" s="803"/>
      <c r="IQ189" s="804"/>
      <c r="IR189" s="804"/>
      <c r="IS189" s="826"/>
      <c r="IT189" s="825"/>
      <c r="IU189" s="824"/>
      <c r="IV189" s="805"/>
      <c r="IW189" s="804"/>
      <c r="IX189" s="804"/>
      <c r="IY189" s="823"/>
      <c r="IZ189" s="824"/>
      <c r="JA189" s="825"/>
      <c r="JB189" s="803"/>
      <c r="JC189" s="804"/>
      <c r="JD189" s="804"/>
      <c r="JE189" s="826"/>
      <c r="JF189" s="825"/>
      <c r="JG189" s="824"/>
      <c r="JH189" s="805"/>
      <c r="JI189" s="804"/>
      <c r="JJ189" s="804"/>
      <c r="JK189" s="823"/>
      <c r="JL189" s="824"/>
      <c r="JM189" s="825"/>
      <c r="JN189" s="803"/>
      <c r="JO189" s="809"/>
      <c r="JP189" s="809"/>
      <c r="JQ189" s="826"/>
      <c r="JR189" s="825"/>
      <c r="JS189" s="824"/>
      <c r="JT189" s="805"/>
      <c r="JU189" s="804"/>
      <c r="JV189" s="804"/>
      <c r="JW189" s="823"/>
      <c r="JX189" s="824"/>
      <c r="JY189" s="824"/>
      <c r="JZ189" s="805"/>
      <c r="KA189" s="809"/>
      <c r="KB189" s="809"/>
      <c r="KC189" s="823"/>
      <c r="KD189" s="824"/>
      <c r="KE189" s="824"/>
      <c r="KF189" s="805"/>
      <c r="KG189" s="809"/>
      <c r="KH189" s="809"/>
      <c r="KI189" s="823"/>
      <c r="KJ189" s="824"/>
      <c r="KK189" s="824"/>
      <c r="KL189" s="805"/>
      <c r="KM189" s="809"/>
      <c r="KN189" s="809"/>
      <c r="KO189" s="823"/>
      <c r="KP189" s="824"/>
      <c r="KQ189" s="824"/>
      <c r="KR189" s="805"/>
      <c r="KS189" s="804"/>
      <c r="KT189" s="804"/>
      <c r="KU189" s="823"/>
      <c r="KV189" s="824"/>
      <c r="KW189" s="824"/>
      <c r="KX189" s="805"/>
      <c r="KY189" s="809"/>
      <c r="KZ189" s="809"/>
      <c r="LA189" s="823"/>
      <c r="LB189" s="824"/>
      <c r="LC189" s="824"/>
      <c r="LD189" s="805"/>
      <c r="LE189" s="804"/>
      <c r="LF189" s="804"/>
      <c r="LG189" s="823"/>
      <c r="LH189" s="824"/>
      <c r="LI189" s="824"/>
      <c r="LJ189" s="805"/>
      <c r="LK189" s="804"/>
      <c r="LL189" s="804"/>
      <c r="LM189" s="823"/>
      <c r="LN189" s="824"/>
      <c r="LO189" s="824"/>
      <c r="LP189" s="805"/>
      <c r="LQ189" s="809"/>
      <c r="LR189" s="809"/>
      <c r="LS189" s="823"/>
      <c r="LT189" s="824"/>
      <c r="LU189" s="824"/>
      <c r="LV189" s="805"/>
      <c r="LW189" s="804"/>
      <c r="LX189" s="804"/>
      <c r="LY189" s="823"/>
      <c r="LZ189" s="824"/>
      <c r="MA189" s="824"/>
      <c r="MB189" s="805"/>
      <c r="MC189" s="809"/>
      <c r="MD189" s="809"/>
      <c r="ME189" s="823"/>
      <c r="MF189" s="824"/>
      <c r="MG189" s="824"/>
      <c r="MH189" s="805"/>
      <c r="MI189" s="809"/>
      <c r="MJ189" s="809"/>
      <c r="MK189" s="823"/>
      <c r="ML189" s="824"/>
      <c r="MM189" s="824"/>
      <c r="MN189" s="805"/>
      <c r="MO189" s="809"/>
      <c r="MP189" s="809"/>
      <c r="MQ189" s="823"/>
      <c r="MR189" s="824"/>
      <c r="MS189" s="824"/>
      <c r="MT189" s="805"/>
      <c r="MU189" s="804"/>
      <c r="MV189" s="804"/>
      <c r="MW189" s="823"/>
      <c r="MX189" s="824"/>
      <c r="MY189" s="824"/>
      <c r="MZ189" s="805"/>
      <c r="NA189" s="804"/>
      <c r="NB189" s="804"/>
      <c r="NC189" s="823"/>
      <c r="ND189" s="824"/>
      <c r="NE189" s="824"/>
      <c r="NF189" s="805"/>
      <c r="NG189" s="804"/>
      <c r="NH189" s="804"/>
      <c r="NI189" s="823"/>
      <c r="NJ189" s="824"/>
      <c r="NK189" s="824"/>
      <c r="NL189" s="805"/>
      <c r="NM189" s="809"/>
      <c r="NN189" s="809"/>
      <c r="NO189" s="823"/>
      <c r="NP189" s="824"/>
      <c r="NQ189" s="824"/>
      <c r="NR189" s="805"/>
      <c r="NS189" s="823"/>
      <c r="NT189" s="824"/>
      <c r="NU189" s="824"/>
      <c r="NV189" s="805"/>
      <c r="NW189" s="823"/>
      <c r="NX189" s="824"/>
      <c r="NY189" s="824"/>
      <c r="NZ189" s="834"/>
      <c r="OA189" s="823"/>
      <c r="OB189" s="824"/>
      <c r="OC189" s="824"/>
      <c r="OD189" s="805"/>
      <c r="OE189" s="823"/>
      <c r="OF189" s="824"/>
      <c r="OG189" s="824"/>
      <c r="OH189" s="805"/>
      <c r="OI189" s="823"/>
      <c r="OJ189" s="824"/>
      <c r="OK189" s="824"/>
      <c r="OL189" s="805"/>
      <c r="OM189" s="823"/>
      <c r="ON189" s="824"/>
      <c r="OO189" s="824"/>
      <c r="OP189" s="805"/>
      <c r="OQ189" s="823"/>
      <c r="OR189" s="824"/>
      <c r="OS189" s="824"/>
      <c r="OT189" s="805"/>
      <c r="OU189" s="823"/>
      <c r="OV189" s="824"/>
      <c r="OW189" s="824"/>
      <c r="OX189" s="805"/>
      <c r="OY189" s="823"/>
      <c r="OZ189" s="824"/>
      <c r="PA189" s="824"/>
      <c r="PB189" s="805"/>
      <c r="PC189" s="823"/>
      <c r="PD189" s="824"/>
      <c r="PE189" s="824"/>
      <c r="PF189" s="805"/>
    </row>
    <row r="190" spans="1:422" ht="15" hidden="1" customHeight="1" x14ac:dyDescent="0.25">
      <c r="A190" s="769" t="s">
        <v>76</v>
      </c>
      <c r="B190" s="769"/>
      <c r="C190" s="769"/>
      <c r="D190" s="770"/>
      <c r="E190" s="769"/>
      <c r="F190" s="769"/>
      <c r="G190" s="769"/>
      <c r="H190" s="769"/>
      <c r="I190" s="769"/>
      <c r="J190" s="769"/>
      <c r="K190" s="769"/>
      <c r="L190" s="769"/>
      <c r="M190" s="769"/>
      <c r="N190" s="769"/>
      <c r="O190" s="769"/>
      <c r="P190" s="769"/>
      <c r="Q190" s="769"/>
      <c r="R190" s="769"/>
      <c r="S190" s="769"/>
      <c r="T190" s="816" t="s">
        <v>166</v>
      </c>
      <c r="U190" s="816" t="s">
        <v>161</v>
      </c>
      <c r="V190" s="816"/>
      <c r="W190" s="816"/>
      <c r="X190" s="769"/>
      <c r="Y190" s="769">
        <f>IF(AND(AJ190="",AK190="",AL190="",AN190="",AO190="",OR(AP190="",AP190=Dropdown!$AM$12,AP190=Dropdown!$AM$11)),1,0)</f>
        <v>1</v>
      </c>
      <c r="Z190" s="769">
        <f t="shared" si="15"/>
        <v>1</v>
      </c>
      <c r="AA190" s="769">
        <f t="shared" si="16"/>
        <v>0</v>
      </c>
      <c r="AB190" s="769">
        <f t="shared" si="17"/>
        <v>0</v>
      </c>
      <c r="AC190" s="769"/>
      <c r="AD190" s="772" t="str">
        <f>IF(OR(T190&lt;&gt;"",U190&lt;&gt;""),Dropdown!$A$4,IF(OR(V190&lt;&gt;"",W190&lt;&gt;""),Dropdown!$A$5,Dropdown!$A$3))</f>
        <v>Commercial/Institutional</v>
      </c>
      <c r="AE190" s="773" t="s">
        <v>615</v>
      </c>
      <c r="AF190" s="773"/>
      <c r="AG190" s="773"/>
      <c r="AH190" s="773" t="str">
        <f>IF(AG190&lt;&gt;"",VLOOKUP(AG190,Dropdown!$N$3:$R$62,3,FALSE),IF(AF190&lt;&gt;"",VLOOKUP(AF190,Dropdown!$N$3:$R$62,3,FALSE),IF(AE190&lt;&gt;"",VLOOKUP(AE190,Dropdown!$N$3:$R$62,3,FALSE),"")))</f>
        <v xml:space="preserve"> </v>
      </c>
      <c r="AI190" s="773" t="str">
        <f>IF(AG190&lt;&gt;"",VLOOKUP(AG190,Dropdown!$N$3:$R$62,5,FALSE),IF(AF190&lt;&gt;"",VLOOKUP(AF190,Dropdown!$N$3:$R$62,5,FALSE),IF(AE190&lt;&gt;"",VLOOKUP(AE190,Dropdown!$N$3:$R$62,5,FALSE),"")))</f>
        <v>Diverse</v>
      </c>
      <c r="AJ190" s="773"/>
      <c r="AK190" s="773"/>
      <c r="AL190" s="773"/>
      <c r="AM190" s="773"/>
      <c r="AN190" s="773"/>
      <c r="AO190" s="773"/>
      <c r="AP190" s="773"/>
      <c r="AQ190" s="769" t="s">
        <v>178</v>
      </c>
      <c r="AR190" s="774" t="s">
        <v>179</v>
      </c>
      <c r="AS190" s="774"/>
      <c r="AT190" s="769" t="s">
        <v>133</v>
      </c>
      <c r="AU190" s="769">
        <v>23</v>
      </c>
      <c r="AV190" s="769"/>
      <c r="AW190" s="823">
        <v>200</v>
      </c>
      <c r="AX190" s="824">
        <v>450</v>
      </c>
      <c r="AY190" s="824">
        <f t="shared" si="24"/>
        <v>325</v>
      </c>
      <c r="AZ190" s="847">
        <f t="shared" si="25"/>
        <v>75.98784194528875</v>
      </c>
      <c r="BA190" s="812"/>
      <c r="BB190" s="812"/>
      <c r="BC190" s="823"/>
      <c r="BD190" s="824"/>
      <c r="BE190" s="824"/>
      <c r="BF190" s="805"/>
      <c r="BG190" s="804"/>
      <c r="BH190" s="804"/>
      <c r="BI190" s="823"/>
      <c r="BJ190" s="824"/>
      <c r="BK190" s="777"/>
      <c r="BL190" s="805"/>
      <c r="BM190" s="804"/>
      <c r="BN190" s="804"/>
      <c r="BO190" s="823"/>
      <c r="BP190" s="824"/>
      <c r="BQ190" s="824"/>
      <c r="BR190" s="805"/>
      <c r="BS190" s="804"/>
      <c r="BT190" s="804"/>
      <c r="BU190" s="823"/>
      <c r="BV190" s="824"/>
      <c r="BW190" s="824"/>
      <c r="BX190" s="805"/>
      <c r="BY190" s="804"/>
      <c r="BZ190" s="804"/>
      <c r="CA190" s="823"/>
      <c r="CB190" s="824"/>
      <c r="CC190" s="824"/>
      <c r="CD190" s="805"/>
      <c r="CE190" s="804"/>
      <c r="CF190" s="804"/>
      <c r="CG190" s="823"/>
      <c r="CH190" s="824"/>
      <c r="CI190" s="824"/>
      <c r="CJ190" s="805"/>
      <c r="CK190" s="804"/>
      <c r="CL190" s="804"/>
      <c r="CM190" s="823"/>
      <c r="CN190" s="824"/>
      <c r="CO190" s="824"/>
      <c r="CP190" s="805"/>
      <c r="CQ190" s="804"/>
      <c r="CR190" s="804"/>
      <c r="CS190" s="823"/>
      <c r="CT190" s="824"/>
      <c r="CU190" s="824"/>
      <c r="CV190" s="805"/>
      <c r="CW190" s="804"/>
      <c r="CX190" s="804"/>
      <c r="CY190" s="823"/>
      <c r="CZ190" s="824"/>
      <c r="DA190" s="825"/>
      <c r="DB190" s="803"/>
      <c r="DC190" s="809"/>
      <c r="DD190" s="809"/>
      <c r="DE190" s="826"/>
      <c r="DF190" s="825"/>
      <c r="DG190" s="824"/>
      <c r="DH190" s="805"/>
      <c r="DI190" s="804"/>
      <c r="DJ190" s="804"/>
      <c r="DK190" s="823"/>
      <c r="DL190" s="824"/>
      <c r="DM190" s="825"/>
      <c r="DN190" s="803"/>
      <c r="DO190" s="809"/>
      <c r="DP190" s="809"/>
      <c r="DQ190" s="827"/>
      <c r="DR190" s="828"/>
      <c r="DS190" s="835"/>
      <c r="DT190" s="811"/>
      <c r="DU190" s="812"/>
      <c r="DV190" s="812"/>
      <c r="DW190" s="836"/>
      <c r="DX190" s="835"/>
      <c r="DY190" s="828"/>
      <c r="DZ190" s="813"/>
      <c r="EA190" s="814"/>
      <c r="EB190" s="814"/>
      <c r="EC190" s="827"/>
      <c r="ED190" s="828"/>
      <c r="EE190" s="835"/>
      <c r="EF190" s="811"/>
      <c r="EG190" s="812"/>
      <c r="EH190" s="812"/>
      <c r="EI190" s="836"/>
      <c r="EJ190" s="835"/>
      <c r="EK190" s="828"/>
      <c r="EL190" s="813"/>
      <c r="EM190" s="814"/>
      <c r="EN190" s="814"/>
      <c r="EO190" s="827"/>
      <c r="EP190" s="828"/>
      <c r="EQ190" s="835"/>
      <c r="ER190" s="811"/>
      <c r="ES190" s="812"/>
      <c r="ET190" s="812"/>
      <c r="EU190" s="836"/>
      <c r="EV190" s="835"/>
      <c r="EW190" s="828"/>
      <c r="EX190" s="813"/>
      <c r="EY190" s="814"/>
      <c r="EZ190" s="814"/>
      <c r="FA190" s="827"/>
      <c r="FB190" s="828"/>
      <c r="FC190" s="835"/>
      <c r="FD190" s="811"/>
      <c r="FE190" s="812"/>
      <c r="FF190" s="812"/>
      <c r="FG190" s="836"/>
      <c r="FH190" s="835"/>
      <c r="FI190" s="828"/>
      <c r="FJ190" s="813"/>
      <c r="FK190" s="814"/>
      <c r="FL190" s="814"/>
      <c r="FM190" s="827"/>
      <c r="FN190" s="828"/>
      <c r="FO190" s="835"/>
      <c r="FP190" s="811"/>
      <c r="FQ190" s="812"/>
      <c r="FR190" s="812"/>
      <c r="FS190" s="823"/>
      <c r="FT190" s="824"/>
      <c r="FU190" s="825"/>
      <c r="FV190" s="803"/>
      <c r="FW190" s="804"/>
      <c r="FX190" s="804"/>
      <c r="FY190" s="826"/>
      <c r="FZ190" s="825"/>
      <c r="GA190" s="824"/>
      <c r="GB190" s="805"/>
      <c r="GC190" s="804"/>
      <c r="GD190" s="804"/>
      <c r="GE190" s="823"/>
      <c r="GF190" s="824"/>
      <c r="GG190" s="825"/>
      <c r="GH190" s="803"/>
      <c r="GI190" s="809"/>
      <c r="GJ190" s="809"/>
      <c r="GK190" s="826"/>
      <c r="GL190" s="825"/>
      <c r="GM190" s="824"/>
      <c r="GN190" s="805"/>
      <c r="GO190" s="804"/>
      <c r="GP190" s="804"/>
      <c r="GQ190" s="823"/>
      <c r="GR190" s="824"/>
      <c r="GS190" s="825"/>
      <c r="GT190" s="803"/>
      <c r="GU190" s="809"/>
      <c r="GV190" s="809"/>
      <c r="GW190" s="826"/>
      <c r="GX190" s="825"/>
      <c r="GY190" s="824"/>
      <c r="GZ190" s="805"/>
      <c r="HA190" s="804"/>
      <c r="HB190" s="804"/>
      <c r="HC190" s="823"/>
      <c r="HD190" s="824"/>
      <c r="HE190" s="825"/>
      <c r="HF190" s="803"/>
      <c r="HG190" s="809"/>
      <c r="HH190" s="809"/>
      <c r="HI190" s="826"/>
      <c r="HJ190" s="825"/>
      <c r="HK190" s="824"/>
      <c r="HL190" s="805"/>
      <c r="HM190" s="804"/>
      <c r="HN190" s="804"/>
      <c r="HO190" s="823"/>
      <c r="HP190" s="824"/>
      <c r="HQ190" s="825"/>
      <c r="HR190" s="803"/>
      <c r="HS190" s="809"/>
      <c r="HT190" s="809"/>
      <c r="HU190" s="826"/>
      <c r="HV190" s="825"/>
      <c r="HW190" s="824"/>
      <c r="HX190" s="805"/>
      <c r="HY190" s="804"/>
      <c r="HZ190" s="804"/>
      <c r="IA190" s="823"/>
      <c r="IB190" s="824"/>
      <c r="IC190" s="825"/>
      <c r="ID190" s="803"/>
      <c r="IE190" s="804"/>
      <c r="IF190" s="804"/>
      <c r="IG190" s="826"/>
      <c r="IH190" s="825"/>
      <c r="II190" s="824"/>
      <c r="IJ190" s="805"/>
      <c r="IK190" s="804"/>
      <c r="IL190" s="804"/>
      <c r="IM190" s="823"/>
      <c r="IN190" s="824"/>
      <c r="IO190" s="825"/>
      <c r="IP190" s="803"/>
      <c r="IQ190" s="804"/>
      <c r="IR190" s="804"/>
      <c r="IS190" s="826"/>
      <c r="IT190" s="825"/>
      <c r="IU190" s="824"/>
      <c r="IV190" s="805"/>
      <c r="IW190" s="804"/>
      <c r="IX190" s="804"/>
      <c r="IY190" s="823"/>
      <c r="IZ190" s="824"/>
      <c r="JA190" s="825"/>
      <c r="JB190" s="803"/>
      <c r="JC190" s="804"/>
      <c r="JD190" s="804"/>
      <c r="JE190" s="826"/>
      <c r="JF190" s="825"/>
      <c r="JG190" s="824"/>
      <c r="JH190" s="805"/>
      <c r="JI190" s="804"/>
      <c r="JJ190" s="804"/>
      <c r="JK190" s="823"/>
      <c r="JL190" s="824"/>
      <c r="JM190" s="825"/>
      <c r="JN190" s="803"/>
      <c r="JO190" s="809"/>
      <c r="JP190" s="809"/>
      <c r="JQ190" s="826"/>
      <c r="JR190" s="825"/>
      <c r="JS190" s="824"/>
      <c r="JT190" s="805"/>
      <c r="JU190" s="804"/>
      <c r="JV190" s="804"/>
      <c r="JW190" s="823"/>
      <c r="JX190" s="824"/>
      <c r="JY190" s="824"/>
      <c r="JZ190" s="805"/>
      <c r="KA190" s="809"/>
      <c r="KB190" s="809"/>
      <c r="KC190" s="823"/>
      <c r="KD190" s="824"/>
      <c r="KE190" s="824"/>
      <c r="KF190" s="805"/>
      <c r="KG190" s="809"/>
      <c r="KH190" s="809"/>
      <c r="KI190" s="823"/>
      <c r="KJ190" s="824"/>
      <c r="KK190" s="824"/>
      <c r="KL190" s="805"/>
      <c r="KM190" s="809"/>
      <c r="KN190" s="809"/>
      <c r="KO190" s="823"/>
      <c r="KP190" s="824"/>
      <c r="KQ190" s="824"/>
      <c r="KR190" s="805"/>
      <c r="KS190" s="804"/>
      <c r="KT190" s="804"/>
      <c r="KU190" s="823"/>
      <c r="KV190" s="824"/>
      <c r="KW190" s="824"/>
      <c r="KX190" s="805"/>
      <c r="KY190" s="809"/>
      <c r="KZ190" s="809"/>
      <c r="LA190" s="823"/>
      <c r="LB190" s="824"/>
      <c r="LC190" s="824"/>
      <c r="LD190" s="805"/>
      <c r="LE190" s="804"/>
      <c r="LF190" s="804"/>
      <c r="LG190" s="823"/>
      <c r="LH190" s="824"/>
      <c r="LI190" s="824"/>
      <c r="LJ190" s="805"/>
      <c r="LK190" s="804"/>
      <c r="LL190" s="804"/>
      <c r="LM190" s="823"/>
      <c r="LN190" s="824"/>
      <c r="LO190" s="824"/>
      <c r="LP190" s="805"/>
      <c r="LQ190" s="809"/>
      <c r="LR190" s="809"/>
      <c r="LS190" s="823"/>
      <c r="LT190" s="824"/>
      <c r="LU190" s="824"/>
      <c r="LV190" s="805"/>
      <c r="LW190" s="804"/>
      <c r="LX190" s="804"/>
      <c r="LY190" s="823"/>
      <c r="LZ190" s="824"/>
      <c r="MA190" s="824"/>
      <c r="MB190" s="805"/>
      <c r="MC190" s="809"/>
      <c r="MD190" s="809"/>
      <c r="ME190" s="823"/>
      <c r="MF190" s="824"/>
      <c r="MG190" s="824"/>
      <c r="MH190" s="805"/>
      <c r="MI190" s="809"/>
      <c r="MJ190" s="809"/>
      <c r="MK190" s="823"/>
      <c r="ML190" s="824"/>
      <c r="MM190" s="824"/>
      <c r="MN190" s="805"/>
      <c r="MO190" s="809"/>
      <c r="MP190" s="809"/>
      <c r="MQ190" s="823"/>
      <c r="MR190" s="824"/>
      <c r="MS190" s="824"/>
      <c r="MT190" s="805"/>
      <c r="MU190" s="804"/>
      <c r="MV190" s="804"/>
      <c r="MW190" s="823"/>
      <c r="MX190" s="824"/>
      <c r="MY190" s="824"/>
      <c r="MZ190" s="805"/>
      <c r="NA190" s="804"/>
      <c r="NB190" s="804"/>
      <c r="NC190" s="823"/>
      <c r="ND190" s="824"/>
      <c r="NE190" s="824"/>
      <c r="NF190" s="805"/>
      <c r="NG190" s="804"/>
      <c r="NH190" s="804"/>
      <c r="NI190" s="823"/>
      <c r="NJ190" s="824"/>
      <c r="NK190" s="824"/>
      <c r="NL190" s="805"/>
      <c r="NM190" s="809"/>
      <c r="NN190" s="809"/>
      <c r="NO190" s="823"/>
      <c r="NP190" s="824"/>
      <c r="NQ190" s="824"/>
      <c r="NR190" s="805"/>
      <c r="NS190" s="823"/>
      <c r="NT190" s="824"/>
      <c r="NU190" s="824"/>
      <c r="NV190" s="805"/>
      <c r="NW190" s="823"/>
      <c r="NX190" s="824"/>
      <c r="NY190" s="824"/>
      <c r="NZ190" s="834"/>
      <c r="OA190" s="823"/>
      <c r="OB190" s="824"/>
      <c r="OC190" s="824"/>
      <c r="OD190" s="805"/>
      <c r="OE190" s="823"/>
      <c r="OF190" s="824"/>
      <c r="OG190" s="824"/>
      <c r="OH190" s="805"/>
      <c r="OI190" s="823"/>
      <c r="OJ190" s="824"/>
      <c r="OK190" s="824"/>
      <c r="OL190" s="805"/>
      <c r="OM190" s="823"/>
      <c r="ON190" s="824"/>
      <c r="OO190" s="824"/>
      <c r="OP190" s="805"/>
      <c r="OQ190" s="823"/>
      <c r="OR190" s="824"/>
      <c r="OS190" s="824"/>
      <c r="OT190" s="805"/>
      <c r="OU190" s="823"/>
      <c r="OV190" s="824"/>
      <c r="OW190" s="824"/>
      <c r="OX190" s="805"/>
      <c r="OY190" s="823"/>
      <c r="OZ190" s="824"/>
      <c r="PA190" s="824"/>
      <c r="PB190" s="805"/>
      <c r="PC190" s="823"/>
      <c r="PD190" s="824"/>
      <c r="PE190" s="824"/>
      <c r="PF190" s="805"/>
    </row>
    <row r="191" spans="1:422" ht="15" hidden="1" customHeight="1" x14ac:dyDescent="0.25">
      <c r="A191" s="769" t="s">
        <v>76</v>
      </c>
      <c r="B191" s="769"/>
      <c r="C191" s="769"/>
      <c r="D191" s="770"/>
      <c r="E191" s="769"/>
      <c r="F191" s="769"/>
      <c r="G191" s="769"/>
      <c r="H191" s="769"/>
      <c r="I191" s="769"/>
      <c r="J191" s="769"/>
      <c r="K191" s="769"/>
      <c r="L191" s="769"/>
      <c r="M191" s="769"/>
      <c r="N191" s="769"/>
      <c r="O191" s="769"/>
      <c r="P191" s="769"/>
      <c r="Q191" s="769"/>
      <c r="R191" s="769"/>
      <c r="S191" s="769"/>
      <c r="T191" s="816" t="s">
        <v>166</v>
      </c>
      <c r="U191" s="816" t="s">
        <v>173</v>
      </c>
      <c r="V191" s="816"/>
      <c r="W191" s="816"/>
      <c r="X191" s="769"/>
      <c r="Y191" s="769">
        <f>IF(AND(AJ191="",AK191="",AL191="",AN191="",AO191="",OR(AP191="",AP191=Dropdown!$AM$12,AP191=Dropdown!$AM$11)),1,0)</f>
        <v>1</v>
      </c>
      <c r="Z191" s="769">
        <f t="shared" si="15"/>
        <v>1</v>
      </c>
      <c r="AA191" s="769">
        <f t="shared" si="16"/>
        <v>0</v>
      </c>
      <c r="AB191" s="769">
        <f t="shared" si="17"/>
        <v>0</v>
      </c>
      <c r="AC191" s="769"/>
      <c r="AD191" s="772" t="str">
        <f>IF(OR(T191&lt;&gt;"",U191&lt;&gt;""),Dropdown!$A$4,IF(OR(V191&lt;&gt;"",W191&lt;&gt;""),Dropdown!$A$5,Dropdown!$A$3))</f>
        <v>Commercial/Institutional</v>
      </c>
      <c r="AE191" s="773" t="s">
        <v>615</v>
      </c>
      <c r="AF191" s="773"/>
      <c r="AG191" s="773"/>
      <c r="AH191" s="773" t="str">
        <f>IF(AG191&lt;&gt;"",VLOOKUP(AG191,Dropdown!$N$3:$R$62,3,FALSE),IF(AF191&lt;&gt;"",VLOOKUP(AF191,Dropdown!$N$3:$R$62,3,FALSE),IF(AE191&lt;&gt;"",VLOOKUP(AE191,Dropdown!$N$3:$R$62,3,FALSE),"")))</f>
        <v xml:space="preserve"> </v>
      </c>
      <c r="AI191" s="773" t="str">
        <f>IF(AG191&lt;&gt;"",VLOOKUP(AG191,Dropdown!$N$3:$R$62,5,FALSE),IF(AF191&lt;&gt;"",VLOOKUP(AF191,Dropdown!$N$3:$R$62,5,FALSE),IF(AE191&lt;&gt;"",VLOOKUP(AE191,Dropdown!$N$3:$R$62,5,FALSE),"")))</f>
        <v>Diverse</v>
      </c>
      <c r="AJ191" s="773"/>
      <c r="AK191" s="773"/>
      <c r="AL191" s="773"/>
      <c r="AM191" s="773"/>
      <c r="AN191" s="773"/>
      <c r="AO191" s="773"/>
      <c r="AP191" s="773"/>
      <c r="AQ191" s="769" t="s">
        <v>178</v>
      </c>
      <c r="AR191" s="774" t="s">
        <v>179</v>
      </c>
      <c r="AS191" s="774"/>
      <c r="AT191" s="769" t="s">
        <v>133</v>
      </c>
      <c r="AU191" s="769">
        <v>23</v>
      </c>
      <c r="AV191" s="769"/>
      <c r="AW191" s="823">
        <v>20</v>
      </c>
      <c r="AX191" s="824">
        <v>60</v>
      </c>
      <c r="AY191" s="824">
        <f t="shared" si="24"/>
        <v>40</v>
      </c>
      <c r="AZ191" s="847">
        <f t="shared" si="25"/>
        <v>12.1580547112462</v>
      </c>
      <c r="BA191" s="812"/>
      <c r="BB191" s="812"/>
      <c r="BC191" s="823"/>
      <c r="BD191" s="824"/>
      <c r="BE191" s="824"/>
      <c r="BF191" s="805"/>
      <c r="BG191" s="804"/>
      <c r="BH191" s="804"/>
      <c r="BI191" s="823"/>
      <c r="BJ191" s="824"/>
      <c r="BK191" s="777"/>
      <c r="BL191" s="805"/>
      <c r="BM191" s="804"/>
      <c r="BN191" s="804"/>
      <c r="BO191" s="823"/>
      <c r="BP191" s="824"/>
      <c r="BQ191" s="824"/>
      <c r="BR191" s="805"/>
      <c r="BS191" s="804"/>
      <c r="BT191" s="804"/>
      <c r="BU191" s="823"/>
      <c r="BV191" s="824"/>
      <c r="BW191" s="824"/>
      <c r="BX191" s="805"/>
      <c r="BY191" s="804"/>
      <c r="BZ191" s="804"/>
      <c r="CA191" s="823"/>
      <c r="CB191" s="824"/>
      <c r="CC191" s="824"/>
      <c r="CD191" s="805"/>
      <c r="CE191" s="804"/>
      <c r="CF191" s="804"/>
      <c r="CG191" s="823"/>
      <c r="CH191" s="824"/>
      <c r="CI191" s="824"/>
      <c r="CJ191" s="805"/>
      <c r="CK191" s="804"/>
      <c r="CL191" s="804"/>
      <c r="CM191" s="823"/>
      <c r="CN191" s="824"/>
      <c r="CO191" s="824"/>
      <c r="CP191" s="805"/>
      <c r="CQ191" s="804"/>
      <c r="CR191" s="804"/>
      <c r="CS191" s="823"/>
      <c r="CT191" s="824"/>
      <c r="CU191" s="824"/>
      <c r="CV191" s="805"/>
      <c r="CW191" s="804"/>
      <c r="CX191" s="804"/>
      <c r="CY191" s="823"/>
      <c r="CZ191" s="824"/>
      <c r="DA191" s="825"/>
      <c r="DB191" s="803"/>
      <c r="DC191" s="809"/>
      <c r="DD191" s="809"/>
      <c r="DE191" s="826"/>
      <c r="DF191" s="825"/>
      <c r="DG191" s="824"/>
      <c r="DH191" s="805"/>
      <c r="DI191" s="804"/>
      <c r="DJ191" s="804"/>
      <c r="DK191" s="823"/>
      <c r="DL191" s="824"/>
      <c r="DM191" s="825"/>
      <c r="DN191" s="803"/>
      <c r="DO191" s="809"/>
      <c r="DP191" s="809"/>
      <c r="DQ191" s="827"/>
      <c r="DR191" s="828"/>
      <c r="DS191" s="835"/>
      <c r="DT191" s="811"/>
      <c r="DU191" s="812"/>
      <c r="DV191" s="812"/>
      <c r="DW191" s="836"/>
      <c r="DX191" s="835"/>
      <c r="DY191" s="828"/>
      <c r="DZ191" s="813"/>
      <c r="EA191" s="814"/>
      <c r="EB191" s="814"/>
      <c r="EC191" s="827"/>
      <c r="ED191" s="828"/>
      <c r="EE191" s="835"/>
      <c r="EF191" s="811"/>
      <c r="EG191" s="812"/>
      <c r="EH191" s="812"/>
      <c r="EI191" s="836"/>
      <c r="EJ191" s="835"/>
      <c r="EK191" s="828"/>
      <c r="EL191" s="813"/>
      <c r="EM191" s="814"/>
      <c r="EN191" s="814"/>
      <c r="EO191" s="827"/>
      <c r="EP191" s="828"/>
      <c r="EQ191" s="835"/>
      <c r="ER191" s="811"/>
      <c r="ES191" s="812"/>
      <c r="ET191" s="812"/>
      <c r="EU191" s="836"/>
      <c r="EV191" s="835"/>
      <c r="EW191" s="828"/>
      <c r="EX191" s="813"/>
      <c r="EY191" s="814"/>
      <c r="EZ191" s="814"/>
      <c r="FA191" s="827"/>
      <c r="FB191" s="828"/>
      <c r="FC191" s="835"/>
      <c r="FD191" s="811"/>
      <c r="FE191" s="812"/>
      <c r="FF191" s="812"/>
      <c r="FG191" s="836"/>
      <c r="FH191" s="835"/>
      <c r="FI191" s="828"/>
      <c r="FJ191" s="813"/>
      <c r="FK191" s="814"/>
      <c r="FL191" s="814"/>
      <c r="FM191" s="827"/>
      <c r="FN191" s="828"/>
      <c r="FO191" s="835"/>
      <c r="FP191" s="811"/>
      <c r="FQ191" s="812"/>
      <c r="FR191" s="812"/>
      <c r="FS191" s="823"/>
      <c r="FT191" s="824"/>
      <c r="FU191" s="825"/>
      <c r="FV191" s="803"/>
      <c r="FW191" s="804"/>
      <c r="FX191" s="804"/>
      <c r="FY191" s="826"/>
      <c r="FZ191" s="825"/>
      <c r="GA191" s="824"/>
      <c r="GB191" s="805"/>
      <c r="GC191" s="804"/>
      <c r="GD191" s="804"/>
      <c r="GE191" s="823"/>
      <c r="GF191" s="824"/>
      <c r="GG191" s="825"/>
      <c r="GH191" s="803"/>
      <c r="GI191" s="809"/>
      <c r="GJ191" s="809"/>
      <c r="GK191" s="826"/>
      <c r="GL191" s="825"/>
      <c r="GM191" s="824"/>
      <c r="GN191" s="805"/>
      <c r="GO191" s="804"/>
      <c r="GP191" s="804"/>
      <c r="GQ191" s="823"/>
      <c r="GR191" s="824"/>
      <c r="GS191" s="825"/>
      <c r="GT191" s="803"/>
      <c r="GU191" s="809"/>
      <c r="GV191" s="809"/>
      <c r="GW191" s="826"/>
      <c r="GX191" s="825"/>
      <c r="GY191" s="824"/>
      <c r="GZ191" s="805"/>
      <c r="HA191" s="804"/>
      <c r="HB191" s="804"/>
      <c r="HC191" s="823"/>
      <c r="HD191" s="824"/>
      <c r="HE191" s="825"/>
      <c r="HF191" s="803"/>
      <c r="HG191" s="809"/>
      <c r="HH191" s="809"/>
      <c r="HI191" s="826"/>
      <c r="HJ191" s="825"/>
      <c r="HK191" s="824"/>
      <c r="HL191" s="805"/>
      <c r="HM191" s="804"/>
      <c r="HN191" s="804"/>
      <c r="HO191" s="823"/>
      <c r="HP191" s="824"/>
      <c r="HQ191" s="825"/>
      <c r="HR191" s="803"/>
      <c r="HS191" s="809"/>
      <c r="HT191" s="809"/>
      <c r="HU191" s="826"/>
      <c r="HV191" s="825"/>
      <c r="HW191" s="824"/>
      <c r="HX191" s="805"/>
      <c r="HY191" s="804"/>
      <c r="HZ191" s="804"/>
      <c r="IA191" s="823"/>
      <c r="IB191" s="824"/>
      <c r="IC191" s="825"/>
      <c r="ID191" s="803"/>
      <c r="IE191" s="804"/>
      <c r="IF191" s="804"/>
      <c r="IG191" s="826"/>
      <c r="IH191" s="825"/>
      <c r="II191" s="824"/>
      <c r="IJ191" s="805"/>
      <c r="IK191" s="804"/>
      <c r="IL191" s="804"/>
      <c r="IM191" s="823"/>
      <c r="IN191" s="824"/>
      <c r="IO191" s="825"/>
      <c r="IP191" s="803"/>
      <c r="IQ191" s="804"/>
      <c r="IR191" s="804"/>
      <c r="IS191" s="826"/>
      <c r="IT191" s="825"/>
      <c r="IU191" s="824"/>
      <c r="IV191" s="805"/>
      <c r="IW191" s="804"/>
      <c r="IX191" s="804"/>
      <c r="IY191" s="823"/>
      <c r="IZ191" s="824"/>
      <c r="JA191" s="825"/>
      <c r="JB191" s="803"/>
      <c r="JC191" s="804"/>
      <c r="JD191" s="804"/>
      <c r="JE191" s="826"/>
      <c r="JF191" s="825"/>
      <c r="JG191" s="824"/>
      <c r="JH191" s="805"/>
      <c r="JI191" s="804"/>
      <c r="JJ191" s="804"/>
      <c r="JK191" s="823"/>
      <c r="JL191" s="824"/>
      <c r="JM191" s="825"/>
      <c r="JN191" s="803"/>
      <c r="JO191" s="809"/>
      <c r="JP191" s="809"/>
      <c r="JQ191" s="826"/>
      <c r="JR191" s="825"/>
      <c r="JS191" s="824"/>
      <c r="JT191" s="805"/>
      <c r="JU191" s="804"/>
      <c r="JV191" s="804"/>
      <c r="JW191" s="823"/>
      <c r="JX191" s="824"/>
      <c r="JY191" s="824"/>
      <c r="JZ191" s="805"/>
      <c r="KA191" s="809"/>
      <c r="KB191" s="809"/>
      <c r="KC191" s="823"/>
      <c r="KD191" s="824"/>
      <c r="KE191" s="824"/>
      <c r="KF191" s="805"/>
      <c r="KG191" s="809"/>
      <c r="KH191" s="809"/>
      <c r="KI191" s="823"/>
      <c r="KJ191" s="824"/>
      <c r="KK191" s="824"/>
      <c r="KL191" s="805"/>
      <c r="KM191" s="809"/>
      <c r="KN191" s="809"/>
      <c r="KO191" s="823"/>
      <c r="KP191" s="824"/>
      <c r="KQ191" s="824"/>
      <c r="KR191" s="805"/>
      <c r="KS191" s="804"/>
      <c r="KT191" s="804"/>
      <c r="KU191" s="823"/>
      <c r="KV191" s="824"/>
      <c r="KW191" s="824"/>
      <c r="KX191" s="805"/>
      <c r="KY191" s="809"/>
      <c r="KZ191" s="809"/>
      <c r="LA191" s="823"/>
      <c r="LB191" s="824"/>
      <c r="LC191" s="824"/>
      <c r="LD191" s="805"/>
      <c r="LE191" s="804"/>
      <c r="LF191" s="804"/>
      <c r="LG191" s="823"/>
      <c r="LH191" s="824"/>
      <c r="LI191" s="824"/>
      <c r="LJ191" s="805"/>
      <c r="LK191" s="804"/>
      <c r="LL191" s="804"/>
      <c r="LM191" s="823"/>
      <c r="LN191" s="824"/>
      <c r="LO191" s="824"/>
      <c r="LP191" s="805"/>
      <c r="LQ191" s="809"/>
      <c r="LR191" s="809"/>
      <c r="LS191" s="823"/>
      <c r="LT191" s="824"/>
      <c r="LU191" s="824"/>
      <c r="LV191" s="805"/>
      <c r="LW191" s="804"/>
      <c r="LX191" s="804"/>
      <c r="LY191" s="823"/>
      <c r="LZ191" s="824"/>
      <c r="MA191" s="824"/>
      <c r="MB191" s="805"/>
      <c r="MC191" s="809"/>
      <c r="MD191" s="809"/>
      <c r="ME191" s="823"/>
      <c r="MF191" s="824"/>
      <c r="MG191" s="824"/>
      <c r="MH191" s="805"/>
      <c r="MI191" s="809"/>
      <c r="MJ191" s="809"/>
      <c r="MK191" s="823"/>
      <c r="ML191" s="824"/>
      <c r="MM191" s="824"/>
      <c r="MN191" s="805"/>
      <c r="MO191" s="809"/>
      <c r="MP191" s="809"/>
      <c r="MQ191" s="823"/>
      <c r="MR191" s="824"/>
      <c r="MS191" s="824"/>
      <c r="MT191" s="805"/>
      <c r="MU191" s="804"/>
      <c r="MV191" s="804"/>
      <c r="MW191" s="823"/>
      <c r="MX191" s="824"/>
      <c r="MY191" s="824"/>
      <c r="MZ191" s="805"/>
      <c r="NA191" s="804"/>
      <c r="NB191" s="804"/>
      <c r="NC191" s="823"/>
      <c r="ND191" s="824"/>
      <c r="NE191" s="824"/>
      <c r="NF191" s="805"/>
      <c r="NG191" s="804"/>
      <c r="NH191" s="804"/>
      <c r="NI191" s="823"/>
      <c r="NJ191" s="824"/>
      <c r="NK191" s="824"/>
      <c r="NL191" s="805"/>
      <c r="NM191" s="809"/>
      <c r="NN191" s="809"/>
      <c r="NO191" s="823"/>
      <c r="NP191" s="824"/>
      <c r="NQ191" s="824"/>
      <c r="NR191" s="805"/>
      <c r="NS191" s="823"/>
      <c r="NT191" s="824"/>
      <c r="NU191" s="824"/>
      <c r="NV191" s="805"/>
      <c r="NW191" s="823"/>
      <c r="NX191" s="824"/>
      <c r="NY191" s="824"/>
      <c r="NZ191" s="834"/>
      <c r="OA191" s="823"/>
      <c r="OB191" s="824"/>
      <c r="OC191" s="824"/>
      <c r="OD191" s="805"/>
      <c r="OE191" s="823"/>
      <c r="OF191" s="824"/>
      <c r="OG191" s="824"/>
      <c r="OH191" s="805"/>
      <c r="OI191" s="823"/>
      <c r="OJ191" s="824"/>
      <c r="OK191" s="824"/>
      <c r="OL191" s="805"/>
      <c r="OM191" s="823"/>
      <c r="ON191" s="824"/>
      <c r="OO191" s="824"/>
      <c r="OP191" s="805"/>
      <c r="OQ191" s="823"/>
      <c r="OR191" s="824"/>
      <c r="OS191" s="824"/>
      <c r="OT191" s="805"/>
      <c r="OU191" s="823"/>
      <c r="OV191" s="824"/>
      <c r="OW191" s="824"/>
      <c r="OX191" s="805"/>
      <c r="OY191" s="823"/>
      <c r="OZ191" s="824"/>
      <c r="PA191" s="824"/>
      <c r="PB191" s="805"/>
      <c r="PC191" s="823"/>
      <c r="PD191" s="824"/>
      <c r="PE191" s="824"/>
      <c r="PF191" s="805"/>
    </row>
    <row r="192" spans="1:422" ht="15" hidden="1" customHeight="1" x14ac:dyDescent="0.25">
      <c r="A192" s="769" t="s">
        <v>76</v>
      </c>
      <c r="B192" s="769"/>
      <c r="C192" s="769"/>
      <c r="D192" s="770"/>
      <c r="E192" s="769"/>
      <c r="F192" s="769"/>
      <c r="G192" s="769"/>
      <c r="H192" s="769"/>
      <c r="I192" s="769"/>
      <c r="J192" s="769"/>
      <c r="K192" s="769"/>
      <c r="L192" s="769"/>
      <c r="M192" s="769"/>
      <c r="N192" s="769"/>
      <c r="O192" s="769"/>
      <c r="P192" s="769"/>
      <c r="Q192" s="769"/>
      <c r="R192" s="769"/>
      <c r="S192" s="769"/>
      <c r="T192" s="816" t="s">
        <v>168</v>
      </c>
      <c r="U192" s="816" t="s">
        <v>175</v>
      </c>
      <c r="V192" s="816"/>
      <c r="W192" s="816"/>
      <c r="X192" s="769"/>
      <c r="Y192" s="769">
        <f>IF(AND(AJ192="",AK192="",AL192="",AN192="",AO192="",OR(AP192="",AP192=Dropdown!$AM$12,AP192=Dropdown!$AM$11)),1,0)</f>
        <v>1</v>
      </c>
      <c r="Z192" s="769">
        <f t="shared" si="15"/>
        <v>1</v>
      </c>
      <c r="AA192" s="769">
        <f t="shared" si="16"/>
        <v>0</v>
      </c>
      <c r="AB192" s="769">
        <f t="shared" si="17"/>
        <v>0</v>
      </c>
      <c r="AC192" s="769"/>
      <c r="AD192" s="772" t="str">
        <f>IF(OR(T192&lt;&gt;"",U192&lt;&gt;""),Dropdown!$A$4,IF(OR(V192&lt;&gt;"",W192&lt;&gt;""),Dropdown!$A$5,Dropdown!$A$3))</f>
        <v>Commercial/Institutional</v>
      </c>
      <c r="AE192" s="773" t="s">
        <v>615</v>
      </c>
      <c r="AF192" s="773"/>
      <c r="AG192" s="773"/>
      <c r="AH192" s="773" t="str">
        <f>IF(AG192&lt;&gt;"",VLOOKUP(AG192,Dropdown!$N$3:$R$62,3,FALSE),IF(AF192&lt;&gt;"",VLOOKUP(AF192,Dropdown!$N$3:$R$62,3,FALSE),IF(AE192&lt;&gt;"",VLOOKUP(AE192,Dropdown!$N$3:$R$62,3,FALSE),"")))</f>
        <v xml:space="preserve"> </v>
      </c>
      <c r="AI192" s="773" t="str">
        <f>IF(AG192&lt;&gt;"",VLOOKUP(AG192,Dropdown!$N$3:$R$62,5,FALSE),IF(AF192&lt;&gt;"",VLOOKUP(AF192,Dropdown!$N$3:$R$62,5,FALSE),IF(AE192&lt;&gt;"",VLOOKUP(AE192,Dropdown!$N$3:$R$62,5,FALSE),"")))</f>
        <v>Diverse</v>
      </c>
      <c r="AJ192" s="773"/>
      <c r="AK192" s="773"/>
      <c r="AL192" s="773"/>
      <c r="AM192" s="773"/>
      <c r="AN192" s="773"/>
      <c r="AO192" s="773"/>
      <c r="AP192" s="773"/>
      <c r="AQ192" s="769" t="s">
        <v>178</v>
      </c>
      <c r="AR192" s="774" t="s">
        <v>179</v>
      </c>
      <c r="AS192" s="774"/>
      <c r="AT192" s="769" t="s">
        <v>133</v>
      </c>
      <c r="AU192" s="769">
        <v>23</v>
      </c>
      <c r="AV192" s="769"/>
      <c r="AW192" s="823">
        <v>40</v>
      </c>
      <c r="AX192" s="824">
        <v>80</v>
      </c>
      <c r="AY192" s="824">
        <f t="shared" si="24"/>
        <v>60</v>
      </c>
      <c r="AZ192" s="847">
        <f t="shared" si="25"/>
        <v>12.1580547112462</v>
      </c>
      <c r="BA192" s="812"/>
      <c r="BB192" s="812"/>
      <c r="BC192" s="823"/>
      <c r="BD192" s="824"/>
      <c r="BE192" s="824"/>
      <c r="BF192" s="805"/>
      <c r="BG192" s="804"/>
      <c r="BH192" s="804"/>
      <c r="BI192" s="823"/>
      <c r="BJ192" s="824"/>
      <c r="BK192" s="777"/>
      <c r="BL192" s="805"/>
      <c r="BM192" s="804"/>
      <c r="BN192" s="804"/>
      <c r="BO192" s="823"/>
      <c r="BP192" s="824"/>
      <c r="BQ192" s="824"/>
      <c r="BR192" s="805"/>
      <c r="BS192" s="804"/>
      <c r="BT192" s="804"/>
      <c r="BU192" s="823"/>
      <c r="BV192" s="824"/>
      <c r="BW192" s="824"/>
      <c r="BX192" s="805"/>
      <c r="BY192" s="804"/>
      <c r="BZ192" s="804"/>
      <c r="CA192" s="823"/>
      <c r="CB192" s="824"/>
      <c r="CC192" s="824"/>
      <c r="CD192" s="805"/>
      <c r="CE192" s="804"/>
      <c r="CF192" s="804"/>
      <c r="CG192" s="823"/>
      <c r="CH192" s="824"/>
      <c r="CI192" s="824"/>
      <c r="CJ192" s="805"/>
      <c r="CK192" s="804"/>
      <c r="CL192" s="804"/>
      <c r="CM192" s="823"/>
      <c r="CN192" s="824"/>
      <c r="CO192" s="824"/>
      <c r="CP192" s="805"/>
      <c r="CQ192" s="804"/>
      <c r="CR192" s="804"/>
      <c r="CS192" s="823"/>
      <c r="CT192" s="824"/>
      <c r="CU192" s="824"/>
      <c r="CV192" s="805"/>
      <c r="CW192" s="804"/>
      <c r="CX192" s="804"/>
      <c r="CY192" s="823"/>
      <c r="CZ192" s="824"/>
      <c r="DA192" s="825"/>
      <c r="DB192" s="803"/>
      <c r="DC192" s="809"/>
      <c r="DD192" s="809"/>
      <c r="DE192" s="826"/>
      <c r="DF192" s="825"/>
      <c r="DG192" s="824"/>
      <c r="DH192" s="805"/>
      <c r="DI192" s="804"/>
      <c r="DJ192" s="804"/>
      <c r="DK192" s="823"/>
      <c r="DL192" s="824"/>
      <c r="DM192" s="825"/>
      <c r="DN192" s="803"/>
      <c r="DO192" s="809"/>
      <c r="DP192" s="809"/>
      <c r="DQ192" s="827"/>
      <c r="DR192" s="828"/>
      <c r="DS192" s="835"/>
      <c r="DT192" s="811"/>
      <c r="DU192" s="812"/>
      <c r="DV192" s="812"/>
      <c r="DW192" s="836"/>
      <c r="DX192" s="835"/>
      <c r="DY192" s="828"/>
      <c r="DZ192" s="813"/>
      <c r="EA192" s="814"/>
      <c r="EB192" s="814"/>
      <c r="EC192" s="827"/>
      <c r="ED192" s="828"/>
      <c r="EE192" s="835"/>
      <c r="EF192" s="811"/>
      <c r="EG192" s="812"/>
      <c r="EH192" s="812"/>
      <c r="EI192" s="836"/>
      <c r="EJ192" s="835"/>
      <c r="EK192" s="828"/>
      <c r="EL192" s="813"/>
      <c r="EM192" s="814"/>
      <c r="EN192" s="814"/>
      <c r="EO192" s="827"/>
      <c r="EP192" s="828"/>
      <c r="EQ192" s="835"/>
      <c r="ER192" s="811"/>
      <c r="ES192" s="812"/>
      <c r="ET192" s="812"/>
      <c r="EU192" s="836"/>
      <c r="EV192" s="835"/>
      <c r="EW192" s="828"/>
      <c r="EX192" s="813"/>
      <c r="EY192" s="814"/>
      <c r="EZ192" s="814"/>
      <c r="FA192" s="827"/>
      <c r="FB192" s="828"/>
      <c r="FC192" s="835"/>
      <c r="FD192" s="811"/>
      <c r="FE192" s="812"/>
      <c r="FF192" s="812"/>
      <c r="FG192" s="836"/>
      <c r="FH192" s="835"/>
      <c r="FI192" s="828"/>
      <c r="FJ192" s="813"/>
      <c r="FK192" s="814"/>
      <c r="FL192" s="814"/>
      <c r="FM192" s="827"/>
      <c r="FN192" s="828"/>
      <c r="FO192" s="835"/>
      <c r="FP192" s="811"/>
      <c r="FQ192" s="812"/>
      <c r="FR192" s="812"/>
      <c r="FS192" s="823"/>
      <c r="FT192" s="824"/>
      <c r="FU192" s="825"/>
      <c r="FV192" s="803"/>
      <c r="FW192" s="804"/>
      <c r="FX192" s="804"/>
      <c r="FY192" s="826"/>
      <c r="FZ192" s="825"/>
      <c r="GA192" s="824"/>
      <c r="GB192" s="805"/>
      <c r="GC192" s="804"/>
      <c r="GD192" s="804"/>
      <c r="GE192" s="823"/>
      <c r="GF192" s="824"/>
      <c r="GG192" s="825"/>
      <c r="GH192" s="803"/>
      <c r="GI192" s="809"/>
      <c r="GJ192" s="809"/>
      <c r="GK192" s="826"/>
      <c r="GL192" s="825"/>
      <c r="GM192" s="824"/>
      <c r="GN192" s="805"/>
      <c r="GO192" s="804"/>
      <c r="GP192" s="804"/>
      <c r="GQ192" s="823"/>
      <c r="GR192" s="824"/>
      <c r="GS192" s="825"/>
      <c r="GT192" s="803"/>
      <c r="GU192" s="809"/>
      <c r="GV192" s="809"/>
      <c r="GW192" s="826"/>
      <c r="GX192" s="825"/>
      <c r="GY192" s="824"/>
      <c r="GZ192" s="805"/>
      <c r="HA192" s="804"/>
      <c r="HB192" s="804"/>
      <c r="HC192" s="823"/>
      <c r="HD192" s="824"/>
      <c r="HE192" s="825"/>
      <c r="HF192" s="803"/>
      <c r="HG192" s="809"/>
      <c r="HH192" s="809"/>
      <c r="HI192" s="826"/>
      <c r="HJ192" s="825"/>
      <c r="HK192" s="824"/>
      <c r="HL192" s="805"/>
      <c r="HM192" s="804"/>
      <c r="HN192" s="804"/>
      <c r="HO192" s="823"/>
      <c r="HP192" s="824"/>
      <c r="HQ192" s="825"/>
      <c r="HR192" s="803"/>
      <c r="HS192" s="809"/>
      <c r="HT192" s="809"/>
      <c r="HU192" s="826"/>
      <c r="HV192" s="825"/>
      <c r="HW192" s="824"/>
      <c r="HX192" s="805"/>
      <c r="HY192" s="804"/>
      <c r="HZ192" s="804"/>
      <c r="IA192" s="823"/>
      <c r="IB192" s="824"/>
      <c r="IC192" s="825"/>
      <c r="ID192" s="803"/>
      <c r="IE192" s="804"/>
      <c r="IF192" s="804"/>
      <c r="IG192" s="826"/>
      <c r="IH192" s="825"/>
      <c r="II192" s="824"/>
      <c r="IJ192" s="805"/>
      <c r="IK192" s="804"/>
      <c r="IL192" s="804"/>
      <c r="IM192" s="823"/>
      <c r="IN192" s="824"/>
      <c r="IO192" s="825"/>
      <c r="IP192" s="803"/>
      <c r="IQ192" s="804"/>
      <c r="IR192" s="804"/>
      <c r="IS192" s="826"/>
      <c r="IT192" s="825"/>
      <c r="IU192" s="824"/>
      <c r="IV192" s="805"/>
      <c r="IW192" s="804"/>
      <c r="IX192" s="804"/>
      <c r="IY192" s="823"/>
      <c r="IZ192" s="824"/>
      <c r="JA192" s="825"/>
      <c r="JB192" s="803"/>
      <c r="JC192" s="804"/>
      <c r="JD192" s="804"/>
      <c r="JE192" s="826"/>
      <c r="JF192" s="825"/>
      <c r="JG192" s="824"/>
      <c r="JH192" s="805"/>
      <c r="JI192" s="804"/>
      <c r="JJ192" s="804"/>
      <c r="JK192" s="823"/>
      <c r="JL192" s="824"/>
      <c r="JM192" s="825"/>
      <c r="JN192" s="803"/>
      <c r="JO192" s="809"/>
      <c r="JP192" s="809"/>
      <c r="JQ192" s="826"/>
      <c r="JR192" s="825"/>
      <c r="JS192" s="824"/>
      <c r="JT192" s="805"/>
      <c r="JU192" s="804"/>
      <c r="JV192" s="804"/>
      <c r="JW192" s="823"/>
      <c r="JX192" s="824"/>
      <c r="JY192" s="824"/>
      <c r="JZ192" s="805"/>
      <c r="KA192" s="809"/>
      <c r="KB192" s="809"/>
      <c r="KC192" s="823"/>
      <c r="KD192" s="824"/>
      <c r="KE192" s="824"/>
      <c r="KF192" s="805"/>
      <c r="KG192" s="809"/>
      <c r="KH192" s="809"/>
      <c r="KI192" s="823"/>
      <c r="KJ192" s="824"/>
      <c r="KK192" s="824"/>
      <c r="KL192" s="805"/>
      <c r="KM192" s="809"/>
      <c r="KN192" s="809"/>
      <c r="KO192" s="823"/>
      <c r="KP192" s="824"/>
      <c r="KQ192" s="824"/>
      <c r="KR192" s="805"/>
      <c r="KS192" s="804"/>
      <c r="KT192" s="804"/>
      <c r="KU192" s="823"/>
      <c r="KV192" s="824"/>
      <c r="KW192" s="824"/>
      <c r="KX192" s="805"/>
      <c r="KY192" s="809"/>
      <c r="KZ192" s="809"/>
      <c r="LA192" s="823"/>
      <c r="LB192" s="824"/>
      <c r="LC192" s="824"/>
      <c r="LD192" s="805"/>
      <c r="LE192" s="804"/>
      <c r="LF192" s="804"/>
      <c r="LG192" s="823"/>
      <c r="LH192" s="824"/>
      <c r="LI192" s="824"/>
      <c r="LJ192" s="805"/>
      <c r="LK192" s="804"/>
      <c r="LL192" s="804"/>
      <c r="LM192" s="823"/>
      <c r="LN192" s="824"/>
      <c r="LO192" s="824"/>
      <c r="LP192" s="805"/>
      <c r="LQ192" s="809"/>
      <c r="LR192" s="809"/>
      <c r="LS192" s="823"/>
      <c r="LT192" s="824"/>
      <c r="LU192" s="824"/>
      <c r="LV192" s="805"/>
      <c r="LW192" s="804"/>
      <c r="LX192" s="804"/>
      <c r="LY192" s="823"/>
      <c r="LZ192" s="824"/>
      <c r="MA192" s="824"/>
      <c r="MB192" s="805"/>
      <c r="MC192" s="809"/>
      <c r="MD192" s="809"/>
      <c r="ME192" s="823"/>
      <c r="MF192" s="824"/>
      <c r="MG192" s="824"/>
      <c r="MH192" s="805"/>
      <c r="MI192" s="809"/>
      <c r="MJ192" s="809"/>
      <c r="MK192" s="823"/>
      <c r="ML192" s="824"/>
      <c r="MM192" s="824"/>
      <c r="MN192" s="805"/>
      <c r="MO192" s="809"/>
      <c r="MP192" s="809"/>
      <c r="MQ192" s="823"/>
      <c r="MR192" s="824"/>
      <c r="MS192" s="824"/>
      <c r="MT192" s="805"/>
      <c r="MU192" s="804"/>
      <c r="MV192" s="804"/>
      <c r="MW192" s="823"/>
      <c r="MX192" s="824"/>
      <c r="MY192" s="824"/>
      <c r="MZ192" s="805"/>
      <c r="NA192" s="804"/>
      <c r="NB192" s="804"/>
      <c r="NC192" s="823"/>
      <c r="ND192" s="824"/>
      <c r="NE192" s="824"/>
      <c r="NF192" s="805"/>
      <c r="NG192" s="804"/>
      <c r="NH192" s="804"/>
      <c r="NI192" s="823"/>
      <c r="NJ192" s="824"/>
      <c r="NK192" s="824"/>
      <c r="NL192" s="805"/>
      <c r="NM192" s="809"/>
      <c r="NN192" s="809"/>
      <c r="NO192" s="823"/>
      <c r="NP192" s="824"/>
      <c r="NQ192" s="824"/>
      <c r="NR192" s="805"/>
      <c r="NS192" s="823"/>
      <c r="NT192" s="824"/>
      <c r="NU192" s="824"/>
      <c r="NV192" s="805"/>
      <c r="NW192" s="823"/>
      <c r="NX192" s="824"/>
      <c r="NY192" s="824"/>
      <c r="NZ192" s="834"/>
      <c r="OA192" s="823"/>
      <c r="OB192" s="824"/>
      <c r="OC192" s="824"/>
      <c r="OD192" s="805"/>
      <c r="OE192" s="823"/>
      <c r="OF192" s="824"/>
      <c r="OG192" s="824"/>
      <c r="OH192" s="805"/>
      <c r="OI192" s="823"/>
      <c r="OJ192" s="824"/>
      <c r="OK192" s="824"/>
      <c r="OL192" s="805"/>
      <c r="OM192" s="823"/>
      <c r="ON192" s="824"/>
      <c r="OO192" s="824"/>
      <c r="OP192" s="805"/>
      <c r="OQ192" s="823"/>
      <c r="OR192" s="824"/>
      <c r="OS192" s="824"/>
      <c r="OT192" s="805"/>
      <c r="OU192" s="823"/>
      <c r="OV192" s="824"/>
      <c r="OW192" s="824"/>
      <c r="OX192" s="805"/>
      <c r="OY192" s="823"/>
      <c r="OZ192" s="824"/>
      <c r="PA192" s="824"/>
      <c r="PB192" s="805"/>
      <c r="PC192" s="823"/>
      <c r="PD192" s="824"/>
      <c r="PE192" s="824"/>
      <c r="PF192" s="805"/>
    </row>
    <row r="193" spans="1:424" ht="15" hidden="1" customHeight="1" x14ac:dyDescent="0.25">
      <c r="A193" s="769" t="s">
        <v>76</v>
      </c>
      <c r="B193" s="769"/>
      <c r="C193" s="769"/>
      <c r="D193" s="770"/>
      <c r="E193" s="769"/>
      <c r="F193" s="769"/>
      <c r="G193" s="769"/>
      <c r="H193" s="769"/>
      <c r="I193" s="769"/>
      <c r="J193" s="769"/>
      <c r="K193" s="769"/>
      <c r="L193" s="769"/>
      <c r="M193" s="769"/>
      <c r="N193" s="769"/>
      <c r="O193" s="769"/>
      <c r="P193" s="769"/>
      <c r="Q193" s="769"/>
      <c r="R193" s="769"/>
      <c r="S193" s="769"/>
      <c r="T193" s="816" t="s">
        <v>167</v>
      </c>
      <c r="U193" s="816" t="s">
        <v>175</v>
      </c>
      <c r="V193" s="816"/>
      <c r="W193" s="816"/>
      <c r="X193" s="769"/>
      <c r="Y193" s="769">
        <f>IF(AND(AJ193="",AK193="",AL193="",AN193="",AO193="",OR(AP193="",AP193=Dropdown!$AM$12,AP193=Dropdown!$AM$11)),1,0)</f>
        <v>1</v>
      </c>
      <c r="Z193" s="769">
        <f t="shared" si="15"/>
        <v>1</v>
      </c>
      <c r="AA193" s="769">
        <f t="shared" si="16"/>
        <v>0</v>
      </c>
      <c r="AB193" s="769">
        <f t="shared" si="17"/>
        <v>0</v>
      </c>
      <c r="AC193" s="769"/>
      <c r="AD193" s="772" t="str">
        <f>IF(OR(T193&lt;&gt;"",U193&lt;&gt;""),Dropdown!$A$4,IF(OR(V193&lt;&gt;"",W193&lt;&gt;""),Dropdown!$A$5,Dropdown!$A$3))</f>
        <v>Commercial/Institutional</v>
      </c>
      <c r="AE193" s="773" t="s">
        <v>615</v>
      </c>
      <c r="AF193" s="773"/>
      <c r="AG193" s="773"/>
      <c r="AH193" s="773" t="str">
        <f>IF(AG193&lt;&gt;"",VLOOKUP(AG193,Dropdown!$N$3:$R$62,3,FALSE),IF(AF193&lt;&gt;"",VLOOKUP(AF193,Dropdown!$N$3:$R$62,3,FALSE),IF(AE193&lt;&gt;"",VLOOKUP(AE193,Dropdown!$N$3:$R$62,3,FALSE),"")))</f>
        <v xml:space="preserve"> </v>
      </c>
      <c r="AI193" s="773" t="str">
        <f>IF(AG193&lt;&gt;"",VLOOKUP(AG193,Dropdown!$N$3:$R$62,5,FALSE),IF(AF193&lt;&gt;"",VLOOKUP(AF193,Dropdown!$N$3:$R$62,5,FALSE),IF(AE193&lt;&gt;"",VLOOKUP(AE193,Dropdown!$N$3:$R$62,5,FALSE),"")))</f>
        <v>Diverse</v>
      </c>
      <c r="AJ193" s="773"/>
      <c r="AK193" s="773"/>
      <c r="AL193" s="773"/>
      <c r="AM193" s="773"/>
      <c r="AN193" s="773"/>
      <c r="AO193" s="773"/>
      <c r="AP193" s="773"/>
      <c r="AQ193" s="769" t="s">
        <v>178</v>
      </c>
      <c r="AR193" s="774" t="s">
        <v>179</v>
      </c>
      <c r="AS193" s="774"/>
      <c r="AT193" s="769" t="s">
        <v>133</v>
      </c>
      <c r="AU193" s="769">
        <v>23</v>
      </c>
      <c r="AV193" s="769"/>
      <c r="AW193" s="823">
        <v>50</v>
      </c>
      <c r="AX193" s="824">
        <v>100</v>
      </c>
      <c r="AY193" s="824">
        <f t="shared" si="24"/>
        <v>75</v>
      </c>
      <c r="AZ193" s="847">
        <f t="shared" si="25"/>
        <v>15.19756838905775</v>
      </c>
      <c r="BA193" s="812"/>
      <c r="BB193" s="812"/>
      <c r="BC193" s="823"/>
      <c r="BD193" s="824"/>
      <c r="BE193" s="824"/>
      <c r="BF193" s="805"/>
      <c r="BG193" s="804"/>
      <c r="BH193" s="804"/>
      <c r="BI193" s="823"/>
      <c r="BJ193" s="824"/>
      <c r="BK193" s="777"/>
      <c r="BL193" s="805"/>
      <c r="BM193" s="804"/>
      <c r="BN193" s="804"/>
      <c r="BO193" s="823"/>
      <c r="BP193" s="824"/>
      <c r="BQ193" s="824"/>
      <c r="BR193" s="805"/>
      <c r="BS193" s="804"/>
      <c r="BT193" s="804"/>
      <c r="BU193" s="823"/>
      <c r="BV193" s="824"/>
      <c r="BW193" s="824"/>
      <c r="BX193" s="805"/>
      <c r="BY193" s="804"/>
      <c r="BZ193" s="804"/>
      <c r="CA193" s="823"/>
      <c r="CB193" s="824"/>
      <c r="CC193" s="824"/>
      <c r="CD193" s="805"/>
      <c r="CE193" s="804"/>
      <c r="CF193" s="804"/>
      <c r="CG193" s="823"/>
      <c r="CH193" s="824"/>
      <c r="CI193" s="824"/>
      <c r="CJ193" s="805"/>
      <c r="CK193" s="804"/>
      <c r="CL193" s="804"/>
      <c r="CM193" s="823"/>
      <c r="CN193" s="824"/>
      <c r="CO193" s="824"/>
      <c r="CP193" s="805"/>
      <c r="CQ193" s="804"/>
      <c r="CR193" s="804"/>
      <c r="CS193" s="823"/>
      <c r="CT193" s="824"/>
      <c r="CU193" s="824"/>
      <c r="CV193" s="805"/>
      <c r="CW193" s="804"/>
      <c r="CX193" s="804"/>
      <c r="CY193" s="823"/>
      <c r="CZ193" s="824"/>
      <c r="DA193" s="825"/>
      <c r="DB193" s="803"/>
      <c r="DC193" s="809"/>
      <c r="DD193" s="809"/>
      <c r="DE193" s="826"/>
      <c r="DF193" s="825"/>
      <c r="DG193" s="824"/>
      <c r="DH193" s="805"/>
      <c r="DI193" s="804"/>
      <c r="DJ193" s="804"/>
      <c r="DK193" s="823"/>
      <c r="DL193" s="824"/>
      <c r="DM193" s="825"/>
      <c r="DN193" s="803"/>
      <c r="DO193" s="809"/>
      <c r="DP193" s="809"/>
      <c r="DQ193" s="827"/>
      <c r="DR193" s="828"/>
      <c r="DS193" s="835"/>
      <c r="DT193" s="811"/>
      <c r="DU193" s="812"/>
      <c r="DV193" s="812"/>
      <c r="DW193" s="836"/>
      <c r="DX193" s="835"/>
      <c r="DY193" s="828"/>
      <c r="DZ193" s="813"/>
      <c r="EA193" s="814"/>
      <c r="EB193" s="814"/>
      <c r="EC193" s="827"/>
      <c r="ED193" s="828"/>
      <c r="EE193" s="835"/>
      <c r="EF193" s="811"/>
      <c r="EG193" s="812"/>
      <c r="EH193" s="812"/>
      <c r="EI193" s="836"/>
      <c r="EJ193" s="835"/>
      <c r="EK193" s="828"/>
      <c r="EL193" s="813"/>
      <c r="EM193" s="814"/>
      <c r="EN193" s="814"/>
      <c r="EO193" s="827"/>
      <c r="EP193" s="828"/>
      <c r="EQ193" s="835"/>
      <c r="ER193" s="811"/>
      <c r="ES193" s="812"/>
      <c r="ET193" s="812"/>
      <c r="EU193" s="836"/>
      <c r="EV193" s="835"/>
      <c r="EW193" s="828"/>
      <c r="EX193" s="813"/>
      <c r="EY193" s="814"/>
      <c r="EZ193" s="814"/>
      <c r="FA193" s="827"/>
      <c r="FB193" s="828"/>
      <c r="FC193" s="835"/>
      <c r="FD193" s="811"/>
      <c r="FE193" s="812"/>
      <c r="FF193" s="812"/>
      <c r="FG193" s="836"/>
      <c r="FH193" s="835"/>
      <c r="FI193" s="828"/>
      <c r="FJ193" s="813"/>
      <c r="FK193" s="814"/>
      <c r="FL193" s="814"/>
      <c r="FM193" s="827"/>
      <c r="FN193" s="828"/>
      <c r="FO193" s="835"/>
      <c r="FP193" s="811"/>
      <c r="FQ193" s="812"/>
      <c r="FR193" s="812"/>
      <c r="FS193" s="823"/>
      <c r="FT193" s="824"/>
      <c r="FU193" s="825"/>
      <c r="FV193" s="803"/>
      <c r="FW193" s="804"/>
      <c r="FX193" s="804"/>
      <c r="FY193" s="826"/>
      <c r="FZ193" s="825"/>
      <c r="GA193" s="824"/>
      <c r="GB193" s="805"/>
      <c r="GC193" s="804"/>
      <c r="GD193" s="804"/>
      <c r="GE193" s="823"/>
      <c r="GF193" s="824"/>
      <c r="GG193" s="825"/>
      <c r="GH193" s="803"/>
      <c r="GI193" s="809"/>
      <c r="GJ193" s="809"/>
      <c r="GK193" s="826"/>
      <c r="GL193" s="825"/>
      <c r="GM193" s="824"/>
      <c r="GN193" s="805"/>
      <c r="GO193" s="804"/>
      <c r="GP193" s="804"/>
      <c r="GQ193" s="823"/>
      <c r="GR193" s="824"/>
      <c r="GS193" s="825"/>
      <c r="GT193" s="803"/>
      <c r="GU193" s="809"/>
      <c r="GV193" s="809"/>
      <c r="GW193" s="826"/>
      <c r="GX193" s="825"/>
      <c r="GY193" s="824"/>
      <c r="GZ193" s="805"/>
      <c r="HA193" s="804"/>
      <c r="HB193" s="804"/>
      <c r="HC193" s="823"/>
      <c r="HD193" s="824"/>
      <c r="HE193" s="825"/>
      <c r="HF193" s="803"/>
      <c r="HG193" s="809"/>
      <c r="HH193" s="809"/>
      <c r="HI193" s="826"/>
      <c r="HJ193" s="825"/>
      <c r="HK193" s="824"/>
      <c r="HL193" s="805"/>
      <c r="HM193" s="804"/>
      <c r="HN193" s="804"/>
      <c r="HO193" s="823"/>
      <c r="HP193" s="824"/>
      <c r="HQ193" s="825"/>
      <c r="HR193" s="803"/>
      <c r="HS193" s="809"/>
      <c r="HT193" s="809"/>
      <c r="HU193" s="826"/>
      <c r="HV193" s="825"/>
      <c r="HW193" s="824"/>
      <c r="HX193" s="805"/>
      <c r="HY193" s="804"/>
      <c r="HZ193" s="804"/>
      <c r="IA193" s="823"/>
      <c r="IB193" s="824"/>
      <c r="IC193" s="825"/>
      <c r="ID193" s="803"/>
      <c r="IE193" s="804"/>
      <c r="IF193" s="804"/>
      <c r="IG193" s="826"/>
      <c r="IH193" s="825"/>
      <c r="II193" s="824"/>
      <c r="IJ193" s="805"/>
      <c r="IK193" s="804"/>
      <c r="IL193" s="804"/>
      <c r="IM193" s="823"/>
      <c r="IN193" s="824"/>
      <c r="IO193" s="825"/>
      <c r="IP193" s="803"/>
      <c r="IQ193" s="804"/>
      <c r="IR193" s="804"/>
      <c r="IS193" s="826"/>
      <c r="IT193" s="825"/>
      <c r="IU193" s="824"/>
      <c r="IV193" s="805"/>
      <c r="IW193" s="804"/>
      <c r="IX193" s="804"/>
      <c r="IY193" s="823"/>
      <c r="IZ193" s="824"/>
      <c r="JA193" s="825"/>
      <c r="JB193" s="803"/>
      <c r="JC193" s="804"/>
      <c r="JD193" s="804"/>
      <c r="JE193" s="826"/>
      <c r="JF193" s="825"/>
      <c r="JG193" s="824"/>
      <c r="JH193" s="805"/>
      <c r="JI193" s="804"/>
      <c r="JJ193" s="804"/>
      <c r="JK193" s="823"/>
      <c r="JL193" s="824"/>
      <c r="JM193" s="825"/>
      <c r="JN193" s="803"/>
      <c r="JO193" s="809"/>
      <c r="JP193" s="809"/>
      <c r="JQ193" s="826"/>
      <c r="JR193" s="825"/>
      <c r="JS193" s="824"/>
      <c r="JT193" s="805"/>
      <c r="JU193" s="804"/>
      <c r="JV193" s="804"/>
      <c r="JW193" s="823"/>
      <c r="JX193" s="824"/>
      <c r="JY193" s="824"/>
      <c r="JZ193" s="805"/>
      <c r="KA193" s="809"/>
      <c r="KB193" s="809"/>
      <c r="KC193" s="823"/>
      <c r="KD193" s="824"/>
      <c r="KE193" s="824"/>
      <c r="KF193" s="805"/>
      <c r="KG193" s="809"/>
      <c r="KH193" s="809"/>
      <c r="KI193" s="823"/>
      <c r="KJ193" s="824"/>
      <c r="KK193" s="824"/>
      <c r="KL193" s="805"/>
      <c r="KM193" s="809"/>
      <c r="KN193" s="809"/>
      <c r="KO193" s="823"/>
      <c r="KP193" s="824"/>
      <c r="KQ193" s="824"/>
      <c r="KR193" s="805"/>
      <c r="KS193" s="804"/>
      <c r="KT193" s="804"/>
      <c r="KU193" s="823"/>
      <c r="KV193" s="824"/>
      <c r="KW193" s="824"/>
      <c r="KX193" s="805"/>
      <c r="KY193" s="809"/>
      <c r="KZ193" s="809"/>
      <c r="LA193" s="823"/>
      <c r="LB193" s="824"/>
      <c r="LC193" s="824"/>
      <c r="LD193" s="805"/>
      <c r="LE193" s="804"/>
      <c r="LF193" s="804"/>
      <c r="LG193" s="823"/>
      <c r="LH193" s="824"/>
      <c r="LI193" s="824"/>
      <c r="LJ193" s="805"/>
      <c r="LK193" s="804"/>
      <c r="LL193" s="804"/>
      <c r="LM193" s="823"/>
      <c r="LN193" s="824"/>
      <c r="LO193" s="824"/>
      <c r="LP193" s="805"/>
      <c r="LQ193" s="809"/>
      <c r="LR193" s="809"/>
      <c r="LS193" s="823"/>
      <c r="LT193" s="824"/>
      <c r="LU193" s="824"/>
      <c r="LV193" s="805"/>
      <c r="LW193" s="804"/>
      <c r="LX193" s="804"/>
      <c r="LY193" s="823"/>
      <c r="LZ193" s="824"/>
      <c r="MA193" s="824"/>
      <c r="MB193" s="805"/>
      <c r="MC193" s="809"/>
      <c r="MD193" s="809"/>
      <c r="ME193" s="823"/>
      <c r="MF193" s="824"/>
      <c r="MG193" s="824"/>
      <c r="MH193" s="805"/>
      <c r="MI193" s="809"/>
      <c r="MJ193" s="809"/>
      <c r="MK193" s="823"/>
      <c r="ML193" s="824"/>
      <c r="MM193" s="824"/>
      <c r="MN193" s="805"/>
      <c r="MO193" s="809"/>
      <c r="MP193" s="809"/>
      <c r="MQ193" s="823"/>
      <c r="MR193" s="824"/>
      <c r="MS193" s="824"/>
      <c r="MT193" s="805"/>
      <c r="MU193" s="804"/>
      <c r="MV193" s="804"/>
      <c r="MW193" s="823"/>
      <c r="MX193" s="824"/>
      <c r="MY193" s="824"/>
      <c r="MZ193" s="805"/>
      <c r="NA193" s="804"/>
      <c r="NB193" s="804"/>
      <c r="NC193" s="823"/>
      <c r="ND193" s="824"/>
      <c r="NE193" s="824"/>
      <c r="NF193" s="805"/>
      <c r="NG193" s="804"/>
      <c r="NH193" s="804"/>
      <c r="NI193" s="823"/>
      <c r="NJ193" s="824"/>
      <c r="NK193" s="824"/>
      <c r="NL193" s="805"/>
      <c r="NM193" s="809"/>
      <c r="NN193" s="809"/>
      <c r="NO193" s="823"/>
      <c r="NP193" s="824"/>
      <c r="NQ193" s="824"/>
      <c r="NR193" s="805"/>
      <c r="NS193" s="823"/>
      <c r="NT193" s="824"/>
      <c r="NU193" s="824"/>
      <c r="NV193" s="805"/>
      <c r="NW193" s="823"/>
      <c r="NX193" s="824"/>
      <c r="NY193" s="824"/>
      <c r="NZ193" s="834"/>
      <c r="OA193" s="823"/>
      <c r="OB193" s="824"/>
      <c r="OC193" s="824"/>
      <c r="OD193" s="805"/>
      <c r="OE193" s="823"/>
      <c r="OF193" s="824"/>
      <c r="OG193" s="824"/>
      <c r="OH193" s="805"/>
      <c r="OI193" s="823"/>
      <c r="OJ193" s="824"/>
      <c r="OK193" s="824"/>
      <c r="OL193" s="805"/>
      <c r="OM193" s="823"/>
      <c r="ON193" s="824"/>
      <c r="OO193" s="824"/>
      <c r="OP193" s="805"/>
      <c r="OQ193" s="823"/>
      <c r="OR193" s="824"/>
      <c r="OS193" s="824"/>
      <c r="OT193" s="805"/>
      <c r="OU193" s="823"/>
      <c r="OV193" s="824"/>
      <c r="OW193" s="824"/>
      <c r="OX193" s="805"/>
      <c r="OY193" s="823"/>
      <c r="OZ193" s="824"/>
      <c r="PA193" s="824"/>
      <c r="PB193" s="805"/>
      <c r="PC193" s="823"/>
      <c r="PD193" s="824"/>
      <c r="PE193" s="824"/>
      <c r="PF193" s="805"/>
    </row>
    <row r="194" spans="1:424" ht="15" hidden="1" customHeight="1" x14ac:dyDescent="0.25">
      <c r="A194" s="769" t="s">
        <v>276</v>
      </c>
      <c r="B194" s="769" t="s">
        <v>53</v>
      </c>
      <c r="C194" s="769"/>
      <c r="D194" s="770"/>
      <c r="E194" s="769"/>
      <c r="F194" s="769" t="s">
        <v>59</v>
      </c>
      <c r="G194" s="769"/>
      <c r="H194" s="769"/>
      <c r="I194" s="769"/>
      <c r="J194" s="769"/>
      <c r="K194" s="771">
        <v>1500</v>
      </c>
      <c r="L194" s="769" t="s">
        <v>583</v>
      </c>
      <c r="M194" s="771"/>
      <c r="N194" s="771"/>
      <c r="O194" s="769" t="s">
        <v>587</v>
      </c>
      <c r="P194" s="769" t="s">
        <v>600</v>
      </c>
      <c r="Q194" s="769"/>
      <c r="R194" s="769"/>
      <c r="S194" s="769"/>
      <c r="T194" s="816"/>
      <c r="U194" s="816"/>
      <c r="V194" s="816"/>
      <c r="W194" s="816"/>
      <c r="X194" s="769">
        <v>1</v>
      </c>
      <c r="Y194" s="769">
        <f>IF(AND(AJ194="",AK194="",AL194="",AN194="",AO194="",OR(AP194="",AP194=Dropdown!$AM$12,AP194=Dropdown!$AM$11)),1,0)</f>
        <v>0</v>
      </c>
      <c r="Z194" s="769">
        <f t="shared" si="15"/>
        <v>1</v>
      </c>
      <c r="AA194" s="769">
        <f t="shared" si="16"/>
        <v>0</v>
      </c>
      <c r="AB194" s="769">
        <f t="shared" si="17"/>
        <v>0</v>
      </c>
      <c r="AC194" s="769"/>
      <c r="AD194" s="772" t="str">
        <f>IF(OR(T194&lt;&gt;"",U194&lt;&gt;""),Dropdown!$A$4,IF(OR(V194&lt;&gt;"",W194&lt;&gt;""),Dropdown!$A$5,Dropdown!$A$3))</f>
        <v>Residential</v>
      </c>
      <c r="AE194" s="773" t="s">
        <v>634</v>
      </c>
      <c r="AF194" s="773" t="str">
        <f>VLOOKUP(AG194,Dropdown!$N$3:$R$55,2,FALSE)</f>
        <v>MNA</v>
      </c>
      <c r="AG194" s="773" t="s">
        <v>276</v>
      </c>
      <c r="AH194" s="773" t="str">
        <f>IF(AG194&lt;&gt;"",VLOOKUP(AG194,Dropdown!$N$3:$R$62,3,FALSE),IF(AF194&lt;&gt;"",VLOOKUP(AF194,Dropdown!$N$3:$R$62,3,FALSE),IF(AE194&lt;&gt;"",VLOOKUP(AE194,Dropdown!$N$3:$R$62,3,FALSE),"")))</f>
        <v>UMI</v>
      </c>
      <c r="AI194" s="773" t="str">
        <f>IF(AG194&lt;&gt;"",VLOOKUP(AG194,Dropdown!$N$3:$R$62,5,FALSE),IF(AF194&lt;&gt;"",VLOOKUP(AF194,Dropdown!$N$3:$R$62,5,FALSE),IF(AE194&lt;&gt;"",VLOOKUP(AE194,Dropdown!$N$3:$R$62,5,FALSE),"")))</f>
        <v>Arid</v>
      </c>
      <c r="AJ194" s="773"/>
      <c r="AK194" s="773"/>
      <c r="AL194" s="821" t="s">
        <v>89</v>
      </c>
      <c r="AM194" s="821"/>
      <c r="AN194" s="773"/>
      <c r="AO194" s="773"/>
      <c r="AP194" s="773"/>
      <c r="AQ194" s="769"/>
      <c r="AR194" s="774" t="s">
        <v>601</v>
      </c>
      <c r="AS194" s="774">
        <v>4</v>
      </c>
      <c r="AT194" s="769"/>
      <c r="AU194" s="769"/>
      <c r="AV194" s="846"/>
      <c r="AW194" s="826">
        <v>21</v>
      </c>
      <c r="AX194" s="825">
        <v>43</v>
      </c>
      <c r="AY194" s="824">
        <v>27</v>
      </c>
      <c r="AZ194" s="803">
        <v>15</v>
      </c>
      <c r="BA194" s="804"/>
      <c r="BB194" s="804"/>
      <c r="BC194" s="823"/>
      <c r="BD194" s="824"/>
      <c r="BE194" s="824"/>
      <c r="BF194" s="805"/>
      <c r="BG194" s="804"/>
      <c r="BH194" s="804"/>
      <c r="BI194" s="823"/>
      <c r="BJ194" s="824"/>
      <c r="BK194" s="824"/>
      <c r="BL194" s="805"/>
      <c r="BM194" s="804"/>
      <c r="BN194" s="804"/>
      <c r="BO194" s="823"/>
      <c r="BP194" s="824"/>
      <c r="BQ194" s="824"/>
      <c r="BR194" s="805"/>
      <c r="BS194" s="804"/>
      <c r="BT194" s="804"/>
      <c r="BU194" s="823"/>
      <c r="BV194" s="824"/>
      <c r="BW194" s="824"/>
      <c r="BX194" s="805"/>
      <c r="BY194" s="804"/>
      <c r="BZ194" s="804"/>
      <c r="CA194" s="823"/>
      <c r="CB194" s="824"/>
      <c r="CC194" s="824"/>
      <c r="CD194" s="805"/>
      <c r="CE194" s="804"/>
      <c r="CF194" s="804"/>
      <c r="CG194" s="823"/>
      <c r="CH194" s="824"/>
      <c r="CI194" s="824"/>
      <c r="CJ194" s="805"/>
      <c r="CK194" s="804"/>
      <c r="CL194" s="804"/>
      <c r="CM194" s="823"/>
      <c r="CN194" s="824"/>
      <c r="CO194" s="824"/>
      <c r="CP194" s="805"/>
      <c r="CQ194" s="804"/>
      <c r="CR194" s="804"/>
      <c r="CS194" s="823"/>
      <c r="CT194" s="824"/>
      <c r="CU194" s="824"/>
      <c r="CV194" s="805"/>
      <c r="CW194" s="804"/>
      <c r="CX194" s="804"/>
      <c r="CY194" s="823"/>
      <c r="CZ194" s="824"/>
      <c r="DA194" s="825"/>
      <c r="DB194" s="803"/>
      <c r="DC194" s="809"/>
      <c r="DD194" s="809"/>
      <c r="DE194" s="826"/>
      <c r="DF194" s="825"/>
      <c r="DG194" s="824"/>
      <c r="DH194" s="805"/>
      <c r="DI194" s="804"/>
      <c r="DJ194" s="804"/>
      <c r="DK194" s="823"/>
      <c r="DL194" s="824"/>
      <c r="DM194" s="825"/>
      <c r="DN194" s="803"/>
      <c r="DO194" s="809"/>
      <c r="DP194" s="809"/>
      <c r="DQ194" s="827"/>
      <c r="DR194" s="828"/>
      <c r="DS194" s="835"/>
      <c r="DT194" s="803"/>
      <c r="DU194" s="804"/>
      <c r="DV194" s="804"/>
      <c r="DW194" s="836"/>
      <c r="DX194" s="835"/>
      <c r="DY194" s="828"/>
      <c r="DZ194" s="803"/>
      <c r="EA194" s="804"/>
      <c r="EB194" s="804"/>
      <c r="EC194" s="827"/>
      <c r="ED194" s="828"/>
      <c r="EE194" s="835"/>
      <c r="EF194" s="803"/>
      <c r="EG194" s="804"/>
      <c r="EH194" s="804"/>
      <c r="EI194" s="836"/>
      <c r="EJ194" s="835"/>
      <c r="EK194" s="828"/>
      <c r="EL194" s="803"/>
      <c r="EM194" s="804"/>
      <c r="EN194" s="804"/>
      <c r="EO194" s="827"/>
      <c r="EP194" s="828"/>
      <c r="EQ194" s="835"/>
      <c r="ER194" s="803"/>
      <c r="ES194" s="804"/>
      <c r="ET194" s="804"/>
      <c r="EU194" s="836"/>
      <c r="EV194" s="835"/>
      <c r="EW194" s="828"/>
      <c r="EX194" s="803"/>
      <c r="EY194" s="804"/>
      <c r="EZ194" s="804"/>
      <c r="FA194" s="827"/>
      <c r="FB194" s="828"/>
      <c r="FC194" s="835"/>
      <c r="FD194" s="803"/>
      <c r="FE194" s="804"/>
      <c r="FF194" s="804"/>
      <c r="FG194" s="836"/>
      <c r="FH194" s="835"/>
      <c r="FI194" s="828"/>
      <c r="FJ194" s="803"/>
      <c r="FK194" s="804"/>
      <c r="FL194" s="804"/>
      <c r="FM194" s="827"/>
      <c r="FN194" s="828"/>
      <c r="FO194" s="835"/>
      <c r="FP194" s="803"/>
      <c r="FQ194" s="804"/>
      <c r="FR194" s="804"/>
      <c r="FS194" s="823"/>
      <c r="FT194" s="824"/>
      <c r="FU194" s="825"/>
      <c r="FV194" s="803"/>
      <c r="FW194" s="804"/>
      <c r="FX194" s="804"/>
      <c r="FY194" s="826"/>
      <c r="FZ194" s="825"/>
      <c r="GA194" s="824"/>
      <c r="GB194" s="805"/>
      <c r="GC194" s="804"/>
      <c r="GD194" s="804"/>
      <c r="GE194" s="823"/>
      <c r="GF194" s="824"/>
      <c r="GG194" s="825"/>
      <c r="GH194" s="803"/>
      <c r="GI194" s="809"/>
      <c r="GJ194" s="809"/>
      <c r="GK194" s="826"/>
      <c r="GL194" s="825"/>
      <c r="GM194" s="824"/>
      <c r="GN194" s="805"/>
      <c r="GO194" s="804"/>
      <c r="GP194" s="804"/>
      <c r="GQ194" s="823"/>
      <c r="GR194" s="824"/>
      <c r="GS194" s="825"/>
      <c r="GT194" s="803"/>
      <c r="GU194" s="809"/>
      <c r="GV194" s="809"/>
      <c r="GW194" s="826"/>
      <c r="GX194" s="825"/>
      <c r="GY194" s="824"/>
      <c r="GZ194" s="805"/>
      <c r="HA194" s="804"/>
      <c r="HB194" s="804"/>
      <c r="HC194" s="823"/>
      <c r="HD194" s="824"/>
      <c r="HE194" s="825"/>
      <c r="HF194" s="803"/>
      <c r="HG194" s="809"/>
      <c r="HH194" s="809"/>
      <c r="HI194" s="826"/>
      <c r="HJ194" s="825"/>
      <c r="HK194" s="824"/>
      <c r="HL194" s="805"/>
      <c r="HM194" s="804"/>
      <c r="HN194" s="804"/>
      <c r="HO194" s="823"/>
      <c r="HP194" s="824"/>
      <c r="HQ194" s="825"/>
      <c r="HR194" s="803"/>
      <c r="HS194" s="809"/>
      <c r="HT194" s="809"/>
      <c r="HU194" s="826"/>
      <c r="HV194" s="825"/>
      <c r="HW194" s="824"/>
      <c r="HX194" s="805"/>
      <c r="HY194" s="804"/>
      <c r="HZ194" s="804"/>
      <c r="IA194" s="823"/>
      <c r="IB194" s="824"/>
      <c r="IC194" s="825"/>
      <c r="ID194" s="803"/>
      <c r="IE194" s="804"/>
      <c r="IF194" s="804"/>
      <c r="IG194" s="826"/>
      <c r="IH194" s="825"/>
      <c r="II194" s="824"/>
      <c r="IJ194" s="805"/>
      <c r="IK194" s="804"/>
      <c r="IL194" s="804"/>
      <c r="IM194" s="823"/>
      <c r="IN194" s="824"/>
      <c r="IO194" s="825"/>
      <c r="IP194" s="803"/>
      <c r="IQ194" s="804"/>
      <c r="IR194" s="804"/>
      <c r="IS194" s="826"/>
      <c r="IT194" s="825"/>
      <c r="IU194" s="824"/>
      <c r="IV194" s="805"/>
      <c r="IW194" s="804"/>
      <c r="IX194" s="804"/>
      <c r="IY194" s="823"/>
      <c r="IZ194" s="824"/>
      <c r="JA194" s="825"/>
      <c r="JB194" s="803"/>
      <c r="JC194" s="804"/>
      <c r="JD194" s="804"/>
      <c r="JE194" s="826"/>
      <c r="JF194" s="825"/>
      <c r="JG194" s="824"/>
      <c r="JH194" s="805"/>
      <c r="JI194" s="804"/>
      <c r="JJ194" s="804"/>
      <c r="JK194" s="823"/>
      <c r="JL194" s="824"/>
      <c r="JM194" s="825"/>
      <c r="JN194" s="803"/>
      <c r="JO194" s="809"/>
      <c r="JP194" s="809"/>
      <c r="JQ194" s="826"/>
      <c r="JR194" s="825"/>
      <c r="JS194" s="824"/>
      <c r="JT194" s="805"/>
      <c r="JU194" s="804"/>
      <c r="JV194" s="804"/>
      <c r="JW194" s="823"/>
      <c r="JX194" s="824"/>
      <c r="JY194" s="824"/>
      <c r="JZ194" s="805"/>
      <c r="KA194" s="809"/>
      <c r="KB194" s="809"/>
      <c r="KC194" s="823"/>
      <c r="KD194" s="824"/>
      <c r="KE194" s="824"/>
      <c r="KF194" s="805"/>
      <c r="KG194" s="809"/>
      <c r="KH194" s="809"/>
      <c r="KI194" s="823"/>
      <c r="KJ194" s="824"/>
      <c r="KK194" s="824"/>
      <c r="KL194" s="805"/>
      <c r="KM194" s="809"/>
      <c r="KN194" s="809"/>
      <c r="KO194" s="823"/>
      <c r="KP194" s="824"/>
      <c r="KQ194" s="824"/>
      <c r="KR194" s="805"/>
      <c r="KS194" s="804"/>
      <c r="KT194" s="804"/>
      <c r="KU194" s="823"/>
      <c r="KV194" s="824"/>
      <c r="KW194" s="824"/>
      <c r="KX194" s="805"/>
      <c r="KY194" s="809"/>
      <c r="KZ194" s="809"/>
      <c r="LA194" s="823"/>
      <c r="LB194" s="824"/>
      <c r="LC194" s="824"/>
      <c r="LD194" s="805"/>
      <c r="LE194" s="804"/>
      <c r="LF194" s="804"/>
      <c r="LG194" s="823"/>
      <c r="LH194" s="824"/>
      <c r="LI194" s="824"/>
      <c r="LJ194" s="805"/>
      <c r="LK194" s="804"/>
      <c r="LL194" s="804"/>
      <c r="LM194" s="823"/>
      <c r="LN194" s="824"/>
      <c r="LO194" s="824"/>
      <c r="LP194" s="805"/>
      <c r="LQ194" s="809"/>
      <c r="LR194" s="809"/>
      <c r="LS194" s="823"/>
      <c r="LT194" s="824"/>
      <c r="LU194" s="824"/>
      <c r="LV194" s="805"/>
      <c r="LW194" s="804"/>
      <c r="LX194" s="804"/>
      <c r="LY194" s="823"/>
      <c r="LZ194" s="824"/>
      <c r="MA194" s="824"/>
      <c r="MB194" s="805"/>
      <c r="MC194" s="809"/>
      <c r="MD194" s="809"/>
      <c r="ME194" s="823"/>
      <c r="MF194" s="824"/>
      <c r="MG194" s="824"/>
      <c r="MH194" s="805"/>
      <c r="MI194" s="809"/>
      <c r="MJ194" s="809"/>
      <c r="MK194" s="823"/>
      <c r="ML194" s="824"/>
      <c r="MM194" s="824"/>
      <c r="MN194" s="805"/>
      <c r="MO194" s="809"/>
      <c r="MP194" s="809"/>
      <c r="MQ194" s="823"/>
      <c r="MR194" s="824"/>
      <c r="MS194" s="824"/>
      <c r="MT194" s="805"/>
      <c r="MU194" s="804"/>
      <c r="MV194" s="804"/>
      <c r="MW194" s="823"/>
      <c r="MX194" s="824"/>
      <c r="MY194" s="824"/>
      <c r="MZ194" s="805"/>
      <c r="NA194" s="804"/>
      <c r="NB194" s="804"/>
      <c r="NC194" s="823"/>
      <c r="ND194" s="824"/>
      <c r="NE194" s="824"/>
      <c r="NF194" s="805"/>
      <c r="NG194" s="804"/>
      <c r="NH194" s="804"/>
      <c r="NI194" s="823"/>
      <c r="NJ194" s="824"/>
      <c r="NK194" s="824"/>
      <c r="NL194" s="805"/>
      <c r="NM194" s="809"/>
      <c r="NN194" s="809"/>
      <c r="NO194" s="823"/>
      <c r="NP194" s="824"/>
      <c r="NQ194" s="824"/>
      <c r="NR194" s="805"/>
      <c r="NS194" s="823"/>
      <c r="NT194" s="824"/>
      <c r="NU194" s="824"/>
      <c r="NV194" s="805"/>
      <c r="NW194" s="823"/>
      <c r="NX194" s="824"/>
      <c r="NY194" s="824"/>
      <c r="NZ194" s="834"/>
      <c r="OA194" s="823"/>
      <c r="OB194" s="824"/>
      <c r="OC194" s="824"/>
      <c r="OD194" s="805"/>
      <c r="OE194" s="823"/>
      <c r="OF194" s="824"/>
      <c r="OG194" s="824"/>
      <c r="OH194" s="805"/>
      <c r="OI194" s="823"/>
      <c r="OJ194" s="824"/>
      <c r="OK194" s="824"/>
      <c r="OL194" s="805"/>
      <c r="OM194" s="823"/>
      <c r="ON194" s="824"/>
      <c r="OO194" s="824"/>
      <c r="OP194" s="805"/>
      <c r="OQ194" s="823"/>
      <c r="OR194" s="824"/>
      <c r="OS194" s="824"/>
      <c r="OT194" s="805"/>
      <c r="OU194" s="823"/>
      <c r="OV194" s="824"/>
      <c r="OW194" s="824"/>
      <c r="OX194" s="805"/>
      <c r="OY194" s="823"/>
      <c r="OZ194" s="824"/>
      <c r="PA194" s="824"/>
      <c r="PB194" s="805"/>
      <c r="PC194" s="823"/>
      <c r="PD194" s="824"/>
      <c r="PE194" s="824"/>
      <c r="PF194" s="805"/>
    </row>
    <row r="195" spans="1:424" ht="15" hidden="1" customHeight="1" x14ac:dyDescent="0.25">
      <c r="A195" s="769" t="s">
        <v>276</v>
      </c>
      <c r="B195" s="769" t="s">
        <v>53</v>
      </c>
      <c r="C195" s="769"/>
      <c r="D195" s="770"/>
      <c r="E195" s="769"/>
      <c r="F195" s="769" t="s">
        <v>59</v>
      </c>
      <c r="G195" s="769"/>
      <c r="H195" s="769"/>
      <c r="I195" s="769"/>
      <c r="J195" s="769"/>
      <c r="K195" s="771">
        <v>1450</v>
      </c>
      <c r="L195" s="769" t="s">
        <v>583</v>
      </c>
      <c r="M195" s="771"/>
      <c r="N195" s="771"/>
      <c r="O195" s="769"/>
      <c r="P195" s="769" t="s">
        <v>595</v>
      </c>
      <c r="Q195" s="769" t="s">
        <v>599</v>
      </c>
      <c r="R195" s="769" t="s">
        <v>149</v>
      </c>
      <c r="S195" s="769"/>
      <c r="T195" s="816"/>
      <c r="U195" s="816"/>
      <c r="V195" s="816"/>
      <c r="W195" s="816"/>
      <c r="X195" s="769">
        <v>1</v>
      </c>
      <c r="Y195" s="769">
        <f>IF(AND(AJ195="",AK195="",AL195="",AN195="",AO195="",OR(AP195="",AP195=Dropdown!$AM$12,AP195=Dropdown!$AM$11)),1,0)</f>
        <v>0</v>
      </c>
      <c r="Z195" s="769">
        <f t="shared" si="15"/>
        <v>1</v>
      </c>
      <c r="AA195" s="769">
        <f t="shared" si="16"/>
        <v>0</v>
      </c>
      <c r="AB195" s="769">
        <f t="shared" si="17"/>
        <v>0</v>
      </c>
      <c r="AC195" s="769"/>
      <c r="AD195" s="772" t="str">
        <f>IF(OR(T195&lt;&gt;"",U195&lt;&gt;""),Dropdown!$A$4,IF(OR(V195&lt;&gt;"",W195&lt;&gt;""),Dropdown!$A$5,Dropdown!$A$3))</f>
        <v>Residential</v>
      </c>
      <c r="AE195" s="773" t="s">
        <v>634</v>
      </c>
      <c r="AF195" s="773" t="str">
        <f>VLOOKUP(AG195,Dropdown!$N$3:$R$55,2,FALSE)</f>
        <v>MNA</v>
      </c>
      <c r="AG195" s="773" t="s">
        <v>276</v>
      </c>
      <c r="AH195" s="773" t="str">
        <f>IF(AG195&lt;&gt;"",VLOOKUP(AG195,Dropdown!$N$3:$R$62,3,FALSE),IF(AF195&lt;&gt;"",VLOOKUP(AF195,Dropdown!$N$3:$R$62,3,FALSE),IF(AE195&lt;&gt;"",VLOOKUP(AE195,Dropdown!$N$3:$R$62,3,FALSE),"")))</f>
        <v>UMI</v>
      </c>
      <c r="AI195" s="773" t="str">
        <f>IF(AG195&lt;&gt;"",VLOOKUP(AG195,Dropdown!$N$3:$R$62,5,FALSE),IF(AF195&lt;&gt;"",VLOOKUP(AF195,Dropdown!$N$3:$R$62,5,FALSE),IF(AE195&lt;&gt;"",VLOOKUP(AE195,Dropdown!$N$3:$R$62,5,FALSE),"")))</f>
        <v>Arid</v>
      </c>
      <c r="AJ195" s="773"/>
      <c r="AK195" s="773"/>
      <c r="AL195" s="821" t="s">
        <v>89</v>
      </c>
      <c r="AM195" s="821"/>
      <c r="AN195" s="773"/>
      <c r="AO195" s="773"/>
      <c r="AP195" s="773" t="s">
        <v>423</v>
      </c>
      <c r="AQ195" s="769"/>
      <c r="AR195" s="774" t="s">
        <v>602</v>
      </c>
      <c r="AS195" s="774">
        <v>33</v>
      </c>
      <c r="AT195" s="769"/>
      <c r="AU195" s="769"/>
      <c r="AV195" s="846"/>
      <c r="AW195" s="826"/>
      <c r="AX195" s="825"/>
      <c r="AY195" s="824">
        <v>120</v>
      </c>
      <c r="AZ195" s="803"/>
      <c r="BA195" s="804"/>
      <c r="BB195" s="804"/>
      <c r="BC195" s="823"/>
      <c r="BD195" s="824"/>
      <c r="BE195" s="824">
        <f>(AY195-32)+32*0.89</f>
        <v>116.48</v>
      </c>
      <c r="BF195" s="805"/>
      <c r="BG195" s="804"/>
      <c r="BH195" s="804"/>
      <c r="BI195" s="823"/>
      <c r="BJ195" s="824"/>
      <c r="BK195" s="840"/>
      <c r="BL195" s="805"/>
      <c r="BM195" s="804"/>
      <c r="BN195" s="804"/>
      <c r="BO195" s="823"/>
      <c r="BP195" s="824"/>
      <c r="BQ195" s="824"/>
      <c r="BR195" s="805"/>
      <c r="BS195" s="804"/>
      <c r="BT195" s="804"/>
      <c r="BU195" s="823"/>
      <c r="BV195" s="824"/>
      <c r="BW195" s="824"/>
      <c r="BX195" s="805"/>
      <c r="BY195" s="804"/>
      <c r="BZ195" s="804"/>
      <c r="CA195" s="823"/>
      <c r="CB195" s="824"/>
      <c r="CC195" s="824"/>
      <c r="CD195" s="805"/>
      <c r="CE195" s="804"/>
      <c r="CF195" s="804"/>
      <c r="CG195" s="823"/>
      <c r="CH195" s="824"/>
      <c r="CI195" s="824"/>
      <c r="CJ195" s="805"/>
      <c r="CK195" s="804"/>
      <c r="CL195" s="804"/>
      <c r="CM195" s="823"/>
      <c r="CN195" s="824"/>
      <c r="CO195" s="824"/>
      <c r="CP195" s="805"/>
      <c r="CQ195" s="804"/>
      <c r="CR195" s="804"/>
      <c r="CS195" s="823"/>
      <c r="CT195" s="824"/>
      <c r="CU195" s="824"/>
      <c r="CV195" s="805"/>
      <c r="CW195" s="804"/>
      <c r="CX195" s="804"/>
      <c r="CY195" s="823"/>
      <c r="CZ195" s="824"/>
      <c r="DA195" s="825"/>
      <c r="DB195" s="803"/>
      <c r="DC195" s="809"/>
      <c r="DD195" s="809"/>
      <c r="DE195" s="826"/>
      <c r="DF195" s="825"/>
      <c r="DG195" s="824"/>
      <c r="DH195" s="805"/>
      <c r="DI195" s="804"/>
      <c r="DJ195" s="804"/>
      <c r="DK195" s="823"/>
      <c r="DL195" s="824"/>
      <c r="DM195" s="825"/>
      <c r="DN195" s="803"/>
      <c r="DO195" s="809"/>
      <c r="DP195" s="809"/>
      <c r="DQ195" s="827"/>
      <c r="DR195" s="828"/>
      <c r="DS195" s="835"/>
      <c r="DT195" s="803"/>
      <c r="DU195" s="804"/>
      <c r="DV195" s="804"/>
      <c r="DW195" s="836"/>
      <c r="DX195" s="835"/>
      <c r="DY195" s="828"/>
      <c r="DZ195" s="803"/>
      <c r="EA195" s="804"/>
      <c r="EB195" s="804"/>
      <c r="EC195" s="827"/>
      <c r="ED195" s="828"/>
      <c r="EE195" s="835"/>
      <c r="EF195" s="803"/>
      <c r="EG195" s="804"/>
      <c r="EH195" s="804"/>
      <c r="EI195" s="836"/>
      <c r="EJ195" s="835"/>
      <c r="EK195" s="828"/>
      <c r="EL195" s="803"/>
      <c r="EM195" s="804"/>
      <c r="EN195" s="804"/>
      <c r="EO195" s="827"/>
      <c r="EP195" s="828"/>
      <c r="EQ195" s="835"/>
      <c r="ER195" s="803"/>
      <c r="ES195" s="804"/>
      <c r="ET195" s="804"/>
      <c r="EU195" s="836"/>
      <c r="EV195" s="835"/>
      <c r="EW195" s="828"/>
      <c r="EX195" s="803"/>
      <c r="EY195" s="804"/>
      <c r="EZ195" s="804"/>
      <c r="FA195" s="827"/>
      <c r="FB195" s="828"/>
      <c r="FC195" s="835"/>
      <c r="FD195" s="803"/>
      <c r="FE195" s="804"/>
      <c r="FF195" s="804"/>
      <c r="FG195" s="836"/>
      <c r="FH195" s="835"/>
      <c r="FI195" s="828"/>
      <c r="FJ195" s="803"/>
      <c r="FK195" s="804"/>
      <c r="FL195" s="804"/>
      <c r="FM195" s="827"/>
      <c r="FN195" s="828"/>
      <c r="FO195" s="835"/>
      <c r="FP195" s="803"/>
      <c r="FQ195" s="804"/>
      <c r="FR195" s="804"/>
      <c r="FS195" s="823"/>
      <c r="FT195" s="824"/>
      <c r="FU195" s="825"/>
      <c r="FV195" s="803"/>
      <c r="FW195" s="804"/>
      <c r="FX195" s="804"/>
      <c r="FY195" s="826"/>
      <c r="FZ195" s="825"/>
      <c r="GA195" s="824"/>
      <c r="GB195" s="805"/>
      <c r="GC195" s="804"/>
      <c r="GD195" s="804"/>
      <c r="GE195" s="823"/>
      <c r="GF195" s="824"/>
      <c r="GG195" s="825"/>
      <c r="GH195" s="803"/>
      <c r="GI195" s="809"/>
      <c r="GJ195" s="809"/>
      <c r="GK195" s="826"/>
      <c r="GL195" s="825"/>
      <c r="GM195" s="824"/>
      <c r="GN195" s="805"/>
      <c r="GO195" s="804"/>
      <c r="GP195" s="804"/>
      <c r="GQ195" s="823"/>
      <c r="GR195" s="824"/>
      <c r="GS195" s="825"/>
      <c r="GT195" s="803"/>
      <c r="GU195" s="809"/>
      <c r="GV195" s="809"/>
      <c r="GW195" s="826"/>
      <c r="GX195" s="825"/>
      <c r="GY195" s="824"/>
      <c r="GZ195" s="805"/>
      <c r="HA195" s="804"/>
      <c r="HB195" s="804"/>
      <c r="HC195" s="823"/>
      <c r="HD195" s="824"/>
      <c r="HE195" s="825"/>
      <c r="HF195" s="803"/>
      <c r="HG195" s="809"/>
      <c r="HH195" s="809"/>
      <c r="HI195" s="826"/>
      <c r="HJ195" s="825"/>
      <c r="HK195" s="824"/>
      <c r="HL195" s="805"/>
      <c r="HM195" s="804"/>
      <c r="HN195" s="804"/>
      <c r="HO195" s="823"/>
      <c r="HP195" s="824"/>
      <c r="HQ195" s="825"/>
      <c r="HR195" s="803"/>
      <c r="HS195" s="809"/>
      <c r="HT195" s="809"/>
      <c r="HU195" s="826"/>
      <c r="HV195" s="825"/>
      <c r="HW195" s="824"/>
      <c r="HX195" s="805"/>
      <c r="HY195" s="804"/>
      <c r="HZ195" s="804"/>
      <c r="IA195" s="823"/>
      <c r="IB195" s="824"/>
      <c r="IC195" s="825"/>
      <c r="ID195" s="803"/>
      <c r="IE195" s="804"/>
      <c r="IF195" s="804"/>
      <c r="IG195" s="826"/>
      <c r="IH195" s="825"/>
      <c r="II195" s="824"/>
      <c r="IJ195" s="805"/>
      <c r="IK195" s="804"/>
      <c r="IL195" s="804"/>
      <c r="IM195" s="823"/>
      <c r="IN195" s="824"/>
      <c r="IO195" s="825"/>
      <c r="IP195" s="803"/>
      <c r="IQ195" s="804"/>
      <c r="IR195" s="804"/>
      <c r="IS195" s="826"/>
      <c r="IT195" s="825"/>
      <c r="IU195" s="824"/>
      <c r="IV195" s="805"/>
      <c r="IW195" s="804"/>
      <c r="IX195" s="804"/>
      <c r="IY195" s="823"/>
      <c r="IZ195" s="824"/>
      <c r="JA195" s="825"/>
      <c r="JB195" s="803"/>
      <c r="JC195" s="804"/>
      <c r="JD195" s="804"/>
      <c r="JE195" s="826"/>
      <c r="JF195" s="825"/>
      <c r="JG195" s="824"/>
      <c r="JH195" s="805"/>
      <c r="JI195" s="804"/>
      <c r="JJ195" s="804"/>
      <c r="JK195" s="823"/>
      <c r="JL195" s="824"/>
      <c r="JM195" s="825"/>
      <c r="JN195" s="803"/>
      <c r="JO195" s="809"/>
      <c r="JP195" s="809"/>
      <c r="JQ195" s="826"/>
      <c r="JR195" s="825"/>
      <c r="JS195" s="824"/>
      <c r="JT195" s="805"/>
      <c r="JU195" s="804"/>
      <c r="JV195" s="804"/>
      <c r="JW195" s="823"/>
      <c r="JX195" s="824"/>
      <c r="JY195" s="824"/>
      <c r="JZ195" s="805"/>
      <c r="KA195" s="809"/>
      <c r="KB195" s="809"/>
      <c r="KC195" s="823"/>
      <c r="KD195" s="824"/>
      <c r="KE195" s="824"/>
      <c r="KF195" s="805"/>
      <c r="KG195" s="809"/>
      <c r="KH195" s="809"/>
      <c r="KI195" s="823"/>
      <c r="KJ195" s="824"/>
      <c r="KK195" s="824"/>
      <c r="KL195" s="805"/>
      <c r="KM195" s="809"/>
      <c r="KN195" s="809"/>
      <c r="KO195" s="823"/>
      <c r="KP195" s="824"/>
      <c r="KQ195" s="824"/>
      <c r="KR195" s="805"/>
      <c r="KS195" s="804"/>
      <c r="KT195" s="804"/>
      <c r="KU195" s="823"/>
      <c r="KV195" s="824"/>
      <c r="KW195" s="824"/>
      <c r="KX195" s="805"/>
      <c r="KY195" s="809"/>
      <c r="KZ195" s="809"/>
      <c r="LA195" s="823"/>
      <c r="LB195" s="824"/>
      <c r="LC195" s="824"/>
      <c r="LD195" s="805"/>
      <c r="LE195" s="804"/>
      <c r="LF195" s="804"/>
      <c r="LG195" s="823"/>
      <c r="LH195" s="824"/>
      <c r="LI195" s="824"/>
      <c r="LJ195" s="805"/>
      <c r="LK195" s="804"/>
      <c r="LL195" s="804"/>
      <c r="LM195" s="823"/>
      <c r="LN195" s="824"/>
      <c r="LO195" s="824"/>
      <c r="LP195" s="805"/>
      <c r="LQ195" s="809"/>
      <c r="LR195" s="809"/>
      <c r="LS195" s="823"/>
      <c r="LT195" s="824"/>
      <c r="LU195" s="824"/>
      <c r="LV195" s="805"/>
      <c r="LW195" s="804"/>
      <c r="LX195" s="804"/>
      <c r="LY195" s="823"/>
      <c r="LZ195" s="824"/>
      <c r="MA195" s="824"/>
      <c r="MB195" s="805"/>
      <c r="MC195" s="809"/>
      <c r="MD195" s="809"/>
      <c r="ME195" s="823"/>
      <c r="MF195" s="824"/>
      <c r="MG195" s="824"/>
      <c r="MH195" s="805"/>
      <c r="MI195" s="809"/>
      <c r="MJ195" s="809"/>
      <c r="MK195" s="823"/>
      <c r="ML195" s="824"/>
      <c r="MM195" s="824"/>
      <c r="MN195" s="805"/>
      <c r="MO195" s="809"/>
      <c r="MP195" s="809"/>
      <c r="MQ195" s="823"/>
      <c r="MR195" s="824"/>
      <c r="MS195" s="824"/>
      <c r="MT195" s="805"/>
      <c r="MU195" s="804"/>
      <c r="MV195" s="804"/>
      <c r="MW195" s="823"/>
      <c r="MX195" s="824"/>
      <c r="MY195" s="824"/>
      <c r="MZ195" s="805"/>
      <c r="NA195" s="804"/>
      <c r="NB195" s="804"/>
      <c r="NC195" s="823"/>
      <c r="ND195" s="824"/>
      <c r="NE195" s="824"/>
      <c r="NF195" s="805"/>
      <c r="NG195" s="804"/>
      <c r="NH195" s="804"/>
      <c r="NI195" s="823"/>
      <c r="NJ195" s="824"/>
      <c r="NK195" s="824"/>
      <c r="NL195" s="805"/>
      <c r="NM195" s="809"/>
      <c r="NN195" s="809"/>
      <c r="NO195" s="823"/>
      <c r="NP195" s="824"/>
      <c r="NQ195" s="838">
        <v>0.2</v>
      </c>
      <c r="NR195" s="805"/>
      <c r="NS195" s="823"/>
      <c r="NT195" s="824"/>
      <c r="NU195" s="824"/>
      <c r="NV195" s="805"/>
      <c r="NW195" s="823"/>
      <c r="NX195" s="824"/>
      <c r="NY195" s="824"/>
      <c r="NZ195" s="834"/>
      <c r="OA195" s="823"/>
      <c r="OB195" s="824"/>
      <c r="OC195" s="824"/>
      <c r="OD195" s="805"/>
      <c r="OE195" s="823"/>
      <c r="OF195" s="824"/>
      <c r="OG195" s="824"/>
      <c r="OH195" s="805"/>
      <c r="OI195" s="823"/>
      <c r="OJ195" s="824"/>
      <c r="OK195" s="824"/>
      <c r="OL195" s="805"/>
      <c r="OM195" s="823"/>
      <c r="ON195" s="824"/>
      <c r="OO195" s="824"/>
      <c r="OP195" s="805"/>
      <c r="OQ195" s="823"/>
      <c r="OR195" s="824"/>
      <c r="OS195" s="824"/>
      <c r="OT195" s="805"/>
      <c r="OU195" s="823"/>
      <c r="OV195" s="824"/>
      <c r="OW195" s="824"/>
      <c r="OX195" s="805"/>
      <c r="OY195" s="823"/>
      <c r="OZ195" s="824"/>
      <c r="PA195" s="824"/>
      <c r="PB195" s="805"/>
      <c r="PC195" s="823"/>
      <c r="PD195" s="824"/>
      <c r="PE195" s="824"/>
      <c r="PF195" s="805"/>
    </row>
    <row r="196" spans="1:424" ht="15" hidden="1" customHeight="1" x14ac:dyDescent="0.25">
      <c r="A196" s="769" t="s">
        <v>276</v>
      </c>
      <c r="B196" s="769" t="s">
        <v>53</v>
      </c>
      <c r="C196" s="769"/>
      <c r="D196" s="770"/>
      <c r="E196" s="769"/>
      <c r="F196" s="769" t="s">
        <v>59</v>
      </c>
      <c r="G196" s="769"/>
      <c r="H196" s="769"/>
      <c r="I196" s="769"/>
      <c r="J196" s="769"/>
      <c r="K196" s="771" t="s">
        <v>584</v>
      </c>
      <c r="L196" s="769" t="s">
        <v>583</v>
      </c>
      <c r="M196" s="771"/>
      <c r="N196" s="771">
        <f>3256*0.95</f>
        <v>3093.2</v>
      </c>
      <c r="O196" s="769" t="s">
        <v>587</v>
      </c>
      <c r="P196" s="769" t="s">
        <v>585</v>
      </c>
      <c r="Q196" s="769"/>
      <c r="R196" s="769"/>
      <c r="S196" s="769"/>
      <c r="T196" s="816"/>
      <c r="U196" s="816"/>
      <c r="V196" s="816"/>
      <c r="W196" s="816"/>
      <c r="X196" s="769">
        <v>1</v>
      </c>
      <c r="Y196" s="769">
        <f>IF(AND(AJ196="",AK196="",AL196="",AN196="",AO196="",OR(AP196="",AP196=Dropdown!$AM$12,AP196=Dropdown!$AM$11)),1,0)</f>
        <v>0</v>
      </c>
      <c r="Z196" s="769">
        <f t="shared" si="15"/>
        <v>1</v>
      </c>
      <c r="AA196" s="769">
        <f t="shared" si="16"/>
        <v>0</v>
      </c>
      <c r="AB196" s="769">
        <f t="shared" si="17"/>
        <v>1</v>
      </c>
      <c r="AC196" s="769"/>
      <c r="AD196" s="772" t="str">
        <f>IF(OR(T196&lt;&gt;"",U196&lt;&gt;""),Dropdown!$A$4,IF(OR(V196&lt;&gt;"",W196&lt;&gt;""),Dropdown!$A$5,Dropdown!$A$3))</f>
        <v>Residential</v>
      </c>
      <c r="AE196" s="773" t="s">
        <v>634</v>
      </c>
      <c r="AF196" s="773" t="str">
        <f>VLOOKUP(AG196,Dropdown!$N$3:$R$55,2,FALSE)</f>
        <v>MNA</v>
      </c>
      <c r="AG196" s="773" t="s">
        <v>276</v>
      </c>
      <c r="AH196" s="773" t="str">
        <f>IF(AG196&lt;&gt;"",VLOOKUP(AG196,Dropdown!$N$3:$R$62,3,FALSE),IF(AF196&lt;&gt;"",VLOOKUP(AF196,Dropdown!$N$3:$R$62,3,FALSE),IF(AE196&lt;&gt;"",VLOOKUP(AE196,Dropdown!$N$3:$R$62,3,FALSE),"")))</f>
        <v>UMI</v>
      </c>
      <c r="AI196" s="773" t="str">
        <f>IF(AG196&lt;&gt;"",VLOOKUP(AG196,Dropdown!$N$3:$R$62,5,FALSE),IF(AF196&lt;&gt;"",VLOOKUP(AF196,Dropdown!$N$3:$R$62,5,FALSE),IF(AE196&lt;&gt;"",VLOOKUP(AE196,Dropdown!$N$3:$R$62,5,FALSE),"")))</f>
        <v>Arid</v>
      </c>
      <c r="AJ196" s="773"/>
      <c r="AK196" s="773"/>
      <c r="AL196" s="821" t="s">
        <v>89</v>
      </c>
      <c r="AM196" s="821" t="s">
        <v>768</v>
      </c>
      <c r="AN196" s="773"/>
      <c r="AO196" s="773"/>
      <c r="AP196" s="773"/>
      <c r="AQ196" s="769"/>
      <c r="AR196" s="774" t="s">
        <v>586</v>
      </c>
      <c r="AS196" s="774"/>
      <c r="AT196" s="769"/>
      <c r="AU196" s="769"/>
      <c r="AV196" s="846">
        <v>12</v>
      </c>
      <c r="AW196" s="826">
        <v>43</v>
      </c>
      <c r="AX196" s="825">
        <v>174</v>
      </c>
      <c r="AY196" s="824">
        <v>107</v>
      </c>
      <c r="AZ196" s="803">
        <v>78</v>
      </c>
      <c r="BA196" s="804"/>
      <c r="BB196" s="804"/>
      <c r="BC196" s="823"/>
      <c r="BD196" s="824"/>
      <c r="BE196" s="824"/>
      <c r="BF196" s="805"/>
      <c r="BG196" s="804"/>
      <c r="BH196" s="804"/>
      <c r="BI196" s="823"/>
      <c r="BJ196" s="824"/>
      <c r="BK196" s="824"/>
      <c r="BL196" s="805"/>
      <c r="BM196" s="804"/>
      <c r="BN196" s="804"/>
      <c r="BO196" s="823"/>
      <c r="BP196" s="824"/>
      <c r="BQ196" s="824"/>
      <c r="BR196" s="805"/>
      <c r="BS196" s="804"/>
      <c r="BT196" s="804"/>
      <c r="BU196" s="823"/>
      <c r="BV196" s="824"/>
      <c r="BW196" s="824"/>
      <c r="BX196" s="805"/>
      <c r="BY196" s="804"/>
      <c r="BZ196" s="804"/>
      <c r="CA196" s="823"/>
      <c r="CB196" s="824"/>
      <c r="CC196" s="824"/>
      <c r="CD196" s="805"/>
      <c r="CE196" s="804"/>
      <c r="CF196" s="804"/>
      <c r="CG196" s="823"/>
      <c r="CH196" s="824"/>
      <c r="CI196" s="824"/>
      <c r="CJ196" s="805"/>
      <c r="CK196" s="804"/>
      <c r="CL196" s="804"/>
      <c r="CM196" s="823"/>
      <c r="CN196" s="824"/>
      <c r="CO196" s="824"/>
      <c r="CP196" s="805"/>
      <c r="CQ196" s="804"/>
      <c r="CR196" s="804"/>
      <c r="CS196" s="823"/>
      <c r="CT196" s="824"/>
      <c r="CU196" s="824"/>
      <c r="CV196" s="805"/>
      <c r="CW196" s="804"/>
      <c r="CX196" s="804"/>
      <c r="CY196" s="823"/>
      <c r="CZ196" s="824"/>
      <c r="DA196" s="825"/>
      <c r="DB196" s="803"/>
      <c r="DC196" s="809"/>
      <c r="DD196" s="809"/>
      <c r="DE196" s="826"/>
      <c r="DF196" s="825"/>
      <c r="DG196" s="824"/>
      <c r="DH196" s="805"/>
      <c r="DI196" s="804"/>
      <c r="DJ196" s="804"/>
      <c r="DK196" s="823"/>
      <c r="DL196" s="824"/>
      <c r="DM196" s="825"/>
      <c r="DN196" s="803"/>
      <c r="DO196" s="809"/>
      <c r="DP196" s="809"/>
      <c r="DQ196" s="827"/>
      <c r="DR196" s="828"/>
      <c r="DS196" s="835"/>
      <c r="DT196" s="803"/>
      <c r="DU196" s="804"/>
      <c r="DV196" s="804"/>
      <c r="DW196" s="836"/>
      <c r="DX196" s="835"/>
      <c r="DY196" s="828"/>
      <c r="DZ196" s="803"/>
      <c r="EA196" s="804"/>
      <c r="EB196" s="804"/>
      <c r="EC196" s="827"/>
      <c r="ED196" s="828"/>
      <c r="EE196" s="835"/>
      <c r="EF196" s="803"/>
      <c r="EG196" s="804"/>
      <c r="EH196" s="804"/>
      <c r="EI196" s="836"/>
      <c r="EJ196" s="835"/>
      <c r="EK196" s="828"/>
      <c r="EL196" s="803"/>
      <c r="EM196" s="804"/>
      <c r="EN196" s="804"/>
      <c r="EO196" s="827"/>
      <c r="EP196" s="828"/>
      <c r="EQ196" s="835"/>
      <c r="ER196" s="803"/>
      <c r="ES196" s="804"/>
      <c r="ET196" s="804"/>
      <c r="EU196" s="836"/>
      <c r="EV196" s="835"/>
      <c r="EW196" s="828"/>
      <c r="EX196" s="803"/>
      <c r="EY196" s="804"/>
      <c r="EZ196" s="804"/>
      <c r="FA196" s="827"/>
      <c r="FB196" s="828"/>
      <c r="FC196" s="835"/>
      <c r="FD196" s="803"/>
      <c r="FE196" s="804"/>
      <c r="FF196" s="804"/>
      <c r="FG196" s="836"/>
      <c r="FH196" s="835"/>
      <c r="FI196" s="828"/>
      <c r="FJ196" s="803"/>
      <c r="FK196" s="804"/>
      <c r="FL196" s="804"/>
      <c r="FM196" s="827"/>
      <c r="FN196" s="828"/>
      <c r="FO196" s="835"/>
      <c r="FP196" s="803"/>
      <c r="FQ196" s="804"/>
      <c r="FR196" s="804"/>
      <c r="FS196" s="823"/>
      <c r="FT196" s="824"/>
      <c r="FU196" s="825"/>
      <c r="FV196" s="803"/>
      <c r="FW196" s="804"/>
      <c r="FX196" s="804"/>
      <c r="FY196" s="826"/>
      <c r="FZ196" s="825"/>
      <c r="GA196" s="824"/>
      <c r="GB196" s="805"/>
      <c r="GC196" s="804"/>
      <c r="GD196" s="804"/>
      <c r="GE196" s="823"/>
      <c r="GF196" s="824"/>
      <c r="GG196" s="825"/>
      <c r="GH196" s="803"/>
      <c r="GI196" s="809"/>
      <c r="GJ196" s="809"/>
      <c r="GK196" s="826"/>
      <c r="GL196" s="825"/>
      <c r="GM196" s="824"/>
      <c r="GN196" s="805"/>
      <c r="GO196" s="804"/>
      <c r="GP196" s="804"/>
      <c r="GQ196" s="823"/>
      <c r="GR196" s="824"/>
      <c r="GS196" s="825"/>
      <c r="GT196" s="803"/>
      <c r="GU196" s="809"/>
      <c r="GV196" s="809"/>
      <c r="GW196" s="826"/>
      <c r="GX196" s="825"/>
      <c r="GY196" s="824"/>
      <c r="GZ196" s="805"/>
      <c r="HA196" s="804"/>
      <c r="HB196" s="804"/>
      <c r="HC196" s="823"/>
      <c r="HD196" s="824"/>
      <c r="HE196" s="825"/>
      <c r="HF196" s="803"/>
      <c r="HG196" s="809"/>
      <c r="HH196" s="809"/>
      <c r="HI196" s="826"/>
      <c r="HJ196" s="825"/>
      <c r="HK196" s="824"/>
      <c r="HL196" s="805"/>
      <c r="HM196" s="804"/>
      <c r="HN196" s="804"/>
      <c r="HO196" s="823"/>
      <c r="HP196" s="824"/>
      <c r="HQ196" s="825"/>
      <c r="HR196" s="803"/>
      <c r="HS196" s="809"/>
      <c r="HT196" s="809"/>
      <c r="HU196" s="826"/>
      <c r="HV196" s="825"/>
      <c r="HW196" s="824"/>
      <c r="HX196" s="805"/>
      <c r="HY196" s="804"/>
      <c r="HZ196" s="804"/>
      <c r="IA196" s="823"/>
      <c r="IB196" s="824"/>
      <c r="IC196" s="825"/>
      <c r="ID196" s="803"/>
      <c r="IE196" s="804"/>
      <c r="IF196" s="804"/>
      <c r="IG196" s="826"/>
      <c r="IH196" s="825"/>
      <c r="II196" s="824"/>
      <c r="IJ196" s="805"/>
      <c r="IK196" s="804"/>
      <c r="IL196" s="804"/>
      <c r="IM196" s="823"/>
      <c r="IN196" s="824"/>
      <c r="IO196" s="825"/>
      <c r="IP196" s="803"/>
      <c r="IQ196" s="804"/>
      <c r="IR196" s="804"/>
      <c r="IS196" s="826"/>
      <c r="IT196" s="825"/>
      <c r="IU196" s="824"/>
      <c r="IV196" s="805"/>
      <c r="IW196" s="804"/>
      <c r="IX196" s="804"/>
      <c r="IY196" s="823"/>
      <c r="IZ196" s="824"/>
      <c r="JA196" s="825"/>
      <c r="JB196" s="803"/>
      <c r="JC196" s="804"/>
      <c r="JD196" s="804"/>
      <c r="JE196" s="826"/>
      <c r="JF196" s="825"/>
      <c r="JG196" s="824"/>
      <c r="JH196" s="805"/>
      <c r="JI196" s="804"/>
      <c r="JJ196" s="804"/>
      <c r="JK196" s="823"/>
      <c r="JL196" s="824"/>
      <c r="JM196" s="825"/>
      <c r="JN196" s="803"/>
      <c r="JO196" s="809"/>
      <c r="JP196" s="809"/>
      <c r="JQ196" s="826"/>
      <c r="JR196" s="825"/>
      <c r="JS196" s="824"/>
      <c r="JT196" s="805"/>
      <c r="JU196" s="804"/>
      <c r="JV196" s="804"/>
      <c r="JW196" s="823"/>
      <c r="JX196" s="824"/>
      <c r="JY196" s="824"/>
      <c r="JZ196" s="805"/>
      <c r="KA196" s="809"/>
      <c r="KB196" s="809"/>
      <c r="KC196" s="823"/>
      <c r="KD196" s="824"/>
      <c r="KE196" s="824"/>
      <c r="KF196" s="805"/>
      <c r="KG196" s="809"/>
      <c r="KH196" s="809"/>
      <c r="KI196" s="823"/>
      <c r="KJ196" s="824"/>
      <c r="KK196" s="824"/>
      <c r="KL196" s="805"/>
      <c r="KM196" s="809"/>
      <c r="KN196" s="809"/>
      <c r="KO196" s="823"/>
      <c r="KP196" s="824"/>
      <c r="KQ196" s="824"/>
      <c r="KR196" s="805"/>
      <c r="KS196" s="804"/>
      <c r="KT196" s="804"/>
      <c r="KU196" s="823"/>
      <c r="KV196" s="824"/>
      <c r="KW196" s="824"/>
      <c r="KX196" s="805"/>
      <c r="KY196" s="809"/>
      <c r="KZ196" s="809"/>
      <c r="LA196" s="823"/>
      <c r="LB196" s="824"/>
      <c r="LC196" s="824"/>
      <c r="LD196" s="805"/>
      <c r="LE196" s="804"/>
      <c r="LF196" s="804"/>
      <c r="LG196" s="823"/>
      <c r="LH196" s="824"/>
      <c r="LI196" s="824"/>
      <c r="LJ196" s="805"/>
      <c r="LK196" s="804"/>
      <c r="LL196" s="804"/>
      <c r="LM196" s="823"/>
      <c r="LN196" s="824"/>
      <c r="LO196" s="824"/>
      <c r="LP196" s="805"/>
      <c r="LQ196" s="809"/>
      <c r="LR196" s="809"/>
      <c r="LS196" s="823"/>
      <c r="LT196" s="824"/>
      <c r="LU196" s="824"/>
      <c r="LV196" s="805"/>
      <c r="LW196" s="804"/>
      <c r="LX196" s="804"/>
      <c r="LY196" s="823"/>
      <c r="LZ196" s="824"/>
      <c r="MA196" s="824"/>
      <c r="MB196" s="805"/>
      <c r="MC196" s="809"/>
      <c r="MD196" s="809"/>
      <c r="ME196" s="823"/>
      <c r="MF196" s="824"/>
      <c r="MG196" s="824"/>
      <c r="MH196" s="805"/>
      <c r="MI196" s="809"/>
      <c r="MJ196" s="809"/>
      <c r="MK196" s="823"/>
      <c r="ML196" s="824"/>
      <c r="MM196" s="824"/>
      <c r="MN196" s="805"/>
      <c r="MO196" s="809"/>
      <c r="MP196" s="809"/>
      <c r="MQ196" s="823"/>
      <c r="MR196" s="824"/>
      <c r="MS196" s="824"/>
      <c r="MT196" s="805"/>
      <c r="MU196" s="804"/>
      <c r="MV196" s="804"/>
      <c r="MW196" s="823"/>
      <c r="MX196" s="824"/>
      <c r="MY196" s="824">
        <v>1.64</v>
      </c>
      <c r="MZ196" s="805"/>
      <c r="NA196" s="804"/>
      <c r="NB196" s="804"/>
      <c r="NC196" s="823"/>
      <c r="ND196" s="824"/>
      <c r="NE196" s="824"/>
      <c r="NF196" s="805"/>
      <c r="NG196" s="804"/>
      <c r="NH196" s="804"/>
      <c r="NI196" s="823"/>
      <c r="NJ196" s="824"/>
      <c r="NK196" s="824"/>
      <c r="NL196" s="805"/>
      <c r="NM196" s="809"/>
      <c r="NN196" s="809"/>
      <c r="NO196" s="823"/>
      <c r="NP196" s="824"/>
      <c r="NQ196" s="824"/>
      <c r="NR196" s="805"/>
      <c r="NS196" s="823"/>
      <c r="NT196" s="824"/>
      <c r="NU196" s="824"/>
      <c r="NV196" s="805"/>
      <c r="NW196" s="823"/>
      <c r="NX196" s="824"/>
      <c r="NY196" s="824"/>
      <c r="NZ196" s="834"/>
      <c r="OA196" s="823"/>
      <c r="OB196" s="824"/>
      <c r="OC196" s="824"/>
      <c r="OD196" s="805"/>
      <c r="OE196" s="823"/>
      <c r="OF196" s="824"/>
      <c r="OG196" s="824"/>
      <c r="OH196" s="805"/>
      <c r="OI196" s="823"/>
      <c r="OJ196" s="824"/>
      <c r="OK196" s="824"/>
      <c r="OL196" s="805"/>
      <c r="OM196" s="823"/>
      <c r="ON196" s="824"/>
      <c r="OO196" s="824"/>
      <c r="OP196" s="805"/>
      <c r="OQ196" s="823"/>
      <c r="OR196" s="824"/>
      <c r="OS196" s="824"/>
      <c r="OT196" s="805"/>
      <c r="OU196" s="823"/>
      <c r="OV196" s="824"/>
      <c r="OW196" s="824"/>
      <c r="OX196" s="805"/>
      <c r="OY196" s="823"/>
      <c r="OZ196" s="824"/>
      <c r="PA196" s="824"/>
      <c r="PB196" s="805"/>
      <c r="PC196" s="823"/>
      <c r="PD196" s="824"/>
      <c r="PE196" s="824"/>
      <c r="PF196" s="805"/>
    </row>
    <row r="197" spans="1:424" ht="15" hidden="1" customHeight="1" x14ac:dyDescent="0.25">
      <c r="A197" s="769" t="s">
        <v>276</v>
      </c>
      <c r="B197" s="769" t="s">
        <v>53</v>
      </c>
      <c r="C197" s="769"/>
      <c r="D197" s="770"/>
      <c r="E197" s="769"/>
      <c r="F197" s="769" t="s">
        <v>59</v>
      </c>
      <c r="G197" s="769"/>
      <c r="H197" s="769"/>
      <c r="I197" s="769"/>
      <c r="J197" s="769"/>
      <c r="K197" s="771" t="s">
        <v>584</v>
      </c>
      <c r="L197" s="769" t="s">
        <v>583</v>
      </c>
      <c r="M197" s="771"/>
      <c r="N197" s="771"/>
      <c r="O197" s="769"/>
      <c r="P197" s="769"/>
      <c r="Q197" s="769"/>
      <c r="R197" s="769"/>
      <c r="S197" s="769"/>
      <c r="T197" s="816"/>
      <c r="U197" s="816"/>
      <c r="V197" s="816" t="s">
        <v>592</v>
      </c>
      <c r="W197" s="816" t="s">
        <v>591</v>
      </c>
      <c r="X197" s="769"/>
      <c r="Y197" s="769">
        <f>IF(AND(AJ197="",AK197="",AL197="",AN197="",AO197="",OR(AP197="",AP197=Dropdown!$AM$12,AP197=Dropdown!$AM$11)),1,0)</f>
        <v>0</v>
      </c>
      <c r="Z197" s="769">
        <f t="shared" si="15"/>
        <v>1</v>
      </c>
      <c r="AA197" s="769">
        <f t="shared" si="16"/>
        <v>0</v>
      </c>
      <c r="AB197" s="769">
        <f t="shared" si="17"/>
        <v>0</v>
      </c>
      <c r="AC197" s="769"/>
      <c r="AD197" s="772" t="str">
        <f>IF(OR(T197&lt;&gt;"",U197&lt;&gt;""),Dropdown!$A$4,IF(OR(V197&lt;&gt;"",W197&lt;&gt;""),Dropdown!$A$5,Dropdown!$A$3))</f>
        <v>Industrial</v>
      </c>
      <c r="AE197" s="773" t="s">
        <v>634</v>
      </c>
      <c r="AF197" s="773" t="str">
        <f>VLOOKUP(AG197,Dropdown!$N$3:$R$55,2,FALSE)</f>
        <v>MNA</v>
      </c>
      <c r="AG197" s="773" t="s">
        <v>276</v>
      </c>
      <c r="AH197" s="773" t="str">
        <f>IF(AG197&lt;&gt;"",VLOOKUP(AG197,Dropdown!$N$3:$R$62,3,FALSE),IF(AF197&lt;&gt;"",VLOOKUP(AF197,Dropdown!$N$3:$R$62,3,FALSE),IF(AE197&lt;&gt;"",VLOOKUP(AE197,Dropdown!$N$3:$R$62,3,FALSE),"")))</f>
        <v>UMI</v>
      </c>
      <c r="AI197" s="773" t="str">
        <f>IF(AG197&lt;&gt;"",VLOOKUP(AG197,Dropdown!$N$3:$R$62,5,FALSE),IF(AF197&lt;&gt;"",VLOOKUP(AF197,Dropdown!$N$3:$R$62,5,FALSE),IF(AE197&lt;&gt;"",VLOOKUP(AE197,Dropdown!$N$3:$R$62,5,FALSE),"")))</f>
        <v>Arid</v>
      </c>
      <c r="AJ197" s="773"/>
      <c r="AK197" s="773"/>
      <c r="AL197" s="821" t="s">
        <v>89</v>
      </c>
      <c r="AM197" s="821"/>
      <c r="AN197" s="773"/>
      <c r="AO197" s="773"/>
      <c r="AP197" s="773"/>
      <c r="AQ197" s="769"/>
      <c r="AR197" s="774" t="s">
        <v>588</v>
      </c>
      <c r="AS197" s="774"/>
      <c r="AT197" s="769"/>
      <c r="AU197" s="769"/>
      <c r="AV197" s="846"/>
      <c r="AW197" s="823"/>
      <c r="AX197" s="824"/>
      <c r="AY197" s="824"/>
      <c r="AZ197" s="803"/>
      <c r="BA197" s="804"/>
      <c r="BB197" s="804"/>
      <c r="BC197" s="823"/>
      <c r="BD197" s="824"/>
      <c r="BE197" s="824">
        <v>16.22</v>
      </c>
      <c r="BF197" s="805"/>
      <c r="BG197" s="804"/>
      <c r="BH197" s="804"/>
      <c r="BI197" s="823"/>
      <c r="BJ197" s="824"/>
      <c r="BK197" s="824"/>
      <c r="BL197" s="805"/>
      <c r="BM197" s="804"/>
      <c r="BN197" s="804"/>
      <c r="BO197" s="823"/>
      <c r="BP197" s="824"/>
      <c r="BQ197" s="824"/>
      <c r="BR197" s="805"/>
      <c r="BS197" s="804"/>
      <c r="BT197" s="804"/>
      <c r="BU197" s="823"/>
      <c r="BV197" s="824"/>
      <c r="BW197" s="824"/>
      <c r="BX197" s="805"/>
      <c r="BY197" s="804"/>
      <c r="BZ197" s="804"/>
      <c r="CA197" s="823"/>
      <c r="CB197" s="824"/>
      <c r="CC197" s="824"/>
      <c r="CD197" s="805"/>
      <c r="CE197" s="804"/>
      <c r="CF197" s="804"/>
      <c r="CG197" s="823"/>
      <c r="CH197" s="824"/>
      <c r="CI197" s="824"/>
      <c r="CJ197" s="805"/>
      <c r="CK197" s="804"/>
      <c r="CL197" s="804"/>
      <c r="CM197" s="823"/>
      <c r="CN197" s="824"/>
      <c r="CO197" s="824"/>
      <c r="CP197" s="805"/>
      <c r="CQ197" s="804"/>
      <c r="CR197" s="804"/>
      <c r="CS197" s="823"/>
      <c r="CT197" s="824"/>
      <c r="CU197" s="824"/>
      <c r="CV197" s="805"/>
      <c r="CW197" s="804"/>
      <c r="CX197" s="804"/>
      <c r="CY197" s="823"/>
      <c r="CZ197" s="824"/>
      <c r="DA197" s="825"/>
      <c r="DB197" s="803"/>
      <c r="DC197" s="809"/>
      <c r="DD197" s="809"/>
      <c r="DE197" s="826"/>
      <c r="DF197" s="825"/>
      <c r="DG197" s="824"/>
      <c r="DH197" s="805"/>
      <c r="DI197" s="804"/>
      <c r="DJ197" s="804"/>
      <c r="DK197" s="823"/>
      <c r="DL197" s="824"/>
      <c r="DM197" s="825"/>
      <c r="DN197" s="803"/>
      <c r="DO197" s="809"/>
      <c r="DP197" s="809"/>
      <c r="DQ197" s="827"/>
      <c r="DR197" s="828"/>
      <c r="DS197" s="835"/>
      <c r="DT197" s="803"/>
      <c r="DU197" s="804"/>
      <c r="DV197" s="804"/>
      <c r="DW197" s="836"/>
      <c r="DX197" s="835"/>
      <c r="DY197" s="828"/>
      <c r="DZ197" s="803"/>
      <c r="EA197" s="804"/>
      <c r="EB197" s="804"/>
      <c r="EC197" s="827"/>
      <c r="ED197" s="828"/>
      <c r="EE197" s="835"/>
      <c r="EF197" s="803"/>
      <c r="EG197" s="804"/>
      <c r="EH197" s="804"/>
      <c r="EI197" s="836"/>
      <c r="EJ197" s="835"/>
      <c r="EK197" s="828"/>
      <c r="EL197" s="803"/>
      <c r="EM197" s="804"/>
      <c r="EN197" s="804"/>
      <c r="EO197" s="827"/>
      <c r="EP197" s="828"/>
      <c r="EQ197" s="835"/>
      <c r="ER197" s="803"/>
      <c r="ES197" s="804"/>
      <c r="ET197" s="804"/>
      <c r="EU197" s="836"/>
      <c r="EV197" s="835"/>
      <c r="EW197" s="828"/>
      <c r="EX197" s="803"/>
      <c r="EY197" s="804"/>
      <c r="EZ197" s="804"/>
      <c r="FA197" s="827"/>
      <c r="FB197" s="828"/>
      <c r="FC197" s="835"/>
      <c r="FD197" s="803"/>
      <c r="FE197" s="804"/>
      <c r="FF197" s="804"/>
      <c r="FG197" s="836"/>
      <c r="FH197" s="835"/>
      <c r="FI197" s="828"/>
      <c r="FJ197" s="803"/>
      <c r="FK197" s="804"/>
      <c r="FL197" s="804"/>
      <c r="FM197" s="827"/>
      <c r="FN197" s="828"/>
      <c r="FO197" s="835"/>
      <c r="FP197" s="803"/>
      <c r="FQ197" s="804"/>
      <c r="FR197" s="804"/>
      <c r="FS197" s="823"/>
      <c r="FT197" s="824"/>
      <c r="FU197" s="825"/>
      <c r="FV197" s="803"/>
      <c r="FW197" s="804"/>
      <c r="FX197" s="804"/>
      <c r="FY197" s="826"/>
      <c r="FZ197" s="825"/>
      <c r="GA197" s="824"/>
      <c r="GB197" s="805"/>
      <c r="GC197" s="804"/>
      <c r="GD197" s="804"/>
      <c r="GE197" s="823"/>
      <c r="GF197" s="824"/>
      <c r="GG197" s="825"/>
      <c r="GH197" s="803"/>
      <c r="GI197" s="809"/>
      <c r="GJ197" s="809"/>
      <c r="GK197" s="826"/>
      <c r="GL197" s="825"/>
      <c r="GM197" s="824"/>
      <c r="GN197" s="805"/>
      <c r="GO197" s="804"/>
      <c r="GP197" s="804"/>
      <c r="GQ197" s="823"/>
      <c r="GR197" s="824"/>
      <c r="GS197" s="825"/>
      <c r="GT197" s="803"/>
      <c r="GU197" s="809"/>
      <c r="GV197" s="809"/>
      <c r="GW197" s="826"/>
      <c r="GX197" s="825"/>
      <c r="GY197" s="824"/>
      <c r="GZ197" s="805"/>
      <c r="HA197" s="804"/>
      <c r="HB197" s="804"/>
      <c r="HC197" s="823"/>
      <c r="HD197" s="824"/>
      <c r="HE197" s="825"/>
      <c r="HF197" s="803"/>
      <c r="HG197" s="809"/>
      <c r="HH197" s="809"/>
      <c r="HI197" s="826"/>
      <c r="HJ197" s="825"/>
      <c r="HK197" s="824"/>
      <c r="HL197" s="805"/>
      <c r="HM197" s="804"/>
      <c r="HN197" s="804"/>
      <c r="HO197" s="823"/>
      <c r="HP197" s="824"/>
      <c r="HQ197" s="825"/>
      <c r="HR197" s="803"/>
      <c r="HS197" s="809"/>
      <c r="HT197" s="809"/>
      <c r="HU197" s="826"/>
      <c r="HV197" s="825"/>
      <c r="HW197" s="824"/>
      <c r="HX197" s="805"/>
      <c r="HY197" s="804"/>
      <c r="HZ197" s="804"/>
      <c r="IA197" s="823"/>
      <c r="IB197" s="824"/>
      <c r="IC197" s="825"/>
      <c r="ID197" s="803"/>
      <c r="IE197" s="804"/>
      <c r="IF197" s="804"/>
      <c r="IG197" s="826"/>
      <c r="IH197" s="825"/>
      <c r="II197" s="824"/>
      <c r="IJ197" s="805"/>
      <c r="IK197" s="804"/>
      <c r="IL197" s="804"/>
      <c r="IM197" s="823"/>
      <c r="IN197" s="824"/>
      <c r="IO197" s="825"/>
      <c r="IP197" s="803"/>
      <c r="IQ197" s="804"/>
      <c r="IR197" s="804"/>
      <c r="IS197" s="826"/>
      <c r="IT197" s="825"/>
      <c r="IU197" s="824"/>
      <c r="IV197" s="805"/>
      <c r="IW197" s="804"/>
      <c r="IX197" s="804"/>
      <c r="IY197" s="823"/>
      <c r="IZ197" s="824"/>
      <c r="JA197" s="825"/>
      <c r="JB197" s="803"/>
      <c r="JC197" s="804"/>
      <c r="JD197" s="804"/>
      <c r="JE197" s="826"/>
      <c r="JF197" s="825"/>
      <c r="JG197" s="824"/>
      <c r="JH197" s="805"/>
      <c r="JI197" s="804"/>
      <c r="JJ197" s="804"/>
      <c r="JK197" s="823"/>
      <c r="JL197" s="824"/>
      <c r="JM197" s="825"/>
      <c r="JN197" s="803"/>
      <c r="JO197" s="809"/>
      <c r="JP197" s="809"/>
      <c r="JQ197" s="826"/>
      <c r="JR197" s="825"/>
      <c r="JS197" s="824"/>
      <c r="JT197" s="805"/>
      <c r="JU197" s="804"/>
      <c r="JV197" s="804"/>
      <c r="JW197" s="823"/>
      <c r="JX197" s="824"/>
      <c r="JY197" s="824"/>
      <c r="JZ197" s="805"/>
      <c r="KA197" s="809"/>
      <c r="KB197" s="809"/>
      <c r="KC197" s="823"/>
      <c r="KD197" s="824"/>
      <c r="KE197" s="824"/>
      <c r="KF197" s="805"/>
      <c r="KG197" s="809"/>
      <c r="KH197" s="809"/>
      <c r="KI197" s="823"/>
      <c r="KJ197" s="824"/>
      <c r="KK197" s="824"/>
      <c r="KL197" s="805"/>
      <c r="KM197" s="809"/>
      <c r="KN197" s="809"/>
      <c r="KO197" s="823"/>
      <c r="KP197" s="824"/>
      <c r="KQ197" s="824"/>
      <c r="KR197" s="805"/>
      <c r="KS197" s="804"/>
      <c r="KT197" s="804"/>
      <c r="KU197" s="823"/>
      <c r="KV197" s="824"/>
      <c r="KW197" s="824"/>
      <c r="KX197" s="805"/>
      <c r="KY197" s="809"/>
      <c r="KZ197" s="809"/>
      <c r="LA197" s="823"/>
      <c r="LB197" s="824"/>
      <c r="LC197" s="824"/>
      <c r="LD197" s="805"/>
      <c r="LE197" s="804"/>
      <c r="LF197" s="804"/>
      <c r="LG197" s="823"/>
      <c r="LH197" s="824"/>
      <c r="LI197" s="824"/>
      <c r="LJ197" s="805"/>
      <c r="LK197" s="804"/>
      <c r="LL197" s="804"/>
      <c r="LM197" s="823"/>
      <c r="LN197" s="824"/>
      <c r="LO197" s="824"/>
      <c r="LP197" s="805"/>
      <c r="LQ197" s="809"/>
      <c r="LR197" s="809"/>
      <c r="LS197" s="823"/>
      <c r="LT197" s="824"/>
      <c r="LU197" s="824"/>
      <c r="LV197" s="805"/>
      <c r="LW197" s="804"/>
      <c r="LX197" s="804"/>
      <c r="LY197" s="823"/>
      <c r="LZ197" s="824"/>
      <c r="MA197" s="824"/>
      <c r="MB197" s="805"/>
      <c r="MC197" s="809"/>
      <c r="MD197" s="809"/>
      <c r="ME197" s="823"/>
      <c r="MF197" s="824"/>
      <c r="MG197" s="824"/>
      <c r="MH197" s="805"/>
      <c r="MI197" s="809"/>
      <c r="MJ197" s="809"/>
      <c r="MK197" s="823"/>
      <c r="ML197" s="824"/>
      <c r="MM197" s="824"/>
      <c r="MN197" s="805"/>
      <c r="MO197" s="809"/>
      <c r="MP197" s="809"/>
      <c r="MQ197" s="823"/>
      <c r="MR197" s="824"/>
      <c r="MS197" s="824"/>
      <c r="MT197" s="805"/>
      <c r="MU197" s="804"/>
      <c r="MV197" s="804"/>
      <c r="MW197" s="823"/>
      <c r="MX197" s="824"/>
      <c r="MY197" s="824"/>
      <c r="MZ197" s="805"/>
      <c r="NA197" s="804"/>
      <c r="NB197" s="804"/>
      <c r="NC197" s="823"/>
      <c r="ND197" s="824"/>
      <c r="NE197" s="824"/>
      <c r="NF197" s="805"/>
      <c r="NG197" s="804"/>
      <c r="NH197" s="804"/>
      <c r="NI197" s="823"/>
      <c r="NJ197" s="824"/>
      <c r="NK197" s="824"/>
      <c r="NL197" s="805"/>
      <c r="NM197" s="809"/>
      <c r="NN197" s="809"/>
      <c r="NO197" s="823"/>
      <c r="NP197" s="824"/>
      <c r="NQ197" s="824"/>
      <c r="NR197" s="805"/>
      <c r="NS197" s="823"/>
      <c r="NT197" s="824"/>
      <c r="NU197" s="824"/>
      <c r="NV197" s="805"/>
      <c r="NW197" s="823"/>
      <c r="NX197" s="824"/>
      <c r="NY197" s="824"/>
      <c r="NZ197" s="834"/>
      <c r="OA197" s="823"/>
      <c r="OB197" s="824"/>
      <c r="OC197" s="824"/>
      <c r="OD197" s="805"/>
      <c r="OE197" s="823"/>
      <c r="OF197" s="824"/>
      <c r="OG197" s="824"/>
      <c r="OH197" s="805"/>
      <c r="OI197" s="823"/>
      <c r="OJ197" s="824"/>
      <c r="OK197" s="824"/>
      <c r="OL197" s="805"/>
      <c r="OM197" s="823"/>
      <c r="ON197" s="824"/>
      <c r="OO197" s="824"/>
      <c r="OP197" s="805"/>
      <c r="OQ197" s="823"/>
      <c r="OR197" s="824"/>
      <c r="OS197" s="824"/>
      <c r="OT197" s="805"/>
      <c r="OU197" s="823"/>
      <c r="OV197" s="824"/>
      <c r="OW197" s="824"/>
      <c r="OX197" s="805"/>
      <c r="OY197" s="823"/>
      <c r="OZ197" s="824"/>
      <c r="PA197" s="824"/>
      <c r="PB197" s="805"/>
      <c r="PC197" s="823"/>
      <c r="PD197" s="824"/>
      <c r="PE197" s="824"/>
      <c r="PF197" s="805"/>
    </row>
    <row r="198" spans="1:424" ht="15" hidden="1" customHeight="1" x14ac:dyDescent="0.25">
      <c r="A198" s="769" t="s">
        <v>276</v>
      </c>
      <c r="B198" s="769" t="s">
        <v>53</v>
      </c>
      <c r="C198" s="769"/>
      <c r="D198" s="770"/>
      <c r="E198" s="769"/>
      <c r="F198" s="769" t="s">
        <v>59</v>
      </c>
      <c r="G198" s="769"/>
      <c r="H198" s="769"/>
      <c r="I198" s="769"/>
      <c r="J198" s="769"/>
      <c r="K198" s="771" t="s">
        <v>584</v>
      </c>
      <c r="L198" s="769" t="s">
        <v>583</v>
      </c>
      <c r="M198" s="771"/>
      <c r="N198" s="771">
        <f>3256*0.95</f>
        <v>3093.2</v>
      </c>
      <c r="O198" s="769"/>
      <c r="P198" s="769" t="s">
        <v>585</v>
      </c>
      <c r="Q198" s="769"/>
      <c r="R198" s="769"/>
      <c r="S198" s="769"/>
      <c r="T198" s="816"/>
      <c r="U198" s="816"/>
      <c r="V198" s="816"/>
      <c r="W198" s="816"/>
      <c r="X198" s="769">
        <v>1</v>
      </c>
      <c r="Y198" s="769">
        <f>IF(AND(AJ198="",AK198="",AL198="",AN198="",AO198="",OR(AP198="",AP198=Dropdown!$AM$12,AP198=Dropdown!$AM$11)),1,0)</f>
        <v>0</v>
      </c>
      <c r="Z198" s="769">
        <f t="shared" si="15"/>
        <v>1</v>
      </c>
      <c r="AA198" s="769">
        <f t="shared" si="16"/>
        <v>0</v>
      </c>
      <c r="AB198" s="769">
        <f t="shared" si="17"/>
        <v>0</v>
      </c>
      <c r="AC198" s="769"/>
      <c r="AD198" s="772" t="str">
        <f>IF(OR(T198&lt;&gt;"",U198&lt;&gt;""),Dropdown!$A$4,IF(OR(V198&lt;&gt;"",W198&lt;&gt;""),Dropdown!$A$5,Dropdown!$A$3))</f>
        <v>Residential</v>
      </c>
      <c r="AE198" s="773" t="s">
        <v>634</v>
      </c>
      <c r="AF198" s="773" t="str">
        <f>VLOOKUP(AG198,Dropdown!$N$3:$R$55,2,FALSE)</f>
        <v>MNA</v>
      </c>
      <c r="AG198" s="773" t="s">
        <v>276</v>
      </c>
      <c r="AH198" s="773" t="str">
        <f>IF(AG198&lt;&gt;"",VLOOKUP(AG198,Dropdown!$N$3:$R$62,3,FALSE),IF(AF198&lt;&gt;"",VLOOKUP(AF198,Dropdown!$N$3:$R$62,3,FALSE),IF(AE198&lt;&gt;"",VLOOKUP(AE198,Dropdown!$N$3:$R$62,3,FALSE),"")))</f>
        <v>UMI</v>
      </c>
      <c r="AI198" s="773" t="str">
        <f>IF(AG198&lt;&gt;"",VLOOKUP(AG198,Dropdown!$N$3:$R$62,5,FALSE),IF(AF198&lt;&gt;"",VLOOKUP(AF198,Dropdown!$N$3:$R$62,5,FALSE),IF(AE198&lt;&gt;"",VLOOKUP(AE198,Dropdown!$N$3:$R$62,5,FALSE),"")))</f>
        <v>Arid</v>
      </c>
      <c r="AJ198" s="773"/>
      <c r="AK198" s="773"/>
      <c r="AL198" s="821" t="s">
        <v>89</v>
      </c>
      <c r="AM198" s="821" t="s">
        <v>768</v>
      </c>
      <c r="AN198" s="773"/>
      <c r="AO198" s="773"/>
      <c r="AP198" s="773"/>
      <c r="AQ198" s="769" t="s">
        <v>590</v>
      </c>
      <c r="AR198" s="774" t="s">
        <v>588</v>
      </c>
      <c r="AS198" s="774"/>
      <c r="AT198" s="769"/>
      <c r="AU198" s="769"/>
      <c r="AV198" s="846">
        <v>12</v>
      </c>
      <c r="AW198" s="826">
        <v>90</v>
      </c>
      <c r="AX198" s="825">
        <v>110</v>
      </c>
      <c r="AY198" s="824">
        <f>AVERAGE(AW198:AX198)</f>
        <v>100</v>
      </c>
      <c r="AZ198" s="841">
        <f>(AX198-AY198)/1.645</f>
        <v>6.0790273556230998</v>
      </c>
      <c r="BA198" s="804"/>
      <c r="BB198" s="804"/>
      <c r="BC198" s="823"/>
      <c r="BD198" s="824"/>
      <c r="BE198" s="824"/>
      <c r="BF198" s="805"/>
      <c r="BG198" s="804"/>
      <c r="BH198" s="804"/>
      <c r="BI198" s="823"/>
      <c r="BJ198" s="824"/>
      <c r="BK198" s="824"/>
      <c r="BL198" s="805"/>
      <c r="BM198" s="804"/>
      <c r="BN198" s="804"/>
      <c r="BO198" s="823"/>
      <c r="BP198" s="824"/>
      <c r="BQ198" s="824"/>
      <c r="BR198" s="805"/>
      <c r="BS198" s="804"/>
      <c r="BT198" s="804"/>
      <c r="BU198" s="823"/>
      <c r="BV198" s="824"/>
      <c r="BW198" s="824"/>
      <c r="BX198" s="805"/>
      <c r="BY198" s="804"/>
      <c r="BZ198" s="804"/>
      <c r="CA198" s="823"/>
      <c r="CB198" s="824"/>
      <c r="CC198" s="824"/>
      <c r="CD198" s="805"/>
      <c r="CE198" s="804"/>
      <c r="CF198" s="804"/>
      <c r="CG198" s="823"/>
      <c r="CH198" s="824"/>
      <c r="CI198" s="824"/>
      <c r="CJ198" s="805"/>
      <c r="CK198" s="804"/>
      <c r="CL198" s="804"/>
      <c r="CM198" s="823"/>
      <c r="CN198" s="824"/>
      <c r="CO198" s="824"/>
      <c r="CP198" s="805"/>
      <c r="CQ198" s="804"/>
      <c r="CR198" s="804"/>
      <c r="CS198" s="823"/>
      <c r="CT198" s="824"/>
      <c r="CU198" s="824"/>
      <c r="CV198" s="805"/>
      <c r="CW198" s="804"/>
      <c r="CX198" s="804"/>
      <c r="CY198" s="823"/>
      <c r="CZ198" s="824"/>
      <c r="DA198" s="825"/>
      <c r="DB198" s="803"/>
      <c r="DC198" s="809"/>
      <c r="DD198" s="809"/>
      <c r="DE198" s="826"/>
      <c r="DF198" s="825"/>
      <c r="DG198" s="824"/>
      <c r="DH198" s="805"/>
      <c r="DI198" s="804"/>
      <c r="DJ198" s="804"/>
      <c r="DK198" s="823"/>
      <c r="DL198" s="824"/>
      <c r="DM198" s="825"/>
      <c r="DN198" s="803"/>
      <c r="DO198" s="809"/>
      <c r="DP198" s="809"/>
      <c r="DQ198" s="827"/>
      <c r="DR198" s="828"/>
      <c r="DS198" s="835"/>
      <c r="DT198" s="803"/>
      <c r="DU198" s="804"/>
      <c r="DV198" s="804"/>
      <c r="DW198" s="836"/>
      <c r="DX198" s="835"/>
      <c r="DY198" s="828"/>
      <c r="DZ198" s="803"/>
      <c r="EA198" s="804"/>
      <c r="EB198" s="804"/>
      <c r="EC198" s="827"/>
      <c r="ED198" s="828"/>
      <c r="EE198" s="835"/>
      <c r="EF198" s="803"/>
      <c r="EG198" s="804"/>
      <c r="EH198" s="804"/>
      <c r="EI198" s="836"/>
      <c r="EJ198" s="835"/>
      <c r="EK198" s="828"/>
      <c r="EL198" s="803"/>
      <c r="EM198" s="804"/>
      <c r="EN198" s="804"/>
      <c r="EO198" s="827"/>
      <c r="EP198" s="828"/>
      <c r="EQ198" s="835"/>
      <c r="ER198" s="803"/>
      <c r="ES198" s="804"/>
      <c r="ET198" s="804"/>
      <c r="EU198" s="836"/>
      <c r="EV198" s="835"/>
      <c r="EW198" s="828"/>
      <c r="EX198" s="803"/>
      <c r="EY198" s="804"/>
      <c r="EZ198" s="804"/>
      <c r="FA198" s="827"/>
      <c r="FB198" s="828"/>
      <c r="FC198" s="835"/>
      <c r="FD198" s="803"/>
      <c r="FE198" s="804"/>
      <c r="FF198" s="804"/>
      <c r="FG198" s="836"/>
      <c r="FH198" s="835"/>
      <c r="FI198" s="828"/>
      <c r="FJ198" s="803"/>
      <c r="FK198" s="804"/>
      <c r="FL198" s="804"/>
      <c r="FM198" s="827"/>
      <c r="FN198" s="828"/>
      <c r="FO198" s="835"/>
      <c r="FP198" s="803"/>
      <c r="FQ198" s="804"/>
      <c r="FR198" s="804"/>
      <c r="FS198" s="823"/>
      <c r="FT198" s="824"/>
      <c r="FU198" s="825"/>
      <c r="FV198" s="803"/>
      <c r="FW198" s="804"/>
      <c r="FX198" s="804"/>
      <c r="FY198" s="826"/>
      <c r="FZ198" s="825"/>
      <c r="GA198" s="824"/>
      <c r="GB198" s="805"/>
      <c r="GC198" s="804"/>
      <c r="GD198" s="804"/>
      <c r="GE198" s="823"/>
      <c r="GF198" s="824"/>
      <c r="GG198" s="825"/>
      <c r="GH198" s="803"/>
      <c r="GI198" s="809"/>
      <c r="GJ198" s="809"/>
      <c r="GK198" s="826"/>
      <c r="GL198" s="825"/>
      <c r="GM198" s="824"/>
      <c r="GN198" s="805"/>
      <c r="GO198" s="804"/>
      <c r="GP198" s="804"/>
      <c r="GQ198" s="823"/>
      <c r="GR198" s="824"/>
      <c r="GS198" s="825"/>
      <c r="GT198" s="803"/>
      <c r="GU198" s="809"/>
      <c r="GV198" s="809"/>
      <c r="GW198" s="826"/>
      <c r="GX198" s="825"/>
      <c r="GY198" s="824"/>
      <c r="GZ198" s="805"/>
      <c r="HA198" s="804"/>
      <c r="HB198" s="804"/>
      <c r="HC198" s="823"/>
      <c r="HD198" s="824"/>
      <c r="HE198" s="825"/>
      <c r="HF198" s="803"/>
      <c r="HG198" s="809"/>
      <c r="HH198" s="809"/>
      <c r="HI198" s="826"/>
      <c r="HJ198" s="825"/>
      <c r="HK198" s="824"/>
      <c r="HL198" s="805"/>
      <c r="HM198" s="804"/>
      <c r="HN198" s="804"/>
      <c r="HO198" s="823"/>
      <c r="HP198" s="824"/>
      <c r="HQ198" s="825"/>
      <c r="HR198" s="803"/>
      <c r="HS198" s="809"/>
      <c r="HT198" s="809"/>
      <c r="HU198" s="826"/>
      <c r="HV198" s="825"/>
      <c r="HW198" s="824"/>
      <c r="HX198" s="805"/>
      <c r="HY198" s="804"/>
      <c r="HZ198" s="804"/>
      <c r="IA198" s="823"/>
      <c r="IB198" s="824"/>
      <c r="IC198" s="825"/>
      <c r="ID198" s="803"/>
      <c r="IE198" s="804"/>
      <c r="IF198" s="804"/>
      <c r="IG198" s="826"/>
      <c r="IH198" s="825"/>
      <c r="II198" s="824"/>
      <c r="IJ198" s="805"/>
      <c r="IK198" s="804"/>
      <c r="IL198" s="804"/>
      <c r="IM198" s="823"/>
      <c r="IN198" s="824"/>
      <c r="IO198" s="825"/>
      <c r="IP198" s="803"/>
      <c r="IQ198" s="804"/>
      <c r="IR198" s="804"/>
      <c r="IS198" s="826"/>
      <c r="IT198" s="825"/>
      <c r="IU198" s="824"/>
      <c r="IV198" s="805"/>
      <c r="IW198" s="804"/>
      <c r="IX198" s="804"/>
      <c r="IY198" s="823"/>
      <c r="IZ198" s="824"/>
      <c r="JA198" s="825"/>
      <c r="JB198" s="803"/>
      <c r="JC198" s="804"/>
      <c r="JD198" s="804"/>
      <c r="JE198" s="826"/>
      <c r="JF198" s="825"/>
      <c r="JG198" s="824"/>
      <c r="JH198" s="805"/>
      <c r="JI198" s="804"/>
      <c r="JJ198" s="804"/>
      <c r="JK198" s="823"/>
      <c r="JL198" s="824"/>
      <c r="JM198" s="825"/>
      <c r="JN198" s="803"/>
      <c r="JO198" s="809"/>
      <c r="JP198" s="809"/>
      <c r="JQ198" s="826"/>
      <c r="JR198" s="825"/>
      <c r="JS198" s="824"/>
      <c r="JT198" s="805"/>
      <c r="JU198" s="804"/>
      <c r="JV198" s="804"/>
      <c r="JW198" s="823"/>
      <c r="JX198" s="824"/>
      <c r="JY198" s="824"/>
      <c r="JZ198" s="805"/>
      <c r="KA198" s="809"/>
      <c r="KB198" s="809"/>
      <c r="KC198" s="823"/>
      <c r="KD198" s="824"/>
      <c r="KE198" s="824"/>
      <c r="KF198" s="805"/>
      <c r="KG198" s="809"/>
      <c r="KH198" s="809"/>
      <c r="KI198" s="823"/>
      <c r="KJ198" s="824"/>
      <c r="KK198" s="824"/>
      <c r="KL198" s="805"/>
      <c r="KM198" s="809"/>
      <c r="KN198" s="809"/>
      <c r="KO198" s="823"/>
      <c r="KP198" s="824"/>
      <c r="KQ198" s="824"/>
      <c r="KR198" s="805"/>
      <c r="KS198" s="804"/>
      <c r="KT198" s="804"/>
      <c r="KU198" s="823"/>
      <c r="KV198" s="824"/>
      <c r="KW198" s="824"/>
      <c r="KX198" s="805"/>
      <c r="KY198" s="809"/>
      <c r="KZ198" s="809"/>
      <c r="LA198" s="823"/>
      <c r="LB198" s="824"/>
      <c r="LC198" s="824"/>
      <c r="LD198" s="805"/>
      <c r="LE198" s="804"/>
      <c r="LF198" s="804"/>
      <c r="LG198" s="823"/>
      <c r="LH198" s="824"/>
      <c r="LI198" s="824"/>
      <c r="LJ198" s="805"/>
      <c r="LK198" s="804"/>
      <c r="LL198" s="804"/>
      <c r="LM198" s="823"/>
      <c r="LN198" s="824"/>
      <c r="LO198" s="824"/>
      <c r="LP198" s="805"/>
      <c r="LQ198" s="809"/>
      <c r="LR198" s="809"/>
      <c r="LS198" s="823"/>
      <c r="LT198" s="824"/>
      <c r="LU198" s="824"/>
      <c r="LV198" s="805"/>
      <c r="LW198" s="804"/>
      <c r="LX198" s="804"/>
      <c r="LY198" s="823"/>
      <c r="LZ198" s="824"/>
      <c r="MA198" s="824"/>
      <c r="MB198" s="805"/>
      <c r="MC198" s="809"/>
      <c r="MD198" s="809"/>
      <c r="ME198" s="823"/>
      <c r="MF198" s="824"/>
      <c r="MG198" s="824"/>
      <c r="MH198" s="805"/>
      <c r="MI198" s="809"/>
      <c r="MJ198" s="809"/>
      <c r="MK198" s="823"/>
      <c r="ML198" s="824"/>
      <c r="MM198" s="824"/>
      <c r="MN198" s="805"/>
      <c r="MO198" s="809"/>
      <c r="MP198" s="809"/>
      <c r="MQ198" s="823"/>
      <c r="MR198" s="824"/>
      <c r="MS198" s="824"/>
      <c r="MT198" s="805"/>
      <c r="MU198" s="804"/>
      <c r="MV198" s="804"/>
      <c r="MW198" s="823"/>
      <c r="MX198" s="824"/>
      <c r="MY198" s="824"/>
      <c r="MZ198" s="805"/>
      <c r="NA198" s="804"/>
      <c r="NB198" s="804"/>
      <c r="NC198" s="823"/>
      <c r="ND198" s="824"/>
      <c r="NE198" s="824"/>
      <c r="NF198" s="805"/>
      <c r="NG198" s="804"/>
      <c r="NH198" s="804"/>
      <c r="NI198" s="823"/>
      <c r="NJ198" s="824"/>
      <c r="NK198" s="824"/>
      <c r="NL198" s="805"/>
      <c r="NM198" s="809"/>
      <c r="NN198" s="809"/>
      <c r="NO198" s="823"/>
      <c r="NP198" s="824"/>
      <c r="NQ198" s="824"/>
      <c r="NR198" s="805"/>
      <c r="NS198" s="823"/>
      <c r="NT198" s="824"/>
      <c r="NU198" s="824"/>
      <c r="NV198" s="805"/>
      <c r="NW198" s="823"/>
      <c r="NX198" s="824"/>
      <c r="NY198" s="824"/>
      <c r="NZ198" s="834"/>
      <c r="OA198" s="823"/>
      <c r="OB198" s="824"/>
      <c r="OC198" s="824"/>
      <c r="OD198" s="805"/>
      <c r="OE198" s="823"/>
      <c r="OF198" s="824"/>
      <c r="OG198" s="824"/>
      <c r="OH198" s="805"/>
      <c r="OI198" s="823"/>
      <c r="OJ198" s="824"/>
      <c r="OK198" s="824"/>
      <c r="OL198" s="805"/>
      <c r="OM198" s="823"/>
      <c r="ON198" s="824"/>
      <c r="OO198" s="824"/>
      <c r="OP198" s="805"/>
      <c r="OQ198" s="823"/>
      <c r="OR198" s="824"/>
      <c r="OS198" s="824"/>
      <c r="OT198" s="805"/>
      <c r="OU198" s="823"/>
      <c r="OV198" s="824"/>
      <c r="OW198" s="824"/>
      <c r="OX198" s="805"/>
      <c r="OY198" s="823"/>
      <c r="OZ198" s="824"/>
      <c r="PA198" s="824"/>
      <c r="PB198" s="805"/>
      <c r="PC198" s="823"/>
      <c r="PD198" s="824"/>
      <c r="PE198" s="824"/>
      <c r="PF198" s="805"/>
    </row>
    <row r="199" spans="1:424" ht="15" hidden="1" customHeight="1" x14ac:dyDescent="0.25">
      <c r="A199" s="769" t="s">
        <v>276</v>
      </c>
      <c r="B199" s="769" t="s">
        <v>53</v>
      </c>
      <c r="C199" s="769"/>
      <c r="D199" s="770"/>
      <c r="E199" s="769"/>
      <c r="F199" s="769" t="s">
        <v>59</v>
      </c>
      <c r="G199" s="769"/>
      <c r="H199" s="769"/>
      <c r="I199" s="769"/>
      <c r="J199" s="769"/>
      <c r="K199" s="771" t="s">
        <v>584</v>
      </c>
      <c r="L199" s="769" t="s">
        <v>583</v>
      </c>
      <c r="M199" s="771"/>
      <c r="N199" s="771">
        <f>3256*0.05</f>
        <v>162.80000000000001</v>
      </c>
      <c r="O199" s="769"/>
      <c r="P199" s="769" t="s">
        <v>589</v>
      </c>
      <c r="Q199" s="769"/>
      <c r="R199" s="769"/>
      <c r="S199" s="769"/>
      <c r="T199" s="816"/>
      <c r="U199" s="816"/>
      <c r="V199" s="816"/>
      <c r="W199" s="816"/>
      <c r="X199" s="769">
        <v>1</v>
      </c>
      <c r="Y199" s="769">
        <f>IF(AND(AJ199="",AK199="",AL199="",AN199="",AO199="",OR(AP199="",AP199=Dropdown!$AM$12,AP199=Dropdown!$AM$11)),1,0)</f>
        <v>0</v>
      </c>
      <c r="Z199" s="769">
        <f t="shared" si="15"/>
        <v>1</v>
      </c>
      <c r="AA199" s="769">
        <f t="shared" si="16"/>
        <v>0</v>
      </c>
      <c r="AB199" s="769">
        <f t="shared" si="17"/>
        <v>0</v>
      </c>
      <c r="AC199" s="769"/>
      <c r="AD199" s="772" t="str">
        <f>IF(OR(T199&lt;&gt;"",U199&lt;&gt;""),Dropdown!$A$4,IF(OR(V199&lt;&gt;"",W199&lt;&gt;""),Dropdown!$A$5,Dropdown!$A$3))</f>
        <v>Residential</v>
      </c>
      <c r="AE199" s="773" t="s">
        <v>634</v>
      </c>
      <c r="AF199" s="773" t="str">
        <f>VLOOKUP(AG199,Dropdown!$N$3:$R$55,2,FALSE)</f>
        <v>MNA</v>
      </c>
      <c r="AG199" s="773" t="s">
        <v>276</v>
      </c>
      <c r="AH199" s="773" t="str">
        <f>IF(AG199&lt;&gt;"",VLOOKUP(AG199,Dropdown!$N$3:$R$62,3,FALSE),IF(AF199&lt;&gt;"",VLOOKUP(AF199,Dropdown!$N$3:$R$62,3,FALSE),IF(AE199&lt;&gt;"",VLOOKUP(AE199,Dropdown!$N$3:$R$62,3,FALSE),"")))</f>
        <v>UMI</v>
      </c>
      <c r="AI199" s="773" t="str">
        <f>IF(AG199&lt;&gt;"",VLOOKUP(AG199,Dropdown!$N$3:$R$62,5,FALSE),IF(AF199&lt;&gt;"",VLOOKUP(AF199,Dropdown!$N$3:$R$62,5,FALSE),IF(AE199&lt;&gt;"",VLOOKUP(AE199,Dropdown!$N$3:$R$62,5,FALSE),"")))</f>
        <v>Arid</v>
      </c>
      <c r="AJ199" s="773"/>
      <c r="AK199" s="773"/>
      <c r="AL199" s="821" t="s">
        <v>89</v>
      </c>
      <c r="AM199" s="821" t="s">
        <v>769</v>
      </c>
      <c r="AN199" s="773"/>
      <c r="AO199" s="773"/>
      <c r="AP199" s="773"/>
      <c r="AQ199" s="769"/>
      <c r="AR199" s="774" t="s">
        <v>588</v>
      </c>
      <c r="AS199" s="774"/>
      <c r="AT199" s="769"/>
      <c r="AU199" s="769"/>
      <c r="AV199" s="846">
        <v>12</v>
      </c>
      <c r="AW199" s="826"/>
      <c r="AX199" s="825"/>
      <c r="AY199" s="825">
        <v>60</v>
      </c>
      <c r="AZ199" s="803"/>
      <c r="BA199" s="804"/>
      <c r="BB199" s="804"/>
      <c r="BC199" s="823"/>
      <c r="BD199" s="824"/>
      <c r="BE199" s="824"/>
      <c r="BF199" s="805"/>
      <c r="BG199" s="804"/>
      <c r="BH199" s="804"/>
      <c r="BI199" s="823"/>
      <c r="BJ199" s="824"/>
      <c r="BK199" s="824"/>
      <c r="BL199" s="805"/>
      <c r="BM199" s="804"/>
      <c r="BN199" s="804"/>
      <c r="BO199" s="823"/>
      <c r="BP199" s="824"/>
      <c r="BQ199" s="824"/>
      <c r="BR199" s="805"/>
      <c r="BS199" s="804"/>
      <c r="BT199" s="804"/>
      <c r="BU199" s="823"/>
      <c r="BV199" s="824"/>
      <c r="BW199" s="824"/>
      <c r="BX199" s="805"/>
      <c r="BY199" s="804"/>
      <c r="BZ199" s="804"/>
      <c r="CA199" s="823"/>
      <c r="CB199" s="824"/>
      <c r="CC199" s="824"/>
      <c r="CD199" s="805"/>
      <c r="CE199" s="804"/>
      <c r="CF199" s="804"/>
      <c r="CG199" s="823"/>
      <c r="CH199" s="824"/>
      <c r="CI199" s="824"/>
      <c r="CJ199" s="805"/>
      <c r="CK199" s="804"/>
      <c r="CL199" s="804"/>
      <c r="CM199" s="823"/>
      <c r="CN199" s="824"/>
      <c r="CO199" s="824"/>
      <c r="CP199" s="805"/>
      <c r="CQ199" s="804"/>
      <c r="CR199" s="804"/>
      <c r="CS199" s="823"/>
      <c r="CT199" s="824"/>
      <c r="CU199" s="824"/>
      <c r="CV199" s="805"/>
      <c r="CW199" s="804"/>
      <c r="CX199" s="804"/>
      <c r="CY199" s="823"/>
      <c r="CZ199" s="824"/>
      <c r="DA199" s="825"/>
      <c r="DB199" s="803"/>
      <c r="DC199" s="809"/>
      <c r="DD199" s="809"/>
      <c r="DE199" s="826"/>
      <c r="DF199" s="825"/>
      <c r="DG199" s="824"/>
      <c r="DH199" s="805"/>
      <c r="DI199" s="804"/>
      <c r="DJ199" s="804"/>
      <c r="DK199" s="823"/>
      <c r="DL199" s="824"/>
      <c r="DM199" s="825"/>
      <c r="DN199" s="803"/>
      <c r="DO199" s="809"/>
      <c r="DP199" s="809"/>
      <c r="DQ199" s="827"/>
      <c r="DR199" s="828"/>
      <c r="DS199" s="835"/>
      <c r="DT199" s="803"/>
      <c r="DU199" s="804"/>
      <c r="DV199" s="804"/>
      <c r="DW199" s="836"/>
      <c r="DX199" s="835"/>
      <c r="DY199" s="828"/>
      <c r="DZ199" s="803"/>
      <c r="EA199" s="804"/>
      <c r="EB199" s="804"/>
      <c r="EC199" s="827"/>
      <c r="ED199" s="828"/>
      <c r="EE199" s="835"/>
      <c r="EF199" s="803"/>
      <c r="EG199" s="804"/>
      <c r="EH199" s="804"/>
      <c r="EI199" s="836"/>
      <c r="EJ199" s="835"/>
      <c r="EK199" s="828"/>
      <c r="EL199" s="803"/>
      <c r="EM199" s="804"/>
      <c r="EN199" s="804"/>
      <c r="EO199" s="827"/>
      <c r="EP199" s="828"/>
      <c r="EQ199" s="835"/>
      <c r="ER199" s="803"/>
      <c r="ES199" s="804"/>
      <c r="ET199" s="804"/>
      <c r="EU199" s="836"/>
      <c r="EV199" s="835"/>
      <c r="EW199" s="828"/>
      <c r="EX199" s="803"/>
      <c r="EY199" s="804"/>
      <c r="EZ199" s="804"/>
      <c r="FA199" s="827"/>
      <c r="FB199" s="828"/>
      <c r="FC199" s="835"/>
      <c r="FD199" s="803"/>
      <c r="FE199" s="804"/>
      <c r="FF199" s="804"/>
      <c r="FG199" s="836"/>
      <c r="FH199" s="835"/>
      <c r="FI199" s="828"/>
      <c r="FJ199" s="803"/>
      <c r="FK199" s="804"/>
      <c r="FL199" s="804"/>
      <c r="FM199" s="827"/>
      <c r="FN199" s="828"/>
      <c r="FO199" s="835"/>
      <c r="FP199" s="803"/>
      <c r="FQ199" s="804"/>
      <c r="FR199" s="804"/>
      <c r="FS199" s="823"/>
      <c r="FT199" s="824"/>
      <c r="FU199" s="825"/>
      <c r="FV199" s="803"/>
      <c r="FW199" s="804"/>
      <c r="FX199" s="804"/>
      <c r="FY199" s="826"/>
      <c r="FZ199" s="825"/>
      <c r="GA199" s="824"/>
      <c r="GB199" s="805"/>
      <c r="GC199" s="804"/>
      <c r="GD199" s="804"/>
      <c r="GE199" s="823"/>
      <c r="GF199" s="824"/>
      <c r="GG199" s="825"/>
      <c r="GH199" s="803"/>
      <c r="GI199" s="809"/>
      <c r="GJ199" s="809"/>
      <c r="GK199" s="826"/>
      <c r="GL199" s="825"/>
      <c r="GM199" s="824"/>
      <c r="GN199" s="805"/>
      <c r="GO199" s="804"/>
      <c r="GP199" s="804"/>
      <c r="GQ199" s="823"/>
      <c r="GR199" s="824"/>
      <c r="GS199" s="825"/>
      <c r="GT199" s="803"/>
      <c r="GU199" s="809"/>
      <c r="GV199" s="809"/>
      <c r="GW199" s="826"/>
      <c r="GX199" s="825"/>
      <c r="GY199" s="824"/>
      <c r="GZ199" s="805"/>
      <c r="HA199" s="804"/>
      <c r="HB199" s="804"/>
      <c r="HC199" s="823"/>
      <c r="HD199" s="824"/>
      <c r="HE199" s="825"/>
      <c r="HF199" s="803"/>
      <c r="HG199" s="809"/>
      <c r="HH199" s="809"/>
      <c r="HI199" s="826"/>
      <c r="HJ199" s="825"/>
      <c r="HK199" s="824"/>
      <c r="HL199" s="805"/>
      <c r="HM199" s="804"/>
      <c r="HN199" s="804"/>
      <c r="HO199" s="823"/>
      <c r="HP199" s="824"/>
      <c r="HQ199" s="825"/>
      <c r="HR199" s="803"/>
      <c r="HS199" s="809"/>
      <c r="HT199" s="809"/>
      <c r="HU199" s="826"/>
      <c r="HV199" s="825"/>
      <c r="HW199" s="824"/>
      <c r="HX199" s="805"/>
      <c r="HY199" s="804"/>
      <c r="HZ199" s="804"/>
      <c r="IA199" s="823"/>
      <c r="IB199" s="824"/>
      <c r="IC199" s="825"/>
      <c r="ID199" s="803"/>
      <c r="IE199" s="804"/>
      <c r="IF199" s="804"/>
      <c r="IG199" s="826"/>
      <c r="IH199" s="825"/>
      <c r="II199" s="824"/>
      <c r="IJ199" s="805"/>
      <c r="IK199" s="804"/>
      <c r="IL199" s="804"/>
      <c r="IM199" s="823"/>
      <c r="IN199" s="824"/>
      <c r="IO199" s="825"/>
      <c r="IP199" s="803"/>
      <c r="IQ199" s="804"/>
      <c r="IR199" s="804"/>
      <c r="IS199" s="826"/>
      <c r="IT199" s="825"/>
      <c r="IU199" s="824"/>
      <c r="IV199" s="805"/>
      <c r="IW199" s="804"/>
      <c r="IX199" s="804"/>
      <c r="IY199" s="823"/>
      <c r="IZ199" s="824"/>
      <c r="JA199" s="825"/>
      <c r="JB199" s="803"/>
      <c r="JC199" s="804"/>
      <c r="JD199" s="804"/>
      <c r="JE199" s="826"/>
      <c r="JF199" s="825"/>
      <c r="JG199" s="824"/>
      <c r="JH199" s="805"/>
      <c r="JI199" s="804"/>
      <c r="JJ199" s="804"/>
      <c r="JK199" s="823"/>
      <c r="JL199" s="824"/>
      <c r="JM199" s="825"/>
      <c r="JN199" s="803"/>
      <c r="JO199" s="809"/>
      <c r="JP199" s="809"/>
      <c r="JQ199" s="826"/>
      <c r="JR199" s="825"/>
      <c r="JS199" s="824"/>
      <c r="JT199" s="805"/>
      <c r="JU199" s="804"/>
      <c r="JV199" s="804"/>
      <c r="JW199" s="823"/>
      <c r="JX199" s="824"/>
      <c r="JY199" s="824"/>
      <c r="JZ199" s="805"/>
      <c r="KA199" s="809"/>
      <c r="KB199" s="809"/>
      <c r="KC199" s="823"/>
      <c r="KD199" s="824"/>
      <c r="KE199" s="824"/>
      <c r="KF199" s="805"/>
      <c r="KG199" s="809"/>
      <c r="KH199" s="809"/>
      <c r="KI199" s="823"/>
      <c r="KJ199" s="824"/>
      <c r="KK199" s="824"/>
      <c r="KL199" s="805"/>
      <c r="KM199" s="809"/>
      <c r="KN199" s="809"/>
      <c r="KO199" s="823"/>
      <c r="KP199" s="824"/>
      <c r="KQ199" s="824"/>
      <c r="KR199" s="805"/>
      <c r="KS199" s="804"/>
      <c r="KT199" s="804"/>
      <c r="KU199" s="823"/>
      <c r="KV199" s="824"/>
      <c r="KW199" s="824"/>
      <c r="KX199" s="805"/>
      <c r="KY199" s="809"/>
      <c r="KZ199" s="809"/>
      <c r="LA199" s="823"/>
      <c r="LB199" s="824"/>
      <c r="LC199" s="824"/>
      <c r="LD199" s="805"/>
      <c r="LE199" s="804"/>
      <c r="LF199" s="804"/>
      <c r="LG199" s="823"/>
      <c r="LH199" s="824"/>
      <c r="LI199" s="824"/>
      <c r="LJ199" s="805"/>
      <c r="LK199" s="804"/>
      <c r="LL199" s="804"/>
      <c r="LM199" s="823"/>
      <c r="LN199" s="824"/>
      <c r="LO199" s="824"/>
      <c r="LP199" s="805"/>
      <c r="LQ199" s="809"/>
      <c r="LR199" s="809"/>
      <c r="LS199" s="823"/>
      <c r="LT199" s="824"/>
      <c r="LU199" s="824"/>
      <c r="LV199" s="805"/>
      <c r="LW199" s="804"/>
      <c r="LX199" s="804"/>
      <c r="LY199" s="823"/>
      <c r="LZ199" s="824"/>
      <c r="MA199" s="824"/>
      <c r="MB199" s="805"/>
      <c r="MC199" s="809"/>
      <c r="MD199" s="809"/>
      <c r="ME199" s="823"/>
      <c r="MF199" s="824"/>
      <c r="MG199" s="824"/>
      <c r="MH199" s="805"/>
      <c r="MI199" s="809"/>
      <c r="MJ199" s="809"/>
      <c r="MK199" s="823"/>
      <c r="ML199" s="824"/>
      <c r="MM199" s="824"/>
      <c r="MN199" s="805"/>
      <c r="MO199" s="809"/>
      <c r="MP199" s="809"/>
      <c r="MQ199" s="823"/>
      <c r="MR199" s="824"/>
      <c r="MS199" s="824"/>
      <c r="MT199" s="805"/>
      <c r="MU199" s="804"/>
      <c r="MV199" s="804"/>
      <c r="MW199" s="823"/>
      <c r="MX199" s="824"/>
      <c r="MY199" s="824"/>
      <c r="MZ199" s="805"/>
      <c r="NA199" s="804"/>
      <c r="NB199" s="804"/>
      <c r="NC199" s="823"/>
      <c r="ND199" s="824"/>
      <c r="NE199" s="824"/>
      <c r="NF199" s="805"/>
      <c r="NG199" s="804"/>
      <c r="NH199" s="804"/>
      <c r="NI199" s="823"/>
      <c r="NJ199" s="824"/>
      <c r="NK199" s="824"/>
      <c r="NL199" s="805"/>
      <c r="NM199" s="809"/>
      <c r="NN199" s="809"/>
      <c r="NO199" s="823"/>
      <c r="NP199" s="824"/>
      <c r="NQ199" s="824"/>
      <c r="NR199" s="805"/>
      <c r="NS199" s="823"/>
      <c r="NT199" s="824"/>
      <c r="NU199" s="824"/>
      <c r="NV199" s="805"/>
      <c r="NW199" s="823"/>
      <c r="NX199" s="824"/>
      <c r="NY199" s="824"/>
      <c r="NZ199" s="834"/>
      <c r="OA199" s="823"/>
      <c r="OB199" s="824"/>
      <c r="OC199" s="824"/>
      <c r="OD199" s="805"/>
      <c r="OE199" s="823"/>
      <c r="OF199" s="824"/>
      <c r="OG199" s="824"/>
      <c r="OH199" s="805"/>
      <c r="OI199" s="823"/>
      <c r="OJ199" s="824"/>
      <c r="OK199" s="824"/>
      <c r="OL199" s="805"/>
      <c r="OM199" s="823"/>
      <c r="ON199" s="824"/>
      <c r="OO199" s="824"/>
      <c r="OP199" s="805"/>
      <c r="OQ199" s="823"/>
      <c r="OR199" s="824"/>
      <c r="OS199" s="824"/>
      <c r="OT199" s="805"/>
      <c r="OU199" s="823"/>
      <c r="OV199" s="824"/>
      <c r="OW199" s="824"/>
      <c r="OX199" s="805"/>
      <c r="OY199" s="823"/>
      <c r="OZ199" s="824"/>
      <c r="PA199" s="824"/>
      <c r="PB199" s="805"/>
      <c r="PC199" s="823"/>
      <c r="PD199" s="824"/>
      <c r="PE199" s="824"/>
      <c r="PF199" s="805"/>
    </row>
    <row r="200" spans="1:424" ht="15" hidden="1" customHeight="1" x14ac:dyDescent="0.25">
      <c r="A200" s="769" t="s">
        <v>276</v>
      </c>
      <c r="B200" s="769" t="s">
        <v>53</v>
      </c>
      <c r="C200" s="769"/>
      <c r="D200" s="770"/>
      <c r="E200" s="769"/>
      <c r="F200" s="769" t="s">
        <v>59</v>
      </c>
      <c r="G200" s="769"/>
      <c r="H200" s="769"/>
      <c r="I200" s="769"/>
      <c r="J200" s="769"/>
      <c r="K200" s="771" t="s">
        <v>584</v>
      </c>
      <c r="L200" s="769" t="s">
        <v>583</v>
      </c>
      <c r="M200" s="771"/>
      <c r="N200" s="771"/>
      <c r="O200" s="769"/>
      <c r="P200" s="769" t="s">
        <v>593</v>
      </c>
      <c r="Q200" s="769" t="s">
        <v>305</v>
      </c>
      <c r="R200" s="769"/>
      <c r="S200" s="769"/>
      <c r="T200" s="816"/>
      <c r="U200" s="816"/>
      <c r="V200" s="816"/>
      <c r="W200" s="816"/>
      <c r="X200" s="769">
        <v>1</v>
      </c>
      <c r="Y200" s="769">
        <f>IF(AND(AJ200="",AK200="",AL200="",AN200="",AO200="",OR(AP200="",AP200=Dropdown!$AM$12,AP200=Dropdown!$AM$11)),1,0)</f>
        <v>0</v>
      </c>
      <c r="Z200" s="769">
        <f t="shared" si="15"/>
        <v>0</v>
      </c>
      <c r="AA200" s="769">
        <f t="shared" si="16"/>
        <v>0</v>
      </c>
      <c r="AB200" s="769">
        <f t="shared" si="17"/>
        <v>0</v>
      </c>
      <c r="AC200" s="769"/>
      <c r="AD200" s="772" t="str">
        <f>IF(OR(T200&lt;&gt;"",U200&lt;&gt;""),Dropdown!$A$4,IF(OR(V200&lt;&gt;"",W200&lt;&gt;""),Dropdown!$A$5,Dropdown!$A$3))</f>
        <v>Residential</v>
      </c>
      <c r="AE200" s="773" t="s">
        <v>634</v>
      </c>
      <c r="AF200" s="773" t="str">
        <f>VLOOKUP(AG200,Dropdown!$N$3:$R$55,2,FALSE)</f>
        <v>MNA</v>
      </c>
      <c r="AG200" s="773" t="s">
        <v>276</v>
      </c>
      <c r="AH200" s="773" t="str">
        <f>IF(AG200&lt;&gt;"",VLOOKUP(AG200,Dropdown!$N$3:$R$62,3,FALSE),IF(AF200&lt;&gt;"",VLOOKUP(AF200,Dropdown!$N$3:$R$62,3,FALSE),IF(AE200&lt;&gt;"",VLOOKUP(AE200,Dropdown!$N$3:$R$62,3,FALSE),"")))</f>
        <v>UMI</v>
      </c>
      <c r="AI200" s="773" t="str">
        <f>IF(AG200&lt;&gt;"",VLOOKUP(AG200,Dropdown!$N$3:$R$62,5,FALSE),IF(AF200&lt;&gt;"",VLOOKUP(AF200,Dropdown!$N$3:$R$62,5,FALSE),IF(AE200&lt;&gt;"",VLOOKUP(AE200,Dropdown!$N$3:$R$62,5,FALSE),"")))</f>
        <v>Arid</v>
      </c>
      <c r="AJ200" s="773"/>
      <c r="AK200" s="773"/>
      <c r="AL200" s="821" t="s">
        <v>89</v>
      </c>
      <c r="AM200" s="821"/>
      <c r="AN200" s="773"/>
      <c r="AO200" s="773" t="s">
        <v>626</v>
      </c>
      <c r="AP200" s="773" t="s">
        <v>547</v>
      </c>
      <c r="AQ200" s="769"/>
      <c r="AR200" s="774" t="s">
        <v>588</v>
      </c>
      <c r="AS200" s="774"/>
      <c r="AT200" s="769"/>
      <c r="AU200" s="769"/>
      <c r="AV200" s="846">
        <v>12</v>
      </c>
      <c r="AW200" s="826"/>
      <c r="AX200" s="825"/>
      <c r="AY200" s="825"/>
      <c r="AZ200" s="803"/>
      <c r="BA200" s="804"/>
      <c r="BB200" s="804"/>
      <c r="BC200" s="823"/>
      <c r="BD200" s="824"/>
      <c r="BE200" s="824"/>
      <c r="BF200" s="805"/>
      <c r="BG200" s="804"/>
      <c r="BH200" s="804"/>
      <c r="BI200" s="823"/>
      <c r="BJ200" s="824"/>
      <c r="BK200" s="824"/>
      <c r="BL200" s="805"/>
      <c r="BM200" s="804"/>
      <c r="BN200" s="804"/>
      <c r="BO200" s="823"/>
      <c r="BP200" s="824"/>
      <c r="BQ200" s="824">
        <v>13.35</v>
      </c>
      <c r="BR200" s="805"/>
      <c r="BS200" s="804"/>
      <c r="BT200" s="804"/>
      <c r="BU200" s="823"/>
      <c r="BV200" s="824"/>
      <c r="BW200" s="824"/>
      <c r="BX200" s="805"/>
      <c r="BY200" s="804"/>
      <c r="BZ200" s="804"/>
      <c r="CA200" s="823"/>
      <c r="CB200" s="824"/>
      <c r="CC200" s="824"/>
      <c r="CD200" s="805"/>
      <c r="CE200" s="804"/>
      <c r="CF200" s="804"/>
      <c r="CG200" s="823"/>
      <c r="CH200" s="824"/>
      <c r="CI200" s="824"/>
      <c r="CJ200" s="805"/>
      <c r="CK200" s="804"/>
      <c r="CL200" s="804"/>
      <c r="CM200" s="823"/>
      <c r="CN200" s="824"/>
      <c r="CO200" s="824"/>
      <c r="CP200" s="805"/>
      <c r="CQ200" s="804"/>
      <c r="CR200" s="804"/>
      <c r="CS200" s="823"/>
      <c r="CT200" s="824"/>
      <c r="CU200" s="824"/>
      <c r="CV200" s="805"/>
      <c r="CW200" s="804"/>
      <c r="CX200" s="804"/>
      <c r="CY200" s="823"/>
      <c r="CZ200" s="824"/>
      <c r="DA200" s="825"/>
      <c r="DB200" s="803"/>
      <c r="DC200" s="809"/>
      <c r="DD200" s="809"/>
      <c r="DE200" s="826"/>
      <c r="DF200" s="825"/>
      <c r="DG200" s="824"/>
      <c r="DH200" s="805"/>
      <c r="DI200" s="804"/>
      <c r="DJ200" s="804"/>
      <c r="DK200" s="823"/>
      <c r="DL200" s="824"/>
      <c r="DM200" s="825"/>
      <c r="DN200" s="803"/>
      <c r="DO200" s="809"/>
      <c r="DP200" s="809"/>
      <c r="DQ200" s="827"/>
      <c r="DR200" s="828"/>
      <c r="DS200" s="835"/>
      <c r="DT200" s="803"/>
      <c r="DU200" s="804"/>
      <c r="DV200" s="804"/>
      <c r="DW200" s="836"/>
      <c r="DX200" s="835"/>
      <c r="DY200" s="828"/>
      <c r="DZ200" s="803"/>
      <c r="EA200" s="804"/>
      <c r="EB200" s="804"/>
      <c r="EC200" s="827"/>
      <c r="ED200" s="828"/>
      <c r="EE200" s="835"/>
      <c r="EF200" s="803"/>
      <c r="EG200" s="804"/>
      <c r="EH200" s="804"/>
      <c r="EI200" s="836"/>
      <c r="EJ200" s="835"/>
      <c r="EK200" s="828"/>
      <c r="EL200" s="803"/>
      <c r="EM200" s="804"/>
      <c r="EN200" s="804"/>
      <c r="EO200" s="827"/>
      <c r="EP200" s="828"/>
      <c r="EQ200" s="835"/>
      <c r="ER200" s="803"/>
      <c r="ES200" s="804"/>
      <c r="ET200" s="804"/>
      <c r="EU200" s="836"/>
      <c r="EV200" s="835"/>
      <c r="EW200" s="828"/>
      <c r="EX200" s="803"/>
      <c r="EY200" s="804"/>
      <c r="EZ200" s="804"/>
      <c r="FA200" s="827"/>
      <c r="FB200" s="828"/>
      <c r="FC200" s="835"/>
      <c r="FD200" s="803"/>
      <c r="FE200" s="804"/>
      <c r="FF200" s="804"/>
      <c r="FG200" s="836"/>
      <c r="FH200" s="835"/>
      <c r="FI200" s="828"/>
      <c r="FJ200" s="803"/>
      <c r="FK200" s="804"/>
      <c r="FL200" s="804"/>
      <c r="FM200" s="827"/>
      <c r="FN200" s="828"/>
      <c r="FO200" s="835"/>
      <c r="FP200" s="803"/>
      <c r="FQ200" s="804"/>
      <c r="FR200" s="804"/>
      <c r="FS200" s="823"/>
      <c r="FT200" s="824"/>
      <c r="FU200" s="825"/>
      <c r="FV200" s="803"/>
      <c r="FW200" s="804"/>
      <c r="FX200" s="804"/>
      <c r="FY200" s="826"/>
      <c r="FZ200" s="825"/>
      <c r="GA200" s="824"/>
      <c r="GB200" s="805"/>
      <c r="GC200" s="804"/>
      <c r="GD200" s="804"/>
      <c r="GE200" s="823"/>
      <c r="GF200" s="824"/>
      <c r="GG200" s="825"/>
      <c r="GH200" s="803"/>
      <c r="GI200" s="809"/>
      <c r="GJ200" s="809"/>
      <c r="GK200" s="826"/>
      <c r="GL200" s="825"/>
      <c r="GM200" s="824"/>
      <c r="GN200" s="805"/>
      <c r="GO200" s="804"/>
      <c r="GP200" s="804"/>
      <c r="GQ200" s="823"/>
      <c r="GR200" s="824"/>
      <c r="GS200" s="825"/>
      <c r="GT200" s="803"/>
      <c r="GU200" s="809"/>
      <c r="GV200" s="809"/>
      <c r="GW200" s="826"/>
      <c r="GX200" s="825"/>
      <c r="GY200" s="824"/>
      <c r="GZ200" s="805"/>
      <c r="HA200" s="804"/>
      <c r="HB200" s="804"/>
      <c r="HC200" s="823"/>
      <c r="HD200" s="824"/>
      <c r="HE200" s="825"/>
      <c r="HF200" s="803"/>
      <c r="HG200" s="809"/>
      <c r="HH200" s="809"/>
      <c r="HI200" s="826"/>
      <c r="HJ200" s="825"/>
      <c r="HK200" s="824"/>
      <c r="HL200" s="805"/>
      <c r="HM200" s="804"/>
      <c r="HN200" s="804"/>
      <c r="HO200" s="823"/>
      <c r="HP200" s="824"/>
      <c r="HQ200" s="825"/>
      <c r="HR200" s="803"/>
      <c r="HS200" s="809"/>
      <c r="HT200" s="809"/>
      <c r="HU200" s="826"/>
      <c r="HV200" s="825"/>
      <c r="HW200" s="824"/>
      <c r="HX200" s="805"/>
      <c r="HY200" s="804"/>
      <c r="HZ200" s="804"/>
      <c r="IA200" s="823"/>
      <c r="IB200" s="824"/>
      <c r="IC200" s="825"/>
      <c r="ID200" s="803"/>
      <c r="IE200" s="804"/>
      <c r="IF200" s="804"/>
      <c r="IG200" s="826"/>
      <c r="IH200" s="825"/>
      <c r="II200" s="824"/>
      <c r="IJ200" s="805"/>
      <c r="IK200" s="804"/>
      <c r="IL200" s="804"/>
      <c r="IM200" s="823"/>
      <c r="IN200" s="824"/>
      <c r="IO200" s="825"/>
      <c r="IP200" s="803"/>
      <c r="IQ200" s="804"/>
      <c r="IR200" s="804"/>
      <c r="IS200" s="826"/>
      <c r="IT200" s="825"/>
      <c r="IU200" s="824"/>
      <c r="IV200" s="805"/>
      <c r="IW200" s="804"/>
      <c r="IX200" s="804"/>
      <c r="IY200" s="823"/>
      <c r="IZ200" s="824"/>
      <c r="JA200" s="825"/>
      <c r="JB200" s="803"/>
      <c r="JC200" s="804"/>
      <c r="JD200" s="804"/>
      <c r="JE200" s="826"/>
      <c r="JF200" s="825"/>
      <c r="JG200" s="824"/>
      <c r="JH200" s="805"/>
      <c r="JI200" s="804"/>
      <c r="JJ200" s="804"/>
      <c r="JK200" s="823"/>
      <c r="JL200" s="824"/>
      <c r="JM200" s="825"/>
      <c r="JN200" s="803"/>
      <c r="JO200" s="809"/>
      <c r="JP200" s="809"/>
      <c r="JQ200" s="826"/>
      <c r="JR200" s="825"/>
      <c r="JS200" s="824"/>
      <c r="JT200" s="805"/>
      <c r="JU200" s="804"/>
      <c r="JV200" s="804"/>
      <c r="JW200" s="823"/>
      <c r="JX200" s="824"/>
      <c r="JY200" s="824"/>
      <c r="JZ200" s="805"/>
      <c r="KA200" s="809"/>
      <c r="KB200" s="809"/>
      <c r="KC200" s="823"/>
      <c r="KD200" s="824"/>
      <c r="KE200" s="824"/>
      <c r="KF200" s="805"/>
      <c r="KG200" s="809"/>
      <c r="KH200" s="809"/>
      <c r="KI200" s="823"/>
      <c r="KJ200" s="824"/>
      <c r="KK200" s="824"/>
      <c r="KL200" s="805"/>
      <c r="KM200" s="809"/>
      <c r="KN200" s="809"/>
      <c r="KO200" s="823"/>
      <c r="KP200" s="824"/>
      <c r="KQ200" s="824"/>
      <c r="KR200" s="805"/>
      <c r="KS200" s="804"/>
      <c r="KT200" s="804"/>
      <c r="KU200" s="823"/>
      <c r="KV200" s="824"/>
      <c r="KW200" s="824"/>
      <c r="KX200" s="805"/>
      <c r="KY200" s="809"/>
      <c r="KZ200" s="809"/>
      <c r="LA200" s="823"/>
      <c r="LB200" s="824"/>
      <c r="LC200" s="824"/>
      <c r="LD200" s="805"/>
      <c r="LE200" s="804"/>
      <c r="LF200" s="804"/>
      <c r="LG200" s="823"/>
      <c r="LH200" s="824"/>
      <c r="LI200" s="824"/>
      <c r="LJ200" s="805"/>
      <c r="LK200" s="804"/>
      <c r="LL200" s="804"/>
      <c r="LM200" s="823"/>
      <c r="LN200" s="824"/>
      <c r="LO200" s="824"/>
      <c r="LP200" s="805"/>
      <c r="LQ200" s="809"/>
      <c r="LR200" s="809"/>
      <c r="LS200" s="823"/>
      <c r="LT200" s="824"/>
      <c r="LU200" s="824"/>
      <c r="LV200" s="805"/>
      <c r="LW200" s="804"/>
      <c r="LX200" s="804"/>
      <c r="LY200" s="823"/>
      <c r="LZ200" s="824"/>
      <c r="MA200" s="824"/>
      <c r="MB200" s="805"/>
      <c r="MC200" s="809"/>
      <c r="MD200" s="809"/>
      <c r="ME200" s="823"/>
      <c r="MF200" s="824"/>
      <c r="MG200" s="824"/>
      <c r="MH200" s="805"/>
      <c r="MI200" s="809"/>
      <c r="MJ200" s="809"/>
      <c r="MK200" s="823"/>
      <c r="ML200" s="824"/>
      <c r="MM200" s="824"/>
      <c r="MN200" s="805"/>
      <c r="MO200" s="809"/>
      <c r="MP200" s="809"/>
      <c r="MQ200" s="823"/>
      <c r="MR200" s="824"/>
      <c r="MS200" s="824"/>
      <c r="MT200" s="805"/>
      <c r="MU200" s="804"/>
      <c r="MV200" s="804"/>
      <c r="MW200" s="823"/>
      <c r="MX200" s="824"/>
      <c r="MY200" s="824"/>
      <c r="MZ200" s="805"/>
      <c r="NA200" s="804"/>
      <c r="NB200" s="804"/>
      <c r="NC200" s="823"/>
      <c r="ND200" s="824"/>
      <c r="NE200" s="824"/>
      <c r="NF200" s="805"/>
      <c r="NG200" s="804"/>
      <c r="NH200" s="804"/>
      <c r="NI200" s="823"/>
      <c r="NJ200" s="824"/>
      <c r="NK200" s="824"/>
      <c r="NL200" s="805"/>
      <c r="NM200" s="809"/>
      <c r="NN200" s="809"/>
      <c r="NO200" s="823"/>
      <c r="NP200" s="824"/>
      <c r="NQ200" s="824"/>
      <c r="NR200" s="805"/>
      <c r="NS200" s="823"/>
      <c r="NT200" s="824"/>
      <c r="NU200" s="824"/>
      <c r="NV200" s="805"/>
      <c r="NW200" s="823"/>
      <c r="NX200" s="824"/>
      <c r="NY200" s="824"/>
      <c r="NZ200" s="834"/>
      <c r="OA200" s="823"/>
      <c r="OB200" s="824"/>
      <c r="OC200" s="824"/>
      <c r="OD200" s="805"/>
      <c r="OE200" s="823"/>
      <c r="OF200" s="824"/>
      <c r="OG200" s="824"/>
      <c r="OH200" s="805"/>
      <c r="OI200" s="823"/>
      <c r="OJ200" s="824"/>
      <c r="OK200" s="824"/>
      <c r="OL200" s="805"/>
      <c r="OM200" s="823"/>
      <c r="ON200" s="824"/>
      <c r="OO200" s="824"/>
      <c r="OP200" s="805"/>
      <c r="OQ200" s="823"/>
      <c r="OR200" s="824"/>
      <c r="OS200" s="824"/>
      <c r="OT200" s="805"/>
      <c r="OU200" s="823"/>
      <c r="OV200" s="824"/>
      <c r="OW200" s="824"/>
      <c r="OX200" s="805"/>
      <c r="OY200" s="823"/>
      <c r="OZ200" s="824"/>
      <c r="PA200" s="824"/>
      <c r="PB200" s="805"/>
      <c r="PC200" s="823"/>
      <c r="PD200" s="824"/>
      <c r="PE200" s="824"/>
      <c r="PF200" s="805"/>
    </row>
    <row r="201" spans="1:424" ht="15" hidden="1" customHeight="1" x14ac:dyDescent="0.25">
      <c r="A201" s="769" t="s">
        <v>276</v>
      </c>
      <c r="B201" s="769" t="s">
        <v>53</v>
      </c>
      <c r="C201" s="769"/>
      <c r="D201" s="770"/>
      <c r="E201" s="769"/>
      <c r="F201" s="769" t="s">
        <v>59</v>
      </c>
      <c r="G201" s="769"/>
      <c r="H201" s="769"/>
      <c r="I201" s="769"/>
      <c r="J201" s="769"/>
      <c r="K201" s="771" t="s">
        <v>584</v>
      </c>
      <c r="L201" s="769" t="s">
        <v>583</v>
      </c>
      <c r="M201" s="771"/>
      <c r="N201" s="771"/>
      <c r="O201" s="769"/>
      <c r="P201" s="769" t="s">
        <v>594</v>
      </c>
      <c r="Q201" s="769" t="s">
        <v>305</v>
      </c>
      <c r="R201" s="769"/>
      <c r="S201" s="769"/>
      <c r="T201" s="816"/>
      <c r="U201" s="816"/>
      <c r="V201" s="816"/>
      <c r="W201" s="816"/>
      <c r="X201" s="769">
        <v>1</v>
      </c>
      <c r="Y201" s="769">
        <f>IF(AND(AJ201="",AK201="",AL201="",AN201="",AO201="",OR(AP201="",AP201=Dropdown!$AM$12,AP201=Dropdown!$AM$11)),1,0)</f>
        <v>0</v>
      </c>
      <c r="Z201" s="769">
        <f t="shared" si="15"/>
        <v>0</v>
      </c>
      <c r="AA201" s="769">
        <f t="shared" si="16"/>
        <v>0</v>
      </c>
      <c r="AB201" s="769">
        <f t="shared" si="17"/>
        <v>0</v>
      </c>
      <c r="AC201" s="769"/>
      <c r="AD201" s="772" t="str">
        <f>IF(OR(T201&lt;&gt;"",U201&lt;&gt;""),Dropdown!$A$4,IF(OR(V201&lt;&gt;"",W201&lt;&gt;""),Dropdown!$A$5,Dropdown!$A$3))</f>
        <v>Residential</v>
      </c>
      <c r="AE201" s="773" t="s">
        <v>634</v>
      </c>
      <c r="AF201" s="773" t="str">
        <f>VLOOKUP(AG201,Dropdown!$N$3:$R$55,2,FALSE)</f>
        <v>MNA</v>
      </c>
      <c r="AG201" s="773" t="s">
        <v>276</v>
      </c>
      <c r="AH201" s="773" t="str">
        <f>IF(AG201&lt;&gt;"",VLOOKUP(AG201,Dropdown!$N$3:$R$62,3,FALSE),IF(AF201&lt;&gt;"",VLOOKUP(AF201,Dropdown!$N$3:$R$62,3,FALSE),IF(AE201&lt;&gt;"",VLOOKUP(AE201,Dropdown!$N$3:$R$62,3,FALSE),"")))</f>
        <v>UMI</v>
      </c>
      <c r="AI201" s="773" t="str">
        <f>IF(AG201&lt;&gt;"",VLOOKUP(AG201,Dropdown!$N$3:$R$62,5,FALSE),IF(AF201&lt;&gt;"",VLOOKUP(AF201,Dropdown!$N$3:$R$62,5,FALSE),IF(AE201&lt;&gt;"",VLOOKUP(AE201,Dropdown!$N$3:$R$62,5,FALSE),"")))</f>
        <v>Arid</v>
      </c>
      <c r="AJ201" s="773"/>
      <c r="AK201" s="773"/>
      <c r="AL201" s="821" t="s">
        <v>89</v>
      </c>
      <c r="AM201" s="821"/>
      <c r="AN201" s="773"/>
      <c r="AO201" s="773" t="s">
        <v>625</v>
      </c>
      <c r="AP201" s="773" t="s">
        <v>547</v>
      </c>
      <c r="AQ201" s="769"/>
      <c r="AR201" s="774" t="s">
        <v>588</v>
      </c>
      <c r="AS201" s="774"/>
      <c r="AT201" s="769"/>
      <c r="AU201" s="769"/>
      <c r="AV201" s="846">
        <v>12</v>
      </c>
      <c r="AW201" s="826"/>
      <c r="AX201" s="825"/>
      <c r="AY201" s="824"/>
      <c r="AZ201" s="803"/>
      <c r="BA201" s="804"/>
      <c r="BB201" s="804"/>
      <c r="BC201" s="823"/>
      <c r="BD201" s="824"/>
      <c r="BE201" s="824"/>
      <c r="BF201" s="805"/>
      <c r="BG201" s="804"/>
      <c r="BH201" s="804"/>
      <c r="BI201" s="823"/>
      <c r="BJ201" s="824"/>
      <c r="BK201" s="824"/>
      <c r="BL201" s="805"/>
      <c r="BM201" s="804"/>
      <c r="BN201" s="804"/>
      <c r="BO201" s="823"/>
      <c r="BP201" s="824"/>
      <c r="BQ201" s="824">
        <v>41.85</v>
      </c>
      <c r="BR201" s="805"/>
      <c r="BS201" s="804"/>
      <c r="BT201" s="804"/>
      <c r="BU201" s="823"/>
      <c r="BV201" s="824"/>
      <c r="BW201" s="824"/>
      <c r="BX201" s="805"/>
      <c r="BY201" s="804"/>
      <c r="BZ201" s="804"/>
      <c r="CA201" s="823"/>
      <c r="CB201" s="824"/>
      <c r="CC201" s="824"/>
      <c r="CD201" s="805"/>
      <c r="CE201" s="804"/>
      <c r="CF201" s="804"/>
      <c r="CG201" s="823"/>
      <c r="CH201" s="824"/>
      <c r="CI201" s="824"/>
      <c r="CJ201" s="805"/>
      <c r="CK201" s="804"/>
      <c r="CL201" s="804"/>
      <c r="CM201" s="823"/>
      <c r="CN201" s="824"/>
      <c r="CO201" s="824"/>
      <c r="CP201" s="805"/>
      <c r="CQ201" s="804"/>
      <c r="CR201" s="804"/>
      <c r="CS201" s="823"/>
      <c r="CT201" s="824"/>
      <c r="CU201" s="824"/>
      <c r="CV201" s="805"/>
      <c r="CW201" s="804"/>
      <c r="CX201" s="804"/>
      <c r="CY201" s="823"/>
      <c r="CZ201" s="824"/>
      <c r="DA201" s="825"/>
      <c r="DB201" s="803"/>
      <c r="DC201" s="809"/>
      <c r="DD201" s="809"/>
      <c r="DE201" s="826"/>
      <c r="DF201" s="825"/>
      <c r="DG201" s="824"/>
      <c r="DH201" s="805"/>
      <c r="DI201" s="804"/>
      <c r="DJ201" s="804"/>
      <c r="DK201" s="823"/>
      <c r="DL201" s="824"/>
      <c r="DM201" s="825"/>
      <c r="DN201" s="803"/>
      <c r="DO201" s="809"/>
      <c r="DP201" s="809"/>
      <c r="DQ201" s="827"/>
      <c r="DR201" s="828"/>
      <c r="DS201" s="835"/>
      <c r="DT201" s="803"/>
      <c r="DU201" s="804"/>
      <c r="DV201" s="804"/>
      <c r="DW201" s="836"/>
      <c r="DX201" s="835"/>
      <c r="DY201" s="828"/>
      <c r="DZ201" s="803"/>
      <c r="EA201" s="804"/>
      <c r="EB201" s="804"/>
      <c r="EC201" s="827"/>
      <c r="ED201" s="828"/>
      <c r="EE201" s="835"/>
      <c r="EF201" s="803"/>
      <c r="EG201" s="804"/>
      <c r="EH201" s="804"/>
      <c r="EI201" s="836"/>
      <c r="EJ201" s="835"/>
      <c r="EK201" s="828"/>
      <c r="EL201" s="803"/>
      <c r="EM201" s="804"/>
      <c r="EN201" s="804"/>
      <c r="EO201" s="827"/>
      <c r="EP201" s="828"/>
      <c r="EQ201" s="835"/>
      <c r="ER201" s="803"/>
      <c r="ES201" s="804"/>
      <c r="ET201" s="804"/>
      <c r="EU201" s="836"/>
      <c r="EV201" s="835"/>
      <c r="EW201" s="828"/>
      <c r="EX201" s="803"/>
      <c r="EY201" s="804"/>
      <c r="EZ201" s="804"/>
      <c r="FA201" s="827"/>
      <c r="FB201" s="828"/>
      <c r="FC201" s="835"/>
      <c r="FD201" s="803"/>
      <c r="FE201" s="804"/>
      <c r="FF201" s="804"/>
      <c r="FG201" s="836"/>
      <c r="FH201" s="835"/>
      <c r="FI201" s="828"/>
      <c r="FJ201" s="803"/>
      <c r="FK201" s="804"/>
      <c r="FL201" s="804"/>
      <c r="FM201" s="827"/>
      <c r="FN201" s="828"/>
      <c r="FO201" s="835"/>
      <c r="FP201" s="803"/>
      <c r="FQ201" s="804"/>
      <c r="FR201" s="804"/>
      <c r="FS201" s="823"/>
      <c r="FT201" s="824"/>
      <c r="FU201" s="825"/>
      <c r="FV201" s="803"/>
      <c r="FW201" s="804"/>
      <c r="FX201" s="804"/>
      <c r="FY201" s="826"/>
      <c r="FZ201" s="825"/>
      <c r="GA201" s="824"/>
      <c r="GB201" s="805"/>
      <c r="GC201" s="804"/>
      <c r="GD201" s="804"/>
      <c r="GE201" s="823"/>
      <c r="GF201" s="824"/>
      <c r="GG201" s="825"/>
      <c r="GH201" s="803"/>
      <c r="GI201" s="809"/>
      <c r="GJ201" s="809"/>
      <c r="GK201" s="826"/>
      <c r="GL201" s="825"/>
      <c r="GM201" s="824"/>
      <c r="GN201" s="805"/>
      <c r="GO201" s="804"/>
      <c r="GP201" s="804"/>
      <c r="GQ201" s="823"/>
      <c r="GR201" s="824"/>
      <c r="GS201" s="825"/>
      <c r="GT201" s="803"/>
      <c r="GU201" s="809"/>
      <c r="GV201" s="809"/>
      <c r="GW201" s="826"/>
      <c r="GX201" s="825"/>
      <c r="GY201" s="824"/>
      <c r="GZ201" s="805"/>
      <c r="HA201" s="804"/>
      <c r="HB201" s="804"/>
      <c r="HC201" s="823"/>
      <c r="HD201" s="824"/>
      <c r="HE201" s="825"/>
      <c r="HF201" s="803"/>
      <c r="HG201" s="809"/>
      <c r="HH201" s="809"/>
      <c r="HI201" s="826"/>
      <c r="HJ201" s="825"/>
      <c r="HK201" s="824"/>
      <c r="HL201" s="805"/>
      <c r="HM201" s="804"/>
      <c r="HN201" s="804"/>
      <c r="HO201" s="823"/>
      <c r="HP201" s="824"/>
      <c r="HQ201" s="825"/>
      <c r="HR201" s="803"/>
      <c r="HS201" s="809"/>
      <c r="HT201" s="809"/>
      <c r="HU201" s="826"/>
      <c r="HV201" s="825"/>
      <c r="HW201" s="824"/>
      <c r="HX201" s="805"/>
      <c r="HY201" s="804"/>
      <c r="HZ201" s="804"/>
      <c r="IA201" s="823"/>
      <c r="IB201" s="824"/>
      <c r="IC201" s="825"/>
      <c r="ID201" s="803"/>
      <c r="IE201" s="804"/>
      <c r="IF201" s="804"/>
      <c r="IG201" s="826"/>
      <c r="IH201" s="825"/>
      <c r="II201" s="824"/>
      <c r="IJ201" s="805"/>
      <c r="IK201" s="804"/>
      <c r="IL201" s="804"/>
      <c r="IM201" s="823"/>
      <c r="IN201" s="824"/>
      <c r="IO201" s="825"/>
      <c r="IP201" s="803"/>
      <c r="IQ201" s="804"/>
      <c r="IR201" s="804"/>
      <c r="IS201" s="826"/>
      <c r="IT201" s="825"/>
      <c r="IU201" s="824"/>
      <c r="IV201" s="805"/>
      <c r="IW201" s="804"/>
      <c r="IX201" s="804"/>
      <c r="IY201" s="823"/>
      <c r="IZ201" s="824"/>
      <c r="JA201" s="825"/>
      <c r="JB201" s="803"/>
      <c r="JC201" s="804"/>
      <c r="JD201" s="804"/>
      <c r="JE201" s="826"/>
      <c r="JF201" s="825"/>
      <c r="JG201" s="824"/>
      <c r="JH201" s="805"/>
      <c r="JI201" s="804"/>
      <c r="JJ201" s="804"/>
      <c r="JK201" s="823"/>
      <c r="JL201" s="824"/>
      <c r="JM201" s="825"/>
      <c r="JN201" s="803"/>
      <c r="JO201" s="809"/>
      <c r="JP201" s="809"/>
      <c r="JQ201" s="826"/>
      <c r="JR201" s="825"/>
      <c r="JS201" s="824"/>
      <c r="JT201" s="805"/>
      <c r="JU201" s="804"/>
      <c r="JV201" s="804"/>
      <c r="JW201" s="823"/>
      <c r="JX201" s="824"/>
      <c r="JY201" s="824"/>
      <c r="JZ201" s="805"/>
      <c r="KA201" s="809"/>
      <c r="KB201" s="809"/>
      <c r="KC201" s="823"/>
      <c r="KD201" s="824"/>
      <c r="KE201" s="824"/>
      <c r="KF201" s="805"/>
      <c r="KG201" s="809"/>
      <c r="KH201" s="809"/>
      <c r="KI201" s="823"/>
      <c r="KJ201" s="824"/>
      <c r="KK201" s="824"/>
      <c r="KL201" s="805"/>
      <c r="KM201" s="809"/>
      <c r="KN201" s="809"/>
      <c r="KO201" s="823"/>
      <c r="KP201" s="824"/>
      <c r="KQ201" s="824"/>
      <c r="KR201" s="805"/>
      <c r="KS201" s="804"/>
      <c r="KT201" s="804"/>
      <c r="KU201" s="823"/>
      <c r="KV201" s="824"/>
      <c r="KW201" s="824"/>
      <c r="KX201" s="805"/>
      <c r="KY201" s="809"/>
      <c r="KZ201" s="809"/>
      <c r="LA201" s="823"/>
      <c r="LB201" s="824"/>
      <c r="LC201" s="824"/>
      <c r="LD201" s="805"/>
      <c r="LE201" s="804"/>
      <c r="LF201" s="804"/>
      <c r="LG201" s="823"/>
      <c r="LH201" s="824"/>
      <c r="LI201" s="824"/>
      <c r="LJ201" s="805"/>
      <c r="LK201" s="804"/>
      <c r="LL201" s="804"/>
      <c r="LM201" s="823"/>
      <c r="LN201" s="824"/>
      <c r="LO201" s="824"/>
      <c r="LP201" s="805"/>
      <c r="LQ201" s="809"/>
      <c r="LR201" s="809"/>
      <c r="LS201" s="823"/>
      <c r="LT201" s="824"/>
      <c r="LU201" s="824"/>
      <c r="LV201" s="805"/>
      <c r="LW201" s="804"/>
      <c r="LX201" s="804"/>
      <c r="LY201" s="823"/>
      <c r="LZ201" s="824"/>
      <c r="MA201" s="824"/>
      <c r="MB201" s="805"/>
      <c r="MC201" s="809"/>
      <c r="MD201" s="809"/>
      <c r="ME201" s="823"/>
      <c r="MF201" s="824"/>
      <c r="MG201" s="824"/>
      <c r="MH201" s="805"/>
      <c r="MI201" s="809"/>
      <c r="MJ201" s="809"/>
      <c r="MK201" s="823"/>
      <c r="ML201" s="824"/>
      <c r="MM201" s="824"/>
      <c r="MN201" s="805"/>
      <c r="MO201" s="809"/>
      <c r="MP201" s="809"/>
      <c r="MQ201" s="823"/>
      <c r="MR201" s="824"/>
      <c r="MS201" s="824"/>
      <c r="MT201" s="805"/>
      <c r="MU201" s="804"/>
      <c r="MV201" s="804"/>
      <c r="MW201" s="823"/>
      <c r="MX201" s="824"/>
      <c r="MY201" s="824"/>
      <c r="MZ201" s="805"/>
      <c r="NA201" s="804"/>
      <c r="NB201" s="804"/>
      <c r="NC201" s="823"/>
      <c r="ND201" s="824"/>
      <c r="NE201" s="824"/>
      <c r="NF201" s="805"/>
      <c r="NG201" s="804"/>
      <c r="NH201" s="804"/>
      <c r="NI201" s="823"/>
      <c r="NJ201" s="824"/>
      <c r="NK201" s="824"/>
      <c r="NL201" s="805"/>
      <c r="NM201" s="809"/>
      <c r="NN201" s="809"/>
      <c r="NO201" s="823"/>
      <c r="NP201" s="824"/>
      <c r="NQ201" s="824"/>
      <c r="NR201" s="805"/>
      <c r="NS201" s="823"/>
      <c r="NT201" s="824"/>
      <c r="NU201" s="824"/>
      <c r="NV201" s="805"/>
      <c r="NW201" s="823"/>
      <c r="NX201" s="824"/>
      <c r="NY201" s="824"/>
      <c r="NZ201" s="834"/>
      <c r="OA201" s="823"/>
      <c r="OB201" s="824"/>
      <c r="OC201" s="824"/>
      <c r="OD201" s="805"/>
      <c r="OE201" s="823"/>
      <c r="OF201" s="824"/>
      <c r="OG201" s="824"/>
      <c r="OH201" s="805"/>
      <c r="OI201" s="823"/>
      <c r="OJ201" s="824"/>
      <c r="OK201" s="824"/>
      <c r="OL201" s="805"/>
      <c r="OM201" s="823"/>
      <c r="ON201" s="824"/>
      <c r="OO201" s="824"/>
      <c r="OP201" s="805"/>
      <c r="OQ201" s="823"/>
      <c r="OR201" s="824"/>
      <c r="OS201" s="824"/>
      <c r="OT201" s="805"/>
      <c r="OU201" s="823"/>
      <c r="OV201" s="824"/>
      <c r="OW201" s="824"/>
      <c r="OX201" s="805"/>
      <c r="OY201" s="823"/>
      <c r="OZ201" s="824"/>
      <c r="PA201" s="824"/>
      <c r="PB201" s="805"/>
      <c r="PC201" s="823"/>
      <c r="PD201" s="824"/>
      <c r="PE201" s="824"/>
      <c r="PF201" s="805"/>
    </row>
    <row r="202" spans="1:424" ht="15" hidden="1" customHeight="1" x14ac:dyDescent="0.25">
      <c r="A202" s="769" t="s">
        <v>276</v>
      </c>
      <c r="B202" s="769" t="s">
        <v>53</v>
      </c>
      <c r="C202" s="769"/>
      <c r="D202" s="770"/>
      <c r="E202" s="769"/>
      <c r="F202" s="769" t="s">
        <v>59</v>
      </c>
      <c r="G202" s="769"/>
      <c r="H202" s="769"/>
      <c r="I202" s="769"/>
      <c r="J202" s="769"/>
      <c r="K202" s="771" t="s">
        <v>584</v>
      </c>
      <c r="L202" s="769" t="s">
        <v>583</v>
      </c>
      <c r="M202" s="771"/>
      <c r="N202" s="771"/>
      <c r="O202" s="769"/>
      <c r="P202" s="769" t="s">
        <v>595</v>
      </c>
      <c r="Q202" s="769" t="s">
        <v>305</v>
      </c>
      <c r="R202" s="769"/>
      <c r="S202" s="769"/>
      <c r="T202" s="816"/>
      <c r="U202" s="816"/>
      <c r="V202" s="816"/>
      <c r="W202" s="816"/>
      <c r="X202" s="769">
        <v>1</v>
      </c>
      <c r="Y202" s="769">
        <f>IF(AND(AJ202="",AK202="",AL202="",AN202="",AO202="",OR(AP202="",AP202=Dropdown!$AM$12,AP202=Dropdown!$AM$11)),1,0)</f>
        <v>0</v>
      </c>
      <c r="Z202" s="769">
        <f t="shared" ref="Z202:Z262" si="26">IF(SUM(AW202:AY202,BC202:BE202,BI202:BK202)&gt;0,1,0)</f>
        <v>0</v>
      </c>
      <c r="AA202" s="769">
        <f t="shared" ref="AA202:AA263" si="27">IF(SUM(DQ202:DS202,FS202:FU202,IM202:IO202,KO202:KQ202)&gt;0,1,0)</f>
        <v>0</v>
      </c>
      <c r="AB202" s="769">
        <f t="shared" ref="AB202:AB265" si="28">IF(SUM(MQ202:NL202)&gt;0,1,0)</f>
        <v>0</v>
      </c>
      <c r="AC202" s="769"/>
      <c r="AD202" s="772" t="str">
        <f>IF(OR(T202&lt;&gt;"",U202&lt;&gt;""),Dropdown!$A$4,IF(OR(V202&lt;&gt;"",W202&lt;&gt;""),Dropdown!$A$5,Dropdown!$A$3))</f>
        <v>Residential</v>
      </c>
      <c r="AE202" s="773" t="s">
        <v>634</v>
      </c>
      <c r="AF202" s="773" t="str">
        <f>VLOOKUP(AG202,Dropdown!$N$3:$R$55,2,FALSE)</f>
        <v>MNA</v>
      </c>
      <c r="AG202" s="773" t="s">
        <v>276</v>
      </c>
      <c r="AH202" s="773" t="str">
        <f>IF(AG202&lt;&gt;"",VLOOKUP(AG202,Dropdown!$N$3:$R$62,3,FALSE),IF(AF202&lt;&gt;"",VLOOKUP(AF202,Dropdown!$N$3:$R$62,3,FALSE),IF(AE202&lt;&gt;"",VLOOKUP(AE202,Dropdown!$N$3:$R$62,3,FALSE),"")))</f>
        <v>UMI</v>
      </c>
      <c r="AI202" s="773" t="str">
        <f>IF(AG202&lt;&gt;"",VLOOKUP(AG202,Dropdown!$N$3:$R$62,5,FALSE),IF(AF202&lt;&gt;"",VLOOKUP(AF202,Dropdown!$N$3:$R$62,5,FALSE),IF(AE202&lt;&gt;"",VLOOKUP(AE202,Dropdown!$N$3:$R$62,5,FALSE),"")))</f>
        <v>Arid</v>
      </c>
      <c r="AJ202" s="773"/>
      <c r="AK202" s="773"/>
      <c r="AL202" s="821" t="s">
        <v>89</v>
      </c>
      <c r="AM202" s="821"/>
      <c r="AN202" s="773"/>
      <c r="AO202" s="773"/>
      <c r="AP202" s="773" t="s">
        <v>547</v>
      </c>
      <c r="AQ202" s="769"/>
      <c r="AR202" s="774" t="s">
        <v>588</v>
      </c>
      <c r="AS202" s="774"/>
      <c r="AT202" s="769"/>
      <c r="AU202" s="769"/>
      <c r="AV202" s="846">
        <v>12</v>
      </c>
      <c r="AW202" s="826"/>
      <c r="AX202" s="825"/>
      <c r="AY202" s="824"/>
      <c r="AZ202" s="803"/>
      <c r="BA202" s="804"/>
      <c r="BB202" s="804"/>
      <c r="BC202" s="823"/>
      <c r="BD202" s="824"/>
      <c r="BE202" s="824"/>
      <c r="BF202" s="805"/>
      <c r="BG202" s="804"/>
      <c r="BH202" s="804"/>
      <c r="BI202" s="823"/>
      <c r="BJ202" s="824"/>
      <c r="BK202" s="824"/>
      <c r="BL202" s="805"/>
      <c r="BM202" s="804"/>
      <c r="BN202" s="804"/>
      <c r="BO202" s="823"/>
      <c r="BP202" s="824"/>
      <c r="BQ202" s="824">
        <v>17.625</v>
      </c>
      <c r="BR202" s="805"/>
      <c r="BS202" s="804"/>
      <c r="BT202" s="804"/>
      <c r="BU202" s="823"/>
      <c r="BV202" s="824"/>
      <c r="BW202" s="824"/>
      <c r="BX202" s="805"/>
      <c r="BY202" s="804"/>
      <c r="BZ202" s="804"/>
      <c r="CA202" s="823"/>
      <c r="CB202" s="824"/>
      <c r="CC202" s="824"/>
      <c r="CD202" s="805"/>
      <c r="CE202" s="804"/>
      <c r="CF202" s="804"/>
      <c r="CG202" s="823"/>
      <c r="CH202" s="824"/>
      <c r="CI202" s="824"/>
      <c r="CJ202" s="805"/>
      <c r="CK202" s="804"/>
      <c r="CL202" s="804"/>
      <c r="CM202" s="823"/>
      <c r="CN202" s="824"/>
      <c r="CO202" s="824"/>
      <c r="CP202" s="805"/>
      <c r="CQ202" s="804"/>
      <c r="CR202" s="804"/>
      <c r="CS202" s="823"/>
      <c r="CT202" s="824"/>
      <c r="CU202" s="824"/>
      <c r="CV202" s="805"/>
      <c r="CW202" s="804"/>
      <c r="CX202" s="804"/>
      <c r="CY202" s="823"/>
      <c r="CZ202" s="824"/>
      <c r="DA202" s="825"/>
      <c r="DB202" s="803"/>
      <c r="DC202" s="809"/>
      <c r="DD202" s="809"/>
      <c r="DE202" s="826"/>
      <c r="DF202" s="825"/>
      <c r="DG202" s="824"/>
      <c r="DH202" s="805"/>
      <c r="DI202" s="804"/>
      <c r="DJ202" s="804"/>
      <c r="DK202" s="823"/>
      <c r="DL202" s="824"/>
      <c r="DM202" s="825"/>
      <c r="DN202" s="803"/>
      <c r="DO202" s="809"/>
      <c r="DP202" s="809"/>
      <c r="DQ202" s="827"/>
      <c r="DR202" s="828"/>
      <c r="DS202" s="835"/>
      <c r="DT202" s="803"/>
      <c r="DU202" s="804"/>
      <c r="DV202" s="804"/>
      <c r="DW202" s="836"/>
      <c r="DX202" s="835"/>
      <c r="DY202" s="828"/>
      <c r="DZ202" s="803"/>
      <c r="EA202" s="804"/>
      <c r="EB202" s="804"/>
      <c r="EC202" s="827"/>
      <c r="ED202" s="828"/>
      <c r="EE202" s="835"/>
      <c r="EF202" s="803"/>
      <c r="EG202" s="804"/>
      <c r="EH202" s="804"/>
      <c r="EI202" s="836"/>
      <c r="EJ202" s="835"/>
      <c r="EK202" s="828"/>
      <c r="EL202" s="803"/>
      <c r="EM202" s="804"/>
      <c r="EN202" s="804"/>
      <c r="EO202" s="827"/>
      <c r="EP202" s="828"/>
      <c r="EQ202" s="835"/>
      <c r="ER202" s="803"/>
      <c r="ES202" s="804"/>
      <c r="ET202" s="804"/>
      <c r="EU202" s="836"/>
      <c r="EV202" s="835"/>
      <c r="EW202" s="828"/>
      <c r="EX202" s="803"/>
      <c r="EY202" s="804"/>
      <c r="EZ202" s="804"/>
      <c r="FA202" s="827"/>
      <c r="FB202" s="828"/>
      <c r="FC202" s="835"/>
      <c r="FD202" s="803"/>
      <c r="FE202" s="804"/>
      <c r="FF202" s="804"/>
      <c r="FG202" s="836"/>
      <c r="FH202" s="835"/>
      <c r="FI202" s="828"/>
      <c r="FJ202" s="803"/>
      <c r="FK202" s="804"/>
      <c r="FL202" s="804"/>
      <c r="FM202" s="827"/>
      <c r="FN202" s="828"/>
      <c r="FO202" s="835"/>
      <c r="FP202" s="803"/>
      <c r="FQ202" s="804"/>
      <c r="FR202" s="804"/>
      <c r="FS202" s="823"/>
      <c r="FT202" s="824"/>
      <c r="FU202" s="825"/>
      <c r="FV202" s="803"/>
      <c r="FW202" s="804"/>
      <c r="FX202" s="804"/>
      <c r="FY202" s="826"/>
      <c r="FZ202" s="825"/>
      <c r="GA202" s="824">
        <v>44</v>
      </c>
      <c r="GB202" s="805"/>
      <c r="GC202" s="804"/>
      <c r="GD202" s="804"/>
      <c r="GE202" s="823"/>
      <c r="GF202" s="824"/>
      <c r="GG202" s="825"/>
      <c r="GH202" s="803"/>
      <c r="GI202" s="809"/>
      <c r="GJ202" s="809"/>
      <c r="GK202" s="826"/>
      <c r="GL202" s="825"/>
      <c r="GM202" s="824"/>
      <c r="GN202" s="805"/>
      <c r="GO202" s="804"/>
      <c r="GP202" s="804"/>
      <c r="GQ202" s="823"/>
      <c r="GR202" s="824"/>
      <c r="GS202" s="825"/>
      <c r="GT202" s="803"/>
      <c r="GU202" s="809"/>
      <c r="GV202" s="809"/>
      <c r="GW202" s="826"/>
      <c r="GX202" s="825"/>
      <c r="GY202" s="824"/>
      <c r="GZ202" s="805"/>
      <c r="HA202" s="804"/>
      <c r="HB202" s="804"/>
      <c r="HC202" s="823"/>
      <c r="HD202" s="824"/>
      <c r="HE202" s="825"/>
      <c r="HF202" s="803"/>
      <c r="HG202" s="809"/>
      <c r="HH202" s="809"/>
      <c r="HI202" s="826"/>
      <c r="HJ202" s="825"/>
      <c r="HK202" s="824"/>
      <c r="HL202" s="805"/>
      <c r="HM202" s="804"/>
      <c r="HN202" s="804"/>
      <c r="HO202" s="823"/>
      <c r="HP202" s="824"/>
      <c r="HQ202" s="825"/>
      <c r="HR202" s="803"/>
      <c r="HS202" s="809"/>
      <c r="HT202" s="809"/>
      <c r="HU202" s="826"/>
      <c r="HV202" s="825"/>
      <c r="HW202" s="824" t="s">
        <v>727</v>
      </c>
      <c r="HX202" s="805"/>
      <c r="HY202" s="804"/>
      <c r="HZ202" s="804"/>
      <c r="IA202" s="823"/>
      <c r="IB202" s="824"/>
      <c r="IC202" s="825"/>
      <c r="ID202" s="803"/>
      <c r="IE202" s="804"/>
      <c r="IF202" s="804"/>
      <c r="IG202" s="826"/>
      <c r="IH202" s="825"/>
      <c r="II202" s="824"/>
      <c r="IJ202" s="805"/>
      <c r="IK202" s="804"/>
      <c r="IL202" s="804"/>
      <c r="IM202" s="823"/>
      <c r="IN202" s="824"/>
      <c r="IO202" s="825"/>
      <c r="IP202" s="803"/>
      <c r="IQ202" s="804"/>
      <c r="IR202" s="804"/>
      <c r="IS202" s="826"/>
      <c r="IT202" s="825"/>
      <c r="IU202" s="824">
        <v>12</v>
      </c>
      <c r="IV202" s="805"/>
      <c r="IW202" s="804"/>
      <c r="IX202" s="804"/>
      <c r="IY202" s="823"/>
      <c r="IZ202" s="824"/>
      <c r="JA202" s="825"/>
      <c r="JB202" s="803"/>
      <c r="JC202" s="804"/>
      <c r="JD202" s="804"/>
      <c r="JE202" s="826"/>
      <c r="JF202" s="825"/>
      <c r="JG202" s="824"/>
      <c r="JH202" s="805"/>
      <c r="JI202" s="804"/>
      <c r="JJ202" s="804"/>
      <c r="JK202" s="823"/>
      <c r="JL202" s="824"/>
      <c r="JM202" s="825"/>
      <c r="JN202" s="803"/>
      <c r="JO202" s="809"/>
      <c r="JP202" s="809"/>
      <c r="JQ202" s="826"/>
      <c r="JR202" s="825"/>
      <c r="JS202" s="824"/>
      <c r="JT202" s="805"/>
      <c r="JU202" s="804"/>
      <c r="JV202" s="804"/>
      <c r="JW202" s="823"/>
      <c r="JX202" s="824"/>
      <c r="JY202" s="824"/>
      <c r="JZ202" s="805"/>
      <c r="KA202" s="809"/>
      <c r="KB202" s="809"/>
      <c r="KC202" s="823"/>
      <c r="KD202" s="824"/>
      <c r="KE202" s="824"/>
      <c r="KF202" s="805"/>
      <c r="KG202" s="809"/>
      <c r="KH202" s="809"/>
      <c r="KI202" s="823"/>
      <c r="KJ202" s="824"/>
      <c r="KK202" s="824"/>
      <c r="KL202" s="805"/>
      <c r="KM202" s="809"/>
      <c r="KN202" s="809"/>
      <c r="KO202" s="823"/>
      <c r="KP202" s="824"/>
      <c r="KQ202" s="824"/>
      <c r="KR202" s="805"/>
      <c r="KS202" s="804"/>
      <c r="KT202" s="804"/>
      <c r="KU202" s="823"/>
      <c r="KV202" s="824"/>
      <c r="KW202" s="824">
        <v>1.2</v>
      </c>
      <c r="KX202" s="805"/>
      <c r="KY202" s="809"/>
      <c r="KZ202" s="809"/>
      <c r="LA202" s="823"/>
      <c r="LB202" s="824"/>
      <c r="LC202" s="824"/>
      <c r="LD202" s="805"/>
      <c r="LE202" s="804"/>
      <c r="LF202" s="804"/>
      <c r="LG202" s="823"/>
      <c r="LH202" s="824"/>
      <c r="LI202" s="824"/>
      <c r="LJ202" s="805"/>
      <c r="LK202" s="804"/>
      <c r="LL202" s="804"/>
      <c r="LM202" s="823"/>
      <c r="LN202" s="824"/>
      <c r="LO202" s="824"/>
      <c r="LP202" s="805"/>
      <c r="LQ202" s="809"/>
      <c r="LR202" s="809"/>
      <c r="LS202" s="823"/>
      <c r="LT202" s="824"/>
      <c r="LU202" s="824"/>
      <c r="LV202" s="805"/>
      <c r="LW202" s="804"/>
      <c r="LX202" s="804"/>
      <c r="LY202" s="823"/>
      <c r="LZ202" s="824"/>
      <c r="MA202" s="824"/>
      <c r="MB202" s="805"/>
      <c r="MC202" s="809"/>
      <c r="MD202" s="809"/>
      <c r="ME202" s="823"/>
      <c r="MF202" s="824"/>
      <c r="MG202" s="824"/>
      <c r="MH202" s="805"/>
      <c r="MI202" s="809"/>
      <c r="MJ202" s="809"/>
      <c r="MK202" s="823"/>
      <c r="ML202" s="824"/>
      <c r="MM202" s="824"/>
      <c r="MN202" s="805"/>
      <c r="MO202" s="809"/>
      <c r="MP202" s="809"/>
      <c r="MQ202" s="823"/>
      <c r="MR202" s="824"/>
      <c r="MS202" s="824"/>
      <c r="MT202" s="805"/>
      <c r="MU202" s="804"/>
      <c r="MV202" s="804"/>
      <c r="MW202" s="823"/>
      <c r="MX202" s="824"/>
      <c r="MY202" s="824"/>
      <c r="MZ202" s="805"/>
      <c r="NA202" s="804"/>
      <c r="NB202" s="804"/>
      <c r="NC202" s="823"/>
      <c r="ND202" s="824"/>
      <c r="NE202" s="824"/>
      <c r="NF202" s="805"/>
      <c r="NG202" s="804"/>
      <c r="NH202" s="804"/>
      <c r="NI202" s="823"/>
      <c r="NJ202" s="824"/>
      <c r="NK202" s="824"/>
      <c r="NL202" s="805"/>
      <c r="NM202" s="809"/>
      <c r="NN202" s="809"/>
      <c r="NO202" s="823"/>
      <c r="NP202" s="824"/>
      <c r="NQ202" s="824"/>
      <c r="NR202" s="805"/>
      <c r="NS202" s="823"/>
      <c r="NT202" s="824"/>
      <c r="NU202" s="824"/>
      <c r="NV202" s="805"/>
      <c r="NW202" s="823"/>
      <c r="NX202" s="824"/>
      <c r="NY202" s="824"/>
      <c r="NZ202" s="834"/>
      <c r="OA202" s="823"/>
      <c r="OB202" s="824"/>
      <c r="OC202" s="824"/>
      <c r="OD202" s="805"/>
      <c r="OE202" s="823"/>
      <c r="OF202" s="824"/>
      <c r="OG202" s="824"/>
      <c r="OH202" s="805"/>
      <c r="OI202" s="823"/>
      <c r="OJ202" s="824"/>
      <c r="OK202" s="824"/>
      <c r="OL202" s="805"/>
      <c r="OM202" s="823"/>
      <c r="ON202" s="824"/>
      <c r="OO202" s="824"/>
      <c r="OP202" s="805"/>
      <c r="OQ202" s="823"/>
      <c r="OR202" s="824"/>
      <c r="OS202" s="824"/>
      <c r="OT202" s="805"/>
      <c r="OU202" s="823"/>
      <c r="OV202" s="824"/>
      <c r="OW202" s="824"/>
      <c r="OX202" s="805"/>
      <c r="OY202" s="823"/>
      <c r="OZ202" s="824"/>
      <c r="PA202" s="824"/>
      <c r="PB202" s="805"/>
      <c r="PC202" s="823"/>
      <c r="PD202" s="824"/>
      <c r="PE202" s="824"/>
      <c r="PF202" s="805"/>
    </row>
    <row r="203" spans="1:424" ht="15" hidden="1" customHeight="1" x14ac:dyDescent="0.25">
      <c r="A203" s="769" t="s">
        <v>276</v>
      </c>
      <c r="B203" s="769" t="s">
        <v>53</v>
      </c>
      <c r="C203" s="769"/>
      <c r="D203" s="770"/>
      <c r="E203" s="769"/>
      <c r="F203" s="769" t="s">
        <v>59</v>
      </c>
      <c r="G203" s="769"/>
      <c r="H203" s="769"/>
      <c r="I203" s="769"/>
      <c r="J203" s="769"/>
      <c r="K203" s="771" t="s">
        <v>584</v>
      </c>
      <c r="L203" s="769" t="s">
        <v>583</v>
      </c>
      <c r="M203" s="771"/>
      <c r="N203" s="771"/>
      <c r="O203" s="769"/>
      <c r="P203" s="769"/>
      <c r="Q203" s="769" t="s">
        <v>596</v>
      </c>
      <c r="R203" s="769"/>
      <c r="S203" s="769"/>
      <c r="T203" s="816"/>
      <c r="U203" s="816"/>
      <c r="V203" s="816"/>
      <c r="W203" s="816"/>
      <c r="X203" s="769">
        <v>1</v>
      </c>
      <c r="Y203" s="769">
        <f>IF(AND(AJ203="",AK203="",AL203="",AN203="",AO203="",OR(AP203="",AP203=Dropdown!$AM$12,AP203=Dropdown!$AM$11)),1,0)</f>
        <v>0</v>
      </c>
      <c r="Z203" s="769">
        <f t="shared" si="26"/>
        <v>0</v>
      </c>
      <c r="AA203" s="769">
        <f t="shared" si="27"/>
        <v>0</v>
      </c>
      <c r="AB203" s="769">
        <f t="shared" si="28"/>
        <v>0</v>
      </c>
      <c r="AC203" s="769"/>
      <c r="AD203" s="772" t="str">
        <f>IF(OR(T203&lt;&gt;"",U203&lt;&gt;""),Dropdown!$A$4,IF(OR(V203&lt;&gt;"",W203&lt;&gt;""),Dropdown!$A$5,Dropdown!$A$3))</f>
        <v>Residential</v>
      </c>
      <c r="AE203" s="773" t="s">
        <v>634</v>
      </c>
      <c r="AF203" s="773" t="str">
        <f>VLOOKUP(AG203,Dropdown!$N$3:$R$55,2,FALSE)</f>
        <v>MNA</v>
      </c>
      <c r="AG203" s="773" t="s">
        <v>276</v>
      </c>
      <c r="AH203" s="773" t="str">
        <f>IF(AG203&lt;&gt;"",VLOOKUP(AG203,Dropdown!$N$3:$R$62,3,FALSE),IF(AF203&lt;&gt;"",VLOOKUP(AF203,Dropdown!$N$3:$R$62,3,FALSE),IF(AE203&lt;&gt;"",VLOOKUP(AE203,Dropdown!$N$3:$R$62,3,FALSE),"")))</f>
        <v>UMI</v>
      </c>
      <c r="AI203" s="773" t="str">
        <f>IF(AG203&lt;&gt;"",VLOOKUP(AG203,Dropdown!$N$3:$R$62,5,FALSE),IF(AF203&lt;&gt;"",VLOOKUP(AF203,Dropdown!$N$3:$R$62,5,FALSE),IF(AE203&lt;&gt;"",VLOOKUP(AE203,Dropdown!$N$3:$R$62,5,FALSE),"")))</f>
        <v>Arid</v>
      </c>
      <c r="AJ203" s="773"/>
      <c r="AK203" s="773"/>
      <c r="AL203" s="821" t="s">
        <v>89</v>
      </c>
      <c r="AM203" s="821"/>
      <c r="AN203" s="773"/>
      <c r="AO203" s="773"/>
      <c r="AP203" s="773" t="s">
        <v>552</v>
      </c>
      <c r="AQ203" s="769"/>
      <c r="AR203" s="774" t="s">
        <v>588</v>
      </c>
      <c r="AS203" s="774"/>
      <c r="AT203" s="769"/>
      <c r="AU203" s="769"/>
      <c r="AV203" s="846">
        <v>12</v>
      </c>
      <c r="AW203" s="826"/>
      <c r="AX203" s="825"/>
      <c r="AY203" s="825"/>
      <c r="AZ203" s="803"/>
      <c r="BA203" s="804"/>
      <c r="BB203" s="804"/>
      <c r="BC203" s="823"/>
      <c r="BD203" s="824"/>
      <c r="BE203" s="824"/>
      <c r="BF203" s="805"/>
      <c r="BG203" s="804"/>
      <c r="BH203" s="804"/>
      <c r="BI203" s="823"/>
      <c r="BJ203" s="824"/>
      <c r="BK203" s="824"/>
      <c r="BL203" s="805"/>
      <c r="BM203" s="804"/>
      <c r="BN203" s="804"/>
      <c r="BO203" s="823"/>
      <c r="BP203" s="824"/>
      <c r="BQ203" s="824"/>
      <c r="BR203" s="805"/>
      <c r="BS203" s="804"/>
      <c r="BT203" s="804"/>
      <c r="BU203" s="823"/>
      <c r="BV203" s="824"/>
      <c r="BW203" s="824"/>
      <c r="BX203" s="805"/>
      <c r="BY203" s="804"/>
      <c r="BZ203" s="804"/>
      <c r="CA203" s="823"/>
      <c r="CB203" s="824"/>
      <c r="CC203" s="824"/>
      <c r="CD203" s="805"/>
      <c r="CE203" s="804"/>
      <c r="CF203" s="804"/>
      <c r="CG203" s="823"/>
      <c r="CH203" s="824"/>
      <c r="CI203" s="824"/>
      <c r="CJ203" s="805"/>
      <c r="CK203" s="804"/>
      <c r="CL203" s="804"/>
      <c r="CM203" s="823"/>
      <c r="CN203" s="824"/>
      <c r="CO203" s="824">
        <v>80</v>
      </c>
      <c r="CP203" s="805"/>
      <c r="CQ203" s="804"/>
      <c r="CR203" s="804"/>
      <c r="CS203" s="823"/>
      <c r="CT203" s="824"/>
      <c r="CU203" s="824"/>
      <c r="CV203" s="805"/>
      <c r="CW203" s="804"/>
      <c r="CX203" s="804"/>
      <c r="CY203" s="823"/>
      <c r="CZ203" s="824"/>
      <c r="DA203" s="825"/>
      <c r="DB203" s="803"/>
      <c r="DC203" s="809"/>
      <c r="DD203" s="809"/>
      <c r="DE203" s="826"/>
      <c r="DF203" s="825"/>
      <c r="DG203" s="824"/>
      <c r="DH203" s="805"/>
      <c r="DI203" s="804"/>
      <c r="DJ203" s="804"/>
      <c r="DK203" s="823"/>
      <c r="DL203" s="824"/>
      <c r="DM203" s="825"/>
      <c r="DN203" s="803"/>
      <c r="DO203" s="809"/>
      <c r="DP203" s="809"/>
      <c r="DQ203" s="827"/>
      <c r="DR203" s="828"/>
      <c r="DS203" s="835"/>
      <c r="DT203" s="803"/>
      <c r="DU203" s="804"/>
      <c r="DV203" s="804"/>
      <c r="DW203" s="836"/>
      <c r="DX203" s="835"/>
      <c r="DY203" s="828"/>
      <c r="DZ203" s="803"/>
      <c r="EA203" s="804"/>
      <c r="EB203" s="804"/>
      <c r="EC203" s="827"/>
      <c r="ED203" s="828"/>
      <c r="EE203" s="835"/>
      <c r="EF203" s="803"/>
      <c r="EG203" s="804"/>
      <c r="EH203" s="804"/>
      <c r="EI203" s="836"/>
      <c r="EJ203" s="835"/>
      <c r="EK203" s="828"/>
      <c r="EL203" s="803"/>
      <c r="EM203" s="804"/>
      <c r="EN203" s="804"/>
      <c r="EO203" s="827"/>
      <c r="EP203" s="828"/>
      <c r="EQ203" s="835"/>
      <c r="ER203" s="803"/>
      <c r="ES203" s="804"/>
      <c r="ET203" s="804"/>
      <c r="EU203" s="836"/>
      <c r="EV203" s="835"/>
      <c r="EW203" s="828"/>
      <c r="EX203" s="803"/>
      <c r="EY203" s="804"/>
      <c r="EZ203" s="804"/>
      <c r="FA203" s="827"/>
      <c r="FB203" s="828"/>
      <c r="FC203" s="835"/>
      <c r="FD203" s="803"/>
      <c r="FE203" s="804"/>
      <c r="FF203" s="804"/>
      <c r="FG203" s="836"/>
      <c r="FH203" s="835"/>
      <c r="FI203" s="828"/>
      <c r="FJ203" s="803"/>
      <c r="FK203" s="804"/>
      <c r="FL203" s="804"/>
      <c r="FM203" s="827"/>
      <c r="FN203" s="828"/>
      <c r="FO203" s="835"/>
      <c r="FP203" s="803"/>
      <c r="FQ203" s="804"/>
      <c r="FR203" s="804"/>
      <c r="FS203" s="823"/>
      <c r="FT203" s="824"/>
      <c r="FU203" s="825"/>
      <c r="FV203" s="803"/>
      <c r="FW203" s="804"/>
      <c r="FX203" s="804"/>
      <c r="FY203" s="826"/>
      <c r="FZ203" s="825"/>
      <c r="GA203" s="824"/>
      <c r="GB203" s="805"/>
      <c r="GC203" s="804"/>
      <c r="GD203" s="804"/>
      <c r="GE203" s="823"/>
      <c r="GF203" s="824"/>
      <c r="GG203" s="825"/>
      <c r="GH203" s="803"/>
      <c r="GI203" s="809"/>
      <c r="GJ203" s="809"/>
      <c r="GK203" s="826"/>
      <c r="GL203" s="825"/>
      <c r="GM203" s="824"/>
      <c r="GN203" s="805"/>
      <c r="GO203" s="804"/>
      <c r="GP203" s="804"/>
      <c r="GQ203" s="823"/>
      <c r="GR203" s="824"/>
      <c r="GS203" s="825"/>
      <c r="GT203" s="803"/>
      <c r="GU203" s="809"/>
      <c r="GV203" s="809"/>
      <c r="GW203" s="826"/>
      <c r="GX203" s="825"/>
      <c r="GY203" s="824">
        <v>51</v>
      </c>
      <c r="GZ203" s="805"/>
      <c r="HA203" s="804"/>
      <c r="HB203" s="804"/>
      <c r="HC203" s="823"/>
      <c r="HD203" s="824"/>
      <c r="HE203" s="825"/>
      <c r="HF203" s="803"/>
      <c r="HG203" s="809"/>
      <c r="HH203" s="809"/>
      <c r="HI203" s="826"/>
      <c r="HJ203" s="825"/>
      <c r="HK203" s="824"/>
      <c r="HL203" s="805"/>
      <c r="HM203" s="804"/>
      <c r="HN203" s="804"/>
      <c r="HO203" s="823"/>
      <c r="HP203" s="824"/>
      <c r="HQ203" s="825"/>
      <c r="HR203" s="803"/>
      <c r="HS203" s="809"/>
      <c r="HT203" s="809"/>
      <c r="HU203" s="826"/>
      <c r="HV203" s="825"/>
      <c r="HW203" s="824" t="s">
        <v>728</v>
      </c>
      <c r="HX203" s="805"/>
      <c r="HY203" s="804"/>
      <c r="HZ203" s="804"/>
      <c r="IA203" s="823"/>
      <c r="IB203" s="824"/>
      <c r="IC203" s="825"/>
      <c r="ID203" s="803"/>
      <c r="IE203" s="804"/>
      <c r="IF203" s="804"/>
      <c r="IG203" s="826"/>
      <c r="IH203" s="825"/>
      <c r="II203" s="824"/>
      <c r="IJ203" s="805"/>
      <c r="IK203" s="804"/>
      <c r="IL203" s="804"/>
      <c r="IM203" s="823"/>
      <c r="IN203" s="824"/>
      <c r="IO203" s="825"/>
      <c r="IP203" s="803"/>
      <c r="IQ203" s="804"/>
      <c r="IR203" s="804"/>
      <c r="IS203" s="826"/>
      <c r="IT203" s="825"/>
      <c r="IU203" s="824"/>
      <c r="IV203" s="805"/>
      <c r="IW203" s="804"/>
      <c r="IX203" s="804"/>
      <c r="IY203" s="823"/>
      <c r="IZ203" s="824"/>
      <c r="JA203" s="825"/>
      <c r="JB203" s="803"/>
      <c r="JC203" s="804"/>
      <c r="JD203" s="804"/>
      <c r="JE203" s="826"/>
      <c r="JF203" s="825"/>
      <c r="JG203" s="824"/>
      <c r="JH203" s="805"/>
      <c r="JI203" s="804"/>
      <c r="JJ203" s="804"/>
      <c r="JK203" s="823"/>
      <c r="JL203" s="824"/>
      <c r="JM203" s="825"/>
      <c r="JN203" s="803"/>
      <c r="JO203" s="809"/>
      <c r="JP203" s="809"/>
      <c r="JQ203" s="826"/>
      <c r="JR203" s="825"/>
      <c r="JS203" s="824">
        <v>2</v>
      </c>
      <c r="JT203" s="805"/>
      <c r="JU203" s="804"/>
      <c r="JV203" s="804"/>
      <c r="JW203" s="823"/>
      <c r="JX203" s="824"/>
      <c r="JY203" s="824"/>
      <c r="JZ203" s="805"/>
      <c r="KA203" s="809"/>
      <c r="KB203" s="809"/>
      <c r="KC203" s="823"/>
      <c r="KD203" s="824"/>
      <c r="KE203" s="824"/>
      <c r="KF203" s="805"/>
      <c r="KG203" s="809"/>
      <c r="KH203" s="809"/>
      <c r="KI203" s="823"/>
      <c r="KJ203" s="824"/>
      <c r="KK203" s="824"/>
      <c r="KL203" s="805"/>
      <c r="KM203" s="809"/>
      <c r="KN203" s="809"/>
      <c r="KO203" s="823"/>
      <c r="KP203" s="824"/>
      <c r="KQ203" s="824"/>
      <c r="KR203" s="805"/>
      <c r="KS203" s="804"/>
      <c r="KT203" s="804"/>
      <c r="KU203" s="823"/>
      <c r="KV203" s="824"/>
      <c r="KW203" s="824"/>
      <c r="KX203" s="805"/>
      <c r="KY203" s="809"/>
      <c r="KZ203" s="809"/>
      <c r="LA203" s="823"/>
      <c r="LB203" s="824"/>
      <c r="LC203" s="824"/>
      <c r="LD203" s="805"/>
      <c r="LE203" s="804"/>
      <c r="LF203" s="804"/>
      <c r="LG203" s="823"/>
      <c r="LH203" s="824"/>
      <c r="LI203" s="824"/>
      <c r="LJ203" s="805"/>
      <c r="LK203" s="804"/>
      <c r="LL203" s="804"/>
      <c r="LM203" s="823"/>
      <c r="LN203" s="824"/>
      <c r="LO203" s="824"/>
      <c r="LP203" s="805"/>
      <c r="LQ203" s="809"/>
      <c r="LR203" s="809"/>
      <c r="LS203" s="823"/>
      <c r="LT203" s="824"/>
      <c r="LU203" s="824">
        <v>0.5</v>
      </c>
      <c r="LV203" s="805"/>
      <c r="LW203" s="804"/>
      <c r="LX203" s="804"/>
      <c r="LY203" s="823"/>
      <c r="LZ203" s="824"/>
      <c r="MA203" s="824"/>
      <c r="MB203" s="805"/>
      <c r="MC203" s="809"/>
      <c r="MD203" s="809"/>
      <c r="ME203" s="823"/>
      <c r="MF203" s="824"/>
      <c r="MG203" s="824"/>
      <c r="MH203" s="805"/>
      <c r="MI203" s="809"/>
      <c r="MJ203" s="809"/>
      <c r="MK203" s="823"/>
      <c r="ML203" s="824"/>
      <c r="MM203" s="824"/>
      <c r="MN203" s="805"/>
      <c r="MO203" s="809"/>
      <c r="MP203" s="809"/>
      <c r="MQ203" s="823"/>
      <c r="MR203" s="824"/>
      <c r="MS203" s="777"/>
      <c r="MT203" s="805"/>
      <c r="MU203" s="804"/>
      <c r="MV203" s="804"/>
      <c r="MW203" s="823"/>
      <c r="MX203" s="824"/>
      <c r="MY203" s="824"/>
      <c r="MZ203" s="805"/>
      <c r="NA203" s="804"/>
      <c r="NB203" s="804"/>
      <c r="NC203" s="823"/>
      <c r="ND203" s="824"/>
      <c r="NE203" s="824"/>
      <c r="NF203" s="805"/>
      <c r="NG203" s="804"/>
      <c r="NH203" s="804"/>
      <c r="NI203" s="823"/>
      <c r="NJ203" s="824"/>
      <c r="NK203" s="824"/>
      <c r="NL203" s="805"/>
      <c r="NM203" s="809"/>
      <c r="NN203" s="809"/>
      <c r="NO203" s="823"/>
      <c r="NP203" s="824"/>
      <c r="NQ203" s="824"/>
      <c r="NR203" s="805"/>
      <c r="NS203" s="823"/>
      <c r="NT203" s="824"/>
      <c r="NU203" s="824"/>
      <c r="NV203" s="805"/>
      <c r="NW203" s="823"/>
      <c r="NX203" s="824"/>
      <c r="NY203" s="824"/>
      <c r="NZ203" s="834"/>
      <c r="OA203" s="823"/>
      <c r="OB203" s="824"/>
      <c r="OC203" s="824"/>
      <c r="OD203" s="805"/>
      <c r="OE203" s="823"/>
      <c r="OF203" s="824"/>
      <c r="OG203" s="824"/>
      <c r="OH203" s="805"/>
      <c r="OI203" s="823"/>
      <c r="OJ203" s="824"/>
      <c r="OK203" s="824"/>
      <c r="OL203" s="805"/>
      <c r="OM203" s="823"/>
      <c r="ON203" s="824"/>
      <c r="OO203" s="824"/>
      <c r="OP203" s="805"/>
      <c r="OQ203" s="823"/>
      <c r="OR203" s="824"/>
      <c r="OS203" s="824"/>
      <c r="OT203" s="805"/>
      <c r="OU203" s="823"/>
      <c r="OV203" s="824"/>
      <c r="OW203" s="824"/>
      <c r="OX203" s="805"/>
      <c r="OY203" s="823"/>
      <c r="OZ203" s="824"/>
      <c r="PA203" s="824"/>
      <c r="PB203" s="805"/>
      <c r="PC203" s="823"/>
      <c r="PD203" s="824"/>
      <c r="PE203" s="824"/>
      <c r="PF203" s="805"/>
    </row>
    <row r="204" spans="1:424" ht="15" hidden="1" customHeight="1" x14ac:dyDescent="0.25">
      <c r="A204" s="769" t="s">
        <v>276</v>
      </c>
      <c r="B204" s="769" t="s">
        <v>53</v>
      </c>
      <c r="C204" s="769"/>
      <c r="D204" s="770"/>
      <c r="E204" s="769"/>
      <c r="F204" s="769" t="s">
        <v>59</v>
      </c>
      <c r="G204" s="769"/>
      <c r="H204" s="769"/>
      <c r="I204" s="769"/>
      <c r="J204" s="769"/>
      <c r="K204" s="771" t="s">
        <v>584</v>
      </c>
      <c r="L204" s="769" t="s">
        <v>583</v>
      </c>
      <c r="M204" s="771"/>
      <c r="N204" s="771"/>
      <c r="O204" s="769"/>
      <c r="P204" s="769"/>
      <c r="Q204" s="769" t="s">
        <v>597</v>
      </c>
      <c r="R204" s="769"/>
      <c r="S204" s="769"/>
      <c r="T204" s="816"/>
      <c r="U204" s="816"/>
      <c r="V204" s="816"/>
      <c r="W204" s="816"/>
      <c r="X204" s="769">
        <v>1</v>
      </c>
      <c r="Y204" s="769">
        <f>IF(AND(AJ204="",AK204="",AL204="",AN204="",AO204="",OR(AP204="",AP204=Dropdown!$AM$12,AP204=Dropdown!$AM$11)),1,0)</f>
        <v>0</v>
      </c>
      <c r="Z204" s="769">
        <f t="shared" si="26"/>
        <v>0</v>
      </c>
      <c r="AA204" s="769">
        <f t="shared" si="27"/>
        <v>0</v>
      </c>
      <c r="AB204" s="769">
        <f t="shared" si="28"/>
        <v>0</v>
      </c>
      <c r="AC204" s="769"/>
      <c r="AD204" s="772" t="str">
        <f>IF(OR(T204&lt;&gt;"",U204&lt;&gt;""),Dropdown!$A$4,IF(OR(V204&lt;&gt;"",W204&lt;&gt;""),Dropdown!$A$5,Dropdown!$A$3))</f>
        <v>Residential</v>
      </c>
      <c r="AE204" s="773" t="s">
        <v>634</v>
      </c>
      <c r="AF204" s="773" t="str">
        <f>VLOOKUP(AG204,Dropdown!$N$3:$R$55,2,FALSE)</f>
        <v>MNA</v>
      </c>
      <c r="AG204" s="773" t="s">
        <v>276</v>
      </c>
      <c r="AH204" s="773" t="str">
        <f>IF(AG204&lt;&gt;"",VLOOKUP(AG204,Dropdown!$N$3:$R$62,3,FALSE),IF(AF204&lt;&gt;"",VLOOKUP(AF204,Dropdown!$N$3:$R$62,3,FALSE),IF(AE204&lt;&gt;"",VLOOKUP(AE204,Dropdown!$N$3:$R$62,3,FALSE),"")))</f>
        <v>UMI</v>
      </c>
      <c r="AI204" s="773" t="str">
        <f>IF(AG204&lt;&gt;"",VLOOKUP(AG204,Dropdown!$N$3:$R$62,5,FALSE),IF(AF204&lt;&gt;"",VLOOKUP(AF204,Dropdown!$N$3:$R$62,5,FALSE),IF(AE204&lt;&gt;"",VLOOKUP(AE204,Dropdown!$N$3:$R$62,5,FALSE),"")))</f>
        <v>Arid</v>
      </c>
      <c r="AJ204" s="773"/>
      <c r="AK204" s="773"/>
      <c r="AL204" s="821" t="s">
        <v>89</v>
      </c>
      <c r="AM204" s="821"/>
      <c r="AN204" s="773"/>
      <c r="AO204" s="773"/>
      <c r="AP204" s="773" t="s">
        <v>552</v>
      </c>
      <c r="AQ204" s="769"/>
      <c r="AR204" s="774" t="s">
        <v>588</v>
      </c>
      <c r="AS204" s="774"/>
      <c r="AT204" s="769"/>
      <c r="AU204" s="769"/>
      <c r="AV204" s="846">
        <v>12</v>
      </c>
      <c r="AW204" s="826"/>
      <c r="AX204" s="825"/>
      <c r="AY204" s="824"/>
      <c r="AZ204" s="803"/>
      <c r="BA204" s="804"/>
      <c r="BB204" s="804"/>
      <c r="BC204" s="823"/>
      <c r="BD204" s="824"/>
      <c r="BE204" s="824"/>
      <c r="BF204" s="805"/>
      <c r="BG204" s="804"/>
      <c r="BH204" s="804"/>
      <c r="BI204" s="823"/>
      <c r="BJ204" s="824"/>
      <c r="BK204" s="824"/>
      <c r="BL204" s="805"/>
      <c r="BM204" s="804"/>
      <c r="BN204" s="804"/>
      <c r="BO204" s="823"/>
      <c r="BP204" s="824"/>
      <c r="BQ204" s="824"/>
      <c r="BR204" s="805"/>
      <c r="BS204" s="804"/>
      <c r="BT204" s="804"/>
      <c r="BU204" s="823"/>
      <c r="BV204" s="824"/>
      <c r="BW204" s="824"/>
      <c r="BX204" s="805"/>
      <c r="BY204" s="804"/>
      <c r="BZ204" s="804"/>
      <c r="CA204" s="823"/>
      <c r="CB204" s="824"/>
      <c r="CC204" s="824"/>
      <c r="CD204" s="805"/>
      <c r="CE204" s="804"/>
      <c r="CF204" s="804"/>
      <c r="CG204" s="823"/>
      <c r="CH204" s="824"/>
      <c r="CI204" s="824"/>
      <c r="CJ204" s="805"/>
      <c r="CK204" s="804"/>
      <c r="CL204" s="804"/>
      <c r="CM204" s="823"/>
      <c r="CN204" s="824"/>
      <c r="CO204" s="824"/>
      <c r="CP204" s="805"/>
      <c r="CQ204" s="804"/>
      <c r="CR204" s="804"/>
      <c r="CS204" s="823"/>
      <c r="CT204" s="824"/>
      <c r="CU204" s="824">
        <v>24</v>
      </c>
      <c r="CV204" s="805"/>
      <c r="CW204" s="804"/>
      <c r="CX204" s="804"/>
      <c r="CY204" s="823"/>
      <c r="CZ204" s="824"/>
      <c r="DA204" s="825"/>
      <c r="DB204" s="803"/>
      <c r="DC204" s="809"/>
      <c r="DD204" s="809"/>
      <c r="DE204" s="826"/>
      <c r="DF204" s="825"/>
      <c r="DG204" s="824"/>
      <c r="DH204" s="805"/>
      <c r="DI204" s="804"/>
      <c r="DJ204" s="804"/>
      <c r="DK204" s="823"/>
      <c r="DL204" s="824"/>
      <c r="DM204" s="825"/>
      <c r="DN204" s="803"/>
      <c r="DO204" s="809"/>
      <c r="DP204" s="809"/>
      <c r="DQ204" s="827"/>
      <c r="DR204" s="828"/>
      <c r="DS204" s="835"/>
      <c r="DT204" s="803"/>
      <c r="DU204" s="804"/>
      <c r="DV204" s="804"/>
      <c r="DW204" s="836"/>
      <c r="DX204" s="835"/>
      <c r="DY204" s="828"/>
      <c r="DZ204" s="803"/>
      <c r="EA204" s="804"/>
      <c r="EB204" s="804"/>
      <c r="EC204" s="827"/>
      <c r="ED204" s="828"/>
      <c r="EE204" s="835"/>
      <c r="EF204" s="803"/>
      <c r="EG204" s="804"/>
      <c r="EH204" s="804"/>
      <c r="EI204" s="836"/>
      <c r="EJ204" s="835"/>
      <c r="EK204" s="828"/>
      <c r="EL204" s="803"/>
      <c r="EM204" s="804"/>
      <c r="EN204" s="804"/>
      <c r="EO204" s="827"/>
      <c r="EP204" s="828"/>
      <c r="EQ204" s="835"/>
      <c r="ER204" s="803"/>
      <c r="ES204" s="804"/>
      <c r="ET204" s="804"/>
      <c r="EU204" s="836"/>
      <c r="EV204" s="835"/>
      <c r="EW204" s="828"/>
      <c r="EX204" s="803"/>
      <c r="EY204" s="804"/>
      <c r="EZ204" s="804"/>
      <c r="FA204" s="827"/>
      <c r="FB204" s="828"/>
      <c r="FC204" s="835"/>
      <c r="FD204" s="803"/>
      <c r="FE204" s="804"/>
      <c r="FF204" s="804"/>
      <c r="FG204" s="836"/>
      <c r="FH204" s="835"/>
      <c r="FI204" s="828"/>
      <c r="FJ204" s="803"/>
      <c r="FK204" s="804"/>
      <c r="FL204" s="804"/>
      <c r="FM204" s="827"/>
      <c r="FN204" s="828"/>
      <c r="FO204" s="835"/>
      <c r="FP204" s="803"/>
      <c r="FQ204" s="804"/>
      <c r="FR204" s="804"/>
      <c r="FS204" s="823"/>
      <c r="FT204" s="824"/>
      <c r="FU204" s="825"/>
      <c r="FV204" s="803"/>
      <c r="FW204" s="804"/>
      <c r="FX204" s="804"/>
      <c r="FY204" s="826"/>
      <c r="FZ204" s="825"/>
      <c r="GA204" s="824"/>
      <c r="GB204" s="805"/>
      <c r="GC204" s="804"/>
      <c r="GD204" s="804"/>
      <c r="GE204" s="823"/>
      <c r="GF204" s="824"/>
      <c r="GG204" s="825"/>
      <c r="GH204" s="803"/>
      <c r="GI204" s="809"/>
      <c r="GJ204" s="809"/>
      <c r="GK204" s="826"/>
      <c r="GL204" s="825"/>
      <c r="GM204" s="824"/>
      <c r="GN204" s="805"/>
      <c r="GO204" s="804"/>
      <c r="GP204" s="804"/>
      <c r="GQ204" s="823"/>
      <c r="GR204" s="824"/>
      <c r="GS204" s="825"/>
      <c r="GT204" s="803"/>
      <c r="GU204" s="809"/>
      <c r="GV204" s="809"/>
      <c r="GW204" s="826"/>
      <c r="GX204" s="825"/>
      <c r="GY204" s="824"/>
      <c r="GZ204" s="805"/>
      <c r="HA204" s="804"/>
      <c r="HB204" s="804"/>
      <c r="HC204" s="823"/>
      <c r="HD204" s="824"/>
      <c r="HE204" s="825">
        <v>4.0999999999999996</v>
      </c>
      <c r="HF204" s="803"/>
      <c r="HG204" s="809"/>
      <c r="HH204" s="809"/>
      <c r="HI204" s="826"/>
      <c r="HJ204" s="825"/>
      <c r="HK204" s="824"/>
      <c r="HL204" s="805"/>
      <c r="HM204" s="804"/>
      <c r="HN204" s="804"/>
      <c r="HO204" s="823"/>
      <c r="HP204" s="824"/>
      <c r="HQ204" s="825"/>
      <c r="HR204" s="803"/>
      <c r="HS204" s="809"/>
      <c r="HT204" s="809"/>
      <c r="HU204" s="826"/>
      <c r="HV204" s="825"/>
      <c r="HW204" s="824" t="s">
        <v>729</v>
      </c>
      <c r="HX204" s="805"/>
      <c r="HY204" s="804"/>
      <c r="HZ204" s="804"/>
      <c r="IA204" s="823"/>
      <c r="IB204" s="824"/>
      <c r="IC204" s="825"/>
      <c r="ID204" s="803"/>
      <c r="IE204" s="804"/>
      <c r="IF204" s="804"/>
      <c r="IG204" s="826"/>
      <c r="IH204" s="825"/>
      <c r="II204" s="824"/>
      <c r="IJ204" s="805"/>
      <c r="IK204" s="804"/>
      <c r="IL204" s="804"/>
      <c r="IM204" s="823"/>
      <c r="IN204" s="824"/>
      <c r="IO204" s="825"/>
      <c r="IP204" s="803"/>
      <c r="IQ204" s="804"/>
      <c r="IR204" s="804"/>
      <c r="IS204" s="826"/>
      <c r="IT204" s="825"/>
      <c r="IU204" s="824"/>
      <c r="IV204" s="805"/>
      <c r="IW204" s="804"/>
      <c r="IX204" s="804"/>
      <c r="IY204" s="823"/>
      <c r="IZ204" s="824"/>
      <c r="JA204" s="825"/>
      <c r="JB204" s="803"/>
      <c r="JC204" s="804"/>
      <c r="JD204" s="804"/>
      <c r="JE204" s="826"/>
      <c r="JF204" s="825"/>
      <c r="JG204" s="824"/>
      <c r="JH204" s="805"/>
      <c r="JI204" s="804"/>
      <c r="JJ204" s="804"/>
      <c r="JK204" s="823"/>
      <c r="JL204" s="824"/>
      <c r="JM204" s="825"/>
      <c r="JN204" s="803"/>
      <c r="JO204" s="809"/>
      <c r="JP204" s="809"/>
      <c r="JQ204" s="826"/>
      <c r="JR204" s="825"/>
      <c r="JS204" s="824"/>
      <c r="JT204" s="805"/>
      <c r="JU204" s="804"/>
      <c r="JV204" s="804"/>
      <c r="JW204" s="823"/>
      <c r="JX204" s="824"/>
      <c r="JY204" s="824">
        <v>0.3</v>
      </c>
      <c r="JZ204" s="805"/>
      <c r="KA204" s="809"/>
      <c r="KB204" s="809"/>
      <c r="KC204" s="823"/>
      <c r="KD204" s="824"/>
      <c r="KE204" s="824"/>
      <c r="KF204" s="805"/>
      <c r="KG204" s="809"/>
      <c r="KH204" s="809"/>
      <c r="KI204" s="823"/>
      <c r="KJ204" s="824"/>
      <c r="KK204" s="824"/>
      <c r="KL204" s="805"/>
      <c r="KM204" s="809"/>
      <c r="KN204" s="809"/>
      <c r="KO204" s="823"/>
      <c r="KP204" s="824"/>
      <c r="KQ204" s="824"/>
      <c r="KR204" s="805"/>
      <c r="KS204" s="804"/>
      <c r="KT204" s="804"/>
      <c r="KU204" s="823"/>
      <c r="KV204" s="824"/>
      <c r="KW204" s="824"/>
      <c r="KX204" s="805"/>
      <c r="KY204" s="809"/>
      <c r="KZ204" s="809"/>
      <c r="LA204" s="823"/>
      <c r="LB204" s="824"/>
      <c r="LC204" s="824"/>
      <c r="LD204" s="805"/>
      <c r="LE204" s="804"/>
      <c r="LF204" s="804"/>
      <c r="LG204" s="823"/>
      <c r="LH204" s="824"/>
      <c r="LI204" s="824"/>
      <c r="LJ204" s="805"/>
      <c r="LK204" s="804"/>
      <c r="LL204" s="804"/>
      <c r="LM204" s="823"/>
      <c r="LN204" s="824"/>
      <c r="LO204" s="824"/>
      <c r="LP204" s="805"/>
      <c r="LQ204" s="809"/>
      <c r="LR204" s="809"/>
      <c r="LS204" s="823"/>
      <c r="LT204" s="824"/>
      <c r="LU204" s="824"/>
      <c r="LV204" s="805"/>
      <c r="LW204" s="804"/>
      <c r="LX204" s="804"/>
      <c r="LY204" s="823"/>
      <c r="LZ204" s="824"/>
      <c r="MA204" s="824">
        <v>0.2</v>
      </c>
      <c r="MB204" s="805"/>
      <c r="MC204" s="809"/>
      <c r="MD204" s="809"/>
      <c r="ME204" s="823"/>
      <c r="MF204" s="824"/>
      <c r="MG204" s="824"/>
      <c r="MH204" s="805"/>
      <c r="MI204" s="809"/>
      <c r="MJ204" s="809"/>
      <c r="MK204" s="823"/>
      <c r="ML204" s="824"/>
      <c r="MM204" s="824"/>
      <c r="MN204" s="805"/>
      <c r="MO204" s="809"/>
      <c r="MP204" s="809"/>
      <c r="MQ204" s="823"/>
      <c r="MR204" s="824"/>
      <c r="MS204" s="777"/>
      <c r="MT204" s="805"/>
      <c r="MU204" s="804"/>
      <c r="MV204" s="804"/>
      <c r="MW204" s="823"/>
      <c r="MX204" s="824"/>
      <c r="MY204" s="824"/>
      <c r="MZ204" s="805"/>
      <c r="NA204" s="804"/>
      <c r="NB204" s="804"/>
      <c r="NC204" s="823"/>
      <c r="ND204" s="824"/>
      <c r="NE204" s="824"/>
      <c r="NF204" s="805"/>
      <c r="NG204" s="804"/>
      <c r="NH204" s="804"/>
      <c r="NI204" s="823"/>
      <c r="NJ204" s="824"/>
      <c r="NK204" s="824"/>
      <c r="NL204" s="805"/>
      <c r="NM204" s="809"/>
      <c r="NN204" s="809"/>
      <c r="NO204" s="823"/>
      <c r="NP204" s="824"/>
      <c r="NQ204" s="824"/>
      <c r="NR204" s="805"/>
      <c r="NS204" s="823"/>
      <c r="NT204" s="824"/>
      <c r="NU204" s="824"/>
      <c r="NV204" s="805"/>
      <c r="NW204" s="823"/>
      <c r="NX204" s="824"/>
      <c r="NY204" s="824"/>
      <c r="NZ204" s="834"/>
      <c r="OA204" s="823"/>
      <c r="OB204" s="824"/>
      <c r="OC204" s="824"/>
      <c r="OD204" s="805"/>
      <c r="OE204" s="823"/>
      <c r="OF204" s="824"/>
      <c r="OG204" s="824"/>
      <c r="OH204" s="805"/>
      <c r="OI204" s="823"/>
      <c r="OJ204" s="824"/>
      <c r="OK204" s="824"/>
      <c r="OL204" s="805"/>
      <c r="OM204" s="823"/>
      <c r="ON204" s="824"/>
      <c r="OO204" s="824"/>
      <c r="OP204" s="805"/>
      <c r="OQ204" s="823"/>
      <c r="OR204" s="824"/>
      <c r="OS204" s="824"/>
      <c r="OT204" s="805"/>
      <c r="OU204" s="823"/>
      <c r="OV204" s="824"/>
      <c r="OW204" s="824"/>
      <c r="OX204" s="805"/>
      <c r="OY204" s="823"/>
      <c r="OZ204" s="824"/>
      <c r="PA204" s="824"/>
      <c r="PB204" s="805"/>
      <c r="PC204" s="823"/>
      <c r="PD204" s="824"/>
      <c r="PE204" s="824"/>
      <c r="PF204" s="805"/>
    </row>
    <row r="205" spans="1:424" ht="15" hidden="1" customHeight="1" x14ac:dyDescent="0.25">
      <c r="A205" s="769" t="s">
        <v>276</v>
      </c>
      <c r="B205" s="769" t="s">
        <v>53</v>
      </c>
      <c r="C205" s="769"/>
      <c r="D205" s="770"/>
      <c r="E205" s="769"/>
      <c r="F205" s="769" t="s">
        <v>59</v>
      </c>
      <c r="G205" s="769"/>
      <c r="H205" s="769"/>
      <c r="I205" s="769"/>
      <c r="J205" s="769"/>
      <c r="K205" s="771" t="s">
        <v>584</v>
      </c>
      <c r="L205" s="769" t="s">
        <v>583</v>
      </c>
      <c r="M205" s="771"/>
      <c r="N205" s="771"/>
      <c r="O205" s="769"/>
      <c r="P205" s="769"/>
      <c r="Q205" s="769" t="s">
        <v>598</v>
      </c>
      <c r="R205" s="769"/>
      <c r="S205" s="769"/>
      <c r="T205" s="816"/>
      <c r="U205" s="816"/>
      <c r="V205" s="816"/>
      <c r="W205" s="816"/>
      <c r="X205" s="769">
        <v>1</v>
      </c>
      <c r="Y205" s="769">
        <f>IF(AND(AJ205="",AK205="",AL205="",AN205="",AO205="",OR(AP205="",AP205=Dropdown!$AM$12,AP205=Dropdown!$AM$11)),1,0)</f>
        <v>0</v>
      </c>
      <c r="Z205" s="769">
        <f t="shared" si="26"/>
        <v>0</v>
      </c>
      <c r="AA205" s="769">
        <f t="shared" si="27"/>
        <v>0</v>
      </c>
      <c r="AB205" s="769">
        <f t="shared" si="28"/>
        <v>0</v>
      </c>
      <c r="AC205" s="769"/>
      <c r="AD205" s="772" t="str">
        <f>IF(OR(T205&lt;&gt;"",U205&lt;&gt;""),Dropdown!$A$4,IF(OR(V205&lt;&gt;"",W205&lt;&gt;""),Dropdown!$A$5,Dropdown!$A$3))</f>
        <v>Residential</v>
      </c>
      <c r="AE205" s="773" t="s">
        <v>634</v>
      </c>
      <c r="AF205" s="773" t="str">
        <f>VLOOKUP(AG205,Dropdown!$N$3:$R$55,2,FALSE)</f>
        <v>MNA</v>
      </c>
      <c r="AG205" s="773" t="s">
        <v>276</v>
      </c>
      <c r="AH205" s="773" t="str">
        <f>IF(AG205&lt;&gt;"",VLOOKUP(AG205,Dropdown!$N$3:$R$62,3,FALSE),IF(AF205&lt;&gt;"",VLOOKUP(AF205,Dropdown!$N$3:$R$62,3,FALSE),IF(AE205&lt;&gt;"",VLOOKUP(AE205,Dropdown!$N$3:$R$62,3,FALSE),"")))</f>
        <v>UMI</v>
      </c>
      <c r="AI205" s="773" t="str">
        <f>IF(AG205&lt;&gt;"",VLOOKUP(AG205,Dropdown!$N$3:$R$62,5,FALSE),IF(AF205&lt;&gt;"",VLOOKUP(AF205,Dropdown!$N$3:$R$62,5,FALSE),IF(AE205&lt;&gt;"",VLOOKUP(AE205,Dropdown!$N$3:$R$62,5,FALSE),"")))</f>
        <v>Arid</v>
      </c>
      <c r="AJ205" s="773"/>
      <c r="AK205" s="773"/>
      <c r="AL205" s="821" t="s">
        <v>89</v>
      </c>
      <c r="AM205" s="821"/>
      <c r="AN205" s="773"/>
      <c r="AO205" s="773"/>
      <c r="AP205" s="773" t="s">
        <v>552</v>
      </c>
      <c r="AQ205" s="769"/>
      <c r="AR205" s="774" t="s">
        <v>588</v>
      </c>
      <c r="AS205" s="774"/>
      <c r="AT205" s="769"/>
      <c r="AU205" s="769"/>
      <c r="AV205" s="846">
        <v>12</v>
      </c>
      <c r="AW205" s="826"/>
      <c r="AX205" s="825"/>
      <c r="AY205" s="824"/>
      <c r="AZ205" s="803"/>
      <c r="BA205" s="804"/>
      <c r="BB205" s="804"/>
      <c r="BC205" s="823"/>
      <c r="BD205" s="824"/>
      <c r="BE205" s="824"/>
      <c r="BF205" s="805"/>
      <c r="BG205" s="804"/>
      <c r="BH205" s="804"/>
      <c r="BI205" s="823"/>
      <c r="BJ205" s="824"/>
      <c r="BK205" s="824"/>
      <c r="BL205" s="805"/>
      <c r="BM205" s="804"/>
      <c r="BN205" s="804"/>
      <c r="BO205" s="823"/>
      <c r="BP205" s="824"/>
      <c r="BQ205" s="824"/>
      <c r="BR205" s="805"/>
      <c r="BS205" s="804"/>
      <c r="BT205" s="804"/>
      <c r="BU205" s="823"/>
      <c r="BV205" s="824"/>
      <c r="BW205" s="824"/>
      <c r="BX205" s="805"/>
      <c r="BY205" s="804"/>
      <c r="BZ205" s="804"/>
      <c r="CA205" s="823"/>
      <c r="CB205" s="824"/>
      <c r="CC205" s="824"/>
      <c r="CD205" s="805"/>
      <c r="CE205" s="804"/>
      <c r="CF205" s="804"/>
      <c r="CG205" s="823"/>
      <c r="CH205" s="824"/>
      <c r="CI205" s="824"/>
      <c r="CJ205" s="805"/>
      <c r="CK205" s="804"/>
      <c r="CL205" s="804"/>
      <c r="CM205" s="823"/>
      <c r="CN205" s="824"/>
      <c r="CO205" s="824"/>
      <c r="CP205" s="805"/>
      <c r="CQ205" s="804"/>
      <c r="CR205" s="804"/>
      <c r="CS205" s="823"/>
      <c r="CT205" s="824"/>
      <c r="CU205" s="824"/>
      <c r="CV205" s="805"/>
      <c r="CW205" s="804"/>
      <c r="CX205" s="804"/>
      <c r="CY205" s="823"/>
      <c r="CZ205" s="824"/>
      <c r="DA205" s="825"/>
      <c r="DB205" s="803"/>
      <c r="DC205" s="809"/>
      <c r="DD205" s="809"/>
      <c r="DE205" s="826"/>
      <c r="DF205" s="825"/>
      <c r="DG205" s="824">
        <v>56</v>
      </c>
      <c r="DH205" s="805"/>
      <c r="DI205" s="804"/>
      <c r="DJ205" s="804"/>
      <c r="DK205" s="823"/>
      <c r="DL205" s="824"/>
      <c r="DM205" s="825"/>
      <c r="DN205" s="803"/>
      <c r="DO205" s="809"/>
      <c r="DP205" s="809"/>
      <c r="DQ205" s="827"/>
      <c r="DR205" s="828"/>
      <c r="DS205" s="835"/>
      <c r="DT205" s="803"/>
      <c r="DU205" s="804"/>
      <c r="DV205" s="804"/>
      <c r="DW205" s="836"/>
      <c r="DX205" s="835"/>
      <c r="DY205" s="828"/>
      <c r="DZ205" s="803"/>
      <c r="EA205" s="804"/>
      <c r="EB205" s="804"/>
      <c r="EC205" s="827"/>
      <c r="ED205" s="828"/>
      <c r="EE205" s="835"/>
      <c r="EF205" s="803"/>
      <c r="EG205" s="804"/>
      <c r="EH205" s="804"/>
      <c r="EI205" s="836"/>
      <c r="EJ205" s="835"/>
      <c r="EK205" s="828"/>
      <c r="EL205" s="803"/>
      <c r="EM205" s="804"/>
      <c r="EN205" s="804"/>
      <c r="EO205" s="827"/>
      <c r="EP205" s="828"/>
      <c r="EQ205" s="835"/>
      <c r="ER205" s="803"/>
      <c r="ES205" s="804"/>
      <c r="ET205" s="804"/>
      <c r="EU205" s="836"/>
      <c r="EV205" s="835"/>
      <c r="EW205" s="828"/>
      <c r="EX205" s="803"/>
      <c r="EY205" s="804"/>
      <c r="EZ205" s="804"/>
      <c r="FA205" s="827"/>
      <c r="FB205" s="828"/>
      <c r="FC205" s="835"/>
      <c r="FD205" s="803"/>
      <c r="FE205" s="804"/>
      <c r="FF205" s="804"/>
      <c r="FG205" s="836"/>
      <c r="FH205" s="835"/>
      <c r="FI205" s="828"/>
      <c r="FJ205" s="803"/>
      <c r="FK205" s="804"/>
      <c r="FL205" s="804"/>
      <c r="FM205" s="827"/>
      <c r="FN205" s="828"/>
      <c r="FO205" s="835"/>
      <c r="FP205" s="803"/>
      <c r="FQ205" s="804"/>
      <c r="FR205" s="804"/>
      <c r="FS205" s="823"/>
      <c r="FT205" s="824"/>
      <c r="FU205" s="825"/>
      <c r="FV205" s="803"/>
      <c r="FW205" s="804"/>
      <c r="FX205" s="804"/>
      <c r="FY205" s="826"/>
      <c r="FZ205" s="825"/>
      <c r="GA205" s="824"/>
      <c r="GB205" s="805"/>
      <c r="GC205" s="804"/>
      <c r="GD205" s="804"/>
      <c r="GE205" s="823"/>
      <c r="GF205" s="824"/>
      <c r="GG205" s="825"/>
      <c r="GH205" s="803"/>
      <c r="GI205" s="809"/>
      <c r="GJ205" s="809"/>
      <c r="GK205" s="826"/>
      <c r="GL205" s="825"/>
      <c r="GM205" s="824"/>
      <c r="GN205" s="805"/>
      <c r="GO205" s="804"/>
      <c r="GP205" s="804"/>
      <c r="GQ205" s="823"/>
      <c r="GR205" s="824"/>
      <c r="GS205" s="825"/>
      <c r="GT205" s="803"/>
      <c r="GU205" s="809"/>
      <c r="GV205" s="809"/>
      <c r="GW205" s="826"/>
      <c r="GX205" s="825"/>
      <c r="GY205" s="824"/>
      <c r="GZ205" s="805"/>
      <c r="HA205" s="804"/>
      <c r="HB205" s="804"/>
      <c r="HC205" s="823"/>
      <c r="HD205" s="824"/>
      <c r="HE205" s="825"/>
      <c r="HF205" s="803"/>
      <c r="HG205" s="809"/>
      <c r="HH205" s="809"/>
      <c r="HI205" s="826"/>
      <c r="HJ205" s="825"/>
      <c r="HK205" s="824"/>
      <c r="HL205" s="805"/>
      <c r="HM205" s="804"/>
      <c r="HN205" s="804"/>
      <c r="HO205" s="823"/>
      <c r="HP205" s="824"/>
      <c r="HQ205" s="825">
        <v>46.9</v>
      </c>
      <c r="HR205" s="803"/>
      <c r="HS205" s="809"/>
      <c r="HT205" s="809"/>
      <c r="HU205" s="826"/>
      <c r="HV205" s="825"/>
      <c r="HW205" s="824" t="s">
        <v>730</v>
      </c>
      <c r="HX205" s="805"/>
      <c r="HY205" s="804"/>
      <c r="HZ205" s="804"/>
      <c r="IA205" s="823"/>
      <c r="IB205" s="824"/>
      <c r="IC205" s="825"/>
      <c r="ID205" s="803"/>
      <c r="IE205" s="804"/>
      <c r="IF205" s="804"/>
      <c r="IG205" s="826"/>
      <c r="IH205" s="825"/>
      <c r="II205" s="824"/>
      <c r="IJ205" s="805"/>
      <c r="IK205" s="804"/>
      <c r="IL205" s="804"/>
      <c r="IM205" s="823"/>
      <c r="IN205" s="824"/>
      <c r="IO205" s="825"/>
      <c r="IP205" s="803"/>
      <c r="IQ205" s="804"/>
      <c r="IR205" s="804"/>
      <c r="IS205" s="826"/>
      <c r="IT205" s="825"/>
      <c r="IU205" s="824"/>
      <c r="IV205" s="805"/>
      <c r="IW205" s="804"/>
      <c r="IX205" s="804"/>
      <c r="IY205" s="823"/>
      <c r="IZ205" s="824"/>
      <c r="JA205" s="825"/>
      <c r="JB205" s="803"/>
      <c r="JC205" s="804"/>
      <c r="JD205" s="804"/>
      <c r="JE205" s="826"/>
      <c r="JF205" s="825"/>
      <c r="JG205" s="824"/>
      <c r="JH205" s="805"/>
      <c r="JI205" s="804"/>
      <c r="JJ205" s="804"/>
      <c r="JK205" s="823"/>
      <c r="JL205" s="824"/>
      <c r="JM205" s="825"/>
      <c r="JN205" s="803"/>
      <c r="JO205" s="809"/>
      <c r="JP205" s="809"/>
      <c r="JQ205" s="826"/>
      <c r="JR205" s="825"/>
      <c r="JS205" s="824"/>
      <c r="JT205" s="805"/>
      <c r="JU205" s="804"/>
      <c r="JV205" s="804"/>
      <c r="JW205" s="823"/>
      <c r="JX205" s="824"/>
      <c r="JY205" s="824"/>
      <c r="JZ205" s="805"/>
      <c r="KA205" s="809"/>
      <c r="KB205" s="809"/>
      <c r="KC205" s="823"/>
      <c r="KD205" s="824"/>
      <c r="KE205" s="824"/>
      <c r="KF205" s="805"/>
      <c r="KG205" s="809"/>
      <c r="KH205" s="809"/>
      <c r="KI205" s="823"/>
      <c r="KJ205" s="824"/>
      <c r="KK205" s="824">
        <v>1.7</v>
      </c>
      <c r="KL205" s="805"/>
      <c r="KM205" s="809"/>
      <c r="KN205" s="809"/>
      <c r="KO205" s="823"/>
      <c r="KP205" s="824"/>
      <c r="KQ205" s="824"/>
      <c r="KR205" s="805"/>
      <c r="KS205" s="804"/>
      <c r="KT205" s="804"/>
      <c r="KU205" s="823"/>
      <c r="KV205" s="824"/>
      <c r="KW205" s="824"/>
      <c r="KX205" s="805"/>
      <c r="KY205" s="809"/>
      <c r="KZ205" s="809"/>
      <c r="LA205" s="823"/>
      <c r="LB205" s="824"/>
      <c r="LC205" s="824"/>
      <c r="LD205" s="805"/>
      <c r="LE205" s="804"/>
      <c r="LF205" s="804"/>
      <c r="LG205" s="823"/>
      <c r="LH205" s="824"/>
      <c r="LI205" s="824"/>
      <c r="LJ205" s="805"/>
      <c r="LK205" s="804"/>
      <c r="LL205" s="804"/>
      <c r="LM205" s="823"/>
      <c r="LN205" s="824"/>
      <c r="LO205" s="824"/>
      <c r="LP205" s="805"/>
      <c r="LQ205" s="809"/>
      <c r="LR205" s="809"/>
      <c r="LS205" s="823"/>
      <c r="LT205" s="824"/>
      <c r="LU205" s="824"/>
      <c r="LV205" s="805"/>
      <c r="LW205" s="804"/>
      <c r="LX205" s="804"/>
      <c r="LY205" s="823"/>
      <c r="LZ205" s="824"/>
      <c r="MA205" s="824"/>
      <c r="MB205" s="805"/>
      <c r="MC205" s="809"/>
      <c r="MD205" s="809"/>
      <c r="ME205" s="823"/>
      <c r="MF205" s="824"/>
      <c r="MG205" s="824"/>
      <c r="MH205" s="805"/>
      <c r="MI205" s="809"/>
      <c r="MJ205" s="809"/>
      <c r="MK205" s="823"/>
      <c r="ML205" s="824"/>
      <c r="MM205" s="824">
        <v>0.3</v>
      </c>
      <c r="MN205" s="805"/>
      <c r="MO205" s="809"/>
      <c r="MP205" s="809"/>
      <c r="MQ205" s="823"/>
      <c r="MR205" s="824"/>
      <c r="MS205" s="777"/>
      <c r="MT205" s="805"/>
      <c r="MU205" s="804"/>
      <c r="MV205" s="804"/>
      <c r="MW205" s="823"/>
      <c r="MX205" s="824"/>
      <c r="MY205" s="824"/>
      <c r="MZ205" s="805"/>
      <c r="NA205" s="804"/>
      <c r="NB205" s="804"/>
      <c r="NC205" s="823"/>
      <c r="ND205" s="824"/>
      <c r="NE205" s="824"/>
      <c r="NF205" s="805"/>
      <c r="NG205" s="804"/>
      <c r="NH205" s="804"/>
      <c r="NI205" s="823"/>
      <c r="NJ205" s="824"/>
      <c r="NK205" s="824"/>
      <c r="NL205" s="805"/>
      <c r="NM205" s="809"/>
      <c r="NN205" s="809"/>
      <c r="NO205" s="823"/>
      <c r="NP205" s="824"/>
      <c r="NQ205" s="824"/>
      <c r="NR205" s="805"/>
      <c r="NS205" s="823"/>
      <c r="NT205" s="824"/>
      <c r="NU205" s="824"/>
      <c r="NV205" s="805"/>
      <c r="NW205" s="823"/>
      <c r="NX205" s="824"/>
      <c r="NY205" s="824"/>
      <c r="NZ205" s="834"/>
      <c r="OA205" s="823"/>
      <c r="OB205" s="824"/>
      <c r="OC205" s="824"/>
      <c r="OD205" s="805"/>
      <c r="OE205" s="823"/>
      <c r="OF205" s="824"/>
      <c r="OG205" s="824"/>
      <c r="OH205" s="805"/>
      <c r="OI205" s="823"/>
      <c r="OJ205" s="824"/>
      <c r="OK205" s="824"/>
      <c r="OL205" s="805"/>
      <c r="OM205" s="823"/>
      <c r="ON205" s="824"/>
      <c r="OO205" s="824"/>
      <c r="OP205" s="805"/>
      <c r="OQ205" s="823"/>
      <c r="OR205" s="824"/>
      <c r="OS205" s="824"/>
      <c r="OT205" s="805"/>
      <c r="OU205" s="823"/>
      <c r="OV205" s="824"/>
      <c r="OW205" s="824"/>
      <c r="OX205" s="805"/>
      <c r="OY205" s="823"/>
      <c r="OZ205" s="824"/>
      <c r="PA205" s="824"/>
      <c r="PB205" s="805"/>
      <c r="PC205" s="823"/>
      <c r="PD205" s="824"/>
      <c r="PE205" s="824"/>
      <c r="PF205" s="805"/>
    </row>
    <row r="206" spans="1:424" ht="15" hidden="1" customHeight="1" x14ac:dyDescent="0.25">
      <c r="A206" s="769" t="s">
        <v>276</v>
      </c>
      <c r="B206" s="769" t="s">
        <v>53</v>
      </c>
      <c r="C206" s="769"/>
      <c r="D206" s="770"/>
      <c r="E206" s="769"/>
      <c r="F206" s="769" t="s">
        <v>59</v>
      </c>
      <c r="G206" s="769"/>
      <c r="H206" s="769"/>
      <c r="I206" s="769"/>
      <c r="J206" s="769"/>
      <c r="K206" s="771" t="s">
        <v>584</v>
      </c>
      <c r="L206" s="769" t="s">
        <v>583</v>
      </c>
      <c r="M206" s="771"/>
      <c r="N206" s="771"/>
      <c r="O206" s="769"/>
      <c r="P206" s="769"/>
      <c r="Q206" s="769" t="s">
        <v>599</v>
      </c>
      <c r="R206" s="769"/>
      <c r="S206" s="769"/>
      <c r="T206" s="816"/>
      <c r="U206" s="816"/>
      <c r="V206" s="816"/>
      <c r="W206" s="816"/>
      <c r="X206" s="769">
        <v>1</v>
      </c>
      <c r="Y206" s="769">
        <f>IF(AND(AJ206="",AK206="",AL206="",AN206="",AO206="",OR(AP206="",AP206=Dropdown!$AM$12,AP206=Dropdown!$AM$11)),1,0)</f>
        <v>0</v>
      </c>
      <c r="Z206" s="769">
        <f t="shared" si="26"/>
        <v>1</v>
      </c>
      <c r="AA206" s="769">
        <f t="shared" si="27"/>
        <v>1</v>
      </c>
      <c r="AB206" s="769">
        <f t="shared" si="28"/>
        <v>0</v>
      </c>
      <c r="AC206" s="769"/>
      <c r="AD206" s="772" t="str">
        <f>IF(OR(T206&lt;&gt;"",U206&lt;&gt;""),Dropdown!$A$4,IF(OR(V206&lt;&gt;"",W206&lt;&gt;""),Dropdown!$A$5,Dropdown!$A$3))</f>
        <v>Residential</v>
      </c>
      <c r="AE206" s="773" t="s">
        <v>634</v>
      </c>
      <c r="AF206" s="773" t="str">
        <f>VLOOKUP(AG206,Dropdown!$N$3:$R$55,2,FALSE)</f>
        <v>MNA</v>
      </c>
      <c r="AG206" s="773" t="s">
        <v>276</v>
      </c>
      <c r="AH206" s="773" t="str">
        <f>IF(AG206&lt;&gt;"",VLOOKUP(AG206,Dropdown!$N$3:$R$62,3,FALSE),IF(AF206&lt;&gt;"",VLOOKUP(AF206,Dropdown!$N$3:$R$62,3,FALSE),IF(AE206&lt;&gt;"",VLOOKUP(AE206,Dropdown!$N$3:$R$62,3,FALSE),"")))</f>
        <v>UMI</v>
      </c>
      <c r="AI206" s="773" t="str">
        <f>IF(AG206&lt;&gt;"",VLOOKUP(AG206,Dropdown!$N$3:$R$62,5,FALSE),IF(AF206&lt;&gt;"",VLOOKUP(AF206,Dropdown!$N$3:$R$62,5,FALSE),IF(AE206&lt;&gt;"",VLOOKUP(AE206,Dropdown!$N$3:$R$62,5,FALSE),"")))</f>
        <v>Arid</v>
      </c>
      <c r="AJ206" s="773"/>
      <c r="AK206" s="773"/>
      <c r="AL206" s="821" t="s">
        <v>89</v>
      </c>
      <c r="AM206" s="821"/>
      <c r="AN206" s="773"/>
      <c r="AO206" s="773"/>
      <c r="AP206" s="773" t="s">
        <v>423</v>
      </c>
      <c r="AQ206" s="769"/>
      <c r="AR206" s="774" t="s">
        <v>588</v>
      </c>
      <c r="AS206" s="774"/>
      <c r="AT206" s="769"/>
      <c r="AU206" s="769"/>
      <c r="AV206" s="846">
        <v>12</v>
      </c>
      <c r="AW206" s="826"/>
      <c r="AX206" s="825"/>
      <c r="AY206" s="824"/>
      <c r="AZ206" s="803"/>
      <c r="BA206" s="804"/>
      <c r="BB206" s="804"/>
      <c r="BC206" s="823"/>
      <c r="BD206" s="824"/>
      <c r="BE206" s="824">
        <f>17.625+80</f>
        <v>97.625</v>
      </c>
      <c r="BF206" s="805"/>
      <c r="BG206" s="804"/>
      <c r="BH206" s="804"/>
      <c r="BI206" s="823"/>
      <c r="BJ206" s="824"/>
      <c r="BK206" s="824"/>
      <c r="BL206" s="805"/>
      <c r="BM206" s="804"/>
      <c r="BN206" s="804"/>
      <c r="BO206" s="823"/>
      <c r="BP206" s="824"/>
      <c r="BQ206" s="824"/>
      <c r="BR206" s="805"/>
      <c r="BS206" s="804"/>
      <c r="BT206" s="804"/>
      <c r="BU206" s="823"/>
      <c r="BV206" s="824"/>
      <c r="BW206" s="824"/>
      <c r="BX206" s="805"/>
      <c r="BY206" s="804"/>
      <c r="BZ206" s="804"/>
      <c r="CA206" s="823"/>
      <c r="CB206" s="824"/>
      <c r="CC206" s="824"/>
      <c r="CD206" s="805"/>
      <c r="CE206" s="804"/>
      <c r="CF206" s="804"/>
      <c r="CG206" s="823"/>
      <c r="CH206" s="824"/>
      <c r="CI206" s="824"/>
      <c r="CJ206" s="805"/>
      <c r="CK206" s="804"/>
      <c r="CL206" s="804"/>
      <c r="CM206" s="823"/>
      <c r="CN206" s="824"/>
      <c r="CO206" s="824"/>
      <c r="CP206" s="805"/>
      <c r="CQ206" s="804"/>
      <c r="CR206" s="804"/>
      <c r="CS206" s="823"/>
      <c r="CT206" s="824"/>
      <c r="CU206" s="824"/>
      <c r="CV206" s="805"/>
      <c r="CW206" s="804"/>
      <c r="CX206" s="804"/>
      <c r="CY206" s="823"/>
      <c r="CZ206" s="824"/>
      <c r="DA206" s="825"/>
      <c r="DB206" s="803"/>
      <c r="DC206" s="809"/>
      <c r="DD206" s="809"/>
      <c r="DE206" s="826"/>
      <c r="DF206" s="825"/>
      <c r="DG206" s="824"/>
      <c r="DH206" s="805"/>
      <c r="DI206" s="804"/>
      <c r="DJ206" s="804"/>
      <c r="DK206" s="823"/>
      <c r="DL206" s="824"/>
      <c r="DM206" s="837">
        <v>0.18</v>
      </c>
      <c r="DN206" s="803"/>
      <c r="DO206" s="809"/>
      <c r="DP206" s="809"/>
      <c r="DQ206" s="827"/>
      <c r="DR206" s="828"/>
      <c r="DS206" s="835"/>
      <c r="DT206" s="803"/>
      <c r="DU206" s="804"/>
      <c r="DV206" s="804"/>
      <c r="DW206" s="836"/>
      <c r="DX206" s="835"/>
      <c r="DY206" s="828"/>
      <c r="DZ206" s="803"/>
      <c r="EA206" s="804"/>
      <c r="EB206" s="804"/>
      <c r="EC206" s="827"/>
      <c r="ED206" s="828"/>
      <c r="EE206" s="835"/>
      <c r="EF206" s="803"/>
      <c r="EG206" s="804"/>
      <c r="EH206" s="804"/>
      <c r="EI206" s="836"/>
      <c r="EJ206" s="835"/>
      <c r="EK206" s="828"/>
      <c r="EL206" s="803"/>
      <c r="EM206" s="804"/>
      <c r="EN206" s="804"/>
      <c r="EO206" s="827"/>
      <c r="EP206" s="828"/>
      <c r="EQ206" s="835"/>
      <c r="ER206" s="803"/>
      <c r="ES206" s="804"/>
      <c r="ET206" s="804"/>
      <c r="EU206" s="836"/>
      <c r="EV206" s="835"/>
      <c r="EW206" s="828"/>
      <c r="EX206" s="803"/>
      <c r="EY206" s="804"/>
      <c r="EZ206" s="804"/>
      <c r="FA206" s="827"/>
      <c r="FB206" s="828"/>
      <c r="FC206" s="835"/>
      <c r="FD206" s="803"/>
      <c r="FE206" s="804"/>
      <c r="FF206" s="804"/>
      <c r="FG206" s="836"/>
      <c r="FH206" s="835"/>
      <c r="FI206" s="828"/>
      <c r="FJ206" s="803"/>
      <c r="FK206" s="804"/>
      <c r="FL206" s="804"/>
      <c r="FM206" s="827"/>
      <c r="FN206" s="828"/>
      <c r="FO206" s="835"/>
      <c r="FP206" s="803"/>
      <c r="FQ206" s="804"/>
      <c r="FR206" s="804"/>
      <c r="FS206" s="823"/>
      <c r="FT206" s="824"/>
      <c r="FU206" s="825">
        <v>95</v>
      </c>
      <c r="FV206" s="803"/>
      <c r="FW206" s="804"/>
      <c r="FX206" s="804"/>
      <c r="FY206" s="826"/>
      <c r="FZ206" s="825"/>
      <c r="GA206" s="824"/>
      <c r="GB206" s="805"/>
      <c r="GC206" s="804"/>
      <c r="GD206" s="804"/>
      <c r="GE206" s="823"/>
      <c r="GF206" s="824"/>
      <c r="GG206" s="825"/>
      <c r="GH206" s="803"/>
      <c r="GI206" s="809"/>
      <c r="GJ206" s="809"/>
      <c r="GK206" s="826"/>
      <c r="GL206" s="825"/>
      <c r="GM206" s="824"/>
      <c r="GN206" s="805"/>
      <c r="GO206" s="804"/>
      <c r="GP206" s="804"/>
      <c r="GQ206" s="823"/>
      <c r="GR206" s="824"/>
      <c r="GS206" s="825"/>
      <c r="GT206" s="803"/>
      <c r="GU206" s="809"/>
      <c r="GV206" s="809"/>
      <c r="GW206" s="826"/>
      <c r="GX206" s="825"/>
      <c r="GY206" s="824"/>
      <c r="GZ206" s="805"/>
      <c r="HA206" s="804"/>
      <c r="HB206" s="804"/>
      <c r="HC206" s="823"/>
      <c r="HD206" s="824"/>
      <c r="HE206" s="825"/>
      <c r="HF206" s="803"/>
      <c r="HG206" s="809"/>
      <c r="HH206" s="809"/>
      <c r="HI206" s="826"/>
      <c r="HJ206" s="825"/>
      <c r="HK206" s="824"/>
      <c r="HL206" s="805"/>
      <c r="HM206" s="804"/>
      <c r="HN206" s="804"/>
      <c r="HO206" s="823"/>
      <c r="HP206" s="824"/>
      <c r="HQ206" s="825"/>
      <c r="HR206" s="803"/>
      <c r="HS206" s="809"/>
      <c r="HT206" s="809"/>
      <c r="HU206" s="826"/>
      <c r="HV206" s="825"/>
      <c r="HW206" s="824">
        <v>41</v>
      </c>
      <c r="HX206" s="805"/>
      <c r="HY206" s="804"/>
      <c r="HZ206" s="804"/>
      <c r="IA206" s="823"/>
      <c r="IB206" s="824"/>
      <c r="IC206" s="825"/>
      <c r="ID206" s="803"/>
      <c r="IE206" s="804"/>
      <c r="IF206" s="804"/>
      <c r="IG206" s="826"/>
      <c r="IH206" s="825"/>
      <c r="II206" s="824"/>
      <c r="IJ206" s="805"/>
      <c r="IK206" s="804"/>
      <c r="IL206" s="804"/>
      <c r="IM206" s="823"/>
      <c r="IN206" s="824"/>
      <c r="IO206" s="825">
        <v>14</v>
      </c>
      <c r="IP206" s="803"/>
      <c r="IQ206" s="804"/>
      <c r="IR206" s="804"/>
      <c r="IS206" s="826"/>
      <c r="IT206" s="825"/>
      <c r="IU206" s="824"/>
      <c r="IV206" s="805"/>
      <c r="IW206" s="804"/>
      <c r="IX206" s="804"/>
      <c r="IY206" s="823"/>
      <c r="IZ206" s="824"/>
      <c r="JA206" s="825"/>
      <c r="JB206" s="803"/>
      <c r="JC206" s="804"/>
      <c r="JD206" s="804"/>
      <c r="JE206" s="826"/>
      <c r="JF206" s="825"/>
      <c r="JG206" s="824"/>
      <c r="JH206" s="805"/>
      <c r="JI206" s="804"/>
      <c r="JJ206" s="804"/>
      <c r="JK206" s="823"/>
      <c r="JL206" s="824"/>
      <c r="JM206" s="825"/>
      <c r="JN206" s="803"/>
      <c r="JO206" s="809"/>
      <c r="JP206" s="809"/>
      <c r="JQ206" s="826"/>
      <c r="JR206" s="825"/>
      <c r="JS206" s="824"/>
      <c r="JT206" s="805"/>
      <c r="JU206" s="804"/>
      <c r="JV206" s="804"/>
      <c r="JW206" s="823"/>
      <c r="JX206" s="824"/>
      <c r="JY206" s="824"/>
      <c r="JZ206" s="805"/>
      <c r="KA206" s="809"/>
      <c r="KB206" s="809"/>
      <c r="KC206" s="823"/>
      <c r="KD206" s="824"/>
      <c r="KE206" s="824"/>
      <c r="KF206" s="805"/>
      <c r="KG206" s="809"/>
      <c r="KH206" s="809"/>
      <c r="KI206" s="823"/>
      <c r="KJ206" s="824"/>
      <c r="KK206" s="824"/>
      <c r="KL206" s="805"/>
      <c r="KM206" s="809"/>
      <c r="KN206" s="809"/>
      <c r="KO206" s="823"/>
      <c r="KP206" s="824"/>
      <c r="KQ206" s="824">
        <v>1.7</v>
      </c>
      <c r="KR206" s="805"/>
      <c r="KS206" s="804"/>
      <c r="KT206" s="804"/>
      <c r="KU206" s="823"/>
      <c r="KV206" s="824"/>
      <c r="KW206" s="824"/>
      <c r="KX206" s="805"/>
      <c r="KY206" s="809"/>
      <c r="KZ206" s="809"/>
      <c r="LA206" s="823"/>
      <c r="LB206" s="824"/>
      <c r="LC206" s="824"/>
      <c r="LD206" s="805"/>
      <c r="LE206" s="804"/>
      <c r="LF206" s="804"/>
      <c r="LG206" s="823"/>
      <c r="LH206" s="824"/>
      <c r="LI206" s="824"/>
      <c r="LJ206" s="805"/>
      <c r="LK206" s="804"/>
      <c r="LL206" s="804"/>
      <c r="LM206" s="823"/>
      <c r="LN206" s="824"/>
      <c r="LO206" s="824"/>
      <c r="LP206" s="805"/>
      <c r="LQ206" s="809"/>
      <c r="LR206" s="809"/>
      <c r="LS206" s="823"/>
      <c r="LT206" s="824"/>
      <c r="LU206" s="824"/>
      <c r="LV206" s="805"/>
      <c r="LW206" s="804"/>
      <c r="LX206" s="804"/>
      <c r="LY206" s="823"/>
      <c r="LZ206" s="824"/>
      <c r="MA206" s="824"/>
      <c r="MB206" s="805"/>
      <c r="MC206" s="809"/>
      <c r="MD206" s="809"/>
      <c r="ME206" s="823"/>
      <c r="MF206" s="824"/>
      <c r="MG206" s="824"/>
      <c r="MH206" s="805"/>
      <c r="MI206" s="809"/>
      <c r="MJ206" s="809"/>
      <c r="MK206" s="823"/>
      <c r="ML206" s="824"/>
      <c r="MM206" s="824"/>
      <c r="MN206" s="805"/>
      <c r="MO206" s="809"/>
      <c r="MP206" s="809"/>
      <c r="MQ206" s="823"/>
      <c r="MR206" s="824"/>
      <c r="MS206" s="777"/>
      <c r="MT206" s="805"/>
      <c r="MU206" s="804"/>
      <c r="MV206" s="804"/>
      <c r="MW206" s="823"/>
      <c r="MX206" s="824"/>
      <c r="MY206" s="824"/>
      <c r="MZ206" s="805"/>
      <c r="NA206" s="804"/>
      <c r="NB206" s="804"/>
      <c r="NC206" s="823"/>
      <c r="ND206" s="824"/>
      <c r="NE206" s="824"/>
      <c r="NF206" s="805"/>
      <c r="NG206" s="804"/>
      <c r="NH206" s="804"/>
      <c r="NI206" s="823"/>
      <c r="NJ206" s="824"/>
      <c r="NK206" s="824"/>
      <c r="NL206" s="805"/>
      <c r="NM206" s="809"/>
      <c r="NN206" s="809"/>
      <c r="NO206" s="823"/>
      <c r="NP206" s="824"/>
      <c r="NQ206" s="838">
        <v>0.3</v>
      </c>
      <c r="NR206" s="805"/>
      <c r="NS206" s="823"/>
      <c r="NT206" s="824"/>
      <c r="NU206" s="824"/>
      <c r="NV206" s="805"/>
      <c r="NW206" s="823"/>
      <c r="NX206" s="824"/>
      <c r="NY206" s="824"/>
      <c r="NZ206" s="834"/>
      <c r="OA206" s="823"/>
      <c r="OB206" s="824"/>
      <c r="OC206" s="824"/>
      <c r="OD206" s="805"/>
      <c r="OE206" s="823"/>
      <c r="OF206" s="824"/>
      <c r="OG206" s="824"/>
      <c r="OH206" s="805"/>
      <c r="OI206" s="823"/>
      <c r="OJ206" s="824"/>
      <c r="OK206" s="824"/>
      <c r="OL206" s="805"/>
      <c r="OM206" s="823"/>
      <c r="ON206" s="824"/>
      <c r="OO206" s="824"/>
      <c r="OP206" s="805"/>
      <c r="OQ206" s="823"/>
      <c r="OR206" s="824"/>
      <c r="OS206" s="824"/>
      <c r="OT206" s="805"/>
      <c r="OU206" s="823"/>
      <c r="OV206" s="824"/>
      <c r="OW206" s="824"/>
      <c r="OX206" s="805"/>
      <c r="OY206" s="823"/>
      <c r="OZ206" s="824"/>
      <c r="PA206" s="824"/>
      <c r="PB206" s="805"/>
      <c r="PC206" s="823"/>
      <c r="PD206" s="824"/>
      <c r="PE206" s="824"/>
      <c r="PF206" s="805"/>
      <c r="PH206" s="692">
        <f t="shared" ref="PH206:PH212" si="29">MY206*NE206</f>
        <v>0</v>
      </c>
    </row>
    <row r="207" spans="1:424" ht="15" hidden="1" customHeight="1" x14ac:dyDescent="0.25">
      <c r="A207" s="769" t="s">
        <v>62</v>
      </c>
      <c r="B207" s="769" t="s">
        <v>53</v>
      </c>
      <c r="C207" s="769"/>
      <c r="D207" s="770"/>
      <c r="E207" s="769"/>
      <c r="F207" s="769"/>
      <c r="G207" s="769"/>
      <c r="H207" s="769"/>
      <c r="I207" s="769"/>
      <c r="J207" s="769"/>
      <c r="K207" s="769" t="s">
        <v>79</v>
      </c>
      <c r="L207" s="769"/>
      <c r="M207" s="769"/>
      <c r="N207" s="769"/>
      <c r="O207" s="769"/>
      <c r="P207" s="769"/>
      <c r="Q207" s="769"/>
      <c r="R207" s="769"/>
      <c r="S207" s="769"/>
      <c r="T207" s="816"/>
      <c r="U207" s="816"/>
      <c r="V207" s="816"/>
      <c r="W207" s="816"/>
      <c r="X207" s="769">
        <v>1</v>
      </c>
      <c r="Y207" s="769">
        <f>IF(AND(AJ207="",AK207="",AL207="",AN207="",AO207="",OR(AP207="",AP207=Dropdown!$AM$12,AP207=Dropdown!$AM$11)),1,0)</f>
        <v>0</v>
      </c>
      <c r="Z207" s="769">
        <f t="shared" si="26"/>
        <v>1</v>
      </c>
      <c r="AA207" s="769">
        <f t="shared" si="27"/>
        <v>1</v>
      </c>
      <c r="AB207" s="769">
        <f t="shared" si="28"/>
        <v>0</v>
      </c>
      <c r="AC207" s="769"/>
      <c r="AD207" s="772" t="str">
        <f>IF(OR(T207&lt;&gt;"",U207&lt;&gt;""),Dropdown!$A$4,IF(OR(V207&lt;&gt;"",W207&lt;&gt;""),Dropdown!$A$5,Dropdown!$A$3))</f>
        <v>Residential</v>
      </c>
      <c r="AE207" s="773" t="s">
        <v>343</v>
      </c>
      <c r="AF207" s="773" t="str">
        <f>VLOOKUP(AG207,Dropdown!$N$3:$R$62,2,FALSE)</f>
        <v>MNA</v>
      </c>
      <c r="AG207" s="773" t="s">
        <v>62</v>
      </c>
      <c r="AH207" s="773" t="str">
        <f>IF(AG207&lt;&gt;"",VLOOKUP(AG207,Dropdown!$N$3:$R$62,3,FALSE),IF(AF207&lt;&gt;"",VLOOKUP(AF207,Dropdown!$N$3:$R$62,3,FALSE),IF(AE207&lt;&gt;"",VLOOKUP(AE207,Dropdown!$N$3:$R$62,3,FALSE),"")))</f>
        <v>UMI</v>
      </c>
      <c r="AI207" s="773" t="str">
        <f>IF(AG207&lt;&gt;"",VLOOKUP(AG207,Dropdown!$N$3:$R$62,5,FALSE),IF(AF207&lt;&gt;"",VLOOKUP(AF207,Dropdown!$N$3:$R$62,5,FALSE),IF(AE207&lt;&gt;"",VLOOKUP(AE207,Dropdown!$N$3:$R$62,5,FALSE),"")))</f>
        <v>Arid</v>
      </c>
      <c r="AJ207" s="773" t="s">
        <v>778</v>
      </c>
      <c r="AK207" s="773"/>
      <c r="AL207" s="773" t="s">
        <v>79</v>
      </c>
      <c r="AM207" s="773"/>
      <c r="AN207" s="773"/>
      <c r="AO207" s="773"/>
      <c r="AP207" s="773"/>
      <c r="AQ207" s="769" t="s">
        <v>81</v>
      </c>
      <c r="AR207" s="774" t="s">
        <v>65</v>
      </c>
      <c r="AS207" s="774">
        <v>9</v>
      </c>
      <c r="AT207" s="769" t="s">
        <v>101</v>
      </c>
      <c r="AU207" s="769">
        <v>35</v>
      </c>
      <c r="AV207" s="846"/>
      <c r="AW207" s="826"/>
      <c r="AX207" s="825"/>
      <c r="AY207" s="825">
        <v>90</v>
      </c>
      <c r="AZ207" s="803"/>
      <c r="BA207" s="804"/>
      <c r="BB207" s="804"/>
      <c r="BC207" s="823"/>
      <c r="BD207" s="824"/>
      <c r="BE207" s="824"/>
      <c r="BF207" s="805"/>
      <c r="BG207" s="804"/>
      <c r="BH207" s="804"/>
      <c r="BI207" s="826"/>
      <c r="BJ207" s="825"/>
      <c r="BK207" s="825"/>
      <c r="BL207" s="803"/>
      <c r="BM207" s="804"/>
      <c r="BN207" s="804"/>
      <c r="BO207" s="826"/>
      <c r="BP207" s="825"/>
      <c r="BQ207" s="825"/>
      <c r="BR207" s="803"/>
      <c r="BS207" s="804"/>
      <c r="BT207" s="804"/>
      <c r="BU207" s="826"/>
      <c r="BV207" s="825"/>
      <c r="BW207" s="825"/>
      <c r="BX207" s="803"/>
      <c r="BY207" s="804"/>
      <c r="BZ207" s="804"/>
      <c r="CA207" s="826"/>
      <c r="CB207" s="825"/>
      <c r="CC207" s="825"/>
      <c r="CD207" s="803"/>
      <c r="CE207" s="804"/>
      <c r="CF207" s="804"/>
      <c r="CG207" s="826"/>
      <c r="CH207" s="825"/>
      <c r="CI207" s="825"/>
      <c r="CJ207" s="803"/>
      <c r="CK207" s="804"/>
      <c r="CL207" s="804"/>
      <c r="CM207" s="826"/>
      <c r="CN207" s="825"/>
      <c r="CO207" s="825"/>
      <c r="CP207" s="803"/>
      <c r="CQ207" s="804"/>
      <c r="CR207" s="804"/>
      <c r="CS207" s="826"/>
      <c r="CT207" s="825"/>
      <c r="CU207" s="825"/>
      <c r="CV207" s="803"/>
      <c r="CW207" s="804"/>
      <c r="CX207" s="804"/>
      <c r="CY207" s="826"/>
      <c r="CZ207" s="825"/>
      <c r="DA207" s="825"/>
      <c r="DB207" s="803"/>
      <c r="DC207" s="804"/>
      <c r="DD207" s="804"/>
      <c r="DE207" s="826"/>
      <c r="DF207" s="825"/>
      <c r="DG207" s="825"/>
      <c r="DH207" s="803"/>
      <c r="DI207" s="804"/>
      <c r="DJ207" s="804"/>
      <c r="DK207" s="826"/>
      <c r="DL207" s="825"/>
      <c r="DM207" s="825"/>
      <c r="DN207" s="803"/>
      <c r="DO207" s="804"/>
      <c r="DP207" s="804"/>
      <c r="DQ207" s="857"/>
      <c r="DR207" s="842"/>
      <c r="DS207" s="964">
        <f>770*90*0.8/1000</f>
        <v>55.44</v>
      </c>
      <c r="DT207" s="858"/>
      <c r="DU207" s="819"/>
      <c r="DV207" s="819"/>
      <c r="DW207" s="857"/>
      <c r="DX207" s="842"/>
      <c r="DY207" s="842"/>
      <c r="DZ207" s="818"/>
      <c r="EA207" s="819"/>
      <c r="EB207" s="819"/>
      <c r="EC207" s="857"/>
      <c r="ED207" s="842"/>
      <c r="EE207" s="842"/>
      <c r="EF207" s="818"/>
      <c r="EG207" s="819"/>
      <c r="EH207" s="819"/>
      <c r="EI207" s="857"/>
      <c r="EJ207" s="842"/>
      <c r="EK207" s="842"/>
      <c r="EL207" s="818"/>
      <c r="EM207" s="819"/>
      <c r="EN207" s="819"/>
      <c r="EO207" s="857"/>
      <c r="EP207" s="842"/>
      <c r="EQ207" s="842"/>
      <c r="ER207" s="818"/>
      <c r="ES207" s="819"/>
      <c r="ET207" s="819"/>
      <c r="EU207" s="857"/>
      <c r="EV207" s="842"/>
      <c r="EW207" s="842"/>
      <c r="EX207" s="818"/>
      <c r="EY207" s="819"/>
      <c r="EZ207" s="819"/>
      <c r="FA207" s="857"/>
      <c r="FB207" s="842"/>
      <c r="FC207" s="842"/>
      <c r="FD207" s="818"/>
      <c r="FE207" s="819"/>
      <c r="FF207" s="819"/>
      <c r="FG207" s="857"/>
      <c r="FH207" s="842"/>
      <c r="FI207" s="842"/>
      <c r="FJ207" s="818"/>
      <c r="FK207" s="819"/>
      <c r="FL207" s="819"/>
      <c r="FM207" s="857"/>
      <c r="FN207" s="842"/>
      <c r="FO207" s="842"/>
      <c r="FP207" s="818"/>
      <c r="FQ207" s="819"/>
      <c r="FR207" s="819"/>
      <c r="FS207" s="823"/>
      <c r="FT207" s="824"/>
      <c r="FU207" s="825">
        <f>1830*90*0.8/1000</f>
        <v>131.76</v>
      </c>
      <c r="FV207" s="803"/>
      <c r="FW207" s="804"/>
      <c r="FX207" s="804"/>
      <c r="FY207" s="826"/>
      <c r="FZ207" s="825"/>
      <c r="GA207" s="825"/>
      <c r="GB207" s="803"/>
      <c r="GC207" s="804"/>
      <c r="GD207" s="804"/>
      <c r="GE207" s="826"/>
      <c r="GF207" s="825"/>
      <c r="GG207" s="825"/>
      <c r="GH207" s="803"/>
      <c r="GI207" s="804"/>
      <c r="GJ207" s="804"/>
      <c r="GK207" s="826"/>
      <c r="GL207" s="825"/>
      <c r="GM207" s="825"/>
      <c r="GN207" s="803"/>
      <c r="GO207" s="804"/>
      <c r="GP207" s="804"/>
      <c r="GQ207" s="826"/>
      <c r="GR207" s="825"/>
      <c r="GS207" s="825"/>
      <c r="GT207" s="803"/>
      <c r="GU207" s="804"/>
      <c r="GV207" s="804"/>
      <c r="GW207" s="826"/>
      <c r="GX207" s="825"/>
      <c r="GY207" s="825"/>
      <c r="GZ207" s="803"/>
      <c r="HA207" s="804"/>
      <c r="HB207" s="804"/>
      <c r="HC207" s="826"/>
      <c r="HD207" s="825"/>
      <c r="HE207" s="825"/>
      <c r="HF207" s="803"/>
      <c r="HG207" s="804"/>
      <c r="HH207" s="804"/>
      <c r="HI207" s="826"/>
      <c r="HJ207" s="825"/>
      <c r="HK207" s="825"/>
      <c r="HL207" s="803"/>
      <c r="HM207" s="804"/>
      <c r="HN207" s="804"/>
      <c r="HO207" s="826"/>
      <c r="HP207" s="825"/>
      <c r="HQ207" s="825"/>
      <c r="HR207" s="803"/>
      <c r="HS207" s="804"/>
      <c r="HT207" s="804"/>
      <c r="HU207" s="826"/>
      <c r="HV207" s="825"/>
      <c r="HW207" s="852">
        <f>900*90*0.8/1000</f>
        <v>64.8</v>
      </c>
      <c r="HX207" s="805"/>
      <c r="HY207" s="804"/>
      <c r="HZ207" s="804"/>
      <c r="IA207" s="823"/>
      <c r="IB207" s="824"/>
      <c r="IC207" s="825"/>
      <c r="ID207" s="803"/>
      <c r="IE207" s="804"/>
      <c r="IF207" s="804"/>
      <c r="IG207" s="826"/>
      <c r="IH207" s="825"/>
      <c r="II207" s="852">
        <f>1170*90*0.8/1000</f>
        <v>84.24</v>
      </c>
      <c r="IJ207" s="805"/>
      <c r="IK207" s="804"/>
      <c r="IL207" s="804"/>
      <c r="IM207" s="823"/>
      <c r="IN207" s="824"/>
      <c r="IO207" s="825">
        <f>150*90*0.8/1000</f>
        <v>10.8</v>
      </c>
      <c r="IP207" s="803"/>
      <c r="IQ207" s="804"/>
      <c r="IR207" s="804"/>
      <c r="IS207" s="826"/>
      <c r="IT207" s="825"/>
      <c r="IU207" s="825"/>
      <c r="IV207" s="803"/>
      <c r="IW207" s="804"/>
      <c r="IX207" s="804"/>
      <c r="IY207" s="826"/>
      <c r="IZ207" s="825"/>
      <c r="JA207" s="825"/>
      <c r="JB207" s="803"/>
      <c r="JC207" s="804"/>
      <c r="JD207" s="804"/>
      <c r="JE207" s="826"/>
      <c r="JF207" s="825"/>
      <c r="JG207" s="825"/>
      <c r="JH207" s="803"/>
      <c r="JI207" s="804"/>
      <c r="JJ207" s="804"/>
      <c r="JK207" s="826"/>
      <c r="JL207" s="825"/>
      <c r="JM207" s="825"/>
      <c r="JN207" s="803"/>
      <c r="JO207" s="804"/>
      <c r="JP207" s="804"/>
      <c r="JQ207" s="826"/>
      <c r="JR207" s="825"/>
      <c r="JS207" s="825"/>
      <c r="JT207" s="803"/>
      <c r="JU207" s="804"/>
      <c r="JV207" s="804"/>
      <c r="JW207" s="826"/>
      <c r="JX207" s="825"/>
      <c r="JY207" s="825"/>
      <c r="JZ207" s="803"/>
      <c r="KA207" s="804"/>
      <c r="KB207" s="804"/>
      <c r="KC207" s="826"/>
      <c r="KD207" s="825"/>
      <c r="KE207" s="825"/>
      <c r="KF207" s="803"/>
      <c r="KG207" s="804"/>
      <c r="KH207" s="804"/>
      <c r="KI207" s="826"/>
      <c r="KJ207" s="825"/>
      <c r="KK207" s="825"/>
      <c r="KL207" s="803"/>
      <c r="KM207" s="804"/>
      <c r="KN207" s="804"/>
      <c r="KO207" s="823"/>
      <c r="KP207" s="824"/>
      <c r="KQ207" s="852">
        <f>25*90*0.8/1000</f>
        <v>1.8</v>
      </c>
      <c r="KR207" s="805"/>
      <c r="KS207" s="804"/>
      <c r="KT207" s="804"/>
      <c r="KU207" s="826"/>
      <c r="KV207" s="825"/>
      <c r="KW207" s="825"/>
      <c r="KX207" s="803"/>
      <c r="KY207" s="804"/>
      <c r="KZ207" s="804"/>
      <c r="LA207" s="826"/>
      <c r="LB207" s="825"/>
      <c r="LC207" s="825"/>
      <c r="LD207" s="803"/>
      <c r="LE207" s="804"/>
      <c r="LF207" s="804"/>
      <c r="LG207" s="826"/>
      <c r="LH207" s="825"/>
      <c r="LI207" s="825"/>
      <c r="LJ207" s="803"/>
      <c r="LK207" s="804"/>
      <c r="LL207" s="804"/>
      <c r="LM207" s="826"/>
      <c r="LN207" s="825"/>
      <c r="LO207" s="825"/>
      <c r="LP207" s="803"/>
      <c r="LQ207" s="804"/>
      <c r="LR207" s="804"/>
      <c r="LS207" s="826"/>
      <c r="LT207" s="825"/>
      <c r="LU207" s="825"/>
      <c r="LV207" s="803"/>
      <c r="LW207" s="804"/>
      <c r="LX207" s="804"/>
      <c r="LY207" s="826"/>
      <c r="LZ207" s="825"/>
      <c r="MA207" s="825"/>
      <c r="MB207" s="803"/>
      <c r="MC207" s="804"/>
      <c r="MD207" s="804"/>
      <c r="ME207" s="826"/>
      <c r="MF207" s="825"/>
      <c r="MG207" s="825"/>
      <c r="MH207" s="803"/>
      <c r="MI207" s="804"/>
      <c r="MJ207" s="804"/>
      <c r="MK207" s="826"/>
      <c r="ML207" s="825"/>
      <c r="MM207" s="825"/>
      <c r="MN207" s="803"/>
      <c r="MO207" s="804"/>
      <c r="MP207" s="804"/>
      <c r="MQ207" s="823"/>
      <c r="MR207" s="824"/>
      <c r="MS207" s="824"/>
      <c r="MT207" s="805"/>
      <c r="MU207" s="804"/>
      <c r="MV207" s="804"/>
      <c r="MW207" s="823"/>
      <c r="MX207" s="824"/>
      <c r="MY207" s="824"/>
      <c r="MZ207" s="805"/>
      <c r="NA207" s="804"/>
      <c r="NB207" s="804"/>
      <c r="NC207" s="823"/>
      <c r="ND207" s="824"/>
      <c r="NE207" s="824"/>
      <c r="NF207" s="805"/>
      <c r="NG207" s="804"/>
      <c r="NH207" s="804"/>
      <c r="NI207" s="823"/>
      <c r="NJ207" s="824"/>
      <c r="NK207" s="824"/>
      <c r="NL207" s="805"/>
      <c r="NM207" s="809"/>
      <c r="NN207" s="809"/>
      <c r="NO207" s="823"/>
      <c r="NP207" s="824"/>
      <c r="NQ207" s="824"/>
      <c r="NR207" s="805"/>
      <c r="NS207" s="823"/>
      <c r="NT207" s="824"/>
      <c r="NU207" s="824"/>
      <c r="NV207" s="805"/>
      <c r="NW207" s="826"/>
      <c r="NX207" s="825"/>
      <c r="NY207" s="825"/>
      <c r="NZ207" s="848"/>
      <c r="OA207" s="823"/>
      <c r="OB207" s="824"/>
      <c r="OC207" s="824"/>
      <c r="OD207" s="805"/>
      <c r="OE207" s="823"/>
      <c r="OF207" s="824"/>
      <c r="OG207" s="824"/>
      <c r="OH207" s="805"/>
      <c r="OI207" s="823"/>
      <c r="OJ207" s="824"/>
      <c r="OK207" s="824"/>
      <c r="OL207" s="805"/>
      <c r="OM207" s="823"/>
      <c r="ON207" s="824"/>
      <c r="OO207" s="824"/>
      <c r="OP207" s="805"/>
      <c r="OQ207" s="823"/>
      <c r="OR207" s="824"/>
      <c r="OS207" s="824"/>
      <c r="OT207" s="805"/>
      <c r="OU207" s="823"/>
      <c r="OV207" s="824"/>
      <c r="OW207" s="824"/>
      <c r="OX207" s="805"/>
      <c r="OY207" s="823"/>
      <c r="OZ207" s="824"/>
      <c r="PA207" s="824"/>
      <c r="PB207" s="805"/>
      <c r="PC207" s="823"/>
      <c r="PD207" s="824"/>
      <c r="PE207" s="824"/>
      <c r="PF207" s="805"/>
      <c r="PH207" s="692">
        <f t="shared" si="29"/>
        <v>0</v>
      </c>
    </row>
    <row r="208" spans="1:424" ht="15" hidden="1" customHeight="1" x14ac:dyDescent="0.25">
      <c r="A208" s="806" t="s">
        <v>302</v>
      </c>
      <c r="B208" s="806" t="s">
        <v>55</v>
      </c>
      <c r="C208" s="806"/>
      <c r="D208" s="815"/>
      <c r="E208" s="806"/>
      <c r="F208" s="806"/>
      <c r="G208" s="806"/>
      <c r="H208" s="806"/>
      <c r="I208" s="806"/>
      <c r="J208" s="806"/>
      <c r="K208" s="806"/>
      <c r="L208" s="806"/>
      <c r="M208" s="806"/>
      <c r="N208" s="806"/>
      <c r="O208" s="806"/>
      <c r="P208" s="806"/>
      <c r="Q208" s="806" t="s">
        <v>307</v>
      </c>
      <c r="R208" s="806"/>
      <c r="S208" s="806"/>
      <c r="T208" s="816"/>
      <c r="U208" s="816"/>
      <c r="V208" s="816"/>
      <c r="W208" s="816"/>
      <c r="X208" s="806"/>
      <c r="Y208" s="769">
        <f>IF(AND(AJ208="",AK208="",AL208="",AN208="",AO208="",OR(AP208="",AP208=Dropdown!$AM$12,AP208=Dropdown!$AM$11)),1,0)</f>
        <v>0</v>
      </c>
      <c r="Z208" s="769">
        <f t="shared" si="26"/>
        <v>0</v>
      </c>
      <c r="AA208" s="769">
        <f t="shared" si="27"/>
        <v>0</v>
      </c>
      <c r="AB208" s="769">
        <f t="shared" si="28"/>
        <v>0</v>
      </c>
      <c r="AC208" s="769"/>
      <c r="AD208" s="772" t="str">
        <f>IF(OR(T208&lt;&gt;"",U208&lt;&gt;""),Dropdown!$A$4,IF(OR(V208&lt;&gt;"",W208&lt;&gt;""),Dropdown!$A$5,Dropdown!$A$3))</f>
        <v>Residential</v>
      </c>
      <c r="AE208" s="773" t="s">
        <v>633</v>
      </c>
      <c r="AF208" s="773" t="str">
        <f>VLOOKUP(AG208,Dropdown!$N$3:$R$62,2,FALSE)</f>
        <v>NAC</v>
      </c>
      <c r="AG208" s="773" t="s">
        <v>302</v>
      </c>
      <c r="AH208" s="773" t="str">
        <f>IF(AG208&lt;&gt;"",VLOOKUP(AG208,Dropdown!$N$3:$R$62,3,FALSE),IF(AF208&lt;&gt;"",VLOOKUP(AF208,Dropdown!$N$3:$R$62,3,FALSE),IF(AE208&lt;&gt;"",VLOOKUP(AE208,Dropdown!$N$3:$R$62,3,FALSE),"")))</f>
        <v>HI</v>
      </c>
      <c r="AI208" s="773" t="str">
        <f>IF(AG208&lt;&gt;"",VLOOKUP(AG208,Dropdown!$N$3:$R$62,5,FALSE),IF(AF208&lt;&gt;"",VLOOKUP(AF208,Dropdown!$N$3:$R$62,5,FALSE),IF(AE208&lt;&gt;"",VLOOKUP(AE208,Dropdown!$N$3:$R$62,5,FALSE),"")))</f>
        <v>Moderate</v>
      </c>
      <c r="AJ208" s="773"/>
      <c r="AK208" s="773"/>
      <c r="AL208" s="773"/>
      <c r="AM208" s="773"/>
      <c r="AN208" s="773"/>
      <c r="AO208" s="773"/>
      <c r="AP208" s="773" t="s">
        <v>552</v>
      </c>
      <c r="AQ208" s="806"/>
      <c r="AR208" s="817" t="s">
        <v>346</v>
      </c>
      <c r="AS208" s="817"/>
      <c r="AT208" s="806" t="s">
        <v>339</v>
      </c>
      <c r="AU208" s="806">
        <v>11</v>
      </c>
      <c r="AV208" s="869"/>
      <c r="AW208" s="826"/>
      <c r="AX208" s="825"/>
      <c r="AY208" s="825"/>
      <c r="AZ208" s="803"/>
      <c r="BA208" s="804"/>
      <c r="BB208" s="804"/>
      <c r="BC208" s="826"/>
      <c r="BD208" s="825"/>
      <c r="BE208" s="825"/>
      <c r="BF208" s="803"/>
      <c r="BG208" s="804"/>
      <c r="BH208" s="804"/>
      <c r="BI208" s="826"/>
      <c r="BJ208" s="825"/>
      <c r="BK208" s="825"/>
      <c r="BL208" s="803"/>
      <c r="BM208" s="804"/>
      <c r="BN208" s="804"/>
      <c r="BO208" s="826"/>
      <c r="BP208" s="825"/>
      <c r="BQ208" s="825"/>
      <c r="BR208" s="803"/>
      <c r="BS208" s="804"/>
      <c r="BT208" s="804"/>
      <c r="BU208" s="826"/>
      <c r="BV208" s="825"/>
      <c r="BW208" s="825"/>
      <c r="BX208" s="803"/>
      <c r="BY208" s="804"/>
      <c r="BZ208" s="804"/>
      <c r="CA208" s="826"/>
      <c r="CB208" s="825"/>
      <c r="CC208" s="825"/>
      <c r="CD208" s="803"/>
      <c r="CE208" s="804"/>
      <c r="CF208" s="804"/>
      <c r="CG208" s="826"/>
      <c r="CH208" s="825"/>
      <c r="CI208" s="825"/>
      <c r="CJ208" s="803"/>
      <c r="CK208" s="804"/>
      <c r="CL208" s="804"/>
      <c r="CM208" s="826"/>
      <c r="CN208" s="825"/>
      <c r="CO208" s="825"/>
      <c r="CP208" s="803"/>
      <c r="CQ208" s="804"/>
      <c r="CR208" s="804"/>
      <c r="CS208" s="826"/>
      <c r="CT208" s="825"/>
      <c r="CU208" s="825"/>
      <c r="CV208" s="803"/>
      <c r="CW208" s="804"/>
      <c r="CX208" s="804"/>
      <c r="CY208" s="826"/>
      <c r="CZ208" s="825"/>
      <c r="DA208" s="825"/>
      <c r="DB208" s="803"/>
      <c r="DC208" s="804"/>
      <c r="DD208" s="804"/>
      <c r="DE208" s="826"/>
      <c r="DF208" s="825"/>
      <c r="DG208" s="825"/>
      <c r="DH208" s="803"/>
      <c r="DI208" s="804"/>
      <c r="DJ208" s="804"/>
      <c r="DK208" s="826"/>
      <c r="DL208" s="825"/>
      <c r="DM208" s="825"/>
      <c r="DN208" s="803"/>
      <c r="DO208" s="804"/>
      <c r="DP208" s="804"/>
      <c r="DQ208" s="827"/>
      <c r="DR208" s="828"/>
      <c r="DS208" s="842"/>
      <c r="DT208" s="818"/>
      <c r="DU208" s="819"/>
      <c r="DV208" s="819"/>
      <c r="DW208" s="827"/>
      <c r="DX208" s="828"/>
      <c r="DY208" s="842"/>
      <c r="DZ208" s="818"/>
      <c r="EA208" s="819"/>
      <c r="EB208" s="819"/>
      <c r="EC208" s="827"/>
      <c r="ED208" s="828"/>
      <c r="EE208" s="842"/>
      <c r="EF208" s="818"/>
      <c r="EG208" s="819"/>
      <c r="EH208" s="819"/>
      <c r="EI208" s="827"/>
      <c r="EJ208" s="828"/>
      <c r="EK208" s="842"/>
      <c r="EL208" s="818"/>
      <c r="EM208" s="819"/>
      <c r="EN208" s="819"/>
      <c r="EO208" s="827"/>
      <c r="EP208" s="828"/>
      <c r="EQ208" s="842"/>
      <c r="ER208" s="818"/>
      <c r="ES208" s="819"/>
      <c r="ET208" s="819"/>
      <c r="EU208" s="827"/>
      <c r="EV208" s="828"/>
      <c r="EW208" s="842">
        <f>1.86+6.18+9.2+7.9</f>
        <v>25.14</v>
      </c>
      <c r="EX208" s="818"/>
      <c r="EY208" s="819"/>
      <c r="EZ208" s="819"/>
      <c r="FA208" s="827"/>
      <c r="FB208" s="828"/>
      <c r="FC208" s="842"/>
      <c r="FD208" s="818"/>
      <c r="FE208" s="819"/>
      <c r="FF208" s="819"/>
      <c r="FG208" s="827"/>
      <c r="FH208" s="828"/>
      <c r="FI208" s="842"/>
      <c r="FJ208" s="818"/>
      <c r="FK208" s="819"/>
      <c r="FL208" s="819"/>
      <c r="FM208" s="827"/>
      <c r="FN208" s="828"/>
      <c r="FO208" s="842"/>
      <c r="FP208" s="818"/>
      <c r="FQ208" s="819"/>
      <c r="FR208" s="819"/>
      <c r="FS208" s="826"/>
      <c r="FT208" s="825"/>
      <c r="FU208" s="825"/>
      <c r="FV208" s="803"/>
      <c r="FW208" s="804"/>
      <c r="FX208" s="804"/>
      <c r="FY208" s="826"/>
      <c r="FZ208" s="825"/>
      <c r="GA208" s="825"/>
      <c r="GB208" s="803"/>
      <c r="GC208" s="804"/>
      <c r="GD208" s="804"/>
      <c r="GE208" s="826"/>
      <c r="GF208" s="825"/>
      <c r="GG208" s="825"/>
      <c r="GH208" s="803"/>
      <c r="GI208" s="804"/>
      <c r="GJ208" s="804"/>
      <c r="GK208" s="826"/>
      <c r="GL208" s="825"/>
      <c r="GM208" s="825"/>
      <c r="GN208" s="803"/>
      <c r="GO208" s="804"/>
      <c r="GP208" s="804"/>
      <c r="GQ208" s="826"/>
      <c r="GR208" s="825"/>
      <c r="GS208" s="825"/>
      <c r="GT208" s="803"/>
      <c r="GU208" s="804"/>
      <c r="GV208" s="804"/>
      <c r="GW208" s="826"/>
      <c r="GX208" s="825"/>
      <c r="GY208" s="825">
        <f>3.25+9.08+18.8+20.3</f>
        <v>51.430000000000007</v>
      </c>
      <c r="GZ208" s="803"/>
      <c r="HA208" s="804"/>
      <c r="HB208" s="804"/>
      <c r="HC208" s="826"/>
      <c r="HD208" s="825"/>
      <c r="HE208" s="825"/>
      <c r="HF208" s="803"/>
      <c r="HG208" s="804"/>
      <c r="HH208" s="804"/>
      <c r="HI208" s="826"/>
      <c r="HJ208" s="825"/>
      <c r="HK208" s="825"/>
      <c r="HL208" s="803"/>
      <c r="HM208" s="804"/>
      <c r="HN208" s="804"/>
      <c r="HO208" s="826"/>
      <c r="HP208" s="825"/>
      <c r="HQ208" s="825"/>
      <c r="HR208" s="803"/>
      <c r="HS208" s="804"/>
      <c r="HT208" s="804"/>
      <c r="HU208" s="826"/>
      <c r="HV208" s="825"/>
      <c r="HW208" s="825"/>
      <c r="HX208" s="803"/>
      <c r="HY208" s="804"/>
      <c r="HZ208" s="804"/>
      <c r="IA208" s="826"/>
      <c r="IB208" s="825"/>
      <c r="IC208" s="825"/>
      <c r="ID208" s="803"/>
      <c r="IE208" s="804"/>
      <c r="IF208" s="804"/>
      <c r="IG208" s="826"/>
      <c r="IH208" s="825"/>
      <c r="II208" s="825"/>
      <c r="IJ208" s="803"/>
      <c r="IK208" s="804"/>
      <c r="IL208" s="804"/>
      <c r="IM208" s="826"/>
      <c r="IN208" s="825"/>
      <c r="IO208" s="825"/>
      <c r="IP208" s="803"/>
      <c r="IQ208" s="804"/>
      <c r="IR208" s="804"/>
      <c r="IS208" s="826"/>
      <c r="IT208" s="825"/>
      <c r="IU208" s="825"/>
      <c r="IV208" s="803"/>
      <c r="IW208" s="804"/>
      <c r="IX208" s="804"/>
      <c r="IY208" s="826"/>
      <c r="IZ208" s="825"/>
      <c r="JA208" s="825"/>
      <c r="JB208" s="803"/>
      <c r="JC208" s="804"/>
      <c r="JD208" s="804"/>
      <c r="JE208" s="826"/>
      <c r="JF208" s="825"/>
      <c r="JG208" s="825"/>
      <c r="JH208" s="803"/>
      <c r="JI208" s="804"/>
      <c r="JJ208" s="804"/>
      <c r="JK208" s="826"/>
      <c r="JL208" s="825"/>
      <c r="JM208" s="825"/>
      <c r="JN208" s="803"/>
      <c r="JO208" s="804"/>
      <c r="JP208" s="804"/>
      <c r="JQ208" s="826"/>
      <c r="JR208" s="825"/>
      <c r="JS208" s="825"/>
      <c r="JT208" s="803"/>
      <c r="JU208" s="804"/>
      <c r="JV208" s="804"/>
      <c r="JW208" s="826"/>
      <c r="JX208" s="825"/>
      <c r="JY208" s="825"/>
      <c r="JZ208" s="803"/>
      <c r="KA208" s="804"/>
      <c r="KB208" s="804"/>
      <c r="KC208" s="826"/>
      <c r="KD208" s="825"/>
      <c r="KE208" s="825"/>
      <c r="KF208" s="803"/>
      <c r="KG208" s="804"/>
      <c r="KH208" s="804"/>
      <c r="KI208" s="826"/>
      <c r="KJ208" s="825"/>
      <c r="KK208" s="825"/>
      <c r="KL208" s="803"/>
      <c r="KM208" s="804"/>
      <c r="KN208" s="804"/>
      <c r="KO208" s="826"/>
      <c r="KP208" s="825"/>
      <c r="KQ208" s="825"/>
      <c r="KR208" s="803"/>
      <c r="KS208" s="804"/>
      <c r="KT208" s="804"/>
      <c r="KU208" s="826"/>
      <c r="KV208" s="825"/>
      <c r="KW208" s="825"/>
      <c r="KX208" s="803"/>
      <c r="KY208" s="804"/>
      <c r="KZ208" s="804"/>
      <c r="LA208" s="826"/>
      <c r="LB208" s="825"/>
      <c r="LC208" s="825"/>
      <c r="LD208" s="803"/>
      <c r="LE208" s="804"/>
      <c r="LF208" s="804"/>
      <c r="LG208" s="826"/>
      <c r="LH208" s="825"/>
      <c r="LI208" s="825"/>
      <c r="LJ208" s="803"/>
      <c r="LK208" s="804"/>
      <c r="LL208" s="804"/>
      <c r="LM208" s="826"/>
      <c r="LN208" s="825"/>
      <c r="LO208" s="825"/>
      <c r="LP208" s="803"/>
      <c r="LQ208" s="804"/>
      <c r="LR208" s="804"/>
      <c r="LS208" s="826"/>
      <c r="LT208" s="825"/>
      <c r="LU208" s="825"/>
      <c r="LV208" s="803"/>
      <c r="LW208" s="804"/>
      <c r="LX208" s="804"/>
      <c r="LY208" s="826"/>
      <c r="LZ208" s="825"/>
      <c r="MA208" s="825"/>
      <c r="MB208" s="803"/>
      <c r="MC208" s="804"/>
      <c r="MD208" s="804"/>
      <c r="ME208" s="826"/>
      <c r="MF208" s="825"/>
      <c r="MG208" s="825"/>
      <c r="MH208" s="803"/>
      <c r="MI208" s="804"/>
      <c r="MJ208" s="804"/>
      <c r="MK208" s="826"/>
      <c r="ML208" s="825"/>
      <c r="MM208" s="825"/>
      <c r="MN208" s="803"/>
      <c r="MO208" s="804"/>
      <c r="MP208" s="804"/>
      <c r="MQ208" s="826"/>
      <c r="MR208" s="825"/>
      <c r="MS208" s="825"/>
      <c r="MT208" s="803"/>
      <c r="MU208" s="804"/>
      <c r="MV208" s="804"/>
      <c r="MW208" s="826"/>
      <c r="MX208" s="825"/>
      <c r="MY208" s="825"/>
      <c r="MZ208" s="803"/>
      <c r="NA208" s="804"/>
      <c r="NB208" s="804"/>
      <c r="NC208" s="826"/>
      <c r="ND208" s="825"/>
      <c r="NE208" s="825"/>
      <c r="NF208" s="803"/>
      <c r="NG208" s="804"/>
      <c r="NH208" s="804"/>
      <c r="NI208" s="826"/>
      <c r="NJ208" s="825"/>
      <c r="NK208" s="825"/>
      <c r="NL208" s="803"/>
      <c r="NM208" s="804"/>
      <c r="NN208" s="804"/>
      <c r="NO208" s="826"/>
      <c r="NP208" s="825"/>
      <c r="NQ208" s="825"/>
      <c r="NR208" s="803"/>
      <c r="NS208" s="826"/>
      <c r="NT208" s="825"/>
      <c r="NU208" s="825"/>
      <c r="NV208" s="803"/>
      <c r="NW208" s="826"/>
      <c r="NX208" s="825"/>
      <c r="NY208" s="825"/>
      <c r="NZ208" s="848"/>
      <c r="OA208" s="826"/>
      <c r="OB208" s="825"/>
      <c r="OC208" s="825">
        <f>(9+43+74+316)/1000</f>
        <v>0.442</v>
      </c>
      <c r="OD208" s="803"/>
      <c r="OE208" s="826"/>
      <c r="OF208" s="825"/>
      <c r="OG208" s="825">
        <f>(386+30+173+4790)/1000</f>
        <v>5.3789999999999996</v>
      </c>
      <c r="OH208" s="803"/>
      <c r="OI208" s="826"/>
      <c r="OJ208" s="825"/>
      <c r="OK208" s="825"/>
      <c r="OL208" s="803"/>
      <c r="OM208" s="826"/>
      <c r="ON208" s="825"/>
      <c r="OO208" s="825"/>
      <c r="OP208" s="803"/>
      <c r="OQ208" s="826"/>
      <c r="OR208" s="825"/>
      <c r="OS208" s="825"/>
      <c r="OT208" s="803"/>
      <c r="OU208" s="826"/>
      <c r="OV208" s="825"/>
      <c r="OW208" s="825"/>
      <c r="OX208" s="803"/>
      <c r="OY208" s="826"/>
      <c r="OZ208" s="825"/>
      <c r="PA208" s="825"/>
      <c r="PB208" s="803"/>
      <c r="PC208" s="826"/>
      <c r="PD208" s="825"/>
      <c r="PE208" s="825"/>
      <c r="PF208" s="803"/>
      <c r="PH208" s="692">
        <f t="shared" si="29"/>
        <v>0</v>
      </c>
    </row>
    <row r="209" spans="1:424" ht="15" hidden="1" customHeight="1" x14ac:dyDescent="0.25">
      <c r="A209" s="806" t="s">
        <v>302</v>
      </c>
      <c r="B209" s="806" t="s">
        <v>55</v>
      </c>
      <c r="C209" s="806"/>
      <c r="D209" s="815"/>
      <c r="E209" s="806"/>
      <c r="F209" s="806"/>
      <c r="G209" s="806"/>
      <c r="H209" s="806"/>
      <c r="I209" s="806"/>
      <c r="J209" s="806"/>
      <c r="K209" s="806"/>
      <c r="L209" s="806"/>
      <c r="M209" s="806"/>
      <c r="N209" s="806"/>
      <c r="O209" s="806"/>
      <c r="P209" s="806"/>
      <c r="Q209" s="806" t="s">
        <v>347</v>
      </c>
      <c r="R209" s="806"/>
      <c r="S209" s="806"/>
      <c r="T209" s="816"/>
      <c r="U209" s="816"/>
      <c r="V209" s="816"/>
      <c r="W209" s="816"/>
      <c r="X209" s="806"/>
      <c r="Y209" s="769">
        <f>IF(AND(AJ209="",AK209="",AL209="",AN209="",AO209="",OR(AP209="",AP209=Dropdown!$AM$12,AP209=Dropdown!$AM$11)),1,0)</f>
        <v>0</v>
      </c>
      <c r="Z209" s="769">
        <f t="shared" si="26"/>
        <v>0</v>
      </c>
      <c r="AA209" s="769">
        <f t="shared" si="27"/>
        <v>0</v>
      </c>
      <c r="AB209" s="769">
        <f t="shared" si="28"/>
        <v>0</v>
      </c>
      <c r="AC209" s="769"/>
      <c r="AD209" s="772" t="str">
        <f>IF(OR(T209&lt;&gt;"",U209&lt;&gt;""),Dropdown!$A$4,IF(OR(V209&lt;&gt;"",W209&lt;&gt;""),Dropdown!$A$5,Dropdown!$A$3))</f>
        <v>Residential</v>
      </c>
      <c r="AE209" s="773" t="s">
        <v>633</v>
      </c>
      <c r="AF209" s="773" t="str">
        <f>VLOOKUP(AG209,Dropdown!$N$3:$R$62,2,FALSE)</f>
        <v>NAC</v>
      </c>
      <c r="AG209" s="773" t="s">
        <v>302</v>
      </c>
      <c r="AH209" s="773" t="str">
        <f>IF(AG209&lt;&gt;"",VLOOKUP(AG209,Dropdown!$N$3:$R$62,3,FALSE),IF(AF209&lt;&gt;"",VLOOKUP(AF209,Dropdown!$N$3:$R$62,3,FALSE),IF(AE209&lt;&gt;"",VLOOKUP(AE209,Dropdown!$N$3:$R$62,3,FALSE),"")))</f>
        <v>HI</v>
      </c>
      <c r="AI209" s="773" t="str">
        <f>IF(AG209&lt;&gt;"",VLOOKUP(AG209,Dropdown!$N$3:$R$62,5,FALSE),IF(AF209&lt;&gt;"",VLOOKUP(AF209,Dropdown!$N$3:$R$62,5,FALSE),IF(AE209&lt;&gt;"",VLOOKUP(AE209,Dropdown!$N$3:$R$62,5,FALSE),"")))</f>
        <v>Moderate</v>
      </c>
      <c r="AJ209" s="773"/>
      <c r="AK209" s="773"/>
      <c r="AL209" s="773"/>
      <c r="AM209" s="773"/>
      <c r="AN209" s="773"/>
      <c r="AO209" s="773"/>
      <c r="AP209" s="773" t="s">
        <v>547</v>
      </c>
      <c r="AQ209" s="806"/>
      <c r="AR209" s="817" t="s">
        <v>346</v>
      </c>
      <c r="AS209" s="817"/>
      <c r="AT209" s="806" t="s">
        <v>339</v>
      </c>
      <c r="AU209" s="806">
        <v>11</v>
      </c>
      <c r="AV209" s="869"/>
      <c r="AW209" s="826"/>
      <c r="AX209" s="825"/>
      <c r="AY209" s="825"/>
      <c r="AZ209" s="803"/>
      <c r="BA209" s="804"/>
      <c r="BB209" s="804"/>
      <c r="BC209" s="826"/>
      <c r="BD209" s="825"/>
      <c r="BE209" s="825"/>
      <c r="BF209" s="803"/>
      <c r="BG209" s="804"/>
      <c r="BH209" s="804"/>
      <c r="BI209" s="826"/>
      <c r="BJ209" s="825"/>
      <c r="BK209" s="825"/>
      <c r="BL209" s="803"/>
      <c r="BM209" s="804"/>
      <c r="BN209" s="804"/>
      <c r="BO209" s="826"/>
      <c r="BP209" s="825"/>
      <c r="BQ209" s="825"/>
      <c r="BR209" s="803"/>
      <c r="BS209" s="804"/>
      <c r="BT209" s="804"/>
      <c r="BU209" s="826"/>
      <c r="BV209" s="825"/>
      <c r="BW209" s="825"/>
      <c r="BX209" s="803"/>
      <c r="BY209" s="804"/>
      <c r="BZ209" s="804"/>
      <c r="CA209" s="826"/>
      <c r="CB209" s="825"/>
      <c r="CC209" s="825"/>
      <c r="CD209" s="803"/>
      <c r="CE209" s="804"/>
      <c r="CF209" s="804"/>
      <c r="CG209" s="826"/>
      <c r="CH209" s="825"/>
      <c r="CI209" s="825"/>
      <c r="CJ209" s="803"/>
      <c r="CK209" s="804"/>
      <c r="CL209" s="804"/>
      <c r="CM209" s="826"/>
      <c r="CN209" s="825"/>
      <c r="CO209" s="825"/>
      <c r="CP209" s="803"/>
      <c r="CQ209" s="804"/>
      <c r="CR209" s="804"/>
      <c r="CS209" s="826"/>
      <c r="CT209" s="825"/>
      <c r="CU209" s="825"/>
      <c r="CV209" s="803"/>
      <c r="CW209" s="804"/>
      <c r="CX209" s="804"/>
      <c r="CY209" s="826"/>
      <c r="CZ209" s="825"/>
      <c r="DA209" s="825"/>
      <c r="DB209" s="803"/>
      <c r="DC209" s="804"/>
      <c r="DD209" s="804"/>
      <c r="DE209" s="826"/>
      <c r="DF209" s="825"/>
      <c r="DG209" s="825"/>
      <c r="DH209" s="803"/>
      <c r="DI209" s="804"/>
      <c r="DJ209" s="804"/>
      <c r="DK209" s="826"/>
      <c r="DL209" s="825"/>
      <c r="DM209" s="825"/>
      <c r="DN209" s="803"/>
      <c r="DO209" s="804"/>
      <c r="DP209" s="804"/>
      <c r="DQ209" s="827"/>
      <c r="DR209" s="828"/>
      <c r="DS209" s="842"/>
      <c r="DT209" s="818"/>
      <c r="DU209" s="819"/>
      <c r="DV209" s="819"/>
      <c r="DW209" s="827"/>
      <c r="DX209" s="828"/>
      <c r="DY209" s="842">
        <v>23.54</v>
      </c>
      <c r="DZ209" s="818"/>
      <c r="EA209" s="819"/>
      <c r="EB209" s="819"/>
      <c r="EC209" s="827"/>
      <c r="ED209" s="828"/>
      <c r="EE209" s="842"/>
      <c r="EF209" s="818"/>
      <c r="EG209" s="819"/>
      <c r="EH209" s="819"/>
      <c r="EI209" s="827"/>
      <c r="EJ209" s="828"/>
      <c r="EK209" s="842"/>
      <c r="EL209" s="818"/>
      <c r="EM209" s="819"/>
      <c r="EN209" s="819"/>
      <c r="EO209" s="827"/>
      <c r="EP209" s="828"/>
      <c r="EQ209" s="842"/>
      <c r="ER209" s="818"/>
      <c r="ES209" s="819"/>
      <c r="ET209" s="819"/>
      <c r="EU209" s="827"/>
      <c r="EV209" s="828"/>
      <c r="EW209" s="842"/>
      <c r="EX209" s="818"/>
      <c r="EY209" s="819"/>
      <c r="EZ209" s="819"/>
      <c r="FA209" s="827"/>
      <c r="FB209" s="828"/>
      <c r="FC209" s="842"/>
      <c r="FD209" s="818"/>
      <c r="FE209" s="819"/>
      <c r="FF209" s="819"/>
      <c r="FG209" s="827"/>
      <c r="FH209" s="828"/>
      <c r="FI209" s="842"/>
      <c r="FJ209" s="818"/>
      <c r="FK209" s="819"/>
      <c r="FL209" s="819"/>
      <c r="FM209" s="827"/>
      <c r="FN209" s="828"/>
      <c r="FO209" s="842"/>
      <c r="FP209" s="818"/>
      <c r="FQ209" s="819"/>
      <c r="FR209" s="819"/>
      <c r="FS209" s="826"/>
      <c r="FT209" s="825"/>
      <c r="FU209" s="825"/>
      <c r="FV209" s="803"/>
      <c r="FW209" s="804"/>
      <c r="FX209" s="804"/>
      <c r="FY209" s="826"/>
      <c r="FZ209" s="825"/>
      <c r="GA209" s="825">
        <v>67.78</v>
      </c>
      <c r="GB209" s="803"/>
      <c r="GC209" s="804"/>
      <c r="GD209" s="804"/>
      <c r="GE209" s="826"/>
      <c r="GF209" s="825"/>
      <c r="GG209" s="825"/>
      <c r="GH209" s="803"/>
      <c r="GI209" s="804"/>
      <c r="GJ209" s="804"/>
      <c r="GK209" s="826"/>
      <c r="GL209" s="825"/>
      <c r="GM209" s="825"/>
      <c r="GN209" s="803"/>
      <c r="GO209" s="804"/>
      <c r="GP209" s="804"/>
      <c r="GQ209" s="826"/>
      <c r="GR209" s="825"/>
      <c r="GS209" s="825"/>
      <c r="GT209" s="803"/>
      <c r="GU209" s="804"/>
      <c r="GV209" s="804"/>
      <c r="GW209" s="826"/>
      <c r="GX209" s="825"/>
      <c r="GY209" s="825"/>
      <c r="GZ209" s="803"/>
      <c r="HA209" s="804"/>
      <c r="HB209" s="804"/>
      <c r="HC209" s="826"/>
      <c r="HD209" s="825"/>
      <c r="HE209" s="825"/>
      <c r="HF209" s="803"/>
      <c r="HG209" s="804"/>
      <c r="HH209" s="804"/>
      <c r="HI209" s="826"/>
      <c r="HJ209" s="825"/>
      <c r="HK209" s="825"/>
      <c r="HL209" s="803"/>
      <c r="HM209" s="804"/>
      <c r="HN209" s="804"/>
      <c r="HO209" s="826"/>
      <c r="HP209" s="825"/>
      <c r="HQ209" s="825"/>
      <c r="HR209" s="803"/>
      <c r="HS209" s="804"/>
      <c r="HT209" s="804"/>
      <c r="HU209" s="826"/>
      <c r="HV209" s="825"/>
      <c r="HW209" s="825"/>
      <c r="HX209" s="803"/>
      <c r="HY209" s="804"/>
      <c r="HZ209" s="804"/>
      <c r="IA209" s="826"/>
      <c r="IB209" s="825"/>
      <c r="IC209" s="825"/>
      <c r="ID209" s="803"/>
      <c r="IE209" s="804"/>
      <c r="IF209" s="804"/>
      <c r="IG209" s="826"/>
      <c r="IH209" s="825"/>
      <c r="II209" s="825"/>
      <c r="IJ209" s="803"/>
      <c r="IK209" s="804"/>
      <c r="IL209" s="804"/>
      <c r="IM209" s="826"/>
      <c r="IN209" s="825"/>
      <c r="IO209" s="825"/>
      <c r="IP209" s="803"/>
      <c r="IQ209" s="804"/>
      <c r="IR209" s="804"/>
      <c r="IS209" s="826"/>
      <c r="IT209" s="825"/>
      <c r="IU209" s="825"/>
      <c r="IV209" s="803"/>
      <c r="IW209" s="804"/>
      <c r="IX209" s="804"/>
      <c r="IY209" s="826"/>
      <c r="IZ209" s="825"/>
      <c r="JA209" s="825"/>
      <c r="JB209" s="803"/>
      <c r="JC209" s="804"/>
      <c r="JD209" s="804"/>
      <c r="JE209" s="826"/>
      <c r="JF209" s="825"/>
      <c r="JG209" s="825"/>
      <c r="JH209" s="803"/>
      <c r="JI209" s="804"/>
      <c r="JJ209" s="804"/>
      <c r="JK209" s="826"/>
      <c r="JL209" s="825"/>
      <c r="JM209" s="825"/>
      <c r="JN209" s="803"/>
      <c r="JO209" s="804"/>
      <c r="JP209" s="804"/>
      <c r="JQ209" s="826"/>
      <c r="JR209" s="825"/>
      <c r="JS209" s="825"/>
      <c r="JT209" s="803"/>
      <c r="JU209" s="804"/>
      <c r="JV209" s="804"/>
      <c r="JW209" s="826"/>
      <c r="JX209" s="825"/>
      <c r="JY209" s="825"/>
      <c r="JZ209" s="803"/>
      <c r="KA209" s="804"/>
      <c r="KB209" s="804"/>
      <c r="KC209" s="826"/>
      <c r="KD209" s="825"/>
      <c r="KE209" s="825"/>
      <c r="KF209" s="803"/>
      <c r="KG209" s="804"/>
      <c r="KH209" s="804"/>
      <c r="KI209" s="826"/>
      <c r="KJ209" s="825"/>
      <c r="KK209" s="825"/>
      <c r="KL209" s="803"/>
      <c r="KM209" s="804"/>
      <c r="KN209" s="804"/>
      <c r="KO209" s="826"/>
      <c r="KP209" s="825"/>
      <c r="KQ209" s="825"/>
      <c r="KR209" s="803"/>
      <c r="KS209" s="804"/>
      <c r="KT209" s="804"/>
      <c r="KU209" s="826"/>
      <c r="KV209" s="825"/>
      <c r="KW209" s="825"/>
      <c r="KX209" s="803"/>
      <c r="KY209" s="804"/>
      <c r="KZ209" s="804"/>
      <c r="LA209" s="826"/>
      <c r="LB209" s="825"/>
      <c r="LC209" s="825"/>
      <c r="LD209" s="803"/>
      <c r="LE209" s="804"/>
      <c r="LF209" s="804"/>
      <c r="LG209" s="826"/>
      <c r="LH209" s="825"/>
      <c r="LI209" s="825"/>
      <c r="LJ209" s="803"/>
      <c r="LK209" s="804"/>
      <c r="LL209" s="804"/>
      <c r="LM209" s="826"/>
      <c r="LN209" s="825"/>
      <c r="LO209" s="825"/>
      <c r="LP209" s="803"/>
      <c r="LQ209" s="804"/>
      <c r="LR209" s="804"/>
      <c r="LS209" s="826"/>
      <c r="LT209" s="825"/>
      <c r="LU209" s="825"/>
      <c r="LV209" s="803"/>
      <c r="LW209" s="804"/>
      <c r="LX209" s="804"/>
      <c r="LY209" s="826"/>
      <c r="LZ209" s="825"/>
      <c r="MA209" s="825"/>
      <c r="MB209" s="803"/>
      <c r="MC209" s="804"/>
      <c r="MD209" s="804"/>
      <c r="ME209" s="826"/>
      <c r="MF209" s="825"/>
      <c r="MG209" s="825"/>
      <c r="MH209" s="803"/>
      <c r="MI209" s="804"/>
      <c r="MJ209" s="804"/>
      <c r="MK209" s="826"/>
      <c r="ML209" s="825"/>
      <c r="MM209" s="825"/>
      <c r="MN209" s="803"/>
      <c r="MO209" s="804"/>
      <c r="MP209" s="804"/>
      <c r="MQ209" s="826"/>
      <c r="MR209" s="825"/>
      <c r="MS209" s="825"/>
      <c r="MT209" s="803"/>
      <c r="MU209" s="804"/>
      <c r="MV209" s="804"/>
      <c r="MW209" s="826"/>
      <c r="MX209" s="825"/>
      <c r="MY209" s="825"/>
      <c r="MZ209" s="803"/>
      <c r="NA209" s="804"/>
      <c r="NB209" s="804"/>
      <c r="NC209" s="826"/>
      <c r="ND209" s="825"/>
      <c r="NE209" s="825"/>
      <c r="NF209" s="803"/>
      <c r="NG209" s="804"/>
      <c r="NH209" s="804"/>
      <c r="NI209" s="826"/>
      <c r="NJ209" s="825"/>
      <c r="NK209" s="825"/>
      <c r="NL209" s="803"/>
      <c r="NM209" s="804"/>
      <c r="NN209" s="804"/>
      <c r="NO209" s="826"/>
      <c r="NP209" s="825"/>
      <c r="NQ209" s="825"/>
      <c r="NR209" s="803"/>
      <c r="NS209" s="826"/>
      <c r="NT209" s="825"/>
      <c r="NU209" s="825"/>
      <c r="NV209" s="803"/>
      <c r="NW209" s="826"/>
      <c r="NX209" s="825"/>
      <c r="NY209" s="825"/>
      <c r="NZ209" s="848"/>
      <c r="OA209" s="826"/>
      <c r="OB209" s="825"/>
      <c r="OC209" s="825">
        <v>2.782</v>
      </c>
      <c r="OD209" s="803"/>
      <c r="OE209" s="826"/>
      <c r="OF209" s="825"/>
      <c r="OG209" s="825">
        <v>6.4729999999999999</v>
      </c>
      <c r="OH209" s="803"/>
      <c r="OI209" s="826"/>
      <c r="OJ209" s="825"/>
      <c r="OK209" s="825"/>
      <c r="OL209" s="803"/>
      <c r="OM209" s="826"/>
      <c r="ON209" s="825"/>
      <c r="OO209" s="825"/>
      <c r="OP209" s="803"/>
      <c r="OQ209" s="826"/>
      <c r="OR209" s="825"/>
      <c r="OS209" s="825"/>
      <c r="OT209" s="803"/>
      <c r="OU209" s="826"/>
      <c r="OV209" s="825"/>
      <c r="OW209" s="825"/>
      <c r="OX209" s="803"/>
      <c r="OY209" s="826"/>
      <c r="OZ209" s="825"/>
      <c r="PA209" s="825"/>
      <c r="PB209" s="803"/>
      <c r="PC209" s="826"/>
      <c r="PD209" s="825"/>
      <c r="PE209" s="825"/>
      <c r="PF209" s="803"/>
      <c r="PH209" s="692">
        <f t="shared" si="29"/>
        <v>0</v>
      </c>
    </row>
    <row r="210" spans="1:424" ht="15" hidden="1" customHeight="1" x14ac:dyDescent="0.25">
      <c r="A210" s="806" t="s">
        <v>66</v>
      </c>
      <c r="B210" s="806"/>
      <c r="C210" s="806"/>
      <c r="D210" s="815"/>
      <c r="E210" s="806"/>
      <c r="F210" s="806"/>
      <c r="G210" s="806"/>
      <c r="H210" s="806"/>
      <c r="I210" s="806"/>
      <c r="J210" s="806"/>
      <c r="K210" s="806"/>
      <c r="L210" s="806" t="s">
        <v>79</v>
      </c>
      <c r="M210" s="806"/>
      <c r="N210" s="806"/>
      <c r="O210" s="806"/>
      <c r="P210" s="806"/>
      <c r="Q210" s="806" t="s">
        <v>344</v>
      </c>
      <c r="R210" s="806"/>
      <c r="S210" s="806"/>
      <c r="T210" s="816"/>
      <c r="U210" s="816"/>
      <c r="V210" s="816"/>
      <c r="W210" s="816"/>
      <c r="X210" s="806"/>
      <c r="Y210" s="769">
        <f>IF(AND(AJ210="",AK210="",AL210="",AN210="",AO210="",OR(AP210="",AP210=Dropdown!$AM$12,AP210=Dropdown!$AM$11)),1,0)</f>
        <v>0</v>
      </c>
      <c r="Z210" s="769">
        <f t="shared" si="26"/>
        <v>0</v>
      </c>
      <c r="AA210" s="769">
        <f t="shared" si="27"/>
        <v>0</v>
      </c>
      <c r="AB210" s="769">
        <f t="shared" si="28"/>
        <v>0</v>
      </c>
      <c r="AC210" s="769"/>
      <c r="AD210" s="772" t="str">
        <f>IF(OR(T210&lt;&gt;"",U210&lt;&gt;""),Dropdown!$A$4,IF(OR(V210&lt;&gt;"",W210&lt;&gt;""),Dropdown!$A$5,Dropdown!$A$3))</f>
        <v>Residential</v>
      </c>
      <c r="AE210" s="773" t="s">
        <v>343</v>
      </c>
      <c r="AF210" s="773"/>
      <c r="AG210" s="816"/>
      <c r="AH210" s="773" t="str">
        <f>IF(AG210&lt;&gt;"",VLOOKUP(AG210,Dropdown!$N$3:$R$62,3,FALSE),IF(AF210&lt;&gt;"",VLOOKUP(AF210,Dropdown!$N$3:$R$62,3,FALSE),IF(AE210&lt;&gt;"",VLOOKUP(AE210,Dropdown!$N$3:$R$62,3,FALSE),"")))</f>
        <v>LMI</v>
      </c>
      <c r="AI210" s="773" t="str">
        <f>IF(AG210&lt;&gt;"",VLOOKUP(AG210,Dropdown!$N$3:$R$62,5,FALSE),IF(AF210&lt;&gt;"",VLOOKUP(AF210,Dropdown!$N$3:$R$62,5,FALSE),IF(AE210&lt;&gt;"",VLOOKUP(AE210,Dropdown!$N$3:$R$62,5,FALSE),"")))</f>
        <v>Diverse</v>
      </c>
      <c r="AJ210" s="773"/>
      <c r="AK210" s="773"/>
      <c r="AL210" s="773" t="s">
        <v>79</v>
      </c>
      <c r="AM210" s="773"/>
      <c r="AN210" s="773"/>
      <c r="AO210" s="773"/>
      <c r="AP210" s="773" t="s">
        <v>547</v>
      </c>
      <c r="AQ210" s="806"/>
      <c r="AR210" s="817" t="s">
        <v>346</v>
      </c>
      <c r="AS210" s="817"/>
      <c r="AT210" s="806" t="s">
        <v>339</v>
      </c>
      <c r="AU210" s="806">
        <v>10</v>
      </c>
      <c r="AV210" s="869"/>
      <c r="AW210" s="826"/>
      <c r="AX210" s="825"/>
      <c r="AY210" s="825"/>
      <c r="AZ210" s="803"/>
      <c r="BA210" s="804"/>
      <c r="BB210" s="804"/>
      <c r="BC210" s="826"/>
      <c r="BD210" s="825"/>
      <c r="BE210" s="825"/>
      <c r="BF210" s="803"/>
      <c r="BG210" s="804"/>
      <c r="BH210" s="804"/>
      <c r="BI210" s="826"/>
      <c r="BJ210" s="825"/>
      <c r="BK210" s="825"/>
      <c r="BL210" s="803"/>
      <c r="BM210" s="804"/>
      <c r="BN210" s="804"/>
      <c r="BO210" s="826"/>
      <c r="BP210" s="825"/>
      <c r="BQ210" s="825"/>
      <c r="BR210" s="803"/>
      <c r="BS210" s="804"/>
      <c r="BT210" s="804"/>
      <c r="BU210" s="826"/>
      <c r="BV210" s="825"/>
      <c r="BW210" s="825"/>
      <c r="BX210" s="803"/>
      <c r="BY210" s="804"/>
      <c r="BZ210" s="804"/>
      <c r="CA210" s="826"/>
      <c r="CB210" s="825"/>
      <c r="CC210" s="825"/>
      <c r="CD210" s="803"/>
      <c r="CE210" s="804"/>
      <c r="CF210" s="804"/>
      <c r="CG210" s="826"/>
      <c r="CH210" s="825"/>
      <c r="CI210" s="825"/>
      <c r="CJ210" s="803"/>
      <c r="CK210" s="804"/>
      <c r="CL210" s="804"/>
      <c r="CM210" s="826"/>
      <c r="CN210" s="825"/>
      <c r="CO210" s="825"/>
      <c r="CP210" s="803"/>
      <c r="CQ210" s="804"/>
      <c r="CR210" s="804"/>
      <c r="CS210" s="826"/>
      <c r="CT210" s="825"/>
      <c r="CU210" s="825"/>
      <c r="CV210" s="803"/>
      <c r="CW210" s="804"/>
      <c r="CX210" s="804"/>
      <c r="CY210" s="826"/>
      <c r="CZ210" s="825"/>
      <c r="DA210" s="825"/>
      <c r="DB210" s="803"/>
      <c r="DC210" s="804"/>
      <c r="DD210" s="804"/>
      <c r="DE210" s="826"/>
      <c r="DF210" s="825"/>
      <c r="DG210" s="825"/>
      <c r="DH210" s="803"/>
      <c r="DI210" s="804"/>
      <c r="DJ210" s="804"/>
      <c r="DK210" s="826"/>
      <c r="DL210" s="825"/>
      <c r="DM210" s="825"/>
      <c r="DN210" s="803"/>
      <c r="DO210" s="804"/>
      <c r="DP210" s="804"/>
      <c r="DQ210" s="827"/>
      <c r="DR210" s="828"/>
      <c r="DS210" s="842"/>
      <c r="DT210" s="818"/>
      <c r="DU210" s="819"/>
      <c r="DV210" s="819"/>
      <c r="DW210" s="827"/>
      <c r="DX210" s="828"/>
      <c r="DY210" s="842">
        <v>32.6</v>
      </c>
      <c r="DZ210" s="818"/>
      <c r="EA210" s="819"/>
      <c r="EB210" s="819"/>
      <c r="EC210" s="827"/>
      <c r="ED210" s="828"/>
      <c r="EE210" s="842">
        <v>19.3</v>
      </c>
      <c r="EF210" s="818"/>
      <c r="EG210" s="819"/>
      <c r="EH210" s="819"/>
      <c r="EI210" s="827"/>
      <c r="EJ210" s="828"/>
      <c r="EK210" s="842">
        <v>10.3</v>
      </c>
      <c r="EL210" s="818"/>
      <c r="EM210" s="819"/>
      <c r="EN210" s="819"/>
      <c r="EO210" s="827"/>
      <c r="EP210" s="828"/>
      <c r="EQ210" s="842">
        <v>3</v>
      </c>
      <c r="ER210" s="818"/>
      <c r="ES210" s="819"/>
      <c r="ET210" s="819"/>
      <c r="EU210" s="827"/>
      <c r="EV210" s="828"/>
      <c r="EW210" s="842"/>
      <c r="EX210" s="818"/>
      <c r="EY210" s="819"/>
      <c r="EZ210" s="819"/>
      <c r="FA210" s="827"/>
      <c r="FB210" s="828"/>
      <c r="FC210" s="842"/>
      <c r="FD210" s="818"/>
      <c r="FE210" s="819"/>
      <c r="FF210" s="819"/>
      <c r="FG210" s="827"/>
      <c r="FH210" s="828"/>
      <c r="FI210" s="842"/>
      <c r="FJ210" s="818"/>
      <c r="FK210" s="819"/>
      <c r="FL210" s="819"/>
      <c r="FM210" s="827"/>
      <c r="FN210" s="828"/>
      <c r="FO210" s="842"/>
      <c r="FP210" s="818"/>
      <c r="FQ210" s="819"/>
      <c r="FR210" s="819"/>
      <c r="FS210" s="826"/>
      <c r="FT210" s="825"/>
      <c r="FU210" s="825"/>
      <c r="FV210" s="803"/>
      <c r="FW210" s="804"/>
      <c r="FX210" s="804"/>
      <c r="FY210" s="826"/>
      <c r="FZ210" s="825"/>
      <c r="GA210" s="825"/>
      <c r="GB210" s="803"/>
      <c r="GC210" s="804"/>
      <c r="GD210" s="804"/>
      <c r="GE210" s="826"/>
      <c r="GF210" s="825"/>
      <c r="GG210" s="825"/>
      <c r="GH210" s="803"/>
      <c r="GI210" s="804"/>
      <c r="GJ210" s="804"/>
      <c r="GK210" s="826"/>
      <c r="GL210" s="825"/>
      <c r="GM210" s="825"/>
      <c r="GN210" s="803"/>
      <c r="GO210" s="804"/>
      <c r="GP210" s="804"/>
      <c r="GQ210" s="826"/>
      <c r="GR210" s="825"/>
      <c r="GS210" s="825"/>
      <c r="GT210" s="803"/>
      <c r="GU210" s="804"/>
      <c r="GV210" s="804"/>
      <c r="GW210" s="826"/>
      <c r="GX210" s="825"/>
      <c r="GY210" s="825"/>
      <c r="GZ210" s="803"/>
      <c r="HA210" s="804"/>
      <c r="HB210" s="804"/>
      <c r="HC210" s="826"/>
      <c r="HD210" s="825"/>
      <c r="HE210" s="825"/>
      <c r="HF210" s="803"/>
      <c r="HG210" s="804"/>
      <c r="HH210" s="804"/>
      <c r="HI210" s="826"/>
      <c r="HJ210" s="825"/>
      <c r="HK210" s="825"/>
      <c r="HL210" s="803"/>
      <c r="HM210" s="804"/>
      <c r="HN210" s="804"/>
      <c r="HO210" s="826"/>
      <c r="HP210" s="825"/>
      <c r="HQ210" s="825"/>
      <c r="HR210" s="803"/>
      <c r="HS210" s="804"/>
      <c r="HT210" s="804"/>
      <c r="HU210" s="826"/>
      <c r="HV210" s="825"/>
      <c r="HW210" s="825"/>
      <c r="HX210" s="803"/>
      <c r="HY210" s="804"/>
      <c r="HZ210" s="804"/>
      <c r="IA210" s="826"/>
      <c r="IB210" s="825"/>
      <c r="IC210" s="825"/>
      <c r="ID210" s="803"/>
      <c r="IE210" s="804"/>
      <c r="IF210" s="804"/>
      <c r="IG210" s="826"/>
      <c r="IH210" s="825"/>
      <c r="II210" s="825"/>
      <c r="IJ210" s="803"/>
      <c r="IK210" s="804"/>
      <c r="IL210" s="804"/>
      <c r="IM210" s="826"/>
      <c r="IN210" s="825"/>
      <c r="IO210" s="825"/>
      <c r="IP210" s="803"/>
      <c r="IQ210" s="804"/>
      <c r="IR210" s="804"/>
      <c r="IS210" s="826"/>
      <c r="IT210" s="825"/>
      <c r="IU210" s="825"/>
      <c r="IV210" s="803"/>
      <c r="IW210" s="804"/>
      <c r="IX210" s="804"/>
      <c r="IY210" s="826"/>
      <c r="IZ210" s="825"/>
      <c r="JA210" s="825"/>
      <c r="JB210" s="803"/>
      <c r="JC210" s="804"/>
      <c r="JD210" s="804"/>
      <c r="JE210" s="826"/>
      <c r="JF210" s="825"/>
      <c r="JG210" s="825"/>
      <c r="JH210" s="803"/>
      <c r="JI210" s="804"/>
      <c r="JJ210" s="804"/>
      <c r="JK210" s="826"/>
      <c r="JL210" s="825"/>
      <c r="JM210" s="825"/>
      <c r="JN210" s="803"/>
      <c r="JO210" s="804"/>
      <c r="JP210" s="804"/>
      <c r="JQ210" s="826"/>
      <c r="JR210" s="825"/>
      <c r="JS210" s="825"/>
      <c r="JT210" s="803"/>
      <c r="JU210" s="804"/>
      <c r="JV210" s="804"/>
      <c r="JW210" s="826"/>
      <c r="JX210" s="825"/>
      <c r="JY210" s="825"/>
      <c r="JZ210" s="803"/>
      <c r="KA210" s="804"/>
      <c r="KB210" s="804"/>
      <c r="KC210" s="826"/>
      <c r="KD210" s="825"/>
      <c r="KE210" s="825"/>
      <c r="KF210" s="803"/>
      <c r="KG210" s="804"/>
      <c r="KH210" s="804"/>
      <c r="KI210" s="826"/>
      <c r="KJ210" s="825"/>
      <c r="KK210" s="825"/>
      <c r="KL210" s="803"/>
      <c r="KM210" s="804"/>
      <c r="KN210" s="804"/>
      <c r="KO210" s="826"/>
      <c r="KP210" s="825"/>
      <c r="KQ210" s="825"/>
      <c r="KR210" s="803"/>
      <c r="KS210" s="804"/>
      <c r="KT210" s="804"/>
      <c r="KU210" s="826"/>
      <c r="KV210" s="825"/>
      <c r="KW210" s="825"/>
      <c r="KX210" s="803"/>
      <c r="KY210" s="804"/>
      <c r="KZ210" s="804"/>
      <c r="LA210" s="826"/>
      <c r="LB210" s="825"/>
      <c r="LC210" s="825"/>
      <c r="LD210" s="803"/>
      <c r="LE210" s="804"/>
      <c r="LF210" s="804"/>
      <c r="LG210" s="826"/>
      <c r="LH210" s="825"/>
      <c r="LI210" s="825"/>
      <c r="LJ210" s="803"/>
      <c r="LK210" s="804"/>
      <c r="LL210" s="804"/>
      <c r="LM210" s="826"/>
      <c r="LN210" s="825"/>
      <c r="LO210" s="825"/>
      <c r="LP210" s="803"/>
      <c r="LQ210" s="804"/>
      <c r="LR210" s="804"/>
      <c r="LS210" s="826"/>
      <c r="LT210" s="825"/>
      <c r="LU210" s="825"/>
      <c r="LV210" s="803"/>
      <c r="LW210" s="804"/>
      <c r="LX210" s="804"/>
      <c r="LY210" s="826"/>
      <c r="LZ210" s="825"/>
      <c r="MA210" s="825"/>
      <c r="MB210" s="803"/>
      <c r="MC210" s="804"/>
      <c r="MD210" s="804"/>
      <c r="ME210" s="826"/>
      <c r="MF210" s="825"/>
      <c r="MG210" s="825"/>
      <c r="MH210" s="803"/>
      <c r="MI210" s="804"/>
      <c r="MJ210" s="804"/>
      <c r="MK210" s="826"/>
      <c r="ML210" s="825"/>
      <c r="MM210" s="825"/>
      <c r="MN210" s="803"/>
      <c r="MO210" s="804"/>
      <c r="MP210" s="804"/>
      <c r="MQ210" s="826"/>
      <c r="MR210" s="825"/>
      <c r="MS210" s="825"/>
      <c r="MT210" s="803"/>
      <c r="MU210" s="804"/>
      <c r="MV210" s="804"/>
      <c r="MW210" s="826"/>
      <c r="MX210" s="825"/>
      <c r="MY210" s="825"/>
      <c r="MZ210" s="803"/>
      <c r="NA210" s="804"/>
      <c r="NB210" s="804"/>
      <c r="NC210" s="826"/>
      <c r="ND210" s="825"/>
      <c r="NE210" s="825"/>
      <c r="NF210" s="803"/>
      <c r="NG210" s="804"/>
      <c r="NH210" s="804"/>
      <c r="NI210" s="826"/>
      <c r="NJ210" s="825"/>
      <c r="NK210" s="825"/>
      <c r="NL210" s="803"/>
      <c r="NM210" s="804"/>
      <c r="NN210" s="804"/>
      <c r="NO210" s="826"/>
      <c r="NP210" s="825"/>
      <c r="NQ210" s="825"/>
      <c r="NR210" s="803"/>
      <c r="NS210" s="826"/>
      <c r="NT210" s="825"/>
      <c r="NU210" s="825"/>
      <c r="NV210" s="803"/>
      <c r="NW210" s="826"/>
      <c r="NX210" s="825"/>
      <c r="NY210" s="825"/>
      <c r="NZ210" s="848"/>
      <c r="OA210" s="826"/>
      <c r="OB210" s="825"/>
      <c r="OC210" s="825"/>
      <c r="OD210" s="803"/>
      <c r="OE210" s="826"/>
      <c r="OF210" s="825"/>
      <c r="OG210" s="825"/>
      <c r="OH210" s="803"/>
      <c r="OI210" s="826"/>
      <c r="OJ210" s="825"/>
      <c r="OK210" s="825"/>
      <c r="OL210" s="803"/>
      <c r="OM210" s="826"/>
      <c r="ON210" s="825"/>
      <c r="OO210" s="825"/>
      <c r="OP210" s="803"/>
      <c r="OQ210" s="826"/>
      <c r="OR210" s="825"/>
      <c r="OS210" s="825"/>
      <c r="OT210" s="803"/>
      <c r="OU210" s="826"/>
      <c r="OV210" s="825"/>
      <c r="OW210" s="825"/>
      <c r="OX210" s="803"/>
      <c r="OY210" s="826"/>
      <c r="OZ210" s="825"/>
      <c r="PA210" s="825"/>
      <c r="PB210" s="803"/>
      <c r="PC210" s="826"/>
      <c r="PD210" s="825"/>
      <c r="PE210" s="825"/>
      <c r="PF210" s="803"/>
      <c r="PH210" s="692">
        <f t="shared" si="29"/>
        <v>0</v>
      </c>
    </row>
    <row r="211" spans="1:424" ht="15" hidden="1" customHeight="1" x14ac:dyDescent="0.25">
      <c r="A211" s="806" t="s">
        <v>66</v>
      </c>
      <c r="B211" s="806"/>
      <c r="C211" s="806"/>
      <c r="D211" s="815"/>
      <c r="E211" s="806"/>
      <c r="F211" s="806"/>
      <c r="G211" s="806"/>
      <c r="H211" s="806"/>
      <c r="I211" s="806"/>
      <c r="J211" s="806"/>
      <c r="K211" s="806"/>
      <c r="L211" s="806" t="s">
        <v>79</v>
      </c>
      <c r="M211" s="806"/>
      <c r="N211" s="806"/>
      <c r="O211" s="806"/>
      <c r="P211" s="806"/>
      <c r="Q211" s="806" t="s">
        <v>323</v>
      </c>
      <c r="R211" s="806"/>
      <c r="S211" s="806"/>
      <c r="T211" s="816"/>
      <c r="U211" s="816"/>
      <c r="V211" s="816"/>
      <c r="W211" s="816"/>
      <c r="X211" s="806"/>
      <c r="Y211" s="769">
        <f>IF(AND(AJ211="",AK211="",AL211="",AN211="",AO211="",OR(AP211="",AP211=Dropdown!$AM$12,AP211=Dropdown!$AM$11)),1,0)</f>
        <v>0</v>
      </c>
      <c r="Z211" s="769">
        <f t="shared" si="26"/>
        <v>0</v>
      </c>
      <c r="AA211" s="769">
        <f t="shared" si="27"/>
        <v>0</v>
      </c>
      <c r="AB211" s="769">
        <f t="shared" si="28"/>
        <v>0</v>
      </c>
      <c r="AC211" s="769"/>
      <c r="AD211" s="772" t="str">
        <f>IF(OR(T211&lt;&gt;"",U211&lt;&gt;""),Dropdown!$A$4,IF(OR(V211&lt;&gt;"",W211&lt;&gt;""),Dropdown!$A$5,Dropdown!$A$3))</f>
        <v>Residential</v>
      </c>
      <c r="AE211" s="773" t="s">
        <v>343</v>
      </c>
      <c r="AF211" s="773"/>
      <c r="AG211" s="816"/>
      <c r="AH211" s="773" t="str">
        <f>IF(AG211&lt;&gt;"",VLOOKUP(AG211,Dropdown!$N$3:$R$62,3,FALSE),IF(AF211&lt;&gt;"",VLOOKUP(AF211,Dropdown!$N$3:$R$62,3,FALSE),IF(AE211&lt;&gt;"",VLOOKUP(AE211,Dropdown!$N$3:$R$62,3,FALSE),"")))</f>
        <v>LMI</v>
      </c>
      <c r="AI211" s="773" t="str">
        <f>IF(AG211&lt;&gt;"",VLOOKUP(AG211,Dropdown!$N$3:$R$62,5,FALSE),IF(AF211&lt;&gt;"",VLOOKUP(AF211,Dropdown!$N$3:$R$62,5,FALSE),IF(AE211&lt;&gt;"",VLOOKUP(AE211,Dropdown!$N$3:$R$62,5,FALSE),"")))</f>
        <v>Diverse</v>
      </c>
      <c r="AJ211" s="773"/>
      <c r="AK211" s="773"/>
      <c r="AL211" s="773" t="s">
        <v>79</v>
      </c>
      <c r="AM211" s="773"/>
      <c r="AN211" s="773"/>
      <c r="AO211" s="773"/>
      <c r="AP211" s="773" t="s">
        <v>547</v>
      </c>
      <c r="AQ211" s="806"/>
      <c r="AR211" s="817" t="s">
        <v>346</v>
      </c>
      <c r="AS211" s="817"/>
      <c r="AT211" s="806" t="s">
        <v>339</v>
      </c>
      <c r="AU211" s="806">
        <v>10</v>
      </c>
      <c r="AV211" s="869"/>
      <c r="AW211" s="826"/>
      <c r="AX211" s="825"/>
      <c r="AY211" s="825"/>
      <c r="AZ211" s="803"/>
      <c r="BA211" s="804"/>
      <c r="BB211" s="804"/>
      <c r="BC211" s="826"/>
      <c r="BD211" s="825"/>
      <c r="BE211" s="825"/>
      <c r="BF211" s="803"/>
      <c r="BG211" s="804"/>
      <c r="BH211" s="804"/>
      <c r="BI211" s="826"/>
      <c r="BJ211" s="825"/>
      <c r="BK211" s="825"/>
      <c r="BL211" s="803"/>
      <c r="BM211" s="804"/>
      <c r="BN211" s="804"/>
      <c r="BO211" s="826"/>
      <c r="BP211" s="825"/>
      <c r="BQ211" s="825"/>
      <c r="BR211" s="803"/>
      <c r="BS211" s="804"/>
      <c r="BT211" s="804"/>
      <c r="BU211" s="826"/>
      <c r="BV211" s="825"/>
      <c r="BW211" s="825"/>
      <c r="BX211" s="803"/>
      <c r="BY211" s="804"/>
      <c r="BZ211" s="804"/>
      <c r="CA211" s="826"/>
      <c r="CB211" s="825"/>
      <c r="CC211" s="825"/>
      <c r="CD211" s="803"/>
      <c r="CE211" s="804"/>
      <c r="CF211" s="804"/>
      <c r="CG211" s="826"/>
      <c r="CH211" s="825"/>
      <c r="CI211" s="825"/>
      <c r="CJ211" s="803"/>
      <c r="CK211" s="804"/>
      <c r="CL211" s="804"/>
      <c r="CM211" s="826"/>
      <c r="CN211" s="825"/>
      <c r="CO211" s="825"/>
      <c r="CP211" s="803"/>
      <c r="CQ211" s="804"/>
      <c r="CR211" s="804"/>
      <c r="CS211" s="826"/>
      <c r="CT211" s="825"/>
      <c r="CU211" s="825"/>
      <c r="CV211" s="803"/>
      <c r="CW211" s="804"/>
      <c r="CX211" s="804"/>
      <c r="CY211" s="826"/>
      <c r="CZ211" s="825"/>
      <c r="DA211" s="825"/>
      <c r="DB211" s="803"/>
      <c r="DC211" s="804"/>
      <c r="DD211" s="804"/>
      <c r="DE211" s="826"/>
      <c r="DF211" s="825"/>
      <c r="DG211" s="825"/>
      <c r="DH211" s="803"/>
      <c r="DI211" s="804"/>
      <c r="DJ211" s="804"/>
      <c r="DK211" s="826"/>
      <c r="DL211" s="825"/>
      <c r="DM211" s="825"/>
      <c r="DN211" s="803"/>
      <c r="DO211" s="804"/>
      <c r="DP211" s="804"/>
      <c r="DQ211" s="827"/>
      <c r="DR211" s="828"/>
      <c r="DS211" s="842"/>
      <c r="DT211" s="818"/>
      <c r="DU211" s="819"/>
      <c r="DV211" s="819"/>
      <c r="DW211" s="827"/>
      <c r="DX211" s="828"/>
      <c r="DY211" s="842"/>
      <c r="DZ211" s="818"/>
      <c r="EA211" s="819"/>
      <c r="EB211" s="819"/>
      <c r="EC211" s="827"/>
      <c r="ED211" s="828"/>
      <c r="EE211" s="842">
        <v>19.3</v>
      </c>
      <c r="EF211" s="818"/>
      <c r="EG211" s="819"/>
      <c r="EH211" s="819"/>
      <c r="EI211" s="827"/>
      <c r="EJ211" s="828"/>
      <c r="EK211" s="842"/>
      <c r="EL211" s="818"/>
      <c r="EM211" s="819"/>
      <c r="EN211" s="819"/>
      <c r="EO211" s="827"/>
      <c r="EP211" s="828"/>
      <c r="EQ211" s="842"/>
      <c r="ER211" s="818"/>
      <c r="ES211" s="819"/>
      <c r="ET211" s="819"/>
      <c r="EU211" s="827"/>
      <c r="EV211" s="828"/>
      <c r="EW211" s="842"/>
      <c r="EX211" s="818"/>
      <c r="EY211" s="819"/>
      <c r="EZ211" s="819"/>
      <c r="FA211" s="827"/>
      <c r="FB211" s="828"/>
      <c r="FC211" s="842"/>
      <c r="FD211" s="818"/>
      <c r="FE211" s="819"/>
      <c r="FF211" s="819"/>
      <c r="FG211" s="827"/>
      <c r="FH211" s="828"/>
      <c r="FI211" s="842"/>
      <c r="FJ211" s="818"/>
      <c r="FK211" s="819"/>
      <c r="FL211" s="819"/>
      <c r="FM211" s="827"/>
      <c r="FN211" s="828"/>
      <c r="FO211" s="842"/>
      <c r="FP211" s="818"/>
      <c r="FQ211" s="819"/>
      <c r="FR211" s="819"/>
      <c r="FS211" s="826"/>
      <c r="FT211" s="825"/>
      <c r="FU211" s="825"/>
      <c r="FV211" s="803"/>
      <c r="FW211" s="804"/>
      <c r="FX211" s="804"/>
      <c r="FY211" s="826"/>
      <c r="FZ211" s="825"/>
      <c r="GA211" s="825"/>
      <c r="GB211" s="803"/>
      <c r="GC211" s="804"/>
      <c r="GD211" s="804"/>
      <c r="GE211" s="826"/>
      <c r="GF211" s="825"/>
      <c r="GG211" s="825"/>
      <c r="GH211" s="803"/>
      <c r="GI211" s="804"/>
      <c r="GJ211" s="804"/>
      <c r="GK211" s="826"/>
      <c r="GL211" s="825"/>
      <c r="GM211" s="825"/>
      <c r="GN211" s="803"/>
      <c r="GO211" s="804"/>
      <c r="GP211" s="804"/>
      <c r="GQ211" s="826"/>
      <c r="GR211" s="825"/>
      <c r="GS211" s="825"/>
      <c r="GT211" s="803"/>
      <c r="GU211" s="804"/>
      <c r="GV211" s="804"/>
      <c r="GW211" s="826"/>
      <c r="GX211" s="825"/>
      <c r="GY211" s="825"/>
      <c r="GZ211" s="803"/>
      <c r="HA211" s="804"/>
      <c r="HB211" s="804"/>
      <c r="HC211" s="826"/>
      <c r="HD211" s="825"/>
      <c r="HE211" s="825"/>
      <c r="HF211" s="803"/>
      <c r="HG211" s="804"/>
      <c r="HH211" s="804"/>
      <c r="HI211" s="826"/>
      <c r="HJ211" s="825"/>
      <c r="HK211" s="825"/>
      <c r="HL211" s="803"/>
      <c r="HM211" s="804"/>
      <c r="HN211" s="804"/>
      <c r="HO211" s="826"/>
      <c r="HP211" s="825"/>
      <c r="HQ211" s="825"/>
      <c r="HR211" s="803"/>
      <c r="HS211" s="804"/>
      <c r="HT211" s="804"/>
      <c r="HU211" s="826"/>
      <c r="HV211" s="825"/>
      <c r="HW211" s="825"/>
      <c r="HX211" s="803"/>
      <c r="HY211" s="804"/>
      <c r="HZ211" s="804"/>
      <c r="IA211" s="826"/>
      <c r="IB211" s="825"/>
      <c r="IC211" s="825"/>
      <c r="ID211" s="803"/>
      <c r="IE211" s="804"/>
      <c r="IF211" s="804"/>
      <c r="IG211" s="826"/>
      <c r="IH211" s="825"/>
      <c r="II211" s="825"/>
      <c r="IJ211" s="803"/>
      <c r="IK211" s="804"/>
      <c r="IL211" s="804"/>
      <c r="IM211" s="826"/>
      <c r="IN211" s="825"/>
      <c r="IO211" s="825"/>
      <c r="IP211" s="803"/>
      <c r="IQ211" s="804"/>
      <c r="IR211" s="804"/>
      <c r="IS211" s="826"/>
      <c r="IT211" s="825"/>
      <c r="IU211" s="825"/>
      <c r="IV211" s="803"/>
      <c r="IW211" s="804"/>
      <c r="IX211" s="804"/>
      <c r="IY211" s="826"/>
      <c r="IZ211" s="825"/>
      <c r="JA211" s="825"/>
      <c r="JB211" s="803"/>
      <c r="JC211" s="804"/>
      <c r="JD211" s="804"/>
      <c r="JE211" s="826"/>
      <c r="JF211" s="825"/>
      <c r="JG211" s="825"/>
      <c r="JH211" s="803"/>
      <c r="JI211" s="804"/>
      <c r="JJ211" s="804"/>
      <c r="JK211" s="826"/>
      <c r="JL211" s="825"/>
      <c r="JM211" s="825"/>
      <c r="JN211" s="803"/>
      <c r="JO211" s="804"/>
      <c r="JP211" s="804"/>
      <c r="JQ211" s="826"/>
      <c r="JR211" s="825"/>
      <c r="JS211" s="825"/>
      <c r="JT211" s="803"/>
      <c r="JU211" s="804"/>
      <c r="JV211" s="804"/>
      <c r="JW211" s="826"/>
      <c r="JX211" s="825"/>
      <c r="JY211" s="825"/>
      <c r="JZ211" s="803"/>
      <c r="KA211" s="804"/>
      <c r="KB211" s="804"/>
      <c r="KC211" s="826"/>
      <c r="KD211" s="825"/>
      <c r="KE211" s="825"/>
      <c r="KF211" s="803"/>
      <c r="KG211" s="804"/>
      <c r="KH211" s="804"/>
      <c r="KI211" s="826"/>
      <c r="KJ211" s="825"/>
      <c r="KK211" s="825"/>
      <c r="KL211" s="803"/>
      <c r="KM211" s="804"/>
      <c r="KN211" s="804"/>
      <c r="KO211" s="826"/>
      <c r="KP211" s="825"/>
      <c r="KQ211" s="825"/>
      <c r="KR211" s="803"/>
      <c r="KS211" s="804"/>
      <c r="KT211" s="804"/>
      <c r="KU211" s="826"/>
      <c r="KV211" s="825"/>
      <c r="KW211" s="825"/>
      <c r="KX211" s="803"/>
      <c r="KY211" s="804"/>
      <c r="KZ211" s="804"/>
      <c r="LA211" s="826"/>
      <c r="LB211" s="825"/>
      <c r="LC211" s="825"/>
      <c r="LD211" s="803"/>
      <c r="LE211" s="804"/>
      <c r="LF211" s="804"/>
      <c r="LG211" s="826"/>
      <c r="LH211" s="825"/>
      <c r="LI211" s="825"/>
      <c r="LJ211" s="803"/>
      <c r="LK211" s="804"/>
      <c r="LL211" s="804"/>
      <c r="LM211" s="826"/>
      <c r="LN211" s="825"/>
      <c r="LO211" s="825"/>
      <c r="LP211" s="803"/>
      <c r="LQ211" s="804"/>
      <c r="LR211" s="804"/>
      <c r="LS211" s="826"/>
      <c r="LT211" s="825"/>
      <c r="LU211" s="825"/>
      <c r="LV211" s="803"/>
      <c r="LW211" s="804"/>
      <c r="LX211" s="804"/>
      <c r="LY211" s="826"/>
      <c r="LZ211" s="825"/>
      <c r="MA211" s="825"/>
      <c r="MB211" s="803"/>
      <c r="MC211" s="804"/>
      <c r="MD211" s="804"/>
      <c r="ME211" s="826"/>
      <c r="MF211" s="825"/>
      <c r="MG211" s="825"/>
      <c r="MH211" s="803"/>
      <c r="MI211" s="804"/>
      <c r="MJ211" s="804"/>
      <c r="MK211" s="826"/>
      <c r="ML211" s="825"/>
      <c r="MM211" s="825"/>
      <c r="MN211" s="803"/>
      <c r="MO211" s="804"/>
      <c r="MP211" s="804"/>
      <c r="MQ211" s="826"/>
      <c r="MR211" s="825"/>
      <c r="MS211" s="781"/>
      <c r="MT211" s="803"/>
      <c r="MU211" s="804"/>
      <c r="MV211" s="804"/>
      <c r="MW211" s="826"/>
      <c r="MX211" s="825"/>
      <c r="MY211" s="825"/>
      <c r="MZ211" s="803"/>
      <c r="NA211" s="804"/>
      <c r="NB211" s="804"/>
      <c r="NC211" s="826"/>
      <c r="ND211" s="825"/>
      <c r="NE211" s="825"/>
      <c r="NF211" s="803"/>
      <c r="NG211" s="804"/>
      <c r="NH211" s="804"/>
      <c r="NI211" s="826"/>
      <c r="NJ211" s="825"/>
      <c r="NK211" s="825"/>
      <c r="NL211" s="803"/>
      <c r="NM211" s="804"/>
      <c r="NN211" s="804"/>
      <c r="NO211" s="826"/>
      <c r="NP211" s="825"/>
      <c r="NQ211" s="825"/>
      <c r="NR211" s="803"/>
      <c r="NS211" s="826"/>
      <c r="NT211" s="825"/>
      <c r="NU211" s="825"/>
      <c r="NV211" s="803"/>
      <c r="NW211" s="826"/>
      <c r="NX211" s="825"/>
      <c r="NY211" s="825"/>
      <c r="NZ211" s="848"/>
      <c r="OA211" s="826"/>
      <c r="OB211" s="825"/>
      <c r="OC211" s="825"/>
      <c r="OD211" s="803"/>
      <c r="OE211" s="826"/>
      <c r="OF211" s="825"/>
      <c r="OG211" s="825"/>
      <c r="OH211" s="803"/>
      <c r="OI211" s="826"/>
      <c r="OJ211" s="825"/>
      <c r="OK211" s="825"/>
      <c r="OL211" s="803"/>
      <c r="OM211" s="826"/>
      <c r="ON211" s="825"/>
      <c r="OO211" s="825"/>
      <c r="OP211" s="803"/>
      <c r="OQ211" s="826"/>
      <c r="OR211" s="825"/>
      <c r="OS211" s="825"/>
      <c r="OT211" s="803"/>
      <c r="OU211" s="826"/>
      <c r="OV211" s="825"/>
      <c r="OW211" s="825"/>
      <c r="OX211" s="803"/>
      <c r="OY211" s="826"/>
      <c r="OZ211" s="825"/>
      <c r="PA211" s="825"/>
      <c r="PB211" s="803"/>
      <c r="PC211" s="826"/>
      <c r="PD211" s="825"/>
      <c r="PE211" s="825"/>
      <c r="PF211" s="803"/>
      <c r="PH211" s="692">
        <f t="shared" si="29"/>
        <v>0</v>
      </c>
    </row>
    <row r="212" spans="1:424" ht="15" hidden="1" customHeight="1" x14ac:dyDescent="0.25">
      <c r="A212" s="806" t="s">
        <v>66</v>
      </c>
      <c r="B212" s="806"/>
      <c r="C212" s="806"/>
      <c r="D212" s="815"/>
      <c r="E212" s="806"/>
      <c r="F212" s="806"/>
      <c r="G212" s="806"/>
      <c r="H212" s="806"/>
      <c r="I212" s="806"/>
      <c r="J212" s="806"/>
      <c r="K212" s="806"/>
      <c r="L212" s="806" t="s">
        <v>79</v>
      </c>
      <c r="M212" s="806"/>
      <c r="N212" s="806"/>
      <c r="O212" s="806"/>
      <c r="P212" s="806"/>
      <c r="Q212" s="806" t="s">
        <v>324</v>
      </c>
      <c r="R212" s="806"/>
      <c r="S212" s="806"/>
      <c r="T212" s="816"/>
      <c r="U212" s="816"/>
      <c r="V212" s="816"/>
      <c r="W212" s="816"/>
      <c r="X212" s="806"/>
      <c r="Y212" s="769">
        <f>IF(AND(AJ212="",AK212="",AL212="",AN212="",AO212="",OR(AP212="",AP212=Dropdown!$AM$12,AP212=Dropdown!$AM$11)),1,0)</f>
        <v>0</v>
      </c>
      <c r="Z212" s="769">
        <f t="shared" si="26"/>
        <v>0</v>
      </c>
      <c r="AA212" s="769">
        <f t="shared" si="27"/>
        <v>0</v>
      </c>
      <c r="AB212" s="769">
        <f t="shared" si="28"/>
        <v>0</v>
      </c>
      <c r="AC212" s="769"/>
      <c r="AD212" s="772" t="str">
        <f>IF(OR(T212&lt;&gt;"",U212&lt;&gt;""),Dropdown!$A$4,IF(OR(V212&lt;&gt;"",W212&lt;&gt;""),Dropdown!$A$5,Dropdown!$A$3))</f>
        <v>Residential</v>
      </c>
      <c r="AE212" s="773" t="s">
        <v>343</v>
      </c>
      <c r="AF212" s="773"/>
      <c r="AG212" s="816"/>
      <c r="AH212" s="773" t="str">
        <f>IF(AG212&lt;&gt;"",VLOOKUP(AG212,Dropdown!$N$3:$R$62,3,FALSE),IF(AF212&lt;&gt;"",VLOOKUP(AF212,Dropdown!$N$3:$R$62,3,FALSE),IF(AE212&lt;&gt;"",VLOOKUP(AE212,Dropdown!$N$3:$R$62,3,FALSE),"")))</f>
        <v>LMI</v>
      </c>
      <c r="AI212" s="773" t="str">
        <f>IF(AG212&lt;&gt;"",VLOOKUP(AG212,Dropdown!$N$3:$R$62,5,FALSE),IF(AF212&lt;&gt;"",VLOOKUP(AF212,Dropdown!$N$3:$R$62,5,FALSE),IF(AE212&lt;&gt;"",VLOOKUP(AE212,Dropdown!$N$3:$R$62,5,FALSE),"")))</f>
        <v>Diverse</v>
      </c>
      <c r="AJ212" s="773"/>
      <c r="AK212" s="773"/>
      <c r="AL212" s="773" t="s">
        <v>79</v>
      </c>
      <c r="AM212" s="773"/>
      <c r="AN212" s="773"/>
      <c r="AO212" s="773"/>
      <c r="AP212" s="773" t="s">
        <v>547</v>
      </c>
      <c r="AQ212" s="806"/>
      <c r="AR212" s="817" t="s">
        <v>346</v>
      </c>
      <c r="AS212" s="817"/>
      <c r="AT212" s="806" t="s">
        <v>339</v>
      </c>
      <c r="AU212" s="806">
        <v>10</v>
      </c>
      <c r="AV212" s="869"/>
      <c r="AW212" s="826"/>
      <c r="AX212" s="825"/>
      <c r="AY212" s="825"/>
      <c r="AZ212" s="803"/>
      <c r="BA212" s="804"/>
      <c r="BB212" s="804"/>
      <c r="BC212" s="826"/>
      <c r="BD212" s="825"/>
      <c r="BE212" s="825"/>
      <c r="BF212" s="803"/>
      <c r="BG212" s="804"/>
      <c r="BH212" s="804"/>
      <c r="BI212" s="826"/>
      <c r="BJ212" s="825"/>
      <c r="BK212" s="825"/>
      <c r="BL212" s="803"/>
      <c r="BM212" s="804"/>
      <c r="BN212" s="804"/>
      <c r="BO212" s="826"/>
      <c r="BP212" s="825"/>
      <c r="BQ212" s="825"/>
      <c r="BR212" s="803"/>
      <c r="BS212" s="804"/>
      <c r="BT212" s="804"/>
      <c r="BU212" s="826"/>
      <c r="BV212" s="825"/>
      <c r="BW212" s="825"/>
      <c r="BX212" s="803"/>
      <c r="BY212" s="804"/>
      <c r="BZ212" s="804"/>
      <c r="CA212" s="826"/>
      <c r="CB212" s="825"/>
      <c r="CC212" s="825"/>
      <c r="CD212" s="803"/>
      <c r="CE212" s="804"/>
      <c r="CF212" s="804"/>
      <c r="CG212" s="826"/>
      <c r="CH212" s="825"/>
      <c r="CI212" s="825"/>
      <c r="CJ212" s="803"/>
      <c r="CK212" s="804"/>
      <c r="CL212" s="804"/>
      <c r="CM212" s="826"/>
      <c r="CN212" s="825"/>
      <c r="CO212" s="825"/>
      <c r="CP212" s="803"/>
      <c r="CQ212" s="804"/>
      <c r="CR212" s="804"/>
      <c r="CS212" s="826"/>
      <c r="CT212" s="825"/>
      <c r="CU212" s="825"/>
      <c r="CV212" s="803"/>
      <c r="CW212" s="804"/>
      <c r="CX212" s="804"/>
      <c r="CY212" s="826"/>
      <c r="CZ212" s="825"/>
      <c r="DA212" s="825"/>
      <c r="DB212" s="803"/>
      <c r="DC212" s="804"/>
      <c r="DD212" s="804"/>
      <c r="DE212" s="826"/>
      <c r="DF212" s="825"/>
      <c r="DG212" s="825"/>
      <c r="DH212" s="803"/>
      <c r="DI212" s="804"/>
      <c r="DJ212" s="804"/>
      <c r="DK212" s="826"/>
      <c r="DL212" s="825"/>
      <c r="DM212" s="825"/>
      <c r="DN212" s="803"/>
      <c r="DO212" s="804"/>
      <c r="DP212" s="804"/>
      <c r="DQ212" s="827"/>
      <c r="DR212" s="828"/>
      <c r="DS212" s="842"/>
      <c r="DT212" s="818"/>
      <c r="DU212" s="819"/>
      <c r="DV212" s="819"/>
      <c r="DW212" s="827"/>
      <c r="DX212" s="828"/>
      <c r="DY212" s="842"/>
      <c r="DZ212" s="818"/>
      <c r="EA212" s="819"/>
      <c r="EB212" s="819"/>
      <c r="EC212" s="827"/>
      <c r="ED212" s="828"/>
      <c r="EE212" s="842"/>
      <c r="EF212" s="818"/>
      <c r="EG212" s="819"/>
      <c r="EH212" s="819"/>
      <c r="EI212" s="827"/>
      <c r="EJ212" s="828"/>
      <c r="EK212" s="842">
        <v>10.3</v>
      </c>
      <c r="EL212" s="818"/>
      <c r="EM212" s="819"/>
      <c r="EN212" s="819"/>
      <c r="EO212" s="827"/>
      <c r="EP212" s="828"/>
      <c r="EQ212" s="842"/>
      <c r="ER212" s="818"/>
      <c r="ES212" s="819"/>
      <c r="ET212" s="819"/>
      <c r="EU212" s="827"/>
      <c r="EV212" s="828"/>
      <c r="EW212" s="842"/>
      <c r="EX212" s="818"/>
      <c r="EY212" s="819"/>
      <c r="EZ212" s="819"/>
      <c r="FA212" s="827"/>
      <c r="FB212" s="828"/>
      <c r="FC212" s="842"/>
      <c r="FD212" s="818"/>
      <c r="FE212" s="819"/>
      <c r="FF212" s="819"/>
      <c r="FG212" s="827"/>
      <c r="FH212" s="828"/>
      <c r="FI212" s="842"/>
      <c r="FJ212" s="818"/>
      <c r="FK212" s="819"/>
      <c r="FL212" s="819"/>
      <c r="FM212" s="827"/>
      <c r="FN212" s="828"/>
      <c r="FO212" s="842"/>
      <c r="FP212" s="818"/>
      <c r="FQ212" s="819"/>
      <c r="FR212" s="819"/>
      <c r="FS212" s="826"/>
      <c r="FT212" s="825"/>
      <c r="FU212" s="825"/>
      <c r="FV212" s="803"/>
      <c r="FW212" s="804"/>
      <c r="FX212" s="804"/>
      <c r="FY212" s="826"/>
      <c r="FZ212" s="825"/>
      <c r="GA212" s="825"/>
      <c r="GB212" s="803"/>
      <c r="GC212" s="804"/>
      <c r="GD212" s="804"/>
      <c r="GE212" s="826"/>
      <c r="GF212" s="825"/>
      <c r="GG212" s="825"/>
      <c r="GH212" s="803"/>
      <c r="GI212" s="804"/>
      <c r="GJ212" s="804"/>
      <c r="GK212" s="826"/>
      <c r="GL212" s="825"/>
      <c r="GM212" s="825"/>
      <c r="GN212" s="803"/>
      <c r="GO212" s="804"/>
      <c r="GP212" s="804"/>
      <c r="GQ212" s="826"/>
      <c r="GR212" s="825"/>
      <c r="GS212" s="825"/>
      <c r="GT212" s="803"/>
      <c r="GU212" s="804"/>
      <c r="GV212" s="804"/>
      <c r="GW212" s="826"/>
      <c r="GX212" s="825"/>
      <c r="GY212" s="825"/>
      <c r="GZ212" s="803"/>
      <c r="HA212" s="804"/>
      <c r="HB212" s="804"/>
      <c r="HC212" s="826"/>
      <c r="HD212" s="825"/>
      <c r="HE212" s="825"/>
      <c r="HF212" s="803"/>
      <c r="HG212" s="804"/>
      <c r="HH212" s="804"/>
      <c r="HI212" s="826"/>
      <c r="HJ212" s="825"/>
      <c r="HK212" s="825"/>
      <c r="HL212" s="803"/>
      <c r="HM212" s="804"/>
      <c r="HN212" s="804"/>
      <c r="HO212" s="826"/>
      <c r="HP212" s="825"/>
      <c r="HQ212" s="825"/>
      <c r="HR212" s="803"/>
      <c r="HS212" s="804"/>
      <c r="HT212" s="804"/>
      <c r="HU212" s="826"/>
      <c r="HV212" s="825"/>
      <c r="HW212" s="825"/>
      <c r="HX212" s="803"/>
      <c r="HY212" s="804"/>
      <c r="HZ212" s="804"/>
      <c r="IA212" s="826"/>
      <c r="IB212" s="825"/>
      <c r="IC212" s="825"/>
      <c r="ID212" s="803"/>
      <c r="IE212" s="804"/>
      <c r="IF212" s="804"/>
      <c r="IG212" s="826"/>
      <c r="IH212" s="825"/>
      <c r="II212" s="825"/>
      <c r="IJ212" s="803"/>
      <c r="IK212" s="804"/>
      <c r="IL212" s="804"/>
      <c r="IM212" s="826"/>
      <c r="IN212" s="825"/>
      <c r="IO212" s="825"/>
      <c r="IP212" s="803"/>
      <c r="IQ212" s="804"/>
      <c r="IR212" s="804"/>
      <c r="IS212" s="826"/>
      <c r="IT212" s="825"/>
      <c r="IU212" s="825"/>
      <c r="IV212" s="803"/>
      <c r="IW212" s="804"/>
      <c r="IX212" s="804"/>
      <c r="IY212" s="826"/>
      <c r="IZ212" s="825"/>
      <c r="JA212" s="825"/>
      <c r="JB212" s="803"/>
      <c r="JC212" s="804"/>
      <c r="JD212" s="804"/>
      <c r="JE212" s="826"/>
      <c r="JF212" s="825"/>
      <c r="JG212" s="825"/>
      <c r="JH212" s="803"/>
      <c r="JI212" s="804"/>
      <c r="JJ212" s="804"/>
      <c r="JK212" s="826"/>
      <c r="JL212" s="825"/>
      <c r="JM212" s="825"/>
      <c r="JN212" s="803"/>
      <c r="JO212" s="804"/>
      <c r="JP212" s="804"/>
      <c r="JQ212" s="826"/>
      <c r="JR212" s="825"/>
      <c r="JS212" s="825"/>
      <c r="JT212" s="803"/>
      <c r="JU212" s="804"/>
      <c r="JV212" s="804"/>
      <c r="JW212" s="826"/>
      <c r="JX212" s="825"/>
      <c r="JY212" s="825"/>
      <c r="JZ212" s="803"/>
      <c r="KA212" s="804"/>
      <c r="KB212" s="804"/>
      <c r="KC212" s="826"/>
      <c r="KD212" s="825"/>
      <c r="KE212" s="825"/>
      <c r="KF212" s="803"/>
      <c r="KG212" s="804"/>
      <c r="KH212" s="804"/>
      <c r="KI212" s="826"/>
      <c r="KJ212" s="825"/>
      <c r="KK212" s="825"/>
      <c r="KL212" s="803"/>
      <c r="KM212" s="804"/>
      <c r="KN212" s="804"/>
      <c r="KO212" s="826"/>
      <c r="KP212" s="825"/>
      <c r="KQ212" s="825"/>
      <c r="KR212" s="803"/>
      <c r="KS212" s="804"/>
      <c r="KT212" s="804"/>
      <c r="KU212" s="826"/>
      <c r="KV212" s="825"/>
      <c r="KW212" s="825"/>
      <c r="KX212" s="803"/>
      <c r="KY212" s="804"/>
      <c r="KZ212" s="804"/>
      <c r="LA212" s="826"/>
      <c r="LB212" s="825"/>
      <c r="LC212" s="825"/>
      <c r="LD212" s="803"/>
      <c r="LE212" s="804"/>
      <c r="LF212" s="804"/>
      <c r="LG212" s="826"/>
      <c r="LH212" s="825"/>
      <c r="LI212" s="825"/>
      <c r="LJ212" s="803"/>
      <c r="LK212" s="804"/>
      <c r="LL212" s="804"/>
      <c r="LM212" s="826"/>
      <c r="LN212" s="825"/>
      <c r="LO212" s="825"/>
      <c r="LP212" s="803"/>
      <c r="LQ212" s="804"/>
      <c r="LR212" s="804"/>
      <c r="LS212" s="826"/>
      <c r="LT212" s="825"/>
      <c r="LU212" s="825"/>
      <c r="LV212" s="803"/>
      <c r="LW212" s="804"/>
      <c r="LX212" s="804"/>
      <c r="LY212" s="826"/>
      <c r="LZ212" s="825"/>
      <c r="MA212" s="825"/>
      <c r="MB212" s="803"/>
      <c r="MC212" s="804"/>
      <c r="MD212" s="804"/>
      <c r="ME212" s="826"/>
      <c r="MF212" s="825"/>
      <c r="MG212" s="825"/>
      <c r="MH212" s="803"/>
      <c r="MI212" s="804"/>
      <c r="MJ212" s="804"/>
      <c r="MK212" s="826"/>
      <c r="ML212" s="825"/>
      <c r="MM212" s="825"/>
      <c r="MN212" s="803"/>
      <c r="MO212" s="804"/>
      <c r="MP212" s="804"/>
      <c r="MQ212" s="826"/>
      <c r="MR212" s="825"/>
      <c r="MS212" s="781"/>
      <c r="MT212" s="803"/>
      <c r="MU212" s="804"/>
      <c r="MV212" s="804"/>
      <c r="MW212" s="826"/>
      <c r="MX212" s="825"/>
      <c r="MY212" s="825"/>
      <c r="MZ212" s="803"/>
      <c r="NA212" s="804"/>
      <c r="NB212" s="804"/>
      <c r="NC212" s="826"/>
      <c r="ND212" s="825"/>
      <c r="NE212" s="825"/>
      <c r="NF212" s="803"/>
      <c r="NG212" s="804"/>
      <c r="NH212" s="804"/>
      <c r="NI212" s="826"/>
      <c r="NJ212" s="825"/>
      <c r="NK212" s="825"/>
      <c r="NL212" s="803"/>
      <c r="NM212" s="804"/>
      <c r="NN212" s="804"/>
      <c r="NO212" s="826"/>
      <c r="NP212" s="825"/>
      <c r="NQ212" s="825"/>
      <c r="NR212" s="803"/>
      <c r="NS212" s="826"/>
      <c r="NT212" s="825"/>
      <c r="NU212" s="825"/>
      <c r="NV212" s="803"/>
      <c r="NW212" s="826"/>
      <c r="NX212" s="825"/>
      <c r="NY212" s="825"/>
      <c r="NZ212" s="848"/>
      <c r="OA212" s="826"/>
      <c r="OB212" s="825"/>
      <c r="OC212" s="825"/>
      <c r="OD212" s="803"/>
      <c r="OE212" s="826"/>
      <c r="OF212" s="825"/>
      <c r="OG212" s="825"/>
      <c r="OH212" s="803"/>
      <c r="OI212" s="826"/>
      <c r="OJ212" s="825"/>
      <c r="OK212" s="825"/>
      <c r="OL212" s="803"/>
      <c r="OM212" s="826"/>
      <c r="ON212" s="825"/>
      <c r="OO212" s="825"/>
      <c r="OP212" s="803"/>
      <c r="OQ212" s="826"/>
      <c r="OR212" s="825"/>
      <c r="OS212" s="825"/>
      <c r="OT212" s="803"/>
      <c r="OU212" s="826"/>
      <c r="OV212" s="825"/>
      <c r="OW212" s="825"/>
      <c r="OX212" s="803"/>
      <c r="OY212" s="826"/>
      <c r="OZ212" s="825"/>
      <c r="PA212" s="825"/>
      <c r="PB212" s="803"/>
      <c r="PC212" s="826"/>
      <c r="PD212" s="825"/>
      <c r="PE212" s="825"/>
      <c r="PF212" s="803"/>
      <c r="PH212" s="692">
        <f t="shared" si="29"/>
        <v>0</v>
      </c>
    </row>
    <row r="213" spans="1:424" ht="15" hidden="1" customHeight="1" x14ac:dyDescent="0.25">
      <c r="A213" s="806" t="s">
        <v>66</v>
      </c>
      <c r="B213" s="806"/>
      <c r="C213" s="806"/>
      <c r="D213" s="815"/>
      <c r="E213" s="806"/>
      <c r="F213" s="806"/>
      <c r="G213" s="806"/>
      <c r="H213" s="806"/>
      <c r="I213" s="806"/>
      <c r="J213" s="806"/>
      <c r="K213" s="806"/>
      <c r="L213" s="806" t="s">
        <v>79</v>
      </c>
      <c r="M213" s="806"/>
      <c r="N213" s="806"/>
      <c r="O213" s="806"/>
      <c r="P213" s="806"/>
      <c r="Q213" s="806" t="s">
        <v>345</v>
      </c>
      <c r="R213" s="806"/>
      <c r="S213" s="806"/>
      <c r="T213" s="816"/>
      <c r="U213" s="816"/>
      <c r="V213" s="816"/>
      <c r="W213" s="816"/>
      <c r="X213" s="806"/>
      <c r="Y213" s="769">
        <f>IF(AND(AJ213="",AK213="",AL213="",AN213="",AO213="",OR(AP213="",AP213=Dropdown!$AM$12,AP213=Dropdown!$AM$11)),1,0)</f>
        <v>0</v>
      </c>
      <c r="Z213" s="769">
        <f t="shared" si="26"/>
        <v>0</v>
      </c>
      <c r="AA213" s="769">
        <f t="shared" si="27"/>
        <v>0</v>
      </c>
      <c r="AB213" s="769">
        <f t="shared" si="28"/>
        <v>0</v>
      </c>
      <c r="AC213" s="769"/>
      <c r="AD213" s="772" t="str">
        <f>IF(OR(T213&lt;&gt;"",U213&lt;&gt;""),Dropdown!$A$4,IF(OR(V213&lt;&gt;"",W213&lt;&gt;""),Dropdown!$A$5,Dropdown!$A$3))</f>
        <v>Residential</v>
      </c>
      <c r="AE213" s="773" t="s">
        <v>343</v>
      </c>
      <c r="AF213" s="773"/>
      <c r="AG213" s="816"/>
      <c r="AH213" s="773" t="str">
        <f>IF(AG213&lt;&gt;"",VLOOKUP(AG213,Dropdown!$N$3:$R$62,3,FALSE),IF(AF213&lt;&gt;"",VLOOKUP(AF213,Dropdown!$N$3:$R$62,3,FALSE),IF(AE213&lt;&gt;"",VLOOKUP(AE213,Dropdown!$N$3:$R$62,3,FALSE),"")))</f>
        <v>LMI</v>
      </c>
      <c r="AI213" s="773" t="str">
        <f>IF(AG213&lt;&gt;"",VLOOKUP(AG213,Dropdown!$N$3:$R$62,5,FALSE),IF(AF213&lt;&gt;"",VLOOKUP(AF213,Dropdown!$N$3:$R$62,5,FALSE),IF(AE213&lt;&gt;"",VLOOKUP(AE213,Dropdown!$N$3:$R$62,5,FALSE),"")))</f>
        <v>Diverse</v>
      </c>
      <c r="AJ213" s="773"/>
      <c r="AK213" s="773"/>
      <c r="AL213" s="773" t="s">
        <v>79</v>
      </c>
      <c r="AM213" s="773"/>
      <c r="AN213" s="773"/>
      <c r="AO213" s="773"/>
      <c r="AP213" s="773" t="s">
        <v>547</v>
      </c>
      <c r="AQ213" s="806"/>
      <c r="AR213" s="817" t="s">
        <v>346</v>
      </c>
      <c r="AS213" s="817"/>
      <c r="AT213" s="806" t="s">
        <v>339</v>
      </c>
      <c r="AU213" s="806">
        <v>10</v>
      </c>
      <c r="AV213" s="869"/>
      <c r="AW213" s="826"/>
      <c r="AX213" s="825"/>
      <c r="AY213" s="825"/>
      <c r="AZ213" s="803"/>
      <c r="BA213" s="804"/>
      <c r="BB213" s="804"/>
      <c r="BC213" s="826"/>
      <c r="BD213" s="825"/>
      <c r="BE213" s="825"/>
      <c r="BF213" s="803"/>
      <c r="BG213" s="804"/>
      <c r="BH213" s="804"/>
      <c r="BI213" s="826"/>
      <c r="BJ213" s="825"/>
      <c r="BK213" s="825"/>
      <c r="BL213" s="803"/>
      <c r="BM213" s="804"/>
      <c r="BN213" s="804"/>
      <c r="BO213" s="826"/>
      <c r="BP213" s="825"/>
      <c r="BQ213" s="825"/>
      <c r="BR213" s="803"/>
      <c r="BS213" s="804"/>
      <c r="BT213" s="804"/>
      <c r="BU213" s="826"/>
      <c r="BV213" s="825"/>
      <c r="BW213" s="825"/>
      <c r="BX213" s="803"/>
      <c r="BY213" s="804"/>
      <c r="BZ213" s="804"/>
      <c r="CA213" s="826"/>
      <c r="CB213" s="825"/>
      <c r="CC213" s="825"/>
      <c r="CD213" s="803"/>
      <c r="CE213" s="804"/>
      <c r="CF213" s="804"/>
      <c r="CG213" s="826"/>
      <c r="CH213" s="825"/>
      <c r="CI213" s="825"/>
      <c r="CJ213" s="803"/>
      <c r="CK213" s="804"/>
      <c r="CL213" s="804"/>
      <c r="CM213" s="826"/>
      <c r="CN213" s="825"/>
      <c r="CO213" s="825"/>
      <c r="CP213" s="803"/>
      <c r="CQ213" s="804"/>
      <c r="CR213" s="804"/>
      <c r="CS213" s="826"/>
      <c r="CT213" s="825"/>
      <c r="CU213" s="825"/>
      <c r="CV213" s="803"/>
      <c r="CW213" s="804"/>
      <c r="CX213" s="804"/>
      <c r="CY213" s="826"/>
      <c r="CZ213" s="825"/>
      <c r="DA213" s="825"/>
      <c r="DB213" s="803"/>
      <c r="DC213" s="804"/>
      <c r="DD213" s="804"/>
      <c r="DE213" s="826"/>
      <c r="DF213" s="825"/>
      <c r="DG213" s="825"/>
      <c r="DH213" s="803"/>
      <c r="DI213" s="804"/>
      <c r="DJ213" s="804"/>
      <c r="DK213" s="826"/>
      <c r="DL213" s="825"/>
      <c r="DM213" s="825"/>
      <c r="DN213" s="803"/>
      <c r="DO213" s="804"/>
      <c r="DP213" s="804"/>
      <c r="DQ213" s="827"/>
      <c r="DR213" s="828"/>
      <c r="DS213" s="842"/>
      <c r="DT213" s="818"/>
      <c r="DU213" s="819"/>
      <c r="DV213" s="819"/>
      <c r="DW213" s="827"/>
      <c r="DX213" s="828"/>
      <c r="DY213" s="842"/>
      <c r="DZ213" s="818"/>
      <c r="EA213" s="819"/>
      <c r="EB213" s="819"/>
      <c r="EC213" s="827"/>
      <c r="ED213" s="828"/>
      <c r="EE213" s="842"/>
      <c r="EF213" s="818"/>
      <c r="EG213" s="819"/>
      <c r="EH213" s="819"/>
      <c r="EI213" s="827"/>
      <c r="EJ213" s="828"/>
      <c r="EK213" s="842"/>
      <c r="EL213" s="818"/>
      <c r="EM213" s="819"/>
      <c r="EN213" s="819"/>
      <c r="EO213" s="827"/>
      <c r="EP213" s="828"/>
      <c r="EQ213" s="842">
        <v>3</v>
      </c>
      <c r="ER213" s="818"/>
      <c r="ES213" s="819"/>
      <c r="ET213" s="819"/>
      <c r="EU213" s="827"/>
      <c r="EV213" s="828"/>
      <c r="EW213" s="842"/>
      <c r="EX213" s="818"/>
      <c r="EY213" s="819"/>
      <c r="EZ213" s="819"/>
      <c r="FA213" s="827"/>
      <c r="FB213" s="828"/>
      <c r="FC213" s="842"/>
      <c r="FD213" s="818"/>
      <c r="FE213" s="819"/>
      <c r="FF213" s="819"/>
      <c r="FG213" s="827"/>
      <c r="FH213" s="828"/>
      <c r="FI213" s="842"/>
      <c r="FJ213" s="818"/>
      <c r="FK213" s="819"/>
      <c r="FL213" s="819"/>
      <c r="FM213" s="827"/>
      <c r="FN213" s="828"/>
      <c r="FO213" s="842"/>
      <c r="FP213" s="818"/>
      <c r="FQ213" s="819"/>
      <c r="FR213" s="819"/>
      <c r="FS213" s="826"/>
      <c r="FT213" s="825"/>
      <c r="FU213" s="825"/>
      <c r="FV213" s="803"/>
      <c r="FW213" s="804"/>
      <c r="FX213" s="804"/>
      <c r="FY213" s="826"/>
      <c r="FZ213" s="825"/>
      <c r="GA213" s="825"/>
      <c r="GB213" s="803"/>
      <c r="GC213" s="804"/>
      <c r="GD213" s="804"/>
      <c r="GE213" s="826"/>
      <c r="GF213" s="825"/>
      <c r="GG213" s="825"/>
      <c r="GH213" s="803"/>
      <c r="GI213" s="804"/>
      <c r="GJ213" s="804"/>
      <c r="GK213" s="826"/>
      <c r="GL213" s="825"/>
      <c r="GM213" s="825"/>
      <c r="GN213" s="803"/>
      <c r="GO213" s="804"/>
      <c r="GP213" s="804"/>
      <c r="GQ213" s="826"/>
      <c r="GR213" s="825"/>
      <c r="GS213" s="825"/>
      <c r="GT213" s="803"/>
      <c r="GU213" s="804"/>
      <c r="GV213" s="804"/>
      <c r="GW213" s="826"/>
      <c r="GX213" s="825"/>
      <c r="GY213" s="825"/>
      <c r="GZ213" s="803"/>
      <c r="HA213" s="804"/>
      <c r="HB213" s="804"/>
      <c r="HC213" s="826"/>
      <c r="HD213" s="825"/>
      <c r="HE213" s="825"/>
      <c r="HF213" s="803"/>
      <c r="HG213" s="804"/>
      <c r="HH213" s="804"/>
      <c r="HI213" s="826"/>
      <c r="HJ213" s="825"/>
      <c r="HK213" s="825"/>
      <c r="HL213" s="803"/>
      <c r="HM213" s="804"/>
      <c r="HN213" s="804"/>
      <c r="HO213" s="826"/>
      <c r="HP213" s="825"/>
      <c r="HQ213" s="825"/>
      <c r="HR213" s="803"/>
      <c r="HS213" s="804"/>
      <c r="HT213" s="804"/>
      <c r="HU213" s="826"/>
      <c r="HV213" s="825"/>
      <c r="HW213" s="825"/>
      <c r="HX213" s="803"/>
      <c r="HY213" s="804"/>
      <c r="HZ213" s="804"/>
      <c r="IA213" s="826"/>
      <c r="IB213" s="825"/>
      <c r="IC213" s="825"/>
      <c r="ID213" s="803"/>
      <c r="IE213" s="804"/>
      <c r="IF213" s="804"/>
      <c r="IG213" s="826"/>
      <c r="IH213" s="825"/>
      <c r="II213" s="825"/>
      <c r="IJ213" s="803"/>
      <c r="IK213" s="804"/>
      <c r="IL213" s="804"/>
      <c r="IM213" s="826"/>
      <c r="IN213" s="825"/>
      <c r="IO213" s="825"/>
      <c r="IP213" s="803"/>
      <c r="IQ213" s="804"/>
      <c r="IR213" s="804"/>
      <c r="IS213" s="826"/>
      <c r="IT213" s="825"/>
      <c r="IU213" s="825"/>
      <c r="IV213" s="803"/>
      <c r="IW213" s="804"/>
      <c r="IX213" s="804"/>
      <c r="IY213" s="826"/>
      <c r="IZ213" s="825"/>
      <c r="JA213" s="825"/>
      <c r="JB213" s="803"/>
      <c r="JC213" s="804"/>
      <c r="JD213" s="804"/>
      <c r="JE213" s="826"/>
      <c r="JF213" s="825"/>
      <c r="JG213" s="825"/>
      <c r="JH213" s="803"/>
      <c r="JI213" s="804"/>
      <c r="JJ213" s="804"/>
      <c r="JK213" s="826"/>
      <c r="JL213" s="825"/>
      <c r="JM213" s="825"/>
      <c r="JN213" s="803"/>
      <c r="JO213" s="804"/>
      <c r="JP213" s="804"/>
      <c r="JQ213" s="826"/>
      <c r="JR213" s="825"/>
      <c r="JS213" s="825"/>
      <c r="JT213" s="803"/>
      <c r="JU213" s="804"/>
      <c r="JV213" s="804"/>
      <c r="JW213" s="826"/>
      <c r="JX213" s="825"/>
      <c r="JY213" s="825"/>
      <c r="JZ213" s="803"/>
      <c r="KA213" s="804"/>
      <c r="KB213" s="804"/>
      <c r="KC213" s="826"/>
      <c r="KD213" s="825"/>
      <c r="KE213" s="825"/>
      <c r="KF213" s="803"/>
      <c r="KG213" s="804"/>
      <c r="KH213" s="804"/>
      <c r="KI213" s="826"/>
      <c r="KJ213" s="825"/>
      <c r="KK213" s="825"/>
      <c r="KL213" s="803"/>
      <c r="KM213" s="804"/>
      <c r="KN213" s="804"/>
      <c r="KO213" s="826"/>
      <c r="KP213" s="825"/>
      <c r="KQ213" s="825"/>
      <c r="KR213" s="803"/>
      <c r="KS213" s="804"/>
      <c r="KT213" s="804"/>
      <c r="KU213" s="826"/>
      <c r="KV213" s="825"/>
      <c r="KW213" s="825"/>
      <c r="KX213" s="803"/>
      <c r="KY213" s="804"/>
      <c r="KZ213" s="804"/>
      <c r="LA213" s="826"/>
      <c r="LB213" s="825"/>
      <c r="LC213" s="825"/>
      <c r="LD213" s="803"/>
      <c r="LE213" s="804"/>
      <c r="LF213" s="804"/>
      <c r="LG213" s="826"/>
      <c r="LH213" s="825"/>
      <c r="LI213" s="825"/>
      <c r="LJ213" s="803"/>
      <c r="LK213" s="804"/>
      <c r="LL213" s="804"/>
      <c r="LM213" s="826"/>
      <c r="LN213" s="825"/>
      <c r="LO213" s="825"/>
      <c r="LP213" s="803"/>
      <c r="LQ213" s="804"/>
      <c r="LR213" s="804"/>
      <c r="LS213" s="826"/>
      <c r="LT213" s="825"/>
      <c r="LU213" s="825"/>
      <c r="LV213" s="803"/>
      <c r="LW213" s="804"/>
      <c r="LX213" s="804"/>
      <c r="LY213" s="826"/>
      <c r="LZ213" s="825"/>
      <c r="MA213" s="825"/>
      <c r="MB213" s="803"/>
      <c r="MC213" s="804"/>
      <c r="MD213" s="804"/>
      <c r="ME213" s="826"/>
      <c r="MF213" s="825"/>
      <c r="MG213" s="825"/>
      <c r="MH213" s="803"/>
      <c r="MI213" s="804"/>
      <c r="MJ213" s="804"/>
      <c r="MK213" s="826"/>
      <c r="ML213" s="825"/>
      <c r="MM213" s="825"/>
      <c r="MN213" s="803"/>
      <c r="MO213" s="804"/>
      <c r="MP213" s="804"/>
      <c r="MQ213" s="826"/>
      <c r="MR213" s="825"/>
      <c r="MS213" s="781"/>
      <c r="MT213" s="803"/>
      <c r="MU213" s="804"/>
      <c r="MV213" s="804"/>
      <c r="MW213" s="826"/>
      <c r="MX213" s="825"/>
      <c r="MY213" s="825"/>
      <c r="MZ213" s="803"/>
      <c r="NA213" s="804"/>
      <c r="NB213" s="804"/>
      <c r="NC213" s="826"/>
      <c r="ND213" s="825"/>
      <c r="NE213" s="825"/>
      <c r="NF213" s="803"/>
      <c r="NG213" s="804"/>
      <c r="NH213" s="804"/>
      <c r="NI213" s="826"/>
      <c r="NJ213" s="825"/>
      <c r="NK213" s="825"/>
      <c r="NL213" s="803"/>
      <c r="NM213" s="804"/>
      <c r="NN213" s="804"/>
      <c r="NO213" s="826"/>
      <c r="NP213" s="825"/>
      <c r="NQ213" s="825"/>
      <c r="NR213" s="803"/>
      <c r="NS213" s="826"/>
      <c r="NT213" s="825"/>
      <c r="NU213" s="825"/>
      <c r="NV213" s="803"/>
      <c r="NW213" s="826"/>
      <c r="NX213" s="825"/>
      <c r="NY213" s="825"/>
      <c r="NZ213" s="848"/>
      <c r="OA213" s="826"/>
      <c r="OB213" s="825"/>
      <c r="OC213" s="825"/>
      <c r="OD213" s="803"/>
      <c r="OE213" s="826"/>
      <c r="OF213" s="825"/>
      <c r="OG213" s="825"/>
      <c r="OH213" s="803"/>
      <c r="OI213" s="826"/>
      <c r="OJ213" s="825"/>
      <c r="OK213" s="825"/>
      <c r="OL213" s="803"/>
      <c r="OM213" s="826"/>
      <c r="ON213" s="825"/>
      <c r="OO213" s="825"/>
      <c r="OP213" s="803"/>
      <c r="OQ213" s="826"/>
      <c r="OR213" s="825"/>
      <c r="OS213" s="825"/>
      <c r="OT213" s="803"/>
      <c r="OU213" s="826"/>
      <c r="OV213" s="825"/>
      <c r="OW213" s="825"/>
      <c r="OX213" s="803"/>
      <c r="OY213" s="826"/>
      <c r="OZ213" s="825"/>
      <c r="PA213" s="825"/>
      <c r="PB213" s="803"/>
      <c r="PC213" s="826"/>
      <c r="PD213" s="825"/>
      <c r="PE213" s="825"/>
      <c r="PF213" s="803"/>
    </row>
    <row r="214" spans="1:424" ht="15" hidden="1" customHeight="1" x14ac:dyDescent="0.25">
      <c r="A214" s="806" t="s">
        <v>343</v>
      </c>
      <c r="B214" s="806"/>
      <c r="C214" s="806"/>
      <c r="D214" s="815"/>
      <c r="E214" s="806"/>
      <c r="F214" s="806"/>
      <c r="G214" s="806"/>
      <c r="H214" s="806"/>
      <c r="I214" s="806"/>
      <c r="J214" s="806"/>
      <c r="K214" s="806"/>
      <c r="L214" s="806" t="s">
        <v>89</v>
      </c>
      <c r="M214" s="806"/>
      <c r="N214" s="806"/>
      <c r="O214" s="806"/>
      <c r="P214" s="806"/>
      <c r="Q214" s="806" t="s">
        <v>344</v>
      </c>
      <c r="R214" s="806"/>
      <c r="S214" s="806"/>
      <c r="T214" s="816"/>
      <c r="U214" s="816"/>
      <c r="V214" s="816"/>
      <c r="W214" s="816"/>
      <c r="X214" s="806"/>
      <c r="Y214" s="769">
        <f>IF(AND(AJ214="",AK214="",AL214="",AN214="",AO214="",OR(AP214="",AP214=Dropdown!$AM$12,AP214=Dropdown!$AM$11)),1,0)</f>
        <v>0</v>
      </c>
      <c r="Z214" s="769">
        <f t="shared" si="26"/>
        <v>0</v>
      </c>
      <c r="AA214" s="769">
        <f t="shared" si="27"/>
        <v>0</v>
      </c>
      <c r="AB214" s="769">
        <f t="shared" si="28"/>
        <v>0</v>
      </c>
      <c r="AC214" s="769"/>
      <c r="AD214" s="772" t="str">
        <f>IF(OR(T214&lt;&gt;"",U214&lt;&gt;""),Dropdown!$A$4,IF(OR(V214&lt;&gt;"",W214&lt;&gt;""),Dropdown!$A$5,Dropdown!$A$3))</f>
        <v>Residential</v>
      </c>
      <c r="AE214" s="773" t="s">
        <v>343</v>
      </c>
      <c r="AF214" s="773"/>
      <c r="AG214" s="816"/>
      <c r="AH214" s="773" t="str">
        <f>IF(AG214&lt;&gt;"",VLOOKUP(AG214,Dropdown!$N$3:$R$62,3,FALSE),IF(AF214&lt;&gt;"",VLOOKUP(AF214,Dropdown!$N$3:$R$62,3,FALSE),IF(AE214&lt;&gt;"",VLOOKUP(AE214,Dropdown!$N$3:$R$62,3,FALSE),"")))</f>
        <v>LMI</v>
      </c>
      <c r="AI214" s="773" t="str">
        <f>IF(AG214&lt;&gt;"",VLOOKUP(AG214,Dropdown!$N$3:$R$62,5,FALSE),IF(AF214&lt;&gt;"",VLOOKUP(AF214,Dropdown!$N$3:$R$62,5,FALSE),IF(AE214&lt;&gt;"",VLOOKUP(AE214,Dropdown!$N$3:$R$62,5,FALSE),"")))</f>
        <v>Diverse</v>
      </c>
      <c r="AJ214" s="773"/>
      <c r="AK214" s="773"/>
      <c r="AL214" s="773" t="s">
        <v>89</v>
      </c>
      <c r="AM214" s="773"/>
      <c r="AN214" s="773"/>
      <c r="AO214" s="773"/>
      <c r="AP214" s="773" t="s">
        <v>547</v>
      </c>
      <c r="AQ214" s="806"/>
      <c r="AR214" s="817" t="s">
        <v>346</v>
      </c>
      <c r="AS214" s="817"/>
      <c r="AT214" s="806" t="s">
        <v>339</v>
      </c>
      <c r="AU214" s="806">
        <v>10</v>
      </c>
      <c r="AV214" s="869"/>
      <c r="AW214" s="826"/>
      <c r="AX214" s="825"/>
      <c r="AY214" s="825"/>
      <c r="AZ214" s="803"/>
      <c r="BA214" s="804"/>
      <c r="BB214" s="804"/>
      <c r="BC214" s="826"/>
      <c r="BD214" s="825"/>
      <c r="BE214" s="825"/>
      <c r="BF214" s="803"/>
      <c r="BG214" s="804"/>
      <c r="BH214" s="804"/>
      <c r="BI214" s="826"/>
      <c r="BJ214" s="825"/>
      <c r="BK214" s="825"/>
      <c r="BL214" s="803"/>
      <c r="BM214" s="804"/>
      <c r="BN214" s="804"/>
      <c r="BO214" s="826"/>
      <c r="BP214" s="825"/>
      <c r="BQ214" s="825"/>
      <c r="BR214" s="803"/>
      <c r="BS214" s="804"/>
      <c r="BT214" s="804"/>
      <c r="BU214" s="826"/>
      <c r="BV214" s="825"/>
      <c r="BW214" s="825"/>
      <c r="BX214" s="803"/>
      <c r="BY214" s="804"/>
      <c r="BZ214" s="804"/>
      <c r="CA214" s="826"/>
      <c r="CB214" s="825"/>
      <c r="CC214" s="825"/>
      <c r="CD214" s="803"/>
      <c r="CE214" s="804"/>
      <c r="CF214" s="804"/>
      <c r="CG214" s="826"/>
      <c r="CH214" s="825"/>
      <c r="CI214" s="825"/>
      <c r="CJ214" s="803"/>
      <c r="CK214" s="804"/>
      <c r="CL214" s="804"/>
      <c r="CM214" s="826"/>
      <c r="CN214" s="825"/>
      <c r="CO214" s="825"/>
      <c r="CP214" s="803"/>
      <c r="CQ214" s="804"/>
      <c r="CR214" s="804"/>
      <c r="CS214" s="826"/>
      <c r="CT214" s="825"/>
      <c r="CU214" s="825"/>
      <c r="CV214" s="803"/>
      <c r="CW214" s="804"/>
      <c r="CX214" s="804"/>
      <c r="CY214" s="826"/>
      <c r="CZ214" s="825"/>
      <c r="DA214" s="825"/>
      <c r="DB214" s="803"/>
      <c r="DC214" s="804"/>
      <c r="DD214" s="804"/>
      <c r="DE214" s="826"/>
      <c r="DF214" s="825"/>
      <c r="DG214" s="825"/>
      <c r="DH214" s="803"/>
      <c r="DI214" s="804"/>
      <c r="DJ214" s="804"/>
      <c r="DK214" s="826"/>
      <c r="DL214" s="825"/>
      <c r="DM214" s="825"/>
      <c r="DN214" s="803"/>
      <c r="DO214" s="804"/>
      <c r="DP214" s="804"/>
      <c r="DQ214" s="827"/>
      <c r="DR214" s="828"/>
      <c r="DS214" s="842"/>
      <c r="DT214" s="818"/>
      <c r="DU214" s="819"/>
      <c r="DV214" s="819"/>
      <c r="DW214" s="827"/>
      <c r="DX214" s="828"/>
      <c r="DY214" s="842">
        <v>32.6</v>
      </c>
      <c r="DZ214" s="818"/>
      <c r="EA214" s="819"/>
      <c r="EB214" s="819"/>
      <c r="EC214" s="827"/>
      <c r="ED214" s="828"/>
      <c r="EE214" s="842">
        <v>20.3</v>
      </c>
      <c r="EF214" s="818"/>
      <c r="EG214" s="819"/>
      <c r="EH214" s="819"/>
      <c r="EI214" s="827"/>
      <c r="EJ214" s="828"/>
      <c r="EK214" s="842">
        <v>10.3</v>
      </c>
      <c r="EL214" s="818"/>
      <c r="EM214" s="819"/>
      <c r="EN214" s="819"/>
      <c r="EO214" s="827"/>
      <c r="EP214" s="828"/>
      <c r="EQ214" s="842">
        <v>2</v>
      </c>
      <c r="ER214" s="818"/>
      <c r="ES214" s="819"/>
      <c r="ET214" s="819"/>
      <c r="EU214" s="827"/>
      <c r="EV214" s="828"/>
      <c r="EW214" s="842"/>
      <c r="EX214" s="818"/>
      <c r="EY214" s="819"/>
      <c r="EZ214" s="819"/>
      <c r="FA214" s="827"/>
      <c r="FB214" s="828"/>
      <c r="FC214" s="842"/>
      <c r="FD214" s="818"/>
      <c r="FE214" s="819"/>
      <c r="FF214" s="819"/>
      <c r="FG214" s="827"/>
      <c r="FH214" s="828"/>
      <c r="FI214" s="842"/>
      <c r="FJ214" s="818"/>
      <c r="FK214" s="819"/>
      <c r="FL214" s="819"/>
      <c r="FM214" s="827"/>
      <c r="FN214" s="828"/>
      <c r="FO214" s="842"/>
      <c r="FP214" s="818"/>
      <c r="FQ214" s="819"/>
      <c r="FR214" s="819"/>
      <c r="FS214" s="826"/>
      <c r="FT214" s="825"/>
      <c r="FU214" s="825"/>
      <c r="FV214" s="803"/>
      <c r="FW214" s="804"/>
      <c r="FX214" s="804"/>
      <c r="FY214" s="826"/>
      <c r="FZ214" s="825"/>
      <c r="GA214" s="825"/>
      <c r="GB214" s="803"/>
      <c r="GC214" s="804"/>
      <c r="GD214" s="804"/>
      <c r="GE214" s="826"/>
      <c r="GF214" s="825"/>
      <c r="GG214" s="825"/>
      <c r="GH214" s="803"/>
      <c r="GI214" s="804"/>
      <c r="GJ214" s="804"/>
      <c r="GK214" s="826"/>
      <c r="GL214" s="825"/>
      <c r="GM214" s="825"/>
      <c r="GN214" s="803"/>
      <c r="GO214" s="804"/>
      <c r="GP214" s="804"/>
      <c r="GQ214" s="826"/>
      <c r="GR214" s="825"/>
      <c r="GS214" s="825"/>
      <c r="GT214" s="803"/>
      <c r="GU214" s="804"/>
      <c r="GV214" s="804"/>
      <c r="GW214" s="826"/>
      <c r="GX214" s="825"/>
      <c r="GY214" s="825"/>
      <c r="GZ214" s="803"/>
      <c r="HA214" s="804"/>
      <c r="HB214" s="804"/>
      <c r="HC214" s="826"/>
      <c r="HD214" s="825"/>
      <c r="HE214" s="825"/>
      <c r="HF214" s="803"/>
      <c r="HG214" s="804"/>
      <c r="HH214" s="804"/>
      <c r="HI214" s="826"/>
      <c r="HJ214" s="825"/>
      <c r="HK214" s="825"/>
      <c r="HL214" s="803"/>
      <c r="HM214" s="804"/>
      <c r="HN214" s="804"/>
      <c r="HO214" s="826"/>
      <c r="HP214" s="825"/>
      <c r="HQ214" s="825"/>
      <c r="HR214" s="803"/>
      <c r="HS214" s="804"/>
      <c r="HT214" s="804"/>
      <c r="HU214" s="826"/>
      <c r="HV214" s="825"/>
      <c r="HW214" s="825"/>
      <c r="HX214" s="803"/>
      <c r="HY214" s="804"/>
      <c r="HZ214" s="804"/>
      <c r="IA214" s="826"/>
      <c r="IB214" s="825"/>
      <c r="IC214" s="825"/>
      <c r="ID214" s="803"/>
      <c r="IE214" s="804"/>
      <c r="IF214" s="804"/>
      <c r="IG214" s="826"/>
      <c r="IH214" s="825"/>
      <c r="II214" s="825"/>
      <c r="IJ214" s="803"/>
      <c r="IK214" s="804"/>
      <c r="IL214" s="804"/>
      <c r="IM214" s="826"/>
      <c r="IN214" s="825"/>
      <c r="IO214" s="825"/>
      <c r="IP214" s="803"/>
      <c r="IQ214" s="804"/>
      <c r="IR214" s="804"/>
      <c r="IS214" s="826"/>
      <c r="IT214" s="825"/>
      <c r="IU214" s="825"/>
      <c r="IV214" s="803"/>
      <c r="IW214" s="804"/>
      <c r="IX214" s="804"/>
      <c r="IY214" s="826"/>
      <c r="IZ214" s="825"/>
      <c r="JA214" s="825"/>
      <c r="JB214" s="803"/>
      <c r="JC214" s="804"/>
      <c r="JD214" s="804"/>
      <c r="JE214" s="826"/>
      <c r="JF214" s="825"/>
      <c r="JG214" s="825"/>
      <c r="JH214" s="803"/>
      <c r="JI214" s="804"/>
      <c r="JJ214" s="804"/>
      <c r="JK214" s="826"/>
      <c r="JL214" s="825"/>
      <c r="JM214" s="825"/>
      <c r="JN214" s="803"/>
      <c r="JO214" s="804"/>
      <c r="JP214" s="804"/>
      <c r="JQ214" s="826"/>
      <c r="JR214" s="825"/>
      <c r="JS214" s="825"/>
      <c r="JT214" s="803"/>
      <c r="JU214" s="804"/>
      <c r="JV214" s="804"/>
      <c r="JW214" s="826"/>
      <c r="JX214" s="825"/>
      <c r="JY214" s="825"/>
      <c r="JZ214" s="803"/>
      <c r="KA214" s="804"/>
      <c r="KB214" s="804"/>
      <c r="KC214" s="826"/>
      <c r="KD214" s="825"/>
      <c r="KE214" s="825"/>
      <c r="KF214" s="803"/>
      <c r="KG214" s="804"/>
      <c r="KH214" s="804"/>
      <c r="KI214" s="826"/>
      <c r="KJ214" s="825"/>
      <c r="KK214" s="825"/>
      <c r="KL214" s="803"/>
      <c r="KM214" s="804"/>
      <c r="KN214" s="804"/>
      <c r="KO214" s="826"/>
      <c r="KP214" s="825"/>
      <c r="KQ214" s="825"/>
      <c r="KR214" s="803"/>
      <c r="KS214" s="804"/>
      <c r="KT214" s="804"/>
      <c r="KU214" s="826"/>
      <c r="KV214" s="825"/>
      <c r="KW214" s="825"/>
      <c r="KX214" s="803"/>
      <c r="KY214" s="804"/>
      <c r="KZ214" s="804"/>
      <c r="LA214" s="826"/>
      <c r="LB214" s="825"/>
      <c r="LC214" s="825"/>
      <c r="LD214" s="803"/>
      <c r="LE214" s="804"/>
      <c r="LF214" s="804"/>
      <c r="LG214" s="826"/>
      <c r="LH214" s="825"/>
      <c r="LI214" s="825"/>
      <c r="LJ214" s="803"/>
      <c r="LK214" s="804"/>
      <c r="LL214" s="804"/>
      <c r="LM214" s="826"/>
      <c r="LN214" s="825"/>
      <c r="LO214" s="825"/>
      <c r="LP214" s="803"/>
      <c r="LQ214" s="804"/>
      <c r="LR214" s="804"/>
      <c r="LS214" s="826"/>
      <c r="LT214" s="825"/>
      <c r="LU214" s="825"/>
      <c r="LV214" s="803"/>
      <c r="LW214" s="804"/>
      <c r="LX214" s="804"/>
      <c r="LY214" s="826"/>
      <c r="LZ214" s="825"/>
      <c r="MA214" s="825"/>
      <c r="MB214" s="803"/>
      <c r="MC214" s="804"/>
      <c r="MD214" s="804"/>
      <c r="ME214" s="826"/>
      <c r="MF214" s="825"/>
      <c r="MG214" s="825"/>
      <c r="MH214" s="803"/>
      <c r="MI214" s="804"/>
      <c r="MJ214" s="804"/>
      <c r="MK214" s="826"/>
      <c r="ML214" s="825"/>
      <c r="MM214" s="825"/>
      <c r="MN214" s="803"/>
      <c r="MO214" s="804"/>
      <c r="MP214" s="804"/>
      <c r="MQ214" s="826"/>
      <c r="MR214" s="825"/>
      <c r="MS214" s="825"/>
      <c r="MT214" s="803"/>
      <c r="MU214" s="804"/>
      <c r="MV214" s="804"/>
      <c r="MW214" s="826"/>
      <c r="MX214" s="825"/>
      <c r="MY214" s="825"/>
      <c r="MZ214" s="803"/>
      <c r="NA214" s="804"/>
      <c r="NB214" s="804"/>
      <c r="NC214" s="826"/>
      <c r="ND214" s="825"/>
      <c r="NE214" s="825"/>
      <c r="NF214" s="803"/>
      <c r="NG214" s="804"/>
      <c r="NH214" s="804"/>
      <c r="NI214" s="826"/>
      <c r="NJ214" s="825"/>
      <c r="NK214" s="825"/>
      <c r="NL214" s="803"/>
      <c r="NM214" s="804"/>
      <c r="NN214" s="804"/>
      <c r="NO214" s="826"/>
      <c r="NP214" s="825"/>
      <c r="NQ214" s="825"/>
      <c r="NR214" s="803"/>
      <c r="NS214" s="826"/>
      <c r="NT214" s="825"/>
      <c r="NU214" s="825"/>
      <c r="NV214" s="803"/>
      <c r="NW214" s="826"/>
      <c r="NX214" s="825"/>
      <c r="NY214" s="825"/>
      <c r="NZ214" s="848"/>
      <c r="OA214" s="826"/>
      <c r="OB214" s="825"/>
      <c r="OC214" s="825"/>
      <c r="OD214" s="803"/>
      <c r="OE214" s="826"/>
      <c r="OF214" s="825"/>
      <c r="OG214" s="825"/>
      <c r="OH214" s="803"/>
      <c r="OI214" s="826"/>
      <c r="OJ214" s="825"/>
      <c r="OK214" s="825"/>
      <c r="OL214" s="803"/>
      <c r="OM214" s="826"/>
      <c r="ON214" s="825"/>
      <c r="OO214" s="825"/>
      <c r="OP214" s="803"/>
      <c r="OQ214" s="826"/>
      <c r="OR214" s="825"/>
      <c r="OS214" s="825"/>
      <c r="OT214" s="803"/>
      <c r="OU214" s="826"/>
      <c r="OV214" s="825"/>
      <c r="OW214" s="825"/>
      <c r="OX214" s="803"/>
      <c r="OY214" s="826"/>
      <c r="OZ214" s="825"/>
      <c r="PA214" s="825"/>
      <c r="PB214" s="803"/>
      <c r="PC214" s="826"/>
      <c r="PD214" s="825"/>
      <c r="PE214" s="825"/>
      <c r="PF214" s="803"/>
    </row>
    <row r="215" spans="1:424" ht="15" hidden="1" customHeight="1" x14ac:dyDescent="0.25">
      <c r="A215" s="806" t="s">
        <v>343</v>
      </c>
      <c r="B215" s="806"/>
      <c r="C215" s="806"/>
      <c r="D215" s="815"/>
      <c r="E215" s="806"/>
      <c r="F215" s="806"/>
      <c r="G215" s="806"/>
      <c r="H215" s="806"/>
      <c r="I215" s="806"/>
      <c r="J215" s="806"/>
      <c r="K215" s="806"/>
      <c r="L215" s="806" t="s">
        <v>89</v>
      </c>
      <c r="M215" s="806"/>
      <c r="N215" s="806"/>
      <c r="O215" s="806"/>
      <c r="P215" s="806"/>
      <c r="Q215" s="806" t="s">
        <v>323</v>
      </c>
      <c r="R215" s="806"/>
      <c r="S215" s="806"/>
      <c r="T215" s="816"/>
      <c r="U215" s="816"/>
      <c r="V215" s="816"/>
      <c r="W215" s="816"/>
      <c r="X215" s="806"/>
      <c r="Y215" s="769">
        <f>IF(AND(AJ215="",AK215="",AL215="",AN215="",AO215="",OR(AP215="",AP215=Dropdown!$AM$12,AP215=Dropdown!$AM$11)),1,0)</f>
        <v>0</v>
      </c>
      <c r="Z215" s="769">
        <f t="shared" si="26"/>
        <v>0</v>
      </c>
      <c r="AA215" s="769">
        <f t="shared" si="27"/>
        <v>0</v>
      </c>
      <c r="AB215" s="769">
        <f t="shared" si="28"/>
        <v>0</v>
      </c>
      <c r="AC215" s="769"/>
      <c r="AD215" s="772" t="str">
        <f>IF(OR(T215&lt;&gt;"",U215&lt;&gt;""),Dropdown!$A$4,IF(OR(V215&lt;&gt;"",W215&lt;&gt;""),Dropdown!$A$5,Dropdown!$A$3))</f>
        <v>Residential</v>
      </c>
      <c r="AE215" s="773" t="s">
        <v>343</v>
      </c>
      <c r="AF215" s="773"/>
      <c r="AG215" s="816"/>
      <c r="AH215" s="773" t="str">
        <f>IF(AG215&lt;&gt;"",VLOOKUP(AG215,Dropdown!$N$3:$R$62,3,FALSE),IF(AF215&lt;&gt;"",VLOOKUP(AF215,Dropdown!$N$3:$R$62,3,FALSE),IF(AE215&lt;&gt;"",VLOOKUP(AE215,Dropdown!$N$3:$R$62,3,FALSE),"")))</f>
        <v>LMI</v>
      </c>
      <c r="AI215" s="773" t="str">
        <f>IF(AG215&lt;&gt;"",VLOOKUP(AG215,Dropdown!$N$3:$R$62,5,FALSE),IF(AF215&lt;&gt;"",VLOOKUP(AF215,Dropdown!$N$3:$R$62,5,FALSE),IF(AE215&lt;&gt;"",VLOOKUP(AE215,Dropdown!$N$3:$R$62,5,FALSE),"")))</f>
        <v>Diverse</v>
      </c>
      <c r="AJ215" s="773"/>
      <c r="AK215" s="773"/>
      <c r="AL215" s="773" t="s">
        <v>89</v>
      </c>
      <c r="AM215" s="773"/>
      <c r="AN215" s="773"/>
      <c r="AO215" s="773"/>
      <c r="AP215" s="773" t="s">
        <v>547</v>
      </c>
      <c r="AQ215" s="806"/>
      <c r="AR215" s="817" t="s">
        <v>346</v>
      </c>
      <c r="AS215" s="817"/>
      <c r="AT215" s="806" t="s">
        <v>339</v>
      </c>
      <c r="AU215" s="806">
        <v>10</v>
      </c>
      <c r="AV215" s="869"/>
      <c r="AW215" s="826"/>
      <c r="AX215" s="825"/>
      <c r="AY215" s="825"/>
      <c r="AZ215" s="803"/>
      <c r="BA215" s="804"/>
      <c r="BB215" s="804"/>
      <c r="BC215" s="826"/>
      <c r="BD215" s="825"/>
      <c r="BE215" s="825"/>
      <c r="BF215" s="803"/>
      <c r="BG215" s="804"/>
      <c r="BH215" s="804"/>
      <c r="BI215" s="826"/>
      <c r="BJ215" s="825"/>
      <c r="BK215" s="825"/>
      <c r="BL215" s="803"/>
      <c r="BM215" s="804"/>
      <c r="BN215" s="804"/>
      <c r="BO215" s="826"/>
      <c r="BP215" s="825"/>
      <c r="BQ215" s="825"/>
      <c r="BR215" s="803"/>
      <c r="BS215" s="804"/>
      <c r="BT215" s="804"/>
      <c r="BU215" s="826"/>
      <c r="BV215" s="825"/>
      <c r="BW215" s="825"/>
      <c r="BX215" s="803"/>
      <c r="BY215" s="804"/>
      <c r="BZ215" s="804"/>
      <c r="CA215" s="826"/>
      <c r="CB215" s="825"/>
      <c r="CC215" s="825"/>
      <c r="CD215" s="803"/>
      <c r="CE215" s="804"/>
      <c r="CF215" s="804"/>
      <c r="CG215" s="826"/>
      <c r="CH215" s="825"/>
      <c r="CI215" s="825"/>
      <c r="CJ215" s="803"/>
      <c r="CK215" s="804"/>
      <c r="CL215" s="804"/>
      <c r="CM215" s="826"/>
      <c r="CN215" s="825"/>
      <c r="CO215" s="825"/>
      <c r="CP215" s="803"/>
      <c r="CQ215" s="804"/>
      <c r="CR215" s="804"/>
      <c r="CS215" s="826"/>
      <c r="CT215" s="825"/>
      <c r="CU215" s="825"/>
      <c r="CV215" s="803"/>
      <c r="CW215" s="804"/>
      <c r="CX215" s="804"/>
      <c r="CY215" s="826"/>
      <c r="CZ215" s="825"/>
      <c r="DA215" s="825"/>
      <c r="DB215" s="803"/>
      <c r="DC215" s="804"/>
      <c r="DD215" s="804"/>
      <c r="DE215" s="826"/>
      <c r="DF215" s="825"/>
      <c r="DG215" s="825"/>
      <c r="DH215" s="803"/>
      <c r="DI215" s="804"/>
      <c r="DJ215" s="804"/>
      <c r="DK215" s="826"/>
      <c r="DL215" s="825"/>
      <c r="DM215" s="825"/>
      <c r="DN215" s="803"/>
      <c r="DO215" s="804"/>
      <c r="DP215" s="804"/>
      <c r="DQ215" s="827"/>
      <c r="DR215" s="828"/>
      <c r="DS215" s="842"/>
      <c r="DT215" s="818"/>
      <c r="DU215" s="819"/>
      <c r="DV215" s="819"/>
      <c r="DW215" s="827"/>
      <c r="DX215" s="828"/>
      <c r="DY215" s="842"/>
      <c r="DZ215" s="818"/>
      <c r="EA215" s="819"/>
      <c r="EB215" s="819"/>
      <c r="EC215" s="827"/>
      <c r="ED215" s="828"/>
      <c r="EE215" s="842">
        <v>20.3</v>
      </c>
      <c r="EF215" s="818"/>
      <c r="EG215" s="819"/>
      <c r="EH215" s="819"/>
      <c r="EI215" s="827"/>
      <c r="EJ215" s="828"/>
      <c r="EK215" s="842"/>
      <c r="EL215" s="818"/>
      <c r="EM215" s="819"/>
      <c r="EN215" s="819"/>
      <c r="EO215" s="827"/>
      <c r="EP215" s="828"/>
      <c r="EQ215" s="842"/>
      <c r="ER215" s="818"/>
      <c r="ES215" s="819"/>
      <c r="ET215" s="819"/>
      <c r="EU215" s="827"/>
      <c r="EV215" s="828"/>
      <c r="EW215" s="842"/>
      <c r="EX215" s="818"/>
      <c r="EY215" s="819"/>
      <c r="EZ215" s="819"/>
      <c r="FA215" s="827"/>
      <c r="FB215" s="828"/>
      <c r="FC215" s="842"/>
      <c r="FD215" s="818"/>
      <c r="FE215" s="819"/>
      <c r="FF215" s="819"/>
      <c r="FG215" s="827"/>
      <c r="FH215" s="828"/>
      <c r="FI215" s="842"/>
      <c r="FJ215" s="818"/>
      <c r="FK215" s="819"/>
      <c r="FL215" s="819"/>
      <c r="FM215" s="827"/>
      <c r="FN215" s="828"/>
      <c r="FO215" s="842"/>
      <c r="FP215" s="818"/>
      <c r="FQ215" s="819"/>
      <c r="FR215" s="819"/>
      <c r="FS215" s="826"/>
      <c r="FT215" s="825"/>
      <c r="FU215" s="825"/>
      <c r="FV215" s="803"/>
      <c r="FW215" s="804"/>
      <c r="FX215" s="804"/>
      <c r="FY215" s="826"/>
      <c r="FZ215" s="825"/>
      <c r="GA215" s="825"/>
      <c r="GB215" s="803"/>
      <c r="GC215" s="804"/>
      <c r="GD215" s="804"/>
      <c r="GE215" s="826"/>
      <c r="GF215" s="825"/>
      <c r="GG215" s="825"/>
      <c r="GH215" s="803"/>
      <c r="GI215" s="804"/>
      <c r="GJ215" s="804"/>
      <c r="GK215" s="826"/>
      <c r="GL215" s="825"/>
      <c r="GM215" s="825"/>
      <c r="GN215" s="803"/>
      <c r="GO215" s="804"/>
      <c r="GP215" s="804"/>
      <c r="GQ215" s="826"/>
      <c r="GR215" s="825"/>
      <c r="GS215" s="825"/>
      <c r="GT215" s="803"/>
      <c r="GU215" s="804"/>
      <c r="GV215" s="804"/>
      <c r="GW215" s="826"/>
      <c r="GX215" s="825"/>
      <c r="GY215" s="825"/>
      <c r="GZ215" s="803"/>
      <c r="HA215" s="804"/>
      <c r="HB215" s="804"/>
      <c r="HC215" s="826"/>
      <c r="HD215" s="825"/>
      <c r="HE215" s="825"/>
      <c r="HF215" s="803"/>
      <c r="HG215" s="804"/>
      <c r="HH215" s="804"/>
      <c r="HI215" s="826"/>
      <c r="HJ215" s="825"/>
      <c r="HK215" s="825"/>
      <c r="HL215" s="803"/>
      <c r="HM215" s="804"/>
      <c r="HN215" s="804"/>
      <c r="HO215" s="826"/>
      <c r="HP215" s="825"/>
      <c r="HQ215" s="825"/>
      <c r="HR215" s="803"/>
      <c r="HS215" s="804"/>
      <c r="HT215" s="804"/>
      <c r="HU215" s="826"/>
      <c r="HV215" s="825"/>
      <c r="HW215" s="825"/>
      <c r="HX215" s="803"/>
      <c r="HY215" s="804"/>
      <c r="HZ215" s="804"/>
      <c r="IA215" s="826"/>
      <c r="IB215" s="825"/>
      <c r="IC215" s="825"/>
      <c r="ID215" s="803"/>
      <c r="IE215" s="804"/>
      <c r="IF215" s="804"/>
      <c r="IG215" s="826"/>
      <c r="IH215" s="825"/>
      <c r="II215" s="825"/>
      <c r="IJ215" s="803"/>
      <c r="IK215" s="804"/>
      <c r="IL215" s="804"/>
      <c r="IM215" s="826"/>
      <c r="IN215" s="825"/>
      <c r="IO215" s="825"/>
      <c r="IP215" s="803"/>
      <c r="IQ215" s="804"/>
      <c r="IR215" s="804"/>
      <c r="IS215" s="826"/>
      <c r="IT215" s="825"/>
      <c r="IU215" s="825"/>
      <c r="IV215" s="803"/>
      <c r="IW215" s="804"/>
      <c r="IX215" s="804"/>
      <c r="IY215" s="826"/>
      <c r="IZ215" s="825"/>
      <c r="JA215" s="825"/>
      <c r="JB215" s="803"/>
      <c r="JC215" s="804"/>
      <c r="JD215" s="804"/>
      <c r="JE215" s="826"/>
      <c r="JF215" s="825"/>
      <c r="JG215" s="825"/>
      <c r="JH215" s="803"/>
      <c r="JI215" s="804"/>
      <c r="JJ215" s="804"/>
      <c r="JK215" s="826"/>
      <c r="JL215" s="825"/>
      <c r="JM215" s="825"/>
      <c r="JN215" s="803"/>
      <c r="JO215" s="804"/>
      <c r="JP215" s="804"/>
      <c r="JQ215" s="826"/>
      <c r="JR215" s="825"/>
      <c r="JS215" s="825"/>
      <c r="JT215" s="803"/>
      <c r="JU215" s="804"/>
      <c r="JV215" s="804"/>
      <c r="JW215" s="826"/>
      <c r="JX215" s="825"/>
      <c r="JY215" s="825"/>
      <c r="JZ215" s="803"/>
      <c r="KA215" s="804"/>
      <c r="KB215" s="804"/>
      <c r="KC215" s="826"/>
      <c r="KD215" s="825"/>
      <c r="KE215" s="825"/>
      <c r="KF215" s="803"/>
      <c r="KG215" s="804"/>
      <c r="KH215" s="804"/>
      <c r="KI215" s="826"/>
      <c r="KJ215" s="825"/>
      <c r="KK215" s="825"/>
      <c r="KL215" s="803"/>
      <c r="KM215" s="804"/>
      <c r="KN215" s="804"/>
      <c r="KO215" s="826"/>
      <c r="KP215" s="825"/>
      <c r="KQ215" s="825"/>
      <c r="KR215" s="803"/>
      <c r="KS215" s="804"/>
      <c r="KT215" s="804"/>
      <c r="KU215" s="826"/>
      <c r="KV215" s="825"/>
      <c r="KW215" s="825"/>
      <c r="KX215" s="803"/>
      <c r="KY215" s="804"/>
      <c r="KZ215" s="804"/>
      <c r="LA215" s="826"/>
      <c r="LB215" s="825"/>
      <c r="LC215" s="825"/>
      <c r="LD215" s="803"/>
      <c r="LE215" s="804"/>
      <c r="LF215" s="804"/>
      <c r="LG215" s="826"/>
      <c r="LH215" s="825"/>
      <c r="LI215" s="825"/>
      <c r="LJ215" s="803"/>
      <c r="LK215" s="804"/>
      <c r="LL215" s="804"/>
      <c r="LM215" s="826"/>
      <c r="LN215" s="825"/>
      <c r="LO215" s="825"/>
      <c r="LP215" s="803"/>
      <c r="LQ215" s="804"/>
      <c r="LR215" s="804"/>
      <c r="LS215" s="826"/>
      <c r="LT215" s="825"/>
      <c r="LU215" s="825"/>
      <c r="LV215" s="803"/>
      <c r="LW215" s="804"/>
      <c r="LX215" s="804"/>
      <c r="LY215" s="826"/>
      <c r="LZ215" s="825"/>
      <c r="MA215" s="825"/>
      <c r="MB215" s="803"/>
      <c r="MC215" s="804"/>
      <c r="MD215" s="804"/>
      <c r="ME215" s="826"/>
      <c r="MF215" s="825"/>
      <c r="MG215" s="825"/>
      <c r="MH215" s="803"/>
      <c r="MI215" s="804"/>
      <c r="MJ215" s="804"/>
      <c r="MK215" s="826"/>
      <c r="ML215" s="825"/>
      <c r="MM215" s="825"/>
      <c r="MN215" s="803"/>
      <c r="MO215" s="804"/>
      <c r="MP215" s="804"/>
      <c r="MQ215" s="826"/>
      <c r="MR215" s="825"/>
      <c r="MS215" s="825"/>
      <c r="MT215" s="803"/>
      <c r="MU215" s="804"/>
      <c r="MV215" s="804"/>
      <c r="MW215" s="826"/>
      <c r="MX215" s="825"/>
      <c r="MY215" s="825"/>
      <c r="MZ215" s="803"/>
      <c r="NA215" s="804"/>
      <c r="NB215" s="804"/>
      <c r="NC215" s="826"/>
      <c r="ND215" s="825"/>
      <c r="NE215" s="825"/>
      <c r="NF215" s="803"/>
      <c r="NG215" s="804"/>
      <c r="NH215" s="804"/>
      <c r="NI215" s="826"/>
      <c r="NJ215" s="825"/>
      <c r="NK215" s="825"/>
      <c r="NL215" s="803"/>
      <c r="NM215" s="804"/>
      <c r="NN215" s="804"/>
      <c r="NO215" s="826"/>
      <c r="NP215" s="825"/>
      <c r="NQ215" s="825"/>
      <c r="NR215" s="803"/>
      <c r="NS215" s="826"/>
      <c r="NT215" s="825"/>
      <c r="NU215" s="825"/>
      <c r="NV215" s="803"/>
      <c r="NW215" s="826"/>
      <c r="NX215" s="825"/>
      <c r="NY215" s="825"/>
      <c r="NZ215" s="848"/>
      <c r="OA215" s="826"/>
      <c r="OB215" s="825"/>
      <c r="OC215" s="825"/>
      <c r="OD215" s="803"/>
      <c r="OE215" s="826"/>
      <c r="OF215" s="825"/>
      <c r="OG215" s="825"/>
      <c r="OH215" s="803"/>
      <c r="OI215" s="826"/>
      <c r="OJ215" s="825"/>
      <c r="OK215" s="825"/>
      <c r="OL215" s="803"/>
      <c r="OM215" s="826"/>
      <c r="ON215" s="825"/>
      <c r="OO215" s="825"/>
      <c r="OP215" s="803"/>
      <c r="OQ215" s="826"/>
      <c r="OR215" s="825"/>
      <c r="OS215" s="825"/>
      <c r="OT215" s="803"/>
      <c r="OU215" s="826"/>
      <c r="OV215" s="825"/>
      <c r="OW215" s="825"/>
      <c r="OX215" s="803"/>
      <c r="OY215" s="826"/>
      <c r="OZ215" s="825"/>
      <c r="PA215" s="825"/>
      <c r="PB215" s="803"/>
      <c r="PC215" s="826"/>
      <c r="PD215" s="825"/>
      <c r="PE215" s="825"/>
      <c r="PF215" s="803"/>
    </row>
    <row r="216" spans="1:424" ht="15" hidden="1" customHeight="1" x14ac:dyDescent="0.25">
      <c r="A216" s="806" t="s">
        <v>343</v>
      </c>
      <c r="B216" s="806"/>
      <c r="C216" s="806"/>
      <c r="D216" s="815"/>
      <c r="E216" s="806"/>
      <c r="F216" s="806"/>
      <c r="G216" s="806"/>
      <c r="H216" s="806"/>
      <c r="I216" s="806"/>
      <c r="J216" s="806"/>
      <c r="K216" s="806"/>
      <c r="L216" s="806" t="s">
        <v>89</v>
      </c>
      <c r="M216" s="806"/>
      <c r="N216" s="806"/>
      <c r="O216" s="806"/>
      <c r="P216" s="806"/>
      <c r="Q216" s="806" t="s">
        <v>324</v>
      </c>
      <c r="R216" s="806"/>
      <c r="S216" s="806"/>
      <c r="T216" s="816"/>
      <c r="U216" s="816"/>
      <c r="V216" s="816"/>
      <c r="W216" s="816"/>
      <c r="X216" s="806"/>
      <c r="Y216" s="769">
        <f>IF(AND(AJ216="",AK216="",AL216="",AN216="",AO216="",OR(AP216="",AP216=Dropdown!$AM$12,AP216=Dropdown!$AM$11)),1,0)</f>
        <v>0</v>
      </c>
      <c r="Z216" s="769">
        <f t="shared" si="26"/>
        <v>0</v>
      </c>
      <c r="AA216" s="769">
        <f t="shared" si="27"/>
        <v>0</v>
      </c>
      <c r="AB216" s="769">
        <f t="shared" si="28"/>
        <v>0</v>
      </c>
      <c r="AC216" s="769"/>
      <c r="AD216" s="772" t="str">
        <f>IF(OR(T216&lt;&gt;"",U216&lt;&gt;""),Dropdown!$A$4,IF(OR(V216&lt;&gt;"",W216&lt;&gt;""),Dropdown!$A$5,Dropdown!$A$3))</f>
        <v>Residential</v>
      </c>
      <c r="AE216" s="773" t="s">
        <v>343</v>
      </c>
      <c r="AF216" s="773"/>
      <c r="AG216" s="816"/>
      <c r="AH216" s="773" t="str">
        <f>IF(AG216&lt;&gt;"",VLOOKUP(AG216,Dropdown!$N$3:$R$62,3,FALSE),IF(AF216&lt;&gt;"",VLOOKUP(AF216,Dropdown!$N$3:$R$62,3,FALSE),IF(AE216&lt;&gt;"",VLOOKUP(AE216,Dropdown!$N$3:$R$62,3,FALSE),"")))</f>
        <v>LMI</v>
      </c>
      <c r="AI216" s="773" t="str">
        <f>IF(AG216&lt;&gt;"",VLOOKUP(AG216,Dropdown!$N$3:$R$62,5,FALSE),IF(AF216&lt;&gt;"",VLOOKUP(AF216,Dropdown!$N$3:$R$62,5,FALSE),IF(AE216&lt;&gt;"",VLOOKUP(AE216,Dropdown!$N$3:$R$62,5,FALSE),"")))</f>
        <v>Diverse</v>
      </c>
      <c r="AJ216" s="773"/>
      <c r="AK216" s="773"/>
      <c r="AL216" s="773" t="s">
        <v>89</v>
      </c>
      <c r="AM216" s="773"/>
      <c r="AN216" s="773"/>
      <c r="AO216" s="773"/>
      <c r="AP216" s="773" t="s">
        <v>547</v>
      </c>
      <c r="AQ216" s="806"/>
      <c r="AR216" s="817" t="s">
        <v>346</v>
      </c>
      <c r="AS216" s="817"/>
      <c r="AT216" s="806" t="s">
        <v>339</v>
      </c>
      <c r="AU216" s="806">
        <v>10</v>
      </c>
      <c r="AV216" s="869"/>
      <c r="AW216" s="826"/>
      <c r="AX216" s="825"/>
      <c r="AY216" s="825"/>
      <c r="AZ216" s="803"/>
      <c r="BA216" s="804"/>
      <c r="BB216" s="804"/>
      <c r="BC216" s="826"/>
      <c r="BD216" s="825"/>
      <c r="BE216" s="825"/>
      <c r="BF216" s="803"/>
      <c r="BG216" s="804"/>
      <c r="BH216" s="804"/>
      <c r="BI216" s="826"/>
      <c r="BJ216" s="825"/>
      <c r="BK216" s="825"/>
      <c r="BL216" s="803"/>
      <c r="BM216" s="804"/>
      <c r="BN216" s="804"/>
      <c r="BO216" s="826"/>
      <c r="BP216" s="825"/>
      <c r="BQ216" s="825"/>
      <c r="BR216" s="803"/>
      <c r="BS216" s="804"/>
      <c r="BT216" s="804"/>
      <c r="BU216" s="826"/>
      <c r="BV216" s="825"/>
      <c r="BW216" s="825"/>
      <c r="BX216" s="803"/>
      <c r="BY216" s="804"/>
      <c r="BZ216" s="804"/>
      <c r="CA216" s="826"/>
      <c r="CB216" s="825"/>
      <c r="CC216" s="825"/>
      <c r="CD216" s="803"/>
      <c r="CE216" s="804"/>
      <c r="CF216" s="804"/>
      <c r="CG216" s="826"/>
      <c r="CH216" s="825"/>
      <c r="CI216" s="825"/>
      <c r="CJ216" s="803"/>
      <c r="CK216" s="804"/>
      <c r="CL216" s="804"/>
      <c r="CM216" s="826"/>
      <c r="CN216" s="825"/>
      <c r="CO216" s="825"/>
      <c r="CP216" s="803"/>
      <c r="CQ216" s="804"/>
      <c r="CR216" s="804"/>
      <c r="CS216" s="826"/>
      <c r="CT216" s="825"/>
      <c r="CU216" s="825"/>
      <c r="CV216" s="803"/>
      <c r="CW216" s="804"/>
      <c r="CX216" s="804"/>
      <c r="CY216" s="826"/>
      <c r="CZ216" s="825"/>
      <c r="DA216" s="825"/>
      <c r="DB216" s="803"/>
      <c r="DC216" s="804"/>
      <c r="DD216" s="804"/>
      <c r="DE216" s="826"/>
      <c r="DF216" s="825"/>
      <c r="DG216" s="825"/>
      <c r="DH216" s="803"/>
      <c r="DI216" s="804"/>
      <c r="DJ216" s="804"/>
      <c r="DK216" s="826"/>
      <c r="DL216" s="825"/>
      <c r="DM216" s="825"/>
      <c r="DN216" s="803"/>
      <c r="DO216" s="804"/>
      <c r="DP216" s="804"/>
      <c r="DQ216" s="827"/>
      <c r="DR216" s="828"/>
      <c r="DS216" s="842"/>
      <c r="DT216" s="818"/>
      <c r="DU216" s="819"/>
      <c r="DV216" s="819"/>
      <c r="DW216" s="827"/>
      <c r="DX216" s="828"/>
      <c r="DY216" s="842"/>
      <c r="DZ216" s="818"/>
      <c r="EA216" s="819"/>
      <c r="EB216" s="819"/>
      <c r="EC216" s="827"/>
      <c r="ED216" s="828"/>
      <c r="EE216" s="842"/>
      <c r="EF216" s="818"/>
      <c r="EG216" s="819"/>
      <c r="EH216" s="819"/>
      <c r="EI216" s="827"/>
      <c r="EJ216" s="828"/>
      <c r="EK216" s="842">
        <v>10.3</v>
      </c>
      <c r="EL216" s="818"/>
      <c r="EM216" s="819"/>
      <c r="EN216" s="819"/>
      <c r="EO216" s="827"/>
      <c r="EP216" s="828"/>
      <c r="EQ216" s="842"/>
      <c r="ER216" s="818"/>
      <c r="ES216" s="819"/>
      <c r="ET216" s="819"/>
      <c r="EU216" s="827"/>
      <c r="EV216" s="828"/>
      <c r="EW216" s="842"/>
      <c r="EX216" s="818"/>
      <c r="EY216" s="819"/>
      <c r="EZ216" s="819"/>
      <c r="FA216" s="827"/>
      <c r="FB216" s="828"/>
      <c r="FC216" s="842"/>
      <c r="FD216" s="818"/>
      <c r="FE216" s="819"/>
      <c r="FF216" s="819"/>
      <c r="FG216" s="827"/>
      <c r="FH216" s="828"/>
      <c r="FI216" s="842"/>
      <c r="FJ216" s="818"/>
      <c r="FK216" s="819"/>
      <c r="FL216" s="819"/>
      <c r="FM216" s="827"/>
      <c r="FN216" s="828"/>
      <c r="FO216" s="842"/>
      <c r="FP216" s="818"/>
      <c r="FQ216" s="819"/>
      <c r="FR216" s="819"/>
      <c r="FS216" s="826"/>
      <c r="FT216" s="825"/>
      <c r="FU216" s="825"/>
      <c r="FV216" s="803"/>
      <c r="FW216" s="804"/>
      <c r="FX216" s="804"/>
      <c r="FY216" s="826"/>
      <c r="FZ216" s="825"/>
      <c r="GA216" s="825"/>
      <c r="GB216" s="803"/>
      <c r="GC216" s="804"/>
      <c r="GD216" s="804"/>
      <c r="GE216" s="826"/>
      <c r="GF216" s="825"/>
      <c r="GG216" s="825"/>
      <c r="GH216" s="803"/>
      <c r="GI216" s="804"/>
      <c r="GJ216" s="804"/>
      <c r="GK216" s="826"/>
      <c r="GL216" s="825"/>
      <c r="GM216" s="825"/>
      <c r="GN216" s="803"/>
      <c r="GO216" s="804"/>
      <c r="GP216" s="804"/>
      <c r="GQ216" s="826"/>
      <c r="GR216" s="825"/>
      <c r="GS216" s="825"/>
      <c r="GT216" s="803"/>
      <c r="GU216" s="804"/>
      <c r="GV216" s="804"/>
      <c r="GW216" s="826"/>
      <c r="GX216" s="825"/>
      <c r="GY216" s="825"/>
      <c r="GZ216" s="803"/>
      <c r="HA216" s="804"/>
      <c r="HB216" s="804"/>
      <c r="HC216" s="826"/>
      <c r="HD216" s="825"/>
      <c r="HE216" s="825"/>
      <c r="HF216" s="803"/>
      <c r="HG216" s="804"/>
      <c r="HH216" s="804"/>
      <c r="HI216" s="826"/>
      <c r="HJ216" s="825"/>
      <c r="HK216" s="825"/>
      <c r="HL216" s="803"/>
      <c r="HM216" s="804"/>
      <c r="HN216" s="804"/>
      <c r="HO216" s="826"/>
      <c r="HP216" s="825"/>
      <c r="HQ216" s="825"/>
      <c r="HR216" s="803"/>
      <c r="HS216" s="804"/>
      <c r="HT216" s="804"/>
      <c r="HU216" s="826"/>
      <c r="HV216" s="825"/>
      <c r="HW216" s="825"/>
      <c r="HX216" s="803"/>
      <c r="HY216" s="804"/>
      <c r="HZ216" s="804"/>
      <c r="IA216" s="826"/>
      <c r="IB216" s="825"/>
      <c r="IC216" s="825"/>
      <c r="ID216" s="803"/>
      <c r="IE216" s="804"/>
      <c r="IF216" s="804"/>
      <c r="IG216" s="826"/>
      <c r="IH216" s="825"/>
      <c r="II216" s="825"/>
      <c r="IJ216" s="803"/>
      <c r="IK216" s="804"/>
      <c r="IL216" s="804"/>
      <c r="IM216" s="826"/>
      <c r="IN216" s="825"/>
      <c r="IO216" s="825"/>
      <c r="IP216" s="803"/>
      <c r="IQ216" s="804"/>
      <c r="IR216" s="804"/>
      <c r="IS216" s="826"/>
      <c r="IT216" s="825"/>
      <c r="IU216" s="825"/>
      <c r="IV216" s="803"/>
      <c r="IW216" s="804"/>
      <c r="IX216" s="804"/>
      <c r="IY216" s="826"/>
      <c r="IZ216" s="825"/>
      <c r="JA216" s="825"/>
      <c r="JB216" s="803"/>
      <c r="JC216" s="804"/>
      <c r="JD216" s="804"/>
      <c r="JE216" s="826"/>
      <c r="JF216" s="825"/>
      <c r="JG216" s="825"/>
      <c r="JH216" s="803"/>
      <c r="JI216" s="804"/>
      <c r="JJ216" s="804"/>
      <c r="JK216" s="826"/>
      <c r="JL216" s="825"/>
      <c r="JM216" s="825"/>
      <c r="JN216" s="803"/>
      <c r="JO216" s="804"/>
      <c r="JP216" s="804"/>
      <c r="JQ216" s="826"/>
      <c r="JR216" s="825"/>
      <c r="JS216" s="825"/>
      <c r="JT216" s="803"/>
      <c r="JU216" s="804"/>
      <c r="JV216" s="804"/>
      <c r="JW216" s="826"/>
      <c r="JX216" s="825"/>
      <c r="JY216" s="825"/>
      <c r="JZ216" s="803"/>
      <c r="KA216" s="804"/>
      <c r="KB216" s="804"/>
      <c r="KC216" s="826"/>
      <c r="KD216" s="825"/>
      <c r="KE216" s="825"/>
      <c r="KF216" s="803"/>
      <c r="KG216" s="804"/>
      <c r="KH216" s="804"/>
      <c r="KI216" s="826"/>
      <c r="KJ216" s="825"/>
      <c r="KK216" s="825"/>
      <c r="KL216" s="803"/>
      <c r="KM216" s="804"/>
      <c r="KN216" s="804"/>
      <c r="KO216" s="826"/>
      <c r="KP216" s="825"/>
      <c r="KQ216" s="825"/>
      <c r="KR216" s="803"/>
      <c r="KS216" s="804"/>
      <c r="KT216" s="804"/>
      <c r="KU216" s="826"/>
      <c r="KV216" s="825"/>
      <c r="KW216" s="825"/>
      <c r="KX216" s="803"/>
      <c r="KY216" s="804"/>
      <c r="KZ216" s="804"/>
      <c r="LA216" s="826"/>
      <c r="LB216" s="825"/>
      <c r="LC216" s="825"/>
      <c r="LD216" s="803"/>
      <c r="LE216" s="804"/>
      <c r="LF216" s="804"/>
      <c r="LG216" s="826"/>
      <c r="LH216" s="825"/>
      <c r="LI216" s="825"/>
      <c r="LJ216" s="803"/>
      <c r="LK216" s="804"/>
      <c r="LL216" s="804"/>
      <c r="LM216" s="826"/>
      <c r="LN216" s="825"/>
      <c r="LO216" s="825"/>
      <c r="LP216" s="803"/>
      <c r="LQ216" s="804"/>
      <c r="LR216" s="804"/>
      <c r="LS216" s="826"/>
      <c r="LT216" s="825"/>
      <c r="LU216" s="825"/>
      <c r="LV216" s="803"/>
      <c r="LW216" s="804"/>
      <c r="LX216" s="804"/>
      <c r="LY216" s="826"/>
      <c r="LZ216" s="825"/>
      <c r="MA216" s="825"/>
      <c r="MB216" s="803"/>
      <c r="MC216" s="804"/>
      <c r="MD216" s="804"/>
      <c r="ME216" s="826"/>
      <c r="MF216" s="825"/>
      <c r="MG216" s="825"/>
      <c r="MH216" s="803"/>
      <c r="MI216" s="804"/>
      <c r="MJ216" s="804"/>
      <c r="MK216" s="826"/>
      <c r="ML216" s="825"/>
      <c r="MM216" s="825"/>
      <c r="MN216" s="803"/>
      <c r="MO216" s="804"/>
      <c r="MP216" s="804"/>
      <c r="MQ216" s="826"/>
      <c r="MR216" s="825"/>
      <c r="MS216" s="825"/>
      <c r="MT216" s="803"/>
      <c r="MU216" s="804"/>
      <c r="MV216" s="804"/>
      <c r="MW216" s="826"/>
      <c r="MX216" s="825"/>
      <c r="MY216" s="825"/>
      <c r="MZ216" s="803"/>
      <c r="NA216" s="804"/>
      <c r="NB216" s="804"/>
      <c r="NC216" s="826"/>
      <c r="ND216" s="825"/>
      <c r="NE216" s="825"/>
      <c r="NF216" s="803"/>
      <c r="NG216" s="804"/>
      <c r="NH216" s="804"/>
      <c r="NI216" s="826"/>
      <c r="NJ216" s="825"/>
      <c r="NK216" s="825"/>
      <c r="NL216" s="803"/>
      <c r="NM216" s="804"/>
      <c r="NN216" s="804"/>
      <c r="NO216" s="826"/>
      <c r="NP216" s="825"/>
      <c r="NQ216" s="825"/>
      <c r="NR216" s="803"/>
      <c r="NS216" s="826"/>
      <c r="NT216" s="825"/>
      <c r="NU216" s="825"/>
      <c r="NV216" s="803"/>
      <c r="NW216" s="826"/>
      <c r="NX216" s="825"/>
      <c r="NY216" s="825"/>
      <c r="NZ216" s="848"/>
      <c r="OA216" s="826"/>
      <c r="OB216" s="825"/>
      <c r="OC216" s="825"/>
      <c r="OD216" s="803"/>
      <c r="OE216" s="826"/>
      <c r="OF216" s="825"/>
      <c r="OG216" s="825"/>
      <c r="OH216" s="803"/>
      <c r="OI216" s="826"/>
      <c r="OJ216" s="825"/>
      <c r="OK216" s="825"/>
      <c r="OL216" s="803"/>
      <c r="OM216" s="826"/>
      <c r="ON216" s="825"/>
      <c r="OO216" s="825"/>
      <c r="OP216" s="803"/>
      <c r="OQ216" s="826"/>
      <c r="OR216" s="825"/>
      <c r="OS216" s="825"/>
      <c r="OT216" s="803"/>
      <c r="OU216" s="826"/>
      <c r="OV216" s="825"/>
      <c r="OW216" s="825"/>
      <c r="OX216" s="803"/>
      <c r="OY216" s="826"/>
      <c r="OZ216" s="825"/>
      <c r="PA216" s="825"/>
      <c r="PB216" s="803"/>
      <c r="PC216" s="826"/>
      <c r="PD216" s="825"/>
      <c r="PE216" s="825"/>
      <c r="PF216" s="803"/>
    </row>
    <row r="217" spans="1:424" ht="15" hidden="1" customHeight="1" x14ac:dyDescent="0.25">
      <c r="A217" s="806" t="s">
        <v>343</v>
      </c>
      <c r="B217" s="806"/>
      <c r="C217" s="806"/>
      <c r="D217" s="815"/>
      <c r="E217" s="806"/>
      <c r="F217" s="806"/>
      <c r="G217" s="806"/>
      <c r="H217" s="806"/>
      <c r="I217" s="806"/>
      <c r="J217" s="806"/>
      <c r="K217" s="806"/>
      <c r="L217" s="806" t="s">
        <v>89</v>
      </c>
      <c r="M217" s="806"/>
      <c r="N217" s="806"/>
      <c r="O217" s="806"/>
      <c r="P217" s="806"/>
      <c r="Q217" s="806" t="s">
        <v>345</v>
      </c>
      <c r="R217" s="806"/>
      <c r="S217" s="806"/>
      <c r="T217" s="816"/>
      <c r="U217" s="816"/>
      <c r="V217" s="816"/>
      <c r="W217" s="816"/>
      <c r="X217" s="806"/>
      <c r="Y217" s="769">
        <f>IF(AND(AJ217="",AK217="",AL217="",AN217="",AO217="",OR(AP217="",AP217=Dropdown!$AM$12,AP217=Dropdown!$AM$11)),1,0)</f>
        <v>0</v>
      </c>
      <c r="Z217" s="769">
        <f t="shared" si="26"/>
        <v>0</v>
      </c>
      <c r="AA217" s="769">
        <f t="shared" si="27"/>
        <v>0</v>
      </c>
      <c r="AB217" s="769">
        <f t="shared" si="28"/>
        <v>0</v>
      </c>
      <c r="AC217" s="769"/>
      <c r="AD217" s="772" t="str">
        <f>IF(OR(T217&lt;&gt;"",U217&lt;&gt;""),Dropdown!$A$4,IF(OR(V217&lt;&gt;"",W217&lt;&gt;""),Dropdown!$A$5,Dropdown!$A$3))</f>
        <v>Residential</v>
      </c>
      <c r="AE217" s="773" t="s">
        <v>343</v>
      </c>
      <c r="AF217" s="773"/>
      <c r="AG217" s="816"/>
      <c r="AH217" s="773" t="str">
        <f>IF(AG217&lt;&gt;"",VLOOKUP(AG217,Dropdown!$N$3:$R$62,3,FALSE),IF(AF217&lt;&gt;"",VLOOKUP(AF217,Dropdown!$N$3:$R$62,3,FALSE),IF(AE217&lt;&gt;"",VLOOKUP(AE217,Dropdown!$N$3:$R$62,3,FALSE),"")))</f>
        <v>LMI</v>
      </c>
      <c r="AI217" s="773" t="str">
        <f>IF(AG217&lt;&gt;"",VLOOKUP(AG217,Dropdown!$N$3:$R$62,5,FALSE),IF(AF217&lt;&gt;"",VLOOKUP(AF217,Dropdown!$N$3:$R$62,5,FALSE),IF(AE217&lt;&gt;"",VLOOKUP(AE217,Dropdown!$N$3:$R$62,5,FALSE),"")))</f>
        <v>Diverse</v>
      </c>
      <c r="AJ217" s="773"/>
      <c r="AK217" s="773"/>
      <c r="AL217" s="773" t="s">
        <v>89</v>
      </c>
      <c r="AM217" s="773"/>
      <c r="AN217" s="773"/>
      <c r="AO217" s="773"/>
      <c r="AP217" s="773" t="s">
        <v>547</v>
      </c>
      <c r="AQ217" s="806"/>
      <c r="AR217" s="817" t="s">
        <v>346</v>
      </c>
      <c r="AS217" s="817"/>
      <c r="AT217" s="806" t="s">
        <v>339</v>
      </c>
      <c r="AU217" s="806">
        <v>10</v>
      </c>
      <c r="AV217" s="869"/>
      <c r="AW217" s="826"/>
      <c r="AX217" s="825"/>
      <c r="AY217" s="825"/>
      <c r="AZ217" s="803"/>
      <c r="BA217" s="804"/>
      <c r="BB217" s="804"/>
      <c r="BC217" s="826"/>
      <c r="BD217" s="825"/>
      <c r="BE217" s="825"/>
      <c r="BF217" s="803"/>
      <c r="BG217" s="804"/>
      <c r="BH217" s="804"/>
      <c r="BI217" s="826"/>
      <c r="BJ217" s="825"/>
      <c r="BK217" s="825"/>
      <c r="BL217" s="803"/>
      <c r="BM217" s="804"/>
      <c r="BN217" s="804"/>
      <c r="BO217" s="826"/>
      <c r="BP217" s="825"/>
      <c r="BQ217" s="825"/>
      <c r="BR217" s="803"/>
      <c r="BS217" s="804"/>
      <c r="BT217" s="804"/>
      <c r="BU217" s="826"/>
      <c r="BV217" s="825"/>
      <c r="BW217" s="825"/>
      <c r="BX217" s="803"/>
      <c r="BY217" s="804"/>
      <c r="BZ217" s="804"/>
      <c r="CA217" s="826"/>
      <c r="CB217" s="825"/>
      <c r="CC217" s="825"/>
      <c r="CD217" s="803"/>
      <c r="CE217" s="804"/>
      <c r="CF217" s="804"/>
      <c r="CG217" s="826"/>
      <c r="CH217" s="825"/>
      <c r="CI217" s="825"/>
      <c r="CJ217" s="803"/>
      <c r="CK217" s="804"/>
      <c r="CL217" s="804"/>
      <c r="CM217" s="826"/>
      <c r="CN217" s="825"/>
      <c r="CO217" s="825"/>
      <c r="CP217" s="803"/>
      <c r="CQ217" s="804"/>
      <c r="CR217" s="804"/>
      <c r="CS217" s="826"/>
      <c r="CT217" s="825"/>
      <c r="CU217" s="825"/>
      <c r="CV217" s="803"/>
      <c r="CW217" s="804"/>
      <c r="CX217" s="804"/>
      <c r="CY217" s="826"/>
      <c r="CZ217" s="825"/>
      <c r="DA217" s="825"/>
      <c r="DB217" s="803"/>
      <c r="DC217" s="804"/>
      <c r="DD217" s="804"/>
      <c r="DE217" s="826"/>
      <c r="DF217" s="825"/>
      <c r="DG217" s="825"/>
      <c r="DH217" s="803"/>
      <c r="DI217" s="804"/>
      <c r="DJ217" s="804"/>
      <c r="DK217" s="826"/>
      <c r="DL217" s="825"/>
      <c r="DM217" s="825"/>
      <c r="DN217" s="803"/>
      <c r="DO217" s="804"/>
      <c r="DP217" s="804"/>
      <c r="DQ217" s="827"/>
      <c r="DR217" s="828"/>
      <c r="DS217" s="842"/>
      <c r="DT217" s="818"/>
      <c r="DU217" s="819"/>
      <c r="DV217" s="819"/>
      <c r="DW217" s="827"/>
      <c r="DX217" s="828"/>
      <c r="DY217" s="842"/>
      <c r="DZ217" s="818"/>
      <c r="EA217" s="819"/>
      <c r="EB217" s="819"/>
      <c r="EC217" s="827"/>
      <c r="ED217" s="828"/>
      <c r="EE217" s="842"/>
      <c r="EF217" s="818"/>
      <c r="EG217" s="819"/>
      <c r="EH217" s="819"/>
      <c r="EI217" s="827"/>
      <c r="EJ217" s="828"/>
      <c r="EK217" s="842"/>
      <c r="EL217" s="818"/>
      <c r="EM217" s="819"/>
      <c r="EN217" s="819"/>
      <c r="EO217" s="827"/>
      <c r="EP217" s="828"/>
      <c r="EQ217" s="842">
        <v>2</v>
      </c>
      <c r="ER217" s="818"/>
      <c r="ES217" s="819"/>
      <c r="ET217" s="819"/>
      <c r="EU217" s="827"/>
      <c r="EV217" s="828"/>
      <c r="EW217" s="842"/>
      <c r="EX217" s="818"/>
      <c r="EY217" s="819"/>
      <c r="EZ217" s="819"/>
      <c r="FA217" s="827"/>
      <c r="FB217" s="828"/>
      <c r="FC217" s="842"/>
      <c r="FD217" s="818"/>
      <c r="FE217" s="819"/>
      <c r="FF217" s="819"/>
      <c r="FG217" s="827"/>
      <c r="FH217" s="828"/>
      <c r="FI217" s="842"/>
      <c r="FJ217" s="818"/>
      <c r="FK217" s="819"/>
      <c r="FL217" s="819"/>
      <c r="FM217" s="827"/>
      <c r="FN217" s="828"/>
      <c r="FO217" s="842"/>
      <c r="FP217" s="818"/>
      <c r="FQ217" s="819"/>
      <c r="FR217" s="819"/>
      <c r="FS217" s="826"/>
      <c r="FT217" s="825"/>
      <c r="FU217" s="825"/>
      <c r="FV217" s="803"/>
      <c r="FW217" s="804"/>
      <c r="FX217" s="804"/>
      <c r="FY217" s="826"/>
      <c r="FZ217" s="825"/>
      <c r="GA217" s="825"/>
      <c r="GB217" s="803"/>
      <c r="GC217" s="804"/>
      <c r="GD217" s="804"/>
      <c r="GE217" s="826"/>
      <c r="GF217" s="825"/>
      <c r="GG217" s="825"/>
      <c r="GH217" s="803"/>
      <c r="GI217" s="804"/>
      <c r="GJ217" s="804"/>
      <c r="GK217" s="826"/>
      <c r="GL217" s="825"/>
      <c r="GM217" s="825"/>
      <c r="GN217" s="803"/>
      <c r="GO217" s="804"/>
      <c r="GP217" s="804"/>
      <c r="GQ217" s="826"/>
      <c r="GR217" s="825"/>
      <c r="GS217" s="825"/>
      <c r="GT217" s="803"/>
      <c r="GU217" s="804"/>
      <c r="GV217" s="804"/>
      <c r="GW217" s="826"/>
      <c r="GX217" s="825"/>
      <c r="GY217" s="825"/>
      <c r="GZ217" s="803"/>
      <c r="HA217" s="804"/>
      <c r="HB217" s="804"/>
      <c r="HC217" s="826"/>
      <c r="HD217" s="825"/>
      <c r="HE217" s="825"/>
      <c r="HF217" s="803"/>
      <c r="HG217" s="804"/>
      <c r="HH217" s="804"/>
      <c r="HI217" s="826"/>
      <c r="HJ217" s="825"/>
      <c r="HK217" s="825"/>
      <c r="HL217" s="803"/>
      <c r="HM217" s="804"/>
      <c r="HN217" s="804"/>
      <c r="HO217" s="826"/>
      <c r="HP217" s="825"/>
      <c r="HQ217" s="825"/>
      <c r="HR217" s="803"/>
      <c r="HS217" s="804"/>
      <c r="HT217" s="804"/>
      <c r="HU217" s="826"/>
      <c r="HV217" s="825"/>
      <c r="HW217" s="825"/>
      <c r="HX217" s="803"/>
      <c r="HY217" s="804"/>
      <c r="HZ217" s="804"/>
      <c r="IA217" s="826"/>
      <c r="IB217" s="825"/>
      <c r="IC217" s="825"/>
      <c r="ID217" s="803"/>
      <c r="IE217" s="804"/>
      <c r="IF217" s="804"/>
      <c r="IG217" s="826"/>
      <c r="IH217" s="825"/>
      <c r="II217" s="825"/>
      <c r="IJ217" s="803"/>
      <c r="IK217" s="804"/>
      <c r="IL217" s="804"/>
      <c r="IM217" s="826"/>
      <c r="IN217" s="825"/>
      <c r="IO217" s="825"/>
      <c r="IP217" s="803"/>
      <c r="IQ217" s="804"/>
      <c r="IR217" s="804"/>
      <c r="IS217" s="826"/>
      <c r="IT217" s="825"/>
      <c r="IU217" s="825"/>
      <c r="IV217" s="803"/>
      <c r="IW217" s="804"/>
      <c r="IX217" s="804"/>
      <c r="IY217" s="826"/>
      <c r="IZ217" s="825"/>
      <c r="JA217" s="825"/>
      <c r="JB217" s="803"/>
      <c r="JC217" s="804"/>
      <c r="JD217" s="804"/>
      <c r="JE217" s="826"/>
      <c r="JF217" s="825"/>
      <c r="JG217" s="825"/>
      <c r="JH217" s="803"/>
      <c r="JI217" s="804"/>
      <c r="JJ217" s="804"/>
      <c r="JK217" s="826"/>
      <c r="JL217" s="825"/>
      <c r="JM217" s="825"/>
      <c r="JN217" s="803"/>
      <c r="JO217" s="804"/>
      <c r="JP217" s="804"/>
      <c r="JQ217" s="826"/>
      <c r="JR217" s="825"/>
      <c r="JS217" s="825"/>
      <c r="JT217" s="803"/>
      <c r="JU217" s="804"/>
      <c r="JV217" s="804"/>
      <c r="JW217" s="826"/>
      <c r="JX217" s="825"/>
      <c r="JY217" s="825"/>
      <c r="JZ217" s="803"/>
      <c r="KA217" s="804"/>
      <c r="KB217" s="804"/>
      <c r="KC217" s="826"/>
      <c r="KD217" s="825"/>
      <c r="KE217" s="825"/>
      <c r="KF217" s="803"/>
      <c r="KG217" s="804"/>
      <c r="KH217" s="804"/>
      <c r="KI217" s="826"/>
      <c r="KJ217" s="825"/>
      <c r="KK217" s="825"/>
      <c r="KL217" s="803"/>
      <c r="KM217" s="804"/>
      <c r="KN217" s="804"/>
      <c r="KO217" s="826"/>
      <c r="KP217" s="825"/>
      <c r="KQ217" s="825"/>
      <c r="KR217" s="803"/>
      <c r="KS217" s="804"/>
      <c r="KT217" s="804"/>
      <c r="KU217" s="826"/>
      <c r="KV217" s="825"/>
      <c r="KW217" s="825"/>
      <c r="KX217" s="803"/>
      <c r="KY217" s="804"/>
      <c r="KZ217" s="804"/>
      <c r="LA217" s="826"/>
      <c r="LB217" s="825"/>
      <c r="LC217" s="825"/>
      <c r="LD217" s="803"/>
      <c r="LE217" s="804"/>
      <c r="LF217" s="804"/>
      <c r="LG217" s="826"/>
      <c r="LH217" s="825"/>
      <c r="LI217" s="825"/>
      <c r="LJ217" s="803"/>
      <c r="LK217" s="804"/>
      <c r="LL217" s="804"/>
      <c r="LM217" s="826"/>
      <c r="LN217" s="825"/>
      <c r="LO217" s="825"/>
      <c r="LP217" s="803"/>
      <c r="LQ217" s="804"/>
      <c r="LR217" s="804"/>
      <c r="LS217" s="826"/>
      <c r="LT217" s="825"/>
      <c r="LU217" s="825"/>
      <c r="LV217" s="803"/>
      <c r="LW217" s="804"/>
      <c r="LX217" s="804"/>
      <c r="LY217" s="826"/>
      <c r="LZ217" s="825"/>
      <c r="MA217" s="825"/>
      <c r="MB217" s="803"/>
      <c r="MC217" s="804"/>
      <c r="MD217" s="804"/>
      <c r="ME217" s="826"/>
      <c r="MF217" s="825"/>
      <c r="MG217" s="825"/>
      <c r="MH217" s="803"/>
      <c r="MI217" s="804"/>
      <c r="MJ217" s="804"/>
      <c r="MK217" s="826"/>
      <c r="ML217" s="825"/>
      <c r="MM217" s="825"/>
      <c r="MN217" s="803"/>
      <c r="MO217" s="804"/>
      <c r="MP217" s="804"/>
      <c r="MQ217" s="826"/>
      <c r="MR217" s="825"/>
      <c r="MS217" s="825"/>
      <c r="MT217" s="803"/>
      <c r="MU217" s="804"/>
      <c r="MV217" s="804"/>
      <c r="MW217" s="826"/>
      <c r="MX217" s="825"/>
      <c r="MY217" s="825"/>
      <c r="MZ217" s="803"/>
      <c r="NA217" s="804"/>
      <c r="NB217" s="804"/>
      <c r="NC217" s="826"/>
      <c r="ND217" s="825"/>
      <c r="NE217" s="825"/>
      <c r="NF217" s="803"/>
      <c r="NG217" s="804"/>
      <c r="NH217" s="804"/>
      <c r="NI217" s="826"/>
      <c r="NJ217" s="825"/>
      <c r="NK217" s="825"/>
      <c r="NL217" s="803"/>
      <c r="NM217" s="804"/>
      <c r="NN217" s="804"/>
      <c r="NO217" s="826"/>
      <c r="NP217" s="825"/>
      <c r="NQ217" s="825"/>
      <c r="NR217" s="803"/>
      <c r="NS217" s="826"/>
      <c r="NT217" s="825"/>
      <c r="NU217" s="825"/>
      <c r="NV217" s="803"/>
      <c r="NW217" s="826"/>
      <c r="NX217" s="825"/>
      <c r="NY217" s="825"/>
      <c r="NZ217" s="848"/>
      <c r="OA217" s="826"/>
      <c r="OB217" s="825"/>
      <c r="OC217" s="825"/>
      <c r="OD217" s="803"/>
      <c r="OE217" s="826"/>
      <c r="OF217" s="825"/>
      <c r="OG217" s="825"/>
      <c r="OH217" s="803"/>
      <c r="OI217" s="826"/>
      <c r="OJ217" s="825"/>
      <c r="OK217" s="825"/>
      <c r="OL217" s="803"/>
      <c r="OM217" s="826"/>
      <c r="ON217" s="825"/>
      <c r="OO217" s="825"/>
      <c r="OP217" s="803"/>
      <c r="OQ217" s="826"/>
      <c r="OR217" s="825"/>
      <c r="OS217" s="825"/>
      <c r="OT217" s="803"/>
      <c r="OU217" s="826"/>
      <c r="OV217" s="825"/>
      <c r="OW217" s="825"/>
      <c r="OX217" s="803"/>
      <c r="OY217" s="826"/>
      <c r="OZ217" s="825"/>
      <c r="PA217" s="825"/>
      <c r="PB217" s="803"/>
      <c r="PC217" s="826"/>
      <c r="PD217" s="825"/>
      <c r="PE217" s="825"/>
      <c r="PF217" s="803"/>
    </row>
    <row r="218" spans="1:424" ht="15" hidden="1" customHeight="1" x14ac:dyDescent="0.25">
      <c r="A218" s="806" t="s">
        <v>56</v>
      </c>
      <c r="B218" s="806"/>
      <c r="C218" s="806"/>
      <c r="D218" s="815"/>
      <c r="E218" s="806"/>
      <c r="F218" s="806"/>
      <c r="G218" s="806"/>
      <c r="H218" s="806"/>
      <c r="I218" s="806"/>
      <c r="J218" s="806"/>
      <c r="K218" s="806"/>
      <c r="L218" s="806"/>
      <c r="M218" s="806"/>
      <c r="N218" s="806"/>
      <c r="O218" s="806"/>
      <c r="P218" s="806"/>
      <c r="Q218" s="806" t="s">
        <v>344</v>
      </c>
      <c r="R218" s="806"/>
      <c r="S218" s="806"/>
      <c r="T218" s="816"/>
      <c r="U218" s="816"/>
      <c r="V218" s="816"/>
      <c r="W218" s="816"/>
      <c r="X218" s="806"/>
      <c r="Y218" s="769">
        <f>IF(AND(AJ218="",AK218="",AL218="",AN218="",AO218="",OR(AP218="",AP218=Dropdown!$AM$12,AP218=Dropdown!$AM$11)),1,0)</f>
        <v>0</v>
      </c>
      <c r="Z218" s="769">
        <f t="shared" si="26"/>
        <v>0</v>
      </c>
      <c r="AA218" s="769">
        <f t="shared" si="27"/>
        <v>0</v>
      </c>
      <c r="AB218" s="769">
        <f t="shared" si="28"/>
        <v>0</v>
      </c>
      <c r="AC218" s="769"/>
      <c r="AD218" s="772" t="str">
        <f>IF(OR(T218&lt;&gt;"",U218&lt;&gt;""),Dropdown!$A$4,IF(OR(V218&lt;&gt;"",W218&lt;&gt;""),Dropdown!$A$5,Dropdown!$A$3))</f>
        <v>Residential</v>
      </c>
      <c r="AE218" s="773" t="s">
        <v>633</v>
      </c>
      <c r="AF218" s="773"/>
      <c r="AG218" s="816"/>
      <c r="AH218" s="773" t="str">
        <f>IF(AG218&lt;&gt;"",VLOOKUP(AG218,Dropdown!$N$3:$R$62,3,FALSE),IF(AF218&lt;&gt;"",VLOOKUP(AF218,Dropdown!$N$3:$R$62,3,FALSE),IF(AE218&lt;&gt;"",VLOOKUP(AE218,Dropdown!$N$3:$R$62,3,FALSE),"")))</f>
        <v>HI</v>
      </c>
      <c r="AI218" s="773" t="str">
        <f>IF(AG218&lt;&gt;"",VLOOKUP(AG218,Dropdown!$N$3:$R$62,5,FALSE),IF(AF218&lt;&gt;"",VLOOKUP(AF218,Dropdown!$N$3:$R$62,5,FALSE),IF(AE218&lt;&gt;"",VLOOKUP(AE218,Dropdown!$N$3:$R$62,5,FALSE),"")))</f>
        <v>Moderate</v>
      </c>
      <c r="AJ218" s="773"/>
      <c r="AK218" s="773"/>
      <c r="AL218" s="773"/>
      <c r="AM218" s="773"/>
      <c r="AN218" s="773"/>
      <c r="AO218" s="773"/>
      <c r="AP218" s="773" t="s">
        <v>547</v>
      </c>
      <c r="AQ218" s="806"/>
      <c r="AR218" s="817" t="s">
        <v>346</v>
      </c>
      <c r="AS218" s="817"/>
      <c r="AT218" s="806" t="s">
        <v>339</v>
      </c>
      <c r="AU218" s="806">
        <v>10</v>
      </c>
      <c r="AV218" s="869"/>
      <c r="AW218" s="826"/>
      <c r="AX218" s="825"/>
      <c r="AY218" s="825"/>
      <c r="AZ218" s="803"/>
      <c r="BA218" s="804"/>
      <c r="BB218" s="804"/>
      <c r="BC218" s="826"/>
      <c r="BD218" s="825"/>
      <c r="BE218" s="825"/>
      <c r="BF218" s="803"/>
      <c r="BG218" s="804"/>
      <c r="BH218" s="804"/>
      <c r="BI218" s="826"/>
      <c r="BJ218" s="825"/>
      <c r="BK218" s="825"/>
      <c r="BL218" s="803"/>
      <c r="BM218" s="804"/>
      <c r="BN218" s="804"/>
      <c r="BO218" s="826"/>
      <c r="BP218" s="825"/>
      <c r="BQ218" s="825"/>
      <c r="BR218" s="803"/>
      <c r="BS218" s="804"/>
      <c r="BT218" s="804"/>
      <c r="BU218" s="826"/>
      <c r="BV218" s="825"/>
      <c r="BW218" s="825"/>
      <c r="BX218" s="803"/>
      <c r="BY218" s="804"/>
      <c r="BZ218" s="804"/>
      <c r="CA218" s="826"/>
      <c r="CB218" s="825"/>
      <c r="CC218" s="825"/>
      <c r="CD218" s="803"/>
      <c r="CE218" s="804"/>
      <c r="CF218" s="804"/>
      <c r="CG218" s="826"/>
      <c r="CH218" s="825"/>
      <c r="CI218" s="825"/>
      <c r="CJ218" s="803"/>
      <c r="CK218" s="804"/>
      <c r="CL218" s="804"/>
      <c r="CM218" s="826"/>
      <c r="CN218" s="825"/>
      <c r="CO218" s="825"/>
      <c r="CP218" s="803"/>
      <c r="CQ218" s="804"/>
      <c r="CR218" s="804"/>
      <c r="CS218" s="826"/>
      <c r="CT218" s="825"/>
      <c r="CU218" s="825"/>
      <c r="CV218" s="803"/>
      <c r="CW218" s="804"/>
      <c r="CX218" s="804"/>
      <c r="CY218" s="826"/>
      <c r="CZ218" s="825"/>
      <c r="DA218" s="825"/>
      <c r="DB218" s="803"/>
      <c r="DC218" s="804"/>
      <c r="DD218" s="804"/>
      <c r="DE218" s="826"/>
      <c r="DF218" s="825"/>
      <c r="DG218" s="825"/>
      <c r="DH218" s="803"/>
      <c r="DI218" s="804"/>
      <c r="DJ218" s="804"/>
      <c r="DK218" s="826"/>
      <c r="DL218" s="825"/>
      <c r="DM218" s="825"/>
      <c r="DN218" s="803"/>
      <c r="DO218" s="804"/>
      <c r="DP218" s="804"/>
      <c r="DQ218" s="827"/>
      <c r="DR218" s="828"/>
      <c r="DS218" s="842"/>
      <c r="DT218" s="818"/>
      <c r="DU218" s="819"/>
      <c r="DV218" s="819"/>
      <c r="DW218" s="827"/>
      <c r="DX218" s="828"/>
      <c r="DY218" s="842">
        <v>28.2</v>
      </c>
      <c r="DZ218" s="818"/>
      <c r="EA218" s="819"/>
      <c r="EB218" s="819"/>
      <c r="EC218" s="827"/>
      <c r="ED218" s="828"/>
      <c r="EE218" s="842">
        <v>14.4</v>
      </c>
      <c r="EF218" s="818"/>
      <c r="EG218" s="819"/>
      <c r="EH218" s="819"/>
      <c r="EI218" s="827"/>
      <c r="EJ218" s="828"/>
      <c r="EK218" s="842">
        <v>10.3</v>
      </c>
      <c r="EL218" s="818"/>
      <c r="EM218" s="819"/>
      <c r="EN218" s="819"/>
      <c r="EO218" s="827"/>
      <c r="EP218" s="828"/>
      <c r="EQ218" s="842">
        <v>3.5</v>
      </c>
      <c r="ER218" s="818"/>
      <c r="ES218" s="819"/>
      <c r="ET218" s="819"/>
      <c r="EU218" s="827"/>
      <c r="EV218" s="828"/>
      <c r="EW218" s="842"/>
      <c r="EX218" s="818"/>
      <c r="EY218" s="819"/>
      <c r="EZ218" s="819"/>
      <c r="FA218" s="827"/>
      <c r="FB218" s="828"/>
      <c r="FC218" s="842"/>
      <c r="FD218" s="818"/>
      <c r="FE218" s="819"/>
      <c r="FF218" s="819"/>
      <c r="FG218" s="827"/>
      <c r="FH218" s="828"/>
      <c r="FI218" s="842"/>
      <c r="FJ218" s="818"/>
      <c r="FK218" s="819"/>
      <c r="FL218" s="819"/>
      <c r="FM218" s="827"/>
      <c r="FN218" s="828"/>
      <c r="FO218" s="842"/>
      <c r="FP218" s="818"/>
      <c r="FQ218" s="819"/>
      <c r="FR218" s="819"/>
      <c r="FS218" s="826"/>
      <c r="FT218" s="825"/>
      <c r="FU218" s="825"/>
      <c r="FV218" s="803"/>
      <c r="FW218" s="804"/>
      <c r="FX218" s="804"/>
      <c r="FY218" s="826"/>
      <c r="FZ218" s="825"/>
      <c r="GA218" s="825"/>
      <c r="GB218" s="803"/>
      <c r="GC218" s="804"/>
      <c r="GD218" s="804"/>
      <c r="GE218" s="826"/>
      <c r="GF218" s="825"/>
      <c r="GG218" s="825"/>
      <c r="GH218" s="803"/>
      <c r="GI218" s="804"/>
      <c r="GJ218" s="804"/>
      <c r="GK218" s="826"/>
      <c r="GL218" s="825"/>
      <c r="GM218" s="825"/>
      <c r="GN218" s="803"/>
      <c r="GO218" s="804"/>
      <c r="GP218" s="804"/>
      <c r="GQ218" s="826"/>
      <c r="GR218" s="825"/>
      <c r="GS218" s="825"/>
      <c r="GT218" s="803"/>
      <c r="GU218" s="804"/>
      <c r="GV218" s="804"/>
      <c r="GW218" s="826"/>
      <c r="GX218" s="825"/>
      <c r="GY218" s="825"/>
      <c r="GZ218" s="803"/>
      <c r="HA218" s="804"/>
      <c r="HB218" s="804"/>
      <c r="HC218" s="826"/>
      <c r="HD218" s="825"/>
      <c r="HE218" s="825"/>
      <c r="HF218" s="803"/>
      <c r="HG218" s="804"/>
      <c r="HH218" s="804"/>
      <c r="HI218" s="826"/>
      <c r="HJ218" s="825"/>
      <c r="HK218" s="825"/>
      <c r="HL218" s="803"/>
      <c r="HM218" s="804"/>
      <c r="HN218" s="804"/>
      <c r="HO218" s="826"/>
      <c r="HP218" s="825"/>
      <c r="HQ218" s="825"/>
      <c r="HR218" s="803"/>
      <c r="HS218" s="804"/>
      <c r="HT218" s="804"/>
      <c r="HU218" s="826"/>
      <c r="HV218" s="825"/>
      <c r="HW218" s="825"/>
      <c r="HX218" s="803"/>
      <c r="HY218" s="804"/>
      <c r="HZ218" s="804"/>
      <c r="IA218" s="826"/>
      <c r="IB218" s="825"/>
      <c r="IC218" s="825"/>
      <c r="ID218" s="803"/>
      <c r="IE218" s="804"/>
      <c r="IF218" s="804"/>
      <c r="IG218" s="826"/>
      <c r="IH218" s="825"/>
      <c r="II218" s="825"/>
      <c r="IJ218" s="803"/>
      <c r="IK218" s="804"/>
      <c r="IL218" s="804"/>
      <c r="IM218" s="826"/>
      <c r="IN218" s="825"/>
      <c r="IO218" s="825"/>
      <c r="IP218" s="803"/>
      <c r="IQ218" s="804"/>
      <c r="IR218" s="804"/>
      <c r="IS218" s="826"/>
      <c r="IT218" s="825"/>
      <c r="IU218" s="825"/>
      <c r="IV218" s="803"/>
      <c r="IW218" s="804"/>
      <c r="IX218" s="804"/>
      <c r="IY218" s="826"/>
      <c r="IZ218" s="825"/>
      <c r="JA218" s="825"/>
      <c r="JB218" s="803"/>
      <c r="JC218" s="804"/>
      <c r="JD218" s="804"/>
      <c r="JE218" s="826"/>
      <c r="JF218" s="825"/>
      <c r="JG218" s="825"/>
      <c r="JH218" s="803"/>
      <c r="JI218" s="804"/>
      <c r="JJ218" s="804"/>
      <c r="JK218" s="826"/>
      <c r="JL218" s="825"/>
      <c r="JM218" s="825"/>
      <c r="JN218" s="803"/>
      <c r="JO218" s="804"/>
      <c r="JP218" s="804"/>
      <c r="JQ218" s="826"/>
      <c r="JR218" s="825"/>
      <c r="JS218" s="825"/>
      <c r="JT218" s="803"/>
      <c r="JU218" s="804"/>
      <c r="JV218" s="804"/>
      <c r="JW218" s="826"/>
      <c r="JX218" s="825"/>
      <c r="JY218" s="825"/>
      <c r="JZ218" s="803"/>
      <c r="KA218" s="804"/>
      <c r="KB218" s="804"/>
      <c r="KC218" s="826"/>
      <c r="KD218" s="825"/>
      <c r="KE218" s="825"/>
      <c r="KF218" s="803"/>
      <c r="KG218" s="804"/>
      <c r="KH218" s="804"/>
      <c r="KI218" s="826"/>
      <c r="KJ218" s="825"/>
      <c r="KK218" s="825"/>
      <c r="KL218" s="803"/>
      <c r="KM218" s="804"/>
      <c r="KN218" s="804"/>
      <c r="KO218" s="826"/>
      <c r="KP218" s="825"/>
      <c r="KQ218" s="825"/>
      <c r="KR218" s="803"/>
      <c r="KS218" s="804"/>
      <c r="KT218" s="804"/>
      <c r="KU218" s="826"/>
      <c r="KV218" s="825"/>
      <c r="KW218" s="825"/>
      <c r="KX218" s="803"/>
      <c r="KY218" s="804"/>
      <c r="KZ218" s="804"/>
      <c r="LA218" s="826"/>
      <c r="LB218" s="825"/>
      <c r="LC218" s="825"/>
      <c r="LD218" s="803"/>
      <c r="LE218" s="804"/>
      <c r="LF218" s="804"/>
      <c r="LG218" s="826"/>
      <c r="LH218" s="825"/>
      <c r="LI218" s="825"/>
      <c r="LJ218" s="803"/>
      <c r="LK218" s="804"/>
      <c r="LL218" s="804"/>
      <c r="LM218" s="826"/>
      <c r="LN218" s="825"/>
      <c r="LO218" s="825"/>
      <c r="LP218" s="803"/>
      <c r="LQ218" s="804"/>
      <c r="LR218" s="804"/>
      <c r="LS218" s="826"/>
      <c r="LT218" s="825"/>
      <c r="LU218" s="825"/>
      <c r="LV218" s="803"/>
      <c r="LW218" s="804"/>
      <c r="LX218" s="804"/>
      <c r="LY218" s="826"/>
      <c r="LZ218" s="825"/>
      <c r="MA218" s="825"/>
      <c r="MB218" s="803"/>
      <c r="MC218" s="804"/>
      <c r="MD218" s="804"/>
      <c r="ME218" s="826"/>
      <c r="MF218" s="825"/>
      <c r="MG218" s="825"/>
      <c r="MH218" s="803"/>
      <c r="MI218" s="804"/>
      <c r="MJ218" s="804"/>
      <c r="MK218" s="826"/>
      <c r="ML218" s="825"/>
      <c r="MM218" s="825"/>
      <c r="MN218" s="803"/>
      <c r="MO218" s="804"/>
      <c r="MP218" s="804"/>
      <c r="MQ218" s="826"/>
      <c r="MR218" s="825"/>
      <c r="MS218" s="825"/>
      <c r="MT218" s="803"/>
      <c r="MU218" s="804"/>
      <c r="MV218" s="804"/>
      <c r="MW218" s="826"/>
      <c r="MX218" s="825"/>
      <c r="MY218" s="825"/>
      <c r="MZ218" s="803"/>
      <c r="NA218" s="804"/>
      <c r="NB218" s="804"/>
      <c r="NC218" s="826"/>
      <c r="ND218" s="825"/>
      <c r="NE218" s="825"/>
      <c r="NF218" s="803"/>
      <c r="NG218" s="804"/>
      <c r="NH218" s="804"/>
      <c r="NI218" s="826"/>
      <c r="NJ218" s="825"/>
      <c r="NK218" s="825"/>
      <c r="NL218" s="803"/>
      <c r="NM218" s="804"/>
      <c r="NN218" s="804"/>
      <c r="NO218" s="826"/>
      <c r="NP218" s="825"/>
      <c r="NQ218" s="825"/>
      <c r="NR218" s="803"/>
      <c r="NS218" s="826"/>
      <c r="NT218" s="825"/>
      <c r="NU218" s="825"/>
      <c r="NV218" s="803"/>
      <c r="NW218" s="826"/>
      <c r="NX218" s="825"/>
      <c r="NY218" s="825"/>
      <c r="NZ218" s="848"/>
      <c r="OA218" s="826"/>
      <c r="OB218" s="825"/>
      <c r="OC218" s="825"/>
      <c r="OD218" s="803"/>
      <c r="OE218" s="826"/>
      <c r="OF218" s="825"/>
      <c r="OG218" s="825"/>
      <c r="OH218" s="803"/>
      <c r="OI218" s="826"/>
      <c r="OJ218" s="825"/>
      <c r="OK218" s="825"/>
      <c r="OL218" s="803"/>
      <c r="OM218" s="826"/>
      <c r="ON218" s="825"/>
      <c r="OO218" s="825"/>
      <c r="OP218" s="803"/>
      <c r="OQ218" s="826"/>
      <c r="OR218" s="825"/>
      <c r="OS218" s="825"/>
      <c r="OT218" s="803"/>
      <c r="OU218" s="826"/>
      <c r="OV218" s="825"/>
      <c r="OW218" s="825"/>
      <c r="OX218" s="803"/>
      <c r="OY218" s="826"/>
      <c r="OZ218" s="825"/>
      <c r="PA218" s="825"/>
      <c r="PB218" s="803"/>
      <c r="PC218" s="826"/>
      <c r="PD218" s="825"/>
      <c r="PE218" s="825"/>
      <c r="PF218" s="803"/>
    </row>
    <row r="219" spans="1:424" ht="15" hidden="1" customHeight="1" x14ac:dyDescent="0.25">
      <c r="A219" s="806" t="s">
        <v>56</v>
      </c>
      <c r="B219" s="806"/>
      <c r="C219" s="806"/>
      <c r="D219" s="815"/>
      <c r="E219" s="806"/>
      <c r="F219" s="806"/>
      <c r="G219" s="806"/>
      <c r="H219" s="806"/>
      <c r="I219" s="806"/>
      <c r="J219" s="806"/>
      <c r="K219" s="806"/>
      <c r="L219" s="806"/>
      <c r="M219" s="806"/>
      <c r="N219" s="806"/>
      <c r="O219" s="806"/>
      <c r="P219" s="806"/>
      <c r="Q219" s="806" t="s">
        <v>323</v>
      </c>
      <c r="R219" s="806"/>
      <c r="S219" s="806"/>
      <c r="T219" s="816"/>
      <c r="U219" s="816"/>
      <c r="V219" s="816"/>
      <c r="W219" s="816"/>
      <c r="X219" s="806"/>
      <c r="Y219" s="769">
        <f>IF(AND(AJ219="",AK219="",AL219="",AN219="",AO219="",OR(AP219="",AP219=Dropdown!$AM$12,AP219=Dropdown!$AM$11)),1,0)</f>
        <v>0</v>
      </c>
      <c r="Z219" s="769">
        <f t="shared" si="26"/>
        <v>0</v>
      </c>
      <c r="AA219" s="769">
        <f t="shared" si="27"/>
        <v>0</v>
      </c>
      <c r="AB219" s="769">
        <f t="shared" si="28"/>
        <v>0</v>
      </c>
      <c r="AC219" s="769"/>
      <c r="AD219" s="772" t="str">
        <f>IF(OR(T219&lt;&gt;"",U219&lt;&gt;""),Dropdown!$A$4,IF(OR(V219&lt;&gt;"",W219&lt;&gt;""),Dropdown!$A$5,Dropdown!$A$3))</f>
        <v>Residential</v>
      </c>
      <c r="AE219" s="773" t="s">
        <v>633</v>
      </c>
      <c r="AF219" s="773"/>
      <c r="AG219" s="816"/>
      <c r="AH219" s="773" t="str">
        <f>IF(AG219&lt;&gt;"",VLOOKUP(AG219,Dropdown!$N$3:$R$62,3,FALSE),IF(AF219&lt;&gt;"",VLOOKUP(AF219,Dropdown!$N$3:$R$62,3,FALSE),IF(AE219&lt;&gt;"",VLOOKUP(AE219,Dropdown!$N$3:$R$62,3,FALSE),"")))</f>
        <v>HI</v>
      </c>
      <c r="AI219" s="773" t="str">
        <f>IF(AG219&lt;&gt;"",VLOOKUP(AG219,Dropdown!$N$3:$R$62,5,FALSE),IF(AF219&lt;&gt;"",VLOOKUP(AF219,Dropdown!$N$3:$R$62,5,FALSE),IF(AE219&lt;&gt;"",VLOOKUP(AE219,Dropdown!$N$3:$R$62,5,FALSE),"")))</f>
        <v>Moderate</v>
      </c>
      <c r="AJ219" s="773"/>
      <c r="AK219" s="773"/>
      <c r="AL219" s="773"/>
      <c r="AM219" s="773"/>
      <c r="AN219" s="773"/>
      <c r="AO219" s="773"/>
      <c r="AP219" s="773" t="s">
        <v>547</v>
      </c>
      <c r="AQ219" s="806"/>
      <c r="AR219" s="817" t="s">
        <v>346</v>
      </c>
      <c r="AS219" s="817"/>
      <c r="AT219" s="806" t="s">
        <v>339</v>
      </c>
      <c r="AU219" s="806">
        <v>10</v>
      </c>
      <c r="AV219" s="869"/>
      <c r="AW219" s="826"/>
      <c r="AX219" s="825"/>
      <c r="AY219" s="825"/>
      <c r="AZ219" s="803"/>
      <c r="BA219" s="804"/>
      <c r="BB219" s="804"/>
      <c r="BC219" s="826"/>
      <c r="BD219" s="825"/>
      <c r="BE219" s="825"/>
      <c r="BF219" s="803"/>
      <c r="BG219" s="804"/>
      <c r="BH219" s="804"/>
      <c r="BI219" s="826"/>
      <c r="BJ219" s="825"/>
      <c r="BK219" s="825"/>
      <c r="BL219" s="803"/>
      <c r="BM219" s="804"/>
      <c r="BN219" s="804"/>
      <c r="BO219" s="826"/>
      <c r="BP219" s="825"/>
      <c r="BQ219" s="825"/>
      <c r="BR219" s="803"/>
      <c r="BS219" s="804"/>
      <c r="BT219" s="804"/>
      <c r="BU219" s="826"/>
      <c r="BV219" s="825"/>
      <c r="BW219" s="825"/>
      <c r="BX219" s="803"/>
      <c r="BY219" s="804"/>
      <c r="BZ219" s="804"/>
      <c r="CA219" s="826"/>
      <c r="CB219" s="825"/>
      <c r="CC219" s="825"/>
      <c r="CD219" s="803"/>
      <c r="CE219" s="804"/>
      <c r="CF219" s="804"/>
      <c r="CG219" s="826"/>
      <c r="CH219" s="825"/>
      <c r="CI219" s="825"/>
      <c r="CJ219" s="803"/>
      <c r="CK219" s="804"/>
      <c r="CL219" s="804"/>
      <c r="CM219" s="826"/>
      <c r="CN219" s="825"/>
      <c r="CO219" s="825"/>
      <c r="CP219" s="803"/>
      <c r="CQ219" s="804"/>
      <c r="CR219" s="804"/>
      <c r="CS219" s="826"/>
      <c r="CT219" s="825"/>
      <c r="CU219" s="825"/>
      <c r="CV219" s="803"/>
      <c r="CW219" s="804"/>
      <c r="CX219" s="804"/>
      <c r="CY219" s="826"/>
      <c r="CZ219" s="825"/>
      <c r="DA219" s="825"/>
      <c r="DB219" s="803"/>
      <c r="DC219" s="804"/>
      <c r="DD219" s="804"/>
      <c r="DE219" s="826"/>
      <c r="DF219" s="825"/>
      <c r="DG219" s="825"/>
      <c r="DH219" s="803"/>
      <c r="DI219" s="804"/>
      <c r="DJ219" s="804"/>
      <c r="DK219" s="826"/>
      <c r="DL219" s="825"/>
      <c r="DM219" s="825"/>
      <c r="DN219" s="803"/>
      <c r="DO219" s="804"/>
      <c r="DP219" s="804"/>
      <c r="DQ219" s="827"/>
      <c r="DR219" s="828"/>
      <c r="DS219" s="842"/>
      <c r="DT219" s="818"/>
      <c r="DU219" s="819"/>
      <c r="DV219" s="819"/>
      <c r="DW219" s="827"/>
      <c r="DX219" s="828"/>
      <c r="DY219" s="842"/>
      <c r="DZ219" s="818"/>
      <c r="EA219" s="819"/>
      <c r="EB219" s="819"/>
      <c r="EC219" s="827"/>
      <c r="ED219" s="828"/>
      <c r="EE219" s="842">
        <v>14.4</v>
      </c>
      <c r="EF219" s="818"/>
      <c r="EG219" s="819"/>
      <c r="EH219" s="819"/>
      <c r="EI219" s="827"/>
      <c r="EJ219" s="828"/>
      <c r="EK219" s="842"/>
      <c r="EL219" s="818"/>
      <c r="EM219" s="819"/>
      <c r="EN219" s="819"/>
      <c r="EO219" s="827"/>
      <c r="EP219" s="828"/>
      <c r="EQ219" s="842"/>
      <c r="ER219" s="818"/>
      <c r="ES219" s="819"/>
      <c r="ET219" s="819"/>
      <c r="EU219" s="827"/>
      <c r="EV219" s="828"/>
      <c r="EW219" s="842"/>
      <c r="EX219" s="818"/>
      <c r="EY219" s="819"/>
      <c r="EZ219" s="819"/>
      <c r="FA219" s="827"/>
      <c r="FB219" s="828"/>
      <c r="FC219" s="842"/>
      <c r="FD219" s="818"/>
      <c r="FE219" s="819"/>
      <c r="FF219" s="819"/>
      <c r="FG219" s="827"/>
      <c r="FH219" s="828"/>
      <c r="FI219" s="842"/>
      <c r="FJ219" s="818"/>
      <c r="FK219" s="819"/>
      <c r="FL219" s="819"/>
      <c r="FM219" s="827"/>
      <c r="FN219" s="828"/>
      <c r="FO219" s="842"/>
      <c r="FP219" s="818"/>
      <c r="FQ219" s="819"/>
      <c r="FR219" s="819"/>
      <c r="FS219" s="826"/>
      <c r="FT219" s="825"/>
      <c r="FU219" s="825"/>
      <c r="FV219" s="803"/>
      <c r="FW219" s="804"/>
      <c r="FX219" s="804"/>
      <c r="FY219" s="826"/>
      <c r="FZ219" s="825"/>
      <c r="GA219" s="825"/>
      <c r="GB219" s="803"/>
      <c r="GC219" s="804"/>
      <c r="GD219" s="804"/>
      <c r="GE219" s="826"/>
      <c r="GF219" s="825"/>
      <c r="GG219" s="825"/>
      <c r="GH219" s="803"/>
      <c r="GI219" s="804"/>
      <c r="GJ219" s="804"/>
      <c r="GK219" s="826"/>
      <c r="GL219" s="825"/>
      <c r="GM219" s="825"/>
      <c r="GN219" s="803"/>
      <c r="GO219" s="804"/>
      <c r="GP219" s="804"/>
      <c r="GQ219" s="826"/>
      <c r="GR219" s="825"/>
      <c r="GS219" s="825"/>
      <c r="GT219" s="803"/>
      <c r="GU219" s="804"/>
      <c r="GV219" s="804"/>
      <c r="GW219" s="826"/>
      <c r="GX219" s="825"/>
      <c r="GY219" s="825"/>
      <c r="GZ219" s="803"/>
      <c r="HA219" s="804"/>
      <c r="HB219" s="804"/>
      <c r="HC219" s="826"/>
      <c r="HD219" s="825"/>
      <c r="HE219" s="825"/>
      <c r="HF219" s="803"/>
      <c r="HG219" s="804"/>
      <c r="HH219" s="804"/>
      <c r="HI219" s="826"/>
      <c r="HJ219" s="825"/>
      <c r="HK219" s="825"/>
      <c r="HL219" s="803"/>
      <c r="HM219" s="804"/>
      <c r="HN219" s="804"/>
      <c r="HO219" s="826"/>
      <c r="HP219" s="825"/>
      <c r="HQ219" s="825"/>
      <c r="HR219" s="803"/>
      <c r="HS219" s="804"/>
      <c r="HT219" s="804"/>
      <c r="HU219" s="826"/>
      <c r="HV219" s="825"/>
      <c r="HW219" s="825"/>
      <c r="HX219" s="803"/>
      <c r="HY219" s="804"/>
      <c r="HZ219" s="804"/>
      <c r="IA219" s="826"/>
      <c r="IB219" s="825"/>
      <c r="IC219" s="825"/>
      <c r="ID219" s="803"/>
      <c r="IE219" s="804"/>
      <c r="IF219" s="804"/>
      <c r="IG219" s="826"/>
      <c r="IH219" s="825"/>
      <c r="II219" s="825"/>
      <c r="IJ219" s="803"/>
      <c r="IK219" s="804"/>
      <c r="IL219" s="804"/>
      <c r="IM219" s="826"/>
      <c r="IN219" s="825"/>
      <c r="IO219" s="825"/>
      <c r="IP219" s="803"/>
      <c r="IQ219" s="804"/>
      <c r="IR219" s="804"/>
      <c r="IS219" s="826"/>
      <c r="IT219" s="825"/>
      <c r="IU219" s="825"/>
      <c r="IV219" s="803"/>
      <c r="IW219" s="804"/>
      <c r="IX219" s="804"/>
      <c r="IY219" s="826"/>
      <c r="IZ219" s="825"/>
      <c r="JA219" s="825"/>
      <c r="JB219" s="803"/>
      <c r="JC219" s="804"/>
      <c r="JD219" s="804"/>
      <c r="JE219" s="826"/>
      <c r="JF219" s="825"/>
      <c r="JG219" s="825"/>
      <c r="JH219" s="803"/>
      <c r="JI219" s="804"/>
      <c r="JJ219" s="804"/>
      <c r="JK219" s="826"/>
      <c r="JL219" s="825"/>
      <c r="JM219" s="825"/>
      <c r="JN219" s="803"/>
      <c r="JO219" s="804"/>
      <c r="JP219" s="804"/>
      <c r="JQ219" s="826"/>
      <c r="JR219" s="825"/>
      <c r="JS219" s="825"/>
      <c r="JT219" s="803"/>
      <c r="JU219" s="804"/>
      <c r="JV219" s="804"/>
      <c r="JW219" s="826"/>
      <c r="JX219" s="825"/>
      <c r="JY219" s="825"/>
      <c r="JZ219" s="803"/>
      <c r="KA219" s="804"/>
      <c r="KB219" s="804"/>
      <c r="KC219" s="826"/>
      <c r="KD219" s="825"/>
      <c r="KE219" s="825"/>
      <c r="KF219" s="803"/>
      <c r="KG219" s="804"/>
      <c r="KH219" s="804"/>
      <c r="KI219" s="826"/>
      <c r="KJ219" s="825"/>
      <c r="KK219" s="825"/>
      <c r="KL219" s="803"/>
      <c r="KM219" s="804"/>
      <c r="KN219" s="804"/>
      <c r="KO219" s="826"/>
      <c r="KP219" s="825"/>
      <c r="KQ219" s="825"/>
      <c r="KR219" s="803"/>
      <c r="KS219" s="804"/>
      <c r="KT219" s="804"/>
      <c r="KU219" s="826"/>
      <c r="KV219" s="825"/>
      <c r="KW219" s="825"/>
      <c r="KX219" s="803"/>
      <c r="KY219" s="804"/>
      <c r="KZ219" s="804"/>
      <c r="LA219" s="826"/>
      <c r="LB219" s="825"/>
      <c r="LC219" s="825"/>
      <c r="LD219" s="803"/>
      <c r="LE219" s="804"/>
      <c r="LF219" s="804"/>
      <c r="LG219" s="826"/>
      <c r="LH219" s="825"/>
      <c r="LI219" s="825"/>
      <c r="LJ219" s="803"/>
      <c r="LK219" s="804"/>
      <c r="LL219" s="804"/>
      <c r="LM219" s="826"/>
      <c r="LN219" s="825"/>
      <c r="LO219" s="825"/>
      <c r="LP219" s="803"/>
      <c r="LQ219" s="804"/>
      <c r="LR219" s="804"/>
      <c r="LS219" s="826"/>
      <c r="LT219" s="825"/>
      <c r="LU219" s="825"/>
      <c r="LV219" s="803"/>
      <c r="LW219" s="804"/>
      <c r="LX219" s="804"/>
      <c r="LY219" s="826"/>
      <c r="LZ219" s="825"/>
      <c r="MA219" s="825"/>
      <c r="MB219" s="803"/>
      <c r="MC219" s="804"/>
      <c r="MD219" s="804"/>
      <c r="ME219" s="826"/>
      <c r="MF219" s="825"/>
      <c r="MG219" s="825"/>
      <c r="MH219" s="803"/>
      <c r="MI219" s="804"/>
      <c r="MJ219" s="804"/>
      <c r="MK219" s="826"/>
      <c r="ML219" s="825"/>
      <c r="MM219" s="825"/>
      <c r="MN219" s="803"/>
      <c r="MO219" s="804"/>
      <c r="MP219" s="804"/>
      <c r="MQ219" s="826"/>
      <c r="MR219" s="825"/>
      <c r="MS219" s="825"/>
      <c r="MT219" s="803"/>
      <c r="MU219" s="804"/>
      <c r="MV219" s="804"/>
      <c r="MW219" s="826"/>
      <c r="MX219" s="825"/>
      <c r="MY219" s="825"/>
      <c r="MZ219" s="803"/>
      <c r="NA219" s="804"/>
      <c r="NB219" s="804"/>
      <c r="NC219" s="826"/>
      <c r="ND219" s="825"/>
      <c r="NE219" s="825"/>
      <c r="NF219" s="803"/>
      <c r="NG219" s="804"/>
      <c r="NH219" s="804"/>
      <c r="NI219" s="826"/>
      <c r="NJ219" s="825"/>
      <c r="NK219" s="825"/>
      <c r="NL219" s="803"/>
      <c r="NM219" s="804"/>
      <c r="NN219" s="804"/>
      <c r="NO219" s="826"/>
      <c r="NP219" s="825"/>
      <c r="NQ219" s="825"/>
      <c r="NR219" s="803"/>
      <c r="NS219" s="826"/>
      <c r="NT219" s="825"/>
      <c r="NU219" s="825"/>
      <c r="NV219" s="803"/>
      <c r="NW219" s="826"/>
      <c r="NX219" s="825"/>
      <c r="NY219" s="825"/>
      <c r="NZ219" s="848"/>
      <c r="OA219" s="826"/>
      <c r="OB219" s="825"/>
      <c r="OC219" s="825"/>
      <c r="OD219" s="803"/>
      <c r="OE219" s="826"/>
      <c r="OF219" s="825"/>
      <c r="OG219" s="825"/>
      <c r="OH219" s="803"/>
      <c r="OI219" s="826"/>
      <c r="OJ219" s="825"/>
      <c r="OK219" s="825"/>
      <c r="OL219" s="803"/>
      <c r="OM219" s="826"/>
      <c r="ON219" s="825"/>
      <c r="OO219" s="825"/>
      <c r="OP219" s="803"/>
      <c r="OQ219" s="826"/>
      <c r="OR219" s="825"/>
      <c r="OS219" s="825"/>
      <c r="OT219" s="803"/>
      <c r="OU219" s="826"/>
      <c r="OV219" s="825"/>
      <c r="OW219" s="825"/>
      <c r="OX219" s="803"/>
      <c r="OY219" s="826"/>
      <c r="OZ219" s="825"/>
      <c r="PA219" s="825"/>
      <c r="PB219" s="803"/>
      <c r="PC219" s="826"/>
      <c r="PD219" s="825"/>
      <c r="PE219" s="825"/>
      <c r="PF219" s="803"/>
    </row>
    <row r="220" spans="1:424" ht="15" hidden="1" customHeight="1" x14ac:dyDescent="0.25">
      <c r="A220" s="806" t="s">
        <v>56</v>
      </c>
      <c r="B220" s="806"/>
      <c r="C220" s="806"/>
      <c r="D220" s="815"/>
      <c r="E220" s="806"/>
      <c r="F220" s="806"/>
      <c r="G220" s="806"/>
      <c r="H220" s="806"/>
      <c r="I220" s="806"/>
      <c r="J220" s="806"/>
      <c r="K220" s="806"/>
      <c r="L220" s="806"/>
      <c r="M220" s="806"/>
      <c r="N220" s="806"/>
      <c r="O220" s="806"/>
      <c r="P220" s="806"/>
      <c r="Q220" s="806" t="s">
        <v>324</v>
      </c>
      <c r="R220" s="806"/>
      <c r="S220" s="806"/>
      <c r="T220" s="816"/>
      <c r="U220" s="816"/>
      <c r="V220" s="816"/>
      <c r="W220" s="816"/>
      <c r="X220" s="806"/>
      <c r="Y220" s="769">
        <f>IF(AND(AJ220="",AK220="",AL220="",AN220="",AO220="",OR(AP220="",AP220=Dropdown!$AM$12,AP220=Dropdown!$AM$11)),1,0)</f>
        <v>0</v>
      </c>
      <c r="Z220" s="769">
        <f t="shared" si="26"/>
        <v>0</v>
      </c>
      <c r="AA220" s="769">
        <f t="shared" si="27"/>
        <v>0</v>
      </c>
      <c r="AB220" s="769">
        <f t="shared" si="28"/>
        <v>0</v>
      </c>
      <c r="AC220" s="769"/>
      <c r="AD220" s="772" t="str">
        <f>IF(OR(T220&lt;&gt;"",U220&lt;&gt;""),Dropdown!$A$4,IF(OR(V220&lt;&gt;"",W220&lt;&gt;""),Dropdown!$A$5,Dropdown!$A$3))</f>
        <v>Residential</v>
      </c>
      <c r="AE220" s="773" t="s">
        <v>633</v>
      </c>
      <c r="AF220" s="773"/>
      <c r="AG220" s="816"/>
      <c r="AH220" s="773" t="str">
        <f>IF(AG220&lt;&gt;"",VLOOKUP(AG220,Dropdown!$N$3:$R$62,3,FALSE),IF(AF220&lt;&gt;"",VLOOKUP(AF220,Dropdown!$N$3:$R$62,3,FALSE),IF(AE220&lt;&gt;"",VLOOKUP(AE220,Dropdown!$N$3:$R$62,3,FALSE),"")))</f>
        <v>HI</v>
      </c>
      <c r="AI220" s="773" t="str">
        <f>IF(AG220&lt;&gt;"",VLOOKUP(AG220,Dropdown!$N$3:$R$62,5,FALSE),IF(AF220&lt;&gt;"",VLOOKUP(AF220,Dropdown!$N$3:$R$62,5,FALSE),IF(AE220&lt;&gt;"",VLOOKUP(AE220,Dropdown!$N$3:$R$62,5,FALSE),"")))</f>
        <v>Moderate</v>
      </c>
      <c r="AJ220" s="773"/>
      <c r="AK220" s="773"/>
      <c r="AL220" s="773"/>
      <c r="AM220" s="773"/>
      <c r="AN220" s="773"/>
      <c r="AO220" s="773"/>
      <c r="AP220" s="773" t="s">
        <v>547</v>
      </c>
      <c r="AQ220" s="806"/>
      <c r="AR220" s="817" t="s">
        <v>346</v>
      </c>
      <c r="AS220" s="817"/>
      <c r="AT220" s="806" t="s">
        <v>339</v>
      </c>
      <c r="AU220" s="806">
        <v>10</v>
      </c>
      <c r="AV220" s="869"/>
      <c r="AW220" s="826"/>
      <c r="AX220" s="825"/>
      <c r="AY220" s="825"/>
      <c r="AZ220" s="803"/>
      <c r="BA220" s="804"/>
      <c r="BB220" s="804"/>
      <c r="BC220" s="826"/>
      <c r="BD220" s="825"/>
      <c r="BE220" s="825"/>
      <c r="BF220" s="803"/>
      <c r="BG220" s="804"/>
      <c r="BH220" s="804"/>
      <c r="BI220" s="826"/>
      <c r="BJ220" s="825"/>
      <c r="BK220" s="825"/>
      <c r="BL220" s="803"/>
      <c r="BM220" s="804"/>
      <c r="BN220" s="804"/>
      <c r="BO220" s="826"/>
      <c r="BP220" s="825"/>
      <c r="BQ220" s="825"/>
      <c r="BR220" s="803"/>
      <c r="BS220" s="804"/>
      <c r="BT220" s="804"/>
      <c r="BU220" s="826"/>
      <c r="BV220" s="825"/>
      <c r="BW220" s="825"/>
      <c r="BX220" s="803"/>
      <c r="BY220" s="804"/>
      <c r="BZ220" s="804"/>
      <c r="CA220" s="826"/>
      <c r="CB220" s="825"/>
      <c r="CC220" s="825"/>
      <c r="CD220" s="803"/>
      <c r="CE220" s="804"/>
      <c r="CF220" s="804"/>
      <c r="CG220" s="826"/>
      <c r="CH220" s="825"/>
      <c r="CI220" s="825"/>
      <c r="CJ220" s="803"/>
      <c r="CK220" s="804"/>
      <c r="CL220" s="804"/>
      <c r="CM220" s="826"/>
      <c r="CN220" s="825"/>
      <c r="CO220" s="825"/>
      <c r="CP220" s="803"/>
      <c r="CQ220" s="804"/>
      <c r="CR220" s="804"/>
      <c r="CS220" s="826"/>
      <c r="CT220" s="825"/>
      <c r="CU220" s="825"/>
      <c r="CV220" s="803"/>
      <c r="CW220" s="804"/>
      <c r="CX220" s="804"/>
      <c r="CY220" s="826"/>
      <c r="CZ220" s="825"/>
      <c r="DA220" s="825"/>
      <c r="DB220" s="803"/>
      <c r="DC220" s="804"/>
      <c r="DD220" s="804"/>
      <c r="DE220" s="826"/>
      <c r="DF220" s="825"/>
      <c r="DG220" s="825"/>
      <c r="DH220" s="803"/>
      <c r="DI220" s="804"/>
      <c r="DJ220" s="804"/>
      <c r="DK220" s="826"/>
      <c r="DL220" s="825"/>
      <c r="DM220" s="825"/>
      <c r="DN220" s="803"/>
      <c r="DO220" s="804"/>
      <c r="DP220" s="804"/>
      <c r="DQ220" s="827"/>
      <c r="DR220" s="828"/>
      <c r="DS220" s="842"/>
      <c r="DT220" s="818"/>
      <c r="DU220" s="819"/>
      <c r="DV220" s="819"/>
      <c r="DW220" s="827"/>
      <c r="DX220" s="828"/>
      <c r="DY220" s="842"/>
      <c r="DZ220" s="818"/>
      <c r="EA220" s="819"/>
      <c r="EB220" s="819"/>
      <c r="EC220" s="827"/>
      <c r="ED220" s="828"/>
      <c r="EE220" s="842"/>
      <c r="EF220" s="818"/>
      <c r="EG220" s="819"/>
      <c r="EH220" s="819"/>
      <c r="EI220" s="827"/>
      <c r="EJ220" s="828"/>
      <c r="EK220" s="842">
        <v>10.3</v>
      </c>
      <c r="EL220" s="818"/>
      <c r="EM220" s="819"/>
      <c r="EN220" s="819"/>
      <c r="EO220" s="827"/>
      <c r="EP220" s="828"/>
      <c r="EQ220" s="842"/>
      <c r="ER220" s="818"/>
      <c r="ES220" s="819"/>
      <c r="ET220" s="819"/>
      <c r="EU220" s="827"/>
      <c r="EV220" s="828"/>
      <c r="EW220" s="842"/>
      <c r="EX220" s="818"/>
      <c r="EY220" s="819"/>
      <c r="EZ220" s="819"/>
      <c r="FA220" s="827"/>
      <c r="FB220" s="828"/>
      <c r="FC220" s="842"/>
      <c r="FD220" s="818"/>
      <c r="FE220" s="819"/>
      <c r="FF220" s="819"/>
      <c r="FG220" s="827"/>
      <c r="FH220" s="828"/>
      <c r="FI220" s="842"/>
      <c r="FJ220" s="818"/>
      <c r="FK220" s="819"/>
      <c r="FL220" s="819"/>
      <c r="FM220" s="827"/>
      <c r="FN220" s="828"/>
      <c r="FO220" s="842"/>
      <c r="FP220" s="818"/>
      <c r="FQ220" s="819"/>
      <c r="FR220" s="819"/>
      <c r="FS220" s="826"/>
      <c r="FT220" s="825"/>
      <c r="FU220" s="825"/>
      <c r="FV220" s="803"/>
      <c r="FW220" s="804"/>
      <c r="FX220" s="804"/>
      <c r="FY220" s="826"/>
      <c r="FZ220" s="825"/>
      <c r="GA220" s="825"/>
      <c r="GB220" s="803"/>
      <c r="GC220" s="804"/>
      <c r="GD220" s="804"/>
      <c r="GE220" s="826"/>
      <c r="GF220" s="825"/>
      <c r="GG220" s="825"/>
      <c r="GH220" s="803"/>
      <c r="GI220" s="804"/>
      <c r="GJ220" s="804"/>
      <c r="GK220" s="826"/>
      <c r="GL220" s="825"/>
      <c r="GM220" s="825"/>
      <c r="GN220" s="803"/>
      <c r="GO220" s="804"/>
      <c r="GP220" s="804"/>
      <c r="GQ220" s="826"/>
      <c r="GR220" s="825"/>
      <c r="GS220" s="825"/>
      <c r="GT220" s="803"/>
      <c r="GU220" s="804"/>
      <c r="GV220" s="804"/>
      <c r="GW220" s="826"/>
      <c r="GX220" s="825"/>
      <c r="GY220" s="825"/>
      <c r="GZ220" s="803"/>
      <c r="HA220" s="804"/>
      <c r="HB220" s="804"/>
      <c r="HC220" s="826"/>
      <c r="HD220" s="825"/>
      <c r="HE220" s="825"/>
      <c r="HF220" s="803"/>
      <c r="HG220" s="804"/>
      <c r="HH220" s="804"/>
      <c r="HI220" s="826"/>
      <c r="HJ220" s="825"/>
      <c r="HK220" s="825"/>
      <c r="HL220" s="803"/>
      <c r="HM220" s="804"/>
      <c r="HN220" s="804"/>
      <c r="HO220" s="826"/>
      <c r="HP220" s="825"/>
      <c r="HQ220" s="825"/>
      <c r="HR220" s="803"/>
      <c r="HS220" s="804"/>
      <c r="HT220" s="804"/>
      <c r="HU220" s="826"/>
      <c r="HV220" s="825"/>
      <c r="HW220" s="825"/>
      <c r="HX220" s="803"/>
      <c r="HY220" s="804"/>
      <c r="HZ220" s="804"/>
      <c r="IA220" s="826"/>
      <c r="IB220" s="825"/>
      <c r="IC220" s="825"/>
      <c r="ID220" s="803"/>
      <c r="IE220" s="804"/>
      <c r="IF220" s="804"/>
      <c r="IG220" s="826"/>
      <c r="IH220" s="825"/>
      <c r="II220" s="825"/>
      <c r="IJ220" s="803"/>
      <c r="IK220" s="804"/>
      <c r="IL220" s="804"/>
      <c r="IM220" s="826"/>
      <c r="IN220" s="825"/>
      <c r="IO220" s="825"/>
      <c r="IP220" s="803"/>
      <c r="IQ220" s="804"/>
      <c r="IR220" s="804"/>
      <c r="IS220" s="826"/>
      <c r="IT220" s="825"/>
      <c r="IU220" s="825"/>
      <c r="IV220" s="803"/>
      <c r="IW220" s="804"/>
      <c r="IX220" s="804"/>
      <c r="IY220" s="826"/>
      <c r="IZ220" s="825"/>
      <c r="JA220" s="825"/>
      <c r="JB220" s="803"/>
      <c r="JC220" s="804"/>
      <c r="JD220" s="804"/>
      <c r="JE220" s="826"/>
      <c r="JF220" s="825"/>
      <c r="JG220" s="825"/>
      <c r="JH220" s="803"/>
      <c r="JI220" s="804"/>
      <c r="JJ220" s="804"/>
      <c r="JK220" s="826"/>
      <c r="JL220" s="825"/>
      <c r="JM220" s="825"/>
      <c r="JN220" s="803"/>
      <c r="JO220" s="804"/>
      <c r="JP220" s="804"/>
      <c r="JQ220" s="826"/>
      <c r="JR220" s="825"/>
      <c r="JS220" s="825"/>
      <c r="JT220" s="803"/>
      <c r="JU220" s="804"/>
      <c r="JV220" s="804"/>
      <c r="JW220" s="826"/>
      <c r="JX220" s="825"/>
      <c r="JY220" s="825"/>
      <c r="JZ220" s="803"/>
      <c r="KA220" s="804"/>
      <c r="KB220" s="804"/>
      <c r="KC220" s="826"/>
      <c r="KD220" s="825"/>
      <c r="KE220" s="825"/>
      <c r="KF220" s="803"/>
      <c r="KG220" s="804"/>
      <c r="KH220" s="804"/>
      <c r="KI220" s="826"/>
      <c r="KJ220" s="825"/>
      <c r="KK220" s="825"/>
      <c r="KL220" s="803"/>
      <c r="KM220" s="804"/>
      <c r="KN220" s="804"/>
      <c r="KO220" s="826"/>
      <c r="KP220" s="825"/>
      <c r="KQ220" s="825"/>
      <c r="KR220" s="803"/>
      <c r="KS220" s="804"/>
      <c r="KT220" s="804"/>
      <c r="KU220" s="826"/>
      <c r="KV220" s="825"/>
      <c r="KW220" s="825"/>
      <c r="KX220" s="803"/>
      <c r="KY220" s="804"/>
      <c r="KZ220" s="804"/>
      <c r="LA220" s="826"/>
      <c r="LB220" s="825"/>
      <c r="LC220" s="825"/>
      <c r="LD220" s="803"/>
      <c r="LE220" s="804"/>
      <c r="LF220" s="804"/>
      <c r="LG220" s="826"/>
      <c r="LH220" s="825"/>
      <c r="LI220" s="825"/>
      <c r="LJ220" s="803"/>
      <c r="LK220" s="804"/>
      <c r="LL220" s="804"/>
      <c r="LM220" s="826"/>
      <c r="LN220" s="825"/>
      <c r="LO220" s="825"/>
      <c r="LP220" s="803"/>
      <c r="LQ220" s="804"/>
      <c r="LR220" s="804"/>
      <c r="LS220" s="826"/>
      <c r="LT220" s="825"/>
      <c r="LU220" s="825"/>
      <c r="LV220" s="803"/>
      <c r="LW220" s="804"/>
      <c r="LX220" s="804"/>
      <c r="LY220" s="826"/>
      <c r="LZ220" s="825"/>
      <c r="MA220" s="825"/>
      <c r="MB220" s="803"/>
      <c r="MC220" s="804"/>
      <c r="MD220" s="804"/>
      <c r="ME220" s="826"/>
      <c r="MF220" s="825"/>
      <c r="MG220" s="825"/>
      <c r="MH220" s="803"/>
      <c r="MI220" s="804"/>
      <c r="MJ220" s="804"/>
      <c r="MK220" s="826"/>
      <c r="ML220" s="825"/>
      <c r="MM220" s="825"/>
      <c r="MN220" s="803"/>
      <c r="MO220" s="804"/>
      <c r="MP220" s="804"/>
      <c r="MQ220" s="826"/>
      <c r="MR220" s="825"/>
      <c r="MS220" s="825"/>
      <c r="MT220" s="803"/>
      <c r="MU220" s="804"/>
      <c r="MV220" s="804"/>
      <c r="MW220" s="826"/>
      <c r="MX220" s="825"/>
      <c r="MY220" s="825"/>
      <c r="MZ220" s="803"/>
      <c r="NA220" s="804"/>
      <c r="NB220" s="804"/>
      <c r="NC220" s="826"/>
      <c r="ND220" s="825"/>
      <c r="NE220" s="825"/>
      <c r="NF220" s="803"/>
      <c r="NG220" s="804"/>
      <c r="NH220" s="804"/>
      <c r="NI220" s="826"/>
      <c r="NJ220" s="825"/>
      <c r="NK220" s="825"/>
      <c r="NL220" s="803"/>
      <c r="NM220" s="804"/>
      <c r="NN220" s="804"/>
      <c r="NO220" s="826"/>
      <c r="NP220" s="825"/>
      <c r="NQ220" s="825"/>
      <c r="NR220" s="803"/>
      <c r="NS220" s="826"/>
      <c r="NT220" s="825"/>
      <c r="NU220" s="825"/>
      <c r="NV220" s="803"/>
      <c r="NW220" s="826"/>
      <c r="NX220" s="825"/>
      <c r="NY220" s="825"/>
      <c r="NZ220" s="848"/>
      <c r="OA220" s="826"/>
      <c r="OB220" s="825"/>
      <c r="OC220" s="825"/>
      <c r="OD220" s="803"/>
      <c r="OE220" s="826"/>
      <c r="OF220" s="825"/>
      <c r="OG220" s="825"/>
      <c r="OH220" s="803"/>
      <c r="OI220" s="826"/>
      <c r="OJ220" s="825"/>
      <c r="OK220" s="825"/>
      <c r="OL220" s="803"/>
      <c r="OM220" s="826"/>
      <c r="ON220" s="825"/>
      <c r="OO220" s="825"/>
      <c r="OP220" s="803"/>
      <c r="OQ220" s="826"/>
      <c r="OR220" s="825"/>
      <c r="OS220" s="825"/>
      <c r="OT220" s="803"/>
      <c r="OU220" s="826"/>
      <c r="OV220" s="825"/>
      <c r="OW220" s="825"/>
      <c r="OX220" s="803"/>
      <c r="OY220" s="826"/>
      <c r="OZ220" s="825"/>
      <c r="PA220" s="825"/>
      <c r="PB220" s="803"/>
      <c r="PC220" s="826"/>
      <c r="PD220" s="825"/>
      <c r="PE220" s="825"/>
      <c r="PF220" s="803"/>
    </row>
    <row r="221" spans="1:424" ht="15" hidden="1" customHeight="1" x14ac:dyDescent="0.25">
      <c r="A221" s="806" t="s">
        <v>56</v>
      </c>
      <c r="B221" s="806"/>
      <c r="C221" s="806"/>
      <c r="D221" s="815"/>
      <c r="E221" s="806"/>
      <c r="F221" s="806"/>
      <c r="G221" s="806"/>
      <c r="H221" s="806"/>
      <c r="I221" s="806"/>
      <c r="J221" s="806"/>
      <c r="K221" s="806"/>
      <c r="L221" s="806"/>
      <c r="M221" s="806"/>
      <c r="N221" s="806"/>
      <c r="O221" s="806"/>
      <c r="P221" s="806"/>
      <c r="Q221" s="806" t="s">
        <v>345</v>
      </c>
      <c r="R221" s="806"/>
      <c r="S221" s="806"/>
      <c r="T221" s="816"/>
      <c r="U221" s="816"/>
      <c r="V221" s="816"/>
      <c r="W221" s="816"/>
      <c r="X221" s="806"/>
      <c r="Y221" s="769">
        <f>IF(AND(AJ221="",AK221="",AL221="",AN221="",AO221="",OR(AP221="",AP221=Dropdown!$AM$12,AP221=Dropdown!$AM$11)),1,0)</f>
        <v>0</v>
      </c>
      <c r="Z221" s="769">
        <f t="shared" si="26"/>
        <v>0</v>
      </c>
      <c r="AA221" s="769">
        <f t="shared" si="27"/>
        <v>0</v>
      </c>
      <c r="AB221" s="769">
        <f t="shared" si="28"/>
        <v>0</v>
      </c>
      <c r="AC221" s="769"/>
      <c r="AD221" s="772" t="str">
        <f>IF(OR(T221&lt;&gt;"",U221&lt;&gt;""),Dropdown!$A$4,IF(OR(V221&lt;&gt;"",W221&lt;&gt;""),Dropdown!$A$5,Dropdown!$A$3))</f>
        <v>Residential</v>
      </c>
      <c r="AE221" s="773" t="s">
        <v>633</v>
      </c>
      <c r="AF221" s="773"/>
      <c r="AG221" s="816"/>
      <c r="AH221" s="773" t="str">
        <f>IF(AG221&lt;&gt;"",VLOOKUP(AG221,Dropdown!$N$3:$R$62,3,FALSE),IF(AF221&lt;&gt;"",VLOOKUP(AF221,Dropdown!$N$3:$R$62,3,FALSE),IF(AE221&lt;&gt;"",VLOOKUP(AE221,Dropdown!$N$3:$R$62,3,FALSE),"")))</f>
        <v>HI</v>
      </c>
      <c r="AI221" s="773" t="str">
        <f>IF(AG221&lt;&gt;"",VLOOKUP(AG221,Dropdown!$N$3:$R$62,5,FALSE),IF(AF221&lt;&gt;"",VLOOKUP(AF221,Dropdown!$N$3:$R$62,5,FALSE),IF(AE221&lt;&gt;"",VLOOKUP(AE221,Dropdown!$N$3:$R$62,5,FALSE),"")))</f>
        <v>Moderate</v>
      </c>
      <c r="AJ221" s="773"/>
      <c r="AK221" s="773"/>
      <c r="AL221" s="773"/>
      <c r="AM221" s="773"/>
      <c r="AN221" s="773"/>
      <c r="AO221" s="773"/>
      <c r="AP221" s="773" t="s">
        <v>547</v>
      </c>
      <c r="AQ221" s="806"/>
      <c r="AR221" s="817" t="s">
        <v>346</v>
      </c>
      <c r="AS221" s="817"/>
      <c r="AT221" s="806" t="s">
        <v>339</v>
      </c>
      <c r="AU221" s="806">
        <v>10</v>
      </c>
      <c r="AV221" s="869"/>
      <c r="AW221" s="826"/>
      <c r="AX221" s="825"/>
      <c r="AY221" s="825"/>
      <c r="AZ221" s="803"/>
      <c r="BA221" s="804"/>
      <c r="BB221" s="804"/>
      <c r="BC221" s="826"/>
      <c r="BD221" s="825"/>
      <c r="BE221" s="825"/>
      <c r="BF221" s="803"/>
      <c r="BG221" s="804"/>
      <c r="BH221" s="804"/>
      <c r="BI221" s="826"/>
      <c r="BJ221" s="825"/>
      <c r="BK221" s="825"/>
      <c r="BL221" s="803"/>
      <c r="BM221" s="804"/>
      <c r="BN221" s="804"/>
      <c r="BO221" s="826"/>
      <c r="BP221" s="825"/>
      <c r="BQ221" s="825"/>
      <c r="BR221" s="803"/>
      <c r="BS221" s="804"/>
      <c r="BT221" s="804"/>
      <c r="BU221" s="826"/>
      <c r="BV221" s="825"/>
      <c r="BW221" s="825"/>
      <c r="BX221" s="803"/>
      <c r="BY221" s="804"/>
      <c r="BZ221" s="804"/>
      <c r="CA221" s="826"/>
      <c r="CB221" s="825"/>
      <c r="CC221" s="825"/>
      <c r="CD221" s="803"/>
      <c r="CE221" s="804"/>
      <c r="CF221" s="804"/>
      <c r="CG221" s="826"/>
      <c r="CH221" s="825"/>
      <c r="CI221" s="825"/>
      <c r="CJ221" s="803"/>
      <c r="CK221" s="804"/>
      <c r="CL221" s="804"/>
      <c r="CM221" s="826"/>
      <c r="CN221" s="825"/>
      <c r="CO221" s="825"/>
      <c r="CP221" s="803"/>
      <c r="CQ221" s="804"/>
      <c r="CR221" s="804"/>
      <c r="CS221" s="826"/>
      <c r="CT221" s="825"/>
      <c r="CU221" s="825"/>
      <c r="CV221" s="803"/>
      <c r="CW221" s="804"/>
      <c r="CX221" s="804"/>
      <c r="CY221" s="826"/>
      <c r="CZ221" s="825"/>
      <c r="DA221" s="825"/>
      <c r="DB221" s="803"/>
      <c r="DC221" s="804"/>
      <c r="DD221" s="804"/>
      <c r="DE221" s="826"/>
      <c r="DF221" s="825"/>
      <c r="DG221" s="825"/>
      <c r="DH221" s="803"/>
      <c r="DI221" s="804"/>
      <c r="DJ221" s="804"/>
      <c r="DK221" s="826"/>
      <c r="DL221" s="825"/>
      <c r="DM221" s="825"/>
      <c r="DN221" s="803"/>
      <c r="DO221" s="804"/>
      <c r="DP221" s="804"/>
      <c r="DQ221" s="827"/>
      <c r="DR221" s="828"/>
      <c r="DS221" s="842"/>
      <c r="DT221" s="818"/>
      <c r="DU221" s="819"/>
      <c r="DV221" s="819"/>
      <c r="DW221" s="827"/>
      <c r="DX221" s="828"/>
      <c r="DY221" s="842"/>
      <c r="DZ221" s="818"/>
      <c r="EA221" s="819"/>
      <c r="EB221" s="819"/>
      <c r="EC221" s="827"/>
      <c r="ED221" s="828"/>
      <c r="EE221" s="842"/>
      <c r="EF221" s="818"/>
      <c r="EG221" s="819"/>
      <c r="EH221" s="819"/>
      <c r="EI221" s="827"/>
      <c r="EJ221" s="828"/>
      <c r="EK221" s="842"/>
      <c r="EL221" s="818"/>
      <c r="EM221" s="819"/>
      <c r="EN221" s="819"/>
      <c r="EO221" s="827"/>
      <c r="EP221" s="828"/>
      <c r="EQ221" s="842">
        <v>3.5</v>
      </c>
      <c r="ER221" s="818"/>
      <c r="ES221" s="819"/>
      <c r="ET221" s="819"/>
      <c r="EU221" s="827"/>
      <c r="EV221" s="828"/>
      <c r="EW221" s="842"/>
      <c r="EX221" s="818"/>
      <c r="EY221" s="819"/>
      <c r="EZ221" s="819"/>
      <c r="FA221" s="827"/>
      <c r="FB221" s="828"/>
      <c r="FC221" s="842"/>
      <c r="FD221" s="818"/>
      <c r="FE221" s="819"/>
      <c r="FF221" s="819"/>
      <c r="FG221" s="827"/>
      <c r="FH221" s="828"/>
      <c r="FI221" s="842"/>
      <c r="FJ221" s="818"/>
      <c r="FK221" s="819"/>
      <c r="FL221" s="819"/>
      <c r="FM221" s="827"/>
      <c r="FN221" s="828"/>
      <c r="FO221" s="842"/>
      <c r="FP221" s="818"/>
      <c r="FQ221" s="819"/>
      <c r="FR221" s="819"/>
      <c r="FS221" s="826"/>
      <c r="FT221" s="825"/>
      <c r="FU221" s="825"/>
      <c r="FV221" s="803"/>
      <c r="FW221" s="804"/>
      <c r="FX221" s="804"/>
      <c r="FY221" s="826"/>
      <c r="FZ221" s="825"/>
      <c r="GA221" s="825"/>
      <c r="GB221" s="803"/>
      <c r="GC221" s="804"/>
      <c r="GD221" s="804"/>
      <c r="GE221" s="826"/>
      <c r="GF221" s="825"/>
      <c r="GG221" s="825"/>
      <c r="GH221" s="803"/>
      <c r="GI221" s="804"/>
      <c r="GJ221" s="804"/>
      <c r="GK221" s="826"/>
      <c r="GL221" s="825"/>
      <c r="GM221" s="825"/>
      <c r="GN221" s="803"/>
      <c r="GO221" s="804"/>
      <c r="GP221" s="804"/>
      <c r="GQ221" s="826"/>
      <c r="GR221" s="825"/>
      <c r="GS221" s="825"/>
      <c r="GT221" s="803"/>
      <c r="GU221" s="804"/>
      <c r="GV221" s="804"/>
      <c r="GW221" s="826"/>
      <c r="GX221" s="825"/>
      <c r="GY221" s="825"/>
      <c r="GZ221" s="803"/>
      <c r="HA221" s="804"/>
      <c r="HB221" s="804"/>
      <c r="HC221" s="826"/>
      <c r="HD221" s="825"/>
      <c r="HE221" s="825"/>
      <c r="HF221" s="803"/>
      <c r="HG221" s="804"/>
      <c r="HH221" s="804"/>
      <c r="HI221" s="826"/>
      <c r="HJ221" s="825"/>
      <c r="HK221" s="825"/>
      <c r="HL221" s="803"/>
      <c r="HM221" s="804"/>
      <c r="HN221" s="804"/>
      <c r="HO221" s="826"/>
      <c r="HP221" s="825"/>
      <c r="HQ221" s="825"/>
      <c r="HR221" s="803"/>
      <c r="HS221" s="804"/>
      <c r="HT221" s="804"/>
      <c r="HU221" s="826"/>
      <c r="HV221" s="825"/>
      <c r="HW221" s="825"/>
      <c r="HX221" s="803"/>
      <c r="HY221" s="804"/>
      <c r="HZ221" s="804"/>
      <c r="IA221" s="826"/>
      <c r="IB221" s="825"/>
      <c r="IC221" s="825"/>
      <c r="ID221" s="803"/>
      <c r="IE221" s="804"/>
      <c r="IF221" s="804"/>
      <c r="IG221" s="826"/>
      <c r="IH221" s="825"/>
      <c r="II221" s="825"/>
      <c r="IJ221" s="803"/>
      <c r="IK221" s="804"/>
      <c r="IL221" s="804"/>
      <c r="IM221" s="826"/>
      <c r="IN221" s="825"/>
      <c r="IO221" s="825"/>
      <c r="IP221" s="803"/>
      <c r="IQ221" s="804"/>
      <c r="IR221" s="804"/>
      <c r="IS221" s="826"/>
      <c r="IT221" s="825"/>
      <c r="IU221" s="825"/>
      <c r="IV221" s="803"/>
      <c r="IW221" s="804"/>
      <c r="IX221" s="804"/>
      <c r="IY221" s="826"/>
      <c r="IZ221" s="825"/>
      <c r="JA221" s="825"/>
      <c r="JB221" s="803"/>
      <c r="JC221" s="804"/>
      <c r="JD221" s="804"/>
      <c r="JE221" s="826"/>
      <c r="JF221" s="825"/>
      <c r="JG221" s="825"/>
      <c r="JH221" s="803"/>
      <c r="JI221" s="804"/>
      <c r="JJ221" s="804"/>
      <c r="JK221" s="826"/>
      <c r="JL221" s="825"/>
      <c r="JM221" s="825"/>
      <c r="JN221" s="803"/>
      <c r="JO221" s="804"/>
      <c r="JP221" s="804"/>
      <c r="JQ221" s="826"/>
      <c r="JR221" s="825"/>
      <c r="JS221" s="825"/>
      <c r="JT221" s="803"/>
      <c r="JU221" s="804"/>
      <c r="JV221" s="804"/>
      <c r="JW221" s="826"/>
      <c r="JX221" s="825"/>
      <c r="JY221" s="825"/>
      <c r="JZ221" s="803"/>
      <c r="KA221" s="804"/>
      <c r="KB221" s="804"/>
      <c r="KC221" s="826"/>
      <c r="KD221" s="825"/>
      <c r="KE221" s="825"/>
      <c r="KF221" s="803"/>
      <c r="KG221" s="804"/>
      <c r="KH221" s="804"/>
      <c r="KI221" s="826"/>
      <c r="KJ221" s="825"/>
      <c r="KK221" s="825"/>
      <c r="KL221" s="803"/>
      <c r="KM221" s="804"/>
      <c r="KN221" s="804"/>
      <c r="KO221" s="826"/>
      <c r="KP221" s="825"/>
      <c r="KQ221" s="825"/>
      <c r="KR221" s="803"/>
      <c r="KS221" s="804"/>
      <c r="KT221" s="804"/>
      <c r="KU221" s="826"/>
      <c r="KV221" s="825"/>
      <c r="KW221" s="825"/>
      <c r="KX221" s="803"/>
      <c r="KY221" s="804"/>
      <c r="KZ221" s="804"/>
      <c r="LA221" s="826"/>
      <c r="LB221" s="825"/>
      <c r="LC221" s="825"/>
      <c r="LD221" s="803"/>
      <c r="LE221" s="804"/>
      <c r="LF221" s="804"/>
      <c r="LG221" s="826"/>
      <c r="LH221" s="825"/>
      <c r="LI221" s="825"/>
      <c r="LJ221" s="803"/>
      <c r="LK221" s="804"/>
      <c r="LL221" s="804"/>
      <c r="LM221" s="826"/>
      <c r="LN221" s="825"/>
      <c r="LO221" s="825"/>
      <c r="LP221" s="803"/>
      <c r="LQ221" s="804"/>
      <c r="LR221" s="804"/>
      <c r="LS221" s="826"/>
      <c r="LT221" s="825"/>
      <c r="LU221" s="825"/>
      <c r="LV221" s="803"/>
      <c r="LW221" s="804"/>
      <c r="LX221" s="804"/>
      <c r="LY221" s="826"/>
      <c r="LZ221" s="825"/>
      <c r="MA221" s="825"/>
      <c r="MB221" s="803"/>
      <c r="MC221" s="804"/>
      <c r="MD221" s="804"/>
      <c r="ME221" s="826"/>
      <c r="MF221" s="825"/>
      <c r="MG221" s="825"/>
      <c r="MH221" s="803"/>
      <c r="MI221" s="804"/>
      <c r="MJ221" s="804"/>
      <c r="MK221" s="826"/>
      <c r="ML221" s="825"/>
      <c r="MM221" s="825"/>
      <c r="MN221" s="803"/>
      <c r="MO221" s="804"/>
      <c r="MP221" s="804"/>
      <c r="MQ221" s="826"/>
      <c r="MR221" s="825"/>
      <c r="MS221" s="825"/>
      <c r="MT221" s="803"/>
      <c r="MU221" s="804"/>
      <c r="MV221" s="804"/>
      <c r="MW221" s="826"/>
      <c r="MX221" s="825"/>
      <c r="MY221" s="825"/>
      <c r="MZ221" s="803"/>
      <c r="NA221" s="804"/>
      <c r="NB221" s="804"/>
      <c r="NC221" s="826"/>
      <c r="ND221" s="825"/>
      <c r="NE221" s="825"/>
      <c r="NF221" s="803"/>
      <c r="NG221" s="804"/>
      <c r="NH221" s="804"/>
      <c r="NI221" s="826"/>
      <c r="NJ221" s="825"/>
      <c r="NK221" s="825"/>
      <c r="NL221" s="803"/>
      <c r="NM221" s="804"/>
      <c r="NN221" s="804"/>
      <c r="NO221" s="826"/>
      <c r="NP221" s="825"/>
      <c r="NQ221" s="825"/>
      <c r="NR221" s="803"/>
      <c r="NS221" s="826"/>
      <c r="NT221" s="825"/>
      <c r="NU221" s="825"/>
      <c r="NV221" s="803"/>
      <c r="NW221" s="826"/>
      <c r="NX221" s="825"/>
      <c r="NY221" s="825"/>
      <c r="NZ221" s="848"/>
      <c r="OA221" s="826"/>
      <c r="OB221" s="825"/>
      <c r="OC221" s="825"/>
      <c r="OD221" s="803"/>
      <c r="OE221" s="826"/>
      <c r="OF221" s="825"/>
      <c r="OG221" s="825"/>
      <c r="OH221" s="803"/>
      <c r="OI221" s="826"/>
      <c r="OJ221" s="825"/>
      <c r="OK221" s="825"/>
      <c r="OL221" s="803"/>
      <c r="OM221" s="826"/>
      <c r="ON221" s="825"/>
      <c r="OO221" s="825"/>
      <c r="OP221" s="803"/>
      <c r="OQ221" s="826"/>
      <c r="OR221" s="825"/>
      <c r="OS221" s="825"/>
      <c r="OT221" s="803"/>
      <c r="OU221" s="826"/>
      <c r="OV221" s="825"/>
      <c r="OW221" s="825"/>
      <c r="OX221" s="803"/>
      <c r="OY221" s="826"/>
      <c r="OZ221" s="825"/>
      <c r="PA221" s="825"/>
      <c r="PB221" s="803"/>
      <c r="PC221" s="826"/>
      <c r="PD221" s="825"/>
      <c r="PE221" s="825"/>
      <c r="PF221" s="803"/>
    </row>
    <row r="222" spans="1:424" ht="15" hidden="1" customHeight="1" x14ac:dyDescent="0.25">
      <c r="A222" s="769" t="s">
        <v>76</v>
      </c>
      <c r="B222" s="769"/>
      <c r="C222" s="769"/>
      <c r="D222" s="770"/>
      <c r="E222" s="769"/>
      <c r="F222" s="769"/>
      <c r="G222" s="769"/>
      <c r="H222" s="769"/>
      <c r="I222" s="769"/>
      <c r="J222" s="769"/>
      <c r="K222" s="771"/>
      <c r="L222" s="769"/>
      <c r="M222" s="771"/>
      <c r="N222" s="771"/>
      <c r="O222" s="769"/>
      <c r="P222" s="769"/>
      <c r="Q222" s="769" t="s">
        <v>610</v>
      </c>
      <c r="R222" s="769"/>
      <c r="S222" s="769"/>
      <c r="T222" s="816"/>
      <c r="U222" s="816"/>
      <c r="V222" s="816"/>
      <c r="W222" s="816"/>
      <c r="X222" s="769"/>
      <c r="Y222" s="769">
        <f>IF(AND(AJ222="",AK222="",AL222="",AN222="",AO222="",OR(AP222="",AP222=Dropdown!$AM$12,AP222=Dropdown!$AM$11)),1,0)</f>
        <v>0</v>
      </c>
      <c r="Z222" s="769">
        <f t="shared" si="26"/>
        <v>0</v>
      </c>
      <c r="AA222" s="769">
        <f t="shared" si="27"/>
        <v>0</v>
      </c>
      <c r="AB222" s="769">
        <f t="shared" si="28"/>
        <v>0</v>
      </c>
      <c r="AC222" s="769"/>
      <c r="AD222" s="772" t="str">
        <f>IF(OR(T222&lt;&gt;"",U222&lt;&gt;""),Dropdown!$A$4,IF(OR(V222&lt;&gt;"",W222&lt;&gt;""),Dropdown!$A$5,Dropdown!$A$3))</f>
        <v>Residential</v>
      </c>
      <c r="AE222" s="773" t="s">
        <v>615</v>
      </c>
      <c r="AF222" s="773"/>
      <c r="AG222" s="773"/>
      <c r="AH222" s="773" t="str">
        <f>IF(AG222&lt;&gt;"",VLOOKUP(AG222,Dropdown!$N$3:$R$62,3,FALSE),IF(AF222&lt;&gt;"",VLOOKUP(AF222,Dropdown!$N$3:$R$62,3,FALSE),IF(AE222&lt;&gt;"",VLOOKUP(AE222,Dropdown!$N$3:$R$62,3,FALSE),"")))</f>
        <v xml:space="preserve"> </v>
      </c>
      <c r="AI222" s="773" t="str">
        <f>IF(AG222&lt;&gt;"",VLOOKUP(AG222,Dropdown!$N$3:$R$62,5,FALSE),IF(AF222&lt;&gt;"",VLOOKUP(AF222,Dropdown!$N$3:$R$62,5,FALSE),IF(AE222&lt;&gt;"",VLOOKUP(AE222,Dropdown!$N$3:$R$62,5,FALSE),"")))</f>
        <v>Diverse</v>
      </c>
      <c r="AJ222" s="773"/>
      <c r="AK222" s="773"/>
      <c r="AL222" s="821"/>
      <c r="AM222" s="821"/>
      <c r="AN222" s="773"/>
      <c r="AO222" s="773"/>
      <c r="AP222" s="773" t="s">
        <v>547</v>
      </c>
      <c r="AQ222" s="769"/>
      <c r="AR222" s="774" t="s">
        <v>608</v>
      </c>
      <c r="AS222" s="774"/>
      <c r="AT222" s="769" t="s">
        <v>603</v>
      </c>
      <c r="AU222" s="769">
        <v>1841</v>
      </c>
      <c r="AV222" s="846"/>
      <c r="AW222" s="826"/>
      <c r="AX222" s="825"/>
      <c r="AY222" s="824"/>
      <c r="AZ222" s="803"/>
      <c r="BA222" s="804"/>
      <c r="BB222" s="804"/>
      <c r="BC222" s="823"/>
      <c r="BD222" s="824"/>
      <c r="BE222" s="824"/>
      <c r="BF222" s="805"/>
      <c r="BG222" s="804"/>
      <c r="BH222" s="804"/>
      <c r="BI222" s="823"/>
      <c r="BJ222" s="824"/>
      <c r="BK222" s="824"/>
      <c r="BL222" s="805"/>
      <c r="BM222" s="804"/>
      <c r="BN222" s="804"/>
      <c r="BO222" s="823"/>
      <c r="BP222" s="824"/>
      <c r="BQ222" s="824"/>
      <c r="BR222" s="805"/>
      <c r="BS222" s="804"/>
      <c r="BT222" s="804"/>
      <c r="BU222" s="823"/>
      <c r="BV222" s="824"/>
      <c r="BW222" s="824"/>
      <c r="BX222" s="805"/>
      <c r="BY222" s="804"/>
      <c r="BZ222" s="804"/>
      <c r="CA222" s="823"/>
      <c r="CB222" s="824"/>
      <c r="CC222" s="824"/>
      <c r="CD222" s="805"/>
      <c r="CE222" s="804"/>
      <c r="CF222" s="804"/>
      <c r="CG222" s="823"/>
      <c r="CH222" s="824"/>
      <c r="CI222" s="824"/>
      <c r="CJ222" s="805"/>
      <c r="CK222" s="804"/>
      <c r="CL222" s="804"/>
      <c r="CM222" s="823"/>
      <c r="CN222" s="824"/>
      <c r="CO222" s="824"/>
      <c r="CP222" s="805"/>
      <c r="CQ222" s="804"/>
      <c r="CR222" s="804"/>
      <c r="CS222" s="823"/>
      <c r="CT222" s="824"/>
      <c r="CU222" s="824"/>
      <c r="CV222" s="805"/>
      <c r="CW222" s="804"/>
      <c r="CX222" s="804"/>
      <c r="CY222" s="823"/>
      <c r="CZ222" s="824"/>
      <c r="DA222" s="825"/>
      <c r="DB222" s="803"/>
      <c r="DC222" s="809"/>
      <c r="DD222" s="809"/>
      <c r="DE222" s="826"/>
      <c r="DF222" s="825"/>
      <c r="DG222" s="824"/>
      <c r="DH222" s="805"/>
      <c r="DI222" s="804"/>
      <c r="DJ222" s="804"/>
      <c r="DK222" s="823"/>
      <c r="DL222" s="824"/>
      <c r="DM222" s="825"/>
      <c r="DN222" s="803"/>
      <c r="DO222" s="809"/>
      <c r="DP222" s="809"/>
      <c r="DQ222" s="827"/>
      <c r="DR222" s="828"/>
      <c r="DS222" s="835"/>
      <c r="DT222" s="803"/>
      <c r="DU222" s="804"/>
      <c r="DV222" s="804"/>
      <c r="DW222" s="836"/>
      <c r="DX222" s="835"/>
      <c r="DY222" s="828">
        <v>19</v>
      </c>
      <c r="DZ222" s="803"/>
      <c r="EA222" s="804"/>
      <c r="EB222" s="804"/>
      <c r="EC222" s="827"/>
      <c r="ED222" s="828"/>
      <c r="EE222" s="835">
        <v>19.3</v>
      </c>
      <c r="EF222" s="803"/>
      <c r="EG222" s="804"/>
      <c r="EH222" s="804"/>
      <c r="EI222" s="836"/>
      <c r="EJ222" s="835"/>
      <c r="EK222" s="828"/>
      <c r="EL222" s="803"/>
      <c r="EM222" s="804"/>
      <c r="EN222" s="804"/>
      <c r="EO222" s="827"/>
      <c r="EP222" s="828"/>
      <c r="EQ222" s="835"/>
      <c r="ER222" s="803"/>
      <c r="ES222" s="804"/>
      <c r="ET222" s="804"/>
      <c r="EU222" s="836"/>
      <c r="EV222" s="835"/>
      <c r="EW222" s="828"/>
      <c r="EX222" s="803"/>
      <c r="EY222" s="804"/>
      <c r="EZ222" s="804"/>
      <c r="FA222" s="827"/>
      <c r="FB222" s="828"/>
      <c r="FC222" s="835"/>
      <c r="FD222" s="803"/>
      <c r="FE222" s="804"/>
      <c r="FF222" s="804"/>
      <c r="FG222" s="836"/>
      <c r="FH222" s="835"/>
      <c r="FI222" s="828"/>
      <c r="FJ222" s="803"/>
      <c r="FK222" s="804"/>
      <c r="FL222" s="804"/>
      <c r="FM222" s="827"/>
      <c r="FN222" s="828"/>
      <c r="FO222" s="835"/>
      <c r="FP222" s="803"/>
      <c r="FQ222" s="804"/>
      <c r="FR222" s="804"/>
      <c r="FS222" s="823"/>
      <c r="FT222" s="824"/>
      <c r="FU222" s="825"/>
      <c r="FV222" s="803"/>
      <c r="FW222" s="804"/>
      <c r="FX222" s="804"/>
      <c r="FY222" s="826"/>
      <c r="FZ222" s="825"/>
      <c r="GA222" s="824"/>
      <c r="GB222" s="805"/>
      <c r="GC222" s="804"/>
      <c r="GD222" s="804"/>
      <c r="GE222" s="823"/>
      <c r="GF222" s="824"/>
      <c r="GG222" s="825"/>
      <c r="GH222" s="803"/>
      <c r="GI222" s="809"/>
      <c r="GJ222" s="809"/>
      <c r="GK222" s="826"/>
      <c r="GL222" s="825"/>
      <c r="GM222" s="824"/>
      <c r="GN222" s="805"/>
      <c r="GO222" s="804"/>
      <c r="GP222" s="804"/>
      <c r="GQ222" s="823"/>
      <c r="GR222" s="824"/>
      <c r="GS222" s="825"/>
      <c r="GT222" s="803"/>
      <c r="GU222" s="809"/>
      <c r="GV222" s="809"/>
      <c r="GW222" s="826"/>
      <c r="GX222" s="825"/>
      <c r="GY222" s="824"/>
      <c r="GZ222" s="805"/>
      <c r="HA222" s="804"/>
      <c r="HB222" s="804"/>
      <c r="HC222" s="823"/>
      <c r="HD222" s="824"/>
      <c r="HE222" s="825"/>
      <c r="HF222" s="803"/>
      <c r="HG222" s="809"/>
      <c r="HH222" s="809"/>
      <c r="HI222" s="826"/>
      <c r="HJ222" s="825"/>
      <c r="HK222" s="824"/>
      <c r="HL222" s="805"/>
      <c r="HM222" s="804"/>
      <c r="HN222" s="804"/>
      <c r="HO222" s="823"/>
      <c r="HP222" s="824"/>
      <c r="HQ222" s="825"/>
      <c r="HR222" s="803"/>
      <c r="HS222" s="809"/>
      <c r="HT222" s="809"/>
      <c r="HU222" s="826"/>
      <c r="HV222" s="825"/>
      <c r="HW222" s="824"/>
      <c r="HX222" s="805"/>
      <c r="HY222" s="804"/>
      <c r="HZ222" s="804"/>
      <c r="IA222" s="823"/>
      <c r="IB222" s="824"/>
      <c r="IC222" s="825"/>
      <c r="ID222" s="803"/>
      <c r="IE222" s="804"/>
      <c r="IF222" s="804"/>
      <c r="IG222" s="826"/>
      <c r="IH222" s="825"/>
      <c r="II222" s="824"/>
      <c r="IJ222" s="805"/>
      <c r="IK222" s="804"/>
      <c r="IL222" s="804"/>
      <c r="IM222" s="823"/>
      <c r="IN222" s="824"/>
      <c r="IO222" s="825"/>
      <c r="IP222" s="803"/>
      <c r="IQ222" s="804"/>
      <c r="IR222" s="804"/>
      <c r="IS222" s="826"/>
      <c r="IT222" s="825"/>
      <c r="IU222" s="824"/>
      <c r="IV222" s="805"/>
      <c r="IW222" s="804"/>
      <c r="IX222" s="804"/>
      <c r="IY222" s="823"/>
      <c r="IZ222" s="824"/>
      <c r="JA222" s="825"/>
      <c r="JB222" s="803"/>
      <c r="JC222" s="804"/>
      <c r="JD222" s="804"/>
      <c r="JE222" s="826"/>
      <c r="JF222" s="825"/>
      <c r="JG222" s="824"/>
      <c r="JH222" s="805"/>
      <c r="JI222" s="804"/>
      <c r="JJ222" s="804"/>
      <c r="JK222" s="823"/>
      <c r="JL222" s="824"/>
      <c r="JM222" s="825"/>
      <c r="JN222" s="803"/>
      <c r="JO222" s="809"/>
      <c r="JP222" s="809"/>
      <c r="JQ222" s="826"/>
      <c r="JR222" s="825"/>
      <c r="JS222" s="824"/>
      <c r="JT222" s="805"/>
      <c r="JU222" s="804"/>
      <c r="JV222" s="804"/>
      <c r="JW222" s="823"/>
      <c r="JX222" s="824"/>
      <c r="JY222" s="824"/>
      <c r="JZ222" s="805"/>
      <c r="KA222" s="809"/>
      <c r="KB222" s="809"/>
      <c r="KC222" s="823"/>
      <c r="KD222" s="824"/>
      <c r="KE222" s="824"/>
      <c r="KF222" s="805"/>
      <c r="KG222" s="809"/>
      <c r="KH222" s="809"/>
      <c r="KI222" s="823"/>
      <c r="KJ222" s="824"/>
      <c r="KK222" s="824"/>
      <c r="KL222" s="805"/>
      <c r="KM222" s="809"/>
      <c r="KN222" s="809"/>
      <c r="KO222" s="823"/>
      <c r="KP222" s="824"/>
      <c r="KQ222" s="824"/>
      <c r="KR222" s="805"/>
      <c r="KS222" s="804"/>
      <c r="KT222" s="804"/>
      <c r="KU222" s="823"/>
      <c r="KV222" s="824"/>
      <c r="KW222" s="824"/>
      <c r="KX222" s="805"/>
      <c r="KY222" s="809"/>
      <c r="KZ222" s="809"/>
      <c r="LA222" s="823"/>
      <c r="LB222" s="824"/>
      <c r="LC222" s="824"/>
      <c r="LD222" s="805"/>
      <c r="LE222" s="804"/>
      <c r="LF222" s="804"/>
      <c r="LG222" s="823"/>
      <c r="LH222" s="824"/>
      <c r="LI222" s="824"/>
      <c r="LJ222" s="805"/>
      <c r="LK222" s="804"/>
      <c r="LL222" s="804"/>
      <c r="LM222" s="823"/>
      <c r="LN222" s="824"/>
      <c r="LO222" s="824"/>
      <c r="LP222" s="805"/>
      <c r="LQ222" s="809"/>
      <c r="LR222" s="809"/>
      <c r="LS222" s="823"/>
      <c r="LT222" s="824"/>
      <c r="LU222" s="824"/>
      <c r="LV222" s="805"/>
      <c r="LW222" s="804"/>
      <c r="LX222" s="804"/>
      <c r="LY222" s="823"/>
      <c r="LZ222" s="824"/>
      <c r="MA222" s="824"/>
      <c r="MB222" s="805"/>
      <c r="MC222" s="809"/>
      <c r="MD222" s="809"/>
      <c r="ME222" s="823"/>
      <c r="MF222" s="824"/>
      <c r="MG222" s="824"/>
      <c r="MH222" s="805"/>
      <c r="MI222" s="809"/>
      <c r="MJ222" s="809"/>
      <c r="MK222" s="823"/>
      <c r="ML222" s="824"/>
      <c r="MM222" s="824"/>
      <c r="MN222" s="805"/>
      <c r="MO222" s="809"/>
      <c r="MP222" s="809"/>
      <c r="MQ222" s="823"/>
      <c r="MR222" s="824"/>
      <c r="MS222" s="824"/>
      <c r="MT222" s="805"/>
      <c r="MU222" s="804"/>
      <c r="MV222" s="804"/>
      <c r="MW222" s="823"/>
      <c r="MX222" s="824"/>
      <c r="MY222" s="824"/>
      <c r="MZ222" s="805"/>
      <c r="NA222" s="804"/>
      <c r="NB222" s="804"/>
      <c r="NC222" s="823"/>
      <c r="ND222" s="824"/>
      <c r="NE222" s="824"/>
      <c r="NF222" s="805"/>
      <c r="NG222" s="804"/>
      <c r="NH222" s="804"/>
      <c r="NI222" s="823"/>
      <c r="NJ222" s="824"/>
      <c r="NK222" s="824"/>
      <c r="NL222" s="805"/>
      <c r="NM222" s="809"/>
      <c r="NN222" s="809"/>
      <c r="NO222" s="823"/>
      <c r="NP222" s="824"/>
      <c r="NQ222" s="824"/>
      <c r="NR222" s="805"/>
      <c r="NS222" s="823"/>
      <c r="NT222" s="824"/>
      <c r="NU222" s="824"/>
      <c r="NV222" s="805"/>
      <c r="NW222" s="823"/>
      <c r="NX222" s="824"/>
      <c r="NY222" s="824"/>
      <c r="NZ222" s="834"/>
      <c r="OA222" s="823"/>
      <c r="OB222" s="824"/>
      <c r="OC222" s="824"/>
      <c r="OD222" s="805"/>
      <c r="OE222" s="823"/>
      <c r="OF222" s="824"/>
      <c r="OG222" s="824"/>
      <c r="OH222" s="805"/>
      <c r="OI222" s="823"/>
      <c r="OJ222" s="824"/>
      <c r="OK222" s="824"/>
      <c r="OL222" s="805"/>
      <c r="OM222" s="823"/>
      <c r="ON222" s="824"/>
      <c r="OO222" s="824"/>
      <c r="OP222" s="805"/>
      <c r="OQ222" s="823"/>
      <c r="OR222" s="824"/>
      <c r="OS222" s="824"/>
      <c r="OT222" s="805"/>
      <c r="OU222" s="823"/>
      <c r="OV222" s="824"/>
      <c r="OW222" s="824"/>
      <c r="OX222" s="805"/>
      <c r="OY222" s="823"/>
      <c r="OZ222" s="824"/>
      <c r="PA222" s="824"/>
      <c r="PB222" s="805"/>
      <c r="PC222" s="823"/>
      <c r="PD222" s="824"/>
      <c r="PE222" s="824"/>
      <c r="PF222" s="805"/>
    </row>
    <row r="223" spans="1:424" ht="15" hidden="1" customHeight="1" x14ac:dyDescent="0.25">
      <c r="A223" s="769" t="s">
        <v>76</v>
      </c>
      <c r="B223" s="769"/>
      <c r="C223" s="769"/>
      <c r="D223" s="770"/>
      <c r="E223" s="769"/>
      <c r="F223" s="769"/>
      <c r="G223" s="769"/>
      <c r="H223" s="769"/>
      <c r="I223" s="769"/>
      <c r="J223" s="769"/>
      <c r="K223" s="771"/>
      <c r="L223" s="769"/>
      <c r="M223" s="769"/>
      <c r="N223" s="769"/>
      <c r="O223" s="769"/>
      <c r="P223" s="769"/>
      <c r="Q223" s="769" t="s">
        <v>323</v>
      </c>
      <c r="R223" s="769"/>
      <c r="S223" s="769"/>
      <c r="T223" s="816"/>
      <c r="U223" s="816"/>
      <c r="V223" s="816"/>
      <c r="W223" s="816"/>
      <c r="X223" s="769"/>
      <c r="Y223" s="769">
        <f>IF(AND(AJ223="",AK223="",AL223="",AN223="",AO223="",OR(AP223="",AP223=Dropdown!$AM$12,AP223=Dropdown!$AM$11)),1,0)</f>
        <v>0</v>
      </c>
      <c r="Z223" s="769">
        <f t="shared" si="26"/>
        <v>0</v>
      </c>
      <c r="AA223" s="769">
        <f t="shared" si="27"/>
        <v>0</v>
      </c>
      <c r="AB223" s="769">
        <f t="shared" si="28"/>
        <v>0</v>
      </c>
      <c r="AC223" s="769"/>
      <c r="AD223" s="772" t="str">
        <f>IF(OR(T223&lt;&gt;"",U223&lt;&gt;""),Dropdown!$A$4,IF(OR(V223&lt;&gt;"",W223&lt;&gt;""),Dropdown!$A$5,Dropdown!$A$3))</f>
        <v>Residential</v>
      </c>
      <c r="AE223" s="773" t="s">
        <v>615</v>
      </c>
      <c r="AF223" s="773"/>
      <c r="AG223" s="773"/>
      <c r="AH223" s="773" t="str">
        <f>IF(AG223&lt;&gt;"",VLOOKUP(AG223,Dropdown!$N$3:$R$62,3,FALSE),IF(AF223&lt;&gt;"",VLOOKUP(AF223,Dropdown!$N$3:$R$62,3,FALSE),IF(AE223&lt;&gt;"",VLOOKUP(AE223,Dropdown!$N$3:$R$62,3,FALSE),"")))</f>
        <v xml:space="preserve"> </v>
      </c>
      <c r="AI223" s="773" t="str">
        <f>IF(AG223&lt;&gt;"",VLOOKUP(AG223,Dropdown!$N$3:$R$62,5,FALSE),IF(AF223&lt;&gt;"",VLOOKUP(AF223,Dropdown!$N$3:$R$62,5,FALSE),IF(AE223&lt;&gt;"",VLOOKUP(AE223,Dropdown!$N$3:$R$62,5,FALSE),"")))</f>
        <v>Diverse</v>
      </c>
      <c r="AJ223" s="773"/>
      <c r="AK223" s="773"/>
      <c r="AL223" s="773"/>
      <c r="AM223" s="773"/>
      <c r="AN223" s="773"/>
      <c r="AO223" s="773"/>
      <c r="AP223" s="773" t="s">
        <v>547</v>
      </c>
      <c r="AQ223" s="769"/>
      <c r="AR223" s="774" t="s">
        <v>410</v>
      </c>
      <c r="AS223" s="774"/>
      <c r="AT223" s="769" t="s">
        <v>411</v>
      </c>
      <c r="AU223" s="769">
        <v>2</v>
      </c>
      <c r="AV223" s="846"/>
      <c r="AW223" s="823"/>
      <c r="AX223" s="824"/>
      <c r="AY223" s="824"/>
      <c r="AZ223" s="803"/>
      <c r="BA223" s="804"/>
      <c r="BB223" s="804"/>
      <c r="BC223" s="823"/>
      <c r="BD223" s="824"/>
      <c r="BE223" s="824"/>
      <c r="BF223" s="805"/>
      <c r="BG223" s="804"/>
      <c r="BH223" s="804"/>
      <c r="BI223" s="823"/>
      <c r="BJ223" s="824"/>
      <c r="BK223" s="824"/>
      <c r="BL223" s="805"/>
      <c r="BM223" s="804"/>
      <c r="BN223" s="804"/>
      <c r="BO223" s="823"/>
      <c r="BP223" s="824"/>
      <c r="BQ223" s="824"/>
      <c r="BR223" s="805"/>
      <c r="BS223" s="804"/>
      <c r="BT223" s="804"/>
      <c r="BU223" s="823"/>
      <c r="BV223" s="824"/>
      <c r="BW223" s="824"/>
      <c r="BX223" s="805"/>
      <c r="BY223" s="804"/>
      <c r="BZ223" s="804"/>
      <c r="CA223" s="823"/>
      <c r="CB223" s="824"/>
      <c r="CC223" s="824"/>
      <c r="CD223" s="805"/>
      <c r="CE223" s="804"/>
      <c r="CF223" s="804"/>
      <c r="CG223" s="823"/>
      <c r="CH223" s="824"/>
      <c r="CI223" s="824"/>
      <c r="CJ223" s="805"/>
      <c r="CK223" s="804"/>
      <c r="CL223" s="804"/>
      <c r="CM223" s="823"/>
      <c r="CN223" s="824"/>
      <c r="CO223" s="824"/>
      <c r="CP223" s="805"/>
      <c r="CQ223" s="804"/>
      <c r="CR223" s="804"/>
      <c r="CS223" s="823"/>
      <c r="CT223" s="824"/>
      <c r="CU223" s="824"/>
      <c r="CV223" s="805"/>
      <c r="CW223" s="804"/>
      <c r="CX223" s="804"/>
      <c r="CY223" s="823"/>
      <c r="CZ223" s="824"/>
      <c r="DA223" s="825"/>
      <c r="DB223" s="803"/>
      <c r="DC223" s="809"/>
      <c r="DD223" s="809"/>
      <c r="DE223" s="826"/>
      <c r="DF223" s="825"/>
      <c r="DG223" s="824"/>
      <c r="DH223" s="805"/>
      <c r="DI223" s="804"/>
      <c r="DJ223" s="804"/>
      <c r="DK223" s="823"/>
      <c r="DL223" s="824"/>
      <c r="DM223" s="825"/>
      <c r="DN223" s="803"/>
      <c r="DO223" s="809"/>
      <c r="DP223" s="809"/>
      <c r="DQ223" s="827"/>
      <c r="DR223" s="828"/>
      <c r="DS223" s="835"/>
      <c r="DT223" s="811"/>
      <c r="DU223" s="812"/>
      <c r="DV223" s="812"/>
      <c r="DW223" s="836"/>
      <c r="DX223" s="835"/>
      <c r="DY223" s="828"/>
      <c r="DZ223" s="813"/>
      <c r="EA223" s="814"/>
      <c r="EB223" s="814"/>
      <c r="EC223" s="827"/>
      <c r="ED223" s="828"/>
      <c r="EE223" s="835"/>
      <c r="EF223" s="811"/>
      <c r="EG223" s="812"/>
      <c r="EH223" s="812"/>
      <c r="EI223" s="836"/>
      <c r="EJ223" s="835"/>
      <c r="EK223" s="828"/>
      <c r="EL223" s="813"/>
      <c r="EM223" s="814"/>
      <c r="EN223" s="814"/>
      <c r="EO223" s="827"/>
      <c r="EP223" s="828"/>
      <c r="EQ223" s="835"/>
      <c r="ER223" s="811"/>
      <c r="ES223" s="812"/>
      <c r="ET223" s="812"/>
      <c r="EU223" s="836"/>
      <c r="EV223" s="835"/>
      <c r="EW223" s="828"/>
      <c r="EX223" s="813"/>
      <c r="EY223" s="814"/>
      <c r="EZ223" s="814"/>
      <c r="FA223" s="827"/>
      <c r="FB223" s="828"/>
      <c r="FC223" s="835"/>
      <c r="FD223" s="811"/>
      <c r="FE223" s="812"/>
      <c r="FF223" s="812"/>
      <c r="FG223" s="836"/>
      <c r="FH223" s="835"/>
      <c r="FI223" s="828"/>
      <c r="FJ223" s="813"/>
      <c r="FK223" s="814"/>
      <c r="FL223" s="814"/>
      <c r="FM223" s="827"/>
      <c r="FN223" s="828"/>
      <c r="FO223" s="835"/>
      <c r="FP223" s="811"/>
      <c r="FQ223" s="812"/>
      <c r="FR223" s="812"/>
      <c r="FS223" s="823"/>
      <c r="FT223" s="824"/>
      <c r="FU223" s="825"/>
      <c r="FV223" s="803"/>
      <c r="FW223" s="804"/>
      <c r="FX223" s="804"/>
      <c r="FY223" s="826"/>
      <c r="FZ223" s="825"/>
      <c r="GA223" s="824"/>
      <c r="GB223" s="805"/>
      <c r="GC223" s="804"/>
      <c r="GD223" s="804"/>
      <c r="GE223" s="823"/>
      <c r="GF223" s="824"/>
      <c r="GG223" s="825"/>
      <c r="GH223" s="803"/>
      <c r="GI223" s="809"/>
      <c r="GJ223" s="809"/>
      <c r="GK223" s="826"/>
      <c r="GL223" s="825"/>
      <c r="GM223" s="824"/>
      <c r="GN223" s="805"/>
      <c r="GO223" s="804"/>
      <c r="GP223" s="804"/>
      <c r="GQ223" s="823"/>
      <c r="GR223" s="824"/>
      <c r="GS223" s="825"/>
      <c r="GT223" s="803"/>
      <c r="GU223" s="809"/>
      <c r="GV223" s="809"/>
      <c r="GW223" s="826"/>
      <c r="GX223" s="825"/>
      <c r="GY223" s="824"/>
      <c r="GZ223" s="805"/>
      <c r="HA223" s="804"/>
      <c r="HB223" s="804"/>
      <c r="HC223" s="823"/>
      <c r="HD223" s="824"/>
      <c r="HE223" s="825"/>
      <c r="HF223" s="803"/>
      <c r="HG223" s="809"/>
      <c r="HH223" s="809"/>
      <c r="HI223" s="826"/>
      <c r="HJ223" s="825"/>
      <c r="HK223" s="824"/>
      <c r="HL223" s="805"/>
      <c r="HM223" s="804"/>
      <c r="HN223" s="804"/>
      <c r="HO223" s="823"/>
      <c r="HP223" s="824"/>
      <c r="HQ223" s="825"/>
      <c r="HR223" s="803"/>
      <c r="HS223" s="809"/>
      <c r="HT223" s="809"/>
      <c r="HU223" s="826"/>
      <c r="HV223" s="825"/>
      <c r="HW223" s="824"/>
      <c r="HX223" s="805"/>
      <c r="HY223" s="804"/>
      <c r="HZ223" s="804"/>
      <c r="IA223" s="823" t="s">
        <v>731</v>
      </c>
      <c r="IB223" s="824" t="s">
        <v>733</v>
      </c>
      <c r="IC223" s="825" t="s">
        <v>734</v>
      </c>
      <c r="ID223" s="803" t="e">
        <f>(IB223-IA223)/(2*1.645)</f>
        <v>#VALUE!</v>
      </c>
      <c r="IE223" s="804"/>
      <c r="IF223" s="804"/>
      <c r="IG223" s="826"/>
      <c r="IH223" s="825"/>
      <c r="II223" s="824"/>
      <c r="IJ223" s="805"/>
      <c r="IK223" s="804"/>
      <c r="IL223" s="804"/>
      <c r="IM223" s="826"/>
      <c r="IN223" s="825"/>
      <c r="IO223" s="832"/>
      <c r="IP223" s="833"/>
      <c r="IQ223" s="831"/>
      <c r="IR223" s="831"/>
      <c r="IS223" s="826"/>
      <c r="IT223" s="825"/>
      <c r="IU223" s="832"/>
      <c r="IV223" s="833"/>
      <c r="IW223" s="831"/>
      <c r="IX223" s="831"/>
      <c r="IY223" s="823">
        <f>0.05*52.5</f>
        <v>2.625</v>
      </c>
      <c r="IZ223" s="824">
        <f>0.07*52.5</f>
        <v>3.6750000000000003</v>
      </c>
      <c r="JA223" s="832">
        <f>AVERAGE(IY223:IZ223)</f>
        <v>3.1500000000000004</v>
      </c>
      <c r="JB223" s="833">
        <f>(IZ223-IY223)/(2*1.645)</f>
        <v>0.31914893617021284</v>
      </c>
      <c r="JC223" s="831"/>
      <c r="JD223" s="831"/>
      <c r="JE223" s="826"/>
      <c r="JF223" s="825"/>
      <c r="JG223" s="832"/>
      <c r="JH223" s="833"/>
      <c r="JI223" s="831"/>
      <c r="JJ223" s="831"/>
      <c r="JK223" s="826"/>
      <c r="JL223" s="825"/>
      <c r="JM223" s="832"/>
      <c r="JN223" s="833"/>
      <c r="JO223" s="831"/>
      <c r="JP223" s="831"/>
      <c r="JQ223" s="826"/>
      <c r="JR223" s="825"/>
      <c r="JS223" s="832"/>
      <c r="JT223" s="833"/>
      <c r="JU223" s="831"/>
      <c r="JV223" s="831"/>
      <c r="JW223" s="826"/>
      <c r="JX223" s="825"/>
      <c r="JY223" s="832"/>
      <c r="JZ223" s="833"/>
      <c r="KA223" s="831"/>
      <c r="KB223" s="831"/>
      <c r="KC223" s="826"/>
      <c r="KD223" s="825"/>
      <c r="KE223" s="832"/>
      <c r="KF223" s="833"/>
      <c r="KG223" s="831"/>
      <c r="KH223" s="831"/>
      <c r="KI223" s="826"/>
      <c r="KJ223" s="825"/>
      <c r="KK223" s="832"/>
      <c r="KL223" s="833"/>
      <c r="KM223" s="831"/>
      <c r="KN223" s="831"/>
      <c r="KO223" s="826"/>
      <c r="KP223" s="825"/>
      <c r="KQ223" s="832"/>
      <c r="KR223" s="833"/>
      <c r="KS223" s="831"/>
      <c r="KT223" s="831"/>
      <c r="KU223" s="826"/>
      <c r="KV223" s="825"/>
      <c r="KW223" s="832"/>
      <c r="KX223" s="833"/>
      <c r="KY223" s="831"/>
      <c r="KZ223" s="831"/>
      <c r="LA223" s="823">
        <f>0.03*52.5</f>
        <v>1.575</v>
      </c>
      <c r="LB223" s="824">
        <f>0.054*52.5</f>
        <v>2.835</v>
      </c>
      <c r="LC223" s="829">
        <f>AVERAGE(LA223:LB223)</f>
        <v>2.2050000000000001</v>
      </c>
      <c r="LD223" s="830">
        <f>(LB223-LA223)/(2*1.645)</f>
        <v>0.38297872340425532</v>
      </c>
      <c r="LE223" s="831"/>
      <c r="LF223" s="831"/>
      <c r="LG223" s="826"/>
      <c r="LH223" s="825"/>
      <c r="LI223" s="832"/>
      <c r="LJ223" s="833"/>
      <c r="LK223" s="831"/>
      <c r="LL223" s="831"/>
      <c r="LM223" s="826"/>
      <c r="LN223" s="825"/>
      <c r="LO223" s="832"/>
      <c r="LP223" s="833"/>
      <c r="LQ223" s="831"/>
      <c r="LR223" s="831"/>
      <c r="LS223" s="826"/>
      <c r="LT223" s="825"/>
      <c r="LU223" s="832"/>
      <c r="LV223" s="833"/>
      <c r="LW223" s="831"/>
      <c r="LX223" s="831"/>
      <c r="LY223" s="826"/>
      <c r="LZ223" s="825"/>
      <c r="MA223" s="832"/>
      <c r="MB223" s="833"/>
      <c r="MC223" s="831"/>
      <c r="MD223" s="831"/>
      <c r="ME223" s="826"/>
      <c r="MF223" s="825"/>
      <c r="MG223" s="832"/>
      <c r="MH223" s="833"/>
      <c r="MI223" s="831"/>
      <c r="MJ223" s="831"/>
      <c r="MK223" s="826"/>
      <c r="ML223" s="825"/>
      <c r="MM223" s="832"/>
      <c r="MN223" s="833"/>
      <c r="MO223" s="831"/>
      <c r="MP223" s="831"/>
      <c r="MQ223" s="823"/>
      <c r="MR223" s="824"/>
      <c r="MS223" s="824"/>
      <c r="MT223" s="805"/>
      <c r="MU223" s="804"/>
      <c r="MV223" s="804"/>
      <c r="MW223" s="823"/>
      <c r="MX223" s="824"/>
      <c r="MY223" s="824"/>
      <c r="MZ223" s="805"/>
      <c r="NA223" s="804"/>
      <c r="NB223" s="804"/>
      <c r="NC223" s="823"/>
      <c r="ND223" s="824"/>
      <c r="NE223" s="824"/>
      <c r="NF223" s="805"/>
      <c r="NG223" s="804"/>
      <c r="NH223" s="804"/>
      <c r="NI223" s="823"/>
      <c r="NJ223" s="824"/>
      <c r="NK223" s="824"/>
      <c r="NL223" s="805"/>
      <c r="NM223" s="809"/>
      <c r="NN223" s="809"/>
      <c r="NO223" s="823"/>
      <c r="NP223" s="824"/>
      <c r="NQ223" s="824"/>
      <c r="NR223" s="805"/>
      <c r="NS223" s="823"/>
      <c r="NT223" s="824"/>
      <c r="NU223" s="824"/>
      <c r="NV223" s="805"/>
      <c r="NW223" s="823"/>
      <c r="NX223" s="824"/>
      <c r="NY223" s="824"/>
      <c r="NZ223" s="834"/>
      <c r="OA223" s="823"/>
      <c r="OB223" s="824"/>
      <c r="OC223" s="824"/>
      <c r="OD223" s="805"/>
      <c r="OE223" s="823"/>
      <c r="OF223" s="824"/>
      <c r="OG223" s="824"/>
      <c r="OH223" s="805"/>
      <c r="OI223" s="823"/>
      <c r="OJ223" s="824"/>
      <c r="OK223" s="824"/>
      <c r="OL223" s="805"/>
      <c r="OM223" s="823"/>
      <c r="ON223" s="824"/>
      <c r="OO223" s="824"/>
      <c r="OP223" s="805"/>
      <c r="OQ223" s="823"/>
      <c r="OR223" s="824"/>
      <c r="OS223" s="824"/>
      <c r="OT223" s="805"/>
      <c r="OU223" s="823"/>
      <c r="OV223" s="824"/>
      <c r="OW223" s="824"/>
      <c r="OX223" s="805"/>
      <c r="OY223" s="823"/>
      <c r="OZ223" s="824"/>
      <c r="PA223" s="824"/>
      <c r="PB223" s="805"/>
      <c r="PC223" s="823"/>
      <c r="PD223" s="824"/>
      <c r="PE223" s="824"/>
      <c r="PF223" s="805"/>
    </row>
    <row r="224" spans="1:424" ht="15" hidden="1" customHeight="1" x14ac:dyDescent="0.25">
      <c r="A224" s="769" t="s">
        <v>76</v>
      </c>
      <c r="B224" s="769"/>
      <c r="C224" s="769"/>
      <c r="D224" s="770"/>
      <c r="E224" s="769"/>
      <c r="F224" s="769"/>
      <c r="G224" s="769"/>
      <c r="H224" s="769"/>
      <c r="I224" s="769"/>
      <c r="J224" s="769"/>
      <c r="K224" s="771"/>
      <c r="L224" s="769"/>
      <c r="M224" s="769"/>
      <c r="N224" s="769"/>
      <c r="O224" s="769"/>
      <c r="P224" s="769"/>
      <c r="Q224" s="769" t="s">
        <v>324</v>
      </c>
      <c r="R224" s="769"/>
      <c r="S224" s="769"/>
      <c r="T224" s="816"/>
      <c r="U224" s="816"/>
      <c r="V224" s="816"/>
      <c r="W224" s="816"/>
      <c r="X224" s="769"/>
      <c r="Y224" s="769">
        <f>IF(AND(AJ224="",AK224="",AL224="",AN224="",AO224="",OR(AP224="",AP224=Dropdown!$AM$12,AP224=Dropdown!$AM$11)),1,0)</f>
        <v>0</v>
      </c>
      <c r="Z224" s="769">
        <f t="shared" si="26"/>
        <v>0</v>
      </c>
      <c r="AA224" s="769">
        <f t="shared" si="27"/>
        <v>0</v>
      </c>
      <c r="AB224" s="769">
        <f t="shared" si="28"/>
        <v>0</v>
      </c>
      <c r="AC224" s="769"/>
      <c r="AD224" s="772" t="str">
        <f>IF(OR(T224&lt;&gt;"",U224&lt;&gt;""),Dropdown!$A$4,IF(OR(V224&lt;&gt;"",W224&lt;&gt;""),Dropdown!$A$5,Dropdown!$A$3))</f>
        <v>Residential</v>
      </c>
      <c r="AE224" s="773" t="s">
        <v>615</v>
      </c>
      <c r="AF224" s="773"/>
      <c r="AG224" s="773"/>
      <c r="AH224" s="773" t="str">
        <f>IF(AG224&lt;&gt;"",VLOOKUP(AG224,Dropdown!$N$3:$R$62,3,FALSE),IF(AF224&lt;&gt;"",VLOOKUP(AF224,Dropdown!$N$3:$R$62,3,FALSE),IF(AE224&lt;&gt;"",VLOOKUP(AE224,Dropdown!$N$3:$R$62,3,FALSE),"")))</f>
        <v xml:space="preserve"> </v>
      </c>
      <c r="AI224" s="773" t="str">
        <f>IF(AG224&lt;&gt;"",VLOOKUP(AG224,Dropdown!$N$3:$R$62,5,FALSE),IF(AF224&lt;&gt;"",VLOOKUP(AF224,Dropdown!$N$3:$R$62,5,FALSE),IF(AE224&lt;&gt;"",VLOOKUP(AE224,Dropdown!$N$3:$R$62,5,FALSE),"")))</f>
        <v>Diverse</v>
      </c>
      <c r="AJ224" s="773"/>
      <c r="AK224" s="773"/>
      <c r="AL224" s="773"/>
      <c r="AM224" s="773"/>
      <c r="AN224" s="773"/>
      <c r="AO224" s="773"/>
      <c r="AP224" s="773" t="s">
        <v>547</v>
      </c>
      <c r="AQ224" s="769"/>
      <c r="AR224" s="774" t="s">
        <v>410</v>
      </c>
      <c r="AS224" s="774"/>
      <c r="AT224" s="769" t="s">
        <v>411</v>
      </c>
      <c r="AU224" s="769">
        <v>2</v>
      </c>
      <c r="AV224" s="846"/>
      <c r="AW224" s="823"/>
      <c r="AX224" s="824"/>
      <c r="AY224" s="824"/>
      <c r="AZ224" s="803"/>
      <c r="BA224" s="804"/>
      <c r="BB224" s="804"/>
      <c r="BC224" s="823"/>
      <c r="BD224" s="824"/>
      <c r="BE224" s="824"/>
      <c r="BF224" s="805"/>
      <c r="BG224" s="804"/>
      <c r="BH224" s="804"/>
      <c r="BI224" s="823"/>
      <c r="BJ224" s="824"/>
      <c r="BK224" s="824"/>
      <c r="BL224" s="805"/>
      <c r="BM224" s="804"/>
      <c r="BN224" s="804"/>
      <c r="BO224" s="823"/>
      <c r="BP224" s="824"/>
      <c r="BQ224" s="824"/>
      <c r="BR224" s="805"/>
      <c r="BS224" s="804"/>
      <c r="BT224" s="804"/>
      <c r="BU224" s="823"/>
      <c r="BV224" s="824"/>
      <c r="BW224" s="824"/>
      <c r="BX224" s="805"/>
      <c r="BY224" s="804"/>
      <c r="BZ224" s="804"/>
      <c r="CA224" s="823"/>
      <c r="CB224" s="824"/>
      <c r="CC224" s="824"/>
      <c r="CD224" s="805"/>
      <c r="CE224" s="804"/>
      <c r="CF224" s="804"/>
      <c r="CG224" s="823"/>
      <c r="CH224" s="824"/>
      <c r="CI224" s="824"/>
      <c r="CJ224" s="805"/>
      <c r="CK224" s="804"/>
      <c r="CL224" s="804"/>
      <c r="CM224" s="823"/>
      <c r="CN224" s="824"/>
      <c r="CO224" s="824"/>
      <c r="CP224" s="805"/>
      <c r="CQ224" s="804"/>
      <c r="CR224" s="804"/>
      <c r="CS224" s="823"/>
      <c r="CT224" s="824"/>
      <c r="CU224" s="824"/>
      <c r="CV224" s="805"/>
      <c r="CW224" s="804"/>
      <c r="CX224" s="804"/>
      <c r="CY224" s="823"/>
      <c r="CZ224" s="824"/>
      <c r="DA224" s="825"/>
      <c r="DB224" s="803"/>
      <c r="DC224" s="809"/>
      <c r="DD224" s="809"/>
      <c r="DE224" s="826"/>
      <c r="DF224" s="825"/>
      <c r="DG224" s="824"/>
      <c r="DH224" s="805"/>
      <c r="DI224" s="804"/>
      <c r="DJ224" s="804"/>
      <c r="DK224" s="823"/>
      <c r="DL224" s="824"/>
      <c r="DM224" s="825"/>
      <c r="DN224" s="803"/>
      <c r="DO224" s="809"/>
      <c r="DP224" s="809"/>
      <c r="DQ224" s="827"/>
      <c r="DR224" s="828"/>
      <c r="DS224" s="835"/>
      <c r="DT224" s="811"/>
      <c r="DU224" s="812"/>
      <c r="DV224" s="812"/>
      <c r="DW224" s="836"/>
      <c r="DX224" s="835"/>
      <c r="DY224" s="828"/>
      <c r="DZ224" s="813"/>
      <c r="EA224" s="814"/>
      <c r="EB224" s="814"/>
      <c r="EC224" s="827"/>
      <c r="ED224" s="828"/>
      <c r="EE224" s="835"/>
      <c r="EF224" s="811"/>
      <c r="EG224" s="812"/>
      <c r="EH224" s="812"/>
      <c r="EI224" s="836"/>
      <c r="EJ224" s="835"/>
      <c r="EK224" s="828"/>
      <c r="EL224" s="813"/>
      <c r="EM224" s="814"/>
      <c r="EN224" s="814"/>
      <c r="EO224" s="827"/>
      <c r="EP224" s="828"/>
      <c r="EQ224" s="835"/>
      <c r="ER224" s="811"/>
      <c r="ES224" s="812"/>
      <c r="ET224" s="812"/>
      <c r="EU224" s="836"/>
      <c r="EV224" s="835"/>
      <c r="EW224" s="828"/>
      <c r="EX224" s="813"/>
      <c r="EY224" s="814"/>
      <c r="EZ224" s="814"/>
      <c r="FA224" s="827"/>
      <c r="FB224" s="828"/>
      <c r="FC224" s="835"/>
      <c r="FD224" s="811"/>
      <c r="FE224" s="812"/>
      <c r="FF224" s="812"/>
      <c r="FG224" s="836"/>
      <c r="FH224" s="835"/>
      <c r="FI224" s="828"/>
      <c r="FJ224" s="813"/>
      <c r="FK224" s="814"/>
      <c r="FL224" s="814"/>
      <c r="FM224" s="827"/>
      <c r="FN224" s="828"/>
      <c r="FO224" s="835"/>
      <c r="FP224" s="811"/>
      <c r="FQ224" s="812"/>
      <c r="FR224" s="812"/>
      <c r="FS224" s="823"/>
      <c r="FT224" s="824"/>
      <c r="FU224" s="825"/>
      <c r="FV224" s="803"/>
      <c r="FW224" s="804"/>
      <c r="FX224" s="804"/>
      <c r="FY224" s="826"/>
      <c r="FZ224" s="825"/>
      <c r="GA224" s="824"/>
      <c r="GB224" s="805"/>
      <c r="GC224" s="804"/>
      <c r="GD224" s="804"/>
      <c r="GE224" s="823"/>
      <c r="GF224" s="824"/>
      <c r="GG224" s="825"/>
      <c r="GH224" s="803"/>
      <c r="GI224" s="809"/>
      <c r="GJ224" s="809"/>
      <c r="GK224" s="826"/>
      <c r="GL224" s="825"/>
      <c r="GM224" s="824"/>
      <c r="GN224" s="805"/>
      <c r="GO224" s="804"/>
      <c r="GP224" s="804"/>
      <c r="GQ224" s="823"/>
      <c r="GR224" s="824"/>
      <c r="GS224" s="825"/>
      <c r="GT224" s="803"/>
      <c r="GU224" s="809"/>
      <c r="GV224" s="809"/>
      <c r="GW224" s="826"/>
      <c r="GX224" s="825"/>
      <c r="GY224" s="824"/>
      <c r="GZ224" s="805"/>
      <c r="HA224" s="804"/>
      <c r="HB224" s="804"/>
      <c r="HC224" s="823"/>
      <c r="HD224" s="824"/>
      <c r="HE224" s="825"/>
      <c r="HF224" s="803"/>
      <c r="HG224" s="809"/>
      <c r="HH224" s="809"/>
      <c r="HI224" s="826"/>
      <c r="HJ224" s="825"/>
      <c r="HK224" s="824"/>
      <c r="HL224" s="805"/>
      <c r="HM224" s="804"/>
      <c r="HN224" s="804"/>
      <c r="HO224" s="823"/>
      <c r="HP224" s="824"/>
      <c r="HQ224" s="825"/>
      <c r="HR224" s="803"/>
      <c r="HS224" s="809"/>
      <c r="HT224" s="809"/>
      <c r="HU224" s="826"/>
      <c r="HV224" s="825"/>
      <c r="HW224" s="824"/>
      <c r="HX224" s="805"/>
      <c r="HY224" s="804"/>
      <c r="HZ224" s="804"/>
      <c r="IA224" s="823" t="s">
        <v>732</v>
      </c>
      <c r="IB224" s="824" t="s">
        <v>733</v>
      </c>
      <c r="IC224" s="825" t="s">
        <v>735</v>
      </c>
      <c r="ID224" s="803" t="e">
        <f>(IB224-IA224)/(2*1.645)</f>
        <v>#VALUE!</v>
      </c>
      <c r="IE224" s="804"/>
      <c r="IF224" s="804"/>
      <c r="IG224" s="826"/>
      <c r="IH224" s="825"/>
      <c r="II224" s="824"/>
      <c r="IJ224" s="805"/>
      <c r="IK224" s="804"/>
      <c r="IL224" s="804"/>
      <c r="IM224" s="826"/>
      <c r="IN224" s="825"/>
      <c r="IO224" s="832"/>
      <c r="IP224" s="833"/>
      <c r="IQ224" s="831"/>
      <c r="IR224" s="831"/>
      <c r="IS224" s="826"/>
      <c r="IT224" s="825"/>
      <c r="IU224" s="832"/>
      <c r="IV224" s="833"/>
      <c r="IW224" s="831"/>
      <c r="IX224" s="831"/>
      <c r="IY224" s="826"/>
      <c r="IZ224" s="825"/>
      <c r="JA224" s="832"/>
      <c r="JB224" s="833"/>
      <c r="JC224" s="831"/>
      <c r="JD224" s="831"/>
      <c r="JE224" s="826">
        <f>0.15*60</f>
        <v>9</v>
      </c>
      <c r="JF224" s="825">
        <f>0.19*60</f>
        <v>11.4</v>
      </c>
      <c r="JG224" s="829">
        <f>AVERAGE(JE224:JF224)</f>
        <v>10.199999999999999</v>
      </c>
      <c r="JH224" s="830">
        <f>(JF224-JE224)/(2*1.645)</f>
        <v>0.72948328267477214</v>
      </c>
      <c r="JI224" s="831"/>
      <c r="JJ224" s="831"/>
      <c r="JK224" s="826"/>
      <c r="JL224" s="825"/>
      <c r="JM224" s="832"/>
      <c r="JN224" s="833"/>
      <c r="JO224" s="831"/>
      <c r="JP224" s="831"/>
      <c r="JQ224" s="826"/>
      <c r="JR224" s="825"/>
      <c r="JS224" s="832"/>
      <c r="JT224" s="833"/>
      <c r="JU224" s="831"/>
      <c r="JV224" s="831"/>
      <c r="JW224" s="826"/>
      <c r="JX224" s="825"/>
      <c r="JY224" s="832"/>
      <c r="JZ224" s="833"/>
      <c r="KA224" s="831"/>
      <c r="KB224" s="831"/>
      <c r="KC224" s="826"/>
      <c r="KD224" s="825"/>
      <c r="KE224" s="832"/>
      <c r="KF224" s="833"/>
      <c r="KG224" s="831"/>
      <c r="KH224" s="831"/>
      <c r="KI224" s="826"/>
      <c r="KJ224" s="825"/>
      <c r="KK224" s="832"/>
      <c r="KL224" s="833"/>
      <c r="KM224" s="831"/>
      <c r="KN224" s="831"/>
      <c r="KO224" s="826"/>
      <c r="KP224" s="825"/>
      <c r="KQ224" s="832"/>
      <c r="KR224" s="833"/>
      <c r="KS224" s="831"/>
      <c r="KT224" s="831"/>
      <c r="KU224" s="826"/>
      <c r="KV224" s="825"/>
      <c r="KW224" s="832"/>
      <c r="KX224" s="833"/>
      <c r="KY224" s="831"/>
      <c r="KZ224" s="831"/>
      <c r="LA224" s="826"/>
      <c r="LB224" s="825"/>
      <c r="LC224" s="832"/>
      <c r="LD224" s="833"/>
      <c r="LE224" s="831"/>
      <c r="LF224" s="831"/>
      <c r="LG224" s="823">
        <f>0.025*60</f>
        <v>1.5</v>
      </c>
      <c r="LH224" s="824">
        <f>0.05*60</f>
        <v>3</v>
      </c>
      <c r="LI224" s="829">
        <f>AVERAGE(LG224:LH224)</f>
        <v>2.25</v>
      </c>
      <c r="LJ224" s="830">
        <f>(LH224-LG224)/(2*1.645)</f>
        <v>0.45592705167173253</v>
      </c>
      <c r="LK224" s="831"/>
      <c r="LL224" s="831"/>
      <c r="LM224" s="826"/>
      <c r="LN224" s="825"/>
      <c r="LO224" s="832"/>
      <c r="LP224" s="833"/>
      <c r="LQ224" s="831"/>
      <c r="LR224" s="831"/>
      <c r="LS224" s="826"/>
      <c r="LT224" s="825"/>
      <c r="LU224" s="832"/>
      <c r="LV224" s="833"/>
      <c r="LW224" s="831"/>
      <c r="LX224" s="831"/>
      <c r="LY224" s="826"/>
      <c r="LZ224" s="825"/>
      <c r="MA224" s="832"/>
      <c r="MB224" s="833"/>
      <c r="MC224" s="831"/>
      <c r="MD224" s="831"/>
      <c r="ME224" s="826"/>
      <c r="MF224" s="825"/>
      <c r="MG224" s="832"/>
      <c r="MH224" s="833"/>
      <c r="MI224" s="831"/>
      <c r="MJ224" s="831"/>
      <c r="MK224" s="826"/>
      <c r="ML224" s="825"/>
      <c r="MM224" s="832"/>
      <c r="MN224" s="833"/>
      <c r="MO224" s="831"/>
      <c r="MP224" s="831"/>
      <c r="MQ224" s="823"/>
      <c r="MR224" s="824"/>
      <c r="MS224" s="824"/>
      <c r="MT224" s="805"/>
      <c r="MU224" s="804"/>
      <c r="MV224" s="804"/>
      <c r="MW224" s="823"/>
      <c r="MX224" s="824"/>
      <c r="MY224" s="824"/>
      <c r="MZ224" s="805"/>
      <c r="NA224" s="804"/>
      <c r="NB224" s="804"/>
      <c r="NC224" s="823"/>
      <c r="ND224" s="824"/>
      <c r="NE224" s="824"/>
      <c r="NF224" s="805"/>
      <c r="NG224" s="804"/>
      <c r="NH224" s="804"/>
      <c r="NI224" s="823"/>
      <c r="NJ224" s="824"/>
      <c r="NK224" s="824"/>
      <c r="NL224" s="805"/>
      <c r="NM224" s="809"/>
      <c r="NN224" s="809"/>
      <c r="NO224" s="823"/>
      <c r="NP224" s="824"/>
      <c r="NQ224" s="824"/>
      <c r="NR224" s="805"/>
      <c r="NS224" s="823"/>
      <c r="NT224" s="824"/>
      <c r="NU224" s="824"/>
      <c r="NV224" s="805"/>
      <c r="NW224" s="823"/>
      <c r="NX224" s="824"/>
      <c r="NY224" s="824"/>
      <c r="NZ224" s="834"/>
      <c r="OA224" s="823"/>
      <c r="OB224" s="824"/>
      <c r="OC224" s="824"/>
      <c r="OD224" s="805"/>
      <c r="OE224" s="823"/>
      <c r="OF224" s="824"/>
      <c r="OG224" s="824"/>
      <c r="OH224" s="805"/>
      <c r="OI224" s="823"/>
      <c r="OJ224" s="824"/>
      <c r="OK224" s="824"/>
      <c r="OL224" s="805"/>
      <c r="OM224" s="823"/>
      <c r="ON224" s="824"/>
      <c r="OO224" s="824"/>
      <c r="OP224" s="805"/>
      <c r="OQ224" s="823"/>
      <c r="OR224" s="824"/>
      <c r="OS224" s="824"/>
      <c r="OT224" s="805"/>
      <c r="OU224" s="823"/>
      <c r="OV224" s="824"/>
      <c r="OW224" s="824"/>
      <c r="OX224" s="805"/>
      <c r="OY224" s="823"/>
      <c r="OZ224" s="824"/>
      <c r="PA224" s="824"/>
      <c r="PB224" s="805"/>
      <c r="PC224" s="823"/>
      <c r="PD224" s="824"/>
      <c r="PE224" s="824"/>
      <c r="PF224" s="805"/>
    </row>
    <row r="225" spans="1:422" ht="15" hidden="1" customHeight="1" x14ac:dyDescent="0.25">
      <c r="A225" s="769" t="s">
        <v>76</v>
      </c>
      <c r="B225" s="769"/>
      <c r="C225" s="769"/>
      <c r="D225" s="770"/>
      <c r="E225" s="769"/>
      <c r="F225" s="769"/>
      <c r="G225" s="769"/>
      <c r="H225" s="769"/>
      <c r="I225" s="769"/>
      <c r="J225" s="769"/>
      <c r="K225" s="771"/>
      <c r="L225" s="769"/>
      <c r="M225" s="771"/>
      <c r="N225" s="771"/>
      <c r="O225" s="769"/>
      <c r="P225" s="769"/>
      <c r="Q225" s="769" t="s">
        <v>610</v>
      </c>
      <c r="R225" s="769"/>
      <c r="S225" s="769"/>
      <c r="T225" s="816"/>
      <c r="U225" s="816"/>
      <c r="V225" s="816"/>
      <c r="W225" s="816"/>
      <c r="X225" s="769"/>
      <c r="Y225" s="769">
        <f>IF(AND(AJ225="",AK225="",AL225="",AN225="",AO225="",OR(AP225="",AP225=Dropdown!$AM$12,AP225=Dropdown!$AM$11)),1,0)</f>
        <v>0</v>
      </c>
      <c r="Z225" s="769">
        <f t="shared" si="26"/>
        <v>0</v>
      </c>
      <c r="AA225" s="769">
        <f t="shared" si="27"/>
        <v>0</v>
      </c>
      <c r="AB225" s="769">
        <f t="shared" si="28"/>
        <v>0</v>
      </c>
      <c r="AC225" s="769"/>
      <c r="AD225" s="772" t="str">
        <f>IF(OR(T225&lt;&gt;"",U225&lt;&gt;""),Dropdown!$A$4,IF(OR(V225&lt;&gt;"",W225&lt;&gt;""),Dropdown!$A$5,Dropdown!$A$3))</f>
        <v>Residential</v>
      </c>
      <c r="AE225" s="773" t="s">
        <v>343</v>
      </c>
      <c r="AF225" s="773"/>
      <c r="AG225" s="773"/>
      <c r="AH225" s="773" t="str">
        <f>IF(AG225&lt;&gt;"",VLOOKUP(AG225,Dropdown!$N$3:$R$62,3,FALSE),IF(AF225&lt;&gt;"",VLOOKUP(AF225,Dropdown!$N$3:$R$62,3,FALSE),IF(AE225&lt;&gt;"",VLOOKUP(AE225,Dropdown!$N$3:$R$62,3,FALSE),"")))</f>
        <v>LMI</v>
      </c>
      <c r="AI225" s="773" t="str">
        <f>IF(AG225&lt;&gt;"",VLOOKUP(AG225,Dropdown!$N$3:$R$62,5,FALSE),IF(AF225&lt;&gt;"",VLOOKUP(AF225,Dropdown!$N$3:$R$62,5,FALSE),IF(AE225&lt;&gt;"",VLOOKUP(AE225,Dropdown!$N$3:$R$62,5,FALSE),"")))</f>
        <v>Diverse</v>
      </c>
      <c r="AJ225" s="773"/>
      <c r="AK225" s="773"/>
      <c r="AL225" s="821"/>
      <c r="AM225" s="821"/>
      <c r="AN225" s="773"/>
      <c r="AO225" s="773"/>
      <c r="AP225" s="773" t="s">
        <v>547</v>
      </c>
      <c r="AQ225" s="769"/>
      <c r="AR225" s="774" t="s">
        <v>605</v>
      </c>
      <c r="AS225" s="774"/>
      <c r="AT225" s="769" t="s">
        <v>603</v>
      </c>
      <c r="AU225" s="769">
        <v>1841</v>
      </c>
      <c r="AV225" s="846"/>
      <c r="AW225" s="826"/>
      <c r="AX225" s="825"/>
      <c r="AY225" s="824"/>
      <c r="AZ225" s="803"/>
      <c r="BA225" s="804"/>
      <c r="BB225" s="804"/>
      <c r="BC225" s="823"/>
      <c r="BD225" s="824"/>
      <c r="BE225" s="824"/>
      <c r="BF225" s="805"/>
      <c r="BG225" s="804"/>
      <c r="BH225" s="804"/>
      <c r="BI225" s="823"/>
      <c r="BJ225" s="824"/>
      <c r="BK225" s="824"/>
      <c r="BL225" s="805"/>
      <c r="BM225" s="804"/>
      <c r="BN225" s="804"/>
      <c r="BO225" s="823"/>
      <c r="BP225" s="824"/>
      <c r="BQ225" s="824"/>
      <c r="BR225" s="805"/>
      <c r="BS225" s="804"/>
      <c r="BT225" s="804"/>
      <c r="BU225" s="823"/>
      <c r="BV225" s="824"/>
      <c r="BW225" s="824"/>
      <c r="BX225" s="805"/>
      <c r="BY225" s="804"/>
      <c r="BZ225" s="804"/>
      <c r="CA225" s="823"/>
      <c r="CB225" s="824"/>
      <c r="CC225" s="824"/>
      <c r="CD225" s="805"/>
      <c r="CE225" s="804"/>
      <c r="CF225" s="804"/>
      <c r="CG225" s="823"/>
      <c r="CH225" s="824"/>
      <c r="CI225" s="824"/>
      <c r="CJ225" s="805"/>
      <c r="CK225" s="804"/>
      <c r="CL225" s="804"/>
      <c r="CM225" s="823"/>
      <c r="CN225" s="824"/>
      <c r="CO225" s="824"/>
      <c r="CP225" s="805"/>
      <c r="CQ225" s="804"/>
      <c r="CR225" s="804"/>
      <c r="CS225" s="823"/>
      <c r="CT225" s="824"/>
      <c r="CU225" s="824"/>
      <c r="CV225" s="805"/>
      <c r="CW225" s="804"/>
      <c r="CX225" s="804"/>
      <c r="CY225" s="823"/>
      <c r="CZ225" s="824"/>
      <c r="DA225" s="825"/>
      <c r="DB225" s="803"/>
      <c r="DC225" s="809"/>
      <c r="DD225" s="809"/>
      <c r="DE225" s="826"/>
      <c r="DF225" s="825"/>
      <c r="DG225" s="824"/>
      <c r="DH225" s="805"/>
      <c r="DI225" s="804"/>
      <c r="DJ225" s="804"/>
      <c r="DK225" s="823"/>
      <c r="DL225" s="824"/>
      <c r="DM225" s="825"/>
      <c r="DN225" s="803"/>
      <c r="DO225" s="809"/>
      <c r="DP225" s="809"/>
      <c r="DQ225" s="827"/>
      <c r="DR225" s="828"/>
      <c r="DS225" s="835"/>
      <c r="DT225" s="803"/>
      <c r="DU225" s="804"/>
      <c r="DV225" s="804"/>
      <c r="DW225" s="836"/>
      <c r="DX225" s="835"/>
      <c r="DY225" s="828">
        <v>45</v>
      </c>
      <c r="DZ225" s="803"/>
      <c r="EA225" s="804"/>
      <c r="EB225" s="804"/>
      <c r="EC225" s="827"/>
      <c r="ED225" s="828"/>
      <c r="EE225" s="835">
        <v>45</v>
      </c>
      <c r="EF225" s="803"/>
      <c r="EG225" s="804"/>
      <c r="EH225" s="804"/>
      <c r="EI225" s="836"/>
      <c r="EJ225" s="835"/>
      <c r="EK225" s="828"/>
      <c r="EL225" s="803"/>
      <c r="EM225" s="804"/>
      <c r="EN225" s="804"/>
      <c r="EO225" s="827"/>
      <c r="EP225" s="828"/>
      <c r="EQ225" s="835"/>
      <c r="ER225" s="803"/>
      <c r="ES225" s="804"/>
      <c r="ET225" s="804"/>
      <c r="EU225" s="836"/>
      <c r="EV225" s="835"/>
      <c r="EW225" s="828"/>
      <c r="EX225" s="803"/>
      <c r="EY225" s="804"/>
      <c r="EZ225" s="804"/>
      <c r="FA225" s="827"/>
      <c r="FB225" s="828"/>
      <c r="FC225" s="835"/>
      <c r="FD225" s="803"/>
      <c r="FE225" s="804"/>
      <c r="FF225" s="804"/>
      <c r="FG225" s="836"/>
      <c r="FH225" s="835"/>
      <c r="FI225" s="828"/>
      <c r="FJ225" s="803"/>
      <c r="FK225" s="804"/>
      <c r="FL225" s="804"/>
      <c r="FM225" s="827"/>
      <c r="FN225" s="828"/>
      <c r="FO225" s="835"/>
      <c r="FP225" s="803"/>
      <c r="FQ225" s="804"/>
      <c r="FR225" s="804"/>
      <c r="FS225" s="823"/>
      <c r="FT225" s="824"/>
      <c r="FU225" s="825"/>
      <c r="FV225" s="803"/>
      <c r="FW225" s="804"/>
      <c r="FX225" s="804"/>
      <c r="FY225" s="826"/>
      <c r="FZ225" s="825"/>
      <c r="GA225" s="824"/>
      <c r="GB225" s="805"/>
      <c r="GC225" s="804"/>
      <c r="GD225" s="804"/>
      <c r="GE225" s="823"/>
      <c r="GF225" s="824"/>
      <c r="GG225" s="825"/>
      <c r="GH225" s="803"/>
      <c r="GI225" s="809"/>
      <c r="GJ225" s="809"/>
      <c r="GK225" s="826"/>
      <c r="GL225" s="825"/>
      <c r="GM225" s="824"/>
      <c r="GN225" s="805"/>
      <c r="GO225" s="804"/>
      <c r="GP225" s="804"/>
      <c r="GQ225" s="823"/>
      <c r="GR225" s="824"/>
      <c r="GS225" s="825"/>
      <c r="GT225" s="803"/>
      <c r="GU225" s="809"/>
      <c r="GV225" s="809"/>
      <c r="GW225" s="826"/>
      <c r="GX225" s="825"/>
      <c r="GY225" s="824"/>
      <c r="GZ225" s="805"/>
      <c r="HA225" s="804"/>
      <c r="HB225" s="804"/>
      <c r="HC225" s="823"/>
      <c r="HD225" s="824"/>
      <c r="HE225" s="825"/>
      <c r="HF225" s="803"/>
      <c r="HG225" s="809"/>
      <c r="HH225" s="809"/>
      <c r="HI225" s="826"/>
      <c r="HJ225" s="825"/>
      <c r="HK225" s="824"/>
      <c r="HL225" s="805"/>
      <c r="HM225" s="804"/>
      <c r="HN225" s="804"/>
      <c r="HO225" s="823"/>
      <c r="HP225" s="824"/>
      <c r="HQ225" s="825"/>
      <c r="HR225" s="803"/>
      <c r="HS225" s="809"/>
      <c r="HT225" s="809"/>
      <c r="HU225" s="826"/>
      <c r="HV225" s="825"/>
      <c r="HW225" s="824"/>
      <c r="HX225" s="805"/>
      <c r="HY225" s="804"/>
      <c r="HZ225" s="804"/>
      <c r="IA225" s="823"/>
      <c r="IB225" s="824"/>
      <c r="IC225" s="825"/>
      <c r="ID225" s="803"/>
      <c r="IE225" s="804"/>
      <c r="IF225" s="804"/>
      <c r="IG225" s="826"/>
      <c r="IH225" s="825"/>
      <c r="II225" s="824"/>
      <c r="IJ225" s="805"/>
      <c r="IK225" s="804"/>
      <c r="IL225" s="804"/>
      <c r="IM225" s="823"/>
      <c r="IN225" s="824"/>
      <c r="IO225" s="825"/>
      <c r="IP225" s="803"/>
      <c r="IQ225" s="804"/>
      <c r="IR225" s="804"/>
      <c r="IS225" s="826"/>
      <c r="IT225" s="825"/>
      <c r="IU225" s="824"/>
      <c r="IV225" s="805"/>
      <c r="IW225" s="804"/>
      <c r="IX225" s="804"/>
      <c r="IY225" s="823"/>
      <c r="IZ225" s="824"/>
      <c r="JA225" s="825"/>
      <c r="JB225" s="803"/>
      <c r="JC225" s="804"/>
      <c r="JD225" s="804"/>
      <c r="JE225" s="826"/>
      <c r="JF225" s="825"/>
      <c r="JG225" s="824"/>
      <c r="JH225" s="805"/>
      <c r="JI225" s="804"/>
      <c r="JJ225" s="804"/>
      <c r="JK225" s="823"/>
      <c r="JL225" s="824"/>
      <c r="JM225" s="825"/>
      <c r="JN225" s="803"/>
      <c r="JO225" s="809"/>
      <c r="JP225" s="809"/>
      <c r="JQ225" s="826"/>
      <c r="JR225" s="825"/>
      <c r="JS225" s="824"/>
      <c r="JT225" s="805"/>
      <c r="JU225" s="804"/>
      <c r="JV225" s="804"/>
      <c r="JW225" s="823"/>
      <c r="JX225" s="824"/>
      <c r="JY225" s="824"/>
      <c r="JZ225" s="805"/>
      <c r="KA225" s="809"/>
      <c r="KB225" s="809"/>
      <c r="KC225" s="823"/>
      <c r="KD225" s="824"/>
      <c r="KE225" s="824"/>
      <c r="KF225" s="805"/>
      <c r="KG225" s="809"/>
      <c r="KH225" s="809"/>
      <c r="KI225" s="823"/>
      <c r="KJ225" s="824"/>
      <c r="KK225" s="824"/>
      <c r="KL225" s="805"/>
      <c r="KM225" s="809"/>
      <c r="KN225" s="809"/>
      <c r="KO225" s="823"/>
      <c r="KP225" s="824"/>
      <c r="KQ225" s="824"/>
      <c r="KR225" s="805"/>
      <c r="KS225" s="804"/>
      <c r="KT225" s="804"/>
      <c r="KU225" s="823"/>
      <c r="KV225" s="824"/>
      <c r="KW225" s="824"/>
      <c r="KX225" s="805"/>
      <c r="KY225" s="809"/>
      <c r="KZ225" s="809"/>
      <c r="LA225" s="823"/>
      <c r="LB225" s="824"/>
      <c r="LC225" s="824"/>
      <c r="LD225" s="805"/>
      <c r="LE225" s="804"/>
      <c r="LF225" s="804"/>
      <c r="LG225" s="823"/>
      <c r="LH225" s="824"/>
      <c r="LI225" s="824"/>
      <c r="LJ225" s="805"/>
      <c r="LK225" s="804"/>
      <c r="LL225" s="804"/>
      <c r="LM225" s="823"/>
      <c r="LN225" s="824"/>
      <c r="LO225" s="824"/>
      <c r="LP225" s="805"/>
      <c r="LQ225" s="809"/>
      <c r="LR225" s="809"/>
      <c r="LS225" s="823"/>
      <c r="LT225" s="824"/>
      <c r="LU225" s="824"/>
      <c r="LV225" s="805"/>
      <c r="LW225" s="804"/>
      <c r="LX225" s="804"/>
      <c r="LY225" s="823"/>
      <c r="LZ225" s="824"/>
      <c r="MA225" s="824"/>
      <c r="MB225" s="805"/>
      <c r="MC225" s="809"/>
      <c r="MD225" s="809"/>
      <c r="ME225" s="823"/>
      <c r="MF225" s="824"/>
      <c r="MG225" s="824"/>
      <c r="MH225" s="805"/>
      <c r="MI225" s="809"/>
      <c r="MJ225" s="809"/>
      <c r="MK225" s="823"/>
      <c r="ML225" s="824"/>
      <c r="MM225" s="824"/>
      <c r="MN225" s="805"/>
      <c r="MO225" s="809"/>
      <c r="MP225" s="809"/>
      <c r="MQ225" s="823"/>
      <c r="MR225" s="824"/>
      <c r="MS225" s="824"/>
      <c r="MT225" s="805"/>
      <c r="MU225" s="804"/>
      <c r="MV225" s="804"/>
      <c r="MW225" s="823"/>
      <c r="MX225" s="824"/>
      <c r="MY225" s="824"/>
      <c r="MZ225" s="805"/>
      <c r="NA225" s="804"/>
      <c r="NB225" s="804"/>
      <c r="NC225" s="823"/>
      <c r="ND225" s="824"/>
      <c r="NE225" s="824"/>
      <c r="NF225" s="805"/>
      <c r="NG225" s="804"/>
      <c r="NH225" s="804"/>
      <c r="NI225" s="823"/>
      <c r="NJ225" s="824"/>
      <c r="NK225" s="824"/>
      <c r="NL225" s="805"/>
      <c r="NM225" s="809"/>
      <c r="NN225" s="809"/>
      <c r="NO225" s="823"/>
      <c r="NP225" s="824"/>
      <c r="NQ225" s="824"/>
      <c r="NR225" s="805"/>
      <c r="NS225" s="823"/>
      <c r="NT225" s="824"/>
      <c r="NU225" s="824"/>
      <c r="NV225" s="805"/>
      <c r="NW225" s="823"/>
      <c r="NX225" s="824"/>
      <c r="NY225" s="824"/>
      <c r="NZ225" s="834"/>
      <c r="OA225" s="823"/>
      <c r="OB225" s="824"/>
      <c r="OC225" s="824"/>
      <c r="OD225" s="805"/>
      <c r="OE225" s="823"/>
      <c r="OF225" s="824"/>
      <c r="OG225" s="824"/>
      <c r="OH225" s="805"/>
      <c r="OI225" s="823"/>
      <c r="OJ225" s="824"/>
      <c r="OK225" s="824"/>
      <c r="OL225" s="805"/>
      <c r="OM225" s="823"/>
      <c r="ON225" s="824"/>
      <c r="OO225" s="824"/>
      <c r="OP225" s="805"/>
      <c r="OQ225" s="823"/>
      <c r="OR225" s="824"/>
      <c r="OS225" s="824"/>
      <c r="OT225" s="805"/>
      <c r="OU225" s="823"/>
      <c r="OV225" s="824"/>
      <c r="OW225" s="824"/>
      <c r="OX225" s="805"/>
      <c r="OY225" s="823"/>
      <c r="OZ225" s="824"/>
      <c r="PA225" s="824"/>
      <c r="PB225" s="805"/>
      <c r="PC225" s="823"/>
      <c r="PD225" s="824"/>
      <c r="PE225" s="824"/>
      <c r="PF225" s="805"/>
    </row>
    <row r="226" spans="1:422" ht="15" hidden="1" customHeight="1" x14ac:dyDescent="0.25">
      <c r="A226" s="801" t="s">
        <v>275</v>
      </c>
      <c r="B226" s="769" t="s">
        <v>53</v>
      </c>
      <c r="C226" s="769" t="s">
        <v>30</v>
      </c>
      <c r="D226" s="770"/>
      <c r="E226" s="769"/>
      <c r="F226" s="769" t="s">
        <v>248</v>
      </c>
      <c r="G226" s="769"/>
      <c r="H226" s="769"/>
      <c r="I226" s="769"/>
      <c r="J226" s="769"/>
      <c r="K226" s="769"/>
      <c r="L226" s="769"/>
      <c r="M226" s="769"/>
      <c r="N226" s="769"/>
      <c r="O226" s="769"/>
      <c r="P226" s="769"/>
      <c r="Q226" s="769"/>
      <c r="R226" s="769"/>
      <c r="S226" s="769"/>
      <c r="T226" s="816"/>
      <c r="U226" s="816"/>
      <c r="V226" s="816"/>
      <c r="W226" s="816"/>
      <c r="X226" s="769">
        <v>1</v>
      </c>
      <c r="Y226" s="769">
        <f>IF(AND(AJ226="",AK226="",AL226="",AN226="",AO226="",OR(AP226="",AP226=Dropdown!$AM$12,AP226=Dropdown!$AM$11)),1,0)</f>
        <v>1</v>
      </c>
      <c r="Z226" s="769">
        <f t="shared" si="26"/>
        <v>1</v>
      </c>
      <c r="AA226" s="769">
        <f t="shared" si="27"/>
        <v>0</v>
      </c>
      <c r="AB226" s="769">
        <f t="shared" si="28"/>
        <v>0</v>
      </c>
      <c r="AC226" s="769"/>
      <c r="AD226" s="772" t="str">
        <f>IF(OR(T226&lt;&gt;"",U226&lt;&gt;""),Dropdown!$A$4,IF(OR(V226&lt;&gt;"",W226&lt;&gt;""),Dropdown!$A$5,Dropdown!$A$3))</f>
        <v>Residential</v>
      </c>
      <c r="AE226" s="773" t="s">
        <v>343</v>
      </c>
      <c r="AF226" s="773" t="str">
        <f>VLOOKUP(AG226,Dropdown!$N$3:$R$62,2,FALSE)</f>
        <v>MNA</v>
      </c>
      <c r="AG226" s="802" t="s">
        <v>275</v>
      </c>
      <c r="AH226" s="773" t="str">
        <f>IF(AG226&lt;&gt;"",VLOOKUP(AG226,Dropdown!$N$3:$R$62,3,FALSE),IF(AF226&lt;&gt;"",VLOOKUP(AF226,Dropdown!$N$3:$R$62,3,FALSE),IF(AE226&lt;&gt;"",VLOOKUP(AE226,Dropdown!$N$3:$R$62,3,FALSE),"")))</f>
        <v>UMI</v>
      </c>
      <c r="AI226" s="773" t="str">
        <f>IF(AG226&lt;&gt;"",VLOOKUP(AG226,Dropdown!$N$3:$R$62,5,FALSE),IF(AF226&lt;&gt;"",VLOOKUP(AF226,Dropdown!$N$3:$R$62,5,FALSE),IF(AE226&lt;&gt;"",VLOOKUP(AE226,Dropdown!$N$3:$R$62,5,FALSE),"")))</f>
        <v>Arid</v>
      </c>
      <c r="AJ226" s="773"/>
      <c r="AK226" s="773"/>
      <c r="AL226" s="773"/>
      <c r="AM226" s="773"/>
      <c r="AN226" s="773"/>
      <c r="AO226" s="773"/>
      <c r="AP226" s="773"/>
      <c r="AQ226" s="769" t="s">
        <v>281</v>
      </c>
      <c r="AR226" s="774" t="s">
        <v>280</v>
      </c>
      <c r="AS226" s="774">
        <v>17</v>
      </c>
      <c r="AT226" s="769"/>
      <c r="AU226" s="769"/>
      <c r="AV226" s="846"/>
      <c r="AW226" s="826"/>
      <c r="AX226" s="825"/>
      <c r="AY226" s="825"/>
      <c r="AZ226" s="803"/>
      <c r="BA226" s="804"/>
      <c r="BB226" s="804"/>
      <c r="BC226" s="826"/>
      <c r="BD226" s="825"/>
      <c r="BE226" s="825">
        <f>40*1000/365</f>
        <v>109.58904109589041</v>
      </c>
      <c r="BF226" s="803"/>
      <c r="BG226" s="804"/>
      <c r="BH226" s="804"/>
      <c r="BI226" s="823"/>
      <c r="BJ226" s="824"/>
      <c r="BK226" s="824"/>
      <c r="BL226" s="805"/>
      <c r="BM226" s="804"/>
      <c r="BN226" s="804"/>
      <c r="BO226" s="826"/>
      <c r="BP226" s="825"/>
      <c r="BQ226" s="825"/>
      <c r="BR226" s="803"/>
      <c r="BS226" s="804"/>
      <c r="BT226" s="804"/>
      <c r="BU226" s="826"/>
      <c r="BV226" s="825"/>
      <c r="BW226" s="825"/>
      <c r="BX226" s="803"/>
      <c r="BY226" s="804"/>
      <c r="BZ226" s="804"/>
      <c r="CA226" s="826"/>
      <c r="CB226" s="825"/>
      <c r="CC226" s="825"/>
      <c r="CD226" s="803"/>
      <c r="CE226" s="804"/>
      <c r="CF226" s="804"/>
      <c r="CG226" s="826"/>
      <c r="CH226" s="825"/>
      <c r="CI226" s="825"/>
      <c r="CJ226" s="803"/>
      <c r="CK226" s="804"/>
      <c r="CL226" s="804"/>
      <c r="CM226" s="826"/>
      <c r="CN226" s="825"/>
      <c r="CO226" s="825"/>
      <c r="CP226" s="803"/>
      <c r="CQ226" s="804"/>
      <c r="CR226" s="804"/>
      <c r="CS226" s="826"/>
      <c r="CT226" s="825"/>
      <c r="CU226" s="825"/>
      <c r="CV226" s="803"/>
      <c r="CW226" s="804"/>
      <c r="CX226" s="804"/>
      <c r="CY226" s="826"/>
      <c r="CZ226" s="825"/>
      <c r="DA226" s="825"/>
      <c r="DB226" s="803"/>
      <c r="DC226" s="804"/>
      <c r="DD226" s="804"/>
      <c r="DE226" s="826"/>
      <c r="DF226" s="825"/>
      <c r="DG226" s="825"/>
      <c r="DH226" s="803"/>
      <c r="DI226" s="804"/>
      <c r="DJ226" s="804"/>
      <c r="DK226" s="826"/>
      <c r="DL226" s="825"/>
      <c r="DM226" s="825"/>
      <c r="DN226" s="803"/>
      <c r="DO226" s="804"/>
      <c r="DP226" s="804"/>
      <c r="DQ226" s="827"/>
      <c r="DR226" s="828"/>
      <c r="DS226" s="835"/>
      <c r="DT226" s="811"/>
      <c r="DU226" s="812"/>
      <c r="DV226" s="812"/>
      <c r="DW226" s="836"/>
      <c r="DX226" s="835"/>
      <c r="DY226" s="828"/>
      <c r="DZ226" s="813"/>
      <c r="EA226" s="814"/>
      <c r="EB226" s="814"/>
      <c r="EC226" s="827"/>
      <c r="ED226" s="828"/>
      <c r="EE226" s="835"/>
      <c r="EF226" s="811"/>
      <c r="EG226" s="812"/>
      <c r="EH226" s="812"/>
      <c r="EI226" s="836"/>
      <c r="EJ226" s="835"/>
      <c r="EK226" s="828"/>
      <c r="EL226" s="813"/>
      <c r="EM226" s="814"/>
      <c r="EN226" s="814"/>
      <c r="EO226" s="827"/>
      <c r="EP226" s="828"/>
      <c r="EQ226" s="835"/>
      <c r="ER226" s="811"/>
      <c r="ES226" s="812"/>
      <c r="ET226" s="812"/>
      <c r="EU226" s="836"/>
      <c r="EV226" s="835"/>
      <c r="EW226" s="828"/>
      <c r="EX226" s="813"/>
      <c r="EY226" s="814"/>
      <c r="EZ226" s="814"/>
      <c r="FA226" s="827"/>
      <c r="FB226" s="828"/>
      <c r="FC226" s="835"/>
      <c r="FD226" s="811"/>
      <c r="FE226" s="812"/>
      <c r="FF226" s="812"/>
      <c r="FG226" s="836"/>
      <c r="FH226" s="835"/>
      <c r="FI226" s="828"/>
      <c r="FJ226" s="813"/>
      <c r="FK226" s="814"/>
      <c r="FL226" s="814"/>
      <c r="FM226" s="827"/>
      <c r="FN226" s="828"/>
      <c r="FO226" s="835"/>
      <c r="FP226" s="811"/>
      <c r="FQ226" s="812"/>
      <c r="FR226" s="812"/>
      <c r="FS226" s="823"/>
      <c r="FT226" s="824"/>
      <c r="FU226" s="825"/>
      <c r="FV226" s="803"/>
      <c r="FW226" s="804"/>
      <c r="FX226" s="804"/>
      <c r="FY226" s="826"/>
      <c r="FZ226" s="825"/>
      <c r="GA226" s="824"/>
      <c r="GB226" s="805"/>
      <c r="GC226" s="804"/>
      <c r="GD226" s="804"/>
      <c r="GE226" s="823"/>
      <c r="GF226" s="824"/>
      <c r="GG226" s="825"/>
      <c r="GH226" s="803"/>
      <c r="GI226" s="809"/>
      <c r="GJ226" s="809"/>
      <c r="GK226" s="826"/>
      <c r="GL226" s="825"/>
      <c r="GM226" s="824"/>
      <c r="GN226" s="805"/>
      <c r="GO226" s="804"/>
      <c r="GP226" s="804"/>
      <c r="GQ226" s="823"/>
      <c r="GR226" s="824"/>
      <c r="GS226" s="825"/>
      <c r="GT226" s="803"/>
      <c r="GU226" s="809"/>
      <c r="GV226" s="809"/>
      <c r="GW226" s="826"/>
      <c r="GX226" s="825"/>
      <c r="GY226" s="824"/>
      <c r="GZ226" s="805"/>
      <c r="HA226" s="804"/>
      <c r="HB226" s="804"/>
      <c r="HC226" s="823"/>
      <c r="HD226" s="824"/>
      <c r="HE226" s="825"/>
      <c r="HF226" s="803"/>
      <c r="HG226" s="809"/>
      <c r="HH226" s="809"/>
      <c r="HI226" s="826"/>
      <c r="HJ226" s="825"/>
      <c r="HK226" s="824"/>
      <c r="HL226" s="805"/>
      <c r="HM226" s="804"/>
      <c r="HN226" s="804"/>
      <c r="HO226" s="823"/>
      <c r="HP226" s="824"/>
      <c r="HQ226" s="825"/>
      <c r="HR226" s="803"/>
      <c r="HS226" s="809"/>
      <c r="HT226" s="809"/>
      <c r="HU226" s="826"/>
      <c r="HV226" s="825"/>
      <c r="HW226" s="824"/>
      <c r="HX226" s="805"/>
      <c r="HY226" s="804"/>
      <c r="HZ226" s="804"/>
      <c r="IA226" s="823"/>
      <c r="IB226" s="824"/>
      <c r="IC226" s="825"/>
      <c r="ID226" s="803"/>
      <c r="IE226" s="804"/>
      <c r="IF226" s="804"/>
      <c r="IG226" s="826"/>
      <c r="IH226" s="825"/>
      <c r="II226" s="824"/>
      <c r="IJ226" s="805"/>
      <c r="IK226" s="804"/>
      <c r="IL226" s="804"/>
      <c r="IM226" s="823"/>
      <c r="IN226" s="824"/>
      <c r="IO226" s="825"/>
      <c r="IP226" s="803"/>
      <c r="IQ226" s="804"/>
      <c r="IR226" s="804"/>
      <c r="IS226" s="826"/>
      <c r="IT226" s="825"/>
      <c r="IU226" s="824"/>
      <c r="IV226" s="805"/>
      <c r="IW226" s="804"/>
      <c r="IX226" s="804"/>
      <c r="IY226" s="823"/>
      <c r="IZ226" s="824"/>
      <c r="JA226" s="825"/>
      <c r="JB226" s="803"/>
      <c r="JC226" s="804"/>
      <c r="JD226" s="804"/>
      <c r="JE226" s="826"/>
      <c r="JF226" s="825"/>
      <c r="JG226" s="824"/>
      <c r="JH226" s="805"/>
      <c r="JI226" s="804"/>
      <c r="JJ226" s="804"/>
      <c r="JK226" s="823"/>
      <c r="JL226" s="824"/>
      <c r="JM226" s="825"/>
      <c r="JN226" s="803"/>
      <c r="JO226" s="809"/>
      <c r="JP226" s="809"/>
      <c r="JQ226" s="826"/>
      <c r="JR226" s="825"/>
      <c r="JS226" s="824"/>
      <c r="JT226" s="805"/>
      <c r="JU226" s="804"/>
      <c r="JV226" s="804"/>
      <c r="JW226" s="823"/>
      <c r="JX226" s="824"/>
      <c r="JY226" s="824"/>
      <c r="JZ226" s="805"/>
      <c r="KA226" s="809"/>
      <c r="KB226" s="809"/>
      <c r="KC226" s="823"/>
      <c r="KD226" s="824"/>
      <c r="KE226" s="824"/>
      <c r="KF226" s="805"/>
      <c r="KG226" s="809"/>
      <c r="KH226" s="809"/>
      <c r="KI226" s="823"/>
      <c r="KJ226" s="824"/>
      <c r="KK226" s="824"/>
      <c r="KL226" s="805"/>
      <c r="KM226" s="809"/>
      <c r="KN226" s="809"/>
      <c r="KO226" s="823"/>
      <c r="KP226" s="824"/>
      <c r="KQ226" s="824"/>
      <c r="KR226" s="805"/>
      <c r="KS226" s="804"/>
      <c r="KT226" s="804"/>
      <c r="KU226" s="823"/>
      <c r="KV226" s="824"/>
      <c r="KW226" s="824"/>
      <c r="KX226" s="805"/>
      <c r="KY226" s="809"/>
      <c r="KZ226" s="809"/>
      <c r="LA226" s="823"/>
      <c r="LB226" s="824"/>
      <c r="LC226" s="824"/>
      <c r="LD226" s="805"/>
      <c r="LE226" s="804"/>
      <c r="LF226" s="804"/>
      <c r="LG226" s="823"/>
      <c r="LH226" s="824"/>
      <c r="LI226" s="824"/>
      <c r="LJ226" s="805"/>
      <c r="LK226" s="804"/>
      <c r="LL226" s="804"/>
      <c r="LM226" s="823"/>
      <c r="LN226" s="824"/>
      <c r="LO226" s="824"/>
      <c r="LP226" s="805"/>
      <c r="LQ226" s="809"/>
      <c r="LR226" s="809"/>
      <c r="LS226" s="823"/>
      <c r="LT226" s="824"/>
      <c r="LU226" s="824"/>
      <c r="LV226" s="805"/>
      <c r="LW226" s="804"/>
      <c r="LX226" s="804"/>
      <c r="LY226" s="823"/>
      <c r="LZ226" s="824"/>
      <c r="MA226" s="824"/>
      <c r="MB226" s="805"/>
      <c r="MC226" s="809"/>
      <c r="MD226" s="809"/>
      <c r="ME226" s="823"/>
      <c r="MF226" s="824"/>
      <c r="MG226" s="824"/>
      <c r="MH226" s="805"/>
      <c r="MI226" s="809"/>
      <c r="MJ226" s="809"/>
      <c r="MK226" s="823"/>
      <c r="ML226" s="824"/>
      <c r="MM226" s="824"/>
      <c r="MN226" s="805"/>
      <c r="MO226" s="809"/>
      <c r="MP226" s="809"/>
      <c r="MQ226" s="823"/>
      <c r="MR226" s="824"/>
      <c r="MS226" s="824"/>
      <c r="MT226" s="805"/>
      <c r="MU226" s="804"/>
      <c r="MV226" s="804"/>
      <c r="MW226" s="823"/>
      <c r="MX226" s="824"/>
      <c r="MY226" s="824"/>
      <c r="MZ226" s="805"/>
      <c r="NA226" s="804"/>
      <c r="NB226" s="804"/>
      <c r="NC226" s="823"/>
      <c r="ND226" s="824"/>
      <c r="NE226" s="824"/>
      <c r="NF226" s="805"/>
      <c r="NG226" s="804"/>
      <c r="NH226" s="804"/>
      <c r="NI226" s="823"/>
      <c r="NJ226" s="824"/>
      <c r="NK226" s="824"/>
      <c r="NL226" s="805"/>
      <c r="NM226" s="809"/>
      <c r="NN226" s="809"/>
      <c r="NO226" s="823"/>
      <c r="NP226" s="824"/>
      <c r="NQ226" s="824"/>
      <c r="NR226" s="805"/>
      <c r="NS226" s="823"/>
      <c r="NT226" s="824"/>
      <c r="NU226" s="824"/>
      <c r="NV226" s="805"/>
      <c r="NW226" s="823"/>
      <c r="NX226" s="824"/>
      <c r="NY226" s="824"/>
      <c r="NZ226" s="834"/>
      <c r="OA226" s="823"/>
      <c r="OB226" s="824"/>
      <c r="OC226" s="824"/>
      <c r="OD226" s="805"/>
      <c r="OE226" s="823"/>
      <c r="OF226" s="824"/>
      <c r="OG226" s="824"/>
      <c r="OH226" s="805"/>
      <c r="OI226" s="823"/>
      <c r="OJ226" s="824"/>
      <c r="OK226" s="824"/>
      <c r="OL226" s="805"/>
      <c r="OM226" s="823"/>
      <c r="ON226" s="824"/>
      <c r="OO226" s="824"/>
      <c r="OP226" s="805"/>
      <c r="OQ226" s="823"/>
      <c r="OR226" s="824"/>
      <c r="OS226" s="824"/>
      <c r="OT226" s="805"/>
      <c r="OU226" s="823"/>
      <c r="OV226" s="824"/>
      <c r="OW226" s="824"/>
      <c r="OX226" s="805"/>
      <c r="OY226" s="823"/>
      <c r="OZ226" s="824"/>
      <c r="PA226" s="824"/>
      <c r="PB226" s="805"/>
      <c r="PC226" s="823"/>
      <c r="PD226" s="824"/>
      <c r="PE226" s="824"/>
      <c r="PF226" s="805"/>
    </row>
    <row r="227" spans="1:422" ht="15" hidden="1" customHeight="1" x14ac:dyDescent="0.25">
      <c r="A227" s="801" t="s">
        <v>39</v>
      </c>
      <c r="B227" s="769" t="s">
        <v>40</v>
      </c>
      <c r="C227" s="769" t="s">
        <v>30</v>
      </c>
      <c r="D227" s="770"/>
      <c r="E227" s="769"/>
      <c r="F227" s="769" t="s">
        <v>247</v>
      </c>
      <c r="G227" s="769"/>
      <c r="H227" s="769"/>
      <c r="I227" s="769"/>
      <c r="J227" s="769"/>
      <c r="K227" s="769"/>
      <c r="L227" s="769"/>
      <c r="M227" s="769"/>
      <c r="N227" s="769"/>
      <c r="O227" s="769"/>
      <c r="P227" s="769"/>
      <c r="Q227" s="769"/>
      <c r="R227" s="769"/>
      <c r="S227" s="769"/>
      <c r="T227" s="816"/>
      <c r="U227" s="816"/>
      <c r="V227" s="816"/>
      <c r="W227" s="816"/>
      <c r="X227" s="769">
        <v>1</v>
      </c>
      <c r="Y227" s="769">
        <f>IF(AND(AJ227="",AK227="",AL227="",AN227="",AO227="",OR(AP227="",AP227=Dropdown!$AM$12,AP227=Dropdown!$AM$11)),1,0)</f>
        <v>1</v>
      </c>
      <c r="Z227" s="769">
        <f t="shared" si="26"/>
        <v>1</v>
      </c>
      <c r="AA227" s="769">
        <f t="shared" si="27"/>
        <v>0</v>
      </c>
      <c r="AB227" s="769">
        <f t="shared" si="28"/>
        <v>0</v>
      </c>
      <c r="AC227" s="769"/>
      <c r="AD227" s="772" t="str">
        <f>IF(OR(T227&lt;&gt;"",U227&lt;&gt;""),Dropdown!$A$4,IF(OR(V227&lt;&gt;"",W227&lt;&gt;""),Dropdown!$A$5,Dropdown!$A$3))</f>
        <v>Residential</v>
      </c>
      <c r="AE227" s="773" t="s">
        <v>634</v>
      </c>
      <c r="AF227" s="773" t="str">
        <f>VLOOKUP(AG227,Dropdown!$N$3:$R$62,2,FALSE)</f>
        <v>LAC</v>
      </c>
      <c r="AG227" s="802" t="s">
        <v>39</v>
      </c>
      <c r="AH227" s="773" t="str">
        <f>IF(AG227&lt;&gt;"",VLOOKUP(AG227,Dropdown!$N$3:$R$62,3,FALSE),IF(AF227&lt;&gt;"",VLOOKUP(AF227,Dropdown!$N$3:$R$62,3,FALSE),IF(AE227&lt;&gt;"",VLOOKUP(AE227,Dropdown!$N$3:$R$62,3,FALSE),"")))</f>
        <v>UMI</v>
      </c>
      <c r="AI227" s="773" t="str">
        <f>IF(AG227&lt;&gt;"",VLOOKUP(AG227,Dropdown!$N$3:$R$62,5,FALSE),IF(AF227&lt;&gt;"",VLOOKUP(AF227,Dropdown!$N$3:$R$62,5,FALSE),IF(AE227&lt;&gt;"",VLOOKUP(AE227,Dropdown!$N$3:$R$62,5,FALSE),"")))</f>
        <v>Tropical</v>
      </c>
      <c r="AJ227" s="773"/>
      <c r="AK227" s="773"/>
      <c r="AL227" s="773"/>
      <c r="AM227" s="773"/>
      <c r="AN227" s="773"/>
      <c r="AO227" s="773"/>
      <c r="AP227" s="773"/>
      <c r="AQ227" s="769" t="s">
        <v>282</v>
      </c>
      <c r="AR227" s="774" t="s">
        <v>280</v>
      </c>
      <c r="AS227" s="774">
        <v>17</v>
      </c>
      <c r="AT227" s="769"/>
      <c r="AU227" s="769"/>
      <c r="AV227" s="846"/>
      <c r="AW227" s="826"/>
      <c r="AX227" s="825"/>
      <c r="AY227" s="825"/>
      <c r="AZ227" s="803"/>
      <c r="BA227" s="804"/>
      <c r="BB227" s="804"/>
      <c r="BC227" s="826"/>
      <c r="BD227" s="825"/>
      <c r="BE227" s="825">
        <v>246.6</v>
      </c>
      <c r="BF227" s="803"/>
      <c r="BG227" s="804"/>
      <c r="BH227" s="804"/>
      <c r="BI227" s="823"/>
      <c r="BJ227" s="824"/>
      <c r="BK227" s="824"/>
      <c r="BL227" s="805"/>
      <c r="BM227" s="804"/>
      <c r="BN227" s="804"/>
      <c r="BO227" s="826"/>
      <c r="BP227" s="825"/>
      <c r="BQ227" s="825"/>
      <c r="BR227" s="803"/>
      <c r="BS227" s="804"/>
      <c r="BT227" s="804"/>
      <c r="BU227" s="826"/>
      <c r="BV227" s="825"/>
      <c r="BW227" s="825"/>
      <c r="BX227" s="803"/>
      <c r="BY227" s="804"/>
      <c r="BZ227" s="804"/>
      <c r="CA227" s="826"/>
      <c r="CB227" s="825"/>
      <c r="CC227" s="825"/>
      <c r="CD227" s="803"/>
      <c r="CE227" s="804"/>
      <c r="CF227" s="804"/>
      <c r="CG227" s="826"/>
      <c r="CH227" s="825"/>
      <c r="CI227" s="825"/>
      <c r="CJ227" s="803"/>
      <c r="CK227" s="804"/>
      <c r="CL227" s="804"/>
      <c r="CM227" s="826"/>
      <c r="CN227" s="825"/>
      <c r="CO227" s="825"/>
      <c r="CP227" s="803"/>
      <c r="CQ227" s="804"/>
      <c r="CR227" s="804"/>
      <c r="CS227" s="826"/>
      <c r="CT227" s="825"/>
      <c r="CU227" s="825"/>
      <c r="CV227" s="803"/>
      <c r="CW227" s="804"/>
      <c r="CX227" s="804"/>
      <c r="CY227" s="826"/>
      <c r="CZ227" s="825"/>
      <c r="DA227" s="825"/>
      <c r="DB227" s="803"/>
      <c r="DC227" s="804"/>
      <c r="DD227" s="804"/>
      <c r="DE227" s="826"/>
      <c r="DF227" s="825"/>
      <c r="DG227" s="825"/>
      <c r="DH227" s="803"/>
      <c r="DI227" s="804"/>
      <c r="DJ227" s="804"/>
      <c r="DK227" s="826"/>
      <c r="DL227" s="825"/>
      <c r="DM227" s="825"/>
      <c r="DN227" s="803"/>
      <c r="DO227" s="804"/>
      <c r="DP227" s="804"/>
      <c r="DQ227" s="827"/>
      <c r="DR227" s="828"/>
      <c r="DS227" s="835"/>
      <c r="DT227" s="811"/>
      <c r="DU227" s="812"/>
      <c r="DV227" s="812"/>
      <c r="DW227" s="836"/>
      <c r="DX227" s="835"/>
      <c r="DY227" s="828"/>
      <c r="DZ227" s="813"/>
      <c r="EA227" s="814"/>
      <c r="EB227" s="814"/>
      <c r="EC227" s="827"/>
      <c r="ED227" s="828"/>
      <c r="EE227" s="835"/>
      <c r="EF227" s="811"/>
      <c r="EG227" s="812"/>
      <c r="EH227" s="812"/>
      <c r="EI227" s="836"/>
      <c r="EJ227" s="835"/>
      <c r="EK227" s="828"/>
      <c r="EL227" s="813"/>
      <c r="EM227" s="814"/>
      <c r="EN227" s="814"/>
      <c r="EO227" s="827"/>
      <c r="EP227" s="828"/>
      <c r="EQ227" s="835"/>
      <c r="ER227" s="811"/>
      <c r="ES227" s="812"/>
      <c r="ET227" s="812"/>
      <c r="EU227" s="836"/>
      <c r="EV227" s="835"/>
      <c r="EW227" s="828"/>
      <c r="EX227" s="813"/>
      <c r="EY227" s="814"/>
      <c r="EZ227" s="814"/>
      <c r="FA227" s="827"/>
      <c r="FB227" s="828"/>
      <c r="FC227" s="835"/>
      <c r="FD227" s="811"/>
      <c r="FE227" s="812"/>
      <c r="FF227" s="812"/>
      <c r="FG227" s="836"/>
      <c r="FH227" s="835"/>
      <c r="FI227" s="828"/>
      <c r="FJ227" s="813"/>
      <c r="FK227" s="814"/>
      <c r="FL227" s="814"/>
      <c r="FM227" s="827"/>
      <c r="FN227" s="828"/>
      <c r="FO227" s="835"/>
      <c r="FP227" s="811"/>
      <c r="FQ227" s="812"/>
      <c r="FR227" s="812"/>
      <c r="FS227" s="823"/>
      <c r="FT227" s="824"/>
      <c r="FU227" s="825"/>
      <c r="FV227" s="803"/>
      <c r="FW227" s="804"/>
      <c r="FX227" s="804"/>
      <c r="FY227" s="826"/>
      <c r="FZ227" s="825"/>
      <c r="GA227" s="824"/>
      <c r="GB227" s="805"/>
      <c r="GC227" s="804"/>
      <c r="GD227" s="804"/>
      <c r="GE227" s="823"/>
      <c r="GF227" s="824"/>
      <c r="GG227" s="825"/>
      <c r="GH227" s="803"/>
      <c r="GI227" s="809"/>
      <c r="GJ227" s="809"/>
      <c r="GK227" s="826"/>
      <c r="GL227" s="825"/>
      <c r="GM227" s="824"/>
      <c r="GN227" s="805"/>
      <c r="GO227" s="804"/>
      <c r="GP227" s="804"/>
      <c r="GQ227" s="823"/>
      <c r="GR227" s="824"/>
      <c r="GS227" s="825"/>
      <c r="GT227" s="803"/>
      <c r="GU227" s="809"/>
      <c r="GV227" s="809"/>
      <c r="GW227" s="826"/>
      <c r="GX227" s="825"/>
      <c r="GY227" s="824"/>
      <c r="GZ227" s="805"/>
      <c r="HA227" s="804"/>
      <c r="HB227" s="804"/>
      <c r="HC227" s="823"/>
      <c r="HD227" s="824"/>
      <c r="HE227" s="825"/>
      <c r="HF227" s="803"/>
      <c r="HG227" s="809"/>
      <c r="HH227" s="809"/>
      <c r="HI227" s="826"/>
      <c r="HJ227" s="825"/>
      <c r="HK227" s="824"/>
      <c r="HL227" s="805"/>
      <c r="HM227" s="804"/>
      <c r="HN227" s="804"/>
      <c r="HO227" s="823"/>
      <c r="HP227" s="824"/>
      <c r="HQ227" s="825"/>
      <c r="HR227" s="803"/>
      <c r="HS227" s="809"/>
      <c r="HT227" s="809"/>
      <c r="HU227" s="826"/>
      <c r="HV227" s="825"/>
      <c r="HW227" s="824"/>
      <c r="HX227" s="805"/>
      <c r="HY227" s="804"/>
      <c r="HZ227" s="804"/>
      <c r="IA227" s="823"/>
      <c r="IB227" s="824"/>
      <c r="IC227" s="825"/>
      <c r="ID227" s="803"/>
      <c r="IE227" s="804"/>
      <c r="IF227" s="804"/>
      <c r="IG227" s="826"/>
      <c r="IH227" s="825"/>
      <c r="II227" s="824"/>
      <c r="IJ227" s="805"/>
      <c r="IK227" s="804"/>
      <c r="IL227" s="804"/>
      <c r="IM227" s="823"/>
      <c r="IN227" s="824"/>
      <c r="IO227" s="825"/>
      <c r="IP227" s="803"/>
      <c r="IQ227" s="804"/>
      <c r="IR227" s="804"/>
      <c r="IS227" s="826"/>
      <c r="IT227" s="825"/>
      <c r="IU227" s="824"/>
      <c r="IV227" s="805"/>
      <c r="IW227" s="804"/>
      <c r="IX227" s="804"/>
      <c r="IY227" s="823"/>
      <c r="IZ227" s="824"/>
      <c r="JA227" s="825"/>
      <c r="JB227" s="803"/>
      <c r="JC227" s="804"/>
      <c r="JD227" s="804"/>
      <c r="JE227" s="826"/>
      <c r="JF227" s="825"/>
      <c r="JG227" s="824"/>
      <c r="JH227" s="805"/>
      <c r="JI227" s="804"/>
      <c r="JJ227" s="804"/>
      <c r="JK227" s="823"/>
      <c r="JL227" s="824"/>
      <c r="JM227" s="825"/>
      <c r="JN227" s="803"/>
      <c r="JO227" s="809"/>
      <c r="JP227" s="809"/>
      <c r="JQ227" s="826"/>
      <c r="JR227" s="825"/>
      <c r="JS227" s="824"/>
      <c r="JT227" s="805"/>
      <c r="JU227" s="804"/>
      <c r="JV227" s="804"/>
      <c r="JW227" s="823"/>
      <c r="JX227" s="824"/>
      <c r="JY227" s="824"/>
      <c r="JZ227" s="805"/>
      <c r="KA227" s="809"/>
      <c r="KB227" s="809"/>
      <c r="KC227" s="823"/>
      <c r="KD227" s="824"/>
      <c r="KE227" s="824"/>
      <c r="KF227" s="805"/>
      <c r="KG227" s="809"/>
      <c r="KH227" s="809"/>
      <c r="KI227" s="823"/>
      <c r="KJ227" s="824"/>
      <c r="KK227" s="824"/>
      <c r="KL227" s="805"/>
      <c r="KM227" s="809"/>
      <c r="KN227" s="809"/>
      <c r="KO227" s="823"/>
      <c r="KP227" s="824"/>
      <c r="KQ227" s="824"/>
      <c r="KR227" s="805"/>
      <c r="KS227" s="804"/>
      <c r="KT227" s="804"/>
      <c r="KU227" s="823"/>
      <c r="KV227" s="824"/>
      <c r="KW227" s="824"/>
      <c r="KX227" s="805"/>
      <c r="KY227" s="809"/>
      <c r="KZ227" s="809"/>
      <c r="LA227" s="823"/>
      <c r="LB227" s="824"/>
      <c r="LC227" s="824"/>
      <c r="LD227" s="805"/>
      <c r="LE227" s="804"/>
      <c r="LF227" s="804"/>
      <c r="LG227" s="823"/>
      <c r="LH227" s="824"/>
      <c r="LI227" s="824"/>
      <c r="LJ227" s="805"/>
      <c r="LK227" s="804"/>
      <c r="LL227" s="804"/>
      <c r="LM227" s="823"/>
      <c r="LN227" s="824"/>
      <c r="LO227" s="824"/>
      <c r="LP227" s="805"/>
      <c r="LQ227" s="809"/>
      <c r="LR227" s="809"/>
      <c r="LS227" s="823"/>
      <c r="LT227" s="824"/>
      <c r="LU227" s="824"/>
      <c r="LV227" s="805"/>
      <c r="LW227" s="804"/>
      <c r="LX227" s="804"/>
      <c r="LY227" s="823"/>
      <c r="LZ227" s="824"/>
      <c r="MA227" s="824"/>
      <c r="MB227" s="805"/>
      <c r="MC227" s="809"/>
      <c r="MD227" s="809"/>
      <c r="ME227" s="823"/>
      <c r="MF227" s="824"/>
      <c r="MG227" s="824"/>
      <c r="MH227" s="805"/>
      <c r="MI227" s="809"/>
      <c r="MJ227" s="809"/>
      <c r="MK227" s="823"/>
      <c r="ML227" s="824"/>
      <c r="MM227" s="824"/>
      <c r="MN227" s="805"/>
      <c r="MO227" s="809"/>
      <c r="MP227" s="809"/>
      <c r="MQ227" s="823"/>
      <c r="MR227" s="824"/>
      <c r="MS227" s="824"/>
      <c r="MT227" s="805"/>
      <c r="MU227" s="804"/>
      <c r="MV227" s="804"/>
      <c r="MW227" s="823"/>
      <c r="MX227" s="824"/>
      <c r="MY227" s="824"/>
      <c r="MZ227" s="805"/>
      <c r="NA227" s="804"/>
      <c r="NB227" s="804"/>
      <c r="NC227" s="823"/>
      <c r="ND227" s="824"/>
      <c r="NE227" s="824"/>
      <c r="NF227" s="805"/>
      <c r="NG227" s="804"/>
      <c r="NH227" s="804"/>
      <c r="NI227" s="823"/>
      <c r="NJ227" s="824"/>
      <c r="NK227" s="824"/>
      <c r="NL227" s="805"/>
      <c r="NM227" s="809"/>
      <c r="NN227" s="809"/>
      <c r="NO227" s="823"/>
      <c r="NP227" s="824"/>
      <c r="NQ227" s="824"/>
      <c r="NR227" s="805"/>
      <c r="NS227" s="823"/>
      <c r="NT227" s="824"/>
      <c r="NU227" s="824"/>
      <c r="NV227" s="805"/>
      <c r="NW227" s="823"/>
      <c r="NX227" s="824"/>
      <c r="NY227" s="824"/>
      <c r="NZ227" s="834"/>
      <c r="OA227" s="823"/>
      <c r="OB227" s="824"/>
      <c r="OC227" s="824"/>
      <c r="OD227" s="805"/>
      <c r="OE227" s="823"/>
      <c r="OF227" s="824"/>
      <c r="OG227" s="824"/>
      <c r="OH227" s="805"/>
      <c r="OI227" s="823"/>
      <c r="OJ227" s="824"/>
      <c r="OK227" s="824"/>
      <c r="OL227" s="805"/>
      <c r="OM227" s="823"/>
      <c r="ON227" s="824"/>
      <c r="OO227" s="824"/>
      <c r="OP227" s="805"/>
      <c r="OQ227" s="823"/>
      <c r="OR227" s="824"/>
      <c r="OS227" s="824"/>
      <c r="OT227" s="805"/>
      <c r="OU227" s="823"/>
      <c r="OV227" s="824"/>
      <c r="OW227" s="824"/>
      <c r="OX227" s="805"/>
      <c r="OY227" s="823"/>
      <c r="OZ227" s="824"/>
      <c r="PA227" s="824"/>
      <c r="PB227" s="805"/>
      <c r="PC227" s="823"/>
      <c r="PD227" s="824"/>
      <c r="PE227" s="824"/>
      <c r="PF227" s="805"/>
    </row>
    <row r="228" spans="1:422" ht="15" hidden="1" customHeight="1" x14ac:dyDescent="0.25">
      <c r="A228" s="801" t="s">
        <v>276</v>
      </c>
      <c r="B228" s="769" t="s">
        <v>53</v>
      </c>
      <c r="C228" s="769" t="s">
        <v>16</v>
      </c>
      <c r="D228" s="770"/>
      <c r="E228" s="769"/>
      <c r="F228" s="769" t="s">
        <v>59</v>
      </c>
      <c r="G228" s="769" t="s">
        <v>279</v>
      </c>
      <c r="H228" s="769" t="s">
        <v>152</v>
      </c>
      <c r="I228" s="769"/>
      <c r="J228" s="769"/>
      <c r="K228" s="769"/>
      <c r="L228" s="769"/>
      <c r="M228" s="769"/>
      <c r="N228" s="769"/>
      <c r="O228" s="769"/>
      <c r="P228" s="769"/>
      <c r="Q228" s="769"/>
      <c r="R228" s="769"/>
      <c r="S228" s="769"/>
      <c r="T228" s="816"/>
      <c r="U228" s="816"/>
      <c r="V228" s="816"/>
      <c r="W228" s="816"/>
      <c r="X228" s="769">
        <v>1</v>
      </c>
      <c r="Y228" s="769">
        <f>IF(AND(AJ228="",AK228="",AL228="",AN228="",AO228="",OR(AP228="",AP228=Dropdown!$AM$12,AP228=Dropdown!$AM$11)),1,0)</f>
        <v>1</v>
      </c>
      <c r="Z228" s="769">
        <f t="shared" si="26"/>
        <v>1</v>
      </c>
      <c r="AA228" s="769">
        <f t="shared" si="27"/>
        <v>0</v>
      </c>
      <c r="AB228" s="769">
        <f t="shared" si="28"/>
        <v>0</v>
      </c>
      <c r="AC228" s="769"/>
      <c r="AD228" s="772" t="str">
        <f>IF(OR(T228&lt;&gt;"",U228&lt;&gt;""),Dropdown!$A$4,IF(OR(V228&lt;&gt;"",W228&lt;&gt;""),Dropdown!$A$5,Dropdown!$A$3))</f>
        <v>Residential</v>
      </c>
      <c r="AE228" s="773" t="s">
        <v>634</v>
      </c>
      <c r="AF228" s="773" t="str">
        <f>VLOOKUP(AG228,Dropdown!$N$3:$R$62,2,FALSE)</f>
        <v>MNA</v>
      </c>
      <c r="AG228" s="802" t="s">
        <v>276</v>
      </c>
      <c r="AH228" s="773" t="str">
        <f>IF(AG228&lt;&gt;"",VLOOKUP(AG228,Dropdown!$N$3:$R$62,3,FALSE),IF(AF228&lt;&gt;"",VLOOKUP(AF228,Dropdown!$N$3:$R$62,3,FALSE),IF(AE228&lt;&gt;"",VLOOKUP(AE228,Dropdown!$N$3:$R$62,3,FALSE),"")))</f>
        <v>UMI</v>
      </c>
      <c r="AI228" s="773" t="str">
        <f>IF(AG228&lt;&gt;"",VLOOKUP(AG228,Dropdown!$N$3:$R$62,5,FALSE),IF(AF228&lt;&gt;"",VLOOKUP(AF228,Dropdown!$N$3:$R$62,5,FALSE),IF(AE228&lt;&gt;"",VLOOKUP(AE228,Dropdown!$N$3:$R$62,5,FALSE),"")))</f>
        <v>Arid</v>
      </c>
      <c r="AJ228" s="773"/>
      <c r="AK228" s="773"/>
      <c r="AL228" s="773"/>
      <c r="AM228" s="773"/>
      <c r="AN228" s="773"/>
      <c r="AO228" s="773"/>
      <c r="AP228" s="773"/>
      <c r="AQ228" s="769" t="s">
        <v>281</v>
      </c>
      <c r="AR228" s="774" t="s">
        <v>280</v>
      </c>
      <c r="AS228" s="774">
        <v>17</v>
      </c>
      <c r="AT228" s="769"/>
      <c r="AU228" s="769"/>
      <c r="AV228" s="846"/>
      <c r="AW228" s="826"/>
      <c r="AX228" s="825"/>
      <c r="AY228" s="825"/>
      <c r="AZ228" s="803"/>
      <c r="BA228" s="804"/>
      <c r="BB228" s="804"/>
      <c r="BC228" s="826"/>
      <c r="BD228" s="825"/>
      <c r="BE228" s="825">
        <f>55*1000/365</f>
        <v>150.68493150684932</v>
      </c>
      <c r="BF228" s="803"/>
      <c r="BG228" s="804"/>
      <c r="BH228" s="804"/>
      <c r="BI228" s="823"/>
      <c r="BJ228" s="824"/>
      <c r="BK228" s="824"/>
      <c r="BL228" s="805"/>
      <c r="BM228" s="804"/>
      <c r="BN228" s="804"/>
      <c r="BO228" s="826"/>
      <c r="BP228" s="825"/>
      <c r="BQ228" s="825"/>
      <c r="BR228" s="803"/>
      <c r="BS228" s="804"/>
      <c r="BT228" s="804"/>
      <c r="BU228" s="826"/>
      <c r="BV228" s="825"/>
      <c r="BW228" s="825"/>
      <c r="BX228" s="803"/>
      <c r="BY228" s="804"/>
      <c r="BZ228" s="804"/>
      <c r="CA228" s="826"/>
      <c r="CB228" s="825"/>
      <c r="CC228" s="825"/>
      <c r="CD228" s="803"/>
      <c r="CE228" s="804"/>
      <c r="CF228" s="804"/>
      <c r="CG228" s="826"/>
      <c r="CH228" s="825"/>
      <c r="CI228" s="825"/>
      <c r="CJ228" s="803"/>
      <c r="CK228" s="804"/>
      <c r="CL228" s="804"/>
      <c r="CM228" s="826"/>
      <c r="CN228" s="825"/>
      <c r="CO228" s="825"/>
      <c r="CP228" s="803"/>
      <c r="CQ228" s="804"/>
      <c r="CR228" s="804"/>
      <c r="CS228" s="826"/>
      <c r="CT228" s="825"/>
      <c r="CU228" s="825"/>
      <c r="CV228" s="803"/>
      <c r="CW228" s="804"/>
      <c r="CX228" s="804"/>
      <c r="CY228" s="826"/>
      <c r="CZ228" s="825"/>
      <c r="DA228" s="825"/>
      <c r="DB228" s="803"/>
      <c r="DC228" s="804"/>
      <c r="DD228" s="804"/>
      <c r="DE228" s="826"/>
      <c r="DF228" s="825"/>
      <c r="DG228" s="825"/>
      <c r="DH228" s="803"/>
      <c r="DI228" s="804"/>
      <c r="DJ228" s="804"/>
      <c r="DK228" s="826"/>
      <c r="DL228" s="825"/>
      <c r="DM228" s="825"/>
      <c r="DN228" s="803"/>
      <c r="DO228" s="804"/>
      <c r="DP228" s="804"/>
      <c r="DQ228" s="827"/>
      <c r="DR228" s="828"/>
      <c r="DS228" s="835"/>
      <c r="DT228" s="811"/>
      <c r="DU228" s="812"/>
      <c r="DV228" s="812"/>
      <c r="DW228" s="836"/>
      <c r="DX228" s="835"/>
      <c r="DY228" s="828"/>
      <c r="DZ228" s="813"/>
      <c r="EA228" s="814"/>
      <c r="EB228" s="814"/>
      <c r="EC228" s="827"/>
      <c r="ED228" s="828"/>
      <c r="EE228" s="835"/>
      <c r="EF228" s="811"/>
      <c r="EG228" s="812"/>
      <c r="EH228" s="812"/>
      <c r="EI228" s="836"/>
      <c r="EJ228" s="835"/>
      <c r="EK228" s="828"/>
      <c r="EL228" s="813"/>
      <c r="EM228" s="814"/>
      <c r="EN228" s="814"/>
      <c r="EO228" s="827"/>
      <c r="EP228" s="828"/>
      <c r="EQ228" s="835"/>
      <c r="ER228" s="811"/>
      <c r="ES228" s="812"/>
      <c r="ET228" s="812"/>
      <c r="EU228" s="836"/>
      <c r="EV228" s="835"/>
      <c r="EW228" s="828"/>
      <c r="EX228" s="813"/>
      <c r="EY228" s="814"/>
      <c r="EZ228" s="814"/>
      <c r="FA228" s="827"/>
      <c r="FB228" s="828"/>
      <c r="FC228" s="835"/>
      <c r="FD228" s="811"/>
      <c r="FE228" s="812"/>
      <c r="FF228" s="812"/>
      <c r="FG228" s="836"/>
      <c r="FH228" s="835"/>
      <c r="FI228" s="828"/>
      <c r="FJ228" s="813"/>
      <c r="FK228" s="814"/>
      <c r="FL228" s="814"/>
      <c r="FM228" s="827"/>
      <c r="FN228" s="828"/>
      <c r="FO228" s="835"/>
      <c r="FP228" s="811"/>
      <c r="FQ228" s="812"/>
      <c r="FR228" s="812"/>
      <c r="FS228" s="823"/>
      <c r="FT228" s="824"/>
      <c r="FU228" s="825"/>
      <c r="FV228" s="803"/>
      <c r="FW228" s="804"/>
      <c r="FX228" s="804"/>
      <c r="FY228" s="826"/>
      <c r="FZ228" s="825"/>
      <c r="GA228" s="824"/>
      <c r="GB228" s="805"/>
      <c r="GC228" s="804"/>
      <c r="GD228" s="804"/>
      <c r="GE228" s="823"/>
      <c r="GF228" s="824"/>
      <c r="GG228" s="825"/>
      <c r="GH228" s="803"/>
      <c r="GI228" s="809"/>
      <c r="GJ228" s="809"/>
      <c r="GK228" s="826"/>
      <c r="GL228" s="825"/>
      <c r="GM228" s="824"/>
      <c r="GN228" s="805"/>
      <c r="GO228" s="804"/>
      <c r="GP228" s="804"/>
      <c r="GQ228" s="823"/>
      <c r="GR228" s="824"/>
      <c r="GS228" s="825"/>
      <c r="GT228" s="803"/>
      <c r="GU228" s="809"/>
      <c r="GV228" s="809"/>
      <c r="GW228" s="826"/>
      <c r="GX228" s="825"/>
      <c r="GY228" s="824"/>
      <c r="GZ228" s="805"/>
      <c r="HA228" s="804"/>
      <c r="HB228" s="804"/>
      <c r="HC228" s="823"/>
      <c r="HD228" s="824"/>
      <c r="HE228" s="825"/>
      <c r="HF228" s="803"/>
      <c r="HG228" s="809"/>
      <c r="HH228" s="809"/>
      <c r="HI228" s="826"/>
      <c r="HJ228" s="825"/>
      <c r="HK228" s="824"/>
      <c r="HL228" s="805"/>
      <c r="HM228" s="804"/>
      <c r="HN228" s="804"/>
      <c r="HO228" s="823"/>
      <c r="HP228" s="824"/>
      <c r="HQ228" s="825"/>
      <c r="HR228" s="803"/>
      <c r="HS228" s="809"/>
      <c r="HT228" s="809"/>
      <c r="HU228" s="826"/>
      <c r="HV228" s="825"/>
      <c r="HW228" s="824"/>
      <c r="HX228" s="805"/>
      <c r="HY228" s="804"/>
      <c r="HZ228" s="804"/>
      <c r="IA228" s="823"/>
      <c r="IB228" s="824"/>
      <c r="IC228" s="825"/>
      <c r="ID228" s="803"/>
      <c r="IE228" s="804"/>
      <c r="IF228" s="804"/>
      <c r="IG228" s="826"/>
      <c r="IH228" s="825"/>
      <c r="II228" s="824"/>
      <c r="IJ228" s="805"/>
      <c r="IK228" s="804"/>
      <c r="IL228" s="804"/>
      <c r="IM228" s="823"/>
      <c r="IN228" s="824"/>
      <c r="IO228" s="825"/>
      <c r="IP228" s="803"/>
      <c r="IQ228" s="804"/>
      <c r="IR228" s="804"/>
      <c r="IS228" s="826"/>
      <c r="IT228" s="825"/>
      <c r="IU228" s="824"/>
      <c r="IV228" s="805"/>
      <c r="IW228" s="804"/>
      <c r="IX228" s="804"/>
      <c r="IY228" s="823"/>
      <c r="IZ228" s="824"/>
      <c r="JA228" s="825"/>
      <c r="JB228" s="803"/>
      <c r="JC228" s="804"/>
      <c r="JD228" s="804"/>
      <c r="JE228" s="826"/>
      <c r="JF228" s="825"/>
      <c r="JG228" s="824"/>
      <c r="JH228" s="805"/>
      <c r="JI228" s="804"/>
      <c r="JJ228" s="804"/>
      <c r="JK228" s="823"/>
      <c r="JL228" s="824"/>
      <c r="JM228" s="825"/>
      <c r="JN228" s="803"/>
      <c r="JO228" s="809"/>
      <c r="JP228" s="809"/>
      <c r="JQ228" s="826"/>
      <c r="JR228" s="825"/>
      <c r="JS228" s="824"/>
      <c r="JT228" s="805"/>
      <c r="JU228" s="804"/>
      <c r="JV228" s="804"/>
      <c r="JW228" s="823"/>
      <c r="JX228" s="824"/>
      <c r="JY228" s="824"/>
      <c r="JZ228" s="805"/>
      <c r="KA228" s="809"/>
      <c r="KB228" s="809"/>
      <c r="KC228" s="823"/>
      <c r="KD228" s="824"/>
      <c r="KE228" s="824"/>
      <c r="KF228" s="805"/>
      <c r="KG228" s="809"/>
      <c r="KH228" s="809"/>
      <c r="KI228" s="823"/>
      <c r="KJ228" s="824"/>
      <c r="KK228" s="824"/>
      <c r="KL228" s="805"/>
      <c r="KM228" s="809"/>
      <c r="KN228" s="809"/>
      <c r="KO228" s="823"/>
      <c r="KP228" s="824"/>
      <c r="KQ228" s="824"/>
      <c r="KR228" s="805"/>
      <c r="KS228" s="804"/>
      <c r="KT228" s="804"/>
      <c r="KU228" s="823"/>
      <c r="KV228" s="824"/>
      <c r="KW228" s="824"/>
      <c r="KX228" s="805"/>
      <c r="KY228" s="809"/>
      <c r="KZ228" s="809"/>
      <c r="LA228" s="823"/>
      <c r="LB228" s="824"/>
      <c r="LC228" s="824"/>
      <c r="LD228" s="805"/>
      <c r="LE228" s="804"/>
      <c r="LF228" s="804"/>
      <c r="LG228" s="823"/>
      <c r="LH228" s="824"/>
      <c r="LI228" s="824"/>
      <c r="LJ228" s="805"/>
      <c r="LK228" s="804"/>
      <c r="LL228" s="804"/>
      <c r="LM228" s="823"/>
      <c r="LN228" s="824"/>
      <c r="LO228" s="824"/>
      <c r="LP228" s="805"/>
      <c r="LQ228" s="809"/>
      <c r="LR228" s="809"/>
      <c r="LS228" s="823"/>
      <c r="LT228" s="824"/>
      <c r="LU228" s="824"/>
      <c r="LV228" s="805"/>
      <c r="LW228" s="804"/>
      <c r="LX228" s="804"/>
      <c r="LY228" s="823"/>
      <c r="LZ228" s="824"/>
      <c r="MA228" s="824"/>
      <c r="MB228" s="805"/>
      <c r="MC228" s="809"/>
      <c r="MD228" s="809"/>
      <c r="ME228" s="823"/>
      <c r="MF228" s="824"/>
      <c r="MG228" s="824"/>
      <c r="MH228" s="805"/>
      <c r="MI228" s="809"/>
      <c r="MJ228" s="809"/>
      <c r="MK228" s="823"/>
      <c r="ML228" s="824"/>
      <c r="MM228" s="824"/>
      <c r="MN228" s="805"/>
      <c r="MO228" s="809"/>
      <c r="MP228" s="809"/>
      <c r="MQ228" s="823"/>
      <c r="MR228" s="824"/>
      <c r="MS228" s="824"/>
      <c r="MT228" s="805"/>
      <c r="MU228" s="804"/>
      <c r="MV228" s="804"/>
      <c r="MW228" s="823"/>
      <c r="MX228" s="824"/>
      <c r="MY228" s="824"/>
      <c r="MZ228" s="805"/>
      <c r="NA228" s="804"/>
      <c r="NB228" s="804"/>
      <c r="NC228" s="823"/>
      <c r="ND228" s="824"/>
      <c r="NE228" s="824"/>
      <c r="NF228" s="805"/>
      <c r="NG228" s="804"/>
      <c r="NH228" s="804"/>
      <c r="NI228" s="823"/>
      <c r="NJ228" s="824"/>
      <c r="NK228" s="824"/>
      <c r="NL228" s="805"/>
      <c r="NM228" s="809"/>
      <c r="NN228" s="809"/>
      <c r="NO228" s="823"/>
      <c r="NP228" s="824"/>
      <c r="NQ228" s="824"/>
      <c r="NR228" s="805"/>
      <c r="NS228" s="823"/>
      <c r="NT228" s="824"/>
      <c r="NU228" s="824"/>
      <c r="NV228" s="805"/>
      <c r="NW228" s="823"/>
      <c r="NX228" s="824"/>
      <c r="NY228" s="824"/>
      <c r="NZ228" s="834"/>
      <c r="OA228" s="823"/>
      <c r="OB228" s="824"/>
      <c r="OC228" s="824"/>
      <c r="OD228" s="805"/>
      <c r="OE228" s="823"/>
      <c r="OF228" s="824"/>
      <c r="OG228" s="824"/>
      <c r="OH228" s="805"/>
      <c r="OI228" s="823"/>
      <c r="OJ228" s="824"/>
      <c r="OK228" s="824"/>
      <c r="OL228" s="805"/>
      <c r="OM228" s="823"/>
      <c r="ON228" s="824"/>
      <c r="OO228" s="824"/>
      <c r="OP228" s="805"/>
      <c r="OQ228" s="823"/>
      <c r="OR228" s="824"/>
      <c r="OS228" s="824"/>
      <c r="OT228" s="805"/>
      <c r="OU228" s="823"/>
      <c r="OV228" s="824"/>
      <c r="OW228" s="824"/>
      <c r="OX228" s="805"/>
      <c r="OY228" s="823"/>
      <c r="OZ228" s="824"/>
      <c r="PA228" s="824"/>
      <c r="PB228" s="805"/>
      <c r="PC228" s="823"/>
      <c r="PD228" s="824"/>
      <c r="PE228" s="824"/>
      <c r="PF228" s="805"/>
    </row>
    <row r="229" spans="1:422" ht="15" hidden="1" customHeight="1" x14ac:dyDescent="0.25">
      <c r="A229" s="801" t="s">
        <v>277</v>
      </c>
      <c r="B229" s="769" t="s">
        <v>53</v>
      </c>
      <c r="C229" s="769" t="s">
        <v>16</v>
      </c>
      <c r="D229" s="770"/>
      <c r="E229" s="769"/>
      <c r="F229" s="769" t="s">
        <v>248</v>
      </c>
      <c r="G229" s="769"/>
      <c r="H229" s="769"/>
      <c r="I229" s="769"/>
      <c r="J229" s="769"/>
      <c r="K229" s="769"/>
      <c r="L229" s="769"/>
      <c r="M229" s="769"/>
      <c r="N229" s="769"/>
      <c r="O229" s="769"/>
      <c r="P229" s="769"/>
      <c r="Q229" s="769"/>
      <c r="R229" s="769"/>
      <c r="S229" s="769"/>
      <c r="T229" s="816"/>
      <c r="U229" s="816"/>
      <c r="V229" s="816"/>
      <c r="W229" s="816"/>
      <c r="X229" s="769">
        <v>1</v>
      </c>
      <c r="Y229" s="769">
        <f>IF(AND(AJ229="",AK229="",AL229="",AN229="",AO229="",OR(AP229="",AP229=Dropdown!$AM$12,AP229=Dropdown!$AM$11)),1,0)</f>
        <v>1</v>
      </c>
      <c r="Z229" s="769">
        <f t="shared" si="26"/>
        <v>1</v>
      </c>
      <c r="AA229" s="769">
        <f t="shared" si="27"/>
        <v>0</v>
      </c>
      <c r="AB229" s="769">
        <f t="shared" si="28"/>
        <v>0</v>
      </c>
      <c r="AC229" s="769"/>
      <c r="AD229" s="772" t="str">
        <f>IF(OR(T229&lt;&gt;"",U229&lt;&gt;""),Dropdown!$A$4,IF(OR(V229&lt;&gt;"",W229&lt;&gt;""),Dropdown!$A$5,Dropdown!$A$3))</f>
        <v>Residential</v>
      </c>
      <c r="AE229" s="773" t="s">
        <v>343</v>
      </c>
      <c r="AF229" s="773" t="str">
        <f>VLOOKUP(AG229,Dropdown!$N$3:$R$62,2,FALSE)</f>
        <v>MNA</v>
      </c>
      <c r="AG229" s="802" t="s">
        <v>277</v>
      </c>
      <c r="AH229" s="773" t="str">
        <f>IF(AG229&lt;&gt;"",VLOOKUP(AG229,Dropdown!$N$3:$R$62,3,FALSE),IF(AF229&lt;&gt;"",VLOOKUP(AF229,Dropdown!$N$3:$R$62,3,FALSE),IF(AE229&lt;&gt;"",VLOOKUP(AE229,Dropdown!$N$3:$R$62,3,FALSE),"")))</f>
        <v>LMI</v>
      </c>
      <c r="AI229" s="773" t="str">
        <f>IF(AG229&lt;&gt;"",VLOOKUP(AG229,Dropdown!$N$3:$R$62,5,FALSE),IF(AF229&lt;&gt;"",VLOOKUP(AF229,Dropdown!$N$3:$R$62,5,FALSE),IF(AE229&lt;&gt;"",VLOOKUP(AE229,Dropdown!$N$3:$R$62,5,FALSE),"")))</f>
        <v>Arid</v>
      </c>
      <c r="AJ229" s="773"/>
      <c r="AK229" s="773"/>
      <c r="AL229" s="773"/>
      <c r="AM229" s="773"/>
      <c r="AN229" s="773"/>
      <c r="AO229" s="773"/>
      <c r="AP229" s="773"/>
      <c r="AQ229" s="769" t="s">
        <v>281</v>
      </c>
      <c r="AR229" s="774" t="s">
        <v>280</v>
      </c>
      <c r="AS229" s="774">
        <v>17</v>
      </c>
      <c r="AT229" s="769"/>
      <c r="AU229" s="769"/>
      <c r="AV229" s="846"/>
      <c r="AW229" s="826"/>
      <c r="AX229" s="825"/>
      <c r="AY229" s="825"/>
      <c r="AZ229" s="803"/>
      <c r="BA229" s="804"/>
      <c r="BB229" s="804"/>
      <c r="BC229" s="826"/>
      <c r="BD229" s="825"/>
      <c r="BE229" s="825">
        <f>35*1000/365</f>
        <v>95.890410958904113</v>
      </c>
      <c r="BF229" s="803"/>
      <c r="BG229" s="804"/>
      <c r="BH229" s="804"/>
      <c r="BI229" s="823"/>
      <c r="BJ229" s="824"/>
      <c r="BK229" s="824"/>
      <c r="BL229" s="805"/>
      <c r="BM229" s="804"/>
      <c r="BN229" s="804"/>
      <c r="BO229" s="826"/>
      <c r="BP229" s="825"/>
      <c r="BQ229" s="825"/>
      <c r="BR229" s="803"/>
      <c r="BS229" s="804"/>
      <c r="BT229" s="804"/>
      <c r="BU229" s="826"/>
      <c r="BV229" s="825"/>
      <c r="BW229" s="825"/>
      <c r="BX229" s="803"/>
      <c r="BY229" s="804"/>
      <c r="BZ229" s="804"/>
      <c r="CA229" s="826"/>
      <c r="CB229" s="825"/>
      <c r="CC229" s="825"/>
      <c r="CD229" s="803"/>
      <c r="CE229" s="804"/>
      <c r="CF229" s="804"/>
      <c r="CG229" s="826"/>
      <c r="CH229" s="825"/>
      <c r="CI229" s="825"/>
      <c r="CJ229" s="803"/>
      <c r="CK229" s="804"/>
      <c r="CL229" s="804"/>
      <c r="CM229" s="826"/>
      <c r="CN229" s="825"/>
      <c r="CO229" s="825"/>
      <c r="CP229" s="803"/>
      <c r="CQ229" s="804"/>
      <c r="CR229" s="804"/>
      <c r="CS229" s="826"/>
      <c r="CT229" s="825"/>
      <c r="CU229" s="825"/>
      <c r="CV229" s="803"/>
      <c r="CW229" s="804"/>
      <c r="CX229" s="804"/>
      <c r="CY229" s="826"/>
      <c r="CZ229" s="825"/>
      <c r="DA229" s="825"/>
      <c r="DB229" s="803"/>
      <c r="DC229" s="804"/>
      <c r="DD229" s="804"/>
      <c r="DE229" s="826"/>
      <c r="DF229" s="825"/>
      <c r="DG229" s="825"/>
      <c r="DH229" s="803"/>
      <c r="DI229" s="804"/>
      <c r="DJ229" s="804"/>
      <c r="DK229" s="826"/>
      <c r="DL229" s="825"/>
      <c r="DM229" s="825"/>
      <c r="DN229" s="803"/>
      <c r="DO229" s="804"/>
      <c r="DP229" s="804"/>
      <c r="DQ229" s="827"/>
      <c r="DR229" s="828"/>
      <c r="DS229" s="835"/>
      <c r="DT229" s="811"/>
      <c r="DU229" s="812"/>
      <c r="DV229" s="812"/>
      <c r="DW229" s="836"/>
      <c r="DX229" s="835"/>
      <c r="DY229" s="828"/>
      <c r="DZ229" s="813"/>
      <c r="EA229" s="814"/>
      <c r="EB229" s="814"/>
      <c r="EC229" s="827"/>
      <c r="ED229" s="828"/>
      <c r="EE229" s="835"/>
      <c r="EF229" s="811"/>
      <c r="EG229" s="812"/>
      <c r="EH229" s="812"/>
      <c r="EI229" s="836"/>
      <c r="EJ229" s="835"/>
      <c r="EK229" s="828"/>
      <c r="EL229" s="813"/>
      <c r="EM229" s="814"/>
      <c r="EN229" s="814"/>
      <c r="EO229" s="827"/>
      <c r="EP229" s="828"/>
      <c r="EQ229" s="835"/>
      <c r="ER229" s="811"/>
      <c r="ES229" s="812"/>
      <c r="ET229" s="812"/>
      <c r="EU229" s="836"/>
      <c r="EV229" s="835"/>
      <c r="EW229" s="828"/>
      <c r="EX229" s="813"/>
      <c r="EY229" s="814"/>
      <c r="EZ229" s="814"/>
      <c r="FA229" s="827"/>
      <c r="FB229" s="828"/>
      <c r="FC229" s="835"/>
      <c r="FD229" s="811"/>
      <c r="FE229" s="812"/>
      <c r="FF229" s="812"/>
      <c r="FG229" s="836"/>
      <c r="FH229" s="835"/>
      <c r="FI229" s="828"/>
      <c r="FJ229" s="813"/>
      <c r="FK229" s="814"/>
      <c r="FL229" s="814"/>
      <c r="FM229" s="827"/>
      <c r="FN229" s="828"/>
      <c r="FO229" s="835"/>
      <c r="FP229" s="811"/>
      <c r="FQ229" s="812"/>
      <c r="FR229" s="812"/>
      <c r="FS229" s="823"/>
      <c r="FT229" s="824"/>
      <c r="FU229" s="825"/>
      <c r="FV229" s="803"/>
      <c r="FW229" s="804"/>
      <c r="FX229" s="804"/>
      <c r="FY229" s="826"/>
      <c r="FZ229" s="825"/>
      <c r="GA229" s="824"/>
      <c r="GB229" s="805"/>
      <c r="GC229" s="804"/>
      <c r="GD229" s="804"/>
      <c r="GE229" s="823"/>
      <c r="GF229" s="824"/>
      <c r="GG229" s="825"/>
      <c r="GH229" s="803"/>
      <c r="GI229" s="809"/>
      <c r="GJ229" s="809"/>
      <c r="GK229" s="826"/>
      <c r="GL229" s="825"/>
      <c r="GM229" s="824"/>
      <c r="GN229" s="805"/>
      <c r="GO229" s="804"/>
      <c r="GP229" s="804"/>
      <c r="GQ229" s="823"/>
      <c r="GR229" s="824"/>
      <c r="GS229" s="825"/>
      <c r="GT229" s="803"/>
      <c r="GU229" s="809"/>
      <c r="GV229" s="809"/>
      <c r="GW229" s="826"/>
      <c r="GX229" s="825"/>
      <c r="GY229" s="824"/>
      <c r="GZ229" s="805"/>
      <c r="HA229" s="804"/>
      <c r="HB229" s="804"/>
      <c r="HC229" s="823"/>
      <c r="HD229" s="824"/>
      <c r="HE229" s="825"/>
      <c r="HF229" s="803"/>
      <c r="HG229" s="809"/>
      <c r="HH229" s="809"/>
      <c r="HI229" s="826"/>
      <c r="HJ229" s="825"/>
      <c r="HK229" s="824"/>
      <c r="HL229" s="805"/>
      <c r="HM229" s="804"/>
      <c r="HN229" s="804"/>
      <c r="HO229" s="823"/>
      <c r="HP229" s="824"/>
      <c r="HQ229" s="825"/>
      <c r="HR229" s="803"/>
      <c r="HS229" s="809"/>
      <c r="HT229" s="809"/>
      <c r="HU229" s="826"/>
      <c r="HV229" s="825"/>
      <c r="HW229" s="824"/>
      <c r="HX229" s="805"/>
      <c r="HY229" s="804"/>
      <c r="HZ229" s="804"/>
      <c r="IA229" s="823"/>
      <c r="IB229" s="824"/>
      <c r="IC229" s="825"/>
      <c r="ID229" s="803"/>
      <c r="IE229" s="804"/>
      <c r="IF229" s="804"/>
      <c r="IG229" s="826"/>
      <c r="IH229" s="825"/>
      <c r="II229" s="824"/>
      <c r="IJ229" s="805"/>
      <c r="IK229" s="804"/>
      <c r="IL229" s="804"/>
      <c r="IM229" s="823"/>
      <c r="IN229" s="824"/>
      <c r="IO229" s="825"/>
      <c r="IP229" s="803"/>
      <c r="IQ229" s="804"/>
      <c r="IR229" s="804"/>
      <c r="IS229" s="826"/>
      <c r="IT229" s="825"/>
      <c r="IU229" s="824"/>
      <c r="IV229" s="805"/>
      <c r="IW229" s="804"/>
      <c r="IX229" s="804"/>
      <c r="IY229" s="823"/>
      <c r="IZ229" s="824"/>
      <c r="JA229" s="825"/>
      <c r="JB229" s="803"/>
      <c r="JC229" s="804"/>
      <c r="JD229" s="804"/>
      <c r="JE229" s="826"/>
      <c r="JF229" s="825"/>
      <c r="JG229" s="824"/>
      <c r="JH229" s="805"/>
      <c r="JI229" s="804"/>
      <c r="JJ229" s="804"/>
      <c r="JK229" s="823"/>
      <c r="JL229" s="824"/>
      <c r="JM229" s="825"/>
      <c r="JN229" s="803"/>
      <c r="JO229" s="809"/>
      <c r="JP229" s="809"/>
      <c r="JQ229" s="826"/>
      <c r="JR229" s="825"/>
      <c r="JS229" s="824"/>
      <c r="JT229" s="805"/>
      <c r="JU229" s="804"/>
      <c r="JV229" s="804"/>
      <c r="JW229" s="823"/>
      <c r="JX229" s="824"/>
      <c r="JY229" s="824"/>
      <c r="JZ229" s="805"/>
      <c r="KA229" s="809"/>
      <c r="KB229" s="809"/>
      <c r="KC229" s="823"/>
      <c r="KD229" s="824"/>
      <c r="KE229" s="824"/>
      <c r="KF229" s="805"/>
      <c r="KG229" s="809"/>
      <c r="KH229" s="809"/>
      <c r="KI229" s="823"/>
      <c r="KJ229" s="824"/>
      <c r="KK229" s="824"/>
      <c r="KL229" s="805"/>
      <c r="KM229" s="809"/>
      <c r="KN229" s="809"/>
      <c r="KO229" s="823"/>
      <c r="KP229" s="824"/>
      <c r="KQ229" s="824"/>
      <c r="KR229" s="805"/>
      <c r="KS229" s="804"/>
      <c r="KT229" s="804"/>
      <c r="KU229" s="823"/>
      <c r="KV229" s="824"/>
      <c r="KW229" s="824"/>
      <c r="KX229" s="805"/>
      <c r="KY229" s="809"/>
      <c r="KZ229" s="809"/>
      <c r="LA229" s="823"/>
      <c r="LB229" s="824"/>
      <c r="LC229" s="824"/>
      <c r="LD229" s="805"/>
      <c r="LE229" s="804"/>
      <c r="LF229" s="804"/>
      <c r="LG229" s="823"/>
      <c r="LH229" s="824"/>
      <c r="LI229" s="824"/>
      <c r="LJ229" s="805"/>
      <c r="LK229" s="804"/>
      <c r="LL229" s="804"/>
      <c r="LM229" s="823"/>
      <c r="LN229" s="824"/>
      <c r="LO229" s="824"/>
      <c r="LP229" s="805"/>
      <c r="LQ229" s="809"/>
      <c r="LR229" s="809"/>
      <c r="LS229" s="823"/>
      <c r="LT229" s="824"/>
      <c r="LU229" s="824"/>
      <c r="LV229" s="805"/>
      <c r="LW229" s="804"/>
      <c r="LX229" s="804"/>
      <c r="LY229" s="823"/>
      <c r="LZ229" s="824"/>
      <c r="MA229" s="824"/>
      <c r="MB229" s="805"/>
      <c r="MC229" s="809"/>
      <c r="MD229" s="809"/>
      <c r="ME229" s="823"/>
      <c r="MF229" s="824"/>
      <c r="MG229" s="824"/>
      <c r="MH229" s="805"/>
      <c r="MI229" s="809"/>
      <c r="MJ229" s="809"/>
      <c r="MK229" s="823"/>
      <c r="ML229" s="824"/>
      <c r="MM229" s="824"/>
      <c r="MN229" s="805"/>
      <c r="MO229" s="809"/>
      <c r="MP229" s="809"/>
      <c r="MQ229" s="823"/>
      <c r="MR229" s="824"/>
      <c r="MS229" s="824"/>
      <c r="MT229" s="805"/>
      <c r="MU229" s="804"/>
      <c r="MV229" s="804"/>
      <c r="MW229" s="823"/>
      <c r="MX229" s="824"/>
      <c r="MY229" s="824"/>
      <c r="MZ229" s="805"/>
      <c r="NA229" s="804"/>
      <c r="NB229" s="804"/>
      <c r="NC229" s="823"/>
      <c r="ND229" s="824"/>
      <c r="NE229" s="824"/>
      <c r="NF229" s="805"/>
      <c r="NG229" s="804"/>
      <c r="NH229" s="804"/>
      <c r="NI229" s="823"/>
      <c r="NJ229" s="824"/>
      <c r="NK229" s="824"/>
      <c r="NL229" s="805"/>
      <c r="NM229" s="809"/>
      <c r="NN229" s="809"/>
      <c r="NO229" s="823"/>
      <c r="NP229" s="824"/>
      <c r="NQ229" s="824"/>
      <c r="NR229" s="805"/>
      <c r="NS229" s="823"/>
      <c r="NT229" s="824"/>
      <c r="NU229" s="824"/>
      <c r="NV229" s="805"/>
      <c r="NW229" s="823"/>
      <c r="NX229" s="824"/>
      <c r="NY229" s="824"/>
      <c r="NZ229" s="834"/>
      <c r="OA229" s="823"/>
      <c r="OB229" s="824"/>
      <c r="OC229" s="824"/>
      <c r="OD229" s="805"/>
      <c r="OE229" s="823"/>
      <c r="OF229" s="824"/>
      <c r="OG229" s="824"/>
      <c r="OH229" s="805"/>
      <c r="OI229" s="823"/>
      <c r="OJ229" s="824"/>
      <c r="OK229" s="824"/>
      <c r="OL229" s="805"/>
      <c r="OM229" s="823"/>
      <c r="ON229" s="824"/>
      <c r="OO229" s="824"/>
      <c r="OP229" s="805"/>
      <c r="OQ229" s="823"/>
      <c r="OR229" s="824"/>
      <c r="OS229" s="824"/>
      <c r="OT229" s="805"/>
      <c r="OU229" s="823"/>
      <c r="OV229" s="824"/>
      <c r="OW229" s="824"/>
      <c r="OX229" s="805"/>
      <c r="OY229" s="823"/>
      <c r="OZ229" s="824"/>
      <c r="PA229" s="824"/>
      <c r="PB229" s="805"/>
      <c r="PC229" s="823"/>
      <c r="PD229" s="824"/>
      <c r="PE229" s="824"/>
      <c r="PF229" s="805"/>
    </row>
    <row r="230" spans="1:422" ht="15" hidden="1" customHeight="1" x14ac:dyDescent="0.25">
      <c r="A230" s="801" t="s">
        <v>278</v>
      </c>
      <c r="B230" s="769" t="s">
        <v>53</v>
      </c>
      <c r="C230" s="769" t="s">
        <v>16</v>
      </c>
      <c r="D230" s="770"/>
      <c r="E230" s="769"/>
      <c r="F230" s="769" t="s">
        <v>59</v>
      </c>
      <c r="G230" s="769" t="s">
        <v>279</v>
      </c>
      <c r="H230" s="769" t="s">
        <v>152</v>
      </c>
      <c r="I230" s="769"/>
      <c r="J230" s="769"/>
      <c r="K230" s="769"/>
      <c r="L230" s="769"/>
      <c r="M230" s="769"/>
      <c r="N230" s="769"/>
      <c r="O230" s="769"/>
      <c r="P230" s="769"/>
      <c r="Q230" s="769"/>
      <c r="R230" s="769"/>
      <c r="S230" s="769"/>
      <c r="T230" s="816"/>
      <c r="U230" s="816"/>
      <c r="V230" s="816"/>
      <c r="W230" s="816"/>
      <c r="X230" s="769">
        <v>1</v>
      </c>
      <c r="Y230" s="769">
        <f>IF(AND(AJ230="",AK230="",AL230="",AN230="",AO230="",OR(AP230="",AP230=Dropdown!$AM$12,AP230=Dropdown!$AM$11)),1,0)</f>
        <v>1</v>
      </c>
      <c r="Z230" s="769">
        <f t="shared" si="26"/>
        <v>1</v>
      </c>
      <c r="AA230" s="769">
        <f t="shared" si="27"/>
        <v>0</v>
      </c>
      <c r="AB230" s="769">
        <f t="shared" si="28"/>
        <v>0</v>
      </c>
      <c r="AC230" s="769"/>
      <c r="AD230" s="772" t="str">
        <f>IF(OR(T230&lt;&gt;"",U230&lt;&gt;""),Dropdown!$A$4,IF(OR(V230&lt;&gt;"",W230&lt;&gt;""),Dropdown!$A$5,Dropdown!$A$3))</f>
        <v>Residential</v>
      </c>
      <c r="AE230" s="773" t="s">
        <v>343</v>
      </c>
      <c r="AF230" s="773" t="str">
        <f>VLOOKUP(AG230,Dropdown!$N$3:$R$62,2,FALSE)</f>
        <v>MNA</v>
      </c>
      <c r="AG230" s="802" t="s">
        <v>278</v>
      </c>
      <c r="AH230" s="773" t="str">
        <f>IF(AG230&lt;&gt;"",VLOOKUP(AG230,Dropdown!$N$3:$R$62,3,FALSE),IF(AF230&lt;&gt;"",VLOOKUP(AF230,Dropdown!$N$3:$R$62,3,FALSE),IF(AE230&lt;&gt;"",VLOOKUP(AE230,Dropdown!$N$3:$R$62,3,FALSE),"")))</f>
        <v>LMI</v>
      </c>
      <c r="AI230" s="773" t="str">
        <f>IF(AG230&lt;&gt;"",VLOOKUP(AG230,Dropdown!$N$3:$R$62,5,FALSE),IF(AF230&lt;&gt;"",VLOOKUP(AF230,Dropdown!$N$3:$R$62,5,FALSE),IF(AE230&lt;&gt;"",VLOOKUP(AE230,Dropdown!$N$3:$R$62,5,FALSE),"")))</f>
        <v>Arid</v>
      </c>
      <c r="AJ230" s="773"/>
      <c r="AK230" s="773"/>
      <c r="AL230" s="773"/>
      <c r="AM230" s="773"/>
      <c r="AN230" s="773"/>
      <c r="AO230" s="773"/>
      <c r="AP230" s="773"/>
      <c r="AQ230" s="769" t="s">
        <v>281</v>
      </c>
      <c r="AR230" s="774" t="s">
        <v>280</v>
      </c>
      <c r="AS230" s="774">
        <v>17</v>
      </c>
      <c r="AT230" s="769"/>
      <c r="AU230" s="769"/>
      <c r="AV230" s="846"/>
      <c r="AW230" s="826"/>
      <c r="AX230" s="825"/>
      <c r="AY230" s="825"/>
      <c r="AZ230" s="803"/>
      <c r="BA230" s="804"/>
      <c r="BB230" s="804"/>
      <c r="BC230" s="826"/>
      <c r="BD230" s="825"/>
      <c r="BE230" s="825">
        <f>30*1000/365</f>
        <v>82.191780821917803</v>
      </c>
      <c r="BF230" s="803"/>
      <c r="BG230" s="804"/>
      <c r="BH230" s="804"/>
      <c r="BI230" s="823"/>
      <c r="BJ230" s="824"/>
      <c r="BK230" s="824"/>
      <c r="BL230" s="805"/>
      <c r="BM230" s="804"/>
      <c r="BN230" s="804"/>
      <c r="BO230" s="826"/>
      <c r="BP230" s="825"/>
      <c r="BQ230" s="825"/>
      <c r="BR230" s="803"/>
      <c r="BS230" s="804"/>
      <c r="BT230" s="804"/>
      <c r="BU230" s="826"/>
      <c r="BV230" s="825"/>
      <c r="BW230" s="825"/>
      <c r="BX230" s="803"/>
      <c r="BY230" s="804"/>
      <c r="BZ230" s="804"/>
      <c r="CA230" s="826"/>
      <c r="CB230" s="825"/>
      <c r="CC230" s="825"/>
      <c r="CD230" s="803"/>
      <c r="CE230" s="804"/>
      <c r="CF230" s="804"/>
      <c r="CG230" s="826"/>
      <c r="CH230" s="825"/>
      <c r="CI230" s="825"/>
      <c r="CJ230" s="803"/>
      <c r="CK230" s="804"/>
      <c r="CL230" s="804"/>
      <c r="CM230" s="826"/>
      <c r="CN230" s="825"/>
      <c r="CO230" s="825"/>
      <c r="CP230" s="803"/>
      <c r="CQ230" s="804"/>
      <c r="CR230" s="804"/>
      <c r="CS230" s="826"/>
      <c r="CT230" s="825"/>
      <c r="CU230" s="825"/>
      <c r="CV230" s="803"/>
      <c r="CW230" s="804"/>
      <c r="CX230" s="804"/>
      <c r="CY230" s="826"/>
      <c r="CZ230" s="825"/>
      <c r="DA230" s="825"/>
      <c r="DB230" s="803"/>
      <c r="DC230" s="804"/>
      <c r="DD230" s="804"/>
      <c r="DE230" s="826"/>
      <c r="DF230" s="825"/>
      <c r="DG230" s="825"/>
      <c r="DH230" s="803"/>
      <c r="DI230" s="804"/>
      <c r="DJ230" s="804"/>
      <c r="DK230" s="826"/>
      <c r="DL230" s="825"/>
      <c r="DM230" s="825"/>
      <c r="DN230" s="803"/>
      <c r="DO230" s="804"/>
      <c r="DP230" s="804"/>
      <c r="DQ230" s="827"/>
      <c r="DR230" s="828"/>
      <c r="DS230" s="835"/>
      <c r="DT230" s="811"/>
      <c r="DU230" s="812"/>
      <c r="DV230" s="812"/>
      <c r="DW230" s="836"/>
      <c r="DX230" s="835"/>
      <c r="DY230" s="828"/>
      <c r="DZ230" s="813"/>
      <c r="EA230" s="814"/>
      <c r="EB230" s="814"/>
      <c r="EC230" s="827"/>
      <c r="ED230" s="828"/>
      <c r="EE230" s="835"/>
      <c r="EF230" s="811"/>
      <c r="EG230" s="812"/>
      <c r="EH230" s="812"/>
      <c r="EI230" s="836"/>
      <c r="EJ230" s="835"/>
      <c r="EK230" s="828"/>
      <c r="EL230" s="813"/>
      <c r="EM230" s="814"/>
      <c r="EN230" s="814"/>
      <c r="EO230" s="827"/>
      <c r="EP230" s="828"/>
      <c r="EQ230" s="835"/>
      <c r="ER230" s="811"/>
      <c r="ES230" s="812"/>
      <c r="ET230" s="812"/>
      <c r="EU230" s="836"/>
      <c r="EV230" s="835"/>
      <c r="EW230" s="828"/>
      <c r="EX230" s="813"/>
      <c r="EY230" s="814"/>
      <c r="EZ230" s="814"/>
      <c r="FA230" s="827"/>
      <c r="FB230" s="828"/>
      <c r="FC230" s="835"/>
      <c r="FD230" s="811"/>
      <c r="FE230" s="812"/>
      <c r="FF230" s="812"/>
      <c r="FG230" s="836"/>
      <c r="FH230" s="835"/>
      <c r="FI230" s="828"/>
      <c r="FJ230" s="813"/>
      <c r="FK230" s="814"/>
      <c r="FL230" s="814"/>
      <c r="FM230" s="827"/>
      <c r="FN230" s="828"/>
      <c r="FO230" s="835"/>
      <c r="FP230" s="811"/>
      <c r="FQ230" s="812"/>
      <c r="FR230" s="812"/>
      <c r="FS230" s="823"/>
      <c r="FT230" s="824"/>
      <c r="FU230" s="825"/>
      <c r="FV230" s="803"/>
      <c r="FW230" s="804"/>
      <c r="FX230" s="804"/>
      <c r="FY230" s="826"/>
      <c r="FZ230" s="825"/>
      <c r="GA230" s="824"/>
      <c r="GB230" s="805"/>
      <c r="GC230" s="804"/>
      <c r="GD230" s="804"/>
      <c r="GE230" s="823"/>
      <c r="GF230" s="824"/>
      <c r="GG230" s="825"/>
      <c r="GH230" s="803"/>
      <c r="GI230" s="809"/>
      <c r="GJ230" s="809"/>
      <c r="GK230" s="826"/>
      <c r="GL230" s="825"/>
      <c r="GM230" s="824"/>
      <c r="GN230" s="805"/>
      <c r="GO230" s="804"/>
      <c r="GP230" s="804"/>
      <c r="GQ230" s="823"/>
      <c r="GR230" s="824"/>
      <c r="GS230" s="825"/>
      <c r="GT230" s="803"/>
      <c r="GU230" s="809"/>
      <c r="GV230" s="809"/>
      <c r="GW230" s="826"/>
      <c r="GX230" s="825"/>
      <c r="GY230" s="824"/>
      <c r="GZ230" s="805"/>
      <c r="HA230" s="804"/>
      <c r="HB230" s="804"/>
      <c r="HC230" s="823"/>
      <c r="HD230" s="824"/>
      <c r="HE230" s="825"/>
      <c r="HF230" s="803"/>
      <c r="HG230" s="809"/>
      <c r="HH230" s="809"/>
      <c r="HI230" s="826"/>
      <c r="HJ230" s="825"/>
      <c r="HK230" s="824"/>
      <c r="HL230" s="805"/>
      <c r="HM230" s="804"/>
      <c r="HN230" s="804"/>
      <c r="HO230" s="823"/>
      <c r="HP230" s="824"/>
      <c r="HQ230" s="825"/>
      <c r="HR230" s="803"/>
      <c r="HS230" s="809"/>
      <c r="HT230" s="809"/>
      <c r="HU230" s="826"/>
      <c r="HV230" s="825"/>
      <c r="HW230" s="824"/>
      <c r="HX230" s="805"/>
      <c r="HY230" s="804"/>
      <c r="HZ230" s="804"/>
      <c r="IA230" s="823"/>
      <c r="IB230" s="824"/>
      <c r="IC230" s="825"/>
      <c r="ID230" s="803"/>
      <c r="IE230" s="804"/>
      <c r="IF230" s="804"/>
      <c r="IG230" s="826"/>
      <c r="IH230" s="825"/>
      <c r="II230" s="824"/>
      <c r="IJ230" s="805"/>
      <c r="IK230" s="804"/>
      <c r="IL230" s="804"/>
      <c r="IM230" s="823"/>
      <c r="IN230" s="824"/>
      <c r="IO230" s="825"/>
      <c r="IP230" s="803"/>
      <c r="IQ230" s="804"/>
      <c r="IR230" s="804"/>
      <c r="IS230" s="826"/>
      <c r="IT230" s="825"/>
      <c r="IU230" s="824"/>
      <c r="IV230" s="805"/>
      <c r="IW230" s="804"/>
      <c r="IX230" s="804"/>
      <c r="IY230" s="823"/>
      <c r="IZ230" s="824"/>
      <c r="JA230" s="825"/>
      <c r="JB230" s="803"/>
      <c r="JC230" s="804"/>
      <c r="JD230" s="804"/>
      <c r="JE230" s="826"/>
      <c r="JF230" s="825"/>
      <c r="JG230" s="824"/>
      <c r="JH230" s="805"/>
      <c r="JI230" s="804"/>
      <c r="JJ230" s="804"/>
      <c r="JK230" s="823"/>
      <c r="JL230" s="824"/>
      <c r="JM230" s="825"/>
      <c r="JN230" s="803"/>
      <c r="JO230" s="809"/>
      <c r="JP230" s="809"/>
      <c r="JQ230" s="826"/>
      <c r="JR230" s="825"/>
      <c r="JS230" s="824"/>
      <c r="JT230" s="805"/>
      <c r="JU230" s="804"/>
      <c r="JV230" s="804"/>
      <c r="JW230" s="823"/>
      <c r="JX230" s="824"/>
      <c r="JY230" s="824"/>
      <c r="JZ230" s="805"/>
      <c r="KA230" s="809"/>
      <c r="KB230" s="809"/>
      <c r="KC230" s="823"/>
      <c r="KD230" s="824"/>
      <c r="KE230" s="824"/>
      <c r="KF230" s="805"/>
      <c r="KG230" s="809"/>
      <c r="KH230" s="809"/>
      <c r="KI230" s="823"/>
      <c r="KJ230" s="824"/>
      <c r="KK230" s="824"/>
      <c r="KL230" s="805"/>
      <c r="KM230" s="809"/>
      <c r="KN230" s="809"/>
      <c r="KO230" s="823"/>
      <c r="KP230" s="824"/>
      <c r="KQ230" s="824"/>
      <c r="KR230" s="805"/>
      <c r="KS230" s="804"/>
      <c r="KT230" s="804"/>
      <c r="KU230" s="823"/>
      <c r="KV230" s="824"/>
      <c r="KW230" s="824"/>
      <c r="KX230" s="805"/>
      <c r="KY230" s="809"/>
      <c r="KZ230" s="809"/>
      <c r="LA230" s="823"/>
      <c r="LB230" s="824"/>
      <c r="LC230" s="824"/>
      <c r="LD230" s="805"/>
      <c r="LE230" s="804"/>
      <c r="LF230" s="804"/>
      <c r="LG230" s="823"/>
      <c r="LH230" s="824"/>
      <c r="LI230" s="824"/>
      <c r="LJ230" s="805"/>
      <c r="LK230" s="804"/>
      <c r="LL230" s="804"/>
      <c r="LM230" s="823"/>
      <c r="LN230" s="824"/>
      <c r="LO230" s="824"/>
      <c r="LP230" s="805"/>
      <c r="LQ230" s="809"/>
      <c r="LR230" s="809"/>
      <c r="LS230" s="823"/>
      <c r="LT230" s="824"/>
      <c r="LU230" s="824"/>
      <c r="LV230" s="805"/>
      <c r="LW230" s="804"/>
      <c r="LX230" s="804"/>
      <c r="LY230" s="823"/>
      <c r="LZ230" s="824"/>
      <c r="MA230" s="824"/>
      <c r="MB230" s="805"/>
      <c r="MC230" s="809"/>
      <c r="MD230" s="809"/>
      <c r="ME230" s="823"/>
      <c r="MF230" s="824"/>
      <c r="MG230" s="824"/>
      <c r="MH230" s="805"/>
      <c r="MI230" s="809"/>
      <c r="MJ230" s="809"/>
      <c r="MK230" s="823"/>
      <c r="ML230" s="824"/>
      <c r="MM230" s="824"/>
      <c r="MN230" s="805"/>
      <c r="MO230" s="809"/>
      <c r="MP230" s="809"/>
      <c r="MQ230" s="823"/>
      <c r="MR230" s="824"/>
      <c r="MS230" s="824"/>
      <c r="MT230" s="805"/>
      <c r="MU230" s="804"/>
      <c r="MV230" s="804"/>
      <c r="MW230" s="823"/>
      <c r="MX230" s="824"/>
      <c r="MY230" s="824"/>
      <c r="MZ230" s="805"/>
      <c r="NA230" s="804"/>
      <c r="NB230" s="804"/>
      <c r="NC230" s="823"/>
      <c r="ND230" s="824"/>
      <c r="NE230" s="824"/>
      <c r="NF230" s="805"/>
      <c r="NG230" s="804"/>
      <c r="NH230" s="804"/>
      <c r="NI230" s="823"/>
      <c r="NJ230" s="824"/>
      <c r="NK230" s="824"/>
      <c r="NL230" s="805"/>
      <c r="NM230" s="809"/>
      <c r="NN230" s="809"/>
      <c r="NO230" s="823"/>
      <c r="NP230" s="824"/>
      <c r="NQ230" s="824"/>
      <c r="NR230" s="805"/>
      <c r="NS230" s="823"/>
      <c r="NT230" s="824"/>
      <c r="NU230" s="824"/>
      <c r="NV230" s="805"/>
      <c r="NW230" s="823"/>
      <c r="NX230" s="824"/>
      <c r="NY230" s="824"/>
      <c r="NZ230" s="834"/>
      <c r="OA230" s="823"/>
      <c r="OB230" s="824"/>
      <c r="OC230" s="824"/>
      <c r="OD230" s="805"/>
      <c r="OE230" s="823"/>
      <c r="OF230" s="824"/>
      <c r="OG230" s="824"/>
      <c r="OH230" s="805"/>
      <c r="OI230" s="823"/>
      <c r="OJ230" s="824"/>
      <c r="OK230" s="824"/>
      <c r="OL230" s="805"/>
      <c r="OM230" s="823"/>
      <c r="ON230" s="824"/>
      <c r="OO230" s="824"/>
      <c r="OP230" s="805"/>
      <c r="OQ230" s="823"/>
      <c r="OR230" s="824"/>
      <c r="OS230" s="824"/>
      <c r="OT230" s="805"/>
      <c r="OU230" s="823"/>
      <c r="OV230" s="824"/>
      <c r="OW230" s="824"/>
      <c r="OX230" s="805"/>
      <c r="OY230" s="823"/>
      <c r="OZ230" s="824"/>
      <c r="PA230" s="824"/>
      <c r="PB230" s="805"/>
      <c r="PC230" s="823"/>
      <c r="PD230" s="824"/>
      <c r="PE230" s="824"/>
      <c r="PF230" s="805"/>
    </row>
    <row r="231" spans="1:422" ht="15" hidden="1" customHeight="1" x14ac:dyDescent="0.25">
      <c r="A231" s="801" t="s">
        <v>76</v>
      </c>
      <c r="B231" s="769"/>
      <c r="C231" s="769"/>
      <c r="D231" s="770"/>
      <c r="E231" s="769"/>
      <c r="F231" s="769"/>
      <c r="G231" s="769"/>
      <c r="H231" s="769"/>
      <c r="I231" s="769"/>
      <c r="J231" s="769"/>
      <c r="K231" s="769"/>
      <c r="L231" s="769"/>
      <c r="M231" s="769"/>
      <c r="N231" s="769"/>
      <c r="O231" s="769"/>
      <c r="P231" s="769"/>
      <c r="Q231" s="769"/>
      <c r="R231" s="769"/>
      <c r="S231" s="769"/>
      <c r="T231" s="816" t="s">
        <v>285</v>
      </c>
      <c r="U231" s="816" t="s">
        <v>291</v>
      </c>
      <c r="V231" s="816"/>
      <c r="W231" s="816"/>
      <c r="X231" s="769"/>
      <c r="Y231" s="769">
        <f>IF(AND(AJ231="",AK231="",AL231="",AN231="",AO231="",OR(AP231="",AP231=Dropdown!$AM$12,AP231=Dropdown!$AM$11)),1,0)</f>
        <v>1</v>
      </c>
      <c r="Z231" s="769">
        <f t="shared" si="26"/>
        <v>1</v>
      </c>
      <c r="AA231" s="769">
        <f t="shared" si="27"/>
        <v>0</v>
      </c>
      <c r="AB231" s="769">
        <f t="shared" si="28"/>
        <v>0</v>
      </c>
      <c r="AC231" s="769"/>
      <c r="AD231" s="772" t="str">
        <f>IF(OR(T231&lt;&gt;"",U231&lt;&gt;""),Dropdown!$A$4,IF(OR(V231&lt;&gt;"",W231&lt;&gt;""),Dropdown!$A$5,Dropdown!$A$3))</f>
        <v>Commercial/Institutional</v>
      </c>
      <c r="AE231" s="802" t="s">
        <v>615</v>
      </c>
      <c r="AF231" s="773"/>
      <c r="AG231" s="773"/>
      <c r="AH231" s="773" t="str">
        <f>IF(AG231&lt;&gt;"",VLOOKUP(AG231,Dropdown!$N$3:$R$62,3,FALSE),IF(AF231&lt;&gt;"",VLOOKUP(AF231,Dropdown!$N$3:$R$62,3,FALSE),IF(AE231&lt;&gt;"",VLOOKUP(AE231,Dropdown!$N$3:$R$62,3,FALSE),"")))</f>
        <v xml:space="preserve"> </v>
      </c>
      <c r="AI231" s="773" t="str">
        <f>IF(AG231&lt;&gt;"",VLOOKUP(AG231,Dropdown!$N$3:$R$62,5,FALSE),IF(AF231&lt;&gt;"",VLOOKUP(AF231,Dropdown!$N$3:$R$62,5,FALSE),IF(AE231&lt;&gt;"",VLOOKUP(AE231,Dropdown!$N$3:$R$62,5,FALSE),"")))</f>
        <v>Diverse</v>
      </c>
      <c r="AJ231" s="773"/>
      <c r="AK231" s="773"/>
      <c r="AL231" s="773"/>
      <c r="AM231" s="773"/>
      <c r="AN231" s="773"/>
      <c r="AO231" s="773"/>
      <c r="AP231" s="773"/>
      <c r="AQ231" s="769"/>
      <c r="AR231" s="774" t="s">
        <v>280</v>
      </c>
      <c r="AS231" s="774">
        <v>22</v>
      </c>
      <c r="AT231" s="769"/>
      <c r="AU231" s="769"/>
      <c r="AV231" s="846"/>
      <c r="AW231" s="826"/>
      <c r="AX231" s="825"/>
      <c r="AY231" s="825"/>
      <c r="AZ231" s="803"/>
      <c r="BA231" s="804"/>
      <c r="BB231" s="804"/>
      <c r="BC231" s="823">
        <f>8*1000/365</f>
        <v>21.917808219178081</v>
      </c>
      <c r="BD231" s="824">
        <f>10*1000/365</f>
        <v>27.397260273972602</v>
      </c>
      <c r="BE231" s="824"/>
      <c r="BF231" s="805"/>
      <c r="BG231" s="804"/>
      <c r="BH231" s="804"/>
      <c r="BI231" s="823"/>
      <c r="BJ231" s="824"/>
      <c r="BK231" s="824"/>
      <c r="BL231" s="805"/>
      <c r="BM231" s="804"/>
      <c r="BN231" s="804"/>
      <c r="BO231" s="826"/>
      <c r="BP231" s="825"/>
      <c r="BQ231" s="825"/>
      <c r="BR231" s="803"/>
      <c r="BS231" s="804"/>
      <c r="BT231" s="804"/>
      <c r="BU231" s="826"/>
      <c r="BV231" s="825"/>
      <c r="BW231" s="825"/>
      <c r="BX231" s="803"/>
      <c r="BY231" s="804"/>
      <c r="BZ231" s="804"/>
      <c r="CA231" s="826"/>
      <c r="CB231" s="825"/>
      <c r="CC231" s="825"/>
      <c r="CD231" s="803"/>
      <c r="CE231" s="804"/>
      <c r="CF231" s="804"/>
      <c r="CG231" s="826"/>
      <c r="CH231" s="825"/>
      <c r="CI231" s="825"/>
      <c r="CJ231" s="803"/>
      <c r="CK231" s="804"/>
      <c r="CL231" s="804"/>
      <c r="CM231" s="826"/>
      <c r="CN231" s="825"/>
      <c r="CO231" s="825"/>
      <c r="CP231" s="803"/>
      <c r="CQ231" s="804"/>
      <c r="CR231" s="804"/>
      <c r="CS231" s="826"/>
      <c r="CT231" s="825"/>
      <c r="CU231" s="825"/>
      <c r="CV231" s="803"/>
      <c r="CW231" s="804"/>
      <c r="CX231" s="804"/>
      <c r="CY231" s="826"/>
      <c r="CZ231" s="825"/>
      <c r="DA231" s="825"/>
      <c r="DB231" s="803"/>
      <c r="DC231" s="804"/>
      <c r="DD231" s="804"/>
      <c r="DE231" s="826"/>
      <c r="DF231" s="825"/>
      <c r="DG231" s="825"/>
      <c r="DH231" s="803"/>
      <c r="DI231" s="804"/>
      <c r="DJ231" s="804"/>
      <c r="DK231" s="826"/>
      <c r="DL231" s="825"/>
      <c r="DM231" s="825"/>
      <c r="DN231" s="803"/>
      <c r="DO231" s="804"/>
      <c r="DP231" s="804"/>
      <c r="DQ231" s="827"/>
      <c r="DR231" s="828"/>
      <c r="DS231" s="835"/>
      <c r="DT231" s="811"/>
      <c r="DU231" s="812"/>
      <c r="DV231" s="812"/>
      <c r="DW231" s="836"/>
      <c r="DX231" s="835"/>
      <c r="DY231" s="828"/>
      <c r="DZ231" s="813"/>
      <c r="EA231" s="814"/>
      <c r="EB231" s="814"/>
      <c r="EC231" s="827"/>
      <c r="ED231" s="828"/>
      <c r="EE231" s="835"/>
      <c r="EF231" s="811"/>
      <c r="EG231" s="812"/>
      <c r="EH231" s="812"/>
      <c r="EI231" s="836"/>
      <c r="EJ231" s="835"/>
      <c r="EK231" s="828"/>
      <c r="EL231" s="813"/>
      <c r="EM231" s="814"/>
      <c r="EN231" s="814"/>
      <c r="EO231" s="827"/>
      <c r="EP231" s="828"/>
      <c r="EQ231" s="835"/>
      <c r="ER231" s="811"/>
      <c r="ES231" s="812"/>
      <c r="ET231" s="812"/>
      <c r="EU231" s="836"/>
      <c r="EV231" s="835"/>
      <c r="EW231" s="828"/>
      <c r="EX231" s="813"/>
      <c r="EY231" s="814"/>
      <c r="EZ231" s="814"/>
      <c r="FA231" s="827"/>
      <c r="FB231" s="828"/>
      <c r="FC231" s="835"/>
      <c r="FD231" s="811"/>
      <c r="FE231" s="812"/>
      <c r="FF231" s="812"/>
      <c r="FG231" s="836"/>
      <c r="FH231" s="835"/>
      <c r="FI231" s="828"/>
      <c r="FJ231" s="813"/>
      <c r="FK231" s="814"/>
      <c r="FL231" s="814"/>
      <c r="FM231" s="827"/>
      <c r="FN231" s="828"/>
      <c r="FO231" s="835"/>
      <c r="FP231" s="811"/>
      <c r="FQ231" s="812"/>
      <c r="FR231" s="812"/>
      <c r="FS231" s="823"/>
      <c r="FT231" s="824"/>
      <c r="FU231" s="825"/>
      <c r="FV231" s="803"/>
      <c r="FW231" s="804"/>
      <c r="FX231" s="804"/>
      <c r="FY231" s="826"/>
      <c r="FZ231" s="825"/>
      <c r="GA231" s="824"/>
      <c r="GB231" s="805"/>
      <c r="GC231" s="804"/>
      <c r="GD231" s="804"/>
      <c r="GE231" s="823"/>
      <c r="GF231" s="824"/>
      <c r="GG231" s="825"/>
      <c r="GH231" s="803"/>
      <c r="GI231" s="809"/>
      <c r="GJ231" s="809"/>
      <c r="GK231" s="826"/>
      <c r="GL231" s="825"/>
      <c r="GM231" s="824"/>
      <c r="GN231" s="805"/>
      <c r="GO231" s="804"/>
      <c r="GP231" s="804"/>
      <c r="GQ231" s="823"/>
      <c r="GR231" s="824"/>
      <c r="GS231" s="825"/>
      <c r="GT231" s="803"/>
      <c r="GU231" s="809"/>
      <c r="GV231" s="809"/>
      <c r="GW231" s="826"/>
      <c r="GX231" s="825"/>
      <c r="GY231" s="824"/>
      <c r="GZ231" s="805"/>
      <c r="HA231" s="804"/>
      <c r="HB231" s="804"/>
      <c r="HC231" s="823"/>
      <c r="HD231" s="824"/>
      <c r="HE231" s="825"/>
      <c r="HF231" s="803"/>
      <c r="HG231" s="809"/>
      <c r="HH231" s="809"/>
      <c r="HI231" s="826"/>
      <c r="HJ231" s="825"/>
      <c r="HK231" s="824"/>
      <c r="HL231" s="805"/>
      <c r="HM231" s="804"/>
      <c r="HN231" s="804"/>
      <c r="HO231" s="823"/>
      <c r="HP231" s="824"/>
      <c r="HQ231" s="825"/>
      <c r="HR231" s="803"/>
      <c r="HS231" s="809"/>
      <c r="HT231" s="809"/>
      <c r="HU231" s="826"/>
      <c r="HV231" s="825"/>
      <c r="HW231" s="824"/>
      <c r="HX231" s="805"/>
      <c r="HY231" s="804"/>
      <c r="HZ231" s="804"/>
      <c r="IA231" s="823"/>
      <c r="IB231" s="824"/>
      <c r="IC231" s="825"/>
      <c r="ID231" s="803"/>
      <c r="IE231" s="804"/>
      <c r="IF231" s="804"/>
      <c r="IG231" s="826"/>
      <c r="IH231" s="825"/>
      <c r="II231" s="824"/>
      <c r="IJ231" s="805"/>
      <c r="IK231" s="804"/>
      <c r="IL231" s="804"/>
      <c r="IM231" s="823"/>
      <c r="IN231" s="824"/>
      <c r="IO231" s="825"/>
      <c r="IP231" s="803"/>
      <c r="IQ231" s="804"/>
      <c r="IR231" s="804"/>
      <c r="IS231" s="826"/>
      <c r="IT231" s="825"/>
      <c r="IU231" s="824"/>
      <c r="IV231" s="805"/>
      <c r="IW231" s="804"/>
      <c r="IX231" s="804"/>
      <c r="IY231" s="823"/>
      <c r="IZ231" s="824"/>
      <c r="JA231" s="825"/>
      <c r="JB231" s="803"/>
      <c r="JC231" s="804"/>
      <c r="JD231" s="804"/>
      <c r="JE231" s="826"/>
      <c r="JF231" s="825"/>
      <c r="JG231" s="824"/>
      <c r="JH231" s="805"/>
      <c r="JI231" s="804"/>
      <c r="JJ231" s="804"/>
      <c r="JK231" s="823"/>
      <c r="JL231" s="824"/>
      <c r="JM231" s="825"/>
      <c r="JN231" s="803"/>
      <c r="JO231" s="809"/>
      <c r="JP231" s="809"/>
      <c r="JQ231" s="826"/>
      <c r="JR231" s="825"/>
      <c r="JS231" s="824"/>
      <c r="JT231" s="805"/>
      <c r="JU231" s="804"/>
      <c r="JV231" s="804"/>
      <c r="JW231" s="823"/>
      <c r="JX231" s="824"/>
      <c r="JY231" s="824"/>
      <c r="JZ231" s="805"/>
      <c r="KA231" s="809"/>
      <c r="KB231" s="809"/>
      <c r="KC231" s="823"/>
      <c r="KD231" s="824"/>
      <c r="KE231" s="824"/>
      <c r="KF231" s="805"/>
      <c r="KG231" s="809"/>
      <c r="KH231" s="809"/>
      <c r="KI231" s="823"/>
      <c r="KJ231" s="824"/>
      <c r="KK231" s="824"/>
      <c r="KL231" s="805"/>
      <c r="KM231" s="809"/>
      <c r="KN231" s="809"/>
      <c r="KO231" s="823"/>
      <c r="KP231" s="824"/>
      <c r="KQ231" s="824"/>
      <c r="KR231" s="805"/>
      <c r="KS231" s="804"/>
      <c r="KT231" s="804"/>
      <c r="KU231" s="823"/>
      <c r="KV231" s="824"/>
      <c r="KW231" s="824"/>
      <c r="KX231" s="805"/>
      <c r="KY231" s="809"/>
      <c r="KZ231" s="809"/>
      <c r="LA231" s="823"/>
      <c r="LB231" s="824"/>
      <c r="LC231" s="824"/>
      <c r="LD231" s="805"/>
      <c r="LE231" s="804"/>
      <c r="LF231" s="804"/>
      <c r="LG231" s="823"/>
      <c r="LH231" s="824"/>
      <c r="LI231" s="824"/>
      <c r="LJ231" s="805"/>
      <c r="LK231" s="804"/>
      <c r="LL231" s="804"/>
      <c r="LM231" s="823"/>
      <c r="LN231" s="824"/>
      <c r="LO231" s="824"/>
      <c r="LP231" s="805"/>
      <c r="LQ231" s="809"/>
      <c r="LR231" s="809"/>
      <c r="LS231" s="823"/>
      <c r="LT231" s="824"/>
      <c r="LU231" s="824"/>
      <c r="LV231" s="805"/>
      <c r="LW231" s="804"/>
      <c r="LX231" s="804"/>
      <c r="LY231" s="823"/>
      <c r="LZ231" s="824"/>
      <c r="MA231" s="824"/>
      <c r="MB231" s="805"/>
      <c r="MC231" s="809"/>
      <c r="MD231" s="809"/>
      <c r="ME231" s="823"/>
      <c r="MF231" s="824"/>
      <c r="MG231" s="824"/>
      <c r="MH231" s="805"/>
      <c r="MI231" s="809"/>
      <c r="MJ231" s="809"/>
      <c r="MK231" s="823"/>
      <c r="ML231" s="824"/>
      <c r="MM231" s="824"/>
      <c r="MN231" s="805"/>
      <c r="MO231" s="809"/>
      <c r="MP231" s="809"/>
      <c r="MQ231" s="823"/>
      <c r="MR231" s="824"/>
      <c r="MS231" s="824"/>
      <c r="MT231" s="805"/>
      <c r="MU231" s="804"/>
      <c r="MV231" s="804"/>
      <c r="MW231" s="823"/>
      <c r="MX231" s="824"/>
      <c r="MY231" s="824"/>
      <c r="MZ231" s="805"/>
      <c r="NA231" s="804"/>
      <c r="NB231" s="804"/>
      <c r="NC231" s="823"/>
      <c r="ND231" s="824"/>
      <c r="NE231" s="824"/>
      <c r="NF231" s="805"/>
      <c r="NG231" s="804"/>
      <c r="NH231" s="804"/>
      <c r="NI231" s="823"/>
      <c r="NJ231" s="824"/>
      <c r="NK231" s="824"/>
      <c r="NL231" s="805"/>
      <c r="NM231" s="809"/>
      <c r="NN231" s="809"/>
      <c r="NO231" s="823"/>
      <c r="NP231" s="824"/>
      <c r="NQ231" s="824"/>
      <c r="NR231" s="805"/>
      <c r="NS231" s="823"/>
      <c r="NT231" s="824"/>
      <c r="NU231" s="824"/>
      <c r="NV231" s="805"/>
      <c r="NW231" s="823"/>
      <c r="NX231" s="824"/>
      <c r="NY231" s="824"/>
      <c r="NZ231" s="834"/>
      <c r="OA231" s="823"/>
      <c r="OB231" s="824"/>
      <c r="OC231" s="824"/>
      <c r="OD231" s="805"/>
      <c r="OE231" s="823"/>
      <c r="OF231" s="824"/>
      <c r="OG231" s="824"/>
      <c r="OH231" s="805"/>
      <c r="OI231" s="823"/>
      <c r="OJ231" s="824"/>
      <c r="OK231" s="824"/>
      <c r="OL231" s="805"/>
      <c r="OM231" s="823"/>
      <c r="ON231" s="824"/>
      <c r="OO231" s="824"/>
      <c r="OP231" s="805"/>
      <c r="OQ231" s="823"/>
      <c r="OR231" s="824"/>
      <c r="OS231" s="824"/>
      <c r="OT231" s="805"/>
      <c r="OU231" s="823"/>
      <c r="OV231" s="824"/>
      <c r="OW231" s="824"/>
      <c r="OX231" s="805"/>
      <c r="OY231" s="823"/>
      <c r="OZ231" s="824"/>
      <c r="PA231" s="824"/>
      <c r="PB231" s="805"/>
      <c r="PC231" s="823"/>
      <c r="PD231" s="824"/>
      <c r="PE231" s="824"/>
      <c r="PF231" s="805"/>
    </row>
    <row r="232" spans="1:422" ht="15" hidden="1" customHeight="1" x14ac:dyDescent="0.25">
      <c r="A232" s="801" t="s">
        <v>76</v>
      </c>
      <c r="B232" s="769"/>
      <c r="C232" s="769"/>
      <c r="D232" s="770"/>
      <c r="E232" s="769"/>
      <c r="F232" s="769"/>
      <c r="G232" s="769"/>
      <c r="H232" s="769"/>
      <c r="I232" s="769"/>
      <c r="J232" s="769"/>
      <c r="K232" s="769"/>
      <c r="L232" s="769"/>
      <c r="M232" s="769"/>
      <c r="N232" s="769"/>
      <c r="O232" s="769"/>
      <c r="P232" s="769"/>
      <c r="Q232" s="769"/>
      <c r="R232" s="769"/>
      <c r="S232" s="769"/>
      <c r="T232" s="816" t="s">
        <v>286</v>
      </c>
      <c r="U232" s="816" t="s">
        <v>293</v>
      </c>
      <c r="V232" s="816"/>
      <c r="W232" s="816"/>
      <c r="X232" s="769"/>
      <c r="Y232" s="769">
        <f>IF(AND(AJ232="",AK232="",AL232="",AN232="",AO232="",OR(AP232="",AP232=Dropdown!$AM$12,AP232=Dropdown!$AM$11)),1,0)</f>
        <v>1</v>
      </c>
      <c r="Z232" s="769">
        <f t="shared" si="26"/>
        <v>1</v>
      </c>
      <c r="AA232" s="769">
        <f t="shared" si="27"/>
        <v>0</v>
      </c>
      <c r="AB232" s="769">
        <f t="shared" si="28"/>
        <v>0</v>
      </c>
      <c r="AC232" s="769"/>
      <c r="AD232" s="772" t="str">
        <f>IF(OR(T232&lt;&gt;"",U232&lt;&gt;""),Dropdown!$A$4,IF(OR(V232&lt;&gt;"",W232&lt;&gt;""),Dropdown!$A$5,Dropdown!$A$3))</f>
        <v>Commercial/Institutional</v>
      </c>
      <c r="AE232" s="802" t="s">
        <v>615</v>
      </c>
      <c r="AF232" s="773"/>
      <c r="AG232" s="773"/>
      <c r="AH232" s="773" t="str">
        <f>IF(AG232&lt;&gt;"",VLOOKUP(AG232,Dropdown!$N$3:$R$62,3,FALSE),IF(AF232&lt;&gt;"",VLOOKUP(AF232,Dropdown!$N$3:$R$62,3,FALSE),IF(AE232&lt;&gt;"",VLOOKUP(AE232,Dropdown!$N$3:$R$62,3,FALSE),"")))</f>
        <v xml:space="preserve"> </v>
      </c>
      <c r="AI232" s="773" t="str">
        <f>IF(AG232&lt;&gt;"",VLOOKUP(AG232,Dropdown!$N$3:$R$62,5,FALSE),IF(AF232&lt;&gt;"",VLOOKUP(AF232,Dropdown!$N$3:$R$62,5,FALSE),IF(AE232&lt;&gt;"",VLOOKUP(AE232,Dropdown!$N$3:$R$62,5,FALSE),"")))</f>
        <v>Diverse</v>
      </c>
      <c r="AJ232" s="773"/>
      <c r="AK232" s="773"/>
      <c r="AL232" s="773"/>
      <c r="AM232" s="773"/>
      <c r="AN232" s="773"/>
      <c r="AO232" s="773"/>
      <c r="AP232" s="773"/>
      <c r="AQ232" s="769"/>
      <c r="AR232" s="774" t="s">
        <v>280</v>
      </c>
      <c r="AS232" s="774">
        <v>22</v>
      </c>
      <c r="AT232" s="769"/>
      <c r="AU232" s="769"/>
      <c r="AV232" s="846"/>
      <c r="AW232" s="826"/>
      <c r="AX232" s="825"/>
      <c r="AY232" s="825"/>
      <c r="AZ232" s="803"/>
      <c r="BA232" s="848"/>
      <c r="BB232" s="848"/>
      <c r="BC232" s="824">
        <f>25000/365</f>
        <v>68.493150684931507</v>
      </c>
      <c r="BD232" s="824">
        <f>30000/365</f>
        <v>82.191780821917803</v>
      </c>
      <c r="BE232" s="824"/>
      <c r="BF232" s="805"/>
      <c r="BG232" s="804"/>
      <c r="BH232" s="804"/>
      <c r="BI232" s="823"/>
      <c r="BJ232" s="824"/>
      <c r="BK232" s="824"/>
      <c r="BL232" s="805"/>
      <c r="BM232" s="848"/>
      <c r="BN232" s="848"/>
      <c r="BO232" s="825"/>
      <c r="BP232" s="825"/>
      <c r="BQ232" s="825"/>
      <c r="BR232" s="803"/>
      <c r="BS232" s="848"/>
      <c r="BT232" s="848"/>
      <c r="BU232" s="825"/>
      <c r="BV232" s="825"/>
      <c r="BW232" s="825"/>
      <c r="BX232" s="803"/>
      <c r="BY232" s="848"/>
      <c r="BZ232" s="848"/>
      <c r="CA232" s="825"/>
      <c r="CB232" s="825"/>
      <c r="CC232" s="825"/>
      <c r="CD232" s="803"/>
      <c r="CE232" s="848"/>
      <c r="CF232" s="848"/>
      <c r="CG232" s="825"/>
      <c r="CH232" s="825"/>
      <c r="CI232" s="825"/>
      <c r="CJ232" s="803"/>
      <c r="CK232" s="848"/>
      <c r="CL232" s="848"/>
      <c r="CM232" s="825"/>
      <c r="CN232" s="825"/>
      <c r="CO232" s="825"/>
      <c r="CP232" s="803"/>
      <c r="CQ232" s="848"/>
      <c r="CR232" s="848"/>
      <c r="CS232" s="825"/>
      <c r="CT232" s="825"/>
      <c r="CU232" s="825"/>
      <c r="CV232" s="803"/>
      <c r="CW232" s="848"/>
      <c r="CX232" s="848"/>
      <c r="CY232" s="825"/>
      <c r="CZ232" s="825"/>
      <c r="DA232" s="825"/>
      <c r="DB232" s="803"/>
      <c r="DC232" s="848"/>
      <c r="DD232" s="848"/>
      <c r="DE232" s="825"/>
      <c r="DF232" s="825"/>
      <c r="DG232" s="825"/>
      <c r="DH232" s="803"/>
      <c r="DI232" s="848"/>
      <c r="DJ232" s="848"/>
      <c r="DK232" s="825"/>
      <c r="DL232" s="825"/>
      <c r="DM232" s="825"/>
      <c r="DN232" s="803"/>
      <c r="DO232" s="804"/>
      <c r="DP232" s="804"/>
      <c r="DQ232" s="827"/>
      <c r="DR232" s="828"/>
      <c r="DS232" s="835"/>
      <c r="DT232" s="811"/>
      <c r="DU232" s="812"/>
      <c r="DV232" s="812"/>
      <c r="DW232" s="836"/>
      <c r="DX232" s="835"/>
      <c r="DY232" s="828"/>
      <c r="DZ232" s="813"/>
      <c r="EA232" s="814"/>
      <c r="EB232" s="814"/>
      <c r="EC232" s="827"/>
      <c r="ED232" s="828"/>
      <c r="EE232" s="835"/>
      <c r="EF232" s="811"/>
      <c r="EG232" s="812"/>
      <c r="EH232" s="812"/>
      <c r="EI232" s="836"/>
      <c r="EJ232" s="835"/>
      <c r="EK232" s="828"/>
      <c r="EL232" s="813"/>
      <c r="EM232" s="814"/>
      <c r="EN232" s="814"/>
      <c r="EO232" s="827"/>
      <c r="EP232" s="828"/>
      <c r="EQ232" s="835"/>
      <c r="ER232" s="811"/>
      <c r="ES232" s="812"/>
      <c r="ET232" s="812"/>
      <c r="EU232" s="836"/>
      <c r="EV232" s="835"/>
      <c r="EW232" s="828"/>
      <c r="EX232" s="813"/>
      <c r="EY232" s="814"/>
      <c r="EZ232" s="814"/>
      <c r="FA232" s="827"/>
      <c r="FB232" s="828"/>
      <c r="FC232" s="835"/>
      <c r="FD232" s="811"/>
      <c r="FE232" s="812"/>
      <c r="FF232" s="812"/>
      <c r="FG232" s="836"/>
      <c r="FH232" s="835"/>
      <c r="FI232" s="828"/>
      <c r="FJ232" s="813"/>
      <c r="FK232" s="814"/>
      <c r="FL232" s="814"/>
      <c r="FM232" s="827"/>
      <c r="FN232" s="828"/>
      <c r="FO232" s="835"/>
      <c r="FP232" s="811"/>
      <c r="FQ232" s="812"/>
      <c r="FR232" s="812"/>
      <c r="FS232" s="823"/>
      <c r="FT232" s="824"/>
      <c r="FU232" s="825"/>
      <c r="FV232" s="803"/>
      <c r="FW232" s="804"/>
      <c r="FX232" s="804"/>
      <c r="FY232" s="826"/>
      <c r="FZ232" s="825"/>
      <c r="GA232" s="824"/>
      <c r="GB232" s="805"/>
      <c r="GC232" s="804"/>
      <c r="GD232" s="804"/>
      <c r="GE232" s="823"/>
      <c r="GF232" s="824"/>
      <c r="GG232" s="825"/>
      <c r="GH232" s="803"/>
      <c r="GI232" s="809"/>
      <c r="GJ232" s="809"/>
      <c r="GK232" s="826"/>
      <c r="GL232" s="825"/>
      <c r="GM232" s="824"/>
      <c r="GN232" s="805"/>
      <c r="GO232" s="804"/>
      <c r="GP232" s="804"/>
      <c r="GQ232" s="823"/>
      <c r="GR232" s="824"/>
      <c r="GS232" s="825"/>
      <c r="GT232" s="803"/>
      <c r="GU232" s="809"/>
      <c r="GV232" s="809"/>
      <c r="GW232" s="826"/>
      <c r="GX232" s="825"/>
      <c r="GY232" s="824"/>
      <c r="GZ232" s="805"/>
      <c r="HA232" s="804"/>
      <c r="HB232" s="804"/>
      <c r="HC232" s="823"/>
      <c r="HD232" s="824"/>
      <c r="HE232" s="825"/>
      <c r="HF232" s="803"/>
      <c r="HG232" s="809"/>
      <c r="HH232" s="809"/>
      <c r="HI232" s="826"/>
      <c r="HJ232" s="825"/>
      <c r="HK232" s="824"/>
      <c r="HL232" s="805"/>
      <c r="HM232" s="804"/>
      <c r="HN232" s="804"/>
      <c r="HO232" s="823"/>
      <c r="HP232" s="824"/>
      <c r="HQ232" s="825"/>
      <c r="HR232" s="803"/>
      <c r="HS232" s="809"/>
      <c r="HT232" s="809"/>
      <c r="HU232" s="826"/>
      <c r="HV232" s="825"/>
      <c r="HW232" s="824"/>
      <c r="HX232" s="805"/>
      <c r="HY232" s="804"/>
      <c r="HZ232" s="804"/>
      <c r="IA232" s="823"/>
      <c r="IB232" s="824"/>
      <c r="IC232" s="825"/>
      <c r="ID232" s="803"/>
      <c r="IE232" s="804"/>
      <c r="IF232" s="804"/>
      <c r="IG232" s="826"/>
      <c r="IH232" s="825"/>
      <c r="II232" s="824"/>
      <c r="IJ232" s="805"/>
      <c r="IK232" s="804"/>
      <c r="IL232" s="804"/>
      <c r="IM232" s="823"/>
      <c r="IN232" s="824"/>
      <c r="IO232" s="825"/>
      <c r="IP232" s="803"/>
      <c r="IQ232" s="804"/>
      <c r="IR232" s="804"/>
      <c r="IS232" s="826"/>
      <c r="IT232" s="825"/>
      <c r="IU232" s="824"/>
      <c r="IV232" s="805"/>
      <c r="IW232" s="804"/>
      <c r="IX232" s="804"/>
      <c r="IY232" s="823"/>
      <c r="IZ232" s="824"/>
      <c r="JA232" s="825"/>
      <c r="JB232" s="803"/>
      <c r="JC232" s="804"/>
      <c r="JD232" s="804"/>
      <c r="JE232" s="826"/>
      <c r="JF232" s="825"/>
      <c r="JG232" s="824"/>
      <c r="JH232" s="805"/>
      <c r="JI232" s="804"/>
      <c r="JJ232" s="804"/>
      <c r="JK232" s="823"/>
      <c r="JL232" s="824"/>
      <c r="JM232" s="825"/>
      <c r="JN232" s="803"/>
      <c r="JO232" s="809"/>
      <c r="JP232" s="809"/>
      <c r="JQ232" s="826"/>
      <c r="JR232" s="825"/>
      <c r="JS232" s="824"/>
      <c r="JT232" s="805"/>
      <c r="JU232" s="804"/>
      <c r="JV232" s="804"/>
      <c r="JW232" s="823"/>
      <c r="JX232" s="824"/>
      <c r="JY232" s="824"/>
      <c r="JZ232" s="805"/>
      <c r="KA232" s="809"/>
      <c r="KB232" s="809"/>
      <c r="KC232" s="823"/>
      <c r="KD232" s="824"/>
      <c r="KE232" s="824"/>
      <c r="KF232" s="805"/>
      <c r="KG232" s="809"/>
      <c r="KH232" s="809"/>
      <c r="KI232" s="823"/>
      <c r="KJ232" s="824"/>
      <c r="KK232" s="824"/>
      <c r="KL232" s="805"/>
      <c r="KM232" s="809"/>
      <c r="KN232" s="809"/>
      <c r="KO232" s="823"/>
      <c r="KP232" s="824"/>
      <c r="KQ232" s="824"/>
      <c r="KR232" s="805"/>
      <c r="KS232" s="804"/>
      <c r="KT232" s="804"/>
      <c r="KU232" s="823"/>
      <c r="KV232" s="824"/>
      <c r="KW232" s="824"/>
      <c r="KX232" s="805"/>
      <c r="KY232" s="809"/>
      <c r="KZ232" s="809"/>
      <c r="LA232" s="823"/>
      <c r="LB232" s="824"/>
      <c r="LC232" s="824"/>
      <c r="LD232" s="805"/>
      <c r="LE232" s="804"/>
      <c r="LF232" s="804"/>
      <c r="LG232" s="823"/>
      <c r="LH232" s="824"/>
      <c r="LI232" s="824"/>
      <c r="LJ232" s="805"/>
      <c r="LK232" s="804"/>
      <c r="LL232" s="804"/>
      <c r="LM232" s="823"/>
      <c r="LN232" s="824"/>
      <c r="LO232" s="824"/>
      <c r="LP232" s="805"/>
      <c r="LQ232" s="809"/>
      <c r="LR232" s="809"/>
      <c r="LS232" s="823"/>
      <c r="LT232" s="824"/>
      <c r="LU232" s="824"/>
      <c r="LV232" s="805"/>
      <c r="LW232" s="804"/>
      <c r="LX232" s="804"/>
      <c r="LY232" s="823"/>
      <c r="LZ232" s="824"/>
      <c r="MA232" s="824"/>
      <c r="MB232" s="805"/>
      <c r="MC232" s="809"/>
      <c r="MD232" s="809"/>
      <c r="ME232" s="823"/>
      <c r="MF232" s="824"/>
      <c r="MG232" s="824"/>
      <c r="MH232" s="805"/>
      <c r="MI232" s="809"/>
      <c r="MJ232" s="809"/>
      <c r="MK232" s="823"/>
      <c r="ML232" s="824"/>
      <c r="MM232" s="824"/>
      <c r="MN232" s="805"/>
      <c r="MO232" s="809"/>
      <c r="MP232" s="809"/>
      <c r="MQ232" s="823"/>
      <c r="MR232" s="824"/>
      <c r="MS232" s="824"/>
      <c r="MT232" s="805"/>
      <c r="MU232" s="804"/>
      <c r="MV232" s="804"/>
      <c r="MW232" s="823"/>
      <c r="MX232" s="824"/>
      <c r="MY232" s="824"/>
      <c r="MZ232" s="805"/>
      <c r="NA232" s="804"/>
      <c r="NB232" s="804"/>
      <c r="NC232" s="823"/>
      <c r="ND232" s="824"/>
      <c r="NE232" s="824"/>
      <c r="NF232" s="805"/>
      <c r="NG232" s="804"/>
      <c r="NH232" s="804"/>
      <c r="NI232" s="823"/>
      <c r="NJ232" s="824"/>
      <c r="NK232" s="824"/>
      <c r="NL232" s="805"/>
      <c r="NM232" s="809"/>
      <c r="NN232" s="809"/>
      <c r="NO232" s="823"/>
      <c r="NP232" s="824"/>
      <c r="NQ232" s="824"/>
      <c r="NR232" s="805"/>
      <c r="NS232" s="823"/>
      <c r="NT232" s="824"/>
      <c r="NU232" s="824"/>
      <c r="NV232" s="805"/>
      <c r="NW232" s="823"/>
      <c r="NX232" s="824"/>
      <c r="NY232" s="824"/>
      <c r="NZ232" s="834"/>
      <c r="OA232" s="823"/>
      <c r="OB232" s="824"/>
      <c r="OC232" s="824"/>
      <c r="OD232" s="805"/>
      <c r="OE232" s="823"/>
      <c r="OF232" s="824"/>
      <c r="OG232" s="824"/>
      <c r="OH232" s="805"/>
      <c r="OI232" s="823"/>
      <c r="OJ232" s="824"/>
      <c r="OK232" s="824"/>
      <c r="OL232" s="805"/>
      <c r="OM232" s="823"/>
      <c r="ON232" s="824"/>
      <c r="OO232" s="824"/>
      <c r="OP232" s="805"/>
      <c r="OQ232" s="823"/>
      <c r="OR232" s="824"/>
      <c r="OS232" s="824"/>
      <c r="OT232" s="805"/>
      <c r="OU232" s="823"/>
      <c r="OV232" s="824"/>
      <c r="OW232" s="824"/>
      <c r="OX232" s="805"/>
      <c r="OY232" s="823"/>
      <c r="OZ232" s="824"/>
      <c r="PA232" s="824"/>
      <c r="PB232" s="805"/>
      <c r="PC232" s="823"/>
      <c r="PD232" s="824"/>
      <c r="PE232" s="824"/>
      <c r="PF232" s="805"/>
    </row>
    <row r="233" spans="1:422" ht="15" hidden="1" customHeight="1" x14ac:dyDescent="0.25">
      <c r="A233" s="801" t="s">
        <v>76</v>
      </c>
      <c r="B233" s="769"/>
      <c r="C233" s="769"/>
      <c r="D233" s="770"/>
      <c r="E233" s="769"/>
      <c r="F233" s="769"/>
      <c r="G233" s="769"/>
      <c r="H233" s="769"/>
      <c r="I233" s="769"/>
      <c r="J233" s="769"/>
      <c r="K233" s="769"/>
      <c r="L233" s="769"/>
      <c r="M233" s="769"/>
      <c r="N233" s="769"/>
      <c r="O233" s="769"/>
      <c r="P233" s="769"/>
      <c r="Q233" s="769"/>
      <c r="R233" s="769"/>
      <c r="S233" s="769"/>
      <c r="T233" s="816" t="s">
        <v>287</v>
      </c>
      <c r="U233" s="816" t="s">
        <v>294</v>
      </c>
      <c r="V233" s="816"/>
      <c r="W233" s="816"/>
      <c r="X233" s="769"/>
      <c r="Y233" s="769">
        <f>IF(AND(AJ233="",AK233="",AL233="",AN233="",AO233="",OR(AP233="",AP233=Dropdown!$AM$12,AP233=Dropdown!$AM$11)),1,0)</f>
        <v>1</v>
      </c>
      <c r="Z233" s="769">
        <f t="shared" si="26"/>
        <v>1</v>
      </c>
      <c r="AA233" s="769">
        <f t="shared" si="27"/>
        <v>0</v>
      </c>
      <c r="AB233" s="769">
        <f t="shared" si="28"/>
        <v>0</v>
      </c>
      <c r="AC233" s="769"/>
      <c r="AD233" s="772" t="str">
        <f>IF(OR(T233&lt;&gt;"",U233&lt;&gt;""),Dropdown!$A$4,IF(OR(V233&lt;&gt;"",W233&lt;&gt;""),Dropdown!$A$5,Dropdown!$A$3))</f>
        <v>Commercial/Institutional</v>
      </c>
      <c r="AE233" s="802" t="s">
        <v>615</v>
      </c>
      <c r="AF233" s="773"/>
      <c r="AG233" s="773"/>
      <c r="AH233" s="773" t="str">
        <f>IF(AG233&lt;&gt;"",VLOOKUP(AG233,Dropdown!$N$3:$R$62,3,FALSE),IF(AF233&lt;&gt;"",VLOOKUP(AF233,Dropdown!$N$3:$R$62,3,FALSE),IF(AE233&lt;&gt;"",VLOOKUP(AE233,Dropdown!$N$3:$R$62,3,FALSE),"")))</f>
        <v xml:space="preserve"> </v>
      </c>
      <c r="AI233" s="773" t="str">
        <f>IF(AG233&lt;&gt;"",VLOOKUP(AG233,Dropdown!$N$3:$R$62,5,FALSE),IF(AF233&lt;&gt;"",VLOOKUP(AF233,Dropdown!$N$3:$R$62,5,FALSE),IF(AE233&lt;&gt;"",VLOOKUP(AE233,Dropdown!$N$3:$R$62,5,FALSE),"")))</f>
        <v>Diverse</v>
      </c>
      <c r="AJ233" s="773"/>
      <c r="AK233" s="773"/>
      <c r="AL233" s="773"/>
      <c r="AM233" s="773"/>
      <c r="AN233" s="773"/>
      <c r="AO233" s="773"/>
      <c r="AP233" s="773"/>
      <c r="AQ233" s="769"/>
      <c r="AR233" s="774" t="s">
        <v>280</v>
      </c>
      <c r="AS233" s="774">
        <v>22</v>
      </c>
      <c r="AT233" s="769"/>
      <c r="AU233" s="769"/>
      <c r="AV233" s="846"/>
      <c r="AW233" s="826"/>
      <c r="AX233" s="825"/>
      <c r="AY233" s="825"/>
      <c r="AZ233" s="803"/>
      <c r="BA233" s="848"/>
      <c r="BB233" s="848"/>
      <c r="BC233" s="824">
        <f>40000/365</f>
        <v>109.58904109589041</v>
      </c>
      <c r="BD233" s="824">
        <f>60000/365</f>
        <v>164.38356164383561</v>
      </c>
      <c r="BE233" s="824"/>
      <c r="BF233" s="805"/>
      <c r="BG233" s="804"/>
      <c r="BH233" s="804"/>
      <c r="BI233" s="823"/>
      <c r="BJ233" s="824"/>
      <c r="BK233" s="824"/>
      <c r="BL233" s="805"/>
      <c r="BM233" s="848"/>
      <c r="BN233" s="848"/>
      <c r="BO233" s="825"/>
      <c r="BP233" s="825"/>
      <c r="BQ233" s="825"/>
      <c r="BR233" s="803"/>
      <c r="BS233" s="848"/>
      <c r="BT233" s="848"/>
      <c r="BU233" s="825"/>
      <c r="BV233" s="825"/>
      <c r="BW233" s="825"/>
      <c r="BX233" s="803"/>
      <c r="BY233" s="848"/>
      <c r="BZ233" s="848"/>
      <c r="CA233" s="825"/>
      <c r="CB233" s="825"/>
      <c r="CC233" s="825"/>
      <c r="CD233" s="803"/>
      <c r="CE233" s="848"/>
      <c r="CF233" s="848"/>
      <c r="CG233" s="825"/>
      <c r="CH233" s="825"/>
      <c r="CI233" s="825"/>
      <c r="CJ233" s="803"/>
      <c r="CK233" s="848"/>
      <c r="CL233" s="848"/>
      <c r="CM233" s="825"/>
      <c r="CN233" s="825"/>
      <c r="CO233" s="825"/>
      <c r="CP233" s="803"/>
      <c r="CQ233" s="848"/>
      <c r="CR233" s="848"/>
      <c r="CS233" s="825"/>
      <c r="CT233" s="825"/>
      <c r="CU233" s="825"/>
      <c r="CV233" s="803"/>
      <c r="CW233" s="848"/>
      <c r="CX233" s="848"/>
      <c r="CY233" s="825"/>
      <c r="CZ233" s="825"/>
      <c r="DA233" s="825"/>
      <c r="DB233" s="803"/>
      <c r="DC233" s="848"/>
      <c r="DD233" s="848"/>
      <c r="DE233" s="825"/>
      <c r="DF233" s="825"/>
      <c r="DG233" s="825"/>
      <c r="DH233" s="803"/>
      <c r="DI233" s="848"/>
      <c r="DJ233" s="848"/>
      <c r="DK233" s="825"/>
      <c r="DL233" s="825"/>
      <c r="DM233" s="825"/>
      <c r="DN233" s="803"/>
      <c r="DO233" s="804"/>
      <c r="DP233" s="804"/>
      <c r="DQ233" s="827"/>
      <c r="DR233" s="828"/>
      <c r="DS233" s="835"/>
      <c r="DT233" s="811"/>
      <c r="DU233" s="812"/>
      <c r="DV233" s="812"/>
      <c r="DW233" s="836"/>
      <c r="DX233" s="835"/>
      <c r="DY233" s="828"/>
      <c r="DZ233" s="813"/>
      <c r="EA233" s="814"/>
      <c r="EB233" s="814"/>
      <c r="EC233" s="827"/>
      <c r="ED233" s="828"/>
      <c r="EE233" s="835"/>
      <c r="EF233" s="811"/>
      <c r="EG233" s="812"/>
      <c r="EH233" s="812"/>
      <c r="EI233" s="836"/>
      <c r="EJ233" s="835"/>
      <c r="EK233" s="828"/>
      <c r="EL233" s="813"/>
      <c r="EM233" s="814"/>
      <c r="EN233" s="814"/>
      <c r="EO233" s="827"/>
      <c r="EP233" s="828"/>
      <c r="EQ233" s="835"/>
      <c r="ER233" s="811"/>
      <c r="ES233" s="812"/>
      <c r="ET233" s="812"/>
      <c r="EU233" s="836"/>
      <c r="EV233" s="835"/>
      <c r="EW233" s="828"/>
      <c r="EX233" s="813"/>
      <c r="EY233" s="814"/>
      <c r="EZ233" s="814"/>
      <c r="FA233" s="827"/>
      <c r="FB233" s="828"/>
      <c r="FC233" s="835"/>
      <c r="FD233" s="811"/>
      <c r="FE233" s="812"/>
      <c r="FF233" s="812"/>
      <c r="FG233" s="836"/>
      <c r="FH233" s="835"/>
      <c r="FI233" s="828"/>
      <c r="FJ233" s="813"/>
      <c r="FK233" s="814"/>
      <c r="FL233" s="814"/>
      <c r="FM233" s="827"/>
      <c r="FN233" s="828"/>
      <c r="FO233" s="835"/>
      <c r="FP233" s="811"/>
      <c r="FQ233" s="812"/>
      <c r="FR233" s="812"/>
      <c r="FS233" s="823"/>
      <c r="FT233" s="824"/>
      <c r="FU233" s="825"/>
      <c r="FV233" s="803"/>
      <c r="FW233" s="804"/>
      <c r="FX233" s="804"/>
      <c r="FY233" s="826"/>
      <c r="FZ233" s="825"/>
      <c r="GA233" s="824"/>
      <c r="GB233" s="805"/>
      <c r="GC233" s="804"/>
      <c r="GD233" s="804"/>
      <c r="GE233" s="823"/>
      <c r="GF233" s="824"/>
      <c r="GG233" s="825"/>
      <c r="GH233" s="803"/>
      <c r="GI233" s="809"/>
      <c r="GJ233" s="809"/>
      <c r="GK233" s="826"/>
      <c r="GL233" s="825"/>
      <c r="GM233" s="824"/>
      <c r="GN233" s="805"/>
      <c r="GO233" s="804"/>
      <c r="GP233" s="804"/>
      <c r="GQ233" s="823"/>
      <c r="GR233" s="824"/>
      <c r="GS233" s="825"/>
      <c r="GT233" s="803"/>
      <c r="GU233" s="809"/>
      <c r="GV233" s="809"/>
      <c r="GW233" s="826"/>
      <c r="GX233" s="825"/>
      <c r="GY233" s="824"/>
      <c r="GZ233" s="805"/>
      <c r="HA233" s="804"/>
      <c r="HB233" s="804"/>
      <c r="HC233" s="823"/>
      <c r="HD233" s="824"/>
      <c r="HE233" s="825"/>
      <c r="HF233" s="803"/>
      <c r="HG233" s="809"/>
      <c r="HH233" s="809"/>
      <c r="HI233" s="826"/>
      <c r="HJ233" s="825"/>
      <c r="HK233" s="824"/>
      <c r="HL233" s="805"/>
      <c r="HM233" s="804"/>
      <c r="HN233" s="804"/>
      <c r="HO233" s="823"/>
      <c r="HP233" s="824"/>
      <c r="HQ233" s="825"/>
      <c r="HR233" s="803"/>
      <c r="HS233" s="809"/>
      <c r="HT233" s="809"/>
      <c r="HU233" s="826"/>
      <c r="HV233" s="825"/>
      <c r="HW233" s="824"/>
      <c r="HX233" s="805"/>
      <c r="HY233" s="804"/>
      <c r="HZ233" s="804"/>
      <c r="IA233" s="823"/>
      <c r="IB233" s="824"/>
      <c r="IC233" s="825"/>
      <c r="ID233" s="803"/>
      <c r="IE233" s="804"/>
      <c r="IF233" s="804"/>
      <c r="IG233" s="826"/>
      <c r="IH233" s="825"/>
      <c r="II233" s="824"/>
      <c r="IJ233" s="805"/>
      <c r="IK233" s="804"/>
      <c r="IL233" s="804"/>
      <c r="IM233" s="823"/>
      <c r="IN233" s="824"/>
      <c r="IO233" s="825"/>
      <c r="IP233" s="803"/>
      <c r="IQ233" s="804"/>
      <c r="IR233" s="804"/>
      <c r="IS233" s="826"/>
      <c r="IT233" s="825"/>
      <c r="IU233" s="824"/>
      <c r="IV233" s="805"/>
      <c r="IW233" s="804"/>
      <c r="IX233" s="804"/>
      <c r="IY233" s="823"/>
      <c r="IZ233" s="824"/>
      <c r="JA233" s="825"/>
      <c r="JB233" s="803"/>
      <c r="JC233" s="804"/>
      <c r="JD233" s="804"/>
      <c r="JE233" s="826"/>
      <c r="JF233" s="825"/>
      <c r="JG233" s="824"/>
      <c r="JH233" s="805"/>
      <c r="JI233" s="804"/>
      <c r="JJ233" s="804"/>
      <c r="JK233" s="823"/>
      <c r="JL233" s="824"/>
      <c r="JM233" s="825"/>
      <c r="JN233" s="803"/>
      <c r="JO233" s="809"/>
      <c r="JP233" s="809"/>
      <c r="JQ233" s="826"/>
      <c r="JR233" s="825"/>
      <c r="JS233" s="824"/>
      <c r="JT233" s="805"/>
      <c r="JU233" s="804"/>
      <c r="JV233" s="804"/>
      <c r="JW233" s="823"/>
      <c r="JX233" s="824"/>
      <c r="JY233" s="824"/>
      <c r="JZ233" s="805"/>
      <c r="KA233" s="809"/>
      <c r="KB233" s="809"/>
      <c r="KC233" s="823"/>
      <c r="KD233" s="824"/>
      <c r="KE233" s="824"/>
      <c r="KF233" s="805"/>
      <c r="KG233" s="809"/>
      <c r="KH233" s="809"/>
      <c r="KI233" s="823"/>
      <c r="KJ233" s="824"/>
      <c r="KK233" s="824"/>
      <c r="KL233" s="805"/>
      <c r="KM233" s="809"/>
      <c r="KN233" s="809"/>
      <c r="KO233" s="823"/>
      <c r="KP233" s="824"/>
      <c r="KQ233" s="824"/>
      <c r="KR233" s="805"/>
      <c r="KS233" s="804"/>
      <c r="KT233" s="804"/>
      <c r="KU233" s="823"/>
      <c r="KV233" s="824"/>
      <c r="KW233" s="824"/>
      <c r="KX233" s="805"/>
      <c r="KY233" s="809"/>
      <c r="KZ233" s="809"/>
      <c r="LA233" s="823"/>
      <c r="LB233" s="824"/>
      <c r="LC233" s="824"/>
      <c r="LD233" s="805"/>
      <c r="LE233" s="804"/>
      <c r="LF233" s="804"/>
      <c r="LG233" s="823"/>
      <c r="LH233" s="824"/>
      <c r="LI233" s="824"/>
      <c r="LJ233" s="805"/>
      <c r="LK233" s="804"/>
      <c r="LL233" s="804"/>
      <c r="LM233" s="823"/>
      <c r="LN233" s="824"/>
      <c r="LO233" s="824"/>
      <c r="LP233" s="805"/>
      <c r="LQ233" s="809"/>
      <c r="LR233" s="809"/>
      <c r="LS233" s="823"/>
      <c r="LT233" s="824"/>
      <c r="LU233" s="824"/>
      <c r="LV233" s="805"/>
      <c r="LW233" s="804"/>
      <c r="LX233" s="804"/>
      <c r="LY233" s="823"/>
      <c r="LZ233" s="824"/>
      <c r="MA233" s="824"/>
      <c r="MB233" s="805"/>
      <c r="MC233" s="809"/>
      <c r="MD233" s="809"/>
      <c r="ME233" s="823"/>
      <c r="MF233" s="824"/>
      <c r="MG233" s="824"/>
      <c r="MH233" s="805"/>
      <c r="MI233" s="809"/>
      <c r="MJ233" s="809"/>
      <c r="MK233" s="823"/>
      <c r="ML233" s="824"/>
      <c r="MM233" s="824"/>
      <c r="MN233" s="805"/>
      <c r="MO233" s="809"/>
      <c r="MP233" s="809"/>
      <c r="MQ233" s="823"/>
      <c r="MR233" s="824"/>
      <c r="MS233" s="824"/>
      <c r="MT233" s="805"/>
      <c r="MU233" s="804"/>
      <c r="MV233" s="804"/>
      <c r="MW233" s="823"/>
      <c r="MX233" s="824"/>
      <c r="MY233" s="824"/>
      <c r="MZ233" s="805"/>
      <c r="NA233" s="804"/>
      <c r="NB233" s="804"/>
      <c r="NC233" s="823"/>
      <c r="ND233" s="824"/>
      <c r="NE233" s="824"/>
      <c r="NF233" s="805"/>
      <c r="NG233" s="804"/>
      <c r="NH233" s="804"/>
      <c r="NI233" s="823"/>
      <c r="NJ233" s="824"/>
      <c r="NK233" s="824"/>
      <c r="NL233" s="805"/>
      <c r="NM233" s="809"/>
      <c r="NN233" s="809"/>
      <c r="NO233" s="823"/>
      <c r="NP233" s="824"/>
      <c r="NQ233" s="824"/>
      <c r="NR233" s="805"/>
      <c r="NS233" s="823"/>
      <c r="NT233" s="824"/>
      <c r="NU233" s="824"/>
      <c r="NV233" s="805"/>
      <c r="NW233" s="823"/>
      <c r="NX233" s="824"/>
      <c r="NY233" s="824"/>
      <c r="NZ233" s="834"/>
      <c r="OA233" s="823"/>
      <c r="OB233" s="824"/>
      <c r="OC233" s="824"/>
      <c r="OD233" s="805"/>
      <c r="OE233" s="823"/>
      <c r="OF233" s="824"/>
      <c r="OG233" s="824"/>
      <c r="OH233" s="805"/>
      <c r="OI233" s="823"/>
      <c r="OJ233" s="824"/>
      <c r="OK233" s="824"/>
      <c r="OL233" s="805"/>
      <c r="OM233" s="823"/>
      <c r="ON233" s="824"/>
      <c r="OO233" s="824"/>
      <c r="OP233" s="805"/>
      <c r="OQ233" s="823"/>
      <c r="OR233" s="824"/>
      <c r="OS233" s="824"/>
      <c r="OT233" s="805"/>
      <c r="OU233" s="823"/>
      <c r="OV233" s="824"/>
      <c r="OW233" s="824"/>
      <c r="OX233" s="805"/>
      <c r="OY233" s="823"/>
      <c r="OZ233" s="824"/>
      <c r="PA233" s="824"/>
      <c r="PB233" s="805"/>
      <c r="PC233" s="823"/>
      <c r="PD233" s="824"/>
      <c r="PE233" s="824"/>
      <c r="PF233" s="805"/>
    </row>
    <row r="234" spans="1:422" ht="15" hidden="1" customHeight="1" x14ac:dyDescent="0.25">
      <c r="A234" s="801" t="s">
        <v>76</v>
      </c>
      <c r="B234" s="769"/>
      <c r="C234" s="769"/>
      <c r="D234" s="770"/>
      <c r="E234" s="769"/>
      <c r="F234" s="769"/>
      <c r="G234" s="769"/>
      <c r="H234" s="769"/>
      <c r="I234" s="769"/>
      <c r="J234" s="769"/>
      <c r="K234" s="769"/>
      <c r="L234" s="769"/>
      <c r="M234" s="769"/>
      <c r="N234" s="769"/>
      <c r="O234" s="769"/>
      <c r="P234" s="769"/>
      <c r="Q234" s="769"/>
      <c r="R234" s="769"/>
      <c r="S234" s="769"/>
      <c r="T234" s="816" t="s">
        <v>288</v>
      </c>
      <c r="U234" s="816" t="s">
        <v>295</v>
      </c>
      <c r="V234" s="816"/>
      <c r="W234" s="816"/>
      <c r="X234" s="769"/>
      <c r="Y234" s="769">
        <f>IF(AND(AJ234="",AK234="",AL234="",AN234="",AO234="",OR(AP234="",AP234=Dropdown!$AM$12,AP234=Dropdown!$AM$11)),1,0)</f>
        <v>1</v>
      </c>
      <c r="Z234" s="769">
        <f t="shared" si="26"/>
        <v>1</v>
      </c>
      <c r="AA234" s="769">
        <f t="shared" si="27"/>
        <v>0</v>
      </c>
      <c r="AB234" s="769">
        <f t="shared" si="28"/>
        <v>0</v>
      </c>
      <c r="AC234" s="769"/>
      <c r="AD234" s="772" t="str">
        <f>IF(OR(T234&lt;&gt;"",U234&lt;&gt;""),Dropdown!$A$4,IF(OR(V234&lt;&gt;"",W234&lt;&gt;""),Dropdown!$A$5,Dropdown!$A$3))</f>
        <v>Commercial/Institutional</v>
      </c>
      <c r="AE234" s="802" t="s">
        <v>615</v>
      </c>
      <c r="AF234" s="773"/>
      <c r="AG234" s="773"/>
      <c r="AH234" s="773" t="str">
        <f>IF(AG234&lt;&gt;"",VLOOKUP(AG234,Dropdown!$N$3:$R$62,3,FALSE),IF(AF234&lt;&gt;"",VLOOKUP(AF234,Dropdown!$N$3:$R$62,3,FALSE),IF(AE234&lt;&gt;"",VLOOKUP(AE234,Dropdown!$N$3:$R$62,3,FALSE),"")))</f>
        <v xml:space="preserve"> </v>
      </c>
      <c r="AI234" s="773" t="str">
        <f>IF(AG234&lt;&gt;"",VLOOKUP(AG234,Dropdown!$N$3:$R$62,5,FALSE),IF(AF234&lt;&gt;"",VLOOKUP(AF234,Dropdown!$N$3:$R$62,5,FALSE),IF(AE234&lt;&gt;"",VLOOKUP(AE234,Dropdown!$N$3:$R$62,5,FALSE),"")))</f>
        <v>Diverse</v>
      </c>
      <c r="AJ234" s="773"/>
      <c r="AK234" s="773"/>
      <c r="AL234" s="773"/>
      <c r="AM234" s="773"/>
      <c r="AN234" s="773"/>
      <c r="AO234" s="773"/>
      <c r="AP234" s="773"/>
      <c r="AQ234" s="769"/>
      <c r="AR234" s="774" t="s">
        <v>280</v>
      </c>
      <c r="AS234" s="774">
        <v>22</v>
      </c>
      <c r="AT234" s="769"/>
      <c r="AU234" s="769"/>
      <c r="AV234" s="846"/>
      <c r="AW234" s="826"/>
      <c r="AX234" s="825"/>
      <c r="AY234" s="825"/>
      <c r="AZ234" s="803"/>
      <c r="BA234" s="848"/>
      <c r="BB234" s="848"/>
      <c r="BC234" s="824">
        <f>150000/365</f>
        <v>410.95890410958901</v>
      </c>
      <c r="BD234" s="824">
        <f>250*1000/365</f>
        <v>684.93150684931504</v>
      </c>
      <c r="BE234" s="824"/>
      <c r="BF234" s="805"/>
      <c r="BG234" s="804"/>
      <c r="BH234" s="804"/>
      <c r="BI234" s="823"/>
      <c r="BJ234" s="824"/>
      <c r="BK234" s="824"/>
      <c r="BL234" s="805"/>
      <c r="BM234" s="848"/>
      <c r="BN234" s="848"/>
      <c r="BO234" s="825"/>
      <c r="BP234" s="825"/>
      <c r="BQ234" s="825"/>
      <c r="BR234" s="803"/>
      <c r="BS234" s="848"/>
      <c r="BT234" s="848"/>
      <c r="BU234" s="825"/>
      <c r="BV234" s="825"/>
      <c r="BW234" s="825"/>
      <c r="BX234" s="803"/>
      <c r="BY234" s="848"/>
      <c r="BZ234" s="848"/>
      <c r="CA234" s="825"/>
      <c r="CB234" s="825"/>
      <c r="CC234" s="825"/>
      <c r="CD234" s="803"/>
      <c r="CE234" s="848"/>
      <c r="CF234" s="848"/>
      <c r="CG234" s="825"/>
      <c r="CH234" s="825"/>
      <c r="CI234" s="825"/>
      <c r="CJ234" s="803"/>
      <c r="CK234" s="848"/>
      <c r="CL234" s="848"/>
      <c r="CM234" s="825"/>
      <c r="CN234" s="825"/>
      <c r="CO234" s="825"/>
      <c r="CP234" s="803"/>
      <c r="CQ234" s="848"/>
      <c r="CR234" s="848"/>
      <c r="CS234" s="825"/>
      <c r="CT234" s="825"/>
      <c r="CU234" s="825"/>
      <c r="CV234" s="803"/>
      <c r="CW234" s="848"/>
      <c r="CX234" s="848"/>
      <c r="CY234" s="825"/>
      <c r="CZ234" s="825"/>
      <c r="DA234" s="825"/>
      <c r="DB234" s="803"/>
      <c r="DC234" s="848"/>
      <c r="DD234" s="848"/>
      <c r="DE234" s="825"/>
      <c r="DF234" s="825"/>
      <c r="DG234" s="825"/>
      <c r="DH234" s="803"/>
      <c r="DI234" s="848"/>
      <c r="DJ234" s="848"/>
      <c r="DK234" s="825"/>
      <c r="DL234" s="825"/>
      <c r="DM234" s="825"/>
      <c r="DN234" s="803"/>
      <c r="DO234" s="804"/>
      <c r="DP234" s="804"/>
      <c r="DQ234" s="827"/>
      <c r="DR234" s="828"/>
      <c r="DS234" s="835"/>
      <c r="DT234" s="811"/>
      <c r="DU234" s="812"/>
      <c r="DV234" s="812"/>
      <c r="DW234" s="836"/>
      <c r="DX234" s="835"/>
      <c r="DY234" s="828"/>
      <c r="DZ234" s="813"/>
      <c r="EA234" s="814"/>
      <c r="EB234" s="814"/>
      <c r="EC234" s="827"/>
      <c r="ED234" s="828"/>
      <c r="EE234" s="835"/>
      <c r="EF234" s="811"/>
      <c r="EG234" s="812"/>
      <c r="EH234" s="812"/>
      <c r="EI234" s="836"/>
      <c r="EJ234" s="835"/>
      <c r="EK234" s="828"/>
      <c r="EL234" s="813"/>
      <c r="EM234" s="814"/>
      <c r="EN234" s="814"/>
      <c r="EO234" s="827"/>
      <c r="EP234" s="828"/>
      <c r="EQ234" s="835"/>
      <c r="ER234" s="811"/>
      <c r="ES234" s="812"/>
      <c r="ET234" s="812"/>
      <c r="EU234" s="836"/>
      <c r="EV234" s="835"/>
      <c r="EW234" s="828"/>
      <c r="EX234" s="813"/>
      <c r="EY234" s="814"/>
      <c r="EZ234" s="814"/>
      <c r="FA234" s="827"/>
      <c r="FB234" s="828"/>
      <c r="FC234" s="835"/>
      <c r="FD234" s="811"/>
      <c r="FE234" s="812"/>
      <c r="FF234" s="812"/>
      <c r="FG234" s="836"/>
      <c r="FH234" s="835"/>
      <c r="FI234" s="828"/>
      <c r="FJ234" s="813"/>
      <c r="FK234" s="814"/>
      <c r="FL234" s="814"/>
      <c r="FM234" s="827"/>
      <c r="FN234" s="828"/>
      <c r="FO234" s="835"/>
      <c r="FP234" s="811"/>
      <c r="FQ234" s="812"/>
      <c r="FR234" s="812"/>
      <c r="FS234" s="823"/>
      <c r="FT234" s="824"/>
      <c r="FU234" s="825"/>
      <c r="FV234" s="803"/>
      <c r="FW234" s="804"/>
      <c r="FX234" s="804"/>
      <c r="FY234" s="826"/>
      <c r="FZ234" s="825"/>
      <c r="GA234" s="824"/>
      <c r="GB234" s="805"/>
      <c r="GC234" s="804"/>
      <c r="GD234" s="804"/>
      <c r="GE234" s="823"/>
      <c r="GF234" s="824"/>
      <c r="GG234" s="825"/>
      <c r="GH234" s="803"/>
      <c r="GI234" s="809"/>
      <c r="GJ234" s="809"/>
      <c r="GK234" s="826"/>
      <c r="GL234" s="825"/>
      <c r="GM234" s="824"/>
      <c r="GN234" s="805"/>
      <c r="GO234" s="804"/>
      <c r="GP234" s="804"/>
      <c r="GQ234" s="823"/>
      <c r="GR234" s="824"/>
      <c r="GS234" s="825"/>
      <c r="GT234" s="803"/>
      <c r="GU234" s="809"/>
      <c r="GV234" s="809"/>
      <c r="GW234" s="826"/>
      <c r="GX234" s="825"/>
      <c r="GY234" s="824"/>
      <c r="GZ234" s="805"/>
      <c r="HA234" s="804"/>
      <c r="HB234" s="804"/>
      <c r="HC234" s="823"/>
      <c r="HD234" s="824"/>
      <c r="HE234" s="825"/>
      <c r="HF234" s="803"/>
      <c r="HG234" s="809"/>
      <c r="HH234" s="809"/>
      <c r="HI234" s="826"/>
      <c r="HJ234" s="825"/>
      <c r="HK234" s="824"/>
      <c r="HL234" s="805"/>
      <c r="HM234" s="804"/>
      <c r="HN234" s="804"/>
      <c r="HO234" s="823"/>
      <c r="HP234" s="824"/>
      <c r="HQ234" s="825"/>
      <c r="HR234" s="803"/>
      <c r="HS234" s="809"/>
      <c r="HT234" s="809"/>
      <c r="HU234" s="826"/>
      <c r="HV234" s="825"/>
      <c r="HW234" s="824"/>
      <c r="HX234" s="805"/>
      <c r="HY234" s="804"/>
      <c r="HZ234" s="804"/>
      <c r="IA234" s="823"/>
      <c r="IB234" s="824"/>
      <c r="IC234" s="825"/>
      <c r="ID234" s="803"/>
      <c r="IE234" s="804"/>
      <c r="IF234" s="804"/>
      <c r="IG234" s="826"/>
      <c r="IH234" s="825"/>
      <c r="II234" s="824"/>
      <c r="IJ234" s="805"/>
      <c r="IK234" s="804"/>
      <c r="IL234" s="804"/>
      <c r="IM234" s="823"/>
      <c r="IN234" s="824"/>
      <c r="IO234" s="825"/>
      <c r="IP234" s="803"/>
      <c r="IQ234" s="804"/>
      <c r="IR234" s="804"/>
      <c r="IS234" s="826"/>
      <c r="IT234" s="825"/>
      <c r="IU234" s="824"/>
      <c r="IV234" s="805"/>
      <c r="IW234" s="804"/>
      <c r="IX234" s="804"/>
      <c r="IY234" s="823"/>
      <c r="IZ234" s="824"/>
      <c r="JA234" s="825"/>
      <c r="JB234" s="803"/>
      <c r="JC234" s="804"/>
      <c r="JD234" s="804"/>
      <c r="JE234" s="826"/>
      <c r="JF234" s="825"/>
      <c r="JG234" s="824"/>
      <c r="JH234" s="805"/>
      <c r="JI234" s="804"/>
      <c r="JJ234" s="804"/>
      <c r="JK234" s="823"/>
      <c r="JL234" s="824"/>
      <c r="JM234" s="825"/>
      <c r="JN234" s="803"/>
      <c r="JO234" s="809"/>
      <c r="JP234" s="809"/>
      <c r="JQ234" s="826"/>
      <c r="JR234" s="825"/>
      <c r="JS234" s="824"/>
      <c r="JT234" s="805"/>
      <c r="JU234" s="804"/>
      <c r="JV234" s="804"/>
      <c r="JW234" s="823"/>
      <c r="JX234" s="824"/>
      <c r="JY234" s="824"/>
      <c r="JZ234" s="805"/>
      <c r="KA234" s="809"/>
      <c r="KB234" s="809"/>
      <c r="KC234" s="823"/>
      <c r="KD234" s="824"/>
      <c r="KE234" s="824"/>
      <c r="KF234" s="805"/>
      <c r="KG234" s="809"/>
      <c r="KH234" s="809"/>
      <c r="KI234" s="823"/>
      <c r="KJ234" s="824"/>
      <c r="KK234" s="824"/>
      <c r="KL234" s="805"/>
      <c r="KM234" s="809"/>
      <c r="KN234" s="809"/>
      <c r="KO234" s="823"/>
      <c r="KP234" s="824"/>
      <c r="KQ234" s="824"/>
      <c r="KR234" s="805"/>
      <c r="KS234" s="804"/>
      <c r="KT234" s="804"/>
      <c r="KU234" s="823"/>
      <c r="KV234" s="824"/>
      <c r="KW234" s="824"/>
      <c r="KX234" s="805"/>
      <c r="KY234" s="809"/>
      <c r="KZ234" s="809"/>
      <c r="LA234" s="823"/>
      <c r="LB234" s="824"/>
      <c r="LC234" s="824"/>
      <c r="LD234" s="805"/>
      <c r="LE234" s="804"/>
      <c r="LF234" s="804"/>
      <c r="LG234" s="823"/>
      <c r="LH234" s="824"/>
      <c r="LI234" s="824"/>
      <c r="LJ234" s="805"/>
      <c r="LK234" s="804"/>
      <c r="LL234" s="804"/>
      <c r="LM234" s="823"/>
      <c r="LN234" s="824"/>
      <c r="LO234" s="824"/>
      <c r="LP234" s="805"/>
      <c r="LQ234" s="809"/>
      <c r="LR234" s="809"/>
      <c r="LS234" s="823"/>
      <c r="LT234" s="824"/>
      <c r="LU234" s="824"/>
      <c r="LV234" s="805"/>
      <c r="LW234" s="804"/>
      <c r="LX234" s="804"/>
      <c r="LY234" s="823"/>
      <c r="LZ234" s="824"/>
      <c r="MA234" s="824"/>
      <c r="MB234" s="805"/>
      <c r="MC234" s="809"/>
      <c r="MD234" s="809"/>
      <c r="ME234" s="823"/>
      <c r="MF234" s="824"/>
      <c r="MG234" s="824"/>
      <c r="MH234" s="805"/>
      <c r="MI234" s="809"/>
      <c r="MJ234" s="809"/>
      <c r="MK234" s="823"/>
      <c r="ML234" s="824"/>
      <c r="MM234" s="824"/>
      <c r="MN234" s="805"/>
      <c r="MO234" s="809"/>
      <c r="MP234" s="809"/>
      <c r="MQ234" s="823"/>
      <c r="MR234" s="824"/>
      <c r="MS234" s="824"/>
      <c r="MT234" s="805"/>
      <c r="MU234" s="804"/>
      <c r="MV234" s="804"/>
      <c r="MW234" s="823"/>
      <c r="MX234" s="824"/>
      <c r="MY234" s="824"/>
      <c r="MZ234" s="805"/>
      <c r="NA234" s="804"/>
      <c r="NB234" s="804"/>
      <c r="NC234" s="823"/>
      <c r="ND234" s="824"/>
      <c r="NE234" s="824"/>
      <c r="NF234" s="805"/>
      <c r="NG234" s="804"/>
      <c r="NH234" s="804"/>
      <c r="NI234" s="823"/>
      <c r="NJ234" s="824"/>
      <c r="NK234" s="824"/>
      <c r="NL234" s="805"/>
      <c r="NM234" s="809"/>
      <c r="NN234" s="809"/>
      <c r="NO234" s="823"/>
      <c r="NP234" s="824"/>
      <c r="NQ234" s="824"/>
      <c r="NR234" s="805"/>
      <c r="NS234" s="823"/>
      <c r="NT234" s="824"/>
      <c r="NU234" s="824"/>
      <c r="NV234" s="805"/>
      <c r="NW234" s="823"/>
      <c r="NX234" s="824"/>
      <c r="NY234" s="824"/>
      <c r="NZ234" s="834"/>
      <c r="OA234" s="823"/>
      <c r="OB234" s="824"/>
      <c r="OC234" s="824"/>
      <c r="OD234" s="805"/>
      <c r="OE234" s="823"/>
      <c r="OF234" s="824"/>
      <c r="OG234" s="824"/>
      <c r="OH234" s="805"/>
      <c r="OI234" s="823"/>
      <c r="OJ234" s="824"/>
      <c r="OK234" s="824"/>
      <c r="OL234" s="805"/>
      <c r="OM234" s="823"/>
      <c r="ON234" s="824"/>
      <c r="OO234" s="824"/>
      <c r="OP234" s="805"/>
      <c r="OQ234" s="823"/>
      <c r="OR234" s="824"/>
      <c r="OS234" s="824"/>
      <c r="OT234" s="805"/>
      <c r="OU234" s="823"/>
      <c r="OV234" s="824"/>
      <c r="OW234" s="824"/>
      <c r="OX234" s="805"/>
      <c r="OY234" s="823"/>
      <c r="OZ234" s="824"/>
      <c r="PA234" s="824"/>
      <c r="PB234" s="805"/>
      <c r="PC234" s="823"/>
      <c r="PD234" s="824"/>
      <c r="PE234" s="824"/>
      <c r="PF234" s="805"/>
    </row>
    <row r="235" spans="1:422" ht="15" hidden="1" customHeight="1" x14ac:dyDescent="0.25">
      <c r="A235" s="801" t="s">
        <v>76</v>
      </c>
      <c r="B235" s="769"/>
      <c r="C235" s="769"/>
      <c r="D235" s="770"/>
      <c r="E235" s="769"/>
      <c r="F235" s="769"/>
      <c r="G235" s="769"/>
      <c r="H235" s="769"/>
      <c r="I235" s="769"/>
      <c r="J235" s="769"/>
      <c r="K235" s="769"/>
      <c r="L235" s="769"/>
      <c r="M235" s="769"/>
      <c r="N235" s="769"/>
      <c r="O235" s="769"/>
      <c r="P235" s="769"/>
      <c r="Q235" s="769"/>
      <c r="R235" s="769"/>
      <c r="S235" s="769"/>
      <c r="T235" s="816" t="s">
        <v>290</v>
      </c>
      <c r="U235" s="816" t="s">
        <v>295</v>
      </c>
      <c r="V235" s="816"/>
      <c r="W235" s="816"/>
      <c r="X235" s="769"/>
      <c r="Y235" s="769">
        <f>IF(AND(AJ235="",AK235="",AL235="",AN235="",AO235="",OR(AP235="",AP235=Dropdown!$AM$12,AP235=Dropdown!$AM$11)),1,0)</f>
        <v>1</v>
      </c>
      <c r="Z235" s="769">
        <f t="shared" si="26"/>
        <v>1</v>
      </c>
      <c r="AA235" s="769">
        <f t="shared" si="27"/>
        <v>0</v>
      </c>
      <c r="AB235" s="769">
        <f t="shared" si="28"/>
        <v>0</v>
      </c>
      <c r="AC235" s="769"/>
      <c r="AD235" s="772" t="str">
        <f>IF(OR(T235&lt;&gt;"",U235&lt;&gt;""),Dropdown!$A$4,IF(OR(V235&lt;&gt;"",W235&lt;&gt;""),Dropdown!$A$5,Dropdown!$A$3))</f>
        <v>Commercial/Institutional</v>
      </c>
      <c r="AE235" s="802" t="s">
        <v>615</v>
      </c>
      <c r="AF235" s="773"/>
      <c r="AG235" s="773"/>
      <c r="AH235" s="773" t="str">
        <f>IF(AG235&lt;&gt;"",VLOOKUP(AG235,Dropdown!$N$3:$R$62,3,FALSE),IF(AF235&lt;&gt;"",VLOOKUP(AF235,Dropdown!$N$3:$R$62,3,FALSE),IF(AE235&lt;&gt;"",VLOOKUP(AE235,Dropdown!$N$3:$R$62,3,FALSE),"")))</f>
        <v xml:space="preserve"> </v>
      </c>
      <c r="AI235" s="773" t="str">
        <f>IF(AG235&lt;&gt;"",VLOOKUP(AG235,Dropdown!$N$3:$R$62,5,FALSE),IF(AF235&lt;&gt;"",VLOOKUP(AF235,Dropdown!$N$3:$R$62,5,FALSE),IF(AE235&lt;&gt;"",VLOOKUP(AE235,Dropdown!$N$3:$R$62,5,FALSE),"")))</f>
        <v>Diverse</v>
      </c>
      <c r="AJ235" s="773"/>
      <c r="AK235" s="773"/>
      <c r="AL235" s="773"/>
      <c r="AM235" s="773"/>
      <c r="AN235" s="773"/>
      <c r="AO235" s="773"/>
      <c r="AP235" s="773"/>
      <c r="AQ235" s="769"/>
      <c r="AR235" s="774" t="s">
        <v>280</v>
      </c>
      <c r="AS235" s="774">
        <v>22</v>
      </c>
      <c r="AT235" s="769"/>
      <c r="AU235" s="769"/>
      <c r="AV235" s="846"/>
      <c r="AW235" s="826"/>
      <c r="AX235" s="825"/>
      <c r="AY235" s="825"/>
      <c r="AZ235" s="803"/>
      <c r="BA235" s="848"/>
      <c r="BB235" s="848"/>
      <c r="BC235" s="824">
        <f>60000/365</f>
        <v>164.38356164383561</v>
      </c>
      <c r="BD235" s="824">
        <f>100000/365</f>
        <v>273.97260273972603</v>
      </c>
      <c r="BE235" s="824"/>
      <c r="BF235" s="805"/>
      <c r="BG235" s="804"/>
      <c r="BH235" s="804"/>
      <c r="BI235" s="823"/>
      <c r="BJ235" s="824"/>
      <c r="BK235" s="824"/>
      <c r="BL235" s="805"/>
      <c r="BM235" s="848"/>
      <c r="BN235" s="848"/>
      <c r="BO235" s="825"/>
      <c r="BP235" s="825"/>
      <c r="BQ235" s="825"/>
      <c r="BR235" s="803"/>
      <c r="BS235" s="848"/>
      <c r="BT235" s="848"/>
      <c r="BU235" s="825"/>
      <c r="BV235" s="825"/>
      <c r="BW235" s="825"/>
      <c r="BX235" s="803"/>
      <c r="BY235" s="848"/>
      <c r="BZ235" s="848"/>
      <c r="CA235" s="825"/>
      <c r="CB235" s="825"/>
      <c r="CC235" s="825"/>
      <c r="CD235" s="803"/>
      <c r="CE235" s="848"/>
      <c r="CF235" s="848"/>
      <c r="CG235" s="825"/>
      <c r="CH235" s="825"/>
      <c r="CI235" s="825"/>
      <c r="CJ235" s="803"/>
      <c r="CK235" s="848"/>
      <c r="CL235" s="848"/>
      <c r="CM235" s="825"/>
      <c r="CN235" s="825"/>
      <c r="CO235" s="825"/>
      <c r="CP235" s="803"/>
      <c r="CQ235" s="848"/>
      <c r="CR235" s="848"/>
      <c r="CS235" s="825"/>
      <c r="CT235" s="825"/>
      <c r="CU235" s="825"/>
      <c r="CV235" s="803"/>
      <c r="CW235" s="848"/>
      <c r="CX235" s="848"/>
      <c r="CY235" s="825"/>
      <c r="CZ235" s="825"/>
      <c r="DA235" s="825"/>
      <c r="DB235" s="803"/>
      <c r="DC235" s="848"/>
      <c r="DD235" s="848"/>
      <c r="DE235" s="825"/>
      <c r="DF235" s="825"/>
      <c r="DG235" s="825"/>
      <c r="DH235" s="803"/>
      <c r="DI235" s="848"/>
      <c r="DJ235" s="848"/>
      <c r="DK235" s="825"/>
      <c r="DL235" s="825"/>
      <c r="DM235" s="825"/>
      <c r="DN235" s="803"/>
      <c r="DO235" s="804"/>
      <c r="DP235" s="804"/>
      <c r="DQ235" s="827"/>
      <c r="DR235" s="828"/>
      <c r="DS235" s="835"/>
      <c r="DT235" s="811"/>
      <c r="DU235" s="812"/>
      <c r="DV235" s="812"/>
      <c r="DW235" s="836"/>
      <c r="DX235" s="835"/>
      <c r="DY235" s="828"/>
      <c r="DZ235" s="813"/>
      <c r="EA235" s="814"/>
      <c r="EB235" s="814"/>
      <c r="EC235" s="827"/>
      <c r="ED235" s="828"/>
      <c r="EE235" s="835"/>
      <c r="EF235" s="811"/>
      <c r="EG235" s="812"/>
      <c r="EH235" s="812"/>
      <c r="EI235" s="836"/>
      <c r="EJ235" s="835"/>
      <c r="EK235" s="828"/>
      <c r="EL235" s="813"/>
      <c r="EM235" s="814"/>
      <c r="EN235" s="814"/>
      <c r="EO235" s="827"/>
      <c r="EP235" s="828"/>
      <c r="EQ235" s="835"/>
      <c r="ER235" s="811"/>
      <c r="ES235" s="812"/>
      <c r="ET235" s="812"/>
      <c r="EU235" s="836"/>
      <c r="EV235" s="835"/>
      <c r="EW235" s="828"/>
      <c r="EX235" s="813"/>
      <c r="EY235" s="814"/>
      <c r="EZ235" s="814"/>
      <c r="FA235" s="827"/>
      <c r="FB235" s="828"/>
      <c r="FC235" s="835"/>
      <c r="FD235" s="811"/>
      <c r="FE235" s="812"/>
      <c r="FF235" s="812"/>
      <c r="FG235" s="836"/>
      <c r="FH235" s="835"/>
      <c r="FI235" s="828"/>
      <c r="FJ235" s="813"/>
      <c r="FK235" s="814"/>
      <c r="FL235" s="814"/>
      <c r="FM235" s="827"/>
      <c r="FN235" s="828"/>
      <c r="FO235" s="835"/>
      <c r="FP235" s="811"/>
      <c r="FQ235" s="812"/>
      <c r="FR235" s="812"/>
      <c r="FS235" s="823"/>
      <c r="FT235" s="824"/>
      <c r="FU235" s="825"/>
      <c r="FV235" s="803"/>
      <c r="FW235" s="804"/>
      <c r="FX235" s="804"/>
      <c r="FY235" s="826"/>
      <c r="FZ235" s="825"/>
      <c r="GA235" s="824"/>
      <c r="GB235" s="805"/>
      <c r="GC235" s="804"/>
      <c r="GD235" s="804"/>
      <c r="GE235" s="823"/>
      <c r="GF235" s="824"/>
      <c r="GG235" s="825"/>
      <c r="GH235" s="803"/>
      <c r="GI235" s="809"/>
      <c r="GJ235" s="809"/>
      <c r="GK235" s="826"/>
      <c r="GL235" s="825"/>
      <c r="GM235" s="824"/>
      <c r="GN235" s="805"/>
      <c r="GO235" s="804"/>
      <c r="GP235" s="804"/>
      <c r="GQ235" s="823"/>
      <c r="GR235" s="824"/>
      <c r="GS235" s="825"/>
      <c r="GT235" s="803"/>
      <c r="GU235" s="809"/>
      <c r="GV235" s="809"/>
      <c r="GW235" s="826"/>
      <c r="GX235" s="825"/>
      <c r="GY235" s="824"/>
      <c r="GZ235" s="805"/>
      <c r="HA235" s="804"/>
      <c r="HB235" s="804"/>
      <c r="HC235" s="823"/>
      <c r="HD235" s="824"/>
      <c r="HE235" s="825"/>
      <c r="HF235" s="803"/>
      <c r="HG235" s="809"/>
      <c r="HH235" s="809"/>
      <c r="HI235" s="826"/>
      <c r="HJ235" s="825"/>
      <c r="HK235" s="824"/>
      <c r="HL235" s="805"/>
      <c r="HM235" s="804"/>
      <c r="HN235" s="804"/>
      <c r="HO235" s="823"/>
      <c r="HP235" s="824"/>
      <c r="HQ235" s="825"/>
      <c r="HR235" s="803"/>
      <c r="HS235" s="809"/>
      <c r="HT235" s="809"/>
      <c r="HU235" s="826"/>
      <c r="HV235" s="825"/>
      <c r="HW235" s="824"/>
      <c r="HX235" s="805"/>
      <c r="HY235" s="804"/>
      <c r="HZ235" s="804"/>
      <c r="IA235" s="823"/>
      <c r="IB235" s="824"/>
      <c r="IC235" s="825"/>
      <c r="ID235" s="803"/>
      <c r="IE235" s="804"/>
      <c r="IF235" s="804"/>
      <c r="IG235" s="826"/>
      <c r="IH235" s="825"/>
      <c r="II235" s="824"/>
      <c r="IJ235" s="805"/>
      <c r="IK235" s="804"/>
      <c r="IL235" s="804"/>
      <c r="IM235" s="823"/>
      <c r="IN235" s="824"/>
      <c r="IO235" s="825"/>
      <c r="IP235" s="803"/>
      <c r="IQ235" s="804"/>
      <c r="IR235" s="804"/>
      <c r="IS235" s="826"/>
      <c r="IT235" s="825"/>
      <c r="IU235" s="824"/>
      <c r="IV235" s="805"/>
      <c r="IW235" s="804"/>
      <c r="IX235" s="804"/>
      <c r="IY235" s="823"/>
      <c r="IZ235" s="824"/>
      <c r="JA235" s="825"/>
      <c r="JB235" s="803"/>
      <c r="JC235" s="804"/>
      <c r="JD235" s="804"/>
      <c r="JE235" s="826"/>
      <c r="JF235" s="825"/>
      <c r="JG235" s="824"/>
      <c r="JH235" s="805"/>
      <c r="JI235" s="804"/>
      <c r="JJ235" s="804"/>
      <c r="JK235" s="823"/>
      <c r="JL235" s="824"/>
      <c r="JM235" s="825"/>
      <c r="JN235" s="803"/>
      <c r="JO235" s="809"/>
      <c r="JP235" s="809"/>
      <c r="JQ235" s="826"/>
      <c r="JR235" s="825"/>
      <c r="JS235" s="824"/>
      <c r="JT235" s="805"/>
      <c r="JU235" s="804"/>
      <c r="JV235" s="804"/>
      <c r="JW235" s="823"/>
      <c r="JX235" s="824"/>
      <c r="JY235" s="824"/>
      <c r="JZ235" s="805"/>
      <c r="KA235" s="809"/>
      <c r="KB235" s="809"/>
      <c r="KC235" s="823"/>
      <c r="KD235" s="824"/>
      <c r="KE235" s="824"/>
      <c r="KF235" s="805"/>
      <c r="KG235" s="809"/>
      <c r="KH235" s="809"/>
      <c r="KI235" s="823"/>
      <c r="KJ235" s="824"/>
      <c r="KK235" s="824"/>
      <c r="KL235" s="805"/>
      <c r="KM235" s="809"/>
      <c r="KN235" s="809"/>
      <c r="KO235" s="823"/>
      <c r="KP235" s="824"/>
      <c r="KQ235" s="824"/>
      <c r="KR235" s="805"/>
      <c r="KS235" s="804"/>
      <c r="KT235" s="804"/>
      <c r="KU235" s="823"/>
      <c r="KV235" s="824"/>
      <c r="KW235" s="824"/>
      <c r="KX235" s="805"/>
      <c r="KY235" s="809"/>
      <c r="KZ235" s="809"/>
      <c r="LA235" s="823"/>
      <c r="LB235" s="824"/>
      <c r="LC235" s="824"/>
      <c r="LD235" s="805"/>
      <c r="LE235" s="804"/>
      <c r="LF235" s="804"/>
      <c r="LG235" s="823"/>
      <c r="LH235" s="824"/>
      <c r="LI235" s="824"/>
      <c r="LJ235" s="805"/>
      <c r="LK235" s="804"/>
      <c r="LL235" s="804"/>
      <c r="LM235" s="823"/>
      <c r="LN235" s="824"/>
      <c r="LO235" s="824"/>
      <c r="LP235" s="805"/>
      <c r="LQ235" s="809"/>
      <c r="LR235" s="809"/>
      <c r="LS235" s="823"/>
      <c r="LT235" s="824"/>
      <c r="LU235" s="824"/>
      <c r="LV235" s="805"/>
      <c r="LW235" s="804"/>
      <c r="LX235" s="804"/>
      <c r="LY235" s="823"/>
      <c r="LZ235" s="824"/>
      <c r="MA235" s="824"/>
      <c r="MB235" s="805"/>
      <c r="MC235" s="809"/>
      <c r="MD235" s="809"/>
      <c r="ME235" s="823"/>
      <c r="MF235" s="824"/>
      <c r="MG235" s="824"/>
      <c r="MH235" s="805"/>
      <c r="MI235" s="809"/>
      <c r="MJ235" s="809"/>
      <c r="MK235" s="823"/>
      <c r="ML235" s="824"/>
      <c r="MM235" s="824"/>
      <c r="MN235" s="805"/>
      <c r="MO235" s="809"/>
      <c r="MP235" s="809"/>
      <c r="MQ235" s="823"/>
      <c r="MR235" s="824"/>
      <c r="MS235" s="824"/>
      <c r="MT235" s="805"/>
      <c r="MU235" s="804"/>
      <c r="MV235" s="804"/>
      <c r="MW235" s="823"/>
      <c r="MX235" s="824"/>
      <c r="MY235" s="824"/>
      <c r="MZ235" s="805"/>
      <c r="NA235" s="804"/>
      <c r="NB235" s="804"/>
      <c r="NC235" s="823"/>
      <c r="ND235" s="824"/>
      <c r="NE235" s="824"/>
      <c r="NF235" s="805"/>
      <c r="NG235" s="804"/>
      <c r="NH235" s="804"/>
      <c r="NI235" s="823"/>
      <c r="NJ235" s="824"/>
      <c r="NK235" s="824"/>
      <c r="NL235" s="805"/>
      <c r="NM235" s="809"/>
      <c r="NN235" s="809"/>
      <c r="NO235" s="823"/>
      <c r="NP235" s="824"/>
      <c r="NQ235" s="824"/>
      <c r="NR235" s="805"/>
      <c r="NS235" s="823"/>
      <c r="NT235" s="824"/>
      <c r="NU235" s="824"/>
      <c r="NV235" s="805"/>
      <c r="NW235" s="823"/>
      <c r="NX235" s="824"/>
      <c r="NY235" s="824"/>
      <c r="NZ235" s="834"/>
      <c r="OA235" s="823"/>
      <c r="OB235" s="824"/>
      <c r="OC235" s="824"/>
      <c r="OD235" s="805"/>
      <c r="OE235" s="823"/>
      <c r="OF235" s="824"/>
      <c r="OG235" s="824"/>
      <c r="OH235" s="805"/>
      <c r="OI235" s="823"/>
      <c r="OJ235" s="824"/>
      <c r="OK235" s="824"/>
      <c r="OL235" s="805"/>
      <c r="OM235" s="823"/>
      <c r="ON235" s="824"/>
      <c r="OO235" s="824"/>
      <c r="OP235" s="805"/>
      <c r="OQ235" s="823"/>
      <c r="OR235" s="824"/>
      <c r="OS235" s="824"/>
      <c r="OT235" s="805"/>
      <c r="OU235" s="823"/>
      <c r="OV235" s="824"/>
      <c r="OW235" s="824"/>
      <c r="OX235" s="805"/>
      <c r="OY235" s="823"/>
      <c r="OZ235" s="824"/>
      <c r="PA235" s="824"/>
      <c r="PB235" s="805"/>
      <c r="PC235" s="823"/>
      <c r="PD235" s="824"/>
      <c r="PE235" s="824"/>
      <c r="PF235" s="805"/>
    </row>
    <row r="236" spans="1:422" ht="15" hidden="1" customHeight="1" x14ac:dyDescent="0.25">
      <c r="A236" s="801" t="s">
        <v>76</v>
      </c>
      <c r="B236" s="769"/>
      <c r="C236" s="769"/>
      <c r="D236" s="770"/>
      <c r="E236" s="769"/>
      <c r="F236" s="769"/>
      <c r="G236" s="769"/>
      <c r="H236" s="769"/>
      <c r="I236" s="769"/>
      <c r="J236" s="769"/>
      <c r="K236" s="769"/>
      <c r="L236" s="769"/>
      <c r="M236" s="769"/>
      <c r="N236" s="769"/>
      <c r="O236" s="769"/>
      <c r="P236" s="769"/>
      <c r="Q236" s="769"/>
      <c r="R236" s="769"/>
      <c r="S236" s="769"/>
      <c r="T236" s="816" t="s">
        <v>289</v>
      </c>
      <c r="U236" s="816" t="s">
        <v>295</v>
      </c>
      <c r="V236" s="816"/>
      <c r="W236" s="816"/>
      <c r="X236" s="769"/>
      <c r="Y236" s="769">
        <f>IF(AND(AJ236="",AK236="",AL236="",AN236="",AO236="",OR(AP236="",AP236=Dropdown!$AM$12,AP236=Dropdown!$AM$11)),1,0)</f>
        <v>1</v>
      </c>
      <c r="Z236" s="769">
        <f t="shared" si="26"/>
        <v>1</v>
      </c>
      <c r="AA236" s="769">
        <f t="shared" si="27"/>
        <v>0</v>
      </c>
      <c r="AB236" s="769">
        <f t="shared" si="28"/>
        <v>0</v>
      </c>
      <c r="AC236" s="769"/>
      <c r="AD236" s="772" t="str">
        <f>IF(OR(T236&lt;&gt;"",U236&lt;&gt;""),Dropdown!$A$4,IF(OR(V236&lt;&gt;"",W236&lt;&gt;""),Dropdown!$A$5,Dropdown!$A$3))</f>
        <v>Commercial/Institutional</v>
      </c>
      <c r="AE236" s="802" t="s">
        <v>615</v>
      </c>
      <c r="AF236" s="773"/>
      <c r="AG236" s="810"/>
      <c r="AH236" s="773" t="str">
        <f>IF(AG236&lt;&gt;"",VLOOKUP(AG236,Dropdown!$N$3:$R$62,3,FALSE),IF(AF236&lt;&gt;"",VLOOKUP(AF236,Dropdown!$N$3:$R$62,3,FALSE),IF(AE236&lt;&gt;"",VLOOKUP(AE236,Dropdown!$N$3:$R$62,3,FALSE),"")))</f>
        <v xml:space="preserve"> </v>
      </c>
      <c r="AI236" s="773" t="str">
        <f>IF(AG236&lt;&gt;"",VLOOKUP(AG236,Dropdown!$N$3:$R$62,5,FALSE),IF(AF236&lt;&gt;"",VLOOKUP(AF236,Dropdown!$N$3:$R$62,5,FALSE),IF(AE236&lt;&gt;"",VLOOKUP(AE236,Dropdown!$N$3:$R$62,5,FALSE),"")))</f>
        <v>Diverse</v>
      </c>
      <c r="AJ236" s="773"/>
      <c r="AK236" s="773"/>
      <c r="AL236" s="773"/>
      <c r="AM236" s="773"/>
      <c r="AN236" s="773"/>
      <c r="AO236" s="773"/>
      <c r="AP236" s="773"/>
      <c r="AQ236" s="769"/>
      <c r="AR236" s="774" t="s">
        <v>280</v>
      </c>
      <c r="AS236" s="774">
        <v>22</v>
      </c>
      <c r="AT236" s="769"/>
      <c r="AU236" s="769"/>
      <c r="AV236" s="846"/>
      <c r="AW236" s="826"/>
      <c r="AX236" s="825"/>
      <c r="AY236" s="825"/>
      <c r="AZ236" s="803"/>
      <c r="BA236" s="804"/>
      <c r="BB236" s="804"/>
      <c r="BC236" s="870">
        <f>100000/365</f>
        <v>273.97260273972603</v>
      </c>
      <c r="BD236" s="824">
        <f>150000/365</f>
        <v>410.95890410958901</v>
      </c>
      <c r="BE236" s="824"/>
      <c r="BF236" s="805"/>
      <c r="BG236" s="804"/>
      <c r="BH236" s="804"/>
      <c r="BI236" s="823"/>
      <c r="BJ236" s="824"/>
      <c r="BK236" s="824"/>
      <c r="BL236" s="805"/>
      <c r="BM236" s="804"/>
      <c r="BN236" s="804"/>
      <c r="BO236" s="871"/>
      <c r="BP236" s="825"/>
      <c r="BQ236" s="825"/>
      <c r="BR236" s="803"/>
      <c r="BS236" s="804"/>
      <c r="BT236" s="804"/>
      <c r="BU236" s="871"/>
      <c r="BV236" s="825"/>
      <c r="BW236" s="825"/>
      <c r="BX236" s="803"/>
      <c r="BY236" s="804"/>
      <c r="BZ236" s="804"/>
      <c r="CA236" s="871"/>
      <c r="CB236" s="825"/>
      <c r="CC236" s="825"/>
      <c r="CD236" s="803"/>
      <c r="CE236" s="804"/>
      <c r="CF236" s="804"/>
      <c r="CG236" s="871"/>
      <c r="CH236" s="825"/>
      <c r="CI236" s="825"/>
      <c r="CJ236" s="803"/>
      <c r="CK236" s="804"/>
      <c r="CL236" s="804"/>
      <c r="CM236" s="871"/>
      <c r="CN236" s="825"/>
      <c r="CO236" s="825"/>
      <c r="CP236" s="803"/>
      <c r="CQ236" s="804"/>
      <c r="CR236" s="804"/>
      <c r="CS236" s="871"/>
      <c r="CT236" s="825"/>
      <c r="CU236" s="825"/>
      <c r="CV236" s="803"/>
      <c r="CW236" s="804"/>
      <c r="CX236" s="804"/>
      <c r="CY236" s="871"/>
      <c r="CZ236" s="825"/>
      <c r="DA236" s="825"/>
      <c r="DB236" s="803"/>
      <c r="DC236" s="804"/>
      <c r="DD236" s="804"/>
      <c r="DE236" s="871"/>
      <c r="DF236" s="825"/>
      <c r="DG236" s="825"/>
      <c r="DH236" s="803"/>
      <c r="DI236" s="804"/>
      <c r="DJ236" s="804"/>
      <c r="DK236" s="871"/>
      <c r="DL236" s="825"/>
      <c r="DM236" s="825"/>
      <c r="DN236" s="803"/>
      <c r="DO236" s="804"/>
      <c r="DP236" s="804"/>
      <c r="DQ236" s="827"/>
      <c r="DR236" s="828"/>
      <c r="DS236" s="835"/>
      <c r="DT236" s="811"/>
      <c r="DU236" s="812"/>
      <c r="DV236" s="812"/>
      <c r="DW236" s="836"/>
      <c r="DX236" s="835"/>
      <c r="DY236" s="828"/>
      <c r="DZ236" s="813"/>
      <c r="EA236" s="814"/>
      <c r="EB236" s="814"/>
      <c r="EC236" s="827"/>
      <c r="ED236" s="828"/>
      <c r="EE236" s="835"/>
      <c r="EF236" s="811"/>
      <c r="EG236" s="812"/>
      <c r="EH236" s="812"/>
      <c r="EI236" s="836"/>
      <c r="EJ236" s="835"/>
      <c r="EK236" s="828"/>
      <c r="EL236" s="813"/>
      <c r="EM236" s="814"/>
      <c r="EN236" s="814"/>
      <c r="EO236" s="827"/>
      <c r="EP236" s="828"/>
      <c r="EQ236" s="835"/>
      <c r="ER236" s="811"/>
      <c r="ES236" s="812"/>
      <c r="ET236" s="812"/>
      <c r="EU236" s="836"/>
      <c r="EV236" s="835"/>
      <c r="EW236" s="828"/>
      <c r="EX236" s="813"/>
      <c r="EY236" s="814"/>
      <c r="EZ236" s="814"/>
      <c r="FA236" s="827"/>
      <c r="FB236" s="828"/>
      <c r="FC236" s="835"/>
      <c r="FD236" s="811"/>
      <c r="FE236" s="812"/>
      <c r="FF236" s="812"/>
      <c r="FG236" s="836"/>
      <c r="FH236" s="835"/>
      <c r="FI236" s="828"/>
      <c r="FJ236" s="813"/>
      <c r="FK236" s="814"/>
      <c r="FL236" s="814"/>
      <c r="FM236" s="827"/>
      <c r="FN236" s="828"/>
      <c r="FO236" s="835"/>
      <c r="FP236" s="811"/>
      <c r="FQ236" s="812"/>
      <c r="FR236" s="812"/>
      <c r="FS236" s="823"/>
      <c r="FT236" s="824"/>
      <c r="FU236" s="825"/>
      <c r="FV236" s="803"/>
      <c r="FW236" s="804"/>
      <c r="FX236" s="804"/>
      <c r="FY236" s="826"/>
      <c r="FZ236" s="825"/>
      <c r="GA236" s="824"/>
      <c r="GB236" s="805"/>
      <c r="GC236" s="804"/>
      <c r="GD236" s="804"/>
      <c r="GE236" s="823"/>
      <c r="GF236" s="824"/>
      <c r="GG236" s="825"/>
      <c r="GH236" s="803"/>
      <c r="GI236" s="809"/>
      <c r="GJ236" s="809"/>
      <c r="GK236" s="826"/>
      <c r="GL236" s="825"/>
      <c r="GM236" s="824"/>
      <c r="GN236" s="805"/>
      <c r="GO236" s="804"/>
      <c r="GP236" s="804"/>
      <c r="GQ236" s="823"/>
      <c r="GR236" s="824"/>
      <c r="GS236" s="825"/>
      <c r="GT236" s="803"/>
      <c r="GU236" s="809"/>
      <c r="GV236" s="809"/>
      <c r="GW236" s="826"/>
      <c r="GX236" s="825"/>
      <c r="GY236" s="824"/>
      <c r="GZ236" s="805"/>
      <c r="HA236" s="804"/>
      <c r="HB236" s="804"/>
      <c r="HC236" s="823"/>
      <c r="HD236" s="824"/>
      <c r="HE236" s="825"/>
      <c r="HF236" s="803"/>
      <c r="HG236" s="809"/>
      <c r="HH236" s="809"/>
      <c r="HI236" s="826"/>
      <c r="HJ236" s="825"/>
      <c r="HK236" s="824"/>
      <c r="HL236" s="805"/>
      <c r="HM236" s="804"/>
      <c r="HN236" s="804"/>
      <c r="HO236" s="823"/>
      <c r="HP236" s="824"/>
      <c r="HQ236" s="825"/>
      <c r="HR236" s="803"/>
      <c r="HS236" s="809"/>
      <c r="HT236" s="809"/>
      <c r="HU236" s="826"/>
      <c r="HV236" s="825"/>
      <c r="HW236" s="824"/>
      <c r="HX236" s="805"/>
      <c r="HY236" s="804"/>
      <c r="HZ236" s="804"/>
      <c r="IA236" s="823"/>
      <c r="IB236" s="824"/>
      <c r="IC236" s="825"/>
      <c r="ID236" s="803"/>
      <c r="IE236" s="804"/>
      <c r="IF236" s="804"/>
      <c r="IG236" s="826"/>
      <c r="IH236" s="825"/>
      <c r="II236" s="824"/>
      <c r="IJ236" s="805"/>
      <c r="IK236" s="804"/>
      <c r="IL236" s="804"/>
      <c r="IM236" s="823"/>
      <c r="IN236" s="824"/>
      <c r="IO236" s="825"/>
      <c r="IP236" s="803"/>
      <c r="IQ236" s="804"/>
      <c r="IR236" s="804"/>
      <c r="IS236" s="826"/>
      <c r="IT236" s="825"/>
      <c r="IU236" s="824"/>
      <c r="IV236" s="805"/>
      <c r="IW236" s="804"/>
      <c r="IX236" s="804"/>
      <c r="IY236" s="823"/>
      <c r="IZ236" s="824"/>
      <c r="JA236" s="825"/>
      <c r="JB236" s="803"/>
      <c r="JC236" s="804"/>
      <c r="JD236" s="804"/>
      <c r="JE236" s="826"/>
      <c r="JF236" s="825"/>
      <c r="JG236" s="824"/>
      <c r="JH236" s="805"/>
      <c r="JI236" s="804"/>
      <c r="JJ236" s="804"/>
      <c r="JK236" s="823"/>
      <c r="JL236" s="824"/>
      <c r="JM236" s="825"/>
      <c r="JN236" s="803"/>
      <c r="JO236" s="809"/>
      <c r="JP236" s="809"/>
      <c r="JQ236" s="826"/>
      <c r="JR236" s="825"/>
      <c r="JS236" s="824"/>
      <c r="JT236" s="805"/>
      <c r="JU236" s="804"/>
      <c r="JV236" s="804"/>
      <c r="JW236" s="823"/>
      <c r="JX236" s="824"/>
      <c r="JY236" s="824"/>
      <c r="JZ236" s="805"/>
      <c r="KA236" s="809"/>
      <c r="KB236" s="809"/>
      <c r="KC236" s="823"/>
      <c r="KD236" s="824"/>
      <c r="KE236" s="824"/>
      <c r="KF236" s="805"/>
      <c r="KG236" s="809"/>
      <c r="KH236" s="809"/>
      <c r="KI236" s="823"/>
      <c r="KJ236" s="824"/>
      <c r="KK236" s="824"/>
      <c r="KL236" s="805"/>
      <c r="KM236" s="809"/>
      <c r="KN236" s="809"/>
      <c r="KO236" s="823"/>
      <c r="KP236" s="824"/>
      <c r="KQ236" s="824"/>
      <c r="KR236" s="805"/>
      <c r="KS236" s="804"/>
      <c r="KT236" s="804"/>
      <c r="KU236" s="823"/>
      <c r="KV236" s="824"/>
      <c r="KW236" s="824"/>
      <c r="KX236" s="805"/>
      <c r="KY236" s="809"/>
      <c r="KZ236" s="809"/>
      <c r="LA236" s="823"/>
      <c r="LB236" s="824"/>
      <c r="LC236" s="824"/>
      <c r="LD236" s="805"/>
      <c r="LE236" s="804"/>
      <c r="LF236" s="804"/>
      <c r="LG236" s="823"/>
      <c r="LH236" s="824"/>
      <c r="LI236" s="824"/>
      <c r="LJ236" s="805"/>
      <c r="LK236" s="804"/>
      <c r="LL236" s="804"/>
      <c r="LM236" s="823"/>
      <c r="LN236" s="824"/>
      <c r="LO236" s="824"/>
      <c r="LP236" s="805"/>
      <c r="LQ236" s="809"/>
      <c r="LR236" s="809"/>
      <c r="LS236" s="823"/>
      <c r="LT236" s="824"/>
      <c r="LU236" s="824"/>
      <c r="LV236" s="805"/>
      <c r="LW236" s="804"/>
      <c r="LX236" s="804"/>
      <c r="LY236" s="823"/>
      <c r="LZ236" s="824"/>
      <c r="MA236" s="824"/>
      <c r="MB236" s="805"/>
      <c r="MC236" s="809"/>
      <c r="MD236" s="809"/>
      <c r="ME236" s="823"/>
      <c r="MF236" s="824"/>
      <c r="MG236" s="824"/>
      <c r="MH236" s="805"/>
      <c r="MI236" s="809"/>
      <c r="MJ236" s="809"/>
      <c r="MK236" s="823"/>
      <c r="ML236" s="824"/>
      <c r="MM236" s="824"/>
      <c r="MN236" s="805"/>
      <c r="MO236" s="809"/>
      <c r="MP236" s="809"/>
      <c r="MQ236" s="823"/>
      <c r="MR236" s="824"/>
      <c r="MS236" s="824"/>
      <c r="MT236" s="805"/>
      <c r="MU236" s="804"/>
      <c r="MV236" s="804"/>
      <c r="MW236" s="823"/>
      <c r="MX236" s="824"/>
      <c r="MY236" s="824"/>
      <c r="MZ236" s="805"/>
      <c r="NA236" s="804"/>
      <c r="NB236" s="804"/>
      <c r="NC236" s="823"/>
      <c r="ND236" s="824"/>
      <c r="NE236" s="824"/>
      <c r="NF236" s="805"/>
      <c r="NG236" s="804"/>
      <c r="NH236" s="804"/>
      <c r="NI236" s="823"/>
      <c r="NJ236" s="824"/>
      <c r="NK236" s="824"/>
      <c r="NL236" s="805"/>
      <c r="NM236" s="809"/>
      <c r="NN236" s="809"/>
      <c r="NO236" s="823"/>
      <c r="NP236" s="824"/>
      <c r="NQ236" s="824"/>
      <c r="NR236" s="805"/>
      <c r="NS236" s="823"/>
      <c r="NT236" s="824"/>
      <c r="NU236" s="824"/>
      <c r="NV236" s="805"/>
      <c r="NW236" s="823"/>
      <c r="NX236" s="824"/>
      <c r="NY236" s="824"/>
      <c r="NZ236" s="834"/>
      <c r="OA236" s="823"/>
      <c r="OB236" s="824"/>
      <c r="OC236" s="824"/>
      <c r="OD236" s="805"/>
      <c r="OE236" s="823"/>
      <c r="OF236" s="824"/>
      <c r="OG236" s="824"/>
      <c r="OH236" s="805"/>
      <c r="OI236" s="823"/>
      <c r="OJ236" s="824"/>
      <c r="OK236" s="824"/>
      <c r="OL236" s="805"/>
      <c r="OM236" s="823"/>
      <c r="ON236" s="824"/>
      <c r="OO236" s="824"/>
      <c r="OP236" s="805"/>
      <c r="OQ236" s="823"/>
      <c r="OR236" s="824"/>
      <c r="OS236" s="824"/>
      <c r="OT236" s="805"/>
      <c r="OU236" s="823"/>
      <c r="OV236" s="824"/>
      <c r="OW236" s="824"/>
      <c r="OX236" s="805"/>
      <c r="OY236" s="823"/>
      <c r="OZ236" s="824"/>
      <c r="PA236" s="824"/>
      <c r="PB236" s="805"/>
      <c r="PC236" s="823"/>
      <c r="PD236" s="824"/>
      <c r="PE236" s="824"/>
      <c r="PF236" s="805"/>
    </row>
    <row r="237" spans="1:422" ht="15" hidden="1" customHeight="1" x14ac:dyDescent="0.25">
      <c r="A237" s="801" t="s">
        <v>76</v>
      </c>
      <c r="B237" s="769"/>
      <c r="C237" s="769"/>
      <c r="D237" s="770"/>
      <c r="E237" s="769"/>
      <c r="F237" s="769"/>
      <c r="G237" s="769"/>
      <c r="H237" s="769"/>
      <c r="I237" s="769"/>
      <c r="J237" s="769"/>
      <c r="K237" s="769"/>
      <c r="L237" s="769"/>
      <c r="M237" s="769"/>
      <c r="N237" s="769"/>
      <c r="O237" s="769"/>
      <c r="P237" s="769"/>
      <c r="Q237" s="769"/>
      <c r="R237" s="769"/>
      <c r="S237" s="769"/>
      <c r="T237" s="816" t="s">
        <v>163</v>
      </c>
      <c r="U237" s="816" t="s">
        <v>292</v>
      </c>
      <c r="V237" s="816"/>
      <c r="W237" s="816"/>
      <c r="X237" s="769"/>
      <c r="Y237" s="769">
        <f>IF(AND(AJ237="",AK237="",AL237="",AN237="",AO237="",OR(AP237="",AP237=Dropdown!$AM$12,AP237=Dropdown!$AM$11)),1,0)</f>
        <v>1</v>
      </c>
      <c r="Z237" s="769">
        <f t="shared" si="26"/>
        <v>1</v>
      </c>
      <c r="AA237" s="769">
        <f t="shared" si="27"/>
        <v>0</v>
      </c>
      <c r="AB237" s="769">
        <f t="shared" si="28"/>
        <v>0</v>
      </c>
      <c r="AC237" s="769"/>
      <c r="AD237" s="772" t="str">
        <f>IF(OR(T237&lt;&gt;"",U237&lt;&gt;""),Dropdown!$A$4,IF(OR(V237&lt;&gt;"",W237&lt;&gt;""),Dropdown!$A$5,Dropdown!$A$3))</f>
        <v>Commercial/Institutional</v>
      </c>
      <c r="AE237" s="802" t="s">
        <v>615</v>
      </c>
      <c r="AF237" s="773"/>
      <c r="AG237" s="773"/>
      <c r="AH237" s="773" t="str">
        <f>IF(AG237&lt;&gt;"",VLOOKUP(AG237,Dropdown!$N$3:$R$62,3,FALSE),IF(AF237&lt;&gt;"",VLOOKUP(AF237,Dropdown!$N$3:$R$62,3,FALSE),IF(AE237&lt;&gt;"",VLOOKUP(AE237,Dropdown!$N$3:$R$62,3,FALSE),"")))</f>
        <v xml:space="preserve"> </v>
      </c>
      <c r="AI237" s="773" t="str">
        <f>IF(AG237&lt;&gt;"",VLOOKUP(AG237,Dropdown!$N$3:$R$62,5,FALSE),IF(AF237&lt;&gt;"",VLOOKUP(AF237,Dropdown!$N$3:$R$62,5,FALSE),IF(AE237&lt;&gt;"",VLOOKUP(AE237,Dropdown!$N$3:$R$62,5,FALSE),"")))</f>
        <v>Diverse</v>
      </c>
      <c r="AJ237" s="773"/>
      <c r="AK237" s="773"/>
      <c r="AL237" s="773"/>
      <c r="AM237" s="773"/>
      <c r="AN237" s="773"/>
      <c r="AO237" s="773"/>
      <c r="AP237" s="773"/>
      <c r="AQ237" s="769"/>
      <c r="AR237" s="774" t="s">
        <v>280</v>
      </c>
      <c r="AS237" s="774">
        <v>22</v>
      </c>
      <c r="AT237" s="769"/>
      <c r="AU237" s="769"/>
      <c r="AV237" s="846"/>
      <c r="AW237" s="826"/>
      <c r="AX237" s="825"/>
      <c r="AY237" s="825"/>
      <c r="AZ237" s="803"/>
      <c r="BA237" s="804"/>
      <c r="BB237" s="804"/>
      <c r="BC237" s="870">
        <f>15000/365</f>
        <v>41.095890410958901</v>
      </c>
      <c r="BD237" s="824">
        <f>20000/365</f>
        <v>54.794520547945204</v>
      </c>
      <c r="BE237" s="824"/>
      <c r="BF237" s="805"/>
      <c r="BG237" s="804"/>
      <c r="BH237" s="804"/>
      <c r="BI237" s="823"/>
      <c r="BJ237" s="824"/>
      <c r="BK237" s="824"/>
      <c r="BL237" s="805"/>
      <c r="BM237" s="804"/>
      <c r="BN237" s="804"/>
      <c r="BO237" s="871"/>
      <c r="BP237" s="825"/>
      <c r="BQ237" s="825"/>
      <c r="BR237" s="803"/>
      <c r="BS237" s="804"/>
      <c r="BT237" s="804"/>
      <c r="BU237" s="871"/>
      <c r="BV237" s="825"/>
      <c r="BW237" s="825"/>
      <c r="BX237" s="803"/>
      <c r="BY237" s="804"/>
      <c r="BZ237" s="804"/>
      <c r="CA237" s="871"/>
      <c r="CB237" s="825"/>
      <c r="CC237" s="825"/>
      <c r="CD237" s="803"/>
      <c r="CE237" s="804"/>
      <c r="CF237" s="804"/>
      <c r="CG237" s="871"/>
      <c r="CH237" s="825"/>
      <c r="CI237" s="825"/>
      <c r="CJ237" s="803"/>
      <c r="CK237" s="804"/>
      <c r="CL237" s="804"/>
      <c r="CM237" s="871"/>
      <c r="CN237" s="825"/>
      <c r="CO237" s="825"/>
      <c r="CP237" s="803"/>
      <c r="CQ237" s="804"/>
      <c r="CR237" s="804"/>
      <c r="CS237" s="871"/>
      <c r="CT237" s="825"/>
      <c r="CU237" s="825"/>
      <c r="CV237" s="803"/>
      <c r="CW237" s="804"/>
      <c r="CX237" s="804"/>
      <c r="CY237" s="871"/>
      <c r="CZ237" s="825"/>
      <c r="DA237" s="825"/>
      <c r="DB237" s="803"/>
      <c r="DC237" s="804"/>
      <c r="DD237" s="804"/>
      <c r="DE237" s="871"/>
      <c r="DF237" s="825"/>
      <c r="DG237" s="825"/>
      <c r="DH237" s="803"/>
      <c r="DI237" s="804"/>
      <c r="DJ237" s="804"/>
      <c r="DK237" s="871"/>
      <c r="DL237" s="825"/>
      <c r="DM237" s="825"/>
      <c r="DN237" s="803"/>
      <c r="DO237" s="804"/>
      <c r="DP237" s="804"/>
      <c r="DQ237" s="827"/>
      <c r="DR237" s="828"/>
      <c r="DS237" s="835"/>
      <c r="DT237" s="811"/>
      <c r="DU237" s="812"/>
      <c r="DV237" s="812"/>
      <c r="DW237" s="836"/>
      <c r="DX237" s="835"/>
      <c r="DY237" s="828"/>
      <c r="DZ237" s="813"/>
      <c r="EA237" s="814"/>
      <c r="EB237" s="814"/>
      <c r="EC237" s="827"/>
      <c r="ED237" s="828"/>
      <c r="EE237" s="835"/>
      <c r="EF237" s="811"/>
      <c r="EG237" s="812"/>
      <c r="EH237" s="812"/>
      <c r="EI237" s="836"/>
      <c r="EJ237" s="835"/>
      <c r="EK237" s="828"/>
      <c r="EL237" s="813"/>
      <c r="EM237" s="814"/>
      <c r="EN237" s="814"/>
      <c r="EO237" s="827"/>
      <c r="EP237" s="828"/>
      <c r="EQ237" s="835"/>
      <c r="ER237" s="811"/>
      <c r="ES237" s="812"/>
      <c r="ET237" s="812"/>
      <c r="EU237" s="836"/>
      <c r="EV237" s="835"/>
      <c r="EW237" s="828"/>
      <c r="EX237" s="813"/>
      <c r="EY237" s="814"/>
      <c r="EZ237" s="814"/>
      <c r="FA237" s="827"/>
      <c r="FB237" s="828"/>
      <c r="FC237" s="835"/>
      <c r="FD237" s="811"/>
      <c r="FE237" s="812"/>
      <c r="FF237" s="812"/>
      <c r="FG237" s="836"/>
      <c r="FH237" s="835"/>
      <c r="FI237" s="828"/>
      <c r="FJ237" s="813"/>
      <c r="FK237" s="814"/>
      <c r="FL237" s="814"/>
      <c r="FM237" s="827"/>
      <c r="FN237" s="828"/>
      <c r="FO237" s="835"/>
      <c r="FP237" s="811"/>
      <c r="FQ237" s="812"/>
      <c r="FR237" s="812"/>
      <c r="FS237" s="823"/>
      <c r="FT237" s="824"/>
      <c r="FU237" s="825"/>
      <c r="FV237" s="803"/>
      <c r="FW237" s="804"/>
      <c r="FX237" s="804"/>
      <c r="FY237" s="826"/>
      <c r="FZ237" s="825"/>
      <c r="GA237" s="824"/>
      <c r="GB237" s="805"/>
      <c r="GC237" s="804"/>
      <c r="GD237" s="804"/>
      <c r="GE237" s="823"/>
      <c r="GF237" s="824"/>
      <c r="GG237" s="825"/>
      <c r="GH237" s="803"/>
      <c r="GI237" s="809"/>
      <c r="GJ237" s="809"/>
      <c r="GK237" s="826"/>
      <c r="GL237" s="825"/>
      <c r="GM237" s="824"/>
      <c r="GN237" s="805"/>
      <c r="GO237" s="804"/>
      <c r="GP237" s="804"/>
      <c r="GQ237" s="823"/>
      <c r="GR237" s="824"/>
      <c r="GS237" s="825"/>
      <c r="GT237" s="803"/>
      <c r="GU237" s="809"/>
      <c r="GV237" s="809"/>
      <c r="GW237" s="826"/>
      <c r="GX237" s="825"/>
      <c r="GY237" s="824"/>
      <c r="GZ237" s="805"/>
      <c r="HA237" s="804"/>
      <c r="HB237" s="804"/>
      <c r="HC237" s="823"/>
      <c r="HD237" s="824"/>
      <c r="HE237" s="825"/>
      <c r="HF237" s="803"/>
      <c r="HG237" s="809"/>
      <c r="HH237" s="809"/>
      <c r="HI237" s="826"/>
      <c r="HJ237" s="825"/>
      <c r="HK237" s="824"/>
      <c r="HL237" s="805"/>
      <c r="HM237" s="804"/>
      <c r="HN237" s="804"/>
      <c r="HO237" s="823"/>
      <c r="HP237" s="824"/>
      <c r="HQ237" s="825"/>
      <c r="HR237" s="803"/>
      <c r="HS237" s="809"/>
      <c r="HT237" s="809"/>
      <c r="HU237" s="826"/>
      <c r="HV237" s="825"/>
      <c r="HW237" s="824"/>
      <c r="HX237" s="805"/>
      <c r="HY237" s="804"/>
      <c r="HZ237" s="804"/>
      <c r="IA237" s="823"/>
      <c r="IB237" s="824"/>
      <c r="IC237" s="825"/>
      <c r="ID237" s="803"/>
      <c r="IE237" s="804"/>
      <c r="IF237" s="804"/>
      <c r="IG237" s="826"/>
      <c r="IH237" s="825"/>
      <c r="II237" s="824"/>
      <c r="IJ237" s="805"/>
      <c r="IK237" s="804"/>
      <c r="IL237" s="804"/>
      <c r="IM237" s="823"/>
      <c r="IN237" s="824"/>
      <c r="IO237" s="825"/>
      <c r="IP237" s="803"/>
      <c r="IQ237" s="804"/>
      <c r="IR237" s="804"/>
      <c r="IS237" s="826"/>
      <c r="IT237" s="825"/>
      <c r="IU237" s="824"/>
      <c r="IV237" s="805"/>
      <c r="IW237" s="804"/>
      <c r="IX237" s="804"/>
      <c r="IY237" s="823"/>
      <c r="IZ237" s="824"/>
      <c r="JA237" s="825"/>
      <c r="JB237" s="803"/>
      <c r="JC237" s="804"/>
      <c r="JD237" s="804"/>
      <c r="JE237" s="826"/>
      <c r="JF237" s="825"/>
      <c r="JG237" s="824"/>
      <c r="JH237" s="805"/>
      <c r="JI237" s="804"/>
      <c r="JJ237" s="804"/>
      <c r="JK237" s="823"/>
      <c r="JL237" s="824"/>
      <c r="JM237" s="825"/>
      <c r="JN237" s="803"/>
      <c r="JO237" s="809"/>
      <c r="JP237" s="809"/>
      <c r="JQ237" s="826"/>
      <c r="JR237" s="825"/>
      <c r="JS237" s="824"/>
      <c r="JT237" s="805"/>
      <c r="JU237" s="804"/>
      <c r="JV237" s="804"/>
      <c r="JW237" s="823"/>
      <c r="JX237" s="824"/>
      <c r="JY237" s="824"/>
      <c r="JZ237" s="805"/>
      <c r="KA237" s="809"/>
      <c r="KB237" s="809"/>
      <c r="KC237" s="823"/>
      <c r="KD237" s="824"/>
      <c r="KE237" s="824"/>
      <c r="KF237" s="805"/>
      <c r="KG237" s="809"/>
      <c r="KH237" s="809"/>
      <c r="KI237" s="823"/>
      <c r="KJ237" s="824"/>
      <c r="KK237" s="824"/>
      <c r="KL237" s="805"/>
      <c r="KM237" s="809"/>
      <c r="KN237" s="809"/>
      <c r="KO237" s="823"/>
      <c r="KP237" s="824"/>
      <c r="KQ237" s="824"/>
      <c r="KR237" s="805"/>
      <c r="KS237" s="804"/>
      <c r="KT237" s="804"/>
      <c r="KU237" s="823"/>
      <c r="KV237" s="824"/>
      <c r="KW237" s="824"/>
      <c r="KX237" s="805"/>
      <c r="KY237" s="809"/>
      <c r="KZ237" s="809"/>
      <c r="LA237" s="823"/>
      <c r="LB237" s="824"/>
      <c r="LC237" s="824"/>
      <c r="LD237" s="805"/>
      <c r="LE237" s="804"/>
      <c r="LF237" s="804"/>
      <c r="LG237" s="823"/>
      <c r="LH237" s="824"/>
      <c r="LI237" s="824"/>
      <c r="LJ237" s="805"/>
      <c r="LK237" s="804"/>
      <c r="LL237" s="804"/>
      <c r="LM237" s="823"/>
      <c r="LN237" s="824"/>
      <c r="LO237" s="824"/>
      <c r="LP237" s="805"/>
      <c r="LQ237" s="809"/>
      <c r="LR237" s="809"/>
      <c r="LS237" s="823"/>
      <c r="LT237" s="824"/>
      <c r="LU237" s="824"/>
      <c r="LV237" s="805"/>
      <c r="LW237" s="804"/>
      <c r="LX237" s="804"/>
      <c r="LY237" s="823"/>
      <c r="LZ237" s="824"/>
      <c r="MA237" s="824"/>
      <c r="MB237" s="805"/>
      <c r="MC237" s="809"/>
      <c r="MD237" s="809"/>
      <c r="ME237" s="823"/>
      <c r="MF237" s="824"/>
      <c r="MG237" s="824"/>
      <c r="MH237" s="805"/>
      <c r="MI237" s="809"/>
      <c r="MJ237" s="809"/>
      <c r="MK237" s="823"/>
      <c r="ML237" s="824"/>
      <c r="MM237" s="824"/>
      <c r="MN237" s="805"/>
      <c r="MO237" s="809"/>
      <c r="MP237" s="809"/>
      <c r="MQ237" s="823"/>
      <c r="MR237" s="824"/>
      <c r="MS237" s="824"/>
      <c r="MT237" s="805"/>
      <c r="MU237" s="804"/>
      <c r="MV237" s="804"/>
      <c r="MW237" s="823"/>
      <c r="MX237" s="824"/>
      <c r="MY237" s="824"/>
      <c r="MZ237" s="805"/>
      <c r="NA237" s="804"/>
      <c r="NB237" s="804"/>
      <c r="NC237" s="823"/>
      <c r="ND237" s="824"/>
      <c r="NE237" s="824"/>
      <c r="NF237" s="805"/>
      <c r="NG237" s="804"/>
      <c r="NH237" s="804"/>
      <c r="NI237" s="823"/>
      <c r="NJ237" s="824"/>
      <c r="NK237" s="824"/>
      <c r="NL237" s="805"/>
      <c r="NM237" s="809"/>
      <c r="NN237" s="809"/>
      <c r="NO237" s="823"/>
      <c r="NP237" s="824"/>
      <c r="NQ237" s="824"/>
      <c r="NR237" s="805"/>
      <c r="NS237" s="823"/>
      <c r="NT237" s="824"/>
      <c r="NU237" s="824"/>
      <c r="NV237" s="805"/>
      <c r="NW237" s="823"/>
      <c r="NX237" s="824"/>
      <c r="NY237" s="824"/>
      <c r="NZ237" s="834"/>
      <c r="OA237" s="823"/>
      <c r="OB237" s="824"/>
      <c r="OC237" s="824"/>
      <c r="OD237" s="805"/>
      <c r="OE237" s="823"/>
      <c r="OF237" s="824"/>
      <c r="OG237" s="824"/>
      <c r="OH237" s="805"/>
      <c r="OI237" s="823"/>
      <c r="OJ237" s="824"/>
      <c r="OK237" s="824"/>
      <c r="OL237" s="805"/>
      <c r="OM237" s="823"/>
      <c r="ON237" s="824"/>
      <c r="OO237" s="824"/>
      <c r="OP237" s="805"/>
      <c r="OQ237" s="823"/>
      <c r="OR237" s="824"/>
      <c r="OS237" s="824"/>
      <c r="OT237" s="805"/>
      <c r="OU237" s="823"/>
      <c r="OV237" s="824"/>
      <c r="OW237" s="824"/>
      <c r="OX237" s="805"/>
      <c r="OY237" s="823"/>
      <c r="OZ237" s="824"/>
      <c r="PA237" s="824"/>
      <c r="PB237" s="805"/>
      <c r="PC237" s="823"/>
      <c r="PD237" s="824"/>
      <c r="PE237" s="824"/>
      <c r="PF237" s="805"/>
    </row>
    <row r="238" spans="1:422" ht="15" hidden="1" customHeight="1" x14ac:dyDescent="0.25">
      <c r="A238" s="801" t="s">
        <v>76</v>
      </c>
      <c r="B238" s="769"/>
      <c r="C238" s="769"/>
      <c r="D238" s="770"/>
      <c r="E238" s="769"/>
      <c r="F238" s="769"/>
      <c r="G238" s="769"/>
      <c r="H238" s="769"/>
      <c r="I238" s="769"/>
      <c r="J238" s="769"/>
      <c r="K238" s="769"/>
      <c r="L238" s="769"/>
      <c r="M238" s="769"/>
      <c r="N238" s="769"/>
      <c r="O238" s="769"/>
      <c r="P238" s="769"/>
      <c r="Q238" s="769" t="s">
        <v>284</v>
      </c>
      <c r="R238" s="769"/>
      <c r="S238" s="769"/>
      <c r="T238" s="816"/>
      <c r="U238" s="816"/>
      <c r="V238" s="941" t="s">
        <v>987</v>
      </c>
      <c r="W238" s="941" t="s">
        <v>75</v>
      </c>
      <c r="X238" s="769"/>
      <c r="Y238" s="769">
        <f>IF(AND(AJ238="",AK238="",AL238="",AN238="",AO238="",OR(AP238="",AP238=Dropdown!$AM$12,AP238=Dropdown!$AM$11)),1,0)</f>
        <v>0</v>
      </c>
      <c r="Z238" s="769">
        <f t="shared" si="26"/>
        <v>0</v>
      </c>
      <c r="AA238" s="769">
        <f t="shared" si="27"/>
        <v>0</v>
      </c>
      <c r="AB238" s="769">
        <f t="shared" si="28"/>
        <v>1</v>
      </c>
      <c r="AC238" s="769"/>
      <c r="AD238" s="772" t="str">
        <f>IF(OR(T238&lt;&gt;"",U238&lt;&gt;""),Dropdown!$A$4,IF(OR(V238&lt;&gt;"",W238&lt;&gt;""),Dropdown!$A$5,Dropdown!$A$3))</f>
        <v>Industrial</v>
      </c>
      <c r="AE238" s="802" t="s">
        <v>615</v>
      </c>
      <c r="AF238" s="773"/>
      <c r="AG238" s="773"/>
      <c r="AH238" s="773" t="str">
        <f>IF(AG238&lt;&gt;"",VLOOKUP(AG238,Dropdown!$N$3:$R$62,3,FALSE),IF(AF238&lt;&gt;"",VLOOKUP(AF238,Dropdown!$N$3:$R$62,3,FALSE),IF(AE238&lt;&gt;"",VLOOKUP(AE238,Dropdown!$N$3:$R$62,3,FALSE),"")))</f>
        <v xml:space="preserve"> </v>
      </c>
      <c r="AI238" s="773" t="str">
        <f>IF(AG238&lt;&gt;"",VLOOKUP(AG238,Dropdown!$N$3:$R$62,5,FALSE),IF(AF238&lt;&gt;"",VLOOKUP(AF238,Dropdown!$N$3:$R$62,5,FALSE),IF(AE238&lt;&gt;"",VLOOKUP(AE238,Dropdown!$N$3:$R$62,5,FALSE),"")))</f>
        <v>Diverse</v>
      </c>
      <c r="AJ238" s="773"/>
      <c r="AK238" s="773"/>
      <c r="AL238" s="773"/>
      <c r="AM238" s="773"/>
      <c r="AN238" s="773"/>
      <c r="AO238" s="773"/>
      <c r="AP238" s="773" t="s">
        <v>652</v>
      </c>
      <c r="AQ238" s="769"/>
      <c r="AR238" s="774" t="s">
        <v>280</v>
      </c>
      <c r="AS238" s="774">
        <v>19</v>
      </c>
      <c r="AT238" s="769"/>
      <c r="AU238" s="769"/>
      <c r="AV238" s="846"/>
      <c r="AW238" s="826"/>
      <c r="AX238" s="825"/>
      <c r="AY238" s="825"/>
      <c r="AZ238" s="803"/>
      <c r="BA238" s="804"/>
      <c r="BB238" s="804"/>
      <c r="BC238" s="871"/>
      <c r="BD238" s="825"/>
      <c r="BE238" s="825"/>
      <c r="BF238" s="803"/>
      <c r="BG238" s="804"/>
      <c r="BH238" s="804"/>
      <c r="BI238" s="823"/>
      <c r="BJ238" s="824"/>
      <c r="BK238" s="824"/>
      <c r="BL238" s="805"/>
      <c r="BM238" s="804"/>
      <c r="BN238" s="804"/>
      <c r="BO238" s="871"/>
      <c r="BP238" s="825"/>
      <c r="BQ238" s="825"/>
      <c r="BR238" s="803"/>
      <c r="BS238" s="804"/>
      <c r="BT238" s="804"/>
      <c r="BU238" s="871"/>
      <c r="BV238" s="825"/>
      <c r="BW238" s="825"/>
      <c r="BX238" s="803"/>
      <c r="BY238" s="804"/>
      <c r="BZ238" s="804"/>
      <c r="CA238" s="871"/>
      <c r="CB238" s="825"/>
      <c r="CC238" s="825"/>
      <c r="CD238" s="803"/>
      <c r="CE238" s="804"/>
      <c r="CF238" s="804"/>
      <c r="CG238" s="871"/>
      <c r="CH238" s="825"/>
      <c r="CI238" s="825"/>
      <c r="CJ238" s="803"/>
      <c r="CK238" s="804"/>
      <c r="CL238" s="804"/>
      <c r="CM238" s="871"/>
      <c r="CN238" s="825"/>
      <c r="CO238" s="825"/>
      <c r="CP238" s="803"/>
      <c r="CQ238" s="804"/>
      <c r="CR238" s="804"/>
      <c r="CS238" s="871"/>
      <c r="CT238" s="825"/>
      <c r="CU238" s="825"/>
      <c r="CV238" s="803"/>
      <c r="CW238" s="804"/>
      <c r="CX238" s="804"/>
      <c r="CY238" s="871"/>
      <c r="CZ238" s="825"/>
      <c r="DA238" s="825"/>
      <c r="DB238" s="803"/>
      <c r="DC238" s="804"/>
      <c r="DD238" s="804"/>
      <c r="DE238" s="871"/>
      <c r="DF238" s="825"/>
      <c r="DG238" s="825"/>
      <c r="DH238" s="803"/>
      <c r="DI238" s="804"/>
      <c r="DJ238" s="804"/>
      <c r="DK238" s="871"/>
      <c r="DL238" s="825"/>
      <c r="DM238" s="825"/>
      <c r="DN238" s="803"/>
      <c r="DO238" s="804"/>
      <c r="DP238" s="804"/>
      <c r="DQ238" s="827"/>
      <c r="DR238" s="828"/>
      <c r="DS238" s="835"/>
      <c r="DT238" s="811"/>
      <c r="DU238" s="812"/>
      <c r="DV238" s="812"/>
      <c r="DW238" s="836"/>
      <c r="DX238" s="835"/>
      <c r="DY238" s="828"/>
      <c r="DZ238" s="813"/>
      <c r="EA238" s="814"/>
      <c r="EB238" s="814"/>
      <c r="EC238" s="827"/>
      <c r="ED238" s="828"/>
      <c r="EE238" s="835"/>
      <c r="EF238" s="811"/>
      <c r="EG238" s="812"/>
      <c r="EH238" s="812"/>
      <c r="EI238" s="836"/>
      <c r="EJ238" s="835"/>
      <c r="EK238" s="828"/>
      <c r="EL238" s="813"/>
      <c r="EM238" s="814"/>
      <c r="EN238" s="814"/>
      <c r="EO238" s="827"/>
      <c r="EP238" s="828"/>
      <c r="EQ238" s="835"/>
      <c r="ER238" s="811"/>
      <c r="ES238" s="812"/>
      <c r="ET238" s="812"/>
      <c r="EU238" s="836"/>
      <c r="EV238" s="835"/>
      <c r="EW238" s="828"/>
      <c r="EX238" s="813"/>
      <c r="EY238" s="814"/>
      <c r="EZ238" s="814"/>
      <c r="FA238" s="827"/>
      <c r="FB238" s="828"/>
      <c r="FC238" s="835"/>
      <c r="FD238" s="811"/>
      <c r="FE238" s="812"/>
      <c r="FF238" s="812"/>
      <c r="FG238" s="836"/>
      <c r="FH238" s="835"/>
      <c r="FI238" s="828"/>
      <c r="FJ238" s="813"/>
      <c r="FK238" s="814"/>
      <c r="FL238" s="814"/>
      <c r="FM238" s="827"/>
      <c r="FN238" s="828"/>
      <c r="FO238" s="835"/>
      <c r="FP238" s="811"/>
      <c r="FQ238" s="812"/>
      <c r="FR238" s="812"/>
      <c r="FS238" s="823"/>
      <c r="FT238" s="824"/>
      <c r="FU238" s="825"/>
      <c r="FV238" s="803"/>
      <c r="FW238" s="804"/>
      <c r="FX238" s="804"/>
      <c r="FY238" s="826"/>
      <c r="FZ238" s="825"/>
      <c r="GA238" s="824"/>
      <c r="GB238" s="805"/>
      <c r="GC238" s="804"/>
      <c r="GD238" s="804"/>
      <c r="GE238" s="823"/>
      <c r="GF238" s="824"/>
      <c r="GG238" s="825"/>
      <c r="GH238" s="803"/>
      <c r="GI238" s="809"/>
      <c r="GJ238" s="809"/>
      <c r="GK238" s="826"/>
      <c r="GL238" s="825"/>
      <c r="GM238" s="824"/>
      <c r="GN238" s="805"/>
      <c r="GO238" s="804"/>
      <c r="GP238" s="804"/>
      <c r="GQ238" s="823"/>
      <c r="GR238" s="824"/>
      <c r="GS238" s="825"/>
      <c r="GT238" s="803"/>
      <c r="GU238" s="809"/>
      <c r="GV238" s="809"/>
      <c r="GW238" s="826"/>
      <c r="GX238" s="825"/>
      <c r="GY238" s="824"/>
      <c r="GZ238" s="805"/>
      <c r="HA238" s="804"/>
      <c r="HB238" s="804"/>
      <c r="HC238" s="823"/>
      <c r="HD238" s="824"/>
      <c r="HE238" s="825"/>
      <c r="HF238" s="803"/>
      <c r="HG238" s="809"/>
      <c r="HH238" s="809"/>
      <c r="HI238" s="826"/>
      <c r="HJ238" s="825"/>
      <c r="HK238" s="824"/>
      <c r="HL238" s="805"/>
      <c r="HM238" s="804"/>
      <c r="HN238" s="804"/>
      <c r="HO238" s="823"/>
      <c r="HP238" s="824"/>
      <c r="HQ238" s="825"/>
      <c r="HR238" s="803"/>
      <c r="HS238" s="809"/>
      <c r="HT238" s="809"/>
      <c r="HU238" s="826"/>
      <c r="HV238" s="825"/>
      <c r="HW238" s="824"/>
      <c r="HX238" s="805"/>
      <c r="HY238" s="804"/>
      <c r="HZ238" s="804"/>
      <c r="IA238" s="823"/>
      <c r="IB238" s="824"/>
      <c r="IC238" s="825"/>
      <c r="ID238" s="803"/>
      <c r="IE238" s="804"/>
      <c r="IF238" s="804"/>
      <c r="IG238" s="826"/>
      <c r="IH238" s="825"/>
      <c r="II238" s="824"/>
      <c r="IJ238" s="805"/>
      <c r="IK238" s="804"/>
      <c r="IL238" s="804"/>
      <c r="IM238" s="823"/>
      <c r="IN238" s="824"/>
      <c r="IO238" s="825"/>
      <c r="IP238" s="803"/>
      <c r="IQ238" s="804"/>
      <c r="IR238" s="804"/>
      <c r="IS238" s="826"/>
      <c r="IT238" s="825"/>
      <c r="IU238" s="824"/>
      <c r="IV238" s="805"/>
      <c r="IW238" s="804"/>
      <c r="IX238" s="804"/>
      <c r="IY238" s="823"/>
      <c r="IZ238" s="824"/>
      <c r="JA238" s="825"/>
      <c r="JB238" s="803"/>
      <c r="JC238" s="804"/>
      <c r="JD238" s="804"/>
      <c r="JE238" s="826"/>
      <c r="JF238" s="825"/>
      <c r="JG238" s="824"/>
      <c r="JH238" s="805"/>
      <c r="JI238" s="804"/>
      <c r="JJ238" s="804"/>
      <c r="JK238" s="823"/>
      <c r="JL238" s="824"/>
      <c r="JM238" s="825"/>
      <c r="JN238" s="803"/>
      <c r="JO238" s="809"/>
      <c r="JP238" s="809"/>
      <c r="JQ238" s="826"/>
      <c r="JR238" s="825"/>
      <c r="JS238" s="824"/>
      <c r="JT238" s="805"/>
      <c r="JU238" s="804"/>
      <c r="JV238" s="804"/>
      <c r="JW238" s="823"/>
      <c r="JX238" s="824"/>
      <c r="JY238" s="824"/>
      <c r="JZ238" s="805"/>
      <c r="KA238" s="809"/>
      <c r="KB238" s="809"/>
      <c r="KC238" s="823"/>
      <c r="KD238" s="824"/>
      <c r="KE238" s="824"/>
      <c r="KF238" s="805"/>
      <c r="KG238" s="809"/>
      <c r="KH238" s="809"/>
      <c r="KI238" s="823"/>
      <c r="KJ238" s="824"/>
      <c r="KK238" s="824"/>
      <c r="KL238" s="805"/>
      <c r="KM238" s="809"/>
      <c r="KN238" s="809"/>
      <c r="KO238" s="823"/>
      <c r="KP238" s="824"/>
      <c r="KQ238" s="824"/>
      <c r="KR238" s="805"/>
      <c r="KS238" s="804"/>
      <c r="KT238" s="804"/>
      <c r="KU238" s="823"/>
      <c r="KV238" s="824"/>
      <c r="KW238" s="824"/>
      <c r="KX238" s="805"/>
      <c r="KY238" s="809"/>
      <c r="KZ238" s="809"/>
      <c r="LA238" s="823"/>
      <c r="LB238" s="824"/>
      <c r="LC238" s="824"/>
      <c r="LD238" s="805"/>
      <c r="LE238" s="804"/>
      <c r="LF238" s="804"/>
      <c r="LG238" s="823"/>
      <c r="LH238" s="824"/>
      <c r="LI238" s="824"/>
      <c r="LJ238" s="805"/>
      <c r="LK238" s="804"/>
      <c r="LL238" s="804"/>
      <c r="LM238" s="823"/>
      <c r="LN238" s="824"/>
      <c r="LO238" s="824"/>
      <c r="LP238" s="805"/>
      <c r="LQ238" s="809"/>
      <c r="LR238" s="809"/>
      <c r="LS238" s="823"/>
      <c r="LT238" s="824"/>
      <c r="LU238" s="824"/>
      <c r="LV238" s="805"/>
      <c r="LW238" s="804"/>
      <c r="LX238" s="804"/>
      <c r="LY238" s="823"/>
      <c r="LZ238" s="824"/>
      <c r="MA238" s="824"/>
      <c r="MB238" s="805"/>
      <c r="MC238" s="809"/>
      <c r="MD238" s="809"/>
      <c r="ME238" s="823"/>
      <c r="MF238" s="824"/>
      <c r="MG238" s="824"/>
      <c r="MH238" s="805"/>
      <c r="MI238" s="809"/>
      <c r="MJ238" s="809"/>
      <c r="MK238" s="823"/>
      <c r="ML238" s="824"/>
      <c r="MM238" s="824"/>
      <c r="MN238" s="805"/>
      <c r="MO238" s="809"/>
      <c r="MP238" s="809"/>
      <c r="MQ238" s="823">
        <v>1</v>
      </c>
      <c r="MR238" s="824">
        <v>6</v>
      </c>
      <c r="MS238" s="825">
        <f>AVERAGE(MQ238:MR238)</f>
        <v>3.5</v>
      </c>
      <c r="MT238" s="841">
        <f>(MR238-MQ238)/(2*1.645)</f>
        <v>1.519756838905775</v>
      </c>
      <c r="MU238" s="804"/>
      <c r="MV238" s="804"/>
      <c r="MW238" s="823"/>
      <c r="MX238" s="824"/>
      <c r="MY238" s="824"/>
      <c r="MZ238" s="805"/>
      <c r="NA238" s="804"/>
      <c r="NB238" s="804"/>
      <c r="NC238" s="823"/>
      <c r="ND238" s="824"/>
      <c r="NE238" s="824"/>
      <c r="NF238" s="805"/>
      <c r="NG238" s="804"/>
      <c r="NH238" s="804"/>
      <c r="NI238" s="823">
        <v>0.1</v>
      </c>
      <c r="NJ238" s="824">
        <v>0.2</v>
      </c>
      <c r="NK238" s="825">
        <f>AVERAGE(NI238:NJ238)</f>
        <v>0.15000000000000002</v>
      </c>
      <c r="NL238" s="841">
        <f>(NJ238-NI238)/(2*1.645)</f>
        <v>3.0395136778115502E-2</v>
      </c>
      <c r="NM238" s="849"/>
      <c r="NN238" s="849"/>
      <c r="NO238" s="823"/>
      <c r="NP238" s="824"/>
      <c r="NQ238" s="824"/>
      <c r="NR238" s="805"/>
      <c r="NS238" s="823"/>
      <c r="NT238" s="824"/>
      <c r="NU238" s="824"/>
      <c r="NV238" s="805"/>
      <c r="NW238" s="823"/>
      <c r="NX238" s="824"/>
      <c r="NY238" s="824"/>
      <c r="NZ238" s="834"/>
      <c r="OA238" s="823"/>
      <c r="OB238" s="824"/>
      <c r="OC238" s="824"/>
      <c r="OD238" s="805"/>
      <c r="OE238" s="823"/>
      <c r="OF238" s="824"/>
      <c r="OG238" s="824"/>
      <c r="OH238" s="805"/>
      <c r="OI238" s="823"/>
      <c r="OJ238" s="824"/>
      <c r="OK238" s="824"/>
      <c r="OL238" s="805"/>
      <c r="OM238" s="823"/>
      <c r="ON238" s="824"/>
      <c r="OO238" s="824"/>
      <c r="OP238" s="805"/>
      <c r="OQ238" s="823"/>
      <c r="OR238" s="824"/>
      <c r="OS238" s="824"/>
      <c r="OT238" s="805"/>
      <c r="OU238" s="823"/>
      <c r="OV238" s="824"/>
      <c r="OW238" s="824"/>
      <c r="OX238" s="805"/>
      <c r="OY238" s="823"/>
      <c r="OZ238" s="824"/>
      <c r="PA238" s="824"/>
      <c r="PB238" s="805"/>
      <c r="PC238" s="823"/>
      <c r="PD238" s="824"/>
      <c r="PE238" s="824"/>
      <c r="PF238" s="805"/>
    </row>
    <row r="239" spans="1:422" ht="15" hidden="1" customHeight="1" x14ac:dyDescent="0.25">
      <c r="A239" s="801" t="s">
        <v>76</v>
      </c>
      <c r="B239" s="769"/>
      <c r="C239" s="769"/>
      <c r="D239" s="770"/>
      <c r="E239" s="769"/>
      <c r="F239" s="769"/>
      <c r="G239" s="769"/>
      <c r="H239" s="769"/>
      <c r="I239" s="769"/>
      <c r="J239" s="769"/>
      <c r="K239" s="769"/>
      <c r="L239" s="769"/>
      <c r="M239" s="769"/>
      <c r="N239" s="769"/>
      <c r="O239" s="769"/>
      <c r="P239" s="769"/>
      <c r="Q239" s="769" t="s">
        <v>284</v>
      </c>
      <c r="R239" s="769"/>
      <c r="S239" s="769"/>
      <c r="T239" s="816"/>
      <c r="U239" s="816"/>
      <c r="V239" s="941" t="s">
        <v>987</v>
      </c>
      <c r="W239" s="941" t="s">
        <v>75</v>
      </c>
      <c r="X239" s="769"/>
      <c r="Y239" s="769">
        <f>IF(AND(AJ239="",AK239="",AL239="",AN239="",AO239="",OR(AP239="",AP239=Dropdown!$AM$12,AP239=Dropdown!$AM$11)),1,0)</f>
        <v>0</v>
      </c>
      <c r="Z239" s="769">
        <f t="shared" si="26"/>
        <v>0</v>
      </c>
      <c r="AA239" s="769">
        <f t="shared" si="27"/>
        <v>0</v>
      </c>
      <c r="AB239" s="769">
        <f t="shared" si="28"/>
        <v>1</v>
      </c>
      <c r="AC239" s="769"/>
      <c r="AD239" s="772" t="str">
        <f>IF(OR(T239&lt;&gt;"",U239&lt;&gt;""),Dropdown!$A$4,IF(OR(V239&lt;&gt;"",W239&lt;&gt;""),Dropdown!$A$5,Dropdown!$A$3))</f>
        <v>Industrial</v>
      </c>
      <c r="AE239" s="802" t="s">
        <v>615</v>
      </c>
      <c r="AF239" s="773"/>
      <c r="AG239" s="773"/>
      <c r="AH239" s="773" t="str">
        <f>IF(AG239&lt;&gt;"",VLOOKUP(AG239,Dropdown!$N$3:$R$62,3,FALSE),IF(AF239&lt;&gt;"",VLOOKUP(AF239,Dropdown!$N$3:$R$62,3,FALSE),IF(AE239&lt;&gt;"",VLOOKUP(AE239,Dropdown!$N$3:$R$62,3,FALSE),"")))</f>
        <v xml:space="preserve"> </v>
      </c>
      <c r="AI239" s="773" t="str">
        <f>IF(AG239&lt;&gt;"",VLOOKUP(AG239,Dropdown!$N$3:$R$62,5,FALSE),IF(AF239&lt;&gt;"",VLOOKUP(AF239,Dropdown!$N$3:$R$62,5,FALSE),IF(AE239&lt;&gt;"",VLOOKUP(AE239,Dropdown!$N$3:$R$62,5,FALSE),"")))</f>
        <v>Diverse</v>
      </c>
      <c r="AJ239" s="773"/>
      <c r="AK239" s="773"/>
      <c r="AL239" s="773"/>
      <c r="AM239" s="773"/>
      <c r="AN239" s="773"/>
      <c r="AO239" s="773"/>
      <c r="AP239" s="773" t="s">
        <v>652</v>
      </c>
      <c r="AQ239" s="769"/>
      <c r="AR239" s="774" t="s">
        <v>280</v>
      </c>
      <c r="AS239" s="774">
        <v>19</v>
      </c>
      <c r="AT239" s="769"/>
      <c r="AU239" s="769"/>
      <c r="AV239" s="846"/>
      <c r="AW239" s="826"/>
      <c r="AX239" s="825"/>
      <c r="AY239" s="825"/>
      <c r="AZ239" s="803"/>
      <c r="BA239" s="804"/>
      <c r="BB239" s="804"/>
      <c r="BC239" s="870"/>
      <c r="BD239" s="824"/>
      <c r="BE239" s="824"/>
      <c r="BF239" s="805"/>
      <c r="BG239" s="804"/>
      <c r="BH239" s="804"/>
      <c r="BI239" s="823"/>
      <c r="BJ239" s="824"/>
      <c r="BK239" s="824"/>
      <c r="BL239" s="805"/>
      <c r="BM239" s="804"/>
      <c r="BN239" s="804"/>
      <c r="BO239" s="871"/>
      <c r="BP239" s="825"/>
      <c r="BQ239" s="825"/>
      <c r="BR239" s="803"/>
      <c r="BS239" s="804"/>
      <c r="BT239" s="804"/>
      <c r="BU239" s="871"/>
      <c r="BV239" s="825"/>
      <c r="BW239" s="825"/>
      <c r="BX239" s="803"/>
      <c r="BY239" s="804"/>
      <c r="BZ239" s="804"/>
      <c r="CA239" s="871"/>
      <c r="CB239" s="825"/>
      <c r="CC239" s="825"/>
      <c r="CD239" s="803"/>
      <c r="CE239" s="804"/>
      <c r="CF239" s="804"/>
      <c r="CG239" s="871"/>
      <c r="CH239" s="825"/>
      <c r="CI239" s="825"/>
      <c r="CJ239" s="803"/>
      <c r="CK239" s="804"/>
      <c r="CL239" s="804"/>
      <c r="CM239" s="871"/>
      <c r="CN239" s="825"/>
      <c r="CO239" s="825"/>
      <c r="CP239" s="803"/>
      <c r="CQ239" s="804"/>
      <c r="CR239" s="804"/>
      <c r="CS239" s="871"/>
      <c r="CT239" s="825"/>
      <c r="CU239" s="825"/>
      <c r="CV239" s="803"/>
      <c r="CW239" s="804"/>
      <c r="CX239" s="804"/>
      <c r="CY239" s="871"/>
      <c r="CZ239" s="825"/>
      <c r="DA239" s="825"/>
      <c r="DB239" s="803"/>
      <c r="DC239" s="804"/>
      <c r="DD239" s="804"/>
      <c r="DE239" s="871"/>
      <c r="DF239" s="825"/>
      <c r="DG239" s="825"/>
      <c r="DH239" s="803"/>
      <c r="DI239" s="804"/>
      <c r="DJ239" s="804"/>
      <c r="DK239" s="871"/>
      <c r="DL239" s="825"/>
      <c r="DM239" s="825"/>
      <c r="DN239" s="803"/>
      <c r="DO239" s="804"/>
      <c r="DP239" s="804"/>
      <c r="DQ239" s="827"/>
      <c r="DR239" s="828"/>
      <c r="DS239" s="835"/>
      <c r="DT239" s="811"/>
      <c r="DU239" s="812"/>
      <c r="DV239" s="812"/>
      <c r="DW239" s="836"/>
      <c r="DX239" s="835"/>
      <c r="DY239" s="828"/>
      <c r="DZ239" s="813"/>
      <c r="EA239" s="814"/>
      <c r="EB239" s="814"/>
      <c r="EC239" s="827"/>
      <c r="ED239" s="828"/>
      <c r="EE239" s="835"/>
      <c r="EF239" s="811"/>
      <c r="EG239" s="812"/>
      <c r="EH239" s="812"/>
      <c r="EI239" s="836"/>
      <c r="EJ239" s="835"/>
      <c r="EK239" s="828"/>
      <c r="EL239" s="813"/>
      <c r="EM239" s="814"/>
      <c r="EN239" s="814"/>
      <c r="EO239" s="827"/>
      <c r="EP239" s="828"/>
      <c r="EQ239" s="835"/>
      <c r="ER239" s="811"/>
      <c r="ES239" s="812"/>
      <c r="ET239" s="812"/>
      <c r="EU239" s="836"/>
      <c r="EV239" s="835"/>
      <c r="EW239" s="828"/>
      <c r="EX239" s="813"/>
      <c r="EY239" s="814"/>
      <c r="EZ239" s="814"/>
      <c r="FA239" s="827"/>
      <c r="FB239" s="828"/>
      <c r="FC239" s="835"/>
      <c r="FD239" s="811"/>
      <c r="FE239" s="812"/>
      <c r="FF239" s="812"/>
      <c r="FG239" s="836"/>
      <c r="FH239" s="835"/>
      <c r="FI239" s="828"/>
      <c r="FJ239" s="813"/>
      <c r="FK239" s="814"/>
      <c r="FL239" s="814"/>
      <c r="FM239" s="827"/>
      <c r="FN239" s="828"/>
      <c r="FO239" s="835"/>
      <c r="FP239" s="811"/>
      <c r="FQ239" s="812"/>
      <c r="FR239" s="812"/>
      <c r="FS239" s="823"/>
      <c r="FT239" s="824"/>
      <c r="FU239" s="825"/>
      <c r="FV239" s="803"/>
      <c r="FW239" s="804"/>
      <c r="FX239" s="804"/>
      <c r="FY239" s="826"/>
      <c r="FZ239" s="825"/>
      <c r="GA239" s="824"/>
      <c r="GB239" s="805"/>
      <c r="GC239" s="804"/>
      <c r="GD239" s="804"/>
      <c r="GE239" s="823"/>
      <c r="GF239" s="824"/>
      <c r="GG239" s="825"/>
      <c r="GH239" s="803"/>
      <c r="GI239" s="809"/>
      <c r="GJ239" s="809"/>
      <c r="GK239" s="826"/>
      <c r="GL239" s="825"/>
      <c r="GM239" s="824"/>
      <c r="GN239" s="805"/>
      <c r="GO239" s="804"/>
      <c r="GP239" s="804"/>
      <c r="GQ239" s="823"/>
      <c r="GR239" s="824"/>
      <c r="GS239" s="825"/>
      <c r="GT239" s="803"/>
      <c r="GU239" s="809"/>
      <c r="GV239" s="809"/>
      <c r="GW239" s="826"/>
      <c r="GX239" s="825"/>
      <c r="GY239" s="824"/>
      <c r="GZ239" s="805"/>
      <c r="HA239" s="804"/>
      <c r="HB239" s="804"/>
      <c r="HC239" s="823"/>
      <c r="HD239" s="824"/>
      <c r="HE239" s="825"/>
      <c r="HF239" s="803"/>
      <c r="HG239" s="809"/>
      <c r="HH239" s="809"/>
      <c r="HI239" s="826"/>
      <c r="HJ239" s="825"/>
      <c r="HK239" s="824"/>
      <c r="HL239" s="805"/>
      <c r="HM239" s="804"/>
      <c r="HN239" s="804"/>
      <c r="HO239" s="823"/>
      <c r="HP239" s="824"/>
      <c r="HQ239" s="825"/>
      <c r="HR239" s="803"/>
      <c r="HS239" s="809"/>
      <c r="HT239" s="809"/>
      <c r="HU239" s="826"/>
      <c r="HV239" s="825"/>
      <c r="HW239" s="824"/>
      <c r="HX239" s="805"/>
      <c r="HY239" s="804"/>
      <c r="HZ239" s="804"/>
      <c r="IA239" s="823"/>
      <c r="IB239" s="824"/>
      <c r="IC239" s="825"/>
      <c r="ID239" s="803"/>
      <c r="IE239" s="804"/>
      <c r="IF239" s="804"/>
      <c r="IG239" s="826"/>
      <c r="IH239" s="825"/>
      <c r="II239" s="824"/>
      <c r="IJ239" s="805"/>
      <c r="IK239" s="804"/>
      <c r="IL239" s="804"/>
      <c r="IM239" s="823"/>
      <c r="IN239" s="824"/>
      <c r="IO239" s="825"/>
      <c r="IP239" s="803"/>
      <c r="IQ239" s="804"/>
      <c r="IR239" s="804"/>
      <c r="IS239" s="826"/>
      <c r="IT239" s="825"/>
      <c r="IU239" s="824"/>
      <c r="IV239" s="805"/>
      <c r="IW239" s="804"/>
      <c r="IX239" s="804"/>
      <c r="IY239" s="823"/>
      <c r="IZ239" s="824"/>
      <c r="JA239" s="825"/>
      <c r="JB239" s="803"/>
      <c r="JC239" s="804"/>
      <c r="JD239" s="804"/>
      <c r="JE239" s="826"/>
      <c r="JF239" s="825"/>
      <c r="JG239" s="824"/>
      <c r="JH239" s="805"/>
      <c r="JI239" s="804"/>
      <c r="JJ239" s="804"/>
      <c r="JK239" s="823"/>
      <c r="JL239" s="824"/>
      <c r="JM239" s="825"/>
      <c r="JN239" s="803"/>
      <c r="JO239" s="809"/>
      <c r="JP239" s="809"/>
      <c r="JQ239" s="826"/>
      <c r="JR239" s="825"/>
      <c r="JS239" s="824"/>
      <c r="JT239" s="805"/>
      <c r="JU239" s="804"/>
      <c r="JV239" s="804"/>
      <c r="JW239" s="823"/>
      <c r="JX239" s="824"/>
      <c r="JY239" s="824"/>
      <c r="JZ239" s="805"/>
      <c r="KA239" s="809"/>
      <c r="KB239" s="809"/>
      <c r="KC239" s="823"/>
      <c r="KD239" s="824"/>
      <c r="KE239" s="824"/>
      <c r="KF239" s="805"/>
      <c r="KG239" s="809"/>
      <c r="KH239" s="809"/>
      <c r="KI239" s="823"/>
      <c r="KJ239" s="824"/>
      <c r="KK239" s="824"/>
      <c r="KL239" s="805"/>
      <c r="KM239" s="809"/>
      <c r="KN239" s="809"/>
      <c r="KO239" s="823"/>
      <c r="KP239" s="824"/>
      <c r="KQ239" s="824"/>
      <c r="KR239" s="805"/>
      <c r="KS239" s="804"/>
      <c r="KT239" s="804"/>
      <c r="KU239" s="823"/>
      <c r="KV239" s="824"/>
      <c r="KW239" s="824"/>
      <c r="KX239" s="805"/>
      <c r="KY239" s="809"/>
      <c r="KZ239" s="809"/>
      <c r="LA239" s="823"/>
      <c r="LB239" s="824"/>
      <c r="LC239" s="824"/>
      <c r="LD239" s="805"/>
      <c r="LE239" s="804"/>
      <c r="LF239" s="804"/>
      <c r="LG239" s="823"/>
      <c r="LH239" s="824"/>
      <c r="LI239" s="824"/>
      <c r="LJ239" s="805"/>
      <c r="LK239" s="804"/>
      <c r="LL239" s="804"/>
      <c r="LM239" s="823"/>
      <c r="LN239" s="824"/>
      <c r="LO239" s="824"/>
      <c r="LP239" s="805"/>
      <c r="LQ239" s="809"/>
      <c r="LR239" s="809"/>
      <c r="LS239" s="823"/>
      <c r="LT239" s="824"/>
      <c r="LU239" s="824"/>
      <c r="LV239" s="805"/>
      <c r="LW239" s="804"/>
      <c r="LX239" s="804"/>
      <c r="LY239" s="823"/>
      <c r="LZ239" s="824"/>
      <c r="MA239" s="824"/>
      <c r="MB239" s="805"/>
      <c r="MC239" s="809"/>
      <c r="MD239" s="809"/>
      <c r="ME239" s="823"/>
      <c r="MF239" s="824"/>
      <c r="MG239" s="824"/>
      <c r="MH239" s="805"/>
      <c r="MI239" s="809"/>
      <c r="MJ239" s="809"/>
      <c r="MK239" s="823"/>
      <c r="ML239" s="824"/>
      <c r="MM239" s="824"/>
      <c r="MN239" s="805"/>
      <c r="MO239" s="809"/>
      <c r="MP239" s="809"/>
      <c r="MQ239" s="823">
        <v>3</v>
      </c>
      <c r="MR239" s="824">
        <v>4</v>
      </c>
      <c r="MS239" s="825">
        <f>AVERAGE(MQ239:MR239)</f>
        <v>3.5</v>
      </c>
      <c r="MT239" s="886">
        <f>(MR239-MQ239)/(2*0.6745)</f>
        <v>0.7412898443291327</v>
      </c>
      <c r="MU239" s="804"/>
      <c r="MV239" s="804"/>
      <c r="MW239" s="823"/>
      <c r="MX239" s="824"/>
      <c r="MY239" s="824"/>
      <c r="MZ239" s="805"/>
      <c r="NA239" s="804"/>
      <c r="NB239" s="804"/>
      <c r="NC239" s="823"/>
      <c r="ND239" s="824"/>
      <c r="NE239" s="824"/>
      <c r="NF239" s="805"/>
      <c r="NG239" s="804"/>
      <c r="NH239" s="804"/>
      <c r="NI239" s="823">
        <v>0.1</v>
      </c>
      <c r="NJ239" s="824">
        <v>0.2</v>
      </c>
      <c r="NK239" s="825">
        <f>AVERAGE(NI239:NJ239)</f>
        <v>0.15000000000000002</v>
      </c>
      <c r="NL239" s="841">
        <f>(NJ239-NI239)/(2*1.645)</f>
        <v>3.0395136778115502E-2</v>
      </c>
      <c r="NM239" s="849"/>
      <c r="NN239" s="849"/>
      <c r="NO239" s="823"/>
      <c r="NP239" s="824"/>
      <c r="NQ239" s="824"/>
      <c r="NR239" s="805"/>
      <c r="NS239" s="823"/>
      <c r="NT239" s="824"/>
      <c r="NU239" s="824"/>
      <c r="NV239" s="805"/>
      <c r="NW239" s="823"/>
      <c r="NX239" s="824"/>
      <c r="NY239" s="824"/>
      <c r="NZ239" s="834"/>
      <c r="OA239" s="823"/>
      <c r="OB239" s="824"/>
      <c r="OC239" s="824"/>
      <c r="OD239" s="805"/>
      <c r="OE239" s="823"/>
      <c r="OF239" s="824"/>
      <c r="OG239" s="824"/>
      <c r="OH239" s="805"/>
      <c r="OI239" s="823"/>
      <c r="OJ239" s="824"/>
      <c r="OK239" s="824"/>
      <c r="OL239" s="805"/>
      <c r="OM239" s="823"/>
      <c r="ON239" s="824"/>
      <c r="OO239" s="824"/>
      <c r="OP239" s="805"/>
      <c r="OQ239" s="823"/>
      <c r="OR239" s="824"/>
      <c r="OS239" s="824"/>
      <c r="OT239" s="805"/>
      <c r="OU239" s="823"/>
      <c r="OV239" s="824"/>
      <c r="OW239" s="824"/>
      <c r="OX239" s="805"/>
      <c r="OY239" s="823"/>
      <c r="OZ239" s="824"/>
      <c r="PA239" s="824"/>
      <c r="PB239" s="805"/>
      <c r="PC239" s="823"/>
      <c r="PD239" s="824"/>
      <c r="PE239" s="824"/>
      <c r="PF239" s="805"/>
    </row>
    <row r="240" spans="1:422" ht="15" hidden="1" customHeight="1" x14ac:dyDescent="0.25">
      <c r="A240" s="801" t="s">
        <v>76</v>
      </c>
      <c r="B240" s="769"/>
      <c r="C240" s="769"/>
      <c r="D240" s="770"/>
      <c r="E240" s="769"/>
      <c r="F240" s="769"/>
      <c r="G240" s="769"/>
      <c r="H240" s="769"/>
      <c r="I240" s="769"/>
      <c r="J240" s="769"/>
      <c r="K240" s="769"/>
      <c r="L240" s="769"/>
      <c r="M240" s="769"/>
      <c r="N240" s="769"/>
      <c r="O240" s="769"/>
      <c r="P240" s="769"/>
      <c r="Q240" s="769"/>
      <c r="R240" s="769"/>
      <c r="S240" s="769"/>
      <c r="T240" s="816"/>
      <c r="U240" s="816"/>
      <c r="V240" s="816"/>
      <c r="W240" s="816"/>
      <c r="X240" s="769"/>
      <c r="Y240" s="769">
        <f>IF(AND(AJ240="",AK240="",AL240="",AN240="",AO240="",OR(AP240="",AP240=Dropdown!$AM$12,AP240=Dropdown!$AM$11)),1,0)</f>
        <v>1</v>
      </c>
      <c r="Z240" s="769">
        <f t="shared" si="26"/>
        <v>0</v>
      </c>
      <c r="AA240" s="769">
        <f t="shared" si="27"/>
        <v>0</v>
      </c>
      <c r="AB240" s="769">
        <f t="shared" si="28"/>
        <v>1</v>
      </c>
      <c r="AC240" s="769"/>
      <c r="AD240" s="772" t="str">
        <f>IF(OR(T240&lt;&gt;"",U240&lt;&gt;""),Dropdown!$A$4,IF(OR(V240&lt;&gt;"",W240&lt;&gt;""),Dropdown!$A$5,Dropdown!$A$3))</f>
        <v>Residential</v>
      </c>
      <c r="AE240" s="802" t="s">
        <v>615</v>
      </c>
      <c r="AF240" s="773"/>
      <c r="AG240" s="773"/>
      <c r="AH240" s="773" t="str">
        <f>IF(AG240&lt;&gt;"",VLOOKUP(AG240,Dropdown!$N$3:$R$62,3,FALSE),IF(AF240&lt;&gt;"",VLOOKUP(AF240,Dropdown!$N$3:$R$62,3,FALSE),IF(AE240&lt;&gt;"",VLOOKUP(AE240,Dropdown!$N$3:$R$62,3,FALSE),"")))</f>
        <v xml:space="preserve"> </v>
      </c>
      <c r="AI240" s="773" t="str">
        <f>IF(AG240&lt;&gt;"",VLOOKUP(AG240,Dropdown!$N$3:$R$62,5,FALSE),IF(AF240&lt;&gt;"",VLOOKUP(AF240,Dropdown!$N$3:$R$62,5,FALSE),IF(AE240&lt;&gt;"",VLOOKUP(AE240,Dropdown!$N$3:$R$62,5,FALSE),"")))</f>
        <v>Diverse</v>
      </c>
      <c r="AJ240" s="773"/>
      <c r="AK240" s="773"/>
      <c r="AL240" s="773"/>
      <c r="AM240" s="773" t="s">
        <v>769</v>
      </c>
      <c r="AN240" s="773"/>
      <c r="AO240" s="773"/>
      <c r="AP240" s="773"/>
      <c r="AQ240" s="769" t="s">
        <v>296</v>
      </c>
      <c r="AR240" s="774" t="s">
        <v>280</v>
      </c>
      <c r="AS240" s="774">
        <v>23</v>
      </c>
      <c r="AT240" s="769"/>
      <c r="AU240" s="769"/>
      <c r="AV240" s="846"/>
      <c r="AW240" s="823"/>
      <c r="AX240" s="824"/>
      <c r="AY240" s="825"/>
      <c r="AZ240" s="803"/>
      <c r="BA240" s="804"/>
      <c r="BB240" s="804"/>
      <c r="BC240" s="870"/>
      <c r="BD240" s="824"/>
      <c r="BE240" s="824"/>
      <c r="BF240" s="805"/>
      <c r="BG240" s="804"/>
      <c r="BH240" s="804"/>
      <c r="BI240" s="823"/>
      <c r="BJ240" s="824"/>
      <c r="BK240" s="824"/>
      <c r="BL240" s="805"/>
      <c r="BM240" s="804"/>
      <c r="BN240" s="804"/>
      <c r="BO240" s="871"/>
      <c r="BP240" s="825"/>
      <c r="BQ240" s="825"/>
      <c r="BR240" s="803"/>
      <c r="BS240" s="804"/>
      <c r="BT240" s="804"/>
      <c r="BU240" s="871"/>
      <c r="BV240" s="825"/>
      <c r="BW240" s="825"/>
      <c r="BX240" s="803"/>
      <c r="BY240" s="804"/>
      <c r="BZ240" s="804"/>
      <c r="CA240" s="871"/>
      <c r="CB240" s="825"/>
      <c r="CC240" s="825"/>
      <c r="CD240" s="803"/>
      <c r="CE240" s="804"/>
      <c r="CF240" s="804"/>
      <c r="CG240" s="871"/>
      <c r="CH240" s="825"/>
      <c r="CI240" s="825"/>
      <c r="CJ240" s="803"/>
      <c r="CK240" s="804"/>
      <c r="CL240" s="804"/>
      <c r="CM240" s="871"/>
      <c r="CN240" s="825"/>
      <c r="CO240" s="825"/>
      <c r="CP240" s="803"/>
      <c r="CQ240" s="804"/>
      <c r="CR240" s="804"/>
      <c r="CS240" s="871"/>
      <c r="CT240" s="825"/>
      <c r="CU240" s="825"/>
      <c r="CV240" s="803"/>
      <c r="CW240" s="804"/>
      <c r="CX240" s="804"/>
      <c r="CY240" s="871"/>
      <c r="CZ240" s="825"/>
      <c r="DA240" s="825"/>
      <c r="DB240" s="803"/>
      <c r="DC240" s="804"/>
      <c r="DD240" s="804"/>
      <c r="DE240" s="871"/>
      <c r="DF240" s="825"/>
      <c r="DG240" s="825"/>
      <c r="DH240" s="803"/>
      <c r="DI240" s="804"/>
      <c r="DJ240" s="804"/>
      <c r="DK240" s="871"/>
      <c r="DL240" s="825"/>
      <c r="DM240" s="825"/>
      <c r="DN240" s="803"/>
      <c r="DO240" s="804"/>
      <c r="DP240" s="804"/>
      <c r="DQ240" s="827"/>
      <c r="DR240" s="828"/>
      <c r="DS240" s="835"/>
      <c r="DT240" s="811"/>
      <c r="DU240" s="812"/>
      <c r="DV240" s="812"/>
      <c r="DW240" s="836"/>
      <c r="DX240" s="835"/>
      <c r="DY240" s="828"/>
      <c r="DZ240" s="813"/>
      <c r="EA240" s="814"/>
      <c r="EB240" s="814"/>
      <c r="EC240" s="827"/>
      <c r="ED240" s="828"/>
      <c r="EE240" s="835"/>
      <c r="EF240" s="811"/>
      <c r="EG240" s="812"/>
      <c r="EH240" s="812"/>
      <c r="EI240" s="836"/>
      <c r="EJ240" s="835"/>
      <c r="EK240" s="828"/>
      <c r="EL240" s="813"/>
      <c r="EM240" s="814"/>
      <c r="EN240" s="814"/>
      <c r="EO240" s="827"/>
      <c r="EP240" s="828"/>
      <c r="EQ240" s="835"/>
      <c r="ER240" s="811"/>
      <c r="ES240" s="812"/>
      <c r="ET240" s="812"/>
      <c r="EU240" s="836"/>
      <c r="EV240" s="835"/>
      <c r="EW240" s="828"/>
      <c r="EX240" s="813"/>
      <c r="EY240" s="814"/>
      <c r="EZ240" s="814"/>
      <c r="FA240" s="827"/>
      <c r="FB240" s="828"/>
      <c r="FC240" s="835"/>
      <c r="FD240" s="811"/>
      <c r="FE240" s="812"/>
      <c r="FF240" s="812"/>
      <c r="FG240" s="836"/>
      <c r="FH240" s="835"/>
      <c r="FI240" s="828"/>
      <c r="FJ240" s="813"/>
      <c r="FK240" s="814"/>
      <c r="FL240" s="814"/>
      <c r="FM240" s="827"/>
      <c r="FN240" s="828"/>
      <c r="FO240" s="835"/>
      <c r="FP240" s="811"/>
      <c r="FQ240" s="812"/>
      <c r="FR240" s="812"/>
      <c r="FS240" s="823"/>
      <c r="FT240" s="824"/>
      <c r="FU240" s="825"/>
      <c r="FV240" s="803"/>
      <c r="FW240" s="804"/>
      <c r="FX240" s="804"/>
      <c r="FY240" s="826"/>
      <c r="FZ240" s="825"/>
      <c r="GA240" s="824"/>
      <c r="GB240" s="805"/>
      <c r="GC240" s="804"/>
      <c r="GD240" s="804"/>
      <c r="GE240" s="823"/>
      <c r="GF240" s="824"/>
      <c r="GG240" s="825"/>
      <c r="GH240" s="803"/>
      <c r="GI240" s="809"/>
      <c r="GJ240" s="809"/>
      <c r="GK240" s="826"/>
      <c r="GL240" s="825"/>
      <c r="GM240" s="824"/>
      <c r="GN240" s="805"/>
      <c r="GO240" s="804"/>
      <c r="GP240" s="804"/>
      <c r="GQ240" s="823"/>
      <c r="GR240" s="824"/>
      <c r="GS240" s="825"/>
      <c r="GT240" s="803"/>
      <c r="GU240" s="809"/>
      <c r="GV240" s="809"/>
      <c r="GW240" s="826"/>
      <c r="GX240" s="825"/>
      <c r="GY240" s="824"/>
      <c r="GZ240" s="805"/>
      <c r="HA240" s="804"/>
      <c r="HB240" s="804"/>
      <c r="HC240" s="823"/>
      <c r="HD240" s="824"/>
      <c r="HE240" s="825"/>
      <c r="HF240" s="803"/>
      <c r="HG240" s="809"/>
      <c r="HH240" s="809"/>
      <c r="HI240" s="826"/>
      <c r="HJ240" s="825"/>
      <c r="HK240" s="824"/>
      <c r="HL240" s="805"/>
      <c r="HM240" s="804"/>
      <c r="HN240" s="804"/>
      <c r="HO240" s="823"/>
      <c r="HP240" s="824"/>
      <c r="HQ240" s="825"/>
      <c r="HR240" s="803"/>
      <c r="HS240" s="809"/>
      <c r="HT240" s="809"/>
      <c r="HU240" s="826"/>
      <c r="HV240" s="825"/>
      <c r="HW240" s="824"/>
      <c r="HX240" s="805"/>
      <c r="HY240" s="804"/>
      <c r="HZ240" s="804"/>
      <c r="IA240" s="823"/>
      <c r="IB240" s="824"/>
      <c r="IC240" s="825"/>
      <c r="ID240" s="803"/>
      <c r="IE240" s="804"/>
      <c r="IF240" s="804"/>
      <c r="IG240" s="826"/>
      <c r="IH240" s="825"/>
      <c r="II240" s="824"/>
      <c r="IJ240" s="805"/>
      <c r="IK240" s="804"/>
      <c r="IL240" s="804"/>
      <c r="IM240" s="823"/>
      <c r="IN240" s="824"/>
      <c r="IO240" s="825"/>
      <c r="IP240" s="803"/>
      <c r="IQ240" s="804"/>
      <c r="IR240" s="804"/>
      <c r="IS240" s="826"/>
      <c r="IT240" s="825"/>
      <c r="IU240" s="824"/>
      <c r="IV240" s="805"/>
      <c r="IW240" s="804"/>
      <c r="IX240" s="804"/>
      <c r="IY240" s="823"/>
      <c r="IZ240" s="824"/>
      <c r="JA240" s="825"/>
      <c r="JB240" s="803"/>
      <c r="JC240" s="804"/>
      <c r="JD240" s="804"/>
      <c r="JE240" s="826"/>
      <c r="JF240" s="825"/>
      <c r="JG240" s="824"/>
      <c r="JH240" s="805"/>
      <c r="JI240" s="804"/>
      <c r="JJ240" s="804"/>
      <c r="JK240" s="823"/>
      <c r="JL240" s="824"/>
      <c r="JM240" s="825"/>
      <c r="JN240" s="803"/>
      <c r="JO240" s="809"/>
      <c r="JP240" s="809"/>
      <c r="JQ240" s="826"/>
      <c r="JR240" s="825"/>
      <c r="JS240" s="824"/>
      <c r="JT240" s="805"/>
      <c r="JU240" s="804"/>
      <c r="JV240" s="804"/>
      <c r="JW240" s="823"/>
      <c r="JX240" s="824"/>
      <c r="JY240" s="824"/>
      <c r="JZ240" s="805"/>
      <c r="KA240" s="809"/>
      <c r="KB240" s="809"/>
      <c r="KC240" s="823"/>
      <c r="KD240" s="824"/>
      <c r="KE240" s="824"/>
      <c r="KF240" s="805"/>
      <c r="KG240" s="809"/>
      <c r="KH240" s="809"/>
      <c r="KI240" s="823"/>
      <c r="KJ240" s="824"/>
      <c r="KK240" s="824"/>
      <c r="KL240" s="805"/>
      <c r="KM240" s="809"/>
      <c r="KN240" s="809"/>
      <c r="KO240" s="823"/>
      <c r="KP240" s="824"/>
      <c r="KQ240" s="824"/>
      <c r="KR240" s="805"/>
      <c r="KS240" s="804"/>
      <c r="KT240" s="804"/>
      <c r="KU240" s="823"/>
      <c r="KV240" s="824"/>
      <c r="KW240" s="824"/>
      <c r="KX240" s="805"/>
      <c r="KY240" s="809"/>
      <c r="KZ240" s="809"/>
      <c r="LA240" s="823"/>
      <c r="LB240" s="824"/>
      <c r="LC240" s="824"/>
      <c r="LD240" s="805"/>
      <c r="LE240" s="804"/>
      <c r="LF240" s="804"/>
      <c r="LG240" s="823"/>
      <c r="LH240" s="824"/>
      <c r="LI240" s="824"/>
      <c r="LJ240" s="805"/>
      <c r="LK240" s="804"/>
      <c r="LL240" s="804"/>
      <c r="LM240" s="823"/>
      <c r="LN240" s="824"/>
      <c r="LO240" s="824"/>
      <c r="LP240" s="805"/>
      <c r="LQ240" s="809"/>
      <c r="LR240" s="809"/>
      <c r="LS240" s="823"/>
      <c r="LT240" s="824"/>
      <c r="LU240" s="824"/>
      <c r="LV240" s="805"/>
      <c r="LW240" s="804"/>
      <c r="LX240" s="804"/>
      <c r="LY240" s="823"/>
      <c r="LZ240" s="824"/>
      <c r="MA240" s="824"/>
      <c r="MB240" s="805"/>
      <c r="MC240" s="809"/>
      <c r="MD240" s="809"/>
      <c r="ME240" s="823"/>
      <c r="MF240" s="824"/>
      <c r="MG240" s="824"/>
      <c r="MH240" s="805"/>
      <c r="MI240" s="809"/>
      <c r="MJ240" s="809"/>
      <c r="MK240" s="823"/>
      <c r="ML240" s="824"/>
      <c r="MM240" s="824"/>
      <c r="MN240" s="805"/>
      <c r="MO240" s="809"/>
      <c r="MP240" s="809"/>
      <c r="MQ240" s="823">
        <v>2</v>
      </c>
      <c r="MR240" s="824">
        <v>3</v>
      </c>
      <c r="MS240" s="825">
        <f>AVERAGE(MQ240:MR240)</f>
        <v>2.5</v>
      </c>
      <c r="MT240" s="841">
        <f>(MR240-MQ240)/(2*1.645)</f>
        <v>0.303951367781155</v>
      </c>
      <c r="MU240" s="804"/>
      <c r="MV240" s="804"/>
      <c r="MW240" s="823"/>
      <c r="MX240" s="824"/>
      <c r="MY240" s="824"/>
      <c r="MZ240" s="805"/>
      <c r="NA240" s="804"/>
      <c r="NB240" s="804"/>
      <c r="NC240" s="823"/>
      <c r="ND240" s="824"/>
      <c r="NE240" s="824"/>
      <c r="NF240" s="805"/>
      <c r="NG240" s="804"/>
      <c r="NH240" s="804"/>
      <c r="NI240" s="823"/>
      <c r="NJ240" s="824"/>
      <c r="NK240" s="824"/>
      <c r="NL240" s="805"/>
      <c r="NM240" s="809"/>
      <c r="NN240" s="809"/>
      <c r="NO240" s="823"/>
      <c r="NP240" s="824"/>
      <c r="NQ240" s="824"/>
      <c r="NR240" s="805"/>
      <c r="NS240" s="823">
        <v>0.02</v>
      </c>
      <c r="NT240" s="824">
        <v>0.06</v>
      </c>
      <c r="NU240" s="824">
        <f>AVERAGE(NS240:NT240)</f>
        <v>0.04</v>
      </c>
      <c r="NV240" s="841">
        <f>(NT240-NS240)/(2*1.645)</f>
        <v>1.2158054711246199E-2</v>
      </c>
      <c r="NW240" s="823"/>
      <c r="NX240" s="824"/>
      <c r="NY240" s="824"/>
      <c r="NZ240" s="834"/>
      <c r="OA240" s="823"/>
      <c r="OB240" s="824"/>
      <c r="OC240" s="824"/>
      <c r="OD240" s="805"/>
      <c r="OE240" s="823"/>
      <c r="OF240" s="824"/>
      <c r="OG240" s="824"/>
      <c r="OH240" s="805"/>
      <c r="OI240" s="823"/>
      <c r="OJ240" s="824"/>
      <c r="OK240" s="824"/>
      <c r="OL240" s="805"/>
      <c r="OM240" s="823"/>
      <c r="ON240" s="824"/>
      <c r="OO240" s="824"/>
      <c r="OP240" s="805"/>
      <c r="OQ240" s="823"/>
      <c r="OR240" s="824"/>
      <c r="OS240" s="824"/>
      <c r="OT240" s="805"/>
      <c r="OU240" s="823"/>
      <c r="OV240" s="824"/>
      <c r="OW240" s="824"/>
      <c r="OX240" s="805"/>
      <c r="OY240" s="823"/>
      <c r="OZ240" s="824"/>
      <c r="PA240" s="824"/>
      <c r="PB240" s="805"/>
      <c r="PC240" s="823"/>
      <c r="PD240" s="824"/>
      <c r="PE240" s="824"/>
      <c r="PF240" s="805"/>
    </row>
    <row r="241" spans="1:422" ht="15" hidden="1" customHeight="1" x14ac:dyDescent="0.25">
      <c r="A241" s="801" t="s">
        <v>76</v>
      </c>
      <c r="B241" s="769"/>
      <c r="C241" s="769"/>
      <c r="D241" s="770"/>
      <c r="E241" s="769"/>
      <c r="F241" s="769"/>
      <c r="G241" s="769"/>
      <c r="H241" s="769"/>
      <c r="I241" s="769"/>
      <c r="J241" s="769"/>
      <c r="K241" s="769"/>
      <c r="L241" s="769" t="s">
        <v>142</v>
      </c>
      <c r="M241" s="769"/>
      <c r="N241" s="769"/>
      <c r="O241" s="769"/>
      <c r="P241" s="769"/>
      <c r="Q241" s="769"/>
      <c r="R241" s="769"/>
      <c r="S241" s="769"/>
      <c r="T241" s="816"/>
      <c r="U241" s="816"/>
      <c r="V241" s="816"/>
      <c r="W241" s="816"/>
      <c r="X241" s="769"/>
      <c r="Y241" s="769">
        <f>IF(AND(AJ241="",AK241="",AL241="",AN241="",AO241="",OR(AP241="",AP241=Dropdown!$AM$12,AP241=Dropdown!$AM$11)),1,0)</f>
        <v>0</v>
      </c>
      <c r="Z241" s="769">
        <f t="shared" si="26"/>
        <v>0</v>
      </c>
      <c r="AA241" s="769">
        <f t="shared" si="27"/>
        <v>0</v>
      </c>
      <c r="AB241" s="769">
        <f t="shared" si="28"/>
        <v>1</v>
      </c>
      <c r="AC241" s="769"/>
      <c r="AD241" s="772" t="str">
        <f>IF(OR(T241&lt;&gt;"",U241&lt;&gt;""),Dropdown!$A$4,IF(OR(V241&lt;&gt;"",W241&lt;&gt;""),Dropdown!$A$5,Dropdown!$A$3))</f>
        <v>Residential</v>
      </c>
      <c r="AE241" s="802" t="s">
        <v>615</v>
      </c>
      <c r="AF241" s="773"/>
      <c r="AG241" s="773"/>
      <c r="AH241" s="773" t="str">
        <f>IF(AG241&lt;&gt;"",VLOOKUP(AG241,Dropdown!$N$3:$R$62,3,FALSE),IF(AF241&lt;&gt;"",VLOOKUP(AF241,Dropdown!$N$3:$R$62,3,FALSE),IF(AE241&lt;&gt;"",VLOOKUP(AE241,Dropdown!$N$3:$R$62,3,FALSE),"")))</f>
        <v xml:space="preserve"> </v>
      </c>
      <c r="AI241" s="773" t="str">
        <f>IF(AG241&lt;&gt;"",VLOOKUP(AG241,Dropdown!$N$3:$R$62,5,FALSE),IF(AF241&lt;&gt;"",VLOOKUP(AF241,Dropdown!$N$3:$R$62,5,FALSE),IF(AE241&lt;&gt;"",VLOOKUP(AE241,Dropdown!$N$3:$R$62,5,FALSE),"")))</f>
        <v>Diverse</v>
      </c>
      <c r="AJ241" s="773"/>
      <c r="AK241" s="773"/>
      <c r="AL241" s="773" t="s">
        <v>357</v>
      </c>
      <c r="AM241" s="773" t="s">
        <v>768</v>
      </c>
      <c r="AN241" s="773"/>
      <c r="AO241" s="773"/>
      <c r="AP241" s="773"/>
      <c r="AQ241" s="769"/>
      <c r="AR241" s="774" t="s">
        <v>280</v>
      </c>
      <c r="AS241" s="774">
        <v>18</v>
      </c>
      <c r="AT241" s="769"/>
      <c r="AU241" s="769"/>
      <c r="AV241" s="846"/>
      <c r="AW241" s="826"/>
      <c r="AX241" s="825"/>
      <c r="AY241" s="825"/>
      <c r="AZ241" s="803"/>
      <c r="BA241" s="804"/>
      <c r="BB241" s="804"/>
      <c r="BC241" s="871"/>
      <c r="BD241" s="825"/>
      <c r="BE241" s="825"/>
      <c r="BF241" s="803"/>
      <c r="BG241" s="804"/>
      <c r="BH241" s="804"/>
      <c r="BI241" s="823"/>
      <c r="BJ241" s="824"/>
      <c r="BK241" s="824"/>
      <c r="BL241" s="805"/>
      <c r="BM241" s="804"/>
      <c r="BN241" s="804"/>
      <c r="BO241" s="871"/>
      <c r="BP241" s="825"/>
      <c r="BQ241" s="825"/>
      <c r="BR241" s="803"/>
      <c r="BS241" s="804"/>
      <c r="BT241" s="804"/>
      <c r="BU241" s="871"/>
      <c r="BV241" s="825"/>
      <c r="BW241" s="825"/>
      <c r="BX241" s="803"/>
      <c r="BY241" s="804"/>
      <c r="BZ241" s="804"/>
      <c r="CA241" s="871"/>
      <c r="CB241" s="825"/>
      <c r="CC241" s="825"/>
      <c r="CD241" s="803"/>
      <c r="CE241" s="804"/>
      <c r="CF241" s="804"/>
      <c r="CG241" s="871"/>
      <c r="CH241" s="825"/>
      <c r="CI241" s="825"/>
      <c r="CJ241" s="803"/>
      <c r="CK241" s="804"/>
      <c r="CL241" s="804"/>
      <c r="CM241" s="871"/>
      <c r="CN241" s="825"/>
      <c r="CO241" s="825"/>
      <c r="CP241" s="803"/>
      <c r="CQ241" s="804"/>
      <c r="CR241" s="804"/>
      <c r="CS241" s="871"/>
      <c r="CT241" s="825"/>
      <c r="CU241" s="825"/>
      <c r="CV241" s="803"/>
      <c r="CW241" s="804"/>
      <c r="CX241" s="804"/>
      <c r="CY241" s="871"/>
      <c r="CZ241" s="825"/>
      <c r="DA241" s="825"/>
      <c r="DB241" s="803"/>
      <c r="DC241" s="804"/>
      <c r="DD241" s="804"/>
      <c r="DE241" s="871"/>
      <c r="DF241" s="825"/>
      <c r="DG241" s="825"/>
      <c r="DH241" s="803"/>
      <c r="DI241" s="804"/>
      <c r="DJ241" s="804"/>
      <c r="DK241" s="871"/>
      <c r="DL241" s="825"/>
      <c r="DM241" s="825"/>
      <c r="DN241" s="803"/>
      <c r="DO241" s="804"/>
      <c r="DP241" s="804"/>
      <c r="DQ241" s="827"/>
      <c r="DR241" s="828"/>
      <c r="DS241" s="835"/>
      <c r="DT241" s="811"/>
      <c r="DU241" s="812"/>
      <c r="DV241" s="812"/>
      <c r="DW241" s="836"/>
      <c r="DX241" s="835"/>
      <c r="DY241" s="828"/>
      <c r="DZ241" s="813"/>
      <c r="EA241" s="814"/>
      <c r="EB241" s="814"/>
      <c r="EC241" s="827"/>
      <c r="ED241" s="828"/>
      <c r="EE241" s="835"/>
      <c r="EF241" s="811"/>
      <c r="EG241" s="812"/>
      <c r="EH241" s="812"/>
      <c r="EI241" s="836"/>
      <c r="EJ241" s="835"/>
      <c r="EK241" s="828"/>
      <c r="EL241" s="813"/>
      <c r="EM241" s="814"/>
      <c r="EN241" s="814"/>
      <c r="EO241" s="827"/>
      <c r="EP241" s="828"/>
      <c r="EQ241" s="835"/>
      <c r="ER241" s="811"/>
      <c r="ES241" s="812"/>
      <c r="ET241" s="812"/>
      <c r="EU241" s="836"/>
      <c r="EV241" s="835"/>
      <c r="EW241" s="828"/>
      <c r="EX241" s="813"/>
      <c r="EY241" s="814"/>
      <c r="EZ241" s="814"/>
      <c r="FA241" s="827"/>
      <c r="FB241" s="828"/>
      <c r="FC241" s="835"/>
      <c r="FD241" s="811"/>
      <c r="FE241" s="812"/>
      <c r="FF241" s="812"/>
      <c r="FG241" s="836"/>
      <c r="FH241" s="835"/>
      <c r="FI241" s="828"/>
      <c r="FJ241" s="813"/>
      <c r="FK241" s="814"/>
      <c r="FL241" s="814"/>
      <c r="FM241" s="827"/>
      <c r="FN241" s="828"/>
      <c r="FO241" s="835"/>
      <c r="FP241" s="811"/>
      <c r="FQ241" s="812"/>
      <c r="FR241" s="812"/>
      <c r="FS241" s="823"/>
      <c r="FT241" s="824"/>
      <c r="FU241" s="825"/>
      <c r="FV241" s="803"/>
      <c r="FW241" s="804"/>
      <c r="FX241" s="804"/>
      <c r="FY241" s="826"/>
      <c r="FZ241" s="825"/>
      <c r="GA241" s="824"/>
      <c r="GB241" s="805"/>
      <c r="GC241" s="804"/>
      <c r="GD241" s="804"/>
      <c r="GE241" s="823"/>
      <c r="GF241" s="824"/>
      <c r="GG241" s="825"/>
      <c r="GH241" s="803"/>
      <c r="GI241" s="809"/>
      <c r="GJ241" s="809"/>
      <c r="GK241" s="826"/>
      <c r="GL241" s="825"/>
      <c r="GM241" s="824"/>
      <c r="GN241" s="805"/>
      <c r="GO241" s="804"/>
      <c r="GP241" s="804"/>
      <c r="GQ241" s="823"/>
      <c r="GR241" s="824"/>
      <c r="GS241" s="825"/>
      <c r="GT241" s="803"/>
      <c r="GU241" s="809"/>
      <c r="GV241" s="809"/>
      <c r="GW241" s="826"/>
      <c r="GX241" s="825"/>
      <c r="GY241" s="824"/>
      <c r="GZ241" s="805"/>
      <c r="HA241" s="804"/>
      <c r="HB241" s="804"/>
      <c r="HC241" s="823"/>
      <c r="HD241" s="824"/>
      <c r="HE241" s="825"/>
      <c r="HF241" s="803"/>
      <c r="HG241" s="809"/>
      <c r="HH241" s="809"/>
      <c r="HI241" s="826"/>
      <c r="HJ241" s="825"/>
      <c r="HK241" s="824"/>
      <c r="HL241" s="805"/>
      <c r="HM241" s="804"/>
      <c r="HN241" s="804"/>
      <c r="HO241" s="823"/>
      <c r="HP241" s="824"/>
      <c r="HQ241" s="825"/>
      <c r="HR241" s="803"/>
      <c r="HS241" s="809"/>
      <c r="HT241" s="809"/>
      <c r="HU241" s="826"/>
      <c r="HV241" s="825"/>
      <c r="HW241" s="824"/>
      <c r="HX241" s="805"/>
      <c r="HY241" s="804"/>
      <c r="HZ241" s="804"/>
      <c r="IA241" s="823"/>
      <c r="IB241" s="824"/>
      <c r="IC241" s="825"/>
      <c r="ID241" s="803"/>
      <c r="IE241" s="804"/>
      <c r="IF241" s="804"/>
      <c r="IG241" s="826"/>
      <c r="IH241" s="825"/>
      <c r="II241" s="824"/>
      <c r="IJ241" s="805"/>
      <c r="IK241" s="804"/>
      <c r="IL241" s="804"/>
      <c r="IM241" s="823"/>
      <c r="IN241" s="824"/>
      <c r="IO241" s="825"/>
      <c r="IP241" s="803"/>
      <c r="IQ241" s="804"/>
      <c r="IR241" s="804"/>
      <c r="IS241" s="826"/>
      <c r="IT241" s="825"/>
      <c r="IU241" s="824"/>
      <c r="IV241" s="805"/>
      <c r="IW241" s="804"/>
      <c r="IX241" s="804"/>
      <c r="IY241" s="823"/>
      <c r="IZ241" s="824"/>
      <c r="JA241" s="825"/>
      <c r="JB241" s="803"/>
      <c r="JC241" s="804"/>
      <c r="JD241" s="804"/>
      <c r="JE241" s="826"/>
      <c r="JF241" s="825"/>
      <c r="JG241" s="824"/>
      <c r="JH241" s="805"/>
      <c r="JI241" s="804"/>
      <c r="JJ241" s="804"/>
      <c r="JK241" s="823"/>
      <c r="JL241" s="824"/>
      <c r="JM241" s="825"/>
      <c r="JN241" s="803"/>
      <c r="JO241" s="809"/>
      <c r="JP241" s="809"/>
      <c r="JQ241" s="826"/>
      <c r="JR241" s="825"/>
      <c r="JS241" s="824"/>
      <c r="JT241" s="805"/>
      <c r="JU241" s="804"/>
      <c r="JV241" s="804"/>
      <c r="JW241" s="823"/>
      <c r="JX241" s="824"/>
      <c r="JY241" s="824"/>
      <c r="JZ241" s="805"/>
      <c r="KA241" s="809"/>
      <c r="KB241" s="809"/>
      <c r="KC241" s="823"/>
      <c r="KD241" s="824"/>
      <c r="KE241" s="824"/>
      <c r="KF241" s="805"/>
      <c r="KG241" s="809"/>
      <c r="KH241" s="809"/>
      <c r="KI241" s="823"/>
      <c r="KJ241" s="824"/>
      <c r="KK241" s="824"/>
      <c r="KL241" s="805"/>
      <c r="KM241" s="809"/>
      <c r="KN241" s="809"/>
      <c r="KO241" s="823"/>
      <c r="KP241" s="824"/>
      <c r="KQ241" s="824"/>
      <c r="KR241" s="805"/>
      <c r="KS241" s="804"/>
      <c r="KT241" s="804"/>
      <c r="KU241" s="823"/>
      <c r="KV241" s="824"/>
      <c r="KW241" s="824"/>
      <c r="KX241" s="805"/>
      <c r="KY241" s="809"/>
      <c r="KZ241" s="809"/>
      <c r="LA241" s="823"/>
      <c r="LB241" s="824"/>
      <c r="LC241" s="824"/>
      <c r="LD241" s="805"/>
      <c r="LE241" s="804"/>
      <c r="LF241" s="804"/>
      <c r="LG241" s="823"/>
      <c r="LH241" s="824"/>
      <c r="LI241" s="824"/>
      <c r="LJ241" s="805"/>
      <c r="LK241" s="804"/>
      <c r="LL241" s="804"/>
      <c r="LM241" s="823"/>
      <c r="LN241" s="824"/>
      <c r="LO241" s="824"/>
      <c r="LP241" s="805"/>
      <c r="LQ241" s="809"/>
      <c r="LR241" s="809"/>
      <c r="LS241" s="823"/>
      <c r="LT241" s="824"/>
      <c r="LU241" s="824"/>
      <c r="LV241" s="805"/>
      <c r="LW241" s="804"/>
      <c r="LX241" s="804"/>
      <c r="LY241" s="823"/>
      <c r="LZ241" s="824"/>
      <c r="MA241" s="824"/>
      <c r="MB241" s="805"/>
      <c r="MC241" s="809"/>
      <c r="MD241" s="809"/>
      <c r="ME241" s="823"/>
      <c r="MF241" s="824"/>
      <c r="MG241" s="824"/>
      <c r="MH241" s="805"/>
      <c r="MI241" s="809"/>
      <c r="MJ241" s="809"/>
      <c r="MK241" s="823"/>
      <c r="ML241" s="824"/>
      <c r="MM241" s="824"/>
      <c r="MN241" s="805"/>
      <c r="MO241" s="809"/>
      <c r="MP241" s="809"/>
      <c r="MQ241" s="823">
        <v>1.7</v>
      </c>
      <c r="MR241" s="824">
        <v>2.4</v>
      </c>
      <c r="MS241" s="825">
        <f>AVERAGE(MQ241:MR241)</f>
        <v>2.0499999999999998</v>
      </c>
      <c r="MT241" s="841">
        <f>(MR241-MQ241)/(2*1.645)</f>
        <v>0.21276595744680848</v>
      </c>
      <c r="MU241" s="804"/>
      <c r="MV241" s="804"/>
      <c r="MW241" s="823"/>
      <c r="MX241" s="824"/>
      <c r="MY241" s="824"/>
      <c r="MZ241" s="805"/>
      <c r="NA241" s="804"/>
      <c r="NB241" s="804"/>
      <c r="NC241" s="823"/>
      <c r="ND241" s="824"/>
      <c r="NE241" s="824"/>
      <c r="NF241" s="805"/>
      <c r="NG241" s="804"/>
      <c r="NH241" s="804"/>
      <c r="NI241" s="823">
        <v>0.2</v>
      </c>
      <c r="NJ241" s="824">
        <v>0.4</v>
      </c>
      <c r="NK241" s="825">
        <f>AVERAGE(NI241:NJ241)</f>
        <v>0.30000000000000004</v>
      </c>
      <c r="NL241" s="841">
        <f>(NJ241-NI241)/(2*1.645)</f>
        <v>6.0790273556231005E-2</v>
      </c>
      <c r="NM241" s="849"/>
      <c r="NN241" s="849"/>
      <c r="NO241" s="823"/>
      <c r="NP241" s="824"/>
      <c r="NQ241" s="824"/>
      <c r="NR241" s="805"/>
      <c r="NS241" s="823"/>
      <c r="NT241" s="824"/>
      <c r="NU241" s="824"/>
      <c r="NV241" s="805"/>
      <c r="NW241" s="823"/>
      <c r="NX241" s="824"/>
      <c r="NY241" s="824"/>
      <c r="NZ241" s="834"/>
      <c r="OA241" s="823"/>
      <c r="OB241" s="824"/>
      <c r="OC241" s="824"/>
      <c r="OD241" s="805"/>
      <c r="OE241" s="823"/>
      <c r="OF241" s="824"/>
      <c r="OG241" s="824"/>
      <c r="OH241" s="805"/>
      <c r="OI241" s="823"/>
      <c r="OJ241" s="824"/>
      <c r="OK241" s="824"/>
      <c r="OL241" s="805"/>
      <c r="OM241" s="823"/>
      <c r="ON241" s="824"/>
      <c r="OO241" s="824"/>
      <c r="OP241" s="805"/>
      <c r="OQ241" s="823"/>
      <c r="OR241" s="824"/>
      <c r="OS241" s="824"/>
      <c r="OT241" s="805"/>
      <c r="OU241" s="823"/>
      <c r="OV241" s="824"/>
      <c r="OW241" s="824"/>
      <c r="OX241" s="805"/>
      <c r="OY241" s="823"/>
      <c r="OZ241" s="824"/>
      <c r="PA241" s="824"/>
      <c r="PB241" s="805"/>
      <c r="PC241" s="823"/>
      <c r="PD241" s="824"/>
      <c r="PE241" s="824"/>
      <c r="PF241" s="805"/>
    </row>
    <row r="242" spans="1:422" ht="15" hidden="1" customHeight="1" x14ac:dyDescent="0.25">
      <c r="A242" s="801" t="s">
        <v>76</v>
      </c>
      <c r="B242" s="769"/>
      <c r="C242" s="769"/>
      <c r="D242" s="770"/>
      <c r="E242" s="769"/>
      <c r="F242" s="769"/>
      <c r="G242" s="769"/>
      <c r="H242" s="769"/>
      <c r="I242" s="769"/>
      <c r="J242" s="769"/>
      <c r="K242" s="769"/>
      <c r="L242" s="769" t="s">
        <v>283</v>
      </c>
      <c r="M242" s="769"/>
      <c r="N242" s="769"/>
      <c r="O242" s="769"/>
      <c r="P242" s="769"/>
      <c r="Q242" s="769"/>
      <c r="R242" s="769"/>
      <c r="S242" s="769"/>
      <c r="T242" s="816"/>
      <c r="U242" s="816"/>
      <c r="V242" s="816"/>
      <c r="W242" s="816"/>
      <c r="X242" s="769"/>
      <c r="Y242" s="769">
        <f>IF(AND(AJ242="",AK242="",AL242="",AN242="",AO242="",OR(AP242="",AP242=Dropdown!$AM$12,AP242=Dropdown!$AM$11)),1,0)</f>
        <v>0</v>
      </c>
      <c r="Z242" s="769">
        <f t="shared" si="26"/>
        <v>0</v>
      </c>
      <c r="AA242" s="769">
        <f t="shared" si="27"/>
        <v>0</v>
      </c>
      <c r="AB242" s="769">
        <f t="shared" si="28"/>
        <v>1</v>
      </c>
      <c r="AC242" s="769"/>
      <c r="AD242" s="772" t="str">
        <f>IF(OR(T242&lt;&gt;"",U242&lt;&gt;""),Dropdown!$A$4,IF(OR(V242&lt;&gt;"",W242&lt;&gt;""),Dropdown!$A$5,Dropdown!$A$3))</f>
        <v>Residential</v>
      </c>
      <c r="AE242" s="802" t="s">
        <v>615</v>
      </c>
      <c r="AF242" s="773"/>
      <c r="AG242" s="773"/>
      <c r="AH242" s="773" t="str">
        <f>IF(AG242&lt;&gt;"",VLOOKUP(AG242,Dropdown!$N$3:$R$62,3,FALSE),IF(AF242&lt;&gt;"",VLOOKUP(AF242,Dropdown!$N$3:$R$62,3,FALSE),IF(AE242&lt;&gt;"",VLOOKUP(AE242,Dropdown!$N$3:$R$62,3,FALSE),"")))</f>
        <v xml:space="preserve"> </v>
      </c>
      <c r="AI242" s="773" t="str">
        <f>IF(AG242&lt;&gt;"",VLOOKUP(AG242,Dropdown!$N$3:$R$62,5,FALSE),IF(AF242&lt;&gt;"",VLOOKUP(AF242,Dropdown!$N$3:$R$62,5,FALSE),IF(AE242&lt;&gt;"",VLOOKUP(AE242,Dropdown!$N$3:$R$62,5,FALSE),"")))</f>
        <v>Diverse</v>
      </c>
      <c r="AJ242" s="773"/>
      <c r="AK242" s="773"/>
      <c r="AL242" s="773" t="s">
        <v>79</v>
      </c>
      <c r="AM242" s="773" t="s">
        <v>770</v>
      </c>
      <c r="AN242" s="773"/>
      <c r="AO242" s="773"/>
      <c r="AP242" s="773"/>
      <c r="AQ242" s="769"/>
      <c r="AR242" s="774" t="s">
        <v>280</v>
      </c>
      <c r="AS242" s="774">
        <v>18</v>
      </c>
      <c r="AT242" s="769"/>
      <c r="AU242" s="769"/>
      <c r="AV242" s="846"/>
      <c r="AW242" s="826"/>
      <c r="AX242" s="825"/>
      <c r="AY242" s="825"/>
      <c r="AZ242" s="803"/>
      <c r="BA242" s="804"/>
      <c r="BB242" s="804"/>
      <c r="BC242" s="871"/>
      <c r="BD242" s="825"/>
      <c r="BE242" s="825"/>
      <c r="BF242" s="803"/>
      <c r="BG242" s="804"/>
      <c r="BH242" s="804"/>
      <c r="BI242" s="823"/>
      <c r="BJ242" s="824"/>
      <c r="BK242" s="824"/>
      <c r="BL242" s="805"/>
      <c r="BM242" s="804"/>
      <c r="BN242" s="804"/>
      <c r="BO242" s="871"/>
      <c r="BP242" s="825"/>
      <c r="BQ242" s="825"/>
      <c r="BR242" s="803"/>
      <c r="BS242" s="804"/>
      <c r="BT242" s="804"/>
      <c r="BU242" s="871"/>
      <c r="BV242" s="825"/>
      <c r="BW242" s="825"/>
      <c r="BX242" s="803"/>
      <c r="BY242" s="804"/>
      <c r="BZ242" s="804"/>
      <c r="CA242" s="871"/>
      <c r="CB242" s="825"/>
      <c r="CC242" s="825"/>
      <c r="CD242" s="803"/>
      <c r="CE242" s="804"/>
      <c r="CF242" s="804"/>
      <c r="CG242" s="871"/>
      <c r="CH242" s="825"/>
      <c r="CI242" s="825"/>
      <c r="CJ242" s="803"/>
      <c r="CK242" s="804"/>
      <c r="CL242" s="804"/>
      <c r="CM242" s="871"/>
      <c r="CN242" s="825"/>
      <c r="CO242" s="825"/>
      <c r="CP242" s="803"/>
      <c r="CQ242" s="804"/>
      <c r="CR242" s="804"/>
      <c r="CS242" s="871"/>
      <c r="CT242" s="825"/>
      <c r="CU242" s="825"/>
      <c r="CV242" s="803"/>
      <c r="CW242" s="804"/>
      <c r="CX242" s="804"/>
      <c r="CY242" s="871"/>
      <c r="CZ242" s="825"/>
      <c r="DA242" s="825"/>
      <c r="DB242" s="803"/>
      <c r="DC242" s="804"/>
      <c r="DD242" s="804"/>
      <c r="DE242" s="871"/>
      <c r="DF242" s="825"/>
      <c r="DG242" s="825"/>
      <c r="DH242" s="803"/>
      <c r="DI242" s="804"/>
      <c r="DJ242" s="804"/>
      <c r="DK242" s="871"/>
      <c r="DL242" s="825"/>
      <c r="DM242" s="825"/>
      <c r="DN242" s="803"/>
      <c r="DO242" s="804"/>
      <c r="DP242" s="804"/>
      <c r="DQ242" s="827"/>
      <c r="DR242" s="828"/>
      <c r="DS242" s="835"/>
      <c r="DT242" s="811"/>
      <c r="DU242" s="812"/>
      <c r="DV242" s="812"/>
      <c r="DW242" s="836"/>
      <c r="DX242" s="835"/>
      <c r="DY242" s="828"/>
      <c r="DZ242" s="813"/>
      <c r="EA242" s="814"/>
      <c r="EB242" s="814"/>
      <c r="EC242" s="827"/>
      <c r="ED242" s="828"/>
      <c r="EE242" s="835"/>
      <c r="EF242" s="811"/>
      <c r="EG242" s="812"/>
      <c r="EH242" s="812"/>
      <c r="EI242" s="836"/>
      <c r="EJ242" s="835"/>
      <c r="EK242" s="828"/>
      <c r="EL242" s="813"/>
      <c r="EM242" s="814"/>
      <c r="EN242" s="814"/>
      <c r="EO242" s="827"/>
      <c r="EP242" s="828"/>
      <c r="EQ242" s="835"/>
      <c r="ER242" s="811"/>
      <c r="ES242" s="812"/>
      <c r="ET242" s="812"/>
      <c r="EU242" s="836"/>
      <c r="EV242" s="835"/>
      <c r="EW242" s="828"/>
      <c r="EX242" s="813"/>
      <c r="EY242" s="814"/>
      <c r="EZ242" s="814"/>
      <c r="FA242" s="827"/>
      <c r="FB242" s="828"/>
      <c r="FC242" s="835"/>
      <c r="FD242" s="811"/>
      <c r="FE242" s="812"/>
      <c r="FF242" s="812"/>
      <c r="FG242" s="836"/>
      <c r="FH242" s="835"/>
      <c r="FI242" s="828"/>
      <c r="FJ242" s="813"/>
      <c r="FK242" s="814"/>
      <c r="FL242" s="814"/>
      <c r="FM242" s="827"/>
      <c r="FN242" s="828"/>
      <c r="FO242" s="835"/>
      <c r="FP242" s="811"/>
      <c r="FQ242" s="812"/>
      <c r="FR242" s="812"/>
      <c r="FS242" s="823"/>
      <c r="FT242" s="824"/>
      <c r="FU242" s="825"/>
      <c r="FV242" s="803"/>
      <c r="FW242" s="804"/>
      <c r="FX242" s="804"/>
      <c r="FY242" s="826"/>
      <c r="FZ242" s="825"/>
      <c r="GA242" s="824"/>
      <c r="GB242" s="805"/>
      <c r="GC242" s="804"/>
      <c r="GD242" s="804"/>
      <c r="GE242" s="823"/>
      <c r="GF242" s="824"/>
      <c r="GG242" s="825"/>
      <c r="GH242" s="803"/>
      <c r="GI242" s="809"/>
      <c r="GJ242" s="809"/>
      <c r="GK242" s="826"/>
      <c r="GL242" s="825"/>
      <c r="GM242" s="824"/>
      <c r="GN242" s="805"/>
      <c r="GO242" s="804"/>
      <c r="GP242" s="804"/>
      <c r="GQ242" s="823"/>
      <c r="GR242" s="824"/>
      <c r="GS242" s="825"/>
      <c r="GT242" s="803"/>
      <c r="GU242" s="809"/>
      <c r="GV242" s="809"/>
      <c r="GW242" s="826"/>
      <c r="GX242" s="825"/>
      <c r="GY242" s="824"/>
      <c r="GZ242" s="805"/>
      <c r="HA242" s="804"/>
      <c r="HB242" s="804"/>
      <c r="HC242" s="823"/>
      <c r="HD242" s="824"/>
      <c r="HE242" s="825"/>
      <c r="HF242" s="803"/>
      <c r="HG242" s="809"/>
      <c r="HH242" s="809"/>
      <c r="HI242" s="826"/>
      <c r="HJ242" s="825"/>
      <c r="HK242" s="824"/>
      <c r="HL242" s="805"/>
      <c r="HM242" s="804"/>
      <c r="HN242" s="804"/>
      <c r="HO242" s="823"/>
      <c r="HP242" s="824"/>
      <c r="HQ242" s="825"/>
      <c r="HR242" s="803"/>
      <c r="HS242" s="809"/>
      <c r="HT242" s="809"/>
      <c r="HU242" s="826"/>
      <c r="HV242" s="825"/>
      <c r="HW242" s="824"/>
      <c r="HX242" s="805"/>
      <c r="HY242" s="804"/>
      <c r="HZ242" s="804"/>
      <c r="IA242" s="823"/>
      <c r="IB242" s="824"/>
      <c r="IC242" s="825"/>
      <c r="ID242" s="803"/>
      <c r="IE242" s="804"/>
      <c r="IF242" s="804"/>
      <c r="IG242" s="826"/>
      <c r="IH242" s="825"/>
      <c r="II242" s="824"/>
      <c r="IJ242" s="805"/>
      <c r="IK242" s="804"/>
      <c r="IL242" s="804"/>
      <c r="IM242" s="823"/>
      <c r="IN242" s="824"/>
      <c r="IO242" s="825"/>
      <c r="IP242" s="803"/>
      <c r="IQ242" s="804"/>
      <c r="IR242" s="804"/>
      <c r="IS242" s="826"/>
      <c r="IT242" s="825"/>
      <c r="IU242" s="824"/>
      <c r="IV242" s="805"/>
      <c r="IW242" s="804"/>
      <c r="IX242" s="804"/>
      <c r="IY242" s="823"/>
      <c r="IZ242" s="824"/>
      <c r="JA242" s="825"/>
      <c r="JB242" s="803"/>
      <c r="JC242" s="804"/>
      <c r="JD242" s="804"/>
      <c r="JE242" s="826"/>
      <c r="JF242" s="825"/>
      <c r="JG242" s="824"/>
      <c r="JH242" s="805"/>
      <c r="JI242" s="804"/>
      <c r="JJ242" s="804"/>
      <c r="JK242" s="823"/>
      <c r="JL242" s="824"/>
      <c r="JM242" s="825"/>
      <c r="JN242" s="803"/>
      <c r="JO242" s="809"/>
      <c r="JP242" s="809"/>
      <c r="JQ242" s="826"/>
      <c r="JR242" s="825"/>
      <c r="JS242" s="824"/>
      <c r="JT242" s="805"/>
      <c r="JU242" s="804"/>
      <c r="JV242" s="804"/>
      <c r="JW242" s="823"/>
      <c r="JX242" s="824"/>
      <c r="JY242" s="824"/>
      <c r="JZ242" s="805"/>
      <c r="KA242" s="809"/>
      <c r="KB242" s="809"/>
      <c r="KC242" s="823"/>
      <c r="KD242" s="824"/>
      <c r="KE242" s="824"/>
      <c r="KF242" s="805"/>
      <c r="KG242" s="809"/>
      <c r="KH242" s="809"/>
      <c r="KI242" s="823"/>
      <c r="KJ242" s="824"/>
      <c r="KK242" s="824"/>
      <c r="KL242" s="805"/>
      <c r="KM242" s="809"/>
      <c r="KN242" s="809"/>
      <c r="KO242" s="823"/>
      <c r="KP242" s="824"/>
      <c r="KQ242" s="824"/>
      <c r="KR242" s="805"/>
      <c r="KS242" s="804"/>
      <c r="KT242" s="804"/>
      <c r="KU242" s="823"/>
      <c r="KV242" s="824"/>
      <c r="KW242" s="824"/>
      <c r="KX242" s="805"/>
      <c r="KY242" s="809"/>
      <c r="KZ242" s="809"/>
      <c r="LA242" s="823"/>
      <c r="LB242" s="824"/>
      <c r="LC242" s="824"/>
      <c r="LD242" s="805"/>
      <c r="LE242" s="804"/>
      <c r="LF242" s="804"/>
      <c r="LG242" s="823"/>
      <c r="LH242" s="824"/>
      <c r="LI242" s="824"/>
      <c r="LJ242" s="805"/>
      <c r="LK242" s="804"/>
      <c r="LL242" s="804"/>
      <c r="LM242" s="823"/>
      <c r="LN242" s="824"/>
      <c r="LO242" s="824"/>
      <c r="LP242" s="805"/>
      <c r="LQ242" s="809"/>
      <c r="LR242" s="809"/>
      <c r="LS242" s="823"/>
      <c r="LT242" s="824"/>
      <c r="LU242" s="824"/>
      <c r="LV242" s="805"/>
      <c r="LW242" s="804"/>
      <c r="LX242" s="804"/>
      <c r="LY242" s="823"/>
      <c r="LZ242" s="824"/>
      <c r="MA242" s="824"/>
      <c r="MB242" s="805"/>
      <c r="MC242" s="809"/>
      <c r="MD242" s="809"/>
      <c r="ME242" s="823"/>
      <c r="MF242" s="824"/>
      <c r="MG242" s="824"/>
      <c r="MH242" s="805"/>
      <c r="MI242" s="809"/>
      <c r="MJ242" s="809"/>
      <c r="MK242" s="823"/>
      <c r="ML242" s="824"/>
      <c r="MM242" s="824"/>
      <c r="MN242" s="805"/>
      <c r="MO242" s="809"/>
      <c r="MP242" s="809"/>
      <c r="MQ242" s="823">
        <v>1.3</v>
      </c>
      <c r="MR242" s="824">
        <v>1.7</v>
      </c>
      <c r="MS242" s="825">
        <f>AVERAGE(MQ242:MR242)</f>
        <v>1.5</v>
      </c>
      <c r="MT242" s="841">
        <f>(MR242-MQ242)/(2*1.645)</f>
        <v>0.12158054711246198</v>
      </c>
      <c r="MU242" s="804"/>
      <c r="MV242" s="804"/>
      <c r="MW242" s="823"/>
      <c r="MX242" s="824"/>
      <c r="MY242" s="824"/>
      <c r="MZ242" s="805"/>
      <c r="NA242" s="804"/>
      <c r="NB242" s="804"/>
      <c r="NC242" s="823"/>
      <c r="ND242" s="824"/>
      <c r="NE242" s="824"/>
      <c r="NF242" s="805"/>
      <c r="NG242" s="804"/>
      <c r="NH242" s="804"/>
      <c r="NI242" s="823">
        <v>0.2</v>
      </c>
      <c r="NJ242" s="824">
        <v>0.4</v>
      </c>
      <c r="NK242" s="825">
        <f>AVERAGE(NI242:NJ242)</f>
        <v>0.30000000000000004</v>
      </c>
      <c r="NL242" s="841">
        <f>(NJ242-NI242)/(2*1.645)</f>
        <v>6.0790273556231005E-2</v>
      </c>
      <c r="NM242" s="849"/>
      <c r="NN242" s="849"/>
      <c r="NO242" s="823"/>
      <c r="NP242" s="824"/>
      <c r="NQ242" s="824"/>
      <c r="NR242" s="805"/>
      <c r="NS242" s="823"/>
      <c r="NT242" s="824"/>
      <c r="NU242" s="824"/>
      <c r="NV242" s="805"/>
      <c r="NW242" s="823"/>
      <c r="NX242" s="824"/>
      <c r="NY242" s="824"/>
      <c r="NZ242" s="834"/>
      <c r="OA242" s="823"/>
      <c r="OB242" s="824"/>
      <c r="OC242" s="824"/>
      <c r="OD242" s="805"/>
      <c r="OE242" s="823"/>
      <c r="OF242" s="824"/>
      <c r="OG242" s="824"/>
      <c r="OH242" s="805"/>
      <c r="OI242" s="823"/>
      <c r="OJ242" s="824"/>
      <c r="OK242" s="824"/>
      <c r="OL242" s="805"/>
      <c r="OM242" s="823"/>
      <c r="ON242" s="824"/>
      <c r="OO242" s="824"/>
      <c r="OP242" s="805"/>
      <c r="OQ242" s="823"/>
      <c r="OR242" s="824"/>
      <c r="OS242" s="824"/>
      <c r="OT242" s="805"/>
      <c r="OU242" s="823"/>
      <c r="OV242" s="824"/>
      <c r="OW242" s="824"/>
      <c r="OX242" s="805"/>
      <c r="OY242" s="823"/>
      <c r="OZ242" s="824"/>
      <c r="PA242" s="824"/>
      <c r="PB242" s="805"/>
      <c r="PC242" s="823"/>
      <c r="PD242" s="824"/>
      <c r="PE242" s="824"/>
      <c r="PF242" s="805"/>
    </row>
    <row r="243" spans="1:422" ht="15" hidden="1" customHeight="1" x14ac:dyDescent="0.25">
      <c r="A243" s="801" t="s">
        <v>25</v>
      </c>
      <c r="B243" s="769" t="s">
        <v>45</v>
      </c>
      <c r="C243" s="769" t="s">
        <v>16</v>
      </c>
      <c r="D243" s="770"/>
      <c r="E243" s="769"/>
      <c r="F243" s="769"/>
      <c r="G243" s="769"/>
      <c r="H243" s="769"/>
      <c r="I243" s="769"/>
      <c r="J243" s="769"/>
      <c r="K243" s="769"/>
      <c r="L243" s="769"/>
      <c r="M243" s="769"/>
      <c r="N243" s="769"/>
      <c r="O243" s="769"/>
      <c r="P243" s="769"/>
      <c r="Q243" s="769"/>
      <c r="R243" s="769"/>
      <c r="S243" s="769"/>
      <c r="T243" s="816"/>
      <c r="U243" s="816"/>
      <c r="V243" s="816"/>
      <c r="W243" s="816"/>
      <c r="X243" s="769"/>
      <c r="Y243" s="769">
        <f>IF(AND(AJ243="",AK243="",AL243="",AN243="",AO243="",OR(AP243="",AP243=Dropdown!$AM$12,AP243=Dropdown!$AM$11)),1,0)</f>
        <v>1</v>
      </c>
      <c r="Z243" s="769">
        <f t="shared" si="26"/>
        <v>0</v>
      </c>
      <c r="AA243" s="769">
        <f t="shared" si="27"/>
        <v>1</v>
      </c>
      <c r="AB243" s="769">
        <f t="shared" si="28"/>
        <v>0</v>
      </c>
      <c r="AC243" s="769"/>
      <c r="AD243" s="772" t="str">
        <f>IF(OR(T243&lt;&gt;"",U243&lt;&gt;""),Dropdown!$A$4,IF(OR(V243&lt;&gt;"",W243&lt;&gt;""),Dropdown!$A$5,Dropdown!$A$3))</f>
        <v>Residential</v>
      </c>
      <c r="AE243" s="773" t="s">
        <v>634</v>
      </c>
      <c r="AF243" s="773" t="str">
        <f>VLOOKUP(AG243,Dropdown!$N$3:$R$62,2,FALSE)</f>
        <v>SAS</v>
      </c>
      <c r="AG243" s="802" t="s">
        <v>25</v>
      </c>
      <c r="AH243" s="773" t="str">
        <f>IF(AG243&lt;&gt;"",VLOOKUP(AG243,Dropdown!$N$3:$R$62,3,FALSE),IF(AF243&lt;&gt;"",VLOOKUP(AF243,Dropdown!$N$3:$R$62,3,FALSE),IF(AE243&lt;&gt;"",VLOOKUP(AE243,Dropdown!$N$3:$R$62,3,FALSE),"")))</f>
        <v>LMI</v>
      </c>
      <c r="AI243" s="773" t="str">
        <f>IF(AG243&lt;&gt;"",VLOOKUP(AG243,Dropdown!$N$3:$R$62,5,FALSE),IF(AF243&lt;&gt;"",VLOOKUP(AF243,Dropdown!$N$3:$R$62,5,FALSE),IF(AE243&lt;&gt;"",VLOOKUP(AE243,Dropdown!$N$3:$R$62,5,FALSE),"")))</f>
        <v>Diverse</v>
      </c>
      <c r="AJ243" s="773"/>
      <c r="AK243" s="773"/>
      <c r="AL243" s="773"/>
      <c r="AM243" s="773"/>
      <c r="AN243" s="773"/>
      <c r="AO243" s="773"/>
      <c r="AP243" s="773"/>
      <c r="AQ243" s="769"/>
      <c r="AR243" s="926" t="s">
        <v>928</v>
      </c>
      <c r="AS243" s="774">
        <v>25</v>
      </c>
      <c r="AT243" s="769"/>
      <c r="AU243" s="769"/>
      <c r="AV243" s="846"/>
      <c r="AW243" s="823"/>
      <c r="AX243" s="824"/>
      <c r="AY243" s="825"/>
      <c r="AZ243" s="803"/>
      <c r="BA243" s="804"/>
      <c r="BB243" s="804"/>
      <c r="BC243" s="870"/>
      <c r="BD243" s="824"/>
      <c r="BE243" s="824"/>
      <c r="BF243" s="805"/>
      <c r="BG243" s="804"/>
      <c r="BH243" s="804"/>
      <c r="BI243" s="823"/>
      <c r="BJ243" s="824"/>
      <c r="BK243" s="824"/>
      <c r="BL243" s="805"/>
      <c r="BM243" s="804"/>
      <c r="BN243" s="804"/>
      <c r="BO243" s="870"/>
      <c r="BP243" s="824"/>
      <c r="BQ243" s="824"/>
      <c r="BR243" s="805"/>
      <c r="BS243" s="804"/>
      <c r="BT243" s="804"/>
      <c r="BU243" s="870"/>
      <c r="BV243" s="824"/>
      <c r="BW243" s="824"/>
      <c r="BX243" s="805"/>
      <c r="BY243" s="804"/>
      <c r="BZ243" s="804"/>
      <c r="CA243" s="870"/>
      <c r="CB243" s="824"/>
      <c r="CC243" s="824"/>
      <c r="CD243" s="805"/>
      <c r="CE243" s="804"/>
      <c r="CF243" s="804"/>
      <c r="CG243" s="870"/>
      <c r="CH243" s="824"/>
      <c r="CI243" s="824"/>
      <c r="CJ243" s="805"/>
      <c r="CK243" s="804"/>
      <c r="CL243" s="804"/>
      <c r="CM243" s="870"/>
      <c r="CN243" s="824"/>
      <c r="CO243" s="824"/>
      <c r="CP243" s="805"/>
      <c r="CQ243" s="804"/>
      <c r="CR243" s="804"/>
      <c r="CS243" s="870"/>
      <c r="CT243" s="824"/>
      <c r="CU243" s="824"/>
      <c r="CV243" s="805"/>
      <c r="CW243" s="804"/>
      <c r="CX243" s="804"/>
      <c r="CY243" s="870"/>
      <c r="CZ243" s="824"/>
      <c r="DA243" s="825"/>
      <c r="DB243" s="803"/>
      <c r="DC243" s="809"/>
      <c r="DD243" s="809"/>
      <c r="DE243" s="871"/>
      <c r="DF243" s="825"/>
      <c r="DG243" s="824"/>
      <c r="DH243" s="805"/>
      <c r="DI243" s="804"/>
      <c r="DJ243" s="804"/>
      <c r="DK243" s="870"/>
      <c r="DL243" s="824"/>
      <c r="DM243" s="825"/>
      <c r="DN243" s="803"/>
      <c r="DO243" s="809"/>
      <c r="DP243" s="809"/>
      <c r="DQ243" s="827">
        <v>27</v>
      </c>
      <c r="DR243" s="828">
        <v>41</v>
      </c>
      <c r="DS243" s="829">
        <f t="shared" ref="DS243:DS252" si="30">AVERAGE(DQ243:DR243)</f>
        <v>34</v>
      </c>
      <c r="DT243" s="830">
        <f t="shared" ref="DT243:DT252" si="31">(DR243-DQ243)/(2*1.645)</f>
        <v>4.2553191489361701</v>
      </c>
      <c r="DU243" s="831"/>
      <c r="DV243" s="831"/>
      <c r="DW243" s="827"/>
      <c r="DX243" s="828"/>
      <c r="DY243" s="832"/>
      <c r="DZ243" s="833"/>
      <c r="EA243" s="831"/>
      <c r="EB243" s="831"/>
      <c r="EC243" s="827"/>
      <c r="ED243" s="828"/>
      <c r="EE243" s="832"/>
      <c r="EF243" s="833"/>
      <c r="EG243" s="831"/>
      <c r="EH243" s="831"/>
      <c r="EI243" s="827"/>
      <c r="EJ243" s="828"/>
      <c r="EK243" s="832"/>
      <c r="EL243" s="833"/>
      <c r="EM243" s="831"/>
      <c r="EN243" s="831"/>
      <c r="EO243" s="827"/>
      <c r="EP243" s="828"/>
      <c r="EQ243" s="832"/>
      <c r="ER243" s="833"/>
      <c r="ES243" s="831"/>
      <c r="ET243" s="831"/>
      <c r="EU243" s="827"/>
      <c r="EV243" s="828"/>
      <c r="EW243" s="832"/>
      <c r="EX243" s="833"/>
      <c r="EY243" s="831"/>
      <c r="EZ243" s="831"/>
      <c r="FA243" s="827"/>
      <c r="FB243" s="828"/>
      <c r="FC243" s="832"/>
      <c r="FD243" s="833"/>
      <c r="FE243" s="831"/>
      <c r="FF243" s="831"/>
      <c r="FG243" s="827"/>
      <c r="FH243" s="828"/>
      <c r="FI243" s="832"/>
      <c r="FJ243" s="833"/>
      <c r="FK243" s="831"/>
      <c r="FL243" s="831"/>
      <c r="FM243" s="827"/>
      <c r="FN243" s="828"/>
      <c r="FO243" s="832"/>
      <c r="FP243" s="833"/>
      <c r="FQ243" s="831"/>
      <c r="FR243" s="831"/>
      <c r="FS243" s="823">
        <v>62</v>
      </c>
      <c r="FT243" s="824">
        <v>92</v>
      </c>
      <c r="FU243" s="825">
        <v>77</v>
      </c>
      <c r="FV243" s="833">
        <f t="shared" ref="FV243:FV252" si="32">(FT243-FS243)/(2*1.645)</f>
        <v>9.1185410334346511</v>
      </c>
      <c r="FW243" s="831"/>
      <c r="FX243" s="831"/>
      <c r="FY243" s="826"/>
      <c r="FZ243" s="825"/>
      <c r="GA243" s="825"/>
      <c r="GB243" s="833"/>
      <c r="GC243" s="831"/>
      <c r="GD243" s="831"/>
      <c r="GE243" s="826"/>
      <c r="GF243" s="825"/>
      <c r="GG243" s="825"/>
      <c r="GH243" s="833"/>
      <c r="GI243" s="831"/>
      <c r="GJ243" s="831"/>
      <c r="GK243" s="826"/>
      <c r="GL243" s="825"/>
      <c r="GM243" s="825"/>
      <c r="GN243" s="833"/>
      <c r="GO243" s="831"/>
      <c r="GP243" s="831"/>
      <c r="GQ243" s="826"/>
      <c r="GR243" s="825"/>
      <c r="GS243" s="825"/>
      <c r="GT243" s="833"/>
      <c r="GU243" s="831"/>
      <c r="GV243" s="831"/>
      <c r="GW243" s="826"/>
      <c r="GX243" s="825"/>
      <c r="GY243" s="825"/>
      <c r="GZ243" s="833"/>
      <c r="HA243" s="831"/>
      <c r="HB243" s="831"/>
      <c r="HC243" s="826"/>
      <c r="HD243" s="825"/>
      <c r="HE243" s="825"/>
      <c r="HF243" s="833"/>
      <c r="HG243" s="831"/>
      <c r="HH243" s="831"/>
      <c r="HI243" s="826"/>
      <c r="HJ243" s="825"/>
      <c r="HK243" s="825"/>
      <c r="HL243" s="833"/>
      <c r="HM243" s="831"/>
      <c r="HN243" s="831"/>
      <c r="HO243" s="826"/>
      <c r="HP243" s="825"/>
      <c r="HQ243" s="825"/>
      <c r="HR243" s="833"/>
      <c r="HS243" s="831"/>
      <c r="HT243" s="831"/>
      <c r="HU243" s="826"/>
      <c r="HV243" s="825"/>
      <c r="HW243" s="828"/>
      <c r="HX243" s="813"/>
      <c r="HY243" s="812"/>
      <c r="HZ243" s="812"/>
      <c r="IA243" s="823"/>
      <c r="IB243" s="824"/>
      <c r="IC243" s="825"/>
      <c r="ID243" s="803"/>
      <c r="IE243" s="804"/>
      <c r="IF243" s="804"/>
      <c r="IG243" s="826"/>
      <c r="IH243" s="825"/>
      <c r="II243" s="824"/>
      <c r="IJ243" s="805"/>
      <c r="IK243" s="804"/>
      <c r="IL243" s="804"/>
      <c r="IM243" s="823"/>
      <c r="IN243" s="824"/>
      <c r="IO243" s="832"/>
      <c r="IP243" s="833"/>
      <c r="IQ243" s="831"/>
      <c r="IR243" s="831"/>
      <c r="IS243" s="826"/>
      <c r="IT243" s="825"/>
      <c r="IU243" s="832"/>
      <c r="IV243" s="833"/>
      <c r="IW243" s="831"/>
      <c r="IX243" s="831"/>
      <c r="IY243" s="823"/>
      <c r="IZ243" s="824"/>
      <c r="JA243" s="832"/>
      <c r="JB243" s="833"/>
      <c r="JC243" s="831"/>
      <c r="JD243" s="831"/>
      <c r="JE243" s="826"/>
      <c r="JF243" s="825"/>
      <c r="JG243" s="832"/>
      <c r="JH243" s="833"/>
      <c r="JI243" s="831"/>
      <c r="JJ243" s="831"/>
      <c r="JK243" s="823"/>
      <c r="JL243" s="824"/>
      <c r="JM243" s="832"/>
      <c r="JN243" s="833"/>
      <c r="JO243" s="831"/>
      <c r="JP243" s="831"/>
      <c r="JQ243" s="826"/>
      <c r="JR243" s="825"/>
      <c r="JS243" s="832"/>
      <c r="JT243" s="833"/>
      <c r="JU243" s="831"/>
      <c r="JV243" s="831"/>
      <c r="JW243" s="823"/>
      <c r="JX243" s="824"/>
      <c r="JY243" s="832"/>
      <c r="JZ243" s="833"/>
      <c r="KA243" s="831"/>
      <c r="KB243" s="831"/>
      <c r="KC243" s="823"/>
      <c r="KD243" s="824"/>
      <c r="KE243" s="832"/>
      <c r="KF243" s="833"/>
      <c r="KG243" s="831"/>
      <c r="KH243" s="831"/>
      <c r="KI243" s="823"/>
      <c r="KJ243" s="824"/>
      <c r="KK243" s="832"/>
      <c r="KL243" s="833"/>
      <c r="KM243" s="831"/>
      <c r="KN243" s="831"/>
      <c r="KO243" s="823"/>
      <c r="KP243" s="824"/>
      <c r="KQ243" s="832"/>
      <c r="KR243" s="833"/>
      <c r="KS243" s="831"/>
      <c r="KT243" s="831"/>
      <c r="KU243" s="823"/>
      <c r="KV243" s="824"/>
      <c r="KW243" s="832"/>
      <c r="KX243" s="833"/>
      <c r="KY243" s="831"/>
      <c r="KZ243" s="831"/>
      <c r="LA243" s="823"/>
      <c r="LB243" s="824"/>
      <c r="LC243" s="832"/>
      <c r="LD243" s="833"/>
      <c r="LE243" s="831"/>
      <c r="LF243" s="831"/>
      <c r="LG243" s="823"/>
      <c r="LH243" s="824"/>
      <c r="LI243" s="832"/>
      <c r="LJ243" s="833"/>
      <c r="LK243" s="831"/>
      <c r="LL243" s="831"/>
      <c r="LM243" s="823"/>
      <c r="LN243" s="824"/>
      <c r="LO243" s="832"/>
      <c r="LP243" s="833"/>
      <c r="LQ243" s="831"/>
      <c r="LR243" s="831"/>
      <c r="LS243" s="823"/>
      <c r="LT243" s="824"/>
      <c r="LU243" s="832"/>
      <c r="LV243" s="833"/>
      <c r="LW243" s="831"/>
      <c r="LX243" s="831"/>
      <c r="LY243" s="823"/>
      <c r="LZ243" s="824"/>
      <c r="MA243" s="832"/>
      <c r="MB243" s="833"/>
      <c r="MC243" s="831"/>
      <c r="MD243" s="831"/>
      <c r="ME243" s="823"/>
      <c r="MF243" s="824"/>
      <c r="MG243" s="832"/>
      <c r="MH243" s="833"/>
      <c r="MI243" s="831"/>
      <c r="MJ243" s="831"/>
      <c r="MK243" s="823"/>
      <c r="ML243" s="824"/>
      <c r="MM243" s="832"/>
      <c r="MN243" s="833"/>
      <c r="MO243" s="831"/>
      <c r="MP243" s="831"/>
      <c r="MQ243" s="823"/>
      <c r="MR243" s="824"/>
      <c r="MS243" s="825"/>
      <c r="MT243" s="803"/>
      <c r="MU243" s="804"/>
      <c r="MV243" s="804"/>
      <c r="MW243" s="823"/>
      <c r="MX243" s="824"/>
      <c r="MY243" s="824"/>
      <c r="MZ243" s="805"/>
      <c r="NA243" s="804"/>
      <c r="NB243" s="804"/>
      <c r="NC243" s="823"/>
      <c r="ND243" s="824"/>
      <c r="NE243" s="824"/>
      <c r="NF243" s="805"/>
      <c r="NG243" s="804"/>
      <c r="NH243" s="804"/>
      <c r="NI243" s="823"/>
      <c r="NJ243" s="824"/>
      <c r="NK243" s="824"/>
      <c r="NL243" s="805"/>
      <c r="NM243" s="809"/>
      <c r="NN243" s="809"/>
      <c r="NO243" s="823"/>
      <c r="NP243" s="824"/>
      <c r="NQ243" s="824"/>
      <c r="NR243" s="805"/>
      <c r="NS243" s="823"/>
      <c r="NT243" s="824"/>
      <c r="NU243" s="824"/>
      <c r="NV243" s="803"/>
      <c r="NW243" s="823"/>
      <c r="NX243" s="824"/>
      <c r="NY243" s="824"/>
      <c r="NZ243" s="834"/>
      <c r="OA243" s="823"/>
      <c r="OB243" s="824"/>
      <c r="OC243" s="824"/>
      <c r="OD243" s="833"/>
      <c r="OE243" s="823"/>
      <c r="OF243" s="824"/>
      <c r="OG243" s="824"/>
      <c r="OH243" s="805"/>
      <c r="OI243" s="823"/>
      <c r="OJ243" s="824"/>
      <c r="OK243" s="824"/>
      <c r="OL243" s="805"/>
      <c r="OM243" s="823"/>
      <c r="ON243" s="824"/>
      <c r="OO243" s="824"/>
      <c r="OP243" s="805"/>
      <c r="OQ243" s="823"/>
      <c r="OR243" s="824"/>
      <c r="OS243" s="824"/>
      <c r="OT243" s="805"/>
      <c r="OU243" s="823"/>
      <c r="OV243" s="824"/>
      <c r="OW243" s="824"/>
      <c r="OX243" s="805"/>
      <c r="OY243" s="823"/>
      <c r="OZ243" s="824"/>
      <c r="PA243" s="824"/>
      <c r="PB243" s="805"/>
      <c r="PC243" s="823"/>
      <c r="PD243" s="824"/>
      <c r="PE243" s="824"/>
      <c r="PF243" s="805"/>
    </row>
    <row r="244" spans="1:422" ht="15" hidden="1" customHeight="1" x14ac:dyDescent="0.25">
      <c r="A244" s="801" t="s">
        <v>39</v>
      </c>
      <c r="B244" s="769" t="s">
        <v>40</v>
      </c>
      <c r="C244" s="769" t="s">
        <v>30</v>
      </c>
      <c r="D244" s="770"/>
      <c r="E244" s="769"/>
      <c r="F244" s="769"/>
      <c r="G244" s="769"/>
      <c r="H244" s="769"/>
      <c r="I244" s="769"/>
      <c r="J244" s="769"/>
      <c r="K244" s="769"/>
      <c r="L244" s="769"/>
      <c r="M244" s="769"/>
      <c r="N244" s="769"/>
      <c r="O244" s="769"/>
      <c r="P244" s="769"/>
      <c r="Q244" s="769"/>
      <c r="R244" s="769"/>
      <c r="S244" s="769"/>
      <c r="T244" s="816"/>
      <c r="U244" s="816"/>
      <c r="V244" s="816"/>
      <c r="W244" s="816"/>
      <c r="X244" s="769"/>
      <c r="Y244" s="769">
        <f>IF(AND(AJ244="",AK244="",AL244="",AN244="",AO244="",OR(AP244="",AP244=Dropdown!$AM$12,AP244=Dropdown!$AM$11)),1,0)</f>
        <v>1</v>
      </c>
      <c r="Z244" s="769">
        <f t="shared" si="26"/>
        <v>0</v>
      </c>
      <c r="AA244" s="769">
        <f t="shared" si="27"/>
        <v>1</v>
      </c>
      <c r="AB244" s="769">
        <f t="shared" si="28"/>
        <v>0</v>
      </c>
      <c r="AC244" s="769"/>
      <c r="AD244" s="772" t="str">
        <f>IF(OR(T244&lt;&gt;"",U244&lt;&gt;""),Dropdown!$A$4,IF(OR(V244&lt;&gt;"",W244&lt;&gt;""),Dropdown!$A$5,Dropdown!$A$3))</f>
        <v>Residential</v>
      </c>
      <c r="AE244" s="773" t="s">
        <v>634</v>
      </c>
      <c r="AF244" s="773" t="str">
        <f>VLOOKUP(AG244,Dropdown!$N$3:$R$62,2,FALSE)</f>
        <v>LAC</v>
      </c>
      <c r="AG244" s="802" t="s">
        <v>39</v>
      </c>
      <c r="AH244" s="773" t="str">
        <f>IF(AG244&lt;&gt;"",VLOOKUP(AG244,Dropdown!$N$3:$R$62,3,FALSE),IF(AF244&lt;&gt;"",VLOOKUP(AF244,Dropdown!$N$3:$R$62,3,FALSE),IF(AE244&lt;&gt;"",VLOOKUP(AE244,Dropdown!$N$3:$R$62,3,FALSE),"")))</f>
        <v>UMI</v>
      </c>
      <c r="AI244" s="773" t="str">
        <f>IF(AG244&lt;&gt;"",VLOOKUP(AG244,Dropdown!$N$3:$R$62,5,FALSE),IF(AF244&lt;&gt;"",VLOOKUP(AF244,Dropdown!$N$3:$R$62,5,FALSE),IF(AE244&lt;&gt;"",VLOOKUP(AE244,Dropdown!$N$3:$R$62,5,FALSE),"")))</f>
        <v>Tropical</v>
      </c>
      <c r="AJ244" s="773"/>
      <c r="AK244" s="773"/>
      <c r="AL244" s="773"/>
      <c r="AM244" s="773"/>
      <c r="AN244" s="773"/>
      <c r="AO244" s="773"/>
      <c r="AP244" s="773"/>
      <c r="AQ244" s="769"/>
      <c r="AR244" s="926" t="s">
        <v>928</v>
      </c>
      <c r="AS244" s="774">
        <v>25</v>
      </c>
      <c r="AT244" s="769"/>
      <c r="AU244" s="769"/>
      <c r="AV244" s="846"/>
      <c r="AW244" s="823"/>
      <c r="AX244" s="824"/>
      <c r="AY244" s="825"/>
      <c r="AZ244" s="803"/>
      <c r="BA244" s="804"/>
      <c r="BB244" s="804"/>
      <c r="BC244" s="870"/>
      <c r="BD244" s="824"/>
      <c r="BE244" s="824"/>
      <c r="BF244" s="805"/>
      <c r="BG244" s="804"/>
      <c r="BH244" s="804"/>
      <c r="BI244" s="823"/>
      <c r="BJ244" s="824"/>
      <c r="BK244" s="824"/>
      <c r="BL244" s="805"/>
      <c r="BM244" s="804"/>
      <c r="BN244" s="804"/>
      <c r="BO244" s="870"/>
      <c r="BP244" s="824"/>
      <c r="BQ244" s="824"/>
      <c r="BR244" s="805"/>
      <c r="BS244" s="804"/>
      <c r="BT244" s="804"/>
      <c r="BU244" s="870"/>
      <c r="BV244" s="824"/>
      <c r="BW244" s="824"/>
      <c r="BX244" s="805"/>
      <c r="BY244" s="804"/>
      <c r="BZ244" s="804"/>
      <c r="CA244" s="870"/>
      <c r="CB244" s="824"/>
      <c r="CC244" s="824"/>
      <c r="CD244" s="805"/>
      <c r="CE244" s="804"/>
      <c r="CF244" s="804"/>
      <c r="CG244" s="870"/>
      <c r="CH244" s="824"/>
      <c r="CI244" s="824"/>
      <c r="CJ244" s="805"/>
      <c r="CK244" s="804"/>
      <c r="CL244" s="804"/>
      <c r="CM244" s="870"/>
      <c r="CN244" s="824"/>
      <c r="CO244" s="824"/>
      <c r="CP244" s="805"/>
      <c r="CQ244" s="804"/>
      <c r="CR244" s="804"/>
      <c r="CS244" s="870"/>
      <c r="CT244" s="824"/>
      <c r="CU244" s="824"/>
      <c r="CV244" s="805"/>
      <c r="CW244" s="804"/>
      <c r="CX244" s="804"/>
      <c r="CY244" s="870"/>
      <c r="CZ244" s="824"/>
      <c r="DA244" s="825"/>
      <c r="DB244" s="803"/>
      <c r="DC244" s="809"/>
      <c r="DD244" s="809"/>
      <c r="DE244" s="871"/>
      <c r="DF244" s="825"/>
      <c r="DG244" s="824"/>
      <c r="DH244" s="805"/>
      <c r="DI244" s="804"/>
      <c r="DJ244" s="804"/>
      <c r="DK244" s="870"/>
      <c r="DL244" s="824"/>
      <c r="DM244" s="825"/>
      <c r="DN244" s="803"/>
      <c r="DO244" s="809"/>
      <c r="DP244" s="809"/>
      <c r="DQ244" s="827">
        <v>55</v>
      </c>
      <c r="DR244" s="828">
        <v>68</v>
      </c>
      <c r="DS244" s="829">
        <f t="shared" si="30"/>
        <v>61.5</v>
      </c>
      <c r="DT244" s="830">
        <f t="shared" si="31"/>
        <v>3.9513677811550152</v>
      </c>
      <c r="DU244" s="831"/>
      <c r="DV244" s="831"/>
      <c r="DW244" s="827"/>
      <c r="DX244" s="828"/>
      <c r="DY244" s="832"/>
      <c r="DZ244" s="833"/>
      <c r="EA244" s="831"/>
      <c r="EB244" s="831"/>
      <c r="EC244" s="827"/>
      <c r="ED244" s="828"/>
      <c r="EE244" s="832"/>
      <c r="EF244" s="833"/>
      <c r="EG244" s="831"/>
      <c r="EH244" s="831"/>
      <c r="EI244" s="827"/>
      <c r="EJ244" s="828"/>
      <c r="EK244" s="832"/>
      <c r="EL244" s="833"/>
      <c r="EM244" s="831"/>
      <c r="EN244" s="831"/>
      <c r="EO244" s="827"/>
      <c r="EP244" s="828"/>
      <c r="EQ244" s="832"/>
      <c r="ER244" s="833"/>
      <c r="ES244" s="831"/>
      <c r="ET244" s="831"/>
      <c r="EU244" s="827"/>
      <c r="EV244" s="828"/>
      <c r="EW244" s="832"/>
      <c r="EX244" s="833"/>
      <c r="EY244" s="831"/>
      <c r="EZ244" s="831"/>
      <c r="FA244" s="827"/>
      <c r="FB244" s="828"/>
      <c r="FC244" s="832"/>
      <c r="FD244" s="833"/>
      <c r="FE244" s="831"/>
      <c r="FF244" s="831"/>
      <c r="FG244" s="827"/>
      <c r="FH244" s="828"/>
      <c r="FI244" s="832"/>
      <c r="FJ244" s="833"/>
      <c r="FK244" s="831"/>
      <c r="FL244" s="831"/>
      <c r="FM244" s="827"/>
      <c r="FN244" s="828"/>
      <c r="FO244" s="832"/>
      <c r="FP244" s="833"/>
      <c r="FQ244" s="831"/>
      <c r="FR244" s="831"/>
      <c r="FS244" s="823">
        <v>123</v>
      </c>
      <c r="FT244" s="824">
        <v>154</v>
      </c>
      <c r="FU244" s="825">
        <v>139</v>
      </c>
      <c r="FV244" s="833">
        <f t="shared" si="32"/>
        <v>9.4224924012158056</v>
      </c>
      <c r="FW244" s="831"/>
      <c r="FX244" s="831"/>
      <c r="FY244" s="826"/>
      <c r="FZ244" s="825"/>
      <c r="GA244" s="825"/>
      <c r="GB244" s="833"/>
      <c r="GC244" s="831"/>
      <c r="GD244" s="831"/>
      <c r="GE244" s="826"/>
      <c r="GF244" s="825"/>
      <c r="GG244" s="825"/>
      <c r="GH244" s="833"/>
      <c r="GI244" s="831"/>
      <c r="GJ244" s="831"/>
      <c r="GK244" s="826"/>
      <c r="GL244" s="825"/>
      <c r="GM244" s="825"/>
      <c r="GN244" s="833"/>
      <c r="GO244" s="831"/>
      <c r="GP244" s="831"/>
      <c r="GQ244" s="826"/>
      <c r="GR244" s="825"/>
      <c r="GS244" s="825"/>
      <c r="GT244" s="833"/>
      <c r="GU244" s="831"/>
      <c r="GV244" s="831"/>
      <c r="GW244" s="826"/>
      <c r="GX244" s="825"/>
      <c r="GY244" s="825"/>
      <c r="GZ244" s="833"/>
      <c r="HA244" s="831"/>
      <c r="HB244" s="831"/>
      <c r="HC244" s="826"/>
      <c r="HD244" s="825"/>
      <c r="HE244" s="825"/>
      <c r="HF244" s="833"/>
      <c r="HG244" s="831"/>
      <c r="HH244" s="831"/>
      <c r="HI244" s="826"/>
      <c r="HJ244" s="825"/>
      <c r="HK244" s="825"/>
      <c r="HL244" s="833"/>
      <c r="HM244" s="831"/>
      <c r="HN244" s="831"/>
      <c r="HO244" s="826"/>
      <c r="HP244" s="825"/>
      <c r="HQ244" s="825"/>
      <c r="HR244" s="833"/>
      <c r="HS244" s="831"/>
      <c r="HT244" s="831"/>
      <c r="HU244" s="826">
        <v>55</v>
      </c>
      <c r="HV244" s="825">
        <v>68</v>
      </c>
      <c r="HW244" s="835">
        <f t="shared" ref="HW244:HW252" si="33">AVERAGE(HU244:HV244)</f>
        <v>61.5</v>
      </c>
      <c r="HX244" s="847">
        <f t="shared" ref="HX244:HX252" si="34">(HV244-HU244)/(2*1.645)</f>
        <v>3.9513677811550152</v>
      </c>
      <c r="HY244" s="812"/>
      <c r="HZ244" s="812"/>
      <c r="IA244" s="823"/>
      <c r="IB244" s="824"/>
      <c r="IC244" s="825"/>
      <c r="ID244" s="803"/>
      <c r="IE244" s="804"/>
      <c r="IF244" s="804"/>
      <c r="IG244" s="826"/>
      <c r="IH244" s="825"/>
      <c r="II244" s="824"/>
      <c r="IJ244" s="805"/>
      <c r="IK244" s="804"/>
      <c r="IL244" s="804"/>
      <c r="IM244" s="823">
        <v>8</v>
      </c>
      <c r="IN244" s="824">
        <v>14</v>
      </c>
      <c r="IO244" s="832">
        <f t="shared" ref="IO244:IO252" si="35">AVERAGE(IM244:IN244)</f>
        <v>11</v>
      </c>
      <c r="IP244" s="830">
        <f t="shared" ref="IP244:IP252" si="36">(IN244-IM244)/(2*1.645)</f>
        <v>1.8237082066869301</v>
      </c>
      <c r="IQ244" s="831"/>
      <c r="IR244" s="831"/>
      <c r="IS244" s="826"/>
      <c r="IT244" s="825"/>
      <c r="IU244" s="832"/>
      <c r="IV244" s="833"/>
      <c r="IW244" s="831"/>
      <c r="IX244" s="831"/>
      <c r="IY244" s="826"/>
      <c r="IZ244" s="825"/>
      <c r="JA244" s="832"/>
      <c r="JB244" s="833"/>
      <c r="JC244" s="831"/>
      <c r="JD244" s="831"/>
      <c r="JE244" s="826"/>
      <c r="JF244" s="825"/>
      <c r="JG244" s="832"/>
      <c r="JH244" s="833"/>
      <c r="JI244" s="831"/>
      <c r="JJ244" s="831"/>
      <c r="JK244" s="826"/>
      <c r="JL244" s="825"/>
      <c r="JM244" s="832"/>
      <c r="JN244" s="833"/>
      <c r="JO244" s="831"/>
      <c r="JP244" s="831"/>
      <c r="JQ244" s="826"/>
      <c r="JR244" s="825"/>
      <c r="JS244" s="832"/>
      <c r="JT244" s="833"/>
      <c r="JU244" s="831"/>
      <c r="JV244" s="831"/>
      <c r="JW244" s="826"/>
      <c r="JX244" s="825"/>
      <c r="JY244" s="832"/>
      <c r="JZ244" s="833"/>
      <c r="KA244" s="831"/>
      <c r="KB244" s="831"/>
      <c r="KC244" s="826"/>
      <c r="KD244" s="825"/>
      <c r="KE244" s="832"/>
      <c r="KF244" s="833"/>
      <c r="KG244" s="831"/>
      <c r="KH244" s="831"/>
      <c r="KI244" s="826"/>
      <c r="KJ244" s="825"/>
      <c r="KK244" s="832"/>
      <c r="KL244" s="833"/>
      <c r="KM244" s="831"/>
      <c r="KN244" s="831"/>
      <c r="KO244" s="823">
        <v>0.6</v>
      </c>
      <c r="KP244" s="824">
        <v>1</v>
      </c>
      <c r="KQ244" s="829">
        <f t="shared" ref="KQ244:KQ252" si="37">AVERAGE(KO244:KP244)</f>
        <v>0.8</v>
      </c>
      <c r="KR244" s="830">
        <f t="shared" ref="KR244:KR252" si="38">(KP244-KO244)/(2*1.645)</f>
        <v>0.12158054711246201</v>
      </c>
      <c r="KS244" s="831"/>
      <c r="KT244" s="831"/>
      <c r="KU244" s="826"/>
      <c r="KV244" s="825"/>
      <c r="KW244" s="832"/>
      <c r="KX244" s="833"/>
      <c r="KY244" s="831"/>
      <c r="KZ244" s="831"/>
      <c r="LA244" s="826"/>
      <c r="LB244" s="825"/>
      <c r="LC244" s="832"/>
      <c r="LD244" s="833"/>
      <c r="LE244" s="831"/>
      <c r="LF244" s="831"/>
      <c r="LG244" s="826"/>
      <c r="LH244" s="825"/>
      <c r="LI244" s="832"/>
      <c r="LJ244" s="833"/>
      <c r="LK244" s="831"/>
      <c r="LL244" s="831"/>
      <c r="LM244" s="826"/>
      <c r="LN244" s="825"/>
      <c r="LO244" s="832"/>
      <c r="LP244" s="833"/>
      <c r="LQ244" s="831"/>
      <c r="LR244" s="831"/>
      <c r="LS244" s="826"/>
      <c r="LT244" s="825"/>
      <c r="LU244" s="832"/>
      <c r="LV244" s="833"/>
      <c r="LW244" s="831"/>
      <c r="LX244" s="831"/>
      <c r="LY244" s="826"/>
      <c r="LZ244" s="825"/>
      <c r="MA244" s="832"/>
      <c r="MB244" s="833"/>
      <c r="MC244" s="831"/>
      <c r="MD244" s="831"/>
      <c r="ME244" s="826"/>
      <c r="MF244" s="825"/>
      <c r="MG244" s="832"/>
      <c r="MH244" s="833"/>
      <c r="MI244" s="831"/>
      <c r="MJ244" s="831"/>
      <c r="MK244" s="826"/>
      <c r="ML244" s="825"/>
      <c r="MM244" s="832"/>
      <c r="MN244" s="833"/>
      <c r="MO244" s="831"/>
      <c r="MP244" s="831"/>
      <c r="MQ244" s="823"/>
      <c r="MR244" s="824"/>
      <c r="MS244" s="825"/>
      <c r="MT244" s="803"/>
      <c r="MU244" s="804"/>
      <c r="MV244" s="804"/>
      <c r="MW244" s="823"/>
      <c r="MX244" s="824"/>
      <c r="MY244" s="824"/>
      <c r="MZ244" s="805"/>
      <c r="NA244" s="804"/>
      <c r="NB244" s="804"/>
      <c r="NC244" s="823"/>
      <c r="ND244" s="824"/>
      <c r="NE244" s="824"/>
      <c r="NF244" s="805"/>
      <c r="NG244" s="804"/>
      <c r="NH244" s="804"/>
      <c r="NI244" s="823"/>
      <c r="NJ244" s="824"/>
      <c r="NK244" s="824"/>
      <c r="NL244" s="805"/>
      <c r="NM244" s="809"/>
      <c r="NN244" s="809"/>
      <c r="NO244" s="823"/>
      <c r="NP244" s="824"/>
      <c r="NQ244" s="824"/>
      <c r="NR244" s="805"/>
      <c r="NS244" s="823"/>
      <c r="NT244" s="824"/>
      <c r="NU244" s="824"/>
      <c r="NV244" s="803"/>
      <c r="NW244" s="823"/>
      <c r="NX244" s="824"/>
      <c r="NY244" s="824"/>
      <c r="NZ244" s="834"/>
      <c r="OA244" s="823">
        <f t="shared" ref="OA244:OA252" si="39">0.65*IM244</f>
        <v>5.2</v>
      </c>
      <c r="OB244" s="824">
        <f t="shared" ref="OB244:OB252" si="40">0.65*IN244</f>
        <v>9.1</v>
      </c>
      <c r="OC244" s="824">
        <f t="shared" ref="OC244:OC252" si="41">AVERAGE(OA244:OB244)</f>
        <v>7.15</v>
      </c>
      <c r="OD244" s="830">
        <f t="shared" ref="OD244:OD252" si="42">(OB244-OA244)/(2*1.645)</f>
        <v>1.1854103343465043</v>
      </c>
      <c r="OE244" s="823"/>
      <c r="OF244" s="824"/>
      <c r="OG244" s="824"/>
      <c r="OH244" s="805"/>
      <c r="OI244" s="823"/>
      <c r="OJ244" s="824"/>
      <c r="OK244" s="824"/>
      <c r="OL244" s="805"/>
      <c r="OM244" s="823"/>
      <c r="ON244" s="824"/>
      <c r="OO244" s="824"/>
      <c r="OP244" s="805"/>
      <c r="OQ244" s="823"/>
      <c r="OR244" s="824"/>
      <c r="OS244" s="824"/>
      <c r="OT244" s="805"/>
      <c r="OU244" s="823"/>
      <c r="OV244" s="824"/>
      <c r="OW244" s="824"/>
      <c r="OX244" s="805"/>
      <c r="OY244" s="823"/>
      <c r="OZ244" s="824"/>
      <c r="PA244" s="824"/>
      <c r="PB244" s="805"/>
      <c r="PC244" s="823"/>
      <c r="PD244" s="824"/>
      <c r="PE244" s="824"/>
      <c r="PF244" s="805"/>
    </row>
    <row r="245" spans="1:422" ht="15" hidden="1" customHeight="1" x14ac:dyDescent="0.25">
      <c r="A245" s="801" t="s">
        <v>297</v>
      </c>
      <c r="B245" s="769" t="s">
        <v>51</v>
      </c>
      <c r="C245" s="769" t="s">
        <v>21</v>
      </c>
      <c r="D245" s="770"/>
      <c r="E245" s="769"/>
      <c r="F245" s="769"/>
      <c r="G245" s="769"/>
      <c r="H245" s="769"/>
      <c r="I245" s="769"/>
      <c r="J245" s="769"/>
      <c r="K245" s="769"/>
      <c r="L245" s="769"/>
      <c r="M245" s="769"/>
      <c r="N245" s="769"/>
      <c r="O245" s="769"/>
      <c r="P245" s="769"/>
      <c r="Q245" s="769"/>
      <c r="R245" s="769"/>
      <c r="S245" s="769"/>
      <c r="T245" s="816"/>
      <c r="U245" s="816"/>
      <c r="V245" s="816"/>
      <c r="W245" s="816"/>
      <c r="X245" s="769"/>
      <c r="Y245" s="769">
        <f>IF(AND(AJ245="",AK245="",AL245="",AN245="",AO245="",OR(AP245="",AP245=Dropdown!$AM$12,AP245=Dropdown!$AM$11)),1,0)</f>
        <v>1</v>
      </c>
      <c r="Z245" s="769">
        <f t="shared" si="26"/>
        <v>0</v>
      </c>
      <c r="AA245" s="769">
        <f t="shared" si="27"/>
        <v>1</v>
      </c>
      <c r="AB245" s="769">
        <f t="shared" si="28"/>
        <v>0</v>
      </c>
      <c r="AC245" s="769"/>
      <c r="AD245" s="772" t="str">
        <f>IF(OR(T245&lt;&gt;"",U245&lt;&gt;""),Dropdown!$A$4,IF(OR(V245&lt;&gt;"",W245&lt;&gt;""),Dropdown!$A$5,Dropdown!$A$3))</f>
        <v>Residential</v>
      </c>
      <c r="AE245" s="773" t="s">
        <v>633</v>
      </c>
      <c r="AF245" s="773" t="str">
        <f>VLOOKUP(AG245,Dropdown!$N$3:$R$62,2,FALSE)</f>
        <v>WCE</v>
      </c>
      <c r="AG245" s="802" t="s">
        <v>297</v>
      </c>
      <c r="AH245" s="773" t="str">
        <f>IF(AG245&lt;&gt;"",VLOOKUP(AG245,Dropdown!$N$3:$R$62,3,FALSE),IF(AF245&lt;&gt;"",VLOOKUP(AF245,Dropdown!$N$3:$R$62,3,FALSE),IF(AE245&lt;&gt;"",VLOOKUP(AE245,Dropdown!$N$3:$R$62,3,FALSE),"")))</f>
        <v>HI</v>
      </c>
      <c r="AI245" s="773" t="str">
        <f>IF(AG245&lt;&gt;"",VLOOKUP(AG245,Dropdown!$N$3:$R$62,5,FALSE),IF(AF245&lt;&gt;"",VLOOKUP(AF245,Dropdown!$N$3:$R$62,5,FALSE),IF(AE245&lt;&gt;"",VLOOKUP(AE245,Dropdown!$N$3:$R$62,5,FALSE),"")))</f>
        <v>Moderate</v>
      </c>
      <c r="AJ245" s="773"/>
      <c r="AK245" s="773"/>
      <c r="AL245" s="773"/>
      <c r="AM245" s="773"/>
      <c r="AN245" s="773"/>
      <c r="AO245" s="773"/>
      <c r="AP245" s="773"/>
      <c r="AQ245" s="769"/>
      <c r="AR245" s="926" t="s">
        <v>928</v>
      </c>
      <c r="AS245" s="774">
        <v>25</v>
      </c>
      <c r="AT245" s="769"/>
      <c r="AU245" s="769"/>
      <c r="AV245" s="846"/>
      <c r="AW245" s="823"/>
      <c r="AX245" s="824"/>
      <c r="AY245" s="825"/>
      <c r="AZ245" s="803"/>
      <c r="BA245" s="804"/>
      <c r="BB245" s="804"/>
      <c r="BC245" s="823"/>
      <c r="BD245" s="824"/>
      <c r="BE245" s="824"/>
      <c r="BF245" s="805"/>
      <c r="BG245" s="804"/>
      <c r="BH245" s="804"/>
      <c r="BI245" s="823"/>
      <c r="BJ245" s="824"/>
      <c r="BK245" s="824"/>
      <c r="BL245" s="805"/>
      <c r="BM245" s="804"/>
      <c r="BN245" s="804"/>
      <c r="BO245" s="826"/>
      <c r="BP245" s="825"/>
      <c r="BQ245" s="825"/>
      <c r="BR245" s="803"/>
      <c r="BS245" s="804"/>
      <c r="BT245" s="804"/>
      <c r="BU245" s="826"/>
      <c r="BV245" s="825"/>
      <c r="BW245" s="825"/>
      <c r="BX245" s="803"/>
      <c r="BY245" s="804"/>
      <c r="BZ245" s="804"/>
      <c r="CA245" s="826"/>
      <c r="CB245" s="825"/>
      <c r="CC245" s="825"/>
      <c r="CD245" s="803"/>
      <c r="CE245" s="804"/>
      <c r="CF245" s="804"/>
      <c r="CG245" s="826"/>
      <c r="CH245" s="825"/>
      <c r="CI245" s="825"/>
      <c r="CJ245" s="803"/>
      <c r="CK245" s="804"/>
      <c r="CL245" s="804"/>
      <c r="CM245" s="826"/>
      <c r="CN245" s="825"/>
      <c r="CO245" s="825"/>
      <c r="CP245" s="803"/>
      <c r="CQ245" s="804"/>
      <c r="CR245" s="804"/>
      <c r="CS245" s="826"/>
      <c r="CT245" s="825"/>
      <c r="CU245" s="825"/>
      <c r="CV245" s="803"/>
      <c r="CW245" s="804"/>
      <c r="CX245" s="804"/>
      <c r="CY245" s="826"/>
      <c r="CZ245" s="825"/>
      <c r="DA245" s="825"/>
      <c r="DB245" s="803"/>
      <c r="DC245" s="804"/>
      <c r="DD245" s="804"/>
      <c r="DE245" s="826"/>
      <c r="DF245" s="825"/>
      <c r="DG245" s="825"/>
      <c r="DH245" s="803"/>
      <c r="DI245" s="804"/>
      <c r="DJ245" s="804"/>
      <c r="DK245" s="826"/>
      <c r="DL245" s="825"/>
      <c r="DM245" s="825"/>
      <c r="DN245" s="803"/>
      <c r="DO245" s="804"/>
      <c r="DP245" s="804"/>
      <c r="DQ245" s="827">
        <v>55</v>
      </c>
      <c r="DR245" s="828">
        <v>68</v>
      </c>
      <c r="DS245" s="829">
        <f t="shared" si="30"/>
        <v>61.5</v>
      </c>
      <c r="DT245" s="830">
        <f t="shared" si="31"/>
        <v>3.9513677811550152</v>
      </c>
      <c r="DU245" s="831"/>
      <c r="DV245" s="831"/>
      <c r="DW245" s="827"/>
      <c r="DX245" s="828"/>
      <c r="DY245" s="832"/>
      <c r="DZ245" s="833"/>
      <c r="EA245" s="831"/>
      <c r="EB245" s="831"/>
      <c r="EC245" s="827"/>
      <c r="ED245" s="828"/>
      <c r="EE245" s="832"/>
      <c r="EF245" s="833"/>
      <c r="EG245" s="831"/>
      <c r="EH245" s="831"/>
      <c r="EI245" s="827"/>
      <c r="EJ245" s="828"/>
      <c r="EK245" s="832"/>
      <c r="EL245" s="833"/>
      <c r="EM245" s="831"/>
      <c r="EN245" s="831"/>
      <c r="EO245" s="827"/>
      <c r="EP245" s="828"/>
      <c r="EQ245" s="832"/>
      <c r="ER245" s="833"/>
      <c r="ES245" s="831"/>
      <c r="ET245" s="831"/>
      <c r="EU245" s="827"/>
      <c r="EV245" s="828"/>
      <c r="EW245" s="832"/>
      <c r="EX245" s="833"/>
      <c r="EY245" s="831"/>
      <c r="EZ245" s="831"/>
      <c r="FA245" s="827"/>
      <c r="FB245" s="828"/>
      <c r="FC245" s="832"/>
      <c r="FD245" s="833"/>
      <c r="FE245" s="831"/>
      <c r="FF245" s="831"/>
      <c r="FG245" s="827"/>
      <c r="FH245" s="828"/>
      <c r="FI245" s="832"/>
      <c r="FJ245" s="833"/>
      <c r="FK245" s="831"/>
      <c r="FL245" s="831"/>
      <c r="FM245" s="827"/>
      <c r="FN245" s="828"/>
      <c r="FO245" s="832"/>
      <c r="FP245" s="833"/>
      <c r="FQ245" s="831"/>
      <c r="FR245" s="831"/>
      <c r="FS245" s="823">
        <v>123</v>
      </c>
      <c r="FT245" s="824">
        <v>154</v>
      </c>
      <c r="FU245" s="825">
        <v>139</v>
      </c>
      <c r="FV245" s="833">
        <f t="shared" si="32"/>
        <v>9.4224924012158056</v>
      </c>
      <c r="FW245" s="831"/>
      <c r="FX245" s="831"/>
      <c r="FY245" s="826"/>
      <c r="FZ245" s="825"/>
      <c r="GA245" s="825"/>
      <c r="GB245" s="833"/>
      <c r="GC245" s="831"/>
      <c r="GD245" s="831"/>
      <c r="GE245" s="826"/>
      <c r="GF245" s="825"/>
      <c r="GG245" s="825"/>
      <c r="GH245" s="833"/>
      <c r="GI245" s="831"/>
      <c r="GJ245" s="831"/>
      <c r="GK245" s="826"/>
      <c r="GL245" s="825"/>
      <c r="GM245" s="825"/>
      <c r="GN245" s="833"/>
      <c r="GO245" s="831"/>
      <c r="GP245" s="831"/>
      <c r="GQ245" s="826"/>
      <c r="GR245" s="825"/>
      <c r="GS245" s="825"/>
      <c r="GT245" s="833"/>
      <c r="GU245" s="831"/>
      <c r="GV245" s="831"/>
      <c r="GW245" s="826"/>
      <c r="GX245" s="825"/>
      <c r="GY245" s="825"/>
      <c r="GZ245" s="833"/>
      <c r="HA245" s="831"/>
      <c r="HB245" s="831"/>
      <c r="HC245" s="826"/>
      <c r="HD245" s="825"/>
      <c r="HE245" s="825"/>
      <c r="HF245" s="833"/>
      <c r="HG245" s="831"/>
      <c r="HH245" s="831"/>
      <c r="HI245" s="826"/>
      <c r="HJ245" s="825"/>
      <c r="HK245" s="825"/>
      <c r="HL245" s="833"/>
      <c r="HM245" s="831"/>
      <c r="HN245" s="831"/>
      <c r="HO245" s="826"/>
      <c r="HP245" s="825"/>
      <c r="HQ245" s="825"/>
      <c r="HR245" s="833"/>
      <c r="HS245" s="831"/>
      <c r="HT245" s="831"/>
      <c r="HU245" s="826">
        <v>82</v>
      </c>
      <c r="HV245" s="825">
        <v>96</v>
      </c>
      <c r="HW245" s="835">
        <f t="shared" si="33"/>
        <v>89</v>
      </c>
      <c r="HX245" s="847">
        <f t="shared" si="34"/>
        <v>4.2553191489361701</v>
      </c>
      <c r="HY245" s="812"/>
      <c r="HZ245" s="812"/>
      <c r="IA245" s="823"/>
      <c r="IB245" s="824"/>
      <c r="IC245" s="825"/>
      <c r="ID245" s="803"/>
      <c r="IE245" s="804"/>
      <c r="IF245" s="804"/>
      <c r="IG245" s="826"/>
      <c r="IH245" s="825"/>
      <c r="II245" s="824"/>
      <c r="IJ245" s="805"/>
      <c r="IK245" s="804"/>
      <c r="IL245" s="804"/>
      <c r="IM245" s="823">
        <v>14</v>
      </c>
      <c r="IN245" s="824">
        <v>19</v>
      </c>
      <c r="IO245" s="832">
        <f t="shared" si="35"/>
        <v>16.5</v>
      </c>
      <c r="IP245" s="830">
        <f t="shared" si="36"/>
        <v>1.519756838905775</v>
      </c>
      <c r="IQ245" s="831"/>
      <c r="IR245" s="831"/>
      <c r="IS245" s="826"/>
      <c r="IT245" s="825"/>
      <c r="IU245" s="832"/>
      <c r="IV245" s="833"/>
      <c r="IW245" s="831"/>
      <c r="IX245" s="831"/>
      <c r="IY245" s="826"/>
      <c r="IZ245" s="825"/>
      <c r="JA245" s="832"/>
      <c r="JB245" s="833"/>
      <c r="JC245" s="831"/>
      <c r="JD245" s="831"/>
      <c r="JE245" s="826"/>
      <c r="JF245" s="825"/>
      <c r="JG245" s="832"/>
      <c r="JH245" s="833"/>
      <c r="JI245" s="831"/>
      <c r="JJ245" s="831"/>
      <c r="JK245" s="826"/>
      <c r="JL245" s="825"/>
      <c r="JM245" s="832"/>
      <c r="JN245" s="833"/>
      <c r="JO245" s="831"/>
      <c r="JP245" s="831"/>
      <c r="JQ245" s="826"/>
      <c r="JR245" s="825"/>
      <c r="JS245" s="832"/>
      <c r="JT245" s="833"/>
      <c r="JU245" s="831"/>
      <c r="JV245" s="831"/>
      <c r="JW245" s="826"/>
      <c r="JX245" s="825"/>
      <c r="JY245" s="832"/>
      <c r="JZ245" s="833"/>
      <c r="KA245" s="831"/>
      <c r="KB245" s="831"/>
      <c r="KC245" s="826"/>
      <c r="KD245" s="825"/>
      <c r="KE245" s="832"/>
      <c r="KF245" s="833"/>
      <c r="KG245" s="831"/>
      <c r="KH245" s="831"/>
      <c r="KI245" s="826"/>
      <c r="KJ245" s="825"/>
      <c r="KK245" s="832"/>
      <c r="KL245" s="833"/>
      <c r="KM245" s="831"/>
      <c r="KN245" s="831"/>
      <c r="KO245" s="823">
        <v>1.5</v>
      </c>
      <c r="KP245" s="824">
        <v>2</v>
      </c>
      <c r="KQ245" s="829">
        <f t="shared" si="37"/>
        <v>1.75</v>
      </c>
      <c r="KR245" s="830">
        <f t="shared" si="38"/>
        <v>0.1519756838905775</v>
      </c>
      <c r="KS245" s="831"/>
      <c r="KT245" s="831"/>
      <c r="KU245" s="826"/>
      <c r="KV245" s="825"/>
      <c r="KW245" s="832"/>
      <c r="KX245" s="833"/>
      <c r="KY245" s="831"/>
      <c r="KZ245" s="831"/>
      <c r="LA245" s="826"/>
      <c r="LB245" s="825"/>
      <c r="LC245" s="832"/>
      <c r="LD245" s="833"/>
      <c r="LE245" s="831"/>
      <c r="LF245" s="831"/>
      <c r="LG245" s="826"/>
      <c r="LH245" s="825"/>
      <c r="LI245" s="832"/>
      <c r="LJ245" s="833"/>
      <c r="LK245" s="831"/>
      <c r="LL245" s="831"/>
      <c r="LM245" s="826"/>
      <c r="LN245" s="825"/>
      <c r="LO245" s="832"/>
      <c r="LP245" s="833"/>
      <c r="LQ245" s="831"/>
      <c r="LR245" s="831"/>
      <c r="LS245" s="826"/>
      <c r="LT245" s="825"/>
      <c r="LU245" s="832"/>
      <c r="LV245" s="833"/>
      <c r="LW245" s="831"/>
      <c r="LX245" s="831"/>
      <c r="LY245" s="826"/>
      <c r="LZ245" s="825"/>
      <c r="MA245" s="832"/>
      <c r="MB245" s="833"/>
      <c r="MC245" s="831"/>
      <c r="MD245" s="831"/>
      <c r="ME245" s="826"/>
      <c r="MF245" s="825"/>
      <c r="MG245" s="832"/>
      <c r="MH245" s="833"/>
      <c r="MI245" s="831"/>
      <c r="MJ245" s="831"/>
      <c r="MK245" s="826"/>
      <c r="ML245" s="825"/>
      <c r="MM245" s="832"/>
      <c r="MN245" s="833"/>
      <c r="MO245" s="831"/>
      <c r="MP245" s="831"/>
      <c r="MQ245" s="823"/>
      <c r="MR245" s="824"/>
      <c r="MS245" s="825"/>
      <c r="MT245" s="803"/>
      <c r="MU245" s="804"/>
      <c r="MV245" s="804"/>
      <c r="MW245" s="823"/>
      <c r="MX245" s="824"/>
      <c r="MY245" s="824"/>
      <c r="MZ245" s="805"/>
      <c r="NA245" s="804"/>
      <c r="NB245" s="804"/>
      <c r="NC245" s="823"/>
      <c r="ND245" s="824"/>
      <c r="NE245" s="824"/>
      <c r="NF245" s="805"/>
      <c r="NG245" s="804"/>
      <c r="NH245" s="804"/>
      <c r="NI245" s="823"/>
      <c r="NJ245" s="824"/>
      <c r="NK245" s="824"/>
      <c r="NL245" s="805"/>
      <c r="NM245" s="809"/>
      <c r="NN245" s="809"/>
      <c r="NO245" s="823"/>
      <c r="NP245" s="824"/>
      <c r="NQ245" s="824"/>
      <c r="NR245" s="805"/>
      <c r="NS245" s="823"/>
      <c r="NT245" s="824"/>
      <c r="NU245" s="824"/>
      <c r="NV245" s="803"/>
      <c r="NW245" s="823"/>
      <c r="NX245" s="824"/>
      <c r="NY245" s="824"/>
      <c r="NZ245" s="834"/>
      <c r="OA245" s="823">
        <f t="shared" si="39"/>
        <v>9.1</v>
      </c>
      <c r="OB245" s="824">
        <f t="shared" si="40"/>
        <v>12.35</v>
      </c>
      <c r="OC245" s="824">
        <f t="shared" si="41"/>
        <v>10.725</v>
      </c>
      <c r="OD245" s="830">
        <f t="shared" si="42"/>
        <v>0.9878419452887538</v>
      </c>
      <c r="OE245" s="823"/>
      <c r="OF245" s="824"/>
      <c r="OG245" s="824"/>
      <c r="OH245" s="805"/>
      <c r="OI245" s="823"/>
      <c r="OJ245" s="824"/>
      <c r="OK245" s="824"/>
      <c r="OL245" s="805"/>
      <c r="OM245" s="823"/>
      <c r="ON245" s="824"/>
      <c r="OO245" s="824"/>
      <c r="OP245" s="805"/>
      <c r="OQ245" s="823"/>
      <c r="OR245" s="824"/>
      <c r="OS245" s="824"/>
      <c r="OT245" s="805"/>
      <c r="OU245" s="823"/>
      <c r="OV245" s="824"/>
      <c r="OW245" s="824"/>
      <c r="OX245" s="805"/>
      <c r="OY245" s="823"/>
      <c r="OZ245" s="824"/>
      <c r="PA245" s="824"/>
      <c r="PB245" s="805"/>
      <c r="PC245" s="823"/>
      <c r="PD245" s="824"/>
      <c r="PE245" s="824"/>
      <c r="PF245" s="805"/>
    </row>
    <row r="246" spans="1:422" ht="15" hidden="1" customHeight="1" x14ac:dyDescent="0.25">
      <c r="A246" s="801" t="s">
        <v>276</v>
      </c>
      <c r="B246" s="769" t="s">
        <v>53</v>
      </c>
      <c r="C246" s="769" t="s">
        <v>16</v>
      </c>
      <c r="D246" s="770"/>
      <c r="E246" s="769"/>
      <c r="F246" s="769"/>
      <c r="G246" s="769"/>
      <c r="H246" s="769"/>
      <c r="I246" s="769"/>
      <c r="J246" s="769"/>
      <c r="K246" s="769"/>
      <c r="L246" s="769"/>
      <c r="M246" s="769"/>
      <c r="N246" s="769"/>
      <c r="O246" s="769"/>
      <c r="P246" s="769"/>
      <c r="Q246" s="769"/>
      <c r="R246" s="769"/>
      <c r="S246" s="769"/>
      <c r="T246" s="816"/>
      <c r="U246" s="816"/>
      <c r="V246" s="816"/>
      <c r="W246" s="816"/>
      <c r="X246" s="769"/>
      <c r="Y246" s="769">
        <f>IF(AND(AJ246="",AK246="",AL246="",AN246="",AO246="",OR(AP246="",AP246=Dropdown!$AM$12,AP246=Dropdown!$AM$11)),1,0)</f>
        <v>1</v>
      </c>
      <c r="Z246" s="769">
        <f t="shared" si="26"/>
        <v>0</v>
      </c>
      <c r="AA246" s="769">
        <f t="shared" si="27"/>
        <v>1</v>
      </c>
      <c r="AB246" s="769">
        <f t="shared" si="28"/>
        <v>0</v>
      </c>
      <c r="AC246" s="769"/>
      <c r="AD246" s="772" t="str">
        <f>IF(OR(T246&lt;&gt;"",U246&lt;&gt;""),Dropdown!$A$4,IF(OR(V246&lt;&gt;"",W246&lt;&gt;""),Dropdown!$A$5,Dropdown!$A$3))</f>
        <v>Residential</v>
      </c>
      <c r="AE246" s="773" t="s">
        <v>634</v>
      </c>
      <c r="AF246" s="773" t="str">
        <f>VLOOKUP(AG246,Dropdown!$N$3:$R$62,2,FALSE)</f>
        <v>MNA</v>
      </c>
      <c r="AG246" s="802" t="s">
        <v>276</v>
      </c>
      <c r="AH246" s="773" t="str">
        <f>IF(AG246&lt;&gt;"",VLOOKUP(AG246,Dropdown!$N$3:$R$62,3,FALSE),IF(AF246&lt;&gt;"",VLOOKUP(AF246,Dropdown!$N$3:$R$62,3,FALSE),IF(AE246&lt;&gt;"",VLOOKUP(AE246,Dropdown!$N$3:$R$62,3,FALSE),"")))</f>
        <v>UMI</v>
      </c>
      <c r="AI246" s="773" t="str">
        <f>IF(AG246&lt;&gt;"",VLOOKUP(AG246,Dropdown!$N$3:$R$62,5,FALSE),IF(AF246&lt;&gt;"",VLOOKUP(AF246,Dropdown!$N$3:$R$62,5,FALSE),IF(AE246&lt;&gt;"",VLOOKUP(AE246,Dropdown!$N$3:$R$62,5,FALSE),"")))</f>
        <v>Arid</v>
      </c>
      <c r="AJ246" s="773"/>
      <c r="AK246" s="773"/>
      <c r="AL246" s="773"/>
      <c r="AM246" s="773"/>
      <c r="AN246" s="773"/>
      <c r="AO246" s="773"/>
      <c r="AP246" s="773"/>
      <c r="AQ246" s="769"/>
      <c r="AR246" s="926" t="s">
        <v>928</v>
      </c>
      <c r="AS246" s="774">
        <v>25</v>
      </c>
      <c r="AT246" s="769"/>
      <c r="AU246" s="769"/>
      <c r="AV246" s="846"/>
      <c r="AW246" s="823"/>
      <c r="AX246" s="824"/>
      <c r="AY246" s="825"/>
      <c r="AZ246" s="803"/>
      <c r="BA246" s="804"/>
      <c r="BB246" s="804"/>
      <c r="BC246" s="823"/>
      <c r="BD246" s="824"/>
      <c r="BE246" s="824"/>
      <c r="BF246" s="805"/>
      <c r="BG246" s="804"/>
      <c r="BH246" s="804"/>
      <c r="BI246" s="823"/>
      <c r="BJ246" s="824"/>
      <c r="BK246" s="824"/>
      <c r="BL246" s="805"/>
      <c r="BM246" s="804"/>
      <c r="BN246" s="804"/>
      <c r="BO246" s="823"/>
      <c r="BP246" s="824"/>
      <c r="BQ246" s="824"/>
      <c r="BR246" s="805"/>
      <c r="BS246" s="804"/>
      <c r="BT246" s="804"/>
      <c r="BU246" s="823"/>
      <c r="BV246" s="824"/>
      <c r="BW246" s="824"/>
      <c r="BX246" s="805"/>
      <c r="BY246" s="804"/>
      <c r="BZ246" s="804"/>
      <c r="CA246" s="823"/>
      <c r="CB246" s="824"/>
      <c r="CC246" s="824"/>
      <c r="CD246" s="805"/>
      <c r="CE246" s="804"/>
      <c r="CF246" s="804"/>
      <c r="CG246" s="823"/>
      <c r="CH246" s="824"/>
      <c r="CI246" s="824"/>
      <c r="CJ246" s="805"/>
      <c r="CK246" s="804"/>
      <c r="CL246" s="804"/>
      <c r="CM246" s="823"/>
      <c r="CN246" s="824"/>
      <c r="CO246" s="824"/>
      <c r="CP246" s="805"/>
      <c r="CQ246" s="804"/>
      <c r="CR246" s="804"/>
      <c r="CS246" s="823"/>
      <c r="CT246" s="824"/>
      <c r="CU246" s="824"/>
      <c r="CV246" s="805"/>
      <c r="CW246" s="804"/>
      <c r="CX246" s="804"/>
      <c r="CY246" s="823"/>
      <c r="CZ246" s="824"/>
      <c r="DA246" s="825"/>
      <c r="DB246" s="803"/>
      <c r="DC246" s="809"/>
      <c r="DD246" s="809"/>
      <c r="DE246" s="826"/>
      <c r="DF246" s="825"/>
      <c r="DG246" s="824"/>
      <c r="DH246" s="805"/>
      <c r="DI246" s="804"/>
      <c r="DJ246" s="804"/>
      <c r="DK246" s="823"/>
      <c r="DL246" s="824"/>
      <c r="DM246" s="825"/>
      <c r="DN246" s="803"/>
      <c r="DO246" s="809"/>
      <c r="DP246" s="809"/>
      <c r="DQ246" s="827">
        <v>27</v>
      </c>
      <c r="DR246" s="828">
        <v>41</v>
      </c>
      <c r="DS246" s="829">
        <f t="shared" si="30"/>
        <v>34</v>
      </c>
      <c r="DT246" s="830">
        <f t="shared" si="31"/>
        <v>4.2553191489361701</v>
      </c>
      <c r="DU246" s="831"/>
      <c r="DV246" s="831"/>
      <c r="DW246" s="827"/>
      <c r="DX246" s="828"/>
      <c r="DY246" s="832"/>
      <c r="DZ246" s="833"/>
      <c r="EA246" s="831"/>
      <c r="EB246" s="831"/>
      <c r="EC246" s="827"/>
      <c r="ED246" s="828"/>
      <c r="EE246" s="832"/>
      <c r="EF246" s="833"/>
      <c r="EG246" s="831"/>
      <c r="EH246" s="831"/>
      <c r="EI246" s="827"/>
      <c r="EJ246" s="828"/>
      <c r="EK246" s="832"/>
      <c r="EL246" s="833"/>
      <c r="EM246" s="831"/>
      <c r="EN246" s="831"/>
      <c r="EO246" s="827"/>
      <c r="EP246" s="828"/>
      <c r="EQ246" s="832"/>
      <c r="ER246" s="833"/>
      <c r="ES246" s="831"/>
      <c r="ET246" s="831"/>
      <c r="EU246" s="827"/>
      <c r="EV246" s="828"/>
      <c r="EW246" s="832"/>
      <c r="EX246" s="833"/>
      <c r="EY246" s="831"/>
      <c r="EZ246" s="831"/>
      <c r="FA246" s="827"/>
      <c r="FB246" s="828"/>
      <c r="FC246" s="832"/>
      <c r="FD246" s="833"/>
      <c r="FE246" s="831"/>
      <c r="FF246" s="831"/>
      <c r="FG246" s="827"/>
      <c r="FH246" s="828"/>
      <c r="FI246" s="832"/>
      <c r="FJ246" s="833"/>
      <c r="FK246" s="831"/>
      <c r="FL246" s="831"/>
      <c r="FM246" s="827"/>
      <c r="FN246" s="828"/>
      <c r="FO246" s="832"/>
      <c r="FP246" s="833"/>
      <c r="FQ246" s="831"/>
      <c r="FR246" s="831"/>
      <c r="FS246" s="823">
        <v>62</v>
      </c>
      <c r="FT246" s="824">
        <v>92</v>
      </c>
      <c r="FU246" s="825">
        <v>77</v>
      </c>
      <c r="FV246" s="833">
        <f t="shared" si="32"/>
        <v>9.1185410334346511</v>
      </c>
      <c r="FW246" s="831"/>
      <c r="FX246" s="831"/>
      <c r="FY246" s="826"/>
      <c r="FZ246" s="825"/>
      <c r="GA246" s="825"/>
      <c r="GB246" s="833"/>
      <c r="GC246" s="831"/>
      <c r="GD246" s="831"/>
      <c r="GE246" s="826"/>
      <c r="GF246" s="825"/>
      <c r="GG246" s="825"/>
      <c r="GH246" s="833"/>
      <c r="GI246" s="831"/>
      <c r="GJ246" s="831"/>
      <c r="GK246" s="826"/>
      <c r="GL246" s="825"/>
      <c r="GM246" s="825"/>
      <c r="GN246" s="833"/>
      <c r="GO246" s="831"/>
      <c r="GP246" s="831"/>
      <c r="GQ246" s="826"/>
      <c r="GR246" s="825"/>
      <c r="GS246" s="825"/>
      <c r="GT246" s="833"/>
      <c r="GU246" s="831"/>
      <c r="GV246" s="831"/>
      <c r="GW246" s="826"/>
      <c r="GX246" s="825"/>
      <c r="GY246" s="825"/>
      <c r="GZ246" s="833"/>
      <c r="HA246" s="831"/>
      <c r="HB246" s="831"/>
      <c r="HC246" s="826"/>
      <c r="HD246" s="825"/>
      <c r="HE246" s="825"/>
      <c r="HF246" s="833"/>
      <c r="HG246" s="831"/>
      <c r="HH246" s="831"/>
      <c r="HI246" s="826"/>
      <c r="HJ246" s="825"/>
      <c r="HK246" s="825"/>
      <c r="HL246" s="833"/>
      <c r="HM246" s="831"/>
      <c r="HN246" s="831"/>
      <c r="HO246" s="826"/>
      <c r="HP246" s="825"/>
      <c r="HQ246" s="825"/>
      <c r="HR246" s="833"/>
      <c r="HS246" s="831"/>
      <c r="HT246" s="831"/>
      <c r="HU246" s="826">
        <v>41</v>
      </c>
      <c r="HV246" s="825">
        <v>68</v>
      </c>
      <c r="HW246" s="835">
        <f t="shared" si="33"/>
        <v>54.5</v>
      </c>
      <c r="HX246" s="847">
        <f t="shared" si="34"/>
        <v>8.2066869300911858</v>
      </c>
      <c r="HY246" s="812"/>
      <c r="HZ246" s="812"/>
      <c r="IA246" s="823"/>
      <c r="IB246" s="824"/>
      <c r="IC246" s="825"/>
      <c r="ID246" s="803"/>
      <c r="IE246" s="804"/>
      <c r="IF246" s="804"/>
      <c r="IG246" s="826"/>
      <c r="IH246" s="825"/>
      <c r="II246" s="824"/>
      <c r="IJ246" s="805"/>
      <c r="IK246" s="804"/>
      <c r="IL246" s="804"/>
      <c r="IM246" s="823">
        <v>8</v>
      </c>
      <c r="IN246" s="824">
        <v>14</v>
      </c>
      <c r="IO246" s="832">
        <f t="shared" si="35"/>
        <v>11</v>
      </c>
      <c r="IP246" s="830">
        <f t="shared" si="36"/>
        <v>1.8237082066869301</v>
      </c>
      <c r="IQ246" s="831"/>
      <c r="IR246" s="831"/>
      <c r="IS246" s="826"/>
      <c r="IT246" s="825"/>
      <c r="IU246" s="832"/>
      <c r="IV246" s="833"/>
      <c r="IW246" s="831"/>
      <c r="IX246" s="831"/>
      <c r="IY246" s="826"/>
      <c r="IZ246" s="825"/>
      <c r="JA246" s="832"/>
      <c r="JB246" s="833"/>
      <c r="JC246" s="831"/>
      <c r="JD246" s="831"/>
      <c r="JE246" s="826"/>
      <c r="JF246" s="825"/>
      <c r="JG246" s="832"/>
      <c r="JH246" s="833"/>
      <c r="JI246" s="831"/>
      <c r="JJ246" s="831"/>
      <c r="JK246" s="826"/>
      <c r="JL246" s="825"/>
      <c r="JM246" s="832"/>
      <c r="JN246" s="833"/>
      <c r="JO246" s="831"/>
      <c r="JP246" s="831"/>
      <c r="JQ246" s="826"/>
      <c r="JR246" s="825"/>
      <c r="JS246" s="832"/>
      <c r="JT246" s="833"/>
      <c r="JU246" s="831"/>
      <c r="JV246" s="831"/>
      <c r="JW246" s="826"/>
      <c r="JX246" s="825"/>
      <c r="JY246" s="832"/>
      <c r="JZ246" s="833"/>
      <c r="KA246" s="831"/>
      <c r="KB246" s="831"/>
      <c r="KC246" s="826"/>
      <c r="KD246" s="825"/>
      <c r="KE246" s="832"/>
      <c r="KF246" s="833"/>
      <c r="KG246" s="831"/>
      <c r="KH246" s="831"/>
      <c r="KI246" s="826"/>
      <c r="KJ246" s="825"/>
      <c r="KK246" s="832"/>
      <c r="KL246" s="833"/>
      <c r="KM246" s="831"/>
      <c r="KN246" s="831"/>
      <c r="KO246" s="823">
        <v>0.4</v>
      </c>
      <c r="KP246" s="824">
        <v>0.6</v>
      </c>
      <c r="KQ246" s="829">
        <f t="shared" si="37"/>
        <v>0.5</v>
      </c>
      <c r="KR246" s="830">
        <f t="shared" si="38"/>
        <v>6.0790273556230991E-2</v>
      </c>
      <c r="KS246" s="831"/>
      <c r="KT246" s="831"/>
      <c r="KU246" s="826"/>
      <c r="KV246" s="825"/>
      <c r="KW246" s="832"/>
      <c r="KX246" s="833"/>
      <c r="KY246" s="831"/>
      <c r="KZ246" s="831"/>
      <c r="LA246" s="826"/>
      <c r="LB246" s="825"/>
      <c r="LC246" s="832"/>
      <c r="LD246" s="833"/>
      <c r="LE246" s="831"/>
      <c r="LF246" s="831"/>
      <c r="LG246" s="826"/>
      <c r="LH246" s="825"/>
      <c r="LI246" s="832"/>
      <c r="LJ246" s="833"/>
      <c r="LK246" s="831"/>
      <c r="LL246" s="831"/>
      <c r="LM246" s="826"/>
      <c r="LN246" s="825"/>
      <c r="LO246" s="832"/>
      <c r="LP246" s="833"/>
      <c r="LQ246" s="831"/>
      <c r="LR246" s="831"/>
      <c r="LS246" s="826"/>
      <c r="LT246" s="825"/>
      <c r="LU246" s="832"/>
      <c r="LV246" s="833"/>
      <c r="LW246" s="831"/>
      <c r="LX246" s="831"/>
      <c r="LY246" s="826"/>
      <c r="LZ246" s="825"/>
      <c r="MA246" s="832"/>
      <c r="MB246" s="833"/>
      <c r="MC246" s="831"/>
      <c r="MD246" s="831"/>
      <c r="ME246" s="826"/>
      <c r="MF246" s="825"/>
      <c r="MG246" s="832"/>
      <c r="MH246" s="833"/>
      <c r="MI246" s="831"/>
      <c r="MJ246" s="831"/>
      <c r="MK246" s="826"/>
      <c r="ML246" s="825"/>
      <c r="MM246" s="832"/>
      <c r="MN246" s="833"/>
      <c r="MO246" s="831"/>
      <c r="MP246" s="831"/>
      <c r="MQ246" s="823"/>
      <c r="MR246" s="824"/>
      <c r="MS246" s="825"/>
      <c r="MT246" s="803"/>
      <c r="MU246" s="804"/>
      <c r="MV246" s="804"/>
      <c r="MW246" s="823"/>
      <c r="MX246" s="824"/>
      <c r="MY246" s="824"/>
      <c r="MZ246" s="805"/>
      <c r="NA246" s="804"/>
      <c r="NB246" s="804"/>
      <c r="NC246" s="823"/>
      <c r="ND246" s="824"/>
      <c r="NE246" s="824"/>
      <c r="NF246" s="805"/>
      <c r="NG246" s="804"/>
      <c r="NH246" s="804"/>
      <c r="NI246" s="823"/>
      <c r="NJ246" s="824"/>
      <c r="NK246" s="824"/>
      <c r="NL246" s="805"/>
      <c r="NM246" s="809"/>
      <c r="NN246" s="809"/>
      <c r="NO246" s="823"/>
      <c r="NP246" s="824"/>
      <c r="NQ246" s="824"/>
      <c r="NR246" s="805"/>
      <c r="NS246" s="823"/>
      <c r="NT246" s="824"/>
      <c r="NU246" s="824"/>
      <c r="NV246" s="803"/>
      <c r="NW246" s="823"/>
      <c r="NX246" s="824"/>
      <c r="NY246" s="824"/>
      <c r="NZ246" s="834"/>
      <c r="OA246" s="823">
        <f t="shared" si="39"/>
        <v>5.2</v>
      </c>
      <c r="OB246" s="824">
        <f t="shared" si="40"/>
        <v>9.1</v>
      </c>
      <c r="OC246" s="824">
        <f t="shared" si="41"/>
        <v>7.15</v>
      </c>
      <c r="OD246" s="830">
        <f t="shared" si="42"/>
        <v>1.1854103343465043</v>
      </c>
      <c r="OE246" s="823"/>
      <c r="OF246" s="824"/>
      <c r="OG246" s="824"/>
      <c r="OH246" s="805"/>
      <c r="OI246" s="823"/>
      <c r="OJ246" s="824"/>
      <c r="OK246" s="824"/>
      <c r="OL246" s="805"/>
      <c r="OM246" s="823"/>
      <c r="ON246" s="824"/>
      <c r="OO246" s="824"/>
      <c r="OP246" s="805"/>
      <c r="OQ246" s="823"/>
      <c r="OR246" s="824"/>
      <c r="OS246" s="824"/>
      <c r="OT246" s="805"/>
      <c r="OU246" s="823"/>
      <c r="OV246" s="824"/>
      <c r="OW246" s="824"/>
      <c r="OX246" s="805"/>
      <c r="OY246" s="823"/>
      <c r="OZ246" s="824"/>
      <c r="PA246" s="824"/>
      <c r="PB246" s="805"/>
      <c r="PC246" s="823"/>
      <c r="PD246" s="824"/>
      <c r="PE246" s="824"/>
      <c r="PF246" s="805"/>
    </row>
    <row r="247" spans="1:422" ht="15" hidden="1" customHeight="1" x14ac:dyDescent="0.25">
      <c r="A247" s="769" t="s">
        <v>303</v>
      </c>
      <c r="B247" s="769" t="s">
        <v>51</v>
      </c>
      <c r="C247" s="769" t="s">
        <v>21</v>
      </c>
      <c r="D247" s="770"/>
      <c r="E247" s="769"/>
      <c r="F247" s="769"/>
      <c r="G247" s="769"/>
      <c r="H247" s="769"/>
      <c r="I247" s="769"/>
      <c r="J247" s="769"/>
      <c r="K247" s="769"/>
      <c r="L247" s="769"/>
      <c r="M247" s="769"/>
      <c r="N247" s="769"/>
      <c r="O247" s="769"/>
      <c r="P247" s="769"/>
      <c r="Q247" s="769"/>
      <c r="R247" s="769"/>
      <c r="S247" s="769"/>
      <c r="T247" s="816"/>
      <c r="U247" s="816"/>
      <c r="V247" s="816"/>
      <c r="W247" s="816"/>
      <c r="X247" s="769"/>
      <c r="Y247" s="769">
        <f>IF(AND(AJ247="",AK247="",AL247="",AN247="",AO247="",OR(AP247="",AP247=Dropdown!$AM$12,AP247=Dropdown!$AM$11)),1,0)</f>
        <v>1</v>
      </c>
      <c r="Z247" s="769">
        <f t="shared" si="26"/>
        <v>0</v>
      </c>
      <c r="AA247" s="769">
        <f t="shared" si="27"/>
        <v>1</v>
      </c>
      <c r="AB247" s="769">
        <f t="shared" si="28"/>
        <v>0</v>
      </c>
      <c r="AC247" s="769"/>
      <c r="AD247" s="772" t="str">
        <f>IF(OR(T247&lt;&gt;"",U247&lt;&gt;""),Dropdown!$A$4,IF(OR(V247&lt;&gt;"",W247&lt;&gt;""),Dropdown!$A$5,Dropdown!$A$3))</f>
        <v>Residential</v>
      </c>
      <c r="AE247" s="773" t="s">
        <v>633</v>
      </c>
      <c r="AF247" s="773" t="str">
        <f>VLOOKUP(AG247,Dropdown!$N$3:$R$62,2,FALSE)</f>
        <v>WCE</v>
      </c>
      <c r="AG247" s="773" t="s">
        <v>303</v>
      </c>
      <c r="AH247" s="773" t="str">
        <f>IF(AG247&lt;&gt;"",VLOOKUP(AG247,Dropdown!$N$3:$R$62,3,FALSE),IF(AF247&lt;&gt;"",VLOOKUP(AF247,Dropdown!$N$3:$R$62,3,FALSE),IF(AE247&lt;&gt;"",VLOOKUP(AE247,Dropdown!$N$3:$R$62,3,FALSE),"")))</f>
        <v>HI</v>
      </c>
      <c r="AI247" s="773" t="str">
        <f>IF(AG247&lt;&gt;"",VLOOKUP(AG247,Dropdown!$N$3:$R$62,5,FALSE),IF(AF247&lt;&gt;"",VLOOKUP(AF247,Dropdown!$N$3:$R$62,5,FALSE),IF(AE247&lt;&gt;"",VLOOKUP(AE247,Dropdown!$N$3:$R$62,5,FALSE),"")))</f>
        <v>Moderate</v>
      </c>
      <c r="AJ247" s="773"/>
      <c r="AK247" s="773"/>
      <c r="AL247" s="773"/>
      <c r="AM247" s="773"/>
      <c r="AN247" s="773"/>
      <c r="AO247" s="773"/>
      <c r="AP247" s="773"/>
      <c r="AQ247" s="769"/>
      <c r="AR247" s="926" t="s">
        <v>928</v>
      </c>
      <c r="AS247" s="774">
        <v>25</v>
      </c>
      <c r="AT247" s="769"/>
      <c r="AU247" s="769"/>
      <c r="AV247" s="846"/>
      <c r="AW247" s="823"/>
      <c r="AX247" s="824"/>
      <c r="AY247" s="824"/>
      <c r="AZ247" s="803"/>
      <c r="BA247" s="804"/>
      <c r="BB247" s="804"/>
      <c r="BC247" s="823"/>
      <c r="BD247" s="824"/>
      <c r="BE247" s="824"/>
      <c r="BF247" s="805"/>
      <c r="BG247" s="804"/>
      <c r="BH247" s="804"/>
      <c r="BI247" s="823"/>
      <c r="BJ247" s="824"/>
      <c r="BK247" s="824"/>
      <c r="BL247" s="805"/>
      <c r="BM247" s="804"/>
      <c r="BN247" s="804"/>
      <c r="BO247" s="823"/>
      <c r="BP247" s="824"/>
      <c r="BQ247" s="824"/>
      <c r="BR247" s="805"/>
      <c r="BS247" s="804"/>
      <c r="BT247" s="804"/>
      <c r="BU247" s="823"/>
      <c r="BV247" s="824"/>
      <c r="BW247" s="824"/>
      <c r="BX247" s="805"/>
      <c r="BY247" s="804"/>
      <c r="BZ247" s="804"/>
      <c r="CA247" s="823"/>
      <c r="CB247" s="824"/>
      <c r="CC247" s="824"/>
      <c r="CD247" s="805"/>
      <c r="CE247" s="804"/>
      <c r="CF247" s="804"/>
      <c r="CG247" s="823"/>
      <c r="CH247" s="824"/>
      <c r="CI247" s="824"/>
      <c r="CJ247" s="805"/>
      <c r="CK247" s="804"/>
      <c r="CL247" s="804"/>
      <c r="CM247" s="823"/>
      <c r="CN247" s="824"/>
      <c r="CO247" s="824"/>
      <c r="CP247" s="805"/>
      <c r="CQ247" s="804"/>
      <c r="CR247" s="804"/>
      <c r="CS247" s="823"/>
      <c r="CT247" s="824"/>
      <c r="CU247" s="824"/>
      <c r="CV247" s="805"/>
      <c r="CW247" s="804"/>
      <c r="CX247" s="804"/>
      <c r="CY247" s="823"/>
      <c r="CZ247" s="824"/>
      <c r="DA247" s="825"/>
      <c r="DB247" s="803"/>
      <c r="DC247" s="809"/>
      <c r="DD247" s="809"/>
      <c r="DE247" s="826"/>
      <c r="DF247" s="825"/>
      <c r="DG247" s="824"/>
      <c r="DH247" s="805"/>
      <c r="DI247" s="804"/>
      <c r="DJ247" s="804"/>
      <c r="DK247" s="823"/>
      <c r="DL247" s="824"/>
      <c r="DM247" s="825"/>
      <c r="DN247" s="803"/>
      <c r="DO247" s="809"/>
      <c r="DP247" s="809"/>
      <c r="DQ247" s="827">
        <v>55</v>
      </c>
      <c r="DR247" s="828">
        <v>68</v>
      </c>
      <c r="DS247" s="829">
        <f t="shared" si="30"/>
        <v>61.5</v>
      </c>
      <c r="DT247" s="830">
        <f t="shared" si="31"/>
        <v>3.9513677811550152</v>
      </c>
      <c r="DU247" s="831"/>
      <c r="DV247" s="831"/>
      <c r="DW247" s="827"/>
      <c r="DX247" s="828"/>
      <c r="DY247" s="832"/>
      <c r="DZ247" s="833"/>
      <c r="EA247" s="831"/>
      <c r="EB247" s="831"/>
      <c r="EC247" s="827"/>
      <c r="ED247" s="828"/>
      <c r="EE247" s="832"/>
      <c r="EF247" s="833"/>
      <c r="EG247" s="831"/>
      <c r="EH247" s="831"/>
      <c r="EI247" s="827"/>
      <c r="EJ247" s="828"/>
      <c r="EK247" s="832"/>
      <c r="EL247" s="833"/>
      <c r="EM247" s="831"/>
      <c r="EN247" s="831"/>
      <c r="EO247" s="827"/>
      <c r="EP247" s="828"/>
      <c r="EQ247" s="832"/>
      <c r="ER247" s="833"/>
      <c r="ES247" s="831"/>
      <c r="ET247" s="831"/>
      <c r="EU247" s="827"/>
      <c r="EV247" s="828"/>
      <c r="EW247" s="832"/>
      <c r="EX247" s="833"/>
      <c r="EY247" s="831"/>
      <c r="EZ247" s="831"/>
      <c r="FA247" s="827"/>
      <c r="FB247" s="828"/>
      <c r="FC247" s="832"/>
      <c r="FD247" s="833"/>
      <c r="FE247" s="831"/>
      <c r="FF247" s="831"/>
      <c r="FG247" s="827"/>
      <c r="FH247" s="828"/>
      <c r="FI247" s="832"/>
      <c r="FJ247" s="833"/>
      <c r="FK247" s="831"/>
      <c r="FL247" s="831"/>
      <c r="FM247" s="827"/>
      <c r="FN247" s="828"/>
      <c r="FO247" s="832"/>
      <c r="FP247" s="833"/>
      <c r="FQ247" s="831"/>
      <c r="FR247" s="831"/>
      <c r="FS247" s="823">
        <v>123</v>
      </c>
      <c r="FT247" s="824">
        <v>154</v>
      </c>
      <c r="FU247" s="825" t="s">
        <v>818</v>
      </c>
      <c r="FV247" s="833">
        <f t="shared" si="32"/>
        <v>9.4224924012158056</v>
      </c>
      <c r="FW247" s="831"/>
      <c r="FX247" s="831"/>
      <c r="FY247" s="826"/>
      <c r="FZ247" s="825"/>
      <c r="GA247" s="825"/>
      <c r="GB247" s="833"/>
      <c r="GC247" s="831"/>
      <c r="GD247" s="831"/>
      <c r="GE247" s="826"/>
      <c r="GF247" s="825"/>
      <c r="GG247" s="825"/>
      <c r="GH247" s="833"/>
      <c r="GI247" s="831"/>
      <c r="GJ247" s="831"/>
      <c r="GK247" s="826"/>
      <c r="GL247" s="825"/>
      <c r="GM247" s="825"/>
      <c r="GN247" s="833"/>
      <c r="GO247" s="831"/>
      <c r="GP247" s="831"/>
      <c r="GQ247" s="826"/>
      <c r="GR247" s="825"/>
      <c r="GS247" s="825"/>
      <c r="GT247" s="833"/>
      <c r="GU247" s="831"/>
      <c r="GV247" s="831"/>
      <c r="GW247" s="826"/>
      <c r="GX247" s="825"/>
      <c r="GY247" s="825"/>
      <c r="GZ247" s="833"/>
      <c r="HA247" s="831"/>
      <c r="HB247" s="831"/>
      <c r="HC247" s="826"/>
      <c r="HD247" s="825"/>
      <c r="HE247" s="825"/>
      <c r="HF247" s="833"/>
      <c r="HG247" s="831"/>
      <c r="HH247" s="831"/>
      <c r="HI247" s="826"/>
      <c r="HJ247" s="825"/>
      <c r="HK247" s="825"/>
      <c r="HL247" s="833"/>
      <c r="HM247" s="831"/>
      <c r="HN247" s="831"/>
      <c r="HO247" s="826"/>
      <c r="HP247" s="825"/>
      <c r="HQ247" s="825"/>
      <c r="HR247" s="833"/>
      <c r="HS247" s="831"/>
      <c r="HT247" s="831"/>
      <c r="HU247" s="826">
        <v>82</v>
      </c>
      <c r="HV247" s="825">
        <v>96</v>
      </c>
      <c r="HW247" s="835">
        <f t="shared" si="33"/>
        <v>89</v>
      </c>
      <c r="HX247" s="847">
        <f t="shared" si="34"/>
        <v>4.2553191489361701</v>
      </c>
      <c r="HY247" s="812"/>
      <c r="HZ247" s="812"/>
      <c r="IA247" s="823"/>
      <c r="IB247" s="824"/>
      <c r="IC247" s="825"/>
      <c r="ID247" s="803"/>
      <c r="IE247" s="804"/>
      <c r="IF247" s="804"/>
      <c r="IG247" s="826"/>
      <c r="IH247" s="825"/>
      <c r="II247" s="824"/>
      <c r="IJ247" s="805"/>
      <c r="IK247" s="804"/>
      <c r="IL247" s="804"/>
      <c r="IM247" s="823">
        <v>11</v>
      </c>
      <c r="IN247" s="824">
        <v>16</v>
      </c>
      <c r="IO247" s="832">
        <f t="shared" si="35"/>
        <v>13.5</v>
      </c>
      <c r="IP247" s="830">
        <f t="shared" si="36"/>
        <v>1.519756838905775</v>
      </c>
      <c r="IQ247" s="831"/>
      <c r="IR247" s="831"/>
      <c r="IS247" s="826"/>
      <c r="IT247" s="825"/>
      <c r="IU247" s="832"/>
      <c r="IV247" s="833"/>
      <c r="IW247" s="831"/>
      <c r="IX247" s="831"/>
      <c r="IY247" s="826"/>
      <c r="IZ247" s="825"/>
      <c r="JA247" s="832"/>
      <c r="JB247" s="833"/>
      <c r="JC247" s="831"/>
      <c r="JD247" s="831"/>
      <c r="JE247" s="826"/>
      <c r="JF247" s="825"/>
      <c r="JG247" s="832"/>
      <c r="JH247" s="833"/>
      <c r="JI247" s="831"/>
      <c r="JJ247" s="831"/>
      <c r="JK247" s="826"/>
      <c r="JL247" s="825"/>
      <c r="JM247" s="832"/>
      <c r="JN247" s="833"/>
      <c r="JO247" s="831"/>
      <c r="JP247" s="831"/>
      <c r="JQ247" s="826"/>
      <c r="JR247" s="825"/>
      <c r="JS247" s="832"/>
      <c r="JT247" s="833"/>
      <c r="JU247" s="831"/>
      <c r="JV247" s="831"/>
      <c r="JW247" s="826"/>
      <c r="JX247" s="825"/>
      <c r="JY247" s="832"/>
      <c r="JZ247" s="833"/>
      <c r="KA247" s="831"/>
      <c r="KB247" s="831"/>
      <c r="KC247" s="826"/>
      <c r="KD247" s="825"/>
      <c r="KE247" s="832"/>
      <c r="KF247" s="833"/>
      <c r="KG247" s="831"/>
      <c r="KH247" s="831"/>
      <c r="KI247" s="826"/>
      <c r="KJ247" s="825"/>
      <c r="KK247" s="832"/>
      <c r="KL247" s="833"/>
      <c r="KM247" s="831"/>
      <c r="KN247" s="831"/>
      <c r="KO247" s="823">
        <v>1.2</v>
      </c>
      <c r="KP247" s="824">
        <v>1.6</v>
      </c>
      <c r="KQ247" s="829">
        <f t="shared" si="37"/>
        <v>1.4</v>
      </c>
      <c r="KR247" s="830">
        <f t="shared" si="38"/>
        <v>0.12158054711246205</v>
      </c>
      <c r="KS247" s="831"/>
      <c r="KT247" s="831"/>
      <c r="KU247" s="826"/>
      <c r="KV247" s="825"/>
      <c r="KW247" s="832"/>
      <c r="KX247" s="833"/>
      <c r="KY247" s="831"/>
      <c r="KZ247" s="831"/>
      <c r="LA247" s="826"/>
      <c r="LB247" s="825"/>
      <c r="LC247" s="832"/>
      <c r="LD247" s="833"/>
      <c r="LE247" s="831"/>
      <c r="LF247" s="831"/>
      <c r="LG247" s="826"/>
      <c r="LH247" s="825"/>
      <c r="LI247" s="832"/>
      <c r="LJ247" s="833"/>
      <c r="LK247" s="831"/>
      <c r="LL247" s="831"/>
      <c r="LM247" s="826"/>
      <c r="LN247" s="825"/>
      <c r="LO247" s="832"/>
      <c r="LP247" s="833"/>
      <c r="LQ247" s="831"/>
      <c r="LR247" s="831"/>
      <c r="LS247" s="826"/>
      <c r="LT247" s="825"/>
      <c r="LU247" s="832"/>
      <c r="LV247" s="833"/>
      <c r="LW247" s="831"/>
      <c r="LX247" s="831"/>
      <c r="LY247" s="826"/>
      <c r="LZ247" s="825"/>
      <c r="MA247" s="832"/>
      <c r="MB247" s="833"/>
      <c r="MC247" s="831"/>
      <c r="MD247" s="831"/>
      <c r="ME247" s="826"/>
      <c r="MF247" s="825"/>
      <c r="MG247" s="832"/>
      <c r="MH247" s="833"/>
      <c r="MI247" s="831"/>
      <c r="MJ247" s="831"/>
      <c r="MK247" s="826"/>
      <c r="ML247" s="825"/>
      <c r="MM247" s="832"/>
      <c r="MN247" s="833"/>
      <c r="MO247" s="831"/>
      <c r="MP247" s="831"/>
      <c r="MQ247" s="823"/>
      <c r="MR247" s="824"/>
      <c r="MS247" s="824"/>
      <c r="MT247" s="805"/>
      <c r="MU247" s="804"/>
      <c r="MV247" s="804"/>
      <c r="MW247" s="823"/>
      <c r="MX247" s="824"/>
      <c r="MY247" s="824"/>
      <c r="MZ247" s="805"/>
      <c r="NA247" s="804"/>
      <c r="NB247" s="804"/>
      <c r="NC247" s="823"/>
      <c r="ND247" s="824"/>
      <c r="NE247" s="824"/>
      <c r="NF247" s="805"/>
      <c r="NG247" s="804"/>
      <c r="NH247" s="804"/>
      <c r="NI247" s="823"/>
      <c r="NJ247" s="824"/>
      <c r="NK247" s="824"/>
      <c r="NL247" s="805"/>
      <c r="NM247" s="809"/>
      <c r="NN247" s="809"/>
      <c r="NO247" s="823"/>
      <c r="NP247" s="824"/>
      <c r="NQ247" s="824"/>
      <c r="NR247" s="805"/>
      <c r="NS247" s="823"/>
      <c r="NT247" s="824"/>
      <c r="NU247" s="824"/>
      <c r="NV247" s="805"/>
      <c r="NW247" s="823"/>
      <c r="NX247" s="824"/>
      <c r="NY247" s="824"/>
      <c r="NZ247" s="834"/>
      <c r="OA247" s="823">
        <f t="shared" si="39"/>
        <v>7.15</v>
      </c>
      <c r="OB247" s="824">
        <f t="shared" si="40"/>
        <v>10.4</v>
      </c>
      <c r="OC247" s="824">
        <f t="shared" si="41"/>
        <v>8.7750000000000004</v>
      </c>
      <c r="OD247" s="830">
        <f t="shared" si="42"/>
        <v>0.9878419452887538</v>
      </c>
      <c r="OE247" s="823"/>
      <c r="OF247" s="824"/>
      <c r="OG247" s="824"/>
      <c r="OH247" s="805"/>
      <c r="OI247" s="823"/>
      <c r="OJ247" s="824"/>
      <c r="OK247" s="824"/>
      <c r="OL247" s="805"/>
      <c r="OM247" s="823"/>
      <c r="ON247" s="824"/>
      <c r="OO247" s="824"/>
      <c r="OP247" s="805"/>
      <c r="OQ247" s="823"/>
      <c r="OR247" s="824"/>
      <c r="OS247" s="824"/>
      <c r="OT247" s="805"/>
      <c r="OU247" s="823"/>
      <c r="OV247" s="824"/>
      <c r="OW247" s="824"/>
      <c r="OX247" s="805"/>
      <c r="OY247" s="823"/>
      <c r="OZ247" s="824"/>
      <c r="PA247" s="824"/>
      <c r="PB247" s="805"/>
      <c r="PC247" s="823"/>
      <c r="PD247" s="824"/>
      <c r="PE247" s="824"/>
      <c r="PF247" s="805"/>
    </row>
    <row r="248" spans="1:422" ht="15" hidden="1" customHeight="1" x14ac:dyDescent="0.25">
      <c r="A248" s="801" t="s">
        <v>298</v>
      </c>
      <c r="B248" s="769" t="s">
        <v>51</v>
      </c>
      <c r="C248" s="769" t="s">
        <v>21</v>
      </c>
      <c r="D248" s="770"/>
      <c r="E248" s="769"/>
      <c r="F248" s="769"/>
      <c r="G248" s="769"/>
      <c r="H248" s="769"/>
      <c r="I248" s="769"/>
      <c r="J248" s="769"/>
      <c r="K248" s="769"/>
      <c r="L248" s="769"/>
      <c r="M248" s="769"/>
      <c r="N248" s="769"/>
      <c r="O248" s="769"/>
      <c r="P248" s="769"/>
      <c r="Q248" s="769"/>
      <c r="R248" s="769"/>
      <c r="S248" s="769"/>
      <c r="T248" s="816"/>
      <c r="U248" s="816"/>
      <c r="V248" s="816"/>
      <c r="W248" s="816"/>
      <c r="X248" s="769"/>
      <c r="Y248" s="769">
        <f>IF(AND(AJ248="",AK248="",AL248="",AN248="",AO248="",OR(AP248="",AP248=Dropdown!$AM$12,AP248=Dropdown!$AM$11)),1,0)</f>
        <v>1</v>
      </c>
      <c r="Z248" s="769">
        <f t="shared" si="26"/>
        <v>0</v>
      </c>
      <c r="AA248" s="769">
        <f t="shared" si="27"/>
        <v>1</v>
      </c>
      <c r="AB248" s="769">
        <f t="shared" si="28"/>
        <v>0</v>
      </c>
      <c r="AC248" s="769"/>
      <c r="AD248" s="772" t="str">
        <f>IF(OR(T248&lt;&gt;"",U248&lt;&gt;""),Dropdown!$A$4,IF(OR(V248&lt;&gt;"",W248&lt;&gt;""),Dropdown!$A$5,Dropdown!$A$3))</f>
        <v>Residential</v>
      </c>
      <c r="AE248" s="773" t="s">
        <v>633</v>
      </c>
      <c r="AF248" s="773" t="str">
        <f>VLOOKUP(AG248,Dropdown!$N$3:$R$62,2,FALSE)</f>
        <v>WCE</v>
      </c>
      <c r="AG248" s="802" t="s">
        <v>298</v>
      </c>
      <c r="AH248" s="773" t="str">
        <f>IF(AG248&lt;&gt;"",VLOOKUP(AG248,Dropdown!$N$3:$R$62,3,FALSE),IF(AF248&lt;&gt;"",VLOOKUP(AF248,Dropdown!$N$3:$R$62,3,FALSE),IF(AE248&lt;&gt;"",VLOOKUP(AE248,Dropdown!$N$3:$R$62,3,FALSE),"")))</f>
        <v>HI</v>
      </c>
      <c r="AI248" s="773" t="str">
        <f>IF(AG248&lt;&gt;"",VLOOKUP(AG248,Dropdown!$N$3:$R$62,5,FALSE),IF(AF248&lt;&gt;"",VLOOKUP(AF248,Dropdown!$N$3:$R$62,5,FALSE),IF(AE248&lt;&gt;"",VLOOKUP(AE248,Dropdown!$N$3:$R$62,5,FALSE),"")))</f>
        <v>Moderate</v>
      </c>
      <c r="AJ248" s="773"/>
      <c r="AK248" s="773"/>
      <c r="AL248" s="773"/>
      <c r="AM248" s="773"/>
      <c r="AN248" s="773"/>
      <c r="AO248" s="773"/>
      <c r="AP248" s="773"/>
      <c r="AQ248" s="769"/>
      <c r="AR248" s="926" t="s">
        <v>928</v>
      </c>
      <c r="AS248" s="774">
        <v>25</v>
      </c>
      <c r="AT248" s="769"/>
      <c r="AU248" s="769"/>
      <c r="AV248" s="846"/>
      <c r="AW248" s="823"/>
      <c r="AX248" s="824"/>
      <c r="AY248" s="825"/>
      <c r="AZ248" s="803"/>
      <c r="BA248" s="804"/>
      <c r="BB248" s="804"/>
      <c r="BC248" s="823"/>
      <c r="BD248" s="824"/>
      <c r="BE248" s="824"/>
      <c r="BF248" s="805"/>
      <c r="BG248" s="804"/>
      <c r="BH248" s="804"/>
      <c r="BI248" s="823"/>
      <c r="BJ248" s="824"/>
      <c r="BK248" s="824"/>
      <c r="BL248" s="805"/>
      <c r="BM248" s="804"/>
      <c r="BN248" s="804"/>
      <c r="BO248" s="823"/>
      <c r="BP248" s="824"/>
      <c r="BQ248" s="824"/>
      <c r="BR248" s="805"/>
      <c r="BS248" s="804"/>
      <c r="BT248" s="804"/>
      <c r="BU248" s="823"/>
      <c r="BV248" s="824"/>
      <c r="BW248" s="824"/>
      <c r="BX248" s="805"/>
      <c r="BY248" s="804"/>
      <c r="BZ248" s="804"/>
      <c r="CA248" s="823"/>
      <c r="CB248" s="824"/>
      <c r="CC248" s="824"/>
      <c r="CD248" s="805"/>
      <c r="CE248" s="804"/>
      <c r="CF248" s="804"/>
      <c r="CG248" s="823"/>
      <c r="CH248" s="824"/>
      <c r="CI248" s="824"/>
      <c r="CJ248" s="805"/>
      <c r="CK248" s="804"/>
      <c r="CL248" s="804"/>
      <c r="CM248" s="823"/>
      <c r="CN248" s="824"/>
      <c r="CO248" s="824"/>
      <c r="CP248" s="805"/>
      <c r="CQ248" s="804"/>
      <c r="CR248" s="804"/>
      <c r="CS248" s="823"/>
      <c r="CT248" s="824"/>
      <c r="CU248" s="824"/>
      <c r="CV248" s="805"/>
      <c r="CW248" s="804"/>
      <c r="CX248" s="804"/>
      <c r="CY248" s="823"/>
      <c r="CZ248" s="824"/>
      <c r="DA248" s="825"/>
      <c r="DB248" s="803"/>
      <c r="DC248" s="809"/>
      <c r="DD248" s="809"/>
      <c r="DE248" s="826"/>
      <c r="DF248" s="825"/>
      <c r="DG248" s="824"/>
      <c r="DH248" s="805"/>
      <c r="DI248" s="804"/>
      <c r="DJ248" s="804"/>
      <c r="DK248" s="823"/>
      <c r="DL248" s="824"/>
      <c r="DM248" s="825"/>
      <c r="DN248" s="803"/>
      <c r="DO248" s="809"/>
      <c r="DP248" s="809"/>
      <c r="DQ248" s="827">
        <v>49</v>
      </c>
      <c r="DR248" s="828">
        <v>60</v>
      </c>
      <c r="DS248" s="829">
        <f t="shared" si="30"/>
        <v>54.5</v>
      </c>
      <c r="DT248" s="830">
        <f t="shared" si="31"/>
        <v>3.3434650455927053</v>
      </c>
      <c r="DU248" s="831"/>
      <c r="DV248" s="831"/>
      <c r="DW248" s="827"/>
      <c r="DX248" s="828"/>
      <c r="DY248" s="832"/>
      <c r="DZ248" s="833"/>
      <c r="EA248" s="831"/>
      <c r="EB248" s="831"/>
      <c r="EC248" s="827"/>
      <c r="ED248" s="828"/>
      <c r="EE248" s="832"/>
      <c r="EF248" s="833"/>
      <c r="EG248" s="831"/>
      <c r="EH248" s="831"/>
      <c r="EI248" s="827"/>
      <c r="EJ248" s="828"/>
      <c r="EK248" s="832"/>
      <c r="EL248" s="833"/>
      <c r="EM248" s="831"/>
      <c r="EN248" s="831"/>
      <c r="EO248" s="827"/>
      <c r="EP248" s="828"/>
      <c r="EQ248" s="832"/>
      <c r="ER248" s="833"/>
      <c r="ES248" s="831"/>
      <c r="ET248" s="831"/>
      <c r="EU248" s="827"/>
      <c r="EV248" s="828"/>
      <c r="EW248" s="832"/>
      <c r="EX248" s="833"/>
      <c r="EY248" s="831"/>
      <c r="EZ248" s="831"/>
      <c r="FA248" s="827"/>
      <c r="FB248" s="828"/>
      <c r="FC248" s="832"/>
      <c r="FD248" s="833"/>
      <c r="FE248" s="831"/>
      <c r="FF248" s="831"/>
      <c r="FG248" s="827"/>
      <c r="FH248" s="828"/>
      <c r="FI248" s="832"/>
      <c r="FJ248" s="833"/>
      <c r="FK248" s="831"/>
      <c r="FL248" s="831"/>
      <c r="FM248" s="827"/>
      <c r="FN248" s="828"/>
      <c r="FO248" s="832"/>
      <c r="FP248" s="833"/>
      <c r="FQ248" s="831"/>
      <c r="FR248" s="831"/>
      <c r="FS248" s="823">
        <v>111</v>
      </c>
      <c r="FT248" s="824">
        <v>136</v>
      </c>
      <c r="FU248" s="825" t="s">
        <v>819</v>
      </c>
      <c r="FV248" s="833">
        <f t="shared" si="32"/>
        <v>7.598784194528875</v>
      </c>
      <c r="FW248" s="831"/>
      <c r="FX248" s="831"/>
      <c r="FY248" s="826"/>
      <c r="FZ248" s="825"/>
      <c r="GA248" s="825"/>
      <c r="GB248" s="833"/>
      <c r="GC248" s="831"/>
      <c r="GD248" s="831"/>
      <c r="GE248" s="826"/>
      <c r="GF248" s="825"/>
      <c r="GG248" s="825"/>
      <c r="GH248" s="833"/>
      <c r="GI248" s="831"/>
      <c r="GJ248" s="831"/>
      <c r="GK248" s="826"/>
      <c r="GL248" s="825"/>
      <c r="GM248" s="825"/>
      <c r="GN248" s="833"/>
      <c r="GO248" s="831"/>
      <c r="GP248" s="831"/>
      <c r="GQ248" s="826"/>
      <c r="GR248" s="825"/>
      <c r="GS248" s="825"/>
      <c r="GT248" s="833"/>
      <c r="GU248" s="831"/>
      <c r="GV248" s="831"/>
      <c r="GW248" s="826"/>
      <c r="GX248" s="825"/>
      <c r="GY248" s="825"/>
      <c r="GZ248" s="833"/>
      <c r="HA248" s="831"/>
      <c r="HB248" s="831"/>
      <c r="HC248" s="826"/>
      <c r="HD248" s="825"/>
      <c r="HE248" s="825"/>
      <c r="HF248" s="833"/>
      <c r="HG248" s="831"/>
      <c r="HH248" s="831"/>
      <c r="HI248" s="826"/>
      <c r="HJ248" s="825"/>
      <c r="HK248" s="825"/>
      <c r="HL248" s="833"/>
      <c r="HM248" s="831"/>
      <c r="HN248" s="831"/>
      <c r="HO248" s="826"/>
      <c r="HP248" s="825"/>
      <c r="HQ248" s="825"/>
      <c r="HR248" s="833"/>
      <c r="HS248" s="831"/>
      <c r="HT248" s="831"/>
      <c r="HU248" s="826">
        <v>55</v>
      </c>
      <c r="HV248" s="825">
        <v>82</v>
      </c>
      <c r="HW248" s="835">
        <f t="shared" si="33"/>
        <v>68.5</v>
      </c>
      <c r="HX248" s="847">
        <f t="shared" si="34"/>
        <v>8.2066869300911858</v>
      </c>
      <c r="HY248" s="812"/>
      <c r="HZ248" s="812"/>
      <c r="IA248" s="823"/>
      <c r="IB248" s="824"/>
      <c r="IC248" s="825"/>
      <c r="ID248" s="803"/>
      <c r="IE248" s="804"/>
      <c r="IF248" s="804"/>
      <c r="IG248" s="826"/>
      <c r="IH248" s="825"/>
      <c r="II248" s="824"/>
      <c r="IJ248" s="805"/>
      <c r="IK248" s="804"/>
      <c r="IL248" s="804"/>
      <c r="IM248" s="823">
        <v>8</v>
      </c>
      <c r="IN248" s="824">
        <v>14</v>
      </c>
      <c r="IO248" s="832">
        <f t="shared" si="35"/>
        <v>11</v>
      </c>
      <c r="IP248" s="830">
        <f t="shared" si="36"/>
        <v>1.8237082066869301</v>
      </c>
      <c r="IQ248" s="831"/>
      <c r="IR248" s="831"/>
      <c r="IS248" s="826"/>
      <c r="IT248" s="825"/>
      <c r="IU248" s="832"/>
      <c r="IV248" s="833"/>
      <c r="IW248" s="831"/>
      <c r="IX248" s="831"/>
      <c r="IY248" s="826"/>
      <c r="IZ248" s="825"/>
      <c r="JA248" s="832"/>
      <c r="JB248" s="833"/>
      <c r="JC248" s="831"/>
      <c r="JD248" s="831"/>
      <c r="JE248" s="826"/>
      <c r="JF248" s="825"/>
      <c r="JG248" s="832"/>
      <c r="JH248" s="833"/>
      <c r="JI248" s="831"/>
      <c r="JJ248" s="831"/>
      <c r="JK248" s="826"/>
      <c r="JL248" s="825"/>
      <c r="JM248" s="832"/>
      <c r="JN248" s="833"/>
      <c r="JO248" s="831"/>
      <c r="JP248" s="831"/>
      <c r="JQ248" s="826"/>
      <c r="JR248" s="825"/>
      <c r="JS248" s="832"/>
      <c r="JT248" s="833"/>
      <c r="JU248" s="831"/>
      <c r="JV248" s="831"/>
      <c r="JW248" s="826"/>
      <c r="JX248" s="825"/>
      <c r="JY248" s="832"/>
      <c r="JZ248" s="833"/>
      <c r="KA248" s="831"/>
      <c r="KB248" s="831"/>
      <c r="KC248" s="826"/>
      <c r="KD248" s="825"/>
      <c r="KE248" s="832"/>
      <c r="KF248" s="833"/>
      <c r="KG248" s="831"/>
      <c r="KH248" s="831"/>
      <c r="KI248" s="826"/>
      <c r="KJ248" s="825"/>
      <c r="KK248" s="832"/>
      <c r="KL248" s="833"/>
      <c r="KM248" s="831"/>
      <c r="KN248" s="831"/>
      <c r="KO248" s="823">
        <v>0.6</v>
      </c>
      <c r="KP248" s="824">
        <v>1</v>
      </c>
      <c r="KQ248" s="829">
        <f t="shared" si="37"/>
        <v>0.8</v>
      </c>
      <c r="KR248" s="830">
        <f t="shared" si="38"/>
        <v>0.12158054711246201</v>
      </c>
      <c r="KS248" s="831"/>
      <c r="KT248" s="831"/>
      <c r="KU248" s="826"/>
      <c r="KV248" s="825"/>
      <c r="KW248" s="832"/>
      <c r="KX248" s="833"/>
      <c r="KY248" s="831"/>
      <c r="KZ248" s="831"/>
      <c r="LA248" s="826"/>
      <c r="LB248" s="825"/>
      <c r="LC248" s="832"/>
      <c r="LD248" s="833"/>
      <c r="LE248" s="831"/>
      <c r="LF248" s="831"/>
      <c r="LG248" s="826"/>
      <c r="LH248" s="825"/>
      <c r="LI248" s="832"/>
      <c r="LJ248" s="833"/>
      <c r="LK248" s="831"/>
      <c r="LL248" s="831"/>
      <c r="LM248" s="826"/>
      <c r="LN248" s="825"/>
      <c r="LO248" s="832"/>
      <c r="LP248" s="833"/>
      <c r="LQ248" s="831"/>
      <c r="LR248" s="831"/>
      <c r="LS248" s="826"/>
      <c r="LT248" s="825"/>
      <c r="LU248" s="832"/>
      <c r="LV248" s="833"/>
      <c r="LW248" s="831"/>
      <c r="LX248" s="831"/>
      <c r="LY248" s="826"/>
      <c r="LZ248" s="825"/>
      <c r="MA248" s="832"/>
      <c r="MB248" s="833"/>
      <c r="MC248" s="831"/>
      <c r="MD248" s="831"/>
      <c r="ME248" s="826"/>
      <c r="MF248" s="825"/>
      <c r="MG248" s="832"/>
      <c r="MH248" s="833"/>
      <c r="MI248" s="831"/>
      <c r="MJ248" s="831"/>
      <c r="MK248" s="826"/>
      <c r="ML248" s="825"/>
      <c r="MM248" s="832"/>
      <c r="MN248" s="833"/>
      <c r="MO248" s="831"/>
      <c r="MP248" s="831"/>
      <c r="MQ248" s="823"/>
      <c r="MR248" s="824"/>
      <c r="MS248" s="825"/>
      <c r="MT248" s="803"/>
      <c r="MU248" s="804"/>
      <c r="MV248" s="804"/>
      <c r="MW248" s="823"/>
      <c r="MX248" s="824"/>
      <c r="MY248" s="824"/>
      <c r="MZ248" s="805"/>
      <c r="NA248" s="804"/>
      <c r="NB248" s="804"/>
      <c r="NC248" s="823"/>
      <c r="ND248" s="824"/>
      <c r="NE248" s="824"/>
      <c r="NF248" s="805"/>
      <c r="NG248" s="804"/>
      <c r="NH248" s="804"/>
      <c r="NI248" s="823"/>
      <c r="NJ248" s="824"/>
      <c r="NK248" s="824"/>
      <c r="NL248" s="805"/>
      <c r="NM248" s="809"/>
      <c r="NN248" s="809"/>
      <c r="NO248" s="823"/>
      <c r="NP248" s="824"/>
      <c r="NQ248" s="824"/>
      <c r="NR248" s="805"/>
      <c r="NS248" s="823"/>
      <c r="NT248" s="824"/>
      <c r="NU248" s="824"/>
      <c r="NV248" s="803"/>
      <c r="NW248" s="823"/>
      <c r="NX248" s="824"/>
      <c r="NY248" s="824"/>
      <c r="NZ248" s="834"/>
      <c r="OA248" s="823">
        <f t="shared" si="39"/>
        <v>5.2</v>
      </c>
      <c r="OB248" s="824">
        <f t="shared" si="40"/>
        <v>9.1</v>
      </c>
      <c r="OC248" s="824">
        <f t="shared" si="41"/>
        <v>7.15</v>
      </c>
      <c r="OD248" s="830">
        <f t="shared" si="42"/>
        <v>1.1854103343465043</v>
      </c>
      <c r="OE248" s="823"/>
      <c r="OF248" s="824"/>
      <c r="OG248" s="824"/>
      <c r="OH248" s="805"/>
      <c r="OI248" s="823"/>
      <c r="OJ248" s="824"/>
      <c r="OK248" s="824"/>
      <c r="OL248" s="805"/>
      <c r="OM248" s="823"/>
      <c r="ON248" s="824"/>
      <c r="OO248" s="824"/>
      <c r="OP248" s="805"/>
      <c r="OQ248" s="823"/>
      <c r="OR248" s="824"/>
      <c r="OS248" s="824"/>
      <c r="OT248" s="805"/>
      <c r="OU248" s="823"/>
      <c r="OV248" s="824"/>
      <c r="OW248" s="824"/>
      <c r="OX248" s="805"/>
      <c r="OY248" s="823"/>
      <c r="OZ248" s="824"/>
      <c r="PA248" s="824"/>
      <c r="PB248" s="805"/>
      <c r="PC248" s="823"/>
      <c r="PD248" s="824"/>
      <c r="PE248" s="824"/>
      <c r="PF248" s="805"/>
    </row>
    <row r="249" spans="1:422" ht="15" hidden="1" customHeight="1" x14ac:dyDescent="0.25">
      <c r="A249" s="801" t="s">
        <v>299</v>
      </c>
      <c r="B249" s="769" t="s">
        <v>51</v>
      </c>
      <c r="C249" s="769" t="s">
        <v>21</v>
      </c>
      <c r="D249" s="770"/>
      <c r="E249" s="769"/>
      <c r="F249" s="769"/>
      <c r="G249" s="769"/>
      <c r="H249" s="769"/>
      <c r="I249" s="769"/>
      <c r="J249" s="769"/>
      <c r="K249" s="769"/>
      <c r="L249" s="769"/>
      <c r="M249" s="769"/>
      <c r="N249" s="769"/>
      <c r="O249" s="769"/>
      <c r="P249" s="769"/>
      <c r="Q249" s="769"/>
      <c r="R249" s="769"/>
      <c r="S249" s="769"/>
      <c r="T249" s="816"/>
      <c r="U249" s="816"/>
      <c r="V249" s="816"/>
      <c r="W249" s="816"/>
      <c r="X249" s="769"/>
      <c r="Y249" s="769">
        <f>IF(AND(AJ249="",AK249="",AL249="",AN249="",AO249="",OR(AP249="",AP249=Dropdown!$AM$12,AP249=Dropdown!$AM$11)),1,0)</f>
        <v>1</v>
      </c>
      <c r="Z249" s="769">
        <f t="shared" si="26"/>
        <v>0</v>
      </c>
      <c r="AA249" s="769">
        <f t="shared" si="27"/>
        <v>1</v>
      </c>
      <c r="AB249" s="769">
        <f t="shared" si="28"/>
        <v>0</v>
      </c>
      <c r="AC249" s="769"/>
      <c r="AD249" s="772" t="str">
        <f>IF(OR(T249&lt;&gt;"",U249&lt;&gt;""),Dropdown!$A$4,IF(OR(V249&lt;&gt;"",W249&lt;&gt;""),Dropdown!$A$5,Dropdown!$A$3))</f>
        <v>Residential</v>
      </c>
      <c r="AE249" s="773" t="s">
        <v>633</v>
      </c>
      <c r="AF249" s="773" t="str">
        <f>VLOOKUP(AG249,Dropdown!$N$3:$R$62,2,FALSE)</f>
        <v>WCE</v>
      </c>
      <c r="AG249" s="802" t="s">
        <v>299</v>
      </c>
      <c r="AH249" s="773" t="str">
        <f>IF(AG249&lt;&gt;"",VLOOKUP(AG249,Dropdown!$N$3:$R$62,3,FALSE),IF(AF249&lt;&gt;"",VLOOKUP(AF249,Dropdown!$N$3:$R$62,3,FALSE),IF(AE249&lt;&gt;"",VLOOKUP(AE249,Dropdown!$N$3:$R$62,3,FALSE),"")))</f>
        <v>HI</v>
      </c>
      <c r="AI249" s="773" t="str">
        <f>IF(AG249&lt;&gt;"",VLOOKUP(AG249,Dropdown!$N$3:$R$62,5,FALSE),IF(AF249&lt;&gt;"",VLOOKUP(AF249,Dropdown!$N$3:$R$62,5,FALSE),IF(AE249&lt;&gt;"",VLOOKUP(AE249,Dropdown!$N$3:$R$62,5,FALSE),"")))</f>
        <v>Moderate</v>
      </c>
      <c r="AJ249" s="773"/>
      <c r="AK249" s="773"/>
      <c r="AL249" s="773"/>
      <c r="AM249" s="773"/>
      <c r="AN249" s="773"/>
      <c r="AO249" s="773"/>
      <c r="AP249" s="773"/>
      <c r="AQ249" s="769"/>
      <c r="AR249" s="926" t="s">
        <v>928</v>
      </c>
      <c r="AS249" s="774">
        <v>25</v>
      </c>
      <c r="AT249" s="769"/>
      <c r="AU249" s="769"/>
      <c r="AV249" s="846"/>
      <c r="AW249" s="823"/>
      <c r="AX249" s="824"/>
      <c r="AY249" s="825"/>
      <c r="AZ249" s="803"/>
      <c r="BA249" s="804"/>
      <c r="BB249" s="804"/>
      <c r="BC249" s="823"/>
      <c r="BD249" s="824"/>
      <c r="BE249" s="824"/>
      <c r="BF249" s="805"/>
      <c r="BG249" s="804"/>
      <c r="BH249" s="804"/>
      <c r="BI249" s="823"/>
      <c r="BJ249" s="824"/>
      <c r="BK249" s="824"/>
      <c r="BL249" s="805"/>
      <c r="BM249" s="804"/>
      <c r="BN249" s="804"/>
      <c r="BO249" s="823"/>
      <c r="BP249" s="824"/>
      <c r="BQ249" s="824"/>
      <c r="BR249" s="805"/>
      <c r="BS249" s="804"/>
      <c r="BT249" s="804"/>
      <c r="BU249" s="823"/>
      <c r="BV249" s="824"/>
      <c r="BW249" s="824"/>
      <c r="BX249" s="805"/>
      <c r="BY249" s="804"/>
      <c r="BZ249" s="804"/>
      <c r="CA249" s="823"/>
      <c r="CB249" s="824"/>
      <c r="CC249" s="824"/>
      <c r="CD249" s="805"/>
      <c r="CE249" s="804"/>
      <c r="CF249" s="804"/>
      <c r="CG249" s="823"/>
      <c r="CH249" s="824"/>
      <c r="CI249" s="824"/>
      <c r="CJ249" s="805"/>
      <c r="CK249" s="804"/>
      <c r="CL249" s="804"/>
      <c r="CM249" s="823"/>
      <c r="CN249" s="824"/>
      <c r="CO249" s="824"/>
      <c r="CP249" s="805"/>
      <c r="CQ249" s="804"/>
      <c r="CR249" s="804"/>
      <c r="CS249" s="823"/>
      <c r="CT249" s="824"/>
      <c r="CU249" s="824"/>
      <c r="CV249" s="805"/>
      <c r="CW249" s="804"/>
      <c r="CX249" s="804"/>
      <c r="CY249" s="823"/>
      <c r="CZ249" s="824"/>
      <c r="DA249" s="825"/>
      <c r="DB249" s="803"/>
      <c r="DC249" s="809"/>
      <c r="DD249" s="809"/>
      <c r="DE249" s="826"/>
      <c r="DF249" s="825"/>
      <c r="DG249" s="824"/>
      <c r="DH249" s="805"/>
      <c r="DI249" s="804"/>
      <c r="DJ249" s="804"/>
      <c r="DK249" s="823"/>
      <c r="DL249" s="824"/>
      <c r="DM249" s="825"/>
      <c r="DN249" s="803"/>
      <c r="DO249" s="809"/>
      <c r="DP249" s="809"/>
      <c r="DQ249" s="827">
        <v>68</v>
      </c>
      <c r="DR249" s="828">
        <v>82</v>
      </c>
      <c r="DS249" s="829">
        <f t="shared" si="30"/>
        <v>75</v>
      </c>
      <c r="DT249" s="830">
        <f t="shared" si="31"/>
        <v>4.2553191489361701</v>
      </c>
      <c r="DU249" s="831"/>
      <c r="DV249" s="831"/>
      <c r="DW249" s="827"/>
      <c r="DX249" s="828"/>
      <c r="DY249" s="832"/>
      <c r="DZ249" s="833"/>
      <c r="EA249" s="831"/>
      <c r="EB249" s="831"/>
      <c r="EC249" s="827"/>
      <c r="ED249" s="828"/>
      <c r="EE249" s="832"/>
      <c r="EF249" s="833"/>
      <c r="EG249" s="831"/>
      <c r="EH249" s="831"/>
      <c r="EI249" s="827"/>
      <c r="EJ249" s="828"/>
      <c r="EK249" s="832"/>
      <c r="EL249" s="833"/>
      <c r="EM249" s="831"/>
      <c r="EN249" s="831"/>
      <c r="EO249" s="827"/>
      <c r="EP249" s="828"/>
      <c r="EQ249" s="832"/>
      <c r="ER249" s="833"/>
      <c r="ES249" s="831"/>
      <c r="ET249" s="831"/>
      <c r="EU249" s="827"/>
      <c r="EV249" s="828"/>
      <c r="EW249" s="832"/>
      <c r="EX249" s="833"/>
      <c r="EY249" s="831"/>
      <c r="EZ249" s="831"/>
      <c r="FA249" s="827"/>
      <c r="FB249" s="828"/>
      <c r="FC249" s="832"/>
      <c r="FD249" s="833"/>
      <c r="FE249" s="831"/>
      <c r="FF249" s="831"/>
      <c r="FG249" s="827"/>
      <c r="FH249" s="828"/>
      <c r="FI249" s="832"/>
      <c r="FJ249" s="833"/>
      <c r="FK249" s="831"/>
      <c r="FL249" s="831"/>
      <c r="FM249" s="827"/>
      <c r="FN249" s="828"/>
      <c r="FO249" s="832"/>
      <c r="FP249" s="833"/>
      <c r="FQ249" s="831"/>
      <c r="FR249" s="831"/>
      <c r="FS249" s="823">
        <v>154</v>
      </c>
      <c r="FT249" s="824">
        <v>185</v>
      </c>
      <c r="FU249" s="825" t="s">
        <v>820</v>
      </c>
      <c r="FV249" s="833">
        <f t="shared" si="32"/>
        <v>9.4224924012158056</v>
      </c>
      <c r="FW249" s="831"/>
      <c r="FX249" s="831"/>
      <c r="FY249" s="826"/>
      <c r="FZ249" s="825"/>
      <c r="GA249" s="825"/>
      <c r="GB249" s="833"/>
      <c r="GC249" s="831"/>
      <c r="GD249" s="831"/>
      <c r="GE249" s="826"/>
      <c r="GF249" s="825"/>
      <c r="GG249" s="825"/>
      <c r="GH249" s="833"/>
      <c r="GI249" s="831"/>
      <c r="GJ249" s="831"/>
      <c r="GK249" s="826"/>
      <c r="GL249" s="825"/>
      <c r="GM249" s="825"/>
      <c r="GN249" s="833"/>
      <c r="GO249" s="831"/>
      <c r="GP249" s="831"/>
      <c r="GQ249" s="826"/>
      <c r="GR249" s="825"/>
      <c r="GS249" s="825"/>
      <c r="GT249" s="833"/>
      <c r="GU249" s="831"/>
      <c r="GV249" s="831"/>
      <c r="GW249" s="826"/>
      <c r="GX249" s="825"/>
      <c r="GY249" s="825"/>
      <c r="GZ249" s="833"/>
      <c r="HA249" s="831"/>
      <c r="HB249" s="831"/>
      <c r="HC249" s="826"/>
      <c r="HD249" s="825"/>
      <c r="HE249" s="825"/>
      <c r="HF249" s="833"/>
      <c r="HG249" s="831"/>
      <c r="HH249" s="831"/>
      <c r="HI249" s="826"/>
      <c r="HJ249" s="825"/>
      <c r="HK249" s="825"/>
      <c r="HL249" s="833"/>
      <c r="HM249" s="831"/>
      <c r="HN249" s="831"/>
      <c r="HO249" s="826"/>
      <c r="HP249" s="825"/>
      <c r="HQ249" s="825"/>
      <c r="HR249" s="833"/>
      <c r="HS249" s="831"/>
      <c r="HT249" s="831"/>
      <c r="HU249" s="826">
        <v>82</v>
      </c>
      <c r="HV249" s="825">
        <v>96</v>
      </c>
      <c r="HW249" s="835">
        <f t="shared" si="33"/>
        <v>89</v>
      </c>
      <c r="HX249" s="847">
        <f t="shared" si="34"/>
        <v>4.2553191489361701</v>
      </c>
      <c r="HY249" s="812"/>
      <c r="HZ249" s="812"/>
      <c r="IA249" s="823"/>
      <c r="IB249" s="824"/>
      <c r="IC249" s="825"/>
      <c r="ID249" s="803"/>
      <c r="IE249" s="804"/>
      <c r="IF249" s="804"/>
      <c r="IG249" s="826"/>
      <c r="IH249" s="825"/>
      <c r="II249" s="824"/>
      <c r="IJ249" s="805"/>
      <c r="IK249" s="804"/>
      <c r="IL249" s="804"/>
      <c r="IM249" s="823">
        <v>11</v>
      </c>
      <c r="IN249" s="824">
        <v>16</v>
      </c>
      <c r="IO249" s="832">
        <f t="shared" si="35"/>
        <v>13.5</v>
      </c>
      <c r="IP249" s="830">
        <f t="shared" si="36"/>
        <v>1.519756838905775</v>
      </c>
      <c r="IQ249" s="831"/>
      <c r="IR249" s="831"/>
      <c r="IS249" s="826"/>
      <c r="IT249" s="825"/>
      <c r="IU249" s="832"/>
      <c r="IV249" s="833"/>
      <c r="IW249" s="831"/>
      <c r="IX249" s="831"/>
      <c r="IY249" s="826"/>
      <c r="IZ249" s="825"/>
      <c r="JA249" s="832"/>
      <c r="JB249" s="833"/>
      <c r="JC249" s="831"/>
      <c r="JD249" s="831"/>
      <c r="JE249" s="826"/>
      <c r="JF249" s="825"/>
      <c r="JG249" s="832"/>
      <c r="JH249" s="833"/>
      <c r="JI249" s="831"/>
      <c r="JJ249" s="831"/>
      <c r="JK249" s="826"/>
      <c r="JL249" s="825"/>
      <c r="JM249" s="832"/>
      <c r="JN249" s="833"/>
      <c r="JO249" s="831"/>
      <c r="JP249" s="831"/>
      <c r="JQ249" s="826"/>
      <c r="JR249" s="825"/>
      <c r="JS249" s="832"/>
      <c r="JT249" s="833"/>
      <c r="JU249" s="831"/>
      <c r="JV249" s="831"/>
      <c r="JW249" s="826"/>
      <c r="JX249" s="825"/>
      <c r="JY249" s="832"/>
      <c r="JZ249" s="833"/>
      <c r="KA249" s="831"/>
      <c r="KB249" s="831"/>
      <c r="KC249" s="826"/>
      <c r="KD249" s="825"/>
      <c r="KE249" s="832"/>
      <c r="KF249" s="833"/>
      <c r="KG249" s="831"/>
      <c r="KH249" s="831"/>
      <c r="KI249" s="826"/>
      <c r="KJ249" s="825"/>
      <c r="KK249" s="832"/>
      <c r="KL249" s="833"/>
      <c r="KM249" s="831"/>
      <c r="KN249" s="831"/>
      <c r="KO249" s="823">
        <v>0.8</v>
      </c>
      <c r="KP249" s="824">
        <v>1.2</v>
      </c>
      <c r="KQ249" s="829">
        <f t="shared" si="37"/>
        <v>1</v>
      </c>
      <c r="KR249" s="830">
        <f t="shared" si="38"/>
        <v>0.12158054711246198</v>
      </c>
      <c r="KS249" s="831"/>
      <c r="KT249" s="831"/>
      <c r="KU249" s="826"/>
      <c r="KV249" s="825"/>
      <c r="KW249" s="832"/>
      <c r="KX249" s="833"/>
      <c r="KY249" s="831"/>
      <c r="KZ249" s="831"/>
      <c r="LA249" s="826"/>
      <c r="LB249" s="825"/>
      <c r="LC249" s="832"/>
      <c r="LD249" s="833"/>
      <c r="LE249" s="831"/>
      <c r="LF249" s="831"/>
      <c r="LG249" s="826"/>
      <c r="LH249" s="825"/>
      <c r="LI249" s="832"/>
      <c r="LJ249" s="833"/>
      <c r="LK249" s="831"/>
      <c r="LL249" s="831"/>
      <c r="LM249" s="826"/>
      <c r="LN249" s="825"/>
      <c r="LO249" s="832"/>
      <c r="LP249" s="833"/>
      <c r="LQ249" s="831"/>
      <c r="LR249" s="831"/>
      <c r="LS249" s="826"/>
      <c r="LT249" s="825"/>
      <c r="LU249" s="832"/>
      <c r="LV249" s="833"/>
      <c r="LW249" s="831"/>
      <c r="LX249" s="831"/>
      <c r="LY249" s="826"/>
      <c r="LZ249" s="825"/>
      <c r="MA249" s="832"/>
      <c r="MB249" s="833"/>
      <c r="MC249" s="831"/>
      <c r="MD249" s="831"/>
      <c r="ME249" s="826"/>
      <c r="MF249" s="825"/>
      <c r="MG249" s="832"/>
      <c r="MH249" s="833"/>
      <c r="MI249" s="831"/>
      <c r="MJ249" s="831"/>
      <c r="MK249" s="826"/>
      <c r="ML249" s="825"/>
      <c r="MM249" s="832"/>
      <c r="MN249" s="833"/>
      <c r="MO249" s="831"/>
      <c r="MP249" s="831"/>
      <c r="MQ249" s="823"/>
      <c r="MR249" s="824"/>
      <c r="MS249" s="825"/>
      <c r="MT249" s="803"/>
      <c r="MU249" s="804"/>
      <c r="MV249" s="804"/>
      <c r="MW249" s="823"/>
      <c r="MX249" s="824"/>
      <c r="MY249" s="824"/>
      <c r="MZ249" s="805"/>
      <c r="NA249" s="804"/>
      <c r="NB249" s="804"/>
      <c r="NC249" s="823"/>
      <c r="ND249" s="824"/>
      <c r="NE249" s="824"/>
      <c r="NF249" s="805"/>
      <c r="NG249" s="804"/>
      <c r="NH249" s="804"/>
      <c r="NI249" s="823"/>
      <c r="NJ249" s="824"/>
      <c r="NK249" s="824"/>
      <c r="NL249" s="805"/>
      <c r="NM249" s="809"/>
      <c r="NN249" s="809"/>
      <c r="NO249" s="823"/>
      <c r="NP249" s="824"/>
      <c r="NQ249" s="824"/>
      <c r="NR249" s="805"/>
      <c r="NS249" s="823"/>
      <c r="NT249" s="824"/>
      <c r="NU249" s="824"/>
      <c r="NV249" s="803"/>
      <c r="NW249" s="823"/>
      <c r="NX249" s="824"/>
      <c r="NY249" s="824"/>
      <c r="NZ249" s="834"/>
      <c r="OA249" s="823">
        <f t="shared" si="39"/>
        <v>7.15</v>
      </c>
      <c r="OB249" s="824">
        <f t="shared" si="40"/>
        <v>10.4</v>
      </c>
      <c r="OC249" s="824">
        <f t="shared" si="41"/>
        <v>8.7750000000000004</v>
      </c>
      <c r="OD249" s="830">
        <f t="shared" si="42"/>
        <v>0.9878419452887538</v>
      </c>
      <c r="OE249" s="823"/>
      <c r="OF249" s="824"/>
      <c r="OG249" s="824"/>
      <c r="OH249" s="805"/>
      <c r="OI249" s="823"/>
      <c r="OJ249" s="824"/>
      <c r="OK249" s="824"/>
      <c r="OL249" s="805"/>
      <c r="OM249" s="823"/>
      <c r="ON249" s="824"/>
      <c r="OO249" s="824"/>
      <c r="OP249" s="805"/>
      <c r="OQ249" s="823"/>
      <c r="OR249" s="824"/>
      <c r="OS249" s="824"/>
      <c r="OT249" s="805"/>
      <c r="OU249" s="823"/>
      <c r="OV249" s="824"/>
      <c r="OW249" s="824"/>
      <c r="OX249" s="805"/>
      <c r="OY249" s="823"/>
      <c r="OZ249" s="824"/>
      <c r="PA249" s="824"/>
      <c r="PB249" s="805"/>
      <c r="PC249" s="823"/>
      <c r="PD249" s="824"/>
      <c r="PE249" s="824"/>
      <c r="PF249" s="805"/>
    </row>
    <row r="250" spans="1:422" ht="15" hidden="1" customHeight="1" x14ac:dyDescent="0.25">
      <c r="A250" s="801" t="s">
        <v>300</v>
      </c>
      <c r="B250" s="769" t="s">
        <v>51</v>
      </c>
      <c r="C250" s="769" t="s">
        <v>30</v>
      </c>
      <c r="D250" s="770"/>
      <c r="E250" s="769"/>
      <c r="F250" s="769"/>
      <c r="G250" s="769"/>
      <c r="H250" s="769"/>
      <c r="I250" s="769"/>
      <c r="J250" s="769"/>
      <c r="K250" s="769"/>
      <c r="L250" s="769"/>
      <c r="M250" s="769"/>
      <c r="N250" s="769"/>
      <c r="O250" s="769"/>
      <c r="P250" s="769"/>
      <c r="Q250" s="769"/>
      <c r="R250" s="769"/>
      <c r="S250" s="769"/>
      <c r="T250" s="816"/>
      <c r="U250" s="816"/>
      <c r="V250" s="816"/>
      <c r="W250" s="816"/>
      <c r="X250" s="769"/>
      <c r="Y250" s="769">
        <f>IF(AND(AJ250="",AK250="",AL250="",AN250="",AO250="",OR(AP250="",AP250=Dropdown!$AM$12,AP250=Dropdown!$AM$11)),1,0)</f>
        <v>1</v>
      </c>
      <c r="Z250" s="769">
        <f t="shared" si="26"/>
        <v>0</v>
      </c>
      <c r="AA250" s="769">
        <f t="shared" si="27"/>
        <v>1</v>
      </c>
      <c r="AB250" s="769">
        <f t="shared" si="28"/>
        <v>0</v>
      </c>
      <c r="AC250" s="769"/>
      <c r="AD250" s="772" t="str">
        <f>IF(OR(T250&lt;&gt;"",U250&lt;&gt;""),Dropdown!$A$4,IF(OR(V250&lt;&gt;"",W250&lt;&gt;""),Dropdown!$A$5,Dropdown!$A$3))</f>
        <v>Residential</v>
      </c>
      <c r="AE250" s="773" t="s">
        <v>633</v>
      </c>
      <c r="AF250" s="773" t="str">
        <f>VLOOKUP(AG250,Dropdown!$N$3:$R$62,2,FALSE)</f>
        <v>ECA</v>
      </c>
      <c r="AG250" s="802" t="s">
        <v>300</v>
      </c>
      <c r="AH250" s="773" t="str">
        <f>IF(AG250&lt;&gt;"",VLOOKUP(AG250,Dropdown!$N$3:$R$62,3,FALSE),IF(AF250&lt;&gt;"",VLOOKUP(AF250,Dropdown!$N$3:$R$62,3,FALSE),IF(AE250&lt;&gt;"",VLOOKUP(AE250,Dropdown!$N$3:$R$62,3,FALSE),"")))</f>
        <v>UMI</v>
      </c>
      <c r="AI250" s="773" t="str">
        <f>IF(AG250&lt;&gt;"",VLOOKUP(AG250,Dropdown!$N$3:$R$62,5,FALSE),IF(AF250&lt;&gt;"",VLOOKUP(AF250,Dropdown!$N$3:$R$62,5,FALSE),IF(AE250&lt;&gt;"",VLOOKUP(AE250,Dropdown!$N$3:$R$62,5,FALSE),"")))</f>
        <v>Moderate</v>
      </c>
      <c r="AJ250" s="773"/>
      <c r="AK250" s="773"/>
      <c r="AL250" s="773"/>
      <c r="AM250" s="773"/>
      <c r="AN250" s="773"/>
      <c r="AO250" s="773"/>
      <c r="AP250" s="773"/>
      <c r="AQ250" s="769"/>
      <c r="AR250" s="926" t="s">
        <v>928</v>
      </c>
      <c r="AS250" s="774">
        <v>25</v>
      </c>
      <c r="AT250" s="769"/>
      <c r="AU250" s="769"/>
      <c r="AV250" s="846"/>
      <c r="AW250" s="823"/>
      <c r="AX250" s="824"/>
      <c r="AY250" s="825"/>
      <c r="AZ250" s="803"/>
      <c r="BA250" s="804"/>
      <c r="BB250" s="804"/>
      <c r="BC250" s="823"/>
      <c r="BD250" s="824"/>
      <c r="BE250" s="824"/>
      <c r="BF250" s="805"/>
      <c r="BG250" s="804"/>
      <c r="BH250" s="804"/>
      <c r="BI250" s="823"/>
      <c r="BJ250" s="824"/>
      <c r="BK250" s="824"/>
      <c r="BL250" s="805"/>
      <c r="BM250" s="804"/>
      <c r="BN250" s="804"/>
      <c r="BO250" s="823"/>
      <c r="BP250" s="824"/>
      <c r="BQ250" s="824"/>
      <c r="BR250" s="805"/>
      <c r="BS250" s="804"/>
      <c r="BT250" s="804"/>
      <c r="BU250" s="823"/>
      <c r="BV250" s="824"/>
      <c r="BW250" s="824"/>
      <c r="BX250" s="805"/>
      <c r="BY250" s="804"/>
      <c r="BZ250" s="804"/>
      <c r="CA250" s="823"/>
      <c r="CB250" s="824"/>
      <c r="CC250" s="824"/>
      <c r="CD250" s="805"/>
      <c r="CE250" s="804"/>
      <c r="CF250" s="804"/>
      <c r="CG250" s="823"/>
      <c r="CH250" s="824"/>
      <c r="CI250" s="824"/>
      <c r="CJ250" s="805"/>
      <c r="CK250" s="804"/>
      <c r="CL250" s="804"/>
      <c r="CM250" s="823"/>
      <c r="CN250" s="824"/>
      <c r="CO250" s="824"/>
      <c r="CP250" s="805"/>
      <c r="CQ250" s="804"/>
      <c r="CR250" s="804"/>
      <c r="CS250" s="823"/>
      <c r="CT250" s="824"/>
      <c r="CU250" s="824"/>
      <c r="CV250" s="805"/>
      <c r="CW250" s="804"/>
      <c r="CX250" s="804"/>
      <c r="CY250" s="823"/>
      <c r="CZ250" s="824"/>
      <c r="DA250" s="825"/>
      <c r="DB250" s="803"/>
      <c r="DC250" s="809"/>
      <c r="DD250" s="809"/>
      <c r="DE250" s="826"/>
      <c r="DF250" s="825"/>
      <c r="DG250" s="824"/>
      <c r="DH250" s="805"/>
      <c r="DI250" s="804"/>
      <c r="DJ250" s="804"/>
      <c r="DK250" s="823"/>
      <c r="DL250" s="824"/>
      <c r="DM250" s="825"/>
      <c r="DN250" s="803"/>
      <c r="DO250" s="809"/>
      <c r="DP250" s="809"/>
      <c r="DQ250" s="827">
        <v>27</v>
      </c>
      <c r="DR250" s="828">
        <v>50</v>
      </c>
      <c r="DS250" s="829">
        <f t="shared" si="30"/>
        <v>38.5</v>
      </c>
      <c r="DT250" s="830">
        <f t="shared" si="31"/>
        <v>6.9908814589665651</v>
      </c>
      <c r="DU250" s="831"/>
      <c r="DV250" s="831"/>
      <c r="DW250" s="827"/>
      <c r="DX250" s="828"/>
      <c r="DY250" s="832"/>
      <c r="DZ250" s="833"/>
      <c r="EA250" s="831"/>
      <c r="EB250" s="831"/>
      <c r="EC250" s="827"/>
      <c r="ED250" s="828"/>
      <c r="EE250" s="832"/>
      <c r="EF250" s="833"/>
      <c r="EG250" s="831"/>
      <c r="EH250" s="831"/>
      <c r="EI250" s="827"/>
      <c r="EJ250" s="828"/>
      <c r="EK250" s="832"/>
      <c r="EL250" s="833"/>
      <c r="EM250" s="831"/>
      <c r="EN250" s="831"/>
      <c r="EO250" s="827"/>
      <c r="EP250" s="828"/>
      <c r="EQ250" s="832"/>
      <c r="ER250" s="833"/>
      <c r="ES250" s="831"/>
      <c r="ET250" s="831"/>
      <c r="EU250" s="827"/>
      <c r="EV250" s="828"/>
      <c r="EW250" s="832"/>
      <c r="EX250" s="833"/>
      <c r="EY250" s="831"/>
      <c r="EZ250" s="831"/>
      <c r="FA250" s="827"/>
      <c r="FB250" s="828"/>
      <c r="FC250" s="832"/>
      <c r="FD250" s="833"/>
      <c r="FE250" s="831"/>
      <c r="FF250" s="831"/>
      <c r="FG250" s="827"/>
      <c r="FH250" s="828"/>
      <c r="FI250" s="832"/>
      <c r="FJ250" s="833"/>
      <c r="FK250" s="831"/>
      <c r="FL250" s="831"/>
      <c r="FM250" s="827"/>
      <c r="FN250" s="828"/>
      <c r="FO250" s="832"/>
      <c r="FP250" s="833"/>
      <c r="FQ250" s="831"/>
      <c r="FR250" s="831"/>
      <c r="FS250" s="823">
        <v>62</v>
      </c>
      <c r="FT250" s="824">
        <v>92</v>
      </c>
      <c r="FU250" s="825">
        <v>77</v>
      </c>
      <c r="FV250" s="833">
        <f t="shared" si="32"/>
        <v>9.1185410334346511</v>
      </c>
      <c r="FW250" s="831"/>
      <c r="FX250" s="831"/>
      <c r="FY250" s="826"/>
      <c r="FZ250" s="825"/>
      <c r="GA250" s="825"/>
      <c r="GB250" s="833"/>
      <c r="GC250" s="831"/>
      <c r="GD250" s="831"/>
      <c r="GE250" s="826"/>
      <c r="GF250" s="825"/>
      <c r="GG250" s="825"/>
      <c r="GH250" s="833"/>
      <c r="GI250" s="831"/>
      <c r="GJ250" s="831"/>
      <c r="GK250" s="826"/>
      <c r="GL250" s="825"/>
      <c r="GM250" s="825"/>
      <c r="GN250" s="833"/>
      <c r="GO250" s="831"/>
      <c r="GP250" s="831"/>
      <c r="GQ250" s="826"/>
      <c r="GR250" s="825"/>
      <c r="GS250" s="825"/>
      <c r="GT250" s="833"/>
      <c r="GU250" s="831"/>
      <c r="GV250" s="831"/>
      <c r="GW250" s="826"/>
      <c r="GX250" s="825"/>
      <c r="GY250" s="825"/>
      <c r="GZ250" s="833"/>
      <c r="HA250" s="831"/>
      <c r="HB250" s="831"/>
      <c r="HC250" s="826"/>
      <c r="HD250" s="825"/>
      <c r="HE250" s="825"/>
      <c r="HF250" s="833"/>
      <c r="HG250" s="831"/>
      <c r="HH250" s="831"/>
      <c r="HI250" s="826"/>
      <c r="HJ250" s="825"/>
      <c r="HK250" s="825"/>
      <c r="HL250" s="833"/>
      <c r="HM250" s="831"/>
      <c r="HN250" s="831"/>
      <c r="HO250" s="826"/>
      <c r="HP250" s="825"/>
      <c r="HQ250" s="825"/>
      <c r="HR250" s="833"/>
      <c r="HS250" s="831"/>
      <c r="HT250" s="831"/>
      <c r="HU250" s="826">
        <v>41</v>
      </c>
      <c r="HV250" s="825">
        <v>68</v>
      </c>
      <c r="HW250" s="835">
        <f t="shared" si="33"/>
        <v>54.5</v>
      </c>
      <c r="HX250" s="847">
        <f t="shared" si="34"/>
        <v>8.2066869300911858</v>
      </c>
      <c r="HY250" s="812"/>
      <c r="HZ250" s="812"/>
      <c r="IA250" s="823"/>
      <c r="IB250" s="824"/>
      <c r="IC250" s="825"/>
      <c r="ID250" s="803"/>
      <c r="IE250" s="804"/>
      <c r="IF250" s="804"/>
      <c r="IG250" s="826"/>
      <c r="IH250" s="825"/>
      <c r="II250" s="824"/>
      <c r="IJ250" s="805"/>
      <c r="IK250" s="804"/>
      <c r="IL250" s="804"/>
      <c r="IM250" s="823">
        <v>8</v>
      </c>
      <c r="IN250" s="824">
        <v>14</v>
      </c>
      <c r="IO250" s="832">
        <f t="shared" si="35"/>
        <v>11</v>
      </c>
      <c r="IP250" s="830">
        <f t="shared" si="36"/>
        <v>1.8237082066869301</v>
      </c>
      <c r="IQ250" s="831"/>
      <c r="IR250" s="831"/>
      <c r="IS250" s="826"/>
      <c r="IT250" s="825"/>
      <c r="IU250" s="832"/>
      <c r="IV250" s="833"/>
      <c r="IW250" s="831"/>
      <c r="IX250" s="831"/>
      <c r="IY250" s="826"/>
      <c r="IZ250" s="825"/>
      <c r="JA250" s="832"/>
      <c r="JB250" s="833"/>
      <c r="JC250" s="831"/>
      <c r="JD250" s="831"/>
      <c r="JE250" s="826"/>
      <c r="JF250" s="825"/>
      <c r="JG250" s="832"/>
      <c r="JH250" s="833"/>
      <c r="JI250" s="831"/>
      <c r="JJ250" s="831"/>
      <c r="JK250" s="826"/>
      <c r="JL250" s="825"/>
      <c r="JM250" s="832"/>
      <c r="JN250" s="833"/>
      <c r="JO250" s="831"/>
      <c r="JP250" s="831"/>
      <c r="JQ250" s="826"/>
      <c r="JR250" s="825"/>
      <c r="JS250" s="832"/>
      <c r="JT250" s="833"/>
      <c r="JU250" s="831"/>
      <c r="JV250" s="831"/>
      <c r="JW250" s="826"/>
      <c r="JX250" s="825"/>
      <c r="JY250" s="832"/>
      <c r="JZ250" s="833"/>
      <c r="KA250" s="831"/>
      <c r="KB250" s="831"/>
      <c r="KC250" s="826"/>
      <c r="KD250" s="825"/>
      <c r="KE250" s="832"/>
      <c r="KF250" s="833"/>
      <c r="KG250" s="831"/>
      <c r="KH250" s="831"/>
      <c r="KI250" s="826"/>
      <c r="KJ250" s="825"/>
      <c r="KK250" s="832"/>
      <c r="KL250" s="833"/>
      <c r="KM250" s="831"/>
      <c r="KN250" s="831"/>
      <c r="KO250" s="823">
        <v>0.4</v>
      </c>
      <c r="KP250" s="824">
        <v>2</v>
      </c>
      <c r="KQ250" s="829">
        <f t="shared" si="37"/>
        <v>1.2</v>
      </c>
      <c r="KR250" s="830">
        <f t="shared" si="38"/>
        <v>0.48632218844984804</v>
      </c>
      <c r="KS250" s="831"/>
      <c r="KT250" s="831"/>
      <c r="KU250" s="826"/>
      <c r="KV250" s="825"/>
      <c r="KW250" s="832"/>
      <c r="KX250" s="833"/>
      <c r="KY250" s="831"/>
      <c r="KZ250" s="831"/>
      <c r="LA250" s="826"/>
      <c r="LB250" s="825"/>
      <c r="LC250" s="832"/>
      <c r="LD250" s="833"/>
      <c r="LE250" s="831"/>
      <c r="LF250" s="831"/>
      <c r="LG250" s="826"/>
      <c r="LH250" s="825"/>
      <c r="LI250" s="832"/>
      <c r="LJ250" s="833"/>
      <c r="LK250" s="831"/>
      <c r="LL250" s="831"/>
      <c r="LM250" s="826"/>
      <c r="LN250" s="825"/>
      <c r="LO250" s="832"/>
      <c r="LP250" s="833"/>
      <c r="LQ250" s="831"/>
      <c r="LR250" s="831"/>
      <c r="LS250" s="826"/>
      <c r="LT250" s="825"/>
      <c r="LU250" s="832"/>
      <c r="LV250" s="833"/>
      <c r="LW250" s="831"/>
      <c r="LX250" s="831"/>
      <c r="LY250" s="826"/>
      <c r="LZ250" s="825"/>
      <c r="MA250" s="832"/>
      <c r="MB250" s="833"/>
      <c r="MC250" s="831"/>
      <c r="MD250" s="831"/>
      <c r="ME250" s="826"/>
      <c r="MF250" s="825"/>
      <c r="MG250" s="832"/>
      <c r="MH250" s="833"/>
      <c r="MI250" s="831"/>
      <c r="MJ250" s="831"/>
      <c r="MK250" s="826"/>
      <c r="ML250" s="825"/>
      <c r="MM250" s="832"/>
      <c r="MN250" s="833"/>
      <c r="MO250" s="831"/>
      <c r="MP250" s="831"/>
      <c r="MQ250" s="823"/>
      <c r="MR250" s="824"/>
      <c r="MS250" s="825"/>
      <c r="MT250" s="803"/>
      <c r="MU250" s="804"/>
      <c r="MV250" s="804"/>
      <c r="MW250" s="823"/>
      <c r="MX250" s="824"/>
      <c r="MY250" s="824"/>
      <c r="MZ250" s="805"/>
      <c r="NA250" s="804"/>
      <c r="NB250" s="804"/>
      <c r="NC250" s="823"/>
      <c r="ND250" s="824"/>
      <c r="NE250" s="824"/>
      <c r="NF250" s="805"/>
      <c r="NG250" s="804"/>
      <c r="NH250" s="804"/>
      <c r="NI250" s="823"/>
      <c r="NJ250" s="824"/>
      <c r="NK250" s="824"/>
      <c r="NL250" s="805"/>
      <c r="NM250" s="809"/>
      <c r="NN250" s="809"/>
      <c r="NO250" s="823"/>
      <c r="NP250" s="824"/>
      <c r="NQ250" s="824"/>
      <c r="NR250" s="805"/>
      <c r="NS250" s="823"/>
      <c r="NT250" s="824"/>
      <c r="NU250" s="824"/>
      <c r="NV250" s="803"/>
      <c r="NW250" s="823"/>
      <c r="NX250" s="824"/>
      <c r="NY250" s="824"/>
      <c r="NZ250" s="834"/>
      <c r="OA250" s="823">
        <f t="shared" si="39"/>
        <v>5.2</v>
      </c>
      <c r="OB250" s="824">
        <f t="shared" si="40"/>
        <v>9.1</v>
      </c>
      <c r="OC250" s="824">
        <f t="shared" si="41"/>
        <v>7.15</v>
      </c>
      <c r="OD250" s="830">
        <f t="shared" si="42"/>
        <v>1.1854103343465043</v>
      </c>
      <c r="OE250" s="823"/>
      <c r="OF250" s="824"/>
      <c r="OG250" s="824"/>
      <c r="OH250" s="805"/>
      <c r="OI250" s="823"/>
      <c r="OJ250" s="824"/>
      <c r="OK250" s="824"/>
      <c r="OL250" s="805"/>
      <c r="OM250" s="823"/>
      <c r="ON250" s="824"/>
      <c r="OO250" s="824"/>
      <c r="OP250" s="805"/>
      <c r="OQ250" s="823"/>
      <c r="OR250" s="824"/>
      <c r="OS250" s="824"/>
      <c r="OT250" s="805"/>
      <c r="OU250" s="823"/>
      <c r="OV250" s="824"/>
      <c r="OW250" s="824"/>
      <c r="OX250" s="805"/>
      <c r="OY250" s="823"/>
      <c r="OZ250" s="824"/>
      <c r="PA250" s="824"/>
      <c r="PB250" s="805"/>
      <c r="PC250" s="823"/>
      <c r="PD250" s="824"/>
      <c r="PE250" s="824"/>
      <c r="PF250" s="805"/>
    </row>
    <row r="251" spans="1:422" ht="15" hidden="1" customHeight="1" x14ac:dyDescent="0.25">
      <c r="A251" s="801" t="s">
        <v>301</v>
      </c>
      <c r="B251" s="769" t="s">
        <v>18</v>
      </c>
      <c r="C251" s="769" t="s">
        <v>20</v>
      </c>
      <c r="D251" s="770"/>
      <c r="E251" s="769"/>
      <c r="F251" s="769"/>
      <c r="G251" s="769"/>
      <c r="H251" s="769"/>
      <c r="I251" s="769"/>
      <c r="J251" s="769"/>
      <c r="K251" s="769"/>
      <c r="L251" s="769"/>
      <c r="M251" s="769"/>
      <c r="N251" s="769"/>
      <c r="O251" s="769"/>
      <c r="P251" s="769"/>
      <c r="Q251" s="769"/>
      <c r="R251" s="769"/>
      <c r="S251" s="769"/>
      <c r="T251" s="816"/>
      <c r="U251" s="816"/>
      <c r="V251" s="816"/>
      <c r="W251" s="816"/>
      <c r="X251" s="769"/>
      <c r="Y251" s="769">
        <f>IF(AND(AJ251="",AK251="",AL251="",AN251="",AO251="",OR(AP251="",AP251=Dropdown!$AM$12,AP251=Dropdown!$AM$11)),1,0)</f>
        <v>1</v>
      </c>
      <c r="Z251" s="769">
        <f t="shared" si="26"/>
        <v>0</v>
      </c>
      <c r="AA251" s="769">
        <f t="shared" si="27"/>
        <v>1</v>
      </c>
      <c r="AB251" s="769">
        <f t="shared" si="28"/>
        <v>0</v>
      </c>
      <c r="AC251" s="769"/>
      <c r="AD251" s="772" t="str">
        <f>IF(OR(T251&lt;&gt;"",U251&lt;&gt;""),Dropdown!$A$4,IF(OR(V251&lt;&gt;"",W251&lt;&gt;""),Dropdown!$A$5,Dropdown!$A$3))</f>
        <v>Residential</v>
      </c>
      <c r="AE251" s="773" t="s">
        <v>343</v>
      </c>
      <c r="AF251" s="773" t="str">
        <f>VLOOKUP(AG251,Dropdown!$N$3:$R$62,2,FALSE)</f>
        <v>SSA</v>
      </c>
      <c r="AG251" s="802" t="s">
        <v>301</v>
      </c>
      <c r="AH251" s="773" t="str">
        <f>IF(AG251&lt;&gt;"",VLOOKUP(AG251,Dropdown!$N$3:$R$62,3,FALSE),IF(AF251&lt;&gt;"",VLOOKUP(AF251,Dropdown!$N$3:$R$62,3,FALSE),IF(AE251&lt;&gt;"",VLOOKUP(AE251,Dropdown!$N$3:$R$62,3,FALSE),"")))</f>
        <v>LI</v>
      </c>
      <c r="AI251" s="773" t="str">
        <f>IF(AG251&lt;&gt;"",VLOOKUP(AG251,Dropdown!$N$3:$R$62,5,FALSE),IF(AF251&lt;&gt;"",VLOOKUP(AF251,Dropdown!$N$3:$R$62,5,FALSE),IF(AE251&lt;&gt;"",VLOOKUP(AE251,Dropdown!$N$3:$R$62,5,FALSE),"")))</f>
        <v>Tropical</v>
      </c>
      <c r="AJ251" s="773"/>
      <c r="AK251" s="773"/>
      <c r="AL251" s="773"/>
      <c r="AM251" s="773"/>
      <c r="AN251" s="773"/>
      <c r="AO251" s="773"/>
      <c r="AP251" s="773"/>
      <c r="AQ251" s="769"/>
      <c r="AR251" s="926" t="s">
        <v>928</v>
      </c>
      <c r="AS251" s="774">
        <v>25</v>
      </c>
      <c r="AT251" s="769"/>
      <c r="AU251" s="769"/>
      <c r="AV251" s="846"/>
      <c r="AW251" s="823"/>
      <c r="AX251" s="824"/>
      <c r="AY251" s="825"/>
      <c r="AZ251" s="803"/>
      <c r="BA251" s="804"/>
      <c r="BB251" s="804"/>
      <c r="BC251" s="823"/>
      <c r="BD251" s="824"/>
      <c r="BE251" s="824"/>
      <c r="BF251" s="805"/>
      <c r="BG251" s="804"/>
      <c r="BH251" s="804"/>
      <c r="BI251" s="823"/>
      <c r="BJ251" s="824"/>
      <c r="BK251" s="824"/>
      <c r="BL251" s="805"/>
      <c r="BM251" s="804"/>
      <c r="BN251" s="804"/>
      <c r="BO251" s="823"/>
      <c r="BP251" s="824"/>
      <c r="BQ251" s="824"/>
      <c r="BR251" s="805"/>
      <c r="BS251" s="804"/>
      <c r="BT251" s="804"/>
      <c r="BU251" s="823"/>
      <c r="BV251" s="824"/>
      <c r="BW251" s="824"/>
      <c r="BX251" s="805"/>
      <c r="BY251" s="804"/>
      <c r="BZ251" s="804"/>
      <c r="CA251" s="823"/>
      <c r="CB251" s="824"/>
      <c r="CC251" s="824"/>
      <c r="CD251" s="805"/>
      <c r="CE251" s="804"/>
      <c r="CF251" s="804"/>
      <c r="CG251" s="823"/>
      <c r="CH251" s="824"/>
      <c r="CI251" s="824"/>
      <c r="CJ251" s="805"/>
      <c r="CK251" s="804"/>
      <c r="CL251" s="804"/>
      <c r="CM251" s="823"/>
      <c r="CN251" s="824"/>
      <c r="CO251" s="824"/>
      <c r="CP251" s="805"/>
      <c r="CQ251" s="804"/>
      <c r="CR251" s="804"/>
      <c r="CS251" s="823"/>
      <c r="CT251" s="824"/>
      <c r="CU251" s="824"/>
      <c r="CV251" s="805"/>
      <c r="CW251" s="804"/>
      <c r="CX251" s="804"/>
      <c r="CY251" s="823"/>
      <c r="CZ251" s="824"/>
      <c r="DA251" s="825"/>
      <c r="DB251" s="803"/>
      <c r="DC251" s="809"/>
      <c r="DD251" s="809"/>
      <c r="DE251" s="826"/>
      <c r="DF251" s="825"/>
      <c r="DG251" s="824"/>
      <c r="DH251" s="805"/>
      <c r="DI251" s="804"/>
      <c r="DJ251" s="804"/>
      <c r="DK251" s="823"/>
      <c r="DL251" s="824"/>
      <c r="DM251" s="825"/>
      <c r="DN251" s="803"/>
      <c r="DO251" s="809"/>
      <c r="DP251" s="809"/>
      <c r="DQ251" s="827">
        <v>55</v>
      </c>
      <c r="DR251" s="828">
        <v>68</v>
      </c>
      <c r="DS251" s="829">
        <f t="shared" si="30"/>
        <v>61.5</v>
      </c>
      <c r="DT251" s="830">
        <f t="shared" si="31"/>
        <v>3.9513677811550152</v>
      </c>
      <c r="DU251" s="831"/>
      <c r="DV251" s="831"/>
      <c r="DW251" s="827"/>
      <c r="DX251" s="828"/>
      <c r="DY251" s="832"/>
      <c r="DZ251" s="833"/>
      <c r="EA251" s="831"/>
      <c r="EB251" s="831"/>
      <c r="EC251" s="827"/>
      <c r="ED251" s="828"/>
      <c r="EE251" s="832"/>
      <c r="EF251" s="833"/>
      <c r="EG251" s="831"/>
      <c r="EH251" s="831"/>
      <c r="EI251" s="827"/>
      <c r="EJ251" s="828"/>
      <c r="EK251" s="832"/>
      <c r="EL251" s="833"/>
      <c r="EM251" s="831"/>
      <c r="EN251" s="831"/>
      <c r="EO251" s="827"/>
      <c r="EP251" s="828"/>
      <c r="EQ251" s="832"/>
      <c r="ER251" s="833"/>
      <c r="ES251" s="831"/>
      <c r="ET251" s="831"/>
      <c r="EU251" s="827"/>
      <c r="EV251" s="828"/>
      <c r="EW251" s="832"/>
      <c r="EX251" s="833"/>
      <c r="EY251" s="831"/>
      <c r="EZ251" s="831"/>
      <c r="FA251" s="827"/>
      <c r="FB251" s="828"/>
      <c r="FC251" s="832"/>
      <c r="FD251" s="833"/>
      <c r="FE251" s="831"/>
      <c r="FF251" s="831"/>
      <c r="FG251" s="827"/>
      <c r="FH251" s="828"/>
      <c r="FI251" s="832"/>
      <c r="FJ251" s="833"/>
      <c r="FK251" s="831"/>
      <c r="FL251" s="831"/>
      <c r="FM251" s="827"/>
      <c r="FN251" s="828"/>
      <c r="FO251" s="832"/>
      <c r="FP251" s="833"/>
      <c r="FQ251" s="831"/>
      <c r="FR251" s="831"/>
      <c r="FS251" s="823">
        <v>123</v>
      </c>
      <c r="FT251" s="824">
        <v>154</v>
      </c>
      <c r="FU251" s="825">
        <v>139</v>
      </c>
      <c r="FV251" s="833">
        <f t="shared" si="32"/>
        <v>9.4224924012158056</v>
      </c>
      <c r="FW251" s="831"/>
      <c r="FX251" s="831"/>
      <c r="FY251" s="826"/>
      <c r="FZ251" s="825"/>
      <c r="GA251" s="825"/>
      <c r="GB251" s="833"/>
      <c r="GC251" s="831"/>
      <c r="GD251" s="831"/>
      <c r="GE251" s="826"/>
      <c r="GF251" s="825"/>
      <c r="GG251" s="825"/>
      <c r="GH251" s="833"/>
      <c r="GI251" s="831"/>
      <c r="GJ251" s="831"/>
      <c r="GK251" s="826"/>
      <c r="GL251" s="825"/>
      <c r="GM251" s="825"/>
      <c r="GN251" s="833"/>
      <c r="GO251" s="831"/>
      <c r="GP251" s="831"/>
      <c r="GQ251" s="826"/>
      <c r="GR251" s="825"/>
      <c r="GS251" s="825"/>
      <c r="GT251" s="833"/>
      <c r="GU251" s="831"/>
      <c r="GV251" s="831"/>
      <c r="GW251" s="826"/>
      <c r="GX251" s="825"/>
      <c r="GY251" s="825"/>
      <c r="GZ251" s="833"/>
      <c r="HA251" s="831"/>
      <c r="HB251" s="831"/>
      <c r="HC251" s="826"/>
      <c r="HD251" s="825"/>
      <c r="HE251" s="825"/>
      <c r="HF251" s="833"/>
      <c r="HG251" s="831"/>
      <c r="HH251" s="831"/>
      <c r="HI251" s="826"/>
      <c r="HJ251" s="825"/>
      <c r="HK251" s="825"/>
      <c r="HL251" s="833"/>
      <c r="HM251" s="831"/>
      <c r="HN251" s="831"/>
      <c r="HO251" s="826"/>
      <c r="HP251" s="825"/>
      <c r="HQ251" s="825"/>
      <c r="HR251" s="833"/>
      <c r="HS251" s="831"/>
      <c r="HT251" s="831"/>
      <c r="HU251" s="826">
        <v>41</v>
      </c>
      <c r="HV251" s="825">
        <v>55</v>
      </c>
      <c r="HW251" s="835">
        <f t="shared" si="33"/>
        <v>48</v>
      </c>
      <c r="HX251" s="847">
        <f t="shared" si="34"/>
        <v>4.2553191489361701</v>
      </c>
      <c r="HY251" s="812"/>
      <c r="HZ251" s="812"/>
      <c r="IA251" s="823"/>
      <c r="IB251" s="824"/>
      <c r="IC251" s="825"/>
      <c r="ID251" s="803"/>
      <c r="IE251" s="804"/>
      <c r="IF251" s="804"/>
      <c r="IG251" s="826"/>
      <c r="IH251" s="825"/>
      <c r="II251" s="824"/>
      <c r="IJ251" s="805"/>
      <c r="IK251" s="804"/>
      <c r="IL251" s="804"/>
      <c r="IM251" s="823">
        <v>8</v>
      </c>
      <c r="IN251" s="824">
        <v>14</v>
      </c>
      <c r="IO251" s="832">
        <f t="shared" si="35"/>
        <v>11</v>
      </c>
      <c r="IP251" s="830">
        <f t="shared" si="36"/>
        <v>1.8237082066869301</v>
      </c>
      <c r="IQ251" s="831"/>
      <c r="IR251" s="831"/>
      <c r="IS251" s="826"/>
      <c r="IT251" s="825"/>
      <c r="IU251" s="832"/>
      <c r="IV251" s="833"/>
      <c r="IW251" s="831"/>
      <c r="IX251" s="831"/>
      <c r="IY251" s="826"/>
      <c r="IZ251" s="825"/>
      <c r="JA251" s="832"/>
      <c r="JB251" s="833"/>
      <c r="JC251" s="831"/>
      <c r="JD251" s="831"/>
      <c r="JE251" s="826"/>
      <c r="JF251" s="825"/>
      <c r="JG251" s="832"/>
      <c r="JH251" s="833"/>
      <c r="JI251" s="831"/>
      <c r="JJ251" s="831"/>
      <c r="JK251" s="826"/>
      <c r="JL251" s="825"/>
      <c r="JM251" s="832"/>
      <c r="JN251" s="833"/>
      <c r="JO251" s="831"/>
      <c r="JP251" s="831"/>
      <c r="JQ251" s="826"/>
      <c r="JR251" s="825"/>
      <c r="JS251" s="832"/>
      <c r="JT251" s="833"/>
      <c r="JU251" s="831"/>
      <c r="JV251" s="831"/>
      <c r="JW251" s="826"/>
      <c r="JX251" s="825"/>
      <c r="JY251" s="832"/>
      <c r="JZ251" s="833"/>
      <c r="KA251" s="831"/>
      <c r="KB251" s="831"/>
      <c r="KC251" s="826"/>
      <c r="KD251" s="825"/>
      <c r="KE251" s="832"/>
      <c r="KF251" s="833"/>
      <c r="KG251" s="831"/>
      <c r="KH251" s="831"/>
      <c r="KI251" s="826"/>
      <c r="KJ251" s="825"/>
      <c r="KK251" s="832"/>
      <c r="KL251" s="833"/>
      <c r="KM251" s="831"/>
      <c r="KN251" s="831"/>
      <c r="KO251" s="823">
        <v>0.4</v>
      </c>
      <c r="KP251" s="824">
        <v>0.6</v>
      </c>
      <c r="KQ251" s="829">
        <f t="shared" si="37"/>
        <v>0.5</v>
      </c>
      <c r="KR251" s="830">
        <f t="shared" si="38"/>
        <v>6.0790273556230991E-2</v>
      </c>
      <c r="KS251" s="831"/>
      <c r="KT251" s="831"/>
      <c r="KU251" s="826"/>
      <c r="KV251" s="825"/>
      <c r="KW251" s="832"/>
      <c r="KX251" s="833"/>
      <c r="KY251" s="831"/>
      <c r="KZ251" s="831"/>
      <c r="LA251" s="826"/>
      <c r="LB251" s="825"/>
      <c r="LC251" s="832"/>
      <c r="LD251" s="833"/>
      <c r="LE251" s="831"/>
      <c r="LF251" s="831"/>
      <c r="LG251" s="826"/>
      <c r="LH251" s="825"/>
      <c r="LI251" s="832"/>
      <c r="LJ251" s="833"/>
      <c r="LK251" s="831"/>
      <c r="LL251" s="831"/>
      <c r="LM251" s="826"/>
      <c r="LN251" s="825"/>
      <c r="LO251" s="832"/>
      <c r="LP251" s="833"/>
      <c r="LQ251" s="831"/>
      <c r="LR251" s="831"/>
      <c r="LS251" s="826"/>
      <c r="LT251" s="825"/>
      <c r="LU251" s="832"/>
      <c r="LV251" s="833"/>
      <c r="LW251" s="831"/>
      <c r="LX251" s="831"/>
      <c r="LY251" s="826"/>
      <c r="LZ251" s="825"/>
      <c r="MA251" s="832"/>
      <c r="MB251" s="833"/>
      <c r="MC251" s="831"/>
      <c r="MD251" s="831"/>
      <c r="ME251" s="826"/>
      <c r="MF251" s="825"/>
      <c r="MG251" s="832"/>
      <c r="MH251" s="833"/>
      <c r="MI251" s="831"/>
      <c r="MJ251" s="831"/>
      <c r="MK251" s="826"/>
      <c r="ML251" s="825"/>
      <c r="MM251" s="832"/>
      <c r="MN251" s="833"/>
      <c r="MO251" s="831"/>
      <c r="MP251" s="831"/>
      <c r="MQ251" s="823"/>
      <c r="MR251" s="824"/>
      <c r="MS251" s="824"/>
      <c r="MT251" s="805"/>
      <c r="MU251" s="804"/>
      <c r="MV251" s="804"/>
      <c r="MW251" s="823"/>
      <c r="MX251" s="824"/>
      <c r="MY251" s="824"/>
      <c r="MZ251" s="805"/>
      <c r="NA251" s="804"/>
      <c r="NB251" s="804"/>
      <c r="NC251" s="823"/>
      <c r="ND251" s="824"/>
      <c r="NE251" s="824"/>
      <c r="NF251" s="805"/>
      <c r="NG251" s="804"/>
      <c r="NH251" s="804"/>
      <c r="NI251" s="823"/>
      <c r="NJ251" s="824"/>
      <c r="NK251" s="824"/>
      <c r="NL251" s="805"/>
      <c r="NM251" s="809"/>
      <c r="NN251" s="809"/>
      <c r="NO251" s="823"/>
      <c r="NP251" s="824"/>
      <c r="NQ251" s="824"/>
      <c r="NR251" s="805"/>
      <c r="NS251" s="823"/>
      <c r="NT251" s="824"/>
      <c r="NU251" s="824"/>
      <c r="NV251" s="805"/>
      <c r="NW251" s="823"/>
      <c r="NX251" s="824"/>
      <c r="NY251" s="824"/>
      <c r="NZ251" s="834"/>
      <c r="OA251" s="823">
        <f t="shared" si="39"/>
        <v>5.2</v>
      </c>
      <c r="OB251" s="824">
        <f t="shared" si="40"/>
        <v>9.1</v>
      </c>
      <c r="OC251" s="824">
        <f t="shared" si="41"/>
        <v>7.15</v>
      </c>
      <c r="OD251" s="830">
        <f t="shared" si="42"/>
        <v>1.1854103343465043</v>
      </c>
      <c r="OE251" s="823"/>
      <c r="OF251" s="824"/>
      <c r="OG251" s="824"/>
      <c r="OH251" s="805"/>
      <c r="OI251" s="823"/>
      <c r="OJ251" s="824"/>
      <c r="OK251" s="824"/>
      <c r="OL251" s="805"/>
      <c r="OM251" s="823"/>
      <c r="ON251" s="824"/>
      <c r="OO251" s="824"/>
      <c r="OP251" s="805"/>
      <c r="OQ251" s="823"/>
      <c r="OR251" s="824"/>
      <c r="OS251" s="824"/>
      <c r="OT251" s="805"/>
      <c r="OU251" s="823"/>
      <c r="OV251" s="824"/>
      <c r="OW251" s="824"/>
      <c r="OX251" s="805"/>
      <c r="OY251" s="823"/>
      <c r="OZ251" s="824"/>
      <c r="PA251" s="824"/>
      <c r="PB251" s="805"/>
      <c r="PC251" s="823"/>
      <c r="PD251" s="824"/>
      <c r="PE251" s="824"/>
      <c r="PF251" s="805"/>
    </row>
    <row r="252" spans="1:422" ht="15" hidden="1" customHeight="1" x14ac:dyDescent="0.25">
      <c r="A252" s="801" t="s">
        <v>302</v>
      </c>
      <c r="B252" s="769" t="s">
        <v>55</v>
      </c>
      <c r="C252" s="769" t="s">
        <v>21</v>
      </c>
      <c r="D252" s="770"/>
      <c r="E252" s="769"/>
      <c r="F252" s="769"/>
      <c r="G252" s="769"/>
      <c r="H252" s="769"/>
      <c r="I252" s="769"/>
      <c r="J252" s="769"/>
      <c r="K252" s="769"/>
      <c r="L252" s="769"/>
      <c r="M252" s="769"/>
      <c r="N252" s="769"/>
      <c r="O252" s="769"/>
      <c r="P252" s="769"/>
      <c r="Q252" s="769"/>
      <c r="R252" s="769"/>
      <c r="S252" s="769"/>
      <c r="T252" s="816"/>
      <c r="U252" s="816"/>
      <c r="V252" s="816"/>
      <c r="W252" s="816"/>
      <c r="X252" s="769"/>
      <c r="Y252" s="769">
        <f>IF(AND(AJ252="",AK252="",AL252="",AN252="",AO252="",OR(AP252="",AP252=Dropdown!$AM$12,AP252=Dropdown!$AM$11)),1,0)</f>
        <v>1</v>
      </c>
      <c r="Z252" s="769">
        <f t="shared" si="26"/>
        <v>0</v>
      </c>
      <c r="AA252" s="769">
        <f t="shared" si="27"/>
        <v>1</v>
      </c>
      <c r="AB252" s="769">
        <f t="shared" si="28"/>
        <v>0</v>
      </c>
      <c r="AC252" s="769"/>
      <c r="AD252" s="772" t="str">
        <f>IF(OR(T252&lt;&gt;"",U252&lt;&gt;""),Dropdown!$A$4,IF(OR(V252&lt;&gt;"",W252&lt;&gt;""),Dropdown!$A$5,Dropdown!$A$3))</f>
        <v>Residential</v>
      </c>
      <c r="AE252" s="773" t="s">
        <v>633</v>
      </c>
      <c r="AF252" s="773" t="str">
        <f>VLOOKUP(AG252,Dropdown!$N$3:$R$62,2,FALSE)</f>
        <v>NAC</v>
      </c>
      <c r="AG252" s="802" t="s">
        <v>302</v>
      </c>
      <c r="AH252" s="773" t="str">
        <f>IF(AG252&lt;&gt;"",VLOOKUP(AG252,Dropdown!$N$3:$R$62,3,FALSE),IF(AF252&lt;&gt;"",VLOOKUP(AF252,Dropdown!$N$3:$R$62,3,FALSE),IF(AE252&lt;&gt;"",VLOOKUP(AE252,Dropdown!$N$3:$R$62,3,FALSE),"")))</f>
        <v>HI</v>
      </c>
      <c r="AI252" s="773" t="str">
        <f>IF(AG252&lt;&gt;"",VLOOKUP(AG252,Dropdown!$N$3:$R$62,5,FALSE),IF(AF252&lt;&gt;"",VLOOKUP(AF252,Dropdown!$N$3:$R$62,5,FALSE),IF(AE252&lt;&gt;"",VLOOKUP(AE252,Dropdown!$N$3:$R$62,5,FALSE),"")))</f>
        <v>Moderate</v>
      </c>
      <c r="AJ252" s="773"/>
      <c r="AK252" s="773"/>
      <c r="AL252" s="773"/>
      <c r="AM252" s="773"/>
      <c r="AN252" s="773"/>
      <c r="AO252" s="773"/>
      <c r="AP252" s="773"/>
      <c r="AQ252" s="769"/>
      <c r="AR252" s="926" t="s">
        <v>928</v>
      </c>
      <c r="AS252" s="774">
        <v>25</v>
      </c>
      <c r="AT252" s="769"/>
      <c r="AU252" s="769"/>
      <c r="AV252" s="846"/>
      <c r="AW252" s="823"/>
      <c r="AX252" s="824"/>
      <c r="AY252" s="825"/>
      <c r="AZ252" s="803"/>
      <c r="BA252" s="804"/>
      <c r="BB252" s="804"/>
      <c r="BC252" s="823"/>
      <c r="BD252" s="824"/>
      <c r="BE252" s="824"/>
      <c r="BF252" s="805"/>
      <c r="BG252" s="804"/>
      <c r="BH252" s="804"/>
      <c r="BI252" s="823"/>
      <c r="BJ252" s="824"/>
      <c r="BK252" s="824"/>
      <c r="BL252" s="805"/>
      <c r="BM252" s="804"/>
      <c r="BN252" s="804"/>
      <c r="BO252" s="823"/>
      <c r="BP252" s="824"/>
      <c r="BQ252" s="824"/>
      <c r="BR252" s="805"/>
      <c r="BS252" s="804"/>
      <c r="BT252" s="804"/>
      <c r="BU252" s="823"/>
      <c r="BV252" s="824"/>
      <c r="BW252" s="824"/>
      <c r="BX252" s="805"/>
      <c r="BY252" s="804"/>
      <c r="BZ252" s="804"/>
      <c r="CA252" s="823"/>
      <c r="CB252" s="824"/>
      <c r="CC252" s="824"/>
      <c r="CD252" s="805"/>
      <c r="CE252" s="804"/>
      <c r="CF252" s="804"/>
      <c r="CG252" s="823"/>
      <c r="CH252" s="824"/>
      <c r="CI252" s="824"/>
      <c r="CJ252" s="805"/>
      <c r="CK252" s="804"/>
      <c r="CL252" s="804"/>
      <c r="CM252" s="823"/>
      <c r="CN252" s="824"/>
      <c r="CO252" s="824"/>
      <c r="CP252" s="805"/>
      <c r="CQ252" s="804"/>
      <c r="CR252" s="804"/>
      <c r="CS252" s="823"/>
      <c r="CT252" s="824"/>
      <c r="CU252" s="824"/>
      <c r="CV252" s="805"/>
      <c r="CW252" s="804"/>
      <c r="CX252" s="804"/>
      <c r="CY252" s="823"/>
      <c r="CZ252" s="824"/>
      <c r="DA252" s="825"/>
      <c r="DB252" s="803"/>
      <c r="DC252" s="809"/>
      <c r="DD252" s="809"/>
      <c r="DE252" s="826"/>
      <c r="DF252" s="825"/>
      <c r="DG252" s="824"/>
      <c r="DH252" s="805"/>
      <c r="DI252" s="804"/>
      <c r="DJ252" s="804"/>
      <c r="DK252" s="823"/>
      <c r="DL252" s="824"/>
      <c r="DM252" s="825"/>
      <c r="DN252" s="803"/>
      <c r="DO252" s="809"/>
      <c r="DP252" s="809"/>
      <c r="DQ252" s="827">
        <v>82</v>
      </c>
      <c r="DR252" s="828">
        <v>96</v>
      </c>
      <c r="DS252" s="829">
        <f t="shared" si="30"/>
        <v>89</v>
      </c>
      <c r="DT252" s="830">
        <f t="shared" si="31"/>
        <v>4.2553191489361701</v>
      </c>
      <c r="DU252" s="831"/>
      <c r="DV252" s="831"/>
      <c r="DW252" s="827"/>
      <c r="DX252" s="828"/>
      <c r="DY252" s="832"/>
      <c r="DZ252" s="833"/>
      <c r="EA252" s="831"/>
      <c r="EB252" s="831"/>
      <c r="EC252" s="827"/>
      <c r="ED252" s="828"/>
      <c r="EE252" s="832"/>
      <c r="EF252" s="833"/>
      <c r="EG252" s="831"/>
      <c r="EH252" s="831"/>
      <c r="EI252" s="827"/>
      <c r="EJ252" s="828"/>
      <c r="EK252" s="832"/>
      <c r="EL252" s="833"/>
      <c r="EM252" s="831"/>
      <c r="EN252" s="831"/>
      <c r="EO252" s="827"/>
      <c r="EP252" s="828"/>
      <c r="EQ252" s="832"/>
      <c r="ER252" s="833"/>
      <c r="ES252" s="831"/>
      <c r="ET252" s="831"/>
      <c r="EU252" s="827"/>
      <c r="EV252" s="828"/>
      <c r="EW252" s="832"/>
      <c r="EX252" s="833"/>
      <c r="EY252" s="831"/>
      <c r="EZ252" s="831"/>
      <c r="FA252" s="827"/>
      <c r="FB252" s="828"/>
      <c r="FC252" s="832"/>
      <c r="FD252" s="833"/>
      <c r="FE252" s="831"/>
      <c r="FF252" s="831"/>
      <c r="FG252" s="827"/>
      <c r="FH252" s="828"/>
      <c r="FI252" s="832"/>
      <c r="FJ252" s="833"/>
      <c r="FK252" s="831"/>
      <c r="FL252" s="831"/>
      <c r="FM252" s="827"/>
      <c r="FN252" s="828"/>
      <c r="FO252" s="832"/>
      <c r="FP252" s="833"/>
      <c r="FQ252" s="831"/>
      <c r="FR252" s="831"/>
      <c r="FS252" s="823">
        <v>185</v>
      </c>
      <c r="FT252" s="824">
        <v>216</v>
      </c>
      <c r="FU252" s="825" t="s">
        <v>821</v>
      </c>
      <c r="FV252" s="833">
        <f t="shared" si="32"/>
        <v>9.4224924012158056</v>
      </c>
      <c r="FW252" s="831"/>
      <c r="FX252" s="831"/>
      <c r="FY252" s="826"/>
      <c r="FZ252" s="825"/>
      <c r="GA252" s="825"/>
      <c r="GB252" s="833"/>
      <c r="GC252" s="831"/>
      <c r="GD252" s="831"/>
      <c r="GE252" s="826"/>
      <c r="GF252" s="825"/>
      <c r="GG252" s="825"/>
      <c r="GH252" s="833"/>
      <c r="GI252" s="831"/>
      <c r="GJ252" s="831"/>
      <c r="GK252" s="826"/>
      <c r="GL252" s="825"/>
      <c r="GM252" s="825"/>
      <c r="GN252" s="833"/>
      <c r="GO252" s="831"/>
      <c r="GP252" s="831"/>
      <c r="GQ252" s="826"/>
      <c r="GR252" s="825"/>
      <c r="GS252" s="825"/>
      <c r="GT252" s="833"/>
      <c r="GU252" s="831"/>
      <c r="GV252" s="831"/>
      <c r="GW252" s="826"/>
      <c r="GX252" s="825"/>
      <c r="GY252" s="825"/>
      <c r="GZ252" s="833"/>
      <c r="HA252" s="831"/>
      <c r="HB252" s="831"/>
      <c r="HC252" s="826"/>
      <c r="HD252" s="825"/>
      <c r="HE252" s="825"/>
      <c r="HF252" s="833"/>
      <c r="HG252" s="831"/>
      <c r="HH252" s="831"/>
      <c r="HI252" s="826"/>
      <c r="HJ252" s="825"/>
      <c r="HK252" s="825"/>
      <c r="HL252" s="833"/>
      <c r="HM252" s="831"/>
      <c r="HN252" s="831"/>
      <c r="HO252" s="826"/>
      <c r="HP252" s="825"/>
      <c r="HQ252" s="825"/>
      <c r="HR252" s="833"/>
      <c r="HS252" s="831"/>
      <c r="HT252" s="831"/>
      <c r="HU252" s="826">
        <v>82</v>
      </c>
      <c r="HV252" s="825">
        <v>96</v>
      </c>
      <c r="HW252" s="835">
        <f t="shared" si="33"/>
        <v>89</v>
      </c>
      <c r="HX252" s="847">
        <f t="shared" si="34"/>
        <v>4.2553191489361701</v>
      </c>
      <c r="HY252" s="812"/>
      <c r="HZ252" s="812"/>
      <c r="IA252" s="823"/>
      <c r="IB252" s="824"/>
      <c r="IC252" s="825"/>
      <c r="ID252" s="803"/>
      <c r="IE252" s="804"/>
      <c r="IF252" s="804"/>
      <c r="IG252" s="826"/>
      <c r="IH252" s="825"/>
      <c r="II252" s="824"/>
      <c r="IJ252" s="805"/>
      <c r="IK252" s="804"/>
      <c r="IL252" s="804"/>
      <c r="IM252" s="823">
        <v>14</v>
      </c>
      <c r="IN252" s="824">
        <v>19</v>
      </c>
      <c r="IO252" s="832">
        <f t="shared" si="35"/>
        <v>16.5</v>
      </c>
      <c r="IP252" s="830">
        <f t="shared" si="36"/>
        <v>1.519756838905775</v>
      </c>
      <c r="IQ252" s="831"/>
      <c r="IR252" s="831"/>
      <c r="IS252" s="826"/>
      <c r="IT252" s="825"/>
      <c r="IU252" s="832"/>
      <c r="IV252" s="833"/>
      <c r="IW252" s="831"/>
      <c r="IX252" s="831"/>
      <c r="IY252" s="826"/>
      <c r="IZ252" s="825"/>
      <c r="JA252" s="832"/>
      <c r="JB252" s="833"/>
      <c r="JC252" s="831"/>
      <c r="JD252" s="831"/>
      <c r="JE252" s="826"/>
      <c r="JF252" s="825"/>
      <c r="JG252" s="832"/>
      <c r="JH252" s="833"/>
      <c r="JI252" s="831"/>
      <c r="JJ252" s="831"/>
      <c r="JK252" s="826"/>
      <c r="JL252" s="825"/>
      <c r="JM252" s="832"/>
      <c r="JN252" s="833"/>
      <c r="JO252" s="831"/>
      <c r="JP252" s="831"/>
      <c r="JQ252" s="826"/>
      <c r="JR252" s="825"/>
      <c r="JS252" s="832"/>
      <c r="JT252" s="833"/>
      <c r="JU252" s="831"/>
      <c r="JV252" s="831"/>
      <c r="JW252" s="826"/>
      <c r="JX252" s="825"/>
      <c r="JY252" s="832"/>
      <c r="JZ252" s="833"/>
      <c r="KA252" s="831"/>
      <c r="KB252" s="831"/>
      <c r="KC252" s="826"/>
      <c r="KD252" s="825"/>
      <c r="KE252" s="832"/>
      <c r="KF252" s="833"/>
      <c r="KG252" s="831"/>
      <c r="KH252" s="831"/>
      <c r="KI252" s="826"/>
      <c r="KJ252" s="825"/>
      <c r="KK252" s="832"/>
      <c r="KL252" s="833"/>
      <c r="KM252" s="831"/>
      <c r="KN252" s="831"/>
      <c r="KO252" s="823">
        <v>2.7</v>
      </c>
      <c r="KP252" s="824">
        <v>4.5</v>
      </c>
      <c r="KQ252" s="829">
        <f t="shared" si="37"/>
        <v>3.6</v>
      </c>
      <c r="KR252" s="830">
        <f t="shared" si="38"/>
        <v>0.54711246200607899</v>
      </c>
      <c r="KS252" s="831"/>
      <c r="KT252" s="831"/>
      <c r="KU252" s="826"/>
      <c r="KV252" s="825"/>
      <c r="KW252" s="832"/>
      <c r="KX252" s="833"/>
      <c r="KY252" s="831"/>
      <c r="KZ252" s="831"/>
      <c r="LA252" s="826"/>
      <c r="LB252" s="825"/>
      <c r="LC252" s="832"/>
      <c r="LD252" s="833"/>
      <c r="LE252" s="831"/>
      <c r="LF252" s="831"/>
      <c r="LG252" s="826"/>
      <c r="LH252" s="825"/>
      <c r="LI252" s="832"/>
      <c r="LJ252" s="833"/>
      <c r="LK252" s="831"/>
      <c r="LL252" s="831"/>
      <c r="LM252" s="826"/>
      <c r="LN252" s="825"/>
      <c r="LO252" s="832"/>
      <c r="LP252" s="833"/>
      <c r="LQ252" s="831"/>
      <c r="LR252" s="831"/>
      <c r="LS252" s="826"/>
      <c r="LT252" s="825"/>
      <c r="LU252" s="832"/>
      <c r="LV252" s="833"/>
      <c r="LW252" s="831"/>
      <c r="LX252" s="831"/>
      <c r="LY252" s="826"/>
      <c r="LZ252" s="825"/>
      <c r="MA252" s="832"/>
      <c r="MB252" s="833"/>
      <c r="MC252" s="831"/>
      <c r="MD252" s="831"/>
      <c r="ME252" s="826"/>
      <c r="MF252" s="825"/>
      <c r="MG252" s="832"/>
      <c r="MH252" s="833"/>
      <c r="MI252" s="831"/>
      <c r="MJ252" s="831"/>
      <c r="MK252" s="826"/>
      <c r="ML252" s="825"/>
      <c r="MM252" s="832"/>
      <c r="MN252" s="833"/>
      <c r="MO252" s="831"/>
      <c r="MP252" s="831"/>
      <c r="MQ252" s="823"/>
      <c r="MR252" s="824"/>
      <c r="MS252" s="824"/>
      <c r="MT252" s="805"/>
      <c r="MU252" s="804"/>
      <c r="MV252" s="804"/>
      <c r="MW252" s="823"/>
      <c r="MX252" s="824"/>
      <c r="MY252" s="824"/>
      <c r="MZ252" s="805"/>
      <c r="NA252" s="804"/>
      <c r="NB252" s="804"/>
      <c r="NC252" s="823"/>
      <c r="ND252" s="824"/>
      <c r="NE252" s="824"/>
      <c r="NF252" s="805"/>
      <c r="NG252" s="804"/>
      <c r="NH252" s="804"/>
      <c r="NI252" s="823"/>
      <c r="NJ252" s="824"/>
      <c r="NK252" s="824"/>
      <c r="NL252" s="805"/>
      <c r="NM252" s="809"/>
      <c r="NN252" s="809"/>
      <c r="NO252" s="823"/>
      <c r="NP252" s="824"/>
      <c r="NQ252" s="824"/>
      <c r="NR252" s="805"/>
      <c r="NS252" s="823"/>
      <c r="NT252" s="824"/>
      <c r="NU252" s="824"/>
      <c r="NV252" s="805"/>
      <c r="NW252" s="823"/>
      <c r="NX252" s="824"/>
      <c r="NY252" s="824"/>
      <c r="NZ252" s="834"/>
      <c r="OA252" s="823">
        <f t="shared" si="39"/>
        <v>9.1</v>
      </c>
      <c r="OB252" s="824">
        <f t="shared" si="40"/>
        <v>12.35</v>
      </c>
      <c r="OC252" s="824">
        <f t="shared" si="41"/>
        <v>10.725</v>
      </c>
      <c r="OD252" s="830">
        <f t="shared" si="42"/>
        <v>0.9878419452887538</v>
      </c>
      <c r="OE252" s="823"/>
      <c r="OF252" s="824"/>
      <c r="OG252" s="824"/>
      <c r="OH252" s="805"/>
      <c r="OI252" s="823"/>
      <c r="OJ252" s="824"/>
      <c r="OK252" s="824"/>
      <c r="OL252" s="805"/>
      <c r="OM252" s="823"/>
      <c r="ON252" s="824"/>
      <c r="OO252" s="824"/>
      <c r="OP252" s="805"/>
      <c r="OQ252" s="823"/>
      <c r="OR252" s="824"/>
      <c r="OS252" s="824"/>
      <c r="OT252" s="805"/>
      <c r="OU252" s="823"/>
      <c r="OV252" s="824"/>
      <c r="OW252" s="824"/>
      <c r="OX252" s="805"/>
      <c r="OY252" s="823"/>
      <c r="OZ252" s="824"/>
      <c r="PA252" s="824"/>
      <c r="PB252" s="805"/>
      <c r="PC252" s="823"/>
      <c r="PD252" s="824"/>
      <c r="PE252" s="824"/>
      <c r="PF252" s="805"/>
    </row>
    <row r="253" spans="1:422" ht="15" hidden="1" customHeight="1" x14ac:dyDescent="0.25">
      <c r="A253" s="769" t="s">
        <v>76</v>
      </c>
      <c r="B253" s="769"/>
      <c r="C253" s="769"/>
      <c r="D253" s="770"/>
      <c r="E253" s="769"/>
      <c r="F253" s="769"/>
      <c r="G253" s="769"/>
      <c r="H253" s="769"/>
      <c r="I253" s="769"/>
      <c r="J253" s="769"/>
      <c r="K253" s="769"/>
      <c r="L253" s="769"/>
      <c r="M253" s="769"/>
      <c r="N253" s="769"/>
      <c r="O253" s="769"/>
      <c r="P253" s="769"/>
      <c r="Q253" s="769" t="s">
        <v>310</v>
      </c>
      <c r="R253" s="769"/>
      <c r="S253" s="769"/>
      <c r="T253" s="816"/>
      <c r="U253" s="816"/>
      <c r="V253" s="816"/>
      <c r="W253" s="816"/>
      <c r="X253" s="769"/>
      <c r="Y253" s="769">
        <f>IF(AND(AJ253="",AK253="",AL253="",AN253="",AO253="",OR(AP253="",AP253=Dropdown!$AM$12,AP253=Dropdown!$AM$11)),1,0)</f>
        <v>0</v>
      </c>
      <c r="Z253" s="769">
        <f t="shared" si="26"/>
        <v>0</v>
      </c>
      <c r="AA253" s="769">
        <f t="shared" si="27"/>
        <v>0</v>
      </c>
      <c r="AB253" s="769">
        <f t="shared" si="28"/>
        <v>0</v>
      </c>
      <c r="AC253" s="769"/>
      <c r="AD253" s="772" t="str">
        <f>IF(OR(T253&lt;&gt;"",U253&lt;&gt;""),Dropdown!$A$4,IF(OR(V253&lt;&gt;"",W253&lt;&gt;""),Dropdown!$A$5,Dropdown!$A$3))</f>
        <v>Residential</v>
      </c>
      <c r="AE253" s="773" t="s">
        <v>615</v>
      </c>
      <c r="AF253" s="773"/>
      <c r="AG253" s="773"/>
      <c r="AH253" s="773" t="str">
        <f>IF(AG253&lt;&gt;"",VLOOKUP(AG253,Dropdown!$N$3:$R$62,3,FALSE),IF(AF253&lt;&gt;"",VLOOKUP(AF253,Dropdown!$N$3:$R$62,3,FALSE),IF(AE253&lt;&gt;"",VLOOKUP(AE253,Dropdown!$N$3:$R$62,3,FALSE),"")))</f>
        <v xml:space="preserve"> </v>
      </c>
      <c r="AI253" s="773" t="str">
        <f>IF(AG253&lt;&gt;"",VLOOKUP(AG253,Dropdown!$N$3:$R$62,5,FALSE),IF(AF253&lt;&gt;"",VLOOKUP(AF253,Dropdown!$N$3:$R$62,5,FALSE),IF(AE253&lt;&gt;"",VLOOKUP(AE253,Dropdown!$N$3:$R$62,5,FALSE),"")))</f>
        <v>Diverse</v>
      </c>
      <c r="AJ253" s="773"/>
      <c r="AK253" s="773"/>
      <c r="AL253" s="773"/>
      <c r="AM253" s="773"/>
      <c r="AN253" s="773"/>
      <c r="AO253" s="773"/>
      <c r="AP253" s="773" t="s">
        <v>552</v>
      </c>
      <c r="AQ253" s="769" t="s">
        <v>311</v>
      </c>
      <c r="AR253" s="774" t="s">
        <v>274</v>
      </c>
      <c r="AS253" s="774">
        <v>43</v>
      </c>
      <c r="AT253" s="769"/>
      <c r="AU253" s="769"/>
      <c r="AV253" s="846"/>
      <c r="AW253" s="823"/>
      <c r="AX253" s="824"/>
      <c r="AY253" s="824"/>
      <c r="AZ253" s="803"/>
      <c r="BA253" s="804"/>
      <c r="BB253" s="804"/>
      <c r="BC253" s="823"/>
      <c r="BD253" s="824"/>
      <c r="BE253" s="824"/>
      <c r="BF253" s="805"/>
      <c r="BG253" s="804"/>
      <c r="BH253" s="804"/>
      <c r="BI253" s="823"/>
      <c r="BJ253" s="824"/>
      <c r="BK253" s="824"/>
      <c r="BL253" s="805"/>
      <c r="BM253" s="804"/>
      <c r="BN253" s="804"/>
      <c r="BO253" s="823"/>
      <c r="BP253" s="824"/>
      <c r="BQ253" s="824"/>
      <c r="BR253" s="805"/>
      <c r="BS253" s="804"/>
      <c r="BT253" s="804"/>
      <c r="BU253" s="823"/>
      <c r="BV253" s="824"/>
      <c r="BW253" s="824"/>
      <c r="BX253" s="805"/>
      <c r="BY253" s="804"/>
      <c r="BZ253" s="804"/>
      <c r="CA253" s="823"/>
      <c r="CB253" s="824"/>
      <c r="CC253" s="824"/>
      <c r="CD253" s="805"/>
      <c r="CE253" s="804"/>
      <c r="CF253" s="804"/>
      <c r="CG253" s="823"/>
      <c r="CH253" s="824"/>
      <c r="CI253" s="824"/>
      <c r="CJ253" s="805"/>
      <c r="CK253" s="804"/>
      <c r="CL253" s="804"/>
      <c r="CM253" s="823"/>
      <c r="CN253" s="824"/>
      <c r="CO253" s="824"/>
      <c r="CP253" s="805"/>
      <c r="CQ253" s="804"/>
      <c r="CR253" s="804"/>
      <c r="CS253" s="823"/>
      <c r="CT253" s="824"/>
      <c r="CU253" s="824"/>
      <c r="CV253" s="805"/>
      <c r="CW253" s="804"/>
      <c r="CX253" s="804"/>
      <c r="CY253" s="823"/>
      <c r="CZ253" s="824"/>
      <c r="DA253" s="825"/>
      <c r="DB253" s="803"/>
      <c r="DC253" s="809"/>
      <c r="DD253" s="809"/>
      <c r="DE253" s="826"/>
      <c r="DF253" s="825"/>
      <c r="DG253" s="824"/>
      <c r="DH253" s="805"/>
      <c r="DI253" s="804"/>
      <c r="DJ253" s="804"/>
      <c r="DK253" s="823"/>
      <c r="DL253" s="824"/>
      <c r="DM253" s="825"/>
      <c r="DN253" s="803"/>
      <c r="DO253" s="809"/>
      <c r="DP253" s="809"/>
      <c r="DQ253" s="827"/>
      <c r="DR253" s="828"/>
      <c r="DS253" s="835"/>
      <c r="DT253" s="811"/>
      <c r="DU253" s="812"/>
      <c r="DV253" s="812"/>
      <c r="DW253" s="836"/>
      <c r="DX253" s="835"/>
      <c r="DY253" s="828"/>
      <c r="DZ253" s="813"/>
      <c r="EA253" s="814"/>
      <c r="EB253" s="814"/>
      <c r="EC253" s="827"/>
      <c r="ED253" s="828"/>
      <c r="EE253" s="835"/>
      <c r="EF253" s="811"/>
      <c r="EG253" s="812"/>
      <c r="EH253" s="812"/>
      <c r="EI253" s="836"/>
      <c r="EJ253" s="835"/>
      <c r="EK253" s="828"/>
      <c r="EL253" s="813"/>
      <c r="EM253" s="814"/>
      <c r="EN253" s="814"/>
      <c r="EO253" s="827"/>
      <c r="EP253" s="828"/>
      <c r="EQ253" s="835"/>
      <c r="ER253" s="811"/>
      <c r="ES253" s="812"/>
      <c r="ET253" s="812"/>
      <c r="EU253" s="836"/>
      <c r="EV253" s="835"/>
      <c r="EW253" s="828">
        <v>20</v>
      </c>
      <c r="EX253" s="813"/>
      <c r="EY253" s="814"/>
      <c r="EZ253" s="814"/>
      <c r="FA253" s="827"/>
      <c r="FB253" s="828"/>
      <c r="FC253" s="835"/>
      <c r="FD253" s="811"/>
      <c r="FE253" s="812"/>
      <c r="FF253" s="812"/>
      <c r="FG253" s="836"/>
      <c r="FH253" s="835"/>
      <c r="FI253" s="828"/>
      <c r="FJ253" s="813"/>
      <c r="FK253" s="814"/>
      <c r="FL253" s="814"/>
      <c r="FM253" s="827"/>
      <c r="FN253" s="828"/>
      <c r="FO253" s="835"/>
      <c r="FP253" s="811"/>
      <c r="FQ253" s="812"/>
      <c r="FR253" s="812"/>
      <c r="FS253" s="823"/>
      <c r="FT253" s="824"/>
      <c r="FU253" s="825"/>
      <c r="FV253" s="803"/>
      <c r="FW253" s="804"/>
      <c r="FX253" s="804"/>
      <c r="FY253" s="826"/>
      <c r="FZ253" s="825"/>
      <c r="GA253" s="824"/>
      <c r="GB253" s="805"/>
      <c r="GC253" s="804"/>
      <c r="GD253" s="804"/>
      <c r="GE253" s="823"/>
      <c r="GF253" s="824"/>
      <c r="GG253" s="825"/>
      <c r="GH253" s="803"/>
      <c r="GI253" s="809"/>
      <c r="GJ253" s="809"/>
      <c r="GK253" s="826"/>
      <c r="GL253" s="825"/>
      <c r="GM253" s="824"/>
      <c r="GN253" s="805"/>
      <c r="GO253" s="804"/>
      <c r="GP253" s="804"/>
      <c r="GQ253" s="823"/>
      <c r="GR253" s="824"/>
      <c r="GS253" s="825"/>
      <c r="GT253" s="803"/>
      <c r="GU253" s="809"/>
      <c r="GV253" s="809"/>
      <c r="GW253" s="826"/>
      <c r="GX253" s="825"/>
      <c r="GY253" s="824">
        <v>32</v>
      </c>
      <c r="GZ253" s="805"/>
      <c r="HA253" s="804"/>
      <c r="HB253" s="804"/>
      <c r="HC253" s="823"/>
      <c r="HD253" s="824"/>
      <c r="HE253" s="825"/>
      <c r="HF253" s="803"/>
      <c r="HG253" s="809"/>
      <c r="HH253" s="809"/>
      <c r="HI253" s="826"/>
      <c r="HJ253" s="825"/>
      <c r="HK253" s="824"/>
      <c r="HL253" s="805"/>
      <c r="HM253" s="804"/>
      <c r="HN253" s="804"/>
      <c r="HO253" s="823"/>
      <c r="HP253" s="824"/>
      <c r="HQ253" s="825"/>
      <c r="HR253" s="803"/>
      <c r="HS253" s="809"/>
      <c r="HT253" s="809"/>
      <c r="HU253" s="826"/>
      <c r="HV253" s="825"/>
      <c r="HW253" s="824"/>
      <c r="HX253" s="805"/>
      <c r="HY253" s="804"/>
      <c r="HZ253" s="804"/>
      <c r="IA253" s="823"/>
      <c r="IB253" s="824"/>
      <c r="IC253" s="825"/>
      <c r="ID253" s="803"/>
      <c r="IE253" s="804"/>
      <c r="IF253" s="804"/>
      <c r="IG253" s="826"/>
      <c r="IH253" s="825"/>
      <c r="II253" s="824"/>
      <c r="IJ253" s="805"/>
      <c r="IK253" s="804"/>
      <c r="IL253" s="804"/>
      <c r="IM253" s="823"/>
      <c r="IN253" s="824"/>
      <c r="IO253" s="825"/>
      <c r="IP253" s="803"/>
      <c r="IQ253" s="804"/>
      <c r="IR253" s="804"/>
      <c r="IS253" s="826"/>
      <c r="IT253" s="825"/>
      <c r="IU253" s="824"/>
      <c r="IV253" s="805"/>
      <c r="IW253" s="804"/>
      <c r="IX253" s="804"/>
      <c r="IY253" s="823"/>
      <c r="IZ253" s="824"/>
      <c r="JA253" s="825"/>
      <c r="JB253" s="803"/>
      <c r="JC253" s="804"/>
      <c r="JD253" s="804"/>
      <c r="JE253" s="826"/>
      <c r="JF253" s="825"/>
      <c r="JG253" s="824"/>
      <c r="JH253" s="805"/>
      <c r="JI253" s="804"/>
      <c r="JJ253" s="804"/>
      <c r="JK253" s="823"/>
      <c r="JL253" s="824"/>
      <c r="JM253" s="825"/>
      <c r="JN253" s="803"/>
      <c r="JO253" s="809"/>
      <c r="JP253" s="809"/>
      <c r="JQ253" s="826"/>
      <c r="JR253" s="825"/>
      <c r="JS253" s="824">
        <v>1.5</v>
      </c>
      <c r="JT253" s="805"/>
      <c r="JU253" s="804"/>
      <c r="JV253" s="804"/>
      <c r="JW253" s="823"/>
      <c r="JX253" s="824"/>
      <c r="JY253" s="824"/>
      <c r="JZ253" s="805"/>
      <c r="KA253" s="809"/>
      <c r="KB253" s="809"/>
      <c r="KC253" s="823"/>
      <c r="KD253" s="824"/>
      <c r="KE253" s="824"/>
      <c r="KF253" s="805"/>
      <c r="KG253" s="809"/>
      <c r="KH253" s="809"/>
      <c r="KI253" s="823"/>
      <c r="KJ253" s="824"/>
      <c r="KK253" s="824"/>
      <c r="KL253" s="805"/>
      <c r="KM253" s="809"/>
      <c r="KN253" s="809"/>
      <c r="KO253" s="823"/>
      <c r="KP253" s="824"/>
      <c r="KQ253" s="824"/>
      <c r="KR253" s="805"/>
      <c r="KS253" s="804"/>
      <c r="KT253" s="804"/>
      <c r="KU253" s="823"/>
      <c r="KV253" s="824"/>
      <c r="KW253" s="824"/>
      <c r="KX253" s="805"/>
      <c r="KY253" s="809"/>
      <c r="KZ253" s="809"/>
      <c r="LA253" s="823"/>
      <c r="LB253" s="824"/>
      <c r="LC253" s="824"/>
      <c r="LD253" s="805"/>
      <c r="LE253" s="804"/>
      <c r="LF253" s="804"/>
      <c r="LG253" s="823"/>
      <c r="LH253" s="824"/>
      <c r="LI253" s="824"/>
      <c r="LJ253" s="805"/>
      <c r="LK253" s="804"/>
      <c r="LL253" s="804"/>
      <c r="LM253" s="823"/>
      <c r="LN253" s="824"/>
      <c r="LO253" s="824"/>
      <c r="LP253" s="805"/>
      <c r="LQ253" s="809"/>
      <c r="LR253" s="809"/>
      <c r="LS253" s="823"/>
      <c r="LT253" s="824"/>
      <c r="LU253" s="824">
        <v>0.4</v>
      </c>
      <c r="LV253" s="805"/>
      <c r="LW253" s="804"/>
      <c r="LX253" s="804"/>
      <c r="LY253" s="823"/>
      <c r="LZ253" s="824"/>
      <c r="MA253" s="824"/>
      <c r="MB253" s="805"/>
      <c r="MC253" s="809"/>
      <c r="MD253" s="809"/>
      <c r="ME253" s="823"/>
      <c r="MF253" s="824"/>
      <c r="MG253" s="824"/>
      <c r="MH253" s="805"/>
      <c r="MI253" s="809"/>
      <c r="MJ253" s="809"/>
      <c r="MK253" s="823"/>
      <c r="ML253" s="824"/>
      <c r="MM253" s="824"/>
      <c r="MN253" s="805"/>
      <c r="MO253" s="809"/>
      <c r="MP253" s="809"/>
      <c r="MQ253" s="823"/>
      <c r="MR253" s="824"/>
      <c r="MS253" s="824"/>
      <c r="MT253" s="805"/>
      <c r="MU253" s="804"/>
      <c r="MV253" s="804"/>
      <c r="MW253" s="823"/>
      <c r="MX253" s="824"/>
      <c r="MY253" s="824"/>
      <c r="MZ253" s="805"/>
      <c r="NA253" s="804"/>
      <c r="NB253" s="804"/>
      <c r="NC253" s="823"/>
      <c r="ND253" s="824"/>
      <c r="NE253" s="824"/>
      <c r="NF253" s="805"/>
      <c r="NG253" s="804"/>
      <c r="NH253" s="804"/>
      <c r="NI253" s="823"/>
      <c r="NJ253" s="824"/>
      <c r="NK253" s="824"/>
      <c r="NL253" s="805"/>
      <c r="NM253" s="809"/>
      <c r="NN253" s="809"/>
      <c r="NO253" s="823"/>
      <c r="NP253" s="824"/>
      <c r="NQ253" s="824"/>
      <c r="NR253" s="805"/>
      <c r="NS253" s="823"/>
      <c r="NT253" s="824"/>
      <c r="NU253" s="824"/>
      <c r="NV253" s="805"/>
      <c r="NW253" s="823"/>
      <c r="NX253" s="824"/>
      <c r="NY253" s="824"/>
      <c r="NZ253" s="834"/>
      <c r="OA253" s="823"/>
      <c r="OB253" s="824"/>
      <c r="OC253" s="824"/>
      <c r="OD253" s="805"/>
      <c r="OE253" s="823"/>
      <c r="OF253" s="824"/>
      <c r="OG253" s="824"/>
      <c r="OH253" s="805"/>
      <c r="OI253" s="823"/>
      <c r="OJ253" s="824"/>
      <c r="OK253" s="824"/>
      <c r="OL253" s="805"/>
      <c r="OM253" s="823"/>
      <c r="ON253" s="824"/>
      <c r="OO253" s="824"/>
      <c r="OP253" s="805"/>
      <c r="OQ253" s="823"/>
      <c r="OR253" s="824"/>
      <c r="OS253" s="824"/>
      <c r="OT253" s="805"/>
      <c r="OU253" s="823"/>
      <c r="OV253" s="824"/>
      <c r="OW253" s="824"/>
      <c r="OX253" s="805"/>
      <c r="OY253" s="823"/>
      <c r="OZ253" s="824"/>
      <c r="PA253" s="824"/>
      <c r="PB253" s="805"/>
      <c r="PC253" s="823"/>
      <c r="PD253" s="824"/>
      <c r="PE253" s="824"/>
      <c r="PF253" s="805"/>
    </row>
    <row r="254" spans="1:422" ht="15" hidden="1" customHeight="1" x14ac:dyDescent="0.25">
      <c r="A254" s="769" t="s">
        <v>76</v>
      </c>
      <c r="B254" s="769"/>
      <c r="C254" s="769"/>
      <c r="D254" s="770"/>
      <c r="E254" s="769"/>
      <c r="F254" s="769"/>
      <c r="G254" s="769"/>
      <c r="H254" s="769"/>
      <c r="I254" s="769"/>
      <c r="J254" s="769"/>
      <c r="K254" s="769"/>
      <c r="L254" s="769"/>
      <c r="M254" s="769"/>
      <c r="N254" s="769"/>
      <c r="O254" s="769"/>
      <c r="P254" s="769"/>
      <c r="Q254" s="769" t="s">
        <v>305</v>
      </c>
      <c r="R254" s="769"/>
      <c r="S254" s="769"/>
      <c r="T254" s="816"/>
      <c r="U254" s="816"/>
      <c r="V254" s="816"/>
      <c r="W254" s="816"/>
      <c r="X254" s="769">
        <v>1</v>
      </c>
      <c r="Y254" s="769">
        <f>IF(AND(AJ254="",AK254="",AL254="",AN254="",AO254="",OR(AP254="",AP254=Dropdown!$AM$12,AP254=Dropdown!$AM$11)),1,0)</f>
        <v>0</v>
      </c>
      <c r="Z254" s="769">
        <f t="shared" si="26"/>
        <v>0</v>
      </c>
      <c r="AA254" s="769">
        <f t="shared" si="27"/>
        <v>0</v>
      </c>
      <c r="AB254" s="769">
        <f t="shared" si="28"/>
        <v>0</v>
      </c>
      <c r="AC254" s="769"/>
      <c r="AD254" s="772" t="str">
        <f>IF(OR(T254&lt;&gt;"",U254&lt;&gt;""),Dropdown!$A$4,IF(OR(V254&lt;&gt;"",W254&lt;&gt;""),Dropdown!$A$5,Dropdown!$A$3))</f>
        <v>Residential</v>
      </c>
      <c r="AE254" s="773" t="s">
        <v>615</v>
      </c>
      <c r="AF254" s="773"/>
      <c r="AG254" s="773"/>
      <c r="AH254" s="773" t="str">
        <f>IF(AG254&lt;&gt;"",VLOOKUP(AG254,Dropdown!$N$3:$R$62,3,FALSE),IF(AF254&lt;&gt;"",VLOOKUP(AF254,Dropdown!$N$3:$R$62,3,FALSE),IF(AE254&lt;&gt;"",VLOOKUP(AE254,Dropdown!$N$3:$R$62,3,FALSE),"")))</f>
        <v xml:space="preserve"> </v>
      </c>
      <c r="AI254" s="773" t="str">
        <f>IF(AG254&lt;&gt;"",VLOOKUP(AG254,Dropdown!$N$3:$R$62,5,FALSE),IF(AF254&lt;&gt;"",VLOOKUP(AF254,Dropdown!$N$3:$R$62,5,FALSE),IF(AE254&lt;&gt;"",VLOOKUP(AE254,Dropdown!$N$3:$R$62,5,FALSE),"")))</f>
        <v>Diverse</v>
      </c>
      <c r="AJ254" s="773"/>
      <c r="AK254" s="773"/>
      <c r="AL254" s="773"/>
      <c r="AM254" s="773"/>
      <c r="AN254" s="773"/>
      <c r="AO254" s="773"/>
      <c r="AP254" s="773" t="s">
        <v>547</v>
      </c>
      <c r="AQ254" s="769" t="s">
        <v>309</v>
      </c>
      <c r="AR254" s="774" t="s">
        <v>274</v>
      </c>
      <c r="AS254" s="774">
        <v>42</v>
      </c>
      <c r="AT254" s="769"/>
      <c r="AU254" s="769"/>
      <c r="AV254" s="846"/>
      <c r="AW254" s="823"/>
      <c r="AX254" s="824"/>
      <c r="AY254" s="824"/>
      <c r="AZ254" s="803"/>
      <c r="BA254" s="804"/>
      <c r="BB254" s="804"/>
      <c r="BC254" s="823"/>
      <c r="BD254" s="824"/>
      <c r="BE254" s="824"/>
      <c r="BF254" s="805"/>
      <c r="BG254" s="804"/>
      <c r="BH254" s="804"/>
      <c r="BI254" s="823"/>
      <c r="BJ254" s="824"/>
      <c r="BK254" s="824"/>
      <c r="BL254" s="805"/>
      <c r="BM254" s="804"/>
      <c r="BN254" s="804"/>
      <c r="BO254" s="823"/>
      <c r="BP254" s="824"/>
      <c r="BQ254" s="824">
        <f>19000/365</f>
        <v>52.054794520547944</v>
      </c>
      <c r="BR254" s="805"/>
      <c r="BS254" s="804"/>
      <c r="BT254" s="804"/>
      <c r="BU254" s="823"/>
      <c r="BV254" s="824"/>
      <c r="BW254" s="824"/>
      <c r="BX254" s="805"/>
      <c r="BY254" s="804"/>
      <c r="BZ254" s="804"/>
      <c r="CA254" s="823"/>
      <c r="CB254" s="824"/>
      <c r="CC254" s="824"/>
      <c r="CD254" s="805"/>
      <c r="CE254" s="804"/>
      <c r="CF254" s="804"/>
      <c r="CG254" s="823"/>
      <c r="CH254" s="824"/>
      <c r="CI254" s="824"/>
      <c r="CJ254" s="805"/>
      <c r="CK254" s="804"/>
      <c r="CL254" s="804"/>
      <c r="CM254" s="823"/>
      <c r="CN254" s="824"/>
      <c r="CO254" s="824"/>
      <c r="CP254" s="805"/>
      <c r="CQ254" s="804"/>
      <c r="CR254" s="804"/>
      <c r="CS254" s="823"/>
      <c r="CT254" s="824"/>
      <c r="CU254" s="824"/>
      <c r="CV254" s="805"/>
      <c r="CW254" s="804"/>
      <c r="CX254" s="804"/>
      <c r="CY254" s="823"/>
      <c r="CZ254" s="824"/>
      <c r="DA254" s="825"/>
      <c r="DB254" s="803"/>
      <c r="DC254" s="809"/>
      <c r="DD254" s="809"/>
      <c r="DE254" s="826"/>
      <c r="DF254" s="825"/>
      <c r="DG254" s="824"/>
      <c r="DH254" s="805"/>
      <c r="DI254" s="804"/>
      <c r="DJ254" s="804"/>
      <c r="DK254" s="823"/>
      <c r="DL254" s="824"/>
      <c r="DM254" s="825"/>
      <c r="DN254" s="803"/>
      <c r="DO254" s="809"/>
      <c r="DP254" s="809"/>
      <c r="DQ254" s="827"/>
      <c r="DR254" s="828"/>
      <c r="DS254" s="835"/>
      <c r="DT254" s="811"/>
      <c r="DU254" s="812"/>
      <c r="DV254" s="812"/>
      <c r="DW254" s="836"/>
      <c r="DX254" s="835"/>
      <c r="DY254" s="828">
        <f>9100/365</f>
        <v>24.931506849315067</v>
      </c>
      <c r="DZ254" s="813"/>
      <c r="EA254" s="814"/>
      <c r="EB254" s="814"/>
      <c r="EC254" s="827"/>
      <c r="ED254" s="828"/>
      <c r="EE254" s="835"/>
      <c r="EF254" s="811"/>
      <c r="EG254" s="812"/>
      <c r="EH254" s="812"/>
      <c r="EI254" s="836"/>
      <c r="EJ254" s="835"/>
      <c r="EK254" s="828"/>
      <c r="EL254" s="813"/>
      <c r="EM254" s="814"/>
      <c r="EN254" s="814"/>
      <c r="EO254" s="827"/>
      <c r="EP254" s="828"/>
      <c r="EQ254" s="835"/>
      <c r="ER254" s="811"/>
      <c r="ES254" s="812"/>
      <c r="ET254" s="812"/>
      <c r="EU254" s="836"/>
      <c r="EV254" s="835"/>
      <c r="EW254" s="828"/>
      <c r="EX254" s="813"/>
      <c r="EY254" s="814"/>
      <c r="EZ254" s="814"/>
      <c r="FA254" s="827"/>
      <c r="FB254" s="828"/>
      <c r="FC254" s="835"/>
      <c r="FD254" s="811"/>
      <c r="FE254" s="812"/>
      <c r="FF254" s="812"/>
      <c r="FG254" s="836"/>
      <c r="FH254" s="835"/>
      <c r="FI254" s="828"/>
      <c r="FJ254" s="813"/>
      <c r="FK254" s="814"/>
      <c r="FL254" s="814"/>
      <c r="FM254" s="827"/>
      <c r="FN254" s="828"/>
      <c r="FO254" s="835"/>
      <c r="FP254" s="811"/>
      <c r="FQ254" s="812"/>
      <c r="FR254" s="812"/>
      <c r="FS254" s="873"/>
      <c r="FT254" s="777"/>
      <c r="FU254" s="825"/>
      <c r="FV254" s="803"/>
      <c r="FW254" s="804"/>
      <c r="FX254" s="804"/>
      <c r="FY254" s="874"/>
      <c r="FZ254" s="781"/>
      <c r="GA254" s="824">
        <f>27500/365</f>
        <v>75.342465753424662</v>
      </c>
      <c r="GB254" s="805"/>
      <c r="GC254" s="804"/>
      <c r="GD254" s="804"/>
      <c r="GE254" s="873"/>
      <c r="GF254" s="777"/>
      <c r="GG254" s="825"/>
      <c r="GH254" s="803"/>
      <c r="GI254" s="809"/>
      <c r="GJ254" s="809"/>
      <c r="GK254" s="874"/>
      <c r="GL254" s="781"/>
      <c r="GM254" s="824"/>
      <c r="GN254" s="805"/>
      <c r="GO254" s="804"/>
      <c r="GP254" s="804"/>
      <c r="GQ254" s="873"/>
      <c r="GR254" s="777"/>
      <c r="GS254" s="825"/>
      <c r="GT254" s="803"/>
      <c r="GU254" s="809"/>
      <c r="GV254" s="809"/>
      <c r="GW254" s="874"/>
      <c r="GX254" s="781"/>
      <c r="GY254" s="824"/>
      <c r="GZ254" s="805"/>
      <c r="HA254" s="804"/>
      <c r="HB254" s="804"/>
      <c r="HC254" s="873"/>
      <c r="HD254" s="777"/>
      <c r="HE254" s="825"/>
      <c r="HF254" s="803"/>
      <c r="HG254" s="809"/>
      <c r="HH254" s="809"/>
      <c r="HI254" s="874"/>
      <c r="HJ254" s="781"/>
      <c r="HK254" s="824"/>
      <c r="HL254" s="805"/>
      <c r="HM254" s="804"/>
      <c r="HN254" s="804"/>
      <c r="HO254" s="873"/>
      <c r="HP254" s="777"/>
      <c r="HQ254" s="825"/>
      <c r="HR254" s="803"/>
      <c r="HS254" s="809"/>
      <c r="HT254" s="809"/>
      <c r="HU254" s="826"/>
      <c r="HV254" s="825"/>
      <c r="HW254" s="824"/>
      <c r="HX254" s="805"/>
      <c r="HY254" s="804"/>
      <c r="HZ254" s="804"/>
      <c r="IA254" s="823"/>
      <c r="IB254" s="824"/>
      <c r="IC254" s="825"/>
      <c r="ID254" s="803"/>
      <c r="IE254" s="804"/>
      <c r="IF254" s="804"/>
      <c r="IG254" s="826"/>
      <c r="IH254" s="825"/>
      <c r="II254" s="824"/>
      <c r="IJ254" s="805"/>
      <c r="IK254" s="804"/>
      <c r="IL254" s="804"/>
      <c r="IM254" s="823"/>
      <c r="IN254" s="824"/>
      <c r="IO254" s="825"/>
      <c r="IP254" s="803"/>
      <c r="IQ254" s="804"/>
      <c r="IR254" s="804"/>
      <c r="IS254" s="826"/>
      <c r="IT254" s="825"/>
      <c r="IU254" s="824">
        <f>4400/365</f>
        <v>12.054794520547945</v>
      </c>
      <c r="IV254" s="805"/>
      <c r="IW254" s="804"/>
      <c r="IX254" s="804"/>
      <c r="IY254" s="823"/>
      <c r="IZ254" s="824"/>
      <c r="JA254" s="825"/>
      <c r="JB254" s="803"/>
      <c r="JC254" s="804"/>
      <c r="JD254" s="804"/>
      <c r="JE254" s="826"/>
      <c r="JF254" s="825"/>
      <c r="JG254" s="824"/>
      <c r="JH254" s="805"/>
      <c r="JI254" s="804"/>
      <c r="JJ254" s="804"/>
      <c r="JK254" s="823"/>
      <c r="JL254" s="824"/>
      <c r="JM254" s="825"/>
      <c r="JN254" s="803"/>
      <c r="JO254" s="809"/>
      <c r="JP254" s="809"/>
      <c r="JQ254" s="826"/>
      <c r="JR254" s="825"/>
      <c r="JS254" s="824"/>
      <c r="JT254" s="805"/>
      <c r="JU254" s="804"/>
      <c r="JV254" s="804"/>
      <c r="JW254" s="823"/>
      <c r="JX254" s="824"/>
      <c r="JY254" s="824"/>
      <c r="JZ254" s="805"/>
      <c r="KA254" s="809"/>
      <c r="KB254" s="809"/>
      <c r="KC254" s="823"/>
      <c r="KD254" s="824"/>
      <c r="KE254" s="824"/>
      <c r="KF254" s="805"/>
      <c r="KG254" s="809"/>
      <c r="KH254" s="809"/>
      <c r="KI254" s="823"/>
      <c r="KJ254" s="824"/>
      <c r="KK254" s="824"/>
      <c r="KL254" s="805"/>
      <c r="KM254" s="809"/>
      <c r="KN254" s="809"/>
      <c r="KO254" s="823"/>
      <c r="KP254" s="824"/>
      <c r="KQ254" s="824"/>
      <c r="KR254" s="805"/>
      <c r="KS254" s="804"/>
      <c r="KT254" s="804"/>
      <c r="KU254" s="823"/>
      <c r="KV254" s="824"/>
      <c r="KW254" s="824">
        <f>700/365</f>
        <v>1.9178082191780821</v>
      </c>
      <c r="KX254" s="805"/>
      <c r="KY254" s="809"/>
      <c r="KZ254" s="809"/>
      <c r="LA254" s="823"/>
      <c r="LB254" s="824"/>
      <c r="LC254" s="824"/>
      <c r="LD254" s="805"/>
      <c r="LE254" s="804"/>
      <c r="LF254" s="804"/>
      <c r="LG254" s="823"/>
      <c r="LH254" s="824"/>
      <c r="LI254" s="824"/>
      <c r="LJ254" s="805"/>
      <c r="LK254" s="804"/>
      <c r="LL254" s="804"/>
      <c r="LM254" s="823"/>
      <c r="LN254" s="824"/>
      <c r="LO254" s="824"/>
      <c r="LP254" s="805"/>
      <c r="LQ254" s="809"/>
      <c r="LR254" s="809"/>
      <c r="LS254" s="823"/>
      <c r="LT254" s="824"/>
      <c r="LU254" s="824"/>
      <c r="LV254" s="805"/>
      <c r="LW254" s="804"/>
      <c r="LX254" s="804"/>
      <c r="LY254" s="823"/>
      <c r="LZ254" s="824"/>
      <c r="MA254" s="824"/>
      <c r="MB254" s="805"/>
      <c r="MC254" s="809"/>
      <c r="MD254" s="809"/>
      <c r="ME254" s="823"/>
      <c r="MF254" s="824"/>
      <c r="MG254" s="824"/>
      <c r="MH254" s="805"/>
      <c r="MI254" s="809"/>
      <c r="MJ254" s="809"/>
      <c r="MK254" s="823"/>
      <c r="ML254" s="824"/>
      <c r="MM254" s="824"/>
      <c r="MN254" s="805"/>
      <c r="MO254" s="809"/>
      <c r="MP254" s="809"/>
      <c r="MQ254" s="823"/>
      <c r="MR254" s="824"/>
      <c r="MS254" s="824"/>
      <c r="MT254" s="805"/>
      <c r="MU254" s="804"/>
      <c r="MV254" s="804"/>
      <c r="MW254" s="823"/>
      <c r="MX254" s="824"/>
      <c r="MY254" s="824"/>
      <c r="MZ254" s="805"/>
      <c r="NA254" s="804"/>
      <c r="NB254" s="804"/>
      <c r="NC254" s="823"/>
      <c r="ND254" s="824"/>
      <c r="NE254" s="824"/>
      <c r="NF254" s="805"/>
      <c r="NG254" s="804"/>
      <c r="NH254" s="804"/>
      <c r="NI254" s="823"/>
      <c r="NJ254" s="824"/>
      <c r="NK254" s="824"/>
      <c r="NL254" s="805"/>
      <c r="NM254" s="809"/>
      <c r="NN254" s="809"/>
      <c r="NO254" s="823"/>
      <c r="NP254" s="824"/>
      <c r="NQ254" s="824"/>
      <c r="NR254" s="805"/>
      <c r="NS254" s="823"/>
      <c r="NT254" s="824"/>
      <c r="NU254" s="824"/>
      <c r="NV254" s="805"/>
      <c r="NW254" s="823"/>
      <c r="NX254" s="824"/>
      <c r="NY254" s="824"/>
      <c r="NZ254" s="834"/>
      <c r="OA254" s="823"/>
      <c r="OB254" s="824"/>
      <c r="OC254" s="824"/>
      <c r="OD254" s="805"/>
      <c r="OE254" s="823"/>
      <c r="OF254" s="824"/>
      <c r="OG254" s="824"/>
      <c r="OH254" s="805"/>
      <c r="OI254" s="823"/>
      <c r="OJ254" s="824"/>
      <c r="OK254" s="824"/>
      <c r="OL254" s="805"/>
      <c r="OM254" s="823"/>
      <c r="ON254" s="824"/>
      <c r="OO254" s="824"/>
      <c r="OP254" s="805"/>
      <c r="OQ254" s="823"/>
      <c r="OR254" s="824"/>
      <c r="OS254" s="824"/>
      <c r="OT254" s="805"/>
      <c r="OU254" s="823"/>
      <c r="OV254" s="824"/>
      <c r="OW254" s="824"/>
      <c r="OX254" s="805"/>
      <c r="OY254" s="823"/>
      <c r="OZ254" s="824"/>
      <c r="PA254" s="824"/>
      <c r="PB254" s="805"/>
      <c r="PC254" s="823"/>
      <c r="PD254" s="824"/>
      <c r="PE254" s="824"/>
      <c r="PF254" s="805"/>
    </row>
    <row r="255" spans="1:422" ht="15" hidden="1" customHeight="1" x14ac:dyDescent="0.25">
      <c r="A255" s="769" t="s">
        <v>76</v>
      </c>
      <c r="B255" s="769"/>
      <c r="C255" s="769"/>
      <c r="D255" s="770"/>
      <c r="E255" s="769"/>
      <c r="F255" s="769"/>
      <c r="G255" s="769"/>
      <c r="H255" s="769"/>
      <c r="I255" s="769"/>
      <c r="J255" s="769"/>
      <c r="K255" s="769"/>
      <c r="L255" s="769"/>
      <c r="M255" s="769"/>
      <c r="N255" s="769"/>
      <c r="O255" s="769"/>
      <c r="P255" s="769"/>
      <c r="Q255" s="769" t="s">
        <v>306</v>
      </c>
      <c r="R255" s="769"/>
      <c r="S255" s="769"/>
      <c r="T255" s="816"/>
      <c r="U255" s="816"/>
      <c r="V255" s="816"/>
      <c r="W255" s="816"/>
      <c r="X255" s="769">
        <v>1</v>
      </c>
      <c r="Y255" s="769">
        <f>IF(AND(AJ255="",AK255="",AL255="",AN255="",AO255="",OR(AP255="",AP255=Dropdown!$AM$12,AP255=Dropdown!$AM$11)),1,0)</f>
        <v>0</v>
      </c>
      <c r="Z255" s="769">
        <f t="shared" si="26"/>
        <v>0</v>
      </c>
      <c r="AA255" s="769">
        <f t="shared" si="27"/>
        <v>0</v>
      </c>
      <c r="AB255" s="769">
        <f t="shared" si="28"/>
        <v>0</v>
      </c>
      <c r="AC255" s="769"/>
      <c r="AD255" s="772" t="str">
        <f>IF(OR(T255&lt;&gt;"",U255&lt;&gt;""),Dropdown!$A$4,IF(OR(V255&lt;&gt;"",W255&lt;&gt;""),Dropdown!$A$5,Dropdown!$A$3))</f>
        <v>Residential</v>
      </c>
      <c r="AE255" s="773" t="s">
        <v>615</v>
      </c>
      <c r="AF255" s="773"/>
      <c r="AG255" s="773"/>
      <c r="AH255" s="773" t="str">
        <f>IF(AG255&lt;&gt;"",VLOOKUP(AG255,Dropdown!$N$3:$R$62,3,FALSE),IF(AF255&lt;&gt;"",VLOOKUP(AF255,Dropdown!$N$3:$R$62,3,FALSE),IF(AE255&lt;&gt;"",VLOOKUP(AE255,Dropdown!$N$3:$R$62,3,FALSE),"")))</f>
        <v xml:space="preserve"> </v>
      </c>
      <c r="AI255" s="773" t="str">
        <f>IF(AG255&lt;&gt;"",VLOOKUP(AG255,Dropdown!$N$3:$R$62,5,FALSE),IF(AF255&lt;&gt;"",VLOOKUP(AF255,Dropdown!$N$3:$R$62,5,FALSE),IF(AE255&lt;&gt;"",VLOOKUP(AE255,Dropdown!$N$3:$R$62,5,FALSE),"")))</f>
        <v>Diverse</v>
      </c>
      <c r="AJ255" s="773"/>
      <c r="AK255" s="773"/>
      <c r="AL255" s="773"/>
      <c r="AM255" s="773"/>
      <c r="AN255" s="773"/>
      <c r="AO255" s="773"/>
      <c r="AP255" s="773" t="s">
        <v>547</v>
      </c>
      <c r="AQ255" s="769" t="s">
        <v>309</v>
      </c>
      <c r="AR255" s="774" t="s">
        <v>274</v>
      </c>
      <c r="AS255" s="774">
        <v>42</v>
      </c>
      <c r="AT255" s="769"/>
      <c r="AU255" s="769"/>
      <c r="AV255" s="846"/>
      <c r="AW255" s="823"/>
      <c r="AX255" s="824"/>
      <c r="AY255" s="824"/>
      <c r="AZ255" s="803"/>
      <c r="BA255" s="804"/>
      <c r="BB255" s="804"/>
      <c r="BC255" s="823"/>
      <c r="BD255" s="824"/>
      <c r="BE255" s="824"/>
      <c r="BF255" s="805"/>
      <c r="BG255" s="804"/>
      <c r="BH255" s="804"/>
      <c r="BI255" s="823"/>
      <c r="BJ255" s="824"/>
      <c r="BK255" s="824"/>
      <c r="BL255" s="805"/>
      <c r="BM255" s="804"/>
      <c r="BN255" s="804"/>
      <c r="BO255" s="823"/>
      <c r="BP255" s="824"/>
      <c r="BQ255" s="824"/>
      <c r="BR255" s="805"/>
      <c r="BS255" s="804"/>
      <c r="BT255" s="804"/>
      <c r="BU255" s="823"/>
      <c r="BV255" s="824"/>
      <c r="BW255" s="824"/>
      <c r="BX255" s="805"/>
      <c r="BY255" s="804"/>
      <c r="BZ255" s="804"/>
      <c r="CA255" s="823"/>
      <c r="CB255" s="824"/>
      <c r="CC255" s="824">
        <f>11000/365</f>
        <v>30.136986301369863</v>
      </c>
      <c r="CD255" s="805"/>
      <c r="CE255" s="804"/>
      <c r="CF255" s="804"/>
      <c r="CG255" s="823"/>
      <c r="CH255" s="824"/>
      <c r="CI255" s="824"/>
      <c r="CJ255" s="805"/>
      <c r="CK255" s="804"/>
      <c r="CL255" s="804"/>
      <c r="CM255" s="823"/>
      <c r="CN255" s="824"/>
      <c r="CO255" s="824"/>
      <c r="CP255" s="805"/>
      <c r="CQ255" s="804"/>
      <c r="CR255" s="804"/>
      <c r="CS255" s="823"/>
      <c r="CT255" s="824"/>
      <c r="CU255" s="824"/>
      <c r="CV255" s="805"/>
      <c r="CW255" s="804"/>
      <c r="CX255" s="804"/>
      <c r="CY255" s="823"/>
      <c r="CZ255" s="824"/>
      <c r="DA255" s="825"/>
      <c r="DB255" s="803"/>
      <c r="DC255" s="809"/>
      <c r="DD255" s="809"/>
      <c r="DE255" s="826"/>
      <c r="DF255" s="825"/>
      <c r="DG255" s="824"/>
      <c r="DH255" s="805"/>
      <c r="DI255" s="804"/>
      <c r="DJ255" s="804"/>
      <c r="DK255" s="823"/>
      <c r="DL255" s="824"/>
      <c r="DM255" s="825"/>
      <c r="DN255" s="803"/>
      <c r="DO255" s="809"/>
      <c r="DP255" s="809"/>
      <c r="DQ255" s="827"/>
      <c r="DR255" s="828"/>
      <c r="DS255" s="835"/>
      <c r="DT255" s="811"/>
      <c r="DU255" s="812"/>
      <c r="DV255" s="812"/>
      <c r="DW255" s="836"/>
      <c r="DX255" s="835"/>
      <c r="DY255" s="828"/>
      <c r="DZ255" s="813"/>
      <c r="EA255" s="814"/>
      <c r="EB255" s="814"/>
      <c r="EC255" s="827"/>
      <c r="ED255" s="828"/>
      <c r="EE255" s="835"/>
      <c r="EF255" s="811"/>
      <c r="EG255" s="812"/>
      <c r="EH255" s="812"/>
      <c r="EI255" s="836"/>
      <c r="EJ255" s="835"/>
      <c r="EK255" s="828">
        <f>1800/365</f>
        <v>4.9315068493150687</v>
      </c>
      <c r="EL255" s="813"/>
      <c r="EM255" s="814"/>
      <c r="EN255" s="814"/>
      <c r="EO255" s="827"/>
      <c r="EP255" s="828"/>
      <c r="EQ255" s="835"/>
      <c r="ER255" s="811"/>
      <c r="ES255" s="812"/>
      <c r="ET255" s="812"/>
      <c r="EU255" s="836"/>
      <c r="EV255" s="835"/>
      <c r="EW255" s="828"/>
      <c r="EX255" s="813"/>
      <c r="EY255" s="814"/>
      <c r="EZ255" s="814"/>
      <c r="FA255" s="827"/>
      <c r="FB255" s="828"/>
      <c r="FC255" s="835"/>
      <c r="FD255" s="811"/>
      <c r="FE255" s="812"/>
      <c r="FF255" s="812"/>
      <c r="FG255" s="836"/>
      <c r="FH255" s="835"/>
      <c r="FI255" s="828"/>
      <c r="FJ255" s="813"/>
      <c r="FK255" s="814"/>
      <c r="FL255" s="814"/>
      <c r="FM255" s="827"/>
      <c r="FN255" s="828"/>
      <c r="FO255" s="835"/>
      <c r="FP255" s="811"/>
      <c r="FQ255" s="812"/>
      <c r="FR255" s="812"/>
      <c r="FS255" s="823"/>
      <c r="FT255" s="824"/>
      <c r="FU255" s="825"/>
      <c r="FV255" s="803"/>
      <c r="FW255" s="804"/>
      <c r="FX255" s="804"/>
      <c r="FY255" s="826"/>
      <c r="FZ255" s="825"/>
      <c r="GA255" s="824"/>
      <c r="GB255" s="805"/>
      <c r="GC255" s="804"/>
      <c r="GD255" s="804"/>
      <c r="GE255" s="823"/>
      <c r="GF255" s="824"/>
      <c r="GG255" s="825"/>
      <c r="GH255" s="803"/>
      <c r="GI255" s="809"/>
      <c r="GJ255" s="809"/>
      <c r="GK255" s="826"/>
      <c r="GL255" s="825"/>
      <c r="GM255" s="824">
        <f>5500/365</f>
        <v>15.068493150684931</v>
      </c>
      <c r="GN255" s="805"/>
      <c r="GO255" s="804"/>
      <c r="GP255" s="804"/>
      <c r="GQ255" s="823"/>
      <c r="GR255" s="824"/>
      <c r="GS255" s="825"/>
      <c r="GT255" s="803"/>
      <c r="GU255" s="809"/>
      <c r="GV255" s="809"/>
      <c r="GW255" s="826"/>
      <c r="GX255" s="825"/>
      <c r="GY255" s="824"/>
      <c r="GZ255" s="805"/>
      <c r="HA255" s="804"/>
      <c r="HB255" s="804"/>
      <c r="HC255" s="823"/>
      <c r="HD255" s="824"/>
      <c r="HE255" s="825"/>
      <c r="HF255" s="803"/>
      <c r="HG255" s="809"/>
      <c r="HH255" s="809"/>
      <c r="HI255" s="826"/>
      <c r="HJ255" s="825"/>
      <c r="HK255" s="824"/>
      <c r="HL255" s="805"/>
      <c r="HM255" s="804"/>
      <c r="HN255" s="804"/>
      <c r="HO255" s="823"/>
      <c r="HP255" s="824"/>
      <c r="HQ255" s="825"/>
      <c r="HR255" s="803"/>
      <c r="HS255" s="809"/>
      <c r="HT255" s="809"/>
      <c r="HU255" s="826"/>
      <c r="HV255" s="825"/>
      <c r="HW255" s="824"/>
      <c r="HX255" s="805"/>
      <c r="HY255" s="804"/>
      <c r="HZ255" s="804"/>
      <c r="IA255" s="823"/>
      <c r="IB255" s="824"/>
      <c r="IC255" s="825"/>
      <c r="ID255" s="803"/>
      <c r="IE255" s="804"/>
      <c r="IF255" s="804"/>
      <c r="IG255" s="826"/>
      <c r="IH255" s="825"/>
      <c r="II255" s="824"/>
      <c r="IJ255" s="805"/>
      <c r="IK255" s="804"/>
      <c r="IL255" s="804"/>
      <c r="IM255" s="823"/>
      <c r="IN255" s="824"/>
      <c r="IO255" s="825"/>
      <c r="IP255" s="803"/>
      <c r="IQ255" s="804"/>
      <c r="IR255" s="804"/>
      <c r="IS255" s="826"/>
      <c r="IT255" s="825"/>
      <c r="IU255" s="824"/>
      <c r="IV255" s="805"/>
      <c r="IW255" s="804"/>
      <c r="IX255" s="804"/>
      <c r="IY255" s="823"/>
      <c r="IZ255" s="824"/>
      <c r="JA255" s="825"/>
      <c r="JB255" s="803"/>
      <c r="JC255" s="804"/>
      <c r="JD255" s="804"/>
      <c r="JE255" s="826"/>
      <c r="JF255" s="825"/>
      <c r="JG255" s="824">
        <f>4000/365</f>
        <v>10.95890410958904</v>
      </c>
      <c r="JH255" s="805"/>
      <c r="JI255" s="804"/>
      <c r="JJ255" s="804"/>
      <c r="JK255" s="823"/>
      <c r="JL255" s="824"/>
      <c r="JM255" s="825"/>
      <c r="JN255" s="803"/>
      <c r="JO255" s="809"/>
      <c r="JP255" s="809"/>
      <c r="JQ255" s="826"/>
      <c r="JR255" s="825"/>
      <c r="JS255" s="824"/>
      <c r="JT255" s="805"/>
      <c r="JU255" s="804"/>
      <c r="JV255" s="804"/>
      <c r="JW255" s="823"/>
      <c r="JX255" s="824"/>
      <c r="JY255" s="824"/>
      <c r="JZ255" s="805"/>
      <c r="KA255" s="809"/>
      <c r="KB255" s="809"/>
      <c r="KC255" s="823"/>
      <c r="KD255" s="824"/>
      <c r="KE255" s="824"/>
      <c r="KF255" s="805"/>
      <c r="KG255" s="809"/>
      <c r="KH255" s="809"/>
      <c r="KI255" s="823"/>
      <c r="KJ255" s="824"/>
      <c r="KK255" s="824"/>
      <c r="KL255" s="805"/>
      <c r="KM255" s="809"/>
      <c r="KN255" s="809"/>
      <c r="KO255" s="823"/>
      <c r="KP255" s="824"/>
      <c r="KQ255" s="824"/>
      <c r="KR255" s="805"/>
      <c r="KS255" s="804"/>
      <c r="KT255" s="804"/>
      <c r="KU255" s="823"/>
      <c r="KV255" s="824"/>
      <c r="KW255" s="824"/>
      <c r="KX255" s="805"/>
      <c r="KY255" s="809"/>
      <c r="KZ255" s="809"/>
      <c r="LA255" s="823"/>
      <c r="LB255" s="824"/>
      <c r="LC255" s="824"/>
      <c r="LD255" s="805"/>
      <c r="LE255" s="804"/>
      <c r="LF255" s="804"/>
      <c r="LG255" s="823"/>
      <c r="LH255" s="824"/>
      <c r="LI255" s="824">
        <f>500/365</f>
        <v>1.3698630136986301</v>
      </c>
      <c r="LJ255" s="805"/>
      <c r="LK255" s="804"/>
      <c r="LL255" s="804"/>
      <c r="LM255" s="823"/>
      <c r="LN255" s="824"/>
      <c r="LO255" s="824"/>
      <c r="LP255" s="805"/>
      <c r="LQ255" s="809"/>
      <c r="LR255" s="809"/>
      <c r="LS255" s="823"/>
      <c r="LT255" s="824"/>
      <c r="LU255" s="824"/>
      <c r="LV255" s="805"/>
      <c r="LW255" s="804"/>
      <c r="LX255" s="804"/>
      <c r="LY255" s="823"/>
      <c r="LZ255" s="824"/>
      <c r="MA255" s="824"/>
      <c r="MB255" s="805"/>
      <c r="MC255" s="809"/>
      <c r="MD255" s="809"/>
      <c r="ME255" s="823"/>
      <c r="MF255" s="824"/>
      <c r="MG255" s="824"/>
      <c r="MH255" s="805"/>
      <c r="MI255" s="809"/>
      <c r="MJ255" s="809"/>
      <c r="MK255" s="823"/>
      <c r="ML255" s="824"/>
      <c r="MM255" s="824"/>
      <c r="MN255" s="805"/>
      <c r="MO255" s="809"/>
      <c r="MP255" s="809"/>
      <c r="MQ255" s="823"/>
      <c r="MR255" s="824"/>
      <c r="MS255" s="824"/>
      <c r="MT255" s="805"/>
      <c r="MU255" s="804"/>
      <c r="MV255" s="804"/>
      <c r="MW255" s="823"/>
      <c r="MX255" s="824"/>
      <c r="MY255" s="824"/>
      <c r="MZ255" s="805"/>
      <c r="NA255" s="804"/>
      <c r="NB255" s="804"/>
      <c r="NC255" s="823"/>
      <c r="ND255" s="824"/>
      <c r="NE255" s="824"/>
      <c r="NF255" s="805"/>
      <c r="NG255" s="804"/>
      <c r="NH255" s="804"/>
      <c r="NI255" s="823"/>
      <c r="NJ255" s="824"/>
      <c r="NK255" s="824"/>
      <c r="NL255" s="805"/>
      <c r="NM255" s="809"/>
      <c r="NN255" s="809"/>
      <c r="NO255" s="823"/>
      <c r="NP255" s="824"/>
      <c r="NQ255" s="824"/>
      <c r="NR255" s="805"/>
      <c r="NS255" s="823"/>
      <c r="NT255" s="824"/>
      <c r="NU255" s="824"/>
      <c r="NV255" s="805"/>
      <c r="NW255" s="823"/>
      <c r="NX255" s="824"/>
      <c r="NY255" s="824"/>
      <c r="NZ255" s="834"/>
      <c r="OA255" s="823"/>
      <c r="OB255" s="824"/>
      <c r="OC255" s="824"/>
      <c r="OD255" s="805"/>
      <c r="OE255" s="823"/>
      <c r="OF255" s="824"/>
      <c r="OG255" s="824"/>
      <c r="OH255" s="805"/>
      <c r="OI255" s="823"/>
      <c r="OJ255" s="824"/>
      <c r="OK255" s="824"/>
      <c r="OL255" s="805"/>
      <c r="OM255" s="823"/>
      <c r="ON255" s="824"/>
      <c r="OO255" s="824"/>
      <c r="OP255" s="805"/>
      <c r="OQ255" s="823"/>
      <c r="OR255" s="824"/>
      <c r="OS255" s="824"/>
      <c r="OT255" s="805"/>
      <c r="OU255" s="823"/>
      <c r="OV255" s="824"/>
      <c r="OW255" s="824"/>
      <c r="OX255" s="805"/>
      <c r="OY255" s="823"/>
      <c r="OZ255" s="824"/>
      <c r="PA255" s="824"/>
      <c r="PB255" s="805"/>
      <c r="PC255" s="823"/>
      <c r="PD255" s="824"/>
      <c r="PE255" s="824"/>
      <c r="PF255" s="805"/>
    </row>
    <row r="256" spans="1:422" ht="15" hidden="1" customHeight="1" x14ac:dyDescent="0.25">
      <c r="A256" s="769" t="s">
        <v>76</v>
      </c>
      <c r="B256" s="769"/>
      <c r="C256" s="769"/>
      <c r="D256" s="770"/>
      <c r="E256" s="769"/>
      <c r="F256" s="769"/>
      <c r="G256" s="769"/>
      <c r="H256" s="769"/>
      <c r="I256" s="769"/>
      <c r="J256" s="769"/>
      <c r="K256" s="769"/>
      <c r="L256" s="769"/>
      <c r="M256" s="769"/>
      <c r="N256" s="769"/>
      <c r="O256" s="769"/>
      <c r="P256" s="769"/>
      <c r="Q256" s="769" t="s">
        <v>307</v>
      </c>
      <c r="R256" s="769"/>
      <c r="S256" s="769"/>
      <c r="T256" s="816"/>
      <c r="U256" s="816"/>
      <c r="V256" s="816"/>
      <c r="W256" s="816"/>
      <c r="X256" s="769">
        <v>1</v>
      </c>
      <c r="Y256" s="769">
        <f>IF(AND(AJ256="",AK256="",AL256="",AN256="",AO256="",OR(AP256="",AP256=Dropdown!$AM$12,AP256=Dropdown!$AM$11)),1,0)</f>
        <v>0</v>
      </c>
      <c r="Z256" s="769">
        <f t="shared" si="26"/>
        <v>0</v>
      </c>
      <c r="AA256" s="769">
        <f t="shared" si="27"/>
        <v>0</v>
      </c>
      <c r="AB256" s="769">
        <f t="shared" si="28"/>
        <v>0</v>
      </c>
      <c r="AC256" s="769"/>
      <c r="AD256" s="772" t="str">
        <f>IF(OR(T256&lt;&gt;"",U256&lt;&gt;""),Dropdown!$A$4,IF(OR(V256&lt;&gt;"",W256&lt;&gt;""),Dropdown!$A$5,Dropdown!$A$3))</f>
        <v>Residential</v>
      </c>
      <c r="AE256" s="773" t="s">
        <v>615</v>
      </c>
      <c r="AF256" s="773"/>
      <c r="AG256" s="773"/>
      <c r="AH256" s="773" t="str">
        <f>IF(AG256&lt;&gt;"",VLOOKUP(AG256,Dropdown!$N$3:$R$62,3,FALSE),IF(AF256&lt;&gt;"",VLOOKUP(AF256,Dropdown!$N$3:$R$62,3,FALSE),IF(AE256&lt;&gt;"",VLOOKUP(AE256,Dropdown!$N$3:$R$62,3,FALSE),"")))</f>
        <v xml:space="preserve"> </v>
      </c>
      <c r="AI256" s="773" t="str">
        <f>IF(AG256&lt;&gt;"",VLOOKUP(AG256,Dropdown!$N$3:$R$62,5,FALSE),IF(AF256&lt;&gt;"",VLOOKUP(AF256,Dropdown!$N$3:$R$62,5,FALSE),IF(AE256&lt;&gt;"",VLOOKUP(AE256,Dropdown!$N$3:$R$62,5,FALSE),"")))</f>
        <v>Diverse</v>
      </c>
      <c r="AJ256" s="773"/>
      <c r="AK256" s="773"/>
      <c r="AL256" s="773"/>
      <c r="AM256" s="773"/>
      <c r="AN256" s="773"/>
      <c r="AO256" s="773"/>
      <c r="AP256" s="773" t="s">
        <v>552</v>
      </c>
      <c r="AQ256" s="769" t="s">
        <v>309</v>
      </c>
      <c r="AR256" s="774" t="s">
        <v>274</v>
      </c>
      <c r="AS256" s="774">
        <v>42</v>
      </c>
      <c r="AT256" s="769"/>
      <c r="AU256" s="769"/>
      <c r="AV256" s="846"/>
      <c r="AW256" s="823"/>
      <c r="AX256" s="824"/>
      <c r="AY256" s="824"/>
      <c r="AZ256" s="803"/>
      <c r="BA256" s="804"/>
      <c r="BB256" s="804"/>
      <c r="BC256" s="823"/>
      <c r="BD256" s="824"/>
      <c r="BE256" s="824"/>
      <c r="BF256" s="805"/>
      <c r="BG256" s="804"/>
      <c r="BH256" s="804"/>
      <c r="BI256" s="823"/>
      <c r="BJ256" s="824"/>
      <c r="BK256" s="824"/>
      <c r="BL256" s="805"/>
      <c r="BM256" s="804"/>
      <c r="BN256" s="804"/>
      <c r="BO256" s="823"/>
      <c r="BP256" s="824"/>
      <c r="BQ256" s="824"/>
      <c r="BR256" s="805"/>
      <c r="BS256" s="804"/>
      <c r="BT256" s="804"/>
      <c r="BU256" s="823"/>
      <c r="BV256" s="824"/>
      <c r="BW256" s="824"/>
      <c r="BX256" s="805"/>
      <c r="BY256" s="804"/>
      <c r="BZ256" s="804"/>
      <c r="CA256" s="823"/>
      <c r="CB256" s="824"/>
      <c r="CC256" s="824"/>
      <c r="CD256" s="805"/>
      <c r="CE256" s="804"/>
      <c r="CF256" s="804"/>
      <c r="CG256" s="823"/>
      <c r="CH256" s="824"/>
      <c r="CI256" s="824"/>
      <c r="CJ256" s="805"/>
      <c r="CK256" s="804"/>
      <c r="CL256" s="804"/>
      <c r="CM256" s="823"/>
      <c r="CN256" s="824"/>
      <c r="CO256" s="824">
        <f>36000/365</f>
        <v>98.630136986301366</v>
      </c>
      <c r="CP256" s="805"/>
      <c r="CQ256" s="804"/>
      <c r="CR256" s="804"/>
      <c r="CS256" s="823"/>
      <c r="CT256" s="824"/>
      <c r="CU256" s="824"/>
      <c r="CV256" s="805"/>
      <c r="CW256" s="804"/>
      <c r="CX256" s="804"/>
      <c r="CY256" s="823"/>
      <c r="CZ256" s="824"/>
      <c r="DA256" s="825"/>
      <c r="DB256" s="803"/>
      <c r="DC256" s="809"/>
      <c r="DD256" s="809"/>
      <c r="DE256" s="826"/>
      <c r="DF256" s="825"/>
      <c r="DG256" s="824"/>
      <c r="DH256" s="805"/>
      <c r="DI256" s="804"/>
      <c r="DJ256" s="804"/>
      <c r="DK256" s="823"/>
      <c r="DL256" s="824"/>
      <c r="DM256" s="825"/>
      <c r="DN256" s="803"/>
      <c r="DO256" s="809"/>
      <c r="DP256" s="809"/>
      <c r="DQ256" s="827"/>
      <c r="DR256" s="828"/>
      <c r="DS256" s="835"/>
      <c r="DT256" s="811"/>
      <c r="DU256" s="812"/>
      <c r="DV256" s="812"/>
      <c r="DW256" s="836"/>
      <c r="DX256" s="835"/>
      <c r="DY256" s="828"/>
      <c r="DZ256" s="813"/>
      <c r="EA256" s="814"/>
      <c r="EB256" s="814"/>
      <c r="EC256" s="827"/>
      <c r="ED256" s="828"/>
      <c r="EE256" s="835"/>
      <c r="EF256" s="811"/>
      <c r="EG256" s="812"/>
      <c r="EH256" s="812"/>
      <c r="EI256" s="836"/>
      <c r="EJ256" s="835"/>
      <c r="EK256" s="828"/>
      <c r="EL256" s="813"/>
      <c r="EM256" s="814"/>
      <c r="EN256" s="814"/>
      <c r="EO256" s="827"/>
      <c r="EP256" s="828"/>
      <c r="EQ256" s="835"/>
      <c r="ER256" s="811"/>
      <c r="ES256" s="812"/>
      <c r="ET256" s="812"/>
      <c r="EU256" s="836"/>
      <c r="EV256" s="835"/>
      <c r="EW256" s="828">
        <f>12800/365</f>
        <v>35.06849315068493</v>
      </c>
      <c r="EX256" s="813"/>
      <c r="EY256" s="814"/>
      <c r="EZ256" s="814"/>
      <c r="FA256" s="827"/>
      <c r="FB256" s="828"/>
      <c r="FC256" s="835"/>
      <c r="FD256" s="811"/>
      <c r="FE256" s="812"/>
      <c r="FF256" s="812"/>
      <c r="FG256" s="836"/>
      <c r="FH256" s="835"/>
      <c r="FI256" s="828"/>
      <c r="FJ256" s="813"/>
      <c r="FK256" s="814"/>
      <c r="FL256" s="814"/>
      <c r="FM256" s="827"/>
      <c r="FN256" s="828"/>
      <c r="FO256" s="835"/>
      <c r="FP256" s="811"/>
      <c r="FQ256" s="812"/>
      <c r="FR256" s="812"/>
      <c r="FS256" s="823"/>
      <c r="FT256" s="824"/>
      <c r="FU256" s="825"/>
      <c r="FV256" s="803"/>
      <c r="FW256" s="804"/>
      <c r="FX256" s="804"/>
      <c r="FY256" s="826"/>
      <c r="FZ256" s="825"/>
      <c r="GA256" s="824"/>
      <c r="GB256" s="805"/>
      <c r="GC256" s="804"/>
      <c r="GD256" s="804"/>
      <c r="GE256" s="823"/>
      <c r="GF256" s="824"/>
      <c r="GG256" s="825"/>
      <c r="GH256" s="803"/>
      <c r="GI256" s="809"/>
      <c r="GJ256" s="809"/>
      <c r="GK256" s="826"/>
      <c r="GL256" s="825"/>
      <c r="GM256" s="824"/>
      <c r="GN256" s="805"/>
      <c r="GO256" s="804"/>
      <c r="GP256" s="804"/>
      <c r="GQ256" s="823"/>
      <c r="GR256" s="824"/>
      <c r="GS256" s="825"/>
      <c r="GT256" s="803"/>
      <c r="GU256" s="809"/>
      <c r="GV256" s="809"/>
      <c r="GW256" s="826"/>
      <c r="GX256" s="825"/>
      <c r="GY256" s="824">
        <f>19700/365</f>
        <v>53.972602739726028</v>
      </c>
      <c r="GZ256" s="805"/>
      <c r="HA256" s="804"/>
      <c r="HB256" s="804"/>
      <c r="HC256" s="823"/>
      <c r="HD256" s="824"/>
      <c r="HE256" s="825"/>
      <c r="HF256" s="803"/>
      <c r="HG256" s="809"/>
      <c r="HH256" s="809"/>
      <c r="HI256" s="826"/>
      <c r="HJ256" s="825"/>
      <c r="HK256" s="824"/>
      <c r="HL256" s="805"/>
      <c r="HM256" s="804"/>
      <c r="HN256" s="804"/>
      <c r="HO256" s="823"/>
      <c r="HP256" s="824"/>
      <c r="HQ256" s="825"/>
      <c r="HR256" s="803"/>
      <c r="HS256" s="809"/>
      <c r="HT256" s="809"/>
      <c r="HU256" s="826"/>
      <c r="HV256" s="825"/>
      <c r="HW256" s="824"/>
      <c r="HX256" s="805"/>
      <c r="HY256" s="804"/>
      <c r="HZ256" s="804"/>
      <c r="IA256" s="823"/>
      <c r="IB256" s="824"/>
      <c r="IC256" s="825"/>
      <c r="ID256" s="803"/>
      <c r="IE256" s="804"/>
      <c r="IF256" s="804"/>
      <c r="IG256" s="826"/>
      <c r="IH256" s="825"/>
      <c r="II256" s="824"/>
      <c r="IJ256" s="805"/>
      <c r="IK256" s="804"/>
      <c r="IL256" s="804"/>
      <c r="IM256" s="823"/>
      <c r="IN256" s="824"/>
      <c r="IO256" s="825"/>
      <c r="IP256" s="803"/>
      <c r="IQ256" s="804"/>
      <c r="IR256" s="804"/>
      <c r="IS256" s="826"/>
      <c r="IT256" s="825"/>
      <c r="IU256" s="824"/>
      <c r="IV256" s="805"/>
      <c r="IW256" s="804"/>
      <c r="IX256" s="804"/>
      <c r="IY256" s="823"/>
      <c r="IZ256" s="824"/>
      <c r="JA256" s="825"/>
      <c r="JB256" s="803"/>
      <c r="JC256" s="804"/>
      <c r="JD256" s="804"/>
      <c r="JE256" s="826"/>
      <c r="JF256" s="825"/>
      <c r="JG256" s="824"/>
      <c r="JH256" s="805"/>
      <c r="JI256" s="804"/>
      <c r="JJ256" s="804"/>
      <c r="JK256" s="823"/>
      <c r="JL256" s="824"/>
      <c r="JM256" s="825"/>
      <c r="JN256" s="803"/>
      <c r="JO256" s="809"/>
      <c r="JP256" s="809"/>
      <c r="JQ256" s="826"/>
      <c r="JR256" s="825"/>
      <c r="JS256" s="824">
        <f>700/365</f>
        <v>1.9178082191780821</v>
      </c>
      <c r="JT256" s="805"/>
      <c r="JU256" s="804"/>
      <c r="JV256" s="804"/>
      <c r="JW256" s="823"/>
      <c r="JX256" s="824"/>
      <c r="JY256" s="824"/>
      <c r="JZ256" s="805"/>
      <c r="KA256" s="809"/>
      <c r="KB256" s="809"/>
      <c r="KC256" s="823"/>
      <c r="KD256" s="824"/>
      <c r="KE256" s="824"/>
      <c r="KF256" s="805"/>
      <c r="KG256" s="809"/>
      <c r="KH256" s="809"/>
      <c r="KI256" s="823"/>
      <c r="KJ256" s="824"/>
      <c r="KK256" s="824"/>
      <c r="KL256" s="805"/>
      <c r="KM256" s="809"/>
      <c r="KN256" s="809"/>
      <c r="KO256" s="823"/>
      <c r="KP256" s="824"/>
      <c r="KQ256" s="824"/>
      <c r="KR256" s="805"/>
      <c r="KS256" s="804"/>
      <c r="KT256" s="804"/>
      <c r="KU256" s="823"/>
      <c r="KV256" s="824"/>
      <c r="KW256" s="824"/>
      <c r="KX256" s="805"/>
      <c r="KY256" s="809"/>
      <c r="KZ256" s="809"/>
      <c r="LA256" s="823"/>
      <c r="LB256" s="824"/>
      <c r="LC256" s="824"/>
      <c r="LD256" s="805"/>
      <c r="LE256" s="804"/>
      <c r="LF256" s="804"/>
      <c r="LG256" s="823"/>
      <c r="LH256" s="824"/>
      <c r="LI256" s="824"/>
      <c r="LJ256" s="805"/>
      <c r="LK256" s="804"/>
      <c r="LL256" s="804"/>
      <c r="LM256" s="823"/>
      <c r="LN256" s="824"/>
      <c r="LO256" s="824"/>
      <c r="LP256" s="805"/>
      <c r="LQ256" s="809"/>
      <c r="LR256" s="809"/>
      <c r="LS256" s="823"/>
      <c r="LT256" s="824"/>
      <c r="LU256" s="824">
        <f>170/365</f>
        <v>0.46575342465753422</v>
      </c>
      <c r="LV256" s="805"/>
      <c r="LW256" s="804"/>
      <c r="LX256" s="804"/>
      <c r="LY256" s="823"/>
      <c r="LZ256" s="824"/>
      <c r="MA256" s="824"/>
      <c r="MB256" s="805"/>
      <c r="MC256" s="809"/>
      <c r="MD256" s="809"/>
      <c r="ME256" s="823"/>
      <c r="MF256" s="824"/>
      <c r="MG256" s="824"/>
      <c r="MH256" s="805"/>
      <c r="MI256" s="809"/>
      <c r="MJ256" s="809"/>
      <c r="MK256" s="823"/>
      <c r="ML256" s="824"/>
      <c r="MM256" s="824"/>
      <c r="MN256" s="805"/>
      <c r="MO256" s="809"/>
      <c r="MP256" s="809"/>
      <c r="MQ256" s="823"/>
      <c r="MR256" s="824"/>
      <c r="MS256" s="824"/>
      <c r="MT256" s="805"/>
      <c r="MU256" s="804"/>
      <c r="MV256" s="804"/>
      <c r="MW256" s="823"/>
      <c r="MX256" s="824"/>
      <c r="MY256" s="824"/>
      <c r="MZ256" s="805"/>
      <c r="NA256" s="804"/>
      <c r="NB256" s="804"/>
      <c r="NC256" s="823"/>
      <c r="ND256" s="824"/>
      <c r="NE256" s="824"/>
      <c r="NF256" s="805"/>
      <c r="NG256" s="804"/>
      <c r="NH256" s="804"/>
      <c r="NI256" s="823"/>
      <c r="NJ256" s="824"/>
      <c r="NK256" s="824"/>
      <c r="NL256" s="805"/>
      <c r="NM256" s="809"/>
      <c r="NN256" s="809"/>
      <c r="NO256" s="823"/>
      <c r="NP256" s="824"/>
      <c r="NQ256" s="824"/>
      <c r="NR256" s="805"/>
      <c r="NS256" s="823"/>
      <c r="NT256" s="824"/>
      <c r="NU256" s="824"/>
      <c r="NV256" s="805"/>
      <c r="NW256" s="823"/>
      <c r="NX256" s="824"/>
      <c r="NY256" s="824"/>
      <c r="NZ256" s="834"/>
      <c r="OA256" s="823"/>
      <c r="OB256" s="824"/>
      <c r="OC256" s="824"/>
      <c r="OD256" s="805"/>
      <c r="OE256" s="823"/>
      <c r="OF256" s="824"/>
      <c r="OG256" s="824"/>
      <c r="OH256" s="805"/>
      <c r="OI256" s="823"/>
      <c r="OJ256" s="824"/>
      <c r="OK256" s="824"/>
      <c r="OL256" s="805"/>
      <c r="OM256" s="823"/>
      <c r="ON256" s="824"/>
      <c r="OO256" s="824"/>
      <c r="OP256" s="805"/>
      <c r="OQ256" s="823"/>
      <c r="OR256" s="824"/>
      <c r="OS256" s="824"/>
      <c r="OT256" s="805"/>
      <c r="OU256" s="823"/>
      <c r="OV256" s="824"/>
      <c r="OW256" s="824"/>
      <c r="OX256" s="805"/>
      <c r="OY256" s="823"/>
      <c r="OZ256" s="824"/>
      <c r="PA256" s="824"/>
      <c r="PB256" s="805"/>
      <c r="PC256" s="823"/>
      <c r="PD256" s="824"/>
      <c r="PE256" s="824"/>
      <c r="PF256" s="805"/>
    </row>
    <row r="257" spans="1:422" ht="15" hidden="1" customHeight="1" x14ac:dyDescent="0.25">
      <c r="A257" s="769" t="s">
        <v>76</v>
      </c>
      <c r="B257" s="769"/>
      <c r="C257" s="769"/>
      <c r="D257" s="770"/>
      <c r="E257" s="769"/>
      <c r="F257" s="769"/>
      <c r="G257" s="769"/>
      <c r="H257" s="769"/>
      <c r="I257" s="769"/>
      <c r="J257" s="769"/>
      <c r="K257" s="769"/>
      <c r="L257" s="769"/>
      <c r="M257" s="769"/>
      <c r="N257" s="769"/>
      <c r="O257" s="769"/>
      <c r="P257" s="769"/>
      <c r="Q257" s="769" t="s">
        <v>312</v>
      </c>
      <c r="R257" s="769"/>
      <c r="S257" s="769"/>
      <c r="T257" s="816"/>
      <c r="U257" s="816"/>
      <c r="V257" s="816"/>
      <c r="W257" s="816"/>
      <c r="X257" s="769"/>
      <c r="Y257" s="769">
        <f>IF(AND(AJ257="",AK257="",AL257="",AN257="",AO257="",OR(AP257="",AP257=Dropdown!$AM$12,AP257=Dropdown!$AM$11)),1,0)</f>
        <v>1</v>
      </c>
      <c r="Z257" s="769">
        <f t="shared" si="26"/>
        <v>0</v>
      </c>
      <c r="AA257" s="769">
        <f t="shared" si="27"/>
        <v>1</v>
      </c>
      <c r="AB257" s="769">
        <f t="shared" si="28"/>
        <v>0</v>
      </c>
      <c r="AC257" s="769"/>
      <c r="AD257" s="772" t="str">
        <f>IF(OR(T257&lt;&gt;"",U257&lt;&gt;""),Dropdown!$A$4,IF(OR(V257&lt;&gt;"",W257&lt;&gt;""),Dropdown!$A$5,Dropdown!$A$3))</f>
        <v>Residential</v>
      </c>
      <c r="AE257" s="773" t="s">
        <v>615</v>
      </c>
      <c r="AF257" s="773"/>
      <c r="AG257" s="773"/>
      <c r="AH257" s="773" t="str">
        <f>IF(AG257&lt;&gt;"",VLOOKUP(AG257,Dropdown!$N$3:$R$62,3,FALSE),IF(AF257&lt;&gt;"",VLOOKUP(AF257,Dropdown!$N$3:$R$62,3,FALSE),IF(AE257&lt;&gt;"",VLOOKUP(AE257,Dropdown!$N$3:$R$62,3,FALSE),"")))</f>
        <v xml:space="preserve"> </v>
      </c>
      <c r="AI257" s="773" t="str">
        <f>IF(AG257&lt;&gt;"",VLOOKUP(AG257,Dropdown!$N$3:$R$62,5,FALSE),IF(AF257&lt;&gt;"",VLOOKUP(AF257,Dropdown!$N$3:$R$62,5,FALSE),IF(AE257&lt;&gt;"",VLOOKUP(AE257,Dropdown!$N$3:$R$62,5,FALSE),"")))</f>
        <v>Diverse</v>
      </c>
      <c r="AJ257" s="773"/>
      <c r="AK257" s="773"/>
      <c r="AL257" s="773"/>
      <c r="AM257" s="773"/>
      <c r="AN257" s="773"/>
      <c r="AO257" s="773"/>
      <c r="AP257" s="773" t="s">
        <v>423</v>
      </c>
      <c r="AQ257" s="769" t="s">
        <v>313</v>
      </c>
      <c r="AR257" s="774" t="s">
        <v>274</v>
      </c>
      <c r="AS257" s="774">
        <v>44</v>
      </c>
      <c r="AT257" s="769"/>
      <c r="AU257" s="769"/>
      <c r="AV257" s="846"/>
      <c r="AW257" s="823"/>
      <c r="AX257" s="824"/>
      <c r="AY257" s="824"/>
      <c r="AZ257" s="803"/>
      <c r="BA257" s="804"/>
      <c r="BB257" s="804"/>
      <c r="BC257" s="823"/>
      <c r="BD257" s="824"/>
      <c r="BE257" s="824"/>
      <c r="BF257" s="805"/>
      <c r="BG257" s="804"/>
      <c r="BH257" s="804"/>
      <c r="BI257" s="823"/>
      <c r="BJ257" s="824"/>
      <c r="BK257" s="824"/>
      <c r="BL257" s="805"/>
      <c r="BM257" s="804"/>
      <c r="BN257" s="804"/>
      <c r="BO257" s="823"/>
      <c r="BP257" s="824"/>
      <c r="BQ257" s="824"/>
      <c r="BR257" s="805"/>
      <c r="BS257" s="804"/>
      <c r="BT257" s="804"/>
      <c r="BU257" s="823"/>
      <c r="BV257" s="824"/>
      <c r="BW257" s="824"/>
      <c r="BX257" s="805"/>
      <c r="BY257" s="804"/>
      <c r="BZ257" s="804"/>
      <c r="CA257" s="823"/>
      <c r="CB257" s="824"/>
      <c r="CC257" s="824"/>
      <c r="CD257" s="805"/>
      <c r="CE257" s="804"/>
      <c r="CF257" s="804"/>
      <c r="CG257" s="823"/>
      <c r="CH257" s="824"/>
      <c r="CI257" s="824"/>
      <c r="CJ257" s="805"/>
      <c r="CK257" s="804"/>
      <c r="CL257" s="804"/>
      <c r="CM257" s="823"/>
      <c r="CN257" s="824"/>
      <c r="CO257" s="824"/>
      <c r="CP257" s="805"/>
      <c r="CQ257" s="804"/>
      <c r="CR257" s="804"/>
      <c r="CS257" s="823"/>
      <c r="CT257" s="824"/>
      <c r="CU257" s="824"/>
      <c r="CV257" s="805"/>
      <c r="CW257" s="804"/>
      <c r="CX257" s="804"/>
      <c r="CY257" s="823"/>
      <c r="CZ257" s="824"/>
      <c r="DA257" s="825"/>
      <c r="DB257" s="803"/>
      <c r="DC257" s="809"/>
      <c r="DD257" s="809"/>
      <c r="DE257" s="826"/>
      <c r="DF257" s="825"/>
      <c r="DG257" s="824"/>
      <c r="DH257" s="805"/>
      <c r="DI257" s="804"/>
      <c r="DJ257" s="804"/>
      <c r="DK257" s="823"/>
      <c r="DL257" s="824"/>
      <c r="DM257" s="825"/>
      <c r="DN257" s="803"/>
      <c r="DO257" s="809"/>
      <c r="DP257" s="809"/>
      <c r="DQ257" s="827"/>
      <c r="DR257" s="828">
        <v>90</v>
      </c>
      <c r="DS257" s="835"/>
      <c r="DT257" s="811"/>
      <c r="DU257" s="812"/>
      <c r="DV257" s="812"/>
      <c r="DW257" s="836"/>
      <c r="DX257" s="835"/>
      <c r="DY257" s="828"/>
      <c r="DZ257" s="813"/>
      <c r="EA257" s="814"/>
      <c r="EB257" s="814"/>
      <c r="EC257" s="827"/>
      <c r="ED257" s="828"/>
      <c r="EE257" s="835"/>
      <c r="EF257" s="811"/>
      <c r="EG257" s="812"/>
      <c r="EH257" s="812"/>
      <c r="EI257" s="836"/>
      <c r="EJ257" s="835"/>
      <c r="EK257" s="828"/>
      <c r="EL257" s="813"/>
      <c r="EM257" s="814"/>
      <c r="EN257" s="814"/>
      <c r="EO257" s="827"/>
      <c r="EP257" s="828"/>
      <c r="EQ257" s="835"/>
      <c r="ER257" s="811"/>
      <c r="ES257" s="812"/>
      <c r="ET257" s="812"/>
      <c r="EU257" s="836"/>
      <c r="EV257" s="835"/>
      <c r="EW257" s="828"/>
      <c r="EX257" s="813"/>
      <c r="EY257" s="814"/>
      <c r="EZ257" s="814"/>
      <c r="FA257" s="827"/>
      <c r="FB257" s="828"/>
      <c r="FC257" s="835"/>
      <c r="FD257" s="811"/>
      <c r="FE257" s="812"/>
      <c r="FF257" s="812"/>
      <c r="FG257" s="836"/>
      <c r="FH257" s="835"/>
      <c r="FI257" s="828"/>
      <c r="FJ257" s="813"/>
      <c r="FK257" s="814"/>
      <c r="FL257" s="814"/>
      <c r="FM257" s="827"/>
      <c r="FN257" s="828"/>
      <c r="FO257" s="835"/>
      <c r="FP257" s="811"/>
      <c r="FQ257" s="812"/>
      <c r="FR257" s="812"/>
      <c r="FS257" s="823"/>
      <c r="FT257" s="824">
        <v>220</v>
      </c>
      <c r="FU257" s="825"/>
      <c r="FV257" s="803"/>
      <c r="FW257" s="804"/>
      <c r="FX257" s="804"/>
      <c r="FY257" s="826"/>
      <c r="FZ257" s="825"/>
      <c r="GA257" s="824"/>
      <c r="GB257" s="805"/>
      <c r="GC257" s="804"/>
      <c r="GD257" s="804"/>
      <c r="GE257" s="823"/>
      <c r="GF257" s="824"/>
      <c r="GG257" s="825"/>
      <c r="GH257" s="803"/>
      <c r="GI257" s="809"/>
      <c r="GJ257" s="809"/>
      <c r="GK257" s="826"/>
      <c r="GL257" s="825"/>
      <c r="GM257" s="824"/>
      <c r="GN257" s="805"/>
      <c r="GO257" s="804"/>
      <c r="GP257" s="804"/>
      <c r="GQ257" s="823"/>
      <c r="GR257" s="824"/>
      <c r="GS257" s="825"/>
      <c r="GT257" s="803"/>
      <c r="GU257" s="809"/>
      <c r="GV257" s="809"/>
      <c r="GW257" s="826"/>
      <c r="GX257" s="825"/>
      <c r="GY257" s="824"/>
      <c r="GZ257" s="805"/>
      <c r="HA257" s="804"/>
      <c r="HB257" s="804"/>
      <c r="HC257" s="823"/>
      <c r="HD257" s="824"/>
      <c r="HE257" s="825"/>
      <c r="HF257" s="803"/>
      <c r="HG257" s="809"/>
      <c r="HH257" s="809"/>
      <c r="HI257" s="826"/>
      <c r="HJ257" s="825"/>
      <c r="HK257" s="824"/>
      <c r="HL257" s="805"/>
      <c r="HM257" s="804"/>
      <c r="HN257" s="804"/>
      <c r="HO257" s="823"/>
      <c r="HP257" s="824"/>
      <c r="HQ257" s="825"/>
      <c r="HR257" s="803"/>
      <c r="HS257" s="809"/>
      <c r="HT257" s="809"/>
      <c r="HU257" s="826"/>
      <c r="HV257" s="825"/>
      <c r="HW257" s="824"/>
      <c r="HX257" s="805"/>
      <c r="HY257" s="804"/>
      <c r="HZ257" s="804"/>
      <c r="IA257" s="823"/>
      <c r="IB257" s="824"/>
      <c r="IC257" s="825"/>
      <c r="ID257" s="803"/>
      <c r="IE257" s="804"/>
      <c r="IF257" s="804"/>
      <c r="IG257" s="826"/>
      <c r="IH257" s="825"/>
      <c r="II257" s="824"/>
      <c r="IJ257" s="805"/>
      <c r="IK257" s="804"/>
      <c r="IL257" s="804"/>
      <c r="IM257" s="823"/>
      <c r="IN257" s="824">
        <v>14.75</v>
      </c>
      <c r="IO257" s="825"/>
      <c r="IP257" s="803"/>
      <c r="IQ257" s="804"/>
      <c r="IR257" s="804"/>
      <c r="IS257" s="826"/>
      <c r="IT257" s="825"/>
      <c r="IU257" s="824"/>
      <c r="IV257" s="805"/>
      <c r="IW257" s="804"/>
      <c r="IX257" s="804"/>
      <c r="IY257" s="823"/>
      <c r="IZ257" s="824"/>
      <c r="JA257" s="825"/>
      <c r="JB257" s="803"/>
      <c r="JC257" s="804"/>
      <c r="JD257" s="804"/>
      <c r="JE257" s="826"/>
      <c r="JF257" s="825"/>
      <c r="JG257" s="824"/>
      <c r="JH257" s="805"/>
      <c r="JI257" s="804"/>
      <c r="JJ257" s="804"/>
      <c r="JK257" s="823"/>
      <c r="JL257" s="824"/>
      <c r="JM257" s="825"/>
      <c r="JN257" s="803"/>
      <c r="JO257" s="809"/>
      <c r="JP257" s="809"/>
      <c r="JQ257" s="826"/>
      <c r="JR257" s="825"/>
      <c r="JS257" s="824"/>
      <c r="JT257" s="805"/>
      <c r="JU257" s="804"/>
      <c r="JV257" s="804"/>
      <c r="JW257" s="823"/>
      <c r="JX257" s="824"/>
      <c r="JY257" s="824"/>
      <c r="JZ257" s="805"/>
      <c r="KA257" s="809"/>
      <c r="KB257" s="809"/>
      <c r="KC257" s="823"/>
      <c r="KD257" s="824"/>
      <c r="KE257" s="824"/>
      <c r="KF257" s="805"/>
      <c r="KG257" s="809"/>
      <c r="KH257" s="809"/>
      <c r="KI257" s="823"/>
      <c r="KJ257" s="824"/>
      <c r="KK257" s="824"/>
      <c r="KL257" s="805"/>
      <c r="KM257" s="809"/>
      <c r="KN257" s="809"/>
      <c r="KO257" s="823"/>
      <c r="KP257" s="824">
        <v>2.75</v>
      </c>
      <c r="KQ257" s="824"/>
      <c r="KR257" s="805"/>
      <c r="KS257" s="804"/>
      <c r="KT257" s="804"/>
      <c r="KU257" s="823"/>
      <c r="KV257" s="824"/>
      <c r="KW257" s="824"/>
      <c r="KX257" s="805"/>
      <c r="KY257" s="809"/>
      <c r="KZ257" s="809"/>
      <c r="LA257" s="823"/>
      <c r="LB257" s="824"/>
      <c r="LC257" s="824"/>
      <c r="LD257" s="805"/>
      <c r="LE257" s="804"/>
      <c r="LF257" s="804"/>
      <c r="LG257" s="823"/>
      <c r="LH257" s="824"/>
      <c r="LI257" s="824"/>
      <c r="LJ257" s="805"/>
      <c r="LK257" s="804"/>
      <c r="LL257" s="804"/>
      <c r="LM257" s="823"/>
      <c r="LN257" s="824"/>
      <c r="LO257" s="824"/>
      <c r="LP257" s="805"/>
      <c r="LQ257" s="809"/>
      <c r="LR257" s="809"/>
      <c r="LS257" s="823"/>
      <c r="LT257" s="824"/>
      <c r="LU257" s="824"/>
      <c r="LV257" s="805"/>
      <c r="LW257" s="804"/>
      <c r="LX257" s="804"/>
      <c r="LY257" s="823"/>
      <c r="LZ257" s="824"/>
      <c r="MA257" s="824"/>
      <c r="MB257" s="805"/>
      <c r="MC257" s="809"/>
      <c r="MD257" s="809"/>
      <c r="ME257" s="823"/>
      <c r="MF257" s="824"/>
      <c r="MG257" s="824"/>
      <c r="MH257" s="805"/>
      <c r="MI257" s="809"/>
      <c r="MJ257" s="809"/>
      <c r="MK257" s="823"/>
      <c r="ML257" s="824"/>
      <c r="MM257" s="824"/>
      <c r="MN257" s="805"/>
      <c r="MO257" s="809"/>
      <c r="MP257" s="809"/>
      <c r="MQ257" s="823"/>
      <c r="MR257" s="824"/>
      <c r="MS257" s="824"/>
      <c r="MT257" s="805"/>
      <c r="MU257" s="804"/>
      <c r="MV257" s="804"/>
      <c r="MW257" s="823"/>
      <c r="MX257" s="824"/>
      <c r="MY257" s="824"/>
      <c r="MZ257" s="805"/>
      <c r="NA257" s="804"/>
      <c r="NB257" s="804"/>
      <c r="NC257" s="823"/>
      <c r="ND257" s="824"/>
      <c r="NE257" s="824"/>
      <c r="NF257" s="805"/>
      <c r="NG257" s="804"/>
      <c r="NH257" s="804"/>
      <c r="NI257" s="823"/>
      <c r="NJ257" s="824"/>
      <c r="NK257" s="824"/>
      <c r="NL257" s="805"/>
      <c r="NM257" s="809"/>
      <c r="NN257" s="809"/>
      <c r="NO257" s="823"/>
      <c r="NP257" s="824"/>
      <c r="NQ257" s="824"/>
      <c r="NR257" s="805"/>
      <c r="NS257" s="823"/>
      <c r="NT257" s="824"/>
      <c r="NU257" s="824"/>
      <c r="NV257" s="805"/>
      <c r="NW257" s="823"/>
      <c r="NX257" s="824"/>
      <c r="NY257" s="824"/>
      <c r="NZ257" s="834"/>
      <c r="OA257" s="823"/>
      <c r="OB257" s="824"/>
      <c r="OC257" s="824"/>
      <c r="OD257" s="805"/>
      <c r="OE257" s="823"/>
      <c r="OF257" s="824"/>
      <c r="OG257" s="824"/>
      <c r="OH257" s="805"/>
      <c r="OI257" s="823"/>
      <c r="OJ257" s="824"/>
      <c r="OK257" s="824"/>
      <c r="OL257" s="805"/>
      <c r="OM257" s="823"/>
      <c r="ON257" s="824"/>
      <c r="OO257" s="824"/>
      <c r="OP257" s="805"/>
      <c r="OQ257" s="823"/>
      <c r="OR257" s="824"/>
      <c r="OS257" s="824"/>
      <c r="OT257" s="805"/>
      <c r="OU257" s="823"/>
      <c r="OV257" s="824"/>
      <c r="OW257" s="824"/>
      <c r="OX257" s="805"/>
      <c r="OY257" s="823"/>
      <c r="OZ257" s="824"/>
      <c r="PA257" s="824"/>
      <c r="PB257" s="805"/>
      <c r="PC257" s="823"/>
      <c r="PD257" s="824"/>
      <c r="PE257" s="824"/>
      <c r="PF257" s="805"/>
    </row>
    <row r="258" spans="1:422" ht="15" hidden="1" customHeight="1" x14ac:dyDescent="0.25">
      <c r="A258" s="769" t="s">
        <v>76</v>
      </c>
      <c r="B258" s="769"/>
      <c r="C258" s="769"/>
      <c r="D258" s="770"/>
      <c r="E258" s="769"/>
      <c r="F258" s="769"/>
      <c r="G258" s="769"/>
      <c r="H258" s="769"/>
      <c r="I258" s="769"/>
      <c r="J258" s="769"/>
      <c r="K258" s="769"/>
      <c r="L258" s="769"/>
      <c r="M258" s="769"/>
      <c r="N258" s="769"/>
      <c r="O258" s="769"/>
      <c r="P258" s="769"/>
      <c r="Q258" s="769" t="s">
        <v>308</v>
      </c>
      <c r="R258" s="769"/>
      <c r="S258" s="769"/>
      <c r="T258" s="816"/>
      <c r="U258" s="816"/>
      <c r="V258" s="816"/>
      <c r="W258" s="816"/>
      <c r="X258" s="769">
        <v>1</v>
      </c>
      <c r="Y258" s="769">
        <f>IF(AND(AJ258="",AK258="",AL258="",AN258="",AO258="",OR(AP258="",AP258=Dropdown!$AM$12,AP258=Dropdown!$AM$11)),1,0)</f>
        <v>1</v>
      </c>
      <c r="Z258" s="769">
        <f t="shared" si="26"/>
        <v>1</v>
      </c>
      <c r="AA258" s="769">
        <f t="shared" si="27"/>
        <v>1</v>
      </c>
      <c r="AB258" s="769">
        <f t="shared" si="28"/>
        <v>0</v>
      </c>
      <c r="AC258" s="769"/>
      <c r="AD258" s="772" t="str">
        <f>IF(OR(T258&lt;&gt;"",U258&lt;&gt;""),Dropdown!$A$4,IF(OR(V258&lt;&gt;"",W258&lt;&gt;""),Dropdown!$A$5,Dropdown!$A$3))</f>
        <v>Residential</v>
      </c>
      <c r="AE258" s="773" t="s">
        <v>615</v>
      </c>
      <c r="AF258" s="773"/>
      <c r="AG258" s="773"/>
      <c r="AH258" s="773" t="str">
        <f>IF(AG258&lt;&gt;"",VLOOKUP(AG258,Dropdown!$N$3:$R$62,3,FALSE),IF(AF258&lt;&gt;"",VLOOKUP(AF258,Dropdown!$N$3:$R$62,3,FALSE),IF(AE258&lt;&gt;"",VLOOKUP(AE258,Dropdown!$N$3:$R$62,3,FALSE),"")))</f>
        <v xml:space="preserve"> </v>
      </c>
      <c r="AI258" s="773" t="str">
        <f>IF(AG258&lt;&gt;"",VLOOKUP(AG258,Dropdown!$N$3:$R$62,5,FALSE),IF(AF258&lt;&gt;"",VLOOKUP(AF258,Dropdown!$N$3:$R$62,5,FALSE),IF(AE258&lt;&gt;"",VLOOKUP(AE258,Dropdown!$N$3:$R$62,5,FALSE),"")))</f>
        <v>Diverse</v>
      </c>
      <c r="AJ258" s="773"/>
      <c r="AK258" s="773"/>
      <c r="AL258" s="773"/>
      <c r="AM258" s="773"/>
      <c r="AN258" s="773"/>
      <c r="AO258" s="773"/>
      <c r="AP258" s="773" t="s">
        <v>423</v>
      </c>
      <c r="AQ258" s="769" t="s">
        <v>309</v>
      </c>
      <c r="AR258" s="774" t="s">
        <v>274</v>
      </c>
      <c r="AS258" s="774">
        <v>42</v>
      </c>
      <c r="AT258" s="769"/>
      <c r="AU258" s="769"/>
      <c r="AV258" s="846"/>
      <c r="AW258" s="823"/>
      <c r="AX258" s="824"/>
      <c r="AY258" s="824"/>
      <c r="AZ258" s="803"/>
      <c r="BA258" s="804"/>
      <c r="BB258" s="804"/>
      <c r="BC258" s="823"/>
      <c r="BD258" s="824"/>
      <c r="BE258" s="824">
        <f>55000/365</f>
        <v>150.68493150684932</v>
      </c>
      <c r="BF258" s="805"/>
      <c r="BG258" s="804"/>
      <c r="BH258" s="804"/>
      <c r="BI258" s="823"/>
      <c r="BJ258" s="824"/>
      <c r="BK258" s="824"/>
      <c r="BL258" s="805"/>
      <c r="BM258" s="804"/>
      <c r="BN258" s="804"/>
      <c r="BO258" s="823"/>
      <c r="BP258" s="824"/>
      <c r="BQ258" s="824"/>
      <c r="BR258" s="805"/>
      <c r="BS258" s="804"/>
      <c r="BT258" s="804"/>
      <c r="BU258" s="823"/>
      <c r="BV258" s="824"/>
      <c r="BW258" s="824"/>
      <c r="BX258" s="805"/>
      <c r="BY258" s="804"/>
      <c r="BZ258" s="804"/>
      <c r="CA258" s="823"/>
      <c r="CB258" s="824"/>
      <c r="CC258" s="824"/>
      <c r="CD258" s="805"/>
      <c r="CE258" s="804"/>
      <c r="CF258" s="804"/>
      <c r="CG258" s="823"/>
      <c r="CH258" s="824"/>
      <c r="CI258" s="824"/>
      <c r="CJ258" s="805"/>
      <c r="CK258" s="804"/>
      <c r="CL258" s="804"/>
      <c r="CM258" s="823"/>
      <c r="CN258" s="824"/>
      <c r="CO258" s="824"/>
      <c r="CP258" s="805"/>
      <c r="CQ258" s="804"/>
      <c r="CR258" s="804"/>
      <c r="CS258" s="823"/>
      <c r="CT258" s="824"/>
      <c r="CU258" s="824"/>
      <c r="CV258" s="805"/>
      <c r="CW258" s="804"/>
      <c r="CX258" s="804"/>
      <c r="CY258" s="823"/>
      <c r="CZ258" s="824"/>
      <c r="DA258" s="825"/>
      <c r="DB258" s="803"/>
      <c r="DC258" s="809"/>
      <c r="DD258" s="809"/>
      <c r="DE258" s="826"/>
      <c r="DF258" s="825"/>
      <c r="DG258" s="824"/>
      <c r="DH258" s="805"/>
      <c r="DI258" s="804"/>
      <c r="DJ258" s="804"/>
      <c r="DK258" s="823"/>
      <c r="DL258" s="824"/>
      <c r="DM258" s="837">
        <f>52.05/150.7</f>
        <v>0.34538818845388192</v>
      </c>
      <c r="DN258" s="803"/>
      <c r="DO258" s="809"/>
      <c r="DP258" s="809"/>
      <c r="DQ258" s="827"/>
      <c r="DR258" s="828"/>
      <c r="DS258" s="835">
        <f>21900/365</f>
        <v>60</v>
      </c>
      <c r="DT258" s="811"/>
      <c r="DU258" s="812"/>
      <c r="DV258" s="812"/>
      <c r="DW258" s="836"/>
      <c r="DX258" s="835"/>
      <c r="DY258" s="828"/>
      <c r="DZ258" s="813"/>
      <c r="EA258" s="814"/>
      <c r="EB258" s="814"/>
      <c r="EC258" s="827"/>
      <c r="ED258" s="828"/>
      <c r="EE258" s="835"/>
      <c r="EF258" s="811"/>
      <c r="EG258" s="812"/>
      <c r="EH258" s="812"/>
      <c r="EI258" s="836"/>
      <c r="EJ258" s="835"/>
      <c r="EK258" s="828"/>
      <c r="EL258" s="813"/>
      <c r="EM258" s="814"/>
      <c r="EN258" s="814"/>
      <c r="EO258" s="827"/>
      <c r="EP258" s="828"/>
      <c r="EQ258" s="835"/>
      <c r="ER258" s="811"/>
      <c r="ES258" s="812"/>
      <c r="ET258" s="812"/>
      <c r="EU258" s="836"/>
      <c r="EV258" s="835"/>
      <c r="EW258" s="828"/>
      <c r="EX258" s="813"/>
      <c r="EY258" s="814"/>
      <c r="EZ258" s="814"/>
      <c r="FA258" s="827"/>
      <c r="FB258" s="828"/>
      <c r="FC258" s="835"/>
      <c r="FD258" s="811"/>
      <c r="FE258" s="812"/>
      <c r="FF258" s="812"/>
      <c r="FG258" s="836"/>
      <c r="FH258" s="835"/>
      <c r="FI258" s="828"/>
      <c r="FJ258" s="813"/>
      <c r="FK258" s="814"/>
      <c r="FL258" s="814"/>
      <c r="FM258" s="827"/>
      <c r="FN258" s="828"/>
      <c r="FO258" s="835"/>
      <c r="FP258" s="811"/>
      <c r="FQ258" s="812"/>
      <c r="FR258" s="812"/>
      <c r="FS258" s="823"/>
      <c r="FT258" s="824"/>
      <c r="FU258" s="825">
        <f>47200/365</f>
        <v>129.31506849315068</v>
      </c>
      <c r="FV258" s="803"/>
      <c r="FW258" s="804"/>
      <c r="FX258" s="804"/>
      <c r="FY258" s="826"/>
      <c r="FZ258" s="825"/>
      <c r="GA258" s="825"/>
      <c r="GB258" s="803"/>
      <c r="GC258" s="804"/>
      <c r="GD258" s="804"/>
      <c r="GE258" s="826"/>
      <c r="GF258" s="825"/>
      <c r="GG258" s="825"/>
      <c r="GH258" s="803"/>
      <c r="GI258" s="804"/>
      <c r="GJ258" s="804"/>
      <c r="GK258" s="826"/>
      <c r="GL258" s="825"/>
      <c r="GM258" s="825"/>
      <c r="GN258" s="803"/>
      <c r="GO258" s="804"/>
      <c r="GP258" s="804"/>
      <c r="GQ258" s="826"/>
      <c r="GR258" s="825"/>
      <c r="GS258" s="825"/>
      <c r="GT258" s="803"/>
      <c r="GU258" s="804"/>
      <c r="GV258" s="804"/>
      <c r="GW258" s="826"/>
      <c r="GX258" s="825"/>
      <c r="GY258" s="825"/>
      <c r="GZ258" s="803"/>
      <c r="HA258" s="804"/>
      <c r="HB258" s="804"/>
      <c r="HC258" s="826"/>
      <c r="HD258" s="825"/>
      <c r="HE258" s="825"/>
      <c r="HF258" s="803"/>
      <c r="HG258" s="804"/>
      <c r="HH258" s="804"/>
      <c r="HI258" s="826"/>
      <c r="HJ258" s="825"/>
      <c r="HK258" s="825"/>
      <c r="HL258" s="803"/>
      <c r="HM258" s="804"/>
      <c r="HN258" s="804"/>
      <c r="HO258" s="826"/>
      <c r="HP258" s="825"/>
      <c r="HQ258" s="825"/>
      <c r="HR258" s="803"/>
      <c r="HS258" s="804"/>
      <c r="HT258" s="804"/>
      <c r="HU258" s="826"/>
      <c r="HV258" s="825"/>
      <c r="HW258" s="824"/>
      <c r="HX258" s="805"/>
      <c r="HY258" s="804"/>
      <c r="HZ258" s="804"/>
      <c r="IA258" s="823"/>
      <c r="IB258" s="824"/>
      <c r="IC258" s="825"/>
      <c r="ID258" s="803"/>
      <c r="IE258" s="804"/>
      <c r="IF258" s="804"/>
      <c r="IG258" s="826"/>
      <c r="IH258" s="825"/>
      <c r="II258" s="824"/>
      <c r="IJ258" s="805"/>
      <c r="IK258" s="804"/>
      <c r="IL258" s="804"/>
      <c r="IM258" s="823"/>
      <c r="IN258" s="824"/>
      <c r="IO258" s="825">
        <f>5100/365</f>
        <v>13.972602739726028</v>
      </c>
      <c r="IP258" s="803"/>
      <c r="IQ258" s="804"/>
      <c r="IR258" s="804"/>
      <c r="IS258" s="826"/>
      <c r="IT258" s="825"/>
      <c r="IU258" s="825"/>
      <c r="IV258" s="803"/>
      <c r="IW258" s="804"/>
      <c r="IX258" s="804"/>
      <c r="IY258" s="826"/>
      <c r="IZ258" s="825"/>
      <c r="JA258" s="825"/>
      <c r="JB258" s="803"/>
      <c r="JC258" s="804"/>
      <c r="JD258" s="804"/>
      <c r="JE258" s="826"/>
      <c r="JF258" s="825"/>
      <c r="JG258" s="825"/>
      <c r="JH258" s="803"/>
      <c r="JI258" s="804"/>
      <c r="JJ258" s="804"/>
      <c r="JK258" s="826"/>
      <c r="JL258" s="825"/>
      <c r="JM258" s="825"/>
      <c r="JN258" s="803"/>
      <c r="JO258" s="804"/>
      <c r="JP258" s="804"/>
      <c r="JQ258" s="826"/>
      <c r="JR258" s="825"/>
      <c r="JS258" s="825"/>
      <c r="JT258" s="803"/>
      <c r="JU258" s="804"/>
      <c r="JV258" s="804"/>
      <c r="JW258" s="826"/>
      <c r="JX258" s="825"/>
      <c r="JY258" s="825"/>
      <c r="JZ258" s="803"/>
      <c r="KA258" s="804"/>
      <c r="KB258" s="804"/>
      <c r="KC258" s="826"/>
      <c r="KD258" s="825"/>
      <c r="KE258" s="825"/>
      <c r="KF258" s="803"/>
      <c r="KG258" s="804"/>
      <c r="KH258" s="804"/>
      <c r="KI258" s="826"/>
      <c r="KJ258" s="825"/>
      <c r="KK258" s="825"/>
      <c r="KL258" s="803"/>
      <c r="KM258" s="804"/>
      <c r="KN258" s="804"/>
      <c r="KO258" s="823"/>
      <c r="KP258" s="824"/>
      <c r="KQ258" s="824">
        <f>870/365</f>
        <v>2.3835616438356166</v>
      </c>
      <c r="KR258" s="805"/>
      <c r="KS258" s="804"/>
      <c r="KT258" s="804"/>
      <c r="KU258" s="826"/>
      <c r="KV258" s="825"/>
      <c r="KW258" s="825"/>
      <c r="KX258" s="803"/>
      <c r="KY258" s="804"/>
      <c r="KZ258" s="804"/>
      <c r="LA258" s="826"/>
      <c r="LB258" s="825"/>
      <c r="LC258" s="825"/>
      <c r="LD258" s="803"/>
      <c r="LE258" s="804"/>
      <c r="LF258" s="804"/>
      <c r="LG258" s="826"/>
      <c r="LH258" s="825"/>
      <c r="LI258" s="825"/>
      <c r="LJ258" s="803"/>
      <c r="LK258" s="804"/>
      <c r="LL258" s="804"/>
      <c r="LM258" s="826"/>
      <c r="LN258" s="825"/>
      <c r="LO258" s="825"/>
      <c r="LP258" s="803"/>
      <c r="LQ258" s="804"/>
      <c r="LR258" s="804"/>
      <c r="LS258" s="826"/>
      <c r="LT258" s="825"/>
      <c r="LU258" s="825"/>
      <c r="LV258" s="803"/>
      <c r="LW258" s="804"/>
      <c r="LX258" s="804"/>
      <c r="LY258" s="826"/>
      <c r="LZ258" s="825"/>
      <c r="MA258" s="825"/>
      <c r="MB258" s="803"/>
      <c r="MC258" s="804"/>
      <c r="MD258" s="804"/>
      <c r="ME258" s="826"/>
      <c r="MF258" s="825"/>
      <c r="MG258" s="825"/>
      <c r="MH258" s="803"/>
      <c r="MI258" s="804"/>
      <c r="MJ258" s="804"/>
      <c r="MK258" s="826"/>
      <c r="ML258" s="825"/>
      <c r="MM258" s="825"/>
      <c r="MN258" s="803"/>
      <c r="MO258" s="804"/>
      <c r="MP258" s="804"/>
      <c r="MQ258" s="823"/>
      <c r="MR258" s="824"/>
      <c r="MS258" s="824"/>
      <c r="MT258" s="805"/>
      <c r="MU258" s="804"/>
      <c r="MV258" s="804"/>
      <c r="MW258" s="823"/>
      <c r="MX258" s="824"/>
      <c r="MY258" s="824"/>
      <c r="MZ258" s="805"/>
      <c r="NA258" s="804"/>
      <c r="NB258" s="804"/>
      <c r="NC258" s="823"/>
      <c r="ND258" s="824"/>
      <c r="NE258" s="824"/>
      <c r="NF258" s="805"/>
      <c r="NG258" s="804"/>
      <c r="NH258" s="804"/>
      <c r="NI258" s="823"/>
      <c r="NJ258" s="824"/>
      <c r="NK258" s="824"/>
      <c r="NL258" s="805"/>
      <c r="NM258" s="809"/>
      <c r="NN258" s="809"/>
      <c r="NO258" s="823"/>
      <c r="NP258" s="824"/>
      <c r="NQ258" s="824"/>
      <c r="NR258" s="805"/>
      <c r="NS258" s="823"/>
      <c r="NT258" s="824"/>
      <c r="NU258" s="824"/>
      <c r="NV258" s="805"/>
      <c r="NW258" s="823"/>
      <c r="NX258" s="824"/>
      <c r="NY258" s="824"/>
      <c r="NZ258" s="834"/>
      <c r="OA258" s="823"/>
      <c r="OB258" s="824"/>
      <c r="OC258" s="824"/>
      <c r="OD258" s="805"/>
      <c r="OE258" s="823"/>
      <c r="OF258" s="824"/>
      <c r="OG258" s="824"/>
      <c r="OH258" s="805"/>
      <c r="OI258" s="823"/>
      <c r="OJ258" s="824"/>
      <c r="OK258" s="824"/>
      <c r="OL258" s="805"/>
      <c r="OM258" s="823"/>
      <c r="ON258" s="824"/>
      <c r="OO258" s="824"/>
      <c r="OP258" s="805"/>
      <c r="OQ258" s="823"/>
      <c r="OR258" s="824"/>
      <c r="OS258" s="824"/>
      <c r="OT258" s="805"/>
      <c r="OU258" s="823"/>
      <c r="OV258" s="824"/>
      <c r="OW258" s="824"/>
      <c r="OX258" s="805"/>
      <c r="OY258" s="823"/>
      <c r="OZ258" s="824"/>
      <c r="PA258" s="824"/>
      <c r="PB258" s="805"/>
      <c r="PC258" s="823"/>
      <c r="PD258" s="824"/>
      <c r="PE258" s="824"/>
      <c r="PF258" s="805"/>
    </row>
    <row r="259" spans="1:422" ht="15" hidden="1" customHeight="1" x14ac:dyDescent="0.25">
      <c r="A259" s="801" t="s">
        <v>76</v>
      </c>
      <c r="B259" s="769"/>
      <c r="C259" s="769"/>
      <c r="D259" s="770"/>
      <c r="E259" s="769"/>
      <c r="F259" s="769"/>
      <c r="G259" s="769"/>
      <c r="H259" s="769"/>
      <c r="I259" s="769"/>
      <c r="J259" s="769"/>
      <c r="K259" s="769"/>
      <c r="L259" s="769"/>
      <c r="M259" s="769"/>
      <c r="N259" s="769"/>
      <c r="O259" s="769"/>
      <c r="P259" s="769"/>
      <c r="Q259" s="769"/>
      <c r="R259" s="769"/>
      <c r="S259" s="769"/>
      <c r="T259" s="816"/>
      <c r="U259" s="816"/>
      <c r="V259" s="816"/>
      <c r="W259" s="816"/>
      <c r="X259" s="769">
        <v>1</v>
      </c>
      <c r="Y259" s="769">
        <f>IF(AND(AJ259="",AK259="",AL259="",AN259="",AO259="",OR(AP259="",AP259=Dropdown!$AM$12,AP259=Dropdown!$AM$11)),1,0)</f>
        <v>1</v>
      </c>
      <c r="Z259" s="769">
        <f t="shared" si="26"/>
        <v>0</v>
      </c>
      <c r="AA259" s="769">
        <f t="shared" si="27"/>
        <v>1</v>
      </c>
      <c r="AB259" s="769">
        <f t="shared" si="28"/>
        <v>0</v>
      </c>
      <c r="AC259" s="769"/>
      <c r="AD259" s="772" t="str">
        <f>IF(OR(T259&lt;&gt;"",U259&lt;&gt;""),Dropdown!$A$4,IF(OR(V259&lt;&gt;"",W259&lt;&gt;""),Dropdown!$A$5,Dropdown!$A$3))</f>
        <v>Residential</v>
      </c>
      <c r="AE259" s="802" t="s">
        <v>615</v>
      </c>
      <c r="AF259" s="773"/>
      <c r="AG259" s="773"/>
      <c r="AH259" s="773" t="str">
        <f>IF(AG259&lt;&gt;"",VLOOKUP(AG259,Dropdown!$N$3:$R$62,3,FALSE),IF(AF259&lt;&gt;"",VLOOKUP(AF259,Dropdown!$N$3:$R$62,3,FALSE),IF(AE259&lt;&gt;"",VLOOKUP(AE259,Dropdown!$N$3:$R$62,3,FALSE),"")))</f>
        <v xml:space="preserve"> </v>
      </c>
      <c r="AI259" s="773" t="str">
        <f>IF(AG259&lt;&gt;"",VLOOKUP(AG259,Dropdown!$N$3:$R$62,5,FALSE),IF(AF259&lt;&gt;"",VLOOKUP(AF259,Dropdown!$N$3:$R$62,5,FALSE),IF(AE259&lt;&gt;"",VLOOKUP(AE259,Dropdown!$N$3:$R$62,5,FALSE),"")))</f>
        <v>Diverse</v>
      </c>
      <c r="AJ259" s="773"/>
      <c r="AK259" s="773"/>
      <c r="AL259" s="773"/>
      <c r="AM259" s="773"/>
      <c r="AN259" s="773"/>
      <c r="AO259" s="773"/>
      <c r="AP259" s="773"/>
      <c r="AQ259" s="769"/>
      <c r="AR259" s="774" t="s">
        <v>274</v>
      </c>
      <c r="AS259" s="774" t="s">
        <v>304</v>
      </c>
      <c r="AT259" s="769"/>
      <c r="AU259" s="769"/>
      <c r="AV259" s="846"/>
      <c r="AW259" s="826"/>
      <c r="AX259" s="825"/>
      <c r="AY259" s="825"/>
      <c r="AZ259" s="803"/>
      <c r="BA259" s="804"/>
      <c r="BB259" s="804"/>
      <c r="BC259" s="826" t="s">
        <v>732</v>
      </c>
      <c r="BD259" s="825" t="s">
        <v>816</v>
      </c>
      <c r="BE259" s="825" t="s">
        <v>817</v>
      </c>
      <c r="BF259" s="841" t="e">
        <f>(BD259-BC259)/(2*1.645)</f>
        <v>#VALUE!</v>
      </c>
      <c r="BG259" s="804"/>
      <c r="BH259" s="804"/>
      <c r="BI259" s="823"/>
      <c r="BJ259" s="824"/>
      <c r="BK259" s="824"/>
      <c r="BL259" s="805"/>
      <c r="BM259" s="804"/>
      <c r="BN259" s="804"/>
      <c r="BO259" s="826"/>
      <c r="BP259" s="825"/>
      <c r="BQ259" s="825"/>
      <c r="BR259" s="803"/>
      <c r="BS259" s="804"/>
      <c r="BT259" s="804"/>
      <c r="BU259" s="826"/>
      <c r="BV259" s="825"/>
      <c r="BW259" s="825"/>
      <c r="BX259" s="803"/>
      <c r="BY259" s="804"/>
      <c r="BZ259" s="804"/>
      <c r="CA259" s="826"/>
      <c r="CB259" s="825"/>
      <c r="CC259" s="825"/>
      <c r="CD259" s="803"/>
      <c r="CE259" s="804"/>
      <c r="CF259" s="804"/>
      <c r="CG259" s="826"/>
      <c r="CH259" s="825"/>
      <c r="CI259" s="825"/>
      <c r="CJ259" s="803"/>
      <c r="CK259" s="804"/>
      <c r="CL259" s="804"/>
      <c r="CM259" s="826"/>
      <c r="CN259" s="825"/>
      <c r="CO259" s="825"/>
      <c r="CP259" s="803"/>
      <c r="CQ259" s="804"/>
      <c r="CR259" s="804"/>
      <c r="CS259" s="826"/>
      <c r="CT259" s="825"/>
      <c r="CU259" s="825"/>
      <c r="CV259" s="803"/>
      <c r="CW259" s="804"/>
      <c r="CX259" s="804"/>
      <c r="CY259" s="826"/>
      <c r="CZ259" s="825"/>
      <c r="DA259" s="825"/>
      <c r="DB259" s="803"/>
      <c r="DC259" s="804"/>
      <c r="DD259" s="804"/>
      <c r="DE259" s="826"/>
      <c r="DF259" s="825"/>
      <c r="DG259" s="825"/>
      <c r="DH259" s="803"/>
      <c r="DI259" s="804"/>
      <c r="DJ259" s="804"/>
      <c r="DK259" s="826"/>
      <c r="DL259" s="825"/>
      <c r="DM259" s="825"/>
      <c r="DN259" s="803"/>
      <c r="DO259" s="804"/>
      <c r="DP259" s="804"/>
      <c r="DQ259" s="827">
        <v>15</v>
      </c>
      <c r="DR259" s="828">
        <v>80</v>
      </c>
      <c r="DS259" s="825">
        <f>AVERAGE(DQ259:DR259)</f>
        <v>47.5</v>
      </c>
      <c r="DT259" s="841">
        <f>(DR259-DQ259)/(2*1.645)</f>
        <v>19.756838905775076</v>
      </c>
      <c r="DU259" s="804"/>
      <c r="DV259" s="804"/>
      <c r="DW259" s="827"/>
      <c r="DX259" s="828"/>
      <c r="DY259" s="825"/>
      <c r="DZ259" s="803"/>
      <c r="EA259" s="804"/>
      <c r="EB259" s="804"/>
      <c r="EC259" s="827"/>
      <c r="ED259" s="828"/>
      <c r="EE259" s="825"/>
      <c r="EF259" s="803"/>
      <c r="EG259" s="804"/>
      <c r="EH259" s="804"/>
      <c r="EI259" s="827"/>
      <c r="EJ259" s="828"/>
      <c r="EK259" s="825"/>
      <c r="EL259" s="803"/>
      <c r="EM259" s="804"/>
      <c r="EN259" s="804"/>
      <c r="EO259" s="827"/>
      <c r="EP259" s="828"/>
      <c r="EQ259" s="825"/>
      <c r="ER259" s="803"/>
      <c r="ES259" s="804"/>
      <c r="ET259" s="804"/>
      <c r="EU259" s="827"/>
      <c r="EV259" s="828"/>
      <c r="EW259" s="825"/>
      <c r="EX259" s="803"/>
      <c r="EY259" s="804"/>
      <c r="EZ259" s="804"/>
      <c r="FA259" s="827"/>
      <c r="FB259" s="828"/>
      <c r="FC259" s="825"/>
      <c r="FD259" s="803"/>
      <c r="FE259" s="804"/>
      <c r="FF259" s="804"/>
      <c r="FG259" s="827"/>
      <c r="FH259" s="828"/>
      <c r="FI259" s="825"/>
      <c r="FJ259" s="803"/>
      <c r="FK259" s="804"/>
      <c r="FL259" s="804"/>
      <c r="FM259" s="827"/>
      <c r="FN259" s="828"/>
      <c r="FO259" s="825"/>
      <c r="FP259" s="803"/>
      <c r="FQ259" s="804"/>
      <c r="FR259" s="804"/>
      <c r="FS259" s="823">
        <v>25</v>
      </c>
      <c r="FT259" s="824">
        <v>200</v>
      </c>
      <c r="FU259" s="825">
        <f>AVERAGE(FS259:FT259)</f>
        <v>112.5</v>
      </c>
      <c r="FV259" s="803">
        <f>(FT259-FS259)/(2*1.645)</f>
        <v>53.191489361702125</v>
      </c>
      <c r="FW259" s="804"/>
      <c r="FX259" s="804"/>
      <c r="FY259" s="826"/>
      <c r="FZ259" s="825"/>
      <c r="GA259" s="825"/>
      <c r="GB259" s="803"/>
      <c r="GC259" s="804"/>
      <c r="GD259" s="804"/>
      <c r="GE259" s="826"/>
      <c r="GF259" s="825"/>
      <c r="GG259" s="825"/>
      <c r="GH259" s="803"/>
      <c r="GI259" s="804"/>
      <c r="GJ259" s="804"/>
      <c r="GK259" s="826"/>
      <c r="GL259" s="825"/>
      <c r="GM259" s="825"/>
      <c r="GN259" s="803"/>
      <c r="GO259" s="804"/>
      <c r="GP259" s="804"/>
      <c r="GQ259" s="826"/>
      <c r="GR259" s="825"/>
      <c r="GS259" s="825"/>
      <c r="GT259" s="803"/>
      <c r="GU259" s="804"/>
      <c r="GV259" s="804"/>
      <c r="GW259" s="826"/>
      <c r="GX259" s="825"/>
      <c r="GY259" s="825"/>
      <c r="GZ259" s="803"/>
      <c r="HA259" s="804"/>
      <c r="HB259" s="804"/>
      <c r="HC259" s="826"/>
      <c r="HD259" s="825"/>
      <c r="HE259" s="825"/>
      <c r="HF259" s="803"/>
      <c r="HG259" s="804"/>
      <c r="HH259" s="804"/>
      <c r="HI259" s="826"/>
      <c r="HJ259" s="825"/>
      <c r="HK259" s="825"/>
      <c r="HL259" s="803"/>
      <c r="HM259" s="804"/>
      <c r="HN259" s="804"/>
      <c r="HO259" s="826"/>
      <c r="HP259" s="825"/>
      <c r="HQ259" s="825"/>
      <c r="HR259" s="803"/>
      <c r="HS259" s="804"/>
      <c r="HT259" s="804"/>
      <c r="HU259" s="826"/>
      <c r="HV259" s="825"/>
      <c r="HW259" s="824"/>
      <c r="HX259" s="805"/>
      <c r="HY259" s="804"/>
      <c r="HZ259" s="804"/>
      <c r="IA259" s="823"/>
      <c r="IB259" s="824"/>
      <c r="IC259" s="825"/>
      <c r="ID259" s="803"/>
      <c r="IE259" s="804"/>
      <c r="IF259" s="804"/>
      <c r="IG259" s="826"/>
      <c r="IH259" s="825"/>
      <c r="II259" s="824"/>
      <c r="IJ259" s="805"/>
      <c r="IK259" s="804"/>
      <c r="IL259" s="804"/>
      <c r="IM259" s="823">
        <v>2</v>
      </c>
      <c r="IN259" s="824">
        <v>15</v>
      </c>
      <c r="IO259" s="825">
        <f>AVERAGE(IM259:IN259)</f>
        <v>8.5</v>
      </c>
      <c r="IP259" s="803">
        <f>(IN259-IM259)/(2*1.645)</f>
        <v>3.9513677811550152</v>
      </c>
      <c r="IQ259" s="804"/>
      <c r="IR259" s="804"/>
      <c r="IS259" s="826"/>
      <c r="IT259" s="825"/>
      <c r="IU259" s="825"/>
      <c r="IV259" s="803"/>
      <c r="IW259" s="804"/>
      <c r="IX259" s="804"/>
      <c r="IY259" s="826"/>
      <c r="IZ259" s="825"/>
      <c r="JA259" s="825"/>
      <c r="JB259" s="803"/>
      <c r="JC259" s="804"/>
      <c r="JD259" s="804"/>
      <c r="JE259" s="826"/>
      <c r="JF259" s="825"/>
      <c r="JG259" s="825"/>
      <c r="JH259" s="803"/>
      <c r="JI259" s="804"/>
      <c r="JJ259" s="804"/>
      <c r="JK259" s="826"/>
      <c r="JL259" s="825"/>
      <c r="JM259" s="825"/>
      <c r="JN259" s="803"/>
      <c r="JO259" s="804"/>
      <c r="JP259" s="804"/>
      <c r="JQ259" s="826"/>
      <c r="JR259" s="825"/>
      <c r="JS259" s="825"/>
      <c r="JT259" s="803"/>
      <c r="JU259" s="804"/>
      <c r="JV259" s="804"/>
      <c r="JW259" s="826"/>
      <c r="JX259" s="825"/>
      <c r="JY259" s="825"/>
      <c r="JZ259" s="803"/>
      <c r="KA259" s="804"/>
      <c r="KB259" s="804"/>
      <c r="KC259" s="826"/>
      <c r="KD259" s="825"/>
      <c r="KE259" s="825"/>
      <c r="KF259" s="803"/>
      <c r="KG259" s="804"/>
      <c r="KH259" s="804"/>
      <c r="KI259" s="826"/>
      <c r="KJ259" s="825"/>
      <c r="KK259" s="825"/>
      <c r="KL259" s="803"/>
      <c r="KM259" s="804"/>
      <c r="KN259" s="804"/>
      <c r="KO259" s="823">
        <v>1</v>
      </c>
      <c r="KP259" s="824">
        <v>3</v>
      </c>
      <c r="KQ259" s="825">
        <f>AVERAGE(KO259:KP259)</f>
        <v>2</v>
      </c>
      <c r="KR259" s="841">
        <f>(KP259-KO259)/(2*1.645)</f>
        <v>0.60790273556231</v>
      </c>
      <c r="KS259" s="804"/>
      <c r="KT259" s="804"/>
      <c r="KU259" s="826"/>
      <c r="KV259" s="825"/>
      <c r="KW259" s="825"/>
      <c r="KX259" s="803"/>
      <c r="KY259" s="804"/>
      <c r="KZ259" s="804"/>
      <c r="LA259" s="826"/>
      <c r="LB259" s="825"/>
      <c r="LC259" s="825"/>
      <c r="LD259" s="803"/>
      <c r="LE259" s="804"/>
      <c r="LF259" s="804"/>
      <c r="LG259" s="826"/>
      <c r="LH259" s="825"/>
      <c r="LI259" s="825"/>
      <c r="LJ259" s="803"/>
      <c r="LK259" s="804"/>
      <c r="LL259" s="804"/>
      <c r="LM259" s="826"/>
      <c r="LN259" s="825"/>
      <c r="LO259" s="825"/>
      <c r="LP259" s="803"/>
      <c r="LQ259" s="804"/>
      <c r="LR259" s="804"/>
      <c r="LS259" s="826"/>
      <c r="LT259" s="825"/>
      <c r="LU259" s="825"/>
      <c r="LV259" s="803"/>
      <c r="LW259" s="804"/>
      <c r="LX259" s="804"/>
      <c r="LY259" s="826"/>
      <c r="LZ259" s="825"/>
      <c r="MA259" s="825"/>
      <c r="MB259" s="803"/>
      <c r="MC259" s="804"/>
      <c r="MD259" s="804"/>
      <c r="ME259" s="826"/>
      <c r="MF259" s="825"/>
      <c r="MG259" s="825"/>
      <c r="MH259" s="803"/>
      <c r="MI259" s="804"/>
      <c r="MJ259" s="804"/>
      <c r="MK259" s="826"/>
      <c r="ML259" s="825"/>
      <c r="MM259" s="825"/>
      <c r="MN259" s="803"/>
      <c r="MO259" s="804"/>
      <c r="MP259" s="804"/>
      <c r="MQ259" s="823"/>
      <c r="MR259" s="824"/>
      <c r="MS259" s="824"/>
      <c r="MT259" s="805"/>
      <c r="MU259" s="804"/>
      <c r="MV259" s="804"/>
      <c r="MW259" s="823"/>
      <c r="MX259" s="824"/>
      <c r="MY259" s="824"/>
      <c r="MZ259" s="805"/>
      <c r="NA259" s="804"/>
      <c r="NB259" s="804"/>
      <c r="NC259" s="823"/>
      <c r="ND259" s="824"/>
      <c r="NE259" s="824"/>
      <c r="NF259" s="805"/>
      <c r="NG259" s="804"/>
      <c r="NH259" s="804"/>
      <c r="NI259" s="823"/>
      <c r="NJ259" s="824"/>
      <c r="NK259" s="824"/>
      <c r="NL259" s="805"/>
      <c r="NM259" s="809"/>
      <c r="NN259" s="809"/>
      <c r="NO259" s="823"/>
      <c r="NP259" s="824"/>
      <c r="NQ259" s="824"/>
      <c r="NR259" s="805"/>
      <c r="NS259" s="823"/>
      <c r="NT259" s="824"/>
      <c r="NU259" s="824"/>
      <c r="NV259" s="805"/>
      <c r="NW259" s="823"/>
      <c r="NX259" s="824"/>
      <c r="NY259" s="824"/>
      <c r="NZ259" s="834"/>
      <c r="OA259" s="823"/>
      <c r="OB259" s="824"/>
      <c r="OC259" s="824"/>
      <c r="OD259" s="805"/>
      <c r="OE259" s="823"/>
      <c r="OF259" s="824"/>
      <c r="OG259" s="824"/>
      <c r="OH259" s="805"/>
      <c r="OI259" s="823"/>
      <c r="OJ259" s="824"/>
      <c r="OK259" s="824"/>
      <c r="OL259" s="805"/>
      <c r="OM259" s="823"/>
      <c r="ON259" s="824"/>
      <c r="OO259" s="824"/>
      <c r="OP259" s="805"/>
      <c r="OQ259" s="823"/>
      <c r="OR259" s="824"/>
      <c r="OS259" s="824"/>
      <c r="OT259" s="805"/>
      <c r="OU259" s="887">
        <v>100000000000</v>
      </c>
      <c r="OV259" s="883">
        <v>10000000000000</v>
      </c>
      <c r="OW259" s="825">
        <f>AVERAGE(OU259:OV259)</f>
        <v>5050000000000</v>
      </c>
      <c r="OX259" s="841">
        <f>(OV259-OU259)/(2*1.645)</f>
        <v>3009118541033.4346</v>
      </c>
      <c r="OY259" s="823"/>
      <c r="OZ259" s="824"/>
      <c r="PA259" s="824"/>
      <c r="PB259" s="805"/>
      <c r="PC259" s="823"/>
      <c r="PD259" s="824"/>
      <c r="PE259" s="824"/>
      <c r="PF259" s="805"/>
    </row>
    <row r="260" spans="1:422" ht="15" hidden="1" customHeight="1" x14ac:dyDescent="0.25">
      <c r="A260" s="769" t="s">
        <v>76</v>
      </c>
      <c r="B260" s="769"/>
      <c r="C260" s="769"/>
      <c r="D260" s="770"/>
      <c r="E260" s="769"/>
      <c r="F260" s="769"/>
      <c r="G260" s="769"/>
      <c r="H260" s="769"/>
      <c r="I260" s="769"/>
      <c r="J260" s="769"/>
      <c r="K260" s="771"/>
      <c r="L260" s="769"/>
      <c r="M260" s="771"/>
      <c r="N260" s="771"/>
      <c r="O260" s="769"/>
      <c r="P260" s="769"/>
      <c r="Q260" s="769" t="s">
        <v>610</v>
      </c>
      <c r="R260" s="769"/>
      <c r="S260" s="769"/>
      <c r="T260" s="816"/>
      <c r="U260" s="816"/>
      <c r="V260" s="816"/>
      <c r="W260" s="816"/>
      <c r="X260" s="769"/>
      <c r="Y260" s="769">
        <f>IF(AND(AJ260="",AK260="",AL260="",AN260="",AO260="",OR(AP260="",AP260=Dropdown!$AM$12,AP260=Dropdown!$AM$11)),1,0)</f>
        <v>0</v>
      </c>
      <c r="Z260" s="769">
        <f t="shared" si="26"/>
        <v>0</v>
      </c>
      <c r="AA260" s="769">
        <f t="shared" si="27"/>
        <v>0</v>
      </c>
      <c r="AB260" s="769">
        <f t="shared" si="28"/>
        <v>0</v>
      </c>
      <c r="AC260" s="769"/>
      <c r="AD260" s="772" t="str">
        <f>IF(OR(T260&lt;&gt;"",U260&lt;&gt;""),Dropdown!$A$4,IF(OR(V260&lt;&gt;"",W260&lt;&gt;""),Dropdown!$A$5,Dropdown!$A$3))</f>
        <v>Residential</v>
      </c>
      <c r="AE260" s="773" t="s">
        <v>615</v>
      </c>
      <c r="AF260" s="773"/>
      <c r="AG260" s="773"/>
      <c r="AH260" s="773" t="str">
        <f>IF(AG260&lt;&gt;"",VLOOKUP(AG260,Dropdown!$N$3:$R$62,3,FALSE),IF(AF260&lt;&gt;"",VLOOKUP(AF260,Dropdown!$N$3:$R$62,3,FALSE),IF(AE260&lt;&gt;"",VLOOKUP(AE260,Dropdown!$N$3:$R$62,3,FALSE),"")))</f>
        <v xml:space="preserve"> </v>
      </c>
      <c r="AI260" s="773" t="str">
        <f>IF(AG260&lt;&gt;"",VLOOKUP(AG260,Dropdown!$N$3:$R$62,5,FALSE),IF(AF260&lt;&gt;"",VLOOKUP(AF260,Dropdown!$N$3:$R$62,5,FALSE),IF(AE260&lt;&gt;"",VLOOKUP(AE260,Dropdown!$N$3:$R$62,5,FALSE),"")))</f>
        <v>Diverse</v>
      </c>
      <c r="AJ260" s="773"/>
      <c r="AK260" s="773"/>
      <c r="AL260" s="821"/>
      <c r="AM260" s="821"/>
      <c r="AN260" s="773"/>
      <c r="AO260" s="773"/>
      <c r="AP260" s="773" t="s">
        <v>547</v>
      </c>
      <c r="AQ260" s="769"/>
      <c r="AR260" s="774" t="s">
        <v>606</v>
      </c>
      <c r="AS260" s="774"/>
      <c r="AT260" s="769" t="s">
        <v>603</v>
      </c>
      <c r="AU260" s="769">
        <v>1841</v>
      </c>
      <c r="AV260" s="846"/>
      <c r="AW260" s="826"/>
      <c r="AX260" s="825"/>
      <c r="AY260" s="824"/>
      <c r="AZ260" s="803"/>
      <c r="BA260" s="804"/>
      <c r="BB260" s="804"/>
      <c r="BC260" s="823"/>
      <c r="BD260" s="824"/>
      <c r="BE260" s="824"/>
      <c r="BF260" s="805"/>
      <c r="BG260" s="804"/>
      <c r="BH260" s="804"/>
      <c r="BI260" s="823"/>
      <c r="BJ260" s="824"/>
      <c r="BK260" s="824"/>
      <c r="BL260" s="805"/>
      <c r="BM260" s="804"/>
      <c r="BN260" s="804"/>
      <c r="BO260" s="823"/>
      <c r="BP260" s="824"/>
      <c r="BQ260" s="824"/>
      <c r="BR260" s="805"/>
      <c r="BS260" s="804"/>
      <c r="BT260" s="804"/>
      <c r="BU260" s="823"/>
      <c r="BV260" s="824"/>
      <c r="BW260" s="824"/>
      <c r="BX260" s="805"/>
      <c r="BY260" s="804"/>
      <c r="BZ260" s="804"/>
      <c r="CA260" s="823"/>
      <c r="CB260" s="824"/>
      <c r="CC260" s="824"/>
      <c r="CD260" s="805"/>
      <c r="CE260" s="804"/>
      <c r="CF260" s="804"/>
      <c r="CG260" s="823"/>
      <c r="CH260" s="824"/>
      <c r="CI260" s="824"/>
      <c r="CJ260" s="805"/>
      <c r="CK260" s="804"/>
      <c r="CL260" s="804"/>
      <c r="CM260" s="823"/>
      <c r="CN260" s="824"/>
      <c r="CO260" s="824"/>
      <c r="CP260" s="805"/>
      <c r="CQ260" s="804"/>
      <c r="CR260" s="804"/>
      <c r="CS260" s="823"/>
      <c r="CT260" s="824"/>
      <c r="CU260" s="824"/>
      <c r="CV260" s="805"/>
      <c r="CW260" s="804"/>
      <c r="CX260" s="804"/>
      <c r="CY260" s="823"/>
      <c r="CZ260" s="824"/>
      <c r="DA260" s="825"/>
      <c r="DB260" s="803"/>
      <c r="DC260" s="809"/>
      <c r="DD260" s="809"/>
      <c r="DE260" s="826"/>
      <c r="DF260" s="825"/>
      <c r="DG260" s="824"/>
      <c r="DH260" s="805"/>
      <c r="DI260" s="804"/>
      <c r="DJ260" s="804"/>
      <c r="DK260" s="823"/>
      <c r="DL260" s="824"/>
      <c r="DM260" s="825"/>
      <c r="DN260" s="803"/>
      <c r="DO260" s="809"/>
      <c r="DP260" s="809"/>
      <c r="DQ260" s="827"/>
      <c r="DR260" s="828"/>
      <c r="DS260" s="835"/>
      <c r="DT260" s="803"/>
      <c r="DU260" s="804"/>
      <c r="DV260" s="804"/>
      <c r="DW260" s="836">
        <v>14</v>
      </c>
      <c r="DX260" s="835">
        <v>34</v>
      </c>
      <c r="DY260" s="828">
        <v>24</v>
      </c>
      <c r="DZ260" s="803"/>
      <c r="EA260" s="804"/>
      <c r="EB260" s="804"/>
      <c r="EC260" s="827">
        <v>14</v>
      </c>
      <c r="ED260" s="828">
        <v>34</v>
      </c>
      <c r="EE260" s="835">
        <v>24</v>
      </c>
      <c r="EF260" s="803"/>
      <c r="EG260" s="804"/>
      <c r="EH260" s="804"/>
      <c r="EI260" s="836"/>
      <c r="EJ260" s="835"/>
      <c r="EK260" s="828"/>
      <c r="EL260" s="803"/>
      <c r="EM260" s="804"/>
      <c r="EN260" s="804"/>
      <c r="EO260" s="827"/>
      <c r="EP260" s="828"/>
      <c r="EQ260" s="835"/>
      <c r="ER260" s="803"/>
      <c r="ES260" s="804"/>
      <c r="ET260" s="804"/>
      <c r="EU260" s="836"/>
      <c r="EV260" s="835"/>
      <c r="EW260" s="828"/>
      <c r="EX260" s="803"/>
      <c r="EY260" s="804"/>
      <c r="EZ260" s="804"/>
      <c r="FA260" s="827"/>
      <c r="FB260" s="828"/>
      <c r="FC260" s="835"/>
      <c r="FD260" s="803"/>
      <c r="FE260" s="804"/>
      <c r="FF260" s="804"/>
      <c r="FG260" s="836"/>
      <c r="FH260" s="835"/>
      <c r="FI260" s="828"/>
      <c r="FJ260" s="803"/>
      <c r="FK260" s="804"/>
      <c r="FL260" s="804"/>
      <c r="FM260" s="827"/>
      <c r="FN260" s="828"/>
      <c r="FO260" s="835"/>
      <c r="FP260" s="803"/>
      <c r="FQ260" s="804"/>
      <c r="FR260" s="804"/>
      <c r="FS260" s="823"/>
      <c r="FT260" s="824"/>
      <c r="FU260" s="825"/>
      <c r="FV260" s="803"/>
      <c r="FW260" s="804"/>
      <c r="FX260" s="804"/>
      <c r="FY260" s="826">
        <v>46</v>
      </c>
      <c r="FZ260" s="825">
        <v>55</v>
      </c>
      <c r="GA260" s="825">
        <v>50.5</v>
      </c>
      <c r="GB260" s="805"/>
      <c r="GC260" s="804"/>
      <c r="GD260" s="804"/>
      <c r="GE260" s="823">
        <v>46</v>
      </c>
      <c r="GF260" s="824">
        <v>55</v>
      </c>
      <c r="GG260" s="825">
        <v>50.5</v>
      </c>
      <c r="GH260" s="803"/>
      <c r="GI260" s="809"/>
      <c r="GJ260" s="809"/>
      <c r="GK260" s="826"/>
      <c r="GL260" s="825"/>
      <c r="GM260" s="824"/>
      <c r="GN260" s="805"/>
      <c r="GO260" s="804"/>
      <c r="GP260" s="804"/>
      <c r="GQ260" s="823"/>
      <c r="GR260" s="824"/>
      <c r="GS260" s="825"/>
      <c r="GT260" s="803"/>
      <c r="GU260" s="809"/>
      <c r="GV260" s="809"/>
      <c r="GW260" s="826"/>
      <c r="GX260" s="825"/>
      <c r="GY260" s="824"/>
      <c r="GZ260" s="805"/>
      <c r="HA260" s="804"/>
      <c r="HB260" s="804"/>
      <c r="HC260" s="823"/>
      <c r="HD260" s="824"/>
      <c r="HE260" s="825"/>
      <c r="HF260" s="803"/>
      <c r="HG260" s="809"/>
      <c r="HH260" s="809"/>
      <c r="HI260" s="826"/>
      <c r="HJ260" s="825"/>
      <c r="HK260" s="824"/>
      <c r="HL260" s="805"/>
      <c r="HM260" s="804"/>
      <c r="HN260" s="804"/>
      <c r="HO260" s="823"/>
      <c r="HP260" s="824"/>
      <c r="HQ260" s="825"/>
      <c r="HR260" s="803"/>
      <c r="HS260" s="809"/>
      <c r="HT260" s="809"/>
      <c r="HU260" s="826"/>
      <c r="HV260" s="825"/>
      <c r="HW260" s="824"/>
      <c r="HX260" s="805"/>
      <c r="HY260" s="804"/>
      <c r="HZ260" s="804"/>
      <c r="IA260" s="823"/>
      <c r="IB260" s="824"/>
      <c r="IC260" s="825"/>
      <c r="ID260" s="803"/>
      <c r="IE260" s="804"/>
      <c r="IF260" s="804"/>
      <c r="IG260" s="826"/>
      <c r="IH260" s="825"/>
      <c r="II260" s="824"/>
      <c r="IJ260" s="805"/>
      <c r="IK260" s="804"/>
      <c r="IL260" s="804"/>
      <c r="IM260" s="823"/>
      <c r="IN260" s="824"/>
      <c r="IO260" s="825"/>
      <c r="IP260" s="803"/>
      <c r="IQ260" s="804"/>
      <c r="IR260" s="804"/>
      <c r="IS260" s="826"/>
      <c r="IT260" s="825"/>
      <c r="IU260" s="824"/>
      <c r="IV260" s="805"/>
      <c r="IW260" s="804"/>
      <c r="IX260" s="804"/>
      <c r="IY260" s="823"/>
      <c r="IZ260" s="824"/>
      <c r="JA260" s="825"/>
      <c r="JB260" s="803"/>
      <c r="JC260" s="804"/>
      <c r="JD260" s="804"/>
      <c r="JE260" s="826"/>
      <c r="JF260" s="825"/>
      <c r="JG260" s="824"/>
      <c r="JH260" s="805"/>
      <c r="JI260" s="804"/>
      <c r="JJ260" s="804"/>
      <c r="JK260" s="823"/>
      <c r="JL260" s="824"/>
      <c r="JM260" s="825"/>
      <c r="JN260" s="803"/>
      <c r="JO260" s="809"/>
      <c r="JP260" s="809"/>
      <c r="JQ260" s="826"/>
      <c r="JR260" s="825"/>
      <c r="JS260" s="824"/>
      <c r="JT260" s="805"/>
      <c r="JU260" s="804"/>
      <c r="JV260" s="804"/>
      <c r="JW260" s="823"/>
      <c r="JX260" s="824"/>
      <c r="JY260" s="824"/>
      <c r="JZ260" s="805"/>
      <c r="KA260" s="809"/>
      <c r="KB260" s="809"/>
      <c r="KC260" s="823"/>
      <c r="KD260" s="824"/>
      <c r="KE260" s="824"/>
      <c r="KF260" s="805"/>
      <c r="KG260" s="809"/>
      <c r="KH260" s="809"/>
      <c r="KI260" s="823"/>
      <c r="KJ260" s="824"/>
      <c r="KK260" s="824"/>
      <c r="KL260" s="805"/>
      <c r="KM260" s="809"/>
      <c r="KN260" s="809"/>
      <c r="KO260" s="823"/>
      <c r="KP260" s="824"/>
      <c r="KQ260" s="824"/>
      <c r="KR260" s="805"/>
      <c r="KS260" s="804"/>
      <c r="KT260" s="804"/>
      <c r="KU260" s="823"/>
      <c r="KV260" s="824"/>
      <c r="KW260" s="824"/>
      <c r="KX260" s="805"/>
      <c r="KY260" s="809"/>
      <c r="KZ260" s="809"/>
      <c r="LA260" s="823"/>
      <c r="LB260" s="824"/>
      <c r="LC260" s="824"/>
      <c r="LD260" s="805"/>
      <c r="LE260" s="804"/>
      <c r="LF260" s="804"/>
      <c r="LG260" s="823"/>
      <c r="LH260" s="824"/>
      <c r="LI260" s="824"/>
      <c r="LJ260" s="805"/>
      <c r="LK260" s="804"/>
      <c r="LL260" s="804"/>
      <c r="LM260" s="823"/>
      <c r="LN260" s="824"/>
      <c r="LO260" s="824"/>
      <c r="LP260" s="805"/>
      <c r="LQ260" s="809"/>
      <c r="LR260" s="809"/>
      <c r="LS260" s="823"/>
      <c r="LT260" s="824"/>
      <c r="LU260" s="824"/>
      <c r="LV260" s="805"/>
      <c r="LW260" s="804"/>
      <c r="LX260" s="804"/>
      <c r="LY260" s="823"/>
      <c r="LZ260" s="824"/>
      <c r="MA260" s="824"/>
      <c r="MB260" s="805"/>
      <c r="MC260" s="809"/>
      <c r="MD260" s="809"/>
      <c r="ME260" s="823"/>
      <c r="MF260" s="824"/>
      <c r="MG260" s="824"/>
      <c r="MH260" s="805"/>
      <c r="MI260" s="809"/>
      <c r="MJ260" s="809"/>
      <c r="MK260" s="823"/>
      <c r="ML260" s="824"/>
      <c r="MM260" s="824"/>
      <c r="MN260" s="805"/>
      <c r="MO260" s="809"/>
      <c r="MP260" s="809"/>
      <c r="MQ260" s="823"/>
      <c r="MR260" s="824"/>
      <c r="MS260" s="824"/>
      <c r="MT260" s="805"/>
      <c r="MU260" s="804"/>
      <c r="MV260" s="804"/>
      <c r="MW260" s="823"/>
      <c r="MX260" s="824"/>
      <c r="MY260" s="824"/>
      <c r="MZ260" s="805"/>
      <c r="NA260" s="804"/>
      <c r="NB260" s="804"/>
      <c r="NC260" s="823"/>
      <c r="ND260" s="824"/>
      <c r="NE260" s="824"/>
      <c r="NF260" s="805"/>
      <c r="NG260" s="804"/>
      <c r="NH260" s="804"/>
      <c r="NI260" s="823"/>
      <c r="NJ260" s="824"/>
      <c r="NK260" s="824"/>
      <c r="NL260" s="805"/>
      <c r="NM260" s="809"/>
      <c r="NN260" s="809"/>
      <c r="NO260" s="823"/>
      <c r="NP260" s="824"/>
      <c r="NQ260" s="824"/>
      <c r="NR260" s="805"/>
      <c r="NS260" s="823"/>
      <c r="NT260" s="824"/>
      <c r="NU260" s="824"/>
      <c r="NV260" s="805"/>
      <c r="NW260" s="823"/>
      <c r="NX260" s="824"/>
      <c r="NY260" s="824"/>
      <c r="NZ260" s="834"/>
      <c r="OA260" s="823"/>
      <c r="OB260" s="824"/>
      <c r="OC260" s="824"/>
      <c r="OD260" s="805"/>
      <c r="OE260" s="823"/>
      <c r="OF260" s="824"/>
      <c r="OG260" s="824"/>
      <c r="OH260" s="805"/>
      <c r="OI260" s="823"/>
      <c r="OJ260" s="824"/>
      <c r="OK260" s="824"/>
      <c r="OL260" s="805"/>
      <c r="OM260" s="823"/>
      <c r="ON260" s="824"/>
      <c r="OO260" s="824"/>
      <c r="OP260" s="805"/>
      <c r="OQ260" s="823"/>
      <c r="OR260" s="824"/>
      <c r="OS260" s="824"/>
      <c r="OT260" s="805"/>
      <c r="OU260" s="823"/>
      <c r="OV260" s="824"/>
      <c r="OW260" s="824"/>
      <c r="OX260" s="805"/>
      <c r="OY260" s="823"/>
      <c r="OZ260" s="824"/>
      <c r="PA260" s="824"/>
      <c r="PB260" s="805"/>
      <c r="PC260" s="823"/>
      <c r="PD260" s="824"/>
      <c r="PE260" s="824"/>
      <c r="PF260" s="805"/>
    </row>
    <row r="261" spans="1:422" ht="15" hidden="1" customHeight="1" x14ac:dyDescent="0.25">
      <c r="A261" s="769" t="s">
        <v>17</v>
      </c>
      <c r="B261" s="769" t="s">
        <v>18</v>
      </c>
      <c r="C261" s="769" t="s">
        <v>20</v>
      </c>
      <c r="D261" s="770"/>
      <c r="E261" s="769"/>
      <c r="F261" s="769" t="s">
        <v>147</v>
      </c>
      <c r="G261" s="769" t="s">
        <v>121</v>
      </c>
      <c r="H261" s="769" t="s">
        <v>125</v>
      </c>
      <c r="I261" s="771"/>
      <c r="J261" s="771"/>
      <c r="K261" s="771">
        <v>455000</v>
      </c>
      <c r="L261" s="769" t="s">
        <v>357</v>
      </c>
      <c r="M261" s="769"/>
      <c r="N261" s="769" t="s">
        <v>511</v>
      </c>
      <c r="O261" s="769" t="s">
        <v>487</v>
      </c>
      <c r="P261" s="769" t="s">
        <v>489</v>
      </c>
      <c r="Q261" s="806"/>
      <c r="R261" s="769" t="s">
        <v>150</v>
      </c>
      <c r="S261" s="769"/>
      <c r="T261" s="816"/>
      <c r="U261" s="816"/>
      <c r="V261" s="816"/>
      <c r="W261" s="816"/>
      <c r="X261" s="769">
        <v>1</v>
      </c>
      <c r="Y261" s="769">
        <f>IF(AND(AJ261="",AK261="",AL261="",AN261="",AO261="",OR(AP261="",AP261=Dropdown!$AM$12,AP261=Dropdown!$AM$11)),1,0)</f>
        <v>0</v>
      </c>
      <c r="Z261" s="769">
        <f t="shared" si="26"/>
        <v>1</v>
      </c>
      <c r="AA261" s="769">
        <f t="shared" si="27"/>
        <v>1</v>
      </c>
      <c r="AB261" s="769">
        <f t="shared" si="28"/>
        <v>0</v>
      </c>
      <c r="AC261" s="769"/>
      <c r="AD261" s="772" t="str">
        <f>IF(OR(T261&lt;&gt;"",U261&lt;&gt;""),Dropdown!$A$4,IF(OR(V261&lt;&gt;"",W261&lt;&gt;""),Dropdown!$A$5,Dropdown!$A$3))</f>
        <v>Residential</v>
      </c>
      <c r="AE261" s="773" t="s">
        <v>343</v>
      </c>
      <c r="AF261" s="773" t="str">
        <f>VLOOKUP(AG261,Dropdown!$N$3:$R$55,2,FALSE)</f>
        <v>SSA</v>
      </c>
      <c r="AG261" s="773" t="s">
        <v>17</v>
      </c>
      <c r="AH261" s="773" t="str">
        <f>IF(AG261&lt;&gt;"",VLOOKUP(AG261,Dropdown!$N$3:$R$62,3,FALSE),IF(AF261&lt;&gt;"",VLOOKUP(AF261,Dropdown!$N$3:$R$62,3,FALSE),IF(AE261&lt;&gt;"",VLOOKUP(AE261,Dropdown!$N$3:$R$62,3,FALSE),"")))</f>
        <v>LMI</v>
      </c>
      <c r="AI261" s="773" t="str">
        <f>IF(AG261&lt;&gt;"",VLOOKUP(AG261,Dropdown!$N$3:$R$62,5,FALSE),IF(AF261&lt;&gt;"",VLOOKUP(AF261,Dropdown!$N$3:$R$62,5,FALSE),IF(AE261&lt;&gt;"",VLOOKUP(AE261,Dropdown!$N$3:$R$62,5,FALSE),"")))</f>
        <v>Moderate</v>
      </c>
      <c r="AJ261" s="773" t="s">
        <v>776</v>
      </c>
      <c r="AK261" s="821"/>
      <c r="AL261" s="773" t="s">
        <v>79</v>
      </c>
      <c r="AM261" s="773" t="s">
        <v>769</v>
      </c>
      <c r="AN261" s="773" t="s">
        <v>637</v>
      </c>
      <c r="AO261" s="773" t="s">
        <v>639</v>
      </c>
      <c r="AP261" s="773" t="s">
        <v>423</v>
      </c>
      <c r="AQ261" s="769" t="s">
        <v>19</v>
      </c>
      <c r="AR261" s="774" t="s">
        <v>490</v>
      </c>
      <c r="AS261" s="774"/>
      <c r="AT261" s="769"/>
      <c r="AU261" s="769"/>
      <c r="AV261" s="846"/>
      <c r="AW261" s="826"/>
      <c r="AX261" s="825"/>
      <c r="AY261" s="825"/>
      <c r="AZ261" s="803"/>
      <c r="BA261" s="804"/>
      <c r="BB261" s="804"/>
      <c r="BC261" s="850">
        <f>BE261-1.645*BF261</f>
        <v>6.42</v>
      </c>
      <c r="BD261" s="851">
        <f>BE261+1.645*BF261</f>
        <v>19.579999999999998</v>
      </c>
      <c r="BE261" s="824">
        <v>13</v>
      </c>
      <c r="BF261" s="805">
        <v>4</v>
      </c>
      <c r="BG261" s="804"/>
      <c r="BH261" s="804"/>
      <c r="BI261" s="826"/>
      <c r="BJ261" s="825"/>
      <c r="BK261" s="856"/>
      <c r="BL261" s="803"/>
      <c r="BM261" s="804"/>
      <c r="BN261" s="804"/>
      <c r="BO261" s="826"/>
      <c r="BP261" s="825"/>
      <c r="BQ261" s="825"/>
      <c r="BR261" s="803"/>
      <c r="BS261" s="804"/>
      <c r="BT261" s="804"/>
      <c r="BU261" s="826"/>
      <c r="BV261" s="825"/>
      <c r="BW261" s="825"/>
      <c r="BX261" s="803"/>
      <c r="BY261" s="804"/>
      <c r="BZ261" s="804"/>
      <c r="CA261" s="826"/>
      <c r="CB261" s="825"/>
      <c r="CC261" s="825"/>
      <c r="CD261" s="803"/>
      <c r="CE261" s="804"/>
      <c r="CF261" s="804"/>
      <c r="CG261" s="826"/>
      <c r="CH261" s="825"/>
      <c r="CI261" s="825"/>
      <c r="CJ261" s="803"/>
      <c r="CK261" s="804"/>
      <c r="CL261" s="804"/>
      <c r="CM261" s="826"/>
      <c r="CN261" s="825"/>
      <c r="CO261" s="825"/>
      <c r="CP261" s="803"/>
      <c r="CQ261" s="804"/>
      <c r="CR261" s="804"/>
      <c r="CS261" s="826"/>
      <c r="CT261" s="825"/>
      <c r="CU261" s="825"/>
      <c r="CV261" s="803"/>
      <c r="CW261" s="804"/>
      <c r="CX261" s="804"/>
      <c r="CY261" s="826"/>
      <c r="CZ261" s="825"/>
      <c r="DA261" s="825"/>
      <c r="DB261" s="803"/>
      <c r="DC261" s="804"/>
      <c r="DD261" s="804"/>
      <c r="DE261" s="826"/>
      <c r="DF261" s="825"/>
      <c r="DG261" s="825"/>
      <c r="DH261" s="803"/>
      <c r="DI261" s="804"/>
      <c r="DJ261" s="804"/>
      <c r="DK261" s="826"/>
      <c r="DL261" s="825"/>
      <c r="DM261" s="825"/>
      <c r="DN261" s="803"/>
      <c r="DO261" s="804"/>
      <c r="DP261" s="804"/>
      <c r="DQ261" s="826"/>
      <c r="DR261" s="825"/>
      <c r="DS261" s="825"/>
      <c r="DT261" s="803"/>
      <c r="DU261" s="804"/>
      <c r="DV261" s="804"/>
      <c r="DW261" s="826"/>
      <c r="DX261" s="825"/>
      <c r="DY261" s="825"/>
      <c r="DZ261" s="803"/>
      <c r="EA261" s="804"/>
      <c r="EB261" s="804"/>
      <c r="EC261" s="826"/>
      <c r="ED261" s="825"/>
      <c r="EE261" s="825"/>
      <c r="EF261" s="803"/>
      <c r="EG261" s="804"/>
      <c r="EH261" s="804"/>
      <c r="EI261" s="826"/>
      <c r="EJ261" s="825"/>
      <c r="EK261" s="825"/>
      <c r="EL261" s="803"/>
      <c r="EM261" s="804"/>
      <c r="EN261" s="804"/>
      <c r="EO261" s="826"/>
      <c r="EP261" s="825"/>
      <c r="EQ261" s="825"/>
      <c r="ER261" s="803"/>
      <c r="ES261" s="804"/>
      <c r="ET261" s="804"/>
      <c r="EU261" s="826"/>
      <c r="EV261" s="825"/>
      <c r="EW261" s="825"/>
      <c r="EX261" s="803"/>
      <c r="EY261" s="804"/>
      <c r="EZ261" s="804"/>
      <c r="FA261" s="826"/>
      <c r="FB261" s="825"/>
      <c r="FC261" s="825"/>
      <c r="FD261" s="803"/>
      <c r="FE261" s="804"/>
      <c r="FF261" s="804"/>
      <c r="FG261" s="826"/>
      <c r="FH261" s="825"/>
      <c r="FI261" s="825"/>
      <c r="FJ261" s="803"/>
      <c r="FK261" s="804"/>
      <c r="FL261" s="804"/>
      <c r="FM261" s="826"/>
      <c r="FN261" s="825"/>
      <c r="FO261" s="825"/>
      <c r="FP261" s="803"/>
      <c r="FQ261" s="804"/>
      <c r="FR261" s="804"/>
      <c r="FS261" s="850">
        <f>FU261-1.645*FV261</f>
        <v>14.905000000000001</v>
      </c>
      <c r="FT261" s="851">
        <f>FU261+1.645*FV261</f>
        <v>51.094999999999999</v>
      </c>
      <c r="FU261" s="825">
        <v>33</v>
      </c>
      <c r="FV261" s="803">
        <v>11</v>
      </c>
      <c r="FW261" s="804"/>
      <c r="FX261" s="804"/>
      <c r="FY261" s="826"/>
      <c r="FZ261" s="825"/>
      <c r="GA261" s="825"/>
      <c r="GB261" s="803"/>
      <c r="GC261" s="804"/>
      <c r="GD261" s="804"/>
      <c r="GE261" s="826"/>
      <c r="GF261" s="825"/>
      <c r="GG261" s="825"/>
      <c r="GH261" s="803"/>
      <c r="GI261" s="804"/>
      <c r="GJ261" s="804"/>
      <c r="GK261" s="826"/>
      <c r="GL261" s="825"/>
      <c r="GM261" s="825"/>
      <c r="GN261" s="803"/>
      <c r="GO261" s="804"/>
      <c r="GP261" s="804"/>
      <c r="GQ261" s="826"/>
      <c r="GR261" s="825"/>
      <c r="GS261" s="825"/>
      <c r="GT261" s="803"/>
      <c r="GU261" s="804"/>
      <c r="GV261" s="804"/>
      <c r="GW261" s="826"/>
      <c r="GX261" s="825"/>
      <c r="GY261" s="825"/>
      <c r="GZ261" s="803"/>
      <c r="HA261" s="804"/>
      <c r="HB261" s="804"/>
      <c r="HC261" s="826"/>
      <c r="HD261" s="825"/>
      <c r="HE261" s="825"/>
      <c r="HF261" s="803"/>
      <c r="HG261" s="804"/>
      <c r="HH261" s="804"/>
      <c r="HI261" s="826"/>
      <c r="HJ261" s="825"/>
      <c r="HK261" s="825"/>
      <c r="HL261" s="803"/>
      <c r="HM261" s="804"/>
      <c r="HN261" s="804"/>
      <c r="HO261" s="826"/>
      <c r="HP261" s="825"/>
      <c r="HQ261" s="825"/>
      <c r="HR261" s="803"/>
      <c r="HS261" s="804"/>
      <c r="HT261" s="804"/>
      <c r="HU261" s="826"/>
      <c r="HV261" s="825"/>
      <c r="HW261" s="824"/>
      <c r="HX261" s="805"/>
      <c r="HY261" s="804"/>
      <c r="HZ261" s="804"/>
      <c r="IA261" s="823"/>
      <c r="IB261" s="824"/>
      <c r="IC261" s="825"/>
      <c r="ID261" s="803"/>
      <c r="IE261" s="804"/>
      <c r="IF261" s="804"/>
      <c r="IG261" s="826"/>
      <c r="IH261" s="825"/>
      <c r="II261" s="824"/>
      <c r="IJ261" s="805"/>
      <c r="IK261" s="804"/>
      <c r="IL261" s="804"/>
      <c r="IM261" s="850">
        <f>IO261-1.645*IP261</f>
        <v>1.2549999999999999</v>
      </c>
      <c r="IN261" s="851">
        <f>IO261+1.645*IP261</f>
        <v>4.5449999999999999</v>
      </c>
      <c r="IO261" s="825">
        <v>2.9</v>
      </c>
      <c r="IP261" s="803">
        <v>1</v>
      </c>
      <c r="IQ261" s="804"/>
      <c r="IR261" s="804"/>
      <c r="IS261" s="826"/>
      <c r="IT261" s="825"/>
      <c r="IU261" s="825"/>
      <c r="IV261" s="803"/>
      <c r="IW261" s="804"/>
      <c r="IX261" s="804"/>
      <c r="IY261" s="826"/>
      <c r="IZ261" s="825"/>
      <c r="JA261" s="825"/>
      <c r="JB261" s="803"/>
      <c r="JC261" s="804"/>
      <c r="JD261" s="804"/>
      <c r="JE261" s="826"/>
      <c r="JF261" s="825"/>
      <c r="JG261" s="825"/>
      <c r="JH261" s="803"/>
      <c r="JI261" s="804"/>
      <c r="JJ261" s="804"/>
      <c r="JK261" s="826"/>
      <c r="JL261" s="825"/>
      <c r="JM261" s="825"/>
      <c r="JN261" s="803"/>
      <c r="JO261" s="804"/>
      <c r="JP261" s="804"/>
      <c r="JQ261" s="826"/>
      <c r="JR261" s="825"/>
      <c r="JS261" s="825"/>
      <c r="JT261" s="803"/>
      <c r="JU261" s="804"/>
      <c r="JV261" s="804"/>
      <c r="JW261" s="826"/>
      <c r="JX261" s="825"/>
      <c r="JY261" s="825"/>
      <c r="JZ261" s="803"/>
      <c r="KA261" s="804"/>
      <c r="KB261" s="804"/>
      <c r="KC261" s="826"/>
      <c r="KD261" s="825"/>
      <c r="KE261" s="825"/>
      <c r="KF261" s="803"/>
      <c r="KG261" s="804"/>
      <c r="KH261" s="804"/>
      <c r="KI261" s="826"/>
      <c r="KJ261" s="825"/>
      <c r="KK261" s="825"/>
      <c r="KL261" s="803"/>
      <c r="KM261" s="804"/>
      <c r="KN261" s="804"/>
      <c r="KO261" s="826"/>
      <c r="KP261" s="825"/>
      <c r="KQ261" s="825"/>
      <c r="KR261" s="803"/>
      <c r="KS261" s="804"/>
      <c r="KT261" s="804"/>
      <c r="KU261" s="826"/>
      <c r="KV261" s="825"/>
      <c r="KW261" s="825"/>
      <c r="KX261" s="803"/>
      <c r="KY261" s="804"/>
      <c r="KZ261" s="804"/>
      <c r="LA261" s="826"/>
      <c r="LB261" s="825"/>
      <c r="LC261" s="825"/>
      <c r="LD261" s="803"/>
      <c r="LE261" s="804"/>
      <c r="LF261" s="804"/>
      <c r="LG261" s="826"/>
      <c r="LH261" s="825"/>
      <c r="LI261" s="825"/>
      <c r="LJ261" s="803"/>
      <c r="LK261" s="804"/>
      <c r="LL261" s="804"/>
      <c r="LM261" s="826"/>
      <c r="LN261" s="825"/>
      <c r="LO261" s="825"/>
      <c r="LP261" s="803"/>
      <c r="LQ261" s="804"/>
      <c r="LR261" s="804"/>
      <c r="LS261" s="826"/>
      <c r="LT261" s="825"/>
      <c r="LU261" s="825"/>
      <c r="LV261" s="803"/>
      <c r="LW261" s="804"/>
      <c r="LX261" s="804"/>
      <c r="LY261" s="826"/>
      <c r="LZ261" s="825"/>
      <c r="MA261" s="825"/>
      <c r="MB261" s="803"/>
      <c r="MC261" s="804"/>
      <c r="MD261" s="804"/>
      <c r="ME261" s="826"/>
      <c r="MF261" s="825"/>
      <c r="MG261" s="825"/>
      <c r="MH261" s="803"/>
      <c r="MI261" s="804"/>
      <c r="MJ261" s="804"/>
      <c r="MK261" s="826"/>
      <c r="ML261" s="825"/>
      <c r="MM261" s="825"/>
      <c r="MN261" s="803"/>
      <c r="MO261" s="804"/>
      <c r="MP261" s="804"/>
      <c r="MQ261" s="823"/>
      <c r="MR261" s="824"/>
      <c r="MS261" s="824"/>
      <c r="MT261" s="805"/>
      <c r="MU261" s="804"/>
      <c r="MV261" s="804"/>
      <c r="MW261" s="823"/>
      <c r="MX261" s="824"/>
      <c r="MY261" s="824"/>
      <c r="MZ261" s="805"/>
      <c r="NA261" s="804"/>
      <c r="NB261" s="804"/>
      <c r="NC261" s="823"/>
      <c r="ND261" s="824"/>
      <c r="NE261" s="824"/>
      <c r="NF261" s="805"/>
      <c r="NG261" s="804"/>
      <c r="NH261" s="804"/>
      <c r="NI261" s="823"/>
      <c r="NJ261" s="824"/>
      <c r="NK261" s="824"/>
      <c r="NL261" s="805"/>
      <c r="NM261" s="809"/>
      <c r="NN261" s="809"/>
      <c r="NO261" s="823"/>
      <c r="NP261" s="824"/>
      <c r="NQ261" s="824"/>
      <c r="NR261" s="805"/>
      <c r="NS261" s="823"/>
      <c r="NT261" s="824"/>
      <c r="NU261" s="824"/>
      <c r="NV261" s="805"/>
      <c r="NW261" s="823"/>
      <c r="NX261" s="824"/>
      <c r="NY261" s="824"/>
      <c r="NZ261" s="834"/>
      <c r="OA261" s="850">
        <f>OC261-1.645*OD261</f>
        <v>0.42599999999999993</v>
      </c>
      <c r="OB261" s="851">
        <f>OC261+1.645*OD261</f>
        <v>4.3739999999999997</v>
      </c>
      <c r="OC261" s="824">
        <v>2.4</v>
      </c>
      <c r="OD261" s="805">
        <v>1.2</v>
      </c>
      <c r="OE261" s="850">
        <f>OG261-1.645*OH261</f>
        <v>0.17099999999999999</v>
      </c>
      <c r="OF261" s="851">
        <f>OG261+1.645*OH261</f>
        <v>0.82899999999999996</v>
      </c>
      <c r="OG261" s="824">
        <v>0.5</v>
      </c>
      <c r="OH261" s="805">
        <v>0.2</v>
      </c>
      <c r="OI261" s="850">
        <f>OK261-1.645*OL261</f>
        <v>8.7100000000000009</v>
      </c>
      <c r="OJ261" s="851">
        <f>OK261+1.645*OL261</f>
        <v>15.29</v>
      </c>
      <c r="OK261" s="824">
        <v>12</v>
      </c>
      <c r="OL261" s="805">
        <v>2</v>
      </c>
      <c r="OM261" s="879">
        <f>OO261-1.645*OP261</f>
        <v>0.71065</v>
      </c>
      <c r="ON261" s="880">
        <f>OO261+1.645*OP261</f>
        <v>0.80935000000000001</v>
      </c>
      <c r="OO261" s="838">
        <v>0.76</v>
      </c>
      <c r="OP261" s="881">
        <v>0.03</v>
      </c>
      <c r="OQ261" s="823"/>
      <c r="OR261" s="824"/>
      <c r="OS261" s="824"/>
      <c r="OT261" s="805"/>
      <c r="OU261" s="823"/>
      <c r="OV261" s="824"/>
      <c r="OW261" s="824"/>
      <c r="OX261" s="805"/>
      <c r="OY261" s="823"/>
      <c r="OZ261" s="824"/>
      <c r="PA261" s="824"/>
      <c r="PB261" s="805"/>
      <c r="PC261" s="823"/>
      <c r="PD261" s="824"/>
      <c r="PE261" s="824"/>
      <c r="PF261" s="805"/>
    </row>
    <row r="262" spans="1:422" ht="15" hidden="1" customHeight="1" x14ac:dyDescent="0.25">
      <c r="A262" s="769" t="s">
        <v>17</v>
      </c>
      <c r="B262" s="769" t="s">
        <v>18</v>
      </c>
      <c r="C262" s="769" t="s">
        <v>16</v>
      </c>
      <c r="D262" s="770"/>
      <c r="E262" s="769"/>
      <c r="F262" s="859" t="s">
        <v>147</v>
      </c>
      <c r="G262" s="859" t="s">
        <v>121</v>
      </c>
      <c r="H262" s="859" t="s">
        <v>125</v>
      </c>
      <c r="I262" s="875"/>
      <c r="J262" s="875"/>
      <c r="K262" s="875">
        <v>65000</v>
      </c>
      <c r="L262" s="859" t="s">
        <v>483</v>
      </c>
      <c r="M262" s="876"/>
      <c r="N262" s="876" t="s">
        <v>497</v>
      </c>
      <c r="O262" s="877" t="s">
        <v>401</v>
      </c>
      <c r="P262" s="876" t="s">
        <v>488</v>
      </c>
      <c r="Q262" s="876"/>
      <c r="R262" s="859" t="s">
        <v>149</v>
      </c>
      <c r="S262" s="859"/>
      <c r="T262" s="940"/>
      <c r="U262" s="940"/>
      <c r="V262" s="816"/>
      <c r="W262" s="816"/>
      <c r="X262" s="769">
        <v>1</v>
      </c>
      <c r="Y262" s="769">
        <f>IF(AND(AJ262="",AK262="",AL262="",AN262="",AO262="",OR(AP262="",AP262=Dropdown!$AM$12,AP262=Dropdown!$AM$11)),1,0)</f>
        <v>0</v>
      </c>
      <c r="Z262" s="769">
        <f t="shared" si="26"/>
        <v>1</v>
      </c>
      <c r="AA262" s="769">
        <f t="shared" si="27"/>
        <v>1</v>
      </c>
      <c r="AB262" s="769">
        <f t="shared" si="28"/>
        <v>0</v>
      </c>
      <c r="AC262" s="769"/>
      <c r="AD262" s="772" t="str">
        <f>IF(OR(T262&lt;&gt;"",U262&lt;&gt;""),Dropdown!$A$4,IF(OR(V262&lt;&gt;"",W262&lt;&gt;""),Dropdown!$A$5,Dropdown!$A$3))</f>
        <v>Residential</v>
      </c>
      <c r="AE262" s="773" t="s">
        <v>343</v>
      </c>
      <c r="AF262" s="773" t="str">
        <f>VLOOKUP(AG262,Dropdown!$N$3:$R$55,2,FALSE)</f>
        <v>SSA</v>
      </c>
      <c r="AG262" s="773" t="s">
        <v>17</v>
      </c>
      <c r="AH262" s="773" t="str">
        <f>IF(AG262&lt;&gt;"",VLOOKUP(AG262,Dropdown!$N$3:$R$62,3,FALSE),IF(AF262&lt;&gt;"",VLOOKUP(AF262,Dropdown!$N$3:$R$62,3,FALSE),IF(AE262&lt;&gt;"",VLOOKUP(AE262,Dropdown!$N$3:$R$62,3,FALSE),"")))</f>
        <v>LMI</v>
      </c>
      <c r="AI262" s="773" t="str">
        <f>IF(AG262&lt;&gt;"",VLOOKUP(AG262,Dropdown!$N$3:$R$62,5,FALSE),IF(AF262&lt;&gt;"",VLOOKUP(AF262,Dropdown!$N$3:$R$62,5,FALSE),IF(AE262&lt;&gt;"",VLOOKUP(AE262,Dropdown!$N$3:$R$62,5,FALSE),"")))</f>
        <v>Moderate</v>
      </c>
      <c r="AJ262" s="773" t="s">
        <v>777</v>
      </c>
      <c r="AK262" s="878"/>
      <c r="AL262" s="772" t="s">
        <v>357</v>
      </c>
      <c r="AM262" s="772" t="s">
        <v>769</v>
      </c>
      <c r="AN262" s="882" t="s">
        <v>636</v>
      </c>
      <c r="AO262" s="772" t="s">
        <v>625</v>
      </c>
      <c r="AP262" s="772" t="s">
        <v>423</v>
      </c>
      <c r="AQ262" s="769" t="s">
        <v>15</v>
      </c>
      <c r="AR262" s="774" t="s">
        <v>490</v>
      </c>
      <c r="AS262" s="774"/>
      <c r="AT262" s="769"/>
      <c r="AU262" s="769"/>
      <c r="AV262" s="846"/>
      <c r="AW262" s="826"/>
      <c r="AX262" s="825"/>
      <c r="AY262" s="825"/>
      <c r="AZ262" s="803"/>
      <c r="BA262" s="804"/>
      <c r="BB262" s="804"/>
      <c r="BC262" s="850">
        <f>BE262-1.645*BF262</f>
        <v>57.55</v>
      </c>
      <c r="BD262" s="851">
        <f>BE262+1.645*BF262</f>
        <v>90.45</v>
      </c>
      <c r="BE262" s="824">
        <v>74</v>
      </c>
      <c r="BF262" s="805">
        <v>10</v>
      </c>
      <c r="BG262" s="804"/>
      <c r="BH262" s="804"/>
      <c r="BI262" s="826"/>
      <c r="BJ262" s="825"/>
      <c r="BK262" s="856"/>
      <c r="BL262" s="803"/>
      <c r="BM262" s="804"/>
      <c r="BN262" s="804"/>
      <c r="BO262" s="826"/>
      <c r="BP262" s="825"/>
      <c r="BQ262" s="825"/>
      <c r="BR262" s="803"/>
      <c r="BS262" s="804"/>
      <c r="BT262" s="804"/>
      <c r="BU262" s="826"/>
      <c r="BV262" s="825"/>
      <c r="BW262" s="825"/>
      <c r="BX262" s="803"/>
      <c r="BY262" s="804"/>
      <c r="BZ262" s="804"/>
      <c r="CA262" s="826"/>
      <c r="CB262" s="825"/>
      <c r="CC262" s="825"/>
      <c r="CD262" s="803"/>
      <c r="CE262" s="804"/>
      <c r="CF262" s="804"/>
      <c r="CG262" s="826"/>
      <c r="CH262" s="825"/>
      <c r="CI262" s="825"/>
      <c r="CJ262" s="803"/>
      <c r="CK262" s="804"/>
      <c r="CL262" s="804"/>
      <c r="CM262" s="826"/>
      <c r="CN262" s="825"/>
      <c r="CO262" s="825"/>
      <c r="CP262" s="803"/>
      <c r="CQ262" s="804"/>
      <c r="CR262" s="804"/>
      <c r="CS262" s="826"/>
      <c r="CT262" s="825"/>
      <c r="CU262" s="825"/>
      <c r="CV262" s="803"/>
      <c r="CW262" s="804"/>
      <c r="CX262" s="804"/>
      <c r="CY262" s="826"/>
      <c r="CZ262" s="825"/>
      <c r="DA262" s="825"/>
      <c r="DB262" s="803"/>
      <c r="DC262" s="804"/>
      <c r="DD262" s="804"/>
      <c r="DE262" s="826"/>
      <c r="DF262" s="825"/>
      <c r="DG262" s="825"/>
      <c r="DH262" s="803"/>
      <c r="DI262" s="804"/>
      <c r="DJ262" s="804"/>
      <c r="DK262" s="826"/>
      <c r="DL262" s="825"/>
      <c r="DM262" s="825"/>
      <c r="DN262" s="803"/>
      <c r="DO262" s="804"/>
      <c r="DP262" s="804"/>
      <c r="DQ262" s="826"/>
      <c r="DR262" s="825"/>
      <c r="DS262" s="825"/>
      <c r="DT262" s="803"/>
      <c r="DU262" s="804"/>
      <c r="DV262" s="804"/>
      <c r="DW262" s="826"/>
      <c r="DX262" s="825"/>
      <c r="DY262" s="825"/>
      <c r="DZ262" s="803"/>
      <c r="EA262" s="804"/>
      <c r="EB262" s="804"/>
      <c r="EC262" s="826"/>
      <c r="ED262" s="825"/>
      <c r="EE262" s="825"/>
      <c r="EF262" s="803"/>
      <c r="EG262" s="804"/>
      <c r="EH262" s="804"/>
      <c r="EI262" s="826"/>
      <c r="EJ262" s="825"/>
      <c r="EK262" s="825"/>
      <c r="EL262" s="803"/>
      <c r="EM262" s="804"/>
      <c r="EN262" s="804"/>
      <c r="EO262" s="826"/>
      <c r="EP262" s="825"/>
      <c r="EQ262" s="825"/>
      <c r="ER262" s="803"/>
      <c r="ES262" s="804"/>
      <c r="ET262" s="804"/>
      <c r="EU262" s="826"/>
      <c r="EV262" s="825"/>
      <c r="EW262" s="825"/>
      <c r="EX262" s="803"/>
      <c r="EY262" s="804"/>
      <c r="EZ262" s="804"/>
      <c r="FA262" s="826"/>
      <c r="FB262" s="825"/>
      <c r="FC262" s="825"/>
      <c r="FD262" s="803"/>
      <c r="FE262" s="804"/>
      <c r="FF262" s="804"/>
      <c r="FG262" s="826"/>
      <c r="FH262" s="825"/>
      <c r="FI262" s="825"/>
      <c r="FJ262" s="803"/>
      <c r="FK262" s="804"/>
      <c r="FL262" s="804"/>
      <c r="FM262" s="826"/>
      <c r="FN262" s="825"/>
      <c r="FO262" s="825"/>
      <c r="FP262" s="803"/>
      <c r="FQ262" s="804"/>
      <c r="FR262" s="804"/>
      <c r="FS262" s="850">
        <f>FU262-1.645*FV262</f>
        <v>42.26</v>
      </c>
      <c r="FT262" s="851">
        <f>FU262+1.645*FV262</f>
        <v>81.740000000000009</v>
      </c>
      <c r="FU262" s="825">
        <v>62</v>
      </c>
      <c r="FV262" s="803">
        <v>12</v>
      </c>
      <c r="FW262" s="804"/>
      <c r="FX262" s="804"/>
      <c r="FY262" s="826"/>
      <c r="FZ262" s="825"/>
      <c r="GA262" s="825"/>
      <c r="GB262" s="803"/>
      <c r="GC262" s="804"/>
      <c r="GD262" s="804"/>
      <c r="GE262" s="826"/>
      <c r="GF262" s="825"/>
      <c r="GG262" s="825"/>
      <c r="GH262" s="803"/>
      <c r="GI262" s="804"/>
      <c r="GJ262" s="804"/>
      <c r="GK262" s="826"/>
      <c r="GL262" s="825"/>
      <c r="GM262" s="825"/>
      <c r="GN262" s="803"/>
      <c r="GO262" s="804"/>
      <c r="GP262" s="804"/>
      <c r="GQ262" s="826"/>
      <c r="GR262" s="825"/>
      <c r="GS262" s="825"/>
      <c r="GT262" s="803"/>
      <c r="GU262" s="804"/>
      <c r="GV262" s="804"/>
      <c r="GW262" s="826"/>
      <c r="GX262" s="825"/>
      <c r="GY262" s="825"/>
      <c r="GZ262" s="803"/>
      <c r="HA262" s="804"/>
      <c r="HB262" s="804"/>
      <c r="HC262" s="826"/>
      <c r="HD262" s="825"/>
      <c r="HE262" s="825"/>
      <c r="HF262" s="803"/>
      <c r="HG262" s="804"/>
      <c r="HH262" s="804"/>
      <c r="HI262" s="826"/>
      <c r="HJ262" s="825"/>
      <c r="HK262" s="825"/>
      <c r="HL262" s="803"/>
      <c r="HM262" s="804"/>
      <c r="HN262" s="804"/>
      <c r="HO262" s="826"/>
      <c r="HP262" s="825"/>
      <c r="HQ262" s="825"/>
      <c r="HR262" s="803"/>
      <c r="HS262" s="804"/>
      <c r="HT262" s="804"/>
      <c r="HU262" s="826"/>
      <c r="HV262" s="825"/>
      <c r="HW262" s="824"/>
      <c r="HX262" s="805"/>
      <c r="HY262" s="804"/>
      <c r="HZ262" s="804"/>
      <c r="IA262" s="823"/>
      <c r="IB262" s="824"/>
      <c r="IC262" s="825"/>
      <c r="ID262" s="803"/>
      <c r="IE262" s="804"/>
      <c r="IF262" s="804"/>
      <c r="IG262" s="826"/>
      <c r="IH262" s="825"/>
      <c r="II262" s="824"/>
      <c r="IJ262" s="805"/>
      <c r="IK262" s="804"/>
      <c r="IL262" s="804"/>
      <c r="IM262" s="850">
        <f>IO262-1.645*IP262</f>
        <v>3.1454999999999993</v>
      </c>
      <c r="IN262" s="851">
        <f>IO262+1.645*IP262</f>
        <v>10.054500000000001</v>
      </c>
      <c r="IO262" s="825">
        <v>6.6</v>
      </c>
      <c r="IP262" s="803">
        <v>2.1</v>
      </c>
      <c r="IQ262" s="804"/>
      <c r="IR262" s="804"/>
      <c r="IS262" s="826"/>
      <c r="IT262" s="825"/>
      <c r="IU262" s="825"/>
      <c r="IV262" s="803"/>
      <c r="IW262" s="804"/>
      <c r="IX262" s="804"/>
      <c r="IY262" s="826"/>
      <c r="IZ262" s="825"/>
      <c r="JA262" s="825"/>
      <c r="JB262" s="803"/>
      <c r="JC262" s="804"/>
      <c r="JD262" s="804"/>
      <c r="JE262" s="826"/>
      <c r="JF262" s="825"/>
      <c r="JG262" s="825"/>
      <c r="JH262" s="803"/>
      <c r="JI262" s="804"/>
      <c r="JJ262" s="804"/>
      <c r="JK262" s="826"/>
      <c r="JL262" s="825"/>
      <c r="JM262" s="825"/>
      <c r="JN262" s="803"/>
      <c r="JO262" s="804"/>
      <c r="JP262" s="804"/>
      <c r="JQ262" s="826"/>
      <c r="JR262" s="825"/>
      <c r="JS262" s="825"/>
      <c r="JT262" s="803"/>
      <c r="JU262" s="804"/>
      <c r="JV262" s="804"/>
      <c r="JW262" s="826"/>
      <c r="JX262" s="825"/>
      <c r="JY262" s="825"/>
      <c r="JZ262" s="803"/>
      <c r="KA262" s="804"/>
      <c r="KB262" s="804"/>
      <c r="KC262" s="826"/>
      <c r="KD262" s="825"/>
      <c r="KE262" s="825"/>
      <c r="KF262" s="803"/>
      <c r="KG262" s="804"/>
      <c r="KH262" s="804"/>
      <c r="KI262" s="826"/>
      <c r="KJ262" s="825"/>
      <c r="KK262" s="825"/>
      <c r="KL262" s="803"/>
      <c r="KM262" s="804"/>
      <c r="KN262" s="804"/>
      <c r="KO262" s="826"/>
      <c r="KP262" s="825"/>
      <c r="KQ262" s="825"/>
      <c r="KR262" s="803"/>
      <c r="KS262" s="804"/>
      <c r="KT262" s="804"/>
      <c r="KU262" s="826"/>
      <c r="KV262" s="825"/>
      <c r="KW262" s="825"/>
      <c r="KX262" s="803"/>
      <c r="KY262" s="804"/>
      <c r="KZ262" s="804"/>
      <c r="LA262" s="826"/>
      <c r="LB262" s="825"/>
      <c r="LC262" s="825"/>
      <c r="LD262" s="803"/>
      <c r="LE262" s="804"/>
      <c r="LF262" s="804"/>
      <c r="LG262" s="826"/>
      <c r="LH262" s="825"/>
      <c r="LI262" s="825"/>
      <c r="LJ262" s="803"/>
      <c r="LK262" s="804"/>
      <c r="LL262" s="804"/>
      <c r="LM262" s="826"/>
      <c r="LN262" s="825"/>
      <c r="LO262" s="825"/>
      <c r="LP262" s="803"/>
      <c r="LQ262" s="804"/>
      <c r="LR262" s="804"/>
      <c r="LS262" s="826"/>
      <c r="LT262" s="825"/>
      <c r="LU262" s="825"/>
      <c r="LV262" s="803"/>
      <c r="LW262" s="804"/>
      <c r="LX262" s="804"/>
      <c r="LY262" s="826"/>
      <c r="LZ262" s="825"/>
      <c r="MA262" s="825"/>
      <c r="MB262" s="803"/>
      <c r="MC262" s="804"/>
      <c r="MD262" s="804"/>
      <c r="ME262" s="826"/>
      <c r="MF262" s="825"/>
      <c r="MG262" s="825"/>
      <c r="MH262" s="803"/>
      <c r="MI262" s="804"/>
      <c r="MJ262" s="804"/>
      <c r="MK262" s="826"/>
      <c r="ML262" s="825"/>
      <c r="MM262" s="825"/>
      <c r="MN262" s="803"/>
      <c r="MO262" s="804"/>
      <c r="MP262" s="804"/>
      <c r="MQ262" s="823"/>
      <c r="MR262" s="824"/>
      <c r="MS262" s="824"/>
      <c r="MT262" s="805"/>
      <c r="MU262" s="804"/>
      <c r="MV262" s="804"/>
      <c r="MW262" s="823"/>
      <c r="MX262" s="824"/>
      <c r="MY262" s="824"/>
      <c r="MZ262" s="805"/>
      <c r="NA262" s="804"/>
      <c r="NB262" s="804"/>
      <c r="NC262" s="823"/>
      <c r="ND262" s="824"/>
      <c r="NE262" s="824"/>
      <c r="NF262" s="805"/>
      <c r="NG262" s="804"/>
      <c r="NH262" s="804"/>
      <c r="NI262" s="823"/>
      <c r="NJ262" s="824"/>
      <c r="NK262" s="824"/>
      <c r="NL262" s="805"/>
      <c r="NM262" s="809"/>
      <c r="NN262" s="809"/>
      <c r="NO262" s="823"/>
      <c r="NP262" s="824"/>
      <c r="NQ262" s="824"/>
      <c r="NR262" s="805"/>
      <c r="NS262" s="823"/>
      <c r="NT262" s="824"/>
      <c r="NU262" s="824"/>
      <c r="NV262" s="805"/>
      <c r="NW262" s="823"/>
      <c r="NX262" s="824"/>
      <c r="NY262" s="824"/>
      <c r="NZ262" s="834"/>
      <c r="OA262" s="850">
        <f>OC262-1.645*OD262</f>
        <v>2.2324999999999999</v>
      </c>
      <c r="OB262" s="851">
        <f>OC262+1.645*OD262</f>
        <v>7.1675000000000004</v>
      </c>
      <c r="OC262" s="824">
        <v>4.7</v>
      </c>
      <c r="OD262" s="805">
        <v>1.5</v>
      </c>
      <c r="OE262" s="850">
        <f>OG262-1.645*OH262</f>
        <v>0.37099999999999994</v>
      </c>
      <c r="OF262" s="851">
        <f>OG262+1.645*OH262</f>
        <v>1.0289999999999999</v>
      </c>
      <c r="OG262" s="824">
        <v>0.7</v>
      </c>
      <c r="OH262" s="805">
        <v>0.2</v>
      </c>
      <c r="OI262" s="850">
        <f>OK262-1.645*OL262</f>
        <v>18.355</v>
      </c>
      <c r="OJ262" s="851">
        <f>OK262+1.645*OL262</f>
        <v>21.645</v>
      </c>
      <c r="OK262" s="824">
        <v>20</v>
      </c>
      <c r="OL262" s="805">
        <v>1</v>
      </c>
      <c r="OM262" s="879">
        <f>OO262-1.645*OP262</f>
        <v>0.80354999999999999</v>
      </c>
      <c r="ON262" s="880">
        <f>OO262+1.645*OP262</f>
        <v>0.83644999999999992</v>
      </c>
      <c r="OO262" s="838">
        <v>0.82</v>
      </c>
      <c r="OP262" s="881">
        <v>0.01</v>
      </c>
      <c r="OQ262" s="823"/>
      <c r="OR262" s="824"/>
      <c r="OS262" s="824"/>
      <c r="OT262" s="805"/>
      <c r="OU262" s="823"/>
      <c r="OV262" s="824"/>
      <c r="OW262" s="824"/>
      <c r="OX262" s="805"/>
      <c r="OY262" s="823"/>
      <c r="OZ262" s="824"/>
      <c r="PA262" s="824"/>
      <c r="PB262" s="805"/>
      <c r="PC262" s="823"/>
      <c r="PD262" s="824"/>
      <c r="PE262" s="824"/>
      <c r="PF262" s="805"/>
    </row>
    <row r="263" spans="1:422" ht="15" hidden="1" customHeight="1" x14ac:dyDescent="0.25">
      <c r="A263" s="769" t="s">
        <v>17</v>
      </c>
      <c r="B263" s="769" t="s">
        <v>18</v>
      </c>
      <c r="C263" s="769" t="s">
        <v>20</v>
      </c>
      <c r="D263" s="770"/>
      <c r="E263" s="769"/>
      <c r="F263" s="769" t="s">
        <v>147</v>
      </c>
      <c r="G263" s="769" t="s">
        <v>121</v>
      </c>
      <c r="H263" s="769" t="s">
        <v>125</v>
      </c>
      <c r="I263" s="771"/>
      <c r="J263" s="771"/>
      <c r="K263" s="771" t="s">
        <v>484</v>
      </c>
      <c r="L263" s="769" t="s">
        <v>483</v>
      </c>
      <c r="M263" s="771"/>
      <c r="N263" s="771">
        <v>1909</v>
      </c>
      <c r="O263" s="769" t="s">
        <v>486</v>
      </c>
      <c r="P263" s="769" t="s">
        <v>520</v>
      </c>
      <c r="Q263" s="769"/>
      <c r="R263" s="769" t="s">
        <v>149</v>
      </c>
      <c r="S263" s="769"/>
      <c r="T263" s="816"/>
      <c r="U263" s="816"/>
      <c r="V263" s="816"/>
      <c r="W263" s="816"/>
      <c r="X263" s="769">
        <v>1</v>
      </c>
      <c r="Y263" s="769">
        <f>IF(AND(AJ263="",AK263="",AL263="",AN263="",AO263="",OR(AP263="",AP263=Dropdown!$AM$12,AP263=Dropdown!$AM$11)),1,0)</f>
        <v>0</v>
      </c>
      <c r="Z263" s="769">
        <f>IF(SUM(AW263:AY263,BO263:BQ263,BI263:BK263)&gt;0,1,0)</f>
        <v>1</v>
      </c>
      <c r="AA263" s="769">
        <f t="shared" si="27"/>
        <v>0</v>
      </c>
      <c r="AB263" s="769">
        <f t="shared" si="28"/>
        <v>0</v>
      </c>
      <c r="AC263" s="769"/>
      <c r="AD263" s="772" t="str">
        <f>IF(OR(T263&lt;&gt;"",U263&lt;&gt;""),Dropdown!$A$4,IF(OR(V263&lt;&gt;"",W263&lt;&gt;""),Dropdown!$A$5,Dropdown!$A$3))</f>
        <v>Residential</v>
      </c>
      <c r="AE263" s="773" t="s">
        <v>343</v>
      </c>
      <c r="AF263" s="773" t="str">
        <f>VLOOKUP(AG263,Dropdown!$N$3:$R$55,2,FALSE)</f>
        <v>SSA</v>
      </c>
      <c r="AG263" s="773" t="s">
        <v>17</v>
      </c>
      <c r="AH263" s="773" t="str">
        <f>IF(AG263&lt;&gt;"",VLOOKUP(AG263,Dropdown!$N$3:$R$62,3,FALSE),IF(AF263&lt;&gt;"",VLOOKUP(AF263,Dropdown!$N$3:$R$62,3,FALSE),IF(AE263&lt;&gt;"",VLOOKUP(AE263,Dropdown!$N$3:$R$62,3,FALSE),"")))</f>
        <v>LMI</v>
      </c>
      <c r="AI263" s="773" t="str">
        <f>IF(AG263&lt;&gt;"",VLOOKUP(AG263,Dropdown!$N$3:$R$62,5,FALSE),IF(AF263&lt;&gt;"",VLOOKUP(AF263,Dropdown!$N$3:$R$62,5,FALSE),IF(AE263&lt;&gt;"",VLOOKUP(AE263,Dropdown!$N$3:$R$62,5,FALSE),"")))</f>
        <v>Moderate</v>
      </c>
      <c r="AJ263" s="773" t="s">
        <v>776</v>
      </c>
      <c r="AK263" s="821"/>
      <c r="AL263" s="821" t="s">
        <v>357</v>
      </c>
      <c r="AM263" s="821" t="s">
        <v>768</v>
      </c>
      <c r="AN263" s="773" t="s">
        <v>486</v>
      </c>
      <c r="AO263" s="773"/>
      <c r="AP263" s="773" t="s">
        <v>547</v>
      </c>
      <c r="AQ263" s="769" t="s">
        <v>559</v>
      </c>
      <c r="AR263" s="774" t="s">
        <v>558</v>
      </c>
      <c r="AS263" s="774"/>
      <c r="AT263" s="769"/>
      <c r="AU263" s="769"/>
      <c r="AV263" s="846"/>
      <c r="AW263" s="826"/>
      <c r="AX263" s="825"/>
      <c r="AY263" s="825"/>
      <c r="AZ263" s="803"/>
      <c r="BA263" s="804"/>
      <c r="BB263" s="804"/>
      <c r="BC263" s="826"/>
      <c r="BD263" s="825"/>
      <c r="BE263" s="825"/>
      <c r="BF263" s="803"/>
      <c r="BG263" s="804"/>
      <c r="BH263" s="804"/>
      <c r="BI263" s="826"/>
      <c r="BJ263" s="825"/>
      <c r="BK263" s="856"/>
      <c r="BL263" s="803"/>
      <c r="BM263" s="804"/>
      <c r="BN263" s="804"/>
      <c r="BO263" s="850">
        <f>BQ263-1.645*BR263</f>
        <v>4.129999999999999</v>
      </c>
      <c r="BP263" s="851">
        <f>BQ263+1.645*BR263</f>
        <v>23.87</v>
      </c>
      <c r="BQ263" s="824">
        <v>14</v>
      </c>
      <c r="BR263" s="805">
        <v>6</v>
      </c>
      <c r="BS263" s="804"/>
      <c r="BT263" s="804"/>
      <c r="BU263" s="826"/>
      <c r="BV263" s="825"/>
      <c r="BW263" s="825"/>
      <c r="BX263" s="803"/>
      <c r="BY263" s="804"/>
      <c r="BZ263" s="804"/>
      <c r="CA263" s="826"/>
      <c r="CB263" s="825"/>
      <c r="CC263" s="825"/>
      <c r="CD263" s="803"/>
      <c r="CE263" s="804"/>
      <c r="CF263" s="804"/>
      <c r="CG263" s="826"/>
      <c r="CH263" s="825"/>
      <c r="CI263" s="825"/>
      <c r="CJ263" s="803"/>
      <c r="CK263" s="804"/>
      <c r="CL263" s="804"/>
      <c r="CM263" s="826"/>
      <c r="CN263" s="825"/>
      <c r="CO263" s="825"/>
      <c r="CP263" s="803"/>
      <c r="CQ263" s="804"/>
      <c r="CR263" s="804"/>
      <c r="CS263" s="826"/>
      <c r="CT263" s="825"/>
      <c r="CU263" s="825"/>
      <c r="CV263" s="803"/>
      <c r="CW263" s="804"/>
      <c r="CX263" s="804"/>
      <c r="CY263" s="826"/>
      <c r="CZ263" s="825"/>
      <c r="DA263" s="825"/>
      <c r="DB263" s="803"/>
      <c r="DC263" s="804"/>
      <c r="DD263" s="804"/>
      <c r="DE263" s="826"/>
      <c r="DF263" s="825"/>
      <c r="DG263" s="825"/>
      <c r="DH263" s="803"/>
      <c r="DI263" s="804"/>
      <c r="DJ263" s="804"/>
      <c r="DK263" s="826"/>
      <c r="DL263" s="825"/>
      <c r="DM263" s="825"/>
      <c r="DN263" s="803"/>
      <c r="DO263" s="804"/>
      <c r="DP263" s="804"/>
      <c r="DQ263" s="826"/>
      <c r="DR263" s="825"/>
      <c r="DS263" s="825"/>
      <c r="DT263" s="803"/>
      <c r="DU263" s="804"/>
      <c r="DV263" s="804"/>
      <c r="DW263" s="826"/>
      <c r="DX263" s="825"/>
      <c r="DY263" s="825"/>
      <c r="DZ263" s="803"/>
      <c r="EA263" s="804"/>
      <c r="EB263" s="804"/>
      <c r="EC263" s="826"/>
      <c r="ED263" s="825"/>
      <c r="EE263" s="825"/>
      <c r="EF263" s="803"/>
      <c r="EG263" s="804"/>
      <c r="EH263" s="804"/>
      <c r="EI263" s="826"/>
      <c r="EJ263" s="825"/>
      <c r="EK263" s="825"/>
      <c r="EL263" s="803"/>
      <c r="EM263" s="804"/>
      <c r="EN263" s="804"/>
      <c r="EO263" s="826"/>
      <c r="EP263" s="825"/>
      <c r="EQ263" s="825"/>
      <c r="ER263" s="803"/>
      <c r="ES263" s="804"/>
      <c r="ET263" s="804"/>
      <c r="EU263" s="826"/>
      <c r="EV263" s="825"/>
      <c r="EW263" s="825"/>
      <c r="EX263" s="803"/>
      <c r="EY263" s="804"/>
      <c r="EZ263" s="804"/>
      <c r="FA263" s="826"/>
      <c r="FB263" s="825"/>
      <c r="FC263" s="825"/>
      <c r="FD263" s="803"/>
      <c r="FE263" s="804"/>
      <c r="FF263" s="804"/>
      <c r="FG263" s="826"/>
      <c r="FH263" s="825"/>
      <c r="FI263" s="825"/>
      <c r="FJ263" s="803"/>
      <c r="FK263" s="804"/>
      <c r="FL263" s="804"/>
      <c r="FM263" s="826"/>
      <c r="FN263" s="825"/>
      <c r="FO263" s="825"/>
      <c r="FP263" s="803"/>
      <c r="FQ263" s="804"/>
      <c r="FR263" s="804"/>
      <c r="FS263" s="826"/>
      <c r="FT263" s="825"/>
      <c r="FU263" s="781"/>
      <c r="FV263" s="803"/>
      <c r="FW263" s="804"/>
      <c r="FX263" s="804"/>
      <c r="FY263" s="826"/>
      <c r="FZ263" s="825"/>
      <c r="GA263" s="825"/>
      <c r="GB263" s="803"/>
      <c r="GC263" s="804"/>
      <c r="GD263" s="804"/>
      <c r="GE263" s="826"/>
      <c r="GF263" s="825"/>
      <c r="GG263" s="825"/>
      <c r="GH263" s="803"/>
      <c r="GI263" s="804"/>
      <c r="GJ263" s="804"/>
      <c r="GK263" s="826"/>
      <c r="GL263" s="825"/>
      <c r="GM263" s="825"/>
      <c r="GN263" s="803"/>
      <c r="GO263" s="804"/>
      <c r="GP263" s="804"/>
      <c r="GQ263" s="826"/>
      <c r="GR263" s="825"/>
      <c r="GS263" s="825"/>
      <c r="GT263" s="803"/>
      <c r="GU263" s="804"/>
      <c r="GV263" s="804"/>
      <c r="GW263" s="826"/>
      <c r="GX263" s="825"/>
      <c r="GY263" s="825"/>
      <c r="GZ263" s="803"/>
      <c r="HA263" s="804"/>
      <c r="HB263" s="804"/>
      <c r="HC263" s="826"/>
      <c r="HD263" s="825"/>
      <c r="HE263" s="825"/>
      <c r="HF263" s="803"/>
      <c r="HG263" s="804"/>
      <c r="HH263" s="804"/>
      <c r="HI263" s="826"/>
      <c r="HJ263" s="825"/>
      <c r="HK263" s="825"/>
      <c r="HL263" s="803"/>
      <c r="HM263" s="804"/>
      <c r="HN263" s="804"/>
      <c r="HO263" s="826"/>
      <c r="HP263" s="825"/>
      <c r="HQ263" s="825"/>
      <c r="HR263" s="803"/>
      <c r="HS263" s="804"/>
      <c r="HT263" s="804"/>
      <c r="HU263" s="826"/>
      <c r="HV263" s="825"/>
      <c r="HW263" s="824"/>
      <c r="HX263" s="805"/>
      <c r="HY263" s="804"/>
      <c r="HZ263" s="804"/>
      <c r="IA263" s="823"/>
      <c r="IB263" s="824"/>
      <c r="IC263" s="825"/>
      <c r="ID263" s="803"/>
      <c r="IE263" s="804"/>
      <c r="IF263" s="804"/>
      <c r="IG263" s="826"/>
      <c r="IH263" s="825"/>
      <c r="II263" s="824"/>
      <c r="IJ263" s="805"/>
      <c r="IK263" s="804"/>
      <c r="IL263" s="804"/>
      <c r="IM263" s="826"/>
      <c r="IN263" s="825"/>
      <c r="IO263" s="825"/>
      <c r="IP263" s="803"/>
      <c r="IQ263" s="804"/>
      <c r="IR263" s="804"/>
      <c r="IS263" s="826"/>
      <c r="IT263" s="825"/>
      <c r="IU263" s="825"/>
      <c r="IV263" s="803"/>
      <c r="IW263" s="804"/>
      <c r="IX263" s="804"/>
      <c r="IY263" s="826"/>
      <c r="IZ263" s="825"/>
      <c r="JA263" s="825"/>
      <c r="JB263" s="803"/>
      <c r="JC263" s="804"/>
      <c r="JD263" s="804"/>
      <c r="JE263" s="826"/>
      <c r="JF263" s="825"/>
      <c r="JG263" s="825"/>
      <c r="JH263" s="803"/>
      <c r="JI263" s="804"/>
      <c r="JJ263" s="804"/>
      <c r="JK263" s="826"/>
      <c r="JL263" s="825"/>
      <c r="JM263" s="825"/>
      <c r="JN263" s="803"/>
      <c r="JO263" s="804"/>
      <c r="JP263" s="804"/>
      <c r="JQ263" s="826"/>
      <c r="JR263" s="825"/>
      <c r="JS263" s="825"/>
      <c r="JT263" s="803"/>
      <c r="JU263" s="804"/>
      <c r="JV263" s="804"/>
      <c r="JW263" s="826"/>
      <c r="JX263" s="825"/>
      <c r="JY263" s="825"/>
      <c r="JZ263" s="803"/>
      <c r="KA263" s="804"/>
      <c r="KB263" s="804"/>
      <c r="KC263" s="826"/>
      <c r="KD263" s="825"/>
      <c r="KE263" s="825"/>
      <c r="KF263" s="803"/>
      <c r="KG263" s="804"/>
      <c r="KH263" s="804"/>
      <c r="KI263" s="826"/>
      <c r="KJ263" s="825"/>
      <c r="KK263" s="825"/>
      <c r="KL263" s="803"/>
      <c r="KM263" s="804"/>
      <c r="KN263" s="804"/>
      <c r="KO263" s="826"/>
      <c r="KP263" s="825"/>
      <c r="KQ263" s="825"/>
      <c r="KR263" s="803"/>
      <c r="KS263" s="804"/>
      <c r="KT263" s="804"/>
      <c r="KU263" s="826"/>
      <c r="KV263" s="825"/>
      <c r="KW263" s="825"/>
      <c r="KX263" s="803"/>
      <c r="KY263" s="804"/>
      <c r="KZ263" s="804"/>
      <c r="LA263" s="826"/>
      <c r="LB263" s="825"/>
      <c r="LC263" s="825"/>
      <c r="LD263" s="803"/>
      <c r="LE263" s="804"/>
      <c r="LF263" s="804"/>
      <c r="LG263" s="826"/>
      <c r="LH263" s="825"/>
      <c r="LI263" s="825"/>
      <c r="LJ263" s="803"/>
      <c r="LK263" s="804"/>
      <c r="LL263" s="804"/>
      <c r="LM263" s="826"/>
      <c r="LN263" s="825"/>
      <c r="LO263" s="825"/>
      <c r="LP263" s="803"/>
      <c r="LQ263" s="804"/>
      <c r="LR263" s="804"/>
      <c r="LS263" s="826"/>
      <c r="LT263" s="825"/>
      <c r="LU263" s="825"/>
      <c r="LV263" s="803"/>
      <c r="LW263" s="804"/>
      <c r="LX263" s="804"/>
      <c r="LY263" s="826"/>
      <c r="LZ263" s="825"/>
      <c r="MA263" s="825"/>
      <c r="MB263" s="803"/>
      <c r="MC263" s="804"/>
      <c r="MD263" s="804"/>
      <c r="ME263" s="826"/>
      <c r="MF263" s="825"/>
      <c r="MG263" s="825"/>
      <c r="MH263" s="803"/>
      <c r="MI263" s="804"/>
      <c r="MJ263" s="804"/>
      <c r="MK263" s="826"/>
      <c r="ML263" s="825"/>
      <c r="MM263" s="825"/>
      <c r="MN263" s="803"/>
      <c r="MO263" s="804"/>
      <c r="MP263" s="804"/>
      <c r="MQ263" s="823"/>
      <c r="MR263" s="824"/>
      <c r="MS263" s="824"/>
      <c r="MT263" s="805"/>
      <c r="MU263" s="804"/>
      <c r="MV263" s="804"/>
      <c r="MW263" s="823"/>
      <c r="MX263" s="824"/>
      <c r="MY263" s="824"/>
      <c r="MZ263" s="805"/>
      <c r="NA263" s="804"/>
      <c r="NB263" s="804"/>
      <c r="NC263" s="823"/>
      <c r="ND263" s="824"/>
      <c r="NE263" s="824"/>
      <c r="NF263" s="805"/>
      <c r="NG263" s="804"/>
      <c r="NH263" s="804"/>
      <c r="NI263" s="823"/>
      <c r="NJ263" s="824"/>
      <c r="NK263" s="824"/>
      <c r="NL263" s="805"/>
      <c r="NM263" s="809"/>
      <c r="NN263" s="809"/>
      <c r="NO263" s="823"/>
      <c r="NP263" s="824"/>
      <c r="NQ263" s="824"/>
      <c r="NR263" s="805"/>
      <c r="NS263" s="823"/>
      <c r="NT263" s="824"/>
      <c r="NU263" s="824"/>
      <c r="NV263" s="805"/>
      <c r="NW263" s="823"/>
      <c r="NX263" s="824"/>
      <c r="NY263" s="824"/>
      <c r="NZ263" s="834"/>
      <c r="OA263" s="826"/>
      <c r="OB263" s="825"/>
      <c r="OC263" s="781"/>
      <c r="OD263" s="803"/>
      <c r="OE263" s="826"/>
      <c r="OF263" s="825"/>
      <c r="OG263" s="825"/>
      <c r="OH263" s="803"/>
      <c r="OI263" s="826"/>
      <c r="OJ263" s="825"/>
      <c r="OK263" s="825"/>
      <c r="OL263" s="803"/>
      <c r="OM263" s="860"/>
      <c r="ON263" s="837"/>
      <c r="OO263" s="861"/>
      <c r="OP263" s="862"/>
      <c r="OQ263" s="823"/>
      <c r="OR263" s="824"/>
      <c r="OS263" s="824"/>
      <c r="OT263" s="805"/>
      <c r="OU263" s="823"/>
      <c r="OV263" s="824"/>
      <c r="OW263" s="824"/>
      <c r="OX263" s="805"/>
      <c r="OY263" s="823"/>
      <c r="OZ263" s="824"/>
      <c r="PA263" s="824"/>
      <c r="PB263" s="805"/>
      <c r="PC263" s="823"/>
      <c r="PD263" s="824"/>
      <c r="PE263" s="824"/>
      <c r="PF263" s="805"/>
    </row>
    <row r="264" spans="1:422" ht="15" hidden="1" customHeight="1" x14ac:dyDescent="0.25">
      <c r="A264" s="769" t="s">
        <v>17</v>
      </c>
      <c r="B264" s="769" t="s">
        <v>18</v>
      </c>
      <c r="C264" s="769" t="s">
        <v>20</v>
      </c>
      <c r="D264" s="770"/>
      <c r="E264" s="769"/>
      <c r="F264" s="769" t="s">
        <v>59</v>
      </c>
      <c r="G264" s="769" t="s">
        <v>151</v>
      </c>
      <c r="H264" s="769" t="s">
        <v>152</v>
      </c>
      <c r="I264" s="771"/>
      <c r="J264" s="771"/>
      <c r="K264" s="771" t="s">
        <v>484</v>
      </c>
      <c r="L264" s="769" t="s">
        <v>357</v>
      </c>
      <c r="M264" s="769"/>
      <c r="N264" s="769" t="s">
        <v>485</v>
      </c>
      <c r="O264" s="769" t="s">
        <v>486</v>
      </c>
      <c r="P264" s="769" t="s">
        <v>489</v>
      </c>
      <c r="Q264" s="806"/>
      <c r="R264" s="769" t="s">
        <v>150</v>
      </c>
      <c r="S264" s="769"/>
      <c r="T264" s="816"/>
      <c r="U264" s="816"/>
      <c r="V264" s="816"/>
      <c r="W264" s="816"/>
      <c r="X264" s="769">
        <v>1</v>
      </c>
      <c r="Y264" s="769">
        <f>IF(AND(AJ264="",AK264="",AL264="",AN264="",AO264="",OR(AP264="",AP264=Dropdown!$AM$12,AP264=Dropdown!$AM$11)),1,0)</f>
        <v>0</v>
      </c>
      <c r="Z264" s="769">
        <f>IF(SUM(AW264:AY264,BO264:BQ264,BI264:BK264)&gt;0,1,0)</f>
        <v>0</v>
      </c>
      <c r="AA264" s="769">
        <f>IF(SUM(DQ264:DS264,FS264:GA264,IM264:IO264,KO264:KQ264)&gt;0,1,0)</f>
        <v>0</v>
      </c>
      <c r="AB264" s="769">
        <f t="shared" si="28"/>
        <v>0</v>
      </c>
      <c r="AC264" s="769"/>
      <c r="AD264" s="772" t="str">
        <f>IF(OR(T264&lt;&gt;"",U264&lt;&gt;""),Dropdown!$A$4,IF(OR(V264&lt;&gt;"",W264&lt;&gt;""),Dropdown!$A$5,Dropdown!$A$3))</f>
        <v>Residential</v>
      </c>
      <c r="AE264" s="773" t="s">
        <v>343</v>
      </c>
      <c r="AF264" s="773" t="str">
        <f>VLOOKUP(AG264,Dropdown!$N$3:$R$55,2,FALSE)</f>
        <v>SSA</v>
      </c>
      <c r="AG264" s="773" t="s">
        <v>17</v>
      </c>
      <c r="AH264" s="773" t="str">
        <f>IF(AG264&lt;&gt;"",VLOOKUP(AG264,Dropdown!$N$3:$R$62,3,FALSE),IF(AF264&lt;&gt;"",VLOOKUP(AF264,Dropdown!$N$3:$R$62,3,FALSE),IF(AE264&lt;&gt;"",VLOOKUP(AE264,Dropdown!$N$3:$R$62,3,FALSE),"")))</f>
        <v>LMI</v>
      </c>
      <c r="AI264" s="773" t="str">
        <f>IF(AG264&lt;&gt;"",VLOOKUP(AG264,Dropdown!$N$3:$R$62,5,FALSE),IF(AF264&lt;&gt;"",VLOOKUP(AF264,Dropdown!$N$3:$R$62,5,FALSE),IF(AE264&lt;&gt;"",VLOOKUP(AE264,Dropdown!$N$3:$R$62,5,FALSE),"")))</f>
        <v>Moderate</v>
      </c>
      <c r="AJ264" s="773" t="s">
        <v>776</v>
      </c>
      <c r="AK264" s="821"/>
      <c r="AL264" s="821" t="s">
        <v>357</v>
      </c>
      <c r="AM264" s="772" t="s">
        <v>768</v>
      </c>
      <c r="AN264" s="773" t="s">
        <v>486</v>
      </c>
      <c r="AO264" s="773"/>
      <c r="AP264" s="773" t="s">
        <v>547</v>
      </c>
      <c r="AQ264" s="769" t="s">
        <v>521</v>
      </c>
      <c r="AR264" s="774" t="s">
        <v>522</v>
      </c>
      <c r="AS264" s="774"/>
      <c r="AT264" s="769"/>
      <c r="AU264" s="769"/>
      <c r="AV264" s="846"/>
      <c r="AW264" s="826"/>
      <c r="AX264" s="825"/>
      <c r="AY264" s="825"/>
      <c r="AZ264" s="803"/>
      <c r="BA264" s="804"/>
      <c r="BB264" s="804"/>
      <c r="BC264" s="826"/>
      <c r="BD264" s="825"/>
      <c r="BE264" s="825"/>
      <c r="BF264" s="803"/>
      <c r="BG264" s="804"/>
      <c r="BH264" s="804"/>
      <c r="BI264" s="826"/>
      <c r="BJ264" s="825"/>
      <c r="BK264" s="856"/>
      <c r="BL264" s="803"/>
      <c r="BM264" s="804"/>
      <c r="BN264" s="804"/>
      <c r="BO264" s="1270" t="s">
        <v>1077</v>
      </c>
      <c r="BP264" s="1271" t="s">
        <v>1079</v>
      </c>
      <c r="BQ264" s="930" t="s">
        <v>822</v>
      </c>
      <c r="BR264" s="1269" t="s">
        <v>832</v>
      </c>
      <c r="BS264" s="804"/>
      <c r="BT264" s="804"/>
      <c r="BU264" s="826"/>
      <c r="BV264" s="825"/>
      <c r="BW264" s="825"/>
      <c r="BX264" s="803"/>
      <c r="BY264" s="804"/>
      <c r="BZ264" s="804"/>
      <c r="CA264" s="826"/>
      <c r="CB264" s="825"/>
      <c r="CC264" s="825"/>
      <c r="CD264" s="803"/>
      <c r="CE264" s="804"/>
      <c r="CF264" s="804"/>
      <c r="CG264" s="826"/>
      <c r="CH264" s="825"/>
      <c r="CI264" s="825"/>
      <c r="CJ264" s="803"/>
      <c r="CK264" s="804"/>
      <c r="CL264" s="804"/>
      <c r="CM264" s="826"/>
      <c r="CN264" s="825"/>
      <c r="CO264" s="825"/>
      <c r="CP264" s="803"/>
      <c r="CQ264" s="804"/>
      <c r="CR264" s="804"/>
      <c r="CS264" s="826"/>
      <c r="CT264" s="825"/>
      <c r="CU264" s="825"/>
      <c r="CV264" s="803"/>
      <c r="CW264" s="804"/>
      <c r="CX264" s="804"/>
      <c r="CY264" s="826"/>
      <c r="CZ264" s="825"/>
      <c r="DA264" s="825"/>
      <c r="DB264" s="803"/>
      <c r="DC264" s="804"/>
      <c r="DD264" s="804"/>
      <c r="DE264" s="826"/>
      <c r="DF264" s="825"/>
      <c r="DG264" s="825"/>
      <c r="DH264" s="803"/>
      <c r="DI264" s="804"/>
      <c r="DJ264" s="804"/>
      <c r="DK264" s="826"/>
      <c r="DL264" s="825"/>
      <c r="DM264" s="825"/>
      <c r="DN264" s="803"/>
      <c r="DO264" s="804"/>
      <c r="DP264" s="804"/>
      <c r="DQ264" s="826"/>
      <c r="DR264" s="825"/>
      <c r="DS264" s="825"/>
      <c r="DT264" s="803"/>
      <c r="DU264" s="804"/>
      <c r="DV264" s="804"/>
      <c r="DW264" s="826"/>
      <c r="DX264" s="825"/>
      <c r="DY264" s="825"/>
      <c r="DZ264" s="803"/>
      <c r="EA264" s="804"/>
      <c r="EB264" s="804"/>
      <c r="EC264" s="826"/>
      <c r="ED264" s="825"/>
      <c r="EE264" s="825"/>
      <c r="EF264" s="803"/>
      <c r="EG264" s="804"/>
      <c r="EH264" s="804"/>
      <c r="EI264" s="826"/>
      <c r="EJ264" s="825"/>
      <c r="EK264" s="825"/>
      <c r="EL264" s="803"/>
      <c r="EM264" s="804"/>
      <c r="EN264" s="804"/>
      <c r="EO264" s="826"/>
      <c r="EP264" s="825"/>
      <c r="EQ264" s="825"/>
      <c r="ER264" s="803"/>
      <c r="ES264" s="804"/>
      <c r="ET264" s="804"/>
      <c r="EU264" s="826"/>
      <c r="EV264" s="825"/>
      <c r="EW264" s="825"/>
      <c r="EX264" s="803"/>
      <c r="EY264" s="804"/>
      <c r="EZ264" s="804"/>
      <c r="FA264" s="826"/>
      <c r="FB264" s="825"/>
      <c r="FC264" s="825"/>
      <c r="FD264" s="803"/>
      <c r="FE264" s="804"/>
      <c r="FF264" s="804"/>
      <c r="FG264" s="826"/>
      <c r="FH264" s="825"/>
      <c r="FI264" s="825"/>
      <c r="FJ264" s="803"/>
      <c r="FK264" s="804"/>
      <c r="FL264" s="804"/>
      <c r="FM264" s="826"/>
      <c r="FN264" s="825"/>
      <c r="FO264" s="825"/>
      <c r="FP264" s="803"/>
      <c r="FQ264" s="804"/>
      <c r="FR264" s="804"/>
      <c r="FS264" s="826"/>
      <c r="FT264" s="825"/>
      <c r="FU264" s="806"/>
      <c r="FV264" s="803"/>
      <c r="FW264" s="804"/>
      <c r="FX264" s="804"/>
      <c r="FY264" s="826"/>
      <c r="FZ264" s="825"/>
      <c r="GA264" s="825" t="s">
        <v>822</v>
      </c>
      <c r="GB264" s="803"/>
      <c r="GC264" s="804"/>
      <c r="GD264" s="804"/>
      <c r="GE264" s="826"/>
      <c r="GF264" s="825"/>
      <c r="GG264" s="825"/>
      <c r="GH264" s="803"/>
      <c r="GI264" s="804"/>
      <c r="GJ264" s="804"/>
      <c r="GK264" s="826"/>
      <c r="GL264" s="825"/>
      <c r="GM264" s="825"/>
      <c r="GN264" s="803"/>
      <c r="GO264" s="804"/>
      <c r="GP264" s="804"/>
      <c r="GQ264" s="826"/>
      <c r="GR264" s="825"/>
      <c r="GS264" s="825"/>
      <c r="GT264" s="803"/>
      <c r="GU264" s="804"/>
      <c r="GV264" s="804"/>
      <c r="GW264" s="826"/>
      <c r="GX264" s="825"/>
      <c r="GY264" s="825"/>
      <c r="GZ264" s="803"/>
      <c r="HA264" s="804"/>
      <c r="HB264" s="804"/>
      <c r="HC264" s="826"/>
      <c r="HD264" s="825"/>
      <c r="HE264" s="825"/>
      <c r="HF264" s="803"/>
      <c r="HG264" s="804"/>
      <c r="HH264" s="804"/>
      <c r="HI264" s="826"/>
      <c r="HJ264" s="825"/>
      <c r="HK264" s="825"/>
      <c r="HL264" s="803"/>
      <c r="HM264" s="804"/>
      <c r="HN264" s="804"/>
      <c r="HO264" s="826"/>
      <c r="HP264" s="825"/>
      <c r="HQ264" s="825"/>
      <c r="HR264" s="803"/>
      <c r="HS264" s="804"/>
      <c r="HT264" s="804"/>
      <c r="HU264" s="826"/>
      <c r="HV264" s="825"/>
      <c r="HW264" s="824"/>
      <c r="HX264" s="805"/>
      <c r="HY264" s="804"/>
      <c r="HZ264" s="804"/>
      <c r="IA264" s="823"/>
      <c r="IB264" s="824"/>
      <c r="IC264" s="825"/>
      <c r="ID264" s="803"/>
      <c r="IE264" s="804"/>
      <c r="IF264" s="804"/>
      <c r="IG264" s="826"/>
      <c r="IH264" s="825"/>
      <c r="II264" s="824"/>
      <c r="IJ264" s="805"/>
      <c r="IK264" s="804"/>
      <c r="IL264" s="804"/>
      <c r="IM264" s="823"/>
      <c r="IN264" s="824"/>
      <c r="IO264" s="825"/>
      <c r="IP264" s="803"/>
      <c r="IQ264" s="804"/>
      <c r="IR264" s="804"/>
      <c r="IS264" s="826"/>
      <c r="IT264" s="825"/>
      <c r="IU264" s="824"/>
      <c r="IV264" s="805"/>
      <c r="IW264" s="804"/>
      <c r="IX264" s="804"/>
      <c r="IY264" s="823"/>
      <c r="IZ264" s="824"/>
      <c r="JA264" s="825"/>
      <c r="JB264" s="803"/>
      <c r="JC264" s="804"/>
      <c r="JD264" s="804"/>
      <c r="JE264" s="826"/>
      <c r="JF264" s="825"/>
      <c r="JG264" s="824"/>
      <c r="JH264" s="805"/>
      <c r="JI264" s="804"/>
      <c r="JJ264" s="804"/>
      <c r="JK264" s="823"/>
      <c r="JL264" s="824"/>
      <c r="JM264" s="825"/>
      <c r="JN264" s="803"/>
      <c r="JO264" s="809"/>
      <c r="JP264" s="809"/>
      <c r="JQ264" s="826"/>
      <c r="JR264" s="825"/>
      <c r="JS264" s="824"/>
      <c r="JT264" s="805"/>
      <c r="JU264" s="804"/>
      <c r="JV264" s="804"/>
      <c r="JW264" s="823"/>
      <c r="JX264" s="824"/>
      <c r="JY264" s="824"/>
      <c r="JZ264" s="805"/>
      <c r="KA264" s="809"/>
      <c r="KB264" s="809"/>
      <c r="KC264" s="823"/>
      <c r="KD264" s="824"/>
      <c r="KE264" s="824"/>
      <c r="KF264" s="805"/>
      <c r="KG264" s="809"/>
      <c r="KH264" s="809"/>
      <c r="KI264" s="823"/>
      <c r="KJ264" s="824"/>
      <c r="KK264" s="824"/>
      <c r="KL264" s="805"/>
      <c r="KM264" s="809"/>
      <c r="KN264" s="809"/>
      <c r="KO264" s="826"/>
      <c r="KP264" s="825"/>
      <c r="KQ264" s="825"/>
      <c r="KR264" s="803"/>
      <c r="KS264" s="804"/>
      <c r="KT264" s="804"/>
      <c r="KU264" s="826"/>
      <c r="KV264" s="825"/>
      <c r="KW264" s="825"/>
      <c r="KX264" s="803"/>
      <c r="KY264" s="804"/>
      <c r="KZ264" s="804"/>
      <c r="LA264" s="826"/>
      <c r="LB264" s="825"/>
      <c r="LC264" s="825"/>
      <c r="LD264" s="803"/>
      <c r="LE264" s="804"/>
      <c r="LF264" s="804"/>
      <c r="LG264" s="826"/>
      <c r="LH264" s="825"/>
      <c r="LI264" s="825"/>
      <c r="LJ264" s="803"/>
      <c r="LK264" s="804"/>
      <c r="LL264" s="804"/>
      <c r="LM264" s="826"/>
      <c r="LN264" s="825"/>
      <c r="LO264" s="825"/>
      <c r="LP264" s="803"/>
      <c r="LQ264" s="804"/>
      <c r="LR264" s="804"/>
      <c r="LS264" s="826"/>
      <c r="LT264" s="825"/>
      <c r="LU264" s="825"/>
      <c r="LV264" s="803"/>
      <c r="LW264" s="804"/>
      <c r="LX264" s="804"/>
      <c r="LY264" s="826"/>
      <c r="LZ264" s="825"/>
      <c r="MA264" s="825"/>
      <c r="MB264" s="803"/>
      <c r="MC264" s="804"/>
      <c r="MD264" s="804"/>
      <c r="ME264" s="826"/>
      <c r="MF264" s="825"/>
      <c r="MG264" s="825"/>
      <c r="MH264" s="803"/>
      <c r="MI264" s="804"/>
      <c r="MJ264" s="804"/>
      <c r="MK264" s="826"/>
      <c r="ML264" s="825"/>
      <c r="MM264" s="825"/>
      <c r="MN264" s="803"/>
      <c r="MO264" s="804"/>
      <c r="MP264" s="804"/>
      <c r="MQ264" s="823"/>
      <c r="MR264" s="824"/>
      <c r="MS264" s="824"/>
      <c r="MT264" s="805"/>
      <c r="MU264" s="804"/>
      <c r="MV264" s="804"/>
      <c r="MW264" s="823"/>
      <c r="MX264" s="824"/>
      <c r="MY264" s="824"/>
      <c r="MZ264" s="805"/>
      <c r="NA264" s="804"/>
      <c r="NB264" s="804"/>
      <c r="NC264" s="823"/>
      <c r="ND264" s="824"/>
      <c r="NE264" s="824"/>
      <c r="NF264" s="805"/>
      <c r="NG264" s="804"/>
      <c r="NH264" s="804"/>
      <c r="NI264" s="823"/>
      <c r="NJ264" s="824"/>
      <c r="NK264" s="824"/>
      <c r="NL264" s="805"/>
      <c r="NM264" s="809"/>
      <c r="NN264" s="809"/>
      <c r="NO264" s="823"/>
      <c r="NP264" s="824"/>
      <c r="NQ264" s="824"/>
      <c r="NR264" s="805"/>
      <c r="NS264" s="823"/>
      <c r="NT264" s="824"/>
      <c r="NU264" s="824"/>
      <c r="NV264" s="805"/>
      <c r="NW264" s="823"/>
      <c r="NX264" s="824"/>
      <c r="NY264" s="824"/>
      <c r="NZ264" s="834"/>
      <c r="OA264" s="823"/>
      <c r="OB264" s="824"/>
      <c r="OC264" s="777"/>
      <c r="OD264" s="805"/>
      <c r="OE264" s="826"/>
      <c r="OF264" s="825"/>
      <c r="OG264" s="825"/>
      <c r="OH264" s="803"/>
      <c r="OI264" s="850">
        <f>OK264-1.645*OL264</f>
        <v>1.1100000000000003</v>
      </c>
      <c r="OJ264" s="851">
        <f>OK264+1.645*OL264</f>
        <v>7.69</v>
      </c>
      <c r="OK264" s="824">
        <v>4.4000000000000004</v>
      </c>
      <c r="OL264" s="805">
        <v>2</v>
      </c>
      <c r="OM264" s="879">
        <f>OO264-1.645*OP264</f>
        <v>0.87709999999999999</v>
      </c>
      <c r="ON264" s="880">
        <f>OO264+1.645*OP264</f>
        <v>0.94290000000000007</v>
      </c>
      <c r="OO264" s="838">
        <v>0.91</v>
      </c>
      <c r="OP264" s="881">
        <v>0.02</v>
      </c>
      <c r="OQ264" s="823"/>
      <c r="OR264" s="824"/>
      <c r="OS264" s="824"/>
      <c r="OT264" s="805"/>
      <c r="OU264" s="823"/>
      <c r="OV264" s="824"/>
      <c r="OW264" s="824"/>
      <c r="OX264" s="805"/>
      <c r="OY264" s="823"/>
      <c r="OZ264" s="824"/>
      <c r="PA264" s="824"/>
      <c r="PB264" s="805"/>
      <c r="PC264" s="823"/>
      <c r="PD264" s="824"/>
      <c r="PE264" s="824"/>
      <c r="PF264" s="805"/>
    </row>
    <row r="265" spans="1:422" ht="15" hidden="1" customHeight="1" x14ac:dyDescent="0.25">
      <c r="A265" s="769" t="s">
        <v>17</v>
      </c>
      <c r="B265" s="769" t="s">
        <v>18</v>
      </c>
      <c r="C265" s="769" t="s">
        <v>20</v>
      </c>
      <c r="D265" s="770"/>
      <c r="E265" s="769"/>
      <c r="F265" s="769" t="s">
        <v>147</v>
      </c>
      <c r="G265" s="769" t="s">
        <v>121</v>
      </c>
      <c r="H265" s="769" t="s">
        <v>125</v>
      </c>
      <c r="I265" s="771"/>
      <c r="J265" s="771"/>
      <c r="K265" s="771"/>
      <c r="L265" s="10" t="s">
        <v>483</v>
      </c>
      <c r="M265" s="769"/>
      <c r="N265" s="769"/>
      <c r="O265" s="769" t="s">
        <v>486</v>
      </c>
      <c r="P265" s="769" t="s">
        <v>520</v>
      </c>
      <c r="Q265" s="806"/>
      <c r="R265" s="10" t="s">
        <v>149</v>
      </c>
      <c r="S265" s="769"/>
      <c r="T265" s="816"/>
      <c r="U265" s="816"/>
      <c r="V265" s="816"/>
      <c r="W265" s="816"/>
      <c r="X265" s="769">
        <v>1</v>
      </c>
      <c r="Y265" s="769">
        <f>IF(AND(AJ265="",AK265="",AL265="",AN265="",AO265="",OR(AP265="",AP265=Dropdown!$AM$12,AP265=Dropdown!$AM$11)),1,0)</f>
        <v>0</v>
      </c>
      <c r="Z265" s="769">
        <f>IF(SUM(AW265:AY265,BO265:BQ265,BI265:BK265)&gt;0,1,0)</f>
        <v>0</v>
      </c>
      <c r="AA265" s="769">
        <f>IF(SUM(DQ265:DS265,FS265:GA265,IM265:IO265,KO265:KQ265)&gt;0,1,0)</f>
        <v>1</v>
      </c>
      <c r="AB265" s="769">
        <f t="shared" si="28"/>
        <v>0</v>
      </c>
      <c r="AC265" s="769"/>
      <c r="AD265" s="772" t="str">
        <f>IF(OR(T265&lt;&gt;"",U265&lt;&gt;""),Dropdown!$A$4,IF(OR(V265&lt;&gt;"",W265&lt;&gt;""),Dropdown!$A$5,Dropdown!$A$3))</f>
        <v>Residential</v>
      </c>
      <c r="AE265" s="773" t="s">
        <v>343</v>
      </c>
      <c r="AF265" s="773" t="str">
        <f>VLOOKUP(AG265,Dropdown!$N$3:$R$55,2,FALSE)</f>
        <v>SSA</v>
      </c>
      <c r="AG265" s="773" t="s">
        <v>17</v>
      </c>
      <c r="AH265" s="773" t="str">
        <f>IF(AG265&lt;&gt;"",VLOOKUP(AG265,Dropdown!$N$3:$R$62,3,FALSE),IF(AF265&lt;&gt;"",VLOOKUP(AF265,Dropdown!$N$3:$R$62,3,FALSE),IF(AE265&lt;&gt;"",VLOOKUP(AE265,Dropdown!$N$3:$R$62,3,FALSE),"")))</f>
        <v>LMI</v>
      </c>
      <c r="AI265" s="773" t="str">
        <f>IF(AG265&lt;&gt;"",VLOOKUP(AG265,Dropdown!$N$3:$R$62,5,FALSE),IF(AF265&lt;&gt;"",VLOOKUP(AF265,Dropdown!$N$3:$R$62,5,FALSE),IF(AE265&lt;&gt;"",VLOOKUP(AE265,Dropdown!$N$3:$R$62,5,FALSE),"")))</f>
        <v>Moderate</v>
      </c>
      <c r="AJ265" s="773" t="s">
        <v>776</v>
      </c>
      <c r="AK265" s="821"/>
      <c r="AL265" s="773" t="s">
        <v>357</v>
      </c>
      <c r="AM265" s="772" t="s">
        <v>768</v>
      </c>
      <c r="AN265" s="773" t="s">
        <v>486</v>
      </c>
      <c r="AO265" s="773" t="s">
        <v>626</v>
      </c>
      <c r="AP265" s="773" t="s">
        <v>547</v>
      </c>
      <c r="AQ265" s="10" t="s">
        <v>521</v>
      </c>
      <c r="AR265" s="774" t="s">
        <v>522</v>
      </c>
      <c r="AS265" s="774"/>
      <c r="AT265" s="769"/>
      <c r="AU265" s="769"/>
      <c r="AV265" s="846"/>
      <c r="AW265" s="826"/>
      <c r="AX265" s="825"/>
      <c r="AY265" s="825"/>
      <c r="AZ265" s="803"/>
      <c r="BA265" s="804"/>
      <c r="BB265" s="804"/>
      <c r="BC265" s="826"/>
      <c r="BD265" s="825"/>
      <c r="BE265" s="825"/>
      <c r="BF265" s="803"/>
      <c r="BG265" s="804"/>
      <c r="BH265" s="804"/>
      <c r="BI265" s="826"/>
      <c r="BJ265" s="825"/>
      <c r="BK265" s="856"/>
      <c r="BL265" s="803"/>
      <c r="BM265" s="804"/>
      <c r="BN265" s="804"/>
      <c r="BO265" s="1270" t="s">
        <v>1078</v>
      </c>
      <c r="BP265" s="1271" t="s">
        <v>1080</v>
      </c>
      <c r="BQ265" s="930" t="s">
        <v>1074</v>
      </c>
      <c r="BR265" s="1269" t="s">
        <v>1075</v>
      </c>
      <c r="BS265" s="804"/>
      <c r="BT265" s="804"/>
      <c r="BU265" s="826"/>
      <c r="BV265" s="825"/>
      <c r="BW265" s="825"/>
      <c r="BX265" s="803"/>
      <c r="BY265" s="804"/>
      <c r="BZ265" s="804"/>
      <c r="CA265" s="826"/>
      <c r="CB265" s="825"/>
      <c r="CC265" s="825"/>
      <c r="CD265" s="803"/>
      <c r="CE265" s="804"/>
      <c r="CF265" s="804"/>
      <c r="CG265" s="826"/>
      <c r="CH265" s="825"/>
      <c r="CI265" s="825"/>
      <c r="CJ265" s="803"/>
      <c r="CK265" s="804"/>
      <c r="CL265" s="804"/>
      <c r="CM265" s="826"/>
      <c r="CN265" s="825"/>
      <c r="CO265" s="825"/>
      <c r="CP265" s="803"/>
      <c r="CQ265" s="804"/>
      <c r="CR265" s="804"/>
      <c r="CS265" s="826"/>
      <c r="CT265" s="825"/>
      <c r="CU265" s="825"/>
      <c r="CV265" s="803"/>
      <c r="CW265" s="804"/>
      <c r="CX265" s="804"/>
      <c r="CY265" s="826"/>
      <c r="CZ265" s="825"/>
      <c r="DA265" s="825"/>
      <c r="DB265" s="803"/>
      <c r="DC265" s="804"/>
      <c r="DD265" s="804"/>
      <c r="DE265" s="826"/>
      <c r="DF265" s="825"/>
      <c r="DG265" s="825"/>
      <c r="DH265" s="803"/>
      <c r="DI265" s="804"/>
      <c r="DJ265" s="804"/>
      <c r="DK265" s="826"/>
      <c r="DL265" s="825"/>
      <c r="DM265" s="825"/>
      <c r="DN265" s="803"/>
      <c r="DO265" s="804"/>
      <c r="DP265" s="804"/>
      <c r="DQ265" s="826"/>
      <c r="DR265" s="825"/>
      <c r="DS265" s="825"/>
      <c r="DT265" s="803"/>
      <c r="DU265" s="804"/>
      <c r="DV265" s="804"/>
      <c r="DW265" s="826"/>
      <c r="DX265" s="825"/>
      <c r="DY265" s="825"/>
      <c r="DZ265" s="803"/>
      <c r="EA265" s="804"/>
      <c r="EB265" s="804"/>
      <c r="EC265" s="826"/>
      <c r="ED265" s="825"/>
      <c r="EE265" s="825"/>
      <c r="EF265" s="803"/>
      <c r="EG265" s="804"/>
      <c r="EH265" s="804"/>
      <c r="EI265" s="826"/>
      <c r="EJ265" s="825"/>
      <c r="EK265" s="825"/>
      <c r="EL265" s="803"/>
      <c r="EM265" s="804"/>
      <c r="EN265" s="804"/>
      <c r="EO265" s="826"/>
      <c r="EP265" s="825"/>
      <c r="EQ265" s="825"/>
      <c r="ER265" s="803"/>
      <c r="ES265" s="804"/>
      <c r="ET265" s="804"/>
      <c r="EU265" s="826"/>
      <c r="EV265" s="825"/>
      <c r="EW265" s="825"/>
      <c r="EX265" s="803"/>
      <c r="EY265" s="804"/>
      <c r="EZ265" s="804"/>
      <c r="FA265" s="826"/>
      <c r="FB265" s="825"/>
      <c r="FC265" s="825"/>
      <c r="FD265" s="803"/>
      <c r="FE265" s="804"/>
      <c r="FF265" s="804"/>
      <c r="FG265" s="826"/>
      <c r="FH265" s="825"/>
      <c r="FI265" s="825"/>
      <c r="FJ265" s="803"/>
      <c r="FK265" s="804"/>
      <c r="FL265" s="804"/>
      <c r="FM265" s="826"/>
      <c r="FN265" s="825"/>
      <c r="FO265" s="825"/>
      <c r="FP265" s="803"/>
      <c r="FQ265" s="804"/>
      <c r="FR265" s="804"/>
      <c r="FS265" s="826"/>
      <c r="FT265" s="825"/>
      <c r="FU265" s="806"/>
      <c r="FV265" s="803"/>
      <c r="FW265" s="804"/>
      <c r="FX265" s="804"/>
      <c r="FY265" s="826"/>
      <c r="FZ265" s="825"/>
      <c r="GA265" s="825">
        <v>42.2</v>
      </c>
      <c r="GB265" s="803"/>
      <c r="GC265" s="804"/>
      <c r="GD265" s="804"/>
      <c r="GE265" s="826"/>
      <c r="GF265" s="825"/>
      <c r="GG265" s="825"/>
      <c r="GH265" s="803"/>
      <c r="GI265" s="804"/>
      <c r="GJ265" s="804"/>
      <c r="GK265" s="826"/>
      <c r="GL265" s="825"/>
      <c r="GM265" s="825"/>
      <c r="GN265" s="803"/>
      <c r="GO265" s="804"/>
      <c r="GP265" s="804"/>
      <c r="GQ265" s="826"/>
      <c r="GR265" s="825"/>
      <c r="GS265" s="825"/>
      <c r="GT265" s="803"/>
      <c r="GU265" s="804"/>
      <c r="GV265" s="804"/>
      <c r="GW265" s="826"/>
      <c r="GX265" s="825"/>
      <c r="GY265" s="825"/>
      <c r="GZ265" s="803"/>
      <c r="HA265" s="804"/>
      <c r="HB265" s="804"/>
      <c r="HC265" s="826"/>
      <c r="HD265" s="825"/>
      <c r="HE265" s="825"/>
      <c r="HF265" s="803"/>
      <c r="HG265" s="804"/>
      <c r="HH265" s="804"/>
      <c r="HI265" s="826"/>
      <c r="HJ265" s="825"/>
      <c r="HK265" s="825"/>
      <c r="HL265" s="803"/>
      <c r="HM265" s="804"/>
      <c r="HN265" s="804"/>
      <c r="HO265" s="826"/>
      <c r="HP265" s="825"/>
      <c r="HQ265" s="825"/>
      <c r="HR265" s="803"/>
      <c r="HS265" s="804"/>
      <c r="HT265" s="804"/>
      <c r="HU265" s="826"/>
      <c r="HV265" s="825"/>
      <c r="HW265" s="824"/>
      <c r="HX265" s="805"/>
      <c r="HY265" s="804"/>
      <c r="HZ265" s="804"/>
      <c r="IA265" s="823"/>
      <c r="IB265" s="824"/>
      <c r="IC265" s="825"/>
      <c r="ID265" s="803"/>
      <c r="IE265" s="804"/>
      <c r="IF265" s="804"/>
      <c r="IG265" s="826"/>
      <c r="IH265" s="825"/>
      <c r="II265" s="824"/>
      <c r="IJ265" s="805"/>
      <c r="IK265" s="804"/>
      <c r="IL265" s="804"/>
      <c r="IM265" s="823"/>
      <c r="IN265" s="824"/>
      <c r="IO265" s="825"/>
      <c r="IP265" s="803"/>
      <c r="IQ265" s="804"/>
      <c r="IR265" s="804"/>
      <c r="IS265" s="826"/>
      <c r="IT265" s="825"/>
      <c r="IU265" s="824"/>
      <c r="IV265" s="805"/>
      <c r="IW265" s="804"/>
      <c r="IX265" s="804"/>
      <c r="IY265" s="823"/>
      <c r="IZ265" s="824"/>
      <c r="JA265" s="825"/>
      <c r="JB265" s="803"/>
      <c r="JC265" s="804"/>
      <c r="JD265" s="804"/>
      <c r="JE265" s="826"/>
      <c r="JF265" s="825"/>
      <c r="JG265" s="824"/>
      <c r="JH265" s="805"/>
      <c r="JI265" s="804"/>
      <c r="JJ265" s="804"/>
      <c r="JK265" s="823"/>
      <c r="JL265" s="824"/>
      <c r="JM265" s="825"/>
      <c r="JN265" s="803"/>
      <c r="JO265" s="809"/>
      <c r="JP265" s="809"/>
      <c r="JQ265" s="826"/>
      <c r="JR265" s="825"/>
      <c r="JS265" s="824"/>
      <c r="JT265" s="805"/>
      <c r="JU265" s="804"/>
      <c r="JV265" s="804"/>
      <c r="JW265" s="823"/>
      <c r="JX265" s="824"/>
      <c r="JY265" s="824"/>
      <c r="JZ265" s="805"/>
      <c r="KA265" s="809"/>
      <c r="KB265" s="809"/>
      <c r="KC265" s="823"/>
      <c r="KD265" s="824"/>
      <c r="KE265" s="824"/>
      <c r="KF265" s="805"/>
      <c r="KG265" s="809"/>
      <c r="KH265" s="809"/>
      <c r="KI265" s="823"/>
      <c r="KJ265" s="824"/>
      <c r="KK265" s="824"/>
      <c r="KL265" s="805"/>
      <c r="KM265" s="809"/>
      <c r="KN265" s="809"/>
      <c r="KO265" s="826"/>
      <c r="KP265" s="825"/>
      <c r="KQ265" s="825"/>
      <c r="KR265" s="803"/>
      <c r="KS265" s="804"/>
      <c r="KT265" s="804"/>
      <c r="KU265" s="826"/>
      <c r="KV265" s="825"/>
      <c r="KW265" s="825"/>
      <c r="KX265" s="803"/>
      <c r="KY265" s="804"/>
      <c r="KZ265" s="804"/>
      <c r="LA265" s="826"/>
      <c r="LB265" s="825"/>
      <c r="LC265" s="825"/>
      <c r="LD265" s="803"/>
      <c r="LE265" s="804"/>
      <c r="LF265" s="804"/>
      <c r="LG265" s="826"/>
      <c r="LH265" s="825"/>
      <c r="LI265" s="825"/>
      <c r="LJ265" s="803"/>
      <c r="LK265" s="804"/>
      <c r="LL265" s="804"/>
      <c r="LM265" s="826"/>
      <c r="LN265" s="825"/>
      <c r="LO265" s="825"/>
      <c r="LP265" s="803"/>
      <c r="LQ265" s="804"/>
      <c r="LR265" s="804"/>
      <c r="LS265" s="826"/>
      <c r="LT265" s="825"/>
      <c r="LU265" s="825"/>
      <c r="LV265" s="803"/>
      <c r="LW265" s="804"/>
      <c r="LX265" s="804"/>
      <c r="LY265" s="826"/>
      <c r="LZ265" s="825"/>
      <c r="MA265" s="825"/>
      <c r="MB265" s="803"/>
      <c r="MC265" s="804"/>
      <c r="MD265" s="804"/>
      <c r="ME265" s="826"/>
      <c r="MF265" s="825"/>
      <c r="MG265" s="825"/>
      <c r="MH265" s="803"/>
      <c r="MI265" s="804"/>
      <c r="MJ265" s="804"/>
      <c r="MK265" s="826"/>
      <c r="ML265" s="825"/>
      <c r="MM265" s="825"/>
      <c r="MN265" s="803"/>
      <c r="MO265" s="804"/>
      <c r="MP265" s="804"/>
      <c r="MQ265" s="823"/>
      <c r="MR265" s="824"/>
      <c r="MS265" s="824"/>
      <c r="MT265" s="805"/>
      <c r="MU265" s="804"/>
      <c r="MV265" s="804"/>
      <c r="MW265" s="823"/>
      <c r="MX265" s="824"/>
      <c r="MY265" s="824"/>
      <c r="MZ265" s="805"/>
      <c r="NA265" s="804"/>
      <c r="NB265" s="804"/>
      <c r="NC265" s="823"/>
      <c r="ND265" s="824"/>
      <c r="NE265" s="824"/>
      <c r="NF265" s="805"/>
      <c r="NG265" s="804"/>
      <c r="NH265" s="804"/>
      <c r="NI265" s="823"/>
      <c r="NJ265" s="824"/>
      <c r="NK265" s="824"/>
      <c r="NL265" s="805"/>
      <c r="NM265" s="809"/>
      <c r="NN265" s="809"/>
      <c r="NO265" s="823"/>
      <c r="NP265" s="824"/>
      <c r="NQ265" s="824"/>
      <c r="NR265" s="805"/>
      <c r="NS265" s="823"/>
      <c r="NT265" s="824"/>
      <c r="NU265" s="824"/>
      <c r="NV265" s="805"/>
      <c r="NW265" s="823"/>
      <c r="NX265" s="824"/>
      <c r="NY265" s="824"/>
      <c r="NZ265" s="834"/>
      <c r="OA265" s="823"/>
      <c r="OB265" s="824"/>
      <c r="OC265" s="777"/>
      <c r="OD265" s="805"/>
      <c r="OE265" s="826"/>
      <c r="OF265" s="825"/>
      <c r="OG265" s="825"/>
      <c r="OH265" s="803"/>
      <c r="OI265" s="850">
        <f>OK265-1.645*OL265</f>
        <v>12.445499999999999</v>
      </c>
      <c r="OJ265" s="851">
        <f>OK265+1.645*OL265</f>
        <v>19.354500000000002</v>
      </c>
      <c r="OK265" s="824">
        <v>15.9</v>
      </c>
      <c r="OL265" s="805">
        <v>2.1</v>
      </c>
      <c r="OM265" s="879">
        <f>OO265-1.645*OP265</f>
        <v>0.77710000000000001</v>
      </c>
      <c r="ON265" s="880">
        <f>OO265+1.645*OP265</f>
        <v>0.84290000000000009</v>
      </c>
      <c r="OO265" s="838">
        <v>0.81</v>
      </c>
      <c r="OP265" s="881">
        <v>0.02</v>
      </c>
      <c r="OQ265" s="823"/>
      <c r="OR265" s="824"/>
      <c r="OS265" s="824"/>
      <c r="OT265" s="805"/>
      <c r="OU265" s="823"/>
      <c r="OV265" s="824"/>
      <c r="OW265" s="824"/>
      <c r="OX265" s="805"/>
      <c r="OY265" s="823"/>
      <c r="OZ265" s="824"/>
      <c r="PA265" s="824"/>
      <c r="PB265" s="805"/>
      <c r="PC265" s="823"/>
      <c r="PD265" s="824"/>
      <c r="PE265" s="824"/>
      <c r="PF265" s="805"/>
    </row>
    <row r="266" spans="1:422" ht="15" hidden="1" customHeight="1" x14ac:dyDescent="0.25">
      <c r="A266" s="769" t="s">
        <v>17</v>
      </c>
      <c r="B266" s="769" t="s">
        <v>18</v>
      </c>
      <c r="C266" s="769" t="s">
        <v>16</v>
      </c>
      <c r="D266" s="770"/>
      <c r="E266" s="769"/>
      <c r="F266" s="859" t="s">
        <v>147</v>
      </c>
      <c r="G266" s="859" t="s">
        <v>121</v>
      </c>
      <c r="H266" s="859" t="s">
        <v>125</v>
      </c>
      <c r="I266" s="875"/>
      <c r="J266" s="875"/>
      <c r="K266" s="875">
        <v>65000</v>
      </c>
      <c r="L266" s="859" t="s">
        <v>483</v>
      </c>
      <c r="M266" s="876"/>
      <c r="N266" s="876" t="s">
        <v>497</v>
      </c>
      <c r="O266" s="877" t="s">
        <v>401</v>
      </c>
      <c r="P266" s="876" t="s">
        <v>488</v>
      </c>
      <c r="Q266" s="876"/>
      <c r="R266" s="859" t="s">
        <v>149</v>
      </c>
      <c r="S266" s="859"/>
      <c r="T266" s="940"/>
      <c r="U266" s="940"/>
      <c r="V266" s="816"/>
      <c r="W266" s="816"/>
      <c r="X266" s="769">
        <v>1</v>
      </c>
      <c r="Y266" s="769">
        <f>IF(AND(AJ266="",AK266="",AL266="",AN266="",AO266="",OR(AP266="",AP266=Dropdown!$AM$12,AP266=Dropdown!$AM$11)),1,0)</f>
        <v>0</v>
      </c>
      <c r="Z266" s="769">
        <f t="shared" ref="Z266:Z297" si="43">IF(SUM(AW266:AY266,BC266:BE266,BI266:BK266)&gt;0,1,0)</f>
        <v>1</v>
      </c>
      <c r="AA266" s="769">
        <f t="shared" ref="AA266:AA297" si="44">IF(SUM(DQ266:DS266,FS266:FU266,IM266:IO266,KO266:KQ266)&gt;0,1,0)</f>
        <v>1</v>
      </c>
      <c r="AB266" s="769">
        <f t="shared" ref="AB266:AB329" si="45">IF(SUM(MQ266:NL266)&gt;0,1,0)</f>
        <v>1</v>
      </c>
      <c r="AC266" s="769"/>
      <c r="AD266" s="772" t="str">
        <f>IF(OR(T266&lt;&gt;"",U266&lt;&gt;""),Dropdown!$A$4,IF(OR(V266&lt;&gt;"",W266&lt;&gt;""),Dropdown!$A$5,Dropdown!$A$3))</f>
        <v>Residential</v>
      </c>
      <c r="AE266" s="773" t="s">
        <v>343</v>
      </c>
      <c r="AF266" s="773" t="str">
        <f>VLOOKUP(AG266,Dropdown!$N$3:$R$55,2,FALSE)</f>
        <v>SSA</v>
      </c>
      <c r="AG266" s="773" t="s">
        <v>17</v>
      </c>
      <c r="AH266" s="773" t="str">
        <f>IF(AG266&lt;&gt;"",VLOOKUP(AG266,Dropdown!$N$3:$R$62,3,FALSE),IF(AF266&lt;&gt;"",VLOOKUP(AF266,Dropdown!$N$3:$R$62,3,FALSE),IF(AE266&lt;&gt;"",VLOOKUP(AE266,Dropdown!$N$3:$R$62,3,FALSE),"")))</f>
        <v>LMI</v>
      </c>
      <c r="AI266" s="773" t="str">
        <f>IF(AG266&lt;&gt;"",VLOOKUP(AG266,Dropdown!$N$3:$R$62,5,FALSE),IF(AF266&lt;&gt;"",VLOOKUP(AF266,Dropdown!$N$3:$R$62,5,FALSE),IF(AE266&lt;&gt;"",VLOOKUP(AE266,Dropdown!$N$3:$R$62,5,FALSE),"")))</f>
        <v>Moderate</v>
      </c>
      <c r="AJ266" s="773" t="s">
        <v>777</v>
      </c>
      <c r="AK266" s="878"/>
      <c r="AL266" s="821" t="s">
        <v>357</v>
      </c>
      <c r="AM266" s="772" t="s">
        <v>789</v>
      </c>
      <c r="AN266" s="882" t="s">
        <v>636</v>
      </c>
      <c r="AO266" s="772" t="s">
        <v>625</v>
      </c>
      <c r="AP266" s="772" t="s">
        <v>423</v>
      </c>
      <c r="AQ266" s="769" t="s">
        <v>524</v>
      </c>
      <c r="AR266" s="774" t="s">
        <v>522</v>
      </c>
      <c r="AS266" s="774"/>
      <c r="AT266" s="769"/>
      <c r="AU266" s="769"/>
      <c r="AV266" s="846"/>
      <c r="AW266" s="826"/>
      <c r="AX266" s="825"/>
      <c r="AY266" s="825"/>
      <c r="AZ266" s="803"/>
      <c r="BA266" s="804"/>
      <c r="BB266" s="804"/>
      <c r="BC266" s="850">
        <f>BE266-1.645*BF266</f>
        <v>68.64340101522842</v>
      </c>
      <c r="BD266" s="851">
        <f>BE266+1.645*BF266</f>
        <v>86.17893401015229</v>
      </c>
      <c r="BE266" s="824">
        <f>30.5/394*1000</f>
        <v>77.411167512690355</v>
      </c>
      <c r="BF266" s="805">
        <f>2.1/394*1000</f>
        <v>5.3299492385786804</v>
      </c>
      <c r="BG266" s="804"/>
      <c r="BH266" s="804"/>
      <c r="BI266" s="826"/>
      <c r="BJ266" s="825"/>
      <c r="BK266" s="856"/>
      <c r="BL266" s="803"/>
      <c r="BM266" s="804"/>
      <c r="BN266" s="804"/>
      <c r="BO266" s="826"/>
      <c r="BP266" s="825"/>
      <c r="BQ266" s="825"/>
      <c r="BR266" s="803"/>
      <c r="BS266" s="804"/>
      <c r="BT266" s="804"/>
      <c r="BU266" s="826"/>
      <c r="BV266" s="825"/>
      <c r="BW266" s="825"/>
      <c r="BX266" s="803"/>
      <c r="BY266" s="804"/>
      <c r="BZ266" s="804"/>
      <c r="CA266" s="826"/>
      <c r="CB266" s="825"/>
      <c r="CC266" s="825"/>
      <c r="CD266" s="803"/>
      <c r="CE266" s="804"/>
      <c r="CF266" s="804"/>
      <c r="CG266" s="826"/>
      <c r="CH266" s="825"/>
      <c r="CI266" s="825"/>
      <c r="CJ266" s="803"/>
      <c r="CK266" s="804"/>
      <c r="CL266" s="804"/>
      <c r="CM266" s="826"/>
      <c r="CN266" s="825"/>
      <c r="CO266" s="825"/>
      <c r="CP266" s="803"/>
      <c r="CQ266" s="804"/>
      <c r="CR266" s="804"/>
      <c r="CS266" s="826"/>
      <c r="CT266" s="825"/>
      <c r="CU266" s="825"/>
      <c r="CV266" s="803"/>
      <c r="CW266" s="804"/>
      <c r="CX266" s="804"/>
      <c r="CY266" s="826"/>
      <c r="CZ266" s="825"/>
      <c r="DA266" s="825"/>
      <c r="DB266" s="803"/>
      <c r="DC266" s="804"/>
      <c r="DD266" s="804"/>
      <c r="DE266" s="826"/>
      <c r="DF266" s="825"/>
      <c r="DG266" s="825"/>
      <c r="DH266" s="803"/>
      <c r="DI266" s="804"/>
      <c r="DJ266" s="804"/>
      <c r="DK266" s="826"/>
      <c r="DL266" s="825"/>
      <c r="DM266" s="825"/>
      <c r="DN266" s="803"/>
      <c r="DO266" s="804"/>
      <c r="DP266" s="804"/>
      <c r="DQ266" s="826"/>
      <c r="DR266" s="825"/>
      <c r="DS266" s="825"/>
      <c r="DT266" s="803"/>
      <c r="DU266" s="804"/>
      <c r="DV266" s="804"/>
      <c r="DW266" s="826"/>
      <c r="DX266" s="825"/>
      <c r="DY266" s="825"/>
      <c r="DZ266" s="803"/>
      <c r="EA266" s="804"/>
      <c r="EB266" s="804"/>
      <c r="EC266" s="826"/>
      <c r="ED266" s="825"/>
      <c r="EE266" s="825"/>
      <c r="EF266" s="803"/>
      <c r="EG266" s="804"/>
      <c r="EH266" s="804"/>
      <c r="EI266" s="826"/>
      <c r="EJ266" s="825"/>
      <c r="EK266" s="825"/>
      <c r="EL266" s="803"/>
      <c r="EM266" s="804"/>
      <c r="EN266" s="804"/>
      <c r="EO266" s="826"/>
      <c r="EP266" s="825"/>
      <c r="EQ266" s="825"/>
      <c r="ER266" s="803"/>
      <c r="ES266" s="804"/>
      <c r="ET266" s="804"/>
      <c r="EU266" s="826"/>
      <c r="EV266" s="825"/>
      <c r="EW266" s="825"/>
      <c r="EX266" s="803"/>
      <c r="EY266" s="804"/>
      <c r="EZ266" s="804"/>
      <c r="FA266" s="826"/>
      <c r="FB266" s="825"/>
      <c r="FC266" s="825"/>
      <c r="FD266" s="803"/>
      <c r="FE266" s="804"/>
      <c r="FF266" s="804"/>
      <c r="FG266" s="826"/>
      <c r="FH266" s="825"/>
      <c r="FI266" s="825"/>
      <c r="FJ266" s="803"/>
      <c r="FK266" s="804"/>
      <c r="FL266" s="804"/>
      <c r="FM266" s="826"/>
      <c r="FN266" s="825"/>
      <c r="FO266" s="825"/>
      <c r="FP266" s="803"/>
      <c r="FQ266" s="804"/>
      <c r="FR266" s="804"/>
      <c r="FS266" s="826"/>
      <c r="FT266" s="825"/>
      <c r="FU266" s="825">
        <v>58.5</v>
      </c>
      <c r="FV266" s="803"/>
      <c r="FW266" s="804"/>
      <c r="FX266" s="804"/>
      <c r="FY266" s="826"/>
      <c r="FZ266" s="825"/>
      <c r="GA266" s="825"/>
      <c r="GB266" s="803"/>
      <c r="GC266" s="804"/>
      <c r="GD266" s="804"/>
      <c r="GE266" s="826"/>
      <c r="GF266" s="825"/>
      <c r="GG266" s="825"/>
      <c r="GH266" s="803"/>
      <c r="GI266" s="804"/>
      <c r="GJ266" s="804"/>
      <c r="GK266" s="826"/>
      <c r="GL266" s="825"/>
      <c r="GM266" s="825"/>
      <c r="GN266" s="803"/>
      <c r="GO266" s="804"/>
      <c r="GP266" s="804"/>
      <c r="GQ266" s="826"/>
      <c r="GR266" s="825"/>
      <c r="GS266" s="825"/>
      <c r="GT266" s="803"/>
      <c r="GU266" s="804"/>
      <c r="GV266" s="804"/>
      <c r="GW266" s="826"/>
      <c r="GX266" s="825"/>
      <c r="GY266" s="825"/>
      <c r="GZ266" s="803"/>
      <c r="HA266" s="804"/>
      <c r="HB266" s="804"/>
      <c r="HC266" s="826"/>
      <c r="HD266" s="825"/>
      <c r="HE266" s="825"/>
      <c r="HF266" s="803"/>
      <c r="HG266" s="804"/>
      <c r="HH266" s="804"/>
      <c r="HI266" s="826"/>
      <c r="HJ266" s="825"/>
      <c r="HK266" s="825"/>
      <c r="HL266" s="803"/>
      <c r="HM266" s="804"/>
      <c r="HN266" s="804"/>
      <c r="HO266" s="826"/>
      <c r="HP266" s="825"/>
      <c r="HQ266" s="825"/>
      <c r="HR266" s="803"/>
      <c r="HS266" s="804"/>
      <c r="HT266" s="804"/>
      <c r="HU266" s="826"/>
      <c r="HV266" s="825"/>
      <c r="HW266" s="824"/>
      <c r="HX266" s="805"/>
      <c r="HY266" s="804"/>
      <c r="HZ266" s="804"/>
      <c r="IA266" s="823"/>
      <c r="IB266" s="824"/>
      <c r="IC266" s="825"/>
      <c r="ID266" s="803"/>
      <c r="IE266" s="804"/>
      <c r="IF266" s="804"/>
      <c r="IG266" s="826"/>
      <c r="IH266" s="825"/>
      <c r="II266" s="824"/>
      <c r="IJ266" s="805"/>
      <c r="IK266" s="804"/>
      <c r="IL266" s="804"/>
      <c r="IM266" s="823"/>
      <c r="IN266" s="824"/>
      <c r="IO266" s="825"/>
      <c r="IP266" s="803"/>
      <c r="IQ266" s="804"/>
      <c r="IR266" s="804"/>
      <c r="IS266" s="826"/>
      <c r="IT266" s="825"/>
      <c r="IU266" s="824"/>
      <c r="IV266" s="805"/>
      <c r="IW266" s="804"/>
      <c r="IX266" s="804"/>
      <c r="IY266" s="823"/>
      <c r="IZ266" s="824"/>
      <c r="JA266" s="825"/>
      <c r="JB266" s="803"/>
      <c r="JC266" s="804"/>
      <c r="JD266" s="804"/>
      <c r="JE266" s="826"/>
      <c r="JF266" s="825"/>
      <c r="JG266" s="824"/>
      <c r="JH266" s="805"/>
      <c r="JI266" s="804"/>
      <c r="JJ266" s="804"/>
      <c r="JK266" s="823"/>
      <c r="JL266" s="824"/>
      <c r="JM266" s="825"/>
      <c r="JN266" s="803"/>
      <c r="JO266" s="809"/>
      <c r="JP266" s="809"/>
      <c r="JQ266" s="826"/>
      <c r="JR266" s="825"/>
      <c r="JS266" s="824"/>
      <c r="JT266" s="805"/>
      <c r="JU266" s="804"/>
      <c r="JV266" s="804"/>
      <c r="JW266" s="823"/>
      <c r="JX266" s="824"/>
      <c r="JY266" s="824"/>
      <c r="JZ266" s="805"/>
      <c r="KA266" s="809"/>
      <c r="KB266" s="809"/>
      <c r="KC266" s="823"/>
      <c r="KD266" s="824"/>
      <c r="KE266" s="824"/>
      <c r="KF266" s="805"/>
      <c r="KG266" s="809"/>
      <c r="KH266" s="809"/>
      <c r="KI266" s="823"/>
      <c r="KJ266" s="824"/>
      <c r="KK266" s="824"/>
      <c r="KL266" s="805"/>
      <c r="KM266" s="809"/>
      <c r="KN266" s="809"/>
      <c r="KO266" s="826"/>
      <c r="KP266" s="825"/>
      <c r="KQ266" s="825"/>
      <c r="KR266" s="803"/>
      <c r="KS266" s="804"/>
      <c r="KT266" s="804"/>
      <c r="KU266" s="826"/>
      <c r="KV266" s="825"/>
      <c r="KW266" s="825"/>
      <c r="KX266" s="803"/>
      <c r="KY266" s="804"/>
      <c r="KZ266" s="804"/>
      <c r="LA266" s="826"/>
      <c r="LB266" s="825"/>
      <c r="LC266" s="825"/>
      <c r="LD266" s="803"/>
      <c r="LE266" s="804"/>
      <c r="LF266" s="804"/>
      <c r="LG266" s="826"/>
      <c r="LH266" s="825"/>
      <c r="LI266" s="825"/>
      <c r="LJ266" s="803"/>
      <c r="LK266" s="804"/>
      <c r="LL266" s="804"/>
      <c r="LM266" s="826"/>
      <c r="LN266" s="825"/>
      <c r="LO266" s="825"/>
      <c r="LP266" s="803"/>
      <c r="LQ266" s="804"/>
      <c r="LR266" s="804"/>
      <c r="LS266" s="826"/>
      <c r="LT266" s="825"/>
      <c r="LU266" s="825"/>
      <c r="LV266" s="803"/>
      <c r="LW266" s="804"/>
      <c r="LX266" s="804"/>
      <c r="LY266" s="826"/>
      <c r="LZ266" s="825"/>
      <c r="MA266" s="825"/>
      <c r="MB266" s="803"/>
      <c r="MC266" s="804"/>
      <c r="MD266" s="804"/>
      <c r="ME266" s="826"/>
      <c r="MF266" s="825"/>
      <c r="MG266" s="825"/>
      <c r="MH266" s="803"/>
      <c r="MI266" s="804"/>
      <c r="MJ266" s="804"/>
      <c r="MK266" s="826"/>
      <c r="ML266" s="825"/>
      <c r="MM266" s="825"/>
      <c r="MN266" s="803"/>
      <c r="MO266" s="804"/>
      <c r="MP266" s="804"/>
      <c r="MQ266" s="823"/>
      <c r="MR266" s="824"/>
      <c r="MS266" s="824">
        <f>MY266*NE266</f>
        <v>1.6799000000000002</v>
      </c>
      <c r="MT266" s="805"/>
      <c r="MU266" s="804"/>
      <c r="MV266" s="804"/>
      <c r="MW266" s="823"/>
      <c r="MX266" s="824"/>
      <c r="MY266" s="824">
        <v>1.57</v>
      </c>
      <c r="MZ266" s="805"/>
      <c r="NA266" s="804"/>
      <c r="NB266" s="804"/>
      <c r="NC266" s="823"/>
      <c r="ND266" s="824"/>
      <c r="NE266" s="824">
        <v>1.07</v>
      </c>
      <c r="NF266" s="805"/>
      <c r="NG266" s="804"/>
      <c r="NH266" s="804"/>
      <c r="NI266" s="823"/>
      <c r="NJ266" s="824"/>
      <c r="NK266" s="824"/>
      <c r="NL266" s="805"/>
      <c r="NM266" s="809"/>
      <c r="NN266" s="809"/>
      <c r="NO266" s="823"/>
      <c r="NP266" s="824"/>
      <c r="NQ266" s="824"/>
      <c r="NR266" s="805"/>
      <c r="NS266" s="823"/>
      <c r="NT266" s="824"/>
      <c r="NU266" s="824"/>
      <c r="NV266" s="805"/>
      <c r="NW266" s="823"/>
      <c r="NX266" s="824"/>
      <c r="NY266" s="824"/>
      <c r="NZ266" s="834"/>
      <c r="OA266" s="823"/>
      <c r="OB266" s="824"/>
      <c r="OC266" s="777"/>
      <c r="OD266" s="805"/>
      <c r="OE266" s="826"/>
      <c r="OF266" s="825"/>
      <c r="OG266" s="825"/>
      <c r="OH266" s="803"/>
      <c r="OI266" s="850">
        <f>OK266-1.645*OL266</f>
        <v>19.877499999999998</v>
      </c>
      <c r="OJ266" s="851">
        <f>OK266+1.645*OL266</f>
        <v>21.522500000000001</v>
      </c>
      <c r="OK266" s="824">
        <v>20.7</v>
      </c>
      <c r="OL266" s="805">
        <v>0.5</v>
      </c>
      <c r="OM266" s="879">
        <f>OO266-1.645*OP266</f>
        <v>0.86709999999999998</v>
      </c>
      <c r="ON266" s="880">
        <f>OO266+1.645*OP266</f>
        <v>0.93290000000000006</v>
      </c>
      <c r="OO266" s="838">
        <v>0.9</v>
      </c>
      <c r="OP266" s="881">
        <v>0.02</v>
      </c>
      <c r="OQ266" s="823"/>
      <c r="OR266" s="824"/>
      <c r="OS266" s="824"/>
      <c r="OT266" s="805"/>
      <c r="OU266" s="823"/>
      <c r="OV266" s="824"/>
      <c r="OW266" s="824"/>
      <c r="OX266" s="805"/>
      <c r="OY266" s="823"/>
      <c r="OZ266" s="824"/>
      <c r="PA266" s="824"/>
      <c r="PB266" s="805"/>
      <c r="PC266" s="823"/>
      <c r="PD266" s="824"/>
      <c r="PE266" s="824"/>
      <c r="PF266" s="805"/>
    </row>
    <row r="267" spans="1:422" ht="15" hidden="1" customHeight="1" x14ac:dyDescent="0.25">
      <c r="A267" s="769" t="s">
        <v>17</v>
      </c>
      <c r="B267" s="769" t="s">
        <v>18</v>
      </c>
      <c r="C267" s="769" t="s">
        <v>16</v>
      </c>
      <c r="D267" s="770"/>
      <c r="E267" s="769"/>
      <c r="F267" s="859" t="s">
        <v>147</v>
      </c>
      <c r="G267" s="859" t="s">
        <v>121</v>
      </c>
      <c r="H267" s="859" t="s">
        <v>125</v>
      </c>
      <c r="I267" s="875"/>
      <c r="J267" s="875"/>
      <c r="K267" s="875">
        <v>65000</v>
      </c>
      <c r="L267" s="859" t="s">
        <v>483</v>
      </c>
      <c r="M267" s="876"/>
      <c r="N267" s="876" t="s">
        <v>497</v>
      </c>
      <c r="O267" s="877" t="s">
        <v>401</v>
      </c>
      <c r="P267" s="876" t="s">
        <v>488</v>
      </c>
      <c r="Q267" s="876"/>
      <c r="R267" s="859" t="s">
        <v>149</v>
      </c>
      <c r="S267" s="859"/>
      <c r="T267" s="940"/>
      <c r="U267" s="940"/>
      <c r="V267" s="816"/>
      <c r="W267" s="816"/>
      <c r="X267" s="769">
        <v>1</v>
      </c>
      <c r="Y267" s="769">
        <f>IF(AND(AJ267="",AK267="",AL267="",AN267="",AO267="",OR(AP267="",AP267=Dropdown!$AM$12,AP267=Dropdown!$AM$11)),1,0)</f>
        <v>0</v>
      </c>
      <c r="Z267" s="769">
        <f t="shared" si="43"/>
        <v>1</v>
      </c>
      <c r="AA267" s="769">
        <f t="shared" si="44"/>
        <v>1</v>
      </c>
      <c r="AB267" s="769">
        <f t="shared" si="45"/>
        <v>1</v>
      </c>
      <c r="AC267" s="769"/>
      <c r="AD267" s="772" t="str">
        <f>IF(OR(T267&lt;&gt;"",U267&lt;&gt;""),Dropdown!$A$4,IF(OR(V267&lt;&gt;"",W267&lt;&gt;""),Dropdown!$A$5,Dropdown!$A$3))</f>
        <v>Residential</v>
      </c>
      <c r="AE267" s="773" t="s">
        <v>343</v>
      </c>
      <c r="AF267" s="773" t="str">
        <f>VLOOKUP(AG267,Dropdown!$N$3:$R$55,2,FALSE)</f>
        <v>SSA</v>
      </c>
      <c r="AG267" s="773" t="s">
        <v>17</v>
      </c>
      <c r="AH267" s="773" t="str">
        <f>IF(AG267&lt;&gt;"",VLOOKUP(AG267,Dropdown!$N$3:$R$62,3,FALSE),IF(AF267&lt;&gt;"",VLOOKUP(AF267,Dropdown!$N$3:$R$62,3,FALSE),IF(AE267&lt;&gt;"",VLOOKUP(AE267,Dropdown!$N$3:$R$62,3,FALSE),"")))</f>
        <v>LMI</v>
      </c>
      <c r="AI267" s="773" t="str">
        <f>IF(AG267&lt;&gt;"",VLOOKUP(AG267,Dropdown!$N$3:$R$62,5,FALSE),IF(AF267&lt;&gt;"",VLOOKUP(AF267,Dropdown!$N$3:$R$62,5,FALSE),IF(AE267&lt;&gt;"",VLOOKUP(AE267,Dropdown!$N$3:$R$62,5,FALSE),"")))</f>
        <v>Moderate</v>
      </c>
      <c r="AJ267" s="773" t="s">
        <v>777</v>
      </c>
      <c r="AK267" s="878"/>
      <c r="AL267" s="821" t="s">
        <v>357</v>
      </c>
      <c r="AM267" s="772" t="s">
        <v>789</v>
      </c>
      <c r="AN267" s="882" t="s">
        <v>636</v>
      </c>
      <c r="AO267" s="772" t="s">
        <v>625</v>
      </c>
      <c r="AP267" s="772" t="s">
        <v>423</v>
      </c>
      <c r="AQ267" s="769" t="s">
        <v>523</v>
      </c>
      <c r="AR267" s="774" t="s">
        <v>522</v>
      </c>
      <c r="AS267" s="774"/>
      <c r="AT267" s="769"/>
      <c r="AU267" s="769"/>
      <c r="AV267" s="846"/>
      <c r="AW267" s="826"/>
      <c r="AX267" s="825"/>
      <c r="AY267" s="825"/>
      <c r="AZ267" s="803"/>
      <c r="BA267" s="804"/>
      <c r="BB267" s="804"/>
      <c r="BC267" s="850">
        <f>BE267-1.645*BF267</f>
        <v>56.191624365482227</v>
      </c>
      <c r="BD267" s="851">
        <f>BE267+1.645*BF267</f>
        <v>97.107868020304579</v>
      </c>
      <c r="BE267" s="824">
        <f>30.2/394*1000</f>
        <v>76.649746192893403</v>
      </c>
      <c r="BF267" s="805">
        <f>4.9/394*1000</f>
        <v>12.436548223350256</v>
      </c>
      <c r="BG267" s="804"/>
      <c r="BH267" s="804"/>
      <c r="BI267" s="826"/>
      <c r="BJ267" s="825"/>
      <c r="BK267" s="856"/>
      <c r="BL267" s="803"/>
      <c r="BM267" s="804"/>
      <c r="BN267" s="804"/>
      <c r="BO267" s="826"/>
      <c r="BP267" s="825"/>
      <c r="BQ267" s="825"/>
      <c r="BR267" s="803"/>
      <c r="BS267" s="804"/>
      <c r="BT267" s="804"/>
      <c r="BU267" s="826"/>
      <c r="BV267" s="825"/>
      <c r="BW267" s="825"/>
      <c r="BX267" s="803"/>
      <c r="BY267" s="804"/>
      <c r="BZ267" s="804"/>
      <c r="CA267" s="826"/>
      <c r="CB267" s="825"/>
      <c r="CC267" s="825"/>
      <c r="CD267" s="803"/>
      <c r="CE267" s="804"/>
      <c r="CF267" s="804"/>
      <c r="CG267" s="826"/>
      <c r="CH267" s="825"/>
      <c r="CI267" s="825"/>
      <c r="CJ267" s="803"/>
      <c r="CK267" s="804"/>
      <c r="CL267" s="804"/>
      <c r="CM267" s="826"/>
      <c r="CN267" s="825"/>
      <c r="CO267" s="825"/>
      <c r="CP267" s="803"/>
      <c r="CQ267" s="804"/>
      <c r="CR267" s="804"/>
      <c r="CS267" s="826"/>
      <c r="CT267" s="825"/>
      <c r="CU267" s="825"/>
      <c r="CV267" s="803"/>
      <c r="CW267" s="804"/>
      <c r="CX267" s="804"/>
      <c r="CY267" s="826"/>
      <c r="CZ267" s="825"/>
      <c r="DA267" s="825"/>
      <c r="DB267" s="803"/>
      <c r="DC267" s="804"/>
      <c r="DD267" s="804"/>
      <c r="DE267" s="826"/>
      <c r="DF267" s="825"/>
      <c r="DG267" s="825"/>
      <c r="DH267" s="803"/>
      <c r="DI267" s="804"/>
      <c r="DJ267" s="804"/>
      <c r="DK267" s="826"/>
      <c r="DL267" s="825"/>
      <c r="DM267" s="825"/>
      <c r="DN267" s="803"/>
      <c r="DO267" s="804"/>
      <c r="DP267" s="804"/>
      <c r="DQ267" s="826"/>
      <c r="DR267" s="825"/>
      <c r="DS267" s="825"/>
      <c r="DT267" s="803"/>
      <c r="DU267" s="804"/>
      <c r="DV267" s="804"/>
      <c r="DW267" s="826"/>
      <c r="DX267" s="825"/>
      <c r="DY267" s="825"/>
      <c r="DZ267" s="803"/>
      <c r="EA267" s="804"/>
      <c r="EB267" s="804"/>
      <c r="EC267" s="826"/>
      <c r="ED267" s="825"/>
      <c r="EE267" s="825"/>
      <c r="EF267" s="803"/>
      <c r="EG267" s="804"/>
      <c r="EH267" s="804"/>
      <c r="EI267" s="826"/>
      <c r="EJ267" s="825"/>
      <c r="EK267" s="825"/>
      <c r="EL267" s="803"/>
      <c r="EM267" s="804"/>
      <c r="EN267" s="804"/>
      <c r="EO267" s="826"/>
      <c r="EP267" s="825"/>
      <c r="EQ267" s="825"/>
      <c r="ER267" s="803"/>
      <c r="ES267" s="804"/>
      <c r="ET267" s="804"/>
      <c r="EU267" s="826"/>
      <c r="EV267" s="825"/>
      <c r="EW267" s="825"/>
      <c r="EX267" s="803"/>
      <c r="EY267" s="804"/>
      <c r="EZ267" s="804"/>
      <c r="FA267" s="826"/>
      <c r="FB267" s="825"/>
      <c r="FC267" s="825"/>
      <c r="FD267" s="803"/>
      <c r="FE267" s="804"/>
      <c r="FF267" s="804"/>
      <c r="FG267" s="826"/>
      <c r="FH267" s="825"/>
      <c r="FI267" s="825"/>
      <c r="FJ267" s="803"/>
      <c r="FK267" s="804"/>
      <c r="FL267" s="804"/>
      <c r="FM267" s="826"/>
      <c r="FN267" s="825"/>
      <c r="FO267" s="825"/>
      <c r="FP267" s="803"/>
      <c r="FQ267" s="804"/>
      <c r="FR267" s="804"/>
      <c r="FS267" s="826"/>
      <c r="FT267" s="825"/>
      <c r="FU267" s="929">
        <v>58.5</v>
      </c>
      <c r="FV267" s="803"/>
      <c r="FW267" s="804"/>
      <c r="FX267" s="804"/>
      <c r="FY267" s="826"/>
      <c r="FZ267" s="825"/>
      <c r="GA267" s="825"/>
      <c r="GB267" s="803"/>
      <c r="GC267" s="804"/>
      <c r="GD267" s="804"/>
      <c r="GE267" s="826"/>
      <c r="GF267" s="825"/>
      <c r="GG267" s="825"/>
      <c r="GH267" s="803"/>
      <c r="GI267" s="804"/>
      <c r="GJ267" s="804"/>
      <c r="GK267" s="826"/>
      <c r="GL267" s="825"/>
      <c r="GM267" s="825"/>
      <c r="GN267" s="803"/>
      <c r="GO267" s="804"/>
      <c r="GP267" s="804"/>
      <c r="GQ267" s="826"/>
      <c r="GR267" s="825"/>
      <c r="GS267" s="825"/>
      <c r="GT267" s="803"/>
      <c r="GU267" s="804"/>
      <c r="GV267" s="804"/>
      <c r="GW267" s="826"/>
      <c r="GX267" s="825"/>
      <c r="GY267" s="825"/>
      <c r="GZ267" s="803"/>
      <c r="HA267" s="804"/>
      <c r="HB267" s="804"/>
      <c r="HC267" s="826"/>
      <c r="HD267" s="825"/>
      <c r="HE267" s="825"/>
      <c r="HF267" s="803"/>
      <c r="HG267" s="804"/>
      <c r="HH267" s="804"/>
      <c r="HI267" s="826"/>
      <c r="HJ267" s="825"/>
      <c r="HK267" s="825"/>
      <c r="HL267" s="803"/>
      <c r="HM267" s="804"/>
      <c r="HN267" s="804"/>
      <c r="HO267" s="826"/>
      <c r="HP267" s="825"/>
      <c r="HQ267" s="825"/>
      <c r="HR267" s="803"/>
      <c r="HS267" s="804"/>
      <c r="HT267" s="804"/>
      <c r="HU267" s="826"/>
      <c r="HV267" s="825"/>
      <c r="HW267" s="824"/>
      <c r="HX267" s="805"/>
      <c r="HY267" s="804"/>
      <c r="HZ267" s="804"/>
      <c r="IA267" s="823"/>
      <c r="IB267" s="824"/>
      <c r="IC267" s="825"/>
      <c r="ID267" s="803"/>
      <c r="IE267" s="804"/>
      <c r="IF267" s="804"/>
      <c r="IG267" s="826"/>
      <c r="IH267" s="825"/>
      <c r="II267" s="824"/>
      <c r="IJ267" s="805"/>
      <c r="IK267" s="804"/>
      <c r="IL267" s="804"/>
      <c r="IM267" s="823"/>
      <c r="IN267" s="824"/>
      <c r="IO267" s="825"/>
      <c r="IP267" s="803"/>
      <c r="IQ267" s="804"/>
      <c r="IR267" s="804"/>
      <c r="IS267" s="826"/>
      <c r="IT267" s="825"/>
      <c r="IU267" s="824"/>
      <c r="IV267" s="805"/>
      <c r="IW267" s="804"/>
      <c r="IX267" s="804"/>
      <c r="IY267" s="823"/>
      <c r="IZ267" s="824"/>
      <c r="JA267" s="825"/>
      <c r="JB267" s="803"/>
      <c r="JC267" s="804"/>
      <c r="JD267" s="804"/>
      <c r="JE267" s="826"/>
      <c r="JF267" s="825"/>
      <c r="JG267" s="824"/>
      <c r="JH267" s="805"/>
      <c r="JI267" s="804"/>
      <c r="JJ267" s="804"/>
      <c r="JK267" s="823"/>
      <c r="JL267" s="824"/>
      <c r="JM267" s="825"/>
      <c r="JN267" s="803"/>
      <c r="JO267" s="809"/>
      <c r="JP267" s="809"/>
      <c r="JQ267" s="826"/>
      <c r="JR267" s="825"/>
      <c r="JS267" s="824"/>
      <c r="JT267" s="805"/>
      <c r="JU267" s="804"/>
      <c r="JV267" s="804"/>
      <c r="JW267" s="823"/>
      <c r="JX267" s="824"/>
      <c r="JY267" s="824"/>
      <c r="JZ267" s="805"/>
      <c r="KA267" s="809"/>
      <c r="KB267" s="809"/>
      <c r="KC267" s="823"/>
      <c r="KD267" s="824"/>
      <c r="KE267" s="824"/>
      <c r="KF267" s="805"/>
      <c r="KG267" s="809"/>
      <c r="KH267" s="809"/>
      <c r="KI267" s="823"/>
      <c r="KJ267" s="824"/>
      <c r="KK267" s="824"/>
      <c r="KL267" s="805"/>
      <c r="KM267" s="809"/>
      <c r="KN267" s="809"/>
      <c r="KO267" s="826"/>
      <c r="KP267" s="825"/>
      <c r="KQ267" s="825"/>
      <c r="KR267" s="803"/>
      <c r="KS267" s="804"/>
      <c r="KT267" s="804"/>
      <c r="KU267" s="826"/>
      <c r="KV267" s="825"/>
      <c r="KW267" s="825"/>
      <c r="KX267" s="803"/>
      <c r="KY267" s="804"/>
      <c r="KZ267" s="804"/>
      <c r="LA267" s="826"/>
      <c r="LB267" s="825"/>
      <c r="LC267" s="825"/>
      <c r="LD267" s="803"/>
      <c r="LE267" s="804"/>
      <c r="LF267" s="804"/>
      <c r="LG267" s="826"/>
      <c r="LH267" s="825"/>
      <c r="LI267" s="825"/>
      <c r="LJ267" s="803"/>
      <c r="LK267" s="804"/>
      <c r="LL267" s="804"/>
      <c r="LM267" s="826"/>
      <c r="LN267" s="825"/>
      <c r="LO267" s="825"/>
      <c r="LP267" s="803"/>
      <c r="LQ267" s="804"/>
      <c r="LR267" s="804"/>
      <c r="LS267" s="826"/>
      <c r="LT267" s="825"/>
      <c r="LU267" s="825"/>
      <c r="LV267" s="803"/>
      <c r="LW267" s="804"/>
      <c r="LX267" s="804"/>
      <c r="LY267" s="826"/>
      <c r="LZ267" s="825"/>
      <c r="MA267" s="825"/>
      <c r="MB267" s="803"/>
      <c r="MC267" s="804"/>
      <c r="MD267" s="804"/>
      <c r="ME267" s="826"/>
      <c r="MF267" s="825"/>
      <c r="MG267" s="825"/>
      <c r="MH267" s="803"/>
      <c r="MI267" s="804"/>
      <c r="MJ267" s="804"/>
      <c r="MK267" s="826"/>
      <c r="ML267" s="825"/>
      <c r="MM267" s="825"/>
      <c r="MN267" s="803"/>
      <c r="MO267" s="804"/>
      <c r="MP267" s="804"/>
      <c r="MQ267" s="823"/>
      <c r="MR267" s="824"/>
      <c r="MS267" s="824">
        <f>MY267*NE267</f>
        <v>2.7206000000000001</v>
      </c>
      <c r="MT267" s="805"/>
      <c r="MU267" s="804"/>
      <c r="MV267" s="804"/>
      <c r="MW267" s="823"/>
      <c r="MX267" s="824"/>
      <c r="MY267" s="824">
        <v>2.23</v>
      </c>
      <c r="MZ267" s="805"/>
      <c r="NA267" s="804"/>
      <c r="NB267" s="804"/>
      <c r="NC267" s="823"/>
      <c r="ND267" s="824"/>
      <c r="NE267" s="824">
        <v>1.22</v>
      </c>
      <c r="NF267" s="805"/>
      <c r="NG267" s="804"/>
      <c r="NH267" s="804"/>
      <c r="NI267" s="823"/>
      <c r="NJ267" s="824"/>
      <c r="NK267" s="824"/>
      <c r="NL267" s="805"/>
      <c r="NM267" s="809"/>
      <c r="NN267" s="809"/>
      <c r="NO267" s="823"/>
      <c r="NP267" s="824"/>
      <c r="NQ267" s="824"/>
      <c r="NR267" s="805"/>
      <c r="NS267" s="823"/>
      <c r="NT267" s="824"/>
      <c r="NU267" s="824"/>
      <c r="NV267" s="805"/>
      <c r="NW267" s="823"/>
      <c r="NX267" s="824"/>
      <c r="NY267" s="824"/>
      <c r="NZ267" s="834"/>
      <c r="OA267" s="823"/>
      <c r="OB267" s="824"/>
      <c r="OC267" s="824"/>
      <c r="OD267" s="805"/>
      <c r="OE267" s="826"/>
      <c r="OF267" s="825"/>
      <c r="OG267" s="825"/>
      <c r="OH267" s="803"/>
      <c r="OI267" s="850">
        <f>OK267-1.645*OL267</f>
        <v>19.877499999999998</v>
      </c>
      <c r="OJ267" s="851">
        <f>OK267+1.645*OL267</f>
        <v>21.522500000000001</v>
      </c>
      <c r="OK267" s="824">
        <v>20.7</v>
      </c>
      <c r="OL267" s="805">
        <v>0.5</v>
      </c>
      <c r="OM267" s="879">
        <f>OO267-1.645*OP267</f>
        <v>0.86709999999999998</v>
      </c>
      <c r="ON267" s="880">
        <f>OO267+1.645*OP267</f>
        <v>0.93290000000000006</v>
      </c>
      <c r="OO267" s="838">
        <v>0.9</v>
      </c>
      <c r="OP267" s="881">
        <v>0.02</v>
      </c>
      <c r="OQ267" s="823"/>
      <c r="OR267" s="824"/>
      <c r="OS267" s="824"/>
      <c r="OT267" s="805"/>
      <c r="OU267" s="823"/>
      <c r="OV267" s="824"/>
      <c r="OW267" s="883">
        <v>1340000000</v>
      </c>
      <c r="OX267" s="805"/>
      <c r="OY267" s="823"/>
      <c r="OZ267" s="824"/>
      <c r="PA267" s="824"/>
      <c r="PB267" s="805"/>
      <c r="PC267" s="823"/>
      <c r="PD267" s="824"/>
      <c r="PE267" s="883">
        <v>190000000</v>
      </c>
      <c r="PF267" s="805"/>
    </row>
    <row r="268" spans="1:422" ht="15" hidden="1" customHeight="1" x14ac:dyDescent="0.25">
      <c r="A268" s="769" t="s">
        <v>302</v>
      </c>
      <c r="B268" s="769" t="s">
        <v>55</v>
      </c>
      <c r="C268" s="769" t="s">
        <v>21</v>
      </c>
      <c r="D268" s="770"/>
      <c r="E268" s="769"/>
      <c r="F268" s="769"/>
      <c r="G268" s="769"/>
      <c r="H268" s="769"/>
      <c r="I268" s="769"/>
      <c r="J268" s="769"/>
      <c r="K268" s="771"/>
      <c r="L268" s="769"/>
      <c r="M268" s="769"/>
      <c r="N268" s="769"/>
      <c r="O268" s="769"/>
      <c r="P268" s="769"/>
      <c r="Q268" s="769" t="s">
        <v>412</v>
      </c>
      <c r="R268" s="769"/>
      <c r="S268" s="769"/>
      <c r="T268" s="816"/>
      <c r="U268" s="816"/>
      <c r="V268" s="816"/>
      <c r="W268" s="816"/>
      <c r="X268" s="769">
        <v>1</v>
      </c>
      <c r="Y268" s="769">
        <f>IF(AND(AJ268="",AK268="",AL268="",AN268="",AO268="",OR(AP268="",AP268=Dropdown!$AM$12,AP268=Dropdown!$AM$11)),1,0)</f>
        <v>1</v>
      </c>
      <c r="Z268" s="769">
        <f t="shared" si="43"/>
        <v>1</v>
      </c>
      <c r="AA268" s="769">
        <f t="shared" si="44"/>
        <v>1</v>
      </c>
      <c r="AB268" s="769">
        <f t="shared" si="45"/>
        <v>0</v>
      </c>
      <c r="AC268" s="769"/>
      <c r="AD268" s="772" t="str">
        <f>IF(OR(T268&lt;&gt;"",U268&lt;&gt;""),Dropdown!$A$4,IF(OR(V268&lt;&gt;"",W268&lt;&gt;""),Dropdown!$A$5,Dropdown!$A$3))</f>
        <v>Residential</v>
      </c>
      <c r="AE268" s="773" t="s">
        <v>633</v>
      </c>
      <c r="AF268" s="773" t="str">
        <f>VLOOKUP(AG268,Dropdown!$N$3:$R$62,2,FALSE)</f>
        <v>NAC</v>
      </c>
      <c r="AG268" s="773" t="s">
        <v>302</v>
      </c>
      <c r="AH268" s="773" t="str">
        <f>IF(AG268&lt;&gt;"",VLOOKUP(AG268,Dropdown!$N$3:$R$62,3,FALSE),IF(AF268&lt;&gt;"",VLOOKUP(AF268,Dropdown!$N$3:$R$62,3,FALSE),IF(AE268&lt;&gt;"",VLOOKUP(AE268,Dropdown!$N$3:$R$62,3,FALSE),"")))</f>
        <v>HI</v>
      </c>
      <c r="AI268" s="773" t="str">
        <f>IF(AG268&lt;&gt;"",VLOOKUP(AG268,Dropdown!$N$3:$R$62,5,FALSE),IF(AF268&lt;&gt;"",VLOOKUP(AF268,Dropdown!$N$3:$R$62,5,FALSE),IF(AE268&lt;&gt;"",VLOOKUP(AE268,Dropdown!$N$3:$R$62,5,FALSE),"")))</f>
        <v>Moderate</v>
      </c>
      <c r="AJ268" s="773"/>
      <c r="AK268" s="773"/>
      <c r="AL268" s="773"/>
      <c r="AM268" s="773"/>
      <c r="AN268" s="773"/>
      <c r="AO268" s="773"/>
      <c r="AP268" s="773"/>
      <c r="AQ268" s="769"/>
      <c r="AR268" s="774" t="s">
        <v>419</v>
      </c>
      <c r="AS268" s="774"/>
      <c r="AT268" s="769" t="s">
        <v>411</v>
      </c>
      <c r="AU268" s="769">
        <v>5</v>
      </c>
      <c r="AV268" s="846"/>
      <c r="AW268" s="823">
        <v>350</v>
      </c>
      <c r="AX268" s="824">
        <v>400</v>
      </c>
      <c r="AY268" s="824">
        <f>AVERAGE(AW268:AX268)</f>
        <v>375</v>
      </c>
      <c r="AZ268" s="841">
        <f>(AX268-AW268)/(2*1.645)</f>
        <v>15.19756838905775</v>
      </c>
      <c r="BA268" s="804"/>
      <c r="BB268" s="804"/>
      <c r="BC268" s="823"/>
      <c r="BD268" s="824"/>
      <c r="BE268" s="824"/>
      <c r="BF268" s="805"/>
      <c r="BG268" s="804"/>
      <c r="BH268" s="804"/>
      <c r="BI268" s="823"/>
      <c r="BJ268" s="824"/>
      <c r="BK268" s="824"/>
      <c r="BL268" s="805"/>
      <c r="BM268" s="804"/>
      <c r="BN268" s="804"/>
      <c r="BO268" s="823"/>
      <c r="BP268" s="824"/>
      <c r="BQ268" s="824"/>
      <c r="BR268" s="805"/>
      <c r="BS268" s="804"/>
      <c r="BT268" s="804"/>
      <c r="BU268" s="823"/>
      <c r="BV268" s="824"/>
      <c r="BW268" s="824"/>
      <c r="BX268" s="805"/>
      <c r="BY268" s="804"/>
      <c r="BZ268" s="804"/>
      <c r="CA268" s="823"/>
      <c r="CB268" s="824"/>
      <c r="CC268" s="824"/>
      <c r="CD268" s="805"/>
      <c r="CE268" s="804"/>
      <c r="CF268" s="804"/>
      <c r="CG268" s="823"/>
      <c r="CH268" s="824"/>
      <c r="CI268" s="824"/>
      <c r="CJ268" s="805"/>
      <c r="CK268" s="804"/>
      <c r="CL268" s="804"/>
      <c r="CM268" s="823"/>
      <c r="CN268" s="824"/>
      <c r="CO268" s="824"/>
      <c r="CP268" s="805"/>
      <c r="CQ268" s="804"/>
      <c r="CR268" s="804"/>
      <c r="CS268" s="823"/>
      <c r="CT268" s="824"/>
      <c r="CU268" s="824"/>
      <c r="CV268" s="805"/>
      <c r="CW268" s="804"/>
      <c r="CX268" s="804"/>
      <c r="CY268" s="823"/>
      <c r="CZ268" s="824"/>
      <c r="DA268" s="825"/>
      <c r="DB268" s="803"/>
      <c r="DC268" s="809"/>
      <c r="DD268" s="809"/>
      <c r="DE268" s="826"/>
      <c r="DF268" s="825"/>
      <c r="DG268" s="824"/>
      <c r="DH268" s="805"/>
      <c r="DI268" s="804"/>
      <c r="DJ268" s="804"/>
      <c r="DK268" s="823"/>
      <c r="DL268" s="824"/>
      <c r="DM268" s="825"/>
      <c r="DN268" s="803"/>
      <c r="DO268" s="809"/>
      <c r="DP268" s="809"/>
      <c r="DQ268" s="827"/>
      <c r="DR268" s="828"/>
      <c r="DS268" s="835">
        <v>78</v>
      </c>
      <c r="DT268" s="811"/>
      <c r="DU268" s="812"/>
      <c r="DV268" s="812"/>
      <c r="DW268" s="836"/>
      <c r="DX268" s="835"/>
      <c r="DY268" s="828"/>
      <c r="DZ268" s="813"/>
      <c r="EA268" s="814"/>
      <c r="EB268" s="814"/>
      <c r="EC268" s="827"/>
      <c r="ED268" s="828"/>
      <c r="EE268" s="835"/>
      <c r="EF268" s="811"/>
      <c r="EG268" s="812"/>
      <c r="EH268" s="812"/>
      <c r="EI268" s="836"/>
      <c r="EJ268" s="835"/>
      <c r="EK268" s="828"/>
      <c r="EL268" s="813"/>
      <c r="EM268" s="814"/>
      <c r="EN268" s="814"/>
      <c r="EO268" s="827"/>
      <c r="EP268" s="828"/>
      <c r="EQ268" s="835"/>
      <c r="ER268" s="811"/>
      <c r="ES268" s="812"/>
      <c r="ET268" s="812"/>
      <c r="EU268" s="836"/>
      <c r="EV268" s="835"/>
      <c r="EW268" s="828"/>
      <c r="EX268" s="813"/>
      <c r="EY268" s="814"/>
      <c r="EZ268" s="814"/>
      <c r="FA268" s="827"/>
      <c r="FB268" s="828"/>
      <c r="FC268" s="835"/>
      <c r="FD268" s="811"/>
      <c r="FE268" s="812"/>
      <c r="FF268" s="812"/>
      <c r="FG268" s="836"/>
      <c r="FH268" s="835"/>
      <c r="FI268" s="828"/>
      <c r="FJ268" s="813"/>
      <c r="FK268" s="814"/>
      <c r="FL268" s="814"/>
      <c r="FM268" s="827"/>
      <c r="FN268" s="828"/>
      <c r="FO268" s="835"/>
      <c r="FP268" s="811"/>
      <c r="FQ268" s="812"/>
      <c r="FR268" s="812"/>
      <c r="FS268" s="823"/>
      <c r="FT268" s="824"/>
      <c r="FU268" s="825"/>
      <c r="FV268" s="803"/>
      <c r="FW268" s="804"/>
      <c r="FX268" s="804"/>
      <c r="FY268" s="826"/>
      <c r="FZ268" s="825"/>
      <c r="GA268" s="824"/>
      <c r="GB268" s="805"/>
      <c r="GC268" s="804"/>
      <c r="GD268" s="804"/>
      <c r="GE268" s="823"/>
      <c r="GF268" s="824"/>
      <c r="GG268" s="825"/>
      <c r="GH268" s="803"/>
      <c r="GI268" s="809"/>
      <c r="GJ268" s="809"/>
      <c r="GK268" s="826"/>
      <c r="GL268" s="825"/>
      <c r="GM268" s="824"/>
      <c r="GN268" s="805"/>
      <c r="GO268" s="804"/>
      <c r="GP268" s="804"/>
      <c r="GQ268" s="823"/>
      <c r="GR268" s="824"/>
      <c r="GS268" s="825"/>
      <c r="GT268" s="803"/>
      <c r="GU268" s="809"/>
      <c r="GV268" s="809"/>
      <c r="GW268" s="826"/>
      <c r="GX268" s="825"/>
      <c r="GY268" s="824"/>
      <c r="GZ268" s="805"/>
      <c r="HA268" s="804"/>
      <c r="HB268" s="804"/>
      <c r="HC268" s="823"/>
      <c r="HD268" s="824"/>
      <c r="HE268" s="825"/>
      <c r="HF268" s="803"/>
      <c r="HG268" s="809"/>
      <c r="HH268" s="809"/>
      <c r="HI268" s="826"/>
      <c r="HJ268" s="825"/>
      <c r="HK268" s="824"/>
      <c r="HL268" s="805"/>
      <c r="HM268" s="804"/>
      <c r="HN268" s="804"/>
      <c r="HO268" s="823"/>
      <c r="HP268" s="824"/>
      <c r="HQ268" s="825"/>
      <c r="HR268" s="803"/>
      <c r="HS268" s="809"/>
      <c r="HT268" s="809"/>
      <c r="HU268" s="826"/>
      <c r="HV268" s="825"/>
      <c r="HW268" s="824"/>
      <c r="HX268" s="805"/>
      <c r="HY268" s="804"/>
      <c r="HZ268" s="804"/>
      <c r="IA268" s="823"/>
      <c r="IB268" s="824"/>
      <c r="IC268" s="825"/>
      <c r="ID268" s="803"/>
      <c r="IE268" s="804"/>
      <c r="IF268" s="804"/>
      <c r="IG268" s="826"/>
      <c r="IH268" s="825"/>
      <c r="II268" s="824"/>
      <c r="IJ268" s="805"/>
      <c r="IK268" s="804"/>
      <c r="IL268" s="804"/>
      <c r="IM268" s="823"/>
      <c r="IN268" s="824"/>
      <c r="IO268" s="825"/>
      <c r="IP268" s="803"/>
      <c r="IQ268" s="804"/>
      <c r="IR268" s="804"/>
      <c r="IS268" s="826"/>
      <c r="IT268" s="825"/>
      <c r="IU268" s="824"/>
      <c r="IV268" s="805"/>
      <c r="IW268" s="804"/>
      <c r="IX268" s="804"/>
      <c r="IY268" s="823"/>
      <c r="IZ268" s="824"/>
      <c r="JA268" s="825"/>
      <c r="JB268" s="803"/>
      <c r="JC268" s="804"/>
      <c r="JD268" s="804"/>
      <c r="JE268" s="826"/>
      <c r="JF268" s="825"/>
      <c r="JG268" s="824"/>
      <c r="JH268" s="805"/>
      <c r="JI268" s="804"/>
      <c r="JJ268" s="804"/>
      <c r="JK268" s="823"/>
      <c r="JL268" s="824"/>
      <c r="JM268" s="825"/>
      <c r="JN268" s="803"/>
      <c r="JO268" s="809"/>
      <c r="JP268" s="809"/>
      <c r="JQ268" s="826"/>
      <c r="JR268" s="825"/>
      <c r="JS268" s="824"/>
      <c r="JT268" s="805"/>
      <c r="JU268" s="804"/>
      <c r="JV268" s="804"/>
      <c r="JW268" s="823"/>
      <c r="JX268" s="824"/>
      <c r="JY268" s="824"/>
      <c r="JZ268" s="805"/>
      <c r="KA268" s="809"/>
      <c r="KB268" s="809"/>
      <c r="KC268" s="823"/>
      <c r="KD268" s="824"/>
      <c r="KE268" s="824"/>
      <c r="KF268" s="805"/>
      <c r="KG268" s="809"/>
      <c r="KH268" s="809"/>
      <c r="KI268" s="823"/>
      <c r="KJ268" s="824"/>
      <c r="KK268" s="824"/>
      <c r="KL268" s="805"/>
      <c r="KM268" s="809"/>
      <c r="KN268" s="809"/>
      <c r="KO268" s="823"/>
      <c r="KP268" s="824"/>
      <c r="KQ268" s="824"/>
      <c r="KR268" s="805"/>
      <c r="KS268" s="804"/>
      <c r="KT268" s="804"/>
      <c r="KU268" s="823"/>
      <c r="KV268" s="824"/>
      <c r="KW268" s="824"/>
      <c r="KX268" s="805"/>
      <c r="KY268" s="809"/>
      <c r="KZ268" s="809"/>
      <c r="LA268" s="823"/>
      <c r="LB268" s="824"/>
      <c r="LC268" s="824"/>
      <c r="LD268" s="805"/>
      <c r="LE268" s="804"/>
      <c r="LF268" s="804"/>
      <c r="LG268" s="823"/>
      <c r="LH268" s="824"/>
      <c r="LI268" s="824"/>
      <c r="LJ268" s="805"/>
      <c r="LK268" s="804"/>
      <c r="LL268" s="804"/>
      <c r="LM268" s="823"/>
      <c r="LN268" s="824"/>
      <c r="LO268" s="824"/>
      <c r="LP268" s="805"/>
      <c r="LQ268" s="809"/>
      <c r="LR268" s="809"/>
      <c r="LS268" s="823"/>
      <c r="LT268" s="824"/>
      <c r="LU268" s="824"/>
      <c r="LV268" s="805"/>
      <c r="LW268" s="804"/>
      <c r="LX268" s="804"/>
      <c r="LY268" s="823"/>
      <c r="LZ268" s="824"/>
      <c r="MA268" s="824"/>
      <c r="MB268" s="805"/>
      <c r="MC268" s="809"/>
      <c r="MD268" s="809"/>
      <c r="ME268" s="823"/>
      <c r="MF268" s="824"/>
      <c r="MG268" s="824"/>
      <c r="MH268" s="805"/>
      <c r="MI268" s="809"/>
      <c r="MJ268" s="809"/>
      <c r="MK268" s="823"/>
      <c r="ML268" s="824"/>
      <c r="MM268" s="824"/>
      <c r="MN268" s="805"/>
      <c r="MO268" s="809"/>
      <c r="MP268" s="809"/>
      <c r="MQ268" s="823"/>
      <c r="MR268" s="824"/>
      <c r="MS268" s="824"/>
      <c r="MT268" s="805"/>
      <c r="MU268" s="804"/>
      <c r="MV268" s="804"/>
      <c r="MW268" s="823"/>
      <c r="MX268" s="824"/>
      <c r="MY268" s="824"/>
      <c r="MZ268" s="805"/>
      <c r="NA268" s="804"/>
      <c r="NB268" s="804"/>
      <c r="NC268" s="823"/>
      <c r="ND268" s="824"/>
      <c r="NE268" s="824"/>
      <c r="NF268" s="805"/>
      <c r="NG268" s="804"/>
      <c r="NH268" s="804"/>
      <c r="NI268" s="823"/>
      <c r="NJ268" s="824"/>
      <c r="NK268" s="824"/>
      <c r="NL268" s="805"/>
      <c r="NM268" s="809"/>
      <c r="NN268" s="809"/>
      <c r="NO268" s="823"/>
      <c r="NP268" s="824"/>
      <c r="NQ268" s="824"/>
      <c r="NR268" s="805"/>
      <c r="NS268" s="823"/>
      <c r="NT268" s="824"/>
      <c r="NU268" s="824"/>
      <c r="NV268" s="805"/>
      <c r="NW268" s="823"/>
      <c r="NX268" s="824"/>
      <c r="NY268" s="824"/>
      <c r="NZ268" s="834"/>
      <c r="OA268" s="823"/>
      <c r="OB268" s="824"/>
      <c r="OC268" s="824"/>
      <c r="OD268" s="805"/>
      <c r="OE268" s="823"/>
      <c r="OF268" s="824"/>
      <c r="OG268" s="824"/>
      <c r="OH268" s="805"/>
      <c r="OI268" s="823"/>
      <c r="OJ268" s="824"/>
      <c r="OK268" s="824"/>
      <c r="OL268" s="805"/>
      <c r="OM268" s="823"/>
      <c r="ON268" s="824"/>
      <c r="OO268" s="824"/>
      <c r="OP268" s="805"/>
      <c r="OQ268" s="823"/>
      <c r="OR268" s="824"/>
      <c r="OS268" s="824"/>
      <c r="OT268" s="805"/>
      <c r="OU268" s="823"/>
      <c r="OV268" s="824"/>
      <c r="OW268" s="824"/>
      <c r="OX268" s="805"/>
      <c r="OY268" s="823"/>
      <c r="OZ268" s="824"/>
      <c r="PA268" s="824"/>
      <c r="PB268" s="805"/>
      <c r="PC268" s="823"/>
      <c r="PD268" s="824"/>
      <c r="PE268" s="824"/>
      <c r="PF268" s="805"/>
    </row>
    <row r="269" spans="1:422" ht="15" hidden="1" customHeight="1" x14ac:dyDescent="0.25">
      <c r="A269" s="769" t="s">
        <v>302</v>
      </c>
      <c r="B269" s="769" t="s">
        <v>55</v>
      </c>
      <c r="C269" s="769" t="s">
        <v>21</v>
      </c>
      <c r="D269" s="770"/>
      <c r="E269" s="769"/>
      <c r="F269" s="769"/>
      <c r="G269" s="769"/>
      <c r="H269" s="769"/>
      <c r="I269" s="769"/>
      <c r="J269" s="769"/>
      <c r="K269" s="771"/>
      <c r="L269" s="769"/>
      <c r="M269" s="769"/>
      <c r="N269" s="769"/>
      <c r="O269" s="769"/>
      <c r="P269" s="769"/>
      <c r="Q269" s="769" t="s">
        <v>413</v>
      </c>
      <c r="R269" s="769"/>
      <c r="S269" s="769"/>
      <c r="T269" s="816"/>
      <c r="U269" s="816"/>
      <c r="V269" s="816"/>
      <c r="W269" s="816"/>
      <c r="X269" s="769"/>
      <c r="Y269" s="769">
        <f>IF(AND(AJ269="",AK269="",AL269="",AN269="",AO269="",OR(AP269="",AP269=Dropdown!$AM$12,AP269=Dropdown!$AM$11)),1,0)</f>
        <v>0</v>
      </c>
      <c r="Z269" s="769">
        <f t="shared" si="43"/>
        <v>0</v>
      </c>
      <c r="AA269" s="769">
        <f t="shared" si="44"/>
        <v>0</v>
      </c>
      <c r="AB269" s="769">
        <f t="shared" si="45"/>
        <v>0</v>
      </c>
      <c r="AC269" s="769"/>
      <c r="AD269" s="772" t="str">
        <f>IF(OR(T269&lt;&gt;"",U269&lt;&gt;""),Dropdown!$A$4,IF(OR(V269&lt;&gt;"",W269&lt;&gt;""),Dropdown!$A$5,Dropdown!$A$3))</f>
        <v>Residential</v>
      </c>
      <c r="AE269" s="773" t="s">
        <v>633</v>
      </c>
      <c r="AF269" s="773" t="str">
        <f>VLOOKUP(AG269,Dropdown!$N$3:$R$62,2,FALSE)</f>
        <v>NAC</v>
      </c>
      <c r="AG269" s="773" t="s">
        <v>302</v>
      </c>
      <c r="AH269" s="773" t="str">
        <f>IF(AG269&lt;&gt;"",VLOOKUP(AG269,Dropdown!$N$3:$R$62,3,FALSE),IF(AF269&lt;&gt;"",VLOOKUP(AF269,Dropdown!$N$3:$R$62,3,FALSE),IF(AE269&lt;&gt;"",VLOOKUP(AE269,Dropdown!$N$3:$R$62,3,FALSE),"")))</f>
        <v>HI</v>
      </c>
      <c r="AI269" s="773" t="str">
        <f>IF(AG269&lt;&gt;"",VLOOKUP(AG269,Dropdown!$N$3:$R$62,5,FALSE),IF(AF269&lt;&gt;"",VLOOKUP(AF269,Dropdown!$N$3:$R$62,5,FALSE),IF(AE269&lt;&gt;"",VLOOKUP(AE269,Dropdown!$N$3:$R$62,5,FALSE),"")))</f>
        <v>Moderate</v>
      </c>
      <c r="AJ269" s="773"/>
      <c r="AK269" s="773"/>
      <c r="AL269" s="773"/>
      <c r="AM269" s="773"/>
      <c r="AN269" s="773"/>
      <c r="AO269" s="773"/>
      <c r="AP269" s="773" t="s">
        <v>552</v>
      </c>
      <c r="AQ269" s="769"/>
      <c r="AR269" s="774" t="s">
        <v>419</v>
      </c>
      <c r="AS269" s="774"/>
      <c r="AT269" s="769" t="s">
        <v>411</v>
      </c>
      <c r="AU269" s="769">
        <v>5</v>
      </c>
      <c r="AV269" s="846"/>
      <c r="AW269" s="823"/>
      <c r="AX269" s="824"/>
      <c r="AY269" s="824"/>
      <c r="AZ269" s="803"/>
      <c r="BA269" s="804"/>
      <c r="BB269" s="804"/>
      <c r="BC269" s="823"/>
      <c r="BD269" s="824"/>
      <c r="BE269" s="824"/>
      <c r="BF269" s="805"/>
      <c r="BG269" s="804"/>
      <c r="BH269" s="804"/>
      <c r="BI269" s="823"/>
      <c r="BJ269" s="824"/>
      <c r="BK269" s="824"/>
      <c r="BL269" s="805"/>
      <c r="BM269" s="804"/>
      <c r="BN269" s="804"/>
      <c r="BO269" s="823"/>
      <c r="BP269" s="824"/>
      <c r="BQ269" s="824"/>
      <c r="BR269" s="805"/>
      <c r="BS269" s="804"/>
      <c r="BT269" s="804"/>
      <c r="BU269" s="823"/>
      <c r="BV269" s="824"/>
      <c r="BW269" s="824"/>
      <c r="BX269" s="805"/>
      <c r="BY269" s="804"/>
      <c r="BZ269" s="804"/>
      <c r="CA269" s="823"/>
      <c r="CB269" s="824"/>
      <c r="CC269" s="824"/>
      <c r="CD269" s="805"/>
      <c r="CE269" s="804"/>
      <c r="CF269" s="804"/>
      <c r="CG269" s="823"/>
      <c r="CH269" s="824"/>
      <c r="CI269" s="824"/>
      <c r="CJ269" s="805"/>
      <c r="CK269" s="804"/>
      <c r="CL269" s="804"/>
      <c r="CM269" s="823"/>
      <c r="CN269" s="824"/>
      <c r="CO269" s="824"/>
      <c r="CP269" s="805"/>
      <c r="CQ269" s="804"/>
      <c r="CR269" s="804"/>
      <c r="CS269" s="823"/>
      <c r="CT269" s="824"/>
      <c r="CU269" s="824"/>
      <c r="CV269" s="805"/>
      <c r="CW269" s="804"/>
      <c r="CX269" s="804"/>
      <c r="CY269" s="823"/>
      <c r="CZ269" s="824"/>
      <c r="DA269" s="825"/>
      <c r="DB269" s="803"/>
      <c r="DC269" s="809"/>
      <c r="DD269" s="809"/>
      <c r="DE269" s="826"/>
      <c r="DF269" s="825"/>
      <c r="DG269" s="824"/>
      <c r="DH269" s="805"/>
      <c r="DI269" s="804"/>
      <c r="DJ269" s="804"/>
      <c r="DK269" s="823"/>
      <c r="DL269" s="824"/>
      <c r="DM269" s="825"/>
      <c r="DN269" s="803"/>
      <c r="DO269" s="809"/>
      <c r="DP269" s="809"/>
      <c r="DQ269" s="827"/>
      <c r="DR269" s="828"/>
      <c r="DS269" s="835"/>
      <c r="DT269" s="811"/>
      <c r="DU269" s="812"/>
      <c r="DV269" s="812"/>
      <c r="DW269" s="836"/>
      <c r="DX269" s="835"/>
      <c r="DY269" s="828"/>
      <c r="DZ269" s="813"/>
      <c r="EA269" s="814"/>
      <c r="EB269" s="814"/>
      <c r="EC269" s="827"/>
      <c r="ED269" s="828"/>
      <c r="EE269" s="835"/>
      <c r="EF269" s="811"/>
      <c r="EG269" s="812"/>
      <c r="EH269" s="812"/>
      <c r="EI269" s="836"/>
      <c r="EJ269" s="835"/>
      <c r="EK269" s="828"/>
      <c r="EL269" s="813"/>
      <c r="EM269" s="814"/>
      <c r="EN269" s="814"/>
      <c r="EO269" s="827"/>
      <c r="EP269" s="828"/>
      <c r="EQ269" s="835"/>
      <c r="ER269" s="811"/>
      <c r="ES269" s="812"/>
      <c r="ET269" s="812"/>
      <c r="EU269" s="836"/>
      <c r="EV269" s="835"/>
      <c r="EW269" s="828"/>
      <c r="EX269" s="813"/>
      <c r="EY269" s="814"/>
      <c r="EZ269" s="814"/>
      <c r="FA269" s="827"/>
      <c r="FB269" s="828"/>
      <c r="FC269" s="835">
        <v>9</v>
      </c>
      <c r="FD269" s="811"/>
      <c r="FE269" s="812"/>
      <c r="FF269" s="812"/>
      <c r="FG269" s="836"/>
      <c r="FH269" s="835"/>
      <c r="FI269" s="828"/>
      <c r="FJ269" s="813"/>
      <c r="FK269" s="814"/>
      <c r="FL269" s="814"/>
      <c r="FM269" s="827"/>
      <c r="FN269" s="828"/>
      <c r="FO269" s="835"/>
      <c r="FP269" s="811"/>
      <c r="FQ269" s="812"/>
      <c r="FR269" s="812"/>
      <c r="FS269" s="823"/>
      <c r="FT269" s="824"/>
      <c r="FU269" s="825"/>
      <c r="FV269" s="803"/>
      <c r="FW269" s="804"/>
      <c r="FX269" s="804"/>
      <c r="FY269" s="826"/>
      <c r="FZ269" s="825"/>
      <c r="GA269" s="824"/>
      <c r="GB269" s="805"/>
      <c r="GC269" s="804"/>
      <c r="GD269" s="804"/>
      <c r="GE269" s="823"/>
      <c r="GF269" s="824"/>
      <c r="GG269" s="825"/>
      <c r="GH269" s="803"/>
      <c r="GI269" s="809"/>
      <c r="GJ269" s="809"/>
      <c r="GK269" s="826"/>
      <c r="GL269" s="825"/>
      <c r="GM269" s="824"/>
      <c r="GN269" s="805"/>
      <c r="GO269" s="804"/>
      <c r="GP269" s="804"/>
      <c r="GQ269" s="823"/>
      <c r="GR269" s="824"/>
      <c r="GS269" s="825"/>
      <c r="GT269" s="803"/>
      <c r="GU269" s="809"/>
      <c r="GV269" s="809"/>
      <c r="GW269" s="826"/>
      <c r="GX269" s="825"/>
      <c r="GY269" s="824"/>
      <c r="GZ269" s="805"/>
      <c r="HA269" s="804"/>
      <c r="HB269" s="804"/>
      <c r="HC269" s="823"/>
      <c r="HD269" s="824"/>
      <c r="HE269" s="825"/>
      <c r="HF269" s="803"/>
      <c r="HG269" s="809"/>
      <c r="HH269" s="809"/>
      <c r="HI269" s="826"/>
      <c r="HJ269" s="825"/>
      <c r="HK269" s="824"/>
      <c r="HL269" s="805"/>
      <c r="HM269" s="804"/>
      <c r="HN269" s="804"/>
      <c r="HO269" s="823"/>
      <c r="HP269" s="824"/>
      <c r="HQ269" s="825"/>
      <c r="HR269" s="803"/>
      <c r="HS269" s="809"/>
      <c r="HT269" s="809"/>
      <c r="HU269" s="826"/>
      <c r="HV269" s="825"/>
      <c r="HW269" s="824"/>
      <c r="HX269" s="805"/>
      <c r="HY269" s="804"/>
      <c r="HZ269" s="804"/>
      <c r="IA269" s="823"/>
      <c r="IB269" s="824"/>
      <c r="IC269" s="825"/>
      <c r="ID269" s="803"/>
      <c r="IE269" s="804"/>
      <c r="IF269" s="804"/>
      <c r="IG269" s="826"/>
      <c r="IH269" s="825"/>
      <c r="II269" s="824"/>
      <c r="IJ269" s="805"/>
      <c r="IK269" s="804"/>
      <c r="IL269" s="804"/>
      <c r="IM269" s="823"/>
      <c r="IN269" s="824"/>
      <c r="IO269" s="825"/>
      <c r="IP269" s="803"/>
      <c r="IQ269" s="804"/>
      <c r="IR269" s="804"/>
      <c r="IS269" s="826"/>
      <c r="IT269" s="825"/>
      <c r="IU269" s="824"/>
      <c r="IV269" s="805"/>
      <c r="IW269" s="804"/>
      <c r="IX269" s="804"/>
      <c r="IY269" s="823"/>
      <c r="IZ269" s="824"/>
      <c r="JA269" s="825"/>
      <c r="JB269" s="803"/>
      <c r="JC269" s="804"/>
      <c r="JD269" s="804"/>
      <c r="JE269" s="826"/>
      <c r="JF269" s="825"/>
      <c r="JG269" s="824"/>
      <c r="JH269" s="805"/>
      <c r="JI269" s="804"/>
      <c r="JJ269" s="804"/>
      <c r="JK269" s="823"/>
      <c r="JL269" s="824"/>
      <c r="JM269" s="825"/>
      <c r="JN269" s="803"/>
      <c r="JO269" s="809"/>
      <c r="JP269" s="809"/>
      <c r="JQ269" s="826"/>
      <c r="JR269" s="825"/>
      <c r="JS269" s="824"/>
      <c r="JT269" s="805"/>
      <c r="JU269" s="804"/>
      <c r="JV269" s="804"/>
      <c r="JW269" s="823"/>
      <c r="JX269" s="824"/>
      <c r="JY269" s="824"/>
      <c r="JZ269" s="805"/>
      <c r="KA269" s="809"/>
      <c r="KB269" s="809"/>
      <c r="KC269" s="823"/>
      <c r="KD269" s="824"/>
      <c r="KE269" s="824"/>
      <c r="KF269" s="805"/>
      <c r="KG269" s="809"/>
      <c r="KH269" s="809"/>
      <c r="KI269" s="823"/>
      <c r="KJ269" s="824"/>
      <c r="KK269" s="824"/>
      <c r="KL269" s="805"/>
      <c r="KM269" s="809"/>
      <c r="KN269" s="809"/>
      <c r="KO269" s="823"/>
      <c r="KP269" s="824"/>
      <c r="KQ269" s="824"/>
      <c r="KR269" s="805"/>
      <c r="KS269" s="804"/>
      <c r="KT269" s="804"/>
      <c r="KU269" s="823"/>
      <c r="KV269" s="824"/>
      <c r="KW269" s="824"/>
      <c r="KX269" s="805"/>
      <c r="KY269" s="809"/>
      <c r="KZ269" s="809"/>
      <c r="LA269" s="823"/>
      <c r="LB269" s="824"/>
      <c r="LC269" s="824"/>
      <c r="LD269" s="805"/>
      <c r="LE269" s="804"/>
      <c r="LF269" s="804"/>
      <c r="LG269" s="823"/>
      <c r="LH269" s="824"/>
      <c r="LI269" s="824"/>
      <c r="LJ269" s="805"/>
      <c r="LK269" s="804"/>
      <c r="LL269" s="804"/>
      <c r="LM269" s="823"/>
      <c r="LN269" s="824"/>
      <c r="LO269" s="824"/>
      <c r="LP269" s="805"/>
      <c r="LQ269" s="809"/>
      <c r="LR269" s="809"/>
      <c r="LS269" s="823"/>
      <c r="LT269" s="824"/>
      <c r="LU269" s="824"/>
      <c r="LV269" s="805"/>
      <c r="LW269" s="804"/>
      <c r="LX269" s="804"/>
      <c r="LY269" s="823"/>
      <c r="LZ269" s="824"/>
      <c r="MA269" s="824"/>
      <c r="MB269" s="805"/>
      <c r="MC269" s="809"/>
      <c r="MD269" s="809"/>
      <c r="ME269" s="823"/>
      <c r="MF269" s="824"/>
      <c r="MG269" s="824"/>
      <c r="MH269" s="805"/>
      <c r="MI269" s="809"/>
      <c r="MJ269" s="809"/>
      <c r="MK269" s="823"/>
      <c r="ML269" s="824"/>
      <c r="MM269" s="824"/>
      <c r="MN269" s="805"/>
      <c r="MO269" s="809"/>
      <c r="MP269" s="809"/>
      <c r="MQ269" s="823"/>
      <c r="MR269" s="824"/>
      <c r="MS269" s="824"/>
      <c r="MT269" s="805"/>
      <c r="MU269" s="804"/>
      <c r="MV269" s="804"/>
      <c r="MW269" s="823"/>
      <c r="MX269" s="824"/>
      <c r="MY269" s="824"/>
      <c r="MZ269" s="805"/>
      <c r="NA269" s="804"/>
      <c r="NB269" s="804"/>
      <c r="NC269" s="823"/>
      <c r="ND269" s="824"/>
      <c r="NE269" s="824"/>
      <c r="NF269" s="805"/>
      <c r="NG269" s="804"/>
      <c r="NH269" s="804"/>
      <c r="NI269" s="823"/>
      <c r="NJ269" s="824"/>
      <c r="NK269" s="824"/>
      <c r="NL269" s="805"/>
      <c r="NM269" s="809"/>
      <c r="NN269" s="809"/>
      <c r="NO269" s="823"/>
      <c r="NP269" s="824"/>
      <c r="NQ269" s="824"/>
      <c r="NR269" s="805"/>
      <c r="NS269" s="823"/>
      <c r="NT269" s="824"/>
      <c r="NU269" s="824"/>
      <c r="NV269" s="805"/>
      <c r="NW269" s="823"/>
      <c r="NX269" s="824"/>
      <c r="NY269" s="824"/>
      <c r="NZ269" s="834"/>
      <c r="OA269" s="823"/>
      <c r="OB269" s="824"/>
      <c r="OC269" s="824"/>
      <c r="OD269" s="805"/>
      <c r="OE269" s="823"/>
      <c r="OF269" s="824"/>
      <c r="OG269" s="824"/>
      <c r="OH269" s="805"/>
      <c r="OI269" s="823"/>
      <c r="OJ269" s="824"/>
      <c r="OK269" s="824"/>
      <c r="OL269" s="805"/>
      <c r="OM269" s="823"/>
      <c r="ON269" s="824"/>
      <c r="OO269" s="824"/>
      <c r="OP269" s="805"/>
      <c r="OQ269" s="823"/>
      <c r="OR269" s="824"/>
      <c r="OS269" s="824"/>
      <c r="OT269" s="805"/>
      <c r="OU269" s="823"/>
      <c r="OV269" s="824"/>
      <c r="OW269" s="824"/>
      <c r="OX269" s="805"/>
      <c r="OY269" s="823"/>
      <c r="OZ269" s="824"/>
      <c r="PA269" s="824"/>
      <c r="PB269" s="805"/>
      <c r="PC269" s="823"/>
      <c r="PD269" s="824"/>
      <c r="PE269" s="824"/>
      <c r="PF269" s="805"/>
    </row>
    <row r="270" spans="1:422" ht="15" hidden="1" customHeight="1" x14ac:dyDescent="0.25">
      <c r="A270" s="769" t="s">
        <v>302</v>
      </c>
      <c r="B270" s="769" t="s">
        <v>55</v>
      </c>
      <c r="C270" s="769" t="s">
        <v>21</v>
      </c>
      <c r="D270" s="770"/>
      <c r="E270" s="769"/>
      <c r="F270" s="769"/>
      <c r="G270" s="769"/>
      <c r="H270" s="769"/>
      <c r="I270" s="769"/>
      <c r="J270" s="769"/>
      <c r="K270" s="771"/>
      <c r="L270" s="769"/>
      <c r="M270" s="769"/>
      <c r="N270" s="769"/>
      <c r="O270" s="769"/>
      <c r="P270" s="769"/>
      <c r="Q270" s="769" t="s">
        <v>414</v>
      </c>
      <c r="R270" s="769"/>
      <c r="S270" s="769"/>
      <c r="T270" s="816"/>
      <c r="U270" s="816"/>
      <c r="V270" s="816"/>
      <c r="W270" s="816"/>
      <c r="X270" s="769"/>
      <c r="Y270" s="769">
        <f>IF(AND(AJ270="",AK270="",AL270="",AN270="",AO270="",OR(AP270="",AP270=Dropdown!$AM$12,AP270=Dropdown!$AM$11)),1,0)</f>
        <v>0</v>
      </c>
      <c r="Z270" s="769">
        <f t="shared" si="43"/>
        <v>0</v>
      </c>
      <c r="AA270" s="769">
        <f t="shared" si="44"/>
        <v>0</v>
      </c>
      <c r="AB270" s="769">
        <f t="shared" si="45"/>
        <v>0</v>
      </c>
      <c r="AC270" s="769"/>
      <c r="AD270" s="772" t="str">
        <f>IF(OR(T270&lt;&gt;"",U270&lt;&gt;""),Dropdown!$A$4,IF(OR(V270&lt;&gt;"",W270&lt;&gt;""),Dropdown!$A$5,Dropdown!$A$3))</f>
        <v>Residential</v>
      </c>
      <c r="AE270" s="773" t="s">
        <v>633</v>
      </c>
      <c r="AF270" s="773" t="str">
        <f>VLOOKUP(AG270,Dropdown!$N$3:$R$62,2,FALSE)</f>
        <v>NAC</v>
      </c>
      <c r="AG270" s="773" t="s">
        <v>302</v>
      </c>
      <c r="AH270" s="773" t="str">
        <f>IF(AG270&lt;&gt;"",VLOOKUP(AG270,Dropdown!$N$3:$R$62,3,FALSE),IF(AF270&lt;&gt;"",VLOOKUP(AF270,Dropdown!$N$3:$R$62,3,FALSE),IF(AE270&lt;&gt;"",VLOOKUP(AE270,Dropdown!$N$3:$R$62,3,FALSE),"")))</f>
        <v>HI</v>
      </c>
      <c r="AI270" s="773" t="str">
        <f>IF(AG270&lt;&gt;"",VLOOKUP(AG270,Dropdown!$N$3:$R$62,5,FALSE),IF(AF270&lt;&gt;"",VLOOKUP(AF270,Dropdown!$N$3:$R$62,5,FALSE),IF(AE270&lt;&gt;"",VLOOKUP(AE270,Dropdown!$N$3:$R$62,5,FALSE),"")))</f>
        <v>Moderate</v>
      </c>
      <c r="AJ270" s="773"/>
      <c r="AK270" s="773"/>
      <c r="AL270" s="773"/>
      <c r="AM270" s="773"/>
      <c r="AN270" s="773"/>
      <c r="AO270" s="773"/>
      <c r="AP270" s="773" t="s">
        <v>552</v>
      </c>
      <c r="AQ270" s="769"/>
      <c r="AR270" s="774" t="s">
        <v>419</v>
      </c>
      <c r="AS270" s="774"/>
      <c r="AT270" s="769" t="s">
        <v>411</v>
      </c>
      <c r="AU270" s="769">
        <v>5</v>
      </c>
      <c r="AV270" s="846"/>
      <c r="AW270" s="823"/>
      <c r="AX270" s="824"/>
      <c r="AY270" s="824"/>
      <c r="AZ270" s="803"/>
      <c r="BA270" s="804"/>
      <c r="BB270" s="804"/>
      <c r="BC270" s="823"/>
      <c r="BD270" s="824"/>
      <c r="BE270" s="824"/>
      <c r="BF270" s="805"/>
      <c r="BG270" s="804"/>
      <c r="BH270" s="804"/>
      <c r="BI270" s="823"/>
      <c r="BJ270" s="824"/>
      <c r="BK270" s="824"/>
      <c r="BL270" s="805"/>
      <c r="BM270" s="804"/>
      <c r="BN270" s="804"/>
      <c r="BO270" s="823"/>
      <c r="BP270" s="824"/>
      <c r="BQ270" s="824"/>
      <c r="BR270" s="805"/>
      <c r="BS270" s="804"/>
      <c r="BT270" s="804"/>
      <c r="BU270" s="823"/>
      <c r="BV270" s="824"/>
      <c r="BW270" s="824"/>
      <c r="BX270" s="805"/>
      <c r="BY270" s="804"/>
      <c r="BZ270" s="804"/>
      <c r="CA270" s="823"/>
      <c r="CB270" s="824"/>
      <c r="CC270" s="824"/>
      <c r="CD270" s="805"/>
      <c r="CE270" s="804"/>
      <c r="CF270" s="804"/>
      <c r="CG270" s="823"/>
      <c r="CH270" s="824"/>
      <c r="CI270" s="824"/>
      <c r="CJ270" s="805"/>
      <c r="CK270" s="804"/>
      <c r="CL270" s="804"/>
      <c r="CM270" s="823"/>
      <c r="CN270" s="824"/>
      <c r="CO270" s="824"/>
      <c r="CP270" s="805"/>
      <c r="CQ270" s="804"/>
      <c r="CR270" s="804"/>
      <c r="CS270" s="823"/>
      <c r="CT270" s="824"/>
      <c r="CU270" s="824"/>
      <c r="CV270" s="805"/>
      <c r="CW270" s="804"/>
      <c r="CX270" s="804"/>
      <c r="CY270" s="823"/>
      <c r="CZ270" s="824"/>
      <c r="DA270" s="825"/>
      <c r="DB270" s="803"/>
      <c r="DC270" s="809"/>
      <c r="DD270" s="809"/>
      <c r="DE270" s="826"/>
      <c r="DF270" s="825"/>
      <c r="DG270" s="824"/>
      <c r="DH270" s="805"/>
      <c r="DI270" s="804"/>
      <c r="DJ270" s="804"/>
      <c r="DK270" s="823"/>
      <c r="DL270" s="824"/>
      <c r="DM270" s="825"/>
      <c r="DN270" s="803"/>
      <c r="DO270" s="809"/>
      <c r="DP270" s="809"/>
      <c r="DQ270" s="827"/>
      <c r="DR270" s="828"/>
      <c r="DS270" s="835"/>
      <c r="DT270" s="811"/>
      <c r="DU270" s="812"/>
      <c r="DV270" s="812"/>
      <c r="DW270" s="836"/>
      <c r="DX270" s="835"/>
      <c r="DY270" s="828"/>
      <c r="DZ270" s="813"/>
      <c r="EA270" s="814"/>
      <c r="EB270" s="814"/>
      <c r="EC270" s="827"/>
      <c r="ED270" s="828"/>
      <c r="EE270" s="835"/>
      <c r="EF270" s="811"/>
      <c r="EG270" s="812"/>
      <c r="EH270" s="812"/>
      <c r="EI270" s="836"/>
      <c r="EJ270" s="835"/>
      <c r="EK270" s="828"/>
      <c r="EL270" s="813"/>
      <c r="EM270" s="814"/>
      <c r="EN270" s="814"/>
      <c r="EO270" s="827"/>
      <c r="EP270" s="828"/>
      <c r="EQ270" s="835"/>
      <c r="ER270" s="811"/>
      <c r="ES270" s="812"/>
      <c r="ET270" s="812"/>
      <c r="EU270" s="836"/>
      <c r="EV270" s="835"/>
      <c r="EW270" s="828"/>
      <c r="EX270" s="813"/>
      <c r="EY270" s="814"/>
      <c r="EZ270" s="814"/>
      <c r="FA270" s="827"/>
      <c r="FB270" s="828"/>
      <c r="FC270" s="835"/>
      <c r="FD270" s="811"/>
      <c r="FE270" s="812"/>
      <c r="FF270" s="812"/>
      <c r="FG270" s="836"/>
      <c r="FH270" s="835"/>
      <c r="FI270" s="828">
        <v>6</v>
      </c>
      <c r="FJ270" s="813"/>
      <c r="FK270" s="814"/>
      <c r="FL270" s="814"/>
      <c r="FM270" s="827"/>
      <c r="FN270" s="828"/>
      <c r="FO270" s="835"/>
      <c r="FP270" s="811"/>
      <c r="FQ270" s="812"/>
      <c r="FR270" s="812"/>
      <c r="FS270" s="823"/>
      <c r="FT270" s="824"/>
      <c r="FU270" s="825"/>
      <c r="FV270" s="803"/>
      <c r="FW270" s="804"/>
      <c r="FX270" s="804"/>
      <c r="FY270" s="826"/>
      <c r="FZ270" s="825"/>
      <c r="GA270" s="824"/>
      <c r="GB270" s="805"/>
      <c r="GC270" s="804"/>
      <c r="GD270" s="804"/>
      <c r="GE270" s="823"/>
      <c r="GF270" s="824"/>
      <c r="GG270" s="825"/>
      <c r="GH270" s="803"/>
      <c r="GI270" s="809"/>
      <c r="GJ270" s="809"/>
      <c r="GK270" s="826"/>
      <c r="GL270" s="825"/>
      <c r="GM270" s="824"/>
      <c r="GN270" s="805"/>
      <c r="GO270" s="804"/>
      <c r="GP270" s="804"/>
      <c r="GQ270" s="823"/>
      <c r="GR270" s="824"/>
      <c r="GS270" s="825"/>
      <c r="GT270" s="803"/>
      <c r="GU270" s="809"/>
      <c r="GV270" s="809"/>
      <c r="GW270" s="826"/>
      <c r="GX270" s="825"/>
      <c r="GY270" s="824"/>
      <c r="GZ270" s="805"/>
      <c r="HA270" s="804"/>
      <c r="HB270" s="804"/>
      <c r="HC270" s="823"/>
      <c r="HD270" s="824"/>
      <c r="HE270" s="825"/>
      <c r="HF270" s="803"/>
      <c r="HG270" s="809"/>
      <c r="HH270" s="809"/>
      <c r="HI270" s="826"/>
      <c r="HJ270" s="825"/>
      <c r="HK270" s="824"/>
      <c r="HL270" s="805"/>
      <c r="HM270" s="804"/>
      <c r="HN270" s="804"/>
      <c r="HO270" s="823"/>
      <c r="HP270" s="824"/>
      <c r="HQ270" s="825"/>
      <c r="HR270" s="803"/>
      <c r="HS270" s="809"/>
      <c r="HT270" s="809"/>
      <c r="HU270" s="826"/>
      <c r="HV270" s="825"/>
      <c r="HW270" s="824"/>
      <c r="HX270" s="805"/>
      <c r="HY270" s="804"/>
      <c r="HZ270" s="804"/>
      <c r="IA270" s="823"/>
      <c r="IB270" s="824"/>
      <c r="IC270" s="825"/>
      <c r="ID270" s="803"/>
      <c r="IE270" s="804"/>
      <c r="IF270" s="804"/>
      <c r="IG270" s="826"/>
      <c r="IH270" s="825"/>
      <c r="II270" s="824"/>
      <c r="IJ270" s="805"/>
      <c r="IK270" s="804"/>
      <c r="IL270" s="804"/>
      <c r="IM270" s="823"/>
      <c r="IN270" s="824"/>
      <c r="IO270" s="825"/>
      <c r="IP270" s="803"/>
      <c r="IQ270" s="804"/>
      <c r="IR270" s="804"/>
      <c r="IS270" s="826"/>
      <c r="IT270" s="825"/>
      <c r="IU270" s="824"/>
      <c r="IV270" s="805"/>
      <c r="IW270" s="804"/>
      <c r="IX270" s="804"/>
      <c r="IY270" s="823"/>
      <c r="IZ270" s="824"/>
      <c r="JA270" s="825"/>
      <c r="JB270" s="803"/>
      <c r="JC270" s="804"/>
      <c r="JD270" s="804"/>
      <c r="JE270" s="826"/>
      <c r="JF270" s="825"/>
      <c r="JG270" s="824"/>
      <c r="JH270" s="805"/>
      <c r="JI270" s="804"/>
      <c r="JJ270" s="804"/>
      <c r="JK270" s="823"/>
      <c r="JL270" s="824"/>
      <c r="JM270" s="825"/>
      <c r="JN270" s="803"/>
      <c r="JO270" s="809"/>
      <c r="JP270" s="809"/>
      <c r="JQ270" s="826"/>
      <c r="JR270" s="825"/>
      <c r="JS270" s="824"/>
      <c r="JT270" s="805"/>
      <c r="JU270" s="804"/>
      <c r="JV270" s="804"/>
      <c r="JW270" s="823"/>
      <c r="JX270" s="824"/>
      <c r="JY270" s="824"/>
      <c r="JZ270" s="805"/>
      <c r="KA270" s="809"/>
      <c r="KB270" s="809"/>
      <c r="KC270" s="823"/>
      <c r="KD270" s="824"/>
      <c r="KE270" s="824"/>
      <c r="KF270" s="805"/>
      <c r="KG270" s="809"/>
      <c r="KH270" s="809"/>
      <c r="KI270" s="823"/>
      <c r="KJ270" s="824"/>
      <c r="KK270" s="824"/>
      <c r="KL270" s="805"/>
      <c r="KM270" s="809"/>
      <c r="KN270" s="809"/>
      <c r="KO270" s="823"/>
      <c r="KP270" s="824"/>
      <c r="KQ270" s="824"/>
      <c r="KR270" s="805"/>
      <c r="KS270" s="804"/>
      <c r="KT270" s="804"/>
      <c r="KU270" s="823"/>
      <c r="KV270" s="824"/>
      <c r="KW270" s="824"/>
      <c r="KX270" s="805"/>
      <c r="KY270" s="809"/>
      <c r="KZ270" s="809"/>
      <c r="LA270" s="823"/>
      <c r="LB270" s="824"/>
      <c r="LC270" s="824"/>
      <c r="LD270" s="805"/>
      <c r="LE270" s="804"/>
      <c r="LF270" s="804"/>
      <c r="LG270" s="823"/>
      <c r="LH270" s="824"/>
      <c r="LI270" s="824"/>
      <c r="LJ270" s="805"/>
      <c r="LK270" s="804"/>
      <c r="LL270" s="804"/>
      <c r="LM270" s="823"/>
      <c r="LN270" s="824"/>
      <c r="LO270" s="824"/>
      <c r="LP270" s="805"/>
      <c r="LQ270" s="809"/>
      <c r="LR270" s="809"/>
      <c r="LS270" s="823"/>
      <c r="LT270" s="824"/>
      <c r="LU270" s="824"/>
      <c r="LV270" s="805"/>
      <c r="LW270" s="804"/>
      <c r="LX270" s="804"/>
      <c r="LY270" s="823"/>
      <c r="LZ270" s="824"/>
      <c r="MA270" s="824"/>
      <c r="MB270" s="805"/>
      <c r="MC270" s="809"/>
      <c r="MD270" s="809"/>
      <c r="ME270" s="823"/>
      <c r="MF270" s="824"/>
      <c r="MG270" s="824"/>
      <c r="MH270" s="805"/>
      <c r="MI270" s="809"/>
      <c r="MJ270" s="809"/>
      <c r="MK270" s="823"/>
      <c r="ML270" s="824"/>
      <c r="MM270" s="824"/>
      <c r="MN270" s="805"/>
      <c r="MO270" s="809"/>
      <c r="MP270" s="809"/>
      <c r="MQ270" s="823"/>
      <c r="MR270" s="824"/>
      <c r="MS270" s="824"/>
      <c r="MT270" s="805"/>
      <c r="MU270" s="804"/>
      <c r="MV270" s="804"/>
      <c r="MW270" s="823"/>
      <c r="MX270" s="824"/>
      <c r="MY270" s="824"/>
      <c r="MZ270" s="805"/>
      <c r="NA270" s="804"/>
      <c r="NB270" s="804"/>
      <c r="NC270" s="823"/>
      <c r="ND270" s="824"/>
      <c r="NE270" s="824"/>
      <c r="NF270" s="805"/>
      <c r="NG270" s="804"/>
      <c r="NH270" s="804"/>
      <c r="NI270" s="823"/>
      <c r="NJ270" s="824"/>
      <c r="NK270" s="824"/>
      <c r="NL270" s="805"/>
      <c r="NM270" s="809"/>
      <c r="NN270" s="809"/>
      <c r="NO270" s="823"/>
      <c r="NP270" s="824"/>
      <c r="NQ270" s="824"/>
      <c r="NR270" s="805"/>
      <c r="NS270" s="823"/>
      <c r="NT270" s="824"/>
      <c r="NU270" s="824"/>
      <c r="NV270" s="805"/>
      <c r="NW270" s="823"/>
      <c r="NX270" s="824"/>
      <c r="NY270" s="824"/>
      <c r="NZ270" s="834"/>
      <c r="OA270" s="823"/>
      <c r="OB270" s="824"/>
      <c r="OC270" s="824"/>
      <c r="OD270" s="805"/>
      <c r="OE270" s="823"/>
      <c r="OF270" s="824"/>
      <c r="OG270" s="824"/>
      <c r="OH270" s="805"/>
      <c r="OI270" s="823"/>
      <c r="OJ270" s="824"/>
      <c r="OK270" s="824"/>
      <c r="OL270" s="805"/>
      <c r="OM270" s="823"/>
      <c r="ON270" s="824"/>
      <c r="OO270" s="824"/>
      <c r="OP270" s="805"/>
      <c r="OQ270" s="823"/>
      <c r="OR270" s="824"/>
      <c r="OS270" s="824"/>
      <c r="OT270" s="805"/>
      <c r="OU270" s="823"/>
      <c r="OV270" s="824"/>
      <c r="OW270" s="824"/>
      <c r="OX270" s="805"/>
      <c r="OY270" s="823"/>
      <c r="OZ270" s="824"/>
      <c r="PA270" s="824"/>
      <c r="PB270" s="805"/>
      <c r="PC270" s="823"/>
      <c r="PD270" s="824"/>
      <c r="PE270" s="824"/>
      <c r="PF270" s="805"/>
    </row>
    <row r="271" spans="1:422" ht="15" hidden="1" customHeight="1" x14ac:dyDescent="0.25">
      <c r="A271" s="769" t="s">
        <v>302</v>
      </c>
      <c r="B271" s="769" t="s">
        <v>55</v>
      </c>
      <c r="C271" s="769" t="s">
        <v>21</v>
      </c>
      <c r="D271" s="770"/>
      <c r="E271" s="769"/>
      <c r="F271" s="769"/>
      <c r="G271" s="769"/>
      <c r="H271" s="769"/>
      <c r="I271" s="769"/>
      <c r="J271" s="769"/>
      <c r="K271" s="771"/>
      <c r="L271" s="769"/>
      <c r="M271" s="769"/>
      <c r="N271" s="769"/>
      <c r="O271" s="769"/>
      <c r="P271" s="769"/>
      <c r="Q271" s="769" t="s">
        <v>94</v>
      </c>
      <c r="R271" s="769"/>
      <c r="S271" s="769"/>
      <c r="T271" s="816"/>
      <c r="U271" s="816"/>
      <c r="V271" s="816"/>
      <c r="W271" s="816"/>
      <c r="X271" s="769"/>
      <c r="Y271" s="769">
        <f>IF(AND(AJ271="",AK271="",AL271="",AN271="",AO271="",OR(AP271="",AP271=Dropdown!$AM$12,AP271=Dropdown!$AM$11)),1,0)</f>
        <v>0</v>
      </c>
      <c r="Z271" s="769">
        <f t="shared" si="43"/>
        <v>0</v>
      </c>
      <c r="AA271" s="769">
        <f t="shared" si="44"/>
        <v>0</v>
      </c>
      <c r="AB271" s="769">
        <f t="shared" si="45"/>
        <v>0</v>
      </c>
      <c r="AC271" s="769"/>
      <c r="AD271" s="772" t="str">
        <f>IF(OR(T271&lt;&gt;"",U271&lt;&gt;""),Dropdown!$A$4,IF(OR(V271&lt;&gt;"",W271&lt;&gt;""),Dropdown!$A$5,Dropdown!$A$3))</f>
        <v>Residential</v>
      </c>
      <c r="AE271" s="773" t="s">
        <v>633</v>
      </c>
      <c r="AF271" s="773" t="str">
        <f>VLOOKUP(AG271,Dropdown!$N$3:$R$62,2,FALSE)</f>
        <v>NAC</v>
      </c>
      <c r="AG271" s="773" t="s">
        <v>302</v>
      </c>
      <c r="AH271" s="773" t="str">
        <f>IF(AG271&lt;&gt;"",VLOOKUP(AG271,Dropdown!$N$3:$R$62,3,FALSE),IF(AF271&lt;&gt;"",VLOOKUP(AF271,Dropdown!$N$3:$R$62,3,FALSE),IF(AE271&lt;&gt;"",VLOOKUP(AE271,Dropdown!$N$3:$R$62,3,FALSE),"")))</f>
        <v>HI</v>
      </c>
      <c r="AI271" s="773" t="str">
        <f>IF(AG271&lt;&gt;"",VLOOKUP(AG271,Dropdown!$N$3:$R$62,5,FALSE),IF(AF271&lt;&gt;"",VLOOKUP(AF271,Dropdown!$N$3:$R$62,5,FALSE),IF(AE271&lt;&gt;"",VLOOKUP(AE271,Dropdown!$N$3:$R$62,5,FALSE),"")))</f>
        <v>Moderate</v>
      </c>
      <c r="AJ271" s="773"/>
      <c r="AK271" s="773"/>
      <c r="AL271" s="773"/>
      <c r="AM271" s="773"/>
      <c r="AN271" s="773"/>
      <c r="AO271" s="773"/>
      <c r="AP271" s="773" t="s">
        <v>552</v>
      </c>
      <c r="AQ271" s="769"/>
      <c r="AR271" s="774" t="s">
        <v>419</v>
      </c>
      <c r="AS271" s="774"/>
      <c r="AT271" s="769" t="s">
        <v>411</v>
      </c>
      <c r="AU271" s="769">
        <v>5</v>
      </c>
      <c r="AV271" s="846"/>
      <c r="AW271" s="823"/>
      <c r="AX271" s="824"/>
      <c r="AY271" s="824"/>
      <c r="AZ271" s="803"/>
      <c r="BA271" s="804"/>
      <c r="BB271" s="804"/>
      <c r="BC271" s="823"/>
      <c r="BD271" s="824"/>
      <c r="BE271" s="824"/>
      <c r="BF271" s="805"/>
      <c r="BG271" s="804"/>
      <c r="BH271" s="804"/>
      <c r="BI271" s="823"/>
      <c r="BJ271" s="824"/>
      <c r="BK271" s="824"/>
      <c r="BL271" s="805"/>
      <c r="BM271" s="804"/>
      <c r="BN271" s="804"/>
      <c r="BO271" s="823"/>
      <c r="BP271" s="824"/>
      <c r="BQ271" s="824"/>
      <c r="BR271" s="805"/>
      <c r="BS271" s="804"/>
      <c r="BT271" s="804"/>
      <c r="BU271" s="823"/>
      <c r="BV271" s="824"/>
      <c r="BW271" s="824"/>
      <c r="BX271" s="805"/>
      <c r="BY271" s="804"/>
      <c r="BZ271" s="804"/>
      <c r="CA271" s="823"/>
      <c r="CB271" s="824"/>
      <c r="CC271" s="824"/>
      <c r="CD271" s="805"/>
      <c r="CE271" s="804"/>
      <c r="CF271" s="804"/>
      <c r="CG271" s="823"/>
      <c r="CH271" s="824"/>
      <c r="CI271" s="824"/>
      <c r="CJ271" s="805"/>
      <c r="CK271" s="804"/>
      <c r="CL271" s="804"/>
      <c r="CM271" s="823"/>
      <c r="CN271" s="824"/>
      <c r="CO271" s="824"/>
      <c r="CP271" s="805"/>
      <c r="CQ271" s="804"/>
      <c r="CR271" s="804"/>
      <c r="CS271" s="823"/>
      <c r="CT271" s="824"/>
      <c r="CU271" s="824"/>
      <c r="CV271" s="805"/>
      <c r="CW271" s="804"/>
      <c r="CX271" s="804"/>
      <c r="CY271" s="823"/>
      <c r="CZ271" s="824"/>
      <c r="DA271" s="825"/>
      <c r="DB271" s="803"/>
      <c r="DC271" s="809"/>
      <c r="DD271" s="809"/>
      <c r="DE271" s="826"/>
      <c r="DF271" s="825"/>
      <c r="DG271" s="824"/>
      <c r="DH271" s="805"/>
      <c r="DI271" s="804"/>
      <c r="DJ271" s="804"/>
      <c r="DK271" s="823"/>
      <c r="DL271" s="824"/>
      <c r="DM271" s="825"/>
      <c r="DN271" s="803"/>
      <c r="DO271" s="809"/>
      <c r="DP271" s="809"/>
      <c r="DQ271" s="827"/>
      <c r="DR271" s="828"/>
      <c r="DS271" s="835"/>
      <c r="DT271" s="811"/>
      <c r="DU271" s="812"/>
      <c r="DV271" s="812"/>
      <c r="DW271" s="836"/>
      <c r="DX271" s="835"/>
      <c r="DY271" s="828"/>
      <c r="DZ271" s="813"/>
      <c r="EA271" s="814"/>
      <c r="EB271" s="814"/>
      <c r="EC271" s="827"/>
      <c r="ED271" s="828"/>
      <c r="EE271" s="835"/>
      <c r="EF271" s="811"/>
      <c r="EG271" s="812"/>
      <c r="EH271" s="812"/>
      <c r="EI271" s="836"/>
      <c r="EJ271" s="835"/>
      <c r="EK271" s="828"/>
      <c r="EL271" s="813"/>
      <c r="EM271" s="814"/>
      <c r="EN271" s="814"/>
      <c r="EO271" s="827"/>
      <c r="EP271" s="828"/>
      <c r="EQ271" s="835"/>
      <c r="ER271" s="811"/>
      <c r="ES271" s="812"/>
      <c r="ET271" s="812"/>
      <c r="EU271" s="836"/>
      <c r="EV271" s="835"/>
      <c r="EW271" s="828"/>
      <c r="EX271" s="813"/>
      <c r="EY271" s="814"/>
      <c r="EZ271" s="814"/>
      <c r="FA271" s="827"/>
      <c r="FB271" s="828"/>
      <c r="FC271" s="835"/>
      <c r="FD271" s="811"/>
      <c r="FE271" s="812"/>
      <c r="FF271" s="812"/>
      <c r="FG271" s="836"/>
      <c r="FH271" s="835"/>
      <c r="FI271" s="828"/>
      <c r="FJ271" s="813"/>
      <c r="FK271" s="814"/>
      <c r="FL271" s="814"/>
      <c r="FM271" s="827"/>
      <c r="FN271" s="828"/>
      <c r="FO271" s="835">
        <v>9</v>
      </c>
      <c r="FP271" s="811"/>
      <c r="FQ271" s="812"/>
      <c r="FR271" s="812"/>
      <c r="FS271" s="823"/>
      <c r="FT271" s="824"/>
      <c r="FU271" s="825"/>
      <c r="FV271" s="803"/>
      <c r="FW271" s="804"/>
      <c r="FX271" s="804"/>
      <c r="FY271" s="826"/>
      <c r="FZ271" s="825"/>
      <c r="GA271" s="824"/>
      <c r="GB271" s="805"/>
      <c r="GC271" s="804"/>
      <c r="GD271" s="804"/>
      <c r="GE271" s="823"/>
      <c r="GF271" s="824"/>
      <c r="GG271" s="825"/>
      <c r="GH271" s="803"/>
      <c r="GI271" s="809"/>
      <c r="GJ271" s="809"/>
      <c r="GK271" s="826"/>
      <c r="GL271" s="825"/>
      <c r="GM271" s="824"/>
      <c r="GN271" s="805"/>
      <c r="GO271" s="804"/>
      <c r="GP271" s="804"/>
      <c r="GQ271" s="823"/>
      <c r="GR271" s="824"/>
      <c r="GS271" s="825"/>
      <c r="GT271" s="803"/>
      <c r="GU271" s="809"/>
      <c r="GV271" s="809"/>
      <c r="GW271" s="826"/>
      <c r="GX271" s="825"/>
      <c r="GY271" s="824"/>
      <c r="GZ271" s="805"/>
      <c r="HA271" s="804"/>
      <c r="HB271" s="804"/>
      <c r="HC271" s="823"/>
      <c r="HD271" s="824"/>
      <c r="HE271" s="825"/>
      <c r="HF271" s="803"/>
      <c r="HG271" s="809"/>
      <c r="HH271" s="809"/>
      <c r="HI271" s="826"/>
      <c r="HJ271" s="825"/>
      <c r="HK271" s="824"/>
      <c r="HL271" s="805"/>
      <c r="HM271" s="804"/>
      <c r="HN271" s="804"/>
      <c r="HO271" s="823"/>
      <c r="HP271" s="824"/>
      <c r="HQ271" s="825"/>
      <c r="HR271" s="803"/>
      <c r="HS271" s="809"/>
      <c r="HT271" s="809"/>
      <c r="HU271" s="826"/>
      <c r="HV271" s="825"/>
      <c r="HW271" s="824"/>
      <c r="HX271" s="805"/>
      <c r="HY271" s="804"/>
      <c r="HZ271" s="804"/>
      <c r="IA271" s="823"/>
      <c r="IB271" s="824"/>
      <c r="IC271" s="825"/>
      <c r="ID271" s="803"/>
      <c r="IE271" s="804"/>
      <c r="IF271" s="804"/>
      <c r="IG271" s="826"/>
      <c r="IH271" s="825"/>
      <c r="II271" s="824"/>
      <c r="IJ271" s="805"/>
      <c r="IK271" s="804"/>
      <c r="IL271" s="804"/>
      <c r="IM271" s="823"/>
      <c r="IN271" s="824"/>
      <c r="IO271" s="825"/>
      <c r="IP271" s="803"/>
      <c r="IQ271" s="804"/>
      <c r="IR271" s="804"/>
      <c r="IS271" s="826"/>
      <c r="IT271" s="825"/>
      <c r="IU271" s="824"/>
      <c r="IV271" s="805"/>
      <c r="IW271" s="804"/>
      <c r="IX271" s="804"/>
      <c r="IY271" s="823"/>
      <c r="IZ271" s="824"/>
      <c r="JA271" s="825"/>
      <c r="JB271" s="803"/>
      <c r="JC271" s="804"/>
      <c r="JD271" s="804"/>
      <c r="JE271" s="826"/>
      <c r="JF271" s="825"/>
      <c r="JG271" s="824"/>
      <c r="JH271" s="805"/>
      <c r="JI271" s="804"/>
      <c r="JJ271" s="804"/>
      <c r="JK271" s="823"/>
      <c r="JL271" s="824"/>
      <c r="JM271" s="825"/>
      <c r="JN271" s="803"/>
      <c r="JO271" s="809"/>
      <c r="JP271" s="809"/>
      <c r="JQ271" s="826"/>
      <c r="JR271" s="825"/>
      <c r="JS271" s="824"/>
      <c r="JT271" s="805"/>
      <c r="JU271" s="804"/>
      <c r="JV271" s="804"/>
      <c r="JW271" s="823"/>
      <c r="JX271" s="824"/>
      <c r="JY271" s="824"/>
      <c r="JZ271" s="805"/>
      <c r="KA271" s="809"/>
      <c r="KB271" s="809"/>
      <c r="KC271" s="823"/>
      <c r="KD271" s="824"/>
      <c r="KE271" s="824"/>
      <c r="KF271" s="805"/>
      <c r="KG271" s="809"/>
      <c r="KH271" s="809"/>
      <c r="KI271" s="823"/>
      <c r="KJ271" s="824"/>
      <c r="KK271" s="824"/>
      <c r="KL271" s="805"/>
      <c r="KM271" s="809"/>
      <c r="KN271" s="809"/>
      <c r="KO271" s="823"/>
      <c r="KP271" s="824"/>
      <c r="KQ271" s="824"/>
      <c r="KR271" s="805"/>
      <c r="KS271" s="804"/>
      <c r="KT271" s="804"/>
      <c r="KU271" s="823"/>
      <c r="KV271" s="824"/>
      <c r="KW271" s="824"/>
      <c r="KX271" s="805"/>
      <c r="KY271" s="809"/>
      <c r="KZ271" s="809"/>
      <c r="LA271" s="823"/>
      <c r="LB271" s="824"/>
      <c r="LC271" s="824"/>
      <c r="LD271" s="805"/>
      <c r="LE271" s="804"/>
      <c r="LF271" s="804"/>
      <c r="LG271" s="823"/>
      <c r="LH271" s="824"/>
      <c r="LI271" s="824"/>
      <c r="LJ271" s="805"/>
      <c r="LK271" s="804"/>
      <c r="LL271" s="804"/>
      <c r="LM271" s="823"/>
      <c r="LN271" s="824"/>
      <c r="LO271" s="824"/>
      <c r="LP271" s="805"/>
      <c r="LQ271" s="809"/>
      <c r="LR271" s="809"/>
      <c r="LS271" s="823"/>
      <c r="LT271" s="824"/>
      <c r="LU271" s="824"/>
      <c r="LV271" s="805"/>
      <c r="LW271" s="804"/>
      <c r="LX271" s="804"/>
      <c r="LY271" s="823"/>
      <c r="LZ271" s="824"/>
      <c r="MA271" s="824"/>
      <c r="MB271" s="805"/>
      <c r="MC271" s="809"/>
      <c r="MD271" s="809"/>
      <c r="ME271" s="823"/>
      <c r="MF271" s="824"/>
      <c r="MG271" s="824"/>
      <c r="MH271" s="805"/>
      <c r="MI271" s="809"/>
      <c r="MJ271" s="809"/>
      <c r="MK271" s="823"/>
      <c r="ML271" s="824"/>
      <c r="MM271" s="824"/>
      <c r="MN271" s="805"/>
      <c r="MO271" s="809"/>
      <c r="MP271" s="809"/>
      <c r="MQ271" s="823"/>
      <c r="MR271" s="824"/>
      <c r="MS271" s="824"/>
      <c r="MT271" s="805"/>
      <c r="MU271" s="804"/>
      <c r="MV271" s="804"/>
      <c r="MW271" s="823"/>
      <c r="MX271" s="824"/>
      <c r="MY271" s="824"/>
      <c r="MZ271" s="805"/>
      <c r="NA271" s="804"/>
      <c r="NB271" s="804"/>
      <c r="NC271" s="823"/>
      <c r="ND271" s="824"/>
      <c r="NE271" s="824"/>
      <c r="NF271" s="805"/>
      <c r="NG271" s="804"/>
      <c r="NH271" s="804"/>
      <c r="NI271" s="823"/>
      <c r="NJ271" s="824"/>
      <c r="NK271" s="824"/>
      <c r="NL271" s="805"/>
      <c r="NM271" s="809"/>
      <c r="NN271" s="809"/>
      <c r="NO271" s="823"/>
      <c r="NP271" s="824"/>
      <c r="NQ271" s="824"/>
      <c r="NR271" s="805"/>
      <c r="NS271" s="823"/>
      <c r="NT271" s="824"/>
      <c r="NU271" s="824"/>
      <c r="NV271" s="805"/>
      <c r="NW271" s="823"/>
      <c r="NX271" s="824"/>
      <c r="NY271" s="824"/>
      <c r="NZ271" s="834"/>
      <c r="OA271" s="823"/>
      <c r="OB271" s="824"/>
      <c r="OC271" s="824"/>
      <c r="OD271" s="805"/>
      <c r="OE271" s="823"/>
      <c r="OF271" s="824"/>
      <c r="OG271" s="824"/>
      <c r="OH271" s="805"/>
      <c r="OI271" s="823"/>
      <c r="OJ271" s="824"/>
      <c r="OK271" s="824"/>
      <c r="OL271" s="805"/>
      <c r="OM271" s="823"/>
      <c r="ON271" s="824"/>
      <c r="OO271" s="824"/>
      <c r="OP271" s="805"/>
      <c r="OQ271" s="823"/>
      <c r="OR271" s="824"/>
      <c r="OS271" s="824"/>
      <c r="OT271" s="805"/>
      <c r="OU271" s="823"/>
      <c r="OV271" s="824"/>
      <c r="OW271" s="824"/>
      <c r="OX271" s="805"/>
      <c r="OY271" s="823"/>
      <c r="OZ271" s="824"/>
      <c r="PA271" s="824"/>
      <c r="PB271" s="805"/>
      <c r="PC271" s="823"/>
      <c r="PD271" s="824"/>
      <c r="PE271" s="824"/>
      <c r="PF271" s="805"/>
    </row>
    <row r="272" spans="1:422" ht="15" hidden="1" customHeight="1" x14ac:dyDescent="0.25">
      <c r="A272" s="769" t="s">
        <v>302</v>
      </c>
      <c r="B272" s="769" t="s">
        <v>55</v>
      </c>
      <c r="C272" s="769" t="s">
        <v>21</v>
      </c>
      <c r="D272" s="770"/>
      <c r="E272" s="769"/>
      <c r="F272" s="769"/>
      <c r="G272" s="769"/>
      <c r="H272" s="769"/>
      <c r="I272" s="769"/>
      <c r="J272" s="769"/>
      <c r="K272" s="771"/>
      <c r="L272" s="769"/>
      <c r="M272" s="769"/>
      <c r="N272" s="769"/>
      <c r="O272" s="769"/>
      <c r="P272" s="769"/>
      <c r="Q272" s="769" t="s">
        <v>415</v>
      </c>
      <c r="R272" s="769"/>
      <c r="S272" s="769"/>
      <c r="T272" s="816"/>
      <c r="U272" s="816"/>
      <c r="V272" s="816"/>
      <c r="W272" s="816"/>
      <c r="X272" s="769"/>
      <c r="Y272" s="769">
        <f>IF(AND(AJ272="",AK272="",AL272="",AN272="",AO272="",OR(AP272="",AP272=Dropdown!$AM$12,AP272=Dropdown!$AM$11)),1,0)</f>
        <v>0</v>
      </c>
      <c r="Z272" s="769">
        <f t="shared" si="43"/>
        <v>0</v>
      </c>
      <c r="AA272" s="769">
        <f t="shared" si="44"/>
        <v>0</v>
      </c>
      <c r="AB272" s="769">
        <f t="shared" si="45"/>
        <v>0</v>
      </c>
      <c r="AC272" s="769"/>
      <c r="AD272" s="772" t="str">
        <f>IF(OR(T272&lt;&gt;"",U272&lt;&gt;""),Dropdown!$A$4,IF(OR(V272&lt;&gt;"",W272&lt;&gt;""),Dropdown!$A$5,Dropdown!$A$3))</f>
        <v>Residential</v>
      </c>
      <c r="AE272" s="773" t="s">
        <v>633</v>
      </c>
      <c r="AF272" s="773" t="str">
        <f>VLOOKUP(AG272,Dropdown!$N$3:$R$62,2,FALSE)</f>
        <v>NAC</v>
      </c>
      <c r="AG272" s="773" t="s">
        <v>302</v>
      </c>
      <c r="AH272" s="773" t="str">
        <f>IF(AG272&lt;&gt;"",VLOOKUP(AG272,Dropdown!$N$3:$R$62,3,FALSE),IF(AF272&lt;&gt;"",VLOOKUP(AF272,Dropdown!$N$3:$R$62,3,FALSE),IF(AE272&lt;&gt;"",VLOOKUP(AE272,Dropdown!$N$3:$R$62,3,FALSE),"")))</f>
        <v>HI</v>
      </c>
      <c r="AI272" s="773" t="str">
        <f>IF(AG272&lt;&gt;"",VLOOKUP(AG272,Dropdown!$N$3:$R$62,5,FALSE),IF(AF272&lt;&gt;"",VLOOKUP(AF272,Dropdown!$N$3:$R$62,5,FALSE),IF(AE272&lt;&gt;"",VLOOKUP(AE272,Dropdown!$N$3:$R$62,5,FALSE),"")))</f>
        <v>Moderate</v>
      </c>
      <c r="AJ272" s="773"/>
      <c r="AK272" s="773"/>
      <c r="AL272" s="773"/>
      <c r="AM272" s="773"/>
      <c r="AN272" s="773"/>
      <c r="AO272" s="773"/>
      <c r="AP272" s="773" t="s">
        <v>547</v>
      </c>
      <c r="AQ272" s="769"/>
      <c r="AR272" s="774" t="s">
        <v>419</v>
      </c>
      <c r="AS272" s="774"/>
      <c r="AT272" s="769" t="s">
        <v>411</v>
      </c>
      <c r="AU272" s="769">
        <v>5</v>
      </c>
      <c r="AV272" s="846"/>
      <c r="AW272" s="823"/>
      <c r="AX272" s="824"/>
      <c r="AY272" s="824"/>
      <c r="AZ272" s="803"/>
      <c r="BA272" s="804"/>
      <c r="BB272" s="804"/>
      <c r="BC272" s="823"/>
      <c r="BD272" s="824"/>
      <c r="BE272" s="824"/>
      <c r="BF272" s="805"/>
      <c r="BG272" s="804"/>
      <c r="BH272" s="804"/>
      <c r="BI272" s="823"/>
      <c r="BJ272" s="824"/>
      <c r="BK272" s="824"/>
      <c r="BL272" s="805"/>
      <c r="BM272" s="804"/>
      <c r="BN272" s="804"/>
      <c r="BO272" s="823"/>
      <c r="BP272" s="824"/>
      <c r="BQ272" s="824"/>
      <c r="BR272" s="805"/>
      <c r="BS272" s="804"/>
      <c r="BT272" s="804"/>
      <c r="BU272" s="823"/>
      <c r="BV272" s="824"/>
      <c r="BW272" s="824"/>
      <c r="BX272" s="805"/>
      <c r="BY272" s="804"/>
      <c r="BZ272" s="804"/>
      <c r="CA272" s="823"/>
      <c r="CB272" s="824"/>
      <c r="CC272" s="824"/>
      <c r="CD272" s="805"/>
      <c r="CE272" s="804"/>
      <c r="CF272" s="804"/>
      <c r="CG272" s="823"/>
      <c r="CH272" s="824"/>
      <c r="CI272" s="824"/>
      <c r="CJ272" s="805"/>
      <c r="CK272" s="804"/>
      <c r="CL272" s="804"/>
      <c r="CM272" s="823"/>
      <c r="CN272" s="824"/>
      <c r="CO272" s="824"/>
      <c r="CP272" s="805"/>
      <c r="CQ272" s="804"/>
      <c r="CR272" s="804"/>
      <c r="CS272" s="823"/>
      <c r="CT272" s="824"/>
      <c r="CU272" s="824"/>
      <c r="CV272" s="805"/>
      <c r="CW272" s="804"/>
      <c r="CX272" s="804"/>
      <c r="CY272" s="823"/>
      <c r="CZ272" s="824"/>
      <c r="DA272" s="825"/>
      <c r="DB272" s="803"/>
      <c r="DC272" s="809"/>
      <c r="DD272" s="809"/>
      <c r="DE272" s="826"/>
      <c r="DF272" s="825"/>
      <c r="DG272" s="824"/>
      <c r="DH272" s="805"/>
      <c r="DI272" s="804"/>
      <c r="DJ272" s="804"/>
      <c r="DK272" s="823"/>
      <c r="DL272" s="824"/>
      <c r="DM272" s="825"/>
      <c r="DN272" s="803"/>
      <c r="DO272" s="809"/>
      <c r="DP272" s="809"/>
      <c r="DQ272" s="827"/>
      <c r="DR272" s="828"/>
      <c r="DS272" s="835"/>
      <c r="DT272" s="811"/>
      <c r="DU272" s="812"/>
      <c r="DV272" s="812"/>
      <c r="DW272" s="836"/>
      <c r="DX272" s="835"/>
      <c r="DY272" s="828"/>
      <c r="DZ272" s="813"/>
      <c r="EA272" s="814"/>
      <c r="EB272" s="814"/>
      <c r="EC272" s="827"/>
      <c r="ED272" s="828"/>
      <c r="EE272" s="835">
        <v>11</v>
      </c>
      <c r="EF272" s="811"/>
      <c r="EG272" s="812"/>
      <c r="EH272" s="812"/>
      <c r="EI272" s="836"/>
      <c r="EJ272" s="835"/>
      <c r="EK272" s="828"/>
      <c r="EL272" s="813"/>
      <c r="EM272" s="814"/>
      <c r="EN272" s="814"/>
      <c r="EO272" s="827"/>
      <c r="EP272" s="828"/>
      <c r="EQ272" s="835"/>
      <c r="ER272" s="811"/>
      <c r="ES272" s="812"/>
      <c r="ET272" s="812"/>
      <c r="EU272" s="836"/>
      <c r="EV272" s="835"/>
      <c r="EW272" s="828"/>
      <c r="EX272" s="813"/>
      <c r="EY272" s="814"/>
      <c r="EZ272" s="814"/>
      <c r="FA272" s="827"/>
      <c r="FB272" s="828"/>
      <c r="FC272" s="835"/>
      <c r="FD272" s="811"/>
      <c r="FE272" s="812"/>
      <c r="FF272" s="812"/>
      <c r="FG272" s="836"/>
      <c r="FH272" s="835"/>
      <c r="FI272" s="828"/>
      <c r="FJ272" s="813"/>
      <c r="FK272" s="814"/>
      <c r="FL272" s="814"/>
      <c r="FM272" s="827"/>
      <c r="FN272" s="828"/>
      <c r="FO272" s="835"/>
      <c r="FP272" s="811"/>
      <c r="FQ272" s="812"/>
      <c r="FR272" s="812"/>
      <c r="FS272" s="823"/>
      <c r="FT272" s="824"/>
      <c r="FU272" s="825"/>
      <c r="FV272" s="803"/>
      <c r="FW272" s="804"/>
      <c r="FX272" s="804"/>
      <c r="FY272" s="826"/>
      <c r="FZ272" s="825"/>
      <c r="GA272" s="824"/>
      <c r="GB272" s="805"/>
      <c r="GC272" s="804"/>
      <c r="GD272" s="804"/>
      <c r="GE272" s="823"/>
      <c r="GF272" s="824"/>
      <c r="GG272" s="825"/>
      <c r="GH272" s="803"/>
      <c r="GI272" s="809"/>
      <c r="GJ272" s="809"/>
      <c r="GK272" s="826"/>
      <c r="GL272" s="825"/>
      <c r="GM272" s="824"/>
      <c r="GN272" s="805"/>
      <c r="GO272" s="804"/>
      <c r="GP272" s="804"/>
      <c r="GQ272" s="823"/>
      <c r="GR272" s="824"/>
      <c r="GS272" s="825"/>
      <c r="GT272" s="803"/>
      <c r="GU272" s="809"/>
      <c r="GV272" s="809"/>
      <c r="GW272" s="826"/>
      <c r="GX272" s="825"/>
      <c r="GY272" s="824"/>
      <c r="GZ272" s="805"/>
      <c r="HA272" s="804"/>
      <c r="HB272" s="804"/>
      <c r="HC272" s="823"/>
      <c r="HD272" s="824"/>
      <c r="HE272" s="825"/>
      <c r="HF272" s="803"/>
      <c r="HG272" s="809"/>
      <c r="HH272" s="809"/>
      <c r="HI272" s="826"/>
      <c r="HJ272" s="825"/>
      <c r="HK272" s="824"/>
      <c r="HL272" s="805"/>
      <c r="HM272" s="804"/>
      <c r="HN272" s="804"/>
      <c r="HO272" s="823"/>
      <c r="HP272" s="824"/>
      <c r="HQ272" s="825"/>
      <c r="HR272" s="803"/>
      <c r="HS272" s="809"/>
      <c r="HT272" s="809"/>
      <c r="HU272" s="826"/>
      <c r="HV272" s="825"/>
      <c r="HW272" s="824"/>
      <c r="HX272" s="805"/>
      <c r="HY272" s="804"/>
      <c r="HZ272" s="804"/>
      <c r="IA272" s="823"/>
      <c r="IB272" s="824"/>
      <c r="IC272" s="825"/>
      <c r="ID272" s="803"/>
      <c r="IE272" s="804"/>
      <c r="IF272" s="804"/>
      <c r="IG272" s="826"/>
      <c r="IH272" s="825"/>
      <c r="II272" s="824"/>
      <c r="IJ272" s="805"/>
      <c r="IK272" s="804"/>
      <c r="IL272" s="804"/>
      <c r="IM272" s="823"/>
      <c r="IN272" s="824"/>
      <c r="IO272" s="825"/>
      <c r="IP272" s="803"/>
      <c r="IQ272" s="804"/>
      <c r="IR272" s="804"/>
      <c r="IS272" s="826"/>
      <c r="IT272" s="825"/>
      <c r="IU272" s="824"/>
      <c r="IV272" s="805"/>
      <c r="IW272" s="804"/>
      <c r="IX272" s="804"/>
      <c r="IY272" s="823"/>
      <c r="IZ272" s="824"/>
      <c r="JA272" s="825"/>
      <c r="JB272" s="803"/>
      <c r="JC272" s="804"/>
      <c r="JD272" s="804"/>
      <c r="JE272" s="826"/>
      <c r="JF272" s="825"/>
      <c r="JG272" s="824"/>
      <c r="JH272" s="805"/>
      <c r="JI272" s="804"/>
      <c r="JJ272" s="804"/>
      <c r="JK272" s="823"/>
      <c r="JL272" s="824"/>
      <c r="JM272" s="825"/>
      <c r="JN272" s="803"/>
      <c r="JO272" s="809"/>
      <c r="JP272" s="809"/>
      <c r="JQ272" s="826"/>
      <c r="JR272" s="825"/>
      <c r="JS272" s="824"/>
      <c r="JT272" s="805"/>
      <c r="JU272" s="804"/>
      <c r="JV272" s="804"/>
      <c r="JW272" s="823"/>
      <c r="JX272" s="824"/>
      <c r="JY272" s="824"/>
      <c r="JZ272" s="805"/>
      <c r="KA272" s="809"/>
      <c r="KB272" s="809"/>
      <c r="KC272" s="823"/>
      <c r="KD272" s="824"/>
      <c r="KE272" s="824"/>
      <c r="KF272" s="805"/>
      <c r="KG272" s="809"/>
      <c r="KH272" s="809"/>
      <c r="KI272" s="823"/>
      <c r="KJ272" s="824"/>
      <c r="KK272" s="824"/>
      <c r="KL272" s="805"/>
      <c r="KM272" s="809"/>
      <c r="KN272" s="809"/>
      <c r="KO272" s="823"/>
      <c r="KP272" s="824"/>
      <c r="KQ272" s="824"/>
      <c r="KR272" s="805"/>
      <c r="KS272" s="804"/>
      <c r="KT272" s="804"/>
      <c r="KU272" s="823"/>
      <c r="KV272" s="824"/>
      <c r="KW272" s="824"/>
      <c r="KX272" s="805"/>
      <c r="KY272" s="809"/>
      <c r="KZ272" s="809"/>
      <c r="LA272" s="823"/>
      <c r="LB272" s="824"/>
      <c r="LC272" s="824"/>
      <c r="LD272" s="805"/>
      <c r="LE272" s="804"/>
      <c r="LF272" s="804"/>
      <c r="LG272" s="823"/>
      <c r="LH272" s="824"/>
      <c r="LI272" s="824"/>
      <c r="LJ272" s="805"/>
      <c r="LK272" s="804"/>
      <c r="LL272" s="804"/>
      <c r="LM272" s="823"/>
      <c r="LN272" s="824"/>
      <c r="LO272" s="824"/>
      <c r="LP272" s="805"/>
      <c r="LQ272" s="809"/>
      <c r="LR272" s="809"/>
      <c r="LS272" s="823"/>
      <c r="LT272" s="824"/>
      <c r="LU272" s="824"/>
      <c r="LV272" s="805"/>
      <c r="LW272" s="804"/>
      <c r="LX272" s="804"/>
      <c r="LY272" s="823"/>
      <c r="LZ272" s="824"/>
      <c r="MA272" s="824"/>
      <c r="MB272" s="805"/>
      <c r="MC272" s="809"/>
      <c r="MD272" s="809"/>
      <c r="ME272" s="823"/>
      <c r="MF272" s="824"/>
      <c r="MG272" s="824"/>
      <c r="MH272" s="805"/>
      <c r="MI272" s="809"/>
      <c r="MJ272" s="809"/>
      <c r="MK272" s="823"/>
      <c r="ML272" s="824"/>
      <c r="MM272" s="824"/>
      <c r="MN272" s="805"/>
      <c r="MO272" s="809"/>
      <c r="MP272" s="809"/>
      <c r="MQ272" s="823"/>
      <c r="MR272" s="824"/>
      <c r="MS272" s="824"/>
      <c r="MT272" s="805"/>
      <c r="MU272" s="804"/>
      <c r="MV272" s="804"/>
      <c r="MW272" s="823"/>
      <c r="MX272" s="824"/>
      <c r="MY272" s="824"/>
      <c r="MZ272" s="805"/>
      <c r="NA272" s="804"/>
      <c r="NB272" s="804"/>
      <c r="NC272" s="823"/>
      <c r="ND272" s="824"/>
      <c r="NE272" s="824"/>
      <c r="NF272" s="805"/>
      <c r="NG272" s="804"/>
      <c r="NH272" s="804"/>
      <c r="NI272" s="823"/>
      <c r="NJ272" s="824"/>
      <c r="NK272" s="824"/>
      <c r="NL272" s="805"/>
      <c r="NM272" s="809"/>
      <c r="NN272" s="809"/>
      <c r="NO272" s="823"/>
      <c r="NP272" s="824"/>
      <c r="NQ272" s="824"/>
      <c r="NR272" s="805"/>
      <c r="NS272" s="823"/>
      <c r="NT272" s="824"/>
      <c r="NU272" s="824"/>
      <c r="NV272" s="805"/>
      <c r="NW272" s="823"/>
      <c r="NX272" s="824"/>
      <c r="NY272" s="824"/>
      <c r="NZ272" s="834"/>
      <c r="OA272" s="823"/>
      <c r="OB272" s="824"/>
      <c r="OC272" s="824"/>
      <c r="OD272" s="805"/>
      <c r="OE272" s="823"/>
      <c r="OF272" s="824"/>
      <c r="OG272" s="824"/>
      <c r="OH272" s="805"/>
      <c r="OI272" s="823"/>
      <c r="OJ272" s="824"/>
      <c r="OK272" s="824"/>
      <c r="OL272" s="805"/>
      <c r="OM272" s="823"/>
      <c r="ON272" s="824"/>
      <c r="OO272" s="824"/>
      <c r="OP272" s="805"/>
      <c r="OQ272" s="823"/>
      <c r="OR272" s="824"/>
      <c r="OS272" s="824"/>
      <c r="OT272" s="805"/>
      <c r="OU272" s="823"/>
      <c r="OV272" s="824"/>
      <c r="OW272" s="824"/>
      <c r="OX272" s="805"/>
      <c r="OY272" s="823"/>
      <c r="OZ272" s="824"/>
      <c r="PA272" s="824"/>
      <c r="PB272" s="805"/>
      <c r="PC272" s="823"/>
      <c r="PD272" s="824"/>
      <c r="PE272" s="824"/>
      <c r="PF272" s="805"/>
    </row>
    <row r="273" spans="1:422" ht="15" hidden="1" customHeight="1" x14ac:dyDescent="0.25">
      <c r="A273" s="769" t="s">
        <v>302</v>
      </c>
      <c r="B273" s="769" t="s">
        <v>55</v>
      </c>
      <c r="C273" s="769" t="s">
        <v>21</v>
      </c>
      <c r="D273" s="770"/>
      <c r="E273" s="769"/>
      <c r="F273" s="769"/>
      <c r="G273" s="769"/>
      <c r="H273" s="769"/>
      <c r="I273" s="769"/>
      <c r="J273" s="769"/>
      <c r="K273" s="771"/>
      <c r="L273" s="769"/>
      <c r="M273" s="769"/>
      <c r="N273" s="769"/>
      <c r="O273" s="769"/>
      <c r="P273" s="769"/>
      <c r="Q273" s="769" t="s">
        <v>416</v>
      </c>
      <c r="R273" s="769"/>
      <c r="S273" s="769"/>
      <c r="T273" s="816"/>
      <c r="U273" s="816"/>
      <c r="V273" s="816"/>
      <c r="W273" s="816"/>
      <c r="X273" s="769"/>
      <c r="Y273" s="769">
        <f>IF(AND(AJ273="",AK273="",AL273="",AN273="",AO273="",OR(AP273="",AP273=Dropdown!$AM$12,AP273=Dropdown!$AM$11)),1,0)</f>
        <v>0</v>
      </c>
      <c r="Z273" s="769">
        <f t="shared" si="43"/>
        <v>0</v>
      </c>
      <c r="AA273" s="769">
        <f t="shared" si="44"/>
        <v>0</v>
      </c>
      <c r="AB273" s="769">
        <f t="shared" si="45"/>
        <v>0</v>
      </c>
      <c r="AC273" s="769"/>
      <c r="AD273" s="772" t="str">
        <f>IF(OR(T273&lt;&gt;"",U273&lt;&gt;""),Dropdown!$A$4,IF(OR(V273&lt;&gt;"",W273&lt;&gt;""),Dropdown!$A$5,Dropdown!$A$3))</f>
        <v>Residential</v>
      </c>
      <c r="AE273" s="773" t="s">
        <v>633</v>
      </c>
      <c r="AF273" s="773" t="str">
        <f>VLOOKUP(AG273,Dropdown!$N$3:$R$62,2,FALSE)</f>
        <v>NAC</v>
      </c>
      <c r="AG273" s="773" t="s">
        <v>302</v>
      </c>
      <c r="AH273" s="773" t="str">
        <f>IF(AG273&lt;&gt;"",VLOOKUP(AG273,Dropdown!$N$3:$R$62,3,FALSE),IF(AF273&lt;&gt;"",VLOOKUP(AF273,Dropdown!$N$3:$R$62,3,FALSE),IF(AE273&lt;&gt;"",VLOOKUP(AE273,Dropdown!$N$3:$R$62,3,FALSE),"")))</f>
        <v>HI</v>
      </c>
      <c r="AI273" s="773" t="str">
        <f>IF(AG273&lt;&gt;"",VLOOKUP(AG273,Dropdown!$N$3:$R$62,5,FALSE),IF(AF273&lt;&gt;"",VLOOKUP(AF273,Dropdown!$N$3:$R$62,5,FALSE),IF(AE273&lt;&gt;"",VLOOKUP(AE273,Dropdown!$N$3:$R$62,5,FALSE),"")))</f>
        <v>Moderate</v>
      </c>
      <c r="AJ273" s="773"/>
      <c r="AK273" s="773"/>
      <c r="AL273" s="773"/>
      <c r="AM273" s="773"/>
      <c r="AN273" s="773"/>
      <c r="AO273" s="773"/>
      <c r="AP273" s="773" t="s">
        <v>547</v>
      </c>
      <c r="AQ273" s="769"/>
      <c r="AR273" s="774" t="s">
        <v>419</v>
      </c>
      <c r="AS273" s="774"/>
      <c r="AT273" s="769" t="s">
        <v>411</v>
      </c>
      <c r="AU273" s="769">
        <v>5</v>
      </c>
      <c r="AV273" s="846"/>
      <c r="AW273" s="823"/>
      <c r="AX273" s="824"/>
      <c r="AY273" s="824"/>
      <c r="AZ273" s="803"/>
      <c r="BA273" s="804"/>
      <c r="BB273" s="804"/>
      <c r="BC273" s="823"/>
      <c r="BD273" s="824"/>
      <c r="BE273" s="824"/>
      <c r="BF273" s="805"/>
      <c r="BG273" s="804"/>
      <c r="BH273" s="804"/>
      <c r="BI273" s="823"/>
      <c r="BJ273" s="824"/>
      <c r="BK273" s="824"/>
      <c r="BL273" s="805"/>
      <c r="BM273" s="804"/>
      <c r="BN273" s="804"/>
      <c r="BO273" s="823"/>
      <c r="BP273" s="824"/>
      <c r="BQ273" s="824"/>
      <c r="BR273" s="805"/>
      <c r="BS273" s="804"/>
      <c r="BT273" s="804"/>
      <c r="BU273" s="823"/>
      <c r="BV273" s="824"/>
      <c r="BW273" s="824"/>
      <c r="BX273" s="805"/>
      <c r="BY273" s="804"/>
      <c r="BZ273" s="804"/>
      <c r="CA273" s="823"/>
      <c r="CB273" s="824"/>
      <c r="CC273" s="824"/>
      <c r="CD273" s="805"/>
      <c r="CE273" s="804"/>
      <c r="CF273" s="804"/>
      <c r="CG273" s="823"/>
      <c r="CH273" s="824"/>
      <c r="CI273" s="824"/>
      <c r="CJ273" s="805"/>
      <c r="CK273" s="804"/>
      <c r="CL273" s="804"/>
      <c r="CM273" s="823"/>
      <c r="CN273" s="824"/>
      <c r="CO273" s="824"/>
      <c r="CP273" s="805"/>
      <c r="CQ273" s="804"/>
      <c r="CR273" s="804"/>
      <c r="CS273" s="823"/>
      <c r="CT273" s="824"/>
      <c r="CU273" s="824"/>
      <c r="CV273" s="805"/>
      <c r="CW273" s="804"/>
      <c r="CX273" s="804"/>
      <c r="CY273" s="823"/>
      <c r="CZ273" s="824"/>
      <c r="DA273" s="825"/>
      <c r="DB273" s="803"/>
      <c r="DC273" s="809"/>
      <c r="DD273" s="809"/>
      <c r="DE273" s="826"/>
      <c r="DF273" s="825"/>
      <c r="DG273" s="824"/>
      <c r="DH273" s="805"/>
      <c r="DI273" s="804"/>
      <c r="DJ273" s="804"/>
      <c r="DK273" s="823"/>
      <c r="DL273" s="824"/>
      <c r="DM273" s="825"/>
      <c r="DN273" s="803"/>
      <c r="DO273" s="809"/>
      <c r="DP273" s="809"/>
      <c r="DQ273" s="827"/>
      <c r="DR273" s="828"/>
      <c r="DS273" s="835"/>
      <c r="DT273" s="811"/>
      <c r="DU273" s="812"/>
      <c r="DV273" s="812"/>
      <c r="DW273" s="836"/>
      <c r="DX273" s="835"/>
      <c r="DY273" s="828"/>
      <c r="DZ273" s="813"/>
      <c r="EA273" s="814"/>
      <c r="EB273" s="814"/>
      <c r="EC273" s="827"/>
      <c r="ED273" s="828"/>
      <c r="EE273" s="835"/>
      <c r="EF273" s="811"/>
      <c r="EG273" s="812"/>
      <c r="EH273" s="812"/>
      <c r="EI273" s="836"/>
      <c r="EJ273" s="835"/>
      <c r="EK273" s="828">
        <v>10</v>
      </c>
      <c r="EL273" s="813"/>
      <c r="EM273" s="814"/>
      <c r="EN273" s="814"/>
      <c r="EO273" s="827"/>
      <c r="EP273" s="828"/>
      <c r="EQ273" s="835"/>
      <c r="ER273" s="811"/>
      <c r="ES273" s="812"/>
      <c r="ET273" s="812"/>
      <c r="EU273" s="836"/>
      <c r="EV273" s="835"/>
      <c r="EW273" s="828"/>
      <c r="EX273" s="813"/>
      <c r="EY273" s="814"/>
      <c r="EZ273" s="814"/>
      <c r="FA273" s="827"/>
      <c r="FB273" s="828"/>
      <c r="FC273" s="835"/>
      <c r="FD273" s="811"/>
      <c r="FE273" s="812"/>
      <c r="FF273" s="812"/>
      <c r="FG273" s="836"/>
      <c r="FH273" s="835"/>
      <c r="FI273" s="828"/>
      <c r="FJ273" s="813"/>
      <c r="FK273" s="814"/>
      <c r="FL273" s="814"/>
      <c r="FM273" s="827"/>
      <c r="FN273" s="828"/>
      <c r="FO273" s="835"/>
      <c r="FP273" s="811"/>
      <c r="FQ273" s="812"/>
      <c r="FR273" s="812"/>
      <c r="FS273" s="823"/>
      <c r="FT273" s="824"/>
      <c r="FU273" s="825"/>
      <c r="FV273" s="803"/>
      <c r="FW273" s="804"/>
      <c r="FX273" s="804"/>
      <c r="FY273" s="826"/>
      <c r="FZ273" s="825"/>
      <c r="GA273" s="824"/>
      <c r="GB273" s="805"/>
      <c r="GC273" s="804"/>
      <c r="GD273" s="804"/>
      <c r="GE273" s="823"/>
      <c r="GF273" s="824"/>
      <c r="GG273" s="825"/>
      <c r="GH273" s="803"/>
      <c r="GI273" s="809"/>
      <c r="GJ273" s="809"/>
      <c r="GK273" s="826"/>
      <c r="GL273" s="825"/>
      <c r="GM273" s="824"/>
      <c r="GN273" s="805"/>
      <c r="GO273" s="804"/>
      <c r="GP273" s="804"/>
      <c r="GQ273" s="823"/>
      <c r="GR273" s="824"/>
      <c r="GS273" s="825"/>
      <c r="GT273" s="803"/>
      <c r="GU273" s="809"/>
      <c r="GV273" s="809"/>
      <c r="GW273" s="826"/>
      <c r="GX273" s="825"/>
      <c r="GY273" s="824"/>
      <c r="GZ273" s="805"/>
      <c r="HA273" s="804"/>
      <c r="HB273" s="804"/>
      <c r="HC273" s="823"/>
      <c r="HD273" s="824"/>
      <c r="HE273" s="825"/>
      <c r="HF273" s="803"/>
      <c r="HG273" s="809"/>
      <c r="HH273" s="809"/>
      <c r="HI273" s="826"/>
      <c r="HJ273" s="825"/>
      <c r="HK273" s="824"/>
      <c r="HL273" s="805"/>
      <c r="HM273" s="804"/>
      <c r="HN273" s="804"/>
      <c r="HO273" s="823"/>
      <c r="HP273" s="824"/>
      <c r="HQ273" s="825"/>
      <c r="HR273" s="803"/>
      <c r="HS273" s="809"/>
      <c r="HT273" s="809"/>
      <c r="HU273" s="826"/>
      <c r="HV273" s="825"/>
      <c r="HW273" s="824"/>
      <c r="HX273" s="805"/>
      <c r="HY273" s="804"/>
      <c r="HZ273" s="804"/>
      <c r="IA273" s="823"/>
      <c r="IB273" s="824"/>
      <c r="IC273" s="825"/>
      <c r="ID273" s="803"/>
      <c r="IE273" s="804"/>
      <c r="IF273" s="804"/>
      <c r="IG273" s="826"/>
      <c r="IH273" s="825"/>
      <c r="II273" s="824"/>
      <c r="IJ273" s="805"/>
      <c r="IK273" s="804"/>
      <c r="IL273" s="804"/>
      <c r="IM273" s="823"/>
      <c r="IN273" s="824"/>
      <c r="IO273" s="825"/>
      <c r="IP273" s="803"/>
      <c r="IQ273" s="804"/>
      <c r="IR273" s="804"/>
      <c r="IS273" s="826"/>
      <c r="IT273" s="825"/>
      <c r="IU273" s="824"/>
      <c r="IV273" s="805"/>
      <c r="IW273" s="804"/>
      <c r="IX273" s="804"/>
      <c r="IY273" s="823"/>
      <c r="IZ273" s="824"/>
      <c r="JA273" s="825"/>
      <c r="JB273" s="803"/>
      <c r="JC273" s="804"/>
      <c r="JD273" s="804"/>
      <c r="JE273" s="826"/>
      <c r="JF273" s="825"/>
      <c r="JG273" s="824"/>
      <c r="JH273" s="805"/>
      <c r="JI273" s="804"/>
      <c r="JJ273" s="804"/>
      <c r="JK273" s="823"/>
      <c r="JL273" s="824"/>
      <c r="JM273" s="825"/>
      <c r="JN273" s="803"/>
      <c r="JO273" s="809"/>
      <c r="JP273" s="809"/>
      <c r="JQ273" s="826"/>
      <c r="JR273" s="825"/>
      <c r="JS273" s="824"/>
      <c r="JT273" s="805"/>
      <c r="JU273" s="804"/>
      <c r="JV273" s="804"/>
      <c r="JW273" s="823"/>
      <c r="JX273" s="824"/>
      <c r="JY273" s="824"/>
      <c r="JZ273" s="805"/>
      <c r="KA273" s="809"/>
      <c r="KB273" s="809"/>
      <c r="KC273" s="823"/>
      <c r="KD273" s="824"/>
      <c r="KE273" s="824"/>
      <c r="KF273" s="805"/>
      <c r="KG273" s="809"/>
      <c r="KH273" s="809"/>
      <c r="KI273" s="823"/>
      <c r="KJ273" s="824"/>
      <c r="KK273" s="824"/>
      <c r="KL273" s="805"/>
      <c r="KM273" s="809"/>
      <c r="KN273" s="809"/>
      <c r="KO273" s="823"/>
      <c r="KP273" s="824"/>
      <c r="KQ273" s="824"/>
      <c r="KR273" s="805"/>
      <c r="KS273" s="804"/>
      <c r="KT273" s="804"/>
      <c r="KU273" s="823"/>
      <c r="KV273" s="824"/>
      <c r="KW273" s="824"/>
      <c r="KX273" s="805"/>
      <c r="KY273" s="809"/>
      <c r="KZ273" s="809"/>
      <c r="LA273" s="823"/>
      <c r="LB273" s="824"/>
      <c r="LC273" s="824"/>
      <c r="LD273" s="805"/>
      <c r="LE273" s="804"/>
      <c r="LF273" s="804"/>
      <c r="LG273" s="823"/>
      <c r="LH273" s="824"/>
      <c r="LI273" s="824"/>
      <c r="LJ273" s="805"/>
      <c r="LK273" s="804"/>
      <c r="LL273" s="804"/>
      <c r="LM273" s="823"/>
      <c r="LN273" s="824"/>
      <c r="LO273" s="824"/>
      <c r="LP273" s="805"/>
      <c r="LQ273" s="809"/>
      <c r="LR273" s="809"/>
      <c r="LS273" s="823"/>
      <c r="LT273" s="824"/>
      <c r="LU273" s="824"/>
      <c r="LV273" s="805"/>
      <c r="LW273" s="804"/>
      <c r="LX273" s="804"/>
      <c r="LY273" s="823"/>
      <c r="LZ273" s="824"/>
      <c r="MA273" s="824"/>
      <c r="MB273" s="805"/>
      <c r="MC273" s="809"/>
      <c r="MD273" s="809"/>
      <c r="ME273" s="823"/>
      <c r="MF273" s="824"/>
      <c r="MG273" s="824"/>
      <c r="MH273" s="805"/>
      <c r="MI273" s="809"/>
      <c r="MJ273" s="809"/>
      <c r="MK273" s="823"/>
      <c r="ML273" s="824"/>
      <c r="MM273" s="824"/>
      <c r="MN273" s="805"/>
      <c r="MO273" s="809"/>
      <c r="MP273" s="809"/>
      <c r="MQ273" s="823"/>
      <c r="MR273" s="824"/>
      <c r="MS273" s="824"/>
      <c r="MT273" s="805"/>
      <c r="MU273" s="804"/>
      <c r="MV273" s="804"/>
      <c r="MW273" s="823"/>
      <c r="MX273" s="824"/>
      <c r="MY273" s="824"/>
      <c r="MZ273" s="805"/>
      <c r="NA273" s="804"/>
      <c r="NB273" s="804"/>
      <c r="NC273" s="823"/>
      <c r="ND273" s="824"/>
      <c r="NE273" s="824"/>
      <c r="NF273" s="805"/>
      <c r="NG273" s="804"/>
      <c r="NH273" s="804"/>
      <c r="NI273" s="823"/>
      <c r="NJ273" s="824"/>
      <c r="NK273" s="824"/>
      <c r="NL273" s="805"/>
      <c r="NM273" s="809"/>
      <c r="NN273" s="809"/>
      <c r="NO273" s="823"/>
      <c r="NP273" s="824"/>
      <c r="NQ273" s="824"/>
      <c r="NR273" s="805"/>
      <c r="NS273" s="823"/>
      <c r="NT273" s="824"/>
      <c r="NU273" s="824"/>
      <c r="NV273" s="805"/>
      <c r="NW273" s="823"/>
      <c r="NX273" s="824"/>
      <c r="NY273" s="824"/>
      <c r="NZ273" s="834"/>
      <c r="OA273" s="823"/>
      <c r="OB273" s="824"/>
      <c r="OC273" s="824"/>
      <c r="OD273" s="805"/>
      <c r="OE273" s="823"/>
      <c r="OF273" s="824"/>
      <c r="OG273" s="824"/>
      <c r="OH273" s="805"/>
      <c r="OI273" s="823"/>
      <c r="OJ273" s="824"/>
      <c r="OK273" s="824"/>
      <c r="OL273" s="805"/>
      <c r="OM273" s="823"/>
      <c r="ON273" s="824"/>
      <c r="OO273" s="824"/>
      <c r="OP273" s="805"/>
      <c r="OQ273" s="823"/>
      <c r="OR273" s="824"/>
      <c r="OS273" s="824"/>
      <c r="OT273" s="805"/>
      <c r="OU273" s="823"/>
      <c r="OV273" s="824"/>
      <c r="OW273" s="824"/>
      <c r="OX273" s="805"/>
      <c r="OY273" s="823"/>
      <c r="OZ273" s="824"/>
      <c r="PA273" s="824"/>
      <c r="PB273" s="805"/>
      <c r="PC273" s="823"/>
      <c r="PD273" s="824"/>
      <c r="PE273" s="824"/>
      <c r="PF273" s="805"/>
    </row>
    <row r="274" spans="1:422" ht="15" hidden="1" customHeight="1" x14ac:dyDescent="0.25">
      <c r="A274" s="769" t="s">
        <v>302</v>
      </c>
      <c r="B274" s="769" t="s">
        <v>55</v>
      </c>
      <c r="C274" s="769" t="s">
        <v>21</v>
      </c>
      <c r="D274" s="770"/>
      <c r="E274" s="769"/>
      <c r="F274" s="769"/>
      <c r="G274" s="769"/>
      <c r="H274" s="769"/>
      <c r="I274" s="769"/>
      <c r="J274" s="769"/>
      <c r="K274" s="771"/>
      <c r="L274" s="769"/>
      <c r="M274" s="769"/>
      <c r="N274" s="769"/>
      <c r="O274" s="769"/>
      <c r="P274" s="769"/>
      <c r="Q274" s="769" t="s">
        <v>417</v>
      </c>
      <c r="R274" s="769"/>
      <c r="S274" s="769"/>
      <c r="T274" s="816"/>
      <c r="U274" s="816"/>
      <c r="V274" s="816"/>
      <c r="W274" s="816"/>
      <c r="X274" s="769"/>
      <c r="Y274" s="769">
        <f>IF(AND(AJ274="",AK274="",AL274="",AN274="",AO274="",OR(AP274="",AP274=Dropdown!$AM$12,AP274=Dropdown!$AM$11)),1,0)</f>
        <v>0</v>
      </c>
      <c r="Z274" s="769">
        <f t="shared" si="43"/>
        <v>0</v>
      </c>
      <c r="AA274" s="769">
        <f t="shared" si="44"/>
        <v>0</v>
      </c>
      <c r="AB274" s="769">
        <f t="shared" si="45"/>
        <v>0</v>
      </c>
      <c r="AC274" s="769"/>
      <c r="AD274" s="772" t="str">
        <f>IF(OR(T274&lt;&gt;"",U274&lt;&gt;""),Dropdown!$A$4,IF(OR(V274&lt;&gt;"",W274&lt;&gt;""),Dropdown!$A$5,Dropdown!$A$3))</f>
        <v>Residential</v>
      </c>
      <c r="AE274" s="773" t="s">
        <v>633</v>
      </c>
      <c r="AF274" s="773" t="str">
        <f>VLOOKUP(AG274,Dropdown!$N$3:$R$62,2,FALSE)</f>
        <v>NAC</v>
      </c>
      <c r="AG274" s="773" t="s">
        <v>302</v>
      </c>
      <c r="AH274" s="773" t="str">
        <f>IF(AG274&lt;&gt;"",VLOOKUP(AG274,Dropdown!$N$3:$R$62,3,FALSE),IF(AF274&lt;&gt;"",VLOOKUP(AF274,Dropdown!$N$3:$R$62,3,FALSE),IF(AE274&lt;&gt;"",VLOOKUP(AE274,Dropdown!$N$3:$R$62,3,FALSE),"")))</f>
        <v>HI</v>
      </c>
      <c r="AI274" s="773" t="str">
        <f>IF(AG274&lt;&gt;"",VLOOKUP(AG274,Dropdown!$N$3:$R$62,5,FALSE),IF(AF274&lt;&gt;"",VLOOKUP(AF274,Dropdown!$N$3:$R$62,5,FALSE),IF(AE274&lt;&gt;"",VLOOKUP(AE274,Dropdown!$N$3:$R$62,5,FALSE),"")))</f>
        <v>Moderate</v>
      </c>
      <c r="AJ274" s="773"/>
      <c r="AK274" s="773"/>
      <c r="AL274" s="773"/>
      <c r="AM274" s="773"/>
      <c r="AN274" s="773"/>
      <c r="AO274" s="773"/>
      <c r="AP274" s="773" t="s">
        <v>547</v>
      </c>
      <c r="AQ274" s="769"/>
      <c r="AR274" s="774" t="s">
        <v>419</v>
      </c>
      <c r="AS274" s="774"/>
      <c r="AT274" s="769" t="s">
        <v>411</v>
      </c>
      <c r="AU274" s="769">
        <v>5</v>
      </c>
      <c r="AV274" s="846"/>
      <c r="AW274" s="823"/>
      <c r="AX274" s="824"/>
      <c r="AY274" s="824"/>
      <c r="AZ274" s="803"/>
      <c r="BA274" s="804"/>
      <c r="BB274" s="804"/>
      <c r="BC274" s="823"/>
      <c r="BD274" s="824"/>
      <c r="BE274" s="824"/>
      <c r="BF274" s="805"/>
      <c r="BG274" s="804"/>
      <c r="BH274" s="804"/>
      <c r="BI274" s="823"/>
      <c r="BJ274" s="824"/>
      <c r="BK274" s="824"/>
      <c r="BL274" s="805"/>
      <c r="BM274" s="804"/>
      <c r="BN274" s="804"/>
      <c r="BO274" s="823"/>
      <c r="BP274" s="824"/>
      <c r="BQ274" s="824"/>
      <c r="BR274" s="805"/>
      <c r="BS274" s="804"/>
      <c r="BT274" s="804"/>
      <c r="BU274" s="823"/>
      <c r="BV274" s="824"/>
      <c r="BW274" s="824"/>
      <c r="BX274" s="805"/>
      <c r="BY274" s="804"/>
      <c r="BZ274" s="804"/>
      <c r="CA274" s="823"/>
      <c r="CB274" s="824"/>
      <c r="CC274" s="824"/>
      <c r="CD274" s="805"/>
      <c r="CE274" s="804"/>
      <c r="CF274" s="804"/>
      <c r="CG274" s="823"/>
      <c r="CH274" s="824"/>
      <c r="CI274" s="824"/>
      <c r="CJ274" s="805"/>
      <c r="CK274" s="804"/>
      <c r="CL274" s="804"/>
      <c r="CM274" s="823"/>
      <c r="CN274" s="824"/>
      <c r="CO274" s="824"/>
      <c r="CP274" s="805"/>
      <c r="CQ274" s="804"/>
      <c r="CR274" s="804"/>
      <c r="CS274" s="823"/>
      <c r="CT274" s="824"/>
      <c r="CU274" s="824"/>
      <c r="CV274" s="805"/>
      <c r="CW274" s="804"/>
      <c r="CX274" s="804"/>
      <c r="CY274" s="823"/>
      <c r="CZ274" s="824"/>
      <c r="DA274" s="825"/>
      <c r="DB274" s="803"/>
      <c r="DC274" s="809"/>
      <c r="DD274" s="809"/>
      <c r="DE274" s="826"/>
      <c r="DF274" s="825"/>
      <c r="DG274" s="824"/>
      <c r="DH274" s="805"/>
      <c r="DI274" s="804"/>
      <c r="DJ274" s="804"/>
      <c r="DK274" s="823"/>
      <c r="DL274" s="824"/>
      <c r="DM274" s="825"/>
      <c r="DN274" s="803"/>
      <c r="DO274" s="809"/>
      <c r="DP274" s="809"/>
      <c r="DQ274" s="827"/>
      <c r="DR274" s="828"/>
      <c r="DS274" s="835"/>
      <c r="DT274" s="811"/>
      <c r="DU274" s="812"/>
      <c r="DV274" s="812"/>
      <c r="DW274" s="836"/>
      <c r="DX274" s="835"/>
      <c r="DY274" s="828"/>
      <c r="DZ274" s="813"/>
      <c r="EA274" s="814"/>
      <c r="EB274" s="814"/>
      <c r="EC274" s="827"/>
      <c r="ED274" s="828"/>
      <c r="EE274" s="835"/>
      <c r="EF274" s="811"/>
      <c r="EG274" s="812"/>
      <c r="EH274" s="812"/>
      <c r="EI274" s="836"/>
      <c r="EJ274" s="835"/>
      <c r="EK274" s="828"/>
      <c r="EL274" s="813"/>
      <c r="EM274" s="814"/>
      <c r="EN274" s="814"/>
      <c r="EO274" s="827"/>
      <c r="EP274" s="828"/>
      <c r="EQ274" s="835">
        <v>2</v>
      </c>
      <c r="ER274" s="811"/>
      <c r="ES274" s="812"/>
      <c r="ET274" s="812"/>
      <c r="EU274" s="836"/>
      <c r="EV274" s="835"/>
      <c r="EW274" s="828"/>
      <c r="EX274" s="813"/>
      <c r="EY274" s="814"/>
      <c r="EZ274" s="814"/>
      <c r="FA274" s="827"/>
      <c r="FB274" s="828"/>
      <c r="FC274" s="835"/>
      <c r="FD274" s="811"/>
      <c r="FE274" s="812"/>
      <c r="FF274" s="812"/>
      <c r="FG274" s="836"/>
      <c r="FH274" s="835"/>
      <c r="FI274" s="828"/>
      <c r="FJ274" s="813"/>
      <c r="FK274" s="814"/>
      <c r="FL274" s="814"/>
      <c r="FM274" s="827"/>
      <c r="FN274" s="828"/>
      <c r="FO274" s="835"/>
      <c r="FP274" s="811"/>
      <c r="FQ274" s="812"/>
      <c r="FR274" s="812"/>
      <c r="FS274" s="823"/>
      <c r="FT274" s="824"/>
      <c r="FU274" s="825"/>
      <c r="FV274" s="803"/>
      <c r="FW274" s="804"/>
      <c r="FX274" s="804"/>
      <c r="FY274" s="826"/>
      <c r="FZ274" s="825"/>
      <c r="GA274" s="824"/>
      <c r="GB274" s="805"/>
      <c r="GC274" s="804"/>
      <c r="GD274" s="804"/>
      <c r="GE274" s="823"/>
      <c r="GF274" s="824"/>
      <c r="GG274" s="825"/>
      <c r="GH274" s="803"/>
      <c r="GI274" s="809"/>
      <c r="GJ274" s="809"/>
      <c r="GK274" s="826"/>
      <c r="GL274" s="825"/>
      <c r="GM274" s="824"/>
      <c r="GN274" s="805"/>
      <c r="GO274" s="804"/>
      <c r="GP274" s="804"/>
      <c r="GQ274" s="823"/>
      <c r="GR274" s="824"/>
      <c r="GS274" s="825"/>
      <c r="GT274" s="803"/>
      <c r="GU274" s="809"/>
      <c r="GV274" s="809"/>
      <c r="GW274" s="826"/>
      <c r="GX274" s="825"/>
      <c r="GY274" s="824"/>
      <c r="GZ274" s="805"/>
      <c r="HA274" s="804"/>
      <c r="HB274" s="804"/>
      <c r="HC274" s="823"/>
      <c r="HD274" s="824"/>
      <c r="HE274" s="825"/>
      <c r="HF274" s="803"/>
      <c r="HG274" s="809"/>
      <c r="HH274" s="809"/>
      <c r="HI274" s="826"/>
      <c r="HJ274" s="825"/>
      <c r="HK274" s="824"/>
      <c r="HL274" s="805"/>
      <c r="HM274" s="804"/>
      <c r="HN274" s="804"/>
      <c r="HO274" s="823"/>
      <c r="HP274" s="824"/>
      <c r="HQ274" s="825"/>
      <c r="HR274" s="803"/>
      <c r="HS274" s="809"/>
      <c r="HT274" s="809"/>
      <c r="HU274" s="826"/>
      <c r="HV274" s="825"/>
      <c r="HW274" s="824"/>
      <c r="HX274" s="805"/>
      <c r="HY274" s="804"/>
      <c r="HZ274" s="804"/>
      <c r="IA274" s="823"/>
      <c r="IB274" s="824"/>
      <c r="IC274" s="825"/>
      <c r="ID274" s="803"/>
      <c r="IE274" s="804"/>
      <c r="IF274" s="804"/>
      <c r="IG274" s="826"/>
      <c r="IH274" s="825"/>
      <c r="II274" s="824"/>
      <c r="IJ274" s="805"/>
      <c r="IK274" s="804"/>
      <c r="IL274" s="804"/>
      <c r="IM274" s="823"/>
      <c r="IN274" s="824"/>
      <c r="IO274" s="825"/>
      <c r="IP274" s="803"/>
      <c r="IQ274" s="804"/>
      <c r="IR274" s="804"/>
      <c r="IS274" s="826"/>
      <c r="IT274" s="825"/>
      <c r="IU274" s="824"/>
      <c r="IV274" s="805"/>
      <c r="IW274" s="804"/>
      <c r="IX274" s="804"/>
      <c r="IY274" s="823"/>
      <c r="IZ274" s="824"/>
      <c r="JA274" s="825"/>
      <c r="JB274" s="803"/>
      <c r="JC274" s="804"/>
      <c r="JD274" s="804"/>
      <c r="JE274" s="826"/>
      <c r="JF274" s="825"/>
      <c r="JG274" s="824"/>
      <c r="JH274" s="805"/>
      <c r="JI274" s="804"/>
      <c r="JJ274" s="804"/>
      <c r="JK274" s="823"/>
      <c r="JL274" s="824"/>
      <c r="JM274" s="825"/>
      <c r="JN274" s="803"/>
      <c r="JO274" s="809"/>
      <c r="JP274" s="809"/>
      <c r="JQ274" s="826"/>
      <c r="JR274" s="825"/>
      <c r="JS274" s="824"/>
      <c r="JT274" s="805"/>
      <c r="JU274" s="804"/>
      <c r="JV274" s="804"/>
      <c r="JW274" s="823"/>
      <c r="JX274" s="824"/>
      <c r="JY274" s="824"/>
      <c r="JZ274" s="805"/>
      <c r="KA274" s="809"/>
      <c r="KB274" s="809"/>
      <c r="KC274" s="823"/>
      <c r="KD274" s="824"/>
      <c r="KE274" s="824"/>
      <c r="KF274" s="805"/>
      <c r="KG274" s="809"/>
      <c r="KH274" s="809"/>
      <c r="KI274" s="823"/>
      <c r="KJ274" s="824"/>
      <c r="KK274" s="824"/>
      <c r="KL274" s="805"/>
      <c r="KM274" s="809"/>
      <c r="KN274" s="809"/>
      <c r="KO274" s="823"/>
      <c r="KP274" s="824"/>
      <c r="KQ274" s="824"/>
      <c r="KR274" s="805"/>
      <c r="KS274" s="804"/>
      <c r="KT274" s="804"/>
      <c r="KU274" s="823"/>
      <c r="KV274" s="824"/>
      <c r="KW274" s="824"/>
      <c r="KX274" s="805"/>
      <c r="KY274" s="809"/>
      <c r="KZ274" s="809"/>
      <c r="LA274" s="823"/>
      <c r="LB274" s="824"/>
      <c r="LC274" s="824"/>
      <c r="LD274" s="805"/>
      <c r="LE274" s="804"/>
      <c r="LF274" s="804"/>
      <c r="LG274" s="823"/>
      <c r="LH274" s="824"/>
      <c r="LI274" s="824"/>
      <c r="LJ274" s="805"/>
      <c r="LK274" s="804"/>
      <c r="LL274" s="804"/>
      <c r="LM274" s="823"/>
      <c r="LN274" s="824"/>
      <c r="LO274" s="824"/>
      <c r="LP274" s="805"/>
      <c r="LQ274" s="809"/>
      <c r="LR274" s="809"/>
      <c r="LS274" s="823"/>
      <c r="LT274" s="824"/>
      <c r="LU274" s="824"/>
      <c r="LV274" s="805"/>
      <c r="LW274" s="804"/>
      <c r="LX274" s="804"/>
      <c r="LY274" s="823"/>
      <c r="LZ274" s="824"/>
      <c r="MA274" s="824"/>
      <c r="MB274" s="805"/>
      <c r="MC274" s="809"/>
      <c r="MD274" s="809"/>
      <c r="ME274" s="823"/>
      <c r="MF274" s="824"/>
      <c r="MG274" s="824"/>
      <c r="MH274" s="805"/>
      <c r="MI274" s="809"/>
      <c r="MJ274" s="809"/>
      <c r="MK274" s="823"/>
      <c r="ML274" s="824"/>
      <c r="MM274" s="824"/>
      <c r="MN274" s="805"/>
      <c r="MO274" s="809"/>
      <c r="MP274" s="809"/>
      <c r="MQ274" s="823"/>
      <c r="MR274" s="824"/>
      <c r="MS274" s="824"/>
      <c r="MT274" s="805"/>
      <c r="MU274" s="804"/>
      <c r="MV274" s="804"/>
      <c r="MW274" s="823"/>
      <c r="MX274" s="824"/>
      <c r="MY274" s="824"/>
      <c r="MZ274" s="805"/>
      <c r="NA274" s="804"/>
      <c r="NB274" s="804"/>
      <c r="NC274" s="823"/>
      <c r="ND274" s="824"/>
      <c r="NE274" s="824"/>
      <c r="NF274" s="805"/>
      <c r="NG274" s="804"/>
      <c r="NH274" s="804"/>
      <c r="NI274" s="823"/>
      <c r="NJ274" s="824"/>
      <c r="NK274" s="824"/>
      <c r="NL274" s="805"/>
      <c r="NM274" s="809"/>
      <c r="NN274" s="809"/>
      <c r="NO274" s="823"/>
      <c r="NP274" s="824"/>
      <c r="NQ274" s="824"/>
      <c r="NR274" s="805"/>
      <c r="NS274" s="823"/>
      <c r="NT274" s="824"/>
      <c r="NU274" s="824"/>
      <c r="NV274" s="805"/>
      <c r="NW274" s="823"/>
      <c r="NX274" s="824"/>
      <c r="NY274" s="824"/>
      <c r="NZ274" s="834"/>
      <c r="OA274" s="823"/>
      <c r="OB274" s="824"/>
      <c r="OC274" s="824"/>
      <c r="OD274" s="805"/>
      <c r="OE274" s="823"/>
      <c r="OF274" s="824"/>
      <c r="OG274" s="824"/>
      <c r="OH274" s="805"/>
      <c r="OI274" s="823"/>
      <c r="OJ274" s="824"/>
      <c r="OK274" s="824"/>
      <c r="OL274" s="805"/>
      <c r="OM274" s="823"/>
      <c r="ON274" s="824"/>
      <c r="OO274" s="824"/>
      <c r="OP274" s="805"/>
      <c r="OQ274" s="823"/>
      <c r="OR274" s="824"/>
      <c r="OS274" s="824"/>
      <c r="OT274" s="805"/>
      <c r="OU274" s="823"/>
      <c r="OV274" s="824"/>
      <c r="OW274" s="824"/>
      <c r="OX274" s="805"/>
      <c r="OY274" s="823"/>
      <c r="OZ274" s="824"/>
      <c r="PA274" s="824"/>
      <c r="PB274" s="805"/>
      <c r="PC274" s="823"/>
      <c r="PD274" s="824"/>
      <c r="PE274" s="824"/>
      <c r="PF274" s="805"/>
    </row>
    <row r="275" spans="1:422" ht="15" hidden="1" customHeight="1" x14ac:dyDescent="0.25">
      <c r="A275" s="769" t="s">
        <v>66</v>
      </c>
      <c r="B275" s="769"/>
      <c r="C275" s="769" t="s">
        <v>379</v>
      </c>
      <c r="D275" s="770"/>
      <c r="E275" s="769"/>
      <c r="F275" s="769"/>
      <c r="G275" s="769"/>
      <c r="H275" s="769"/>
      <c r="I275" s="769"/>
      <c r="J275" s="769"/>
      <c r="K275" s="771"/>
      <c r="L275" s="769"/>
      <c r="M275" s="769"/>
      <c r="N275" s="769"/>
      <c r="O275" s="769"/>
      <c r="P275" s="769"/>
      <c r="Q275" s="769" t="s">
        <v>412</v>
      </c>
      <c r="R275" s="769"/>
      <c r="S275" s="769"/>
      <c r="T275" s="816"/>
      <c r="U275" s="816"/>
      <c r="V275" s="816"/>
      <c r="W275" s="816"/>
      <c r="X275" s="769"/>
      <c r="Y275" s="769">
        <f>IF(AND(AJ275="",AK275="",AL275="",AN275="",AO275="",OR(AP275="",AP275=Dropdown!$AM$12,AP275=Dropdown!$AM$11)),1,0)</f>
        <v>1</v>
      </c>
      <c r="Z275" s="769">
        <f t="shared" si="43"/>
        <v>0</v>
      </c>
      <c r="AA275" s="769">
        <f t="shared" si="44"/>
        <v>1</v>
      </c>
      <c r="AB275" s="769">
        <f t="shared" si="45"/>
        <v>0</v>
      </c>
      <c r="AC275" s="769"/>
      <c r="AD275" s="772" t="str">
        <f>IF(OR(T275&lt;&gt;"",U275&lt;&gt;""),Dropdown!$A$4,IF(OR(V275&lt;&gt;"",W275&lt;&gt;""),Dropdown!$A$5,Dropdown!$A$3))</f>
        <v>Residential</v>
      </c>
      <c r="AE275" s="773" t="s">
        <v>343</v>
      </c>
      <c r="AF275" s="773"/>
      <c r="AG275" s="773"/>
      <c r="AH275" s="773" t="str">
        <f>IF(AG275&lt;&gt;"",VLOOKUP(AG275,Dropdown!$N$3:$R$62,3,FALSE),IF(AF275&lt;&gt;"",VLOOKUP(AF275,Dropdown!$N$3:$R$62,3,FALSE),IF(AE275&lt;&gt;"",VLOOKUP(AE275,Dropdown!$N$3:$R$62,3,FALSE),"")))</f>
        <v>LMI</v>
      </c>
      <c r="AI275" s="773" t="str">
        <f>IF(AG275&lt;&gt;"",VLOOKUP(AG275,Dropdown!$N$3:$R$62,5,FALSE),IF(AF275&lt;&gt;"",VLOOKUP(AF275,Dropdown!$N$3:$R$62,5,FALSE),IF(AE275&lt;&gt;"",VLOOKUP(AE275,Dropdown!$N$3:$R$62,5,FALSE),"")))</f>
        <v>Diverse</v>
      </c>
      <c r="AJ275" s="773"/>
      <c r="AK275" s="773"/>
      <c r="AL275" s="773"/>
      <c r="AM275" s="773"/>
      <c r="AN275" s="773"/>
      <c r="AO275" s="773"/>
      <c r="AP275" s="773" t="s">
        <v>423</v>
      </c>
      <c r="AQ275" s="769"/>
      <c r="AR275" s="774" t="s">
        <v>419</v>
      </c>
      <c r="AS275" s="774"/>
      <c r="AT275" s="769" t="s">
        <v>411</v>
      </c>
      <c r="AU275" s="769">
        <v>5</v>
      </c>
      <c r="AV275" s="846"/>
      <c r="AW275" s="823"/>
      <c r="AX275" s="824"/>
      <c r="AY275" s="824"/>
      <c r="AZ275" s="803"/>
      <c r="BA275" s="804"/>
      <c r="BB275" s="804"/>
      <c r="BC275" s="823"/>
      <c r="BD275" s="824"/>
      <c r="BE275" s="824"/>
      <c r="BF275" s="805"/>
      <c r="BG275" s="804"/>
      <c r="BH275" s="804"/>
      <c r="BI275" s="823"/>
      <c r="BJ275" s="824"/>
      <c r="BK275" s="824"/>
      <c r="BL275" s="805"/>
      <c r="BM275" s="804"/>
      <c r="BN275" s="804"/>
      <c r="BO275" s="823"/>
      <c r="BP275" s="824"/>
      <c r="BQ275" s="824"/>
      <c r="BR275" s="805"/>
      <c r="BS275" s="804"/>
      <c r="BT275" s="804"/>
      <c r="BU275" s="823"/>
      <c r="BV275" s="824"/>
      <c r="BW275" s="824"/>
      <c r="BX275" s="805"/>
      <c r="BY275" s="804"/>
      <c r="BZ275" s="804"/>
      <c r="CA275" s="823"/>
      <c r="CB275" s="824"/>
      <c r="CC275" s="824"/>
      <c r="CD275" s="805"/>
      <c r="CE275" s="804"/>
      <c r="CF275" s="804"/>
      <c r="CG275" s="823"/>
      <c r="CH275" s="824"/>
      <c r="CI275" s="824"/>
      <c r="CJ275" s="805"/>
      <c r="CK275" s="804"/>
      <c r="CL275" s="804"/>
      <c r="CM275" s="823"/>
      <c r="CN275" s="824"/>
      <c r="CO275" s="824"/>
      <c r="CP275" s="805"/>
      <c r="CQ275" s="804"/>
      <c r="CR275" s="804"/>
      <c r="CS275" s="823"/>
      <c r="CT275" s="824"/>
      <c r="CU275" s="824"/>
      <c r="CV275" s="805"/>
      <c r="CW275" s="804"/>
      <c r="CX275" s="804"/>
      <c r="CY275" s="823"/>
      <c r="CZ275" s="824"/>
      <c r="DA275" s="825"/>
      <c r="DB275" s="803"/>
      <c r="DC275" s="809"/>
      <c r="DD275" s="809"/>
      <c r="DE275" s="826"/>
      <c r="DF275" s="825"/>
      <c r="DG275" s="824"/>
      <c r="DH275" s="805"/>
      <c r="DI275" s="804"/>
      <c r="DJ275" s="804"/>
      <c r="DK275" s="823"/>
      <c r="DL275" s="824"/>
      <c r="DM275" s="825"/>
      <c r="DN275" s="803"/>
      <c r="DO275" s="809"/>
      <c r="DP275" s="809"/>
      <c r="DQ275" s="827"/>
      <c r="DR275" s="828"/>
      <c r="DS275" s="835">
        <v>40</v>
      </c>
      <c r="DT275" s="811"/>
      <c r="DU275" s="812"/>
      <c r="DV275" s="812"/>
      <c r="DW275" s="836"/>
      <c r="DX275" s="835"/>
      <c r="DY275" s="828">
        <v>22</v>
      </c>
      <c r="DZ275" s="813"/>
      <c r="EA275" s="814"/>
      <c r="EB275" s="814"/>
      <c r="EC275" s="827"/>
      <c r="ED275" s="828"/>
      <c r="EE275" s="835">
        <v>11</v>
      </c>
      <c r="EF275" s="811"/>
      <c r="EG275" s="812"/>
      <c r="EH275" s="812"/>
      <c r="EI275" s="836"/>
      <c r="EJ275" s="835"/>
      <c r="EK275" s="828">
        <v>10</v>
      </c>
      <c r="EL275" s="813"/>
      <c r="EM275" s="814"/>
      <c r="EN275" s="814"/>
      <c r="EO275" s="827"/>
      <c r="EP275" s="828"/>
      <c r="EQ275" s="835">
        <v>1</v>
      </c>
      <c r="ER275" s="811"/>
      <c r="ES275" s="812"/>
      <c r="ET275" s="812"/>
      <c r="EU275" s="836"/>
      <c r="EV275" s="835"/>
      <c r="EW275" s="828">
        <v>18</v>
      </c>
      <c r="EX275" s="813"/>
      <c r="EY275" s="814"/>
      <c r="EZ275" s="814"/>
      <c r="FA275" s="827"/>
      <c r="FB275" s="828"/>
      <c r="FC275" s="835">
        <v>5</v>
      </c>
      <c r="FD275" s="811"/>
      <c r="FE275" s="812"/>
      <c r="FF275" s="812"/>
      <c r="FG275" s="836"/>
      <c r="FH275" s="835"/>
      <c r="FI275" s="828">
        <v>8</v>
      </c>
      <c r="FJ275" s="813"/>
      <c r="FK275" s="814"/>
      <c r="FL275" s="814"/>
      <c r="FM275" s="827"/>
      <c r="FN275" s="828"/>
      <c r="FO275" s="835">
        <v>5</v>
      </c>
      <c r="FP275" s="811"/>
      <c r="FQ275" s="812"/>
      <c r="FR275" s="812"/>
      <c r="FS275" s="823"/>
      <c r="FT275" s="824"/>
      <c r="FU275" s="825"/>
      <c r="FV275" s="803"/>
      <c r="FW275" s="804"/>
      <c r="FX275" s="804"/>
      <c r="FY275" s="826"/>
      <c r="FZ275" s="825"/>
      <c r="GA275" s="824"/>
      <c r="GB275" s="805"/>
      <c r="GC275" s="804"/>
      <c r="GD275" s="804"/>
      <c r="GE275" s="823"/>
      <c r="GF275" s="824"/>
      <c r="GG275" s="825"/>
      <c r="GH275" s="803"/>
      <c r="GI275" s="809"/>
      <c r="GJ275" s="809"/>
      <c r="GK275" s="826"/>
      <c r="GL275" s="825"/>
      <c r="GM275" s="824"/>
      <c r="GN275" s="805"/>
      <c r="GO275" s="804"/>
      <c r="GP275" s="804"/>
      <c r="GQ275" s="823"/>
      <c r="GR275" s="824"/>
      <c r="GS275" s="825"/>
      <c r="GT275" s="803"/>
      <c r="GU275" s="809"/>
      <c r="GV275" s="809"/>
      <c r="GW275" s="826"/>
      <c r="GX275" s="825"/>
      <c r="GY275" s="824"/>
      <c r="GZ275" s="805"/>
      <c r="HA275" s="804"/>
      <c r="HB275" s="804"/>
      <c r="HC275" s="823"/>
      <c r="HD275" s="824"/>
      <c r="HE275" s="825"/>
      <c r="HF275" s="803"/>
      <c r="HG275" s="809"/>
      <c r="HH275" s="809"/>
      <c r="HI275" s="826"/>
      <c r="HJ275" s="825"/>
      <c r="HK275" s="824"/>
      <c r="HL275" s="805"/>
      <c r="HM275" s="804"/>
      <c r="HN275" s="804"/>
      <c r="HO275" s="823"/>
      <c r="HP275" s="824"/>
      <c r="HQ275" s="825"/>
      <c r="HR275" s="803"/>
      <c r="HS275" s="809"/>
      <c r="HT275" s="809"/>
      <c r="HU275" s="826"/>
      <c r="HV275" s="825"/>
      <c r="HW275" s="824"/>
      <c r="HX275" s="805"/>
      <c r="HY275" s="804"/>
      <c r="HZ275" s="804"/>
      <c r="IA275" s="823"/>
      <c r="IB275" s="824"/>
      <c r="IC275" s="825"/>
      <c r="ID275" s="803"/>
      <c r="IE275" s="804"/>
      <c r="IF275" s="804"/>
      <c r="IG275" s="826"/>
      <c r="IH275" s="825"/>
      <c r="II275" s="824"/>
      <c r="IJ275" s="805"/>
      <c r="IK275" s="804"/>
      <c r="IL275" s="804"/>
      <c r="IM275" s="823"/>
      <c r="IN275" s="824"/>
      <c r="IO275" s="825"/>
      <c r="IP275" s="803"/>
      <c r="IQ275" s="804"/>
      <c r="IR275" s="804"/>
      <c r="IS275" s="826"/>
      <c r="IT275" s="825"/>
      <c r="IU275" s="824"/>
      <c r="IV275" s="805"/>
      <c r="IW275" s="804"/>
      <c r="IX275" s="804"/>
      <c r="IY275" s="823"/>
      <c r="IZ275" s="824"/>
      <c r="JA275" s="825"/>
      <c r="JB275" s="803"/>
      <c r="JC275" s="804"/>
      <c r="JD275" s="804"/>
      <c r="JE275" s="826"/>
      <c r="JF275" s="825"/>
      <c r="JG275" s="824"/>
      <c r="JH275" s="805"/>
      <c r="JI275" s="804"/>
      <c r="JJ275" s="804"/>
      <c r="JK275" s="823"/>
      <c r="JL275" s="824"/>
      <c r="JM275" s="825"/>
      <c r="JN275" s="803"/>
      <c r="JO275" s="809"/>
      <c r="JP275" s="809"/>
      <c r="JQ275" s="826"/>
      <c r="JR275" s="825"/>
      <c r="JS275" s="824"/>
      <c r="JT275" s="805"/>
      <c r="JU275" s="804"/>
      <c r="JV275" s="804"/>
      <c r="JW275" s="823"/>
      <c r="JX275" s="824"/>
      <c r="JY275" s="824"/>
      <c r="JZ275" s="805"/>
      <c r="KA275" s="809"/>
      <c r="KB275" s="809"/>
      <c r="KC275" s="823"/>
      <c r="KD275" s="824"/>
      <c r="KE275" s="824"/>
      <c r="KF275" s="805"/>
      <c r="KG275" s="809"/>
      <c r="KH275" s="809"/>
      <c r="KI275" s="823"/>
      <c r="KJ275" s="824"/>
      <c r="KK275" s="824"/>
      <c r="KL275" s="805"/>
      <c r="KM275" s="809"/>
      <c r="KN275" s="809"/>
      <c r="KO275" s="823"/>
      <c r="KP275" s="824"/>
      <c r="KQ275" s="824"/>
      <c r="KR275" s="805"/>
      <c r="KS275" s="804"/>
      <c r="KT275" s="804"/>
      <c r="KU275" s="823"/>
      <c r="KV275" s="824"/>
      <c r="KW275" s="824"/>
      <c r="KX275" s="805"/>
      <c r="KY275" s="809"/>
      <c r="KZ275" s="809"/>
      <c r="LA275" s="823"/>
      <c r="LB275" s="824"/>
      <c r="LC275" s="824"/>
      <c r="LD275" s="805"/>
      <c r="LE275" s="804"/>
      <c r="LF275" s="804"/>
      <c r="LG275" s="823"/>
      <c r="LH275" s="824"/>
      <c r="LI275" s="824"/>
      <c r="LJ275" s="805"/>
      <c r="LK275" s="804"/>
      <c r="LL275" s="804"/>
      <c r="LM275" s="823"/>
      <c r="LN275" s="824"/>
      <c r="LO275" s="824"/>
      <c r="LP275" s="805"/>
      <c r="LQ275" s="809"/>
      <c r="LR275" s="809"/>
      <c r="LS275" s="823"/>
      <c r="LT275" s="824"/>
      <c r="LU275" s="824"/>
      <c r="LV275" s="805"/>
      <c r="LW275" s="804"/>
      <c r="LX275" s="804"/>
      <c r="LY275" s="823"/>
      <c r="LZ275" s="824"/>
      <c r="MA275" s="824"/>
      <c r="MB275" s="805"/>
      <c r="MC275" s="809"/>
      <c r="MD275" s="809"/>
      <c r="ME275" s="823"/>
      <c r="MF275" s="824"/>
      <c r="MG275" s="824"/>
      <c r="MH275" s="805"/>
      <c r="MI275" s="809"/>
      <c r="MJ275" s="809"/>
      <c r="MK275" s="823"/>
      <c r="ML275" s="824"/>
      <c r="MM275" s="824"/>
      <c r="MN275" s="805"/>
      <c r="MO275" s="809"/>
      <c r="MP275" s="809"/>
      <c r="MQ275" s="823"/>
      <c r="MR275" s="824"/>
      <c r="MS275" s="824"/>
      <c r="MT275" s="805"/>
      <c r="MU275" s="804"/>
      <c r="MV275" s="804"/>
      <c r="MW275" s="823"/>
      <c r="MX275" s="824"/>
      <c r="MY275" s="824"/>
      <c r="MZ275" s="805"/>
      <c r="NA275" s="804"/>
      <c r="NB275" s="804"/>
      <c r="NC275" s="823"/>
      <c r="ND275" s="824"/>
      <c r="NE275" s="824"/>
      <c r="NF275" s="805"/>
      <c r="NG275" s="804"/>
      <c r="NH275" s="804"/>
      <c r="NI275" s="823"/>
      <c r="NJ275" s="824"/>
      <c r="NK275" s="824"/>
      <c r="NL275" s="805"/>
      <c r="NM275" s="809"/>
      <c r="NN275" s="809"/>
      <c r="NO275" s="823"/>
      <c r="NP275" s="824"/>
      <c r="NQ275" s="824"/>
      <c r="NR275" s="805"/>
      <c r="NS275" s="823"/>
      <c r="NT275" s="824"/>
      <c r="NU275" s="824"/>
      <c r="NV275" s="805"/>
      <c r="NW275" s="823"/>
      <c r="NX275" s="824"/>
      <c r="NY275" s="824"/>
      <c r="NZ275" s="834"/>
      <c r="OA275" s="823"/>
      <c r="OB275" s="824"/>
      <c r="OC275" s="824"/>
      <c r="OD275" s="805"/>
      <c r="OE275" s="823"/>
      <c r="OF275" s="824"/>
      <c r="OG275" s="824"/>
      <c r="OH275" s="805"/>
      <c r="OI275" s="823"/>
      <c r="OJ275" s="824"/>
      <c r="OK275" s="824"/>
      <c r="OL275" s="805"/>
      <c r="OM275" s="823"/>
      <c r="ON275" s="824"/>
      <c r="OO275" s="824"/>
      <c r="OP275" s="805"/>
      <c r="OQ275" s="823"/>
      <c r="OR275" s="824"/>
      <c r="OS275" s="824"/>
      <c r="OT275" s="805"/>
      <c r="OU275" s="823"/>
      <c r="OV275" s="824"/>
      <c r="OW275" s="824"/>
      <c r="OX275" s="805"/>
      <c r="OY275" s="823"/>
      <c r="OZ275" s="824"/>
      <c r="PA275" s="824"/>
      <c r="PB275" s="805"/>
      <c r="PC275" s="823"/>
      <c r="PD275" s="824"/>
      <c r="PE275" s="824"/>
      <c r="PF275" s="805"/>
    </row>
    <row r="276" spans="1:422" ht="15" hidden="1" customHeight="1" x14ac:dyDescent="0.25">
      <c r="A276" s="769" t="s">
        <v>66</v>
      </c>
      <c r="B276" s="769"/>
      <c r="C276" s="769" t="s">
        <v>379</v>
      </c>
      <c r="D276" s="770"/>
      <c r="E276" s="769"/>
      <c r="F276" s="769"/>
      <c r="G276" s="769"/>
      <c r="H276" s="769"/>
      <c r="I276" s="769"/>
      <c r="J276" s="769"/>
      <c r="K276" s="771"/>
      <c r="L276" s="769"/>
      <c r="M276" s="769"/>
      <c r="N276" s="769"/>
      <c r="O276" s="769"/>
      <c r="P276" s="769"/>
      <c r="Q276" s="769" t="s">
        <v>413</v>
      </c>
      <c r="R276" s="769"/>
      <c r="S276" s="769"/>
      <c r="T276" s="816"/>
      <c r="U276" s="816"/>
      <c r="V276" s="816"/>
      <c r="W276" s="816"/>
      <c r="X276" s="769"/>
      <c r="Y276" s="769">
        <f>IF(AND(AJ276="",AK276="",AL276="",AN276="",AO276="",OR(AP276="",AP276=Dropdown!$AM$12,AP276=Dropdown!$AM$11)),1,0)</f>
        <v>0</v>
      </c>
      <c r="Z276" s="769">
        <f t="shared" si="43"/>
        <v>0</v>
      </c>
      <c r="AA276" s="769">
        <f t="shared" si="44"/>
        <v>0</v>
      </c>
      <c r="AB276" s="769">
        <f t="shared" si="45"/>
        <v>0</v>
      </c>
      <c r="AC276" s="769"/>
      <c r="AD276" s="772" t="str">
        <f>IF(OR(T276&lt;&gt;"",U276&lt;&gt;""),Dropdown!$A$4,IF(OR(V276&lt;&gt;"",W276&lt;&gt;""),Dropdown!$A$5,Dropdown!$A$3))</f>
        <v>Residential</v>
      </c>
      <c r="AE276" s="773" t="s">
        <v>343</v>
      </c>
      <c r="AF276" s="773"/>
      <c r="AG276" s="773"/>
      <c r="AH276" s="773" t="str">
        <f>IF(AG276&lt;&gt;"",VLOOKUP(AG276,Dropdown!$N$3:$R$62,3,FALSE),IF(AF276&lt;&gt;"",VLOOKUP(AF276,Dropdown!$N$3:$R$62,3,FALSE),IF(AE276&lt;&gt;"",VLOOKUP(AE276,Dropdown!$N$3:$R$62,3,FALSE),"")))</f>
        <v>LMI</v>
      </c>
      <c r="AI276" s="773" t="str">
        <f>IF(AG276&lt;&gt;"",VLOOKUP(AG276,Dropdown!$N$3:$R$62,5,FALSE),IF(AF276&lt;&gt;"",VLOOKUP(AF276,Dropdown!$N$3:$R$62,5,FALSE),IF(AE276&lt;&gt;"",VLOOKUP(AE276,Dropdown!$N$3:$R$62,5,FALSE),"")))</f>
        <v>Diverse</v>
      </c>
      <c r="AJ276" s="773"/>
      <c r="AK276" s="773"/>
      <c r="AL276" s="773"/>
      <c r="AM276" s="773"/>
      <c r="AN276" s="773"/>
      <c r="AO276" s="773"/>
      <c r="AP276" s="773" t="s">
        <v>552</v>
      </c>
      <c r="AQ276" s="769"/>
      <c r="AR276" s="774" t="s">
        <v>419</v>
      </c>
      <c r="AS276" s="774"/>
      <c r="AT276" s="769" t="s">
        <v>411</v>
      </c>
      <c r="AU276" s="769">
        <v>5</v>
      </c>
      <c r="AV276" s="846"/>
      <c r="AW276" s="823"/>
      <c r="AX276" s="824"/>
      <c r="AY276" s="824"/>
      <c r="AZ276" s="803"/>
      <c r="BA276" s="804"/>
      <c r="BB276" s="804"/>
      <c r="BC276" s="823"/>
      <c r="BD276" s="824"/>
      <c r="BE276" s="824"/>
      <c r="BF276" s="805"/>
      <c r="BG276" s="804"/>
      <c r="BH276" s="804"/>
      <c r="BI276" s="823"/>
      <c r="BJ276" s="824"/>
      <c r="BK276" s="824"/>
      <c r="BL276" s="805"/>
      <c r="BM276" s="804"/>
      <c r="BN276" s="804"/>
      <c r="BO276" s="823"/>
      <c r="BP276" s="824"/>
      <c r="BQ276" s="824"/>
      <c r="BR276" s="805"/>
      <c r="BS276" s="804"/>
      <c r="BT276" s="804"/>
      <c r="BU276" s="823"/>
      <c r="BV276" s="824"/>
      <c r="BW276" s="824"/>
      <c r="BX276" s="805"/>
      <c r="BY276" s="804"/>
      <c r="BZ276" s="804"/>
      <c r="CA276" s="823"/>
      <c r="CB276" s="824"/>
      <c r="CC276" s="824"/>
      <c r="CD276" s="805"/>
      <c r="CE276" s="804"/>
      <c r="CF276" s="804"/>
      <c r="CG276" s="823"/>
      <c r="CH276" s="824"/>
      <c r="CI276" s="824"/>
      <c r="CJ276" s="805"/>
      <c r="CK276" s="804"/>
      <c r="CL276" s="804"/>
      <c r="CM276" s="823"/>
      <c r="CN276" s="824"/>
      <c r="CO276" s="824"/>
      <c r="CP276" s="805"/>
      <c r="CQ276" s="804"/>
      <c r="CR276" s="804"/>
      <c r="CS276" s="823"/>
      <c r="CT276" s="824"/>
      <c r="CU276" s="824"/>
      <c r="CV276" s="805"/>
      <c r="CW276" s="804"/>
      <c r="CX276" s="804"/>
      <c r="CY276" s="823"/>
      <c r="CZ276" s="824"/>
      <c r="DA276" s="825"/>
      <c r="DB276" s="803"/>
      <c r="DC276" s="809"/>
      <c r="DD276" s="809"/>
      <c r="DE276" s="826"/>
      <c r="DF276" s="825"/>
      <c r="DG276" s="824"/>
      <c r="DH276" s="805"/>
      <c r="DI276" s="804"/>
      <c r="DJ276" s="804"/>
      <c r="DK276" s="823"/>
      <c r="DL276" s="824"/>
      <c r="DM276" s="825"/>
      <c r="DN276" s="803"/>
      <c r="DO276" s="809"/>
      <c r="DP276" s="809"/>
      <c r="DQ276" s="827"/>
      <c r="DR276" s="828"/>
      <c r="DS276" s="835"/>
      <c r="DT276" s="811"/>
      <c r="DU276" s="812"/>
      <c r="DV276" s="812"/>
      <c r="DW276" s="836"/>
      <c r="DX276" s="835"/>
      <c r="DY276" s="828"/>
      <c r="DZ276" s="813"/>
      <c r="EA276" s="814"/>
      <c r="EB276" s="814"/>
      <c r="EC276" s="827"/>
      <c r="ED276" s="828"/>
      <c r="EE276" s="835"/>
      <c r="EF276" s="811"/>
      <c r="EG276" s="812"/>
      <c r="EH276" s="812"/>
      <c r="EI276" s="836"/>
      <c r="EJ276" s="835"/>
      <c r="EK276" s="828"/>
      <c r="EL276" s="813"/>
      <c r="EM276" s="814"/>
      <c r="EN276" s="814"/>
      <c r="EO276" s="827"/>
      <c r="EP276" s="828"/>
      <c r="EQ276" s="835"/>
      <c r="ER276" s="811"/>
      <c r="ES276" s="812"/>
      <c r="ET276" s="812"/>
      <c r="EU276" s="836"/>
      <c r="EV276" s="835"/>
      <c r="EW276" s="828"/>
      <c r="EX276" s="813"/>
      <c r="EY276" s="814"/>
      <c r="EZ276" s="814"/>
      <c r="FA276" s="827"/>
      <c r="FB276" s="828"/>
      <c r="FC276" s="835">
        <v>5</v>
      </c>
      <c r="FD276" s="811"/>
      <c r="FE276" s="812"/>
      <c r="FF276" s="812"/>
      <c r="FG276" s="836"/>
      <c r="FH276" s="835"/>
      <c r="FI276" s="828"/>
      <c r="FJ276" s="813"/>
      <c r="FK276" s="814"/>
      <c r="FL276" s="814"/>
      <c r="FM276" s="827"/>
      <c r="FN276" s="828"/>
      <c r="FO276" s="835"/>
      <c r="FP276" s="811"/>
      <c r="FQ276" s="812"/>
      <c r="FR276" s="812"/>
      <c r="FS276" s="823"/>
      <c r="FT276" s="824"/>
      <c r="FU276" s="825"/>
      <c r="FV276" s="803"/>
      <c r="FW276" s="804"/>
      <c r="FX276" s="804"/>
      <c r="FY276" s="826"/>
      <c r="FZ276" s="825"/>
      <c r="GA276" s="824"/>
      <c r="GB276" s="805"/>
      <c r="GC276" s="804"/>
      <c r="GD276" s="804"/>
      <c r="GE276" s="823"/>
      <c r="GF276" s="824"/>
      <c r="GG276" s="825"/>
      <c r="GH276" s="803"/>
      <c r="GI276" s="809"/>
      <c r="GJ276" s="809"/>
      <c r="GK276" s="826"/>
      <c r="GL276" s="825"/>
      <c r="GM276" s="824"/>
      <c r="GN276" s="805"/>
      <c r="GO276" s="804"/>
      <c r="GP276" s="804"/>
      <c r="GQ276" s="823"/>
      <c r="GR276" s="824"/>
      <c r="GS276" s="825"/>
      <c r="GT276" s="803"/>
      <c r="GU276" s="809"/>
      <c r="GV276" s="809"/>
      <c r="GW276" s="826"/>
      <c r="GX276" s="825"/>
      <c r="GY276" s="824"/>
      <c r="GZ276" s="805"/>
      <c r="HA276" s="804"/>
      <c r="HB276" s="804"/>
      <c r="HC276" s="823"/>
      <c r="HD276" s="824"/>
      <c r="HE276" s="825"/>
      <c r="HF276" s="803"/>
      <c r="HG276" s="809"/>
      <c r="HH276" s="809"/>
      <c r="HI276" s="826"/>
      <c r="HJ276" s="825"/>
      <c r="HK276" s="824"/>
      <c r="HL276" s="805"/>
      <c r="HM276" s="804"/>
      <c r="HN276" s="804"/>
      <c r="HO276" s="823"/>
      <c r="HP276" s="824"/>
      <c r="HQ276" s="825"/>
      <c r="HR276" s="803"/>
      <c r="HS276" s="809"/>
      <c r="HT276" s="809"/>
      <c r="HU276" s="826"/>
      <c r="HV276" s="825"/>
      <c r="HW276" s="824"/>
      <c r="HX276" s="805"/>
      <c r="HY276" s="804"/>
      <c r="HZ276" s="804"/>
      <c r="IA276" s="823"/>
      <c r="IB276" s="824"/>
      <c r="IC276" s="825"/>
      <c r="ID276" s="803"/>
      <c r="IE276" s="804"/>
      <c r="IF276" s="804"/>
      <c r="IG276" s="826"/>
      <c r="IH276" s="825"/>
      <c r="II276" s="824"/>
      <c r="IJ276" s="805"/>
      <c r="IK276" s="804"/>
      <c r="IL276" s="804"/>
      <c r="IM276" s="823"/>
      <c r="IN276" s="824"/>
      <c r="IO276" s="825"/>
      <c r="IP276" s="803"/>
      <c r="IQ276" s="804"/>
      <c r="IR276" s="804"/>
      <c r="IS276" s="826"/>
      <c r="IT276" s="825"/>
      <c r="IU276" s="824"/>
      <c r="IV276" s="805"/>
      <c r="IW276" s="804"/>
      <c r="IX276" s="804"/>
      <c r="IY276" s="823"/>
      <c r="IZ276" s="824"/>
      <c r="JA276" s="825"/>
      <c r="JB276" s="803"/>
      <c r="JC276" s="804"/>
      <c r="JD276" s="804"/>
      <c r="JE276" s="826"/>
      <c r="JF276" s="825"/>
      <c r="JG276" s="824"/>
      <c r="JH276" s="805"/>
      <c r="JI276" s="804"/>
      <c r="JJ276" s="804"/>
      <c r="JK276" s="823"/>
      <c r="JL276" s="824"/>
      <c r="JM276" s="825"/>
      <c r="JN276" s="803"/>
      <c r="JO276" s="809"/>
      <c r="JP276" s="809"/>
      <c r="JQ276" s="826"/>
      <c r="JR276" s="825"/>
      <c r="JS276" s="824"/>
      <c r="JT276" s="805"/>
      <c r="JU276" s="804"/>
      <c r="JV276" s="804"/>
      <c r="JW276" s="823"/>
      <c r="JX276" s="824"/>
      <c r="JY276" s="824"/>
      <c r="JZ276" s="805"/>
      <c r="KA276" s="809"/>
      <c r="KB276" s="809"/>
      <c r="KC276" s="823"/>
      <c r="KD276" s="824"/>
      <c r="KE276" s="824"/>
      <c r="KF276" s="805"/>
      <c r="KG276" s="809"/>
      <c r="KH276" s="809"/>
      <c r="KI276" s="823"/>
      <c r="KJ276" s="824"/>
      <c r="KK276" s="824"/>
      <c r="KL276" s="805"/>
      <c r="KM276" s="809"/>
      <c r="KN276" s="809"/>
      <c r="KO276" s="823"/>
      <c r="KP276" s="824"/>
      <c r="KQ276" s="824"/>
      <c r="KR276" s="805"/>
      <c r="KS276" s="804"/>
      <c r="KT276" s="804"/>
      <c r="KU276" s="823"/>
      <c r="KV276" s="824"/>
      <c r="KW276" s="824"/>
      <c r="KX276" s="805"/>
      <c r="KY276" s="809"/>
      <c r="KZ276" s="809"/>
      <c r="LA276" s="823"/>
      <c r="LB276" s="824"/>
      <c r="LC276" s="824"/>
      <c r="LD276" s="805"/>
      <c r="LE276" s="804"/>
      <c r="LF276" s="804"/>
      <c r="LG276" s="823"/>
      <c r="LH276" s="824"/>
      <c r="LI276" s="824"/>
      <c r="LJ276" s="805"/>
      <c r="LK276" s="804"/>
      <c r="LL276" s="804"/>
      <c r="LM276" s="823"/>
      <c r="LN276" s="824"/>
      <c r="LO276" s="824"/>
      <c r="LP276" s="805"/>
      <c r="LQ276" s="809"/>
      <c r="LR276" s="809"/>
      <c r="LS276" s="823"/>
      <c r="LT276" s="824"/>
      <c r="LU276" s="824"/>
      <c r="LV276" s="805"/>
      <c r="LW276" s="804"/>
      <c r="LX276" s="804"/>
      <c r="LY276" s="823"/>
      <c r="LZ276" s="824"/>
      <c r="MA276" s="824"/>
      <c r="MB276" s="805"/>
      <c r="MC276" s="809"/>
      <c r="MD276" s="809"/>
      <c r="ME276" s="823"/>
      <c r="MF276" s="824"/>
      <c r="MG276" s="824"/>
      <c r="MH276" s="805"/>
      <c r="MI276" s="809"/>
      <c r="MJ276" s="809"/>
      <c r="MK276" s="823"/>
      <c r="ML276" s="824"/>
      <c r="MM276" s="824"/>
      <c r="MN276" s="805"/>
      <c r="MO276" s="809"/>
      <c r="MP276" s="809"/>
      <c r="MQ276" s="823"/>
      <c r="MR276" s="824"/>
      <c r="MS276" s="824"/>
      <c r="MT276" s="805"/>
      <c r="MU276" s="804"/>
      <c r="MV276" s="804"/>
      <c r="MW276" s="823"/>
      <c r="MX276" s="824"/>
      <c r="MY276" s="824"/>
      <c r="MZ276" s="805"/>
      <c r="NA276" s="804"/>
      <c r="NB276" s="804"/>
      <c r="NC276" s="823"/>
      <c r="ND276" s="824"/>
      <c r="NE276" s="824"/>
      <c r="NF276" s="805"/>
      <c r="NG276" s="804"/>
      <c r="NH276" s="804"/>
      <c r="NI276" s="823"/>
      <c r="NJ276" s="824"/>
      <c r="NK276" s="824"/>
      <c r="NL276" s="805"/>
      <c r="NM276" s="809"/>
      <c r="NN276" s="809"/>
      <c r="NO276" s="823"/>
      <c r="NP276" s="824"/>
      <c r="NQ276" s="824"/>
      <c r="NR276" s="805"/>
      <c r="NS276" s="823"/>
      <c r="NT276" s="824"/>
      <c r="NU276" s="824"/>
      <c r="NV276" s="805"/>
      <c r="NW276" s="823"/>
      <c r="NX276" s="824"/>
      <c r="NY276" s="824"/>
      <c r="NZ276" s="834"/>
      <c r="OA276" s="823"/>
      <c r="OB276" s="824"/>
      <c r="OC276" s="824"/>
      <c r="OD276" s="805"/>
      <c r="OE276" s="823"/>
      <c r="OF276" s="824"/>
      <c r="OG276" s="824"/>
      <c r="OH276" s="805"/>
      <c r="OI276" s="823"/>
      <c r="OJ276" s="824"/>
      <c r="OK276" s="824"/>
      <c r="OL276" s="805"/>
      <c r="OM276" s="823"/>
      <c r="ON276" s="824"/>
      <c r="OO276" s="824"/>
      <c r="OP276" s="805"/>
      <c r="OQ276" s="823"/>
      <c r="OR276" s="824"/>
      <c r="OS276" s="824"/>
      <c r="OT276" s="805"/>
      <c r="OU276" s="823"/>
      <c r="OV276" s="824"/>
      <c r="OW276" s="824"/>
      <c r="OX276" s="805"/>
      <c r="OY276" s="823"/>
      <c r="OZ276" s="824"/>
      <c r="PA276" s="824"/>
      <c r="PB276" s="805"/>
      <c r="PC276" s="823"/>
      <c r="PD276" s="824"/>
      <c r="PE276" s="824"/>
      <c r="PF276" s="805"/>
    </row>
    <row r="277" spans="1:422" ht="15" hidden="1" customHeight="1" x14ac:dyDescent="0.25">
      <c r="A277" s="769" t="s">
        <v>66</v>
      </c>
      <c r="B277" s="769"/>
      <c r="C277" s="769" t="s">
        <v>379</v>
      </c>
      <c r="D277" s="770"/>
      <c r="E277" s="769"/>
      <c r="F277" s="769"/>
      <c r="G277" s="769"/>
      <c r="H277" s="769"/>
      <c r="I277" s="769"/>
      <c r="J277" s="769"/>
      <c r="K277" s="771"/>
      <c r="L277" s="769"/>
      <c r="M277" s="769"/>
      <c r="N277" s="769"/>
      <c r="O277" s="769"/>
      <c r="P277" s="769"/>
      <c r="Q277" s="769" t="s">
        <v>414</v>
      </c>
      <c r="R277" s="769"/>
      <c r="S277" s="769"/>
      <c r="T277" s="816"/>
      <c r="U277" s="816"/>
      <c r="V277" s="816"/>
      <c r="W277" s="816"/>
      <c r="X277" s="769"/>
      <c r="Y277" s="769">
        <f>IF(AND(AJ277="",AK277="",AL277="",AN277="",AO277="",OR(AP277="",AP277=Dropdown!$AM$12,AP277=Dropdown!$AM$11)),1,0)</f>
        <v>0</v>
      </c>
      <c r="Z277" s="769">
        <f t="shared" si="43"/>
        <v>0</v>
      </c>
      <c r="AA277" s="769">
        <f t="shared" si="44"/>
        <v>0</v>
      </c>
      <c r="AB277" s="769">
        <f t="shared" si="45"/>
        <v>0</v>
      </c>
      <c r="AC277" s="769"/>
      <c r="AD277" s="772" t="str">
        <f>IF(OR(T277&lt;&gt;"",U277&lt;&gt;""),Dropdown!$A$4,IF(OR(V277&lt;&gt;"",W277&lt;&gt;""),Dropdown!$A$5,Dropdown!$A$3))</f>
        <v>Residential</v>
      </c>
      <c r="AE277" s="773" t="s">
        <v>343</v>
      </c>
      <c r="AF277" s="773"/>
      <c r="AG277" s="773"/>
      <c r="AH277" s="773" t="str">
        <f>IF(AG277&lt;&gt;"",VLOOKUP(AG277,Dropdown!$N$3:$R$62,3,FALSE),IF(AF277&lt;&gt;"",VLOOKUP(AF277,Dropdown!$N$3:$R$62,3,FALSE),IF(AE277&lt;&gt;"",VLOOKUP(AE277,Dropdown!$N$3:$R$62,3,FALSE),"")))</f>
        <v>LMI</v>
      </c>
      <c r="AI277" s="773" t="str">
        <f>IF(AG277&lt;&gt;"",VLOOKUP(AG277,Dropdown!$N$3:$R$62,5,FALSE),IF(AF277&lt;&gt;"",VLOOKUP(AF277,Dropdown!$N$3:$R$62,5,FALSE),IF(AE277&lt;&gt;"",VLOOKUP(AE277,Dropdown!$N$3:$R$62,5,FALSE),"")))</f>
        <v>Diverse</v>
      </c>
      <c r="AJ277" s="773"/>
      <c r="AK277" s="773"/>
      <c r="AL277" s="773"/>
      <c r="AM277" s="773"/>
      <c r="AN277" s="773"/>
      <c r="AO277" s="773"/>
      <c r="AP277" s="773" t="s">
        <v>552</v>
      </c>
      <c r="AQ277" s="769"/>
      <c r="AR277" s="774" t="s">
        <v>419</v>
      </c>
      <c r="AS277" s="774"/>
      <c r="AT277" s="769" t="s">
        <v>411</v>
      </c>
      <c r="AU277" s="769">
        <v>5</v>
      </c>
      <c r="AV277" s="846"/>
      <c r="AW277" s="823"/>
      <c r="AX277" s="824"/>
      <c r="AY277" s="824"/>
      <c r="AZ277" s="803"/>
      <c r="BA277" s="804"/>
      <c r="BB277" s="804"/>
      <c r="BC277" s="823"/>
      <c r="BD277" s="824"/>
      <c r="BE277" s="824"/>
      <c r="BF277" s="805"/>
      <c r="BG277" s="804"/>
      <c r="BH277" s="804"/>
      <c r="BI277" s="823"/>
      <c r="BJ277" s="824"/>
      <c r="BK277" s="824"/>
      <c r="BL277" s="805"/>
      <c r="BM277" s="804"/>
      <c r="BN277" s="804"/>
      <c r="BO277" s="823"/>
      <c r="BP277" s="824"/>
      <c r="BQ277" s="824"/>
      <c r="BR277" s="805"/>
      <c r="BS277" s="804"/>
      <c r="BT277" s="804"/>
      <c r="BU277" s="823"/>
      <c r="BV277" s="824"/>
      <c r="BW277" s="824"/>
      <c r="BX277" s="805"/>
      <c r="BY277" s="804"/>
      <c r="BZ277" s="804"/>
      <c r="CA277" s="823"/>
      <c r="CB277" s="824"/>
      <c r="CC277" s="824"/>
      <c r="CD277" s="805"/>
      <c r="CE277" s="804"/>
      <c r="CF277" s="804"/>
      <c r="CG277" s="823"/>
      <c r="CH277" s="824"/>
      <c r="CI277" s="824"/>
      <c r="CJ277" s="805"/>
      <c r="CK277" s="804"/>
      <c r="CL277" s="804"/>
      <c r="CM277" s="823"/>
      <c r="CN277" s="824"/>
      <c r="CO277" s="824"/>
      <c r="CP277" s="805"/>
      <c r="CQ277" s="804"/>
      <c r="CR277" s="804"/>
      <c r="CS277" s="823"/>
      <c r="CT277" s="824"/>
      <c r="CU277" s="824"/>
      <c r="CV277" s="805"/>
      <c r="CW277" s="804"/>
      <c r="CX277" s="804"/>
      <c r="CY277" s="823"/>
      <c r="CZ277" s="824"/>
      <c r="DA277" s="825"/>
      <c r="DB277" s="803"/>
      <c r="DC277" s="809"/>
      <c r="DD277" s="809"/>
      <c r="DE277" s="826"/>
      <c r="DF277" s="825"/>
      <c r="DG277" s="824"/>
      <c r="DH277" s="805"/>
      <c r="DI277" s="804"/>
      <c r="DJ277" s="804"/>
      <c r="DK277" s="823"/>
      <c r="DL277" s="824"/>
      <c r="DM277" s="825"/>
      <c r="DN277" s="803"/>
      <c r="DO277" s="809"/>
      <c r="DP277" s="809"/>
      <c r="DQ277" s="827"/>
      <c r="DR277" s="828"/>
      <c r="DS277" s="835"/>
      <c r="DT277" s="811"/>
      <c r="DU277" s="812"/>
      <c r="DV277" s="812"/>
      <c r="DW277" s="836"/>
      <c r="DX277" s="835"/>
      <c r="DY277" s="828"/>
      <c r="DZ277" s="813"/>
      <c r="EA277" s="814"/>
      <c r="EB277" s="814"/>
      <c r="EC277" s="827"/>
      <c r="ED277" s="828"/>
      <c r="EE277" s="835"/>
      <c r="EF277" s="811"/>
      <c r="EG277" s="812"/>
      <c r="EH277" s="812"/>
      <c r="EI277" s="836"/>
      <c r="EJ277" s="835"/>
      <c r="EK277" s="828"/>
      <c r="EL277" s="813"/>
      <c r="EM277" s="814"/>
      <c r="EN277" s="814"/>
      <c r="EO277" s="827"/>
      <c r="EP277" s="828"/>
      <c r="EQ277" s="835"/>
      <c r="ER277" s="811"/>
      <c r="ES277" s="812"/>
      <c r="ET277" s="812"/>
      <c r="EU277" s="836"/>
      <c r="EV277" s="835"/>
      <c r="EW277" s="828"/>
      <c r="EX277" s="813"/>
      <c r="EY277" s="814"/>
      <c r="EZ277" s="814"/>
      <c r="FA277" s="827"/>
      <c r="FB277" s="828"/>
      <c r="FC277" s="835"/>
      <c r="FD277" s="811"/>
      <c r="FE277" s="812"/>
      <c r="FF277" s="812"/>
      <c r="FG277" s="836"/>
      <c r="FH277" s="835"/>
      <c r="FI277" s="828">
        <v>8</v>
      </c>
      <c r="FJ277" s="813"/>
      <c r="FK277" s="814"/>
      <c r="FL277" s="814"/>
      <c r="FM277" s="827"/>
      <c r="FN277" s="828"/>
      <c r="FO277" s="835"/>
      <c r="FP277" s="811"/>
      <c r="FQ277" s="812"/>
      <c r="FR277" s="812"/>
      <c r="FS277" s="823"/>
      <c r="FT277" s="824"/>
      <c r="FU277" s="825"/>
      <c r="FV277" s="803"/>
      <c r="FW277" s="804"/>
      <c r="FX277" s="804"/>
      <c r="FY277" s="826"/>
      <c r="FZ277" s="825"/>
      <c r="GA277" s="824"/>
      <c r="GB277" s="805"/>
      <c r="GC277" s="804"/>
      <c r="GD277" s="804"/>
      <c r="GE277" s="823"/>
      <c r="GF277" s="824"/>
      <c r="GG277" s="825"/>
      <c r="GH277" s="803"/>
      <c r="GI277" s="809"/>
      <c r="GJ277" s="809"/>
      <c r="GK277" s="826"/>
      <c r="GL277" s="825"/>
      <c r="GM277" s="824"/>
      <c r="GN277" s="805"/>
      <c r="GO277" s="804"/>
      <c r="GP277" s="804"/>
      <c r="GQ277" s="823"/>
      <c r="GR277" s="824"/>
      <c r="GS277" s="825"/>
      <c r="GT277" s="803"/>
      <c r="GU277" s="809"/>
      <c r="GV277" s="809"/>
      <c r="GW277" s="826"/>
      <c r="GX277" s="825"/>
      <c r="GY277" s="824"/>
      <c r="GZ277" s="805"/>
      <c r="HA277" s="804"/>
      <c r="HB277" s="804"/>
      <c r="HC277" s="823"/>
      <c r="HD277" s="824"/>
      <c r="HE277" s="825"/>
      <c r="HF277" s="803"/>
      <c r="HG277" s="809"/>
      <c r="HH277" s="809"/>
      <c r="HI277" s="826"/>
      <c r="HJ277" s="825"/>
      <c r="HK277" s="824"/>
      <c r="HL277" s="805"/>
      <c r="HM277" s="804"/>
      <c r="HN277" s="804"/>
      <c r="HO277" s="823"/>
      <c r="HP277" s="824"/>
      <c r="HQ277" s="825"/>
      <c r="HR277" s="803"/>
      <c r="HS277" s="809"/>
      <c r="HT277" s="809"/>
      <c r="HU277" s="826"/>
      <c r="HV277" s="825"/>
      <c r="HW277" s="824"/>
      <c r="HX277" s="805"/>
      <c r="HY277" s="804"/>
      <c r="HZ277" s="804"/>
      <c r="IA277" s="823"/>
      <c r="IB277" s="824"/>
      <c r="IC277" s="825"/>
      <c r="ID277" s="803"/>
      <c r="IE277" s="804"/>
      <c r="IF277" s="804"/>
      <c r="IG277" s="826"/>
      <c r="IH277" s="825"/>
      <c r="II277" s="824"/>
      <c r="IJ277" s="805"/>
      <c r="IK277" s="804"/>
      <c r="IL277" s="804"/>
      <c r="IM277" s="823"/>
      <c r="IN277" s="824"/>
      <c r="IO277" s="825"/>
      <c r="IP277" s="803"/>
      <c r="IQ277" s="804"/>
      <c r="IR277" s="804"/>
      <c r="IS277" s="826"/>
      <c r="IT277" s="825"/>
      <c r="IU277" s="824"/>
      <c r="IV277" s="805"/>
      <c r="IW277" s="804"/>
      <c r="IX277" s="804"/>
      <c r="IY277" s="823"/>
      <c r="IZ277" s="824"/>
      <c r="JA277" s="825"/>
      <c r="JB277" s="803"/>
      <c r="JC277" s="804"/>
      <c r="JD277" s="804"/>
      <c r="JE277" s="826"/>
      <c r="JF277" s="825"/>
      <c r="JG277" s="824"/>
      <c r="JH277" s="805"/>
      <c r="JI277" s="804"/>
      <c r="JJ277" s="804"/>
      <c r="JK277" s="823"/>
      <c r="JL277" s="824"/>
      <c r="JM277" s="825"/>
      <c r="JN277" s="803"/>
      <c r="JO277" s="809"/>
      <c r="JP277" s="809"/>
      <c r="JQ277" s="826"/>
      <c r="JR277" s="825"/>
      <c r="JS277" s="824"/>
      <c r="JT277" s="805"/>
      <c r="JU277" s="804"/>
      <c r="JV277" s="804"/>
      <c r="JW277" s="823"/>
      <c r="JX277" s="824"/>
      <c r="JY277" s="824"/>
      <c r="JZ277" s="805"/>
      <c r="KA277" s="809"/>
      <c r="KB277" s="809"/>
      <c r="KC277" s="823"/>
      <c r="KD277" s="824"/>
      <c r="KE277" s="824"/>
      <c r="KF277" s="805"/>
      <c r="KG277" s="809"/>
      <c r="KH277" s="809"/>
      <c r="KI277" s="823"/>
      <c r="KJ277" s="824"/>
      <c r="KK277" s="824"/>
      <c r="KL277" s="805"/>
      <c r="KM277" s="809"/>
      <c r="KN277" s="809"/>
      <c r="KO277" s="823"/>
      <c r="KP277" s="824"/>
      <c r="KQ277" s="824"/>
      <c r="KR277" s="805"/>
      <c r="KS277" s="804"/>
      <c r="KT277" s="804"/>
      <c r="KU277" s="823"/>
      <c r="KV277" s="824"/>
      <c r="KW277" s="824"/>
      <c r="KX277" s="805"/>
      <c r="KY277" s="809"/>
      <c r="KZ277" s="809"/>
      <c r="LA277" s="823"/>
      <c r="LB277" s="824"/>
      <c r="LC277" s="824"/>
      <c r="LD277" s="805"/>
      <c r="LE277" s="804"/>
      <c r="LF277" s="804"/>
      <c r="LG277" s="823"/>
      <c r="LH277" s="824"/>
      <c r="LI277" s="824"/>
      <c r="LJ277" s="805"/>
      <c r="LK277" s="804"/>
      <c r="LL277" s="804"/>
      <c r="LM277" s="823"/>
      <c r="LN277" s="824"/>
      <c r="LO277" s="824"/>
      <c r="LP277" s="805"/>
      <c r="LQ277" s="809"/>
      <c r="LR277" s="809"/>
      <c r="LS277" s="823"/>
      <c r="LT277" s="824"/>
      <c r="LU277" s="824"/>
      <c r="LV277" s="805"/>
      <c r="LW277" s="804"/>
      <c r="LX277" s="804"/>
      <c r="LY277" s="823"/>
      <c r="LZ277" s="824"/>
      <c r="MA277" s="824"/>
      <c r="MB277" s="805"/>
      <c r="MC277" s="809"/>
      <c r="MD277" s="809"/>
      <c r="ME277" s="823"/>
      <c r="MF277" s="824"/>
      <c r="MG277" s="824"/>
      <c r="MH277" s="805"/>
      <c r="MI277" s="809"/>
      <c r="MJ277" s="809"/>
      <c r="MK277" s="823"/>
      <c r="ML277" s="824"/>
      <c r="MM277" s="824"/>
      <c r="MN277" s="805"/>
      <c r="MO277" s="809"/>
      <c r="MP277" s="809"/>
      <c r="MQ277" s="823"/>
      <c r="MR277" s="824"/>
      <c r="MS277" s="824"/>
      <c r="MT277" s="805"/>
      <c r="MU277" s="804"/>
      <c r="MV277" s="804"/>
      <c r="MW277" s="823"/>
      <c r="MX277" s="824"/>
      <c r="MY277" s="824"/>
      <c r="MZ277" s="805"/>
      <c r="NA277" s="804"/>
      <c r="NB277" s="804"/>
      <c r="NC277" s="823"/>
      <c r="ND277" s="824"/>
      <c r="NE277" s="824"/>
      <c r="NF277" s="805"/>
      <c r="NG277" s="804"/>
      <c r="NH277" s="804"/>
      <c r="NI277" s="823"/>
      <c r="NJ277" s="824"/>
      <c r="NK277" s="824"/>
      <c r="NL277" s="805"/>
      <c r="NM277" s="809"/>
      <c r="NN277" s="809"/>
      <c r="NO277" s="823"/>
      <c r="NP277" s="824"/>
      <c r="NQ277" s="824"/>
      <c r="NR277" s="805"/>
      <c r="NS277" s="823"/>
      <c r="NT277" s="824"/>
      <c r="NU277" s="824"/>
      <c r="NV277" s="805"/>
      <c r="NW277" s="823"/>
      <c r="NX277" s="824"/>
      <c r="NY277" s="824"/>
      <c r="NZ277" s="834"/>
      <c r="OA277" s="823"/>
      <c r="OB277" s="824"/>
      <c r="OC277" s="824"/>
      <c r="OD277" s="805"/>
      <c r="OE277" s="823"/>
      <c r="OF277" s="824"/>
      <c r="OG277" s="824"/>
      <c r="OH277" s="805"/>
      <c r="OI277" s="823"/>
      <c r="OJ277" s="824"/>
      <c r="OK277" s="824"/>
      <c r="OL277" s="805"/>
      <c r="OM277" s="823"/>
      <c r="ON277" s="824"/>
      <c r="OO277" s="824"/>
      <c r="OP277" s="805"/>
      <c r="OQ277" s="823"/>
      <c r="OR277" s="824"/>
      <c r="OS277" s="824"/>
      <c r="OT277" s="805"/>
      <c r="OU277" s="823"/>
      <c r="OV277" s="824"/>
      <c r="OW277" s="824"/>
      <c r="OX277" s="805"/>
      <c r="OY277" s="823"/>
      <c r="OZ277" s="824"/>
      <c r="PA277" s="824"/>
      <c r="PB277" s="805"/>
      <c r="PC277" s="823"/>
      <c r="PD277" s="824"/>
      <c r="PE277" s="824"/>
      <c r="PF277" s="805"/>
    </row>
    <row r="278" spans="1:422" s="690" customFormat="1" ht="15" hidden="1" customHeight="1" x14ac:dyDescent="0.25">
      <c r="A278" s="769" t="s">
        <v>66</v>
      </c>
      <c r="B278" s="769"/>
      <c r="C278" s="769" t="s">
        <v>379</v>
      </c>
      <c r="D278" s="770"/>
      <c r="E278" s="769"/>
      <c r="F278" s="769"/>
      <c r="G278" s="769"/>
      <c r="H278" s="769"/>
      <c r="I278" s="769"/>
      <c r="J278" s="769"/>
      <c r="K278" s="771"/>
      <c r="L278" s="769"/>
      <c r="M278" s="769"/>
      <c r="N278" s="769"/>
      <c r="O278" s="769"/>
      <c r="P278" s="891"/>
      <c r="Q278" s="769" t="s">
        <v>94</v>
      </c>
      <c r="R278" s="769"/>
      <c r="S278" s="769"/>
      <c r="T278" s="816"/>
      <c r="U278" s="816"/>
      <c r="V278" s="816"/>
      <c r="W278" s="816"/>
      <c r="X278" s="769"/>
      <c r="Y278" s="769">
        <f>IF(AND(AJ278="",AK278="",AL278="",AN278="",AO278="",OR(AP278="",AP278=Dropdown!$AM$12,AP278=Dropdown!$AM$11)),1,0)</f>
        <v>0</v>
      </c>
      <c r="Z278" s="769">
        <f t="shared" si="43"/>
        <v>0</v>
      </c>
      <c r="AA278" s="769">
        <f t="shared" si="44"/>
        <v>0</v>
      </c>
      <c r="AB278" s="769">
        <f t="shared" si="45"/>
        <v>0</v>
      </c>
      <c r="AC278" s="769"/>
      <c r="AD278" s="772" t="str">
        <f>IF(OR(T278&lt;&gt;"",U278&lt;&gt;""),Dropdown!$A$4,IF(OR(V278&lt;&gt;"",W278&lt;&gt;""),Dropdown!$A$5,Dropdown!$A$3))</f>
        <v>Residential</v>
      </c>
      <c r="AE278" s="773" t="s">
        <v>343</v>
      </c>
      <c r="AF278" s="773"/>
      <c r="AG278" s="773"/>
      <c r="AH278" s="773" t="str">
        <f>IF(AG278&lt;&gt;"",VLOOKUP(AG278,Dropdown!$N$3:$R$62,3,FALSE),IF(AF278&lt;&gt;"",VLOOKUP(AF278,Dropdown!$N$3:$R$62,3,FALSE),IF(AE278&lt;&gt;"",VLOOKUP(AE278,Dropdown!$N$3:$R$62,3,FALSE),"")))</f>
        <v>LMI</v>
      </c>
      <c r="AI278" s="773" t="str">
        <f>IF(AG278&lt;&gt;"",VLOOKUP(AG278,Dropdown!$N$3:$R$62,5,FALSE),IF(AF278&lt;&gt;"",VLOOKUP(AF278,Dropdown!$N$3:$R$62,5,FALSE),IF(AE278&lt;&gt;"",VLOOKUP(AE278,Dropdown!$N$3:$R$62,5,FALSE),"")))</f>
        <v>Diverse</v>
      </c>
      <c r="AJ278" s="773"/>
      <c r="AK278" s="773"/>
      <c r="AL278" s="773"/>
      <c r="AM278" s="773"/>
      <c r="AN278" s="810"/>
      <c r="AO278" s="810"/>
      <c r="AP278" s="773" t="s">
        <v>552</v>
      </c>
      <c r="AQ278" s="769"/>
      <c r="AR278" s="774" t="s">
        <v>419</v>
      </c>
      <c r="AS278" s="774"/>
      <c r="AT278" s="769" t="s">
        <v>411</v>
      </c>
      <c r="AU278" s="769">
        <v>5</v>
      </c>
      <c r="AV278" s="846"/>
      <c r="AW278" s="823"/>
      <c r="AX278" s="824"/>
      <c r="AY278" s="824"/>
      <c r="AZ278" s="803"/>
      <c r="BA278" s="804"/>
      <c r="BB278" s="804"/>
      <c r="BC278" s="823"/>
      <c r="BD278" s="824"/>
      <c r="BE278" s="824"/>
      <c r="BF278" s="805"/>
      <c r="BG278" s="804"/>
      <c r="BH278" s="804"/>
      <c r="BI278" s="823"/>
      <c r="BJ278" s="824"/>
      <c r="BK278" s="824"/>
      <c r="BL278" s="805"/>
      <c r="BM278" s="804"/>
      <c r="BN278" s="804"/>
      <c r="BO278" s="823"/>
      <c r="BP278" s="824"/>
      <c r="BQ278" s="824"/>
      <c r="BR278" s="805"/>
      <c r="BS278" s="804"/>
      <c r="BT278" s="804"/>
      <c r="BU278" s="823"/>
      <c r="BV278" s="824"/>
      <c r="BW278" s="824"/>
      <c r="BX278" s="805"/>
      <c r="BY278" s="804"/>
      <c r="BZ278" s="804"/>
      <c r="CA278" s="823"/>
      <c r="CB278" s="824"/>
      <c r="CC278" s="824"/>
      <c r="CD278" s="805"/>
      <c r="CE278" s="804"/>
      <c r="CF278" s="804"/>
      <c r="CG278" s="823"/>
      <c r="CH278" s="824"/>
      <c r="CI278" s="824"/>
      <c r="CJ278" s="805"/>
      <c r="CK278" s="804"/>
      <c r="CL278" s="804"/>
      <c r="CM278" s="823"/>
      <c r="CN278" s="824"/>
      <c r="CO278" s="824"/>
      <c r="CP278" s="805"/>
      <c r="CQ278" s="804"/>
      <c r="CR278" s="804"/>
      <c r="CS278" s="823"/>
      <c r="CT278" s="824"/>
      <c r="CU278" s="824"/>
      <c r="CV278" s="805"/>
      <c r="CW278" s="804"/>
      <c r="CX278" s="804"/>
      <c r="CY278" s="823"/>
      <c r="CZ278" s="824"/>
      <c r="DA278" s="825"/>
      <c r="DB278" s="803"/>
      <c r="DC278" s="809"/>
      <c r="DD278" s="809"/>
      <c r="DE278" s="826"/>
      <c r="DF278" s="825"/>
      <c r="DG278" s="824"/>
      <c r="DH278" s="805"/>
      <c r="DI278" s="804"/>
      <c r="DJ278" s="804"/>
      <c r="DK278" s="823"/>
      <c r="DL278" s="824"/>
      <c r="DM278" s="825"/>
      <c r="DN278" s="803"/>
      <c r="DO278" s="809"/>
      <c r="DP278" s="809"/>
      <c r="DQ278" s="827"/>
      <c r="DR278" s="828"/>
      <c r="DS278" s="835"/>
      <c r="DT278" s="811"/>
      <c r="DU278" s="812"/>
      <c r="DV278" s="812"/>
      <c r="DW278" s="836"/>
      <c r="DX278" s="835"/>
      <c r="DY278" s="828"/>
      <c r="DZ278" s="813"/>
      <c r="EA278" s="814"/>
      <c r="EB278" s="814"/>
      <c r="EC278" s="827"/>
      <c r="ED278" s="828"/>
      <c r="EE278" s="835"/>
      <c r="EF278" s="811"/>
      <c r="EG278" s="812"/>
      <c r="EH278" s="812"/>
      <c r="EI278" s="836"/>
      <c r="EJ278" s="835"/>
      <c r="EK278" s="828"/>
      <c r="EL278" s="813"/>
      <c r="EM278" s="814"/>
      <c r="EN278" s="814"/>
      <c r="EO278" s="827"/>
      <c r="EP278" s="828"/>
      <c r="EQ278" s="835"/>
      <c r="ER278" s="811"/>
      <c r="ES278" s="812"/>
      <c r="ET278" s="812"/>
      <c r="EU278" s="836"/>
      <c r="EV278" s="835"/>
      <c r="EW278" s="828"/>
      <c r="EX278" s="813"/>
      <c r="EY278" s="814"/>
      <c r="EZ278" s="814"/>
      <c r="FA278" s="827"/>
      <c r="FB278" s="828"/>
      <c r="FC278" s="835"/>
      <c r="FD278" s="811"/>
      <c r="FE278" s="812"/>
      <c r="FF278" s="812"/>
      <c r="FG278" s="836"/>
      <c r="FH278" s="835"/>
      <c r="FI278" s="828"/>
      <c r="FJ278" s="813"/>
      <c r="FK278" s="814"/>
      <c r="FL278" s="814"/>
      <c r="FM278" s="827"/>
      <c r="FN278" s="828"/>
      <c r="FO278" s="835">
        <v>5</v>
      </c>
      <c r="FP278" s="811"/>
      <c r="FQ278" s="812"/>
      <c r="FR278" s="812"/>
      <c r="FS278" s="823"/>
      <c r="FT278" s="824"/>
      <c r="FU278" s="825"/>
      <c r="FV278" s="803"/>
      <c r="FW278" s="804"/>
      <c r="FX278" s="804"/>
      <c r="FY278" s="826"/>
      <c r="FZ278" s="825"/>
      <c r="GA278" s="824"/>
      <c r="GB278" s="805"/>
      <c r="GC278" s="804"/>
      <c r="GD278" s="804"/>
      <c r="GE278" s="823"/>
      <c r="GF278" s="824"/>
      <c r="GG278" s="825"/>
      <c r="GH278" s="803"/>
      <c r="GI278" s="809"/>
      <c r="GJ278" s="809"/>
      <c r="GK278" s="826"/>
      <c r="GL278" s="825"/>
      <c r="GM278" s="824"/>
      <c r="GN278" s="805"/>
      <c r="GO278" s="804"/>
      <c r="GP278" s="804"/>
      <c r="GQ278" s="823"/>
      <c r="GR278" s="824"/>
      <c r="GS278" s="825"/>
      <c r="GT278" s="803"/>
      <c r="GU278" s="809"/>
      <c r="GV278" s="809"/>
      <c r="GW278" s="826"/>
      <c r="GX278" s="825"/>
      <c r="GY278" s="824"/>
      <c r="GZ278" s="805"/>
      <c r="HA278" s="804"/>
      <c r="HB278" s="804"/>
      <c r="HC278" s="823"/>
      <c r="HD278" s="824"/>
      <c r="HE278" s="825"/>
      <c r="HF278" s="803"/>
      <c r="HG278" s="809"/>
      <c r="HH278" s="809"/>
      <c r="HI278" s="826"/>
      <c r="HJ278" s="825"/>
      <c r="HK278" s="824"/>
      <c r="HL278" s="805"/>
      <c r="HM278" s="804"/>
      <c r="HN278" s="804"/>
      <c r="HO278" s="823"/>
      <c r="HP278" s="824"/>
      <c r="HQ278" s="825"/>
      <c r="HR278" s="803"/>
      <c r="HS278" s="809"/>
      <c r="HT278" s="809"/>
      <c r="HU278" s="826"/>
      <c r="HV278" s="825"/>
      <c r="HW278" s="824"/>
      <c r="HX278" s="805"/>
      <c r="HY278" s="804"/>
      <c r="HZ278" s="804"/>
      <c r="IA278" s="823"/>
      <c r="IB278" s="824"/>
      <c r="IC278" s="825"/>
      <c r="ID278" s="803"/>
      <c r="IE278" s="804"/>
      <c r="IF278" s="804"/>
      <c r="IG278" s="826"/>
      <c r="IH278" s="825"/>
      <c r="II278" s="824"/>
      <c r="IJ278" s="805"/>
      <c r="IK278" s="804"/>
      <c r="IL278" s="804"/>
      <c r="IM278" s="823"/>
      <c r="IN278" s="824"/>
      <c r="IO278" s="825"/>
      <c r="IP278" s="803"/>
      <c r="IQ278" s="804"/>
      <c r="IR278" s="804"/>
      <c r="IS278" s="826"/>
      <c r="IT278" s="825"/>
      <c r="IU278" s="824"/>
      <c r="IV278" s="805"/>
      <c r="IW278" s="804"/>
      <c r="IX278" s="804"/>
      <c r="IY278" s="823"/>
      <c r="IZ278" s="824"/>
      <c r="JA278" s="825"/>
      <c r="JB278" s="803"/>
      <c r="JC278" s="804"/>
      <c r="JD278" s="804"/>
      <c r="JE278" s="826"/>
      <c r="JF278" s="825"/>
      <c r="JG278" s="824"/>
      <c r="JH278" s="805"/>
      <c r="JI278" s="804"/>
      <c r="JJ278" s="804"/>
      <c r="JK278" s="823"/>
      <c r="JL278" s="824"/>
      <c r="JM278" s="825"/>
      <c r="JN278" s="803"/>
      <c r="JO278" s="809"/>
      <c r="JP278" s="809"/>
      <c r="JQ278" s="826"/>
      <c r="JR278" s="825"/>
      <c r="JS278" s="824"/>
      <c r="JT278" s="805"/>
      <c r="JU278" s="804"/>
      <c r="JV278" s="804"/>
      <c r="JW278" s="823"/>
      <c r="JX278" s="824"/>
      <c r="JY278" s="824"/>
      <c r="JZ278" s="805"/>
      <c r="KA278" s="809"/>
      <c r="KB278" s="809"/>
      <c r="KC278" s="823"/>
      <c r="KD278" s="824"/>
      <c r="KE278" s="824"/>
      <c r="KF278" s="805"/>
      <c r="KG278" s="809"/>
      <c r="KH278" s="809"/>
      <c r="KI278" s="823"/>
      <c r="KJ278" s="824"/>
      <c r="KK278" s="824"/>
      <c r="KL278" s="805"/>
      <c r="KM278" s="809"/>
      <c r="KN278" s="809"/>
      <c r="KO278" s="823"/>
      <c r="KP278" s="824"/>
      <c r="KQ278" s="824"/>
      <c r="KR278" s="805"/>
      <c r="KS278" s="804"/>
      <c r="KT278" s="804"/>
      <c r="KU278" s="823"/>
      <c r="KV278" s="824"/>
      <c r="KW278" s="824"/>
      <c r="KX278" s="805"/>
      <c r="KY278" s="809"/>
      <c r="KZ278" s="809"/>
      <c r="LA278" s="823"/>
      <c r="LB278" s="824"/>
      <c r="LC278" s="824"/>
      <c r="LD278" s="805"/>
      <c r="LE278" s="804"/>
      <c r="LF278" s="804"/>
      <c r="LG278" s="823"/>
      <c r="LH278" s="824"/>
      <c r="LI278" s="824"/>
      <c r="LJ278" s="805"/>
      <c r="LK278" s="804"/>
      <c r="LL278" s="804"/>
      <c r="LM278" s="823"/>
      <c r="LN278" s="824"/>
      <c r="LO278" s="824"/>
      <c r="LP278" s="805"/>
      <c r="LQ278" s="809"/>
      <c r="LR278" s="809"/>
      <c r="LS278" s="823"/>
      <c r="LT278" s="824"/>
      <c r="LU278" s="824"/>
      <c r="LV278" s="805"/>
      <c r="LW278" s="804"/>
      <c r="LX278" s="804"/>
      <c r="LY278" s="823"/>
      <c r="LZ278" s="824"/>
      <c r="MA278" s="824"/>
      <c r="MB278" s="805"/>
      <c r="MC278" s="809"/>
      <c r="MD278" s="809"/>
      <c r="ME278" s="823"/>
      <c r="MF278" s="824"/>
      <c r="MG278" s="824"/>
      <c r="MH278" s="805"/>
      <c r="MI278" s="809"/>
      <c r="MJ278" s="809"/>
      <c r="MK278" s="823"/>
      <c r="ML278" s="824"/>
      <c r="MM278" s="824"/>
      <c r="MN278" s="805"/>
      <c r="MO278" s="809"/>
      <c r="MP278" s="809"/>
      <c r="MQ278" s="823"/>
      <c r="MR278" s="824"/>
      <c r="MS278" s="824"/>
      <c r="MT278" s="805"/>
      <c r="MU278" s="804"/>
      <c r="MV278" s="804"/>
      <c r="MW278" s="823"/>
      <c r="MX278" s="824"/>
      <c r="MY278" s="824"/>
      <c r="MZ278" s="805"/>
      <c r="NA278" s="804"/>
      <c r="NB278" s="804"/>
      <c r="NC278" s="823"/>
      <c r="ND278" s="824"/>
      <c r="NE278" s="824"/>
      <c r="NF278" s="805"/>
      <c r="NG278" s="804"/>
      <c r="NH278" s="804"/>
      <c r="NI278" s="823"/>
      <c r="NJ278" s="824"/>
      <c r="NK278" s="824"/>
      <c r="NL278" s="805"/>
      <c r="NM278" s="809"/>
      <c r="NN278" s="809"/>
      <c r="NO278" s="823"/>
      <c r="NP278" s="824"/>
      <c r="NQ278" s="824"/>
      <c r="NR278" s="805"/>
      <c r="NS278" s="823"/>
      <c r="NT278" s="824"/>
      <c r="NU278" s="824"/>
      <c r="NV278" s="805"/>
      <c r="NW278" s="823"/>
      <c r="NX278" s="824"/>
      <c r="NY278" s="824"/>
      <c r="NZ278" s="834"/>
      <c r="OA278" s="823"/>
      <c r="OB278" s="824"/>
      <c r="OC278" s="824"/>
      <c r="OD278" s="805"/>
      <c r="OE278" s="823"/>
      <c r="OF278" s="824"/>
      <c r="OG278" s="824"/>
      <c r="OH278" s="805"/>
      <c r="OI278" s="823"/>
      <c r="OJ278" s="824"/>
      <c r="OK278" s="824"/>
      <c r="OL278" s="805"/>
      <c r="OM278" s="823"/>
      <c r="ON278" s="824"/>
      <c r="OO278" s="824"/>
      <c r="OP278" s="805"/>
      <c r="OQ278" s="823"/>
      <c r="OR278" s="824"/>
      <c r="OS278" s="824"/>
      <c r="OT278" s="805"/>
      <c r="OU278" s="823"/>
      <c r="OV278" s="824"/>
      <c r="OW278" s="824"/>
      <c r="OX278" s="805"/>
      <c r="OY278" s="823"/>
      <c r="OZ278" s="824"/>
      <c r="PA278" s="824"/>
      <c r="PB278" s="805"/>
      <c r="PC278" s="823"/>
      <c r="PD278" s="824"/>
      <c r="PE278" s="824"/>
      <c r="PF278" s="805"/>
    </row>
    <row r="279" spans="1:422" s="690" customFormat="1" ht="15" hidden="1" customHeight="1" x14ac:dyDescent="0.25">
      <c r="A279" s="769" t="s">
        <v>66</v>
      </c>
      <c r="B279" s="769"/>
      <c r="C279" s="769" t="s">
        <v>379</v>
      </c>
      <c r="D279" s="770"/>
      <c r="E279" s="769"/>
      <c r="F279" s="769"/>
      <c r="G279" s="769"/>
      <c r="H279" s="769"/>
      <c r="I279" s="769"/>
      <c r="J279" s="769"/>
      <c r="K279" s="771"/>
      <c r="L279" s="769"/>
      <c r="M279" s="769"/>
      <c r="N279" s="769"/>
      <c r="O279" s="769"/>
      <c r="P279" s="769"/>
      <c r="Q279" s="769" t="s">
        <v>415</v>
      </c>
      <c r="R279" s="769"/>
      <c r="S279" s="769"/>
      <c r="T279" s="816"/>
      <c r="U279" s="816"/>
      <c r="V279" s="816"/>
      <c r="W279" s="816"/>
      <c r="X279" s="769"/>
      <c r="Y279" s="769">
        <f>IF(AND(AJ279="",AK279="",AL279="",AN279="",AO279="",OR(AP279="",AP279=Dropdown!$AM$12,AP279=Dropdown!$AM$11)),1,0)</f>
        <v>0</v>
      </c>
      <c r="Z279" s="769">
        <f t="shared" si="43"/>
        <v>0</v>
      </c>
      <c r="AA279" s="769">
        <f t="shared" si="44"/>
        <v>0</v>
      </c>
      <c r="AB279" s="769">
        <f t="shared" si="45"/>
        <v>0</v>
      </c>
      <c r="AC279" s="769"/>
      <c r="AD279" s="772" t="str">
        <f>IF(OR(T279&lt;&gt;"",U279&lt;&gt;""),Dropdown!$A$4,IF(OR(V279&lt;&gt;"",W279&lt;&gt;""),Dropdown!$A$5,Dropdown!$A$3))</f>
        <v>Residential</v>
      </c>
      <c r="AE279" s="773" t="s">
        <v>343</v>
      </c>
      <c r="AF279" s="773"/>
      <c r="AG279" s="773"/>
      <c r="AH279" s="773" t="str">
        <f>IF(AG279&lt;&gt;"",VLOOKUP(AG279,Dropdown!$N$3:$R$62,3,FALSE),IF(AF279&lt;&gt;"",VLOOKUP(AF279,Dropdown!$N$3:$R$62,3,FALSE),IF(AE279&lt;&gt;"",VLOOKUP(AE279,Dropdown!$N$3:$R$62,3,FALSE),"")))</f>
        <v>LMI</v>
      </c>
      <c r="AI279" s="773" t="str">
        <f>IF(AG279&lt;&gt;"",VLOOKUP(AG279,Dropdown!$N$3:$R$62,5,FALSE),IF(AF279&lt;&gt;"",VLOOKUP(AF279,Dropdown!$N$3:$R$62,5,FALSE),IF(AE279&lt;&gt;"",VLOOKUP(AE279,Dropdown!$N$3:$R$62,5,FALSE),"")))</f>
        <v>Diverse</v>
      </c>
      <c r="AJ279" s="773"/>
      <c r="AK279" s="773"/>
      <c r="AL279" s="773"/>
      <c r="AM279" s="773"/>
      <c r="AN279" s="773"/>
      <c r="AO279" s="773"/>
      <c r="AP279" s="773" t="s">
        <v>547</v>
      </c>
      <c r="AQ279" s="769"/>
      <c r="AR279" s="774" t="s">
        <v>419</v>
      </c>
      <c r="AS279" s="774"/>
      <c r="AT279" s="769" t="s">
        <v>411</v>
      </c>
      <c r="AU279" s="769">
        <v>5</v>
      </c>
      <c r="AV279" s="846"/>
      <c r="AW279" s="823"/>
      <c r="AX279" s="824"/>
      <c r="AY279" s="824"/>
      <c r="AZ279" s="803"/>
      <c r="BA279" s="804"/>
      <c r="BB279" s="804"/>
      <c r="BC279" s="823"/>
      <c r="BD279" s="824"/>
      <c r="BE279" s="824"/>
      <c r="BF279" s="805"/>
      <c r="BG279" s="804"/>
      <c r="BH279" s="804"/>
      <c r="BI279" s="823"/>
      <c r="BJ279" s="824"/>
      <c r="BK279" s="824"/>
      <c r="BL279" s="805"/>
      <c r="BM279" s="804"/>
      <c r="BN279" s="804"/>
      <c r="BO279" s="823"/>
      <c r="BP279" s="824"/>
      <c r="BQ279" s="824"/>
      <c r="BR279" s="805"/>
      <c r="BS279" s="804"/>
      <c r="BT279" s="804"/>
      <c r="BU279" s="823"/>
      <c r="BV279" s="824"/>
      <c r="BW279" s="824"/>
      <c r="BX279" s="805"/>
      <c r="BY279" s="804"/>
      <c r="BZ279" s="804"/>
      <c r="CA279" s="823"/>
      <c r="CB279" s="824"/>
      <c r="CC279" s="824"/>
      <c r="CD279" s="805"/>
      <c r="CE279" s="804"/>
      <c r="CF279" s="804"/>
      <c r="CG279" s="823"/>
      <c r="CH279" s="824"/>
      <c r="CI279" s="824"/>
      <c r="CJ279" s="805"/>
      <c r="CK279" s="804"/>
      <c r="CL279" s="804"/>
      <c r="CM279" s="823"/>
      <c r="CN279" s="824"/>
      <c r="CO279" s="824"/>
      <c r="CP279" s="805"/>
      <c r="CQ279" s="804"/>
      <c r="CR279" s="804"/>
      <c r="CS279" s="823"/>
      <c r="CT279" s="824"/>
      <c r="CU279" s="824"/>
      <c r="CV279" s="805"/>
      <c r="CW279" s="804"/>
      <c r="CX279" s="804"/>
      <c r="CY279" s="823"/>
      <c r="CZ279" s="824"/>
      <c r="DA279" s="825"/>
      <c r="DB279" s="803"/>
      <c r="DC279" s="809"/>
      <c r="DD279" s="809"/>
      <c r="DE279" s="826"/>
      <c r="DF279" s="825"/>
      <c r="DG279" s="824"/>
      <c r="DH279" s="805"/>
      <c r="DI279" s="804"/>
      <c r="DJ279" s="804"/>
      <c r="DK279" s="823"/>
      <c r="DL279" s="824"/>
      <c r="DM279" s="825"/>
      <c r="DN279" s="803"/>
      <c r="DO279" s="809"/>
      <c r="DP279" s="809"/>
      <c r="DQ279" s="827"/>
      <c r="DR279" s="828"/>
      <c r="DS279" s="835"/>
      <c r="DT279" s="811"/>
      <c r="DU279" s="812"/>
      <c r="DV279" s="812"/>
      <c r="DW279" s="836"/>
      <c r="DX279" s="835"/>
      <c r="DY279" s="828"/>
      <c r="DZ279" s="813"/>
      <c r="EA279" s="814"/>
      <c r="EB279" s="814"/>
      <c r="EC279" s="827"/>
      <c r="ED279" s="828"/>
      <c r="EE279" s="835">
        <v>11</v>
      </c>
      <c r="EF279" s="811"/>
      <c r="EG279" s="812"/>
      <c r="EH279" s="812"/>
      <c r="EI279" s="836"/>
      <c r="EJ279" s="835"/>
      <c r="EK279" s="828"/>
      <c r="EL279" s="813"/>
      <c r="EM279" s="814"/>
      <c r="EN279" s="814"/>
      <c r="EO279" s="827"/>
      <c r="EP279" s="828"/>
      <c r="EQ279" s="835"/>
      <c r="ER279" s="811"/>
      <c r="ES279" s="812"/>
      <c r="ET279" s="812"/>
      <c r="EU279" s="836"/>
      <c r="EV279" s="835"/>
      <c r="EW279" s="828"/>
      <c r="EX279" s="813"/>
      <c r="EY279" s="814"/>
      <c r="EZ279" s="814"/>
      <c r="FA279" s="827"/>
      <c r="FB279" s="828"/>
      <c r="FC279" s="835"/>
      <c r="FD279" s="811"/>
      <c r="FE279" s="812"/>
      <c r="FF279" s="812"/>
      <c r="FG279" s="836"/>
      <c r="FH279" s="835"/>
      <c r="FI279" s="828"/>
      <c r="FJ279" s="813"/>
      <c r="FK279" s="814"/>
      <c r="FL279" s="814"/>
      <c r="FM279" s="827"/>
      <c r="FN279" s="828"/>
      <c r="FO279" s="835"/>
      <c r="FP279" s="811"/>
      <c r="FQ279" s="812"/>
      <c r="FR279" s="812"/>
      <c r="FS279" s="823"/>
      <c r="FT279" s="824"/>
      <c r="FU279" s="825"/>
      <c r="FV279" s="803"/>
      <c r="FW279" s="804"/>
      <c r="FX279" s="804"/>
      <c r="FY279" s="826"/>
      <c r="FZ279" s="825"/>
      <c r="GA279" s="824"/>
      <c r="GB279" s="805"/>
      <c r="GC279" s="804"/>
      <c r="GD279" s="804"/>
      <c r="GE279" s="823"/>
      <c r="GF279" s="824"/>
      <c r="GG279" s="825"/>
      <c r="GH279" s="803"/>
      <c r="GI279" s="809"/>
      <c r="GJ279" s="809"/>
      <c r="GK279" s="826"/>
      <c r="GL279" s="825"/>
      <c r="GM279" s="824"/>
      <c r="GN279" s="805"/>
      <c r="GO279" s="804"/>
      <c r="GP279" s="804"/>
      <c r="GQ279" s="823"/>
      <c r="GR279" s="824"/>
      <c r="GS279" s="825"/>
      <c r="GT279" s="803"/>
      <c r="GU279" s="809"/>
      <c r="GV279" s="809"/>
      <c r="GW279" s="826"/>
      <c r="GX279" s="825"/>
      <c r="GY279" s="824"/>
      <c r="GZ279" s="805"/>
      <c r="HA279" s="804"/>
      <c r="HB279" s="804"/>
      <c r="HC279" s="823"/>
      <c r="HD279" s="824"/>
      <c r="HE279" s="825"/>
      <c r="HF279" s="803"/>
      <c r="HG279" s="809"/>
      <c r="HH279" s="809"/>
      <c r="HI279" s="826"/>
      <c r="HJ279" s="825"/>
      <c r="HK279" s="824"/>
      <c r="HL279" s="805"/>
      <c r="HM279" s="804"/>
      <c r="HN279" s="804"/>
      <c r="HO279" s="823"/>
      <c r="HP279" s="824"/>
      <c r="HQ279" s="825"/>
      <c r="HR279" s="803"/>
      <c r="HS279" s="809"/>
      <c r="HT279" s="809"/>
      <c r="HU279" s="826"/>
      <c r="HV279" s="825"/>
      <c r="HW279" s="824"/>
      <c r="HX279" s="805"/>
      <c r="HY279" s="804"/>
      <c r="HZ279" s="804"/>
      <c r="IA279" s="823"/>
      <c r="IB279" s="824"/>
      <c r="IC279" s="825"/>
      <c r="ID279" s="803"/>
      <c r="IE279" s="804"/>
      <c r="IF279" s="804"/>
      <c r="IG279" s="826"/>
      <c r="IH279" s="825"/>
      <c r="II279" s="824"/>
      <c r="IJ279" s="805"/>
      <c r="IK279" s="804"/>
      <c r="IL279" s="804"/>
      <c r="IM279" s="823"/>
      <c r="IN279" s="824"/>
      <c r="IO279" s="825"/>
      <c r="IP279" s="803"/>
      <c r="IQ279" s="804"/>
      <c r="IR279" s="804"/>
      <c r="IS279" s="826"/>
      <c r="IT279" s="825"/>
      <c r="IU279" s="824"/>
      <c r="IV279" s="805"/>
      <c r="IW279" s="804"/>
      <c r="IX279" s="804"/>
      <c r="IY279" s="823"/>
      <c r="IZ279" s="824"/>
      <c r="JA279" s="825"/>
      <c r="JB279" s="803"/>
      <c r="JC279" s="804"/>
      <c r="JD279" s="804"/>
      <c r="JE279" s="826"/>
      <c r="JF279" s="825"/>
      <c r="JG279" s="824"/>
      <c r="JH279" s="805"/>
      <c r="JI279" s="804"/>
      <c r="JJ279" s="804"/>
      <c r="JK279" s="823"/>
      <c r="JL279" s="824"/>
      <c r="JM279" s="825"/>
      <c r="JN279" s="803"/>
      <c r="JO279" s="809"/>
      <c r="JP279" s="809"/>
      <c r="JQ279" s="826"/>
      <c r="JR279" s="825"/>
      <c r="JS279" s="824"/>
      <c r="JT279" s="805"/>
      <c r="JU279" s="804"/>
      <c r="JV279" s="804"/>
      <c r="JW279" s="823"/>
      <c r="JX279" s="824"/>
      <c r="JY279" s="824"/>
      <c r="JZ279" s="805"/>
      <c r="KA279" s="809"/>
      <c r="KB279" s="809"/>
      <c r="KC279" s="823"/>
      <c r="KD279" s="824"/>
      <c r="KE279" s="824"/>
      <c r="KF279" s="805"/>
      <c r="KG279" s="809"/>
      <c r="KH279" s="809"/>
      <c r="KI279" s="823"/>
      <c r="KJ279" s="824"/>
      <c r="KK279" s="824"/>
      <c r="KL279" s="805"/>
      <c r="KM279" s="809"/>
      <c r="KN279" s="809"/>
      <c r="KO279" s="823"/>
      <c r="KP279" s="824"/>
      <c r="KQ279" s="824"/>
      <c r="KR279" s="805"/>
      <c r="KS279" s="804"/>
      <c r="KT279" s="804"/>
      <c r="KU279" s="823"/>
      <c r="KV279" s="824"/>
      <c r="KW279" s="824"/>
      <c r="KX279" s="805"/>
      <c r="KY279" s="809"/>
      <c r="KZ279" s="809"/>
      <c r="LA279" s="823"/>
      <c r="LB279" s="824"/>
      <c r="LC279" s="824"/>
      <c r="LD279" s="805"/>
      <c r="LE279" s="804"/>
      <c r="LF279" s="804"/>
      <c r="LG279" s="823"/>
      <c r="LH279" s="824"/>
      <c r="LI279" s="824"/>
      <c r="LJ279" s="805"/>
      <c r="LK279" s="804"/>
      <c r="LL279" s="804"/>
      <c r="LM279" s="823"/>
      <c r="LN279" s="824"/>
      <c r="LO279" s="824"/>
      <c r="LP279" s="805"/>
      <c r="LQ279" s="809"/>
      <c r="LR279" s="809"/>
      <c r="LS279" s="823"/>
      <c r="LT279" s="824"/>
      <c r="LU279" s="824"/>
      <c r="LV279" s="805"/>
      <c r="LW279" s="804"/>
      <c r="LX279" s="804"/>
      <c r="LY279" s="823"/>
      <c r="LZ279" s="824"/>
      <c r="MA279" s="824"/>
      <c r="MB279" s="805"/>
      <c r="MC279" s="809"/>
      <c r="MD279" s="809"/>
      <c r="ME279" s="823"/>
      <c r="MF279" s="824"/>
      <c r="MG279" s="824"/>
      <c r="MH279" s="805"/>
      <c r="MI279" s="809"/>
      <c r="MJ279" s="809"/>
      <c r="MK279" s="823"/>
      <c r="ML279" s="824"/>
      <c r="MM279" s="824"/>
      <c r="MN279" s="805"/>
      <c r="MO279" s="809"/>
      <c r="MP279" s="809"/>
      <c r="MQ279" s="823"/>
      <c r="MR279" s="824"/>
      <c r="MS279" s="824"/>
      <c r="MT279" s="805"/>
      <c r="MU279" s="804"/>
      <c r="MV279" s="804"/>
      <c r="MW279" s="823"/>
      <c r="MX279" s="824"/>
      <c r="MY279" s="824"/>
      <c r="MZ279" s="805"/>
      <c r="NA279" s="804"/>
      <c r="NB279" s="804"/>
      <c r="NC279" s="823"/>
      <c r="ND279" s="824"/>
      <c r="NE279" s="824"/>
      <c r="NF279" s="805"/>
      <c r="NG279" s="804"/>
      <c r="NH279" s="804"/>
      <c r="NI279" s="823"/>
      <c r="NJ279" s="824"/>
      <c r="NK279" s="824"/>
      <c r="NL279" s="805"/>
      <c r="NM279" s="809"/>
      <c r="NN279" s="809"/>
      <c r="NO279" s="823"/>
      <c r="NP279" s="824"/>
      <c r="NQ279" s="824"/>
      <c r="NR279" s="805"/>
      <c r="NS279" s="823"/>
      <c r="NT279" s="824"/>
      <c r="NU279" s="824"/>
      <c r="NV279" s="805"/>
      <c r="NW279" s="823"/>
      <c r="NX279" s="824"/>
      <c r="NY279" s="824"/>
      <c r="NZ279" s="834"/>
      <c r="OA279" s="823"/>
      <c r="OB279" s="824"/>
      <c r="OC279" s="824"/>
      <c r="OD279" s="805"/>
      <c r="OE279" s="823"/>
      <c r="OF279" s="824"/>
      <c r="OG279" s="824"/>
      <c r="OH279" s="805"/>
      <c r="OI279" s="823"/>
      <c r="OJ279" s="824"/>
      <c r="OK279" s="824"/>
      <c r="OL279" s="805"/>
      <c r="OM279" s="823"/>
      <c r="ON279" s="824"/>
      <c r="OO279" s="824"/>
      <c r="OP279" s="805"/>
      <c r="OQ279" s="823"/>
      <c r="OR279" s="824"/>
      <c r="OS279" s="824"/>
      <c r="OT279" s="805"/>
      <c r="OU279" s="823"/>
      <c r="OV279" s="824"/>
      <c r="OW279" s="824"/>
      <c r="OX279" s="805"/>
      <c r="OY279" s="823"/>
      <c r="OZ279" s="824"/>
      <c r="PA279" s="824"/>
      <c r="PB279" s="805"/>
      <c r="PC279" s="823"/>
      <c r="PD279" s="824"/>
      <c r="PE279" s="824"/>
      <c r="PF279" s="805"/>
    </row>
    <row r="280" spans="1:422" s="690" customFormat="1" ht="15" hidden="1" customHeight="1" x14ac:dyDescent="0.25">
      <c r="A280" s="769" t="s">
        <v>66</v>
      </c>
      <c r="B280" s="769"/>
      <c r="C280" s="769" t="s">
        <v>379</v>
      </c>
      <c r="D280" s="770"/>
      <c r="E280" s="769"/>
      <c r="F280" s="769"/>
      <c r="G280" s="769"/>
      <c r="H280" s="769"/>
      <c r="I280" s="769"/>
      <c r="J280" s="769"/>
      <c r="K280" s="771"/>
      <c r="L280" s="769"/>
      <c r="M280" s="769"/>
      <c r="N280" s="769"/>
      <c r="O280" s="769"/>
      <c r="P280" s="769"/>
      <c r="Q280" s="769" t="s">
        <v>416</v>
      </c>
      <c r="R280" s="769"/>
      <c r="S280" s="769"/>
      <c r="T280" s="816"/>
      <c r="U280" s="816"/>
      <c r="V280" s="816"/>
      <c r="W280" s="816"/>
      <c r="X280" s="769"/>
      <c r="Y280" s="769">
        <f>IF(AND(AJ280="",AK280="",AL280="",AN280="",AO280="",OR(AP280="",AP280=Dropdown!$AM$12,AP280=Dropdown!$AM$11)),1,0)</f>
        <v>0</v>
      </c>
      <c r="Z280" s="769">
        <f t="shared" si="43"/>
        <v>0</v>
      </c>
      <c r="AA280" s="769">
        <f t="shared" si="44"/>
        <v>0</v>
      </c>
      <c r="AB280" s="769">
        <f t="shared" si="45"/>
        <v>0</v>
      </c>
      <c r="AC280" s="769"/>
      <c r="AD280" s="772" t="str">
        <f>IF(OR(T280&lt;&gt;"",U280&lt;&gt;""),Dropdown!$A$4,IF(OR(V280&lt;&gt;"",W280&lt;&gt;""),Dropdown!$A$5,Dropdown!$A$3))</f>
        <v>Residential</v>
      </c>
      <c r="AE280" s="773" t="s">
        <v>343</v>
      </c>
      <c r="AF280" s="773"/>
      <c r="AG280" s="773"/>
      <c r="AH280" s="773" t="str">
        <f>IF(AG280&lt;&gt;"",VLOOKUP(AG280,Dropdown!$N$3:$R$62,3,FALSE),IF(AF280&lt;&gt;"",VLOOKUP(AF280,Dropdown!$N$3:$R$62,3,FALSE),IF(AE280&lt;&gt;"",VLOOKUP(AE280,Dropdown!$N$3:$R$62,3,FALSE),"")))</f>
        <v>LMI</v>
      </c>
      <c r="AI280" s="773" t="str">
        <f>IF(AG280&lt;&gt;"",VLOOKUP(AG280,Dropdown!$N$3:$R$62,5,FALSE),IF(AF280&lt;&gt;"",VLOOKUP(AF280,Dropdown!$N$3:$R$62,5,FALSE),IF(AE280&lt;&gt;"",VLOOKUP(AE280,Dropdown!$N$3:$R$62,5,FALSE),"")))</f>
        <v>Diverse</v>
      </c>
      <c r="AJ280" s="773"/>
      <c r="AK280" s="773"/>
      <c r="AL280" s="773"/>
      <c r="AM280" s="773"/>
      <c r="AN280" s="773"/>
      <c r="AO280" s="773"/>
      <c r="AP280" s="773" t="s">
        <v>547</v>
      </c>
      <c r="AQ280" s="769"/>
      <c r="AR280" s="774" t="s">
        <v>419</v>
      </c>
      <c r="AS280" s="774"/>
      <c r="AT280" s="769" t="s">
        <v>411</v>
      </c>
      <c r="AU280" s="769">
        <v>5</v>
      </c>
      <c r="AV280" s="846"/>
      <c r="AW280" s="823"/>
      <c r="AX280" s="824"/>
      <c r="AY280" s="824"/>
      <c r="AZ280" s="803"/>
      <c r="BA280" s="804"/>
      <c r="BB280" s="804"/>
      <c r="BC280" s="823"/>
      <c r="BD280" s="824"/>
      <c r="BE280" s="824"/>
      <c r="BF280" s="805"/>
      <c r="BG280" s="804"/>
      <c r="BH280" s="804"/>
      <c r="BI280" s="823"/>
      <c r="BJ280" s="824"/>
      <c r="BK280" s="824"/>
      <c r="BL280" s="805"/>
      <c r="BM280" s="804"/>
      <c r="BN280" s="804"/>
      <c r="BO280" s="823"/>
      <c r="BP280" s="824"/>
      <c r="BQ280" s="824"/>
      <c r="BR280" s="805"/>
      <c r="BS280" s="804"/>
      <c r="BT280" s="804"/>
      <c r="BU280" s="823"/>
      <c r="BV280" s="824"/>
      <c r="BW280" s="824"/>
      <c r="BX280" s="805"/>
      <c r="BY280" s="804"/>
      <c r="BZ280" s="804"/>
      <c r="CA280" s="823"/>
      <c r="CB280" s="824"/>
      <c r="CC280" s="824"/>
      <c r="CD280" s="805"/>
      <c r="CE280" s="804"/>
      <c r="CF280" s="804"/>
      <c r="CG280" s="823"/>
      <c r="CH280" s="824"/>
      <c r="CI280" s="824"/>
      <c r="CJ280" s="805"/>
      <c r="CK280" s="804"/>
      <c r="CL280" s="804"/>
      <c r="CM280" s="823"/>
      <c r="CN280" s="824"/>
      <c r="CO280" s="824"/>
      <c r="CP280" s="805"/>
      <c r="CQ280" s="804"/>
      <c r="CR280" s="804"/>
      <c r="CS280" s="823"/>
      <c r="CT280" s="824"/>
      <c r="CU280" s="824"/>
      <c r="CV280" s="805"/>
      <c r="CW280" s="804"/>
      <c r="CX280" s="804"/>
      <c r="CY280" s="823"/>
      <c r="CZ280" s="824"/>
      <c r="DA280" s="825"/>
      <c r="DB280" s="803"/>
      <c r="DC280" s="809"/>
      <c r="DD280" s="809"/>
      <c r="DE280" s="826"/>
      <c r="DF280" s="825"/>
      <c r="DG280" s="824"/>
      <c r="DH280" s="805"/>
      <c r="DI280" s="804"/>
      <c r="DJ280" s="804"/>
      <c r="DK280" s="823"/>
      <c r="DL280" s="824"/>
      <c r="DM280" s="825"/>
      <c r="DN280" s="803"/>
      <c r="DO280" s="809"/>
      <c r="DP280" s="809"/>
      <c r="DQ280" s="827"/>
      <c r="DR280" s="828"/>
      <c r="DS280" s="835"/>
      <c r="DT280" s="811"/>
      <c r="DU280" s="812"/>
      <c r="DV280" s="812"/>
      <c r="DW280" s="836"/>
      <c r="DX280" s="835"/>
      <c r="DY280" s="828"/>
      <c r="DZ280" s="813"/>
      <c r="EA280" s="814"/>
      <c r="EB280" s="814"/>
      <c r="EC280" s="827"/>
      <c r="ED280" s="828"/>
      <c r="EE280" s="835"/>
      <c r="EF280" s="811"/>
      <c r="EG280" s="812"/>
      <c r="EH280" s="812"/>
      <c r="EI280" s="836"/>
      <c r="EJ280" s="835"/>
      <c r="EK280" s="828">
        <v>10</v>
      </c>
      <c r="EL280" s="813"/>
      <c r="EM280" s="814"/>
      <c r="EN280" s="814"/>
      <c r="EO280" s="827"/>
      <c r="EP280" s="828"/>
      <c r="EQ280" s="835"/>
      <c r="ER280" s="811"/>
      <c r="ES280" s="812"/>
      <c r="ET280" s="812"/>
      <c r="EU280" s="836"/>
      <c r="EV280" s="835"/>
      <c r="EW280" s="828"/>
      <c r="EX280" s="813"/>
      <c r="EY280" s="814"/>
      <c r="EZ280" s="814"/>
      <c r="FA280" s="827"/>
      <c r="FB280" s="828"/>
      <c r="FC280" s="835"/>
      <c r="FD280" s="811"/>
      <c r="FE280" s="812"/>
      <c r="FF280" s="812"/>
      <c r="FG280" s="836"/>
      <c r="FH280" s="835"/>
      <c r="FI280" s="828"/>
      <c r="FJ280" s="813"/>
      <c r="FK280" s="814"/>
      <c r="FL280" s="814"/>
      <c r="FM280" s="827"/>
      <c r="FN280" s="828"/>
      <c r="FO280" s="835"/>
      <c r="FP280" s="811"/>
      <c r="FQ280" s="812"/>
      <c r="FR280" s="812"/>
      <c r="FS280" s="823"/>
      <c r="FT280" s="824"/>
      <c r="FU280" s="825"/>
      <c r="FV280" s="803"/>
      <c r="FW280" s="804"/>
      <c r="FX280" s="804"/>
      <c r="FY280" s="826"/>
      <c r="FZ280" s="825"/>
      <c r="GA280" s="824"/>
      <c r="GB280" s="805"/>
      <c r="GC280" s="804"/>
      <c r="GD280" s="804"/>
      <c r="GE280" s="823"/>
      <c r="GF280" s="824"/>
      <c r="GG280" s="825"/>
      <c r="GH280" s="803"/>
      <c r="GI280" s="809"/>
      <c r="GJ280" s="809"/>
      <c r="GK280" s="826"/>
      <c r="GL280" s="825"/>
      <c r="GM280" s="824"/>
      <c r="GN280" s="805"/>
      <c r="GO280" s="804"/>
      <c r="GP280" s="804"/>
      <c r="GQ280" s="823"/>
      <c r="GR280" s="824"/>
      <c r="GS280" s="825"/>
      <c r="GT280" s="803"/>
      <c r="GU280" s="809"/>
      <c r="GV280" s="809"/>
      <c r="GW280" s="826"/>
      <c r="GX280" s="825"/>
      <c r="GY280" s="824"/>
      <c r="GZ280" s="805"/>
      <c r="HA280" s="804"/>
      <c r="HB280" s="804"/>
      <c r="HC280" s="823"/>
      <c r="HD280" s="824"/>
      <c r="HE280" s="825"/>
      <c r="HF280" s="803"/>
      <c r="HG280" s="809"/>
      <c r="HH280" s="809"/>
      <c r="HI280" s="826"/>
      <c r="HJ280" s="825"/>
      <c r="HK280" s="824"/>
      <c r="HL280" s="805"/>
      <c r="HM280" s="804"/>
      <c r="HN280" s="804"/>
      <c r="HO280" s="823"/>
      <c r="HP280" s="824"/>
      <c r="HQ280" s="825"/>
      <c r="HR280" s="803"/>
      <c r="HS280" s="809"/>
      <c r="HT280" s="809"/>
      <c r="HU280" s="826"/>
      <c r="HV280" s="825"/>
      <c r="HW280" s="824"/>
      <c r="HX280" s="805"/>
      <c r="HY280" s="804"/>
      <c r="HZ280" s="804"/>
      <c r="IA280" s="823"/>
      <c r="IB280" s="824"/>
      <c r="IC280" s="825"/>
      <c r="ID280" s="803"/>
      <c r="IE280" s="804"/>
      <c r="IF280" s="804"/>
      <c r="IG280" s="826"/>
      <c r="IH280" s="825"/>
      <c r="II280" s="824"/>
      <c r="IJ280" s="805"/>
      <c r="IK280" s="804"/>
      <c r="IL280" s="804"/>
      <c r="IM280" s="823"/>
      <c r="IN280" s="824"/>
      <c r="IO280" s="825"/>
      <c r="IP280" s="803"/>
      <c r="IQ280" s="804"/>
      <c r="IR280" s="804"/>
      <c r="IS280" s="826"/>
      <c r="IT280" s="825"/>
      <c r="IU280" s="824"/>
      <c r="IV280" s="805"/>
      <c r="IW280" s="804"/>
      <c r="IX280" s="804"/>
      <c r="IY280" s="823"/>
      <c r="IZ280" s="824"/>
      <c r="JA280" s="825"/>
      <c r="JB280" s="803"/>
      <c r="JC280" s="804"/>
      <c r="JD280" s="804"/>
      <c r="JE280" s="826"/>
      <c r="JF280" s="825"/>
      <c r="JG280" s="824"/>
      <c r="JH280" s="805"/>
      <c r="JI280" s="804"/>
      <c r="JJ280" s="804"/>
      <c r="JK280" s="823"/>
      <c r="JL280" s="824"/>
      <c r="JM280" s="825"/>
      <c r="JN280" s="803"/>
      <c r="JO280" s="809"/>
      <c r="JP280" s="809"/>
      <c r="JQ280" s="826"/>
      <c r="JR280" s="825"/>
      <c r="JS280" s="824"/>
      <c r="JT280" s="805"/>
      <c r="JU280" s="804"/>
      <c r="JV280" s="804"/>
      <c r="JW280" s="823"/>
      <c r="JX280" s="824"/>
      <c r="JY280" s="824"/>
      <c r="JZ280" s="805"/>
      <c r="KA280" s="809"/>
      <c r="KB280" s="809"/>
      <c r="KC280" s="823"/>
      <c r="KD280" s="824"/>
      <c r="KE280" s="824"/>
      <c r="KF280" s="805"/>
      <c r="KG280" s="809"/>
      <c r="KH280" s="809"/>
      <c r="KI280" s="823"/>
      <c r="KJ280" s="824"/>
      <c r="KK280" s="824"/>
      <c r="KL280" s="805"/>
      <c r="KM280" s="809"/>
      <c r="KN280" s="809"/>
      <c r="KO280" s="823"/>
      <c r="KP280" s="824"/>
      <c r="KQ280" s="824"/>
      <c r="KR280" s="805"/>
      <c r="KS280" s="804"/>
      <c r="KT280" s="804"/>
      <c r="KU280" s="823"/>
      <c r="KV280" s="824"/>
      <c r="KW280" s="824"/>
      <c r="KX280" s="805"/>
      <c r="KY280" s="809"/>
      <c r="KZ280" s="809"/>
      <c r="LA280" s="823"/>
      <c r="LB280" s="824"/>
      <c r="LC280" s="824"/>
      <c r="LD280" s="805"/>
      <c r="LE280" s="804"/>
      <c r="LF280" s="804"/>
      <c r="LG280" s="823"/>
      <c r="LH280" s="824"/>
      <c r="LI280" s="824"/>
      <c r="LJ280" s="805"/>
      <c r="LK280" s="804"/>
      <c r="LL280" s="804"/>
      <c r="LM280" s="823"/>
      <c r="LN280" s="824"/>
      <c r="LO280" s="824"/>
      <c r="LP280" s="805"/>
      <c r="LQ280" s="809"/>
      <c r="LR280" s="809"/>
      <c r="LS280" s="823"/>
      <c r="LT280" s="824"/>
      <c r="LU280" s="824"/>
      <c r="LV280" s="805"/>
      <c r="LW280" s="804"/>
      <c r="LX280" s="804"/>
      <c r="LY280" s="823"/>
      <c r="LZ280" s="824"/>
      <c r="MA280" s="824"/>
      <c r="MB280" s="805"/>
      <c r="MC280" s="809"/>
      <c r="MD280" s="809"/>
      <c r="ME280" s="823"/>
      <c r="MF280" s="824"/>
      <c r="MG280" s="824"/>
      <c r="MH280" s="805"/>
      <c r="MI280" s="809"/>
      <c r="MJ280" s="809"/>
      <c r="MK280" s="823"/>
      <c r="ML280" s="824"/>
      <c r="MM280" s="824"/>
      <c r="MN280" s="805"/>
      <c r="MO280" s="809"/>
      <c r="MP280" s="809"/>
      <c r="MQ280" s="823"/>
      <c r="MR280" s="824"/>
      <c r="MS280" s="824"/>
      <c r="MT280" s="805"/>
      <c r="MU280" s="804"/>
      <c r="MV280" s="804"/>
      <c r="MW280" s="823"/>
      <c r="MX280" s="824"/>
      <c r="MY280" s="824"/>
      <c r="MZ280" s="805"/>
      <c r="NA280" s="804"/>
      <c r="NB280" s="804"/>
      <c r="NC280" s="823"/>
      <c r="ND280" s="824"/>
      <c r="NE280" s="824"/>
      <c r="NF280" s="805"/>
      <c r="NG280" s="804"/>
      <c r="NH280" s="804"/>
      <c r="NI280" s="823"/>
      <c r="NJ280" s="824"/>
      <c r="NK280" s="824"/>
      <c r="NL280" s="805"/>
      <c r="NM280" s="809"/>
      <c r="NN280" s="809"/>
      <c r="NO280" s="823"/>
      <c r="NP280" s="824"/>
      <c r="NQ280" s="824"/>
      <c r="NR280" s="805"/>
      <c r="NS280" s="823"/>
      <c r="NT280" s="824"/>
      <c r="NU280" s="824"/>
      <c r="NV280" s="805"/>
      <c r="NW280" s="823"/>
      <c r="NX280" s="824"/>
      <c r="NY280" s="824"/>
      <c r="NZ280" s="834"/>
      <c r="OA280" s="823"/>
      <c r="OB280" s="824"/>
      <c r="OC280" s="824"/>
      <c r="OD280" s="805"/>
      <c r="OE280" s="823"/>
      <c r="OF280" s="824"/>
      <c r="OG280" s="824"/>
      <c r="OH280" s="805"/>
      <c r="OI280" s="823"/>
      <c r="OJ280" s="824"/>
      <c r="OK280" s="824"/>
      <c r="OL280" s="805"/>
      <c r="OM280" s="823"/>
      <c r="ON280" s="824"/>
      <c r="OO280" s="824"/>
      <c r="OP280" s="805"/>
      <c r="OQ280" s="823"/>
      <c r="OR280" s="824"/>
      <c r="OS280" s="824"/>
      <c r="OT280" s="805"/>
      <c r="OU280" s="823"/>
      <c r="OV280" s="824"/>
      <c r="OW280" s="824"/>
      <c r="OX280" s="805"/>
      <c r="OY280" s="823"/>
      <c r="OZ280" s="824"/>
      <c r="PA280" s="824"/>
      <c r="PB280" s="805"/>
      <c r="PC280" s="823"/>
      <c r="PD280" s="824"/>
      <c r="PE280" s="824"/>
      <c r="PF280" s="805"/>
    </row>
    <row r="281" spans="1:422" s="690" customFormat="1" ht="15" hidden="1" customHeight="1" x14ac:dyDescent="0.25">
      <c r="A281" s="769" t="s">
        <v>66</v>
      </c>
      <c r="B281" s="769"/>
      <c r="C281" s="769" t="s">
        <v>379</v>
      </c>
      <c r="D281" s="770"/>
      <c r="E281" s="769"/>
      <c r="F281" s="769"/>
      <c r="G281" s="769"/>
      <c r="H281" s="769"/>
      <c r="I281" s="769"/>
      <c r="J281" s="769"/>
      <c r="K281" s="771"/>
      <c r="L281" s="769"/>
      <c r="M281" s="769"/>
      <c r="N281" s="769"/>
      <c r="O281" s="769"/>
      <c r="P281" s="769"/>
      <c r="Q281" s="769" t="s">
        <v>418</v>
      </c>
      <c r="R281" s="769"/>
      <c r="S281" s="769"/>
      <c r="T281" s="816"/>
      <c r="U281" s="816"/>
      <c r="V281" s="816"/>
      <c r="W281" s="816"/>
      <c r="X281" s="769"/>
      <c r="Y281" s="769">
        <f>IF(AND(AJ281="",AK281="",AL281="",AN281="",AO281="",OR(AP281="",AP281=Dropdown!$AM$12,AP281=Dropdown!$AM$11)),1,0)</f>
        <v>0</v>
      </c>
      <c r="Z281" s="769">
        <f t="shared" si="43"/>
        <v>0</v>
      </c>
      <c r="AA281" s="769">
        <f t="shared" si="44"/>
        <v>0</v>
      </c>
      <c r="AB281" s="769">
        <f t="shared" si="45"/>
        <v>0</v>
      </c>
      <c r="AC281" s="769"/>
      <c r="AD281" s="772" t="str">
        <f>IF(OR(T281&lt;&gt;"",U281&lt;&gt;""),Dropdown!$A$4,IF(OR(V281&lt;&gt;"",W281&lt;&gt;""),Dropdown!$A$5,Dropdown!$A$3))</f>
        <v>Residential</v>
      </c>
      <c r="AE281" s="773" t="s">
        <v>343</v>
      </c>
      <c r="AF281" s="773"/>
      <c r="AG281" s="773"/>
      <c r="AH281" s="773" t="str">
        <f>IF(AG281&lt;&gt;"",VLOOKUP(AG281,Dropdown!$N$3:$R$62,3,FALSE),IF(AF281&lt;&gt;"",VLOOKUP(AF281,Dropdown!$N$3:$R$62,3,FALSE),IF(AE281&lt;&gt;"",VLOOKUP(AE281,Dropdown!$N$3:$R$62,3,FALSE),"")))</f>
        <v>LMI</v>
      </c>
      <c r="AI281" s="773" t="str">
        <f>IF(AG281&lt;&gt;"",VLOOKUP(AG281,Dropdown!$N$3:$R$62,5,FALSE),IF(AF281&lt;&gt;"",VLOOKUP(AF281,Dropdown!$N$3:$R$62,5,FALSE),IF(AE281&lt;&gt;"",VLOOKUP(AE281,Dropdown!$N$3:$R$62,5,FALSE),"")))</f>
        <v>Diverse</v>
      </c>
      <c r="AJ281" s="773"/>
      <c r="AK281" s="773"/>
      <c r="AL281" s="773"/>
      <c r="AM281" s="773"/>
      <c r="AN281" s="773"/>
      <c r="AO281" s="773"/>
      <c r="AP281" s="773" t="s">
        <v>547</v>
      </c>
      <c r="AQ281" s="769"/>
      <c r="AR281" s="774" t="s">
        <v>419</v>
      </c>
      <c r="AS281" s="774"/>
      <c r="AT281" s="769" t="s">
        <v>411</v>
      </c>
      <c r="AU281" s="769">
        <v>5</v>
      </c>
      <c r="AV281" s="846"/>
      <c r="AW281" s="823"/>
      <c r="AX281" s="824"/>
      <c r="AY281" s="824"/>
      <c r="AZ281" s="803"/>
      <c r="BA281" s="804"/>
      <c r="BB281" s="804"/>
      <c r="BC281" s="823"/>
      <c r="BD281" s="824"/>
      <c r="BE281" s="824"/>
      <c r="BF281" s="805"/>
      <c r="BG281" s="804"/>
      <c r="BH281" s="804"/>
      <c r="BI281" s="823"/>
      <c r="BJ281" s="824"/>
      <c r="BK281" s="824"/>
      <c r="BL281" s="805"/>
      <c r="BM281" s="804"/>
      <c r="BN281" s="804"/>
      <c r="BO281" s="823"/>
      <c r="BP281" s="824"/>
      <c r="BQ281" s="824"/>
      <c r="BR281" s="805"/>
      <c r="BS281" s="804"/>
      <c r="BT281" s="804"/>
      <c r="BU281" s="823"/>
      <c r="BV281" s="824"/>
      <c r="BW281" s="824"/>
      <c r="BX281" s="805"/>
      <c r="BY281" s="804"/>
      <c r="BZ281" s="804"/>
      <c r="CA281" s="823"/>
      <c r="CB281" s="824"/>
      <c r="CC281" s="824"/>
      <c r="CD281" s="805"/>
      <c r="CE281" s="804"/>
      <c r="CF281" s="804"/>
      <c r="CG281" s="823"/>
      <c r="CH281" s="824"/>
      <c r="CI281" s="824"/>
      <c r="CJ281" s="805"/>
      <c r="CK281" s="804"/>
      <c r="CL281" s="804"/>
      <c r="CM281" s="823"/>
      <c r="CN281" s="824"/>
      <c r="CO281" s="824"/>
      <c r="CP281" s="805"/>
      <c r="CQ281" s="804"/>
      <c r="CR281" s="804"/>
      <c r="CS281" s="823"/>
      <c r="CT281" s="824"/>
      <c r="CU281" s="824"/>
      <c r="CV281" s="805"/>
      <c r="CW281" s="804"/>
      <c r="CX281" s="804"/>
      <c r="CY281" s="823"/>
      <c r="CZ281" s="824"/>
      <c r="DA281" s="825"/>
      <c r="DB281" s="803"/>
      <c r="DC281" s="809"/>
      <c r="DD281" s="809"/>
      <c r="DE281" s="826"/>
      <c r="DF281" s="825"/>
      <c r="DG281" s="824"/>
      <c r="DH281" s="805"/>
      <c r="DI281" s="804"/>
      <c r="DJ281" s="804"/>
      <c r="DK281" s="823"/>
      <c r="DL281" s="824"/>
      <c r="DM281" s="825"/>
      <c r="DN281" s="803"/>
      <c r="DO281" s="809"/>
      <c r="DP281" s="809"/>
      <c r="DQ281" s="827"/>
      <c r="DR281" s="828"/>
      <c r="DS281" s="835"/>
      <c r="DT281" s="811"/>
      <c r="DU281" s="812"/>
      <c r="DV281" s="812"/>
      <c r="DW281" s="836"/>
      <c r="DX281" s="835"/>
      <c r="DY281" s="828"/>
      <c r="DZ281" s="813"/>
      <c r="EA281" s="814"/>
      <c r="EB281" s="814"/>
      <c r="EC281" s="827"/>
      <c r="ED281" s="828"/>
      <c r="EE281" s="835"/>
      <c r="EF281" s="811"/>
      <c r="EG281" s="812"/>
      <c r="EH281" s="812"/>
      <c r="EI281" s="836"/>
      <c r="EJ281" s="835"/>
      <c r="EK281" s="828"/>
      <c r="EL281" s="813"/>
      <c r="EM281" s="814"/>
      <c r="EN281" s="814"/>
      <c r="EO281" s="827"/>
      <c r="EP281" s="828"/>
      <c r="EQ281" s="835">
        <v>1</v>
      </c>
      <c r="ER281" s="811"/>
      <c r="ES281" s="812"/>
      <c r="ET281" s="812"/>
      <c r="EU281" s="836"/>
      <c r="EV281" s="835"/>
      <c r="EW281" s="828"/>
      <c r="EX281" s="813"/>
      <c r="EY281" s="814"/>
      <c r="EZ281" s="814"/>
      <c r="FA281" s="827"/>
      <c r="FB281" s="828"/>
      <c r="FC281" s="835"/>
      <c r="FD281" s="811"/>
      <c r="FE281" s="812"/>
      <c r="FF281" s="812"/>
      <c r="FG281" s="836"/>
      <c r="FH281" s="835"/>
      <c r="FI281" s="828"/>
      <c r="FJ281" s="813"/>
      <c r="FK281" s="814"/>
      <c r="FL281" s="814"/>
      <c r="FM281" s="827"/>
      <c r="FN281" s="828"/>
      <c r="FO281" s="835"/>
      <c r="FP281" s="811"/>
      <c r="FQ281" s="812"/>
      <c r="FR281" s="812"/>
      <c r="FS281" s="823"/>
      <c r="FT281" s="824"/>
      <c r="FU281" s="825"/>
      <c r="FV281" s="803"/>
      <c r="FW281" s="804"/>
      <c r="FX281" s="804"/>
      <c r="FY281" s="826"/>
      <c r="FZ281" s="825"/>
      <c r="GA281" s="824"/>
      <c r="GB281" s="805"/>
      <c r="GC281" s="804"/>
      <c r="GD281" s="804"/>
      <c r="GE281" s="823"/>
      <c r="GF281" s="824"/>
      <c r="GG281" s="825"/>
      <c r="GH281" s="803"/>
      <c r="GI281" s="809"/>
      <c r="GJ281" s="809"/>
      <c r="GK281" s="826"/>
      <c r="GL281" s="825"/>
      <c r="GM281" s="824"/>
      <c r="GN281" s="805"/>
      <c r="GO281" s="804"/>
      <c r="GP281" s="804"/>
      <c r="GQ281" s="823"/>
      <c r="GR281" s="824"/>
      <c r="GS281" s="825"/>
      <c r="GT281" s="803"/>
      <c r="GU281" s="809"/>
      <c r="GV281" s="809"/>
      <c r="GW281" s="826"/>
      <c r="GX281" s="825"/>
      <c r="GY281" s="824"/>
      <c r="GZ281" s="805"/>
      <c r="HA281" s="804"/>
      <c r="HB281" s="804"/>
      <c r="HC281" s="823"/>
      <c r="HD281" s="824"/>
      <c r="HE281" s="825"/>
      <c r="HF281" s="803"/>
      <c r="HG281" s="809"/>
      <c r="HH281" s="809"/>
      <c r="HI281" s="826"/>
      <c r="HJ281" s="825"/>
      <c r="HK281" s="824"/>
      <c r="HL281" s="805"/>
      <c r="HM281" s="804"/>
      <c r="HN281" s="804"/>
      <c r="HO281" s="823"/>
      <c r="HP281" s="824"/>
      <c r="HQ281" s="825"/>
      <c r="HR281" s="803"/>
      <c r="HS281" s="809"/>
      <c r="HT281" s="809"/>
      <c r="HU281" s="826"/>
      <c r="HV281" s="825"/>
      <c r="HW281" s="824"/>
      <c r="HX281" s="805"/>
      <c r="HY281" s="804"/>
      <c r="HZ281" s="804"/>
      <c r="IA281" s="823"/>
      <c r="IB281" s="824"/>
      <c r="IC281" s="825"/>
      <c r="ID281" s="803"/>
      <c r="IE281" s="804"/>
      <c r="IF281" s="804"/>
      <c r="IG281" s="826"/>
      <c r="IH281" s="825"/>
      <c r="II281" s="824"/>
      <c r="IJ281" s="805"/>
      <c r="IK281" s="804"/>
      <c r="IL281" s="804"/>
      <c r="IM281" s="823"/>
      <c r="IN281" s="824"/>
      <c r="IO281" s="825"/>
      <c r="IP281" s="803"/>
      <c r="IQ281" s="804"/>
      <c r="IR281" s="804"/>
      <c r="IS281" s="826"/>
      <c r="IT281" s="825"/>
      <c r="IU281" s="824"/>
      <c r="IV281" s="805"/>
      <c r="IW281" s="804"/>
      <c r="IX281" s="804"/>
      <c r="IY281" s="823"/>
      <c r="IZ281" s="824"/>
      <c r="JA281" s="825"/>
      <c r="JB281" s="803"/>
      <c r="JC281" s="804"/>
      <c r="JD281" s="804"/>
      <c r="JE281" s="826"/>
      <c r="JF281" s="825"/>
      <c r="JG281" s="824"/>
      <c r="JH281" s="805"/>
      <c r="JI281" s="804"/>
      <c r="JJ281" s="804"/>
      <c r="JK281" s="823"/>
      <c r="JL281" s="824"/>
      <c r="JM281" s="825"/>
      <c r="JN281" s="803"/>
      <c r="JO281" s="809"/>
      <c r="JP281" s="809"/>
      <c r="JQ281" s="826"/>
      <c r="JR281" s="825"/>
      <c r="JS281" s="824"/>
      <c r="JT281" s="805"/>
      <c r="JU281" s="804"/>
      <c r="JV281" s="804"/>
      <c r="JW281" s="823"/>
      <c r="JX281" s="824"/>
      <c r="JY281" s="824"/>
      <c r="JZ281" s="805"/>
      <c r="KA281" s="809"/>
      <c r="KB281" s="809"/>
      <c r="KC281" s="823"/>
      <c r="KD281" s="824"/>
      <c r="KE281" s="824"/>
      <c r="KF281" s="805"/>
      <c r="KG281" s="809"/>
      <c r="KH281" s="809"/>
      <c r="KI281" s="823"/>
      <c r="KJ281" s="824"/>
      <c r="KK281" s="824"/>
      <c r="KL281" s="805"/>
      <c r="KM281" s="809"/>
      <c r="KN281" s="809"/>
      <c r="KO281" s="823"/>
      <c r="KP281" s="824"/>
      <c r="KQ281" s="824"/>
      <c r="KR281" s="805"/>
      <c r="KS281" s="804"/>
      <c r="KT281" s="804"/>
      <c r="KU281" s="823"/>
      <c r="KV281" s="824"/>
      <c r="KW281" s="824"/>
      <c r="KX281" s="805"/>
      <c r="KY281" s="809"/>
      <c r="KZ281" s="809"/>
      <c r="LA281" s="823"/>
      <c r="LB281" s="824"/>
      <c r="LC281" s="824"/>
      <c r="LD281" s="805"/>
      <c r="LE281" s="804"/>
      <c r="LF281" s="804"/>
      <c r="LG281" s="823"/>
      <c r="LH281" s="824"/>
      <c r="LI281" s="824"/>
      <c r="LJ281" s="805"/>
      <c r="LK281" s="804"/>
      <c r="LL281" s="804"/>
      <c r="LM281" s="823"/>
      <c r="LN281" s="824"/>
      <c r="LO281" s="824"/>
      <c r="LP281" s="805"/>
      <c r="LQ281" s="809"/>
      <c r="LR281" s="809"/>
      <c r="LS281" s="823"/>
      <c r="LT281" s="824"/>
      <c r="LU281" s="824"/>
      <c r="LV281" s="805"/>
      <c r="LW281" s="804"/>
      <c r="LX281" s="804"/>
      <c r="LY281" s="823"/>
      <c r="LZ281" s="824"/>
      <c r="MA281" s="824"/>
      <c r="MB281" s="805"/>
      <c r="MC281" s="809"/>
      <c r="MD281" s="809"/>
      <c r="ME281" s="823"/>
      <c r="MF281" s="824"/>
      <c r="MG281" s="824"/>
      <c r="MH281" s="805"/>
      <c r="MI281" s="809"/>
      <c r="MJ281" s="809"/>
      <c r="MK281" s="823"/>
      <c r="ML281" s="824"/>
      <c r="MM281" s="824"/>
      <c r="MN281" s="805"/>
      <c r="MO281" s="809"/>
      <c r="MP281" s="809"/>
      <c r="MQ281" s="823"/>
      <c r="MR281" s="824"/>
      <c r="MS281" s="824"/>
      <c r="MT281" s="805"/>
      <c r="MU281" s="804"/>
      <c r="MV281" s="804"/>
      <c r="MW281" s="823"/>
      <c r="MX281" s="824"/>
      <c r="MY281" s="824"/>
      <c r="MZ281" s="805"/>
      <c r="NA281" s="804"/>
      <c r="NB281" s="804"/>
      <c r="NC281" s="823"/>
      <c r="ND281" s="824"/>
      <c r="NE281" s="824"/>
      <c r="NF281" s="805"/>
      <c r="NG281" s="804"/>
      <c r="NH281" s="804"/>
      <c r="NI281" s="823"/>
      <c r="NJ281" s="824"/>
      <c r="NK281" s="824"/>
      <c r="NL281" s="805"/>
      <c r="NM281" s="809"/>
      <c r="NN281" s="809"/>
      <c r="NO281" s="823"/>
      <c r="NP281" s="824"/>
      <c r="NQ281" s="824"/>
      <c r="NR281" s="805"/>
      <c r="NS281" s="823"/>
      <c r="NT281" s="824"/>
      <c r="NU281" s="824"/>
      <c r="NV281" s="805"/>
      <c r="NW281" s="823"/>
      <c r="NX281" s="824"/>
      <c r="NY281" s="824"/>
      <c r="NZ281" s="834"/>
      <c r="OA281" s="823"/>
      <c r="OB281" s="824"/>
      <c r="OC281" s="824"/>
      <c r="OD281" s="805"/>
      <c r="OE281" s="823"/>
      <c r="OF281" s="824"/>
      <c r="OG281" s="824"/>
      <c r="OH281" s="805"/>
      <c r="OI281" s="823"/>
      <c r="OJ281" s="824"/>
      <c r="OK281" s="824"/>
      <c r="OL281" s="805"/>
      <c r="OM281" s="823"/>
      <c r="ON281" s="824"/>
      <c r="OO281" s="824"/>
      <c r="OP281" s="805"/>
      <c r="OQ281" s="823"/>
      <c r="OR281" s="824"/>
      <c r="OS281" s="824"/>
      <c r="OT281" s="805"/>
      <c r="OU281" s="823"/>
      <c r="OV281" s="824"/>
      <c r="OW281" s="824"/>
      <c r="OX281" s="805"/>
      <c r="OY281" s="823"/>
      <c r="OZ281" s="824"/>
      <c r="PA281" s="824"/>
      <c r="PB281" s="805"/>
      <c r="PC281" s="823"/>
      <c r="PD281" s="824"/>
      <c r="PE281" s="824"/>
      <c r="PF281" s="805"/>
    </row>
    <row r="282" spans="1:422" s="690" customFormat="1" ht="15" hidden="1" customHeight="1" x14ac:dyDescent="0.25">
      <c r="A282" s="801"/>
      <c r="B282" s="769"/>
      <c r="C282" s="769"/>
      <c r="D282" s="770"/>
      <c r="E282" s="769"/>
      <c r="F282" s="769"/>
      <c r="G282" s="769"/>
      <c r="H282" s="769"/>
      <c r="I282" s="769"/>
      <c r="J282" s="769"/>
      <c r="K282" s="769"/>
      <c r="L282" s="769"/>
      <c r="M282" s="769"/>
      <c r="N282" s="769"/>
      <c r="O282" s="769"/>
      <c r="P282" s="769"/>
      <c r="Q282" s="769"/>
      <c r="R282" s="769"/>
      <c r="S282" s="769"/>
      <c r="T282" s="816"/>
      <c r="U282" s="816"/>
      <c r="V282" s="816"/>
      <c r="W282" s="816"/>
      <c r="X282" s="769"/>
      <c r="Y282" s="769">
        <f>IF(AND(AJ282="",AK282="",AL282="",AN282="",AO282="",OR(AP282="",AP282=Dropdown!$AM$12,AP282=Dropdown!$AM$11)),1,0)</f>
        <v>1</v>
      </c>
      <c r="Z282" s="769">
        <f t="shared" si="43"/>
        <v>0</v>
      </c>
      <c r="AA282" s="769">
        <f t="shared" si="44"/>
        <v>1</v>
      </c>
      <c r="AB282" s="769">
        <f t="shared" si="45"/>
        <v>0</v>
      </c>
      <c r="AC282" s="769"/>
      <c r="AD282" s="772" t="str">
        <f>IF(OR(T282&lt;&gt;"",U282&lt;&gt;""),Dropdown!$A$4,IF(OR(V282&lt;&gt;"",W282&lt;&gt;""),Dropdown!$A$5,Dropdown!$A$3))</f>
        <v>Residential</v>
      </c>
      <c r="AE282" s="773" t="s">
        <v>343</v>
      </c>
      <c r="AF282" s="925" t="s">
        <v>50</v>
      </c>
      <c r="AG282" s="802"/>
      <c r="AH282" s="925" t="s">
        <v>16</v>
      </c>
      <c r="AI282" s="925" t="s">
        <v>617</v>
      </c>
      <c r="AJ282" s="773"/>
      <c r="AK282" s="773"/>
      <c r="AL282" s="773"/>
      <c r="AM282" s="773"/>
      <c r="AN282" s="773"/>
      <c r="AO282" s="773"/>
      <c r="AP282" s="773"/>
      <c r="AQ282" s="769"/>
      <c r="AR282" s="945" t="s">
        <v>988</v>
      </c>
      <c r="AS282" s="774"/>
      <c r="AT282" s="769"/>
      <c r="AU282" s="769"/>
      <c r="AV282" s="846"/>
      <c r="AW282" s="823"/>
      <c r="AX282" s="824"/>
      <c r="AY282" s="825"/>
      <c r="AZ282" s="803"/>
      <c r="BA282" s="804"/>
      <c r="BB282" s="804"/>
      <c r="BC282" s="823"/>
      <c r="BD282" s="824"/>
      <c r="BE282" s="825"/>
      <c r="BF282" s="805"/>
      <c r="BG282" s="804"/>
      <c r="BH282" s="804"/>
      <c r="BI282" s="823"/>
      <c r="BJ282" s="824"/>
      <c r="BK282" s="824"/>
      <c r="BL282" s="805"/>
      <c r="BM282" s="804"/>
      <c r="BN282" s="804"/>
      <c r="BO282" s="826"/>
      <c r="BP282" s="825"/>
      <c r="BQ282" s="825"/>
      <c r="BR282" s="803"/>
      <c r="BS282" s="804"/>
      <c r="BT282" s="804"/>
      <c r="BU282" s="826"/>
      <c r="BV282" s="825"/>
      <c r="BW282" s="825"/>
      <c r="BX282" s="803"/>
      <c r="BY282" s="804"/>
      <c r="BZ282" s="804"/>
      <c r="CA282" s="826"/>
      <c r="CB282" s="825"/>
      <c r="CC282" s="825"/>
      <c r="CD282" s="803"/>
      <c r="CE282" s="804"/>
      <c r="CF282" s="804"/>
      <c r="CG282" s="826"/>
      <c r="CH282" s="825"/>
      <c r="CI282" s="825"/>
      <c r="CJ282" s="803"/>
      <c r="CK282" s="804"/>
      <c r="CL282" s="804"/>
      <c r="CM282" s="826"/>
      <c r="CN282" s="825"/>
      <c r="CO282" s="825"/>
      <c r="CP282" s="803"/>
      <c r="CQ282" s="804"/>
      <c r="CR282" s="804"/>
      <c r="CS282" s="826"/>
      <c r="CT282" s="825"/>
      <c r="CU282" s="825"/>
      <c r="CV282" s="803"/>
      <c r="CW282" s="804"/>
      <c r="CX282" s="804"/>
      <c r="CY282" s="826"/>
      <c r="CZ282" s="825"/>
      <c r="DA282" s="825"/>
      <c r="DB282" s="803"/>
      <c r="DC282" s="804"/>
      <c r="DD282" s="804"/>
      <c r="DE282" s="826"/>
      <c r="DF282" s="825"/>
      <c r="DG282" s="825"/>
      <c r="DH282" s="803"/>
      <c r="DI282" s="804"/>
      <c r="DJ282" s="804"/>
      <c r="DK282" s="826"/>
      <c r="DL282" s="825"/>
      <c r="DM282" s="825"/>
      <c r="DN282" s="803"/>
      <c r="DO282" s="804"/>
      <c r="DP282" s="804"/>
      <c r="DQ282" s="827"/>
      <c r="DR282" s="828"/>
      <c r="DS282" s="835">
        <v>43</v>
      </c>
      <c r="DT282" s="813"/>
      <c r="DU282" s="812"/>
      <c r="DV282" s="812"/>
      <c r="DW282" s="836"/>
      <c r="DX282" s="835"/>
      <c r="DY282" s="828"/>
      <c r="DZ282" s="813"/>
      <c r="EA282" s="812"/>
      <c r="EB282" s="812"/>
      <c r="EC282" s="827"/>
      <c r="ED282" s="828"/>
      <c r="EE282" s="835"/>
      <c r="EF282" s="813"/>
      <c r="EG282" s="812"/>
      <c r="EH282" s="812"/>
      <c r="EI282" s="836"/>
      <c r="EJ282" s="835"/>
      <c r="EK282" s="828"/>
      <c r="EL282" s="813"/>
      <c r="EM282" s="812"/>
      <c r="EN282" s="812"/>
      <c r="EO282" s="827"/>
      <c r="EP282" s="828"/>
      <c r="EQ282" s="835"/>
      <c r="ER282" s="813"/>
      <c r="ES282" s="812"/>
      <c r="ET282" s="812"/>
      <c r="EU282" s="836"/>
      <c r="EV282" s="835"/>
      <c r="EW282" s="828"/>
      <c r="EX282" s="813"/>
      <c r="EY282" s="812"/>
      <c r="EZ282" s="812"/>
      <c r="FA282" s="827"/>
      <c r="FB282" s="828"/>
      <c r="FC282" s="835"/>
      <c r="FD282" s="813"/>
      <c r="FE282" s="812"/>
      <c r="FF282" s="812"/>
      <c r="FG282" s="836"/>
      <c r="FH282" s="835"/>
      <c r="FI282" s="828"/>
      <c r="FJ282" s="813"/>
      <c r="FK282" s="812"/>
      <c r="FL282" s="812"/>
      <c r="FM282" s="827"/>
      <c r="FN282" s="828"/>
      <c r="FO282" s="835"/>
      <c r="FP282" s="813"/>
      <c r="FQ282" s="812"/>
      <c r="FR282" s="812"/>
      <c r="FS282" s="826"/>
      <c r="FT282" s="825"/>
      <c r="FU282" s="825"/>
      <c r="FV282" s="803"/>
      <c r="FW282" s="804"/>
      <c r="FX282" s="804"/>
      <c r="FY282" s="826"/>
      <c r="FZ282" s="825"/>
      <c r="GA282" s="825"/>
      <c r="GB282" s="803"/>
      <c r="GC282" s="804"/>
      <c r="GD282" s="804"/>
      <c r="GE282" s="826"/>
      <c r="GF282" s="825"/>
      <c r="GG282" s="825"/>
      <c r="GH282" s="803"/>
      <c r="GI282" s="804"/>
      <c r="GJ282" s="804"/>
      <c r="GK282" s="826"/>
      <c r="GL282" s="825"/>
      <c r="GM282" s="825"/>
      <c r="GN282" s="803"/>
      <c r="GO282" s="804"/>
      <c r="GP282" s="804"/>
      <c r="GQ282" s="826"/>
      <c r="GR282" s="825"/>
      <c r="GS282" s="825"/>
      <c r="GT282" s="803"/>
      <c r="GU282" s="804"/>
      <c r="GV282" s="804"/>
      <c r="GW282" s="826"/>
      <c r="GX282" s="825"/>
      <c r="GY282" s="825"/>
      <c r="GZ282" s="803"/>
      <c r="HA282" s="804"/>
      <c r="HB282" s="804"/>
      <c r="HC282" s="826"/>
      <c r="HD282" s="825"/>
      <c r="HE282" s="825"/>
      <c r="HF282" s="803"/>
      <c r="HG282" s="804"/>
      <c r="HH282" s="804"/>
      <c r="HI282" s="826"/>
      <c r="HJ282" s="825"/>
      <c r="HK282" s="825"/>
      <c r="HL282" s="803"/>
      <c r="HM282" s="804"/>
      <c r="HN282" s="804"/>
      <c r="HO282" s="826"/>
      <c r="HP282" s="825"/>
      <c r="HQ282" s="825"/>
      <c r="HR282" s="803"/>
      <c r="HS282" s="804"/>
      <c r="HT282" s="804"/>
      <c r="HU282" s="826"/>
      <c r="HV282" s="825"/>
      <c r="HW282" s="825"/>
      <c r="HX282" s="803"/>
      <c r="HY282" s="804"/>
      <c r="HZ282" s="804"/>
      <c r="IA282" s="826"/>
      <c r="IB282" s="825"/>
      <c r="IC282" s="825"/>
      <c r="ID282" s="803"/>
      <c r="IE282" s="804"/>
      <c r="IF282" s="804"/>
      <c r="IG282" s="826"/>
      <c r="IH282" s="825"/>
      <c r="II282" s="825"/>
      <c r="IJ282" s="803"/>
      <c r="IK282" s="804"/>
      <c r="IL282" s="804"/>
      <c r="IM282" s="826"/>
      <c r="IN282" s="825"/>
      <c r="IO282" s="825"/>
      <c r="IP282" s="803"/>
      <c r="IQ282" s="804"/>
      <c r="IR282" s="804"/>
      <c r="IS282" s="826"/>
      <c r="IT282" s="825"/>
      <c r="IU282" s="825"/>
      <c r="IV282" s="803"/>
      <c r="IW282" s="804"/>
      <c r="IX282" s="804"/>
      <c r="IY282" s="826"/>
      <c r="IZ282" s="825"/>
      <c r="JA282" s="825"/>
      <c r="JB282" s="803"/>
      <c r="JC282" s="804"/>
      <c r="JD282" s="804"/>
      <c r="JE282" s="826"/>
      <c r="JF282" s="825"/>
      <c r="JG282" s="825"/>
      <c r="JH282" s="803"/>
      <c r="JI282" s="804"/>
      <c r="JJ282" s="804"/>
      <c r="JK282" s="826"/>
      <c r="JL282" s="825"/>
      <c r="JM282" s="825"/>
      <c r="JN282" s="803"/>
      <c r="JO282" s="804"/>
      <c r="JP282" s="804"/>
      <c r="JQ282" s="826"/>
      <c r="JR282" s="825"/>
      <c r="JS282" s="825"/>
      <c r="JT282" s="803"/>
      <c r="JU282" s="804"/>
      <c r="JV282" s="804"/>
      <c r="JW282" s="826"/>
      <c r="JX282" s="825"/>
      <c r="JY282" s="825"/>
      <c r="JZ282" s="803"/>
      <c r="KA282" s="804"/>
      <c r="KB282" s="804"/>
      <c r="KC282" s="826"/>
      <c r="KD282" s="825"/>
      <c r="KE282" s="825"/>
      <c r="KF282" s="803"/>
      <c r="KG282" s="804"/>
      <c r="KH282" s="804"/>
      <c r="KI282" s="826"/>
      <c r="KJ282" s="825"/>
      <c r="KK282" s="825"/>
      <c r="KL282" s="803"/>
      <c r="KM282" s="804"/>
      <c r="KN282" s="804"/>
      <c r="KO282" s="826"/>
      <c r="KP282" s="825"/>
      <c r="KQ282" s="825"/>
      <c r="KR282" s="803"/>
      <c r="KS282" s="804"/>
      <c r="KT282" s="804"/>
      <c r="KU282" s="826"/>
      <c r="KV282" s="825"/>
      <c r="KW282" s="825"/>
      <c r="KX282" s="803"/>
      <c r="KY282" s="804"/>
      <c r="KZ282" s="804"/>
      <c r="LA282" s="826"/>
      <c r="LB282" s="825"/>
      <c r="LC282" s="825"/>
      <c r="LD282" s="803"/>
      <c r="LE282" s="804"/>
      <c r="LF282" s="804"/>
      <c r="LG282" s="826"/>
      <c r="LH282" s="825"/>
      <c r="LI282" s="825"/>
      <c r="LJ282" s="803"/>
      <c r="LK282" s="804"/>
      <c r="LL282" s="804"/>
      <c r="LM282" s="826"/>
      <c r="LN282" s="825"/>
      <c r="LO282" s="825"/>
      <c r="LP282" s="803"/>
      <c r="LQ282" s="804"/>
      <c r="LR282" s="804"/>
      <c r="LS282" s="826"/>
      <c r="LT282" s="825"/>
      <c r="LU282" s="825"/>
      <c r="LV282" s="803"/>
      <c r="LW282" s="804"/>
      <c r="LX282" s="804"/>
      <c r="LY282" s="826"/>
      <c r="LZ282" s="825"/>
      <c r="MA282" s="825"/>
      <c r="MB282" s="803"/>
      <c r="MC282" s="804"/>
      <c r="MD282" s="804"/>
      <c r="ME282" s="826"/>
      <c r="MF282" s="825"/>
      <c r="MG282" s="825"/>
      <c r="MH282" s="803"/>
      <c r="MI282" s="804"/>
      <c r="MJ282" s="804"/>
      <c r="MK282" s="826"/>
      <c r="ML282" s="825"/>
      <c r="MM282" s="825"/>
      <c r="MN282" s="803"/>
      <c r="MO282" s="804"/>
      <c r="MP282" s="804"/>
      <c r="MQ282" s="823"/>
      <c r="MR282" s="824"/>
      <c r="MS282" s="824"/>
      <c r="MT282" s="805"/>
      <c r="MU282" s="804"/>
      <c r="MV282" s="804"/>
      <c r="MW282" s="823"/>
      <c r="MX282" s="824"/>
      <c r="MY282" s="824"/>
      <c r="MZ282" s="805"/>
      <c r="NA282" s="804"/>
      <c r="NB282" s="804"/>
      <c r="NC282" s="823"/>
      <c r="ND282" s="824"/>
      <c r="NE282" s="824"/>
      <c r="NF282" s="805"/>
      <c r="NG282" s="804"/>
      <c r="NH282" s="804"/>
      <c r="NI282" s="823"/>
      <c r="NJ282" s="824"/>
      <c r="NK282" s="824"/>
      <c r="NL282" s="805"/>
      <c r="NM282" s="809"/>
      <c r="NN282" s="809"/>
      <c r="NO282" s="826"/>
      <c r="NP282" s="825"/>
      <c r="NQ282" s="825"/>
      <c r="NR282" s="803"/>
      <c r="NS282" s="826"/>
      <c r="NT282" s="824"/>
      <c r="NU282" s="824"/>
      <c r="NV282" s="805"/>
      <c r="NW282" s="823"/>
      <c r="NX282" s="824"/>
      <c r="NY282" s="824"/>
      <c r="NZ282" s="834"/>
      <c r="OA282" s="823"/>
      <c r="OB282" s="824"/>
      <c r="OC282" s="824"/>
      <c r="OD282" s="803"/>
      <c r="OE282" s="826"/>
      <c r="OF282" s="825"/>
      <c r="OG282" s="825"/>
      <c r="OH282" s="803"/>
      <c r="OI282" s="823"/>
      <c r="OJ282" s="824"/>
      <c r="OK282" s="824"/>
      <c r="OL282" s="805"/>
      <c r="OM282" s="823"/>
      <c r="ON282" s="824"/>
      <c r="OO282" s="824"/>
      <c r="OP282" s="805"/>
      <c r="OQ282" s="853"/>
      <c r="OR282" s="854"/>
      <c r="OS282" s="854"/>
      <c r="OT282" s="855"/>
      <c r="OU282" s="853"/>
      <c r="OV282" s="854"/>
      <c r="OW282" s="854"/>
      <c r="OX282" s="803"/>
      <c r="OY282" s="853"/>
      <c r="OZ282" s="854"/>
      <c r="PA282" s="854"/>
      <c r="PB282" s="855"/>
      <c r="PC282" s="853"/>
      <c r="PD282" s="854"/>
      <c r="PE282" s="854"/>
      <c r="PF282" s="803"/>
    </row>
    <row r="283" spans="1:422" s="690" customFormat="1" ht="15" hidden="1" customHeight="1" x14ac:dyDescent="0.25">
      <c r="A283" s="769" t="s">
        <v>27</v>
      </c>
      <c r="B283" s="769" t="s">
        <v>18</v>
      </c>
      <c r="C283" s="769"/>
      <c r="D283" s="770"/>
      <c r="E283" s="769"/>
      <c r="F283" s="769"/>
      <c r="G283" s="769"/>
      <c r="H283" s="769"/>
      <c r="I283" s="769"/>
      <c r="J283" s="769"/>
      <c r="K283" s="771"/>
      <c r="L283" s="769" t="s">
        <v>357</v>
      </c>
      <c r="M283" s="771"/>
      <c r="N283" s="771">
        <v>100000</v>
      </c>
      <c r="O283" s="769"/>
      <c r="P283" s="769"/>
      <c r="Q283" s="769"/>
      <c r="R283" s="769"/>
      <c r="S283" s="769"/>
      <c r="T283" s="816"/>
      <c r="U283" s="816"/>
      <c r="V283" s="816"/>
      <c r="W283" s="816"/>
      <c r="X283" s="769"/>
      <c r="Y283" s="769">
        <f>IF(AND(AJ283="",AK283="",AL283="",AN283="",AO283="",OR(AP283="",AP283=Dropdown!$AM$12,AP283=Dropdown!$AM$11)),1,0)</f>
        <v>1</v>
      </c>
      <c r="Z283" s="769">
        <f t="shared" si="43"/>
        <v>0</v>
      </c>
      <c r="AA283" s="769">
        <f t="shared" si="44"/>
        <v>0</v>
      </c>
      <c r="AB283" s="769">
        <f t="shared" si="45"/>
        <v>1</v>
      </c>
      <c r="AC283" s="769"/>
      <c r="AD283" s="772" t="str">
        <f>IF(OR(T283&lt;&gt;"",U283&lt;&gt;""),Dropdown!$A$4,IF(OR(V283&lt;&gt;"",W283&lt;&gt;""),Dropdown!$A$5,Dropdown!$A$3))</f>
        <v>Residential</v>
      </c>
      <c r="AE283" s="773" t="s">
        <v>343</v>
      </c>
      <c r="AF283" s="773" t="str">
        <f>VLOOKUP(AG283,Dropdown!$N$3:$R$55,2,FALSE)</f>
        <v>SSA</v>
      </c>
      <c r="AG283" s="773" t="s">
        <v>27</v>
      </c>
      <c r="AH283" s="773" t="str">
        <f>IF(AG283&lt;&gt;"",VLOOKUP(AG283,Dropdown!$N$3:$R$62,3,FALSE),IF(AF283&lt;&gt;"",VLOOKUP(AF283,Dropdown!$N$3:$R$62,3,FALSE),IF(AE283&lt;&gt;"",VLOOKUP(AE283,Dropdown!$N$3:$R$62,3,FALSE),"")))</f>
        <v>LMI</v>
      </c>
      <c r="AI283" s="773" t="str">
        <f>IF(AG283&lt;&gt;"",VLOOKUP(AG283,Dropdown!$N$3:$R$62,5,FALSE),IF(AF283&lt;&gt;"",VLOOKUP(AF283,Dropdown!$N$3:$R$62,5,FALSE),IF(AE283&lt;&gt;"",VLOOKUP(AE283,Dropdown!$N$3:$R$62,5,FALSE),"")))</f>
        <v>Arid</v>
      </c>
      <c r="AJ283" s="773"/>
      <c r="AK283" s="773"/>
      <c r="AL283" s="821"/>
      <c r="AM283" s="821" t="s">
        <v>770</v>
      </c>
      <c r="AN283" s="773"/>
      <c r="AO283" s="773"/>
      <c r="AP283" s="773"/>
      <c r="AQ283" s="769" t="s">
        <v>430</v>
      </c>
      <c r="AR283" s="774" t="s">
        <v>411</v>
      </c>
      <c r="AS283" s="774">
        <v>76</v>
      </c>
      <c r="AT283" s="769"/>
      <c r="AU283" s="769"/>
      <c r="AV283" s="846"/>
      <c r="AW283" s="823"/>
      <c r="AX283" s="824"/>
      <c r="AY283" s="824"/>
      <c r="AZ283" s="803"/>
      <c r="BA283" s="804"/>
      <c r="BB283" s="804"/>
      <c r="BC283" s="823"/>
      <c r="BD283" s="824"/>
      <c r="BE283" s="824"/>
      <c r="BF283" s="805"/>
      <c r="BG283" s="804"/>
      <c r="BH283" s="804"/>
      <c r="BI283" s="823"/>
      <c r="BJ283" s="824"/>
      <c r="BK283" s="824"/>
      <c r="BL283" s="805"/>
      <c r="BM283" s="804"/>
      <c r="BN283" s="804"/>
      <c r="BO283" s="823"/>
      <c r="BP283" s="824"/>
      <c r="BQ283" s="824"/>
      <c r="BR283" s="805"/>
      <c r="BS283" s="804"/>
      <c r="BT283" s="804"/>
      <c r="BU283" s="823"/>
      <c r="BV283" s="824"/>
      <c r="BW283" s="824"/>
      <c r="BX283" s="805"/>
      <c r="BY283" s="804"/>
      <c r="BZ283" s="804"/>
      <c r="CA283" s="823"/>
      <c r="CB283" s="824"/>
      <c r="CC283" s="824"/>
      <c r="CD283" s="805"/>
      <c r="CE283" s="804"/>
      <c r="CF283" s="804"/>
      <c r="CG283" s="823"/>
      <c r="CH283" s="824"/>
      <c r="CI283" s="824"/>
      <c r="CJ283" s="805"/>
      <c r="CK283" s="804"/>
      <c r="CL283" s="804"/>
      <c r="CM283" s="823"/>
      <c r="CN283" s="824"/>
      <c r="CO283" s="824"/>
      <c r="CP283" s="805"/>
      <c r="CQ283" s="804"/>
      <c r="CR283" s="804"/>
      <c r="CS283" s="823"/>
      <c r="CT283" s="824"/>
      <c r="CU283" s="824"/>
      <c r="CV283" s="805"/>
      <c r="CW283" s="804"/>
      <c r="CX283" s="804"/>
      <c r="CY283" s="823"/>
      <c r="CZ283" s="824"/>
      <c r="DA283" s="825"/>
      <c r="DB283" s="803"/>
      <c r="DC283" s="809"/>
      <c r="DD283" s="809"/>
      <c r="DE283" s="826"/>
      <c r="DF283" s="825"/>
      <c r="DG283" s="824"/>
      <c r="DH283" s="805"/>
      <c r="DI283" s="804"/>
      <c r="DJ283" s="804"/>
      <c r="DK283" s="823"/>
      <c r="DL283" s="824"/>
      <c r="DM283" s="825"/>
      <c r="DN283" s="803"/>
      <c r="DO283" s="809"/>
      <c r="DP283" s="809"/>
      <c r="DQ283" s="827"/>
      <c r="DR283" s="828"/>
      <c r="DS283" s="835"/>
      <c r="DT283" s="811"/>
      <c r="DU283" s="812"/>
      <c r="DV283" s="812"/>
      <c r="DW283" s="836"/>
      <c r="DX283" s="835"/>
      <c r="DY283" s="828"/>
      <c r="DZ283" s="813"/>
      <c r="EA283" s="814"/>
      <c r="EB283" s="814"/>
      <c r="EC283" s="827"/>
      <c r="ED283" s="828"/>
      <c r="EE283" s="835"/>
      <c r="EF283" s="811"/>
      <c r="EG283" s="812"/>
      <c r="EH283" s="812"/>
      <c r="EI283" s="836"/>
      <c r="EJ283" s="835"/>
      <c r="EK283" s="828"/>
      <c r="EL283" s="813"/>
      <c r="EM283" s="814"/>
      <c r="EN283" s="814"/>
      <c r="EO283" s="827"/>
      <c r="EP283" s="828"/>
      <c r="EQ283" s="835"/>
      <c r="ER283" s="811"/>
      <c r="ES283" s="812"/>
      <c r="ET283" s="812"/>
      <c r="EU283" s="836"/>
      <c r="EV283" s="835"/>
      <c r="EW283" s="828"/>
      <c r="EX283" s="813"/>
      <c r="EY283" s="814"/>
      <c r="EZ283" s="814"/>
      <c r="FA283" s="827"/>
      <c r="FB283" s="828"/>
      <c r="FC283" s="835"/>
      <c r="FD283" s="811"/>
      <c r="FE283" s="812"/>
      <c r="FF283" s="812"/>
      <c r="FG283" s="836"/>
      <c r="FH283" s="835"/>
      <c r="FI283" s="828"/>
      <c r="FJ283" s="813"/>
      <c r="FK283" s="814"/>
      <c r="FL283" s="814"/>
      <c r="FM283" s="827"/>
      <c r="FN283" s="828"/>
      <c r="FO283" s="835"/>
      <c r="FP283" s="811"/>
      <c r="FQ283" s="812"/>
      <c r="FR283" s="812"/>
      <c r="FS283" s="823"/>
      <c r="FT283" s="824"/>
      <c r="FU283" s="825"/>
      <c r="FV283" s="803"/>
      <c r="FW283" s="804"/>
      <c r="FX283" s="804"/>
      <c r="FY283" s="826"/>
      <c r="FZ283" s="825"/>
      <c r="GA283" s="824"/>
      <c r="GB283" s="805"/>
      <c r="GC283" s="804"/>
      <c r="GD283" s="804"/>
      <c r="GE283" s="823"/>
      <c r="GF283" s="824"/>
      <c r="GG283" s="825"/>
      <c r="GH283" s="803"/>
      <c r="GI283" s="809"/>
      <c r="GJ283" s="809"/>
      <c r="GK283" s="826"/>
      <c r="GL283" s="825"/>
      <c r="GM283" s="824"/>
      <c r="GN283" s="805"/>
      <c r="GO283" s="804"/>
      <c r="GP283" s="804"/>
      <c r="GQ283" s="823"/>
      <c r="GR283" s="824"/>
      <c r="GS283" s="825"/>
      <c r="GT283" s="803"/>
      <c r="GU283" s="809"/>
      <c r="GV283" s="809"/>
      <c r="GW283" s="826"/>
      <c r="GX283" s="825"/>
      <c r="GY283" s="824"/>
      <c r="GZ283" s="805"/>
      <c r="HA283" s="804"/>
      <c r="HB283" s="804"/>
      <c r="HC283" s="823"/>
      <c r="HD283" s="824"/>
      <c r="HE283" s="825"/>
      <c r="HF283" s="803"/>
      <c r="HG283" s="809"/>
      <c r="HH283" s="809"/>
      <c r="HI283" s="826"/>
      <c r="HJ283" s="825"/>
      <c r="HK283" s="824"/>
      <c r="HL283" s="805"/>
      <c r="HM283" s="804"/>
      <c r="HN283" s="804"/>
      <c r="HO283" s="823"/>
      <c r="HP283" s="824"/>
      <c r="HQ283" s="825"/>
      <c r="HR283" s="803"/>
      <c r="HS283" s="809"/>
      <c r="HT283" s="809"/>
      <c r="HU283" s="826"/>
      <c r="HV283" s="825"/>
      <c r="HW283" s="824"/>
      <c r="HX283" s="805"/>
      <c r="HY283" s="804"/>
      <c r="HZ283" s="804"/>
      <c r="IA283" s="823"/>
      <c r="IB283" s="824"/>
      <c r="IC283" s="825"/>
      <c r="ID283" s="803"/>
      <c r="IE283" s="804"/>
      <c r="IF283" s="804"/>
      <c r="IG283" s="826"/>
      <c r="IH283" s="825"/>
      <c r="II283" s="824"/>
      <c r="IJ283" s="805"/>
      <c r="IK283" s="804"/>
      <c r="IL283" s="804"/>
      <c r="IM283" s="823"/>
      <c r="IN283" s="824"/>
      <c r="IO283" s="825"/>
      <c r="IP283" s="803"/>
      <c r="IQ283" s="804"/>
      <c r="IR283" s="804"/>
      <c r="IS283" s="826"/>
      <c r="IT283" s="825"/>
      <c r="IU283" s="824"/>
      <c r="IV283" s="805"/>
      <c r="IW283" s="804"/>
      <c r="IX283" s="804"/>
      <c r="IY283" s="823"/>
      <c r="IZ283" s="824"/>
      <c r="JA283" s="825"/>
      <c r="JB283" s="803"/>
      <c r="JC283" s="804"/>
      <c r="JD283" s="804"/>
      <c r="JE283" s="826"/>
      <c r="JF283" s="825"/>
      <c r="JG283" s="824"/>
      <c r="JH283" s="805"/>
      <c r="JI283" s="804"/>
      <c r="JJ283" s="804"/>
      <c r="JK283" s="823"/>
      <c r="JL283" s="824"/>
      <c r="JM283" s="825"/>
      <c r="JN283" s="803"/>
      <c r="JO283" s="809"/>
      <c r="JP283" s="809"/>
      <c r="JQ283" s="826"/>
      <c r="JR283" s="825"/>
      <c r="JS283" s="824"/>
      <c r="JT283" s="805"/>
      <c r="JU283" s="804"/>
      <c r="JV283" s="804"/>
      <c r="JW283" s="823"/>
      <c r="JX283" s="824"/>
      <c r="JY283" s="824"/>
      <c r="JZ283" s="805"/>
      <c r="KA283" s="809"/>
      <c r="KB283" s="809"/>
      <c r="KC283" s="823"/>
      <c r="KD283" s="824"/>
      <c r="KE283" s="824"/>
      <c r="KF283" s="805"/>
      <c r="KG283" s="809"/>
      <c r="KH283" s="809"/>
      <c r="KI283" s="823"/>
      <c r="KJ283" s="824"/>
      <c r="KK283" s="824"/>
      <c r="KL283" s="805"/>
      <c r="KM283" s="809"/>
      <c r="KN283" s="809"/>
      <c r="KO283" s="823"/>
      <c r="KP283" s="824"/>
      <c r="KQ283" s="824"/>
      <c r="KR283" s="805"/>
      <c r="KS283" s="804"/>
      <c r="KT283" s="804"/>
      <c r="KU283" s="823"/>
      <c r="KV283" s="824"/>
      <c r="KW283" s="824"/>
      <c r="KX283" s="805"/>
      <c r="KY283" s="809"/>
      <c r="KZ283" s="809"/>
      <c r="LA283" s="823"/>
      <c r="LB283" s="824"/>
      <c r="LC283" s="824"/>
      <c r="LD283" s="805"/>
      <c r="LE283" s="804"/>
      <c r="LF283" s="804"/>
      <c r="LG283" s="823"/>
      <c r="LH283" s="824"/>
      <c r="LI283" s="824"/>
      <c r="LJ283" s="805"/>
      <c r="LK283" s="804"/>
      <c r="LL283" s="804"/>
      <c r="LM283" s="823"/>
      <c r="LN283" s="824"/>
      <c r="LO283" s="824"/>
      <c r="LP283" s="805"/>
      <c r="LQ283" s="809"/>
      <c r="LR283" s="809"/>
      <c r="LS283" s="823"/>
      <c r="LT283" s="824"/>
      <c r="LU283" s="824"/>
      <c r="LV283" s="805"/>
      <c r="LW283" s="804"/>
      <c r="LX283" s="804"/>
      <c r="LY283" s="823"/>
      <c r="LZ283" s="824"/>
      <c r="MA283" s="824"/>
      <c r="MB283" s="805"/>
      <c r="MC283" s="809"/>
      <c r="MD283" s="809"/>
      <c r="ME283" s="823"/>
      <c r="MF283" s="824"/>
      <c r="MG283" s="824"/>
      <c r="MH283" s="805"/>
      <c r="MI283" s="809"/>
      <c r="MJ283" s="809"/>
      <c r="MK283" s="823"/>
      <c r="ML283" s="824"/>
      <c r="MM283" s="824"/>
      <c r="MN283" s="805"/>
      <c r="MO283" s="809"/>
      <c r="MP283" s="809"/>
      <c r="MQ283" s="823"/>
      <c r="MR283" s="824"/>
      <c r="MS283" s="884"/>
      <c r="MT283" s="805"/>
      <c r="MU283" s="804"/>
      <c r="MV283" s="804"/>
      <c r="MW283" s="823"/>
      <c r="MX283" s="824"/>
      <c r="MY283" s="824">
        <v>1.83</v>
      </c>
      <c r="MZ283" s="805"/>
      <c r="NA283" s="804"/>
      <c r="NB283" s="804"/>
      <c r="NC283" s="823"/>
      <c r="ND283" s="824"/>
      <c r="NE283" s="824"/>
      <c r="NF283" s="805"/>
      <c r="NG283" s="804"/>
      <c r="NH283" s="804"/>
      <c r="NI283" s="823"/>
      <c r="NJ283" s="824"/>
      <c r="NK283" s="824"/>
      <c r="NL283" s="805"/>
      <c r="NM283" s="809"/>
      <c r="NN283" s="809"/>
      <c r="NO283" s="823"/>
      <c r="NP283" s="824"/>
      <c r="NQ283" s="824"/>
      <c r="NR283" s="805"/>
      <c r="NS283" s="823"/>
      <c r="NT283" s="824"/>
      <c r="NU283" s="824"/>
      <c r="NV283" s="805"/>
      <c r="NW283" s="823"/>
      <c r="NX283" s="824"/>
      <c r="NY283" s="824"/>
      <c r="NZ283" s="834"/>
      <c r="OA283" s="823"/>
      <c r="OB283" s="824"/>
      <c r="OC283" s="824"/>
      <c r="OD283" s="805"/>
      <c r="OE283" s="823"/>
      <c r="OF283" s="824"/>
      <c r="OG283" s="824"/>
      <c r="OH283" s="805"/>
      <c r="OI283" s="823"/>
      <c r="OJ283" s="824"/>
      <c r="OK283" s="824"/>
      <c r="OL283" s="805"/>
      <c r="OM283" s="823"/>
      <c r="ON283" s="824"/>
      <c r="OO283" s="824"/>
      <c r="OP283" s="805"/>
      <c r="OQ283" s="823"/>
      <c r="OR283" s="824"/>
      <c r="OS283" s="824"/>
      <c r="OT283" s="805"/>
      <c r="OU283" s="823"/>
      <c r="OV283" s="824"/>
      <c r="OW283" s="824"/>
      <c r="OX283" s="805"/>
      <c r="OY283" s="823"/>
      <c r="OZ283" s="824"/>
      <c r="PA283" s="824"/>
      <c r="PB283" s="805"/>
      <c r="PC283" s="823"/>
      <c r="PD283" s="824"/>
      <c r="PE283" s="824"/>
      <c r="PF283" s="805"/>
    </row>
    <row r="284" spans="1:422" s="690" customFormat="1" ht="15" hidden="1" customHeight="1" x14ac:dyDescent="0.25">
      <c r="A284" s="769" t="s">
        <v>76</v>
      </c>
      <c r="B284" s="769"/>
      <c r="C284" s="769"/>
      <c r="D284" s="770"/>
      <c r="E284" s="769"/>
      <c r="F284" s="769"/>
      <c r="G284" s="769"/>
      <c r="H284" s="769"/>
      <c r="I284" s="769"/>
      <c r="J284" s="769"/>
      <c r="K284" s="771"/>
      <c r="L284" s="769"/>
      <c r="M284" s="771"/>
      <c r="N284" s="771">
        <v>10000</v>
      </c>
      <c r="O284" s="769"/>
      <c r="P284" s="769"/>
      <c r="Q284" s="769"/>
      <c r="R284" s="769"/>
      <c r="S284" s="769"/>
      <c r="T284" s="816"/>
      <c r="U284" s="816"/>
      <c r="V284" s="816"/>
      <c r="W284" s="816"/>
      <c r="X284" s="769"/>
      <c r="Y284" s="769">
        <f>IF(AND(AJ284="",AK284="",AL284="",AN284="",AO284="",OR(AP284="",AP284=Dropdown!$AM$12,AP284=Dropdown!$AM$11)),1,0)</f>
        <v>1</v>
      </c>
      <c r="Z284" s="769">
        <f t="shared" si="43"/>
        <v>0</v>
      </c>
      <c r="AA284" s="769">
        <f t="shared" si="44"/>
        <v>0</v>
      </c>
      <c r="AB284" s="769">
        <f t="shared" si="45"/>
        <v>0</v>
      </c>
      <c r="AC284" s="769"/>
      <c r="AD284" s="772" t="str">
        <f>IF(OR(T284&lt;&gt;"",U284&lt;&gt;""),Dropdown!$A$4,IF(OR(V284&lt;&gt;"",W284&lt;&gt;""),Dropdown!$A$5,Dropdown!$A$3))</f>
        <v>Residential</v>
      </c>
      <c r="AE284" s="773" t="s">
        <v>615</v>
      </c>
      <c r="AF284" s="773"/>
      <c r="AG284" s="773"/>
      <c r="AH284" s="773" t="str">
        <f>IF(AG284&lt;&gt;"",VLOOKUP(AG284,Dropdown!$N$3:$R$62,3,FALSE),IF(AF284&lt;&gt;"",VLOOKUP(AF284,Dropdown!$N$3:$R$62,3,FALSE),IF(AE284&lt;&gt;"",VLOOKUP(AE284,Dropdown!$N$3:$R$62,3,FALSE),"")))</f>
        <v xml:space="preserve"> </v>
      </c>
      <c r="AI284" s="773" t="str">
        <f>IF(AG284&lt;&gt;"",VLOOKUP(AG284,Dropdown!$N$3:$R$62,5,FALSE),IF(AF284&lt;&gt;"",VLOOKUP(AF284,Dropdown!$N$3:$R$62,5,FALSE),IF(AE284&lt;&gt;"",VLOOKUP(AE284,Dropdown!$N$3:$R$62,5,FALSE),"")))</f>
        <v>Diverse</v>
      </c>
      <c r="AJ284" s="773"/>
      <c r="AK284" s="773"/>
      <c r="AL284" s="821"/>
      <c r="AM284" s="821" t="s">
        <v>768</v>
      </c>
      <c r="AN284" s="773"/>
      <c r="AO284" s="773"/>
      <c r="AP284" s="773"/>
      <c r="AQ284" s="769" t="s">
        <v>431</v>
      </c>
      <c r="AR284" s="774" t="s">
        <v>411</v>
      </c>
      <c r="AS284" s="774">
        <v>76</v>
      </c>
      <c r="AT284" s="769"/>
      <c r="AU284" s="769"/>
      <c r="AV284" s="846"/>
      <c r="AW284" s="823"/>
      <c r="AX284" s="824"/>
      <c r="AY284" s="824"/>
      <c r="AZ284" s="803"/>
      <c r="BA284" s="804"/>
      <c r="BB284" s="804"/>
      <c r="BC284" s="823"/>
      <c r="BD284" s="824"/>
      <c r="BE284" s="824"/>
      <c r="BF284" s="805"/>
      <c r="BG284" s="804"/>
      <c r="BH284" s="804"/>
      <c r="BI284" s="823"/>
      <c r="BJ284" s="824"/>
      <c r="BK284" s="824"/>
      <c r="BL284" s="805"/>
      <c r="BM284" s="804"/>
      <c r="BN284" s="804"/>
      <c r="BO284" s="823"/>
      <c r="BP284" s="824"/>
      <c r="BQ284" s="824"/>
      <c r="BR284" s="805"/>
      <c r="BS284" s="804"/>
      <c r="BT284" s="804"/>
      <c r="BU284" s="823"/>
      <c r="BV284" s="824"/>
      <c r="BW284" s="824"/>
      <c r="BX284" s="805"/>
      <c r="BY284" s="804"/>
      <c r="BZ284" s="804"/>
      <c r="CA284" s="823"/>
      <c r="CB284" s="824"/>
      <c r="CC284" s="824"/>
      <c r="CD284" s="805"/>
      <c r="CE284" s="804"/>
      <c r="CF284" s="804"/>
      <c r="CG284" s="823"/>
      <c r="CH284" s="824"/>
      <c r="CI284" s="824"/>
      <c r="CJ284" s="805"/>
      <c r="CK284" s="804"/>
      <c r="CL284" s="804"/>
      <c r="CM284" s="823"/>
      <c r="CN284" s="824"/>
      <c r="CO284" s="824"/>
      <c r="CP284" s="805"/>
      <c r="CQ284" s="804"/>
      <c r="CR284" s="804"/>
      <c r="CS284" s="823"/>
      <c r="CT284" s="824"/>
      <c r="CU284" s="824"/>
      <c r="CV284" s="805"/>
      <c r="CW284" s="804"/>
      <c r="CX284" s="804"/>
      <c r="CY284" s="823"/>
      <c r="CZ284" s="824"/>
      <c r="DA284" s="825"/>
      <c r="DB284" s="803"/>
      <c r="DC284" s="809"/>
      <c r="DD284" s="809"/>
      <c r="DE284" s="826"/>
      <c r="DF284" s="825"/>
      <c r="DG284" s="824"/>
      <c r="DH284" s="805"/>
      <c r="DI284" s="804"/>
      <c r="DJ284" s="804"/>
      <c r="DK284" s="823"/>
      <c r="DL284" s="824"/>
      <c r="DM284" s="825"/>
      <c r="DN284" s="803"/>
      <c r="DO284" s="809"/>
      <c r="DP284" s="809"/>
      <c r="DQ284" s="827"/>
      <c r="DR284" s="828"/>
      <c r="DS284" s="835"/>
      <c r="DT284" s="811"/>
      <c r="DU284" s="812"/>
      <c r="DV284" s="812"/>
      <c r="DW284" s="836"/>
      <c r="DX284" s="835"/>
      <c r="DY284" s="828"/>
      <c r="DZ284" s="813"/>
      <c r="EA284" s="814"/>
      <c r="EB284" s="814"/>
      <c r="EC284" s="827"/>
      <c r="ED284" s="828"/>
      <c r="EE284" s="835"/>
      <c r="EF284" s="811"/>
      <c r="EG284" s="812"/>
      <c r="EH284" s="812"/>
      <c r="EI284" s="836"/>
      <c r="EJ284" s="835"/>
      <c r="EK284" s="828"/>
      <c r="EL284" s="813"/>
      <c r="EM284" s="814"/>
      <c r="EN284" s="814"/>
      <c r="EO284" s="827"/>
      <c r="EP284" s="828"/>
      <c r="EQ284" s="835"/>
      <c r="ER284" s="811"/>
      <c r="ES284" s="812"/>
      <c r="ET284" s="812"/>
      <c r="EU284" s="836"/>
      <c r="EV284" s="835"/>
      <c r="EW284" s="828"/>
      <c r="EX284" s="813"/>
      <c r="EY284" s="814"/>
      <c r="EZ284" s="814"/>
      <c r="FA284" s="827"/>
      <c r="FB284" s="828"/>
      <c r="FC284" s="835"/>
      <c r="FD284" s="811"/>
      <c r="FE284" s="812"/>
      <c r="FF284" s="812"/>
      <c r="FG284" s="836"/>
      <c r="FH284" s="835"/>
      <c r="FI284" s="828"/>
      <c r="FJ284" s="813"/>
      <c r="FK284" s="814"/>
      <c r="FL284" s="814"/>
      <c r="FM284" s="827"/>
      <c r="FN284" s="828"/>
      <c r="FO284" s="835"/>
      <c r="FP284" s="811"/>
      <c r="FQ284" s="812"/>
      <c r="FR284" s="812"/>
      <c r="FS284" s="823"/>
      <c r="FT284" s="824"/>
      <c r="FU284" s="825"/>
      <c r="FV284" s="803"/>
      <c r="FW284" s="804"/>
      <c r="FX284" s="804"/>
      <c r="FY284" s="826"/>
      <c r="FZ284" s="825"/>
      <c r="GA284" s="824"/>
      <c r="GB284" s="805"/>
      <c r="GC284" s="804"/>
      <c r="GD284" s="804"/>
      <c r="GE284" s="823"/>
      <c r="GF284" s="824"/>
      <c r="GG284" s="825"/>
      <c r="GH284" s="803"/>
      <c r="GI284" s="809"/>
      <c r="GJ284" s="809"/>
      <c r="GK284" s="826"/>
      <c r="GL284" s="825"/>
      <c r="GM284" s="824"/>
      <c r="GN284" s="805"/>
      <c r="GO284" s="804"/>
      <c r="GP284" s="804"/>
      <c r="GQ284" s="823"/>
      <c r="GR284" s="824"/>
      <c r="GS284" s="825"/>
      <c r="GT284" s="803"/>
      <c r="GU284" s="809"/>
      <c r="GV284" s="809"/>
      <c r="GW284" s="826"/>
      <c r="GX284" s="825"/>
      <c r="GY284" s="824"/>
      <c r="GZ284" s="805"/>
      <c r="HA284" s="804"/>
      <c r="HB284" s="804"/>
      <c r="HC284" s="823"/>
      <c r="HD284" s="824"/>
      <c r="HE284" s="825"/>
      <c r="HF284" s="803"/>
      <c r="HG284" s="809"/>
      <c r="HH284" s="809"/>
      <c r="HI284" s="826"/>
      <c r="HJ284" s="825"/>
      <c r="HK284" s="824"/>
      <c r="HL284" s="805"/>
      <c r="HM284" s="804"/>
      <c r="HN284" s="804"/>
      <c r="HO284" s="823"/>
      <c r="HP284" s="824"/>
      <c r="HQ284" s="825"/>
      <c r="HR284" s="803"/>
      <c r="HS284" s="809"/>
      <c r="HT284" s="809"/>
      <c r="HU284" s="826"/>
      <c r="HV284" s="825"/>
      <c r="HW284" s="824"/>
      <c r="HX284" s="805"/>
      <c r="HY284" s="804"/>
      <c r="HZ284" s="804"/>
      <c r="IA284" s="823"/>
      <c r="IB284" s="824"/>
      <c r="IC284" s="825"/>
      <c r="ID284" s="803"/>
      <c r="IE284" s="804"/>
      <c r="IF284" s="804"/>
      <c r="IG284" s="826"/>
      <c r="IH284" s="825"/>
      <c r="II284" s="824"/>
      <c r="IJ284" s="805"/>
      <c r="IK284" s="804"/>
      <c r="IL284" s="804"/>
      <c r="IM284" s="823"/>
      <c r="IN284" s="824"/>
      <c r="IO284" s="825"/>
      <c r="IP284" s="803"/>
      <c r="IQ284" s="804"/>
      <c r="IR284" s="804"/>
      <c r="IS284" s="826"/>
      <c r="IT284" s="825"/>
      <c r="IU284" s="824"/>
      <c r="IV284" s="805"/>
      <c r="IW284" s="804"/>
      <c r="IX284" s="804"/>
      <c r="IY284" s="823"/>
      <c r="IZ284" s="824"/>
      <c r="JA284" s="825"/>
      <c r="JB284" s="803"/>
      <c r="JC284" s="804"/>
      <c r="JD284" s="804"/>
      <c r="JE284" s="826"/>
      <c r="JF284" s="825"/>
      <c r="JG284" s="824"/>
      <c r="JH284" s="805"/>
      <c r="JI284" s="804"/>
      <c r="JJ284" s="804"/>
      <c r="JK284" s="823"/>
      <c r="JL284" s="824"/>
      <c r="JM284" s="825"/>
      <c r="JN284" s="803"/>
      <c r="JO284" s="809"/>
      <c r="JP284" s="809"/>
      <c r="JQ284" s="826"/>
      <c r="JR284" s="825"/>
      <c r="JS284" s="824"/>
      <c r="JT284" s="805"/>
      <c r="JU284" s="804"/>
      <c r="JV284" s="804"/>
      <c r="JW284" s="823"/>
      <c r="JX284" s="824"/>
      <c r="JY284" s="824"/>
      <c r="JZ284" s="805"/>
      <c r="KA284" s="809"/>
      <c r="KB284" s="809"/>
      <c r="KC284" s="823"/>
      <c r="KD284" s="824"/>
      <c r="KE284" s="824"/>
      <c r="KF284" s="805"/>
      <c r="KG284" s="809"/>
      <c r="KH284" s="809"/>
      <c r="KI284" s="823"/>
      <c r="KJ284" s="824"/>
      <c r="KK284" s="824"/>
      <c r="KL284" s="805"/>
      <c r="KM284" s="809"/>
      <c r="KN284" s="809"/>
      <c r="KO284" s="823"/>
      <c r="KP284" s="824"/>
      <c r="KQ284" s="824"/>
      <c r="KR284" s="805"/>
      <c r="KS284" s="804"/>
      <c r="KT284" s="804"/>
      <c r="KU284" s="823"/>
      <c r="KV284" s="824"/>
      <c r="KW284" s="824"/>
      <c r="KX284" s="805"/>
      <c r="KY284" s="809"/>
      <c r="KZ284" s="809"/>
      <c r="LA284" s="823"/>
      <c r="LB284" s="824"/>
      <c r="LC284" s="824"/>
      <c r="LD284" s="805"/>
      <c r="LE284" s="804"/>
      <c r="LF284" s="804"/>
      <c r="LG284" s="823"/>
      <c r="LH284" s="824"/>
      <c r="LI284" s="824"/>
      <c r="LJ284" s="805"/>
      <c r="LK284" s="804"/>
      <c r="LL284" s="804"/>
      <c r="LM284" s="823"/>
      <c r="LN284" s="824"/>
      <c r="LO284" s="824"/>
      <c r="LP284" s="805"/>
      <c r="LQ284" s="809"/>
      <c r="LR284" s="809"/>
      <c r="LS284" s="823"/>
      <c r="LT284" s="824"/>
      <c r="LU284" s="824"/>
      <c r="LV284" s="805"/>
      <c r="LW284" s="804"/>
      <c r="LX284" s="804"/>
      <c r="LY284" s="823"/>
      <c r="LZ284" s="824"/>
      <c r="MA284" s="824"/>
      <c r="MB284" s="805"/>
      <c r="MC284" s="809"/>
      <c r="MD284" s="809"/>
      <c r="ME284" s="823"/>
      <c r="MF284" s="824"/>
      <c r="MG284" s="824"/>
      <c r="MH284" s="805"/>
      <c r="MI284" s="809"/>
      <c r="MJ284" s="809"/>
      <c r="MK284" s="823"/>
      <c r="ML284" s="824"/>
      <c r="MM284" s="824"/>
      <c r="MN284" s="805"/>
      <c r="MO284" s="809"/>
      <c r="MP284" s="809"/>
      <c r="MQ284" s="823"/>
      <c r="MR284" s="824"/>
      <c r="MS284" s="824" t="s">
        <v>838</v>
      </c>
      <c r="MT284" s="805"/>
      <c r="MU284" s="804"/>
      <c r="MV284" s="804"/>
      <c r="MW284" s="823"/>
      <c r="MX284" s="824"/>
      <c r="MY284" s="824"/>
      <c r="MZ284" s="805"/>
      <c r="NA284" s="804"/>
      <c r="NB284" s="804"/>
      <c r="NC284" s="823"/>
      <c r="ND284" s="824"/>
      <c r="NE284" s="824"/>
      <c r="NF284" s="805"/>
      <c r="NG284" s="804"/>
      <c r="NH284" s="804"/>
      <c r="NI284" s="823"/>
      <c r="NJ284" s="824"/>
      <c r="NK284" s="824"/>
      <c r="NL284" s="805"/>
      <c r="NM284" s="809"/>
      <c r="NN284" s="809"/>
      <c r="NO284" s="823"/>
      <c r="NP284" s="824"/>
      <c r="NQ284" s="824"/>
      <c r="NR284" s="805"/>
      <c r="NS284" s="823"/>
      <c r="NT284" s="824"/>
      <c r="NU284" s="824"/>
      <c r="NV284" s="805"/>
      <c r="NW284" s="823"/>
      <c r="NX284" s="824"/>
      <c r="NY284" s="824"/>
      <c r="NZ284" s="834"/>
      <c r="OA284" s="823"/>
      <c r="OB284" s="824"/>
      <c r="OC284" s="824"/>
      <c r="OD284" s="805"/>
      <c r="OE284" s="823"/>
      <c r="OF284" s="824"/>
      <c r="OG284" s="824"/>
      <c r="OH284" s="805"/>
      <c r="OI284" s="823"/>
      <c r="OJ284" s="824"/>
      <c r="OK284" s="824"/>
      <c r="OL284" s="805"/>
      <c r="OM284" s="823"/>
      <c r="ON284" s="824"/>
      <c r="OO284" s="824"/>
      <c r="OP284" s="805"/>
      <c r="OQ284" s="823"/>
      <c r="OR284" s="824"/>
      <c r="OS284" s="824"/>
      <c r="OT284" s="805"/>
      <c r="OU284" s="823"/>
      <c r="OV284" s="824"/>
      <c r="OW284" s="824"/>
      <c r="OX284" s="805"/>
      <c r="OY284" s="823"/>
      <c r="OZ284" s="824"/>
      <c r="PA284" s="824"/>
      <c r="PB284" s="805"/>
      <c r="PC284" s="823"/>
      <c r="PD284" s="824"/>
      <c r="PE284" s="824"/>
      <c r="PF284" s="805"/>
    </row>
    <row r="285" spans="1:422" s="690" customFormat="1" ht="15" hidden="1" customHeight="1" x14ac:dyDescent="0.25">
      <c r="A285" s="769" t="s">
        <v>76</v>
      </c>
      <c r="B285" s="769"/>
      <c r="C285" s="769"/>
      <c r="D285" s="770"/>
      <c r="E285" s="769"/>
      <c r="F285" s="769"/>
      <c r="G285" s="769"/>
      <c r="H285" s="769"/>
      <c r="I285" s="769"/>
      <c r="J285" s="769"/>
      <c r="K285" s="771"/>
      <c r="L285" s="769"/>
      <c r="M285" s="771"/>
      <c r="N285" s="771">
        <v>100000</v>
      </c>
      <c r="O285" s="769"/>
      <c r="P285" s="769"/>
      <c r="Q285" s="769"/>
      <c r="R285" s="769"/>
      <c r="S285" s="769"/>
      <c r="T285" s="816"/>
      <c r="U285" s="816"/>
      <c r="V285" s="816"/>
      <c r="W285" s="816"/>
      <c r="X285" s="769"/>
      <c r="Y285" s="769">
        <f>IF(AND(AJ285="",AK285="",AL285="",AN285="",AO285="",OR(AP285="",AP285=Dropdown!$AM$12,AP285=Dropdown!$AM$11)),1,0)</f>
        <v>1</v>
      </c>
      <c r="Z285" s="769">
        <f t="shared" si="43"/>
        <v>0</v>
      </c>
      <c r="AA285" s="769">
        <f t="shared" si="44"/>
        <v>0</v>
      </c>
      <c r="AB285" s="769">
        <f t="shared" si="45"/>
        <v>0</v>
      </c>
      <c r="AC285" s="769"/>
      <c r="AD285" s="772" t="str">
        <f>IF(OR(T285&lt;&gt;"",U285&lt;&gt;""),Dropdown!$A$4,IF(OR(V285&lt;&gt;"",W285&lt;&gt;""),Dropdown!$A$5,Dropdown!$A$3))</f>
        <v>Residential</v>
      </c>
      <c r="AE285" s="773" t="s">
        <v>615</v>
      </c>
      <c r="AF285" s="773"/>
      <c r="AG285" s="773"/>
      <c r="AH285" s="773" t="str">
        <f>IF(AG285&lt;&gt;"",VLOOKUP(AG285,Dropdown!$N$3:$R$62,3,FALSE),IF(AF285&lt;&gt;"",VLOOKUP(AF285,Dropdown!$N$3:$R$62,3,FALSE),IF(AE285&lt;&gt;"",VLOOKUP(AE285,Dropdown!$N$3:$R$62,3,FALSE),"")))</f>
        <v xml:space="preserve"> </v>
      </c>
      <c r="AI285" s="773" t="str">
        <f>IF(AG285&lt;&gt;"",VLOOKUP(AG285,Dropdown!$N$3:$R$62,5,FALSE),IF(AF285&lt;&gt;"",VLOOKUP(AF285,Dropdown!$N$3:$R$62,5,FALSE),IF(AE285&lt;&gt;"",VLOOKUP(AE285,Dropdown!$N$3:$R$62,5,FALSE),"")))</f>
        <v>Diverse</v>
      </c>
      <c r="AJ285" s="773"/>
      <c r="AK285" s="773"/>
      <c r="AL285" s="821"/>
      <c r="AM285" s="821" t="s">
        <v>770</v>
      </c>
      <c r="AN285" s="773"/>
      <c r="AO285" s="773"/>
      <c r="AP285" s="773"/>
      <c r="AQ285" s="769" t="s">
        <v>431</v>
      </c>
      <c r="AR285" s="774" t="s">
        <v>411</v>
      </c>
      <c r="AS285" s="774">
        <v>76</v>
      </c>
      <c r="AT285" s="769"/>
      <c r="AU285" s="769"/>
      <c r="AV285" s="846"/>
      <c r="AW285" s="823"/>
      <c r="AX285" s="824"/>
      <c r="AY285" s="824"/>
      <c r="AZ285" s="803"/>
      <c r="BA285" s="804"/>
      <c r="BB285" s="804"/>
      <c r="BC285" s="823"/>
      <c r="BD285" s="824"/>
      <c r="BE285" s="824"/>
      <c r="BF285" s="805"/>
      <c r="BG285" s="804"/>
      <c r="BH285" s="804"/>
      <c r="BI285" s="823"/>
      <c r="BJ285" s="824"/>
      <c r="BK285" s="824"/>
      <c r="BL285" s="805"/>
      <c r="BM285" s="804"/>
      <c r="BN285" s="804"/>
      <c r="BO285" s="823"/>
      <c r="BP285" s="824"/>
      <c r="BQ285" s="824"/>
      <c r="BR285" s="805"/>
      <c r="BS285" s="804"/>
      <c r="BT285" s="804"/>
      <c r="BU285" s="823"/>
      <c r="BV285" s="824"/>
      <c r="BW285" s="824"/>
      <c r="BX285" s="805"/>
      <c r="BY285" s="804"/>
      <c r="BZ285" s="804"/>
      <c r="CA285" s="823"/>
      <c r="CB285" s="824"/>
      <c r="CC285" s="824"/>
      <c r="CD285" s="805"/>
      <c r="CE285" s="804"/>
      <c r="CF285" s="804"/>
      <c r="CG285" s="823"/>
      <c r="CH285" s="824"/>
      <c r="CI285" s="824"/>
      <c r="CJ285" s="805"/>
      <c r="CK285" s="804"/>
      <c r="CL285" s="804"/>
      <c r="CM285" s="823"/>
      <c r="CN285" s="824"/>
      <c r="CO285" s="824"/>
      <c r="CP285" s="805"/>
      <c r="CQ285" s="804"/>
      <c r="CR285" s="804"/>
      <c r="CS285" s="823"/>
      <c r="CT285" s="824"/>
      <c r="CU285" s="824"/>
      <c r="CV285" s="805"/>
      <c r="CW285" s="804"/>
      <c r="CX285" s="804"/>
      <c r="CY285" s="823"/>
      <c r="CZ285" s="824"/>
      <c r="DA285" s="825"/>
      <c r="DB285" s="803"/>
      <c r="DC285" s="809"/>
      <c r="DD285" s="809"/>
      <c r="DE285" s="826"/>
      <c r="DF285" s="825"/>
      <c r="DG285" s="824"/>
      <c r="DH285" s="805"/>
      <c r="DI285" s="804"/>
      <c r="DJ285" s="804"/>
      <c r="DK285" s="823"/>
      <c r="DL285" s="824"/>
      <c r="DM285" s="825"/>
      <c r="DN285" s="803"/>
      <c r="DO285" s="809"/>
      <c r="DP285" s="809"/>
      <c r="DQ285" s="827"/>
      <c r="DR285" s="828"/>
      <c r="DS285" s="835"/>
      <c r="DT285" s="811"/>
      <c r="DU285" s="812"/>
      <c r="DV285" s="812"/>
      <c r="DW285" s="836"/>
      <c r="DX285" s="835"/>
      <c r="DY285" s="828"/>
      <c r="DZ285" s="813"/>
      <c r="EA285" s="814"/>
      <c r="EB285" s="814"/>
      <c r="EC285" s="827"/>
      <c r="ED285" s="828"/>
      <c r="EE285" s="835"/>
      <c r="EF285" s="811"/>
      <c r="EG285" s="812"/>
      <c r="EH285" s="812"/>
      <c r="EI285" s="836"/>
      <c r="EJ285" s="835"/>
      <c r="EK285" s="828"/>
      <c r="EL285" s="813"/>
      <c r="EM285" s="814"/>
      <c r="EN285" s="814"/>
      <c r="EO285" s="827"/>
      <c r="EP285" s="828"/>
      <c r="EQ285" s="835"/>
      <c r="ER285" s="811"/>
      <c r="ES285" s="812"/>
      <c r="ET285" s="812"/>
      <c r="EU285" s="836"/>
      <c r="EV285" s="835"/>
      <c r="EW285" s="828"/>
      <c r="EX285" s="813"/>
      <c r="EY285" s="814"/>
      <c r="EZ285" s="814"/>
      <c r="FA285" s="827"/>
      <c r="FB285" s="828"/>
      <c r="FC285" s="835"/>
      <c r="FD285" s="811"/>
      <c r="FE285" s="812"/>
      <c r="FF285" s="812"/>
      <c r="FG285" s="836"/>
      <c r="FH285" s="835"/>
      <c r="FI285" s="828"/>
      <c r="FJ285" s="813"/>
      <c r="FK285" s="814"/>
      <c r="FL285" s="814"/>
      <c r="FM285" s="827"/>
      <c r="FN285" s="828"/>
      <c r="FO285" s="835"/>
      <c r="FP285" s="811"/>
      <c r="FQ285" s="812"/>
      <c r="FR285" s="812"/>
      <c r="FS285" s="823"/>
      <c r="FT285" s="824"/>
      <c r="FU285" s="825"/>
      <c r="FV285" s="803"/>
      <c r="FW285" s="804"/>
      <c r="FX285" s="804"/>
      <c r="FY285" s="826"/>
      <c r="FZ285" s="825"/>
      <c r="GA285" s="824"/>
      <c r="GB285" s="805"/>
      <c r="GC285" s="804"/>
      <c r="GD285" s="804"/>
      <c r="GE285" s="823"/>
      <c r="GF285" s="824"/>
      <c r="GG285" s="825"/>
      <c r="GH285" s="803"/>
      <c r="GI285" s="809"/>
      <c r="GJ285" s="809"/>
      <c r="GK285" s="826"/>
      <c r="GL285" s="825"/>
      <c r="GM285" s="824"/>
      <c r="GN285" s="805"/>
      <c r="GO285" s="804"/>
      <c r="GP285" s="804"/>
      <c r="GQ285" s="823"/>
      <c r="GR285" s="824"/>
      <c r="GS285" s="825"/>
      <c r="GT285" s="803"/>
      <c r="GU285" s="809"/>
      <c r="GV285" s="809"/>
      <c r="GW285" s="826"/>
      <c r="GX285" s="825"/>
      <c r="GY285" s="824"/>
      <c r="GZ285" s="805"/>
      <c r="HA285" s="804"/>
      <c r="HB285" s="804"/>
      <c r="HC285" s="823"/>
      <c r="HD285" s="824"/>
      <c r="HE285" s="825"/>
      <c r="HF285" s="803"/>
      <c r="HG285" s="809"/>
      <c r="HH285" s="809"/>
      <c r="HI285" s="826"/>
      <c r="HJ285" s="825"/>
      <c r="HK285" s="824"/>
      <c r="HL285" s="805"/>
      <c r="HM285" s="804"/>
      <c r="HN285" s="804"/>
      <c r="HO285" s="823"/>
      <c r="HP285" s="824"/>
      <c r="HQ285" s="825"/>
      <c r="HR285" s="803"/>
      <c r="HS285" s="809"/>
      <c r="HT285" s="809"/>
      <c r="HU285" s="826"/>
      <c r="HV285" s="825"/>
      <c r="HW285" s="824"/>
      <c r="HX285" s="805"/>
      <c r="HY285" s="804"/>
      <c r="HZ285" s="804"/>
      <c r="IA285" s="823"/>
      <c r="IB285" s="824"/>
      <c r="IC285" s="825"/>
      <c r="ID285" s="803"/>
      <c r="IE285" s="804"/>
      <c r="IF285" s="804"/>
      <c r="IG285" s="826"/>
      <c r="IH285" s="825"/>
      <c r="II285" s="824"/>
      <c r="IJ285" s="805"/>
      <c r="IK285" s="804"/>
      <c r="IL285" s="804"/>
      <c r="IM285" s="823"/>
      <c r="IN285" s="824"/>
      <c r="IO285" s="825"/>
      <c r="IP285" s="803"/>
      <c r="IQ285" s="804"/>
      <c r="IR285" s="804"/>
      <c r="IS285" s="826"/>
      <c r="IT285" s="825"/>
      <c r="IU285" s="824"/>
      <c r="IV285" s="805"/>
      <c r="IW285" s="804"/>
      <c r="IX285" s="804"/>
      <c r="IY285" s="823"/>
      <c r="IZ285" s="824"/>
      <c r="JA285" s="825"/>
      <c r="JB285" s="803"/>
      <c r="JC285" s="804"/>
      <c r="JD285" s="804"/>
      <c r="JE285" s="826"/>
      <c r="JF285" s="825"/>
      <c r="JG285" s="824"/>
      <c r="JH285" s="805"/>
      <c r="JI285" s="804"/>
      <c r="JJ285" s="804"/>
      <c r="JK285" s="823"/>
      <c r="JL285" s="824"/>
      <c r="JM285" s="825"/>
      <c r="JN285" s="803"/>
      <c r="JO285" s="809"/>
      <c r="JP285" s="809"/>
      <c r="JQ285" s="826"/>
      <c r="JR285" s="825"/>
      <c r="JS285" s="824"/>
      <c r="JT285" s="805"/>
      <c r="JU285" s="804"/>
      <c r="JV285" s="804"/>
      <c r="JW285" s="823"/>
      <c r="JX285" s="824"/>
      <c r="JY285" s="824"/>
      <c r="JZ285" s="805"/>
      <c r="KA285" s="809"/>
      <c r="KB285" s="809"/>
      <c r="KC285" s="823"/>
      <c r="KD285" s="824"/>
      <c r="KE285" s="824"/>
      <c r="KF285" s="805"/>
      <c r="KG285" s="809"/>
      <c r="KH285" s="809"/>
      <c r="KI285" s="823"/>
      <c r="KJ285" s="824"/>
      <c r="KK285" s="824"/>
      <c r="KL285" s="805"/>
      <c r="KM285" s="809"/>
      <c r="KN285" s="809"/>
      <c r="KO285" s="823"/>
      <c r="KP285" s="824"/>
      <c r="KQ285" s="824"/>
      <c r="KR285" s="805"/>
      <c r="KS285" s="804"/>
      <c r="KT285" s="804"/>
      <c r="KU285" s="823"/>
      <c r="KV285" s="824"/>
      <c r="KW285" s="824"/>
      <c r="KX285" s="805"/>
      <c r="KY285" s="809"/>
      <c r="KZ285" s="809"/>
      <c r="LA285" s="823"/>
      <c r="LB285" s="824"/>
      <c r="LC285" s="824"/>
      <c r="LD285" s="805"/>
      <c r="LE285" s="804"/>
      <c r="LF285" s="804"/>
      <c r="LG285" s="823"/>
      <c r="LH285" s="824"/>
      <c r="LI285" s="824"/>
      <c r="LJ285" s="805"/>
      <c r="LK285" s="804"/>
      <c r="LL285" s="804"/>
      <c r="LM285" s="823"/>
      <c r="LN285" s="824"/>
      <c r="LO285" s="824"/>
      <c r="LP285" s="805"/>
      <c r="LQ285" s="809"/>
      <c r="LR285" s="809"/>
      <c r="LS285" s="823"/>
      <c r="LT285" s="824"/>
      <c r="LU285" s="824"/>
      <c r="LV285" s="805"/>
      <c r="LW285" s="804"/>
      <c r="LX285" s="804"/>
      <c r="LY285" s="823"/>
      <c r="LZ285" s="824"/>
      <c r="MA285" s="824"/>
      <c r="MB285" s="805"/>
      <c r="MC285" s="809"/>
      <c r="MD285" s="809"/>
      <c r="ME285" s="823"/>
      <c r="MF285" s="824"/>
      <c r="MG285" s="824"/>
      <c r="MH285" s="805"/>
      <c r="MI285" s="809"/>
      <c r="MJ285" s="809"/>
      <c r="MK285" s="823"/>
      <c r="ML285" s="824"/>
      <c r="MM285" s="824"/>
      <c r="MN285" s="805"/>
      <c r="MO285" s="809"/>
      <c r="MP285" s="809"/>
      <c r="MQ285" s="823"/>
      <c r="MR285" s="824"/>
      <c r="MS285" s="824" t="s">
        <v>839</v>
      </c>
      <c r="MT285" s="805"/>
      <c r="MU285" s="804"/>
      <c r="MV285" s="804"/>
      <c r="MW285" s="823"/>
      <c r="MX285" s="824"/>
      <c r="MY285" s="824"/>
      <c r="MZ285" s="805"/>
      <c r="NA285" s="804"/>
      <c r="NB285" s="804"/>
      <c r="NC285" s="823"/>
      <c r="ND285" s="824"/>
      <c r="NE285" s="824"/>
      <c r="NF285" s="805"/>
      <c r="NG285" s="804"/>
      <c r="NH285" s="804"/>
      <c r="NI285" s="823"/>
      <c r="NJ285" s="824"/>
      <c r="NK285" s="824"/>
      <c r="NL285" s="805"/>
      <c r="NM285" s="809"/>
      <c r="NN285" s="809"/>
      <c r="NO285" s="823"/>
      <c r="NP285" s="824"/>
      <c r="NQ285" s="824"/>
      <c r="NR285" s="805"/>
      <c r="NS285" s="823"/>
      <c r="NT285" s="824"/>
      <c r="NU285" s="824"/>
      <c r="NV285" s="805"/>
      <c r="NW285" s="823"/>
      <c r="NX285" s="824"/>
      <c r="NY285" s="824"/>
      <c r="NZ285" s="834"/>
      <c r="OA285" s="823"/>
      <c r="OB285" s="824"/>
      <c r="OC285" s="824"/>
      <c r="OD285" s="805"/>
      <c r="OE285" s="823"/>
      <c r="OF285" s="824"/>
      <c r="OG285" s="824"/>
      <c r="OH285" s="805"/>
      <c r="OI285" s="823"/>
      <c r="OJ285" s="824"/>
      <c r="OK285" s="824"/>
      <c r="OL285" s="805"/>
      <c r="OM285" s="823"/>
      <c r="ON285" s="824"/>
      <c r="OO285" s="824"/>
      <c r="OP285" s="805"/>
      <c r="OQ285" s="823"/>
      <c r="OR285" s="824"/>
      <c r="OS285" s="824"/>
      <c r="OT285" s="805"/>
      <c r="OU285" s="823"/>
      <c r="OV285" s="824"/>
      <c r="OW285" s="824"/>
      <c r="OX285" s="805"/>
      <c r="OY285" s="823"/>
      <c r="OZ285" s="824"/>
      <c r="PA285" s="824"/>
      <c r="PB285" s="805"/>
      <c r="PC285" s="823"/>
      <c r="PD285" s="824"/>
      <c r="PE285" s="824"/>
      <c r="PF285" s="805"/>
    </row>
    <row r="286" spans="1:422" s="690" customFormat="1" ht="15" hidden="1" customHeight="1" x14ac:dyDescent="0.25">
      <c r="A286" s="769" t="s">
        <v>76</v>
      </c>
      <c r="B286" s="769"/>
      <c r="C286" s="769"/>
      <c r="D286" s="770"/>
      <c r="E286" s="769"/>
      <c r="F286" s="769"/>
      <c r="G286" s="769"/>
      <c r="H286" s="769"/>
      <c r="I286" s="769"/>
      <c r="J286" s="769"/>
      <c r="K286" s="771"/>
      <c r="L286" s="769"/>
      <c r="M286" s="771"/>
      <c r="N286" s="771">
        <v>1000000</v>
      </c>
      <c r="O286" s="769"/>
      <c r="P286" s="769"/>
      <c r="Q286" s="769"/>
      <c r="R286" s="769"/>
      <c r="S286" s="769"/>
      <c r="T286" s="816"/>
      <c r="U286" s="816"/>
      <c r="V286" s="816"/>
      <c r="W286" s="816"/>
      <c r="X286" s="769"/>
      <c r="Y286" s="769">
        <f>IF(AND(AJ286="",AK286="",AL286="",AN286="",AO286="",OR(AP286="",AP286=Dropdown!$AM$12,AP286=Dropdown!$AM$11)),1,0)</f>
        <v>1</v>
      </c>
      <c r="Z286" s="769">
        <f t="shared" si="43"/>
        <v>0</v>
      </c>
      <c r="AA286" s="769">
        <f t="shared" si="44"/>
        <v>0</v>
      </c>
      <c r="AB286" s="769">
        <f t="shared" si="45"/>
        <v>0</v>
      </c>
      <c r="AC286" s="769"/>
      <c r="AD286" s="772" t="str">
        <f>IF(OR(T286&lt;&gt;"",U286&lt;&gt;""),Dropdown!$A$4,IF(OR(V286&lt;&gt;"",W286&lt;&gt;""),Dropdown!$A$5,Dropdown!$A$3))</f>
        <v>Residential</v>
      </c>
      <c r="AE286" s="773" t="s">
        <v>615</v>
      </c>
      <c r="AF286" s="773"/>
      <c r="AG286" s="773"/>
      <c r="AH286" s="773" t="str">
        <f>IF(AG286&lt;&gt;"",VLOOKUP(AG286,Dropdown!$N$3:$R$62,3,FALSE),IF(AF286&lt;&gt;"",VLOOKUP(AF286,Dropdown!$N$3:$R$62,3,FALSE),IF(AE286&lt;&gt;"",VLOOKUP(AE286,Dropdown!$N$3:$R$62,3,FALSE),"")))</f>
        <v xml:space="preserve"> </v>
      </c>
      <c r="AI286" s="773" t="str">
        <f>IF(AG286&lt;&gt;"",VLOOKUP(AG286,Dropdown!$N$3:$R$62,5,FALSE),IF(AF286&lt;&gt;"",VLOOKUP(AF286,Dropdown!$N$3:$R$62,5,FALSE),IF(AE286&lt;&gt;"",VLOOKUP(AE286,Dropdown!$N$3:$R$62,5,FALSE),"")))</f>
        <v>Diverse</v>
      </c>
      <c r="AJ286" s="773"/>
      <c r="AK286" s="773"/>
      <c r="AL286" s="821"/>
      <c r="AM286" s="821" t="s">
        <v>790</v>
      </c>
      <c r="AN286" s="773"/>
      <c r="AO286" s="773"/>
      <c r="AP286" s="773"/>
      <c r="AQ286" s="769" t="s">
        <v>431</v>
      </c>
      <c r="AR286" s="774" t="s">
        <v>411</v>
      </c>
      <c r="AS286" s="774">
        <v>76</v>
      </c>
      <c r="AT286" s="769"/>
      <c r="AU286" s="769"/>
      <c r="AV286" s="846"/>
      <c r="AW286" s="823"/>
      <c r="AX286" s="824"/>
      <c r="AY286" s="824"/>
      <c r="AZ286" s="803"/>
      <c r="BA286" s="804"/>
      <c r="BB286" s="804"/>
      <c r="BC286" s="823"/>
      <c r="BD286" s="824"/>
      <c r="BE286" s="824"/>
      <c r="BF286" s="805"/>
      <c r="BG286" s="804"/>
      <c r="BH286" s="804"/>
      <c r="BI286" s="823"/>
      <c r="BJ286" s="824"/>
      <c r="BK286" s="824"/>
      <c r="BL286" s="805"/>
      <c r="BM286" s="804"/>
      <c r="BN286" s="804"/>
      <c r="BO286" s="823"/>
      <c r="BP286" s="824"/>
      <c r="BQ286" s="824"/>
      <c r="BR286" s="805"/>
      <c r="BS286" s="804"/>
      <c r="BT286" s="804"/>
      <c r="BU286" s="823"/>
      <c r="BV286" s="824"/>
      <c r="BW286" s="824"/>
      <c r="BX286" s="805"/>
      <c r="BY286" s="804"/>
      <c r="BZ286" s="804"/>
      <c r="CA286" s="823"/>
      <c r="CB286" s="824"/>
      <c r="CC286" s="824"/>
      <c r="CD286" s="805"/>
      <c r="CE286" s="804"/>
      <c r="CF286" s="804"/>
      <c r="CG286" s="823"/>
      <c r="CH286" s="824"/>
      <c r="CI286" s="824"/>
      <c r="CJ286" s="805"/>
      <c r="CK286" s="804"/>
      <c r="CL286" s="804"/>
      <c r="CM286" s="823"/>
      <c r="CN286" s="824"/>
      <c r="CO286" s="824"/>
      <c r="CP286" s="805"/>
      <c r="CQ286" s="804"/>
      <c r="CR286" s="804"/>
      <c r="CS286" s="823"/>
      <c r="CT286" s="824"/>
      <c r="CU286" s="824"/>
      <c r="CV286" s="805"/>
      <c r="CW286" s="804"/>
      <c r="CX286" s="804"/>
      <c r="CY286" s="823"/>
      <c r="CZ286" s="824"/>
      <c r="DA286" s="825"/>
      <c r="DB286" s="803"/>
      <c r="DC286" s="809"/>
      <c r="DD286" s="809"/>
      <c r="DE286" s="826"/>
      <c r="DF286" s="825"/>
      <c r="DG286" s="824"/>
      <c r="DH286" s="805"/>
      <c r="DI286" s="804"/>
      <c r="DJ286" s="804"/>
      <c r="DK286" s="823"/>
      <c r="DL286" s="824"/>
      <c r="DM286" s="825"/>
      <c r="DN286" s="803"/>
      <c r="DO286" s="809"/>
      <c r="DP286" s="809"/>
      <c r="DQ286" s="827"/>
      <c r="DR286" s="828"/>
      <c r="DS286" s="835"/>
      <c r="DT286" s="811"/>
      <c r="DU286" s="812"/>
      <c r="DV286" s="812"/>
      <c r="DW286" s="836"/>
      <c r="DX286" s="835"/>
      <c r="DY286" s="828"/>
      <c r="DZ286" s="813"/>
      <c r="EA286" s="814"/>
      <c r="EB286" s="814"/>
      <c r="EC286" s="827"/>
      <c r="ED286" s="828"/>
      <c r="EE286" s="835"/>
      <c r="EF286" s="811"/>
      <c r="EG286" s="812"/>
      <c r="EH286" s="812"/>
      <c r="EI286" s="836"/>
      <c r="EJ286" s="835"/>
      <c r="EK286" s="828"/>
      <c r="EL286" s="813"/>
      <c r="EM286" s="814"/>
      <c r="EN286" s="814"/>
      <c r="EO286" s="827"/>
      <c r="EP286" s="828"/>
      <c r="EQ286" s="835"/>
      <c r="ER286" s="811"/>
      <c r="ES286" s="812"/>
      <c r="ET286" s="812"/>
      <c r="EU286" s="836"/>
      <c r="EV286" s="835"/>
      <c r="EW286" s="828"/>
      <c r="EX286" s="813"/>
      <c r="EY286" s="814"/>
      <c r="EZ286" s="814"/>
      <c r="FA286" s="827"/>
      <c r="FB286" s="828"/>
      <c r="FC286" s="835"/>
      <c r="FD286" s="811"/>
      <c r="FE286" s="812"/>
      <c r="FF286" s="812"/>
      <c r="FG286" s="836"/>
      <c r="FH286" s="835"/>
      <c r="FI286" s="828"/>
      <c r="FJ286" s="813"/>
      <c r="FK286" s="814"/>
      <c r="FL286" s="814"/>
      <c r="FM286" s="827"/>
      <c r="FN286" s="828"/>
      <c r="FO286" s="835"/>
      <c r="FP286" s="811"/>
      <c r="FQ286" s="812"/>
      <c r="FR286" s="812"/>
      <c r="FS286" s="823"/>
      <c r="FT286" s="824"/>
      <c r="FU286" s="825"/>
      <c r="FV286" s="803"/>
      <c r="FW286" s="804"/>
      <c r="FX286" s="804"/>
      <c r="FY286" s="826"/>
      <c r="FZ286" s="825"/>
      <c r="GA286" s="824"/>
      <c r="GB286" s="805"/>
      <c r="GC286" s="804"/>
      <c r="GD286" s="804"/>
      <c r="GE286" s="823"/>
      <c r="GF286" s="824"/>
      <c r="GG286" s="825"/>
      <c r="GH286" s="803"/>
      <c r="GI286" s="809"/>
      <c r="GJ286" s="809"/>
      <c r="GK286" s="826"/>
      <c r="GL286" s="825"/>
      <c r="GM286" s="824"/>
      <c r="GN286" s="805"/>
      <c r="GO286" s="804"/>
      <c r="GP286" s="804"/>
      <c r="GQ286" s="823"/>
      <c r="GR286" s="824"/>
      <c r="GS286" s="825"/>
      <c r="GT286" s="803"/>
      <c r="GU286" s="809"/>
      <c r="GV286" s="809"/>
      <c r="GW286" s="826"/>
      <c r="GX286" s="825"/>
      <c r="GY286" s="824"/>
      <c r="GZ286" s="805"/>
      <c r="HA286" s="804"/>
      <c r="HB286" s="804"/>
      <c r="HC286" s="823"/>
      <c r="HD286" s="824"/>
      <c r="HE286" s="825"/>
      <c r="HF286" s="803"/>
      <c r="HG286" s="809"/>
      <c r="HH286" s="809"/>
      <c r="HI286" s="826"/>
      <c r="HJ286" s="825"/>
      <c r="HK286" s="824"/>
      <c r="HL286" s="805"/>
      <c r="HM286" s="804"/>
      <c r="HN286" s="804"/>
      <c r="HO286" s="823"/>
      <c r="HP286" s="824"/>
      <c r="HQ286" s="825"/>
      <c r="HR286" s="803"/>
      <c r="HS286" s="809"/>
      <c r="HT286" s="809"/>
      <c r="HU286" s="826"/>
      <c r="HV286" s="825"/>
      <c r="HW286" s="824"/>
      <c r="HX286" s="805"/>
      <c r="HY286" s="804"/>
      <c r="HZ286" s="804"/>
      <c r="IA286" s="823"/>
      <c r="IB286" s="824"/>
      <c r="IC286" s="825"/>
      <c r="ID286" s="803"/>
      <c r="IE286" s="804"/>
      <c r="IF286" s="804"/>
      <c r="IG286" s="826"/>
      <c r="IH286" s="825"/>
      <c r="II286" s="824"/>
      <c r="IJ286" s="805"/>
      <c r="IK286" s="804"/>
      <c r="IL286" s="804"/>
      <c r="IM286" s="823"/>
      <c r="IN286" s="824"/>
      <c r="IO286" s="825"/>
      <c r="IP286" s="803"/>
      <c r="IQ286" s="804"/>
      <c r="IR286" s="804"/>
      <c r="IS286" s="826"/>
      <c r="IT286" s="825"/>
      <c r="IU286" s="824"/>
      <c r="IV286" s="805"/>
      <c r="IW286" s="804"/>
      <c r="IX286" s="804"/>
      <c r="IY286" s="823"/>
      <c r="IZ286" s="824"/>
      <c r="JA286" s="825"/>
      <c r="JB286" s="803"/>
      <c r="JC286" s="804"/>
      <c r="JD286" s="804"/>
      <c r="JE286" s="826"/>
      <c r="JF286" s="825"/>
      <c r="JG286" s="824"/>
      <c r="JH286" s="805"/>
      <c r="JI286" s="804"/>
      <c r="JJ286" s="804"/>
      <c r="JK286" s="823"/>
      <c r="JL286" s="824"/>
      <c r="JM286" s="825"/>
      <c r="JN286" s="803"/>
      <c r="JO286" s="809"/>
      <c r="JP286" s="809"/>
      <c r="JQ286" s="826"/>
      <c r="JR286" s="825"/>
      <c r="JS286" s="824"/>
      <c r="JT286" s="805"/>
      <c r="JU286" s="804"/>
      <c r="JV286" s="804"/>
      <c r="JW286" s="823"/>
      <c r="JX286" s="824"/>
      <c r="JY286" s="824"/>
      <c r="JZ286" s="805"/>
      <c r="KA286" s="809"/>
      <c r="KB286" s="809"/>
      <c r="KC286" s="823"/>
      <c r="KD286" s="824"/>
      <c r="KE286" s="824"/>
      <c r="KF286" s="805"/>
      <c r="KG286" s="809"/>
      <c r="KH286" s="809"/>
      <c r="KI286" s="823"/>
      <c r="KJ286" s="824"/>
      <c r="KK286" s="824"/>
      <c r="KL286" s="805"/>
      <c r="KM286" s="809"/>
      <c r="KN286" s="809"/>
      <c r="KO286" s="823"/>
      <c r="KP286" s="824"/>
      <c r="KQ286" s="824"/>
      <c r="KR286" s="805"/>
      <c r="KS286" s="804"/>
      <c r="KT286" s="804"/>
      <c r="KU286" s="823"/>
      <c r="KV286" s="824"/>
      <c r="KW286" s="824"/>
      <c r="KX286" s="805"/>
      <c r="KY286" s="809"/>
      <c r="KZ286" s="809"/>
      <c r="LA286" s="823"/>
      <c r="LB286" s="824"/>
      <c r="LC286" s="824"/>
      <c r="LD286" s="805"/>
      <c r="LE286" s="804"/>
      <c r="LF286" s="804"/>
      <c r="LG286" s="823"/>
      <c r="LH286" s="824"/>
      <c r="LI286" s="824"/>
      <c r="LJ286" s="805"/>
      <c r="LK286" s="804"/>
      <c r="LL286" s="804"/>
      <c r="LM286" s="823"/>
      <c r="LN286" s="824"/>
      <c r="LO286" s="824"/>
      <c r="LP286" s="805"/>
      <c r="LQ286" s="809"/>
      <c r="LR286" s="809"/>
      <c r="LS286" s="823"/>
      <c r="LT286" s="824"/>
      <c r="LU286" s="824"/>
      <c r="LV286" s="805"/>
      <c r="LW286" s="804"/>
      <c r="LX286" s="804"/>
      <c r="LY286" s="823"/>
      <c r="LZ286" s="824"/>
      <c r="MA286" s="824"/>
      <c r="MB286" s="805"/>
      <c r="MC286" s="809"/>
      <c r="MD286" s="809"/>
      <c r="ME286" s="823"/>
      <c r="MF286" s="824"/>
      <c r="MG286" s="824"/>
      <c r="MH286" s="805"/>
      <c r="MI286" s="809"/>
      <c r="MJ286" s="809"/>
      <c r="MK286" s="823"/>
      <c r="ML286" s="824"/>
      <c r="MM286" s="824"/>
      <c r="MN286" s="805"/>
      <c r="MO286" s="809"/>
      <c r="MP286" s="809"/>
      <c r="MQ286" s="823"/>
      <c r="MR286" s="824"/>
      <c r="MS286" s="824" t="s">
        <v>837</v>
      </c>
      <c r="MT286" s="805"/>
      <c r="MU286" s="804"/>
      <c r="MV286" s="804"/>
      <c r="MW286" s="823"/>
      <c r="MX286" s="824"/>
      <c r="MY286" s="824"/>
      <c r="MZ286" s="805"/>
      <c r="NA286" s="804"/>
      <c r="NB286" s="804"/>
      <c r="NC286" s="823"/>
      <c r="ND286" s="824"/>
      <c r="NE286" s="824"/>
      <c r="NF286" s="805"/>
      <c r="NG286" s="804"/>
      <c r="NH286" s="804"/>
      <c r="NI286" s="823"/>
      <c r="NJ286" s="824"/>
      <c r="NK286" s="824"/>
      <c r="NL286" s="805"/>
      <c r="NM286" s="809"/>
      <c r="NN286" s="809"/>
      <c r="NO286" s="823"/>
      <c r="NP286" s="824"/>
      <c r="NQ286" s="824"/>
      <c r="NR286" s="805"/>
      <c r="NS286" s="823"/>
      <c r="NT286" s="824"/>
      <c r="NU286" s="824"/>
      <c r="NV286" s="805"/>
      <c r="NW286" s="823"/>
      <c r="NX286" s="824"/>
      <c r="NY286" s="824"/>
      <c r="NZ286" s="834"/>
      <c r="OA286" s="823"/>
      <c r="OB286" s="824"/>
      <c r="OC286" s="824"/>
      <c r="OD286" s="805"/>
      <c r="OE286" s="823"/>
      <c r="OF286" s="824"/>
      <c r="OG286" s="824"/>
      <c r="OH286" s="805"/>
      <c r="OI286" s="823"/>
      <c r="OJ286" s="824"/>
      <c r="OK286" s="824"/>
      <c r="OL286" s="805"/>
      <c r="OM286" s="823"/>
      <c r="ON286" s="824"/>
      <c r="OO286" s="824"/>
      <c r="OP286" s="805"/>
      <c r="OQ286" s="823"/>
      <c r="OR286" s="824"/>
      <c r="OS286" s="824"/>
      <c r="OT286" s="805"/>
      <c r="OU286" s="823"/>
      <c r="OV286" s="824"/>
      <c r="OW286" s="824"/>
      <c r="OX286" s="805"/>
      <c r="OY286" s="823"/>
      <c r="OZ286" s="824"/>
      <c r="PA286" s="824"/>
      <c r="PB286" s="805"/>
      <c r="PC286" s="823"/>
      <c r="PD286" s="824"/>
      <c r="PE286" s="824"/>
      <c r="PF286" s="805"/>
    </row>
    <row r="287" spans="1:422" s="690" customFormat="1" ht="15" hidden="1" customHeight="1" x14ac:dyDescent="0.25">
      <c r="A287" s="769" t="s">
        <v>66</v>
      </c>
      <c r="B287" s="769"/>
      <c r="C287" s="769" t="s">
        <v>379</v>
      </c>
      <c r="D287" s="770"/>
      <c r="E287" s="769"/>
      <c r="F287" s="769"/>
      <c r="G287" s="769"/>
      <c r="H287" s="769"/>
      <c r="I287" s="769"/>
      <c r="J287" s="769"/>
      <c r="K287" s="771"/>
      <c r="L287" s="769"/>
      <c r="M287" s="769"/>
      <c r="N287" s="769"/>
      <c r="O287" s="769"/>
      <c r="P287" s="769"/>
      <c r="Q287" s="769" t="s">
        <v>412</v>
      </c>
      <c r="R287" s="769"/>
      <c r="S287" s="769"/>
      <c r="T287" s="816"/>
      <c r="U287" s="816"/>
      <c r="V287" s="816"/>
      <c r="W287" s="816"/>
      <c r="X287" s="769">
        <v>1</v>
      </c>
      <c r="Y287" s="769">
        <f>IF(AND(AJ287="",AK287="",AL287="",AN287="",AO287="",OR(AP287="",AP287=Dropdown!$AM$12,AP287=Dropdown!$AM$11)),1,0)</f>
        <v>1</v>
      </c>
      <c r="Z287" s="769">
        <f t="shared" si="43"/>
        <v>1</v>
      </c>
      <c r="AA287" s="769">
        <f t="shared" si="44"/>
        <v>1</v>
      </c>
      <c r="AB287" s="769">
        <f t="shared" si="45"/>
        <v>0</v>
      </c>
      <c r="AC287" s="769"/>
      <c r="AD287" s="772" t="str">
        <f>IF(OR(T287&lt;&gt;"",U287&lt;&gt;""),Dropdown!$A$4,IF(OR(V287&lt;&gt;"",W287&lt;&gt;""),Dropdown!$A$5,Dropdown!$A$3))</f>
        <v>Residential</v>
      </c>
      <c r="AE287" s="773" t="s">
        <v>343</v>
      </c>
      <c r="AF287" s="773"/>
      <c r="AG287" s="773"/>
      <c r="AH287" s="773" t="str">
        <f>IF(AG287&lt;&gt;"",VLOOKUP(AG287,Dropdown!$N$3:$R$62,3,FALSE),IF(AF287&lt;&gt;"",VLOOKUP(AF287,Dropdown!$N$3:$R$62,3,FALSE),IF(AE287&lt;&gt;"",VLOOKUP(AE287,Dropdown!$N$3:$R$62,3,FALSE),"")))</f>
        <v>LMI</v>
      </c>
      <c r="AI287" s="773" t="str">
        <f>IF(AG287&lt;&gt;"",VLOOKUP(AG287,Dropdown!$N$3:$R$62,5,FALSE),IF(AF287&lt;&gt;"",VLOOKUP(AF287,Dropdown!$N$3:$R$62,5,FALSE),IF(AE287&lt;&gt;"",VLOOKUP(AE287,Dropdown!$N$3:$R$62,5,FALSE),"")))</f>
        <v>Diverse</v>
      </c>
      <c r="AJ287" s="773"/>
      <c r="AK287" s="773"/>
      <c r="AL287" s="773"/>
      <c r="AM287" s="773"/>
      <c r="AN287" s="773"/>
      <c r="AO287" s="773"/>
      <c r="AP287" s="773" t="s">
        <v>423</v>
      </c>
      <c r="AQ287" s="769"/>
      <c r="AR287" s="926" t="s">
        <v>411</v>
      </c>
      <c r="AS287" s="774">
        <v>5</v>
      </c>
      <c r="AT287" s="10"/>
      <c r="AU287" s="769"/>
      <c r="AV287" s="846"/>
      <c r="AW287" s="823">
        <v>40</v>
      </c>
      <c r="AX287" s="824">
        <v>100</v>
      </c>
      <c r="AY287" s="824">
        <f>AVERAGE(AW287:AX287)</f>
        <v>70</v>
      </c>
      <c r="AZ287" s="841">
        <f>(AX287-AW287)/(2*1.645)</f>
        <v>18.237082066869302</v>
      </c>
      <c r="BA287" s="804"/>
      <c r="BB287" s="804"/>
      <c r="BC287" s="823"/>
      <c r="BD287" s="824"/>
      <c r="BE287" s="824"/>
      <c r="BF287" s="805"/>
      <c r="BG287" s="804"/>
      <c r="BH287" s="804"/>
      <c r="BI287" s="823"/>
      <c r="BJ287" s="824"/>
      <c r="BK287" s="824"/>
      <c r="BL287" s="805"/>
      <c r="BM287" s="804"/>
      <c r="BN287" s="804"/>
      <c r="BO287" s="823"/>
      <c r="BP287" s="824"/>
      <c r="BQ287" s="824"/>
      <c r="BR287" s="805"/>
      <c r="BS287" s="804"/>
      <c r="BT287" s="804"/>
      <c r="BU287" s="823"/>
      <c r="BV287" s="824"/>
      <c r="BW287" s="824"/>
      <c r="BX287" s="805"/>
      <c r="BY287" s="804"/>
      <c r="BZ287" s="804"/>
      <c r="CA287" s="823"/>
      <c r="CB287" s="824"/>
      <c r="CC287" s="824"/>
      <c r="CD287" s="805"/>
      <c r="CE287" s="804"/>
      <c r="CF287" s="804"/>
      <c r="CG287" s="823"/>
      <c r="CH287" s="824"/>
      <c r="CI287" s="824"/>
      <c r="CJ287" s="805"/>
      <c r="CK287" s="804"/>
      <c r="CL287" s="804"/>
      <c r="CM287" s="823"/>
      <c r="CN287" s="824"/>
      <c r="CO287" s="824"/>
      <c r="CP287" s="805"/>
      <c r="CQ287" s="804"/>
      <c r="CR287" s="804"/>
      <c r="CS287" s="823"/>
      <c r="CT287" s="824"/>
      <c r="CU287" s="824"/>
      <c r="CV287" s="805"/>
      <c r="CW287" s="804"/>
      <c r="CX287" s="804"/>
      <c r="CY287" s="823"/>
      <c r="CZ287" s="824"/>
      <c r="DA287" s="825"/>
      <c r="DB287" s="803"/>
      <c r="DC287" s="809"/>
      <c r="DD287" s="809"/>
      <c r="DE287" s="826"/>
      <c r="DF287" s="825"/>
      <c r="DG287" s="824"/>
      <c r="DH287" s="805"/>
      <c r="DI287" s="804"/>
      <c r="DJ287" s="804"/>
      <c r="DK287" s="823"/>
      <c r="DL287" s="824"/>
      <c r="DM287" s="825"/>
      <c r="DN287" s="803"/>
      <c r="DO287" s="809"/>
      <c r="DP287" s="809"/>
      <c r="DQ287" s="827">
        <v>28</v>
      </c>
      <c r="DR287" s="828">
        <v>30</v>
      </c>
      <c r="DS287" s="852">
        <f>AVERAGE(DQ287:DR287)</f>
        <v>29</v>
      </c>
      <c r="DT287" s="886">
        <f>(DR287-DQ287)/(2*0.6745)</f>
        <v>1.4825796886582654</v>
      </c>
      <c r="DU287" s="804"/>
      <c r="DV287" s="804"/>
      <c r="DW287" s="827"/>
      <c r="DX287" s="828"/>
      <c r="DY287" s="825"/>
      <c r="DZ287" s="803"/>
      <c r="EA287" s="804"/>
      <c r="EB287" s="804"/>
      <c r="EC287" s="827"/>
      <c r="ED287" s="828"/>
      <c r="EE287" s="825"/>
      <c r="EF287" s="803"/>
      <c r="EG287" s="804"/>
      <c r="EH287" s="804"/>
      <c r="EI287" s="827"/>
      <c r="EJ287" s="828"/>
      <c r="EK287" s="825"/>
      <c r="EL287" s="803"/>
      <c r="EM287" s="804"/>
      <c r="EN287" s="804"/>
      <c r="EO287" s="827"/>
      <c r="EP287" s="828"/>
      <c r="EQ287" s="825"/>
      <c r="ER287" s="803"/>
      <c r="ES287" s="804"/>
      <c r="ET287" s="804"/>
      <c r="EU287" s="827"/>
      <c r="EV287" s="828"/>
      <c r="EW287" s="825"/>
      <c r="EX287" s="803"/>
      <c r="EY287" s="804"/>
      <c r="EZ287" s="804"/>
      <c r="FA287" s="827"/>
      <c r="FB287" s="828"/>
      <c r="FC287" s="825"/>
      <c r="FD287" s="803"/>
      <c r="FE287" s="804"/>
      <c r="FF287" s="804"/>
      <c r="FG287" s="827"/>
      <c r="FH287" s="828"/>
      <c r="FI287" s="825"/>
      <c r="FJ287" s="803"/>
      <c r="FK287" s="804"/>
      <c r="FL287" s="804"/>
      <c r="FM287" s="827"/>
      <c r="FN287" s="828"/>
      <c r="FO287" s="825"/>
      <c r="FP287" s="803"/>
      <c r="FQ287" s="804"/>
      <c r="FR287" s="804"/>
      <c r="FS287" s="823"/>
      <c r="FT287" s="824"/>
      <c r="FU287" s="825"/>
      <c r="FV287" s="803"/>
      <c r="FW287" s="804"/>
      <c r="FX287" s="804"/>
      <c r="FY287" s="826"/>
      <c r="FZ287" s="825"/>
      <c r="GA287" s="824"/>
      <c r="GB287" s="805"/>
      <c r="GC287" s="804"/>
      <c r="GD287" s="804"/>
      <c r="GE287" s="823"/>
      <c r="GF287" s="824"/>
      <c r="GG287" s="825"/>
      <c r="GH287" s="803"/>
      <c r="GI287" s="809"/>
      <c r="GJ287" s="809"/>
      <c r="GK287" s="826"/>
      <c r="GL287" s="825"/>
      <c r="GM287" s="824"/>
      <c r="GN287" s="805"/>
      <c r="GO287" s="804"/>
      <c r="GP287" s="804"/>
      <c r="GQ287" s="823"/>
      <c r="GR287" s="824"/>
      <c r="GS287" s="825"/>
      <c r="GT287" s="803"/>
      <c r="GU287" s="809"/>
      <c r="GV287" s="809"/>
      <c r="GW287" s="826"/>
      <c r="GX287" s="825"/>
      <c r="GY287" s="824"/>
      <c r="GZ287" s="805"/>
      <c r="HA287" s="804"/>
      <c r="HB287" s="804"/>
      <c r="HC287" s="823"/>
      <c r="HD287" s="824"/>
      <c r="HE287" s="825"/>
      <c r="HF287" s="803"/>
      <c r="HG287" s="809"/>
      <c r="HH287" s="809"/>
      <c r="HI287" s="826"/>
      <c r="HJ287" s="825"/>
      <c r="HK287" s="824"/>
      <c r="HL287" s="805"/>
      <c r="HM287" s="804"/>
      <c r="HN287" s="804"/>
      <c r="HO287" s="823"/>
      <c r="HP287" s="824"/>
      <c r="HQ287" s="825"/>
      <c r="HR287" s="803"/>
      <c r="HS287" s="809"/>
      <c r="HT287" s="809"/>
      <c r="HU287" s="826"/>
      <c r="HV287" s="825"/>
      <c r="HW287" s="824"/>
      <c r="HX287" s="805"/>
      <c r="HY287" s="804"/>
      <c r="HZ287" s="804"/>
      <c r="IA287" s="823"/>
      <c r="IB287" s="824"/>
      <c r="IC287" s="825"/>
      <c r="ID287" s="803"/>
      <c r="IE287" s="804"/>
      <c r="IF287" s="804"/>
      <c r="IG287" s="826"/>
      <c r="IH287" s="825"/>
      <c r="II287" s="824"/>
      <c r="IJ287" s="805"/>
      <c r="IK287" s="804"/>
      <c r="IL287" s="804"/>
      <c r="IM287" s="823"/>
      <c r="IN287" s="824"/>
      <c r="IO287" s="825"/>
      <c r="IP287" s="803"/>
      <c r="IQ287" s="804"/>
      <c r="IR287" s="804"/>
      <c r="IS287" s="826"/>
      <c r="IT287" s="825"/>
      <c r="IU287" s="824"/>
      <c r="IV287" s="805"/>
      <c r="IW287" s="804"/>
      <c r="IX287" s="804"/>
      <c r="IY287" s="823"/>
      <c r="IZ287" s="824"/>
      <c r="JA287" s="825"/>
      <c r="JB287" s="803"/>
      <c r="JC287" s="804"/>
      <c r="JD287" s="804"/>
      <c r="JE287" s="826"/>
      <c r="JF287" s="825"/>
      <c r="JG287" s="824"/>
      <c r="JH287" s="805"/>
      <c r="JI287" s="804"/>
      <c r="JJ287" s="804"/>
      <c r="JK287" s="823"/>
      <c r="JL287" s="824"/>
      <c r="JM287" s="825"/>
      <c r="JN287" s="803"/>
      <c r="JO287" s="809"/>
      <c r="JP287" s="809"/>
      <c r="JQ287" s="826"/>
      <c r="JR287" s="825"/>
      <c r="JS287" s="824"/>
      <c r="JT287" s="805"/>
      <c r="JU287" s="804"/>
      <c r="JV287" s="804"/>
      <c r="JW287" s="823"/>
      <c r="JX287" s="824"/>
      <c r="JY287" s="824"/>
      <c r="JZ287" s="805"/>
      <c r="KA287" s="809"/>
      <c r="KB287" s="809"/>
      <c r="KC287" s="823"/>
      <c r="KD287" s="824"/>
      <c r="KE287" s="824"/>
      <c r="KF287" s="805"/>
      <c r="KG287" s="809"/>
      <c r="KH287" s="809"/>
      <c r="KI287" s="823"/>
      <c r="KJ287" s="824"/>
      <c r="KK287" s="824"/>
      <c r="KL287" s="805"/>
      <c r="KM287" s="809"/>
      <c r="KN287" s="809"/>
      <c r="KO287" s="823"/>
      <c r="KP287" s="824"/>
      <c r="KQ287" s="824"/>
      <c r="KR287" s="805"/>
      <c r="KS287" s="804"/>
      <c r="KT287" s="804"/>
      <c r="KU287" s="823"/>
      <c r="KV287" s="824"/>
      <c r="KW287" s="824"/>
      <c r="KX287" s="805"/>
      <c r="KY287" s="809"/>
      <c r="KZ287" s="809"/>
      <c r="LA287" s="823"/>
      <c r="LB287" s="824"/>
      <c r="LC287" s="824"/>
      <c r="LD287" s="805"/>
      <c r="LE287" s="804"/>
      <c r="LF287" s="804"/>
      <c r="LG287" s="823"/>
      <c r="LH287" s="824"/>
      <c r="LI287" s="824"/>
      <c r="LJ287" s="805"/>
      <c r="LK287" s="804"/>
      <c r="LL287" s="804"/>
      <c r="LM287" s="823"/>
      <c r="LN287" s="824"/>
      <c r="LO287" s="824"/>
      <c r="LP287" s="805"/>
      <c r="LQ287" s="809"/>
      <c r="LR287" s="809"/>
      <c r="LS287" s="823"/>
      <c r="LT287" s="824"/>
      <c r="LU287" s="824"/>
      <c r="LV287" s="805"/>
      <c r="LW287" s="804"/>
      <c r="LX287" s="804"/>
      <c r="LY287" s="823"/>
      <c r="LZ287" s="824"/>
      <c r="MA287" s="824"/>
      <c r="MB287" s="805"/>
      <c r="MC287" s="809"/>
      <c r="MD287" s="809"/>
      <c r="ME287" s="823"/>
      <c r="MF287" s="824"/>
      <c r="MG287" s="824"/>
      <c r="MH287" s="805"/>
      <c r="MI287" s="809"/>
      <c r="MJ287" s="809"/>
      <c r="MK287" s="823"/>
      <c r="ML287" s="824"/>
      <c r="MM287" s="824"/>
      <c r="MN287" s="805"/>
      <c r="MO287" s="809"/>
      <c r="MP287" s="809"/>
      <c r="MQ287" s="823"/>
      <c r="MR287" s="824"/>
      <c r="MS287" s="824"/>
      <c r="MT287" s="805"/>
      <c r="MU287" s="804"/>
      <c r="MV287" s="804"/>
      <c r="MW287" s="823"/>
      <c r="MX287" s="824"/>
      <c r="MY287" s="824"/>
      <c r="MZ287" s="805"/>
      <c r="NA287" s="804"/>
      <c r="NB287" s="804"/>
      <c r="NC287" s="823"/>
      <c r="ND287" s="824"/>
      <c r="NE287" s="824"/>
      <c r="NF287" s="805"/>
      <c r="NG287" s="804"/>
      <c r="NH287" s="804"/>
      <c r="NI287" s="823"/>
      <c r="NJ287" s="824"/>
      <c r="NK287" s="824"/>
      <c r="NL287" s="805"/>
      <c r="NM287" s="809"/>
      <c r="NN287" s="809"/>
      <c r="NO287" s="823"/>
      <c r="NP287" s="824"/>
      <c r="NQ287" s="824"/>
      <c r="NR287" s="805"/>
      <c r="NS287" s="823"/>
      <c r="NT287" s="824"/>
      <c r="NU287" s="824"/>
      <c r="NV287" s="805"/>
      <c r="NW287" s="823"/>
      <c r="NX287" s="824"/>
      <c r="NY287" s="824"/>
      <c r="NZ287" s="834"/>
      <c r="OA287" s="823"/>
      <c r="OB287" s="824"/>
      <c r="OC287" s="824"/>
      <c r="OD287" s="805"/>
      <c r="OE287" s="823"/>
      <c r="OF287" s="824"/>
      <c r="OG287" s="824"/>
      <c r="OH287" s="805"/>
      <c r="OI287" s="823"/>
      <c r="OJ287" s="824"/>
      <c r="OK287" s="824"/>
      <c r="OL287" s="805"/>
      <c r="OM287" s="823"/>
      <c r="ON287" s="824"/>
      <c r="OO287" s="824"/>
      <c r="OP287" s="805"/>
      <c r="OQ287" s="823"/>
      <c r="OR287" s="824"/>
      <c r="OS287" s="824"/>
      <c r="OT287" s="805"/>
      <c r="OU287" s="823"/>
      <c r="OV287" s="824"/>
      <c r="OW287" s="824"/>
      <c r="OX287" s="805"/>
      <c r="OY287" s="823"/>
      <c r="OZ287" s="824"/>
      <c r="PA287" s="824"/>
      <c r="PB287" s="805"/>
      <c r="PC287" s="823"/>
      <c r="PD287" s="824"/>
      <c r="PE287" s="824"/>
      <c r="PF287" s="805"/>
    </row>
    <row r="288" spans="1:422" s="690" customFormat="1" ht="15" hidden="1" customHeight="1" x14ac:dyDescent="0.25">
      <c r="A288" s="769"/>
      <c r="B288" s="769"/>
      <c r="C288" s="769"/>
      <c r="D288" s="770"/>
      <c r="E288" s="769"/>
      <c r="F288" s="769"/>
      <c r="G288" s="769"/>
      <c r="H288" s="769"/>
      <c r="I288" s="769"/>
      <c r="J288" s="769"/>
      <c r="K288" s="771"/>
      <c r="L288" s="771"/>
      <c r="M288" s="769"/>
      <c r="N288" s="769"/>
      <c r="O288" s="769"/>
      <c r="P288" s="769"/>
      <c r="Q288" s="769"/>
      <c r="R288" s="769"/>
      <c r="S288" s="769"/>
      <c r="T288" s="816"/>
      <c r="U288" s="816"/>
      <c r="V288" s="816"/>
      <c r="W288" s="816"/>
      <c r="X288" s="769"/>
      <c r="Y288" s="769"/>
      <c r="Z288" s="769">
        <f t="shared" si="43"/>
        <v>0</v>
      </c>
      <c r="AA288" s="769">
        <f t="shared" si="44"/>
        <v>0</v>
      </c>
      <c r="AB288" s="769">
        <f t="shared" si="45"/>
        <v>0</v>
      </c>
      <c r="AC288" s="769"/>
      <c r="AD288" s="772" t="str">
        <f>IF(OR(T288&lt;&gt;"",U288&lt;&gt;""),Dropdown!$A$4,IF(OR(V288&lt;&gt;"",W288&lt;&gt;""),Dropdown!$A$5,Dropdown!$A$3))</f>
        <v>Residential</v>
      </c>
      <c r="AE288" s="773" t="s">
        <v>615</v>
      </c>
      <c r="AF288" s="773"/>
      <c r="AG288" s="773"/>
      <c r="AH288" s="773"/>
      <c r="AI288" s="925" t="s">
        <v>618</v>
      </c>
      <c r="AJ288" s="773"/>
      <c r="AK288" s="773"/>
      <c r="AL288" s="773"/>
      <c r="AM288" s="773"/>
      <c r="AN288" s="773"/>
      <c r="AO288" s="773"/>
      <c r="AP288" s="773" t="s">
        <v>547</v>
      </c>
      <c r="AQ288" s="10" t="s">
        <v>972</v>
      </c>
      <c r="AR288" s="926" t="s">
        <v>973</v>
      </c>
      <c r="AS288" s="774"/>
      <c r="AT288" s="10" t="s">
        <v>974</v>
      </c>
      <c r="AU288" s="769">
        <v>10</v>
      </c>
      <c r="AV288" s="846"/>
      <c r="AW288" s="823"/>
      <c r="AX288" s="824"/>
      <c r="AY288" s="824"/>
      <c r="AZ288" s="803"/>
      <c r="BA288" s="804"/>
      <c r="BB288" s="804"/>
      <c r="BC288" s="823"/>
      <c r="BD288" s="824"/>
      <c r="BE288" s="824"/>
      <c r="BF288" s="805"/>
      <c r="BG288" s="804"/>
      <c r="BH288" s="804"/>
      <c r="BI288" s="823"/>
      <c r="BJ288" s="824"/>
      <c r="BK288" s="824"/>
      <c r="BL288" s="805"/>
      <c r="BM288" s="804"/>
      <c r="BN288" s="804"/>
      <c r="BO288" s="823"/>
      <c r="BP288" s="824"/>
      <c r="BQ288" s="824"/>
      <c r="BR288" s="805"/>
      <c r="BS288" s="804"/>
      <c r="BT288" s="804"/>
      <c r="BU288" s="823"/>
      <c r="BV288" s="824"/>
      <c r="BW288" s="824"/>
      <c r="BX288" s="805"/>
      <c r="BY288" s="804"/>
      <c r="BZ288" s="804"/>
      <c r="CA288" s="823"/>
      <c r="CB288" s="824"/>
      <c r="CC288" s="824"/>
      <c r="CD288" s="805"/>
      <c r="CE288" s="804"/>
      <c r="CF288" s="804"/>
      <c r="CG288" s="823"/>
      <c r="CH288" s="824"/>
      <c r="CI288" s="824"/>
      <c r="CJ288" s="805"/>
      <c r="CK288" s="804"/>
      <c r="CL288" s="804"/>
      <c r="CM288" s="823"/>
      <c r="CN288" s="824"/>
      <c r="CO288" s="824"/>
      <c r="CP288" s="805"/>
      <c r="CQ288" s="804"/>
      <c r="CR288" s="804"/>
      <c r="CS288" s="823"/>
      <c r="CT288" s="824"/>
      <c r="CU288" s="824"/>
      <c r="CV288" s="805"/>
      <c r="CW288" s="804"/>
      <c r="CX288" s="804"/>
      <c r="CY288" s="823"/>
      <c r="CZ288" s="824"/>
      <c r="DA288" s="825"/>
      <c r="DB288" s="803"/>
      <c r="DC288" s="809"/>
      <c r="DD288" s="809"/>
      <c r="DE288" s="826"/>
      <c r="DF288" s="825"/>
      <c r="DG288" s="824"/>
      <c r="DH288" s="805"/>
      <c r="DI288" s="804"/>
      <c r="DJ288" s="804"/>
      <c r="DK288" s="823"/>
      <c r="DL288" s="824"/>
      <c r="DM288" s="825"/>
      <c r="DN288" s="803"/>
      <c r="DO288" s="809"/>
      <c r="DP288" s="809"/>
      <c r="DQ288" s="827"/>
      <c r="DR288" s="828"/>
      <c r="DS288" s="835"/>
      <c r="DT288" s="811"/>
      <c r="DU288" s="812"/>
      <c r="DV288" s="812"/>
      <c r="DW288" s="836"/>
      <c r="DX288" s="835"/>
      <c r="DY288" s="828"/>
      <c r="DZ288" s="813"/>
      <c r="EA288" s="814"/>
      <c r="EB288" s="814"/>
      <c r="EC288" s="827"/>
      <c r="ED288" s="828"/>
      <c r="EE288" s="835"/>
      <c r="EF288" s="811"/>
      <c r="EG288" s="812"/>
      <c r="EH288" s="812"/>
      <c r="EI288" s="836"/>
      <c r="EJ288" s="835"/>
      <c r="EK288" s="828"/>
      <c r="EL288" s="813"/>
      <c r="EM288" s="814"/>
      <c r="EN288" s="814"/>
      <c r="EO288" s="827"/>
      <c r="EP288" s="828"/>
      <c r="EQ288" s="835"/>
      <c r="ER288" s="811"/>
      <c r="ES288" s="812"/>
      <c r="ET288" s="812"/>
      <c r="EU288" s="836"/>
      <c r="EV288" s="835"/>
      <c r="EW288" s="828"/>
      <c r="EX288" s="813"/>
      <c r="EY288" s="814"/>
      <c r="EZ288" s="814"/>
      <c r="FA288" s="827"/>
      <c r="FB288" s="828"/>
      <c r="FC288" s="835"/>
      <c r="FD288" s="811"/>
      <c r="FE288" s="812"/>
      <c r="FF288" s="812"/>
      <c r="FG288" s="836"/>
      <c r="FH288" s="835"/>
      <c r="FI288" s="828"/>
      <c r="FJ288" s="813"/>
      <c r="FK288" s="814"/>
      <c r="FL288" s="814"/>
      <c r="FM288" s="827"/>
      <c r="FN288" s="828"/>
      <c r="FO288" s="835"/>
      <c r="FP288" s="811"/>
      <c r="FQ288" s="812"/>
      <c r="FR288" s="812"/>
      <c r="FS288" s="823"/>
      <c r="FT288" s="824"/>
      <c r="FU288" s="825"/>
      <c r="FV288" s="803"/>
      <c r="FW288" s="804"/>
      <c r="FX288" s="804"/>
      <c r="FY288" s="826"/>
      <c r="FZ288" s="825"/>
      <c r="GA288" s="824"/>
      <c r="GB288" s="805"/>
      <c r="GC288" s="804"/>
      <c r="GD288" s="804"/>
      <c r="GE288" s="823"/>
      <c r="GF288" s="824"/>
      <c r="GG288" s="825"/>
      <c r="GH288" s="803"/>
      <c r="GI288" s="809"/>
      <c r="GJ288" s="809"/>
      <c r="GK288" s="826"/>
      <c r="GL288" s="825"/>
      <c r="GM288" s="824"/>
      <c r="GN288" s="805"/>
      <c r="GO288" s="804"/>
      <c r="GP288" s="804"/>
      <c r="GQ288" s="823"/>
      <c r="GR288" s="824"/>
      <c r="GS288" s="825"/>
      <c r="GT288" s="803"/>
      <c r="GU288" s="809"/>
      <c r="GV288" s="809"/>
      <c r="GW288" s="826"/>
      <c r="GX288" s="825"/>
      <c r="GY288" s="824"/>
      <c r="GZ288" s="805"/>
      <c r="HA288" s="804"/>
      <c r="HB288" s="804"/>
      <c r="HC288" s="823"/>
      <c r="HD288" s="824"/>
      <c r="HE288" s="825"/>
      <c r="HF288" s="803"/>
      <c r="HG288" s="809"/>
      <c r="HH288" s="809"/>
      <c r="HI288" s="826"/>
      <c r="HJ288" s="825"/>
      <c r="HK288" s="824"/>
      <c r="HL288" s="805"/>
      <c r="HM288" s="804"/>
      <c r="HN288" s="804"/>
      <c r="HO288" s="823"/>
      <c r="HP288" s="824"/>
      <c r="HQ288" s="825"/>
      <c r="HR288" s="803"/>
      <c r="HS288" s="809"/>
      <c r="HT288" s="809"/>
      <c r="HU288" s="826"/>
      <c r="HV288" s="825"/>
      <c r="HW288" s="824"/>
      <c r="HX288" s="805"/>
      <c r="HY288" s="804"/>
      <c r="HZ288" s="804"/>
      <c r="IA288" s="823"/>
      <c r="IB288" s="824"/>
      <c r="IC288" s="825"/>
      <c r="ID288" s="803"/>
      <c r="IE288" s="804"/>
      <c r="IF288" s="804"/>
      <c r="IG288" s="826"/>
      <c r="IH288" s="825"/>
      <c r="II288" s="824"/>
      <c r="IJ288" s="805"/>
      <c r="IK288" s="804"/>
      <c r="IL288" s="804"/>
      <c r="IM288" s="823"/>
      <c r="IN288" s="824"/>
      <c r="IO288" s="825"/>
      <c r="IP288" s="803"/>
      <c r="IQ288" s="804"/>
      <c r="IR288" s="804"/>
      <c r="IS288" s="826">
        <v>5.2</v>
      </c>
      <c r="IT288" s="825">
        <v>15.8</v>
      </c>
      <c r="IU288" s="824">
        <v>13</v>
      </c>
      <c r="IV288" s="805"/>
      <c r="IW288" s="804"/>
      <c r="IX288" s="804"/>
      <c r="IY288" s="823">
        <f>0.06*35</f>
        <v>2.1</v>
      </c>
      <c r="IZ288" s="824">
        <f>0.06*70</f>
        <v>4.2</v>
      </c>
      <c r="JA288" s="825">
        <v>3.15</v>
      </c>
      <c r="JB288" s="803"/>
      <c r="JC288" s="804"/>
      <c r="JD288" s="804"/>
      <c r="JE288" s="826">
        <f>0.165*50</f>
        <v>8.25</v>
      </c>
      <c r="JF288" s="825">
        <f>0.165*70</f>
        <v>11.55</v>
      </c>
      <c r="JG288" s="824">
        <v>9.9</v>
      </c>
      <c r="JH288" s="805"/>
      <c r="JI288" s="804"/>
      <c r="JJ288" s="804"/>
      <c r="JK288" s="823"/>
      <c r="JL288" s="824"/>
      <c r="JM288" s="825"/>
      <c r="JN288" s="803"/>
      <c r="JO288" s="809"/>
      <c r="JP288" s="809"/>
      <c r="JQ288" s="826"/>
      <c r="JR288" s="825"/>
      <c r="JS288" s="824"/>
      <c r="JT288" s="805"/>
      <c r="JU288" s="804"/>
      <c r="JV288" s="804"/>
      <c r="JW288" s="823"/>
      <c r="JX288" s="824"/>
      <c r="JY288" s="824"/>
      <c r="JZ288" s="805"/>
      <c r="KA288" s="809"/>
      <c r="KB288" s="809"/>
      <c r="KC288" s="823"/>
      <c r="KD288" s="824"/>
      <c r="KE288" s="824"/>
      <c r="KF288" s="805"/>
      <c r="KG288" s="809"/>
      <c r="KH288" s="809"/>
      <c r="KI288" s="823"/>
      <c r="KJ288" s="824"/>
      <c r="KK288" s="824"/>
      <c r="KL288" s="805"/>
      <c r="KM288" s="809"/>
      <c r="KN288" s="809"/>
      <c r="KO288" s="823"/>
      <c r="KP288" s="824"/>
      <c r="KQ288" s="824"/>
      <c r="KR288" s="805"/>
      <c r="KS288" s="804"/>
      <c r="KT288" s="804"/>
      <c r="KU288" s="823">
        <v>2.2000000000000002</v>
      </c>
      <c r="KV288" s="824">
        <v>3.8</v>
      </c>
      <c r="KW288" s="824">
        <v>3</v>
      </c>
      <c r="KX288" s="805"/>
      <c r="KY288" s="809"/>
      <c r="KZ288" s="809"/>
      <c r="LA288" s="823">
        <v>1</v>
      </c>
      <c r="LB288" s="824">
        <v>2.1</v>
      </c>
      <c r="LC288" s="824">
        <v>1.55</v>
      </c>
      <c r="LD288" s="805"/>
      <c r="LE288" s="804"/>
      <c r="LF288" s="804"/>
      <c r="LG288" s="823">
        <v>1.2</v>
      </c>
      <c r="LH288" s="824">
        <v>1.7</v>
      </c>
      <c r="LI288" s="824">
        <v>1.45</v>
      </c>
      <c r="LJ288" s="805"/>
      <c r="LK288" s="804"/>
      <c r="LL288" s="804"/>
      <c r="LM288" s="823"/>
      <c r="LN288" s="824"/>
      <c r="LO288" s="824"/>
      <c r="LP288" s="805"/>
      <c r="LQ288" s="809"/>
      <c r="LR288" s="809"/>
      <c r="LS288" s="823"/>
      <c r="LT288" s="824"/>
      <c r="LU288" s="824"/>
      <c r="LV288" s="805"/>
      <c r="LW288" s="804"/>
      <c r="LX288" s="804"/>
      <c r="LY288" s="823"/>
      <c r="LZ288" s="824"/>
      <c r="MA288" s="824"/>
      <c r="MB288" s="805"/>
      <c r="MC288" s="809"/>
      <c r="MD288" s="809"/>
      <c r="ME288" s="823"/>
      <c r="MF288" s="824"/>
      <c r="MG288" s="824"/>
      <c r="MH288" s="805"/>
      <c r="MI288" s="809"/>
      <c r="MJ288" s="809"/>
      <c r="MK288" s="823"/>
      <c r="ML288" s="824"/>
      <c r="MM288" s="824"/>
      <c r="MN288" s="805"/>
      <c r="MO288" s="809"/>
      <c r="MP288" s="809"/>
      <c r="MQ288" s="823"/>
      <c r="MR288" s="824"/>
      <c r="MS288" s="824"/>
      <c r="MT288" s="805"/>
      <c r="MU288" s="804"/>
      <c r="MV288" s="804"/>
      <c r="MW288" s="823"/>
      <c r="MX288" s="824"/>
      <c r="MY288" s="824"/>
      <c r="MZ288" s="805"/>
      <c r="NA288" s="804"/>
      <c r="NB288" s="804"/>
      <c r="NC288" s="823"/>
      <c r="ND288" s="824"/>
      <c r="NE288" s="824"/>
      <c r="NF288" s="805"/>
      <c r="NG288" s="804"/>
      <c r="NH288" s="804"/>
      <c r="NI288" s="823"/>
      <c r="NJ288" s="824"/>
      <c r="NK288" s="824"/>
      <c r="NL288" s="805"/>
      <c r="NM288" s="809"/>
      <c r="NN288" s="809"/>
      <c r="NO288" s="823"/>
      <c r="NP288" s="824"/>
      <c r="NQ288" s="824"/>
      <c r="NR288" s="805"/>
      <c r="NS288" s="823"/>
      <c r="NT288" s="824"/>
      <c r="NU288" s="824"/>
      <c r="NV288" s="805"/>
      <c r="NW288" s="823"/>
      <c r="NX288" s="824"/>
      <c r="NY288" s="824"/>
      <c r="NZ288" s="834"/>
      <c r="OA288" s="823"/>
      <c r="OB288" s="824"/>
      <c r="OC288" s="824"/>
      <c r="OD288" s="805"/>
      <c r="OE288" s="823"/>
      <c r="OF288" s="824"/>
      <c r="OG288" s="824"/>
      <c r="OH288" s="805"/>
      <c r="OI288" s="823"/>
      <c r="OJ288" s="824"/>
      <c r="OK288" s="824"/>
      <c r="OL288" s="805"/>
      <c r="OM288" s="823"/>
      <c r="ON288" s="824"/>
      <c r="OO288" s="824"/>
      <c r="OP288" s="805"/>
      <c r="OQ288" s="823"/>
      <c r="OR288" s="824"/>
      <c r="OS288" s="824"/>
      <c r="OT288" s="805"/>
      <c r="OU288" s="823"/>
      <c r="OV288" s="824"/>
      <c r="OW288" s="824"/>
      <c r="OX288" s="805"/>
      <c r="OY288" s="823"/>
      <c r="OZ288" s="824"/>
      <c r="PA288" s="824"/>
      <c r="PB288" s="805"/>
      <c r="PC288" s="823"/>
      <c r="PD288" s="824"/>
      <c r="PE288" s="824"/>
      <c r="PF288" s="805"/>
    </row>
    <row r="289" spans="1:422" s="690" customFormat="1" ht="15" hidden="1" customHeight="1" x14ac:dyDescent="0.25">
      <c r="A289" s="769" t="s">
        <v>76</v>
      </c>
      <c r="B289" s="769"/>
      <c r="C289" s="769"/>
      <c r="D289" s="770"/>
      <c r="E289" s="769"/>
      <c r="F289" s="769"/>
      <c r="G289" s="769"/>
      <c r="H289" s="769"/>
      <c r="I289" s="769"/>
      <c r="J289" s="769"/>
      <c r="K289" s="771"/>
      <c r="L289" s="769"/>
      <c r="M289" s="769"/>
      <c r="N289" s="769"/>
      <c r="O289" s="769"/>
      <c r="P289" s="769"/>
      <c r="Q289" s="769" t="s">
        <v>610</v>
      </c>
      <c r="R289" s="769"/>
      <c r="S289" s="769"/>
      <c r="T289" s="816"/>
      <c r="U289" s="816"/>
      <c r="V289" s="816"/>
      <c r="W289" s="816"/>
      <c r="X289" s="769"/>
      <c r="Y289" s="769">
        <f>IF(AND(AJ289="",AK289="",AL289="",AN289="",AO289="",OR(AP289="",AP289=Dropdown!$AM$12,AP289=Dropdown!$AM$11)),1,0)</f>
        <v>0</v>
      </c>
      <c r="Z289" s="769">
        <f t="shared" si="43"/>
        <v>0</v>
      </c>
      <c r="AA289" s="769">
        <f t="shared" si="44"/>
        <v>0</v>
      </c>
      <c r="AB289" s="769">
        <f t="shared" si="45"/>
        <v>0</v>
      </c>
      <c r="AC289" s="769"/>
      <c r="AD289" s="772" t="str">
        <f>IF(OR(T289&lt;&gt;"",U289&lt;&gt;""),Dropdown!$A$4,IF(OR(V289&lt;&gt;"",W289&lt;&gt;""),Dropdown!$A$5,Dropdown!$A$3))</f>
        <v>Residential</v>
      </c>
      <c r="AE289" s="925" t="s">
        <v>633</v>
      </c>
      <c r="AF289" s="773" t="str">
        <f>VLOOKUP(AG289,Dropdown!$N$3:$R$62,2,FALSE)</f>
        <v>WCE</v>
      </c>
      <c r="AG289" s="925" t="s">
        <v>303</v>
      </c>
      <c r="AH289" s="773" t="str">
        <f>IF(AG289&lt;&gt;"",VLOOKUP(AG289,Dropdown!$N$3:$R$62,3,FALSE),IF(AF289&lt;&gt;"",VLOOKUP(AF289,Dropdown!$N$3:$R$62,3,FALSE),IF(AE289&lt;&gt;"",VLOOKUP(AE289,Dropdown!$N$3:$R$62,3,FALSE),"")))</f>
        <v>HI</v>
      </c>
      <c r="AI289" s="773" t="str">
        <f>IF(AG289&lt;&gt;"",VLOOKUP(AG289,Dropdown!$N$3:$R$62,5,FALSE),IF(AF289&lt;&gt;"",VLOOKUP(AF289,Dropdown!$N$3:$R$62,5,FALSE),IF(AE289&lt;&gt;"",VLOOKUP(AE289,Dropdown!$N$3:$R$62,5,FALSE),"")))</f>
        <v>Moderate</v>
      </c>
      <c r="AJ289" s="773"/>
      <c r="AK289" s="773"/>
      <c r="AL289" s="773"/>
      <c r="AM289" s="773"/>
      <c r="AN289" s="773"/>
      <c r="AO289" s="773"/>
      <c r="AP289" s="773" t="s">
        <v>547</v>
      </c>
      <c r="AQ289" s="769"/>
      <c r="AR289" s="774" t="s">
        <v>609</v>
      </c>
      <c r="AS289" s="774"/>
      <c r="AT289" s="769" t="s">
        <v>603</v>
      </c>
      <c r="AU289" s="769">
        <v>1841</v>
      </c>
      <c r="AV289" s="846"/>
      <c r="AW289" s="823"/>
      <c r="AX289" s="824"/>
      <c r="AY289" s="824"/>
      <c r="AZ289" s="803"/>
      <c r="BA289" s="804"/>
      <c r="BB289" s="804"/>
      <c r="BC289" s="823"/>
      <c r="BD289" s="824"/>
      <c r="BE289" s="824"/>
      <c r="BF289" s="805"/>
      <c r="BG289" s="804"/>
      <c r="BH289" s="804"/>
      <c r="BI289" s="823"/>
      <c r="BJ289" s="824"/>
      <c r="BK289" s="824"/>
      <c r="BL289" s="805"/>
      <c r="BM289" s="804"/>
      <c r="BN289" s="804"/>
      <c r="BO289" s="823"/>
      <c r="BP289" s="824"/>
      <c r="BQ289" s="824"/>
      <c r="BR289" s="805"/>
      <c r="BS289" s="804"/>
      <c r="BT289" s="804"/>
      <c r="BU289" s="823"/>
      <c r="BV289" s="824"/>
      <c r="BW289" s="824"/>
      <c r="BX289" s="805"/>
      <c r="BY289" s="804"/>
      <c r="BZ289" s="804"/>
      <c r="CA289" s="823"/>
      <c r="CB289" s="824"/>
      <c r="CC289" s="824"/>
      <c r="CD289" s="805"/>
      <c r="CE289" s="804"/>
      <c r="CF289" s="804"/>
      <c r="CG289" s="823"/>
      <c r="CH289" s="824"/>
      <c r="CI289" s="824"/>
      <c r="CJ289" s="805"/>
      <c r="CK289" s="804"/>
      <c r="CL289" s="804"/>
      <c r="CM289" s="823"/>
      <c r="CN289" s="824"/>
      <c r="CO289" s="824"/>
      <c r="CP289" s="805"/>
      <c r="CQ289" s="804"/>
      <c r="CR289" s="804"/>
      <c r="CS289" s="823"/>
      <c r="CT289" s="824"/>
      <c r="CU289" s="824"/>
      <c r="CV289" s="805"/>
      <c r="CW289" s="804"/>
      <c r="CX289" s="804"/>
      <c r="CY289" s="823"/>
      <c r="CZ289" s="824"/>
      <c r="DA289" s="825"/>
      <c r="DB289" s="803"/>
      <c r="DC289" s="809"/>
      <c r="DD289" s="809"/>
      <c r="DE289" s="826"/>
      <c r="DF289" s="825"/>
      <c r="DG289" s="824"/>
      <c r="DH289" s="805"/>
      <c r="DI289" s="804"/>
      <c r="DJ289" s="804"/>
      <c r="DK289" s="823"/>
      <c r="DL289" s="824"/>
      <c r="DM289" s="825"/>
      <c r="DN289" s="803"/>
      <c r="DO289" s="809"/>
      <c r="DP289" s="809"/>
      <c r="DQ289" s="827"/>
      <c r="DR289" s="828"/>
      <c r="DS289" s="835"/>
      <c r="DT289" s="811"/>
      <c r="DU289" s="812"/>
      <c r="DV289" s="812"/>
      <c r="DW289" s="836"/>
      <c r="DX289" s="835"/>
      <c r="DY289" s="828">
        <v>32</v>
      </c>
      <c r="DZ289" s="813"/>
      <c r="EA289" s="814"/>
      <c r="EB289" s="814"/>
      <c r="EC289" s="827"/>
      <c r="ED289" s="828"/>
      <c r="EE289" s="835">
        <v>32</v>
      </c>
      <c r="EF289" s="811"/>
      <c r="EG289" s="812"/>
      <c r="EH289" s="812"/>
      <c r="EI289" s="836"/>
      <c r="EJ289" s="835"/>
      <c r="EK289" s="828"/>
      <c r="EL289" s="813"/>
      <c r="EM289" s="814"/>
      <c r="EN289" s="814"/>
      <c r="EO289" s="827"/>
      <c r="EP289" s="828"/>
      <c r="EQ289" s="835"/>
      <c r="ER289" s="811"/>
      <c r="ES289" s="812"/>
      <c r="ET289" s="812"/>
      <c r="EU289" s="836"/>
      <c r="EV289" s="835"/>
      <c r="EW289" s="828"/>
      <c r="EX289" s="813"/>
      <c r="EY289" s="814"/>
      <c r="EZ289" s="814"/>
      <c r="FA289" s="827"/>
      <c r="FB289" s="828"/>
      <c r="FC289" s="835"/>
      <c r="FD289" s="811"/>
      <c r="FE289" s="812"/>
      <c r="FF289" s="812"/>
      <c r="FG289" s="836"/>
      <c r="FH289" s="835"/>
      <c r="FI289" s="828"/>
      <c r="FJ289" s="813"/>
      <c r="FK289" s="814"/>
      <c r="FL289" s="814"/>
      <c r="FM289" s="827"/>
      <c r="FN289" s="828"/>
      <c r="FO289" s="835"/>
      <c r="FP289" s="811"/>
      <c r="FQ289" s="812"/>
      <c r="FR289" s="812"/>
      <c r="FS289" s="823"/>
      <c r="FT289" s="824"/>
      <c r="FU289" s="825"/>
      <c r="FV289" s="803"/>
      <c r="FW289" s="804"/>
      <c r="FX289" s="804"/>
      <c r="FY289" s="826"/>
      <c r="FZ289" s="825"/>
      <c r="GA289" s="825">
        <v>50</v>
      </c>
      <c r="GB289" s="805"/>
      <c r="GC289" s="804"/>
      <c r="GD289" s="804"/>
      <c r="GE289" s="823"/>
      <c r="GF289" s="824"/>
      <c r="GG289" s="825">
        <v>50</v>
      </c>
      <c r="GH289" s="803"/>
      <c r="GI289" s="809"/>
      <c r="GJ289" s="809"/>
      <c r="GK289" s="826"/>
      <c r="GL289" s="825"/>
      <c r="GM289" s="824"/>
      <c r="GN289" s="805"/>
      <c r="GO289" s="804"/>
      <c r="GP289" s="804"/>
      <c r="GQ289" s="823"/>
      <c r="GR289" s="824"/>
      <c r="GS289" s="825"/>
      <c r="GT289" s="803"/>
      <c r="GU289" s="809"/>
      <c r="GV289" s="809"/>
      <c r="GW289" s="826"/>
      <c r="GX289" s="825"/>
      <c r="GY289" s="824"/>
      <c r="GZ289" s="805"/>
      <c r="HA289" s="804"/>
      <c r="HB289" s="804"/>
      <c r="HC289" s="823"/>
      <c r="HD289" s="824"/>
      <c r="HE289" s="825"/>
      <c r="HF289" s="803"/>
      <c r="HG289" s="809"/>
      <c r="HH289" s="809"/>
      <c r="HI289" s="826"/>
      <c r="HJ289" s="825"/>
      <c r="HK289" s="824"/>
      <c r="HL289" s="805"/>
      <c r="HM289" s="804"/>
      <c r="HN289" s="804"/>
      <c r="HO289" s="823"/>
      <c r="HP289" s="824"/>
      <c r="HQ289" s="825"/>
      <c r="HR289" s="803"/>
      <c r="HS289" s="809"/>
      <c r="HT289" s="809"/>
      <c r="HU289" s="826"/>
      <c r="HV289" s="825"/>
      <c r="HW289" s="824"/>
      <c r="HX289" s="805"/>
      <c r="HY289" s="804"/>
      <c r="HZ289" s="804"/>
      <c r="IA289" s="823"/>
      <c r="IB289" s="824"/>
      <c r="IC289" s="825"/>
      <c r="ID289" s="803"/>
      <c r="IE289" s="804"/>
      <c r="IF289" s="804"/>
      <c r="IG289" s="826"/>
      <c r="IH289" s="825"/>
      <c r="II289" s="824"/>
      <c r="IJ289" s="805"/>
      <c r="IK289" s="804"/>
      <c r="IL289" s="804"/>
      <c r="IM289" s="823"/>
      <c r="IN289" s="824"/>
      <c r="IO289" s="825"/>
      <c r="IP289" s="803"/>
      <c r="IQ289" s="804"/>
      <c r="IR289" s="804"/>
      <c r="IS289" s="826"/>
      <c r="IT289" s="825"/>
      <c r="IU289" s="824"/>
      <c r="IV289" s="805"/>
      <c r="IW289" s="804"/>
      <c r="IX289" s="804"/>
      <c r="IY289" s="823"/>
      <c r="IZ289" s="824"/>
      <c r="JA289" s="825"/>
      <c r="JB289" s="803"/>
      <c r="JC289" s="804"/>
      <c r="JD289" s="804"/>
      <c r="JE289" s="826"/>
      <c r="JF289" s="825"/>
      <c r="JG289" s="824"/>
      <c r="JH289" s="805"/>
      <c r="JI289" s="804"/>
      <c r="JJ289" s="804"/>
      <c r="JK289" s="823"/>
      <c r="JL289" s="824"/>
      <c r="JM289" s="825"/>
      <c r="JN289" s="803"/>
      <c r="JO289" s="809"/>
      <c r="JP289" s="809"/>
      <c r="JQ289" s="826"/>
      <c r="JR289" s="825"/>
      <c r="JS289" s="824"/>
      <c r="JT289" s="805"/>
      <c r="JU289" s="804"/>
      <c r="JV289" s="804"/>
      <c r="JW289" s="823"/>
      <c r="JX289" s="824"/>
      <c r="JY289" s="824"/>
      <c r="JZ289" s="805"/>
      <c r="KA289" s="809"/>
      <c r="KB289" s="809"/>
      <c r="KC289" s="823"/>
      <c r="KD289" s="824"/>
      <c r="KE289" s="824"/>
      <c r="KF289" s="805"/>
      <c r="KG289" s="809"/>
      <c r="KH289" s="809"/>
      <c r="KI289" s="823"/>
      <c r="KJ289" s="824"/>
      <c r="KK289" s="824"/>
      <c r="KL289" s="805"/>
      <c r="KM289" s="809"/>
      <c r="KN289" s="809"/>
      <c r="KO289" s="823"/>
      <c r="KP289" s="824"/>
      <c r="KQ289" s="824"/>
      <c r="KR289" s="805"/>
      <c r="KS289" s="804"/>
      <c r="KT289" s="804"/>
      <c r="KU289" s="823"/>
      <c r="KV289" s="824"/>
      <c r="KW289" s="824"/>
      <c r="KX289" s="805"/>
      <c r="KY289" s="809"/>
      <c r="KZ289" s="809"/>
      <c r="LA289" s="823"/>
      <c r="LB289" s="824"/>
      <c r="LC289" s="824"/>
      <c r="LD289" s="805"/>
      <c r="LE289" s="804"/>
      <c r="LF289" s="804"/>
      <c r="LG289" s="823"/>
      <c r="LH289" s="824"/>
      <c r="LI289" s="824"/>
      <c r="LJ289" s="805"/>
      <c r="LK289" s="804"/>
      <c r="LL289" s="804"/>
      <c r="LM289" s="823"/>
      <c r="LN289" s="824"/>
      <c r="LO289" s="824"/>
      <c r="LP289" s="805"/>
      <c r="LQ289" s="809"/>
      <c r="LR289" s="809"/>
      <c r="LS289" s="823"/>
      <c r="LT289" s="824"/>
      <c r="LU289" s="824"/>
      <c r="LV289" s="805"/>
      <c r="LW289" s="804"/>
      <c r="LX289" s="804"/>
      <c r="LY289" s="823"/>
      <c r="LZ289" s="824"/>
      <c r="MA289" s="824"/>
      <c r="MB289" s="805"/>
      <c r="MC289" s="809"/>
      <c r="MD289" s="809"/>
      <c r="ME289" s="823"/>
      <c r="MF289" s="824"/>
      <c r="MG289" s="824"/>
      <c r="MH289" s="805"/>
      <c r="MI289" s="809"/>
      <c r="MJ289" s="809"/>
      <c r="MK289" s="823"/>
      <c r="ML289" s="824"/>
      <c r="MM289" s="824"/>
      <c r="MN289" s="805"/>
      <c r="MO289" s="809"/>
      <c r="MP289" s="809"/>
      <c r="MQ289" s="823"/>
      <c r="MR289" s="824"/>
      <c r="MS289" s="824"/>
      <c r="MT289" s="805"/>
      <c r="MU289" s="804"/>
      <c r="MV289" s="804"/>
      <c r="MW289" s="823"/>
      <c r="MX289" s="824"/>
      <c r="MY289" s="824"/>
      <c r="MZ289" s="805"/>
      <c r="NA289" s="804"/>
      <c r="NB289" s="804"/>
      <c r="NC289" s="823"/>
      <c r="ND289" s="824"/>
      <c r="NE289" s="824"/>
      <c r="NF289" s="805"/>
      <c r="NG289" s="804"/>
      <c r="NH289" s="804"/>
      <c r="NI289" s="823"/>
      <c r="NJ289" s="824"/>
      <c r="NK289" s="824"/>
      <c r="NL289" s="805"/>
      <c r="NM289" s="809"/>
      <c r="NN289" s="809"/>
      <c r="NO289" s="823"/>
      <c r="NP289" s="824"/>
      <c r="NQ289" s="824"/>
      <c r="NR289" s="805"/>
      <c r="NS289" s="823"/>
      <c r="NT289" s="824"/>
      <c r="NU289" s="824"/>
      <c r="NV289" s="805"/>
      <c r="NW289" s="823"/>
      <c r="NX289" s="824"/>
      <c r="NY289" s="824"/>
      <c r="NZ289" s="834"/>
      <c r="OA289" s="823"/>
      <c r="OB289" s="824"/>
      <c r="OC289" s="824"/>
      <c r="OD289" s="805"/>
      <c r="OE289" s="823"/>
      <c r="OF289" s="824"/>
      <c r="OG289" s="824"/>
      <c r="OH289" s="805"/>
      <c r="OI289" s="823"/>
      <c r="OJ289" s="824"/>
      <c r="OK289" s="824"/>
      <c r="OL289" s="805"/>
      <c r="OM289" s="823"/>
      <c r="ON289" s="824"/>
      <c r="OO289" s="824"/>
      <c r="OP289" s="805"/>
      <c r="OQ289" s="823"/>
      <c r="OR289" s="824"/>
      <c r="OS289" s="824"/>
      <c r="OT289" s="805"/>
      <c r="OU289" s="823"/>
      <c r="OV289" s="824"/>
      <c r="OW289" s="824"/>
      <c r="OX289" s="805"/>
      <c r="OY289" s="823"/>
      <c r="OZ289" s="824"/>
      <c r="PA289" s="824"/>
      <c r="PB289" s="805"/>
      <c r="PC289" s="823"/>
      <c r="PD289" s="824"/>
      <c r="PE289" s="824"/>
      <c r="PF289" s="805"/>
    </row>
    <row r="290" spans="1:422" s="690" customFormat="1" ht="15" hidden="1" customHeight="1" x14ac:dyDescent="0.25">
      <c r="A290" s="769" t="s">
        <v>31</v>
      </c>
      <c r="B290" s="769" t="s">
        <v>18</v>
      </c>
      <c r="C290" s="769" t="s">
        <v>20</v>
      </c>
      <c r="D290" s="770"/>
      <c r="E290" s="769"/>
      <c r="F290" s="769"/>
      <c r="G290" s="769"/>
      <c r="H290" s="769"/>
      <c r="I290" s="769"/>
      <c r="J290" s="769"/>
      <c r="K290" s="771"/>
      <c r="L290" s="769" t="s">
        <v>383</v>
      </c>
      <c r="M290" s="769"/>
      <c r="N290" s="769"/>
      <c r="O290" s="769" t="s">
        <v>381</v>
      </c>
      <c r="P290" s="769"/>
      <c r="Q290" s="769"/>
      <c r="R290" s="769"/>
      <c r="S290" s="769"/>
      <c r="T290" s="816"/>
      <c r="U290" s="816"/>
      <c r="V290" s="816"/>
      <c r="W290" s="816"/>
      <c r="X290" s="769">
        <v>1</v>
      </c>
      <c r="Y290" s="769">
        <f>IF(AND(AJ290="",AK290="",AL290="",AN290="",AO290="",OR(AP290="",AP290=Dropdown!$AM$12,AP290=Dropdown!$AM$11)),1,0)</f>
        <v>0</v>
      </c>
      <c r="Z290" s="769">
        <f t="shared" si="43"/>
        <v>1</v>
      </c>
      <c r="AA290" s="769">
        <f t="shared" si="44"/>
        <v>0</v>
      </c>
      <c r="AB290" s="769">
        <f t="shared" si="45"/>
        <v>0</v>
      </c>
      <c r="AC290" s="769"/>
      <c r="AD290" s="772" t="str">
        <f>IF(OR(T290&lt;&gt;"",U290&lt;&gt;""),Dropdown!$A$4,IF(OR(V290&lt;&gt;"",W290&lt;&gt;""),Dropdown!$A$5,Dropdown!$A$3))</f>
        <v>Residential</v>
      </c>
      <c r="AE290" s="773" t="s">
        <v>343</v>
      </c>
      <c r="AF290" s="773" t="str">
        <f>VLOOKUP(AG290,Dropdown!$N$3:$R$62,2,FALSE)</f>
        <v>SSA</v>
      </c>
      <c r="AG290" s="773" t="s">
        <v>31</v>
      </c>
      <c r="AH290" s="773" t="str">
        <f>IF(AG290&lt;&gt;"",VLOOKUP(AG290,Dropdown!$N$3:$R$62,3,FALSE),IF(AF290&lt;&gt;"",VLOOKUP(AF290,Dropdown!$N$3:$R$62,3,FALSE),IF(AE290&lt;&gt;"",VLOOKUP(AE290,Dropdown!$N$3:$R$62,3,FALSE),"")))</f>
        <v>LI</v>
      </c>
      <c r="AI290" s="773" t="str">
        <f>IF(AG290&lt;&gt;"",VLOOKUP(AG290,Dropdown!$N$3:$R$62,5,FALSE),IF(AF290&lt;&gt;"",VLOOKUP(AF290,Dropdown!$N$3:$R$62,5,FALSE),IF(AE290&lt;&gt;"",VLOOKUP(AE290,Dropdown!$N$3:$R$62,5,FALSE),"")))</f>
        <v>Tropical</v>
      </c>
      <c r="AJ290" s="773" t="s">
        <v>776</v>
      </c>
      <c r="AK290" s="773"/>
      <c r="AL290" s="773"/>
      <c r="AM290" s="773"/>
      <c r="AN290" s="773" t="s">
        <v>638</v>
      </c>
      <c r="AO290" s="773"/>
      <c r="AP290" s="773"/>
      <c r="AQ290" s="769" t="s">
        <v>556</v>
      </c>
      <c r="AR290" s="947" t="s">
        <v>555</v>
      </c>
      <c r="AS290" s="774"/>
      <c r="AT290" s="769" t="s">
        <v>382</v>
      </c>
      <c r="AU290" s="769"/>
      <c r="AV290" s="846"/>
      <c r="AW290" s="823"/>
      <c r="AX290" s="824"/>
      <c r="AY290" s="824">
        <v>25</v>
      </c>
      <c r="AZ290" s="803"/>
      <c r="BA290" s="804"/>
      <c r="BB290" s="804"/>
      <c r="BC290" s="823"/>
      <c r="BD290" s="824"/>
      <c r="BE290" s="824"/>
      <c r="BF290" s="805"/>
      <c r="BG290" s="804"/>
      <c r="BH290" s="804"/>
      <c r="BI290" s="823"/>
      <c r="BJ290" s="824"/>
      <c r="BK290" s="824"/>
      <c r="BL290" s="805"/>
      <c r="BM290" s="804"/>
      <c r="BN290" s="804"/>
      <c r="BO290" s="823"/>
      <c r="BP290" s="824"/>
      <c r="BQ290" s="824"/>
      <c r="BR290" s="805"/>
      <c r="BS290" s="804"/>
      <c r="BT290" s="804"/>
      <c r="BU290" s="823"/>
      <c r="BV290" s="824"/>
      <c r="BW290" s="824"/>
      <c r="BX290" s="805"/>
      <c r="BY290" s="804"/>
      <c r="BZ290" s="804"/>
      <c r="CA290" s="823"/>
      <c r="CB290" s="824"/>
      <c r="CC290" s="824"/>
      <c r="CD290" s="805"/>
      <c r="CE290" s="804"/>
      <c r="CF290" s="804"/>
      <c r="CG290" s="823"/>
      <c r="CH290" s="824"/>
      <c r="CI290" s="824"/>
      <c r="CJ290" s="805"/>
      <c r="CK290" s="804"/>
      <c r="CL290" s="804"/>
      <c r="CM290" s="823"/>
      <c r="CN290" s="824"/>
      <c r="CO290" s="824"/>
      <c r="CP290" s="805"/>
      <c r="CQ290" s="804"/>
      <c r="CR290" s="804"/>
      <c r="CS290" s="823"/>
      <c r="CT290" s="824"/>
      <c r="CU290" s="824"/>
      <c r="CV290" s="805"/>
      <c r="CW290" s="804"/>
      <c r="CX290" s="804"/>
      <c r="CY290" s="823"/>
      <c r="CZ290" s="824"/>
      <c r="DA290" s="825"/>
      <c r="DB290" s="803"/>
      <c r="DC290" s="809"/>
      <c r="DD290" s="809"/>
      <c r="DE290" s="826"/>
      <c r="DF290" s="825"/>
      <c r="DG290" s="824"/>
      <c r="DH290" s="805"/>
      <c r="DI290" s="804"/>
      <c r="DJ290" s="804"/>
      <c r="DK290" s="823"/>
      <c r="DL290" s="824"/>
      <c r="DM290" s="825"/>
      <c r="DN290" s="803"/>
      <c r="DO290" s="809"/>
      <c r="DP290" s="809"/>
      <c r="DQ290" s="827"/>
      <c r="DR290" s="828"/>
      <c r="DS290" s="835"/>
      <c r="DT290" s="811"/>
      <c r="DU290" s="812"/>
      <c r="DV290" s="812"/>
      <c r="DW290" s="836"/>
      <c r="DX290" s="835"/>
      <c r="DY290" s="828"/>
      <c r="DZ290" s="813"/>
      <c r="EA290" s="814"/>
      <c r="EB290" s="814"/>
      <c r="EC290" s="827"/>
      <c r="ED290" s="828"/>
      <c r="EE290" s="835"/>
      <c r="EF290" s="811"/>
      <c r="EG290" s="812"/>
      <c r="EH290" s="812"/>
      <c r="EI290" s="836"/>
      <c r="EJ290" s="835"/>
      <c r="EK290" s="828"/>
      <c r="EL290" s="813"/>
      <c r="EM290" s="814"/>
      <c r="EN290" s="814"/>
      <c r="EO290" s="827"/>
      <c r="EP290" s="828"/>
      <c r="EQ290" s="835"/>
      <c r="ER290" s="811"/>
      <c r="ES290" s="812"/>
      <c r="ET290" s="812"/>
      <c r="EU290" s="836"/>
      <c r="EV290" s="835"/>
      <c r="EW290" s="828"/>
      <c r="EX290" s="813"/>
      <c r="EY290" s="814"/>
      <c r="EZ290" s="814"/>
      <c r="FA290" s="827"/>
      <c r="FB290" s="828"/>
      <c r="FC290" s="835"/>
      <c r="FD290" s="811"/>
      <c r="FE290" s="812"/>
      <c r="FF290" s="812"/>
      <c r="FG290" s="836"/>
      <c r="FH290" s="835"/>
      <c r="FI290" s="828"/>
      <c r="FJ290" s="813"/>
      <c r="FK290" s="814"/>
      <c r="FL290" s="814"/>
      <c r="FM290" s="827"/>
      <c r="FN290" s="828"/>
      <c r="FO290" s="835"/>
      <c r="FP290" s="811"/>
      <c r="FQ290" s="812"/>
      <c r="FR290" s="812"/>
      <c r="FS290" s="823"/>
      <c r="FT290" s="824"/>
      <c r="FU290" s="825"/>
      <c r="FV290" s="803"/>
      <c r="FW290" s="804"/>
      <c r="FX290" s="804"/>
      <c r="FY290" s="826"/>
      <c r="FZ290" s="825"/>
      <c r="GA290" s="824"/>
      <c r="GB290" s="805"/>
      <c r="GC290" s="804"/>
      <c r="GD290" s="804"/>
      <c r="GE290" s="823"/>
      <c r="GF290" s="824"/>
      <c r="GG290" s="825"/>
      <c r="GH290" s="803"/>
      <c r="GI290" s="809"/>
      <c r="GJ290" s="809"/>
      <c r="GK290" s="826"/>
      <c r="GL290" s="825"/>
      <c r="GM290" s="824"/>
      <c r="GN290" s="805"/>
      <c r="GO290" s="804"/>
      <c r="GP290" s="804"/>
      <c r="GQ290" s="823"/>
      <c r="GR290" s="824"/>
      <c r="GS290" s="825"/>
      <c r="GT290" s="803"/>
      <c r="GU290" s="809"/>
      <c r="GV290" s="809"/>
      <c r="GW290" s="826"/>
      <c r="GX290" s="825"/>
      <c r="GY290" s="824"/>
      <c r="GZ290" s="805"/>
      <c r="HA290" s="804"/>
      <c r="HB290" s="804"/>
      <c r="HC290" s="823"/>
      <c r="HD290" s="824"/>
      <c r="HE290" s="825"/>
      <c r="HF290" s="803"/>
      <c r="HG290" s="809"/>
      <c r="HH290" s="809"/>
      <c r="HI290" s="826"/>
      <c r="HJ290" s="825"/>
      <c r="HK290" s="824"/>
      <c r="HL290" s="805"/>
      <c r="HM290" s="804"/>
      <c r="HN290" s="804"/>
      <c r="HO290" s="823"/>
      <c r="HP290" s="824"/>
      <c r="HQ290" s="825"/>
      <c r="HR290" s="803"/>
      <c r="HS290" s="809"/>
      <c r="HT290" s="809"/>
      <c r="HU290" s="826"/>
      <c r="HV290" s="825"/>
      <c r="HW290" s="824"/>
      <c r="HX290" s="805"/>
      <c r="HY290" s="804"/>
      <c r="HZ290" s="804"/>
      <c r="IA290" s="823"/>
      <c r="IB290" s="824"/>
      <c r="IC290" s="825"/>
      <c r="ID290" s="803"/>
      <c r="IE290" s="804"/>
      <c r="IF290" s="804"/>
      <c r="IG290" s="826"/>
      <c r="IH290" s="825"/>
      <c r="II290" s="824"/>
      <c r="IJ290" s="805"/>
      <c r="IK290" s="804"/>
      <c r="IL290" s="804"/>
      <c r="IM290" s="823"/>
      <c r="IN290" s="824"/>
      <c r="IO290" s="825"/>
      <c r="IP290" s="803"/>
      <c r="IQ290" s="804"/>
      <c r="IR290" s="804"/>
      <c r="IS290" s="826"/>
      <c r="IT290" s="825"/>
      <c r="IU290" s="824"/>
      <c r="IV290" s="805"/>
      <c r="IW290" s="804"/>
      <c r="IX290" s="804"/>
      <c r="IY290" s="823"/>
      <c r="IZ290" s="824"/>
      <c r="JA290" s="825"/>
      <c r="JB290" s="803"/>
      <c r="JC290" s="804"/>
      <c r="JD290" s="804"/>
      <c r="JE290" s="826"/>
      <c r="JF290" s="825"/>
      <c r="JG290" s="824"/>
      <c r="JH290" s="805"/>
      <c r="JI290" s="804"/>
      <c r="JJ290" s="804"/>
      <c r="JK290" s="823"/>
      <c r="JL290" s="824"/>
      <c r="JM290" s="825"/>
      <c r="JN290" s="803"/>
      <c r="JO290" s="809"/>
      <c r="JP290" s="809"/>
      <c r="JQ290" s="826"/>
      <c r="JR290" s="825"/>
      <c r="JS290" s="824"/>
      <c r="JT290" s="805"/>
      <c r="JU290" s="804"/>
      <c r="JV290" s="804"/>
      <c r="JW290" s="823"/>
      <c r="JX290" s="824"/>
      <c r="JY290" s="824"/>
      <c r="JZ290" s="805"/>
      <c r="KA290" s="809"/>
      <c r="KB290" s="809"/>
      <c r="KC290" s="823"/>
      <c r="KD290" s="824"/>
      <c r="KE290" s="824"/>
      <c r="KF290" s="805"/>
      <c r="KG290" s="809"/>
      <c r="KH290" s="809"/>
      <c r="KI290" s="823"/>
      <c r="KJ290" s="824"/>
      <c r="KK290" s="824"/>
      <c r="KL290" s="805"/>
      <c r="KM290" s="809"/>
      <c r="KN290" s="809"/>
      <c r="KO290" s="823"/>
      <c r="KP290" s="824"/>
      <c r="KQ290" s="824"/>
      <c r="KR290" s="805"/>
      <c r="KS290" s="804"/>
      <c r="KT290" s="804"/>
      <c r="KU290" s="823"/>
      <c r="KV290" s="824"/>
      <c r="KW290" s="824"/>
      <c r="KX290" s="805"/>
      <c r="KY290" s="809"/>
      <c r="KZ290" s="809"/>
      <c r="LA290" s="823"/>
      <c r="LB290" s="824"/>
      <c r="LC290" s="824"/>
      <c r="LD290" s="805"/>
      <c r="LE290" s="804"/>
      <c r="LF290" s="804"/>
      <c r="LG290" s="823"/>
      <c r="LH290" s="824"/>
      <c r="LI290" s="824"/>
      <c r="LJ290" s="805"/>
      <c r="LK290" s="804"/>
      <c r="LL290" s="804"/>
      <c r="LM290" s="823"/>
      <c r="LN290" s="824"/>
      <c r="LO290" s="824"/>
      <c r="LP290" s="805"/>
      <c r="LQ290" s="809"/>
      <c r="LR290" s="809"/>
      <c r="LS290" s="823"/>
      <c r="LT290" s="824"/>
      <c r="LU290" s="824"/>
      <c r="LV290" s="805"/>
      <c r="LW290" s="804"/>
      <c r="LX290" s="804"/>
      <c r="LY290" s="823"/>
      <c r="LZ290" s="824"/>
      <c r="MA290" s="824"/>
      <c r="MB290" s="805"/>
      <c r="MC290" s="809"/>
      <c r="MD290" s="809"/>
      <c r="ME290" s="823"/>
      <c r="MF290" s="824"/>
      <c r="MG290" s="824"/>
      <c r="MH290" s="805"/>
      <c r="MI290" s="809"/>
      <c r="MJ290" s="809"/>
      <c r="MK290" s="823"/>
      <c r="ML290" s="824"/>
      <c r="MM290" s="824"/>
      <c r="MN290" s="805"/>
      <c r="MO290" s="809"/>
      <c r="MP290" s="809"/>
      <c r="MQ290" s="823"/>
      <c r="MR290" s="824"/>
      <c r="MS290" s="824"/>
      <c r="MT290" s="805"/>
      <c r="MU290" s="804"/>
      <c r="MV290" s="804"/>
      <c r="MW290" s="823"/>
      <c r="MX290" s="824"/>
      <c r="MY290" s="824"/>
      <c r="MZ290" s="805"/>
      <c r="NA290" s="804"/>
      <c r="NB290" s="804"/>
      <c r="NC290" s="823"/>
      <c r="ND290" s="824"/>
      <c r="NE290" s="824"/>
      <c r="NF290" s="805"/>
      <c r="NG290" s="804"/>
      <c r="NH290" s="804"/>
      <c r="NI290" s="823"/>
      <c r="NJ290" s="824"/>
      <c r="NK290" s="824"/>
      <c r="NL290" s="805"/>
      <c r="NM290" s="809"/>
      <c r="NN290" s="809"/>
      <c r="NO290" s="823"/>
      <c r="NP290" s="824"/>
      <c r="NQ290" s="824"/>
      <c r="NR290" s="805"/>
      <c r="NS290" s="823"/>
      <c r="NT290" s="824"/>
      <c r="NU290" s="824"/>
      <c r="NV290" s="805"/>
      <c r="NW290" s="823"/>
      <c r="NX290" s="824"/>
      <c r="NY290" s="824"/>
      <c r="NZ290" s="834"/>
      <c r="OA290" s="823"/>
      <c r="OB290" s="824"/>
      <c r="OC290" s="824"/>
      <c r="OD290" s="805"/>
      <c r="OE290" s="823"/>
      <c r="OF290" s="824"/>
      <c r="OG290" s="824"/>
      <c r="OH290" s="805"/>
      <c r="OI290" s="823"/>
      <c r="OJ290" s="824"/>
      <c r="OK290" s="824"/>
      <c r="OL290" s="805"/>
      <c r="OM290" s="823"/>
      <c r="ON290" s="824"/>
      <c r="OO290" s="824"/>
      <c r="OP290" s="805"/>
      <c r="OQ290" s="823"/>
      <c r="OR290" s="824"/>
      <c r="OS290" s="824"/>
      <c r="OT290" s="805"/>
      <c r="OU290" s="823"/>
      <c r="OV290" s="824"/>
      <c r="OW290" s="824"/>
      <c r="OX290" s="805"/>
      <c r="OY290" s="823"/>
      <c r="OZ290" s="824"/>
      <c r="PA290" s="824"/>
      <c r="PB290" s="805"/>
      <c r="PC290" s="823"/>
      <c r="PD290" s="824"/>
      <c r="PE290" s="824"/>
      <c r="PF290" s="805"/>
    </row>
    <row r="291" spans="1:422" s="690" customFormat="1" ht="15" hidden="1" customHeight="1" x14ac:dyDescent="0.25">
      <c r="A291" s="769" t="s">
        <v>31</v>
      </c>
      <c r="B291" s="769" t="s">
        <v>18</v>
      </c>
      <c r="C291" s="769" t="s">
        <v>20</v>
      </c>
      <c r="D291" s="770"/>
      <c r="E291" s="769"/>
      <c r="F291" s="769"/>
      <c r="G291" s="769"/>
      <c r="H291" s="769"/>
      <c r="I291" s="769"/>
      <c r="J291" s="769"/>
      <c r="K291" s="771"/>
      <c r="L291" s="769" t="s">
        <v>383</v>
      </c>
      <c r="M291" s="769"/>
      <c r="N291" s="769"/>
      <c r="O291" s="769" t="s">
        <v>491</v>
      </c>
      <c r="P291" s="769"/>
      <c r="Q291" s="769"/>
      <c r="R291" s="769"/>
      <c r="S291" s="769"/>
      <c r="T291" s="816"/>
      <c r="U291" s="816"/>
      <c r="V291" s="816"/>
      <c r="W291" s="816"/>
      <c r="X291" s="769">
        <v>1</v>
      </c>
      <c r="Y291" s="769">
        <f>IF(AND(AJ291="",AK291="",AL291="",AN291="",AO291="",OR(AP291="",AP291=Dropdown!$AM$12,AP291=Dropdown!$AM$11)),1,0)</f>
        <v>0</v>
      </c>
      <c r="Z291" s="769">
        <f t="shared" si="43"/>
        <v>1</v>
      </c>
      <c r="AA291" s="769">
        <f t="shared" si="44"/>
        <v>0</v>
      </c>
      <c r="AB291" s="769">
        <f t="shared" si="45"/>
        <v>0</v>
      </c>
      <c r="AC291" s="769"/>
      <c r="AD291" s="772" t="str">
        <f>IF(OR(T291&lt;&gt;"",U291&lt;&gt;""),Dropdown!$A$4,IF(OR(V291&lt;&gt;"",W291&lt;&gt;""),Dropdown!$A$5,Dropdown!$A$3))</f>
        <v>Residential</v>
      </c>
      <c r="AE291" s="773" t="s">
        <v>343</v>
      </c>
      <c r="AF291" s="773" t="str">
        <f>VLOOKUP(AG291,Dropdown!$N$3:$R$62,2,FALSE)</f>
        <v>SSA</v>
      </c>
      <c r="AG291" s="773" t="s">
        <v>31</v>
      </c>
      <c r="AH291" s="773" t="str">
        <f>IF(AG291&lt;&gt;"",VLOOKUP(AG291,Dropdown!$N$3:$R$62,3,FALSE),IF(AF291&lt;&gt;"",VLOOKUP(AF291,Dropdown!$N$3:$R$62,3,FALSE),IF(AE291&lt;&gt;"",VLOOKUP(AE291,Dropdown!$N$3:$R$62,3,FALSE),"")))</f>
        <v>LI</v>
      </c>
      <c r="AI291" s="773" t="str">
        <f>IF(AG291&lt;&gt;"",VLOOKUP(AG291,Dropdown!$N$3:$R$62,5,FALSE),IF(AF291&lt;&gt;"",VLOOKUP(AF291,Dropdown!$N$3:$R$62,5,FALSE),IF(AE291&lt;&gt;"",VLOOKUP(AE291,Dropdown!$N$3:$R$62,5,FALSE),"")))</f>
        <v>Tropical</v>
      </c>
      <c r="AJ291" s="773" t="s">
        <v>776</v>
      </c>
      <c r="AK291" s="773"/>
      <c r="AL291" s="773"/>
      <c r="AM291" s="773"/>
      <c r="AN291" s="773" t="s">
        <v>637</v>
      </c>
      <c r="AO291" s="773"/>
      <c r="AP291" s="773"/>
      <c r="AQ291" s="769" t="s">
        <v>556</v>
      </c>
      <c r="AR291" s="947" t="s">
        <v>555</v>
      </c>
      <c r="AS291" s="774"/>
      <c r="AT291" s="769" t="s">
        <v>382</v>
      </c>
      <c r="AU291" s="769"/>
      <c r="AV291" s="846"/>
      <c r="AW291" s="823">
        <v>40</v>
      </c>
      <c r="AX291" s="824">
        <v>50</v>
      </c>
      <c r="AY291" s="824">
        <v>45</v>
      </c>
      <c r="AZ291" s="841">
        <f>(AX291-AW291)/(2*1.645)</f>
        <v>3.0395136778115499</v>
      </c>
      <c r="BA291" s="804"/>
      <c r="BB291" s="804"/>
      <c r="BC291" s="823"/>
      <c r="BD291" s="824"/>
      <c r="BE291" s="824"/>
      <c r="BF291" s="805"/>
      <c r="BG291" s="804"/>
      <c r="BH291" s="804"/>
      <c r="BI291" s="823"/>
      <c r="BJ291" s="824"/>
      <c r="BK291" s="824"/>
      <c r="BL291" s="805"/>
      <c r="BM291" s="804"/>
      <c r="BN291" s="804"/>
      <c r="BO291" s="823"/>
      <c r="BP291" s="824"/>
      <c r="BQ291" s="824"/>
      <c r="BR291" s="805"/>
      <c r="BS291" s="804"/>
      <c r="BT291" s="804"/>
      <c r="BU291" s="823"/>
      <c r="BV291" s="824"/>
      <c r="BW291" s="824"/>
      <c r="BX291" s="805"/>
      <c r="BY291" s="804"/>
      <c r="BZ291" s="804"/>
      <c r="CA291" s="823"/>
      <c r="CB291" s="824"/>
      <c r="CC291" s="824"/>
      <c r="CD291" s="805"/>
      <c r="CE291" s="804"/>
      <c r="CF291" s="804"/>
      <c r="CG291" s="823"/>
      <c r="CH291" s="824"/>
      <c r="CI291" s="824"/>
      <c r="CJ291" s="805"/>
      <c r="CK291" s="804"/>
      <c r="CL291" s="804"/>
      <c r="CM291" s="823"/>
      <c r="CN291" s="824"/>
      <c r="CO291" s="824"/>
      <c r="CP291" s="805"/>
      <c r="CQ291" s="804"/>
      <c r="CR291" s="804"/>
      <c r="CS291" s="823"/>
      <c r="CT291" s="824"/>
      <c r="CU291" s="824"/>
      <c r="CV291" s="805"/>
      <c r="CW291" s="804"/>
      <c r="CX291" s="804"/>
      <c r="CY291" s="823"/>
      <c r="CZ291" s="824"/>
      <c r="DA291" s="825"/>
      <c r="DB291" s="803"/>
      <c r="DC291" s="809"/>
      <c r="DD291" s="809"/>
      <c r="DE291" s="826"/>
      <c r="DF291" s="825"/>
      <c r="DG291" s="824"/>
      <c r="DH291" s="805"/>
      <c r="DI291" s="804"/>
      <c r="DJ291" s="804"/>
      <c r="DK291" s="823"/>
      <c r="DL291" s="824"/>
      <c r="DM291" s="825"/>
      <c r="DN291" s="803"/>
      <c r="DO291" s="809"/>
      <c r="DP291" s="809"/>
      <c r="DQ291" s="827"/>
      <c r="DR291" s="828"/>
      <c r="DS291" s="835"/>
      <c r="DT291" s="811"/>
      <c r="DU291" s="812"/>
      <c r="DV291" s="812"/>
      <c r="DW291" s="836"/>
      <c r="DX291" s="835"/>
      <c r="DY291" s="828"/>
      <c r="DZ291" s="813"/>
      <c r="EA291" s="814"/>
      <c r="EB291" s="814"/>
      <c r="EC291" s="827"/>
      <c r="ED291" s="828"/>
      <c r="EE291" s="835"/>
      <c r="EF291" s="811"/>
      <c r="EG291" s="812"/>
      <c r="EH291" s="812"/>
      <c r="EI291" s="836"/>
      <c r="EJ291" s="835"/>
      <c r="EK291" s="828"/>
      <c r="EL291" s="813"/>
      <c r="EM291" s="814"/>
      <c r="EN291" s="814"/>
      <c r="EO291" s="827"/>
      <c r="EP291" s="828"/>
      <c r="EQ291" s="835"/>
      <c r="ER291" s="811"/>
      <c r="ES291" s="812"/>
      <c r="ET291" s="812"/>
      <c r="EU291" s="836"/>
      <c r="EV291" s="835"/>
      <c r="EW291" s="828"/>
      <c r="EX291" s="813"/>
      <c r="EY291" s="814"/>
      <c r="EZ291" s="814"/>
      <c r="FA291" s="827"/>
      <c r="FB291" s="828"/>
      <c r="FC291" s="835"/>
      <c r="FD291" s="811"/>
      <c r="FE291" s="812"/>
      <c r="FF291" s="812"/>
      <c r="FG291" s="836"/>
      <c r="FH291" s="835"/>
      <c r="FI291" s="828"/>
      <c r="FJ291" s="813"/>
      <c r="FK291" s="814"/>
      <c r="FL291" s="814"/>
      <c r="FM291" s="827"/>
      <c r="FN291" s="828"/>
      <c r="FO291" s="835"/>
      <c r="FP291" s="811"/>
      <c r="FQ291" s="812"/>
      <c r="FR291" s="812"/>
      <c r="FS291" s="823"/>
      <c r="FT291" s="824"/>
      <c r="FU291" s="825"/>
      <c r="FV291" s="803"/>
      <c r="FW291" s="804"/>
      <c r="FX291" s="804"/>
      <c r="FY291" s="826"/>
      <c r="FZ291" s="825"/>
      <c r="GA291" s="824"/>
      <c r="GB291" s="805"/>
      <c r="GC291" s="804"/>
      <c r="GD291" s="804"/>
      <c r="GE291" s="823"/>
      <c r="GF291" s="824"/>
      <c r="GG291" s="825"/>
      <c r="GH291" s="803"/>
      <c r="GI291" s="809"/>
      <c r="GJ291" s="809"/>
      <c r="GK291" s="826"/>
      <c r="GL291" s="825"/>
      <c r="GM291" s="824"/>
      <c r="GN291" s="805"/>
      <c r="GO291" s="804"/>
      <c r="GP291" s="804"/>
      <c r="GQ291" s="823"/>
      <c r="GR291" s="824"/>
      <c r="GS291" s="825"/>
      <c r="GT291" s="803"/>
      <c r="GU291" s="809"/>
      <c r="GV291" s="809"/>
      <c r="GW291" s="826"/>
      <c r="GX291" s="825"/>
      <c r="GY291" s="824"/>
      <c r="GZ291" s="805"/>
      <c r="HA291" s="804"/>
      <c r="HB291" s="804"/>
      <c r="HC291" s="823"/>
      <c r="HD291" s="824"/>
      <c r="HE291" s="825"/>
      <c r="HF291" s="803"/>
      <c r="HG291" s="809"/>
      <c r="HH291" s="809"/>
      <c r="HI291" s="826"/>
      <c r="HJ291" s="825"/>
      <c r="HK291" s="824"/>
      <c r="HL291" s="805"/>
      <c r="HM291" s="804"/>
      <c r="HN291" s="804"/>
      <c r="HO291" s="823"/>
      <c r="HP291" s="824"/>
      <c r="HQ291" s="825"/>
      <c r="HR291" s="803"/>
      <c r="HS291" s="809"/>
      <c r="HT291" s="809"/>
      <c r="HU291" s="826"/>
      <c r="HV291" s="825"/>
      <c r="HW291" s="824"/>
      <c r="HX291" s="805"/>
      <c r="HY291" s="804"/>
      <c r="HZ291" s="804"/>
      <c r="IA291" s="823"/>
      <c r="IB291" s="824"/>
      <c r="IC291" s="825"/>
      <c r="ID291" s="803"/>
      <c r="IE291" s="804"/>
      <c r="IF291" s="804"/>
      <c r="IG291" s="826"/>
      <c r="IH291" s="825"/>
      <c r="II291" s="824"/>
      <c r="IJ291" s="805"/>
      <c r="IK291" s="804"/>
      <c r="IL291" s="804"/>
      <c r="IM291" s="823"/>
      <c r="IN291" s="824"/>
      <c r="IO291" s="825"/>
      <c r="IP291" s="803"/>
      <c r="IQ291" s="804"/>
      <c r="IR291" s="804"/>
      <c r="IS291" s="826"/>
      <c r="IT291" s="825"/>
      <c r="IU291" s="824"/>
      <c r="IV291" s="805"/>
      <c r="IW291" s="804"/>
      <c r="IX291" s="804"/>
      <c r="IY291" s="823"/>
      <c r="IZ291" s="824"/>
      <c r="JA291" s="825"/>
      <c r="JB291" s="803"/>
      <c r="JC291" s="804"/>
      <c r="JD291" s="804"/>
      <c r="JE291" s="826"/>
      <c r="JF291" s="825"/>
      <c r="JG291" s="824"/>
      <c r="JH291" s="805"/>
      <c r="JI291" s="804"/>
      <c r="JJ291" s="804"/>
      <c r="JK291" s="823"/>
      <c r="JL291" s="824"/>
      <c r="JM291" s="825"/>
      <c r="JN291" s="803"/>
      <c r="JO291" s="809"/>
      <c r="JP291" s="809"/>
      <c r="JQ291" s="826"/>
      <c r="JR291" s="825"/>
      <c r="JS291" s="824"/>
      <c r="JT291" s="805"/>
      <c r="JU291" s="804"/>
      <c r="JV291" s="804"/>
      <c r="JW291" s="823"/>
      <c r="JX291" s="824"/>
      <c r="JY291" s="824"/>
      <c r="JZ291" s="805"/>
      <c r="KA291" s="809"/>
      <c r="KB291" s="809"/>
      <c r="KC291" s="823"/>
      <c r="KD291" s="824"/>
      <c r="KE291" s="824"/>
      <c r="KF291" s="805"/>
      <c r="KG291" s="809"/>
      <c r="KH291" s="809"/>
      <c r="KI291" s="823"/>
      <c r="KJ291" s="824"/>
      <c r="KK291" s="824"/>
      <c r="KL291" s="805"/>
      <c r="KM291" s="809"/>
      <c r="KN291" s="809"/>
      <c r="KO291" s="823"/>
      <c r="KP291" s="824"/>
      <c r="KQ291" s="824"/>
      <c r="KR291" s="805"/>
      <c r="KS291" s="804"/>
      <c r="KT291" s="804"/>
      <c r="KU291" s="823"/>
      <c r="KV291" s="824"/>
      <c r="KW291" s="824"/>
      <c r="KX291" s="805"/>
      <c r="KY291" s="809"/>
      <c r="KZ291" s="809"/>
      <c r="LA291" s="823"/>
      <c r="LB291" s="824"/>
      <c r="LC291" s="824"/>
      <c r="LD291" s="805"/>
      <c r="LE291" s="804"/>
      <c r="LF291" s="804"/>
      <c r="LG291" s="823"/>
      <c r="LH291" s="824"/>
      <c r="LI291" s="824"/>
      <c r="LJ291" s="805"/>
      <c r="LK291" s="804"/>
      <c r="LL291" s="804"/>
      <c r="LM291" s="823"/>
      <c r="LN291" s="824"/>
      <c r="LO291" s="824"/>
      <c r="LP291" s="805"/>
      <c r="LQ291" s="809"/>
      <c r="LR291" s="809"/>
      <c r="LS291" s="823"/>
      <c r="LT291" s="824"/>
      <c r="LU291" s="824"/>
      <c r="LV291" s="805"/>
      <c r="LW291" s="804"/>
      <c r="LX291" s="804"/>
      <c r="LY291" s="823"/>
      <c r="LZ291" s="824"/>
      <c r="MA291" s="824"/>
      <c r="MB291" s="805"/>
      <c r="MC291" s="809"/>
      <c r="MD291" s="809"/>
      <c r="ME291" s="823"/>
      <c r="MF291" s="824"/>
      <c r="MG291" s="824"/>
      <c r="MH291" s="805"/>
      <c r="MI291" s="809"/>
      <c r="MJ291" s="809"/>
      <c r="MK291" s="823"/>
      <c r="ML291" s="824"/>
      <c r="MM291" s="824"/>
      <c r="MN291" s="805"/>
      <c r="MO291" s="809"/>
      <c r="MP291" s="809"/>
      <c r="MQ291" s="823"/>
      <c r="MR291" s="824"/>
      <c r="MS291" s="824"/>
      <c r="MT291" s="805"/>
      <c r="MU291" s="804"/>
      <c r="MV291" s="804"/>
      <c r="MW291" s="823"/>
      <c r="MX291" s="824"/>
      <c r="MY291" s="824"/>
      <c r="MZ291" s="805"/>
      <c r="NA291" s="804"/>
      <c r="NB291" s="804"/>
      <c r="NC291" s="823"/>
      <c r="ND291" s="824"/>
      <c r="NE291" s="824"/>
      <c r="NF291" s="805"/>
      <c r="NG291" s="804"/>
      <c r="NH291" s="804"/>
      <c r="NI291" s="823"/>
      <c r="NJ291" s="824"/>
      <c r="NK291" s="824"/>
      <c r="NL291" s="805"/>
      <c r="NM291" s="809"/>
      <c r="NN291" s="809"/>
      <c r="NO291" s="823"/>
      <c r="NP291" s="824"/>
      <c r="NQ291" s="824"/>
      <c r="NR291" s="805"/>
      <c r="NS291" s="823"/>
      <c r="NT291" s="824"/>
      <c r="NU291" s="824"/>
      <c r="NV291" s="805"/>
      <c r="NW291" s="823"/>
      <c r="NX291" s="824"/>
      <c r="NY291" s="824"/>
      <c r="NZ291" s="834"/>
      <c r="OA291" s="823"/>
      <c r="OB291" s="824"/>
      <c r="OC291" s="824"/>
      <c r="OD291" s="805"/>
      <c r="OE291" s="823"/>
      <c r="OF291" s="824"/>
      <c r="OG291" s="824"/>
      <c r="OH291" s="805"/>
      <c r="OI291" s="823"/>
      <c r="OJ291" s="824"/>
      <c r="OK291" s="824"/>
      <c r="OL291" s="805"/>
      <c r="OM291" s="823"/>
      <c r="ON291" s="824"/>
      <c r="OO291" s="824"/>
      <c r="OP291" s="805"/>
      <c r="OQ291" s="823"/>
      <c r="OR291" s="824"/>
      <c r="OS291" s="824"/>
      <c r="OT291" s="805"/>
      <c r="OU291" s="823"/>
      <c r="OV291" s="824"/>
      <c r="OW291" s="824"/>
      <c r="OX291" s="805"/>
      <c r="OY291" s="823"/>
      <c r="OZ291" s="824"/>
      <c r="PA291" s="824"/>
      <c r="PB291" s="805"/>
      <c r="PC291" s="823"/>
      <c r="PD291" s="824"/>
      <c r="PE291" s="824"/>
      <c r="PF291" s="805"/>
    </row>
    <row r="292" spans="1:422" s="690" customFormat="1" ht="15" hidden="1" customHeight="1" x14ac:dyDescent="0.25">
      <c r="A292" s="769" t="s">
        <v>31</v>
      </c>
      <c r="B292" s="769" t="s">
        <v>18</v>
      </c>
      <c r="C292" s="769" t="s">
        <v>20</v>
      </c>
      <c r="D292" s="770"/>
      <c r="E292" s="769"/>
      <c r="F292" s="769"/>
      <c r="G292" s="769"/>
      <c r="H292" s="769"/>
      <c r="I292" s="769"/>
      <c r="J292" s="769"/>
      <c r="K292" s="771"/>
      <c r="L292" s="769" t="s">
        <v>383</v>
      </c>
      <c r="M292" s="769"/>
      <c r="N292" s="769"/>
      <c r="O292" s="769" t="s">
        <v>492</v>
      </c>
      <c r="P292" s="769"/>
      <c r="Q292" s="769"/>
      <c r="R292" s="769"/>
      <c r="S292" s="769"/>
      <c r="T292" s="816"/>
      <c r="U292" s="816"/>
      <c r="V292" s="816"/>
      <c r="W292" s="816"/>
      <c r="X292" s="769">
        <v>1</v>
      </c>
      <c r="Y292" s="769">
        <f>IF(AND(AJ292="",AK292="",AL292="",AN292="",AO292="",OR(AP292="",AP292=Dropdown!$AM$12,AP292=Dropdown!$AM$11)),1,0)</f>
        <v>0</v>
      </c>
      <c r="Z292" s="769">
        <f t="shared" si="43"/>
        <v>1</v>
      </c>
      <c r="AA292" s="769">
        <f t="shared" si="44"/>
        <v>0</v>
      </c>
      <c r="AB292" s="769">
        <f t="shared" si="45"/>
        <v>0</v>
      </c>
      <c r="AC292" s="769"/>
      <c r="AD292" s="772" t="str">
        <f>IF(OR(T292&lt;&gt;"",U292&lt;&gt;""),Dropdown!$A$4,IF(OR(V292&lt;&gt;"",W292&lt;&gt;""),Dropdown!$A$5,Dropdown!$A$3))</f>
        <v>Residential</v>
      </c>
      <c r="AE292" s="773" t="s">
        <v>343</v>
      </c>
      <c r="AF292" s="773" t="str">
        <f>VLOOKUP(AG292,Dropdown!$N$3:$R$62,2,FALSE)</f>
        <v>SSA</v>
      </c>
      <c r="AG292" s="773" t="s">
        <v>31</v>
      </c>
      <c r="AH292" s="773" t="str">
        <f>IF(AG292&lt;&gt;"",VLOOKUP(AG292,Dropdown!$N$3:$R$62,3,FALSE),IF(AF292&lt;&gt;"",VLOOKUP(AF292,Dropdown!$N$3:$R$62,3,FALSE),IF(AE292&lt;&gt;"",VLOOKUP(AE292,Dropdown!$N$3:$R$62,3,FALSE),"")))</f>
        <v>LI</v>
      </c>
      <c r="AI292" s="773" t="str">
        <f>IF(AG292&lt;&gt;"",VLOOKUP(AG292,Dropdown!$N$3:$R$62,5,FALSE),IF(AF292&lt;&gt;"",VLOOKUP(AF292,Dropdown!$N$3:$R$62,5,FALSE),IF(AE292&lt;&gt;"",VLOOKUP(AE292,Dropdown!$N$3:$R$62,5,FALSE),"")))</f>
        <v>Tropical</v>
      </c>
      <c r="AJ292" s="773" t="s">
        <v>776</v>
      </c>
      <c r="AK292" s="773"/>
      <c r="AL292" s="773"/>
      <c r="AM292" s="773"/>
      <c r="AN292" s="773" t="s">
        <v>486</v>
      </c>
      <c r="AO292" s="773"/>
      <c r="AP292" s="773"/>
      <c r="AQ292" s="769" t="s">
        <v>556</v>
      </c>
      <c r="AR292" s="947" t="s">
        <v>555</v>
      </c>
      <c r="AS292" s="774"/>
      <c r="AT292" s="769" t="s">
        <v>382</v>
      </c>
      <c r="AU292" s="769"/>
      <c r="AV292" s="846"/>
      <c r="AW292" s="823">
        <v>50</v>
      </c>
      <c r="AX292" s="824">
        <v>70</v>
      </c>
      <c r="AY292" s="824">
        <v>60</v>
      </c>
      <c r="AZ292" s="841">
        <f>(AX292-AW292)/(2*1.645)</f>
        <v>6.0790273556230998</v>
      </c>
      <c r="BA292" s="804"/>
      <c r="BB292" s="804"/>
      <c r="BC292" s="823"/>
      <c r="BD292" s="824"/>
      <c r="BE292" s="824"/>
      <c r="BF292" s="805"/>
      <c r="BG292" s="804"/>
      <c r="BH292" s="804"/>
      <c r="BI292" s="823"/>
      <c r="BJ292" s="824"/>
      <c r="BK292" s="824"/>
      <c r="BL292" s="805"/>
      <c r="BM292" s="804"/>
      <c r="BN292" s="804"/>
      <c r="BO292" s="823"/>
      <c r="BP292" s="824"/>
      <c r="BQ292" s="824"/>
      <c r="BR292" s="805"/>
      <c r="BS292" s="804"/>
      <c r="BT292" s="804"/>
      <c r="BU292" s="823"/>
      <c r="BV292" s="824"/>
      <c r="BW292" s="824"/>
      <c r="BX292" s="805"/>
      <c r="BY292" s="804"/>
      <c r="BZ292" s="804"/>
      <c r="CA292" s="823"/>
      <c r="CB292" s="824"/>
      <c r="CC292" s="824"/>
      <c r="CD292" s="805"/>
      <c r="CE292" s="804"/>
      <c r="CF292" s="804"/>
      <c r="CG292" s="823"/>
      <c r="CH292" s="824"/>
      <c r="CI292" s="824"/>
      <c r="CJ292" s="805"/>
      <c r="CK292" s="804"/>
      <c r="CL292" s="804"/>
      <c r="CM292" s="823"/>
      <c r="CN292" s="824"/>
      <c r="CO292" s="824"/>
      <c r="CP292" s="805"/>
      <c r="CQ292" s="804"/>
      <c r="CR292" s="804"/>
      <c r="CS292" s="823"/>
      <c r="CT292" s="824"/>
      <c r="CU292" s="824"/>
      <c r="CV292" s="805"/>
      <c r="CW292" s="804"/>
      <c r="CX292" s="804"/>
      <c r="CY292" s="823"/>
      <c r="CZ292" s="824"/>
      <c r="DA292" s="825"/>
      <c r="DB292" s="803"/>
      <c r="DC292" s="809"/>
      <c r="DD292" s="809"/>
      <c r="DE292" s="826"/>
      <c r="DF292" s="825"/>
      <c r="DG292" s="824"/>
      <c r="DH292" s="805"/>
      <c r="DI292" s="804"/>
      <c r="DJ292" s="804"/>
      <c r="DK292" s="823"/>
      <c r="DL292" s="824"/>
      <c r="DM292" s="825"/>
      <c r="DN292" s="803"/>
      <c r="DO292" s="809"/>
      <c r="DP292" s="809"/>
      <c r="DQ292" s="827"/>
      <c r="DR292" s="828"/>
      <c r="DS292" s="835"/>
      <c r="DT292" s="811"/>
      <c r="DU292" s="812"/>
      <c r="DV292" s="812"/>
      <c r="DW292" s="836"/>
      <c r="DX292" s="835"/>
      <c r="DY292" s="828"/>
      <c r="DZ292" s="813"/>
      <c r="EA292" s="814"/>
      <c r="EB292" s="814"/>
      <c r="EC292" s="827"/>
      <c r="ED292" s="828"/>
      <c r="EE292" s="835"/>
      <c r="EF292" s="811"/>
      <c r="EG292" s="812"/>
      <c r="EH292" s="812"/>
      <c r="EI292" s="836"/>
      <c r="EJ292" s="835"/>
      <c r="EK292" s="828"/>
      <c r="EL292" s="813"/>
      <c r="EM292" s="814"/>
      <c r="EN292" s="814"/>
      <c r="EO292" s="827"/>
      <c r="EP292" s="828"/>
      <c r="EQ292" s="835"/>
      <c r="ER292" s="811"/>
      <c r="ES292" s="812"/>
      <c r="ET292" s="812"/>
      <c r="EU292" s="836"/>
      <c r="EV292" s="835"/>
      <c r="EW292" s="828"/>
      <c r="EX292" s="813"/>
      <c r="EY292" s="814"/>
      <c r="EZ292" s="814"/>
      <c r="FA292" s="827"/>
      <c r="FB292" s="828"/>
      <c r="FC292" s="835"/>
      <c r="FD292" s="811"/>
      <c r="FE292" s="812"/>
      <c r="FF292" s="812"/>
      <c r="FG292" s="836"/>
      <c r="FH292" s="835"/>
      <c r="FI292" s="828"/>
      <c r="FJ292" s="813"/>
      <c r="FK292" s="814"/>
      <c r="FL292" s="814"/>
      <c r="FM292" s="827"/>
      <c r="FN292" s="828"/>
      <c r="FO292" s="835"/>
      <c r="FP292" s="811"/>
      <c r="FQ292" s="812"/>
      <c r="FR292" s="812"/>
      <c r="FS292" s="823"/>
      <c r="FT292" s="824"/>
      <c r="FU292" s="825"/>
      <c r="FV292" s="803"/>
      <c r="FW292" s="804"/>
      <c r="FX292" s="804"/>
      <c r="FY292" s="826"/>
      <c r="FZ292" s="825"/>
      <c r="GA292" s="824"/>
      <c r="GB292" s="805"/>
      <c r="GC292" s="804"/>
      <c r="GD292" s="804"/>
      <c r="GE292" s="823"/>
      <c r="GF292" s="824"/>
      <c r="GG292" s="825"/>
      <c r="GH292" s="803"/>
      <c r="GI292" s="809"/>
      <c r="GJ292" s="809"/>
      <c r="GK292" s="826"/>
      <c r="GL292" s="825"/>
      <c r="GM292" s="824"/>
      <c r="GN292" s="805"/>
      <c r="GO292" s="804"/>
      <c r="GP292" s="804"/>
      <c r="GQ292" s="823"/>
      <c r="GR292" s="824"/>
      <c r="GS292" s="825"/>
      <c r="GT292" s="803"/>
      <c r="GU292" s="809"/>
      <c r="GV292" s="809"/>
      <c r="GW292" s="826"/>
      <c r="GX292" s="825"/>
      <c r="GY292" s="824"/>
      <c r="GZ292" s="805"/>
      <c r="HA292" s="804"/>
      <c r="HB292" s="804"/>
      <c r="HC292" s="823"/>
      <c r="HD292" s="824"/>
      <c r="HE292" s="825"/>
      <c r="HF292" s="803"/>
      <c r="HG292" s="809"/>
      <c r="HH292" s="809"/>
      <c r="HI292" s="826"/>
      <c r="HJ292" s="825"/>
      <c r="HK292" s="824"/>
      <c r="HL292" s="805"/>
      <c r="HM292" s="804"/>
      <c r="HN292" s="804"/>
      <c r="HO292" s="823"/>
      <c r="HP292" s="824"/>
      <c r="HQ292" s="825"/>
      <c r="HR292" s="803"/>
      <c r="HS292" s="809"/>
      <c r="HT292" s="809"/>
      <c r="HU292" s="826"/>
      <c r="HV292" s="825"/>
      <c r="HW292" s="824"/>
      <c r="HX292" s="805"/>
      <c r="HY292" s="804"/>
      <c r="HZ292" s="804"/>
      <c r="IA292" s="823"/>
      <c r="IB292" s="824"/>
      <c r="IC292" s="825"/>
      <c r="ID292" s="803"/>
      <c r="IE292" s="804"/>
      <c r="IF292" s="804"/>
      <c r="IG292" s="826"/>
      <c r="IH292" s="825"/>
      <c r="II292" s="824"/>
      <c r="IJ292" s="805"/>
      <c r="IK292" s="804"/>
      <c r="IL292" s="804"/>
      <c r="IM292" s="823"/>
      <c r="IN292" s="824"/>
      <c r="IO292" s="825"/>
      <c r="IP292" s="803"/>
      <c r="IQ292" s="804"/>
      <c r="IR292" s="804"/>
      <c r="IS292" s="826"/>
      <c r="IT292" s="825"/>
      <c r="IU292" s="824"/>
      <c r="IV292" s="805"/>
      <c r="IW292" s="804"/>
      <c r="IX292" s="804"/>
      <c r="IY292" s="823"/>
      <c r="IZ292" s="824"/>
      <c r="JA292" s="825"/>
      <c r="JB292" s="803"/>
      <c r="JC292" s="804"/>
      <c r="JD292" s="804"/>
      <c r="JE292" s="826"/>
      <c r="JF292" s="825"/>
      <c r="JG292" s="824"/>
      <c r="JH292" s="805"/>
      <c r="JI292" s="804"/>
      <c r="JJ292" s="804"/>
      <c r="JK292" s="823"/>
      <c r="JL292" s="824"/>
      <c r="JM292" s="825"/>
      <c r="JN292" s="803"/>
      <c r="JO292" s="809"/>
      <c r="JP292" s="809"/>
      <c r="JQ292" s="826"/>
      <c r="JR292" s="825"/>
      <c r="JS292" s="824"/>
      <c r="JT292" s="805"/>
      <c r="JU292" s="804"/>
      <c r="JV292" s="804"/>
      <c r="JW292" s="823"/>
      <c r="JX292" s="824"/>
      <c r="JY292" s="824"/>
      <c r="JZ292" s="805"/>
      <c r="KA292" s="809"/>
      <c r="KB292" s="809"/>
      <c r="KC292" s="823"/>
      <c r="KD292" s="824"/>
      <c r="KE292" s="824"/>
      <c r="KF292" s="805"/>
      <c r="KG292" s="809"/>
      <c r="KH292" s="809"/>
      <c r="KI292" s="823"/>
      <c r="KJ292" s="824"/>
      <c r="KK292" s="824"/>
      <c r="KL292" s="805"/>
      <c r="KM292" s="809"/>
      <c r="KN292" s="809"/>
      <c r="KO292" s="823"/>
      <c r="KP292" s="824"/>
      <c r="KQ292" s="824"/>
      <c r="KR292" s="805"/>
      <c r="KS292" s="804"/>
      <c r="KT292" s="804"/>
      <c r="KU292" s="823"/>
      <c r="KV292" s="824"/>
      <c r="KW292" s="824"/>
      <c r="KX292" s="805"/>
      <c r="KY292" s="809"/>
      <c r="KZ292" s="809"/>
      <c r="LA292" s="823"/>
      <c r="LB292" s="824"/>
      <c r="LC292" s="824"/>
      <c r="LD292" s="805"/>
      <c r="LE292" s="804"/>
      <c r="LF292" s="804"/>
      <c r="LG292" s="823"/>
      <c r="LH292" s="824"/>
      <c r="LI292" s="824"/>
      <c r="LJ292" s="805"/>
      <c r="LK292" s="804"/>
      <c r="LL292" s="804"/>
      <c r="LM292" s="823"/>
      <c r="LN292" s="824"/>
      <c r="LO292" s="824"/>
      <c r="LP292" s="805"/>
      <c r="LQ292" s="809"/>
      <c r="LR292" s="809"/>
      <c r="LS292" s="823"/>
      <c r="LT292" s="824"/>
      <c r="LU292" s="824"/>
      <c r="LV292" s="805"/>
      <c r="LW292" s="804"/>
      <c r="LX292" s="804"/>
      <c r="LY292" s="823"/>
      <c r="LZ292" s="824"/>
      <c r="MA292" s="824"/>
      <c r="MB292" s="805"/>
      <c r="MC292" s="809"/>
      <c r="MD292" s="809"/>
      <c r="ME292" s="823"/>
      <c r="MF292" s="824"/>
      <c r="MG292" s="824"/>
      <c r="MH292" s="805"/>
      <c r="MI292" s="809"/>
      <c r="MJ292" s="809"/>
      <c r="MK292" s="823"/>
      <c r="ML292" s="824"/>
      <c r="MM292" s="824"/>
      <c r="MN292" s="805"/>
      <c r="MO292" s="809"/>
      <c r="MP292" s="809"/>
      <c r="MQ292" s="823"/>
      <c r="MR292" s="824"/>
      <c r="MS292" s="824"/>
      <c r="MT292" s="805"/>
      <c r="MU292" s="804"/>
      <c r="MV292" s="804"/>
      <c r="MW292" s="823"/>
      <c r="MX292" s="824"/>
      <c r="MY292" s="824"/>
      <c r="MZ292" s="805"/>
      <c r="NA292" s="804"/>
      <c r="NB292" s="804"/>
      <c r="NC292" s="823"/>
      <c r="ND292" s="824"/>
      <c r="NE292" s="824"/>
      <c r="NF292" s="805"/>
      <c r="NG292" s="804"/>
      <c r="NH292" s="804"/>
      <c r="NI292" s="823"/>
      <c r="NJ292" s="824"/>
      <c r="NK292" s="824"/>
      <c r="NL292" s="805"/>
      <c r="NM292" s="809"/>
      <c r="NN292" s="809"/>
      <c r="NO292" s="823"/>
      <c r="NP292" s="824"/>
      <c r="NQ292" s="824"/>
      <c r="NR292" s="805"/>
      <c r="NS292" s="823"/>
      <c r="NT292" s="824"/>
      <c r="NU292" s="824"/>
      <c r="NV292" s="805"/>
      <c r="NW292" s="823"/>
      <c r="NX292" s="824"/>
      <c r="NY292" s="824"/>
      <c r="NZ292" s="834"/>
      <c r="OA292" s="823"/>
      <c r="OB292" s="824"/>
      <c r="OC292" s="824"/>
      <c r="OD292" s="805"/>
      <c r="OE292" s="823"/>
      <c r="OF292" s="824"/>
      <c r="OG292" s="824"/>
      <c r="OH292" s="805"/>
      <c r="OI292" s="823"/>
      <c r="OJ292" s="824"/>
      <c r="OK292" s="824"/>
      <c r="OL292" s="805"/>
      <c r="OM292" s="823"/>
      <c r="ON292" s="824"/>
      <c r="OO292" s="824"/>
      <c r="OP292" s="805"/>
      <c r="OQ292" s="823"/>
      <c r="OR292" s="824"/>
      <c r="OS292" s="824"/>
      <c r="OT292" s="805"/>
      <c r="OU292" s="823"/>
      <c r="OV292" s="824"/>
      <c r="OW292" s="824"/>
      <c r="OX292" s="805"/>
      <c r="OY292" s="823"/>
      <c r="OZ292" s="824"/>
      <c r="PA292" s="824"/>
      <c r="PB292" s="805"/>
      <c r="PC292" s="823"/>
      <c r="PD292" s="824"/>
      <c r="PE292" s="824"/>
      <c r="PF292" s="805"/>
    </row>
    <row r="293" spans="1:422" ht="15" hidden="1" customHeight="1" x14ac:dyDescent="0.25">
      <c r="A293" s="769" t="s">
        <v>31</v>
      </c>
      <c r="B293" s="769" t="s">
        <v>18</v>
      </c>
      <c r="C293" s="769" t="s">
        <v>16</v>
      </c>
      <c r="D293" s="770"/>
      <c r="E293" s="769"/>
      <c r="F293" s="769"/>
      <c r="G293" s="769"/>
      <c r="H293" s="769"/>
      <c r="I293" s="769"/>
      <c r="J293" s="769"/>
      <c r="K293" s="771"/>
      <c r="L293" s="769" t="s">
        <v>79</v>
      </c>
      <c r="M293" s="769"/>
      <c r="N293" s="769"/>
      <c r="O293" s="769" t="s">
        <v>493</v>
      </c>
      <c r="P293" s="769"/>
      <c r="Q293" s="769"/>
      <c r="R293" s="769"/>
      <c r="S293" s="769"/>
      <c r="T293" s="816"/>
      <c r="U293" s="816"/>
      <c r="V293" s="816"/>
      <c r="W293" s="816"/>
      <c r="X293" s="769">
        <v>1</v>
      </c>
      <c r="Y293" s="769">
        <f>IF(AND(AJ293="",AK293="",AL293="",AN293="",AO293="",OR(AP293="",AP293=Dropdown!$AM$12,AP293=Dropdown!$AM$11)),1,0)</f>
        <v>0</v>
      </c>
      <c r="Z293" s="769">
        <f t="shared" si="43"/>
        <v>1</v>
      </c>
      <c r="AA293" s="769">
        <f t="shared" si="44"/>
        <v>0</v>
      </c>
      <c r="AB293" s="769">
        <f t="shared" si="45"/>
        <v>0</v>
      </c>
      <c r="AC293" s="769"/>
      <c r="AD293" s="772" t="str">
        <f>IF(OR(T293&lt;&gt;"",U293&lt;&gt;""),Dropdown!$A$4,IF(OR(V293&lt;&gt;"",W293&lt;&gt;""),Dropdown!$A$5,Dropdown!$A$3))</f>
        <v>Residential</v>
      </c>
      <c r="AE293" s="773" t="s">
        <v>343</v>
      </c>
      <c r="AF293" s="773" t="str">
        <f>VLOOKUP(AG293,Dropdown!$N$3:$R$62,2,FALSE)</f>
        <v>SSA</v>
      </c>
      <c r="AG293" s="810" t="s">
        <v>31</v>
      </c>
      <c r="AH293" s="773" t="str">
        <f>IF(AG293&lt;&gt;"",VLOOKUP(AG293,Dropdown!$N$3:$R$62,3,FALSE),IF(AF293&lt;&gt;"",VLOOKUP(AF293,Dropdown!$N$3:$R$62,3,FALSE),IF(AE293&lt;&gt;"",VLOOKUP(AE293,Dropdown!$N$3:$R$62,3,FALSE),"")))</f>
        <v>LI</v>
      </c>
      <c r="AI293" s="773" t="str">
        <f>IF(AG293&lt;&gt;"",VLOOKUP(AG293,Dropdown!$N$3:$R$62,5,FALSE),IF(AF293&lt;&gt;"",VLOOKUP(AF293,Dropdown!$N$3:$R$62,5,FALSE),IF(AE293&lt;&gt;"",VLOOKUP(AE293,Dropdown!$N$3:$R$62,5,FALSE),"")))</f>
        <v>Tropical</v>
      </c>
      <c r="AJ293" s="773" t="s">
        <v>777</v>
      </c>
      <c r="AK293" s="773"/>
      <c r="AL293" s="773" t="s">
        <v>79</v>
      </c>
      <c r="AM293" s="773"/>
      <c r="AN293" s="773" t="s">
        <v>636</v>
      </c>
      <c r="AO293" s="773"/>
      <c r="AP293" s="773"/>
      <c r="AQ293" s="769" t="s">
        <v>556</v>
      </c>
      <c r="AR293" s="947" t="s">
        <v>555</v>
      </c>
      <c r="AS293" s="774"/>
      <c r="AT293" s="769" t="s">
        <v>382</v>
      </c>
      <c r="AU293" s="769"/>
      <c r="AV293" s="846"/>
      <c r="AW293" s="823">
        <v>90</v>
      </c>
      <c r="AX293" s="824">
        <v>130</v>
      </c>
      <c r="AY293" s="824">
        <v>110</v>
      </c>
      <c r="AZ293" s="841">
        <f>(AX293-AW293)/(2*1.645)</f>
        <v>12.1580547112462</v>
      </c>
      <c r="BA293" s="804"/>
      <c r="BB293" s="804"/>
      <c r="BC293" s="823"/>
      <c r="BD293" s="824"/>
      <c r="BE293" s="824"/>
      <c r="BF293" s="805"/>
      <c r="BG293" s="804"/>
      <c r="BH293" s="804"/>
      <c r="BI293" s="823"/>
      <c r="BJ293" s="824"/>
      <c r="BK293" s="824"/>
      <c r="BL293" s="805"/>
      <c r="BM293" s="804"/>
      <c r="BN293" s="804"/>
      <c r="BO293" s="823"/>
      <c r="BP293" s="824"/>
      <c r="BQ293" s="824"/>
      <c r="BR293" s="805"/>
      <c r="BS293" s="804"/>
      <c r="BT293" s="804"/>
      <c r="BU293" s="823"/>
      <c r="BV293" s="824"/>
      <c r="BW293" s="824"/>
      <c r="BX293" s="805"/>
      <c r="BY293" s="804"/>
      <c r="BZ293" s="804"/>
      <c r="CA293" s="823"/>
      <c r="CB293" s="824"/>
      <c r="CC293" s="824"/>
      <c r="CD293" s="805"/>
      <c r="CE293" s="804"/>
      <c r="CF293" s="804"/>
      <c r="CG293" s="823"/>
      <c r="CH293" s="824"/>
      <c r="CI293" s="824"/>
      <c r="CJ293" s="805"/>
      <c r="CK293" s="804"/>
      <c r="CL293" s="804"/>
      <c r="CM293" s="823"/>
      <c r="CN293" s="824"/>
      <c r="CO293" s="824"/>
      <c r="CP293" s="805"/>
      <c r="CQ293" s="804"/>
      <c r="CR293" s="804"/>
      <c r="CS293" s="823"/>
      <c r="CT293" s="824"/>
      <c r="CU293" s="824"/>
      <c r="CV293" s="805"/>
      <c r="CW293" s="804"/>
      <c r="CX293" s="804"/>
      <c r="CY293" s="823"/>
      <c r="CZ293" s="824"/>
      <c r="DA293" s="825"/>
      <c r="DB293" s="803"/>
      <c r="DC293" s="809"/>
      <c r="DD293" s="809"/>
      <c r="DE293" s="826"/>
      <c r="DF293" s="825"/>
      <c r="DG293" s="824"/>
      <c r="DH293" s="805"/>
      <c r="DI293" s="804"/>
      <c r="DJ293" s="804"/>
      <c r="DK293" s="823"/>
      <c r="DL293" s="824"/>
      <c r="DM293" s="825"/>
      <c r="DN293" s="803"/>
      <c r="DO293" s="809"/>
      <c r="DP293" s="809"/>
      <c r="DQ293" s="827"/>
      <c r="DR293" s="828"/>
      <c r="DS293" s="835"/>
      <c r="DT293" s="811"/>
      <c r="DU293" s="812"/>
      <c r="DV293" s="812"/>
      <c r="DW293" s="836"/>
      <c r="DX293" s="835"/>
      <c r="DY293" s="828"/>
      <c r="DZ293" s="813"/>
      <c r="EA293" s="814"/>
      <c r="EB293" s="814"/>
      <c r="EC293" s="827"/>
      <c r="ED293" s="828"/>
      <c r="EE293" s="835"/>
      <c r="EF293" s="811"/>
      <c r="EG293" s="812"/>
      <c r="EH293" s="812"/>
      <c r="EI293" s="836"/>
      <c r="EJ293" s="835"/>
      <c r="EK293" s="828"/>
      <c r="EL293" s="813"/>
      <c r="EM293" s="814"/>
      <c r="EN293" s="814"/>
      <c r="EO293" s="827"/>
      <c r="EP293" s="828"/>
      <c r="EQ293" s="835"/>
      <c r="ER293" s="811"/>
      <c r="ES293" s="812"/>
      <c r="ET293" s="812"/>
      <c r="EU293" s="836"/>
      <c r="EV293" s="835"/>
      <c r="EW293" s="828"/>
      <c r="EX293" s="813"/>
      <c r="EY293" s="814"/>
      <c r="EZ293" s="814"/>
      <c r="FA293" s="827"/>
      <c r="FB293" s="828"/>
      <c r="FC293" s="835"/>
      <c r="FD293" s="811"/>
      <c r="FE293" s="812"/>
      <c r="FF293" s="812"/>
      <c r="FG293" s="836"/>
      <c r="FH293" s="835"/>
      <c r="FI293" s="828"/>
      <c r="FJ293" s="813"/>
      <c r="FK293" s="814"/>
      <c r="FL293" s="814"/>
      <c r="FM293" s="827"/>
      <c r="FN293" s="828"/>
      <c r="FO293" s="835"/>
      <c r="FP293" s="811"/>
      <c r="FQ293" s="812"/>
      <c r="FR293" s="812"/>
      <c r="FS293" s="823"/>
      <c r="FT293" s="824"/>
      <c r="FU293" s="825"/>
      <c r="FV293" s="803"/>
      <c r="FW293" s="804"/>
      <c r="FX293" s="804"/>
      <c r="FY293" s="826"/>
      <c r="FZ293" s="825"/>
      <c r="GA293" s="824"/>
      <c r="GB293" s="805"/>
      <c r="GC293" s="804"/>
      <c r="GD293" s="804"/>
      <c r="GE293" s="823"/>
      <c r="GF293" s="824"/>
      <c r="GG293" s="825"/>
      <c r="GH293" s="803"/>
      <c r="GI293" s="809"/>
      <c r="GJ293" s="809"/>
      <c r="GK293" s="826"/>
      <c r="GL293" s="825"/>
      <c r="GM293" s="824"/>
      <c r="GN293" s="805"/>
      <c r="GO293" s="804"/>
      <c r="GP293" s="804"/>
      <c r="GQ293" s="823"/>
      <c r="GR293" s="824"/>
      <c r="GS293" s="825"/>
      <c r="GT293" s="803"/>
      <c r="GU293" s="809"/>
      <c r="GV293" s="809"/>
      <c r="GW293" s="826"/>
      <c r="GX293" s="825"/>
      <c r="GY293" s="824"/>
      <c r="GZ293" s="805"/>
      <c r="HA293" s="804"/>
      <c r="HB293" s="804"/>
      <c r="HC293" s="823"/>
      <c r="HD293" s="824"/>
      <c r="HE293" s="825"/>
      <c r="HF293" s="803"/>
      <c r="HG293" s="809"/>
      <c r="HH293" s="809"/>
      <c r="HI293" s="826"/>
      <c r="HJ293" s="825"/>
      <c r="HK293" s="824"/>
      <c r="HL293" s="805"/>
      <c r="HM293" s="804"/>
      <c r="HN293" s="804"/>
      <c r="HO293" s="823"/>
      <c r="HP293" s="824"/>
      <c r="HQ293" s="825"/>
      <c r="HR293" s="803"/>
      <c r="HS293" s="809"/>
      <c r="HT293" s="809"/>
      <c r="HU293" s="826"/>
      <c r="HV293" s="825"/>
      <c r="HW293" s="824"/>
      <c r="HX293" s="805"/>
      <c r="HY293" s="804"/>
      <c r="HZ293" s="804"/>
      <c r="IA293" s="823"/>
      <c r="IB293" s="824"/>
      <c r="IC293" s="825"/>
      <c r="ID293" s="803"/>
      <c r="IE293" s="804"/>
      <c r="IF293" s="804"/>
      <c r="IG293" s="826"/>
      <c r="IH293" s="825"/>
      <c r="II293" s="824"/>
      <c r="IJ293" s="805"/>
      <c r="IK293" s="804"/>
      <c r="IL293" s="804"/>
      <c r="IM293" s="823"/>
      <c r="IN293" s="824"/>
      <c r="IO293" s="825"/>
      <c r="IP293" s="803"/>
      <c r="IQ293" s="804"/>
      <c r="IR293" s="804"/>
      <c r="IS293" s="826"/>
      <c r="IT293" s="825"/>
      <c r="IU293" s="824"/>
      <c r="IV293" s="805"/>
      <c r="IW293" s="804"/>
      <c r="IX293" s="804"/>
      <c r="IY293" s="823"/>
      <c r="IZ293" s="824"/>
      <c r="JA293" s="825"/>
      <c r="JB293" s="803"/>
      <c r="JC293" s="804"/>
      <c r="JD293" s="804"/>
      <c r="JE293" s="826"/>
      <c r="JF293" s="825"/>
      <c r="JG293" s="824"/>
      <c r="JH293" s="805"/>
      <c r="JI293" s="804"/>
      <c r="JJ293" s="804"/>
      <c r="JK293" s="823"/>
      <c r="JL293" s="824"/>
      <c r="JM293" s="825"/>
      <c r="JN293" s="803"/>
      <c r="JO293" s="809"/>
      <c r="JP293" s="809"/>
      <c r="JQ293" s="826"/>
      <c r="JR293" s="825"/>
      <c r="JS293" s="824"/>
      <c r="JT293" s="805"/>
      <c r="JU293" s="804"/>
      <c r="JV293" s="804"/>
      <c r="JW293" s="823"/>
      <c r="JX293" s="824"/>
      <c r="JY293" s="824"/>
      <c r="JZ293" s="805"/>
      <c r="KA293" s="809"/>
      <c r="KB293" s="809"/>
      <c r="KC293" s="823"/>
      <c r="KD293" s="824"/>
      <c r="KE293" s="824"/>
      <c r="KF293" s="805"/>
      <c r="KG293" s="809"/>
      <c r="KH293" s="809"/>
      <c r="KI293" s="823"/>
      <c r="KJ293" s="824"/>
      <c r="KK293" s="824"/>
      <c r="KL293" s="805"/>
      <c r="KM293" s="809"/>
      <c r="KN293" s="809"/>
      <c r="KO293" s="823"/>
      <c r="KP293" s="824"/>
      <c r="KQ293" s="824"/>
      <c r="KR293" s="805"/>
      <c r="KS293" s="804"/>
      <c r="KT293" s="804"/>
      <c r="KU293" s="823"/>
      <c r="KV293" s="824"/>
      <c r="KW293" s="824"/>
      <c r="KX293" s="805"/>
      <c r="KY293" s="809"/>
      <c r="KZ293" s="809"/>
      <c r="LA293" s="823"/>
      <c r="LB293" s="824"/>
      <c r="LC293" s="824"/>
      <c r="LD293" s="805"/>
      <c r="LE293" s="804"/>
      <c r="LF293" s="804"/>
      <c r="LG293" s="823"/>
      <c r="LH293" s="824"/>
      <c r="LI293" s="824"/>
      <c r="LJ293" s="805"/>
      <c r="LK293" s="804"/>
      <c r="LL293" s="804"/>
      <c r="LM293" s="823"/>
      <c r="LN293" s="824"/>
      <c r="LO293" s="824"/>
      <c r="LP293" s="805"/>
      <c r="LQ293" s="809"/>
      <c r="LR293" s="809"/>
      <c r="LS293" s="823"/>
      <c r="LT293" s="824"/>
      <c r="LU293" s="824"/>
      <c r="LV293" s="805"/>
      <c r="LW293" s="804"/>
      <c r="LX293" s="804"/>
      <c r="LY293" s="823"/>
      <c r="LZ293" s="824"/>
      <c r="MA293" s="824"/>
      <c r="MB293" s="805"/>
      <c r="MC293" s="809"/>
      <c r="MD293" s="809"/>
      <c r="ME293" s="823"/>
      <c r="MF293" s="824"/>
      <c r="MG293" s="824"/>
      <c r="MH293" s="805"/>
      <c r="MI293" s="809"/>
      <c r="MJ293" s="809"/>
      <c r="MK293" s="823"/>
      <c r="ML293" s="824"/>
      <c r="MM293" s="824"/>
      <c r="MN293" s="805"/>
      <c r="MO293" s="809"/>
      <c r="MP293" s="809"/>
      <c r="MQ293" s="823"/>
      <c r="MR293" s="824"/>
      <c r="MS293" s="824"/>
      <c r="MT293" s="805"/>
      <c r="MU293" s="804"/>
      <c r="MV293" s="804"/>
      <c r="MW293" s="823"/>
      <c r="MX293" s="824"/>
      <c r="MY293" s="824"/>
      <c r="MZ293" s="805"/>
      <c r="NA293" s="804"/>
      <c r="NB293" s="804"/>
      <c r="NC293" s="823"/>
      <c r="ND293" s="824"/>
      <c r="NE293" s="824"/>
      <c r="NF293" s="805"/>
      <c r="NG293" s="804"/>
      <c r="NH293" s="804"/>
      <c r="NI293" s="823"/>
      <c r="NJ293" s="824"/>
      <c r="NK293" s="824"/>
      <c r="NL293" s="805"/>
      <c r="NM293" s="809"/>
      <c r="NN293" s="809"/>
      <c r="NO293" s="823"/>
      <c r="NP293" s="824"/>
      <c r="NQ293" s="824"/>
      <c r="NR293" s="805"/>
      <c r="NS293" s="823"/>
      <c r="NT293" s="824"/>
      <c r="NU293" s="824"/>
      <c r="NV293" s="805"/>
      <c r="NW293" s="823"/>
      <c r="NX293" s="824"/>
      <c r="NY293" s="824"/>
      <c r="NZ293" s="834"/>
      <c r="OA293" s="823"/>
      <c r="OB293" s="824"/>
      <c r="OC293" s="824"/>
      <c r="OD293" s="805"/>
      <c r="OE293" s="823"/>
      <c r="OF293" s="824"/>
      <c r="OG293" s="824"/>
      <c r="OH293" s="805"/>
      <c r="OI293" s="823"/>
      <c r="OJ293" s="824"/>
      <c r="OK293" s="824"/>
      <c r="OL293" s="805"/>
      <c r="OM293" s="823"/>
      <c r="ON293" s="824"/>
      <c r="OO293" s="824"/>
      <c r="OP293" s="805"/>
      <c r="OQ293" s="823"/>
      <c r="OR293" s="824"/>
      <c r="OS293" s="824"/>
      <c r="OT293" s="805"/>
      <c r="OU293" s="823"/>
      <c r="OV293" s="824"/>
      <c r="OW293" s="824"/>
      <c r="OX293" s="805"/>
      <c r="OY293" s="823"/>
      <c r="OZ293" s="824"/>
      <c r="PA293" s="824"/>
      <c r="PB293" s="805"/>
      <c r="PC293" s="823"/>
      <c r="PD293" s="824"/>
      <c r="PE293" s="824"/>
      <c r="PF293" s="805"/>
    </row>
    <row r="294" spans="1:422" ht="15" hidden="1" customHeight="1" x14ac:dyDescent="0.25">
      <c r="A294" s="769" t="s">
        <v>31</v>
      </c>
      <c r="B294" s="769" t="s">
        <v>18</v>
      </c>
      <c r="C294" s="769" t="s">
        <v>30</v>
      </c>
      <c r="D294" s="770"/>
      <c r="E294" s="769"/>
      <c r="F294" s="769"/>
      <c r="G294" s="769"/>
      <c r="H294" s="769"/>
      <c r="I294" s="769"/>
      <c r="J294" s="769"/>
      <c r="K294" s="771"/>
      <c r="L294" s="769" t="s">
        <v>79</v>
      </c>
      <c r="M294" s="769"/>
      <c r="N294" s="769"/>
      <c r="O294" s="769" t="s">
        <v>493</v>
      </c>
      <c r="P294" s="769"/>
      <c r="Q294" s="769"/>
      <c r="R294" s="769"/>
      <c r="S294" s="769"/>
      <c r="T294" s="816"/>
      <c r="U294" s="816"/>
      <c r="V294" s="816"/>
      <c r="W294" s="816"/>
      <c r="X294" s="769">
        <v>1</v>
      </c>
      <c r="Y294" s="769">
        <f>IF(AND(AJ294="",AK294="",AL294="",AN294="",AO294="",OR(AP294="",AP294=Dropdown!$AM$12,AP294=Dropdown!$AM$11)),1,0)</f>
        <v>0</v>
      </c>
      <c r="Z294" s="769">
        <f t="shared" si="43"/>
        <v>1</v>
      </c>
      <c r="AA294" s="769">
        <f t="shared" si="44"/>
        <v>0</v>
      </c>
      <c r="AB294" s="769">
        <f t="shared" si="45"/>
        <v>0</v>
      </c>
      <c r="AC294" s="769"/>
      <c r="AD294" s="772" t="str">
        <f>IF(OR(T294&lt;&gt;"",U294&lt;&gt;""),Dropdown!$A$4,IF(OR(V294&lt;&gt;"",W294&lt;&gt;""),Dropdown!$A$5,Dropdown!$A$3))</f>
        <v>Residential</v>
      </c>
      <c r="AE294" s="773" t="s">
        <v>343</v>
      </c>
      <c r="AF294" s="773" t="str">
        <f>VLOOKUP(AG294,Dropdown!$N$3:$R$62,2,FALSE)</f>
        <v>SSA</v>
      </c>
      <c r="AG294" s="773" t="s">
        <v>31</v>
      </c>
      <c r="AH294" s="773" t="str">
        <f>IF(AG294&lt;&gt;"",VLOOKUP(AG294,Dropdown!$N$3:$R$62,3,FALSE),IF(AF294&lt;&gt;"",VLOOKUP(AF294,Dropdown!$N$3:$R$62,3,FALSE),IF(AE294&lt;&gt;"",VLOOKUP(AE294,Dropdown!$N$3:$R$62,3,FALSE),"")))</f>
        <v>LI</v>
      </c>
      <c r="AI294" s="773" t="str">
        <f>IF(AG294&lt;&gt;"",VLOOKUP(AG294,Dropdown!$N$3:$R$62,5,FALSE),IF(AF294&lt;&gt;"",VLOOKUP(AF294,Dropdown!$N$3:$R$62,5,FALSE),IF(AE294&lt;&gt;"",VLOOKUP(AE294,Dropdown!$N$3:$R$62,5,FALSE),"")))</f>
        <v>Tropical</v>
      </c>
      <c r="AJ294" s="773" t="s">
        <v>778</v>
      </c>
      <c r="AK294" s="773"/>
      <c r="AL294" s="773" t="s">
        <v>79</v>
      </c>
      <c r="AM294" s="773"/>
      <c r="AN294" s="773" t="s">
        <v>636</v>
      </c>
      <c r="AO294" s="773"/>
      <c r="AP294" s="773"/>
      <c r="AQ294" s="769" t="s">
        <v>556</v>
      </c>
      <c r="AR294" s="947" t="s">
        <v>555</v>
      </c>
      <c r="AS294" s="774"/>
      <c r="AT294" s="769" t="s">
        <v>382</v>
      </c>
      <c r="AU294" s="769"/>
      <c r="AV294" s="846"/>
      <c r="AW294" s="823">
        <v>150</v>
      </c>
      <c r="AX294" s="824">
        <v>250</v>
      </c>
      <c r="AY294" s="824">
        <v>200</v>
      </c>
      <c r="AZ294" s="841">
        <f>(AX294-AW294)/(2*1.645)</f>
        <v>30.3951367781155</v>
      </c>
      <c r="BA294" s="804"/>
      <c r="BB294" s="804"/>
      <c r="BC294" s="823"/>
      <c r="BD294" s="824"/>
      <c r="BE294" s="824"/>
      <c r="BF294" s="805"/>
      <c r="BG294" s="804"/>
      <c r="BH294" s="804"/>
      <c r="BI294" s="823"/>
      <c r="BJ294" s="824"/>
      <c r="BK294" s="824"/>
      <c r="BL294" s="805"/>
      <c r="BM294" s="804"/>
      <c r="BN294" s="804"/>
      <c r="BO294" s="823"/>
      <c r="BP294" s="824"/>
      <c r="BQ294" s="824"/>
      <c r="BR294" s="805"/>
      <c r="BS294" s="804"/>
      <c r="BT294" s="804"/>
      <c r="BU294" s="823"/>
      <c r="BV294" s="824"/>
      <c r="BW294" s="824"/>
      <c r="BX294" s="805"/>
      <c r="BY294" s="804"/>
      <c r="BZ294" s="804"/>
      <c r="CA294" s="823"/>
      <c r="CB294" s="824"/>
      <c r="CC294" s="824"/>
      <c r="CD294" s="805"/>
      <c r="CE294" s="804"/>
      <c r="CF294" s="804"/>
      <c r="CG294" s="823"/>
      <c r="CH294" s="824"/>
      <c r="CI294" s="824"/>
      <c r="CJ294" s="805"/>
      <c r="CK294" s="804"/>
      <c r="CL294" s="804"/>
      <c r="CM294" s="823"/>
      <c r="CN294" s="824"/>
      <c r="CO294" s="824"/>
      <c r="CP294" s="805"/>
      <c r="CQ294" s="804"/>
      <c r="CR294" s="804"/>
      <c r="CS294" s="823"/>
      <c r="CT294" s="824"/>
      <c r="CU294" s="824"/>
      <c r="CV294" s="805"/>
      <c r="CW294" s="804"/>
      <c r="CX294" s="804"/>
      <c r="CY294" s="823"/>
      <c r="CZ294" s="824"/>
      <c r="DA294" s="825"/>
      <c r="DB294" s="803"/>
      <c r="DC294" s="809"/>
      <c r="DD294" s="809"/>
      <c r="DE294" s="826"/>
      <c r="DF294" s="825"/>
      <c r="DG294" s="824"/>
      <c r="DH294" s="805"/>
      <c r="DI294" s="804"/>
      <c r="DJ294" s="804"/>
      <c r="DK294" s="823"/>
      <c r="DL294" s="824"/>
      <c r="DM294" s="825"/>
      <c r="DN294" s="803"/>
      <c r="DO294" s="809"/>
      <c r="DP294" s="809"/>
      <c r="DQ294" s="827"/>
      <c r="DR294" s="828"/>
      <c r="DS294" s="835"/>
      <c r="DT294" s="811"/>
      <c r="DU294" s="812"/>
      <c r="DV294" s="812"/>
      <c r="DW294" s="836"/>
      <c r="DX294" s="835"/>
      <c r="DY294" s="828"/>
      <c r="DZ294" s="813"/>
      <c r="EA294" s="814"/>
      <c r="EB294" s="814"/>
      <c r="EC294" s="827"/>
      <c r="ED294" s="828"/>
      <c r="EE294" s="835"/>
      <c r="EF294" s="811"/>
      <c r="EG294" s="812"/>
      <c r="EH294" s="812"/>
      <c r="EI294" s="836"/>
      <c r="EJ294" s="835"/>
      <c r="EK294" s="828"/>
      <c r="EL294" s="813"/>
      <c r="EM294" s="814"/>
      <c r="EN294" s="814"/>
      <c r="EO294" s="827"/>
      <c r="EP294" s="828"/>
      <c r="EQ294" s="835"/>
      <c r="ER294" s="811"/>
      <c r="ES294" s="812"/>
      <c r="ET294" s="812"/>
      <c r="EU294" s="836"/>
      <c r="EV294" s="835"/>
      <c r="EW294" s="828"/>
      <c r="EX294" s="813"/>
      <c r="EY294" s="814"/>
      <c r="EZ294" s="814"/>
      <c r="FA294" s="827"/>
      <c r="FB294" s="828"/>
      <c r="FC294" s="835"/>
      <c r="FD294" s="811"/>
      <c r="FE294" s="812"/>
      <c r="FF294" s="812"/>
      <c r="FG294" s="836"/>
      <c r="FH294" s="835"/>
      <c r="FI294" s="828"/>
      <c r="FJ294" s="813"/>
      <c r="FK294" s="814"/>
      <c r="FL294" s="814"/>
      <c r="FM294" s="827"/>
      <c r="FN294" s="828"/>
      <c r="FO294" s="835"/>
      <c r="FP294" s="811"/>
      <c r="FQ294" s="812"/>
      <c r="FR294" s="812"/>
      <c r="FS294" s="823"/>
      <c r="FT294" s="824"/>
      <c r="FU294" s="825"/>
      <c r="FV294" s="803"/>
      <c r="FW294" s="804"/>
      <c r="FX294" s="804"/>
      <c r="FY294" s="826"/>
      <c r="FZ294" s="825"/>
      <c r="GA294" s="824"/>
      <c r="GB294" s="805"/>
      <c r="GC294" s="804"/>
      <c r="GD294" s="804"/>
      <c r="GE294" s="823"/>
      <c r="GF294" s="824"/>
      <c r="GG294" s="825"/>
      <c r="GH294" s="803"/>
      <c r="GI294" s="809"/>
      <c r="GJ294" s="809"/>
      <c r="GK294" s="826"/>
      <c r="GL294" s="825"/>
      <c r="GM294" s="824"/>
      <c r="GN294" s="805"/>
      <c r="GO294" s="804"/>
      <c r="GP294" s="804"/>
      <c r="GQ294" s="823"/>
      <c r="GR294" s="824"/>
      <c r="GS294" s="825"/>
      <c r="GT294" s="803"/>
      <c r="GU294" s="809"/>
      <c r="GV294" s="809"/>
      <c r="GW294" s="826"/>
      <c r="GX294" s="825"/>
      <c r="GY294" s="824"/>
      <c r="GZ294" s="805"/>
      <c r="HA294" s="804"/>
      <c r="HB294" s="804"/>
      <c r="HC294" s="823"/>
      <c r="HD294" s="824"/>
      <c r="HE294" s="825"/>
      <c r="HF294" s="803"/>
      <c r="HG294" s="809"/>
      <c r="HH294" s="809"/>
      <c r="HI294" s="826"/>
      <c r="HJ294" s="825"/>
      <c r="HK294" s="824"/>
      <c r="HL294" s="805"/>
      <c r="HM294" s="804"/>
      <c r="HN294" s="804"/>
      <c r="HO294" s="823"/>
      <c r="HP294" s="824"/>
      <c r="HQ294" s="825"/>
      <c r="HR294" s="803"/>
      <c r="HS294" s="809"/>
      <c r="HT294" s="809"/>
      <c r="HU294" s="826"/>
      <c r="HV294" s="825"/>
      <c r="HW294" s="824"/>
      <c r="HX294" s="805"/>
      <c r="HY294" s="804"/>
      <c r="HZ294" s="804"/>
      <c r="IA294" s="823"/>
      <c r="IB294" s="824"/>
      <c r="IC294" s="825"/>
      <c r="ID294" s="803"/>
      <c r="IE294" s="804"/>
      <c r="IF294" s="804"/>
      <c r="IG294" s="826"/>
      <c r="IH294" s="825"/>
      <c r="II294" s="824"/>
      <c r="IJ294" s="805"/>
      <c r="IK294" s="804"/>
      <c r="IL294" s="804"/>
      <c r="IM294" s="823"/>
      <c r="IN294" s="824"/>
      <c r="IO294" s="825"/>
      <c r="IP294" s="803"/>
      <c r="IQ294" s="804"/>
      <c r="IR294" s="804"/>
      <c r="IS294" s="826"/>
      <c r="IT294" s="825"/>
      <c r="IU294" s="824"/>
      <c r="IV294" s="805"/>
      <c r="IW294" s="804"/>
      <c r="IX294" s="804"/>
      <c r="IY294" s="823"/>
      <c r="IZ294" s="824"/>
      <c r="JA294" s="825"/>
      <c r="JB294" s="803"/>
      <c r="JC294" s="804"/>
      <c r="JD294" s="804"/>
      <c r="JE294" s="826"/>
      <c r="JF294" s="825"/>
      <c r="JG294" s="824"/>
      <c r="JH294" s="805"/>
      <c r="JI294" s="804"/>
      <c r="JJ294" s="804"/>
      <c r="JK294" s="823"/>
      <c r="JL294" s="824"/>
      <c r="JM294" s="825"/>
      <c r="JN294" s="803"/>
      <c r="JO294" s="809"/>
      <c r="JP294" s="809"/>
      <c r="JQ294" s="826"/>
      <c r="JR294" s="825"/>
      <c r="JS294" s="824"/>
      <c r="JT294" s="805"/>
      <c r="JU294" s="804"/>
      <c r="JV294" s="804"/>
      <c r="JW294" s="823"/>
      <c r="JX294" s="824"/>
      <c r="JY294" s="824"/>
      <c r="JZ294" s="805"/>
      <c r="KA294" s="809"/>
      <c r="KB294" s="809"/>
      <c r="KC294" s="823"/>
      <c r="KD294" s="824"/>
      <c r="KE294" s="824"/>
      <c r="KF294" s="805"/>
      <c r="KG294" s="809"/>
      <c r="KH294" s="809"/>
      <c r="KI294" s="823"/>
      <c r="KJ294" s="824"/>
      <c r="KK294" s="824"/>
      <c r="KL294" s="805"/>
      <c r="KM294" s="809"/>
      <c r="KN294" s="809"/>
      <c r="KO294" s="823"/>
      <c r="KP294" s="824"/>
      <c r="KQ294" s="824"/>
      <c r="KR294" s="805"/>
      <c r="KS294" s="804"/>
      <c r="KT294" s="804"/>
      <c r="KU294" s="823"/>
      <c r="KV294" s="824"/>
      <c r="KW294" s="824"/>
      <c r="KX294" s="805"/>
      <c r="KY294" s="809"/>
      <c r="KZ294" s="809"/>
      <c r="LA294" s="823"/>
      <c r="LB294" s="824"/>
      <c r="LC294" s="824"/>
      <c r="LD294" s="805"/>
      <c r="LE294" s="804"/>
      <c r="LF294" s="804"/>
      <c r="LG294" s="823"/>
      <c r="LH294" s="824"/>
      <c r="LI294" s="824"/>
      <c r="LJ294" s="805"/>
      <c r="LK294" s="804"/>
      <c r="LL294" s="804"/>
      <c r="LM294" s="823"/>
      <c r="LN294" s="824"/>
      <c r="LO294" s="824"/>
      <c r="LP294" s="805"/>
      <c r="LQ294" s="809"/>
      <c r="LR294" s="809"/>
      <c r="LS294" s="823"/>
      <c r="LT294" s="824"/>
      <c r="LU294" s="824"/>
      <c r="LV294" s="805"/>
      <c r="LW294" s="804"/>
      <c r="LX294" s="804"/>
      <c r="LY294" s="823"/>
      <c r="LZ294" s="824"/>
      <c r="MA294" s="824"/>
      <c r="MB294" s="805"/>
      <c r="MC294" s="809"/>
      <c r="MD294" s="809"/>
      <c r="ME294" s="823"/>
      <c r="MF294" s="824"/>
      <c r="MG294" s="824"/>
      <c r="MH294" s="805"/>
      <c r="MI294" s="809"/>
      <c r="MJ294" s="809"/>
      <c r="MK294" s="823"/>
      <c r="ML294" s="824"/>
      <c r="MM294" s="824"/>
      <c r="MN294" s="805"/>
      <c r="MO294" s="809"/>
      <c r="MP294" s="809"/>
      <c r="MQ294" s="823"/>
      <c r="MR294" s="824"/>
      <c r="MS294" s="824"/>
      <c r="MT294" s="805"/>
      <c r="MU294" s="804"/>
      <c r="MV294" s="804"/>
      <c r="MW294" s="823"/>
      <c r="MX294" s="824"/>
      <c r="MY294" s="824"/>
      <c r="MZ294" s="805"/>
      <c r="NA294" s="804"/>
      <c r="NB294" s="804"/>
      <c r="NC294" s="823"/>
      <c r="ND294" s="824"/>
      <c r="NE294" s="824"/>
      <c r="NF294" s="805"/>
      <c r="NG294" s="804"/>
      <c r="NH294" s="804"/>
      <c r="NI294" s="823"/>
      <c r="NJ294" s="824"/>
      <c r="NK294" s="824"/>
      <c r="NL294" s="805"/>
      <c r="NM294" s="809"/>
      <c r="NN294" s="809"/>
      <c r="NO294" s="823"/>
      <c r="NP294" s="824"/>
      <c r="NQ294" s="824"/>
      <c r="NR294" s="805"/>
      <c r="NS294" s="823"/>
      <c r="NT294" s="824"/>
      <c r="NU294" s="824"/>
      <c r="NV294" s="805"/>
      <c r="NW294" s="823"/>
      <c r="NX294" s="824"/>
      <c r="NY294" s="824"/>
      <c r="NZ294" s="834"/>
      <c r="OA294" s="823"/>
      <c r="OB294" s="824"/>
      <c r="OC294" s="824"/>
      <c r="OD294" s="805"/>
      <c r="OE294" s="823"/>
      <c r="OF294" s="824"/>
      <c r="OG294" s="824"/>
      <c r="OH294" s="805"/>
      <c r="OI294" s="823"/>
      <c r="OJ294" s="824"/>
      <c r="OK294" s="824"/>
      <c r="OL294" s="805"/>
      <c r="OM294" s="823"/>
      <c r="ON294" s="824"/>
      <c r="OO294" s="824"/>
      <c r="OP294" s="805"/>
      <c r="OQ294" s="823"/>
      <c r="OR294" s="824"/>
      <c r="OS294" s="824"/>
      <c r="OT294" s="805"/>
      <c r="OU294" s="823"/>
      <c r="OV294" s="824"/>
      <c r="OW294" s="824"/>
      <c r="OX294" s="805"/>
      <c r="OY294" s="823"/>
      <c r="OZ294" s="824"/>
      <c r="PA294" s="824"/>
      <c r="PB294" s="805"/>
      <c r="PC294" s="823"/>
      <c r="PD294" s="824"/>
      <c r="PE294" s="824"/>
      <c r="PF294" s="805"/>
    </row>
    <row r="295" spans="1:422" ht="15" customHeight="1" x14ac:dyDescent="0.25">
      <c r="A295" s="769"/>
      <c r="B295" s="769"/>
      <c r="C295" s="769"/>
      <c r="D295" s="770"/>
      <c r="E295" s="769"/>
      <c r="F295" s="769"/>
      <c r="G295" s="769"/>
      <c r="H295" s="769"/>
      <c r="I295" s="769"/>
      <c r="J295" s="769"/>
      <c r="K295" s="771"/>
      <c r="L295" s="769"/>
      <c r="M295" s="769"/>
      <c r="N295" s="769"/>
      <c r="O295" s="769"/>
      <c r="P295" s="769"/>
      <c r="Q295" s="769"/>
      <c r="R295" s="769"/>
      <c r="S295" s="769"/>
      <c r="T295" s="816"/>
      <c r="U295" s="816"/>
      <c r="V295" s="816"/>
      <c r="W295" s="816"/>
      <c r="X295" s="769"/>
      <c r="Y295" s="769">
        <f>IF(AND(AJ295="",AK295="",AL295="",AN295="",AO295="",OR(AP295="",AP295=Dropdown!$AM$12,AP295=Dropdown!$AM$11)),1,0)</f>
        <v>0</v>
      </c>
      <c r="Z295" s="769">
        <f t="shared" si="43"/>
        <v>1</v>
      </c>
      <c r="AA295" s="769">
        <f t="shared" si="44"/>
        <v>0</v>
      </c>
      <c r="AB295" s="769">
        <f t="shared" si="45"/>
        <v>0</v>
      </c>
      <c r="AC295" s="769"/>
      <c r="AD295" s="772" t="str">
        <f>IF(OR(T295&lt;&gt;"",U295&lt;&gt;""),Dropdown!$A$4,IF(OR(V295&lt;&gt;"",W295&lt;&gt;""),Dropdown!$A$5,Dropdown!$A$3))</f>
        <v>Residential</v>
      </c>
      <c r="AE295" s="773" t="s">
        <v>634</v>
      </c>
      <c r="AF295" s="773" t="str">
        <f>VLOOKUP(AG295,Dropdown!$N$3:$R$62,2,FALSE)</f>
        <v>SAS</v>
      </c>
      <c r="AG295" s="925" t="s">
        <v>25</v>
      </c>
      <c r="AH295" s="773" t="str">
        <f>IF(AG295&lt;&gt;"",VLOOKUP(AG295,Dropdown!$N$3:$R$62,3,FALSE),IF(AF295&lt;&gt;"",VLOOKUP(AF295,Dropdown!$N$3:$R$62,3,FALSE),IF(AE295&lt;&gt;"",VLOOKUP(AE295,Dropdown!$N$3:$R$62,3,FALSE),"")))</f>
        <v>LMI</v>
      </c>
      <c r="AI295" s="773" t="str">
        <f>IF(AG295&lt;&gt;"",VLOOKUP(AG295,Dropdown!$N$3:$R$62,5,FALSE),IF(AF295&lt;&gt;"",VLOOKUP(AF295,Dropdown!$N$3:$R$62,5,FALSE),IF(AE295&lt;&gt;"",VLOOKUP(AE295,Dropdown!$N$3:$R$62,5,FALSE),"")))</f>
        <v>Diverse</v>
      </c>
      <c r="AJ295" s="773"/>
      <c r="AK295" s="773"/>
      <c r="AL295" s="925" t="s">
        <v>357</v>
      </c>
      <c r="AM295" s="773"/>
      <c r="AN295" s="773"/>
      <c r="AO295" s="773"/>
      <c r="AP295" s="773" t="s">
        <v>553</v>
      </c>
      <c r="AQ295" s="10" t="s">
        <v>911</v>
      </c>
      <c r="AR295" s="774" t="s">
        <v>909</v>
      </c>
      <c r="AS295" s="926" t="s">
        <v>910</v>
      </c>
      <c r="AT295" s="769"/>
      <c r="AU295" s="769"/>
      <c r="AV295" s="846"/>
      <c r="AW295" s="823">
        <v>71</v>
      </c>
      <c r="AX295" s="824">
        <v>177</v>
      </c>
      <c r="AY295" s="824">
        <v>111</v>
      </c>
      <c r="AZ295" s="803"/>
      <c r="BA295" s="804"/>
      <c r="BB295" s="804"/>
      <c r="BC295" s="823"/>
      <c r="BD295" s="824"/>
      <c r="BE295" s="824"/>
      <c r="BF295" s="805"/>
      <c r="BG295" s="804"/>
      <c r="BH295" s="804"/>
      <c r="BI295" s="823"/>
      <c r="BJ295" s="824"/>
      <c r="BK295" s="824"/>
      <c r="BL295" s="805"/>
      <c r="BM295" s="804"/>
      <c r="BN295" s="804"/>
      <c r="BO295" s="823"/>
      <c r="BP295" s="824"/>
      <c r="BQ295" s="824"/>
      <c r="BR295" s="805"/>
      <c r="BS295" s="804"/>
      <c r="BT295" s="804"/>
      <c r="BU295" s="823"/>
      <c r="BV295" s="824"/>
      <c r="BW295" s="824"/>
      <c r="BX295" s="805"/>
      <c r="BY295" s="804"/>
      <c r="BZ295" s="804"/>
      <c r="CA295" s="823"/>
      <c r="CB295" s="824"/>
      <c r="CC295" s="824"/>
      <c r="CD295" s="805"/>
      <c r="CE295" s="804"/>
      <c r="CF295" s="804"/>
      <c r="CG295" s="823"/>
      <c r="CH295" s="824"/>
      <c r="CI295" s="824"/>
      <c r="CJ295" s="805"/>
      <c r="CK295" s="804"/>
      <c r="CL295" s="804"/>
      <c r="CM295" s="823"/>
      <c r="CN295" s="824"/>
      <c r="CO295" s="824"/>
      <c r="CP295" s="805"/>
      <c r="CQ295" s="804"/>
      <c r="CR295" s="804"/>
      <c r="CS295" s="823"/>
      <c r="CT295" s="824"/>
      <c r="CU295" s="824"/>
      <c r="CV295" s="805"/>
      <c r="CW295" s="804"/>
      <c r="CX295" s="804"/>
      <c r="CY295" s="823"/>
      <c r="CZ295" s="824"/>
      <c r="DA295" s="825"/>
      <c r="DB295" s="803"/>
      <c r="DC295" s="809"/>
      <c r="DD295" s="809"/>
      <c r="DE295" s="826"/>
      <c r="DF295" s="825"/>
      <c r="DG295" s="824"/>
      <c r="DH295" s="805"/>
      <c r="DI295" s="804"/>
      <c r="DJ295" s="804"/>
      <c r="DK295" s="823"/>
      <c r="DL295" s="824"/>
      <c r="DM295" s="825"/>
      <c r="DN295" s="803"/>
      <c r="DO295" s="809"/>
      <c r="DP295" s="809"/>
      <c r="DQ295" s="827"/>
      <c r="DR295" s="828"/>
      <c r="DS295" s="835"/>
      <c r="DT295" s="811"/>
      <c r="DU295" s="812"/>
      <c r="DV295" s="812"/>
      <c r="DW295" s="836"/>
      <c r="DX295" s="835"/>
      <c r="DY295" s="828"/>
      <c r="DZ295" s="813"/>
      <c r="EA295" s="814"/>
      <c r="EB295" s="814"/>
      <c r="EC295" s="827"/>
      <c r="ED295" s="828"/>
      <c r="EE295" s="835"/>
      <c r="EF295" s="811"/>
      <c r="EG295" s="812"/>
      <c r="EH295" s="812"/>
      <c r="EI295" s="836"/>
      <c r="EJ295" s="835"/>
      <c r="EK295" s="828"/>
      <c r="EL295" s="813"/>
      <c r="EM295" s="814"/>
      <c r="EN295" s="814"/>
      <c r="EO295" s="827"/>
      <c r="EP295" s="828"/>
      <c r="EQ295" s="835"/>
      <c r="ER295" s="811"/>
      <c r="ES295" s="812"/>
      <c r="ET295" s="812"/>
      <c r="EU295" s="836"/>
      <c r="EV295" s="835"/>
      <c r="EW295" s="828"/>
      <c r="EX295" s="813"/>
      <c r="EY295" s="814"/>
      <c r="EZ295" s="814"/>
      <c r="FA295" s="827"/>
      <c r="FB295" s="828"/>
      <c r="FC295" s="835"/>
      <c r="FD295" s="811"/>
      <c r="FE295" s="812"/>
      <c r="FF295" s="812"/>
      <c r="FG295" s="836"/>
      <c r="FH295" s="835"/>
      <c r="FI295" s="828"/>
      <c r="FJ295" s="813"/>
      <c r="FK295" s="814"/>
      <c r="FL295" s="814"/>
      <c r="FM295" s="827"/>
      <c r="FN295" s="828"/>
      <c r="FO295" s="835"/>
      <c r="FP295" s="811"/>
      <c r="FQ295" s="812"/>
      <c r="FR295" s="812"/>
      <c r="FS295" s="823"/>
      <c r="FT295" s="824"/>
      <c r="FU295" s="825"/>
      <c r="FV295" s="803"/>
      <c r="FW295" s="804"/>
      <c r="FX295" s="804"/>
      <c r="FY295" s="826"/>
      <c r="FZ295" s="825"/>
      <c r="GA295" s="824"/>
      <c r="GB295" s="805"/>
      <c r="GC295" s="804"/>
      <c r="GD295" s="804"/>
      <c r="GE295" s="823"/>
      <c r="GF295" s="824"/>
      <c r="GG295" s="825"/>
      <c r="GH295" s="803"/>
      <c r="GI295" s="809"/>
      <c r="GJ295" s="809"/>
      <c r="GK295" s="826"/>
      <c r="GL295" s="825"/>
      <c r="GM295" s="824"/>
      <c r="GN295" s="805"/>
      <c r="GO295" s="804"/>
      <c r="GP295" s="804"/>
      <c r="GQ295" s="823"/>
      <c r="GR295" s="824"/>
      <c r="GS295" s="825"/>
      <c r="GT295" s="803"/>
      <c r="GU295" s="809"/>
      <c r="GV295" s="809"/>
      <c r="GW295" s="826"/>
      <c r="GX295" s="825"/>
      <c r="GY295" s="824"/>
      <c r="GZ295" s="805"/>
      <c r="HA295" s="804"/>
      <c r="HB295" s="804"/>
      <c r="HC295" s="823"/>
      <c r="HD295" s="824"/>
      <c r="HE295" s="825"/>
      <c r="HF295" s="803"/>
      <c r="HG295" s="809"/>
      <c r="HH295" s="809"/>
      <c r="HI295" s="826"/>
      <c r="HJ295" s="825"/>
      <c r="HK295" s="824"/>
      <c r="HL295" s="805"/>
      <c r="HM295" s="804"/>
      <c r="HN295" s="804"/>
      <c r="HO295" s="823"/>
      <c r="HP295" s="824"/>
      <c r="HQ295" s="825"/>
      <c r="HR295" s="803"/>
      <c r="HS295" s="809"/>
      <c r="HT295" s="809"/>
      <c r="HU295" s="826"/>
      <c r="HV295" s="825"/>
      <c r="HW295" s="824"/>
      <c r="HX295" s="805"/>
      <c r="HY295" s="804"/>
      <c r="HZ295" s="804"/>
      <c r="IA295" s="823"/>
      <c r="IB295" s="824"/>
      <c r="IC295" s="825"/>
      <c r="ID295" s="803"/>
      <c r="IE295" s="804"/>
      <c r="IF295" s="804"/>
      <c r="IG295" s="826"/>
      <c r="IH295" s="825"/>
      <c r="II295" s="824"/>
      <c r="IJ295" s="805"/>
      <c r="IK295" s="804"/>
      <c r="IL295" s="804"/>
      <c r="IM295" s="823"/>
      <c r="IN295" s="824"/>
      <c r="IO295" s="825"/>
      <c r="IP295" s="803"/>
      <c r="IQ295" s="804"/>
      <c r="IR295" s="804"/>
      <c r="IS295" s="826"/>
      <c r="IT295" s="825"/>
      <c r="IU295" s="824"/>
      <c r="IV295" s="805"/>
      <c r="IW295" s="804"/>
      <c r="IX295" s="804"/>
      <c r="IY295" s="823"/>
      <c r="IZ295" s="824"/>
      <c r="JA295" s="825"/>
      <c r="JB295" s="803"/>
      <c r="JC295" s="804"/>
      <c r="JD295" s="804"/>
      <c r="JE295" s="826"/>
      <c r="JF295" s="825"/>
      <c r="JG295" s="824"/>
      <c r="JH295" s="805"/>
      <c r="JI295" s="804"/>
      <c r="JJ295" s="804"/>
      <c r="JK295" s="823"/>
      <c r="JL295" s="824"/>
      <c r="JM295" s="825"/>
      <c r="JN295" s="803"/>
      <c r="JO295" s="809"/>
      <c r="JP295" s="809"/>
      <c r="JQ295" s="826"/>
      <c r="JR295" s="825"/>
      <c r="JS295" s="824"/>
      <c r="JT295" s="805"/>
      <c r="JU295" s="804"/>
      <c r="JV295" s="804"/>
      <c r="JW295" s="823"/>
      <c r="JX295" s="824"/>
      <c r="JY295" s="824"/>
      <c r="JZ295" s="805"/>
      <c r="KA295" s="809"/>
      <c r="KB295" s="809"/>
      <c r="KC295" s="823"/>
      <c r="KD295" s="824"/>
      <c r="KE295" s="824"/>
      <c r="KF295" s="805"/>
      <c r="KG295" s="809"/>
      <c r="KH295" s="809"/>
      <c r="KI295" s="823"/>
      <c r="KJ295" s="824"/>
      <c r="KK295" s="824"/>
      <c r="KL295" s="805"/>
      <c r="KM295" s="809"/>
      <c r="KN295" s="809"/>
      <c r="KO295" s="823"/>
      <c r="KP295" s="824"/>
      <c r="KQ295" s="824"/>
      <c r="KR295" s="805"/>
      <c r="KS295" s="804"/>
      <c r="KT295" s="804"/>
      <c r="KU295" s="823"/>
      <c r="KV295" s="824"/>
      <c r="KW295" s="824"/>
      <c r="KX295" s="805"/>
      <c r="KY295" s="809"/>
      <c r="KZ295" s="809"/>
      <c r="LA295" s="823"/>
      <c r="LB295" s="824"/>
      <c r="LC295" s="824"/>
      <c r="LD295" s="805"/>
      <c r="LE295" s="804"/>
      <c r="LF295" s="804"/>
      <c r="LG295" s="823"/>
      <c r="LH295" s="824"/>
      <c r="LI295" s="824"/>
      <c r="LJ295" s="805"/>
      <c r="LK295" s="804"/>
      <c r="LL295" s="804"/>
      <c r="LM295" s="823"/>
      <c r="LN295" s="824"/>
      <c r="LO295" s="824"/>
      <c r="LP295" s="805"/>
      <c r="LQ295" s="809"/>
      <c r="LR295" s="809"/>
      <c r="LS295" s="823"/>
      <c r="LT295" s="824"/>
      <c r="LU295" s="824"/>
      <c r="LV295" s="805"/>
      <c r="LW295" s="804"/>
      <c r="LX295" s="804"/>
      <c r="LY295" s="823"/>
      <c r="LZ295" s="824"/>
      <c r="MA295" s="824"/>
      <c r="MB295" s="805"/>
      <c r="MC295" s="809"/>
      <c r="MD295" s="809"/>
      <c r="ME295" s="823"/>
      <c r="MF295" s="824"/>
      <c r="MG295" s="824"/>
      <c r="MH295" s="805"/>
      <c r="MI295" s="809"/>
      <c r="MJ295" s="809"/>
      <c r="MK295" s="823"/>
      <c r="ML295" s="824"/>
      <c r="MM295" s="824"/>
      <c r="MN295" s="805"/>
      <c r="MO295" s="809"/>
      <c r="MP295" s="809"/>
      <c r="MQ295" s="823"/>
      <c r="MR295" s="824"/>
      <c r="MS295" s="824"/>
      <c r="MT295" s="805"/>
      <c r="MU295" s="804"/>
      <c r="MV295" s="804"/>
      <c r="MW295" s="823"/>
      <c r="MX295" s="824"/>
      <c r="MY295" s="824"/>
      <c r="MZ295" s="805"/>
      <c r="NA295" s="804"/>
      <c r="NB295" s="804"/>
      <c r="NC295" s="823"/>
      <c r="ND295" s="824"/>
      <c r="NE295" s="824"/>
      <c r="NF295" s="805"/>
      <c r="NG295" s="804"/>
      <c r="NH295" s="804"/>
      <c r="NI295" s="823"/>
      <c r="NJ295" s="824"/>
      <c r="NK295" s="824"/>
      <c r="NL295" s="805"/>
      <c r="NM295" s="809"/>
      <c r="NN295" s="809"/>
      <c r="NO295" s="823"/>
      <c r="NP295" s="824"/>
      <c r="NQ295" s="824"/>
      <c r="NR295" s="805"/>
      <c r="NS295" s="823"/>
      <c r="NT295" s="824"/>
      <c r="NU295" s="824"/>
      <c r="NV295" s="805"/>
      <c r="NW295" s="823"/>
      <c r="NX295" s="824"/>
      <c r="NY295" s="824"/>
      <c r="NZ295" s="834"/>
      <c r="OA295" s="823"/>
      <c r="OB295" s="824"/>
      <c r="OC295" s="824"/>
      <c r="OD295" s="805"/>
      <c r="OE295" s="823"/>
      <c r="OF295" s="824"/>
      <c r="OG295" s="824"/>
      <c r="OH295" s="805"/>
      <c r="OI295" s="823"/>
      <c r="OJ295" s="824"/>
      <c r="OK295" s="824"/>
      <c r="OL295" s="805"/>
      <c r="OM295" s="823"/>
      <c r="ON295" s="824"/>
      <c r="OO295" s="824"/>
      <c r="OP295" s="805"/>
      <c r="OQ295" s="823"/>
      <c r="OR295" s="824"/>
      <c r="OS295" s="824"/>
      <c r="OT295" s="805"/>
      <c r="OU295" s="823"/>
      <c r="OV295" s="824"/>
      <c r="OW295" s="824"/>
      <c r="OX295" s="805"/>
      <c r="OY295" s="823"/>
      <c r="OZ295" s="824"/>
      <c r="PA295" s="824"/>
      <c r="PB295" s="805"/>
      <c r="PC295" s="823"/>
      <c r="PD295" s="824"/>
      <c r="PE295" s="824"/>
      <c r="PF295" s="805"/>
    </row>
    <row r="296" spans="1:422" ht="15" customHeight="1" x14ac:dyDescent="0.25">
      <c r="A296" s="769" t="s">
        <v>25</v>
      </c>
      <c r="B296" s="769" t="s">
        <v>45</v>
      </c>
      <c r="C296" s="769"/>
      <c r="D296" s="770"/>
      <c r="E296" s="769"/>
      <c r="F296" s="769"/>
      <c r="G296" s="769"/>
      <c r="H296" s="769"/>
      <c r="I296" s="769"/>
      <c r="J296" s="769"/>
      <c r="K296" s="771">
        <v>4000000</v>
      </c>
      <c r="L296" s="769" t="s">
        <v>79</v>
      </c>
      <c r="M296" s="769"/>
      <c r="N296" s="769"/>
      <c r="O296" s="769"/>
      <c r="P296" s="769"/>
      <c r="Q296" s="769"/>
      <c r="R296" s="769"/>
      <c r="S296" s="769"/>
      <c r="T296" s="816"/>
      <c r="U296" s="816"/>
      <c r="V296" s="816"/>
      <c r="W296" s="816"/>
      <c r="X296" s="769">
        <v>1</v>
      </c>
      <c r="Y296" s="769">
        <f>IF(AND(AJ296="",AK296="",AL296="",AN296="",AO296="",OR(AP296="",AP296=Dropdown!$AM$12,AP296=Dropdown!$AM$11)),1,0)</f>
        <v>0</v>
      </c>
      <c r="Z296" s="769">
        <f t="shared" si="43"/>
        <v>1</v>
      </c>
      <c r="AA296" s="769">
        <f t="shared" si="44"/>
        <v>0</v>
      </c>
      <c r="AB296" s="769">
        <f t="shared" si="45"/>
        <v>0</v>
      </c>
      <c r="AC296" s="769"/>
      <c r="AD296" s="772" t="str">
        <f>IF(OR(T296&lt;&gt;"",U296&lt;&gt;""),Dropdown!$A$4,IF(OR(V296&lt;&gt;"",W296&lt;&gt;""),Dropdown!$A$5,Dropdown!$A$3))</f>
        <v>Residential</v>
      </c>
      <c r="AE296" s="773" t="s">
        <v>634</v>
      </c>
      <c r="AF296" s="773" t="str">
        <f>VLOOKUP(AG296,Dropdown!$N$3:$R$62,2,FALSE)</f>
        <v>SAS</v>
      </c>
      <c r="AG296" s="773" t="s">
        <v>25</v>
      </c>
      <c r="AH296" s="773" t="str">
        <f>IF(AG296&lt;&gt;"",VLOOKUP(AG296,Dropdown!$N$3:$R$62,3,FALSE),IF(AF296&lt;&gt;"",VLOOKUP(AF296,Dropdown!$N$3:$R$62,3,FALSE),IF(AE296&lt;&gt;"",VLOOKUP(AE296,Dropdown!$N$3:$R$62,3,FALSE),"")))</f>
        <v>LMI</v>
      </c>
      <c r="AI296" s="773" t="str">
        <f>IF(AG296&lt;&gt;"",VLOOKUP(AG296,Dropdown!$N$3:$R$62,5,FALSE),IF(AF296&lt;&gt;"",VLOOKUP(AF296,Dropdown!$N$3:$R$62,5,FALSE),IF(AE296&lt;&gt;"",VLOOKUP(AE296,Dropdown!$N$3:$R$62,5,FALSE),"")))</f>
        <v>Diverse</v>
      </c>
      <c r="AJ296" s="773"/>
      <c r="AK296" s="773"/>
      <c r="AL296" s="773" t="s">
        <v>79</v>
      </c>
      <c r="AM296" s="773"/>
      <c r="AN296" s="773"/>
      <c r="AO296" s="773"/>
      <c r="AP296" s="773" t="s">
        <v>553</v>
      </c>
      <c r="AQ296" s="769" t="s">
        <v>370</v>
      </c>
      <c r="AR296" s="1276" t="s">
        <v>930</v>
      </c>
      <c r="AS296" s="774"/>
      <c r="AT296" s="769"/>
      <c r="AU296" s="769"/>
      <c r="AV296" s="846"/>
      <c r="AW296" s="823"/>
      <c r="AX296" s="824"/>
      <c r="AY296" s="824">
        <v>202</v>
      </c>
      <c r="AZ296" s="803"/>
      <c r="BA296" s="804"/>
      <c r="BB296" s="804"/>
      <c r="BC296" s="823"/>
      <c r="BD296" s="824"/>
      <c r="BE296" s="824"/>
      <c r="BF296" s="805"/>
      <c r="BG296" s="804"/>
      <c r="BH296" s="804"/>
      <c r="BI296" s="823"/>
      <c r="BJ296" s="824"/>
      <c r="BK296" s="824"/>
      <c r="BL296" s="805"/>
      <c r="BM296" s="804"/>
      <c r="BN296" s="804"/>
      <c r="BO296" s="823"/>
      <c r="BP296" s="824"/>
      <c r="BQ296" s="824"/>
      <c r="BR296" s="805"/>
      <c r="BS296" s="804"/>
      <c r="BT296" s="804"/>
      <c r="BU296" s="823"/>
      <c r="BV296" s="824"/>
      <c r="BW296" s="824"/>
      <c r="BX296" s="805"/>
      <c r="BY296" s="804"/>
      <c r="BZ296" s="804"/>
      <c r="CA296" s="823"/>
      <c r="CB296" s="824"/>
      <c r="CC296" s="824"/>
      <c r="CD296" s="805"/>
      <c r="CE296" s="804"/>
      <c r="CF296" s="804"/>
      <c r="CG296" s="823"/>
      <c r="CH296" s="824"/>
      <c r="CI296" s="824"/>
      <c r="CJ296" s="805"/>
      <c r="CK296" s="804"/>
      <c r="CL296" s="804"/>
      <c r="CM296" s="823"/>
      <c r="CN296" s="824"/>
      <c r="CO296" s="824"/>
      <c r="CP296" s="805"/>
      <c r="CQ296" s="804"/>
      <c r="CR296" s="804"/>
      <c r="CS296" s="823"/>
      <c r="CT296" s="824"/>
      <c r="CU296" s="824"/>
      <c r="CV296" s="805"/>
      <c r="CW296" s="804"/>
      <c r="CX296" s="804"/>
      <c r="CY296" s="823"/>
      <c r="CZ296" s="824"/>
      <c r="DA296" s="825"/>
      <c r="DB296" s="803"/>
      <c r="DC296" s="809"/>
      <c r="DD296" s="809"/>
      <c r="DE296" s="826"/>
      <c r="DF296" s="825"/>
      <c r="DG296" s="824"/>
      <c r="DH296" s="805"/>
      <c r="DI296" s="804"/>
      <c r="DJ296" s="804"/>
      <c r="DK296" s="823"/>
      <c r="DL296" s="824"/>
      <c r="DM296" s="825"/>
      <c r="DN296" s="803"/>
      <c r="DO296" s="809"/>
      <c r="DP296" s="809"/>
      <c r="DQ296" s="827"/>
      <c r="DR296" s="828"/>
      <c r="DS296" s="835"/>
      <c r="DT296" s="811"/>
      <c r="DU296" s="812"/>
      <c r="DV296" s="812"/>
      <c r="DW296" s="836"/>
      <c r="DX296" s="835"/>
      <c r="DY296" s="828"/>
      <c r="DZ296" s="813"/>
      <c r="EA296" s="814"/>
      <c r="EB296" s="814"/>
      <c r="EC296" s="827"/>
      <c r="ED296" s="828"/>
      <c r="EE296" s="835"/>
      <c r="EF296" s="811"/>
      <c r="EG296" s="812"/>
      <c r="EH296" s="812"/>
      <c r="EI296" s="836"/>
      <c r="EJ296" s="835"/>
      <c r="EK296" s="828"/>
      <c r="EL296" s="813"/>
      <c r="EM296" s="814"/>
      <c r="EN296" s="814"/>
      <c r="EO296" s="827"/>
      <c r="EP296" s="828"/>
      <c r="EQ296" s="835"/>
      <c r="ER296" s="811"/>
      <c r="ES296" s="812"/>
      <c r="ET296" s="812"/>
      <c r="EU296" s="836"/>
      <c r="EV296" s="835"/>
      <c r="EW296" s="828"/>
      <c r="EX296" s="813"/>
      <c r="EY296" s="814"/>
      <c r="EZ296" s="814"/>
      <c r="FA296" s="827"/>
      <c r="FB296" s="828"/>
      <c r="FC296" s="835"/>
      <c r="FD296" s="811"/>
      <c r="FE296" s="812"/>
      <c r="FF296" s="812"/>
      <c r="FG296" s="836"/>
      <c r="FH296" s="835"/>
      <c r="FI296" s="828"/>
      <c r="FJ296" s="813"/>
      <c r="FK296" s="814"/>
      <c r="FL296" s="814"/>
      <c r="FM296" s="827"/>
      <c r="FN296" s="828"/>
      <c r="FO296" s="835"/>
      <c r="FP296" s="811"/>
      <c r="FQ296" s="812"/>
      <c r="FR296" s="812"/>
      <c r="FS296" s="823"/>
      <c r="FT296" s="824"/>
      <c r="FU296" s="825"/>
      <c r="FV296" s="803"/>
      <c r="FW296" s="804"/>
      <c r="FX296" s="804"/>
      <c r="FY296" s="826"/>
      <c r="FZ296" s="825"/>
      <c r="GA296" s="824"/>
      <c r="GB296" s="805"/>
      <c r="GC296" s="804"/>
      <c r="GD296" s="804"/>
      <c r="GE296" s="823"/>
      <c r="GF296" s="824"/>
      <c r="GG296" s="825"/>
      <c r="GH296" s="803"/>
      <c r="GI296" s="809"/>
      <c r="GJ296" s="809"/>
      <c r="GK296" s="826"/>
      <c r="GL296" s="825"/>
      <c r="GM296" s="824"/>
      <c r="GN296" s="805"/>
      <c r="GO296" s="804"/>
      <c r="GP296" s="804"/>
      <c r="GQ296" s="823"/>
      <c r="GR296" s="824"/>
      <c r="GS296" s="825"/>
      <c r="GT296" s="803"/>
      <c r="GU296" s="809"/>
      <c r="GV296" s="809"/>
      <c r="GW296" s="826"/>
      <c r="GX296" s="825"/>
      <c r="GY296" s="824"/>
      <c r="GZ296" s="805"/>
      <c r="HA296" s="804"/>
      <c r="HB296" s="804"/>
      <c r="HC296" s="823"/>
      <c r="HD296" s="824"/>
      <c r="HE296" s="825"/>
      <c r="HF296" s="803"/>
      <c r="HG296" s="809"/>
      <c r="HH296" s="809"/>
      <c r="HI296" s="826"/>
      <c r="HJ296" s="825"/>
      <c r="HK296" s="824"/>
      <c r="HL296" s="805"/>
      <c r="HM296" s="804"/>
      <c r="HN296" s="804"/>
      <c r="HO296" s="823"/>
      <c r="HP296" s="824"/>
      <c r="HQ296" s="825"/>
      <c r="HR296" s="803"/>
      <c r="HS296" s="809"/>
      <c r="HT296" s="809"/>
      <c r="HU296" s="826"/>
      <c r="HV296" s="825"/>
      <c r="HW296" s="824"/>
      <c r="HX296" s="805"/>
      <c r="HY296" s="804"/>
      <c r="HZ296" s="804"/>
      <c r="IA296" s="823"/>
      <c r="IB296" s="824"/>
      <c r="IC296" s="825"/>
      <c r="ID296" s="803"/>
      <c r="IE296" s="804"/>
      <c r="IF296" s="804"/>
      <c r="IG296" s="826"/>
      <c r="IH296" s="825"/>
      <c r="II296" s="824"/>
      <c r="IJ296" s="805"/>
      <c r="IK296" s="804"/>
      <c r="IL296" s="804"/>
      <c r="IM296" s="823"/>
      <c r="IN296" s="824"/>
      <c r="IO296" s="825"/>
      <c r="IP296" s="803"/>
      <c r="IQ296" s="804"/>
      <c r="IR296" s="804"/>
      <c r="IS296" s="826"/>
      <c r="IT296" s="825"/>
      <c r="IU296" s="824"/>
      <c r="IV296" s="805"/>
      <c r="IW296" s="804"/>
      <c r="IX296" s="804"/>
      <c r="IY296" s="823"/>
      <c r="IZ296" s="824"/>
      <c r="JA296" s="825"/>
      <c r="JB296" s="803"/>
      <c r="JC296" s="804"/>
      <c r="JD296" s="804"/>
      <c r="JE296" s="826"/>
      <c r="JF296" s="825"/>
      <c r="JG296" s="824"/>
      <c r="JH296" s="805"/>
      <c r="JI296" s="804"/>
      <c r="JJ296" s="804"/>
      <c r="JK296" s="823"/>
      <c r="JL296" s="824"/>
      <c r="JM296" s="825"/>
      <c r="JN296" s="803"/>
      <c r="JO296" s="809"/>
      <c r="JP296" s="809"/>
      <c r="JQ296" s="826"/>
      <c r="JR296" s="825"/>
      <c r="JS296" s="824"/>
      <c r="JT296" s="805"/>
      <c r="JU296" s="804"/>
      <c r="JV296" s="804"/>
      <c r="JW296" s="823"/>
      <c r="JX296" s="824"/>
      <c r="JY296" s="824"/>
      <c r="JZ296" s="805"/>
      <c r="KA296" s="809"/>
      <c r="KB296" s="809"/>
      <c r="KC296" s="823"/>
      <c r="KD296" s="824"/>
      <c r="KE296" s="824"/>
      <c r="KF296" s="805"/>
      <c r="KG296" s="809"/>
      <c r="KH296" s="809"/>
      <c r="KI296" s="823"/>
      <c r="KJ296" s="824"/>
      <c r="KK296" s="824"/>
      <c r="KL296" s="805"/>
      <c r="KM296" s="809"/>
      <c r="KN296" s="809"/>
      <c r="KO296" s="823"/>
      <c r="KP296" s="824"/>
      <c r="KQ296" s="824"/>
      <c r="KR296" s="805"/>
      <c r="KS296" s="804"/>
      <c r="KT296" s="804"/>
      <c r="KU296" s="823"/>
      <c r="KV296" s="824"/>
      <c r="KW296" s="824"/>
      <c r="KX296" s="805"/>
      <c r="KY296" s="809"/>
      <c r="KZ296" s="809"/>
      <c r="LA296" s="823"/>
      <c r="LB296" s="824"/>
      <c r="LC296" s="824"/>
      <c r="LD296" s="805"/>
      <c r="LE296" s="804"/>
      <c r="LF296" s="804"/>
      <c r="LG296" s="823"/>
      <c r="LH296" s="824"/>
      <c r="LI296" s="824"/>
      <c r="LJ296" s="805"/>
      <c r="LK296" s="804"/>
      <c r="LL296" s="804"/>
      <c r="LM296" s="823"/>
      <c r="LN296" s="824"/>
      <c r="LO296" s="824"/>
      <c r="LP296" s="805"/>
      <c r="LQ296" s="809"/>
      <c r="LR296" s="809"/>
      <c r="LS296" s="823"/>
      <c r="LT296" s="824"/>
      <c r="LU296" s="824"/>
      <c r="LV296" s="805"/>
      <c r="LW296" s="804"/>
      <c r="LX296" s="804"/>
      <c r="LY296" s="823"/>
      <c r="LZ296" s="824"/>
      <c r="MA296" s="824"/>
      <c r="MB296" s="805"/>
      <c r="MC296" s="809"/>
      <c r="MD296" s="809"/>
      <c r="ME296" s="823"/>
      <c r="MF296" s="824"/>
      <c r="MG296" s="824"/>
      <c r="MH296" s="805"/>
      <c r="MI296" s="809"/>
      <c r="MJ296" s="809"/>
      <c r="MK296" s="823"/>
      <c r="ML296" s="824"/>
      <c r="MM296" s="824"/>
      <c r="MN296" s="805"/>
      <c r="MO296" s="809"/>
      <c r="MP296" s="809"/>
      <c r="MQ296" s="823"/>
      <c r="MR296" s="824"/>
      <c r="MS296" s="824"/>
      <c r="MT296" s="805"/>
      <c r="MU296" s="804"/>
      <c r="MV296" s="804"/>
      <c r="MW296" s="823"/>
      <c r="MX296" s="824"/>
      <c r="MY296" s="824"/>
      <c r="MZ296" s="805"/>
      <c r="NA296" s="804"/>
      <c r="NB296" s="804"/>
      <c r="NC296" s="823"/>
      <c r="ND296" s="824"/>
      <c r="NE296" s="824"/>
      <c r="NF296" s="805"/>
      <c r="NG296" s="804"/>
      <c r="NH296" s="804"/>
      <c r="NI296" s="823"/>
      <c r="NJ296" s="824"/>
      <c r="NK296" s="824"/>
      <c r="NL296" s="805"/>
      <c r="NM296" s="809"/>
      <c r="NN296" s="809"/>
      <c r="NO296" s="823"/>
      <c r="NP296" s="824"/>
      <c r="NQ296" s="824"/>
      <c r="NR296" s="805"/>
      <c r="NS296" s="823"/>
      <c r="NT296" s="824"/>
      <c r="NU296" s="824"/>
      <c r="NV296" s="805"/>
      <c r="NW296" s="823"/>
      <c r="NX296" s="824"/>
      <c r="NY296" s="824"/>
      <c r="NZ296" s="834"/>
      <c r="OA296" s="823"/>
      <c r="OB296" s="824"/>
      <c r="OC296" s="824"/>
      <c r="OD296" s="805"/>
      <c r="OE296" s="823"/>
      <c r="OF296" s="824"/>
      <c r="OG296" s="824"/>
      <c r="OH296" s="805"/>
      <c r="OI296" s="823"/>
      <c r="OJ296" s="824"/>
      <c r="OK296" s="824"/>
      <c r="OL296" s="805"/>
      <c r="OM296" s="823"/>
      <c r="ON296" s="824"/>
      <c r="OO296" s="824"/>
      <c r="OP296" s="805"/>
      <c r="OQ296" s="823"/>
      <c r="OR296" s="824"/>
      <c r="OS296" s="824"/>
      <c r="OT296" s="805"/>
      <c r="OU296" s="823"/>
      <c r="OV296" s="824"/>
      <c r="OW296" s="824"/>
      <c r="OX296" s="805"/>
      <c r="OY296" s="823"/>
      <c r="OZ296" s="824"/>
      <c r="PA296" s="824"/>
      <c r="PB296" s="805"/>
      <c r="PC296" s="823"/>
      <c r="PD296" s="824"/>
      <c r="PE296" s="824"/>
      <c r="PF296" s="805"/>
    </row>
    <row r="297" spans="1:422" ht="15" customHeight="1" x14ac:dyDescent="0.25">
      <c r="A297" s="769" t="s">
        <v>366</v>
      </c>
      <c r="B297" s="769" t="s">
        <v>45</v>
      </c>
      <c r="C297" s="769"/>
      <c r="D297" s="770"/>
      <c r="E297" s="769"/>
      <c r="F297" s="769"/>
      <c r="G297" s="769"/>
      <c r="H297" s="769"/>
      <c r="I297" s="769"/>
      <c r="J297" s="769"/>
      <c r="K297" s="771">
        <v>13000000</v>
      </c>
      <c r="L297" s="769" t="s">
        <v>79</v>
      </c>
      <c r="M297" s="769"/>
      <c r="N297" s="769"/>
      <c r="O297" s="769"/>
      <c r="P297" s="769"/>
      <c r="Q297" s="769"/>
      <c r="R297" s="769"/>
      <c r="S297" s="769"/>
      <c r="T297" s="816"/>
      <c r="U297" s="816"/>
      <c r="V297" s="816"/>
      <c r="W297" s="816"/>
      <c r="X297" s="769">
        <v>1</v>
      </c>
      <c r="Y297" s="769">
        <f>IF(AND(AJ297="",AK297="",AL297="",AN297="",AO297="",OR(AP297="",AP297=Dropdown!$AM$12,AP297=Dropdown!$AM$11)),1,0)</f>
        <v>0</v>
      </c>
      <c r="Z297" s="769">
        <f t="shared" si="43"/>
        <v>1</v>
      </c>
      <c r="AA297" s="769">
        <f t="shared" si="44"/>
        <v>0</v>
      </c>
      <c r="AB297" s="769">
        <f t="shared" si="45"/>
        <v>0</v>
      </c>
      <c r="AC297" s="769"/>
      <c r="AD297" s="772" t="str">
        <f>IF(OR(T297&lt;&gt;"",U297&lt;&gt;""),Dropdown!$A$4,IF(OR(V297&lt;&gt;"",W297&lt;&gt;""),Dropdown!$A$5,Dropdown!$A$3))</f>
        <v>Residential</v>
      </c>
      <c r="AE297" s="773" t="s">
        <v>343</v>
      </c>
      <c r="AF297" s="773" t="str">
        <f>VLOOKUP(AG297,Dropdown!$N$3:$R$62,2,FALSE)</f>
        <v>SAS</v>
      </c>
      <c r="AG297" s="773" t="s">
        <v>366</v>
      </c>
      <c r="AH297" s="773" t="str">
        <f>IF(AG297&lt;&gt;"",VLOOKUP(AG297,Dropdown!$N$3:$R$62,3,FALSE),IF(AF297&lt;&gt;"",VLOOKUP(AF297,Dropdown!$N$3:$R$62,3,FALSE),IF(AE297&lt;&gt;"",VLOOKUP(AE297,Dropdown!$N$3:$R$62,3,FALSE),"")))</f>
        <v>LMI</v>
      </c>
      <c r="AI297" s="773" t="str">
        <f>IF(AG297&lt;&gt;"",VLOOKUP(AG297,Dropdown!$N$3:$R$62,5,FALSE),IF(AF297&lt;&gt;"",VLOOKUP(AF297,Dropdown!$N$3:$R$62,5,FALSE),IF(AE297&lt;&gt;"",VLOOKUP(AE297,Dropdown!$N$3:$R$62,5,FALSE),"")))</f>
        <v>Arid</v>
      </c>
      <c r="AJ297" s="773"/>
      <c r="AK297" s="773"/>
      <c r="AL297" s="773" t="s">
        <v>79</v>
      </c>
      <c r="AM297" s="773"/>
      <c r="AN297" s="773"/>
      <c r="AO297" s="773"/>
      <c r="AP297" s="773" t="s">
        <v>553</v>
      </c>
      <c r="AQ297" s="769" t="s">
        <v>373</v>
      </c>
      <c r="AR297" s="1276" t="s">
        <v>930</v>
      </c>
      <c r="AS297" s="774"/>
      <c r="AT297" s="769"/>
      <c r="AU297" s="769"/>
      <c r="AV297" s="846"/>
      <c r="AW297" s="823"/>
      <c r="AX297" s="824"/>
      <c r="AY297" s="824">
        <v>157</v>
      </c>
      <c r="AZ297" s="803"/>
      <c r="BA297" s="804"/>
      <c r="BB297" s="804"/>
      <c r="BC297" s="823"/>
      <c r="BD297" s="824"/>
      <c r="BE297" s="824"/>
      <c r="BF297" s="805"/>
      <c r="BG297" s="804"/>
      <c r="BH297" s="804"/>
      <c r="BI297" s="823"/>
      <c r="BJ297" s="824"/>
      <c r="BK297" s="824"/>
      <c r="BL297" s="805"/>
      <c r="BM297" s="804"/>
      <c r="BN297" s="804"/>
      <c r="BO297" s="823"/>
      <c r="BP297" s="824"/>
      <c r="BQ297" s="824"/>
      <c r="BR297" s="805"/>
      <c r="BS297" s="804"/>
      <c r="BT297" s="804"/>
      <c r="BU297" s="823"/>
      <c r="BV297" s="824"/>
      <c r="BW297" s="824"/>
      <c r="BX297" s="805"/>
      <c r="BY297" s="804"/>
      <c r="BZ297" s="804"/>
      <c r="CA297" s="823"/>
      <c r="CB297" s="824"/>
      <c r="CC297" s="824"/>
      <c r="CD297" s="805"/>
      <c r="CE297" s="804"/>
      <c r="CF297" s="804"/>
      <c r="CG297" s="823"/>
      <c r="CH297" s="824"/>
      <c r="CI297" s="824"/>
      <c r="CJ297" s="805"/>
      <c r="CK297" s="804"/>
      <c r="CL297" s="804"/>
      <c r="CM297" s="823"/>
      <c r="CN297" s="824"/>
      <c r="CO297" s="824"/>
      <c r="CP297" s="805"/>
      <c r="CQ297" s="804"/>
      <c r="CR297" s="804"/>
      <c r="CS297" s="823"/>
      <c r="CT297" s="824"/>
      <c r="CU297" s="824"/>
      <c r="CV297" s="805"/>
      <c r="CW297" s="804"/>
      <c r="CX297" s="804"/>
      <c r="CY297" s="823"/>
      <c r="CZ297" s="824"/>
      <c r="DA297" s="825"/>
      <c r="DB297" s="803"/>
      <c r="DC297" s="809"/>
      <c r="DD297" s="809"/>
      <c r="DE297" s="826"/>
      <c r="DF297" s="825"/>
      <c r="DG297" s="824"/>
      <c r="DH297" s="805"/>
      <c r="DI297" s="804"/>
      <c r="DJ297" s="804"/>
      <c r="DK297" s="823"/>
      <c r="DL297" s="824"/>
      <c r="DM297" s="825"/>
      <c r="DN297" s="803"/>
      <c r="DO297" s="809"/>
      <c r="DP297" s="809"/>
      <c r="DQ297" s="827"/>
      <c r="DR297" s="828"/>
      <c r="DS297" s="835"/>
      <c r="DT297" s="811"/>
      <c r="DU297" s="812"/>
      <c r="DV297" s="812"/>
      <c r="DW297" s="836"/>
      <c r="DX297" s="835"/>
      <c r="DY297" s="828"/>
      <c r="DZ297" s="813"/>
      <c r="EA297" s="814"/>
      <c r="EB297" s="814"/>
      <c r="EC297" s="827"/>
      <c r="ED297" s="828"/>
      <c r="EE297" s="835"/>
      <c r="EF297" s="811"/>
      <c r="EG297" s="812"/>
      <c r="EH297" s="812"/>
      <c r="EI297" s="836"/>
      <c r="EJ297" s="835"/>
      <c r="EK297" s="828"/>
      <c r="EL297" s="813"/>
      <c r="EM297" s="814"/>
      <c r="EN297" s="814"/>
      <c r="EO297" s="827"/>
      <c r="EP297" s="828"/>
      <c r="EQ297" s="835"/>
      <c r="ER297" s="811"/>
      <c r="ES297" s="812"/>
      <c r="ET297" s="812"/>
      <c r="EU297" s="836"/>
      <c r="EV297" s="835"/>
      <c r="EW297" s="828"/>
      <c r="EX297" s="813"/>
      <c r="EY297" s="814"/>
      <c r="EZ297" s="814"/>
      <c r="FA297" s="827"/>
      <c r="FB297" s="828"/>
      <c r="FC297" s="835"/>
      <c r="FD297" s="811"/>
      <c r="FE297" s="812"/>
      <c r="FF297" s="812"/>
      <c r="FG297" s="836"/>
      <c r="FH297" s="835"/>
      <c r="FI297" s="828"/>
      <c r="FJ297" s="813"/>
      <c r="FK297" s="814"/>
      <c r="FL297" s="814"/>
      <c r="FM297" s="827"/>
      <c r="FN297" s="828"/>
      <c r="FO297" s="835"/>
      <c r="FP297" s="811"/>
      <c r="FQ297" s="812"/>
      <c r="FR297" s="812"/>
      <c r="FS297" s="823"/>
      <c r="FT297" s="824"/>
      <c r="FU297" s="825"/>
      <c r="FV297" s="803"/>
      <c r="FW297" s="804"/>
      <c r="FX297" s="804"/>
      <c r="FY297" s="826"/>
      <c r="FZ297" s="825"/>
      <c r="GA297" s="824"/>
      <c r="GB297" s="805"/>
      <c r="GC297" s="804"/>
      <c r="GD297" s="804"/>
      <c r="GE297" s="823"/>
      <c r="GF297" s="824"/>
      <c r="GG297" s="825"/>
      <c r="GH297" s="803"/>
      <c r="GI297" s="809"/>
      <c r="GJ297" s="809"/>
      <c r="GK297" s="826"/>
      <c r="GL297" s="825"/>
      <c r="GM297" s="824"/>
      <c r="GN297" s="805"/>
      <c r="GO297" s="804"/>
      <c r="GP297" s="804"/>
      <c r="GQ297" s="823"/>
      <c r="GR297" s="824"/>
      <c r="GS297" s="825"/>
      <c r="GT297" s="803"/>
      <c r="GU297" s="809"/>
      <c r="GV297" s="809"/>
      <c r="GW297" s="826"/>
      <c r="GX297" s="825"/>
      <c r="GY297" s="824"/>
      <c r="GZ297" s="805"/>
      <c r="HA297" s="804"/>
      <c r="HB297" s="804"/>
      <c r="HC297" s="823"/>
      <c r="HD297" s="824"/>
      <c r="HE297" s="825"/>
      <c r="HF297" s="803"/>
      <c r="HG297" s="809"/>
      <c r="HH297" s="809"/>
      <c r="HI297" s="826"/>
      <c r="HJ297" s="825"/>
      <c r="HK297" s="824"/>
      <c r="HL297" s="805"/>
      <c r="HM297" s="804"/>
      <c r="HN297" s="804"/>
      <c r="HO297" s="823"/>
      <c r="HP297" s="824"/>
      <c r="HQ297" s="825"/>
      <c r="HR297" s="803"/>
      <c r="HS297" s="809"/>
      <c r="HT297" s="809"/>
      <c r="HU297" s="826"/>
      <c r="HV297" s="825"/>
      <c r="HW297" s="824"/>
      <c r="HX297" s="805"/>
      <c r="HY297" s="804"/>
      <c r="HZ297" s="804"/>
      <c r="IA297" s="823"/>
      <c r="IB297" s="824"/>
      <c r="IC297" s="825"/>
      <c r="ID297" s="803"/>
      <c r="IE297" s="804"/>
      <c r="IF297" s="804"/>
      <c r="IG297" s="826"/>
      <c r="IH297" s="825"/>
      <c r="II297" s="824"/>
      <c r="IJ297" s="805"/>
      <c r="IK297" s="804"/>
      <c r="IL297" s="804"/>
      <c r="IM297" s="823"/>
      <c r="IN297" s="824"/>
      <c r="IO297" s="825"/>
      <c r="IP297" s="803"/>
      <c r="IQ297" s="804"/>
      <c r="IR297" s="804"/>
      <c r="IS297" s="826"/>
      <c r="IT297" s="825"/>
      <c r="IU297" s="824"/>
      <c r="IV297" s="805"/>
      <c r="IW297" s="804"/>
      <c r="IX297" s="804"/>
      <c r="IY297" s="823"/>
      <c r="IZ297" s="824"/>
      <c r="JA297" s="825"/>
      <c r="JB297" s="803"/>
      <c r="JC297" s="804"/>
      <c r="JD297" s="804"/>
      <c r="JE297" s="826"/>
      <c r="JF297" s="825"/>
      <c r="JG297" s="824"/>
      <c r="JH297" s="805"/>
      <c r="JI297" s="804"/>
      <c r="JJ297" s="804"/>
      <c r="JK297" s="823"/>
      <c r="JL297" s="824"/>
      <c r="JM297" s="825"/>
      <c r="JN297" s="803"/>
      <c r="JO297" s="809"/>
      <c r="JP297" s="809"/>
      <c r="JQ297" s="826"/>
      <c r="JR297" s="825"/>
      <c r="JS297" s="824"/>
      <c r="JT297" s="805"/>
      <c r="JU297" s="804"/>
      <c r="JV297" s="804"/>
      <c r="JW297" s="823"/>
      <c r="JX297" s="824"/>
      <c r="JY297" s="824"/>
      <c r="JZ297" s="805"/>
      <c r="KA297" s="809"/>
      <c r="KB297" s="809"/>
      <c r="KC297" s="823"/>
      <c r="KD297" s="824"/>
      <c r="KE297" s="824"/>
      <c r="KF297" s="805"/>
      <c r="KG297" s="809"/>
      <c r="KH297" s="809"/>
      <c r="KI297" s="823"/>
      <c r="KJ297" s="824"/>
      <c r="KK297" s="824"/>
      <c r="KL297" s="805"/>
      <c r="KM297" s="809"/>
      <c r="KN297" s="809"/>
      <c r="KO297" s="823"/>
      <c r="KP297" s="824"/>
      <c r="KQ297" s="824"/>
      <c r="KR297" s="805"/>
      <c r="KS297" s="804"/>
      <c r="KT297" s="804"/>
      <c r="KU297" s="823"/>
      <c r="KV297" s="824"/>
      <c r="KW297" s="824"/>
      <c r="KX297" s="805"/>
      <c r="KY297" s="809"/>
      <c r="KZ297" s="809"/>
      <c r="LA297" s="823"/>
      <c r="LB297" s="824"/>
      <c r="LC297" s="824"/>
      <c r="LD297" s="805"/>
      <c r="LE297" s="804"/>
      <c r="LF297" s="804"/>
      <c r="LG297" s="823"/>
      <c r="LH297" s="824"/>
      <c r="LI297" s="824"/>
      <c r="LJ297" s="805"/>
      <c r="LK297" s="804"/>
      <c r="LL297" s="804"/>
      <c r="LM297" s="823"/>
      <c r="LN297" s="824"/>
      <c r="LO297" s="824"/>
      <c r="LP297" s="805"/>
      <c r="LQ297" s="809"/>
      <c r="LR297" s="809"/>
      <c r="LS297" s="823"/>
      <c r="LT297" s="824"/>
      <c r="LU297" s="824"/>
      <c r="LV297" s="805"/>
      <c r="LW297" s="804"/>
      <c r="LX297" s="804"/>
      <c r="LY297" s="823"/>
      <c r="LZ297" s="824"/>
      <c r="MA297" s="824"/>
      <c r="MB297" s="805"/>
      <c r="MC297" s="809"/>
      <c r="MD297" s="809"/>
      <c r="ME297" s="823"/>
      <c r="MF297" s="824"/>
      <c r="MG297" s="824"/>
      <c r="MH297" s="805"/>
      <c r="MI297" s="809"/>
      <c r="MJ297" s="809"/>
      <c r="MK297" s="823"/>
      <c r="ML297" s="824"/>
      <c r="MM297" s="824"/>
      <c r="MN297" s="805"/>
      <c r="MO297" s="809"/>
      <c r="MP297" s="809"/>
      <c r="MQ297" s="823"/>
      <c r="MR297" s="824"/>
      <c r="MS297" s="824"/>
      <c r="MT297" s="805"/>
      <c r="MU297" s="804"/>
      <c r="MV297" s="804"/>
      <c r="MW297" s="823"/>
      <c r="MX297" s="824"/>
      <c r="MY297" s="824"/>
      <c r="MZ297" s="805"/>
      <c r="NA297" s="804"/>
      <c r="NB297" s="804"/>
      <c r="NC297" s="823"/>
      <c r="ND297" s="824"/>
      <c r="NE297" s="824"/>
      <c r="NF297" s="805"/>
      <c r="NG297" s="804"/>
      <c r="NH297" s="804"/>
      <c r="NI297" s="823"/>
      <c r="NJ297" s="824"/>
      <c r="NK297" s="824"/>
      <c r="NL297" s="805"/>
      <c r="NM297" s="809"/>
      <c r="NN297" s="809"/>
      <c r="NO297" s="823"/>
      <c r="NP297" s="824"/>
      <c r="NQ297" s="824"/>
      <c r="NR297" s="805"/>
      <c r="NS297" s="823"/>
      <c r="NT297" s="824"/>
      <c r="NU297" s="824"/>
      <c r="NV297" s="805"/>
      <c r="NW297" s="823"/>
      <c r="NX297" s="824"/>
      <c r="NY297" s="824"/>
      <c r="NZ297" s="834"/>
      <c r="OA297" s="823"/>
      <c r="OB297" s="824"/>
      <c r="OC297" s="824"/>
      <c r="OD297" s="805"/>
      <c r="OE297" s="823"/>
      <c r="OF297" s="824"/>
      <c r="OG297" s="824"/>
      <c r="OH297" s="805"/>
      <c r="OI297" s="823"/>
      <c r="OJ297" s="824"/>
      <c r="OK297" s="824"/>
      <c r="OL297" s="805"/>
      <c r="OM297" s="823"/>
      <c r="ON297" s="824"/>
      <c r="OO297" s="824"/>
      <c r="OP297" s="805"/>
      <c r="OQ297" s="823"/>
      <c r="OR297" s="824"/>
      <c r="OS297" s="824"/>
      <c r="OT297" s="805"/>
      <c r="OU297" s="823"/>
      <c r="OV297" s="824"/>
      <c r="OW297" s="824"/>
      <c r="OX297" s="805"/>
      <c r="OY297" s="823"/>
      <c r="OZ297" s="824"/>
      <c r="PA297" s="824"/>
      <c r="PB297" s="805"/>
      <c r="PC297" s="823"/>
      <c r="PD297" s="824"/>
      <c r="PE297" s="824"/>
      <c r="PF297" s="805"/>
    </row>
    <row r="298" spans="1:422" ht="15" hidden="1" customHeight="1" x14ac:dyDescent="0.25">
      <c r="A298" s="769" t="s">
        <v>317</v>
      </c>
      <c r="B298" s="769"/>
      <c r="C298" s="769"/>
      <c r="D298" s="770"/>
      <c r="E298" s="769"/>
      <c r="F298" s="769"/>
      <c r="G298" s="769"/>
      <c r="H298" s="769"/>
      <c r="I298" s="769"/>
      <c r="J298" s="769"/>
      <c r="K298" s="769" t="s">
        <v>321</v>
      </c>
      <c r="L298" s="769" t="s">
        <v>319</v>
      </c>
      <c r="M298" s="769"/>
      <c r="N298" s="769"/>
      <c r="O298" s="769"/>
      <c r="P298" s="769"/>
      <c r="Q298" s="769"/>
      <c r="R298" s="769"/>
      <c r="S298" s="769"/>
      <c r="T298" s="816"/>
      <c r="U298" s="816"/>
      <c r="V298" s="816"/>
      <c r="W298" s="816"/>
      <c r="X298" s="769"/>
      <c r="Y298" s="769">
        <f>IF(AND(AJ298="",AK298="",AL298="",AN298="",AO298="",OR(AP298="",AP298=Dropdown!$AM$12,AP298=Dropdown!$AM$11)),1,0)</f>
        <v>0</v>
      </c>
      <c r="Z298" s="769">
        <f t="shared" ref="Z298:Z329" si="46">IF(SUM(AW298:AY298,BC298:BE298,BI298:BK298)&gt;0,1,0)</f>
        <v>0</v>
      </c>
      <c r="AA298" s="769">
        <f t="shared" ref="AA298:AA329" si="47">IF(SUM(DQ298:DS298,FS298:FU298,IM298:IO298,KO298:KQ298)&gt;0,1,0)</f>
        <v>1</v>
      </c>
      <c r="AB298" s="769">
        <f t="shared" si="45"/>
        <v>0</v>
      </c>
      <c r="AC298" s="769"/>
      <c r="AD298" s="772" t="str">
        <f>IF(OR(T298&lt;&gt;"",U298&lt;&gt;""),Dropdown!$A$4,IF(OR(V298&lt;&gt;"",W298&lt;&gt;""),Dropdown!$A$5,Dropdown!$A$3))</f>
        <v>Residential</v>
      </c>
      <c r="AE298" s="773" t="s">
        <v>343</v>
      </c>
      <c r="AF298" s="773" t="str">
        <f>VLOOKUP(AG298,Dropdown!$N$3:$R$62,2,FALSE)</f>
        <v>MNA</v>
      </c>
      <c r="AG298" s="773" t="s">
        <v>317</v>
      </c>
      <c r="AH298" s="773" t="str">
        <f>IF(AG298&lt;&gt;"",VLOOKUP(AG298,Dropdown!$N$3:$R$62,3,FALSE),IF(AF298&lt;&gt;"",VLOOKUP(AF298,Dropdown!$N$3:$R$62,3,FALSE),IF(AE298&lt;&gt;"",VLOOKUP(AE298,Dropdown!$N$3:$R$62,3,FALSE),"")))</f>
        <v>UMI</v>
      </c>
      <c r="AI298" s="773" t="str">
        <f>IF(AG298&lt;&gt;"",VLOOKUP(AG298,Dropdown!$N$3:$R$62,5,FALSE),IF(AF298&lt;&gt;"",VLOOKUP(AF298,Dropdown!$N$3:$R$62,5,FALSE),IF(AE298&lt;&gt;"",VLOOKUP(AE298,Dropdown!$N$3:$R$62,5,FALSE),"")))</f>
        <v>Arid</v>
      </c>
      <c r="AJ298" s="773"/>
      <c r="AK298" s="773"/>
      <c r="AL298" s="773" t="s">
        <v>79</v>
      </c>
      <c r="AM298" s="773"/>
      <c r="AN298" s="773"/>
      <c r="AO298" s="773"/>
      <c r="AP298" s="773"/>
      <c r="AQ298" s="769"/>
      <c r="AR298" s="774" t="s">
        <v>533</v>
      </c>
      <c r="AS298" s="774"/>
      <c r="AT298" s="769" t="s">
        <v>316</v>
      </c>
      <c r="AU298" s="769">
        <v>38</v>
      </c>
      <c r="AV298" s="846"/>
      <c r="AW298" s="823"/>
      <c r="AX298" s="824"/>
      <c r="AY298" s="824"/>
      <c r="AZ298" s="803"/>
      <c r="BA298" s="804"/>
      <c r="BB298" s="804"/>
      <c r="BC298" s="823"/>
      <c r="BD298" s="824"/>
      <c r="BE298" s="824"/>
      <c r="BF298" s="805"/>
      <c r="BG298" s="804"/>
      <c r="BH298" s="804"/>
      <c r="BI298" s="823"/>
      <c r="BJ298" s="824"/>
      <c r="BK298" s="824"/>
      <c r="BL298" s="805"/>
      <c r="BM298" s="804"/>
      <c r="BN298" s="804"/>
      <c r="BO298" s="823"/>
      <c r="BP298" s="824"/>
      <c r="BQ298" s="824"/>
      <c r="BR298" s="805"/>
      <c r="BS298" s="804"/>
      <c r="BT298" s="804"/>
      <c r="BU298" s="823"/>
      <c r="BV298" s="824"/>
      <c r="BW298" s="824"/>
      <c r="BX298" s="805"/>
      <c r="BY298" s="804"/>
      <c r="BZ298" s="804"/>
      <c r="CA298" s="823"/>
      <c r="CB298" s="824"/>
      <c r="CC298" s="824"/>
      <c r="CD298" s="805"/>
      <c r="CE298" s="804"/>
      <c r="CF298" s="804"/>
      <c r="CG298" s="823"/>
      <c r="CH298" s="824"/>
      <c r="CI298" s="824"/>
      <c r="CJ298" s="805"/>
      <c r="CK298" s="804"/>
      <c r="CL298" s="804"/>
      <c r="CM298" s="823"/>
      <c r="CN298" s="824"/>
      <c r="CO298" s="824"/>
      <c r="CP298" s="805"/>
      <c r="CQ298" s="804"/>
      <c r="CR298" s="804"/>
      <c r="CS298" s="823"/>
      <c r="CT298" s="824"/>
      <c r="CU298" s="824"/>
      <c r="CV298" s="805"/>
      <c r="CW298" s="804"/>
      <c r="CX298" s="804"/>
      <c r="CY298" s="823"/>
      <c r="CZ298" s="824"/>
      <c r="DA298" s="825"/>
      <c r="DB298" s="803"/>
      <c r="DC298" s="809"/>
      <c r="DD298" s="809"/>
      <c r="DE298" s="826"/>
      <c r="DF298" s="825"/>
      <c r="DG298" s="824"/>
      <c r="DH298" s="805"/>
      <c r="DI298" s="804"/>
      <c r="DJ298" s="804"/>
      <c r="DK298" s="823"/>
      <c r="DL298" s="824"/>
      <c r="DM298" s="825"/>
      <c r="DN298" s="803"/>
      <c r="DO298" s="809"/>
      <c r="DP298" s="809"/>
      <c r="DQ298" s="827">
        <v>40</v>
      </c>
      <c r="DR298" s="828">
        <v>45</v>
      </c>
      <c r="DS298" s="828">
        <v>42.5</v>
      </c>
      <c r="DT298" s="818"/>
      <c r="DU298" s="819"/>
      <c r="DV298" s="819"/>
      <c r="DW298" s="827"/>
      <c r="DX298" s="828"/>
      <c r="DY298" s="828"/>
      <c r="DZ298" s="818"/>
      <c r="EA298" s="819"/>
      <c r="EB298" s="819"/>
      <c r="EC298" s="827"/>
      <c r="ED298" s="828"/>
      <c r="EE298" s="828"/>
      <c r="EF298" s="818"/>
      <c r="EG298" s="819"/>
      <c r="EH298" s="819"/>
      <c r="EI298" s="827"/>
      <c r="EJ298" s="828"/>
      <c r="EK298" s="828"/>
      <c r="EL298" s="818"/>
      <c r="EM298" s="819"/>
      <c r="EN298" s="819"/>
      <c r="EO298" s="827"/>
      <c r="EP298" s="828"/>
      <c r="EQ298" s="828"/>
      <c r="ER298" s="818"/>
      <c r="ES298" s="819"/>
      <c r="ET298" s="819"/>
      <c r="EU298" s="827"/>
      <c r="EV298" s="828"/>
      <c r="EW298" s="828"/>
      <c r="EX298" s="818"/>
      <c r="EY298" s="819"/>
      <c r="EZ298" s="819"/>
      <c r="FA298" s="827"/>
      <c r="FB298" s="828"/>
      <c r="FC298" s="828"/>
      <c r="FD298" s="818"/>
      <c r="FE298" s="819"/>
      <c r="FF298" s="819"/>
      <c r="FG298" s="827"/>
      <c r="FH298" s="828"/>
      <c r="FI298" s="828"/>
      <c r="FJ298" s="818"/>
      <c r="FK298" s="819"/>
      <c r="FL298" s="819"/>
      <c r="FM298" s="827"/>
      <c r="FN298" s="828"/>
      <c r="FO298" s="828"/>
      <c r="FP298" s="818"/>
      <c r="FQ298" s="819"/>
      <c r="FR298" s="819"/>
      <c r="FS298" s="823"/>
      <c r="FT298" s="824"/>
      <c r="FU298" s="825">
        <v>60</v>
      </c>
      <c r="FV298" s="803"/>
      <c r="FW298" s="804"/>
      <c r="FX298" s="804"/>
      <c r="FY298" s="826"/>
      <c r="FZ298" s="825"/>
      <c r="GA298" s="825"/>
      <c r="GB298" s="803"/>
      <c r="GC298" s="804"/>
      <c r="GD298" s="804"/>
      <c r="GE298" s="826"/>
      <c r="GF298" s="825"/>
      <c r="GG298" s="825"/>
      <c r="GH298" s="803"/>
      <c r="GI298" s="804"/>
      <c r="GJ298" s="804"/>
      <c r="GK298" s="826"/>
      <c r="GL298" s="825"/>
      <c r="GM298" s="825"/>
      <c r="GN298" s="803"/>
      <c r="GO298" s="804"/>
      <c r="GP298" s="804"/>
      <c r="GQ298" s="826"/>
      <c r="GR298" s="825"/>
      <c r="GS298" s="825"/>
      <c r="GT298" s="803"/>
      <c r="GU298" s="804"/>
      <c r="GV298" s="804"/>
      <c r="GW298" s="826"/>
      <c r="GX298" s="825"/>
      <c r="GY298" s="825"/>
      <c r="GZ298" s="803"/>
      <c r="HA298" s="804"/>
      <c r="HB298" s="804"/>
      <c r="HC298" s="826"/>
      <c r="HD298" s="825"/>
      <c r="HE298" s="825"/>
      <c r="HF298" s="803"/>
      <c r="HG298" s="804"/>
      <c r="HH298" s="804"/>
      <c r="HI298" s="826"/>
      <c r="HJ298" s="825"/>
      <c r="HK298" s="825"/>
      <c r="HL298" s="803"/>
      <c r="HM298" s="804"/>
      <c r="HN298" s="804"/>
      <c r="HO298" s="826"/>
      <c r="HP298" s="825"/>
      <c r="HQ298" s="825"/>
      <c r="HR298" s="803"/>
      <c r="HS298" s="809"/>
      <c r="HT298" s="809"/>
      <c r="HU298" s="826"/>
      <c r="HV298" s="825"/>
      <c r="HW298" s="824"/>
      <c r="HX298" s="805"/>
      <c r="HY298" s="804"/>
      <c r="HZ298" s="804"/>
      <c r="IA298" s="823"/>
      <c r="IB298" s="824"/>
      <c r="IC298" s="825"/>
      <c r="ID298" s="803"/>
      <c r="IE298" s="804"/>
      <c r="IF298" s="804"/>
      <c r="IG298" s="826"/>
      <c r="IH298" s="825"/>
      <c r="II298" s="824"/>
      <c r="IJ298" s="805"/>
      <c r="IK298" s="804"/>
      <c r="IL298" s="804"/>
      <c r="IM298" s="823">
        <v>7</v>
      </c>
      <c r="IN298" s="824">
        <v>8</v>
      </c>
      <c r="IO298" s="832">
        <f>AVERAGE(IM298:IN298)</f>
        <v>7.5</v>
      </c>
      <c r="IP298" s="833">
        <f>(IN298-IM298)/(2*1.645)</f>
        <v>0.303951367781155</v>
      </c>
      <c r="IQ298" s="831"/>
      <c r="IR298" s="831"/>
      <c r="IS298" s="826"/>
      <c r="IT298" s="825"/>
      <c r="IU298" s="832"/>
      <c r="IV298" s="833"/>
      <c r="IW298" s="831"/>
      <c r="IX298" s="831"/>
      <c r="IY298" s="826"/>
      <c r="IZ298" s="825"/>
      <c r="JA298" s="832"/>
      <c r="JB298" s="833"/>
      <c r="JC298" s="831"/>
      <c r="JD298" s="831"/>
      <c r="JE298" s="826"/>
      <c r="JF298" s="825"/>
      <c r="JG298" s="832"/>
      <c r="JH298" s="833"/>
      <c r="JI298" s="831"/>
      <c r="JJ298" s="831"/>
      <c r="JK298" s="826"/>
      <c r="JL298" s="825"/>
      <c r="JM298" s="832"/>
      <c r="JN298" s="833"/>
      <c r="JO298" s="831"/>
      <c r="JP298" s="831"/>
      <c r="JQ298" s="826"/>
      <c r="JR298" s="825"/>
      <c r="JS298" s="832"/>
      <c r="JT298" s="833"/>
      <c r="JU298" s="831"/>
      <c r="JV298" s="831"/>
      <c r="JW298" s="826"/>
      <c r="JX298" s="825"/>
      <c r="JY298" s="832"/>
      <c r="JZ298" s="833"/>
      <c r="KA298" s="831"/>
      <c r="KB298" s="831"/>
      <c r="KC298" s="826"/>
      <c r="KD298" s="825"/>
      <c r="KE298" s="832"/>
      <c r="KF298" s="833"/>
      <c r="KG298" s="831"/>
      <c r="KH298" s="831"/>
      <c r="KI298" s="826"/>
      <c r="KJ298" s="825"/>
      <c r="KK298" s="832"/>
      <c r="KL298" s="833"/>
      <c r="KM298" s="831"/>
      <c r="KN298" s="831"/>
      <c r="KO298" s="823">
        <v>0.9</v>
      </c>
      <c r="KP298" s="824">
        <v>3.7</v>
      </c>
      <c r="KQ298" s="829">
        <f>AVERAGE(KO298:KP298)</f>
        <v>2.3000000000000003</v>
      </c>
      <c r="KR298" s="830">
        <f>(KP298-KO298)/(2*1.645)</f>
        <v>0.85106382978723416</v>
      </c>
      <c r="KS298" s="831"/>
      <c r="KT298" s="831"/>
      <c r="KU298" s="826"/>
      <c r="KV298" s="825"/>
      <c r="KW298" s="832"/>
      <c r="KX298" s="833"/>
      <c r="KY298" s="831"/>
      <c r="KZ298" s="831"/>
      <c r="LA298" s="826"/>
      <c r="LB298" s="825"/>
      <c r="LC298" s="832"/>
      <c r="LD298" s="833"/>
      <c r="LE298" s="831"/>
      <c r="LF298" s="831"/>
      <c r="LG298" s="826"/>
      <c r="LH298" s="825"/>
      <c r="LI298" s="832"/>
      <c r="LJ298" s="833"/>
      <c r="LK298" s="831"/>
      <c r="LL298" s="831"/>
      <c r="LM298" s="826"/>
      <c r="LN298" s="825"/>
      <c r="LO298" s="832"/>
      <c r="LP298" s="833"/>
      <c r="LQ298" s="831"/>
      <c r="LR298" s="831"/>
      <c r="LS298" s="826"/>
      <c r="LT298" s="825"/>
      <c r="LU298" s="832"/>
      <c r="LV298" s="833"/>
      <c r="LW298" s="831"/>
      <c r="LX298" s="831"/>
      <c r="LY298" s="826"/>
      <c r="LZ298" s="825"/>
      <c r="MA298" s="832"/>
      <c r="MB298" s="833"/>
      <c r="MC298" s="831"/>
      <c r="MD298" s="831"/>
      <c r="ME298" s="826"/>
      <c r="MF298" s="825"/>
      <c r="MG298" s="832"/>
      <c r="MH298" s="833"/>
      <c r="MI298" s="831"/>
      <c r="MJ298" s="831"/>
      <c r="MK298" s="826"/>
      <c r="ML298" s="825"/>
      <c r="MM298" s="832"/>
      <c r="MN298" s="833"/>
      <c r="MO298" s="831"/>
      <c r="MP298" s="831"/>
      <c r="MQ298" s="823"/>
      <c r="MR298" s="824"/>
      <c r="MS298" s="824"/>
      <c r="MT298" s="805"/>
      <c r="MU298" s="804"/>
      <c r="MV298" s="804"/>
      <c r="MW298" s="823"/>
      <c r="MX298" s="824"/>
      <c r="MY298" s="824"/>
      <c r="MZ298" s="805"/>
      <c r="NA298" s="804"/>
      <c r="NB298" s="804"/>
      <c r="NC298" s="823"/>
      <c r="ND298" s="824"/>
      <c r="NE298" s="824"/>
      <c r="NF298" s="805"/>
      <c r="NG298" s="804"/>
      <c r="NH298" s="804"/>
      <c r="NI298" s="823"/>
      <c r="NJ298" s="824"/>
      <c r="NK298" s="824"/>
      <c r="NL298" s="805"/>
      <c r="NM298" s="809"/>
      <c r="NN298" s="809"/>
      <c r="NO298" s="823"/>
      <c r="NP298" s="824"/>
      <c r="NQ298" s="824"/>
      <c r="NR298" s="805"/>
      <c r="NS298" s="823"/>
      <c r="NT298" s="824"/>
      <c r="NU298" s="824"/>
      <c r="NV298" s="805"/>
      <c r="NW298" s="823"/>
      <c r="NX298" s="824"/>
      <c r="NY298" s="824"/>
      <c r="NZ298" s="834"/>
      <c r="OA298" s="823"/>
      <c r="OB298" s="824"/>
      <c r="OC298" s="824"/>
      <c r="OD298" s="805"/>
      <c r="OE298" s="823"/>
      <c r="OF298" s="824"/>
      <c r="OG298" s="824"/>
      <c r="OH298" s="805"/>
      <c r="OI298" s="823"/>
      <c r="OJ298" s="824"/>
      <c r="OK298" s="824"/>
      <c r="OL298" s="805"/>
      <c r="OM298" s="823"/>
      <c r="ON298" s="824"/>
      <c r="OO298" s="824"/>
      <c r="OP298" s="805"/>
      <c r="OQ298" s="823"/>
      <c r="OR298" s="824"/>
      <c r="OS298" s="824"/>
      <c r="OT298" s="805"/>
      <c r="OU298" s="823"/>
      <c r="OV298" s="824"/>
      <c r="OW298" s="824"/>
      <c r="OX298" s="805"/>
      <c r="OY298" s="823"/>
      <c r="OZ298" s="824"/>
      <c r="PA298" s="824"/>
      <c r="PB298" s="805"/>
      <c r="PC298" s="823"/>
      <c r="PD298" s="824"/>
      <c r="PE298" s="824"/>
      <c r="PF298" s="805"/>
    </row>
    <row r="299" spans="1:422" ht="15" hidden="1" customHeight="1" x14ac:dyDescent="0.25">
      <c r="A299" s="769" t="s">
        <v>34</v>
      </c>
      <c r="B299" s="769" t="s">
        <v>50</v>
      </c>
      <c r="C299" s="769"/>
      <c r="D299" s="770"/>
      <c r="E299" s="769"/>
      <c r="F299" s="769"/>
      <c r="G299" s="769"/>
      <c r="H299" s="769"/>
      <c r="I299" s="769"/>
      <c r="J299" s="769"/>
      <c r="K299" s="771" t="s">
        <v>468</v>
      </c>
      <c r="L299" s="769" t="s">
        <v>470</v>
      </c>
      <c r="M299" s="771"/>
      <c r="N299" s="771"/>
      <c r="O299" s="769"/>
      <c r="P299" s="769"/>
      <c r="Q299" s="769" t="s">
        <v>307</v>
      </c>
      <c r="R299" s="769"/>
      <c r="S299" s="769"/>
      <c r="T299" s="816"/>
      <c r="U299" s="816"/>
      <c r="V299" s="816"/>
      <c r="W299" s="816"/>
      <c r="X299" s="769"/>
      <c r="Y299" s="769">
        <f>IF(AND(AJ299="",AK299="",AL299="",AN299="",AO299="",OR(AP299="",AP299=Dropdown!$AM$12,AP299=Dropdown!$AM$11)),1,0)</f>
        <v>0</v>
      </c>
      <c r="Z299" s="769">
        <f t="shared" si="46"/>
        <v>0</v>
      </c>
      <c r="AA299" s="769">
        <f t="shared" si="47"/>
        <v>0</v>
      </c>
      <c r="AB299" s="769">
        <f t="shared" si="45"/>
        <v>0</v>
      </c>
      <c r="AC299" s="769"/>
      <c r="AD299" s="772" t="str">
        <f>IF(OR(T299&lt;&gt;"",U299&lt;&gt;""),Dropdown!$A$4,IF(OR(V299&lt;&gt;"",W299&lt;&gt;""),Dropdown!$A$5,Dropdown!$A$3))</f>
        <v>Residential</v>
      </c>
      <c r="AE299" s="773" t="s">
        <v>343</v>
      </c>
      <c r="AF299" s="773" t="str">
        <f>VLOOKUP(AG299,Dropdown!$N$3:$R$55,2,FALSE)</f>
        <v>EAP</v>
      </c>
      <c r="AG299" s="773" t="s">
        <v>34</v>
      </c>
      <c r="AH299" s="773" t="str">
        <f>IF(AG299&lt;&gt;"",VLOOKUP(AG299,Dropdown!$N$3:$R$62,3,FALSE),IF(AF299&lt;&gt;"",VLOOKUP(AF299,Dropdown!$N$3:$R$62,3,FALSE),IF(AE299&lt;&gt;"",VLOOKUP(AE299,Dropdown!$N$3:$R$62,3,FALSE),"")))</f>
        <v>LMI</v>
      </c>
      <c r="AI299" s="773" t="str">
        <f>IF(AG299&lt;&gt;"",VLOOKUP(AG299,Dropdown!$N$3:$R$62,5,FALSE),IF(AF299&lt;&gt;"",VLOOKUP(AF299,Dropdown!$N$3:$R$62,5,FALSE),IF(AE299&lt;&gt;"",VLOOKUP(AE299,Dropdown!$N$3:$R$62,5,FALSE),"")))</f>
        <v>Tropical</v>
      </c>
      <c r="AJ299" s="773"/>
      <c r="AK299" s="773"/>
      <c r="AL299" s="821" t="s">
        <v>357</v>
      </c>
      <c r="AM299" s="821"/>
      <c r="AN299" s="773"/>
      <c r="AO299" s="773"/>
      <c r="AP299" s="773" t="s">
        <v>552</v>
      </c>
      <c r="AQ299" s="769"/>
      <c r="AR299" s="774" t="s">
        <v>469</v>
      </c>
      <c r="AS299" s="774">
        <v>17</v>
      </c>
      <c r="AT299" s="769"/>
      <c r="AU299" s="769"/>
      <c r="AV299" s="846"/>
      <c r="AW299" s="823"/>
      <c r="AX299" s="824"/>
      <c r="AY299" s="824"/>
      <c r="AZ299" s="803"/>
      <c r="BA299" s="804"/>
      <c r="BB299" s="804"/>
      <c r="BC299" s="823"/>
      <c r="BD299" s="824"/>
      <c r="BE299" s="824"/>
      <c r="BF299" s="805"/>
      <c r="BG299" s="804"/>
      <c r="BH299" s="804"/>
      <c r="BI299" s="823"/>
      <c r="BJ299" s="824"/>
      <c r="BK299" s="824"/>
      <c r="BL299" s="805"/>
      <c r="BM299" s="804"/>
      <c r="BN299" s="804"/>
      <c r="BO299" s="823"/>
      <c r="BP299" s="824"/>
      <c r="BQ299" s="824"/>
      <c r="BR299" s="805"/>
      <c r="BS299" s="804"/>
      <c r="BT299" s="804"/>
      <c r="BU299" s="823"/>
      <c r="BV299" s="824"/>
      <c r="BW299" s="824"/>
      <c r="BX299" s="805"/>
      <c r="BY299" s="804"/>
      <c r="BZ299" s="804"/>
      <c r="CA299" s="823"/>
      <c r="CB299" s="824"/>
      <c r="CC299" s="824"/>
      <c r="CD299" s="805"/>
      <c r="CE299" s="804"/>
      <c r="CF299" s="804"/>
      <c r="CG299" s="823"/>
      <c r="CH299" s="824"/>
      <c r="CI299" s="824"/>
      <c r="CJ299" s="805"/>
      <c r="CK299" s="804"/>
      <c r="CL299" s="804"/>
      <c r="CM299" s="823"/>
      <c r="CN299" s="824"/>
      <c r="CO299" s="824"/>
      <c r="CP299" s="805"/>
      <c r="CQ299" s="804"/>
      <c r="CR299" s="804"/>
      <c r="CS299" s="823"/>
      <c r="CT299" s="824"/>
      <c r="CU299" s="824"/>
      <c r="CV299" s="805"/>
      <c r="CW299" s="804"/>
      <c r="CX299" s="804"/>
      <c r="CY299" s="823"/>
      <c r="CZ299" s="824"/>
      <c r="DA299" s="825"/>
      <c r="DB299" s="803"/>
      <c r="DC299" s="809"/>
      <c r="DD299" s="809"/>
      <c r="DE299" s="826"/>
      <c r="DF299" s="825"/>
      <c r="DG299" s="824"/>
      <c r="DH299" s="805"/>
      <c r="DI299" s="804"/>
      <c r="DJ299" s="804"/>
      <c r="DK299" s="823"/>
      <c r="DL299" s="824"/>
      <c r="DM299" s="825"/>
      <c r="DN299" s="803"/>
      <c r="DO299" s="809"/>
      <c r="DP299" s="809"/>
      <c r="DQ299" s="827"/>
      <c r="DR299" s="828"/>
      <c r="DS299" s="835"/>
      <c r="DT299" s="803"/>
      <c r="DU299" s="804"/>
      <c r="DV299" s="804"/>
      <c r="DW299" s="836"/>
      <c r="DX299" s="835"/>
      <c r="DY299" s="828"/>
      <c r="DZ299" s="803"/>
      <c r="EA299" s="804"/>
      <c r="EB299" s="804"/>
      <c r="EC299" s="827"/>
      <c r="ED299" s="828"/>
      <c r="EE299" s="835"/>
      <c r="EF299" s="803"/>
      <c r="EG299" s="804"/>
      <c r="EH299" s="804"/>
      <c r="EI299" s="836"/>
      <c r="EJ299" s="835"/>
      <c r="EK299" s="828"/>
      <c r="EL299" s="803"/>
      <c r="EM299" s="804"/>
      <c r="EN299" s="804"/>
      <c r="EO299" s="827"/>
      <c r="EP299" s="828"/>
      <c r="EQ299" s="835"/>
      <c r="ER299" s="803"/>
      <c r="ES299" s="804"/>
      <c r="ET299" s="804"/>
      <c r="EU299" s="836"/>
      <c r="EV299" s="835"/>
      <c r="EW299" s="828"/>
      <c r="EX299" s="803"/>
      <c r="EY299" s="804"/>
      <c r="EZ299" s="804"/>
      <c r="FA299" s="827"/>
      <c r="FB299" s="828"/>
      <c r="FC299" s="835"/>
      <c r="FD299" s="803"/>
      <c r="FE299" s="804"/>
      <c r="FF299" s="804"/>
      <c r="FG299" s="836"/>
      <c r="FH299" s="835"/>
      <c r="FI299" s="828"/>
      <c r="FJ299" s="803"/>
      <c r="FK299" s="804"/>
      <c r="FL299" s="804"/>
      <c r="FM299" s="827"/>
      <c r="FN299" s="828"/>
      <c r="FO299" s="835"/>
      <c r="FP299" s="803"/>
      <c r="FQ299" s="804"/>
      <c r="FR299" s="804"/>
      <c r="FS299" s="823"/>
      <c r="FT299" s="824"/>
      <c r="FU299" s="825"/>
      <c r="FV299" s="803"/>
      <c r="FW299" s="804"/>
      <c r="FX299" s="804"/>
      <c r="FY299" s="826"/>
      <c r="FZ299" s="825"/>
      <c r="GA299" s="824"/>
      <c r="GB299" s="805"/>
      <c r="GC299" s="804"/>
      <c r="GD299" s="804"/>
      <c r="GE299" s="823"/>
      <c r="GF299" s="824"/>
      <c r="GG299" s="825"/>
      <c r="GH299" s="803"/>
      <c r="GI299" s="809"/>
      <c r="GJ299" s="809"/>
      <c r="GK299" s="826"/>
      <c r="GL299" s="825"/>
      <c r="GM299" s="824"/>
      <c r="GN299" s="805"/>
      <c r="GO299" s="804"/>
      <c r="GP299" s="804"/>
      <c r="GQ299" s="823"/>
      <c r="GR299" s="824"/>
      <c r="GS299" s="825"/>
      <c r="GT299" s="803"/>
      <c r="GU299" s="809"/>
      <c r="GV299" s="809"/>
      <c r="GW299" s="826"/>
      <c r="GX299" s="825"/>
      <c r="GY299" s="824"/>
      <c r="GZ299" s="805"/>
      <c r="HA299" s="804"/>
      <c r="HB299" s="804"/>
      <c r="HC299" s="823"/>
      <c r="HD299" s="824"/>
      <c r="HE299" s="825"/>
      <c r="HF299" s="803"/>
      <c r="HG299" s="809"/>
      <c r="HH299" s="809"/>
      <c r="HI299" s="826"/>
      <c r="HJ299" s="825"/>
      <c r="HK299" s="824"/>
      <c r="HL299" s="805"/>
      <c r="HM299" s="804"/>
      <c r="HN299" s="804"/>
      <c r="HO299" s="823"/>
      <c r="HP299" s="824"/>
      <c r="HQ299" s="825"/>
      <c r="HR299" s="803"/>
      <c r="HS299" s="809"/>
      <c r="HT299" s="809"/>
      <c r="HU299" s="826"/>
      <c r="HV299" s="825"/>
      <c r="HW299" s="824"/>
      <c r="HX299" s="805"/>
      <c r="HY299" s="804"/>
      <c r="HZ299" s="804"/>
      <c r="IA299" s="823"/>
      <c r="IB299" s="824"/>
      <c r="IC299" s="825"/>
      <c r="ID299" s="803"/>
      <c r="IE299" s="804"/>
      <c r="IF299" s="804"/>
      <c r="IG299" s="826"/>
      <c r="IH299" s="825"/>
      <c r="II299" s="824"/>
      <c r="IJ299" s="805"/>
      <c r="IK299" s="804"/>
      <c r="IL299" s="804"/>
      <c r="IM299" s="823"/>
      <c r="IN299" s="824"/>
      <c r="IO299" s="825"/>
      <c r="IP299" s="803"/>
      <c r="IQ299" s="804"/>
      <c r="IR299" s="804"/>
      <c r="IS299" s="826"/>
      <c r="IT299" s="825"/>
      <c r="IU299" s="824"/>
      <c r="IV299" s="805"/>
      <c r="IW299" s="804"/>
      <c r="IX299" s="804"/>
      <c r="IY299" s="823"/>
      <c r="IZ299" s="824"/>
      <c r="JA299" s="825"/>
      <c r="JB299" s="803"/>
      <c r="JC299" s="804"/>
      <c r="JD299" s="804"/>
      <c r="JE299" s="826"/>
      <c r="JF299" s="825"/>
      <c r="JG299" s="824"/>
      <c r="JH299" s="805"/>
      <c r="JI299" s="804"/>
      <c r="JJ299" s="804"/>
      <c r="JK299" s="823"/>
      <c r="JL299" s="824"/>
      <c r="JM299" s="825"/>
      <c r="JN299" s="803"/>
      <c r="JO299" s="809"/>
      <c r="JP299" s="809"/>
      <c r="JQ299" s="826"/>
      <c r="JR299" s="825"/>
      <c r="JS299" s="824"/>
      <c r="JT299" s="805"/>
      <c r="JU299" s="804"/>
      <c r="JV299" s="804"/>
      <c r="JW299" s="823"/>
      <c r="JX299" s="824"/>
      <c r="JY299" s="824"/>
      <c r="JZ299" s="805"/>
      <c r="KA299" s="809"/>
      <c r="KB299" s="809"/>
      <c r="KC299" s="823"/>
      <c r="KD299" s="824"/>
      <c r="KE299" s="824"/>
      <c r="KF299" s="805"/>
      <c r="KG299" s="809"/>
      <c r="KH299" s="809"/>
      <c r="KI299" s="823"/>
      <c r="KJ299" s="824"/>
      <c r="KK299" s="824"/>
      <c r="KL299" s="805"/>
      <c r="KM299" s="809"/>
      <c r="KN299" s="809"/>
      <c r="KO299" s="826"/>
      <c r="KP299" s="825"/>
      <c r="KQ299" s="825"/>
      <c r="KR299" s="833"/>
      <c r="KS299" s="831"/>
      <c r="KT299" s="831"/>
      <c r="KU299" s="826"/>
      <c r="KV299" s="825"/>
      <c r="KW299" s="825"/>
      <c r="KX299" s="833"/>
      <c r="KY299" s="831"/>
      <c r="KZ299" s="831"/>
      <c r="LA299" s="826"/>
      <c r="LB299" s="825"/>
      <c r="LC299" s="825"/>
      <c r="LD299" s="833"/>
      <c r="LE299" s="831"/>
      <c r="LF299" s="831"/>
      <c r="LG299" s="826"/>
      <c r="LH299" s="825"/>
      <c r="LI299" s="825"/>
      <c r="LJ299" s="833"/>
      <c r="LK299" s="831"/>
      <c r="LL299" s="831"/>
      <c r="LM299" s="826"/>
      <c r="LN299" s="825"/>
      <c r="LO299" s="825"/>
      <c r="LP299" s="833"/>
      <c r="LQ299" s="831"/>
      <c r="LR299" s="831"/>
      <c r="LS299" s="823"/>
      <c r="LT299" s="824"/>
      <c r="LU299" s="824">
        <v>0.4</v>
      </c>
      <c r="LV299" s="833"/>
      <c r="LW299" s="831"/>
      <c r="LX299" s="831"/>
      <c r="LY299" s="826"/>
      <c r="LZ299" s="825"/>
      <c r="MA299" s="825"/>
      <c r="MB299" s="833"/>
      <c r="MC299" s="831"/>
      <c r="MD299" s="831"/>
      <c r="ME299" s="826"/>
      <c r="MF299" s="825"/>
      <c r="MG299" s="825"/>
      <c r="MH299" s="833"/>
      <c r="MI299" s="831"/>
      <c r="MJ299" s="831"/>
      <c r="MK299" s="826"/>
      <c r="ML299" s="825"/>
      <c r="MM299" s="825"/>
      <c r="MN299" s="833"/>
      <c r="MO299" s="831"/>
      <c r="MP299" s="831"/>
      <c r="MQ299" s="823"/>
      <c r="MR299" s="824"/>
      <c r="MS299" s="824"/>
      <c r="MT299" s="805"/>
      <c r="MU299" s="804"/>
      <c r="MV299" s="804"/>
      <c r="MW299" s="823"/>
      <c r="MX299" s="824"/>
      <c r="MY299" s="824"/>
      <c r="MZ299" s="805"/>
      <c r="NA299" s="804"/>
      <c r="NB299" s="804"/>
      <c r="NC299" s="823"/>
      <c r="ND299" s="824"/>
      <c r="NE299" s="824"/>
      <c r="NF299" s="805"/>
      <c r="NG299" s="804"/>
      <c r="NH299" s="804"/>
      <c r="NI299" s="823"/>
      <c r="NJ299" s="824"/>
      <c r="NK299" s="824"/>
      <c r="NL299" s="805"/>
      <c r="NM299" s="809"/>
      <c r="NN299" s="809"/>
      <c r="NO299" s="823"/>
      <c r="NP299" s="824"/>
      <c r="NQ299" s="824"/>
      <c r="NR299" s="805"/>
      <c r="NS299" s="823"/>
      <c r="NT299" s="824"/>
      <c r="NU299" s="824"/>
      <c r="NV299" s="805"/>
      <c r="NW299" s="823"/>
      <c r="NX299" s="824"/>
      <c r="NY299" s="824"/>
      <c r="NZ299" s="834"/>
      <c r="OA299" s="823"/>
      <c r="OB299" s="824"/>
      <c r="OC299" s="824"/>
      <c r="OD299" s="805"/>
      <c r="OE299" s="823"/>
      <c r="OF299" s="824"/>
      <c r="OG299" s="824"/>
      <c r="OH299" s="805"/>
      <c r="OI299" s="823"/>
      <c r="OJ299" s="824"/>
      <c r="OK299" s="824"/>
      <c r="OL299" s="805"/>
      <c r="OM299" s="823"/>
      <c r="ON299" s="824"/>
      <c r="OO299" s="824"/>
      <c r="OP299" s="805"/>
      <c r="OQ299" s="823"/>
      <c r="OR299" s="824"/>
      <c r="OS299" s="824"/>
      <c r="OT299" s="805"/>
      <c r="OU299" s="823"/>
      <c r="OV299" s="824"/>
      <c r="OW299" s="824"/>
      <c r="OX299" s="805"/>
      <c r="OY299" s="823"/>
      <c r="OZ299" s="824"/>
      <c r="PA299" s="824"/>
      <c r="PB299" s="805"/>
      <c r="PC299" s="823"/>
      <c r="PD299" s="824"/>
      <c r="PE299" s="824"/>
      <c r="PF299" s="805"/>
    </row>
    <row r="300" spans="1:422" ht="15" hidden="1" customHeight="1" x14ac:dyDescent="0.25">
      <c r="A300" s="769" t="s">
        <v>34</v>
      </c>
      <c r="B300" s="769" t="s">
        <v>50</v>
      </c>
      <c r="C300" s="769"/>
      <c r="D300" s="770"/>
      <c r="E300" s="769"/>
      <c r="F300" s="769"/>
      <c r="G300" s="769"/>
      <c r="H300" s="769"/>
      <c r="I300" s="769"/>
      <c r="J300" s="769"/>
      <c r="K300" s="771" t="s">
        <v>468</v>
      </c>
      <c r="L300" s="769" t="s">
        <v>471</v>
      </c>
      <c r="M300" s="771"/>
      <c r="N300" s="771"/>
      <c r="O300" s="769"/>
      <c r="P300" s="769"/>
      <c r="Q300" s="769" t="s">
        <v>307</v>
      </c>
      <c r="R300" s="769"/>
      <c r="S300" s="769"/>
      <c r="T300" s="816"/>
      <c r="U300" s="816"/>
      <c r="V300" s="816"/>
      <c r="W300" s="816"/>
      <c r="X300" s="769">
        <v>1</v>
      </c>
      <c r="Y300" s="769">
        <f>IF(AND(AJ300="",AK300="",AL300="",AN300="",AO300="",OR(AP300="",AP300=Dropdown!$AM$12,AP300=Dropdown!$AM$11)),1,0)</f>
        <v>0</v>
      </c>
      <c r="Z300" s="769">
        <f t="shared" si="46"/>
        <v>1</v>
      </c>
      <c r="AA300" s="769">
        <f t="shared" si="47"/>
        <v>0</v>
      </c>
      <c r="AB300" s="769">
        <f t="shared" si="45"/>
        <v>0</v>
      </c>
      <c r="AC300" s="769"/>
      <c r="AD300" s="772" t="str">
        <f>IF(OR(T300&lt;&gt;"",U300&lt;&gt;""),Dropdown!$A$4,IF(OR(V300&lt;&gt;"",W300&lt;&gt;""),Dropdown!$A$5,Dropdown!$A$3))</f>
        <v>Residential</v>
      </c>
      <c r="AE300" s="773" t="s">
        <v>343</v>
      </c>
      <c r="AF300" s="773" t="str">
        <f>VLOOKUP(AG300,Dropdown!$N$3:$R$55,2,FALSE)</f>
        <v>EAP</v>
      </c>
      <c r="AG300" s="773" t="s">
        <v>34</v>
      </c>
      <c r="AH300" s="773" t="str">
        <f>IF(AG300&lt;&gt;"",VLOOKUP(AG300,Dropdown!$N$3:$R$62,3,FALSE),IF(AF300&lt;&gt;"",VLOOKUP(AF300,Dropdown!$N$3:$R$62,3,FALSE),IF(AE300&lt;&gt;"",VLOOKUP(AE300,Dropdown!$N$3:$R$62,3,FALSE),"")))</f>
        <v>LMI</v>
      </c>
      <c r="AI300" s="773" t="str">
        <f>IF(AG300&lt;&gt;"",VLOOKUP(AG300,Dropdown!$N$3:$R$62,5,FALSE),IF(AF300&lt;&gt;"",VLOOKUP(AF300,Dropdown!$N$3:$R$62,5,FALSE),IF(AE300&lt;&gt;"",VLOOKUP(AE300,Dropdown!$N$3:$R$62,5,FALSE),"")))</f>
        <v>Tropical</v>
      </c>
      <c r="AJ300" s="773"/>
      <c r="AK300" s="773"/>
      <c r="AL300" s="821" t="s">
        <v>79</v>
      </c>
      <c r="AM300" s="821"/>
      <c r="AN300" s="773"/>
      <c r="AO300" s="773"/>
      <c r="AP300" s="773" t="s">
        <v>423</v>
      </c>
      <c r="AQ300" s="769"/>
      <c r="AR300" s="774" t="s">
        <v>469</v>
      </c>
      <c r="AS300" s="774">
        <v>20</v>
      </c>
      <c r="AT300" s="769"/>
      <c r="AU300" s="769"/>
      <c r="AV300" s="846"/>
      <c r="AW300" s="850">
        <f>AY300-1.645*AZ300</f>
        <v>103.55</v>
      </c>
      <c r="AX300" s="851">
        <f>AY300+1.645*AZ300</f>
        <v>136.44999999999999</v>
      </c>
      <c r="AY300" s="824">
        <v>120</v>
      </c>
      <c r="AZ300" s="803">
        <v>10</v>
      </c>
      <c r="BA300" s="804"/>
      <c r="BB300" s="804"/>
      <c r="BC300" s="823"/>
      <c r="BD300" s="824"/>
      <c r="BE300" s="824"/>
      <c r="BF300" s="805"/>
      <c r="BG300" s="804"/>
      <c r="BH300" s="804"/>
      <c r="BI300" s="823"/>
      <c r="BJ300" s="824"/>
      <c r="BK300" s="824"/>
      <c r="BL300" s="805"/>
      <c r="BM300" s="804"/>
      <c r="BN300" s="804"/>
      <c r="BO300" s="823"/>
      <c r="BP300" s="824"/>
      <c r="BQ300" s="824"/>
      <c r="BR300" s="805"/>
      <c r="BS300" s="804"/>
      <c r="BT300" s="804"/>
      <c r="BU300" s="823"/>
      <c r="BV300" s="824"/>
      <c r="BW300" s="824"/>
      <c r="BX300" s="805"/>
      <c r="BY300" s="804"/>
      <c r="BZ300" s="804"/>
      <c r="CA300" s="823"/>
      <c r="CB300" s="824"/>
      <c r="CC300" s="824"/>
      <c r="CD300" s="805"/>
      <c r="CE300" s="804"/>
      <c r="CF300" s="804"/>
      <c r="CG300" s="823"/>
      <c r="CH300" s="824"/>
      <c r="CI300" s="824"/>
      <c r="CJ300" s="805"/>
      <c r="CK300" s="804"/>
      <c r="CL300" s="804"/>
      <c r="CM300" s="823"/>
      <c r="CN300" s="824"/>
      <c r="CO300" s="824"/>
      <c r="CP300" s="805"/>
      <c r="CQ300" s="804"/>
      <c r="CR300" s="804"/>
      <c r="CS300" s="823"/>
      <c r="CT300" s="824"/>
      <c r="CU300" s="824"/>
      <c r="CV300" s="805"/>
      <c r="CW300" s="804"/>
      <c r="CX300" s="804"/>
      <c r="CY300" s="823"/>
      <c r="CZ300" s="824"/>
      <c r="DA300" s="825"/>
      <c r="DB300" s="803"/>
      <c r="DC300" s="809"/>
      <c r="DD300" s="809"/>
      <c r="DE300" s="826"/>
      <c r="DF300" s="825"/>
      <c r="DG300" s="824"/>
      <c r="DH300" s="805"/>
      <c r="DI300" s="804"/>
      <c r="DJ300" s="804"/>
      <c r="DK300" s="823"/>
      <c r="DL300" s="824"/>
      <c r="DM300" s="825"/>
      <c r="DN300" s="803"/>
      <c r="DO300" s="809"/>
      <c r="DP300" s="809"/>
      <c r="DQ300" s="827"/>
      <c r="DR300" s="828"/>
      <c r="DS300" s="835"/>
      <c r="DT300" s="803"/>
      <c r="DU300" s="804"/>
      <c r="DV300" s="804"/>
      <c r="DW300" s="836"/>
      <c r="DX300" s="835"/>
      <c r="DY300" s="828"/>
      <c r="DZ300" s="803"/>
      <c r="EA300" s="804"/>
      <c r="EB300" s="804"/>
      <c r="EC300" s="827"/>
      <c r="ED300" s="828"/>
      <c r="EE300" s="835"/>
      <c r="EF300" s="803"/>
      <c r="EG300" s="804"/>
      <c r="EH300" s="804"/>
      <c r="EI300" s="836"/>
      <c r="EJ300" s="835"/>
      <c r="EK300" s="828"/>
      <c r="EL300" s="803"/>
      <c r="EM300" s="804"/>
      <c r="EN300" s="804"/>
      <c r="EO300" s="827"/>
      <c r="EP300" s="828"/>
      <c r="EQ300" s="835"/>
      <c r="ER300" s="803"/>
      <c r="ES300" s="804"/>
      <c r="ET300" s="804"/>
      <c r="EU300" s="836"/>
      <c r="EV300" s="835"/>
      <c r="EW300" s="828"/>
      <c r="EX300" s="803"/>
      <c r="EY300" s="804"/>
      <c r="EZ300" s="804"/>
      <c r="FA300" s="827"/>
      <c r="FB300" s="828"/>
      <c r="FC300" s="835"/>
      <c r="FD300" s="803"/>
      <c r="FE300" s="804"/>
      <c r="FF300" s="804"/>
      <c r="FG300" s="836"/>
      <c r="FH300" s="835"/>
      <c r="FI300" s="828"/>
      <c r="FJ300" s="803"/>
      <c r="FK300" s="804"/>
      <c r="FL300" s="804"/>
      <c r="FM300" s="827"/>
      <c r="FN300" s="828"/>
      <c r="FO300" s="835"/>
      <c r="FP300" s="803"/>
      <c r="FQ300" s="804"/>
      <c r="FR300" s="804"/>
      <c r="FS300" s="823"/>
      <c r="FT300" s="824"/>
      <c r="FU300" s="825"/>
      <c r="FV300" s="803"/>
      <c r="FW300" s="804"/>
      <c r="FX300" s="804"/>
      <c r="FY300" s="826"/>
      <c r="FZ300" s="825"/>
      <c r="GA300" s="824"/>
      <c r="GB300" s="805"/>
      <c r="GC300" s="804"/>
      <c r="GD300" s="804"/>
      <c r="GE300" s="823"/>
      <c r="GF300" s="824"/>
      <c r="GG300" s="825"/>
      <c r="GH300" s="803"/>
      <c r="GI300" s="809"/>
      <c r="GJ300" s="809"/>
      <c r="GK300" s="826"/>
      <c r="GL300" s="825"/>
      <c r="GM300" s="824"/>
      <c r="GN300" s="805"/>
      <c r="GO300" s="804"/>
      <c r="GP300" s="804"/>
      <c r="GQ300" s="823"/>
      <c r="GR300" s="824"/>
      <c r="GS300" s="825"/>
      <c r="GT300" s="803"/>
      <c r="GU300" s="809"/>
      <c r="GV300" s="809"/>
      <c r="GW300" s="826"/>
      <c r="GX300" s="825"/>
      <c r="GY300" s="824"/>
      <c r="GZ300" s="805"/>
      <c r="HA300" s="804"/>
      <c r="HB300" s="804"/>
      <c r="HC300" s="823"/>
      <c r="HD300" s="824"/>
      <c r="HE300" s="825"/>
      <c r="HF300" s="803"/>
      <c r="HG300" s="809"/>
      <c r="HH300" s="809"/>
      <c r="HI300" s="826"/>
      <c r="HJ300" s="825"/>
      <c r="HK300" s="824"/>
      <c r="HL300" s="805"/>
      <c r="HM300" s="804"/>
      <c r="HN300" s="804"/>
      <c r="HO300" s="823"/>
      <c r="HP300" s="824"/>
      <c r="HQ300" s="825"/>
      <c r="HR300" s="803"/>
      <c r="HS300" s="809"/>
      <c r="HT300" s="809"/>
      <c r="HU300" s="826"/>
      <c r="HV300" s="825"/>
      <c r="HW300" s="824"/>
      <c r="HX300" s="805"/>
      <c r="HY300" s="804"/>
      <c r="HZ300" s="804"/>
      <c r="IA300" s="823"/>
      <c r="IB300" s="824"/>
      <c r="IC300" s="825"/>
      <c r="ID300" s="803"/>
      <c r="IE300" s="804"/>
      <c r="IF300" s="804"/>
      <c r="IG300" s="826"/>
      <c r="IH300" s="825"/>
      <c r="II300" s="824"/>
      <c r="IJ300" s="805"/>
      <c r="IK300" s="804"/>
      <c r="IL300" s="804"/>
      <c r="IM300" s="823"/>
      <c r="IN300" s="824"/>
      <c r="IO300" s="825"/>
      <c r="IP300" s="803"/>
      <c r="IQ300" s="804"/>
      <c r="IR300" s="804"/>
      <c r="IS300" s="826"/>
      <c r="IT300" s="825"/>
      <c r="IU300" s="824"/>
      <c r="IV300" s="805"/>
      <c r="IW300" s="804"/>
      <c r="IX300" s="804"/>
      <c r="IY300" s="823"/>
      <c r="IZ300" s="824"/>
      <c r="JA300" s="825"/>
      <c r="JB300" s="803"/>
      <c r="JC300" s="804"/>
      <c r="JD300" s="804"/>
      <c r="JE300" s="826"/>
      <c r="JF300" s="825"/>
      <c r="JG300" s="824"/>
      <c r="JH300" s="805"/>
      <c r="JI300" s="804"/>
      <c r="JJ300" s="804"/>
      <c r="JK300" s="823"/>
      <c r="JL300" s="824"/>
      <c r="JM300" s="825"/>
      <c r="JN300" s="803"/>
      <c r="JO300" s="809"/>
      <c r="JP300" s="809"/>
      <c r="JQ300" s="826"/>
      <c r="JR300" s="825"/>
      <c r="JS300" s="824"/>
      <c r="JT300" s="805"/>
      <c r="JU300" s="804"/>
      <c r="JV300" s="804"/>
      <c r="JW300" s="823"/>
      <c r="JX300" s="824"/>
      <c r="JY300" s="824"/>
      <c r="JZ300" s="805"/>
      <c r="KA300" s="809"/>
      <c r="KB300" s="809"/>
      <c r="KC300" s="823"/>
      <c r="KD300" s="824"/>
      <c r="KE300" s="824"/>
      <c r="KF300" s="805"/>
      <c r="KG300" s="809"/>
      <c r="KH300" s="809"/>
      <c r="KI300" s="823"/>
      <c r="KJ300" s="824"/>
      <c r="KK300" s="824"/>
      <c r="KL300" s="805"/>
      <c r="KM300" s="809"/>
      <c r="KN300" s="809"/>
      <c r="KO300" s="826"/>
      <c r="KP300" s="825"/>
      <c r="KQ300" s="825"/>
      <c r="KR300" s="833"/>
      <c r="KS300" s="831"/>
      <c r="KT300" s="831"/>
      <c r="KU300" s="826"/>
      <c r="KV300" s="825"/>
      <c r="KW300" s="825"/>
      <c r="KX300" s="833"/>
      <c r="KY300" s="831"/>
      <c r="KZ300" s="831"/>
      <c r="LA300" s="826"/>
      <c r="LB300" s="825"/>
      <c r="LC300" s="825"/>
      <c r="LD300" s="833"/>
      <c r="LE300" s="831"/>
      <c r="LF300" s="831"/>
      <c r="LG300" s="826"/>
      <c r="LH300" s="825"/>
      <c r="LI300" s="825"/>
      <c r="LJ300" s="833"/>
      <c r="LK300" s="831"/>
      <c r="LL300" s="831"/>
      <c r="LM300" s="826"/>
      <c r="LN300" s="825"/>
      <c r="LO300" s="825"/>
      <c r="LP300" s="833"/>
      <c r="LQ300" s="831"/>
      <c r="LR300" s="831"/>
      <c r="LS300" s="826"/>
      <c r="LT300" s="825"/>
      <c r="LU300" s="825"/>
      <c r="LV300" s="833"/>
      <c r="LW300" s="831"/>
      <c r="LX300" s="831"/>
      <c r="LY300" s="826"/>
      <c r="LZ300" s="825"/>
      <c r="MA300" s="825"/>
      <c r="MB300" s="833"/>
      <c r="MC300" s="831"/>
      <c r="MD300" s="831"/>
      <c r="ME300" s="826"/>
      <c r="MF300" s="825"/>
      <c r="MG300" s="825"/>
      <c r="MH300" s="833"/>
      <c r="MI300" s="831"/>
      <c r="MJ300" s="831"/>
      <c r="MK300" s="826"/>
      <c r="ML300" s="825"/>
      <c r="MM300" s="825"/>
      <c r="MN300" s="833"/>
      <c r="MO300" s="831"/>
      <c r="MP300" s="831"/>
      <c r="MQ300" s="823"/>
      <c r="MR300" s="824"/>
      <c r="MS300" s="824"/>
      <c r="MT300" s="805"/>
      <c r="MU300" s="804"/>
      <c r="MV300" s="804"/>
      <c r="MW300" s="823"/>
      <c r="MX300" s="824"/>
      <c r="MY300" s="824"/>
      <c r="MZ300" s="805"/>
      <c r="NA300" s="804"/>
      <c r="NB300" s="804"/>
      <c r="NC300" s="823"/>
      <c r="ND300" s="824"/>
      <c r="NE300" s="824"/>
      <c r="NF300" s="805"/>
      <c r="NG300" s="804"/>
      <c r="NH300" s="804"/>
      <c r="NI300" s="823"/>
      <c r="NJ300" s="824"/>
      <c r="NK300" s="824"/>
      <c r="NL300" s="805"/>
      <c r="NM300" s="809"/>
      <c r="NN300" s="809"/>
      <c r="NO300" s="823"/>
      <c r="NP300" s="824"/>
      <c r="NQ300" s="824"/>
      <c r="NR300" s="805"/>
      <c r="NS300" s="823"/>
      <c r="NT300" s="824"/>
      <c r="NU300" s="824"/>
      <c r="NV300" s="805"/>
      <c r="NW300" s="823"/>
      <c r="NX300" s="824"/>
      <c r="NY300" s="824"/>
      <c r="NZ300" s="834"/>
      <c r="OA300" s="823"/>
      <c r="OB300" s="824"/>
      <c r="OC300" s="824"/>
      <c r="OD300" s="805"/>
      <c r="OE300" s="823"/>
      <c r="OF300" s="824"/>
      <c r="OG300" s="824"/>
      <c r="OH300" s="805"/>
      <c r="OI300" s="823"/>
      <c r="OJ300" s="824"/>
      <c r="OK300" s="824"/>
      <c r="OL300" s="805"/>
      <c r="OM300" s="823"/>
      <c r="ON300" s="824"/>
      <c r="OO300" s="824"/>
      <c r="OP300" s="805"/>
      <c r="OQ300" s="823"/>
      <c r="OR300" s="824"/>
      <c r="OS300" s="824"/>
      <c r="OT300" s="805"/>
      <c r="OU300" s="823"/>
      <c r="OV300" s="824"/>
      <c r="OW300" s="824"/>
      <c r="OX300" s="805"/>
      <c r="OY300" s="823"/>
      <c r="OZ300" s="824"/>
      <c r="PA300" s="824"/>
      <c r="PB300" s="805"/>
      <c r="PC300" s="823"/>
      <c r="PD300" s="824"/>
      <c r="PE300" s="824"/>
      <c r="PF300" s="805"/>
    </row>
    <row r="301" spans="1:422" ht="15" hidden="1" customHeight="1" x14ac:dyDescent="0.25">
      <c r="A301" s="769" t="s">
        <v>34</v>
      </c>
      <c r="B301" s="769" t="s">
        <v>50</v>
      </c>
      <c r="C301" s="769"/>
      <c r="D301" s="770"/>
      <c r="E301" s="769"/>
      <c r="F301" s="769"/>
      <c r="G301" s="769"/>
      <c r="H301" s="769"/>
      <c r="I301" s="769"/>
      <c r="J301" s="769"/>
      <c r="K301" s="771" t="s">
        <v>468</v>
      </c>
      <c r="L301" s="769" t="s">
        <v>79</v>
      </c>
      <c r="M301" s="771"/>
      <c r="N301" s="771"/>
      <c r="O301" s="769"/>
      <c r="P301" s="769"/>
      <c r="Q301" s="769" t="s">
        <v>305</v>
      </c>
      <c r="R301" s="769"/>
      <c r="S301" s="769"/>
      <c r="T301" s="816"/>
      <c r="U301" s="816"/>
      <c r="V301" s="816"/>
      <c r="W301" s="816"/>
      <c r="X301" s="769"/>
      <c r="Y301" s="769">
        <f>IF(AND(AJ301="",AK301="",AL301="",AN301="",AO301="",OR(AP301="",AP301=Dropdown!$AM$12,AP301=Dropdown!$AM$11)),1,0)</f>
        <v>0</v>
      </c>
      <c r="Z301" s="769">
        <f t="shared" si="46"/>
        <v>0</v>
      </c>
      <c r="AA301" s="769">
        <f t="shared" si="47"/>
        <v>0</v>
      </c>
      <c r="AB301" s="769">
        <f t="shared" si="45"/>
        <v>0</v>
      </c>
      <c r="AC301" s="769"/>
      <c r="AD301" s="772" t="str">
        <f>IF(OR(T301&lt;&gt;"",U301&lt;&gt;""),Dropdown!$A$4,IF(OR(V301&lt;&gt;"",W301&lt;&gt;""),Dropdown!$A$5,Dropdown!$A$3))</f>
        <v>Residential</v>
      </c>
      <c r="AE301" s="773" t="s">
        <v>343</v>
      </c>
      <c r="AF301" s="773" t="str">
        <f>VLOOKUP(AG301,Dropdown!$N$3:$R$55,2,FALSE)</f>
        <v>EAP</v>
      </c>
      <c r="AG301" s="773" t="s">
        <v>34</v>
      </c>
      <c r="AH301" s="773" t="str">
        <f>IF(AG301&lt;&gt;"",VLOOKUP(AG301,Dropdown!$N$3:$R$62,3,FALSE),IF(AF301&lt;&gt;"",VLOOKUP(AF301,Dropdown!$N$3:$R$62,3,FALSE),IF(AE301&lt;&gt;"",VLOOKUP(AE301,Dropdown!$N$3:$R$62,3,FALSE),"")))</f>
        <v>LMI</v>
      </c>
      <c r="AI301" s="773" t="str">
        <f>IF(AG301&lt;&gt;"",VLOOKUP(AG301,Dropdown!$N$3:$R$62,5,FALSE),IF(AF301&lt;&gt;"",VLOOKUP(AF301,Dropdown!$N$3:$R$62,5,FALSE),IF(AE301&lt;&gt;"",VLOOKUP(AE301,Dropdown!$N$3:$R$62,5,FALSE),"")))</f>
        <v>Tropical</v>
      </c>
      <c r="AJ301" s="773"/>
      <c r="AK301" s="773"/>
      <c r="AL301" s="821" t="s">
        <v>79</v>
      </c>
      <c r="AM301" s="821"/>
      <c r="AN301" s="773"/>
      <c r="AO301" s="773"/>
      <c r="AP301" s="773" t="s">
        <v>547</v>
      </c>
      <c r="AQ301" s="769"/>
      <c r="AR301" s="774" t="s">
        <v>469</v>
      </c>
      <c r="AS301" s="774">
        <v>4</v>
      </c>
      <c r="AT301" s="769"/>
      <c r="AU301" s="769"/>
      <c r="AV301" s="846"/>
      <c r="AW301" s="823"/>
      <c r="AX301" s="824"/>
      <c r="AY301" s="824"/>
      <c r="AZ301" s="803"/>
      <c r="BA301" s="804"/>
      <c r="BB301" s="804"/>
      <c r="BC301" s="823"/>
      <c r="BD301" s="824"/>
      <c r="BE301" s="824"/>
      <c r="BF301" s="805"/>
      <c r="BG301" s="804"/>
      <c r="BH301" s="804"/>
      <c r="BI301" s="823"/>
      <c r="BJ301" s="824"/>
      <c r="BK301" s="824"/>
      <c r="BL301" s="805"/>
      <c r="BM301" s="804"/>
      <c r="BN301" s="804"/>
      <c r="BO301" s="823"/>
      <c r="BP301" s="824"/>
      <c r="BQ301" s="824"/>
      <c r="BR301" s="805"/>
      <c r="BS301" s="804"/>
      <c r="BT301" s="804"/>
      <c r="BU301" s="823"/>
      <c r="BV301" s="824"/>
      <c r="BW301" s="824"/>
      <c r="BX301" s="805"/>
      <c r="BY301" s="804"/>
      <c r="BZ301" s="804"/>
      <c r="CA301" s="823"/>
      <c r="CB301" s="824"/>
      <c r="CC301" s="824"/>
      <c r="CD301" s="805"/>
      <c r="CE301" s="804"/>
      <c r="CF301" s="804"/>
      <c r="CG301" s="823"/>
      <c r="CH301" s="824"/>
      <c r="CI301" s="824"/>
      <c r="CJ301" s="805"/>
      <c r="CK301" s="804"/>
      <c r="CL301" s="804"/>
      <c r="CM301" s="823"/>
      <c r="CN301" s="824"/>
      <c r="CO301" s="824"/>
      <c r="CP301" s="805"/>
      <c r="CQ301" s="804"/>
      <c r="CR301" s="804"/>
      <c r="CS301" s="823"/>
      <c r="CT301" s="824"/>
      <c r="CU301" s="824"/>
      <c r="CV301" s="805"/>
      <c r="CW301" s="804"/>
      <c r="CX301" s="804"/>
      <c r="CY301" s="823"/>
      <c r="CZ301" s="824"/>
      <c r="DA301" s="825"/>
      <c r="DB301" s="803"/>
      <c r="DC301" s="809"/>
      <c r="DD301" s="809"/>
      <c r="DE301" s="826"/>
      <c r="DF301" s="825"/>
      <c r="DG301" s="824"/>
      <c r="DH301" s="805"/>
      <c r="DI301" s="804"/>
      <c r="DJ301" s="804"/>
      <c r="DK301" s="823"/>
      <c r="DL301" s="824"/>
      <c r="DM301" s="825"/>
      <c r="DN301" s="803"/>
      <c r="DO301" s="809"/>
      <c r="DP301" s="809"/>
      <c r="DQ301" s="827"/>
      <c r="DR301" s="828"/>
      <c r="DS301" s="835"/>
      <c r="DT301" s="803"/>
      <c r="DU301" s="804"/>
      <c r="DV301" s="804"/>
      <c r="DW301" s="836"/>
      <c r="DX301" s="835"/>
      <c r="DY301" s="828"/>
      <c r="DZ301" s="803"/>
      <c r="EA301" s="804"/>
      <c r="EB301" s="804"/>
      <c r="EC301" s="827"/>
      <c r="ED301" s="828"/>
      <c r="EE301" s="835"/>
      <c r="EF301" s="803"/>
      <c r="EG301" s="804"/>
      <c r="EH301" s="804"/>
      <c r="EI301" s="836"/>
      <c r="EJ301" s="835"/>
      <c r="EK301" s="828"/>
      <c r="EL301" s="803"/>
      <c r="EM301" s="804"/>
      <c r="EN301" s="804"/>
      <c r="EO301" s="827"/>
      <c r="EP301" s="828"/>
      <c r="EQ301" s="835"/>
      <c r="ER301" s="803"/>
      <c r="ES301" s="804"/>
      <c r="ET301" s="804"/>
      <c r="EU301" s="836"/>
      <c r="EV301" s="835"/>
      <c r="EW301" s="828"/>
      <c r="EX301" s="803"/>
      <c r="EY301" s="804"/>
      <c r="EZ301" s="804"/>
      <c r="FA301" s="827"/>
      <c r="FB301" s="828"/>
      <c r="FC301" s="835"/>
      <c r="FD301" s="803"/>
      <c r="FE301" s="804"/>
      <c r="FF301" s="804"/>
      <c r="FG301" s="836"/>
      <c r="FH301" s="835"/>
      <c r="FI301" s="828"/>
      <c r="FJ301" s="803"/>
      <c r="FK301" s="804"/>
      <c r="FL301" s="804"/>
      <c r="FM301" s="827"/>
      <c r="FN301" s="828"/>
      <c r="FO301" s="835"/>
      <c r="FP301" s="803"/>
      <c r="FQ301" s="804"/>
      <c r="FR301" s="804"/>
      <c r="FS301" s="823"/>
      <c r="FT301" s="824"/>
      <c r="FU301" s="825"/>
      <c r="FV301" s="803"/>
      <c r="FW301" s="804"/>
      <c r="FX301" s="804"/>
      <c r="FY301" s="826"/>
      <c r="FZ301" s="825"/>
      <c r="GA301" s="824"/>
      <c r="GB301" s="805"/>
      <c r="GC301" s="804"/>
      <c r="GD301" s="804"/>
      <c r="GE301" s="823"/>
      <c r="GF301" s="824"/>
      <c r="GG301" s="825"/>
      <c r="GH301" s="803"/>
      <c r="GI301" s="809"/>
      <c r="GJ301" s="809"/>
      <c r="GK301" s="826"/>
      <c r="GL301" s="825"/>
      <c r="GM301" s="824"/>
      <c r="GN301" s="805"/>
      <c r="GO301" s="804"/>
      <c r="GP301" s="804"/>
      <c r="GQ301" s="823"/>
      <c r="GR301" s="824"/>
      <c r="GS301" s="825"/>
      <c r="GT301" s="803"/>
      <c r="GU301" s="809"/>
      <c r="GV301" s="809"/>
      <c r="GW301" s="826"/>
      <c r="GX301" s="825"/>
      <c r="GY301" s="824"/>
      <c r="GZ301" s="805"/>
      <c r="HA301" s="804"/>
      <c r="HB301" s="804"/>
      <c r="HC301" s="823"/>
      <c r="HD301" s="824"/>
      <c r="HE301" s="825"/>
      <c r="HF301" s="803"/>
      <c r="HG301" s="809"/>
      <c r="HH301" s="809"/>
      <c r="HI301" s="826"/>
      <c r="HJ301" s="825"/>
      <c r="HK301" s="824"/>
      <c r="HL301" s="805"/>
      <c r="HM301" s="804"/>
      <c r="HN301" s="804"/>
      <c r="HO301" s="823"/>
      <c r="HP301" s="824"/>
      <c r="HQ301" s="825"/>
      <c r="HR301" s="803"/>
      <c r="HS301" s="809"/>
      <c r="HT301" s="809"/>
      <c r="HU301" s="826"/>
      <c r="HV301" s="825"/>
      <c r="HW301" s="824"/>
      <c r="HX301" s="805"/>
      <c r="HY301" s="804"/>
      <c r="HZ301" s="804"/>
      <c r="IA301" s="823"/>
      <c r="IB301" s="824"/>
      <c r="IC301" s="825"/>
      <c r="ID301" s="803"/>
      <c r="IE301" s="804"/>
      <c r="IF301" s="804"/>
      <c r="IG301" s="826"/>
      <c r="IH301" s="825"/>
      <c r="II301" s="824"/>
      <c r="IJ301" s="805"/>
      <c r="IK301" s="804"/>
      <c r="IL301" s="804"/>
      <c r="IM301" s="823"/>
      <c r="IN301" s="824"/>
      <c r="IO301" s="825"/>
      <c r="IP301" s="803"/>
      <c r="IQ301" s="804"/>
      <c r="IR301" s="804"/>
      <c r="IS301" s="826"/>
      <c r="IT301" s="825"/>
      <c r="IU301" s="824"/>
      <c r="IV301" s="805"/>
      <c r="IW301" s="804"/>
      <c r="IX301" s="804"/>
      <c r="IY301" s="823"/>
      <c r="IZ301" s="824"/>
      <c r="JA301" s="825"/>
      <c r="JB301" s="803"/>
      <c r="JC301" s="804"/>
      <c r="JD301" s="804"/>
      <c r="JE301" s="826"/>
      <c r="JF301" s="825"/>
      <c r="JG301" s="824"/>
      <c r="JH301" s="805"/>
      <c r="JI301" s="804"/>
      <c r="JJ301" s="804"/>
      <c r="JK301" s="823"/>
      <c r="JL301" s="824"/>
      <c r="JM301" s="825"/>
      <c r="JN301" s="803"/>
      <c r="JO301" s="809"/>
      <c r="JP301" s="809"/>
      <c r="JQ301" s="826"/>
      <c r="JR301" s="825"/>
      <c r="JS301" s="824"/>
      <c r="JT301" s="805"/>
      <c r="JU301" s="804"/>
      <c r="JV301" s="804"/>
      <c r="JW301" s="823"/>
      <c r="JX301" s="824"/>
      <c r="JY301" s="824"/>
      <c r="JZ301" s="805"/>
      <c r="KA301" s="809"/>
      <c r="KB301" s="809"/>
      <c r="KC301" s="823"/>
      <c r="KD301" s="824"/>
      <c r="KE301" s="824"/>
      <c r="KF301" s="805"/>
      <c r="KG301" s="809"/>
      <c r="KH301" s="809"/>
      <c r="KI301" s="823"/>
      <c r="KJ301" s="824"/>
      <c r="KK301" s="824"/>
      <c r="KL301" s="805"/>
      <c r="KM301" s="809"/>
      <c r="KN301" s="809"/>
      <c r="KO301" s="823"/>
      <c r="KP301" s="824"/>
      <c r="KQ301" s="824"/>
      <c r="KR301" s="805"/>
      <c r="KS301" s="804"/>
      <c r="KT301" s="804"/>
      <c r="KU301" s="823"/>
      <c r="KV301" s="824"/>
      <c r="KW301" s="824">
        <v>1.1000000000000001</v>
      </c>
      <c r="KX301" s="805"/>
      <c r="KY301" s="809"/>
      <c r="KZ301" s="809"/>
      <c r="LA301" s="826"/>
      <c r="LB301" s="825"/>
      <c r="LC301" s="825"/>
      <c r="LD301" s="803"/>
      <c r="LE301" s="804"/>
      <c r="LF301" s="804"/>
      <c r="LG301" s="826"/>
      <c r="LH301" s="825"/>
      <c r="LI301" s="825"/>
      <c r="LJ301" s="803"/>
      <c r="LK301" s="804"/>
      <c r="LL301" s="804"/>
      <c r="LM301" s="826"/>
      <c r="LN301" s="825"/>
      <c r="LO301" s="825"/>
      <c r="LP301" s="803"/>
      <c r="LQ301" s="804"/>
      <c r="LR301" s="804"/>
      <c r="LS301" s="823"/>
      <c r="LT301" s="824"/>
      <c r="LU301" s="824"/>
      <c r="LV301" s="805"/>
      <c r="LW301" s="804"/>
      <c r="LX301" s="804"/>
      <c r="LY301" s="826"/>
      <c r="LZ301" s="825"/>
      <c r="MA301" s="825"/>
      <c r="MB301" s="803"/>
      <c r="MC301" s="804"/>
      <c r="MD301" s="804"/>
      <c r="ME301" s="826"/>
      <c r="MF301" s="825"/>
      <c r="MG301" s="825"/>
      <c r="MH301" s="803"/>
      <c r="MI301" s="804"/>
      <c r="MJ301" s="804"/>
      <c r="MK301" s="826"/>
      <c r="ML301" s="825"/>
      <c r="MM301" s="825"/>
      <c r="MN301" s="803"/>
      <c r="MO301" s="804"/>
      <c r="MP301" s="804"/>
      <c r="MQ301" s="823"/>
      <c r="MR301" s="824"/>
      <c r="MS301" s="824"/>
      <c r="MT301" s="805"/>
      <c r="MU301" s="804"/>
      <c r="MV301" s="804"/>
      <c r="MW301" s="823"/>
      <c r="MX301" s="824"/>
      <c r="MY301" s="824"/>
      <c r="MZ301" s="805"/>
      <c r="NA301" s="804"/>
      <c r="NB301" s="804"/>
      <c r="NC301" s="823"/>
      <c r="ND301" s="824"/>
      <c r="NE301" s="824"/>
      <c r="NF301" s="805"/>
      <c r="NG301" s="804"/>
      <c r="NH301" s="804"/>
      <c r="NI301" s="823"/>
      <c r="NJ301" s="824"/>
      <c r="NK301" s="824"/>
      <c r="NL301" s="805"/>
      <c r="NM301" s="809"/>
      <c r="NN301" s="809"/>
      <c r="NO301" s="823"/>
      <c r="NP301" s="824"/>
      <c r="NQ301" s="824"/>
      <c r="NR301" s="805"/>
      <c r="NS301" s="823"/>
      <c r="NT301" s="824"/>
      <c r="NU301" s="824"/>
      <c r="NV301" s="805"/>
      <c r="NW301" s="823"/>
      <c r="NX301" s="824"/>
      <c r="NY301" s="824"/>
      <c r="NZ301" s="834"/>
      <c r="OA301" s="823"/>
      <c r="OB301" s="824"/>
      <c r="OC301" s="824"/>
      <c r="OD301" s="805"/>
      <c r="OE301" s="823"/>
      <c r="OF301" s="824"/>
      <c r="OG301" s="824"/>
      <c r="OH301" s="805"/>
      <c r="OI301" s="823"/>
      <c r="OJ301" s="824"/>
      <c r="OK301" s="824"/>
      <c r="OL301" s="805"/>
      <c r="OM301" s="823"/>
      <c r="ON301" s="824"/>
      <c r="OO301" s="824"/>
      <c r="OP301" s="805"/>
      <c r="OQ301" s="823"/>
      <c r="OR301" s="824"/>
      <c r="OS301" s="824"/>
      <c r="OT301" s="805"/>
      <c r="OU301" s="823"/>
      <c r="OV301" s="824"/>
      <c r="OW301" s="824"/>
      <c r="OX301" s="805"/>
      <c r="OY301" s="823"/>
      <c r="OZ301" s="824"/>
      <c r="PA301" s="824"/>
      <c r="PB301" s="805"/>
      <c r="PC301" s="823"/>
      <c r="PD301" s="824"/>
      <c r="PE301" s="824"/>
      <c r="PF301" s="805"/>
    </row>
    <row r="302" spans="1:422" ht="15" hidden="1" customHeight="1" x14ac:dyDescent="0.25">
      <c r="A302" s="769" t="s">
        <v>34</v>
      </c>
      <c r="B302" s="769" t="s">
        <v>50</v>
      </c>
      <c r="C302" s="769"/>
      <c r="D302" s="770"/>
      <c r="E302" s="769"/>
      <c r="F302" s="769"/>
      <c r="G302" s="769"/>
      <c r="H302" s="769"/>
      <c r="I302" s="769"/>
      <c r="J302" s="769"/>
      <c r="K302" s="771" t="s">
        <v>468</v>
      </c>
      <c r="L302" s="769" t="s">
        <v>471</v>
      </c>
      <c r="M302" s="771"/>
      <c r="N302" s="771"/>
      <c r="O302" s="769"/>
      <c r="P302" s="769"/>
      <c r="Q302" s="769" t="s">
        <v>307</v>
      </c>
      <c r="R302" s="769"/>
      <c r="S302" s="769"/>
      <c r="T302" s="816"/>
      <c r="U302" s="816"/>
      <c r="V302" s="816"/>
      <c r="W302" s="816"/>
      <c r="X302" s="769">
        <v>1</v>
      </c>
      <c r="Y302" s="769">
        <f>IF(AND(AJ302="",AK302="",AL302="",AN302="",AO302="",OR(AP302="",AP302=Dropdown!$AM$12,AP302=Dropdown!$AM$11)),1,0)</f>
        <v>0</v>
      </c>
      <c r="Z302" s="769">
        <f t="shared" si="46"/>
        <v>0</v>
      </c>
      <c r="AA302" s="769">
        <f t="shared" si="47"/>
        <v>0</v>
      </c>
      <c r="AB302" s="769">
        <f t="shared" si="45"/>
        <v>0</v>
      </c>
      <c r="AC302" s="769"/>
      <c r="AD302" s="772" t="str">
        <f>IF(OR(T302&lt;&gt;"",U302&lt;&gt;""),Dropdown!$A$4,IF(OR(V302&lt;&gt;"",W302&lt;&gt;""),Dropdown!$A$5,Dropdown!$A$3))</f>
        <v>Residential</v>
      </c>
      <c r="AE302" s="773" t="s">
        <v>343</v>
      </c>
      <c r="AF302" s="773" t="str">
        <f>VLOOKUP(AG302,Dropdown!$N$3:$R$55,2,FALSE)</f>
        <v>EAP</v>
      </c>
      <c r="AG302" s="773" t="s">
        <v>34</v>
      </c>
      <c r="AH302" s="773" t="str">
        <f>IF(AG302&lt;&gt;"",VLOOKUP(AG302,Dropdown!$N$3:$R$62,3,FALSE),IF(AF302&lt;&gt;"",VLOOKUP(AF302,Dropdown!$N$3:$R$62,3,FALSE),IF(AE302&lt;&gt;"",VLOOKUP(AE302,Dropdown!$N$3:$R$62,3,FALSE),"")))</f>
        <v>LMI</v>
      </c>
      <c r="AI302" s="773" t="str">
        <f>IF(AG302&lt;&gt;"",VLOOKUP(AG302,Dropdown!$N$3:$R$62,5,FALSE),IF(AF302&lt;&gt;"",VLOOKUP(AF302,Dropdown!$N$3:$R$62,5,FALSE),IF(AE302&lt;&gt;"",VLOOKUP(AE302,Dropdown!$N$3:$R$62,5,FALSE),"")))</f>
        <v>Tropical</v>
      </c>
      <c r="AJ302" s="773"/>
      <c r="AK302" s="773"/>
      <c r="AL302" s="821" t="s">
        <v>79</v>
      </c>
      <c r="AM302" s="821"/>
      <c r="AN302" s="773"/>
      <c r="AO302" s="773"/>
      <c r="AP302" s="773" t="s">
        <v>552</v>
      </c>
      <c r="AQ302" s="769"/>
      <c r="AR302" s="774" t="s">
        <v>469</v>
      </c>
      <c r="AS302" s="774">
        <v>17</v>
      </c>
      <c r="AT302" s="769"/>
      <c r="AU302" s="769"/>
      <c r="AV302" s="846"/>
      <c r="AW302" s="823"/>
      <c r="AX302" s="824"/>
      <c r="AY302" s="824"/>
      <c r="AZ302" s="803"/>
      <c r="BA302" s="804"/>
      <c r="BB302" s="804"/>
      <c r="BC302" s="823"/>
      <c r="BD302" s="824"/>
      <c r="BE302" s="824"/>
      <c r="BF302" s="805"/>
      <c r="BG302" s="804"/>
      <c r="BH302" s="804"/>
      <c r="BI302" s="823"/>
      <c r="BJ302" s="824"/>
      <c r="BK302" s="824"/>
      <c r="BL302" s="805"/>
      <c r="BM302" s="804"/>
      <c r="BN302" s="804"/>
      <c r="BO302" s="823"/>
      <c r="BP302" s="824"/>
      <c r="BQ302" s="824"/>
      <c r="BR302" s="805"/>
      <c r="BS302" s="804"/>
      <c r="BT302" s="804"/>
      <c r="BU302" s="823"/>
      <c r="BV302" s="824"/>
      <c r="BW302" s="824"/>
      <c r="BX302" s="805"/>
      <c r="BY302" s="804"/>
      <c r="BZ302" s="804"/>
      <c r="CA302" s="823"/>
      <c r="CB302" s="824"/>
      <c r="CC302" s="824"/>
      <c r="CD302" s="805"/>
      <c r="CE302" s="804"/>
      <c r="CF302" s="804"/>
      <c r="CG302" s="823"/>
      <c r="CH302" s="824"/>
      <c r="CI302" s="824"/>
      <c r="CJ302" s="805"/>
      <c r="CK302" s="804"/>
      <c r="CL302" s="804"/>
      <c r="CM302" s="823"/>
      <c r="CN302" s="824"/>
      <c r="CO302" s="824"/>
      <c r="CP302" s="805"/>
      <c r="CQ302" s="804"/>
      <c r="CR302" s="804"/>
      <c r="CS302" s="823"/>
      <c r="CT302" s="824"/>
      <c r="CU302" s="824"/>
      <c r="CV302" s="805"/>
      <c r="CW302" s="804"/>
      <c r="CX302" s="804"/>
      <c r="CY302" s="823"/>
      <c r="CZ302" s="824"/>
      <c r="DA302" s="825"/>
      <c r="DB302" s="803"/>
      <c r="DC302" s="809"/>
      <c r="DD302" s="809"/>
      <c r="DE302" s="826"/>
      <c r="DF302" s="825"/>
      <c r="DG302" s="824"/>
      <c r="DH302" s="805"/>
      <c r="DI302" s="804"/>
      <c r="DJ302" s="804"/>
      <c r="DK302" s="823"/>
      <c r="DL302" s="824"/>
      <c r="DM302" s="825"/>
      <c r="DN302" s="803"/>
      <c r="DO302" s="809"/>
      <c r="DP302" s="809"/>
      <c r="DQ302" s="827"/>
      <c r="DR302" s="828"/>
      <c r="DS302" s="835"/>
      <c r="DT302" s="803"/>
      <c r="DU302" s="804"/>
      <c r="DV302" s="804"/>
      <c r="DW302" s="836"/>
      <c r="DX302" s="835"/>
      <c r="DY302" s="828"/>
      <c r="DZ302" s="803"/>
      <c r="EA302" s="804"/>
      <c r="EB302" s="804"/>
      <c r="EC302" s="827"/>
      <c r="ED302" s="828"/>
      <c r="EE302" s="835"/>
      <c r="EF302" s="803"/>
      <c r="EG302" s="804"/>
      <c r="EH302" s="804"/>
      <c r="EI302" s="836"/>
      <c r="EJ302" s="835"/>
      <c r="EK302" s="828"/>
      <c r="EL302" s="803"/>
      <c r="EM302" s="804"/>
      <c r="EN302" s="804"/>
      <c r="EO302" s="827"/>
      <c r="EP302" s="828"/>
      <c r="EQ302" s="835"/>
      <c r="ER302" s="803"/>
      <c r="ES302" s="804"/>
      <c r="ET302" s="804"/>
      <c r="EU302" s="836"/>
      <c r="EV302" s="835"/>
      <c r="EW302" s="828"/>
      <c r="EX302" s="803"/>
      <c r="EY302" s="804"/>
      <c r="EZ302" s="804"/>
      <c r="FA302" s="827"/>
      <c r="FB302" s="828"/>
      <c r="FC302" s="835"/>
      <c r="FD302" s="803"/>
      <c r="FE302" s="804"/>
      <c r="FF302" s="804"/>
      <c r="FG302" s="836"/>
      <c r="FH302" s="835"/>
      <c r="FI302" s="828"/>
      <c r="FJ302" s="803"/>
      <c r="FK302" s="804"/>
      <c r="FL302" s="804"/>
      <c r="FM302" s="827"/>
      <c r="FN302" s="828"/>
      <c r="FO302" s="835"/>
      <c r="FP302" s="803"/>
      <c r="FQ302" s="804"/>
      <c r="FR302" s="804"/>
      <c r="FS302" s="823"/>
      <c r="FT302" s="824"/>
      <c r="FU302" s="825"/>
      <c r="FV302" s="803"/>
      <c r="FW302" s="804"/>
      <c r="FX302" s="804"/>
      <c r="FY302" s="826"/>
      <c r="FZ302" s="825"/>
      <c r="GA302" s="824"/>
      <c r="GB302" s="805"/>
      <c r="GC302" s="804"/>
      <c r="GD302" s="804"/>
      <c r="GE302" s="823"/>
      <c r="GF302" s="824"/>
      <c r="GG302" s="825"/>
      <c r="GH302" s="803"/>
      <c r="GI302" s="809"/>
      <c r="GJ302" s="809"/>
      <c r="GK302" s="826"/>
      <c r="GL302" s="825"/>
      <c r="GM302" s="824"/>
      <c r="GN302" s="805"/>
      <c r="GO302" s="804"/>
      <c r="GP302" s="804"/>
      <c r="GQ302" s="823"/>
      <c r="GR302" s="824"/>
      <c r="GS302" s="825"/>
      <c r="GT302" s="803"/>
      <c r="GU302" s="809"/>
      <c r="GV302" s="809"/>
      <c r="GW302" s="826"/>
      <c r="GX302" s="825"/>
      <c r="GY302" s="824"/>
      <c r="GZ302" s="805"/>
      <c r="HA302" s="804"/>
      <c r="HB302" s="804"/>
      <c r="HC302" s="823"/>
      <c r="HD302" s="824"/>
      <c r="HE302" s="825"/>
      <c r="HF302" s="803"/>
      <c r="HG302" s="809"/>
      <c r="HH302" s="809"/>
      <c r="HI302" s="826"/>
      <c r="HJ302" s="825"/>
      <c r="HK302" s="824"/>
      <c r="HL302" s="805"/>
      <c r="HM302" s="804"/>
      <c r="HN302" s="804"/>
      <c r="HO302" s="823"/>
      <c r="HP302" s="824"/>
      <c r="HQ302" s="825"/>
      <c r="HR302" s="803"/>
      <c r="HS302" s="809"/>
      <c r="HT302" s="809"/>
      <c r="HU302" s="826"/>
      <c r="HV302" s="825"/>
      <c r="HW302" s="824"/>
      <c r="HX302" s="805"/>
      <c r="HY302" s="804"/>
      <c r="HZ302" s="804"/>
      <c r="IA302" s="823"/>
      <c r="IB302" s="824"/>
      <c r="IC302" s="825"/>
      <c r="ID302" s="803"/>
      <c r="IE302" s="804"/>
      <c r="IF302" s="804"/>
      <c r="IG302" s="826"/>
      <c r="IH302" s="825"/>
      <c r="II302" s="824"/>
      <c r="IJ302" s="805"/>
      <c r="IK302" s="804"/>
      <c r="IL302" s="804"/>
      <c r="IM302" s="823"/>
      <c r="IN302" s="824"/>
      <c r="IO302" s="825"/>
      <c r="IP302" s="803"/>
      <c r="IQ302" s="804"/>
      <c r="IR302" s="804"/>
      <c r="IS302" s="826"/>
      <c r="IT302" s="825"/>
      <c r="IU302" s="824"/>
      <c r="IV302" s="805"/>
      <c r="IW302" s="804"/>
      <c r="IX302" s="804"/>
      <c r="IY302" s="823"/>
      <c r="IZ302" s="824"/>
      <c r="JA302" s="825"/>
      <c r="JB302" s="803"/>
      <c r="JC302" s="804"/>
      <c r="JD302" s="804"/>
      <c r="JE302" s="826"/>
      <c r="JF302" s="825"/>
      <c r="JG302" s="824"/>
      <c r="JH302" s="805"/>
      <c r="JI302" s="804"/>
      <c r="JJ302" s="804"/>
      <c r="JK302" s="823"/>
      <c r="JL302" s="824"/>
      <c r="JM302" s="825"/>
      <c r="JN302" s="803"/>
      <c r="JO302" s="809"/>
      <c r="JP302" s="809"/>
      <c r="JQ302" s="826"/>
      <c r="JR302" s="825"/>
      <c r="JS302" s="824"/>
      <c r="JT302" s="805"/>
      <c r="JU302" s="804"/>
      <c r="JV302" s="804"/>
      <c r="JW302" s="823"/>
      <c r="JX302" s="824"/>
      <c r="JY302" s="824"/>
      <c r="JZ302" s="805"/>
      <c r="KA302" s="809"/>
      <c r="KB302" s="809"/>
      <c r="KC302" s="823"/>
      <c r="KD302" s="824"/>
      <c r="KE302" s="824"/>
      <c r="KF302" s="805"/>
      <c r="KG302" s="809"/>
      <c r="KH302" s="809"/>
      <c r="KI302" s="823"/>
      <c r="KJ302" s="824"/>
      <c r="KK302" s="824"/>
      <c r="KL302" s="805"/>
      <c r="KM302" s="809"/>
      <c r="KN302" s="809"/>
      <c r="KO302" s="826"/>
      <c r="KP302" s="825"/>
      <c r="KQ302" s="825"/>
      <c r="KR302" s="833"/>
      <c r="KS302" s="831"/>
      <c r="KT302" s="831"/>
      <c r="KU302" s="826"/>
      <c r="KV302" s="825"/>
      <c r="KW302" s="825"/>
      <c r="KX302" s="833"/>
      <c r="KY302" s="831"/>
      <c r="KZ302" s="831"/>
      <c r="LA302" s="826"/>
      <c r="LB302" s="825"/>
      <c r="LC302" s="825"/>
      <c r="LD302" s="833"/>
      <c r="LE302" s="831"/>
      <c r="LF302" s="831"/>
      <c r="LG302" s="826"/>
      <c r="LH302" s="825"/>
      <c r="LI302" s="825"/>
      <c r="LJ302" s="833"/>
      <c r="LK302" s="831"/>
      <c r="LL302" s="831"/>
      <c r="LM302" s="826"/>
      <c r="LN302" s="825"/>
      <c r="LO302" s="825"/>
      <c r="LP302" s="833"/>
      <c r="LQ302" s="831"/>
      <c r="LR302" s="831"/>
      <c r="LS302" s="823">
        <v>0.1</v>
      </c>
      <c r="LT302" s="824">
        <v>1.1000000000000001</v>
      </c>
      <c r="LU302" s="824">
        <v>0.5</v>
      </c>
      <c r="LV302" s="830">
        <f>(LT302-LS302)/(2*1.645)</f>
        <v>0.303951367781155</v>
      </c>
      <c r="LW302" s="831"/>
      <c r="LX302" s="831"/>
      <c r="LY302" s="826"/>
      <c r="LZ302" s="825"/>
      <c r="MA302" s="825"/>
      <c r="MB302" s="833"/>
      <c r="MC302" s="831"/>
      <c r="MD302" s="831"/>
      <c r="ME302" s="826"/>
      <c r="MF302" s="825"/>
      <c r="MG302" s="825"/>
      <c r="MH302" s="833"/>
      <c r="MI302" s="831"/>
      <c r="MJ302" s="831"/>
      <c r="MK302" s="826"/>
      <c r="ML302" s="825"/>
      <c r="MM302" s="825"/>
      <c r="MN302" s="833"/>
      <c r="MO302" s="831"/>
      <c r="MP302" s="831"/>
      <c r="MQ302" s="823"/>
      <c r="MR302" s="824"/>
      <c r="MS302" s="824"/>
      <c r="MT302" s="805"/>
      <c r="MU302" s="804"/>
      <c r="MV302" s="804"/>
      <c r="MW302" s="823"/>
      <c r="MX302" s="824"/>
      <c r="MY302" s="824"/>
      <c r="MZ302" s="805"/>
      <c r="NA302" s="804"/>
      <c r="NB302" s="804"/>
      <c r="NC302" s="823"/>
      <c r="ND302" s="824"/>
      <c r="NE302" s="824"/>
      <c r="NF302" s="805"/>
      <c r="NG302" s="804"/>
      <c r="NH302" s="804"/>
      <c r="NI302" s="823"/>
      <c r="NJ302" s="824"/>
      <c r="NK302" s="824"/>
      <c r="NL302" s="805"/>
      <c r="NM302" s="809"/>
      <c r="NN302" s="809"/>
      <c r="NO302" s="823"/>
      <c r="NP302" s="824"/>
      <c r="NQ302" s="824"/>
      <c r="NR302" s="805"/>
      <c r="NS302" s="823"/>
      <c r="NT302" s="824"/>
      <c r="NU302" s="824"/>
      <c r="NV302" s="805"/>
      <c r="NW302" s="823"/>
      <c r="NX302" s="824"/>
      <c r="NY302" s="824"/>
      <c r="NZ302" s="834"/>
      <c r="OA302" s="823"/>
      <c r="OB302" s="824"/>
      <c r="OC302" s="824"/>
      <c r="OD302" s="805"/>
      <c r="OE302" s="823"/>
      <c r="OF302" s="824"/>
      <c r="OG302" s="824"/>
      <c r="OH302" s="805"/>
      <c r="OI302" s="823"/>
      <c r="OJ302" s="824"/>
      <c r="OK302" s="824"/>
      <c r="OL302" s="805"/>
      <c r="OM302" s="823"/>
      <c r="ON302" s="824"/>
      <c r="OO302" s="824"/>
      <c r="OP302" s="805"/>
      <c r="OQ302" s="823"/>
      <c r="OR302" s="824"/>
      <c r="OS302" s="824"/>
      <c r="OT302" s="805"/>
      <c r="OU302" s="823"/>
      <c r="OV302" s="824"/>
      <c r="OW302" s="824"/>
      <c r="OX302" s="805"/>
      <c r="OY302" s="823"/>
      <c r="OZ302" s="824"/>
      <c r="PA302" s="824"/>
      <c r="PB302" s="805"/>
      <c r="PC302" s="823"/>
      <c r="PD302" s="824"/>
      <c r="PE302" s="824"/>
      <c r="PF302" s="805"/>
    </row>
    <row r="303" spans="1:422" ht="15" hidden="1" customHeight="1" x14ac:dyDescent="0.25">
      <c r="A303" s="769" t="s">
        <v>34</v>
      </c>
      <c r="B303" s="769" t="s">
        <v>50</v>
      </c>
      <c r="C303" s="769"/>
      <c r="D303" s="770"/>
      <c r="E303" s="769"/>
      <c r="F303" s="769"/>
      <c r="G303" s="769"/>
      <c r="H303" s="769"/>
      <c r="I303" s="769"/>
      <c r="J303" s="769"/>
      <c r="K303" s="771" t="s">
        <v>468</v>
      </c>
      <c r="L303" s="769" t="s">
        <v>472</v>
      </c>
      <c r="M303" s="771"/>
      <c r="N303" s="771"/>
      <c r="O303" s="769"/>
      <c r="P303" s="769"/>
      <c r="Q303" s="769" t="s">
        <v>307</v>
      </c>
      <c r="R303" s="769"/>
      <c r="S303" s="769"/>
      <c r="T303" s="816"/>
      <c r="U303" s="816"/>
      <c r="V303" s="816"/>
      <c r="W303" s="816"/>
      <c r="X303" s="769"/>
      <c r="Y303" s="769">
        <f>IF(AND(AJ303="",AK303="",AL303="",AN303="",AO303="",OR(AP303="",AP303=Dropdown!$AM$12,AP303=Dropdown!$AM$11)),1,0)</f>
        <v>0</v>
      </c>
      <c r="Z303" s="769">
        <f t="shared" si="46"/>
        <v>0</v>
      </c>
      <c r="AA303" s="769">
        <f t="shared" si="47"/>
        <v>0</v>
      </c>
      <c r="AB303" s="769">
        <f t="shared" si="45"/>
        <v>0</v>
      </c>
      <c r="AC303" s="769"/>
      <c r="AD303" s="772" t="str">
        <f>IF(OR(T303&lt;&gt;"",U303&lt;&gt;""),Dropdown!$A$4,IF(OR(V303&lt;&gt;"",W303&lt;&gt;""),Dropdown!$A$5,Dropdown!$A$3))</f>
        <v>Residential</v>
      </c>
      <c r="AE303" s="773" t="s">
        <v>343</v>
      </c>
      <c r="AF303" s="773" t="str">
        <f>VLOOKUP(AG303,Dropdown!$N$3:$R$55,2,FALSE)</f>
        <v>EAP</v>
      </c>
      <c r="AG303" s="773" t="s">
        <v>34</v>
      </c>
      <c r="AH303" s="773" t="str">
        <f>IF(AG303&lt;&gt;"",VLOOKUP(AG303,Dropdown!$N$3:$R$62,3,FALSE),IF(AF303&lt;&gt;"",VLOOKUP(AF303,Dropdown!$N$3:$R$62,3,FALSE),IF(AE303&lt;&gt;"",VLOOKUP(AE303,Dropdown!$N$3:$R$62,3,FALSE),"")))</f>
        <v>LMI</v>
      </c>
      <c r="AI303" s="773" t="str">
        <f>IF(AG303&lt;&gt;"",VLOOKUP(AG303,Dropdown!$N$3:$R$62,5,FALSE),IF(AF303&lt;&gt;"",VLOOKUP(AF303,Dropdown!$N$3:$R$62,5,FALSE),IF(AE303&lt;&gt;"",VLOOKUP(AE303,Dropdown!$N$3:$R$62,5,FALSE),"")))</f>
        <v>Tropical</v>
      </c>
      <c r="AJ303" s="773"/>
      <c r="AK303" s="773"/>
      <c r="AL303" s="821" t="s">
        <v>79</v>
      </c>
      <c r="AM303" s="821"/>
      <c r="AN303" s="773"/>
      <c r="AO303" s="773"/>
      <c r="AP303" s="773" t="s">
        <v>552</v>
      </c>
      <c r="AQ303" s="769"/>
      <c r="AR303" s="774" t="s">
        <v>469</v>
      </c>
      <c r="AS303" s="774">
        <v>17</v>
      </c>
      <c r="AT303" s="769"/>
      <c r="AU303" s="769"/>
      <c r="AV303" s="846"/>
      <c r="AW303" s="823"/>
      <c r="AX303" s="824"/>
      <c r="AY303" s="824"/>
      <c r="AZ303" s="803"/>
      <c r="BA303" s="804"/>
      <c r="BB303" s="804"/>
      <c r="BC303" s="823"/>
      <c r="BD303" s="824"/>
      <c r="BE303" s="824"/>
      <c r="BF303" s="805"/>
      <c r="BG303" s="804"/>
      <c r="BH303" s="804"/>
      <c r="BI303" s="823"/>
      <c r="BJ303" s="824"/>
      <c r="BK303" s="824"/>
      <c r="BL303" s="805"/>
      <c r="BM303" s="804"/>
      <c r="BN303" s="804"/>
      <c r="BO303" s="823"/>
      <c r="BP303" s="824"/>
      <c r="BQ303" s="824"/>
      <c r="BR303" s="805"/>
      <c r="BS303" s="804"/>
      <c r="BT303" s="804"/>
      <c r="BU303" s="823"/>
      <c r="BV303" s="824"/>
      <c r="BW303" s="824"/>
      <c r="BX303" s="805"/>
      <c r="BY303" s="804"/>
      <c r="BZ303" s="804"/>
      <c r="CA303" s="823"/>
      <c r="CB303" s="824"/>
      <c r="CC303" s="824"/>
      <c r="CD303" s="805"/>
      <c r="CE303" s="804"/>
      <c r="CF303" s="804"/>
      <c r="CG303" s="823"/>
      <c r="CH303" s="824"/>
      <c r="CI303" s="824"/>
      <c r="CJ303" s="805"/>
      <c r="CK303" s="804"/>
      <c r="CL303" s="804"/>
      <c r="CM303" s="823"/>
      <c r="CN303" s="824"/>
      <c r="CO303" s="824"/>
      <c r="CP303" s="805"/>
      <c r="CQ303" s="804"/>
      <c r="CR303" s="804"/>
      <c r="CS303" s="823"/>
      <c r="CT303" s="824"/>
      <c r="CU303" s="824"/>
      <c r="CV303" s="805"/>
      <c r="CW303" s="804"/>
      <c r="CX303" s="804"/>
      <c r="CY303" s="823"/>
      <c r="CZ303" s="824"/>
      <c r="DA303" s="825"/>
      <c r="DB303" s="803"/>
      <c r="DC303" s="809"/>
      <c r="DD303" s="809"/>
      <c r="DE303" s="826"/>
      <c r="DF303" s="825"/>
      <c r="DG303" s="824"/>
      <c r="DH303" s="805"/>
      <c r="DI303" s="804"/>
      <c r="DJ303" s="804"/>
      <c r="DK303" s="823"/>
      <c r="DL303" s="824"/>
      <c r="DM303" s="825"/>
      <c r="DN303" s="803"/>
      <c r="DO303" s="809"/>
      <c r="DP303" s="809"/>
      <c r="DQ303" s="827"/>
      <c r="DR303" s="828"/>
      <c r="DS303" s="835"/>
      <c r="DT303" s="803"/>
      <c r="DU303" s="804"/>
      <c r="DV303" s="804"/>
      <c r="DW303" s="836"/>
      <c r="DX303" s="835"/>
      <c r="DY303" s="828"/>
      <c r="DZ303" s="803"/>
      <c r="EA303" s="804"/>
      <c r="EB303" s="804"/>
      <c r="EC303" s="827"/>
      <c r="ED303" s="828"/>
      <c r="EE303" s="835"/>
      <c r="EF303" s="803"/>
      <c r="EG303" s="804"/>
      <c r="EH303" s="804"/>
      <c r="EI303" s="836"/>
      <c r="EJ303" s="835"/>
      <c r="EK303" s="828"/>
      <c r="EL303" s="803"/>
      <c r="EM303" s="804"/>
      <c r="EN303" s="804"/>
      <c r="EO303" s="827"/>
      <c r="EP303" s="828"/>
      <c r="EQ303" s="835"/>
      <c r="ER303" s="803"/>
      <c r="ES303" s="804"/>
      <c r="ET303" s="804"/>
      <c r="EU303" s="836"/>
      <c r="EV303" s="835"/>
      <c r="EW303" s="828"/>
      <c r="EX303" s="803"/>
      <c r="EY303" s="804"/>
      <c r="EZ303" s="804"/>
      <c r="FA303" s="827"/>
      <c r="FB303" s="828"/>
      <c r="FC303" s="835"/>
      <c r="FD303" s="803"/>
      <c r="FE303" s="804"/>
      <c r="FF303" s="804"/>
      <c r="FG303" s="836"/>
      <c r="FH303" s="835"/>
      <c r="FI303" s="828"/>
      <c r="FJ303" s="803"/>
      <c r="FK303" s="804"/>
      <c r="FL303" s="804"/>
      <c r="FM303" s="827"/>
      <c r="FN303" s="828"/>
      <c r="FO303" s="835"/>
      <c r="FP303" s="803"/>
      <c r="FQ303" s="804"/>
      <c r="FR303" s="804"/>
      <c r="FS303" s="823"/>
      <c r="FT303" s="824"/>
      <c r="FU303" s="825"/>
      <c r="FV303" s="803"/>
      <c r="FW303" s="804"/>
      <c r="FX303" s="804"/>
      <c r="FY303" s="826"/>
      <c r="FZ303" s="825"/>
      <c r="GA303" s="824"/>
      <c r="GB303" s="805"/>
      <c r="GC303" s="804"/>
      <c r="GD303" s="804"/>
      <c r="GE303" s="823"/>
      <c r="GF303" s="824"/>
      <c r="GG303" s="825"/>
      <c r="GH303" s="803"/>
      <c r="GI303" s="809"/>
      <c r="GJ303" s="809"/>
      <c r="GK303" s="826"/>
      <c r="GL303" s="825"/>
      <c r="GM303" s="824"/>
      <c r="GN303" s="805"/>
      <c r="GO303" s="804"/>
      <c r="GP303" s="804"/>
      <c r="GQ303" s="823"/>
      <c r="GR303" s="824"/>
      <c r="GS303" s="825"/>
      <c r="GT303" s="803"/>
      <c r="GU303" s="809"/>
      <c r="GV303" s="809"/>
      <c r="GW303" s="826"/>
      <c r="GX303" s="825"/>
      <c r="GY303" s="824"/>
      <c r="GZ303" s="805"/>
      <c r="HA303" s="804"/>
      <c r="HB303" s="804"/>
      <c r="HC303" s="823"/>
      <c r="HD303" s="824"/>
      <c r="HE303" s="825"/>
      <c r="HF303" s="803"/>
      <c r="HG303" s="809"/>
      <c r="HH303" s="809"/>
      <c r="HI303" s="826"/>
      <c r="HJ303" s="825"/>
      <c r="HK303" s="824"/>
      <c r="HL303" s="805"/>
      <c r="HM303" s="804"/>
      <c r="HN303" s="804"/>
      <c r="HO303" s="823"/>
      <c r="HP303" s="824"/>
      <c r="HQ303" s="825"/>
      <c r="HR303" s="803"/>
      <c r="HS303" s="809"/>
      <c r="HT303" s="809"/>
      <c r="HU303" s="826"/>
      <c r="HV303" s="825"/>
      <c r="HW303" s="824"/>
      <c r="HX303" s="805"/>
      <c r="HY303" s="804"/>
      <c r="HZ303" s="804"/>
      <c r="IA303" s="823"/>
      <c r="IB303" s="824"/>
      <c r="IC303" s="825"/>
      <c r="ID303" s="803"/>
      <c r="IE303" s="804"/>
      <c r="IF303" s="804"/>
      <c r="IG303" s="826"/>
      <c r="IH303" s="825"/>
      <c r="II303" s="824"/>
      <c r="IJ303" s="805"/>
      <c r="IK303" s="804"/>
      <c r="IL303" s="804"/>
      <c r="IM303" s="823"/>
      <c r="IN303" s="824"/>
      <c r="IO303" s="825"/>
      <c r="IP303" s="803"/>
      <c r="IQ303" s="804"/>
      <c r="IR303" s="804"/>
      <c r="IS303" s="826"/>
      <c r="IT303" s="825"/>
      <c r="IU303" s="824"/>
      <c r="IV303" s="805"/>
      <c r="IW303" s="804"/>
      <c r="IX303" s="804"/>
      <c r="IY303" s="823"/>
      <c r="IZ303" s="824"/>
      <c r="JA303" s="825"/>
      <c r="JB303" s="803"/>
      <c r="JC303" s="804"/>
      <c r="JD303" s="804"/>
      <c r="JE303" s="826"/>
      <c r="JF303" s="825"/>
      <c r="JG303" s="824"/>
      <c r="JH303" s="805"/>
      <c r="JI303" s="804"/>
      <c r="JJ303" s="804"/>
      <c r="JK303" s="823"/>
      <c r="JL303" s="824"/>
      <c r="JM303" s="825"/>
      <c r="JN303" s="803"/>
      <c r="JO303" s="809"/>
      <c r="JP303" s="809"/>
      <c r="JQ303" s="826"/>
      <c r="JR303" s="825"/>
      <c r="JS303" s="824"/>
      <c r="JT303" s="805"/>
      <c r="JU303" s="804"/>
      <c r="JV303" s="804"/>
      <c r="JW303" s="823"/>
      <c r="JX303" s="824"/>
      <c r="JY303" s="824"/>
      <c r="JZ303" s="805"/>
      <c r="KA303" s="809"/>
      <c r="KB303" s="809"/>
      <c r="KC303" s="823"/>
      <c r="KD303" s="824"/>
      <c r="KE303" s="824"/>
      <c r="KF303" s="805"/>
      <c r="KG303" s="809"/>
      <c r="KH303" s="809"/>
      <c r="KI303" s="823"/>
      <c r="KJ303" s="824"/>
      <c r="KK303" s="824"/>
      <c r="KL303" s="805"/>
      <c r="KM303" s="809"/>
      <c r="KN303" s="809"/>
      <c r="KO303" s="826"/>
      <c r="KP303" s="825"/>
      <c r="KQ303" s="825"/>
      <c r="KR303" s="803"/>
      <c r="KS303" s="804"/>
      <c r="KT303" s="804"/>
      <c r="KU303" s="826"/>
      <c r="KV303" s="825"/>
      <c r="KW303" s="825"/>
      <c r="KX303" s="803"/>
      <c r="KY303" s="804"/>
      <c r="KZ303" s="804"/>
      <c r="LA303" s="826"/>
      <c r="LB303" s="825"/>
      <c r="LC303" s="825"/>
      <c r="LD303" s="803"/>
      <c r="LE303" s="804"/>
      <c r="LF303" s="804"/>
      <c r="LG303" s="826"/>
      <c r="LH303" s="825"/>
      <c r="LI303" s="825"/>
      <c r="LJ303" s="803"/>
      <c r="LK303" s="804"/>
      <c r="LL303" s="804"/>
      <c r="LM303" s="826"/>
      <c r="LN303" s="825"/>
      <c r="LO303" s="825"/>
      <c r="LP303" s="803"/>
      <c r="LQ303" s="804"/>
      <c r="LR303" s="804"/>
      <c r="LS303" s="823"/>
      <c r="LT303" s="824"/>
      <c r="LU303" s="824">
        <v>0.6</v>
      </c>
      <c r="LV303" s="805"/>
      <c r="LW303" s="804"/>
      <c r="LX303" s="804"/>
      <c r="LY303" s="826"/>
      <c r="LZ303" s="825"/>
      <c r="MA303" s="825"/>
      <c r="MB303" s="803"/>
      <c r="MC303" s="804"/>
      <c r="MD303" s="804"/>
      <c r="ME303" s="826"/>
      <c r="MF303" s="825"/>
      <c r="MG303" s="825"/>
      <c r="MH303" s="803"/>
      <c r="MI303" s="804"/>
      <c r="MJ303" s="804"/>
      <c r="MK303" s="826"/>
      <c r="ML303" s="825"/>
      <c r="MM303" s="825"/>
      <c r="MN303" s="803"/>
      <c r="MO303" s="804"/>
      <c r="MP303" s="804"/>
      <c r="MQ303" s="823"/>
      <c r="MR303" s="824"/>
      <c r="MS303" s="824"/>
      <c r="MT303" s="805"/>
      <c r="MU303" s="804"/>
      <c r="MV303" s="804"/>
      <c r="MW303" s="823"/>
      <c r="MX303" s="824"/>
      <c r="MY303" s="824"/>
      <c r="MZ303" s="805"/>
      <c r="NA303" s="804"/>
      <c r="NB303" s="804"/>
      <c r="NC303" s="823"/>
      <c r="ND303" s="824"/>
      <c r="NE303" s="824"/>
      <c r="NF303" s="805"/>
      <c r="NG303" s="804"/>
      <c r="NH303" s="804"/>
      <c r="NI303" s="823"/>
      <c r="NJ303" s="824"/>
      <c r="NK303" s="824"/>
      <c r="NL303" s="805"/>
      <c r="NM303" s="809"/>
      <c r="NN303" s="809"/>
      <c r="NO303" s="823"/>
      <c r="NP303" s="824"/>
      <c r="NQ303" s="824"/>
      <c r="NR303" s="805"/>
      <c r="NS303" s="823"/>
      <c r="NT303" s="824"/>
      <c r="NU303" s="824"/>
      <c r="NV303" s="805"/>
      <c r="NW303" s="823"/>
      <c r="NX303" s="824"/>
      <c r="NY303" s="824"/>
      <c r="NZ303" s="834"/>
      <c r="OA303" s="823"/>
      <c r="OB303" s="824"/>
      <c r="OC303" s="824"/>
      <c r="OD303" s="805"/>
      <c r="OE303" s="823"/>
      <c r="OF303" s="824"/>
      <c r="OG303" s="824"/>
      <c r="OH303" s="805"/>
      <c r="OI303" s="823"/>
      <c r="OJ303" s="824"/>
      <c r="OK303" s="824"/>
      <c r="OL303" s="805"/>
      <c r="OM303" s="823"/>
      <c r="ON303" s="824"/>
      <c r="OO303" s="824"/>
      <c r="OP303" s="805"/>
      <c r="OQ303" s="823"/>
      <c r="OR303" s="824"/>
      <c r="OS303" s="824"/>
      <c r="OT303" s="805"/>
      <c r="OU303" s="823"/>
      <c r="OV303" s="824"/>
      <c r="OW303" s="824"/>
      <c r="OX303" s="805"/>
      <c r="OY303" s="823"/>
      <c r="OZ303" s="824"/>
      <c r="PA303" s="824"/>
      <c r="PB303" s="805"/>
      <c r="PC303" s="823"/>
      <c r="PD303" s="824"/>
      <c r="PE303" s="824"/>
      <c r="PF303" s="805"/>
    </row>
    <row r="304" spans="1:422" ht="15" hidden="1" customHeight="1" x14ac:dyDescent="0.25">
      <c r="A304" s="769" t="s">
        <v>76</v>
      </c>
      <c r="B304" s="769"/>
      <c r="C304" s="769"/>
      <c r="D304" s="770"/>
      <c r="E304" s="769"/>
      <c r="F304" s="769"/>
      <c r="G304" s="769"/>
      <c r="H304" s="769"/>
      <c r="I304" s="769"/>
      <c r="J304" s="769"/>
      <c r="K304" s="769"/>
      <c r="L304" s="769"/>
      <c r="M304" s="769"/>
      <c r="N304" s="769"/>
      <c r="O304" s="769"/>
      <c r="P304" s="769"/>
      <c r="Q304" s="769" t="s">
        <v>327</v>
      </c>
      <c r="R304" s="769"/>
      <c r="S304" s="769"/>
      <c r="T304" s="816"/>
      <c r="U304" s="816"/>
      <c r="V304" s="816"/>
      <c r="W304" s="816"/>
      <c r="X304" s="769"/>
      <c r="Y304" s="769">
        <f>IF(AND(AJ304="",AK304="",AL304="",AN304="",AO304="",OR(AP304="",AP304=Dropdown!$AM$12,AP304=Dropdown!$AM$11)),1,0)</f>
        <v>0</v>
      </c>
      <c r="Z304" s="769">
        <f t="shared" si="46"/>
        <v>0</v>
      </c>
      <c r="AA304" s="769">
        <f t="shared" si="47"/>
        <v>0</v>
      </c>
      <c r="AB304" s="769">
        <f t="shared" si="45"/>
        <v>0</v>
      </c>
      <c r="AC304" s="769"/>
      <c r="AD304" s="772" t="str">
        <f>IF(OR(T304&lt;&gt;"",U304&lt;&gt;""),Dropdown!$A$4,IF(OR(V304&lt;&gt;"",W304&lt;&gt;""),Dropdown!$A$5,Dropdown!$A$3))</f>
        <v>Residential</v>
      </c>
      <c r="AE304" s="773" t="s">
        <v>615</v>
      </c>
      <c r="AF304" s="773"/>
      <c r="AG304" s="773"/>
      <c r="AH304" s="773" t="str">
        <f>IF(AG304&lt;&gt;"",VLOOKUP(AG304,Dropdown!$N$3:$R$62,3,FALSE),IF(AF304&lt;&gt;"",VLOOKUP(AF304,Dropdown!$N$3:$R$62,3,FALSE),IF(AE304&lt;&gt;"",VLOOKUP(AE304,Dropdown!$N$3:$R$62,3,FALSE),"")))</f>
        <v xml:space="preserve"> </v>
      </c>
      <c r="AI304" s="773" t="str">
        <f>IF(AG304&lt;&gt;"",VLOOKUP(AG304,Dropdown!$N$3:$R$62,5,FALSE),IF(AF304&lt;&gt;"",VLOOKUP(AF304,Dropdown!$N$3:$R$62,5,FALSE),IF(AE304&lt;&gt;"",VLOOKUP(AE304,Dropdown!$N$3:$R$62,5,FALSE),"")))</f>
        <v>Diverse</v>
      </c>
      <c r="AJ304" s="773"/>
      <c r="AK304" s="773"/>
      <c r="AL304" s="773"/>
      <c r="AM304" s="773"/>
      <c r="AN304" s="773"/>
      <c r="AO304" s="773"/>
      <c r="AP304" s="773" t="s">
        <v>327</v>
      </c>
      <c r="AQ304" s="769" t="s">
        <v>328</v>
      </c>
      <c r="AR304" s="774" t="s">
        <v>329</v>
      </c>
      <c r="AS304" s="774"/>
      <c r="AT304" s="769" t="s">
        <v>322</v>
      </c>
      <c r="AU304" s="769"/>
      <c r="AV304" s="846"/>
      <c r="AW304" s="823"/>
      <c r="AX304" s="824"/>
      <c r="AY304" s="824"/>
      <c r="AZ304" s="803"/>
      <c r="BA304" s="804"/>
      <c r="BB304" s="804"/>
      <c r="BC304" s="823"/>
      <c r="BD304" s="824"/>
      <c r="BE304" s="824"/>
      <c r="BF304" s="805"/>
      <c r="BG304" s="804"/>
      <c r="BH304" s="804"/>
      <c r="BI304" s="823"/>
      <c r="BJ304" s="824"/>
      <c r="BK304" s="824"/>
      <c r="BL304" s="805"/>
      <c r="BM304" s="804"/>
      <c r="BN304" s="804"/>
      <c r="BO304" s="823"/>
      <c r="BP304" s="824"/>
      <c r="BQ304" s="824"/>
      <c r="BR304" s="805"/>
      <c r="BS304" s="804"/>
      <c r="BT304" s="804"/>
      <c r="BU304" s="823"/>
      <c r="BV304" s="824"/>
      <c r="BW304" s="824"/>
      <c r="BX304" s="805"/>
      <c r="BY304" s="804"/>
      <c r="BZ304" s="804"/>
      <c r="CA304" s="823"/>
      <c r="CB304" s="824"/>
      <c r="CC304" s="824"/>
      <c r="CD304" s="805"/>
      <c r="CE304" s="804"/>
      <c r="CF304" s="804"/>
      <c r="CG304" s="823"/>
      <c r="CH304" s="824"/>
      <c r="CI304" s="824"/>
      <c r="CJ304" s="805"/>
      <c r="CK304" s="804"/>
      <c r="CL304" s="804"/>
      <c r="CM304" s="823"/>
      <c r="CN304" s="824"/>
      <c r="CO304" s="824"/>
      <c r="CP304" s="805"/>
      <c r="CQ304" s="804"/>
      <c r="CR304" s="804"/>
      <c r="CS304" s="823"/>
      <c r="CT304" s="824"/>
      <c r="CU304" s="824"/>
      <c r="CV304" s="805"/>
      <c r="CW304" s="804"/>
      <c r="CX304" s="804"/>
      <c r="CY304" s="823"/>
      <c r="CZ304" s="824"/>
      <c r="DA304" s="825"/>
      <c r="DB304" s="803"/>
      <c r="DC304" s="809"/>
      <c r="DD304" s="809"/>
      <c r="DE304" s="826"/>
      <c r="DF304" s="825"/>
      <c r="DG304" s="824"/>
      <c r="DH304" s="805"/>
      <c r="DI304" s="804"/>
      <c r="DJ304" s="804"/>
      <c r="DK304" s="823"/>
      <c r="DL304" s="824"/>
      <c r="DM304" s="825"/>
      <c r="DN304" s="803"/>
      <c r="DO304" s="809"/>
      <c r="DP304" s="809"/>
      <c r="DQ304" s="827" t="s">
        <v>703</v>
      </c>
      <c r="DR304" s="828" t="s">
        <v>704</v>
      </c>
      <c r="DS304" s="835" t="s">
        <v>705</v>
      </c>
      <c r="DT304" s="847" t="e">
        <f>(DR304-DQ304)/(2*1.645)</f>
        <v>#VALUE!</v>
      </c>
      <c r="DU304" s="812"/>
      <c r="DV304" s="812"/>
      <c r="DW304" s="827"/>
      <c r="DX304" s="828"/>
      <c r="DY304" s="828"/>
      <c r="DZ304" s="813"/>
      <c r="EA304" s="812"/>
      <c r="EB304" s="812"/>
      <c r="EC304" s="827"/>
      <c r="ED304" s="828"/>
      <c r="EE304" s="828"/>
      <c r="EF304" s="813"/>
      <c r="EG304" s="812"/>
      <c r="EH304" s="812"/>
      <c r="EI304" s="827"/>
      <c r="EJ304" s="828"/>
      <c r="EK304" s="828"/>
      <c r="EL304" s="813"/>
      <c r="EM304" s="812"/>
      <c r="EN304" s="812"/>
      <c r="EO304" s="827"/>
      <c r="EP304" s="828"/>
      <c r="EQ304" s="828"/>
      <c r="ER304" s="813"/>
      <c r="ES304" s="812"/>
      <c r="ET304" s="812"/>
      <c r="EU304" s="827"/>
      <c r="EV304" s="828"/>
      <c r="EW304" s="828"/>
      <c r="EX304" s="813"/>
      <c r="EY304" s="812"/>
      <c r="EZ304" s="812"/>
      <c r="FA304" s="827"/>
      <c r="FB304" s="828"/>
      <c r="FC304" s="828"/>
      <c r="FD304" s="813"/>
      <c r="FE304" s="812"/>
      <c r="FF304" s="812"/>
      <c r="FG304" s="827"/>
      <c r="FH304" s="828"/>
      <c r="FI304" s="828"/>
      <c r="FJ304" s="813"/>
      <c r="FK304" s="812"/>
      <c r="FL304" s="812"/>
      <c r="FM304" s="827"/>
      <c r="FN304" s="828"/>
      <c r="FO304" s="828"/>
      <c r="FP304" s="813"/>
      <c r="FQ304" s="812"/>
      <c r="FR304" s="812"/>
      <c r="FS304" s="823"/>
      <c r="FT304" s="824"/>
      <c r="FU304" s="825"/>
      <c r="FV304" s="803"/>
      <c r="FW304" s="804"/>
      <c r="FX304" s="804"/>
      <c r="FY304" s="826"/>
      <c r="FZ304" s="825"/>
      <c r="GA304" s="824"/>
      <c r="GB304" s="805"/>
      <c r="GC304" s="804"/>
      <c r="GD304" s="804"/>
      <c r="GE304" s="823"/>
      <c r="GF304" s="824"/>
      <c r="GG304" s="825"/>
      <c r="GH304" s="803"/>
      <c r="GI304" s="809"/>
      <c r="GJ304" s="809"/>
      <c r="GK304" s="826"/>
      <c r="GL304" s="825"/>
      <c r="GM304" s="824"/>
      <c r="GN304" s="805"/>
      <c r="GO304" s="804"/>
      <c r="GP304" s="804"/>
      <c r="GQ304" s="823"/>
      <c r="GR304" s="824"/>
      <c r="GS304" s="825"/>
      <c r="GT304" s="803"/>
      <c r="GU304" s="809"/>
      <c r="GV304" s="809"/>
      <c r="GW304" s="826"/>
      <c r="GX304" s="825"/>
      <c r="GY304" s="824"/>
      <c r="GZ304" s="805"/>
      <c r="HA304" s="804"/>
      <c r="HB304" s="804"/>
      <c r="HC304" s="823"/>
      <c r="HD304" s="824"/>
      <c r="HE304" s="825"/>
      <c r="HF304" s="803"/>
      <c r="HG304" s="809"/>
      <c r="HH304" s="809"/>
      <c r="HI304" s="826"/>
      <c r="HJ304" s="825"/>
      <c r="HK304" s="824"/>
      <c r="HL304" s="805"/>
      <c r="HM304" s="804"/>
      <c r="HN304" s="804"/>
      <c r="HO304" s="823"/>
      <c r="HP304" s="824"/>
      <c r="HQ304" s="825"/>
      <c r="HR304" s="803"/>
      <c r="HS304" s="809"/>
      <c r="HT304" s="809"/>
      <c r="HU304" s="826" t="s">
        <v>720</v>
      </c>
      <c r="HV304" s="825" t="s">
        <v>721</v>
      </c>
      <c r="HW304" s="824" t="s">
        <v>722</v>
      </c>
      <c r="HX304" s="847" t="s">
        <v>723</v>
      </c>
      <c r="HY304" s="812"/>
      <c r="HZ304" s="812"/>
      <c r="IA304" s="823"/>
      <c r="IB304" s="824"/>
      <c r="IC304" s="825"/>
      <c r="ID304" s="803"/>
      <c r="IE304" s="804"/>
      <c r="IF304" s="804"/>
      <c r="IG304" s="826"/>
      <c r="IH304" s="825"/>
      <c r="II304" s="824"/>
      <c r="IJ304" s="805"/>
      <c r="IK304" s="804"/>
      <c r="IL304" s="804"/>
      <c r="IM304" s="823" t="s">
        <v>720</v>
      </c>
      <c r="IN304" s="824" t="s">
        <v>703</v>
      </c>
      <c r="IO304" s="832" t="s">
        <v>744</v>
      </c>
      <c r="IP304" s="833" t="s">
        <v>745</v>
      </c>
      <c r="IQ304" s="831"/>
      <c r="IR304" s="831"/>
      <c r="IS304" s="826"/>
      <c r="IT304" s="825"/>
      <c r="IU304" s="832"/>
      <c r="IV304" s="833"/>
      <c r="IW304" s="831"/>
      <c r="IX304" s="831"/>
      <c r="IY304" s="826"/>
      <c r="IZ304" s="825"/>
      <c r="JA304" s="832"/>
      <c r="JB304" s="833"/>
      <c r="JC304" s="831"/>
      <c r="JD304" s="831"/>
      <c r="JE304" s="826"/>
      <c r="JF304" s="825"/>
      <c r="JG304" s="832"/>
      <c r="JH304" s="833"/>
      <c r="JI304" s="831"/>
      <c r="JJ304" s="831"/>
      <c r="JK304" s="826"/>
      <c r="JL304" s="825"/>
      <c r="JM304" s="832"/>
      <c r="JN304" s="833"/>
      <c r="JO304" s="831"/>
      <c r="JP304" s="831"/>
      <c r="JQ304" s="826"/>
      <c r="JR304" s="825"/>
      <c r="JS304" s="832"/>
      <c r="JT304" s="833"/>
      <c r="JU304" s="831"/>
      <c r="JV304" s="831"/>
      <c r="JW304" s="826"/>
      <c r="JX304" s="825"/>
      <c r="JY304" s="832"/>
      <c r="JZ304" s="833"/>
      <c r="KA304" s="831"/>
      <c r="KB304" s="831"/>
      <c r="KC304" s="826"/>
      <c r="KD304" s="825"/>
      <c r="KE304" s="832"/>
      <c r="KF304" s="833"/>
      <c r="KG304" s="831"/>
      <c r="KH304" s="831"/>
      <c r="KI304" s="826"/>
      <c r="KJ304" s="825"/>
      <c r="KK304" s="832"/>
      <c r="KL304" s="833"/>
      <c r="KM304" s="831"/>
      <c r="KN304" s="831"/>
      <c r="KO304" s="823" t="s">
        <v>758</v>
      </c>
      <c r="KP304" s="824" t="s">
        <v>664</v>
      </c>
      <c r="KQ304" s="824" t="s">
        <v>759</v>
      </c>
      <c r="KR304" s="830"/>
      <c r="KS304" s="831"/>
      <c r="KT304" s="831"/>
      <c r="KU304" s="826"/>
      <c r="KV304" s="825"/>
      <c r="KW304" s="825"/>
      <c r="KX304" s="833"/>
      <c r="KY304" s="831"/>
      <c r="KZ304" s="831"/>
      <c r="LA304" s="826"/>
      <c r="LB304" s="825"/>
      <c r="LC304" s="825"/>
      <c r="LD304" s="833"/>
      <c r="LE304" s="831"/>
      <c r="LF304" s="831"/>
      <c r="LG304" s="826"/>
      <c r="LH304" s="825"/>
      <c r="LI304" s="825"/>
      <c r="LJ304" s="833"/>
      <c r="LK304" s="831"/>
      <c r="LL304" s="831"/>
      <c r="LM304" s="826"/>
      <c r="LN304" s="825"/>
      <c r="LO304" s="825"/>
      <c r="LP304" s="833"/>
      <c r="LQ304" s="831"/>
      <c r="LR304" s="831"/>
      <c r="LS304" s="826"/>
      <c r="LT304" s="825"/>
      <c r="LU304" s="825"/>
      <c r="LV304" s="833"/>
      <c r="LW304" s="831"/>
      <c r="LX304" s="831"/>
      <c r="LY304" s="826"/>
      <c r="LZ304" s="825"/>
      <c r="MA304" s="825"/>
      <c r="MB304" s="833"/>
      <c r="MC304" s="831"/>
      <c r="MD304" s="831"/>
      <c r="ME304" s="826"/>
      <c r="MF304" s="825"/>
      <c r="MG304" s="825"/>
      <c r="MH304" s="833"/>
      <c r="MI304" s="831"/>
      <c r="MJ304" s="831"/>
      <c r="MK304" s="826"/>
      <c r="ML304" s="825"/>
      <c r="MM304" s="825"/>
      <c r="MN304" s="833"/>
      <c r="MO304" s="831"/>
      <c r="MP304" s="831"/>
      <c r="MQ304" s="823"/>
      <c r="MR304" s="824"/>
      <c r="MS304" s="824"/>
      <c r="MT304" s="805"/>
      <c r="MU304" s="804"/>
      <c r="MV304" s="804"/>
      <c r="MW304" s="823"/>
      <c r="MX304" s="824"/>
      <c r="MY304" s="824"/>
      <c r="MZ304" s="805"/>
      <c r="NA304" s="804"/>
      <c r="NB304" s="804"/>
      <c r="NC304" s="823"/>
      <c r="ND304" s="824"/>
      <c r="NE304" s="824"/>
      <c r="NF304" s="805"/>
      <c r="NG304" s="804"/>
      <c r="NH304" s="804"/>
      <c r="NI304" s="823"/>
      <c r="NJ304" s="824"/>
      <c r="NK304" s="824"/>
      <c r="NL304" s="805"/>
      <c r="NM304" s="809"/>
      <c r="NN304" s="809"/>
      <c r="NO304" s="823"/>
      <c r="NP304" s="824"/>
      <c r="NQ304" s="824"/>
      <c r="NR304" s="805"/>
      <c r="NS304" s="823"/>
      <c r="NT304" s="824"/>
      <c r="NU304" s="824"/>
      <c r="NV304" s="805"/>
      <c r="NW304" s="823"/>
      <c r="NX304" s="824"/>
      <c r="NY304" s="824"/>
      <c r="NZ304" s="834"/>
      <c r="OA304" s="823"/>
      <c r="OB304" s="824"/>
      <c r="OC304" s="824"/>
      <c r="OD304" s="805"/>
      <c r="OE304" s="823"/>
      <c r="OF304" s="824"/>
      <c r="OG304" s="824"/>
      <c r="OH304" s="805"/>
      <c r="OI304" s="823"/>
      <c r="OJ304" s="824"/>
      <c r="OK304" s="824"/>
      <c r="OL304" s="805"/>
      <c r="OM304" s="823"/>
      <c r="ON304" s="824"/>
      <c r="OO304" s="824"/>
      <c r="OP304" s="805"/>
      <c r="OQ304" s="823"/>
      <c r="OR304" s="824"/>
      <c r="OS304" s="824"/>
      <c r="OT304" s="805"/>
      <c r="OU304" s="887">
        <v>1000</v>
      </c>
      <c r="OV304" s="883">
        <v>100000000</v>
      </c>
      <c r="OW304" s="824">
        <v>0.6</v>
      </c>
      <c r="OX304" s="888">
        <f>(OV304-OU304)/(2*1.645)</f>
        <v>30394832.826747719</v>
      </c>
      <c r="OY304" s="823"/>
      <c r="OZ304" s="824"/>
      <c r="PA304" s="824"/>
      <c r="PB304" s="805"/>
      <c r="PC304" s="823"/>
      <c r="PD304" s="824"/>
      <c r="PE304" s="824"/>
      <c r="PF304" s="805"/>
    </row>
    <row r="305" spans="1:422" ht="15" hidden="1" customHeight="1" x14ac:dyDescent="0.25">
      <c r="A305" s="769" t="s">
        <v>25</v>
      </c>
      <c r="B305" s="769" t="s">
        <v>45</v>
      </c>
      <c r="C305" s="769" t="s">
        <v>20</v>
      </c>
      <c r="D305" s="770"/>
      <c r="E305" s="769"/>
      <c r="F305" s="769" t="s">
        <v>59</v>
      </c>
      <c r="G305" s="769" t="s">
        <v>151</v>
      </c>
      <c r="H305" s="769" t="s">
        <v>152</v>
      </c>
      <c r="I305" s="771"/>
      <c r="J305" s="771"/>
      <c r="K305" s="769" t="s">
        <v>433</v>
      </c>
      <c r="L305" s="769" t="s">
        <v>79</v>
      </c>
      <c r="M305" s="769"/>
      <c r="N305" s="769"/>
      <c r="O305" s="769"/>
      <c r="P305" s="769"/>
      <c r="Q305" s="769"/>
      <c r="R305" s="769"/>
      <c r="S305" s="769"/>
      <c r="T305" s="816"/>
      <c r="U305" s="816"/>
      <c r="V305" s="816"/>
      <c r="W305" s="816"/>
      <c r="X305" s="769">
        <v>1</v>
      </c>
      <c r="Y305" s="769">
        <f>IF(AND(AJ305="",AK305="",AL305="",AN305="",AO305="",OR(AP305="",AP305=Dropdown!$AM$12,AP305=Dropdown!$AM$11)),1,0)</f>
        <v>0</v>
      </c>
      <c r="Z305" s="769">
        <f t="shared" si="46"/>
        <v>1</v>
      </c>
      <c r="AA305" s="769">
        <f t="shared" si="47"/>
        <v>0</v>
      </c>
      <c r="AB305" s="769">
        <f t="shared" si="45"/>
        <v>0</v>
      </c>
      <c r="AC305" s="769"/>
      <c r="AD305" s="772" t="str">
        <f>IF(OR(T305&lt;&gt;"",U305&lt;&gt;""),Dropdown!$A$4,IF(OR(V305&lt;&gt;"",W305&lt;&gt;""),Dropdown!$A$5,Dropdown!$A$3))</f>
        <v>Residential</v>
      </c>
      <c r="AE305" s="773" t="s">
        <v>634</v>
      </c>
      <c r="AF305" s="773" t="str">
        <f>VLOOKUP(AG305,Dropdown!$N$3:$R$55,2,FALSE)</f>
        <v>SAS</v>
      </c>
      <c r="AG305" s="773" t="s">
        <v>25</v>
      </c>
      <c r="AH305" s="773" t="str">
        <f>IF(AG305&lt;&gt;"",VLOOKUP(AG305,Dropdown!$N$3:$R$62,3,FALSE),IF(AF305&lt;&gt;"",VLOOKUP(AF305,Dropdown!$N$3:$R$62,3,FALSE),IF(AE305&lt;&gt;"",VLOOKUP(AE305,Dropdown!$N$3:$R$62,3,FALSE),"")))</f>
        <v>LMI</v>
      </c>
      <c r="AI305" s="773" t="str">
        <f>IF(AG305&lt;&gt;"",VLOOKUP(AG305,Dropdown!$N$3:$R$62,5,FALSE),IF(AF305&lt;&gt;"",VLOOKUP(AF305,Dropdown!$N$3:$R$62,5,FALSE),IF(AE305&lt;&gt;"",VLOOKUP(AE305,Dropdown!$N$3:$R$62,5,FALSE),"")))</f>
        <v>Diverse</v>
      </c>
      <c r="AJ305" s="773"/>
      <c r="AK305" s="821"/>
      <c r="AL305" s="773" t="s">
        <v>79</v>
      </c>
      <c r="AM305" s="773"/>
      <c r="AN305" s="773"/>
      <c r="AO305" s="773"/>
      <c r="AP305" s="773"/>
      <c r="AQ305" s="769" t="s">
        <v>24</v>
      </c>
      <c r="AR305" s="774" t="s">
        <v>101</v>
      </c>
      <c r="AS305" s="774"/>
      <c r="AT305" s="769"/>
      <c r="AU305" s="769"/>
      <c r="AV305" s="846"/>
      <c r="AW305" s="826"/>
      <c r="AX305" s="825"/>
      <c r="AY305" s="825"/>
      <c r="AZ305" s="803"/>
      <c r="BA305" s="804"/>
      <c r="BB305" s="804"/>
      <c r="BC305" s="823"/>
      <c r="BD305" s="824"/>
      <c r="BE305" s="824">
        <v>30</v>
      </c>
      <c r="BF305" s="805"/>
      <c r="BG305" s="804"/>
      <c r="BH305" s="804"/>
      <c r="BI305" s="826"/>
      <c r="BJ305" s="825"/>
      <c r="BK305" s="856"/>
      <c r="BL305" s="803"/>
      <c r="BM305" s="804"/>
      <c r="BN305" s="804"/>
      <c r="BO305" s="826"/>
      <c r="BP305" s="825"/>
      <c r="BQ305" s="825"/>
      <c r="BR305" s="803"/>
      <c r="BS305" s="804"/>
      <c r="BT305" s="804"/>
      <c r="BU305" s="826"/>
      <c r="BV305" s="825"/>
      <c r="BW305" s="825"/>
      <c r="BX305" s="803"/>
      <c r="BY305" s="804"/>
      <c r="BZ305" s="804"/>
      <c r="CA305" s="826"/>
      <c r="CB305" s="825"/>
      <c r="CC305" s="825"/>
      <c r="CD305" s="803"/>
      <c r="CE305" s="804"/>
      <c r="CF305" s="804"/>
      <c r="CG305" s="826"/>
      <c r="CH305" s="825"/>
      <c r="CI305" s="825"/>
      <c r="CJ305" s="803"/>
      <c r="CK305" s="804"/>
      <c r="CL305" s="804"/>
      <c r="CM305" s="826"/>
      <c r="CN305" s="825"/>
      <c r="CO305" s="825"/>
      <c r="CP305" s="803"/>
      <c r="CQ305" s="804"/>
      <c r="CR305" s="804"/>
      <c r="CS305" s="826"/>
      <c r="CT305" s="825"/>
      <c r="CU305" s="825"/>
      <c r="CV305" s="803"/>
      <c r="CW305" s="804"/>
      <c r="CX305" s="804"/>
      <c r="CY305" s="826"/>
      <c r="CZ305" s="825"/>
      <c r="DA305" s="825"/>
      <c r="DB305" s="803"/>
      <c r="DC305" s="804"/>
      <c r="DD305" s="804"/>
      <c r="DE305" s="826"/>
      <c r="DF305" s="825"/>
      <c r="DG305" s="825"/>
      <c r="DH305" s="803"/>
      <c r="DI305" s="804"/>
      <c r="DJ305" s="804"/>
      <c r="DK305" s="826"/>
      <c r="DL305" s="825"/>
      <c r="DM305" s="825"/>
      <c r="DN305" s="803"/>
      <c r="DO305" s="804"/>
      <c r="DP305" s="804"/>
      <c r="DQ305" s="826"/>
      <c r="DR305" s="825"/>
      <c r="DS305" s="825"/>
      <c r="DT305" s="803"/>
      <c r="DU305" s="804"/>
      <c r="DV305" s="804"/>
      <c r="DW305" s="826"/>
      <c r="DX305" s="825"/>
      <c r="DY305" s="825"/>
      <c r="DZ305" s="803"/>
      <c r="EA305" s="804"/>
      <c r="EB305" s="804"/>
      <c r="EC305" s="826"/>
      <c r="ED305" s="825"/>
      <c r="EE305" s="825"/>
      <c r="EF305" s="803"/>
      <c r="EG305" s="804"/>
      <c r="EH305" s="804"/>
      <c r="EI305" s="826"/>
      <c r="EJ305" s="825"/>
      <c r="EK305" s="825"/>
      <c r="EL305" s="803"/>
      <c r="EM305" s="804"/>
      <c r="EN305" s="804"/>
      <c r="EO305" s="826"/>
      <c r="EP305" s="825"/>
      <c r="EQ305" s="825"/>
      <c r="ER305" s="803"/>
      <c r="ES305" s="804"/>
      <c r="ET305" s="804"/>
      <c r="EU305" s="826"/>
      <c r="EV305" s="825"/>
      <c r="EW305" s="825"/>
      <c r="EX305" s="803"/>
      <c r="EY305" s="804"/>
      <c r="EZ305" s="804"/>
      <c r="FA305" s="826"/>
      <c r="FB305" s="825"/>
      <c r="FC305" s="825"/>
      <c r="FD305" s="803"/>
      <c r="FE305" s="804"/>
      <c r="FF305" s="804"/>
      <c r="FG305" s="826"/>
      <c r="FH305" s="825"/>
      <c r="FI305" s="825"/>
      <c r="FJ305" s="803"/>
      <c r="FK305" s="804"/>
      <c r="FL305" s="804"/>
      <c r="FM305" s="826"/>
      <c r="FN305" s="825"/>
      <c r="FO305" s="825"/>
      <c r="FP305" s="803"/>
      <c r="FQ305" s="804"/>
      <c r="FR305" s="804"/>
      <c r="FS305" s="826"/>
      <c r="FT305" s="825"/>
      <c r="FU305" s="825"/>
      <c r="FV305" s="803"/>
      <c r="FW305" s="804"/>
      <c r="FX305" s="804"/>
      <c r="FY305" s="826"/>
      <c r="FZ305" s="825"/>
      <c r="GA305" s="825"/>
      <c r="GB305" s="803"/>
      <c r="GC305" s="804"/>
      <c r="GD305" s="804"/>
      <c r="GE305" s="826"/>
      <c r="GF305" s="825"/>
      <c r="GG305" s="825"/>
      <c r="GH305" s="803"/>
      <c r="GI305" s="804"/>
      <c r="GJ305" s="804"/>
      <c r="GK305" s="826"/>
      <c r="GL305" s="825"/>
      <c r="GM305" s="825"/>
      <c r="GN305" s="803"/>
      <c r="GO305" s="804"/>
      <c r="GP305" s="804"/>
      <c r="GQ305" s="826"/>
      <c r="GR305" s="825"/>
      <c r="GS305" s="825"/>
      <c r="GT305" s="803"/>
      <c r="GU305" s="804"/>
      <c r="GV305" s="804"/>
      <c r="GW305" s="826"/>
      <c r="GX305" s="825"/>
      <c r="GY305" s="825"/>
      <c r="GZ305" s="803"/>
      <c r="HA305" s="804"/>
      <c r="HB305" s="804"/>
      <c r="HC305" s="826"/>
      <c r="HD305" s="825"/>
      <c r="HE305" s="825"/>
      <c r="HF305" s="803"/>
      <c r="HG305" s="804"/>
      <c r="HH305" s="804"/>
      <c r="HI305" s="826"/>
      <c r="HJ305" s="825"/>
      <c r="HK305" s="825"/>
      <c r="HL305" s="803"/>
      <c r="HM305" s="804"/>
      <c r="HN305" s="804"/>
      <c r="HO305" s="826"/>
      <c r="HP305" s="825"/>
      <c r="HQ305" s="825"/>
      <c r="HR305" s="803"/>
      <c r="HS305" s="804"/>
      <c r="HT305" s="804"/>
      <c r="HU305" s="826"/>
      <c r="HV305" s="825"/>
      <c r="HW305" s="825"/>
      <c r="HX305" s="803"/>
      <c r="HY305" s="804"/>
      <c r="HZ305" s="804"/>
      <c r="IA305" s="826"/>
      <c r="IB305" s="825"/>
      <c r="IC305" s="825"/>
      <c r="ID305" s="803"/>
      <c r="IE305" s="804"/>
      <c r="IF305" s="804"/>
      <c r="IG305" s="826"/>
      <c r="IH305" s="825"/>
      <c r="II305" s="825"/>
      <c r="IJ305" s="803"/>
      <c r="IK305" s="804"/>
      <c r="IL305" s="804"/>
      <c r="IM305" s="826"/>
      <c r="IN305" s="825"/>
      <c r="IO305" s="825"/>
      <c r="IP305" s="803"/>
      <c r="IQ305" s="804"/>
      <c r="IR305" s="804"/>
      <c r="IS305" s="826"/>
      <c r="IT305" s="825"/>
      <c r="IU305" s="825"/>
      <c r="IV305" s="803"/>
      <c r="IW305" s="804"/>
      <c r="IX305" s="804"/>
      <c r="IY305" s="826"/>
      <c r="IZ305" s="825"/>
      <c r="JA305" s="825"/>
      <c r="JB305" s="803"/>
      <c r="JC305" s="804"/>
      <c r="JD305" s="804"/>
      <c r="JE305" s="826"/>
      <c r="JF305" s="825"/>
      <c r="JG305" s="825"/>
      <c r="JH305" s="803"/>
      <c r="JI305" s="804"/>
      <c r="JJ305" s="804"/>
      <c r="JK305" s="826"/>
      <c r="JL305" s="825"/>
      <c r="JM305" s="825"/>
      <c r="JN305" s="803"/>
      <c r="JO305" s="804"/>
      <c r="JP305" s="804"/>
      <c r="JQ305" s="826"/>
      <c r="JR305" s="825"/>
      <c r="JS305" s="825"/>
      <c r="JT305" s="803"/>
      <c r="JU305" s="804"/>
      <c r="JV305" s="804"/>
      <c r="JW305" s="826"/>
      <c r="JX305" s="825"/>
      <c r="JY305" s="825"/>
      <c r="JZ305" s="803"/>
      <c r="KA305" s="804"/>
      <c r="KB305" s="804"/>
      <c r="KC305" s="826"/>
      <c r="KD305" s="825"/>
      <c r="KE305" s="825"/>
      <c r="KF305" s="803"/>
      <c r="KG305" s="804"/>
      <c r="KH305" s="804"/>
      <c r="KI305" s="826"/>
      <c r="KJ305" s="825"/>
      <c r="KK305" s="825"/>
      <c r="KL305" s="803"/>
      <c r="KM305" s="804"/>
      <c r="KN305" s="804"/>
      <c r="KO305" s="826"/>
      <c r="KP305" s="825"/>
      <c r="KQ305" s="825"/>
      <c r="KR305" s="803"/>
      <c r="KS305" s="804"/>
      <c r="KT305" s="804"/>
      <c r="KU305" s="826"/>
      <c r="KV305" s="825"/>
      <c r="KW305" s="825"/>
      <c r="KX305" s="803"/>
      <c r="KY305" s="804"/>
      <c r="KZ305" s="804"/>
      <c r="LA305" s="826"/>
      <c r="LB305" s="825"/>
      <c r="LC305" s="825"/>
      <c r="LD305" s="803"/>
      <c r="LE305" s="804"/>
      <c r="LF305" s="804"/>
      <c r="LG305" s="826"/>
      <c r="LH305" s="825"/>
      <c r="LI305" s="825"/>
      <c r="LJ305" s="803"/>
      <c r="LK305" s="804"/>
      <c r="LL305" s="804"/>
      <c r="LM305" s="826"/>
      <c r="LN305" s="825"/>
      <c r="LO305" s="825"/>
      <c r="LP305" s="803"/>
      <c r="LQ305" s="804"/>
      <c r="LR305" s="804"/>
      <c r="LS305" s="826"/>
      <c r="LT305" s="825"/>
      <c r="LU305" s="825"/>
      <c r="LV305" s="803"/>
      <c r="LW305" s="804"/>
      <c r="LX305" s="804"/>
      <c r="LY305" s="826"/>
      <c r="LZ305" s="825"/>
      <c r="MA305" s="825"/>
      <c r="MB305" s="803"/>
      <c r="MC305" s="804"/>
      <c r="MD305" s="804"/>
      <c r="ME305" s="826"/>
      <c r="MF305" s="825"/>
      <c r="MG305" s="825"/>
      <c r="MH305" s="803"/>
      <c r="MI305" s="804"/>
      <c r="MJ305" s="804"/>
      <c r="MK305" s="826"/>
      <c r="ML305" s="825"/>
      <c r="MM305" s="825"/>
      <c r="MN305" s="803"/>
      <c r="MO305" s="804"/>
      <c r="MP305" s="804"/>
      <c r="MQ305" s="823"/>
      <c r="MR305" s="824"/>
      <c r="MS305" s="824"/>
      <c r="MT305" s="805"/>
      <c r="MU305" s="804"/>
      <c r="MV305" s="804"/>
      <c r="MW305" s="826"/>
      <c r="MX305" s="825"/>
      <c r="MY305" s="825"/>
      <c r="MZ305" s="803"/>
      <c r="NA305" s="804"/>
      <c r="NB305" s="804"/>
      <c r="NC305" s="823"/>
      <c r="ND305" s="824"/>
      <c r="NE305" s="824"/>
      <c r="NF305" s="805"/>
      <c r="NG305" s="804"/>
      <c r="NH305" s="804"/>
      <c r="NI305" s="823"/>
      <c r="NJ305" s="824"/>
      <c r="NK305" s="824"/>
      <c r="NL305" s="805"/>
      <c r="NM305" s="809"/>
      <c r="NN305" s="809"/>
      <c r="NO305" s="823"/>
      <c r="NP305" s="824"/>
      <c r="NQ305" s="824"/>
      <c r="NR305" s="805"/>
      <c r="NS305" s="823"/>
      <c r="NT305" s="824"/>
      <c r="NU305" s="824"/>
      <c r="NV305" s="805"/>
      <c r="NW305" s="823"/>
      <c r="NX305" s="824"/>
      <c r="NY305" s="824"/>
      <c r="NZ305" s="834"/>
      <c r="OA305" s="826"/>
      <c r="OB305" s="825"/>
      <c r="OC305" s="825"/>
      <c r="OD305" s="803"/>
      <c r="OE305" s="826"/>
      <c r="OF305" s="825"/>
      <c r="OG305" s="825"/>
      <c r="OH305" s="803"/>
      <c r="OI305" s="826"/>
      <c r="OJ305" s="825"/>
      <c r="OK305" s="825"/>
      <c r="OL305" s="803"/>
      <c r="OM305" s="826"/>
      <c r="ON305" s="825"/>
      <c r="OO305" s="825"/>
      <c r="OP305" s="803"/>
      <c r="OQ305" s="823"/>
      <c r="OR305" s="824"/>
      <c r="OS305" s="824"/>
      <c r="OT305" s="805"/>
      <c r="OU305" s="823"/>
      <c r="OV305" s="824"/>
      <c r="OW305" s="824"/>
      <c r="OX305" s="805"/>
      <c r="OY305" s="823"/>
      <c r="OZ305" s="824"/>
      <c r="PA305" s="824"/>
      <c r="PB305" s="805"/>
      <c r="PC305" s="823"/>
      <c r="PD305" s="824"/>
      <c r="PE305" s="824"/>
      <c r="PF305" s="805"/>
    </row>
    <row r="306" spans="1:422" ht="15" hidden="1" customHeight="1" x14ac:dyDescent="0.25">
      <c r="A306" s="769" t="s">
        <v>25</v>
      </c>
      <c r="B306" s="769" t="s">
        <v>45</v>
      </c>
      <c r="C306" s="769"/>
      <c r="D306" s="770"/>
      <c r="E306" s="769"/>
      <c r="F306" s="769" t="s">
        <v>59</v>
      </c>
      <c r="G306" s="769" t="s">
        <v>151</v>
      </c>
      <c r="H306" s="769" t="s">
        <v>152</v>
      </c>
      <c r="I306" s="769"/>
      <c r="J306" s="769"/>
      <c r="K306" s="771"/>
      <c r="L306" s="769"/>
      <c r="M306" s="771"/>
      <c r="N306" s="771"/>
      <c r="O306" s="769"/>
      <c r="P306" s="769"/>
      <c r="Q306" s="769"/>
      <c r="R306" s="769"/>
      <c r="S306" s="769"/>
      <c r="T306" s="816" t="s">
        <v>163</v>
      </c>
      <c r="U306" s="816" t="s">
        <v>456</v>
      </c>
      <c r="V306" s="816"/>
      <c r="W306" s="816"/>
      <c r="X306" s="769"/>
      <c r="Y306" s="769">
        <f>IF(AND(AJ306="",AK306="",AL306="",AN306="",AO306="",OR(AP306="",AP306=Dropdown!$AM$12,AP306=Dropdown!$AM$11)),1,0)</f>
        <v>1</v>
      </c>
      <c r="Z306" s="769">
        <f t="shared" si="46"/>
        <v>1</v>
      </c>
      <c r="AA306" s="769">
        <f t="shared" si="47"/>
        <v>0</v>
      </c>
      <c r="AB306" s="769">
        <f t="shared" si="45"/>
        <v>0</v>
      </c>
      <c r="AC306" s="769"/>
      <c r="AD306" s="772" t="str">
        <f>IF(OR(T306&lt;&gt;"",U306&lt;&gt;""),Dropdown!$A$4,IF(OR(V306&lt;&gt;"",W306&lt;&gt;""),Dropdown!$A$5,Dropdown!$A$3))</f>
        <v>Commercial/Institutional</v>
      </c>
      <c r="AE306" s="773" t="s">
        <v>634</v>
      </c>
      <c r="AF306" s="773" t="str">
        <f>VLOOKUP(AG306,Dropdown!$N$3:$R$55,2,FALSE)</f>
        <v>SAS</v>
      </c>
      <c r="AG306" s="773" t="s">
        <v>25</v>
      </c>
      <c r="AH306" s="773" t="str">
        <f>IF(AG306&lt;&gt;"",VLOOKUP(AG306,Dropdown!$N$3:$R$62,3,FALSE),IF(AF306&lt;&gt;"",VLOOKUP(AF306,Dropdown!$N$3:$R$62,3,FALSE),IF(AE306&lt;&gt;"",VLOOKUP(AE306,Dropdown!$N$3:$R$62,3,FALSE),"")))</f>
        <v>LMI</v>
      </c>
      <c r="AI306" s="773" t="str">
        <f>IF(AG306&lt;&gt;"",VLOOKUP(AG306,Dropdown!$N$3:$R$62,5,FALSE),IF(AF306&lt;&gt;"",VLOOKUP(AF306,Dropdown!$N$3:$R$62,5,FALSE),IF(AE306&lt;&gt;"",VLOOKUP(AE306,Dropdown!$N$3:$R$62,5,FALSE),"")))</f>
        <v>Diverse</v>
      </c>
      <c r="AJ306" s="773"/>
      <c r="AK306" s="773"/>
      <c r="AL306" s="821"/>
      <c r="AM306" s="821"/>
      <c r="AN306" s="773"/>
      <c r="AO306" s="773"/>
      <c r="AP306" s="773"/>
      <c r="AQ306" s="769" t="s">
        <v>457</v>
      </c>
      <c r="AR306" s="774" t="s">
        <v>101</v>
      </c>
      <c r="AS306" s="774">
        <v>85</v>
      </c>
      <c r="AT306" s="769"/>
      <c r="AU306" s="769"/>
      <c r="AV306" s="846"/>
      <c r="AW306" s="823"/>
      <c r="AX306" s="824"/>
      <c r="AY306" s="824">
        <v>50</v>
      </c>
      <c r="AZ306" s="803"/>
      <c r="BA306" s="804"/>
      <c r="BB306" s="804"/>
      <c r="BC306" s="823"/>
      <c r="BD306" s="825"/>
      <c r="BE306" s="825"/>
      <c r="BF306" s="803"/>
      <c r="BG306" s="804"/>
      <c r="BH306" s="804"/>
      <c r="BI306" s="826"/>
      <c r="BJ306" s="825"/>
      <c r="BK306" s="825"/>
      <c r="BL306" s="805"/>
      <c r="BM306" s="804"/>
      <c r="BN306" s="804"/>
      <c r="BO306" s="826"/>
      <c r="BP306" s="825"/>
      <c r="BQ306" s="825"/>
      <c r="BR306" s="803"/>
      <c r="BS306" s="804"/>
      <c r="BT306" s="804"/>
      <c r="BU306" s="826"/>
      <c r="BV306" s="825"/>
      <c r="BW306" s="825"/>
      <c r="BX306" s="803"/>
      <c r="BY306" s="804"/>
      <c r="BZ306" s="804"/>
      <c r="CA306" s="826"/>
      <c r="CB306" s="825"/>
      <c r="CC306" s="825"/>
      <c r="CD306" s="803"/>
      <c r="CE306" s="804"/>
      <c r="CF306" s="804"/>
      <c r="CG306" s="826"/>
      <c r="CH306" s="825"/>
      <c r="CI306" s="825"/>
      <c r="CJ306" s="803"/>
      <c r="CK306" s="804"/>
      <c r="CL306" s="804"/>
      <c r="CM306" s="826"/>
      <c r="CN306" s="825"/>
      <c r="CO306" s="825"/>
      <c r="CP306" s="803"/>
      <c r="CQ306" s="804"/>
      <c r="CR306" s="804"/>
      <c r="CS306" s="826"/>
      <c r="CT306" s="825"/>
      <c r="CU306" s="825"/>
      <c r="CV306" s="803"/>
      <c r="CW306" s="804"/>
      <c r="CX306" s="804"/>
      <c r="CY306" s="826"/>
      <c r="CZ306" s="825"/>
      <c r="DA306" s="825"/>
      <c r="DB306" s="803"/>
      <c r="DC306" s="804"/>
      <c r="DD306" s="804"/>
      <c r="DE306" s="826"/>
      <c r="DF306" s="825"/>
      <c r="DG306" s="825"/>
      <c r="DH306" s="803"/>
      <c r="DI306" s="804"/>
      <c r="DJ306" s="804"/>
      <c r="DK306" s="826"/>
      <c r="DL306" s="825"/>
      <c r="DM306" s="825"/>
      <c r="DN306" s="803"/>
      <c r="DO306" s="804"/>
      <c r="DP306" s="804"/>
      <c r="DQ306" s="827"/>
      <c r="DR306" s="828"/>
      <c r="DS306" s="835"/>
      <c r="DT306" s="811"/>
      <c r="DU306" s="812"/>
      <c r="DV306" s="812"/>
      <c r="DW306" s="836"/>
      <c r="DX306" s="835"/>
      <c r="DY306" s="828"/>
      <c r="DZ306" s="813"/>
      <c r="EA306" s="814"/>
      <c r="EB306" s="814"/>
      <c r="EC306" s="827"/>
      <c r="ED306" s="828"/>
      <c r="EE306" s="835"/>
      <c r="EF306" s="811"/>
      <c r="EG306" s="812"/>
      <c r="EH306" s="812"/>
      <c r="EI306" s="836"/>
      <c r="EJ306" s="835"/>
      <c r="EK306" s="828"/>
      <c r="EL306" s="813"/>
      <c r="EM306" s="814"/>
      <c r="EN306" s="814"/>
      <c r="EO306" s="827"/>
      <c r="EP306" s="828"/>
      <c r="EQ306" s="835"/>
      <c r="ER306" s="811"/>
      <c r="ES306" s="812"/>
      <c r="ET306" s="812"/>
      <c r="EU306" s="836"/>
      <c r="EV306" s="835"/>
      <c r="EW306" s="828"/>
      <c r="EX306" s="813"/>
      <c r="EY306" s="814"/>
      <c r="EZ306" s="814"/>
      <c r="FA306" s="827"/>
      <c r="FB306" s="828"/>
      <c r="FC306" s="835"/>
      <c r="FD306" s="811"/>
      <c r="FE306" s="812"/>
      <c r="FF306" s="812"/>
      <c r="FG306" s="836"/>
      <c r="FH306" s="835"/>
      <c r="FI306" s="828"/>
      <c r="FJ306" s="813"/>
      <c r="FK306" s="814"/>
      <c r="FL306" s="814"/>
      <c r="FM306" s="827"/>
      <c r="FN306" s="828"/>
      <c r="FO306" s="835"/>
      <c r="FP306" s="811"/>
      <c r="FQ306" s="812"/>
      <c r="FR306" s="812"/>
      <c r="FS306" s="823"/>
      <c r="FT306" s="824"/>
      <c r="FU306" s="825"/>
      <c r="FV306" s="803"/>
      <c r="FW306" s="804"/>
      <c r="FX306" s="804"/>
      <c r="FY306" s="826"/>
      <c r="FZ306" s="825"/>
      <c r="GA306" s="824"/>
      <c r="GB306" s="805"/>
      <c r="GC306" s="804"/>
      <c r="GD306" s="804"/>
      <c r="GE306" s="823"/>
      <c r="GF306" s="824"/>
      <c r="GG306" s="825"/>
      <c r="GH306" s="803"/>
      <c r="GI306" s="809"/>
      <c r="GJ306" s="809"/>
      <c r="GK306" s="826"/>
      <c r="GL306" s="825"/>
      <c r="GM306" s="824"/>
      <c r="GN306" s="805"/>
      <c r="GO306" s="804"/>
      <c r="GP306" s="804"/>
      <c r="GQ306" s="823"/>
      <c r="GR306" s="824"/>
      <c r="GS306" s="825"/>
      <c r="GT306" s="803"/>
      <c r="GU306" s="809"/>
      <c r="GV306" s="809"/>
      <c r="GW306" s="826"/>
      <c r="GX306" s="825"/>
      <c r="GY306" s="824"/>
      <c r="GZ306" s="805"/>
      <c r="HA306" s="804"/>
      <c r="HB306" s="804"/>
      <c r="HC306" s="823"/>
      <c r="HD306" s="824"/>
      <c r="HE306" s="825"/>
      <c r="HF306" s="803"/>
      <c r="HG306" s="809"/>
      <c r="HH306" s="809"/>
      <c r="HI306" s="826"/>
      <c r="HJ306" s="825"/>
      <c r="HK306" s="824"/>
      <c r="HL306" s="805"/>
      <c r="HM306" s="804"/>
      <c r="HN306" s="804"/>
      <c r="HO306" s="823"/>
      <c r="HP306" s="824"/>
      <c r="HQ306" s="825"/>
      <c r="HR306" s="803"/>
      <c r="HS306" s="809"/>
      <c r="HT306" s="809"/>
      <c r="HU306" s="826"/>
      <c r="HV306" s="825"/>
      <c r="HW306" s="824"/>
      <c r="HX306" s="805"/>
      <c r="HY306" s="804"/>
      <c r="HZ306" s="804"/>
      <c r="IA306" s="823"/>
      <c r="IB306" s="824"/>
      <c r="IC306" s="825"/>
      <c r="ID306" s="803"/>
      <c r="IE306" s="804"/>
      <c r="IF306" s="804"/>
      <c r="IG306" s="826"/>
      <c r="IH306" s="825"/>
      <c r="II306" s="824"/>
      <c r="IJ306" s="805"/>
      <c r="IK306" s="804"/>
      <c r="IL306" s="804"/>
      <c r="IM306" s="823"/>
      <c r="IN306" s="824"/>
      <c r="IO306" s="825"/>
      <c r="IP306" s="803"/>
      <c r="IQ306" s="804"/>
      <c r="IR306" s="804"/>
      <c r="IS306" s="826"/>
      <c r="IT306" s="825"/>
      <c r="IU306" s="824"/>
      <c r="IV306" s="805"/>
      <c r="IW306" s="804"/>
      <c r="IX306" s="804"/>
      <c r="IY306" s="823"/>
      <c r="IZ306" s="824"/>
      <c r="JA306" s="825"/>
      <c r="JB306" s="803"/>
      <c r="JC306" s="804"/>
      <c r="JD306" s="804"/>
      <c r="JE306" s="826"/>
      <c r="JF306" s="825"/>
      <c r="JG306" s="824"/>
      <c r="JH306" s="805"/>
      <c r="JI306" s="804"/>
      <c r="JJ306" s="804"/>
      <c r="JK306" s="823"/>
      <c r="JL306" s="824"/>
      <c r="JM306" s="825"/>
      <c r="JN306" s="803"/>
      <c r="JO306" s="809"/>
      <c r="JP306" s="809"/>
      <c r="JQ306" s="826"/>
      <c r="JR306" s="825"/>
      <c r="JS306" s="824"/>
      <c r="JT306" s="805"/>
      <c r="JU306" s="804"/>
      <c r="JV306" s="804"/>
      <c r="JW306" s="823"/>
      <c r="JX306" s="824"/>
      <c r="JY306" s="824"/>
      <c r="JZ306" s="805"/>
      <c r="KA306" s="809"/>
      <c r="KB306" s="809"/>
      <c r="KC306" s="823"/>
      <c r="KD306" s="824"/>
      <c r="KE306" s="824"/>
      <c r="KF306" s="805"/>
      <c r="KG306" s="809"/>
      <c r="KH306" s="809"/>
      <c r="KI306" s="823"/>
      <c r="KJ306" s="824"/>
      <c r="KK306" s="824"/>
      <c r="KL306" s="805"/>
      <c r="KM306" s="809"/>
      <c r="KN306" s="809"/>
      <c r="KO306" s="823"/>
      <c r="KP306" s="824"/>
      <c r="KQ306" s="824"/>
      <c r="KR306" s="805"/>
      <c r="KS306" s="804"/>
      <c r="KT306" s="804"/>
      <c r="KU306" s="823"/>
      <c r="KV306" s="824"/>
      <c r="KW306" s="824"/>
      <c r="KX306" s="805"/>
      <c r="KY306" s="809"/>
      <c r="KZ306" s="809"/>
      <c r="LA306" s="823"/>
      <c r="LB306" s="824"/>
      <c r="LC306" s="824"/>
      <c r="LD306" s="805"/>
      <c r="LE306" s="804"/>
      <c r="LF306" s="804"/>
      <c r="LG306" s="823"/>
      <c r="LH306" s="824"/>
      <c r="LI306" s="824"/>
      <c r="LJ306" s="805"/>
      <c r="LK306" s="804"/>
      <c r="LL306" s="804"/>
      <c r="LM306" s="823"/>
      <c r="LN306" s="824"/>
      <c r="LO306" s="824"/>
      <c r="LP306" s="805"/>
      <c r="LQ306" s="809"/>
      <c r="LR306" s="809"/>
      <c r="LS306" s="823"/>
      <c r="LT306" s="824"/>
      <c r="LU306" s="824"/>
      <c r="LV306" s="805"/>
      <c r="LW306" s="804"/>
      <c r="LX306" s="804"/>
      <c r="LY306" s="823"/>
      <c r="LZ306" s="824"/>
      <c r="MA306" s="824"/>
      <c r="MB306" s="805"/>
      <c r="MC306" s="809"/>
      <c r="MD306" s="809"/>
      <c r="ME306" s="823"/>
      <c r="MF306" s="824"/>
      <c r="MG306" s="824"/>
      <c r="MH306" s="805"/>
      <c r="MI306" s="809"/>
      <c r="MJ306" s="809"/>
      <c r="MK306" s="823"/>
      <c r="ML306" s="824"/>
      <c r="MM306" s="824"/>
      <c r="MN306" s="805"/>
      <c r="MO306" s="809"/>
      <c r="MP306" s="809"/>
      <c r="MQ306" s="823"/>
      <c r="MR306" s="824"/>
      <c r="MS306" s="824"/>
      <c r="MT306" s="805"/>
      <c r="MU306" s="804"/>
      <c r="MV306" s="804"/>
      <c r="MW306" s="823"/>
      <c r="MX306" s="824"/>
      <c r="MY306" s="824"/>
      <c r="MZ306" s="805"/>
      <c r="NA306" s="804"/>
      <c r="NB306" s="804"/>
      <c r="NC306" s="823"/>
      <c r="ND306" s="824"/>
      <c r="NE306" s="824"/>
      <c r="NF306" s="805"/>
      <c r="NG306" s="804"/>
      <c r="NH306" s="804"/>
      <c r="NI306" s="823"/>
      <c r="NJ306" s="824"/>
      <c r="NK306" s="824"/>
      <c r="NL306" s="805"/>
      <c r="NM306" s="809"/>
      <c r="NN306" s="809"/>
      <c r="NO306" s="823"/>
      <c r="NP306" s="824"/>
      <c r="NQ306" s="824"/>
      <c r="NR306" s="805"/>
      <c r="NS306" s="823"/>
      <c r="NT306" s="824"/>
      <c r="NU306" s="824"/>
      <c r="NV306" s="805"/>
      <c r="NW306" s="823"/>
      <c r="NX306" s="824"/>
      <c r="NY306" s="824"/>
      <c r="NZ306" s="834"/>
      <c r="OA306" s="823"/>
      <c r="OB306" s="824"/>
      <c r="OC306" s="824"/>
      <c r="OD306" s="805"/>
      <c r="OE306" s="823"/>
      <c r="OF306" s="824"/>
      <c r="OG306" s="824"/>
      <c r="OH306" s="805"/>
      <c r="OI306" s="823"/>
      <c r="OJ306" s="824"/>
      <c r="OK306" s="824"/>
      <c r="OL306" s="805"/>
      <c r="OM306" s="823"/>
      <c r="ON306" s="824"/>
      <c r="OO306" s="824"/>
      <c r="OP306" s="805"/>
      <c r="OQ306" s="823"/>
      <c r="OR306" s="824"/>
      <c r="OS306" s="824"/>
      <c r="OT306" s="805"/>
      <c r="OU306" s="823"/>
      <c r="OV306" s="824"/>
      <c r="OW306" s="824"/>
      <c r="OX306" s="805"/>
      <c r="OY306" s="823"/>
      <c r="OZ306" s="824"/>
      <c r="PA306" s="824"/>
      <c r="PB306" s="805"/>
      <c r="PC306" s="823"/>
      <c r="PD306" s="824"/>
      <c r="PE306" s="824"/>
      <c r="PF306" s="805"/>
    </row>
    <row r="307" spans="1:422" ht="15" hidden="1" customHeight="1" x14ac:dyDescent="0.25">
      <c r="A307" s="769" t="s">
        <v>25</v>
      </c>
      <c r="B307" s="769" t="s">
        <v>45</v>
      </c>
      <c r="C307" s="769" t="s">
        <v>20</v>
      </c>
      <c r="D307" s="770" t="s">
        <v>432</v>
      </c>
      <c r="E307" s="769"/>
      <c r="F307" s="769" t="s">
        <v>59</v>
      </c>
      <c r="G307" s="769" t="s">
        <v>151</v>
      </c>
      <c r="H307" s="769" t="s">
        <v>152</v>
      </c>
      <c r="I307" s="769"/>
      <c r="J307" s="769"/>
      <c r="K307" s="771" t="s">
        <v>433</v>
      </c>
      <c r="L307" s="769" t="s">
        <v>79</v>
      </c>
      <c r="M307" s="771"/>
      <c r="N307" s="771">
        <v>605</v>
      </c>
      <c r="O307" s="769" t="s">
        <v>455</v>
      </c>
      <c r="P307" s="769"/>
      <c r="Q307" s="769"/>
      <c r="R307" s="769" t="s">
        <v>149</v>
      </c>
      <c r="S307" s="769"/>
      <c r="T307" s="816"/>
      <c r="U307" s="816"/>
      <c r="V307" s="816"/>
      <c r="W307" s="816"/>
      <c r="X307" s="769">
        <v>1</v>
      </c>
      <c r="Y307" s="769">
        <f>IF(AND(AJ307="",AK307="",AL307="",AN307="",AO307="",OR(AP307="",AP307=Dropdown!$AM$12,AP307=Dropdown!$AM$11)),1,0)</f>
        <v>0</v>
      </c>
      <c r="Z307" s="769">
        <f t="shared" si="46"/>
        <v>1</v>
      </c>
      <c r="AA307" s="769">
        <f t="shared" si="47"/>
        <v>0</v>
      </c>
      <c r="AB307" s="769">
        <f t="shared" si="45"/>
        <v>1</v>
      </c>
      <c r="AC307" s="769"/>
      <c r="AD307" s="772" t="str">
        <f>IF(OR(T307&lt;&gt;"",U307&lt;&gt;""),Dropdown!$A$4,IF(OR(V307&lt;&gt;"",W307&lt;&gt;""),Dropdown!$A$5,Dropdown!$A$3))</f>
        <v>Residential</v>
      </c>
      <c r="AE307" s="773" t="s">
        <v>634</v>
      </c>
      <c r="AF307" s="773" t="str">
        <f>VLOOKUP(AG307,Dropdown!$N$3:$R$55,2,FALSE)</f>
        <v>SAS</v>
      </c>
      <c r="AG307" s="773" t="s">
        <v>25</v>
      </c>
      <c r="AH307" s="773" t="str">
        <f>IF(AG307&lt;&gt;"",VLOOKUP(AG307,Dropdown!$N$3:$R$62,3,FALSE),IF(AF307&lt;&gt;"",VLOOKUP(AF307,Dropdown!$N$3:$R$62,3,FALSE),IF(AE307&lt;&gt;"",VLOOKUP(AE307,Dropdown!$N$3:$R$62,3,FALSE),"")))</f>
        <v>LMI</v>
      </c>
      <c r="AI307" s="925" t="s">
        <v>616</v>
      </c>
      <c r="AJ307" s="773" t="s">
        <v>776</v>
      </c>
      <c r="AK307" s="773"/>
      <c r="AL307" s="821" t="s">
        <v>79</v>
      </c>
      <c r="AM307" s="772" t="s">
        <v>769</v>
      </c>
      <c r="AN307" s="773" t="s">
        <v>638</v>
      </c>
      <c r="AO307" s="773"/>
      <c r="AP307" s="773"/>
      <c r="AQ307" s="769" t="s">
        <v>436</v>
      </c>
      <c r="AR307" s="774" t="s">
        <v>101</v>
      </c>
      <c r="AS307" s="774">
        <v>50</v>
      </c>
      <c r="AT307" s="769"/>
      <c r="AU307" s="769"/>
      <c r="AV307" s="846">
        <v>6</v>
      </c>
      <c r="AW307" s="823"/>
      <c r="AX307" s="824"/>
      <c r="AY307" s="824"/>
      <c r="AZ307" s="803"/>
      <c r="BA307" s="804"/>
      <c r="BB307" s="804"/>
      <c r="BC307" s="850">
        <f>BE307-1.645*BF307</f>
        <v>36.433799999999998</v>
      </c>
      <c r="BD307" s="851">
        <f>BE307+1.645*BF307</f>
        <v>41.566200000000002</v>
      </c>
      <c r="BE307" s="824">
        <v>39</v>
      </c>
      <c r="BF307" s="805">
        <f>0.04*BE307</f>
        <v>1.56</v>
      </c>
      <c r="BG307" s="804"/>
      <c r="BH307" s="804"/>
      <c r="BI307" s="823"/>
      <c r="BJ307" s="824"/>
      <c r="BK307" s="824"/>
      <c r="BL307" s="805"/>
      <c r="BM307" s="804"/>
      <c r="BN307" s="804"/>
      <c r="BO307" s="826"/>
      <c r="BP307" s="825"/>
      <c r="BQ307" s="825"/>
      <c r="BR307" s="803"/>
      <c r="BS307" s="804"/>
      <c r="BT307" s="804"/>
      <c r="BU307" s="826"/>
      <c r="BV307" s="825"/>
      <c r="BW307" s="825"/>
      <c r="BX307" s="803"/>
      <c r="BY307" s="804"/>
      <c r="BZ307" s="804"/>
      <c r="CA307" s="826"/>
      <c r="CB307" s="825"/>
      <c r="CC307" s="825"/>
      <c r="CD307" s="803"/>
      <c r="CE307" s="804"/>
      <c r="CF307" s="804"/>
      <c r="CG307" s="826"/>
      <c r="CH307" s="825"/>
      <c r="CI307" s="825"/>
      <c r="CJ307" s="803"/>
      <c r="CK307" s="804"/>
      <c r="CL307" s="804"/>
      <c r="CM307" s="826"/>
      <c r="CN307" s="825"/>
      <c r="CO307" s="825"/>
      <c r="CP307" s="803"/>
      <c r="CQ307" s="804"/>
      <c r="CR307" s="804"/>
      <c r="CS307" s="826"/>
      <c r="CT307" s="825"/>
      <c r="CU307" s="825"/>
      <c r="CV307" s="803"/>
      <c r="CW307" s="804"/>
      <c r="CX307" s="804"/>
      <c r="CY307" s="826"/>
      <c r="CZ307" s="825"/>
      <c r="DA307" s="825"/>
      <c r="DB307" s="803"/>
      <c r="DC307" s="804"/>
      <c r="DD307" s="804"/>
      <c r="DE307" s="826"/>
      <c r="DF307" s="825"/>
      <c r="DG307" s="825"/>
      <c r="DH307" s="803"/>
      <c r="DI307" s="804"/>
      <c r="DJ307" s="804"/>
      <c r="DK307" s="826"/>
      <c r="DL307" s="825"/>
      <c r="DM307" s="825"/>
      <c r="DN307" s="803"/>
      <c r="DO307" s="804"/>
      <c r="DP307" s="804"/>
      <c r="DQ307" s="827"/>
      <c r="DR307" s="828"/>
      <c r="DS307" s="835"/>
      <c r="DT307" s="811"/>
      <c r="DU307" s="812"/>
      <c r="DV307" s="812"/>
      <c r="DW307" s="836"/>
      <c r="DX307" s="835"/>
      <c r="DY307" s="828"/>
      <c r="DZ307" s="813"/>
      <c r="EA307" s="814"/>
      <c r="EB307" s="814"/>
      <c r="EC307" s="827"/>
      <c r="ED307" s="828"/>
      <c r="EE307" s="835"/>
      <c r="EF307" s="811"/>
      <c r="EG307" s="812"/>
      <c r="EH307" s="812"/>
      <c r="EI307" s="836"/>
      <c r="EJ307" s="835"/>
      <c r="EK307" s="828"/>
      <c r="EL307" s="813"/>
      <c r="EM307" s="814"/>
      <c r="EN307" s="814"/>
      <c r="EO307" s="827"/>
      <c r="EP307" s="828"/>
      <c r="EQ307" s="835"/>
      <c r="ER307" s="811"/>
      <c r="ES307" s="812"/>
      <c r="ET307" s="812"/>
      <c r="EU307" s="836"/>
      <c r="EV307" s="835"/>
      <c r="EW307" s="828"/>
      <c r="EX307" s="813"/>
      <c r="EY307" s="814"/>
      <c r="EZ307" s="814"/>
      <c r="FA307" s="827"/>
      <c r="FB307" s="828"/>
      <c r="FC307" s="835"/>
      <c r="FD307" s="811"/>
      <c r="FE307" s="812"/>
      <c r="FF307" s="812"/>
      <c r="FG307" s="836"/>
      <c r="FH307" s="835"/>
      <c r="FI307" s="828"/>
      <c r="FJ307" s="813"/>
      <c r="FK307" s="814"/>
      <c r="FL307" s="814"/>
      <c r="FM307" s="827"/>
      <c r="FN307" s="828"/>
      <c r="FO307" s="835"/>
      <c r="FP307" s="811"/>
      <c r="FQ307" s="812"/>
      <c r="FR307" s="812"/>
      <c r="FS307" s="823"/>
      <c r="FT307" s="824"/>
      <c r="FU307" s="825"/>
      <c r="FV307" s="803"/>
      <c r="FW307" s="804"/>
      <c r="FX307" s="804"/>
      <c r="FY307" s="826"/>
      <c r="FZ307" s="825"/>
      <c r="GA307" s="824"/>
      <c r="GB307" s="805"/>
      <c r="GC307" s="804"/>
      <c r="GD307" s="804"/>
      <c r="GE307" s="823"/>
      <c r="GF307" s="824"/>
      <c r="GG307" s="825"/>
      <c r="GH307" s="803"/>
      <c r="GI307" s="809"/>
      <c r="GJ307" s="809"/>
      <c r="GK307" s="826"/>
      <c r="GL307" s="825"/>
      <c r="GM307" s="824"/>
      <c r="GN307" s="805"/>
      <c r="GO307" s="804"/>
      <c r="GP307" s="804"/>
      <c r="GQ307" s="823"/>
      <c r="GR307" s="824"/>
      <c r="GS307" s="825"/>
      <c r="GT307" s="803"/>
      <c r="GU307" s="809"/>
      <c r="GV307" s="809"/>
      <c r="GW307" s="826"/>
      <c r="GX307" s="825"/>
      <c r="GY307" s="824"/>
      <c r="GZ307" s="805"/>
      <c r="HA307" s="804"/>
      <c r="HB307" s="804"/>
      <c r="HC307" s="823"/>
      <c r="HD307" s="824"/>
      <c r="HE307" s="825"/>
      <c r="HF307" s="803"/>
      <c r="HG307" s="809"/>
      <c r="HH307" s="809"/>
      <c r="HI307" s="826"/>
      <c r="HJ307" s="825"/>
      <c r="HK307" s="824"/>
      <c r="HL307" s="805"/>
      <c r="HM307" s="804"/>
      <c r="HN307" s="804"/>
      <c r="HO307" s="823"/>
      <c r="HP307" s="824"/>
      <c r="HQ307" s="825"/>
      <c r="HR307" s="803"/>
      <c r="HS307" s="809"/>
      <c r="HT307" s="809"/>
      <c r="HU307" s="826"/>
      <c r="HV307" s="825"/>
      <c r="HW307" s="824"/>
      <c r="HX307" s="805"/>
      <c r="HY307" s="804"/>
      <c r="HZ307" s="804"/>
      <c r="IA307" s="823"/>
      <c r="IB307" s="824"/>
      <c r="IC307" s="825"/>
      <c r="ID307" s="803"/>
      <c r="IE307" s="804"/>
      <c r="IF307" s="804"/>
      <c r="IG307" s="826"/>
      <c r="IH307" s="825"/>
      <c r="II307" s="824"/>
      <c r="IJ307" s="805"/>
      <c r="IK307" s="804"/>
      <c r="IL307" s="804"/>
      <c r="IM307" s="823"/>
      <c r="IN307" s="824"/>
      <c r="IO307" s="825"/>
      <c r="IP307" s="803"/>
      <c r="IQ307" s="804"/>
      <c r="IR307" s="804"/>
      <c r="IS307" s="826"/>
      <c r="IT307" s="825"/>
      <c r="IU307" s="824"/>
      <c r="IV307" s="805"/>
      <c r="IW307" s="804"/>
      <c r="IX307" s="804"/>
      <c r="IY307" s="823"/>
      <c r="IZ307" s="824"/>
      <c r="JA307" s="825"/>
      <c r="JB307" s="803"/>
      <c r="JC307" s="804"/>
      <c r="JD307" s="804"/>
      <c r="JE307" s="826"/>
      <c r="JF307" s="825"/>
      <c r="JG307" s="824"/>
      <c r="JH307" s="805"/>
      <c r="JI307" s="804"/>
      <c r="JJ307" s="804"/>
      <c r="JK307" s="823"/>
      <c r="JL307" s="824"/>
      <c r="JM307" s="825"/>
      <c r="JN307" s="803"/>
      <c r="JO307" s="809"/>
      <c r="JP307" s="809"/>
      <c r="JQ307" s="826"/>
      <c r="JR307" s="825"/>
      <c r="JS307" s="824"/>
      <c r="JT307" s="805"/>
      <c r="JU307" s="804"/>
      <c r="JV307" s="804"/>
      <c r="JW307" s="823"/>
      <c r="JX307" s="824"/>
      <c r="JY307" s="824"/>
      <c r="JZ307" s="805"/>
      <c r="KA307" s="809"/>
      <c r="KB307" s="809"/>
      <c r="KC307" s="823"/>
      <c r="KD307" s="824"/>
      <c r="KE307" s="824"/>
      <c r="KF307" s="805"/>
      <c r="KG307" s="809"/>
      <c r="KH307" s="809"/>
      <c r="KI307" s="823"/>
      <c r="KJ307" s="824"/>
      <c r="KK307" s="824"/>
      <c r="KL307" s="805"/>
      <c r="KM307" s="809"/>
      <c r="KN307" s="809"/>
      <c r="KO307" s="823"/>
      <c r="KP307" s="824"/>
      <c r="KQ307" s="824"/>
      <c r="KR307" s="805"/>
      <c r="KS307" s="804"/>
      <c r="KT307" s="804"/>
      <c r="KU307" s="823"/>
      <c r="KV307" s="824"/>
      <c r="KW307" s="824"/>
      <c r="KX307" s="805"/>
      <c r="KY307" s="809"/>
      <c r="KZ307" s="809"/>
      <c r="LA307" s="823"/>
      <c r="LB307" s="824"/>
      <c r="LC307" s="824"/>
      <c r="LD307" s="805"/>
      <c r="LE307" s="804"/>
      <c r="LF307" s="804"/>
      <c r="LG307" s="823"/>
      <c r="LH307" s="824"/>
      <c r="LI307" s="824"/>
      <c r="LJ307" s="805"/>
      <c r="LK307" s="804"/>
      <c r="LL307" s="804"/>
      <c r="LM307" s="823"/>
      <c r="LN307" s="824"/>
      <c r="LO307" s="824"/>
      <c r="LP307" s="805"/>
      <c r="LQ307" s="809"/>
      <c r="LR307" s="809"/>
      <c r="LS307" s="823"/>
      <c r="LT307" s="824"/>
      <c r="LU307" s="824"/>
      <c r="LV307" s="805"/>
      <c r="LW307" s="804"/>
      <c r="LX307" s="804"/>
      <c r="LY307" s="823"/>
      <c r="LZ307" s="824"/>
      <c r="MA307" s="824"/>
      <c r="MB307" s="805"/>
      <c r="MC307" s="809"/>
      <c r="MD307" s="809"/>
      <c r="ME307" s="823"/>
      <c r="MF307" s="824"/>
      <c r="MG307" s="824"/>
      <c r="MH307" s="805"/>
      <c r="MI307" s="809"/>
      <c r="MJ307" s="809"/>
      <c r="MK307" s="823"/>
      <c r="ML307" s="824"/>
      <c r="MM307" s="824"/>
      <c r="MN307" s="805"/>
      <c r="MO307" s="809"/>
      <c r="MP307" s="809"/>
      <c r="MQ307" s="826"/>
      <c r="MR307" s="825"/>
      <c r="MS307" s="825"/>
      <c r="MT307" s="803"/>
      <c r="MU307" s="804"/>
      <c r="MV307" s="804"/>
      <c r="MW307" s="823"/>
      <c r="MX307" s="824"/>
      <c r="MY307" s="824">
        <v>1.8</v>
      </c>
      <c r="MZ307" s="805"/>
      <c r="NA307" s="804"/>
      <c r="NB307" s="804"/>
      <c r="NC307" s="823"/>
      <c r="ND307" s="824"/>
      <c r="NE307" s="825"/>
      <c r="NF307" s="805"/>
      <c r="NG307" s="804"/>
      <c r="NH307" s="804"/>
      <c r="NI307" s="823"/>
      <c r="NJ307" s="824"/>
      <c r="NK307" s="824"/>
      <c r="NL307" s="805"/>
      <c r="NM307" s="809"/>
      <c r="NN307" s="809"/>
      <c r="NO307" s="823"/>
      <c r="NP307" s="824"/>
      <c r="NQ307" s="824"/>
      <c r="NR307" s="805"/>
      <c r="NS307" s="823"/>
      <c r="NT307" s="824"/>
      <c r="NU307" s="824"/>
      <c r="NV307" s="805"/>
      <c r="NW307" s="823"/>
      <c r="NX307" s="824"/>
      <c r="NY307" s="824"/>
      <c r="NZ307" s="834"/>
      <c r="OA307" s="823"/>
      <c r="OB307" s="824"/>
      <c r="OC307" s="824"/>
      <c r="OD307" s="805"/>
      <c r="OE307" s="823"/>
      <c r="OF307" s="824"/>
      <c r="OG307" s="824"/>
      <c r="OH307" s="805"/>
      <c r="OI307" s="823"/>
      <c r="OJ307" s="824"/>
      <c r="OK307" s="824"/>
      <c r="OL307" s="805"/>
      <c r="OM307" s="823"/>
      <c r="ON307" s="824"/>
      <c r="OO307" s="824"/>
      <c r="OP307" s="805"/>
      <c r="OQ307" s="823"/>
      <c r="OR307" s="824"/>
      <c r="OS307" s="824"/>
      <c r="OT307" s="805"/>
      <c r="OU307" s="823"/>
      <c r="OV307" s="824"/>
      <c r="OW307" s="824"/>
      <c r="OX307" s="805"/>
      <c r="OY307" s="823"/>
      <c r="OZ307" s="824"/>
      <c r="PA307" s="824"/>
      <c r="PB307" s="805"/>
      <c r="PC307" s="823"/>
      <c r="PD307" s="824"/>
      <c r="PE307" s="824"/>
      <c r="PF307" s="805"/>
    </row>
    <row r="308" spans="1:422" ht="15" hidden="1" customHeight="1" x14ac:dyDescent="0.25">
      <c r="A308" s="769" t="s">
        <v>25</v>
      </c>
      <c r="B308" s="769" t="s">
        <v>45</v>
      </c>
      <c r="C308" s="769" t="s">
        <v>20</v>
      </c>
      <c r="D308" s="770" t="s">
        <v>432</v>
      </c>
      <c r="E308" s="769"/>
      <c r="F308" s="769" t="s">
        <v>59</v>
      </c>
      <c r="G308" s="769" t="s">
        <v>151</v>
      </c>
      <c r="H308" s="769" t="s">
        <v>152</v>
      </c>
      <c r="I308" s="769"/>
      <c r="J308" s="769"/>
      <c r="K308" s="771" t="s">
        <v>433</v>
      </c>
      <c r="L308" s="769" t="s">
        <v>79</v>
      </c>
      <c r="M308" s="771"/>
      <c r="N308" s="771">
        <v>605</v>
      </c>
      <c r="O308" s="769" t="s">
        <v>455</v>
      </c>
      <c r="P308" s="769"/>
      <c r="Q308" s="769"/>
      <c r="R308" s="769" t="s">
        <v>149</v>
      </c>
      <c r="S308" s="769"/>
      <c r="T308" s="816"/>
      <c r="U308" s="816"/>
      <c r="V308" s="816"/>
      <c r="W308" s="816"/>
      <c r="X308" s="769">
        <v>1</v>
      </c>
      <c r="Y308" s="769">
        <f>IF(AND(AJ308="",AK308="",AL308="",AN308="",AO308="",OR(AP308="",AP308=Dropdown!$AM$12,AP308=Dropdown!$AM$11)),1,0)</f>
        <v>0</v>
      </c>
      <c r="Z308" s="769">
        <f t="shared" si="46"/>
        <v>0</v>
      </c>
      <c r="AA308" s="769">
        <f t="shared" si="47"/>
        <v>1</v>
      </c>
      <c r="AB308" s="769">
        <f t="shared" si="45"/>
        <v>0</v>
      </c>
      <c r="AC308" s="769"/>
      <c r="AD308" s="772" t="str">
        <f>IF(OR(T308&lt;&gt;"",U308&lt;&gt;""),Dropdown!$A$4,IF(OR(V308&lt;&gt;"",W308&lt;&gt;""),Dropdown!$A$5,Dropdown!$A$3))</f>
        <v>Residential</v>
      </c>
      <c r="AE308" s="773" t="s">
        <v>634</v>
      </c>
      <c r="AF308" s="773" t="str">
        <f>VLOOKUP(AG308,Dropdown!$N$3:$R$55,2,FALSE)</f>
        <v>SAS</v>
      </c>
      <c r="AG308" s="773" t="s">
        <v>25</v>
      </c>
      <c r="AH308" s="773" t="str">
        <f>IF(AG308&lt;&gt;"",VLOOKUP(AG308,Dropdown!$N$3:$R$62,3,FALSE),IF(AF308&lt;&gt;"",VLOOKUP(AF308,Dropdown!$N$3:$R$62,3,FALSE),IF(AE308&lt;&gt;"",VLOOKUP(AE308,Dropdown!$N$3:$R$62,3,FALSE),"")))</f>
        <v>LMI</v>
      </c>
      <c r="AI308" s="925" t="s">
        <v>616</v>
      </c>
      <c r="AJ308" s="773" t="s">
        <v>776</v>
      </c>
      <c r="AK308" s="773"/>
      <c r="AL308" s="821" t="s">
        <v>79</v>
      </c>
      <c r="AM308" s="772" t="s">
        <v>769</v>
      </c>
      <c r="AN308" s="773" t="s">
        <v>638</v>
      </c>
      <c r="AO308" s="773"/>
      <c r="AP308" s="773"/>
      <c r="AQ308" s="769" t="s">
        <v>436</v>
      </c>
      <c r="AR308" s="774" t="s">
        <v>101</v>
      </c>
      <c r="AS308" s="774">
        <v>85</v>
      </c>
      <c r="AT308" s="769"/>
      <c r="AU308" s="769"/>
      <c r="AV308" s="846"/>
      <c r="AW308" s="823"/>
      <c r="AX308" s="824"/>
      <c r="AY308" s="824"/>
      <c r="AZ308" s="803"/>
      <c r="BA308" s="804"/>
      <c r="BB308" s="804"/>
      <c r="BC308" s="823"/>
      <c r="BD308" s="824"/>
      <c r="BE308" s="1272" t="s">
        <v>1068</v>
      </c>
      <c r="BF308" s="805"/>
      <c r="BG308" s="804"/>
      <c r="BH308" s="804"/>
      <c r="BI308" s="823"/>
      <c r="BJ308" s="824"/>
      <c r="BK308" s="824"/>
      <c r="BL308" s="805"/>
      <c r="BM308" s="804"/>
      <c r="BN308" s="804"/>
      <c r="BO308" s="826"/>
      <c r="BP308" s="825"/>
      <c r="BQ308" s="1274"/>
      <c r="BR308" s="803"/>
      <c r="BS308" s="804"/>
      <c r="BT308" s="804"/>
      <c r="BU308" s="826"/>
      <c r="BV308" s="825"/>
      <c r="BW308" s="1274"/>
      <c r="BX308" s="803"/>
      <c r="BY308" s="804"/>
      <c r="BZ308" s="804"/>
      <c r="CA308" s="826"/>
      <c r="CB308" s="825"/>
      <c r="CC308" s="1274"/>
      <c r="CD308" s="803"/>
      <c r="CE308" s="804"/>
      <c r="CF308" s="804"/>
      <c r="CG308" s="826"/>
      <c r="CH308" s="825"/>
      <c r="CI308" s="1274"/>
      <c r="CJ308" s="803"/>
      <c r="CK308" s="804"/>
      <c r="CL308" s="804"/>
      <c r="CM308" s="826"/>
      <c r="CN308" s="825"/>
      <c r="CO308" s="1274"/>
      <c r="CP308" s="803"/>
      <c r="CQ308" s="804"/>
      <c r="CR308" s="804"/>
      <c r="CS308" s="826"/>
      <c r="CT308" s="825"/>
      <c r="CU308" s="1274"/>
      <c r="CV308" s="803"/>
      <c r="CW308" s="804"/>
      <c r="CX308" s="804"/>
      <c r="CY308" s="826"/>
      <c r="CZ308" s="825"/>
      <c r="DA308" s="1274"/>
      <c r="DB308" s="803"/>
      <c r="DC308" s="804"/>
      <c r="DD308" s="804"/>
      <c r="DE308" s="826"/>
      <c r="DF308" s="825"/>
      <c r="DG308" s="1274"/>
      <c r="DH308" s="803"/>
      <c r="DI308" s="804"/>
      <c r="DJ308" s="804"/>
      <c r="DK308" s="826"/>
      <c r="DL308" s="825"/>
      <c r="DM308" s="1274"/>
      <c r="DN308" s="803"/>
      <c r="DO308" s="804"/>
      <c r="DP308" s="804"/>
      <c r="DQ308" s="827"/>
      <c r="DR308" s="828"/>
      <c r="DS308" s="835"/>
      <c r="DT308" s="811"/>
      <c r="DU308" s="812"/>
      <c r="DV308" s="812"/>
      <c r="DW308" s="836"/>
      <c r="DX308" s="835"/>
      <c r="DY308" s="828"/>
      <c r="DZ308" s="813"/>
      <c r="EA308" s="814"/>
      <c r="EB308" s="814"/>
      <c r="EC308" s="827"/>
      <c r="ED308" s="828"/>
      <c r="EE308" s="835"/>
      <c r="EF308" s="811"/>
      <c r="EG308" s="812"/>
      <c r="EH308" s="812"/>
      <c r="EI308" s="836"/>
      <c r="EJ308" s="835"/>
      <c r="EK308" s="828"/>
      <c r="EL308" s="813"/>
      <c r="EM308" s="814"/>
      <c r="EN308" s="814"/>
      <c r="EO308" s="827"/>
      <c r="EP308" s="828"/>
      <c r="EQ308" s="835"/>
      <c r="ER308" s="811"/>
      <c r="ES308" s="812"/>
      <c r="ET308" s="812"/>
      <c r="EU308" s="836"/>
      <c r="EV308" s="835"/>
      <c r="EW308" s="828"/>
      <c r="EX308" s="813"/>
      <c r="EY308" s="814"/>
      <c r="EZ308" s="814"/>
      <c r="FA308" s="827"/>
      <c r="FB308" s="828"/>
      <c r="FC308" s="835"/>
      <c r="FD308" s="811"/>
      <c r="FE308" s="812"/>
      <c r="FF308" s="812"/>
      <c r="FG308" s="836"/>
      <c r="FH308" s="835"/>
      <c r="FI308" s="828"/>
      <c r="FJ308" s="813"/>
      <c r="FK308" s="814"/>
      <c r="FL308" s="814"/>
      <c r="FM308" s="827"/>
      <c r="FN308" s="828"/>
      <c r="FO308" s="835"/>
      <c r="FP308" s="811"/>
      <c r="FQ308" s="812"/>
      <c r="FR308" s="812"/>
      <c r="FS308" s="823"/>
      <c r="FT308" s="824"/>
      <c r="FU308" s="929">
        <v>27</v>
      </c>
      <c r="FV308" s="803"/>
      <c r="FW308" s="804"/>
      <c r="FX308" s="804"/>
      <c r="FY308" s="826"/>
      <c r="FZ308" s="825"/>
      <c r="GA308" s="825"/>
      <c r="GB308" s="803"/>
      <c r="GC308" s="804"/>
      <c r="GD308" s="804"/>
      <c r="GE308" s="826"/>
      <c r="GF308" s="825"/>
      <c r="GG308" s="825"/>
      <c r="GH308" s="803"/>
      <c r="GI308" s="804"/>
      <c r="GJ308" s="804"/>
      <c r="GK308" s="826"/>
      <c r="GL308" s="825"/>
      <c r="GM308" s="825"/>
      <c r="GN308" s="803"/>
      <c r="GO308" s="804"/>
      <c r="GP308" s="804"/>
      <c r="GQ308" s="826"/>
      <c r="GR308" s="825"/>
      <c r="GS308" s="825"/>
      <c r="GT308" s="803"/>
      <c r="GU308" s="804"/>
      <c r="GV308" s="804"/>
      <c r="GW308" s="826"/>
      <c r="GX308" s="825"/>
      <c r="GY308" s="825"/>
      <c r="GZ308" s="803"/>
      <c r="HA308" s="804"/>
      <c r="HB308" s="804"/>
      <c r="HC308" s="826"/>
      <c r="HD308" s="825"/>
      <c r="HE308" s="825"/>
      <c r="HF308" s="803"/>
      <c r="HG308" s="804"/>
      <c r="HH308" s="804"/>
      <c r="HI308" s="826"/>
      <c r="HJ308" s="825"/>
      <c r="HK308" s="825"/>
      <c r="HL308" s="803"/>
      <c r="HM308" s="804"/>
      <c r="HN308" s="804"/>
      <c r="HO308" s="826"/>
      <c r="HP308" s="825"/>
      <c r="HQ308" s="825"/>
      <c r="HR308" s="803"/>
      <c r="HS308" s="804"/>
      <c r="HT308" s="804"/>
      <c r="HU308" s="826"/>
      <c r="HV308" s="825"/>
      <c r="HW308" s="824"/>
      <c r="HX308" s="805"/>
      <c r="HY308" s="804"/>
      <c r="HZ308" s="804"/>
      <c r="IA308" s="823"/>
      <c r="IB308" s="824"/>
      <c r="IC308" s="825"/>
      <c r="ID308" s="803"/>
      <c r="IE308" s="804"/>
      <c r="IF308" s="804"/>
      <c r="IG308" s="826"/>
      <c r="IH308" s="825"/>
      <c r="II308" s="824"/>
      <c r="IJ308" s="805"/>
      <c r="IK308" s="804"/>
      <c r="IL308" s="804"/>
      <c r="IM308" s="823"/>
      <c r="IN308" s="824"/>
      <c r="IO308" s="825"/>
      <c r="IP308" s="803"/>
      <c r="IQ308" s="804"/>
      <c r="IR308" s="804"/>
      <c r="IS308" s="826"/>
      <c r="IT308" s="825"/>
      <c r="IU308" s="824"/>
      <c r="IV308" s="805"/>
      <c r="IW308" s="804"/>
      <c r="IX308" s="804"/>
      <c r="IY308" s="823"/>
      <c r="IZ308" s="824"/>
      <c r="JA308" s="825"/>
      <c r="JB308" s="803"/>
      <c r="JC308" s="804"/>
      <c r="JD308" s="804"/>
      <c r="JE308" s="826"/>
      <c r="JF308" s="825"/>
      <c r="JG308" s="824"/>
      <c r="JH308" s="805"/>
      <c r="JI308" s="804"/>
      <c r="JJ308" s="804"/>
      <c r="JK308" s="823"/>
      <c r="JL308" s="824"/>
      <c r="JM308" s="825"/>
      <c r="JN308" s="803"/>
      <c r="JO308" s="809"/>
      <c r="JP308" s="809"/>
      <c r="JQ308" s="826"/>
      <c r="JR308" s="825"/>
      <c r="JS308" s="824"/>
      <c r="JT308" s="805"/>
      <c r="JU308" s="804"/>
      <c r="JV308" s="804"/>
      <c r="JW308" s="823"/>
      <c r="JX308" s="824"/>
      <c r="JY308" s="824"/>
      <c r="JZ308" s="805"/>
      <c r="KA308" s="809"/>
      <c r="KB308" s="809"/>
      <c r="KC308" s="823"/>
      <c r="KD308" s="824"/>
      <c r="KE308" s="824"/>
      <c r="KF308" s="805"/>
      <c r="KG308" s="809"/>
      <c r="KH308" s="809"/>
      <c r="KI308" s="823"/>
      <c r="KJ308" s="824"/>
      <c r="KK308" s="824"/>
      <c r="KL308" s="805"/>
      <c r="KM308" s="809"/>
      <c r="KN308" s="809"/>
      <c r="KO308" s="823"/>
      <c r="KP308" s="824"/>
      <c r="KQ308" s="824"/>
      <c r="KR308" s="805"/>
      <c r="KS308" s="804"/>
      <c r="KT308" s="804"/>
      <c r="KU308" s="823"/>
      <c r="KV308" s="824"/>
      <c r="KW308" s="824"/>
      <c r="KX308" s="805"/>
      <c r="KY308" s="809"/>
      <c r="KZ308" s="809"/>
      <c r="LA308" s="823"/>
      <c r="LB308" s="824"/>
      <c r="LC308" s="824"/>
      <c r="LD308" s="805"/>
      <c r="LE308" s="804"/>
      <c r="LF308" s="804"/>
      <c r="LG308" s="823"/>
      <c r="LH308" s="824"/>
      <c r="LI308" s="824"/>
      <c r="LJ308" s="805"/>
      <c r="LK308" s="804"/>
      <c r="LL308" s="804"/>
      <c r="LM308" s="823"/>
      <c r="LN308" s="824"/>
      <c r="LO308" s="824"/>
      <c r="LP308" s="805"/>
      <c r="LQ308" s="809"/>
      <c r="LR308" s="809"/>
      <c r="LS308" s="823"/>
      <c r="LT308" s="824"/>
      <c r="LU308" s="824"/>
      <c r="LV308" s="805"/>
      <c r="LW308" s="804"/>
      <c r="LX308" s="804"/>
      <c r="LY308" s="823"/>
      <c r="LZ308" s="824"/>
      <c r="MA308" s="824"/>
      <c r="MB308" s="805"/>
      <c r="MC308" s="809"/>
      <c r="MD308" s="809"/>
      <c r="ME308" s="823"/>
      <c r="MF308" s="824"/>
      <c r="MG308" s="824"/>
      <c r="MH308" s="805"/>
      <c r="MI308" s="809"/>
      <c r="MJ308" s="809"/>
      <c r="MK308" s="823"/>
      <c r="ML308" s="824"/>
      <c r="MM308" s="824"/>
      <c r="MN308" s="805"/>
      <c r="MO308" s="809"/>
      <c r="MP308" s="809"/>
      <c r="MQ308" s="823"/>
      <c r="MR308" s="824"/>
      <c r="MS308" s="824"/>
      <c r="MT308" s="805"/>
      <c r="MU308" s="804"/>
      <c r="MV308" s="804"/>
      <c r="MW308" s="823"/>
      <c r="MX308" s="824"/>
      <c r="MY308" s="824"/>
      <c r="MZ308" s="805"/>
      <c r="NA308" s="804"/>
      <c r="NB308" s="804"/>
      <c r="NC308" s="823"/>
      <c r="ND308" s="824"/>
      <c r="NE308" s="824"/>
      <c r="NF308" s="805"/>
      <c r="NG308" s="804"/>
      <c r="NH308" s="804"/>
      <c r="NI308" s="823"/>
      <c r="NJ308" s="824"/>
      <c r="NK308" s="824"/>
      <c r="NL308" s="805"/>
      <c r="NM308" s="809"/>
      <c r="NN308" s="809"/>
      <c r="NO308" s="823"/>
      <c r="NP308" s="824"/>
      <c r="NQ308" s="824"/>
      <c r="NR308" s="805"/>
      <c r="NS308" s="823"/>
      <c r="NT308" s="824"/>
      <c r="NU308" s="824"/>
      <c r="NV308" s="805"/>
      <c r="NW308" s="823"/>
      <c r="NX308" s="824"/>
      <c r="NY308" s="824"/>
      <c r="NZ308" s="834"/>
      <c r="OA308" s="823"/>
      <c r="OB308" s="824"/>
      <c r="OC308" s="824"/>
      <c r="OD308" s="805"/>
      <c r="OE308" s="823"/>
      <c r="OF308" s="824"/>
      <c r="OG308" s="824"/>
      <c r="OH308" s="805"/>
      <c r="OI308" s="823"/>
      <c r="OJ308" s="824"/>
      <c r="OK308" s="824"/>
      <c r="OL308" s="805"/>
      <c r="OM308" s="823"/>
      <c r="ON308" s="824"/>
      <c r="OO308" s="824"/>
      <c r="OP308" s="805"/>
      <c r="OQ308" s="823"/>
      <c r="OR308" s="824"/>
      <c r="OS308" s="824"/>
      <c r="OT308" s="805"/>
      <c r="OU308" s="823"/>
      <c r="OV308" s="824"/>
      <c r="OW308" s="824"/>
      <c r="OX308" s="805"/>
      <c r="OY308" s="823"/>
      <c r="OZ308" s="824"/>
      <c r="PA308" s="824"/>
      <c r="PB308" s="805"/>
      <c r="PC308" s="823"/>
      <c r="PD308" s="824"/>
      <c r="PE308" s="824"/>
      <c r="PF308" s="805"/>
    </row>
    <row r="309" spans="1:422" ht="15" hidden="1" customHeight="1" x14ac:dyDescent="0.25">
      <c r="A309" s="769" t="s">
        <v>25</v>
      </c>
      <c r="B309" s="769" t="s">
        <v>45</v>
      </c>
      <c r="C309" s="769" t="s">
        <v>20</v>
      </c>
      <c r="D309" s="770" t="s">
        <v>432</v>
      </c>
      <c r="E309" s="769"/>
      <c r="F309" s="769" t="s">
        <v>59</v>
      </c>
      <c r="G309" s="769" t="s">
        <v>151</v>
      </c>
      <c r="H309" s="769" t="s">
        <v>152</v>
      </c>
      <c r="I309" s="769"/>
      <c r="J309" s="769"/>
      <c r="K309" s="771" t="s">
        <v>433</v>
      </c>
      <c r="L309" s="769" t="s">
        <v>79</v>
      </c>
      <c r="M309" s="771"/>
      <c r="N309" s="771">
        <v>605</v>
      </c>
      <c r="O309" s="769" t="s">
        <v>455</v>
      </c>
      <c r="P309" s="769"/>
      <c r="Q309" s="769"/>
      <c r="R309" s="769" t="s">
        <v>149</v>
      </c>
      <c r="S309" s="769"/>
      <c r="T309" s="816"/>
      <c r="U309" s="816"/>
      <c r="V309" s="816"/>
      <c r="W309" s="816"/>
      <c r="X309" s="769">
        <v>1</v>
      </c>
      <c r="Y309" s="769">
        <f>IF(AND(AJ309="",AK309="",AL309="",AN309="",AO309="",OR(AP309="",AP309=Dropdown!$AM$12,AP309=Dropdown!$AM$11)),1,0)</f>
        <v>0</v>
      </c>
      <c r="Z309" s="769">
        <f t="shared" si="46"/>
        <v>0</v>
      </c>
      <c r="AA309" s="769">
        <f t="shared" si="47"/>
        <v>1</v>
      </c>
      <c r="AB309" s="769">
        <f t="shared" si="45"/>
        <v>0</v>
      </c>
      <c r="AC309" s="769"/>
      <c r="AD309" s="772" t="str">
        <f>IF(OR(T309&lt;&gt;"",U309&lt;&gt;""),Dropdown!$A$4,IF(OR(V309&lt;&gt;"",W309&lt;&gt;""),Dropdown!$A$5,Dropdown!$A$3))</f>
        <v>Residential</v>
      </c>
      <c r="AE309" s="773" t="s">
        <v>634</v>
      </c>
      <c r="AF309" s="773" t="str">
        <f>VLOOKUP(AG309,Dropdown!$N$3:$R$55,2,FALSE)</f>
        <v>SAS</v>
      </c>
      <c r="AG309" s="773" t="s">
        <v>25</v>
      </c>
      <c r="AH309" s="773" t="str">
        <f>IF(AG309&lt;&gt;"",VLOOKUP(AG309,Dropdown!$N$3:$R$62,3,FALSE),IF(AF309&lt;&gt;"",VLOOKUP(AF309,Dropdown!$N$3:$R$62,3,FALSE),IF(AE309&lt;&gt;"",VLOOKUP(AE309,Dropdown!$N$3:$R$62,3,FALSE),"")))</f>
        <v>LMI</v>
      </c>
      <c r="AI309" s="925" t="s">
        <v>616</v>
      </c>
      <c r="AJ309" s="773" t="s">
        <v>776</v>
      </c>
      <c r="AK309" s="773"/>
      <c r="AL309" s="821" t="s">
        <v>79</v>
      </c>
      <c r="AM309" s="772" t="s">
        <v>769</v>
      </c>
      <c r="AN309" s="773" t="s">
        <v>638</v>
      </c>
      <c r="AO309" s="773"/>
      <c r="AP309" s="773"/>
      <c r="AQ309" s="769" t="s">
        <v>459</v>
      </c>
      <c r="AR309" s="774" t="s">
        <v>101</v>
      </c>
      <c r="AS309" s="774">
        <v>87</v>
      </c>
      <c r="AT309" s="769"/>
      <c r="AU309" s="769"/>
      <c r="AV309" s="846"/>
      <c r="AW309" s="823"/>
      <c r="AX309" s="824"/>
      <c r="AY309" s="824"/>
      <c r="AZ309" s="803"/>
      <c r="BA309" s="804"/>
      <c r="BB309" s="804"/>
      <c r="BC309" s="823"/>
      <c r="BD309" s="824"/>
      <c r="BE309" s="930" t="s">
        <v>731</v>
      </c>
      <c r="BF309" s="805"/>
      <c r="BG309" s="804"/>
      <c r="BH309" s="804"/>
      <c r="BI309" s="823"/>
      <c r="BJ309" s="824"/>
      <c r="BK309" s="824"/>
      <c r="BL309" s="805"/>
      <c r="BM309" s="804"/>
      <c r="BN309" s="804"/>
      <c r="BO309" s="826"/>
      <c r="BP309" s="825"/>
      <c r="BQ309" s="825"/>
      <c r="BR309" s="803"/>
      <c r="BS309" s="804"/>
      <c r="BT309" s="804"/>
      <c r="BU309" s="826"/>
      <c r="BV309" s="825"/>
      <c r="BW309" s="825"/>
      <c r="BX309" s="803"/>
      <c r="BY309" s="804"/>
      <c r="BZ309" s="804"/>
      <c r="CA309" s="826"/>
      <c r="CB309" s="825"/>
      <c r="CC309" s="825"/>
      <c r="CD309" s="803"/>
      <c r="CE309" s="804"/>
      <c r="CF309" s="804"/>
      <c r="CG309" s="826"/>
      <c r="CH309" s="825"/>
      <c r="CI309" s="825"/>
      <c r="CJ309" s="803"/>
      <c r="CK309" s="804"/>
      <c r="CL309" s="804"/>
      <c r="CM309" s="826"/>
      <c r="CN309" s="825"/>
      <c r="CO309" s="825"/>
      <c r="CP309" s="803"/>
      <c r="CQ309" s="804"/>
      <c r="CR309" s="804"/>
      <c r="CS309" s="826"/>
      <c r="CT309" s="825"/>
      <c r="CU309" s="825"/>
      <c r="CV309" s="803"/>
      <c r="CW309" s="804"/>
      <c r="CX309" s="804"/>
      <c r="CY309" s="826"/>
      <c r="CZ309" s="825"/>
      <c r="DA309" s="825"/>
      <c r="DB309" s="803"/>
      <c r="DC309" s="804"/>
      <c r="DD309" s="804"/>
      <c r="DE309" s="826"/>
      <c r="DF309" s="825"/>
      <c r="DG309" s="825"/>
      <c r="DH309" s="803"/>
      <c r="DI309" s="804"/>
      <c r="DJ309" s="804"/>
      <c r="DK309" s="826"/>
      <c r="DL309" s="825"/>
      <c r="DM309" s="825"/>
      <c r="DN309" s="803"/>
      <c r="DO309" s="804"/>
      <c r="DP309" s="804"/>
      <c r="DQ309" s="827"/>
      <c r="DR309" s="828"/>
      <c r="DS309" s="835"/>
      <c r="DT309" s="811"/>
      <c r="DU309" s="812"/>
      <c r="DV309" s="812"/>
      <c r="DW309" s="836"/>
      <c r="DX309" s="835"/>
      <c r="DY309" s="828"/>
      <c r="DZ309" s="813"/>
      <c r="EA309" s="814"/>
      <c r="EB309" s="814"/>
      <c r="EC309" s="827"/>
      <c r="ED309" s="828"/>
      <c r="EE309" s="835"/>
      <c r="EF309" s="811"/>
      <c r="EG309" s="812"/>
      <c r="EH309" s="812"/>
      <c r="EI309" s="836"/>
      <c r="EJ309" s="835"/>
      <c r="EK309" s="828"/>
      <c r="EL309" s="813"/>
      <c r="EM309" s="814"/>
      <c r="EN309" s="814"/>
      <c r="EO309" s="827"/>
      <c r="EP309" s="828"/>
      <c r="EQ309" s="835"/>
      <c r="ER309" s="811"/>
      <c r="ES309" s="812"/>
      <c r="ET309" s="812"/>
      <c r="EU309" s="836"/>
      <c r="EV309" s="835"/>
      <c r="EW309" s="828"/>
      <c r="EX309" s="813"/>
      <c r="EY309" s="814"/>
      <c r="EZ309" s="814"/>
      <c r="FA309" s="827"/>
      <c r="FB309" s="828"/>
      <c r="FC309" s="835"/>
      <c r="FD309" s="811"/>
      <c r="FE309" s="812"/>
      <c r="FF309" s="812"/>
      <c r="FG309" s="836"/>
      <c r="FH309" s="835"/>
      <c r="FI309" s="828"/>
      <c r="FJ309" s="813"/>
      <c r="FK309" s="814"/>
      <c r="FL309" s="814"/>
      <c r="FM309" s="827"/>
      <c r="FN309" s="828"/>
      <c r="FO309" s="835"/>
      <c r="FP309" s="811"/>
      <c r="FQ309" s="812"/>
      <c r="FR309" s="812"/>
      <c r="FS309" s="823"/>
      <c r="FT309" s="824"/>
      <c r="FU309" s="825">
        <v>52</v>
      </c>
      <c r="FV309" s="803"/>
      <c r="FW309" s="804"/>
      <c r="FX309" s="804"/>
      <c r="FY309" s="826"/>
      <c r="FZ309" s="825"/>
      <c r="GA309" s="825"/>
      <c r="GB309" s="803"/>
      <c r="GC309" s="804"/>
      <c r="GD309" s="804"/>
      <c r="GE309" s="826"/>
      <c r="GF309" s="825"/>
      <c r="GG309" s="825"/>
      <c r="GH309" s="803"/>
      <c r="GI309" s="804"/>
      <c r="GJ309" s="804"/>
      <c r="GK309" s="826"/>
      <c r="GL309" s="825"/>
      <c r="GM309" s="825"/>
      <c r="GN309" s="803"/>
      <c r="GO309" s="804"/>
      <c r="GP309" s="804"/>
      <c r="GQ309" s="826"/>
      <c r="GR309" s="825"/>
      <c r="GS309" s="825"/>
      <c r="GT309" s="803"/>
      <c r="GU309" s="804"/>
      <c r="GV309" s="804"/>
      <c r="GW309" s="826"/>
      <c r="GX309" s="825"/>
      <c r="GY309" s="825"/>
      <c r="GZ309" s="803"/>
      <c r="HA309" s="804"/>
      <c r="HB309" s="804"/>
      <c r="HC309" s="826"/>
      <c r="HD309" s="825"/>
      <c r="HE309" s="825"/>
      <c r="HF309" s="803"/>
      <c r="HG309" s="804"/>
      <c r="HH309" s="804"/>
      <c r="HI309" s="826"/>
      <c r="HJ309" s="825"/>
      <c r="HK309" s="825"/>
      <c r="HL309" s="803"/>
      <c r="HM309" s="804"/>
      <c r="HN309" s="804"/>
      <c r="HO309" s="826"/>
      <c r="HP309" s="825"/>
      <c r="HQ309" s="825"/>
      <c r="HR309" s="803"/>
      <c r="HS309" s="804"/>
      <c r="HT309" s="804"/>
      <c r="HU309" s="826"/>
      <c r="HV309" s="825"/>
      <c r="HW309" s="824"/>
      <c r="HX309" s="805"/>
      <c r="HY309" s="804"/>
      <c r="HZ309" s="804"/>
      <c r="IA309" s="823"/>
      <c r="IB309" s="824"/>
      <c r="IC309" s="825"/>
      <c r="ID309" s="803"/>
      <c r="IE309" s="804"/>
      <c r="IF309" s="804"/>
      <c r="IG309" s="826"/>
      <c r="IH309" s="825"/>
      <c r="II309" s="824"/>
      <c r="IJ309" s="805"/>
      <c r="IK309" s="804"/>
      <c r="IL309" s="804"/>
      <c r="IM309" s="823"/>
      <c r="IN309" s="824"/>
      <c r="IO309" s="825"/>
      <c r="IP309" s="803"/>
      <c r="IQ309" s="804"/>
      <c r="IR309" s="804"/>
      <c r="IS309" s="826"/>
      <c r="IT309" s="825"/>
      <c r="IU309" s="824"/>
      <c r="IV309" s="805"/>
      <c r="IW309" s="804"/>
      <c r="IX309" s="804"/>
      <c r="IY309" s="823"/>
      <c r="IZ309" s="824"/>
      <c r="JA309" s="825"/>
      <c r="JB309" s="803"/>
      <c r="JC309" s="804"/>
      <c r="JD309" s="804"/>
      <c r="JE309" s="826"/>
      <c r="JF309" s="825"/>
      <c r="JG309" s="824"/>
      <c r="JH309" s="805"/>
      <c r="JI309" s="804"/>
      <c r="JJ309" s="804"/>
      <c r="JK309" s="823"/>
      <c r="JL309" s="824"/>
      <c r="JM309" s="825"/>
      <c r="JN309" s="803"/>
      <c r="JO309" s="809"/>
      <c r="JP309" s="809"/>
      <c r="JQ309" s="826"/>
      <c r="JR309" s="825"/>
      <c r="JS309" s="824"/>
      <c r="JT309" s="805"/>
      <c r="JU309" s="804"/>
      <c r="JV309" s="804"/>
      <c r="JW309" s="823"/>
      <c r="JX309" s="824"/>
      <c r="JY309" s="824"/>
      <c r="JZ309" s="805"/>
      <c r="KA309" s="809"/>
      <c r="KB309" s="809"/>
      <c r="KC309" s="823"/>
      <c r="KD309" s="824"/>
      <c r="KE309" s="824"/>
      <c r="KF309" s="805"/>
      <c r="KG309" s="809"/>
      <c r="KH309" s="809"/>
      <c r="KI309" s="823"/>
      <c r="KJ309" s="824"/>
      <c r="KK309" s="824"/>
      <c r="KL309" s="805"/>
      <c r="KM309" s="809"/>
      <c r="KN309" s="809"/>
      <c r="KO309" s="823"/>
      <c r="KP309" s="824"/>
      <c r="KQ309" s="824"/>
      <c r="KR309" s="805"/>
      <c r="KS309" s="804"/>
      <c r="KT309" s="804"/>
      <c r="KU309" s="823"/>
      <c r="KV309" s="824"/>
      <c r="KW309" s="824"/>
      <c r="KX309" s="805"/>
      <c r="KY309" s="809"/>
      <c r="KZ309" s="809"/>
      <c r="LA309" s="823"/>
      <c r="LB309" s="824"/>
      <c r="LC309" s="824"/>
      <c r="LD309" s="805"/>
      <c r="LE309" s="804"/>
      <c r="LF309" s="804"/>
      <c r="LG309" s="823"/>
      <c r="LH309" s="824"/>
      <c r="LI309" s="824"/>
      <c r="LJ309" s="805"/>
      <c r="LK309" s="804"/>
      <c r="LL309" s="804"/>
      <c r="LM309" s="823"/>
      <c r="LN309" s="824"/>
      <c r="LO309" s="824"/>
      <c r="LP309" s="805"/>
      <c r="LQ309" s="809"/>
      <c r="LR309" s="809"/>
      <c r="LS309" s="823"/>
      <c r="LT309" s="824"/>
      <c r="LU309" s="824"/>
      <c r="LV309" s="805"/>
      <c r="LW309" s="804"/>
      <c r="LX309" s="804"/>
      <c r="LY309" s="823"/>
      <c r="LZ309" s="824"/>
      <c r="MA309" s="824"/>
      <c r="MB309" s="805"/>
      <c r="MC309" s="809"/>
      <c r="MD309" s="809"/>
      <c r="ME309" s="823"/>
      <c r="MF309" s="824"/>
      <c r="MG309" s="824"/>
      <c r="MH309" s="805"/>
      <c r="MI309" s="809"/>
      <c r="MJ309" s="809"/>
      <c r="MK309" s="823"/>
      <c r="ML309" s="824"/>
      <c r="MM309" s="824"/>
      <c r="MN309" s="805"/>
      <c r="MO309" s="809"/>
      <c r="MP309" s="809"/>
      <c r="MQ309" s="823"/>
      <c r="MR309" s="824"/>
      <c r="MS309" s="824"/>
      <c r="MT309" s="805"/>
      <c r="MU309" s="804"/>
      <c r="MV309" s="804"/>
      <c r="MW309" s="823"/>
      <c r="MX309" s="824"/>
      <c r="MY309" s="824"/>
      <c r="MZ309" s="805"/>
      <c r="NA309" s="804"/>
      <c r="NB309" s="804"/>
      <c r="NC309" s="823"/>
      <c r="ND309" s="824"/>
      <c r="NE309" s="824"/>
      <c r="NF309" s="805"/>
      <c r="NG309" s="804"/>
      <c r="NH309" s="804"/>
      <c r="NI309" s="823"/>
      <c r="NJ309" s="824"/>
      <c r="NK309" s="824"/>
      <c r="NL309" s="805"/>
      <c r="NM309" s="809"/>
      <c r="NN309" s="809"/>
      <c r="NO309" s="823"/>
      <c r="NP309" s="824"/>
      <c r="NQ309" s="824"/>
      <c r="NR309" s="805"/>
      <c r="NS309" s="823"/>
      <c r="NT309" s="824"/>
      <c r="NU309" s="824"/>
      <c r="NV309" s="805"/>
      <c r="NW309" s="823"/>
      <c r="NX309" s="824"/>
      <c r="NY309" s="824"/>
      <c r="NZ309" s="834"/>
      <c r="OA309" s="823"/>
      <c r="OB309" s="824"/>
      <c r="OC309" s="824"/>
      <c r="OD309" s="805"/>
      <c r="OE309" s="823"/>
      <c r="OF309" s="824"/>
      <c r="OG309" s="824"/>
      <c r="OH309" s="805"/>
      <c r="OI309" s="823"/>
      <c r="OJ309" s="824"/>
      <c r="OK309" s="824"/>
      <c r="OL309" s="805"/>
      <c r="OM309" s="823"/>
      <c r="ON309" s="824"/>
      <c r="OO309" s="824"/>
      <c r="OP309" s="805"/>
      <c r="OQ309" s="823"/>
      <c r="OR309" s="824"/>
      <c r="OS309" s="824"/>
      <c r="OT309" s="805"/>
      <c r="OU309" s="823"/>
      <c r="OV309" s="824"/>
      <c r="OW309" s="824"/>
      <c r="OX309" s="805"/>
      <c r="OY309" s="823"/>
      <c r="OZ309" s="824"/>
      <c r="PA309" s="824"/>
      <c r="PB309" s="805"/>
      <c r="PC309" s="823"/>
      <c r="PD309" s="824"/>
      <c r="PE309" s="824"/>
      <c r="PF309" s="805"/>
    </row>
    <row r="310" spans="1:422" ht="15" hidden="1" customHeight="1" x14ac:dyDescent="0.25">
      <c r="A310" s="769" t="s">
        <v>25</v>
      </c>
      <c r="B310" s="769" t="s">
        <v>45</v>
      </c>
      <c r="C310" s="769" t="s">
        <v>20</v>
      </c>
      <c r="D310" s="770" t="s">
        <v>432</v>
      </c>
      <c r="E310" s="769"/>
      <c r="F310" s="769" t="s">
        <v>59</v>
      </c>
      <c r="G310" s="769" t="s">
        <v>151</v>
      </c>
      <c r="H310" s="769" t="s">
        <v>152</v>
      </c>
      <c r="I310" s="769"/>
      <c r="J310" s="769"/>
      <c r="K310" s="771" t="s">
        <v>433</v>
      </c>
      <c r="L310" s="769" t="s">
        <v>79</v>
      </c>
      <c r="M310" s="771"/>
      <c r="N310" s="771">
        <v>575</v>
      </c>
      <c r="O310" s="769" t="s">
        <v>455</v>
      </c>
      <c r="P310" s="769"/>
      <c r="Q310" s="769"/>
      <c r="R310" s="769" t="s">
        <v>149</v>
      </c>
      <c r="S310" s="769"/>
      <c r="T310" s="816"/>
      <c r="U310" s="816"/>
      <c r="V310" s="816"/>
      <c r="W310" s="816"/>
      <c r="X310" s="769">
        <v>1</v>
      </c>
      <c r="Y310" s="769">
        <f>IF(AND(AJ310="",AK310="",AL310="",AN310="",AO310="",OR(AP310="",AP310=Dropdown!$AM$12,AP310=Dropdown!$AM$11)),1,0)</f>
        <v>0</v>
      </c>
      <c r="Z310" s="769">
        <f t="shared" si="46"/>
        <v>0</v>
      </c>
      <c r="AA310" s="769">
        <f t="shared" si="47"/>
        <v>0</v>
      </c>
      <c r="AB310" s="769">
        <f t="shared" si="45"/>
        <v>0</v>
      </c>
      <c r="AC310" s="769"/>
      <c r="AD310" s="772" t="str">
        <f>IF(OR(T310&lt;&gt;"",U310&lt;&gt;""),Dropdown!$A$4,IF(OR(V310&lt;&gt;"",W310&lt;&gt;""),Dropdown!$A$5,Dropdown!$A$3))</f>
        <v>Residential</v>
      </c>
      <c r="AE310" s="773" t="s">
        <v>634</v>
      </c>
      <c r="AF310" s="773" t="str">
        <f>VLOOKUP(AG310,Dropdown!$N$3:$R$55,2,FALSE)</f>
        <v>SAS</v>
      </c>
      <c r="AG310" s="773" t="s">
        <v>25</v>
      </c>
      <c r="AH310" s="773" t="str">
        <f>IF(AG310&lt;&gt;"",VLOOKUP(AG310,Dropdown!$N$3:$R$62,3,FALSE),IF(AF310&lt;&gt;"",VLOOKUP(AF310,Dropdown!$N$3:$R$62,3,FALSE),IF(AE310&lt;&gt;"",VLOOKUP(AE310,Dropdown!$N$3:$R$62,3,FALSE),"")))</f>
        <v>LMI</v>
      </c>
      <c r="AI310" s="925" t="s">
        <v>616</v>
      </c>
      <c r="AJ310" s="773" t="s">
        <v>776</v>
      </c>
      <c r="AK310" s="773"/>
      <c r="AL310" s="821" t="s">
        <v>79</v>
      </c>
      <c r="AM310" s="772" t="s">
        <v>769</v>
      </c>
      <c r="AN310" s="773" t="s">
        <v>638</v>
      </c>
      <c r="AO310" s="773"/>
      <c r="AP310" s="773"/>
      <c r="AQ310" s="769" t="s">
        <v>458</v>
      </c>
      <c r="AR310" s="774" t="s">
        <v>101</v>
      </c>
      <c r="AS310" s="774">
        <v>87</v>
      </c>
      <c r="AT310" s="769"/>
      <c r="AU310" s="769"/>
      <c r="AV310" s="846"/>
      <c r="AW310" s="823"/>
      <c r="AX310" s="824"/>
      <c r="AY310" s="824"/>
      <c r="AZ310" s="803"/>
      <c r="BA310" s="804"/>
      <c r="BB310" s="804"/>
      <c r="BC310" s="823"/>
      <c r="BD310" s="824"/>
      <c r="BE310" s="930" t="s">
        <v>669</v>
      </c>
      <c r="BF310" s="805"/>
      <c r="BG310" s="804"/>
      <c r="BH310" s="804"/>
      <c r="BI310" s="823"/>
      <c r="BJ310" s="824"/>
      <c r="BK310" s="824"/>
      <c r="BL310" s="805"/>
      <c r="BM310" s="804"/>
      <c r="BN310" s="804"/>
      <c r="BO310" s="826"/>
      <c r="BP310" s="825"/>
      <c r="BQ310" s="825"/>
      <c r="BR310" s="803"/>
      <c r="BS310" s="804"/>
      <c r="BT310" s="804"/>
      <c r="BU310" s="826"/>
      <c r="BV310" s="825"/>
      <c r="BW310" s="825"/>
      <c r="BX310" s="803"/>
      <c r="BY310" s="804"/>
      <c r="BZ310" s="804"/>
      <c r="CA310" s="826"/>
      <c r="CB310" s="825"/>
      <c r="CC310" s="825"/>
      <c r="CD310" s="803"/>
      <c r="CE310" s="804"/>
      <c r="CF310" s="804"/>
      <c r="CG310" s="826"/>
      <c r="CH310" s="825"/>
      <c r="CI310" s="825"/>
      <c r="CJ310" s="803"/>
      <c r="CK310" s="804"/>
      <c r="CL310" s="804"/>
      <c r="CM310" s="826"/>
      <c r="CN310" s="825"/>
      <c r="CO310" s="825"/>
      <c r="CP310" s="803"/>
      <c r="CQ310" s="804"/>
      <c r="CR310" s="804"/>
      <c r="CS310" s="826"/>
      <c r="CT310" s="825"/>
      <c r="CU310" s="825"/>
      <c r="CV310" s="803"/>
      <c r="CW310" s="804"/>
      <c r="CX310" s="804"/>
      <c r="CY310" s="826"/>
      <c r="CZ310" s="825"/>
      <c r="DA310" s="825"/>
      <c r="DB310" s="803"/>
      <c r="DC310" s="804"/>
      <c r="DD310" s="804"/>
      <c r="DE310" s="826"/>
      <c r="DF310" s="825"/>
      <c r="DG310" s="825"/>
      <c r="DH310" s="803"/>
      <c r="DI310" s="804"/>
      <c r="DJ310" s="804"/>
      <c r="DK310" s="826"/>
      <c r="DL310" s="825"/>
      <c r="DM310" s="825"/>
      <c r="DN310" s="803"/>
      <c r="DO310" s="804"/>
      <c r="DP310" s="804"/>
      <c r="DQ310" s="827"/>
      <c r="DR310" s="828"/>
      <c r="DS310" s="835"/>
      <c r="DT310" s="811"/>
      <c r="DU310" s="812"/>
      <c r="DV310" s="812"/>
      <c r="DW310" s="836"/>
      <c r="DX310" s="835"/>
      <c r="DY310" s="828"/>
      <c r="DZ310" s="813"/>
      <c r="EA310" s="814"/>
      <c r="EB310" s="814"/>
      <c r="EC310" s="827"/>
      <c r="ED310" s="828"/>
      <c r="EE310" s="835"/>
      <c r="EF310" s="811"/>
      <c r="EG310" s="812"/>
      <c r="EH310" s="812"/>
      <c r="EI310" s="836"/>
      <c r="EJ310" s="835"/>
      <c r="EK310" s="828"/>
      <c r="EL310" s="813"/>
      <c r="EM310" s="814"/>
      <c r="EN310" s="814"/>
      <c r="EO310" s="827"/>
      <c r="EP310" s="828"/>
      <c r="EQ310" s="835"/>
      <c r="ER310" s="811"/>
      <c r="ES310" s="812"/>
      <c r="ET310" s="812"/>
      <c r="EU310" s="836"/>
      <c r="EV310" s="835"/>
      <c r="EW310" s="828"/>
      <c r="EX310" s="813"/>
      <c r="EY310" s="814"/>
      <c r="EZ310" s="814"/>
      <c r="FA310" s="827"/>
      <c r="FB310" s="828"/>
      <c r="FC310" s="835"/>
      <c r="FD310" s="811"/>
      <c r="FE310" s="812"/>
      <c r="FF310" s="812"/>
      <c r="FG310" s="836"/>
      <c r="FH310" s="835"/>
      <c r="FI310" s="828"/>
      <c r="FJ310" s="813"/>
      <c r="FK310" s="814"/>
      <c r="FL310" s="814"/>
      <c r="FM310" s="827"/>
      <c r="FN310" s="828"/>
      <c r="FO310" s="835"/>
      <c r="FP310" s="811"/>
      <c r="FQ310" s="812"/>
      <c r="FR310" s="812"/>
      <c r="FS310" s="823"/>
      <c r="FT310" s="824"/>
      <c r="FU310" s="929" t="s">
        <v>746</v>
      </c>
      <c r="FV310" s="803"/>
      <c r="FW310" s="804"/>
      <c r="FX310" s="804"/>
      <c r="FY310" s="826"/>
      <c r="FZ310" s="825"/>
      <c r="GA310" s="825"/>
      <c r="GB310" s="803"/>
      <c r="GC310" s="804"/>
      <c r="GD310" s="804"/>
      <c r="GE310" s="826"/>
      <c r="GF310" s="825"/>
      <c r="GG310" s="825"/>
      <c r="GH310" s="803"/>
      <c r="GI310" s="804"/>
      <c r="GJ310" s="804"/>
      <c r="GK310" s="826"/>
      <c r="GL310" s="825"/>
      <c r="GM310" s="825"/>
      <c r="GN310" s="803"/>
      <c r="GO310" s="804"/>
      <c r="GP310" s="804"/>
      <c r="GQ310" s="826"/>
      <c r="GR310" s="825"/>
      <c r="GS310" s="825"/>
      <c r="GT310" s="803"/>
      <c r="GU310" s="804"/>
      <c r="GV310" s="804"/>
      <c r="GW310" s="826"/>
      <c r="GX310" s="825"/>
      <c r="GY310" s="825"/>
      <c r="GZ310" s="803"/>
      <c r="HA310" s="804"/>
      <c r="HB310" s="804"/>
      <c r="HC310" s="826"/>
      <c r="HD310" s="825"/>
      <c r="HE310" s="825"/>
      <c r="HF310" s="803"/>
      <c r="HG310" s="804"/>
      <c r="HH310" s="804"/>
      <c r="HI310" s="826"/>
      <c r="HJ310" s="825"/>
      <c r="HK310" s="825"/>
      <c r="HL310" s="803"/>
      <c r="HM310" s="804"/>
      <c r="HN310" s="804"/>
      <c r="HO310" s="826"/>
      <c r="HP310" s="825"/>
      <c r="HQ310" s="825"/>
      <c r="HR310" s="803"/>
      <c r="HS310" s="804"/>
      <c r="HT310" s="804"/>
      <c r="HU310" s="826"/>
      <c r="HV310" s="825"/>
      <c r="HW310" s="824"/>
      <c r="HX310" s="805"/>
      <c r="HY310" s="804"/>
      <c r="HZ310" s="804"/>
      <c r="IA310" s="823"/>
      <c r="IB310" s="824"/>
      <c r="IC310" s="825"/>
      <c r="ID310" s="803"/>
      <c r="IE310" s="804"/>
      <c r="IF310" s="804"/>
      <c r="IG310" s="826"/>
      <c r="IH310" s="825"/>
      <c r="II310" s="824"/>
      <c r="IJ310" s="805"/>
      <c r="IK310" s="804"/>
      <c r="IL310" s="804"/>
      <c r="IM310" s="823"/>
      <c r="IN310" s="824"/>
      <c r="IO310" s="825"/>
      <c r="IP310" s="803"/>
      <c r="IQ310" s="804"/>
      <c r="IR310" s="804"/>
      <c r="IS310" s="826"/>
      <c r="IT310" s="825"/>
      <c r="IU310" s="824"/>
      <c r="IV310" s="805"/>
      <c r="IW310" s="804"/>
      <c r="IX310" s="804"/>
      <c r="IY310" s="823"/>
      <c r="IZ310" s="824"/>
      <c r="JA310" s="825"/>
      <c r="JB310" s="803"/>
      <c r="JC310" s="804"/>
      <c r="JD310" s="804"/>
      <c r="JE310" s="826"/>
      <c r="JF310" s="825"/>
      <c r="JG310" s="824"/>
      <c r="JH310" s="805"/>
      <c r="JI310" s="804"/>
      <c r="JJ310" s="804"/>
      <c r="JK310" s="823"/>
      <c r="JL310" s="824"/>
      <c r="JM310" s="825"/>
      <c r="JN310" s="803"/>
      <c r="JO310" s="809"/>
      <c r="JP310" s="809"/>
      <c r="JQ310" s="826"/>
      <c r="JR310" s="825"/>
      <c r="JS310" s="824"/>
      <c r="JT310" s="805"/>
      <c r="JU310" s="804"/>
      <c r="JV310" s="804"/>
      <c r="JW310" s="823"/>
      <c r="JX310" s="824"/>
      <c r="JY310" s="824"/>
      <c r="JZ310" s="805"/>
      <c r="KA310" s="809"/>
      <c r="KB310" s="809"/>
      <c r="KC310" s="823"/>
      <c r="KD310" s="824"/>
      <c r="KE310" s="824"/>
      <c r="KF310" s="805"/>
      <c r="KG310" s="809"/>
      <c r="KH310" s="809"/>
      <c r="KI310" s="823"/>
      <c r="KJ310" s="824"/>
      <c r="KK310" s="824"/>
      <c r="KL310" s="805"/>
      <c r="KM310" s="809"/>
      <c r="KN310" s="809"/>
      <c r="KO310" s="823"/>
      <c r="KP310" s="824"/>
      <c r="KQ310" s="824"/>
      <c r="KR310" s="805"/>
      <c r="KS310" s="804"/>
      <c r="KT310" s="804"/>
      <c r="KU310" s="823"/>
      <c r="KV310" s="824"/>
      <c r="KW310" s="824"/>
      <c r="KX310" s="805"/>
      <c r="KY310" s="809"/>
      <c r="KZ310" s="809"/>
      <c r="LA310" s="823"/>
      <c r="LB310" s="824"/>
      <c r="LC310" s="824"/>
      <c r="LD310" s="805"/>
      <c r="LE310" s="804"/>
      <c r="LF310" s="804"/>
      <c r="LG310" s="823"/>
      <c r="LH310" s="824"/>
      <c r="LI310" s="824"/>
      <c r="LJ310" s="805"/>
      <c r="LK310" s="804"/>
      <c r="LL310" s="804"/>
      <c r="LM310" s="823"/>
      <c r="LN310" s="824"/>
      <c r="LO310" s="824"/>
      <c r="LP310" s="805"/>
      <c r="LQ310" s="809"/>
      <c r="LR310" s="809"/>
      <c r="LS310" s="823"/>
      <c r="LT310" s="824"/>
      <c r="LU310" s="824"/>
      <c r="LV310" s="805"/>
      <c r="LW310" s="804"/>
      <c r="LX310" s="804"/>
      <c r="LY310" s="823"/>
      <c r="LZ310" s="824"/>
      <c r="MA310" s="824"/>
      <c r="MB310" s="805"/>
      <c r="MC310" s="809"/>
      <c r="MD310" s="809"/>
      <c r="ME310" s="823"/>
      <c r="MF310" s="824"/>
      <c r="MG310" s="824"/>
      <c r="MH310" s="805"/>
      <c r="MI310" s="809"/>
      <c r="MJ310" s="809"/>
      <c r="MK310" s="823"/>
      <c r="ML310" s="824"/>
      <c r="MM310" s="824"/>
      <c r="MN310" s="805"/>
      <c r="MO310" s="809"/>
      <c r="MP310" s="809"/>
      <c r="MQ310" s="823"/>
      <c r="MR310" s="824"/>
      <c r="MS310" s="824"/>
      <c r="MT310" s="805"/>
      <c r="MU310" s="804"/>
      <c r="MV310" s="804"/>
      <c r="MW310" s="823"/>
      <c r="MX310" s="824"/>
      <c r="MY310" s="824"/>
      <c r="MZ310" s="805"/>
      <c r="NA310" s="804"/>
      <c r="NB310" s="804"/>
      <c r="NC310" s="823"/>
      <c r="ND310" s="824"/>
      <c r="NE310" s="824"/>
      <c r="NF310" s="805"/>
      <c r="NG310" s="804"/>
      <c r="NH310" s="804"/>
      <c r="NI310" s="823"/>
      <c r="NJ310" s="824"/>
      <c r="NK310" s="824"/>
      <c r="NL310" s="805"/>
      <c r="NM310" s="809"/>
      <c r="NN310" s="809"/>
      <c r="NO310" s="823"/>
      <c r="NP310" s="824"/>
      <c r="NQ310" s="824"/>
      <c r="NR310" s="805"/>
      <c r="NS310" s="823"/>
      <c r="NT310" s="824"/>
      <c r="NU310" s="824"/>
      <c r="NV310" s="805"/>
      <c r="NW310" s="823"/>
      <c r="NX310" s="824"/>
      <c r="NY310" s="824"/>
      <c r="NZ310" s="834"/>
      <c r="OA310" s="823"/>
      <c r="OB310" s="824"/>
      <c r="OC310" s="824"/>
      <c r="OD310" s="805"/>
      <c r="OE310" s="823"/>
      <c r="OF310" s="824"/>
      <c r="OG310" s="824"/>
      <c r="OH310" s="805"/>
      <c r="OI310" s="823"/>
      <c r="OJ310" s="824"/>
      <c r="OK310" s="824"/>
      <c r="OL310" s="805"/>
      <c r="OM310" s="823"/>
      <c r="ON310" s="824"/>
      <c r="OO310" s="824"/>
      <c r="OP310" s="805"/>
      <c r="OQ310" s="823"/>
      <c r="OR310" s="824"/>
      <c r="OS310" s="824"/>
      <c r="OT310" s="805"/>
      <c r="OU310" s="823"/>
      <c r="OV310" s="824"/>
      <c r="OW310" s="824"/>
      <c r="OX310" s="805"/>
      <c r="OY310" s="823"/>
      <c r="OZ310" s="824"/>
      <c r="PA310" s="824"/>
      <c r="PB310" s="805"/>
      <c r="PC310" s="823"/>
      <c r="PD310" s="824"/>
      <c r="PE310" s="824"/>
      <c r="PF310" s="805"/>
    </row>
    <row r="311" spans="1:422" ht="15" hidden="1" customHeight="1" x14ac:dyDescent="0.25">
      <c r="A311" s="769" t="s">
        <v>25</v>
      </c>
      <c r="B311" s="769" t="s">
        <v>45</v>
      </c>
      <c r="C311" s="769" t="s">
        <v>20</v>
      </c>
      <c r="D311" s="770" t="s">
        <v>432</v>
      </c>
      <c r="E311" s="769"/>
      <c r="F311" s="769" t="s">
        <v>59</v>
      </c>
      <c r="G311" s="769" t="s">
        <v>151</v>
      </c>
      <c r="H311" s="769" t="s">
        <v>152</v>
      </c>
      <c r="I311" s="769"/>
      <c r="J311" s="769"/>
      <c r="K311" s="771" t="s">
        <v>433</v>
      </c>
      <c r="L311" s="769" t="s">
        <v>79</v>
      </c>
      <c r="M311" s="771"/>
      <c r="N311" s="771">
        <v>575</v>
      </c>
      <c r="O311" s="769" t="s">
        <v>455</v>
      </c>
      <c r="P311" s="769"/>
      <c r="Q311" s="769"/>
      <c r="R311" s="769" t="s">
        <v>149</v>
      </c>
      <c r="S311" s="769"/>
      <c r="T311" s="816"/>
      <c r="U311" s="816"/>
      <c r="V311" s="816"/>
      <c r="W311" s="816"/>
      <c r="X311" s="769">
        <v>1</v>
      </c>
      <c r="Y311" s="769">
        <f>IF(AND(AJ311="",AK311="",AL311="",AN311="",AO311="",OR(AP311="",AP311=Dropdown!$AM$12,AP311=Dropdown!$AM$11)),1,0)</f>
        <v>0</v>
      </c>
      <c r="Z311" s="769">
        <f t="shared" si="46"/>
        <v>1</v>
      </c>
      <c r="AA311" s="769">
        <f t="shared" si="47"/>
        <v>1</v>
      </c>
      <c r="AB311" s="769">
        <f t="shared" si="45"/>
        <v>1</v>
      </c>
      <c r="AC311" s="769"/>
      <c r="AD311" s="772" t="str">
        <f>IF(OR(T311&lt;&gt;"",U311&lt;&gt;""),Dropdown!$A$4,IF(OR(V311&lt;&gt;"",W311&lt;&gt;""),Dropdown!$A$5,Dropdown!$A$3))</f>
        <v>Residential</v>
      </c>
      <c r="AE311" s="773" t="s">
        <v>634</v>
      </c>
      <c r="AF311" s="773" t="str">
        <f>VLOOKUP(AG311,Dropdown!$N$3:$R$55,2,FALSE)</f>
        <v>SAS</v>
      </c>
      <c r="AG311" s="773" t="s">
        <v>25</v>
      </c>
      <c r="AH311" s="773" t="str">
        <f>IF(AG311&lt;&gt;"",VLOOKUP(AG311,Dropdown!$N$3:$R$62,3,FALSE),IF(AF311&lt;&gt;"",VLOOKUP(AF311,Dropdown!$N$3:$R$62,3,FALSE),IF(AE311&lt;&gt;"",VLOOKUP(AE311,Dropdown!$N$3:$R$62,3,FALSE),"")))</f>
        <v>LMI</v>
      </c>
      <c r="AI311" s="925" t="s">
        <v>616</v>
      </c>
      <c r="AJ311" s="773" t="s">
        <v>776</v>
      </c>
      <c r="AK311" s="773"/>
      <c r="AL311" s="821" t="s">
        <v>79</v>
      </c>
      <c r="AM311" s="772" t="s">
        <v>769</v>
      </c>
      <c r="AN311" s="773" t="s">
        <v>638</v>
      </c>
      <c r="AO311" s="773"/>
      <c r="AP311" s="773"/>
      <c r="AQ311" s="769" t="s">
        <v>437</v>
      </c>
      <c r="AR311" s="774" t="s">
        <v>101</v>
      </c>
      <c r="AS311" s="774">
        <v>50</v>
      </c>
      <c r="AT311" s="769"/>
      <c r="AU311" s="769"/>
      <c r="AV311" s="846">
        <v>4</v>
      </c>
      <c r="AW311" s="823"/>
      <c r="AX311" s="824"/>
      <c r="AY311" s="824"/>
      <c r="AZ311" s="803"/>
      <c r="BA311" s="804"/>
      <c r="BB311" s="804"/>
      <c r="BC311" s="1270">
        <f>BE581-1.645*BF581</f>
        <v>0</v>
      </c>
      <c r="BD311" s="1271">
        <f>BE581+1.645*BF581</f>
        <v>0</v>
      </c>
      <c r="BE311" s="930">
        <v>29</v>
      </c>
      <c r="BF311" s="1273">
        <f>0.03*BE581</f>
        <v>0</v>
      </c>
      <c r="BG311" s="804"/>
      <c r="BH311" s="804"/>
      <c r="BI311" s="823"/>
      <c r="BJ311" s="824"/>
      <c r="BK311" s="824"/>
      <c r="BL311" s="805"/>
      <c r="BM311" s="804"/>
      <c r="BN311" s="804"/>
      <c r="BO311" s="826"/>
      <c r="BP311" s="825"/>
      <c r="BQ311" s="825"/>
      <c r="BR311" s="803"/>
      <c r="BS311" s="804"/>
      <c r="BT311" s="804"/>
      <c r="BU311" s="826"/>
      <c r="BV311" s="825"/>
      <c r="BW311" s="825"/>
      <c r="BX311" s="803"/>
      <c r="BY311" s="804"/>
      <c r="BZ311" s="804"/>
      <c r="CA311" s="826"/>
      <c r="CB311" s="825"/>
      <c r="CC311" s="825"/>
      <c r="CD311" s="803"/>
      <c r="CE311" s="804"/>
      <c r="CF311" s="804"/>
      <c r="CG311" s="826"/>
      <c r="CH311" s="825"/>
      <c r="CI311" s="825"/>
      <c r="CJ311" s="803"/>
      <c r="CK311" s="804"/>
      <c r="CL311" s="804"/>
      <c r="CM311" s="826"/>
      <c r="CN311" s="825"/>
      <c r="CO311" s="825"/>
      <c r="CP311" s="803"/>
      <c r="CQ311" s="804"/>
      <c r="CR311" s="804"/>
      <c r="CS311" s="826"/>
      <c r="CT311" s="825"/>
      <c r="CU311" s="825"/>
      <c r="CV311" s="803"/>
      <c r="CW311" s="804"/>
      <c r="CX311" s="804"/>
      <c r="CY311" s="826"/>
      <c r="CZ311" s="825"/>
      <c r="DA311" s="825"/>
      <c r="DB311" s="803"/>
      <c r="DC311" s="804"/>
      <c r="DD311" s="804"/>
      <c r="DE311" s="826"/>
      <c r="DF311" s="825"/>
      <c r="DG311" s="825"/>
      <c r="DH311" s="803"/>
      <c r="DI311" s="804"/>
      <c r="DJ311" s="804"/>
      <c r="DK311" s="826"/>
      <c r="DL311" s="825"/>
      <c r="DM311" s="825"/>
      <c r="DN311" s="803"/>
      <c r="DO311" s="804"/>
      <c r="DP311" s="804"/>
      <c r="DQ311" s="827"/>
      <c r="DR311" s="828"/>
      <c r="DS311" s="835"/>
      <c r="DT311" s="811"/>
      <c r="DU311" s="812"/>
      <c r="DV311" s="812"/>
      <c r="DW311" s="836"/>
      <c r="DX311" s="835"/>
      <c r="DY311" s="828"/>
      <c r="DZ311" s="813"/>
      <c r="EA311" s="814"/>
      <c r="EB311" s="814"/>
      <c r="EC311" s="827"/>
      <c r="ED311" s="828"/>
      <c r="EE311" s="835"/>
      <c r="EF311" s="811"/>
      <c r="EG311" s="812"/>
      <c r="EH311" s="812"/>
      <c r="EI311" s="836"/>
      <c r="EJ311" s="835"/>
      <c r="EK311" s="828"/>
      <c r="EL311" s="813"/>
      <c r="EM311" s="814"/>
      <c r="EN311" s="814"/>
      <c r="EO311" s="827"/>
      <c r="EP311" s="828"/>
      <c r="EQ311" s="835"/>
      <c r="ER311" s="811"/>
      <c r="ES311" s="812"/>
      <c r="ET311" s="812"/>
      <c r="EU311" s="836"/>
      <c r="EV311" s="835"/>
      <c r="EW311" s="828"/>
      <c r="EX311" s="813"/>
      <c r="EY311" s="814"/>
      <c r="EZ311" s="814"/>
      <c r="FA311" s="827"/>
      <c r="FB311" s="828"/>
      <c r="FC311" s="835"/>
      <c r="FD311" s="811"/>
      <c r="FE311" s="812"/>
      <c r="FF311" s="812"/>
      <c r="FG311" s="836"/>
      <c r="FH311" s="835"/>
      <c r="FI311" s="828"/>
      <c r="FJ311" s="813"/>
      <c r="FK311" s="814"/>
      <c r="FL311" s="814"/>
      <c r="FM311" s="827"/>
      <c r="FN311" s="828"/>
      <c r="FO311" s="835"/>
      <c r="FP311" s="811"/>
      <c r="FQ311" s="812"/>
      <c r="FR311" s="812"/>
      <c r="FS311" s="823"/>
      <c r="FT311" s="824"/>
      <c r="FU311" s="825"/>
      <c r="FV311" s="803"/>
      <c r="FW311" s="804"/>
      <c r="FX311" s="804"/>
      <c r="FY311" s="826"/>
      <c r="FZ311" s="825"/>
      <c r="GA311" s="824"/>
      <c r="GB311" s="805"/>
      <c r="GC311" s="804"/>
      <c r="GD311" s="804"/>
      <c r="GE311" s="823"/>
      <c r="GF311" s="824"/>
      <c r="GG311" s="825"/>
      <c r="GH311" s="803"/>
      <c r="GI311" s="809"/>
      <c r="GJ311" s="809"/>
      <c r="GK311" s="826"/>
      <c r="GL311" s="825"/>
      <c r="GM311" s="824"/>
      <c r="GN311" s="805"/>
      <c r="GO311" s="804"/>
      <c r="GP311" s="804"/>
      <c r="GQ311" s="823"/>
      <c r="GR311" s="824"/>
      <c r="GS311" s="825"/>
      <c r="GT311" s="803"/>
      <c r="GU311" s="809"/>
      <c r="GV311" s="809"/>
      <c r="GW311" s="826"/>
      <c r="GX311" s="825"/>
      <c r="GY311" s="824"/>
      <c r="GZ311" s="805"/>
      <c r="HA311" s="804"/>
      <c r="HB311" s="804"/>
      <c r="HC311" s="823"/>
      <c r="HD311" s="824"/>
      <c r="HE311" s="825"/>
      <c r="HF311" s="803"/>
      <c r="HG311" s="809"/>
      <c r="HH311" s="809"/>
      <c r="HI311" s="826"/>
      <c r="HJ311" s="825"/>
      <c r="HK311" s="824"/>
      <c r="HL311" s="805"/>
      <c r="HM311" s="804"/>
      <c r="HN311" s="804"/>
      <c r="HO311" s="823"/>
      <c r="HP311" s="824"/>
      <c r="HQ311" s="825"/>
      <c r="HR311" s="803"/>
      <c r="HS311" s="809"/>
      <c r="HT311" s="809"/>
      <c r="HU311" s="826"/>
      <c r="HV311" s="825"/>
      <c r="HW311" s="824"/>
      <c r="HX311" s="805"/>
      <c r="HY311" s="804"/>
      <c r="HZ311" s="804"/>
      <c r="IA311" s="823"/>
      <c r="IB311" s="824"/>
      <c r="IC311" s="825"/>
      <c r="ID311" s="803"/>
      <c r="IE311" s="804"/>
      <c r="IF311" s="804"/>
      <c r="IG311" s="826"/>
      <c r="IH311" s="825"/>
      <c r="II311" s="824"/>
      <c r="IJ311" s="805"/>
      <c r="IK311" s="804"/>
      <c r="IL311" s="804"/>
      <c r="IM311" s="823"/>
      <c r="IN311" s="824"/>
      <c r="IO311" s="825">
        <v>5</v>
      </c>
      <c r="IP311" s="803"/>
      <c r="IQ311" s="804"/>
      <c r="IR311" s="804"/>
      <c r="IS311" s="826"/>
      <c r="IT311" s="825"/>
      <c r="IU311" s="825"/>
      <c r="IV311" s="803"/>
      <c r="IW311" s="804"/>
      <c r="IX311" s="804"/>
      <c r="IY311" s="826"/>
      <c r="IZ311" s="825"/>
      <c r="JA311" s="825"/>
      <c r="JB311" s="803"/>
      <c r="JC311" s="804"/>
      <c r="JD311" s="804"/>
      <c r="JE311" s="826"/>
      <c r="JF311" s="825"/>
      <c r="JG311" s="825"/>
      <c r="JH311" s="803"/>
      <c r="JI311" s="804"/>
      <c r="JJ311" s="804"/>
      <c r="JK311" s="826"/>
      <c r="JL311" s="825"/>
      <c r="JM311" s="825"/>
      <c r="JN311" s="803"/>
      <c r="JO311" s="804"/>
      <c r="JP311" s="804"/>
      <c r="JQ311" s="826"/>
      <c r="JR311" s="825"/>
      <c r="JS311" s="825"/>
      <c r="JT311" s="803"/>
      <c r="JU311" s="804"/>
      <c r="JV311" s="804"/>
      <c r="JW311" s="826"/>
      <c r="JX311" s="825"/>
      <c r="JY311" s="825"/>
      <c r="JZ311" s="803"/>
      <c r="KA311" s="804"/>
      <c r="KB311" s="804"/>
      <c r="KC311" s="826"/>
      <c r="KD311" s="825"/>
      <c r="KE311" s="825"/>
      <c r="KF311" s="803"/>
      <c r="KG311" s="804"/>
      <c r="KH311" s="804"/>
      <c r="KI311" s="826"/>
      <c r="KJ311" s="825"/>
      <c r="KK311" s="825"/>
      <c r="KL311" s="803"/>
      <c r="KM311" s="804"/>
      <c r="KN311" s="804"/>
      <c r="KO311" s="823"/>
      <c r="KP311" s="824"/>
      <c r="KQ311" s="852">
        <v>0.7</v>
      </c>
      <c r="KR311" s="805"/>
      <c r="KS311" s="804"/>
      <c r="KT311" s="804"/>
      <c r="KU311" s="823"/>
      <c r="KV311" s="824"/>
      <c r="KW311" s="825"/>
      <c r="KX311" s="803"/>
      <c r="KY311" s="804"/>
      <c r="KZ311" s="804"/>
      <c r="LA311" s="826"/>
      <c r="LB311" s="825"/>
      <c r="LC311" s="825"/>
      <c r="LD311" s="803"/>
      <c r="LE311" s="804"/>
      <c r="LF311" s="804"/>
      <c r="LG311" s="826"/>
      <c r="LH311" s="825"/>
      <c r="LI311" s="825"/>
      <c r="LJ311" s="803"/>
      <c r="LK311" s="804"/>
      <c r="LL311" s="804"/>
      <c r="LM311" s="826"/>
      <c r="LN311" s="825"/>
      <c r="LO311" s="825"/>
      <c r="LP311" s="803"/>
      <c r="LQ311" s="804"/>
      <c r="LR311" s="804"/>
      <c r="LS311" s="826"/>
      <c r="LT311" s="825"/>
      <c r="LU311" s="825"/>
      <c r="LV311" s="803"/>
      <c r="LW311" s="804"/>
      <c r="LX311" s="804"/>
      <c r="LY311" s="826"/>
      <c r="LZ311" s="825"/>
      <c r="MA311" s="825"/>
      <c r="MB311" s="803"/>
      <c r="MC311" s="804"/>
      <c r="MD311" s="804"/>
      <c r="ME311" s="826"/>
      <c r="MF311" s="825"/>
      <c r="MG311" s="825"/>
      <c r="MH311" s="803"/>
      <c r="MI311" s="804"/>
      <c r="MJ311" s="804"/>
      <c r="MK311" s="826"/>
      <c r="ML311" s="825"/>
      <c r="MM311" s="825"/>
      <c r="MN311" s="803"/>
      <c r="MO311" s="804"/>
      <c r="MP311" s="804"/>
      <c r="MQ311" s="826"/>
      <c r="MR311" s="825"/>
      <c r="MS311" s="825"/>
      <c r="MT311" s="803"/>
      <c r="MU311" s="804"/>
      <c r="MV311" s="804"/>
      <c r="MW311" s="823"/>
      <c r="MX311" s="824"/>
      <c r="MY311" s="824">
        <v>2.2000000000000002</v>
      </c>
      <c r="MZ311" s="805"/>
      <c r="NA311" s="804"/>
      <c r="NB311" s="804"/>
      <c r="NC311" s="823"/>
      <c r="ND311" s="824"/>
      <c r="NE311" s="825"/>
      <c r="NF311" s="805"/>
      <c r="NG311" s="804"/>
      <c r="NH311" s="804"/>
      <c r="NI311" s="823"/>
      <c r="NJ311" s="824"/>
      <c r="NK311" s="824"/>
      <c r="NL311" s="805"/>
      <c r="NM311" s="809"/>
      <c r="NN311" s="809"/>
      <c r="NO311" s="823"/>
      <c r="NP311" s="824"/>
      <c r="NQ311" s="824"/>
      <c r="NR311" s="805"/>
      <c r="NS311" s="823"/>
      <c r="NT311" s="824"/>
      <c r="NU311" s="824"/>
      <c r="NV311" s="805"/>
      <c r="NW311" s="823"/>
      <c r="NX311" s="824"/>
      <c r="NY311" s="824"/>
      <c r="NZ311" s="834"/>
      <c r="OA311" s="823"/>
      <c r="OB311" s="824"/>
      <c r="OC311" s="824"/>
      <c r="OD311" s="805"/>
      <c r="OE311" s="823"/>
      <c r="OF311" s="824"/>
      <c r="OG311" s="824"/>
      <c r="OH311" s="805"/>
      <c r="OI311" s="823"/>
      <c r="OJ311" s="824"/>
      <c r="OK311" s="824"/>
      <c r="OL311" s="805"/>
      <c r="OM311" s="823"/>
      <c r="ON311" s="824"/>
      <c r="OO311" s="824"/>
      <c r="OP311" s="805"/>
      <c r="OQ311" s="823"/>
      <c r="OR311" s="824"/>
      <c r="OS311" s="824"/>
      <c r="OT311" s="805"/>
      <c r="OU311" s="823"/>
      <c r="OV311" s="824"/>
      <c r="OW311" s="824"/>
      <c r="OX311" s="805"/>
      <c r="OY311" s="823"/>
      <c r="OZ311" s="824"/>
      <c r="PA311" s="824"/>
      <c r="PB311" s="805"/>
      <c r="PC311" s="823"/>
      <c r="PD311" s="824"/>
      <c r="PE311" s="824"/>
      <c r="PF311" s="805"/>
    </row>
    <row r="312" spans="1:422" ht="15" hidden="1" customHeight="1" x14ac:dyDescent="0.25">
      <c r="A312" s="769" t="s">
        <v>25</v>
      </c>
      <c r="B312" s="769" t="s">
        <v>45</v>
      </c>
      <c r="C312" s="769" t="s">
        <v>20</v>
      </c>
      <c r="D312" s="770" t="s">
        <v>432</v>
      </c>
      <c r="E312" s="769"/>
      <c r="F312" s="769" t="s">
        <v>59</v>
      </c>
      <c r="G312" s="769" t="s">
        <v>151</v>
      </c>
      <c r="H312" s="769" t="s">
        <v>152</v>
      </c>
      <c r="I312" s="769"/>
      <c r="J312" s="769"/>
      <c r="K312" s="771" t="s">
        <v>433</v>
      </c>
      <c r="L312" s="769" t="s">
        <v>79</v>
      </c>
      <c r="M312" s="771"/>
      <c r="N312" s="771">
        <v>575</v>
      </c>
      <c r="O312" s="769" t="s">
        <v>455</v>
      </c>
      <c r="P312" s="769"/>
      <c r="Q312" s="769"/>
      <c r="R312" s="769" t="s">
        <v>149</v>
      </c>
      <c r="S312" s="769"/>
      <c r="T312" s="816"/>
      <c r="U312" s="816"/>
      <c r="V312" s="816"/>
      <c r="W312" s="816"/>
      <c r="X312" s="769">
        <v>1</v>
      </c>
      <c r="Y312" s="769">
        <f>IF(AND(AJ312="",AK312="",AL312="",AN312="",AO312="",OR(AP312="",AP312=Dropdown!$AM$12,AP312=Dropdown!$AM$11)),1,0)</f>
        <v>0</v>
      </c>
      <c r="Z312" s="769">
        <f t="shared" si="46"/>
        <v>0</v>
      </c>
      <c r="AA312" s="769">
        <f t="shared" si="47"/>
        <v>0</v>
      </c>
      <c r="AB312" s="769">
        <f t="shared" si="45"/>
        <v>0</v>
      </c>
      <c r="AC312" s="769"/>
      <c r="AD312" s="772" t="str">
        <f>IF(OR(T312&lt;&gt;"",U312&lt;&gt;""),Dropdown!$A$4,IF(OR(V312&lt;&gt;"",W312&lt;&gt;""),Dropdown!$A$5,Dropdown!$A$3))</f>
        <v>Residential</v>
      </c>
      <c r="AE312" s="773" t="s">
        <v>634</v>
      </c>
      <c r="AF312" s="773" t="str">
        <f>VLOOKUP(AG312,Dropdown!$N$3:$R$55,2,FALSE)</f>
        <v>SAS</v>
      </c>
      <c r="AG312" s="773" t="s">
        <v>25</v>
      </c>
      <c r="AH312" s="773" t="str">
        <f>IF(AG312&lt;&gt;"",VLOOKUP(AG312,Dropdown!$N$3:$R$62,3,FALSE),IF(AF312&lt;&gt;"",VLOOKUP(AF312,Dropdown!$N$3:$R$62,3,FALSE),IF(AE312&lt;&gt;"",VLOOKUP(AE312,Dropdown!$N$3:$R$62,3,FALSE),"")))</f>
        <v>LMI</v>
      </c>
      <c r="AI312" s="925" t="s">
        <v>616</v>
      </c>
      <c r="AJ312" s="773" t="s">
        <v>776</v>
      </c>
      <c r="AK312" s="773"/>
      <c r="AL312" s="821" t="s">
        <v>79</v>
      </c>
      <c r="AM312" s="772" t="s">
        <v>769</v>
      </c>
      <c r="AN312" s="773" t="s">
        <v>638</v>
      </c>
      <c r="AO312" s="773"/>
      <c r="AP312" s="773"/>
      <c r="AQ312" s="769" t="s">
        <v>437</v>
      </c>
      <c r="AR312" s="774" t="s">
        <v>101</v>
      </c>
      <c r="AS312" s="774">
        <v>85</v>
      </c>
      <c r="AT312" s="769"/>
      <c r="AU312" s="769"/>
      <c r="AV312" s="846"/>
      <c r="AW312" s="823"/>
      <c r="AX312" s="824"/>
      <c r="AY312" s="824"/>
      <c r="AZ312" s="803"/>
      <c r="BA312" s="804"/>
      <c r="BB312" s="804"/>
      <c r="BC312" s="823"/>
      <c r="BD312" s="824"/>
      <c r="BE312" s="1272" t="s">
        <v>1069</v>
      </c>
      <c r="BF312" s="805"/>
      <c r="BG312" s="804"/>
      <c r="BH312" s="804"/>
      <c r="BI312" s="823"/>
      <c r="BJ312" s="824"/>
      <c r="BK312" s="824"/>
      <c r="BL312" s="805"/>
      <c r="BM312" s="804"/>
      <c r="BN312" s="804"/>
      <c r="BO312" s="826"/>
      <c r="BP312" s="825"/>
      <c r="BQ312" s="1274"/>
      <c r="BR312" s="803"/>
      <c r="BS312" s="804"/>
      <c r="BT312" s="804"/>
      <c r="BU312" s="826"/>
      <c r="BV312" s="825"/>
      <c r="BW312" s="1274"/>
      <c r="BX312" s="803"/>
      <c r="BY312" s="804"/>
      <c r="BZ312" s="804"/>
      <c r="CA312" s="826"/>
      <c r="CB312" s="825"/>
      <c r="CC312" s="1274"/>
      <c r="CD312" s="803"/>
      <c r="CE312" s="804"/>
      <c r="CF312" s="804"/>
      <c r="CG312" s="826"/>
      <c r="CH312" s="825"/>
      <c r="CI312" s="1274"/>
      <c r="CJ312" s="803"/>
      <c r="CK312" s="804"/>
      <c r="CL312" s="804"/>
      <c r="CM312" s="826"/>
      <c r="CN312" s="825"/>
      <c r="CO312" s="1274"/>
      <c r="CP312" s="803"/>
      <c r="CQ312" s="804"/>
      <c r="CR312" s="804"/>
      <c r="CS312" s="826"/>
      <c r="CT312" s="825"/>
      <c r="CU312" s="1274"/>
      <c r="CV312" s="803"/>
      <c r="CW312" s="804"/>
      <c r="CX312" s="804"/>
      <c r="CY312" s="826"/>
      <c r="CZ312" s="825"/>
      <c r="DA312" s="1274"/>
      <c r="DB312" s="803"/>
      <c r="DC312" s="804"/>
      <c r="DD312" s="804"/>
      <c r="DE312" s="826"/>
      <c r="DF312" s="825"/>
      <c r="DG312" s="1274"/>
      <c r="DH312" s="803"/>
      <c r="DI312" s="804"/>
      <c r="DJ312" s="804"/>
      <c r="DK312" s="826"/>
      <c r="DL312" s="825"/>
      <c r="DM312" s="1274"/>
      <c r="DN312" s="803"/>
      <c r="DO312" s="804"/>
      <c r="DP312" s="804"/>
      <c r="DQ312" s="827"/>
      <c r="DR312" s="828"/>
      <c r="DS312" s="835"/>
      <c r="DT312" s="811"/>
      <c r="DU312" s="812"/>
      <c r="DV312" s="812"/>
      <c r="DW312" s="836"/>
      <c r="DX312" s="835"/>
      <c r="DY312" s="828"/>
      <c r="DZ312" s="813"/>
      <c r="EA312" s="814"/>
      <c r="EB312" s="814"/>
      <c r="EC312" s="827"/>
      <c r="ED312" s="828"/>
      <c r="EE312" s="835"/>
      <c r="EF312" s="811"/>
      <c r="EG312" s="812"/>
      <c r="EH312" s="812"/>
      <c r="EI312" s="836"/>
      <c r="EJ312" s="835"/>
      <c r="EK312" s="828"/>
      <c r="EL312" s="813"/>
      <c r="EM312" s="814"/>
      <c r="EN312" s="814"/>
      <c r="EO312" s="827"/>
      <c r="EP312" s="828"/>
      <c r="EQ312" s="835"/>
      <c r="ER312" s="811"/>
      <c r="ES312" s="812"/>
      <c r="ET312" s="812"/>
      <c r="EU312" s="836"/>
      <c r="EV312" s="835"/>
      <c r="EW312" s="828"/>
      <c r="EX312" s="813"/>
      <c r="EY312" s="814"/>
      <c r="EZ312" s="814"/>
      <c r="FA312" s="827"/>
      <c r="FB312" s="828"/>
      <c r="FC312" s="835"/>
      <c r="FD312" s="811"/>
      <c r="FE312" s="812"/>
      <c r="FF312" s="812"/>
      <c r="FG312" s="836"/>
      <c r="FH312" s="835"/>
      <c r="FI312" s="828"/>
      <c r="FJ312" s="813"/>
      <c r="FK312" s="814"/>
      <c r="FL312" s="814"/>
      <c r="FM312" s="827"/>
      <c r="FN312" s="828"/>
      <c r="FO312" s="835"/>
      <c r="FP312" s="811"/>
      <c r="FQ312" s="812"/>
      <c r="FR312" s="812"/>
      <c r="FS312" s="823"/>
      <c r="FT312" s="824"/>
      <c r="FU312" s="929" t="s">
        <v>762</v>
      </c>
      <c r="FV312" s="803"/>
      <c r="FW312" s="804"/>
      <c r="FX312" s="804"/>
      <c r="FY312" s="826"/>
      <c r="FZ312" s="825"/>
      <c r="GA312" s="825"/>
      <c r="GB312" s="803"/>
      <c r="GC312" s="804"/>
      <c r="GD312" s="804"/>
      <c r="GE312" s="826"/>
      <c r="GF312" s="825"/>
      <c r="GG312" s="825"/>
      <c r="GH312" s="803"/>
      <c r="GI312" s="804"/>
      <c r="GJ312" s="804"/>
      <c r="GK312" s="826"/>
      <c r="GL312" s="825"/>
      <c r="GM312" s="825"/>
      <c r="GN312" s="803"/>
      <c r="GO312" s="804"/>
      <c r="GP312" s="804"/>
      <c r="GQ312" s="826"/>
      <c r="GR312" s="825"/>
      <c r="GS312" s="825"/>
      <c r="GT312" s="803"/>
      <c r="GU312" s="804"/>
      <c r="GV312" s="804"/>
      <c r="GW312" s="826"/>
      <c r="GX312" s="825"/>
      <c r="GY312" s="825"/>
      <c r="GZ312" s="803"/>
      <c r="HA312" s="804"/>
      <c r="HB312" s="804"/>
      <c r="HC312" s="826"/>
      <c r="HD312" s="825"/>
      <c r="HE312" s="825"/>
      <c r="HF312" s="803"/>
      <c r="HG312" s="804"/>
      <c r="HH312" s="804"/>
      <c r="HI312" s="826"/>
      <c r="HJ312" s="825"/>
      <c r="HK312" s="825"/>
      <c r="HL312" s="803"/>
      <c r="HM312" s="804"/>
      <c r="HN312" s="804"/>
      <c r="HO312" s="826"/>
      <c r="HP312" s="825"/>
      <c r="HQ312" s="825"/>
      <c r="HR312" s="803"/>
      <c r="HS312" s="804"/>
      <c r="HT312" s="804"/>
      <c r="HU312" s="826"/>
      <c r="HV312" s="825"/>
      <c r="HW312" s="824"/>
      <c r="HX312" s="805"/>
      <c r="HY312" s="804"/>
      <c r="HZ312" s="804"/>
      <c r="IA312" s="823"/>
      <c r="IB312" s="824"/>
      <c r="IC312" s="825"/>
      <c r="ID312" s="803"/>
      <c r="IE312" s="804"/>
      <c r="IF312" s="804"/>
      <c r="IG312" s="826"/>
      <c r="IH312" s="825"/>
      <c r="II312" s="824"/>
      <c r="IJ312" s="805"/>
      <c r="IK312" s="804"/>
      <c r="IL312" s="804"/>
      <c r="IM312" s="823"/>
      <c r="IN312" s="824"/>
      <c r="IO312" s="825"/>
      <c r="IP312" s="803"/>
      <c r="IQ312" s="804"/>
      <c r="IR312" s="804"/>
      <c r="IS312" s="826"/>
      <c r="IT312" s="825"/>
      <c r="IU312" s="824"/>
      <c r="IV312" s="805"/>
      <c r="IW312" s="804"/>
      <c r="IX312" s="804"/>
      <c r="IY312" s="823"/>
      <c r="IZ312" s="824"/>
      <c r="JA312" s="825"/>
      <c r="JB312" s="803"/>
      <c r="JC312" s="804"/>
      <c r="JD312" s="804"/>
      <c r="JE312" s="826"/>
      <c r="JF312" s="825"/>
      <c r="JG312" s="824"/>
      <c r="JH312" s="805"/>
      <c r="JI312" s="804"/>
      <c r="JJ312" s="804"/>
      <c r="JK312" s="823"/>
      <c r="JL312" s="824"/>
      <c r="JM312" s="825"/>
      <c r="JN312" s="803"/>
      <c r="JO312" s="809"/>
      <c r="JP312" s="809"/>
      <c r="JQ312" s="826"/>
      <c r="JR312" s="825"/>
      <c r="JS312" s="824"/>
      <c r="JT312" s="805"/>
      <c r="JU312" s="804"/>
      <c r="JV312" s="804"/>
      <c r="JW312" s="823"/>
      <c r="JX312" s="824"/>
      <c r="JY312" s="824"/>
      <c r="JZ312" s="805"/>
      <c r="KA312" s="809"/>
      <c r="KB312" s="809"/>
      <c r="KC312" s="823"/>
      <c r="KD312" s="824"/>
      <c r="KE312" s="824"/>
      <c r="KF312" s="805"/>
      <c r="KG312" s="809"/>
      <c r="KH312" s="809"/>
      <c r="KI312" s="823"/>
      <c r="KJ312" s="824"/>
      <c r="KK312" s="824"/>
      <c r="KL312" s="805"/>
      <c r="KM312" s="809"/>
      <c r="KN312" s="809"/>
      <c r="KO312" s="823"/>
      <c r="KP312" s="824"/>
      <c r="KQ312" s="824"/>
      <c r="KR312" s="805"/>
      <c r="KS312" s="804"/>
      <c r="KT312" s="804"/>
      <c r="KU312" s="823"/>
      <c r="KV312" s="824"/>
      <c r="KW312" s="824"/>
      <c r="KX312" s="805"/>
      <c r="KY312" s="809"/>
      <c r="KZ312" s="809"/>
      <c r="LA312" s="823"/>
      <c r="LB312" s="824"/>
      <c r="LC312" s="824"/>
      <c r="LD312" s="805"/>
      <c r="LE312" s="804"/>
      <c r="LF312" s="804"/>
      <c r="LG312" s="823"/>
      <c r="LH312" s="824"/>
      <c r="LI312" s="824"/>
      <c r="LJ312" s="805"/>
      <c r="LK312" s="804"/>
      <c r="LL312" s="804"/>
      <c r="LM312" s="823"/>
      <c r="LN312" s="824"/>
      <c r="LO312" s="824"/>
      <c r="LP312" s="805"/>
      <c r="LQ312" s="809"/>
      <c r="LR312" s="809"/>
      <c r="LS312" s="823"/>
      <c r="LT312" s="824"/>
      <c r="LU312" s="824"/>
      <c r="LV312" s="805"/>
      <c r="LW312" s="804"/>
      <c r="LX312" s="804"/>
      <c r="LY312" s="823"/>
      <c r="LZ312" s="824"/>
      <c r="MA312" s="824"/>
      <c r="MB312" s="805"/>
      <c r="MC312" s="809"/>
      <c r="MD312" s="809"/>
      <c r="ME312" s="823"/>
      <c r="MF312" s="824"/>
      <c r="MG312" s="824"/>
      <c r="MH312" s="805"/>
      <c r="MI312" s="809"/>
      <c r="MJ312" s="809"/>
      <c r="MK312" s="823"/>
      <c r="ML312" s="824"/>
      <c r="MM312" s="824"/>
      <c r="MN312" s="805"/>
      <c r="MO312" s="809"/>
      <c r="MP312" s="809"/>
      <c r="MQ312" s="823"/>
      <c r="MR312" s="824"/>
      <c r="MS312" s="824"/>
      <c r="MT312" s="805"/>
      <c r="MU312" s="804"/>
      <c r="MV312" s="804"/>
      <c r="MW312" s="823"/>
      <c r="MX312" s="824"/>
      <c r="MY312" s="824"/>
      <c r="MZ312" s="805"/>
      <c r="NA312" s="804"/>
      <c r="NB312" s="804"/>
      <c r="NC312" s="823"/>
      <c r="ND312" s="824"/>
      <c r="NE312" s="824"/>
      <c r="NF312" s="805"/>
      <c r="NG312" s="804"/>
      <c r="NH312" s="804"/>
      <c r="NI312" s="823"/>
      <c r="NJ312" s="824"/>
      <c r="NK312" s="824"/>
      <c r="NL312" s="805"/>
      <c r="NM312" s="809"/>
      <c r="NN312" s="809"/>
      <c r="NO312" s="823"/>
      <c r="NP312" s="824"/>
      <c r="NQ312" s="824"/>
      <c r="NR312" s="805"/>
      <c r="NS312" s="823"/>
      <c r="NT312" s="824"/>
      <c r="NU312" s="824"/>
      <c r="NV312" s="805"/>
      <c r="NW312" s="823"/>
      <c r="NX312" s="824"/>
      <c r="NY312" s="824"/>
      <c r="NZ312" s="834"/>
      <c r="OA312" s="823"/>
      <c r="OB312" s="824"/>
      <c r="OC312" s="824"/>
      <c r="OD312" s="805"/>
      <c r="OE312" s="823"/>
      <c r="OF312" s="824"/>
      <c r="OG312" s="824"/>
      <c r="OH312" s="805"/>
      <c r="OI312" s="823"/>
      <c r="OJ312" s="824"/>
      <c r="OK312" s="824"/>
      <c r="OL312" s="805"/>
      <c r="OM312" s="823"/>
      <c r="ON312" s="824"/>
      <c r="OO312" s="824"/>
      <c r="OP312" s="805"/>
      <c r="OQ312" s="823"/>
      <c r="OR312" s="824"/>
      <c r="OS312" s="824"/>
      <c r="OT312" s="805"/>
      <c r="OU312" s="823"/>
      <c r="OV312" s="824"/>
      <c r="OW312" s="824"/>
      <c r="OX312" s="805"/>
      <c r="OY312" s="823"/>
      <c r="OZ312" s="824"/>
      <c r="PA312" s="824"/>
      <c r="PB312" s="805"/>
      <c r="PC312" s="823"/>
      <c r="PD312" s="824"/>
      <c r="PE312" s="824"/>
      <c r="PF312" s="805"/>
    </row>
    <row r="313" spans="1:422" ht="15" hidden="1" customHeight="1" x14ac:dyDescent="0.25">
      <c r="A313" s="769" t="s">
        <v>25</v>
      </c>
      <c r="B313" s="769" t="s">
        <v>45</v>
      </c>
      <c r="C313" s="769" t="s">
        <v>20</v>
      </c>
      <c r="D313" s="770" t="s">
        <v>432</v>
      </c>
      <c r="E313" s="769"/>
      <c r="F313" s="769" t="s">
        <v>59</v>
      </c>
      <c r="G313" s="769" t="s">
        <v>151</v>
      </c>
      <c r="H313" s="769" t="s">
        <v>152</v>
      </c>
      <c r="I313" s="769"/>
      <c r="J313" s="769"/>
      <c r="K313" s="771" t="s">
        <v>433</v>
      </c>
      <c r="L313" s="769" t="s">
        <v>79</v>
      </c>
      <c r="M313" s="771"/>
      <c r="N313" s="771">
        <v>575</v>
      </c>
      <c r="O313" s="769" t="s">
        <v>455</v>
      </c>
      <c r="P313" s="769"/>
      <c r="Q313" s="769"/>
      <c r="R313" s="769" t="s">
        <v>149</v>
      </c>
      <c r="S313" s="769"/>
      <c r="T313" s="816"/>
      <c r="U313" s="816"/>
      <c r="V313" s="816"/>
      <c r="W313" s="816"/>
      <c r="X313" s="769">
        <v>1</v>
      </c>
      <c r="Y313" s="769">
        <f>IF(AND(AJ313="",AK313="",AL313="",AN313="",AO313="",OR(AP313="",AP313=Dropdown!$AM$12,AP313=Dropdown!$AM$11)),1,0)</f>
        <v>0</v>
      </c>
      <c r="Z313" s="769">
        <f t="shared" si="46"/>
        <v>0</v>
      </c>
      <c r="AA313" s="769">
        <f t="shared" si="47"/>
        <v>0</v>
      </c>
      <c r="AB313" s="769">
        <f t="shared" si="45"/>
        <v>0</v>
      </c>
      <c r="AC313" s="769"/>
      <c r="AD313" s="772" t="str">
        <f>IF(OR(T313&lt;&gt;"",U313&lt;&gt;""),Dropdown!$A$4,IF(OR(V313&lt;&gt;"",W313&lt;&gt;""),Dropdown!$A$5,Dropdown!$A$3))</f>
        <v>Residential</v>
      </c>
      <c r="AE313" s="773" t="s">
        <v>634</v>
      </c>
      <c r="AF313" s="773" t="str">
        <f>VLOOKUP(AG313,Dropdown!$N$3:$R$55,2,FALSE)</f>
        <v>SAS</v>
      </c>
      <c r="AG313" s="773" t="s">
        <v>25</v>
      </c>
      <c r="AH313" s="773" t="str">
        <f>IF(AG313&lt;&gt;"",VLOOKUP(AG313,Dropdown!$N$3:$R$62,3,FALSE),IF(AF313&lt;&gt;"",VLOOKUP(AF313,Dropdown!$N$3:$R$62,3,FALSE),IF(AE313&lt;&gt;"",VLOOKUP(AE313,Dropdown!$N$3:$R$62,3,FALSE),"")))</f>
        <v>LMI</v>
      </c>
      <c r="AI313" s="925" t="s">
        <v>616</v>
      </c>
      <c r="AJ313" s="773" t="s">
        <v>776</v>
      </c>
      <c r="AK313" s="773"/>
      <c r="AL313" s="821" t="s">
        <v>79</v>
      </c>
      <c r="AM313" s="772" t="s">
        <v>769</v>
      </c>
      <c r="AN313" s="773" t="s">
        <v>638</v>
      </c>
      <c r="AO313" s="773"/>
      <c r="AP313" s="773"/>
      <c r="AQ313" s="769" t="s">
        <v>460</v>
      </c>
      <c r="AR313" s="774" t="s">
        <v>101</v>
      </c>
      <c r="AS313" s="774">
        <v>87</v>
      </c>
      <c r="AT313" s="769"/>
      <c r="AU313" s="769"/>
      <c r="AV313" s="846"/>
      <c r="AW313" s="823"/>
      <c r="AX313" s="824"/>
      <c r="AY313" s="824"/>
      <c r="AZ313" s="803"/>
      <c r="BA313" s="804"/>
      <c r="BB313" s="804"/>
      <c r="BC313" s="823"/>
      <c r="BD313" s="824"/>
      <c r="BE313" s="930" t="s">
        <v>1070</v>
      </c>
      <c r="BF313" s="805"/>
      <c r="BG313" s="804"/>
      <c r="BH313" s="804"/>
      <c r="BI313" s="823"/>
      <c r="BJ313" s="824"/>
      <c r="BK313" s="824"/>
      <c r="BL313" s="805"/>
      <c r="BM313" s="804"/>
      <c r="BN313" s="804"/>
      <c r="BO313" s="826"/>
      <c r="BP313" s="825"/>
      <c r="BQ313" s="825"/>
      <c r="BR313" s="803"/>
      <c r="BS313" s="804"/>
      <c r="BT313" s="804"/>
      <c r="BU313" s="826"/>
      <c r="BV313" s="825"/>
      <c r="BW313" s="825"/>
      <c r="BX313" s="803"/>
      <c r="BY313" s="804"/>
      <c r="BZ313" s="804"/>
      <c r="CA313" s="826"/>
      <c r="CB313" s="825"/>
      <c r="CC313" s="825"/>
      <c r="CD313" s="803"/>
      <c r="CE313" s="804"/>
      <c r="CF313" s="804"/>
      <c r="CG313" s="826"/>
      <c r="CH313" s="825"/>
      <c r="CI313" s="825"/>
      <c r="CJ313" s="803"/>
      <c r="CK313" s="804"/>
      <c r="CL313" s="804"/>
      <c r="CM313" s="826"/>
      <c r="CN313" s="825"/>
      <c r="CO313" s="825"/>
      <c r="CP313" s="803"/>
      <c r="CQ313" s="804"/>
      <c r="CR313" s="804"/>
      <c r="CS313" s="826"/>
      <c r="CT313" s="825"/>
      <c r="CU313" s="825"/>
      <c r="CV313" s="803"/>
      <c r="CW313" s="804"/>
      <c r="CX313" s="804"/>
      <c r="CY313" s="826"/>
      <c r="CZ313" s="825"/>
      <c r="DA313" s="825"/>
      <c r="DB313" s="803"/>
      <c r="DC313" s="804"/>
      <c r="DD313" s="804"/>
      <c r="DE313" s="826"/>
      <c r="DF313" s="825"/>
      <c r="DG313" s="825"/>
      <c r="DH313" s="803"/>
      <c r="DI313" s="804"/>
      <c r="DJ313" s="804"/>
      <c r="DK313" s="826"/>
      <c r="DL313" s="825"/>
      <c r="DM313" s="825"/>
      <c r="DN313" s="803"/>
      <c r="DO313" s="804"/>
      <c r="DP313" s="804"/>
      <c r="DQ313" s="827"/>
      <c r="DR313" s="828"/>
      <c r="DS313" s="835"/>
      <c r="DT313" s="811"/>
      <c r="DU313" s="812"/>
      <c r="DV313" s="812"/>
      <c r="DW313" s="836"/>
      <c r="DX313" s="835"/>
      <c r="DY313" s="828"/>
      <c r="DZ313" s="813"/>
      <c r="EA313" s="814"/>
      <c r="EB313" s="814"/>
      <c r="EC313" s="827"/>
      <c r="ED313" s="828"/>
      <c r="EE313" s="835"/>
      <c r="EF313" s="811"/>
      <c r="EG313" s="812"/>
      <c r="EH313" s="812"/>
      <c r="EI313" s="836"/>
      <c r="EJ313" s="835"/>
      <c r="EK313" s="828"/>
      <c r="EL313" s="813"/>
      <c r="EM313" s="814"/>
      <c r="EN313" s="814"/>
      <c r="EO313" s="827"/>
      <c r="EP313" s="828"/>
      <c r="EQ313" s="835"/>
      <c r="ER313" s="811"/>
      <c r="ES313" s="812"/>
      <c r="ET313" s="812"/>
      <c r="EU313" s="836"/>
      <c r="EV313" s="835"/>
      <c r="EW313" s="828"/>
      <c r="EX313" s="813"/>
      <c r="EY313" s="814"/>
      <c r="EZ313" s="814"/>
      <c r="FA313" s="827"/>
      <c r="FB313" s="828"/>
      <c r="FC313" s="835"/>
      <c r="FD313" s="811"/>
      <c r="FE313" s="812"/>
      <c r="FF313" s="812"/>
      <c r="FG313" s="836"/>
      <c r="FH313" s="835"/>
      <c r="FI313" s="828"/>
      <c r="FJ313" s="813"/>
      <c r="FK313" s="814"/>
      <c r="FL313" s="814"/>
      <c r="FM313" s="827"/>
      <c r="FN313" s="828"/>
      <c r="FO313" s="835"/>
      <c r="FP313" s="811"/>
      <c r="FQ313" s="812"/>
      <c r="FR313" s="812"/>
      <c r="FS313" s="823"/>
      <c r="FT313" s="824"/>
      <c r="FU313" s="929" t="s">
        <v>746</v>
      </c>
      <c r="FV313" s="803"/>
      <c r="FW313" s="804"/>
      <c r="FX313" s="804"/>
      <c r="FY313" s="826"/>
      <c r="FZ313" s="825"/>
      <c r="GA313" s="825"/>
      <c r="GB313" s="803"/>
      <c r="GC313" s="804"/>
      <c r="GD313" s="804"/>
      <c r="GE313" s="826"/>
      <c r="GF313" s="825"/>
      <c r="GG313" s="825"/>
      <c r="GH313" s="803"/>
      <c r="GI313" s="804"/>
      <c r="GJ313" s="804"/>
      <c r="GK313" s="826"/>
      <c r="GL313" s="825"/>
      <c r="GM313" s="825"/>
      <c r="GN313" s="803"/>
      <c r="GO313" s="804"/>
      <c r="GP313" s="804"/>
      <c r="GQ313" s="826"/>
      <c r="GR313" s="825"/>
      <c r="GS313" s="825"/>
      <c r="GT313" s="803"/>
      <c r="GU313" s="804"/>
      <c r="GV313" s="804"/>
      <c r="GW313" s="826"/>
      <c r="GX313" s="825"/>
      <c r="GY313" s="825"/>
      <c r="GZ313" s="803"/>
      <c r="HA313" s="804"/>
      <c r="HB313" s="804"/>
      <c r="HC313" s="826"/>
      <c r="HD313" s="825"/>
      <c r="HE313" s="825"/>
      <c r="HF313" s="803"/>
      <c r="HG313" s="804"/>
      <c r="HH313" s="804"/>
      <c r="HI313" s="826"/>
      <c r="HJ313" s="825"/>
      <c r="HK313" s="825"/>
      <c r="HL313" s="803"/>
      <c r="HM313" s="804"/>
      <c r="HN313" s="804"/>
      <c r="HO313" s="826"/>
      <c r="HP313" s="825"/>
      <c r="HQ313" s="825"/>
      <c r="HR313" s="803"/>
      <c r="HS313" s="804"/>
      <c r="HT313" s="804"/>
      <c r="HU313" s="826"/>
      <c r="HV313" s="825"/>
      <c r="HW313" s="824"/>
      <c r="HX313" s="805"/>
      <c r="HY313" s="804"/>
      <c r="HZ313" s="804"/>
      <c r="IA313" s="823"/>
      <c r="IB313" s="824"/>
      <c r="IC313" s="825"/>
      <c r="ID313" s="803"/>
      <c r="IE313" s="804"/>
      <c r="IF313" s="804"/>
      <c r="IG313" s="826"/>
      <c r="IH313" s="825"/>
      <c r="II313" s="824"/>
      <c r="IJ313" s="805"/>
      <c r="IK313" s="804"/>
      <c r="IL313" s="804"/>
      <c r="IM313" s="823"/>
      <c r="IN313" s="824"/>
      <c r="IO313" s="825"/>
      <c r="IP313" s="803"/>
      <c r="IQ313" s="804"/>
      <c r="IR313" s="804"/>
      <c r="IS313" s="826"/>
      <c r="IT313" s="825"/>
      <c r="IU313" s="824"/>
      <c r="IV313" s="805"/>
      <c r="IW313" s="804"/>
      <c r="IX313" s="804"/>
      <c r="IY313" s="823"/>
      <c r="IZ313" s="824"/>
      <c r="JA313" s="825"/>
      <c r="JB313" s="803"/>
      <c r="JC313" s="804"/>
      <c r="JD313" s="804"/>
      <c r="JE313" s="826"/>
      <c r="JF313" s="825"/>
      <c r="JG313" s="824"/>
      <c r="JH313" s="805"/>
      <c r="JI313" s="804"/>
      <c r="JJ313" s="804"/>
      <c r="JK313" s="823"/>
      <c r="JL313" s="824"/>
      <c r="JM313" s="825"/>
      <c r="JN313" s="803"/>
      <c r="JO313" s="809"/>
      <c r="JP313" s="809"/>
      <c r="JQ313" s="826"/>
      <c r="JR313" s="825"/>
      <c r="JS313" s="824"/>
      <c r="JT313" s="805"/>
      <c r="JU313" s="804"/>
      <c r="JV313" s="804"/>
      <c r="JW313" s="823"/>
      <c r="JX313" s="824"/>
      <c r="JY313" s="824"/>
      <c r="JZ313" s="805"/>
      <c r="KA313" s="809"/>
      <c r="KB313" s="809"/>
      <c r="KC313" s="823"/>
      <c r="KD313" s="824"/>
      <c r="KE313" s="824"/>
      <c r="KF313" s="805"/>
      <c r="KG313" s="809"/>
      <c r="KH313" s="809"/>
      <c r="KI313" s="823"/>
      <c r="KJ313" s="824"/>
      <c r="KK313" s="824"/>
      <c r="KL313" s="805"/>
      <c r="KM313" s="809"/>
      <c r="KN313" s="809"/>
      <c r="KO313" s="823"/>
      <c r="KP313" s="824"/>
      <c r="KQ313" s="824"/>
      <c r="KR313" s="805"/>
      <c r="KS313" s="804"/>
      <c r="KT313" s="804"/>
      <c r="KU313" s="823"/>
      <c r="KV313" s="824"/>
      <c r="KW313" s="824"/>
      <c r="KX313" s="805"/>
      <c r="KY313" s="809"/>
      <c r="KZ313" s="809"/>
      <c r="LA313" s="823"/>
      <c r="LB313" s="824"/>
      <c r="LC313" s="824"/>
      <c r="LD313" s="805"/>
      <c r="LE313" s="804"/>
      <c r="LF313" s="804"/>
      <c r="LG313" s="823"/>
      <c r="LH313" s="824"/>
      <c r="LI313" s="824"/>
      <c r="LJ313" s="805"/>
      <c r="LK313" s="804"/>
      <c r="LL313" s="804"/>
      <c r="LM313" s="823"/>
      <c r="LN313" s="824"/>
      <c r="LO313" s="824"/>
      <c r="LP313" s="805"/>
      <c r="LQ313" s="809"/>
      <c r="LR313" s="809"/>
      <c r="LS313" s="823"/>
      <c r="LT313" s="824"/>
      <c r="LU313" s="824"/>
      <c r="LV313" s="805"/>
      <c r="LW313" s="804"/>
      <c r="LX313" s="804"/>
      <c r="LY313" s="823"/>
      <c r="LZ313" s="824"/>
      <c r="MA313" s="824"/>
      <c r="MB313" s="805"/>
      <c r="MC313" s="809"/>
      <c r="MD313" s="809"/>
      <c r="ME313" s="823"/>
      <c r="MF313" s="824"/>
      <c r="MG313" s="824"/>
      <c r="MH313" s="805"/>
      <c r="MI313" s="809"/>
      <c r="MJ313" s="809"/>
      <c r="MK313" s="823"/>
      <c r="ML313" s="824"/>
      <c r="MM313" s="824"/>
      <c r="MN313" s="805"/>
      <c r="MO313" s="809"/>
      <c r="MP313" s="809"/>
      <c r="MQ313" s="823"/>
      <c r="MR313" s="824"/>
      <c r="MS313" s="824"/>
      <c r="MT313" s="805"/>
      <c r="MU313" s="804"/>
      <c r="MV313" s="804"/>
      <c r="MW313" s="823"/>
      <c r="MX313" s="824"/>
      <c r="MY313" s="824"/>
      <c r="MZ313" s="805"/>
      <c r="NA313" s="804"/>
      <c r="NB313" s="804"/>
      <c r="NC313" s="823"/>
      <c r="ND313" s="824"/>
      <c r="NE313" s="824"/>
      <c r="NF313" s="805"/>
      <c r="NG313" s="804"/>
      <c r="NH313" s="804"/>
      <c r="NI313" s="823"/>
      <c r="NJ313" s="824"/>
      <c r="NK313" s="824"/>
      <c r="NL313" s="805"/>
      <c r="NM313" s="809"/>
      <c r="NN313" s="809"/>
      <c r="NO313" s="823"/>
      <c r="NP313" s="824"/>
      <c r="NQ313" s="824"/>
      <c r="NR313" s="805"/>
      <c r="NS313" s="823"/>
      <c r="NT313" s="824"/>
      <c r="NU313" s="824"/>
      <c r="NV313" s="805"/>
      <c r="NW313" s="823"/>
      <c r="NX313" s="824"/>
      <c r="NY313" s="824"/>
      <c r="NZ313" s="834"/>
      <c r="OA313" s="823"/>
      <c r="OB313" s="824"/>
      <c r="OC313" s="824"/>
      <c r="OD313" s="805"/>
      <c r="OE313" s="823"/>
      <c r="OF313" s="824"/>
      <c r="OG313" s="824"/>
      <c r="OH313" s="805"/>
      <c r="OI313" s="823"/>
      <c r="OJ313" s="824"/>
      <c r="OK313" s="824"/>
      <c r="OL313" s="805"/>
      <c r="OM313" s="823"/>
      <c r="ON313" s="824"/>
      <c r="OO313" s="824"/>
      <c r="OP313" s="805"/>
      <c r="OQ313" s="823"/>
      <c r="OR313" s="824"/>
      <c r="OS313" s="824"/>
      <c r="OT313" s="805"/>
      <c r="OU313" s="823"/>
      <c r="OV313" s="824"/>
      <c r="OW313" s="824"/>
      <c r="OX313" s="805"/>
      <c r="OY313" s="823"/>
      <c r="OZ313" s="824"/>
      <c r="PA313" s="824"/>
      <c r="PB313" s="805"/>
      <c r="PC313" s="823"/>
      <c r="PD313" s="824"/>
      <c r="PE313" s="824"/>
      <c r="PF313" s="805"/>
    </row>
    <row r="314" spans="1:422" ht="15" hidden="1" customHeight="1" x14ac:dyDescent="0.25">
      <c r="A314" s="769" t="s">
        <v>25</v>
      </c>
      <c r="B314" s="769" t="s">
        <v>45</v>
      </c>
      <c r="C314" s="769" t="s">
        <v>20</v>
      </c>
      <c r="D314" s="770" t="s">
        <v>432</v>
      </c>
      <c r="E314" s="769"/>
      <c r="F314" s="769" t="s">
        <v>59</v>
      </c>
      <c r="G314" s="769" t="s">
        <v>151</v>
      </c>
      <c r="H314" s="769" t="s">
        <v>152</v>
      </c>
      <c r="I314" s="769"/>
      <c r="J314" s="769"/>
      <c r="K314" s="771" t="s">
        <v>433</v>
      </c>
      <c r="L314" s="769" t="s">
        <v>79</v>
      </c>
      <c r="M314" s="771"/>
      <c r="N314" s="771">
        <v>575</v>
      </c>
      <c r="O314" s="769" t="s">
        <v>455</v>
      </c>
      <c r="P314" s="769"/>
      <c r="Q314" s="769"/>
      <c r="R314" s="769" t="s">
        <v>149</v>
      </c>
      <c r="S314" s="769"/>
      <c r="T314" s="816"/>
      <c r="U314" s="816"/>
      <c r="V314" s="816"/>
      <c r="W314" s="816"/>
      <c r="X314" s="769">
        <v>1</v>
      </c>
      <c r="Y314" s="769">
        <f>IF(AND(AJ314="",AK314="",AL314="",AN314="",AO314="",OR(AP314="",AP314=Dropdown!$AM$12,AP314=Dropdown!$AM$11)),1,0)</f>
        <v>0</v>
      </c>
      <c r="Z314" s="769">
        <f t="shared" si="46"/>
        <v>0</v>
      </c>
      <c r="AA314" s="769">
        <f t="shared" si="47"/>
        <v>0</v>
      </c>
      <c r="AB314" s="769">
        <f t="shared" si="45"/>
        <v>0</v>
      </c>
      <c r="AC314" s="769"/>
      <c r="AD314" s="772" t="str">
        <f>IF(OR(T314&lt;&gt;"",U314&lt;&gt;""),Dropdown!$A$4,IF(OR(V314&lt;&gt;"",W314&lt;&gt;""),Dropdown!$A$5,Dropdown!$A$3))</f>
        <v>Residential</v>
      </c>
      <c r="AE314" s="773" t="s">
        <v>634</v>
      </c>
      <c r="AF314" s="773" t="str">
        <f>VLOOKUP(AG314,Dropdown!$N$3:$R$55,2,FALSE)</f>
        <v>SAS</v>
      </c>
      <c r="AG314" s="773" t="s">
        <v>25</v>
      </c>
      <c r="AH314" s="773" t="str">
        <f>IF(AG314&lt;&gt;"",VLOOKUP(AG314,Dropdown!$N$3:$R$62,3,FALSE),IF(AF314&lt;&gt;"",VLOOKUP(AF314,Dropdown!$N$3:$R$62,3,FALSE),IF(AE314&lt;&gt;"",VLOOKUP(AE314,Dropdown!$N$3:$R$62,3,FALSE),"")))</f>
        <v>LMI</v>
      </c>
      <c r="AI314" s="925" t="s">
        <v>616</v>
      </c>
      <c r="AJ314" s="773" t="s">
        <v>776</v>
      </c>
      <c r="AK314" s="773"/>
      <c r="AL314" s="821" t="s">
        <v>79</v>
      </c>
      <c r="AM314" s="772" t="s">
        <v>769</v>
      </c>
      <c r="AN314" s="773" t="s">
        <v>638</v>
      </c>
      <c r="AO314" s="773"/>
      <c r="AP314" s="773"/>
      <c r="AQ314" s="769" t="s">
        <v>461</v>
      </c>
      <c r="AR314" s="774" t="s">
        <v>101</v>
      </c>
      <c r="AS314" s="774">
        <v>87</v>
      </c>
      <c r="AT314" s="769"/>
      <c r="AU314" s="769"/>
      <c r="AV314" s="846"/>
      <c r="AW314" s="823"/>
      <c r="AX314" s="824"/>
      <c r="AY314" s="824"/>
      <c r="AZ314" s="803"/>
      <c r="BA314" s="804"/>
      <c r="BB314" s="804"/>
      <c r="BC314" s="823"/>
      <c r="BD314" s="824"/>
      <c r="BE314" s="930" t="s">
        <v>1071</v>
      </c>
      <c r="BF314" s="805"/>
      <c r="BG314" s="804"/>
      <c r="BH314" s="804"/>
      <c r="BI314" s="823"/>
      <c r="BJ314" s="824"/>
      <c r="BK314" s="824"/>
      <c r="BL314" s="805"/>
      <c r="BM314" s="804"/>
      <c r="BN314" s="804"/>
      <c r="BO314" s="826"/>
      <c r="BP314" s="825"/>
      <c r="BQ314" s="825"/>
      <c r="BR314" s="803"/>
      <c r="BS314" s="804"/>
      <c r="BT314" s="804"/>
      <c r="BU314" s="826"/>
      <c r="BV314" s="825"/>
      <c r="BW314" s="825"/>
      <c r="BX314" s="803"/>
      <c r="BY314" s="804"/>
      <c r="BZ314" s="804"/>
      <c r="CA314" s="826"/>
      <c r="CB314" s="825"/>
      <c r="CC314" s="825"/>
      <c r="CD314" s="803"/>
      <c r="CE314" s="804"/>
      <c r="CF314" s="804"/>
      <c r="CG314" s="826"/>
      <c r="CH314" s="825"/>
      <c r="CI314" s="825"/>
      <c r="CJ314" s="803"/>
      <c r="CK314" s="804"/>
      <c r="CL314" s="804"/>
      <c r="CM314" s="826"/>
      <c r="CN314" s="825"/>
      <c r="CO314" s="825"/>
      <c r="CP314" s="803"/>
      <c r="CQ314" s="804"/>
      <c r="CR314" s="804"/>
      <c r="CS314" s="826"/>
      <c r="CT314" s="825"/>
      <c r="CU314" s="825"/>
      <c r="CV314" s="803"/>
      <c r="CW314" s="804"/>
      <c r="CX314" s="804"/>
      <c r="CY314" s="826"/>
      <c r="CZ314" s="825"/>
      <c r="DA314" s="825"/>
      <c r="DB314" s="803"/>
      <c r="DC314" s="804"/>
      <c r="DD314" s="804"/>
      <c r="DE314" s="826"/>
      <c r="DF314" s="825"/>
      <c r="DG314" s="825"/>
      <c r="DH314" s="803"/>
      <c r="DI314" s="804"/>
      <c r="DJ314" s="804"/>
      <c r="DK314" s="826"/>
      <c r="DL314" s="825"/>
      <c r="DM314" s="825"/>
      <c r="DN314" s="803"/>
      <c r="DO314" s="804"/>
      <c r="DP314" s="804"/>
      <c r="DQ314" s="827"/>
      <c r="DR314" s="828"/>
      <c r="DS314" s="835"/>
      <c r="DT314" s="811"/>
      <c r="DU314" s="812"/>
      <c r="DV314" s="812"/>
      <c r="DW314" s="836"/>
      <c r="DX314" s="835"/>
      <c r="DY314" s="828"/>
      <c r="DZ314" s="813"/>
      <c r="EA314" s="814"/>
      <c r="EB314" s="814"/>
      <c r="EC314" s="827"/>
      <c r="ED314" s="828"/>
      <c r="EE314" s="835"/>
      <c r="EF314" s="811"/>
      <c r="EG314" s="812"/>
      <c r="EH314" s="812"/>
      <c r="EI314" s="836"/>
      <c r="EJ314" s="835"/>
      <c r="EK314" s="828"/>
      <c r="EL314" s="813"/>
      <c r="EM314" s="814"/>
      <c r="EN314" s="814"/>
      <c r="EO314" s="827"/>
      <c r="EP314" s="828"/>
      <c r="EQ314" s="835"/>
      <c r="ER314" s="811"/>
      <c r="ES314" s="812"/>
      <c r="ET314" s="812"/>
      <c r="EU314" s="836"/>
      <c r="EV314" s="835"/>
      <c r="EW314" s="828"/>
      <c r="EX314" s="813"/>
      <c r="EY314" s="814"/>
      <c r="EZ314" s="814"/>
      <c r="FA314" s="827"/>
      <c r="FB314" s="828"/>
      <c r="FC314" s="835"/>
      <c r="FD314" s="811"/>
      <c r="FE314" s="812"/>
      <c r="FF314" s="812"/>
      <c r="FG314" s="836"/>
      <c r="FH314" s="835"/>
      <c r="FI314" s="828"/>
      <c r="FJ314" s="813"/>
      <c r="FK314" s="814"/>
      <c r="FL314" s="814"/>
      <c r="FM314" s="827"/>
      <c r="FN314" s="828"/>
      <c r="FO314" s="835"/>
      <c r="FP314" s="811"/>
      <c r="FQ314" s="812"/>
      <c r="FR314" s="812"/>
      <c r="FS314" s="823"/>
      <c r="FT314" s="824"/>
      <c r="FU314" s="929" t="s">
        <v>746</v>
      </c>
      <c r="FV314" s="803"/>
      <c r="FW314" s="804"/>
      <c r="FX314" s="804"/>
      <c r="FY314" s="826"/>
      <c r="FZ314" s="825"/>
      <c r="GA314" s="825"/>
      <c r="GB314" s="803"/>
      <c r="GC314" s="804"/>
      <c r="GD314" s="804"/>
      <c r="GE314" s="826"/>
      <c r="GF314" s="825"/>
      <c r="GG314" s="825"/>
      <c r="GH314" s="803"/>
      <c r="GI314" s="804"/>
      <c r="GJ314" s="804"/>
      <c r="GK314" s="826"/>
      <c r="GL314" s="825"/>
      <c r="GM314" s="825"/>
      <c r="GN314" s="803"/>
      <c r="GO314" s="804"/>
      <c r="GP314" s="804"/>
      <c r="GQ314" s="826"/>
      <c r="GR314" s="825"/>
      <c r="GS314" s="825"/>
      <c r="GT314" s="803"/>
      <c r="GU314" s="804"/>
      <c r="GV314" s="804"/>
      <c r="GW314" s="826"/>
      <c r="GX314" s="825"/>
      <c r="GY314" s="825"/>
      <c r="GZ314" s="803"/>
      <c r="HA314" s="804"/>
      <c r="HB314" s="804"/>
      <c r="HC314" s="826"/>
      <c r="HD314" s="825"/>
      <c r="HE314" s="825"/>
      <c r="HF314" s="803"/>
      <c r="HG314" s="804"/>
      <c r="HH314" s="804"/>
      <c r="HI314" s="826"/>
      <c r="HJ314" s="825"/>
      <c r="HK314" s="825"/>
      <c r="HL314" s="803"/>
      <c r="HM314" s="804"/>
      <c r="HN314" s="804"/>
      <c r="HO314" s="826"/>
      <c r="HP314" s="825"/>
      <c r="HQ314" s="825"/>
      <c r="HR314" s="803"/>
      <c r="HS314" s="804"/>
      <c r="HT314" s="804"/>
      <c r="HU314" s="826"/>
      <c r="HV314" s="825"/>
      <c r="HW314" s="824"/>
      <c r="HX314" s="805"/>
      <c r="HY314" s="804"/>
      <c r="HZ314" s="804"/>
      <c r="IA314" s="823"/>
      <c r="IB314" s="824"/>
      <c r="IC314" s="825"/>
      <c r="ID314" s="803"/>
      <c r="IE314" s="804"/>
      <c r="IF314" s="804"/>
      <c r="IG314" s="826"/>
      <c r="IH314" s="825"/>
      <c r="II314" s="824"/>
      <c r="IJ314" s="805"/>
      <c r="IK314" s="804"/>
      <c r="IL314" s="804"/>
      <c r="IM314" s="823"/>
      <c r="IN314" s="824"/>
      <c r="IO314" s="825"/>
      <c r="IP314" s="803"/>
      <c r="IQ314" s="804"/>
      <c r="IR314" s="804"/>
      <c r="IS314" s="826"/>
      <c r="IT314" s="825"/>
      <c r="IU314" s="824"/>
      <c r="IV314" s="805"/>
      <c r="IW314" s="804"/>
      <c r="IX314" s="804"/>
      <c r="IY314" s="823"/>
      <c r="IZ314" s="824"/>
      <c r="JA314" s="825"/>
      <c r="JB314" s="803"/>
      <c r="JC314" s="804"/>
      <c r="JD314" s="804"/>
      <c r="JE314" s="826"/>
      <c r="JF314" s="825"/>
      <c r="JG314" s="824"/>
      <c r="JH314" s="805"/>
      <c r="JI314" s="804"/>
      <c r="JJ314" s="804"/>
      <c r="JK314" s="823"/>
      <c r="JL314" s="824"/>
      <c r="JM314" s="825"/>
      <c r="JN314" s="803"/>
      <c r="JO314" s="809"/>
      <c r="JP314" s="809"/>
      <c r="JQ314" s="826"/>
      <c r="JR314" s="825"/>
      <c r="JS314" s="824"/>
      <c r="JT314" s="805"/>
      <c r="JU314" s="804"/>
      <c r="JV314" s="804"/>
      <c r="JW314" s="823"/>
      <c r="JX314" s="824"/>
      <c r="JY314" s="824"/>
      <c r="JZ314" s="805"/>
      <c r="KA314" s="809"/>
      <c r="KB314" s="809"/>
      <c r="KC314" s="823"/>
      <c r="KD314" s="824"/>
      <c r="KE314" s="824"/>
      <c r="KF314" s="805"/>
      <c r="KG314" s="809"/>
      <c r="KH314" s="809"/>
      <c r="KI314" s="823"/>
      <c r="KJ314" s="824"/>
      <c r="KK314" s="824"/>
      <c r="KL314" s="805"/>
      <c r="KM314" s="809"/>
      <c r="KN314" s="809"/>
      <c r="KO314" s="823"/>
      <c r="KP314" s="824"/>
      <c r="KQ314" s="824"/>
      <c r="KR314" s="805"/>
      <c r="KS314" s="804"/>
      <c r="KT314" s="804"/>
      <c r="KU314" s="823"/>
      <c r="KV314" s="824"/>
      <c r="KW314" s="824"/>
      <c r="KX314" s="805"/>
      <c r="KY314" s="809"/>
      <c r="KZ314" s="809"/>
      <c r="LA314" s="823"/>
      <c r="LB314" s="824"/>
      <c r="LC314" s="824"/>
      <c r="LD314" s="805"/>
      <c r="LE314" s="804"/>
      <c r="LF314" s="804"/>
      <c r="LG314" s="823"/>
      <c r="LH314" s="824"/>
      <c r="LI314" s="824"/>
      <c r="LJ314" s="805"/>
      <c r="LK314" s="804"/>
      <c r="LL314" s="804"/>
      <c r="LM314" s="823"/>
      <c r="LN314" s="824"/>
      <c r="LO314" s="824"/>
      <c r="LP314" s="805"/>
      <c r="LQ314" s="809"/>
      <c r="LR314" s="809"/>
      <c r="LS314" s="823"/>
      <c r="LT314" s="824"/>
      <c r="LU314" s="824"/>
      <c r="LV314" s="805"/>
      <c r="LW314" s="804"/>
      <c r="LX314" s="804"/>
      <c r="LY314" s="823"/>
      <c r="LZ314" s="824"/>
      <c r="MA314" s="824"/>
      <c r="MB314" s="805"/>
      <c r="MC314" s="809"/>
      <c r="MD314" s="809"/>
      <c r="ME314" s="823"/>
      <c r="MF314" s="824"/>
      <c r="MG314" s="824"/>
      <c r="MH314" s="805"/>
      <c r="MI314" s="809"/>
      <c r="MJ314" s="809"/>
      <c r="MK314" s="823"/>
      <c r="ML314" s="824"/>
      <c r="MM314" s="824"/>
      <c r="MN314" s="805"/>
      <c r="MO314" s="809"/>
      <c r="MP314" s="809"/>
      <c r="MQ314" s="823"/>
      <c r="MR314" s="824"/>
      <c r="MS314" s="777"/>
      <c r="MT314" s="805"/>
      <c r="MU314" s="804"/>
      <c r="MV314" s="804"/>
      <c r="MW314" s="823"/>
      <c r="MX314" s="824"/>
      <c r="MY314" s="824"/>
      <c r="MZ314" s="805"/>
      <c r="NA314" s="804"/>
      <c r="NB314" s="804"/>
      <c r="NC314" s="823"/>
      <c r="ND314" s="824"/>
      <c r="NE314" s="824"/>
      <c r="NF314" s="805"/>
      <c r="NG314" s="804"/>
      <c r="NH314" s="804"/>
      <c r="NI314" s="823"/>
      <c r="NJ314" s="824"/>
      <c r="NK314" s="824"/>
      <c r="NL314" s="805"/>
      <c r="NM314" s="809"/>
      <c r="NN314" s="809"/>
      <c r="NO314" s="823"/>
      <c r="NP314" s="824"/>
      <c r="NQ314" s="824"/>
      <c r="NR314" s="805"/>
      <c r="NS314" s="823"/>
      <c r="NT314" s="824"/>
      <c r="NU314" s="824"/>
      <c r="NV314" s="805"/>
      <c r="NW314" s="823"/>
      <c r="NX314" s="824"/>
      <c r="NY314" s="824"/>
      <c r="NZ314" s="834"/>
      <c r="OA314" s="823"/>
      <c r="OB314" s="824"/>
      <c r="OC314" s="824"/>
      <c r="OD314" s="805"/>
      <c r="OE314" s="823"/>
      <c r="OF314" s="824"/>
      <c r="OG314" s="824"/>
      <c r="OH314" s="805"/>
      <c r="OI314" s="823"/>
      <c r="OJ314" s="824"/>
      <c r="OK314" s="824"/>
      <c r="OL314" s="805"/>
      <c r="OM314" s="823"/>
      <c r="ON314" s="824"/>
      <c r="OO314" s="824"/>
      <c r="OP314" s="805"/>
      <c r="OQ314" s="823"/>
      <c r="OR314" s="824"/>
      <c r="OS314" s="824"/>
      <c r="OT314" s="805"/>
      <c r="OU314" s="823"/>
      <c r="OV314" s="824"/>
      <c r="OW314" s="824"/>
      <c r="OX314" s="805"/>
      <c r="OY314" s="823"/>
      <c r="OZ314" s="824"/>
      <c r="PA314" s="824"/>
      <c r="PB314" s="805"/>
      <c r="PC314" s="823"/>
      <c r="PD314" s="824"/>
      <c r="PE314" s="824"/>
      <c r="PF314" s="805"/>
    </row>
    <row r="315" spans="1:422" ht="15" hidden="1" customHeight="1" x14ac:dyDescent="0.25">
      <c r="A315" s="769" t="s">
        <v>25</v>
      </c>
      <c r="B315" s="769" t="s">
        <v>45</v>
      </c>
      <c r="C315" s="769" t="s">
        <v>20</v>
      </c>
      <c r="D315" s="770" t="s">
        <v>432</v>
      </c>
      <c r="E315" s="769"/>
      <c r="F315" s="769" t="s">
        <v>59</v>
      </c>
      <c r="G315" s="769" t="s">
        <v>151</v>
      </c>
      <c r="H315" s="769" t="s">
        <v>152</v>
      </c>
      <c r="I315" s="769"/>
      <c r="J315" s="769"/>
      <c r="K315" s="771" t="s">
        <v>433</v>
      </c>
      <c r="L315" s="769" t="s">
        <v>79</v>
      </c>
      <c r="M315" s="771"/>
      <c r="N315" s="771">
        <v>575</v>
      </c>
      <c r="O315" s="769" t="s">
        <v>455</v>
      </c>
      <c r="P315" s="769"/>
      <c r="Q315" s="769"/>
      <c r="R315" s="769" t="s">
        <v>149</v>
      </c>
      <c r="S315" s="769"/>
      <c r="T315" s="816"/>
      <c r="U315" s="816"/>
      <c r="V315" s="816"/>
      <c r="W315" s="816"/>
      <c r="X315" s="769">
        <v>1</v>
      </c>
      <c r="Y315" s="769">
        <f>IF(AND(AJ315="",AK315="",AL315="",AN315="",AO315="",OR(AP315="",AP315=Dropdown!$AM$12,AP315=Dropdown!$AM$11)),1,0)</f>
        <v>0</v>
      </c>
      <c r="Z315" s="769">
        <f t="shared" si="46"/>
        <v>0</v>
      </c>
      <c r="AA315" s="769">
        <f t="shared" si="47"/>
        <v>0</v>
      </c>
      <c r="AB315" s="769">
        <f t="shared" si="45"/>
        <v>0</v>
      </c>
      <c r="AC315" s="769"/>
      <c r="AD315" s="772" t="str">
        <f>IF(OR(T315&lt;&gt;"",U315&lt;&gt;""),Dropdown!$A$4,IF(OR(V315&lt;&gt;"",W315&lt;&gt;""),Dropdown!$A$5,Dropdown!$A$3))</f>
        <v>Residential</v>
      </c>
      <c r="AE315" s="773" t="s">
        <v>634</v>
      </c>
      <c r="AF315" s="773" t="str">
        <f>VLOOKUP(AG315,Dropdown!$N$3:$R$55,2,FALSE)</f>
        <v>SAS</v>
      </c>
      <c r="AG315" s="773" t="s">
        <v>25</v>
      </c>
      <c r="AH315" s="773" t="str">
        <f>IF(AG315&lt;&gt;"",VLOOKUP(AG315,Dropdown!$N$3:$R$62,3,FALSE),IF(AF315&lt;&gt;"",VLOOKUP(AF315,Dropdown!$N$3:$R$62,3,FALSE),IF(AE315&lt;&gt;"",VLOOKUP(AE315,Dropdown!$N$3:$R$62,3,FALSE),"")))</f>
        <v>LMI</v>
      </c>
      <c r="AI315" s="925" t="s">
        <v>616</v>
      </c>
      <c r="AJ315" s="773" t="s">
        <v>776</v>
      </c>
      <c r="AK315" s="773"/>
      <c r="AL315" s="821" t="s">
        <v>79</v>
      </c>
      <c r="AM315" s="772" t="s">
        <v>769</v>
      </c>
      <c r="AN315" s="773" t="s">
        <v>638</v>
      </c>
      <c r="AO315" s="773"/>
      <c r="AP315" s="773"/>
      <c r="AQ315" s="769" t="s">
        <v>462</v>
      </c>
      <c r="AR315" s="774" t="s">
        <v>101</v>
      </c>
      <c r="AS315" s="774">
        <v>87</v>
      </c>
      <c r="AT315" s="769"/>
      <c r="AU315" s="769"/>
      <c r="AV315" s="846"/>
      <c r="AW315" s="823"/>
      <c r="AX315" s="824"/>
      <c r="AY315" s="824"/>
      <c r="AZ315" s="803"/>
      <c r="BA315" s="804"/>
      <c r="BB315" s="804"/>
      <c r="BC315" s="823"/>
      <c r="BD315" s="824"/>
      <c r="BE315" s="930" t="s">
        <v>981</v>
      </c>
      <c r="BF315" s="805"/>
      <c r="BG315" s="804"/>
      <c r="BH315" s="804"/>
      <c r="BI315" s="823"/>
      <c r="BJ315" s="824"/>
      <c r="BK315" s="824"/>
      <c r="BL315" s="805"/>
      <c r="BM315" s="804"/>
      <c r="BN315" s="804"/>
      <c r="BO315" s="826"/>
      <c r="BP315" s="825"/>
      <c r="BQ315" s="825"/>
      <c r="BR315" s="803"/>
      <c r="BS315" s="804"/>
      <c r="BT315" s="804"/>
      <c r="BU315" s="826"/>
      <c r="BV315" s="825"/>
      <c r="BW315" s="825"/>
      <c r="BX315" s="803"/>
      <c r="BY315" s="804"/>
      <c r="BZ315" s="804"/>
      <c r="CA315" s="826"/>
      <c r="CB315" s="825"/>
      <c r="CC315" s="825"/>
      <c r="CD315" s="803"/>
      <c r="CE315" s="804"/>
      <c r="CF315" s="804"/>
      <c r="CG315" s="826"/>
      <c r="CH315" s="825"/>
      <c r="CI315" s="825"/>
      <c r="CJ315" s="803"/>
      <c r="CK315" s="804"/>
      <c r="CL315" s="804"/>
      <c r="CM315" s="826"/>
      <c r="CN315" s="825"/>
      <c r="CO315" s="825"/>
      <c r="CP315" s="803"/>
      <c r="CQ315" s="804"/>
      <c r="CR315" s="804"/>
      <c r="CS315" s="826"/>
      <c r="CT315" s="825"/>
      <c r="CU315" s="825"/>
      <c r="CV315" s="803"/>
      <c r="CW315" s="804"/>
      <c r="CX315" s="804"/>
      <c r="CY315" s="826"/>
      <c r="CZ315" s="825"/>
      <c r="DA315" s="825"/>
      <c r="DB315" s="803"/>
      <c r="DC315" s="804"/>
      <c r="DD315" s="804"/>
      <c r="DE315" s="826"/>
      <c r="DF315" s="825"/>
      <c r="DG315" s="825"/>
      <c r="DH315" s="803"/>
      <c r="DI315" s="804"/>
      <c r="DJ315" s="804"/>
      <c r="DK315" s="826"/>
      <c r="DL315" s="825"/>
      <c r="DM315" s="825"/>
      <c r="DN315" s="803"/>
      <c r="DO315" s="804"/>
      <c r="DP315" s="804"/>
      <c r="DQ315" s="827"/>
      <c r="DR315" s="828"/>
      <c r="DS315" s="835"/>
      <c r="DT315" s="811"/>
      <c r="DU315" s="812"/>
      <c r="DV315" s="812"/>
      <c r="DW315" s="836"/>
      <c r="DX315" s="835"/>
      <c r="DY315" s="828"/>
      <c r="DZ315" s="813"/>
      <c r="EA315" s="814"/>
      <c r="EB315" s="814"/>
      <c r="EC315" s="827"/>
      <c r="ED315" s="828"/>
      <c r="EE315" s="835"/>
      <c r="EF315" s="811"/>
      <c r="EG315" s="812"/>
      <c r="EH315" s="812"/>
      <c r="EI315" s="836"/>
      <c r="EJ315" s="835"/>
      <c r="EK315" s="828"/>
      <c r="EL315" s="813"/>
      <c r="EM315" s="814"/>
      <c r="EN315" s="814"/>
      <c r="EO315" s="827"/>
      <c r="EP315" s="828"/>
      <c r="EQ315" s="835"/>
      <c r="ER315" s="811"/>
      <c r="ES315" s="812"/>
      <c r="ET315" s="812"/>
      <c r="EU315" s="836"/>
      <c r="EV315" s="835"/>
      <c r="EW315" s="828"/>
      <c r="EX315" s="813"/>
      <c r="EY315" s="814"/>
      <c r="EZ315" s="814"/>
      <c r="FA315" s="827"/>
      <c r="FB315" s="828"/>
      <c r="FC315" s="835"/>
      <c r="FD315" s="811"/>
      <c r="FE315" s="812"/>
      <c r="FF315" s="812"/>
      <c r="FG315" s="836"/>
      <c r="FH315" s="835"/>
      <c r="FI315" s="828"/>
      <c r="FJ315" s="813"/>
      <c r="FK315" s="814"/>
      <c r="FL315" s="814"/>
      <c r="FM315" s="827"/>
      <c r="FN315" s="828"/>
      <c r="FO315" s="835"/>
      <c r="FP315" s="811"/>
      <c r="FQ315" s="812"/>
      <c r="FR315" s="812"/>
      <c r="FS315" s="823"/>
      <c r="FT315" s="824"/>
      <c r="FU315" s="929" t="s">
        <v>746</v>
      </c>
      <c r="FV315" s="803"/>
      <c r="FW315" s="804"/>
      <c r="FX315" s="804"/>
      <c r="FY315" s="826"/>
      <c r="FZ315" s="825"/>
      <c r="GA315" s="825"/>
      <c r="GB315" s="803"/>
      <c r="GC315" s="804"/>
      <c r="GD315" s="804"/>
      <c r="GE315" s="826"/>
      <c r="GF315" s="825"/>
      <c r="GG315" s="825"/>
      <c r="GH315" s="803"/>
      <c r="GI315" s="804"/>
      <c r="GJ315" s="804"/>
      <c r="GK315" s="826"/>
      <c r="GL315" s="825"/>
      <c r="GM315" s="825"/>
      <c r="GN315" s="803"/>
      <c r="GO315" s="804"/>
      <c r="GP315" s="804"/>
      <c r="GQ315" s="826"/>
      <c r="GR315" s="825"/>
      <c r="GS315" s="825"/>
      <c r="GT315" s="803"/>
      <c r="GU315" s="804"/>
      <c r="GV315" s="804"/>
      <c r="GW315" s="826"/>
      <c r="GX315" s="825"/>
      <c r="GY315" s="825"/>
      <c r="GZ315" s="803"/>
      <c r="HA315" s="804"/>
      <c r="HB315" s="804"/>
      <c r="HC315" s="826"/>
      <c r="HD315" s="825"/>
      <c r="HE315" s="825"/>
      <c r="HF315" s="803"/>
      <c r="HG315" s="804"/>
      <c r="HH315" s="804"/>
      <c r="HI315" s="826"/>
      <c r="HJ315" s="825"/>
      <c r="HK315" s="825"/>
      <c r="HL315" s="803"/>
      <c r="HM315" s="804"/>
      <c r="HN315" s="804"/>
      <c r="HO315" s="826"/>
      <c r="HP315" s="825"/>
      <c r="HQ315" s="825"/>
      <c r="HR315" s="803"/>
      <c r="HS315" s="804"/>
      <c r="HT315" s="804"/>
      <c r="HU315" s="826"/>
      <c r="HV315" s="825"/>
      <c r="HW315" s="824"/>
      <c r="HX315" s="805"/>
      <c r="HY315" s="804"/>
      <c r="HZ315" s="804"/>
      <c r="IA315" s="823"/>
      <c r="IB315" s="824"/>
      <c r="IC315" s="825"/>
      <c r="ID315" s="803"/>
      <c r="IE315" s="804"/>
      <c r="IF315" s="804"/>
      <c r="IG315" s="826"/>
      <c r="IH315" s="825"/>
      <c r="II315" s="824"/>
      <c r="IJ315" s="805"/>
      <c r="IK315" s="804"/>
      <c r="IL315" s="804"/>
      <c r="IM315" s="823"/>
      <c r="IN315" s="824"/>
      <c r="IO315" s="825"/>
      <c r="IP315" s="803"/>
      <c r="IQ315" s="804"/>
      <c r="IR315" s="804"/>
      <c r="IS315" s="826"/>
      <c r="IT315" s="825"/>
      <c r="IU315" s="824"/>
      <c r="IV315" s="805"/>
      <c r="IW315" s="804"/>
      <c r="IX315" s="804"/>
      <c r="IY315" s="823"/>
      <c r="IZ315" s="824"/>
      <c r="JA315" s="825"/>
      <c r="JB315" s="803"/>
      <c r="JC315" s="804"/>
      <c r="JD315" s="804"/>
      <c r="JE315" s="826"/>
      <c r="JF315" s="825"/>
      <c r="JG315" s="824"/>
      <c r="JH315" s="805"/>
      <c r="JI315" s="804"/>
      <c r="JJ315" s="804"/>
      <c r="JK315" s="823"/>
      <c r="JL315" s="824"/>
      <c r="JM315" s="825"/>
      <c r="JN315" s="803"/>
      <c r="JO315" s="809"/>
      <c r="JP315" s="809"/>
      <c r="JQ315" s="826"/>
      <c r="JR315" s="825"/>
      <c r="JS315" s="824"/>
      <c r="JT315" s="805"/>
      <c r="JU315" s="804"/>
      <c r="JV315" s="804"/>
      <c r="JW315" s="823"/>
      <c r="JX315" s="824"/>
      <c r="JY315" s="824"/>
      <c r="JZ315" s="805"/>
      <c r="KA315" s="809"/>
      <c r="KB315" s="809"/>
      <c r="KC315" s="823"/>
      <c r="KD315" s="824"/>
      <c r="KE315" s="824"/>
      <c r="KF315" s="805"/>
      <c r="KG315" s="809"/>
      <c r="KH315" s="809"/>
      <c r="KI315" s="823"/>
      <c r="KJ315" s="824"/>
      <c r="KK315" s="824"/>
      <c r="KL315" s="805"/>
      <c r="KM315" s="809"/>
      <c r="KN315" s="809"/>
      <c r="KO315" s="823"/>
      <c r="KP315" s="824"/>
      <c r="KQ315" s="824"/>
      <c r="KR315" s="805"/>
      <c r="KS315" s="804"/>
      <c r="KT315" s="804"/>
      <c r="KU315" s="823"/>
      <c r="KV315" s="824"/>
      <c r="KW315" s="824"/>
      <c r="KX315" s="805"/>
      <c r="KY315" s="809"/>
      <c r="KZ315" s="809"/>
      <c r="LA315" s="823"/>
      <c r="LB315" s="824"/>
      <c r="LC315" s="824"/>
      <c r="LD315" s="805"/>
      <c r="LE315" s="804"/>
      <c r="LF315" s="804"/>
      <c r="LG315" s="823"/>
      <c r="LH315" s="824"/>
      <c r="LI315" s="824"/>
      <c r="LJ315" s="805"/>
      <c r="LK315" s="804"/>
      <c r="LL315" s="804"/>
      <c r="LM315" s="823"/>
      <c r="LN315" s="824"/>
      <c r="LO315" s="824"/>
      <c r="LP315" s="805"/>
      <c r="LQ315" s="809"/>
      <c r="LR315" s="809"/>
      <c r="LS315" s="823"/>
      <c r="LT315" s="824"/>
      <c r="LU315" s="824"/>
      <c r="LV315" s="805"/>
      <c r="LW315" s="804"/>
      <c r="LX315" s="804"/>
      <c r="LY315" s="823"/>
      <c r="LZ315" s="824"/>
      <c r="MA315" s="824"/>
      <c r="MB315" s="805"/>
      <c r="MC315" s="809"/>
      <c r="MD315" s="809"/>
      <c r="ME315" s="823"/>
      <c r="MF315" s="824"/>
      <c r="MG315" s="824"/>
      <c r="MH315" s="805"/>
      <c r="MI315" s="809"/>
      <c r="MJ315" s="809"/>
      <c r="MK315" s="823"/>
      <c r="ML315" s="824"/>
      <c r="MM315" s="824"/>
      <c r="MN315" s="805"/>
      <c r="MO315" s="809"/>
      <c r="MP315" s="809"/>
      <c r="MQ315" s="823"/>
      <c r="MR315" s="824"/>
      <c r="MS315" s="824"/>
      <c r="MT315" s="805"/>
      <c r="MU315" s="804"/>
      <c r="MV315" s="804"/>
      <c r="MW315" s="823"/>
      <c r="MX315" s="824"/>
      <c r="MY315" s="824"/>
      <c r="MZ315" s="805"/>
      <c r="NA315" s="804"/>
      <c r="NB315" s="804"/>
      <c r="NC315" s="823"/>
      <c r="ND315" s="824"/>
      <c r="NE315" s="824"/>
      <c r="NF315" s="805"/>
      <c r="NG315" s="804"/>
      <c r="NH315" s="804"/>
      <c r="NI315" s="823"/>
      <c r="NJ315" s="824"/>
      <c r="NK315" s="824"/>
      <c r="NL315" s="805"/>
      <c r="NM315" s="809"/>
      <c r="NN315" s="809"/>
      <c r="NO315" s="823"/>
      <c r="NP315" s="824"/>
      <c r="NQ315" s="824"/>
      <c r="NR315" s="805"/>
      <c r="NS315" s="823"/>
      <c r="NT315" s="824"/>
      <c r="NU315" s="824"/>
      <c r="NV315" s="805"/>
      <c r="NW315" s="823"/>
      <c r="NX315" s="824"/>
      <c r="NY315" s="824"/>
      <c r="NZ315" s="834"/>
      <c r="OA315" s="823"/>
      <c r="OB315" s="824"/>
      <c r="OC315" s="824"/>
      <c r="OD315" s="805"/>
      <c r="OE315" s="823"/>
      <c r="OF315" s="824"/>
      <c r="OG315" s="824"/>
      <c r="OH315" s="805"/>
      <c r="OI315" s="823"/>
      <c r="OJ315" s="824"/>
      <c r="OK315" s="824"/>
      <c r="OL315" s="805"/>
      <c r="OM315" s="823"/>
      <c r="ON315" s="824"/>
      <c r="OO315" s="824"/>
      <c r="OP315" s="805"/>
      <c r="OQ315" s="823"/>
      <c r="OR315" s="824"/>
      <c r="OS315" s="824"/>
      <c r="OT315" s="805"/>
      <c r="OU315" s="823"/>
      <c r="OV315" s="824"/>
      <c r="OW315" s="824"/>
      <c r="OX315" s="805"/>
      <c r="OY315" s="823"/>
      <c r="OZ315" s="824"/>
      <c r="PA315" s="824"/>
      <c r="PB315" s="805"/>
      <c r="PC315" s="823"/>
      <c r="PD315" s="824"/>
      <c r="PE315" s="824"/>
      <c r="PF315" s="805"/>
    </row>
    <row r="316" spans="1:422" ht="15" hidden="1" customHeight="1" x14ac:dyDescent="0.25">
      <c r="A316" s="769" t="s">
        <v>25</v>
      </c>
      <c r="B316" s="769" t="s">
        <v>45</v>
      </c>
      <c r="C316" s="769" t="s">
        <v>20</v>
      </c>
      <c r="D316" s="770" t="s">
        <v>432</v>
      </c>
      <c r="E316" s="769"/>
      <c r="F316" s="769" t="s">
        <v>59</v>
      </c>
      <c r="G316" s="769" t="s">
        <v>151</v>
      </c>
      <c r="H316" s="769" t="s">
        <v>152</v>
      </c>
      <c r="I316" s="769"/>
      <c r="J316" s="769"/>
      <c r="K316" s="771" t="s">
        <v>433</v>
      </c>
      <c r="L316" s="769" t="s">
        <v>79</v>
      </c>
      <c r="M316" s="771"/>
      <c r="N316" s="771">
        <v>608</v>
      </c>
      <c r="O316" s="769"/>
      <c r="P316" s="769"/>
      <c r="Q316" s="769"/>
      <c r="R316" s="769" t="s">
        <v>149</v>
      </c>
      <c r="S316" s="769"/>
      <c r="T316" s="816"/>
      <c r="U316" s="816"/>
      <c r="V316" s="816"/>
      <c r="W316" s="816"/>
      <c r="X316" s="769">
        <v>1</v>
      </c>
      <c r="Y316" s="769">
        <f>IF(AND(AJ316="",AK316="",AL316="",AN316="",AO316="",OR(AP316="",AP316=Dropdown!$AM$12,AP316=Dropdown!$AM$11)),1,0)</f>
        <v>0</v>
      </c>
      <c r="Z316" s="769">
        <f t="shared" si="46"/>
        <v>1</v>
      </c>
      <c r="AA316" s="769">
        <f t="shared" si="47"/>
        <v>0</v>
      </c>
      <c r="AB316" s="769">
        <f t="shared" si="45"/>
        <v>1</v>
      </c>
      <c r="AC316" s="769"/>
      <c r="AD316" s="772" t="str">
        <f>IF(OR(T316&lt;&gt;"",U316&lt;&gt;""),Dropdown!$A$4,IF(OR(V316&lt;&gt;"",W316&lt;&gt;""),Dropdown!$A$5,Dropdown!$A$3))</f>
        <v>Residential</v>
      </c>
      <c r="AE316" s="773" t="s">
        <v>634</v>
      </c>
      <c r="AF316" s="773" t="str">
        <f>VLOOKUP(AG316,Dropdown!$N$3:$R$55,2,FALSE)</f>
        <v>SAS</v>
      </c>
      <c r="AG316" s="773" t="s">
        <v>25</v>
      </c>
      <c r="AH316" s="773" t="str">
        <f>IF(AG316&lt;&gt;"",VLOOKUP(AG316,Dropdown!$N$3:$R$62,3,FALSE),IF(AF316&lt;&gt;"",VLOOKUP(AF316,Dropdown!$N$3:$R$62,3,FALSE),IF(AE316&lt;&gt;"",VLOOKUP(AE316,Dropdown!$N$3:$R$62,3,FALSE),"")))</f>
        <v>LMI</v>
      </c>
      <c r="AI316" s="925" t="s">
        <v>616</v>
      </c>
      <c r="AJ316" s="773" t="s">
        <v>776</v>
      </c>
      <c r="AK316" s="773"/>
      <c r="AL316" s="821" t="s">
        <v>79</v>
      </c>
      <c r="AM316" s="772" t="s">
        <v>769</v>
      </c>
      <c r="AN316" s="773"/>
      <c r="AO316" s="773"/>
      <c r="AP316" s="773"/>
      <c r="AQ316" s="769" t="s">
        <v>434</v>
      </c>
      <c r="AR316" s="774" t="s">
        <v>101</v>
      </c>
      <c r="AS316" s="774">
        <v>50</v>
      </c>
      <c r="AT316" s="769"/>
      <c r="AU316" s="769"/>
      <c r="AV316" s="846">
        <v>3</v>
      </c>
      <c r="AW316" s="823"/>
      <c r="AX316" s="824"/>
      <c r="AY316" s="824"/>
      <c r="AZ316" s="803"/>
      <c r="BA316" s="804"/>
      <c r="BB316" s="804"/>
      <c r="BC316" s="850">
        <f>BE316-1.645*BF316</f>
        <v>17.0183</v>
      </c>
      <c r="BD316" s="851">
        <f>BE316+1.645*BF316</f>
        <v>34.981700000000004</v>
      </c>
      <c r="BE316" s="824">
        <v>26</v>
      </c>
      <c r="BF316" s="805">
        <f>0.21*BE316</f>
        <v>5.46</v>
      </c>
      <c r="BG316" s="804"/>
      <c r="BH316" s="804"/>
      <c r="BI316" s="823"/>
      <c r="BJ316" s="824"/>
      <c r="BK316" s="824"/>
      <c r="BL316" s="805"/>
      <c r="BM316" s="804"/>
      <c r="BN316" s="804"/>
      <c r="BO316" s="826"/>
      <c r="BP316" s="825"/>
      <c r="BQ316" s="825"/>
      <c r="BR316" s="803"/>
      <c r="BS316" s="804"/>
      <c r="BT316" s="804"/>
      <c r="BU316" s="826"/>
      <c r="BV316" s="825"/>
      <c r="BW316" s="825"/>
      <c r="BX316" s="803"/>
      <c r="BY316" s="804"/>
      <c r="BZ316" s="804"/>
      <c r="CA316" s="826"/>
      <c r="CB316" s="825"/>
      <c r="CC316" s="825"/>
      <c r="CD316" s="803"/>
      <c r="CE316" s="804"/>
      <c r="CF316" s="804"/>
      <c r="CG316" s="826"/>
      <c r="CH316" s="825"/>
      <c r="CI316" s="825"/>
      <c r="CJ316" s="803"/>
      <c r="CK316" s="804"/>
      <c r="CL316" s="804"/>
      <c r="CM316" s="826"/>
      <c r="CN316" s="825"/>
      <c r="CO316" s="825"/>
      <c r="CP316" s="803"/>
      <c r="CQ316" s="804"/>
      <c r="CR316" s="804"/>
      <c r="CS316" s="826"/>
      <c r="CT316" s="825"/>
      <c r="CU316" s="825"/>
      <c r="CV316" s="803"/>
      <c r="CW316" s="804"/>
      <c r="CX316" s="804"/>
      <c r="CY316" s="826"/>
      <c r="CZ316" s="825"/>
      <c r="DA316" s="825"/>
      <c r="DB316" s="803"/>
      <c r="DC316" s="804"/>
      <c r="DD316" s="804"/>
      <c r="DE316" s="826"/>
      <c r="DF316" s="825"/>
      <c r="DG316" s="825"/>
      <c r="DH316" s="803"/>
      <c r="DI316" s="804"/>
      <c r="DJ316" s="804"/>
      <c r="DK316" s="826"/>
      <c r="DL316" s="825"/>
      <c r="DM316" s="825"/>
      <c r="DN316" s="803"/>
      <c r="DO316" s="804"/>
      <c r="DP316" s="804"/>
      <c r="DQ316" s="827"/>
      <c r="DR316" s="828"/>
      <c r="DS316" s="835"/>
      <c r="DT316" s="811"/>
      <c r="DU316" s="812"/>
      <c r="DV316" s="812"/>
      <c r="DW316" s="836"/>
      <c r="DX316" s="835"/>
      <c r="DY316" s="828"/>
      <c r="DZ316" s="813"/>
      <c r="EA316" s="814"/>
      <c r="EB316" s="814"/>
      <c r="EC316" s="827"/>
      <c r="ED316" s="828"/>
      <c r="EE316" s="835"/>
      <c r="EF316" s="811"/>
      <c r="EG316" s="812"/>
      <c r="EH316" s="812"/>
      <c r="EI316" s="836"/>
      <c r="EJ316" s="835"/>
      <c r="EK316" s="828"/>
      <c r="EL316" s="813"/>
      <c r="EM316" s="814"/>
      <c r="EN316" s="814"/>
      <c r="EO316" s="827"/>
      <c r="EP316" s="828"/>
      <c r="EQ316" s="835"/>
      <c r="ER316" s="811"/>
      <c r="ES316" s="812"/>
      <c r="ET316" s="812"/>
      <c r="EU316" s="836"/>
      <c r="EV316" s="835"/>
      <c r="EW316" s="828"/>
      <c r="EX316" s="813"/>
      <c r="EY316" s="814"/>
      <c r="EZ316" s="814"/>
      <c r="FA316" s="827"/>
      <c r="FB316" s="828"/>
      <c r="FC316" s="835"/>
      <c r="FD316" s="811"/>
      <c r="FE316" s="812"/>
      <c r="FF316" s="812"/>
      <c r="FG316" s="836"/>
      <c r="FH316" s="835"/>
      <c r="FI316" s="828"/>
      <c r="FJ316" s="813"/>
      <c r="FK316" s="814"/>
      <c r="FL316" s="814"/>
      <c r="FM316" s="827"/>
      <c r="FN316" s="828"/>
      <c r="FO316" s="835"/>
      <c r="FP316" s="811"/>
      <c r="FQ316" s="812"/>
      <c r="FR316" s="812"/>
      <c r="FS316" s="823"/>
      <c r="FT316" s="824"/>
      <c r="FU316" s="825"/>
      <c r="FV316" s="803"/>
      <c r="FW316" s="804"/>
      <c r="FX316" s="804"/>
      <c r="FY316" s="826"/>
      <c r="FZ316" s="825"/>
      <c r="GA316" s="824"/>
      <c r="GB316" s="805"/>
      <c r="GC316" s="804"/>
      <c r="GD316" s="804"/>
      <c r="GE316" s="823"/>
      <c r="GF316" s="824"/>
      <c r="GG316" s="825"/>
      <c r="GH316" s="803"/>
      <c r="GI316" s="809"/>
      <c r="GJ316" s="809"/>
      <c r="GK316" s="826"/>
      <c r="GL316" s="825"/>
      <c r="GM316" s="824"/>
      <c r="GN316" s="805"/>
      <c r="GO316" s="804"/>
      <c r="GP316" s="804"/>
      <c r="GQ316" s="823"/>
      <c r="GR316" s="824"/>
      <c r="GS316" s="825"/>
      <c r="GT316" s="803"/>
      <c r="GU316" s="809"/>
      <c r="GV316" s="809"/>
      <c r="GW316" s="826"/>
      <c r="GX316" s="825"/>
      <c r="GY316" s="824"/>
      <c r="GZ316" s="805"/>
      <c r="HA316" s="804"/>
      <c r="HB316" s="804"/>
      <c r="HC316" s="823"/>
      <c r="HD316" s="824"/>
      <c r="HE316" s="825"/>
      <c r="HF316" s="803"/>
      <c r="HG316" s="809"/>
      <c r="HH316" s="809"/>
      <c r="HI316" s="826"/>
      <c r="HJ316" s="825"/>
      <c r="HK316" s="824"/>
      <c r="HL316" s="805"/>
      <c r="HM316" s="804"/>
      <c r="HN316" s="804"/>
      <c r="HO316" s="823"/>
      <c r="HP316" s="824"/>
      <c r="HQ316" s="825"/>
      <c r="HR316" s="803"/>
      <c r="HS316" s="809"/>
      <c r="HT316" s="809"/>
      <c r="HU316" s="826"/>
      <c r="HV316" s="825"/>
      <c r="HW316" s="824"/>
      <c r="HX316" s="805"/>
      <c r="HY316" s="804"/>
      <c r="HZ316" s="804"/>
      <c r="IA316" s="823"/>
      <c r="IB316" s="824"/>
      <c r="IC316" s="825"/>
      <c r="ID316" s="803"/>
      <c r="IE316" s="804"/>
      <c r="IF316" s="804"/>
      <c r="IG316" s="826"/>
      <c r="IH316" s="825"/>
      <c r="II316" s="824"/>
      <c r="IJ316" s="805"/>
      <c r="IK316" s="804"/>
      <c r="IL316" s="804"/>
      <c r="IM316" s="823"/>
      <c r="IN316" s="824"/>
      <c r="IO316" s="825"/>
      <c r="IP316" s="803"/>
      <c r="IQ316" s="804"/>
      <c r="IR316" s="804"/>
      <c r="IS316" s="826"/>
      <c r="IT316" s="825"/>
      <c r="IU316" s="824"/>
      <c r="IV316" s="805"/>
      <c r="IW316" s="804"/>
      <c r="IX316" s="804"/>
      <c r="IY316" s="823"/>
      <c r="IZ316" s="824"/>
      <c r="JA316" s="825"/>
      <c r="JB316" s="803"/>
      <c r="JC316" s="804"/>
      <c r="JD316" s="804"/>
      <c r="JE316" s="826"/>
      <c r="JF316" s="825"/>
      <c r="JG316" s="824"/>
      <c r="JH316" s="805"/>
      <c r="JI316" s="804"/>
      <c r="JJ316" s="804"/>
      <c r="JK316" s="823"/>
      <c r="JL316" s="824"/>
      <c r="JM316" s="825"/>
      <c r="JN316" s="803"/>
      <c r="JO316" s="809"/>
      <c r="JP316" s="809"/>
      <c r="JQ316" s="826"/>
      <c r="JR316" s="825"/>
      <c r="JS316" s="824"/>
      <c r="JT316" s="805"/>
      <c r="JU316" s="804"/>
      <c r="JV316" s="804"/>
      <c r="JW316" s="823"/>
      <c r="JX316" s="824"/>
      <c r="JY316" s="824"/>
      <c r="JZ316" s="805"/>
      <c r="KA316" s="809"/>
      <c r="KB316" s="809"/>
      <c r="KC316" s="823"/>
      <c r="KD316" s="824"/>
      <c r="KE316" s="824"/>
      <c r="KF316" s="805"/>
      <c r="KG316" s="809"/>
      <c r="KH316" s="809"/>
      <c r="KI316" s="823"/>
      <c r="KJ316" s="824"/>
      <c r="KK316" s="824"/>
      <c r="KL316" s="805"/>
      <c r="KM316" s="809"/>
      <c r="KN316" s="809"/>
      <c r="KO316" s="823"/>
      <c r="KP316" s="824"/>
      <c r="KQ316" s="824"/>
      <c r="KR316" s="805"/>
      <c r="KS316" s="804"/>
      <c r="KT316" s="804"/>
      <c r="KU316" s="823"/>
      <c r="KV316" s="824"/>
      <c r="KW316" s="824"/>
      <c r="KX316" s="805"/>
      <c r="KY316" s="809"/>
      <c r="KZ316" s="809"/>
      <c r="LA316" s="823"/>
      <c r="LB316" s="824"/>
      <c r="LC316" s="824"/>
      <c r="LD316" s="805"/>
      <c r="LE316" s="804"/>
      <c r="LF316" s="804"/>
      <c r="LG316" s="823"/>
      <c r="LH316" s="824"/>
      <c r="LI316" s="824"/>
      <c r="LJ316" s="805"/>
      <c r="LK316" s="804"/>
      <c r="LL316" s="804"/>
      <c r="LM316" s="823"/>
      <c r="LN316" s="824"/>
      <c r="LO316" s="824"/>
      <c r="LP316" s="805"/>
      <c r="LQ316" s="809"/>
      <c r="LR316" s="809"/>
      <c r="LS316" s="823"/>
      <c r="LT316" s="824"/>
      <c r="LU316" s="824"/>
      <c r="LV316" s="805"/>
      <c r="LW316" s="804"/>
      <c r="LX316" s="804"/>
      <c r="LY316" s="823"/>
      <c r="LZ316" s="824"/>
      <c r="MA316" s="824"/>
      <c r="MB316" s="805"/>
      <c r="MC316" s="809"/>
      <c r="MD316" s="809"/>
      <c r="ME316" s="823"/>
      <c r="MF316" s="824"/>
      <c r="MG316" s="824"/>
      <c r="MH316" s="805"/>
      <c r="MI316" s="809"/>
      <c r="MJ316" s="809"/>
      <c r="MK316" s="823"/>
      <c r="ML316" s="824"/>
      <c r="MM316" s="824"/>
      <c r="MN316" s="805"/>
      <c r="MO316" s="809"/>
      <c r="MP316" s="809"/>
      <c r="MQ316" s="826"/>
      <c r="MR316" s="825"/>
      <c r="MS316" s="825"/>
      <c r="MT316" s="803"/>
      <c r="MU316" s="804"/>
      <c r="MV316" s="804"/>
      <c r="MW316" s="823"/>
      <c r="MX316" s="824"/>
      <c r="MY316" s="824">
        <v>1.2</v>
      </c>
      <c r="MZ316" s="805"/>
      <c r="NA316" s="804"/>
      <c r="NB316" s="804"/>
      <c r="NC316" s="823"/>
      <c r="ND316" s="824"/>
      <c r="NE316" s="825"/>
      <c r="NF316" s="805"/>
      <c r="NG316" s="804"/>
      <c r="NH316" s="804"/>
      <c r="NI316" s="823"/>
      <c r="NJ316" s="824"/>
      <c r="NK316" s="824"/>
      <c r="NL316" s="805"/>
      <c r="NM316" s="809"/>
      <c r="NN316" s="809"/>
      <c r="NO316" s="823"/>
      <c r="NP316" s="824"/>
      <c r="NQ316" s="824"/>
      <c r="NR316" s="805"/>
      <c r="NS316" s="823"/>
      <c r="NT316" s="824"/>
      <c r="NU316" s="824"/>
      <c r="NV316" s="805"/>
      <c r="NW316" s="823"/>
      <c r="NX316" s="824"/>
      <c r="NY316" s="824"/>
      <c r="NZ316" s="834"/>
      <c r="OA316" s="823"/>
      <c r="OB316" s="824"/>
      <c r="OC316" s="824"/>
      <c r="OD316" s="805"/>
      <c r="OE316" s="823"/>
      <c r="OF316" s="824"/>
      <c r="OG316" s="824"/>
      <c r="OH316" s="805"/>
      <c r="OI316" s="823"/>
      <c r="OJ316" s="824"/>
      <c r="OK316" s="824"/>
      <c r="OL316" s="805"/>
      <c r="OM316" s="823"/>
      <c r="ON316" s="824"/>
      <c r="OO316" s="824"/>
      <c r="OP316" s="805"/>
      <c r="OQ316" s="823"/>
      <c r="OR316" s="824"/>
      <c r="OS316" s="824"/>
      <c r="OT316" s="805"/>
      <c r="OU316" s="823"/>
      <c r="OV316" s="824"/>
      <c r="OW316" s="824"/>
      <c r="OX316" s="805"/>
      <c r="OY316" s="823"/>
      <c r="OZ316" s="824"/>
      <c r="PA316" s="824"/>
      <c r="PB316" s="805"/>
      <c r="PC316" s="823"/>
      <c r="PD316" s="824"/>
      <c r="PE316" s="824"/>
      <c r="PF316" s="805"/>
    </row>
    <row r="317" spans="1:422" ht="15" hidden="1" customHeight="1" x14ac:dyDescent="0.25">
      <c r="A317" s="769" t="s">
        <v>32</v>
      </c>
      <c r="B317" s="769" t="s">
        <v>50</v>
      </c>
      <c r="C317" s="769"/>
      <c r="D317" s="770"/>
      <c r="E317" s="769"/>
      <c r="F317" s="769" t="s">
        <v>120</v>
      </c>
      <c r="G317" s="769"/>
      <c r="H317" s="769"/>
      <c r="I317" s="769"/>
      <c r="J317" s="769"/>
      <c r="K317" s="771"/>
      <c r="L317" s="769"/>
      <c r="M317" s="771"/>
      <c r="N317" s="771"/>
      <c r="O317" s="769"/>
      <c r="P317" s="769"/>
      <c r="Q317" s="769"/>
      <c r="R317" s="769" t="s">
        <v>149</v>
      </c>
      <c r="S317" s="769"/>
      <c r="T317" s="816"/>
      <c r="U317" s="816"/>
      <c r="V317" s="816"/>
      <c r="W317" s="816"/>
      <c r="X317" s="769"/>
      <c r="Y317" s="769">
        <f>IF(AND(AJ317="",AK317="",AL317="",AN317="",AO317="",OR(AP317="",AP317=Dropdown!$AM$12,AP317=Dropdown!$AM$11)),1,0)</f>
        <v>1</v>
      </c>
      <c r="Z317" s="769">
        <f t="shared" si="46"/>
        <v>0</v>
      </c>
      <c r="AA317" s="769">
        <f t="shared" si="47"/>
        <v>0</v>
      </c>
      <c r="AB317" s="769">
        <f t="shared" si="45"/>
        <v>1</v>
      </c>
      <c r="AC317" s="769"/>
      <c r="AD317" s="772" t="str">
        <f>IF(OR(T317&lt;&gt;"",U317&lt;&gt;""),Dropdown!$A$4,IF(OR(V317&lt;&gt;"",W317&lt;&gt;""),Dropdown!$A$5,Dropdown!$A$3))</f>
        <v>Residential</v>
      </c>
      <c r="AE317" s="773" t="s">
        <v>343</v>
      </c>
      <c r="AF317" s="773" t="str">
        <f>VLOOKUP(AG317,Dropdown!$N$3:$R$55,2,FALSE)</f>
        <v>EAP</v>
      </c>
      <c r="AG317" s="773" t="s">
        <v>32</v>
      </c>
      <c r="AH317" s="773" t="str">
        <f>IF(AG317&lt;&gt;"",VLOOKUP(AG317,Dropdown!$N$3:$R$62,3,FALSE),IF(AF317&lt;&gt;"",VLOOKUP(AF317,Dropdown!$N$3:$R$62,3,FALSE),IF(AE317&lt;&gt;"",VLOOKUP(AE317,Dropdown!$N$3:$R$62,3,FALSE),"")))</f>
        <v>LMI</v>
      </c>
      <c r="AI317" s="773" t="str">
        <f>IF(AG317&lt;&gt;"",VLOOKUP(AG317,Dropdown!$N$3:$R$62,5,FALSE),IF(AF317&lt;&gt;"",VLOOKUP(AF317,Dropdown!$N$3:$R$62,5,FALSE),IF(AE317&lt;&gt;"",VLOOKUP(AE317,Dropdown!$N$3:$R$62,5,FALSE),"")))</f>
        <v>Tropical</v>
      </c>
      <c r="AJ317" s="773"/>
      <c r="AK317" s="773"/>
      <c r="AL317" s="821"/>
      <c r="AM317" s="821"/>
      <c r="AN317" s="773"/>
      <c r="AO317" s="773"/>
      <c r="AP317" s="773"/>
      <c r="AQ317" s="769" t="s">
        <v>450</v>
      </c>
      <c r="AR317" s="774" t="s">
        <v>101</v>
      </c>
      <c r="AS317" s="774">
        <v>58</v>
      </c>
      <c r="AT317" s="769"/>
      <c r="AU317" s="769"/>
      <c r="AV317" s="846"/>
      <c r="AW317" s="823"/>
      <c r="AX317" s="824"/>
      <c r="AY317" s="824"/>
      <c r="AZ317" s="803"/>
      <c r="BA317" s="804"/>
      <c r="BB317" s="804"/>
      <c r="BC317" s="823"/>
      <c r="BD317" s="824"/>
      <c r="BE317" s="824"/>
      <c r="BF317" s="805"/>
      <c r="BG317" s="804"/>
      <c r="BH317" s="804"/>
      <c r="BI317" s="823"/>
      <c r="BJ317" s="824"/>
      <c r="BK317" s="824"/>
      <c r="BL317" s="805"/>
      <c r="BM317" s="804"/>
      <c r="BN317" s="804"/>
      <c r="BO317" s="826"/>
      <c r="BP317" s="825"/>
      <c r="BQ317" s="825"/>
      <c r="BR317" s="803"/>
      <c r="BS317" s="804"/>
      <c r="BT317" s="804"/>
      <c r="BU317" s="826"/>
      <c r="BV317" s="825"/>
      <c r="BW317" s="825"/>
      <c r="BX317" s="803"/>
      <c r="BY317" s="804"/>
      <c r="BZ317" s="804"/>
      <c r="CA317" s="826"/>
      <c r="CB317" s="825"/>
      <c r="CC317" s="825"/>
      <c r="CD317" s="803"/>
      <c r="CE317" s="804"/>
      <c r="CF317" s="804"/>
      <c r="CG317" s="826"/>
      <c r="CH317" s="825"/>
      <c r="CI317" s="825"/>
      <c r="CJ317" s="803"/>
      <c r="CK317" s="804"/>
      <c r="CL317" s="804"/>
      <c r="CM317" s="826"/>
      <c r="CN317" s="825"/>
      <c r="CO317" s="825"/>
      <c r="CP317" s="803"/>
      <c r="CQ317" s="804"/>
      <c r="CR317" s="804"/>
      <c r="CS317" s="826"/>
      <c r="CT317" s="825"/>
      <c r="CU317" s="825"/>
      <c r="CV317" s="803"/>
      <c r="CW317" s="804"/>
      <c r="CX317" s="804"/>
      <c r="CY317" s="826"/>
      <c r="CZ317" s="825"/>
      <c r="DA317" s="825"/>
      <c r="DB317" s="803"/>
      <c r="DC317" s="804"/>
      <c r="DD317" s="804"/>
      <c r="DE317" s="826"/>
      <c r="DF317" s="825"/>
      <c r="DG317" s="825"/>
      <c r="DH317" s="803"/>
      <c r="DI317" s="804"/>
      <c r="DJ317" s="804"/>
      <c r="DK317" s="826"/>
      <c r="DL317" s="825"/>
      <c r="DM317" s="825"/>
      <c r="DN317" s="803"/>
      <c r="DO317" s="804"/>
      <c r="DP317" s="804"/>
      <c r="DQ317" s="827"/>
      <c r="DR317" s="828"/>
      <c r="DS317" s="835"/>
      <c r="DT317" s="811"/>
      <c r="DU317" s="812"/>
      <c r="DV317" s="812"/>
      <c r="DW317" s="836"/>
      <c r="DX317" s="835"/>
      <c r="DY317" s="828"/>
      <c r="DZ317" s="813"/>
      <c r="EA317" s="814"/>
      <c r="EB317" s="814"/>
      <c r="EC317" s="827"/>
      <c r="ED317" s="828"/>
      <c r="EE317" s="835"/>
      <c r="EF317" s="811"/>
      <c r="EG317" s="812"/>
      <c r="EH317" s="812"/>
      <c r="EI317" s="836"/>
      <c r="EJ317" s="835"/>
      <c r="EK317" s="828"/>
      <c r="EL317" s="813"/>
      <c r="EM317" s="814"/>
      <c r="EN317" s="814"/>
      <c r="EO317" s="827"/>
      <c r="EP317" s="828"/>
      <c r="EQ317" s="835"/>
      <c r="ER317" s="811"/>
      <c r="ES317" s="812"/>
      <c r="ET317" s="812"/>
      <c r="EU317" s="836"/>
      <c r="EV317" s="835"/>
      <c r="EW317" s="828"/>
      <c r="EX317" s="813"/>
      <c r="EY317" s="814"/>
      <c r="EZ317" s="814"/>
      <c r="FA317" s="827"/>
      <c r="FB317" s="828"/>
      <c r="FC317" s="835"/>
      <c r="FD317" s="811"/>
      <c r="FE317" s="812"/>
      <c r="FF317" s="812"/>
      <c r="FG317" s="836"/>
      <c r="FH317" s="835"/>
      <c r="FI317" s="828"/>
      <c r="FJ317" s="813"/>
      <c r="FK317" s="814"/>
      <c r="FL317" s="814"/>
      <c r="FM317" s="827"/>
      <c r="FN317" s="828"/>
      <c r="FO317" s="835"/>
      <c r="FP317" s="811"/>
      <c r="FQ317" s="812"/>
      <c r="FR317" s="812"/>
      <c r="FS317" s="823"/>
      <c r="FT317" s="824"/>
      <c r="FU317" s="825"/>
      <c r="FV317" s="803"/>
      <c r="FW317" s="804"/>
      <c r="FX317" s="804"/>
      <c r="FY317" s="826"/>
      <c r="FZ317" s="825"/>
      <c r="GA317" s="824"/>
      <c r="GB317" s="805"/>
      <c r="GC317" s="804"/>
      <c r="GD317" s="804"/>
      <c r="GE317" s="823"/>
      <c r="GF317" s="824"/>
      <c r="GG317" s="825"/>
      <c r="GH317" s="803"/>
      <c r="GI317" s="809"/>
      <c r="GJ317" s="809"/>
      <c r="GK317" s="826"/>
      <c r="GL317" s="825"/>
      <c r="GM317" s="824"/>
      <c r="GN317" s="805"/>
      <c r="GO317" s="804"/>
      <c r="GP317" s="804"/>
      <c r="GQ317" s="823"/>
      <c r="GR317" s="824"/>
      <c r="GS317" s="825"/>
      <c r="GT317" s="803"/>
      <c r="GU317" s="809"/>
      <c r="GV317" s="809"/>
      <c r="GW317" s="826"/>
      <c r="GX317" s="825"/>
      <c r="GY317" s="824"/>
      <c r="GZ317" s="805"/>
      <c r="HA317" s="804"/>
      <c r="HB317" s="804"/>
      <c r="HC317" s="823"/>
      <c r="HD317" s="824"/>
      <c r="HE317" s="825"/>
      <c r="HF317" s="803"/>
      <c r="HG317" s="809"/>
      <c r="HH317" s="809"/>
      <c r="HI317" s="826"/>
      <c r="HJ317" s="825"/>
      <c r="HK317" s="824"/>
      <c r="HL317" s="805"/>
      <c r="HM317" s="804"/>
      <c r="HN317" s="804"/>
      <c r="HO317" s="823"/>
      <c r="HP317" s="824"/>
      <c r="HQ317" s="825"/>
      <c r="HR317" s="803"/>
      <c r="HS317" s="809"/>
      <c r="HT317" s="809"/>
      <c r="HU317" s="826"/>
      <c r="HV317" s="825"/>
      <c r="HW317" s="824"/>
      <c r="HX317" s="805"/>
      <c r="HY317" s="804"/>
      <c r="HZ317" s="804"/>
      <c r="IA317" s="823"/>
      <c r="IB317" s="824"/>
      <c r="IC317" s="825"/>
      <c r="ID317" s="803"/>
      <c r="IE317" s="804"/>
      <c r="IF317" s="804"/>
      <c r="IG317" s="826"/>
      <c r="IH317" s="825"/>
      <c r="II317" s="824"/>
      <c r="IJ317" s="805"/>
      <c r="IK317" s="804"/>
      <c r="IL317" s="804"/>
      <c r="IM317" s="823"/>
      <c r="IN317" s="824"/>
      <c r="IO317" s="825"/>
      <c r="IP317" s="803"/>
      <c r="IQ317" s="804"/>
      <c r="IR317" s="804"/>
      <c r="IS317" s="826"/>
      <c r="IT317" s="825"/>
      <c r="IU317" s="824"/>
      <c r="IV317" s="805"/>
      <c r="IW317" s="804"/>
      <c r="IX317" s="804"/>
      <c r="IY317" s="823"/>
      <c r="IZ317" s="824"/>
      <c r="JA317" s="825"/>
      <c r="JB317" s="803"/>
      <c r="JC317" s="804"/>
      <c r="JD317" s="804"/>
      <c r="JE317" s="826"/>
      <c r="JF317" s="825"/>
      <c r="JG317" s="824"/>
      <c r="JH317" s="805"/>
      <c r="JI317" s="804"/>
      <c r="JJ317" s="804"/>
      <c r="JK317" s="823"/>
      <c r="JL317" s="824"/>
      <c r="JM317" s="825"/>
      <c r="JN317" s="803"/>
      <c r="JO317" s="809"/>
      <c r="JP317" s="809"/>
      <c r="JQ317" s="826"/>
      <c r="JR317" s="825"/>
      <c r="JS317" s="824"/>
      <c r="JT317" s="805"/>
      <c r="JU317" s="804"/>
      <c r="JV317" s="804"/>
      <c r="JW317" s="823"/>
      <c r="JX317" s="824"/>
      <c r="JY317" s="824"/>
      <c r="JZ317" s="805"/>
      <c r="KA317" s="809"/>
      <c r="KB317" s="809"/>
      <c r="KC317" s="823"/>
      <c r="KD317" s="824"/>
      <c r="KE317" s="824"/>
      <c r="KF317" s="805"/>
      <c r="KG317" s="809"/>
      <c r="KH317" s="809"/>
      <c r="KI317" s="823"/>
      <c r="KJ317" s="824"/>
      <c r="KK317" s="824"/>
      <c r="KL317" s="805"/>
      <c r="KM317" s="809"/>
      <c r="KN317" s="809"/>
      <c r="KO317" s="823"/>
      <c r="KP317" s="824"/>
      <c r="KQ317" s="824"/>
      <c r="KR317" s="805"/>
      <c r="KS317" s="804"/>
      <c r="KT317" s="804"/>
      <c r="KU317" s="823"/>
      <c r="KV317" s="824"/>
      <c r="KW317" s="824"/>
      <c r="KX317" s="805"/>
      <c r="KY317" s="809"/>
      <c r="KZ317" s="809"/>
      <c r="LA317" s="823"/>
      <c r="LB317" s="824"/>
      <c r="LC317" s="824"/>
      <c r="LD317" s="805"/>
      <c r="LE317" s="804"/>
      <c r="LF317" s="804"/>
      <c r="LG317" s="823"/>
      <c r="LH317" s="824"/>
      <c r="LI317" s="824"/>
      <c r="LJ317" s="805"/>
      <c r="LK317" s="804"/>
      <c r="LL317" s="804"/>
      <c r="LM317" s="823"/>
      <c r="LN317" s="824"/>
      <c r="LO317" s="824"/>
      <c r="LP317" s="805"/>
      <c r="LQ317" s="809"/>
      <c r="LR317" s="809"/>
      <c r="LS317" s="823"/>
      <c r="LT317" s="824"/>
      <c r="LU317" s="824"/>
      <c r="LV317" s="805"/>
      <c r="LW317" s="804"/>
      <c r="LX317" s="804"/>
      <c r="LY317" s="823"/>
      <c r="LZ317" s="824"/>
      <c r="MA317" s="824"/>
      <c r="MB317" s="805"/>
      <c r="MC317" s="809"/>
      <c r="MD317" s="809"/>
      <c r="ME317" s="823"/>
      <c r="MF317" s="824"/>
      <c r="MG317" s="824"/>
      <c r="MH317" s="805"/>
      <c r="MI317" s="809"/>
      <c r="MJ317" s="809"/>
      <c r="MK317" s="823"/>
      <c r="ML317" s="824"/>
      <c r="MM317" s="824"/>
      <c r="MN317" s="805"/>
      <c r="MO317" s="809"/>
      <c r="MP317" s="809"/>
      <c r="MQ317" s="826"/>
      <c r="MR317" s="825"/>
      <c r="MS317" s="825"/>
      <c r="MT317" s="803"/>
      <c r="MU317" s="804"/>
      <c r="MV317" s="804"/>
      <c r="MW317" s="850">
        <f>MY317-1.645*MZ317</f>
        <v>1.2748999999999999</v>
      </c>
      <c r="MX317" s="851">
        <f>MY317+1.645*MZ317</f>
        <v>2.5251000000000001</v>
      </c>
      <c r="MY317" s="824">
        <v>1.9</v>
      </c>
      <c r="MZ317" s="805">
        <f>MY317*0.2</f>
        <v>0.38</v>
      </c>
      <c r="NA317" s="804"/>
      <c r="NB317" s="804"/>
      <c r="NC317" s="823"/>
      <c r="ND317" s="824"/>
      <c r="NE317" s="824">
        <v>1.2</v>
      </c>
      <c r="NF317" s="805"/>
      <c r="NG317" s="804"/>
      <c r="NH317" s="804"/>
      <c r="NI317" s="823"/>
      <c r="NJ317" s="824"/>
      <c r="NK317" s="824"/>
      <c r="NL317" s="805"/>
      <c r="NM317" s="809"/>
      <c r="NN317" s="809"/>
      <c r="NO317" s="823"/>
      <c r="NP317" s="824"/>
      <c r="NQ317" s="824"/>
      <c r="NR317" s="805"/>
      <c r="NS317" s="823"/>
      <c r="NT317" s="824"/>
      <c r="NU317" s="824"/>
      <c r="NV317" s="805"/>
      <c r="NW317" s="823"/>
      <c r="NX317" s="824"/>
      <c r="NY317" s="824"/>
      <c r="NZ317" s="834"/>
      <c r="OA317" s="823"/>
      <c r="OB317" s="824"/>
      <c r="OC317" s="824"/>
      <c r="OD317" s="805"/>
      <c r="OE317" s="823"/>
      <c r="OF317" s="824"/>
      <c r="OG317" s="824"/>
      <c r="OH317" s="805"/>
      <c r="OI317" s="823"/>
      <c r="OJ317" s="824"/>
      <c r="OK317" s="824"/>
      <c r="OL317" s="805"/>
      <c r="OM317" s="823"/>
      <c r="ON317" s="824"/>
      <c r="OO317" s="824"/>
      <c r="OP317" s="805"/>
      <c r="OQ317" s="823"/>
      <c r="OR317" s="824"/>
      <c r="OS317" s="824"/>
      <c r="OT317" s="805"/>
      <c r="OU317" s="823"/>
      <c r="OV317" s="824"/>
      <c r="OW317" s="824"/>
      <c r="OX317" s="805"/>
      <c r="OY317" s="823"/>
      <c r="OZ317" s="824"/>
      <c r="PA317" s="824"/>
      <c r="PB317" s="805"/>
      <c r="PC317" s="823"/>
      <c r="PD317" s="824"/>
      <c r="PE317" s="824"/>
      <c r="PF317" s="805"/>
    </row>
    <row r="318" spans="1:422" ht="15" hidden="1" customHeight="1" x14ac:dyDescent="0.25">
      <c r="A318" s="769" t="s">
        <v>32</v>
      </c>
      <c r="B318" s="769" t="s">
        <v>50</v>
      </c>
      <c r="C318" s="769"/>
      <c r="D318" s="770"/>
      <c r="E318" s="769"/>
      <c r="F318" s="769"/>
      <c r="G318" s="769"/>
      <c r="H318" s="769"/>
      <c r="I318" s="769"/>
      <c r="J318" s="769"/>
      <c r="K318" s="771"/>
      <c r="L318" s="769"/>
      <c r="M318" s="771"/>
      <c r="N318" s="771"/>
      <c r="O318" s="769"/>
      <c r="P318" s="769"/>
      <c r="Q318" s="769"/>
      <c r="R318" s="769"/>
      <c r="S318" s="769"/>
      <c r="T318" s="816"/>
      <c r="U318" s="816"/>
      <c r="V318" s="816"/>
      <c r="W318" s="816"/>
      <c r="X318" s="769"/>
      <c r="Y318" s="769">
        <f>IF(AND(AJ318="",AK318="",AL318="",AN318="",AO318="",OR(AP318="",AP318=Dropdown!$AM$12,AP318=Dropdown!$AM$11)),1,0)</f>
        <v>1</v>
      </c>
      <c r="Z318" s="769">
        <f t="shared" si="46"/>
        <v>0</v>
      </c>
      <c r="AA318" s="769">
        <f t="shared" si="47"/>
        <v>1</v>
      </c>
      <c r="AB318" s="769">
        <f t="shared" si="45"/>
        <v>0</v>
      </c>
      <c r="AC318" s="769"/>
      <c r="AD318" s="772" t="str">
        <f>IF(OR(T318&lt;&gt;"",U318&lt;&gt;""),Dropdown!$A$4,IF(OR(V318&lt;&gt;"",W318&lt;&gt;""),Dropdown!$A$5,Dropdown!$A$3))</f>
        <v>Residential</v>
      </c>
      <c r="AE318" s="773" t="s">
        <v>343</v>
      </c>
      <c r="AF318" s="773" t="str">
        <f>VLOOKUP(AG318,Dropdown!$N$3:$R$55,2,FALSE)</f>
        <v>EAP</v>
      </c>
      <c r="AG318" s="810" t="s">
        <v>32</v>
      </c>
      <c r="AH318" s="773" t="str">
        <f>IF(AG318&lt;&gt;"",VLOOKUP(AG318,Dropdown!$N$3:$R$62,3,FALSE),IF(AF318&lt;&gt;"",VLOOKUP(AF318,Dropdown!$N$3:$R$62,3,FALSE),IF(AE318&lt;&gt;"",VLOOKUP(AE318,Dropdown!$N$3:$R$62,3,FALSE),"")))</f>
        <v>LMI</v>
      </c>
      <c r="AI318" s="773" t="str">
        <f>IF(AG318&lt;&gt;"",VLOOKUP(AG318,Dropdown!$N$3:$R$62,5,FALSE),IF(AF318&lt;&gt;"",VLOOKUP(AF318,Dropdown!$N$3:$R$62,5,FALSE),IF(AE318&lt;&gt;"",VLOOKUP(AE318,Dropdown!$N$3:$R$62,5,FALSE),"")))</f>
        <v>Tropical</v>
      </c>
      <c r="AJ318" s="773"/>
      <c r="AK318" s="773"/>
      <c r="AL318" s="821"/>
      <c r="AM318" s="821"/>
      <c r="AN318" s="773"/>
      <c r="AO318" s="773"/>
      <c r="AP318" s="773"/>
      <c r="AQ318" s="769" t="s">
        <v>467</v>
      </c>
      <c r="AR318" s="774" t="s">
        <v>101</v>
      </c>
      <c r="AS318" s="774">
        <v>181</v>
      </c>
      <c r="AT318" s="769"/>
      <c r="AU318" s="769"/>
      <c r="AV318" s="846"/>
      <c r="AW318" s="823"/>
      <c r="AX318" s="824"/>
      <c r="AY318" s="824"/>
      <c r="AZ318" s="803"/>
      <c r="BA318" s="804"/>
      <c r="BB318" s="804"/>
      <c r="BC318" s="823"/>
      <c r="BD318" s="824"/>
      <c r="BE318" s="824"/>
      <c r="BF318" s="805"/>
      <c r="BG318" s="804"/>
      <c r="BH318" s="804"/>
      <c r="BI318" s="823"/>
      <c r="BJ318" s="824"/>
      <c r="BK318" s="824"/>
      <c r="BL318" s="805"/>
      <c r="BM318" s="804"/>
      <c r="BN318" s="804"/>
      <c r="BO318" s="826"/>
      <c r="BP318" s="825"/>
      <c r="BQ318" s="825"/>
      <c r="BR318" s="803"/>
      <c r="BS318" s="804"/>
      <c r="BT318" s="804"/>
      <c r="BU318" s="826"/>
      <c r="BV318" s="825"/>
      <c r="BW318" s="825"/>
      <c r="BX318" s="803"/>
      <c r="BY318" s="804"/>
      <c r="BZ318" s="804"/>
      <c r="CA318" s="826"/>
      <c r="CB318" s="825"/>
      <c r="CC318" s="825"/>
      <c r="CD318" s="803"/>
      <c r="CE318" s="804"/>
      <c r="CF318" s="804"/>
      <c r="CG318" s="826"/>
      <c r="CH318" s="825"/>
      <c r="CI318" s="825"/>
      <c r="CJ318" s="803"/>
      <c r="CK318" s="804"/>
      <c r="CL318" s="804"/>
      <c r="CM318" s="826"/>
      <c r="CN318" s="825"/>
      <c r="CO318" s="825"/>
      <c r="CP318" s="803"/>
      <c r="CQ318" s="804"/>
      <c r="CR318" s="804"/>
      <c r="CS318" s="826"/>
      <c r="CT318" s="825"/>
      <c r="CU318" s="825"/>
      <c r="CV318" s="803"/>
      <c r="CW318" s="804"/>
      <c r="CX318" s="804"/>
      <c r="CY318" s="826"/>
      <c r="CZ318" s="825"/>
      <c r="DA318" s="825"/>
      <c r="DB318" s="803"/>
      <c r="DC318" s="804"/>
      <c r="DD318" s="804"/>
      <c r="DE318" s="826"/>
      <c r="DF318" s="825"/>
      <c r="DG318" s="825"/>
      <c r="DH318" s="803"/>
      <c r="DI318" s="804"/>
      <c r="DJ318" s="804"/>
      <c r="DK318" s="826"/>
      <c r="DL318" s="825"/>
      <c r="DM318" s="825"/>
      <c r="DN318" s="803"/>
      <c r="DO318" s="804"/>
      <c r="DP318" s="804"/>
      <c r="DQ318" s="827">
        <v>20</v>
      </c>
      <c r="DR318" s="828">
        <v>40</v>
      </c>
      <c r="DS318" s="835">
        <f>AVERAGE(DQ318:DR318)</f>
        <v>30</v>
      </c>
      <c r="DT318" s="841">
        <f>(DR318-DQ318)/(2*1.645)</f>
        <v>6.0790273556230998</v>
      </c>
      <c r="DU318" s="804"/>
      <c r="DV318" s="804"/>
      <c r="DW318" s="827"/>
      <c r="DX318" s="828"/>
      <c r="DY318" s="828"/>
      <c r="DZ318" s="803"/>
      <c r="EA318" s="804"/>
      <c r="EB318" s="804"/>
      <c r="EC318" s="827"/>
      <c r="ED318" s="828"/>
      <c r="EE318" s="828"/>
      <c r="EF318" s="803"/>
      <c r="EG318" s="804"/>
      <c r="EH318" s="804"/>
      <c r="EI318" s="827"/>
      <c r="EJ318" s="828"/>
      <c r="EK318" s="828"/>
      <c r="EL318" s="803"/>
      <c r="EM318" s="804"/>
      <c r="EN318" s="804"/>
      <c r="EO318" s="827"/>
      <c r="EP318" s="828"/>
      <c r="EQ318" s="828"/>
      <c r="ER318" s="803"/>
      <c r="ES318" s="804"/>
      <c r="ET318" s="804"/>
      <c r="EU318" s="827"/>
      <c r="EV318" s="828"/>
      <c r="EW318" s="828"/>
      <c r="EX318" s="803"/>
      <c r="EY318" s="804"/>
      <c r="EZ318" s="804"/>
      <c r="FA318" s="827"/>
      <c r="FB318" s="828"/>
      <c r="FC318" s="828"/>
      <c r="FD318" s="803"/>
      <c r="FE318" s="804"/>
      <c r="FF318" s="804"/>
      <c r="FG318" s="827"/>
      <c r="FH318" s="828"/>
      <c r="FI318" s="828"/>
      <c r="FJ318" s="803"/>
      <c r="FK318" s="804"/>
      <c r="FL318" s="804"/>
      <c r="FM318" s="827"/>
      <c r="FN318" s="828"/>
      <c r="FO318" s="828"/>
      <c r="FP318" s="803"/>
      <c r="FQ318" s="804"/>
      <c r="FR318" s="804"/>
      <c r="FS318" s="823"/>
      <c r="FT318" s="824"/>
      <c r="FU318" s="825"/>
      <c r="FV318" s="803"/>
      <c r="FW318" s="804"/>
      <c r="FX318" s="804"/>
      <c r="FY318" s="826"/>
      <c r="FZ318" s="825"/>
      <c r="GA318" s="824"/>
      <c r="GB318" s="805"/>
      <c r="GC318" s="804"/>
      <c r="GD318" s="804"/>
      <c r="GE318" s="823"/>
      <c r="GF318" s="824"/>
      <c r="GG318" s="825"/>
      <c r="GH318" s="803"/>
      <c r="GI318" s="809"/>
      <c r="GJ318" s="809"/>
      <c r="GK318" s="826"/>
      <c r="GL318" s="825"/>
      <c r="GM318" s="824"/>
      <c r="GN318" s="805"/>
      <c r="GO318" s="804"/>
      <c r="GP318" s="804"/>
      <c r="GQ318" s="823"/>
      <c r="GR318" s="824"/>
      <c r="GS318" s="825"/>
      <c r="GT318" s="803"/>
      <c r="GU318" s="809"/>
      <c r="GV318" s="809"/>
      <c r="GW318" s="826"/>
      <c r="GX318" s="825"/>
      <c r="GY318" s="824"/>
      <c r="GZ318" s="805"/>
      <c r="HA318" s="804"/>
      <c r="HB318" s="804"/>
      <c r="HC318" s="823"/>
      <c r="HD318" s="824"/>
      <c r="HE318" s="825"/>
      <c r="HF318" s="803"/>
      <c r="HG318" s="809"/>
      <c r="HH318" s="809"/>
      <c r="HI318" s="826"/>
      <c r="HJ318" s="825"/>
      <c r="HK318" s="824"/>
      <c r="HL318" s="805"/>
      <c r="HM318" s="804"/>
      <c r="HN318" s="804"/>
      <c r="HO318" s="823"/>
      <c r="HP318" s="824"/>
      <c r="HQ318" s="825"/>
      <c r="HR318" s="803"/>
      <c r="HS318" s="809"/>
      <c r="HT318" s="809"/>
      <c r="HU318" s="826"/>
      <c r="HV318" s="825"/>
      <c r="HW318" s="824"/>
      <c r="HX318" s="805"/>
      <c r="HY318" s="804"/>
      <c r="HZ318" s="804"/>
      <c r="IA318" s="823"/>
      <c r="IB318" s="824"/>
      <c r="IC318" s="825"/>
      <c r="ID318" s="803"/>
      <c r="IE318" s="804"/>
      <c r="IF318" s="804"/>
      <c r="IG318" s="826"/>
      <c r="IH318" s="825"/>
      <c r="II318" s="824"/>
      <c r="IJ318" s="805"/>
      <c r="IK318" s="804"/>
      <c r="IL318" s="804"/>
      <c r="IM318" s="823"/>
      <c r="IN318" s="824"/>
      <c r="IO318" s="825"/>
      <c r="IP318" s="803"/>
      <c r="IQ318" s="804"/>
      <c r="IR318" s="804"/>
      <c r="IS318" s="826"/>
      <c r="IT318" s="825"/>
      <c r="IU318" s="824"/>
      <c r="IV318" s="805"/>
      <c r="IW318" s="804"/>
      <c r="IX318" s="804"/>
      <c r="IY318" s="823"/>
      <c r="IZ318" s="824"/>
      <c r="JA318" s="825"/>
      <c r="JB318" s="803"/>
      <c r="JC318" s="804"/>
      <c r="JD318" s="804"/>
      <c r="JE318" s="826"/>
      <c r="JF318" s="825"/>
      <c r="JG318" s="824"/>
      <c r="JH318" s="805"/>
      <c r="JI318" s="804"/>
      <c r="JJ318" s="804"/>
      <c r="JK318" s="823"/>
      <c r="JL318" s="824"/>
      <c r="JM318" s="825"/>
      <c r="JN318" s="803"/>
      <c r="JO318" s="809"/>
      <c r="JP318" s="809"/>
      <c r="JQ318" s="826"/>
      <c r="JR318" s="825"/>
      <c r="JS318" s="824"/>
      <c r="JT318" s="805"/>
      <c r="JU318" s="804"/>
      <c r="JV318" s="804"/>
      <c r="JW318" s="823"/>
      <c r="JX318" s="824"/>
      <c r="JY318" s="824"/>
      <c r="JZ318" s="805"/>
      <c r="KA318" s="809"/>
      <c r="KB318" s="809"/>
      <c r="KC318" s="823"/>
      <c r="KD318" s="824"/>
      <c r="KE318" s="824"/>
      <c r="KF318" s="805"/>
      <c r="KG318" s="809"/>
      <c r="KH318" s="809"/>
      <c r="KI318" s="823"/>
      <c r="KJ318" s="824"/>
      <c r="KK318" s="824"/>
      <c r="KL318" s="805"/>
      <c r="KM318" s="809"/>
      <c r="KN318" s="809"/>
      <c r="KO318" s="823"/>
      <c r="KP318" s="824"/>
      <c r="KQ318" s="824"/>
      <c r="KR318" s="805"/>
      <c r="KS318" s="804"/>
      <c r="KT318" s="804"/>
      <c r="KU318" s="823"/>
      <c r="KV318" s="824"/>
      <c r="KW318" s="824"/>
      <c r="KX318" s="805"/>
      <c r="KY318" s="809"/>
      <c r="KZ318" s="809"/>
      <c r="LA318" s="823"/>
      <c r="LB318" s="824"/>
      <c r="LC318" s="824"/>
      <c r="LD318" s="805"/>
      <c r="LE318" s="804"/>
      <c r="LF318" s="804"/>
      <c r="LG318" s="823"/>
      <c r="LH318" s="824"/>
      <c r="LI318" s="824"/>
      <c r="LJ318" s="805"/>
      <c r="LK318" s="804"/>
      <c r="LL318" s="804"/>
      <c r="LM318" s="823"/>
      <c r="LN318" s="824"/>
      <c r="LO318" s="824"/>
      <c r="LP318" s="805"/>
      <c r="LQ318" s="809"/>
      <c r="LR318" s="809"/>
      <c r="LS318" s="823"/>
      <c r="LT318" s="824"/>
      <c r="LU318" s="824"/>
      <c r="LV318" s="805"/>
      <c r="LW318" s="804"/>
      <c r="LX318" s="804"/>
      <c r="LY318" s="823"/>
      <c r="LZ318" s="824"/>
      <c r="MA318" s="824"/>
      <c r="MB318" s="805"/>
      <c r="MC318" s="809"/>
      <c r="MD318" s="809"/>
      <c r="ME318" s="823"/>
      <c r="MF318" s="824"/>
      <c r="MG318" s="824"/>
      <c r="MH318" s="805"/>
      <c r="MI318" s="809"/>
      <c r="MJ318" s="809"/>
      <c r="MK318" s="823"/>
      <c r="ML318" s="824"/>
      <c r="MM318" s="824"/>
      <c r="MN318" s="805"/>
      <c r="MO318" s="809"/>
      <c r="MP318" s="809"/>
      <c r="MQ318" s="823"/>
      <c r="MR318" s="824"/>
      <c r="MS318" s="824"/>
      <c r="MT318" s="805"/>
      <c r="MU318" s="804"/>
      <c r="MV318" s="804"/>
      <c r="MW318" s="823"/>
      <c r="MX318" s="824"/>
      <c r="MY318" s="824"/>
      <c r="MZ318" s="805"/>
      <c r="NA318" s="804"/>
      <c r="NB318" s="804"/>
      <c r="NC318" s="823"/>
      <c r="ND318" s="824"/>
      <c r="NE318" s="824"/>
      <c r="NF318" s="805"/>
      <c r="NG318" s="804"/>
      <c r="NH318" s="804"/>
      <c r="NI318" s="823"/>
      <c r="NJ318" s="824"/>
      <c r="NK318" s="824"/>
      <c r="NL318" s="805"/>
      <c r="NM318" s="809"/>
      <c r="NN318" s="809"/>
      <c r="NO318" s="823"/>
      <c r="NP318" s="824"/>
      <c r="NQ318" s="824"/>
      <c r="NR318" s="805"/>
      <c r="NS318" s="823"/>
      <c r="NT318" s="824"/>
      <c r="NU318" s="824"/>
      <c r="NV318" s="805"/>
      <c r="NW318" s="823"/>
      <c r="NX318" s="824"/>
      <c r="NY318" s="824"/>
      <c r="NZ318" s="834"/>
      <c r="OA318" s="823"/>
      <c r="OB318" s="824"/>
      <c r="OC318" s="824"/>
      <c r="OD318" s="805"/>
      <c r="OE318" s="823"/>
      <c r="OF318" s="824"/>
      <c r="OG318" s="824"/>
      <c r="OH318" s="805"/>
      <c r="OI318" s="823"/>
      <c r="OJ318" s="824"/>
      <c r="OK318" s="824"/>
      <c r="OL318" s="805"/>
      <c r="OM318" s="823"/>
      <c r="ON318" s="824"/>
      <c r="OO318" s="824"/>
      <c r="OP318" s="805"/>
      <c r="OQ318" s="823"/>
      <c r="OR318" s="824"/>
      <c r="OS318" s="824"/>
      <c r="OT318" s="805"/>
      <c r="OU318" s="823"/>
      <c r="OV318" s="824"/>
      <c r="OW318" s="824"/>
      <c r="OX318" s="805"/>
      <c r="OY318" s="823"/>
      <c r="OZ318" s="824"/>
      <c r="PA318" s="824"/>
      <c r="PB318" s="805"/>
      <c r="PC318" s="823"/>
      <c r="PD318" s="824"/>
      <c r="PE318" s="824"/>
      <c r="PF318" s="805"/>
    </row>
    <row r="319" spans="1:422" ht="15" hidden="1" customHeight="1" x14ac:dyDescent="0.25">
      <c r="A319" s="769" t="s">
        <v>32</v>
      </c>
      <c r="B319" s="769" t="s">
        <v>50</v>
      </c>
      <c r="C319" s="769"/>
      <c r="D319" s="770"/>
      <c r="E319" s="769"/>
      <c r="F319" s="769" t="s">
        <v>120</v>
      </c>
      <c r="G319" s="769"/>
      <c r="H319" s="769"/>
      <c r="I319" s="769"/>
      <c r="J319" s="769"/>
      <c r="K319" s="769"/>
      <c r="L319" s="769"/>
      <c r="M319" s="769"/>
      <c r="N319" s="769"/>
      <c r="O319" s="769"/>
      <c r="P319" s="769"/>
      <c r="Q319" s="769"/>
      <c r="R319" s="769"/>
      <c r="S319" s="769"/>
      <c r="T319" s="816"/>
      <c r="U319" s="816"/>
      <c r="V319" s="816"/>
      <c r="W319" s="816"/>
      <c r="X319" s="769">
        <v>1</v>
      </c>
      <c r="Y319" s="769">
        <f>IF(AND(AJ319="",AK319="",AL319="",AN319="",AO319="",OR(AP319="",AP319=Dropdown!$AM$12,AP319=Dropdown!$AM$11)),1,0)</f>
        <v>1</v>
      </c>
      <c r="Z319" s="769">
        <f t="shared" si="46"/>
        <v>1</v>
      </c>
      <c r="AA319" s="769">
        <f t="shared" si="47"/>
        <v>0</v>
      </c>
      <c r="AB319" s="769">
        <f t="shared" si="45"/>
        <v>0</v>
      </c>
      <c r="AC319" s="769"/>
      <c r="AD319" s="772" t="str">
        <f>IF(OR(T319&lt;&gt;"",U319&lt;&gt;""),Dropdown!$A$4,IF(OR(V319&lt;&gt;"",W319&lt;&gt;""),Dropdown!$A$5,Dropdown!$A$3))</f>
        <v>Residential</v>
      </c>
      <c r="AE319" s="773" t="s">
        <v>343</v>
      </c>
      <c r="AF319" s="773" t="str">
        <f>VLOOKUP(AG319,Dropdown!$N$3:$R$55,2,FALSE)</f>
        <v>EAP</v>
      </c>
      <c r="AG319" s="773" t="s">
        <v>32</v>
      </c>
      <c r="AH319" s="773" t="str">
        <f>IF(AG319&lt;&gt;"",VLOOKUP(AG319,Dropdown!$N$3:$R$62,3,FALSE),IF(AF319&lt;&gt;"",VLOOKUP(AF319,Dropdown!$N$3:$R$62,3,FALSE),IF(AE319&lt;&gt;"",VLOOKUP(AE319,Dropdown!$N$3:$R$62,3,FALSE),"")))</f>
        <v>LMI</v>
      </c>
      <c r="AI319" s="773" t="str">
        <f>IF(AG319&lt;&gt;"",VLOOKUP(AG319,Dropdown!$N$3:$R$62,5,FALSE),IF(AF319&lt;&gt;"",VLOOKUP(AF319,Dropdown!$N$3:$R$62,5,FALSE),IF(AE319&lt;&gt;"",VLOOKUP(AE319,Dropdown!$N$3:$R$62,5,FALSE),"")))</f>
        <v>Tropical</v>
      </c>
      <c r="AJ319" s="773"/>
      <c r="AK319" s="773"/>
      <c r="AL319" s="773"/>
      <c r="AM319" s="773"/>
      <c r="AN319" s="773"/>
      <c r="AO319" s="773"/>
      <c r="AP319" s="773"/>
      <c r="AQ319" s="769" t="s">
        <v>23</v>
      </c>
      <c r="AR319" s="774" t="s">
        <v>101</v>
      </c>
      <c r="AS319" s="774"/>
      <c r="AT319" s="769"/>
      <c r="AU319" s="769"/>
      <c r="AV319" s="846"/>
      <c r="AW319" s="826"/>
      <c r="AX319" s="825"/>
      <c r="AY319" s="825"/>
      <c r="AZ319" s="803"/>
      <c r="BA319" s="804"/>
      <c r="BB319" s="804"/>
      <c r="BC319" s="823"/>
      <c r="BD319" s="824"/>
      <c r="BE319" s="824">
        <v>80</v>
      </c>
      <c r="BF319" s="805"/>
      <c r="BG319" s="804"/>
      <c r="BH319" s="804"/>
      <c r="BI319" s="826"/>
      <c r="BJ319" s="825"/>
      <c r="BK319" s="856"/>
      <c r="BL319" s="803"/>
      <c r="BM319" s="804"/>
      <c r="BN319" s="804"/>
      <c r="BO319" s="826"/>
      <c r="BP319" s="825"/>
      <c r="BQ319" s="825"/>
      <c r="BR319" s="803"/>
      <c r="BS319" s="804"/>
      <c r="BT319" s="804"/>
      <c r="BU319" s="826"/>
      <c r="BV319" s="825"/>
      <c r="BW319" s="825"/>
      <c r="BX319" s="803"/>
      <c r="BY319" s="804"/>
      <c r="BZ319" s="804"/>
      <c r="CA319" s="826"/>
      <c r="CB319" s="825"/>
      <c r="CC319" s="825"/>
      <c r="CD319" s="803"/>
      <c r="CE319" s="804"/>
      <c r="CF319" s="804"/>
      <c r="CG319" s="826"/>
      <c r="CH319" s="825"/>
      <c r="CI319" s="825"/>
      <c r="CJ319" s="803"/>
      <c r="CK319" s="804"/>
      <c r="CL319" s="804"/>
      <c r="CM319" s="826"/>
      <c r="CN319" s="825"/>
      <c r="CO319" s="825"/>
      <c r="CP319" s="803"/>
      <c r="CQ319" s="804"/>
      <c r="CR319" s="804"/>
      <c r="CS319" s="826"/>
      <c r="CT319" s="825"/>
      <c r="CU319" s="825"/>
      <c r="CV319" s="803"/>
      <c r="CW319" s="804"/>
      <c r="CX319" s="804"/>
      <c r="CY319" s="826"/>
      <c r="CZ319" s="825"/>
      <c r="DA319" s="825"/>
      <c r="DB319" s="803"/>
      <c r="DC319" s="804"/>
      <c r="DD319" s="804"/>
      <c r="DE319" s="826"/>
      <c r="DF319" s="825"/>
      <c r="DG319" s="825"/>
      <c r="DH319" s="803"/>
      <c r="DI319" s="804"/>
      <c r="DJ319" s="804"/>
      <c r="DK319" s="826"/>
      <c r="DL319" s="825"/>
      <c r="DM319" s="825"/>
      <c r="DN319" s="803"/>
      <c r="DO319" s="804"/>
      <c r="DP319" s="804"/>
      <c r="DQ319" s="826"/>
      <c r="DR319" s="825"/>
      <c r="DS319" s="825"/>
      <c r="DT319" s="803"/>
      <c r="DU319" s="804"/>
      <c r="DV319" s="804"/>
      <c r="DW319" s="826"/>
      <c r="DX319" s="825"/>
      <c r="DY319" s="825"/>
      <c r="DZ319" s="803"/>
      <c r="EA319" s="804"/>
      <c r="EB319" s="804"/>
      <c r="EC319" s="826"/>
      <c r="ED319" s="825"/>
      <c r="EE319" s="825"/>
      <c r="EF319" s="803"/>
      <c r="EG319" s="804"/>
      <c r="EH319" s="804"/>
      <c r="EI319" s="826"/>
      <c r="EJ319" s="825"/>
      <c r="EK319" s="825"/>
      <c r="EL319" s="803"/>
      <c r="EM319" s="804"/>
      <c r="EN319" s="804"/>
      <c r="EO319" s="826"/>
      <c r="EP319" s="825"/>
      <c r="EQ319" s="825"/>
      <c r="ER319" s="803"/>
      <c r="ES319" s="804"/>
      <c r="ET319" s="804"/>
      <c r="EU319" s="826"/>
      <c r="EV319" s="825"/>
      <c r="EW319" s="825"/>
      <c r="EX319" s="803"/>
      <c r="EY319" s="804"/>
      <c r="EZ319" s="804"/>
      <c r="FA319" s="826"/>
      <c r="FB319" s="825"/>
      <c r="FC319" s="825"/>
      <c r="FD319" s="803"/>
      <c r="FE319" s="804"/>
      <c r="FF319" s="804"/>
      <c r="FG319" s="826"/>
      <c r="FH319" s="825"/>
      <c r="FI319" s="825"/>
      <c r="FJ319" s="803"/>
      <c r="FK319" s="804"/>
      <c r="FL319" s="804"/>
      <c r="FM319" s="826"/>
      <c r="FN319" s="825"/>
      <c r="FO319" s="825"/>
      <c r="FP319" s="803"/>
      <c r="FQ319" s="804"/>
      <c r="FR319" s="804"/>
      <c r="FS319" s="826"/>
      <c r="FT319" s="825"/>
      <c r="FU319" s="825"/>
      <c r="FV319" s="803"/>
      <c r="FW319" s="804"/>
      <c r="FX319" s="804"/>
      <c r="FY319" s="826"/>
      <c r="FZ319" s="825"/>
      <c r="GA319" s="825"/>
      <c r="GB319" s="803"/>
      <c r="GC319" s="804"/>
      <c r="GD319" s="804"/>
      <c r="GE319" s="826"/>
      <c r="GF319" s="825"/>
      <c r="GG319" s="825"/>
      <c r="GH319" s="803"/>
      <c r="GI319" s="804"/>
      <c r="GJ319" s="804"/>
      <c r="GK319" s="826"/>
      <c r="GL319" s="825"/>
      <c r="GM319" s="825"/>
      <c r="GN319" s="803"/>
      <c r="GO319" s="804"/>
      <c r="GP319" s="804"/>
      <c r="GQ319" s="826"/>
      <c r="GR319" s="825"/>
      <c r="GS319" s="825"/>
      <c r="GT319" s="803"/>
      <c r="GU319" s="804"/>
      <c r="GV319" s="804"/>
      <c r="GW319" s="826"/>
      <c r="GX319" s="825"/>
      <c r="GY319" s="825"/>
      <c r="GZ319" s="803"/>
      <c r="HA319" s="804"/>
      <c r="HB319" s="804"/>
      <c r="HC319" s="826"/>
      <c r="HD319" s="825"/>
      <c r="HE319" s="825"/>
      <c r="HF319" s="803"/>
      <c r="HG319" s="804"/>
      <c r="HH319" s="804"/>
      <c r="HI319" s="826"/>
      <c r="HJ319" s="825"/>
      <c r="HK319" s="825"/>
      <c r="HL319" s="803"/>
      <c r="HM319" s="804"/>
      <c r="HN319" s="804"/>
      <c r="HO319" s="826"/>
      <c r="HP319" s="825"/>
      <c r="HQ319" s="825"/>
      <c r="HR319" s="803"/>
      <c r="HS319" s="804"/>
      <c r="HT319" s="804"/>
      <c r="HU319" s="826"/>
      <c r="HV319" s="825"/>
      <c r="HW319" s="825"/>
      <c r="HX319" s="803"/>
      <c r="HY319" s="804"/>
      <c r="HZ319" s="804"/>
      <c r="IA319" s="826"/>
      <c r="IB319" s="825"/>
      <c r="IC319" s="825"/>
      <c r="ID319" s="803"/>
      <c r="IE319" s="804"/>
      <c r="IF319" s="804"/>
      <c r="IG319" s="826"/>
      <c r="IH319" s="825"/>
      <c r="II319" s="825"/>
      <c r="IJ319" s="803"/>
      <c r="IK319" s="804"/>
      <c r="IL319" s="804"/>
      <c r="IM319" s="826"/>
      <c r="IN319" s="825"/>
      <c r="IO319" s="825"/>
      <c r="IP319" s="803"/>
      <c r="IQ319" s="804"/>
      <c r="IR319" s="804"/>
      <c r="IS319" s="826"/>
      <c r="IT319" s="825"/>
      <c r="IU319" s="825"/>
      <c r="IV319" s="803"/>
      <c r="IW319" s="804"/>
      <c r="IX319" s="804"/>
      <c r="IY319" s="826"/>
      <c r="IZ319" s="825"/>
      <c r="JA319" s="825"/>
      <c r="JB319" s="803"/>
      <c r="JC319" s="804"/>
      <c r="JD319" s="804"/>
      <c r="JE319" s="826"/>
      <c r="JF319" s="825"/>
      <c r="JG319" s="825"/>
      <c r="JH319" s="803"/>
      <c r="JI319" s="804"/>
      <c r="JJ319" s="804"/>
      <c r="JK319" s="826"/>
      <c r="JL319" s="825"/>
      <c r="JM319" s="825"/>
      <c r="JN319" s="803"/>
      <c r="JO319" s="804"/>
      <c r="JP319" s="804"/>
      <c r="JQ319" s="826"/>
      <c r="JR319" s="825"/>
      <c r="JS319" s="825"/>
      <c r="JT319" s="803"/>
      <c r="JU319" s="804"/>
      <c r="JV319" s="804"/>
      <c r="JW319" s="826"/>
      <c r="JX319" s="825"/>
      <c r="JY319" s="825"/>
      <c r="JZ319" s="803"/>
      <c r="KA319" s="804"/>
      <c r="KB319" s="804"/>
      <c r="KC319" s="826"/>
      <c r="KD319" s="825"/>
      <c r="KE319" s="825"/>
      <c r="KF319" s="803"/>
      <c r="KG319" s="804"/>
      <c r="KH319" s="804"/>
      <c r="KI319" s="826"/>
      <c r="KJ319" s="825"/>
      <c r="KK319" s="825"/>
      <c r="KL319" s="803"/>
      <c r="KM319" s="804"/>
      <c r="KN319" s="804"/>
      <c r="KO319" s="826"/>
      <c r="KP319" s="825"/>
      <c r="KQ319" s="825"/>
      <c r="KR319" s="803"/>
      <c r="KS319" s="804"/>
      <c r="KT319" s="804"/>
      <c r="KU319" s="826"/>
      <c r="KV319" s="825"/>
      <c r="KW319" s="825"/>
      <c r="KX319" s="803"/>
      <c r="KY319" s="804"/>
      <c r="KZ319" s="804"/>
      <c r="LA319" s="826"/>
      <c r="LB319" s="825"/>
      <c r="LC319" s="825"/>
      <c r="LD319" s="803"/>
      <c r="LE319" s="804"/>
      <c r="LF319" s="804"/>
      <c r="LG319" s="826"/>
      <c r="LH319" s="825"/>
      <c r="LI319" s="825"/>
      <c r="LJ319" s="803"/>
      <c r="LK319" s="804"/>
      <c r="LL319" s="804"/>
      <c r="LM319" s="826"/>
      <c r="LN319" s="825"/>
      <c r="LO319" s="825"/>
      <c r="LP319" s="803"/>
      <c r="LQ319" s="804"/>
      <c r="LR319" s="804"/>
      <c r="LS319" s="826"/>
      <c r="LT319" s="825"/>
      <c r="LU319" s="825"/>
      <c r="LV319" s="803"/>
      <c r="LW319" s="804"/>
      <c r="LX319" s="804"/>
      <c r="LY319" s="826"/>
      <c r="LZ319" s="825"/>
      <c r="MA319" s="825"/>
      <c r="MB319" s="803"/>
      <c r="MC319" s="804"/>
      <c r="MD319" s="804"/>
      <c r="ME319" s="826"/>
      <c r="MF319" s="825"/>
      <c r="MG319" s="825"/>
      <c r="MH319" s="803"/>
      <c r="MI319" s="804"/>
      <c r="MJ319" s="804"/>
      <c r="MK319" s="826"/>
      <c r="ML319" s="825"/>
      <c r="MM319" s="825"/>
      <c r="MN319" s="803"/>
      <c r="MO319" s="804"/>
      <c r="MP319" s="804"/>
      <c r="MQ319" s="823"/>
      <c r="MR319" s="824"/>
      <c r="MS319" s="824"/>
      <c r="MT319" s="805"/>
      <c r="MU319" s="804"/>
      <c r="MV319" s="804"/>
      <c r="MW319" s="826"/>
      <c r="MX319" s="825"/>
      <c r="MY319" s="825"/>
      <c r="MZ319" s="803"/>
      <c r="NA319" s="804"/>
      <c r="NB319" s="804"/>
      <c r="NC319" s="823"/>
      <c r="ND319" s="824"/>
      <c r="NE319" s="824"/>
      <c r="NF319" s="805"/>
      <c r="NG319" s="804"/>
      <c r="NH319" s="804"/>
      <c r="NI319" s="823"/>
      <c r="NJ319" s="824"/>
      <c r="NK319" s="824"/>
      <c r="NL319" s="805"/>
      <c r="NM319" s="809"/>
      <c r="NN319" s="809"/>
      <c r="NO319" s="823"/>
      <c r="NP319" s="824"/>
      <c r="NQ319" s="824"/>
      <c r="NR319" s="805"/>
      <c r="NS319" s="823"/>
      <c r="NT319" s="824"/>
      <c r="NU319" s="824"/>
      <c r="NV319" s="805"/>
      <c r="NW319" s="823"/>
      <c r="NX319" s="824"/>
      <c r="NY319" s="824"/>
      <c r="NZ319" s="834"/>
      <c r="OA319" s="823"/>
      <c r="OB319" s="824"/>
      <c r="OC319" s="824"/>
      <c r="OD319" s="805"/>
      <c r="OE319" s="826"/>
      <c r="OF319" s="825"/>
      <c r="OG319" s="825"/>
      <c r="OH319" s="803"/>
      <c r="OI319" s="826"/>
      <c r="OJ319" s="825"/>
      <c r="OK319" s="825"/>
      <c r="OL319" s="803"/>
      <c r="OM319" s="823"/>
      <c r="ON319" s="824"/>
      <c r="OO319" s="824"/>
      <c r="OP319" s="805"/>
      <c r="OQ319" s="823"/>
      <c r="OR319" s="824"/>
      <c r="OS319" s="824"/>
      <c r="OT319" s="805"/>
      <c r="OU319" s="823"/>
      <c r="OV319" s="824"/>
      <c r="OW319" s="824"/>
      <c r="OX319" s="805"/>
      <c r="OY319" s="823"/>
      <c r="OZ319" s="824"/>
      <c r="PA319" s="824"/>
      <c r="PB319" s="805"/>
      <c r="PC319" s="823"/>
      <c r="PD319" s="824"/>
      <c r="PE319" s="824"/>
      <c r="PF319" s="805"/>
    </row>
    <row r="320" spans="1:422" ht="15" hidden="1" customHeight="1" x14ac:dyDescent="0.25">
      <c r="A320" s="769" t="s">
        <v>32</v>
      </c>
      <c r="B320" s="769" t="s">
        <v>50</v>
      </c>
      <c r="C320" s="769" t="s">
        <v>20</v>
      </c>
      <c r="D320" s="770"/>
      <c r="E320" s="769"/>
      <c r="F320" s="769" t="s">
        <v>120</v>
      </c>
      <c r="G320" s="769"/>
      <c r="H320" s="769"/>
      <c r="I320" s="769"/>
      <c r="J320" s="769"/>
      <c r="K320" s="771"/>
      <c r="L320" s="769"/>
      <c r="M320" s="771"/>
      <c r="N320" s="771">
        <v>478</v>
      </c>
      <c r="O320" s="769"/>
      <c r="P320" s="769"/>
      <c r="Q320" s="769"/>
      <c r="R320" s="769" t="s">
        <v>449</v>
      </c>
      <c r="S320" s="769"/>
      <c r="T320" s="816" t="s">
        <v>285</v>
      </c>
      <c r="U320" s="816" t="s">
        <v>391</v>
      </c>
      <c r="V320" s="816"/>
      <c r="W320" s="816"/>
      <c r="X320" s="769"/>
      <c r="Y320" s="769">
        <f>IF(AND(AJ320="",AK320="",AL320="",AN320="",AO320="",OR(AP320="",AP320=Dropdown!$AM$12,AP320=Dropdown!$AM$11)),1,0)</f>
        <v>1</v>
      </c>
      <c r="Z320" s="769">
        <f t="shared" si="46"/>
        <v>1</v>
      </c>
      <c r="AA320" s="769">
        <f t="shared" si="47"/>
        <v>0</v>
      </c>
      <c r="AB320" s="769">
        <f t="shared" si="45"/>
        <v>1</v>
      </c>
      <c r="AC320" s="769"/>
      <c r="AD320" s="772" t="str">
        <f>IF(OR(T320&lt;&gt;"",U320&lt;&gt;""),Dropdown!$A$4,IF(OR(V320&lt;&gt;"",W320&lt;&gt;""),Dropdown!$A$5,Dropdown!$A$3))</f>
        <v>Commercial/Institutional</v>
      </c>
      <c r="AE320" s="773" t="s">
        <v>343</v>
      </c>
      <c r="AF320" s="773" t="str">
        <f>VLOOKUP(AG320,Dropdown!$N$3:$R$55,2,FALSE)</f>
        <v>EAP</v>
      </c>
      <c r="AG320" s="773" t="s">
        <v>32</v>
      </c>
      <c r="AH320" s="773" t="str">
        <f>IF(AG320&lt;&gt;"",VLOOKUP(AG320,Dropdown!$N$3:$R$62,3,FALSE),IF(AF320&lt;&gt;"",VLOOKUP(AF320,Dropdown!$N$3:$R$62,3,FALSE),IF(AE320&lt;&gt;"",VLOOKUP(AE320,Dropdown!$N$3:$R$62,3,FALSE),"")))</f>
        <v>LMI</v>
      </c>
      <c r="AI320" s="773" t="str">
        <f>IF(AG320&lt;&gt;"",VLOOKUP(AG320,Dropdown!$N$3:$R$62,5,FALSE),IF(AF320&lt;&gt;"",VLOOKUP(AF320,Dropdown!$N$3:$R$62,5,FALSE),IF(AE320&lt;&gt;"",VLOOKUP(AE320,Dropdown!$N$3:$R$62,5,FALSE),"")))</f>
        <v>Tropical</v>
      </c>
      <c r="AJ320" s="773"/>
      <c r="AK320" s="773"/>
      <c r="AL320" s="821"/>
      <c r="AM320" s="772" t="s">
        <v>769</v>
      </c>
      <c r="AN320" s="773"/>
      <c r="AO320" s="773"/>
      <c r="AP320" s="773"/>
      <c r="AQ320" s="769" t="s">
        <v>441</v>
      </c>
      <c r="AR320" s="774" t="s">
        <v>101</v>
      </c>
      <c r="AS320" s="774">
        <v>50</v>
      </c>
      <c r="AT320" s="769"/>
      <c r="AU320" s="769"/>
      <c r="AV320" s="846"/>
      <c r="AW320" s="823"/>
      <c r="AX320" s="824"/>
      <c r="AY320" s="824"/>
      <c r="AZ320" s="803"/>
      <c r="BA320" s="804"/>
      <c r="BB320" s="804"/>
      <c r="BC320" s="823"/>
      <c r="BD320" s="824"/>
      <c r="BE320" s="930">
        <v>77</v>
      </c>
      <c r="BF320" s="805"/>
      <c r="BG320" s="804"/>
      <c r="BH320" s="804"/>
      <c r="BI320" s="823"/>
      <c r="BJ320" s="824"/>
      <c r="BK320" s="824"/>
      <c r="BL320" s="805"/>
      <c r="BM320" s="804"/>
      <c r="BN320" s="804"/>
      <c r="BO320" s="826"/>
      <c r="BP320" s="825"/>
      <c r="BQ320" s="825"/>
      <c r="BR320" s="803"/>
      <c r="BS320" s="804"/>
      <c r="BT320" s="804"/>
      <c r="BU320" s="826"/>
      <c r="BV320" s="825"/>
      <c r="BW320" s="825"/>
      <c r="BX320" s="803"/>
      <c r="BY320" s="804"/>
      <c r="BZ320" s="804"/>
      <c r="CA320" s="826"/>
      <c r="CB320" s="825"/>
      <c r="CC320" s="825"/>
      <c r="CD320" s="803"/>
      <c r="CE320" s="804"/>
      <c r="CF320" s="804"/>
      <c r="CG320" s="826"/>
      <c r="CH320" s="825"/>
      <c r="CI320" s="825"/>
      <c r="CJ320" s="803"/>
      <c r="CK320" s="804"/>
      <c r="CL320" s="804"/>
      <c r="CM320" s="826"/>
      <c r="CN320" s="825"/>
      <c r="CO320" s="825"/>
      <c r="CP320" s="803"/>
      <c r="CQ320" s="804"/>
      <c r="CR320" s="804"/>
      <c r="CS320" s="826"/>
      <c r="CT320" s="825"/>
      <c r="CU320" s="825"/>
      <c r="CV320" s="803"/>
      <c r="CW320" s="804"/>
      <c r="CX320" s="804"/>
      <c r="CY320" s="826"/>
      <c r="CZ320" s="825"/>
      <c r="DA320" s="825"/>
      <c r="DB320" s="803"/>
      <c r="DC320" s="804"/>
      <c r="DD320" s="804"/>
      <c r="DE320" s="826"/>
      <c r="DF320" s="825"/>
      <c r="DG320" s="825"/>
      <c r="DH320" s="803"/>
      <c r="DI320" s="804"/>
      <c r="DJ320" s="804"/>
      <c r="DK320" s="826"/>
      <c r="DL320" s="825"/>
      <c r="DM320" s="825"/>
      <c r="DN320" s="803"/>
      <c r="DO320" s="804"/>
      <c r="DP320" s="804"/>
      <c r="DQ320" s="827"/>
      <c r="DR320" s="828"/>
      <c r="DS320" s="835"/>
      <c r="DT320" s="811"/>
      <c r="DU320" s="812"/>
      <c r="DV320" s="812"/>
      <c r="DW320" s="836"/>
      <c r="DX320" s="835"/>
      <c r="DY320" s="828"/>
      <c r="DZ320" s="813"/>
      <c r="EA320" s="814"/>
      <c r="EB320" s="814"/>
      <c r="EC320" s="827"/>
      <c r="ED320" s="828"/>
      <c r="EE320" s="835"/>
      <c r="EF320" s="811"/>
      <c r="EG320" s="812"/>
      <c r="EH320" s="812"/>
      <c r="EI320" s="836"/>
      <c r="EJ320" s="835"/>
      <c r="EK320" s="828"/>
      <c r="EL320" s="813"/>
      <c r="EM320" s="814"/>
      <c r="EN320" s="814"/>
      <c r="EO320" s="827"/>
      <c r="EP320" s="828"/>
      <c r="EQ320" s="835"/>
      <c r="ER320" s="811"/>
      <c r="ES320" s="812"/>
      <c r="ET320" s="812"/>
      <c r="EU320" s="836"/>
      <c r="EV320" s="835"/>
      <c r="EW320" s="828"/>
      <c r="EX320" s="813"/>
      <c r="EY320" s="814"/>
      <c r="EZ320" s="814"/>
      <c r="FA320" s="827"/>
      <c r="FB320" s="828"/>
      <c r="FC320" s="835"/>
      <c r="FD320" s="811"/>
      <c r="FE320" s="812"/>
      <c r="FF320" s="812"/>
      <c r="FG320" s="836"/>
      <c r="FH320" s="835"/>
      <c r="FI320" s="828"/>
      <c r="FJ320" s="813"/>
      <c r="FK320" s="814"/>
      <c r="FL320" s="814"/>
      <c r="FM320" s="827"/>
      <c r="FN320" s="828"/>
      <c r="FO320" s="835"/>
      <c r="FP320" s="811"/>
      <c r="FQ320" s="812"/>
      <c r="FR320" s="812"/>
      <c r="FS320" s="823"/>
      <c r="FT320" s="824"/>
      <c r="FU320" s="825"/>
      <c r="FV320" s="803"/>
      <c r="FW320" s="804"/>
      <c r="FX320" s="804"/>
      <c r="FY320" s="826"/>
      <c r="FZ320" s="825"/>
      <c r="GA320" s="824"/>
      <c r="GB320" s="805"/>
      <c r="GC320" s="804"/>
      <c r="GD320" s="804"/>
      <c r="GE320" s="823"/>
      <c r="GF320" s="824"/>
      <c r="GG320" s="825"/>
      <c r="GH320" s="803"/>
      <c r="GI320" s="809"/>
      <c r="GJ320" s="809"/>
      <c r="GK320" s="826"/>
      <c r="GL320" s="825"/>
      <c r="GM320" s="824"/>
      <c r="GN320" s="805"/>
      <c r="GO320" s="804"/>
      <c r="GP320" s="804"/>
      <c r="GQ320" s="823"/>
      <c r="GR320" s="824"/>
      <c r="GS320" s="825"/>
      <c r="GT320" s="803"/>
      <c r="GU320" s="809"/>
      <c r="GV320" s="809"/>
      <c r="GW320" s="826"/>
      <c r="GX320" s="825"/>
      <c r="GY320" s="824"/>
      <c r="GZ320" s="805"/>
      <c r="HA320" s="804"/>
      <c r="HB320" s="804"/>
      <c r="HC320" s="823"/>
      <c r="HD320" s="824"/>
      <c r="HE320" s="825"/>
      <c r="HF320" s="803"/>
      <c r="HG320" s="809"/>
      <c r="HH320" s="809"/>
      <c r="HI320" s="826"/>
      <c r="HJ320" s="825"/>
      <c r="HK320" s="824"/>
      <c r="HL320" s="805"/>
      <c r="HM320" s="804"/>
      <c r="HN320" s="804"/>
      <c r="HO320" s="823"/>
      <c r="HP320" s="824"/>
      <c r="HQ320" s="825"/>
      <c r="HR320" s="803"/>
      <c r="HS320" s="809"/>
      <c r="HT320" s="809"/>
      <c r="HU320" s="826"/>
      <c r="HV320" s="825"/>
      <c r="HW320" s="824"/>
      <c r="HX320" s="805"/>
      <c r="HY320" s="804"/>
      <c r="HZ320" s="804"/>
      <c r="IA320" s="823"/>
      <c r="IB320" s="824"/>
      <c r="IC320" s="825"/>
      <c r="ID320" s="803"/>
      <c r="IE320" s="804"/>
      <c r="IF320" s="804"/>
      <c r="IG320" s="826"/>
      <c r="IH320" s="825"/>
      <c r="II320" s="824"/>
      <c r="IJ320" s="805"/>
      <c r="IK320" s="804"/>
      <c r="IL320" s="804"/>
      <c r="IM320" s="823"/>
      <c r="IN320" s="824"/>
      <c r="IO320" s="825"/>
      <c r="IP320" s="803"/>
      <c r="IQ320" s="804"/>
      <c r="IR320" s="804"/>
      <c r="IS320" s="826"/>
      <c r="IT320" s="825"/>
      <c r="IU320" s="824"/>
      <c r="IV320" s="805"/>
      <c r="IW320" s="804"/>
      <c r="IX320" s="804"/>
      <c r="IY320" s="823"/>
      <c r="IZ320" s="824"/>
      <c r="JA320" s="825"/>
      <c r="JB320" s="803"/>
      <c r="JC320" s="804"/>
      <c r="JD320" s="804"/>
      <c r="JE320" s="826"/>
      <c r="JF320" s="825"/>
      <c r="JG320" s="824"/>
      <c r="JH320" s="805"/>
      <c r="JI320" s="804"/>
      <c r="JJ320" s="804"/>
      <c r="JK320" s="823"/>
      <c r="JL320" s="824"/>
      <c r="JM320" s="825"/>
      <c r="JN320" s="803"/>
      <c r="JO320" s="809"/>
      <c r="JP320" s="809"/>
      <c r="JQ320" s="826"/>
      <c r="JR320" s="825"/>
      <c r="JS320" s="824"/>
      <c r="JT320" s="805"/>
      <c r="JU320" s="804"/>
      <c r="JV320" s="804"/>
      <c r="JW320" s="823"/>
      <c r="JX320" s="824"/>
      <c r="JY320" s="824"/>
      <c r="JZ320" s="805"/>
      <c r="KA320" s="809"/>
      <c r="KB320" s="809"/>
      <c r="KC320" s="823"/>
      <c r="KD320" s="824"/>
      <c r="KE320" s="824"/>
      <c r="KF320" s="805"/>
      <c r="KG320" s="809"/>
      <c r="KH320" s="809"/>
      <c r="KI320" s="823"/>
      <c r="KJ320" s="824"/>
      <c r="KK320" s="824"/>
      <c r="KL320" s="805"/>
      <c r="KM320" s="809"/>
      <c r="KN320" s="809"/>
      <c r="KO320" s="823"/>
      <c r="KP320" s="824"/>
      <c r="KQ320" s="824"/>
      <c r="KR320" s="805"/>
      <c r="KS320" s="804"/>
      <c r="KT320" s="804"/>
      <c r="KU320" s="823"/>
      <c r="KV320" s="824"/>
      <c r="KW320" s="824"/>
      <c r="KX320" s="805"/>
      <c r="KY320" s="809"/>
      <c r="KZ320" s="809"/>
      <c r="LA320" s="823"/>
      <c r="LB320" s="824"/>
      <c r="LC320" s="824"/>
      <c r="LD320" s="805"/>
      <c r="LE320" s="804"/>
      <c r="LF320" s="804"/>
      <c r="LG320" s="823"/>
      <c r="LH320" s="824"/>
      <c r="LI320" s="824"/>
      <c r="LJ320" s="805"/>
      <c r="LK320" s="804"/>
      <c r="LL320" s="804"/>
      <c r="LM320" s="823"/>
      <c r="LN320" s="824"/>
      <c r="LO320" s="824"/>
      <c r="LP320" s="805"/>
      <c r="LQ320" s="809"/>
      <c r="LR320" s="809"/>
      <c r="LS320" s="823"/>
      <c r="LT320" s="824"/>
      <c r="LU320" s="824"/>
      <c r="LV320" s="805"/>
      <c r="LW320" s="804"/>
      <c r="LX320" s="804"/>
      <c r="LY320" s="823"/>
      <c r="LZ320" s="824"/>
      <c r="MA320" s="824"/>
      <c r="MB320" s="805"/>
      <c r="MC320" s="809"/>
      <c r="MD320" s="809"/>
      <c r="ME320" s="823"/>
      <c r="MF320" s="824"/>
      <c r="MG320" s="824"/>
      <c r="MH320" s="805"/>
      <c r="MI320" s="809"/>
      <c r="MJ320" s="809"/>
      <c r="MK320" s="823"/>
      <c r="ML320" s="824"/>
      <c r="MM320" s="824"/>
      <c r="MN320" s="805"/>
      <c r="MO320" s="809"/>
      <c r="MP320" s="809"/>
      <c r="MQ320" s="823"/>
      <c r="MR320" s="824"/>
      <c r="MS320" s="824"/>
      <c r="MT320" s="805"/>
      <c r="MU320" s="804"/>
      <c r="MV320" s="804"/>
      <c r="MW320" s="823"/>
      <c r="MX320" s="824"/>
      <c r="MY320" s="824">
        <v>2</v>
      </c>
      <c r="MZ320" s="805"/>
      <c r="NA320" s="804"/>
      <c r="NB320" s="804"/>
      <c r="NC320" s="823"/>
      <c r="ND320" s="824"/>
      <c r="NE320" s="825"/>
      <c r="NF320" s="805"/>
      <c r="NG320" s="804"/>
      <c r="NH320" s="804"/>
      <c r="NI320" s="823"/>
      <c r="NJ320" s="824"/>
      <c r="NK320" s="824"/>
      <c r="NL320" s="805"/>
      <c r="NM320" s="809"/>
      <c r="NN320" s="809"/>
      <c r="NO320" s="823"/>
      <c r="NP320" s="824"/>
      <c r="NQ320" s="824"/>
      <c r="NR320" s="805"/>
      <c r="NS320" s="823"/>
      <c r="NT320" s="824"/>
      <c r="NU320" s="824"/>
      <c r="NV320" s="805"/>
      <c r="NW320" s="823"/>
      <c r="NX320" s="824"/>
      <c r="NY320" s="824"/>
      <c r="NZ320" s="834"/>
      <c r="OA320" s="823"/>
      <c r="OB320" s="824"/>
      <c r="OC320" s="824"/>
      <c r="OD320" s="805"/>
      <c r="OE320" s="823"/>
      <c r="OF320" s="824"/>
      <c r="OG320" s="824"/>
      <c r="OH320" s="805"/>
      <c r="OI320" s="823"/>
      <c r="OJ320" s="824"/>
      <c r="OK320" s="824"/>
      <c r="OL320" s="805"/>
      <c r="OM320" s="823"/>
      <c r="ON320" s="824"/>
      <c r="OO320" s="824"/>
      <c r="OP320" s="805"/>
      <c r="OQ320" s="823"/>
      <c r="OR320" s="824"/>
      <c r="OS320" s="824"/>
      <c r="OT320" s="805"/>
      <c r="OU320" s="823"/>
      <c r="OV320" s="824"/>
      <c r="OW320" s="824"/>
      <c r="OX320" s="805"/>
      <c r="OY320" s="823"/>
      <c r="OZ320" s="824"/>
      <c r="PA320" s="824"/>
      <c r="PB320" s="805"/>
      <c r="PC320" s="823"/>
      <c r="PD320" s="824"/>
      <c r="PE320" s="824"/>
      <c r="PF320" s="805"/>
    </row>
    <row r="321" spans="1:422" ht="15" hidden="1" customHeight="1" x14ac:dyDescent="0.25">
      <c r="A321" s="769" t="s">
        <v>32</v>
      </c>
      <c r="B321" s="769" t="s">
        <v>50</v>
      </c>
      <c r="C321" s="769" t="s">
        <v>20</v>
      </c>
      <c r="D321" s="770" t="s">
        <v>447</v>
      </c>
      <c r="E321" s="769"/>
      <c r="F321" s="769" t="s">
        <v>120</v>
      </c>
      <c r="G321" s="769"/>
      <c r="H321" s="769"/>
      <c r="I321" s="769"/>
      <c r="J321" s="769"/>
      <c r="K321" s="771"/>
      <c r="L321" s="769"/>
      <c r="M321" s="771"/>
      <c r="N321" s="771">
        <v>195</v>
      </c>
      <c r="O321" s="769"/>
      <c r="P321" s="769"/>
      <c r="Q321" s="769"/>
      <c r="R321" s="769" t="s">
        <v>149</v>
      </c>
      <c r="S321" s="769"/>
      <c r="T321" s="816"/>
      <c r="U321" s="816"/>
      <c r="V321" s="816"/>
      <c r="W321" s="816"/>
      <c r="X321" s="769">
        <v>1</v>
      </c>
      <c r="Y321" s="769">
        <f>IF(AND(AJ321="",AK321="",AL321="",AN321="",AO321="",OR(AP321="",AP321=Dropdown!$AM$12,AP321=Dropdown!$AM$11)),1,0)</f>
        <v>0</v>
      </c>
      <c r="Z321" s="769">
        <f t="shared" si="46"/>
        <v>1</v>
      </c>
      <c r="AA321" s="769">
        <f t="shared" si="47"/>
        <v>1</v>
      </c>
      <c r="AB321" s="769">
        <f t="shared" si="45"/>
        <v>1</v>
      </c>
      <c r="AC321" s="769"/>
      <c r="AD321" s="772" t="str">
        <f>IF(OR(T321&lt;&gt;"",U321&lt;&gt;""),Dropdown!$A$4,IF(OR(V321&lt;&gt;"",W321&lt;&gt;""),Dropdown!$A$5,Dropdown!$A$3))</f>
        <v>Residential</v>
      </c>
      <c r="AE321" s="773" t="s">
        <v>343</v>
      </c>
      <c r="AF321" s="773" t="str">
        <f>VLOOKUP(AG321,Dropdown!$N$3:$R$55,2,FALSE)</f>
        <v>EAP</v>
      </c>
      <c r="AG321" s="773" t="s">
        <v>32</v>
      </c>
      <c r="AH321" s="773" t="str">
        <f>IF(AG321&lt;&gt;"",VLOOKUP(AG321,Dropdown!$N$3:$R$62,3,FALSE),IF(AF321&lt;&gt;"",VLOOKUP(AF321,Dropdown!$N$3:$R$62,3,FALSE),IF(AE321&lt;&gt;"",VLOOKUP(AE321,Dropdown!$N$3:$R$62,3,FALSE),"")))</f>
        <v>LMI</v>
      </c>
      <c r="AI321" s="773" t="str">
        <f>IF(AG321&lt;&gt;"",VLOOKUP(AG321,Dropdown!$N$3:$R$62,5,FALSE),IF(AF321&lt;&gt;"",VLOOKUP(AF321,Dropdown!$N$3:$R$62,5,FALSE),IF(AE321&lt;&gt;"",VLOOKUP(AE321,Dropdown!$N$3:$R$62,5,FALSE),"")))</f>
        <v>Tropical</v>
      </c>
      <c r="AJ321" s="773" t="s">
        <v>777</v>
      </c>
      <c r="AK321" s="773"/>
      <c r="AL321" s="821"/>
      <c r="AM321" s="772" t="s">
        <v>769</v>
      </c>
      <c r="AN321" s="773"/>
      <c r="AO321" s="773"/>
      <c r="AP321" s="773"/>
      <c r="AQ321" s="769" t="s">
        <v>442</v>
      </c>
      <c r="AR321" s="774" t="s">
        <v>101</v>
      </c>
      <c r="AS321" s="774">
        <v>50</v>
      </c>
      <c r="AT321" s="769"/>
      <c r="AU321" s="769"/>
      <c r="AV321" s="846">
        <v>7</v>
      </c>
      <c r="AW321" s="823"/>
      <c r="AX321" s="824"/>
      <c r="AY321" s="824"/>
      <c r="AZ321" s="803"/>
      <c r="BA321" s="804"/>
      <c r="BB321" s="804"/>
      <c r="BC321" s="850">
        <f>BE321-1.645*BF321</f>
        <v>66.822749999999999</v>
      </c>
      <c r="BD321" s="851">
        <f>BE321+1.645*BF321</f>
        <v>103.17725</v>
      </c>
      <c r="BE321" s="824">
        <v>85</v>
      </c>
      <c r="BF321" s="805">
        <f>0.13*BE321</f>
        <v>11.05</v>
      </c>
      <c r="BG321" s="804"/>
      <c r="BH321" s="804"/>
      <c r="BI321" s="823"/>
      <c r="BJ321" s="824"/>
      <c r="BK321" s="824"/>
      <c r="BL321" s="805"/>
      <c r="BM321" s="804"/>
      <c r="BN321" s="804"/>
      <c r="BO321" s="826"/>
      <c r="BP321" s="825"/>
      <c r="BQ321" s="825"/>
      <c r="BR321" s="803"/>
      <c r="BS321" s="804"/>
      <c r="BT321" s="804"/>
      <c r="BU321" s="826"/>
      <c r="BV321" s="825"/>
      <c r="BW321" s="825"/>
      <c r="BX321" s="803"/>
      <c r="BY321" s="804"/>
      <c r="BZ321" s="804"/>
      <c r="CA321" s="826"/>
      <c r="CB321" s="825"/>
      <c r="CC321" s="825"/>
      <c r="CD321" s="803"/>
      <c r="CE321" s="804"/>
      <c r="CF321" s="804"/>
      <c r="CG321" s="826"/>
      <c r="CH321" s="825"/>
      <c r="CI321" s="825"/>
      <c r="CJ321" s="803"/>
      <c r="CK321" s="804"/>
      <c r="CL321" s="804"/>
      <c r="CM321" s="826"/>
      <c r="CN321" s="825"/>
      <c r="CO321" s="825"/>
      <c r="CP321" s="803"/>
      <c r="CQ321" s="804"/>
      <c r="CR321" s="804"/>
      <c r="CS321" s="826"/>
      <c r="CT321" s="825"/>
      <c r="CU321" s="825"/>
      <c r="CV321" s="803"/>
      <c r="CW321" s="804"/>
      <c r="CX321" s="804"/>
      <c r="CY321" s="826"/>
      <c r="CZ321" s="825"/>
      <c r="DA321" s="825"/>
      <c r="DB321" s="803"/>
      <c r="DC321" s="804"/>
      <c r="DD321" s="804"/>
      <c r="DE321" s="826"/>
      <c r="DF321" s="825"/>
      <c r="DG321" s="825"/>
      <c r="DH321" s="803"/>
      <c r="DI321" s="804"/>
      <c r="DJ321" s="804"/>
      <c r="DK321" s="826"/>
      <c r="DL321" s="825"/>
      <c r="DM321" s="825"/>
      <c r="DN321" s="803"/>
      <c r="DO321" s="804"/>
      <c r="DP321" s="804"/>
      <c r="DQ321" s="827"/>
      <c r="DR321" s="828"/>
      <c r="DS321" s="835"/>
      <c r="DT321" s="811"/>
      <c r="DU321" s="812"/>
      <c r="DV321" s="812"/>
      <c r="DW321" s="836"/>
      <c r="DX321" s="835"/>
      <c r="DY321" s="828"/>
      <c r="DZ321" s="813"/>
      <c r="EA321" s="814"/>
      <c r="EB321" s="814"/>
      <c r="EC321" s="827"/>
      <c r="ED321" s="828"/>
      <c r="EE321" s="835"/>
      <c r="EF321" s="811"/>
      <c r="EG321" s="812"/>
      <c r="EH321" s="812"/>
      <c r="EI321" s="836"/>
      <c r="EJ321" s="835"/>
      <c r="EK321" s="828"/>
      <c r="EL321" s="813"/>
      <c r="EM321" s="814"/>
      <c r="EN321" s="814"/>
      <c r="EO321" s="827"/>
      <c r="EP321" s="828"/>
      <c r="EQ321" s="835"/>
      <c r="ER321" s="811"/>
      <c r="ES321" s="812"/>
      <c r="ET321" s="812"/>
      <c r="EU321" s="836"/>
      <c r="EV321" s="835"/>
      <c r="EW321" s="828"/>
      <c r="EX321" s="813"/>
      <c r="EY321" s="814"/>
      <c r="EZ321" s="814"/>
      <c r="FA321" s="827"/>
      <c r="FB321" s="828"/>
      <c r="FC321" s="835"/>
      <c r="FD321" s="811"/>
      <c r="FE321" s="812"/>
      <c r="FF321" s="812"/>
      <c r="FG321" s="836"/>
      <c r="FH321" s="835"/>
      <c r="FI321" s="828"/>
      <c r="FJ321" s="813"/>
      <c r="FK321" s="814"/>
      <c r="FL321" s="814"/>
      <c r="FM321" s="827"/>
      <c r="FN321" s="828"/>
      <c r="FO321" s="835"/>
      <c r="FP321" s="811"/>
      <c r="FQ321" s="812"/>
      <c r="FR321" s="812"/>
      <c r="FS321" s="823"/>
      <c r="FT321" s="824"/>
      <c r="FU321" s="825">
        <v>71</v>
      </c>
      <c r="FV321" s="803"/>
      <c r="FW321" s="804"/>
      <c r="FX321" s="804"/>
      <c r="FY321" s="826"/>
      <c r="FZ321" s="825"/>
      <c r="GA321" s="825"/>
      <c r="GB321" s="803"/>
      <c r="GC321" s="804"/>
      <c r="GD321" s="804"/>
      <c r="GE321" s="826"/>
      <c r="GF321" s="825"/>
      <c r="GG321" s="825"/>
      <c r="GH321" s="803"/>
      <c r="GI321" s="804"/>
      <c r="GJ321" s="804"/>
      <c r="GK321" s="826"/>
      <c r="GL321" s="825"/>
      <c r="GM321" s="825"/>
      <c r="GN321" s="803"/>
      <c r="GO321" s="804"/>
      <c r="GP321" s="804"/>
      <c r="GQ321" s="826"/>
      <c r="GR321" s="825"/>
      <c r="GS321" s="825"/>
      <c r="GT321" s="803"/>
      <c r="GU321" s="804"/>
      <c r="GV321" s="804"/>
      <c r="GW321" s="826"/>
      <c r="GX321" s="825"/>
      <c r="GY321" s="825"/>
      <c r="GZ321" s="803"/>
      <c r="HA321" s="804"/>
      <c r="HB321" s="804"/>
      <c r="HC321" s="826"/>
      <c r="HD321" s="825"/>
      <c r="HE321" s="825"/>
      <c r="HF321" s="803"/>
      <c r="HG321" s="804"/>
      <c r="HH321" s="804"/>
      <c r="HI321" s="826"/>
      <c r="HJ321" s="825"/>
      <c r="HK321" s="825"/>
      <c r="HL321" s="803"/>
      <c r="HM321" s="804"/>
      <c r="HN321" s="804"/>
      <c r="HO321" s="826"/>
      <c r="HP321" s="825"/>
      <c r="HQ321" s="825"/>
      <c r="HR321" s="803"/>
      <c r="HS321" s="804"/>
      <c r="HT321" s="804"/>
      <c r="HU321" s="826"/>
      <c r="HV321" s="825"/>
      <c r="HW321" s="824"/>
      <c r="HX321" s="805"/>
      <c r="HY321" s="804"/>
      <c r="HZ321" s="804"/>
      <c r="IA321" s="823"/>
      <c r="IB321" s="824"/>
      <c r="IC321" s="825"/>
      <c r="ID321" s="803"/>
      <c r="IE321" s="804"/>
      <c r="IF321" s="804"/>
      <c r="IG321" s="826"/>
      <c r="IH321" s="825"/>
      <c r="II321" s="824"/>
      <c r="IJ321" s="805"/>
      <c r="IK321" s="804"/>
      <c r="IL321" s="804"/>
      <c r="IM321" s="823"/>
      <c r="IN321" s="824"/>
      <c r="IO321" s="825">
        <v>6.5</v>
      </c>
      <c r="IP321" s="803"/>
      <c r="IQ321" s="804"/>
      <c r="IR321" s="804"/>
      <c r="IS321" s="826"/>
      <c r="IT321" s="825"/>
      <c r="IU321" s="825"/>
      <c r="IV321" s="803"/>
      <c r="IW321" s="804"/>
      <c r="IX321" s="804"/>
      <c r="IY321" s="826"/>
      <c r="IZ321" s="825"/>
      <c r="JA321" s="825"/>
      <c r="JB321" s="803"/>
      <c r="JC321" s="804"/>
      <c r="JD321" s="804"/>
      <c r="JE321" s="826"/>
      <c r="JF321" s="825"/>
      <c r="JG321" s="825"/>
      <c r="JH321" s="803"/>
      <c r="JI321" s="804"/>
      <c r="JJ321" s="804"/>
      <c r="JK321" s="826"/>
      <c r="JL321" s="825"/>
      <c r="JM321" s="825"/>
      <c r="JN321" s="803"/>
      <c r="JO321" s="804"/>
      <c r="JP321" s="804"/>
      <c r="JQ321" s="826"/>
      <c r="JR321" s="825"/>
      <c r="JS321" s="825"/>
      <c r="JT321" s="803"/>
      <c r="JU321" s="804"/>
      <c r="JV321" s="804"/>
      <c r="JW321" s="826"/>
      <c r="JX321" s="825"/>
      <c r="JY321" s="825"/>
      <c r="JZ321" s="803"/>
      <c r="KA321" s="804"/>
      <c r="KB321" s="804"/>
      <c r="KC321" s="826"/>
      <c r="KD321" s="825"/>
      <c r="KE321" s="825"/>
      <c r="KF321" s="803"/>
      <c r="KG321" s="804"/>
      <c r="KH321" s="804"/>
      <c r="KI321" s="826"/>
      <c r="KJ321" s="825"/>
      <c r="KK321" s="825"/>
      <c r="KL321" s="803"/>
      <c r="KM321" s="804"/>
      <c r="KN321" s="804"/>
      <c r="KO321" s="823"/>
      <c r="KP321" s="824"/>
      <c r="KQ321" s="852">
        <v>0.5</v>
      </c>
      <c r="KR321" s="805"/>
      <c r="KS321" s="804"/>
      <c r="KT321" s="804"/>
      <c r="KU321" s="823"/>
      <c r="KV321" s="824"/>
      <c r="KW321" s="825"/>
      <c r="KX321" s="803"/>
      <c r="KY321" s="804"/>
      <c r="KZ321" s="804"/>
      <c r="LA321" s="826"/>
      <c r="LB321" s="825"/>
      <c r="LC321" s="825"/>
      <c r="LD321" s="803"/>
      <c r="LE321" s="804"/>
      <c r="LF321" s="804"/>
      <c r="LG321" s="826"/>
      <c r="LH321" s="825"/>
      <c r="LI321" s="825"/>
      <c r="LJ321" s="803"/>
      <c r="LK321" s="804"/>
      <c r="LL321" s="804"/>
      <c r="LM321" s="826"/>
      <c r="LN321" s="825"/>
      <c r="LO321" s="825"/>
      <c r="LP321" s="803"/>
      <c r="LQ321" s="804"/>
      <c r="LR321" s="804"/>
      <c r="LS321" s="826"/>
      <c r="LT321" s="825"/>
      <c r="LU321" s="825"/>
      <c r="LV321" s="803"/>
      <c r="LW321" s="804"/>
      <c r="LX321" s="804"/>
      <c r="LY321" s="826"/>
      <c r="LZ321" s="825"/>
      <c r="MA321" s="825"/>
      <c r="MB321" s="803"/>
      <c r="MC321" s="804"/>
      <c r="MD321" s="804"/>
      <c r="ME321" s="826"/>
      <c r="MF321" s="825"/>
      <c r="MG321" s="825"/>
      <c r="MH321" s="803"/>
      <c r="MI321" s="804"/>
      <c r="MJ321" s="804"/>
      <c r="MK321" s="826"/>
      <c r="ML321" s="825"/>
      <c r="MM321" s="825"/>
      <c r="MN321" s="803"/>
      <c r="MO321" s="804"/>
      <c r="MP321" s="804"/>
      <c r="MQ321" s="826"/>
      <c r="MR321" s="825"/>
      <c r="MS321" s="781"/>
      <c r="MT321" s="803"/>
      <c r="MU321" s="804"/>
      <c r="MV321" s="804"/>
      <c r="MW321" s="823"/>
      <c r="MX321" s="824"/>
      <c r="MY321" s="824">
        <v>2.2000000000000002</v>
      </c>
      <c r="MZ321" s="805"/>
      <c r="NA321" s="804"/>
      <c r="NB321" s="804"/>
      <c r="NC321" s="823"/>
      <c r="ND321" s="824"/>
      <c r="NE321" s="825"/>
      <c r="NF321" s="805"/>
      <c r="NG321" s="804"/>
      <c r="NH321" s="804"/>
      <c r="NI321" s="823"/>
      <c r="NJ321" s="824"/>
      <c r="NK321" s="824"/>
      <c r="NL321" s="805"/>
      <c r="NM321" s="809"/>
      <c r="NN321" s="809"/>
      <c r="NO321" s="823"/>
      <c r="NP321" s="824"/>
      <c r="NQ321" s="824"/>
      <c r="NR321" s="805"/>
      <c r="NS321" s="823"/>
      <c r="NT321" s="824"/>
      <c r="NU321" s="824"/>
      <c r="NV321" s="805"/>
      <c r="NW321" s="823"/>
      <c r="NX321" s="824"/>
      <c r="NY321" s="824"/>
      <c r="NZ321" s="834"/>
      <c r="OA321" s="823"/>
      <c r="OB321" s="824"/>
      <c r="OC321" s="824"/>
      <c r="OD321" s="805"/>
      <c r="OE321" s="823"/>
      <c r="OF321" s="824"/>
      <c r="OG321" s="824"/>
      <c r="OH321" s="805"/>
      <c r="OI321" s="823"/>
      <c r="OJ321" s="824"/>
      <c r="OK321" s="824"/>
      <c r="OL321" s="805"/>
      <c r="OM321" s="823"/>
      <c r="ON321" s="824"/>
      <c r="OO321" s="824"/>
      <c r="OP321" s="805"/>
      <c r="OQ321" s="823"/>
      <c r="OR321" s="824"/>
      <c r="OS321" s="824"/>
      <c r="OT321" s="805"/>
      <c r="OU321" s="823"/>
      <c r="OV321" s="824"/>
      <c r="OW321" s="824"/>
      <c r="OX321" s="805"/>
      <c r="OY321" s="823"/>
      <c r="OZ321" s="824"/>
      <c r="PA321" s="824"/>
      <c r="PB321" s="805"/>
      <c r="PC321" s="823"/>
      <c r="PD321" s="824"/>
      <c r="PE321" s="824"/>
      <c r="PF321" s="805"/>
    </row>
    <row r="322" spans="1:422" ht="15" hidden="1" customHeight="1" x14ac:dyDescent="0.25">
      <c r="A322" s="769" t="s">
        <v>32</v>
      </c>
      <c r="B322" s="769" t="s">
        <v>50</v>
      </c>
      <c r="C322" s="769" t="s">
        <v>20</v>
      </c>
      <c r="D322" s="770" t="s">
        <v>432</v>
      </c>
      <c r="E322" s="769"/>
      <c r="F322" s="769" t="s">
        <v>120</v>
      </c>
      <c r="G322" s="769"/>
      <c r="H322" s="769"/>
      <c r="I322" s="769"/>
      <c r="J322" s="769"/>
      <c r="K322" s="771"/>
      <c r="L322" s="769"/>
      <c r="M322" s="771"/>
      <c r="N322" s="771">
        <v>103</v>
      </c>
      <c r="O322" s="769"/>
      <c r="P322" s="769"/>
      <c r="Q322" s="769"/>
      <c r="R322" s="769" t="s">
        <v>149</v>
      </c>
      <c r="S322" s="769"/>
      <c r="T322" s="816"/>
      <c r="U322" s="816"/>
      <c r="V322" s="816"/>
      <c r="W322" s="816"/>
      <c r="X322" s="769">
        <v>1</v>
      </c>
      <c r="Y322" s="769">
        <f>IF(AND(AJ322="",AK322="",AL322="",AN322="",AO322="",OR(AP322="",AP322=Dropdown!$AM$12,AP322=Dropdown!$AM$11)),1,0)</f>
        <v>0</v>
      </c>
      <c r="Z322" s="769">
        <f t="shared" si="46"/>
        <v>1</v>
      </c>
      <c r="AA322" s="769">
        <f t="shared" si="47"/>
        <v>1</v>
      </c>
      <c r="AB322" s="769">
        <f t="shared" si="45"/>
        <v>1</v>
      </c>
      <c r="AC322" s="769"/>
      <c r="AD322" s="772" t="str">
        <f>IF(OR(T322&lt;&gt;"",U322&lt;&gt;""),Dropdown!$A$4,IF(OR(V322&lt;&gt;"",W322&lt;&gt;""),Dropdown!$A$5,Dropdown!$A$3))</f>
        <v>Residential</v>
      </c>
      <c r="AE322" s="773" t="s">
        <v>343</v>
      </c>
      <c r="AF322" s="773" t="str">
        <f>VLOOKUP(AG322,Dropdown!$N$3:$R$55,2,FALSE)</f>
        <v>EAP</v>
      </c>
      <c r="AG322" s="773" t="s">
        <v>32</v>
      </c>
      <c r="AH322" s="773" t="str">
        <f>IF(AG322&lt;&gt;"",VLOOKUP(AG322,Dropdown!$N$3:$R$62,3,FALSE),IF(AF322&lt;&gt;"",VLOOKUP(AF322,Dropdown!$N$3:$R$62,3,FALSE),IF(AE322&lt;&gt;"",VLOOKUP(AE322,Dropdown!$N$3:$R$62,3,FALSE),"")))</f>
        <v>LMI</v>
      </c>
      <c r="AI322" s="773" t="str">
        <f>IF(AG322&lt;&gt;"",VLOOKUP(AG322,Dropdown!$N$3:$R$62,5,FALSE),IF(AF322&lt;&gt;"",VLOOKUP(AF322,Dropdown!$N$3:$R$62,5,FALSE),IF(AE322&lt;&gt;"",VLOOKUP(AE322,Dropdown!$N$3:$R$62,5,FALSE),"")))</f>
        <v>Tropical</v>
      </c>
      <c r="AJ322" s="773" t="s">
        <v>776</v>
      </c>
      <c r="AK322" s="773"/>
      <c r="AL322" s="821"/>
      <c r="AM322" s="772" t="s">
        <v>769</v>
      </c>
      <c r="AN322" s="773"/>
      <c r="AO322" s="773"/>
      <c r="AP322" s="773"/>
      <c r="AQ322" s="769" t="s">
        <v>444</v>
      </c>
      <c r="AR322" s="774" t="s">
        <v>101</v>
      </c>
      <c r="AS322" s="774">
        <v>50</v>
      </c>
      <c r="AT322" s="769"/>
      <c r="AU322" s="769"/>
      <c r="AV322" s="846">
        <v>6</v>
      </c>
      <c r="AW322" s="823"/>
      <c r="AX322" s="824"/>
      <c r="AY322" s="824"/>
      <c r="AZ322" s="803"/>
      <c r="BA322" s="804"/>
      <c r="BB322" s="804"/>
      <c r="BC322" s="850">
        <f>BE322-1.645*BF322</f>
        <v>64.838400000000007</v>
      </c>
      <c r="BD322" s="851">
        <f>BE322+1.645*BF322</f>
        <v>111.16159999999999</v>
      </c>
      <c r="BE322" s="824">
        <v>88</v>
      </c>
      <c r="BF322" s="805">
        <f>0.16*BE322</f>
        <v>14.08</v>
      </c>
      <c r="BG322" s="804"/>
      <c r="BH322" s="804"/>
      <c r="BI322" s="823"/>
      <c r="BJ322" s="824"/>
      <c r="BK322" s="824"/>
      <c r="BL322" s="805"/>
      <c r="BM322" s="804"/>
      <c r="BN322" s="804"/>
      <c r="BO322" s="826"/>
      <c r="BP322" s="825"/>
      <c r="BQ322" s="825"/>
      <c r="BR322" s="803"/>
      <c r="BS322" s="804"/>
      <c r="BT322" s="804"/>
      <c r="BU322" s="826"/>
      <c r="BV322" s="825"/>
      <c r="BW322" s="825"/>
      <c r="BX322" s="803"/>
      <c r="BY322" s="804"/>
      <c r="BZ322" s="804"/>
      <c r="CA322" s="826"/>
      <c r="CB322" s="825"/>
      <c r="CC322" s="825"/>
      <c r="CD322" s="803"/>
      <c r="CE322" s="804"/>
      <c r="CF322" s="804"/>
      <c r="CG322" s="826"/>
      <c r="CH322" s="825"/>
      <c r="CI322" s="825"/>
      <c r="CJ322" s="803"/>
      <c r="CK322" s="804"/>
      <c r="CL322" s="804"/>
      <c r="CM322" s="826"/>
      <c r="CN322" s="825"/>
      <c r="CO322" s="825"/>
      <c r="CP322" s="803"/>
      <c r="CQ322" s="804"/>
      <c r="CR322" s="804"/>
      <c r="CS322" s="826"/>
      <c r="CT322" s="825"/>
      <c r="CU322" s="825"/>
      <c r="CV322" s="803"/>
      <c r="CW322" s="804"/>
      <c r="CX322" s="804"/>
      <c r="CY322" s="826"/>
      <c r="CZ322" s="825"/>
      <c r="DA322" s="825"/>
      <c r="DB322" s="803"/>
      <c r="DC322" s="804"/>
      <c r="DD322" s="804"/>
      <c r="DE322" s="826"/>
      <c r="DF322" s="825"/>
      <c r="DG322" s="825"/>
      <c r="DH322" s="803"/>
      <c r="DI322" s="804"/>
      <c r="DJ322" s="804"/>
      <c r="DK322" s="826"/>
      <c r="DL322" s="825"/>
      <c r="DM322" s="825"/>
      <c r="DN322" s="803"/>
      <c r="DO322" s="804"/>
      <c r="DP322" s="804"/>
      <c r="DQ322" s="827"/>
      <c r="DR322" s="828"/>
      <c r="DS322" s="835"/>
      <c r="DT322" s="811"/>
      <c r="DU322" s="812"/>
      <c r="DV322" s="812"/>
      <c r="DW322" s="836"/>
      <c r="DX322" s="835"/>
      <c r="DY322" s="828"/>
      <c r="DZ322" s="813"/>
      <c r="EA322" s="814"/>
      <c r="EB322" s="814"/>
      <c r="EC322" s="827"/>
      <c r="ED322" s="828"/>
      <c r="EE322" s="835"/>
      <c r="EF322" s="811"/>
      <c r="EG322" s="812"/>
      <c r="EH322" s="812"/>
      <c r="EI322" s="836"/>
      <c r="EJ322" s="835"/>
      <c r="EK322" s="828"/>
      <c r="EL322" s="813"/>
      <c r="EM322" s="814"/>
      <c r="EN322" s="814"/>
      <c r="EO322" s="827"/>
      <c r="EP322" s="828"/>
      <c r="EQ322" s="835"/>
      <c r="ER322" s="811"/>
      <c r="ES322" s="812"/>
      <c r="ET322" s="812"/>
      <c r="EU322" s="836"/>
      <c r="EV322" s="835"/>
      <c r="EW322" s="828"/>
      <c r="EX322" s="813"/>
      <c r="EY322" s="814"/>
      <c r="EZ322" s="814"/>
      <c r="FA322" s="827"/>
      <c r="FB322" s="828"/>
      <c r="FC322" s="835"/>
      <c r="FD322" s="811"/>
      <c r="FE322" s="812"/>
      <c r="FF322" s="812"/>
      <c r="FG322" s="836"/>
      <c r="FH322" s="835"/>
      <c r="FI322" s="828"/>
      <c r="FJ322" s="813"/>
      <c r="FK322" s="814"/>
      <c r="FL322" s="814"/>
      <c r="FM322" s="827"/>
      <c r="FN322" s="828"/>
      <c r="FO322" s="835"/>
      <c r="FP322" s="811"/>
      <c r="FQ322" s="812"/>
      <c r="FR322" s="812"/>
      <c r="FS322" s="823"/>
      <c r="FT322" s="824"/>
      <c r="FU322" s="825"/>
      <c r="FV322" s="803"/>
      <c r="FW322" s="804"/>
      <c r="FX322" s="804"/>
      <c r="FY322" s="826"/>
      <c r="FZ322" s="825"/>
      <c r="GA322" s="824"/>
      <c r="GB322" s="805"/>
      <c r="GC322" s="804"/>
      <c r="GD322" s="804"/>
      <c r="GE322" s="823"/>
      <c r="GF322" s="824"/>
      <c r="GG322" s="825"/>
      <c r="GH322" s="803"/>
      <c r="GI322" s="809"/>
      <c r="GJ322" s="809"/>
      <c r="GK322" s="826"/>
      <c r="GL322" s="825"/>
      <c r="GM322" s="824"/>
      <c r="GN322" s="805"/>
      <c r="GO322" s="804"/>
      <c r="GP322" s="804"/>
      <c r="GQ322" s="823"/>
      <c r="GR322" s="824"/>
      <c r="GS322" s="825"/>
      <c r="GT322" s="803"/>
      <c r="GU322" s="809"/>
      <c r="GV322" s="809"/>
      <c r="GW322" s="826"/>
      <c r="GX322" s="825"/>
      <c r="GY322" s="824"/>
      <c r="GZ322" s="805"/>
      <c r="HA322" s="804"/>
      <c r="HB322" s="804"/>
      <c r="HC322" s="823"/>
      <c r="HD322" s="824"/>
      <c r="HE322" s="825"/>
      <c r="HF322" s="803"/>
      <c r="HG322" s="809"/>
      <c r="HH322" s="809"/>
      <c r="HI322" s="826"/>
      <c r="HJ322" s="825"/>
      <c r="HK322" s="824"/>
      <c r="HL322" s="805"/>
      <c r="HM322" s="804"/>
      <c r="HN322" s="804"/>
      <c r="HO322" s="823"/>
      <c r="HP322" s="824"/>
      <c r="HQ322" s="825"/>
      <c r="HR322" s="803"/>
      <c r="HS322" s="809"/>
      <c r="HT322" s="809"/>
      <c r="HU322" s="826"/>
      <c r="HV322" s="825"/>
      <c r="HW322" s="824"/>
      <c r="HX322" s="805"/>
      <c r="HY322" s="804"/>
      <c r="HZ322" s="804"/>
      <c r="IA322" s="823"/>
      <c r="IB322" s="824"/>
      <c r="IC322" s="825"/>
      <c r="ID322" s="803"/>
      <c r="IE322" s="804"/>
      <c r="IF322" s="804"/>
      <c r="IG322" s="826"/>
      <c r="IH322" s="825"/>
      <c r="II322" s="824"/>
      <c r="IJ322" s="805"/>
      <c r="IK322" s="804"/>
      <c r="IL322" s="804"/>
      <c r="IM322" s="823"/>
      <c r="IN322" s="824"/>
      <c r="IO322" s="825">
        <v>6.8</v>
      </c>
      <c r="IP322" s="803"/>
      <c r="IQ322" s="804"/>
      <c r="IR322" s="804"/>
      <c r="IS322" s="826"/>
      <c r="IT322" s="825"/>
      <c r="IU322" s="825"/>
      <c r="IV322" s="803"/>
      <c r="IW322" s="804"/>
      <c r="IX322" s="804"/>
      <c r="IY322" s="826"/>
      <c r="IZ322" s="825"/>
      <c r="JA322" s="825"/>
      <c r="JB322" s="803"/>
      <c r="JC322" s="804"/>
      <c r="JD322" s="804"/>
      <c r="JE322" s="826"/>
      <c r="JF322" s="825"/>
      <c r="JG322" s="825"/>
      <c r="JH322" s="803"/>
      <c r="JI322" s="804"/>
      <c r="JJ322" s="804"/>
      <c r="JK322" s="826"/>
      <c r="JL322" s="825"/>
      <c r="JM322" s="825"/>
      <c r="JN322" s="803"/>
      <c r="JO322" s="804"/>
      <c r="JP322" s="804"/>
      <c r="JQ322" s="826"/>
      <c r="JR322" s="825"/>
      <c r="JS322" s="825"/>
      <c r="JT322" s="803"/>
      <c r="JU322" s="804"/>
      <c r="JV322" s="804"/>
      <c r="JW322" s="826"/>
      <c r="JX322" s="825"/>
      <c r="JY322" s="825"/>
      <c r="JZ322" s="803"/>
      <c r="KA322" s="804"/>
      <c r="KB322" s="804"/>
      <c r="KC322" s="826"/>
      <c r="KD322" s="825"/>
      <c r="KE322" s="825"/>
      <c r="KF322" s="803"/>
      <c r="KG322" s="804"/>
      <c r="KH322" s="804"/>
      <c r="KI322" s="826"/>
      <c r="KJ322" s="825"/>
      <c r="KK322" s="825"/>
      <c r="KL322" s="803"/>
      <c r="KM322" s="804"/>
      <c r="KN322" s="804"/>
      <c r="KO322" s="823"/>
      <c r="KP322" s="824"/>
      <c r="KQ322" s="852">
        <v>1</v>
      </c>
      <c r="KR322" s="805"/>
      <c r="KS322" s="804"/>
      <c r="KT322" s="804"/>
      <c r="KU322" s="823"/>
      <c r="KV322" s="824"/>
      <c r="KW322" s="825"/>
      <c r="KX322" s="803"/>
      <c r="KY322" s="804"/>
      <c r="KZ322" s="804"/>
      <c r="LA322" s="826"/>
      <c r="LB322" s="825"/>
      <c r="LC322" s="825"/>
      <c r="LD322" s="803"/>
      <c r="LE322" s="804"/>
      <c r="LF322" s="804"/>
      <c r="LG322" s="826"/>
      <c r="LH322" s="825"/>
      <c r="LI322" s="825"/>
      <c r="LJ322" s="803"/>
      <c r="LK322" s="804"/>
      <c r="LL322" s="804"/>
      <c r="LM322" s="826"/>
      <c r="LN322" s="825"/>
      <c r="LO322" s="825"/>
      <c r="LP322" s="803"/>
      <c r="LQ322" s="804"/>
      <c r="LR322" s="804"/>
      <c r="LS322" s="826"/>
      <c r="LT322" s="825"/>
      <c r="LU322" s="825"/>
      <c r="LV322" s="803"/>
      <c r="LW322" s="804"/>
      <c r="LX322" s="804"/>
      <c r="LY322" s="826"/>
      <c r="LZ322" s="825"/>
      <c r="MA322" s="825"/>
      <c r="MB322" s="803"/>
      <c r="MC322" s="804"/>
      <c r="MD322" s="804"/>
      <c r="ME322" s="826"/>
      <c r="MF322" s="825"/>
      <c r="MG322" s="825"/>
      <c r="MH322" s="803"/>
      <c r="MI322" s="804"/>
      <c r="MJ322" s="804"/>
      <c r="MK322" s="826"/>
      <c r="ML322" s="825"/>
      <c r="MM322" s="825"/>
      <c r="MN322" s="803"/>
      <c r="MO322" s="804"/>
      <c r="MP322" s="804"/>
      <c r="MQ322" s="826"/>
      <c r="MR322" s="825"/>
      <c r="MS322" s="781"/>
      <c r="MT322" s="803"/>
      <c r="MU322" s="804"/>
      <c r="MV322" s="804"/>
      <c r="MW322" s="823"/>
      <c r="MX322" s="824"/>
      <c r="MY322" s="824">
        <v>2.1</v>
      </c>
      <c r="MZ322" s="805"/>
      <c r="NA322" s="804"/>
      <c r="NB322" s="804"/>
      <c r="NC322" s="823"/>
      <c r="ND322" s="824"/>
      <c r="NE322" s="825"/>
      <c r="NF322" s="805"/>
      <c r="NG322" s="804"/>
      <c r="NH322" s="804"/>
      <c r="NI322" s="823"/>
      <c r="NJ322" s="824"/>
      <c r="NK322" s="824"/>
      <c r="NL322" s="805"/>
      <c r="NM322" s="809"/>
      <c r="NN322" s="809"/>
      <c r="NO322" s="823"/>
      <c r="NP322" s="824"/>
      <c r="NQ322" s="824"/>
      <c r="NR322" s="805"/>
      <c r="NS322" s="823"/>
      <c r="NT322" s="824"/>
      <c r="NU322" s="824"/>
      <c r="NV322" s="805"/>
      <c r="NW322" s="823"/>
      <c r="NX322" s="824"/>
      <c r="NY322" s="824"/>
      <c r="NZ322" s="834"/>
      <c r="OA322" s="823"/>
      <c r="OB322" s="824"/>
      <c r="OC322" s="824"/>
      <c r="OD322" s="805"/>
      <c r="OE322" s="823"/>
      <c r="OF322" s="824"/>
      <c r="OG322" s="824"/>
      <c r="OH322" s="805"/>
      <c r="OI322" s="823"/>
      <c r="OJ322" s="824"/>
      <c r="OK322" s="824"/>
      <c r="OL322" s="805"/>
      <c r="OM322" s="823"/>
      <c r="ON322" s="824"/>
      <c r="OO322" s="824"/>
      <c r="OP322" s="805"/>
      <c r="OQ322" s="823"/>
      <c r="OR322" s="824"/>
      <c r="OS322" s="824"/>
      <c r="OT322" s="805"/>
      <c r="OU322" s="823"/>
      <c r="OV322" s="824"/>
      <c r="OW322" s="824"/>
      <c r="OX322" s="805"/>
      <c r="OY322" s="823"/>
      <c r="OZ322" s="824"/>
      <c r="PA322" s="824"/>
      <c r="PB322" s="805"/>
      <c r="PC322" s="823"/>
      <c r="PD322" s="824"/>
      <c r="PE322" s="824"/>
      <c r="PF322" s="805"/>
    </row>
    <row r="323" spans="1:422" ht="15" hidden="1" customHeight="1" x14ac:dyDescent="0.25">
      <c r="A323" s="769" t="s">
        <v>32</v>
      </c>
      <c r="B323" s="769" t="s">
        <v>50</v>
      </c>
      <c r="C323" s="769" t="s">
        <v>20</v>
      </c>
      <c r="D323" s="770" t="s">
        <v>446</v>
      </c>
      <c r="E323" s="769"/>
      <c r="F323" s="769" t="s">
        <v>120</v>
      </c>
      <c r="G323" s="769"/>
      <c r="H323" s="769"/>
      <c r="I323" s="769"/>
      <c r="J323" s="769"/>
      <c r="K323" s="771"/>
      <c r="L323" s="769"/>
      <c r="M323" s="771"/>
      <c r="N323" s="771">
        <v>480</v>
      </c>
      <c r="O323" s="769"/>
      <c r="P323" s="769"/>
      <c r="Q323" s="769"/>
      <c r="R323" s="769" t="s">
        <v>149</v>
      </c>
      <c r="S323" s="769"/>
      <c r="T323" s="816"/>
      <c r="U323" s="816"/>
      <c r="V323" s="816"/>
      <c r="W323" s="816"/>
      <c r="X323" s="769">
        <v>1</v>
      </c>
      <c r="Y323" s="769">
        <f>IF(AND(AJ323="",AK323="",AL323="",AN323="",AO323="",OR(AP323="",AP323=Dropdown!$AM$12,AP323=Dropdown!$AM$11)),1,0)</f>
        <v>0</v>
      </c>
      <c r="Z323" s="769">
        <f t="shared" si="46"/>
        <v>1</v>
      </c>
      <c r="AA323" s="769">
        <f t="shared" si="47"/>
        <v>0</v>
      </c>
      <c r="AB323" s="769">
        <f t="shared" si="45"/>
        <v>1</v>
      </c>
      <c r="AC323" s="769"/>
      <c r="AD323" s="772" t="str">
        <f>IF(OR(T323&lt;&gt;"",U323&lt;&gt;""),Dropdown!$A$4,IF(OR(V323&lt;&gt;"",W323&lt;&gt;""),Dropdown!$A$5,Dropdown!$A$3))</f>
        <v>Residential</v>
      </c>
      <c r="AE323" s="773" t="s">
        <v>343</v>
      </c>
      <c r="AF323" s="773" t="str">
        <f>VLOOKUP(AG323,Dropdown!$N$3:$R$55,2,FALSE)</f>
        <v>EAP</v>
      </c>
      <c r="AG323" s="773" t="s">
        <v>32</v>
      </c>
      <c r="AH323" s="773" t="str">
        <f>IF(AG323&lt;&gt;"",VLOOKUP(AG323,Dropdown!$N$3:$R$62,3,FALSE),IF(AF323&lt;&gt;"",VLOOKUP(AF323,Dropdown!$N$3:$R$62,3,FALSE),IF(AE323&lt;&gt;"",VLOOKUP(AE323,Dropdown!$N$3:$R$62,3,FALSE),"")))</f>
        <v>LMI</v>
      </c>
      <c r="AI323" s="773" t="str">
        <f>IF(AG323&lt;&gt;"",VLOOKUP(AG323,Dropdown!$N$3:$R$62,5,FALSE),IF(AF323&lt;&gt;"",VLOOKUP(AF323,Dropdown!$N$3:$R$62,5,FALSE),IF(AE323&lt;&gt;"",VLOOKUP(AE323,Dropdown!$N$3:$R$62,5,FALSE),"")))</f>
        <v>Tropical</v>
      </c>
      <c r="AJ323" s="773" t="s">
        <v>778</v>
      </c>
      <c r="AK323" s="773"/>
      <c r="AL323" s="821"/>
      <c r="AM323" s="772" t="s">
        <v>769</v>
      </c>
      <c r="AN323" s="773"/>
      <c r="AO323" s="773"/>
      <c r="AP323" s="773"/>
      <c r="AQ323" s="769" t="s">
        <v>435</v>
      </c>
      <c r="AR323" s="774" t="s">
        <v>101</v>
      </c>
      <c r="AS323" s="774">
        <v>50</v>
      </c>
      <c r="AT323" s="769"/>
      <c r="AU323" s="769"/>
      <c r="AV323" s="846">
        <v>10</v>
      </c>
      <c r="AW323" s="823"/>
      <c r="AX323" s="824"/>
      <c r="AY323" s="824"/>
      <c r="AZ323" s="803"/>
      <c r="BA323" s="804"/>
      <c r="BB323" s="804"/>
      <c r="BC323" s="850">
        <f>BE323-1.645*BF323</f>
        <v>17.15175</v>
      </c>
      <c r="BD323" s="851">
        <f>BE323+1.645*BF323</f>
        <v>52.84825</v>
      </c>
      <c r="BE323" s="824">
        <v>35</v>
      </c>
      <c r="BF323" s="805">
        <f>0.31*BE323</f>
        <v>10.85</v>
      </c>
      <c r="BG323" s="804"/>
      <c r="BH323" s="804"/>
      <c r="BI323" s="823"/>
      <c r="BJ323" s="824"/>
      <c r="BK323" s="824"/>
      <c r="BL323" s="805"/>
      <c r="BM323" s="804"/>
      <c r="BN323" s="804"/>
      <c r="BO323" s="826"/>
      <c r="BP323" s="825"/>
      <c r="BQ323" s="825"/>
      <c r="BR323" s="803"/>
      <c r="BS323" s="804"/>
      <c r="BT323" s="804"/>
      <c r="BU323" s="826"/>
      <c r="BV323" s="825"/>
      <c r="BW323" s="825"/>
      <c r="BX323" s="803"/>
      <c r="BY323" s="804"/>
      <c r="BZ323" s="804"/>
      <c r="CA323" s="826"/>
      <c r="CB323" s="825"/>
      <c r="CC323" s="825"/>
      <c r="CD323" s="803"/>
      <c r="CE323" s="804"/>
      <c r="CF323" s="804"/>
      <c r="CG323" s="826"/>
      <c r="CH323" s="825"/>
      <c r="CI323" s="825"/>
      <c r="CJ323" s="803"/>
      <c r="CK323" s="804"/>
      <c r="CL323" s="804"/>
      <c r="CM323" s="826"/>
      <c r="CN323" s="825"/>
      <c r="CO323" s="825"/>
      <c r="CP323" s="803"/>
      <c r="CQ323" s="804"/>
      <c r="CR323" s="804"/>
      <c r="CS323" s="826"/>
      <c r="CT323" s="825"/>
      <c r="CU323" s="825"/>
      <c r="CV323" s="803"/>
      <c r="CW323" s="804"/>
      <c r="CX323" s="804"/>
      <c r="CY323" s="826"/>
      <c r="CZ323" s="825"/>
      <c r="DA323" s="825"/>
      <c r="DB323" s="803"/>
      <c r="DC323" s="804"/>
      <c r="DD323" s="804"/>
      <c r="DE323" s="826"/>
      <c r="DF323" s="825"/>
      <c r="DG323" s="825"/>
      <c r="DH323" s="803"/>
      <c r="DI323" s="804"/>
      <c r="DJ323" s="804"/>
      <c r="DK323" s="826"/>
      <c r="DL323" s="825"/>
      <c r="DM323" s="825"/>
      <c r="DN323" s="803"/>
      <c r="DO323" s="804"/>
      <c r="DP323" s="804"/>
      <c r="DQ323" s="827"/>
      <c r="DR323" s="828"/>
      <c r="DS323" s="835"/>
      <c r="DT323" s="811"/>
      <c r="DU323" s="812"/>
      <c r="DV323" s="812"/>
      <c r="DW323" s="836"/>
      <c r="DX323" s="835"/>
      <c r="DY323" s="828"/>
      <c r="DZ323" s="813"/>
      <c r="EA323" s="814"/>
      <c r="EB323" s="814"/>
      <c r="EC323" s="827"/>
      <c r="ED323" s="828"/>
      <c r="EE323" s="835"/>
      <c r="EF323" s="811"/>
      <c r="EG323" s="812"/>
      <c r="EH323" s="812"/>
      <c r="EI323" s="836"/>
      <c r="EJ323" s="835"/>
      <c r="EK323" s="828"/>
      <c r="EL323" s="813"/>
      <c r="EM323" s="814"/>
      <c r="EN323" s="814"/>
      <c r="EO323" s="827"/>
      <c r="EP323" s="828"/>
      <c r="EQ323" s="835"/>
      <c r="ER323" s="811"/>
      <c r="ES323" s="812"/>
      <c r="ET323" s="812"/>
      <c r="EU323" s="836"/>
      <c r="EV323" s="835"/>
      <c r="EW323" s="828"/>
      <c r="EX323" s="813"/>
      <c r="EY323" s="814"/>
      <c r="EZ323" s="814"/>
      <c r="FA323" s="827"/>
      <c r="FB323" s="828"/>
      <c r="FC323" s="835"/>
      <c r="FD323" s="811"/>
      <c r="FE323" s="812"/>
      <c r="FF323" s="812"/>
      <c r="FG323" s="836"/>
      <c r="FH323" s="835"/>
      <c r="FI323" s="828"/>
      <c r="FJ323" s="813"/>
      <c r="FK323" s="814"/>
      <c r="FL323" s="814"/>
      <c r="FM323" s="827"/>
      <c r="FN323" s="828"/>
      <c r="FO323" s="835"/>
      <c r="FP323" s="811"/>
      <c r="FQ323" s="812"/>
      <c r="FR323" s="812"/>
      <c r="FS323" s="823"/>
      <c r="FT323" s="824"/>
      <c r="FU323" s="825"/>
      <c r="FV323" s="803"/>
      <c r="FW323" s="804"/>
      <c r="FX323" s="804"/>
      <c r="FY323" s="826"/>
      <c r="FZ323" s="825"/>
      <c r="GA323" s="824"/>
      <c r="GB323" s="805"/>
      <c r="GC323" s="804"/>
      <c r="GD323" s="804"/>
      <c r="GE323" s="823"/>
      <c r="GF323" s="824"/>
      <c r="GG323" s="825"/>
      <c r="GH323" s="803"/>
      <c r="GI323" s="809"/>
      <c r="GJ323" s="809"/>
      <c r="GK323" s="826"/>
      <c r="GL323" s="825"/>
      <c r="GM323" s="824"/>
      <c r="GN323" s="805"/>
      <c r="GO323" s="804"/>
      <c r="GP323" s="804"/>
      <c r="GQ323" s="823"/>
      <c r="GR323" s="824"/>
      <c r="GS323" s="825"/>
      <c r="GT323" s="803"/>
      <c r="GU323" s="809"/>
      <c r="GV323" s="809"/>
      <c r="GW323" s="826"/>
      <c r="GX323" s="825"/>
      <c r="GY323" s="824"/>
      <c r="GZ323" s="805"/>
      <c r="HA323" s="804"/>
      <c r="HB323" s="804"/>
      <c r="HC323" s="823"/>
      <c r="HD323" s="824"/>
      <c r="HE323" s="825"/>
      <c r="HF323" s="803"/>
      <c r="HG323" s="809"/>
      <c r="HH323" s="809"/>
      <c r="HI323" s="826"/>
      <c r="HJ323" s="825"/>
      <c r="HK323" s="824"/>
      <c r="HL323" s="805"/>
      <c r="HM323" s="804"/>
      <c r="HN323" s="804"/>
      <c r="HO323" s="823"/>
      <c r="HP323" s="824"/>
      <c r="HQ323" s="825"/>
      <c r="HR323" s="803"/>
      <c r="HS323" s="809"/>
      <c r="HT323" s="809"/>
      <c r="HU323" s="826"/>
      <c r="HV323" s="825"/>
      <c r="HW323" s="824"/>
      <c r="HX323" s="805"/>
      <c r="HY323" s="804"/>
      <c r="HZ323" s="804"/>
      <c r="IA323" s="823"/>
      <c r="IB323" s="824"/>
      <c r="IC323" s="825"/>
      <c r="ID323" s="803"/>
      <c r="IE323" s="804"/>
      <c r="IF323" s="804"/>
      <c r="IG323" s="826"/>
      <c r="IH323" s="825"/>
      <c r="II323" s="824"/>
      <c r="IJ323" s="805"/>
      <c r="IK323" s="804"/>
      <c r="IL323" s="804"/>
      <c r="IM323" s="823"/>
      <c r="IN323" s="824"/>
      <c r="IO323" s="825"/>
      <c r="IP323" s="803"/>
      <c r="IQ323" s="804"/>
      <c r="IR323" s="804"/>
      <c r="IS323" s="826"/>
      <c r="IT323" s="825"/>
      <c r="IU323" s="824"/>
      <c r="IV323" s="805"/>
      <c r="IW323" s="804"/>
      <c r="IX323" s="804"/>
      <c r="IY323" s="823"/>
      <c r="IZ323" s="824"/>
      <c r="JA323" s="825"/>
      <c r="JB323" s="803"/>
      <c r="JC323" s="804"/>
      <c r="JD323" s="804"/>
      <c r="JE323" s="826"/>
      <c r="JF323" s="825"/>
      <c r="JG323" s="824"/>
      <c r="JH323" s="805"/>
      <c r="JI323" s="804"/>
      <c r="JJ323" s="804"/>
      <c r="JK323" s="823"/>
      <c r="JL323" s="824"/>
      <c r="JM323" s="825"/>
      <c r="JN323" s="803"/>
      <c r="JO323" s="809"/>
      <c r="JP323" s="809"/>
      <c r="JQ323" s="826"/>
      <c r="JR323" s="825"/>
      <c r="JS323" s="824"/>
      <c r="JT323" s="805"/>
      <c r="JU323" s="804"/>
      <c r="JV323" s="804"/>
      <c r="JW323" s="823"/>
      <c r="JX323" s="824"/>
      <c r="JY323" s="824"/>
      <c r="JZ323" s="805"/>
      <c r="KA323" s="809"/>
      <c r="KB323" s="809"/>
      <c r="KC323" s="823"/>
      <c r="KD323" s="824"/>
      <c r="KE323" s="824"/>
      <c r="KF323" s="805"/>
      <c r="KG323" s="809"/>
      <c r="KH323" s="809"/>
      <c r="KI323" s="823"/>
      <c r="KJ323" s="824"/>
      <c r="KK323" s="824"/>
      <c r="KL323" s="805"/>
      <c r="KM323" s="809"/>
      <c r="KN323" s="809"/>
      <c r="KO323" s="823"/>
      <c r="KP323" s="824"/>
      <c r="KQ323" s="824"/>
      <c r="KR323" s="805"/>
      <c r="KS323" s="804"/>
      <c r="KT323" s="804"/>
      <c r="KU323" s="823"/>
      <c r="KV323" s="824"/>
      <c r="KW323" s="824"/>
      <c r="KX323" s="805"/>
      <c r="KY323" s="809"/>
      <c r="KZ323" s="809"/>
      <c r="LA323" s="823"/>
      <c r="LB323" s="824"/>
      <c r="LC323" s="824"/>
      <c r="LD323" s="805"/>
      <c r="LE323" s="804"/>
      <c r="LF323" s="804"/>
      <c r="LG323" s="823"/>
      <c r="LH323" s="824"/>
      <c r="LI323" s="824"/>
      <c r="LJ323" s="805"/>
      <c r="LK323" s="804"/>
      <c r="LL323" s="804"/>
      <c r="LM323" s="823"/>
      <c r="LN323" s="824"/>
      <c r="LO323" s="824"/>
      <c r="LP323" s="805"/>
      <c r="LQ323" s="809"/>
      <c r="LR323" s="809"/>
      <c r="LS323" s="823"/>
      <c r="LT323" s="824"/>
      <c r="LU323" s="824"/>
      <c r="LV323" s="805"/>
      <c r="LW323" s="804"/>
      <c r="LX323" s="804"/>
      <c r="LY323" s="823"/>
      <c r="LZ323" s="824"/>
      <c r="MA323" s="824"/>
      <c r="MB323" s="805"/>
      <c r="MC323" s="809"/>
      <c r="MD323" s="809"/>
      <c r="ME323" s="823"/>
      <c r="MF323" s="824"/>
      <c r="MG323" s="824"/>
      <c r="MH323" s="805"/>
      <c r="MI323" s="809"/>
      <c r="MJ323" s="809"/>
      <c r="MK323" s="823"/>
      <c r="ML323" s="824"/>
      <c r="MM323" s="824"/>
      <c r="MN323" s="805"/>
      <c r="MO323" s="809"/>
      <c r="MP323" s="809"/>
      <c r="MQ323" s="826"/>
      <c r="MR323" s="825"/>
      <c r="MS323" s="825"/>
      <c r="MT323" s="803"/>
      <c r="MU323" s="804"/>
      <c r="MV323" s="804"/>
      <c r="MW323" s="823"/>
      <c r="MX323" s="824"/>
      <c r="MY323" s="824">
        <v>1.5</v>
      </c>
      <c r="MZ323" s="805"/>
      <c r="NA323" s="804"/>
      <c r="NB323" s="804"/>
      <c r="NC323" s="823"/>
      <c r="ND323" s="824"/>
      <c r="NE323" s="825"/>
      <c r="NF323" s="805"/>
      <c r="NG323" s="804"/>
      <c r="NH323" s="804"/>
      <c r="NI323" s="823"/>
      <c r="NJ323" s="824"/>
      <c r="NK323" s="824"/>
      <c r="NL323" s="805"/>
      <c r="NM323" s="809"/>
      <c r="NN323" s="809"/>
      <c r="NO323" s="823"/>
      <c r="NP323" s="824"/>
      <c r="NQ323" s="824"/>
      <c r="NR323" s="805"/>
      <c r="NS323" s="823"/>
      <c r="NT323" s="824"/>
      <c r="NU323" s="824"/>
      <c r="NV323" s="805"/>
      <c r="NW323" s="823"/>
      <c r="NX323" s="824"/>
      <c r="NY323" s="824"/>
      <c r="NZ323" s="834"/>
      <c r="OA323" s="823"/>
      <c r="OB323" s="824"/>
      <c r="OC323" s="824"/>
      <c r="OD323" s="805"/>
      <c r="OE323" s="823"/>
      <c r="OF323" s="824"/>
      <c r="OG323" s="824"/>
      <c r="OH323" s="805"/>
      <c r="OI323" s="823"/>
      <c r="OJ323" s="824"/>
      <c r="OK323" s="824"/>
      <c r="OL323" s="805"/>
      <c r="OM323" s="823"/>
      <c r="ON323" s="824"/>
      <c r="OO323" s="824"/>
      <c r="OP323" s="805"/>
      <c r="OQ323" s="823"/>
      <c r="OR323" s="824"/>
      <c r="OS323" s="824"/>
      <c r="OT323" s="805"/>
      <c r="OU323" s="823"/>
      <c r="OV323" s="824"/>
      <c r="OW323" s="824"/>
      <c r="OX323" s="805"/>
      <c r="OY323" s="823"/>
      <c r="OZ323" s="824"/>
      <c r="PA323" s="824"/>
      <c r="PB323" s="805"/>
      <c r="PC323" s="823"/>
      <c r="PD323" s="824"/>
      <c r="PE323" s="824"/>
      <c r="PF323" s="805"/>
    </row>
    <row r="324" spans="1:422" ht="15" hidden="1" customHeight="1" x14ac:dyDescent="0.25">
      <c r="A324" s="769" t="s">
        <v>32</v>
      </c>
      <c r="B324" s="769" t="s">
        <v>50</v>
      </c>
      <c r="C324" s="769" t="s">
        <v>20</v>
      </c>
      <c r="D324" s="770" t="s">
        <v>447</v>
      </c>
      <c r="E324" s="769"/>
      <c r="F324" s="769" t="s">
        <v>120</v>
      </c>
      <c r="G324" s="769"/>
      <c r="H324" s="769"/>
      <c r="I324" s="769"/>
      <c r="J324" s="769"/>
      <c r="K324" s="771"/>
      <c r="L324" s="769"/>
      <c r="M324" s="771"/>
      <c r="N324" s="771">
        <v>125</v>
      </c>
      <c r="O324" s="769"/>
      <c r="P324" s="769"/>
      <c r="Q324" s="769"/>
      <c r="R324" s="769" t="s">
        <v>149</v>
      </c>
      <c r="S324" s="769"/>
      <c r="T324" s="816"/>
      <c r="U324" s="816"/>
      <c r="V324" s="816"/>
      <c r="W324" s="816"/>
      <c r="X324" s="769">
        <v>1</v>
      </c>
      <c r="Y324" s="769">
        <f>IF(AND(AJ324="",AK324="",AL324="",AN324="",AO324="",OR(AP324="",AP324=Dropdown!$AM$12,AP324=Dropdown!$AM$11)),1,0)</f>
        <v>0</v>
      </c>
      <c r="Z324" s="769">
        <f t="shared" si="46"/>
        <v>1</v>
      </c>
      <c r="AA324" s="769">
        <f t="shared" si="47"/>
        <v>0</v>
      </c>
      <c r="AB324" s="769">
        <f t="shared" si="45"/>
        <v>1</v>
      </c>
      <c r="AC324" s="769"/>
      <c r="AD324" s="772" t="str">
        <f>IF(OR(T324&lt;&gt;"",U324&lt;&gt;""),Dropdown!$A$4,IF(OR(V324&lt;&gt;"",W324&lt;&gt;""),Dropdown!$A$5,Dropdown!$A$3))</f>
        <v>Residential</v>
      </c>
      <c r="AE324" s="773" t="s">
        <v>343</v>
      </c>
      <c r="AF324" s="773" t="str">
        <f>VLOOKUP(AG324,Dropdown!$N$3:$R$55,2,FALSE)</f>
        <v>EAP</v>
      </c>
      <c r="AG324" s="773" t="s">
        <v>32</v>
      </c>
      <c r="AH324" s="773" t="str">
        <f>IF(AG324&lt;&gt;"",VLOOKUP(AG324,Dropdown!$N$3:$R$62,3,FALSE),IF(AF324&lt;&gt;"",VLOOKUP(AF324,Dropdown!$N$3:$R$62,3,FALSE),IF(AE324&lt;&gt;"",VLOOKUP(AE324,Dropdown!$N$3:$R$62,3,FALSE),"")))</f>
        <v>LMI</v>
      </c>
      <c r="AI324" s="773" t="str">
        <f>IF(AG324&lt;&gt;"",VLOOKUP(AG324,Dropdown!$N$3:$R$62,5,FALSE),IF(AF324&lt;&gt;"",VLOOKUP(AF324,Dropdown!$N$3:$R$62,5,FALSE),IF(AE324&lt;&gt;"",VLOOKUP(AE324,Dropdown!$N$3:$R$62,5,FALSE),"")))</f>
        <v>Tropical</v>
      </c>
      <c r="AJ324" s="773" t="s">
        <v>777</v>
      </c>
      <c r="AK324" s="773"/>
      <c r="AL324" s="821"/>
      <c r="AM324" s="772" t="s">
        <v>769</v>
      </c>
      <c r="AN324" s="773"/>
      <c r="AO324" s="773"/>
      <c r="AP324" s="773"/>
      <c r="AQ324" s="769" t="s">
        <v>445</v>
      </c>
      <c r="AR324" s="774" t="s">
        <v>101</v>
      </c>
      <c r="AS324" s="774">
        <v>50</v>
      </c>
      <c r="AT324" s="769"/>
      <c r="AU324" s="769"/>
      <c r="AV324" s="846">
        <v>2</v>
      </c>
      <c r="AW324" s="823"/>
      <c r="AX324" s="824"/>
      <c r="AY324" s="824"/>
      <c r="AZ324" s="803"/>
      <c r="BA324" s="804"/>
      <c r="BB324" s="804"/>
      <c r="BC324" s="850">
        <f>BE324-1.645*BF324</f>
        <v>73.524000000000001</v>
      </c>
      <c r="BD324" s="851">
        <f>BE324+1.645*BF324</f>
        <v>102.476</v>
      </c>
      <c r="BE324" s="824">
        <v>88</v>
      </c>
      <c r="BF324" s="805">
        <f>0.1*88</f>
        <v>8.8000000000000007</v>
      </c>
      <c r="BG324" s="804"/>
      <c r="BH324" s="804"/>
      <c r="BI324" s="823"/>
      <c r="BJ324" s="824"/>
      <c r="BK324" s="824"/>
      <c r="BL324" s="805"/>
      <c r="BM324" s="804"/>
      <c r="BN324" s="804"/>
      <c r="BO324" s="826"/>
      <c r="BP324" s="825"/>
      <c r="BQ324" s="825"/>
      <c r="BR324" s="803"/>
      <c r="BS324" s="804"/>
      <c r="BT324" s="804"/>
      <c r="BU324" s="826"/>
      <c r="BV324" s="825"/>
      <c r="BW324" s="825"/>
      <c r="BX324" s="803"/>
      <c r="BY324" s="804"/>
      <c r="BZ324" s="804"/>
      <c r="CA324" s="826"/>
      <c r="CB324" s="825"/>
      <c r="CC324" s="825"/>
      <c r="CD324" s="803"/>
      <c r="CE324" s="804"/>
      <c r="CF324" s="804"/>
      <c r="CG324" s="826"/>
      <c r="CH324" s="825"/>
      <c r="CI324" s="825"/>
      <c r="CJ324" s="803"/>
      <c r="CK324" s="804"/>
      <c r="CL324" s="804"/>
      <c r="CM324" s="826"/>
      <c r="CN324" s="825"/>
      <c r="CO324" s="825"/>
      <c r="CP324" s="803"/>
      <c r="CQ324" s="804"/>
      <c r="CR324" s="804"/>
      <c r="CS324" s="826"/>
      <c r="CT324" s="825"/>
      <c r="CU324" s="825"/>
      <c r="CV324" s="803"/>
      <c r="CW324" s="804"/>
      <c r="CX324" s="804"/>
      <c r="CY324" s="826"/>
      <c r="CZ324" s="825"/>
      <c r="DA324" s="825"/>
      <c r="DB324" s="803"/>
      <c r="DC324" s="804"/>
      <c r="DD324" s="804"/>
      <c r="DE324" s="826"/>
      <c r="DF324" s="825"/>
      <c r="DG324" s="825"/>
      <c r="DH324" s="803"/>
      <c r="DI324" s="804"/>
      <c r="DJ324" s="804"/>
      <c r="DK324" s="826"/>
      <c r="DL324" s="825"/>
      <c r="DM324" s="825"/>
      <c r="DN324" s="803"/>
      <c r="DO324" s="804"/>
      <c r="DP324" s="804"/>
      <c r="DQ324" s="827"/>
      <c r="DR324" s="828"/>
      <c r="DS324" s="835"/>
      <c r="DT324" s="811"/>
      <c r="DU324" s="812"/>
      <c r="DV324" s="812"/>
      <c r="DW324" s="836"/>
      <c r="DX324" s="835"/>
      <c r="DY324" s="828"/>
      <c r="DZ324" s="813"/>
      <c r="EA324" s="814"/>
      <c r="EB324" s="814"/>
      <c r="EC324" s="827"/>
      <c r="ED324" s="828"/>
      <c r="EE324" s="835"/>
      <c r="EF324" s="811"/>
      <c r="EG324" s="812"/>
      <c r="EH324" s="812"/>
      <c r="EI324" s="836"/>
      <c r="EJ324" s="835"/>
      <c r="EK324" s="828"/>
      <c r="EL324" s="813"/>
      <c r="EM324" s="814"/>
      <c r="EN324" s="814"/>
      <c r="EO324" s="827"/>
      <c r="EP324" s="828"/>
      <c r="EQ324" s="835"/>
      <c r="ER324" s="811"/>
      <c r="ES324" s="812"/>
      <c r="ET324" s="812"/>
      <c r="EU324" s="836"/>
      <c r="EV324" s="835"/>
      <c r="EW324" s="828"/>
      <c r="EX324" s="813"/>
      <c r="EY324" s="814"/>
      <c r="EZ324" s="814"/>
      <c r="FA324" s="827"/>
      <c r="FB324" s="828"/>
      <c r="FC324" s="835"/>
      <c r="FD324" s="811"/>
      <c r="FE324" s="812"/>
      <c r="FF324" s="812"/>
      <c r="FG324" s="836"/>
      <c r="FH324" s="835"/>
      <c r="FI324" s="828"/>
      <c r="FJ324" s="813"/>
      <c r="FK324" s="814"/>
      <c r="FL324" s="814"/>
      <c r="FM324" s="827"/>
      <c r="FN324" s="828"/>
      <c r="FO324" s="835"/>
      <c r="FP324" s="811"/>
      <c r="FQ324" s="812"/>
      <c r="FR324" s="812"/>
      <c r="FS324" s="823"/>
      <c r="FT324" s="824"/>
      <c r="FU324" s="825"/>
      <c r="FV324" s="803"/>
      <c r="FW324" s="804"/>
      <c r="FX324" s="804"/>
      <c r="FY324" s="826"/>
      <c r="FZ324" s="825"/>
      <c r="GA324" s="824"/>
      <c r="GB324" s="805"/>
      <c r="GC324" s="804"/>
      <c r="GD324" s="804"/>
      <c r="GE324" s="823"/>
      <c r="GF324" s="824"/>
      <c r="GG324" s="825"/>
      <c r="GH324" s="803"/>
      <c r="GI324" s="809"/>
      <c r="GJ324" s="809"/>
      <c r="GK324" s="826"/>
      <c r="GL324" s="825"/>
      <c r="GM324" s="824"/>
      <c r="GN324" s="805"/>
      <c r="GO324" s="804"/>
      <c r="GP324" s="804"/>
      <c r="GQ324" s="823"/>
      <c r="GR324" s="824"/>
      <c r="GS324" s="825"/>
      <c r="GT324" s="803"/>
      <c r="GU324" s="809"/>
      <c r="GV324" s="809"/>
      <c r="GW324" s="826"/>
      <c r="GX324" s="825"/>
      <c r="GY324" s="824"/>
      <c r="GZ324" s="805"/>
      <c r="HA324" s="804"/>
      <c r="HB324" s="804"/>
      <c r="HC324" s="823"/>
      <c r="HD324" s="824"/>
      <c r="HE324" s="825"/>
      <c r="HF324" s="803"/>
      <c r="HG324" s="809"/>
      <c r="HH324" s="809"/>
      <c r="HI324" s="826"/>
      <c r="HJ324" s="825"/>
      <c r="HK324" s="824"/>
      <c r="HL324" s="805"/>
      <c r="HM324" s="804"/>
      <c r="HN324" s="804"/>
      <c r="HO324" s="823"/>
      <c r="HP324" s="824"/>
      <c r="HQ324" s="825"/>
      <c r="HR324" s="803"/>
      <c r="HS324" s="809"/>
      <c r="HT324" s="809"/>
      <c r="HU324" s="826"/>
      <c r="HV324" s="825"/>
      <c r="HW324" s="824"/>
      <c r="HX324" s="805"/>
      <c r="HY324" s="804"/>
      <c r="HZ324" s="804"/>
      <c r="IA324" s="823"/>
      <c r="IB324" s="824"/>
      <c r="IC324" s="825"/>
      <c r="ID324" s="803"/>
      <c r="IE324" s="804"/>
      <c r="IF324" s="804"/>
      <c r="IG324" s="826"/>
      <c r="IH324" s="825"/>
      <c r="II324" s="824"/>
      <c r="IJ324" s="805"/>
      <c r="IK324" s="804"/>
      <c r="IL324" s="804"/>
      <c r="IM324" s="823"/>
      <c r="IN324" s="824"/>
      <c r="IO324" s="825"/>
      <c r="IP324" s="803"/>
      <c r="IQ324" s="804"/>
      <c r="IR324" s="804"/>
      <c r="IS324" s="826"/>
      <c r="IT324" s="825"/>
      <c r="IU324" s="824"/>
      <c r="IV324" s="805"/>
      <c r="IW324" s="804"/>
      <c r="IX324" s="804"/>
      <c r="IY324" s="823"/>
      <c r="IZ324" s="824"/>
      <c r="JA324" s="825"/>
      <c r="JB324" s="803"/>
      <c r="JC324" s="804"/>
      <c r="JD324" s="804"/>
      <c r="JE324" s="826"/>
      <c r="JF324" s="825"/>
      <c r="JG324" s="824"/>
      <c r="JH324" s="805"/>
      <c r="JI324" s="804"/>
      <c r="JJ324" s="804"/>
      <c r="JK324" s="823"/>
      <c r="JL324" s="824"/>
      <c r="JM324" s="825"/>
      <c r="JN324" s="803"/>
      <c r="JO324" s="809"/>
      <c r="JP324" s="809"/>
      <c r="JQ324" s="826"/>
      <c r="JR324" s="825"/>
      <c r="JS324" s="824"/>
      <c r="JT324" s="805"/>
      <c r="JU324" s="804"/>
      <c r="JV324" s="804"/>
      <c r="JW324" s="823"/>
      <c r="JX324" s="824"/>
      <c r="JY324" s="824"/>
      <c r="JZ324" s="805"/>
      <c r="KA324" s="809"/>
      <c r="KB324" s="809"/>
      <c r="KC324" s="823"/>
      <c r="KD324" s="824"/>
      <c r="KE324" s="824"/>
      <c r="KF324" s="805"/>
      <c r="KG324" s="809"/>
      <c r="KH324" s="809"/>
      <c r="KI324" s="823"/>
      <c r="KJ324" s="824"/>
      <c r="KK324" s="824"/>
      <c r="KL324" s="805"/>
      <c r="KM324" s="809"/>
      <c r="KN324" s="809"/>
      <c r="KO324" s="823"/>
      <c r="KP324" s="824"/>
      <c r="KQ324" s="824"/>
      <c r="KR324" s="805"/>
      <c r="KS324" s="804"/>
      <c r="KT324" s="804"/>
      <c r="KU324" s="823"/>
      <c r="KV324" s="824"/>
      <c r="KW324" s="824"/>
      <c r="KX324" s="805"/>
      <c r="KY324" s="809"/>
      <c r="KZ324" s="809"/>
      <c r="LA324" s="823"/>
      <c r="LB324" s="824"/>
      <c r="LC324" s="824"/>
      <c r="LD324" s="805"/>
      <c r="LE324" s="804"/>
      <c r="LF324" s="804"/>
      <c r="LG324" s="823"/>
      <c r="LH324" s="824"/>
      <c r="LI324" s="824"/>
      <c r="LJ324" s="805"/>
      <c r="LK324" s="804"/>
      <c r="LL324" s="804"/>
      <c r="LM324" s="823"/>
      <c r="LN324" s="824"/>
      <c r="LO324" s="824"/>
      <c r="LP324" s="805"/>
      <c r="LQ324" s="809"/>
      <c r="LR324" s="809"/>
      <c r="LS324" s="823"/>
      <c r="LT324" s="824"/>
      <c r="LU324" s="824"/>
      <c r="LV324" s="805"/>
      <c r="LW324" s="804"/>
      <c r="LX324" s="804"/>
      <c r="LY324" s="823"/>
      <c r="LZ324" s="824"/>
      <c r="MA324" s="824"/>
      <c r="MB324" s="805"/>
      <c r="MC324" s="809"/>
      <c r="MD324" s="809"/>
      <c r="ME324" s="823"/>
      <c r="MF324" s="824"/>
      <c r="MG324" s="824"/>
      <c r="MH324" s="805"/>
      <c r="MI324" s="809"/>
      <c r="MJ324" s="809"/>
      <c r="MK324" s="823"/>
      <c r="ML324" s="824"/>
      <c r="MM324" s="824"/>
      <c r="MN324" s="805"/>
      <c r="MO324" s="809"/>
      <c r="MP324" s="809"/>
      <c r="MQ324" s="826"/>
      <c r="MR324" s="825"/>
      <c r="MS324" s="825"/>
      <c r="MT324" s="803"/>
      <c r="MU324" s="804"/>
      <c r="MV324" s="804"/>
      <c r="MW324" s="823"/>
      <c r="MX324" s="824"/>
      <c r="MY324" s="824">
        <v>1.4</v>
      </c>
      <c r="MZ324" s="805"/>
      <c r="NA324" s="804"/>
      <c r="NB324" s="804"/>
      <c r="NC324" s="823"/>
      <c r="ND324" s="824"/>
      <c r="NE324" s="825"/>
      <c r="NF324" s="805"/>
      <c r="NG324" s="804"/>
      <c r="NH324" s="804"/>
      <c r="NI324" s="823"/>
      <c r="NJ324" s="824"/>
      <c r="NK324" s="824"/>
      <c r="NL324" s="805"/>
      <c r="NM324" s="809"/>
      <c r="NN324" s="809"/>
      <c r="NO324" s="823"/>
      <c r="NP324" s="824"/>
      <c r="NQ324" s="824"/>
      <c r="NR324" s="805"/>
      <c r="NS324" s="823"/>
      <c r="NT324" s="824"/>
      <c r="NU324" s="824"/>
      <c r="NV324" s="805"/>
      <c r="NW324" s="823"/>
      <c r="NX324" s="824"/>
      <c r="NY324" s="824"/>
      <c r="NZ324" s="834"/>
      <c r="OA324" s="823"/>
      <c r="OB324" s="824"/>
      <c r="OC324" s="824"/>
      <c r="OD324" s="805"/>
      <c r="OE324" s="823"/>
      <c r="OF324" s="824"/>
      <c r="OG324" s="824"/>
      <c r="OH324" s="805"/>
      <c r="OI324" s="823"/>
      <c r="OJ324" s="824"/>
      <c r="OK324" s="824"/>
      <c r="OL324" s="805"/>
      <c r="OM324" s="823"/>
      <c r="ON324" s="824"/>
      <c r="OO324" s="824"/>
      <c r="OP324" s="805"/>
      <c r="OQ324" s="823"/>
      <c r="OR324" s="824"/>
      <c r="OS324" s="824"/>
      <c r="OT324" s="805"/>
      <c r="OU324" s="823"/>
      <c r="OV324" s="824"/>
      <c r="OW324" s="824"/>
      <c r="OX324" s="805"/>
      <c r="OY324" s="823"/>
      <c r="OZ324" s="824"/>
      <c r="PA324" s="824"/>
      <c r="PB324" s="805"/>
      <c r="PC324" s="823"/>
      <c r="PD324" s="824"/>
      <c r="PE324" s="824"/>
      <c r="PF324" s="805"/>
    </row>
    <row r="325" spans="1:422" ht="15" hidden="1" customHeight="1" x14ac:dyDescent="0.25">
      <c r="A325" s="769" t="s">
        <v>32</v>
      </c>
      <c r="B325" s="769" t="s">
        <v>50</v>
      </c>
      <c r="C325" s="769" t="s">
        <v>380</v>
      </c>
      <c r="D325" s="770" t="s">
        <v>446</v>
      </c>
      <c r="E325" s="769"/>
      <c r="F325" s="769" t="s">
        <v>120</v>
      </c>
      <c r="G325" s="769"/>
      <c r="H325" s="769"/>
      <c r="I325" s="769"/>
      <c r="J325" s="769"/>
      <c r="K325" s="771"/>
      <c r="L325" s="769"/>
      <c r="M325" s="771"/>
      <c r="N325" s="771">
        <v>251</v>
      </c>
      <c r="O325" s="769" t="s">
        <v>463</v>
      </c>
      <c r="P325" s="769"/>
      <c r="Q325" s="769"/>
      <c r="R325" s="769" t="s">
        <v>149</v>
      </c>
      <c r="S325" s="769"/>
      <c r="T325" s="816"/>
      <c r="U325" s="816"/>
      <c r="V325" s="816"/>
      <c r="W325" s="816"/>
      <c r="X325" s="769">
        <v>1</v>
      </c>
      <c r="Y325" s="769">
        <f>IF(AND(AJ325="",AK325="",AL325="",AN325="",AO325="",OR(AP325="",AP325=Dropdown!$AM$12,AP325=Dropdown!$AM$11)),1,0)</f>
        <v>0</v>
      </c>
      <c r="Z325" s="769">
        <f t="shared" si="46"/>
        <v>1</v>
      </c>
      <c r="AA325" s="769">
        <f t="shared" si="47"/>
        <v>1</v>
      </c>
      <c r="AB325" s="769">
        <f t="shared" si="45"/>
        <v>1</v>
      </c>
      <c r="AC325" s="769"/>
      <c r="AD325" s="772" t="str">
        <f>IF(OR(T325&lt;&gt;"",U325&lt;&gt;""),Dropdown!$A$4,IF(OR(V325&lt;&gt;"",W325&lt;&gt;""),Dropdown!$A$5,Dropdown!$A$3))</f>
        <v>Residential</v>
      </c>
      <c r="AE325" s="773" t="s">
        <v>343</v>
      </c>
      <c r="AF325" s="773" t="str">
        <f>VLOOKUP(AG325,Dropdown!$N$3:$R$55,2,FALSE)</f>
        <v>EAP</v>
      </c>
      <c r="AG325" s="773" t="s">
        <v>32</v>
      </c>
      <c r="AH325" s="773" t="str">
        <f>IF(AG325&lt;&gt;"",VLOOKUP(AG325,Dropdown!$N$3:$R$62,3,FALSE),IF(AF325&lt;&gt;"",VLOOKUP(AF325,Dropdown!$N$3:$R$62,3,FALSE),IF(AE325&lt;&gt;"",VLOOKUP(AE325,Dropdown!$N$3:$R$62,3,FALSE),"")))</f>
        <v>LMI</v>
      </c>
      <c r="AI325" s="773" t="str">
        <f>IF(AG325&lt;&gt;"",VLOOKUP(AG325,Dropdown!$N$3:$R$62,5,FALSE),IF(AF325&lt;&gt;"",VLOOKUP(AF325,Dropdown!$N$3:$R$62,5,FALSE),IF(AE325&lt;&gt;"",VLOOKUP(AE325,Dropdown!$N$3:$R$62,5,FALSE),"")))</f>
        <v>Tropical</v>
      </c>
      <c r="AJ325" s="773" t="s">
        <v>778</v>
      </c>
      <c r="AK325" s="773"/>
      <c r="AL325" s="821"/>
      <c r="AM325" s="772" t="s">
        <v>769</v>
      </c>
      <c r="AN325" s="773" t="s">
        <v>636</v>
      </c>
      <c r="AO325" s="773"/>
      <c r="AP325" s="773"/>
      <c r="AQ325" s="769" t="s">
        <v>464</v>
      </c>
      <c r="AR325" s="774" t="s">
        <v>101</v>
      </c>
      <c r="AS325" s="774">
        <v>50</v>
      </c>
      <c r="AT325" s="769"/>
      <c r="AU325" s="769"/>
      <c r="AV325" s="846">
        <v>7</v>
      </c>
      <c r="AW325" s="823"/>
      <c r="AX325" s="824"/>
      <c r="AY325" s="824"/>
      <c r="AZ325" s="803"/>
      <c r="BA325" s="804"/>
      <c r="BB325" s="804"/>
      <c r="BC325" s="850">
        <f>BE325-1.645*BF325</f>
        <v>83.515249999999995</v>
      </c>
      <c r="BD325" s="851">
        <f>BE325+1.645*BF325</f>
        <v>98.484750000000005</v>
      </c>
      <c r="BE325" s="824">
        <v>91</v>
      </c>
      <c r="BF325" s="805">
        <f>0.05*BE325</f>
        <v>4.55</v>
      </c>
      <c r="BG325" s="804"/>
      <c r="BH325" s="804"/>
      <c r="BI325" s="823"/>
      <c r="BJ325" s="824"/>
      <c r="BK325" s="824"/>
      <c r="BL325" s="805"/>
      <c r="BM325" s="804"/>
      <c r="BN325" s="804"/>
      <c r="BO325" s="826"/>
      <c r="BP325" s="825"/>
      <c r="BQ325" s="825"/>
      <c r="BR325" s="803"/>
      <c r="BS325" s="804"/>
      <c r="BT325" s="804"/>
      <c r="BU325" s="826"/>
      <c r="BV325" s="825"/>
      <c r="BW325" s="825"/>
      <c r="BX325" s="803"/>
      <c r="BY325" s="804"/>
      <c r="BZ325" s="804"/>
      <c r="CA325" s="826"/>
      <c r="CB325" s="825"/>
      <c r="CC325" s="825"/>
      <c r="CD325" s="803"/>
      <c r="CE325" s="804"/>
      <c r="CF325" s="804"/>
      <c r="CG325" s="826"/>
      <c r="CH325" s="825"/>
      <c r="CI325" s="825"/>
      <c r="CJ325" s="803"/>
      <c r="CK325" s="804"/>
      <c r="CL325" s="804"/>
      <c r="CM325" s="826"/>
      <c r="CN325" s="825"/>
      <c r="CO325" s="825"/>
      <c r="CP325" s="803"/>
      <c r="CQ325" s="804"/>
      <c r="CR325" s="804"/>
      <c r="CS325" s="826"/>
      <c r="CT325" s="825"/>
      <c r="CU325" s="825"/>
      <c r="CV325" s="803"/>
      <c r="CW325" s="804"/>
      <c r="CX325" s="804"/>
      <c r="CY325" s="826"/>
      <c r="CZ325" s="825"/>
      <c r="DA325" s="825"/>
      <c r="DB325" s="803"/>
      <c r="DC325" s="804"/>
      <c r="DD325" s="804"/>
      <c r="DE325" s="826"/>
      <c r="DF325" s="825"/>
      <c r="DG325" s="825"/>
      <c r="DH325" s="803"/>
      <c r="DI325" s="804"/>
      <c r="DJ325" s="804"/>
      <c r="DK325" s="826"/>
      <c r="DL325" s="825"/>
      <c r="DM325" s="825"/>
      <c r="DN325" s="803"/>
      <c r="DO325" s="804"/>
      <c r="DP325" s="804"/>
      <c r="DQ325" s="827"/>
      <c r="DR325" s="828"/>
      <c r="DS325" s="835"/>
      <c r="DT325" s="811"/>
      <c r="DU325" s="812"/>
      <c r="DV325" s="812"/>
      <c r="DW325" s="836"/>
      <c r="DX325" s="835"/>
      <c r="DY325" s="828"/>
      <c r="DZ325" s="813"/>
      <c r="EA325" s="814"/>
      <c r="EB325" s="814"/>
      <c r="EC325" s="827"/>
      <c r="ED325" s="828"/>
      <c r="EE325" s="835"/>
      <c r="EF325" s="811"/>
      <c r="EG325" s="812"/>
      <c r="EH325" s="812"/>
      <c r="EI325" s="836"/>
      <c r="EJ325" s="835"/>
      <c r="EK325" s="828"/>
      <c r="EL325" s="813"/>
      <c r="EM325" s="814"/>
      <c r="EN325" s="814"/>
      <c r="EO325" s="827"/>
      <c r="EP325" s="828"/>
      <c r="EQ325" s="835"/>
      <c r="ER325" s="811"/>
      <c r="ES325" s="812"/>
      <c r="ET325" s="812"/>
      <c r="EU325" s="836"/>
      <c r="EV325" s="835"/>
      <c r="EW325" s="828"/>
      <c r="EX325" s="813"/>
      <c r="EY325" s="814"/>
      <c r="EZ325" s="814"/>
      <c r="FA325" s="827"/>
      <c r="FB325" s="828"/>
      <c r="FC325" s="835"/>
      <c r="FD325" s="811"/>
      <c r="FE325" s="812"/>
      <c r="FF325" s="812"/>
      <c r="FG325" s="836"/>
      <c r="FH325" s="835"/>
      <c r="FI325" s="828"/>
      <c r="FJ325" s="813"/>
      <c r="FK325" s="814"/>
      <c r="FL325" s="814"/>
      <c r="FM325" s="827"/>
      <c r="FN325" s="828"/>
      <c r="FO325" s="835"/>
      <c r="FP325" s="811"/>
      <c r="FQ325" s="812"/>
      <c r="FR325" s="812"/>
      <c r="FS325" s="823"/>
      <c r="FT325" s="824"/>
      <c r="FU325" s="825">
        <v>95</v>
      </c>
      <c r="FV325" s="803"/>
      <c r="FW325" s="804"/>
      <c r="FX325" s="804"/>
      <c r="FY325" s="826"/>
      <c r="FZ325" s="825"/>
      <c r="GA325" s="825"/>
      <c r="GB325" s="803"/>
      <c r="GC325" s="804"/>
      <c r="GD325" s="804"/>
      <c r="GE325" s="826"/>
      <c r="GF325" s="825"/>
      <c r="GG325" s="825"/>
      <c r="GH325" s="803"/>
      <c r="GI325" s="804"/>
      <c r="GJ325" s="804"/>
      <c r="GK325" s="826"/>
      <c r="GL325" s="825"/>
      <c r="GM325" s="825"/>
      <c r="GN325" s="803"/>
      <c r="GO325" s="804"/>
      <c r="GP325" s="804"/>
      <c r="GQ325" s="826"/>
      <c r="GR325" s="825"/>
      <c r="GS325" s="825"/>
      <c r="GT325" s="803"/>
      <c r="GU325" s="804"/>
      <c r="GV325" s="804"/>
      <c r="GW325" s="826"/>
      <c r="GX325" s="825"/>
      <c r="GY325" s="825"/>
      <c r="GZ325" s="803"/>
      <c r="HA325" s="804"/>
      <c r="HB325" s="804"/>
      <c r="HC325" s="826"/>
      <c r="HD325" s="825"/>
      <c r="HE325" s="825"/>
      <c r="HF325" s="803"/>
      <c r="HG325" s="804"/>
      <c r="HH325" s="804"/>
      <c r="HI325" s="826"/>
      <c r="HJ325" s="825"/>
      <c r="HK325" s="825"/>
      <c r="HL325" s="803"/>
      <c r="HM325" s="804"/>
      <c r="HN325" s="804"/>
      <c r="HO325" s="826"/>
      <c r="HP325" s="825"/>
      <c r="HQ325" s="825"/>
      <c r="HR325" s="803"/>
      <c r="HS325" s="804"/>
      <c r="HT325" s="804"/>
      <c r="HU325" s="826"/>
      <c r="HV325" s="825"/>
      <c r="HW325" s="824"/>
      <c r="HX325" s="805"/>
      <c r="HY325" s="804"/>
      <c r="HZ325" s="804"/>
      <c r="IA325" s="823"/>
      <c r="IB325" s="824"/>
      <c r="IC325" s="825"/>
      <c r="ID325" s="803"/>
      <c r="IE325" s="804"/>
      <c r="IF325" s="804"/>
      <c r="IG325" s="826"/>
      <c r="IH325" s="825"/>
      <c r="II325" s="824"/>
      <c r="IJ325" s="805"/>
      <c r="IK325" s="804"/>
      <c r="IL325" s="804"/>
      <c r="IM325" s="823"/>
      <c r="IN325" s="824"/>
      <c r="IO325" s="825">
        <v>5.5</v>
      </c>
      <c r="IP325" s="803"/>
      <c r="IQ325" s="804"/>
      <c r="IR325" s="804"/>
      <c r="IS325" s="826"/>
      <c r="IT325" s="825"/>
      <c r="IU325" s="825"/>
      <c r="IV325" s="803"/>
      <c r="IW325" s="804"/>
      <c r="IX325" s="804"/>
      <c r="IY325" s="826"/>
      <c r="IZ325" s="825"/>
      <c r="JA325" s="825"/>
      <c r="JB325" s="803"/>
      <c r="JC325" s="804"/>
      <c r="JD325" s="804"/>
      <c r="JE325" s="826"/>
      <c r="JF325" s="825"/>
      <c r="JG325" s="825"/>
      <c r="JH325" s="803"/>
      <c r="JI325" s="804"/>
      <c r="JJ325" s="804"/>
      <c r="JK325" s="826"/>
      <c r="JL325" s="825"/>
      <c r="JM325" s="825"/>
      <c r="JN325" s="803"/>
      <c r="JO325" s="804"/>
      <c r="JP325" s="804"/>
      <c r="JQ325" s="826"/>
      <c r="JR325" s="825"/>
      <c r="JS325" s="825"/>
      <c r="JT325" s="803"/>
      <c r="JU325" s="804"/>
      <c r="JV325" s="804"/>
      <c r="JW325" s="826"/>
      <c r="JX325" s="825"/>
      <c r="JY325" s="825"/>
      <c r="JZ325" s="803"/>
      <c r="KA325" s="804"/>
      <c r="KB325" s="804"/>
      <c r="KC325" s="826"/>
      <c r="KD325" s="825"/>
      <c r="KE325" s="825"/>
      <c r="KF325" s="803"/>
      <c r="KG325" s="804"/>
      <c r="KH325" s="804"/>
      <c r="KI325" s="826"/>
      <c r="KJ325" s="825"/>
      <c r="KK325" s="825"/>
      <c r="KL325" s="803"/>
      <c r="KM325" s="804"/>
      <c r="KN325" s="804"/>
      <c r="KO325" s="823"/>
      <c r="KP325" s="824"/>
      <c r="KQ325" s="852">
        <v>0.6</v>
      </c>
      <c r="KR325" s="805"/>
      <c r="KS325" s="804"/>
      <c r="KT325" s="804"/>
      <c r="KU325" s="823"/>
      <c r="KV325" s="824"/>
      <c r="KW325" s="825"/>
      <c r="KX325" s="803"/>
      <c r="KY325" s="804"/>
      <c r="KZ325" s="804"/>
      <c r="LA325" s="826"/>
      <c r="LB325" s="825"/>
      <c r="LC325" s="825"/>
      <c r="LD325" s="803"/>
      <c r="LE325" s="804"/>
      <c r="LF325" s="804"/>
      <c r="LG325" s="826"/>
      <c r="LH325" s="825"/>
      <c r="LI325" s="825"/>
      <c r="LJ325" s="803"/>
      <c r="LK325" s="804"/>
      <c r="LL325" s="804"/>
      <c r="LM325" s="826"/>
      <c r="LN325" s="825"/>
      <c r="LO325" s="825"/>
      <c r="LP325" s="803"/>
      <c r="LQ325" s="804"/>
      <c r="LR325" s="804"/>
      <c r="LS325" s="826"/>
      <c r="LT325" s="825"/>
      <c r="LU325" s="825"/>
      <c r="LV325" s="803"/>
      <c r="LW325" s="804"/>
      <c r="LX325" s="804"/>
      <c r="LY325" s="826"/>
      <c r="LZ325" s="825"/>
      <c r="MA325" s="825"/>
      <c r="MB325" s="803"/>
      <c r="MC325" s="804"/>
      <c r="MD325" s="804"/>
      <c r="ME325" s="826"/>
      <c r="MF325" s="825"/>
      <c r="MG325" s="825"/>
      <c r="MH325" s="803"/>
      <c r="MI325" s="804"/>
      <c r="MJ325" s="804"/>
      <c r="MK325" s="826"/>
      <c r="ML325" s="825"/>
      <c r="MM325" s="825"/>
      <c r="MN325" s="803"/>
      <c r="MO325" s="804"/>
      <c r="MP325" s="804"/>
      <c r="MQ325" s="826"/>
      <c r="MR325" s="825"/>
      <c r="MS325" s="825"/>
      <c r="MT325" s="803"/>
      <c r="MU325" s="804"/>
      <c r="MV325" s="804"/>
      <c r="MW325" s="823"/>
      <c r="MX325" s="824"/>
      <c r="MY325" s="824">
        <v>2.2999999999999998</v>
      </c>
      <c r="MZ325" s="805"/>
      <c r="NA325" s="804"/>
      <c r="NB325" s="804"/>
      <c r="NC325" s="823"/>
      <c r="ND325" s="824"/>
      <c r="NE325" s="825"/>
      <c r="NF325" s="805"/>
      <c r="NG325" s="804"/>
      <c r="NH325" s="804"/>
      <c r="NI325" s="823"/>
      <c r="NJ325" s="824"/>
      <c r="NK325" s="824"/>
      <c r="NL325" s="805"/>
      <c r="NM325" s="809"/>
      <c r="NN325" s="809"/>
      <c r="NO325" s="823"/>
      <c r="NP325" s="824"/>
      <c r="NQ325" s="824"/>
      <c r="NR325" s="805"/>
      <c r="NS325" s="823"/>
      <c r="NT325" s="824"/>
      <c r="NU325" s="824"/>
      <c r="NV325" s="805"/>
      <c r="NW325" s="823"/>
      <c r="NX325" s="824"/>
      <c r="NY325" s="824"/>
      <c r="NZ325" s="834"/>
      <c r="OA325" s="823"/>
      <c r="OB325" s="824"/>
      <c r="OC325" s="824"/>
      <c r="OD325" s="805"/>
      <c r="OE325" s="823"/>
      <c r="OF325" s="824"/>
      <c r="OG325" s="824"/>
      <c r="OH325" s="805"/>
      <c r="OI325" s="823"/>
      <c r="OJ325" s="824"/>
      <c r="OK325" s="824"/>
      <c r="OL325" s="805"/>
      <c r="OM325" s="823"/>
      <c r="ON325" s="824"/>
      <c r="OO325" s="824"/>
      <c r="OP325" s="805"/>
      <c r="OQ325" s="823"/>
      <c r="OR325" s="824"/>
      <c r="OS325" s="824"/>
      <c r="OT325" s="805"/>
      <c r="OU325" s="823"/>
      <c r="OV325" s="824"/>
      <c r="OW325" s="824"/>
      <c r="OX325" s="805"/>
      <c r="OY325" s="823"/>
      <c r="OZ325" s="824"/>
      <c r="PA325" s="824"/>
      <c r="PB325" s="805"/>
      <c r="PC325" s="823"/>
      <c r="PD325" s="824"/>
      <c r="PE325" s="824"/>
      <c r="PF325" s="805"/>
    </row>
    <row r="326" spans="1:422" ht="15" hidden="1" customHeight="1" x14ac:dyDescent="0.25">
      <c r="A326" s="769" t="s">
        <v>32</v>
      </c>
      <c r="B326" s="769" t="s">
        <v>50</v>
      </c>
      <c r="C326" s="769" t="s">
        <v>380</v>
      </c>
      <c r="D326" s="770" t="s">
        <v>446</v>
      </c>
      <c r="E326" s="769"/>
      <c r="F326" s="769" t="s">
        <v>120</v>
      </c>
      <c r="G326" s="769"/>
      <c r="H326" s="769"/>
      <c r="I326" s="769"/>
      <c r="J326" s="769"/>
      <c r="K326" s="771"/>
      <c r="L326" s="769"/>
      <c r="M326" s="771"/>
      <c r="N326" s="771">
        <v>251</v>
      </c>
      <c r="O326" s="769" t="s">
        <v>463</v>
      </c>
      <c r="P326" s="769"/>
      <c r="Q326" s="769"/>
      <c r="R326" s="769" t="s">
        <v>149</v>
      </c>
      <c r="S326" s="769"/>
      <c r="T326" s="816"/>
      <c r="U326" s="816"/>
      <c r="V326" s="816"/>
      <c r="W326" s="816"/>
      <c r="X326" s="769">
        <v>1</v>
      </c>
      <c r="Y326" s="769">
        <f>IF(AND(AJ326="",AK326="",AL326="",AN326="",AO326="",OR(AP326="",AP326=Dropdown!$AM$12,AP326=Dropdown!$AM$11)),1,0)</f>
        <v>0</v>
      </c>
      <c r="Z326" s="769">
        <f t="shared" si="46"/>
        <v>1</v>
      </c>
      <c r="AA326" s="769">
        <f t="shared" si="47"/>
        <v>1</v>
      </c>
      <c r="AB326" s="769">
        <f t="shared" si="45"/>
        <v>1</v>
      </c>
      <c r="AC326" s="769"/>
      <c r="AD326" s="772" t="str">
        <f>IF(OR(T326&lt;&gt;"",U326&lt;&gt;""),Dropdown!$A$4,IF(OR(V326&lt;&gt;"",W326&lt;&gt;""),Dropdown!$A$5,Dropdown!$A$3))</f>
        <v>Residential</v>
      </c>
      <c r="AE326" s="773" t="s">
        <v>343</v>
      </c>
      <c r="AF326" s="773" t="str">
        <f>VLOOKUP(AG326,Dropdown!$N$3:$R$55,2,FALSE)</f>
        <v>EAP</v>
      </c>
      <c r="AG326" s="773" t="s">
        <v>32</v>
      </c>
      <c r="AH326" s="773" t="str">
        <f>IF(AG326&lt;&gt;"",VLOOKUP(AG326,Dropdown!$N$3:$R$62,3,FALSE),IF(AF326&lt;&gt;"",VLOOKUP(AF326,Dropdown!$N$3:$R$62,3,FALSE),IF(AE326&lt;&gt;"",VLOOKUP(AE326,Dropdown!$N$3:$R$62,3,FALSE),"")))</f>
        <v>LMI</v>
      </c>
      <c r="AI326" s="773" t="str">
        <f>IF(AG326&lt;&gt;"",VLOOKUP(AG326,Dropdown!$N$3:$R$62,5,FALSE),IF(AF326&lt;&gt;"",VLOOKUP(AF326,Dropdown!$N$3:$R$62,5,FALSE),IF(AE326&lt;&gt;"",VLOOKUP(AE326,Dropdown!$N$3:$R$62,5,FALSE),"")))</f>
        <v>Tropical</v>
      </c>
      <c r="AJ326" s="773" t="s">
        <v>778</v>
      </c>
      <c r="AK326" s="773"/>
      <c r="AL326" s="821"/>
      <c r="AM326" s="772" t="s">
        <v>769</v>
      </c>
      <c r="AN326" s="773" t="s">
        <v>636</v>
      </c>
      <c r="AO326" s="773"/>
      <c r="AP326" s="773"/>
      <c r="AQ326" s="769" t="s">
        <v>465</v>
      </c>
      <c r="AR326" s="774" t="s">
        <v>101</v>
      </c>
      <c r="AS326" s="774">
        <v>115</v>
      </c>
      <c r="AT326" s="769"/>
      <c r="AU326" s="769"/>
      <c r="AV326" s="846">
        <v>6</v>
      </c>
      <c r="AW326" s="823"/>
      <c r="AX326" s="824"/>
      <c r="AY326" s="824"/>
      <c r="AZ326" s="803"/>
      <c r="BA326" s="804"/>
      <c r="BB326" s="804"/>
      <c r="BC326" s="826"/>
      <c r="BD326" s="825"/>
      <c r="BE326" s="824">
        <v>134</v>
      </c>
      <c r="BF326" s="805"/>
      <c r="BG326" s="804"/>
      <c r="BH326" s="804"/>
      <c r="BI326" s="823"/>
      <c r="BJ326" s="824"/>
      <c r="BK326" s="824"/>
      <c r="BL326" s="805"/>
      <c r="BM326" s="804"/>
      <c r="BN326" s="804"/>
      <c r="BO326" s="826"/>
      <c r="BP326" s="825"/>
      <c r="BQ326" s="825"/>
      <c r="BR326" s="803"/>
      <c r="BS326" s="804"/>
      <c r="BT326" s="804"/>
      <c r="BU326" s="826"/>
      <c r="BV326" s="825"/>
      <c r="BW326" s="825"/>
      <c r="BX326" s="803"/>
      <c r="BY326" s="804"/>
      <c r="BZ326" s="804"/>
      <c r="CA326" s="826"/>
      <c r="CB326" s="825"/>
      <c r="CC326" s="825"/>
      <c r="CD326" s="803"/>
      <c r="CE326" s="804"/>
      <c r="CF326" s="804"/>
      <c r="CG326" s="826"/>
      <c r="CH326" s="825"/>
      <c r="CI326" s="825"/>
      <c r="CJ326" s="803"/>
      <c r="CK326" s="804"/>
      <c r="CL326" s="804"/>
      <c r="CM326" s="826"/>
      <c r="CN326" s="825"/>
      <c r="CO326" s="825"/>
      <c r="CP326" s="803"/>
      <c r="CQ326" s="804"/>
      <c r="CR326" s="804"/>
      <c r="CS326" s="826"/>
      <c r="CT326" s="825"/>
      <c r="CU326" s="825"/>
      <c r="CV326" s="803"/>
      <c r="CW326" s="804"/>
      <c r="CX326" s="804"/>
      <c r="CY326" s="826"/>
      <c r="CZ326" s="825"/>
      <c r="DA326" s="825"/>
      <c r="DB326" s="803"/>
      <c r="DC326" s="804"/>
      <c r="DD326" s="804"/>
      <c r="DE326" s="826"/>
      <c r="DF326" s="825"/>
      <c r="DG326" s="825"/>
      <c r="DH326" s="803"/>
      <c r="DI326" s="804"/>
      <c r="DJ326" s="804"/>
      <c r="DK326" s="826"/>
      <c r="DL326" s="825"/>
      <c r="DM326" s="825"/>
      <c r="DN326" s="803"/>
      <c r="DO326" s="804"/>
      <c r="DP326" s="804"/>
      <c r="DQ326" s="827"/>
      <c r="DR326" s="828"/>
      <c r="DS326" s="835"/>
      <c r="DT326" s="811"/>
      <c r="DU326" s="812"/>
      <c r="DV326" s="812"/>
      <c r="DW326" s="836"/>
      <c r="DX326" s="835"/>
      <c r="DY326" s="828"/>
      <c r="DZ326" s="813"/>
      <c r="EA326" s="814"/>
      <c r="EB326" s="814"/>
      <c r="EC326" s="827"/>
      <c r="ED326" s="828"/>
      <c r="EE326" s="835"/>
      <c r="EF326" s="811"/>
      <c r="EG326" s="812"/>
      <c r="EH326" s="812"/>
      <c r="EI326" s="836"/>
      <c r="EJ326" s="835"/>
      <c r="EK326" s="828"/>
      <c r="EL326" s="813"/>
      <c r="EM326" s="814"/>
      <c r="EN326" s="814"/>
      <c r="EO326" s="827"/>
      <c r="EP326" s="828"/>
      <c r="EQ326" s="835"/>
      <c r="ER326" s="811"/>
      <c r="ES326" s="812"/>
      <c r="ET326" s="812"/>
      <c r="EU326" s="836"/>
      <c r="EV326" s="835"/>
      <c r="EW326" s="828"/>
      <c r="EX326" s="813"/>
      <c r="EY326" s="814"/>
      <c r="EZ326" s="814"/>
      <c r="FA326" s="827"/>
      <c r="FB326" s="828"/>
      <c r="FC326" s="835"/>
      <c r="FD326" s="811"/>
      <c r="FE326" s="812"/>
      <c r="FF326" s="812"/>
      <c r="FG326" s="836"/>
      <c r="FH326" s="835"/>
      <c r="FI326" s="828"/>
      <c r="FJ326" s="813"/>
      <c r="FK326" s="814"/>
      <c r="FL326" s="814"/>
      <c r="FM326" s="827"/>
      <c r="FN326" s="828"/>
      <c r="FO326" s="835"/>
      <c r="FP326" s="811"/>
      <c r="FQ326" s="812"/>
      <c r="FR326" s="812"/>
      <c r="FS326" s="823"/>
      <c r="FT326" s="824"/>
      <c r="FU326" s="825">
        <v>95</v>
      </c>
      <c r="FV326" s="803"/>
      <c r="FW326" s="804"/>
      <c r="FX326" s="804"/>
      <c r="FY326" s="826"/>
      <c r="FZ326" s="825"/>
      <c r="GA326" s="825"/>
      <c r="GB326" s="803"/>
      <c r="GC326" s="804"/>
      <c r="GD326" s="804"/>
      <c r="GE326" s="826"/>
      <c r="GF326" s="825"/>
      <c r="GG326" s="825"/>
      <c r="GH326" s="803"/>
      <c r="GI326" s="804"/>
      <c r="GJ326" s="804"/>
      <c r="GK326" s="826"/>
      <c r="GL326" s="825"/>
      <c r="GM326" s="825"/>
      <c r="GN326" s="803"/>
      <c r="GO326" s="804"/>
      <c r="GP326" s="804"/>
      <c r="GQ326" s="826"/>
      <c r="GR326" s="825"/>
      <c r="GS326" s="825"/>
      <c r="GT326" s="803"/>
      <c r="GU326" s="804"/>
      <c r="GV326" s="804"/>
      <c r="GW326" s="826"/>
      <c r="GX326" s="825"/>
      <c r="GY326" s="825"/>
      <c r="GZ326" s="803"/>
      <c r="HA326" s="804"/>
      <c r="HB326" s="804"/>
      <c r="HC326" s="826"/>
      <c r="HD326" s="825"/>
      <c r="HE326" s="825"/>
      <c r="HF326" s="803"/>
      <c r="HG326" s="804"/>
      <c r="HH326" s="804"/>
      <c r="HI326" s="826"/>
      <c r="HJ326" s="825"/>
      <c r="HK326" s="825"/>
      <c r="HL326" s="803"/>
      <c r="HM326" s="804"/>
      <c r="HN326" s="804"/>
      <c r="HO326" s="826"/>
      <c r="HP326" s="825"/>
      <c r="HQ326" s="825"/>
      <c r="HR326" s="803"/>
      <c r="HS326" s="804"/>
      <c r="HT326" s="804"/>
      <c r="HU326" s="826"/>
      <c r="HV326" s="825"/>
      <c r="HW326" s="824"/>
      <c r="HX326" s="805"/>
      <c r="HY326" s="804"/>
      <c r="HZ326" s="804"/>
      <c r="IA326" s="823"/>
      <c r="IB326" s="824"/>
      <c r="IC326" s="825"/>
      <c r="ID326" s="803"/>
      <c r="IE326" s="804"/>
      <c r="IF326" s="804"/>
      <c r="IG326" s="826"/>
      <c r="IH326" s="825"/>
      <c r="II326" s="824"/>
      <c r="IJ326" s="805"/>
      <c r="IK326" s="804"/>
      <c r="IL326" s="804"/>
      <c r="IM326" s="823"/>
      <c r="IN326" s="824"/>
      <c r="IO326" s="825"/>
      <c r="IP326" s="803"/>
      <c r="IQ326" s="804"/>
      <c r="IR326" s="804"/>
      <c r="IS326" s="826"/>
      <c r="IT326" s="825"/>
      <c r="IU326" s="824"/>
      <c r="IV326" s="805"/>
      <c r="IW326" s="804"/>
      <c r="IX326" s="804"/>
      <c r="IY326" s="823"/>
      <c r="IZ326" s="824"/>
      <c r="JA326" s="825"/>
      <c r="JB326" s="803"/>
      <c r="JC326" s="804"/>
      <c r="JD326" s="804"/>
      <c r="JE326" s="826"/>
      <c r="JF326" s="825"/>
      <c r="JG326" s="824"/>
      <c r="JH326" s="805"/>
      <c r="JI326" s="804"/>
      <c r="JJ326" s="804"/>
      <c r="JK326" s="823"/>
      <c r="JL326" s="824"/>
      <c r="JM326" s="825"/>
      <c r="JN326" s="803"/>
      <c r="JO326" s="809"/>
      <c r="JP326" s="809"/>
      <c r="JQ326" s="826"/>
      <c r="JR326" s="825"/>
      <c r="JS326" s="824"/>
      <c r="JT326" s="805"/>
      <c r="JU326" s="804"/>
      <c r="JV326" s="804"/>
      <c r="JW326" s="823"/>
      <c r="JX326" s="824"/>
      <c r="JY326" s="824"/>
      <c r="JZ326" s="805"/>
      <c r="KA326" s="809"/>
      <c r="KB326" s="809"/>
      <c r="KC326" s="823"/>
      <c r="KD326" s="824"/>
      <c r="KE326" s="824"/>
      <c r="KF326" s="805"/>
      <c r="KG326" s="809"/>
      <c r="KH326" s="809"/>
      <c r="KI326" s="823"/>
      <c r="KJ326" s="824"/>
      <c r="KK326" s="824"/>
      <c r="KL326" s="805"/>
      <c r="KM326" s="809"/>
      <c r="KN326" s="809"/>
      <c r="KO326" s="823"/>
      <c r="KP326" s="824"/>
      <c r="KQ326" s="824"/>
      <c r="KR326" s="805"/>
      <c r="KS326" s="804"/>
      <c r="KT326" s="804"/>
      <c r="KU326" s="823"/>
      <c r="KV326" s="824"/>
      <c r="KW326" s="824"/>
      <c r="KX326" s="805"/>
      <c r="KY326" s="809"/>
      <c r="KZ326" s="809"/>
      <c r="LA326" s="823"/>
      <c r="LB326" s="824"/>
      <c r="LC326" s="824"/>
      <c r="LD326" s="805"/>
      <c r="LE326" s="804"/>
      <c r="LF326" s="804"/>
      <c r="LG326" s="823"/>
      <c r="LH326" s="824"/>
      <c r="LI326" s="824"/>
      <c r="LJ326" s="805"/>
      <c r="LK326" s="804"/>
      <c r="LL326" s="804"/>
      <c r="LM326" s="823"/>
      <c r="LN326" s="824"/>
      <c r="LO326" s="824"/>
      <c r="LP326" s="805"/>
      <c r="LQ326" s="809"/>
      <c r="LR326" s="809"/>
      <c r="LS326" s="823"/>
      <c r="LT326" s="824"/>
      <c r="LU326" s="824"/>
      <c r="LV326" s="805"/>
      <c r="LW326" s="804"/>
      <c r="LX326" s="804"/>
      <c r="LY326" s="823"/>
      <c r="LZ326" s="824"/>
      <c r="MA326" s="824"/>
      <c r="MB326" s="805"/>
      <c r="MC326" s="809"/>
      <c r="MD326" s="809"/>
      <c r="ME326" s="823"/>
      <c r="MF326" s="824"/>
      <c r="MG326" s="824"/>
      <c r="MH326" s="805"/>
      <c r="MI326" s="809"/>
      <c r="MJ326" s="809"/>
      <c r="MK326" s="823"/>
      <c r="ML326" s="824"/>
      <c r="MM326" s="824"/>
      <c r="MN326" s="805"/>
      <c r="MO326" s="809"/>
      <c r="MP326" s="809"/>
      <c r="MQ326" s="826"/>
      <c r="MR326" s="825"/>
      <c r="MS326" s="825"/>
      <c r="MT326" s="803"/>
      <c r="MU326" s="804"/>
      <c r="MV326" s="804"/>
      <c r="MW326" s="823"/>
      <c r="MX326" s="824"/>
      <c r="MY326" s="824">
        <v>2.2999999999999998</v>
      </c>
      <c r="MZ326" s="805"/>
      <c r="NA326" s="804"/>
      <c r="NB326" s="804"/>
      <c r="NC326" s="823"/>
      <c r="ND326" s="824"/>
      <c r="NE326" s="825"/>
      <c r="NF326" s="805"/>
      <c r="NG326" s="804"/>
      <c r="NH326" s="804"/>
      <c r="NI326" s="823"/>
      <c r="NJ326" s="824"/>
      <c r="NK326" s="824"/>
      <c r="NL326" s="805"/>
      <c r="NM326" s="809"/>
      <c r="NN326" s="809"/>
      <c r="NO326" s="823"/>
      <c r="NP326" s="824"/>
      <c r="NQ326" s="824"/>
      <c r="NR326" s="805"/>
      <c r="NS326" s="823"/>
      <c r="NT326" s="824"/>
      <c r="NU326" s="824"/>
      <c r="NV326" s="805"/>
      <c r="NW326" s="823"/>
      <c r="NX326" s="824"/>
      <c r="NY326" s="824"/>
      <c r="NZ326" s="834"/>
      <c r="OA326" s="823"/>
      <c r="OB326" s="824"/>
      <c r="OC326" s="824"/>
      <c r="OD326" s="805"/>
      <c r="OE326" s="823"/>
      <c r="OF326" s="824"/>
      <c r="OG326" s="824"/>
      <c r="OH326" s="805"/>
      <c r="OI326" s="823"/>
      <c r="OJ326" s="824"/>
      <c r="OK326" s="824"/>
      <c r="OL326" s="805"/>
      <c r="OM326" s="823"/>
      <c r="ON326" s="824"/>
      <c r="OO326" s="824"/>
      <c r="OP326" s="805"/>
      <c r="OQ326" s="823"/>
      <c r="OR326" s="824"/>
      <c r="OS326" s="824"/>
      <c r="OT326" s="805"/>
      <c r="OU326" s="823"/>
      <c r="OV326" s="824"/>
      <c r="OW326" s="824"/>
      <c r="OX326" s="805"/>
      <c r="OY326" s="823"/>
      <c r="OZ326" s="824"/>
      <c r="PA326" s="824"/>
      <c r="PB326" s="805"/>
      <c r="PC326" s="823"/>
      <c r="PD326" s="824"/>
      <c r="PE326" s="824"/>
      <c r="PF326" s="805"/>
    </row>
    <row r="327" spans="1:422" ht="15" hidden="1" customHeight="1" x14ac:dyDescent="0.25">
      <c r="A327" s="769" t="s">
        <v>32</v>
      </c>
      <c r="B327" s="769" t="s">
        <v>50</v>
      </c>
      <c r="C327" s="769" t="s">
        <v>20</v>
      </c>
      <c r="D327" s="770" t="s">
        <v>447</v>
      </c>
      <c r="E327" s="769"/>
      <c r="F327" s="769" t="s">
        <v>120</v>
      </c>
      <c r="G327" s="769"/>
      <c r="H327" s="769"/>
      <c r="I327" s="769"/>
      <c r="J327" s="769"/>
      <c r="K327" s="771"/>
      <c r="L327" s="769"/>
      <c r="M327" s="771"/>
      <c r="N327" s="771">
        <v>213</v>
      </c>
      <c r="O327" s="769"/>
      <c r="P327" s="769"/>
      <c r="Q327" s="769"/>
      <c r="R327" s="769" t="s">
        <v>149</v>
      </c>
      <c r="S327" s="769"/>
      <c r="T327" s="816"/>
      <c r="U327" s="816"/>
      <c r="V327" s="816"/>
      <c r="W327" s="816"/>
      <c r="X327" s="769">
        <v>1</v>
      </c>
      <c r="Y327" s="769">
        <f>IF(AND(AJ327="",AK327="",AL327="",AN327="",AO327="",OR(AP327="",AP327=Dropdown!$AM$12,AP327=Dropdown!$AM$11)),1,0)</f>
        <v>0</v>
      </c>
      <c r="Z327" s="769">
        <f t="shared" si="46"/>
        <v>1</v>
      </c>
      <c r="AA327" s="769">
        <f t="shared" si="47"/>
        <v>0</v>
      </c>
      <c r="AB327" s="769">
        <f t="shared" si="45"/>
        <v>1</v>
      </c>
      <c r="AC327" s="769"/>
      <c r="AD327" s="772" t="str">
        <f>IF(OR(T327&lt;&gt;"",U327&lt;&gt;""),Dropdown!$A$4,IF(OR(V327&lt;&gt;"",W327&lt;&gt;""),Dropdown!$A$5,Dropdown!$A$3))</f>
        <v>Residential</v>
      </c>
      <c r="AE327" s="773" t="s">
        <v>343</v>
      </c>
      <c r="AF327" s="773" t="str">
        <f>VLOOKUP(AG327,Dropdown!$N$3:$R$55,2,FALSE)</f>
        <v>EAP</v>
      </c>
      <c r="AG327" s="773" t="s">
        <v>32</v>
      </c>
      <c r="AH327" s="773" t="str">
        <f>IF(AG327&lt;&gt;"",VLOOKUP(AG327,Dropdown!$N$3:$R$62,3,FALSE),IF(AF327&lt;&gt;"",VLOOKUP(AF327,Dropdown!$N$3:$R$62,3,FALSE),IF(AE327&lt;&gt;"",VLOOKUP(AE327,Dropdown!$N$3:$R$62,3,FALSE),"")))</f>
        <v>LMI</v>
      </c>
      <c r="AI327" s="773" t="str">
        <f>IF(AG327&lt;&gt;"",VLOOKUP(AG327,Dropdown!$N$3:$R$62,5,FALSE),IF(AF327&lt;&gt;"",VLOOKUP(AF327,Dropdown!$N$3:$R$62,5,FALSE),IF(AE327&lt;&gt;"",VLOOKUP(AE327,Dropdown!$N$3:$R$62,5,FALSE),"")))</f>
        <v>Tropical</v>
      </c>
      <c r="AJ327" s="773" t="s">
        <v>777</v>
      </c>
      <c r="AK327" s="773"/>
      <c r="AL327" s="821"/>
      <c r="AM327" s="772" t="s">
        <v>769</v>
      </c>
      <c r="AN327" s="773"/>
      <c r="AO327" s="773"/>
      <c r="AP327" s="773"/>
      <c r="AQ327" s="769" t="s">
        <v>440</v>
      </c>
      <c r="AR327" s="774" t="s">
        <v>101</v>
      </c>
      <c r="AS327" s="774">
        <v>50</v>
      </c>
      <c r="AT327" s="769"/>
      <c r="AU327" s="769"/>
      <c r="AV327" s="846">
        <v>9</v>
      </c>
      <c r="AW327" s="823"/>
      <c r="AX327" s="824"/>
      <c r="AY327" s="824"/>
      <c r="AZ327" s="803"/>
      <c r="BA327" s="804"/>
      <c r="BB327" s="804"/>
      <c r="BC327" s="850">
        <f>BE327-1.645*BF327</f>
        <v>47.245400000000004</v>
      </c>
      <c r="BD327" s="851">
        <f>BE327+1.645*BF327</f>
        <v>104.7546</v>
      </c>
      <c r="BE327" s="824">
        <v>76</v>
      </c>
      <c r="BF327" s="805">
        <f>0.23*BE327</f>
        <v>17.48</v>
      </c>
      <c r="BG327" s="804"/>
      <c r="BH327" s="804"/>
      <c r="BI327" s="823"/>
      <c r="BJ327" s="824"/>
      <c r="BK327" s="824"/>
      <c r="BL327" s="805"/>
      <c r="BM327" s="804"/>
      <c r="BN327" s="804"/>
      <c r="BO327" s="826"/>
      <c r="BP327" s="825"/>
      <c r="BQ327" s="825"/>
      <c r="BR327" s="803"/>
      <c r="BS327" s="804"/>
      <c r="BT327" s="804"/>
      <c r="BU327" s="826"/>
      <c r="BV327" s="825"/>
      <c r="BW327" s="825"/>
      <c r="BX327" s="803"/>
      <c r="BY327" s="804"/>
      <c r="BZ327" s="804"/>
      <c r="CA327" s="826"/>
      <c r="CB327" s="825"/>
      <c r="CC327" s="825"/>
      <c r="CD327" s="803"/>
      <c r="CE327" s="804"/>
      <c r="CF327" s="804"/>
      <c r="CG327" s="826"/>
      <c r="CH327" s="825"/>
      <c r="CI327" s="825"/>
      <c r="CJ327" s="803"/>
      <c r="CK327" s="804"/>
      <c r="CL327" s="804"/>
      <c r="CM327" s="826"/>
      <c r="CN327" s="825"/>
      <c r="CO327" s="825"/>
      <c r="CP327" s="803"/>
      <c r="CQ327" s="804"/>
      <c r="CR327" s="804"/>
      <c r="CS327" s="826"/>
      <c r="CT327" s="825"/>
      <c r="CU327" s="825"/>
      <c r="CV327" s="803"/>
      <c r="CW327" s="804"/>
      <c r="CX327" s="804"/>
      <c r="CY327" s="826"/>
      <c r="CZ327" s="825"/>
      <c r="DA327" s="825"/>
      <c r="DB327" s="803"/>
      <c r="DC327" s="804"/>
      <c r="DD327" s="804"/>
      <c r="DE327" s="826"/>
      <c r="DF327" s="825"/>
      <c r="DG327" s="825"/>
      <c r="DH327" s="803"/>
      <c r="DI327" s="804"/>
      <c r="DJ327" s="804"/>
      <c r="DK327" s="826"/>
      <c r="DL327" s="825"/>
      <c r="DM327" s="825"/>
      <c r="DN327" s="803"/>
      <c r="DO327" s="804"/>
      <c r="DP327" s="804"/>
      <c r="DQ327" s="827"/>
      <c r="DR327" s="828"/>
      <c r="DS327" s="835"/>
      <c r="DT327" s="811"/>
      <c r="DU327" s="812"/>
      <c r="DV327" s="812"/>
      <c r="DW327" s="836"/>
      <c r="DX327" s="835"/>
      <c r="DY327" s="828"/>
      <c r="DZ327" s="813"/>
      <c r="EA327" s="814"/>
      <c r="EB327" s="814"/>
      <c r="EC327" s="827"/>
      <c r="ED327" s="828"/>
      <c r="EE327" s="835"/>
      <c r="EF327" s="811"/>
      <c r="EG327" s="812"/>
      <c r="EH327" s="812"/>
      <c r="EI327" s="836"/>
      <c r="EJ327" s="835"/>
      <c r="EK327" s="828"/>
      <c r="EL327" s="813"/>
      <c r="EM327" s="814"/>
      <c r="EN327" s="814"/>
      <c r="EO327" s="827"/>
      <c r="EP327" s="828"/>
      <c r="EQ327" s="835"/>
      <c r="ER327" s="811"/>
      <c r="ES327" s="812"/>
      <c r="ET327" s="812"/>
      <c r="EU327" s="836"/>
      <c r="EV327" s="835"/>
      <c r="EW327" s="828"/>
      <c r="EX327" s="813"/>
      <c r="EY327" s="814"/>
      <c r="EZ327" s="814"/>
      <c r="FA327" s="827"/>
      <c r="FB327" s="828"/>
      <c r="FC327" s="835"/>
      <c r="FD327" s="811"/>
      <c r="FE327" s="812"/>
      <c r="FF327" s="812"/>
      <c r="FG327" s="836"/>
      <c r="FH327" s="835"/>
      <c r="FI327" s="828"/>
      <c r="FJ327" s="813"/>
      <c r="FK327" s="814"/>
      <c r="FL327" s="814"/>
      <c r="FM327" s="827"/>
      <c r="FN327" s="828"/>
      <c r="FO327" s="835"/>
      <c r="FP327" s="811"/>
      <c r="FQ327" s="812"/>
      <c r="FR327" s="812"/>
      <c r="FS327" s="823"/>
      <c r="FT327" s="824"/>
      <c r="FU327" s="825"/>
      <c r="FV327" s="803"/>
      <c r="FW327" s="804"/>
      <c r="FX327" s="804"/>
      <c r="FY327" s="826"/>
      <c r="FZ327" s="825"/>
      <c r="GA327" s="824"/>
      <c r="GB327" s="805"/>
      <c r="GC327" s="804"/>
      <c r="GD327" s="804"/>
      <c r="GE327" s="823"/>
      <c r="GF327" s="824"/>
      <c r="GG327" s="825"/>
      <c r="GH327" s="803"/>
      <c r="GI327" s="809"/>
      <c r="GJ327" s="809"/>
      <c r="GK327" s="826"/>
      <c r="GL327" s="825"/>
      <c r="GM327" s="824"/>
      <c r="GN327" s="805"/>
      <c r="GO327" s="804"/>
      <c r="GP327" s="804"/>
      <c r="GQ327" s="823"/>
      <c r="GR327" s="824"/>
      <c r="GS327" s="825"/>
      <c r="GT327" s="803"/>
      <c r="GU327" s="809"/>
      <c r="GV327" s="809"/>
      <c r="GW327" s="826"/>
      <c r="GX327" s="825"/>
      <c r="GY327" s="824"/>
      <c r="GZ327" s="805"/>
      <c r="HA327" s="804"/>
      <c r="HB327" s="804"/>
      <c r="HC327" s="823"/>
      <c r="HD327" s="824"/>
      <c r="HE327" s="825"/>
      <c r="HF327" s="803"/>
      <c r="HG327" s="809"/>
      <c r="HH327" s="809"/>
      <c r="HI327" s="826"/>
      <c r="HJ327" s="825"/>
      <c r="HK327" s="824"/>
      <c r="HL327" s="805"/>
      <c r="HM327" s="804"/>
      <c r="HN327" s="804"/>
      <c r="HO327" s="823"/>
      <c r="HP327" s="824"/>
      <c r="HQ327" s="825"/>
      <c r="HR327" s="803"/>
      <c r="HS327" s="809"/>
      <c r="HT327" s="809"/>
      <c r="HU327" s="826"/>
      <c r="HV327" s="825"/>
      <c r="HW327" s="824"/>
      <c r="HX327" s="805"/>
      <c r="HY327" s="804"/>
      <c r="HZ327" s="804"/>
      <c r="IA327" s="823"/>
      <c r="IB327" s="824"/>
      <c r="IC327" s="825"/>
      <c r="ID327" s="803"/>
      <c r="IE327" s="804"/>
      <c r="IF327" s="804"/>
      <c r="IG327" s="826"/>
      <c r="IH327" s="825"/>
      <c r="II327" s="824"/>
      <c r="IJ327" s="805"/>
      <c r="IK327" s="804"/>
      <c r="IL327" s="804"/>
      <c r="IM327" s="823"/>
      <c r="IN327" s="824"/>
      <c r="IO327" s="825"/>
      <c r="IP327" s="803"/>
      <c r="IQ327" s="804"/>
      <c r="IR327" s="804"/>
      <c r="IS327" s="826"/>
      <c r="IT327" s="825"/>
      <c r="IU327" s="824"/>
      <c r="IV327" s="805"/>
      <c r="IW327" s="804"/>
      <c r="IX327" s="804"/>
      <c r="IY327" s="823"/>
      <c r="IZ327" s="824"/>
      <c r="JA327" s="825"/>
      <c r="JB327" s="803"/>
      <c r="JC327" s="804"/>
      <c r="JD327" s="804"/>
      <c r="JE327" s="826"/>
      <c r="JF327" s="825"/>
      <c r="JG327" s="824"/>
      <c r="JH327" s="805"/>
      <c r="JI327" s="804"/>
      <c r="JJ327" s="804"/>
      <c r="JK327" s="823"/>
      <c r="JL327" s="824"/>
      <c r="JM327" s="825"/>
      <c r="JN327" s="803"/>
      <c r="JO327" s="809"/>
      <c r="JP327" s="809"/>
      <c r="JQ327" s="826"/>
      <c r="JR327" s="825"/>
      <c r="JS327" s="824"/>
      <c r="JT327" s="805"/>
      <c r="JU327" s="804"/>
      <c r="JV327" s="804"/>
      <c r="JW327" s="823"/>
      <c r="JX327" s="824"/>
      <c r="JY327" s="824"/>
      <c r="JZ327" s="805"/>
      <c r="KA327" s="809"/>
      <c r="KB327" s="809"/>
      <c r="KC327" s="823"/>
      <c r="KD327" s="824"/>
      <c r="KE327" s="824"/>
      <c r="KF327" s="805"/>
      <c r="KG327" s="809"/>
      <c r="KH327" s="809"/>
      <c r="KI327" s="823"/>
      <c r="KJ327" s="824"/>
      <c r="KK327" s="824"/>
      <c r="KL327" s="805"/>
      <c r="KM327" s="809"/>
      <c r="KN327" s="809"/>
      <c r="KO327" s="823"/>
      <c r="KP327" s="824"/>
      <c r="KQ327" s="824"/>
      <c r="KR327" s="805"/>
      <c r="KS327" s="804"/>
      <c r="KT327" s="804"/>
      <c r="KU327" s="823"/>
      <c r="KV327" s="824"/>
      <c r="KW327" s="824"/>
      <c r="KX327" s="805"/>
      <c r="KY327" s="809"/>
      <c r="KZ327" s="809"/>
      <c r="LA327" s="823"/>
      <c r="LB327" s="824"/>
      <c r="LC327" s="824"/>
      <c r="LD327" s="805"/>
      <c r="LE327" s="804"/>
      <c r="LF327" s="804"/>
      <c r="LG327" s="823"/>
      <c r="LH327" s="824"/>
      <c r="LI327" s="824"/>
      <c r="LJ327" s="805"/>
      <c r="LK327" s="804"/>
      <c r="LL327" s="804"/>
      <c r="LM327" s="823"/>
      <c r="LN327" s="824"/>
      <c r="LO327" s="824"/>
      <c r="LP327" s="805"/>
      <c r="LQ327" s="809"/>
      <c r="LR327" s="809"/>
      <c r="LS327" s="823"/>
      <c r="LT327" s="824"/>
      <c r="LU327" s="824"/>
      <c r="LV327" s="805"/>
      <c r="LW327" s="804"/>
      <c r="LX327" s="804"/>
      <c r="LY327" s="823"/>
      <c r="LZ327" s="824"/>
      <c r="MA327" s="824"/>
      <c r="MB327" s="805"/>
      <c r="MC327" s="809"/>
      <c r="MD327" s="809"/>
      <c r="ME327" s="823"/>
      <c r="MF327" s="824"/>
      <c r="MG327" s="824"/>
      <c r="MH327" s="805"/>
      <c r="MI327" s="809"/>
      <c r="MJ327" s="809"/>
      <c r="MK327" s="823"/>
      <c r="ML327" s="824"/>
      <c r="MM327" s="824"/>
      <c r="MN327" s="805"/>
      <c r="MO327" s="809"/>
      <c r="MP327" s="809"/>
      <c r="MQ327" s="826"/>
      <c r="MR327" s="825"/>
      <c r="MS327" s="825"/>
      <c r="MT327" s="803"/>
      <c r="MU327" s="804"/>
      <c r="MV327" s="804"/>
      <c r="MW327" s="823"/>
      <c r="MX327" s="824"/>
      <c r="MY327" s="824">
        <v>1.2</v>
      </c>
      <c r="MZ327" s="805"/>
      <c r="NA327" s="804"/>
      <c r="NB327" s="804"/>
      <c r="NC327" s="823"/>
      <c r="ND327" s="824"/>
      <c r="NE327" s="825"/>
      <c r="NF327" s="805"/>
      <c r="NG327" s="804"/>
      <c r="NH327" s="804"/>
      <c r="NI327" s="823"/>
      <c r="NJ327" s="824"/>
      <c r="NK327" s="824"/>
      <c r="NL327" s="805"/>
      <c r="NM327" s="809"/>
      <c r="NN327" s="809"/>
      <c r="NO327" s="823"/>
      <c r="NP327" s="824"/>
      <c r="NQ327" s="824"/>
      <c r="NR327" s="805"/>
      <c r="NS327" s="823"/>
      <c r="NT327" s="824"/>
      <c r="NU327" s="824"/>
      <c r="NV327" s="805"/>
      <c r="NW327" s="823"/>
      <c r="NX327" s="824"/>
      <c r="NY327" s="824"/>
      <c r="NZ327" s="834"/>
      <c r="OA327" s="823"/>
      <c r="OB327" s="824"/>
      <c r="OC327" s="824"/>
      <c r="OD327" s="805"/>
      <c r="OE327" s="823"/>
      <c r="OF327" s="824"/>
      <c r="OG327" s="824"/>
      <c r="OH327" s="805"/>
      <c r="OI327" s="823"/>
      <c r="OJ327" s="824"/>
      <c r="OK327" s="824"/>
      <c r="OL327" s="805"/>
      <c r="OM327" s="823"/>
      <c r="ON327" s="824"/>
      <c r="OO327" s="824"/>
      <c r="OP327" s="805"/>
      <c r="OQ327" s="823"/>
      <c r="OR327" s="824"/>
      <c r="OS327" s="824"/>
      <c r="OT327" s="805"/>
      <c r="OU327" s="823"/>
      <c r="OV327" s="824"/>
      <c r="OW327" s="824"/>
      <c r="OX327" s="805"/>
      <c r="OY327" s="823"/>
      <c r="OZ327" s="824"/>
      <c r="PA327" s="824"/>
      <c r="PB327" s="805"/>
      <c r="PC327" s="823"/>
      <c r="PD327" s="824"/>
      <c r="PE327" s="824"/>
      <c r="PF327" s="805"/>
    </row>
    <row r="328" spans="1:422" ht="15" hidden="1" customHeight="1" x14ac:dyDescent="0.25">
      <c r="A328" s="769" t="s">
        <v>32</v>
      </c>
      <c r="B328" s="769" t="s">
        <v>50</v>
      </c>
      <c r="C328" s="769" t="s">
        <v>20</v>
      </c>
      <c r="D328" s="770" t="s">
        <v>447</v>
      </c>
      <c r="E328" s="769"/>
      <c r="F328" s="769" t="s">
        <v>120</v>
      </c>
      <c r="G328" s="769"/>
      <c r="H328" s="769"/>
      <c r="I328" s="769"/>
      <c r="J328" s="769"/>
      <c r="K328" s="771"/>
      <c r="L328" s="769"/>
      <c r="M328" s="771"/>
      <c r="N328" s="771">
        <v>168</v>
      </c>
      <c r="O328" s="769"/>
      <c r="P328" s="769"/>
      <c r="Q328" s="769"/>
      <c r="R328" s="769" t="s">
        <v>149</v>
      </c>
      <c r="S328" s="769"/>
      <c r="T328" s="816"/>
      <c r="U328" s="816"/>
      <c r="V328" s="816"/>
      <c r="W328" s="816"/>
      <c r="X328" s="769">
        <v>1</v>
      </c>
      <c r="Y328" s="769">
        <f>IF(AND(AJ328="",AK328="",AL328="",AN328="",AO328="",OR(AP328="",AP328=Dropdown!$AM$12,AP328=Dropdown!$AM$11)),1,0)</f>
        <v>0</v>
      </c>
      <c r="Z328" s="769">
        <f t="shared" si="46"/>
        <v>1</v>
      </c>
      <c r="AA328" s="769">
        <f t="shared" si="47"/>
        <v>0</v>
      </c>
      <c r="AB328" s="769">
        <f t="shared" si="45"/>
        <v>1</v>
      </c>
      <c r="AC328" s="769"/>
      <c r="AD328" s="772" t="str">
        <f>IF(OR(T328&lt;&gt;"",U328&lt;&gt;""),Dropdown!$A$4,IF(OR(V328&lt;&gt;"",W328&lt;&gt;""),Dropdown!$A$5,Dropdown!$A$3))</f>
        <v>Residential</v>
      </c>
      <c r="AE328" s="773" t="s">
        <v>343</v>
      </c>
      <c r="AF328" s="773" t="str">
        <f>VLOOKUP(AG328,Dropdown!$N$3:$R$55,2,FALSE)</f>
        <v>EAP</v>
      </c>
      <c r="AG328" s="773" t="s">
        <v>32</v>
      </c>
      <c r="AH328" s="773" t="str">
        <f>IF(AG328&lt;&gt;"",VLOOKUP(AG328,Dropdown!$N$3:$R$62,3,FALSE),IF(AF328&lt;&gt;"",VLOOKUP(AF328,Dropdown!$N$3:$R$62,3,FALSE),IF(AE328&lt;&gt;"",VLOOKUP(AE328,Dropdown!$N$3:$R$62,3,FALSE),"")))</f>
        <v>LMI</v>
      </c>
      <c r="AI328" s="773" t="str">
        <f>IF(AG328&lt;&gt;"",VLOOKUP(AG328,Dropdown!$N$3:$R$62,5,FALSE),IF(AF328&lt;&gt;"",VLOOKUP(AF328,Dropdown!$N$3:$R$62,5,FALSE),IF(AE328&lt;&gt;"",VLOOKUP(AE328,Dropdown!$N$3:$R$62,5,FALSE),"")))</f>
        <v>Tropical</v>
      </c>
      <c r="AJ328" s="773" t="s">
        <v>777</v>
      </c>
      <c r="AK328" s="773"/>
      <c r="AL328" s="821"/>
      <c r="AM328" s="772" t="s">
        <v>769</v>
      </c>
      <c r="AN328" s="773"/>
      <c r="AO328" s="773"/>
      <c r="AP328" s="773"/>
      <c r="AQ328" s="769" t="s">
        <v>438</v>
      </c>
      <c r="AR328" s="774" t="s">
        <v>101</v>
      </c>
      <c r="AS328" s="774">
        <v>50</v>
      </c>
      <c r="AT328" s="769"/>
      <c r="AU328" s="769"/>
      <c r="AV328" s="846">
        <v>2</v>
      </c>
      <c r="AW328" s="823"/>
      <c r="AX328" s="824"/>
      <c r="AY328" s="824"/>
      <c r="AZ328" s="803"/>
      <c r="BA328" s="804"/>
      <c r="BB328" s="804"/>
      <c r="BC328" s="850">
        <f>BE328-1.645*BF328</f>
        <v>60.9801</v>
      </c>
      <c r="BD328" s="851">
        <f>BE328+1.645*BF328</f>
        <v>63.0199</v>
      </c>
      <c r="BE328" s="824">
        <v>62</v>
      </c>
      <c r="BF328" s="805">
        <f>0.01*BE328</f>
        <v>0.62</v>
      </c>
      <c r="BG328" s="804"/>
      <c r="BH328" s="804"/>
      <c r="BI328" s="823"/>
      <c r="BJ328" s="824"/>
      <c r="BK328" s="824"/>
      <c r="BL328" s="805"/>
      <c r="BM328" s="804"/>
      <c r="BN328" s="804"/>
      <c r="BO328" s="826"/>
      <c r="BP328" s="825"/>
      <c r="BQ328" s="825"/>
      <c r="BR328" s="803"/>
      <c r="BS328" s="804"/>
      <c r="BT328" s="804"/>
      <c r="BU328" s="826"/>
      <c r="BV328" s="825"/>
      <c r="BW328" s="825"/>
      <c r="BX328" s="803"/>
      <c r="BY328" s="804"/>
      <c r="BZ328" s="804"/>
      <c r="CA328" s="826"/>
      <c r="CB328" s="825"/>
      <c r="CC328" s="825"/>
      <c r="CD328" s="803"/>
      <c r="CE328" s="804"/>
      <c r="CF328" s="804"/>
      <c r="CG328" s="826"/>
      <c r="CH328" s="825"/>
      <c r="CI328" s="825"/>
      <c r="CJ328" s="803"/>
      <c r="CK328" s="804"/>
      <c r="CL328" s="804"/>
      <c r="CM328" s="826"/>
      <c r="CN328" s="825"/>
      <c r="CO328" s="825"/>
      <c r="CP328" s="803"/>
      <c r="CQ328" s="804"/>
      <c r="CR328" s="804"/>
      <c r="CS328" s="826"/>
      <c r="CT328" s="825"/>
      <c r="CU328" s="825"/>
      <c r="CV328" s="803"/>
      <c r="CW328" s="804"/>
      <c r="CX328" s="804"/>
      <c r="CY328" s="826"/>
      <c r="CZ328" s="825"/>
      <c r="DA328" s="825"/>
      <c r="DB328" s="803"/>
      <c r="DC328" s="804"/>
      <c r="DD328" s="804"/>
      <c r="DE328" s="826"/>
      <c r="DF328" s="825"/>
      <c r="DG328" s="825"/>
      <c r="DH328" s="803"/>
      <c r="DI328" s="804"/>
      <c r="DJ328" s="804"/>
      <c r="DK328" s="826"/>
      <c r="DL328" s="825"/>
      <c r="DM328" s="825"/>
      <c r="DN328" s="803"/>
      <c r="DO328" s="804"/>
      <c r="DP328" s="804"/>
      <c r="DQ328" s="827"/>
      <c r="DR328" s="828"/>
      <c r="DS328" s="835"/>
      <c r="DT328" s="811"/>
      <c r="DU328" s="812"/>
      <c r="DV328" s="812"/>
      <c r="DW328" s="836"/>
      <c r="DX328" s="835"/>
      <c r="DY328" s="828"/>
      <c r="DZ328" s="813"/>
      <c r="EA328" s="814"/>
      <c r="EB328" s="814"/>
      <c r="EC328" s="827"/>
      <c r="ED328" s="828"/>
      <c r="EE328" s="835"/>
      <c r="EF328" s="811"/>
      <c r="EG328" s="812"/>
      <c r="EH328" s="812"/>
      <c r="EI328" s="836"/>
      <c r="EJ328" s="835"/>
      <c r="EK328" s="828"/>
      <c r="EL328" s="813"/>
      <c r="EM328" s="814"/>
      <c r="EN328" s="814"/>
      <c r="EO328" s="827"/>
      <c r="EP328" s="828"/>
      <c r="EQ328" s="835"/>
      <c r="ER328" s="811"/>
      <c r="ES328" s="812"/>
      <c r="ET328" s="812"/>
      <c r="EU328" s="836"/>
      <c r="EV328" s="835"/>
      <c r="EW328" s="828"/>
      <c r="EX328" s="813"/>
      <c r="EY328" s="814"/>
      <c r="EZ328" s="814"/>
      <c r="FA328" s="827"/>
      <c r="FB328" s="828"/>
      <c r="FC328" s="835"/>
      <c r="FD328" s="811"/>
      <c r="FE328" s="812"/>
      <c r="FF328" s="812"/>
      <c r="FG328" s="836"/>
      <c r="FH328" s="835"/>
      <c r="FI328" s="828"/>
      <c r="FJ328" s="813"/>
      <c r="FK328" s="814"/>
      <c r="FL328" s="814"/>
      <c r="FM328" s="827"/>
      <c r="FN328" s="828"/>
      <c r="FO328" s="835"/>
      <c r="FP328" s="811"/>
      <c r="FQ328" s="812"/>
      <c r="FR328" s="812"/>
      <c r="FS328" s="823"/>
      <c r="FT328" s="824"/>
      <c r="FU328" s="825"/>
      <c r="FV328" s="803"/>
      <c r="FW328" s="804"/>
      <c r="FX328" s="804"/>
      <c r="FY328" s="826"/>
      <c r="FZ328" s="825"/>
      <c r="GA328" s="824"/>
      <c r="GB328" s="805"/>
      <c r="GC328" s="804"/>
      <c r="GD328" s="804"/>
      <c r="GE328" s="823"/>
      <c r="GF328" s="824"/>
      <c r="GG328" s="825"/>
      <c r="GH328" s="803"/>
      <c r="GI328" s="809"/>
      <c r="GJ328" s="809"/>
      <c r="GK328" s="826"/>
      <c r="GL328" s="825"/>
      <c r="GM328" s="824"/>
      <c r="GN328" s="805"/>
      <c r="GO328" s="804"/>
      <c r="GP328" s="804"/>
      <c r="GQ328" s="823"/>
      <c r="GR328" s="824"/>
      <c r="GS328" s="825"/>
      <c r="GT328" s="803"/>
      <c r="GU328" s="809"/>
      <c r="GV328" s="809"/>
      <c r="GW328" s="826"/>
      <c r="GX328" s="825"/>
      <c r="GY328" s="824"/>
      <c r="GZ328" s="805"/>
      <c r="HA328" s="804"/>
      <c r="HB328" s="804"/>
      <c r="HC328" s="823"/>
      <c r="HD328" s="824"/>
      <c r="HE328" s="825"/>
      <c r="HF328" s="803"/>
      <c r="HG328" s="809"/>
      <c r="HH328" s="809"/>
      <c r="HI328" s="826"/>
      <c r="HJ328" s="825"/>
      <c r="HK328" s="824"/>
      <c r="HL328" s="805"/>
      <c r="HM328" s="804"/>
      <c r="HN328" s="804"/>
      <c r="HO328" s="823"/>
      <c r="HP328" s="824"/>
      <c r="HQ328" s="825"/>
      <c r="HR328" s="803"/>
      <c r="HS328" s="809"/>
      <c r="HT328" s="809"/>
      <c r="HU328" s="826"/>
      <c r="HV328" s="825"/>
      <c r="HW328" s="824"/>
      <c r="HX328" s="805"/>
      <c r="HY328" s="804"/>
      <c r="HZ328" s="804"/>
      <c r="IA328" s="823"/>
      <c r="IB328" s="824"/>
      <c r="IC328" s="825"/>
      <c r="ID328" s="803"/>
      <c r="IE328" s="804"/>
      <c r="IF328" s="804"/>
      <c r="IG328" s="826"/>
      <c r="IH328" s="825"/>
      <c r="II328" s="824"/>
      <c r="IJ328" s="805"/>
      <c r="IK328" s="804"/>
      <c r="IL328" s="804"/>
      <c r="IM328" s="823"/>
      <c r="IN328" s="824"/>
      <c r="IO328" s="825"/>
      <c r="IP328" s="803"/>
      <c r="IQ328" s="804"/>
      <c r="IR328" s="804"/>
      <c r="IS328" s="826"/>
      <c r="IT328" s="825"/>
      <c r="IU328" s="824"/>
      <c r="IV328" s="805"/>
      <c r="IW328" s="804"/>
      <c r="IX328" s="804"/>
      <c r="IY328" s="823"/>
      <c r="IZ328" s="824"/>
      <c r="JA328" s="825"/>
      <c r="JB328" s="803"/>
      <c r="JC328" s="804"/>
      <c r="JD328" s="804"/>
      <c r="JE328" s="826"/>
      <c r="JF328" s="825"/>
      <c r="JG328" s="824"/>
      <c r="JH328" s="805"/>
      <c r="JI328" s="804"/>
      <c r="JJ328" s="804"/>
      <c r="JK328" s="823"/>
      <c r="JL328" s="824"/>
      <c r="JM328" s="825"/>
      <c r="JN328" s="803"/>
      <c r="JO328" s="809"/>
      <c r="JP328" s="809"/>
      <c r="JQ328" s="826"/>
      <c r="JR328" s="825"/>
      <c r="JS328" s="824"/>
      <c r="JT328" s="805"/>
      <c r="JU328" s="804"/>
      <c r="JV328" s="804"/>
      <c r="JW328" s="823"/>
      <c r="JX328" s="824"/>
      <c r="JY328" s="824"/>
      <c r="JZ328" s="805"/>
      <c r="KA328" s="809"/>
      <c r="KB328" s="809"/>
      <c r="KC328" s="823"/>
      <c r="KD328" s="824"/>
      <c r="KE328" s="824"/>
      <c r="KF328" s="805"/>
      <c r="KG328" s="809"/>
      <c r="KH328" s="809"/>
      <c r="KI328" s="823"/>
      <c r="KJ328" s="824"/>
      <c r="KK328" s="824"/>
      <c r="KL328" s="805"/>
      <c r="KM328" s="809"/>
      <c r="KN328" s="809"/>
      <c r="KO328" s="823"/>
      <c r="KP328" s="824"/>
      <c r="KQ328" s="824"/>
      <c r="KR328" s="805"/>
      <c r="KS328" s="804"/>
      <c r="KT328" s="804"/>
      <c r="KU328" s="823"/>
      <c r="KV328" s="824"/>
      <c r="KW328" s="824"/>
      <c r="KX328" s="805"/>
      <c r="KY328" s="809"/>
      <c r="KZ328" s="809"/>
      <c r="LA328" s="823"/>
      <c r="LB328" s="824"/>
      <c r="LC328" s="824"/>
      <c r="LD328" s="805"/>
      <c r="LE328" s="804"/>
      <c r="LF328" s="804"/>
      <c r="LG328" s="823"/>
      <c r="LH328" s="824"/>
      <c r="LI328" s="824"/>
      <c r="LJ328" s="805"/>
      <c r="LK328" s="804"/>
      <c r="LL328" s="804"/>
      <c r="LM328" s="823"/>
      <c r="LN328" s="824"/>
      <c r="LO328" s="824"/>
      <c r="LP328" s="805"/>
      <c r="LQ328" s="809"/>
      <c r="LR328" s="809"/>
      <c r="LS328" s="823"/>
      <c r="LT328" s="824"/>
      <c r="LU328" s="824"/>
      <c r="LV328" s="805"/>
      <c r="LW328" s="804"/>
      <c r="LX328" s="804"/>
      <c r="LY328" s="823"/>
      <c r="LZ328" s="824"/>
      <c r="MA328" s="824"/>
      <c r="MB328" s="805"/>
      <c r="MC328" s="809"/>
      <c r="MD328" s="809"/>
      <c r="ME328" s="823"/>
      <c r="MF328" s="824"/>
      <c r="MG328" s="824"/>
      <c r="MH328" s="805"/>
      <c r="MI328" s="809"/>
      <c r="MJ328" s="809"/>
      <c r="MK328" s="823"/>
      <c r="ML328" s="824"/>
      <c r="MM328" s="824"/>
      <c r="MN328" s="805"/>
      <c r="MO328" s="809"/>
      <c r="MP328" s="809"/>
      <c r="MQ328" s="823"/>
      <c r="MR328" s="824"/>
      <c r="MS328" s="824"/>
      <c r="MT328" s="805"/>
      <c r="MU328" s="804"/>
      <c r="MV328" s="804"/>
      <c r="MW328" s="823"/>
      <c r="MX328" s="824"/>
      <c r="MY328" s="824">
        <v>2.6</v>
      </c>
      <c r="MZ328" s="805"/>
      <c r="NA328" s="804"/>
      <c r="NB328" s="804"/>
      <c r="NC328" s="823"/>
      <c r="ND328" s="824"/>
      <c r="NE328" s="825"/>
      <c r="NF328" s="805"/>
      <c r="NG328" s="804"/>
      <c r="NH328" s="804"/>
      <c r="NI328" s="823"/>
      <c r="NJ328" s="824"/>
      <c r="NK328" s="824"/>
      <c r="NL328" s="805"/>
      <c r="NM328" s="809"/>
      <c r="NN328" s="809"/>
      <c r="NO328" s="823"/>
      <c r="NP328" s="824"/>
      <c r="NQ328" s="824"/>
      <c r="NR328" s="805"/>
      <c r="NS328" s="823"/>
      <c r="NT328" s="824"/>
      <c r="NU328" s="824"/>
      <c r="NV328" s="805"/>
      <c r="NW328" s="823"/>
      <c r="NX328" s="824"/>
      <c r="NY328" s="824"/>
      <c r="NZ328" s="834"/>
      <c r="OA328" s="823"/>
      <c r="OB328" s="824"/>
      <c r="OC328" s="824"/>
      <c r="OD328" s="805"/>
      <c r="OE328" s="823"/>
      <c r="OF328" s="824"/>
      <c r="OG328" s="824"/>
      <c r="OH328" s="805"/>
      <c r="OI328" s="823"/>
      <c r="OJ328" s="824"/>
      <c r="OK328" s="824"/>
      <c r="OL328" s="805"/>
      <c r="OM328" s="823"/>
      <c r="ON328" s="824"/>
      <c r="OO328" s="824"/>
      <c r="OP328" s="805"/>
      <c r="OQ328" s="823"/>
      <c r="OR328" s="824"/>
      <c r="OS328" s="824"/>
      <c r="OT328" s="805"/>
      <c r="OU328" s="823"/>
      <c r="OV328" s="824"/>
      <c r="OW328" s="824"/>
      <c r="OX328" s="805"/>
      <c r="OY328" s="823"/>
      <c r="OZ328" s="824"/>
      <c r="PA328" s="824"/>
      <c r="PB328" s="805"/>
      <c r="PC328" s="823"/>
      <c r="PD328" s="824"/>
      <c r="PE328" s="824"/>
      <c r="PF328" s="805"/>
    </row>
    <row r="329" spans="1:422" ht="15" hidden="1" customHeight="1" x14ac:dyDescent="0.25">
      <c r="A329" s="769" t="s">
        <v>32</v>
      </c>
      <c r="B329" s="769" t="s">
        <v>50</v>
      </c>
      <c r="C329" s="769" t="s">
        <v>20</v>
      </c>
      <c r="D329" s="770" t="s">
        <v>446</v>
      </c>
      <c r="E329" s="769"/>
      <c r="F329" s="769" t="s">
        <v>120</v>
      </c>
      <c r="G329" s="769"/>
      <c r="H329" s="769"/>
      <c r="I329" s="769"/>
      <c r="J329" s="769"/>
      <c r="K329" s="771"/>
      <c r="L329" s="769"/>
      <c r="M329" s="771"/>
      <c r="N329" s="771">
        <v>450</v>
      </c>
      <c r="O329" s="769" t="s">
        <v>463</v>
      </c>
      <c r="P329" s="769"/>
      <c r="Q329" s="769"/>
      <c r="R329" s="769" t="s">
        <v>149</v>
      </c>
      <c r="S329" s="769"/>
      <c r="T329" s="816"/>
      <c r="U329" s="816"/>
      <c r="V329" s="816"/>
      <c r="W329" s="816"/>
      <c r="X329" s="769">
        <v>1</v>
      </c>
      <c r="Y329" s="769">
        <f>IF(AND(AJ329="",AK329="",AL329="",AN329="",AO329="",OR(AP329="",AP329=Dropdown!$AM$12,AP329=Dropdown!$AM$11)),1,0)</f>
        <v>0</v>
      </c>
      <c r="Z329" s="769">
        <f t="shared" si="46"/>
        <v>1</v>
      </c>
      <c r="AA329" s="769">
        <f t="shared" si="47"/>
        <v>1</v>
      </c>
      <c r="AB329" s="769">
        <f t="shared" si="45"/>
        <v>1</v>
      </c>
      <c r="AC329" s="769"/>
      <c r="AD329" s="772" t="str">
        <f>IF(OR(T329&lt;&gt;"",U329&lt;&gt;""),Dropdown!$A$4,IF(OR(V329&lt;&gt;"",W329&lt;&gt;""),Dropdown!$A$5,Dropdown!$A$3))</f>
        <v>Residential</v>
      </c>
      <c r="AE329" s="773" t="s">
        <v>343</v>
      </c>
      <c r="AF329" s="773" t="str">
        <f>VLOOKUP(AG329,Dropdown!$N$3:$R$55,2,FALSE)</f>
        <v>EAP</v>
      </c>
      <c r="AG329" s="773" t="s">
        <v>32</v>
      </c>
      <c r="AH329" s="773" t="str">
        <f>IF(AG329&lt;&gt;"",VLOOKUP(AG329,Dropdown!$N$3:$R$62,3,FALSE),IF(AF329&lt;&gt;"",VLOOKUP(AF329,Dropdown!$N$3:$R$62,3,FALSE),IF(AE329&lt;&gt;"",VLOOKUP(AE329,Dropdown!$N$3:$R$62,3,FALSE),"")))</f>
        <v>LMI</v>
      </c>
      <c r="AI329" s="773" t="str">
        <f>IF(AG329&lt;&gt;"",VLOOKUP(AG329,Dropdown!$N$3:$R$62,5,FALSE),IF(AF329&lt;&gt;"",VLOOKUP(AF329,Dropdown!$N$3:$R$62,5,FALSE),IF(AE329&lt;&gt;"",VLOOKUP(AE329,Dropdown!$N$3:$R$62,5,FALSE),"")))</f>
        <v>Tropical</v>
      </c>
      <c r="AJ329" s="773" t="s">
        <v>778</v>
      </c>
      <c r="AK329" s="773"/>
      <c r="AL329" s="821"/>
      <c r="AM329" s="772" t="s">
        <v>769</v>
      </c>
      <c r="AN329" s="773" t="s">
        <v>636</v>
      </c>
      <c r="AO329" s="773"/>
      <c r="AP329" s="773"/>
      <c r="AQ329" s="769" t="s">
        <v>466</v>
      </c>
      <c r="AR329" s="774" t="s">
        <v>101</v>
      </c>
      <c r="AS329" s="774">
        <v>50</v>
      </c>
      <c r="AT329" s="769"/>
      <c r="AU329" s="769"/>
      <c r="AV329" s="846">
        <v>6</v>
      </c>
      <c r="AW329" s="823"/>
      <c r="AX329" s="824"/>
      <c r="AY329" s="824"/>
      <c r="AZ329" s="803"/>
      <c r="BA329" s="804"/>
      <c r="BB329" s="804"/>
      <c r="BC329" s="850">
        <f>BE329-1.645*BF329</f>
        <v>74.33775</v>
      </c>
      <c r="BD329" s="851">
        <f>BE329+1.645*BF329</f>
        <v>87.66225</v>
      </c>
      <c r="BE329" s="824">
        <v>81</v>
      </c>
      <c r="BF329" s="805">
        <f>0.05*BE329</f>
        <v>4.05</v>
      </c>
      <c r="BG329" s="804"/>
      <c r="BH329" s="804"/>
      <c r="BI329" s="823"/>
      <c r="BJ329" s="824"/>
      <c r="BK329" s="824"/>
      <c r="BL329" s="805"/>
      <c r="BM329" s="804"/>
      <c r="BN329" s="804"/>
      <c r="BO329" s="826"/>
      <c r="BP329" s="825"/>
      <c r="BQ329" s="825"/>
      <c r="BR329" s="803"/>
      <c r="BS329" s="804"/>
      <c r="BT329" s="804"/>
      <c r="BU329" s="826"/>
      <c r="BV329" s="825"/>
      <c r="BW329" s="825"/>
      <c r="BX329" s="803"/>
      <c r="BY329" s="804"/>
      <c r="BZ329" s="804"/>
      <c r="CA329" s="826"/>
      <c r="CB329" s="825"/>
      <c r="CC329" s="825"/>
      <c r="CD329" s="803"/>
      <c r="CE329" s="804"/>
      <c r="CF329" s="804"/>
      <c r="CG329" s="826"/>
      <c r="CH329" s="825"/>
      <c r="CI329" s="825"/>
      <c r="CJ329" s="803"/>
      <c r="CK329" s="804"/>
      <c r="CL329" s="804"/>
      <c r="CM329" s="826"/>
      <c r="CN329" s="825"/>
      <c r="CO329" s="825"/>
      <c r="CP329" s="803"/>
      <c r="CQ329" s="804"/>
      <c r="CR329" s="804"/>
      <c r="CS329" s="826"/>
      <c r="CT329" s="825"/>
      <c r="CU329" s="825"/>
      <c r="CV329" s="803"/>
      <c r="CW329" s="804"/>
      <c r="CX329" s="804"/>
      <c r="CY329" s="826"/>
      <c r="CZ329" s="825"/>
      <c r="DA329" s="825"/>
      <c r="DB329" s="803"/>
      <c r="DC329" s="804"/>
      <c r="DD329" s="804"/>
      <c r="DE329" s="826"/>
      <c r="DF329" s="825"/>
      <c r="DG329" s="825"/>
      <c r="DH329" s="803"/>
      <c r="DI329" s="804"/>
      <c r="DJ329" s="804"/>
      <c r="DK329" s="826"/>
      <c r="DL329" s="825"/>
      <c r="DM329" s="825"/>
      <c r="DN329" s="803"/>
      <c r="DO329" s="804"/>
      <c r="DP329" s="804"/>
      <c r="DQ329" s="827"/>
      <c r="DR329" s="828"/>
      <c r="DS329" s="835"/>
      <c r="DT329" s="811"/>
      <c r="DU329" s="812"/>
      <c r="DV329" s="812"/>
      <c r="DW329" s="836"/>
      <c r="DX329" s="835"/>
      <c r="DY329" s="828"/>
      <c r="DZ329" s="813"/>
      <c r="EA329" s="814"/>
      <c r="EB329" s="814"/>
      <c r="EC329" s="827"/>
      <c r="ED329" s="828"/>
      <c r="EE329" s="835"/>
      <c r="EF329" s="811"/>
      <c r="EG329" s="812"/>
      <c r="EH329" s="812"/>
      <c r="EI329" s="836"/>
      <c r="EJ329" s="835"/>
      <c r="EK329" s="828"/>
      <c r="EL329" s="813"/>
      <c r="EM329" s="814"/>
      <c r="EN329" s="814"/>
      <c r="EO329" s="827"/>
      <c r="EP329" s="828"/>
      <c r="EQ329" s="835"/>
      <c r="ER329" s="811"/>
      <c r="ES329" s="812"/>
      <c r="ET329" s="812"/>
      <c r="EU329" s="836"/>
      <c r="EV329" s="835"/>
      <c r="EW329" s="828"/>
      <c r="EX329" s="813"/>
      <c r="EY329" s="814"/>
      <c r="EZ329" s="814"/>
      <c r="FA329" s="827"/>
      <c r="FB329" s="828"/>
      <c r="FC329" s="835"/>
      <c r="FD329" s="811"/>
      <c r="FE329" s="812"/>
      <c r="FF329" s="812"/>
      <c r="FG329" s="836"/>
      <c r="FH329" s="835"/>
      <c r="FI329" s="828"/>
      <c r="FJ329" s="813"/>
      <c r="FK329" s="814"/>
      <c r="FL329" s="814"/>
      <c r="FM329" s="827"/>
      <c r="FN329" s="828"/>
      <c r="FO329" s="835"/>
      <c r="FP329" s="811"/>
      <c r="FQ329" s="812"/>
      <c r="FR329" s="812"/>
      <c r="FS329" s="823"/>
      <c r="FT329" s="824"/>
      <c r="FU329" s="825">
        <v>56</v>
      </c>
      <c r="FV329" s="803"/>
      <c r="FW329" s="804"/>
      <c r="FX329" s="804"/>
      <c r="FY329" s="826"/>
      <c r="FZ329" s="825"/>
      <c r="GA329" s="825"/>
      <c r="GB329" s="803"/>
      <c r="GC329" s="804"/>
      <c r="GD329" s="804"/>
      <c r="GE329" s="826"/>
      <c r="GF329" s="825"/>
      <c r="GG329" s="825"/>
      <c r="GH329" s="803"/>
      <c r="GI329" s="804"/>
      <c r="GJ329" s="804"/>
      <c r="GK329" s="826"/>
      <c r="GL329" s="825"/>
      <c r="GM329" s="825"/>
      <c r="GN329" s="803"/>
      <c r="GO329" s="804"/>
      <c r="GP329" s="804"/>
      <c r="GQ329" s="826"/>
      <c r="GR329" s="825"/>
      <c r="GS329" s="825"/>
      <c r="GT329" s="803"/>
      <c r="GU329" s="804"/>
      <c r="GV329" s="804"/>
      <c r="GW329" s="826"/>
      <c r="GX329" s="825"/>
      <c r="GY329" s="825"/>
      <c r="GZ329" s="803"/>
      <c r="HA329" s="804"/>
      <c r="HB329" s="804"/>
      <c r="HC329" s="826"/>
      <c r="HD329" s="825"/>
      <c r="HE329" s="825"/>
      <c r="HF329" s="803"/>
      <c r="HG329" s="804"/>
      <c r="HH329" s="804"/>
      <c r="HI329" s="826"/>
      <c r="HJ329" s="825"/>
      <c r="HK329" s="825"/>
      <c r="HL329" s="803"/>
      <c r="HM329" s="804"/>
      <c r="HN329" s="804"/>
      <c r="HO329" s="826"/>
      <c r="HP329" s="825"/>
      <c r="HQ329" s="825"/>
      <c r="HR329" s="803"/>
      <c r="HS329" s="804"/>
      <c r="HT329" s="804"/>
      <c r="HU329" s="826"/>
      <c r="HV329" s="825"/>
      <c r="HW329" s="824"/>
      <c r="HX329" s="805"/>
      <c r="HY329" s="804"/>
      <c r="HZ329" s="804"/>
      <c r="IA329" s="823"/>
      <c r="IB329" s="824"/>
      <c r="IC329" s="825"/>
      <c r="ID329" s="803"/>
      <c r="IE329" s="804"/>
      <c r="IF329" s="804"/>
      <c r="IG329" s="826"/>
      <c r="IH329" s="825"/>
      <c r="II329" s="824"/>
      <c r="IJ329" s="805"/>
      <c r="IK329" s="804"/>
      <c r="IL329" s="804"/>
      <c r="IM329" s="823"/>
      <c r="IN329" s="824"/>
      <c r="IO329" s="825">
        <v>6</v>
      </c>
      <c r="IP329" s="803"/>
      <c r="IQ329" s="804"/>
      <c r="IR329" s="804"/>
      <c r="IS329" s="826"/>
      <c r="IT329" s="825"/>
      <c r="IU329" s="825"/>
      <c r="IV329" s="803"/>
      <c r="IW329" s="804"/>
      <c r="IX329" s="804"/>
      <c r="IY329" s="826"/>
      <c r="IZ329" s="825"/>
      <c r="JA329" s="825"/>
      <c r="JB329" s="803"/>
      <c r="JC329" s="804"/>
      <c r="JD329" s="804"/>
      <c r="JE329" s="826"/>
      <c r="JF329" s="825"/>
      <c r="JG329" s="825"/>
      <c r="JH329" s="803"/>
      <c r="JI329" s="804"/>
      <c r="JJ329" s="804"/>
      <c r="JK329" s="826"/>
      <c r="JL329" s="825"/>
      <c r="JM329" s="825"/>
      <c r="JN329" s="803"/>
      <c r="JO329" s="804"/>
      <c r="JP329" s="804"/>
      <c r="JQ329" s="826"/>
      <c r="JR329" s="825"/>
      <c r="JS329" s="825"/>
      <c r="JT329" s="803"/>
      <c r="JU329" s="804"/>
      <c r="JV329" s="804"/>
      <c r="JW329" s="826"/>
      <c r="JX329" s="825"/>
      <c r="JY329" s="825"/>
      <c r="JZ329" s="803"/>
      <c r="KA329" s="804"/>
      <c r="KB329" s="804"/>
      <c r="KC329" s="826"/>
      <c r="KD329" s="825"/>
      <c r="KE329" s="825"/>
      <c r="KF329" s="803"/>
      <c r="KG329" s="804"/>
      <c r="KH329" s="804"/>
      <c r="KI329" s="826"/>
      <c r="KJ329" s="825"/>
      <c r="KK329" s="825"/>
      <c r="KL329" s="803"/>
      <c r="KM329" s="804"/>
      <c r="KN329" s="804"/>
      <c r="KO329" s="823"/>
      <c r="KP329" s="824"/>
      <c r="KQ329" s="852">
        <v>0.5</v>
      </c>
      <c r="KR329" s="805"/>
      <c r="KS329" s="804"/>
      <c r="KT329" s="804"/>
      <c r="KU329" s="823"/>
      <c r="KV329" s="824"/>
      <c r="KW329" s="825"/>
      <c r="KX329" s="803"/>
      <c r="KY329" s="804"/>
      <c r="KZ329" s="804"/>
      <c r="LA329" s="826"/>
      <c r="LB329" s="825"/>
      <c r="LC329" s="825"/>
      <c r="LD329" s="803"/>
      <c r="LE329" s="804"/>
      <c r="LF329" s="804"/>
      <c r="LG329" s="826"/>
      <c r="LH329" s="825"/>
      <c r="LI329" s="825"/>
      <c r="LJ329" s="803"/>
      <c r="LK329" s="804"/>
      <c r="LL329" s="804"/>
      <c r="LM329" s="826"/>
      <c r="LN329" s="825"/>
      <c r="LO329" s="825"/>
      <c r="LP329" s="803"/>
      <c r="LQ329" s="804"/>
      <c r="LR329" s="804"/>
      <c r="LS329" s="826"/>
      <c r="LT329" s="825"/>
      <c r="LU329" s="825"/>
      <c r="LV329" s="803"/>
      <c r="LW329" s="804"/>
      <c r="LX329" s="804"/>
      <c r="LY329" s="826"/>
      <c r="LZ329" s="825"/>
      <c r="MA329" s="825"/>
      <c r="MB329" s="803"/>
      <c r="MC329" s="804"/>
      <c r="MD329" s="804"/>
      <c r="ME329" s="826"/>
      <c r="MF329" s="825"/>
      <c r="MG329" s="825"/>
      <c r="MH329" s="803"/>
      <c r="MI329" s="804"/>
      <c r="MJ329" s="804"/>
      <c r="MK329" s="826"/>
      <c r="ML329" s="825"/>
      <c r="MM329" s="825"/>
      <c r="MN329" s="803"/>
      <c r="MO329" s="804"/>
      <c r="MP329" s="804"/>
      <c r="MQ329" s="823"/>
      <c r="MR329" s="824"/>
      <c r="MS329" s="824"/>
      <c r="MT329" s="805"/>
      <c r="MU329" s="804"/>
      <c r="MV329" s="804"/>
      <c r="MW329" s="823"/>
      <c r="MX329" s="824"/>
      <c r="MY329" s="824">
        <v>1.8</v>
      </c>
      <c r="MZ329" s="805"/>
      <c r="NA329" s="804"/>
      <c r="NB329" s="804"/>
      <c r="NC329" s="823"/>
      <c r="ND329" s="824"/>
      <c r="NE329" s="825"/>
      <c r="NF329" s="805"/>
      <c r="NG329" s="804"/>
      <c r="NH329" s="804"/>
      <c r="NI329" s="823"/>
      <c r="NJ329" s="824"/>
      <c r="NK329" s="824"/>
      <c r="NL329" s="805"/>
      <c r="NM329" s="809"/>
      <c r="NN329" s="809"/>
      <c r="NO329" s="823"/>
      <c r="NP329" s="824"/>
      <c r="NQ329" s="824"/>
      <c r="NR329" s="805"/>
      <c r="NS329" s="823"/>
      <c r="NT329" s="824"/>
      <c r="NU329" s="824"/>
      <c r="NV329" s="805"/>
      <c r="NW329" s="823"/>
      <c r="NX329" s="824"/>
      <c r="NY329" s="824"/>
      <c r="NZ329" s="834"/>
      <c r="OA329" s="823"/>
      <c r="OB329" s="824"/>
      <c r="OC329" s="824"/>
      <c r="OD329" s="805"/>
      <c r="OE329" s="823"/>
      <c r="OF329" s="824"/>
      <c r="OG329" s="824"/>
      <c r="OH329" s="805"/>
      <c r="OI329" s="823"/>
      <c r="OJ329" s="824"/>
      <c r="OK329" s="824"/>
      <c r="OL329" s="805"/>
      <c r="OM329" s="823"/>
      <c r="ON329" s="824"/>
      <c r="OO329" s="824"/>
      <c r="OP329" s="805"/>
      <c r="OQ329" s="823"/>
      <c r="OR329" s="824"/>
      <c r="OS329" s="824"/>
      <c r="OT329" s="805"/>
      <c r="OU329" s="823"/>
      <c r="OV329" s="824"/>
      <c r="OW329" s="824"/>
      <c r="OX329" s="805"/>
      <c r="OY329" s="823"/>
      <c r="OZ329" s="824"/>
      <c r="PA329" s="824"/>
      <c r="PB329" s="805"/>
      <c r="PC329" s="823"/>
      <c r="PD329" s="824"/>
      <c r="PE329" s="824"/>
      <c r="PF329" s="805"/>
    </row>
    <row r="330" spans="1:422" ht="15" hidden="1" customHeight="1" x14ac:dyDescent="0.25">
      <c r="A330" s="769" t="s">
        <v>32</v>
      </c>
      <c r="B330" s="769" t="s">
        <v>50</v>
      </c>
      <c r="C330" s="769" t="s">
        <v>20</v>
      </c>
      <c r="D330" s="770" t="s">
        <v>447</v>
      </c>
      <c r="E330" s="769"/>
      <c r="F330" s="769" t="s">
        <v>120</v>
      </c>
      <c r="G330" s="769"/>
      <c r="H330" s="769"/>
      <c r="I330" s="769"/>
      <c r="J330" s="769"/>
      <c r="K330" s="771"/>
      <c r="L330" s="769"/>
      <c r="M330" s="771"/>
      <c r="N330" s="771">
        <v>271</v>
      </c>
      <c r="O330" s="769"/>
      <c r="P330" s="769"/>
      <c r="Q330" s="769"/>
      <c r="R330" s="769" t="s">
        <v>149</v>
      </c>
      <c r="S330" s="769"/>
      <c r="T330" s="816"/>
      <c r="U330" s="816"/>
      <c r="V330" s="816"/>
      <c r="W330" s="816"/>
      <c r="X330" s="769">
        <v>1</v>
      </c>
      <c r="Y330" s="769">
        <f>IF(AND(AJ330="",AK330="",AL330="",AN330="",AO330="",OR(AP330="",AP330=Dropdown!$AM$12,AP330=Dropdown!$AM$11)),1,0)</f>
        <v>0</v>
      </c>
      <c r="Z330" s="769">
        <f t="shared" ref="Z330:Z361" si="48">IF(SUM(AW330:AY330,BC330:BE330,BI330:BK330)&gt;0,1,0)</f>
        <v>1</v>
      </c>
      <c r="AA330" s="769">
        <f t="shared" ref="AA330:AA361" si="49">IF(SUM(DQ330:DS330,FS330:FU330,IM330:IO330,KO330:KQ330)&gt;0,1,0)</f>
        <v>0</v>
      </c>
      <c r="AB330" s="769">
        <f t="shared" ref="AB330:AB393" si="50">IF(SUM(MQ330:NL330)&gt;0,1,0)</f>
        <v>1</v>
      </c>
      <c r="AC330" s="769"/>
      <c r="AD330" s="772" t="str">
        <f>IF(OR(T330&lt;&gt;"",U330&lt;&gt;""),Dropdown!$A$4,IF(OR(V330&lt;&gt;"",W330&lt;&gt;""),Dropdown!$A$5,Dropdown!$A$3))</f>
        <v>Residential</v>
      </c>
      <c r="AE330" s="773" t="s">
        <v>343</v>
      </c>
      <c r="AF330" s="773" t="str">
        <f>VLOOKUP(AG330,Dropdown!$N$3:$R$55,2,FALSE)</f>
        <v>EAP</v>
      </c>
      <c r="AG330" s="773" t="s">
        <v>32</v>
      </c>
      <c r="AH330" s="773" t="str">
        <f>IF(AG330&lt;&gt;"",VLOOKUP(AG330,Dropdown!$N$3:$R$62,3,FALSE),IF(AF330&lt;&gt;"",VLOOKUP(AF330,Dropdown!$N$3:$R$62,3,FALSE),IF(AE330&lt;&gt;"",VLOOKUP(AE330,Dropdown!$N$3:$R$62,3,FALSE),"")))</f>
        <v>LMI</v>
      </c>
      <c r="AI330" s="773" t="str">
        <f>IF(AG330&lt;&gt;"",VLOOKUP(AG330,Dropdown!$N$3:$R$62,5,FALSE),IF(AF330&lt;&gt;"",VLOOKUP(AF330,Dropdown!$N$3:$R$62,5,FALSE),IF(AE330&lt;&gt;"",VLOOKUP(AE330,Dropdown!$N$3:$R$62,5,FALSE),"")))</f>
        <v>Tropical</v>
      </c>
      <c r="AJ330" s="773" t="s">
        <v>777</v>
      </c>
      <c r="AK330" s="773"/>
      <c r="AL330" s="821"/>
      <c r="AM330" s="772" t="s">
        <v>769</v>
      </c>
      <c r="AN330" s="773"/>
      <c r="AO330" s="773"/>
      <c r="AP330" s="773"/>
      <c r="AQ330" s="769" t="s">
        <v>439</v>
      </c>
      <c r="AR330" s="774" t="s">
        <v>101</v>
      </c>
      <c r="AS330" s="774">
        <v>50</v>
      </c>
      <c r="AT330" s="769"/>
      <c r="AU330" s="769"/>
      <c r="AV330" s="846">
        <v>2</v>
      </c>
      <c r="AW330" s="823"/>
      <c r="AX330" s="824"/>
      <c r="AY330" s="824"/>
      <c r="AZ330" s="803"/>
      <c r="BA330" s="804"/>
      <c r="BB330" s="804"/>
      <c r="BC330" s="850">
        <f>BE330-1.645*BF330</f>
        <v>66.696200000000005</v>
      </c>
      <c r="BD330" s="851">
        <f>BE330+1.645*BF330</f>
        <v>81.303799999999995</v>
      </c>
      <c r="BE330" s="824">
        <v>74</v>
      </c>
      <c r="BF330" s="805">
        <f>0.06*BE330</f>
        <v>4.4399999999999995</v>
      </c>
      <c r="BG330" s="804"/>
      <c r="BH330" s="804"/>
      <c r="BI330" s="823"/>
      <c r="BJ330" s="824"/>
      <c r="BK330" s="824"/>
      <c r="BL330" s="805"/>
      <c r="BM330" s="804"/>
      <c r="BN330" s="804"/>
      <c r="BO330" s="826"/>
      <c r="BP330" s="825"/>
      <c r="BQ330" s="825"/>
      <c r="BR330" s="803"/>
      <c r="BS330" s="804"/>
      <c r="BT330" s="804"/>
      <c r="BU330" s="826"/>
      <c r="BV330" s="825"/>
      <c r="BW330" s="825"/>
      <c r="BX330" s="803"/>
      <c r="BY330" s="804"/>
      <c r="BZ330" s="804"/>
      <c r="CA330" s="826"/>
      <c r="CB330" s="825"/>
      <c r="CC330" s="825"/>
      <c r="CD330" s="803"/>
      <c r="CE330" s="804"/>
      <c r="CF330" s="804"/>
      <c r="CG330" s="826"/>
      <c r="CH330" s="825"/>
      <c r="CI330" s="825"/>
      <c r="CJ330" s="803"/>
      <c r="CK330" s="804"/>
      <c r="CL330" s="804"/>
      <c r="CM330" s="826"/>
      <c r="CN330" s="825"/>
      <c r="CO330" s="825"/>
      <c r="CP330" s="803"/>
      <c r="CQ330" s="804"/>
      <c r="CR330" s="804"/>
      <c r="CS330" s="826"/>
      <c r="CT330" s="825"/>
      <c r="CU330" s="825"/>
      <c r="CV330" s="803"/>
      <c r="CW330" s="804"/>
      <c r="CX330" s="804"/>
      <c r="CY330" s="826"/>
      <c r="CZ330" s="825"/>
      <c r="DA330" s="825"/>
      <c r="DB330" s="803"/>
      <c r="DC330" s="804"/>
      <c r="DD330" s="804"/>
      <c r="DE330" s="826"/>
      <c r="DF330" s="825"/>
      <c r="DG330" s="825"/>
      <c r="DH330" s="803"/>
      <c r="DI330" s="804"/>
      <c r="DJ330" s="804"/>
      <c r="DK330" s="826"/>
      <c r="DL330" s="825"/>
      <c r="DM330" s="825"/>
      <c r="DN330" s="803"/>
      <c r="DO330" s="804"/>
      <c r="DP330" s="804"/>
      <c r="DQ330" s="827"/>
      <c r="DR330" s="828"/>
      <c r="DS330" s="835"/>
      <c r="DT330" s="811"/>
      <c r="DU330" s="812"/>
      <c r="DV330" s="812"/>
      <c r="DW330" s="836"/>
      <c r="DX330" s="835"/>
      <c r="DY330" s="828"/>
      <c r="DZ330" s="813"/>
      <c r="EA330" s="814"/>
      <c r="EB330" s="814"/>
      <c r="EC330" s="827"/>
      <c r="ED330" s="828"/>
      <c r="EE330" s="835"/>
      <c r="EF330" s="811"/>
      <c r="EG330" s="812"/>
      <c r="EH330" s="812"/>
      <c r="EI330" s="836"/>
      <c r="EJ330" s="835"/>
      <c r="EK330" s="828"/>
      <c r="EL330" s="813"/>
      <c r="EM330" s="814"/>
      <c r="EN330" s="814"/>
      <c r="EO330" s="827"/>
      <c r="EP330" s="828"/>
      <c r="EQ330" s="835"/>
      <c r="ER330" s="811"/>
      <c r="ES330" s="812"/>
      <c r="ET330" s="812"/>
      <c r="EU330" s="836"/>
      <c r="EV330" s="835"/>
      <c r="EW330" s="828"/>
      <c r="EX330" s="813"/>
      <c r="EY330" s="814"/>
      <c r="EZ330" s="814"/>
      <c r="FA330" s="827"/>
      <c r="FB330" s="828"/>
      <c r="FC330" s="835"/>
      <c r="FD330" s="811"/>
      <c r="FE330" s="812"/>
      <c r="FF330" s="812"/>
      <c r="FG330" s="836"/>
      <c r="FH330" s="835"/>
      <c r="FI330" s="828"/>
      <c r="FJ330" s="813"/>
      <c r="FK330" s="814"/>
      <c r="FL330" s="814"/>
      <c r="FM330" s="827"/>
      <c r="FN330" s="828"/>
      <c r="FO330" s="835"/>
      <c r="FP330" s="811"/>
      <c r="FQ330" s="812"/>
      <c r="FR330" s="812"/>
      <c r="FS330" s="823"/>
      <c r="FT330" s="824"/>
      <c r="FU330" s="825"/>
      <c r="FV330" s="803"/>
      <c r="FW330" s="804"/>
      <c r="FX330" s="804"/>
      <c r="FY330" s="826"/>
      <c r="FZ330" s="825"/>
      <c r="GA330" s="824"/>
      <c r="GB330" s="805"/>
      <c r="GC330" s="804"/>
      <c r="GD330" s="804"/>
      <c r="GE330" s="823"/>
      <c r="GF330" s="824"/>
      <c r="GG330" s="825"/>
      <c r="GH330" s="803"/>
      <c r="GI330" s="809"/>
      <c r="GJ330" s="809"/>
      <c r="GK330" s="826"/>
      <c r="GL330" s="825"/>
      <c r="GM330" s="824"/>
      <c r="GN330" s="805"/>
      <c r="GO330" s="804"/>
      <c r="GP330" s="804"/>
      <c r="GQ330" s="823"/>
      <c r="GR330" s="824"/>
      <c r="GS330" s="825"/>
      <c r="GT330" s="803"/>
      <c r="GU330" s="809"/>
      <c r="GV330" s="809"/>
      <c r="GW330" s="826"/>
      <c r="GX330" s="825"/>
      <c r="GY330" s="824"/>
      <c r="GZ330" s="805"/>
      <c r="HA330" s="804"/>
      <c r="HB330" s="804"/>
      <c r="HC330" s="823"/>
      <c r="HD330" s="824"/>
      <c r="HE330" s="825"/>
      <c r="HF330" s="803"/>
      <c r="HG330" s="809"/>
      <c r="HH330" s="809"/>
      <c r="HI330" s="826"/>
      <c r="HJ330" s="825"/>
      <c r="HK330" s="824"/>
      <c r="HL330" s="805"/>
      <c r="HM330" s="804"/>
      <c r="HN330" s="804"/>
      <c r="HO330" s="823"/>
      <c r="HP330" s="824"/>
      <c r="HQ330" s="825"/>
      <c r="HR330" s="803"/>
      <c r="HS330" s="809"/>
      <c r="HT330" s="809"/>
      <c r="HU330" s="826"/>
      <c r="HV330" s="825"/>
      <c r="HW330" s="824"/>
      <c r="HX330" s="805"/>
      <c r="HY330" s="804"/>
      <c r="HZ330" s="804"/>
      <c r="IA330" s="823"/>
      <c r="IB330" s="824"/>
      <c r="IC330" s="825"/>
      <c r="ID330" s="803"/>
      <c r="IE330" s="804"/>
      <c r="IF330" s="804"/>
      <c r="IG330" s="826"/>
      <c r="IH330" s="825"/>
      <c r="II330" s="824"/>
      <c r="IJ330" s="805"/>
      <c r="IK330" s="804"/>
      <c r="IL330" s="804"/>
      <c r="IM330" s="823"/>
      <c r="IN330" s="824"/>
      <c r="IO330" s="825"/>
      <c r="IP330" s="803"/>
      <c r="IQ330" s="804"/>
      <c r="IR330" s="804"/>
      <c r="IS330" s="826"/>
      <c r="IT330" s="825"/>
      <c r="IU330" s="824"/>
      <c r="IV330" s="805"/>
      <c r="IW330" s="804"/>
      <c r="IX330" s="804"/>
      <c r="IY330" s="823"/>
      <c r="IZ330" s="824"/>
      <c r="JA330" s="825"/>
      <c r="JB330" s="803"/>
      <c r="JC330" s="804"/>
      <c r="JD330" s="804"/>
      <c r="JE330" s="826"/>
      <c r="JF330" s="825"/>
      <c r="JG330" s="824"/>
      <c r="JH330" s="805"/>
      <c r="JI330" s="804"/>
      <c r="JJ330" s="804"/>
      <c r="JK330" s="823"/>
      <c r="JL330" s="824"/>
      <c r="JM330" s="825"/>
      <c r="JN330" s="803"/>
      <c r="JO330" s="809"/>
      <c r="JP330" s="809"/>
      <c r="JQ330" s="826"/>
      <c r="JR330" s="825"/>
      <c r="JS330" s="824"/>
      <c r="JT330" s="805"/>
      <c r="JU330" s="804"/>
      <c r="JV330" s="804"/>
      <c r="JW330" s="823"/>
      <c r="JX330" s="824"/>
      <c r="JY330" s="824"/>
      <c r="JZ330" s="805"/>
      <c r="KA330" s="809"/>
      <c r="KB330" s="809"/>
      <c r="KC330" s="823"/>
      <c r="KD330" s="824"/>
      <c r="KE330" s="824"/>
      <c r="KF330" s="805"/>
      <c r="KG330" s="809"/>
      <c r="KH330" s="809"/>
      <c r="KI330" s="823"/>
      <c r="KJ330" s="824"/>
      <c r="KK330" s="824"/>
      <c r="KL330" s="805"/>
      <c r="KM330" s="809"/>
      <c r="KN330" s="809"/>
      <c r="KO330" s="823"/>
      <c r="KP330" s="824"/>
      <c r="KQ330" s="824"/>
      <c r="KR330" s="805"/>
      <c r="KS330" s="804"/>
      <c r="KT330" s="804"/>
      <c r="KU330" s="823"/>
      <c r="KV330" s="824"/>
      <c r="KW330" s="824"/>
      <c r="KX330" s="805"/>
      <c r="KY330" s="809"/>
      <c r="KZ330" s="809"/>
      <c r="LA330" s="823"/>
      <c r="LB330" s="824"/>
      <c r="LC330" s="824"/>
      <c r="LD330" s="805"/>
      <c r="LE330" s="804"/>
      <c r="LF330" s="804"/>
      <c r="LG330" s="823"/>
      <c r="LH330" s="824"/>
      <c r="LI330" s="824"/>
      <c r="LJ330" s="805"/>
      <c r="LK330" s="804"/>
      <c r="LL330" s="804"/>
      <c r="LM330" s="823"/>
      <c r="LN330" s="824"/>
      <c r="LO330" s="824"/>
      <c r="LP330" s="805"/>
      <c r="LQ330" s="809"/>
      <c r="LR330" s="809"/>
      <c r="LS330" s="823"/>
      <c r="LT330" s="824"/>
      <c r="LU330" s="824"/>
      <c r="LV330" s="805"/>
      <c r="LW330" s="804"/>
      <c r="LX330" s="804"/>
      <c r="LY330" s="823"/>
      <c r="LZ330" s="824"/>
      <c r="MA330" s="824"/>
      <c r="MB330" s="805"/>
      <c r="MC330" s="809"/>
      <c r="MD330" s="809"/>
      <c r="ME330" s="823"/>
      <c r="MF330" s="824"/>
      <c r="MG330" s="824"/>
      <c r="MH330" s="805"/>
      <c r="MI330" s="809"/>
      <c r="MJ330" s="809"/>
      <c r="MK330" s="823"/>
      <c r="ML330" s="824"/>
      <c r="MM330" s="824"/>
      <c r="MN330" s="805"/>
      <c r="MO330" s="809"/>
      <c r="MP330" s="809"/>
      <c r="MQ330" s="823"/>
      <c r="MR330" s="824"/>
      <c r="MS330" s="824"/>
      <c r="MT330" s="805"/>
      <c r="MU330" s="804"/>
      <c r="MV330" s="804"/>
      <c r="MW330" s="823"/>
      <c r="MX330" s="824"/>
      <c r="MY330" s="824">
        <v>1.8</v>
      </c>
      <c r="MZ330" s="805"/>
      <c r="NA330" s="804"/>
      <c r="NB330" s="804"/>
      <c r="NC330" s="823"/>
      <c r="ND330" s="824"/>
      <c r="NE330" s="825"/>
      <c r="NF330" s="805"/>
      <c r="NG330" s="804"/>
      <c r="NH330" s="804"/>
      <c r="NI330" s="823"/>
      <c r="NJ330" s="824"/>
      <c r="NK330" s="824"/>
      <c r="NL330" s="805"/>
      <c r="NM330" s="809"/>
      <c r="NN330" s="809"/>
      <c r="NO330" s="823"/>
      <c r="NP330" s="824"/>
      <c r="NQ330" s="824"/>
      <c r="NR330" s="805"/>
      <c r="NS330" s="823"/>
      <c r="NT330" s="824"/>
      <c r="NU330" s="824"/>
      <c r="NV330" s="805"/>
      <c r="NW330" s="823"/>
      <c r="NX330" s="824"/>
      <c r="NY330" s="824"/>
      <c r="NZ330" s="834"/>
      <c r="OA330" s="823"/>
      <c r="OB330" s="824"/>
      <c r="OC330" s="824"/>
      <c r="OD330" s="805"/>
      <c r="OE330" s="823"/>
      <c r="OF330" s="824"/>
      <c r="OG330" s="824"/>
      <c r="OH330" s="805"/>
      <c r="OI330" s="823"/>
      <c r="OJ330" s="824"/>
      <c r="OK330" s="824"/>
      <c r="OL330" s="805"/>
      <c r="OM330" s="823"/>
      <c r="ON330" s="824"/>
      <c r="OO330" s="824"/>
      <c r="OP330" s="805"/>
      <c r="OQ330" s="823"/>
      <c r="OR330" s="824"/>
      <c r="OS330" s="824"/>
      <c r="OT330" s="805"/>
      <c r="OU330" s="823"/>
      <c r="OV330" s="824"/>
      <c r="OW330" s="824"/>
      <c r="OX330" s="805"/>
      <c r="OY330" s="823"/>
      <c r="OZ330" s="824"/>
      <c r="PA330" s="824"/>
      <c r="PB330" s="805"/>
      <c r="PC330" s="823"/>
      <c r="PD330" s="824"/>
      <c r="PE330" s="824"/>
      <c r="PF330" s="805"/>
    </row>
    <row r="331" spans="1:422" ht="15" hidden="1" customHeight="1" x14ac:dyDescent="0.25">
      <c r="A331" s="769" t="s">
        <v>29</v>
      </c>
      <c r="B331" s="769" t="s">
        <v>18</v>
      </c>
      <c r="C331" s="769" t="s">
        <v>16</v>
      </c>
      <c r="D331" s="770"/>
      <c r="E331" s="769"/>
      <c r="F331" s="769" t="s">
        <v>147</v>
      </c>
      <c r="G331" s="769" t="s">
        <v>119</v>
      </c>
      <c r="H331" s="769" t="s">
        <v>125</v>
      </c>
      <c r="I331" s="769"/>
      <c r="J331" s="769"/>
      <c r="K331" s="771" t="s">
        <v>448</v>
      </c>
      <c r="L331" s="769" t="s">
        <v>79</v>
      </c>
      <c r="M331" s="771"/>
      <c r="N331" s="771">
        <v>420</v>
      </c>
      <c r="O331" s="769" t="s">
        <v>463</v>
      </c>
      <c r="P331" s="769"/>
      <c r="Q331" s="769"/>
      <c r="R331" s="769" t="s">
        <v>149</v>
      </c>
      <c r="S331" s="769"/>
      <c r="T331" s="816"/>
      <c r="U331" s="816"/>
      <c r="V331" s="816"/>
      <c r="W331" s="816"/>
      <c r="X331" s="769">
        <v>1</v>
      </c>
      <c r="Y331" s="769">
        <f>IF(AND(AJ331="",AK331="",AL331="",AN331="",AO331="",OR(AP331="",AP331=Dropdown!$AM$12,AP331=Dropdown!$AM$11)),1,0)</f>
        <v>0</v>
      </c>
      <c r="Z331" s="769">
        <f t="shared" si="48"/>
        <v>1</v>
      </c>
      <c r="AA331" s="769">
        <f t="shared" si="49"/>
        <v>1</v>
      </c>
      <c r="AB331" s="769">
        <f t="shared" si="50"/>
        <v>1</v>
      </c>
      <c r="AC331" s="769"/>
      <c r="AD331" s="772" t="str">
        <f>IF(OR(T331&lt;&gt;"",U331&lt;&gt;""),Dropdown!$A$4,IF(OR(V331&lt;&gt;"",W331&lt;&gt;""),Dropdown!$A$5,Dropdown!$A$3))</f>
        <v>Residential</v>
      </c>
      <c r="AE331" s="773" t="s">
        <v>634</v>
      </c>
      <c r="AF331" s="773" t="str">
        <f>VLOOKUP(AG331,Dropdown!$N$3:$R$55,2,FALSE)</f>
        <v>SSA</v>
      </c>
      <c r="AG331" s="773" t="s">
        <v>29</v>
      </c>
      <c r="AH331" s="773" t="str">
        <f>IF(AG331&lt;&gt;"",VLOOKUP(AG331,Dropdown!$N$3:$R$62,3,FALSE),IF(AF331&lt;&gt;"",VLOOKUP(AF331,Dropdown!$N$3:$R$62,3,FALSE),IF(AE331&lt;&gt;"",VLOOKUP(AE331,Dropdown!$N$3:$R$62,3,FALSE),"")))</f>
        <v>UMI</v>
      </c>
      <c r="AI331" s="773" t="str">
        <f>IF(AG331&lt;&gt;"",VLOOKUP(AG331,Dropdown!$N$3:$R$62,5,FALSE),IF(AF331&lt;&gt;"",VLOOKUP(AF331,Dropdown!$N$3:$R$62,5,FALSE),IF(AE331&lt;&gt;"",VLOOKUP(AE331,Dropdown!$N$3:$R$62,5,FALSE),"")))</f>
        <v>Moderate</v>
      </c>
      <c r="AJ331" s="773" t="s">
        <v>777</v>
      </c>
      <c r="AK331" s="773"/>
      <c r="AL331" s="821" t="s">
        <v>79</v>
      </c>
      <c r="AM331" s="772" t="s">
        <v>769</v>
      </c>
      <c r="AN331" s="773" t="s">
        <v>636</v>
      </c>
      <c r="AO331" s="773" t="s">
        <v>625</v>
      </c>
      <c r="AP331" s="773"/>
      <c r="AQ331" s="769" t="s">
        <v>443</v>
      </c>
      <c r="AR331" s="792" t="s">
        <v>101</v>
      </c>
      <c r="AS331" s="792">
        <v>50</v>
      </c>
      <c r="AT331" s="769"/>
      <c r="AU331" s="769"/>
      <c r="AV331" s="846">
        <v>107</v>
      </c>
      <c r="AW331" s="823"/>
      <c r="AX331" s="824"/>
      <c r="AY331" s="824"/>
      <c r="AZ331" s="803"/>
      <c r="BA331" s="804"/>
      <c r="BB331" s="804"/>
      <c r="BC331" s="850">
        <f>BE331-1.645*BF331</f>
        <v>61.950099999999999</v>
      </c>
      <c r="BD331" s="851">
        <f>BE331+1.645*BF331</f>
        <v>110.04990000000001</v>
      </c>
      <c r="BE331" s="824">
        <v>86</v>
      </c>
      <c r="BF331" s="805">
        <f>0.17*BE331</f>
        <v>14.620000000000001</v>
      </c>
      <c r="BG331" s="804"/>
      <c r="BH331" s="804"/>
      <c r="BI331" s="823"/>
      <c r="BJ331" s="824"/>
      <c r="BK331" s="824"/>
      <c r="BL331" s="805"/>
      <c r="BM331" s="804"/>
      <c r="BN331" s="804"/>
      <c r="BO331" s="826"/>
      <c r="BP331" s="825"/>
      <c r="BQ331" s="825"/>
      <c r="BR331" s="803"/>
      <c r="BS331" s="804"/>
      <c r="BT331" s="804"/>
      <c r="BU331" s="826"/>
      <c r="BV331" s="825"/>
      <c r="BW331" s="825"/>
      <c r="BX331" s="803"/>
      <c r="BY331" s="804"/>
      <c r="BZ331" s="804"/>
      <c r="CA331" s="826"/>
      <c r="CB331" s="825"/>
      <c r="CC331" s="825"/>
      <c r="CD331" s="803"/>
      <c r="CE331" s="804"/>
      <c r="CF331" s="804"/>
      <c r="CG331" s="826"/>
      <c r="CH331" s="825"/>
      <c r="CI331" s="825"/>
      <c r="CJ331" s="803"/>
      <c r="CK331" s="804"/>
      <c r="CL331" s="804"/>
      <c r="CM331" s="826"/>
      <c r="CN331" s="825"/>
      <c r="CO331" s="825"/>
      <c r="CP331" s="803"/>
      <c r="CQ331" s="804"/>
      <c r="CR331" s="804"/>
      <c r="CS331" s="826"/>
      <c r="CT331" s="825"/>
      <c r="CU331" s="825"/>
      <c r="CV331" s="803"/>
      <c r="CW331" s="804"/>
      <c r="CX331" s="804"/>
      <c r="CY331" s="826"/>
      <c r="CZ331" s="825"/>
      <c r="DA331" s="825"/>
      <c r="DB331" s="803"/>
      <c r="DC331" s="804"/>
      <c r="DD331" s="804"/>
      <c r="DE331" s="826"/>
      <c r="DF331" s="825"/>
      <c r="DG331" s="825"/>
      <c r="DH331" s="803"/>
      <c r="DI331" s="804"/>
      <c r="DJ331" s="804"/>
      <c r="DK331" s="826"/>
      <c r="DL331" s="825"/>
      <c r="DM331" s="825"/>
      <c r="DN331" s="803"/>
      <c r="DO331" s="804"/>
      <c r="DP331" s="804"/>
      <c r="DQ331" s="827"/>
      <c r="DR331" s="828"/>
      <c r="DS331" s="835"/>
      <c r="DT331" s="811"/>
      <c r="DU331" s="812"/>
      <c r="DV331" s="812"/>
      <c r="DW331" s="836"/>
      <c r="DX331" s="835"/>
      <c r="DY331" s="828"/>
      <c r="DZ331" s="813"/>
      <c r="EA331" s="814"/>
      <c r="EB331" s="814"/>
      <c r="EC331" s="827"/>
      <c r="ED331" s="828"/>
      <c r="EE331" s="835"/>
      <c r="EF331" s="811"/>
      <c r="EG331" s="812"/>
      <c r="EH331" s="812"/>
      <c r="EI331" s="836"/>
      <c r="EJ331" s="835"/>
      <c r="EK331" s="828"/>
      <c r="EL331" s="813"/>
      <c r="EM331" s="814"/>
      <c r="EN331" s="814"/>
      <c r="EO331" s="827"/>
      <c r="EP331" s="828"/>
      <c r="EQ331" s="835"/>
      <c r="ER331" s="811"/>
      <c r="ES331" s="812"/>
      <c r="ET331" s="812"/>
      <c r="EU331" s="836"/>
      <c r="EV331" s="835"/>
      <c r="EW331" s="828"/>
      <c r="EX331" s="813"/>
      <c r="EY331" s="814"/>
      <c r="EZ331" s="814"/>
      <c r="FA331" s="827"/>
      <c r="FB331" s="828"/>
      <c r="FC331" s="835"/>
      <c r="FD331" s="811"/>
      <c r="FE331" s="812"/>
      <c r="FF331" s="812"/>
      <c r="FG331" s="836"/>
      <c r="FH331" s="835"/>
      <c r="FI331" s="828"/>
      <c r="FJ331" s="813"/>
      <c r="FK331" s="814"/>
      <c r="FL331" s="814"/>
      <c r="FM331" s="827"/>
      <c r="FN331" s="828"/>
      <c r="FO331" s="835"/>
      <c r="FP331" s="811"/>
      <c r="FQ331" s="812"/>
      <c r="FR331" s="812"/>
      <c r="FS331" s="823"/>
      <c r="FT331" s="824"/>
      <c r="FU331" s="825"/>
      <c r="FV331" s="803"/>
      <c r="FW331" s="804"/>
      <c r="FX331" s="804"/>
      <c r="FY331" s="826"/>
      <c r="FZ331" s="825"/>
      <c r="GA331" s="824"/>
      <c r="GB331" s="805"/>
      <c r="GC331" s="804"/>
      <c r="GD331" s="804"/>
      <c r="GE331" s="823"/>
      <c r="GF331" s="824"/>
      <c r="GG331" s="825"/>
      <c r="GH331" s="803"/>
      <c r="GI331" s="809"/>
      <c r="GJ331" s="809"/>
      <c r="GK331" s="826"/>
      <c r="GL331" s="825"/>
      <c r="GM331" s="824"/>
      <c r="GN331" s="805"/>
      <c r="GO331" s="804"/>
      <c r="GP331" s="804"/>
      <c r="GQ331" s="823"/>
      <c r="GR331" s="824"/>
      <c r="GS331" s="825"/>
      <c r="GT331" s="803"/>
      <c r="GU331" s="809"/>
      <c r="GV331" s="809"/>
      <c r="GW331" s="826"/>
      <c r="GX331" s="825"/>
      <c r="GY331" s="824"/>
      <c r="GZ331" s="805"/>
      <c r="HA331" s="804"/>
      <c r="HB331" s="804"/>
      <c r="HC331" s="823"/>
      <c r="HD331" s="824"/>
      <c r="HE331" s="825"/>
      <c r="HF331" s="803"/>
      <c r="HG331" s="809"/>
      <c r="HH331" s="809"/>
      <c r="HI331" s="826"/>
      <c r="HJ331" s="825"/>
      <c r="HK331" s="824"/>
      <c r="HL331" s="805"/>
      <c r="HM331" s="804"/>
      <c r="HN331" s="804"/>
      <c r="HO331" s="823"/>
      <c r="HP331" s="824"/>
      <c r="HQ331" s="825"/>
      <c r="HR331" s="803"/>
      <c r="HS331" s="809"/>
      <c r="HT331" s="809"/>
      <c r="HU331" s="826"/>
      <c r="HV331" s="825"/>
      <c r="HW331" s="824"/>
      <c r="HX331" s="805"/>
      <c r="HY331" s="804"/>
      <c r="HZ331" s="804"/>
      <c r="IA331" s="823"/>
      <c r="IB331" s="824"/>
      <c r="IC331" s="825"/>
      <c r="ID331" s="803"/>
      <c r="IE331" s="804"/>
      <c r="IF331" s="804"/>
      <c r="IG331" s="826"/>
      <c r="IH331" s="825"/>
      <c r="II331" s="824"/>
      <c r="IJ331" s="805"/>
      <c r="IK331" s="804"/>
      <c r="IL331" s="804"/>
      <c r="IM331" s="823"/>
      <c r="IN331" s="824"/>
      <c r="IO331" s="825">
        <v>5.2</v>
      </c>
      <c r="IP331" s="803"/>
      <c r="IQ331" s="804"/>
      <c r="IR331" s="804"/>
      <c r="IS331" s="826"/>
      <c r="IT331" s="825"/>
      <c r="IU331" s="825"/>
      <c r="IV331" s="803"/>
      <c r="IW331" s="804"/>
      <c r="IX331" s="804"/>
      <c r="IY331" s="826"/>
      <c r="IZ331" s="825"/>
      <c r="JA331" s="825"/>
      <c r="JB331" s="803"/>
      <c r="JC331" s="804"/>
      <c r="JD331" s="804"/>
      <c r="JE331" s="826"/>
      <c r="JF331" s="825"/>
      <c r="JG331" s="825"/>
      <c r="JH331" s="803"/>
      <c r="JI331" s="804"/>
      <c r="JJ331" s="804"/>
      <c r="JK331" s="826"/>
      <c r="JL331" s="825"/>
      <c r="JM331" s="825"/>
      <c r="JN331" s="803"/>
      <c r="JO331" s="804"/>
      <c r="JP331" s="804"/>
      <c r="JQ331" s="826"/>
      <c r="JR331" s="825"/>
      <c r="JS331" s="825"/>
      <c r="JT331" s="803"/>
      <c r="JU331" s="804"/>
      <c r="JV331" s="804"/>
      <c r="JW331" s="826"/>
      <c r="JX331" s="825"/>
      <c r="JY331" s="825"/>
      <c r="JZ331" s="803"/>
      <c r="KA331" s="804"/>
      <c r="KB331" s="804"/>
      <c r="KC331" s="826"/>
      <c r="KD331" s="825"/>
      <c r="KE331" s="825"/>
      <c r="KF331" s="803"/>
      <c r="KG331" s="804"/>
      <c r="KH331" s="804"/>
      <c r="KI331" s="826"/>
      <c r="KJ331" s="825"/>
      <c r="KK331" s="825"/>
      <c r="KL331" s="803"/>
      <c r="KM331" s="804"/>
      <c r="KN331" s="804"/>
      <c r="KO331" s="823"/>
      <c r="KP331" s="824"/>
      <c r="KQ331" s="852">
        <v>0.8</v>
      </c>
      <c r="KR331" s="805"/>
      <c r="KS331" s="804"/>
      <c r="KT331" s="804"/>
      <c r="KU331" s="823"/>
      <c r="KV331" s="824"/>
      <c r="KW331" s="825"/>
      <c r="KX331" s="803"/>
      <c r="KY331" s="804"/>
      <c r="KZ331" s="804"/>
      <c r="LA331" s="826"/>
      <c r="LB331" s="825"/>
      <c r="LC331" s="825"/>
      <c r="LD331" s="803"/>
      <c r="LE331" s="804"/>
      <c r="LF331" s="804"/>
      <c r="LG331" s="826"/>
      <c r="LH331" s="825"/>
      <c r="LI331" s="825"/>
      <c r="LJ331" s="803"/>
      <c r="LK331" s="804"/>
      <c r="LL331" s="804"/>
      <c r="LM331" s="826"/>
      <c r="LN331" s="825"/>
      <c r="LO331" s="825"/>
      <c r="LP331" s="803"/>
      <c r="LQ331" s="804"/>
      <c r="LR331" s="804"/>
      <c r="LS331" s="826"/>
      <c r="LT331" s="825"/>
      <c r="LU331" s="825"/>
      <c r="LV331" s="803"/>
      <c r="LW331" s="804"/>
      <c r="LX331" s="804"/>
      <c r="LY331" s="826"/>
      <c r="LZ331" s="825"/>
      <c r="MA331" s="825"/>
      <c r="MB331" s="803"/>
      <c r="MC331" s="804"/>
      <c r="MD331" s="804"/>
      <c r="ME331" s="826"/>
      <c r="MF331" s="825"/>
      <c r="MG331" s="825"/>
      <c r="MH331" s="803"/>
      <c r="MI331" s="804"/>
      <c r="MJ331" s="804"/>
      <c r="MK331" s="826"/>
      <c r="ML331" s="825"/>
      <c r="MM331" s="825"/>
      <c r="MN331" s="803"/>
      <c r="MO331" s="804"/>
      <c r="MP331" s="804"/>
      <c r="MQ331" s="823"/>
      <c r="MR331" s="824"/>
      <c r="MS331" s="824">
        <v>1.7</v>
      </c>
      <c r="MT331" s="805"/>
      <c r="MU331" s="804"/>
      <c r="MV331" s="804"/>
      <c r="MW331" s="823"/>
      <c r="MX331" s="824"/>
      <c r="MY331" s="824"/>
      <c r="MZ331" s="805"/>
      <c r="NA331" s="804"/>
      <c r="NB331" s="804"/>
      <c r="NC331" s="823"/>
      <c r="ND331" s="824"/>
      <c r="NE331" s="825"/>
      <c r="NF331" s="805"/>
      <c r="NG331" s="804"/>
      <c r="NH331" s="804"/>
      <c r="NI331" s="823"/>
      <c r="NJ331" s="824"/>
      <c r="NK331" s="824"/>
      <c r="NL331" s="805"/>
      <c r="NM331" s="809"/>
      <c r="NN331" s="809"/>
      <c r="NO331" s="823"/>
      <c r="NP331" s="824"/>
      <c r="NQ331" s="824"/>
      <c r="NR331" s="805"/>
      <c r="NS331" s="823"/>
      <c r="NT331" s="824"/>
      <c r="NU331" s="824"/>
      <c r="NV331" s="805"/>
      <c r="NW331" s="823"/>
      <c r="NX331" s="824"/>
      <c r="NY331" s="824"/>
      <c r="NZ331" s="834"/>
      <c r="OA331" s="823"/>
      <c r="OB331" s="824"/>
      <c r="OC331" s="824"/>
      <c r="OD331" s="805"/>
      <c r="OE331" s="823"/>
      <c r="OF331" s="824"/>
      <c r="OG331" s="824"/>
      <c r="OH331" s="805"/>
      <c r="OI331" s="823"/>
      <c r="OJ331" s="824"/>
      <c r="OK331" s="824"/>
      <c r="OL331" s="805"/>
      <c r="OM331" s="823"/>
      <c r="ON331" s="824"/>
      <c r="OO331" s="824"/>
      <c r="OP331" s="805"/>
      <c r="OQ331" s="823"/>
      <c r="OR331" s="824"/>
      <c r="OS331" s="824"/>
      <c r="OT331" s="805"/>
      <c r="OU331" s="823"/>
      <c r="OV331" s="824"/>
      <c r="OW331" s="824"/>
      <c r="OX331" s="805"/>
      <c r="OY331" s="823"/>
      <c r="OZ331" s="824"/>
      <c r="PA331" s="824"/>
      <c r="PB331" s="805"/>
      <c r="PC331" s="823"/>
      <c r="PD331" s="824"/>
      <c r="PE331" s="824"/>
      <c r="PF331" s="805"/>
    </row>
    <row r="332" spans="1:422" ht="15" hidden="1" customHeight="1" x14ac:dyDescent="0.25">
      <c r="A332" s="769" t="s">
        <v>66</v>
      </c>
      <c r="B332" s="769"/>
      <c r="C332" s="769"/>
      <c r="D332" s="770"/>
      <c r="E332" s="769"/>
      <c r="F332" s="769"/>
      <c r="G332" s="769"/>
      <c r="H332" s="769"/>
      <c r="I332" s="771"/>
      <c r="J332" s="771"/>
      <c r="K332" s="771"/>
      <c r="L332" s="769"/>
      <c r="M332" s="769"/>
      <c r="N332" s="769"/>
      <c r="O332" s="769"/>
      <c r="P332" s="769"/>
      <c r="Q332" s="806"/>
      <c r="R332" s="769" t="s">
        <v>149</v>
      </c>
      <c r="S332" s="769"/>
      <c r="T332" s="816"/>
      <c r="U332" s="816"/>
      <c r="V332" s="816"/>
      <c r="W332" s="816"/>
      <c r="X332" s="769"/>
      <c r="Y332" s="769">
        <f>IF(AND(AJ332="",AK332="",AL332="",AN332="",AO332="",OR(AP332="",AP332=Dropdown!$AM$12,AP332=Dropdown!$AM$11)),1,0)</f>
        <v>1</v>
      </c>
      <c r="Z332" s="769">
        <f t="shared" si="48"/>
        <v>0</v>
      </c>
      <c r="AA332" s="769">
        <f t="shared" si="49"/>
        <v>0</v>
      </c>
      <c r="AB332" s="769">
        <f t="shared" si="50"/>
        <v>0</v>
      </c>
      <c r="AC332" s="769"/>
      <c r="AD332" s="772" t="str">
        <f>IF(OR(T332&lt;&gt;"",U332&lt;&gt;""),Dropdown!$A$4,IF(OR(V332&lt;&gt;"",W332&lt;&gt;""),Dropdown!$A$5,Dropdown!$A$3))</f>
        <v>Residential</v>
      </c>
      <c r="AE332" s="773" t="s">
        <v>343</v>
      </c>
      <c r="AF332" s="773"/>
      <c r="AG332" s="773"/>
      <c r="AH332" s="773" t="str">
        <f>IF(AG332&lt;&gt;"",VLOOKUP(AG332,Dropdown!$N$3:$R$62,3,FALSE),IF(AF332&lt;&gt;"",VLOOKUP(AF332,Dropdown!$N$3:$R$62,3,FALSE),IF(AE332&lt;&gt;"",VLOOKUP(AE332,Dropdown!$N$3:$R$62,3,FALSE),"")))</f>
        <v>LMI</v>
      </c>
      <c r="AI332" s="773" t="str">
        <f>IF(AG332&lt;&gt;"",VLOOKUP(AG332,Dropdown!$N$3:$R$62,5,FALSE),IF(AF332&lt;&gt;"",VLOOKUP(AF332,Dropdown!$N$3:$R$62,5,FALSE),IF(AE332&lt;&gt;"",VLOOKUP(AE332,Dropdown!$N$3:$R$62,5,FALSE),"")))</f>
        <v>Diverse</v>
      </c>
      <c r="AJ332" s="773"/>
      <c r="AK332" s="821"/>
      <c r="AL332" s="773"/>
      <c r="AM332" s="773"/>
      <c r="AN332" s="773"/>
      <c r="AO332" s="773"/>
      <c r="AP332" s="773"/>
      <c r="AQ332" s="769" t="s">
        <v>534</v>
      </c>
      <c r="AR332" s="774" t="s">
        <v>101</v>
      </c>
      <c r="AS332" s="774">
        <v>54</v>
      </c>
      <c r="AT332" s="769"/>
      <c r="AU332" s="769"/>
      <c r="AV332" s="846"/>
      <c r="AW332" s="826"/>
      <c r="AX332" s="825"/>
      <c r="AY332" s="825"/>
      <c r="AZ332" s="803"/>
      <c r="BA332" s="804"/>
      <c r="BB332" s="804"/>
      <c r="BC332" s="826"/>
      <c r="BD332" s="825"/>
      <c r="BE332" s="824"/>
      <c r="BF332" s="805"/>
      <c r="BG332" s="804"/>
      <c r="BH332" s="804"/>
      <c r="BI332" s="826"/>
      <c r="BJ332" s="825"/>
      <c r="BK332" s="856"/>
      <c r="BL332" s="803"/>
      <c r="BM332" s="804"/>
      <c r="BN332" s="804"/>
      <c r="BO332" s="826"/>
      <c r="BP332" s="825"/>
      <c r="BQ332" s="824"/>
      <c r="BR332" s="805"/>
      <c r="BS332" s="804"/>
      <c r="BT332" s="804"/>
      <c r="BU332" s="826"/>
      <c r="BV332" s="825"/>
      <c r="BW332" s="824"/>
      <c r="BX332" s="805"/>
      <c r="BY332" s="804"/>
      <c r="BZ332" s="804"/>
      <c r="CA332" s="826"/>
      <c r="CB332" s="825"/>
      <c r="CC332" s="824"/>
      <c r="CD332" s="805"/>
      <c r="CE332" s="804"/>
      <c r="CF332" s="804"/>
      <c r="CG332" s="826"/>
      <c r="CH332" s="825"/>
      <c r="CI332" s="824"/>
      <c r="CJ332" s="805"/>
      <c r="CK332" s="804"/>
      <c r="CL332" s="804"/>
      <c r="CM332" s="826"/>
      <c r="CN332" s="825"/>
      <c r="CO332" s="824"/>
      <c r="CP332" s="805"/>
      <c r="CQ332" s="804"/>
      <c r="CR332" s="804"/>
      <c r="CS332" s="826"/>
      <c r="CT332" s="825"/>
      <c r="CU332" s="824"/>
      <c r="CV332" s="805"/>
      <c r="CW332" s="804"/>
      <c r="CX332" s="804"/>
      <c r="CY332" s="826"/>
      <c r="CZ332" s="825"/>
      <c r="DA332" s="825"/>
      <c r="DB332" s="803"/>
      <c r="DC332" s="809"/>
      <c r="DD332" s="809"/>
      <c r="DE332" s="826"/>
      <c r="DF332" s="825"/>
      <c r="DG332" s="824"/>
      <c r="DH332" s="805"/>
      <c r="DI332" s="804"/>
      <c r="DJ332" s="804"/>
      <c r="DK332" s="826"/>
      <c r="DL332" s="825"/>
      <c r="DM332" s="825"/>
      <c r="DN332" s="803"/>
      <c r="DO332" s="809"/>
      <c r="DP332" s="809"/>
      <c r="DQ332" s="826"/>
      <c r="DR332" s="825"/>
      <c r="DS332" s="825"/>
      <c r="DT332" s="803"/>
      <c r="DU332" s="804"/>
      <c r="DV332" s="804"/>
      <c r="DW332" s="826"/>
      <c r="DX332" s="825"/>
      <c r="DY332" s="825"/>
      <c r="DZ332" s="803"/>
      <c r="EA332" s="804"/>
      <c r="EB332" s="804"/>
      <c r="EC332" s="826"/>
      <c r="ED332" s="825"/>
      <c r="EE332" s="825"/>
      <c r="EF332" s="803"/>
      <c r="EG332" s="804"/>
      <c r="EH332" s="804"/>
      <c r="EI332" s="826"/>
      <c r="EJ332" s="825"/>
      <c r="EK332" s="825"/>
      <c r="EL332" s="803"/>
      <c r="EM332" s="804"/>
      <c r="EN332" s="804"/>
      <c r="EO332" s="826"/>
      <c r="EP332" s="825"/>
      <c r="EQ332" s="825"/>
      <c r="ER332" s="803"/>
      <c r="ES332" s="804"/>
      <c r="ET332" s="804"/>
      <c r="EU332" s="826"/>
      <c r="EV332" s="825"/>
      <c r="EW332" s="825"/>
      <c r="EX332" s="803"/>
      <c r="EY332" s="804"/>
      <c r="EZ332" s="804"/>
      <c r="FA332" s="826"/>
      <c r="FB332" s="825"/>
      <c r="FC332" s="825"/>
      <c r="FD332" s="803"/>
      <c r="FE332" s="804"/>
      <c r="FF332" s="804"/>
      <c r="FG332" s="826"/>
      <c r="FH332" s="825"/>
      <c r="FI332" s="825"/>
      <c r="FJ332" s="803"/>
      <c r="FK332" s="804"/>
      <c r="FL332" s="804"/>
      <c r="FM332" s="826"/>
      <c r="FN332" s="825"/>
      <c r="FO332" s="825"/>
      <c r="FP332" s="803"/>
      <c r="FQ332" s="804"/>
      <c r="FR332" s="804"/>
      <c r="FS332" s="826"/>
      <c r="FT332" s="825"/>
      <c r="FU332" s="825"/>
      <c r="FV332" s="803"/>
      <c r="FW332" s="804"/>
      <c r="FX332" s="804"/>
      <c r="FY332" s="826"/>
      <c r="FZ332" s="825"/>
      <c r="GA332" s="824"/>
      <c r="GB332" s="805"/>
      <c r="GC332" s="804"/>
      <c r="GD332" s="804"/>
      <c r="GE332" s="826"/>
      <c r="GF332" s="825"/>
      <c r="GG332" s="825"/>
      <c r="GH332" s="803"/>
      <c r="GI332" s="809"/>
      <c r="GJ332" s="809"/>
      <c r="GK332" s="826"/>
      <c r="GL332" s="825"/>
      <c r="GM332" s="824"/>
      <c r="GN332" s="805"/>
      <c r="GO332" s="804"/>
      <c r="GP332" s="804"/>
      <c r="GQ332" s="826"/>
      <c r="GR332" s="825"/>
      <c r="GS332" s="825"/>
      <c r="GT332" s="803"/>
      <c r="GU332" s="809"/>
      <c r="GV332" s="809"/>
      <c r="GW332" s="826"/>
      <c r="GX332" s="825"/>
      <c r="GY332" s="824"/>
      <c r="GZ332" s="805"/>
      <c r="HA332" s="804"/>
      <c r="HB332" s="804"/>
      <c r="HC332" s="826"/>
      <c r="HD332" s="825"/>
      <c r="HE332" s="825"/>
      <c r="HF332" s="803"/>
      <c r="HG332" s="809"/>
      <c r="HH332" s="809"/>
      <c r="HI332" s="826"/>
      <c r="HJ332" s="825"/>
      <c r="HK332" s="824"/>
      <c r="HL332" s="805"/>
      <c r="HM332" s="804"/>
      <c r="HN332" s="804"/>
      <c r="HO332" s="826"/>
      <c r="HP332" s="825"/>
      <c r="HQ332" s="825"/>
      <c r="HR332" s="803"/>
      <c r="HS332" s="809"/>
      <c r="HT332" s="809"/>
      <c r="HU332" s="826"/>
      <c r="HV332" s="825"/>
      <c r="HW332" s="824"/>
      <c r="HX332" s="805"/>
      <c r="HY332" s="804"/>
      <c r="HZ332" s="804"/>
      <c r="IA332" s="823"/>
      <c r="IB332" s="824"/>
      <c r="IC332" s="825"/>
      <c r="ID332" s="803"/>
      <c r="IE332" s="804"/>
      <c r="IF332" s="804"/>
      <c r="IG332" s="826"/>
      <c r="IH332" s="825"/>
      <c r="II332" s="824"/>
      <c r="IJ332" s="805"/>
      <c r="IK332" s="804"/>
      <c r="IL332" s="804"/>
      <c r="IM332" s="823"/>
      <c r="IN332" s="824"/>
      <c r="IO332" s="825"/>
      <c r="IP332" s="803"/>
      <c r="IQ332" s="804"/>
      <c r="IR332" s="804"/>
      <c r="IS332" s="826"/>
      <c r="IT332" s="825"/>
      <c r="IU332" s="824"/>
      <c r="IV332" s="805"/>
      <c r="IW332" s="804"/>
      <c r="IX332" s="804"/>
      <c r="IY332" s="823"/>
      <c r="IZ332" s="824"/>
      <c r="JA332" s="825"/>
      <c r="JB332" s="803"/>
      <c r="JC332" s="804"/>
      <c r="JD332" s="804"/>
      <c r="JE332" s="826"/>
      <c r="JF332" s="825"/>
      <c r="JG332" s="824"/>
      <c r="JH332" s="805"/>
      <c r="JI332" s="804"/>
      <c r="JJ332" s="804"/>
      <c r="JK332" s="823"/>
      <c r="JL332" s="824"/>
      <c r="JM332" s="825"/>
      <c r="JN332" s="803"/>
      <c r="JO332" s="809"/>
      <c r="JP332" s="809"/>
      <c r="JQ332" s="826"/>
      <c r="JR332" s="825"/>
      <c r="JS332" s="824"/>
      <c r="JT332" s="805"/>
      <c r="JU332" s="804"/>
      <c r="JV332" s="804"/>
      <c r="JW332" s="823"/>
      <c r="JX332" s="824"/>
      <c r="JY332" s="824"/>
      <c r="JZ332" s="805"/>
      <c r="KA332" s="809"/>
      <c r="KB332" s="809"/>
      <c r="KC332" s="823"/>
      <c r="KD332" s="824"/>
      <c r="KE332" s="824"/>
      <c r="KF332" s="805"/>
      <c r="KG332" s="809"/>
      <c r="KH332" s="809"/>
      <c r="KI332" s="823"/>
      <c r="KJ332" s="824"/>
      <c r="KK332" s="824"/>
      <c r="KL332" s="805"/>
      <c r="KM332" s="809"/>
      <c r="KN332" s="809"/>
      <c r="KO332" s="826"/>
      <c r="KP332" s="825"/>
      <c r="KQ332" s="929" t="s">
        <v>977</v>
      </c>
      <c r="KR332" s="803"/>
      <c r="KS332" s="804"/>
      <c r="KT332" s="804"/>
      <c r="KU332" s="826"/>
      <c r="KV332" s="825"/>
      <c r="KW332" s="825"/>
      <c r="KX332" s="803"/>
      <c r="KY332" s="804"/>
      <c r="KZ332" s="804"/>
      <c r="LA332" s="826"/>
      <c r="LB332" s="825"/>
      <c r="LC332" s="825"/>
      <c r="LD332" s="803"/>
      <c r="LE332" s="804"/>
      <c r="LF332" s="804"/>
      <c r="LG332" s="826"/>
      <c r="LH332" s="825"/>
      <c r="LI332" s="825"/>
      <c r="LJ332" s="803"/>
      <c r="LK332" s="804"/>
      <c r="LL332" s="804"/>
      <c r="LM332" s="826"/>
      <c r="LN332" s="825"/>
      <c r="LO332" s="825"/>
      <c r="LP332" s="803"/>
      <c r="LQ332" s="804"/>
      <c r="LR332" s="804"/>
      <c r="LS332" s="826"/>
      <c r="LT332" s="825"/>
      <c r="LU332" s="825"/>
      <c r="LV332" s="803"/>
      <c r="LW332" s="804"/>
      <c r="LX332" s="804"/>
      <c r="LY332" s="826"/>
      <c r="LZ332" s="825"/>
      <c r="MA332" s="825"/>
      <c r="MB332" s="803"/>
      <c r="MC332" s="804"/>
      <c r="MD332" s="804"/>
      <c r="ME332" s="826"/>
      <c r="MF332" s="825"/>
      <c r="MG332" s="825"/>
      <c r="MH332" s="803"/>
      <c r="MI332" s="804"/>
      <c r="MJ332" s="804"/>
      <c r="MK332" s="826"/>
      <c r="ML332" s="825"/>
      <c r="MM332" s="825"/>
      <c r="MN332" s="803"/>
      <c r="MO332" s="804"/>
      <c r="MP332" s="804"/>
      <c r="MQ332" s="823"/>
      <c r="MR332" s="824"/>
      <c r="MS332" s="824"/>
      <c r="MT332" s="805"/>
      <c r="MU332" s="804"/>
      <c r="MV332" s="804"/>
      <c r="MW332" s="823"/>
      <c r="MX332" s="824"/>
      <c r="MY332" s="824"/>
      <c r="MZ332" s="805"/>
      <c r="NA332" s="804"/>
      <c r="NB332" s="804"/>
      <c r="NC332" s="823"/>
      <c r="ND332" s="824"/>
      <c r="NE332" s="824"/>
      <c r="NF332" s="805"/>
      <c r="NG332" s="804"/>
      <c r="NH332" s="804"/>
      <c r="NI332" s="823"/>
      <c r="NJ332" s="824"/>
      <c r="NK332" s="824"/>
      <c r="NL332" s="805"/>
      <c r="NM332" s="809"/>
      <c r="NN332" s="809"/>
      <c r="NO332" s="823"/>
      <c r="NP332" s="824"/>
      <c r="NQ332" s="824"/>
      <c r="NR332" s="805"/>
      <c r="NS332" s="823"/>
      <c r="NT332" s="824"/>
      <c r="NU332" s="824"/>
      <c r="NV332" s="805"/>
      <c r="NW332" s="823"/>
      <c r="NX332" s="824"/>
      <c r="NY332" s="824"/>
      <c r="NZ332" s="834"/>
      <c r="OA332" s="823"/>
      <c r="OB332" s="824"/>
      <c r="OC332" s="824">
        <v>5.6</v>
      </c>
      <c r="OD332" s="805"/>
      <c r="OE332" s="826"/>
      <c r="OF332" s="825"/>
      <c r="OG332" s="825"/>
      <c r="OH332" s="803"/>
      <c r="OI332" s="826"/>
      <c r="OJ332" s="825"/>
      <c r="OK332" s="825"/>
      <c r="OL332" s="803"/>
      <c r="OM332" s="860"/>
      <c r="ON332" s="837"/>
      <c r="OO332" s="838"/>
      <c r="OP332" s="881"/>
      <c r="OQ332" s="823"/>
      <c r="OR332" s="824"/>
      <c r="OS332" s="824"/>
      <c r="OT332" s="805"/>
      <c r="OU332" s="823"/>
      <c r="OV332" s="824"/>
      <c r="OW332" s="824"/>
      <c r="OX332" s="805"/>
      <c r="OY332" s="823"/>
      <c r="OZ332" s="824"/>
      <c r="PA332" s="824"/>
      <c r="PB332" s="805"/>
      <c r="PC332" s="823"/>
      <c r="PD332" s="824"/>
      <c r="PE332" s="824"/>
      <c r="PF332" s="805"/>
    </row>
    <row r="333" spans="1:422" ht="15" hidden="1" customHeight="1" x14ac:dyDescent="0.25">
      <c r="A333" s="769" t="s">
        <v>66</v>
      </c>
      <c r="B333" s="769"/>
      <c r="C333" s="769"/>
      <c r="D333" s="770"/>
      <c r="E333" s="769"/>
      <c r="F333" s="769"/>
      <c r="G333" s="769"/>
      <c r="H333" s="769"/>
      <c r="I333" s="769"/>
      <c r="J333" s="769"/>
      <c r="K333" s="769"/>
      <c r="L333" s="769"/>
      <c r="M333" s="769"/>
      <c r="N333" s="769"/>
      <c r="O333" s="769"/>
      <c r="P333" s="769"/>
      <c r="Q333" s="769"/>
      <c r="R333" s="769"/>
      <c r="S333" s="769"/>
      <c r="T333" s="816"/>
      <c r="U333" s="816"/>
      <c r="V333" s="816"/>
      <c r="W333" s="816"/>
      <c r="X333" s="769"/>
      <c r="Y333" s="769">
        <f>IF(AND(AJ333="",AK333="",AL333="",AN333="",AO333="",OR(AP333="",AP333=Dropdown!$AM$12,AP333=Dropdown!$AM$11)),1,0)</f>
        <v>1</v>
      </c>
      <c r="Z333" s="769">
        <f t="shared" si="48"/>
        <v>0</v>
      </c>
      <c r="AA333" s="769">
        <f t="shared" si="49"/>
        <v>1</v>
      </c>
      <c r="AB333" s="769">
        <f t="shared" si="50"/>
        <v>1</v>
      </c>
      <c r="AC333" s="769"/>
      <c r="AD333" s="772" t="str">
        <f>IF(OR(T333&lt;&gt;"",U333&lt;&gt;""),Dropdown!$A$4,IF(OR(V333&lt;&gt;"",W333&lt;&gt;""),Dropdown!$A$5,Dropdown!$A$3))</f>
        <v>Residential</v>
      </c>
      <c r="AE333" s="773" t="s">
        <v>343</v>
      </c>
      <c r="AF333" s="773"/>
      <c r="AG333" s="773"/>
      <c r="AH333" s="773" t="str">
        <f>IF(AG333&lt;&gt;"",VLOOKUP(AG333,Dropdown!$N$3:$R$62,3,FALSE),IF(AF333&lt;&gt;"",VLOOKUP(AF333,Dropdown!$N$3:$R$62,3,FALSE),IF(AE333&lt;&gt;"",VLOOKUP(AE333,Dropdown!$N$3:$R$62,3,FALSE),"")))</f>
        <v>LMI</v>
      </c>
      <c r="AI333" s="773" t="str">
        <f>IF(AG333&lt;&gt;"",VLOOKUP(AG333,Dropdown!$N$3:$R$62,5,FALSE),IF(AF333&lt;&gt;"",VLOOKUP(AF333,Dropdown!$N$3:$R$62,5,FALSE),IF(AE333&lt;&gt;"",VLOOKUP(AE333,Dropdown!$N$3:$R$62,5,FALSE),"")))</f>
        <v>Diverse</v>
      </c>
      <c r="AJ333" s="773"/>
      <c r="AK333" s="773"/>
      <c r="AL333" s="773"/>
      <c r="AM333" s="773"/>
      <c r="AN333" s="773"/>
      <c r="AO333" s="773"/>
      <c r="AP333" s="773"/>
      <c r="AQ333" s="769" t="s">
        <v>22</v>
      </c>
      <c r="AR333" s="774" t="s">
        <v>101</v>
      </c>
      <c r="AS333" s="774"/>
      <c r="AT333" s="769"/>
      <c r="AU333" s="769"/>
      <c r="AV333" s="846"/>
      <c r="AW333" s="826"/>
      <c r="AX333" s="825"/>
      <c r="AY333" s="825"/>
      <c r="AZ333" s="803"/>
      <c r="BA333" s="804"/>
      <c r="BB333" s="804"/>
      <c r="BC333" s="823"/>
      <c r="BD333" s="824"/>
      <c r="BE333" s="824"/>
      <c r="BF333" s="805"/>
      <c r="BG333" s="804"/>
      <c r="BH333" s="804"/>
      <c r="BI333" s="826"/>
      <c r="BJ333" s="825"/>
      <c r="BK333" s="856"/>
      <c r="BL333" s="803"/>
      <c r="BM333" s="804"/>
      <c r="BN333" s="804"/>
      <c r="BO333" s="823"/>
      <c r="BP333" s="824"/>
      <c r="BQ333" s="824"/>
      <c r="BR333" s="805"/>
      <c r="BS333" s="804"/>
      <c r="BT333" s="804"/>
      <c r="BU333" s="823"/>
      <c r="BV333" s="824"/>
      <c r="BW333" s="824"/>
      <c r="BX333" s="805"/>
      <c r="BY333" s="804"/>
      <c r="BZ333" s="804"/>
      <c r="CA333" s="823"/>
      <c r="CB333" s="824"/>
      <c r="CC333" s="824"/>
      <c r="CD333" s="805"/>
      <c r="CE333" s="804"/>
      <c r="CF333" s="804"/>
      <c r="CG333" s="823"/>
      <c r="CH333" s="824"/>
      <c r="CI333" s="824"/>
      <c r="CJ333" s="805"/>
      <c r="CK333" s="804"/>
      <c r="CL333" s="804"/>
      <c r="CM333" s="823"/>
      <c r="CN333" s="824"/>
      <c r="CO333" s="824"/>
      <c r="CP333" s="805"/>
      <c r="CQ333" s="804"/>
      <c r="CR333" s="804"/>
      <c r="CS333" s="823"/>
      <c r="CT333" s="824"/>
      <c r="CU333" s="824"/>
      <c r="CV333" s="805"/>
      <c r="CW333" s="804"/>
      <c r="CX333" s="804"/>
      <c r="CY333" s="823"/>
      <c r="CZ333" s="824"/>
      <c r="DA333" s="825"/>
      <c r="DB333" s="803"/>
      <c r="DC333" s="809"/>
      <c r="DD333" s="809"/>
      <c r="DE333" s="826"/>
      <c r="DF333" s="825"/>
      <c r="DG333" s="824"/>
      <c r="DH333" s="805"/>
      <c r="DI333" s="804"/>
      <c r="DJ333" s="804"/>
      <c r="DK333" s="823"/>
      <c r="DL333" s="824"/>
      <c r="DM333" s="825"/>
      <c r="DN333" s="803"/>
      <c r="DO333" s="809"/>
      <c r="DP333" s="809"/>
      <c r="DQ333" s="826">
        <v>20</v>
      </c>
      <c r="DR333" s="825">
        <v>40</v>
      </c>
      <c r="DS333" s="851">
        <f>AVERAGE(DQ333:DR333)</f>
        <v>30</v>
      </c>
      <c r="DT333" s="841">
        <f>(DR333-DQ333)/4</f>
        <v>5</v>
      </c>
      <c r="DU333" s="804"/>
      <c r="DV333" s="804"/>
      <c r="DW333" s="826"/>
      <c r="DX333" s="825"/>
      <c r="DY333" s="825"/>
      <c r="DZ333" s="803"/>
      <c r="EA333" s="804"/>
      <c r="EB333" s="804"/>
      <c r="EC333" s="826"/>
      <c r="ED333" s="825"/>
      <c r="EE333" s="825"/>
      <c r="EF333" s="803"/>
      <c r="EG333" s="804"/>
      <c r="EH333" s="804"/>
      <c r="EI333" s="826"/>
      <c r="EJ333" s="825"/>
      <c r="EK333" s="825"/>
      <c r="EL333" s="803"/>
      <c r="EM333" s="804"/>
      <c r="EN333" s="804"/>
      <c r="EO333" s="826"/>
      <c r="EP333" s="825"/>
      <c r="EQ333" s="825"/>
      <c r="ER333" s="803"/>
      <c r="ES333" s="804"/>
      <c r="ET333" s="804"/>
      <c r="EU333" s="826"/>
      <c r="EV333" s="825"/>
      <c r="EW333" s="825"/>
      <c r="EX333" s="803"/>
      <c r="EY333" s="804"/>
      <c r="EZ333" s="804"/>
      <c r="FA333" s="826"/>
      <c r="FB333" s="825"/>
      <c r="FC333" s="825"/>
      <c r="FD333" s="803"/>
      <c r="FE333" s="804"/>
      <c r="FF333" s="804"/>
      <c r="FG333" s="826"/>
      <c r="FH333" s="825"/>
      <c r="FI333" s="825"/>
      <c r="FJ333" s="803"/>
      <c r="FK333" s="804"/>
      <c r="FL333" s="804"/>
      <c r="FM333" s="826"/>
      <c r="FN333" s="825"/>
      <c r="FO333" s="825"/>
      <c r="FP333" s="803"/>
      <c r="FQ333" s="804"/>
      <c r="FR333" s="804"/>
      <c r="FS333" s="826"/>
      <c r="FT333" s="825"/>
      <c r="FU333" s="825"/>
      <c r="FV333" s="803"/>
      <c r="FW333" s="804"/>
      <c r="FX333" s="804"/>
      <c r="FY333" s="826"/>
      <c r="FZ333" s="825"/>
      <c r="GA333" s="825"/>
      <c r="GB333" s="803"/>
      <c r="GC333" s="804"/>
      <c r="GD333" s="804"/>
      <c r="GE333" s="826"/>
      <c r="GF333" s="825"/>
      <c r="GG333" s="825"/>
      <c r="GH333" s="803"/>
      <c r="GI333" s="804"/>
      <c r="GJ333" s="804"/>
      <c r="GK333" s="826"/>
      <c r="GL333" s="825"/>
      <c r="GM333" s="825"/>
      <c r="GN333" s="803"/>
      <c r="GO333" s="804"/>
      <c r="GP333" s="804"/>
      <c r="GQ333" s="826"/>
      <c r="GR333" s="825"/>
      <c r="GS333" s="825"/>
      <c r="GT333" s="803"/>
      <c r="GU333" s="804"/>
      <c r="GV333" s="804"/>
      <c r="GW333" s="826"/>
      <c r="GX333" s="825"/>
      <c r="GY333" s="825"/>
      <c r="GZ333" s="803"/>
      <c r="HA333" s="804"/>
      <c r="HB333" s="804"/>
      <c r="HC333" s="826"/>
      <c r="HD333" s="825"/>
      <c r="HE333" s="825"/>
      <c r="HF333" s="803"/>
      <c r="HG333" s="804"/>
      <c r="HH333" s="804"/>
      <c r="HI333" s="826"/>
      <c r="HJ333" s="825"/>
      <c r="HK333" s="825"/>
      <c r="HL333" s="803"/>
      <c r="HM333" s="804"/>
      <c r="HN333" s="804"/>
      <c r="HO333" s="826"/>
      <c r="HP333" s="825"/>
      <c r="HQ333" s="825"/>
      <c r="HR333" s="803"/>
      <c r="HS333" s="804"/>
      <c r="HT333" s="804"/>
      <c r="HU333" s="826"/>
      <c r="HV333" s="825"/>
      <c r="HW333" s="825"/>
      <c r="HX333" s="803"/>
      <c r="HY333" s="804"/>
      <c r="HZ333" s="804"/>
      <c r="IA333" s="826"/>
      <c r="IB333" s="825"/>
      <c r="IC333" s="825"/>
      <c r="ID333" s="803"/>
      <c r="IE333" s="804"/>
      <c r="IF333" s="804"/>
      <c r="IG333" s="826"/>
      <c r="IH333" s="825"/>
      <c r="II333" s="825"/>
      <c r="IJ333" s="803"/>
      <c r="IK333" s="804"/>
      <c r="IL333" s="804"/>
      <c r="IM333" s="826"/>
      <c r="IN333" s="825"/>
      <c r="IO333" s="825">
        <v>5.6</v>
      </c>
      <c r="IP333" s="803"/>
      <c r="IQ333" s="804"/>
      <c r="IR333" s="804"/>
      <c r="IS333" s="826"/>
      <c r="IT333" s="825"/>
      <c r="IU333" s="825"/>
      <c r="IV333" s="803"/>
      <c r="IW333" s="804"/>
      <c r="IX333" s="804"/>
      <c r="IY333" s="826"/>
      <c r="IZ333" s="825"/>
      <c r="JA333" s="825"/>
      <c r="JB333" s="803"/>
      <c r="JC333" s="804"/>
      <c r="JD333" s="804"/>
      <c r="JE333" s="826"/>
      <c r="JF333" s="825"/>
      <c r="JG333" s="825"/>
      <c r="JH333" s="803"/>
      <c r="JI333" s="804"/>
      <c r="JJ333" s="804"/>
      <c r="JK333" s="826"/>
      <c r="JL333" s="825"/>
      <c r="JM333" s="825"/>
      <c r="JN333" s="803"/>
      <c r="JO333" s="804"/>
      <c r="JP333" s="804"/>
      <c r="JQ333" s="826"/>
      <c r="JR333" s="825"/>
      <c r="JS333" s="825"/>
      <c r="JT333" s="803"/>
      <c r="JU333" s="804"/>
      <c r="JV333" s="804"/>
      <c r="JW333" s="826"/>
      <c r="JX333" s="825"/>
      <c r="JY333" s="825"/>
      <c r="JZ333" s="803"/>
      <c r="KA333" s="804"/>
      <c r="KB333" s="804"/>
      <c r="KC333" s="826"/>
      <c r="KD333" s="825"/>
      <c r="KE333" s="825"/>
      <c r="KF333" s="803"/>
      <c r="KG333" s="804"/>
      <c r="KH333" s="804"/>
      <c r="KI333" s="826"/>
      <c r="KJ333" s="825"/>
      <c r="KK333" s="825"/>
      <c r="KL333" s="803"/>
      <c r="KM333" s="804"/>
      <c r="KN333" s="804"/>
      <c r="KO333" s="826"/>
      <c r="KP333" s="825"/>
      <c r="KQ333" s="824">
        <v>0.8</v>
      </c>
      <c r="KR333" s="803"/>
      <c r="KS333" s="804"/>
      <c r="KT333" s="804"/>
      <c r="KU333" s="826"/>
      <c r="KV333" s="825"/>
      <c r="KW333" s="825"/>
      <c r="KX333" s="803"/>
      <c r="KY333" s="804"/>
      <c r="KZ333" s="804"/>
      <c r="LA333" s="826"/>
      <c r="LB333" s="825"/>
      <c r="LC333" s="825"/>
      <c r="LD333" s="803"/>
      <c r="LE333" s="804"/>
      <c r="LF333" s="804"/>
      <c r="LG333" s="826"/>
      <c r="LH333" s="825"/>
      <c r="LI333" s="825"/>
      <c r="LJ333" s="803"/>
      <c r="LK333" s="804"/>
      <c r="LL333" s="804"/>
      <c r="LM333" s="826"/>
      <c r="LN333" s="825"/>
      <c r="LO333" s="825"/>
      <c r="LP333" s="803"/>
      <c r="LQ333" s="804"/>
      <c r="LR333" s="804"/>
      <c r="LS333" s="826"/>
      <c r="LT333" s="825"/>
      <c r="LU333" s="825"/>
      <c r="LV333" s="803"/>
      <c r="LW333" s="804"/>
      <c r="LX333" s="804"/>
      <c r="LY333" s="826"/>
      <c r="LZ333" s="825"/>
      <c r="MA333" s="825"/>
      <c r="MB333" s="803"/>
      <c r="MC333" s="804"/>
      <c r="MD333" s="804"/>
      <c r="ME333" s="826"/>
      <c r="MF333" s="825"/>
      <c r="MG333" s="825"/>
      <c r="MH333" s="803"/>
      <c r="MI333" s="804"/>
      <c r="MJ333" s="804"/>
      <c r="MK333" s="826"/>
      <c r="ML333" s="825"/>
      <c r="MM333" s="825"/>
      <c r="MN333" s="803"/>
      <c r="MO333" s="804"/>
      <c r="MP333" s="804"/>
      <c r="MQ333" s="823"/>
      <c r="MR333" s="824"/>
      <c r="MS333" s="824"/>
      <c r="MT333" s="805"/>
      <c r="MU333" s="804"/>
      <c r="MV333" s="804"/>
      <c r="MW333" s="826"/>
      <c r="MX333" s="825"/>
      <c r="MY333" s="825">
        <v>1.9</v>
      </c>
      <c r="MZ333" s="803"/>
      <c r="NA333" s="804"/>
      <c r="NB333" s="804"/>
      <c r="NC333" s="823"/>
      <c r="ND333" s="824"/>
      <c r="NE333" s="824"/>
      <c r="NF333" s="805"/>
      <c r="NG333" s="804"/>
      <c r="NH333" s="804"/>
      <c r="NI333" s="823"/>
      <c r="NJ333" s="824"/>
      <c r="NK333" s="824"/>
      <c r="NL333" s="805"/>
      <c r="NM333" s="809"/>
      <c r="NN333" s="809"/>
      <c r="NO333" s="823"/>
      <c r="NP333" s="824"/>
      <c r="NQ333" s="824"/>
      <c r="NR333" s="805"/>
      <c r="NS333" s="823"/>
      <c r="NT333" s="824"/>
      <c r="NU333" s="824"/>
      <c r="NV333" s="805"/>
      <c r="NW333" s="823"/>
      <c r="NX333" s="824"/>
      <c r="NY333" s="824"/>
      <c r="NZ333" s="834"/>
      <c r="OA333" s="823"/>
      <c r="OB333" s="824"/>
      <c r="OC333" s="824"/>
      <c r="OD333" s="805"/>
      <c r="OE333" s="826"/>
      <c r="OF333" s="825"/>
      <c r="OG333" s="825"/>
      <c r="OH333" s="803"/>
      <c r="OI333" s="823"/>
      <c r="OJ333" s="824"/>
      <c r="OK333" s="824">
        <v>20</v>
      </c>
      <c r="OL333" s="805"/>
      <c r="OM333" s="823"/>
      <c r="ON333" s="824"/>
      <c r="OO333" s="824"/>
      <c r="OP333" s="805"/>
      <c r="OQ333" s="823"/>
      <c r="OR333" s="824"/>
      <c r="OS333" s="824"/>
      <c r="OT333" s="805"/>
      <c r="OU333" s="823"/>
      <c r="OV333" s="824"/>
      <c r="OW333" s="824"/>
      <c r="OX333" s="805"/>
      <c r="OY333" s="823"/>
      <c r="OZ333" s="824"/>
      <c r="PA333" s="824"/>
      <c r="PB333" s="805"/>
      <c r="PC333" s="823"/>
      <c r="PD333" s="824"/>
      <c r="PE333" s="824"/>
      <c r="PF333" s="805"/>
    </row>
    <row r="334" spans="1:422" ht="15" hidden="1" customHeight="1" x14ac:dyDescent="0.25">
      <c r="A334" s="769" t="s">
        <v>29</v>
      </c>
      <c r="B334" s="769" t="s">
        <v>18</v>
      </c>
      <c r="C334" s="769"/>
      <c r="D334" s="770"/>
      <c r="E334" s="769"/>
      <c r="F334" s="769"/>
      <c r="G334" s="769"/>
      <c r="H334" s="769"/>
      <c r="I334" s="769"/>
      <c r="J334" s="769"/>
      <c r="K334" s="771"/>
      <c r="L334" s="769"/>
      <c r="M334" s="771"/>
      <c r="N334" s="771"/>
      <c r="O334" s="769"/>
      <c r="P334" s="769" t="s">
        <v>613</v>
      </c>
      <c r="Q334" s="769" t="s">
        <v>308</v>
      </c>
      <c r="R334" s="769" t="s">
        <v>150</v>
      </c>
      <c r="S334" s="769"/>
      <c r="T334" s="816"/>
      <c r="U334" s="816"/>
      <c r="V334" s="816"/>
      <c r="W334" s="816"/>
      <c r="X334" s="769">
        <v>1</v>
      </c>
      <c r="Y334" s="769">
        <f>IF(AND(AJ334="",AK334="",AL334="",AN334="",AO334="",OR(AP334="",AP334=Dropdown!$AM$12,AP334=Dropdown!$AM$11)),1,0)</f>
        <v>0</v>
      </c>
      <c r="Z334" s="769">
        <f t="shared" si="48"/>
        <v>1</v>
      </c>
      <c r="AA334" s="769">
        <f t="shared" si="49"/>
        <v>0</v>
      </c>
      <c r="AB334" s="769">
        <f t="shared" si="50"/>
        <v>0</v>
      </c>
      <c r="AC334" s="769"/>
      <c r="AD334" s="772" t="str">
        <f>IF(OR(T334&lt;&gt;"",U334&lt;&gt;""),Dropdown!$A$4,IF(OR(V334&lt;&gt;"",W334&lt;&gt;""),Dropdown!$A$5,Dropdown!$A$3))</f>
        <v>Residential</v>
      </c>
      <c r="AE334" s="773" t="s">
        <v>634</v>
      </c>
      <c r="AF334" s="773" t="str">
        <f>VLOOKUP(AG334,Dropdown!$N$3:$R$55,2,FALSE)</f>
        <v>SSA</v>
      </c>
      <c r="AG334" s="773" t="s">
        <v>29</v>
      </c>
      <c r="AH334" s="773" t="str">
        <f>IF(AG334&lt;&gt;"",VLOOKUP(AG334,Dropdown!$N$3:$R$62,3,FALSE),IF(AF334&lt;&gt;"",VLOOKUP(AF334,Dropdown!$N$3:$R$62,3,FALSE),IF(AE334&lt;&gt;"",VLOOKUP(AE334,Dropdown!$N$3:$R$62,3,FALSE),"")))</f>
        <v>UMI</v>
      </c>
      <c r="AI334" s="773" t="str">
        <f>IF(AG334&lt;&gt;"",VLOOKUP(AG334,Dropdown!$N$3:$R$62,5,FALSE),IF(AF334&lt;&gt;"",VLOOKUP(AF334,Dropdown!$N$3:$R$62,5,FALSE),IF(AE334&lt;&gt;"",VLOOKUP(AE334,Dropdown!$N$3:$R$62,5,FALSE),"")))</f>
        <v>Moderate</v>
      </c>
      <c r="AJ334" s="773"/>
      <c r="AK334" s="773"/>
      <c r="AL334" s="821"/>
      <c r="AM334" s="821"/>
      <c r="AN334" s="773" t="s">
        <v>637</v>
      </c>
      <c r="AO334" s="773" t="s">
        <v>627</v>
      </c>
      <c r="AP334" s="773" t="s">
        <v>423</v>
      </c>
      <c r="AQ334" s="769"/>
      <c r="AR334" s="792" t="s">
        <v>452</v>
      </c>
      <c r="AS334" s="792"/>
      <c r="AT334" s="769" t="s">
        <v>101</v>
      </c>
      <c r="AU334" s="769">
        <v>64</v>
      </c>
      <c r="AV334" s="846"/>
      <c r="AW334" s="823">
        <v>35</v>
      </c>
      <c r="AX334" s="824">
        <v>40</v>
      </c>
      <c r="AY334" s="824"/>
      <c r="AZ334" s="803"/>
      <c r="BA334" s="804"/>
      <c r="BB334" s="804"/>
      <c r="BC334" s="823"/>
      <c r="BD334" s="824"/>
      <c r="BE334" s="824"/>
      <c r="BF334" s="805"/>
      <c r="BG334" s="804"/>
      <c r="BH334" s="804"/>
      <c r="BI334" s="823"/>
      <c r="BJ334" s="824"/>
      <c r="BK334" s="824"/>
      <c r="BL334" s="805"/>
      <c r="BM334" s="804"/>
      <c r="BN334" s="804"/>
      <c r="BO334" s="826"/>
      <c r="BP334" s="825"/>
      <c r="BQ334" s="825"/>
      <c r="BR334" s="803"/>
      <c r="BS334" s="804"/>
      <c r="BT334" s="804"/>
      <c r="BU334" s="826"/>
      <c r="BV334" s="825"/>
      <c r="BW334" s="825"/>
      <c r="BX334" s="803"/>
      <c r="BY334" s="804"/>
      <c r="BZ334" s="804"/>
      <c r="CA334" s="826"/>
      <c r="CB334" s="825"/>
      <c r="CC334" s="825"/>
      <c r="CD334" s="803"/>
      <c r="CE334" s="804"/>
      <c r="CF334" s="804"/>
      <c r="CG334" s="826"/>
      <c r="CH334" s="825"/>
      <c r="CI334" s="825"/>
      <c r="CJ334" s="803"/>
      <c r="CK334" s="804"/>
      <c r="CL334" s="804"/>
      <c r="CM334" s="826"/>
      <c r="CN334" s="825"/>
      <c r="CO334" s="825"/>
      <c r="CP334" s="803"/>
      <c r="CQ334" s="804"/>
      <c r="CR334" s="804"/>
      <c r="CS334" s="826"/>
      <c r="CT334" s="825"/>
      <c r="CU334" s="825"/>
      <c r="CV334" s="803"/>
      <c r="CW334" s="804"/>
      <c r="CX334" s="804"/>
      <c r="CY334" s="826"/>
      <c r="CZ334" s="825"/>
      <c r="DA334" s="825"/>
      <c r="DB334" s="803"/>
      <c r="DC334" s="804"/>
      <c r="DD334" s="804"/>
      <c r="DE334" s="826"/>
      <c r="DF334" s="825"/>
      <c r="DG334" s="825"/>
      <c r="DH334" s="803"/>
      <c r="DI334" s="804"/>
      <c r="DJ334" s="804"/>
      <c r="DK334" s="860"/>
      <c r="DL334" s="837"/>
      <c r="DM334" s="837"/>
      <c r="DN334" s="863"/>
      <c r="DO334" s="868"/>
      <c r="DP334" s="868"/>
      <c r="DQ334" s="827"/>
      <c r="DR334" s="828"/>
      <c r="DS334" s="835"/>
      <c r="DT334" s="811"/>
      <c r="DU334" s="812"/>
      <c r="DV334" s="812"/>
      <c r="DW334" s="836"/>
      <c r="DX334" s="835"/>
      <c r="DY334" s="828"/>
      <c r="DZ334" s="813"/>
      <c r="EA334" s="814"/>
      <c r="EB334" s="814"/>
      <c r="EC334" s="827"/>
      <c r="ED334" s="828"/>
      <c r="EE334" s="835"/>
      <c r="EF334" s="811"/>
      <c r="EG334" s="812"/>
      <c r="EH334" s="812"/>
      <c r="EI334" s="836"/>
      <c r="EJ334" s="835"/>
      <c r="EK334" s="828"/>
      <c r="EL334" s="813"/>
      <c r="EM334" s="814"/>
      <c r="EN334" s="814"/>
      <c r="EO334" s="827"/>
      <c r="EP334" s="828"/>
      <c r="EQ334" s="835"/>
      <c r="ER334" s="811"/>
      <c r="ES334" s="812"/>
      <c r="ET334" s="812"/>
      <c r="EU334" s="836"/>
      <c r="EV334" s="835"/>
      <c r="EW334" s="828"/>
      <c r="EX334" s="813"/>
      <c r="EY334" s="814"/>
      <c r="EZ334" s="814"/>
      <c r="FA334" s="827"/>
      <c r="FB334" s="828"/>
      <c r="FC334" s="835"/>
      <c r="FD334" s="811"/>
      <c r="FE334" s="812"/>
      <c r="FF334" s="812"/>
      <c r="FG334" s="836"/>
      <c r="FH334" s="835"/>
      <c r="FI334" s="828"/>
      <c r="FJ334" s="813"/>
      <c r="FK334" s="814"/>
      <c r="FL334" s="814"/>
      <c r="FM334" s="827"/>
      <c r="FN334" s="828"/>
      <c r="FO334" s="835"/>
      <c r="FP334" s="811"/>
      <c r="FQ334" s="812"/>
      <c r="FR334" s="812"/>
      <c r="FS334" s="823"/>
      <c r="FT334" s="824"/>
      <c r="FU334" s="825"/>
      <c r="FV334" s="803"/>
      <c r="FW334" s="804"/>
      <c r="FX334" s="804"/>
      <c r="FY334" s="826"/>
      <c r="FZ334" s="825"/>
      <c r="GA334" s="824"/>
      <c r="GB334" s="805"/>
      <c r="GC334" s="804"/>
      <c r="GD334" s="804"/>
      <c r="GE334" s="823"/>
      <c r="GF334" s="824"/>
      <c r="GG334" s="825"/>
      <c r="GH334" s="803"/>
      <c r="GI334" s="809"/>
      <c r="GJ334" s="809"/>
      <c r="GK334" s="826"/>
      <c r="GL334" s="825"/>
      <c r="GM334" s="824"/>
      <c r="GN334" s="805"/>
      <c r="GO334" s="804"/>
      <c r="GP334" s="804"/>
      <c r="GQ334" s="823"/>
      <c r="GR334" s="824"/>
      <c r="GS334" s="825"/>
      <c r="GT334" s="803"/>
      <c r="GU334" s="809"/>
      <c r="GV334" s="809"/>
      <c r="GW334" s="826"/>
      <c r="GX334" s="825"/>
      <c r="GY334" s="824"/>
      <c r="GZ334" s="805"/>
      <c r="HA334" s="804"/>
      <c r="HB334" s="804"/>
      <c r="HC334" s="823"/>
      <c r="HD334" s="824"/>
      <c r="HE334" s="825"/>
      <c r="HF334" s="803"/>
      <c r="HG334" s="809"/>
      <c r="HH334" s="809"/>
      <c r="HI334" s="826"/>
      <c r="HJ334" s="825"/>
      <c r="HK334" s="824"/>
      <c r="HL334" s="805"/>
      <c r="HM334" s="804"/>
      <c r="HN334" s="804"/>
      <c r="HO334" s="823"/>
      <c r="HP334" s="824"/>
      <c r="HQ334" s="825"/>
      <c r="HR334" s="803"/>
      <c r="HS334" s="809"/>
      <c r="HT334" s="809"/>
      <c r="HU334" s="826"/>
      <c r="HV334" s="825"/>
      <c r="HW334" s="824"/>
      <c r="HX334" s="805"/>
      <c r="HY334" s="804"/>
      <c r="HZ334" s="804"/>
      <c r="IA334" s="823"/>
      <c r="IB334" s="824"/>
      <c r="IC334" s="825"/>
      <c r="ID334" s="803"/>
      <c r="IE334" s="804"/>
      <c r="IF334" s="804"/>
      <c r="IG334" s="826"/>
      <c r="IH334" s="825"/>
      <c r="II334" s="824"/>
      <c r="IJ334" s="805"/>
      <c r="IK334" s="804"/>
      <c r="IL334" s="804"/>
      <c r="IM334" s="823"/>
      <c r="IN334" s="824"/>
      <c r="IO334" s="825"/>
      <c r="IP334" s="803"/>
      <c r="IQ334" s="804"/>
      <c r="IR334" s="804"/>
      <c r="IS334" s="826"/>
      <c r="IT334" s="825"/>
      <c r="IU334" s="824"/>
      <c r="IV334" s="805"/>
      <c r="IW334" s="804"/>
      <c r="IX334" s="804"/>
      <c r="IY334" s="823"/>
      <c r="IZ334" s="824"/>
      <c r="JA334" s="825"/>
      <c r="JB334" s="803"/>
      <c r="JC334" s="804"/>
      <c r="JD334" s="804"/>
      <c r="JE334" s="826"/>
      <c r="JF334" s="825"/>
      <c r="JG334" s="824"/>
      <c r="JH334" s="805"/>
      <c r="JI334" s="804"/>
      <c r="JJ334" s="804"/>
      <c r="JK334" s="823"/>
      <c r="JL334" s="824"/>
      <c r="JM334" s="825"/>
      <c r="JN334" s="803"/>
      <c r="JO334" s="809"/>
      <c r="JP334" s="809"/>
      <c r="JQ334" s="826"/>
      <c r="JR334" s="825"/>
      <c r="JS334" s="824"/>
      <c r="JT334" s="805"/>
      <c r="JU334" s="804"/>
      <c r="JV334" s="804"/>
      <c r="JW334" s="823"/>
      <c r="JX334" s="824"/>
      <c r="JY334" s="824"/>
      <c r="JZ334" s="805"/>
      <c r="KA334" s="809"/>
      <c r="KB334" s="809"/>
      <c r="KC334" s="823"/>
      <c r="KD334" s="824"/>
      <c r="KE334" s="824"/>
      <c r="KF334" s="805"/>
      <c r="KG334" s="809"/>
      <c r="KH334" s="809"/>
      <c r="KI334" s="823"/>
      <c r="KJ334" s="824"/>
      <c r="KK334" s="824"/>
      <c r="KL334" s="805"/>
      <c r="KM334" s="809"/>
      <c r="KN334" s="809"/>
      <c r="KO334" s="823"/>
      <c r="KP334" s="824"/>
      <c r="KQ334" s="824"/>
      <c r="KR334" s="805"/>
      <c r="KS334" s="804"/>
      <c r="KT334" s="804"/>
      <c r="KU334" s="823"/>
      <c r="KV334" s="824"/>
      <c r="KW334" s="824"/>
      <c r="KX334" s="805"/>
      <c r="KY334" s="809"/>
      <c r="KZ334" s="809"/>
      <c r="LA334" s="823"/>
      <c r="LB334" s="824"/>
      <c r="LC334" s="824"/>
      <c r="LD334" s="805"/>
      <c r="LE334" s="804"/>
      <c r="LF334" s="804"/>
      <c r="LG334" s="823"/>
      <c r="LH334" s="824"/>
      <c r="LI334" s="824"/>
      <c r="LJ334" s="805"/>
      <c r="LK334" s="804"/>
      <c r="LL334" s="804"/>
      <c r="LM334" s="823"/>
      <c r="LN334" s="824"/>
      <c r="LO334" s="824"/>
      <c r="LP334" s="805"/>
      <c r="LQ334" s="809"/>
      <c r="LR334" s="809"/>
      <c r="LS334" s="823"/>
      <c r="LT334" s="824"/>
      <c r="LU334" s="824"/>
      <c r="LV334" s="805"/>
      <c r="LW334" s="804"/>
      <c r="LX334" s="804"/>
      <c r="LY334" s="823"/>
      <c r="LZ334" s="824"/>
      <c r="MA334" s="824"/>
      <c r="MB334" s="805"/>
      <c r="MC334" s="809"/>
      <c r="MD334" s="809"/>
      <c r="ME334" s="823"/>
      <c r="MF334" s="824"/>
      <c r="MG334" s="824"/>
      <c r="MH334" s="805"/>
      <c r="MI334" s="809"/>
      <c r="MJ334" s="809"/>
      <c r="MK334" s="823"/>
      <c r="ML334" s="824"/>
      <c r="MM334" s="824"/>
      <c r="MN334" s="805"/>
      <c r="MO334" s="809"/>
      <c r="MP334" s="809"/>
      <c r="MQ334" s="823"/>
      <c r="MR334" s="824"/>
      <c r="MS334" s="824"/>
      <c r="MT334" s="805"/>
      <c r="MU334" s="804"/>
      <c r="MV334" s="804"/>
      <c r="MW334" s="823"/>
      <c r="MX334" s="824"/>
      <c r="MY334" s="824"/>
      <c r="MZ334" s="805"/>
      <c r="NA334" s="804"/>
      <c r="NB334" s="804"/>
      <c r="NC334" s="823"/>
      <c r="ND334" s="824"/>
      <c r="NE334" s="824"/>
      <c r="NF334" s="805"/>
      <c r="NG334" s="804"/>
      <c r="NH334" s="804"/>
      <c r="NI334" s="823"/>
      <c r="NJ334" s="824"/>
      <c r="NK334" s="824"/>
      <c r="NL334" s="805"/>
      <c r="NM334" s="809"/>
      <c r="NN334" s="809"/>
      <c r="NO334" s="823"/>
      <c r="NP334" s="824"/>
      <c r="NQ334" s="824"/>
      <c r="NR334" s="805"/>
      <c r="NS334" s="823"/>
      <c r="NT334" s="824"/>
      <c r="NU334" s="824"/>
      <c r="NV334" s="805"/>
      <c r="NW334" s="823"/>
      <c r="NX334" s="824"/>
      <c r="NY334" s="824"/>
      <c r="NZ334" s="834"/>
      <c r="OA334" s="823"/>
      <c r="OB334" s="824"/>
      <c r="OC334" s="824"/>
      <c r="OD334" s="805"/>
      <c r="OE334" s="823"/>
      <c r="OF334" s="824"/>
      <c r="OG334" s="824"/>
      <c r="OH334" s="805"/>
      <c r="OI334" s="823"/>
      <c r="OJ334" s="824"/>
      <c r="OK334" s="824"/>
      <c r="OL334" s="805"/>
      <c r="OM334" s="823"/>
      <c r="ON334" s="824"/>
      <c r="OO334" s="824"/>
      <c r="OP334" s="805"/>
      <c r="OQ334" s="823"/>
      <c r="OR334" s="824"/>
      <c r="OS334" s="824"/>
      <c r="OT334" s="805"/>
      <c r="OU334" s="823"/>
      <c r="OV334" s="824"/>
      <c r="OW334" s="824"/>
      <c r="OX334" s="805"/>
      <c r="OY334" s="823"/>
      <c r="OZ334" s="824"/>
      <c r="PA334" s="824"/>
      <c r="PB334" s="805"/>
      <c r="PC334" s="823"/>
      <c r="PD334" s="824"/>
      <c r="PE334" s="824"/>
      <c r="PF334" s="805"/>
    </row>
    <row r="335" spans="1:422" ht="15" hidden="1" customHeight="1" x14ac:dyDescent="0.25">
      <c r="A335" s="769" t="s">
        <v>368</v>
      </c>
      <c r="B335" s="769" t="s">
        <v>50</v>
      </c>
      <c r="C335" s="769"/>
      <c r="D335" s="770"/>
      <c r="E335" s="769"/>
      <c r="F335" s="769"/>
      <c r="G335" s="769"/>
      <c r="H335" s="769"/>
      <c r="I335" s="769"/>
      <c r="J335" s="769"/>
      <c r="K335" s="771"/>
      <c r="L335" s="769"/>
      <c r="M335" s="771"/>
      <c r="N335" s="771"/>
      <c r="O335" s="769"/>
      <c r="P335" s="769"/>
      <c r="Q335" s="769"/>
      <c r="R335" s="769"/>
      <c r="S335" s="769"/>
      <c r="T335" s="816"/>
      <c r="U335" s="816"/>
      <c r="V335" s="816"/>
      <c r="W335" s="816"/>
      <c r="X335" s="769">
        <v>1</v>
      </c>
      <c r="Y335" s="769">
        <f>IF(AND(AJ335="",AK335="",AL335="",AN335="",AO335="",OR(AP335="",AP335=Dropdown!$AM$12,AP335=Dropdown!$AM$11)),1,0)</f>
        <v>1</v>
      </c>
      <c r="Z335" s="769">
        <f t="shared" si="48"/>
        <v>1</v>
      </c>
      <c r="AA335" s="769">
        <f t="shared" si="49"/>
        <v>0</v>
      </c>
      <c r="AB335" s="769">
        <f t="shared" si="50"/>
        <v>0</v>
      </c>
      <c r="AC335" s="769"/>
      <c r="AD335" s="772" t="str">
        <f>IF(OR(T335&lt;&gt;"",U335&lt;&gt;""),Dropdown!$A$4,IF(OR(V335&lt;&gt;"",W335&lt;&gt;""),Dropdown!$A$5,Dropdown!$A$3))</f>
        <v>Residential</v>
      </c>
      <c r="AE335" s="773" t="s">
        <v>634</v>
      </c>
      <c r="AF335" s="773" t="str">
        <f>VLOOKUP(AG335,Dropdown!$N$3:$R$55,2,FALSE)</f>
        <v>EAP</v>
      </c>
      <c r="AG335" s="773" t="s">
        <v>368</v>
      </c>
      <c r="AH335" s="773" t="str">
        <f>IF(AG335&lt;&gt;"",VLOOKUP(AG335,Dropdown!$N$3:$R$62,3,FALSE),IF(AF335&lt;&gt;"",VLOOKUP(AF335,Dropdown!$N$3:$R$62,3,FALSE),IF(AE335&lt;&gt;"",VLOOKUP(AE335,Dropdown!$N$3:$R$62,3,FALSE),"")))</f>
        <v>UMI</v>
      </c>
      <c r="AI335" s="773" t="str">
        <f>IF(AG335&lt;&gt;"",VLOOKUP(AG335,Dropdown!$N$3:$R$62,5,FALSE),IF(AF335&lt;&gt;"",VLOOKUP(AF335,Dropdown!$N$3:$R$62,5,FALSE),IF(AE335&lt;&gt;"",VLOOKUP(AE335,Dropdown!$N$3:$R$62,5,FALSE),"")))</f>
        <v>Diverse</v>
      </c>
      <c r="AJ335" s="773"/>
      <c r="AK335" s="773"/>
      <c r="AL335" s="821"/>
      <c r="AM335" s="821"/>
      <c r="AN335" s="773"/>
      <c r="AO335" s="773"/>
      <c r="AP335" s="773"/>
      <c r="AQ335" s="769"/>
      <c r="AR335" s="774" t="s">
        <v>582</v>
      </c>
      <c r="AS335" s="774"/>
      <c r="AT335" s="769" t="s">
        <v>581</v>
      </c>
      <c r="AU335" s="769">
        <v>163</v>
      </c>
      <c r="AV335" s="846"/>
      <c r="AW335" s="823"/>
      <c r="AX335" s="824"/>
      <c r="AY335" s="824">
        <v>80</v>
      </c>
      <c r="AZ335" s="803"/>
      <c r="BA335" s="804"/>
      <c r="BB335" s="804"/>
      <c r="BC335" s="823"/>
      <c r="BD335" s="824"/>
      <c r="BE335" s="824"/>
      <c r="BF335" s="805"/>
      <c r="BG335" s="804"/>
      <c r="BH335" s="804"/>
      <c r="BI335" s="823"/>
      <c r="BJ335" s="824"/>
      <c r="BK335" s="824"/>
      <c r="BL335" s="805"/>
      <c r="BM335" s="804"/>
      <c r="BN335" s="804"/>
      <c r="BO335" s="823"/>
      <c r="BP335" s="824"/>
      <c r="BQ335" s="824"/>
      <c r="BR335" s="805"/>
      <c r="BS335" s="804"/>
      <c r="BT335" s="804"/>
      <c r="BU335" s="823"/>
      <c r="BV335" s="824"/>
      <c r="BW335" s="824"/>
      <c r="BX335" s="805"/>
      <c r="BY335" s="804"/>
      <c r="BZ335" s="804"/>
      <c r="CA335" s="823"/>
      <c r="CB335" s="824"/>
      <c r="CC335" s="824"/>
      <c r="CD335" s="805"/>
      <c r="CE335" s="804"/>
      <c r="CF335" s="804"/>
      <c r="CG335" s="823"/>
      <c r="CH335" s="824"/>
      <c r="CI335" s="824"/>
      <c r="CJ335" s="805"/>
      <c r="CK335" s="804"/>
      <c r="CL335" s="804"/>
      <c r="CM335" s="823"/>
      <c r="CN335" s="824"/>
      <c r="CO335" s="824"/>
      <c r="CP335" s="805"/>
      <c r="CQ335" s="804"/>
      <c r="CR335" s="804"/>
      <c r="CS335" s="823"/>
      <c r="CT335" s="824"/>
      <c r="CU335" s="824"/>
      <c r="CV335" s="805"/>
      <c r="CW335" s="804"/>
      <c r="CX335" s="804"/>
      <c r="CY335" s="823"/>
      <c r="CZ335" s="824"/>
      <c r="DA335" s="825"/>
      <c r="DB335" s="803"/>
      <c r="DC335" s="809"/>
      <c r="DD335" s="809"/>
      <c r="DE335" s="826"/>
      <c r="DF335" s="825"/>
      <c r="DG335" s="824"/>
      <c r="DH335" s="805"/>
      <c r="DI335" s="804"/>
      <c r="DJ335" s="804"/>
      <c r="DK335" s="823"/>
      <c r="DL335" s="824"/>
      <c r="DM335" s="825"/>
      <c r="DN335" s="803"/>
      <c r="DO335" s="809"/>
      <c r="DP335" s="809"/>
      <c r="DQ335" s="827"/>
      <c r="DR335" s="828"/>
      <c r="DS335" s="844"/>
      <c r="DT335" s="803"/>
      <c r="DU335" s="804"/>
      <c r="DV335" s="804"/>
      <c r="DW335" s="827"/>
      <c r="DX335" s="828"/>
      <c r="DY335" s="842"/>
      <c r="DZ335" s="803"/>
      <c r="EA335" s="804"/>
      <c r="EB335" s="804"/>
      <c r="EC335" s="827"/>
      <c r="ED335" s="828"/>
      <c r="EE335" s="844"/>
      <c r="EF335" s="803"/>
      <c r="EG335" s="804"/>
      <c r="EH335" s="804"/>
      <c r="EI335" s="827"/>
      <c r="EJ335" s="828"/>
      <c r="EK335" s="842"/>
      <c r="EL335" s="803"/>
      <c r="EM335" s="804"/>
      <c r="EN335" s="804"/>
      <c r="EO335" s="827"/>
      <c r="EP335" s="828"/>
      <c r="EQ335" s="844"/>
      <c r="ER335" s="803"/>
      <c r="ES335" s="804"/>
      <c r="ET335" s="804"/>
      <c r="EU335" s="827"/>
      <c r="EV335" s="828"/>
      <c r="EW335" s="842"/>
      <c r="EX335" s="803"/>
      <c r="EY335" s="804"/>
      <c r="EZ335" s="804"/>
      <c r="FA335" s="827"/>
      <c r="FB335" s="828"/>
      <c r="FC335" s="844"/>
      <c r="FD335" s="803"/>
      <c r="FE335" s="804"/>
      <c r="FF335" s="804"/>
      <c r="FG335" s="827"/>
      <c r="FH335" s="828"/>
      <c r="FI335" s="842"/>
      <c r="FJ335" s="803"/>
      <c r="FK335" s="804"/>
      <c r="FL335" s="804"/>
      <c r="FM335" s="827"/>
      <c r="FN335" s="828"/>
      <c r="FO335" s="844"/>
      <c r="FP335" s="803"/>
      <c r="FQ335" s="804"/>
      <c r="FR335" s="804"/>
      <c r="FS335" s="827"/>
      <c r="FT335" s="828"/>
      <c r="FU335" s="825"/>
      <c r="FV335" s="803"/>
      <c r="FW335" s="804"/>
      <c r="FX335" s="804"/>
      <c r="FY335" s="827"/>
      <c r="FZ335" s="828"/>
      <c r="GA335" s="825"/>
      <c r="GB335" s="803"/>
      <c r="GC335" s="804"/>
      <c r="GD335" s="804"/>
      <c r="GE335" s="827"/>
      <c r="GF335" s="828"/>
      <c r="GG335" s="825"/>
      <c r="GH335" s="803"/>
      <c r="GI335" s="804"/>
      <c r="GJ335" s="804"/>
      <c r="GK335" s="827"/>
      <c r="GL335" s="828"/>
      <c r="GM335" s="825"/>
      <c r="GN335" s="803"/>
      <c r="GO335" s="804"/>
      <c r="GP335" s="804"/>
      <c r="GQ335" s="827"/>
      <c r="GR335" s="828"/>
      <c r="GS335" s="825"/>
      <c r="GT335" s="803"/>
      <c r="GU335" s="804"/>
      <c r="GV335" s="804"/>
      <c r="GW335" s="827"/>
      <c r="GX335" s="828"/>
      <c r="GY335" s="825"/>
      <c r="GZ335" s="803"/>
      <c r="HA335" s="804"/>
      <c r="HB335" s="804"/>
      <c r="HC335" s="827"/>
      <c r="HD335" s="828"/>
      <c r="HE335" s="825"/>
      <c r="HF335" s="803"/>
      <c r="HG335" s="804"/>
      <c r="HH335" s="804"/>
      <c r="HI335" s="827"/>
      <c r="HJ335" s="828"/>
      <c r="HK335" s="825"/>
      <c r="HL335" s="803"/>
      <c r="HM335" s="804"/>
      <c r="HN335" s="804"/>
      <c r="HO335" s="827"/>
      <c r="HP335" s="828"/>
      <c r="HQ335" s="825"/>
      <c r="HR335" s="803"/>
      <c r="HS335" s="804"/>
      <c r="HT335" s="804"/>
      <c r="HU335" s="826"/>
      <c r="HV335" s="825"/>
      <c r="HW335" s="825"/>
      <c r="HX335" s="803"/>
      <c r="HY335" s="804"/>
      <c r="HZ335" s="804"/>
      <c r="IA335" s="826"/>
      <c r="IB335" s="825"/>
      <c r="IC335" s="825"/>
      <c r="ID335" s="803"/>
      <c r="IE335" s="804"/>
      <c r="IF335" s="804"/>
      <c r="IG335" s="826"/>
      <c r="IH335" s="825"/>
      <c r="II335" s="825"/>
      <c r="IJ335" s="803"/>
      <c r="IK335" s="804"/>
      <c r="IL335" s="804"/>
      <c r="IM335" s="826"/>
      <c r="IN335" s="825"/>
      <c r="IO335" s="825"/>
      <c r="IP335" s="803"/>
      <c r="IQ335" s="804"/>
      <c r="IR335" s="804"/>
      <c r="IS335" s="826"/>
      <c r="IT335" s="825"/>
      <c r="IU335" s="825"/>
      <c r="IV335" s="803"/>
      <c r="IW335" s="804"/>
      <c r="IX335" s="804"/>
      <c r="IY335" s="826"/>
      <c r="IZ335" s="825"/>
      <c r="JA335" s="825"/>
      <c r="JB335" s="803"/>
      <c r="JC335" s="804"/>
      <c r="JD335" s="804"/>
      <c r="JE335" s="826"/>
      <c r="JF335" s="825"/>
      <c r="JG335" s="825"/>
      <c r="JH335" s="803"/>
      <c r="JI335" s="804"/>
      <c r="JJ335" s="804"/>
      <c r="JK335" s="826"/>
      <c r="JL335" s="825"/>
      <c r="JM335" s="825"/>
      <c r="JN335" s="803"/>
      <c r="JO335" s="804"/>
      <c r="JP335" s="804"/>
      <c r="JQ335" s="826"/>
      <c r="JR335" s="825"/>
      <c r="JS335" s="825"/>
      <c r="JT335" s="803"/>
      <c r="JU335" s="804"/>
      <c r="JV335" s="804"/>
      <c r="JW335" s="826"/>
      <c r="JX335" s="825"/>
      <c r="JY335" s="825"/>
      <c r="JZ335" s="803"/>
      <c r="KA335" s="804"/>
      <c r="KB335" s="804"/>
      <c r="KC335" s="826"/>
      <c r="KD335" s="825"/>
      <c r="KE335" s="825"/>
      <c r="KF335" s="803"/>
      <c r="KG335" s="804"/>
      <c r="KH335" s="804"/>
      <c r="KI335" s="826"/>
      <c r="KJ335" s="825"/>
      <c r="KK335" s="825"/>
      <c r="KL335" s="803"/>
      <c r="KM335" s="804"/>
      <c r="KN335" s="804"/>
      <c r="KO335" s="826"/>
      <c r="KP335" s="825"/>
      <c r="KQ335" s="825"/>
      <c r="KR335" s="803"/>
      <c r="KS335" s="804"/>
      <c r="KT335" s="804"/>
      <c r="KU335" s="826"/>
      <c r="KV335" s="825"/>
      <c r="KW335" s="825"/>
      <c r="KX335" s="803"/>
      <c r="KY335" s="804"/>
      <c r="KZ335" s="804"/>
      <c r="LA335" s="826"/>
      <c r="LB335" s="825"/>
      <c r="LC335" s="825"/>
      <c r="LD335" s="803"/>
      <c r="LE335" s="804"/>
      <c r="LF335" s="804"/>
      <c r="LG335" s="826"/>
      <c r="LH335" s="825"/>
      <c r="LI335" s="825"/>
      <c r="LJ335" s="803"/>
      <c r="LK335" s="804"/>
      <c r="LL335" s="804"/>
      <c r="LM335" s="826"/>
      <c r="LN335" s="825"/>
      <c r="LO335" s="825"/>
      <c r="LP335" s="803"/>
      <c r="LQ335" s="804"/>
      <c r="LR335" s="804"/>
      <c r="LS335" s="826"/>
      <c r="LT335" s="825"/>
      <c r="LU335" s="825"/>
      <c r="LV335" s="803"/>
      <c r="LW335" s="804"/>
      <c r="LX335" s="804"/>
      <c r="LY335" s="826"/>
      <c r="LZ335" s="825"/>
      <c r="MA335" s="825"/>
      <c r="MB335" s="803"/>
      <c r="MC335" s="804"/>
      <c r="MD335" s="804"/>
      <c r="ME335" s="826"/>
      <c r="MF335" s="825"/>
      <c r="MG335" s="825"/>
      <c r="MH335" s="803"/>
      <c r="MI335" s="804"/>
      <c r="MJ335" s="804"/>
      <c r="MK335" s="826"/>
      <c r="ML335" s="825"/>
      <c r="MM335" s="825"/>
      <c r="MN335" s="803"/>
      <c r="MO335" s="804"/>
      <c r="MP335" s="804"/>
      <c r="MQ335" s="826"/>
      <c r="MR335" s="825"/>
      <c r="MS335" s="825"/>
      <c r="MT335" s="803"/>
      <c r="MU335" s="804"/>
      <c r="MV335" s="804"/>
      <c r="MW335" s="826"/>
      <c r="MX335" s="825"/>
      <c r="MY335" s="825"/>
      <c r="MZ335" s="803"/>
      <c r="NA335" s="804"/>
      <c r="NB335" s="804"/>
      <c r="NC335" s="826"/>
      <c r="ND335" s="825"/>
      <c r="NE335" s="825"/>
      <c r="NF335" s="803"/>
      <c r="NG335" s="804"/>
      <c r="NH335" s="804"/>
      <c r="NI335" s="826"/>
      <c r="NJ335" s="825"/>
      <c r="NK335" s="825"/>
      <c r="NL335" s="803"/>
      <c r="NM335" s="804"/>
      <c r="NN335" s="804"/>
      <c r="NO335" s="826"/>
      <c r="NP335" s="825"/>
      <c r="NQ335" s="825"/>
      <c r="NR335" s="803"/>
      <c r="NS335" s="826"/>
      <c r="NT335" s="825"/>
      <c r="NU335" s="825"/>
      <c r="NV335" s="803"/>
      <c r="NW335" s="826"/>
      <c r="NX335" s="825"/>
      <c r="NY335" s="825"/>
      <c r="NZ335" s="848"/>
      <c r="OA335" s="826"/>
      <c r="OB335" s="825"/>
      <c r="OC335" s="825"/>
      <c r="OD335" s="803"/>
      <c r="OE335" s="826"/>
      <c r="OF335" s="825"/>
      <c r="OG335" s="825"/>
      <c r="OH335" s="803"/>
      <c r="OI335" s="826"/>
      <c r="OJ335" s="825"/>
      <c r="OK335" s="825"/>
      <c r="OL335" s="803"/>
      <c r="OM335" s="826"/>
      <c r="ON335" s="825"/>
      <c r="OO335" s="825"/>
      <c r="OP335" s="803"/>
      <c r="OQ335" s="826"/>
      <c r="OR335" s="825"/>
      <c r="OS335" s="825"/>
      <c r="OT335" s="803"/>
      <c r="OU335" s="826"/>
      <c r="OV335" s="825"/>
      <c r="OW335" s="825"/>
      <c r="OX335" s="803"/>
      <c r="OY335" s="826"/>
      <c r="OZ335" s="825"/>
      <c r="PA335" s="825"/>
      <c r="PB335" s="803"/>
      <c r="PC335" s="826"/>
      <c r="PD335" s="825"/>
      <c r="PE335" s="825"/>
      <c r="PF335" s="803"/>
    </row>
    <row r="336" spans="1:422" ht="15" hidden="1" customHeight="1" x14ac:dyDescent="0.25">
      <c r="A336" s="769" t="s">
        <v>578</v>
      </c>
      <c r="B336" s="769" t="s">
        <v>53</v>
      </c>
      <c r="C336" s="769"/>
      <c r="D336" s="770"/>
      <c r="E336" s="769"/>
      <c r="F336" s="769"/>
      <c r="G336" s="769"/>
      <c r="H336" s="769"/>
      <c r="I336" s="769"/>
      <c r="J336" s="769"/>
      <c r="K336" s="771"/>
      <c r="L336" s="769"/>
      <c r="M336" s="771"/>
      <c r="N336" s="771"/>
      <c r="O336" s="769"/>
      <c r="P336" s="769"/>
      <c r="Q336" s="769"/>
      <c r="R336" s="769"/>
      <c r="S336" s="769"/>
      <c r="T336" s="816"/>
      <c r="U336" s="816"/>
      <c r="V336" s="816"/>
      <c r="W336" s="816"/>
      <c r="X336" s="769">
        <v>1</v>
      </c>
      <c r="Y336" s="769">
        <f>IF(AND(AJ336="",AK336="",AL336="",AN336="",AO336="",OR(AP336="",AP336=Dropdown!$AM$12,AP336=Dropdown!$AM$11)),1,0)</f>
        <v>1</v>
      </c>
      <c r="Z336" s="769">
        <f t="shared" si="48"/>
        <v>1</v>
      </c>
      <c r="AA336" s="769">
        <f t="shared" si="49"/>
        <v>0</v>
      </c>
      <c r="AB336" s="769">
        <f t="shared" si="50"/>
        <v>0</v>
      </c>
      <c r="AC336" s="769"/>
      <c r="AD336" s="772" t="str">
        <f>IF(OR(T336&lt;&gt;"",U336&lt;&gt;""),Dropdown!$A$4,IF(OR(V336&lt;&gt;"",W336&lt;&gt;""),Dropdown!$A$5,Dropdown!$A$3))</f>
        <v>Residential</v>
      </c>
      <c r="AE336" s="773"/>
      <c r="AF336" s="773" t="s">
        <v>53</v>
      </c>
      <c r="AG336" s="773"/>
      <c r="AH336" s="773" t="str">
        <f>IF(AG336&lt;&gt;"",VLOOKUP(AG336,Dropdown!$N$3:$R$62,3,FALSE),IF(AF336&lt;&gt;"",VLOOKUP(AF336,Dropdown!$N$3:$R$62,3,FALSE),IF(AE336&lt;&gt;"",VLOOKUP(AE336,Dropdown!$N$3:$R$62,3,FALSE),"")))</f>
        <v>UMI</v>
      </c>
      <c r="AI336" s="773" t="str">
        <f>IF(AG336&lt;&gt;"",VLOOKUP(AG336,Dropdown!$N$3:$R$62,5,FALSE),IF(AF336&lt;&gt;"",VLOOKUP(AF336,Dropdown!$N$3:$R$62,5,FALSE),IF(AE336&lt;&gt;"",VLOOKUP(AE336,Dropdown!$N$3:$R$62,5,FALSE),"")))</f>
        <v>Arid</v>
      </c>
      <c r="AJ336" s="773"/>
      <c r="AK336" s="773"/>
      <c r="AL336" s="821"/>
      <c r="AM336" s="821"/>
      <c r="AN336" s="773"/>
      <c r="AO336" s="773"/>
      <c r="AP336" s="773"/>
      <c r="AQ336" s="769"/>
      <c r="AR336" s="774" t="s">
        <v>582</v>
      </c>
      <c r="AS336" s="774"/>
      <c r="AT336" s="769" t="s">
        <v>581</v>
      </c>
      <c r="AU336" s="769">
        <v>163</v>
      </c>
      <c r="AV336" s="846"/>
      <c r="AW336" s="823">
        <v>20</v>
      </c>
      <c r="AX336" s="824">
        <v>65</v>
      </c>
      <c r="AY336" s="824">
        <f t="shared" ref="AY336:AY346" si="51">AVERAGE(AW336:AX336)</f>
        <v>42.5</v>
      </c>
      <c r="AZ336" s="841">
        <f t="shared" ref="AZ336:AZ346" si="52">(AX336-AY336)/1.645</f>
        <v>13.677811550151976</v>
      </c>
      <c r="BA336" s="804"/>
      <c r="BB336" s="804"/>
      <c r="BC336" s="823"/>
      <c r="BD336" s="824"/>
      <c r="BE336" s="824"/>
      <c r="BF336" s="805"/>
      <c r="BG336" s="804"/>
      <c r="BH336" s="804"/>
      <c r="BI336" s="823"/>
      <c r="BJ336" s="824"/>
      <c r="BK336" s="824"/>
      <c r="BL336" s="805"/>
      <c r="BM336" s="804"/>
      <c r="BN336" s="804"/>
      <c r="BO336" s="823"/>
      <c r="BP336" s="824"/>
      <c r="BQ336" s="824"/>
      <c r="BR336" s="805"/>
      <c r="BS336" s="804"/>
      <c r="BT336" s="804"/>
      <c r="BU336" s="823"/>
      <c r="BV336" s="824"/>
      <c r="BW336" s="824"/>
      <c r="BX336" s="805"/>
      <c r="BY336" s="804"/>
      <c r="BZ336" s="804"/>
      <c r="CA336" s="823"/>
      <c r="CB336" s="824"/>
      <c r="CC336" s="824"/>
      <c r="CD336" s="805"/>
      <c r="CE336" s="804"/>
      <c r="CF336" s="804"/>
      <c r="CG336" s="823"/>
      <c r="CH336" s="824"/>
      <c r="CI336" s="824"/>
      <c r="CJ336" s="805"/>
      <c r="CK336" s="804"/>
      <c r="CL336" s="804"/>
      <c r="CM336" s="823"/>
      <c r="CN336" s="824"/>
      <c r="CO336" s="824"/>
      <c r="CP336" s="805"/>
      <c r="CQ336" s="804"/>
      <c r="CR336" s="804"/>
      <c r="CS336" s="823"/>
      <c r="CT336" s="824"/>
      <c r="CU336" s="824"/>
      <c r="CV336" s="805"/>
      <c r="CW336" s="804"/>
      <c r="CX336" s="804"/>
      <c r="CY336" s="823"/>
      <c r="CZ336" s="824"/>
      <c r="DA336" s="825"/>
      <c r="DB336" s="803"/>
      <c r="DC336" s="809"/>
      <c r="DD336" s="809"/>
      <c r="DE336" s="826"/>
      <c r="DF336" s="825"/>
      <c r="DG336" s="824"/>
      <c r="DH336" s="805"/>
      <c r="DI336" s="804"/>
      <c r="DJ336" s="804"/>
      <c r="DK336" s="823"/>
      <c r="DL336" s="824"/>
      <c r="DM336" s="825"/>
      <c r="DN336" s="803"/>
      <c r="DO336" s="809"/>
      <c r="DP336" s="809"/>
      <c r="DQ336" s="827"/>
      <c r="DR336" s="828"/>
      <c r="DS336" s="844"/>
      <c r="DT336" s="803"/>
      <c r="DU336" s="804"/>
      <c r="DV336" s="804"/>
      <c r="DW336" s="836"/>
      <c r="DX336" s="835"/>
      <c r="DY336" s="842"/>
      <c r="DZ336" s="803"/>
      <c r="EA336" s="804"/>
      <c r="EB336" s="804"/>
      <c r="EC336" s="827"/>
      <c r="ED336" s="828"/>
      <c r="EE336" s="844"/>
      <c r="EF336" s="803"/>
      <c r="EG336" s="804"/>
      <c r="EH336" s="804"/>
      <c r="EI336" s="836"/>
      <c r="EJ336" s="835"/>
      <c r="EK336" s="842"/>
      <c r="EL336" s="803"/>
      <c r="EM336" s="804"/>
      <c r="EN336" s="804"/>
      <c r="EO336" s="827"/>
      <c r="EP336" s="828"/>
      <c r="EQ336" s="844"/>
      <c r="ER336" s="803"/>
      <c r="ES336" s="804"/>
      <c r="ET336" s="804"/>
      <c r="EU336" s="836"/>
      <c r="EV336" s="835"/>
      <c r="EW336" s="842"/>
      <c r="EX336" s="803"/>
      <c r="EY336" s="804"/>
      <c r="EZ336" s="804"/>
      <c r="FA336" s="827"/>
      <c r="FB336" s="828"/>
      <c r="FC336" s="844"/>
      <c r="FD336" s="803"/>
      <c r="FE336" s="804"/>
      <c r="FF336" s="804"/>
      <c r="FG336" s="836"/>
      <c r="FH336" s="835"/>
      <c r="FI336" s="842"/>
      <c r="FJ336" s="803"/>
      <c r="FK336" s="804"/>
      <c r="FL336" s="804"/>
      <c r="FM336" s="827"/>
      <c r="FN336" s="828"/>
      <c r="FO336" s="844"/>
      <c r="FP336" s="803"/>
      <c r="FQ336" s="804"/>
      <c r="FR336" s="804"/>
      <c r="FS336" s="823"/>
      <c r="FT336" s="824"/>
      <c r="FU336" s="825"/>
      <c r="FV336" s="803"/>
      <c r="FW336" s="804"/>
      <c r="FX336" s="804"/>
      <c r="FY336" s="826"/>
      <c r="FZ336" s="825"/>
      <c r="GA336" s="824"/>
      <c r="GB336" s="805"/>
      <c r="GC336" s="804"/>
      <c r="GD336" s="804"/>
      <c r="GE336" s="823"/>
      <c r="GF336" s="824"/>
      <c r="GG336" s="825"/>
      <c r="GH336" s="803"/>
      <c r="GI336" s="809"/>
      <c r="GJ336" s="809"/>
      <c r="GK336" s="826"/>
      <c r="GL336" s="825"/>
      <c r="GM336" s="824"/>
      <c r="GN336" s="805"/>
      <c r="GO336" s="804"/>
      <c r="GP336" s="804"/>
      <c r="GQ336" s="823"/>
      <c r="GR336" s="824"/>
      <c r="GS336" s="825"/>
      <c r="GT336" s="803"/>
      <c r="GU336" s="809"/>
      <c r="GV336" s="809"/>
      <c r="GW336" s="826"/>
      <c r="GX336" s="825"/>
      <c r="GY336" s="824"/>
      <c r="GZ336" s="805"/>
      <c r="HA336" s="804"/>
      <c r="HB336" s="804"/>
      <c r="HC336" s="823"/>
      <c r="HD336" s="824"/>
      <c r="HE336" s="825"/>
      <c r="HF336" s="803"/>
      <c r="HG336" s="809"/>
      <c r="HH336" s="809"/>
      <c r="HI336" s="826"/>
      <c r="HJ336" s="825"/>
      <c r="HK336" s="824"/>
      <c r="HL336" s="805"/>
      <c r="HM336" s="804"/>
      <c r="HN336" s="804"/>
      <c r="HO336" s="823"/>
      <c r="HP336" s="824"/>
      <c r="HQ336" s="825"/>
      <c r="HR336" s="803"/>
      <c r="HS336" s="809"/>
      <c r="HT336" s="809"/>
      <c r="HU336" s="826"/>
      <c r="HV336" s="825"/>
      <c r="HW336" s="824"/>
      <c r="HX336" s="805"/>
      <c r="HY336" s="804"/>
      <c r="HZ336" s="804"/>
      <c r="IA336" s="823"/>
      <c r="IB336" s="824"/>
      <c r="IC336" s="825"/>
      <c r="ID336" s="803"/>
      <c r="IE336" s="804"/>
      <c r="IF336" s="804"/>
      <c r="IG336" s="826"/>
      <c r="IH336" s="825"/>
      <c r="II336" s="824"/>
      <c r="IJ336" s="805"/>
      <c r="IK336" s="804"/>
      <c r="IL336" s="804"/>
      <c r="IM336" s="823"/>
      <c r="IN336" s="824"/>
      <c r="IO336" s="825"/>
      <c r="IP336" s="803"/>
      <c r="IQ336" s="804"/>
      <c r="IR336" s="804"/>
      <c r="IS336" s="826"/>
      <c r="IT336" s="825"/>
      <c r="IU336" s="824"/>
      <c r="IV336" s="805"/>
      <c r="IW336" s="804"/>
      <c r="IX336" s="804"/>
      <c r="IY336" s="823"/>
      <c r="IZ336" s="824"/>
      <c r="JA336" s="825"/>
      <c r="JB336" s="803"/>
      <c r="JC336" s="804"/>
      <c r="JD336" s="804"/>
      <c r="JE336" s="826"/>
      <c r="JF336" s="825"/>
      <c r="JG336" s="824"/>
      <c r="JH336" s="805"/>
      <c r="JI336" s="804"/>
      <c r="JJ336" s="804"/>
      <c r="JK336" s="823"/>
      <c r="JL336" s="824"/>
      <c r="JM336" s="825"/>
      <c r="JN336" s="803"/>
      <c r="JO336" s="809"/>
      <c r="JP336" s="809"/>
      <c r="JQ336" s="826"/>
      <c r="JR336" s="825"/>
      <c r="JS336" s="824"/>
      <c r="JT336" s="805"/>
      <c r="JU336" s="804"/>
      <c r="JV336" s="804"/>
      <c r="JW336" s="823"/>
      <c r="JX336" s="824"/>
      <c r="JY336" s="824"/>
      <c r="JZ336" s="805"/>
      <c r="KA336" s="809"/>
      <c r="KB336" s="809"/>
      <c r="KC336" s="823"/>
      <c r="KD336" s="824"/>
      <c r="KE336" s="824"/>
      <c r="KF336" s="805"/>
      <c r="KG336" s="809"/>
      <c r="KH336" s="809"/>
      <c r="KI336" s="823"/>
      <c r="KJ336" s="824"/>
      <c r="KK336" s="824"/>
      <c r="KL336" s="805"/>
      <c r="KM336" s="809"/>
      <c r="KN336" s="809"/>
      <c r="KO336" s="823"/>
      <c r="KP336" s="824"/>
      <c r="KQ336" s="824"/>
      <c r="KR336" s="805"/>
      <c r="KS336" s="804"/>
      <c r="KT336" s="804"/>
      <c r="KU336" s="823"/>
      <c r="KV336" s="824"/>
      <c r="KW336" s="824"/>
      <c r="KX336" s="805"/>
      <c r="KY336" s="809"/>
      <c r="KZ336" s="809"/>
      <c r="LA336" s="823"/>
      <c r="LB336" s="824"/>
      <c r="LC336" s="824"/>
      <c r="LD336" s="805"/>
      <c r="LE336" s="804"/>
      <c r="LF336" s="804"/>
      <c r="LG336" s="823"/>
      <c r="LH336" s="824"/>
      <c r="LI336" s="824"/>
      <c r="LJ336" s="805"/>
      <c r="LK336" s="804"/>
      <c r="LL336" s="804"/>
      <c r="LM336" s="823"/>
      <c r="LN336" s="824"/>
      <c r="LO336" s="824"/>
      <c r="LP336" s="805"/>
      <c r="LQ336" s="809"/>
      <c r="LR336" s="809"/>
      <c r="LS336" s="823"/>
      <c r="LT336" s="824"/>
      <c r="LU336" s="824"/>
      <c r="LV336" s="805"/>
      <c r="LW336" s="804"/>
      <c r="LX336" s="804"/>
      <c r="LY336" s="823"/>
      <c r="LZ336" s="824"/>
      <c r="MA336" s="824"/>
      <c r="MB336" s="805"/>
      <c r="MC336" s="809"/>
      <c r="MD336" s="809"/>
      <c r="ME336" s="823"/>
      <c r="MF336" s="824"/>
      <c r="MG336" s="824"/>
      <c r="MH336" s="805"/>
      <c r="MI336" s="809"/>
      <c r="MJ336" s="809"/>
      <c r="MK336" s="823"/>
      <c r="ML336" s="824"/>
      <c r="MM336" s="824"/>
      <c r="MN336" s="805"/>
      <c r="MO336" s="809"/>
      <c r="MP336" s="809"/>
      <c r="MQ336" s="823"/>
      <c r="MR336" s="824"/>
      <c r="MS336" s="824"/>
      <c r="MT336" s="805"/>
      <c r="MU336" s="804"/>
      <c r="MV336" s="804"/>
      <c r="MW336" s="823"/>
      <c r="MX336" s="824"/>
      <c r="MY336" s="824"/>
      <c r="MZ336" s="805"/>
      <c r="NA336" s="804"/>
      <c r="NB336" s="804"/>
      <c r="NC336" s="823"/>
      <c r="ND336" s="824"/>
      <c r="NE336" s="824"/>
      <c r="NF336" s="805"/>
      <c r="NG336" s="804"/>
      <c r="NH336" s="804"/>
      <c r="NI336" s="823"/>
      <c r="NJ336" s="824"/>
      <c r="NK336" s="824"/>
      <c r="NL336" s="805"/>
      <c r="NM336" s="809"/>
      <c r="NN336" s="809"/>
      <c r="NO336" s="823"/>
      <c r="NP336" s="824"/>
      <c r="NQ336" s="824"/>
      <c r="NR336" s="805"/>
      <c r="NS336" s="823"/>
      <c r="NT336" s="824"/>
      <c r="NU336" s="824"/>
      <c r="NV336" s="805"/>
      <c r="NW336" s="823"/>
      <c r="NX336" s="824"/>
      <c r="NY336" s="824"/>
      <c r="NZ336" s="834"/>
      <c r="OA336" s="823"/>
      <c r="OB336" s="824"/>
      <c r="OC336" s="824"/>
      <c r="OD336" s="805"/>
      <c r="OE336" s="823"/>
      <c r="OF336" s="824"/>
      <c r="OG336" s="824"/>
      <c r="OH336" s="805"/>
      <c r="OI336" s="823"/>
      <c r="OJ336" s="824"/>
      <c r="OK336" s="824"/>
      <c r="OL336" s="805"/>
      <c r="OM336" s="823"/>
      <c r="ON336" s="824"/>
      <c r="OO336" s="824"/>
      <c r="OP336" s="805"/>
      <c r="OQ336" s="823"/>
      <c r="OR336" s="824"/>
      <c r="OS336" s="824"/>
      <c r="OT336" s="805"/>
      <c r="OU336" s="823"/>
      <c r="OV336" s="824"/>
      <c r="OW336" s="824"/>
      <c r="OX336" s="805"/>
      <c r="OY336" s="823"/>
      <c r="OZ336" s="824"/>
      <c r="PA336" s="824"/>
      <c r="PB336" s="805"/>
      <c r="PC336" s="823"/>
      <c r="PD336" s="824"/>
      <c r="PE336" s="824"/>
      <c r="PF336" s="805"/>
    </row>
    <row r="337" spans="1:422" ht="15" hidden="1" customHeight="1" x14ac:dyDescent="0.25">
      <c r="A337" s="769" t="s">
        <v>577</v>
      </c>
      <c r="B337" s="769"/>
      <c r="C337" s="769"/>
      <c r="D337" s="770"/>
      <c r="E337" s="769"/>
      <c r="F337" s="769"/>
      <c r="G337" s="769"/>
      <c r="H337" s="769"/>
      <c r="I337" s="769"/>
      <c r="J337" s="769"/>
      <c r="K337" s="771"/>
      <c r="L337" s="769"/>
      <c r="M337" s="771"/>
      <c r="N337" s="771"/>
      <c r="O337" s="769"/>
      <c r="P337" s="769"/>
      <c r="Q337" s="769"/>
      <c r="R337" s="769"/>
      <c r="S337" s="769"/>
      <c r="T337" s="816"/>
      <c r="U337" s="816"/>
      <c r="V337" s="816"/>
      <c r="W337" s="816"/>
      <c r="X337" s="769">
        <v>1</v>
      </c>
      <c r="Y337" s="769">
        <f>IF(AND(AJ337="",AK337="",AL337="",AN337="",AO337="",OR(AP337="",AP337=Dropdown!$AM$12,AP337=Dropdown!$AM$11)),1,0)</f>
        <v>1</v>
      </c>
      <c r="Z337" s="769">
        <f t="shared" si="48"/>
        <v>1</v>
      </c>
      <c r="AA337" s="769">
        <f t="shared" si="49"/>
        <v>0</v>
      </c>
      <c r="AB337" s="769">
        <f t="shared" si="50"/>
        <v>0</v>
      </c>
      <c r="AC337" s="769"/>
      <c r="AD337" s="772" t="str">
        <f>IF(OR(T337&lt;&gt;"",U337&lt;&gt;""),Dropdown!$A$4,IF(OR(V337&lt;&gt;"",W337&lt;&gt;""),Dropdown!$A$5,Dropdown!$A$3))</f>
        <v>Residential</v>
      </c>
      <c r="AE337" s="773"/>
      <c r="AF337" s="773" t="s">
        <v>53</v>
      </c>
      <c r="AG337" s="773"/>
      <c r="AH337" s="773" t="str">
        <f>IF(AG337&lt;&gt;"",VLOOKUP(AG337,Dropdown!$N$3:$R$62,3,FALSE),IF(AF337&lt;&gt;"",VLOOKUP(AF337,Dropdown!$N$3:$R$62,3,FALSE),IF(AE337&lt;&gt;"",VLOOKUP(AE337,Dropdown!$N$3:$R$62,3,FALSE),"")))</f>
        <v>UMI</v>
      </c>
      <c r="AI337" s="773" t="str">
        <f>IF(AG337&lt;&gt;"",VLOOKUP(AG337,Dropdown!$N$3:$R$62,5,FALSE),IF(AF337&lt;&gt;"",VLOOKUP(AF337,Dropdown!$N$3:$R$62,5,FALSE),IF(AE337&lt;&gt;"",VLOOKUP(AE337,Dropdown!$N$3:$R$62,5,FALSE),"")))</f>
        <v>Arid</v>
      </c>
      <c r="AJ337" s="773"/>
      <c r="AK337" s="773"/>
      <c r="AL337" s="821"/>
      <c r="AM337" s="821"/>
      <c r="AN337" s="773"/>
      <c r="AO337" s="773"/>
      <c r="AP337" s="773"/>
      <c r="AQ337" s="769"/>
      <c r="AR337" s="774" t="s">
        <v>582</v>
      </c>
      <c r="AS337" s="774"/>
      <c r="AT337" s="769" t="s">
        <v>581</v>
      </c>
      <c r="AU337" s="769">
        <v>163</v>
      </c>
      <c r="AV337" s="846"/>
      <c r="AW337" s="823">
        <v>40</v>
      </c>
      <c r="AX337" s="824">
        <v>85</v>
      </c>
      <c r="AY337" s="824">
        <f t="shared" si="51"/>
        <v>62.5</v>
      </c>
      <c r="AZ337" s="841">
        <f t="shared" si="52"/>
        <v>13.677811550151976</v>
      </c>
      <c r="BA337" s="804"/>
      <c r="BB337" s="804"/>
      <c r="BC337" s="823"/>
      <c r="BD337" s="824"/>
      <c r="BE337" s="824"/>
      <c r="BF337" s="805"/>
      <c r="BG337" s="804"/>
      <c r="BH337" s="804"/>
      <c r="BI337" s="823"/>
      <c r="BJ337" s="824"/>
      <c r="BK337" s="824"/>
      <c r="BL337" s="805"/>
      <c r="BM337" s="804"/>
      <c r="BN337" s="804"/>
      <c r="BO337" s="823"/>
      <c r="BP337" s="824"/>
      <c r="BQ337" s="824"/>
      <c r="BR337" s="805"/>
      <c r="BS337" s="804"/>
      <c r="BT337" s="804"/>
      <c r="BU337" s="823"/>
      <c r="BV337" s="824"/>
      <c r="BW337" s="824"/>
      <c r="BX337" s="805"/>
      <c r="BY337" s="804"/>
      <c r="BZ337" s="804"/>
      <c r="CA337" s="823"/>
      <c r="CB337" s="824"/>
      <c r="CC337" s="824"/>
      <c r="CD337" s="805"/>
      <c r="CE337" s="804"/>
      <c r="CF337" s="804"/>
      <c r="CG337" s="823"/>
      <c r="CH337" s="824"/>
      <c r="CI337" s="824"/>
      <c r="CJ337" s="805"/>
      <c r="CK337" s="804"/>
      <c r="CL337" s="804"/>
      <c r="CM337" s="823"/>
      <c r="CN337" s="824"/>
      <c r="CO337" s="824"/>
      <c r="CP337" s="805"/>
      <c r="CQ337" s="804"/>
      <c r="CR337" s="804"/>
      <c r="CS337" s="823"/>
      <c r="CT337" s="824"/>
      <c r="CU337" s="824"/>
      <c r="CV337" s="805"/>
      <c r="CW337" s="804"/>
      <c r="CX337" s="804"/>
      <c r="CY337" s="823"/>
      <c r="CZ337" s="824"/>
      <c r="DA337" s="825"/>
      <c r="DB337" s="803"/>
      <c r="DC337" s="809"/>
      <c r="DD337" s="809"/>
      <c r="DE337" s="826"/>
      <c r="DF337" s="825"/>
      <c r="DG337" s="824"/>
      <c r="DH337" s="805"/>
      <c r="DI337" s="804"/>
      <c r="DJ337" s="804"/>
      <c r="DK337" s="776"/>
      <c r="DL337" s="777"/>
      <c r="DM337" s="781"/>
      <c r="DN337" s="778"/>
      <c r="DO337" s="809"/>
      <c r="DP337" s="809"/>
      <c r="DQ337" s="827"/>
      <c r="DR337" s="828"/>
      <c r="DS337" s="844"/>
      <c r="DT337" s="803"/>
      <c r="DU337" s="804"/>
      <c r="DV337" s="804"/>
      <c r="DW337" s="836"/>
      <c r="DX337" s="835"/>
      <c r="DY337" s="842"/>
      <c r="DZ337" s="803"/>
      <c r="EA337" s="804"/>
      <c r="EB337" s="804"/>
      <c r="EC337" s="827"/>
      <c r="ED337" s="828"/>
      <c r="EE337" s="844"/>
      <c r="EF337" s="803"/>
      <c r="EG337" s="804"/>
      <c r="EH337" s="804"/>
      <c r="EI337" s="836"/>
      <c r="EJ337" s="835"/>
      <c r="EK337" s="842"/>
      <c r="EL337" s="803"/>
      <c r="EM337" s="804"/>
      <c r="EN337" s="804"/>
      <c r="EO337" s="827"/>
      <c r="EP337" s="828"/>
      <c r="EQ337" s="844"/>
      <c r="ER337" s="803"/>
      <c r="ES337" s="804"/>
      <c r="ET337" s="804"/>
      <c r="EU337" s="836"/>
      <c r="EV337" s="835"/>
      <c r="EW337" s="842"/>
      <c r="EX337" s="803"/>
      <c r="EY337" s="804"/>
      <c r="EZ337" s="804"/>
      <c r="FA337" s="827"/>
      <c r="FB337" s="828"/>
      <c r="FC337" s="844"/>
      <c r="FD337" s="803"/>
      <c r="FE337" s="804"/>
      <c r="FF337" s="804"/>
      <c r="FG337" s="836"/>
      <c r="FH337" s="835"/>
      <c r="FI337" s="842"/>
      <c r="FJ337" s="803"/>
      <c r="FK337" s="804"/>
      <c r="FL337" s="804"/>
      <c r="FM337" s="827"/>
      <c r="FN337" s="828"/>
      <c r="FO337" s="844"/>
      <c r="FP337" s="803"/>
      <c r="FQ337" s="804"/>
      <c r="FR337" s="804"/>
      <c r="FS337" s="823"/>
      <c r="FT337" s="824"/>
      <c r="FU337" s="825"/>
      <c r="FV337" s="803"/>
      <c r="FW337" s="804"/>
      <c r="FX337" s="804"/>
      <c r="FY337" s="826"/>
      <c r="FZ337" s="825"/>
      <c r="GA337" s="824"/>
      <c r="GB337" s="805"/>
      <c r="GC337" s="804"/>
      <c r="GD337" s="804"/>
      <c r="GE337" s="823"/>
      <c r="GF337" s="824"/>
      <c r="GG337" s="825"/>
      <c r="GH337" s="803"/>
      <c r="GI337" s="809"/>
      <c r="GJ337" s="809"/>
      <c r="GK337" s="826"/>
      <c r="GL337" s="825"/>
      <c r="GM337" s="824"/>
      <c r="GN337" s="805"/>
      <c r="GO337" s="804"/>
      <c r="GP337" s="804"/>
      <c r="GQ337" s="823"/>
      <c r="GR337" s="824"/>
      <c r="GS337" s="825"/>
      <c r="GT337" s="803"/>
      <c r="GU337" s="809"/>
      <c r="GV337" s="809"/>
      <c r="GW337" s="826"/>
      <c r="GX337" s="825"/>
      <c r="GY337" s="824"/>
      <c r="GZ337" s="805"/>
      <c r="HA337" s="804"/>
      <c r="HB337" s="804"/>
      <c r="HC337" s="823"/>
      <c r="HD337" s="824"/>
      <c r="HE337" s="825"/>
      <c r="HF337" s="803"/>
      <c r="HG337" s="809"/>
      <c r="HH337" s="809"/>
      <c r="HI337" s="826"/>
      <c r="HJ337" s="825"/>
      <c r="HK337" s="824"/>
      <c r="HL337" s="805"/>
      <c r="HM337" s="804"/>
      <c r="HN337" s="804"/>
      <c r="HO337" s="823"/>
      <c r="HP337" s="824"/>
      <c r="HQ337" s="825"/>
      <c r="HR337" s="803"/>
      <c r="HS337" s="809"/>
      <c r="HT337" s="809"/>
      <c r="HU337" s="826"/>
      <c r="HV337" s="825"/>
      <c r="HW337" s="824"/>
      <c r="HX337" s="805"/>
      <c r="HY337" s="804"/>
      <c r="HZ337" s="804"/>
      <c r="IA337" s="823"/>
      <c r="IB337" s="824"/>
      <c r="IC337" s="825"/>
      <c r="ID337" s="803"/>
      <c r="IE337" s="804"/>
      <c r="IF337" s="804"/>
      <c r="IG337" s="826"/>
      <c r="IH337" s="825"/>
      <c r="II337" s="824"/>
      <c r="IJ337" s="805"/>
      <c r="IK337" s="804"/>
      <c r="IL337" s="804"/>
      <c r="IM337" s="823"/>
      <c r="IN337" s="824"/>
      <c r="IO337" s="825"/>
      <c r="IP337" s="803"/>
      <c r="IQ337" s="804"/>
      <c r="IR337" s="804"/>
      <c r="IS337" s="826"/>
      <c r="IT337" s="825"/>
      <c r="IU337" s="824"/>
      <c r="IV337" s="805"/>
      <c r="IW337" s="804"/>
      <c r="IX337" s="804"/>
      <c r="IY337" s="823"/>
      <c r="IZ337" s="824"/>
      <c r="JA337" s="825"/>
      <c r="JB337" s="803"/>
      <c r="JC337" s="804"/>
      <c r="JD337" s="804"/>
      <c r="JE337" s="826"/>
      <c r="JF337" s="825"/>
      <c r="JG337" s="824"/>
      <c r="JH337" s="805"/>
      <c r="JI337" s="804"/>
      <c r="JJ337" s="804"/>
      <c r="JK337" s="823"/>
      <c r="JL337" s="824"/>
      <c r="JM337" s="825"/>
      <c r="JN337" s="803"/>
      <c r="JO337" s="809"/>
      <c r="JP337" s="809"/>
      <c r="JQ337" s="826"/>
      <c r="JR337" s="825"/>
      <c r="JS337" s="824"/>
      <c r="JT337" s="805"/>
      <c r="JU337" s="804"/>
      <c r="JV337" s="804"/>
      <c r="JW337" s="823"/>
      <c r="JX337" s="824"/>
      <c r="JY337" s="824"/>
      <c r="JZ337" s="805"/>
      <c r="KA337" s="809"/>
      <c r="KB337" s="809"/>
      <c r="KC337" s="823"/>
      <c r="KD337" s="824"/>
      <c r="KE337" s="824"/>
      <c r="KF337" s="805"/>
      <c r="KG337" s="809"/>
      <c r="KH337" s="809"/>
      <c r="KI337" s="823"/>
      <c r="KJ337" s="824"/>
      <c r="KK337" s="824"/>
      <c r="KL337" s="805"/>
      <c r="KM337" s="809"/>
      <c r="KN337" s="809"/>
      <c r="KO337" s="823"/>
      <c r="KP337" s="824"/>
      <c r="KQ337" s="824"/>
      <c r="KR337" s="805"/>
      <c r="KS337" s="804"/>
      <c r="KT337" s="804"/>
      <c r="KU337" s="823"/>
      <c r="KV337" s="824"/>
      <c r="KW337" s="824"/>
      <c r="KX337" s="805"/>
      <c r="KY337" s="809"/>
      <c r="KZ337" s="809"/>
      <c r="LA337" s="823"/>
      <c r="LB337" s="824"/>
      <c r="LC337" s="824"/>
      <c r="LD337" s="805"/>
      <c r="LE337" s="804"/>
      <c r="LF337" s="804"/>
      <c r="LG337" s="823"/>
      <c r="LH337" s="824"/>
      <c r="LI337" s="824"/>
      <c r="LJ337" s="805"/>
      <c r="LK337" s="804"/>
      <c r="LL337" s="804"/>
      <c r="LM337" s="823"/>
      <c r="LN337" s="824"/>
      <c r="LO337" s="824"/>
      <c r="LP337" s="805"/>
      <c r="LQ337" s="809"/>
      <c r="LR337" s="809"/>
      <c r="LS337" s="823"/>
      <c r="LT337" s="824"/>
      <c r="LU337" s="824"/>
      <c r="LV337" s="805"/>
      <c r="LW337" s="804"/>
      <c r="LX337" s="804"/>
      <c r="LY337" s="823"/>
      <c r="LZ337" s="824"/>
      <c r="MA337" s="824"/>
      <c r="MB337" s="805"/>
      <c r="MC337" s="809"/>
      <c r="MD337" s="809"/>
      <c r="ME337" s="823"/>
      <c r="MF337" s="824"/>
      <c r="MG337" s="824"/>
      <c r="MH337" s="805"/>
      <c r="MI337" s="809"/>
      <c r="MJ337" s="809"/>
      <c r="MK337" s="823"/>
      <c r="ML337" s="824"/>
      <c r="MM337" s="824"/>
      <c r="MN337" s="805"/>
      <c r="MO337" s="809"/>
      <c r="MP337" s="809"/>
      <c r="MQ337" s="823"/>
      <c r="MR337" s="824"/>
      <c r="MS337" s="824"/>
      <c r="MT337" s="805"/>
      <c r="MU337" s="804"/>
      <c r="MV337" s="804"/>
      <c r="MW337" s="823"/>
      <c r="MX337" s="824"/>
      <c r="MY337" s="824"/>
      <c r="MZ337" s="805"/>
      <c r="NA337" s="804"/>
      <c r="NB337" s="804"/>
      <c r="NC337" s="823"/>
      <c r="ND337" s="824"/>
      <c r="NE337" s="824"/>
      <c r="NF337" s="805"/>
      <c r="NG337" s="804"/>
      <c r="NH337" s="804"/>
      <c r="NI337" s="823"/>
      <c r="NJ337" s="824"/>
      <c r="NK337" s="824"/>
      <c r="NL337" s="805"/>
      <c r="NM337" s="809"/>
      <c r="NN337" s="809"/>
      <c r="NO337" s="823"/>
      <c r="NP337" s="824"/>
      <c r="NQ337" s="824"/>
      <c r="NR337" s="805"/>
      <c r="NS337" s="823"/>
      <c r="NT337" s="824"/>
      <c r="NU337" s="824"/>
      <c r="NV337" s="805"/>
      <c r="NW337" s="823"/>
      <c r="NX337" s="824"/>
      <c r="NY337" s="824"/>
      <c r="NZ337" s="834"/>
      <c r="OA337" s="823"/>
      <c r="OB337" s="824"/>
      <c r="OC337" s="824"/>
      <c r="OD337" s="805"/>
      <c r="OE337" s="823"/>
      <c r="OF337" s="824"/>
      <c r="OG337" s="824"/>
      <c r="OH337" s="805"/>
      <c r="OI337" s="823"/>
      <c r="OJ337" s="824"/>
      <c r="OK337" s="824"/>
      <c r="OL337" s="805"/>
      <c r="OM337" s="823"/>
      <c r="ON337" s="824"/>
      <c r="OO337" s="824"/>
      <c r="OP337" s="805"/>
      <c r="OQ337" s="823"/>
      <c r="OR337" s="824"/>
      <c r="OS337" s="824"/>
      <c r="OT337" s="805"/>
      <c r="OU337" s="823"/>
      <c r="OV337" s="824"/>
      <c r="OW337" s="824"/>
      <c r="OX337" s="805"/>
      <c r="OY337" s="823"/>
      <c r="OZ337" s="824"/>
      <c r="PA337" s="824"/>
      <c r="PB337" s="805"/>
      <c r="PC337" s="823"/>
      <c r="PD337" s="824"/>
      <c r="PE337" s="824"/>
      <c r="PF337" s="805"/>
    </row>
    <row r="338" spans="1:422" ht="15" hidden="1" customHeight="1" x14ac:dyDescent="0.25">
      <c r="A338" s="769" t="s">
        <v>358</v>
      </c>
      <c r="B338" s="769" t="s">
        <v>18</v>
      </c>
      <c r="C338" s="769"/>
      <c r="D338" s="770"/>
      <c r="E338" s="769"/>
      <c r="F338" s="769"/>
      <c r="G338" s="769"/>
      <c r="H338" s="769"/>
      <c r="I338" s="769"/>
      <c r="J338" s="769"/>
      <c r="K338" s="771"/>
      <c r="L338" s="769"/>
      <c r="M338" s="771"/>
      <c r="N338" s="771"/>
      <c r="O338" s="769"/>
      <c r="P338" s="769"/>
      <c r="Q338" s="769"/>
      <c r="R338" s="769"/>
      <c r="S338" s="769"/>
      <c r="T338" s="816"/>
      <c r="U338" s="816"/>
      <c r="V338" s="816"/>
      <c r="W338" s="816"/>
      <c r="X338" s="769">
        <v>1</v>
      </c>
      <c r="Y338" s="769">
        <f>IF(AND(AJ338="",AK338="",AL338="",AN338="",AO338="",OR(AP338="",AP338=Dropdown!$AM$12,AP338=Dropdown!$AM$11)),1,0)</f>
        <v>1</v>
      </c>
      <c r="Z338" s="769">
        <f t="shared" si="48"/>
        <v>1</v>
      </c>
      <c r="AA338" s="769">
        <f t="shared" si="49"/>
        <v>0</v>
      </c>
      <c r="AB338" s="769">
        <f t="shared" si="50"/>
        <v>0</v>
      </c>
      <c r="AC338" s="769"/>
      <c r="AD338" s="772" t="str">
        <f>IF(OR(T338&lt;&gt;"",U338&lt;&gt;""),Dropdown!$A$4,IF(OR(V338&lt;&gt;"",W338&lt;&gt;""),Dropdown!$A$5,Dropdown!$A$3))</f>
        <v>Residential</v>
      </c>
      <c r="AE338" s="773"/>
      <c r="AF338" s="773" t="s">
        <v>18</v>
      </c>
      <c r="AG338" s="773"/>
      <c r="AH338" s="773" t="str">
        <f>IF(AG338&lt;&gt;"",VLOOKUP(AG338,Dropdown!$N$3:$R$62,3,FALSE),IF(AF338&lt;&gt;"",VLOOKUP(AF338,Dropdown!$N$3:$R$62,3,FALSE),IF(AE338&lt;&gt;"",VLOOKUP(AE338,Dropdown!$N$3:$R$62,3,FALSE),"")))</f>
        <v>LMI</v>
      </c>
      <c r="AI338" s="773" t="str">
        <f>IF(AG338&lt;&gt;"",VLOOKUP(AG338,Dropdown!$N$3:$R$62,5,FALSE),IF(AF338&lt;&gt;"",VLOOKUP(AF338,Dropdown!$N$3:$R$62,5,FALSE),IF(AE338&lt;&gt;"",VLOOKUP(AE338,Dropdown!$N$3:$R$62,5,FALSE),"")))</f>
        <v>Diverse</v>
      </c>
      <c r="AJ338" s="773"/>
      <c r="AK338" s="773"/>
      <c r="AL338" s="821"/>
      <c r="AM338" s="821"/>
      <c r="AN338" s="773"/>
      <c r="AO338" s="773"/>
      <c r="AP338" s="773"/>
      <c r="AQ338" s="769"/>
      <c r="AR338" s="774" t="s">
        <v>582</v>
      </c>
      <c r="AS338" s="774"/>
      <c r="AT338" s="769" t="s">
        <v>581</v>
      </c>
      <c r="AU338" s="769">
        <v>163</v>
      </c>
      <c r="AV338" s="846"/>
      <c r="AW338" s="823">
        <v>15</v>
      </c>
      <c r="AX338" s="824">
        <v>35</v>
      </c>
      <c r="AY338" s="824">
        <f t="shared" si="51"/>
        <v>25</v>
      </c>
      <c r="AZ338" s="841">
        <f t="shared" si="52"/>
        <v>6.0790273556230998</v>
      </c>
      <c r="BA338" s="804"/>
      <c r="BB338" s="804"/>
      <c r="BC338" s="823"/>
      <c r="BD338" s="824"/>
      <c r="BE338" s="824"/>
      <c r="BF338" s="805"/>
      <c r="BG338" s="804"/>
      <c r="BH338" s="804"/>
      <c r="BI338" s="823"/>
      <c r="BJ338" s="824"/>
      <c r="BK338" s="824"/>
      <c r="BL338" s="805"/>
      <c r="BM338" s="804"/>
      <c r="BN338" s="804"/>
      <c r="BO338" s="823"/>
      <c r="BP338" s="824"/>
      <c r="BQ338" s="824"/>
      <c r="BR338" s="805"/>
      <c r="BS338" s="804"/>
      <c r="BT338" s="804"/>
      <c r="BU338" s="823"/>
      <c r="BV338" s="824"/>
      <c r="BW338" s="824"/>
      <c r="BX338" s="805"/>
      <c r="BY338" s="804"/>
      <c r="BZ338" s="804"/>
      <c r="CA338" s="823"/>
      <c r="CB338" s="824"/>
      <c r="CC338" s="824"/>
      <c r="CD338" s="805"/>
      <c r="CE338" s="804"/>
      <c r="CF338" s="804"/>
      <c r="CG338" s="823"/>
      <c r="CH338" s="824"/>
      <c r="CI338" s="824"/>
      <c r="CJ338" s="805"/>
      <c r="CK338" s="804"/>
      <c r="CL338" s="804"/>
      <c r="CM338" s="823"/>
      <c r="CN338" s="824"/>
      <c r="CO338" s="824"/>
      <c r="CP338" s="805"/>
      <c r="CQ338" s="804"/>
      <c r="CR338" s="804"/>
      <c r="CS338" s="823"/>
      <c r="CT338" s="824"/>
      <c r="CU338" s="824"/>
      <c r="CV338" s="805"/>
      <c r="CW338" s="804"/>
      <c r="CX338" s="804"/>
      <c r="CY338" s="823"/>
      <c r="CZ338" s="824"/>
      <c r="DA338" s="825"/>
      <c r="DB338" s="803"/>
      <c r="DC338" s="809"/>
      <c r="DD338" s="809"/>
      <c r="DE338" s="826"/>
      <c r="DF338" s="825"/>
      <c r="DG338" s="824"/>
      <c r="DH338" s="805"/>
      <c r="DI338" s="804"/>
      <c r="DJ338" s="804"/>
      <c r="DK338" s="823"/>
      <c r="DL338" s="824"/>
      <c r="DM338" s="825"/>
      <c r="DN338" s="803"/>
      <c r="DO338" s="809"/>
      <c r="DP338" s="809"/>
      <c r="DQ338" s="827"/>
      <c r="DR338" s="828"/>
      <c r="DS338" s="844"/>
      <c r="DT338" s="803"/>
      <c r="DU338" s="804"/>
      <c r="DV338" s="804"/>
      <c r="DW338" s="827"/>
      <c r="DX338" s="828"/>
      <c r="DY338" s="842"/>
      <c r="DZ338" s="803"/>
      <c r="EA338" s="804"/>
      <c r="EB338" s="804"/>
      <c r="EC338" s="827"/>
      <c r="ED338" s="828"/>
      <c r="EE338" s="844"/>
      <c r="EF338" s="803"/>
      <c r="EG338" s="804"/>
      <c r="EH338" s="804"/>
      <c r="EI338" s="827"/>
      <c r="EJ338" s="828"/>
      <c r="EK338" s="842"/>
      <c r="EL338" s="803"/>
      <c r="EM338" s="804"/>
      <c r="EN338" s="804"/>
      <c r="EO338" s="827"/>
      <c r="EP338" s="828"/>
      <c r="EQ338" s="844"/>
      <c r="ER338" s="803"/>
      <c r="ES338" s="804"/>
      <c r="ET338" s="804"/>
      <c r="EU338" s="827"/>
      <c r="EV338" s="828"/>
      <c r="EW338" s="842"/>
      <c r="EX338" s="803"/>
      <c r="EY338" s="804"/>
      <c r="EZ338" s="804"/>
      <c r="FA338" s="827"/>
      <c r="FB338" s="828"/>
      <c r="FC338" s="844"/>
      <c r="FD338" s="803"/>
      <c r="FE338" s="804"/>
      <c r="FF338" s="804"/>
      <c r="FG338" s="827"/>
      <c r="FH338" s="828"/>
      <c r="FI338" s="842"/>
      <c r="FJ338" s="803"/>
      <c r="FK338" s="804"/>
      <c r="FL338" s="804"/>
      <c r="FM338" s="827"/>
      <c r="FN338" s="828"/>
      <c r="FO338" s="844"/>
      <c r="FP338" s="803"/>
      <c r="FQ338" s="804"/>
      <c r="FR338" s="804"/>
      <c r="FS338" s="827"/>
      <c r="FT338" s="828"/>
      <c r="FU338" s="825"/>
      <c r="FV338" s="803"/>
      <c r="FW338" s="804"/>
      <c r="FX338" s="804"/>
      <c r="FY338" s="827"/>
      <c r="FZ338" s="828"/>
      <c r="GA338" s="825"/>
      <c r="GB338" s="803"/>
      <c r="GC338" s="804"/>
      <c r="GD338" s="804"/>
      <c r="GE338" s="827"/>
      <c r="GF338" s="828"/>
      <c r="GG338" s="825"/>
      <c r="GH338" s="803"/>
      <c r="GI338" s="804"/>
      <c r="GJ338" s="804"/>
      <c r="GK338" s="827"/>
      <c r="GL338" s="828"/>
      <c r="GM338" s="825"/>
      <c r="GN338" s="803"/>
      <c r="GO338" s="804"/>
      <c r="GP338" s="804"/>
      <c r="GQ338" s="827"/>
      <c r="GR338" s="828"/>
      <c r="GS338" s="825"/>
      <c r="GT338" s="803"/>
      <c r="GU338" s="804"/>
      <c r="GV338" s="804"/>
      <c r="GW338" s="827"/>
      <c r="GX338" s="828"/>
      <c r="GY338" s="825"/>
      <c r="GZ338" s="803"/>
      <c r="HA338" s="804"/>
      <c r="HB338" s="804"/>
      <c r="HC338" s="827"/>
      <c r="HD338" s="828"/>
      <c r="HE338" s="825"/>
      <c r="HF338" s="803"/>
      <c r="HG338" s="804"/>
      <c r="HH338" s="804"/>
      <c r="HI338" s="827"/>
      <c r="HJ338" s="828"/>
      <c r="HK338" s="825"/>
      <c r="HL338" s="803"/>
      <c r="HM338" s="804"/>
      <c r="HN338" s="804"/>
      <c r="HO338" s="827"/>
      <c r="HP338" s="828"/>
      <c r="HQ338" s="825"/>
      <c r="HR338" s="803"/>
      <c r="HS338" s="804"/>
      <c r="HT338" s="804"/>
      <c r="HU338" s="826"/>
      <c r="HV338" s="825"/>
      <c r="HW338" s="825"/>
      <c r="HX338" s="803"/>
      <c r="HY338" s="804"/>
      <c r="HZ338" s="804"/>
      <c r="IA338" s="826"/>
      <c r="IB338" s="825"/>
      <c r="IC338" s="825"/>
      <c r="ID338" s="803"/>
      <c r="IE338" s="804"/>
      <c r="IF338" s="804"/>
      <c r="IG338" s="826"/>
      <c r="IH338" s="825"/>
      <c r="II338" s="825"/>
      <c r="IJ338" s="803"/>
      <c r="IK338" s="804"/>
      <c r="IL338" s="804"/>
      <c r="IM338" s="826"/>
      <c r="IN338" s="825"/>
      <c r="IO338" s="825"/>
      <c r="IP338" s="803"/>
      <c r="IQ338" s="804"/>
      <c r="IR338" s="804"/>
      <c r="IS338" s="826"/>
      <c r="IT338" s="825"/>
      <c r="IU338" s="825"/>
      <c r="IV338" s="803"/>
      <c r="IW338" s="804"/>
      <c r="IX338" s="804"/>
      <c r="IY338" s="826"/>
      <c r="IZ338" s="825"/>
      <c r="JA338" s="825"/>
      <c r="JB338" s="803"/>
      <c r="JC338" s="804"/>
      <c r="JD338" s="804"/>
      <c r="JE338" s="826"/>
      <c r="JF338" s="825"/>
      <c r="JG338" s="825"/>
      <c r="JH338" s="803"/>
      <c r="JI338" s="804"/>
      <c r="JJ338" s="804"/>
      <c r="JK338" s="826"/>
      <c r="JL338" s="825"/>
      <c r="JM338" s="825"/>
      <c r="JN338" s="803"/>
      <c r="JO338" s="804"/>
      <c r="JP338" s="804"/>
      <c r="JQ338" s="826"/>
      <c r="JR338" s="825"/>
      <c r="JS338" s="825"/>
      <c r="JT338" s="803"/>
      <c r="JU338" s="804"/>
      <c r="JV338" s="804"/>
      <c r="JW338" s="826"/>
      <c r="JX338" s="825"/>
      <c r="JY338" s="825"/>
      <c r="JZ338" s="803"/>
      <c r="KA338" s="804"/>
      <c r="KB338" s="804"/>
      <c r="KC338" s="826"/>
      <c r="KD338" s="825"/>
      <c r="KE338" s="825"/>
      <c r="KF338" s="803"/>
      <c r="KG338" s="804"/>
      <c r="KH338" s="804"/>
      <c r="KI338" s="826"/>
      <c r="KJ338" s="825"/>
      <c r="KK338" s="825"/>
      <c r="KL338" s="803"/>
      <c r="KM338" s="804"/>
      <c r="KN338" s="804"/>
      <c r="KO338" s="826"/>
      <c r="KP338" s="825"/>
      <c r="KQ338" s="825"/>
      <c r="KR338" s="803"/>
      <c r="KS338" s="804"/>
      <c r="KT338" s="804"/>
      <c r="KU338" s="826"/>
      <c r="KV338" s="825"/>
      <c r="KW338" s="825"/>
      <c r="KX338" s="803"/>
      <c r="KY338" s="804"/>
      <c r="KZ338" s="804"/>
      <c r="LA338" s="826"/>
      <c r="LB338" s="825"/>
      <c r="LC338" s="825"/>
      <c r="LD338" s="803"/>
      <c r="LE338" s="804"/>
      <c r="LF338" s="804"/>
      <c r="LG338" s="826"/>
      <c r="LH338" s="825"/>
      <c r="LI338" s="825"/>
      <c r="LJ338" s="803"/>
      <c r="LK338" s="804"/>
      <c r="LL338" s="804"/>
      <c r="LM338" s="826"/>
      <c r="LN338" s="825"/>
      <c r="LO338" s="825"/>
      <c r="LP338" s="803"/>
      <c r="LQ338" s="804"/>
      <c r="LR338" s="804"/>
      <c r="LS338" s="826"/>
      <c r="LT338" s="825"/>
      <c r="LU338" s="825"/>
      <c r="LV338" s="803"/>
      <c r="LW338" s="804"/>
      <c r="LX338" s="804"/>
      <c r="LY338" s="826"/>
      <c r="LZ338" s="825"/>
      <c r="MA338" s="825"/>
      <c r="MB338" s="803"/>
      <c r="MC338" s="804"/>
      <c r="MD338" s="804"/>
      <c r="ME338" s="826"/>
      <c r="MF338" s="825"/>
      <c r="MG338" s="825"/>
      <c r="MH338" s="803"/>
      <c r="MI338" s="804"/>
      <c r="MJ338" s="804"/>
      <c r="MK338" s="826"/>
      <c r="ML338" s="825"/>
      <c r="MM338" s="825"/>
      <c r="MN338" s="803"/>
      <c r="MO338" s="804"/>
      <c r="MP338" s="804"/>
      <c r="MQ338" s="826"/>
      <c r="MR338" s="825"/>
      <c r="MS338" s="825"/>
      <c r="MT338" s="803"/>
      <c r="MU338" s="804"/>
      <c r="MV338" s="804"/>
      <c r="MW338" s="826"/>
      <c r="MX338" s="825"/>
      <c r="MY338" s="825"/>
      <c r="MZ338" s="803"/>
      <c r="NA338" s="804"/>
      <c r="NB338" s="804"/>
      <c r="NC338" s="826"/>
      <c r="ND338" s="825"/>
      <c r="NE338" s="825"/>
      <c r="NF338" s="803"/>
      <c r="NG338" s="804"/>
      <c r="NH338" s="804"/>
      <c r="NI338" s="826"/>
      <c r="NJ338" s="825"/>
      <c r="NK338" s="825"/>
      <c r="NL338" s="803"/>
      <c r="NM338" s="804"/>
      <c r="NN338" s="804"/>
      <c r="NO338" s="826"/>
      <c r="NP338" s="825"/>
      <c r="NQ338" s="825"/>
      <c r="NR338" s="803"/>
      <c r="NS338" s="826"/>
      <c r="NT338" s="825"/>
      <c r="NU338" s="825"/>
      <c r="NV338" s="803"/>
      <c r="NW338" s="826"/>
      <c r="NX338" s="825"/>
      <c r="NY338" s="825"/>
      <c r="NZ338" s="848"/>
      <c r="OA338" s="826"/>
      <c r="OB338" s="825"/>
      <c r="OC338" s="825"/>
      <c r="OD338" s="803"/>
      <c r="OE338" s="826"/>
      <c r="OF338" s="825"/>
      <c r="OG338" s="825"/>
      <c r="OH338" s="803"/>
      <c r="OI338" s="826"/>
      <c r="OJ338" s="825"/>
      <c r="OK338" s="825"/>
      <c r="OL338" s="803"/>
      <c r="OM338" s="826"/>
      <c r="ON338" s="825"/>
      <c r="OO338" s="825"/>
      <c r="OP338" s="803"/>
      <c r="OQ338" s="826"/>
      <c r="OR338" s="825"/>
      <c r="OS338" s="825"/>
      <c r="OT338" s="803"/>
      <c r="OU338" s="826"/>
      <c r="OV338" s="825"/>
      <c r="OW338" s="825"/>
      <c r="OX338" s="803"/>
      <c r="OY338" s="826"/>
      <c r="OZ338" s="825"/>
      <c r="PA338" s="825"/>
      <c r="PB338" s="803"/>
      <c r="PC338" s="826"/>
      <c r="PD338" s="825"/>
      <c r="PE338" s="825"/>
      <c r="PF338" s="803"/>
    </row>
    <row r="339" spans="1:422" ht="15" hidden="1" customHeight="1" x14ac:dyDescent="0.25">
      <c r="A339" s="769" t="s">
        <v>580</v>
      </c>
      <c r="B339" s="769"/>
      <c r="C339" s="769"/>
      <c r="D339" s="770"/>
      <c r="E339" s="769"/>
      <c r="F339" s="769"/>
      <c r="G339" s="769"/>
      <c r="H339" s="769"/>
      <c r="I339" s="769"/>
      <c r="J339" s="769"/>
      <c r="K339" s="771"/>
      <c r="L339" s="769"/>
      <c r="M339" s="771"/>
      <c r="N339" s="771"/>
      <c r="O339" s="769"/>
      <c r="P339" s="769"/>
      <c r="Q339" s="769"/>
      <c r="R339" s="769"/>
      <c r="S339" s="769"/>
      <c r="T339" s="816"/>
      <c r="U339" s="816"/>
      <c r="V339" s="816"/>
      <c r="W339" s="816"/>
      <c r="X339" s="769">
        <v>1</v>
      </c>
      <c r="Y339" s="769">
        <f>IF(AND(AJ339="",AK339="",AL339="",AN339="",AO339="",OR(AP339="",AP339=Dropdown!$AM$12,AP339=Dropdown!$AM$11)),1,0)</f>
        <v>1</v>
      </c>
      <c r="Z339" s="769">
        <f t="shared" si="48"/>
        <v>1</v>
      </c>
      <c r="AA339" s="769">
        <f t="shared" si="49"/>
        <v>0</v>
      </c>
      <c r="AB339" s="769">
        <f t="shared" si="50"/>
        <v>0</v>
      </c>
      <c r="AC339" s="769"/>
      <c r="AD339" s="772" t="str">
        <f>IF(OR(T339&lt;&gt;"",U339&lt;&gt;""),Dropdown!$A$4,IF(OR(V339&lt;&gt;"",W339&lt;&gt;""),Dropdown!$A$5,Dropdown!$A$3))</f>
        <v>Residential</v>
      </c>
      <c r="AE339" s="773" t="s">
        <v>615</v>
      </c>
      <c r="AF339" s="773"/>
      <c r="AG339" s="773"/>
      <c r="AH339" s="773" t="str">
        <f>IF(AG339&lt;&gt;"",VLOOKUP(AG339,Dropdown!$N$3:$R$62,3,FALSE),IF(AF339&lt;&gt;"",VLOOKUP(AF339,Dropdown!$N$3:$R$62,3,FALSE),IF(AE339&lt;&gt;"",VLOOKUP(AE339,Dropdown!$N$3:$R$62,3,FALSE),"")))</f>
        <v xml:space="preserve"> </v>
      </c>
      <c r="AI339" s="773" t="str">
        <f>IF(AG339&lt;&gt;"",VLOOKUP(AG339,Dropdown!$N$3:$R$62,5,FALSE),IF(AF339&lt;&gt;"",VLOOKUP(AF339,Dropdown!$N$3:$R$62,5,FALSE),IF(AE339&lt;&gt;"",VLOOKUP(AE339,Dropdown!$N$3:$R$62,5,FALSE),"")))</f>
        <v>Diverse</v>
      </c>
      <c r="AJ339" s="773"/>
      <c r="AK339" s="773"/>
      <c r="AL339" s="821"/>
      <c r="AM339" s="821"/>
      <c r="AN339" s="773"/>
      <c r="AO339" s="773"/>
      <c r="AP339" s="773"/>
      <c r="AQ339" s="769"/>
      <c r="AR339" s="774" t="s">
        <v>582</v>
      </c>
      <c r="AS339" s="774"/>
      <c r="AT339" s="769" t="s">
        <v>581</v>
      </c>
      <c r="AU339" s="769">
        <v>163</v>
      </c>
      <c r="AV339" s="846"/>
      <c r="AW339" s="823">
        <v>35</v>
      </c>
      <c r="AX339" s="824">
        <v>90</v>
      </c>
      <c r="AY339" s="824">
        <f t="shared" si="51"/>
        <v>62.5</v>
      </c>
      <c r="AZ339" s="841">
        <f t="shared" si="52"/>
        <v>16.717325227963524</v>
      </c>
      <c r="BA339" s="804"/>
      <c r="BB339" s="804"/>
      <c r="BC339" s="823"/>
      <c r="BD339" s="824"/>
      <c r="BE339" s="824"/>
      <c r="BF339" s="805"/>
      <c r="BG339" s="804"/>
      <c r="BH339" s="804"/>
      <c r="BI339" s="823"/>
      <c r="BJ339" s="824"/>
      <c r="BK339" s="824"/>
      <c r="BL339" s="805"/>
      <c r="BM339" s="804"/>
      <c r="BN339" s="804"/>
      <c r="BO339" s="823"/>
      <c r="BP339" s="824"/>
      <c r="BQ339" s="824"/>
      <c r="BR339" s="805"/>
      <c r="BS339" s="804"/>
      <c r="BT339" s="804"/>
      <c r="BU339" s="823"/>
      <c r="BV339" s="824"/>
      <c r="BW339" s="824"/>
      <c r="BX339" s="805"/>
      <c r="BY339" s="804"/>
      <c r="BZ339" s="804"/>
      <c r="CA339" s="823"/>
      <c r="CB339" s="824"/>
      <c r="CC339" s="824"/>
      <c r="CD339" s="805"/>
      <c r="CE339" s="804"/>
      <c r="CF339" s="804"/>
      <c r="CG339" s="823"/>
      <c r="CH339" s="824"/>
      <c r="CI339" s="824"/>
      <c r="CJ339" s="805"/>
      <c r="CK339" s="804"/>
      <c r="CL339" s="804"/>
      <c r="CM339" s="823"/>
      <c r="CN339" s="824"/>
      <c r="CO339" s="824"/>
      <c r="CP339" s="805"/>
      <c r="CQ339" s="804"/>
      <c r="CR339" s="804"/>
      <c r="CS339" s="823"/>
      <c r="CT339" s="824"/>
      <c r="CU339" s="824"/>
      <c r="CV339" s="805"/>
      <c r="CW339" s="804"/>
      <c r="CX339" s="804"/>
      <c r="CY339" s="823"/>
      <c r="CZ339" s="824"/>
      <c r="DA339" s="825"/>
      <c r="DB339" s="803"/>
      <c r="DC339" s="809"/>
      <c r="DD339" s="809"/>
      <c r="DE339" s="826"/>
      <c r="DF339" s="825"/>
      <c r="DG339" s="824"/>
      <c r="DH339" s="805"/>
      <c r="DI339" s="804"/>
      <c r="DJ339" s="804"/>
      <c r="DK339" s="823"/>
      <c r="DL339" s="824"/>
      <c r="DM339" s="825"/>
      <c r="DN339" s="803"/>
      <c r="DO339" s="809"/>
      <c r="DP339" s="809"/>
      <c r="DQ339" s="827"/>
      <c r="DR339" s="828"/>
      <c r="DS339" s="835"/>
      <c r="DT339" s="803"/>
      <c r="DU339" s="804"/>
      <c r="DV339" s="804"/>
      <c r="DW339" s="836"/>
      <c r="DX339" s="835"/>
      <c r="DY339" s="828"/>
      <c r="DZ339" s="803"/>
      <c r="EA339" s="804"/>
      <c r="EB339" s="804"/>
      <c r="EC339" s="827"/>
      <c r="ED339" s="828"/>
      <c r="EE339" s="835"/>
      <c r="EF339" s="803"/>
      <c r="EG339" s="804"/>
      <c r="EH339" s="804"/>
      <c r="EI339" s="836"/>
      <c r="EJ339" s="835"/>
      <c r="EK339" s="828"/>
      <c r="EL339" s="803"/>
      <c r="EM339" s="804"/>
      <c r="EN339" s="804"/>
      <c r="EO339" s="827"/>
      <c r="EP339" s="828"/>
      <c r="EQ339" s="835"/>
      <c r="ER339" s="803"/>
      <c r="ES339" s="804"/>
      <c r="ET339" s="804"/>
      <c r="EU339" s="836"/>
      <c r="EV339" s="835"/>
      <c r="EW339" s="828"/>
      <c r="EX339" s="803"/>
      <c r="EY339" s="804"/>
      <c r="EZ339" s="804"/>
      <c r="FA339" s="827"/>
      <c r="FB339" s="828"/>
      <c r="FC339" s="835"/>
      <c r="FD339" s="803"/>
      <c r="FE339" s="804"/>
      <c r="FF339" s="804"/>
      <c r="FG339" s="836"/>
      <c r="FH339" s="835"/>
      <c r="FI339" s="828"/>
      <c r="FJ339" s="803"/>
      <c r="FK339" s="804"/>
      <c r="FL339" s="804"/>
      <c r="FM339" s="827"/>
      <c r="FN339" s="828"/>
      <c r="FO339" s="835"/>
      <c r="FP339" s="803"/>
      <c r="FQ339" s="804"/>
      <c r="FR339" s="804"/>
      <c r="FS339" s="823"/>
      <c r="FT339" s="824"/>
      <c r="FU339" s="825"/>
      <c r="FV339" s="803"/>
      <c r="FW339" s="804"/>
      <c r="FX339" s="804"/>
      <c r="FY339" s="826"/>
      <c r="FZ339" s="825"/>
      <c r="GA339" s="824"/>
      <c r="GB339" s="805"/>
      <c r="GC339" s="804"/>
      <c r="GD339" s="804"/>
      <c r="GE339" s="823"/>
      <c r="GF339" s="824"/>
      <c r="GG339" s="825"/>
      <c r="GH339" s="803"/>
      <c r="GI339" s="809"/>
      <c r="GJ339" s="809"/>
      <c r="GK339" s="826"/>
      <c r="GL339" s="825"/>
      <c r="GM339" s="824"/>
      <c r="GN339" s="805"/>
      <c r="GO339" s="804"/>
      <c r="GP339" s="804"/>
      <c r="GQ339" s="823"/>
      <c r="GR339" s="824"/>
      <c r="GS339" s="825"/>
      <c r="GT339" s="803"/>
      <c r="GU339" s="809"/>
      <c r="GV339" s="809"/>
      <c r="GW339" s="826"/>
      <c r="GX339" s="825"/>
      <c r="GY339" s="824"/>
      <c r="GZ339" s="805"/>
      <c r="HA339" s="804"/>
      <c r="HB339" s="804"/>
      <c r="HC339" s="823"/>
      <c r="HD339" s="824"/>
      <c r="HE339" s="825"/>
      <c r="HF339" s="803"/>
      <c r="HG339" s="809"/>
      <c r="HH339" s="809"/>
      <c r="HI339" s="826"/>
      <c r="HJ339" s="825"/>
      <c r="HK339" s="824"/>
      <c r="HL339" s="805"/>
      <c r="HM339" s="804"/>
      <c r="HN339" s="804"/>
      <c r="HO339" s="823"/>
      <c r="HP339" s="824"/>
      <c r="HQ339" s="825"/>
      <c r="HR339" s="803"/>
      <c r="HS339" s="809"/>
      <c r="HT339" s="809"/>
      <c r="HU339" s="826"/>
      <c r="HV339" s="825"/>
      <c r="HW339" s="824"/>
      <c r="HX339" s="805"/>
      <c r="HY339" s="804"/>
      <c r="HZ339" s="804"/>
      <c r="IA339" s="823"/>
      <c r="IB339" s="824"/>
      <c r="IC339" s="825"/>
      <c r="ID339" s="803"/>
      <c r="IE339" s="804"/>
      <c r="IF339" s="804"/>
      <c r="IG339" s="826"/>
      <c r="IH339" s="825"/>
      <c r="II339" s="824"/>
      <c r="IJ339" s="805"/>
      <c r="IK339" s="804"/>
      <c r="IL339" s="804"/>
      <c r="IM339" s="823"/>
      <c r="IN339" s="824"/>
      <c r="IO339" s="825"/>
      <c r="IP339" s="803"/>
      <c r="IQ339" s="804"/>
      <c r="IR339" s="804"/>
      <c r="IS339" s="826"/>
      <c r="IT339" s="825"/>
      <c r="IU339" s="824"/>
      <c r="IV339" s="805"/>
      <c r="IW339" s="804"/>
      <c r="IX339" s="804"/>
      <c r="IY339" s="823"/>
      <c r="IZ339" s="824"/>
      <c r="JA339" s="825"/>
      <c r="JB339" s="803"/>
      <c r="JC339" s="804"/>
      <c r="JD339" s="804"/>
      <c r="JE339" s="826"/>
      <c r="JF339" s="825"/>
      <c r="JG339" s="824"/>
      <c r="JH339" s="805"/>
      <c r="JI339" s="804"/>
      <c r="JJ339" s="804"/>
      <c r="JK339" s="823"/>
      <c r="JL339" s="824"/>
      <c r="JM339" s="825"/>
      <c r="JN339" s="803"/>
      <c r="JO339" s="809"/>
      <c r="JP339" s="809"/>
      <c r="JQ339" s="826"/>
      <c r="JR339" s="825"/>
      <c r="JS339" s="824"/>
      <c r="JT339" s="805"/>
      <c r="JU339" s="804"/>
      <c r="JV339" s="804"/>
      <c r="JW339" s="823"/>
      <c r="JX339" s="824"/>
      <c r="JY339" s="824"/>
      <c r="JZ339" s="805"/>
      <c r="KA339" s="809"/>
      <c r="KB339" s="809"/>
      <c r="KC339" s="823"/>
      <c r="KD339" s="824"/>
      <c r="KE339" s="824"/>
      <c r="KF339" s="805"/>
      <c r="KG339" s="809"/>
      <c r="KH339" s="809"/>
      <c r="KI339" s="823"/>
      <c r="KJ339" s="824"/>
      <c r="KK339" s="824"/>
      <c r="KL339" s="805"/>
      <c r="KM339" s="809"/>
      <c r="KN339" s="809"/>
      <c r="KO339" s="823"/>
      <c r="KP339" s="824"/>
      <c r="KQ339" s="824"/>
      <c r="KR339" s="805"/>
      <c r="KS339" s="804"/>
      <c r="KT339" s="804"/>
      <c r="KU339" s="823"/>
      <c r="KV339" s="824"/>
      <c r="KW339" s="824"/>
      <c r="KX339" s="805"/>
      <c r="KY339" s="809"/>
      <c r="KZ339" s="809"/>
      <c r="LA339" s="823"/>
      <c r="LB339" s="824"/>
      <c r="LC339" s="824"/>
      <c r="LD339" s="805"/>
      <c r="LE339" s="804"/>
      <c r="LF339" s="804"/>
      <c r="LG339" s="823"/>
      <c r="LH339" s="824"/>
      <c r="LI339" s="824"/>
      <c r="LJ339" s="805"/>
      <c r="LK339" s="804"/>
      <c r="LL339" s="804"/>
      <c r="LM339" s="823"/>
      <c r="LN339" s="824"/>
      <c r="LO339" s="824"/>
      <c r="LP339" s="805"/>
      <c r="LQ339" s="809"/>
      <c r="LR339" s="809"/>
      <c r="LS339" s="823"/>
      <c r="LT339" s="824"/>
      <c r="LU339" s="824"/>
      <c r="LV339" s="805"/>
      <c r="LW339" s="804"/>
      <c r="LX339" s="804"/>
      <c r="LY339" s="823"/>
      <c r="LZ339" s="824"/>
      <c r="MA339" s="824"/>
      <c r="MB339" s="805"/>
      <c r="MC339" s="809"/>
      <c r="MD339" s="809"/>
      <c r="ME339" s="823"/>
      <c r="MF339" s="824"/>
      <c r="MG339" s="824"/>
      <c r="MH339" s="805"/>
      <c r="MI339" s="809"/>
      <c r="MJ339" s="809"/>
      <c r="MK339" s="823"/>
      <c r="ML339" s="824"/>
      <c r="MM339" s="824"/>
      <c r="MN339" s="805"/>
      <c r="MO339" s="809"/>
      <c r="MP339" s="809"/>
      <c r="MQ339" s="823"/>
      <c r="MR339" s="824"/>
      <c r="MS339" s="824"/>
      <c r="MT339" s="805"/>
      <c r="MU339" s="804"/>
      <c r="MV339" s="804"/>
      <c r="MW339" s="823"/>
      <c r="MX339" s="824"/>
      <c r="MY339" s="824"/>
      <c r="MZ339" s="805"/>
      <c r="NA339" s="804"/>
      <c r="NB339" s="804"/>
      <c r="NC339" s="823"/>
      <c r="ND339" s="824"/>
      <c r="NE339" s="824"/>
      <c r="NF339" s="805"/>
      <c r="NG339" s="804"/>
      <c r="NH339" s="804"/>
      <c r="NI339" s="823"/>
      <c r="NJ339" s="824"/>
      <c r="NK339" s="824"/>
      <c r="NL339" s="805"/>
      <c r="NM339" s="809"/>
      <c r="NN339" s="809"/>
      <c r="NO339" s="823"/>
      <c r="NP339" s="824"/>
      <c r="NQ339" s="824"/>
      <c r="NR339" s="805"/>
      <c r="NS339" s="823"/>
      <c r="NT339" s="824"/>
      <c r="NU339" s="824"/>
      <c r="NV339" s="805"/>
      <c r="NW339" s="823"/>
      <c r="NX339" s="824"/>
      <c r="NY339" s="824"/>
      <c r="NZ339" s="834"/>
      <c r="OA339" s="823"/>
      <c r="OB339" s="824"/>
      <c r="OC339" s="824"/>
      <c r="OD339" s="805"/>
      <c r="OE339" s="823"/>
      <c r="OF339" s="824"/>
      <c r="OG339" s="824"/>
      <c r="OH339" s="805"/>
      <c r="OI339" s="823"/>
      <c r="OJ339" s="824"/>
      <c r="OK339" s="824"/>
      <c r="OL339" s="805"/>
      <c r="OM339" s="823"/>
      <c r="ON339" s="824"/>
      <c r="OO339" s="824"/>
      <c r="OP339" s="805"/>
      <c r="OQ339" s="823"/>
      <c r="OR339" s="824"/>
      <c r="OS339" s="824"/>
      <c r="OT339" s="805"/>
      <c r="OU339" s="823"/>
      <c r="OV339" s="824"/>
      <c r="OW339" s="824"/>
      <c r="OX339" s="805"/>
      <c r="OY339" s="823"/>
      <c r="OZ339" s="824"/>
      <c r="PA339" s="824"/>
      <c r="PB339" s="805"/>
      <c r="PC339" s="823"/>
      <c r="PD339" s="824"/>
      <c r="PE339" s="824"/>
      <c r="PF339" s="805"/>
    </row>
    <row r="340" spans="1:422" ht="15" hidden="1" customHeight="1" x14ac:dyDescent="0.25">
      <c r="A340" s="769" t="s">
        <v>575</v>
      </c>
      <c r="B340" s="769" t="s">
        <v>50</v>
      </c>
      <c r="C340" s="769"/>
      <c r="D340" s="770"/>
      <c r="E340" s="769"/>
      <c r="F340" s="769"/>
      <c r="G340" s="769"/>
      <c r="H340" s="769"/>
      <c r="I340" s="769"/>
      <c r="J340" s="769"/>
      <c r="K340" s="771"/>
      <c r="L340" s="769"/>
      <c r="M340" s="771"/>
      <c r="N340" s="771"/>
      <c r="O340" s="769"/>
      <c r="P340" s="769"/>
      <c r="Q340" s="769"/>
      <c r="R340" s="769"/>
      <c r="S340" s="769"/>
      <c r="T340" s="816"/>
      <c r="U340" s="816"/>
      <c r="V340" s="816"/>
      <c r="W340" s="816"/>
      <c r="X340" s="769">
        <v>1</v>
      </c>
      <c r="Y340" s="769">
        <f>IF(AND(AJ340="",AK340="",AL340="",AN340="",AO340="",OR(AP340="",AP340=Dropdown!$AM$12,AP340=Dropdown!$AM$11)),1,0)</f>
        <v>1</v>
      </c>
      <c r="Z340" s="769">
        <f t="shared" si="48"/>
        <v>1</v>
      </c>
      <c r="AA340" s="769">
        <f t="shared" si="49"/>
        <v>0</v>
      </c>
      <c r="AB340" s="769">
        <f t="shared" si="50"/>
        <v>0</v>
      </c>
      <c r="AC340" s="769"/>
      <c r="AD340" s="772" t="str">
        <f>IF(OR(T340&lt;&gt;"",U340&lt;&gt;""),Dropdown!$A$4,IF(OR(V340&lt;&gt;"",W340&lt;&gt;""),Dropdown!$A$5,Dropdown!$A$3))</f>
        <v>Residential</v>
      </c>
      <c r="AE340" s="773"/>
      <c r="AF340" s="773" t="s">
        <v>50</v>
      </c>
      <c r="AG340" s="773"/>
      <c r="AH340" s="773" t="str">
        <f>IF(AG340&lt;&gt;"",VLOOKUP(AG340,Dropdown!$N$3:$R$62,3,FALSE),IF(AF340&lt;&gt;"",VLOOKUP(AF340,Dropdown!$N$3:$R$62,3,FALSE),IF(AE340&lt;&gt;"",VLOOKUP(AE340,Dropdown!$N$3:$R$62,3,FALSE),"")))</f>
        <v>LMI</v>
      </c>
      <c r="AI340" s="773" t="str">
        <f>IF(AG340&lt;&gt;"",VLOOKUP(AG340,Dropdown!$N$3:$R$62,5,FALSE),IF(AF340&lt;&gt;"",VLOOKUP(AF340,Dropdown!$N$3:$R$62,5,FALSE),IF(AE340&lt;&gt;"",VLOOKUP(AE340,Dropdown!$N$3:$R$62,5,FALSE),"")))</f>
        <v>Tropical</v>
      </c>
      <c r="AJ340" s="773"/>
      <c r="AK340" s="773"/>
      <c r="AL340" s="821"/>
      <c r="AM340" s="821"/>
      <c r="AN340" s="773"/>
      <c r="AO340" s="773"/>
      <c r="AP340" s="773"/>
      <c r="AQ340" s="769"/>
      <c r="AR340" s="774" t="s">
        <v>582</v>
      </c>
      <c r="AS340" s="774"/>
      <c r="AT340" s="769" t="s">
        <v>581</v>
      </c>
      <c r="AU340" s="769">
        <v>163</v>
      </c>
      <c r="AV340" s="846"/>
      <c r="AW340" s="823">
        <v>30</v>
      </c>
      <c r="AX340" s="824">
        <v>70</v>
      </c>
      <c r="AY340" s="824">
        <f t="shared" si="51"/>
        <v>50</v>
      </c>
      <c r="AZ340" s="841">
        <f t="shared" si="52"/>
        <v>12.1580547112462</v>
      </c>
      <c r="BA340" s="804"/>
      <c r="BB340" s="804"/>
      <c r="BC340" s="823"/>
      <c r="BD340" s="824"/>
      <c r="BE340" s="824"/>
      <c r="BF340" s="805"/>
      <c r="BG340" s="804"/>
      <c r="BH340" s="804"/>
      <c r="BI340" s="823"/>
      <c r="BJ340" s="824"/>
      <c r="BK340" s="824"/>
      <c r="BL340" s="805"/>
      <c r="BM340" s="804"/>
      <c r="BN340" s="804"/>
      <c r="BO340" s="823"/>
      <c r="BP340" s="824"/>
      <c r="BQ340" s="824"/>
      <c r="BR340" s="805"/>
      <c r="BS340" s="804"/>
      <c r="BT340" s="804"/>
      <c r="BU340" s="823"/>
      <c r="BV340" s="824"/>
      <c r="BW340" s="824"/>
      <c r="BX340" s="805"/>
      <c r="BY340" s="804"/>
      <c r="BZ340" s="804"/>
      <c r="CA340" s="823"/>
      <c r="CB340" s="824"/>
      <c r="CC340" s="824"/>
      <c r="CD340" s="805"/>
      <c r="CE340" s="804"/>
      <c r="CF340" s="804"/>
      <c r="CG340" s="823"/>
      <c r="CH340" s="824"/>
      <c r="CI340" s="824"/>
      <c r="CJ340" s="805"/>
      <c r="CK340" s="804"/>
      <c r="CL340" s="804"/>
      <c r="CM340" s="823"/>
      <c r="CN340" s="824"/>
      <c r="CO340" s="824"/>
      <c r="CP340" s="805"/>
      <c r="CQ340" s="804"/>
      <c r="CR340" s="804"/>
      <c r="CS340" s="823"/>
      <c r="CT340" s="824"/>
      <c r="CU340" s="824"/>
      <c r="CV340" s="805"/>
      <c r="CW340" s="804"/>
      <c r="CX340" s="804"/>
      <c r="CY340" s="823"/>
      <c r="CZ340" s="824"/>
      <c r="DA340" s="825"/>
      <c r="DB340" s="803"/>
      <c r="DC340" s="809"/>
      <c r="DD340" s="809"/>
      <c r="DE340" s="826"/>
      <c r="DF340" s="825"/>
      <c r="DG340" s="824"/>
      <c r="DH340" s="805"/>
      <c r="DI340" s="804"/>
      <c r="DJ340" s="804"/>
      <c r="DK340" s="823"/>
      <c r="DL340" s="824"/>
      <c r="DM340" s="825"/>
      <c r="DN340" s="803"/>
      <c r="DO340" s="809"/>
      <c r="DP340" s="809"/>
      <c r="DQ340" s="827"/>
      <c r="DR340" s="828"/>
      <c r="DS340" s="844"/>
      <c r="DT340" s="803"/>
      <c r="DU340" s="804"/>
      <c r="DV340" s="804"/>
      <c r="DW340" s="836"/>
      <c r="DX340" s="835"/>
      <c r="DY340" s="842"/>
      <c r="DZ340" s="803"/>
      <c r="EA340" s="804"/>
      <c r="EB340" s="804"/>
      <c r="EC340" s="827"/>
      <c r="ED340" s="828"/>
      <c r="EE340" s="844"/>
      <c r="EF340" s="803"/>
      <c r="EG340" s="804"/>
      <c r="EH340" s="804"/>
      <c r="EI340" s="836"/>
      <c r="EJ340" s="835"/>
      <c r="EK340" s="842"/>
      <c r="EL340" s="803"/>
      <c r="EM340" s="804"/>
      <c r="EN340" s="804"/>
      <c r="EO340" s="827"/>
      <c r="EP340" s="828"/>
      <c r="EQ340" s="844"/>
      <c r="ER340" s="803"/>
      <c r="ES340" s="804"/>
      <c r="ET340" s="804"/>
      <c r="EU340" s="836"/>
      <c r="EV340" s="835"/>
      <c r="EW340" s="842"/>
      <c r="EX340" s="803"/>
      <c r="EY340" s="804"/>
      <c r="EZ340" s="804"/>
      <c r="FA340" s="827"/>
      <c r="FB340" s="828"/>
      <c r="FC340" s="844"/>
      <c r="FD340" s="803"/>
      <c r="FE340" s="804"/>
      <c r="FF340" s="804"/>
      <c r="FG340" s="836"/>
      <c r="FH340" s="835"/>
      <c r="FI340" s="842"/>
      <c r="FJ340" s="803"/>
      <c r="FK340" s="804"/>
      <c r="FL340" s="804"/>
      <c r="FM340" s="827"/>
      <c r="FN340" s="828"/>
      <c r="FO340" s="844"/>
      <c r="FP340" s="803"/>
      <c r="FQ340" s="804"/>
      <c r="FR340" s="804"/>
      <c r="FS340" s="823"/>
      <c r="FT340" s="824"/>
      <c r="FU340" s="825"/>
      <c r="FV340" s="803"/>
      <c r="FW340" s="804"/>
      <c r="FX340" s="804"/>
      <c r="FY340" s="826"/>
      <c r="FZ340" s="825"/>
      <c r="GA340" s="824"/>
      <c r="GB340" s="805"/>
      <c r="GC340" s="804"/>
      <c r="GD340" s="804"/>
      <c r="GE340" s="823"/>
      <c r="GF340" s="824"/>
      <c r="GG340" s="825"/>
      <c r="GH340" s="803"/>
      <c r="GI340" s="809"/>
      <c r="GJ340" s="809"/>
      <c r="GK340" s="826"/>
      <c r="GL340" s="825"/>
      <c r="GM340" s="824"/>
      <c r="GN340" s="805"/>
      <c r="GO340" s="804"/>
      <c r="GP340" s="804"/>
      <c r="GQ340" s="823"/>
      <c r="GR340" s="824"/>
      <c r="GS340" s="825"/>
      <c r="GT340" s="803"/>
      <c r="GU340" s="809"/>
      <c r="GV340" s="809"/>
      <c r="GW340" s="826"/>
      <c r="GX340" s="825"/>
      <c r="GY340" s="824"/>
      <c r="GZ340" s="805"/>
      <c r="HA340" s="804"/>
      <c r="HB340" s="804"/>
      <c r="HC340" s="823"/>
      <c r="HD340" s="824"/>
      <c r="HE340" s="825"/>
      <c r="HF340" s="803"/>
      <c r="HG340" s="809"/>
      <c r="HH340" s="809"/>
      <c r="HI340" s="826"/>
      <c r="HJ340" s="825"/>
      <c r="HK340" s="824"/>
      <c r="HL340" s="805"/>
      <c r="HM340" s="804"/>
      <c r="HN340" s="804"/>
      <c r="HO340" s="823"/>
      <c r="HP340" s="824"/>
      <c r="HQ340" s="825"/>
      <c r="HR340" s="803"/>
      <c r="HS340" s="809"/>
      <c r="HT340" s="809"/>
      <c r="HU340" s="826"/>
      <c r="HV340" s="825"/>
      <c r="HW340" s="824"/>
      <c r="HX340" s="805"/>
      <c r="HY340" s="804"/>
      <c r="HZ340" s="804"/>
      <c r="IA340" s="823"/>
      <c r="IB340" s="824"/>
      <c r="IC340" s="825"/>
      <c r="ID340" s="803"/>
      <c r="IE340" s="804"/>
      <c r="IF340" s="804"/>
      <c r="IG340" s="826"/>
      <c r="IH340" s="825"/>
      <c r="II340" s="824"/>
      <c r="IJ340" s="805"/>
      <c r="IK340" s="804"/>
      <c r="IL340" s="804"/>
      <c r="IM340" s="823"/>
      <c r="IN340" s="824"/>
      <c r="IO340" s="825"/>
      <c r="IP340" s="803"/>
      <c r="IQ340" s="804"/>
      <c r="IR340" s="804"/>
      <c r="IS340" s="826"/>
      <c r="IT340" s="825"/>
      <c r="IU340" s="824"/>
      <c r="IV340" s="805"/>
      <c r="IW340" s="804"/>
      <c r="IX340" s="804"/>
      <c r="IY340" s="823"/>
      <c r="IZ340" s="824"/>
      <c r="JA340" s="825"/>
      <c r="JB340" s="803"/>
      <c r="JC340" s="804"/>
      <c r="JD340" s="804"/>
      <c r="JE340" s="826"/>
      <c r="JF340" s="825"/>
      <c r="JG340" s="824"/>
      <c r="JH340" s="805"/>
      <c r="JI340" s="804"/>
      <c r="JJ340" s="804"/>
      <c r="JK340" s="823"/>
      <c r="JL340" s="824"/>
      <c r="JM340" s="825"/>
      <c r="JN340" s="803"/>
      <c r="JO340" s="809"/>
      <c r="JP340" s="809"/>
      <c r="JQ340" s="826"/>
      <c r="JR340" s="825"/>
      <c r="JS340" s="824"/>
      <c r="JT340" s="805"/>
      <c r="JU340" s="804"/>
      <c r="JV340" s="804"/>
      <c r="JW340" s="823"/>
      <c r="JX340" s="824"/>
      <c r="JY340" s="824"/>
      <c r="JZ340" s="805"/>
      <c r="KA340" s="809"/>
      <c r="KB340" s="809"/>
      <c r="KC340" s="823"/>
      <c r="KD340" s="824"/>
      <c r="KE340" s="824"/>
      <c r="KF340" s="805"/>
      <c r="KG340" s="809"/>
      <c r="KH340" s="809"/>
      <c r="KI340" s="823"/>
      <c r="KJ340" s="824"/>
      <c r="KK340" s="824"/>
      <c r="KL340" s="805"/>
      <c r="KM340" s="809"/>
      <c r="KN340" s="809"/>
      <c r="KO340" s="823"/>
      <c r="KP340" s="824"/>
      <c r="KQ340" s="824"/>
      <c r="KR340" s="805"/>
      <c r="KS340" s="804"/>
      <c r="KT340" s="804"/>
      <c r="KU340" s="823"/>
      <c r="KV340" s="824"/>
      <c r="KW340" s="824"/>
      <c r="KX340" s="805"/>
      <c r="KY340" s="809"/>
      <c r="KZ340" s="809"/>
      <c r="LA340" s="823"/>
      <c r="LB340" s="824"/>
      <c r="LC340" s="824"/>
      <c r="LD340" s="805"/>
      <c r="LE340" s="804"/>
      <c r="LF340" s="804"/>
      <c r="LG340" s="823"/>
      <c r="LH340" s="824"/>
      <c r="LI340" s="824"/>
      <c r="LJ340" s="805"/>
      <c r="LK340" s="804"/>
      <c r="LL340" s="804"/>
      <c r="LM340" s="823"/>
      <c r="LN340" s="824"/>
      <c r="LO340" s="824"/>
      <c r="LP340" s="805"/>
      <c r="LQ340" s="809"/>
      <c r="LR340" s="809"/>
      <c r="LS340" s="823"/>
      <c r="LT340" s="824"/>
      <c r="LU340" s="824"/>
      <c r="LV340" s="805"/>
      <c r="LW340" s="804"/>
      <c r="LX340" s="804"/>
      <c r="LY340" s="823"/>
      <c r="LZ340" s="824"/>
      <c r="MA340" s="824"/>
      <c r="MB340" s="805"/>
      <c r="MC340" s="809"/>
      <c r="MD340" s="809"/>
      <c r="ME340" s="823"/>
      <c r="MF340" s="824"/>
      <c r="MG340" s="824"/>
      <c r="MH340" s="805"/>
      <c r="MI340" s="809"/>
      <c r="MJ340" s="809"/>
      <c r="MK340" s="823"/>
      <c r="ML340" s="824"/>
      <c r="MM340" s="824"/>
      <c r="MN340" s="805"/>
      <c r="MO340" s="809"/>
      <c r="MP340" s="809"/>
      <c r="MQ340" s="823"/>
      <c r="MR340" s="824"/>
      <c r="MS340" s="824"/>
      <c r="MT340" s="805"/>
      <c r="MU340" s="804"/>
      <c r="MV340" s="804"/>
      <c r="MW340" s="823"/>
      <c r="MX340" s="824"/>
      <c r="MY340" s="824"/>
      <c r="MZ340" s="805"/>
      <c r="NA340" s="804"/>
      <c r="NB340" s="804"/>
      <c r="NC340" s="823"/>
      <c r="ND340" s="824"/>
      <c r="NE340" s="824"/>
      <c r="NF340" s="805"/>
      <c r="NG340" s="804"/>
      <c r="NH340" s="804"/>
      <c r="NI340" s="823"/>
      <c r="NJ340" s="824"/>
      <c r="NK340" s="824"/>
      <c r="NL340" s="805"/>
      <c r="NM340" s="809"/>
      <c r="NN340" s="809"/>
      <c r="NO340" s="823"/>
      <c r="NP340" s="824"/>
      <c r="NQ340" s="824"/>
      <c r="NR340" s="805"/>
      <c r="NS340" s="823"/>
      <c r="NT340" s="824"/>
      <c r="NU340" s="824"/>
      <c r="NV340" s="805"/>
      <c r="NW340" s="823"/>
      <c r="NX340" s="824"/>
      <c r="NY340" s="824"/>
      <c r="NZ340" s="834"/>
      <c r="OA340" s="823"/>
      <c r="OB340" s="824"/>
      <c r="OC340" s="824"/>
      <c r="OD340" s="805"/>
      <c r="OE340" s="823"/>
      <c r="OF340" s="824"/>
      <c r="OG340" s="824"/>
      <c r="OH340" s="805"/>
      <c r="OI340" s="823"/>
      <c r="OJ340" s="824"/>
      <c r="OK340" s="824"/>
      <c r="OL340" s="805"/>
      <c r="OM340" s="823"/>
      <c r="ON340" s="824"/>
      <c r="OO340" s="824"/>
      <c r="OP340" s="805"/>
      <c r="OQ340" s="823"/>
      <c r="OR340" s="824"/>
      <c r="OS340" s="824"/>
      <c r="OT340" s="805"/>
      <c r="OU340" s="823"/>
      <c r="OV340" s="824"/>
      <c r="OW340" s="824"/>
      <c r="OX340" s="805"/>
      <c r="OY340" s="823"/>
      <c r="OZ340" s="824"/>
      <c r="PA340" s="824"/>
      <c r="PB340" s="805"/>
      <c r="PC340" s="823"/>
      <c r="PD340" s="824"/>
      <c r="PE340" s="824"/>
      <c r="PF340" s="805"/>
    </row>
    <row r="341" spans="1:422" ht="15" hidden="1" customHeight="1" x14ac:dyDescent="0.25">
      <c r="A341" s="769" t="s">
        <v>576</v>
      </c>
      <c r="B341" s="769"/>
      <c r="C341" s="769"/>
      <c r="D341" s="770"/>
      <c r="E341" s="769"/>
      <c r="F341" s="769"/>
      <c r="G341" s="769"/>
      <c r="H341" s="769"/>
      <c r="I341" s="769"/>
      <c r="J341" s="769"/>
      <c r="K341" s="771"/>
      <c r="L341" s="769"/>
      <c r="M341" s="771"/>
      <c r="N341" s="771"/>
      <c r="O341" s="769"/>
      <c r="P341" s="769"/>
      <c r="Q341" s="769"/>
      <c r="R341" s="769"/>
      <c r="S341" s="769"/>
      <c r="T341" s="816"/>
      <c r="U341" s="816"/>
      <c r="V341" s="816"/>
      <c r="W341" s="816"/>
      <c r="X341" s="769">
        <v>1</v>
      </c>
      <c r="Y341" s="769">
        <f>IF(AND(AJ341="",AK341="",AL341="",AN341="",AO341="",OR(AP341="",AP341=Dropdown!$AM$12,AP341=Dropdown!$AM$11)),1,0)</f>
        <v>1</v>
      </c>
      <c r="Z341" s="769">
        <f t="shared" si="48"/>
        <v>1</v>
      </c>
      <c r="AA341" s="769">
        <f t="shared" si="49"/>
        <v>0</v>
      </c>
      <c r="AB341" s="769">
        <f t="shared" si="50"/>
        <v>0</v>
      </c>
      <c r="AC341" s="769"/>
      <c r="AD341" s="772" t="str">
        <f>IF(OR(T341&lt;&gt;"",U341&lt;&gt;""),Dropdown!$A$4,IF(OR(V341&lt;&gt;"",W341&lt;&gt;""),Dropdown!$A$5,Dropdown!$A$3))</f>
        <v>Residential</v>
      </c>
      <c r="AE341" s="773"/>
      <c r="AF341" s="773" t="s">
        <v>50</v>
      </c>
      <c r="AG341" s="773"/>
      <c r="AH341" s="773" t="str">
        <f>IF(AG341&lt;&gt;"",VLOOKUP(AG341,Dropdown!$N$3:$R$62,3,FALSE),IF(AF341&lt;&gt;"",VLOOKUP(AF341,Dropdown!$N$3:$R$62,3,FALSE),IF(AE341&lt;&gt;"",VLOOKUP(AE341,Dropdown!$N$3:$R$62,3,FALSE),"")))</f>
        <v>LMI</v>
      </c>
      <c r="AI341" s="773" t="str">
        <f>IF(AG341&lt;&gt;"",VLOOKUP(AG341,Dropdown!$N$3:$R$62,5,FALSE),IF(AF341&lt;&gt;"",VLOOKUP(AF341,Dropdown!$N$3:$R$62,5,FALSE),IF(AE341&lt;&gt;"",VLOOKUP(AE341,Dropdown!$N$3:$R$62,5,FALSE),"")))</f>
        <v>Tropical</v>
      </c>
      <c r="AJ341" s="773"/>
      <c r="AK341" s="773"/>
      <c r="AL341" s="821"/>
      <c r="AM341" s="821"/>
      <c r="AN341" s="773"/>
      <c r="AO341" s="773"/>
      <c r="AP341" s="773"/>
      <c r="AQ341" s="769"/>
      <c r="AR341" s="774" t="s">
        <v>582</v>
      </c>
      <c r="AS341" s="774"/>
      <c r="AT341" s="769" t="s">
        <v>581</v>
      </c>
      <c r="AU341" s="769">
        <v>163</v>
      </c>
      <c r="AV341" s="846"/>
      <c r="AW341" s="823">
        <v>30</v>
      </c>
      <c r="AX341" s="824">
        <v>90</v>
      </c>
      <c r="AY341" s="824">
        <f t="shared" si="51"/>
        <v>60</v>
      </c>
      <c r="AZ341" s="841">
        <f t="shared" si="52"/>
        <v>18.237082066869302</v>
      </c>
      <c r="BA341" s="804"/>
      <c r="BB341" s="804"/>
      <c r="BC341" s="823"/>
      <c r="BD341" s="824"/>
      <c r="BE341" s="824"/>
      <c r="BF341" s="805"/>
      <c r="BG341" s="804"/>
      <c r="BH341" s="804"/>
      <c r="BI341" s="823"/>
      <c r="BJ341" s="824"/>
      <c r="BK341" s="824"/>
      <c r="BL341" s="805"/>
      <c r="BM341" s="804"/>
      <c r="BN341" s="804"/>
      <c r="BO341" s="823"/>
      <c r="BP341" s="824"/>
      <c r="BQ341" s="824"/>
      <c r="BR341" s="805"/>
      <c r="BS341" s="804"/>
      <c r="BT341" s="804"/>
      <c r="BU341" s="823"/>
      <c r="BV341" s="824"/>
      <c r="BW341" s="824"/>
      <c r="BX341" s="805"/>
      <c r="BY341" s="804"/>
      <c r="BZ341" s="804"/>
      <c r="CA341" s="823"/>
      <c r="CB341" s="824"/>
      <c r="CC341" s="824"/>
      <c r="CD341" s="805"/>
      <c r="CE341" s="804"/>
      <c r="CF341" s="804"/>
      <c r="CG341" s="823"/>
      <c r="CH341" s="824"/>
      <c r="CI341" s="824"/>
      <c r="CJ341" s="805"/>
      <c r="CK341" s="804"/>
      <c r="CL341" s="804"/>
      <c r="CM341" s="823"/>
      <c r="CN341" s="824"/>
      <c r="CO341" s="824"/>
      <c r="CP341" s="805"/>
      <c r="CQ341" s="804"/>
      <c r="CR341" s="804"/>
      <c r="CS341" s="823"/>
      <c r="CT341" s="824"/>
      <c r="CU341" s="824"/>
      <c r="CV341" s="805"/>
      <c r="CW341" s="804"/>
      <c r="CX341" s="804"/>
      <c r="CY341" s="823"/>
      <c r="CZ341" s="824"/>
      <c r="DA341" s="825"/>
      <c r="DB341" s="803"/>
      <c r="DC341" s="809"/>
      <c r="DD341" s="809"/>
      <c r="DE341" s="826"/>
      <c r="DF341" s="825"/>
      <c r="DG341" s="824"/>
      <c r="DH341" s="805"/>
      <c r="DI341" s="804"/>
      <c r="DJ341" s="804"/>
      <c r="DK341" s="823"/>
      <c r="DL341" s="824"/>
      <c r="DM341" s="825"/>
      <c r="DN341" s="803"/>
      <c r="DO341" s="809"/>
      <c r="DP341" s="809"/>
      <c r="DQ341" s="827"/>
      <c r="DR341" s="828"/>
      <c r="DS341" s="844"/>
      <c r="DT341" s="803"/>
      <c r="DU341" s="804"/>
      <c r="DV341" s="804"/>
      <c r="DW341" s="836"/>
      <c r="DX341" s="835"/>
      <c r="DY341" s="842"/>
      <c r="DZ341" s="803"/>
      <c r="EA341" s="804"/>
      <c r="EB341" s="804"/>
      <c r="EC341" s="827"/>
      <c r="ED341" s="828"/>
      <c r="EE341" s="844"/>
      <c r="EF341" s="803"/>
      <c r="EG341" s="804"/>
      <c r="EH341" s="804"/>
      <c r="EI341" s="836"/>
      <c r="EJ341" s="835"/>
      <c r="EK341" s="842"/>
      <c r="EL341" s="803"/>
      <c r="EM341" s="804"/>
      <c r="EN341" s="804"/>
      <c r="EO341" s="827"/>
      <c r="EP341" s="828"/>
      <c r="EQ341" s="844"/>
      <c r="ER341" s="803"/>
      <c r="ES341" s="804"/>
      <c r="ET341" s="804"/>
      <c r="EU341" s="836"/>
      <c r="EV341" s="835"/>
      <c r="EW341" s="842"/>
      <c r="EX341" s="803"/>
      <c r="EY341" s="804"/>
      <c r="EZ341" s="804"/>
      <c r="FA341" s="827"/>
      <c r="FB341" s="828"/>
      <c r="FC341" s="844"/>
      <c r="FD341" s="803"/>
      <c r="FE341" s="804"/>
      <c r="FF341" s="804"/>
      <c r="FG341" s="836"/>
      <c r="FH341" s="835"/>
      <c r="FI341" s="842"/>
      <c r="FJ341" s="803"/>
      <c r="FK341" s="804"/>
      <c r="FL341" s="804"/>
      <c r="FM341" s="827"/>
      <c r="FN341" s="828"/>
      <c r="FO341" s="844"/>
      <c r="FP341" s="803"/>
      <c r="FQ341" s="804"/>
      <c r="FR341" s="804"/>
      <c r="FS341" s="823"/>
      <c r="FT341" s="824"/>
      <c r="FU341" s="825"/>
      <c r="FV341" s="803"/>
      <c r="FW341" s="804"/>
      <c r="FX341" s="804"/>
      <c r="FY341" s="826"/>
      <c r="FZ341" s="825"/>
      <c r="GA341" s="824"/>
      <c r="GB341" s="805"/>
      <c r="GC341" s="804"/>
      <c r="GD341" s="804"/>
      <c r="GE341" s="823"/>
      <c r="GF341" s="824"/>
      <c r="GG341" s="825"/>
      <c r="GH341" s="803"/>
      <c r="GI341" s="809"/>
      <c r="GJ341" s="809"/>
      <c r="GK341" s="826"/>
      <c r="GL341" s="825"/>
      <c r="GM341" s="824"/>
      <c r="GN341" s="805"/>
      <c r="GO341" s="804"/>
      <c r="GP341" s="804"/>
      <c r="GQ341" s="823"/>
      <c r="GR341" s="824"/>
      <c r="GS341" s="825"/>
      <c r="GT341" s="803"/>
      <c r="GU341" s="809"/>
      <c r="GV341" s="809"/>
      <c r="GW341" s="826"/>
      <c r="GX341" s="825"/>
      <c r="GY341" s="824"/>
      <c r="GZ341" s="805"/>
      <c r="HA341" s="804"/>
      <c r="HB341" s="804"/>
      <c r="HC341" s="823"/>
      <c r="HD341" s="824"/>
      <c r="HE341" s="825"/>
      <c r="HF341" s="803"/>
      <c r="HG341" s="809"/>
      <c r="HH341" s="809"/>
      <c r="HI341" s="826"/>
      <c r="HJ341" s="825"/>
      <c r="HK341" s="824"/>
      <c r="HL341" s="805"/>
      <c r="HM341" s="804"/>
      <c r="HN341" s="804"/>
      <c r="HO341" s="823"/>
      <c r="HP341" s="824"/>
      <c r="HQ341" s="825"/>
      <c r="HR341" s="803"/>
      <c r="HS341" s="809"/>
      <c r="HT341" s="809"/>
      <c r="HU341" s="826"/>
      <c r="HV341" s="825"/>
      <c r="HW341" s="824"/>
      <c r="HX341" s="805"/>
      <c r="HY341" s="804"/>
      <c r="HZ341" s="804"/>
      <c r="IA341" s="823"/>
      <c r="IB341" s="824"/>
      <c r="IC341" s="825"/>
      <c r="ID341" s="803"/>
      <c r="IE341" s="804"/>
      <c r="IF341" s="804"/>
      <c r="IG341" s="826"/>
      <c r="IH341" s="825"/>
      <c r="II341" s="824"/>
      <c r="IJ341" s="805"/>
      <c r="IK341" s="804"/>
      <c r="IL341" s="804"/>
      <c r="IM341" s="823"/>
      <c r="IN341" s="824"/>
      <c r="IO341" s="825"/>
      <c r="IP341" s="803"/>
      <c r="IQ341" s="804"/>
      <c r="IR341" s="804"/>
      <c r="IS341" s="826"/>
      <c r="IT341" s="825"/>
      <c r="IU341" s="824"/>
      <c r="IV341" s="805"/>
      <c r="IW341" s="804"/>
      <c r="IX341" s="804"/>
      <c r="IY341" s="823"/>
      <c r="IZ341" s="824"/>
      <c r="JA341" s="825"/>
      <c r="JB341" s="803"/>
      <c r="JC341" s="804"/>
      <c r="JD341" s="804"/>
      <c r="JE341" s="826"/>
      <c r="JF341" s="825"/>
      <c r="JG341" s="824"/>
      <c r="JH341" s="805"/>
      <c r="JI341" s="804"/>
      <c r="JJ341" s="804"/>
      <c r="JK341" s="823"/>
      <c r="JL341" s="824"/>
      <c r="JM341" s="825"/>
      <c r="JN341" s="803"/>
      <c r="JO341" s="809"/>
      <c r="JP341" s="809"/>
      <c r="JQ341" s="826"/>
      <c r="JR341" s="825"/>
      <c r="JS341" s="824"/>
      <c r="JT341" s="805"/>
      <c r="JU341" s="804"/>
      <c r="JV341" s="804"/>
      <c r="JW341" s="823"/>
      <c r="JX341" s="824"/>
      <c r="JY341" s="824"/>
      <c r="JZ341" s="805"/>
      <c r="KA341" s="809"/>
      <c r="KB341" s="809"/>
      <c r="KC341" s="823"/>
      <c r="KD341" s="824"/>
      <c r="KE341" s="824"/>
      <c r="KF341" s="805"/>
      <c r="KG341" s="809"/>
      <c r="KH341" s="809"/>
      <c r="KI341" s="823"/>
      <c r="KJ341" s="824"/>
      <c r="KK341" s="824"/>
      <c r="KL341" s="805"/>
      <c r="KM341" s="809"/>
      <c r="KN341" s="809"/>
      <c r="KO341" s="823"/>
      <c r="KP341" s="824"/>
      <c r="KQ341" s="824"/>
      <c r="KR341" s="805"/>
      <c r="KS341" s="804"/>
      <c r="KT341" s="804"/>
      <c r="KU341" s="823"/>
      <c r="KV341" s="824"/>
      <c r="KW341" s="824"/>
      <c r="KX341" s="805"/>
      <c r="KY341" s="809"/>
      <c r="KZ341" s="809"/>
      <c r="LA341" s="823"/>
      <c r="LB341" s="824"/>
      <c r="LC341" s="824"/>
      <c r="LD341" s="805"/>
      <c r="LE341" s="804"/>
      <c r="LF341" s="804"/>
      <c r="LG341" s="823"/>
      <c r="LH341" s="824"/>
      <c r="LI341" s="824"/>
      <c r="LJ341" s="805"/>
      <c r="LK341" s="804"/>
      <c r="LL341" s="804"/>
      <c r="LM341" s="823"/>
      <c r="LN341" s="824"/>
      <c r="LO341" s="824"/>
      <c r="LP341" s="805"/>
      <c r="LQ341" s="809"/>
      <c r="LR341" s="809"/>
      <c r="LS341" s="823"/>
      <c r="LT341" s="824"/>
      <c r="LU341" s="824"/>
      <c r="LV341" s="805"/>
      <c r="LW341" s="804"/>
      <c r="LX341" s="804"/>
      <c r="LY341" s="823"/>
      <c r="LZ341" s="824"/>
      <c r="MA341" s="824"/>
      <c r="MB341" s="805"/>
      <c r="MC341" s="809"/>
      <c r="MD341" s="809"/>
      <c r="ME341" s="823"/>
      <c r="MF341" s="824"/>
      <c r="MG341" s="824"/>
      <c r="MH341" s="805"/>
      <c r="MI341" s="809"/>
      <c r="MJ341" s="809"/>
      <c r="MK341" s="823"/>
      <c r="ML341" s="824"/>
      <c r="MM341" s="824"/>
      <c r="MN341" s="805"/>
      <c r="MO341" s="809"/>
      <c r="MP341" s="809"/>
      <c r="MQ341" s="823"/>
      <c r="MR341" s="824"/>
      <c r="MS341" s="824"/>
      <c r="MT341" s="805"/>
      <c r="MU341" s="804"/>
      <c r="MV341" s="804"/>
      <c r="MW341" s="823"/>
      <c r="MX341" s="824"/>
      <c r="MY341" s="824"/>
      <c r="MZ341" s="805"/>
      <c r="NA341" s="804"/>
      <c r="NB341" s="804"/>
      <c r="NC341" s="823"/>
      <c r="ND341" s="824"/>
      <c r="NE341" s="824"/>
      <c r="NF341" s="805"/>
      <c r="NG341" s="804"/>
      <c r="NH341" s="804"/>
      <c r="NI341" s="823"/>
      <c r="NJ341" s="824"/>
      <c r="NK341" s="824"/>
      <c r="NL341" s="805"/>
      <c r="NM341" s="809"/>
      <c r="NN341" s="809"/>
      <c r="NO341" s="823"/>
      <c r="NP341" s="824"/>
      <c r="NQ341" s="824"/>
      <c r="NR341" s="805"/>
      <c r="NS341" s="823"/>
      <c r="NT341" s="824"/>
      <c r="NU341" s="824"/>
      <c r="NV341" s="805"/>
      <c r="NW341" s="823"/>
      <c r="NX341" s="824"/>
      <c r="NY341" s="824"/>
      <c r="NZ341" s="834"/>
      <c r="OA341" s="823"/>
      <c r="OB341" s="824"/>
      <c r="OC341" s="824"/>
      <c r="OD341" s="805"/>
      <c r="OE341" s="823"/>
      <c r="OF341" s="824"/>
      <c r="OG341" s="824"/>
      <c r="OH341" s="805"/>
      <c r="OI341" s="823"/>
      <c r="OJ341" s="824"/>
      <c r="OK341" s="824"/>
      <c r="OL341" s="805"/>
      <c r="OM341" s="823"/>
      <c r="ON341" s="824"/>
      <c r="OO341" s="824"/>
      <c r="OP341" s="805"/>
      <c r="OQ341" s="823"/>
      <c r="OR341" s="824"/>
      <c r="OS341" s="824"/>
      <c r="OT341" s="805"/>
      <c r="OU341" s="823"/>
      <c r="OV341" s="824"/>
      <c r="OW341" s="824"/>
      <c r="OX341" s="805"/>
      <c r="OY341" s="823"/>
      <c r="OZ341" s="824"/>
      <c r="PA341" s="824"/>
      <c r="PB341" s="805"/>
      <c r="PC341" s="823"/>
      <c r="PD341" s="824"/>
      <c r="PE341" s="824"/>
      <c r="PF341" s="805"/>
    </row>
    <row r="342" spans="1:422" ht="15" hidden="1" customHeight="1" x14ac:dyDescent="0.25">
      <c r="A342" s="769" t="s">
        <v>579</v>
      </c>
      <c r="B342" s="769" t="s">
        <v>40</v>
      </c>
      <c r="C342" s="769"/>
      <c r="D342" s="770"/>
      <c r="E342" s="769"/>
      <c r="F342" s="769"/>
      <c r="G342" s="769"/>
      <c r="H342" s="769"/>
      <c r="I342" s="769"/>
      <c r="J342" s="769"/>
      <c r="K342" s="771"/>
      <c r="L342" s="769"/>
      <c r="M342" s="771"/>
      <c r="N342" s="771"/>
      <c r="O342" s="769"/>
      <c r="P342" s="769"/>
      <c r="Q342" s="769"/>
      <c r="R342" s="769"/>
      <c r="S342" s="769"/>
      <c r="T342" s="816"/>
      <c r="U342" s="816"/>
      <c r="V342" s="816"/>
      <c r="W342" s="816"/>
      <c r="X342" s="769">
        <v>1</v>
      </c>
      <c r="Y342" s="769">
        <f>IF(AND(AJ342="",AK342="",AL342="",AN342="",AO342="",OR(AP342="",AP342=Dropdown!$AM$12,AP342=Dropdown!$AM$11)),1,0)</f>
        <v>1</v>
      </c>
      <c r="Z342" s="769">
        <f t="shared" si="48"/>
        <v>1</v>
      </c>
      <c r="AA342" s="769">
        <f t="shared" si="49"/>
        <v>0</v>
      </c>
      <c r="AB342" s="769">
        <f t="shared" si="50"/>
        <v>0</v>
      </c>
      <c r="AC342" s="769"/>
      <c r="AD342" s="772" t="str">
        <f>IF(OR(T342&lt;&gt;"",U342&lt;&gt;""),Dropdown!$A$4,IF(OR(V342&lt;&gt;"",W342&lt;&gt;""),Dropdown!$A$5,Dropdown!$A$3))</f>
        <v>Residential</v>
      </c>
      <c r="AE342" s="773"/>
      <c r="AF342" s="773" t="s">
        <v>40</v>
      </c>
      <c r="AG342" s="773"/>
      <c r="AH342" s="773" t="str">
        <f>IF(AG342&lt;&gt;"",VLOOKUP(AG342,Dropdown!$N$3:$R$62,3,FALSE),IF(AF342&lt;&gt;"",VLOOKUP(AF342,Dropdown!$N$3:$R$62,3,FALSE),IF(AE342&lt;&gt;"",VLOOKUP(AE342,Dropdown!$N$3:$R$62,3,FALSE),"")))</f>
        <v>UMI</v>
      </c>
      <c r="AI342" s="773" t="str">
        <f>IF(AG342&lt;&gt;"",VLOOKUP(AG342,Dropdown!$N$3:$R$62,5,FALSE),IF(AF342&lt;&gt;"",VLOOKUP(AF342,Dropdown!$N$3:$R$62,5,FALSE),IF(AE342&lt;&gt;"",VLOOKUP(AE342,Dropdown!$N$3:$R$62,5,FALSE),"")))</f>
        <v>Diverse</v>
      </c>
      <c r="AJ342" s="773"/>
      <c r="AK342" s="773"/>
      <c r="AL342" s="821"/>
      <c r="AM342" s="821"/>
      <c r="AN342" s="773"/>
      <c r="AO342" s="773"/>
      <c r="AP342" s="773"/>
      <c r="AQ342" s="769"/>
      <c r="AR342" s="774" t="s">
        <v>582</v>
      </c>
      <c r="AS342" s="774"/>
      <c r="AT342" s="769" t="s">
        <v>581</v>
      </c>
      <c r="AU342" s="769">
        <v>163</v>
      </c>
      <c r="AV342" s="846"/>
      <c r="AW342" s="823">
        <v>70</v>
      </c>
      <c r="AX342" s="824">
        <v>190</v>
      </c>
      <c r="AY342" s="824">
        <f t="shared" si="51"/>
        <v>130</v>
      </c>
      <c r="AZ342" s="841">
        <f t="shared" si="52"/>
        <v>36.474164133738604</v>
      </c>
      <c r="BA342" s="804"/>
      <c r="BB342" s="804"/>
      <c r="BC342" s="823"/>
      <c r="BD342" s="824"/>
      <c r="BE342" s="824"/>
      <c r="BF342" s="805"/>
      <c r="BG342" s="804"/>
      <c r="BH342" s="804"/>
      <c r="BI342" s="823"/>
      <c r="BJ342" s="824"/>
      <c r="BK342" s="824"/>
      <c r="BL342" s="805"/>
      <c r="BM342" s="804"/>
      <c r="BN342" s="804"/>
      <c r="BO342" s="823"/>
      <c r="BP342" s="824"/>
      <c r="BQ342" s="824"/>
      <c r="BR342" s="805"/>
      <c r="BS342" s="804"/>
      <c r="BT342" s="804"/>
      <c r="BU342" s="823"/>
      <c r="BV342" s="824"/>
      <c r="BW342" s="824"/>
      <c r="BX342" s="805"/>
      <c r="BY342" s="804"/>
      <c r="BZ342" s="804"/>
      <c r="CA342" s="823"/>
      <c r="CB342" s="824"/>
      <c r="CC342" s="824"/>
      <c r="CD342" s="805"/>
      <c r="CE342" s="804"/>
      <c r="CF342" s="804"/>
      <c r="CG342" s="823"/>
      <c r="CH342" s="824"/>
      <c r="CI342" s="824"/>
      <c r="CJ342" s="805"/>
      <c r="CK342" s="804"/>
      <c r="CL342" s="804"/>
      <c r="CM342" s="823"/>
      <c r="CN342" s="824"/>
      <c r="CO342" s="824"/>
      <c r="CP342" s="805"/>
      <c r="CQ342" s="804"/>
      <c r="CR342" s="804"/>
      <c r="CS342" s="823"/>
      <c r="CT342" s="824"/>
      <c r="CU342" s="824"/>
      <c r="CV342" s="805"/>
      <c r="CW342" s="804"/>
      <c r="CX342" s="804"/>
      <c r="CY342" s="823"/>
      <c r="CZ342" s="824"/>
      <c r="DA342" s="825"/>
      <c r="DB342" s="803"/>
      <c r="DC342" s="809"/>
      <c r="DD342" s="809"/>
      <c r="DE342" s="826"/>
      <c r="DF342" s="825"/>
      <c r="DG342" s="824"/>
      <c r="DH342" s="805"/>
      <c r="DI342" s="804"/>
      <c r="DJ342" s="804"/>
      <c r="DK342" s="823"/>
      <c r="DL342" s="824"/>
      <c r="DM342" s="825"/>
      <c r="DN342" s="803"/>
      <c r="DO342" s="809"/>
      <c r="DP342" s="809"/>
      <c r="DQ342" s="827"/>
      <c r="DR342" s="828"/>
      <c r="DS342" s="835"/>
      <c r="DT342" s="803"/>
      <c r="DU342" s="804"/>
      <c r="DV342" s="804"/>
      <c r="DW342" s="836"/>
      <c r="DX342" s="835"/>
      <c r="DY342" s="828"/>
      <c r="DZ342" s="803"/>
      <c r="EA342" s="804"/>
      <c r="EB342" s="804"/>
      <c r="EC342" s="827"/>
      <c r="ED342" s="828"/>
      <c r="EE342" s="835"/>
      <c r="EF342" s="803"/>
      <c r="EG342" s="804"/>
      <c r="EH342" s="804"/>
      <c r="EI342" s="836"/>
      <c r="EJ342" s="835"/>
      <c r="EK342" s="828"/>
      <c r="EL342" s="803"/>
      <c r="EM342" s="804"/>
      <c r="EN342" s="804"/>
      <c r="EO342" s="827"/>
      <c r="EP342" s="828"/>
      <c r="EQ342" s="835"/>
      <c r="ER342" s="803"/>
      <c r="ES342" s="804"/>
      <c r="ET342" s="804"/>
      <c r="EU342" s="836"/>
      <c r="EV342" s="835"/>
      <c r="EW342" s="828"/>
      <c r="EX342" s="803"/>
      <c r="EY342" s="804"/>
      <c r="EZ342" s="804"/>
      <c r="FA342" s="827"/>
      <c r="FB342" s="828"/>
      <c r="FC342" s="835"/>
      <c r="FD342" s="803"/>
      <c r="FE342" s="804"/>
      <c r="FF342" s="804"/>
      <c r="FG342" s="836"/>
      <c r="FH342" s="835"/>
      <c r="FI342" s="828"/>
      <c r="FJ342" s="803"/>
      <c r="FK342" s="804"/>
      <c r="FL342" s="804"/>
      <c r="FM342" s="827"/>
      <c r="FN342" s="828"/>
      <c r="FO342" s="835"/>
      <c r="FP342" s="803"/>
      <c r="FQ342" s="804"/>
      <c r="FR342" s="804"/>
      <c r="FS342" s="823"/>
      <c r="FT342" s="824"/>
      <c r="FU342" s="825"/>
      <c r="FV342" s="803"/>
      <c r="FW342" s="804"/>
      <c r="FX342" s="804"/>
      <c r="FY342" s="826"/>
      <c r="FZ342" s="825"/>
      <c r="GA342" s="824"/>
      <c r="GB342" s="805"/>
      <c r="GC342" s="804"/>
      <c r="GD342" s="804"/>
      <c r="GE342" s="823"/>
      <c r="GF342" s="824"/>
      <c r="GG342" s="825"/>
      <c r="GH342" s="803"/>
      <c r="GI342" s="809"/>
      <c r="GJ342" s="809"/>
      <c r="GK342" s="826"/>
      <c r="GL342" s="825"/>
      <c r="GM342" s="824"/>
      <c r="GN342" s="805"/>
      <c r="GO342" s="804"/>
      <c r="GP342" s="804"/>
      <c r="GQ342" s="823"/>
      <c r="GR342" s="824"/>
      <c r="GS342" s="825"/>
      <c r="GT342" s="803"/>
      <c r="GU342" s="809"/>
      <c r="GV342" s="809"/>
      <c r="GW342" s="826"/>
      <c r="GX342" s="825"/>
      <c r="GY342" s="824"/>
      <c r="GZ342" s="805"/>
      <c r="HA342" s="804"/>
      <c r="HB342" s="804"/>
      <c r="HC342" s="823"/>
      <c r="HD342" s="824"/>
      <c r="HE342" s="825"/>
      <c r="HF342" s="803"/>
      <c r="HG342" s="809"/>
      <c r="HH342" s="809"/>
      <c r="HI342" s="826"/>
      <c r="HJ342" s="825"/>
      <c r="HK342" s="824"/>
      <c r="HL342" s="805"/>
      <c r="HM342" s="804"/>
      <c r="HN342" s="804"/>
      <c r="HO342" s="823"/>
      <c r="HP342" s="824"/>
      <c r="HQ342" s="825"/>
      <c r="HR342" s="803"/>
      <c r="HS342" s="809"/>
      <c r="HT342" s="809"/>
      <c r="HU342" s="826"/>
      <c r="HV342" s="825"/>
      <c r="HW342" s="824"/>
      <c r="HX342" s="805"/>
      <c r="HY342" s="804"/>
      <c r="HZ342" s="804"/>
      <c r="IA342" s="823"/>
      <c r="IB342" s="824"/>
      <c r="IC342" s="825"/>
      <c r="ID342" s="803"/>
      <c r="IE342" s="804"/>
      <c r="IF342" s="804"/>
      <c r="IG342" s="826"/>
      <c r="IH342" s="825"/>
      <c r="II342" s="824"/>
      <c r="IJ342" s="805"/>
      <c r="IK342" s="804"/>
      <c r="IL342" s="804"/>
      <c r="IM342" s="823"/>
      <c r="IN342" s="824"/>
      <c r="IO342" s="825"/>
      <c r="IP342" s="803"/>
      <c r="IQ342" s="804"/>
      <c r="IR342" s="804"/>
      <c r="IS342" s="826"/>
      <c r="IT342" s="825"/>
      <c r="IU342" s="824"/>
      <c r="IV342" s="805"/>
      <c r="IW342" s="804"/>
      <c r="IX342" s="804"/>
      <c r="IY342" s="823"/>
      <c r="IZ342" s="824"/>
      <c r="JA342" s="825"/>
      <c r="JB342" s="803"/>
      <c r="JC342" s="804"/>
      <c r="JD342" s="804"/>
      <c r="JE342" s="826"/>
      <c r="JF342" s="825"/>
      <c r="JG342" s="824"/>
      <c r="JH342" s="805"/>
      <c r="JI342" s="804"/>
      <c r="JJ342" s="804"/>
      <c r="JK342" s="823"/>
      <c r="JL342" s="824"/>
      <c r="JM342" s="825"/>
      <c r="JN342" s="803"/>
      <c r="JO342" s="809"/>
      <c r="JP342" s="809"/>
      <c r="JQ342" s="826"/>
      <c r="JR342" s="825"/>
      <c r="JS342" s="824"/>
      <c r="JT342" s="805"/>
      <c r="JU342" s="804"/>
      <c r="JV342" s="804"/>
      <c r="JW342" s="823"/>
      <c r="JX342" s="824"/>
      <c r="JY342" s="824"/>
      <c r="JZ342" s="805"/>
      <c r="KA342" s="809"/>
      <c r="KB342" s="809"/>
      <c r="KC342" s="823"/>
      <c r="KD342" s="824"/>
      <c r="KE342" s="824"/>
      <c r="KF342" s="805"/>
      <c r="KG342" s="809"/>
      <c r="KH342" s="809"/>
      <c r="KI342" s="823"/>
      <c r="KJ342" s="824"/>
      <c r="KK342" s="824"/>
      <c r="KL342" s="805"/>
      <c r="KM342" s="809"/>
      <c r="KN342" s="809"/>
      <c r="KO342" s="823"/>
      <c r="KP342" s="824"/>
      <c r="KQ342" s="824"/>
      <c r="KR342" s="805"/>
      <c r="KS342" s="804"/>
      <c r="KT342" s="804"/>
      <c r="KU342" s="823"/>
      <c r="KV342" s="824"/>
      <c r="KW342" s="824"/>
      <c r="KX342" s="805"/>
      <c r="KY342" s="809"/>
      <c r="KZ342" s="809"/>
      <c r="LA342" s="823"/>
      <c r="LB342" s="824"/>
      <c r="LC342" s="824"/>
      <c r="LD342" s="805"/>
      <c r="LE342" s="804"/>
      <c r="LF342" s="804"/>
      <c r="LG342" s="823"/>
      <c r="LH342" s="824"/>
      <c r="LI342" s="824"/>
      <c r="LJ342" s="805"/>
      <c r="LK342" s="804"/>
      <c r="LL342" s="804"/>
      <c r="LM342" s="823"/>
      <c r="LN342" s="824"/>
      <c r="LO342" s="824"/>
      <c r="LP342" s="805"/>
      <c r="LQ342" s="809"/>
      <c r="LR342" s="809"/>
      <c r="LS342" s="823"/>
      <c r="LT342" s="824"/>
      <c r="LU342" s="824"/>
      <c r="LV342" s="805"/>
      <c r="LW342" s="804"/>
      <c r="LX342" s="804"/>
      <c r="LY342" s="823"/>
      <c r="LZ342" s="824"/>
      <c r="MA342" s="824"/>
      <c r="MB342" s="805"/>
      <c r="MC342" s="809"/>
      <c r="MD342" s="809"/>
      <c r="ME342" s="823"/>
      <c r="MF342" s="824"/>
      <c r="MG342" s="824"/>
      <c r="MH342" s="805"/>
      <c r="MI342" s="809"/>
      <c r="MJ342" s="809"/>
      <c r="MK342" s="823"/>
      <c r="ML342" s="824"/>
      <c r="MM342" s="824"/>
      <c r="MN342" s="805"/>
      <c r="MO342" s="809"/>
      <c r="MP342" s="809"/>
      <c r="MQ342" s="823"/>
      <c r="MR342" s="824"/>
      <c r="MS342" s="824"/>
      <c r="MT342" s="805"/>
      <c r="MU342" s="804"/>
      <c r="MV342" s="804"/>
      <c r="MW342" s="823"/>
      <c r="MX342" s="824"/>
      <c r="MY342" s="824"/>
      <c r="MZ342" s="805"/>
      <c r="NA342" s="804"/>
      <c r="NB342" s="804"/>
      <c r="NC342" s="823"/>
      <c r="ND342" s="824"/>
      <c r="NE342" s="824"/>
      <c r="NF342" s="805"/>
      <c r="NG342" s="804"/>
      <c r="NH342" s="804"/>
      <c r="NI342" s="823"/>
      <c r="NJ342" s="824"/>
      <c r="NK342" s="824"/>
      <c r="NL342" s="805"/>
      <c r="NM342" s="809"/>
      <c r="NN342" s="809"/>
      <c r="NO342" s="823"/>
      <c r="NP342" s="824"/>
      <c r="NQ342" s="824"/>
      <c r="NR342" s="805"/>
      <c r="NS342" s="823"/>
      <c r="NT342" s="824"/>
      <c r="NU342" s="824"/>
      <c r="NV342" s="805"/>
      <c r="NW342" s="823"/>
      <c r="NX342" s="824"/>
      <c r="NY342" s="824"/>
      <c r="NZ342" s="834"/>
      <c r="OA342" s="823"/>
      <c r="OB342" s="824"/>
      <c r="OC342" s="824"/>
      <c r="OD342" s="805"/>
      <c r="OE342" s="823"/>
      <c r="OF342" s="824"/>
      <c r="OG342" s="824"/>
      <c r="OH342" s="805"/>
      <c r="OI342" s="823"/>
      <c r="OJ342" s="824"/>
      <c r="OK342" s="824"/>
      <c r="OL342" s="805"/>
      <c r="OM342" s="823"/>
      <c r="ON342" s="824"/>
      <c r="OO342" s="824"/>
      <c r="OP342" s="805"/>
      <c r="OQ342" s="823"/>
      <c r="OR342" s="824"/>
      <c r="OS342" s="824"/>
      <c r="OT342" s="805"/>
      <c r="OU342" s="823"/>
      <c r="OV342" s="824"/>
      <c r="OW342" s="824"/>
      <c r="OX342" s="805"/>
      <c r="OY342" s="823"/>
      <c r="OZ342" s="824"/>
      <c r="PA342" s="824"/>
      <c r="PB342" s="805"/>
      <c r="PC342" s="823"/>
      <c r="PD342" s="824"/>
      <c r="PE342" s="824"/>
      <c r="PF342" s="805"/>
    </row>
    <row r="343" spans="1:422" ht="15" hidden="1" customHeight="1" x14ac:dyDescent="0.25">
      <c r="A343" s="769" t="s">
        <v>29</v>
      </c>
      <c r="B343" s="769" t="s">
        <v>18</v>
      </c>
      <c r="C343" s="769" t="s">
        <v>30</v>
      </c>
      <c r="D343" s="770"/>
      <c r="E343" s="769"/>
      <c r="F343" s="769"/>
      <c r="G343" s="769"/>
      <c r="H343" s="769"/>
      <c r="I343" s="769"/>
      <c r="J343" s="769"/>
      <c r="K343" s="771"/>
      <c r="L343" s="769"/>
      <c r="M343" s="771"/>
      <c r="N343" s="771"/>
      <c r="O343" s="769" t="s">
        <v>560</v>
      </c>
      <c r="P343" s="769" t="s">
        <v>561</v>
      </c>
      <c r="Q343" s="769"/>
      <c r="R343" s="769"/>
      <c r="S343" s="769"/>
      <c r="T343" s="816"/>
      <c r="U343" s="816"/>
      <c r="V343" s="816"/>
      <c r="W343" s="816"/>
      <c r="X343" s="769">
        <v>1</v>
      </c>
      <c r="Y343" s="769">
        <f>IF(AND(AJ343="",AK343="",AL343="",AN343="",AO343="",OR(AP343="",AP343=Dropdown!$AM$12,AP343=Dropdown!$AM$11)),1,0)</f>
        <v>0</v>
      </c>
      <c r="Z343" s="769">
        <f t="shared" si="48"/>
        <v>1</v>
      </c>
      <c r="AA343" s="769">
        <f t="shared" si="49"/>
        <v>0</v>
      </c>
      <c r="AB343" s="769">
        <f t="shared" si="50"/>
        <v>0</v>
      </c>
      <c r="AC343" s="769"/>
      <c r="AD343" s="772" t="str">
        <f>IF(OR(T343&lt;&gt;"",U343&lt;&gt;""),Dropdown!$A$4,IF(OR(V343&lt;&gt;"",W343&lt;&gt;""),Dropdown!$A$5,Dropdown!$A$3))</f>
        <v>Residential</v>
      </c>
      <c r="AE343" s="773" t="s">
        <v>634</v>
      </c>
      <c r="AF343" s="773" t="str">
        <f>VLOOKUP(AG343,Dropdown!$N$3:$R$55,2,FALSE)</f>
        <v>SSA</v>
      </c>
      <c r="AG343" s="773" t="s">
        <v>29</v>
      </c>
      <c r="AH343" s="773" t="str">
        <f>IF(AG343&lt;&gt;"",VLOOKUP(AG343,Dropdown!$N$3:$R$62,3,FALSE),IF(AF343&lt;&gt;"",VLOOKUP(AF343,Dropdown!$N$3:$R$62,3,FALSE),IF(AE343&lt;&gt;"",VLOOKUP(AE343,Dropdown!$N$3:$R$62,3,FALSE),"")))</f>
        <v>UMI</v>
      </c>
      <c r="AI343" s="773" t="str">
        <f>IF(AG343&lt;&gt;"",VLOOKUP(AG343,Dropdown!$N$3:$R$62,5,FALSE),IF(AF343&lt;&gt;"",VLOOKUP(AF343,Dropdown!$N$3:$R$62,5,FALSE),IF(AE343&lt;&gt;"",VLOOKUP(AE343,Dropdown!$N$3:$R$62,5,FALSE),"")))</f>
        <v>Moderate</v>
      </c>
      <c r="AJ343" s="773"/>
      <c r="AK343" s="773"/>
      <c r="AL343" s="821"/>
      <c r="AM343" s="821"/>
      <c r="AN343" s="773" t="s">
        <v>637</v>
      </c>
      <c r="AO343" s="773"/>
      <c r="AP343" s="773"/>
      <c r="AQ343" s="769" t="s">
        <v>562</v>
      </c>
      <c r="AR343" s="792" t="s">
        <v>563</v>
      </c>
      <c r="AS343" s="792"/>
      <c r="AT343" s="769" t="s">
        <v>451</v>
      </c>
      <c r="AU343" s="769">
        <v>113</v>
      </c>
      <c r="AV343" s="846"/>
      <c r="AW343" s="823">
        <v>12</v>
      </c>
      <c r="AX343" s="824">
        <v>15</v>
      </c>
      <c r="AY343" s="824">
        <f t="shared" si="51"/>
        <v>13.5</v>
      </c>
      <c r="AZ343" s="841">
        <f t="shared" si="52"/>
        <v>0.91185410334346506</v>
      </c>
      <c r="BA343" s="804"/>
      <c r="BB343" s="804"/>
      <c r="BC343" s="823"/>
      <c r="BD343" s="824"/>
      <c r="BE343" s="824"/>
      <c r="BF343" s="805"/>
      <c r="BG343" s="804"/>
      <c r="BH343" s="804"/>
      <c r="BI343" s="823"/>
      <c r="BJ343" s="824"/>
      <c r="BK343" s="824"/>
      <c r="BL343" s="805"/>
      <c r="BM343" s="804"/>
      <c r="BN343" s="804"/>
      <c r="BO343" s="823"/>
      <c r="BP343" s="824"/>
      <c r="BQ343" s="824"/>
      <c r="BR343" s="805"/>
      <c r="BS343" s="804"/>
      <c r="BT343" s="804"/>
      <c r="BU343" s="823"/>
      <c r="BV343" s="824"/>
      <c r="BW343" s="824"/>
      <c r="BX343" s="805"/>
      <c r="BY343" s="804"/>
      <c r="BZ343" s="804"/>
      <c r="CA343" s="823"/>
      <c r="CB343" s="824"/>
      <c r="CC343" s="824"/>
      <c r="CD343" s="805"/>
      <c r="CE343" s="804"/>
      <c r="CF343" s="804"/>
      <c r="CG343" s="823"/>
      <c r="CH343" s="824"/>
      <c r="CI343" s="824"/>
      <c r="CJ343" s="805"/>
      <c r="CK343" s="804"/>
      <c r="CL343" s="804"/>
      <c r="CM343" s="823"/>
      <c r="CN343" s="824"/>
      <c r="CO343" s="824"/>
      <c r="CP343" s="805"/>
      <c r="CQ343" s="804"/>
      <c r="CR343" s="804"/>
      <c r="CS343" s="823"/>
      <c r="CT343" s="824"/>
      <c r="CU343" s="824"/>
      <c r="CV343" s="805"/>
      <c r="CW343" s="804"/>
      <c r="CX343" s="804"/>
      <c r="CY343" s="823"/>
      <c r="CZ343" s="824"/>
      <c r="DA343" s="825"/>
      <c r="DB343" s="803"/>
      <c r="DC343" s="809"/>
      <c r="DD343" s="809"/>
      <c r="DE343" s="826"/>
      <c r="DF343" s="825"/>
      <c r="DG343" s="824"/>
      <c r="DH343" s="805"/>
      <c r="DI343" s="804"/>
      <c r="DJ343" s="804"/>
      <c r="DK343" s="823"/>
      <c r="DL343" s="824"/>
      <c r="DM343" s="825"/>
      <c r="DN343" s="803"/>
      <c r="DO343" s="809"/>
      <c r="DP343" s="809"/>
      <c r="DQ343" s="827"/>
      <c r="DR343" s="828"/>
      <c r="DS343" s="844"/>
      <c r="DT343" s="803"/>
      <c r="DU343" s="804"/>
      <c r="DV343" s="804"/>
      <c r="DW343" s="827"/>
      <c r="DX343" s="828"/>
      <c r="DY343" s="842"/>
      <c r="DZ343" s="803"/>
      <c r="EA343" s="804"/>
      <c r="EB343" s="804"/>
      <c r="EC343" s="827"/>
      <c r="ED343" s="828"/>
      <c r="EE343" s="844"/>
      <c r="EF343" s="803"/>
      <c r="EG343" s="804"/>
      <c r="EH343" s="804"/>
      <c r="EI343" s="827"/>
      <c r="EJ343" s="828"/>
      <c r="EK343" s="842"/>
      <c r="EL343" s="803"/>
      <c r="EM343" s="804"/>
      <c r="EN343" s="804"/>
      <c r="EO343" s="827"/>
      <c r="EP343" s="828"/>
      <c r="EQ343" s="844"/>
      <c r="ER343" s="803"/>
      <c r="ES343" s="804"/>
      <c r="ET343" s="804"/>
      <c r="EU343" s="827"/>
      <c r="EV343" s="828"/>
      <c r="EW343" s="842"/>
      <c r="EX343" s="803"/>
      <c r="EY343" s="804"/>
      <c r="EZ343" s="804"/>
      <c r="FA343" s="827"/>
      <c r="FB343" s="828"/>
      <c r="FC343" s="844"/>
      <c r="FD343" s="803"/>
      <c r="FE343" s="804"/>
      <c r="FF343" s="804"/>
      <c r="FG343" s="827"/>
      <c r="FH343" s="828"/>
      <c r="FI343" s="842"/>
      <c r="FJ343" s="803"/>
      <c r="FK343" s="804"/>
      <c r="FL343" s="804"/>
      <c r="FM343" s="827"/>
      <c r="FN343" s="828"/>
      <c r="FO343" s="844"/>
      <c r="FP343" s="803"/>
      <c r="FQ343" s="804"/>
      <c r="FR343" s="804"/>
      <c r="FS343" s="827"/>
      <c r="FT343" s="828"/>
      <c r="FU343" s="825"/>
      <c r="FV343" s="803"/>
      <c r="FW343" s="804"/>
      <c r="FX343" s="804"/>
      <c r="FY343" s="827"/>
      <c r="FZ343" s="828"/>
      <c r="GA343" s="825"/>
      <c r="GB343" s="803"/>
      <c r="GC343" s="804"/>
      <c r="GD343" s="804"/>
      <c r="GE343" s="827"/>
      <c r="GF343" s="828"/>
      <c r="GG343" s="825"/>
      <c r="GH343" s="803"/>
      <c r="GI343" s="804"/>
      <c r="GJ343" s="804"/>
      <c r="GK343" s="827"/>
      <c r="GL343" s="828"/>
      <c r="GM343" s="825"/>
      <c r="GN343" s="803"/>
      <c r="GO343" s="804"/>
      <c r="GP343" s="804"/>
      <c r="GQ343" s="827"/>
      <c r="GR343" s="828"/>
      <c r="GS343" s="825"/>
      <c r="GT343" s="803"/>
      <c r="GU343" s="804"/>
      <c r="GV343" s="804"/>
      <c r="GW343" s="827"/>
      <c r="GX343" s="828"/>
      <c r="GY343" s="825"/>
      <c r="GZ343" s="803"/>
      <c r="HA343" s="804"/>
      <c r="HB343" s="804"/>
      <c r="HC343" s="827"/>
      <c r="HD343" s="828"/>
      <c r="HE343" s="825"/>
      <c r="HF343" s="803"/>
      <c r="HG343" s="804"/>
      <c r="HH343" s="804"/>
      <c r="HI343" s="827"/>
      <c r="HJ343" s="828"/>
      <c r="HK343" s="825"/>
      <c r="HL343" s="803"/>
      <c r="HM343" s="804"/>
      <c r="HN343" s="804"/>
      <c r="HO343" s="827"/>
      <c r="HP343" s="828"/>
      <c r="HQ343" s="825"/>
      <c r="HR343" s="803"/>
      <c r="HS343" s="804"/>
      <c r="HT343" s="804"/>
      <c r="HU343" s="826"/>
      <c r="HV343" s="825"/>
      <c r="HW343" s="825"/>
      <c r="HX343" s="803"/>
      <c r="HY343" s="804"/>
      <c r="HZ343" s="804"/>
      <c r="IA343" s="826"/>
      <c r="IB343" s="825"/>
      <c r="IC343" s="825"/>
      <c r="ID343" s="803"/>
      <c r="IE343" s="804"/>
      <c r="IF343" s="804"/>
      <c r="IG343" s="826"/>
      <c r="IH343" s="825"/>
      <c r="II343" s="825"/>
      <c r="IJ343" s="803"/>
      <c r="IK343" s="804"/>
      <c r="IL343" s="804"/>
      <c r="IM343" s="826"/>
      <c r="IN343" s="825"/>
      <c r="IO343" s="825"/>
      <c r="IP343" s="803"/>
      <c r="IQ343" s="804"/>
      <c r="IR343" s="804"/>
      <c r="IS343" s="826"/>
      <c r="IT343" s="825"/>
      <c r="IU343" s="825"/>
      <c r="IV343" s="803"/>
      <c r="IW343" s="804"/>
      <c r="IX343" s="804"/>
      <c r="IY343" s="826"/>
      <c r="IZ343" s="825"/>
      <c r="JA343" s="825"/>
      <c r="JB343" s="803"/>
      <c r="JC343" s="804"/>
      <c r="JD343" s="804"/>
      <c r="JE343" s="826"/>
      <c r="JF343" s="825"/>
      <c r="JG343" s="825"/>
      <c r="JH343" s="803"/>
      <c r="JI343" s="804"/>
      <c r="JJ343" s="804"/>
      <c r="JK343" s="826"/>
      <c r="JL343" s="825"/>
      <c r="JM343" s="825"/>
      <c r="JN343" s="803"/>
      <c r="JO343" s="804"/>
      <c r="JP343" s="804"/>
      <c r="JQ343" s="826"/>
      <c r="JR343" s="825"/>
      <c r="JS343" s="825"/>
      <c r="JT343" s="803"/>
      <c r="JU343" s="804"/>
      <c r="JV343" s="804"/>
      <c r="JW343" s="826"/>
      <c r="JX343" s="825"/>
      <c r="JY343" s="825"/>
      <c r="JZ343" s="803"/>
      <c r="KA343" s="804"/>
      <c r="KB343" s="804"/>
      <c r="KC343" s="826"/>
      <c r="KD343" s="825"/>
      <c r="KE343" s="825"/>
      <c r="KF343" s="803"/>
      <c r="KG343" s="804"/>
      <c r="KH343" s="804"/>
      <c r="KI343" s="826"/>
      <c r="KJ343" s="825"/>
      <c r="KK343" s="825"/>
      <c r="KL343" s="803"/>
      <c r="KM343" s="804"/>
      <c r="KN343" s="804"/>
      <c r="KO343" s="826"/>
      <c r="KP343" s="825"/>
      <c r="KQ343" s="825"/>
      <c r="KR343" s="803"/>
      <c r="KS343" s="804"/>
      <c r="KT343" s="804"/>
      <c r="KU343" s="826"/>
      <c r="KV343" s="825"/>
      <c r="KW343" s="825"/>
      <c r="KX343" s="803"/>
      <c r="KY343" s="804"/>
      <c r="KZ343" s="804"/>
      <c r="LA343" s="826"/>
      <c r="LB343" s="825"/>
      <c r="LC343" s="825"/>
      <c r="LD343" s="803"/>
      <c r="LE343" s="804"/>
      <c r="LF343" s="804"/>
      <c r="LG343" s="826"/>
      <c r="LH343" s="825"/>
      <c r="LI343" s="825"/>
      <c r="LJ343" s="803"/>
      <c r="LK343" s="804"/>
      <c r="LL343" s="804"/>
      <c r="LM343" s="826"/>
      <c r="LN343" s="825"/>
      <c r="LO343" s="825"/>
      <c r="LP343" s="803"/>
      <c r="LQ343" s="804"/>
      <c r="LR343" s="804"/>
      <c r="LS343" s="826"/>
      <c r="LT343" s="825"/>
      <c r="LU343" s="825"/>
      <c r="LV343" s="803"/>
      <c r="LW343" s="804"/>
      <c r="LX343" s="804"/>
      <c r="LY343" s="826"/>
      <c r="LZ343" s="825"/>
      <c r="MA343" s="825"/>
      <c r="MB343" s="803"/>
      <c r="MC343" s="804"/>
      <c r="MD343" s="804"/>
      <c r="ME343" s="826"/>
      <c r="MF343" s="825"/>
      <c r="MG343" s="825"/>
      <c r="MH343" s="803"/>
      <c r="MI343" s="804"/>
      <c r="MJ343" s="804"/>
      <c r="MK343" s="826"/>
      <c r="ML343" s="825"/>
      <c r="MM343" s="825"/>
      <c r="MN343" s="803"/>
      <c r="MO343" s="804"/>
      <c r="MP343" s="804"/>
      <c r="MQ343" s="826"/>
      <c r="MR343" s="825"/>
      <c r="MS343" s="825"/>
      <c r="MT343" s="803"/>
      <c r="MU343" s="804"/>
      <c r="MV343" s="804"/>
      <c r="MW343" s="826"/>
      <c r="MX343" s="825"/>
      <c r="MY343" s="825"/>
      <c r="MZ343" s="803"/>
      <c r="NA343" s="804"/>
      <c r="NB343" s="804"/>
      <c r="NC343" s="826"/>
      <c r="ND343" s="825"/>
      <c r="NE343" s="825"/>
      <c r="NF343" s="803"/>
      <c r="NG343" s="804"/>
      <c r="NH343" s="804"/>
      <c r="NI343" s="826"/>
      <c r="NJ343" s="825"/>
      <c r="NK343" s="825"/>
      <c r="NL343" s="803"/>
      <c r="NM343" s="804"/>
      <c r="NN343" s="804"/>
      <c r="NO343" s="826"/>
      <c r="NP343" s="825"/>
      <c r="NQ343" s="825"/>
      <c r="NR343" s="803"/>
      <c r="NS343" s="826"/>
      <c r="NT343" s="825"/>
      <c r="NU343" s="825"/>
      <c r="NV343" s="803"/>
      <c r="NW343" s="826"/>
      <c r="NX343" s="825"/>
      <c r="NY343" s="825"/>
      <c r="NZ343" s="848"/>
      <c r="OA343" s="826"/>
      <c r="OB343" s="825"/>
      <c r="OC343" s="825"/>
      <c r="OD343" s="803"/>
      <c r="OE343" s="826"/>
      <c r="OF343" s="825"/>
      <c r="OG343" s="825"/>
      <c r="OH343" s="803"/>
      <c r="OI343" s="826"/>
      <c r="OJ343" s="825"/>
      <c r="OK343" s="825"/>
      <c r="OL343" s="803"/>
      <c r="OM343" s="826"/>
      <c r="ON343" s="825"/>
      <c r="OO343" s="825"/>
      <c r="OP343" s="803"/>
      <c r="OQ343" s="826"/>
      <c r="OR343" s="825"/>
      <c r="OS343" s="825"/>
      <c r="OT343" s="803"/>
      <c r="OU343" s="826"/>
      <c r="OV343" s="825"/>
      <c r="OW343" s="825"/>
      <c r="OX343" s="803"/>
      <c r="OY343" s="826"/>
      <c r="OZ343" s="825"/>
      <c r="PA343" s="825"/>
      <c r="PB343" s="803"/>
      <c r="PC343" s="826"/>
      <c r="PD343" s="825"/>
      <c r="PE343" s="825"/>
      <c r="PF343" s="803"/>
    </row>
    <row r="344" spans="1:422" ht="15" hidden="1" customHeight="1" x14ac:dyDescent="0.25">
      <c r="A344" s="769" t="s">
        <v>29</v>
      </c>
      <c r="B344" s="769" t="s">
        <v>18</v>
      </c>
      <c r="C344" s="769" t="s">
        <v>30</v>
      </c>
      <c r="D344" s="770"/>
      <c r="E344" s="769"/>
      <c r="F344" s="769"/>
      <c r="G344" s="769"/>
      <c r="H344" s="769"/>
      <c r="I344" s="769"/>
      <c r="J344" s="769"/>
      <c r="K344" s="771"/>
      <c r="L344" s="769"/>
      <c r="M344" s="771"/>
      <c r="N344" s="771"/>
      <c r="O344" s="769" t="s">
        <v>486</v>
      </c>
      <c r="P344" s="769" t="s">
        <v>564</v>
      </c>
      <c r="Q344" s="769"/>
      <c r="R344" s="769"/>
      <c r="S344" s="769"/>
      <c r="T344" s="816"/>
      <c r="U344" s="816"/>
      <c r="V344" s="816"/>
      <c r="W344" s="816"/>
      <c r="X344" s="769">
        <v>1</v>
      </c>
      <c r="Y344" s="769">
        <f>IF(AND(AJ344="",AK344="",AL344="",AN344="",AO344="",OR(AP344="",AP344=Dropdown!$AM$12,AP344=Dropdown!$AM$11)),1,0)</f>
        <v>0</v>
      </c>
      <c r="Z344" s="769">
        <f t="shared" si="48"/>
        <v>1</v>
      </c>
      <c r="AA344" s="769">
        <f t="shared" si="49"/>
        <v>0</v>
      </c>
      <c r="AB344" s="769">
        <f t="shared" si="50"/>
        <v>0</v>
      </c>
      <c r="AC344" s="769"/>
      <c r="AD344" s="772" t="str">
        <f>IF(OR(T344&lt;&gt;"",U344&lt;&gt;""),Dropdown!$A$4,IF(OR(V344&lt;&gt;"",W344&lt;&gt;""),Dropdown!$A$5,Dropdown!$A$3))</f>
        <v>Residential</v>
      </c>
      <c r="AE344" s="773" t="s">
        <v>634</v>
      </c>
      <c r="AF344" s="773" t="str">
        <f>VLOOKUP(AG344,Dropdown!$N$3:$R$55,2,FALSE)</f>
        <v>SSA</v>
      </c>
      <c r="AG344" s="773" t="s">
        <v>29</v>
      </c>
      <c r="AH344" s="773" t="str">
        <f>IF(AG344&lt;&gt;"",VLOOKUP(AG344,Dropdown!$N$3:$R$62,3,FALSE),IF(AF344&lt;&gt;"",VLOOKUP(AF344,Dropdown!$N$3:$R$62,3,FALSE),IF(AE344&lt;&gt;"",VLOOKUP(AE344,Dropdown!$N$3:$R$62,3,FALSE),"")))</f>
        <v>UMI</v>
      </c>
      <c r="AI344" s="773" t="str">
        <f>IF(AG344&lt;&gt;"",VLOOKUP(AG344,Dropdown!$N$3:$R$62,5,FALSE),IF(AF344&lt;&gt;"",VLOOKUP(AF344,Dropdown!$N$3:$R$62,5,FALSE),IF(AE344&lt;&gt;"",VLOOKUP(AE344,Dropdown!$N$3:$R$62,5,FALSE),"")))</f>
        <v>Moderate</v>
      </c>
      <c r="AJ344" s="773"/>
      <c r="AK344" s="773"/>
      <c r="AL344" s="821"/>
      <c r="AM344" s="821"/>
      <c r="AN344" s="773" t="s">
        <v>486</v>
      </c>
      <c r="AO344" s="773"/>
      <c r="AP344" s="773"/>
      <c r="AQ344" s="769" t="s">
        <v>562</v>
      </c>
      <c r="AR344" s="792" t="s">
        <v>563</v>
      </c>
      <c r="AS344" s="792"/>
      <c r="AT344" s="769" t="s">
        <v>451</v>
      </c>
      <c r="AU344" s="769">
        <v>113</v>
      </c>
      <c r="AV344" s="846"/>
      <c r="AW344" s="823">
        <v>45</v>
      </c>
      <c r="AX344" s="824">
        <v>55</v>
      </c>
      <c r="AY344" s="824">
        <f t="shared" si="51"/>
        <v>50</v>
      </c>
      <c r="AZ344" s="841">
        <f t="shared" si="52"/>
        <v>3.0395136778115499</v>
      </c>
      <c r="BA344" s="804"/>
      <c r="BB344" s="804"/>
      <c r="BC344" s="823"/>
      <c r="BD344" s="824"/>
      <c r="BE344" s="824"/>
      <c r="BF344" s="805"/>
      <c r="BG344" s="804"/>
      <c r="BH344" s="804"/>
      <c r="BI344" s="823"/>
      <c r="BJ344" s="824"/>
      <c r="BK344" s="824"/>
      <c r="BL344" s="805"/>
      <c r="BM344" s="804"/>
      <c r="BN344" s="804"/>
      <c r="BO344" s="823"/>
      <c r="BP344" s="824"/>
      <c r="BQ344" s="824"/>
      <c r="BR344" s="805"/>
      <c r="BS344" s="804"/>
      <c r="BT344" s="804"/>
      <c r="BU344" s="823"/>
      <c r="BV344" s="824"/>
      <c r="BW344" s="824"/>
      <c r="BX344" s="805"/>
      <c r="BY344" s="804"/>
      <c r="BZ344" s="804"/>
      <c r="CA344" s="823"/>
      <c r="CB344" s="824"/>
      <c r="CC344" s="824"/>
      <c r="CD344" s="805"/>
      <c r="CE344" s="804"/>
      <c r="CF344" s="804"/>
      <c r="CG344" s="823"/>
      <c r="CH344" s="824"/>
      <c r="CI344" s="824"/>
      <c r="CJ344" s="805"/>
      <c r="CK344" s="804"/>
      <c r="CL344" s="804"/>
      <c r="CM344" s="823"/>
      <c r="CN344" s="824"/>
      <c r="CO344" s="824"/>
      <c r="CP344" s="805"/>
      <c r="CQ344" s="804"/>
      <c r="CR344" s="804"/>
      <c r="CS344" s="823"/>
      <c r="CT344" s="824"/>
      <c r="CU344" s="824"/>
      <c r="CV344" s="805"/>
      <c r="CW344" s="804"/>
      <c r="CX344" s="804"/>
      <c r="CY344" s="823"/>
      <c r="CZ344" s="824"/>
      <c r="DA344" s="825"/>
      <c r="DB344" s="803"/>
      <c r="DC344" s="809"/>
      <c r="DD344" s="809"/>
      <c r="DE344" s="826"/>
      <c r="DF344" s="825"/>
      <c r="DG344" s="824"/>
      <c r="DH344" s="805"/>
      <c r="DI344" s="804"/>
      <c r="DJ344" s="804"/>
      <c r="DK344" s="823"/>
      <c r="DL344" s="824"/>
      <c r="DM344" s="825"/>
      <c r="DN344" s="803"/>
      <c r="DO344" s="809"/>
      <c r="DP344" s="809"/>
      <c r="DQ344" s="827"/>
      <c r="DR344" s="828"/>
      <c r="DS344" s="844"/>
      <c r="DT344" s="803"/>
      <c r="DU344" s="804"/>
      <c r="DV344" s="804"/>
      <c r="DW344" s="827"/>
      <c r="DX344" s="828"/>
      <c r="DY344" s="842"/>
      <c r="DZ344" s="803"/>
      <c r="EA344" s="804"/>
      <c r="EB344" s="804"/>
      <c r="EC344" s="827"/>
      <c r="ED344" s="828"/>
      <c r="EE344" s="844"/>
      <c r="EF344" s="803"/>
      <c r="EG344" s="804"/>
      <c r="EH344" s="804"/>
      <c r="EI344" s="827"/>
      <c r="EJ344" s="828"/>
      <c r="EK344" s="842"/>
      <c r="EL344" s="803"/>
      <c r="EM344" s="804"/>
      <c r="EN344" s="804"/>
      <c r="EO344" s="827"/>
      <c r="EP344" s="828"/>
      <c r="EQ344" s="844"/>
      <c r="ER344" s="803"/>
      <c r="ES344" s="804"/>
      <c r="ET344" s="804"/>
      <c r="EU344" s="827"/>
      <c r="EV344" s="828"/>
      <c r="EW344" s="842"/>
      <c r="EX344" s="803"/>
      <c r="EY344" s="804"/>
      <c r="EZ344" s="804"/>
      <c r="FA344" s="827"/>
      <c r="FB344" s="828"/>
      <c r="FC344" s="844"/>
      <c r="FD344" s="803"/>
      <c r="FE344" s="804"/>
      <c r="FF344" s="804"/>
      <c r="FG344" s="827"/>
      <c r="FH344" s="828"/>
      <c r="FI344" s="842"/>
      <c r="FJ344" s="803"/>
      <c r="FK344" s="804"/>
      <c r="FL344" s="804"/>
      <c r="FM344" s="827"/>
      <c r="FN344" s="828"/>
      <c r="FO344" s="844"/>
      <c r="FP344" s="803"/>
      <c r="FQ344" s="804"/>
      <c r="FR344" s="804"/>
      <c r="FS344" s="827"/>
      <c r="FT344" s="828"/>
      <c r="FU344" s="825"/>
      <c r="FV344" s="803"/>
      <c r="FW344" s="804"/>
      <c r="FX344" s="804"/>
      <c r="FY344" s="827"/>
      <c r="FZ344" s="828"/>
      <c r="GA344" s="825"/>
      <c r="GB344" s="803"/>
      <c r="GC344" s="804"/>
      <c r="GD344" s="804"/>
      <c r="GE344" s="827"/>
      <c r="GF344" s="828"/>
      <c r="GG344" s="825"/>
      <c r="GH344" s="803"/>
      <c r="GI344" s="804"/>
      <c r="GJ344" s="804"/>
      <c r="GK344" s="827"/>
      <c r="GL344" s="828"/>
      <c r="GM344" s="825"/>
      <c r="GN344" s="803"/>
      <c r="GO344" s="804"/>
      <c r="GP344" s="804"/>
      <c r="GQ344" s="827"/>
      <c r="GR344" s="828"/>
      <c r="GS344" s="825"/>
      <c r="GT344" s="803"/>
      <c r="GU344" s="804"/>
      <c r="GV344" s="804"/>
      <c r="GW344" s="827"/>
      <c r="GX344" s="828"/>
      <c r="GY344" s="825"/>
      <c r="GZ344" s="803"/>
      <c r="HA344" s="804"/>
      <c r="HB344" s="804"/>
      <c r="HC344" s="827"/>
      <c r="HD344" s="828"/>
      <c r="HE344" s="825"/>
      <c r="HF344" s="803"/>
      <c r="HG344" s="804"/>
      <c r="HH344" s="804"/>
      <c r="HI344" s="827"/>
      <c r="HJ344" s="828"/>
      <c r="HK344" s="825"/>
      <c r="HL344" s="803"/>
      <c r="HM344" s="804"/>
      <c r="HN344" s="804"/>
      <c r="HO344" s="827"/>
      <c r="HP344" s="828"/>
      <c r="HQ344" s="825"/>
      <c r="HR344" s="803"/>
      <c r="HS344" s="804"/>
      <c r="HT344" s="804"/>
      <c r="HU344" s="826"/>
      <c r="HV344" s="825"/>
      <c r="HW344" s="825"/>
      <c r="HX344" s="803"/>
      <c r="HY344" s="804"/>
      <c r="HZ344" s="804"/>
      <c r="IA344" s="826"/>
      <c r="IB344" s="825"/>
      <c r="IC344" s="825"/>
      <c r="ID344" s="803"/>
      <c r="IE344" s="804"/>
      <c r="IF344" s="804"/>
      <c r="IG344" s="826"/>
      <c r="IH344" s="825"/>
      <c r="II344" s="825"/>
      <c r="IJ344" s="803"/>
      <c r="IK344" s="804"/>
      <c r="IL344" s="804"/>
      <c r="IM344" s="826"/>
      <c r="IN344" s="825"/>
      <c r="IO344" s="825"/>
      <c r="IP344" s="803"/>
      <c r="IQ344" s="804"/>
      <c r="IR344" s="804"/>
      <c r="IS344" s="826"/>
      <c r="IT344" s="825"/>
      <c r="IU344" s="825"/>
      <c r="IV344" s="803"/>
      <c r="IW344" s="804"/>
      <c r="IX344" s="804"/>
      <c r="IY344" s="826"/>
      <c r="IZ344" s="825"/>
      <c r="JA344" s="825"/>
      <c r="JB344" s="803"/>
      <c r="JC344" s="804"/>
      <c r="JD344" s="804"/>
      <c r="JE344" s="826"/>
      <c r="JF344" s="825"/>
      <c r="JG344" s="825"/>
      <c r="JH344" s="803"/>
      <c r="JI344" s="804"/>
      <c r="JJ344" s="804"/>
      <c r="JK344" s="826"/>
      <c r="JL344" s="825"/>
      <c r="JM344" s="825"/>
      <c r="JN344" s="803"/>
      <c r="JO344" s="804"/>
      <c r="JP344" s="804"/>
      <c r="JQ344" s="826"/>
      <c r="JR344" s="825"/>
      <c r="JS344" s="825"/>
      <c r="JT344" s="803"/>
      <c r="JU344" s="804"/>
      <c r="JV344" s="804"/>
      <c r="JW344" s="826"/>
      <c r="JX344" s="825"/>
      <c r="JY344" s="825"/>
      <c r="JZ344" s="803"/>
      <c r="KA344" s="804"/>
      <c r="KB344" s="804"/>
      <c r="KC344" s="826"/>
      <c r="KD344" s="825"/>
      <c r="KE344" s="825"/>
      <c r="KF344" s="803"/>
      <c r="KG344" s="804"/>
      <c r="KH344" s="804"/>
      <c r="KI344" s="826"/>
      <c r="KJ344" s="825"/>
      <c r="KK344" s="825"/>
      <c r="KL344" s="803"/>
      <c r="KM344" s="804"/>
      <c r="KN344" s="804"/>
      <c r="KO344" s="826"/>
      <c r="KP344" s="825"/>
      <c r="KQ344" s="825"/>
      <c r="KR344" s="803"/>
      <c r="KS344" s="804"/>
      <c r="KT344" s="804"/>
      <c r="KU344" s="826"/>
      <c r="KV344" s="825"/>
      <c r="KW344" s="825"/>
      <c r="KX344" s="803"/>
      <c r="KY344" s="804"/>
      <c r="KZ344" s="804"/>
      <c r="LA344" s="826"/>
      <c r="LB344" s="825"/>
      <c r="LC344" s="825"/>
      <c r="LD344" s="803"/>
      <c r="LE344" s="804"/>
      <c r="LF344" s="804"/>
      <c r="LG344" s="826"/>
      <c r="LH344" s="825"/>
      <c r="LI344" s="825"/>
      <c r="LJ344" s="803"/>
      <c r="LK344" s="804"/>
      <c r="LL344" s="804"/>
      <c r="LM344" s="826"/>
      <c r="LN344" s="825"/>
      <c r="LO344" s="825"/>
      <c r="LP344" s="803"/>
      <c r="LQ344" s="804"/>
      <c r="LR344" s="804"/>
      <c r="LS344" s="826"/>
      <c r="LT344" s="825"/>
      <c r="LU344" s="825"/>
      <c r="LV344" s="803"/>
      <c r="LW344" s="804"/>
      <c r="LX344" s="804"/>
      <c r="LY344" s="826"/>
      <c r="LZ344" s="825"/>
      <c r="MA344" s="825"/>
      <c r="MB344" s="803"/>
      <c r="MC344" s="804"/>
      <c r="MD344" s="804"/>
      <c r="ME344" s="826"/>
      <c r="MF344" s="825"/>
      <c r="MG344" s="825"/>
      <c r="MH344" s="803"/>
      <c r="MI344" s="804"/>
      <c r="MJ344" s="804"/>
      <c r="MK344" s="826"/>
      <c r="ML344" s="825"/>
      <c r="MM344" s="825"/>
      <c r="MN344" s="803"/>
      <c r="MO344" s="804"/>
      <c r="MP344" s="804"/>
      <c r="MQ344" s="826"/>
      <c r="MR344" s="825"/>
      <c r="MS344" s="825"/>
      <c r="MT344" s="803"/>
      <c r="MU344" s="804"/>
      <c r="MV344" s="804"/>
      <c r="MW344" s="826"/>
      <c r="MX344" s="825"/>
      <c r="MY344" s="825"/>
      <c r="MZ344" s="803"/>
      <c r="NA344" s="804"/>
      <c r="NB344" s="804"/>
      <c r="NC344" s="826"/>
      <c r="ND344" s="825"/>
      <c r="NE344" s="825"/>
      <c r="NF344" s="803"/>
      <c r="NG344" s="804"/>
      <c r="NH344" s="804"/>
      <c r="NI344" s="826"/>
      <c r="NJ344" s="825"/>
      <c r="NK344" s="825"/>
      <c r="NL344" s="803"/>
      <c r="NM344" s="804"/>
      <c r="NN344" s="804"/>
      <c r="NO344" s="826"/>
      <c r="NP344" s="825"/>
      <c r="NQ344" s="825"/>
      <c r="NR344" s="803"/>
      <c r="NS344" s="826"/>
      <c r="NT344" s="825"/>
      <c r="NU344" s="825"/>
      <c r="NV344" s="803"/>
      <c r="NW344" s="826"/>
      <c r="NX344" s="825"/>
      <c r="NY344" s="825"/>
      <c r="NZ344" s="848"/>
      <c r="OA344" s="826"/>
      <c r="OB344" s="825"/>
      <c r="OC344" s="825"/>
      <c r="OD344" s="803"/>
      <c r="OE344" s="826"/>
      <c r="OF344" s="825"/>
      <c r="OG344" s="825"/>
      <c r="OH344" s="803"/>
      <c r="OI344" s="826"/>
      <c r="OJ344" s="825"/>
      <c r="OK344" s="825"/>
      <c r="OL344" s="803"/>
      <c r="OM344" s="826"/>
      <c r="ON344" s="825"/>
      <c r="OO344" s="825"/>
      <c r="OP344" s="803"/>
      <c r="OQ344" s="826"/>
      <c r="OR344" s="825"/>
      <c r="OS344" s="825"/>
      <c r="OT344" s="803"/>
      <c r="OU344" s="826"/>
      <c r="OV344" s="825"/>
      <c r="OW344" s="825"/>
      <c r="OX344" s="803"/>
      <c r="OY344" s="826"/>
      <c r="OZ344" s="825"/>
      <c r="PA344" s="825"/>
      <c r="PB344" s="803"/>
      <c r="PC344" s="826"/>
      <c r="PD344" s="825"/>
      <c r="PE344" s="825"/>
      <c r="PF344" s="803"/>
    </row>
    <row r="345" spans="1:422" ht="15" hidden="1" customHeight="1" x14ac:dyDescent="0.25">
      <c r="A345" s="769" t="s">
        <v>29</v>
      </c>
      <c r="B345" s="769" t="s">
        <v>18</v>
      </c>
      <c r="C345" s="769" t="s">
        <v>30</v>
      </c>
      <c r="D345" s="770"/>
      <c r="E345" s="769"/>
      <c r="F345" s="769"/>
      <c r="G345" s="769"/>
      <c r="H345" s="769"/>
      <c r="I345" s="769"/>
      <c r="J345" s="769"/>
      <c r="K345" s="771"/>
      <c r="L345" s="769"/>
      <c r="M345" s="771"/>
      <c r="N345" s="771"/>
      <c r="O345" s="769" t="s">
        <v>565</v>
      </c>
      <c r="P345" s="769" t="s">
        <v>566</v>
      </c>
      <c r="Q345" s="769"/>
      <c r="R345" s="769" t="s">
        <v>149</v>
      </c>
      <c r="S345" s="769"/>
      <c r="T345" s="816"/>
      <c r="U345" s="816"/>
      <c r="V345" s="816"/>
      <c r="W345" s="816"/>
      <c r="X345" s="769">
        <v>1</v>
      </c>
      <c r="Y345" s="769">
        <f>IF(AND(AJ345="",AK345="",AL345="",AN345="",AO345="",OR(AP345="",AP345=Dropdown!$AM$12,AP345=Dropdown!$AM$11)),1,0)</f>
        <v>0</v>
      </c>
      <c r="Z345" s="769">
        <f t="shared" si="48"/>
        <v>1</v>
      </c>
      <c r="AA345" s="769">
        <f t="shared" si="49"/>
        <v>0</v>
      </c>
      <c r="AB345" s="769">
        <f t="shared" si="50"/>
        <v>0</v>
      </c>
      <c r="AC345" s="769"/>
      <c r="AD345" s="772" t="str">
        <f>IF(OR(T345&lt;&gt;"",U345&lt;&gt;""),Dropdown!$A$4,IF(OR(V345&lt;&gt;"",W345&lt;&gt;""),Dropdown!$A$5,Dropdown!$A$3))</f>
        <v>Residential</v>
      </c>
      <c r="AE345" s="773" t="s">
        <v>634</v>
      </c>
      <c r="AF345" s="773" t="str">
        <f>VLOOKUP(AG345,Dropdown!$N$3:$R$55,2,FALSE)</f>
        <v>SSA</v>
      </c>
      <c r="AG345" s="773" t="s">
        <v>29</v>
      </c>
      <c r="AH345" s="773" t="str">
        <f>IF(AG345&lt;&gt;"",VLOOKUP(AG345,Dropdown!$N$3:$R$62,3,FALSE),IF(AF345&lt;&gt;"",VLOOKUP(AF345,Dropdown!$N$3:$R$62,3,FALSE),IF(AE345&lt;&gt;"",VLOOKUP(AE345,Dropdown!$N$3:$R$62,3,FALSE),"")))</f>
        <v>UMI</v>
      </c>
      <c r="AI345" s="773" t="str">
        <f>IF(AG345&lt;&gt;"",VLOOKUP(AG345,Dropdown!$N$3:$R$62,5,FALSE),IF(AF345&lt;&gt;"",VLOOKUP(AF345,Dropdown!$N$3:$R$62,5,FALSE),IF(AE345&lt;&gt;"",VLOOKUP(AE345,Dropdown!$N$3:$R$62,5,FALSE),"")))</f>
        <v>Moderate</v>
      </c>
      <c r="AJ345" s="773"/>
      <c r="AK345" s="773"/>
      <c r="AL345" s="821"/>
      <c r="AM345" s="821"/>
      <c r="AN345" s="773" t="s">
        <v>636</v>
      </c>
      <c r="AO345" s="773"/>
      <c r="AP345" s="773"/>
      <c r="AQ345" s="769" t="s">
        <v>562</v>
      </c>
      <c r="AR345" s="792" t="s">
        <v>563</v>
      </c>
      <c r="AS345" s="792"/>
      <c r="AT345" s="769" t="s">
        <v>451</v>
      </c>
      <c r="AU345" s="769">
        <v>113</v>
      </c>
      <c r="AV345" s="846"/>
      <c r="AW345" s="823">
        <v>50</v>
      </c>
      <c r="AX345" s="824">
        <v>70</v>
      </c>
      <c r="AY345" s="824">
        <f t="shared" si="51"/>
        <v>60</v>
      </c>
      <c r="AZ345" s="841">
        <f t="shared" si="52"/>
        <v>6.0790273556230998</v>
      </c>
      <c r="BA345" s="804"/>
      <c r="BB345" s="804"/>
      <c r="BC345" s="823"/>
      <c r="BD345" s="824"/>
      <c r="BE345" s="824"/>
      <c r="BF345" s="805"/>
      <c r="BG345" s="804"/>
      <c r="BH345" s="804"/>
      <c r="BI345" s="823"/>
      <c r="BJ345" s="824"/>
      <c r="BK345" s="824"/>
      <c r="BL345" s="805"/>
      <c r="BM345" s="804"/>
      <c r="BN345" s="804"/>
      <c r="BO345" s="826"/>
      <c r="BP345" s="825"/>
      <c r="BQ345" s="825"/>
      <c r="BR345" s="803"/>
      <c r="BS345" s="804"/>
      <c r="BT345" s="804"/>
      <c r="BU345" s="826"/>
      <c r="BV345" s="825"/>
      <c r="BW345" s="825"/>
      <c r="BX345" s="803"/>
      <c r="BY345" s="804"/>
      <c r="BZ345" s="804"/>
      <c r="CA345" s="826"/>
      <c r="CB345" s="825"/>
      <c r="CC345" s="825"/>
      <c r="CD345" s="803"/>
      <c r="CE345" s="804"/>
      <c r="CF345" s="804"/>
      <c r="CG345" s="826"/>
      <c r="CH345" s="825"/>
      <c r="CI345" s="825"/>
      <c r="CJ345" s="803"/>
      <c r="CK345" s="804"/>
      <c r="CL345" s="804"/>
      <c r="CM345" s="826"/>
      <c r="CN345" s="825"/>
      <c r="CO345" s="825"/>
      <c r="CP345" s="803"/>
      <c r="CQ345" s="804"/>
      <c r="CR345" s="804"/>
      <c r="CS345" s="826"/>
      <c r="CT345" s="825"/>
      <c r="CU345" s="825"/>
      <c r="CV345" s="803"/>
      <c r="CW345" s="804"/>
      <c r="CX345" s="804"/>
      <c r="CY345" s="826"/>
      <c r="CZ345" s="825"/>
      <c r="DA345" s="825"/>
      <c r="DB345" s="803"/>
      <c r="DC345" s="804"/>
      <c r="DD345" s="804"/>
      <c r="DE345" s="826"/>
      <c r="DF345" s="825"/>
      <c r="DG345" s="825"/>
      <c r="DH345" s="803"/>
      <c r="DI345" s="804"/>
      <c r="DJ345" s="804"/>
      <c r="DK345" s="826"/>
      <c r="DL345" s="825"/>
      <c r="DM345" s="825"/>
      <c r="DN345" s="803"/>
      <c r="DO345" s="804"/>
      <c r="DP345" s="804"/>
      <c r="DQ345" s="827"/>
      <c r="DR345" s="828"/>
      <c r="DS345" s="844"/>
      <c r="DT345" s="803"/>
      <c r="DU345" s="804"/>
      <c r="DV345" s="804"/>
      <c r="DW345" s="827"/>
      <c r="DX345" s="828"/>
      <c r="DY345" s="842"/>
      <c r="DZ345" s="803"/>
      <c r="EA345" s="804"/>
      <c r="EB345" s="804"/>
      <c r="EC345" s="827"/>
      <c r="ED345" s="828"/>
      <c r="EE345" s="844"/>
      <c r="EF345" s="803"/>
      <c r="EG345" s="804"/>
      <c r="EH345" s="804"/>
      <c r="EI345" s="827"/>
      <c r="EJ345" s="828"/>
      <c r="EK345" s="842"/>
      <c r="EL345" s="803"/>
      <c r="EM345" s="804"/>
      <c r="EN345" s="804"/>
      <c r="EO345" s="827"/>
      <c r="EP345" s="828"/>
      <c r="EQ345" s="844"/>
      <c r="ER345" s="803"/>
      <c r="ES345" s="804"/>
      <c r="ET345" s="804"/>
      <c r="EU345" s="827"/>
      <c r="EV345" s="828"/>
      <c r="EW345" s="842"/>
      <c r="EX345" s="803"/>
      <c r="EY345" s="804"/>
      <c r="EZ345" s="804"/>
      <c r="FA345" s="827"/>
      <c r="FB345" s="828"/>
      <c r="FC345" s="844"/>
      <c r="FD345" s="803"/>
      <c r="FE345" s="804"/>
      <c r="FF345" s="804"/>
      <c r="FG345" s="827"/>
      <c r="FH345" s="828"/>
      <c r="FI345" s="842"/>
      <c r="FJ345" s="803"/>
      <c r="FK345" s="804"/>
      <c r="FL345" s="804"/>
      <c r="FM345" s="827"/>
      <c r="FN345" s="828"/>
      <c r="FO345" s="844"/>
      <c r="FP345" s="803"/>
      <c r="FQ345" s="804"/>
      <c r="FR345" s="804"/>
      <c r="FS345" s="827"/>
      <c r="FT345" s="828"/>
      <c r="FU345" s="825"/>
      <c r="FV345" s="803"/>
      <c r="FW345" s="804"/>
      <c r="FX345" s="804"/>
      <c r="FY345" s="827"/>
      <c r="FZ345" s="828"/>
      <c r="GA345" s="825"/>
      <c r="GB345" s="803"/>
      <c r="GC345" s="804"/>
      <c r="GD345" s="804"/>
      <c r="GE345" s="827"/>
      <c r="GF345" s="828"/>
      <c r="GG345" s="825"/>
      <c r="GH345" s="803"/>
      <c r="GI345" s="804"/>
      <c r="GJ345" s="804"/>
      <c r="GK345" s="827"/>
      <c r="GL345" s="828"/>
      <c r="GM345" s="825"/>
      <c r="GN345" s="803"/>
      <c r="GO345" s="804"/>
      <c r="GP345" s="804"/>
      <c r="GQ345" s="827"/>
      <c r="GR345" s="828"/>
      <c r="GS345" s="825"/>
      <c r="GT345" s="803"/>
      <c r="GU345" s="804"/>
      <c r="GV345" s="804"/>
      <c r="GW345" s="827"/>
      <c r="GX345" s="828"/>
      <c r="GY345" s="825"/>
      <c r="GZ345" s="803"/>
      <c r="HA345" s="804"/>
      <c r="HB345" s="804"/>
      <c r="HC345" s="827"/>
      <c r="HD345" s="828"/>
      <c r="HE345" s="825"/>
      <c r="HF345" s="803"/>
      <c r="HG345" s="804"/>
      <c r="HH345" s="804"/>
      <c r="HI345" s="827"/>
      <c r="HJ345" s="828"/>
      <c r="HK345" s="825"/>
      <c r="HL345" s="803"/>
      <c r="HM345" s="804"/>
      <c r="HN345" s="804"/>
      <c r="HO345" s="827"/>
      <c r="HP345" s="828"/>
      <c r="HQ345" s="825"/>
      <c r="HR345" s="803"/>
      <c r="HS345" s="804"/>
      <c r="HT345" s="804"/>
      <c r="HU345" s="826"/>
      <c r="HV345" s="825"/>
      <c r="HW345" s="825"/>
      <c r="HX345" s="803"/>
      <c r="HY345" s="804"/>
      <c r="HZ345" s="804"/>
      <c r="IA345" s="826"/>
      <c r="IB345" s="825"/>
      <c r="IC345" s="825"/>
      <c r="ID345" s="803"/>
      <c r="IE345" s="804"/>
      <c r="IF345" s="804"/>
      <c r="IG345" s="826"/>
      <c r="IH345" s="825"/>
      <c r="II345" s="825"/>
      <c r="IJ345" s="803"/>
      <c r="IK345" s="804"/>
      <c r="IL345" s="804"/>
      <c r="IM345" s="826"/>
      <c r="IN345" s="825"/>
      <c r="IO345" s="825"/>
      <c r="IP345" s="803"/>
      <c r="IQ345" s="804"/>
      <c r="IR345" s="804"/>
      <c r="IS345" s="826"/>
      <c r="IT345" s="825"/>
      <c r="IU345" s="825"/>
      <c r="IV345" s="803"/>
      <c r="IW345" s="804"/>
      <c r="IX345" s="804"/>
      <c r="IY345" s="826"/>
      <c r="IZ345" s="825"/>
      <c r="JA345" s="825"/>
      <c r="JB345" s="803"/>
      <c r="JC345" s="804"/>
      <c r="JD345" s="804"/>
      <c r="JE345" s="826"/>
      <c r="JF345" s="825"/>
      <c r="JG345" s="825"/>
      <c r="JH345" s="803"/>
      <c r="JI345" s="804"/>
      <c r="JJ345" s="804"/>
      <c r="JK345" s="826"/>
      <c r="JL345" s="825"/>
      <c r="JM345" s="825"/>
      <c r="JN345" s="803"/>
      <c r="JO345" s="804"/>
      <c r="JP345" s="804"/>
      <c r="JQ345" s="826"/>
      <c r="JR345" s="825"/>
      <c r="JS345" s="825"/>
      <c r="JT345" s="803"/>
      <c r="JU345" s="804"/>
      <c r="JV345" s="804"/>
      <c r="JW345" s="826"/>
      <c r="JX345" s="825"/>
      <c r="JY345" s="825"/>
      <c r="JZ345" s="803"/>
      <c r="KA345" s="804"/>
      <c r="KB345" s="804"/>
      <c r="KC345" s="826"/>
      <c r="KD345" s="825"/>
      <c r="KE345" s="825"/>
      <c r="KF345" s="803"/>
      <c r="KG345" s="804"/>
      <c r="KH345" s="804"/>
      <c r="KI345" s="826"/>
      <c r="KJ345" s="825"/>
      <c r="KK345" s="825"/>
      <c r="KL345" s="803"/>
      <c r="KM345" s="804"/>
      <c r="KN345" s="804"/>
      <c r="KO345" s="826"/>
      <c r="KP345" s="825"/>
      <c r="KQ345" s="825"/>
      <c r="KR345" s="803"/>
      <c r="KS345" s="804"/>
      <c r="KT345" s="804"/>
      <c r="KU345" s="826"/>
      <c r="KV345" s="825"/>
      <c r="KW345" s="825"/>
      <c r="KX345" s="803"/>
      <c r="KY345" s="804"/>
      <c r="KZ345" s="804"/>
      <c r="LA345" s="826"/>
      <c r="LB345" s="825"/>
      <c r="LC345" s="825"/>
      <c r="LD345" s="803"/>
      <c r="LE345" s="804"/>
      <c r="LF345" s="804"/>
      <c r="LG345" s="826"/>
      <c r="LH345" s="825"/>
      <c r="LI345" s="825"/>
      <c r="LJ345" s="803"/>
      <c r="LK345" s="804"/>
      <c r="LL345" s="804"/>
      <c r="LM345" s="826"/>
      <c r="LN345" s="825"/>
      <c r="LO345" s="825"/>
      <c r="LP345" s="803"/>
      <c r="LQ345" s="804"/>
      <c r="LR345" s="804"/>
      <c r="LS345" s="826"/>
      <c r="LT345" s="825"/>
      <c r="LU345" s="825"/>
      <c r="LV345" s="803"/>
      <c r="LW345" s="804"/>
      <c r="LX345" s="804"/>
      <c r="LY345" s="826"/>
      <c r="LZ345" s="825"/>
      <c r="MA345" s="825"/>
      <c r="MB345" s="803"/>
      <c r="MC345" s="804"/>
      <c r="MD345" s="804"/>
      <c r="ME345" s="826"/>
      <c r="MF345" s="825"/>
      <c r="MG345" s="825"/>
      <c r="MH345" s="803"/>
      <c r="MI345" s="804"/>
      <c r="MJ345" s="804"/>
      <c r="MK345" s="826"/>
      <c r="ML345" s="825"/>
      <c r="MM345" s="825"/>
      <c r="MN345" s="803"/>
      <c r="MO345" s="804"/>
      <c r="MP345" s="804"/>
      <c r="MQ345" s="826"/>
      <c r="MR345" s="825"/>
      <c r="MS345" s="825"/>
      <c r="MT345" s="803"/>
      <c r="MU345" s="804"/>
      <c r="MV345" s="804"/>
      <c r="MW345" s="826"/>
      <c r="MX345" s="825"/>
      <c r="MY345" s="825"/>
      <c r="MZ345" s="803"/>
      <c r="NA345" s="804"/>
      <c r="NB345" s="804"/>
      <c r="NC345" s="826"/>
      <c r="ND345" s="825"/>
      <c r="NE345" s="825"/>
      <c r="NF345" s="803"/>
      <c r="NG345" s="804"/>
      <c r="NH345" s="804"/>
      <c r="NI345" s="826"/>
      <c r="NJ345" s="825"/>
      <c r="NK345" s="825"/>
      <c r="NL345" s="803"/>
      <c r="NM345" s="804"/>
      <c r="NN345" s="804"/>
      <c r="NO345" s="826"/>
      <c r="NP345" s="825"/>
      <c r="NQ345" s="825"/>
      <c r="NR345" s="803"/>
      <c r="NS345" s="826"/>
      <c r="NT345" s="825"/>
      <c r="NU345" s="825"/>
      <c r="NV345" s="803"/>
      <c r="NW345" s="826"/>
      <c r="NX345" s="825"/>
      <c r="NY345" s="825"/>
      <c r="NZ345" s="848"/>
      <c r="OA345" s="826"/>
      <c r="OB345" s="825"/>
      <c r="OC345" s="825"/>
      <c r="OD345" s="803"/>
      <c r="OE345" s="826"/>
      <c r="OF345" s="825"/>
      <c r="OG345" s="825"/>
      <c r="OH345" s="803"/>
      <c r="OI345" s="826"/>
      <c r="OJ345" s="825"/>
      <c r="OK345" s="825"/>
      <c r="OL345" s="803"/>
      <c r="OM345" s="826"/>
      <c r="ON345" s="825"/>
      <c r="OO345" s="825"/>
      <c r="OP345" s="803"/>
      <c r="OQ345" s="826"/>
      <c r="OR345" s="825"/>
      <c r="OS345" s="825"/>
      <c r="OT345" s="803"/>
      <c r="OU345" s="826"/>
      <c r="OV345" s="825"/>
      <c r="OW345" s="825"/>
      <c r="OX345" s="803"/>
      <c r="OY345" s="826"/>
      <c r="OZ345" s="825"/>
      <c r="PA345" s="825"/>
      <c r="PB345" s="803"/>
      <c r="PC345" s="826"/>
      <c r="PD345" s="825"/>
      <c r="PE345" s="825"/>
      <c r="PF345" s="803"/>
    </row>
    <row r="346" spans="1:422" ht="15" hidden="1" customHeight="1" x14ac:dyDescent="0.25">
      <c r="A346" s="769" t="s">
        <v>29</v>
      </c>
      <c r="B346" s="769" t="s">
        <v>18</v>
      </c>
      <c r="C346" s="769" t="s">
        <v>30</v>
      </c>
      <c r="D346" s="770"/>
      <c r="E346" s="769"/>
      <c r="F346" s="769"/>
      <c r="G346" s="769"/>
      <c r="H346" s="769"/>
      <c r="I346" s="769"/>
      <c r="J346" s="769"/>
      <c r="K346" s="771"/>
      <c r="L346" s="769"/>
      <c r="M346" s="771"/>
      <c r="N346" s="771"/>
      <c r="O346" s="769" t="s">
        <v>568</v>
      </c>
      <c r="P346" s="769" t="s">
        <v>566</v>
      </c>
      <c r="Q346" s="769" t="s">
        <v>567</v>
      </c>
      <c r="R346" s="769" t="s">
        <v>150</v>
      </c>
      <c r="S346" s="769"/>
      <c r="T346" s="816"/>
      <c r="U346" s="816"/>
      <c r="V346" s="816"/>
      <c r="W346" s="816"/>
      <c r="X346" s="769">
        <v>1</v>
      </c>
      <c r="Y346" s="769">
        <f>IF(AND(AJ346="",AK346="",AL346="",AN346="",AO346="",OR(AP346="",AP346=Dropdown!$AM$12,AP346=Dropdown!$AM$11)),1,0)</f>
        <v>0</v>
      </c>
      <c r="Z346" s="769">
        <f t="shared" si="48"/>
        <v>1</v>
      </c>
      <c r="AA346" s="769">
        <f t="shared" si="49"/>
        <v>0</v>
      </c>
      <c r="AB346" s="769">
        <f t="shared" si="50"/>
        <v>0</v>
      </c>
      <c r="AC346" s="769"/>
      <c r="AD346" s="772" t="str">
        <f>IF(OR(T346&lt;&gt;"",U346&lt;&gt;""),Dropdown!$A$4,IF(OR(V346&lt;&gt;"",W346&lt;&gt;""),Dropdown!$A$5,Dropdown!$A$3))</f>
        <v>Residential</v>
      </c>
      <c r="AE346" s="773" t="s">
        <v>634</v>
      </c>
      <c r="AF346" s="773" t="str">
        <f>VLOOKUP(AG346,Dropdown!$N$3:$R$55,2,FALSE)</f>
        <v>SSA</v>
      </c>
      <c r="AG346" s="773" t="s">
        <v>29</v>
      </c>
      <c r="AH346" s="773" t="str">
        <f>IF(AG346&lt;&gt;"",VLOOKUP(AG346,Dropdown!$N$3:$R$62,3,FALSE),IF(AF346&lt;&gt;"",VLOOKUP(AF346,Dropdown!$N$3:$R$62,3,FALSE),IF(AE346&lt;&gt;"",VLOOKUP(AE346,Dropdown!$N$3:$R$62,3,FALSE),"")))</f>
        <v>UMI</v>
      </c>
      <c r="AI346" s="773" t="str">
        <f>IF(AG346&lt;&gt;"",VLOOKUP(AG346,Dropdown!$N$3:$R$62,5,FALSE),IF(AF346&lt;&gt;"",VLOOKUP(AF346,Dropdown!$N$3:$R$62,5,FALSE),IF(AE346&lt;&gt;"",VLOOKUP(AE346,Dropdown!$N$3:$R$62,5,FALSE),"")))</f>
        <v>Moderate</v>
      </c>
      <c r="AJ346" s="773"/>
      <c r="AK346" s="773"/>
      <c r="AL346" s="821"/>
      <c r="AM346" s="821"/>
      <c r="AN346" s="773" t="s">
        <v>637</v>
      </c>
      <c r="AO346" s="773" t="s">
        <v>627</v>
      </c>
      <c r="AP346" s="773" t="s">
        <v>423</v>
      </c>
      <c r="AQ346" s="769" t="s">
        <v>562</v>
      </c>
      <c r="AR346" s="792" t="s">
        <v>563</v>
      </c>
      <c r="AS346" s="792"/>
      <c r="AT346" s="769" t="s">
        <v>451</v>
      </c>
      <c r="AU346" s="769">
        <v>113</v>
      </c>
      <c r="AV346" s="846"/>
      <c r="AW346" s="823">
        <v>35</v>
      </c>
      <c r="AX346" s="824">
        <v>40</v>
      </c>
      <c r="AY346" s="824">
        <f t="shared" si="51"/>
        <v>37.5</v>
      </c>
      <c r="AZ346" s="841">
        <f t="shared" si="52"/>
        <v>1.519756838905775</v>
      </c>
      <c r="BA346" s="804"/>
      <c r="BB346" s="804"/>
      <c r="BC346" s="823"/>
      <c r="BD346" s="824"/>
      <c r="BE346" s="824"/>
      <c r="BF346" s="805"/>
      <c r="BG346" s="804"/>
      <c r="BH346" s="804"/>
      <c r="BI346" s="823"/>
      <c r="BJ346" s="824"/>
      <c r="BK346" s="824"/>
      <c r="BL346" s="805"/>
      <c r="BM346" s="804"/>
      <c r="BN346" s="804"/>
      <c r="BO346" s="826"/>
      <c r="BP346" s="825"/>
      <c r="BQ346" s="825"/>
      <c r="BR346" s="803"/>
      <c r="BS346" s="804"/>
      <c r="BT346" s="804"/>
      <c r="BU346" s="826"/>
      <c r="BV346" s="825"/>
      <c r="BW346" s="825"/>
      <c r="BX346" s="803"/>
      <c r="BY346" s="804"/>
      <c r="BZ346" s="804"/>
      <c r="CA346" s="826"/>
      <c r="CB346" s="825"/>
      <c r="CC346" s="825"/>
      <c r="CD346" s="803"/>
      <c r="CE346" s="804"/>
      <c r="CF346" s="804"/>
      <c r="CG346" s="826"/>
      <c r="CH346" s="825"/>
      <c r="CI346" s="825"/>
      <c r="CJ346" s="803"/>
      <c r="CK346" s="804"/>
      <c r="CL346" s="804"/>
      <c r="CM346" s="826"/>
      <c r="CN346" s="825"/>
      <c r="CO346" s="825"/>
      <c r="CP346" s="803"/>
      <c r="CQ346" s="804"/>
      <c r="CR346" s="804"/>
      <c r="CS346" s="826"/>
      <c r="CT346" s="825"/>
      <c r="CU346" s="825"/>
      <c r="CV346" s="803"/>
      <c r="CW346" s="804"/>
      <c r="CX346" s="804"/>
      <c r="CY346" s="826"/>
      <c r="CZ346" s="825"/>
      <c r="DA346" s="825"/>
      <c r="DB346" s="803"/>
      <c r="DC346" s="804"/>
      <c r="DD346" s="804"/>
      <c r="DE346" s="826"/>
      <c r="DF346" s="825"/>
      <c r="DG346" s="825"/>
      <c r="DH346" s="803"/>
      <c r="DI346" s="804"/>
      <c r="DJ346" s="804"/>
      <c r="DK346" s="860"/>
      <c r="DL346" s="837"/>
      <c r="DM346" s="837"/>
      <c r="DN346" s="863"/>
      <c r="DO346" s="868"/>
      <c r="DP346" s="868"/>
      <c r="DQ346" s="827"/>
      <c r="DR346" s="828"/>
      <c r="DS346" s="844"/>
      <c r="DT346" s="803"/>
      <c r="DU346" s="804"/>
      <c r="DV346" s="804"/>
      <c r="DW346" s="827"/>
      <c r="DX346" s="828"/>
      <c r="DY346" s="842"/>
      <c r="DZ346" s="803"/>
      <c r="EA346" s="804"/>
      <c r="EB346" s="804"/>
      <c r="EC346" s="827"/>
      <c r="ED346" s="828"/>
      <c r="EE346" s="844"/>
      <c r="EF346" s="803"/>
      <c r="EG346" s="804"/>
      <c r="EH346" s="804"/>
      <c r="EI346" s="827"/>
      <c r="EJ346" s="828"/>
      <c r="EK346" s="842"/>
      <c r="EL346" s="803"/>
      <c r="EM346" s="804"/>
      <c r="EN346" s="804"/>
      <c r="EO346" s="827"/>
      <c r="EP346" s="828"/>
      <c r="EQ346" s="844"/>
      <c r="ER346" s="803"/>
      <c r="ES346" s="804"/>
      <c r="ET346" s="804"/>
      <c r="EU346" s="827"/>
      <c r="EV346" s="828"/>
      <c r="EW346" s="842"/>
      <c r="EX346" s="803"/>
      <c r="EY346" s="804"/>
      <c r="EZ346" s="804"/>
      <c r="FA346" s="827"/>
      <c r="FB346" s="828"/>
      <c r="FC346" s="844"/>
      <c r="FD346" s="803"/>
      <c r="FE346" s="804"/>
      <c r="FF346" s="804"/>
      <c r="FG346" s="827"/>
      <c r="FH346" s="828"/>
      <c r="FI346" s="842"/>
      <c r="FJ346" s="803"/>
      <c r="FK346" s="804"/>
      <c r="FL346" s="804"/>
      <c r="FM346" s="827"/>
      <c r="FN346" s="828"/>
      <c r="FO346" s="844"/>
      <c r="FP346" s="803"/>
      <c r="FQ346" s="804"/>
      <c r="FR346" s="804"/>
      <c r="FS346" s="827"/>
      <c r="FT346" s="828"/>
      <c r="FU346" s="825"/>
      <c r="FV346" s="803"/>
      <c r="FW346" s="804"/>
      <c r="FX346" s="804"/>
      <c r="FY346" s="827"/>
      <c r="FZ346" s="828"/>
      <c r="GA346" s="825"/>
      <c r="GB346" s="803"/>
      <c r="GC346" s="804"/>
      <c r="GD346" s="804"/>
      <c r="GE346" s="827"/>
      <c r="GF346" s="828"/>
      <c r="GG346" s="825"/>
      <c r="GH346" s="803"/>
      <c r="GI346" s="804"/>
      <c r="GJ346" s="804"/>
      <c r="GK346" s="827"/>
      <c r="GL346" s="828"/>
      <c r="GM346" s="825"/>
      <c r="GN346" s="803"/>
      <c r="GO346" s="804"/>
      <c r="GP346" s="804"/>
      <c r="GQ346" s="827"/>
      <c r="GR346" s="828"/>
      <c r="GS346" s="825"/>
      <c r="GT346" s="803"/>
      <c r="GU346" s="804"/>
      <c r="GV346" s="804"/>
      <c r="GW346" s="827"/>
      <c r="GX346" s="828"/>
      <c r="GY346" s="825"/>
      <c r="GZ346" s="803"/>
      <c r="HA346" s="804"/>
      <c r="HB346" s="804"/>
      <c r="HC346" s="827"/>
      <c r="HD346" s="828"/>
      <c r="HE346" s="825"/>
      <c r="HF346" s="803"/>
      <c r="HG346" s="804"/>
      <c r="HH346" s="804"/>
      <c r="HI346" s="827"/>
      <c r="HJ346" s="828"/>
      <c r="HK346" s="825"/>
      <c r="HL346" s="803"/>
      <c r="HM346" s="804"/>
      <c r="HN346" s="804"/>
      <c r="HO346" s="827"/>
      <c r="HP346" s="828"/>
      <c r="HQ346" s="825"/>
      <c r="HR346" s="803"/>
      <c r="HS346" s="804"/>
      <c r="HT346" s="804"/>
      <c r="HU346" s="826"/>
      <c r="HV346" s="825"/>
      <c r="HW346" s="825"/>
      <c r="HX346" s="803"/>
      <c r="HY346" s="804"/>
      <c r="HZ346" s="804"/>
      <c r="IA346" s="826"/>
      <c r="IB346" s="825"/>
      <c r="IC346" s="825"/>
      <c r="ID346" s="803"/>
      <c r="IE346" s="804"/>
      <c r="IF346" s="804"/>
      <c r="IG346" s="826"/>
      <c r="IH346" s="825"/>
      <c r="II346" s="825"/>
      <c r="IJ346" s="803"/>
      <c r="IK346" s="804"/>
      <c r="IL346" s="804"/>
      <c r="IM346" s="826"/>
      <c r="IN346" s="825"/>
      <c r="IO346" s="825"/>
      <c r="IP346" s="803"/>
      <c r="IQ346" s="804"/>
      <c r="IR346" s="804"/>
      <c r="IS346" s="826"/>
      <c r="IT346" s="825"/>
      <c r="IU346" s="825"/>
      <c r="IV346" s="803"/>
      <c r="IW346" s="804"/>
      <c r="IX346" s="804"/>
      <c r="IY346" s="826"/>
      <c r="IZ346" s="825"/>
      <c r="JA346" s="825"/>
      <c r="JB346" s="803"/>
      <c r="JC346" s="804"/>
      <c r="JD346" s="804"/>
      <c r="JE346" s="826"/>
      <c r="JF346" s="825"/>
      <c r="JG346" s="825"/>
      <c r="JH346" s="803"/>
      <c r="JI346" s="804"/>
      <c r="JJ346" s="804"/>
      <c r="JK346" s="826"/>
      <c r="JL346" s="825"/>
      <c r="JM346" s="825"/>
      <c r="JN346" s="803"/>
      <c r="JO346" s="804"/>
      <c r="JP346" s="804"/>
      <c r="JQ346" s="826"/>
      <c r="JR346" s="825"/>
      <c r="JS346" s="825"/>
      <c r="JT346" s="803"/>
      <c r="JU346" s="804"/>
      <c r="JV346" s="804"/>
      <c r="JW346" s="826"/>
      <c r="JX346" s="825"/>
      <c r="JY346" s="825"/>
      <c r="JZ346" s="803"/>
      <c r="KA346" s="804"/>
      <c r="KB346" s="804"/>
      <c r="KC346" s="826"/>
      <c r="KD346" s="825"/>
      <c r="KE346" s="825"/>
      <c r="KF346" s="803"/>
      <c r="KG346" s="804"/>
      <c r="KH346" s="804"/>
      <c r="KI346" s="826"/>
      <c r="KJ346" s="825"/>
      <c r="KK346" s="825"/>
      <c r="KL346" s="803"/>
      <c r="KM346" s="804"/>
      <c r="KN346" s="804"/>
      <c r="KO346" s="826"/>
      <c r="KP346" s="825"/>
      <c r="KQ346" s="825"/>
      <c r="KR346" s="803"/>
      <c r="KS346" s="804"/>
      <c r="KT346" s="804"/>
      <c r="KU346" s="826"/>
      <c r="KV346" s="825"/>
      <c r="KW346" s="825"/>
      <c r="KX346" s="803"/>
      <c r="KY346" s="804"/>
      <c r="KZ346" s="804"/>
      <c r="LA346" s="826"/>
      <c r="LB346" s="825"/>
      <c r="LC346" s="825"/>
      <c r="LD346" s="803"/>
      <c r="LE346" s="804"/>
      <c r="LF346" s="804"/>
      <c r="LG346" s="826"/>
      <c r="LH346" s="825"/>
      <c r="LI346" s="825"/>
      <c r="LJ346" s="803"/>
      <c r="LK346" s="804"/>
      <c r="LL346" s="804"/>
      <c r="LM346" s="826"/>
      <c r="LN346" s="825"/>
      <c r="LO346" s="825"/>
      <c r="LP346" s="803"/>
      <c r="LQ346" s="804"/>
      <c r="LR346" s="804"/>
      <c r="LS346" s="826"/>
      <c r="LT346" s="825"/>
      <c r="LU346" s="825"/>
      <c r="LV346" s="803"/>
      <c r="LW346" s="804"/>
      <c r="LX346" s="804"/>
      <c r="LY346" s="826"/>
      <c r="LZ346" s="825"/>
      <c r="MA346" s="825"/>
      <c r="MB346" s="803"/>
      <c r="MC346" s="804"/>
      <c r="MD346" s="804"/>
      <c r="ME346" s="826"/>
      <c r="MF346" s="825"/>
      <c r="MG346" s="825"/>
      <c r="MH346" s="803"/>
      <c r="MI346" s="804"/>
      <c r="MJ346" s="804"/>
      <c r="MK346" s="826"/>
      <c r="ML346" s="825"/>
      <c r="MM346" s="825"/>
      <c r="MN346" s="803"/>
      <c r="MO346" s="804"/>
      <c r="MP346" s="804"/>
      <c r="MQ346" s="826"/>
      <c r="MR346" s="825"/>
      <c r="MS346" s="825"/>
      <c r="MT346" s="803"/>
      <c r="MU346" s="804"/>
      <c r="MV346" s="804"/>
      <c r="MW346" s="826"/>
      <c r="MX346" s="825"/>
      <c r="MY346" s="825"/>
      <c r="MZ346" s="803"/>
      <c r="NA346" s="804"/>
      <c r="NB346" s="804"/>
      <c r="NC346" s="826"/>
      <c r="ND346" s="825"/>
      <c r="NE346" s="825"/>
      <c r="NF346" s="803"/>
      <c r="NG346" s="804"/>
      <c r="NH346" s="804"/>
      <c r="NI346" s="826"/>
      <c r="NJ346" s="825"/>
      <c r="NK346" s="825"/>
      <c r="NL346" s="803"/>
      <c r="NM346" s="804"/>
      <c r="NN346" s="804"/>
      <c r="NO346" s="826"/>
      <c r="NP346" s="825"/>
      <c r="NQ346" s="825"/>
      <c r="NR346" s="803"/>
      <c r="NS346" s="826"/>
      <c r="NT346" s="825"/>
      <c r="NU346" s="825"/>
      <c r="NV346" s="803"/>
      <c r="NW346" s="826"/>
      <c r="NX346" s="825"/>
      <c r="NY346" s="825"/>
      <c r="NZ346" s="848"/>
      <c r="OA346" s="826"/>
      <c r="OB346" s="825"/>
      <c r="OC346" s="825"/>
      <c r="OD346" s="803"/>
      <c r="OE346" s="826"/>
      <c r="OF346" s="825"/>
      <c r="OG346" s="825"/>
      <c r="OH346" s="803"/>
      <c r="OI346" s="826"/>
      <c r="OJ346" s="825"/>
      <c r="OK346" s="825"/>
      <c r="OL346" s="803"/>
      <c r="OM346" s="826"/>
      <c r="ON346" s="825"/>
      <c r="OO346" s="825"/>
      <c r="OP346" s="803"/>
      <c r="OQ346" s="826"/>
      <c r="OR346" s="825"/>
      <c r="OS346" s="825"/>
      <c r="OT346" s="803"/>
      <c r="OU346" s="826"/>
      <c r="OV346" s="825"/>
      <c r="OW346" s="825"/>
      <c r="OX346" s="803"/>
      <c r="OY346" s="826"/>
      <c r="OZ346" s="825"/>
      <c r="PA346" s="825"/>
      <c r="PB346" s="803"/>
      <c r="PC346" s="826"/>
      <c r="PD346" s="825"/>
      <c r="PE346" s="825"/>
      <c r="PF346" s="803"/>
    </row>
    <row r="347" spans="1:422" ht="15" hidden="1" customHeight="1" x14ac:dyDescent="0.25">
      <c r="A347" s="769" t="s">
        <v>66</v>
      </c>
      <c r="B347" s="769"/>
      <c r="C347" s="769"/>
      <c r="D347" s="770"/>
      <c r="E347" s="769"/>
      <c r="F347" s="769"/>
      <c r="G347" s="769"/>
      <c r="H347" s="769"/>
      <c r="I347" s="769"/>
      <c r="J347" s="769"/>
      <c r="K347" s="769"/>
      <c r="L347" s="769"/>
      <c r="M347" s="769"/>
      <c r="N347" s="769"/>
      <c r="O347" s="769"/>
      <c r="P347" s="769"/>
      <c r="Q347" s="769"/>
      <c r="R347" s="769"/>
      <c r="S347" s="769"/>
      <c r="T347" s="816"/>
      <c r="U347" s="816"/>
      <c r="V347" s="816"/>
      <c r="W347" s="816"/>
      <c r="X347" s="769"/>
      <c r="Y347" s="769">
        <f>IF(AND(AJ347="",AK347="",AL347="",AN347="",AO347="",OR(AP347="",AP347=Dropdown!$AM$12,AP347=Dropdown!$AM$11)),1,0)</f>
        <v>1</v>
      </c>
      <c r="Z347" s="769">
        <f t="shared" si="48"/>
        <v>0</v>
      </c>
      <c r="AA347" s="769">
        <f t="shared" si="49"/>
        <v>1</v>
      </c>
      <c r="AB347" s="769">
        <f t="shared" si="50"/>
        <v>0</v>
      </c>
      <c r="AC347" s="769"/>
      <c r="AD347" s="772" t="str">
        <f>IF(OR(T347&lt;&gt;"",U347&lt;&gt;""),Dropdown!$A$4,IF(OR(V347&lt;&gt;"",W347&lt;&gt;""),Dropdown!$A$5,Dropdown!$A$3))</f>
        <v>Residential</v>
      </c>
      <c r="AE347" s="773" t="s">
        <v>343</v>
      </c>
      <c r="AF347" s="773"/>
      <c r="AG347" s="773"/>
      <c r="AH347" s="773" t="str">
        <f>IF(AG347&lt;&gt;"",VLOOKUP(AG347,Dropdown!$N$3:$R$62,3,FALSE),IF(AF347&lt;&gt;"",VLOOKUP(AF347,Dropdown!$N$3:$R$62,3,FALSE),IF(AE347&lt;&gt;"",VLOOKUP(AE347,Dropdown!$N$3:$R$62,3,FALSE),"")))</f>
        <v>LMI</v>
      </c>
      <c r="AI347" s="773" t="str">
        <f>IF(AG347&lt;&gt;"",VLOOKUP(AG347,Dropdown!$N$3:$R$62,5,FALSE),IF(AF347&lt;&gt;"",VLOOKUP(AF347,Dropdown!$N$3:$R$62,5,FALSE),IF(AE347&lt;&gt;"",VLOOKUP(AE347,Dropdown!$N$3:$R$62,5,FALSE),"")))</f>
        <v>Diverse</v>
      </c>
      <c r="AJ347" s="773"/>
      <c r="AK347" s="773"/>
      <c r="AL347" s="773"/>
      <c r="AM347" s="773"/>
      <c r="AN347" s="773"/>
      <c r="AO347" s="773"/>
      <c r="AP347" s="773"/>
      <c r="AQ347" s="769"/>
      <c r="AR347" s="774" t="s">
        <v>314</v>
      </c>
      <c r="AS347" s="774"/>
      <c r="AT347" s="769"/>
      <c r="AU347" s="769"/>
      <c r="AV347" s="846"/>
      <c r="AW347" s="823"/>
      <c r="AX347" s="824"/>
      <c r="AY347" s="824"/>
      <c r="AZ347" s="803"/>
      <c r="BA347" s="804"/>
      <c r="BB347" s="804"/>
      <c r="BC347" s="823"/>
      <c r="BD347" s="824"/>
      <c r="BE347" s="824"/>
      <c r="BF347" s="805"/>
      <c r="BG347" s="804"/>
      <c r="BH347" s="804"/>
      <c r="BI347" s="823"/>
      <c r="BJ347" s="824"/>
      <c r="BK347" s="824"/>
      <c r="BL347" s="805"/>
      <c r="BM347" s="804"/>
      <c r="BN347" s="804"/>
      <c r="BO347" s="823"/>
      <c r="BP347" s="824"/>
      <c r="BQ347" s="824"/>
      <c r="BR347" s="805"/>
      <c r="BS347" s="804"/>
      <c r="BT347" s="804"/>
      <c r="BU347" s="823"/>
      <c r="BV347" s="824"/>
      <c r="BW347" s="824"/>
      <c r="BX347" s="805"/>
      <c r="BY347" s="804"/>
      <c r="BZ347" s="804"/>
      <c r="CA347" s="823"/>
      <c r="CB347" s="824"/>
      <c r="CC347" s="824"/>
      <c r="CD347" s="805"/>
      <c r="CE347" s="804"/>
      <c r="CF347" s="804"/>
      <c r="CG347" s="823"/>
      <c r="CH347" s="824"/>
      <c r="CI347" s="824"/>
      <c r="CJ347" s="805"/>
      <c r="CK347" s="804"/>
      <c r="CL347" s="804"/>
      <c r="CM347" s="823"/>
      <c r="CN347" s="824"/>
      <c r="CO347" s="824"/>
      <c r="CP347" s="805"/>
      <c r="CQ347" s="804"/>
      <c r="CR347" s="804"/>
      <c r="CS347" s="823"/>
      <c r="CT347" s="824"/>
      <c r="CU347" s="824"/>
      <c r="CV347" s="805"/>
      <c r="CW347" s="804"/>
      <c r="CX347" s="804"/>
      <c r="CY347" s="823"/>
      <c r="CZ347" s="824"/>
      <c r="DA347" s="825"/>
      <c r="DB347" s="803"/>
      <c r="DC347" s="809"/>
      <c r="DD347" s="809"/>
      <c r="DE347" s="826"/>
      <c r="DF347" s="825"/>
      <c r="DG347" s="824"/>
      <c r="DH347" s="805"/>
      <c r="DI347" s="804"/>
      <c r="DJ347" s="804"/>
      <c r="DK347" s="823"/>
      <c r="DL347" s="824"/>
      <c r="DM347" s="825"/>
      <c r="DN347" s="803"/>
      <c r="DO347" s="809"/>
      <c r="DP347" s="809"/>
      <c r="DQ347" s="827">
        <v>30</v>
      </c>
      <c r="DR347" s="828">
        <v>65</v>
      </c>
      <c r="DS347" s="835">
        <v>60</v>
      </c>
      <c r="DT347" s="894">
        <f>(DR347-DQ347)/(2*1.645)</f>
        <v>10.638297872340425</v>
      </c>
      <c r="DU347" s="819"/>
      <c r="DV347" s="819"/>
      <c r="DW347" s="827"/>
      <c r="DX347" s="828"/>
      <c r="DY347" s="828"/>
      <c r="DZ347" s="818"/>
      <c r="EA347" s="819"/>
      <c r="EB347" s="819"/>
      <c r="EC347" s="827"/>
      <c r="ED347" s="828"/>
      <c r="EE347" s="828"/>
      <c r="EF347" s="818"/>
      <c r="EG347" s="819"/>
      <c r="EH347" s="819"/>
      <c r="EI347" s="827"/>
      <c r="EJ347" s="828"/>
      <c r="EK347" s="828"/>
      <c r="EL347" s="818"/>
      <c r="EM347" s="819"/>
      <c r="EN347" s="819"/>
      <c r="EO347" s="827"/>
      <c r="EP347" s="828"/>
      <c r="EQ347" s="828"/>
      <c r="ER347" s="818"/>
      <c r="ES347" s="819"/>
      <c r="ET347" s="819"/>
      <c r="EU347" s="827"/>
      <c r="EV347" s="828"/>
      <c r="EW347" s="828"/>
      <c r="EX347" s="818"/>
      <c r="EY347" s="819"/>
      <c r="EZ347" s="819"/>
      <c r="FA347" s="827"/>
      <c r="FB347" s="828"/>
      <c r="FC347" s="828"/>
      <c r="FD347" s="818"/>
      <c r="FE347" s="819"/>
      <c r="FF347" s="819"/>
      <c r="FG347" s="827"/>
      <c r="FH347" s="828"/>
      <c r="FI347" s="828"/>
      <c r="FJ347" s="818"/>
      <c r="FK347" s="819"/>
      <c r="FL347" s="819"/>
      <c r="FM347" s="827"/>
      <c r="FN347" s="828"/>
      <c r="FO347" s="828"/>
      <c r="FP347" s="818"/>
      <c r="FQ347" s="819"/>
      <c r="FR347" s="819"/>
      <c r="FS347" s="823"/>
      <c r="FT347" s="824"/>
      <c r="FU347" s="825"/>
      <c r="FV347" s="803"/>
      <c r="FW347" s="804"/>
      <c r="FX347" s="804"/>
      <c r="FY347" s="826"/>
      <c r="FZ347" s="825"/>
      <c r="GA347" s="824"/>
      <c r="GB347" s="805"/>
      <c r="GC347" s="804"/>
      <c r="GD347" s="804"/>
      <c r="GE347" s="823"/>
      <c r="GF347" s="824"/>
      <c r="GG347" s="825"/>
      <c r="GH347" s="803"/>
      <c r="GI347" s="809"/>
      <c r="GJ347" s="809"/>
      <c r="GK347" s="826"/>
      <c r="GL347" s="825"/>
      <c r="GM347" s="824"/>
      <c r="GN347" s="805"/>
      <c r="GO347" s="804"/>
      <c r="GP347" s="804"/>
      <c r="GQ347" s="823"/>
      <c r="GR347" s="824"/>
      <c r="GS347" s="825"/>
      <c r="GT347" s="803"/>
      <c r="GU347" s="809"/>
      <c r="GV347" s="809"/>
      <c r="GW347" s="826"/>
      <c r="GX347" s="825"/>
      <c r="GY347" s="824"/>
      <c r="GZ347" s="805"/>
      <c r="HA347" s="804"/>
      <c r="HB347" s="804"/>
      <c r="HC347" s="823"/>
      <c r="HD347" s="824"/>
      <c r="HE347" s="825"/>
      <c r="HF347" s="803"/>
      <c r="HG347" s="809"/>
      <c r="HH347" s="809"/>
      <c r="HI347" s="826"/>
      <c r="HJ347" s="825"/>
      <c r="HK347" s="824"/>
      <c r="HL347" s="805"/>
      <c r="HM347" s="804"/>
      <c r="HN347" s="804"/>
      <c r="HO347" s="823"/>
      <c r="HP347" s="824"/>
      <c r="HQ347" s="825"/>
      <c r="HR347" s="803"/>
      <c r="HS347" s="809"/>
      <c r="HT347" s="809"/>
      <c r="HU347" s="826"/>
      <c r="HV347" s="825"/>
      <c r="HW347" s="824"/>
      <c r="HX347" s="805"/>
      <c r="HY347" s="804"/>
      <c r="HZ347" s="804"/>
      <c r="IA347" s="823"/>
      <c r="IB347" s="824"/>
      <c r="IC347" s="825"/>
      <c r="ID347" s="803"/>
      <c r="IE347" s="804"/>
      <c r="IF347" s="804"/>
      <c r="IG347" s="826"/>
      <c r="IH347" s="825"/>
      <c r="II347" s="824"/>
      <c r="IJ347" s="805"/>
      <c r="IK347" s="804"/>
      <c r="IL347" s="804"/>
      <c r="IM347" s="823"/>
      <c r="IN347" s="824"/>
      <c r="IO347" s="825"/>
      <c r="IP347" s="803"/>
      <c r="IQ347" s="804"/>
      <c r="IR347" s="804"/>
      <c r="IS347" s="826"/>
      <c r="IT347" s="825"/>
      <c r="IU347" s="824"/>
      <c r="IV347" s="805"/>
      <c r="IW347" s="804"/>
      <c r="IX347" s="804"/>
      <c r="IY347" s="823"/>
      <c r="IZ347" s="824"/>
      <c r="JA347" s="825"/>
      <c r="JB347" s="803"/>
      <c r="JC347" s="804"/>
      <c r="JD347" s="804"/>
      <c r="JE347" s="826"/>
      <c r="JF347" s="825"/>
      <c r="JG347" s="824"/>
      <c r="JH347" s="805"/>
      <c r="JI347" s="804"/>
      <c r="JJ347" s="804"/>
      <c r="JK347" s="823"/>
      <c r="JL347" s="824"/>
      <c r="JM347" s="825"/>
      <c r="JN347" s="803"/>
      <c r="JO347" s="809"/>
      <c r="JP347" s="809"/>
      <c r="JQ347" s="826"/>
      <c r="JR347" s="825"/>
      <c r="JS347" s="824"/>
      <c r="JT347" s="805"/>
      <c r="JU347" s="804"/>
      <c r="JV347" s="804"/>
      <c r="JW347" s="823"/>
      <c r="JX347" s="824"/>
      <c r="JY347" s="824"/>
      <c r="JZ347" s="805"/>
      <c r="KA347" s="809"/>
      <c r="KB347" s="809"/>
      <c r="KC347" s="823"/>
      <c r="KD347" s="824"/>
      <c r="KE347" s="824"/>
      <c r="KF347" s="805"/>
      <c r="KG347" s="809"/>
      <c r="KH347" s="809"/>
      <c r="KI347" s="823"/>
      <c r="KJ347" s="824"/>
      <c r="KK347" s="824"/>
      <c r="KL347" s="805"/>
      <c r="KM347" s="809"/>
      <c r="KN347" s="809"/>
      <c r="KO347" s="823"/>
      <c r="KP347" s="824"/>
      <c r="KQ347" s="824"/>
      <c r="KR347" s="805"/>
      <c r="KS347" s="804"/>
      <c r="KT347" s="804"/>
      <c r="KU347" s="823"/>
      <c r="KV347" s="824"/>
      <c r="KW347" s="824"/>
      <c r="KX347" s="805"/>
      <c r="KY347" s="809"/>
      <c r="KZ347" s="809"/>
      <c r="LA347" s="823"/>
      <c r="LB347" s="824"/>
      <c r="LC347" s="824"/>
      <c r="LD347" s="805"/>
      <c r="LE347" s="804"/>
      <c r="LF347" s="804"/>
      <c r="LG347" s="823"/>
      <c r="LH347" s="824"/>
      <c r="LI347" s="824"/>
      <c r="LJ347" s="805"/>
      <c r="LK347" s="804"/>
      <c r="LL347" s="804"/>
      <c r="LM347" s="823"/>
      <c r="LN347" s="824"/>
      <c r="LO347" s="824"/>
      <c r="LP347" s="805"/>
      <c r="LQ347" s="809"/>
      <c r="LR347" s="809"/>
      <c r="LS347" s="823"/>
      <c r="LT347" s="824"/>
      <c r="LU347" s="824"/>
      <c r="LV347" s="805"/>
      <c r="LW347" s="804"/>
      <c r="LX347" s="804"/>
      <c r="LY347" s="823"/>
      <c r="LZ347" s="824"/>
      <c r="MA347" s="824"/>
      <c r="MB347" s="805"/>
      <c r="MC347" s="809"/>
      <c r="MD347" s="809"/>
      <c r="ME347" s="823"/>
      <c r="MF347" s="824"/>
      <c r="MG347" s="824"/>
      <c r="MH347" s="805"/>
      <c r="MI347" s="809"/>
      <c r="MJ347" s="809"/>
      <c r="MK347" s="823"/>
      <c r="ML347" s="824"/>
      <c r="MM347" s="824"/>
      <c r="MN347" s="805"/>
      <c r="MO347" s="809"/>
      <c r="MP347" s="809"/>
      <c r="MQ347" s="823"/>
      <c r="MR347" s="824"/>
      <c r="MS347" s="777"/>
      <c r="MT347" s="805"/>
      <c r="MU347" s="804"/>
      <c r="MV347" s="804"/>
      <c r="MW347" s="823"/>
      <c r="MX347" s="824"/>
      <c r="MY347" s="824"/>
      <c r="MZ347" s="805"/>
      <c r="NA347" s="804"/>
      <c r="NB347" s="804"/>
      <c r="NC347" s="823"/>
      <c r="ND347" s="824"/>
      <c r="NE347" s="824"/>
      <c r="NF347" s="805"/>
      <c r="NG347" s="804"/>
      <c r="NH347" s="804"/>
      <c r="NI347" s="823"/>
      <c r="NJ347" s="824"/>
      <c r="NK347" s="824"/>
      <c r="NL347" s="805"/>
      <c r="NM347" s="809"/>
      <c r="NN347" s="809"/>
      <c r="NO347" s="823"/>
      <c r="NP347" s="824"/>
      <c r="NQ347" s="824"/>
      <c r="NR347" s="805"/>
      <c r="NS347" s="823"/>
      <c r="NT347" s="824"/>
      <c r="NU347" s="824"/>
      <c r="NV347" s="805"/>
      <c r="NW347" s="823"/>
      <c r="NX347" s="824"/>
      <c r="NY347" s="824"/>
      <c r="NZ347" s="834"/>
      <c r="OA347" s="823"/>
      <c r="OB347" s="824"/>
      <c r="OC347" s="824"/>
      <c r="OD347" s="805"/>
      <c r="OE347" s="823"/>
      <c r="OF347" s="824"/>
      <c r="OG347" s="824"/>
      <c r="OH347" s="805"/>
      <c r="OI347" s="823"/>
      <c r="OJ347" s="824"/>
      <c r="OK347" s="824"/>
      <c r="OL347" s="805"/>
      <c r="OM347" s="823"/>
      <c r="ON347" s="824"/>
      <c r="OO347" s="824"/>
      <c r="OP347" s="805"/>
      <c r="OQ347" s="823"/>
      <c r="OR347" s="824"/>
      <c r="OS347" s="824"/>
      <c r="OT347" s="805"/>
      <c r="OU347" s="823"/>
      <c r="OV347" s="824"/>
      <c r="OW347" s="824"/>
      <c r="OX347" s="805"/>
      <c r="OY347" s="823"/>
      <c r="OZ347" s="824"/>
      <c r="PA347" s="824"/>
      <c r="PB347" s="805"/>
      <c r="PC347" s="823"/>
      <c r="PD347" s="824"/>
      <c r="PE347" s="824"/>
      <c r="PF347" s="805"/>
    </row>
    <row r="348" spans="1:422" ht="15" hidden="1" customHeight="1" x14ac:dyDescent="0.25">
      <c r="A348" s="769" t="s">
        <v>27</v>
      </c>
      <c r="B348" s="769" t="s">
        <v>18</v>
      </c>
      <c r="C348" s="769"/>
      <c r="D348" s="770"/>
      <c r="E348" s="769"/>
      <c r="F348" s="769"/>
      <c r="G348" s="769"/>
      <c r="H348" s="769"/>
      <c r="I348" s="769"/>
      <c r="J348" s="769"/>
      <c r="K348" s="771" t="s">
        <v>361</v>
      </c>
      <c r="L348" s="769" t="s">
        <v>357</v>
      </c>
      <c r="M348" s="769"/>
      <c r="N348" s="769"/>
      <c r="O348" s="769"/>
      <c r="P348" s="769" t="s">
        <v>341</v>
      </c>
      <c r="Q348" s="769"/>
      <c r="R348" s="769"/>
      <c r="S348" s="769"/>
      <c r="T348" s="816"/>
      <c r="U348" s="816"/>
      <c r="V348" s="816"/>
      <c r="W348" s="816"/>
      <c r="X348" s="769"/>
      <c r="Y348" s="769">
        <f>IF(AND(AJ348="",AK348="",AL348="",AN348="",AO348="",OR(AP348="",AP348=Dropdown!$AM$12,AP348=Dropdown!$AM$11)),1,0)</f>
        <v>0</v>
      </c>
      <c r="Z348" s="769">
        <f t="shared" si="48"/>
        <v>0</v>
      </c>
      <c r="AA348" s="769">
        <f t="shared" si="49"/>
        <v>1</v>
      </c>
      <c r="AB348" s="769">
        <f t="shared" si="50"/>
        <v>0</v>
      </c>
      <c r="AC348" s="769"/>
      <c r="AD348" s="772" t="str">
        <f>IF(OR(T348&lt;&gt;"",U348&lt;&gt;""),Dropdown!$A$4,IF(OR(V348&lt;&gt;"",W348&lt;&gt;""),Dropdown!$A$5,Dropdown!$A$3))</f>
        <v>Residential</v>
      </c>
      <c r="AE348" s="773" t="s">
        <v>343</v>
      </c>
      <c r="AF348" s="773" t="str">
        <f>VLOOKUP(AG348,Dropdown!$N$3:$R$62,2,FALSE)</f>
        <v>SSA</v>
      </c>
      <c r="AG348" s="773" t="s">
        <v>27</v>
      </c>
      <c r="AH348" s="773" t="str">
        <f>IF(AG348&lt;&gt;"",VLOOKUP(AG348,Dropdown!$N$3:$R$62,3,FALSE),IF(AF348&lt;&gt;"",VLOOKUP(AF348,Dropdown!$N$3:$R$62,3,FALSE),IF(AE348&lt;&gt;"",VLOOKUP(AE348,Dropdown!$N$3:$R$62,3,FALSE),"")))</f>
        <v>LMI</v>
      </c>
      <c r="AI348" s="773" t="str">
        <f>IF(AG348&lt;&gt;"",VLOOKUP(AG348,Dropdown!$N$3:$R$62,5,FALSE),IF(AF348&lt;&gt;"",VLOOKUP(AF348,Dropdown!$N$3:$R$62,5,FALSE),IF(AE348&lt;&gt;"",VLOOKUP(AE348,Dropdown!$N$3:$R$62,5,FALSE),"")))</f>
        <v>Arid</v>
      </c>
      <c r="AJ348" s="773"/>
      <c r="AK348" s="773"/>
      <c r="AL348" s="773" t="s">
        <v>357</v>
      </c>
      <c r="AM348" s="773"/>
      <c r="AN348" s="773"/>
      <c r="AO348" s="773"/>
      <c r="AP348" s="773"/>
      <c r="AQ348" s="769"/>
      <c r="AR348" s="774" t="s">
        <v>360</v>
      </c>
      <c r="AS348" s="774"/>
      <c r="AT348" s="769" t="s">
        <v>322</v>
      </c>
      <c r="AU348" s="769"/>
      <c r="AV348" s="846"/>
      <c r="AW348" s="823"/>
      <c r="AX348" s="824"/>
      <c r="AY348" s="824"/>
      <c r="AZ348" s="803"/>
      <c r="BA348" s="804"/>
      <c r="BB348" s="804"/>
      <c r="BC348" s="823"/>
      <c r="BD348" s="824"/>
      <c r="BE348" s="824"/>
      <c r="BF348" s="805"/>
      <c r="BG348" s="804"/>
      <c r="BH348" s="804"/>
      <c r="BI348" s="823"/>
      <c r="BJ348" s="824"/>
      <c r="BK348" s="824"/>
      <c r="BL348" s="805"/>
      <c r="BM348" s="804"/>
      <c r="BN348" s="804"/>
      <c r="BO348" s="823"/>
      <c r="BP348" s="824"/>
      <c r="BQ348" s="824"/>
      <c r="BR348" s="805"/>
      <c r="BS348" s="804"/>
      <c r="BT348" s="804"/>
      <c r="BU348" s="823"/>
      <c r="BV348" s="824"/>
      <c r="BW348" s="824"/>
      <c r="BX348" s="805"/>
      <c r="BY348" s="804"/>
      <c r="BZ348" s="804"/>
      <c r="CA348" s="823"/>
      <c r="CB348" s="824"/>
      <c r="CC348" s="824"/>
      <c r="CD348" s="805"/>
      <c r="CE348" s="804"/>
      <c r="CF348" s="804"/>
      <c r="CG348" s="823"/>
      <c r="CH348" s="824"/>
      <c r="CI348" s="824"/>
      <c r="CJ348" s="805"/>
      <c r="CK348" s="804"/>
      <c r="CL348" s="804"/>
      <c r="CM348" s="823"/>
      <c r="CN348" s="824"/>
      <c r="CO348" s="824"/>
      <c r="CP348" s="805"/>
      <c r="CQ348" s="804"/>
      <c r="CR348" s="804"/>
      <c r="CS348" s="823"/>
      <c r="CT348" s="824"/>
      <c r="CU348" s="824"/>
      <c r="CV348" s="805"/>
      <c r="CW348" s="804"/>
      <c r="CX348" s="804"/>
      <c r="CY348" s="823"/>
      <c r="CZ348" s="824"/>
      <c r="DA348" s="825"/>
      <c r="DB348" s="803"/>
      <c r="DC348" s="809"/>
      <c r="DD348" s="809"/>
      <c r="DE348" s="826"/>
      <c r="DF348" s="825"/>
      <c r="DG348" s="824"/>
      <c r="DH348" s="805"/>
      <c r="DI348" s="804"/>
      <c r="DJ348" s="804"/>
      <c r="DK348" s="823"/>
      <c r="DL348" s="824"/>
      <c r="DM348" s="825"/>
      <c r="DN348" s="803"/>
      <c r="DO348" s="809"/>
      <c r="DP348" s="809"/>
      <c r="DQ348" s="827"/>
      <c r="DR348" s="828"/>
      <c r="DS348" s="835">
        <v>30</v>
      </c>
      <c r="DT348" s="811"/>
      <c r="DU348" s="812"/>
      <c r="DV348" s="812"/>
      <c r="DW348" s="827"/>
      <c r="DX348" s="828"/>
      <c r="DY348" s="828"/>
      <c r="DZ348" s="813"/>
      <c r="EA348" s="812"/>
      <c r="EB348" s="812"/>
      <c r="EC348" s="827"/>
      <c r="ED348" s="828"/>
      <c r="EE348" s="828"/>
      <c r="EF348" s="813"/>
      <c r="EG348" s="812"/>
      <c r="EH348" s="812"/>
      <c r="EI348" s="827"/>
      <c r="EJ348" s="828"/>
      <c r="EK348" s="828"/>
      <c r="EL348" s="813"/>
      <c r="EM348" s="812"/>
      <c r="EN348" s="812"/>
      <c r="EO348" s="827"/>
      <c r="EP348" s="828"/>
      <c r="EQ348" s="828"/>
      <c r="ER348" s="813"/>
      <c r="ES348" s="812"/>
      <c r="ET348" s="812"/>
      <c r="EU348" s="827"/>
      <c r="EV348" s="828"/>
      <c r="EW348" s="828"/>
      <c r="EX348" s="813"/>
      <c r="EY348" s="812"/>
      <c r="EZ348" s="812"/>
      <c r="FA348" s="827"/>
      <c r="FB348" s="828"/>
      <c r="FC348" s="828"/>
      <c r="FD348" s="813"/>
      <c r="FE348" s="812"/>
      <c r="FF348" s="812"/>
      <c r="FG348" s="827"/>
      <c r="FH348" s="828"/>
      <c r="FI348" s="828"/>
      <c r="FJ348" s="813"/>
      <c r="FK348" s="812"/>
      <c r="FL348" s="812"/>
      <c r="FM348" s="827"/>
      <c r="FN348" s="828"/>
      <c r="FO348" s="828"/>
      <c r="FP348" s="813"/>
      <c r="FQ348" s="812"/>
      <c r="FR348" s="812"/>
      <c r="FS348" s="823"/>
      <c r="FT348" s="824"/>
      <c r="FU348" s="825"/>
      <c r="FV348" s="803"/>
      <c r="FW348" s="804"/>
      <c r="FX348" s="804"/>
      <c r="FY348" s="826"/>
      <c r="FZ348" s="825"/>
      <c r="GA348" s="824"/>
      <c r="GB348" s="805"/>
      <c r="GC348" s="804"/>
      <c r="GD348" s="804"/>
      <c r="GE348" s="823"/>
      <c r="GF348" s="824"/>
      <c r="GG348" s="825"/>
      <c r="GH348" s="803"/>
      <c r="GI348" s="809"/>
      <c r="GJ348" s="809"/>
      <c r="GK348" s="826"/>
      <c r="GL348" s="825"/>
      <c r="GM348" s="824"/>
      <c r="GN348" s="805"/>
      <c r="GO348" s="804"/>
      <c r="GP348" s="804"/>
      <c r="GQ348" s="823"/>
      <c r="GR348" s="824"/>
      <c r="GS348" s="825"/>
      <c r="GT348" s="803"/>
      <c r="GU348" s="809"/>
      <c r="GV348" s="809"/>
      <c r="GW348" s="826"/>
      <c r="GX348" s="825"/>
      <c r="GY348" s="824"/>
      <c r="GZ348" s="805"/>
      <c r="HA348" s="804"/>
      <c r="HB348" s="804"/>
      <c r="HC348" s="823"/>
      <c r="HD348" s="824"/>
      <c r="HE348" s="825"/>
      <c r="HF348" s="803"/>
      <c r="HG348" s="809"/>
      <c r="HH348" s="809"/>
      <c r="HI348" s="826"/>
      <c r="HJ348" s="825"/>
      <c r="HK348" s="824"/>
      <c r="HL348" s="805"/>
      <c r="HM348" s="804"/>
      <c r="HN348" s="804"/>
      <c r="HO348" s="823"/>
      <c r="HP348" s="824"/>
      <c r="HQ348" s="825"/>
      <c r="HR348" s="803"/>
      <c r="HS348" s="809"/>
      <c r="HT348" s="809"/>
      <c r="HU348" s="826"/>
      <c r="HV348" s="825"/>
      <c r="HW348" s="824"/>
      <c r="HX348" s="805"/>
      <c r="HY348" s="804"/>
      <c r="HZ348" s="804"/>
      <c r="IA348" s="823"/>
      <c r="IB348" s="824"/>
      <c r="IC348" s="825"/>
      <c r="ID348" s="803"/>
      <c r="IE348" s="804"/>
      <c r="IF348" s="804"/>
      <c r="IG348" s="826"/>
      <c r="IH348" s="825"/>
      <c r="II348" s="824"/>
      <c r="IJ348" s="805"/>
      <c r="IK348" s="804"/>
      <c r="IL348" s="804"/>
      <c r="IM348" s="823"/>
      <c r="IN348" s="824"/>
      <c r="IO348" s="825"/>
      <c r="IP348" s="803"/>
      <c r="IQ348" s="804"/>
      <c r="IR348" s="804"/>
      <c r="IS348" s="826"/>
      <c r="IT348" s="825"/>
      <c r="IU348" s="824"/>
      <c r="IV348" s="805"/>
      <c r="IW348" s="804"/>
      <c r="IX348" s="804"/>
      <c r="IY348" s="823"/>
      <c r="IZ348" s="824"/>
      <c r="JA348" s="825"/>
      <c r="JB348" s="803"/>
      <c r="JC348" s="804"/>
      <c r="JD348" s="804"/>
      <c r="JE348" s="826"/>
      <c r="JF348" s="825"/>
      <c r="JG348" s="824"/>
      <c r="JH348" s="805"/>
      <c r="JI348" s="804"/>
      <c r="JJ348" s="804"/>
      <c r="JK348" s="823"/>
      <c r="JL348" s="824"/>
      <c r="JM348" s="825"/>
      <c r="JN348" s="803"/>
      <c r="JO348" s="809"/>
      <c r="JP348" s="809"/>
      <c r="JQ348" s="826"/>
      <c r="JR348" s="825"/>
      <c r="JS348" s="824"/>
      <c r="JT348" s="805"/>
      <c r="JU348" s="804"/>
      <c r="JV348" s="804"/>
      <c r="JW348" s="823"/>
      <c r="JX348" s="824"/>
      <c r="JY348" s="824"/>
      <c r="JZ348" s="805"/>
      <c r="KA348" s="809"/>
      <c r="KB348" s="809"/>
      <c r="KC348" s="823"/>
      <c r="KD348" s="824"/>
      <c r="KE348" s="824"/>
      <c r="KF348" s="805"/>
      <c r="KG348" s="809"/>
      <c r="KH348" s="809"/>
      <c r="KI348" s="823"/>
      <c r="KJ348" s="824"/>
      <c r="KK348" s="824"/>
      <c r="KL348" s="805"/>
      <c r="KM348" s="809"/>
      <c r="KN348" s="809"/>
      <c r="KO348" s="823"/>
      <c r="KP348" s="824"/>
      <c r="KQ348" s="824"/>
      <c r="KR348" s="805"/>
      <c r="KS348" s="804"/>
      <c r="KT348" s="804"/>
      <c r="KU348" s="823"/>
      <c r="KV348" s="824"/>
      <c r="KW348" s="824"/>
      <c r="KX348" s="805"/>
      <c r="KY348" s="809"/>
      <c r="KZ348" s="809"/>
      <c r="LA348" s="823"/>
      <c r="LB348" s="824"/>
      <c r="LC348" s="824"/>
      <c r="LD348" s="805"/>
      <c r="LE348" s="804"/>
      <c r="LF348" s="804"/>
      <c r="LG348" s="823"/>
      <c r="LH348" s="824"/>
      <c r="LI348" s="824"/>
      <c r="LJ348" s="805"/>
      <c r="LK348" s="804"/>
      <c r="LL348" s="804"/>
      <c r="LM348" s="823"/>
      <c r="LN348" s="824"/>
      <c r="LO348" s="824"/>
      <c r="LP348" s="805"/>
      <c r="LQ348" s="809"/>
      <c r="LR348" s="809"/>
      <c r="LS348" s="823"/>
      <c r="LT348" s="824"/>
      <c r="LU348" s="824"/>
      <c r="LV348" s="805"/>
      <c r="LW348" s="804"/>
      <c r="LX348" s="804"/>
      <c r="LY348" s="823"/>
      <c r="LZ348" s="824"/>
      <c r="MA348" s="824"/>
      <c r="MB348" s="805"/>
      <c r="MC348" s="809"/>
      <c r="MD348" s="809"/>
      <c r="ME348" s="823"/>
      <c r="MF348" s="824"/>
      <c r="MG348" s="824"/>
      <c r="MH348" s="805"/>
      <c r="MI348" s="809"/>
      <c r="MJ348" s="809"/>
      <c r="MK348" s="823"/>
      <c r="ML348" s="824"/>
      <c r="MM348" s="824"/>
      <c r="MN348" s="805"/>
      <c r="MO348" s="809"/>
      <c r="MP348" s="809"/>
      <c r="MQ348" s="823"/>
      <c r="MR348" s="824"/>
      <c r="MS348" s="777"/>
      <c r="MT348" s="805"/>
      <c r="MU348" s="804"/>
      <c r="MV348" s="804"/>
      <c r="MW348" s="823"/>
      <c r="MX348" s="824"/>
      <c r="MY348" s="824"/>
      <c r="MZ348" s="805"/>
      <c r="NA348" s="804"/>
      <c r="NB348" s="804"/>
      <c r="NC348" s="823"/>
      <c r="ND348" s="824"/>
      <c r="NE348" s="824"/>
      <c r="NF348" s="805"/>
      <c r="NG348" s="804"/>
      <c r="NH348" s="804"/>
      <c r="NI348" s="823"/>
      <c r="NJ348" s="824"/>
      <c r="NK348" s="824"/>
      <c r="NL348" s="805"/>
      <c r="NM348" s="809"/>
      <c r="NN348" s="809"/>
      <c r="NO348" s="823"/>
      <c r="NP348" s="824"/>
      <c r="NQ348" s="824"/>
      <c r="NR348" s="805"/>
      <c r="NS348" s="823"/>
      <c r="NT348" s="824"/>
      <c r="NU348" s="824"/>
      <c r="NV348" s="805"/>
      <c r="NW348" s="823"/>
      <c r="NX348" s="824"/>
      <c r="NY348" s="824"/>
      <c r="NZ348" s="834"/>
      <c r="OA348" s="823"/>
      <c r="OB348" s="824"/>
      <c r="OC348" s="824"/>
      <c r="OD348" s="805"/>
      <c r="OE348" s="823"/>
      <c r="OF348" s="824"/>
      <c r="OG348" s="824"/>
      <c r="OH348" s="805"/>
      <c r="OI348" s="823"/>
      <c r="OJ348" s="824"/>
      <c r="OK348" s="824"/>
      <c r="OL348" s="805"/>
      <c r="OM348" s="823"/>
      <c r="ON348" s="824"/>
      <c r="OO348" s="824"/>
      <c r="OP348" s="805"/>
      <c r="OQ348" s="823"/>
      <c r="OR348" s="824"/>
      <c r="OS348" s="824"/>
      <c r="OT348" s="805"/>
      <c r="OU348" s="823"/>
      <c r="OV348" s="824"/>
      <c r="OW348" s="824"/>
      <c r="OX348" s="805"/>
      <c r="OY348" s="823"/>
      <c r="OZ348" s="824"/>
      <c r="PA348" s="824"/>
      <c r="PB348" s="805"/>
      <c r="PC348" s="823"/>
      <c r="PD348" s="824"/>
      <c r="PE348" s="824"/>
      <c r="PF348" s="805"/>
    </row>
    <row r="349" spans="1:422" ht="15" hidden="1" customHeight="1" x14ac:dyDescent="0.25">
      <c r="A349" s="769" t="s">
        <v>27</v>
      </c>
      <c r="B349" s="769" t="s">
        <v>18</v>
      </c>
      <c r="C349" s="769"/>
      <c r="D349" s="770"/>
      <c r="E349" s="769"/>
      <c r="F349" s="769"/>
      <c r="G349" s="769"/>
      <c r="H349" s="769"/>
      <c r="I349" s="769"/>
      <c r="J349" s="769"/>
      <c r="K349" s="771" t="s">
        <v>361</v>
      </c>
      <c r="L349" s="769" t="s">
        <v>357</v>
      </c>
      <c r="M349" s="769"/>
      <c r="N349" s="769"/>
      <c r="O349" s="769"/>
      <c r="P349" s="769" t="s">
        <v>362</v>
      </c>
      <c r="Q349" s="769"/>
      <c r="R349" s="769"/>
      <c r="S349" s="769"/>
      <c r="T349" s="816"/>
      <c r="U349" s="816"/>
      <c r="V349" s="816"/>
      <c r="W349" s="816"/>
      <c r="X349" s="769"/>
      <c r="Y349" s="769">
        <f>IF(AND(AJ349="",AK349="",AL349="",AN349="",AO349="",OR(AP349="",AP349=Dropdown!$AM$12,AP349=Dropdown!$AM$11)),1,0)</f>
        <v>0</v>
      </c>
      <c r="Z349" s="769">
        <f t="shared" si="48"/>
        <v>0</v>
      </c>
      <c r="AA349" s="769">
        <f t="shared" si="49"/>
        <v>1</v>
      </c>
      <c r="AB349" s="769">
        <f t="shared" si="50"/>
        <v>0</v>
      </c>
      <c r="AC349" s="769"/>
      <c r="AD349" s="772" t="str">
        <f>IF(OR(T349&lt;&gt;"",U349&lt;&gt;""),Dropdown!$A$4,IF(OR(V349&lt;&gt;"",W349&lt;&gt;""),Dropdown!$A$5,Dropdown!$A$3))</f>
        <v>Residential</v>
      </c>
      <c r="AE349" s="773" t="s">
        <v>343</v>
      </c>
      <c r="AF349" s="773" t="str">
        <f>VLOOKUP(AG349,Dropdown!$N$3:$R$62,2,FALSE)</f>
        <v>SSA</v>
      </c>
      <c r="AG349" s="773" t="s">
        <v>27</v>
      </c>
      <c r="AH349" s="773" t="str">
        <f>IF(AG349&lt;&gt;"",VLOOKUP(AG349,Dropdown!$N$3:$R$62,3,FALSE),IF(AF349&lt;&gt;"",VLOOKUP(AF349,Dropdown!$N$3:$R$62,3,FALSE),IF(AE349&lt;&gt;"",VLOOKUP(AE349,Dropdown!$N$3:$R$62,3,FALSE),"")))</f>
        <v>LMI</v>
      </c>
      <c r="AI349" s="773" t="str">
        <f>IF(AG349&lt;&gt;"",VLOOKUP(AG349,Dropdown!$N$3:$R$62,5,FALSE),IF(AF349&lt;&gt;"",VLOOKUP(AF349,Dropdown!$N$3:$R$62,5,FALSE),IF(AE349&lt;&gt;"",VLOOKUP(AE349,Dropdown!$N$3:$R$62,5,FALSE),"")))</f>
        <v>Arid</v>
      </c>
      <c r="AJ349" s="773"/>
      <c r="AK349" s="773"/>
      <c r="AL349" s="773" t="s">
        <v>357</v>
      </c>
      <c r="AM349" s="773"/>
      <c r="AN349" s="773"/>
      <c r="AO349" s="773"/>
      <c r="AP349" s="773"/>
      <c r="AQ349" s="769"/>
      <c r="AR349" s="774" t="s">
        <v>360</v>
      </c>
      <c r="AS349" s="774"/>
      <c r="AT349" s="769" t="s">
        <v>322</v>
      </c>
      <c r="AU349" s="769"/>
      <c r="AV349" s="846"/>
      <c r="AW349" s="823"/>
      <c r="AX349" s="824"/>
      <c r="AY349" s="824"/>
      <c r="AZ349" s="803"/>
      <c r="BA349" s="804"/>
      <c r="BB349" s="804"/>
      <c r="BC349" s="823"/>
      <c r="BD349" s="824"/>
      <c r="BE349" s="824"/>
      <c r="BF349" s="805"/>
      <c r="BG349" s="804"/>
      <c r="BH349" s="804"/>
      <c r="BI349" s="823"/>
      <c r="BJ349" s="824"/>
      <c r="BK349" s="824"/>
      <c r="BL349" s="805"/>
      <c r="BM349" s="804"/>
      <c r="BN349" s="804"/>
      <c r="BO349" s="823"/>
      <c r="BP349" s="824"/>
      <c r="BQ349" s="824"/>
      <c r="BR349" s="805"/>
      <c r="BS349" s="804"/>
      <c r="BT349" s="804"/>
      <c r="BU349" s="823"/>
      <c r="BV349" s="824"/>
      <c r="BW349" s="824"/>
      <c r="BX349" s="805"/>
      <c r="BY349" s="804"/>
      <c r="BZ349" s="804"/>
      <c r="CA349" s="823"/>
      <c r="CB349" s="824"/>
      <c r="CC349" s="824"/>
      <c r="CD349" s="805"/>
      <c r="CE349" s="804"/>
      <c r="CF349" s="804"/>
      <c r="CG349" s="823"/>
      <c r="CH349" s="824"/>
      <c r="CI349" s="824"/>
      <c r="CJ349" s="805"/>
      <c r="CK349" s="804"/>
      <c r="CL349" s="804"/>
      <c r="CM349" s="823"/>
      <c r="CN349" s="824"/>
      <c r="CO349" s="824"/>
      <c r="CP349" s="805"/>
      <c r="CQ349" s="804"/>
      <c r="CR349" s="804"/>
      <c r="CS349" s="823"/>
      <c r="CT349" s="824"/>
      <c r="CU349" s="824"/>
      <c r="CV349" s="805"/>
      <c r="CW349" s="804"/>
      <c r="CX349" s="804"/>
      <c r="CY349" s="823"/>
      <c r="CZ349" s="824"/>
      <c r="DA349" s="825"/>
      <c r="DB349" s="803"/>
      <c r="DC349" s="809"/>
      <c r="DD349" s="809"/>
      <c r="DE349" s="826"/>
      <c r="DF349" s="825"/>
      <c r="DG349" s="824"/>
      <c r="DH349" s="805"/>
      <c r="DI349" s="804"/>
      <c r="DJ349" s="804"/>
      <c r="DK349" s="823"/>
      <c r="DL349" s="824"/>
      <c r="DM349" s="825"/>
      <c r="DN349" s="803"/>
      <c r="DO349" s="809"/>
      <c r="DP349" s="809"/>
      <c r="DQ349" s="827">
        <v>19</v>
      </c>
      <c r="DR349" s="828">
        <v>22</v>
      </c>
      <c r="DS349" s="966">
        <f>AVERAGE(DQ349:DR349)</f>
        <v>20.5</v>
      </c>
      <c r="DT349" s="841">
        <f>(DR349-DQ349)/(2*1.645)</f>
        <v>0.91185410334346506</v>
      </c>
      <c r="DU349" s="804"/>
      <c r="DV349" s="804"/>
      <c r="DW349" s="827"/>
      <c r="DX349" s="828"/>
      <c r="DY349" s="966"/>
      <c r="DZ349" s="803"/>
      <c r="EA349" s="804"/>
      <c r="EB349" s="804"/>
      <c r="EC349" s="827"/>
      <c r="ED349" s="828"/>
      <c r="EE349" s="966"/>
      <c r="EF349" s="803"/>
      <c r="EG349" s="804"/>
      <c r="EH349" s="804"/>
      <c r="EI349" s="827"/>
      <c r="EJ349" s="828"/>
      <c r="EK349" s="966"/>
      <c r="EL349" s="803"/>
      <c r="EM349" s="804"/>
      <c r="EN349" s="804"/>
      <c r="EO349" s="827"/>
      <c r="EP349" s="828"/>
      <c r="EQ349" s="966"/>
      <c r="ER349" s="803"/>
      <c r="ES349" s="804"/>
      <c r="ET349" s="804"/>
      <c r="EU349" s="827"/>
      <c r="EV349" s="828"/>
      <c r="EW349" s="966"/>
      <c r="EX349" s="803"/>
      <c r="EY349" s="804"/>
      <c r="EZ349" s="804"/>
      <c r="FA349" s="827"/>
      <c r="FB349" s="828"/>
      <c r="FC349" s="966"/>
      <c r="FD349" s="803"/>
      <c r="FE349" s="804"/>
      <c r="FF349" s="804"/>
      <c r="FG349" s="827"/>
      <c r="FH349" s="828"/>
      <c r="FI349" s="966"/>
      <c r="FJ349" s="803"/>
      <c r="FK349" s="804"/>
      <c r="FL349" s="804"/>
      <c r="FM349" s="827"/>
      <c r="FN349" s="828"/>
      <c r="FO349" s="966"/>
      <c r="FP349" s="803"/>
      <c r="FQ349" s="804"/>
      <c r="FR349" s="804"/>
      <c r="FS349" s="823"/>
      <c r="FT349" s="824"/>
      <c r="FU349" s="825"/>
      <c r="FV349" s="803"/>
      <c r="FW349" s="804"/>
      <c r="FX349" s="804"/>
      <c r="FY349" s="826"/>
      <c r="FZ349" s="825"/>
      <c r="GA349" s="824"/>
      <c r="GB349" s="805"/>
      <c r="GC349" s="804"/>
      <c r="GD349" s="804"/>
      <c r="GE349" s="823"/>
      <c r="GF349" s="824"/>
      <c r="GG349" s="825"/>
      <c r="GH349" s="803"/>
      <c r="GI349" s="809"/>
      <c r="GJ349" s="809"/>
      <c r="GK349" s="826"/>
      <c r="GL349" s="825"/>
      <c r="GM349" s="824"/>
      <c r="GN349" s="805"/>
      <c r="GO349" s="804"/>
      <c r="GP349" s="804"/>
      <c r="GQ349" s="823"/>
      <c r="GR349" s="824"/>
      <c r="GS349" s="825"/>
      <c r="GT349" s="803"/>
      <c r="GU349" s="809"/>
      <c r="GV349" s="809"/>
      <c r="GW349" s="826"/>
      <c r="GX349" s="825"/>
      <c r="GY349" s="824"/>
      <c r="GZ349" s="805"/>
      <c r="HA349" s="804"/>
      <c r="HB349" s="804"/>
      <c r="HC349" s="823"/>
      <c r="HD349" s="824"/>
      <c r="HE349" s="825"/>
      <c r="HF349" s="803"/>
      <c r="HG349" s="809"/>
      <c r="HH349" s="809"/>
      <c r="HI349" s="826"/>
      <c r="HJ349" s="825"/>
      <c r="HK349" s="824"/>
      <c r="HL349" s="805"/>
      <c r="HM349" s="804"/>
      <c r="HN349" s="804"/>
      <c r="HO349" s="823"/>
      <c r="HP349" s="824"/>
      <c r="HQ349" s="825"/>
      <c r="HR349" s="803"/>
      <c r="HS349" s="809"/>
      <c r="HT349" s="809"/>
      <c r="HU349" s="826"/>
      <c r="HV349" s="825"/>
      <c r="HW349" s="824"/>
      <c r="HX349" s="805"/>
      <c r="HY349" s="804"/>
      <c r="HZ349" s="804"/>
      <c r="IA349" s="823"/>
      <c r="IB349" s="824"/>
      <c r="IC349" s="825"/>
      <c r="ID349" s="803"/>
      <c r="IE349" s="804"/>
      <c r="IF349" s="804"/>
      <c r="IG349" s="826"/>
      <c r="IH349" s="825"/>
      <c r="II349" s="824"/>
      <c r="IJ349" s="805"/>
      <c r="IK349" s="804"/>
      <c r="IL349" s="804"/>
      <c r="IM349" s="823"/>
      <c r="IN349" s="824"/>
      <c r="IO349" s="825"/>
      <c r="IP349" s="803"/>
      <c r="IQ349" s="804"/>
      <c r="IR349" s="804"/>
      <c r="IS349" s="826"/>
      <c r="IT349" s="825"/>
      <c r="IU349" s="824"/>
      <c r="IV349" s="805"/>
      <c r="IW349" s="804"/>
      <c r="IX349" s="804"/>
      <c r="IY349" s="823"/>
      <c r="IZ349" s="824"/>
      <c r="JA349" s="825"/>
      <c r="JB349" s="803"/>
      <c r="JC349" s="804"/>
      <c r="JD349" s="804"/>
      <c r="JE349" s="826"/>
      <c r="JF349" s="825"/>
      <c r="JG349" s="824"/>
      <c r="JH349" s="805"/>
      <c r="JI349" s="804"/>
      <c r="JJ349" s="804"/>
      <c r="JK349" s="823"/>
      <c r="JL349" s="824"/>
      <c r="JM349" s="825"/>
      <c r="JN349" s="803"/>
      <c r="JO349" s="809"/>
      <c r="JP349" s="809"/>
      <c r="JQ349" s="826"/>
      <c r="JR349" s="825"/>
      <c r="JS349" s="824"/>
      <c r="JT349" s="805"/>
      <c r="JU349" s="804"/>
      <c r="JV349" s="804"/>
      <c r="JW349" s="823"/>
      <c r="JX349" s="824"/>
      <c r="JY349" s="824"/>
      <c r="JZ349" s="805"/>
      <c r="KA349" s="809"/>
      <c r="KB349" s="809"/>
      <c r="KC349" s="823"/>
      <c r="KD349" s="824"/>
      <c r="KE349" s="824"/>
      <c r="KF349" s="805"/>
      <c r="KG349" s="809"/>
      <c r="KH349" s="809"/>
      <c r="KI349" s="823"/>
      <c r="KJ349" s="824"/>
      <c r="KK349" s="824"/>
      <c r="KL349" s="805"/>
      <c r="KM349" s="809"/>
      <c r="KN349" s="809"/>
      <c r="KO349" s="823"/>
      <c r="KP349" s="824"/>
      <c r="KQ349" s="824"/>
      <c r="KR349" s="805"/>
      <c r="KS349" s="804"/>
      <c r="KT349" s="804"/>
      <c r="KU349" s="823"/>
      <c r="KV349" s="824"/>
      <c r="KW349" s="824"/>
      <c r="KX349" s="805"/>
      <c r="KY349" s="809"/>
      <c r="KZ349" s="809"/>
      <c r="LA349" s="823"/>
      <c r="LB349" s="824"/>
      <c r="LC349" s="824"/>
      <c r="LD349" s="805"/>
      <c r="LE349" s="804"/>
      <c r="LF349" s="804"/>
      <c r="LG349" s="823"/>
      <c r="LH349" s="824"/>
      <c r="LI349" s="824"/>
      <c r="LJ349" s="805"/>
      <c r="LK349" s="804"/>
      <c r="LL349" s="804"/>
      <c r="LM349" s="823"/>
      <c r="LN349" s="824"/>
      <c r="LO349" s="824"/>
      <c r="LP349" s="805"/>
      <c r="LQ349" s="809"/>
      <c r="LR349" s="809"/>
      <c r="LS349" s="823"/>
      <c r="LT349" s="824"/>
      <c r="LU349" s="824"/>
      <c r="LV349" s="805"/>
      <c r="LW349" s="804"/>
      <c r="LX349" s="804"/>
      <c r="LY349" s="823"/>
      <c r="LZ349" s="824"/>
      <c r="MA349" s="824"/>
      <c r="MB349" s="805"/>
      <c r="MC349" s="809"/>
      <c r="MD349" s="809"/>
      <c r="ME349" s="823"/>
      <c r="MF349" s="824"/>
      <c r="MG349" s="824"/>
      <c r="MH349" s="805"/>
      <c r="MI349" s="809"/>
      <c r="MJ349" s="809"/>
      <c r="MK349" s="823"/>
      <c r="ML349" s="824"/>
      <c r="MM349" s="824"/>
      <c r="MN349" s="805"/>
      <c r="MO349" s="809"/>
      <c r="MP349" s="809"/>
      <c r="MQ349" s="823"/>
      <c r="MR349" s="824"/>
      <c r="MS349" s="777"/>
      <c r="MT349" s="805"/>
      <c r="MU349" s="804"/>
      <c r="MV349" s="804"/>
      <c r="MW349" s="823"/>
      <c r="MX349" s="824"/>
      <c r="MY349" s="824"/>
      <c r="MZ349" s="805"/>
      <c r="NA349" s="804"/>
      <c r="NB349" s="804"/>
      <c r="NC349" s="823"/>
      <c r="ND349" s="824"/>
      <c r="NE349" s="824"/>
      <c r="NF349" s="805"/>
      <c r="NG349" s="804"/>
      <c r="NH349" s="804"/>
      <c r="NI349" s="823"/>
      <c r="NJ349" s="824"/>
      <c r="NK349" s="824"/>
      <c r="NL349" s="805"/>
      <c r="NM349" s="809"/>
      <c r="NN349" s="809"/>
      <c r="NO349" s="823"/>
      <c r="NP349" s="824"/>
      <c r="NQ349" s="824"/>
      <c r="NR349" s="805"/>
      <c r="NS349" s="823"/>
      <c r="NT349" s="824"/>
      <c r="NU349" s="824"/>
      <c r="NV349" s="805"/>
      <c r="NW349" s="823"/>
      <c r="NX349" s="824"/>
      <c r="NY349" s="824"/>
      <c r="NZ349" s="834"/>
      <c r="OA349" s="823"/>
      <c r="OB349" s="824"/>
      <c r="OC349" s="824"/>
      <c r="OD349" s="805"/>
      <c r="OE349" s="823"/>
      <c r="OF349" s="824"/>
      <c r="OG349" s="824"/>
      <c r="OH349" s="805"/>
      <c r="OI349" s="823"/>
      <c r="OJ349" s="824"/>
      <c r="OK349" s="824"/>
      <c r="OL349" s="805"/>
      <c r="OM349" s="823"/>
      <c r="ON349" s="824"/>
      <c r="OO349" s="824"/>
      <c r="OP349" s="805"/>
      <c r="OQ349" s="823"/>
      <c r="OR349" s="824"/>
      <c r="OS349" s="824"/>
      <c r="OT349" s="805"/>
      <c r="OU349" s="823"/>
      <c r="OV349" s="824"/>
      <c r="OW349" s="824"/>
      <c r="OX349" s="805"/>
      <c r="OY349" s="823"/>
      <c r="OZ349" s="824"/>
      <c r="PA349" s="824"/>
      <c r="PB349" s="805"/>
      <c r="PC349" s="823"/>
      <c r="PD349" s="824"/>
      <c r="PE349" s="824"/>
      <c r="PF349" s="805"/>
    </row>
    <row r="350" spans="1:422" ht="15" hidden="1" customHeight="1" x14ac:dyDescent="0.25">
      <c r="A350" s="769" t="s">
        <v>27</v>
      </c>
      <c r="B350" s="769" t="s">
        <v>18</v>
      </c>
      <c r="C350" s="769"/>
      <c r="D350" s="770"/>
      <c r="E350" s="769"/>
      <c r="F350" s="769"/>
      <c r="G350" s="769"/>
      <c r="H350" s="769"/>
      <c r="I350" s="769"/>
      <c r="J350" s="769"/>
      <c r="K350" s="771" t="s">
        <v>361</v>
      </c>
      <c r="L350" s="769" t="s">
        <v>357</v>
      </c>
      <c r="M350" s="769"/>
      <c r="N350" s="769"/>
      <c r="O350" s="769"/>
      <c r="P350" s="769" t="s">
        <v>363</v>
      </c>
      <c r="Q350" s="769"/>
      <c r="R350" s="769"/>
      <c r="S350" s="769"/>
      <c r="T350" s="816"/>
      <c r="U350" s="816"/>
      <c r="V350" s="816"/>
      <c r="W350" s="816"/>
      <c r="X350" s="769"/>
      <c r="Y350" s="769">
        <f>IF(AND(AJ350="",AK350="",AL350="",AN350="",AO350="",OR(AP350="",AP350=Dropdown!$AM$12,AP350=Dropdown!$AM$11)),1,0)</f>
        <v>0</v>
      </c>
      <c r="Z350" s="769">
        <f t="shared" si="48"/>
        <v>0</v>
      </c>
      <c r="AA350" s="769">
        <f t="shared" si="49"/>
        <v>1</v>
      </c>
      <c r="AB350" s="769">
        <f t="shared" si="50"/>
        <v>0</v>
      </c>
      <c r="AC350" s="769"/>
      <c r="AD350" s="772" t="str">
        <f>IF(OR(T350&lt;&gt;"",U350&lt;&gt;""),Dropdown!$A$4,IF(OR(V350&lt;&gt;"",W350&lt;&gt;""),Dropdown!$A$5,Dropdown!$A$3))</f>
        <v>Residential</v>
      </c>
      <c r="AE350" s="773" t="s">
        <v>343</v>
      </c>
      <c r="AF350" s="773" t="str">
        <f>VLOOKUP(AG350,Dropdown!$N$3:$R$62,2,FALSE)</f>
        <v>SSA</v>
      </c>
      <c r="AG350" s="810" t="s">
        <v>27</v>
      </c>
      <c r="AH350" s="773" t="str">
        <f>IF(AG350&lt;&gt;"",VLOOKUP(AG350,Dropdown!$N$3:$R$62,3,FALSE),IF(AF350&lt;&gt;"",VLOOKUP(AF350,Dropdown!$N$3:$R$62,3,FALSE),IF(AE350&lt;&gt;"",VLOOKUP(AE350,Dropdown!$N$3:$R$62,3,FALSE),"")))</f>
        <v>LMI</v>
      </c>
      <c r="AI350" s="773" t="str">
        <f>IF(AG350&lt;&gt;"",VLOOKUP(AG350,Dropdown!$N$3:$R$62,5,FALSE),IF(AF350&lt;&gt;"",VLOOKUP(AF350,Dropdown!$N$3:$R$62,5,FALSE),IF(AE350&lt;&gt;"",VLOOKUP(AE350,Dropdown!$N$3:$R$62,5,FALSE),"")))</f>
        <v>Arid</v>
      </c>
      <c r="AJ350" s="773"/>
      <c r="AK350" s="773"/>
      <c r="AL350" s="773" t="s">
        <v>357</v>
      </c>
      <c r="AM350" s="773"/>
      <c r="AN350" s="773"/>
      <c r="AO350" s="773"/>
      <c r="AP350" s="773"/>
      <c r="AQ350" s="769"/>
      <c r="AR350" s="774" t="s">
        <v>360</v>
      </c>
      <c r="AS350" s="774"/>
      <c r="AT350" s="769" t="s">
        <v>322</v>
      </c>
      <c r="AU350" s="769"/>
      <c r="AV350" s="846"/>
      <c r="AW350" s="823"/>
      <c r="AX350" s="824"/>
      <c r="AY350" s="824"/>
      <c r="AZ350" s="803"/>
      <c r="BA350" s="804"/>
      <c r="BB350" s="804"/>
      <c r="BC350" s="823"/>
      <c r="BD350" s="824"/>
      <c r="BE350" s="824"/>
      <c r="BF350" s="805"/>
      <c r="BG350" s="804"/>
      <c r="BH350" s="804"/>
      <c r="BI350" s="823"/>
      <c r="BJ350" s="824"/>
      <c r="BK350" s="824"/>
      <c r="BL350" s="805"/>
      <c r="BM350" s="804"/>
      <c r="BN350" s="804"/>
      <c r="BO350" s="823"/>
      <c r="BP350" s="824"/>
      <c r="BQ350" s="824"/>
      <c r="BR350" s="805"/>
      <c r="BS350" s="804"/>
      <c r="BT350" s="804"/>
      <c r="BU350" s="823"/>
      <c r="BV350" s="824"/>
      <c r="BW350" s="824"/>
      <c r="BX350" s="805"/>
      <c r="BY350" s="804"/>
      <c r="BZ350" s="804"/>
      <c r="CA350" s="823"/>
      <c r="CB350" s="824"/>
      <c r="CC350" s="824"/>
      <c r="CD350" s="805"/>
      <c r="CE350" s="804"/>
      <c r="CF350" s="804"/>
      <c r="CG350" s="823"/>
      <c r="CH350" s="824"/>
      <c r="CI350" s="824"/>
      <c r="CJ350" s="805"/>
      <c r="CK350" s="804"/>
      <c r="CL350" s="804"/>
      <c r="CM350" s="823"/>
      <c r="CN350" s="824"/>
      <c r="CO350" s="824"/>
      <c r="CP350" s="805"/>
      <c r="CQ350" s="804"/>
      <c r="CR350" s="804"/>
      <c r="CS350" s="823"/>
      <c r="CT350" s="824"/>
      <c r="CU350" s="824"/>
      <c r="CV350" s="805"/>
      <c r="CW350" s="804"/>
      <c r="CX350" s="804"/>
      <c r="CY350" s="823"/>
      <c r="CZ350" s="824"/>
      <c r="DA350" s="825"/>
      <c r="DB350" s="803"/>
      <c r="DC350" s="809"/>
      <c r="DD350" s="809"/>
      <c r="DE350" s="826"/>
      <c r="DF350" s="825"/>
      <c r="DG350" s="824"/>
      <c r="DH350" s="805"/>
      <c r="DI350" s="804"/>
      <c r="DJ350" s="804"/>
      <c r="DK350" s="823"/>
      <c r="DL350" s="824"/>
      <c r="DM350" s="825"/>
      <c r="DN350" s="803"/>
      <c r="DO350" s="809"/>
      <c r="DP350" s="809"/>
      <c r="DQ350" s="827"/>
      <c r="DR350" s="828"/>
      <c r="DS350" s="835">
        <v>23</v>
      </c>
      <c r="DT350" s="811"/>
      <c r="DU350" s="812"/>
      <c r="DV350" s="812"/>
      <c r="DW350" s="827"/>
      <c r="DX350" s="828"/>
      <c r="DY350" s="828"/>
      <c r="DZ350" s="813"/>
      <c r="EA350" s="812"/>
      <c r="EB350" s="812"/>
      <c r="EC350" s="827"/>
      <c r="ED350" s="828"/>
      <c r="EE350" s="828"/>
      <c r="EF350" s="813"/>
      <c r="EG350" s="812"/>
      <c r="EH350" s="812"/>
      <c r="EI350" s="827"/>
      <c r="EJ350" s="828"/>
      <c r="EK350" s="828"/>
      <c r="EL350" s="813"/>
      <c r="EM350" s="812"/>
      <c r="EN350" s="812"/>
      <c r="EO350" s="827"/>
      <c r="EP350" s="828"/>
      <c r="EQ350" s="828"/>
      <c r="ER350" s="813"/>
      <c r="ES350" s="812"/>
      <c r="ET350" s="812"/>
      <c r="EU350" s="827"/>
      <c r="EV350" s="828"/>
      <c r="EW350" s="828"/>
      <c r="EX350" s="813"/>
      <c r="EY350" s="812"/>
      <c r="EZ350" s="812"/>
      <c r="FA350" s="827"/>
      <c r="FB350" s="828"/>
      <c r="FC350" s="828"/>
      <c r="FD350" s="813"/>
      <c r="FE350" s="812"/>
      <c r="FF350" s="812"/>
      <c r="FG350" s="827"/>
      <c r="FH350" s="828"/>
      <c r="FI350" s="828"/>
      <c r="FJ350" s="813"/>
      <c r="FK350" s="812"/>
      <c r="FL350" s="812"/>
      <c r="FM350" s="827"/>
      <c r="FN350" s="828"/>
      <c r="FO350" s="828"/>
      <c r="FP350" s="813"/>
      <c r="FQ350" s="812"/>
      <c r="FR350" s="812"/>
      <c r="FS350" s="823"/>
      <c r="FT350" s="824"/>
      <c r="FU350" s="825"/>
      <c r="FV350" s="803"/>
      <c r="FW350" s="804"/>
      <c r="FX350" s="804"/>
      <c r="FY350" s="826"/>
      <c r="FZ350" s="825"/>
      <c r="GA350" s="824"/>
      <c r="GB350" s="805"/>
      <c r="GC350" s="804"/>
      <c r="GD350" s="804"/>
      <c r="GE350" s="823"/>
      <c r="GF350" s="824"/>
      <c r="GG350" s="825"/>
      <c r="GH350" s="803"/>
      <c r="GI350" s="809"/>
      <c r="GJ350" s="809"/>
      <c r="GK350" s="826"/>
      <c r="GL350" s="825"/>
      <c r="GM350" s="824"/>
      <c r="GN350" s="805"/>
      <c r="GO350" s="804"/>
      <c r="GP350" s="804"/>
      <c r="GQ350" s="823"/>
      <c r="GR350" s="824"/>
      <c r="GS350" s="825"/>
      <c r="GT350" s="803"/>
      <c r="GU350" s="809"/>
      <c r="GV350" s="809"/>
      <c r="GW350" s="826"/>
      <c r="GX350" s="825"/>
      <c r="GY350" s="824"/>
      <c r="GZ350" s="805"/>
      <c r="HA350" s="804"/>
      <c r="HB350" s="804"/>
      <c r="HC350" s="823"/>
      <c r="HD350" s="824"/>
      <c r="HE350" s="825"/>
      <c r="HF350" s="803"/>
      <c r="HG350" s="809"/>
      <c r="HH350" s="809"/>
      <c r="HI350" s="826"/>
      <c r="HJ350" s="825"/>
      <c r="HK350" s="824"/>
      <c r="HL350" s="805"/>
      <c r="HM350" s="804"/>
      <c r="HN350" s="804"/>
      <c r="HO350" s="823"/>
      <c r="HP350" s="824"/>
      <c r="HQ350" s="825"/>
      <c r="HR350" s="803"/>
      <c r="HS350" s="809"/>
      <c r="HT350" s="809"/>
      <c r="HU350" s="826"/>
      <c r="HV350" s="825"/>
      <c r="HW350" s="824"/>
      <c r="HX350" s="805"/>
      <c r="HY350" s="804"/>
      <c r="HZ350" s="804"/>
      <c r="IA350" s="823"/>
      <c r="IB350" s="824"/>
      <c r="IC350" s="825"/>
      <c r="ID350" s="803"/>
      <c r="IE350" s="804"/>
      <c r="IF350" s="804"/>
      <c r="IG350" s="826"/>
      <c r="IH350" s="825"/>
      <c r="II350" s="824"/>
      <c r="IJ350" s="805"/>
      <c r="IK350" s="804"/>
      <c r="IL350" s="804"/>
      <c r="IM350" s="823"/>
      <c r="IN350" s="824"/>
      <c r="IO350" s="825"/>
      <c r="IP350" s="803"/>
      <c r="IQ350" s="804"/>
      <c r="IR350" s="804"/>
      <c r="IS350" s="826"/>
      <c r="IT350" s="825"/>
      <c r="IU350" s="824"/>
      <c r="IV350" s="805"/>
      <c r="IW350" s="804"/>
      <c r="IX350" s="804"/>
      <c r="IY350" s="823"/>
      <c r="IZ350" s="824"/>
      <c r="JA350" s="825"/>
      <c r="JB350" s="803"/>
      <c r="JC350" s="804"/>
      <c r="JD350" s="804"/>
      <c r="JE350" s="826"/>
      <c r="JF350" s="825"/>
      <c r="JG350" s="824"/>
      <c r="JH350" s="805"/>
      <c r="JI350" s="804"/>
      <c r="JJ350" s="804"/>
      <c r="JK350" s="823"/>
      <c r="JL350" s="824"/>
      <c r="JM350" s="825"/>
      <c r="JN350" s="803"/>
      <c r="JO350" s="809"/>
      <c r="JP350" s="809"/>
      <c r="JQ350" s="826"/>
      <c r="JR350" s="825"/>
      <c r="JS350" s="824"/>
      <c r="JT350" s="805"/>
      <c r="JU350" s="804"/>
      <c r="JV350" s="804"/>
      <c r="JW350" s="823"/>
      <c r="JX350" s="824"/>
      <c r="JY350" s="824"/>
      <c r="JZ350" s="805"/>
      <c r="KA350" s="809"/>
      <c r="KB350" s="809"/>
      <c r="KC350" s="823"/>
      <c r="KD350" s="824"/>
      <c r="KE350" s="824"/>
      <c r="KF350" s="805"/>
      <c r="KG350" s="809"/>
      <c r="KH350" s="809"/>
      <c r="KI350" s="823"/>
      <c r="KJ350" s="824"/>
      <c r="KK350" s="824"/>
      <c r="KL350" s="805"/>
      <c r="KM350" s="809"/>
      <c r="KN350" s="809"/>
      <c r="KO350" s="823"/>
      <c r="KP350" s="824"/>
      <c r="KQ350" s="824"/>
      <c r="KR350" s="805"/>
      <c r="KS350" s="804"/>
      <c r="KT350" s="804"/>
      <c r="KU350" s="823"/>
      <c r="KV350" s="824"/>
      <c r="KW350" s="824"/>
      <c r="KX350" s="805"/>
      <c r="KY350" s="809"/>
      <c r="KZ350" s="809"/>
      <c r="LA350" s="823"/>
      <c r="LB350" s="824"/>
      <c r="LC350" s="824"/>
      <c r="LD350" s="805"/>
      <c r="LE350" s="804"/>
      <c r="LF350" s="804"/>
      <c r="LG350" s="823"/>
      <c r="LH350" s="824"/>
      <c r="LI350" s="824"/>
      <c r="LJ350" s="805"/>
      <c r="LK350" s="804"/>
      <c r="LL350" s="804"/>
      <c r="LM350" s="823"/>
      <c r="LN350" s="824"/>
      <c r="LO350" s="824"/>
      <c r="LP350" s="805"/>
      <c r="LQ350" s="809"/>
      <c r="LR350" s="809"/>
      <c r="LS350" s="823"/>
      <c r="LT350" s="824"/>
      <c r="LU350" s="824"/>
      <c r="LV350" s="805"/>
      <c r="LW350" s="804"/>
      <c r="LX350" s="804"/>
      <c r="LY350" s="823"/>
      <c r="LZ350" s="824"/>
      <c r="MA350" s="824"/>
      <c r="MB350" s="805"/>
      <c r="MC350" s="809"/>
      <c r="MD350" s="809"/>
      <c r="ME350" s="823"/>
      <c r="MF350" s="824"/>
      <c r="MG350" s="824"/>
      <c r="MH350" s="805"/>
      <c r="MI350" s="809"/>
      <c r="MJ350" s="809"/>
      <c r="MK350" s="823"/>
      <c r="ML350" s="824"/>
      <c r="MM350" s="824"/>
      <c r="MN350" s="805"/>
      <c r="MO350" s="809"/>
      <c r="MP350" s="809"/>
      <c r="MQ350" s="823"/>
      <c r="MR350" s="824"/>
      <c r="MS350" s="824"/>
      <c r="MT350" s="805"/>
      <c r="MU350" s="804"/>
      <c r="MV350" s="804"/>
      <c r="MW350" s="823"/>
      <c r="MX350" s="824"/>
      <c r="MY350" s="824"/>
      <c r="MZ350" s="805"/>
      <c r="NA350" s="804"/>
      <c r="NB350" s="804"/>
      <c r="NC350" s="823"/>
      <c r="ND350" s="824"/>
      <c r="NE350" s="824"/>
      <c r="NF350" s="805"/>
      <c r="NG350" s="804"/>
      <c r="NH350" s="804"/>
      <c r="NI350" s="823"/>
      <c r="NJ350" s="824"/>
      <c r="NK350" s="824"/>
      <c r="NL350" s="805"/>
      <c r="NM350" s="809"/>
      <c r="NN350" s="809"/>
      <c r="NO350" s="823"/>
      <c r="NP350" s="824"/>
      <c r="NQ350" s="824"/>
      <c r="NR350" s="805"/>
      <c r="NS350" s="823"/>
      <c r="NT350" s="824"/>
      <c r="NU350" s="824"/>
      <c r="NV350" s="805"/>
      <c r="NW350" s="823"/>
      <c r="NX350" s="824"/>
      <c r="NY350" s="824"/>
      <c r="NZ350" s="834"/>
      <c r="OA350" s="823"/>
      <c r="OB350" s="824"/>
      <c r="OC350" s="824"/>
      <c r="OD350" s="805"/>
      <c r="OE350" s="823"/>
      <c r="OF350" s="824"/>
      <c r="OG350" s="824"/>
      <c r="OH350" s="805"/>
      <c r="OI350" s="823"/>
      <c r="OJ350" s="824"/>
      <c r="OK350" s="824"/>
      <c r="OL350" s="805"/>
      <c r="OM350" s="823"/>
      <c r="ON350" s="824"/>
      <c r="OO350" s="824"/>
      <c r="OP350" s="805"/>
      <c r="OQ350" s="823"/>
      <c r="OR350" s="824"/>
      <c r="OS350" s="824"/>
      <c r="OT350" s="805"/>
      <c r="OU350" s="823"/>
      <c r="OV350" s="824"/>
      <c r="OW350" s="824"/>
      <c r="OX350" s="805"/>
      <c r="OY350" s="823"/>
      <c r="OZ350" s="824"/>
      <c r="PA350" s="824"/>
      <c r="PB350" s="805"/>
      <c r="PC350" s="823"/>
      <c r="PD350" s="824"/>
      <c r="PE350" s="824"/>
      <c r="PF350" s="805"/>
    </row>
    <row r="351" spans="1:422" ht="15" hidden="1" customHeight="1" x14ac:dyDescent="0.25">
      <c r="A351" s="769" t="s">
        <v>17</v>
      </c>
      <c r="B351" s="769" t="s">
        <v>18</v>
      </c>
      <c r="C351" s="769" t="s">
        <v>20</v>
      </c>
      <c r="D351" s="770"/>
      <c r="E351" s="769"/>
      <c r="F351" s="769" t="s">
        <v>59</v>
      </c>
      <c r="G351" s="769" t="s">
        <v>151</v>
      </c>
      <c r="H351" s="769" t="s">
        <v>152</v>
      </c>
      <c r="I351" s="769"/>
      <c r="J351" s="769"/>
      <c r="K351" s="771" t="s">
        <v>484</v>
      </c>
      <c r="L351" s="769" t="s">
        <v>483</v>
      </c>
      <c r="M351" s="771"/>
      <c r="N351" s="771" t="s">
        <v>557</v>
      </c>
      <c r="O351" s="769" t="s">
        <v>486</v>
      </c>
      <c r="P351" s="769" t="s">
        <v>520</v>
      </c>
      <c r="Q351" s="769"/>
      <c r="R351" s="769" t="s">
        <v>149</v>
      </c>
      <c r="S351" s="769"/>
      <c r="T351" s="816"/>
      <c r="U351" s="816"/>
      <c r="V351" s="816"/>
      <c r="W351" s="816"/>
      <c r="X351" s="769"/>
      <c r="Y351" s="769">
        <f>IF(AND(AJ351="",AK351="",AL351="",AN351="",AO351="",OR(AP351="",AP351=Dropdown!$AM$12,AP351=Dropdown!$AM$11)),1,0)</f>
        <v>0</v>
      </c>
      <c r="Z351" s="769">
        <f t="shared" si="48"/>
        <v>0</v>
      </c>
      <c r="AA351" s="769">
        <f t="shared" si="49"/>
        <v>0</v>
      </c>
      <c r="AB351" s="769">
        <f t="shared" si="50"/>
        <v>1</v>
      </c>
      <c r="AC351" s="769"/>
      <c r="AD351" s="772" t="str">
        <f>IF(OR(T351&lt;&gt;"",U351&lt;&gt;""),Dropdown!$A$4,IF(OR(V351&lt;&gt;"",W351&lt;&gt;""),Dropdown!$A$5,Dropdown!$A$3))</f>
        <v>Residential</v>
      </c>
      <c r="AE351" s="773" t="s">
        <v>343</v>
      </c>
      <c r="AF351" s="773" t="str">
        <f>VLOOKUP(AG351,Dropdown!$N$3:$R$55,2,FALSE)</f>
        <v>SSA</v>
      </c>
      <c r="AG351" s="773" t="s">
        <v>17</v>
      </c>
      <c r="AH351" s="773" t="str">
        <f>IF(AG351&lt;&gt;"",VLOOKUP(AG351,Dropdown!$N$3:$R$62,3,FALSE),IF(AF351&lt;&gt;"",VLOOKUP(AF351,Dropdown!$N$3:$R$62,3,FALSE),IF(AE351&lt;&gt;"",VLOOKUP(AE351,Dropdown!$N$3:$R$62,3,FALSE),"")))</f>
        <v>LMI</v>
      </c>
      <c r="AI351" s="773" t="str">
        <f>IF(AG351&lt;&gt;"",VLOOKUP(AG351,Dropdown!$N$3:$R$62,5,FALSE),IF(AF351&lt;&gt;"",VLOOKUP(AF351,Dropdown!$N$3:$R$62,5,FALSE),IF(AE351&lt;&gt;"",VLOOKUP(AE351,Dropdown!$N$3:$R$62,5,FALSE),"")))</f>
        <v>Moderate</v>
      </c>
      <c r="AJ351" s="773" t="s">
        <v>776</v>
      </c>
      <c r="AK351" s="773"/>
      <c r="AL351" s="773" t="s">
        <v>357</v>
      </c>
      <c r="AM351" s="821" t="s">
        <v>769</v>
      </c>
      <c r="AN351" s="773" t="s">
        <v>486</v>
      </c>
      <c r="AO351" s="773"/>
      <c r="AP351" s="773"/>
      <c r="AQ351" s="769" t="s">
        <v>516</v>
      </c>
      <c r="AR351" s="774" t="s">
        <v>519</v>
      </c>
      <c r="AS351" s="774"/>
      <c r="AT351" s="769"/>
      <c r="AU351" s="769"/>
      <c r="AV351" s="846"/>
      <c r="AW351" s="823"/>
      <c r="AX351" s="824"/>
      <c r="AY351" s="824"/>
      <c r="AZ351" s="803"/>
      <c r="BA351" s="804"/>
      <c r="BB351" s="804"/>
      <c r="BC351" s="823"/>
      <c r="BD351" s="824"/>
      <c r="BE351" s="824"/>
      <c r="BF351" s="805"/>
      <c r="BG351" s="804"/>
      <c r="BH351" s="804"/>
      <c r="BI351" s="823"/>
      <c r="BJ351" s="824"/>
      <c r="BK351" s="824"/>
      <c r="BL351" s="805"/>
      <c r="BM351" s="804"/>
      <c r="BN351" s="804"/>
      <c r="BO351" s="823"/>
      <c r="BP351" s="824"/>
      <c r="BQ351" s="824"/>
      <c r="BR351" s="805"/>
      <c r="BS351" s="804"/>
      <c r="BT351" s="804"/>
      <c r="BU351" s="823"/>
      <c r="BV351" s="824"/>
      <c r="BW351" s="824"/>
      <c r="BX351" s="805"/>
      <c r="BY351" s="804"/>
      <c r="BZ351" s="804"/>
      <c r="CA351" s="823"/>
      <c r="CB351" s="824"/>
      <c r="CC351" s="824"/>
      <c r="CD351" s="805"/>
      <c r="CE351" s="804"/>
      <c r="CF351" s="804"/>
      <c r="CG351" s="823"/>
      <c r="CH351" s="824"/>
      <c r="CI351" s="824"/>
      <c r="CJ351" s="805"/>
      <c r="CK351" s="804"/>
      <c r="CL351" s="804"/>
      <c r="CM351" s="823"/>
      <c r="CN351" s="824"/>
      <c r="CO351" s="824"/>
      <c r="CP351" s="805"/>
      <c r="CQ351" s="804"/>
      <c r="CR351" s="804"/>
      <c r="CS351" s="823"/>
      <c r="CT351" s="824"/>
      <c r="CU351" s="824"/>
      <c r="CV351" s="805"/>
      <c r="CW351" s="804"/>
      <c r="CX351" s="804"/>
      <c r="CY351" s="823"/>
      <c r="CZ351" s="824"/>
      <c r="DA351" s="825"/>
      <c r="DB351" s="803"/>
      <c r="DC351" s="809"/>
      <c r="DD351" s="809"/>
      <c r="DE351" s="826"/>
      <c r="DF351" s="825"/>
      <c r="DG351" s="824"/>
      <c r="DH351" s="805"/>
      <c r="DI351" s="804"/>
      <c r="DJ351" s="804"/>
      <c r="DK351" s="823"/>
      <c r="DL351" s="824"/>
      <c r="DM351" s="825"/>
      <c r="DN351" s="803"/>
      <c r="DO351" s="809"/>
      <c r="DP351" s="809"/>
      <c r="DQ351" s="827"/>
      <c r="DR351" s="828"/>
      <c r="DS351" s="835"/>
      <c r="DT351" s="803"/>
      <c r="DU351" s="804"/>
      <c r="DV351" s="804"/>
      <c r="DW351" s="836"/>
      <c r="DX351" s="835"/>
      <c r="DY351" s="828"/>
      <c r="DZ351" s="803"/>
      <c r="EA351" s="804"/>
      <c r="EB351" s="804"/>
      <c r="EC351" s="827"/>
      <c r="ED351" s="828"/>
      <c r="EE351" s="835"/>
      <c r="EF351" s="803"/>
      <c r="EG351" s="804"/>
      <c r="EH351" s="804"/>
      <c r="EI351" s="836"/>
      <c r="EJ351" s="835"/>
      <c r="EK351" s="828"/>
      <c r="EL351" s="803"/>
      <c r="EM351" s="804"/>
      <c r="EN351" s="804"/>
      <c r="EO351" s="827"/>
      <c r="EP351" s="828"/>
      <c r="EQ351" s="835"/>
      <c r="ER351" s="803"/>
      <c r="ES351" s="804"/>
      <c r="ET351" s="804"/>
      <c r="EU351" s="836"/>
      <c r="EV351" s="835"/>
      <c r="EW351" s="828"/>
      <c r="EX351" s="803"/>
      <c r="EY351" s="804"/>
      <c r="EZ351" s="804"/>
      <c r="FA351" s="827"/>
      <c r="FB351" s="828"/>
      <c r="FC351" s="835"/>
      <c r="FD351" s="803"/>
      <c r="FE351" s="804"/>
      <c r="FF351" s="804"/>
      <c r="FG351" s="836"/>
      <c r="FH351" s="835"/>
      <c r="FI351" s="828"/>
      <c r="FJ351" s="803"/>
      <c r="FK351" s="804"/>
      <c r="FL351" s="804"/>
      <c r="FM351" s="827"/>
      <c r="FN351" s="828"/>
      <c r="FO351" s="835"/>
      <c r="FP351" s="803"/>
      <c r="FQ351" s="804"/>
      <c r="FR351" s="804"/>
      <c r="FS351" s="823"/>
      <c r="FT351" s="824"/>
      <c r="FU351" s="825"/>
      <c r="FV351" s="803"/>
      <c r="FW351" s="804"/>
      <c r="FX351" s="804"/>
      <c r="FY351" s="826"/>
      <c r="FZ351" s="825"/>
      <c r="GA351" s="824"/>
      <c r="GB351" s="805"/>
      <c r="GC351" s="804"/>
      <c r="GD351" s="804"/>
      <c r="GE351" s="823"/>
      <c r="GF351" s="824"/>
      <c r="GG351" s="825"/>
      <c r="GH351" s="803"/>
      <c r="GI351" s="809"/>
      <c r="GJ351" s="809"/>
      <c r="GK351" s="826"/>
      <c r="GL351" s="825"/>
      <c r="GM351" s="824"/>
      <c r="GN351" s="805"/>
      <c r="GO351" s="804"/>
      <c r="GP351" s="804"/>
      <c r="GQ351" s="823"/>
      <c r="GR351" s="824"/>
      <c r="GS351" s="825"/>
      <c r="GT351" s="803"/>
      <c r="GU351" s="809"/>
      <c r="GV351" s="809"/>
      <c r="GW351" s="826"/>
      <c r="GX351" s="825"/>
      <c r="GY351" s="824"/>
      <c r="GZ351" s="805"/>
      <c r="HA351" s="804"/>
      <c r="HB351" s="804"/>
      <c r="HC351" s="823"/>
      <c r="HD351" s="824"/>
      <c r="HE351" s="825"/>
      <c r="HF351" s="803"/>
      <c r="HG351" s="809"/>
      <c r="HH351" s="809"/>
      <c r="HI351" s="826"/>
      <c r="HJ351" s="825"/>
      <c r="HK351" s="824"/>
      <c r="HL351" s="805"/>
      <c r="HM351" s="804"/>
      <c r="HN351" s="804"/>
      <c r="HO351" s="823"/>
      <c r="HP351" s="824"/>
      <c r="HQ351" s="825"/>
      <c r="HR351" s="803"/>
      <c r="HS351" s="809"/>
      <c r="HT351" s="809"/>
      <c r="HU351" s="826"/>
      <c r="HV351" s="825"/>
      <c r="HW351" s="824"/>
      <c r="HX351" s="805"/>
      <c r="HY351" s="804"/>
      <c r="HZ351" s="804"/>
      <c r="IA351" s="823"/>
      <c r="IB351" s="824"/>
      <c r="IC351" s="825"/>
      <c r="ID351" s="803"/>
      <c r="IE351" s="804"/>
      <c r="IF351" s="804"/>
      <c r="IG351" s="826"/>
      <c r="IH351" s="825"/>
      <c r="II351" s="824"/>
      <c r="IJ351" s="805"/>
      <c r="IK351" s="804"/>
      <c r="IL351" s="804"/>
      <c r="IM351" s="823"/>
      <c r="IN351" s="824"/>
      <c r="IO351" s="825"/>
      <c r="IP351" s="803"/>
      <c r="IQ351" s="804"/>
      <c r="IR351" s="804"/>
      <c r="IS351" s="826"/>
      <c r="IT351" s="825"/>
      <c r="IU351" s="824"/>
      <c r="IV351" s="805"/>
      <c r="IW351" s="804"/>
      <c r="IX351" s="804"/>
      <c r="IY351" s="823"/>
      <c r="IZ351" s="824"/>
      <c r="JA351" s="825"/>
      <c r="JB351" s="803"/>
      <c r="JC351" s="804"/>
      <c r="JD351" s="804"/>
      <c r="JE351" s="826"/>
      <c r="JF351" s="825"/>
      <c r="JG351" s="824"/>
      <c r="JH351" s="805"/>
      <c r="JI351" s="804"/>
      <c r="JJ351" s="804"/>
      <c r="JK351" s="823"/>
      <c r="JL351" s="824"/>
      <c r="JM351" s="825"/>
      <c r="JN351" s="803"/>
      <c r="JO351" s="809"/>
      <c r="JP351" s="809"/>
      <c r="JQ351" s="826"/>
      <c r="JR351" s="825"/>
      <c r="JS351" s="824"/>
      <c r="JT351" s="805"/>
      <c r="JU351" s="804"/>
      <c r="JV351" s="804"/>
      <c r="JW351" s="823"/>
      <c r="JX351" s="824"/>
      <c r="JY351" s="824"/>
      <c r="JZ351" s="805"/>
      <c r="KA351" s="809"/>
      <c r="KB351" s="809"/>
      <c r="KC351" s="823"/>
      <c r="KD351" s="824"/>
      <c r="KE351" s="824"/>
      <c r="KF351" s="805"/>
      <c r="KG351" s="809"/>
      <c r="KH351" s="809"/>
      <c r="KI351" s="823"/>
      <c r="KJ351" s="824"/>
      <c r="KK351" s="824"/>
      <c r="KL351" s="805"/>
      <c r="KM351" s="809"/>
      <c r="KN351" s="809"/>
      <c r="KO351" s="823"/>
      <c r="KP351" s="824"/>
      <c r="KQ351" s="824"/>
      <c r="KR351" s="805"/>
      <c r="KS351" s="804"/>
      <c r="KT351" s="804"/>
      <c r="KU351" s="823"/>
      <c r="KV351" s="824"/>
      <c r="KW351" s="824"/>
      <c r="KX351" s="805"/>
      <c r="KY351" s="809"/>
      <c r="KZ351" s="809"/>
      <c r="LA351" s="823"/>
      <c r="LB351" s="824"/>
      <c r="LC351" s="824"/>
      <c r="LD351" s="805"/>
      <c r="LE351" s="804"/>
      <c r="LF351" s="804"/>
      <c r="LG351" s="823"/>
      <c r="LH351" s="824"/>
      <c r="LI351" s="824"/>
      <c r="LJ351" s="805"/>
      <c r="LK351" s="804"/>
      <c r="LL351" s="804"/>
      <c r="LM351" s="823"/>
      <c r="LN351" s="824"/>
      <c r="LO351" s="824"/>
      <c r="LP351" s="805"/>
      <c r="LQ351" s="809"/>
      <c r="LR351" s="809"/>
      <c r="LS351" s="823"/>
      <c r="LT351" s="824"/>
      <c r="LU351" s="824"/>
      <c r="LV351" s="805"/>
      <c r="LW351" s="804"/>
      <c r="LX351" s="804"/>
      <c r="LY351" s="823"/>
      <c r="LZ351" s="824"/>
      <c r="MA351" s="824"/>
      <c r="MB351" s="805"/>
      <c r="MC351" s="809"/>
      <c r="MD351" s="809"/>
      <c r="ME351" s="823"/>
      <c r="MF351" s="824"/>
      <c r="MG351" s="824"/>
      <c r="MH351" s="805"/>
      <c r="MI351" s="809"/>
      <c r="MJ351" s="809"/>
      <c r="MK351" s="823"/>
      <c r="ML351" s="824"/>
      <c r="MM351" s="824"/>
      <c r="MN351" s="805"/>
      <c r="MO351" s="809"/>
      <c r="MP351" s="809"/>
      <c r="MQ351" s="823"/>
      <c r="MR351" s="824"/>
      <c r="MS351" s="824"/>
      <c r="MT351" s="805"/>
      <c r="MU351" s="804"/>
      <c r="MV351" s="804"/>
      <c r="MW351" s="823"/>
      <c r="MX351" s="824"/>
      <c r="MY351" s="824"/>
      <c r="MZ351" s="805"/>
      <c r="NA351" s="804"/>
      <c r="NB351" s="804"/>
      <c r="NC351" s="823">
        <v>1.2</v>
      </c>
      <c r="ND351" s="824">
        <v>1.55</v>
      </c>
      <c r="NE351" s="825">
        <v>1.34</v>
      </c>
      <c r="NF351" s="803">
        <v>0.13</v>
      </c>
      <c r="NG351" s="804"/>
      <c r="NH351" s="804"/>
      <c r="NI351" s="823"/>
      <c r="NJ351" s="824"/>
      <c r="NK351" s="824"/>
      <c r="NL351" s="805"/>
      <c r="NM351" s="809"/>
      <c r="NN351" s="809"/>
      <c r="NO351" s="823"/>
      <c r="NP351" s="824"/>
      <c r="NQ351" s="824"/>
      <c r="NR351" s="805"/>
      <c r="NS351" s="823"/>
      <c r="NT351" s="824"/>
      <c r="NU351" s="824"/>
      <c r="NV351" s="805"/>
      <c r="NW351" s="823"/>
      <c r="NX351" s="824"/>
      <c r="NY351" s="824"/>
      <c r="NZ351" s="834"/>
      <c r="OA351" s="823"/>
      <c r="OB351" s="824"/>
      <c r="OC351" s="824"/>
      <c r="OD351" s="805"/>
      <c r="OE351" s="823"/>
      <c r="OF351" s="824"/>
      <c r="OG351" s="824"/>
      <c r="OH351" s="805"/>
      <c r="OI351" s="823"/>
      <c r="OJ351" s="824"/>
      <c r="OK351" s="824"/>
      <c r="OL351" s="805"/>
      <c r="OM351" s="823"/>
      <c r="ON351" s="824"/>
      <c r="OO351" s="824"/>
      <c r="OP351" s="805"/>
      <c r="OQ351" s="823"/>
      <c r="OR351" s="824"/>
      <c r="OS351" s="824"/>
      <c r="OT351" s="805"/>
      <c r="OU351" s="823"/>
      <c r="OV351" s="824"/>
      <c r="OW351" s="824"/>
      <c r="OX351" s="805"/>
      <c r="OY351" s="823"/>
      <c r="OZ351" s="824"/>
      <c r="PA351" s="824"/>
      <c r="PB351" s="805"/>
      <c r="PC351" s="823"/>
      <c r="PD351" s="824"/>
      <c r="PE351" s="824"/>
      <c r="PF351" s="805"/>
    </row>
    <row r="352" spans="1:422" ht="15" hidden="1" customHeight="1" x14ac:dyDescent="0.25">
      <c r="A352" s="769" t="s">
        <v>17</v>
      </c>
      <c r="B352" s="769" t="s">
        <v>18</v>
      </c>
      <c r="C352" s="769" t="s">
        <v>20</v>
      </c>
      <c r="D352" s="770"/>
      <c r="E352" s="769"/>
      <c r="F352" s="769" t="s">
        <v>59</v>
      </c>
      <c r="G352" s="769" t="s">
        <v>151</v>
      </c>
      <c r="H352" s="769" t="s">
        <v>152</v>
      </c>
      <c r="I352" s="769"/>
      <c r="J352" s="769"/>
      <c r="K352" s="771" t="s">
        <v>484</v>
      </c>
      <c r="L352" s="769" t="s">
        <v>483</v>
      </c>
      <c r="M352" s="771"/>
      <c r="N352" s="771">
        <v>1909</v>
      </c>
      <c r="O352" s="769" t="s">
        <v>486</v>
      </c>
      <c r="P352" s="769" t="s">
        <v>520</v>
      </c>
      <c r="Q352" s="769"/>
      <c r="R352" s="769" t="s">
        <v>149</v>
      </c>
      <c r="S352" s="769"/>
      <c r="T352" s="816"/>
      <c r="U352" s="816"/>
      <c r="V352" s="816"/>
      <c r="W352" s="816"/>
      <c r="X352" s="769"/>
      <c r="Y352" s="769">
        <f>IF(AND(AJ352="",AK352="",AL352="",AN352="",AO352="",OR(AP352="",AP352=Dropdown!$AM$12,AP352=Dropdown!$AM$11)),1,0)</f>
        <v>0</v>
      </c>
      <c r="Z352" s="769">
        <f t="shared" si="48"/>
        <v>0</v>
      </c>
      <c r="AA352" s="769">
        <f t="shared" si="49"/>
        <v>0</v>
      </c>
      <c r="AB352" s="769">
        <f t="shared" si="50"/>
        <v>1</v>
      </c>
      <c r="AC352" s="769"/>
      <c r="AD352" s="772" t="str">
        <f>IF(OR(T352&lt;&gt;"",U352&lt;&gt;""),Dropdown!$A$4,IF(OR(V352&lt;&gt;"",W352&lt;&gt;""),Dropdown!$A$5,Dropdown!$A$3))</f>
        <v>Residential</v>
      </c>
      <c r="AE352" s="773" t="s">
        <v>343</v>
      </c>
      <c r="AF352" s="773" t="str">
        <f>VLOOKUP(AG352,Dropdown!$N$3:$R$55,2,FALSE)</f>
        <v>SSA</v>
      </c>
      <c r="AG352" s="773" t="s">
        <v>17</v>
      </c>
      <c r="AH352" s="773" t="str">
        <f>IF(AG352&lt;&gt;"",VLOOKUP(AG352,Dropdown!$N$3:$R$62,3,FALSE),IF(AF352&lt;&gt;"",VLOOKUP(AF352,Dropdown!$N$3:$R$62,3,FALSE),IF(AE352&lt;&gt;"",VLOOKUP(AE352,Dropdown!$N$3:$R$62,3,FALSE),"")))</f>
        <v>LMI</v>
      </c>
      <c r="AI352" s="773" t="str">
        <f>IF(AG352&lt;&gt;"",VLOOKUP(AG352,Dropdown!$N$3:$R$62,5,FALSE),IF(AF352&lt;&gt;"",VLOOKUP(AF352,Dropdown!$N$3:$R$62,5,FALSE),IF(AE352&lt;&gt;"",VLOOKUP(AE352,Dropdown!$N$3:$R$62,5,FALSE),"")))</f>
        <v>Moderate</v>
      </c>
      <c r="AJ352" s="773" t="s">
        <v>776</v>
      </c>
      <c r="AK352" s="773"/>
      <c r="AL352" s="773" t="s">
        <v>357</v>
      </c>
      <c r="AM352" s="821" t="s">
        <v>768</v>
      </c>
      <c r="AN352" s="773" t="s">
        <v>486</v>
      </c>
      <c r="AO352" s="773"/>
      <c r="AP352" s="773"/>
      <c r="AQ352" s="769" t="s">
        <v>517</v>
      </c>
      <c r="AR352" s="774" t="s">
        <v>519</v>
      </c>
      <c r="AS352" s="774"/>
      <c r="AT352" s="769"/>
      <c r="AU352" s="769"/>
      <c r="AV352" s="846"/>
      <c r="AW352" s="823"/>
      <c r="AX352" s="824"/>
      <c r="AY352" s="824"/>
      <c r="AZ352" s="803"/>
      <c r="BA352" s="804"/>
      <c r="BB352" s="804"/>
      <c r="BC352" s="823"/>
      <c r="BD352" s="824"/>
      <c r="BE352" s="824"/>
      <c r="BF352" s="805"/>
      <c r="BG352" s="804"/>
      <c r="BH352" s="804"/>
      <c r="BI352" s="823"/>
      <c r="BJ352" s="824"/>
      <c r="BK352" s="824"/>
      <c r="BL352" s="805"/>
      <c r="BM352" s="804"/>
      <c r="BN352" s="804"/>
      <c r="BO352" s="823"/>
      <c r="BP352" s="824"/>
      <c r="BQ352" s="824"/>
      <c r="BR352" s="805"/>
      <c r="BS352" s="804"/>
      <c r="BT352" s="804"/>
      <c r="BU352" s="823"/>
      <c r="BV352" s="824"/>
      <c r="BW352" s="824"/>
      <c r="BX352" s="805"/>
      <c r="BY352" s="804"/>
      <c r="BZ352" s="804"/>
      <c r="CA352" s="823"/>
      <c r="CB352" s="824"/>
      <c r="CC352" s="824"/>
      <c r="CD352" s="805"/>
      <c r="CE352" s="804"/>
      <c r="CF352" s="804"/>
      <c r="CG352" s="823"/>
      <c r="CH352" s="824"/>
      <c r="CI352" s="824"/>
      <c r="CJ352" s="805"/>
      <c r="CK352" s="804"/>
      <c r="CL352" s="804"/>
      <c r="CM352" s="823"/>
      <c r="CN352" s="824"/>
      <c r="CO352" s="824"/>
      <c r="CP352" s="805"/>
      <c r="CQ352" s="804"/>
      <c r="CR352" s="804"/>
      <c r="CS352" s="823"/>
      <c r="CT352" s="824"/>
      <c r="CU352" s="824"/>
      <c r="CV352" s="805"/>
      <c r="CW352" s="804"/>
      <c r="CX352" s="804"/>
      <c r="CY352" s="823"/>
      <c r="CZ352" s="824"/>
      <c r="DA352" s="825"/>
      <c r="DB352" s="803"/>
      <c r="DC352" s="809"/>
      <c r="DD352" s="809"/>
      <c r="DE352" s="826"/>
      <c r="DF352" s="825"/>
      <c r="DG352" s="824"/>
      <c r="DH352" s="805"/>
      <c r="DI352" s="804"/>
      <c r="DJ352" s="804"/>
      <c r="DK352" s="823"/>
      <c r="DL352" s="824"/>
      <c r="DM352" s="825"/>
      <c r="DN352" s="803"/>
      <c r="DO352" s="809"/>
      <c r="DP352" s="809"/>
      <c r="DQ352" s="827"/>
      <c r="DR352" s="828"/>
      <c r="DS352" s="835"/>
      <c r="DT352" s="803"/>
      <c r="DU352" s="804"/>
      <c r="DV352" s="804"/>
      <c r="DW352" s="836"/>
      <c r="DX352" s="835"/>
      <c r="DY352" s="828"/>
      <c r="DZ352" s="803"/>
      <c r="EA352" s="804"/>
      <c r="EB352" s="804"/>
      <c r="EC352" s="827"/>
      <c r="ED352" s="828"/>
      <c r="EE352" s="835"/>
      <c r="EF352" s="803"/>
      <c r="EG352" s="804"/>
      <c r="EH352" s="804"/>
      <c r="EI352" s="836"/>
      <c r="EJ352" s="835"/>
      <c r="EK352" s="828"/>
      <c r="EL352" s="803"/>
      <c r="EM352" s="804"/>
      <c r="EN352" s="804"/>
      <c r="EO352" s="827"/>
      <c r="EP352" s="828"/>
      <c r="EQ352" s="835"/>
      <c r="ER352" s="803"/>
      <c r="ES352" s="804"/>
      <c r="ET352" s="804"/>
      <c r="EU352" s="836"/>
      <c r="EV352" s="835"/>
      <c r="EW352" s="828"/>
      <c r="EX352" s="803"/>
      <c r="EY352" s="804"/>
      <c r="EZ352" s="804"/>
      <c r="FA352" s="827"/>
      <c r="FB352" s="828"/>
      <c r="FC352" s="835"/>
      <c r="FD352" s="803"/>
      <c r="FE352" s="804"/>
      <c r="FF352" s="804"/>
      <c r="FG352" s="836"/>
      <c r="FH352" s="835"/>
      <c r="FI352" s="828"/>
      <c r="FJ352" s="803"/>
      <c r="FK352" s="804"/>
      <c r="FL352" s="804"/>
      <c r="FM352" s="827"/>
      <c r="FN352" s="828"/>
      <c r="FO352" s="835"/>
      <c r="FP352" s="803"/>
      <c r="FQ352" s="804"/>
      <c r="FR352" s="804"/>
      <c r="FS352" s="823"/>
      <c r="FT352" s="824"/>
      <c r="FU352" s="825"/>
      <c r="FV352" s="803"/>
      <c r="FW352" s="804"/>
      <c r="FX352" s="804"/>
      <c r="FY352" s="826"/>
      <c r="FZ352" s="825"/>
      <c r="GA352" s="824"/>
      <c r="GB352" s="805"/>
      <c r="GC352" s="804"/>
      <c r="GD352" s="804"/>
      <c r="GE352" s="823"/>
      <c r="GF352" s="824"/>
      <c r="GG352" s="825"/>
      <c r="GH352" s="803"/>
      <c r="GI352" s="809"/>
      <c r="GJ352" s="809"/>
      <c r="GK352" s="826"/>
      <c r="GL352" s="825"/>
      <c r="GM352" s="824"/>
      <c r="GN352" s="805"/>
      <c r="GO352" s="804"/>
      <c r="GP352" s="804"/>
      <c r="GQ352" s="823"/>
      <c r="GR352" s="824"/>
      <c r="GS352" s="825"/>
      <c r="GT352" s="803"/>
      <c r="GU352" s="809"/>
      <c r="GV352" s="809"/>
      <c r="GW352" s="826"/>
      <c r="GX352" s="825"/>
      <c r="GY352" s="824"/>
      <c r="GZ352" s="805"/>
      <c r="HA352" s="804"/>
      <c r="HB352" s="804"/>
      <c r="HC352" s="823"/>
      <c r="HD352" s="824"/>
      <c r="HE352" s="825"/>
      <c r="HF352" s="803"/>
      <c r="HG352" s="809"/>
      <c r="HH352" s="809"/>
      <c r="HI352" s="826"/>
      <c r="HJ352" s="825"/>
      <c r="HK352" s="824"/>
      <c r="HL352" s="805"/>
      <c r="HM352" s="804"/>
      <c r="HN352" s="804"/>
      <c r="HO352" s="823"/>
      <c r="HP352" s="824"/>
      <c r="HQ352" s="825"/>
      <c r="HR352" s="803"/>
      <c r="HS352" s="809"/>
      <c r="HT352" s="809"/>
      <c r="HU352" s="826"/>
      <c r="HV352" s="825"/>
      <c r="HW352" s="824"/>
      <c r="HX352" s="805"/>
      <c r="HY352" s="804"/>
      <c r="HZ352" s="804"/>
      <c r="IA352" s="823"/>
      <c r="IB352" s="824"/>
      <c r="IC352" s="825"/>
      <c r="ID352" s="803"/>
      <c r="IE352" s="804"/>
      <c r="IF352" s="804"/>
      <c r="IG352" s="826"/>
      <c r="IH352" s="825"/>
      <c r="II352" s="824"/>
      <c r="IJ352" s="805"/>
      <c r="IK352" s="804"/>
      <c r="IL352" s="804"/>
      <c r="IM352" s="823"/>
      <c r="IN352" s="824"/>
      <c r="IO352" s="825"/>
      <c r="IP352" s="803"/>
      <c r="IQ352" s="804"/>
      <c r="IR352" s="804"/>
      <c r="IS352" s="826"/>
      <c r="IT352" s="825"/>
      <c r="IU352" s="824"/>
      <c r="IV352" s="805"/>
      <c r="IW352" s="804"/>
      <c r="IX352" s="804"/>
      <c r="IY352" s="823"/>
      <c r="IZ352" s="824"/>
      <c r="JA352" s="825"/>
      <c r="JB352" s="803"/>
      <c r="JC352" s="804"/>
      <c r="JD352" s="804"/>
      <c r="JE352" s="826"/>
      <c r="JF352" s="825"/>
      <c r="JG352" s="824"/>
      <c r="JH352" s="805"/>
      <c r="JI352" s="804"/>
      <c r="JJ352" s="804"/>
      <c r="JK352" s="823"/>
      <c r="JL352" s="824"/>
      <c r="JM352" s="825"/>
      <c r="JN352" s="803"/>
      <c r="JO352" s="809"/>
      <c r="JP352" s="809"/>
      <c r="JQ352" s="826"/>
      <c r="JR352" s="825"/>
      <c r="JS352" s="824"/>
      <c r="JT352" s="805"/>
      <c r="JU352" s="804"/>
      <c r="JV352" s="804"/>
      <c r="JW352" s="823"/>
      <c r="JX352" s="824"/>
      <c r="JY352" s="824"/>
      <c r="JZ352" s="805"/>
      <c r="KA352" s="809"/>
      <c r="KB352" s="809"/>
      <c r="KC352" s="823"/>
      <c r="KD352" s="824"/>
      <c r="KE352" s="824"/>
      <c r="KF352" s="805"/>
      <c r="KG352" s="809"/>
      <c r="KH352" s="809"/>
      <c r="KI352" s="823"/>
      <c r="KJ352" s="824"/>
      <c r="KK352" s="824"/>
      <c r="KL352" s="805"/>
      <c r="KM352" s="809"/>
      <c r="KN352" s="809"/>
      <c r="KO352" s="823"/>
      <c r="KP352" s="824"/>
      <c r="KQ352" s="824"/>
      <c r="KR352" s="805"/>
      <c r="KS352" s="804"/>
      <c r="KT352" s="804"/>
      <c r="KU352" s="823"/>
      <c r="KV352" s="824"/>
      <c r="KW352" s="824"/>
      <c r="KX352" s="805"/>
      <c r="KY352" s="809"/>
      <c r="KZ352" s="809"/>
      <c r="LA352" s="823"/>
      <c r="LB352" s="824"/>
      <c r="LC352" s="824"/>
      <c r="LD352" s="805"/>
      <c r="LE352" s="804"/>
      <c r="LF352" s="804"/>
      <c r="LG352" s="823"/>
      <c r="LH352" s="824"/>
      <c r="LI352" s="824"/>
      <c r="LJ352" s="805"/>
      <c r="LK352" s="804"/>
      <c r="LL352" s="804"/>
      <c r="LM352" s="823"/>
      <c r="LN352" s="824"/>
      <c r="LO352" s="824"/>
      <c r="LP352" s="805"/>
      <c r="LQ352" s="809"/>
      <c r="LR352" s="809"/>
      <c r="LS352" s="823"/>
      <c r="LT352" s="824"/>
      <c r="LU352" s="824"/>
      <c r="LV352" s="805"/>
      <c r="LW352" s="804"/>
      <c r="LX352" s="804"/>
      <c r="LY352" s="823"/>
      <c r="LZ352" s="824"/>
      <c r="MA352" s="824"/>
      <c r="MB352" s="805"/>
      <c r="MC352" s="809"/>
      <c r="MD352" s="809"/>
      <c r="ME352" s="823"/>
      <c r="MF352" s="824"/>
      <c r="MG352" s="824"/>
      <c r="MH352" s="805"/>
      <c r="MI352" s="809"/>
      <c r="MJ352" s="809"/>
      <c r="MK352" s="823"/>
      <c r="ML352" s="824"/>
      <c r="MM352" s="824"/>
      <c r="MN352" s="805"/>
      <c r="MO352" s="809"/>
      <c r="MP352" s="809"/>
      <c r="MQ352" s="823"/>
      <c r="MR352" s="824"/>
      <c r="MS352" s="824"/>
      <c r="MT352" s="805"/>
      <c r="MU352" s="804"/>
      <c r="MV352" s="804"/>
      <c r="MW352" s="823"/>
      <c r="MX352" s="824"/>
      <c r="MY352" s="824"/>
      <c r="MZ352" s="805"/>
      <c r="NA352" s="804"/>
      <c r="NB352" s="804"/>
      <c r="NC352" s="823"/>
      <c r="ND352" s="824"/>
      <c r="NE352" s="825">
        <v>1.17</v>
      </c>
      <c r="NF352" s="803"/>
      <c r="NG352" s="804"/>
      <c r="NH352" s="804"/>
      <c r="NI352" s="823"/>
      <c r="NJ352" s="824"/>
      <c r="NK352" s="824"/>
      <c r="NL352" s="805"/>
      <c r="NM352" s="809"/>
      <c r="NN352" s="809"/>
      <c r="NO352" s="823"/>
      <c r="NP352" s="824"/>
      <c r="NQ352" s="824"/>
      <c r="NR352" s="805"/>
      <c r="NS352" s="823"/>
      <c r="NT352" s="824"/>
      <c r="NU352" s="824"/>
      <c r="NV352" s="805"/>
      <c r="NW352" s="823"/>
      <c r="NX352" s="824"/>
      <c r="NY352" s="824"/>
      <c r="NZ352" s="834"/>
      <c r="OA352" s="823"/>
      <c r="OB352" s="824"/>
      <c r="OC352" s="824"/>
      <c r="OD352" s="805"/>
      <c r="OE352" s="823"/>
      <c r="OF352" s="824"/>
      <c r="OG352" s="824"/>
      <c r="OH352" s="805"/>
      <c r="OI352" s="823"/>
      <c r="OJ352" s="824"/>
      <c r="OK352" s="824"/>
      <c r="OL352" s="805"/>
      <c r="OM352" s="823"/>
      <c r="ON352" s="824"/>
      <c r="OO352" s="824"/>
      <c r="OP352" s="805"/>
      <c r="OQ352" s="823"/>
      <c r="OR352" s="824"/>
      <c r="OS352" s="824"/>
      <c r="OT352" s="805"/>
      <c r="OU352" s="823"/>
      <c r="OV352" s="824"/>
      <c r="OW352" s="824"/>
      <c r="OX352" s="805"/>
      <c r="OY352" s="823"/>
      <c r="OZ352" s="824"/>
      <c r="PA352" s="824"/>
      <c r="PB352" s="805"/>
      <c r="PC352" s="823"/>
      <c r="PD352" s="824"/>
      <c r="PE352" s="824"/>
      <c r="PF352" s="805"/>
    </row>
    <row r="353" spans="1:422" ht="15" hidden="1" customHeight="1" x14ac:dyDescent="0.25">
      <c r="A353" s="769" t="s">
        <v>17</v>
      </c>
      <c r="B353" s="769" t="s">
        <v>18</v>
      </c>
      <c r="C353" s="769" t="s">
        <v>20</v>
      </c>
      <c r="D353" s="770"/>
      <c r="E353" s="769"/>
      <c r="F353" s="769" t="s">
        <v>147</v>
      </c>
      <c r="G353" s="769" t="s">
        <v>121</v>
      </c>
      <c r="H353" s="769" t="s">
        <v>125</v>
      </c>
      <c r="I353" s="771"/>
      <c r="J353" s="771"/>
      <c r="K353" s="771">
        <v>455000</v>
      </c>
      <c r="L353" s="769" t="s">
        <v>357</v>
      </c>
      <c r="M353" s="769"/>
      <c r="N353" s="769" t="s">
        <v>509</v>
      </c>
      <c r="O353" s="769" t="s">
        <v>487</v>
      </c>
      <c r="P353" s="769" t="s">
        <v>489</v>
      </c>
      <c r="Q353" s="806"/>
      <c r="R353" s="769" t="s">
        <v>150</v>
      </c>
      <c r="S353" s="769"/>
      <c r="T353" s="816"/>
      <c r="U353" s="816"/>
      <c r="V353" s="816"/>
      <c r="W353" s="816"/>
      <c r="X353" s="769"/>
      <c r="Y353" s="769">
        <f>IF(AND(AJ353="",AK353="",AL353="",AN353="",AO353="",OR(AP353="",AP353=Dropdown!$AM$12,AP353=Dropdown!$AM$11)),1,0)</f>
        <v>0</v>
      </c>
      <c r="Z353" s="769">
        <f t="shared" si="48"/>
        <v>0</v>
      </c>
      <c r="AA353" s="769">
        <f t="shared" si="49"/>
        <v>0</v>
      </c>
      <c r="AB353" s="769">
        <f t="shared" si="50"/>
        <v>1</v>
      </c>
      <c r="AC353" s="769"/>
      <c r="AD353" s="772" t="str">
        <f>IF(OR(T353&lt;&gt;"",U353&lt;&gt;""),Dropdown!$A$4,IF(OR(V353&lt;&gt;"",W353&lt;&gt;""),Dropdown!$A$5,Dropdown!$A$3))</f>
        <v>Residential</v>
      </c>
      <c r="AE353" s="773" t="s">
        <v>343</v>
      </c>
      <c r="AF353" s="773" t="str">
        <f>VLOOKUP(AG353,Dropdown!$N$3:$R$55,2,FALSE)</f>
        <v>SSA</v>
      </c>
      <c r="AG353" s="810" t="s">
        <v>17</v>
      </c>
      <c r="AH353" s="773" t="str">
        <f>IF(AG353&lt;&gt;"",VLOOKUP(AG353,Dropdown!$N$3:$R$62,3,FALSE),IF(AF353&lt;&gt;"",VLOOKUP(AF353,Dropdown!$N$3:$R$62,3,FALSE),IF(AE353&lt;&gt;"",VLOOKUP(AE353,Dropdown!$N$3:$R$62,3,FALSE),"")))</f>
        <v>LMI</v>
      </c>
      <c r="AI353" s="773" t="str">
        <f>IF(AG353&lt;&gt;"",VLOOKUP(AG353,Dropdown!$N$3:$R$62,5,FALSE),IF(AF353&lt;&gt;"",VLOOKUP(AF353,Dropdown!$N$3:$R$62,5,FALSE),IF(AE353&lt;&gt;"",VLOOKUP(AE353,Dropdown!$N$3:$R$62,5,FALSE),"")))</f>
        <v>Moderate</v>
      </c>
      <c r="AJ353" s="773" t="s">
        <v>776</v>
      </c>
      <c r="AK353" s="821"/>
      <c r="AL353" s="773" t="s">
        <v>79</v>
      </c>
      <c r="AM353" s="821" t="s">
        <v>769</v>
      </c>
      <c r="AN353" s="773" t="s">
        <v>637</v>
      </c>
      <c r="AO353" s="773"/>
      <c r="AP353" s="773"/>
      <c r="AQ353" s="769" t="s">
        <v>513</v>
      </c>
      <c r="AR353" s="774" t="s">
        <v>519</v>
      </c>
      <c r="AS353" s="774"/>
      <c r="AT353" s="769"/>
      <c r="AU353" s="769"/>
      <c r="AV353" s="846"/>
      <c r="AW353" s="823"/>
      <c r="AX353" s="824"/>
      <c r="AY353" s="824"/>
      <c r="AZ353" s="803"/>
      <c r="BA353" s="804"/>
      <c r="BB353" s="804"/>
      <c r="BC353" s="823"/>
      <c r="BD353" s="824"/>
      <c r="BE353" s="824"/>
      <c r="BF353" s="805"/>
      <c r="BG353" s="804"/>
      <c r="BH353" s="804"/>
      <c r="BI353" s="823"/>
      <c r="BJ353" s="824"/>
      <c r="BK353" s="824"/>
      <c r="BL353" s="805"/>
      <c r="BM353" s="804"/>
      <c r="BN353" s="804"/>
      <c r="BO353" s="823"/>
      <c r="BP353" s="824"/>
      <c r="BQ353" s="824"/>
      <c r="BR353" s="805"/>
      <c r="BS353" s="804"/>
      <c r="BT353" s="804"/>
      <c r="BU353" s="823"/>
      <c r="BV353" s="824"/>
      <c r="BW353" s="824"/>
      <c r="BX353" s="805"/>
      <c r="BY353" s="804"/>
      <c r="BZ353" s="804"/>
      <c r="CA353" s="823"/>
      <c r="CB353" s="824"/>
      <c r="CC353" s="824"/>
      <c r="CD353" s="805"/>
      <c r="CE353" s="804"/>
      <c r="CF353" s="804"/>
      <c r="CG353" s="823"/>
      <c r="CH353" s="824"/>
      <c r="CI353" s="824"/>
      <c r="CJ353" s="805"/>
      <c r="CK353" s="804"/>
      <c r="CL353" s="804"/>
      <c r="CM353" s="823"/>
      <c r="CN353" s="824"/>
      <c r="CO353" s="824"/>
      <c r="CP353" s="805"/>
      <c r="CQ353" s="804"/>
      <c r="CR353" s="804"/>
      <c r="CS353" s="823"/>
      <c r="CT353" s="824"/>
      <c r="CU353" s="824"/>
      <c r="CV353" s="805"/>
      <c r="CW353" s="804"/>
      <c r="CX353" s="804"/>
      <c r="CY353" s="823"/>
      <c r="CZ353" s="824"/>
      <c r="DA353" s="825"/>
      <c r="DB353" s="803"/>
      <c r="DC353" s="809"/>
      <c r="DD353" s="809"/>
      <c r="DE353" s="826"/>
      <c r="DF353" s="825"/>
      <c r="DG353" s="824"/>
      <c r="DH353" s="805"/>
      <c r="DI353" s="804"/>
      <c r="DJ353" s="804"/>
      <c r="DK353" s="823"/>
      <c r="DL353" s="824"/>
      <c r="DM353" s="825"/>
      <c r="DN353" s="803"/>
      <c r="DO353" s="809"/>
      <c r="DP353" s="809"/>
      <c r="DQ353" s="827"/>
      <c r="DR353" s="828"/>
      <c r="DS353" s="835"/>
      <c r="DT353" s="803"/>
      <c r="DU353" s="804"/>
      <c r="DV353" s="804"/>
      <c r="DW353" s="836"/>
      <c r="DX353" s="835"/>
      <c r="DY353" s="828"/>
      <c r="DZ353" s="803"/>
      <c r="EA353" s="804"/>
      <c r="EB353" s="804"/>
      <c r="EC353" s="827"/>
      <c r="ED353" s="828"/>
      <c r="EE353" s="835"/>
      <c r="EF353" s="803"/>
      <c r="EG353" s="804"/>
      <c r="EH353" s="804"/>
      <c r="EI353" s="836"/>
      <c r="EJ353" s="835"/>
      <c r="EK353" s="828"/>
      <c r="EL353" s="803"/>
      <c r="EM353" s="804"/>
      <c r="EN353" s="804"/>
      <c r="EO353" s="827"/>
      <c r="EP353" s="828"/>
      <c r="EQ353" s="835"/>
      <c r="ER353" s="803"/>
      <c r="ES353" s="804"/>
      <c r="ET353" s="804"/>
      <c r="EU353" s="836"/>
      <c r="EV353" s="835"/>
      <c r="EW353" s="828"/>
      <c r="EX353" s="803"/>
      <c r="EY353" s="804"/>
      <c r="EZ353" s="804"/>
      <c r="FA353" s="827"/>
      <c r="FB353" s="828"/>
      <c r="FC353" s="835"/>
      <c r="FD353" s="803"/>
      <c r="FE353" s="804"/>
      <c r="FF353" s="804"/>
      <c r="FG353" s="836"/>
      <c r="FH353" s="835"/>
      <c r="FI353" s="828"/>
      <c r="FJ353" s="803"/>
      <c r="FK353" s="804"/>
      <c r="FL353" s="804"/>
      <c r="FM353" s="827"/>
      <c r="FN353" s="828"/>
      <c r="FO353" s="835"/>
      <c r="FP353" s="803"/>
      <c r="FQ353" s="804"/>
      <c r="FR353" s="804"/>
      <c r="FS353" s="826"/>
      <c r="FT353" s="825"/>
      <c r="FU353" s="825"/>
      <c r="FV353" s="803"/>
      <c r="FW353" s="804"/>
      <c r="FX353" s="804"/>
      <c r="FY353" s="826"/>
      <c r="FZ353" s="825"/>
      <c r="GA353" s="825"/>
      <c r="GB353" s="803"/>
      <c r="GC353" s="804"/>
      <c r="GD353" s="804"/>
      <c r="GE353" s="826"/>
      <c r="GF353" s="825"/>
      <c r="GG353" s="825"/>
      <c r="GH353" s="803"/>
      <c r="GI353" s="804"/>
      <c r="GJ353" s="804"/>
      <c r="GK353" s="826"/>
      <c r="GL353" s="825"/>
      <c r="GM353" s="825"/>
      <c r="GN353" s="803"/>
      <c r="GO353" s="804"/>
      <c r="GP353" s="804"/>
      <c r="GQ353" s="826"/>
      <c r="GR353" s="825"/>
      <c r="GS353" s="825"/>
      <c r="GT353" s="803"/>
      <c r="GU353" s="804"/>
      <c r="GV353" s="804"/>
      <c r="GW353" s="826"/>
      <c r="GX353" s="825"/>
      <c r="GY353" s="825"/>
      <c r="GZ353" s="803"/>
      <c r="HA353" s="804"/>
      <c r="HB353" s="804"/>
      <c r="HC353" s="826"/>
      <c r="HD353" s="825"/>
      <c r="HE353" s="825"/>
      <c r="HF353" s="803"/>
      <c r="HG353" s="804"/>
      <c r="HH353" s="804"/>
      <c r="HI353" s="826"/>
      <c r="HJ353" s="825"/>
      <c r="HK353" s="825"/>
      <c r="HL353" s="803"/>
      <c r="HM353" s="804"/>
      <c r="HN353" s="804"/>
      <c r="HO353" s="826"/>
      <c r="HP353" s="825"/>
      <c r="HQ353" s="825"/>
      <c r="HR353" s="803"/>
      <c r="HS353" s="804"/>
      <c r="HT353" s="804"/>
      <c r="HU353" s="826"/>
      <c r="HV353" s="825"/>
      <c r="HW353" s="824"/>
      <c r="HX353" s="805"/>
      <c r="HY353" s="804"/>
      <c r="HZ353" s="804"/>
      <c r="IA353" s="823"/>
      <c r="IB353" s="824"/>
      <c r="IC353" s="825"/>
      <c r="ID353" s="803"/>
      <c r="IE353" s="804"/>
      <c r="IF353" s="804"/>
      <c r="IG353" s="826"/>
      <c r="IH353" s="825"/>
      <c r="II353" s="824"/>
      <c r="IJ353" s="805"/>
      <c r="IK353" s="804"/>
      <c r="IL353" s="804"/>
      <c r="IM353" s="826"/>
      <c r="IN353" s="825"/>
      <c r="IO353" s="825"/>
      <c r="IP353" s="803"/>
      <c r="IQ353" s="804"/>
      <c r="IR353" s="804"/>
      <c r="IS353" s="826"/>
      <c r="IT353" s="825"/>
      <c r="IU353" s="825"/>
      <c r="IV353" s="803"/>
      <c r="IW353" s="804"/>
      <c r="IX353" s="804"/>
      <c r="IY353" s="826"/>
      <c r="IZ353" s="825"/>
      <c r="JA353" s="825"/>
      <c r="JB353" s="803"/>
      <c r="JC353" s="804"/>
      <c r="JD353" s="804"/>
      <c r="JE353" s="826"/>
      <c r="JF353" s="825"/>
      <c r="JG353" s="825"/>
      <c r="JH353" s="803"/>
      <c r="JI353" s="804"/>
      <c r="JJ353" s="804"/>
      <c r="JK353" s="826"/>
      <c r="JL353" s="825"/>
      <c r="JM353" s="825"/>
      <c r="JN353" s="803"/>
      <c r="JO353" s="804"/>
      <c r="JP353" s="804"/>
      <c r="JQ353" s="826"/>
      <c r="JR353" s="825"/>
      <c r="JS353" s="825"/>
      <c r="JT353" s="803"/>
      <c r="JU353" s="804"/>
      <c r="JV353" s="804"/>
      <c r="JW353" s="826"/>
      <c r="JX353" s="825"/>
      <c r="JY353" s="825"/>
      <c r="JZ353" s="803"/>
      <c r="KA353" s="804"/>
      <c r="KB353" s="804"/>
      <c r="KC353" s="826"/>
      <c r="KD353" s="825"/>
      <c r="KE353" s="825"/>
      <c r="KF353" s="803"/>
      <c r="KG353" s="804"/>
      <c r="KH353" s="804"/>
      <c r="KI353" s="826"/>
      <c r="KJ353" s="825"/>
      <c r="KK353" s="825"/>
      <c r="KL353" s="803"/>
      <c r="KM353" s="804"/>
      <c r="KN353" s="804"/>
      <c r="KO353" s="823"/>
      <c r="KP353" s="824"/>
      <c r="KQ353" s="824"/>
      <c r="KR353" s="805"/>
      <c r="KS353" s="804"/>
      <c r="KT353" s="804"/>
      <c r="KU353" s="823"/>
      <c r="KV353" s="824"/>
      <c r="KW353" s="824"/>
      <c r="KX353" s="805"/>
      <c r="KY353" s="809"/>
      <c r="KZ353" s="809"/>
      <c r="LA353" s="823"/>
      <c r="LB353" s="824"/>
      <c r="LC353" s="824"/>
      <c r="LD353" s="805"/>
      <c r="LE353" s="804"/>
      <c r="LF353" s="804"/>
      <c r="LG353" s="823"/>
      <c r="LH353" s="824"/>
      <c r="LI353" s="824"/>
      <c r="LJ353" s="805"/>
      <c r="LK353" s="804"/>
      <c r="LL353" s="804"/>
      <c r="LM353" s="823"/>
      <c r="LN353" s="824"/>
      <c r="LO353" s="824"/>
      <c r="LP353" s="805"/>
      <c r="LQ353" s="809"/>
      <c r="LR353" s="809"/>
      <c r="LS353" s="823"/>
      <c r="LT353" s="824"/>
      <c r="LU353" s="824"/>
      <c r="LV353" s="805"/>
      <c r="LW353" s="804"/>
      <c r="LX353" s="804"/>
      <c r="LY353" s="823"/>
      <c r="LZ353" s="824"/>
      <c r="MA353" s="824"/>
      <c r="MB353" s="805"/>
      <c r="MC353" s="809"/>
      <c r="MD353" s="809"/>
      <c r="ME353" s="823"/>
      <c r="MF353" s="824"/>
      <c r="MG353" s="824"/>
      <c r="MH353" s="805"/>
      <c r="MI353" s="809"/>
      <c r="MJ353" s="809"/>
      <c r="MK353" s="823"/>
      <c r="ML353" s="824"/>
      <c r="MM353" s="824"/>
      <c r="MN353" s="805"/>
      <c r="MO353" s="809"/>
      <c r="MP353" s="809"/>
      <c r="MQ353" s="823"/>
      <c r="MR353" s="824"/>
      <c r="MS353" s="824"/>
      <c r="MT353" s="805"/>
      <c r="MU353" s="804"/>
      <c r="MV353" s="804"/>
      <c r="MW353" s="823"/>
      <c r="MX353" s="824"/>
      <c r="MY353" s="824"/>
      <c r="MZ353" s="805"/>
      <c r="NA353" s="804"/>
      <c r="NB353" s="804"/>
      <c r="NC353" s="823"/>
      <c r="ND353" s="824"/>
      <c r="NE353" s="825">
        <v>1.35</v>
      </c>
      <c r="NF353" s="803"/>
      <c r="NG353" s="804"/>
      <c r="NH353" s="804"/>
      <c r="NI353" s="823"/>
      <c r="NJ353" s="824"/>
      <c r="NK353" s="824"/>
      <c r="NL353" s="805"/>
      <c r="NM353" s="809"/>
      <c r="NN353" s="809"/>
      <c r="NO353" s="823"/>
      <c r="NP353" s="824"/>
      <c r="NQ353" s="824"/>
      <c r="NR353" s="805"/>
      <c r="NS353" s="823"/>
      <c r="NT353" s="824"/>
      <c r="NU353" s="824"/>
      <c r="NV353" s="805"/>
      <c r="NW353" s="823"/>
      <c r="NX353" s="824"/>
      <c r="NY353" s="824"/>
      <c r="NZ353" s="834"/>
      <c r="OA353" s="823"/>
      <c r="OB353" s="824"/>
      <c r="OC353" s="824"/>
      <c r="OD353" s="803"/>
      <c r="OE353" s="826"/>
      <c r="OF353" s="825"/>
      <c r="OG353" s="825"/>
      <c r="OH353" s="803"/>
      <c r="OI353" s="823"/>
      <c r="OJ353" s="824"/>
      <c r="OK353" s="824"/>
      <c r="OL353" s="805"/>
      <c r="OM353" s="823"/>
      <c r="ON353" s="824"/>
      <c r="OO353" s="824"/>
      <c r="OP353" s="805"/>
      <c r="OQ353" s="823"/>
      <c r="OR353" s="824"/>
      <c r="OS353" s="824"/>
      <c r="OT353" s="805"/>
      <c r="OU353" s="823"/>
      <c r="OV353" s="824"/>
      <c r="OW353" s="824"/>
      <c r="OX353" s="805"/>
      <c r="OY353" s="823"/>
      <c r="OZ353" s="824"/>
      <c r="PA353" s="824"/>
      <c r="PB353" s="805"/>
      <c r="PC353" s="823"/>
      <c r="PD353" s="824"/>
      <c r="PE353" s="824"/>
      <c r="PF353" s="805"/>
    </row>
    <row r="354" spans="1:422" ht="15" hidden="1" customHeight="1" x14ac:dyDescent="0.25">
      <c r="A354" s="769" t="s">
        <v>17</v>
      </c>
      <c r="B354" s="769" t="s">
        <v>18</v>
      </c>
      <c r="C354" s="769" t="s">
        <v>20</v>
      </c>
      <c r="D354" s="770"/>
      <c r="E354" s="769"/>
      <c r="F354" s="769" t="s">
        <v>147</v>
      </c>
      <c r="G354" s="769" t="s">
        <v>121</v>
      </c>
      <c r="H354" s="769" t="s">
        <v>125</v>
      </c>
      <c r="I354" s="771"/>
      <c r="J354" s="771"/>
      <c r="K354" s="771">
        <v>455000</v>
      </c>
      <c r="L354" s="769" t="s">
        <v>357</v>
      </c>
      <c r="M354" s="769"/>
      <c r="N354" s="769" t="s">
        <v>512</v>
      </c>
      <c r="O354" s="769" t="s">
        <v>487</v>
      </c>
      <c r="P354" s="769" t="s">
        <v>489</v>
      </c>
      <c r="Q354" s="806"/>
      <c r="R354" s="769" t="s">
        <v>150</v>
      </c>
      <c r="S354" s="769"/>
      <c r="T354" s="816"/>
      <c r="U354" s="816"/>
      <c r="V354" s="816"/>
      <c r="W354" s="816"/>
      <c r="X354" s="769"/>
      <c r="Y354" s="769">
        <f>IF(AND(AJ354="",AK354="",AL354="",AN354="",AO354="",OR(AP354="",AP354=Dropdown!$AM$12,AP354=Dropdown!$AM$11)),1,0)</f>
        <v>0</v>
      </c>
      <c r="Z354" s="769">
        <f t="shared" si="48"/>
        <v>0</v>
      </c>
      <c r="AA354" s="769">
        <f t="shared" si="49"/>
        <v>0</v>
      </c>
      <c r="AB354" s="769">
        <f t="shared" si="50"/>
        <v>1</v>
      </c>
      <c r="AC354" s="769"/>
      <c r="AD354" s="772" t="str">
        <f>IF(OR(T354&lt;&gt;"",U354&lt;&gt;""),Dropdown!$A$4,IF(OR(V354&lt;&gt;"",W354&lt;&gt;""),Dropdown!$A$5,Dropdown!$A$3))</f>
        <v>Residential</v>
      </c>
      <c r="AE354" s="773" t="s">
        <v>343</v>
      </c>
      <c r="AF354" s="773" t="str">
        <f>VLOOKUP(AG354,Dropdown!$N$3:$R$55,2,FALSE)</f>
        <v>SSA</v>
      </c>
      <c r="AG354" s="773" t="s">
        <v>17</v>
      </c>
      <c r="AH354" s="773" t="str">
        <f>IF(AG354&lt;&gt;"",VLOOKUP(AG354,Dropdown!$N$3:$R$62,3,FALSE),IF(AF354&lt;&gt;"",VLOOKUP(AF354,Dropdown!$N$3:$R$62,3,FALSE),IF(AE354&lt;&gt;"",VLOOKUP(AE354,Dropdown!$N$3:$R$62,3,FALSE),"")))</f>
        <v>LMI</v>
      </c>
      <c r="AI354" s="773" t="str">
        <f>IF(AG354&lt;&gt;"",VLOOKUP(AG354,Dropdown!$N$3:$R$62,5,FALSE),IF(AF354&lt;&gt;"",VLOOKUP(AF354,Dropdown!$N$3:$R$62,5,FALSE),IF(AE354&lt;&gt;"",VLOOKUP(AE354,Dropdown!$N$3:$R$62,5,FALSE),"")))</f>
        <v>Moderate</v>
      </c>
      <c r="AJ354" s="773" t="s">
        <v>776</v>
      </c>
      <c r="AK354" s="821"/>
      <c r="AL354" s="773" t="s">
        <v>79</v>
      </c>
      <c r="AM354" s="821" t="s">
        <v>769</v>
      </c>
      <c r="AN354" s="773" t="s">
        <v>637</v>
      </c>
      <c r="AO354" s="773"/>
      <c r="AP354" s="773"/>
      <c r="AQ354" s="769" t="s">
        <v>515</v>
      </c>
      <c r="AR354" s="774" t="s">
        <v>519</v>
      </c>
      <c r="AS354" s="774"/>
      <c r="AT354" s="769"/>
      <c r="AU354" s="769"/>
      <c r="AV354" s="846"/>
      <c r="AW354" s="823"/>
      <c r="AX354" s="824"/>
      <c r="AY354" s="824"/>
      <c r="AZ354" s="803"/>
      <c r="BA354" s="804"/>
      <c r="BB354" s="804"/>
      <c r="BC354" s="823"/>
      <c r="BD354" s="824"/>
      <c r="BE354" s="824"/>
      <c r="BF354" s="805"/>
      <c r="BG354" s="804"/>
      <c r="BH354" s="804"/>
      <c r="BI354" s="823"/>
      <c r="BJ354" s="824"/>
      <c r="BK354" s="824"/>
      <c r="BL354" s="805"/>
      <c r="BM354" s="804"/>
      <c r="BN354" s="804"/>
      <c r="BO354" s="823"/>
      <c r="BP354" s="824"/>
      <c r="BQ354" s="824"/>
      <c r="BR354" s="805"/>
      <c r="BS354" s="804"/>
      <c r="BT354" s="804"/>
      <c r="BU354" s="823"/>
      <c r="BV354" s="824"/>
      <c r="BW354" s="824"/>
      <c r="BX354" s="805"/>
      <c r="BY354" s="804"/>
      <c r="BZ354" s="804"/>
      <c r="CA354" s="823"/>
      <c r="CB354" s="824"/>
      <c r="CC354" s="824"/>
      <c r="CD354" s="805"/>
      <c r="CE354" s="804"/>
      <c r="CF354" s="804"/>
      <c r="CG354" s="823"/>
      <c r="CH354" s="824"/>
      <c r="CI354" s="824"/>
      <c r="CJ354" s="805"/>
      <c r="CK354" s="804"/>
      <c r="CL354" s="804"/>
      <c r="CM354" s="823"/>
      <c r="CN354" s="824"/>
      <c r="CO354" s="824"/>
      <c r="CP354" s="805"/>
      <c r="CQ354" s="804"/>
      <c r="CR354" s="804"/>
      <c r="CS354" s="823"/>
      <c r="CT354" s="824"/>
      <c r="CU354" s="824"/>
      <c r="CV354" s="805"/>
      <c r="CW354" s="804"/>
      <c r="CX354" s="804"/>
      <c r="CY354" s="823"/>
      <c r="CZ354" s="824"/>
      <c r="DA354" s="825"/>
      <c r="DB354" s="803"/>
      <c r="DC354" s="809"/>
      <c r="DD354" s="809"/>
      <c r="DE354" s="826"/>
      <c r="DF354" s="825"/>
      <c r="DG354" s="824"/>
      <c r="DH354" s="805"/>
      <c r="DI354" s="804"/>
      <c r="DJ354" s="804"/>
      <c r="DK354" s="823"/>
      <c r="DL354" s="824"/>
      <c r="DM354" s="825"/>
      <c r="DN354" s="803"/>
      <c r="DO354" s="809"/>
      <c r="DP354" s="809"/>
      <c r="DQ354" s="827"/>
      <c r="DR354" s="828"/>
      <c r="DS354" s="835"/>
      <c r="DT354" s="803"/>
      <c r="DU354" s="804"/>
      <c r="DV354" s="804"/>
      <c r="DW354" s="836"/>
      <c r="DX354" s="835"/>
      <c r="DY354" s="828"/>
      <c r="DZ354" s="803"/>
      <c r="EA354" s="804"/>
      <c r="EB354" s="804"/>
      <c r="EC354" s="827"/>
      <c r="ED354" s="828"/>
      <c r="EE354" s="835"/>
      <c r="EF354" s="803"/>
      <c r="EG354" s="804"/>
      <c r="EH354" s="804"/>
      <c r="EI354" s="836"/>
      <c r="EJ354" s="835"/>
      <c r="EK354" s="828"/>
      <c r="EL354" s="803"/>
      <c r="EM354" s="804"/>
      <c r="EN354" s="804"/>
      <c r="EO354" s="827"/>
      <c r="EP354" s="828"/>
      <c r="EQ354" s="835"/>
      <c r="ER354" s="803"/>
      <c r="ES354" s="804"/>
      <c r="ET354" s="804"/>
      <c r="EU354" s="836"/>
      <c r="EV354" s="835"/>
      <c r="EW354" s="828"/>
      <c r="EX354" s="803"/>
      <c r="EY354" s="804"/>
      <c r="EZ354" s="804"/>
      <c r="FA354" s="827"/>
      <c r="FB354" s="828"/>
      <c r="FC354" s="835"/>
      <c r="FD354" s="803"/>
      <c r="FE354" s="804"/>
      <c r="FF354" s="804"/>
      <c r="FG354" s="836"/>
      <c r="FH354" s="835"/>
      <c r="FI354" s="828"/>
      <c r="FJ354" s="803"/>
      <c r="FK354" s="804"/>
      <c r="FL354" s="804"/>
      <c r="FM354" s="827"/>
      <c r="FN354" s="828"/>
      <c r="FO354" s="835"/>
      <c r="FP354" s="803"/>
      <c r="FQ354" s="804"/>
      <c r="FR354" s="804"/>
      <c r="FS354" s="823"/>
      <c r="FT354" s="824"/>
      <c r="FU354" s="825"/>
      <c r="FV354" s="803"/>
      <c r="FW354" s="804"/>
      <c r="FX354" s="804"/>
      <c r="FY354" s="826"/>
      <c r="FZ354" s="825"/>
      <c r="GA354" s="824"/>
      <c r="GB354" s="805"/>
      <c r="GC354" s="804"/>
      <c r="GD354" s="804"/>
      <c r="GE354" s="823"/>
      <c r="GF354" s="824"/>
      <c r="GG354" s="825"/>
      <c r="GH354" s="803"/>
      <c r="GI354" s="809"/>
      <c r="GJ354" s="809"/>
      <c r="GK354" s="826"/>
      <c r="GL354" s="825"/>
      <c r="GM354" s="824"/>
      <c r="GN354" s="805"/>
      <c r="GO354" s="804"/>
      <c r="GP354" s="804"/>
      <c r="GQ354" s="823"/>
      <c r="GR354" s="824"/>
      <c r="GS354" s="825"/>
      <c r="GT354" s="803"/>
      <c r="GU354" s="809"/>
      <c r="GV354" s="809"/>
      <c r="GW354" s="826"/>
      <c r="GX354" s="825"/>
      <c r="GY354" s="824"/>
      <c r="GZ354" s="805"/>
      <c r="HA354" s="804"/>
      <c r="HB354" s="804"/>
      <c r="HC354" s="823"/>
      <c r="HD354" s="824"/>
      <c r="HE354" s="825"/>
      <c r="HF354" s="803"/>
      <c r="HG354" s="809"/>
      <c r="HH354" s="809"/>
      <c r="HI354" s="826"/>
      <c r="HJ354" s="825"/>
      <c r="HK354" s="824"/>
      <c r="HL354" s="805"/>
      <c r="HM354" s="804"/>
      <c r="HN354" s="804"/>
      <c r="HO354" s="823"/>
      <c r="HP354" s="824"/>
      <c r="HQ354" s="825"/>
      <c r="HR354" s="803"/>
      <c r="HS354" s="809"/>
      <c r="HT354" s="809"/>
      <c r="HU354" s="826"/>
      <c r="HV354" s="825"/>
      <c r="HW354" s="824"/>
      <c r="HX354" s="805"/>
      <c r="HY354" s="804"/>
      <c r="HZ354" s="804"/>
      <c r="IA354" s="823"/>
      <c r="IB354" s="824"/>
      <c r="IC354" s="825"/>
      <c r="ID354" s="803"/>
      <c r="IE354" s="804"/>
      <c r="IF354" s="804"/>
      <c r="IG354" s="826"/>
      <c r="IH354" s="825"/>
      <c r="II354" s="824"/>
      <c r="IJ354" s="805"/>
      <c r="IK354" s="804"/>
      <c r="IL354" s="804"/>
      <c r="IM354" s="823"/>
      <c r="IN354" s="824"/>
      <c r="IO354" s="825"/>
      <c r="IP354" s="803"/>
      <c r="IQ354" s="804"/>
      <c r="IR354" s="804"/>
      <c r="IS354" s="826"/>
      <c r="IT354" s="825"/>
      <c r="IU354" s="824"/>
      <c r="IV354" s="805"/>
      <c r="IW354" s="804"/>
      <c r="IX354" s="804"/>
      <c r="IY354" s="823"/>
      <c r="IZ354" s="824"/>
      <c r="JA354" s="825"/>
      <c r="JB354" s="803"/>
      <c r="JC354" s="804"/>
      <c r="JD354" s="804"/>
      <c r="JE354" s="826"/>
      <c r="JF354" s="825"/>
      <c r="JG354" s="824"/>
      <c r="JH354" s="805"/>
      <c r="JI354" s="804"/>
      <c r="JJ354" s="804"/>
      <c r="JK354" s="823"/>
      <c r="JL354" s="824"/>
      <c r="JM354" s="825"/>
      <c r="JN354" s="803"/>
      <c r="JO354" s="809"/>
      <c r="JP354" s="809"/>
      <c r="JQ354" s="826"/>
      <c r="JR354" s="825"/>
      <c r="JS354" s="824"/>
      <c r="JT354" s="805"/>
      <c r="JU354" s="804"/>
      <c r="JV354" s="804"/>
      <c r="JW354" s="823"/>
      <c r="JX354" s="824"/>
      <c r="JY354" s="824"/>
      <c r="JZ354" s="805"/>
      <c r="KA354" s="809"/>
      <c r="KB354" s="809"/>
      <c r="KC354" s="823"/>
      <c r="KD354" s="824"/>
      <c r="KE354" s="824"/>
      <c r="KF354" s="805"/>
      <c r="KG354" s="809"/>
      <c r="KH354" s="809"/>
      <c r="KI354" s="823"/>
      <c r="KJ354" s="824"/>
      <c r="KK354" s="824"/>
      <c r="KL354" s="805"/>
      <c r="KM354" s="809"/>
      <c r="KN354" s="809"/>
      <c r="KO354" s="823"/>
      <c r="KP354" s="824"/>
      <c r="KQ354" s="824"/>
      <c r="KR354" s="805"/>
      <c r="KS354" s="804"/>
      <c r="KT354" s="804"/>
      <c r="KU354" s="823"/>
      <c r="KV354" s="824"/>
      <c r="KW354" s="824"/>
      <c r="KX354" s="805"/>
      <c r="KY354" s="809"/>
      <c r="KZ354" s="809"/>
      <c r="LA354" s="823"/>
      <c r="LB354" s="824"/>
      <c r="LC354" s="824"/>
      <c r="LD354" s="805"/>
      <c r="LE354" s="804"/>
      <c r="LF354" s="804"/>
      <c r="LG354" s="823"/>
      <c r="LH354" s="824"/>
      <c r="LI354" s="824"/>
      <c r="LJ354" s="805"/>
      <c r="LK354" s="804"/>
      <c r="LL354" s="804"/>
      <c r="LM354" s="823"/>
      <c r="LN354" s="824"/>
      <c r="LO354" s="824"/>
      <c r="LP354" s="805"/>
      <c r="LQ354" s="809"/>
      <c r="LR354" s="809"/>
      <c r="LS354" s="823"/>
      <c r="LT354" s="824"/>
      <c r="LU354" s="824"/>
      <c r="LV354" s="805"/>
      <c r="LW354" s="804"/>
      <c r="LX354" s="804"/>
      <c r="LY354" s="823"/>
      <c r="LZ354" s="824"/>
      <c r="MA354" s="824"/>
      <c r="MB354" s="805"/>
      <c r="MC354" s="809"/>
      <c r="MD354" s="809"/>
      <c r="ME354" s="823"/>
      <c r="MF354" s="824"/>
      <c r="MG354" s="824"/>
      <c r="MH354" s="805"/>
      <c r="MI354" s="809"/>
      <c r="MJ354" s="809"/>
      <c r="MK354" s="823"/>
      <c r="ML354" s="824"/>
      <c r="MM354" s="824"/>
      <c r="MN354" s="805"/>
      <c r="MO354" s="809"/>
      <c r="MP354" s="809"/>
      <c r="MQ354" s="823"/>
      <c r="MR354" s="824"/>
      <c r="MS354" s="824"/>
      <c r="MT354" s="805"/>
      <c r="MU354" s="804"/>
      <c r="MV354" s="804"/>
      <c r="MW354" s="823"/>
      <c r="MX354" s="824"/>
      <c r="MY354" s="824"/>
      <c r="MZ354" s="805"/>
      <c r="NA354" s="804"/>
      <c r="NB354" s="804"/>
      <c r="NC354" s="823"/>
      <c r="ND354" s="824"/>
      <c r="NE354" s="825">
        <v>1.32</v>
      </c>
      <c r="NF354" s="803">
        <v>0.04</v>
      </c>
      <c r="NG354" s="804"/>
      <c r="NH354" s="804"/>
      <c r="NI354" s="823"/>
      <c r="NJ354" s="824"/>
      <c r="NK354" s="824"/>
      <c r="NL354" s="805"/>
      <c r="NM354" s="809"/>
      <c r="NN354" s="809"/>
      <c r="NO354" s="823"/>
      <c r="NP354" s="824"/>
      <c r="NQ354" s="824"/>
      <c r="NR354" s="805"/>
      <c r="NS354" s="823"/>
      <c r="NT354" s="824"/>
      <c r="NU354" s="824"/>
      <c r="NV354" s="805"/>
      <c r="NW354" s="823"/>
      <c r="NX354" s="824"/>
      <c r="NY354" s="824"/>
      <c r="NZ354" s="834"/>
      <c r="OA354" s="823"/>
      <c r="OB354" s="824"/>
      <c r="OC354" s="824"/>
      <c r="OD354" s="805"/>
      <c r="OE354" s="823"/>
      <c r="OF354" s="824"/>
      <c r="OG354" s="824"/>
      <c r="OH354" s="805"/>
      <c r="OI354" s="823"/>
      <c r="OJ354" s="824"/>
      <c r="OK354" s="824"/>
      <c r="OL354" s="805"/>
      <c r="OM354" s="823"/>
      <c r="ON354" s="824"/>
      <c r="OO354" s="824"/>
      <c r="OP354" s="805"/>
      <c r="OQ354" s="823"/>
      <c r="OR354" s="824"/>
      <c r="OS354" s="824"/>
      <c r="OT354" s="805"/>
      <c r="OU354" s="823"/>
      <c r="OV354" s="824"/>
      <c r="OW354" s="824"/>
      <c r="OX354" s="805"/>
      <c r="OY354" s="823"/>
      <c r="OZ354" s="824"/>
      <c r="PA354" s="824"/>
      <c r="PB354" s="805"/>
      <c r="PC354" s="823"/>
      <c r="PD354" s="824"/>
      <c r="PE354" s="824"/>
      <c r="PF354" s="805"/>
    </row>
    <row r="355" spans="1:422" ht="15" hidden="1" customHeight="1" x14ac:dyDescent="0.25">
      <c r="A355" s="769" t="s">
        <v>17</v>
      </c>
      <c r="B355" s="769" t="s">
        <v>18</v>
      </c>
      <c r="C355" s="769" t="s">
        <v>20</v>
      </c>
      <c r="D355" s="770"/>
      <c r="E355" s="769"/>
      <c r="F355" s="769" t="s">
        <v>147</v>
      </c>
      <c r="G355" s="769" t="s">
        <v>121</v>
      </c>
      <c r="H355" s="769" t="s">
        <v>125</v>
      </c>
      <c r="I355" s="771"/>
      <c r="J355" s="771"/>
      <c r="K355" s="771">
        <v>455000</v>
      </c>
      <c r="L355" s="769" t="s">
        <v>357</v>
      </c>
      <c r="M355" s="769"/>
      <c r="N355" s="769">
        <v>438</v>
      </c>
      <c r="O355" s="769" t="s">
        <v>487</v>
      </c>
      <c r="P355" s="769" t="s">
        <v>489</v>
      </c>
      <c r="Q355" s="806"/>
      <c r="R355" s="769" t="s">
        <v>150</v>
      </c>
      <c r="S355" s="769"/>
      <c r="T355" s="816"/>
      <c r="U355" s="816"/>
      <c r="V355" s="816"/>
      <c r="W355" s="816"/>
      <c r="X355" s="769"/>
      <c r="Y355" s="769">
        <f>IF(AND(AJ355="",AK355="",AL355="",AN355="",AO355="",OR(AP355="",AP355=Dropdown!$AM$12,AP355=Dropdown!$AM$11)),1,0)</f>
        <v>0</v>
      </c>
      <c r="Z355" s="769">
        <f t="shared" si="48"/>
        <v>0</v>
      </c>
      <c r="AA355" s="769">
        <f t="shared" si="49"/>
        <v>0</v>
      </c>
      <c r="AB355" s="769">
        <f t="shared" si="50"/>
        <v>1</v>
      </c>
      <c r="AC355" s="769"/>
      <c r="AD355" s="772" t="str">
        <f>IF(OR(T355&lt;&gt;"",U355&lt;&gt;""),Dropdown!$A$4,IF(OR(V355&lt;&gt;"",W355&lt;&gt;""),Dropdown!$A$5,Dropdown!$A$3))</f>
        <v>Residential</v>
      </c>
      <c r="AE355" s="773" t="s">
        <v>343</v>
      </c>
      <c r="AF355" s="773" t="str">
        <f>VLOOKUP(AG355,Dropdown!$N$3:$R$55,2,FALSE)</f>
        <v>SSA</v>
      </c>
      <c r="AG355" s="773" t="s">
        <v>17</v>
      </c>
      <c r="AH355" s="773" t="str">
        <f>IF(AG355&lt;&gt;"",VLOOKUP(AG355,Dropdown!$N$3:$R$62,3,FALSE),IF(AF355&lt;&gt;"",VLOOKUP(AF355,Dropdown!$N$3:$R$62,3,FALSE),IF(AE355&lt;&gt;"",VLOOKUP(AE355,Dropdown!$N$3:$R$62,3,FALSE),"")))</f>
        <v>LMI</v>
      </c>
      <c r="AI355" s="773" t="str">
        <f>IF(AG355&lt;&gt;"",VLOOKUP(AG355,Dropdown!$N$3:$R$62,5,FALSE),IF(AF355&lt;&gt;"",VLOOKUP(AF355,Dropdown!$N$3:$R$62,5,FALSE),IF(AE355&lt;&gt;"",VLOOKUP(AE355,Dropdown!$N$3:$R$62,5,FALSE),"")))</f>
        <v>Moderate</v>
      </c>
      <c r="AJ355" s="773" t="s">
        <v>776</v>
      </c>
      <c r="AK355" s="821"/>
      <c r="AL355" s="773" t="s">
        <v>79</v>
      </c>
      <c r="AM355" s="821" t="s">
        <v>769</v>
      </c>
      <c r="AN355" s="773" t="s">
        <v>637</v>
      </c>
      <c r="AO355" s="773"/>
      <c r="AP355" s="773"/>
      <c r="AQ355" s="769" t="s">
        <v>518</v>
      </c>
      <c r="AR355" s="774" t="s">
        <v>519</v>
      </c>
      <c r="AS355" s="774"/>
      <c r="AT355" s="769"/>
      <c r="AU355" s="769"/>
      <c r="AV355" s="846"/>
      <c r="AW355" s="823"/>
      <c r="AX355" s="824"/>
      <c r="AY355" s="824"/>
      <c r="AZ355" s="803"/>
      <c r="BA355" s="804"/>
      <c r="BB355" s="804"/>
      <c r="BC355" s="823"/>
      <c r="BD355" s="824"/>
      <c r="BE355" s="824"/>
      <c r="BF355" s="805"/>
      <c r="BG355" s="804"/>
      <c r="BH355" s="804"/>
      <c r="BI355" s="823"/>
      <c r="BJ355" s="824"/>
      <c r="BK355" s="824"/>
      <c r="BL355" s="805"/>
      <c r="BM355" s="804"/>
      <c r="BN355" s="804"/>
      <c r="BO355" s="823"/>
      <c r="BP355" s="824"/>
      <c r="BQ355" s="824"/>
      <c r="BR355" s="805"/>
      <c r="BS355" s="804"/>
      <c r="BT355" s="804"/>
      <c r="BU355" s="823"/>
      <c r="BV355" s="824"/>
      <c r="BW355" s="824"/>
      <c r="BX355" s="805"/>
      <c r="BY355" s="804"/>
      <c r="BZ355" s="804"/>
      <c r="CA355" s="823"/>
      <c r="CB355" s="824"/>
      <c r="CC355" s="824"/>
      <c r="CD355" s="805"/>
      <c r="CE355" s="804"/>
      <c r="CF355" s="804"/>
      <c r="CG355" s="823"/>
      <c r="CH355" s="824"/>
      <c r="CI355" s="824"/>
      <c r="CJ355" s="805"/>
      <c r="CK355" s="804"/>
      <c r="CL355" s="804"/>
      <c r="CM355" s="823"/>
      <c r="CN355" s="824"/>
      <c r="CO355" s="824"/>
      <c r="CP355" s="805"/>
      <c r="CQ355" s="804"/>
      <c r="CR355" s="804"/>
      <c r="CS355" s="823"/>
      <c r="CT355" s="824"/>
      <c r="CU355" s="824"/>
      <c r="CV355" s="805"/>
      <c r="CW355" s="804"/>
      <c r="CX355" s="804"/>
      <c r="CY355" s="823"/>
      <c r="CZ355" s="824"/>
      <c r="DA355" s="825"/>
      <c r="DB355" s="803"/>
      <c r="DC355" s="809"/>
      <c r="DD355" s="809"/>
      <c r="DE355" s="826"/>
      <c r="DF355" s="825"/>
      <c r="DG355" s="824"/>
      <c r="DH355" s="805"/>
      <c r="DI355" s="804"/>
      <c r="DJ355" s="804"/>
      <c r="DK355" s="823"/>
      <c r="DL355" s="824"/>
      <c r="DM355" s="825"/>
      <c r="DN355" s="803"/>
      <c r="DO355" s="809"/>
      <c r="DP355" s="809"/>
      <c r="DQ355" s="827"/>
      <c r="DR355" s="828"/>
      <c r="DS355" s="835"/>
      <c r="DT355" s="803"/>
      <c r="DU355" s="804"/>
      <c r="DV355" s="804"/>
      <c r="DW355" s="836"/>
      <c r="DX355" s="835"/>
      <c r="DY355" s="828"/>
      <c r="DZ355" s="803"/>
      <c r="EA355" s="804"/>
      <c r="EB355" s="804"/>
      <c r="EC355" s="827"/>
      <c r="ED355" s="828"/>
      <c r="EE355" s="835"/>
      <c r="EF355" s="803"/>
      <c r="EG355" s="804"/>
      <c r="EH355" s="804"/>
      <c r="EI355" s="836"/>
      <c r="EJ355" s="835"/>
      <c r="EK355" s="828"/>
      <c r="EL355" s="803"/>
      <c r="EM355" s="804"/>
      <c r="EN355" s="804"/>
      <c r="EO355" s="827"/>
      <c r="EP355" s="828"/>
      <c r="EQ355" s="835"/>
      <c r="ER355" s="803"/>
      <c r="ES355" s="804"/>
      <c r="ET355" s="804"/>
      <c r="EU355" s="836"/>
      <c r="EV355" s="835"/>
      <c r="EW355" s="828"/>
      <c r="EX355" s="803"/>
      <c r="EY355" s="804"/>
      <c r="EZ355" s="804"/>
      <c r="FA355" s="827"/>
      <c r="FB355" s="828"/>
      <c r="FC355" s="835"/>
      <c r="FD355" s="803"/>
      <c r="FE355" s="804"/>
      <c r="FF355" s="804"/>
      <c r="FG355" s="836"/>
      <c r="FH355" s="835"/>
      <c r="FI355" s="828"/>
      <c r="FJ355" s="803"/>
      <c r="FK355" s="804"/>
      <c r="FL355" s="804"/>
      <c r="FM355" s="827"/>
      <c r="FN355" s="828"/>
      <c r="FO355" s="835"/>
      <c r="FP355" s="803"/>
      <c r="FQ355" s="804"/>
      <c r="FR355" s="804"/>
      <c r="FS355" s="823"/>
      <c r="FT355" s="824"/>
      <c r="FU355" s="825"/>
      <c r="FV355" s="803"/>
      <c r="FW355" s="804"/>
      <c r="FX355" s="804"/>
      <c r="FY355" s="826"/>
      <c r="FZ355" s="825"/>
      <c r="GA355" s="824"/>
      <c r="GB355" s="805"/>
      <c r="GC355" s="804"/>
      <c r="GD355" s="804"/>
      <c r="GE355" s="823"/>
      <c r="GF355" s="824"/>
      <c r="GG355" s="825"/>
      <c r="GH355" s="803"/>
      <c r="GI355" s="809"/>
      <c r="GJ355" s="809"/>
      <c r="GK355" s="826"/>
      <c r="GL355" s="825"/>
      <c r="GM355" s="824"/>
      <c r="GN355" s="805"/>
      <c r="GO355" s="804"/>
      <c r="GP355" s="804"/>
      <c r="GQ355" s="823"/>
      <c r="GR355" s="824"/>
      <c r="GS355" s="825"/>
      <c r="GT355" s="803"/>
      <c r="GU355" s="809"/>
      <c r="GV355" s="809"/>
      <c r="GW355" s="826"/>
      <c r="GX355" s="825"/>
      <c r="GY355" s="824"/>
      <c r="GZ355" s="805"/>
      <c r="HA355" s="804"/>
      <c r="HB355" s="804"/>
      <c r="HC355" s="823"/>
      <c r="HD355" s="824"/>
      <c r="HE355" s="825"/>
      <c r="HF355" s="803"/>
      <c r="HG355" s="809"/>
      <c r="HH355" s="809"/>
      <c r="HI355" s="826"/>
      <c r="HJ355" s="825"/>
      <c r="HK355" s="824"/>
      <c r="HL355" s="805"/>
      <c r="HM355" s="804"/>
      <c r="HN355" s="804"/>
      <c r="HO355" s="823"/>
      <c r="HP355" s="824"/>
      <c r="HQ355" s="825"/>
      <c r="HR355" s="803"/>
      <c r="HS355" s="809"/>
      <c r="HT355" s="809"/>
      <c r="HU355" s="826"/>
      <c r="HV355" s="825"/>
      <c r="HW355" s="824"/>
      <c r="HX355" s="805"/>
      <c r="HY355" s="804"/>
      <c r="HZ355" s="804"/>
      <c r="IA355" s="823"/>
      <c r="IB355" s="824"/>
      <c r="IC355" s="825"/>
      <c r="ID355" s="803"/>
      <c r="IE355" s="804"/>
      <c r="IF355" s="804"/>
      <c r="IG355" s="826"/>
      <c r="IH355" s="825"/>
      <c r="II355" s="824"/>
      <c r="IJ355" s="805"/>
      <c r="IK355" s="804"/>
      <c r="IL355" s="804"/>
      <c r="IM355" s="823"/>
      <c r="IN355" s="824"/>
      <c r="IO355" s="825"/>
      <c r="IP355" s="803"/>
      <c r="IQ355" s="804"/>
      <c r="IR355" s="804"/>
      <c r="IS355" s="826"/>
      <c r="IT355" s="825"/>
      <c r="IU355" s="824"/>
      <c r="IV355" s="805"/>
      <c r="IW355" s="804"/>
      <c r="IX355" s="804"/>
      <c r="IY355" s="823"/>
      <c r="IZ355" s="824"/>
      <c r="JA355" s="825"/>
      <c r="JB355" s="803"/>
      <c r="JC355" s="804"/>
      <c r="JD355" s="804"/>
      <c r="JE355" s="826"/>
      <c r="JF355" s="825"/>
      <c r="JG355" s="824"/>
      <c r="JH355" s="805"/>
      <c r="JI355" s="804"/>
      <c r="JJ355" s="804"/>
      <c r="JK355" s="823"/>
      <c r="JL355" s="824"/>
      <c r="JM355" s="825"/>
      <c r="JN355" s="803"/>
      <c r="JO355" s="809"/>
      <c r="JP355" s="809"/>
      <c r="JQ355" s="826"/>
      <c r="JR355" s="825"/>
      <c r="JS355" s="824"/>
      <c r="JT355" s="805"/>
      <c r="JU355" s="804"/>
      <c r="JV355" s="804"/>
      <c r="JW355" s="823"/>
      <c r="JX355" s="824"/>
      <c r="JY355" s="824"/>
      <c r="JZ355" s="805"/>
      <c r="KA355" s="809"/>
      <c r="KB355" s="809"/>
      <c r="KC355" s="823"/>
      <c r="KD355" s="824"/>
      <c r="KE355" s="824"/>
      <c r="KF355" s="805"/>
      <c r="KG355" s="809"/>
      <c r="KH355" s="809"/>
      <c r="KI355" s="823"/>
      <c r="KJ355" s="824"/>
      <c r="KK355" s="824"/>
      <c r="KL355" s="805"/>
      <c r="KM355" s="809"/>
      <c r="KN355" s="809"/>
      <c r="KO355" s="823"/>
      <c r="KP355" s="824"/>
      <c r="KQ355" s="824"/>
      <c r="KR355" s="805"/>
      <c r="KS355" s="804"/>
      <c r="KT355" s="804"/>
      <c r="KU355" s="823"/>
      <c r="KV355" s="824"/>
      <c r="KW355" s="824"/>
      <c r="KX355" s="805"/>
      <c r="KY355" s="809"/>
      <c r="KZ355" s="809"/>
      <c r="LA355" s="823"/>
      <c r="LB355" s="824"/>
      <c r="LC355" s="824"/>
      <c r="LD355" s="805"/>
      <c r="LE355" s="804"/>
      <c r="LF355" s="804"/>
      <c r="LG355" s="823"/>
      <c r="LH355" s="824"/>
      <c r="LI355" s="824"/>
      <c r="LJ355" s="805"/>
      <c r="LK355" s="804"/>
      <c r="LL355" s="804"/>
      <c r="LM355" s="823"/>
      <c r="LN355" s="824"/>
      <c r="LO355" s="824"/>
      <c r="LP355" s="805"/>
      <c r="LQ355" s="809"/>
      <c r="LR355" s="809"/>
      <c r="LS355" s="823"/>
      <c r="LT355" s="824"/>
      <c r="LU355" s="824"/>
      <c r="LV355" s="805"/>
      <c r="LW355" s="804"/>
      <c r="LX355" s="804"/>
      <c r="LY355" s="823"/>
      <c r="LZ355" s="824"/>
      <c r="MA355" s="824"/>
      <c r="MB355" s="805"/>
      <c r="MC355" s="809"/>
      <c r="MD355" s="809"/>
      <c r="ME355" s="823"/>
      <c r="MF355" s="824"/>
      <c r="MG355" s="824"/>
      <c r="MH355" s="805"/>
      <c r="MI355" s="809"/>
      <c r="MJ355" s="809"/>
      <c r="MK355" s="823"/>
      <c r="ML355" s="824"/>
      <c r="MM355" s="824"/>
      <c r="MN355" s="805"/>
      <c r="MO355" s="809"/>
      <c r="MP355" s="809"/>
      <c r="MQ355" s="823"/>
      <c r="MR355" s="824"/>
      <c r="MS355" s="824"/>
      <c r="MT355" s="805"/>
      <c r="MU355" s="804"/>
      <c r="MV355" s="804"/>
      <c r="MW355" s="823"/>
      <c r="MX355" s="824"/>
      <c r="MY355" s="824"/>
      <c r="MZ355" s="805"/>
      <c r="NA355" s="804"/>
      <c r="NB355" s="804"/>
      <c r="NC355" s="823"/>
      <c r="ND355" s="824"/>
      <c r="NE355" s="825">
        <v>1.27</v>
      </c>
      <c r="NF355" s="803"/>
      <c r="NG355" s="804"/>
      <c r="NH355" s="804"/>
      <c r="NI355" s="823"/>
      <c r="NJ355" s="824"/>
      <c r="NK355" s="824"/>
      <c r="NL355" s="805"/>
      <c r="NM355" s="809"/>
      <c r="NN355" s="809"/>
      <c r="NO355" s="823"/>
      <c r="NP355" s="824"/>
      <c r="NQ355" s="824"/>
      <c r="NR355" s="805"/>
      <c r="NS355" s="823"/>
      <c r="NT355" s="824"/>
      <c r="NU355" s="824"/>
      <c r="NV355" s="805"/>
      <c r="NW355" s="823"/>
      <c r="NX355" s="824"/>
      <c r="NY355" s="824"/>
      <c r="NZ355" s="834"/>
      <c r="OA355" s="823"/>
      <c r="OB355" s="824"/>
      <c r="OC355" s="824"/>
      <c r="OD355" s="805"/>
      <c r="OE355" s="823"/>
      <c r="OF355" s="824"/>
      <c r="OG355" s="824"/>
      <c r="OH355" s="805"/>
      <c r="OI355" s="823"/>
      <c r="OJ355" s="824"/>
      <c r="OK355" s="824"/>
      <c r="OL355" s="805"/>
      <c r="OM355" s="823"/>
      <c r="ON355" s="824"/>
      <c r="OO355" s="824"/>
      <c r="OP355" s="805"/>
      <c r="OQ355" s="823"/>
      <c r="OR355" s="824"/>
      <c r="OS355" s="824"/>
      <c r="OT355" s="805"/>
      <c r="OU355" s="823"/>
      <c r="OV355" s="824"/>
      <c r="OW355" s="824"/>
      <c r="OX355" s="805"/>
      <c r="OY355" s="823"/>
      <c r="OZ355" s="824"/>
      <c r="PA355" s="824"/>
      <c r="PB355" s="805"/>
      <c r="PC355" s="823"/>
      <c r="PD355" s="824"/>
      <c r="PE355" s="824"/>
      <c r="PF355" s="805"/>
    </row>
    <row r="356" spans="1:422" ht="15" hidden="1" customHeight="1" x14ac:dyDescent="0.25">
      <c r="A356" s="769" t="s">
        <v>17</v>
      </c>
      <c r="B356" s="769" t="s">
        <v>18</v>
      </c>
      <c r="C356" s="769" t="s">
        <v>20</v>
      </c>
      <c r="D356" s="770"/>
      <c r="E356" s="769"/>
      <c r="F356" s="769" t="s">
        <v>147</v>
      </c>
      <c r="G356" s="769" t="s">
        <v>121</v>
      </c>
      <c r="H356" s="769" t="s">
        <v>125</v>
      </c>
      <c r="I356" s="771"/>
      <c r="J356" s="771"/>
      <c r="K356" s="771">
        <v>455000</v>
      </c>
      <c r="L356" s="769" t="s">
        <v>357</v>
      </c>
      <c r="M356" s="769"/>
      <c r="N356" s="769" t="s">
        <v>510</v>
      </c>
      <c r="O356" s="769" t="s">
        <v>487</v>
      </c>
      <c r="P356" s="769" t="s">
        <v>489</v>
      </c>
      <c r="Q356" s="806"/>
      <c r="R356" s="769" t="s">
        <v>150</v>
      </c>
      <c r="S356" s="769"/>
      <c r="T356" s="816"/>
      <c r="U356" s="816"/>
      <c r="V356" s="816"/>
      <c r="W356" s="816"/>
      <c r="X356" s="769"/>
      <c r="Y356" s="769">
        <f>IF(AND(AJ356="",AK356="",AL356="",AN356="",AO356="",OR(AP356="",AP356=Dropdown!$AM$12,AP356=Dropdown!$AM$11)),1,0)</f>
        <v>0</v>
      </c>
      <c r="Z356" s="769">
        <f t="shared" si="48"/>
        <v>0</v>
      </c>
      <c r="AA356" s="769">
        <f t="shared" si="49"/>
        <v>0</v>
      </c>
      <c r="AB356" s="769">
        <f t="shared" si="50"/>
        <v>1</v>
      </c>
      <c r="AC356" s="769"/>
      <c r="AD356" s="772" t="str">
        <f>IF(OR(T356&lt;&gt;"",U356&lt;&gt;""),Dropdown!$A$4,IF(OR(V356&lt;&gt;"",W356&lt;&gt;""),Dropdown!$A$5,Dropdown!$A$3))</f>
        <v>Residential</v>
      </c>
      <c r="AE356" s="773" t="s">
        <v>343</v>
      </c>
      <c r="AF356" s="773" t="str">
        <f>VLOOKUP(AG356,Dropdown!$N$3:$R$55,2,FALSE)</f>
        <v>SSA</v>
      </c>
      <c r="AG356" s="773" t="s">
        <v>17</v>
      </c>
      <c r="AH356" s="773" t="str">
        <f>IF(AG356&lt;&gt;"",VLOOKUP(AG356,Dropdown!$N$3:$R$62,3,FALSE),IF(AF356&lt;&gt;"",VLOOKUP(AF356,Dropdown!$N$3:$R$62,3,FALSE),IF(AE356&lt;&gt;"",VLOOKUP(AE356,Dropdown!$N$3:$R$62,3,FALSE),"")))</f>
        <v>LMI</v>
      </c>
      <c r="AI356" s="773" t="str">
        <f>IF(AG356&lt;&gt;"",VLOOKUP(AG356,Dropdown!$N$3:$R$62,5,FALSE),IF(AF356&lt;&gt;"",VLOOKUP(AF356,Dropdown!$N$3:$R$62,5,FALSE),IF(AE356&lt;&gt;"",VLOOKUP(AE356,Dropdown!$N$3:$R$62,5,FALSE),"")))</f>
        <v>Moderate</v>
      </c>
      <c r="AJ356" s="773" t="s">
        <v>776</v>
      </c>
      <c r="AK356" s="821"/>
      <c r="AL356" s="773" t="s">
        <v>79</v>
      </c>
      <c r="AM356" s="821" t="s">
        <v>769</v>
      </c>
      <c r="AN356" s="773" t="s">
        <v>637</v>
      </c>
      <c r="AO356" s="773"/>
      <c r="AP356" s="773"/>
      <c r="AQ356" s="769" t="s">
        <v>514</v>
      </c>
      <c r="AR356" s="891" t="s">
        <v>519</v>
      </c>
      <c r="AS356" s="774"/>
      <c r="AT356" s="769"/>
      <c r="AU356" s="769"/>
      <c r="AV356" s="846"/>
      <c r="AW356" s="823"/>
      <c r="AX356" s="824"/>
      <c r="AY356" s="824"/>
      <c r="AZ356" s="803"/>
      <c r="BA356" s="804"/>
      <c r="BB356" s="804"/>
      <c r="BC356" s="823"/>
      <c r="BD356" s="824"/>
      <c r="BE356" s="824"/>
      <c r="BF356" s="805"/>
      <c r="BG356" s="804"/>
      <c r="BH356" s="804"/>
      <c r="BI356" s="823"/>
      <c r="BJ356" s="824"/>
      <c r="BK356" s="824"/>
      <c r="BL356" s="805"/>
      <c r="BM356" s="804"/>
      <c r="BN356" s="804"/>
      <c r="BO356" s="823"/>
      <c r="BP356" s="824"/>
      <c r="BQ356" s="824"/>
      <c r="BR356" s="805"/>
      <c r="BS356" s="804"/>
      <c r="BT356" s="804"/>
      <c r="BU356" s="823"/>
      <c r="BV356" s="824"/>
      <c r="BW356" s="824"/>
      <c r="BX356" s="805"/>
      <c r="BY356" s="804"/>
      <c r="BZ356" s="804"/>
      <c r="CA356" s="823"/>
      <c r="CB356" s="824"/>
      <c r="CC356" s="824"/>
      <c r="CD356" s="805"/>
      <c r="CE356" s="804"/>
      <c r="CF356" s="804"/>
      <c r="CG356" s="823"/>
      <c r="CH356" s="824"/>
      <c r="CI356" s="824"/>
      <c r="CJ356" s="805"/>
      <c r="CK356" s="804"/>
      <c r="CL356" s="804"/>
      <c r="CM356" s="823"/>
      <c r="CN356" s="824"/>
      <c r="CO356" s="824"/>
      <c r="CP356" s="805"/>
      <c r="CQ356" s="804"/>
      <c r="CR356" s="804"/>
      <c r="CS356" s="823"/>
      <c r="CT356" s="824"/>
      <c r="CU356" s="824"/>
      <c r="CV356" s="805"/>
      <c r="CW356" s="804"/>
      <c r="CX356" s="804"/>
      <c r="CY356" s="823"/>
      <c r="CZ356" s="824"/>
      <c r="DA356" s="825"/>
      <c r="DB356" s="803"/>
      <c r="DC356" s="809"/>
      <c r="DD356" s="809"/>
      <c r="DE356" s="826"/>
      <c r="DF356" s="825"/>
      <c r="DG356" s="824"/>
      <c r="DH356" s="805"/>
      <c r="DI356" s="804"/>
      <c r="DJ356" s="804"/>
      <c r="DK356" s="823"/>
      <c r="DL356" s="824"/>
      <c r="DM356" s="825"/>
      <c r="DN356" s="803"/>
      <c r="DO356" s="809"/>
      <c r="DP356" s="809"/>
      <c r="DQ356" s="827"/>
      <c r="DR356" s="828"/>
      <c r="DS356" s="835"/>
      <c r="DT356" s="803"/>
      <c r="DU356" s="804"/>
      <c r="DV356" s="804"/>
      <c r="DW356" s="836"/>
      <c r="DX356" s="835"/>
      <c r="DY356" s="828"/>
      <c r="DZ356" s="803"/>
      <c r="EA356" s="804"/>
      <c r="EB356" s="804"/>
      <c r="EC356" s="827"/>
      <c r="ED356" s="828"/>
      <c r="EE356" s="835"/>
      <c r="EF356" s="803"/>
      <c r="EG356" s="804"/>
      <c r="EH356" s="804"/>
      <c r="EI356" s="836"/>
      <c r="EJ356" s="835"/>
      <c r="EK356" s="828"/>
      <c r="EL356" s="803"/>
      <c r="EM356" s="804"/>
      <c r="EN356" s="804"/>
      <c r="EO356" s="827"/>
      <c r="EP356" s="828"/>
      <c r="EQ356" s="835"/>
      <c r="ER356" s="803"/>
      <c r="ES356" s="804"/>
      <c r="ET356" s="804"/>
      <c r="EU356" s="836"/>
      <c r="EV356" s="835"/>
      <c r="EW356" s="828"/>
      <c r="EX356" s="803"/>
      <c r="EY356" s="804"/>
      <c r="EZ356" s="804"/>
      <c r="FA356" s="827"/>
      <c r="FB356" s="828"/>
      <c r="FC356" s="835"/>
      <c r="FD356" s="803"/>
      <c r="FE356" s="804"/>
      <c r="FF356" s="804"/>
      <c r="FG356" s="836"/>
      <c r="FH356" s="835"/>
      <c r="FI356" s="828"/>
      <c r="FJ356" s="803"/>
      <c r="FK356" s="804"/>
      <c r="FL356" s="804"/>
      <c r="FM356" s="827"/>
      <c r="FN356" s="828"/>
      <c r="FO356" s="835"/>
      <c r="FP356" s="803"/>
      <c r="FQ356" s="804"/>
      <c r="FR356" s="804"/>
      <c r="FS356" s="823"/>
      <c r="FT356" s="824"/>
      <c r="FU356" s="825"/>
      <c r="FV356" s="803"/>
      <c r="FW356" s="804"/>
      <c r="FX356" s="804"/>
      <c r="FY356" s="826"/>
      <c r="FZ356" s="825"/>
      <c r="GA356" s="824"/>
      <c r="GB356" s="805"/>
      <c r="GC356" s="804"/>
      <c r="GD356" s="804"/>
      <c r="GE356" s="823"/>
      <c r="GF356" s="824"/>
      <c r="GG356" s="825"/>
      <c r="GH356" s="803"/>
      <c r="GI356" s="809"/>
      <c r="GJ356" s="809"/>
      <c r="GK356" s="826"/>
      <c r="GL356" s="825"/>
      <c r="GM356" s="824"/>
      <c r="GN356" s="805"/>
      <c r="GO356" s="804"/>
      <c r="GP356" s="804"/>
      <c r="GQ356" s="823"/>
      <c r="GR356" s="824"/>
      <c r="GS356" s="825"/>
      <c r="GT356" s="803"/>
      <c r="GU356" s="809"/>
      <c r="GV356" s="809"/>
      <c r="GW356" s="826"/>
      <c r="GX356" s="825"/>
      <c r="GY356" s="824"/>
      <c r="GZ356" s="805"/>
      <c r="HA356" s="804"/>
      <c r="HB356" s="804"/>
      <c r="HC356" s="823"/>
      <c r="HD356" s="824"/>
      <c r="HE356" s="825"/>
      <c r="HF356" s="803"/>
      <c r="HG356" s="809"/>
      <c r="HH356" s="809"/>
      <c r="HI356" s="826"/>
      <c r="HJ356" s="825"/>
      <c r="HK356" s="824"/>
      <c r="HL356" s="805"/>
      <c r="HM356" s="804"/>
      <c r="HN356" s="804"/>
      <c r="HO356" s="823"/>
      <c r="HP356" s="824"/>
      <c r="HQ356" s="825"/>
      <c r="HR356" s="803"/>
      <c r="HS356" s="809"/>
      <c r="HT356" s="809"/>
      <c r="HU356" s="826"/>
      <c r="HV356" s="825"/>
      <c r="HW356" s="824"/>
      <c r="HX356" s="805"/>
      <c r="HY356" s="804"/>
      <c r="HZ356" s="804"/>
      <c r="IA356" s="823"/>
      <c r="IB356" s="824"/>
      <c r="IC356" s="825"/>
      <c r="ID356" s="803"/>
      <c r="IE356" s="804"/>
      <c r="IF356" s="804"/>
      <c r="IG356" s="826"/>
      <c r="IH356" s="825"/>
      <c r="II356" s="824"/>
      <c r="IJ356" s="805"/>
      <c r="IK356" s="804"/>
      <c r="IL356" s="804"/>
      <c r="IM356" s="823"/>
      <c r="IN356" s="824"/>
      <c r="IO356" s="825"/>
      <c r="IP356" s="803"/>
      <c r="IQ356" s="804"/>
      <c r="IR356" s="804"/>
      <c r="IS356" s="826"/>
      <c r="IT356" s="825"/>
      <c r="IU356" s="824"/>
      <c r="IV356" s="805"/>
      <c r="IW356" s="804"/>
      <c r="IX356" s="804"/>
      <c r="IY356" s="823"/>
      <c r="IZ356" s="824"/>
      <c r="JA356" s="825"/>
      <c r="JB356" s="803"/>
      <c r="JC356" s="804"/>
      <c r="JD356" s="804"/>
      <c r="JE356" s="826"/>
      <c r="JF356" s="825"/>
      <c r="JG356" s="824"/>
      <c r="JH356" s="805"/>
      <c r="JI356" s="804"/>
      <c r="JJ356" s="804"/>
      <c r="JK356" s="823"/>
      <c r="JL356" s="824"/>
      <c r="JM356" s="825"/>
      <c r="JN356" s="803"/>
      <c r="JO356" s="809"/>
      <c r="JP356" s="809"/>
      <c r="JQ356" s="826"/>
      <c r="JR356" s="825"/>
      <c r="JS356" s="824"/>
      <c r="JT356" s="805"/>
      <c r="JU356" s="804"/>
      <c r="JV356" s="804"/>
      <c r="JW356" s="823"/>
      <c r="JX356" s="824"/>
      <c r="JY356" s="824"/>
      <c r="JZ356" s="805"/>
      <c r="KA356" s="809"/>
      <c r="KB356" s="809"/>
      <c r="KC356" s="823"/>
      <c r="KD356" s="824"/>
      <c r="KE356" s="824"/>
      <c r="KF356" s="805"/>
      <c r="KG356" s="809"/>
      <c r="KH356" s="809"/>
      <c r="KI356" s="823"/>
      <c r="KJ356" s="824"/>
      <c r="KK356" s="824"/>
      <c r="KL356" s="805"/>
      <c r="KM356" s="809"/>
      <c r="KN356" s="809"/>
      <c r="KO356" s="823"/>
      <c r="KP356" s="824"/>
      <c r="KQ356" s="824"/>
      <c r="KR356" s="805"/>
      <c r="KS356" s="804"/>
      <c r="KT356" s="804"/>
      <c r="KU356" s="823"/>
      <c r="KV356" s="824"/>
      <c r="KW356" s="824"/>
      <c r="KX356" s="805"/>
      <c r="KY356" s="809"/>
      <c r="KZ356" s="809"/>
      <c r="LA356" s="823"/>
      <c r="LB356" s="824"/>
      <c r="LC356" s="824"/>
      <c r="LD356" s="805"/>
      <c r="LE356" s="804"/>
      <c r="LF356" s="804"/>
      <c r="LG356" s="823"/>
      <c r="LH356" s="824"/>
      <c r="LI356" s="824"/>
      <c r="LJ356" s="805"/>
      <c r="LK356" s="804"/>
      <c r="LL356" s="804"/>
      <c r="LM356" s="823"/>
      <c r="LN356" s="824"/>
      <c r="LO356" s="824"/>
      <c r="LP356" s="805"/>
      <c r="LQ356" s="809"/>
      <c r="LR356" s="809"/>
      <c r="LS356" s="823"/>
      <c r="LT356" s="824"/>
      <c r="LU356" s="824"/>
      <c r="LV356" s="805"/>
      <c r="LW356" s="804"/>
      <c r="LX356" s="804"/>
      <c r="LY356" s="823"/>
      <c r="LZ356" s="824"/>
      <c r="MA356" s="824"/>
      <c r="MB356" s="805"/>
      <c r="MC356" s="809"/>
      <c r="MD356" s="809"/>
      <c r="ME356" s="823"/>
      <c r="MF356" s="824"/>
      <c r="MG356" s="824"/>
      <c r="MH356" s="805"/>
      <c r="MI356" s="809"/>
      <c r="MJ356" s="809"/>
      <c r="MK356" s="823"/>
      <c r="ML356" s="824"/>
      <c r="MM356" s="824"/>
      <c r="MN356" s="805"/>
      <c r="MO356" s="809"/>
      <c r="MP356" s="809"/>
      <c r="MQ356" s="823"/>
      <c r="MR356" s="824"/>
      <c r="MS356" s="824"/>
      <c r="MT356" s="805"/>
      <c r="MU356" s="804"/>
      <c r="MV356" s="804"/>
      <c r="MW356" s="823"/>
      <c r="MX356" s="824"/>
      <c r="MY356" s="824"/>
      <c r="MZ356" s="805"/>
      <c r="NA356" s="804"/>
      <c r="NB356" s="804"/>
      <c r="NC356" s="823"/>
      <c r="ND356" s="824"/>
      <c r="NE356" s="825">
        <v>1.29</v>
      </c>
      <c r="NF356" s="803"/>
      <c r="NG356" s="804"/>
      <c r="NH356" s="804"/>
      <c r="NI356" s="823"/>
      <c r="NJ356" s="824"/>
      <c r="NK356" s="824"/>
      <c r="NL356" s="805"/>
      <c r="NM356" s="809"/>
      <c r="NN356" s="809"/>
      <c r="NO356" s="823"/>
      <c r="NP356" s="824"/>
      <c r="NQ356" s="824"/>
      <c r="NR356" s="805"/>
      <c r="NS356" s="823"/>
      <c r="NT356" s="824"/>
      <c r="NU356" s="824"/>
      <c r="NV356" s="805"/>
      <c r="NW356" s="823"/>
      <c r="NX356" s="824"/>
      <c r="NY356" s="824"/>
      <c r="NZ356" s="834"/>
      <c r="OA356" s="823"/>
      <c r="OB356" s="824"/>
      <c r="OC356" s="824"/>
      <c r="OD356" s="805"/>
      <c r="OE356" s="826"/>
      <c r="OF356" s="825"/>
      <c r="OG356" s="825"/>
      <c r="OH356" s="803"/>
      <c r="OI356" s="823"/>
      <c r="OJ356" s="824"/>
      <c r="OK356" s="824"/>
      <c r="OL356" s="805"/>
      <c r="OM356" s="823"/>
      <c r="ON356" s="824"/>
      <c r="OO356" s="824"/>
      <c r="OP356" s="805"/>
      <c r="OQ356" s="823"/>
      <c r="OR356" s="824"/>
      <c r="OS356" s="824"/>
      <c r="OT356" s="805"/>
      <c r="OU356" s="823"/>
      <c r="OV356" s="824"/>
      <c r="OW356" s="824"/>
      <c r="OX356" s="805"/>
      <c r="OY356" s="823"/>
      <c r="OZ356" s="824"/>
      <c r="PA356" s="824"/>
      <c r="PB356" s="805"/>
      <c r="PC356" s="823"/>
      <c r="PD356" s="824"/>
      <c r="PE356" s="824"/>
      <c r="PF356" s="805"/>
    </row>
    <row r="357" spans="1:422" ht="15" hidden="1" customHeight="1" x14ac:dyDescent="0.25">
      <c r="A357" s="769" t="s">
        <v>17</v>
      </c>
      <c r="B357" s="769" t="s">
        <v>18</v>
      </c>
      <c r="C357" s="769" t="s">
        <v>16</v>
      </c>
      <c r="D357" s="770"/>
      <c r="E357" s="769"/>
      <c r="F357" s="859" t="s">
        <v>147</v>
      </c>
      <c r="G357" s="859" t="s">
        <v>121</v>
      </c>
      <c r="H357" s="859" t="s">
        <v>125</v>
      </c>
      <c r="I357" s="875"/>
      <c r="J357" s="875"/>
      <c r="K357" s="875">
        <v>65000</v>
      </c>
      <c r="L357" s="859" t="s">
        <v>483</v>
      </c>
      <c r="M357" s="876"/>
      <c r="N357" s="876" t="s">
        <v>499</v>
      </c>
      <c r="O357" s="877" t="s">
        <v>401</v>
      </c>
      <c r="P357" s="876" t="s">
        <v>488</v>
      </c>
      <c r="Q357" s="876"/>
      <c r="R357" s="859" t="s">
        <v>149</v>
      </c>
      <c r="S357" s="859"/>
      <c r="T357" s="940"/>
      <c r="U357" s="940"/>
      <c r="V357" s="816"/>
      <c r="W357" s="816"/>
      <c r="X357" s="769"/>
      <c r="Y357" s="769">
        <f>IF(AND(AJ357="",AK357="",AL357="",AN357="",AO357="",OR(AP357="",AP357=Dropdown!$AM$12,AP357=Dropdown!$AM$11)),1,0)</f>
        <v>0</v>
      </c>
      <c r="Z357" s="769">
        <f t="shared" si="48"/>
        <v>0</v>
      </c>
      <c r="AA357" s="769">
        <f t="shared" si="49"/>
        <v>0</v>
      </c>
      <c r="AB357" s="769">
        <f t="shared" si="50"/>
        <v>1</v>
      </c>
      <c r="AC357" s="769"/>
      <c r="AD357" s="772" t="str">
        <f>IF(OR(T357&lt;&gt;"",U357&lt;&gt;""),Dropdown!$A$4,IF(OR(V357&lt;&gt;"",W357&lt;&gt;""),Dropdown!$A$5,Dropdown!$A$3))</f>
        <v>Residential</v>
      </c>
      <c r="AE357" s="773" t="s">
        <v>343</v>
      </c>
      <c r="AF357" s="773" t="str">
        <f>VLOOKUP(AG357,Dropdown!$N$3:$R$55,2,FALSE)</f>
        <v>SSA</v>
      </c>
      <c r="AG357" s="773" t="s">
        <v>17</v>
      </c>
      <c r="AH357" s="773" t="str">
        <f>IF(AG357&lt;&gt;"",VLOOKUP(AG357,Dropdown!$N$3:$R$62,3,FALSE),IF(AF357&lt;&gt;"",VLOOKUP(AF357,Dropdown!$N$3:$R$62,3,FALSE),IF(AE357&lt;&gt;"",VLOOKUP(AE357,Dropdown!$N$3:$R$62,3,FALSE),"")))</f>
        <v>LMI</v>
      </c>
      <c r="AI357" s="773" t="str">
        <f>IF(AG357&lt;&gt;"",VLOOKUP(AG357,Dropdown!$N$3:$R$62,5,FALSE),IF(AF357&lt;&gt;"",VLOOKUP(AF357,Dropdown!$N$3:$R$62,5,FALSE),IF(AE357&lt;&gt;"",VLOOKUP(AE357,Dropdown!$N$3:$R$62,5,FALSE),"")))</f>
        <v>Moderate</v>
      </c>
      <c r="AJ357" s="773" t="s">
        <v>777</v>
      </c>
      <c r="AK357" s="878"/>
      <c r="AL357" s="773" t="s">
        <v>357</v>
      </c>
      <c r="AM357" s="772" t="s">
        <v>789</v>
      </c>
      <c r="AN357" s="882" t="s">
        <v>636</v>
      </c>
      <c r="AO357" s="772"/>
      <c r="AP357" s="772"/>
      <c r="AQ357" s="769" t="s">
        <v>503</v>
      </c>
      <c r="AR357" s="774" t="s">
        <v>519</v>
      </c>
      <c r="AS357" s="774"/>
      <c r="AT357" s="769"/>
      <c r="AU357" s="769"/>
      <c r="AV357" s="846"/>
      <c r="AW357" s="823"/>
      <c r="AX357" s="824"/>
      <c r="AY357" s="824"/>
      <c r="AZ357" s="803"/>
      <c r="BA357" s="804"/>
      <c r="BB357" s="804"/>
      <c r="BC357" s="823"/>
      <c r="BD357" s="824"/>
      <c r="BE357" s="824"/>
      <c r="BF357" s="805"/>
      <c r="BG357" s="804"/>
      <c r="BH357" s="804"/>
      <c r="BI357" s="823"/>
      <c r="BJ357" s="824"/>
      <c r="BK357" s="824"/>
      <c r="BL357" s="805"/>
      <c r="BM357" s="804"/>
      <c r="BN357" s="804"/>
      <c r="BO357" s="823"/>
      <c r="BP357" s="824"/>
      <c r="BQ357" s="824"/>
      <c r="BR357" s="805"/>
      <c r="BS357" s="804"/>
      <c r="BT357" s="804"/>
      <c r="BU357" s="823"/>
      <c r="BV357" s="824"/>
      <c r="BW357" s="824"/>
      <c r="BX357" s="805"/>
      <c r="BY357" s="804"/>
      <c r="BZ357" s="804"/>
      <c r="CA357" s="823"/>
      <c r="CB357" s="824"/>
      <c r="CC357" s="824"/>
      <c r="CD357" s="805"/>
      <c r="CE357" s="804"/>
      <c r="CF357" s="804"/>
      <c r="CG357" s="823"/>
      <c r="CH357" s="824"/>
      <c r="CI357" s="824"/>
      <c r="CJ357" s="805"/>
      <c r="CK357" s="804"/>
      <c r="CL357" s="804"/>
      <c r="CM357" s="823"/>
      <c r="CN357" s="824"/>
      <c r="CO357" s="824"/>
      <c r="CP357" s="805"/>
      <c r="CQ357" s="804"/>
      <c r="CR357" s="804"/>
      <c r="CS357" s="823"/>
      <c r="CT357" s="824"/>
      <c r="CU357" s="824"/>
      <c r="CV357" s="805"/>
      <c r="CW357" s="804"/>
      <c r="CX357" s="804"/>
      <c r="CY357" s="823"/>
      <c r="CZ357" s="824"/>
      <c r="DA357" s="825"/>
      <c r="DB357" s="803"/>
      <c r="DC357" s="809"/>
      <c r="DD357" s="809"/>
      <c r="DE357" s="826"/>
      <c r="DF357" s="825"/>
      <c r="DG357" s="824"/>
      <c r="DH357" s="805"/>
      <c r="DI357" s="804"/>
      <c r="DJ357" s="804"/>
      <c r="DK357" s="823"/>
      <c r="DL357" s="824"/>
      <c r="DM357" s="825"/>
      <c r="DN357" s="803"/>
      <c r="DO357" s="809"/>
      <c r="DP357" s="809"/>
      <c r="DQ357" s="827"/>
      <c r="DR357" s="828"/>
      <c r="DS357" s="835"/>
      <c r="DT357" s="803"/>
      <c r="DU357" s="804"/>
      <c r="DV357" s="804"/>
      <c r="DW357" s="836"/>
      <c r="DX357" s="835"/>
      <c r="DY357" s="828"/>
      <c r="DZ357" s="803"/>
      <c r="EA357" s="804"/>
      <c r="EB357" s="804"/>
      <c r="EC357" s="827"/>
      <c r="ED357" s="828"/>
      <c r="EE357" s="835"/>
      <c r="EF357" s="803"/>
      <c r="EG357" s="804"/>
      <c r="EH357" s="804"/>
      <c r="EI357" s="836"/>
      <c r="EJ357" s="835"/>
      <c r="EK357" s="828"/>
      <c r="EL357" s="803"/>
      <c r="EM357" s="804"/>
      <c r="EN357" s="804"/>
      <c r="EO357" s="827"/>
      <c r="EP357" s="828"/>
      <c r="EQ357" s="835"/>
      <c r="ER357" s="803"/>
      <c r="ES357" s="804"/>
      <c r="ET357" s="804"/>
      <c r="EU357" s="836"/>
      <c r="EV357" s="835"/>
      <c r="EW357" s="828"/>
      <c r="EX357" s="803"/>
      <c r="EY357" s="804"/>
      <c r="EZ357" s="804"/>
      <c r="FA357" s="827"/>
      <c r="FB357" s="828"/>
      <c r="FC357" s="835"/>
      <c r="FD357" s="803"/>
      <c r="FE357" s="804"/>
      <c r="FF357" s="804"/>
      <c r="FG357" s="836"/>
      <c r="FH357" s="835"/>
      <c r="FI357" s="828"/>
      <c r="FJ357" s="803"/>
      <c r="FK357" s="804"/>
      <c r="FL357" s="804"/>
      <c r="FM357" s="827"/>
      <c r="FN357" s="828"/>
      <c r="FO357" s="835"/>
      <c r="FP357" s="803"/>
      <c r="FQ357" s="804"/>
      <c r="FR357" s="804"/>
      <c r="FS357" s="823"/>
      <c r="FT357" s="824"/>
      <c r="FU357" s="825"/>
      <c r="FV357" s="803"/>
      <c r="FW357" s="804"/>
      <c r="FX357" s="804"/>
      <c r="FY357" s="826"/>
      <c r="FZ357" s="825"/>
      <c r="GA357" s="824"/>
      <c r="GB357" s="805"/>
      <c r="GC357" s="804"/>
      <c r="GD357" s="804"/>
      <c r="GE357" s="823"/>
      <c r="GF357" s="824"/>
      <c r="GG357" s="825"/>
      <c r="GH357" s="803"/>
      <c r="GI357" s="809"/>
      <c r="GJ357" s="809"/>
      <c r="GK357" s="826"/>
      <c r="GL357" s="825"/>
      <c r="GM357" s="824"/>
      <c r="GN357" s="805"/>
      <c r="GO357" s="804"/>
      <c r="GP357" s="804"/>
      <c r="GQ357" s="823"/>
      <c r="GR357" s="824"/>
      <c r="GS357" s="825"/>
      <c r="GT357" s="803"/>
      <c r="GU357" s="809"/>
      <c r="GV357" s="809"/>
      <c r="GW357" s="826"/>
      <c r="GX357" s="825"/>
      <c r="GY357" s="824"/>
      <c r="GZ357" s="805"/>
      <c r="HA357" s="804"/>
      <c r="HB357" s="804"/>
      <c r="HC357" s="823"/>
      <c r="HD357" s="824"/>
      <c r="HE357" s="825"/>
      <c r="HF357" s="803"/>
      <c r="HG357" s="809"/>
      <c r="HH357" s="809"/>
      <c r="HI357" s="826"/>
      <c r="HJ357" s="825"/>
      <c r="HK357" s="824"/>
      <c r="HL357" s="805"/>
      <c r="HM357" s="804"/>
      <c r="HN357" s="804"/>
      <c r="HO357" s="823"/>
      <c r="HP357" s="824"/>
      <c r="HQ357" s="825"/>
      <c r="HR357" s="803"/>
      <c r="HS357" s="809"/>
      <c r="HT357" s="809"/>
      <c r="HU357" s="826"/>
      <c r="HV357" s="825"/>
      <c r="HW357" s="824"/>
      <c r="HX357" s="805"/>
      <c r="HY357" s="804"/>
      <c r="HZ357" s="804"/>
      <c r="IA357" s="823"/>
      <c r="IB357" s="824"/>
      <c r="IC357" s="825"/>
      <c r="ID357" s="803"/>
      <c r="IE357" s="804"/>
      <c r="IF357" s="804"/>
      <c r="IG357" s="826"/>
      <c r="IH357" s="825"/>
      <c r="II357" s="824"/>
      <c r="IJ357" s="805"/>
      <c r="IK357" s="804"/>
      <c r="IL357" s="804"/>
      <c r="IM357" s="823"/>
      <c r="IN357" s="824"/>
      <c r="IO357" s="825"/>
      <c r="IP357" s="803"/>
      <c r="IQ357" s="804"/>
      <c r="IR357" s="804"/>
      <c r="IS357" s="826"/>
      <c r="IT357" s="825"/>
      <c r="IU357" s="824"/>
      <c r="IV357" s="805"/>
      <c r="IW357" s="804"/>
      <c r="IX357" s="804"/>
      <c r="IY357" s="823"/>
      <c r="IZ357" s="824"/>
      <c r="JA357" s="825"/>
      <c r="JB357" s="803"/>
      <c r="JC357" s="804"/>
      <c r="JD357" s="804"/>
      <c r="JE357" s="826"/>
      <c r="JF357" s="825"/>
      <c r="JG357" s="824"/>
      <c r="JH357" s="805"/>
      <c r="JI357" s="804"/>
      <c r="JJ357" s="804"/>
      <c r="JK357" s="823"/>
      <c r="JL357" s="824"/>
      <c r="JM357" s="825"/>
      <c r="JN357" s="803"/>
      <c r="JO357" s="809"/>
      <c r="JP357" s="809"/>
      <c r="JQ357" s="826"/>
      <c r="JR357" s="825"/>
      <c r="JS357" s="824"/>
      <c r="JT357" s="805"/>
      <c r="JU357" s="804"/>
      <c r="JV357" s="804"/>
      <c r="JW357" s="823"/>
      <c r="JX357" s="824"/>
      <c r="JY357" s="824"/>
      <c r="JZ357" s="805"/>
      <c r="KA357" s="809"/>
      <c r="KB357" s="809"/>
      <c r="KC357" s="823"/>
      <c r="KD357" s="824"/>
      <c r="KE357" s="824"/>
      <c r="KF357" s="805"/>
      <c r="KG357" s="809"/>
      <c r="KH357" s="809"/>
      <c r="KI357" s="823"/>
      <c r="KJ357" s="824"/>
      <c r="KK357" s="824"/>
      <c r="KL357" s="805"/>
      <c r="KM357" s="809"/>
      <c r="KN357" s="809"/>
      <c r="KO357" s="823"/>
      <c r="KP357" s="824"/>
      <c r="KQ357" s="824"/>
      <c r="KR357" s="805"/>
      <c r="KS357" s="804"/>
      <c r="KT357" s="804"/>
      <c r="KU357" s="823"/>
      <c r="KV357" s="824"/>
      <c r="KW357" s="824"/>
      <c r="KX357" s="805"/>
      <c r="KY357" s="809"/>
      <c r="KZ357" s="809"/>
      <c r="LA357" s="823"/>
      <c r="LB357" s="824"/>
      <c r="LC357" s="824"/>
      <c r="LD357" s="805"/>
      <c r="LE357" s="804"/>
      <c r="LF357" s="804"/>
      <c r="LG357" s="823"/>
      <c r="LH357" s="824"/>
      <c r="LI357" s="824"/>
      <c r="LJ357" s="805"/>
      <c r="LK357" s="804"/>
      <c r="LL357" s="804"/>
      <c r="LM357" s="823"/>
      <c r="LN357" s="824"/>
      <c r="LO357" s="824"/>
      <c r="LP357" s="805"/>
      <c r="LQ357" s="809"/>
      <c r="LR357" s="809"/>
      <c r="LS357" s="823"/>
      <c r="LT357" s="824"/>
      <c r="LU357" s="824"/>
      <c r="LV357" s="805"/>
      <c r="LW357" s="804"/>
      <c r="LX357" s="804"/>
      <c r="LY357" s="823"/>
      <c r="LZ357" s="824"/>
      <c r="MA357" s="824"/>
      <c r="MB357" s="805"/>
      <c r="MC357" s="809"/>
      <c r="MD357" s="809"/>
      <c r="ME357" s="823"/>
      <c r="MF357" s="824"/>
      <c r="MG357" s="824"/>
      <c r="MH357" s="805"/>
      <c r="MI357" s="809"/>
      <c r="MJ357" s="809"/>
      <c r="MK357" s="823"/>
      <c r="ML357" s="824"/>
      <c r="MM357" s="824"/>
      <c r="MN357" s="805"/>
      <c r="MO357" s="809"/>
      <c r="MP357" s="809"/>
      <c r="MQ357" s="823"/>
      <c r="MR357" s="824"/>
      <c r="MS357" s="824"/>
      <c r="MT357" s="805"/>
      <c r="MU357" s="804"/>
      <c r="MV357" s="804"/>
      <c r="MW357" s="823"/>
      <c r="MX357" s="824"/>
      <c r="MY357" s="824"/>
      <c r="MZ357" s="805"/>
      <c r="NA357" s="804"/>
      <c r="NB357" s="804"/>
      <c r="NC357" s="823"/>
      <c r="ND357" s="824"/>
      <c r="NE357" s="824">
        <v>1.34</v>
      </c>
      <c r="NF357" s="805"/>
      <c r="NG357" s="804"/>
      <c r="NH357" s="804"/>
      <c r="NI357" s="823"/>
      <c r="NJ357" s="824"/>
      <c r="NK357" s="824"/>
      <c r="NL357" s="805"/>
      <c r="NM357" s="809"/>
      <c r="NN357" s="809"/>
      <c r="NO357" s="823"/>
      <c r="NP357" s="824"/>
      <c r="NQ357" s="824"/>
      <c r="NR357" s="805"/>
      <c r="NS357" s="823"/>
      <c r="NT357" s="824"/>
      <c r="NU357" s="824"/>
      <c r="NV357" s="805"/>
      <c r="NW357" s="823"/>
      <c r="NX357" s="824"/>
      <c r="NY357" s="824"/>
      <c r="NZ357" s="834"/>
      <c r="OA357" s="823"/>
      <c r="OB357" s="824"/>
      <c r="OC357" s="824"/>
      <c r="OD357" s="805"/>
      <c r="OE357" s="823"/>
      <c r="OF357" s="824"/>
      <c r="OG357" s="824"/>
      <c r="OH357" s="805"/>
      <c r="OI357" s="823"/>
      <c r="OJ357" s="824"/>
      <c r="OK357" s="824"/>
      <c r="OL357" s="805"/>
      <c r="OM357" s="823"/>
      <c r="ON357" s="824"/>
      <c r="OO357" s="824"/>
      <c r="OP357" s="805"/>
      <c r="OQ357" s="823"/>
      <c r="OR357" s="824"/>
      <c r="OS357" s="824"/>
      <c r="OT357" s="805"/>
      <c r="OU357" s="823"/>
      <c r="OV357" s="824"/>
      <c r="OW357" s="824"/>
      <c r="OX357" s="805"/>
      <c r="OY357" s="823"/>
      <c r="OZ357" s="824"/>
      <c r="PA357" s="824"/>
      <c r="PB357" s="805"/>
      <c r="PC357" s="823"/>
      <c r="PD357" s="824"/>
      <c r="PE357" s="824"/>
      <c r="PF357" s="805"/>
    </row>
    <row r="358" spans="1:422" ht="15" hidden="1" customHeight="1" x14ac:dyDescent="0.25">
      <c r="A358" s="769" t="s">
        <v>17</v>
      </c>
      <c r="B358" s="769" t="s">
        <v>18</v>
      </c>
      <c r="C358" s="769" t="s">
        <v>16</v>
      </c>
      <c r="D358" s="770"/>
      <c r="E358" s="769"/>
      <c r="F358" s="859" t="s">
        <v>147</v>
      </c>
      <c r="G358" s="859" t="s">
        <v>121</v>
      </c>
      <c r="H358" s="859" t="s">
        <v>125</v>
      </c>
      <c r="I358" s="875"/>
      <c r="J358" s="875"/>
      <c r="K358" s="875">
        <v>65000</v>
      </c>
      <c r="L358" s="859" t="s">
        <v>483</v>
      </c>
      <c r="M358" s="876"/>
      <c r="N358" s="876" t="s">
        <v>498</v>
      </c>
      <c r="O358" s="877" t="s">
        <v>401</v>
      </c>
      <c r="P358" s="876" t="s">
        <v>488</v>
      </c>
      <c r="Q358" s="876"/>
      <c r="R358" s="859" t="s">
        <v>149</v>
      </c>
      <c r="S358" s="859"/>
      <c r="T358" s="940"/>
      <c r="U358" s="940"/>
      <c r="V358" s="816"/>
      <c r="W358" s="816"/>
      <c r="X358" s="769"/>
      <c r="Y358" s="769">
        <f>IF(AND(AJ358="",AK358="",AL358="",AN358="",AO358="",OR(AP358="",AP358=Dropdown!$AM$12,AP358=Dropdown!$AM$11)),1,0)</f>
        <v>0</v>
      </c>
      <c r="Z358" s="769">
        <f t="shared" si="48"/>
        <v>0</v>
      </c>
      <c r="AA358" s="769">
        <f t="shared" si="49"/>
        <v>0</v>
      </c>
      <c r="AB358" s="769">
        <f t="shared" si="50"/>
        <v>1</v>
      </c>
      <c r="AC358" s="769"/>
      <c r="AD358" s="772" t="str">
        <f>IF(OR(T358&lt;&gt;"",U358&lt;&gt;""),Dropdown!$A$4,IF(OR(V358&lt;&gt;"",W358&lt;&gt;""),Dropdown!$A$5,Dropdown!$A$3))</f>
        <v>Residential</v>
      </c>
      <c r="AE358" s="773" t="s">
        <v>343</v>
      </c>
      <c r="AF358" s="773" t="str">
        <f>VLOOKUP(AG358,Dropdown!$N$3:$R$55,2,FALSE)</f>
        <v>SSA</v>
      </c>
      <c r="AG358" s="773" t="s">
        <v>17</v>
      </c>
      <c r="AH358" s="773" t="str">
        <f>IF(AG358&lt;&gt;"",VLOOKUP(AG358,Dropdown!$N$3:$R$62,3,FALSE),IF(AF358&lt;&gt;"",VLOOKUP(AF358,Dropdown!$N$3:$R$62,3,FALSE),IF(AE358&lt;&gt;"",VLOOKUP(AE358,Dropdown!$N$3:$R$62,3,FALSE),"")))</f>
        <v>LMI</v>
      </c>
      <c r="AI358" s="773" t="str">
        <f>IF(AG358&lt;&gt;"",VLOOKUP(AG358,Dropdown!$N$3:$R$62,5,FALSE),IF(AF358&lt;&gt;"",VLOOKUP(AF358,Dropdown!$N$3:$R$62,5,FALSE),IF(AE358&lt;&gt;"",VLOOKUP(AE358,Dropdown!$N$3:$R$62,5,FALSE),"")))</f>
        <v>Moderate</v>
      </c>
      <c r="AJ358" s="773" t="s">
        <v>777</v>
      </c>
      <c r="AK358" s="878"/>
      <c r="AL358" s="773" t="s">
        <v>357</v>
      </c>
      <c r="AM358" s="772" t="s">
        <v>769</v>
      </c>
      <c r="AN358" s="882" t="s">
        <v>636</v>
      </c>
      <c r="AO358" s="772"/>
      <c r="AP358" s="772"/>
      <c r="AQ358" s="769" t="s">
        <v>507</v>
      </c>
      <c r="AR358" s="774" t="s">
        <v>519</v>
      </c>
      <c r="AS358" s="774"/>
      <c r="AT358" s="769"/>
      <c r="AU358" s="769"/>
      <c r="AV358" s="846"/>
      <c r="AW358" s="823"/>
      <c r="AX358" s="824"/>
      <c r="AY358" s="824"/>
      <c r="AZ358" s="803"/>
      <c r="BA358" s="804"/>
      <c r="BB358" s="804"/>
      <c r="BC358" s="823"/>
      <c r="BD358" s="824"/>
      <c r="BE358" s="824"/>
      <c r="BF358" s="805"/>
      <c r="BG358" s="804"/>
      <c r="BH358" s="804"/>
      <c r="BI358" s="823"/>
      <c r="BJ358" s="824"/>
      <c r="BK358" s="824"/>
      <c r="BL358" s="805"/>
      <c r="BM358" s="804"/>
      <c r="BN358" s="804"/>
      <c r="BO358" s="823"/>
      <c r="BP358" s="824"/>
      <c r="BQ358" s="824"/>
      <c r="BR358" s="805"/>
      <c r="BS358" s="804"/>
      <c r="BT358" s="804"/>
      <c r="BU358" s="823"/>
      <c r="BV358" s="824"/>
      <c r="BW358" s="824"/>
      <c r="BX358" s="805"/>
      <c r="BY358" s="804"/>
      <c r="BZ358" s="804"/>
      <c r="CA358" s="823"/>
      <c r="CB358" s="824"/>
      <c r="CC358" s="824"/>
      <c r="CD358" s="805"/>
      <c r="CE358" s="804"/>
      <c r="CF358" s="804"/>
      <c r="CG358" s="823"/>
      <c r="CH358" s="824"/>
      <c r="CI358" s="824"/>
      <c r="CJ358" s="805"/>
      <c r="CK358" s="804"/>
      <c r="CL358" s="804"/>
      <c r="CM358" s="823"/>
      <c r="CN358" s="824"/>
      <c r="CO358" s="824"/>
      <c r="CP358" s="805"/>
      <c r="CQ358" s="804"/>
      <c r="CR358" s="804"/>
      <c r="CS358" s="823"/>
      <c r="CT358" s="824"/>
      <c r="CU358" s="824"/>
      <c r="CV358" s="805"/>
      <c r="CW358" s="804"/>
      <c r="CX358" s="804"/>
      <c r="CY358" s="823"/>
      <c r="CZ358" s="824"/>
      <c r="DA358" s="825"/>
      <c r="DB358" s="803"/>
      <c r="DC358" s="809"/>
      <c r="DD358" s="809"/>
      <c r="DE358" s="826"/>
      <c r="DF358" s="825"/>
      <c r="DG358" s="824"/>
      <c r="DH358" s="805"/>
      <c r="DI358" s="804"/>
      <c r="DJ358" s="804"/>
      <c r="DK358" s="823"/>
      <c r="DL358" s="824"/>
      <c r="DM358" s="825"/>
      <c r="DN358" s="803"/>
      <c r="DO358" s="809"/>
      <c r="DP358" s="809"/>
      <c r="DQ358" s="827"/>
      <c r="DR358" s="828"/>
      <c r="DS358" s="835"/>
      <c r="DT358" s="803"/>
      <c r="DU358" s="804"/>
      <c r="DV358" s="804"/>
      <c r="DW358" s="836"/>
      <c r="DX358" s="835"/>
      <c r="DY358" s="828"/>
      <c r="DZ358" s="803"/>
      <c r="EA358" s="804"/>
      <c r="EB358" s="804"/>
      <c r="EC358" s="827"/>
      <c r="ED358" s="828"/>
      <c r="EE358" s="835"/>
      <c r="EF358" s="803"/>
      <c r="EG358" s="804"/>
      <c r="EH358" s="804"/>
      <c r="EI358" s="836"/>
      <c r="EJ358" s="835"/>
      <c r="EK358" s="828"/>
      <c r="EL358" s="803"/>
      <c r="EM358" s="804"/>
      <c r="EN358" s="804"/>
      <c r="EO358" s="827"/>
      <c r="EP358" s="828"/>
      <c r="EQ358" s="835"/>
      <c r="ER358" s="803"/>
      <c r="ES358" s="804"/>
      <c r="ET358" s="804"/>
      <c r="EU358" s="836"/>
      <c r="EV358" s="835"/>
      <c r="EW358" s="828"/>
      <c r="EX358" s="803"/>
      <c r="EY358" s="804"/>
      <c r="EZ358" s="804"/>
      <c r="FA358" s="827"/>
      <c r="FB358" s="828"/>
      <c r="FC358" s="835"/>
      <c r="FD358" s="803"/>
      <c r="FE358" s="804"/>
      <c r="FF358" s="804"/>
      <c r="FG358" s="836"/>
      <c r="FH358" s="835"/>
      <c r="FI358" s="828"/>
      <c r="FJ358" s="803"/>
      <c r="FK358" s="804"/>
      <c r="FL358" s="804"/>
      <c r="FM358" s="827"/>
      <c r="FN358" s="828"/>
      <c r="FO358" s="835"/>
      <c r="FP358" s="803"/>
      <c r="FQ358" s="804"/>
      <c r="FR358" s="804"/>
      <c r="FS358" s="823"/>
      <c r="FT358" s="824"/>
      <c r="FU358" s="825"/>
      <c r="FV358" s="803"/>
      <c r="FW358" s="804"/>
      <c r="FX358" s="804"/>
      <c r="FY358" s="826"/>
      <c r="FZ358" s="825"/>
      <c r="GA358" s="824"/>
      <c r="GB358" s="805"/>
      <c r="GC358" s="804"/>
      <c r="GD358" s="804"/>
      <c r="GE358" s="823"/>
      <c r="GF358" s="824"/>
      <c r="GG358" s="825"/>
      <c r="GH358" s="803"/>
      <c r="GI358" s="809"/>
      <c r="GJ358" s="809"/>
      <c r="GK358" s="826"/>
      <c r="GL358" s="825"/>
      <c r="GM358" s="824"/>
      <c r="GN358" s="805"/>
      <c r="GO358" s="804"/>
      <c r="GP358" s="804"/>
      <c r="GQ358" s="823"/>
      <c r="GR358" s="824"/>
      <c r="GS358" s="825"/>
      <c r="GT358" s="803"/>
      <c r="GU358" s="809"/>
      <c r="GV358" s="809"/>
      <c r="GW358" s="826"/>
      <c r="GX358" s="825"/>
      <c r="GY358" s="824"/>
      <c r="GZ358" s="805"/>
      <c r="HA358" s="804"/>
      <c r="HB358" s="804"/>
      <c r="HC358" s="823"/>
      <c r="HD358" s="824"/>
      <c r="HE358" s="825"/>
      <c r="HF358" s="803"/>
      <c r="HG358" s="809"/>
      <c r="HH358" s="809"/>
      <c r="HI358" s="826"/>
      <c r="HJ358" s="825"/>
      <c r="HK358" s="824"/>
      <c r="HL358" s="805"/>
      <c r="HM358" s="804"/>
      <c r="HN358" s="804"/>
      <c r="HO358" s="823"/>
      <c r="HP358" s="824"/>
      <c r="HQ358" s="825"/>
      <c r="HR358" s="803"/>
      <c r="HS358" s="809"/>
      <c r="HT358" s="809"/>
      <c r="HU358" s="826"/>
      <c r="HV358" s="825"/>
      <c r="HW358" s="824"/>
      <c r="HX358" s="805"/>
      <c r="HY358" s="804"/>
      <c r="HZ358" s="804"/>
      <c r="IA358" s="823"/>
      <c r="IB358" s="824"/>
      <c r="IC358" s="825"/>
      <c r="ID358" s="803"/>
      <c r="IE358" s="804"/>
      <c r="IF358" s="804"/>
      <c r="IG358" s="826"/>
      <c r="IH358" s="825"/>
      <c r="II358" s="824"/>
      <c r="IJ358" s="805"/>
      <c r="IK358" s="804"/>
      <c r="IL358" s="804"/>
      <c r="IM358" s="823"/>
      <c r="IN358" s="824"/>
      <c r="IO358" s="825"/>
      <c r="IP358" s="803"/>
      <c r="IQ358" s="804"/>
      <c r="IR358" s="804"/>
      <c r="IS358" s="826"/>
      <c r="IT358" s="825"/>
      <c r="IU358" s="824"/>
      <c r="IV358" s="805"/>
      <c r="IW358" s="804"/>
      <c r="IX358" s="804"/>
      <c r="IY358" s="823"/>
      <c r="IZ358" s="824"/>
      <c r="JA358" s="825"/>
      <c r="JB358" s="803"/>
      <c r="JC358" s="804"/>
      <c r="JD358" s="804"/>
      <c r="JE358" s="826"/>
      <c r="JF358" s="825"/>
      <c r="JG358" s="824"/>
      <c r="JH358" s="805"/>
      <c r="JI358" s="804"/>
      <c r="JJ358" s="804"/>
      <c r="JK358" s="823"/>
      <c r="JL358" s="824"/>
      <c r="JM358" s="825"/>
      <c r="JN358" s="803"/>
      <c r="JO358" s="809"/>
      <c r="JP358" s="809"/>
      <c r="JQ358" s="826"/>
      <c r="JR358" s="825"/>
      <c r="JS358" s="824"/>
      <c r="JT358" s="805"/>
      <c r="JU358" s="804"/>
      <c r="JV358" s="804"/>
      <c r="JW358" s="823"/>
      <c r="JX358" s="824"/>
      <c r="JY358" s="824"/>
      <c r="JZ358" s="805"/>
      <c r="KA358" s="809"/>
      <c r="KB358" s="809"/>
      <c r="KC358" s="823"/>
      <c r="KD358" s="824"/>
      <c r="KE358" s="824"/>
      <c r="KF358" s="805"/>
      <c r="KG358" s="809"/>
      <c r="KH358" s="809"/>
      <c r="KI358" s="823"/>
      <c r="KJ358" s="824"/>
      <c r="KK358" s="824"/>
      <c r="KL358" s="805"/>
      <c r="KM358" s="809"/>
      <c r="KN358" s="809"/>
      <c r="KO358" s="823"/>
      <c r="KP358" s="824"/>
      <c r="KQ358" s="824"/>
      <c r="KR358" s="805"/>
      <c r="KS358" s="804"/>
      <c r="KT358" s="804"/>
      <c r="KU358" s="823"/>
      <c r="KV358" s="824"/>
      <c r="KW358" s="824"/>
      <c r="KX358" s="805"/>
      <c r="KY358" s="809"/>
      <c r="KZ358" s="809"/>
      <c r="LA358" s="823"/>
      <c r="LB358" s="824"/>
      <c r="LC358" s="824"/>
      <c r="LD358" s="805"/>
      <c r="LE358" s="804"/>
      <c r="LF358" s="804"/>
      <c r="LG358" s="823"/>
      <c r="LH358" s="824"/>
      <c r="LI358" s="824"/>
      <c r="LJ358" s="805"/>
      <c r="LK358" s="804"/>
      <c r="LL358" s="804"/>
      <c r="LM358" s="823"/>
      <c r="LN358" s="824"/>
      <c r="LO358" s="824"/>
      <c r="LP358" s="805"/>
      <c r="LQ358" s="809"/>
      <c r="LR358" s="809"/>
      <c r="LS358" s="823"/>
      <c r="LT358" s="824"/>
      <c r="LU358" s="824"/>
      <c r="LV358" s="805"/>
      <c r="LW358" s="804"/>
      <c r="LX358" s="804"/>
      <c r="LY358" s="823"/>
      <c r="LZ358" s="824"/>
      <c r="MA358" s="824"/>
      <c r="MB358" s="805"/>
      <c r="MC358" s="809"/>
      <c r="MD358" s="809"/>
      <c r="ME358" s="823"/>
      <c r="MF358" s="824"/>
      <c r="MG358" s="824"/>
      <c r="MH358" s="805"/>
      <c r="MI358" s="809"/>
      <c r="MJ358" s="809"/>
      <c r="MK358" s="823"/>
      <c r="ML358" s="824"/>
      <c r="MM358" s="824"/>
      <c r="MN358" s="805"/>
      <c r="MO358" s="809"/>
      <c r="MP358" s="809"/>
      <c r="MQ358" s="823"/>
      <c r="MR358" s="824"/>
      <c r="MS358" s="824"/>
      <c r="MT358" s="805"/>
      <c r="MU358" s="804"/>
      <c r="MV358" s="804"/>
      <c r="MW358" s="823"/>
      <c r="MX358" s="824"/>
      <c r="MY358" s="824"/>
      <c r="MZ358" s="805"/>
      <c r="NA358" s="804"/>
      <c r="NB358" s="804"/>
      <c r="NC358" s="823"/>
      <c r="ND358" s="824"/>
      <c r="NE358" s="824">
        <v>1.23</v>
      </c>
      <c r="NF358" s="805">
        <v>7.0000000000000007E-2</v>
      </c>
      <c r="NG358" s="804"/>
      <c r="NH358" s="804"/>
      <c r="NI358" s="823"/>
      <c r="NJ358" s="824"/>
      <c r="NK358" s="824"/>
      <c r="NL358" s="805"/>
      <c r="NM358" s="809"/>
      <c r="NN358" s="809"/>
      <c r="NO358" s="823"/>
      <c r="NP358" s="824"/>
      <c r="NQ358" s="824"/>
      <c r="NR358" s="805"/>
      <c r="NS358" s="823"/>
      <c r="NT358" s="824"/>
      <c r="NU358" s="824"/>
      <c r="NV358" s="805"/>
      <c r="NW358" s="823"/>
      <c r="NX358" s="824"/>
      <c r="NY358" s="824"/>
      <c r="NZ358" s="834"/>
      <c r="OA358" s="823"/>
      <c r="OB358" s="824"/>
      <c r="OC358" s="824"/>
      <c r="OD358" s="805"/>
      <c r="OE358" s="823"/>
      <c r="OF358" s="824"/>
      <c r="OG358" s="824"/>
      <c r="OH358" s="805"/>
      <c r="OI358" s="823"/>
      <c r="OJ358" s="824"/>
      <c r="OK358" s="824"/>
      <c r="OL358" s="805"/>
      <c r="OM358" s="823"/>
      <c r="ON358" s="824"/>
      <c r="OO358" s="824"/>
      <c r="OP358" s="805"/>
      <c r="OQ358" s="823"/>
      <c r="OR358" s="824"/>
      <c r="OS358" s="824"/>
      <c r="OT358" s="805"/>
      <c r="OU358" s="823"/>
      <c r="OV358" s="824"/>
      <c r="OW358" s="824"/>
      <c r="OX358" s="805"/>
      <c r="OY358" s="823"/>
      <c r="OZ358" s="824"/>
      <c r="PA358" s="824"/>
      <c r="PB358" s="805"/>
      <c r="PC358" s="823"/>
      <c r="PD358" s="824"/>
      <c r="PE358" s="824"/>
      <c r="PF358" s="805"/>
    </row>
    <row r="359" spans="1:422" ht="15" hidden="1" customHeight="1" x14ac:dyDescent="0.25">
      <c r="A359" s="769" t="s">
        <v>17</v>
      </c>
      <c r="B359" s="769" t="s">
        <v>18</v>
      </c>
      <c r="C359" s="769" t="s">
        <v>16</v>
      </c>
      <c r="D359" s="770"/>
      <c r="E359" s="769"/>
      <c r="F359" s="859" t="s">
        <v>147</v>
      </c>
      <c r="G359" s="859" t="s">
        <v>121</v>
      </c>
      <c r="H359" s="859" t="s">
        <v>125</v>
      </c>
      <c r="I359" s="875"/>
      <c r="J359" s="875"/>
      <c r="K359" s="875">
        <v>65000</v>
      </c>
      <c r="L359" s="859" t="s">
        <v>483</v>
      </c>
      <c r="M359" s="876"/>
      <c r="N359" s="876">
        <v>394</v>
      </c>
      <c r="O359" s="877" t="s">
        <v>401</v>
      </c>
      <c r="P359" s="876" t="s">
        <v>488</v>
      </c>
      <c r="Q359" s="876"/>
      <c r="R359" s="859" t="s">
        <v>149</v>
      </c>
      <c r="S359" s="859"/>
      <c r="T359" s="940"/>
      <c r="U359" s="940"/>
      <c r="V359" s="816"/>
      <c r="W359" s="816"/>
      <c r="X359" s="769"/>
      <c r="Y359" s="769">
        <f>IF(AND(AJ359="",AK359="",AL359="",AN359="",AO359="",OR(AP359="",AP359=Dropdown!$AM$12,AP359=Dropdown!$AM$11)),1,0)</f>
        <v>0</v>
      </c>
      <c r="Z359" s="769">
        <f t="shared" si="48"/>
        <v>0</v>
      </c>
      <c r="AA359" s="769">
        <f t="shared" si="49"/>
        <v>0</v>
      </c>
      <c r="AB359" s="769">
        <f t="shared" si="50"/>
        <v>1</v>
      </c>
      <c r="AC359" s="769"/>
      <c r="AD359" s="772" t="str">
        <f>IF(OR(T359&lt;&gt;"",U359&lt;&gt;""),Dropdown!$A$4,IF(OR(V359&lt;&gt;"",W359&lt;&gt;""),Dropdown!$A$5,Dropdown!$A$3))</f>
        <v>Residential</v>
      </c>
      <c r="AE359" s="773" t="s">
        <v>343</v>
      </c>
      <c r="AF359" s="773" t="str">
        <f>VLOOKUP(AG359,Dropdown!$N$3:$R$55,2,FALSE)</f>
        <v>SSA</v>
      </c>
      <c r="AG359" s="773" t="s">
        <v>17</v>
      </c>
      <c r="AH359" s="773" t="str">
        <f>IF(AG359&lt;&gt;"",VLOOKUP(AG359,Dropdown!$N$3:$R$62,3,FALSE),IF(AF359&lt;&gt;"",VLOOKUP(AF359,Dropdown!$N$3:$R$62,3,FALSE),IF(AE359&lt;&gt;"",VLOOKUP(AE359,Dropdown!$N$3:$R$62,3,FALSE),"")))</f>
        <v>LMI</v>
      </c>
      <c r="AI359" s="773" t="str">
        <f>IF(AG359&lt;&gt;"",VLOOKUP(AG359,Dropdown!$N$3:$R$62,5,FALSE),IF(AF359&lt;&gt;"",VLOOKUP(AF359,Dropdown!$N$3:$R$62,5,FALSE),IF(AE359&lt;&gt;"",VLOOKUP(AE359,Dropdown!$N$3:$R$62,5,FALSE),"")))</f>
        <v>Moderate</v>
      </c>
      <c r="AJ359" s="773" t="s">
        <v>777</v>
      </c>
      <c r="AK359" s="878"/>
      <c r="AL359" s="773" t="s">
        <v>357</v>
      </c>
      <c r="AM359" s="772" t="s">
        <v>769</v>
      </c>
      <c r="AN359" s="882" t="s">
        <v>636</v>
      </c>
      <c r="AO359" s="772"/>
      <c r="AP359" s="772"/>
      <c r="AQ359" s="769" t="s">
        <v>508</v>
      </c>
      <c r="AR359" s="774" t="s">
        <v>519</v>
      </c>
      <c r="AS359" s="774"/>
      <c r="AT359" s="769"/>
      <c r="AU359" s="769"/>
      <c r="AV359" s="846"/>
      <c r="AW359" s="823"/>
      <c r="AX359" s="824"/>
      <c r="AY359" s="824"/>
      <c r="AZ359" s="803"/>
      <c r="BA359" s="804"/>
      <c r="BB359" s="804"/>
      <c r="BC359" s="823"/>
      <c r="BD359" s="824"/>
      <c r="BE359" s="824"/>
      <c r="BF359" s="805"/>
      <c r="BG359" s="804"/>
      <c r="BH359" s="804"/>
      <c r="BI359" s="823"/>
      <c r="BJ359" s="824"/>
      <c r="BK359" s="824"/>
      <c r="BL359" s="805"/>
      <c r="BM359" s="804"/>
      <c r="BN359" s="804"/>
      <c r="BO359" s="823"/>
      <c r="BP359" s="824"/>
      <c r="BQ359" s="824"/>
      <c r="BR359" s="805"/>
      <c r="BS359" s="804"/>
      <c r="BT359" s="804"/>
      <c r="BU359" s="823"/>
      <c r="BV359" s="824"/>
      <c r="BW359" s="824"/>
      <c r="BX359" s="805"/>
      <c r="BY359" s="804"/>
      <c r="BZ359" s="804"/>
      <c r="CA359" s="823"/>
      <c r="CB359" s="824"/>
      <c r="CC359" s="824"/>
      <c r="CD359" s="805"/>
      <c r="CE359" s="804"/>
      <c r="CF359" s="804"/>
      <c r="CG359" s="823"/>
      <c r="CH359" s="824"/>
      <c r="CI359" s="824"/>
      <c r="CJ359" s="805"/>
      <c r="CK359" s="804"/>
      <c r="CL359" s="804"/>
      <c r="CM359" s="823"/>
      <c r="CN359" s="824"/>
      <c r="CO359" s="824"/>
      <c r="CP359" s="805"/>
      <c r="CQ359" s="804"/>
      <c r="CR359" s="804"/>
      <c r="CS359" s="823"/>
      <c r="CT359" s="824"/>
      <c r="CU359" s="824"/>
      <c r="CV359" s="805"/>
      <c r="CW359" s="804"/>
      <c r="CX359" s="804"/>
      <c r="CY359" s="823"/>
      <c r="CZ359" s="824"/>
      <c r="DA359" s="825"/>
      <c r="DB359" s="803"/>
      <c r="DC359" s="809"/>
      <c r="DD359" s="809"/>
      <c r="DE359" s="826"/>
      <c r="DF359" s="825"/>
      <c r="DG359" s="824"/>
      <c r="DH359" s="805"/>
      <c r="DI359" s="804"/>
      <c r="DJ359" s="804"/>
      <c r="DK359" s="823"/>
      <c r="DL359" s="824"/>
      <c r="DM359" s="825"/>
      <c r="DN359" s="803"/>
      <c r="DO359" s="809"/>
      <c r="DP359" s="809"/>
      <c r="DQ359" s="827"/>
      <c r="DR359" s="828"/>
      <c r="DS359" s="835"/>
      <c r="DT359" s="803"/>
      <c r="DU359" s="804"/>
      <c r="DV359" s="804"/>
      <c r="DW359" s="836"/>
      <c r="DX359" s="835"/>
      <c r="DY359" s="828"/>
      <c r="DZ359" s="803"/>
      <c r="EA359" s="804"/>
      <c r="EB359" s="804"/>
      <c r="EC359" s="827"/>
      <c r="ED359" s="828"/>
      <c r="EE359" s="835"/>
      <c r="EF359" s="803"/>
      <c r="EG359" s="804"/>
      <c r="EH359" s="804"/>
      <c r="EI359" s="836"/>
      <c r="EJ359" s="835"/>
      <c r="EK359" s="828"/>
      <c r="EL359" s="803"/>
      <c r="EM359" s="804"/>
      <c r="EN359" s="804"/>
      <c r="EO359" s="827"/>
      <c r="EP359" s="828"/>
      <c r="EQ359" s="835"/>
      <c r="ER359" s="803"/>
      <c r="ES359" s="804"/>
      <c r="ET359" s="804"/>
      <c r="EU359" s="836"/>
      <c r="EV359" s="835"/>
      <c r="EW359" s="828"/>
      <c r="EX359" s="803"/>
      <c r="EY359" s="804"/>
      <c r="EZ359" s="804"/>
      <c r="FA359" s="827"/>
      <c r="FB359" s="828"/>
      <c r="FC359" s="835"/>
      <c r="FD359" s="803"/>
      <c r="FE359" s="804"/>
      <c r="FF359" s="804"/>
      <c r="FG359" s="836"/>
      <c r="FH359" s="835"/>
      <c r="FI359" s="828"/>
      <c r="FJ359" s="803"/>
      <c r="FK359" s="804"/>
      <c r="FL359" s="804"/>
      <c r="FM359" s="827"/>
      <c r="FN359" s="828"/>
      <c r="FO359" s="835"/>
      <c r="FP359" s="803"/>
      <c r="FQ359" s="804"/>
      <c r="FR359" s="804"/>
      <c r="FS359" s="823"/>
      <c r="FT359" s="824"/>
      <c r="FU359" s="825"/>
      <c r="FV359" s="803"/>
      <c r="FW359" s="804"/>
      <c r="FX359" s="804"/>
      <c r="FY359" s="826"/>
      <c r="FZ359" s="825"/>
      <c r="GA359" s="824"/>
      <c r="GB359" s="805"/>
      <c r="GC359" s="804"/>
      <c r="GD359" s="804"/>
      <c r="GE359" s="823"/>
      <c r="GF359" s="824"/>
      <c r="GG359" s="825"/>
      <c r="GH359" s="803"/>
      <c r="GI359" s="809"/>
      <c r="GJ359" s="809"/>
      <c r="GK359" s="826"/>
      <c r="GL359" s="825"/>
      <c r="GM359" s="824"/>
      <c r="GN359" s="805"/>
      <c r="GO359" s="804"/>
      <c r="GP359" s="804"/>
      <c r="GQ359" s="823"/>
      <c r="GR359" s="824"/>
      <c r="GS359" s="825"/>
      <c r="GT359" s="803"/>
      <c r="GU359" s="809"/>
      <c r="GV359" s="809"/>
      <c r="GW359" s="826"/>
      <c r="GX359" s="825"/>
      <c r="GY359" s="824"/>
      <c r="GZ359" s="805"/>
      <c r="HA359" s="804"/>
      <c r="HB359" s="804"/>
      <c r="HC359" s="823"/>
      <c r="HD359" s="824"/>
      <c r="HE359" s="825"/>
      <c r="HF359" s="803"/>
      <c r="HG359" s="809"/>
      <c r="HH359" s="809"/>
      <c r="HI359" s="826"/>
      <c r="HJ359" s="825"/>
      <c r="HK359" s="824"/>
      <c r="HL359" s="805"/>
      <c r="HM359" s="804"/>
      <c r="HN359" s="804"/>
      <c r="HO359" s="823"/>
      <c r="HP359" s="824"/>
      <c r="HQ359" s="825"/>
      <c r="HR359" s="803"/>
      <c r="HS359" s="809"/>
      <c r="HT359" s="809"/>
      <c r="HU359" s="826"/>
      <c r="HV359" s="825"/>
      <c r="HW359" s="824"/>
      <c r="HX359" s="805"/>
      <c r="HY359" s="804"/>
      <c r="HZ359" s="804"/>
      <c r="IA359" s="823"/>
      <c r="IB359" s="824"/>
      <c r="IC359" s="825"/>
      <c r="ID359" s="803"/>
      <c r="IE359" s="804"/>
      <c r="IF359" s="804"/>
      <c r="IG359" s="826"/>
      <c r="IH359" s="825"/>
      <c r="II359" s="824"/>
      <c r="IJ359" s="805"/>
      <c r="IK359" s="804"/>
      <c r="IL359" s="804"/>
      <c r="IM359" s="823"/>
      <c r="IN359" s="824"/>
      <c r="IO359" s="825"/>
      <c r="IP359" s="803"/>
      <c r="IQ359" s="804"/>
      <c r="IR359" s="804"/>
      <c r="IS359" s="826"/>
      <c r="IT359" s="825"/>
      <c r="IU359" s="824"/>
      <c r="IV359" s="805"/>
      <c r="IW359" s="804"/>
      <c r="IX359" s="804"/>
      <c r="IY359" s="823"/>
      <c r="IZ359" s="824"/>
      <c r="JA359" s="825"/>
      <c r="JB359" s="803"/>
      <c r="JC359" s="804"/>
      <c r="JD359" s="804"/>
      <c r="JE359" s="826"/>
      <c r="JF359" s="825"/>
      <c r="JG359" s="824"/>
      <c r="JH359" s="805"/>
      <c r="JI359" s="804"/>
      <c r="JJ359" s="804"/>
      <c r="JK359" s="823"/>
      <c r="JL359" s="824"/>
      <c r="JM359" s="825"/>
      <c r="JN359" s="803"/>
      <c r="JO359" s="809"/>
      <c r="JP359" s="809"/>
      <c r="JQ359" s="826"/>
      <c r="JR359" s="825"/>
      <c r="JS359" s="824"/>
      <c r="JT359" s="805"/>
      <c r="JU359" s="804"/>
      <c r="JV359" s="804"/>
      <c r="JW359" s="823"/>
      <c r="JX359" s="824"/>
      <c r="JY359" s="824"/>
      <c r="JZ359" s="805"/>
      <c r="KA359" s="809"/>
      <c r="KB359" s="809"/>
      <c r="KC359" s="823"/>
      <c r="KD359" s="824"/>
      <c r="KE359" s="824"/>
      <c r="KF359" s="805"/>
      <c r="KG359" s="809"/>
      <c r="KH359" s="809"/>
      <c r="KI359" s="823"/>
      <c r="KJ359" s="824"/>
      <c r="KK359" s="824"/>
      <c r="KL359" s="805"/>
      <c r="KM359" s="809"/>
      <c r="KN359" s="809"/>
      <c r="KO359" s="823"/>
      <c r="KP359" s="824"/>
      <c r="KQ359" s="824"/>
      <c r="KR359" s="805"/>
      <c r="KS359" s="804"/>
      <c r="KT359" s="804"/>
      <c r="KU359" s="823"/>
      <c r="KV359" s="824"/>
      <c r="KW359" s="824"/>
      <c r="KX359" s="805"/>
      <c r="KY359" s="809"/>
      <c r="KZ359" s="809"/>
      <c r="LA359" s="823"/>
      <c r="LB359" s="824"/>
      <c r="LC359" s="824"/>
      <c r="LD359" s="805"/>
      <c r="LE359" s="804"/>
      <c r="LF359" s="804"/>
      <c r="LG359" s="823"/>
      <c r="LH359" s="824"/>
      <c r="LI359" s="824"/>
      <c r="LJ359" s="805"/>
      <c r="LK359" s="804"/>
      <c r="LL359" s="804"/>
      <c r="LM359" s="823"/>
      <c r="LN359" s="824"/>
      <c r="LO359" s="824"/>
      <c r="LP359" s="805"/>
      <c r="LQ359" s="809"/>
      <c r="LR359" s="809"/>
      <c r="LS359" s="823"/>
      <c r="LT359" s="824"/>
      <c r="LU359" s="824"/>
      <c r="LV359" s="805"/>
      <c r="LW359" s="804"/>
      <c r="LX359" s="804"/>
      <c r="LY359" s="823"/>
      <c r="LZ359" s="824"/>
      <c r="MA359" s="824"/>
      <c r="MB359" s="805"/>
      <c r="MC359" s="809"/>
      <c r="MD359" s="809"/>
      <c r="ME359" s="823"/>
      <c r="MF359" s="824"/>
      <c r="MG359" s="824"/>
      <c r="MH359" s="805"/>
      <c r="MI359" s="809"/>
      <c r="MJ359" s="809"/>
      <c r="MK359" s="823"/>
      <c r="ML359" s="824"/>
      <c r="MM359" s="824"/>
      <c r="MN359" s="805"/>
      <c r="MO359" s="809"/>
      <c r="MP359" s="809"/>
      <c r="MQ359" s="823"/>
      <c r="MR359" s="824"/>
      <c r="MS359" s="824"/>
      <c r="MT359" s="805"/>
      <c r="MU359" s="804"/>
      <c r="MV359" s="804"/>
      <c r="MW359" s="823"/>
      <c r="MX359" s="824"/>
      <c r="MY359" s="824"/>
      <c r="MZ359" s="805"/>
      <c r="NA359" s="804"/>
      <c r="NB359" s="804"/>
      <c r="NC359" s="823"/>
      <c r="ND359" s="824"/>
      <c r="NE359" s="824">
        <v>1.08</v>
      </c>
      <c r="NF359" s="805"/>
      <c r="NG359" s="804"/>
      <c r="NH359" s="804"/>
      <c r="NI359" s="823"/>
      <c r="NJ359" s="824"/>
      <c r="NK359" s="824"/>
      <c r="NL359" s="805"/>
      <c r="NM359" s="809"/>
      <c r="NN359" s="809"/>
      <c r="NO359" s="823"/>
      <c r="NP359" s="824"/>
      <c r="NQ359" s="824"/>
      <c r="NR359" s="805"/>
      <c r="NS359" s="823"/>
      <c r="NT359" s="824"/>
      <c r="NU359" s="824"/>
      <c r="NV359" s="805"/>
      <c r="NW359" s="823"/>
      <c r="NX359" s="824"/>
      <c r="NY359" s="824"/>
      <c r="NZ359" s="834"/>
      <c r="OA359" s="823"/>
      <c r="OB359" s="824"/>
      <c r="OC359" s="824"/>
      <c r="OD359" s="805"/>
      <c r="OE359" s="823"/>
      <c r="OF359" s="824"/>
      <c r="OG359" s="824"/>
      <c r="OH359" s="805"/>
      <c r="OI359" s="823"/>
      <c r="OJ359" s="824"/>
      <c r="OK359" s="824"/>
      <c r="OL359" s="805"/>
      <c r="OM359" s="823"/>
      <c r="ON359" s="824"/>
      <c r="OO359" s="824"/>
      <c r="OP359" s="805"/>
      <c r="OQ359" s="823"/>
      <c r="OR359" s="824"/>
      <c r="OS359" s="824"/>
      <c r="OT359" s="805"/>
      <c r="OU359" s="823"/>
      <c r="OV359" s="824"/>
      <c r="OW359" s="824"/>
      <c r="OX359" s="805"/>
      <c r="OY359" s="823"/>
      <c r="OZ359" s="824"/>
      <c r="PA359" s="824"/>
      <c r="PB359" s="805"/>
      <c r="PC359" s="823"/>
      <c r="PD359" s="824"/>
      <c r="PE359" s="824"/>
      <c r="PF359" s="805"/>
    </row>
    <row r="360" spans="1:422" ht="15" hidden="1" customHeight="1" x14ac:dyDescent="0.25">
      <c r="A360" s="769" t="s">
        <v>17</v>
      </c>
      <c r="B360" s="769" t="s">
        <v>18</v>
      </c>
      <c r="C360" s="769" t="s">
        <v>16</v>
      </c>
      <c r="D360" s="770"/>
      <c r="E360" s="769"/>
      <c r="F360" s="859" t="s">
        <v>147</v>
      </c>
      <c r="G360" s="859" t="s">
        <v>121</v>
      </c>
      <c r="H360" s="859" t="s">
        <v>125</v>
      </c>
      <c r="I360" s="875"/>
      <c r="J360" s="875"/>
      <c r="K360" s="875">
        <v>65000</v>
      </c>
      <c r="L360" s="859" t="s">
        <v>483</v>
      </c>
      <c r="M360" s="876"/>
      <c r="N360" s="876" t="s">
        <v>500</v>
      </c>
      <c r="O360" s="877" t="s">
        <v>401</v>
      </c>
      <c r="P360" s="876" t="s">
        <v>488</v>
      </c>
      <c r="Q360" s="876"/>
      <c r="R360" s="859" t="s">
        <v>149</v>
      </c>
      <c r="S360" s="859"/>
      <c r="T360" s="940"/>
      <c r="U360" s="940"/>
      <c r="V360" s="816"/>
      <c r="W360" s="816"/>
      <c r="X360" s="769"/>
      <c r="Y360" s="769">
        <f>IF(AND(AJ360="",AK360="",AL360="",AN360="",AO360="",OR(AP360="",AP360=Dropdown!$AM$12,AP360=Dropdown!$AM$11)),1,0)</f>
        <v>0</v>
      </c>
      <c r="Z360" s="769">
        <f t="shared" si="48"/>
        <v>0</v>
      </c>
      <c r="AA360" s="769">
        <f t="shared" si="49"/>
        <v>0</v>
      </c>
      <c r="AB360" s="769">
        <f t="shared" si="50"/>
        <v>1</v>
      </c>
      <c r="AC360" s="769"/>
      <c r="AD360" s="772" t="str">
        <f>IF(OR(T360&lt;&gt;"",U360&lt;&gt;""),Dropdown!$A$4,IF(OR(V360&lt;&gt;"",W360&lt;&gt;""),Dropdown!$A$5,Dropdown!$A$3))</f>
        <v>Residential</v>
      </c>
      <c r="AE360" s="773" t="s">
        <v>343</v>
      </c>
      <c r="AF360" s="773" t="str">
        <f>VLOOKUP(AG360,Dropdown!$N$3:$R$55,2,FALSE)</f>
        <v>SSA</v>
      </c>
      <c r="AG360" s="773" t="s">
        <v>17</v>
      </c>
      <c r="AH360" s="773" t="str">
        <f>IF(AG360&lt;&gt;"",VLOOKUP(AG360,Dropdown!$N$3:$R$62,3,FALSE),IF(AF360&lt;&gt;"",VLOOKUP(AF360,Dropdown!$N$3:$R$62,3,FALSE),IF(AE360&lt;&gt;"",VLOOKUP(AE360,Dropdown!$N$3:$R$62,3,FALSE),"")))</f>
        <v>LMI</v>
      </c>
      <c r="AI360" s="773" t="str">
        <f>IF(AG360&lt;&gt;"",VLOOKUP(AG360,Dropdown!$N$3:$R$62,5,FALSE),IF(AF360&lt;&gt;"",VLOOKUP(AF360,Dropdown!$N$3:$R$62,5,FALSE),IF(AE360&lt;&gt;"",VLOOKUP(AE360,Dropdown!$N$3:$R$62,5,FALSE),"")))</f>
        <v>Moderate</v>
      </c>
      <c r="AJ360" s="773" t="s">
        <v>777</v>
      </c>
      <c r="AK360" s="878"/>
      <c r="AL360" s="773" t="s">
        <v>357</v>
      </c>
      <c r="AM360" s="772" t="s">
        <v>789</v>
      </c>
      <c r="AN360" s="882" t="s">
        <v>636</v>
      </c>
      <c r="AO360" s="772"/>
      <c r="AP360" s="772"/>
      <c r="AQ360" s="769" t="s">
        <v>504</v>
      </c>
      <c r="AR360" s="774" t="s">
        <v>519</v>
      </c>
      <c r="AS360" s="774"/>
      <c r="AT360" s="769"/>
      <c r="AU360" s="769"/>
      <c r="AV360" s="846"/>
      <c r="AW360" s="823"/>
      <c r="AX360" s="824"/>
      <c r="AY360" s="824"/>
      <c r="AZ360" s="803"/>
      <c r="BA360" s="804"/>
      <c r="BB360" s="804"/>
      <c r="BC360" s="823"/>
      <c r="BD360" s="824"/>
      <c r="BE360" s="824"/>
      <c r="BF360" s="805"/>
      <c r="BG360" s="804"/>
      <c r="BH360" s="804"/>
      <c r="BI360" s="823"/>
      <c r="BJ360" s="824"/>
      <c r="BK360" s="824"/>
      <c r="BL360" s="805"/>
      <c r="BM360" s="804"/>
      <c r="BN360" s="804"/>
      <c r="BO360" s="823"/>
      <c r="BP360" s="824"/>
      <c r="BQ360" s="824"/>
      <c r="BR360" s="805"/>
      <c r="BS360" s="804"/>
      <c r="BT360" s="804"/>
      <c r="BU360" s="823"/>
      <c r="BV360" s="824"/>
      <c r="BW360" s="824"/>
      <c r="BX360" s="805"/>
      <c r="BY360" s="804"/>
      <c r="BZ360" s="804"/>
      <c r="CA360" s="823"/>
      <c r="CB360" s="824"/>
      <c r="CC360" s="824"/>
      <c r="CD360" s="805"/>
      <c r="CE360" s="804"/>
      <c r="CF360" s="804"/>
      <c r="CG360" s="823"/>
      <c r="CH360" s="824"/>
      <c r="CI360" s="824"/>
      <c r="CJ360" s="805"/>
      <c r="CK360" s="804"/>
      <c r="CL360" s="804"/>
      <c r="CM360" s="823"/>
      <c r="CN360" s="824"/>
      <c r="CO360" s="824"/>
      <c r="CP360" s="805"/>
      <c r="CQ360" s="804"/>
      <c r="CR360" s="804"/>
      <c r="CS360" s="823"/>
      <c r="CT360" s="824"/>
      <c r="CU360" s="824"/>
      <c r="CV360" s="805"/>
      <c r="CW360" s="804"/>
      <c r="CX360" s="804"/>
      <c r="CY360" s="823"/>
      <c r="CZ360" s="824"/>
      <c r="DA360" s="825"/>
      <c r="DB360" s="803"/>
      <c r="DC360" s="809"/>
      <c r="DD360" s="809"/>
      <c r="DE360" s="826"/>
      <c r="DF360" s="825"/>
      <c r="DG360" s="824"/>
      <c r="DH360" s="805"/>
      <c r="DI360" s="804"/>
      <c r="DJ360" s="804"/>
      <c r="DK360" s="823"/>
      <c r="DL360" s="824"/>
      <c r="DM360" s="825"/>
      <c r="DN360" s="803"/>
      <c r="DO360" s="809"/>
      <c r="DP360" s="809"/>
      <c r="DQ360" s="827"/>
      <c r="DR360" s="828"/>
      <c r="DS360" s="835"/>
      <c r="DT360" s="803"/>
      <c r="DU360" s="804"/>
      <c r="DV360" s="804"/>
      <c r="DW360" s="836"/>
      <c r="DX360" s="835"/>
      <c r="DY360" s="828"/>
      <c r="DZ360" s="803"/>
      <c r="EA360" s="804"/>
      <c r="EB360" s="804"/>
      <c r="EC360" s="827"/>
      <c r="ED360" s="828"/>
      <c r="EE360" s="835"/>
      <c r="EF360" s="803"/>
      <c r="EG360" s="804"/>
      <c r="EH360" s="804"/>
      <c r="EI360" s="836"/>
      <c r="EJ360" s="835"/>
      <c r="EK360" s="828"/>
      <c r="EL360" s="803"/>
      <c r="EM360" s="804"/>
      <c r="EN360" s="804"/>
      <c r="EO360" s="827"/>
      <c r="EP360" s="828"/>
      <c r="EQ360" s="835"/>
      <c r="ER360" s="803"/>
      <c r="ES360" s="804"/>
      <c r="ET360" s="804"/>
      <c r="EU360" s="836"/>
      <c r="EV360" s="835"/>
      <c r="EW360" s="828"/>
      <c r="EX360" s="803"/>
      <c r="EY360" s="804"/>
      <c r="EZ360" s="804"/>
      <c r="FA360" s="827"/>
      <c r="FB360" s="828"/>
      <c r="FC360" s="835"/>
      <c r="FD360" s="803"/>
      <c r="FE360" s="804"/>
      <c r="FF360" s="804"/>
      <c r="FG360" s="836"/>
      <c r="FH360" s="835"/>
      <c r="FI360" s="828"/>
      <c r="FJ360" s="803"/>
      <c r="FK360" s="804"/>
      <c r="FL360" s="804"/>
      <c r="FM360" s="827"/>
      <c r="FN360" s="828"/>
      <c r="FO360" s="835"/>
      <c r="FP360" s="803"/>
      <c r="FQ360" s="804"/>
      <c r="FR360" s="804"/>
      <c r="FS360" s="823"/>
      <c r="FT360" s="824"/>
      <c r="FU360" s="825"/>
      <c r="FV360" s="803"/>
      <c r="FW360" s="804"/>
      <c r="FX360" s="804"/>
      <c r="FY360" s="826"/>
      <c r="FZ360" s="825"/>
      <c r="GA360" s="824"/>
      <c r="GB360" s="805"/>
      <c r="GC360" s="804"/>
      <c r="GD360" s="804"/>
      <c r="GE360" s="823"/>
      <c r="GF360" s="824"/>
      <c r="GG360" s="825"/>
      <c r="GH360" s="803"/>
      <c r="GI360" s="809"/>
      <c r="GJ360" s="809"/>
      <c r="GK360" s="826"/>
      <c r="GL360" s="825"/>
      <c r="GM360" s="824"/>
      <c r="GN360" s="805"/>
      <c r="GO360" s="804"/>
      <c r="GP360" s="804"/>
      <c r="GQ360" s="823"/>
      <c r="GR360" s="824"/>
      <c r="GS360" s="825"/>
      <c r="GT360" s="803"/>
      <c r="GU360" s="809"/>
      <c r="GV360" s="809"/>
      <c r="GW360" s="826"/>
      <c r="GX360" s="825"/>
      <c r="GY360" s="824"/>
      <c r="GZ360" s="805"/>
      <c r="HA360" s="804"/>
      <c r="HB360" s="804"/>
      <c r="HC360" s="823"/>
      <c r="HD360" s="824"/>
      <c r="HE360" s="825"/>
      <c r="HF360" s="803"/>
      <c r="HG360" s="809"/>
      <c r="HH360" s="809"/>
      <c r="HI360" s="826"/>
      <c r="HJ360" s="825"/>
      <c r="HK360" s="824"/>
      <c r="HL360" s="805"/>
      <c r="HM360" s="804"/>
      <c r="HN360" s="804"/>
      <c r="HO360" s="823"/>
      <c r="HP360" s="824"/>
      <c r="HQ360" s="825"/>
      <c r="HR360" s="803"/>
      <c r="HS360" s="809"/>
      <c r="HT360" s="809"/>
      <c r="HU360" s="826"/>
      <c r="HV360" s="825"/>
      <c r="HW360" s="824"/>
      <c r="HX360" s="805"/>
      <c r="HY360" s="804"/>
      <c r="HZ360" s="804"/>
      <c r="IA360" s="823"/>
      <c r="IB360" s="824"/>
      <c r="IC360" s="825"/>
      <c r="ID360" s="803"/>
      <c r="IE360" s="804"/>
      <c r="IF360" s="804"/>
      <c r="IG360" s="826"/>
      <c r="IH360" s="825"/>
      <c r="II360" s="824"/>
      <c r="IJ360" s="805"/>
      <c r="IK360" s="804"/>
      <c r="IL360" s="804"/>
      <c r="IM360" s="823"/>
      <c r="IN360" s="824"/>
      <c r="IO360" s="825"/>
      <c r="IP360" s="803"/>
      <c r="IQ360" s="804"/>
      <c r="IR360" s="804"/>
      <c r="IS360" s="826"/>
      <c r="IT360" s="825"/>
      <c r="IU360" s="824"/>
      <c r="IV360" s="805"/>
      <c r="IW360" s="804"/>
      <c r="IX360" s="804"/>
      <c r="IY360" s="823"/>
      <c r="IZ360" s="824"/>
      <c r="JA360" s="825"/>
      <c r="JB360" s="803"/>
      <c r="JC360" s="804"/>
      <c r="JD360" s="804"/>
      <c r="JE360" s="826"/>
      <c r="JF360" s="825"/>
      <c r="JG360" s="824"/>
      <c r="JH360" s="805"/>
      <c r="JI360" s="804"/>
      <c r="JJ360" s="804"/>
      <c r="JK360" s="823"/>
      <c r="JL360" s="824"/>
      <c r="JM360" s="825"/>
      <c r="JN360" s="803"/>
      <c r="JO360" s="809"/>
      <c r="JP360" s="809"/>
      <c r="JQ360" s="826"/>
      <c r="JR360" s="825"/>
      <c r="JS360" s="824"/>
      <c r="JT360" s="805"/>
      <c r="JU360" s="804"/>
      <c r="JV360" s="804"/>
      <c r="JW360" s="823"/>
      <c r="JX360" s="824"/>
      <c r="JY360" s="824"/>
      <c r="JZ360" s="805"/>
      <c r="KA360" s="809"/>
      <c r="KB360" s="809"/>
      <c r="KC360" s="823"/>
      <c r="KD360" s="824"/>
      <c r="KE360" s="824"/>
      <c r="KF360" s="805"/>
      <c r="KG360" s="809"/>
      <c r="KH360" s="809"/>
      <c r="KI360" s="823"/>
      <c r="KJ360" s="824"/>
      <c r="KK360" s="824"/>
      <c r="KL360" s="805"/>
      <c r="KM360" s="809"/>
      <c r="KN360" s="809"/>
      <c r="KO360" s="823"/>
      <c r="KP360" s="824"/>
      <c r="KQ360" s="824"/>
      <c r="KR360" s="805"/>
      <c r="KS360" s="804"/>
      <c r="KT360" s="804"/>
      <c r="KU360" s="823"/>
      <c r="KV360" s="824"/>
      <c r="KW360" s="824"/>
      <c r="KX360" s="805"/>
      <c r="KY360" s="809"/>
      <c r="KZ360" s="809"/>
      <c r="LA360" s="823"/>
      <c r="LB360" s="824"/>
      <c r="LC360" s="824"/>
      <c r="LD360" s="805"/>
      <c r="LE360" s="804"/>
      <c r="LF360" s="804"/>
      <c r="LG360" s="823"/>
      <c r="LH360" s="824"/>
      <c r="LI360" s="824"/>
      <c r="LJ360" s="805"/>
      <c r="LK360" s="804"/>
      <c r="LL360" s="804"/>
      <c r="LM360" s="823"/>
      <c r="LN360" s="824"/>
      <c r="LO360" s="824"/>
      <c r="LP360" s="805"/>
      <c r="LQ360" s="809"/>
      <c r="LR360" s="809"/>
      <c r="LS360" s="823"/>
      <c r="LT360" s="824"/>
      <c r="LU360" s="824"/>
      <c r="LV360" s="805"/>
      <c r="LW360" s="804"/>
      <c r="LX360" s="804"/>
      <c r="LY360" s="823"/>
      <c r="LZ360" s="824"/>
      <c r="MA360" s="824"/>
      <c r="MB360" s="805"/>
      <c r="MC360" s="809"/>
      <c r="MD360" s="809"/>
      <c r="ME360" s="823"/>
      <c r="MF360" s="824"/>
      <c r="MG360" s="824"/>
      <c r="MH360" s="805"/>
      <c r="MI360" s="809"/>
      <c r="MJ360" s="809"/>
      <c r="MK360" s="823"/>
      <c r="ML360" s="824"/>
      <c r="MM360" s="824"/>
      <c r="MN360" s="805"/>
      <c r="MO360" s="809"/>
      <c r="MP360" s="809"/>
      <c r="MQ360" s="823"/>
      <c r="MR360" s="824"/>
      <c r="MS360" s="824"/>
      <c r="MT360" s="805"/>
      <c r="MU360" s="804"/>
      <c r="MV360" s="804"/>
      <c r="MW360" s="823"/>
      <c r="MX360" s="824"/>
      <c r="MY360" s="824"/>
      <c r="MZ360" s="805"/>
      <c r="NA360" s="804"/>
      <c r="NB360" s="804"/>
      <c r="NC360" s="823"/>
      <c r="ND360" s="824"/>
      <c r="NE360" s="824">
        <v>1.2</v>
      </c>
      <c r="NF360" s="805"/>
      <c r="NG360" s="804"/>
      <c r="NH360" s="804"/>
      <c r="NI360" s="823"/>
      <c r="NJ360" s="824"/>
      <c r="NK360" s="824"/>
      <c r="NL360" s="805"/>
      <c r="NM360" s="809"/>
      <c r="NN360" s="809"/>
      <c r="NO360" s="823"/>
      <c r="NP360" s="824"/>
      <c r="NQ360" s="824"/>
      <c r="NR360" s="805"/>
      <c r="NS360" s="823"/>
      <c r="NT360" s="824"/>
      <c r="NU360" s="824"/>
      <c r="NV360" s="805"/>
      <c r="NW360" s="823"/>
      <c r="NX360" s="824"/>
      <c r="NY360" s="824"/>
      <c r="NZ360" s="834"/>
      <c r="OA360" s="823"/>
      <c r="OB360" s="824"/>
      <c r="OC360" s="824"/>
      <c r="OD360" s="805"/>
      <c r="OE360" s="823"/>
      <c r="OF360" s="824"/>
      <c r="OG360" s="824"/>
      <c r="OH360" s="805"/>
      <c r="OI360" s="823"/>
      <c r="OJ360" s="824"/>
      <c r="OK360" s="824"/>
      <c r="OL360" s="805"/>
      <c r="OM360" s="823"/>
      <c r="ON360" s="824"/>
      <c r="OO360" s="824"/>
      <c r="OP360" s="805"/>
      <c r="OQ360" s="823"/>
      <c r="OR360" s="824"/>
      <c r="OS360" s="824"/>
      <c r="OT360" s="805"/>
      <c r="OU360" s="823"/>
      <c r="OV360" s="824"/>
      <c r="OW360" s="824"/>
      <c r="OX360" s="805"/>
      <c r="OY360" s="823"/>
      <c r="OZ360" s="824"/>
      <c r="PA360" s="824"/>
      <c r="PB360" s="805"/>
      <c r="PC360" s="823"/>
      <c r="PD360" s="824"/>
      <c r="PE360" s="824"/>
      <c r="PF360" s="805"/>
    </row>
    <row r="361" spans="1:422" ht="15" hidden="1" customHeight="1" x14ac:dyDescent="0.25">
      <c r="A361" s="769" t="s">
        <v>17</v>
      </c>
      <c r="B361" s="769" t="s">
        <v>18</v>
      </c>
      <c r="C361" s="769" t="s">
        <v>16</v>
      </c>
      <c r="D361" s="770"/>
      <c r="E361" s="769"/>
      <c r="F361" s="859" t="s">
        <v>147</v>
      </c>
      <c r="G361" s="859" t="s">
        <v>121</v>
      </c>
      <c r="H361" s="859" t="s">
        <v>125</v>
      </c>
      <c r="I361" s="875"/>
      <c r="J361" s="875"/>
      <c r="K361" s="875">
        <v>65000</v>
      </c>
      <c r="L361" s="859" t="s">
        <v>483</v>
      </c>
      <c r="M361" s="876"/>
      <c r="N361" s="876" t="s">
        <v>501</v>
      </c>
      <c r="O361" s="877" t="s">
        <v>401</v>
      </c>
      <c r="P361" s="876" t="s">
        <v>488</v>
      </c>
      <c r="Q361" s="876"/>
      <c r="R361" s="859" t="s">
        <v>149</v>
      </c>
      <c r="S361" s="859"/>
      <c r="T361" s="940"/>
      <c r="U361" s="940"/>
      <c r="V361" s="816"/>
      <c r="W361" s="816"/>
      <c r="X361" s="769"/>
      <c r="Y361" s="769">
        <f>IF(AND(AJ361="",AK361="",AL361="",AN361="",AO361="",OR(AP361="",AP361=Dropdown!$AM$12,AP361=Dropdown!$AM$11)),1,0)</f>
        <v>0</v>
      </c>
      <c r="Z361" s="769">
        <f t="shared" si="48"/>
        <v>0</v>
      </c>
      <c r="AA361" s="769">
        <f t="shared" si="49"/>
        <v>0</v>
      </c>
      <c r="AB361" s="769">
        <f t="shared" si="50"/>
        <v>1</v>
      </c>
      <c r="AC361" s="769"/>
      <c r="AD361" s="772" t="str">
        <f>IF(OR(T361&lt;&gt;"",U361&lt;&gt;""),Dropdown!$A$4,IF(OR(V361&lt;&gt;"",W361&lt;&gt;""),Dropdown!$A$5,Dropdown!$A$3))</f>
        <v>Residential</v>
      </c>
      <c r="AE361" s="773" t="s">
        <v>343</v>
      </c>
      <c r="AF361" s="773" t="str">
        <f>VLOOKUP(AG361,Dropdown!$N$3:$R$55,2,FALSE)</f>
        <v>SSA</v>
      </c>
      <c r="AG361" s="773" t="s">
        <v>17</v>
      </c>
      <c r="AH361" s="773" t="str">
        <f>IF(AG361&lt;&gt;"",VLOOKUP(AG361,Dropdown!$N$3:$R$62,3,FALSE),IF(AF361&lt;&gt;"",VLOOKUP(AF361,Dropdown!$N$3:$R$62,3,FALSE),IF(AE361&lt;&gt;"",VLOOKUP(AE361,Dropdown!$N$3:$R$62,3,FALSE),"")))</f>
        <v>LMI</v>
      </c>
      <c r="AI361" s="773" t="str">
        <f>IF(AG361&lt;&gt;"",VLOOKUP(AG361,Dropdown!$N$3:$R$62,5,FALSE),IF(AF361&lt;&gt;"",VLOOKUP(AF361,Dropdown!$N$3:$R$62,5,FALSE),IF(AE361&lt;&gt;"",VLOOKUP(AE361,Dropdown!$N$3:$R$62,5,FALSE),"")))</f>
        <v>Moderate</v>
      </c>
      <c r="AJ361" s="773" t="s">
        <v>777</v>
      </c>
      <c r="AK361" s="878"/>
      <c r="AL361" s="773" t="s">
        <v>357</v>
      </c>
      <c r="AM361" s="772" t="s">
        <v>789</v>
      </c>
      <c r="AN361" s="882" t="s">
        <v>636</v>
      </c>
      <c r="AO361" s="772"/>
      <c r="AP361" s="772"/>
      <c r="AQ361" s="769" t="s">
        <v>505</v>
      </c>
      <c r="AR361" s="774" t="s">
        <v>519</v>
      </c>
      <c r="AS361" s="774"/>
      <c r="AT361" s="769"/>
      <c r="AU361" s="769"/>
      <c r="AV361" s="846"/>
      <c r="AW361" s="823"/>
      <c r="AX361" s="824"/>
      <c r="AY361" s="824"/>
      <c r="AZ361" s="803"/>
      <c r="BA361" s="804"/>
      <c r="BB361" s="804"/>
      <c r="BC361" s="823"/>
      <c r="BD361" s="824"/>
      <c r="BE361" s="824"/>
      <c r="BF361" s="805"/>
      <c r="BG361" s="804"/>
      <c r="BH361" s="804"/>
      <c r="BI361" s="823"/>
      <c r="BJ361" s="824"/>
      <c r="BK361" s="824"/>
      <c r="BL361" s="805"/>
      <c r="BM361" s="804"/>
      <c r="BN361" s="804"/>
      <c r="BO361" s="823"/>
      <c r="BP361" s="824"/>
      <c r="BQ361" s="824"/>
      <c r="BR361" s="805"/>
      <c r="BS361" s="804"/>
      <c r="BT361" s="804"/>
      <c r="BU361" s="823"/>
      <c r="BV361" s="824"/>
      <c r="BW361" s="824"/>
      <c r="BX361" s="805"/>
      <c r="BY361" s="804"/>
      <c r="BZ361" s="804"/>
      <c r="CA361" s="823"/>
      <c r="CB361" s="824"/>
      <c r="CC361" s="824"/>
      <c r="CD361" s="805"/>
      <c r="CE361" s="804"/>
      <c r="CF361" s="804"/>
      <c r="CG361" s="823"/>
      <c r="CH361" s="824"/>
      <c r="CI361" s="824"/>
      <c r="CJ361" s="805"/>
      <c r="CK361" s="804"/>
      <c r="CL361" s="804"/>
      <c r="CM361" s="823"/>
      <c r="CN361" s="824"/>
      <c r="CO361" s="824"/>
      <c r="CP361" s="805"/>
      <c r="CQ361" s="804"/>
      <c r="CR361" s="804"/>
      <c r="CS361" s="823"/>
      <c r="CT361" s="824"/>
      <c r="CU361" s="824"/>
      <c r="CV361" s="805"/>
      <c r="CW361" s="804"/>
      <c r="CX361" s="804"/>
      <c r="CY361" s="823"/>
      <c r="CZ361" s="824"/>
      <c r="DA361" s="825"/>
      <c r="DB361" s="803"/>
      <c r="DC361" s="809"/>
      <c r="DD361" s="809"/>
      <c r="DE361" s="826"/>
      <c r="DF361" s="825"/>
      <c r="DG361" s="824"/>
      <c r="DH361" s="805"/>
      <c r="DI361" s="804"/>
      <c r="DJ361" s="804"/>
      <c r="DK361" s="823"/>
      <c r="DL361" s="824"/>
      <c r="DM361" s="825"/>
      <c r="DN361" s="803"/>
      <c r="DO361" s="809"/>
      <c r="DP361" s="809"/>
      <c r="DQ361" s="827"/>
      <c r="DR361" s="828"/>
      <c r="DS361" s="835"/>
      <c r="DT361" s="803"/>
      <c r="DU361" s="804"/>
      <c r="DV361" s="804"/>
      <c r="DW361" s="836"/>
      <c r="DX361" s="835"/>
      <c r="DY361" s="828"/>
      <c r="DZ361" s="803"/>
      <c r="EA361" s="804"/>
      <c r="EB361" s="804"/>
      <c r="EC361" s="827"/>
      <c r="ED361" s="828"/>
      <c r="EE361" s="835"/>
      <c r="EF361" s="803"/>
      <c r="EG361" s="804"/>
      <c r="EH361" s="804"/>
      <c r="EI361" s="836"/>
      <c r="EJ361" s="835"/>
      <c r="EK361" s="828"/>
      <c r="EL361" s="803"/>
      <c r="EM361" s="804"/>
      <c r="EN361" s="804"/>
      <c r="EO361" s="827"/>
      <c r="EP361" s="828"/>
      <c r="EQ361" s="835"/>
      <c r="ER361" s="803"/>
      <c r="ES361" s="804"/>
      <c r="ET361" s="804"/>
      <c r="EU361" s="836"/>
      <c r="EV361" s="835"/>
      <c r="EW361" s="828"/>
      <c r="EX361" s="803"/>
      <c r="EY361" s="804"/>
      <c r="EZ361" s="804"/>
      <c r="FA361" s="827"/>
      <c r="FB361" s="828"/>
      <c r="FC361" s="835"/>
      <c r="FD361" s="803"/>
      <c r="FE361" s="804"/>
      <c r="FF361" s="804"/>
      <c r="FG361" s="836"/>
      <c r="FH361" s="835"/>
      <c r="FI361" s="828"/>
      <c r="FJ361" s="803"/>
      <c r="FK361" s="804"/>
      <c r="FL361" s="804"/>
      <c r="FM361" s="827"/>
      <c r="FN361" s="828"/>
      <c r="FO361" s="835"/>
      <c r="FP361" s="803"/>
      <c r="FQ361" s="804"/>
      <c r="FR361" s="804"/>
      <c r="FS361" s="823"/>
      <c r="FT361" s="824"/>
      <c r="FU361" s="825"/>
      <c r="FV361" s="803"/>
      <c r="FW361" s="804"/>
      <c r="FX361" s="804"/>
      <c r="FY361" s="826"/>
      <c r="FZ361" s="825"/>
      <c r="GA361" s="824"/>
      <c r="GB361" s="805"/>
      <c r="GC361" s="804"/>
      <c r="GD361" s="804"/>
      <c r="GE361" s="823"/>
      <c r="GF361" s="824"/>
      <c r="GG361" s="825"/>
      <c r="GH361" s="803"/>
      <c r="GI361" s="809"/>
      <c r="GJ361" s="809"/>
      <c r="GK361" s="826"/>
      <c r="GL361" s="825"/>
      <c r="GM361" s="824"/>
      <c r="GN361" s="805"/>
      <c r="GO361" s="804"/>
      <c r="GP361" s="804"/>
      <c r="GQ361" s="823"/>
      <c r="GR361" s="824"/>
      <c r="GS361" s="825"/>
      <c r="GT361" s="803"/>
      <c r="GU361" s="809"/>
      <c r="GV361" s="809"/>
      <c r="GW361" s="826"/>
      <c r="GX361" s="825"/>
      <c r="GY361" s="824"/>
      <c r="GZ361" s="805"/>
      <c r="HA361" s="804"/>
      <c r="HB361" s="804"/>
      <c r="HC361" s="823"/>
      <c r="HD361" s="824"/>
      <c r="HE361" s="825"/>
      <c r="HF361" s="803"/>
      <c r="HG361" s="809"/>
      <c r="HH361" s="809"/>
      <c r="HI361" s="826"/>
      <c r="HJ361" s="825"/>
      <c r="HK361" s="824"/>
      <c r="HL361" s="805"/>
      <c r="HM361" s="804"/>
      <c r="HN361" s="804"/>
      <c r="HO361" s="823"/>
      <c r="HP361" s="824"/>
      <c r="HQ361" s="825"/>
      <c r="HR361" s="803"/>
      <c r="HS361" s="809"/>
      <c r="HT361" s="809"/>
      <c r="HU361" s="826"/>
      <c r="HV361" s="825"/>
      <c r="HW361" s="824"/>
      <c r="HX361" s="805"/>
      <c r="HY361" s="804"/>
      <c r="HZ361" s="804"/>
      <c r="IA361" s="823"/>
      <c r="IB361" s="824"/>
      <c r="IC361" s="825"/>
      <c r="ID361" s="803"/>
      <c r="IE361" s="804"/>
      <c r="IF361" s="804"/>
      <c r="IG361" s="826"/>
      <c r="IH361" s="825"/>
      <c r="II361" s="824"/>
      <c r="IJ361" s="805"/>
      <c r="IK361" s="804"/>
      <c r="IL361" s="804"/>
      <c r="IM361" s="823"/>
      <c r="IN361" s="824"/>
      <c r="IO361" s="825"/>
      <c r="IP361" s="803"/>
      <c r="IQ361" s="804"/>
      <c r="IR361" s="804"/>
      <c r="IS361" s="826"/>
      <c r="IT361" s="825"/>
      <c r="IU361" s="824"/>
      <c r="IV361" s="805"/>
      <c r="IW361" s="804"/>
      <c r="IX361" s="804"/>
      <c r="IY361" s="823"/>
      <c r="IZ361" s="824"/>
      <c r="JA361" s="825"/>
      <c r="JB361" s="803"/>
      <c r="JC361" s="804"/>
      <c r="JD361" s="804"/>
      <c r="JE361" s="826"/>
      <c r="JF361" s="825"/>
      <c r="JG361" s="824"/>
      <c r="JH361" s="805"/>
      <c r="JI361" s="804"/>
      <c r="JJ361" s="804"/>
      <c r="JK361" s="823"/>
      <c r="JL361" s="824"/>
      <c r="JM361" s="825"/>
      <c r="JN361" s="803"/>
      <c r="JO361" s="809"/>
      <c r="JP361" s="809"/>
      <c r="JQ361" s="826"/>
      <c r="JR361" s="825"/>
      <c r="JS361" s="824"/>
      <c r="JT361" s="805"/>
      <c r="JU361" s="804"/>
      <c r="JV361" s="804"/>
      <c r="JW361" s="823"/>
      <c r="JX361" s="824"/>
      <c r="JY361" s="824"/>
      <c r="JZ361" s="805"/>
      <c r="KA361" s="809"/>
      <c r="KB361" s="809"/>
      <c r="KC361" s="823"/>
      <c r="KD361" s="824"/>
      <c r="KE361" s="824"/>
      <c r="KF361" s="805"/>
      <c r="KG361" s="809"/>
      <c r="KH361" s="809"/>
      <c r="KI361" s="823"/>
      <c r="KJ361" s="824"/>
      <c r="KK361" s="824"/>
      <c r="KL361" s="805"/>
      <c r="KM361" s="809"/>
      <c r="KN361" s="809"/>
      <c r="KO361" s="823"/>
      <c r="KP361" s="824"/>
      <c r="KQ361" s="824"/>
      <c r="KR361" s="805"/>
      <c r="KS361" s="804"/>
      <c r="KT361" s="804"/>
      <c r="KU361" s="823"/>
      <c r="KV361" s="824"/>
      <c r="KW361" s="824"/>
      <c r="KX361" s="805"/>
      <c r="KY361" s="809"/>
      <c r="KZ361" s="809"/>
      <c r="LA361" s="823"/>
      <c r="LB361" s="824"/>
      <c r="LC361" s="824"/>
      <c r="LD361" s="805"/>
      <c r="LE361" s="804"/>
      <c r="LF361" s="804"/>
      <c r="LG361" s="823"/>
      <c r="LH361" s="824"/>
      <c r="LI361" s="824"/>
      <c r="LJ361" s="805"/>
      <c r="LK361" s="804"/>
      <c r="LL361" s="804"/>
      <c r="LM361" s="823"/>
      <c r="LN361" s="824"/>
      <c r="LO361" s="824"/>
      <c r="LP361" s="805"/>
      <c r="LQ361" s="809"/>
      <c r="LR361" s="809"/>
      <c r="LS361" s="823"/>
      <c r="LT361" s="824"/>
      <c r="LU361" s="824"/>
      <c r="LV361" s="805"/>
      <c r="LW361" s="804"/>
      <c r="LX361" s="804"/>
      <c r="LY361" s="823"/>
      <c r="LZ361" s="824"/>
      <c r="MA361" s="824"/>
      <c r="MB361" s="805"/>
      <c r="MC361" s="809"/>
      <c r="MD361" s="809"/>
      <c r="ME361" s="823"/>
      <c r="MF361" s="824"/>
      <c r="MG361" s="824"/>
      <c r="MH361" s="805"/>
      <c r="MI361" s="809"/>
      <c r="MJ361" s="809"/>
      <c r="MK361" s="823"/>
      <c r="ML361" s="824"/>
      <c r="MM361" s="824"/>
      <c r="MN361" s="805"/>
      <c r="MO361" s="809"/>
      <c r="MP361" s="809"/>
      <c r="MQ361" s="823"/>
      <c r="MR361" s="824"/>
      <c r="MS361" s="824"/>
      <c r="MT361" s="805"/>
      <c r="MU361" s="804"/>
      <c r="MV361" s="804"/>
      <c r="MW361" s="823"/>
      <c r="MX361" s="824"/>
      <c r="MY361" s="824"/>
      <c r="MZ361" s="805"/>
      <c r="NA361" s="804"/>
      <c r="NB361" s="804"/>
      <c r="NC361" s="823"/>
      <c r="ND361" s="824"/>
      <c r="NE361" s="824">
        <v>1.22</v>
      </c>
      <c r="NF361" s="805"/>
      <c r="NG361" s="804"/>
      <c r="NH361" s="804"/>
      <c r="NI361" s="823"/>
      <c r="NJ361" s="824"/>
      <c r="NK361" s="824"/>
      <c r="NL361" s="805"/>
      <c r="NM361" s="809"/>
      <c r="NN361" s="809"/>
      <c r="NO361" s="823"/>
      <c r="NP361" s="824"/>
      <c r="NQ361" s="824"/>
      <c r="NR361" s="805"/>
      <c r="NS361" s="823"/>
      <c r="NT361" s="824"/>
      <c r="NU361" s="824"/>
      <c r="NV361" s="805"/>
      <c r="NW361" s="823"/>
      <c r="NX361" s="824"/>
      <c r="NY361" s="824"/>
      <c r="NZ361" s="834"/>
      <c r="OA361" s="823"/>
      <c r="OB361" s="824"/>
      <c r="OC361" s="824"/>
      <c r="OD361" s="805"/>
      <c r="OE361" s="823"/>
      <c r="OF361" s="824"/>
      <c r="OG361" s="824"/>
      <c r="OH361" s="805"/>
      <c r="OI361" s="823"/>
      <c r="OJ361" s="824"/>
      <c r="OK361" s="824"/>
      <c r="OL361" s="805"/>
      <c r="OM361" s="823"/>
      <c r="ON361" s="824"/>
      <c r="OO361" s="824"/>
      <c r="OP361" s="805"/>
      <c r="OQ361" s="823"/>
      <c r="OR361" s="824"/>
      <c r="OS361" s="824"/>
      <c r="OT361" s="805"/>
      <c r="OU361" s="823"/>
      <c r="OV361" s="824"/>
      <c r="OW361" s="824"/>
      <c r="OX361" s="805"/>
      <c r="OY361" s="823"/>
      <c r="OZ361" s="824"/>
      <c r="PA361" s="824"/>
      <c r="PB361" s="805"/>
      <c r="PC361" s="823"/>
      <c r="PD361" s="824"/>
      <c r="PE361" s="824"/>
      <c r="PF361" s="805"/>
    </row>
    <row r="362" spans="1:422" ht="15" hidden="1" customHeight="1" x14ac:dyDescent="0.25">
      <c r="A362" s="769" t="s">
        <v>17</v>
      </c>
      <c r="B362" s="769" t="s">
        <v>18</v>
      </c>
      <c r="C362" s="769" t="s">
        <v>16</v>
      </c>
      <c r="D362" s="770"/>
      <c r="E362" s="769"/>
      <c r="F362" s="859" t="s">
        <v>147</v>
      </c>
      <c r="G362" s="859" t="s">
        <v>121</v>
      </c>
      <c r="H362" s="859" t="s">
        <v>125</v>
      </c>
      <c r="I362" s="875"/>
      <c r="J362" s="875"/>
      <c r="K362" s="875">
        <v>65000</v>
      </c>
      <c r="L362" s="859" t="s">
        <v>483</v>
      </c>
      <c r="M362" s="876"/>
      <c r="N362" s="876" t="s">
        <v>502</v>
      </c>
      <c r="O362" s="877" t="s">
        <v>401</v>
      </c>
      <c r="P362" s="876" t="s">
        <v>488</v>
      </c>
      <c r="Q362" s="876"/>
      <c r="R362" s="859" t="s">
        <v>149</v>
      </c>
      <c r="S362" s="859"/>
      <c r="T362" s="940"/>
      <c r="U362" s="940"/>
      <c r="V362" s="816"/>
      <c r="W362" s="816"/>
      <c r="X362" s="769"/>
      <c r="Y362" s="769">
        <f>IF(AND(AJ362="",AK362="",AL362="",AN362="",AO362="",OR(AP362="",AP362=Dropdown!$AM$12,AP362=Dropdown!$AM$11)),1,0)</f>
        <v>0</v>
      </c>
      <c r="Z362" s="769">
        <f t="shared" ref="Z362:Z393" si="53">IF(SUM(AW362:AY362,BC362:BE362,BI362:BK362)&gt;0,1,0)</f>
        <v>0</v>
      </c>
      <c r="AA362" s="769">
        <f t="shared" ref="AA362:AA393" si="54">IF(SUM(DQ362:DS362,FS362:FU362,IM362:IO362,KO362:KQ362)&gt;0,1,0)</f>
        <v>0</v>
      </c>
      <c r="AB362" s="769">
        <f t="shared" si="50"/>
        <v>1</v>
      </c>
      <c r="AC362" s="769"/>
      <c r="AD362" s="772" t="str">
        <f>IF(OR(T362&lt;&gt;"",U362&lt;&gt;""),Dropdown!$A$4,IF(OR(V362&lt;&gt;"",W362&lt;&gt;""),Dropdown!$A$5,Dropdown!$A$3))</f>
        <v>Residential</v>
      </c>
      <c r="AE362" s="773" t="s">
        <v>343</v>
      </c>
      <c r="AF362" s="773" t="str">
        <f>VLOOKUP(AG362,Dropdown!$N$3:$R$55,2,FALSE)</f>
        <v>SSA</v>
      </c>
      <c r="AG362" s="773" t="s">
        <v>17</v>
      </c>
      <c r="AH362" s="773" t="str">
        <f>IF(AG362&lt;&gt;"",VLOOKUP(AG362,Dropdown!$N$3:$R$62,3,FALSE),IF(AF362&lt;&gt;"",VLOOKUP(AF362,Dropdown!$N$3:$R$62,3,FALSE),IF(AE362&lt;&gt;"",VLOOKUP(AE362,Dropdown!$N$3:$R$62,3,FALSE),"")))</f>
        <v>LMI</v>
      </c>
      <c r="AI362" s="773" t="str">
        <f>IF(AG362&lt;&gt;"",VLOOKUP(AG362,Dropdown!$N$3:$R$62,5,FALSE),IF(AF362&lt;&gt;"",VLOOKUP(AF362,Dropdown!$N$3:$R$62,5,FALSE),IF(AE362&lt;&gt;"",VLOOKUP(AE362,Dropdown!$N$3:$R$62,5,FALSE),"")))</f>
        <v>Moderate</v>
      </c>
      <c r="AJ362" s="773" t="s">
        <v>777</v>
      </c>
      <c r="AK362" s="878"/>
      <c r="AL362" s="773" t="s">
        <v>357</v>
      </c>
      <c r="AM362" s="772" t="s">
        <v>789</v>
      </c>
      <c r="AN362" s="882" t="s">
        <v>636</v>
      </c>
      <c r="AO362" s="772"/>
      <c r="AP362" s="772"/>
      <c r="AQ362" s="769" t="s">
        <v>506</v>
      </c>
      <c r="AR362" s="774" t="s">
        <v>519</v>
      </c>
      <c r="AS362" s="774"/>
      <c r="AT362" s="769"/>
      <c r="AU362" s="769"/>
      <c r="AV362" s="846"/>
      <c r="AW362" s="823"/>
      <c r="AX362" s="824"/>
      <c r="AY362" s="824"/>
      <c r="AZ362" s="803"/>
      <c r="BA362" s="804"/>
      <c r="BB362" s="804"/>
      <c r="BC362" s="823"/>
      <c r="BD362" s="824"/>
      <c r="BE362" s="824"/>
      <c r="BF362" s="805"/>
      <c r="BG362" s="804"/>
      <c r="BH362" s="804"/>
      <c r="BI362" s="823"/>
      <c r="BJ362" s="824"/>
      <c r="BK362" s="824"/>
      <c r="BL362" s="805"/>
      <c r="BM362" s="804"/>
      <c r="BN362" s="804"/>
      <c r="BO362" s="823"/>
      <c r="BP362" s="824"/>
      <c r="BQ362" s="824"/>
      <c r="BR362" s="805"/>
      <c r="BS362" s="804"/>
      <c r="BT362" s="804"/>
      <c r="BU362" s="823"/>
      <c r="BV362" s="824"/>
      <c r="BW362" s="824"/>
      <c r="BX362" s="805"/>
      <c r="BY362" s="804"/>
      <c r="BZ362" s="804"/>
      <c r="CA362" s="823"/>
      <c r="CB362" s="824"/>
      <c r="CC362" s="824"/>
      <c r="CD362" s="805"/>
      <c r="CE362" s="804"/>
      <c r="CF362" s="804"/>
      <c r="CG362" s="823"/>
      <c r="CH362" s="824"/>
      <c r="CI362" s="824"/>
      <c r="CJ362" s="805"/>
      <c r="CK362" s="804"/>
      <c r="CL362" s="804"/>
      <c r="CM362" s="823"/>
      <c r="CN362" s="824"/>
      <c r="CO362" s="824"/>
      <c r="CP362" s="805"/>
      <c r="CQ362" s="804"/>
      <c r="CR362" s="804"/>
      <c r="CS362" s="823"/>
      <c r="CT362" s="824"/>
      <c r="CU362" s="824"/>
      <c r="CV362" s="805"/>
      <c r="CW362" s="804"/>
      <c r="CX362" s="804"/>
      <c r="CY362" s="823"/>
      <c r="CZ362" s="824"/>
      <c r="DA362" s="825"/>
      <c r="DB362" s="803"/>
      <c r="DC362" s="809"/>
      <c r="DD362" s="809"/>
      <c r="DE362" s="826"/>
      <c r="DF362" s="825"/>
      <c r="DG362" s="824"/>
      <c r="DH362" s="805"/>
      <c r="DI362" s="804"/>
      <c r="DJ362" s="804"/>
      <c r="DK362" s="823"/>
      <c r="DL362" s="824"/>
      <c r="DM362" s="825"/>
      <c r="DN362" s="803"/>
      <c r="DO362" s="809"/>
      <c r="DP362" s="809"/>
      <c r="DQ362" s="827"/>
      <c r="DR362" s="828"/>
      <c r="DS362" s="835"/>
      <c r="DT362" s="803"/>
      <c r="DU362" s="804"/>
      <c r="DV362" s="804"/>
      <c r="DW362" s="836"/>
      <c r="DX362" s="835"/>
      <c r="DY362" s="828"/>
      <c r="DZ362" s="803"/>
      <c r="EA362" s="804"/>
      <c r="EB362" s="804"/>
      <c r="EC362" s="827"/>
      <c r="ED362" s="828"/>
      <c r="EE362" s="835"/>
      <c r="EF362" s="803"/>
      <c r="EG362" s="804"/>
      <c r="EH362" s="804"/>
      <c r="EI362" s="836"/>
      <c r="EJ362" s="835"/>
      <c r="EK362" s="828"/>
      <c r="EL362" s="803"/>
      <c r="EM362" s="804"/>
      <c r="EN362" s="804"/>
      <c r="EO362" s="827"/>
      <c r="EP362" s="828"/>
      <c r="EQ362" s="835"/>
      <c r="ER362" s="803"/>
      <c r="ES362" s="804"/>
      <c r="ET362" s="804"/>
      <c r="EU362" s="836"/>
      <c r="EV362" s="835"/>
      <c r="EW362" s="828"/>
      <c r="EX362" s="803"/>
      <c r="EY362" s="804"/>
      <c r="EZ362" s="804"/>
      <c r="FA362" s="827"/>
      <c r="FB362" s="828"/>
      <c r="FC362" s="835"/>
      <c r="FD362" s="803"/>
      <c r="FE362" s="804"/>
      <c r="FF362" s="804"/>
      <c r="FG362" s="836"/>
      <c r="FH362" s="835"/>
      <c r="FI362" s="828"/>
      <c r="FJ362" s="803"/>
      <c r="FK362" s="804"/>
      <c r="FL362" s="804"/>
      <c r="FM362" s="827"/>
      <c r="FN362" s="828"/>
      <c r="FO362" s="835"/>
      <c r="FP362" s="803"/>
      <c r="FQ362" s="804"/>
      <c r="FR362" s="804"/>
      <c r="FS362" s="823"/>
      <c r="FT362" s="824"/>
      <c r="FU362" s="825"/>
      <c r="FV362" s="803"/>
      <c r="FW362" s="804"/>
      <c r="FX362" s="804"/>
      <c r="FY362" s="826"/>
      <c r="FZ362" s="825"/>
      <c r="GA362" s="824"/>
      <c r="GB362" s="805"/>
      <c r="GC362" s="804"/>
      <c r="GD362" s="804"/>
      <c r="GE362" s="823"/>
      <c r="GF362" s="824"/>
      <c r="GG362" s="825"/>
      <c r="GH362" s="803"/>
      <c r="GI362" s="809"/>
      <c r="GJ362" s="809"/>
      <c r="GK362" s="826"/>
      <c r="GL362" s="825"/>
      <c r="GM362" s="824"/>
      <c r="GN362" s="805"/>
      <c r="GO362" s="804"/>
      <c r="GP362" s="804"/>
      <c r="GQ362" s="823"/>
      <c r="GR362" s="824"/>
      <c r="GS362" s="825"/>
      <c r="GT362" s="803"/>
      <c r="GU362" s="809"/>
      <c r="GV362" s="809"/>
      <c r="GW362" s="826"/>
      <c r="GX362" s="825"/>
      <c r="GY362" s="824"/>
      <c r="GZ362" s="805"/>
      <c r="HA362" s="804"/>
      <c r="HB362" s="804"/>
      <c r="HC362" s="823"/>
      <c r="HD362" s="824"/>
      <c r="HE362" s="825"/>
      <c r="HF362" s="803"/>
      <c r="HG362" s="809"/>
      <c r="HH362" s="809"/>
      <c r="HI362" s="826"/>
      <c r="HJ362" s="825"/>
      <c r="HK362" s="824"/>
      <c r="HL362" s="805"/>
      <c r="HM362" s="804"/>
      <c r="HN362" s="804"/>
      <c r="HO362" s="823"/>
      <c r="HP362" s="824"/>
      <c r="HQ362" s="825"/>
      <c r="HR362" s="803"/>
      <c r="HS362" s="809"/>
      <c r="HT362" s="809"/>
      <c r="HU362" s="826"/>
      <c r="HV362" s="825"/>
      <c r="HW362" s="824"/>
      <c r="HX362" s="805"/>
      <c r="HY362" s="804"/>
      <c r="HZ362" s="804"/>
      <c r="IA362" s="823"/>
      <c r="IB362" s="824"/>
      <c r="IC362" s="825"/>
      <c r="ID362" s="803"/>
      <c r="IE362" s="804"/>
      <c r="IF362" s="804"/>
      <c r="IG362" s="826"/>
      <c r="IH362" s="825"/>
      <c r="II362" s="824"/>
      <c r="IJ362" s="805"/>
      <c r="IK362" s="804"/>
      <c r="IL362" s="804"/>
      <c r="IM362" s="823"/>
      <c r="IN362" s="824"/>
      <c r="IO362" s="825"/>
      <c r="IP362" s="803"/>
      <c r="IQ362" s="804"/>
      <c r="IR362" s="804"/>
      <c r="IS362" s="826"/>
      <c r="IT362" s="825"/>
      <c r="IU362" s="824"/>
      <c r="IV362" s="805"/>
      <c r="IW362" s="804"/>
      <c r="IX362" s="804"/>
      <c r="IY362" s="823"/>
      <c r="IZ362" s="824"/>
      <c r="JA362" s="825"/>
      <c r="JB362" s="803"/>
      <c r="JC362" s="804"/>
      <c r="JD362" s="804"/>
      <c r="JE362" s="826"/>
      <c r="JF362" s="825"/>
      <c r="JG362" s="824"/>
      <c r="JH362" s="805"/>
      <c r="JI362" s="804"/>
      <c r="JJ362" s="804"/>
      <c r="JK362" s="823"/>
      <c r="JL362" s="824"/>
      <c r="JM362" s="825"/>
      <c r="JN362" s="803"/>
      <c r="JO362" s="809"/>
      <c r="JP362" s="809"/>
      <c r="JQ362" s="826"/>
      <c r="JR362" s="825"/>
      <c r="JS362" s="824"/>
      <c r="JT362" s="805"/>
      <c r="JU362" s="804"/>
      <c r="JV362" s="804"/>
      <c r="JW362" s="823"/>
      <c r="JX362" s="824"/>
      <c r="JY362" s="824"/>
      <c r="JZ362" s="805"/>
      <c r="KA362" s="809"/>
      <c r="KB362" s="809"/>
      <c r="KC362" s="823"/>
      <c r="KD362" s="824"/>
      <c r="KE362" s="824"/>
      <c r="KF362" s="805"/>
      <c r="KG362" s="809"/>
      <c r="KH362" s="809"/>
      <c r="KI362" s="823"/>
      <c r="KJ362" s="824"/>
      <c r="KK362" s="824"/>
      <c r="KL362" s="805"/>
      <c r="KM362" s="809"/>
      <c r="KN362" s="809"/>
      <c r="KO362" s="823"/>
      <c r="KP362" s="824"/>
      <c r="KQ362" s="824"/>
      <c r="KR362" s="805"/>
      <c r="KS362" s="804"/>
      <c r="KT362" s="804"/>
      <c r="KU362" s="823"/>
      <c r="KV362" s="824"/>
      <c r="KW362" s="824"/>
      <c r="KX362" s="805"/>
      <c r="KY362" s="809"/>
      <c r="KZ362" s="809"/>
      <c r="LA362" s="823"/>
      <c r="LB362" s="824"/>
      <c r="LC362" s="824"/>
      <c r="LD362" s="805"/>
      <c r="LE362" s="804"/>
      <c r="LF362" s="804"/>
      <c r="LG362" s="823"/>
      <c r="LH362" s="824"/>
      <c r="LI362" s="824"/>
      <c r="LJ362" s="805"/>
      <c r="LK362" s="804"/>
      <c r="LL362" s="804"/>
      <c r="LM362" s="823"/>
      <c r="LN362" s="824"/>
      <c r="LO362" s="824"/>
      <c r="LP362" s="805"/>
      <c r="LQ362" s="809"/>
      <c r="LR362" s="809"/>
      <c r="LS362" s="823"/>
      <c r="LT362" s="824"/>
      <c r="LU362" s="824"/>
      <c r="LV362" s="805"/>
      <c r="LW362" s="804"/>
      <c r="LX362" s="804"/>
      <c r="LY362" s="823"/>
      <c r="LZ362" s="824"/>
      <c r="MA362" s="824"/>
      <c r="MB362" s="805"/>
      <c r="MC362" s="809"/>
      <c r="MD362" s="809"/>
      <c r="ME362" s="823"/>
      <c r="MF362" s="824"/>
      <c r="MG362" s="824"/>
      <c r="MH362" s="805"/>
      <c r="MI362" s="809"/>
      <c r="MJ362" s="809"/>
      <c r="MK362" s="823"/>
      <c r="ML362" s="824"/>
      <c r="MM362" s="824"/>
      <c r="MN362" s="805"/>
      <c r="MO362" s="809"/>
      <c r="MP362" s="809"/>
      <c r="MQ362" s="823"/>
      <c r="MR362" s="824"/>
      <c r="MS362" s="824"/>
      <c r="MT362" s="805"/>
      <c r="MU362" s="804"/>
      <c r="MV362" s="804"/>
      <c r="MW362" s="823"/>
      <c r="MX362" s="824"/>
      <c r="MY362" s="824"/>
      <c r="MZ362" s="805"/>
      <c r="NA362" s="804"/>
      <c r="NB362" s="804"/>
      <c r="NC362" s="823"/>
      <c r="ND362" s="824"/>
      <c r="NE362" s="824">
        <v>1.17</v>
      </c>
      <c r="NF362" s="805"/>
      <c r="NG362" s="804"/>
      <c r="NH362" s="804"/>
      <c r="NI362" s="823"/>
      <c r="NJ362" s="824"/>
      <c r="NK362" s="824"/>
      <c r="NL362" s="805"/>
      <c r="NM362" s="809"/>
      <c r="NN362" s="809"/>
      <c r="NO362" s="823"/>
      <c r="NP362" s="824"/>
      <c r="NQ362" s="824"/>
      <c r="NR362" s="805"/>
      <c r="NS362" s="823"/>
      <c r="NT362" s="824"/>
      <c r="NU362" s="824"/>
      <c r="NV362" s="805"/>
      <c r="NW362" s="823"/>
      <c r="NX362" s="824"/>
      <c r="NY362" s="824"/>
      <c r="NZ362" s="834"/>
      <c r="OA362" s="823"/>
      <c r="OB362" s="824"/>
      <c r="OC362" s="824"/>
      <c r="OD362" s="805"/>
      <c r="OE362" s="823"/>
      <c r="OF362" s="824"/>
      <c r="OG362" s="824"/>
      <c r="OH362" s="805"/>
      <c r="OI362" s="823"/>
      <c r="OJ362" s="824"/>
      <c r="OK362" s="824"/>
      <c r="OL362" s="805"/>
      <c r="OM362" s="823"/>
      <c r="ON362" s="824"/>
      <c r="OO362" s="824"/>
      <c r="OP362" s="805"/>
      <c r="OQ362" s="823"/>
      <c r="OR362" s="824"/>
      <c r="OS362" s="824"/>
      <c r="OT362" s="805"/>
      <c r="OU362" s="823"/>
      <c r="OV362" s="824"/>
      <c r="OW362" s="824"/>
      <c r="OX362" s="805"/>
      <c r="OY362" s="823"/>
      <c r="OZ362" s="824"/>
      <c r="PA362" s="824"/>
      <c r="PB362" s="805"/>
      <c r="PC362" s="823"/>
      <c r="PD362" s="824"/>
      <c r="PE362" s="824"/>
      <c r="PF362" s="805"/>
    </row>
    <row r="363" spans="1:422" ht="15" hidden="1" customHeight="1" x14ac:dyDescent="0.25">
      <c r="A363" s="769" t="s">
        <v>76</v>
      </c>
      <c r="B363" s="769"/>
      <c r="C363" s="769"/>
      <c r="D363" s="770"/>
      <c r="E363" s="769"/>
      <c r="F363" s="769"/>
      <c r="G363" s="769"/>
      <c r="H363" s="769"/>
      <c r="I363" s="769"/>
      <c r="J363" s="769"/>
      <c r="K363" s="769"/>
      <c r="L363" s="769"/>
      <c r="M363" s="769"/>
      <c r="N363" s="769"/>
      <c r="O363" s="769"/>
      <c r="P363" s="769"/>
      <c r="Q363" s="769" t="s">
        <v>326</v>
      </c>
      <c r="R363" s="769"/>
      <c r="S363" s="769"/>
      <c r="T363" s="816"/>
      <c r="U363" s="816"/>
      <c r="V363" s="816"/>
      <c r="W363" s="816"/>
      <c r="X363" s="769"/>
      <c r="Y363" s="769">
        <f>IF(AND(AJ363="",AK363="",AL363="",AN363="",AO363="",OR(AP363="",AP363=Dropdown!$AM$12,AP363=Dropdown!$AM$11)),1,0)</f>
        <v>0</v>
      </c>
      <c r="Z363" s="769">
        <f t="shared" si="53"/>
        <v>0</v>
      </c>
      <c r="AA363" s="769">
        <f t="shared" si="54"/>
        <v>0</v>
      </c>
      <c r="AB363" s="769">
        <f t="shared" si="50"/>
        <v>0</v>
      </c>
      <c r="AC363" s="769"/>
      <c r="AD363" s="772" t="str">
        <f>IF(OR(T363&lt;&gt;"",U363&lt;&gt;""),Dropdown!$A$4,IF(OR(V363&lt;&gt;"",W363&lt;&gt;""),Dropdown!$A$5,Dropdown!$A$3))</f>
        <v>Residential</v>
      </c>
      <c r="AE363" s="773" t="s">
        <v>615</v>
      </c>
      <c r="AF363" s="773"/>
      <c r="AG363" s="773"/>
      <c r="AH363" s="773" t="str">
        <f>IF(AG363&lt;&gt;"",VLOOKUP(AG363,Dropdown!$N$3:$R$62,3,FALSE),IF(AF363&lt;&gt;"",VLOOKUP(AF363,Dropdown!$N$3:$R$62,3,FALSE),IF(AE363&lt;&gt;"",VLOOKUP(AE363,Dropdown!$N$3:$R$62,3,FALSE),"")))</f>
        <v xml:space="preserve"> </v>
      </c>
      <c r="AI363" s="773" t="str">
        <f>IF(AG363&lt;&gt;"",VLOOKUP(AG363,Dropdown!$N$3:$R$62,5,FALSE),IF(AF363&lt;&gt;"",VLOOKUP(AF363,Dropdown!$N$3:$R$62,5,FALSE),IF(AE363&lt;&gt;"",VLOOKUP(AE363,Dropdown!$N$3:$R$62,5,FALSE),"")))</f>
        <v>Diverse</v>
      </c>
      <c r="AJ363" s="773"/>
      <c r="AK363" s="773"/>
      <c r="AL363" s="773"/>
      <c r="AM363" s="773"/>
      <c r="AN363" s="773"/>
      <c r="AO363" s="773"/>
      <c r="AP363" s="773" t="s">
        <v>547</v>
      </c>
      <c r="AQ363" s="769"/>
      <c r="AR363" s="774" t="s">
        <v>325</v>
      </c>
      <c r="AS363" s="774"/>
      <c r="AT363" s="769" t="s">
        <v>930</v>
      </c>
      <c r="AU363" s="769"/>
      <c r="AV363" s="846"/>
      <c r="AW363" s="823"/>
      <c r="AX363" s="824"/>
      <c r="AY363" s="824"/>
      <c r="AZ363" s="803"/>
      <c r="BA363" s="804"/>
      <c r="BB363" s="804"/>
      <c r="BC363" s="823"/>
      <c r="BD363" s="824"/>
      <c r="BE363" s="824"/>
      <c r="BF363" s="805"/>
      <c r="BG363" s="804"/>
      <c r="BH363" s="804"/>
      <c r="BI363" s="823"/>
      <c r="BJ363" s="824"/>
      <c r="BK363" s="824"/>
      <c r="BL363" s="805"/>
      <c r="BM363" s="804"/>
      <c r="BN363" s="804"/>
      <c r="BO363" s="823"/>
      <c r="BP363" s="824"/>
      <c r="BQ363" s="824"/>
      <c r="BR363" s="805"/>
      <c r="BS363" s="804"/>
      <c r="BT363" s="804"/>
      <c r="BU363" s="823"/>
      <c r="BV363" s="824"/>
      <c r="BW363" s="824"/>
      <c r="BX363" s="805"/>
      <c r="BY363" s="804"/>
      <c r="BZ363" s="804"/>
      <c r="CA363" s="823"/>
      <c r="CB363" s="824"/>
      <c r="CC363" s="824"/>
      <c r="CD363" s="805"/>
      <c r="CE363" s="804"/>
      <c r="CF363" s="804"/>
      <c r="CG363" s="823"/>
      <c r="CH363" s="824"/>
      <c r="CI363" s="824"/>
      <c r="CJ363" s="805"/>
      <c r="CK363" s="804"/>
      <c r="CL363" s="804"/>
      <c r="CM363" s="823"/>
      <c r="CN363" s="824"/>
      <c r="CO363" s="824"/>
      <c r="CP363" s="805"/>
      <c r="CQ363" s="804"/>
      <c r="CR363" s="804"/>
      <c r="CS363" s="823"/>
      <c r="CT363" s="824"/>
      <c r="CU363" s="824"/>
      <c r="CV363" s="805"/>
      <c r="CW363" s="804"/>
      <c r="CX363" s="804"/>
      <c r="CY363" s="823"/>
      <c r="CZ363" s="824"/>
      <c r="DA363" s="825"/>
      <c r="DB363" s="803"/>
      <c r="DC363" s="809"/>
      <c r="DD363" s="809"/>
      <c r="DE363" s="826"/>
      <c r="DF363" s="825"/>
      <c r="DG363" s="824"/>
      <c r="DH363" s="805"/>
      <c r="DI363" s="804"/>
      <c r="DJ363" s="804"/>
      <c r="DK363" s="823"/>
      <c r="DL363" s="824"/>
      <c r="DM363" s="825"/>
      <c r="DN363" s="803"/>
      <c r="DO363" s="809"/>
      <c r="DP363" s="809"/>
      <c r="DQ363" s="827"/>
      <c r="DR363" s="828"/>
      <c r="DS363" s="835"/>
      <c r="DT363" s="811"/>
      <c r="DU363" s="812"/>
      <c r="DV363" s="812"/>
      <c r="DW363" s="836"/>
      <c r="DX363" s="835"/>
      <c r="DY363" s="828"/>
      <c r="DZ363" s="813"/>
      <c r="EA363" s="814"/>
      <c r="EB363" s="814"/>
      <c r="EC363" s="827"/>
      <c r="ED363" s="828"/>
      <c r="EE363" s="835"/>
      <c r="EF363" s="811"/>
      <c r="EG363" s="812"/>
      <c r="EH363" s="812"/>
      <c r="EI363" s="836"/>
      <c r="EJ363" s="835"/>
      <c r="EK363" s="828"/>
      <c r="EL363" s="813"/>
      <c r="EM363" s="814"/>
      <c r="EN363" s="814"/>
      <c r="EO363" s="827"/>
      <c r="EP363" s="828"/>
      <c r="EQ363" s="835"/>
      <c r="ER363" s="811"/>
      <c r="ES363" s="812"/>
      <c r="ET363" s="812"/>
      <c r="EU363" s="836"/>
      <c r="EV363" s="835"/>
      <c r="EW363" s="828"/>
      <c r="EX363" s="813"/>
      <c r="EY363" s="814"/>
      <c r="EZ363" s="814"/>
      <c r="FA363" s="827"/>
      <c r="FB363" s="828"/>
      <c r="FC363" s="835"/>
      <c r="FD363" s="811"/>
      <c r="FE363" s="812"/>
      <c r="FF363" s="812"/>
      <c r="FG363" s="836"/>
      <c r="FH363" s="835"/>
      <c r="FI363" s="828"/>
      <c r="FJ363" s="813"/>
      <c r="FK363" s="814"/>
      <c r="FL363" s="814"/>
      <c r="FM363" s="827"/>
      <c r="FN363" s="828"/>
      <c r="FO363" s="835"/>
      <c r="FP363" s="811"/>
      <c r="FQ363" s="812"/>
      <c r="FR363" s="812"/>
      <c r="FS363" s="823"/>
      <c r="FT363" s="824"/>
      <c r="FU363" s="825"/>
      <c r="FV363" s="803"/>
      <c r="FW363" s="804"/>
      <c r="FX363" s="804"/>
      <c r="FY363" s="826"/>
      <c r="FZ363" s="825"/>
      <c r="GA363" s="824"/>
      <c r="GB363" s="805"/>
      <c r="GC363" s="804"/>
      <c r="GD363" s="804"/>
      <c r="GE363" s="823"/>
      <c r="GF363" s="824"/>
      <c r="GG363" s="825"/>
      <c r="GH363" s="803"/>
      <c r="GI363" s="809"/>
      <c r="GJ363" s="809"/>
      <c r="GK363" s="826"/>
      <c r="GL363" s="825"/>
      <c r="GM363" s="824"/>
      <c r="GN363" s="805"/>
      <c r="GO363" s="804"/>
      <c r="GP363" s="804"/>
      <c r="GQ363" s="823"/>
      <c r="GR363" s="824"/>
      <c r="GS363" s="825"/>
      <c r="GT363" s="803"/>
      <c r="GU363" s="809"/>
      <c r="GV363" s="809"/>
      <c r="GW363" s="826"/>
      <c r="GX363" s="825"/>
      <c r="GY363" s="824"/>
      <c r="GZ363" s="805"/>
      <c r="HA363" s="804"/>
      <c r="HB363" s="804"/>
      <c r="HC363" s="823"/>
      <c r="HD363" s="824"/>
      <c r="HE363" s="825"/>
      <c r="HF363" s="803"/>
      <c r="HG363" s="809"/>
      <c r="HH363" s="809"/>
      <c r="HI363" s="826"/>
      <c r="HJ363" s="825"/>
      <c r="HK363" s="824"/>
      <c r="HL363" s="805"/>
      <c r="HM363" s="804"/>
      <c r="HN363" s="804"/>
      <c r="HO363" s="823"/>
      <c r="HP363" s="824"/>
      <c r="HQ363" s="825"/>
      <c r="HR363" s="803"/>
      <c r="HS363" s="809"/>
      <c r="HT363" s="809"/>
      <c r="HU363" s="826"/>
      <c r="HV363" s="825"/>
      <c r="HW363" s="824"/>
      <c r="HX363" s="805"/>
      <c r="HY363" s="804"/>
      <c r="HZ363" s="804"/>
      <c r="IA363" s="823"/>
      <c r="IB363" s="824"/>
      <c r="IC363" s="825"/>
      <c r="ID363" s="803"/>
      <c r="IE363" s="804"/>
      <c r="IF363" s="804"/>
      <c r="IG363" s="826"/>
      <c r="IH363" s="825"/>
      <c r="II363" s="824"/>
      <c r="IJ363" s="805"/>
      <c r="IK363" s="804"/>
      <c r="IL363" s="804"/>
      <c r="IM363" s="826"/>
      <c r="IN363" s="825"/>
      <c r="IO363" s="832"/>
      <c r="IP363" s="833"/>
      <c r="IQ363" s="831"/>
      <c r="IR363" s="831"/>
      <c r="IS363" s="826">
        <f>0.09*110</f>
        <v>9.9</v>
      </c>
      <c r="IT363" s="825">
        <f>0.12*110</f>
        <v>13.2</v>
      </c>
      <c r="IU363" s="829">
        <f>AVERAGE(IS363:IT363)</f>
        <v>11.55</v>
      </c>
      <c r="IV363" s="830">
        <f>(IT363-IS363)/(2*1.645)</f>
        <v>1.0030395136778112</v>
      </c>
      <c r="IW363" s="831"/>
      <c r="IX363" s="831"/>
      <c r="IY363" s="826"/>
      <c r="IZ363" s="825"/>
      <c r="JA363" s="832"/>
      <c r="JB363" s="833"/>
      <c r="JC363" s="831"/>
      <c r="JD363" s="831"/>
      <c r="JE363" s="826"/>
      <c r="JF363" s="825"/>
      <c r="JG363" s="832"/>
      <c r="JH363" s="833"/>
      <c r="JI363" s="831"/>
      <c r="JJ363" s="831"/>
      <c r="JK363" s="826"/>
      <c r="JL363" s="825"/>
      <c r="JM363" s="832"/>
      <c r="JN363" s="833"/>
      <c r="JO363" s="831"/>
      <c r="JP363" s="831"/>
      <c r="JQ363" s="826"/>
      <c r="JR363" s="825"/>
      <c r="JS363" s="832"/>
      <c r="JT363" s="833"/>
      <c r="JU363" s="831"/>
      <c r="JV363" s="831"/>
      <c r="JW363" s="826"/>
      <c r="JX363" s="825"/>
      <c r="JY363" s="832"/>
      <c r="JZ363" s="833"/>
      <c r="KA363" s="831"/>
      <c r="KB363" s="831"/>
      <c r="KC363" s="826"/>
      <c r="KD363" s="825"/>
      <c r="KE363" s="832"/>
      <c r="KF363" s="833"/>
      <c r="KG363" s="831"/>
      <c r="KH363" s="831"/>
      <c r="KI363" s="826"/>
      <c r="KJ363" s="825"/>
      <c r="KK363" s="832"/>
      <c r="KL363" s="833"/>
      <c r="KM363" s="831"/>
      <c r="KN363" s="831"/>
      <c r="KO363" s="823"/>
      <c r="KP363" s="824"/>
      <c r="KQ363" s="824"/>
      <c r="KR363" s="805"/>
      <c r="KS363" s="804"/>
      <c r="KT363" s="804"/>
      <c r="KU363" s="823"/>
      <c r="KV363" s="824"/>
      <c r="KW363" s="963" t="s">
        <v>975</v>
      </c>
      <c r="KX363" s="805"/>
      <c r="KY363" s="809"/>
      <c r="KZ363" s="809"/>
      <c r="LA363" s="823"/>
      <c r="LB363" s="824"/>
      <c r="LC363" s="824"/>
      <c r="LD363" s="805"/>
      <c r="LE363" s="804"/>
      <c r="LF363" s="804"/>
      <c r="LG363" s="823"/>
      <c r="LH363" s="824"/>
      <c r="LI363" s="824"/>
      <c r="LJ363" s="805"/>
      <c r="LK363" s="804"/>
      <c r="LL363" s="804"/>
      <c r="LM363" s="823"/>
      <c r="LN363" s="824"/>
      <c r="LO363" s="824"/>
      <c r="LP363" s="805"/>
      <c r="LQ363" s="809"/>
      <c r="LR363" s="809"/>
      <c r="LS363" s="823"/>
      <c r="LT363" s="824"/>
      <c r="LU363" s="824"/>
      <c r="LV363" s="805"/>
      <c r="LW363" s="804"/>
      <c r="LX363" s="804"/>
      <c r="LY363" s="823"/>
      <c r="LZ363" s="824"/>
      <c r="MA363" s="824"/>
      <c r="MB363" s="805"/>
      <c r="MC363" s="809"/>
      <c r="MD363" s="809"/>
      <c r="ME363" s="823"/>
      <c r="MF363" s="824"/>
      <c r="MG363" s="824"/>
      <c r="MH363" s="805"/>
      <c r="MI363" s="809"/>
      <c r="MJ363" s="809"/>
      <c r="MK363" s="823"/>
      <c r="ML363" s="824"/>
      <c r="MM363" s="824"/>
      <c r="MN363" s="805"/>
      <c r="MO363" s="809"/>
      <c r="MP363" s="809"/>
      <c r="MQ363" s="823"/>
      <c r="MR363" s="824"/>
      <c r="MS363" s="777"/>
      <c r="MT363" s="805"/>
      <c r="MU363" s="804"/>
      <c r="MV363" s="804"/>
      <c r="MW363" s="823"/>
      <c r="MX363" s="824"/>
      <c r="MY363" s="824"/>
      <c r="MZ363" s="805"/>
      <c r="NA363" s="804"/>
      <c r="NB363" s="804"/>
      <c r="NC363" s="823"/>
      <c r="ND363" s="824"/>
      <c r="NE363" s="824"/>
      <c r="NF363" s="805"/>
      <c r="NG363" s="804"/>
      <c r="NH363" s="804"/>
      <c r="NI363" s="823"/>
      <c r="NJ363" s="824"/>
      <c r="NK363" s="824"/>
      <c r="NL363" s="805"/>
      <c r="NM363" s="809"/>
      <c r="NN363" s="809"/>
      <c r="NO363" s="823"/>
      <c r="NP363" s="824"/>
      <c r="NQ363" s="824"/>
      <c r="NR363" s="805"/>
      <c r="NS363" s="823"/>
      <c r="NT363" s="824"/>
      <c r="NU363" s="824"/>
      <c r="NV363" s="805"/>
      <c r="NW363" s="823"/>
      <c r="NX363" s="824"/>
      <c r="NY363" s="824"/>
      <c r="NZ363" s="834"/>
      <c r="OA363" s="823"/>
      <c r="OB363" s="824"/>
      <c r="OC363" s="824"/>
      <c r="OD363" s="805"/>
      <c r="OE363" s="823"/>
      <c r="OF363" s="824"/>
      <c r="OG363" s="824"/>
      <c r="OH363" s="805"/>
      <c r="OI363" s="823"/>
      <c r="OJ363" s="824"/>
      <c r="OK363" s="824"/>
      <c r="OL363" s="805"/>
      <c r="OM363" s="823"/>
      <c r="ON363" s="824"/>
      <c r="OO363" s="824"/>
      <c r="OP363" s="805"/>
      <c r="OQ363" s="823"/>
      <c r="OR363" s="824"/>
      <c r="OS363" s="824"/>
      <c r="OT363" s="805"/>
      <c r="OU363" s="823"/>
      <c r="OV363" s="824"/>
      <c r="OW363" s="824"/>
      <c r="OX363" s="805"/>
      <c r="OY363" s="823"/>
      <c r="OZ363" s="824"/>
      <c r="PA363" s="824"/>
      <c r="PB363" s="805"/>
      <c r="PC363" s="823"/>
      <c r="PD363" s="824"/>
      <c r="PE363" s="824"/>
      <c r="PF363" s="805"/>
    </row>
    <row r="364" spans="1:422" ht="15" hidden="1" customHeight="1" x14ac:dyDescent="0.25">
      <c r="A364" s="769" t="s">
        <v>76</v>
      </c>
      <c r="B364" s="769"/>
      <c r="C364" s="769"/>
      <c r="D364" s="770"/>
      <c r="E364" s="769"/>
      <c r="F364" s="769"/>
      <c r="G364" s="769"/>
      <c r="H364" s="769"/>
      <c r="I364" s="769"/>
      <c r="J364" s="769"/>
      <c r="K364" s="769"/>
      <c r="L364" s="769"/>
      <c r="M364" s="769"/>
      <c r="N364" s="769"/>
      <c r="O364" s="769"/>
      <c r="P364" s="769"/>
      <c r="Q364" s="769" t="s">
        <v>323</v>
      </c>
      <c r="R364" s="769"/>
      <c r="S364" s="769"/>
      <c r="T364" s="816"/>
      <c r="U364" s="816"/>
      <c r="V364" s="816"/>
      <c r="W364" s="816"/>
      <c r="X364" s="769"/>
      <c r="Y364" s="769">
        <f>IF(AND(AJ364="",AK364="",AL364="",AN364="",AO364="",OR(AP364="",AP364=Dropdown!$AM$12,AP364=Dropdown!$AM$11)),1,0)</f>
        <v>0</v>
      </c>
      <c r="Z364" s="769">
        <f t="shared" si="53"/>
        <v>0</v>
      </c>
      <c r="AA364" s="769">
        <f t="shared" si="54"/>
        <v>0</v>
      </c>
      <c r="AB364" s="769">
        <f t="shared" si="50"/>
        <v>0</v>
      </c>
      <c r="AC364" s="769"/>
      <c r="AD364" s="772" t="str">
        <f>IF(OR(T364&lt;&gt;"",U364&lt;&gt;""),Dropdown!$A$4,IF(OR(V364&lt;&gt;"",W364&lt;&gt;""),Dropdown!$A$5,Dropdown!$A$3))</f>
        <v>Residential</v>
      </c>
      <c r="AE364" s="773" t="s">
        <v>615</v>
      </c>
      <c r="AF364" s="773"/>
      <c r="AG364" s="773"/>
      <c r="AH364" s="773" t="str">
        <f>IF(AG364&lt;&gt;"",VLOOKUP(AG364,Dropdown!$N$3:$R$62,3,FALSE),IF(AF364&lt;&gt;"",VLOOKUP(AF364,Dropdown!$N$3:$R$62,3,FALSE),IF(AE364&lt;&gt;"",VLOOKUP(AE364,Dropdown!$N$3:$R$62,3,FALSE),"")))</f>
        <v xml:space="preserve"> </v>
      </c>
      <c r="AI364" s="773" t="str">
        <f>IF(AG364&lt;&gt;"",VLOOKUP(AG364,Dropdown!$N$3:$R$62,5,FALSE),IF(AF364&lt;&gt;"",VLOOKUP(AF364,Dropdown!$N$3:$R$62,5,FALSE),IF(AE364&lt;&gt;"",VLOOKUP(AE364,Dropdown!$N$3:$R$62,5,FALSE),"")))</f>
        <v>Diverse</v>
      </c>
      <c r="AJ364" s="773"/>
      <c r="AK364" s="773"/>
      <c r="AL364" s="773"/>
      <c r="AM364" s="773"/>
      <c r="AN364" s="773"/>
      <c r="AO364" s="773"/>
      <c r="AP364" s="773" t="s">
        <v>547</v>
      </c>
      <c r="AQ364" s="769"/>
      <c r="AR364" s="774" t="s">
        <v>325</v>
      </c>
      <c r="AS364" s="774"/>
      <c r="AT364" s="769" t="s">
        <v>322</v>
      </c>
      <c r="AU364" s="769"/>
      <c r="AV364" s="846"/>
      <c r="AW364" s="823"/>
      <c r="AX364" s="824"/>
      <c r="AY364" s="824"/>
      <c r="AZ364" s="803"/>
      <c r="BA364" s="804"/>
      <c r="BB364" s="804"/>
      <c r="BC364" s="823"/>
      <c r="BD364" s="824"/>
      <c r="BE364" s="824"/>
      <c r="BF364" s="805"/>
      <c r="BG364" s="804"/>
      <c r="BH364" s="804"/>
      <c r="BI364" s="823"/>
      <c r="BJ364" s="824"/>
      <c r="BK364" s="824"/>
      <c r="BL364" s="805"/>
      <c r="BM364" s="804"/>
      <c r="BN364" s="804"/>
      <c r="BO364" s="823"/>
      <c r="BP364" s="824"/>
      <c r="BQ364" s="824"/>
      <c r="BR364" s="805"/>
      <c r="BS364" s="804"/>
      <c r="BT364" s="804"/>
      <c r="BU364" s="823"/>
      <c r="BV364" s="824"/>
      <c r="BW364" s="824"/>
      <c r="BX364" s="805"/>
      <c r="BY364" s="804"/>
      <c r="BZ364" s="804"/>
      <c r="CA364" s="823"/>
      <c r="CB364" s="824"/>
      <c r="CC364" s="824"/>
      <c r="CD364" s="805"/>
      <c r="CE364" s="804"/>
      <c r="CF364" s="804"/>
      <c r="CG364" s="823"/>
      <c r="CH364" s="824"/>
      <c r="CI364" s="824"/>
      <c r="CJ364" s="805"/>
      <c r="CK364" s="804"/>
      <c r="CL364" s="804"/>
      <c r="CM364" s="823"/>
      <c r="CN364" s="824"/>
      <c r="CO364" s="824"/>
      <c r="CP364" s="805"/>
      <c r="CQ364" s="804"/>
      <c r="CR364" s="804"/>
      <c r="CS364" s="823"/>
      <c r="CT364" s="824"/>
      <c r="CU364" s="824"/>
      <c r="CV364" s="805"/>
      <c r="CW364" s="804"/>
      <c r="CX364" s="804"/>
      <c r="CY364" s="823"/>
      <c r="CZ364" s="824"/>
      <c r="DA364" s="825"/>
      <c r="DB364" s="803"/>
      <c r="DC364" s="809"/>
      <c r="DD364" s="809"/>
      <c r="DE364" s="826"/>
      <c r="DF364" s="825"/>
      <c r="DG364" s="824"/>
      <c r="DH364" s="805"/>
      <c r="DI364" s="804"/>
      <c r="DJ364" s="804"/>
      <c r="DK364" s="823"/>
      <c r="DL364" s="824"/>
      <c r="DM364" s="825"/>
      <c r="DN364" s="803"/>
      <c r="DO364" s="809"/>
      <c r="DP364" s="809"/>
      <c r="DQ364" s="827"/>
      <c r="DR364" s="828"/>
      <c r="DS364" s="835"/>
      <c r="DT364" s="811"/>
      <c r="DU364" s="812"/>
      <c r="DV364" s="812"/>
      <c r="DW364" s="836"/>
      <c r="DX364" s="835"/>
      <c r="DY364" s="828"/>
      <c r="DZ364" s="813"/>
      <c r="EA364" s="814"/>
      <c r="EB364" s="814"/>
      <c r="EC364" s="827"/>
      <c r="ED364" s="828"/>
      <c r="EE364" s="835"/>
      <c r="EF364" s="811"/>
      <c r="EG364" s="812"/>
      <c r="EH364" s="812"/>
      <c r="EI364" s="836"/>
      <c r="EJ364" s="835"/>
      <c r="EK364" s="828"/>
      <c r="EL364" s="813"/>
      <c r="EM364" s="814"/>
      <c r="EN364" s="814"/>
      <c r="EO364" s="827"/>
      <c r="EP364" s="828"/>
      <c r="EQ364" s="835"/>
      <c r="ER364" s="811"/>
      <c r="ES364" s="812"/>
      <c r="ET364" s="812"/>
      <c r="EU364" s="836"/>
      <c r="EV364" s="835"/>
      <c r="EW364" s="828"/>
      <c r="EX364" s="813"/>
      <c r="EY364" s="814"/>
      <c r="EZ364" s="814"/>
      <c r="FA364" s="827"/>
      <c r="FB364" s="828"/>
      <c r="FC364" s="835"/>
      <c r="FD364" s="811"/>
      <c r="FE364" s="812"/>
      <c r="FF364" s="812"/>
      <c r="FG364" s="836"/>
      <c r="FH364" s="835"/>
      <c r="FI364" s="828"/>
      <c r="FJ364" s="813"/>
      <c r="FK364" s="814"/>
      <c r="FL364" s="814"/>
      <c r="FM364" s="827"/>
      <c r="FN364" s="828"/>
      <c r="FO364" s="835"/>
      <c r="FP364" s="811"/>
      <c r="FQ364" s="812"/>
      <c r="FR364" s="812"/>
      <c r="FS364" s="823"/>
      <c r="FT364" s="824"/>
      <c r="FU364" s="825"/>
      <c r="FV364" s="803"/>
      <c r="FW364" s="804"/>
      <c r="FX364" s="804"/>
      <c r="FY364" s="826"/>
      <c r="FZ364" s="825"/>
      <c r="GA364" s="824"/>
      <c r="GB364" s="805"/>
      <c r="GC364" s="804"/>
      <c r="GD364" s="804"/>
      <c r="GE364" s="823"/>
      <c r="GF364" s="824"/>
      <c r="GG364" s="825"/>
      <c r="GH364" s="803"/>
      <c r="GI364" s="809"/>
      <c r="GJ364" s="809"/>
      <c r="GK364" s="826"/>
      <c r="GL364" s="825"/>
      <c r="GM364" s="824"/>
      <c r="GN364" s="805"/>
      <c r="GO364" s="804"/>
      <c r="GP364" s="804"/>
      <c r="GQ364" s="823"/>
      <c r="GR364" s="824"/>
      <c r="GS364" s="825"/>
      <c r="GT364" s="803"/>
      <c r="GU364" s="809"/>
      <c r="GV364" s="809"/>
      <c r="GW364" s="826"/>
      <c r="GX364" s="825"/>
      <c r="GY364" s="824"/>
      <c r="GZ364" s="805"/>
      <c r="HA364" s="804"/>
      <c r="HB364" s="804"/>
      <c r="HC364" s="823"/>
      <c r="HD364" s="824"/>
      <c r="HE364" s="825"/>
      <c r="HF364" s="803"/>
      <c r="HG364" s="809"/>
      <c r="HH364" s="809"/>
      <c r="HI364" s="826"/>
      <c r="HJ364" s="825"/>
      <c r="HK364" s="824"/>
      <c r="HL364" s="805"/>
      <c r="HM364" s="804"/>
      <c r="HN364" s="804"/>
      <c r="HO364" s="823"/>
      <c r="HP364" s="824"/>
      <c r="HQ364" s="825"/>
      <c r="HR364" s="803"/>
      <c r="HS364" s="809"/>
      <c r="HT364" s="809"/>
      <c r="HU364" s="826"/>
      <c r="HV364" s="825"/>
      <c r="HW364" s="824"/>
      <c r="HX364" s="805"/>
      <c r="HY364" s="804"/>
      <c r="HZ364" s="804"/>
      <c r="IA364" s="823"/>
      <c r="IB364" s="824"/>
      <c r="IC364" s="825"/>
      <c r="ID364" s="803"/>
      <c r="IE364" s="804"/>
      <c r="IF364" s="804"/>
      <c r="IG364" s="826"/>
      <c r="IH364" s="825"/>
      <c r="II364" s="824"/>
      <c r="IJ364" s="805"/>
      <c r="IK364" s="804"/>
      <c r="IL364" s="804"/>
      <c r="IM364" s="826"/>
      <c r="IN364" s="825"/>
      <c r="IO364" s="832"/>
      <c r="IP364" s="833"/>
      <c r="IQ364" s="831"/>
      <c r="IR364" s="831"/>
      <c r="IS364" s="826"/>
      <c r="IT364" s="825"/>
      <c r="IU364" s="832"/>
      <c r="IV364" s="833"/>
      <c r="IW364" s="831"/>
      <c r="IX364" s="831"/>
      <c r="IY364" s="823">
        <f>0.04*50</f>
        <v>2</v>
      </c>
      <c r="IZ364" s="824">
        <f>0.07*50</f>
        <v>3.5000000000000004</v>
      </c>
      <c r="JA364" s="832">
        <f>AVERAGE(IY364:IZ364)</f>
        <v>2.75</v>
      </c>
      <c r="JB364" s="833">
        <f>(IZ364-IY364)/(2*1.645)</f>
        <v>0.45592705167173264</v>
      </c>
      <c r="JC364" s="831"/>
      <c r="JD364" s="831"/>
      <c r="JE364" s="826"/>
      <c r="JF364" s="825"/>
      <c r="JG364" s="832"/>
      <c r="JH364" s="833"/>
      <c r="JI364" s="831"/>
      <c r="JJ364" s="831"/>
      <c r="JK364" s="826"/>
      <c r="JL364" s="825"/>
      <c r="JM364" s="832"/>
      <c r="JN364" s="833"/>
      <c r="JO364" s="831"/>
      <c r="JP364" s="831"/>
      <c r="JQ364" s="826"/>
      <c r="JR364" s="825"/>
      <c r="JS364" s="832"/>
      <c r="JT364" s="833"/>
      <c r="JU364" s="831"/>
      <c r="JV364" s="831"/>
      <c r="JW364" s="826"/>
      <c r="JX364" s="825"/>
      <c r="JY364" s="832"/>
      <c r="JZ364" s="833"/>
      <c r="KA364" s="831"/>
      <c r="KB364" s="831"/>
      <c r="KC364" s="826"/>
      <c r="KD364" s="825"/>
      <c r="KE364" s="832"/>
      <c r="KF364" s="833"/>
      <c r="KG364" s="831"/>
      <c r="KH364" s="831"/>
      <c r="KI364" s="826"/>
      <c r="KJ364" s="825"/>
      <c r="KK364" s="832"/>
      <c r="KL364" s="833"/>
      <c r="KM364" s="831"/>
      <c r="KN364" s="831"/>
      <c r="KO364" s="823"/>
      <c r="KP364" s="824"/>
      <c r="KQ364" s="824"/>
      <c r="KR364" s="805"/>
      <c r="KS364" s="804"/>
      <c r="KT364" s="804"/>
      <c r="KU364" s="823"/>
      <c r="KV364" s="824"/>
      <c r="KW364" s="824"/>
      <c r="KX364" s="805"/>
      <c r="KY364" s="809"/>
      <c r="KZ364" s="809"/>
      <c r="LA364" s="823"/>
      <c r="LB364" s="824"/>
      <c r="LC364" s="824">
        <f>0.04*50</f>
        <v>2</v>
      </c>
      <c r="LD364" s="805"/>
      <c r="LE364" s="804"/>
      <c r="LF364" s="804"/>
      <c r="LG364" s="823"/>
      <c r="LH364" s="824"/>
      <c r="LI364" s="824"/>
      <c r="LJ364" s="805"/>
      <c r="LK364" s="804"/>
      <c r="LL364" s="804"/>
      <c r="LM364" s="823"/>
      <c r="LN364" s="824"/>
      <c r="LO364" s="824"/>
      <c r="LP364" s="805"/>
      <c r="LQ364" s="809"/>
      <c r="LR364" s="809"/>
      <c r="LS364" s="823"/>
      <c r="LT364" s="824"/>
      <c r="LU364" s="824"/>
      <c r="LV364" s="805"/>
      <c r="LW364" s="804"/>
      <c r="LX364" s="804"/>
      <c r="LY364" s="823"/>
      <c r="LZ364" s="824"/>
      <c r="MA364" s="824"/>
      <c r="MB364" s="805"/>
      <c r="MC364" s="809"/>
      <c r="MD364" s="809"/>
      <c r="ME364" s="823"/>
      <c r="MF364" s="824"/>
      <c r="MG364" s="824"/>
      <c r="MH364" s="805"/>
      <c r="MI364" s="809"/>
      <c r="MJ364" s="809"/>
      <c r="MK364" s="823"/>
      <c r="ML364" s="824"/>
      <c r="MM364" s="824"/>
      <c r="MN364" s="805"/>
      <c r="MO364" s="809"/>
      <c r="MP364" s="809"/>
      <c r="MQ364" s="823"/>
      <c r="MR364" s="824"/>
      <c r="MS364" s="824"/>
      <c r="MT364" s="805"/>
      <c r="MU364" s="804"/>
      <c r="MV364" s="804"/>
      <c r="MW364" s="823"/>
      <c r="MX364" s="824"/>
      <c r="MY364" s="824"/>
      <c r="MZ364" s="805"/>
      <c r="NA364" s="804"/>
      <c r="NB364" s="804"/>
      <c r="NC364" s="823"/>
      <c r="ND364" s="824"/>
      <c r="NE364" s="824"/>
      <c r="NF364" s="805"/>
      <c r="NG364" s="804"/>
      <c r="NH364" s="804"/>
      <c r="NI364" s="823"/>
      <c r="NJ364" s="824"/>
      <c r="NK364" s="824"/>
      <c r="NL364" s="805"/>
      <c r="NM364" s="809"/>
      <c r="NN364" s="809"/>
      <c r="NO364" s="823"/>
      <c r="NP364" s="824"/>
      <c r="NQ364" s="824"/>
      <c r="NR364" s="805"/>
      <c r="NS364" s="823"/>
      <c r="NT364" s="824"/>
      <c r="NU364" s="824"/>
      <c r="NV364" s="805"/>
      <c r="NW364" s="823"/>
      <c r="NX364" s="824"/>
      <c r="NY364" s="824"/>
      <c r="NZ364" s="834"/>
      <c r="OA364" s="823"/>
      <c r="OB364" s="824"/>
      <c r="OC364" s="824"/>
      <c r="OD364" s="805"/>
      <c r="OE364" s="823"/>
      <c r="OF364" s="824"/>
      <c r="OG364" s="824"/>
      <c r="OH364" s="805"/>
      <c r="OI364" s="823"/>
      <c r="OJ364" s="824"/>
      <c r="OK364" s="824"/>
      <c r="OL364" s="805"/>
      <c r="OM364" s="823"/>
      <c r="ON364" s="824"/>
      <c r="OO364" s="824"/>
      <c r="OP364" s="805"/>
      <c r="OQ364" s="823"/>
      <c r="OR364" s="824"/>
      <c r="OS364" s="824"/>
      <c r="OT364" s="805"/>
      <c r="OU364" s="823"/>
      <c r="OV364" s="824"/>
      <c r="OW364" s="824"/>
      <c r="OX364" s="805"/>
      <c r="OY364" s="823"/>
      <c r="OZ364" s="824"/>
      <c r="PA364" s="824"/>
      <c r="PB364" s="805"/>
      <c r="PC364" s="823"/>
      <c r="PD364" s="824"/>
      <c r="PE364" s="824"/>
      <c r="PF364" s="805"/>
    </row>
    <row r="365" spans="1:422" ht="15" hidden="1" customHeight="1" x14ac:dyDescent="0.25">
      <c r="A365" s="769" t="s">
        <v>76</v>
      </c>
      <c r="B365" s="769"/>
      <c r="C365" s="769"/>
      <c r="D365" s="770"/>
      <c r="E365" s="769"/>
      <c r="F365" s="769"/>
      <c r="G365" s="769"/>
      <c r="H365" s="769"/>
      <c r="I365" s="769"/>
      <c r="J365" s="769"/>
      <c r="K365" s="769"/>
      <c r="L365" s="769"/>
      <c r="M365" s="769"/>
      <c r="N365" s="769"/>
      <c r="O365" s="769"/>
      <c r="P365" s="769"/>
      <c r="Q365" s="769" t="s">
        <v>324</v>
      </c>
      <c r="R365" s="769"/>
      <c r="S365" s="769"/>
      <c r="T365" s="816"/>
      <c r="U365" s="816"/>
      <c r="V365" s="816"/>
      <c r="W365" s="816"/>
      <c r="X365" s="769"/>
      <c r="Y365" s="769">
        <f>IF(AND(AJ365="",AK365="",AL365="",AN365="",AO365="",OR(AP365="",AP365=Dropdown!$AM$12,AP365=Dropdown!$AM$11)),1,0)</f>
        <v>0</v>
      </c>
      <c r="Z365" s="769">
        <f t="shared" si="53"/>
        <v>0</v>
      </c>
      <c r="AA365" s="769">
        <f t="shared" si="54"/>
        <v>0</v>
      </c>
      <c r="AB365" s="769">
        <f t="shared" si="50"/>
        <v>0</v>
      </c>
      <c r="AC365" s="769"/>
      <c r="AD365" s="772" t="str">
        <f>IF(OR(T365&lt;&gt;"",U365&lt;&gt;""),Dropdown!$A$4,IF(OR(V365&lt;&gt;"",W365&lt;&gt;""),Dropdown!$A$5,Dropdown!$A$3))</f>
        <v>Residential</v>
      </c>
      <c r="AE365" s="773" t="s">
        <v>615</v>
      </c>
      <c r="AF365" s="773"/>
      <c r="AG365" s="773"/>
      <c r="AH365" s="773" t="str">
        <f>IF(AG365&lt;&gt;"",VLOOKUP(AG365,Dropdown!$N$3:$R$62,3,FALSE),IF(AF365&lt;&gt;"",VLOOKUP(AF365,Dropdown!$N$3:$R$62,3,FALSE),IF(AE365&lt;&gt;"",VLOOKUP(AE365,Dropdown!$N$3:$R$62,3,FALSE),"")))</f>
        <v xml:space="preserve"> </v>
      </c>
      <c r="AI365" s="773" t="str">
        <f>IF(AG365&lt;&gt;"",VLOOKUP(AG365,Dropdown!$N$3:$R$62,5,FALSE),IF(AF365&lt;&gt;"",VLOOKUP(AF365,Dropdown!$N$3:$R$62,5,FALSE),IF(AE365&lt;&gt;"",VLOOKUP(AE365,Dropdown!$N$3:$R$62,5,FALSE),"")))</f>
        <v>Diverse</v>
      </c>
      <c r="AJ365" s="773"/>
      <c r="AK365" s="773"/>
      <c r="AL365" s="773"/>
      <c r="AM365" s="773"/>
      <c r="AN365" s="773"/>
      <c r="AO365" s="773"/>
      <c r="AP365" s="773" t="s">
        <v>547</v>
      </c>
      <c r="AQ365" s="769"/>
      <c r="AR365" s="774" t="s">
        <v>325</v>
      </c>
      <c r="AS365" s="774"/>
      <c r="AT365" s="769" t="s">
        <v>322</v>
      </c>
      <c r="AU365" s="769"/>
      <c r="AV365" s="846"/>
      <c r="AW365" s="823"/>
      <c r="AX365" s="824"/>
      <c r="AY365" s="824"/>
      <c r="AZ365" s="803"/>
      <c r="BA365" s="804"/>
      <c r="BB365" s="804"/>
      <c r="BC365" s="823"/>
      <c r="BD365" s="824"/>
      <c r="BE365" s="824"/>
      <c r="BF365" s="805"/>
      <c r="BG365" s="804"/>
      <c r="BH365" s="804"/>
      <c r="BI365" s="823"/>
      <c r="BJ365" s="824"/>
      <c r="BK365" s="824"/>
      <c r="BL365" s="805"/>
      <c r="BM365" s="804"/>
      <c r="BN365" s="804"/>
      <c r="BO365" s="823"/>
      <c r="BP365" s="824"/>
      <c r="BQ365" s="824"/>
      <c r="BR365" s="805"/>
      <c r="BS365" s="804"/>
      <c r="BT365" s="804"/>
      <c r="BU365" s="823"/>
      <c r="BV365" s="824"/>
      <c r="BW365" s="824"/>
      <c r="BX365" s="805"/>
      <c r="BY365" s="804"/>
      <c r="BZ365" s="804"/>
      <c r="CA365" s="823"/>
      <c r="CB365" s="824"/>
      <c r="CC365" s="824"/>
      <c r="CD365" s="805"/>
      <c r="CE365" s="804"/>
      <c r="CF365" s="804"/>
      <c r="CG365" s="823"/>
      <c r="CH365" s="824"/>
      <c r="CI365" s="824"/>
      <c r="CJ365" s="805"/>
      <c r="CK365" s="804"/>
      <c r="CL365" s="804"/>
      <c r="CM365" s="823"/>
      <c r="CN365" s="824"/>
      <c r="CO365" s="824"/>
      <c r="CP365" s="805"/>
      <c r="CQ365" s="804"/>
      <c r="CR365" s="804"/>
      <c r="CS365" s="823"/>
      <c r="CT365" s="824"/>
      <c r="CU365" s="824"/>
      <c r="CV365" s="805"/>
      <c r="CW365" s="804"/>
      <c r="CX365" s="804"/>
      <c r="CY365" s="823"/>
      <c r="CZ365" s="824"/>
      <c r="DA365" s="825"/>
      <c r="DB365" s="803"/>
      <c r="DC365" s="809"/>
      <c r="DD365" s="809"/>
      <c r="DE365" s="826"/>
      <c r="DF365" s="825"/>
      <c r="DG365" s="824"/>
      <c r="DH365" s="805"/>
      <c r="DI365" s="804"/>
      <c r="DJ365" s="804"/>
      <c r="DK365" s="823"/>
      <c r="DL365" s="824"/>
      <c r="DM365" s="825"/>
      <c r="DN365" s="803"/>
      <c r="DO365" s="809"/>
      <c r="DP365" s="809"/>
      <c r="DQ365" s="827"/>
      <c r="DR365" s="828"/>
      <c r="DS365" s="835"/>
      <c r="DT365" s="811"/>
      <c r="DU365" s="812"/>
      <c r="DV365" s="812"/>
      <c r="DW365" s="836"/>
      <c r="DX365" s="835"/>
      <c r="DY365" s="828"/>
      <c r="DZ365" s="813"/>
      <c r="EA365" s="814"/>
      <c r="EB365" s="814"/>
      <c r="EC365" s="827"/>
      <c r="ED365" s="828"/>
      <c r="EE365" s="835"/>
      <c r="EF365" s="811"/>
      <c r="EG365" s="812"/>
      <c r="EH365" s="812"/>
      <c r="EI365" s="836"/>
      <c r="EJ365" s="835"/>
      <c r="EK365" s="828"/>
      <c r="EL365" s="813"/>
      <c r="EM365" s="814"/>
      <c r="EN365" s="814"/>
      <c r="EO365" s="827"/>
      <c r="EP365" s="828"/>
      <c r="EQ365" s="835"/>
      <c r="ER365" s="811"/>
      <c r="ES365" s="812"/>
      <c r="ET365" s="812"/>
      <c r="EU365" s="836"/>
      <c r="EV365" s="835"/>
      <c r="EW365" s="828"/>
      <c r="EX365" s="813"/>
      <c r="EY365" s="814"/>
      <c r="EZ365" s="814"/>
      <c r="FA365" s="827"/>
      <c r="FB365" s="828"/>
      <c r="FC365" s="835"/>
      <c r="FD365" s="811"/>
      <c r="FE365" s="812"/>
      <c r="FF365" s="812"/>
      <c r="FG365" s="836"/>
      <c r="FH365" s="835"/>
      <c r="FI365" s="828"/>
      <c r="FJ365" s="813"/>
      <c r="FK365" s="814"/>
      <c r="FL365" s="814"/>
      <c r="FM365" s="827"/>
      <c r="FN365" s="828"/>
      <c r="FO365" s="835"/>
      <c r="FP365" s="811"/>
      <c r="FQ365" s="812"/>
      <c r="FR365" s="812"/>
      <c r="FS365" s="823"/>
      <c r="FT365" s="824"/>
      <c r="FU365" s="825"/>
      <c r="FV365" s="803"/>
      <c r="FW365" s="804"/>
      <c r="FX365" s="804"/>
      <c r="FY365" s="826"/>
      <c r="FZ365" s="825"/>
      <c r="GA365" s="824"/>
      <c r="GB365" s="805"/>
      <c r="GC365" s="804"/>
      <c r="GD365" s="804"/>
      <c r="GE365" s="823"/>
      <c r="GF365" s="824"/>
      <c r="GG365" s="825"/>
      <c r="GH365" s="803"/>
      <c r="GI365" s="809"/>
      <c r="GJ365" s="809"/>
      <c r="GK365" s="826"/>
      <c r="GL365" s="825"/>
      <c r="GM365" s="824"/>
      <c r="GN365" s="805"/>
      <c r="GO365" s="804"/>
      <c r="GP365" s="804"/>
      <c r="GQ365" s="823"/>
      <c r="GR365" s="824"/>
      <c r="GS365" s="825"/>
      <c r="GT365" s="803"/>
      <c r="GU365" s="809"/>
      <c r="GV365" s="809"/>
      <c r="GW365" s="826"/>
      <c r="GX365" s="825"/>
      <c r="GY365" s="824"/>
      <c r="GZ365" s="805"/>
      <c r="HA365" s="804"/>
      <c r="HB365" s="804"/>
      <c r="HC365" s="823"/>
      <c r="HD365" s="824"/>
      <c r="HE365" s="825"/>
      <c r="HF365" s="803"/>
      <c r="HG365" s="809"/>
      <c r="HH365" s="809"/>
      <c r="HI365" s="826"/>
      <c r="HJ365" s="825"/>
      <c r="HK365" s="824"/>
      <c r="HL365" s="805"/>
      <c r="HM365" s="804"/>
      <c r="HN365" s="804"/>
      <c r="HO365" s="823"/>
      <c r="HP365" s="824"/>
      <c r="HQ365" s="825"/>
      <c r="HR365" s="803"/>
      <c r="HS365" s="809"/>
      <c r="HT365" s="809"/>
      <c r="HU365" s="826"/>
      <c r="HV365" s="825"/>
      <c r="HW365" s="824"/>
      <c r="HX365" s="805"/>
      <c r="HY365" s="804"/>
      <c r="HZ365" s="804"/>
      <c r="IA365" s="823"/>
      <c r="IB365" s="824"/>
      <c r="IC365" s="825"/>
      <c r="ID365" s="803"/>
      <c r="IE365" s="804"/>
      <c r="IF365" s="804"/>
      <c r="IG365" s="826"/>
      <c r="IH365" s="825"/>
      <c r="II365" s="824"/>
      <c r="IJ365" s="805"/>
      <c r="IK365" s="804"/>
      <c r="IL365" s="804"/>
      <c r="IM365" s="826"/>
      <c r="IN365" s="825"/>
      <c r="IO365" s="832"/>
      <c r="IP365" s="833"/>
      <c r="IQ365" s="831"/>
      <c r="IR365" s="831"/>
      <c r="IS365" s="826"/>
      <c r="IT365" s="825"/>
      <c r="IU365" s="832"/>
      <c r="IV365" s="833"/>
      <c r="IW365" s="831"/>
      <c r="IX365" s="831"/>
      <c r="IY365" s="826"/>
      <c r="IZ365" s="825"/>
      <c r="JA365" s="832"/>
      <c r="JB365" s="833"/>
      <c r="JC365" s="831"/>
      <c r="JD365" s="831"/>
      <c r="JE365" s="826">
        <f>0.14*60</f>
        <v>8.4</v>
      </c>
      <c r="JF365" s="825">
        <f>0.18*60</f>
        <v>10.799999999999999</v>
      </c>
      <c r="JG365" s="829">
        <f>AVERAGE(JE365:JF365)</f>
        <v>9.6</v>
      </c>
      <c r="JH365" s="830">
        <f>(JF365-JE365)/(2*1.645)</f>
        <v>0.72948328267477158</v>
      </c>
      <c r="JI365" s="831"/>
      <c r="JJ365" s="831"/>
      <c r="JK365" s="826"/>
      <c r="JL365" s="825"/>
      <c r="JM365" s="832"/>
      <c r="JN365" s="833"/>
      <c r="JO365" s="831"/>
      <c r="JP365" s="831"/>
      <c r="JQ365" s="826"/>
      <c r="JR365" s="825"/>
      <c r="JS365" s="832"/>
      <c r="JT365" s="833"/>
      <c r="JU365" s="831"/>
      <c r="JV365" s="831"/>
      <c r="JW365" s="826"/>
      <c r="JX365" s="825"/>
      <c r="JY365" s="832"/>
      <c r="JZ365" s="833"/>
      <c r="KA365" s="831"/>
      <c r="KB365" s="831"/>
      <c r="KC365" s="826"/>
      <c r="KD365" s="825"/>
      <c r="KE365" s="832"/>
      <c r="KF365" s="833"/>
      <c r="KG365" s="831"/>
      <c r="KH365" s="831"/>
      <c r="KI365" s="826"/>
      <c r="KJ365" s="825"/>
      <c r="KK365" s="832"/>
      <c r="KL365" s="833"/>
      <c r="KM365" s="831"/>
      <c r="KN365" s="831"/>
      <c r="KO365" s="823"/>
      <c r="KP365" s="824"/>
      <c r="KQ365" s="824"/>
      <c r="KR365" s="805"/>
      <c r="KS365" s="804"/>
      <c r="KT365" s="804"/>
      <c r="KU365" s="823"/>
      <c r="KV365" s="824"/>
      <c r="KW365" s="824"/>
      <c r="KX365" s="805"/>
      <c r="KY365" s="809"/>
      <c r="KZ365" s="809"/>
      <c r="LA365" s="823"/>
      <c r="LB365" s="824"/>
      <c r="LC365" s="824"/>
      <c r="LD365" s="805"/>
      <c r="LE365" s="804"/>
      <c r="LF365" s="804"/>
      <c r="LG365" s="823"/>
      <c r="LH365" s="824"/>
      <c r="LI365" s="824">
        <f>0.037*60</f>
        <v>2.2199999999999998</v>
      </c>
      <c r="LJ365" s="805"/>
      <c r="LK365" s="804"/>
      <c r="LL365" s="804"/>
      <c r="LM365" s="823"/>
      <c r="LN365" s="824"/>
      <c r="LO365" s="824"/>
      <c r="LP365" s="805"/>
      <c r="LQ365" s="809"/>
      <c r="LR365" s="809"/>
      <c r="LS365" s="823"/>
      <c r="LT365" s="824"/>
      <c r="LU365" s="824"/>
      <c r="LV365" s="805"/>
      <c r="LW365" s="804"/>
      <c r="LX365" s="804"/>
      <c r="LY365" s="823"/>
      <c r="LZ365" s="824"/>
      <c r="MA365" s="824"/>
      <c r="MB365" s="805"/>
      <c r="MC365" s="809"/>
      <c r="MD365" s="809"/>
      <c r="ME365" s="823"/>
      <c r="MF365" s="824"/>
      <c r="MG365" s="824"/>
      <c r="MH365" s="805"/>
      <c r="MI365" s="809"/>
      <c r="MJ365" s="809"/>
      <c r="MK365" s="823"/>
      <c r="ML365" s="824"/>
      <c r="MM365" s="824"/>
      <c r="MN365" s="805"/>
      <c r="MO365" s="809"/>
      <c r="MP365" s="809"/>
      <c r="MQ365" s="823"/>
      <c r="MR365" s="824"/>
      <c r="MS365" s="824"/>
      <c r="MT365" s="805"/>
      <c r="MU365" s="804"/>
      <c r="MV365" s="804"/>
      <c r="MW365" s="823"/>
      <c r="MX365" s="824"/>
      <c r="MY365" s="824"/>
      <c r="MZ365" s="805"/>
      <c r="NA365" s="804"/>
      <c r="NB365" s="804"/>
      <c r="NC365" s="823"/>
      <c r="ND365" s="824"/>
      <c r="NE365" s="824"/>
      <c r="NF365" s="805"/>
      <c r="NG365" s="804"/>
      <c r="NH365" s="804"/>
      <c r="NI365" s="823"/>
      <c r="NJ365" s="824"/>
      <c r="NK365" s="824"/>
      <c r="NL365" s="805"/>
      <c r="NM365" s="809"/>
      <c r="NN365" s="809"/>
      <c r="NO365" s="823"/>
      <c r="NP365" s="824"/>
      <c r="NQ365" s="824"/>
      <c r="NR365" s="805"/>
      <c r="NS365" s="823"/>
      <c r="NT365" s="824"/>
      <c r="NU365" s="824"/>
      <c r="NV365" s="805"/>
      <c r="NW365" s="823"/>
      <c r="NX365" s="824"/>
      <c r="NY365" s="824"/>
      <c r="NZ365" s="834"/>
      <c r="OA365" s="823"/>
      <c r="OB365" s="824"/>
      <c r="OC365" s="824"/>
      <c r="OD365" s="805"/>
      <c r="OE365" s="823"/>
      <c r="OF365" s="824"/>
      <c r="OG365" s="824"/>
      <c r="OH365" s="805"/>
      <c r="OI365" s="823"/>
      <c r="OJ365" s="824"/>
      <c r="OK365" s="824"/>
      <c r="OL365" s="805"/>
      <c r="OM365" s="823"/>
      <c r="ON365" s="824"/>
      <c r="OO365" s="824"/>
      <c r="OP365" s="805"/>
      <c r="OQ365" s="823"/>
      <c r="OR365" s="824"/>
      <c r="OS365" s="824"/>
      <c r="OT365" s="805"/>
      <c r="OU365" s="823"/>
      <c r="OV365" s="824"/>
      <c r="OW365" s="824"/>
      <c r="OX365" s="805"/>
      <c r="OY365" s="823"/>
      <c r="OZ365" s="824"/>
      <c r="PA365" s="824"/>
      <c r="PB365" s="805"/>
      <c r="PC365" s="823"/>
      <c r="PD365" s="824"/>
      <c r="PE365" s="824"/>
      <c r="PF365" s="805"/>
    </row>
    <row r="366" spans="1:422" s="690" customFormat="1" ht="15" hidden="1" customHeight="1" x14ac:dyDescent="0.25">
      <c r="A366" s="801"/>
      <c r="B366" s="769"/>
      <c r="C366" s="769"/>
      <c r="D366" s="770"/>
      <c r="E366" s="769"/>
      <c r="F366" s="769"/>
      <c r="G366" s="769"/>
      <c r="H366" s="769"/>
      <c r="I366" s="769"/>
      <c r="J366" s="769"/>
      <c r="K366" s="769"/>
      <c r="L366" s="769"/>
      <c r="M366" s="769"/>
      <c r="N366" s="769"/>
      <c r="O366" s="769"/>
      <c r="P366" s="769"/>
      <c r="Q366" s="769"/>
      <c r="R366" s="769"/>
      <c r="S366" s="769"/>
      <c r="T366" s="941" t="s">
        <v>897</v>
      </c>
      <c r="U366" s="816"/>
      <c r="V366" s="816"/>
      <c r="W366" s="816"/>
      <c r="X366" s="769"/>
      <c r="Y366" s="769">
        <f>IF(AND(AJ366="",AK366="",AL366="",AN366="",AO366="",OR(AP366="",AP366=Dropdown!$AM$12,AP366=Dropdown!$AM$11)),1,0)</f>
        <v>1</v>
      </c>
      <c r="Z366" s="769">
        <f t="shared" si="53"/>
        <v>0</v>
      </c>
      <c r="AA366" s="769">
        <f t="shared" si="54"/>
        <v>0</v>
      </c>
      <c r="AB366" s="769">
        <f t="shared" si="50"/>
        <v>1</v>
      </c>
      <c r="AC366" s="769"/>
      <c r="AD366" s="772" t="str">
        <f>IF(OR(T366&lt;&gt;"",U366&lt;&gt;""),Dropdown!$A$4,IF(OR(V366&lt;&gt;"",W366&lt;&gt;""),Dropdown!$A$5,Dropdown!$A$3))</f>
        <v>Commercial/Institutional</v>
      </c>
      <c r="AE366" s="773" t="s">
        <v>343</v>
      </c>
      <c r="AF366" s="773" t="str">
        <f>VLOOKUP(AG366,Dropdown!$N$3:$R$62,2,FALSE)</f>
        <v>SSA</v>
      </c>
      <c r="AG366" s="924" t="s">
        <v>31</v>
      </c>
      <c r="AH366" s="773" t="str">
        <f>IF(AG366&lt;&gt;"",VLOOKUP(AG366,Dropdown!$N$3:$R$62,3,FALSE),IF(AF366&lt;&gt;"",VLOOKUP(AF366,Dropdown!$N$3:$R$62,3,FALSE),IF(AE366&lt;&gt;"",VLOOKUP(AE366,Dropdown!$N$3:$R$62,3,FALSE),"")))</f>
        <v>LI</v>
      </c>
      <c r="AI366" s="773" t="str">
        <f>IF(AG366&lt;&gt;"",VLOOKUP(AG366,Dropdown!$N$3:$R$62,5,FALSE),IF(AF366&lt;&gt;"",VLOOKUP(AF366,Dropdown!$N$3:$R$62,5,FALSE),IF(AE366&lt;&gt;"",VLOOKUP(AE366,Dropdown!$N$3:$R$62,5,FALSE),"")))</f>
        <v>Tropical</v>
      </c>
      <c r="AJ366" s="773"/>
      <c r="AK366" s="773"/>
      <c r="AL366" s="773"/>
      <c r="AM366" s="773"/>
      <c r="AN366" s="773"/>
      <c r="AO366" s="773"/>
      <c r="AP366" s="773"/>
      <c r="AQ366" s="769" t="s">
        <v>899</v>
      </c>
      <c r="AR366" s="926" t="s">
        <v>898</v>
      </c>
      <c r="AS366" s="774">
        <v>31</v>
      </c>
      <c r="AT366" s="769"/>
      <c r="AU366" s="769"/>
      <c r="AV366" s="846"/>
      <c r="AW366" s="826"/>
      <c r="AX366" s="825"/>
      <c r="AY366" s="825"/>
      <c r="AZ366" s="803"/>
      <c r="BA366" s="804"/>
      <c r="BB366" s="804"/>
      <c r="BC366" s="826"/>
      <c r="BD366" s="825"/>
      <c r="BE366" s="825"/>
      <c r="BF366" s="803"/>
      <c r="BG366" s="804"/>
      <c r="BH366" s="804"/>
      <c r="BI366" s="823"/>
      <c r="BJ366" s="824"/>
      <c r="BK366" s="824"/>
      <c r="BL366" s="805"/>
      <c r="BM366" s="804"/>
      <c r="BN366" s="804"/>
      <c r="BO366" s="826"/>
      <c r="BP366" s="825"/>
      <c r="BQ366" s="825"/>
      <c r="BR366" s="803"/>
      <c r="BS366" s="804"/>
      <c r="BT366" s="804"/>
      <c r="BU366" s="826"/>
      <c r="BV366" s="825"/>
      <c r="BW366" s="825"/>
      <c r="BX366" s="803"/>
      <c r="BY366" s="804"/>
      <c r="BZ366" s="804"/>
      <c r="CA366" s="826"/>
      <c r="CB366" s="825"/>
      <c r="CC366" s="825"/>
      <c r="CD366" s="803"/>
      <c r="CE366" s="804"/>
      <c r="CF366" s="804"/>
      <c r="CG366" s="826"/>
      <c r="CH366" s="825"/>
      <c r="CI366" s="825"/>
      <c r="CJ366" s="803"/>
      <c r="CK366" s="804"/>
      <c r="CL366" s="804"/>
      <c r="CM366" s="826"/>
      <c r="CN366" s="825"/>
      <c r="CO366" s="825"/>
      <c r="CP366" s="803"/>
      <c r="CQ366" s="804"/>
      <c r="CR366" s="804"/>
      <c r="CS366" s="826"/>
      <c r="CT366" s="825"/>
      <c r="CU366" s="825"/>
      <c r="CV366" s="803"/>
      <c r="CW366" s="804"/>
      <c r="CX366" s="804"/>
      <c r="CY366" s="826"/>
      <c r="CZ366" s="825"/>
      <c r="DA366" s="825"/>
      <c r="DB366" s="803"/>
      <c r="DC366" s="804"/>
      <c r="DD366" s="804"/>
      <c r="DE366" s="826"/>
      <c r="DF366" s="825"/>
      <c r="DG366" s="825"/>
      <c r="DH366" s="803"/>
      <c r="DI366" s="804"/>
      <c r="DJ366" s="804"/>
      <c r="DK366" s="826"/>
      <c r="DL366" s="825"/>
      <c r="DM366" s="825"/>
      <c r="DN366" s="803"/>
      <c r="DO366" s="804"/>
      <c r="DP366" s="804"/>
      <c r="DQ366" s="827"/>
      <c r="DR366" s="828"/>
      <c r="DS366" s="835"/>
      <c r="DT366" s="811"/>
      <c r="DU366" s="812"/>
      <c r="DV366" s="812"/>
      <c r="DW366" s="836"/>
      <c r="DX366" s="835"/>
      <c r="DY366" s="828"/>
      <c r="DZ366" s="813"/>
      <c r="EA366" s="814"/>
      <c r="EB366" s="814"/>
      <c r="EC366" s="827"/>
      <c r="ED366" s="828"/>
      <c r="EE366" s="835"/>
      <c r="EF366" s="811"/>
      <c r="EG366" s="812"/>
      <c r="EH366" s="812"/>
      <c r="EI366" s="836"/>
      <c r="EJ366" s="835"/>
      <c r="EK366" s="828"/>
      <c r="EL366" s="813"/>
      <c r="EM366" s="814"/>
      <c r="EN366" s="814"/>
      <c r="EO366" s="827"/>
      <c r="EP366" s="828"/>
      <c r="EQ366" s="835"/>
      <c r="ER366" s="811"/>
      <c r="ES366" s="812"/>
      <c r="ET366" s="812"/>
      <c r="EU366" s="836"/>
      <c r="EV366" s="835"/>
      <c r="EW366" s="828"/>
      <c r="EX366" s="813"/>
      <c r="EY366" s="814"/>
      <c r="EZ366" s="814"/>
      <c r="FA366" s="827"/>
      <c r="FB366" s="828"/>
      <c r="FC366" s="835"/>
      <c r="FD366" s="811"/>
      <c r="FE366" s="812"/>
      <c r="FF366" s="812"/>
      <c r="FG366" s="836"/>
      <c r="FH366" s="835"/>
      <c r="FI366" s="828"/>
      <c r="FJ366" s="813"/>
      <c r="FK366" s="814"/>
      <c r="FL366" s="814"/>
      <c r="FM366" s="827"/>
      <c r="FN366" s="828"/>
      <c r="FO366" s="835"/>
      <c r="FP366" s="811"/>
      <c r="FQ366" s="812"/>
      <c r="FR366" s="812"/>
      <c r="FS366" s="823"/>
      <c r="FT366" s="824"/>
      <c r="FU366" s="825"/>
      <c r="FV366" s="803"/>
      <c r="FW366" s="804"/>
      <c r="FX366" s="804"/>
      <c r="FY366" s="826"/>
      <c r="FZ366" s="825"/>
      <c r="GA366" s="824"/>
      <c r="GB366" s="805"/>
      <c r="GC366" s="804"/>
      <c r="GD366" s="804"/>
      <c r="GE366" s="823"/>
      <c r="GF366" s="824"/>
      <c r="GG366" s="825"/>
      <c r="GH366" s="803"/>
      <c r="GI366" s="809"/>
      <c r="GJ366" s="809"/>
      <c r="GK366" s="826"/>
      <c r="GL366" s="825"/>
      <c r="GM366" s="824"/>
      <c r="GN366" s="805"/>
      <c r="GO366" s="804"/>
      <c r="GP366" s="804"/>
      <c r="GQ366" s="823"/>
      <c r="GR366" s="824"/>
      <c r="GS366" s="825"/>
      <c r="GT366" s="803"/>
      <c r="GU366" s="809"/>
      <c r="GV366" s="809"/>
      <c r="GW366" s="826"/>
      <c r="GX366" s="825"/>
      <c r="GY366" s="824"/>
      <c r="GZ366" s="805"/>
      <c r="HA366" s="804"/>
      <c r="HB366" s="804"/>
      <c r="HC366" s="823"/>
      <c r="HD366" s="824"/>
      <c r="HE366" s="825"/>
      <c r="HF366" s="803"/>
      <c r="HG366" s="809"/>
      <c r="HH366" s="809"/>
      <c r="HI366" s="826"/>
      <c r="HJ366" s="825"/>
      <c r="HK366" s="824"/>
      <c r="HL366" s="805"/>
      <c r="HM366" s="804"/>
      <c r="HN366" s="804"/>
      <c r="HO366" s="823"/>
      <c r="HP366" s="824"/>
      <c r="HQ366" s="825"/>
      <c r="HR366" s="803"/>
      <c r="HS366" s="809"/>
      <c r="HT366" s="809"/>
      <c r="HU366" s="826"/>
      <c r="HV366" s="825"/>
      <c r="HW366" s="824"/>
      <c r="HX366" s="805"/>
      <c r="HY366" s="804"/>
      <c r="HZ366" s="804"/>
      <c r="IA366" s="823"/>
      <c r="IB366" s="824"/>
      <c r="IC366" s="825"/>
      <c r="ID366" s="803"/>
      <c r="IE366" s="804"/>
      <c r="IF366" s="804"/>
      <c r="IG366" s="826"/>
      <c r="IH366" s="825"/>
      <c r="II366" s="824"/>
      <c r="IJ366" s="805"/>
      <c r="IK366" s="804"/>
      <c r="IL366" s="804"/>
      <c r="IM366" s="823"/>
      <c r="IN366" s="824"/>
      <c r="IO366" s="825"/>
      <c r="IP366" s="803"/>
      <c r="IQ366" s="804"/>
      <c r="IR366" s="804"/>
      <c r="IS366" s="826"/>
      <c r="IT366" s="825"/>
      <c r="IU366" s="824"/>
      <c r="IV366" s="805"/>
      <c r="IW366" s="804"/>
      <c r="IX366" s="804"/>
      <c r="IY366" s="823"/>
      <c r="IZ366" s="824"/>
      <c r="JA366" s="825"/>
      <c r="JB366" s="803"/>
      <c r="JC366" s="804"/>
      <c r="JD366" s="804"/>
      <c r="JE366" s="826"/>
      <c r="JF366" s="825"/>
      <c r="JG366" s="824"/>
      <c r="JH366" s="805"/>
      <c r="JI366" s="804"/>
      <c r="JJ366" s="804"/>
      <c r="JK366" s="823"/>
      <c r="JL366" s="824"/>
      <c r="JM366" s="825"/>
      <c r="JN366" s="803"/>
      <c r="JO366" s="809"/>
      <c r="JP366" s="809"/>
      <c r="JQ366" s="826"/>
      <c r="JR366" s="825"/>
      <c r="JS366" s="824"/>
      <c r="JT366" s="805"/>
      <c r="JU366" s="804"/>
      <c r="JV366" s="804"/>
      <c r="JW366" s="823"/>
      <c r="JX366" s="824"/>
      <c r="JY366" s="824"/>
      <c r="JZ366" s="805"/>
      <c r="KA366" s="809"/>
      <c r="KB366" s="809"/>
      <c r="KC366" s="823"/>
      <c r="KD366" s="824"/>
      <c r="KE366" s="824"/>
      <c r="KF366" s="805"/>
      <c r="KG366" s="809"/>
      <c r="KH366" s="809"/>
      <c r="KI366" s="823"/>
      <c r="KJ366" s="824"/>
      <c r="KK366" s="824"/>
      <c r="KL366" s="805"/>
      <c r="KM366" s="809"/>
      <c r="KN366" s="809"/>
      <c r="KO366" s="823"/>
      <c r="KP366" s="824"/>
      <c r="KQ366" s="824"/>
      <c r="KR366" s="805"/>
      <c r="KS366" s="804"/>
      <c r="KT366" s="804"/>
      <c r="KU366" s="823"/>
      <c r="KV366" s="824"/>
      <c r="KW366" s="824"/>
      <c r="KX366" s="805"/>
      <c r="KY366" s="809"/>
      <c r="KZ366" s="809"/>
      <c r="LA366" s="823"/>
      <c r="LB366" s="824"/>
      <c r="LC366" s="824"/>
      <c r="LD366" s="805"/>
      <c r="LE366" s="804"/>
      <c r="LF366" s="804"/>
      <c r="LG366" s="823"/>
      <c r="LH366" s="824"/>
      <c r="LI366" s="824"/>
      <c r="LJ366" s="805"/>
      <c r="LK366" s="804"/>
      <c r="LL366" s="804"/>
      <c r="LM366" s="823"/>
      <c r="LN366" s="824"/>
      <c r="LO366" s="824"/>
      <c r="LP366" s="805"/>
      <c r="LQ366" s="809"/>
      <c r="LR366" s="809"/>
      <c r="LS366" s="823"/>
      <c r="LT366" s="824"/>
      <c r="LU366" s="824"/>
      <c r="LV366" s="805"/>
      <c r="LW366" s="804"/>
      <c r="LX366" s="804"/>
      <c r="LY366" s="823"/>
      <c r="LZ366" s="824"/>
      <c r="MA366" s="824"/>
      <c r="MB366" s="805"/>
      <c r="MC366" s="809"/>
      <c r="MD366" s="809"/>
      <c r="ME366" s="823"/>
      <c r="MF366" s="824"/>
      <c r="MG366" s="824"/>
      <c r="MH366" s="805"/>
      <c r="MI366" s="809"/>
      <c r="MJ366" s="809"/>
      <c r="MK366" s="823"/>
      <c r="ML366" s="824"/>
      <c r="MM366" s="824"/>
      <c r="MN366" s="805"/>
      <c r="MO366" s="809"/>
      <c r="MP366" s="809"/>
      <c r="MQ366" s="823"/>
      <c r="MR366" s="824"/>
      <c r="MS366" s="935">
        <f t="shared" ref="MS366:MS379" si="55">MY366*NE366</f>
        <v>2.75</v>
      </c>
      <c r="MT366" s="805"/>
      <c r="MU366" s="804"/>
      <c r="MV366" s="804"/>
      <c r="MW366" s="823"/>
      <c r="MX366" s="824"/>
      <c r="MY366" s="928">
        <v>2.5</v>
      </c>
      <c r="MZ366" s="805"/>
      <c r="NA366" s="804"/>
      <c r="NB366" s="804"/>
      <c r="NC366" s="823"/>
      <c r="ND366" s="824"/>
      <c r="NE366" s="928">
        <v>1.1000000000000001</v>
      </c>
      <c r="NF366" s="805"/>
      <c r="NG366" s="804"/>
      <c r="NH366" s="804"/>
      <c r="NI366" s="823"/>
      <c r="NJ366" s="824"/>
      <c r="NK366" s="824"/>
      <c r="NL366" s="805"/>
      <c r="NM366" s="809"/>
      <c r="NN366" s="809"/>
      <c r="NO366" s="823"/>
      <c r="NP366" s="824"/>
      <c r="NQ366" s="824"/>
      <c r="NR366" s="805"/>
      <c r="NS366" s="823"/>
      <c r="NT366" s="824"/>
      <c r="NU366" s="824"/>
      <c r="NV366" s="805"/>
      <c r="NW366" s="823"/>
      <c r="NX366" s="824"/>
      <c r="NY366" s="824"/>
      <c r="NZ366" s="834"/>
      <c r="OA366" s="823"/>
      <c r="OB366" s="824"/>
      <c r="OC366" s="824"/>
      <c r="OD366" s="805"/>
      <c r="OE366" s="823"/>
      <c r="OF366" s="824"/>
      <c r="OG366" s="824"/>
      <c r="OH366" s="805"/>
      <c r="OI366" s="823"/>
      <c r="OJ366" s="824"/>
      <c r="OK366" s="824"/>
      <c r="OL366" s="805"/>
      <c r="OM366" s="823"/>
      <c r="ON366" s="824"/>
      <c r="OO366" s="824"/>
      <c r="OP366" s="805"/>
      <c r="OQ366" s="823"/>
      <c r="OR366" s="824"/>
      <c r="OS366" s="824"/>
      <c r="OT366" s="805"/>
      <c r="OU366" s="823"/>
      <c r="OV366" s="824"/>
      <c r="OW366" s="824"/>
      <c r="OX366" s="805"/>
      <c r="OY366" s="823"/>
      <c r="OZ366" s="824"/>
      <c r="PA366" s="824"/>
      <c r="PB366" s="805"/>
      <c r="PC366" s="823"/>
      <c r="PD366" s="824"/>
      <c r="PE366" s="824"/>
      <c r="PF366" s="805"/>
    </row>
    <row r="367" spans="1:422" ht="15" hidden="1" customHeight="1" x14ac:dyDescent="0.25">
      <c r="A367" s="801"/>
      <c r="B367" s="769"/>
      <c r="C367" s="769"/>
      <c r="D367" s="770"/>
      <c r="E367" s="769"/>
      <c r="F367" s="769"/>
      <c r="G367" s="769"/>
      <c r="H367" s="769"/>
      <c r="I367" s="769"/>
      <c r="J367" s="769"/>
      <c r="K367" s="769"/>
      <c r="L367" s="769"/>
      <c r="M367" s="769"/>
      <c r="N367" s="769"/>
      <c r="O367" s="769"/>
      <c r="P367" s="769"/>
      <c r="Q367" s="769"/>
      <c r="R367" s="769"/>
      <c r="S367" s="769"/>
      <c r="T367" s="941" t="s">
        <v>170</v>
      </c>
      <c r="U367" s="816"/>
      <c r="V367" s="816"/>
      <c r="W367" s="816"/>
      <c r="X367" s="769"/>
      <c r="Y367" s="769">
        <f>IF(AND(AJ367="",AK367="",AL367="",AN367="",AO367="",OR(AP367="",AP367=Dropdown!$AM$12,AP367=Dropdown!$AM$11)),1,0)</f>
        <v>1</v>
      </c>
      <c r="Z367" s="769">
        <f t="shared" si="53"/>
        <v>0</v>
      </c>
      <c r="AA367" s="769">
        <f t="shared" si="54"/>
        <v>0</v>
      </c>
      <c r="AB367" s="769">
        <f t="shared" si="50"/>
        <v>1</v>
      </c>
      <c r="AC367" s="769"/>
      <c r="AD367" s="772" t="str">
        <f>IF(OR(T367&lt;&gt;"",U367&lt;&gt;""),Dropdown!$A$4,IF(OR(V367&lt;&gt;"",W367&lt;&gt;""),Dropdown!$A$5,Dropdown!$A$3))</f>
        <v>Commercial/Institutional</v>
      </c>
      <c r="AE367" s="773" t="s">
        <v>343</v>
      </c>
      <c r="AF367" s="773" t="str">
        <f>VLOOKUP(AG367,Dropdown!$N$3:$R$62,2,FALSE)</f>
        <v>SSA</v>
      </c>
      <c r="AG367" s="924" t="s">
        <v>31</v>
      </c>
      <c r="AH367" s="773" t="str">
        <f>IF(AG367&lt;&gt;"",VLOOKUP(AG367,Dropdown!$N$3:$R$62,3,FALSE),IF(AF367&lt;&gt;"",VLOOKUP(AF367,Dropdown!$N$3:$R$62,3,FALSE),IF(AE367&lt;&gt;"",VLOOKUP(AE367,Dropdown!$N$3:$R$62,3,FALSE),"")))</f>
        <v>LI</v>
      </c>
      <c r="AI367" s="773" t="str">
        <f>IF(AG367&lt;&gt;"",VLOOKUP(AG367,Dropdown!$N$3:$R$62,5,FALSE),IF(AF367&lt;&gt;"",VLOOKUP(AF367,Dropdown!$N$3:$R$62,5,FALSE),IF(AE367&lt;&gt;"",VLOOKUP(AE367,Dropdown!$N$3:$R$62,5,FALSE),"")))</f>
        <v>Tropical</v>
      </c>
      <c r="AJ367" s="773"/>
      <c r="AK367" s="773"/>
      <c r="AL367" s="773"/>
      <c r="AM367" s="773"/>
      <c r="AN367" s="773"/>
      <c r="AO367" s="773"/>
      <c r="AP367" s="773"/>
      <c r="AQ367" s="769" t="s">
        <v>899</v>
      </c>
      <c r="AR367" s="926" t="s">
        <v>898</v>
      </c>
      <c r="AS367" s="774">
        <v>31</v>
      </c>
      <c r="AT367" s="769"/>
      <c r="AU367" s="769"/>
      <c r="AV367" s="846"/>
      <c r="AW367" s="826"/>
      <c r="AX367" s="825"/>
      <c r="AY367" s="825"/>
      <c r="AZ367" s="803"/>
      <c r="BA367" s="804"/>
      <c r="BB367" s="804"/>
      <c r="BC367" s="826"/>
      <c r="BD367" s="825"/>
      <c r="BE367" s="825"/>
      <c r="BF367" s="803"/>
      <c r="BG367" s="804"/>
      <c r="BH367" s="804"/>
      <c r="BI367" s="823"/>
      <c r="BJ367" s="824"/>
      <c r="BK367" s="824"/>
      <c r="BL367" s="805"/>
      <c r="BM367" s="804"/>
      <c r="BN367" s="804"/>
      <c r="BO367" s="826"/>
      <c r="BP367" s="825"/>
      <c r="BQ367" s="825"/>
      <c r="BR367" s="803"/>
      <c r="BS367" s="804"/>
      <c r="BT367" s="804"/>
      <c r="BU367" s="826"/>
      <c r="BV367" s="825"/>
      <c r="BW367" s="825"/>
      <c r="BX367" s="803"/>
      <c r="BY367" s="804"/>
      <c r="BZ367" s="804"/>
      <c r="CA367" s="826"/>
      <c r="CB367" s="825"/>
      <c r="CC367" s="825"/>
      <c r="CD367" s="803"/>
      <c r="CE367" s="804"/>
      <c r="CF367" s="804"/>
      <c r="CG367" s="826"/>
      <c r="CH367" s="825"/>
      <c r="CI367" s="825"/>
      <c r="CJ367" s="803"/>
      <c r="CK367" s="804"/>
      <c r="CL367" s="804"/>
      <c r="CM367" s="826"/>
      <c r="CN367" s="825"/>
      <c r="CO367" s="825"/>
      <c r="CP367" s="803"/>
      <c r="CQ367" s="804"/>
      <c r="CR367" s="804"/>
      <c r="CS367" s="826"/>
      <c r="CT367" s="825"/>
      <c r="CU367" s="825"/>
      <c r="CV367" s="803"/>
      <c r="CW367" s="804"/>
      <c r="CX367" s="804"/>
      <c r="CY367" s="826"/>
      <c r="CZ367" s="825"/>
      <c r="DA367" s="825"/>
      <c r="DB367" s="803"/>
      <c r="DC367" s="804"/>
      <c r="DD367" s="804"/>
      <c r="DE367" s="826"/>
      <c r="DF367" s="825"/>
      <c r="DG367" s="825"/>
      <c r="DH367" s="803"/>
      <c r="DI367" s="804"/>
      <c r="DJ367" s="804"/>
      <c r="DK367" s="826"/>
      <c r="DL367" s="825"/>
      <c r="DM367" s="825"/>
      <c r="DN367" s="803"/>
      <c r="DO367" s="804"/>
      <c r="DP367" s="804"/>
      <c r="DQ367" s="827"/>
      <c r="DR367" s="828"/>
      <c r="DS367" s="835"/>
      <c r="DT367" s="811"/>
      <c r="DU367" s="812"/>
      <c r="DV367" s="812"/>
      <c r="DW367" s="836"/>
      <c r="DX367" s="835"/>
      <c r="DY367" s="828"/>
      <c r="DZ367" s="813"/>
      <c r="EA367" s="814"/>
      <c r="EB367" s="814"/>
      <c r="EC367" s="827"/>
      <c r="ED367" s="828"/>
      <c r="EE367" s="835"/>
      <c r="EF367" s="811"/>
      <c r="EG367" s="812"/>
      <c r="EH367" s="812"/>
      <c r="EI367" s="836"/>
      <c r="EJ367" s="835"/>
      <c r="EK367" s="828"/>
      <c r="EL367" s="813"/>
      <c r="EM367" s="814"/>
      <c r="EN367" s="814"/>
      <c r="EO367" s="827"/>
      <c r="EP367" s="828"/>
      <c r="EQ367" s="835"/>
      <c r="ER367" s="811"/>
      <c r="ES367" s="812"/>
      <c r="ET367" s="812"/>
      <c r="EU367" s="836"/>
      <c r="EV367" s="835"/>
      <c r="EW367" s="828"/>
      <c r="EX367" s="813"/>
      <c r="EY367" s="814"/>
      <c r="EZ367" s="814"/>
      <c r="FA367" s="827"/>
      <c r="FB367" s="828"/>
      <c r="FC367" s="835"/>
      <c r="FD367" s="811"/>
      <c r="FE367" s="812"/>
      <c r="FF367" s="812"/>
      <c r="FG367" s="836"/>
      <c r="FH367" s="835"/>
      <c r="FI367" s="828"/>
      <c r="FJ367" s="813"/>
      <c r="FK367" s="814"/>
      <c r="FL367" s="814"/>
      <c r="FM367" s="827"/>
      <c r="FN367" s="828"/>
      <c r="FO367" s="835"/>
      <c r="FP367" s="811"/>
      <c r="FQ367" s="812"/>
      <c r="FR367" s="812"/>
      <c r="FS367" s="823"/>
      <c r="FT367" s="824"/>
      <c r="FU367" s="825"/>
      <c r="FV367" s="803"/>
      <c r="FW367" s="804"/>
      <c r="FX367" s="804"/>
      <c r="FY367" s="826"/>
      <c r="FZ367" s="825"/>
      <c r="GA367" s="824"/>
      <c r="GB367" s="805"/>
      <c r="GC367" s="804"/>
      <c r="GD367" s="804"/>
      <c r="GE367" s="823"/>
      <c r="GF367" s="824"/>
      <c r="GG367" s="825"/>
      <c r="GH367" s="803"/>
      <c r="GI367" s="809"/>
      <c r="GJ367" s="809"/>
      <c r="GK367" s="826"/>
      <c r="GL367" s="825"/>
      <c r="GM367" s="824"/>
      <c r="GN367" s="805"/>
      <c r="GO367" s="804"/>
      <c r="GP367" s="804"/>
      <c r="GQ367" s="823"/>
      <c r="GR367" s="824"/>
      <c r="GS367" s="825"/>
      <c r="GT367" s="803"/>
      <c r="GU367" s="809"/>
      <c r="GV367" s="809"/>
      <c r="GW367" s="826"/>
      <c r="GX367" s="825"/>
      <c r="GY367" s="824"/>
      <c r="GZ367" s="805"/>
      <c r="HA367" s="804"/>
      <c r="HB367" s="804"/>
      <c r="HC367" s="823"/>
      <c r="HD367" s="824"/>
      <c r="HE367" s="825"/>
      <c r="HF367" s="803"/>
      <c r="HG367" s="809"/>
      <c r="HH367" s="809"/>
      <c r="HI367" s="826"/>
      <c r="HJ367" s="825"/>
      <c r="HK367" s="824"/>
      <c r="HL367" s="805"/>
      <c r="HM367" s="804"/>
      <c r="HN367" s="804"/>
      <c r="HO367" s="823"/>
      <c r="HP367" s="824"/>
      <c r="HQ367" s="825"/>
      <c r="HR367" s="803"/>
      <c r="HS367" s="809"/>
      <c r="HT367" s="809"/>
      <c r="HU367" s="826"/>
      <c r="HV367" s="825"/>
      <c r="HW367" s="824"/>
      <c r="HX367" s="805"/>
      <c r="HY367" s="804"/>
      <c r="HZ367" s="804"/>
      <c r="IA367" s="823"/>
      <c r="IB367" s="824"/>
      <c r="IC367" s="825"/>
      <c r="ID367" s="803"/>
      <c r="IE367" s="804"/>
      <c r="IF367" s="804"/>
      <c r="IG367" s="826"/>
      <c r="IH367" s="825"/>
      <c r="II367" s="824"/>
      <c r="IJ367" s="805"/>
      <c r="IK367" s="804"/>
      <c r="IL367" s="804"/>
      <c r="IM367" s="823"/>
      <c r="IN367" s="824"/>
      <c r="IO367" s="825"/>
      <c r="IP367" s="803"/>
      <c r="IQ367" s="804"/>
      <c r="IR367" s="804"/>
      <c r="IS367" s="826"/>
      <c r="IT367" s="825"/>
      <c r="IU367" s="824"/>
      <c r="IV367" s="805"/>
      <c r="IW367" s="804"/>
      <c r="IX367" s="804"/>
      <c r="IY367" s="823"/>
      <c r="IZ367" s="824"/>
      <c r="JA367" s="825"/>
      <c r="JB367" s="803"/>
      <c r="JC367" s="804"/>
      <c r="JD367" s="804"/>
      <c r="JE367" s="826"/>
      <c r="JF367" s="825"/>
      <c r="JG367" s="824"/>
      <c r="JH367" s="805"/>
      <c r="JI367" s="804"/>
      <c r="JJ367" s="804"/>
      <c r="JK367" s="823"/>
      <c r="JL367" s="824"/>
      <c r="JM367" s="825"/>
      <c r="JN367" s="803"/>
      <c r="JO367" s="809"/>
      <c r="JP367" s="809"/>
      <c r="JQ367" s="826"/>
      <c r="JR367" s="825"/>
      <c r="JS367" s="824"/>
      <c r="JT367" s="805"/>
      <c r="JU367" s="804"/>
      <c r="JV367" s="804"/>
      <c r="JW367" s="823"/>
      <c r="JX367" s="824"/>
      <c r="JY367" s="824"/>
      <c r="JZ367" s="805"/>
      <c r="KA367" s="809"/>
      <c r="KB367" s="809"/>
      <c r="KC367" s="823"/>
      <c r="KD367" s="824"/>
      <c r="KE367" s="824"/>
      <c r="KF367" s="805"/>
      <c r="KG367" s="809"/>
      <c r="KH367" s="809"/>
      <c r="KI367" s="823"/>
      <c r="KJ367" s="824"/>
      <c r="KK367" s="824"/>
      <c r="KL367" s="805"/>
      <c r="KM367" s="809"/>
      <c r="KN367" s="809"/>
      <c r="KO367" s="823"/>
      <c r="KP367" s="824"/>
      <c r="KQ367" s="824"/>
      <c r="KR367" s="805"/>
      <c r="KS367" s="804"/>
      <c r="KT367" s="804"/>
      <c r="KU367" s="823"/>
      <c r="KV367" s="824"/>
      <c r="KW367" s="824"/>
      <c r="KX367" s="805"/>
      <c r="KY367" s="809"/>
      <c r="KZ367" s="809"/>
      <c r="LA367" s="823"/>
      <c r="LB367" s="824"/>
      <c r="LC367" s="824"/>
      <c r="LD367" s="805"/>
      <c r="LE367" s="804"/>
      <c r="LF367" s="804"/>
      <c r="LG367" s="823"/>
      <c r="LH367" s="824"/>
      <c r="LI367" s="824"/>
      <c r="LJ367" s="805"/>
      <c r="LK367" s="804"/>
      <c r="LL367" s="804"/>
      <c r="LM367" s="823"/>
      <c r="LN367" s="824"/>
      <c r="LO367" s="824"/>
      <c r="LP367" s="805"/>
      <c r="LQ367" s="809"/>
      <c r="LR367" s="809"/>
      <c r="LS367" s="823"/>
      <c r="LT367" s="824"/>
      <c r="LU367" s="824"/>
      <c r="LV367" s="805"/>
      <c r="LW367" s="804"/>
      <c r="LX367" s="804"/>
      <c r="LY367" s="823"/>
      <c r="LZ367" s="824"/>
      <c r="MA367" s="824"/>
      <c r="MB367" s="805"/>
      <c r="MC367" s="809"/>
      <c r="MD367" s="809"/>
      <c r="ME367" s="823"/>
      <c r="MF367" s="824"/>
      <c r="MG367" s="824"/>
      <c r="MH367" s="805"/>
      <c r="MI367" s="809"/>
      <c r="MJ367" s="809"/>
      <c r="MK367" s="823"/>
      <c r="ML367" s="824"/>
      <c r="MM367" s="824"/>
      <c r="MN367" s="805"/>
      <c r="MO367" s="809"/>
      <c r="MP367" s="809"/>
      <c r="MQ367" s="823"/>
      <c r="MR367" s="824"/>
      <c r="MS367" s="935">
        <f t="shared" si="55"/>
        <v>2.75</v>
      </c>
      <c r="MT367" s="805"/>
      <c r="MU367" s="804"/>
      <c r="MV367" s="804"/>
      <c r="MW367" s="823"/>
      <c r="MX367" s="824"/>
      <c r="MY367" s="928">
        <v>2.5</v>
      </c>
      <c r="MZ367" s="805"/>
      <c r="NA367" s="804"/>
      <c r="NB367" s="804"/>
      <c r="NC367" s="823"/>
      <c r="ND367" s="824"/>
      <c r="NE367" s="928">
        <v>1.1000000000000001</v>
      </c>
      <c r="NF367" s="805"/>
      <c r="NG367" s="804"/>
      <c r="NH367" s="804"/>
      <c r="NI367" s="823"/>
      <c r="NJ367" s="824"/>
      <c r="NK367" s="824"/>
      <c r="NL367" s="805"/>
      <c r="NM367" s="809"/>
      <c r="NN367" s="809"/>
      <c r="NO367" s="823"/>
      <c r="NP367" s="824"/>
      <c r="NQ367" s="824"/>
      <c r="NR367" s="805"/>
      <c r="NS367" s="823"/>
      <c r="NT367" s="824"/>
      <c r="NU367" s="824"/>
      <c r="NV367" s="805"/>
      <c r="NW367" s="823"/>
      <c r="NX367" s="824"/>
      <c r="NY367" s="824"/>
      <c r="NZ367" s="834"/>
      <c r="OA367" s="823"/>
      <c r="OB367" s="824"/>
      <c r="OC367" s="824"/>
      <c r="OD367" s="805"/>
      <c r="OE367" s="823"/>
      <c r="OF367" s="824"/>
      <c r="OG367" s="824"/>
      <c r="OH367" s="805"/>
      <c r="OI367" s="823"/>
      <c r="OJ367" s="824"/>
      <c r="OK367" s="824"/>
      <c r="OL367" s="805"/>
      <c r="OM367" s="823"/>
      <c r="ON367" s="824"/>
      <c r="OO367" s="824"/>
      <c r="OP367" s="805"/>
      <c r="OQ367" s="823"/>
      <c r="OR367" s="824"/>
      <c r="OS367" s="824"/>
      <c r="OT367" s="805"/>
      <c r="OU367" s="823"/>
      <c r="OV367" s="824"/>
      <c r="OW367" s="824"/>
      <c r="OX367" s="805"/>
      <c r="OY367" s="823"/>
      <c r="OZ367" s="824"/>
      <c r="PA367" s="824"/>
      <c r="PB367" s="805"/>
      <c r="PC367" s="823"/>
      <c r="PD367" s="824"/>
      <c r="PE367" s="824"/>
      <c r="PF367" s="805"/>
    </row>
    <row r="368" spans="1:422" ht="15" hidden="1" customHeight="1" x14ac:dyDescent="0.25">
      <c r="A368" s="801"/>
      <c r="B368" s="769"/>
      <c r="C368" s="769"/>
      <c r="D368" s="770"/>
      <c r="E368" s="769"/>
      <c r="F368" s="769"/>
      <c r="G368" s="769"/>
      <c r="H368" s="769"/>
      <c r="I368" s="769"/>
      <c r="J368" s="769"/>
      <c r="K368" s="769"/>
      <c r="L368" s="769"/>
      <c r="M368" s="769"/>
      <c r="N368" s="769"/>
      <c r="O368" s="769"/>
      <c r="P368" s="769"/>
      <c r="Q368" s="769"/>
      <c r="R368" s="769"/>
      <c r="S368" s="769"/>
      <c r="T368" s="941" t="s">
        <v>163</v>
      </c>
      <c r="U368" s="816"/>
      <c r="V368" s="816"/>
      <c r="W368" s="816"/>
      <c r="X368" s="769"/>
      <c r="Y368" s="769">
        <f>IF(AND(AJ368="",AK368="",AL368="",AN368="",AO368="",OR(AP368="",AP368=Dropdown!$AM$12,AP368=Dropdown!$AM$11)),1,0)</f>
        <v>1</v>
      </c>
      <c r="Z368" s="769">
        <f t="shared" si="53"/>
        <v>0</v>
      </c>
      <c r="AA368" s="769">
        <f t="shared" si="54"/>
        <v>0</v>
      </c>
      <c r="AB368" s="769">
        <f t="shared" si="50"/>
        <v>1</v>
      </c>
      <c r="AC368" s="769"/>
      <c r="AD368" s="772" t="str">
        <f>IF(OR(T368&lt;&gt;"",U368&lt;&gt;""),Dropdown!$A$4,IF(OR(V368&lt;&gt;"",W368&lt;&gt;""),Dropdown!$A$5,Dropdown!$A$3))</f>
        <v>Commercial/Institutional</v>
      </c>
      <c r="AE368" s="773" t="s">
        <v>343</v>
      </c>
      <c r="AF368" s="773" t="str">
        <f>VLOOKUP(AG368,Dropdown!$N$3:$R$62,2,FALSE)</f>
        <v>SSA</v>
      </c>
      <c r="AG368" s="924" t="s">
        <v>31</v>
      </c>
      <c r="AH368" s="773" t="str">
        <f>IF(AG368&lt;&gt;"",VLOOKUP(AG368,Dropdown!$N$3:$R$62,3,FALSE),IF(AF368&lt;&gt;"",VLOOKUP(AF368,Dropdown!$N$3:$R$62,3,FALSE),IF(AE368&lt;&gt;"",VLOOKUP(AE368,Dropdown!$N$3:$R$62,3,FALSE),"")))</f>
        <v>LI</v>
      </c>
      <c r="AI368" s="773" t="str">
        <f>IF(AG368&lt;&gt;"",VLOOKUP(AG368,Dropdown!$N$3:$R$62,5,FALSE),IF(AF368&lt;&gt;"",VLOOKUP(AF368,Dropdown!$N$3:$R$62,5,FALSE),IF(AE368&lt;&gt;"",VLOOKUP(AE368,Dropdown!$N$3:$R$62,5,FALSE),"")))</f>
        <v>Tropical</v>
      </c>
      <c r="AJ368" s="773"/>
      <c r="AK368" s="773"/>
      <c r="AL368" s="773"/>
      <c r="AM368" s="773"/>
      <c r="AN368" s="773"/>
      <c r="AO368" s="773"/>
      <c r="AP368" s="773"/>
      <c r="AQ368" s="769" t="s">
        <v>899</v>
      </c>
      <c r="AR368" s="926" t="s">
        <v>898</v>
      </c>
      <c r="AS368" s="774">
        <v>31</v>
      </c>
      <c r="AT368" s="769"/>
      <c r="AU368" s="769"/>
      <c r="AV368" s="846"/>
      <c r="AW368" s="826"/>
      <c r="AX368" s="825"/>
      <c r="AY368" s="825"/>
      <c r="AZ368" s="803"/>
      <c r="BA368" s="804"/>
      <c r="BB368" s="804"/>
      <c r="BC368" s="826"/>
      <c r="BD368" s="825"/>
      <c r="BE368" s="825"/>
      <c r="BF368" s="803"/>
      <c r="BG368" s="804"/>
      <c r="BH368" s="804"/>
      <c r="BI368" s="823"/>
      <c r="BJ368" s="824"/>
      <c r="BK368" s="824"/>
      <c r="BL368" s="805"/>
      <c r="BM368" s="804"/>
      <c r="BN368" s="804"/>
      <c r="BO368" s="826"/>
      <c r="BP368" s="825"/>
      <c r="BQ368" s="825"/>
      <c r="BR368" s="803"/>
      <c r="BS368" s="804"/>
      <c r="BT368" s="804"/>
      <c r="BU368" s="826"/>
      <c r="BV368" s="825"/>
      <c r="BW368" s="825"/>
      <c r="BX368" s="803"/>
      <c r="BY368" s="804"/>
      <c r="BZ368" s="804"/>
      <c r="CA368" s="826"/>
      <c r="CB368" s="825"/>
      <c r="CC368" s="825"/>
      <c r="CD368" s="803"/>
      <c r="CE368" s="804"/>
      <c r="CF368" s="804"/>
      <c r="CG368" s="826"/>
      <c r="CH368" s="825"/>
      <c r="CI368" s="825"/>
      <c r="CJ368" s="803"/>
      <c r="CK368" s="804"/>
      <c r="CL368" s="804"/>
      <c r="CM368" s="826"/>
      <c r="CN368" s="825"/>
      <c r="CO368" s="825"/>
      <c r="CP368" s="803"/>
      <c r="CQ368" s="804"/>
      <c r="CR368" s="804"/>
      <c r="CS368" s="826"/>
      <c r="CT368" s="825"/>
      <c r="CU368" s="825"/>
      <c r="CV368" s="803"/>
      <c r="CW368" s="804"/>
      <c r="CX368" s="804"/>
      <c r="CY368" s="826"/>
      <c r="CZ368" s="825"/>
      <c r="DA368" s="825"/>
      <c r="DB368" s="803"/>
      <c r="DC368" s="804"/>
      <c r="DD368" s="804"/>
      <c r="DE368" s="826"/>
      <c r="DF368" s="825"/>
      <c r="DG368" s="825"/>
      <c r="DH368" s="803"/>
      <c r="DI368" s="804"/>
      <c r="DJ368" s="804"/>
      <c r="DK368" s="826"/>
      <c r="DL368" s="825"/>
      <c r="DM368" s="825"/>
      <c r="DN368" s="803"/>
      <c r="DO368" s="804"/>
      <c r="DP368" s="804"/>
      <c r="DQ368" s="827"/>
      <c r="DR368" s="828"/>
      <c r="DS368" s="835"/>
      <c r="DT368" s="811"/>
      <c r="DU368" s="812"/>
      <c r="DV368" s="812"/>
      <c r="DW368" s="836"/>
      <c r="DX368" s="835"/>
      <c r="DY368" s="828"/>
      <c r="DZ368" s="813"/>
      <c r="EA368" s="814"/>
      <c r="EB368" s="814"/>
      <c r="EC368" s="827"/>
      <c r="ED368" s="828"/>
      <c r="EE368" s="835"/>
      <c r="EF368" s="811"/>
      <c r="EG368" s="812"/>
      <c r="EH368" s="812"/>
      <c r="EI368" s="836"/>
      <c r="EJ368" s="835"/>
      <c r="EK368" s="828"/>
      <c r="EL368" s="813"/>
      <c r="EM368" s="814"/>
      <c r="EN368" s="814"/>
      <c r="EO368" s="827"/>
      <c r="EP368" s="828"/>
      <c r="EQ368" s="835"/>
      <c r="ER368" s="811"/>
      <c r="ES368" s="812"/>
      <c r="ET368" s="812"/>
      <c r="EU368" s="836"/>
      <c r="EV368" s="835"/>
      <c r="EW368" s="828"/>
      <c r="EX368" s="813"/>
      <c r="EY368" s="814"/>
      <c r="EZ368" s="814"/>
      <c r="FA368" s="827"/>
      <c r="FB368" s="828"/>
      <c r="FC368" s="835"/>
      <c r="FD368" s="811"/>
      <c r="FE368" s="812"/>
      <c r="FF368" s="812"/>
      <c r="FG368" s="836"/>
      <c r="FH368" s="835"/>
      <c r="FI368" s="828"/>
      <c r="FJ368" s="813"/>
      <c r="FK368" s="814"/>
      <c r="FL368" s="814"/>
      <c r="FM368" s="827"/>
      <c r="FN368" s="828"/>
      <c r="FO368" s="835"/>
      <c r="FP368" s="811"/>
      <c r="FQ368" s="812"/>
      <c r="FR368" s="812"/>
      <c r="FS368" s="823"/>
      <c r="FT368" s="824"/>
      <c r="FU368" s="825"/>
      <c r="FV368" s="803"/>
      <c r="FW368" s="804"/>
      <c r="FX368" s="804"/>
      <c r="FY368" s="826"/>
      <c r="FZ368" s="825"/>
      <c r="GA368" s="824"/>
      <c r="GB368" s="805"/>
      <c r="GC368" s="804"/>
      <c r="GD368" s="804"/>
      <c r="GE368" s="823"/>
      <c r="GF368" s="824"/>
      <c r="GG368" s="825"/>
      <c r="GH368" s="803"/>
      <c r="GI368" s="809"/>
      <c r="GJ368" s="809"/>
      <c r="GK368" s="826"/>
      <c r="GL368" s="825"/>
      <c r="GM368" s="824"/>
      <c r="GN368" s="805"/>
      <c r="GO368" s="804"/>
      <c r="GP368" s="804"/>
      <c r="GQ368" s="823"/>
      <c r="GR368" s="824"/>
      <c r="GS368" s="825"/>
      <c r="GT368" s="803"/>
      <c r="GU368" s="809"/>
      <c r="GV368" s="809"/>
      <c r="GW368" s="826"/>
      <c r="GX368" s="825"/>
      <c r="GY368" s="824"/>
      <c r="GZ368" s="805"/>
      <c r="HA368" s="804"/>
      <c r="HB368" s="804"/>
      <c r="HC368" s="823"/>
      <c r="HD368" s="824"/>
      <c r="HE368" s="825"/>
      <c r="HF368" s="803"/>
      <c r="HG368" s="809"/>
      <c r="HH368" s="809"/>
      <c r="HI368" s="826"/>
      <c r="HJ368" s="825"/>
      <c r="HK368" s="824"/>
      <c r="HL368" s="805"/>
      <c r="HM368" s="804"/>
      <c r="HN368" s="804"/>
      <c r="HO368" s="823"/>
      <c r="HP368" s="824"/>
      <c r="HQ368" s="825"/>
      <c r="HR368" s="803"/>
      <c r="HS368" s="809"/>
      <c r="HT368" s="809"/>
      <c r="HU368" s="826"/>
      <c r="HV368" s="825"/>
      <c r="HW368" s="824"/>
      <c r="HX368" s="805"/>
      <c r="HY368" s="804"/>
      <c r="HZ368" s="804"/>
      <c r="IA368" s="823"/>
      <c r="IB368" s="824"/>
      <c r="IC368" s="825"/>
      <c r="ID368" s="803"/>
      <c r="IE368" s="804"/>
      <c r="IF368" s="804"/>
      <c r="IG368" s="826"/>
      <c r="IH368" s="825"/>
      <c r="II368" s="824"/>
      <c r="IJ368" s="805"/>
      <c r="IK368" s="804"/>
      <c r="IL368" s="804"/>
      <c r="IM368" s="823"/>
      <c r="IN368" s="824"/>
      <c r="IO368" s="825"/>
      <c r="IP368" s="803"/>
      <c r="IQ368" s="804"/>
      <c r="IR368" s="804"/>
      <c r="IS368" s="826"/>
      <c r="IT368" s="825"/>
      <c r="IU368" s="824"/>
      <c r="IV368" s="805"/>
      <c r="IW368" s="804"/>
      <c r="IX368" s="804"/>
      <c r="IY368" s="823"/>
      <c r="IZ368" s="824"/>
      <c r="JA368" s="825"/>
      <c r="JB368" s="803"/>
      <c r="JC368" s="804"/>
      <c r="JD368" s="804"/>
      <c r="JE368" s="826"/>
      <c r="JF368" s="825"/>
      <c r="JG368" s="824"/>
      <c r="JH368" s="805"/>
      <c r="JI368" s="804"/>
      <c r="JJ368" s="804"/>
      <c r="JK368" s="823"/>
      <c r="JL368" s="824"/>
      <c r="JM368" s="825"/>
      <c r="JN368" s="803"/>
      <c r="JO368" s="809"/>
      <c r="JP368" s="809"/>
      <c r="JQ368" s="826"/>
      <c r="JR368" s="825"/>
      <c r="JS368" s="824"/>
      <c r="JT368" s="805"/>
      <c r="JU368" s="804"/>
      <c r="JV368" s="804"/>
      <c r="JW368" s="823"/>
      <c r="JX368" s="824"/>
      <c r="JY368" s="824"/>
      <c r="JZ368" s="805"/>
      <c r="KA368" s="809"/>
      <c r="KB368" s="809"/>
      <c r="KC368" s="823"/>
      <c r="KD368" s="824"/>
      <c r="KE368" s="824"/>
      <c r="KF368" s="805"/>
      <c r="KG368" s="809"/>
      <c r="KH368" s="809"/>
      <c r="KI368" s="823"/>
      <c r="KJ368" s="824"/>
      <c r="KK368" s="824"/>
      <c r="KL368" s="805"/>
      <c r="KM368" s="809"/>
      <c r="KN368" s="809"/>
      <c r="KO368" s="823"/>
      <c r="KP368" s="824"/>
      <c r="KQ368" s="824"/>
      <c r="KR368" s="805"/>
      <c r="KS368" s="804"/>
      <c r="KT368" s="804"/>
      <c r="KU368" s="823"/>
      <c r="KV368" s="824"/>
      <c r="KW368" s="824"/>
      <c r="KX368" s="805"/>
      <c r="KY368" s="809"/>
      <c r="KZ368" s="809"/>
      <c r="LA368" s="823"/>
      <c r="LB368" s="824"/>
      <c r="LC368" s="824"/>
      <c r="LD368" s="805"/>
      <c r="LE368" s="804"/>
      <c r="LF368" s="804"/>
      <c r="LG368" s="823"/>
      <c r="LH368" s="824"/>
      <c r="LI368" s="824"/>
      <c r="LJ368" s="805"/>
      <c r="LK368" s="804"/>
      <c r="LL368" s="804"/>
      <c r="LM368" s="823"/>
      <c r="LN368" s="824"/>
      <c r="LO368" s="824"/>
      <c r="LP368" s="805"/>
      <c r="LQ368" s="809"/>
      <c r="LR368" s="809"/>
      <c r="LS368" s="823"/>
      <c r="LT368" s="824"/>
      <c r="LU368" s="824"/>
      <c r="LV368" s="805"/>
      <c r="LW368" s="804"/>
      <c r="LX368" s="804"/>
      <c r="LY368" s="823"/>
      <c r="LZ368" s="824"/>
      <c r="MA368" s="824"/>
      <c r="MB368" s="805"/>
      <c r="MC368" s="809"/>
      <c r="MD368" s="809"/>
      <c r="ME368" s="823"/>
      <c r="MF368" s="824"/>
      <c r="MG368" s="824"/>
      <c r="MH368" s="805"/>
      <c r="MI368" s="809"/>
      <c r="MJ368" s="809"/>
      <c r="MK368" s="823"/>
      <c r="ML368" s="824"/>
      <c r="MM368" s="824"/>
      <c r="MN368" s="805"/>
      <c r="MO368" s="809"/>
      <c r="MP368" s="809"/>
      <c r="MQ368" s="823">
        <f>MY368*NC368</f>
        <v>2.16</v>
      </c>
      <c r="MR368" s="824">
        <f>MY368*ND368</f>
        <v>4.1399999999999997</v>
      </c>
      <c r="MS368" s="938">
        <f t="shared" si="55"/>
        <v>3.15</v>
      </c>
      <c r="MT368" s="805"/>
      <c r="MU368" s="804"/>
      <c r="MV368" s="804"/>
      <c r="MW368" s="823"/>
      <c r="MX368" s="824"/>
      <c r="MY368" s="928">
        <v>1.8</v>
      </c>
      <c r="MZ368" s="805"/>
      <c r="NA368" s="804"/>
      <c r="NB368" s="804"/>
      <c r="NC368" s="823">
        <v>1.2</v>
      </c>
      <c r="ND368" s="824">
        <v>2.2999999999999998</v>
      </c>
      <c r="NE368" s="928">
        <f>AVERAGE(NC368:ND368)</f>
        <v>1.75</v>
      </c>
      <c r="NF368" s="805"/>
      <c r="NG368" s="804"/>
      <c r="NH368" s="804"/>
      <c r="NI368" s="823"/>
      <c r="NJ368" s="824"/>
      <c r="NK368" s="824"/>
      <c r="NL368" s="805"/>
      <c r="NM368" s="809"/>
      <c r="NN368" s="809"/>
      <c r="NO368" s="823"/>
      <c r="NP368" s="824"/>
      <c r="NQ368" s="824"/>
      <c r="NR368" s="805"/>
      <c r="NS368" s="823"/>
      <c r="NT368" s="824"/>
      <c r="NU368" s="824"/>
      <c r="NV368" s="805"/>
      <c r="NW368" s="823"/>
      <c r="NX368" s="824"/>
      <c r="NY368" s="824"/>
      <c r="NZ368" s="834"/>
      <c r="OA368" s="823"/>
      <c r="OB368" s="824"/>
      <c r="OC368" s="824"/>
      <c r="OD368" s="805"/>
      <c r="OE368" s="823"/>
      <c r="OF368" s="824"/>
      <c r="OG368" s="824"/>
      <c r="OH368" s="805"/>
      <c r="OI368" s="823"/>
      <c r="OJ368" s="824"/>
      <c r="OK368" s="824"/>
      <c r="OL368" s="805"/>
      <c r="OM368" s="823"/>
      <c r="ON368" s="824"/>
      <c r="OO368" s="824"/>
      <c r="OP368" s="805"/>
      <c r="OQ368" s="823"/>
      <c r="OR368" s="824"/>
      <c r="OS368" s="824"/>
      <c r="OT368" s="805"/>
      <c r="OU368" s="823"/>
      <c r="OV368" s="824"/>
      <c r="OW368" s="824"/>
      <c r="OX368" s="805"/>
      <c r="OY368" s="823"/>
      <c r="OZ368" s="824"/>
      <c r="PA368" s="824"/>
      <c r="PB368" s="805"/>
      <c r="PC368" s="823"/>
      <c r="PD368" s="824"/>
      <c r="PE368" s="824"/>
      <c r="PF368" s="805"/>
    </row>
    <row r="369" spans="1:422" ht="15" hidden="1" customHeight="1" x14ac:dyDescent="0.25">
      <c r="A369" s="801"/>
      <c r="B369" s="769"/>
      <c r="C369" s="769"/>
      <c r="D369" s="770"/>
      <c r="E369" s="769"/>
      <c r="F369" s="769"/>
      <c r="G369" s="769"/>
      <c r="H369" s="769"/>
      <c r="I369" s="769"/>
      <c r="J369" s="769"/>
      <c r="K369" s="769"/>
      <c r="L369" s="769"/>
      <c r="M369" s="769"/>
      <c r="N369" s="769"/>
      <c r="O369" s="769"/>
      <c r="P369" s="769"/>
      <c r="Q369" s="769"/>
      <c r="R369" s="769"/>
      <c r="S369" s="769"/>
      <c r="T369" s="941" t="s">
        <v>894</v>
      </c>
      <c r="U369" s="816"/>
      <c r="V369" s="816"/>
      <c r="W369" s="816"/>
      <c r="X369" s="769"/>
      <c r="Y369" s="769">
        <f>IF(AND(AJ369="",AK369="",AL369="",AN369="",AO369="",OR(AP369="",AP369=Dropdown!$AM$12,AP369=Dropdown!$AM$11)),1,0)</f>
        <v>1</v>
      </c>
      <c r="Z369" s="769">
        <f t="shared" si="53"/>
        <v>0</v>
      </c>
      <c r="AA369" s="769">
        <f t="shared" si="54"/>
        <v>0</v>
      </c>
      <c r="AB369" s="769">
        <f t="shared" si="50"/>
        <v>1</v>
      </c>
      <c r="AC369" s="769"/>
      <c r="AD369" s="772" t="str">
        <f>IF(OR(T369&lt;&gt;"",U369&lt;&gt;""),Dropdown!$A$4,IF(OR(V369&lt;&gt;"",W369&lt;&gt;""),Dropdown!$A$5,Dropdown!$A$3))</f>
        <v>Commercial/Institutional</v>
      </c>
      <c r="AE369" s="773" t="s">
        <v>343</v>
      </c>
      <c r="AF369" s="773" t="str">
        <f>VLOOKUP(AG369,Dropdown!$N$3:$R$62,2,FALSE)</f>
        <v>SSA</v>
      </c>
      <c r="AG369" s="924" t="s">
        <v>31</v>
      </c>
      <c r="AH369" s="773" t="str">
        <f>IF(AG369&lt;&gt;"",VLOOKUP(AG369,Dropdown!$N$3:$R$62,3,FALSE),IF(AF369&lt;&gt;"",VLOOKUP(AF369,Dropdown!$N$3:$R$62,3,FALSE),IF(AE369&lt;&gt;"",VLOOKUP(AE369,Dropdown!$N$3:$R$62,3,FALSE),"")))</f>
        <v>LI</v>
      </c>
      <c r="AI369" s="773" t="str">
        <f>IF(AG369&lt;&gt;"",VLOOKUP(AG369,Dropdown!$N$3:$R$62,5,FALSE),IF(AF369&lt;&gt;"",VLOOKUP(AF369,Dropdown!$N$3:$R$62,5,FALSE),IF(AE369&lt;&gt;"",VLOOKUP(AE369,Dropdown!$N$3:$R$62,5,FALSE),"")))</f>
        <v>Tropical</v>
      </c>
      <c r="AJ369" s="773"/>
      <c r="AK369" s="773"/>
      <c r="AL369" s="773"/>
      <c r="AM369" s="773"/>
      <c r="AN369" s="773"/>
      <c r="AO369" s="773"/>
      <c r="AP369" s="773"/>
      <c r="AQ369" s="769" t="s">
        <v>899</v>
      </c>
      <c r="AR369" s="926" t="s">
        <v>898</v>
      </c>
      <c r="AS369" s="774">
        <v>31</v>
      </c>
      <c r="AT369" s="769"/>
      <c r="AU369" s="769"/>
      <c r="AV369" s="846"/>
      <c r="AW369" s="826"/>
      <c r="AX369" s="825"/>
      <c r="AY369" s="825"/>
      <c r="AZ369" s="803"/>
      <c r="BA369" s="804"/>
      <c r="BB369" s="804"/>
      <c r="BC369" s="826"/>
      <c r="BD369" s="825"/>
      <c r="BE369" s="825"/>
      <c r="BF369" s="803"/>
      <c r="BG369" s="804"/>
      <c r="BH369" s="804"/>
      <c r="BI369" s="823"/>
      <c r="BJ369" s="824"/>
      <c r="BK369" s="824"/>
      <c r="BL369" s="805"/>
      <c r="BM369" s="804"/>
      <c r="BN369" s="804"/>
      <c r="BO369" s="826"/>
      <c r="BP369" s="825"/>
      <c r="BQ369" s="825"/>
      <c r="BR369" s="803"/>
      <c r="BS369" s="804"/>
      <c r="BT369" s="804"/>
      <c r="BU369" s="826"/>
      <c r="BV369" s="825"/>
      <c r="BW369" s="825"/>
      <c r="BX369" s="803"/>
      <c r="BY369" s="804"/>
      <c r="BZ369" s="804"/>
      <c r="CA369" s="826"/>
      <c r="CB369" s="825"/>
      <c r="CC369" s="825"/>
      <c r="CD369" s="803"/>
      <c r="CE369" s="804"/>
      <c r="CF369" s="804"/>
      <c r="CG369" s="826"/>
      <c r="CH369" s="825"/>
      <c r="CI369" s="825"/>
      <c r="CJ369" s="803"/>
      <c r="CK369" s="804"/>
      <c r="CL369" s="804"/>
      <c r="CM369" s="826"/>
      <c r="CN369" s="825"/>
      <c r="CO369" s="825"/>
      <c r="CP369" s="803"/>
      <c r="CQ369" s="804"/>
      <c r="CR369" s="804"/>
      <c r="CS369" s="826"/>
      <c r="CT369" s="825"/>
      <c r="CU369" s="825"/>
      <c r="CV369" s="803"/>
      <c r="CW369" s="804"/>
      <c r="CX369" s="804"/>
      <c r="CY369" s="826"/>
      <c r="CZ369" s="825"/>
      <c r="DA369" s="825"/>
      <c r="DB369" s="803"/>
      <c r="DC369" s="804"/>
      <c r="DD369" s="804"/>
      <c r="DE369" s="826"/>
      <c r="DF369" s="825"/>
      <c r="DG369" s="825"/>
      <c r="DH369" s="803"/>
      <c r="DI369" s="804"/>
      <c r="DJ369" s="804"/>
      <c r="DK369" s="826"/>
      <c r="DL369" s="825"/>
      <c r="DM369" s="825"/>
      <c r="DN369" s="803"/>
      <c r="DO369" s="804"/>
      <c r="DP369" s="804"/>
      <c r="DQ369" s="827"/>
      <c r="DR369" s="828"/>
      <c r="DS369" s="835"/>
      <c r="DT369" s="811"/>
      <c r="DU369" s="812"/>
      <c r="DV369" s="812"/>
      <c r="DW369" s="836"/>
      <c r="DX369" s="835"/>
      <c r="DY369" s="828"/>
      <c r="DZ369" s="813"/>
      <c r="EA369" s="814"/>
      <c r="EB369" s="814"/>
      <c r="EC369" s="827"/>
      <c r="ED369" s="828"/>
      <c r="EE369" s="835"/>
      <c r="EF369" s="811"/>
      <c r="EG369" s="812"/>
      <c r="EH369" s="812"/>
      <c r="EI369" s="836"/>
      <c r="EJ369" s="835"/>
      <c r="EK369" s="828"/>
      <c r="EL369" s="813"/>
      <c r="EM369" s="814"/>
      <c r="EN369" s="814"/>
      <c r="EO369" s="827"/>
      <c r="EP369" s="828"/>
      <c r="EQ369" s="835"/>
      <c r="ER369" s="811"/>
      <c r="ES369" s="812"/>
      <c r="ET369" s="812"/>
      <c r="EU369" s="836"/>
      <c r="EV369" s="835"/>
      <c r="EW369" s="828"/>
      <c r="EX369" s="813"/>
      <c r="EY369" s="814"/>
      <c r="EZ369" s="814"/>
      <c r="FA369" s="827"/>
      <c r="FB369" s="828"/>
      <c r="FC369" s="835"/>
      <c r="FD369" s="811"/>
      <c r="FE369" s="812"/>
      <c r="FF369" s="812"/>
      <c r="FG369" s="836"/>
      <c r="FH369" s="835"/>
      <c r="FI369" s="828"/>
      <c r="FJ369" s="813"/>
      <c r="FK369" s="814"/>
      <c r="FL369" s="814"/>
      <c r="FM369" s="827"/>
      <c r="FN369" s="828"/>
      <c r="FO369" s="835"/>
      <c r="FP369" s="811"/>
      <c r="FQ369" s="812"/>
      <c r="FR369" s="812"/>
      <c r="FS369" s="823"/>
      <c r="FT369" s="824"/>
      <c r="FU369" s="825"/>
      <c r="FV369" s="803"/>
      <c r="FW369" s="804"/>
      <c r="FX369" s="804"/>
      <c r="FY369" s="826"/>
      <c r="FZ369" s="825"/>
      <c r="GA369" s="824"/>
      <c r="GB369" s="805"/>
      <c r="GC369" s="804"/>
      <c r="GD369" s="804"/>
      <c r="GE369" s="823"/>
      <c r="GF369" s="824"/>
      <c r="GG369" s="825"/>
      <c r="GH369" s="803"/>
      <c r="GI369" s="809"/>
      <c r="GJ369" s="809"/>
      <c r="GK369" s="826"/>
      <c r="GL369" s="825"/>
      <c r="GM369" s="824"/>
      <c r="GN369" s="805"/>
      <c r="GO369" s="804"/>
      <c r="GP369" s="804"/>
      <c r="GQ369" s="823"/>
      <c r="GR369" s="824"/>
      <c r="GS369" s="825"/>
      <c r="GT369" s="803"/>
      <c r="GU369" s="809"/>
      <c r="GV369" s="809"/>
      <c r="GW369" s="826"/>
      <c r="GX369" s="825"/>
      <c r="GY369" s="824"/>
      <c r="GZ369" s="805"/>
      <c r="HA369" s="804"/>
      <c r="HB369" s="804"/>
      <c r="HC369" s="823"/>
      <c r="HD369" s="824"/>
      <c r="HE369" s="825"/>
      <c r="HF369" s="803"/>
      <c r="HG369" s="809"/>
      <c r="HH369" s="809"/>
      <c r="HI369" s="826"/>
      <c r="HJ369" s="825"/>
      <c r="HK369" s="824"/>
      <c r="HL369" s="805"/>
      <c r="HM369" s="804"/>
      <c r="HN369" s="804"/>
      <c r="HO369" s="823"/>
      <c r="HP369" s="824"/>
      <c r="HQ369" s="825"/>
      <c r="HR369" s="803"/>
      <c r="HS369" s="809"/>
      <c r="HT369" s="809"/>
      <c r="HU369" s="826"/>
      <c r="HV369" s="825"/>
      <c r="HW369" s="824"/>
      <c r="HX369" s="805"/>
      <c r="HY369" s="804"/>
      <c r="HZ369" s="804"/>
      <c r="IA369" s="823"/>
      <c r="IB369" s="824"/>
      <c r="IC369" s="825"/>
      <c r="ID369" s="803"/>
      <c r="IE369" s="804"/>
      <c r="IF369" s="804"/>
      <c r="IG369" s="826"/>
      <c r="IH369" s="825"/>
      <c r="II369" s="824"/>
      <c r="IJ369" s="805"/>
      <c r="IK369" s="804"/>
      <c r="IL369" s="804"/>
      <c r="IM369" s="823"/>
      <c r="IN369" s="824"/>
      <c r="IO369" s="825"/>
      <c r="IP369" s="803"/>
      <c r="IQ369" s="804"/>
      <c r="IR369" s="804"/>
      <c r="IS369" s="826"/>
      <c r="IT369" s="825"/>
      <c r="IU369" s="824"/>
      <c r="IV369" s="805"/>
      <c r="IW369" s="804"/>
      <c r="IX369" s="804"/>
      <c r="IY369" s="823"/>
      <c r="IZ369" s="824"/>
      <c r="JA369" s="825"/>
      <c r="JB369" s="803"/>
      <c r="JC369" s="804"/>
      <c r="JD369" s="804"/>
      <c r="JE369" s="826"/>
      <c r="JF369" s="825"/>
      <c r="JG369" s="824"/>
      <c r="JH369" s="805"/>
      <c r="JI369" s="804"/>
      <c r="JJ369" s="804"/>
      <c r="JK369" s="823"/>
      <c r="JL369" s="824"/>
      <c r="JM369" s="825"/>
      <c r="JN369" s="803"/>
      <c r="JO369" s="809"/>
      <c r="JP369" s="809"/>
      <c r="JQ369" s="826"/>
      <c r="JR369" s="825"/>
      <c r="JS369" s="824"/>
      <c r="JT369" s="805"/>
      <c r="JU369" s="804"/>
      <c r="JV369" s="804"/>
      <c r="JW369" s="823"/>
      <c r="JX369" s="824"/>
      <c r="JY369" s="824"/>
      <c r="JZ369" s="805"/>
      <c r="KA369" s="809"/>
      <c r="KB369" s="809"/>
      <c r="KC369" s="823"/>
      <c r="KD369" s="824"/>
      <c r="KE369" s="824"/>
      <c r="KF369" s="805"/>
      <c r="KG369" s="809"/>
      <c r="KH369" s="809"/>
      <c r="KI369" s="823"/>
      <c r="KJ369" s="824"/>
      <c r="KK369" s="824"/>
      <c r="KL369" s="805"/>
      <c r="KM369" s="809"/>
      <c r="KN369" s="809"/>
      <c r="KO369" s="823"/>
      <c r="KP369" s="824"/>
      <c r="KQ369" s="824"/>
      <c r="KR369" s="805"/>
      <c r="KS369" s="804"/>
      <c r="KT369" s="804"/>
      <c r="KU369" s="823"/>
      <c r="KV369" s="824"/>
      <c r="KW369" s="824"/>
      <c r="KX369" s="805"/>
      <c r="KY369" s="809"/>
      <c r="KZ369" s="809"/>
      <c r="LA369" s="823"/>
      <c r="LB369" s="824"/>
      <c r="LC369" s="824"/>
      <c r="LD369" s="805"/>
      <c r="LE369" s="804"/>
      <c r="LF369" s="804"/>
      <c r="LG369" s="823"/>
      <c r="LH369" s="824"/>
      <c r="LI369" s="824"/>
      <c r="LJ369" s="805"/>
      <c r="LK369" s="804"/>
      <c r="LL369" s="804"/>
      <c r="LM369" s="823"/>
      <c r="LN369" s="824"/>
      <c r="LO369" s="824"/>
      <c r="LP369" s="805"/>
      <c r="LQ369" s="809"/>
      <c r="LR369" s="809"/>
      <c r="LS369" s="823"/>
      <c r="LT369" s="824"/>
      <c r="LU369" s="824"/>
      <c r="LV369" s="805"/>
      <c r="LW369" s="804"/>
      <c r="LX369" s="804"/>
      <c r="LY369" s="823"/>
      <c r="LZ369" s="824"/>
      <c r="MA369" s="824"/>
      <c r="MB369" s="805"/>
      <c r="MC369" s="809"/>
      <c r="MD369" s="809"/>
      <c r="ME369" s="823"/>
      <c r="MF369" s="824"/>
      <c r="MG369" s="824"/>
      <c r="MH369" s="805"/>
      <c r="MI369" s="809"/>
      <c r="MJ369" s="809"/>
      <c r="MK369" s="823"/>
      <c r="ML369" s="824"/>
      <c r="MM369" s="824"/>
      <c r="MN369" s="805"/>
      <c r="MO369" s="809"/>
      <c r="MP369" s="809"/>
      <c r="MQ369" s="823"/>
      <c r="MR369" s="824"/>
      <c r="MS369" s="935">
        <f t="shared" si="55"/>
        <v>2.2000000000000002</v>
      </c>
      <c r="MT369" s="805"/>
      <c r="MU369" s="804"/>
      <c r="MV369" s="804"/>
      <c r="MW369" s="823"/>
      <c r="MX369" s="824"/>
      <c r="MY369" s="928">
        <v>2</v>
      </c>
      <c r="MZ369" s="805"/>
      <c r="NA369" s="804"/>
      <c r="NB369" s="804"/>
      <c r="NC369" s="823"/>
      <c r="ND369" s="824"/>
      <c r="NE369" s="928">
        <v>1.1000000000000001</v>
      </c>
      <c r="NF369" s="805"/>
      <c r="NG369" s="804"/>
      <c r="NH369" s="804"/>
      <c r="NI369" s="823"/>
      <c r="NJ369" s="824"/>
      <c r="NK369" s="824"/>
      <c r="NL369" s="805"/>
      <c r="NM369" s="809"/>
      <c r="NN369" s="809"/>
      <c r="NO369" s="823"/>
      <c r="NP369" s="824"/>
      <c r="NQ369" s="824"/>
      <c r="NR369" s="805"/>
      <c r="NS369" s="823"/>
      <c r="NT369" s="824"/>
      <c r="NU369" s="824"/>
      <c r="NV369" s="805"/>
      <c r="NW369" s="823"/>
      <c r="NX369" s="824"/>
      <c r="NY369" s="824"/>
      <c r="NZ369" s="834"/>
      <c r="OA369" s="823"/>
      <c r="OB369" s="824"/>
      <c r="OC369" s="824"/>
      <c r="OD369" s="805"/>
      <c r="OE369" s="823"/>
      <c r="OF369" s="824"/>
      <c r="OG369" s="824"/>
      <c r="OH369" s="805"/>
      <c r="OI369" s="823"/>
      <c r="OJ369" s="824"/>
      <c r="OK369" s="824"/>
      <c r="OL369" s="805"/>
      <c r="OM369" s="823"/>
      <c r="ON369" s="824"/>
      <c r="OO369" s="824"/>
      <c r="OP369" s="805"/>
      <c r="OQ369" s="823"/>
      <c r="OR369" s="824"/>
      <c r="OS369" s="824"/>
      <c r="OT369" s="805"/>
      <c r="OU369" s="823"/>
      <c r="OV369" s="824"/>
      <c r="OW369" s="824"/>
      <c r="OX369" s="805"/>
      <c r="OY369" s="823"/>
      <c r="OZ369" s="824"/>
      <c r="PA369" s="824"/>
      <c r="PB369" s="805"/>
      <c r="PC369" s="823"/>
      <c r="PD369" s="824"/>
      <c r="PE369" s="824"/>
      <c r="PF369" s="805"/>
    </row>
    <row r="370" spans="1:422" ht="15" hidden="1" customHeight="1" x14ac:dyDescent="0.25">
      <c r="A370" s="801"/>
      <c r="B370" s="769"/>
      <c r="C370" s="769"/>
      <c r="D370" s="770"/>
      <c r="E370" s="769"/>
      <c r="F370" s="769"/>
      <c r="G370" s="769"/>
      <c r="H370" s="769"/>
      <c r="I370" s="769"/>
      <c r="J370" s="769"/>
      <c r="K370" s="769"/>
      <c r="L370" s="769"/>
      <c r="M370" s="769"/>
      <c r="N370" s="769"/>
      <c r="O370" s="769"/>
      <c r="P370" s="769"/>
      <c r="Q370" s="769"/>
      <c r="R370" s="769"/>
      <c r="S370" s="769"/>
      <c r="T370" s="941" t="s">
        <v>171</v>
      </c>
      <c r="U370" s="816"/>
      <c r="V370" s="816"/>
      <c r="W370" s="816"/>
      <c r="X370" s="769"/>
      <c r="Y370" s="769">
        <f>IF(AND(AJ370="",AK370="",AL370="",AN370="",AO370="",OR(AP370="",AP370=Dropdown!$AM$12,AP370=Dropdown!$AM$11)),1,0)</f>
        <v>1</v>
      </c>
      <c r="Z370" s="769">
        <f t="shared" si="53"/>
        <v>0</v>
      </c>
      <c r="AA370" s="769">
        <f t="shared" si="54"/>
        <v>0</v>
      </c>
      <c r="AB370" s="769">
        <f t="shared" si="50"/>
        <v>1</v>
      </c>
      <c r="AC370" s="769"/>
      <c r="AD370" s="772" t="str">
        <f>IF(OR(T370&lt;&gt;"",U370&lt;&gt;""),Dropdown!$A$4,IF(OR(V370&lt;&gt;"",W370&lt;&gt;""),Dropdown!$A$5,Dropdown!$A$3))</f>
        <v>Commercial/Institutional</v>
      </c>
      <c r="AE370" s="773" t="s">
        <v>343</v>
      </c>
      <c r="AF370" s="773" t="str">
        <f>VLOOKUP(AG370,Dropdown!$N$3:$R$62,2,FALSE)</f>
        <v>SSA</v>
      </c>
      <c r="AG370" s="924" t="s">
        <v>31</v>
      </c>
      <c r="AH370" s="773" t="str">
        <f>IF(AG370&lt;&gt;"",VLOOKUP(AG370,Dropdown!$N$3:$R$62,3,FALSE),IF(AF370&lt;&gt;"",VLOOKUP(AF370,Dropdown!$N$3:$R$62,3,FALSE),IF(AE370&lt;&gt;"",VLOOKUP(AE370,Dropdown!$N$3:$R$62,3,FALSE),"")))</f>
        <v>LI</v>
      </c>
      <c r="AI370" s="773" t="str">
        <f>IF(AG370&lt;&gt;"",VLOOKUP(AG370,Dropdown!$N$3:$R$62,5,FALSE),IF(AF370&lt;&gt;"",VLOOKUP(AF370,Dropdown!$N$3:$R$62,5,FALSE),IF(AE370&lt;&gt;"",VLOOKUP(AE370,Dropdown!$N$3:$R$62,5,FALSE),"")))</f>
        <v>Tropical</v>
      </c>
      <c r="AJ370" s="773"/>
      <c r="AK370" s="773"/>
      <c r="AL370" s="773"/>
      <c r="AM370" s="773"/>
      <c r="AN370" s="773"/>
      <c r="AO370" s="773"/>
      <c r="AP370" s="773"/>
      <c r="AQ370" s="769" t="s">
        <v>899</v>
      </c>
      <c r="AR370" s="926" t="s">
        <v>898</v>
      </c>
      <c r="AS370" s="774">
        <v>31</v>
      </c>
      <c r="AT370" s="769"/>
      <c r="AU370" s="769"/>
      <c r="AV370" s="846"/>
      <c r="AW370" s="826"/>
      <c r="AX370" s="825"/>
      <c r="AY370" s="825"/>
      <c r="AZ370" s="803"/>
      <c r="BA370" s="804"/>
      <c r="BB370" s="804"/>
      <c r="BC370" s="826"/>
      <c r="BD370" s="825"/>
      <c r="BE370" s="825"/>
      <c r="BF370" s="803"/>
      <c r="BG370" s="804"/>
      <c r="BH370" s="804"/>
      <c r="BI370" s="823"/>
      <c r="BJ370" s="824"/>
      <c r="BK370" s="824"/>
      <c r="BL370" s="805"/>
      <c r="BM370" s="804"/>
      <c r="BN370" s="804"/>
      <c r="BO370" s="826"/>
      <c r="BP370" s="825"/>
      <c r="BQ370" s="825"/>
      <c r="BR370" s="803"/>
      <c r="BS370" s="804"/>
      <c r="BT370" s="804"/>
      <c r="BU370" s="826"/>
      <c r="BV370" s="825"/>
      <c r="BW370" s="825"/>
      <c r="BX370" s="803"/>
      <c r="BY370" s="804"/>
      <c r="BZ370" s="804"/>
      <c r="CA370" s="826"/>
      <c r="CB370" s="825"/>
      <c r="CC370" s="825"/>
      <c r="CD370" s="803"/>
      <c r="CE370" s="804"/>
      <c r="CF370" s="804"/>
      <c r="CG370" s="826"/>
      <c r="CH370" s="825"/>
      <c r="CI370" s="825"/>
      <c r="CJ370" s="803"/>
      <c r="CK370" s="804"/>
      <c r="CL370" s="804"/>
      <c r="CM370" s="826"/>
      <c r="CN370" s="825"/>
      <c r="CO370" s="825"/>
      <c r="CP370" s="803"/>
      <c r="CQ370" s="804"/>
      <c r="CR370" s="804"/>
      <c r="CS370" s="826"/>
      <c r="CT370" s="825"/>
      <c r="CU370" s="825"/>
      <c r="CV370" s="803"/>
      <c r="CW370" s="804"/>
      <c r="CX370" s="804"/>
      <c r="CY370" s="826"/>
      <c r="CZ370" s="825"/>
      <c r="DA370" s="825"/>
      <c r="DB370" s="803"/>
      <c r="DC370" s="804"/>
      <c r="DD370" s="804"/>
      <c r="DE370" s="826"/>
      <c r="DF370" s="825"/>
      <c r="DG370" s="825"/>
      <c r="DH370" s="803"/>
      <c r="DI370" s="804"/>
      <c r="DJ370" s="804"/>
      <c r="DK370" s="826"/>
      <c r="DL370" s="825"/>
      <c r="DM370" s="825"/>
      <c r="DN370" s="803"/>
      <c r="DO370" s="804"/>
      <c r="DP370" s="804"/>
      <c r="DQ370" s="827"/>
      <c r="DR370" s="828"/>
      <c r="DS370" s="835"/>
      <c r="DT370" s="811"/>
      <c r="DU370" s="812"/>
      <c r="DV370" s="812"/>
      <c r="DW370" s="836"/>
      <c r="DX370" s="835"/>
      <c r="DY370" s="828"/>
      <c r="DZ370" s="813"/>
      <c r="EA370" s="814"/>
      <c r="EB370" s="814"/>
      <c r="EC370" s="827"/>
      <c r="ED370" s="828"/>
      <c r="EE370" s="835"/>
      <c r="EF370" s="811"/>
      <c r="EG370" s="812"/>
      <c r="EH370" s="812"/>
      <c r="EI370" s="836"/>
      <c r="EJ370" s="835"/>
      <c r="EK370" s="828"/>
      <c r="EL370" s="813"/>
      <c r="EM370" s="814"/>
      <c r="EN370" s="814"/>
      <c r="EO370" s="827"/>
      <c r="EP370" s="828"/>
      <c r="EQ370" s="835"/>
      <c r="ER370" s="811"/>
      <c r="ES370" s="812"/>
      <c r="ET370" s="812"/>
      <c r="EU370" s="836"/>
      <c r="EV370" s="835"/>
      <c r="EW370" s="828"/>
      <c r="EX370" s="813"/>
      <c r="EY370" s="814"/>
      <c r="EZ370" s="814"/>
      <c r="FA370" s="827"/>
      <c r="FB370" s="828"/>
      <c r="FC370" s="835"/>
      <c r="FD370" s="811"/>
      <c r="FE370" s="812"/>
      <c r="FF370" s="812"/>
      <c r="FG370" s="836"/>
      <c r="FH370" s="835"/>
      <c r="FI370" s="828"/>
      <c r="FJ370" s="813"/>
      <c r="FK370" s="814"/>
      <c r="FL370" s="814"/>
      <c r="FM370" s="827"/>
      <c r="FN370" s="828"/>
      <c r="FO370" s="835"/>
      <c r="FP370" s="811"/>
      <c r="FQ370" s="812"/>
      <c r="FR370" s="812"/>
      <c r="FS370" s="823"/>
      <c r="FT370" s="824"/>
      <c r="FU370" s="825"/>
      <c r="FV370" s="803"/>
      <c r="FW370" s="804"/>
      <c r="FX370" s="804"/>
      <c r="FY370" s="826"/>
      <c r="FZ370" s="825"/>
      <c r="GA370" s="824"/>
      <c r="GB370" s="805"/>
      <c r="GC370" s="804"/>
      <c r="GD370" s="804"/>
      <c r="GE370" s="823"/>
      <c r="GF370" s="824"/>
      <c r="GG370" s="825"/>
      <c r="GH370" s="803"/>
      <c r="GI370" s="809"/>
      <c r="GJ370" s="809"/>
      <c r="GK370" s="826"/>
      <c r="GL370" s="825"/>
      <c r="GM370" s="824"/>
      <c r="GN370" s="805"/>
      <c r="GO370" s="804"/>
      <c r="GP370" s="804"/>
      <c r="GQ370" s="823"/>
      <c r="GR370" s="824"/>
      <c r="GS370" s="825"/>
      <c r="GT370" s="803"/>
      <c r="GU370" s="809"/>
      <c r="GV370" s="809"/>
      <c r="GW370" s="826"/>
      <c r="GX370" s="825"/>
      <c r="GY370" s="824"/>
      <c r="GZ370" s="805"/>
      <c r="HA370" s="804"/>
      <c r="HB370" s="804"/>
      <c r="HC370" s="823"/>
      <c r="HD370" s="824"/>
      <c r="HE370" s="825"/>
      <c r="HF370" s="803"/>
      <c r="HG370" s="809"/>
      <c r="HH370" s="809"/>
      <c r="HI370" s="826"/>
      <c r="HJ370" s="825"/>
      <c r="HK370" s="824"/>
      <c r="HL370" s="805"/>
      <c r="HM370" s="804"/>
      <c r="HN370" s="804"/>
      <c r="HO370" s="823"/>
      <c r="HP370" s="824"/>
      <c r="HQ370" s="825"/>
      <c r="HR370" s="803"/>
      <c r="HS370" s="809"/>
      <c r="HT370" s="809"/>
      <c r="HU370" s="826"/>
      <c r="HV370" s="825"/>
      <c r="HW370" s="824"/>
      <c r="HX370" s="805"/>
      <c r="HY370" s="804"/>
      <c r="HZ370" s="804"/>
      <c r="IA370" s="823"/>
      <c r="IB370" s="824"/>
      <c r="IC370" s="825"/>
      <c r="ID370" s="803"/>
      <c r="IE370" s="804"/>
      <c r="IF370" s="804"/>
      <c r="IG370" s="826"/>
      <c r="IH370" s="825"/>
      <c r="II370" s="824"/>
      <c r="IJ370" s="805"/>
      <c r="IK370" s="804"/>
      <c r="IL370" s="804"/>
      <c r="IM370" s="823"/>
      <c r="IN370" s="824"/>
      <c r="IO370" s="825"/>
      <c r="IP370" s="803"/>
      <c r="IQ370" s="804"/>
      <c r="IR370" s="804"/>
      <c r="IS370" s="826"/>
      <c r="IT370" s="825"/>
      <c r="IU370" s="824"/>
      <c r="IV370" s="805"/>
      <c r="IW370" s="804"/>
      <c r="IX370" s="804"/>
      <c r="IY370" s="823"/>
      <c r="IZ370" s="824"/>
      <c r="JA370" s="825"/>
      <c r="JB370" s="803"/>
      <c r="JC370" s="804"/>
      <c r="JD370" s="804"/>
      <c r="JE370" s="826"/>
      <c r="JF370" s="825"/>
      <c r="JG370" s="824"/>
      <c r="JH370" s="805"/>
      <c r="JI370" s="804"/>
      <c r="JJ370" s="804"/>
      <c r="JK370" s="823"/>
      <c r="JL370" s="824"/>
      <c r="JM370" s="825"/>
      <c r="JN370" s="803"/>
      <c r="JO370" s="809"/>
      <c r="JP370" s="809"/>
      <c r="JQ370" s="826"/>
      <c r="JR370" s="825"/>
      <c r="JS370" s="824"/>
      <c r="JT370" s="805"/>
      <c r="JU370" s="804"/>
      <c r="JV370" s="804"/>
      <c r="JW370" s="823"/>
      <c r="JX370" s="824"/>
      <c r="JY370" s="824"/>
      <c r="JZ370" s="805"/>
      <c r="KA370" s="809"/>
      <c r="KB370" s="809"/>
      <c r="KC370" s="823"/>
      <c r="KD370" s="824"/>
      <c r="KE370" s="824"/>
      <c r="KF370" s="805"/>
      <c r="KG370" s="809"/>
      <c r="KH370" s="809"/>
      <c r="KI370" s="823"/>
      <c r="KJ370" s="824"/>
      <c r="KK370" s="824"/>
      <c r="KL370" s="805"/>
      <c r="KM370" s="809"/>
      <c r="KN370" s="809"/>
      <c r="KO370" s="823"/>
      <c r="KP370" s="824"/>
      <c r="KQ370" s="824"/>
      <c r="KR370" s="805"/>
      <c r="KS370" s="804"/>
      <c r="KT370" s="804"/>
      <c r="KU370" s="823"/>
      <c r="KV370" s="824"/>
      <c r="KW370" s="824"/>
      <c r="KX370" s="805"/>
      <c r="KY370" s="809"/>
      <c r="KZ370" s="809"/>
      <c r="LA370" s="823"/>
      <c r="LB370" s="824"/>
      <c r="LC370" s="824"/>
      <c r="LD370" s="805"/>
      <c r="LE370" s="804"/>
      <c r="LF370" s="804"/>
      <c r="LG370" s="823"/>
      <c r="LH370" s="824"/>
      <c r="LI370" s="824"/>
      <c r="LJ370" s="805"/>
      <c r="LK370" s="804"/>
      <c r="LL370" s="804"/>
      <c r="LM370" s="823"/>
      <c r="LN370" s="824"/>
      <c r="LO370" s="824"/>
      <c r="LP370" s="805"/>
      <c r="LQ370" s="809"/>
      <c r="LR370" s="809"/>
      <c r="LS370" s="823"/>
      <c r="LT370" s="824"/>
      <c r="LU370" s="824"/>
      <c r="LV370" s="805"/>
      <c r="LW370" s="804"/>
      <c r="LX370" s="804"/>
      <c r="LY370" s="823"/>
      <c r="LZ370" s="824"/>
      <c r="MA370" s="824"/>
      <c r="MB370" s="805"/>
      <c r="MC370" s="809"/>
      <c r="MD370" s="809"/>
      <c r="ME370" s="823"/>
      <c r="MF370" s="824"/>
      <c r="MG370" s="824"/>
      <c r="MH370" s="805"/>
      <c r="MI370" s="809"/>
      <c r="MJ370" s="809"/>
      <c r="MK370" s="823"/>
      <c r="ML370" s="824"/>
      <c r="MM370" s="824"/>
      <c r="MN370" s="805"/>
      <c r="MO370" s="809"/>
      <c r="MP370" s="809"/>
      <c r="MQ370" s="823"/>
      <c r="MR370" s="824"/>
      <c r="MS370" s="935">
        <f t="shared" si="55"/>
        <v>4.4000000000000004</v>
      </c>
      <c r="MT370" s="805"/>
      <c r="MU370" s="804"/>
      <c r="MV370" s="804"/>
      <c r="MW370" s="823"/>
      <c r="MX370" s="824"/>
      <c r="MY370" s="928">
        <v>4</v>
      </c>
      <c r="MZ370" s="805"/>
      <c r="NA370" s="804"/>
      <c r="NB370" s="804"/>
      <c r="NC370" s="823"/>
      <c r="ND370" s="824"/>
      <c r="NE370" s="928">
        <v>1.1000000000000001</v>
      </c>
      <c r="NF370" s="805"/>
      <c r="NG370" s="804"/>
      <c r="NH370" s="804"/>
      <c r="NI370" s="823"/>
      <c r="NJ370" s="824"/>
      <c r="NK370" s="824"/>
      <c r="NL370" s="805"/>
      <c r="NM370" s="809"/>
      <c r="NN370" s="809"/>
      <c r="NO370" s="823"/>
      <c r="NP370" s="824"/>
      <c r="NQ370" s="824"/>
      <c r="NR370" s="805"/>
      <c r="NS370" s="823"/>
      <c r="NT370" s="824"/>
      <c r="NU370" s="824"/>
      <c r="NV370" s="805"/>
      <c r="NW370" s="823"/>
      <c r="NX370" s="824"/>
      <c r="NY370" s="824"/>
      <c r="NZ370" s="834"/>
      <c r="OA370" s="823"/>
      <c r="OB370" s="824"/>
      <c r="OC370" s="824"/>
      <c r="OD370" s="805"/>
      <c r="OE370" s="823"/>
      <c r="OF370" s="824"/>
      <c r="OG370" s="824"/>
      <c r="OH370" s="805"/>
      <c r="OI370" s="823"/>
      <c r="OJ370" s="824"/>
      <c r="OK370" s="824"/>
      <c r="OL370" s="805"/>
      <c r="OM370" s="823"/>
      <c r="ON370" s="824"/>
      <c r="OO370" s="824"/>
      <c r="OP370" s="805"/>
      <c r="OQ370" s="823"/>
      <c r="OR370" s="824"/>
      <c r="OS370" s="824"/>
      <c r="OT370" s="805"/>
      <c r="OU370" s="823"/>
      <c r="OV370" s="824"/>
      <c r="OW370" s="824"/>
      <c r="OX370" s="805"/>
      <c r="OY370" s="823"/>
      <c r="OZ370" s="824"/>
      <c r="PA370" s="824"/>
      <c r="PB370" s="805"/>
      <c r="PC370" s="823"/>
      <c r="PD370" s="824"/>
      <c r="PE370" s="824"/>
      <c r="PF370" s="805"/>
    </row>
    <row r="371" spans="1:422" ht="15" hidden="1" customHeight="1" x14ac:dyDescent="0.25">
      <c r="A371" s="801"/>
      <c r="B371" s="769"/>
      <c r="C371" s="769"/>
      <c r="D371" s="770"/>
      <c r="E371" s="769"/>
      <c r="F371" s="769"/>
      <c r="G371" s="769"/>
      <c r="H371" s="769"/>
      <c r="I371" s="769"/>
      <c r="J371" s="769"/>
      <c r="K371" s="769"/>
      <c r="L371" s="769"/>
      <c r="M371" s="769"/>
      <c r="N371" s="769"/>
      <c r="O371" s="769"/>
      <c r="P371" s="769"/>
      <c r="Q371" s="769"/>
      <c r="R371" s="769"/>
      <c r="S371" s="769"/>
      <c r="T371" s="941" t="s">
        <v>896</v>
      </c>
      <c r="U371" s="816"/>
      <c r="V371" s="816"/>
      <c r="W371" s="816"/>
      <c r="X371" s="769"/>
      <c r="Y371" s="769">
        <f>IF(AND(AJ371="",AK371="",AL371="",AN371="",AO371="",OR(AP371="",AP371=Dropdown!$AM$12,AP371=Dropdown!$AM$11)),1,0)</f>
        <v>1</v>
      </c>
      <c r="Z371" s="769">
        <f t="shared" si="53"/>
        <v>0</v>
      </c>
      <c r="AA371" s="769">
        <f t="shared" si="54"/>
        <v>0</v>
      </c>
      <c r="AB371" s="769">
        <f t="shared" si="50"/>
        <v>1</v>
      </c>
      <c r="AC371" s="769"/>
      <c r="AD371" s="772" t="str">
        <f>IF(OR(T371&lt;&gt;"",U371&lt;&gt;""),Dropdown!$A$4,IF(OR(V371&lt;&gt;"",W371&lt;&gt;""),Dropdown!$A$5,Dropdown!$A$3))</f>
        <v>Commercial/Institutional</v>
      </c>
      <c r="AE371" s="773" t="s">
        <v>343</v>
      </c>
      <c r="AF371" s="773" t="str">
        <f>VLOOKUP(AG371,Dropdown!$N$3:$R$62,2,FALSE)</f>
        <v>SSA</v>
      </c>
      <c r="AG371" s="924" t="s">
        <v>31</v>
      </c>
      <c r="AH371" s="773" t="str">
        <f>IF(AG371&lt;&gt;"",VLOOKUP(AG371,Dropdown!$N$3:$R$62,3,FALSE),IF(AF371&lt;&gt;"",VLOOKUP(AF371,Dropdown!$N$3:$R$62,3,FALSE),IF(AE371&lt;&gt;"",VLOOKUP(AE371,Dropdown!$N$3:$R$62,3,FALSE),"")))</f>
        <v>LI</v>
      </c>
      <c r="AI371" s="773" t="str">
        <f>IF(AG371&lt;&gt;"",VLOOKUP(AG371,Dropdown!$N$3:$R$62,5,FALSE),IF(AF371&lt;&gt;"",VLOOKUP(AF371,Dropdown!$N$3:$R$62,5,FALSE),IF(AE371&lt;&gt;"",VLOOKUP(AE371,Dropdown!$N$3:$R$62,5,FALSE),"")))</f>
        <v>Tropical</v>
      </c>
      <c r="AJ371" s="773"/>
      <c r="AK371" s="773"/>
      <c r="AL371" s="773"/>
      <c r="AM371" s="773"/>
      <c r="AN371" s="773"/>
      <c r="AO371" s="773"/>
      <c r="AP371" s="773"/>
      <c r="AQ371" s="769" t="s">
        <v>899</v>
      </c>
      <c r="AR371" s="926" t="s">
        <v>898</v>
      </c>
      <c r="AS371" s="774">
        <v>31</v>
      </c>
      <c r="AT371" s="769"/>
      <c r="AU371" s="769"/>
      <c r="AV371" s="846"/>
      <c r="AW371" s="826"/>
      <c r="AX371" s="825"/>
      <c r="AY371" s="825"/>
      <c r="AZ371" s="803"/>
      <c r="BA371" s="804"/>
      <c r="BB371" s="804"/>
      <c r="BC371" s="826"/>
      <c r="BD371" s="825"/>
      <c r="BE371" s="825"/>
      <c r="BF371" s="803"/>
      <c r="BG371" s="804"/>
      <c r="BH371" s="804"/>
      <c r="BI371" s="823"/>
      <c r="BJ371" s="824"/>
      <c r="BK371" s="824"/>
      <c r="BL371" s="805"/>
      <c r="BM371" s="804"/>
      <c r="BN371" s="804"/>
      <c r="BO371" s="826"/>
      <c r="BP371" s="825"/>
      <c r="BQ371" s="825"/>
      <c r="BR371" s="803"/>
      <c r="BS371" s="804"/>
      <c r="BT371" s="804"/>
      <c r="BU371" s="826"/>
      <c r="BV371" s="825"/>
      <c r="BW371" s="825"/>
      <c r="BX371" s="803"/>
      <c r="BY371" s="804"/>
      <c r="BZ371" s="804"/>
      <c r="CA371" s="826"/>
      <c r="CB371" s="825"/>
      <c r="CC371" s="825"/>
      <c r="CD371" s="803"/>
      <c r="CE371" s="804"/>
      <c r="CF371" s="804"/>
      <c r="CG371" s="826"/>
      <c r="CH371" s="825"/>
      <c r="CI371" s="825"/>
      <c r="CJ371" s="803"/>
      <c r="CK371" s="804"/>
      <c r="CL371" s="804"/>
      <c r="CM371" s="826"/>
      <c r="CN371" s="825"/>
      <c r="CO371" s="825"/>
      <c r="CP371" s="803"/>
      <c r="CQ371" s="804"/>
      <c r="CR371" s="804"/>
      <c r="CS371" s="826"/>
      <c r="CT371" s="825"/>
      <c r="CU371" s="825"/>
      <c r="CV371" s="803"/>
      <c r="CW371" s="804"/>
      <c r="CX371" s="804"/>
      <c r="CY371" s="826"/>
      <c r="CZ371" s="825"/>
      <c r="DA371" s="825"/>
      <c r="DB371" s="803"/>
      <c r="DC371" s="804"/>
      <c r="DD371" s="804"/>
      <c r="DE371" s="826"/>
      <c r="DF371" s="825"/>
      <c r="DG371" s="825"/>
      <c r="DH371" s="803"/>
      <c r="DI371" s="804"/>
      <c r="DJ371" s="804"/>
      <c r="DK371" s="826"/>
      <c r="DL371" s="825"/>
      <c r="DM371" s="825"/>
      <c r="DN371" s="803"/>
      <c r="DO371" s="804"/>
      <c r="DP371" s="804"/>
      <c r="DQ371" s="827"/>
      <c r="DR371" s="828"/>
      <c r="DS371" s="835"/>
      <c r="DT371" s="811"/>
      <c r="DU371" s="812"/>
      <c r="DV371" s="812"/>
      <c r="DW371" s="836"/>
      <c r="DX371" s="835"/>
      <c r="DY371" s="828"/>
      <c r="DZ371" s="813"/>
      <c r="EA371" s="814"/>
      <c r="EB371" s="814"/>
      <c r="EC371" s="827"/>
      <c r="ED371" s="828"/>
      <c r="EE371" s="835"/>
      <c r="EF371" s="811"/>
      <c r="EG371" s="812"/>
      <c r="EH371" s="812"/>
      <c r="EI371" s="836"/>
      <c r="EJ371" s="835"/>
      <c r="EK371" s="828"/>
      <c r="EL371" s="813"/>
      <c r="EM371" s="814"/>
      <c r="EN371" s="814"/>
      <c r="EO371" s="827"/>
      <c r="EP371" s="828"/>
      <c r="EQ371" s="835"/>
      <c r="ER371" s="811"/>
      <c r="ES371" s="812"/>
      <c r="ET371" s="812"/>
      <c r="EU371" s="836"/>
      <c r="EV371" s="835"/>
      <c r="EW371" s="828"/>
      <c r="EX371" s="813"/>
      <c r="EY371" s="814"/>
      <c r="EZ371" s="814"/>
      <c r="FA371" s="827"/>
      <c r="FB371" s="828"/>
      <c r="FC371" s="835"/>
      <c r="FD371" s="811"/>
      <c r="FE371" s="812"/>
      <c r="FF371" s="812"/>
      <c r="FG371" s="836"/>
      <c r="FH371" s="835"/>
      <c r="FI371" s="828"/>
      <c r="FJ371" s="813"/>
      <c r="FK371" s="814"/>
      <c r="FL371" s="814"/>
      <c r="FM371" s="827"/>
      <c r="FN371" s="828"/>
      <c r="FO371" s="835"/>
      <c r="FP371" s="811"/>
      <c r="FQ371" s="812"/>
      <c r="FR371" s="812"/>
      <c r="FS371" s="823"/>
      <c r="FT371" s="824"/>
      <c r="FU371" s="825"/>
      <c r="FV371" s="803"/>
      <c r="FW371" s="804"/>
      <c r="FX371" s="804"/>
      <c r="FY371" s="826"/>
      <c r="FZ371" s="825"/>
      <c r="GA371" s="824"/>
      <c r="GB371" s="805"/>
      <c r="GC371" s="804"/>
      <c r="GD371" s="804"/>
      <c r="GE371" s="823"/>
      <c r="GF371" s="824"/>
      <c r="GG371" s="825"/>
      <c r="GH371" s="803"/>
      <c r="GI371" s="809"/>
      <c r="GJ371" s="809"/>
      <c r="GK371" s="826"/>
      <c r="GL371" s="825"/>
      <c r="GM371" s="824"/>
      <c r="GN371" s="805"/>
      <c r="GO371" s="804"/>
      <c r="GP371" s="804"/>
      <c r="GQ371" s="823"/>
      <c r="GR371" s="824"/>
      <c r="GS371" s="825"/>
      <c r="GT371" s="803"/>
      <c r="GU371" s="809"/>
      <c r="GV371" s="809"/>
      <c r="GW371" s="826"/>
      <c r="GX371" s="825"/>
      <c r="GY371" s="824"/>
      <c r="GZ371" s="805"/>
      <c r="HA371" s="804"/>
      <c r="HB371" s="804"/>
      <c r="HC371" s="823"/>
      <c r="HD371" s="824"/>
      <c r="HE371" s="825"/>
      <c r="HF371" s="803"/>
      <c r="HG371" s="809"/>
      <c r="HH371" s="809"/>
      <c r="HI371" s="826"/>
      <c r="HJ371" s="825"/>
      <c r="HK371" s="824"/>
      <c r="HL371" s="805"/>
      <c r="HM371" s="804"/>
      <c r="HN371" s="804"/>
      <c r="HO371" s="823"/>
      <c r="HP371" s="824"/>
      <c r="HQ371" s="825"/>
      <c r="HR371" s="803"/>
      <c r="HS371" s="809"/>
      <c r="HT371" s="809"/>
      <c r="HU371" s="826"/>
      <c r="HV371" s="825"/>
      <c r="HW371" s="824"/>
      <c r="HX371" s="805"/>
      <c r="HY371" s="804"/>
      <c r="HZ371" s="804"/>
      <c r="IA371" s="823"/>
      <c r="IB371" s="824"/>
      <c r="IC371" s="825"/>
      <c r="ID371" s="803"/>
      <c r="IE371" s="804"/>
      <c r="IF371" s="804"/>
      <c r="IG371" s="826"/>
      <c r="IH371" s="825"/>
      <c r="II371" s="824"/>
      <c r="IJ371" s="805"/>
      <c r="IK371" s="804"/>
      <c r="IL371" s="804"/>
      <c r="IM371" s="823"/>
      <c r="IN371" s="824"/>
      <c r="IO371" s="825"/>
      <c r="IP371" s="803"/>
      <c r="IQ371" s="804"/>
      <c r="IR371" s="804"/>
      <c r="IS371" s="826"/>
      <c r="IT371" s="825"/>
      <c r="IU371" s="824"/>
      <c r="IV371" s="805"/>
      <c r="IW371" s="804"/>
      <c r="IX371" s="804"/>
      <c r="IY371" s="823"/>
      <c r="IZ371" s="824"/>
      <c r="JA371" s="825"/>
      <c r="JB371" s="803"/>
      <c r="JC371" s="804"/>
      <c r="JD371" s="804"/>
      <c r="JE371" s="826"/>
      <c r="JF371" s="825"/>
      <c r="JG371" s="824"/>
      <c r="JH371" s="805"/>
      <c r="JI371" s="804"/>
      <c r="JJ371" s="804"/>
      <c r="JK371" s="823"/>
      <c r="JL371" s="824"/>
      <c r="JM371" s="825"/>
      <c r="JN371" s="803"/>
      <c r="JO371" s="809"/>
      <c r="JP371" s="809"/>
      <c r="JQ371" s="826"/>
      <c r="JR371" s="825"/>
      <c r="JS371" s="824"/>
      <c r="JT371" s="805"/>
      <c r="JU371" s="804"/>
      <c r="JV371" s="804"/>
      <c r="JW371" s="823"/>
      <c r="JX371" s="824"/>
      <c r="JY371" s="824"/>
      <c r="JZ371" s="805"/>
      <c r="KA371" s="809"/>
      <c r="KB371" s="809"/>
      <c r="KC371" s="823"/>
      <c r="KD371" s="824"/>
      <c r="KE371" s="824"/>
      <c r="KF371" s="805"/>
      <c r="KG371" s="809"/>
      <c r="KH371" s="809"/>
      <c r="KI371" s="823"/>
      <c r="KJ371" s="824"/>
      <c r="KK371" s="824"/>
      <c r="KL371" s="805"/>
      <c r="KM371" s="809"/>
      <c r="KN371" s="809"/>
      <c r="KO371" s="823"/>
      <c r="KP371" s="824"/>
      <c r="KQ371" s="824"/>
      <c r="KR371" s="805"/>
      <c r="KS371" s="804"/>
      <c r="KT371" s="804"/>
      <c r="KU371" s="823"/>
      <c r="KV371" s="824"/>
      <c r="KW371" s="824"/>
      <c r="KX371" s="805"/>
      <c r="KY371" s="809"/>
      <c r="KZ371" s="809"/>
      <c r="LA371" s="823"/>
      <c r="LB371" s="824"/>
      <c r="LC371" s="824"/>
      <c r="LD371" s="805"/>
      <c r="LE371" s="804"/>
      <c r="LF371" s="804"/>
      <c r="LG371" s="823"/>
      <c r="LH371" s="824"/>
      <c r="LI371" s="824"/>
      <c r="LJ371" s="805"/>
      <c r="LK371" s="804"/>
      <c r="LL371" s="804"/>
      <c r="LM371" s="823"/>
      <c r="LN371" s="824"/>
      <c r="LO371" s="824"/>
      <c r="LP371" s="805"/>
      <c r="LQ371" s="809"/>
      <c r="LR371" s="809"/>
      <c r="LS371" s="823"/>
      <c r="LT371" s="824"/>
      <c r="LU371" s="824"/>
      <c r="LV371" s="805"/>
      <c r="LW371" s="804"/>
      <c r="LX371" s="804"/>
      <c r="LY371" s="823"/>
      <c r="LZ371" s="824"/>
      <c r="MA371" s="824"/>
      <c r="MB371" s="805"/>
      <c r="MC371" s="809"/>
      <c r="MD371" s="809"/>
      <c r="ME371" s="823"/>
      <c r="MF371" s="824"/>
      <c r="MG371" s="824"/>
      <c r="MH371" s="805"/>
      <c r="MI371" s="809"/>
      <c r="MJ371" s="809"/>
      <c r="MK371" s="823"/>
      <c r="ML371" s="824"/>
      <c r="MM371" s="824"/>
      <c r="MN371" s="805"/>
      <c r="MO371" s="809"/>
      <c r="MP371" s="809"/>
      <c r="MQ371" s="823"/>
      <c r="MR371" s="824"/>
      <c r="MS371" s="935">
        <f t="shared" si="55"/>
        <v>4.4000000000000004</v>
      </c>
      <c r="MT371" s="805"/>
      <c r="MU371" s="804"/>
      <c r="MV371" s="804"/>
      <c r="MW371" s="823"/>
      <c r="MX371" s="824"/>
      <c r="MY371" s="928">
        <v>4</v>
      </c>
      <c r="MZ371" s="805"/>
      <c r="NA371" s="804"/>
      <c r="NB371" s="804"/>
      <c r="NC371" s="823"/>
      <c r="ND371" s="824"/>
      <c r="NE371" s="928">
        <v>1.1000000000000001</v>
      </c>
      <c r="NF371" s="805"/>
      <c r="NG371" s="804"/>
      <c r="NH371" s="804"/>
      <c r="NI371" s="823"/>
      <c r="NJ371" s="824"/>
      <c r="NK371" s="824"/>
      <c r="NL371" s="805"/>
      <c r="NM371" s="809"/>
      <c r="NN371" s="809"/>
      <c r="NO371" s="823"/>
      <c r="NP371" s="824"/>
      <c r="NQ371" s="824"/>
      <c r="NR371" s="805"/>
      <c r="NS371" s="823"/>
      <c r="NT371" s="824"/>
      <c r="NU371" s="824"/>
      <c r="NV371" s="805"/>
      <c r="NW371" s="823"/>
      <c r="NX371" s="824"/>
      <c r="NY371" s="824"/>
      <c r="NZ371" s="834"/>
      <c r="OA371" s="823"/>
      <c r="OB371" s="824"/>
      <c r="OC371" s="824"/>
      <c r="OD371" s="805"/>
      <c r="OE371" s="823"/>
      <c r="OF371" s="824"/>
      <c r="OG371" s="824"/>
      <c r="OH371" s="805"/>
      <c r="OI371" s="823"/>
      <c r="OJ371" s="824"/>
      <c r="OK371" s="824"/>
      <c r="OL371" s="805"/>
      <c r="OM371" s="823"/>
      <c r="ON371" s="824"/>
      <c r="OO371" s="824"/>
      <c r="OP371" s="805"/>
      <c r="OQ371" s="823"/>
      <c r="OR371" s="824"/>
      <c r="OS371" s="824"/>
      <c r="OT371" s="805"/>
      <c r="OU371" s="823"/>
      <c r="OV371" s="824"/>
      <c r="OW371" s="824"/>
      <c r="OX371" s="805"/>
      <c r="OY371" s="823"/>
      <c r="OZ371" s="824"/>
      <c r="PA371" s="824"/>
      <c r="PB371" s="805"/>
      <c r="PC371" s="823"/>
      <c r="PD371" s="824"/>
      <c r="PE371" s="824"/>
      <c r="PF371" s="805"/>
    </row>
    <row r="372" spans="1:422" ht="15" hidden="1" customHeight="1" x14ac:dyDescent="0.25">
      <c r="A372" s="801"/>
      <c r="B372" s="769"/>
      <c r="C372" s="769"/>
      <c r="D372" s="770"/>
      <c r="E372" s="769"/>
      <c r="F372" s="769"/>
      <c r="G372" s="769"/>
      <c r="H372" s="769"/>
      <c r="I372" s="769"/>
      <c r="J372" s="769"/>
      <c r="K372" s="769"/>
      <c r="L372" s="769"/>
      <c r="M372" s="769"/>
      <c r="N372" s="769"/>
      <c r="O372" s="769"/>
      <c r="P372" s="769"/>
      <c r="Q372" s="769"/>
      <c r="R372" s="769"/>
      <c r="S372" s="769"/>
      <c r="T372" s="941" t="s">
        <v>895</v>
      </c>
      <c r="U372" s="816"/>
      <c r="V372" s="816"/>
      <c r="W372" s="816"/>
      <c r="X372" s="769"/>
      <c r="Y372" s="769">
        <f>IF(AND(AJ372="",AK372="",AL372="",AN372="",AO372="",OR(AP372="",AP372=Dropdown!$AM$12,AP372=Dropdown!$AM$11)),1,0)</f>
        <v>1</v>
      </c>
      <c r="Z372" s="769">
        <f t="shared" si="53"/>
        <v>0</v>
      </c>
      <c r="AA372" s="769">
        <f t="shared" si="54"/>
        <v>0</v>
      </c>
      <c r="AB372" s="769">
        <f t="shared" si="50"/>
        <v>1</v>
      </c>
      <c r="AC372" s="769"/>
      <c r="AD372" s="772" t="str">
        <f>IF(OR(T372&lt;&gt;"",U372&lt;&gt;""),Dropdown!$A$4,IF(OR(V372&lt;&gt;"",W372&lt;&gt;""),Dropdown!$A$5,Dropdown!$A$3))</f>
        <v>Commercial/Institutional</v>
      </c>
      <c r="AE372" s="773" t="s">
        <v>343</v>
      </c>
      <c r="AF372" s="773" t="str">
        <f>VLOOKUP(AG372,Dropdown!$N$3:$R$62,2,FALSE)</f>
        <v>SSA</v>
      </c>
      <c r="AG372" s="924" t="s">
        <v>31</v>
      </c>
      <c r="AH372" s="773" t="str">
        <f>IF(AG372&lt;&gt;"",VLOOKUP(AG372,Dropdown!$N$3:$R$62,3,FALSE),IF(AF372&lt;&gt;"",VLOOKUP(AF372,Dropdown!$N$3:$R$62,3,FALSE),IF(AE372&lt;&gt;"",VLOOKUP(AE372,Dropdown!$N$3:$R$62,3,FALSE),"")))</f>
        <v>LI</v>
      </c>
      <c r="AI372" s="773" t="str">
        <f>IF(AG372&lt;&gt;"",VLOOKUP(AG372,Dropdown!$N$3:$R$62,5,FALSE),IF(AF372&lt;&gt;"",VLOOKUP(AF372,Dropdown!$N$3:$R$62,5,FALSE),IF(AE372&lt;&gt;"",VLOOKUP(AE372,Dropdown!$N$3:$R$62,5,FALSE),"")))</f>
        <v>Tropical</v>
      </c>
      <c r="AJ372" s="773"/>
      <c r="AK372" s="773"/>
      <c r="AL372" s="773"/>
      <c r="AM372" s="773"/>
      <c r="AN372" s="773"/>
      <c r="AO372" s="773"/>
      <c r="AP372" s="773"/>
      <c r="AQ372" s="769" t="s">
        <v>899</v>
      </c>
      <c r="AR372" s="926" t="s">
        <v>898</v>
      </c>
      <c r="AS372" s="774">
        <v>31</v>
      </c>
      <c r="AT372" s="769"/>
      <c r="AU372" s="769"/>
      <c r="AV372" s="846"/>
      <c r="AW372" s="826"/>
      <c r="AX372" s="825"/>
      <c r="AY372" s="825"/>
      <c r="AZ372" s="803"/>
      <c r="BA372" s="804"/>
      <c r="BB372" s="804"/>
      <c r="BC372" s="826"/>
      <c r="BD372" s="825"/>
      <c r="BE372" s="825"/>
      <c r="BF372" s="803"/>
      <c r="BG372" s="804"/>
      <c r="BH372" s="804"/>
      <c r="BI372" s="823"/>
      <c r="BJ372" s="824"/>
      <c r="BK372" s="824"/>
      <c r="BL372" s="805"/>
      <c r="BM372" s="804"/>
      <c r="BN372" s="804"/>
      <c r="BO372" s="826"/>
      <c r="BP372" s="825"/>
      <c r="BQ372" s="825"/>
      <c r="BR372" s="803"/>
      <c r="BS372" s="804"/>
      <c r="BT372" s="804"/>
      <c r="BU372" s="826"/>
      <c r="BV372" s="825"/>
      <c r="BW372" s="825"/>
      <c r="BX372" s="803"/>
      <c r="BY372" s="804"/>
      <c r="BZ372" s="804"/>
      <c r="CA372" s="826"/>
      <c r="CB372" s="825"/>
      <c r="CC372" s="825"/>
      <c r="CD372" s="803"/>
      <c r="CE372" s="804"/>
      <c r="CF372" s="804"/>
      <c r="CG372" s="826"/>
      <c r="CH372" s="825"/>
      <c r="CI372" s="825"/>
      <c r="CJ372" s="803"/>
      <c r="CK372" s="804"/>
      <c r="CL372" s="804"/>
      <c r="CM372" s="826"/>
      <c r="CN372" s="825"/>
      <c r="CO372" s="825"/>
      <c r="CP372" s="803"/>
      <c r="CQ372" s="804"/>
      <c r="CR372" s="804"/>
      <c r="CS372" s="826"/>
      <c r="CT372" s="825"/>
      <c r="CU372" s="825"/>
      <c r="CV372" s="803"/>
      <c r="CW372" s="804"/>
      <c r="CX372" s="804"/>
      <c r="CY372" s="826"/>
      <c r="CZ372" s="825"/>
      <c r="DA372" s="825"/>
      <c r="DB372" s="803"/>
      <c r="DC372" s="804"/>
      <c r="DD372" s="804"/>
      <c r="DE372" s="826"/>
      <c r="DF372" s="825"/>
      <c r="DG372" s="825"/>
      <c r="DH372" s="803"/>
      <c r="DI372" s="804"/>
      <c r="DJ372" s="804"/>
      <c r="DK372" s="826"/>
      <c r="DL372" s="825"/>
      <c r="DM372" s="825"/>
      <c r="DN372" s="803"/>
      <c r="DO372" s="804"/>
      <c r="DP372" s="804"/>
      <c r="DQ372" s="827"/>
      <c r="DR372" s="828"/>
      <c r="DS372" s="835"/>
      <c r="DT372" s="811"/>
      <c r="DU372" s="812"/>
      <c r="DV372" s="812"/>
      <c r="DW372" s="836"/>
      <c r="DX372" s="835"/>
      <c r="DY372" s="828"/>
      <c r="DZ372" s="813"/>
      <c r="EA372" s="814"/>
      <c r="EB372" s="814"/>
      <c r="EC372" s="827"/>
      <c r="ED372" s="828"/>
      <c r="EE372" s="835"/>
      <c r="EF372" s="811"/>
      <c r="EG372" s="812"/>
      <c r="EH372" s="812"/>
      <c r="EI372" s="836"/>
      <c r="EJ372" s="835"/>
      <c r="EK372" s="828"/>
      <c r="EL372" s="813"/>
      <c r="EM372" s="814"/>
      <c r="EN372" s="814"/>
      <c r="EO372" s="827"/>
      <c r="EP372" s="828"/>
      <c r="EQ372" s="835"/>
      <c r="ER372" s="811"/>
      <c r="ES372" s="812"/>
      <c r="ET372" s="812"/>
      <c r="EU372" s="836"/>
      <c r="EV372" s="835"/>
      <c r="EW372" s="828"/>
      <c r="EX372" s="813"/>
      <c r="EY372" s="814"/>
      <c r="EZ372" s="814"/>
      <c r="FA372" s="827"/>
      <c r="FB372" s="828"/>
      <c r="FC372" s="835"/>
      <c r="FD372" s="811"/>
      <c r="FE372" s="812"/>
      <c r="FF372" s="812"/>
      <c r="FG372" s="836"/>
      <c r="FH372" s="835"/>
      <c r="FI372" s="828"/>
      <c r="FJ372" s="813"/>
      <c r="FK372" s="814"/>
      <c r="FL372" s="814"/>
      <c r="FM372" s="827"/>
      <c r="FN372" s="828"/>
      <c r="FO372" s="835"/>
      <c r="FP372" s="811"/>
      <c r="FQ372" s="812"/>
      <c r="FR372" s="812"/>
      <c r="FS372" s="823"/>
      <c r="FT372" s="824"/>
      <c r="FU372" s="825"/>
      <c r="FV372" s="803"/>
      <c r="FW372" s="804"/>
      <c r="FX372" s="804"/>
      <c r="FY372" s="826"/>
      <c r="FZ372" s="825"/>
      <c r="GA372" s="824"/>
      <c r="GB372" s="805"/>
      <c r="GC372" s="804"/>
      <c r="GD372" s="804"/>
      <c r="GE372" s="823"/>
      <c r="GF372" s="824"/>
      <c r="GG372" s="825"/>
      <c r="GH372" s="803"/>
      <c r="GI372" s="809"/>
      <c r="GJ372" s="809"/>
      <c r="GK372" s="826"/>
      <c r="GL372" s="825"/>
      <c r="GM372" s="824"/>
      <c r="GN372" s="805"/>
      <c r="GO372" s="804"/>
      <c r="GP372" s="804"/>
      <c r="GQ372" s="823"/>
      <c r="GR372" s="824"/>
      <c r="GS372" s="825"/>
      <c r="GT372" s="803"/>
      <c r="GU372" s="809"/>
      <c r="GV372" s="809"/>
      <c r="GW372" s="826"/>
      <c r="GX372" s="825"/>
      <c r="GY372" s="824"/>
      <c r="GZ372" s="805"/>
      <c r="HA372" s="804"/>
      <c r="HB372" s="804"/>
      <c r="HC372" s="823"/>
      <c r="HD372" s="824"/>
      <c r="HE372" s="825"/>
      <c r="HF372" s="803"/>
      <c r="HG372" s="809"/>
      <c r="HH372" s="809"/>
      <c r="HI372" s="826"/>
      <c r="HJ372" s="825"/>
      <c r="HK372" s="824"/>
      <c r="HL372" s="805"/>
      <c r="HM372" s="804"/>
      <c r="HN372" s="804"/>
      <c r="HO372" s="823"/>
      <c r="HP372" s="824"/>
      <c r="HQ372" s="825"/>
      <c r="HR372" s="803"/>
      <c r="HS372" s="809"/>
      <c r="HT372" s="809"/>
      <c r="HU372" s="826"/>
      <c r="HV372" s="825"/>
      <c r="HW372" s="824"/>
      <c r="HX372" s="805"/>
      <c r="HY372" s="804"/>
      <c r="HZ372" s="804"/>
      <c r="IA372" s="823"/>
      <c r="IB372" s="824"/>
      <c r="IC372" s="825"/>
      <c r="ID372" s="803"/>
      <c r="IE372" s="804"/>
      <c r="IF372" s="804"/>
      <c r="IG372" s="826"/>
      <c r="IH372" s="825"/>
      <c r="II372" s="824"/>
      <c r="IJ372" s="805"/>
      <c r="IK372" s="804"/>
      <c r="IL372" s="804"/>
      <c r="IM372" s="823"/>
      <c r="IN372" s="824"/>
      <c r="IO372" s="825"/>
      <c r="IP372" s="803"/>
      <c r="IQ372" s="804"/>
      <c r="IR372" s="804"/>
      <c r="IS372" s="826"/>
      <c r="IT372" s="825"/>
      <c r="IU372" s="824"/>
      <c r="IV372" s="805"/>
      <c r="IW372" s="804"/>
      <c r="IX372" s="804"/>
      <c r="IY372" s="823"/>
      <c r="IZ372" s="824"/>
      <c r="JA372" s="825"/>
      <c r="JB372" s="803"/>
      <c r="JC372" s="804"/>
      <c r="JD372" s="804"/>
      <c r="JE372" s="826"/>
      <c r="JF372" s="825"/>
      <c r="JG372" s="824"/>
      <c r="JH372" s="805"/>
      <c r="JI372" s="804"/>
      <c r="JJ372" s="804"/>
      <c r="JK372" s="823"/>
      <c r="JL372" s="824"/>
      <c r="JM372" s="825"/>
      <c r="JN372" s="803"/>
      <c r="JO372" s="809"/>
      <c r="JP372" s="809"/>
      <c r="JQ372" s="826"/>
      <c r="JR372" s="825"/>
      <c r="JS372" s="824"/>
      <c r="JT372" s="805"/>
      <c r="JU372" s="804"/>
      <c r="JV372" s="804"/>
      <c r="JW372" s="823"/>
      <c r="JX372" s="824"/>
      <c r="JY372" s="824"/>
      <c r="JZ372" s="805"/>
      <c r="KA372" s="809"/>
      <c r="KB372" s="809"/>
      <c r="KC372" s="823"/>
      <c r="KD372" s="824"/>
      <c r="KE372" s="824"/>
      <c r="KF372" s="805"/>
      <c r="KG372" s="809"/>
      <c r="KH372" s="809"/>
      <c r="KI372" s="823"/>
      <c r="KJ372" s="824"/>
      <c r="KK372" s="824"/>
      <c r="KL372" s="805"/>
      <c r="KM372" s="809"/>
      <c r="KN372" s="809"/>
      <c r="KO372" s="823"/>
      <c r="KP372" s="824"/>
      <c r="KQ372" s="824"/>
      <c r="KR372" s="805"/>
      <c r="KS372" s="804"/>
      <c r="KT372" s="804"/>
      <c r="KU372" s="823"/>
      <c r="KV372" s="824"/>
      <c r="KW372" s="824"/>
      <c r="KX372" s="805"/>
      <c r="KY372" s="809"/>
      <c r="KZ372" s="809"/>
      <c r="LA372" s="823"/>
      <c r="LB372" s="824"/>
      <c r="LC372" s="824"/>
      <c r="LD372" s="805"/>
      <c r="LE372" s="804"/>
      <c r="LF372" s="804"/>
      <c r="LG372" s="823"/>
      <c r="LH372" s="824"/>
      <c r="LI372" s="824"/>
      <c r="LJ372" s="805"/>
      <c r="LK372" s="804"/>
      <c r="LL372" s="804"/>
      <c r="LM372" s="823"/>
      <c r="LN372" s="824"/>
      <c r="LO372" s="824"/>
      <c r="LP372" s="805"/>
      <c r="LQ372" s="809"/>
      <c r="LR372" s="809"/>
      <c r="LS372" s="823"/>
      <c r="LT372" s="824"/>
      <c r="LU372" s="824"/>
      <c r="LV372" s="805"/>
      <c r="LW372" s="804"/>
      <c r="LX372" s="804"/>
      <c r="LY372" s="823"/>
      <c r="LZ372" s="824"/>
      <c r="MA372" s="824"/>
      <c r="MB372" s="805"/>
      <c r="MC372" s="809"/>
      <c r="MD372" s="809"/>
      <c r="ME372" s="823"/>
      <c r="MF372" s="824"/>
      <c r="MG372" s="824"/>
      <c r="MH372" s="805"/>
      <c r="MI372" s="809"/>
      <c r="MJ372" s="809"/>
      <c r="MK372" s="823"/>
      <c r="ML372" s="824"/>
      <c r="MM372" s="824"/>
      <c r="MN372" s="805"/>
      <c r="MO372" s="809"/>
      <c r="MP372" s="809"/>
      <c r="MQ372" s="823"/>
      <c r="MR372" s="824"/>
      <c r="MS372" s="935">
        <f t="shared" si="55"/>
        <v>4.4000000000000004</v>
      </c>
      <c r="MT372" s="805"/>
      <c r="MU372" s="804"/>
      <c r="MV372" s="804"/>
      <c r="MW372" s="823"/>
      <c r="MX372" s="824"/>
      <c r="MY372" s="928">
        <v>4</v>
      </c>
      <c r="MZ372" s="805"/>
      <c r="NA372" s="804"/>
      <c r="NB372" s="804"/>
      <c r="NC372" s="823"/>
      <c r="ND372" s="824"/>
      <c r="NE372" s="928">
        <v>1.1000000000000001</v>
      </c>
      <c r="NF372" s="805"/>
      <c r="NG372" s="804"/>
      <c r="NH372" s="804"/>
      <c r="NI372" s="823"/>
      <c r="NJ372" s="824"/>
      <c r="NK372" s="824"/>
      <c r="NL372" s="805"/>
      <c r="NM372" s="809"/>
      <c r="NN372" s="809"/>
      <c r="NO372" s="823"/>
      <c r="NP372" s="824"/>
      <c r="NQ372" s="824"/>
      <c r="NR372" s="805"/>
      <c r="NS372" s="823"/>
      <c r="NT372" s="824"/>
      <c r="NU372" s="824"/>
      <c r="NV372" s="805"/>
      <c r="NW372" s="823"/>
      <c r="NX372" s="824"/>
      <c r="NY372" s="824"/>
      <c r="NZ372" s="834"/>
      <c r="OA372" s="823"/>
      <c r="OB372" s="824"/>
      <c r="OC372" s="824"/>
      <c r="OD372" s="805"/>
      <c r="OE372" s="823"/>
      <c r="OF372" s="824"/>
      <c r="OG372" s="824"/>
      <c r="OH372" s="805"/>
      <c r="OI372" s="823"/>
      <c r="OJ372" s="824"/>
      <c r="OK372" s="824"/>
      <c r="OL372" s="805"/>
      <c r="OM372" s="823"/>
      <c r="ON372" s="824"/>
      <c r="OO372" s="824"/>
      <c r="OP372" s="805"/>
      <c r="OQ372" s="823"/>
      <c r="OR372" s="824"/>
      <c r="OS372" s="824"/>
      <c r="OT372" s="805"/>
      <c r="OU372" s="823"/>
      <c r="OV372" s="824"/>
      <c r="OW372" s="824"/>
      <c r="OX372" s="805"/>
      <c r="OY372" s="823"/>
      <c r="OZ372" s="824"/>
      <c r="PA372" s="824"/>
      <c r="PB372" s="805"/>
      <c r="PC372" s="823"/>
      <c r="PD372" s="824"/>
      <c r="PE372" s="824"/>
      <c r="PF372" s="805"/>
    </row>
    <row r="373" spans="1:422" ht="15" hidden="1" customHeight="1" x14ac:dyDescent="0.25">
      <c r="A373" s="801"/>
      <c r="B373" s="769"/>
      <c r="C373" s="769"/>
      <c r="D373" s="770"/>
      <c r="E373" s="769"/>
      <c r="F373" s="769"/>
      <c r="G373" s="769"/>
      <c r="H373" s="769"/>
      <c r="I373" s="769"/>
      <c r="J373" s="769"/>
      <c r="K373" s="769"/>
      <c r="L373" s="769"/>
      <c r="M373" s="769"/>
      <c r="N373" s="769"/>
      <c r="O373" s="769"/>
      <c r="P373" s="769"/>
      <c r="Q373" s="769"/>
      <c r="R373" s="769"/>
      <c r="S373" s="769"/>
      <c r="T373" s="816"/>
      <c r="U373" s="816"/>
      <c r="V373" s="816"/>
      <c r="W373" s="816"/>
      <c r="X373" s="769"/>
      <c r="Y373" s="769">
        <f>IF(AND(AJ373="",AK373="",AL373="",AN373="",AO373="",OR(AP373="",AP373=Dropdown!$AM$12,AP373=Dropdown!$AM$11)),1,0)</f>
        <v>0</v>
      </c>
      <c r="Z373" s="769">
        <f t="shared" si="53"/>
        <v>0</v>
      </c>
      <c r="AA373" s="769">
        <f t="shared" si="54"/>
        <v>0</v>
      </c>
      <c r="AB373" s="769">
        <f t="shared" si="50"/>
        <v>1</v>
      </c>
      <c r="AC373" s="769"/>
      <c r="AD373" s="772" t="str">
        <f>IF(OR(T373&lt;&gt;"",U373&lt;&gt;""),Dropdown!$A$4,IF(OR(V373&lt;&gt;"",W373&lt;&gt;""),Dropdown!$A$5,Dropdown!$A$3))</f>
        <v>Residential</v>
      </c>
      <c r="AE373" s="773" t="s">
        <v>343</v>
      </c>
      <c r="AF373" s="773" t="str">
        <f>VLOOKUP(AG373,Dropdown!$N$3:$R$62,2,FALSE)</f>
        <v>SSA</v>
      </c>
      <c r="AG373" s="924" t="s">
        <v>31</v>
      </c>
      <c r="AH373" s="773" t="str">
        <f>IF(AG373&lt;&gt;"",VLOOKUP(AG373,Dropdown!$N$3:$R$62,3,FALSE),IF(AF373&lt;&gt;"",VLOOKUP(AF373,Dropdown!$N$3:$R$62,3,FALSE),IF(AE373&lt;&gt;"",VLOOKUP(AE373,Dropdown!$N$3:$R$62,3,FALSE),"")))</f>
        <v>LI</v>
      </c>
      <c r="AI373" s="773" t="str">
        <f>IF(AG373&lt;&gt;"",VLOOKUP(AG373,Dropdown!$N$3:$R$62,5,FALSE),IF(AF373&lt;&gt;"",VLOOKUP(AF373,Dropdown!$N$3:$R$62,5,FALSE),IF(AE373&lt;&gt;"",VLOOKUP(AE373,Dropdown!$N$3:$R$62,5,FALSE),"")))</f>
        <v>Tropical</v>
      </c>
      <c r="AJ373" s="773" t="s">
        <v>776</v>
      </c>
      <c r="AK373" s="773"/>
      <c r="AL373" s="773"/>
      <c r="AM373" s="773"/>
      <c r="AN373" s="925" t="s">
        <v>637</v>
      </c>
      <c r="AO373" s="773" t="s">
        <v>627</v>
      </c>
      <c r="AP373" s="773"/>
      <c r="AQ373" s="1" t="s">
        <v>899</v>
      </c>
      <c r="AR373" s="926" t="s">
        <v>898</v>
      </c>
      <c r="AS373" s="774">
        <v>31</v>
      </c>
      <c r="AT373" s="769"/>
      <c r="AU373" s="769"/>
      <c r="AV373" s="846"/>
      <c r="AW373" s="826"/>
      <c r="AX373" s="825"/>
      <c r="AY373" s="825"/>
      <c r="AZ373" s="803"/>
      <c r="BA373" s="804"/>
      <c r="BB373" s="804"/>
      <c r="BC373" s="826"/>
      <c r="BD373" s="825"/>
      <c r="BE373" s="825"/>
      <c r="BF373" s="803"/>
      <c r="BG373" s="804"/>
      <c r="BH373" s="804"/>
      <c r="BI373" s="823"/>
      <c r="BJ373" s="824"/>
      <c r="BK373" s="824"/>
      <c r="BL373" s="805"/>
      <c r="BM373" s="804"/>
      <c r="BN373" s="804"/>
      <c r="BO373" s="826"/>
      <c r="BP373" s="825"/>
      <c r="BQ373" s="825"/>
      <c r="BR373" s="803"/>
      <c r="BS373" s="804"/>
      <c r="BT373" s="804"/>
      <c r="BU373" s="826"/>
      <c r="BV373" s="825"/>
      <c r="BW373" s="825"/>
      <c r="BX373" s="803"/>
      <c r="BY373" s="804"/>
      <c r="BZ373" s="804"/>
      <c r="CA373" s="826"/>
      <c r="CB373" s="825"/>
      <c r="CC373" s="825"/>
      <c r="CD373" s="803"/>
      <c r="CE373" s="804"/>
      <c r="CF373" s="804"/>
      <c r="CG373" s="826"/>
      <c r="CH373" s="825"/>
      <c r="CI373" s="825"/>
      <c r="CJ373" s="803"/>
      <c r="CK373" s="804"/>
      <c r="CL373" s="804"/>
      <c r="CM373" s="826"/>
      <c r="CN373" s="825"/>
      <c r="CO373" s="825"/>
      <c r="CP373" s="803"/>
      <c r="CQ373" s="804"/>
      <c r="CR373" s="804"/>
      <c r="CS373" s="826"/>
      <c r="CT373" s="825"/>
      <c r="CU373" s="825"/>
      <c r="CV373" s="803"/>
      <c r="CW373" s="804"/>
      <c r="CX373" s="804"/>
      <c r="CY373" s="826"/>
      <c r="CZ373" s="825"/>
      <c r="DA373" s="825"/>
      <c r="DB373" s="803"/>
      <c r="DC373" s="804"/>
      <c r="DD373" s="804"/>
      <c r="DE373" s="826"/>
      <c r="DF373" s="825"/>
      <c r="DG373" s="825"/>
      <c r="DH373" s="803"/>
      <c r="DI373" s="804"/>
      <c r="DJ373" s="804"/>
      <c r="DK373" s="826"/>
      <c r="DL373" s="825"/>
      <c r="DM373" s="825"/>
      <c r="DN373" s="803"/>
      <c r="DO373" s="804"/>
      <c r="DP373" s="804"/>
      <c r="DQ373" s="827"/>
      <c r="DR373" s="828"/>
      <c r="DS373" s="835"/>
      <c r="DT373" s="811"/>
      <c r="DU373" s="812"/>
      <c r="DV373" s="812"/>
      <c r="DW373" s="836"/>
      <c r="DX373" s="835"/>
      <c r="DY373" s="828"/>
      <c r="DZ373" s="813"/>
      <c r="EA373" s="814"/>
      <c r="EB373" s="814"/>
      <c r="EC373" s="827"/>
      <c r="ED373" s="828"/>
      <c r="EE373" s="835"/>
      <c r="EF373" s="811"/>
      <c r="EG373" s="812"/>
      <c r="EH373" s="812"/>
      <c r="EI373" s="836"/>
      <c r="EJ373" s="835"/>
      <c r="EK373" s="828"/>
      <c r="EL373" s="813"/>
      <c r="EM373" s="814"/>
      <c r="EN373" s="814"/>
      <c r="EO373" s="827"/>
      <c r="EP373" s="828"/>
      <c r="EQ373" s="835"/>
      <c r="ER373" s="811"/>
      <c r="ES373" s="812"/>
      <c r="ET373" s="812"/>
      <c r="EU373" s="836"/>
      <c r="EV373" s="835"/>
      <c r="EW373" s="828"/>
      <c r="EX373" s="813"/>
      <c r="EY373" s="814"/>
      <c r="EZ373" s="814"/>
      <c r="FA373" s="827"/>
      <c r="FB373" s="828"/>
      <c r="FC373" s="835"/>
      <c r="FD373" s="811"/>
      <c r="FE373" s="812"/>
      <c r="FF373" s="812"/>
      <c r="FG373" s="836"/>
      <c r="FH373" s="835"/>
      <c r="FI373" s="828"/>
      <c r="FJ373" s="813"/>
      <c r="FK373" s="814"/>
      <c r="FL373" s="814"/>
      <c r="FM373" s="827"/>
      <c r="FN373" s="828"/>
      <c r="FO373" s="835"/>
      <c r="FP373" s="811"/>
      <c r="FQ373" s="812"/>
      <c r="FR373" s="812"/>
      <c r="FS373" s="823"/>
      <c r="FT373" s="824"/>
      <c r="FU373" s="825"/>
      <c r="FV373" s="803"/>
      <c r="FW373" s="804"/>
      <c r="FX373" s="804"/>
      <c r="FY373" s="826"/>
      <c r="FZ373" s="825"/>
      <c r="GA373" s="824"/>
      <c r="GB373" s="805"/>
      <c r="GC373" s="804"/>
      <c r="GD373" s="804"/>
      <c r="GE373" s="823"/>
      <c r="GF373" s="824"/>
      <c r="GG373" s="825"/>
      <c r="GH373" s="803"/>
      <c r="GI373" s="809"/>
      <c r="GJ373" s="809"/>
      <c r="GK373" s="826"/>
      <c r="GL373" s="825"/>
      <c r="GM373" s="824"/>
      <c r="GN373" s="805"/>
      <c r="GO373" s="804"/>
      <c r="GP373" s="804"/>
      <c r="GQ373" s="823"/>
      <c r="GR373" s="824"/>
      <c r="GS373" s="825"/>
      <c r="GT373" s="803"/>
      <c r="GU373" s="809"/>
      <c r="GV373" s="809"/>
      <c r="GW373" s="826"/>
      <c r="GX373" s="825"/>
      <c r="GY373" s="824"/>
      <c r="GZ373" s="805"/>
      <c r="HA373" s="804"/>
      <c r="HB373" s="804"/>
      <c r="HC373" s="823"/>
      <c r="HD373" s="824"/>
      <c r="HE373" s="825"/>
      <c r="HF373" s="803"/>
      <c r="HG373" s="809"/>
      <c r="HH373" s="809"/>
      <c r="HI373" s="826"/>
      <c r="HJ373" s="825"/>
      <c r="HK373" s="824"/>
      <c r="HL373" s="805"/>
      <c r="HM373" s="804"/>
      <c r="HN373" s="804"/>
      <c r="HO373" s="823"/>
      <c r="HP373" s="824"/>
      <c r="HQ373" s="825"/>
      <c r="HR373" s="803"/>
      <c r="HS373" s="809"/>
      <c r="HT373" s="809"/>
      <c r="HU373" s="826"/>
      <c r="HV373" s="825"/>
      <c r="HW373" s="824"/>
      <c r="HX373" s="805"/>
      <c r="HY373" s="804"/>
      <c r="HZ373" s="804"/>
      <c r="IA373" s="823"/>
      <c r="IB373" s="824"/>
      <c r="IC373" s="825"/>
      <c r="ID373" s="803"/>
      <c r="IE373" s="804"/>
      <c r="IF373" s="804"/>
      <c r="IG373" s="826"/>
      <c r="IH373" s="825"/>
      <c r="II373" s="824"/>
      <c r="IJ373" s="805"/>
      <c r="IK373" s="804"/>
      <c r="IL373" s="804"/>
      <c r="IM373" s="823"/>
      <c r="IN373" s="824"/>
      <c r="IO373" s="825"/>
      <c r="IP373" s="803"/>
      <c r="IQ373" s="804"/>
      <c r="IR373" s="804"/>
      <c r="IS373" s="826"/>
      <c r="IT373" s="825"/>
      <c r="IU373" s="824"/>
      <c r="IV373" s="805"/>
      <c r="IW373" s="804"/>
      <c r="IX373" s="804"/>
      <c r="IY373" s="823"/>
      <c r="IZ373" s="824"/>
      <c r="JA373" s="825"/>
      <c r="JB373" s="803"/>
      <c r="JC373" s="804"/>
      <c r="JD373" s="804"/>
      <c r="JE373" s="826"/>
      <c r="JF373" s="825"/>
      <c r="JG373" s="824"/>
      <c r="JH373" s="805"/>
      <c r="JI373" s="804"/>
      <c r="JJ373" s="804"/>
      <c r="JK373" s="823"/>
      <c r="JL373" s="824"/>
      <c r="JM373" s="825"/>
      <c r="JN373" s="803"/>
      <c r="JO373" s="809"/>
      <c r="JP373" s="809"/>
      <c r="JQ373" s="826"/>
      <c r="JR373" s="825"/>
      <c r="JS373" s="824"/>
      <c r="JT373" s="805"/>
      <c r="JU373" s="804"/>
      <c r="JV373" s="804"/>
      <c r="JW373" s="823"/>
      <c r="JX373" s="824"/>
      <c r="JY373" s="824"/>
      <c r="JZ373" s="805"/>
      <c r="KA373" s="809"/>
      <c r="KB373" s="809"/>
      <c r="KC373" s="823"/>
      <c r="KD373" s="824"/>
      <c r="KE373" s="824"/>
      <c r="KF373" s="805"/>
      <c r="KG373" s="809"/>
      <c r="KH373" s="809"/>
      <c r="KI373" s="823"/>
      <c r="KJ373" s="824"/>
      <c r="KK373" s="824"/>
      <c r="KL373" s="805"/>
      <c r="KM373" s="809"/>
      <c r="KN373" s="809"/>
      <c r="KO373" s="823"/>
      <c r="KP373" s="824"/>
      <c r="KQ373" s="824"/>
      <c r="KR373" s="805"/>
      <c r="KS373" s="804"/>
      <c r="KT373" s="804"/>
      <c r="KU373" s="823"/>
      <c r="KV373" s="824"/>
      <c r="KW373" s="824"/>
      <c r="KX373" s="805"/>
      <c r="KY373" s="809"/>
      <c r="KZ373" s="809"/>
      <c r="LA373" s="823"/>
      <c r="LB373" s="824"/>
      <c r="LC373" s="824"/>
      <c r="LD373" s="805"/>
      <c r="LE373" s="804"/>
      <c r="LF373" s="804"/>
      <c r="LG373" s="823"/>
      <c r="LH373" s="824"/>
      <c r="LI373" s="824"/>
      <c r="LJ373" s="805"/>
      <c r="LK373" s="804"/>
      <c r="LL373" s="804"/>
      <c r="LM373" s="823"/>
      <c r="LN373" s="824"/>
      <c r="LO373" s="824"/>
      <c r="LP373" s="805"/>
      <c r="LQ373" s="809"/>
      <c r="LR373" s="809"/>
      <c r="LS373" s="823"/>
      <c r="LT373" s="824"/>
      <c r="LU373" s="824"/>
      <c r="LV373" s="805"/>
      <c r="LW373" s="804"/>
      <c r="LX373" s="804"/>
      <c r="LY373" s="823"/>
      <c r="LZ373" s="824"/>
      <c r="MA373" s="824"/>
      <c r="MB373" s="805"/>
      <c r="MC373" s="809"/>
      <c r="MD373" s="809"/>
      <c r="ME373" s="823"/>
      <c r="MF373" s="824"/>
      <c r="MG373" s="824"/>
      <c r="MH373" s="805"/>
      <c r="MI373" s="809"/>
      <c r="MJ373" s="809"/>
      <c r="MK373" s="823"/>
      <c r="ML373" s="824"/>
      <c r="MM373" s="824"/>
      <c r="MN373" s="805"/>
      <c r="MO373" s="809"/>
      <c r="MP373" s="809"/>
      <c r="MQ373" s="823"/>
      <c r="MR373" s="824"/>
      <c r="MS373" s="938">
        <f t="shared" si="55"/>
        <v>3.75</v>
      </c>
      <c r="MT373" s="805"/>
      <c r="MU373" s="804"/>
      <c r="MV373" s="804"/>
      <c r="MW373" s="823"/>
      <c r="MX373" s="824"/>
      <c r="MY373" s="928">
        <v>2.5</v>
      </c>
      <c r="MZ373" s="805"/>
      <c r="NA373" s="804"/>
      <c r="NB373" s="804"/>
      <c r="NC373" s="823"/>
      <c r="ND373" s="824"/>
      <c r="NE373" s="928">
        <v>1.5</v>
      </c>
      <c r="NF373" s="805"/>
      <c r="NG373" s="804"/>
      <c r="NH373" s="804"/>
      <c r="NI373" s="823"/>
      <c r="NJ373" s="824"/>
      <c r="NK373" s="824"/>
      <c r="NL373" s="805"/>
      <c r="NM373" s="809"/>
      <c r="NN373" s="809"/>
      <c r="NO373" s="823"/>
      <c r="NP373" s="824"/>
      <c r="NQ373" s="824"/>
      <c r="NR373" s="805"/>
      <c r="NS373" s="823"/>
      <c r="NT373" s="824"/>
      <c r="NU373" s="824"/>
      <c r="NV373" s="805"/>
      <c r="NW373" s="823"/>
      <c r="NX373" s="824"/>
      <c r="NY373" s="824"/>
      <c r="NZ373" s="834"/>
      <c r="OA373" s="823"/>
      <c r="OB373" s="824"/>
      <c r="OC373" s="824"/>
      <c r="OD373" s="805"/>
      <c r="OE373" s="823"/>
      <c r="OF373" s="824"/>
      <c r="OG373" s="824"/>
      <c r="OH373" s="805"/>
      <c r="OI373" s="823"/>
      <c r="OJ373" s="824"/>
      <c r="OK373" s="824"/>
      <c r="OL373" s="805"/>
      <c r="OM373" s="823"/>
      <c r="ON373" s="824"/>
      <c r="OO373" s="824"/>
      <c r="OP373" s="805"/>
      <c r="OQ373" s="823"/>
      <c r="OR373" s="824"/>
      <c r="OS373" s="824"/>
      <c r="OT373" s="805"/>
      <c r="OU373" s="823"/>
      <c r="OV373" s="824"/>
      <c r="OW373" s="824"/>
      <c r="OX373" s="805"/>
      <c r="OY373" s="823"/>
      <c r="OZ373" s="824"/>
      <c r="PA373" s="824"/>
      <c r="PB373" s="805"/>
      <c r="PC373" s="823"/>
      <c r="PD373" s="824"/>
      <c r="PE373" s="824"/>
      <c r="PF373" s="805"/>
    </row>
    <row r="374" spans="1:422" ht="15" hidden="1" customHeight="1" x14ac:dyDescent="0.25">
      <c r="A374" s="801"/>
      <c r="B374" s="769"/>
      <c r="C374" s="769"/>
      <c r="D374" s="770"/>
      <c r="E374" s="769"/>
      <c r="F374" s="769"/>
      <c r="G374" s="769"/>
      <c r="H374" s="769"/>
      <c r="I374" s="769"/>
      <c r="J374" s="769"/>
      <c r="K374" s="769"/>
      <c r="L374" s="769"/>
      <c r="M374" s="769"/>
      <c r="N374" s="769"/>
      <c r="O374" s="769"/>
      <c r="P374" s="769"/>
      <c r="Q374" s="769"/>
      <c r="R374" s="769"/>
      <c r="S374" s="769"/>
      <c r="T374" s="816"/>
      <c r="U374" s="816"/>
      <c r="V374" s="816"/>
      <c r="W374" s="816"/>
      <c r="X374" s="769"/>
      <c r="Y374" s="769">
        <f>IF(AND(AJ374="",AK374="",AL374="",AN374="",AO374="",OR(AP374="",AP374=Dropdown!$AM$12,AP374=Dropdown!$AM$11)),1,0)</f>
        <v>0</v>
      </c>
      <c r="Z374" s="769">
        <f t="shared" si="53"/>
        <v>0</v>
      </c>
      <c r="AA374" s="769">
        <f t="shared" si="54"/>
        <v>0</v>
      </c>
      <c r="AB374" s="769">
        <f t="shared" si="50"/>
        <v>1</v>
      </c>
      <c r="AC374" s="769"/>
      <c r="AD374" s="772" t="str">
        <f>IF(OR(T374&lt;&gt;"",U374&lt;&gt;""),Dropdown!$A$4,IF(OR(V374&lt;&gt;"",W374&lt;&gt;""),Dropdown!$A$5,Dropdown!$A$3))</f>
        <v>Residential</v>
      </c>
      <c r="AE374" s="773" t="s">
        <v>343</v>
      </c>
      <c r="AF374" s="925" t="s">
        <v>40</v>
      </c>
      <c r="AG374" s="924" t="s">
        <v>31</v>
      </c>
      <c r="AH374" s="773" t="str">
        <f>IF(AG374&lt;&gt;"",VLOOKUP(AG374,Dropdown!$N$3:$R$62,3,FALSE),IF(AF374&lt;&gt;"",VLOOKUP(AF374,Dropdown!$N$3:$R$62,3,FALSE),IF(AE374&lt;&gt;"",VLOOKUP(AE374,Dropdown!$N$3:$R$62,3,FALSE),"")))</f>
        <v>LI</v>
      </c>
      <c r="AI374" s="773" t="str">
        <f>IF(AG374&lt;&gt;"",VLOOKUP(AG374,Dropdown!$N$3:$R$62,5,FALSE),IF(AF374&lt;&gt;"",VLOOKUP(AF374,Dropdown!$N$3:$R$62,5,FALSE),IF(AE374&lt;&gt;"",VLOOKUP(AE374,Dropdown!$N$3:$R$62,5,FALSE),"")))</f>
        <v>Tropical</v>
      </c>
      <c r="AJ374" s="773" t="s">
        <v>776</v>
      </c>
      <c r="AK374" s="773"/>
      <c r="AL374" s="773"/>
      <c r="AM374" s="773"/>
      <c r="AN374" s="925" t="s">
        <v>637</v>
      </c>
      <c r="AO374" s="773" t="s">
        <v>627</v>
      </c>
      <c r="AP374" s="773"/>
      <c r="AQ374" s="769" t="s">
        <v>899</v>
      </c>
      <c r="AR374" s="926" t="s">
        <v>898</v>
      </c>
      <c r="AS374" s="774">
        <v>31</v>
      </c>
      <c r="AT374" s="769"/>
      <c r="AU374" s="769"/>
      <c r="AV374" s="846"/>
      <c r="AW374" s="826"/>
      <c r="AX374" s="825"/>
      <c r="AY374" s="825"/>
      <c r="AZ374" s="803"/>
      <c r="BA374" s="804"/>
      <c r="BB374" s="804"/>
      <c r="BC374" s="826"/>
      <c r="BD374" s="825"/>
      <c r="BE374" s="825"/>
      <c r="BF374" s="803"/>
      <c r="BG374" s="804"/>
      <c r="BH374" s="804"/>
      <c r="BI374" s="823"/>
      <c r="BJ374" s="824"/>
      <c r="BK374" s="824"/>
      <c r="BL374" s="805"/>
      <c r="BM374" s="804"/>
      <c r="BN374" s="804"/>
      <c r="BO374" s="826"/>
      <c r="BP374" s="825"/>
      <c r="BQ374" s="825"/>
      <c r="BR374" s="803"/>
      <c r="BS374" s="804"/>
      <c r="BT374" s="804"/>
      <c r="BU374" s="826"/>
      <c r="BV374" s="825"/>
      <c r="BW374" s="825"/>
      <c r="BX374" s="803"/>
      <c r="BY374" s="804"/>
      <c r="BZ374" s="804"/>
      <c r="CA374" s="826"/>
      <c r="CB374" s="825"/>
      <c r="CC374" s="825"/>
      <c r="CD374" s="803"/>
      <c r="CE374" s="804"/>
      <c r="CF374" s="804"/>
      <c r="CG374" s="826"/>
      <c r="CH374" s="825"/>
      <c r="CI374" s="825"/>
      <c r="CJ374" s="803"/>
      <c r="CK374" s="804"/>
      <c r="CL374" s="804"/>
      <c r="CM374" s="826"/>
      <c r="CN374" s="825"/>
      <c r="CO374" s="825"/>
      <c r="CP374" s="803"/>
      <c r="CQ374" s="804"/>
      <c r="CR374" s="804"/>
      <c r="CS374" s="826"/>
      <c r="CT374" s="825"/>
      <c r="CU374" s="825"/>
      <c r="CV374" s="803"/>
      <c r="CW374" s="804"/>
      <c r="CX374" s="804"/>
      <c r="CY374" s="826"/>
      <c r="CZ374" s="825"/>
      <c r="DA374" s="825"/>
      <c r="DB374" s="803"/>
      <c r="DC374" s="804"/>
      <c r="DD374" s="804"/>
      <c r="DE374" s="826"/>
      <c r="DF374" s="825"/>
      <c r="DG374" s="825"/>
      <c r="DH374" s="803"/>
      <c r="DI374" s="804"/>
      <c r="DJ374" s="804"/>
      <c r="DK374" s="826"/>
      <c r="DL374" s="825"/>
      <c r="DM374" s="825"/>
      <c r="DN374" s="803"/>
      <c r="DO374" s="804"/>
      <c r="DP374" s="804"/>
      <c r="DQ374" s="827"/>
      <c r="DR374" s="828"/>
      <c r="DS374" s="835"/>
      <c r="DT374" s="811"/>
      <c r="DU374" s="812"/>
      <c r="DV374" s="812"/>
      <c r="DW374" s="836"/>
      <c r="DX374" s="835"/>
      <c r="DY374" s="828"/>
      <c r="DZ374" s="813"/>
      <c r="EA374" s="814"/>
      <c r="EB374" s="814"/>
      <c r="EC374" s="827"/>
      <c r="ED374" s="828"/>
      <c r="EE374" s="835"/>
      <c r="EF374" s="811"/>
      <c r="EG374" s="812"/>
      <c r="EH374" s="812"/>
      <c r="EI374" s="836"/>
      <c r="EJ374" s="835"/>
      <c r="EK374" s="828"/>
      <c r="EL374" s="813"/>
      <c r="EM374" s="814"/>
      <c r="EN374" s="814"/>
      <c r="EO374" s="827"/>
      <c r="EP374" s="828"/>
      <c r="EQ374" s="835"/>
      <c r="ER374" s="811"/>
      <c r="ES374" s="812"/>
      <c r="ET374" s="812"/>
      <c r="EU374" s="836"/>
      <c r="EV374" s="835"/>
      <c r="EW374" s="828"/>
      <c r="EX374" s="813"/>
      <c r="EY374" s="814"/>
      <c r="EZ374" s="814"/>
      <c r="FA374" s="827"/>
      <c r="FB374" s="828"/>
      <c r="FC374" s="835"/>
      <c r="FD374" s="811"/>
      <c r="FE374" s="812"/>
      <c r="FF374" s="812"/>
      <c r="FG374" s="836"/>
      <c r="FH374" s="835"/>
      <c r="FI374" s="828"/>
      <c r="FJ374" s="813"/>
      <c r="FK374" s="814"/>
      <c r="FL374" s="814"/>
      <c r="FM374" s="827"/>
      <c r="FN374" s="828"/>
      <c r="FO374" s="835"/>
      <c r="FP374" s="811"/>
      <c r="FQ374" s="812"/>
      <c r="FR374" s="812"/>
      <c r="FS374" s="823"/>
      <c r="FT374" s="824"/>
      <c r="FU374" s="825"/>
      <c r="FV374" s="803"/>
      <c r="FW374" s="804"/>
      <c r="FX374" s="804"/>
      <c r="FY374" s="826"/>
      <c r="FZ374" s="825"/>
      <c r="GA374" s="824"/>
      <c r="GB374" s="805"/>
      <c r="GC374" s="804"/>
      <c r="GD374" s="804"/>
      <c r="GE374" s="823"/>
      <c r="GF374" s="824"/>
      <c r="GG374" s="825"/>
      <c r="GH374" s="803"/>
      <c r="GI374" s="809"/>
      <c r="GJ374" s="809"/>
      <c r="GK374" s="826"/>
      <c r="GL374" s="825"/>
      <c r="GM374" s="824"/>
      <c r="GN374" s="805"/>
      <c r="GO374" s="804"/>
      <c r="GP374" s="804"/>
      <c r="GQ374" s="823"/>
      <c r="GR374" s="824"/>
      <c r="GS374" s="825"/>
      <c r="GT374" s="803"/>
      <c r="GU374" s="809"/>
      <c r="GV374" s="809"/>
      <c r="GW374" s="826"/>
      <c r="GX374" s="825"/>
      <c r="GY374" s="824"/>
      <c r="GZ374" s="805"/>
      <c r="HA374" s="804"/>
      <c r="HB374" s="804"/>
      <c r="HC374" s="823"/>
      <c r="HD374" s="824"/>
      <c r="HE374" s="825"/>
      <c r="HF374" s="803"/>
      <c r="HG374" s="809"/>
      <c r="HH374" s="809"/>
      <c r="HI374" s="826"/>
      <c r="HJ374" s="825"/>
      <c r="HK374" s="824"/>
      <c r="HL374" s="805"/>
      <c r="HM374" s="804"/>
      <c r="HN374" s="804"/>
      <c r="HO374" s="823"/>
      <c r="HP374" s="824"/>
      <c r="HQ374" s="825"/>
      <c r="HR374" s="803"/>
      <c r="HS374" s="809"/>
      <c r="HT374" s="809"/>
      <c r="HU374" s="826"/>
      <c r="HV374" s="825"/>
      <c r="HW374" s="824"/>
      <c r="HX374" s="805"/>
      <c r="HY374" s="804"/>
      <c r="HZ374" s="804"/>
      <c r="IA374" s="823"/>
      <c r="IB374" s="824"/>
      <c r="IC374" s="825"/>
      <c r="ID374" s="803"/>
      <c r="IE374" s="804"/>
      <c r="IF374" s="804"/>
      <c r="IG374" s="826"/>
      <c r="IH374" s="825"/>
      <c r="II374" s="824"/>
      <c r="IJ374" s="805"/>
      <c r="IK374" s="804"/>
      <c r="IL374" s="804"/>
      <c r="IM374" s="823"/>
      <c r="IN374" s="824"/>
      <c r="IO374" s="825"/>
      <c r="IP374" s="803"/>
      <c r="IQ374" s="804"/>
      <c r="IR374" s="804"/>
      <c r="IS374" s="826"/>
      <c r="IT374" s="825"/>
      <c r="IU374" s="824"/>
      <c r="IV374" s="805"/>
      <c r="IW374" s="804"/>
      <c r="IX374" s="804"/>
      <c r="IY374" s="823"/>
      <c r="IZ374" s="824"/>
      <c r="JA374" s="825"/>
      <c r="JB374" s="803"/>
      <c r="JC374" s="804"/>
      <c r="JD374" s="804"/>
      <c r="JE374" s="826"/>
      <c r="JF374" s="825"/>
      <c r="JG374" s="824"/>
      <c r="JH374" s="805"/>
      <c r="JI374" s="804"/>
      <c r="JJ374" s="804"/>
      <c r="JK374" s="823"/>
      <c r="JL374" s="824"/>
      <c r="JM374" s="825"/>
      <c r="JN374" s="803"/>
      <c r="JO374" s="809"/>
      <c r="JP374" s="809"/>
      <c r="JQ374" s="826"/>
      <c r="JR374" s="825"/>
      <c r="JS374" s="824"/>
      <c r="JT374" s="805"/>
      <c r="JU374" s="804"/>
      <c r="JV374" s="804"/>
      <c r="JW374" s="823"/>
      <c r="JX374" s="824"/>
      <c r="JY374" s="824"/>
      <c r="JZ374" s="805"/>
      <c r="KA374" s="809"/>
      <c r="KB374" s="809"/>
      <c r="KC374" s="823"/>
      <c r="KD374" s="824"/>
      <c r="KE374" s="824"/>
      <c r="KF374" s="805"/>
      <c r="KG374" s="809"/>
      <c r="KH374" s="809"/>
      <c r="KI374" s="823"/>
      <c r="KJ374" s="824"/>
      <c r="KK374" s="824"/>
      <c r="KL374" s="805"/>
      <c r="KM374" s="809"/>
      <c r="KN374" s="809"/>
      <c r="KO374" s="823"/>
      <c r="KP374" s="824"/>
      <c r="KQ374" s="824"/>
      <c r="KR374" s="805"/>
      <c r="KS374" s="804"/>
      <c r="KT374" s="804"/>
      <c r="KU374" s="823"/>
      <c r="KV374" s="824"/>
      <c r="KW374" s="824"/>
      <c r="KX374" s="805"/>
      <c r="KY374" s="809"/>
      <c r="KZ374" s="809"/>
      <c r="LA374" s="823"/>
      <c r="LB374" s="824"/>
      <c r="LC374" s="824"/>
      <c r="LD374" s="805"/>
      <c r="LE374" s="804"/>
      <c r="LF374" s="804"/>
      <c r="LG374" s="823"/>
      <c r="LH374" s="824"/>
      <c r="LI374" s="824"/>
      <c r="LJ374" s="805"/>
      <c r="LK374" s="804"/>
      <c r="LL374" s="804"/>
      <c r="LM374" s="823"/>
      <c r="LN374" s="824"/>
      <c r="LO374" s="824"/>
      <c r="LP374" s="805"/>
      <c r="LQ374" s="809"/>
      <c r="LR374" s="809"/>
      <c r="LS374" s="823"/>
      <c r="LT374" s="824"/>
      <c r="LU374" s="824"/>
      <c r="LV374" s="805"/>
      <c r="LW374" s="804"/>
      <c r="LX374" s="804"/>
      <c r="LY374" s="823"/>
      <c r="LZ374" s="824"/>
      <c r="MA374" s="824"/>
      <c r="MB374" s="805"/>
      <c r="MC374" s="809"/>
      <c r="MD374" s="809"/>
      <c r="ME374" s="823"/>
      <c r="MF374" s="824"/>
      <c r="MG374" s="824"/>
      <c r="MH374" s="805"/>
      <c r="MI374" s="809"/>
      <c r="MJ374" s="809"/>
      <c r="MK374" s="823"/>
      <c r="ML374" s="824"/>
      <c r="MM374" s="824"/>
      <c r="MN374" s="805"/>
      <c r="MO374" s="809"/>
      <c r="MP374" s="809"/>
      <c r="MQ374" s="823"/>
      <c r="MR374" s="824"/>
      <c r="MS374" s="938">
        <f t="shared" si="55"/>
        <v>3.4</v>
      </c>
      <c r="MT374" s="805"/>
      <c r="MU374" s="804"/>
      <c r="MV374" s="804"/>
      <c r="MW374" s="823"/>
      <c r="MX374" s="824"/>
      <c r="MY374" s="928">
        <v>3.4</v>
      </c>
      <c r="MZ374" s="805"/>
      <c r="NA374" s="804"/>
      <c r="NB374" s="804"/>
      <c r="NC374" s="823"/>
      <c r="ND374" s="824"/>
      <c r="NE374" s="928">
        <v>1</v>
      </c>
      <c r="NF374" s="805"/>
      <c r="NG374" s="804"/>
      <c r="NH374" s="804"/>
      <c r="NI374" s="823"/>
      <c r="NJ374" s="824"/>
      <c r="NK374" s="824"/>
      <c r="NL374" s="805"/>
      <c r="NM374" s="809"/>
      <c r="NN374" s="809"/>
      <c r="NO374" s="823"/>
      <c r="NP374" s="824"/>
      <c r="NQ374" s="824"/>
      <c r="NR374" s="805"/>
      <c r="NS374" s="823"/>
      <c r="NT374" s="824"/>
      <c r="NU374" s="824"/>
      <c r="NV374" s="805"/>
      <c r="NW374" s="823"/>
      <c r="NX374" s="824"/>
      <c r="NY374" s="824"/>
      <c r="NZ374" s="834"/>
      <c r="OA374" s="823"/>
      <c r="OB374" s="824"/>
      <c r="OC374" s="824"/>
      <c r="OD374" s="805"/>
      <c r="OE374" s="823"/>
      <c r="OF374" s="824"/>
      <c r="OG374" s="824"/>
      <c r="OH374" s="805"/>
      <c r="OI374" s="823"/>
      <c r="OJ374" s="824"/>
      <c r="OK374" s="824"/>
      <c r="OL374" s="805"/>
      <c r="OM374" s="823"/>
      <c r="ON374" s="824"/>
      <c r="OO374" s="824"/>
      <c r="OP374" s="805"/>
      <c r="OQ374" s="823"/>
      <c r="OR374" s="824"/>
      <c r="OS374" s="824"/>
      <c r="OT374" s="805"/>
      <c r="OU374" s="823"/>
      <c r="OV374" s="824"/>
      <c r="OW374" s="824"/>
      <c r="OX374" s="805"/>
      <c r="OY374" s="823"/>
      <c r="OZ374" s="824"/>
      <c r="PA374" s="824"/>
      <c r="PB374" s="805"/>
      <c r="PC374" s="823"/>
      <c r="PD374" s="824"/>
      <c r="PE374" s="824"/>
      <c r="PF374" s="805"/>
    </row>
    <row r="375" spans="1:422" ht="15" hidden="1" customHeight="1" x14ac:dyDescent="0.25">
      <c r="A375" s="801"/>
      <c r="B375" s="769"/>
      <c r="C375" s="769"/>
      <c r="D375" s="770"/>
      <c r="E375" s="769"/>
      <c r="F375" s="769"/>
      <c r="G375" s="769"/>
      <c r="H375" s="769"/>
      <c r="I375" s="769"/>
      <c r="J375" s="769"/>
      <c r="K375" s="769"/>
      <c r="L375" s="769"/>
      <c r="M375" s="769"/>
      <c r="N375" s="769"/>
      <c r="O375" s="769"/>
      <c r="P375" s="769"/>
      <c r="Q375" s="769"/>
      <c r="R375" s="769"/>
      <c r="S375" s="769"/>
      <c r="T375" s="816"/>
      <c r="U375" s="816"/>
      <c r="V375" s="816"/>
      <c r="W375" s="816"/>
      <c r="X375" s="769"/>
      <c r="Y375" s="769">
        <f>IF(AND(AJ375="",AK375="",AL375="",AN375="",AO375="",OR(AP375="",AP375=Dropdown!$AM$12,AP375=Dropdown!$AM$11)),1,0)</f>
        <v>0</v>
      </c>
      <c r="Z375" s="769">
        <f t="shared" si="53"/>
        <v>0</v>
      </c>
      <c r="AA375" s="769">
        <f t="shared" si="54"/>
        <v>0</v>
      </c>
      <c r="AB375" s="769">
        <f t="shared" si="50"/>
        <v>1</v>
      </c>
      <c r="AC375" s="769"/>
      <c r="AD375" s="772" t="str">
        <f>IF(OR(T375&lt;&gt;"",U375&lt;&gt;""),Dropdown!$A$4,IF(OR(V375&lt;&gt;"",W375&lt;&gt;""),Dropdown!$A$5,Dropdown!$A$3))</f>
        <v>Residential</v>
      </c>
      <c r="AE375" s="773" t="s">
        <v>343</v>
      </c>
      <c r="AF375" s="773" t="str">
        <f>VLOOKUP(AG375,Dropdown!$N$3:$R$62,2,FALSE)</f>
        <v>SSA</v>
      </c>
      <c r="AG375" s="924" t="s">
        <v>31</v>
      </c>
      <c r="AH375" s="773" t="str">
        <f>IF(AG375&lt;&gt;"",VLOOKUP(AG375,Dropdown!$N$3:$R$62,3,FALSE),IF(AF375&lt;&gt;"",VLOOKUP(AF375,Dropdown!$N$3:$R$62,3,FALSE),IF(AE375&lt;&gt;"",VLOOKUP(AE375,Dropdown!$N$3:$R$62,3,FALSE),"")))</f>
        <v>LI</v>
      </c>
      <c r="AI375" s="773" t="str">
        <f>IF(AG375&lt;&gt;"",VLOOKUP(AG375,Dropdown!$N$3:$R$62,5,FALSE),IF(AF375&lt;&gt;"",VLOOKUP(AF375,Dropdown!$N$3:$R$62,5,FALSE),IF(AE375&lt;&gt;"",VLOOKUP(AE375,Dropdown!$N$3:$R$62,5,FALSE),"")))</f>
        <v>Tropical</v>
      </c>
      <c r="AJ375" s="773" t="s">
        <v>777</v>
      </c>
      <c r="AK375" s="773"/>
      <c r="AL375" s="773"/>
      <c r="AM375" s="773"/>
      <c r="AN375" s="925"/>
      <c r="AO375" s="773" t="s">
        <v>627</v>
      </c>
      <c r="AP375" s="773"/>
      <c r="AQ375" s="769" t="s">
        <v>899</v>
      </c>
      <c r="AR375" s="926" t="s">
        <v>898</v>
      </c>
      <c r="AS375" s="774">
        <v>31</v>
      </c>
      <c r="AT375" s="769"/>
      <c r="AU375" s="769"/>
      <c r="AV375" s="846"/>
      <c r="AW375" s="826"/>
      <c r="AX375" s="825"/>
      <c r="AY375" s="825"/>
      <c r="AZ375" s="803"/>
      <c r="BA375" s="804"/>
      <c r="BB375" s="804"/>
      <c r="BC375" s="826"/>
      <c r="BD375" s="825"/>
      <c r="BE375" s="825"/>
      <c r="BF375" s="803"/>
      <c r="BG375" s="804"/>
      <c r="BH375" s="804"/>
      <c r="BI375" s="823"/>
      <c r="BJ375" s="824"/>
      <c r="BK375" s="824"/>
      <c r="BL375" s="805"/>
      <c r="BM375" s="804"/>
      <c r="BN375" s="804"/>
      <c r="BO375" s="826"/>
      <c r="BP375" s="825"/>
      <c r="BQ375" s="825"/>
      <c r="BR375" s="803"/>
      <c r="BS375" s="804"/>
      <c r="BT375" s="804"/>
      <c r="BU375" s="826"/>
      <c r="BV375" s="825"/>
      <c r="BW375" s="825"/>
      <c r="BX375" s="803"/>
      <c r="BY375" s="804"/>
      <c r="BZ375" s="804"/>
      <c r="CA375" s="826"/>
      <c r="CB375" s="825"/>
      <c r="CC375" s="825"/>
      <c r="CD375" s="803"/>
      <c r="CE375" s="804"/>
      <c r="CF375" s="804"/>
      <c r="CG375" s="826"/>
      <c r="CH375" s="825"/>
      <c r="CI375" s="825"/>
      <c r="CJ375" s="803"/>
      <c r="CK375" s="804"/>
      <c r="CL375" s="804"/>
      <c r="CM375" s="826"/>
      <c r="CN375" s="825"/>
      <c r="CO375" s="825"/>
      <c r="CP375" s="803"/>
      <c r="CQ375" s="804"/>
      <c r="CR375" s="804"/>
      <c r="CS375" s="826"/>
      <c r="CT375" s="825"/>
      <c r="CU375" s="825"/>
      <c r="CV375" s="803"/>
      <c r="CW375" s="804"/>
      <c r="CX375" s="804"/>
      <c r="CY375" s="826"/>
      <c r="CZ375" s="825"/>
      <c r="DA375" s="825"/>
      <c r="DB375" s="803"/>
      <c r="DC375" s="804"/>
      <c r="DD375" s="804"/>
      <c r="DE375" s="826"/>
      <c r="DF375" s="825"/>
      <c r="DG375" s="825"/>
      <c r="DH375" s="803"/>
      <c r="DI375" s="804"/>
      <c r="DJ375" s="804"/>
      <c r="DK375" s="826"/>
      <c r="DL375" s="825"/>
      <c r="DM375" s="825"/>
      <c r="DN375" s="803"/>
      <c r="DO375" s="804"/>
      <c r="DP375" s="804"/>
      <c r="DQ375" s="827"/>
      <c r="DR375" s="828"/>
      <c r="DS375" s="835"/>
      <c r="DT375" s="811"/>
      <c r="DU375" s="812"/>
      <c r="DV375" s="812"/>
      <c r="DW375" s="836"/>
      <c r="DX375" s="835"/>
      <c r="DY375" s="828"/>
      <c r="DZ375" s="813"/>
      <c r="EA375" s="814"/>
      <c r="EB375" s="814"/>
      <c r="EC375" s="827"/>
      <c r="ED375" s="828"/>
      <c r="EE375" s="835"/>
      <c r="EF375" s="811"/>
      <c r="EG375" s="812"/>
      <c r="EH375" s="812"/>
      <c r="EI375" s="836"/>
      <c r="EJ375" s="835"/>
      <c r="EK375" s="828"/>
      <c r="EL375" s="813"/>
      <c r="EM375" s="814"/>
      <c r="EN375" s="814"/>
      <c r="EO375" s="827"/>
      <c r="EP375" s="828"/>
      <c r="EQ375" s="835"/>
      <c r="ER375" s="811"/>
      <c r="ES375" s="812"/>
      <c r="ET375" s="812"/>
      <c r="EU375" s="836"/>
      <c r="EV375" s="835"/>
      <c r="EW375" s="828"/>
      <c r="EX375" s="813"/>
      <c r="EY375" s="814"/>
      <c r="EZ375" s="814"/>
      <c r="FA375" s="827"/>
      <c r="FB375" s="828"/>
      <c r="FC375" s="835"/>
      <c r="FD375" s="811"/>
      <c r="FE375" s="812"/>
      <c r="FF375" s="812"/>
      <c r="FG375" s="836"/>
      <c r="FH375" s="835"/>
      <c r="FI375" s="828"/>
      <c r="FJ375" s="813"/>
      <c r="FK375" s="814"/>
      <c r="FL375" s="814"/>
      <c r="FM375" s="827"/>
      <c r="FN375" s="828"/>
      <c r="FO375" s="835"/>
      <c r="FP375" s="811"/>
      <c r="FQ375" s="812"/>
      <c r="FR375" s="812"/>
      <c r="FS375" s="823"/>
      <c r="FT375" s="824"/>
      <c r="FU375" s="825"/>
      <c r="FV375" s="803"/>
      <c r="FW375" s="804"/>
      <c r="FX375" s="804"/>
      <c r="FY375" s="826"/>
      <c r="FZ375" s="825"/>
      <c r="GA375" s="824"/>
      <c r="GB375" s="805"/>
      <c r="GC375" s="804"/>
      <c r="GD375" s="804"/>
      <c r="GE375" s="823"/>
      <c r="GF375" s="824"/>
      <c r="GG375" s="825"/>
      <c r="GH375" s="803"/>
      <c r="GI375" s="809"/>
      <c r="GJ375" s="809"/>
      <c r="GK375" s="826"/>
      <c r="GL375" s="825"/>
      <c r="GM375" s="824"/>
      <c r="GN375" s="805"/>
      <c r="GO375" s="804"/>
      <c r="GP375" s="804"/>
      <c r="GQ375" s="823"/>
      <c r="GR375" s="824"/>
      <c r="GS375" s="825"/>
      <c r="GT375" s="803"/>
      <c r="GU375" s="809"/>
      <c r="GV375" s="809"/>
      <c r="GW375" s="826"/>
      <c r="GX375" s="825"/>
      <c r="GY375" s="824"/>
      <c r="GZ375" s="805"/>
      <c r="HA375" s="804"/>
      <c r="HB375" s="804"/>
      <c r="HC375" s="823"/>
      <c r="HD375" s="824"/>
      <c r="HE375" s="825"/>
      <c r="HF375" s="803"/>
      <c r="HG375" s="809"/>
      <c r="HH375" s="809"/>
      <c r="HI375" s="826"/>
      <c r="HJ375" s="825"/>
      <c r="HK375" s="824"/>
      <c r="HL375" s="805"/>
      <c r="HM375" s="804"/>
      <c r="HN375" s="804"/>
      <c r="HO375" s="823"/>
      <c r="HP375" s="824"/>
      <c r="HQ375" s="825"/>
      <c r="HR375" s="803"/>
      <c r="HS375" s="809"/>
      <c r="HT375" s="809"/>
      <c r="HU375" s="826"/>
      <c r="HV375" s="825"/>
      <c r="HW375" s="824"/>
      <c r="HX375" s="805"/>
      <c r="HY375" s="804"/>
      <c r="HZ375" s="804"/>
      <c r="IA375" s="823"/>
      <c r="IB375" s="824"/>
      <c r="IC375" s="825"/>
      <c r="ID375" s="803"/>
      <c r="IE375" s="804"/>
      <c r="IF375" s="804"/>
      <c r="IG375" s="826"/>
      <c r="IH375" s="825"/>
      <c r="II375" s="824"/>
      <c r="IJ375" s="805"/>
      <c r="IK375" s="804"/>
      <c r="IL375" s="804"/>
      <c r="IM375" s="823"/>
      <c r="IN375" s="824"/>
      <c r="IO375" s="825"/>
      <c r="IP375" s="803"/>
      <c r="IQ375" s="804"/>
      <c r="IR375" s="804"/>
      <c r="IS375" s="826"/>
      <c r="IT375" s="825"/>
      <c r="IU375" s="824"/>
      <c r="IV375" s="805"/>
      <c r="IW375" s="804"/>
      <c r="IX375" s="804"/>
      <c r="IY375" s="823"/>
      <c r="IZ375" s="824"/>
      <c r="JA375" s="825"/>
      <c r="JB375" s="803"/>
      <c r="JC375" s="804"/>
      <c r="JD375" s="804"/>
      <c r="JE375" s="826"/>
      <c r="JF375" s="825"/>
      <c r="JG375" s="824"/>
      <c r="JH375" s="805"/>
      <c r="JI375" s="804"/>
      <c r="JJ375" s="804"/>
      <c r="JK375" s="823"/>
      <c r="JL375" s="824"/>
      <c r="JM375" s="825"/>
      <c r="JN375" s="803"/>
      <c r="JO375" s="809"/>
      <c r="JP375" s="809"/>
      <c r="JQ375" s="826"/>
      <c r="JR375" s="825"/>
      <c r="JS375" s="824"/>
      <c r="JT375" s="805"/>
      <c r="JU375" s="804"/>
      <c r="JV375" s="804"/>
      <c r="JW375" s="823"/>
      <c r="JX375" s="824"/>
      <c r="JY375" s="824"/>
      <c r="JZ375" s="805"/>
      <c r="KA375" s="809"/>
      <c r="KB375" s="809"/>
      <c r="KC375" s="823"/>
      <c r="KD375" s="824"/>
      <c r="KE375" s="824"/>
      <c r="KF375" s="805"/>
      <c r="KG375" s="809"/>
      <c r="KH375" s="809"/>
      <c r="KI375" s="823"/>
      <c r="KJ375" s="824"/>
      <c r="KK375" s="824"/>
      <c r="KL375" s="805"/>
      <c r="KM375" s="809"/>
      <c r="KN375" s="809"/>
      <c r="KO375" s="823"/>
      <c r="KP375" s="824"/>
      <c r="KQ375" s="824"/>
      <c r="KR375" s="805"/>
      <c r="KS375" s="804"/>
      <c r="KT375" s="804"/>
      <c r="KU375" s="823"/>
      <c r="KV375" s="824"/>
      <c r="KW375" s="824"/>
      <c r="KX375" s="805"/>
      <c r="KY375" s="809"/>
      <c r="KZ375" s="809"/>
      <c r="LA375" s="823"/>
      <c r="LB375" s="824"/>
      <c r="LC375" s="824"/>
      <c r="LD375" s="805"/>
      <c r="LE375" s="804"/>
      <c r="LF375" s="804"/>
      <c r="LG375" s="823"/>
      <c r="LH375" s="824"/>
      <c r="LI375" s="824"/>
      <c r="LJ375" s="805"/>
      <c r="LK375" s="804"/>
      <c r="LL375" s="804"/>
      <c r="LM375" s="823"/>
      <c r="LN375" s="824"/>
      <c r="LO375" s="824"/>
      <c r="LP375" s="805"/>
      <c r="LQ375" s="809"/>
      <c r="LR375" s="809"/>
      <c r="LS375" s="823"/>
      <c r="LT375" s="824"/>
      <c r="LU375" s="824"/>
      <c r="LV375" s="805"/>
      <c r="LW375" s="804"/>
      <c r="LX375" s="804"/>
      <c r="LY375" s="823"/>
      <c r="LZ375" s="824"/>
      <c r="MA375" s="824"/>
      <c r="MB375" s="805"/>
      <c r="MC375" s="809"/>
      <c r="MD375" s="809"/>
      <c r="ME375" s="823"/>
      <c r="MF375" s="824"/>
      <c r="MG375" s="824"/>
      <c r="MH375" s="805"/>
      <c r="MI375" s="809"/>
      <c r="MJ375" s="809"/>
      <c r="MK375" s="823"/>
      <c r="ML375" s="824"/>
      <c r="MM375" s="824"/>
      <c r="MN375" s="805"/>
      <c r="MO375" s="809"/>
      <c r="MP375" s="809"/>
      <c r="MQ375" s="823"/>
      <c r="MR375" s="824"/>
      <c r="MS375" s="935">
        <f t="shared" si="55"/>
        <v>3.25</v>
      </c>
      <c r="MT375" s="805"/>
      <c r="MU375" s="804"/>
      <c r="MV375" s="804"/>
      <c r="MW375" s="823"/>
      <c r="MX375" s="824"/>
      <c r="MY375" s="928">
        <v>2.5</v>
      </c>
      <c r="MZ375" s="805"/>
      <c r="NA375" s="804"/>
      <c r="NB375" s="804"/>
      <c r="NC375" s="823"/>
      <c r="ND375" s="824"/>
      <c r="NE375" s="928">
        <v>1.3</v>
      </c>
      <c r="NF375" s="805"/>
      <c r="NG375" s="804"/>
      <c r="NH375" s="804"/>
      <c r="NI375" s="823"/>
      <c r="NJ375" s="824"/>
      <c r="NK375" s="824"/>
      <c r="NL375" s="805"/>
      <c r="NM375" s="809"/>
      <c r="NN375" s="809"/>
      <c r="NO375" s="823"/>
      <c r="NP375" s="824"/>
      <c r="NQ375" s="824"/>
      <c r="NR375" s="805"/>
      <c r="NS375" s="823"/>
      <c r="NT375" s="824"/>
      <c r="NU375" s="824"/>
      <c r="NV375" s="805"/>
      <c r="NW375" s="823"/>
      <c r="NX375" s="824"/>
      <c r="NY375" s="824"/>
      <c r="NZ375" s="834"/>
      <c r="OA375" s="823"/>
      <c r="OB375" s="824"/>
      <c r="OC375" s="824"/>
      <c r="OD375" s="805"/>
      <c r="OE375" s="823"/>
      <c r="OF375" s="824"/>
      <c r="OG375" s="824"/>
      <c r="OH375" s="805"/>
      <c r="OI375" s="823"/>
      <c r="OJ375" s="824"/>
      <c r="OK375" s="824"/>
      <c r="OL375" s="805"/>
      <c r="OM375" s="823"/>
      <c r="ON375" s="824"/>
      <c r="OO375" s="824"/>
      <c r="OP375" s="805"/>
      <c r="OQ375" s="823"/>
      <c r="OR375" s="824"/>
      <c r="OS375" s="824"/>
      <c r="OT375" s="805"/>
      <c r="OU375" s="823"/>
      <c r="OV375" s="824"/>
      <c r="OW375" s="824"/>
      <c r="OX375" s="805"/>
      <c r="OY375" s="823"/>
      <c r="OZ375" s="824"/>
      <c r="PA375" s="824"/>
      <c r="PB375" s="805"/>
      <c r="PC375" s="823"/>
      <c r="PD375" s="824"/>
      <c r="PE375" s="824"/>
      <c r="PF375" s="805"/>
    </row>
    <row r="376" spans="1:422" ht="15" hidden="1" customHeight="1" x14ac:dyDescent="0.25">
      <c r="A376" s="801"/>
      <c r="B376" s="769"/>
      <c r="C376" s="769"/>
      <c r="D376" s="770"/>
      <c r="E376" s="769"/>
      <c r="F376" s="769"/>
      <c r="G376" s="769"/>
      <c r="H376" s="769"/>
      <c r="I376" s="769"/>
      <c r="J376" s="769"/>
      <c r="K376" s="769"/>
      <c r="L376" s="769"/>
      <c r="M376" s="769"/>
      <c r="N376" s="769"/>
      <c r="O376" s="769"/>
      <c r="P376" s="769"/>
      <c r="Q376" s="769"/>
      <c r="R376" s="769"/>
      <c r="S376" s="769"/>
      <c r="T376" s="816"/>
      <c r="U376" s="816"/>
      <c r="V376" s="816"/>
      <c r="W376" s="816"/>
      <c r="X376" s="769"/>
      <c r="Y376" s="769">
        <f>IF(AND(AJ376="",AK376="",AL376="",AN376="",AO376="",OR(AP376="",AP376=Dropdown!$AM$12,AP376=Dropdown!$AM$11)),1,0)</f>
        <v>0</v>
      </c>
      <c r="Z376" s="769">
        <f t="shared" si="53"/>
        <v>0</v>
      </c>
      <c r="AA376" s="769">
        <f t="shared" si="54"/>
        <v>0</v>
      </c>
      <c r="AB376" s="769">
        <f t="shared" si="50"/>
        <v>1</v>
      </c>
      <c r="AC376" s="769"/>
      <c r="AD376" s="772" t="str">
        <f>IF(OR(T376&lt;&gt;"",U376&lt;&gt;""),Dropdown!$A$4,IF(OR(V376&lt;&gt;"",W376&lt;&gt;""),Dropdown!$A$5,Dropdown!$A$3))</f>
        <v>Residential</v>
      </c>
      <c r="AE376" s="773" t="s">
        <v>343</v>
      </c>
      <c r="AF376" s="773" t="str">
        <f>VLOOKUP(AG376,Dropdown!$N$3:$R$62,2,FALSE)</f>
        <v>SSA</v>
      </c>
      <c r="AG376" s="924" t="s">
        <v>31</v>
      </c>
      <c r="AH376" s="773" t="str">
        <f>IF(AG376&lt;&gt;"",VLOOKUP(AG376,Dropdown!$N$3:$R$62,3,FALSE),IF(AF376&lt;&gt;"",VLOOKUP(AF376,Dropdown!$N$3:$R$62,3,FALSE),IF(AE376&lt;&gt;"",VLOOKUP(AE376,Dropdown!$N$3:$R$62,3,FALSE),"")))</f>
        <v>LI</v>
      </c>
      <c r="AI376" s="773" t="str">
        <f>IF(AG376&lt;&gt;"",VLOOKUP(AG376,Dropdown!$N$3:$R$62,5,FALSE),IF(AF376&lt;&gt;"",VLOOKUP(AF376,Dropdown!$N$3:$R$62,5,FALSE),IF(AE376&lt;&gt;"",VLOOKUP(AE376,Dropdown!$N$3:$R$62,5,FALSE),"")))</f>
        <v>Tropical</v>
      </c>
      <c r="AJ376" s="773" t="s">
        <v>778</v>
      </c>
      <c r="AK376" s="773"/>
      <c r="AL376" s="773"/>
      <c r="AM376" s="773"/>
      <c r="AN376" s="773"/>
      <c r="AO376" s="773" t="s">
        <v>625</v>
      </c>
      <c r="AP376" s="773"/>
      <c r="AQ376" s="769" t="s">
        <v>899</v>
      </c>
      <c r="AR376" s="926" t="s">
        <v>898</v>
      </c>
      <c r="AS376" s="774">
        <v>31</v>
      </c>
      <c r="AT376" s="769"/>
      <c r="AU376" s="769"/>
      <c r="AV376" s="846"/>
      <c r="AW376" s="826"/>
      <c r="AX376" s="825"/>
      <c r="AY376" s="825"/>
      <c r="AZ376" s="803"/>
      <c r="BA376" s="804"/>
      <c r="BB376" s="804"/>
      <c r="BC376" s="826"/>
      <c r="BD376" s="825"/>
      <c r="BE376" s="825"/>
      <c r="BF376" s="803"/>
      <c r="BG376" s="804"/>
      <c r="BH376" s="804"/>
      <c r="BI376" s="823"/>
      <c r="BJ376" s="824"/>
      <c r="BK376" s="824"/>
      <c r="BL376" s="805"/>
      <c r="BM376" s="804"/>
      <c r="BN376" s="804"/>
      <c r="BO376" s="826"/>
      <c r="BP376" s="825"/>
      <c r="BQ376" s="825"/>
      <c r="BR376" s="803"/>
      <c r="BS376" s="804"/>
      <c r="BT376" s="804"/>
      <c r="BU376" s="826"/>
      <c r="BV376" s="825"/>
      <c r="BW376" s="825"/>
      <c r="BX376" s="803"/>
      <c r="BY376" s="804"/>
      <c r="BZ376" s="804"/>
      <c r="CA376" s="826"/>
      <c r="CB376" s="825"/>
      <c r="CC376" s="825"/>
      <c r="CD376" s="803"/>
      <c r="CE376" s="804"/>
      <c r="CF376" s="804"/>
      <c r="CG376" s="826"/>
      <c r="CH376" s="825"/>
      <c r="CI376" s="825"/>
      <c r="CJ376" s="803"/>
      <c r="CK376" s="804"/>
      <c r="CL376" s="804"/>
      <c r="CM376" s="826"/>
      <c r="CN376" s="825"/>
      <c r="CO376" s="825"/>
      <c r="CP376" s="803"/>
      <c r="CQ376" s="804"/>
      <c r="CR376" s="804"/>
      <c r="CS376" s="826"/>
      <c r="CT376" s="825"/>
      <c r="CU376" s="825"/>
      <c r="CV376" s="803"/>
      <c r="CW376" s="804"/>
      <c r="CX376" s="804"/>
      <c r="CY376" s="826"/>
      <c r="CZ376" s="825"/>
      <c r="DA376" s="825"/>
      <c r="DB376" s="803"/>
      <c r="DC376" s="804"/>
      <c r="DD376" s="804"/>
      <c r="DE376" s="826"/>
      <c r="DF376" s="825"/>
      <c r="DG376" s="825"/>
      <c r="DH376" s="803"/>
      <c r="DI376" s="804"/>
      <c r="DJ376" s="804"/>
      <c r="DK376" s="826"/>
      <c r="DL376" s="825"/>
      <c r="DM376" s="825"/>
      <c r="DN376" s="803"/>
      <c r="DO376" s="804"/>
      <c r="DP376" s="804"/>
      <c r="DQ376" s="827"/>
      <c r="DR376" s="828"/>
      <c r="DS376" s="835"/>
      <c r="DT376" s="811"/>
      <c r="DU376" s="812"/>
      <c r="DV376" s="812"/>
      <c r="DW376" s="836"/>
      <c r="DX376" s="835"/>
      <c r="DY376" s="828"/>
      <c r="DZ376" s="813"/>
      <c r="EA376" s="814"/>
      <c r="EB376" s="814"/>
      <c r="EC376" s="827"/>
      <c r="ED376" s="828"/>
      <c r="EE376" s="835"/>
      <c r="EF376" s="811"/>
      <c r="EG376" s="812"/>
      <c r="EH376" s="812"/>
      <c r="EI376" s="836"/>
      <c r="EJ376" s="835"/>
      <c r="EK376" s="828"/>
      <c r="EL376" s="813"/>
      <c r="EM376" s="814"/>
      <c r="EN376" s="814"/>
      <c r="EO376" s="827"/>
      <c r="EP376" s="828"/>
      <c r="EQ376" s="835"/>
      <c r="ER376" s="811"/>
      <c r="ES376" s="812"/>
      <c r="ET376" s="812"/>
      <c r="EU376" s="836"/>
      <c r="EV376" s="835"/>
      <c r="EW376" s="828"/>
      <c r="EX376" s="813"/>
      <c r="EY376" s="814"/>
      <c r="EZ376" s="814"/>
      <c r="FA376" s="827"/>
      <c r="FB376" s="828"/>
      <c r="FC376" s="835"/>
      <c r="FD376" s="811"/>
      <c r="FE376" s="812"/>
      <c r="FF376" s="812"/>
      <c r="FG376" s="836"/>
      <c r="FH376" s="835"/>
      <c r="FI376" s="828"/>
      <c r="FJ376" s="813"/>
      <c r="FK376" s="814"/>
      <c r="FL376" s="814"/>
      <c r="FM376" s="827"/>
      <c r="FN376" s="828"/>
      <c r="FO376" s="835"/>
      <c r="FP376" s="811"/>
      <c r="FQ376" s="812"/>
      <c r="FR376" s="812"/>
      <c r="FS376" s="823"/>
      <c r="FT376" s="824"/>
      <c r="FU376" s="825"/>
      <c r="FV376" s="803"/>
      <c r="FW376" s="804"/>
      <c r="FX376" s="804"/>
      <c r="FY376" s="826"/>
      <c r="FZ376" s="825"/>
      <c r="GA376" s="824"/>
      <c r="GB376" s="805"/>
      <c r="GC376" s="804"/>
      <c r="GD376" s="804"/>
      <c r="GE376" s="823"/>
      <c r="GF376" s="824"/>
      <c r="GG376" s="825"/>
      <c r="GH376" s="803"/>
      <c r="GI376" s="809"/>
      <c r="GJ376" s="809"/>
      <c r="GK376" s="826"/>
      <c r="GL376" s="825"/>
      <c r="GM376" s="824"/>
      <c r="GN376" s="805"/>
      <c r="GO376" s="804"/>
      <c r="GP376" s="804"/>
      <c r="GQ376" s="823"/>
      <c r="GR376" s="824"/>
      <c r="GS376" s="825"/>
      <c r="GT376" s="803"/>
      <c r="GU376" s="809"/>
      <c r="GV376" s="809"/>
      <c r="GW376" s="826"/>
      <c r="GX376" s="825"/>
      <c r="GY376" s="824"/>
      <c r="GZ376" s="805"/>
      <c r="HA376" s="804"/>
      <c r="HB376" s="804"/>
      <c r="HC376" s="823"/>
      <c r="HD376" s="824"/>
      <c r="HE376" s="825"/>
      <c r="HF376" s="803"/>
      <c r="HG376" s="809"/>
      <c r="HH376" s="809"/>
      <c r="HI376" s="826"/>
      <c r="HJ376" s="825"/>
      <c r="HK376" s="824"/>
      <c r="HL376" s="805"/>
      <c r="HM376" s="804"/>
      <c r="HN376" s="804"/>
      <c r="HO376" s="823"/>
      <c r="HP376" s="824"/>
      <c r="HQ376" s="825"/>
      <c r="HR376" s="803"/>
      <c r="HS376" s="809"/>
      <c r="HT376" s="809"/>
      <c r="HU376" s="826"/>
      <c r="HV376" s="825"/>
      <c r="HW376" s="824"/>
      <c r="HX376" s="805"/>
      <c r="HY376" s="804"/>
      <c r="HZ376" s="804"/>
      <c r="IA376" s="823"/>
      <c r="IB376" s="824"/>
      <c r="IC376" s="825"/>
      <c r="ID376" s="803"/>
      <c r="IE376" s="804"/>
      <c r="IF376" s="804"/>
      <c r="IG376" s="826"/>
      <c r="IH376" s="825"/>
      <c r="II376" s="824"/>
      <c r="IJ376" s="805"/>
      <c r="IK376" s="804"/>
      <c r="IL376" s="804"/>
      <c r="IM376" s="823"/>
      <c r="IN376" s="824"/>
      <c r="IO376" s="825"/>
      <c r="IP376" s="803"/>
      <c r="IQ376" s="804"/>
      <c r="IR376" s="804"/>
      <c r="IS376" s="826"/>
      <c r="IT376" s="825"/>
      <c r="IU376" s="824"/>
      <c r="IV376" s="805"/>
      <c r="IW376" s="804"/>
      <c r="IX376" s="804"/>
      <c r="IY376" s="823"/>
      <c r="IZ376" s="824"/>
      <c r="JA376" s="825"/>
      <c r="JB376" s="803"/>
      <c r="JC376" s="804"/>
      <c r="JD376" s="804"/>
      <c r="JE376" s="826"/>
      <c r="JF376" s="825"/>
      <c r="JG376" s="824"/>
      <c r="JH376" s="805"/>
      <c r="JI376" s="804"/>
      <c r="JJ376" s="804"/>
      <c r="JK376" s="823"/>
      <c r="JL376" s="824"/>
      <c r="JM376" s="825"/>
      <c r="JN376" s="803"/>
      <c r="JO376" s="809"/>
      <c r="JP376" s="809"/>
      <c r="JQ376" s="826"/>
      <c r="JR376" s="825"/>
      <c r="JS376" s="824"/>
      <c r="JT376" s="805"/>
      <c r="JU376" s="804"/>
      <c r="JV376" s="804"/>
      <c r="JW376" s="823"/>
      <c r="JX376" s="824"/>
      <c r="JY376" s="824"/>
      <c r="JZ376" s="805"/>
      <c r="KA376" s="809"/>
      <c r="KB376" s="809"/>
      <c r="KC376" s="823"/>
      <c r="KD376" s="824"/>
      <c r="KE376" s="824"/>
      <c r="KF376" s="805"/>
      <c r="KG376" s="809"/>
      <c r="KH376" s="809"/>
      <c r="KI376" s="823"/>
      <c r="KJ376" s="824"/>
      <c r="KK376" s="824"/>
      <c r="KL376" s="805"/>
      <c r="KM376" s="809"/>
      <c r="KN376" s="809"/>
      <c r="KO376" s="823"/>
      <c r="KP376" s="824"/>
      <c r="KQ376" s="824"/>
      <c r="KR376" s="805"/>
      <c r="KS376" s="804"/>
      <c r="KT376" s="804"/>
      <c r="KU376" s="823"/>
      <c r="KV376" s="824"/>
      <c r="KW376" s="824"/>
      <c r="KX376" s="805"/>
      <c r="KY376" s="809"/>
      <c r="KZ376" s="809"/>
      <c r="LA376" s="823"/>
      <c r="LB376" s="824"/>
      <c r="LC376" s="824"/>
      <c r="LD376" s="805"/>
      <c r="LE376" s="804"/>
      <c r="LF376" s="804"/>
      <c r="LG376" s="823"/>
      <c r="LH376" s="824"/>
      <c r="LI376" s="824"/>
      <c r="LJ376" s="805"/>
      <c r="LK376" s="804"/>
      <c r="LL376" s="804"/>
      <c r="LM376" s="823"/>
      <c r="LN376" s="824"/>
      <c r="LO376" s="824"/>
      <c r="LP376" s="805"/>
      <c r="LQ376" s="809"/>
      <c r="LR376" s="809"/>
      <c r="LS376" s="823"/>
      <c r="LT376" s="824"/>
      <c r="LU376" s="824"/>
      <c r="LV376" s="805"/>
      <c r="LW376" s="804"/>
      <c r="LX376" s="804"/>
      <c r="LY376" s="823"/>
      <c r="LZ376" s="824"/>
      <c r="MA376" s="824"/>
      <c r="MB376" s="805"/>
      <c r="MC376" s="809"/>
      <c r="MD376" s="809"/>
      <c r="ME376" s="823"/>
      <c r="MF376" s="824"/>
      <c r="MG376" s="824"/>
      <c r="MH376" s="805"/>
      <c r="MI376" s="809"/>
      <c r="MJ376" s="809"/>
      <c r="MK376" s="823"/>
      <c r="ML376" s="824"/>
      <c r="MM376" s="824"/>
      <c r="MN376" s="805"/>
      <c r="MO376" s="809"/>
      <c r="MP376" s="809"/>
      <c r="MQ376" s="823"/>
      <c r="MR376" s="824"/>
      <c r="MS376" s="935">
        <f t="shared" si="55"/>
        <v>2.75</v>
      </c>
      <c r="MT376" s="805"/>
      <c r="MU376" s="804"/>
      <c r="MV376" s="804"/>
      <c r="MW376" s="823"/>
      <c r="MX376" s="824"/>
      <c r="MY376" s="928">
        <v>2.5</v>
      </c>
      <c r="MZ376" s="805"/>
      <c r="NA376" s="804"/>
      <c r="NB376" s="804"/>
      <c r="NC376" s="823"/>
      <c r="ND376" s="824"/>
      <c r="NE376" s="928">
        <v>1.1000000000000001</v>
      </c>
      <c r="NF376" s="805"/>
      <c r="NG376" s="804"/>
      <c r="NH376" s="804"/>
      <c r="NI376" s="823"/>
      <c r="NJ376" s="824"/>
      <c r="NK376" s="824"/>
      <c r="NL376" s="805"/>
      <c r="NM376" s="809"/>
      <c r="NN376" s="809"/>
      <c r="NO376" s="823"/>
      <c r="NP376" s="824"/>
      <c r="NQ376" s="824"/>
      <c r="NR376" s="805"/>
      <c r="NS376" s="823"/>
      <c r="NT376" s="824"/>
      <c r="NU376" s="824"/>
      <c r="NV376" s="805"/>
      <c r="NW376" s="823"/>
      <c r="NX376" s="824"/>
      <c r="NY376" s="824"/>
      <c r="NZ376" s="834"/>
      <c r="OA376" s="823"/>
      <c r="OB376" s="824"/>
      <c r="OC376" s="824"/>
      <c r="OD376" s="805"/>
      <c r="OE376" s="823"/>
      <c r="OF376" s="824"/>
      <c r="OG376" s="824"/>
      <c r="OH376" s="805"/>
      <c r="OI376" s="823"/>
      <c r="OJ376" s="824"/>
      <c r="OK376" s="824"/>
      <c r="OL376" s="805"/>
      <c r="OM376" s="823"/>
      <c r="ON376" s="824"/>
      <c r="OO376" s="824"/>
      <c r="OP376" s="805"/>
      <c r="OQ376" s="823"/>
      <c r="OR376" s="824"/>
      <c r="OS376" s="824"/>
      <c r="OT376" s="805"/>
      <c r="OU376" s="823"/>
      <c r="OV376" s="824"/>
      <c r="OW376" s="824"/>
      <c r="OX376" s="805"/>
      <c r="OY376" s="823"/>
      <c r="OZ376" s="824"/>
      <c r="PA376" s="824"/>
      <c r="PB376" s="805"/>
      <c r="PC376" s="823"/>
      <c r="PD376" s="824"/>
      <c r="PE376" s="824"/>
      <c r="PF376" s="805"/>
    </row>
    <row r="377" spans="1:422" ht="15" hidden="1" customHeight="1" x14ac:dyDescent="0.25">
      <c r="A377" s="801"/>
      <c r="B377" s="769"/>
      <c r="C377" s="769"/>
      <c r="D377" s="770"/>
      <c r="E377" s="769"/>
      <c r="F377" s="769"/>
      <c r="G377" s="769"/>
      <c r="H377" s="769"/>
      <c r="I377" s="769"/>
      <c r="J377" s="769"/>
      <c r="K377" s="769"/>
      <c r="L377" s="769"/>
      <c r="M377" s="769"/>
      <c r="N377" s="769"/>
      <c r="O377" s="769"/>
      <c r="P377" s="769"/>
      <c r="Q377" s="769"/>
      <c r="R377" s="769"/>
      <c r="S377" s="769"/>
      <c r="T377" s="816"/>
      <c r="U377" s="816"/>
      <c r="V377" s="816"/>
      <c r="W377" s="816"/>
      <c r="X377" s="769"/>
      <c r="Y377" s="769">
        <f>IF(AND(AJ377="",AK377="",AL377="",AN377="",AO377="",OR(AP377="",AP377=Dropdown!$AM$12,AP377=Dropdown!$AM$11)),1,0)</f>
        <v>0</v>
      </c>
      <c r="Z377" s="769">
        <f t="shared" si="53"/>
        <v>0</v>
      </c>
      <c r="AA377" s="769">
        <f t="shared" si="54"/>
        <v>0</v>
      </c>
      <c r="AB377" s="769">
        <f t="shared" si="50"/>
        <v>1</v>
      </c>
      <c r="AC377" s="769"/>
      <c r="AD377" s="772" t="str">
        <f>IF(OR(T377&lt;&gt;"",U377&lt;&gt;""),Dropdown!$A$4,IF(OR(V377&lt;&gt;"",W377&lt;&gt;""),Dropdown!$A$5,Dropdown!$A$3))</f>
        <v>Residential</v>
      </c>
      <c r="AE377" s="773" t="s">
        <v>343</v>
      </c>
      <c r="AF377" s="925" t="s">
        <v>40</v>
      </c>
      <c r="AG377" s="924" t="s">
        <v>31</v>
      </c>
      <c r="AH377" s="773" t="str">
        <f>IF(AG377&lt;&gt;"",VLOOKUP(AG377,Dropdown!$N$3:$R$62,3,FALSE),IF(AF377&lt;&gt;"",VLOOKUP(AF377,Dropdown!$N$3:$R$62,3,FALSE),IF(AE377&lt;&gt;"",VLOOKUP(AE377,Dropdown!$N$3:$R$62,3,FALSE),"")))</f>
        <v>LI</v>
      </c>
      <c r="AI377" s="773" t="str">
        <f>IF(AG377&lt;&gt;"",VLOOKUP(AG377,Dropdown!$N$3:$R$62,5,FALSE),IF(AF377&lt;&gt;"",VLOOKUP(AF377,Dropdown!$N$3:$R$62,5,FALSE),IF(AE377&lt;&gt;"",VLOOKUP(AE377,Dropdown!$N$3:$R$62,5,FALSE),"")))</f>
        <v>Tropical</v>
      </c>
      <c r="AJ377" s="773"/>
      <c r="AK377" s="773"/>
      <c r="AL377" s="773"/>
      <c r="AM377" s="773" t="s">
        <v>768</v>
      </c>
      <c r="AN377" s="925"/>
      <c r="AO377" s="773" t="s">
        <v>625</v>
      </c>
      <c r="AP377" s="773"/>
      <c r="AQ377" s="769" t="s">
        <v>899</v>
      </c>
      <c r="AR377" s="926" t="s">
        <v>898</v>
      </c>
      <c r="AS377" s="774">
        <v>31</v>
      </c>
      <c r="AT377" s="769"/>
      <c r="AU377" s="769"/>
      <c r="AV377" s="846"/>
      <c r="AW377" s="826"/>
      <c r="AX377" s="825"/>
      <c r="AY377" s="825"/>
      <c r="AZ377" s="803"/>
      <c r="BA377" s="804"/>
      <c r="BB377" s="804"/>
      <c r="BC377" s="826"/>
      <c r="BD377" s="825"/>
      <c r="BE377" s="825"/>
      <c r="BF377" s="803"/>
      <c r="BG377" s="804"/>
      <c r="BH377" s="804"/>
      <c r="BI377" s="823"/>
      <c r="BJ377" s="824"/>
      <c r="BK377" s="824"/>
      <c r="BL377" s="805"/>
      <c r="BM377" s="804"/>
      <c r="BN377" s="804"/>
      <c r="BO377" s="826"/>
      <c r="BP377" s="825"/>
      <c r="BQ377" s="825"/>
      <c r="BR377" s="803"/>
      <c r="BS377" s="804"/>
      <c r="BT377" s="804"/>
      <c r="BU377" s="826"/>
      <c r="BV377" s="825"/>
      <c r="BW377" s="825"/>
      <c r="BX377" s="803"/>
      <c r="BY377" s="804"/>
      <c r="BZ377" s="804"/>
      <c r="CA377" s="826"/>
      <c r="CB377" s="825"/>
      <c r="CC377" s="825"/>
      <c r="CD377" s="803"/>
      <c r="CE377" s="804"/>
      <c r="CF377" s="804"/>
      <c r="CG377" s="826"/>
      <c r="CH377" s="825"/>
      <c r="CI377" s="825"/>
      <c r="CJ377" s="803"/>
      <c r="CK377" s="804"/>
      <c r="CL377" s="804"/>
      <c r="CM377" s="826"/>
      <c r="CN377" s="825"/>
      <c r="CO377" s="825"/>
      <c r="CP377" s="803"/>
      <c r="CQ377" s="804"/>
      <c r="CR377" s="804"/>
      <c r="CS377" s="826"/>
      <c r="CT377" s="825"/>
      <c r="CU377" s="825"/>
      <c r="CV377" s="803"/>
      <c r="CW377" s="804"/>
      <c r="CX377" s="804"/>
      <c r="CY377" s="826"/>
      <c r="CZ377" s="825"/>
      <c r="DA377" s="825"/>
      <c r="DB377" s="803"/>
      <c r="DC377" s="804"/>
      <c r="DD377" s="804"/>
      <c r="DE377" s="826"/>
      <c r="DF377" s="825"/>
      <c r="DG377" s="825"/>
      <c r="DH377" s="803"/>
      <c r="DI377" s="804"/>
      <c r="DJ377" s="804"/>
      <c r="DK377" s="826"/>
      <c r="DL377" s="825"/>
      <c r="DM377" s="825"/>
      <c r="DN377" s="803"/>
      <c r="DO377" s="804"/>
      <c r="DP377" s="804"/>
      <c r="DQ377" s="827"/>
      <c r="DR377" s="828"/>
      <c r="DS377" s="835"/>
      <c r="DT377" s="811"/>
      <c r="DU377" s="812"/>
      <c r="DV377" s="812"/>
      <c r="DW377" s="836"/>
      <c r="DX377" s="835"/>
      <c r="DY377" s="828"/>
      <c r="DZ377" s="813"/>
      <c r="EA377" s="814"/>
      <c r="EB377" s="814"/>
      <c r="EC377" s="827"/>
      <c r="ED377" s="828"/>
      <c r="EE377" s="835"/>
      <c r="EF377" s="811"/>
      <c r="EG377" s="812"/>
      <c r="EH377" s="812"/>
      <c r="EI377" s="836"/>
      <c r="EJ377" s="835"/>
      <c r="EK377" s="828"/>
      <c r="EL377" s="813"/>
      <c r="EM377" s="814"/>
      <c r="EN377" s="814"/>
      <c r="EO377" s="827"/>
      <c r="EP377" s="828"/>
      <c r="EQ377" s="835"/>
      <c r="ER377" s="811"/>
      <c r="ES377" s="812"/>
      <c r="ET377" s="812"/>
      <c r="EU377" s="836"/>
      <c r="EV377" s="835"/>
      <c r="EW377" s="828"/>
      <c r="EX377" s="813"/>
      <c r="EY377" s="814"/>
      <c r="EZ377" s="814"/>
      <c r="FA377" s="827"/>
      <c r="FB377" s="828"/>
      <c r="FC377" s="835"/>
      <c r="FD377" s="811"/>
      <c r="FE377" s="812"/>
      <c r="FF377" s="812"/>
      <c r="FG377" s="836"/>
      <c r="FH377" s="835"/>
      <c r="FI377" s="828"/>
      <c r="FJ377" s="813"/>
      <c r="FK377" s="814"/>
      <c r="FL377" s="814"/>
      <c r="FM377" s="827"/>
      <c r="FN377" s="828"/>
      <c r="FO377" s="835"/>
      <c r="FP377" s="811"/>
      <c r="FQ377" s="812"/>
      <c r="FR377" s="812"/>
      <c r="FS377" s="823"/>
      <c r="FT377" s="824"/>
      <c r="FU377" s="825"/>
      <c r="FV377" s="803"/>
      <c r="FW377" s="804"/>
      <c r="FX377" s="804"/>
      <c r="FY377" s="826"/>
      <c r="FZ377" s="825"/>
      <c r="GA377" s="824"/>
      <c r="GB377" s="805"/>
      <c r="GC377" s="804"/>
      <c r="GD377" s="804"/>
      <c r="GE377" s="823"/>
      <c r="GF377" s="824"/>
      <c r="GG377" s="825"/>
      <c r="GH377" s="803"/>
      <c r="GI377" s="809"/>
      <c r="GJ377" s="809"/>
      <c r="GK377" s="826"/>
      <c r="GL377" s="825"/>
      <c r="GM377" s="824"/>
      <c r="GN377" s="805"/>
      <c r="GO377" s="804"/>
      <c r="GP377" s="804"/>
      <c r="GQ377" s="823"/>
      <c r="GR377" s="824"/>
      <c r="GS377" s="825"/>
      <c r="GT377" s="803"/>
      <c r="GU377" s="809"/>
      <c r="GV377" s="809"/>
      <c r="GW377" s="826"/>
      <c r="GX377" s="825"/>
      <c r="GY377" s="824"/>
      <c r="GZ377" s="805"/>
      <c r="HA377" s="804"/>
      <c r="HB377" s="804"/>
      <c r="HC377" s="823"/>
      <c r="HD377" s="824"/>
      <c r="HE377" s="825"/>
      <c r="HF377" s="803"/>
      <c r="HG377" s="809"/>
      <c r="HH377" s="809"/>
      <c r="HI377" s="826"/>
      <c r="HJ377" s="825"/>
      <c r="HK377" s="824"/>
      <c r="HL377" s="805"/>
      <c r="HM377" s="804"/>
      <c r="HN377" s="804"/>
      <c r="HO377" s="823"/>
      <c r="HP377" s="824"/>
      <c r="HQ377" s="825"/>
      <c r="HR377" s="803"/>
      <c r="HS377" s="809"/>
      <c r="HT377" s="809"/>
      <c r="HU377" s="826"/>
      <c r="HV377" s="825"/>
      <c r="HW377" s="824"/>
      <c r="HX377" s="805"/>
      <c r="HY377" s="804"/>
      <c r="HZ377" s="804"/>
      <c r="IA377" s="823"/>
      <c r="IB377" s="824"/>
      <c r="IC377" s="825"/>
      <c r="ID377" s="803"/>
      <c r="IE377" s="804"/>
      <c r="IF377" s="804"/>
      <c r="IG377" s="826"/>
      <c r="IH377" s="825"/>
      <c r="II377" s="824"/>
      <c r="IJ377" s="805"/>
      <c r="IK377" s="804"/>
      <c r="IL377" s="804"/>
      <c r="IM377" s="823"/>
      <c r="IN377" s="824"/>
      <c r="IO377" s="825"/>
      <c r="IP377" s="803"/>
      <c r="IQ377" s="804"/>
      <c r="IR377" s="804"/>
      <c r="IS377" s="826"/>
      <c r="IT377" s="825"/>
      <c r="IU377" s="824"/>
      <c r="IV377" s="805"/>
      <c r="IW377" s="804"/>
      <c r="IX377" s="804"/>
      <c r="IY377" s="823"/>
      <c r="IZ377" s="824"/>
      <c r="JA377" s="825"/>
      <c r="JB377" s="803"/>
      <c r="JC377" s="804"/>
      <c r="JD377" s="804"/>
      <c r="JE377" s="826"/>
      <c r="JF377" s="825"/>
      <c r="JG377" s="824"/>
      <c r="JH377" s="805"/>
      <c r="JI377" s="804"/>
      <c r="JJ377" s="804"/>
      <c r="JK377" s="823"/>
      <c r="JL377" s="824"/>
      <c r="JM377" s="825"/>
      <c r="JN377" s="803"/>
      <c r="JO377" s="809"/>
      <c r="JP377" s="809"/>
      <c r="JQ377" s="826"/>
      <c r="JR377" s="825"/>
      <c r="JS377" s="824"/>
      <c r="JT377" s="805"/>
      <c r="JU377" s="804"/>
      <c r="JV377" s="804"/>
      <c r="JW377" s="823"/>
      <c r="JX377" s="824"/>
      <c r="JY377" s="824"/>
      <c r="JZ377" s="805"/>
      <c r="KA377" s="809"/>
      <c r="KB377" s="809"/>
      <c r="KC377" s="823"/>
      <c r="KD377" s="824"/>
      <c r="KE377" s="824"/>
      <c r="KF377" s="805"/>
      <c r="KG377" s="809"/>
      <c r="KH377" s="809"/>
      <c r="KI377" s="823"/>
      <c r="KJ377" s="824"/>
      <c r="KK377" s="824"/>
      <c r="KL377" s="805"/>
      <c r="KM377" s="809"/>
      <c r="KN377" s="809"/>
      <c r="KO377" s="823"/>
      <c r="KP377" s="824"/>
      <c r="KQ377" s="824"/>
      <c r="KR377" s="805"/>
      <c r="KS377" s="804"/>
      <c r="KT377" s="804"/>
      <c r="KU377" s="823"/>
      <c r="KV377" s="824"/>
      <c r="KW377" s="824"/>
      <c r="KX377" s="805"/>
      <c r="KY377" s="809"/>
      <c r="KZ377" s="809"/>
      <c r="LA377" s="823"/>
      <c r="LB377" s="824"/>
      <c r="LC377" s="824"/>
      <c r="LD377" s="805"/>
      <c r="LE377" s="804"/>
      <c r="LF377" s="804"/>
      <c r="LG377" s="823"/>
      <c r="LH377" s="824"/>
      <c r="LI377" s="824"/>
      <c r="LJ377" s="805"/>
      <c r="LK377" s="804"/>
      <c r="LL377" s="804"/>
      <c r="LM377" s="823"/>
      <c r="LN377" s="824"/>
      <c r="LO377" s="824"/>
      <c r="LP377" s="805"/>
      <c r="LQ377" s="809"/>
      <c r="LR377" s="809"/>
      <c r="LS377" s="823"/>
      <c r="LT377" s="824"/>
      <c r="LU377" s="824"/>
      <c r="LV377" s="805"/>
      <c r="LW377" s="804"/>
      <c r="LX377" s="804"/>
      <c r="LY377" s="823"/>
      <c r="LZ377" s="824"/>
      <c r="MA377" s="824"/>
      <c r="MB377" s="805"/>
      <c r="MC377" s="809"/>
      <c r="MD377" s="809"/>
      <c r="ME377" s="823"/>
      <c r="MF377" s="824"/>
      <c r="MG377" s="824"/>
      <c r="MH377" s="805"/>
      <c r="MI377" s="809"/>
      <c r="MJ377" s="809"/>
      <c r="MK377" s="823"/>
      <c r="ML377" s="824"/>
      <c r="MM377" s="824"/>
      <c r="MN377" s="805"/>
      <c r="MO377" s="809"/>
      <c r="MP377" s="809"/>
      <c r="MQ377" s="823"/>
      <c r="MR377" s="824"/>
      <c r="MS377" s="938">
        <f t="shared" si="55"/>
        <v>3.63</v>
      </c>
      <c r="MT377" s="805"/>
      <c r="MU377" s="804"/>
      <c r="MV377" s="804"/>
      <c r="MW377" s="823">
        <v>2</v>
      </c>
      <c r="MX377" s="824">
        <v>2.4</v>
      </c>
      <c r="MY377" s="928">
        <f>AVERAGE(MW377:MX377)</f>
        <v>2.2000000000000002</v>
      </c>
      <c r="MZ377" s="805"/>
      <c r="NA377" s="804"/>
      <c r="NB377" s="804"/>
      <c r="NC377" s="823">
        <v>1.5</v>
      </c>
      <c r="ND377" s="824">
        <v>1.8</v>
      </c>
      <c r="NE377" s="928">
        <f>AVERAGE(NC377:ND377)</f>
        <v>1.65</v>
      </c>
      <c r="NF377" s="805"/>
      <c r="NG377" s="804"/>
      <c r="NH377" s="804"/>
      <c r="NI377" s="823"/>
      <c r="NJ377" s="824"/>
      <c r="NK377" s="824"/>
      <c r="NL377" s="805"/>
      <c r="NM377" s="809"/>
      <c r="NN377" s="809"/>
      <c r="NO377" s="823"/>
      <c r="NP377" s="824"/>
      <c r="NQ377" s="824"/>
      <c r="NR377" s="805"/>
      <c r="NS377" s="823"/>
      <c r="NT377" s="824"/>
      <c r="NU377" s="824"/>
      <c r="NV377" s="805"/>
      <c r="NW377" s="823"/>
      <c r="NX377" s="824"/>
      <c r="NY377" s="824"/>
      <c r="NZ377" s="834"/>
      <c r="OA377" s="823"/>
      <c r="OB377" s="824"/>
      <c r="OC377" s="824"/>
      <c r="OD377" s="805"/>
      <c r="OE377" s="823"/>
      <c r="OF377" s="824"/>
      <c r="OG377" s="824"/>
      <c r="OH377" s="805"/>
      <c r="OI377" s="823"/>
      <c r="OJ377" s="824"/>
      <c r="OK377" s="824"/>
      <c r="OL377" s="805"/>
      <c r="OM377" s="823"/>
      <c r="ON377" s="824"/>
      <c r="OO377" s="824"/>
      <c r="OP377" s="805"/>
      <c r="OQ377" s="823"/>
      <c r="OR377" s="824"/>
      <c r="OS377" s="824"/>
      <c r="OT377" s="805"/>
      <c r="OU377" s="823"/>
      <c r="OV377" s="824"/>
      <c r="OW377" s="824"/>
      <c r="OX377" s="805"/>
      <c r="OY377" s="823"/>
      <c r="OZ377" s="824"/>
      <c r="PA377" s="824"/>
      <c r="PB377" s="805"/>
      <c r="PC377" s="823"/>
      <c r="PD377" s="824"/>
      <c r="PE377" s="824"/>
      <c r="PF377" s="805"/>
    </row>
    <row r="378" spans="1:422" ht="15" hidden="1" customHeight="1" x14ac:dyDescent="0.25">
      <c r="A378" s="801"/>
      <c r="B378" s="769"/>
      <c r="C378" s="769"/>
      <c r="D378" s="770"/>
      <c r="E378" s="769"/>
      <c r="F378" s="769"/>
      <c r="G378" s="769"/>
      <c r="H378" s="769"/>
      <c r="I378" s="769"/>
      <c r="J378" s="769"/>
      <c r="K378" s="769"/>
      <c r="L378" s="769"/>
      <c r="M378" s="769"/>
      <c r="N378" s="769"/>
      <c r="O378" s="769"/>
      <c r="P378" s="769"/>
      <c r="Q378" s="769"/>
      <c r="R378" s="769"/>
      <c r="S378" s="769"/>
      <c r="T378" s="816"/>
      <c r="U378" s="816"/>
      <c r="V378" s="816"/>
      <c r="W378" s="816"/>
      <c r="X378" s="769"/>
      <c r="Y378" s="769">
        <f>IF(AND(AJ378="",AK378="",AL378="",AN378="",AO378="",OR(AP378="",AP378=Dropdown!$AM$12,AP378=Dropdown!$AM$11)),1,0)</f>
        <v>0</v>
      </c>
      <c r="Z378" s="769">
        <f t="shared" si="53"/>
        <v>0</v>
      </c>
      <c r="AA378" s="769">
        <f t="shared" si="54"/>
        <v>0</v>
      </c>
      <c r="AB378" s="769">
        <f t="shared" si="50"/>
        <v>1</v>
      </c>
      <c r="AC378" s="769"/>
      <c r="AD378" s="772" t="str">
        <f>IF(OR(T378&lt;&gt;"",U378&lt;&gt;""),Dropdown!$A$4,IF(OR(V378&lt;&gt;"",W378&lt;&gt;""),Dropdown!$A$5,Dropdown!$A$3))</f>
        <v>Residential</v>
      </c>
      <c r="AE378" s="773" t="s">
        <v>343</v>
      </c>
      <c r="AF378" s="925" t="s">
        <v>40</v>
      </c>
      <c r="AG378" s="924" t="s">
        <v>31</v>
      </c>
      <c r="AH378" s="773" t="str">
        <f>IF(AG378&lt;&gt;"",VLOOKUP(AG378,Dropdown!$N$3:$R$62,3,FALSE),IF(AF378&lt;&gt;"",VLOOKUP(AF378,Dropdown!$N$3:$R$62,3,FALSE),IF(AE378&lt;&gt;"",VLOOKUP(AE378,Dropdown!$N$3:$R$62,3,FALSE),"")))</f>
        <v>LI</v>
      </c>
      <c r="AI378" s="773" t="str">
        <f>IF(AG378&lt;&gt;"",VLOOKUP(AG378,Dropdown!$N$3:$R$62,5,FALSE),IF(AF378&lt;&gt;"",VLOOKUP(AF378,Dropdown!$N$3:$R$62,5,FALSE),IF(AE378&lt;&gt;"",VLOOKUP(AE378,Dropdown!$N$3:$R$62,5,FALSE),"")))</f>
        <v>Tropical</v>
      </c>
      <c r="AJ378" s="773"/>
      <c r="AK378" s="773"/>
      <c r="AL378" s="773"/>
      <c r="AM378" s="773" t="s">
        <v>770</v>
      </c>
      <c r="AN378" s="925"/>
      <c r="AO378" s="773" t="s">
        <v>625</v>
      </c>
      <c r="AP378" s="773"/>
      <c r="AQ378" s="769" t="s">
        <v>899</v>
      </c>
      <c r="AR378" s="926" t="s">
        <v>898</v>
      </c>
      <c r="AS378" s="774">
        <v>31</v>
      </c>
      <c r="AT378" s="769"/>
      <c r="AU378" s="769"/>
      <c r="AV378" s="846"/>
      <c r="AW378" s="826"/>
      <c r="AX378" s="825"/>
      <c r="AY378" s="825"/>
      <c r="AZ378" s="803"/>
      <c r="BA378" s="804"/>
      <c r="BB378" s="804"/>
      <c r="BC378" s="826"/>
      <c r="BD378" s="825"/>
      <c r="BE378" s="825"/>
      <c r="BF378" s="803"/>
      <c r="BG378" s="804"/>
      <c r="BH378" s="804"/>
      <c r="BI378" s="823"/>
      <c r="BJ378" s="824"/>
      <c r="BK378" s="824"/>
      <c r="BL378" s="805"/>
      <c r="BM378" s="804"/>
      <c r="BN378" s="804"/>
      <c r="BO378" s="826"/>
      <c r="BP378" s="825"/>
      <c r="BQ378" s="825"/>
      <c r="BR378" s="803"/>
      <c r="BS378" s="804"/>
      <c r="BT378" s="804"/>
      <c r="BU378" s="826"/>
      <c r="BV378" s="825"/>
      <c r="BW378" s="825"/>
      <c r="BX378" s="803"/>
      <c r="BY378" s="804"/>
      <c r="BZ378" s="804"/>
      <c r="CA378" s="826"/>
      <c r="CB378" s="825"/>
      <c r="CC378" s="825"/>
      <c r="CD378" s="803"/>
      <c r="CE378" s="804"/>
      <c r="CF378" s="804"/>
      <c r="CG378" s="826"/>
      <c r="CH378" s="825"/>
      <c r="CI378" s="825"/>
      <c r="CJ378" s="803"/>
      <c r="CK378" s="804"/>
      <c r="CL378" s="804"/>
      <c r="CM378" s="826"/>
      <c r="CN378" s="825"/>
      <c r="CO378" s="825"/>
      <c r="CP378" s="803"/>
      <c r="CQ378" s="804"/>
      <c r="CR378" s="804"/>
      <c r="CS378" s="826"/>
      <c r="CT378" s="825"/>
      <c r="CU378" s="825"/>
      <c r="CV378" s="803"/>
      <c r="CW378" s="804"/>
      <c r="CX378" s="804"/>
      <c r="CY378" s="826"/>
      <c r="CZ378" s="825"/>
      <c r="DA378" s="825"/>
      <c r="DB378" s="803"/>
      <c r="DC378" s="804"/>
      <c r="DD378" s="804"/>
      <c r="DE378" s="826"/>
      <c r="DF378" s="825"/>
      <c r="DG378" s="825"/>
      <c r="DH378" s="803"/>
      <c r="DI378" s="804"/>
      <c r="DJ378" s="804"/>
      <c r="DK378" s="826"/>
      <c r="DL378" s="825"/>
      <c r="DM378" s="825"/>
      <c r="DN378" s="803"/>
      <c r="DO378" s="804"/>
      <c r="DP378" s="804"/>
      <c r="DQ378" s="827"/>
      <c r="DR378" s="828"/>
      <c r="DS378" s="835"/>
      <c r="DT378" s="811"/>
      <c r="DU378" s="812"/>
      <c r="DV378" s="812"/>
      <c r="DW378" s="836"/>
      <c r="DX378" s="835"/>
      <c r="DY378" s="828"/>
      <c r="DZ378" s="813"/>
      <c r="EA378" s="814"/>
      <c r="EB378" s="814"/>
      <c r="EC378" s="827"/>
      <c r="ED378" s="828"/>
      <c r="EE378" s="835"/>
      <c r="EF378" s="811"/>
      <c r="EG378" s="812"/>
      <c r="EH378" s="812"/>
      <c r="EI378" s="836"/>
      <c r="EJ378" s="835"/>
      <c r="EK378" s="828"/>
      <c r="EL378" s="813"/>
      <c r="EM378" s="814"/>
      <c r="EN378" s="814"/>
      <c r="EO378" s="827"/>
      <c r="EP378" s="828"/>
      <c r="EQ378" s="835"/>
      <c r="ER378" s="811"/>
      <c r="ES378" s="812"/>
      <c r="ET378" s="812"/>
      <c r="EU378" s="836"/>
      <c r="EV378" s="835"/>
      <c r="EW378" s="828"/>
      <c r="EX378" s="813"/>
      <c r="EY378" s="814"/>
      <c r="EZ378" s="814"/>
      <c r="FA378" s="827"/>
      <c r="FB378" s="828"/>
      <c r="FC378" s="835"/>
      <c r="FD378" s="811"/>
      <c r="FE378" s="812"/>
      <c r="FF378" s="812"/>
      <c r="FG378" s="836"/>
      <c r="FH378" s="835"/>
      <c r="FI378" s="828"/>
      <c r="FJ378" s="813"/>
      <c r="FK378" s="814"/>
      <c r="FL378" s="814"/>
      <c r="FM378" s="827"/>
      <c r="FN378" s="828"/>
      <c r="FO378" s="835"/>
      <c r="FP378" s="811"/>
      <c r="FQ378" s="812"/>
      <c r="FR378" s="812"/>
      <c r="FS378" s="823"/>
      <c r="FT378" s="824"/>
      <c r="FU378" s="825"/>
      <c r="FV378" s="803"/>
      <c r="FW378" s="804"/>
      <c r="FX378" s="804"/>
      <c r="FY378" s="826"/>
      <c r="FZ378" s="825"/>
      <c r="GA378" s="824"/>
      <c r="GB378" s="805"/>
      <c r="GC378" s="804"/>
      <c r="GD378" s="804"/>
      <c r="GE378" s="823"/>
      <c r="GF378" s="824"/>
      <c r="GG378" s="825"/>
      <c r="GH378" s="803"/>
      <c r="GI378" s="809"/>
      <c r="GJ378" s="809"/>
      <c r="GK378" s="826"/>
      <c r="GL378" s="825"/>
      <c r="GM378" s="824"/>
      <c r="GN378" s="805"/>
      <c r="GO378" s="804"/>
      <c r="GP378" s="804"/>
      <c r="GQ378" s="823"/>
      <c r="GR378" s="824"/>
      <c r="GS378" s="825"/>
      <c r="GT378" s="803"/>
      <c r="GU378" s="809"/>
      <c r="GV378" s="809"/>
      <c r="GW378" s="826"/>
      <c r="GX378" s="825"/>
      <c r="GY378" s="824"/>
      <c r="GZ378" s="805"/>
      <c r="HA378" s="804"/>
      <c r="HB378" s="804"/>
      <c r="HC378" s="823"/>
      <c r="HD378" s="824"/>
      <c r="HE378" s="825"/>
      <c r="HF378" s="803"/>
      <c r="HG378" s="809"/>
      <c r="HH378" s="809"/>
      <c r="HI378" s="826"/>
      <c r="HJ378" s="825"/>
      <c r="HK378" s="824"/>
      <c r="HL378" s="805"/>
      <c r="HM378" s="804"/>
      <c r="HN378" s="804"/>
      <c r="HO378" s="823"/>
      <c r="HP378" s="824"/>
      <c r="HQ378" s="825"/>
      <c r="HR378" s="803"/>
      <c r="HS378" s="809"/>
      <c r="HT378" s="809"/>
      <c r="HU378" s="826"/>
      <c r="HV378" s="825"/>
      <c r="HW378" s="824"/>
      <c r="HX378" s="805"/>
      <c r="HY378" s="804"/>
      <c r="HZ378" s="804"/>
      <c r="IA378" s="823"/>
      <c r="IB378" s="824"/>
      <c r="IC378" s="825"/>
      <c r="ID378" s="803"/>
      <c r="IE378" s="804"/>
      <c r="IF378" s="804"/>
      <c r="IG378" s="826"/>
      <c r="IH378" s="825"/>
      <c r="II378" s="824"/>
      <c r="IJ378" s="805"/>
      <c r="IK378" s="804"/>
      <c r="IL378" s="804"/>
      <c r="IM378" s="823"/>
      <c r="IN378" s="824"/>
      <c r="IO378" s="825"/>
      <c r="IP378" s="803"/>
      <c r="IQ378" s="804"/>
      <c r="IR378" s="804"/>
      <c r="IS378" s="826"/>
      <c r="IT378" s="825"/>
      <c r="IU378" s="824"/>
      <c r="IV378" s="805"/>
      <c r="IW378" s="804"/>
      <c r="IX378" s="804"/>
      <c r="IY378" s="823"/>
      <c r="IZ378" s="824"/>
      <c r="JA378" s="825"/>
      <c r="JB378" s="803"/>
      <c r="JC378" s="804"/>
      <c r="JD378" s="804"/>
      <c r="JE378" s="826"/>
      <c r="JF378" s="825"/>
      <c r="JG378" s="824"/>
      <c r="JH378" s="805"/>
      <c r="JI378" s="804"/>
      <c r="JJ378" s="804"/>
      <c r="JK378" s="823"/>
      <c r="JL378" s="824"/>
      <c r="JM378" s="825"/>
      <c r="JN378" s="803"/>
      <c r="JO378" s="809"/>
      <c r="JP378" s="809"/>
      <c r="JQ378" s="826"/>
      <c r="JR378" s="825"/>
      <c r="JS378" s="824"/>
      <c r="JT378" s="805"/>
      <c r="JU378" s="804"/>
      <c r="JV378" s="804"/>
      <c r="JW378" s="823"/>
      <c r="JX378" s="824"/>
      <c r="JY378" s="824"/>
      <c r="JZ378" s="805"/>
      <c r="KA378" s="809"/>
      <c r="KB378" s="809"/>
      <c r="KC378" s="823"/>
      <c r="KD378" s="824"/>
      <c r="KE378" s="824"/>
      <c r="KF378" s="805"/>
      <c r="KG378" s="809"/>
      <c r="KH378" s="809"/>
      <c r="KI378" s="823"/>
      <c r="KJ378" s="824"/>
      <c r="KK378" s="824"/>
      <c r="KL378" s="805"/>
      <c r="KM378" s="809"/>
      <c r="KN378" s="809"/>
      <c r="KO378" s="823"/>
      <c r="KP378" s="824"/>
      <c r="KQ378" s="824"/>
      <c r="KR378" s="805"/>
      <c r="KS378" s="804"/>
      <c r="KT378" s="804"/>
      <c r="KU378" s="823"/>
      <c r="KV378" s="824"/>
      <c r="KW378" s="824"/>
      <c r="KX378" s="805"/>
      <c r="KY378" s="809"/>
      <c r="KZ378" s="809"/>
      <c r="LA378" s="823"/>
      <c r="LB378" s="824"/>
      <c r="LC378" s="824"/>
      <c r="LD378" s="805"/>
      <c r="LE378" s="804"/>
      <c r="LF378" s="804"/>
      <c r="LG378" s="823"/>
      <c r="LH378" s="824"/>
      <c r="LI378" s="824"/>
      <c r="LJ378" s="805"/>
      <c r="LK378" s="804"/>
      <c r="LL378" s="804"/>
      <c r="LM378" s="823"/>
      <c r="LN378" s="824"/>
      <c r="LO378" s="824"/>
      <c r="LP378" s="805"/>
      <c r="LQ378" s="809"/>
      <c r="LR378" s="809"/>
      <c r="LS378" s="823"/>
      <c r="LT378" s="824"/>
      <c r="LU378" s="824"/>
      <c r="LV378" s="805"/>
      <c r="LW378" s="804"/>
      <c r="LX378" s="804"/>
      <c r="LY378" s="823"/>
      <c r="LZ378" s="824"/>
      <c r="MA378" s="824"/>
      <c r="MB378" s="805"/>
      <c r="MC378" s="809"/>
      <c r="MD378" s="809"/>
      <c r="ME378" s="823"/>
      <c r="MF378" s="824"/>
      <c r="MG378" s="824"/>
      <c r="MH378" s="805"/>
      <c r="MI378" s="809"/>
      <c r="MJ378" s="809"/>
      <c r="MK378" s="823"/>
      <c r="ML378" s="824"/>
      <c r="MM378" s="824"/>
      <c r="MN378" s="805"/>
      <c r="MO378" s="809"/>
      <c r="MP378" s="809"/>
      <c r="MQ378" s="823"/>
      <c r="MR378" s="824"/>
      <c r="MS378" s="938">
        <f t="shared" si="55"/>
        <v>2.52</v>
      </c>
      <c r="MT378" s="805"/>
      <c r="MU378" s="804"/>
      <c r="MV378" s="804"/>
      <c r="MW378" s="823">
        <v>1.6</v>
      </c>
      <c r="MX378" s="824">
        <v>2</v>
      </c>
      <c r="MY378" s="928">
        <f>AVERAGE(MW378:MX378)</f>
        <v>1.8</v>
      </c>
      <c r="MZ378" s="805"/>
      <c r="NA378" s="804"/>
      <c r="NB378" s="804"/>
      <c r="NC378" s="823">
        <v>1.3</v>
      </c>
      <c r="ND378" s="824">
        <v>1.5</v>
      </c>
      <c r="NE378" s="928">
        <f>AVERAGE(NC378:ND378)</f>
        <v>1.4</v>
      </c>
      <c r="NF378" s="805"/>
      <c r="NG378" s="804"/>
      <c r="NH378" s="804"/>
      <c r="NI378" s="823"/>
      <c r="NJ378" s="824"/>
      <c r="NK378" s="824"/>
      <c r="NL378" s="805"/>
      <c r="NM378" s="809"/>
      <c r="NN378" s="809"/>
      <c r="NO378" s="823"/>
      <c r="NP378" s="824"/>
      <c r="NQ378" s="824"/>
      <c r="NR378" s="805"/>
      <c r="NS378" s="823"/>
      <c r="NT378" s="824"/>
      <c r="NU378" s="824"/>
      <c r="NV378" s="805"/>
      <c r="NW378" s="823"/>
      <c r="NX378" s="824"/>
      <c r="NY378" s="824"/>
      <c r="NZ378" s="834"/>
      <c r="OA378" s="823"/>
      <c r="OB378" s="824"/>
      <c r="OC378" s="824"/>
      <c r="OD378" s="805"/>
      <c r="OE378" s="823"/>
      <c r="OF378" s="824"/>
      <c r="OG378" s="824"/>
      <c r="OH378" s="805"/>
      <c r="OI378" s="823"/>
      <c r="OJ378" s="824"/>
      <c r="OK378" s="824"/>
      <c r="OL378" s="805"/>
      <c r="OM378" s="823"/>
      <c r="ON378" s="824"/>
      <c r="OO378" s="824"/>
      <c r="OP378" s="805"/>
      <c r="OQ378" s="823"/>
      <c r="OR378" s="824"/>
      <c r="OS378" s="824"/>
      <c r="OT378" s="805"/>
      <c r="OU378" s="823"/>
      <c r="OV378" s="824"/>
      <c r="OW378" s="824"/>
      <c r="OX378" s="805"/>
      <c r="OY378" s="823"/>
      <c r="OZ378" s="824"/>
      <c r="PA378" s="824"/>
      <c r="PB378" s="805"/>
      <c r="PC378" s="823"/>
      <c r="PD378" s="824"/>
      <c r="PE378" s="824"/>
      <c r="PF378" s="805"/>
    </row>
    <row r="379" spans="1:422" ht="15" hidden="1" customHeight="1" x14ac:dyDescent="0.25">
      <c r="A379" s="801"/>
      <c r="B379" s="769"/>
      <c r="C379" s="769"/>
      <c r="D379" s="770"/>
      <c r="E379" s="769"/>
      <c r="F379" s="769"/>
      <c r="G379" s="769"/>
      <c r="H379" s="769"/>
      <c r="I379" s="769"/>
      <c r="J379" s="769"/>
      <c r="K379" s="769"/>
      <c r="L379" s="769"/>
      <c r="M379" s="769"/>
      <c r="N379" s="769"/>
      <c r="O379" s="769"/>
      <c r="P379" s="769"/>
      <c r="Q379" s="769"/>
      <c r="R379" s="769"/>
      <c r="S379" s="769"/>
      <c r="T379" s="816"/>
      <c r="U379" s="816"/>
      <c r="V379" s="816"/>
      <c r="W379" s="816"/>
      <c r="X379" s="769"/>
      <c r="Y379" s="769">
        <f>IF(AND(AJ379="",AK379="",AL379="",AN379="",AO379="",OR(AP379="",AP379=Dropdown!$AM$12,AP379=Dropdown!$AM$11)),1,0)</f>
        <v>0</v>
      </c>
      <c r="Z379" s="769">
        <f t="shared" si="53"/>
        <v>0</v>
      </c>
      <c r="AA379" s="769">
        <f t="shared" si="54"/>
        <v>0</v>
      </c>
      <c r="AB379" s="769">
        <f t="shared" si="50"/>
        <v>1</v>
      </c>
      <c r="AC379" s="769"/>
      <c r="AD379" s="772" t="str">
        <f>IF(OR(T379&lt;&gt;"",U379&lt;&gt;""),Dropdown!$A$4,IF(OR(V379&lt;&gt;"",W379&lt;&gt;""),Dropdown!$A$5,Dropdown!$A$3))</f>
        <v>Residential</v>
      </c>
      <c r="AE379" s="773" t="s">
        <v>343</v>
      </c>
      <c r="AF379" s="925" t="s">
        <v>40</v>
      </c>
      <c r="AG379" s="924" t="s">
        <v>31</v>
      </c>
      <c r="AH379" s="773" t="str">
        <f>IF(AG379&lt;&gt;"",VLOOKUP(AG379,Dropdown!$N$3:$R$62,3,FALSE),IF(AF379&lt;&gt;"",VLOOKUP(AF379,Dropdown!$N$3:$R$62,3,FALSE),IF(AE379&lt;&gt;"",VLOOKUP(AE379,Dropdown!$N$3:$R$62,3,FALSE),"")))</f>
        <v>LI</v>
      </c>
      <c r="AI379" s="773" t="str">
        <f>IF(AG379&lt;&gt;"",VLOOKUP(AG379,Dropdown!$N$3:$R$62,5,FALSE),IF(AF379&lt;&gt;"",VLOOKUP(AF379,Dropdown!$N$3:$R$62,5,FALSE),IF(AE379&lt;&gt;"",VLOOKUP(AE379,Dropdown!$N$3:$R$62,5,FALSE),"")))</f>
        <v>Tropical</v>
      </c>
      <c r="AJ379" s="773"/>
      <c r="AK379" s="773"/>
      <c r="AL379" s="773"/>
      <c r="AM379" s="773" t="s">
        <v>790</v>
      </c>
      <c r="AN379" s="925"/>
      <c r="AO379" s="773" t="s">
        <v>625</v>
      </c>
      <c r="AP379" s="773"/>
      <c r="AQ379" s="769" t="s">
        <v>899</v>
      </c>
      <c r="AR379" s="926" t="s">
        <v>898</v>
      </c>
      <c r="AS379" s="774">
        <v>31</v>
      </c>
      <c r="AT379" s="769"/>
      <c r="AU379" s="769"/>
      <c r="AV379" s="846"/>
      <c r="AW379" s="826"/>
      <c r="AX379" s="825"/>
      <c r="AY379" s="825"/>
      <c r="AZ379" s="803"/>
      <c r="BA379" s="804"/>
      <c r="BB379" s="804"/>
      <c r="BC379" s="826"/>
      <c r="BD379" s="825"/>
      <c r="BE379" s="825"/>
      <c r="BF379" s="803"/>
      <c r="BG379" s="804"/>
      <c r="BH379" s="804"/>
      <c r="BI379" s="823"/>
      <c r="BJ379" s="824"/>
      <c r="BK379" s="824"/>
      <c r="BL379" s="805"/>
      <c r="BM379" s="804"/>
      <c r="BN379" s="804"/>
      <c r="BO379" s="826"/>
      <c r="BP379" s="825"/>
      <c r="BQ379" s="825"/>
      <c r="BR379" s="803"/>
      <c r="BS379" s="804"/>
      <c r="BT379" s="804"/>
      <c r="BU379" s="826"/>
      <c r="BV379" s="825"/>
      <c r="BW379" s="825"/>
      <c r="BX379" s="803"/>
      <c r="BY379" s="804"/>
      <c r="BZ379" s="804"/>
      <c r="CA379" s="826"/>
      <c r="CB379" s="825"/>
      <c r="CC379" s="825"/>
      <c r="CD379" s="803"/>
      <c r="CE379" s="804"/>
      <c r="CF379" s="804"/>
      <c r="CG379" s="826"/>
      <c r="CH379" s="825"/>
      <c r="CI379" s="825"/>
      <c r="CJ379" s="803"/>
      <c r="CK379" s="804"/>
      <c r="CL379" s="804"/>
      <c r="CM379" s="826"/>
      <c r="CN379" s="825"/>
      <c r="CO379" s="825"/>
      <c r="CP379" s="803"/>
      <c r="CQ379" s="804"/>
      <c r="CR379" s="804"/>
      <c r="CS379" s="826"/>
      <c r="CT379" s="825"/>
      <c r="CU379" s="825"/>
      <c r="CV379" s="803"/>
      <c r="CW379" s="804"/>
      <c r="CX379" s="804"/>
      <c r="CY379" s="826"/>
      <c r="CZ379" s="825"/>
      <c r="DA379" s="825"/>
      <c r="DB379" s="803"/>
      <c r="DC379" s="804"/>
      <c r="DD379" s="804"/>
      <c r="DE379" s="826"/>
      <c r="DF379" s="825"/>
      <c r="DG379" s="825"/>
      <c r="DH379" s="803"/>
      <c r="DI379" s="804"/>
      <c r="DJ379" s="804"/>
      <c r="DK379" s="826"/>
      <c r="DL379" s="825"/>
      <c r="DM379" s="825"/>
      <c r="DN379" s="803"/>
      <c r="DO379" s="804"/>
      <c r="DP379" s="804"/>
      <c r="DQ379" s="827"/>
      <c r="DR379" s="828"/>
      <c r="DS379" s="835"/>
      <c r="DT379" s="811"/>
      <c r="DU379" s="812"/>
      <c r="DV379" s="812"/>
      <c r="DW379" s="836"/>
      <c r="DX379" s="835"/>
      <c r="DY379" s="828"/>
      <c r="DZ379" s="813"/>
      <c r="EA379" s="814"/>
      <c r="EB379" s="814"/>
      <c r="EC379" s="827"/>
      <c r="ED379" s="828"/>
      <c r="EE379" s="835"/>
      <c r="EF379" s="811"/>
      <c r="EG379" s="812"/>
      <c r="EH379" s="812"/>
      <c r="EI379" s="836"/>
      <c r="EJ379" s="835"/>
      <c r="EK379" s="828"/>
      <c r="EL379" s="813"/>
      <c r="EM379" s="814"/>
      <c r="EN379" s="814"/>
      <c r="EO379" s="827"/>
      <c r="EP379" s="828"/>
      <c r="EQ379" s="835"/>
      <c r="ER379" s="811"/>
      <c r="ES379" s="812"/>
      <c r="ET379" s="812"/>
      <c r="EU379" s="836"/>
      <c r="EV379" s="835"/>
      <c r="EW379" s="828"/>
      <c r="EX379" s="813"/>
      <c r="EY379" s="814"/>
      <c r="EZ379" s="814"/>
      <c r="FA379" s="827"/>
      <c r="FB379" s="828"/>
      <c r="FC379" s="835"/>
      <c r="FD379" s="811"/>
      <c r="FE379" s="812"/>
      <c r="FF379" s="812"/>
      <c r="FG379" s="836"/>
      <c r="FH379" s="835"/>
      <c r="FI379" s="828"/>
      <c r="FJ379" s="813"/>
      <c r="FK379" s="814"/>
      <c r="FL379" s="814"/>
      <c r="FM379" s="827"/>
      <c r="FN379" s="828"/>
      <c r="FO379" s="835"/>
      <c r="FP379" s="811"/>
      <c r="FQ379" s="812"/>
      <c r="FR379" s="812"/>
      <c r="FS379" s="823"/>
      <c r="FT379" s="824"/>
      <c r="FU379" s="825"/>
      <c r="FV379" s="803"/>
      <c r="FW379" s="804"/>
      <c r="FX379" s="804"/>
      <c r="FY379" s="826"/>
      <c r="FZ379" s="825"/>
      <c r="GA379" s="824"/>
      <c r="GB379" s="805"/>
      <c r="GC379" s="804"/>
      <c r="GD379" s="804"/>
      <c r="GE379" s="823"/>
      <c r="GF379" s="824"/>
      <c r="GG379" s="825"/>
      <c r="GH379" s="803"/>
      <c r="GI379" s="809"/>
      <c r="GJ379" s="809"/>
      <c r="GK379" s="826"/>
      <c r="GL379" s="825"/>
      <c r="GM379" s="824"/>
      <c r="GN379" s="805"/>
      <c r="GO379" s="804"/>
      <c r="GP379" s="804"/>
      <c r="GQ379" s="823"/>
      <c r="GR379" s="824"/>
      <c r="GS379" s="825"/>
      <c r="GT379" s="803"/>
      <c r="GU379" s="809"/>
      <c r="GV379" s="809"/>
      <c r="GW379" s="826"/>
      <c r="GX379" s="825"/>
      <c r="GY379" s="824"/>
      <c r="GZ379" s="805"/>
      <c r="HA379" s="804"/>
      <c r="HB379" s="804"/>
      <c r="HC379" s="823"/>
      <c r="HD379" s="824"/>
      <c r="HE379" s="825"/>
      <c r="HF379" s="803"/>
      <c r="HG379" s="809"/>
      <c r="HH379" s="809"/>
      <c r="HI379" s="826"/>
      <c r="HJ379" s="825"/>
      <c r="HK379" s="824"/>
      <c r="HL379" s="805"/>
      <c r="HM379" s="804"/>
      <c r="HN379" s="804"/>
      <c r="HO379" s="823"/>
      <c r="HP379" s="824"/>
      <c r="HQ379" s="825"/>
      <c r="HR379" s="803"/>
      <c r="HS379" s="809"/>
      <c r="HT379" s="809"/>
      <c r="HU379" s="826"/>
      <c r="HV379" s="825"/>
      <c r="HW379" s="824"/>
      <c r="HX379" s="805"/>
      <c r="HY379" s="804"/>
      <c r="HZ379" s="804"/>
      <c r="IA379" s="823"/>
      <c r="IB379" s="824"/>
      <c r="IC379" s="825"/>
      <c r="ID379" s="803"/>
      <c r="IE379" s="804"/>
      <c r="IF379" s="804"/>
      <c r="IG379" s="826"/>
      <c r="IH379" s="825"/>
      <c r="II379" s="824"/>
      <c r="IJ379" s="805"/>
      <c r="IK379" s="804"/>
      <c r="IL379" s="804"/>
      <c r="IM379" s="823"/>
      <c r="IN379" s="824"/>
      <c r="IO379" s="825"/>
      <c r="IP379" s="803"/>
      <c r="IQ379" s="804"/>
      <c r="IR379" s="804"/>
      <c r="IS379" s="826"/>
      <c r="IT379" s="825"/>
      <c r="IU379" s="824"/>
      <c r="IV379" s="805"/>
      <c r="IW379" s="804"/>
      <c r="IX379" s="804"/>
      <c r="IY379" s="823"/>
      <c r="IZ379" s="824"/>
      <c r="JA379" s="825"/>
      <c r="JB379" s="803"/>
      <c r="JC379" s="804"/>
      <c r="JD379" s="804"/>
      <c r="JE379" s="826"/>
      <c r="JF379" s="825"/>
      <c r="JG379" s="824"/>
      <c r="JH379" s="805"/>
      <c r="JI379" s="804"/>
      <c r="JJ379" s="804"/>
      <c r="JK379" s="823"/>
      <c r="JL379" s="824"/>
      <c r="JM379" s="825"/>
      <c r="JN379" s="803"/>
      <c r="JO379" s="809"/>
      <c r="JP379" s="809"/>
      <c r="JQ379" s="826"/>
      <c r="JR379" s="825"/>
      <c r="JS379" s="824"/>
      <c r="JT379" s="805"/>
      <c r="JU379" s="804"/>
      <c r="JV379" s="804"/>
      <c r="JW379" s="823"/>
      <c r="JX379" s="824"/>
      <c r="JY379" s="824"/>
      <c r="JZ379" s="805"/>
      <c r="KA379" s="809"/>
      <c r="KB379" s="809"/>
      <c r="KC379" s="823"/>
      <c r="KD379" s="824"/>
      <c r="KE379" s="824"/>
      <c r="KF379" s="805"/>
      <c r="KG379" s="809"/>
      <c r="KH379" s="809"/>
      <c r="KI379" s="823"/>
      <c r="KJ379" s="824"/>
      <c r="KK379" s="824"/>
      <c r="KL379" s="805"/>
      <c r="KM379" s="809"/>
      <c r="KN379" s="809"/>
      <c r="KO379" s="823"/>
      <c r="KP379" s="824"/>
      <c r="KQ379" s="824"/>
      <c r="KR379" s="805"/>
      <c r="KS379" s="804"/>
      <c r="KT379" s="804"/>
      <c r="KU379" s="823"/>
      <c r="KV379" s="824"/>
      <c r="KW379" s="824"/>
      <c r="KX379" s="805"/>
      <c r="KY379" s="809"/>
      <c r="KZ379" s="809"/>
      <c r="LA379" s="823"/>
      <c r="LB379" s="824"/>
      <c r="LC379" s="824"/>
      <c r="LD379" s="805"/>
      <c r="LE379" s="804"/>
      <c r="LF379" s="804"/>
      <c r="LG379" s="823"/>
      <c r="LH379" s="824"/>
      <c r="LI379" s="824"/>
      <c r="LJ379" s="805"/>
      <c r="LK379" s="804"/>
      <c r="LL379" s="804"/>
      <c r="LM379" s="823"/>
      <c r="LN379" s="824"/>
      <c r="LO379" s="824"/>
      <c r="LP379" s="805"/>
      <c r="LQ379" s="809"/>
      <c r="LR379" s="809"/>
      <c r="LS379" s="823"/>
      <c r="LT379" s="824"/>
      <c r="LU379" s="824"/>
      <c r="LV379" s="805"/>
      <c r="LW379" s="804"/>
      <c r="LX379" s="804"/>
      <c r="LY379" s="823"/>
      <c r="LZ379" s="824"/>
      <c r="MA379" s="824"/>
      <c r="MB379" s="805"/>
      <c r="MC379" s="809"/>
      <c r="MD379" s="809"/>
      <c r="ME379" s="823"/>
      <c r="MF379" s="824"/>
      <c r="MG379" s="824"/>
      <c r="MH379" s="805"/>
      <c r="MI379" s="809"/>
      <c r="MJ379" s="809"/>
      <c r="MK379" s="823"/>
      <c r="ML379" s="824"/>
      <c r="MM379" s="824"/>
      <c r="MN379" s="805"/>
      <c r="MO379" s="809"/>
      <c r="MP379" s="809"/>
      <c r="MQ379" s="823"/>
      <c r="MR379" s="824"/>
      <c r="MS379" s="938">
        <f t="shared" si="55"/>
        <v>2.0150000000000001</v>
      </c>
      <c r="MT379" s="805"/>
      <c r="MU379" s="804"/>
      <c r="MV379" s="804"/>
      <c r="MW379" s="823">
        <v>1.5</v>
      </c>
      <c r="MX379" s="824">
        <v>1.6</v>
      </c>
      <c r="MY379" s="928">
        <f>AVERAGE(MW379:MX379)</f>
        <v>1.55</v>
      </c>
      <c r="MZ379" s="805"/>
      <c r="NA379" s="804"/>
      <c r="NB379" s="804"/>
      <c r="NC379" s="823"/>
      <c r="ND379" s="824"/>
      <c r="NE379" s="928">
        <v>1.3</v>
      </c>
      <c r="NF379" s="805"/>
      <c r="NG379" s="804"/>
      <c r="NH379" s="804"/>
      <c r="NI379" s="823"/>
      <c r="NJ379" s="824"/>
      <c r="NK379" s="824"/>
      <c r="NL379" s="805"/>
      <c r="NM379" s="809"/>
      <c r="NN379" s="809"/>
      <c r="NO379" s="823"/>
      <c r="NP379" s="824"/>
      <c r="NQ379" s="824"/>
      <c r="NR379" s="805"/>
      <c r="NS379" s="823"/>
      <c r="NT379" s="824"/>
      <c r="NU379" s="824"/>
      <c r="NV379" s="805"/>
      <c r="NW379" s="823"/>
      <c r="NX379" s="824"/>
      <c r="NY379" s="824"/>
      <c r="NZ379" s="834"/>
      <c r="OA379" s="823"/>
      <c r="OB379" s="824"/>
      <c r="OC379" s="824"/>
      <c r="OD379" s="805"/>
      <c r="OE379" s="823"/>
      <c r="OF379" s="824"/>
      <c r="OG379" s="824"/>
      <c r="OH379" s="805"/>
      <c r="OI379" s="823"/>
      <c r="OJ379" s="824"/>
      <c r="OK379" s="824"/>
      <c r="OL379" s="805"/>
      <c r="OM379" s="823"/>
      <c r="ON379" s="824"/>
      <c r="OO379" s="824"/>
      <c r="OP379" s="805"/>
      <c r="OQ379" s="823"/>
      <c r="OR379" s="824"/>
      <c r="OS379" s="824"/>
      <c r="OT379" s="805"/>
      <c r="OU379" s="823"/>
      <c r="OV379" s="824"/>
      <c r="OW379" s="824"/>
      <c r="OX379" s="805"/>
      <c r="OY379" s="823"/>
      <c r="OZ379" s="824"/>
      <c r="PA379" s="824"/>
      <c r="PB379" s="805"/>
      <c r="PC379" s="823"/>
      <c r="PD379" s="824"/>
      <c r="PE379" s="824"/>
      <c r="PF379" s="805"/>
    </row>
    <row r="380" spans="1:422" hidden="1" x14ac:dyDescent="0.25">
      <c r="A380" s="769" t="s">
        <v>76</v>
      </c>
      <c r="B380" s="769"/>
      <c r="C380" s="769"/>
      <c r="D380" s="770"/>
      <c r="E380" s="769"/>
      <c r="F380" s="769"/>
      <c r="G380" s="769"/>
      <c r="H380" s="769"/>
      <c r="I380" s="771"/>
      <c r="J380" s="771"/>
      <c r="K380" s="771"/>
      <c r="L380" s="769"/>
      <c r="M380" s="769"/>
      <c r="N380" s="769"/>
      <c r="O380" s="769"/>
      <c r="P380" s="769"/>
      <c r="Q380" s="806"/>
      <c r="R380" s="769"/>
      <c r="S380" s="769"/>
      <c r="T380" s="816"/>
      <c r="U380" s="816"/>
      <c r="V380" s="816"/>
      <c r="W380" s="816"/>
      <c r="X380" s="769"/>
      <c r="Y380" s="769">
        <f>IF(AND(AJ380="",AK380="",AL380="",AN380="",AO380="",OR(AP380="",AP380=Dropdown!$AM$12,AP380=Dropdown!$AM$11)),1,0)</f>
        <v>1</v>
      </c>
      <c r="Z380" s="769">
        <f t="shared" si="53"/>
        <v>0</v>
      </c>
      <c r="AA380" s="769">
        <f t="shared" si="54"/>
        <v>1</v>
      </c>
      <c r="AB380" s="769">
        <f t="shared" si="50"/>
        <v>0</v>
      </c>
      <c r="AC380" s="769"/>
      <c r="AD380" s="772" t="str">
        <f>IF(OR(T380&lt;&gt;"",U380&lt;&gt;""),Dropdown!$A$4,IF(OR(V380&lt;&gt;"",W380&lt;&gt;""),Dropdown!$A$5,Dropdown!$A$3))</f>
        <v>Residential</v>
      </c>
      <c r="AE380" s="773" t="s">
        <v>615</v>
      </c>
      <c r="AF380" s="773"/>
      <c r="AG380" s="773"/>
      <c r="AH380" s="773" t="str">
        <f>IF(AG380&lt;&gt;"",VLOOKUP(AG380,Dropdown!$N$3:$R$62,3,FALSE),IF(AF380&lt;&gt;"",VLOOKUP(AF380,Dropdown!$N$3:$R$62,3,FALSE),IF(AE380&lt;&gt;"",VLOOKUP(AE380,Dropdown!$N$3:$R$62,3,FALSE),"")))</f>
        <v xml:space="preserve"> </v>
      </c>
      <c r="AI380" s="773" t="str">
        <f>IF(AG380&lt;&gt;"",VLOOKUP(AG380,Dropdown!$N$3:$R$62,5,FALSE),IF(AF380&lt;&gt;"",VLOOKUP(AF380,Dropdown!$N$3:$R$62,5,FALSE),IF(AE380&lt;&gt;"",VLOOKUP(AE380,Dropdown!$N$3:$R$62,5,FALSE),"")))</f>
        <v>Diverse</v>
      </c>
      <c r="AJ380" s="773"/>
      <c r="AK380" s="821"/>
      <c r="AL380" s="773"/>
      <c r="AM380" s="773"/>
      <c r="AN380" s="773"/>
      <c r="AO380" s="773"/>
      <c r="AP380" s="773"/>
      <c r="AQ380" s="769"/>
      <c r="AR380" s="774" t="s">
        <v>535</v>
      </c>
      <c r="AS380" s="774"/>
      <c r="AT380" s="769" t="s">
        <v>101</v>
      </c>
      <c r="AU380" s="769">
        <v>54</v>
      </c>
      <c r="AV380" s="846"/>
      <c r="AW380" s="826"/>
      <c r="AX380" s="825"/>
      <c r="AY380" s="825"/>
      <c r="AZ380" s="803"/>
      <c r="BA380" s="804"/>
      <c r="BB380" s="804"/>
      <c r="BC380" s="826"/>
      <c r="BD380" s="825"/>
      <c r="BE380" s="824"/>
      <c r="BF380" s="805"/>
      <c r="BG380" s="804"/>
      <c r="BH380" s="804"/>
      <c r="BI380" s="826"/>
      <c r="BJ380" s="825"/>
      <c r="BK380" s="856"/>
      <c r="BL380" s="803"/>
      <c r="BM380" s="804"/>
      <c r="BN380" s="804"/>
      <c r="BO380" s="826"/>
      <c r="BP380" s="825"/>
      <c r="BQ380" s="824"/>
      <c r="BR380" s="805"/>
      <c r="BS380" s="804"/>
      <c r="BT380" s="804"/>
      <c r="BU380" s="826"/>
      <c r="BV380" s="825"/>
      <c r="BW380" s="824"/>
      <c r="BX380" s="805"/>
      <c r="BY380" s="804"/>
      <c r="BZ380" s="804"/>
      <c r="CA380" s="826"/>
      <c r="CB380" s="825"/>
      <c r="CC380" s="824"/>
      <c r="CD380" s="805"/>
      <c r="CE380" s="804"/>
      <c r="CF380" s="804"/>
      <c r="CG380" s="826"/>
      <c r="CH380" s="825"/>
      <c r="CI380" s="824"/>
      <c r="CJ380" s="805"/>
      <c r="CK380" s="804"/>
      <c r="CL380" s="804"/>
      <c r="CM380" s="826"/>
      <c r="CN380" s="825"/>
      <c r="CO380" s="824"/>
      <c r="CP380" s="805"/>
      <c r="CQ380" s="804"/>
      <c r="CR380" s="804"/>
      <c r="CS380" s="826"/>
      <c r="CT380" s="825"/>
      <c r="CU380" s="824"/>
      <c r="CV380" s="805"/>
      <c r="CW380" s="804"/>
      <c r="CX380" s="804"/>
      <c r="CY380" s="826"/>
      <c r="CZ380" s="825"/>
      <c r="DA380" s="825"/>
      <c r="DB380" s="803"/>
      <c r="DC380" s="809"/>
      <c r="DD380" s="809"/>
      <c r="DE380" s="826"/>
      <c r="DF380" s="825"/>
      <c r="DG380" s="824"/>
      <c r="DH380" s="805"/>
      <c r="DI380" s="804"/>
      <c r="DJ380" s="804"/>
      <c r="DK380" s="826"/>
      <c r="DL380" s="825"/>
      <c r="DM380" s="825"/>
      <c r="DN380" s="803"/>
      <c r="DO380" s="809"/>
      <c r="DP380" s="809"/>
      <c r="DQ380" s="826"/>
      <c r="DR380" s="825"/>
      <c r="DS380" s="825"/>
      <c r="DT380" s="803"/>
      <c r="DU380" s="804"/>
      <c r="DV380" s="804"/>
      <c r="DW380" s="826"/>
      <c r="DX380" s="825"/>
      <c r="DY380" s="825"/>
      <c r="DZ380" s="803"/>
      <c r="EA380" s="804"/>
      <c r="EB380" s="804"/>
      <c r="EC380" s="826"/>
      <c r="ED380" s="825"/>
      <c r="EE380" s="825"/>
      <c r="EF380" s="803"/>
      <c r="EG380" s="804"/>
      <c r="EH380" s="804"/>
      <c r="EI380" s="826"/>
      <c r="EJ380" s="825"/>
      <c r="EK380" s="825"/>
      <c r="EL380" s="803"/>
      <c r="EM380" s="804"/>
      <c r="EN380" s="804"/>
      <c r="EO380" s="826"/>
      <c r="EP380" s="825"/>
      <c r="EQ380" s="825"/>
      <c r="ER380" s="803"/>
      <c r="ES380" s="804"/>
      <c r="ET380" s="804"/>
      <c r="EU380" s="826"/>
      <c r="EV380" s="825"/>
      <c r="EW380" s="825"/>
      <c r="EX380" s="803"/>
      <c r="EY380" s="804"/>
      <c r="EZ380" s="804"/>
      <c r="FA380" s="826"/>
      <c r="FB380" s="825"/>
      <c r="FC380" s="825"/>
      <c r="FD380" s="803"/>
      <c r="FE380" s="804"/>
      <c r="FF380" s="804"/>
      <c r="FG380" s="826"/>
      <c r="FH380" s="825"/>
      <c r="FI380" s="825"/>
      <c r="FJ380" s="803"/>
      <c r="FK380" s="804"/>
      <c r="FL380" s="804"/>
      <c r="FM380" s="826"/>
      <c r="FN380" s="825"/>
      <c r="FO380" s="825"/>
      <c r="FP380" s="803"/>
      <c r="FQ380" s="804"/>
      <c r="FR380" s="804"/>
      <c r="FS380" s="826"/>
      <c r="FT380" s="825"/>
      <c r="FU380" s="825"/>
      <c r="FV380" s="803"/>
      <c r="FW380" s="804"/>
      <c r="FX380" s="804"/>
      <c r="FY380" s="826"/>
      <c r="FZ380" s="825"/>
      <c r="GA380" s="824"/>
      <c r="GB380" s="805"/>
      <c r="GC380" s="804"/>
      <c r="GD380" s="804"/>
      <c r="GE380" s="826"/>
      <c r="GF380" s="825"/>
      <c r="GG380" s="825"/>
      <c r="GH380" s="803"/>
      <c r="GI380" s="809"/>
      <c r="GJ380" s="809"/>
      <c r="GK380" s="826"/>
      <c r="GL380" s="825"/>
      <c r="GM380" s="824"/>
      <c r="GN380" s="805"/>
      <c r="GO380" s="804"/>
      <c r="GP380" s="804"/>
      <c r="GQ380" s="826"/>
      <c r="GR380" s="825"/>
      <c r="GS380" s="825"/>
      <c r="GT380" s="803"/>
      <c r="GU380" s="809"/>
      <c r="GV380" s="809"/>
      <c r="GW380" s="826"/>
      <c r="GX380" s="825"/>
      <c r="GY380" s="824"/>
      <c r="GZ380" s="805"/>
      <c r="HA380" s="804"/>
      <c r="HB380" s="804"/>
      <c r="HC380" s="826"/>
      <c r="HD380" s="825"/>
      <c r="HE380" s="825"/>
      <c r="HF380" s="803"/>
      <c r="HG380" s="809"/>
      <c r="HH380" s="809"/>
      <c r="HI380" s="826"/>
      <c r="HJ380" s="825"/>
      <c r="HK380" s="824"/>
      <c r="HL380" s="805"/>
      <c r="HM380" s="804"/>
      <c r="HN380" s="804"/>
      <c r="HO380" s="826"/>
      <c r="HP380" s="825"/>
      <c r="HQ380" s="825"/>
      <c r="HR380" s="803"/>
      <c r="HS380" s="809"/>
      <c r="HT380" s="809"/>
      <c r="HU380" s="826"/>
      <c r="HV380" s="825"/>
      <c r="HW380" s="824"/>
      <c r="HX380" s="805"/>
      <c r="HY380" s="804"/>
      <c r="HZ380" s="804"/>
      <c r="IA380" s="823"/>
      <c r="IB380" s="824"/>
      <c r="IC380" s="825"/>
      <c r="ID380" s="803"/>
      <c r="IE380" s="804"/>
      <c r="IF380" s="804"/>
      <c r="IG380" s="826"/>
      <c r="IH380" s="825"/>
      <c r="II380" s="824"/>
      <c r="IJ380" s="805"/>
      <c r="IK380" s="804"/>
      <c r="IL380" s="804"/>
      <c r="IM380" s="823"/>
      <c r="IN380" s="824"/>
      <c r="IO380" s="825"/>
      <c r="IP380" s="803"/>
      <c r="IQ380" s="804"/>
      <c r="IR380" s="804"/>
      <c r="IS380" s="826"/>
      <c r="IT380" s="825"/>
      <c r="IU380" s="824"/>
      <c r="IV380" s="805"/>
      <c r="IW380" s="804"/>
      <c r="IX380" s="804"/>
      <c r="IY380" s="823"/>
      <c r="IZ380" s="824"/>
      <c r="JA380" s="825"/>
      <c r="JB380" s="803"/>
      <c r="JC380" s="804"/>
      <c r="JD380" s="804"/>
      <c r="JE380" s="826"/>
      <c r="JF380" s="825"/>
      <c r="JG380" s="824"/>
      <c r="JH380" s="805"/>
      <c r="JI380" s="804"/>
      <c r="JJ380" s="804"/>
      <c r="JK380" s="823"/>
      <c r="JL380" s="824"/>
      <c r="JM380" s="825"/>
      <c r="JN380" s="803"/>
      <c r="JO380" s="809"/>
      <c r="JP380" s="809"/>
      <c r="JQ380" s="826"/>
      <c r="JR380" s="825"/>
      <c r="JS380" s="824"/>
      <c r="JT380" s="805"/>
      <c r="JU380" s="804"/>
      <c r="JV380" s="804"/>
      <c r="JW380" s="823"/>
      <c r="JX380" s="824"/>
      <c r="JY380" s="824"/>
      <c r="JZ380" s="805"/>
      <c r="KA380" s="809"/>
      <c r="KB380" s="809"/>
      <c r="KC380" s="823"/>
      <c r="KD380" s="824"/>
      <c r="KE380" s="824"/>
      <c r="KF380" s="805"/>
      <c r="KG380" s="809"/>
      <c r="KH380" s="809"/>
      <c r="KI380" s="823"/>
      <c r="KJ380" s="824"/>
      <c r="KK380" s="824"/>
      <c r="KL380" s="805"/>
      <c r="KM380" s="809"/>
      <c r="KN380" s="809"/>
      <c r="KO380" s="826">
        <v>1</v>
      </c>
      <c r="KP380" s="825">
        <v>2</v>
      </c>
      <c r="KQ380" s="851">
        <f>AVERAGE(KO380:KP380)</f>
        <v>1.5</v>
      </c>
      <c r="KR380" s="841">
        <f>(KP380-KO380)/(1.645*2)</f>
        <v>0.303951367781155</v>
      </c>
      <c r="KS380" s="804"/>
      <c r="KT380" s="804"/>
      <c r="KU380" s="826"/>
      <c r="KV380" s="825"/>
      <c r="KW380" s="825"/>
      <c r="KX380" s="803"/>
      <c r="KY380" s="804"/>
      <c r="KZ380" s="804"/>
      <c r="LA380" s="826"/>
      <c r="LB380" s="825"/>
      <c r="LC380" s="825"/>
      <c r="LD380" s="803"/>
      <c r="LE380" s="804"/>
      <c r="LF380" s="804"/>
      <c r="LG380" s="826"/>
      <c r="LH380" s="825"/>
      <c r="LI380" s="825"/>
      <c r="LJ380" s="803"/>
      <c r="LK380" s="804"/>
      <c r="LL380" s="804"/>
      <c r="LM380" s="826"/>
      <c r="LN380" s="825"/>
      <c r="LO380" s="825"/>
      <c r="LP380" s="803"/>
      <c r="LQ380" s="804"/>
      <c r="LR380" s="804"/>
      <c r="LS380" s="826"/>
      <c r="LT380" s="825"/>
      <c r="LU380" s="825"/>
      <c r="LV380" s="803"/>
      <c r="LW380" s="804"/>
      <c r="LX380" s="804"/>
      <c r="LY380" s="826"/>
      <c r="LZ380" s="825"/>
      <c r="MA380" s="825"/>
      <c r="MB380" s="803"/>
      <c r="MC380" s="804"/>
      <c r="MD380" s="804"/>
      <c r="ME380" s="826"/>
      <c r="MF380" s="825"/>
      <c r="MG380" s="825"/>
      <c r="MH380" s="803"/>
      <c r="MI380" s="804"/>
      <c r="MJ380" s="804"/>
      <c r="MK380" s="826"/>
      <c r="ML380" s="825"/>
      <c r="MM380" s="825"/>
      <c r="MN380" s="803"/>
      <c r="MO380" s="804"/>
      <c r="MP380" s="804"/>
      <c r="MQ380" s="823"/>
      <c r="MR380" s="824"/>
      <c r="MS380" s="777"/>
      <c r="MT380" s="805"/>
      <c r="MU380" s="804"/>
      <c r="MV380" s="804"/>
      <c r="MW380" s="823"/>
      <c r="MX380" s="824"/>
      <c r="MY380" s="824"/>
      <c r="MZ380" s="805"/>
      <c r="NA380" s="804"/>
      <c r="NB380" s="804"/>
      <c r="NC380" s="823"/>
      <c r="ND380" s="824"/>
      <c r="NE380" s="824"/>
      <c r="NF380" s="805"/>
      <c r="NG380" s="804"/>
      <c r="NH380" s="804"/>
      <c r="NI380" s="823"/>
      <c r="NJ380" s="824"/>
      <c r="NK380" s="824"/>
      <c r="NL380" s="805"/>
      <c r="NM380" s="809"/>
      <c r="NN380" s="809"/>
      <c r="NO380" s="823"/>
      <c r="NP380" s="824"/>
      <c r="NQ380" s="824"/>
      <c r="NR380" s="805"/>
      <c r="NS380" s="823"/>
      <c r="NT380" s="824"/>
      <c r="NU380" s="824"/>
      <c r="NV380" s="805"/>
      <c r="NW380" s="823"/>
      <c r="NX380" s="824"/>
      <c r="NY380" s="824"/>
      <c r="NZ380" s="834"/>
      <c r="OA380" s="823">
        <v>2</v>
      </c>
      <c r="OB380" s="824">
        <v>4</v>
      </c>
      <c r="OC380" s="851">
        <f>AVERAGE(OA380:OB380)</f>
        <v>3</v>
      </c>
      <c r="OD380" s="841">
        <f>(OB380-OA380)/(1.645*2)</f>
        <v>0.60790273556231</v>
      </c>
      <c r="OE380" s="826"/>
      <c r="OF380" s="825"/>
      <c r="OG380" s="825"/>
      <c r="OH380" s="803"/>
      <c r="OI380" s="826"/>
      <c r="OJ380" s="825"/>
      <c r="OK380" s="825"/>
      <c r="OL380" s="803"/>
      <c r="OM380" s="860"/>
      <c r="ON380" s="837"/>
      <c r="OO380" s="838"/>
      <c r="OP380" s="881"/>
      <c r="OQ380" s="823"/>
      <c r="OR380" s="824"/>
      <c r="OS380" s="824"/>
      <c r="OT380" s="805"/>
      <c r="OU380" s="823"/>
      <c r="OV380" s="824"/>
      <c r="OW380" s="824"/>
      <c r="OX380" s="805"/>
      <c r="OY380" s="823"/>
      <c r="OZ380" s="824"/>
      <c r="PA380" s="824"/>
      <c r="PB380" s="805"/>
      <c r="PC380" s="823"/>
      <c r="PD380" s="824"/>
      <c r="PE380" s="824"/>
      <c r="PF380" s="805"/>
    </row>
    <row r="381" spans="1:422" ht="15" customHeight="1" x14ac:dyDescent="0.25">
      <c r="A381" s="769" t="s">
        <v>348</v>
      </c>
      <c r="B381" s="769" t="s">
        <v>18</v>
      </c>
      <c r="C381" s="769"/>
      <c r="D381" s="770"/>
      <c r="E381" s="769"/>
      <c r="F381" s="769"/>
      <c r="G381" s="769"/>
      <c r="H381" s="769"/>
      <c r="I381" s="769"/>
      <c r="J381" s="769"/>
      <c r="K381" s="769" t="s">
        <v>321</v>
      </c>
      <c r="L381" s="769" t="s">
        <v>79</v>
      </c>
      <c r="M381" s="769"/>
      <c r="N381" s="769"/>
      <c r="O381" s="769"/>
      <c r="P381" s="769"/>
      <c r="Q381" s="769"/>
      <c r="R381" s="769"/>
      <c r="S381" s="769"/>
      <c r="T381" s="816"/>
      <c r="U381" s="816"/>
      <c r="V381" s="816"/>
      <c r="W381" s="816"/>
      <c r="X381" s="769">
        <v>1</v>
      </c>
      <c r="Y381" s="769">
        <f>IF(AND(AJ381="",AK381="",AL381="",AN381="",AO381="",OR(AP381="",AP381=Dropdown!$AM$12,AP381=Dropdown!$AM$11)),1,0)</f>
        <v>0</v>
      </c>
      <c r="Z381" s="769">
        <f t="shared" si="53"/>
        <v>1</v>
      </c>
      <c r="AA381" s="769">
        <f t="shared" si="54"/>
        <v>0</v>
      </c>
      <c r="AB381" s="769">
        <f t="shared" si="50"/>
        <v>0</v>
      </c>
      <c r="AC381" s="769"/>
      <c r="AD381" s="772" t="str">
        <f>IF(OR(T381&lt;&gt;"",U381&lt;&gt;""),Dropdown!$A$4,IF(OR(V381&lt;&gt;"",W381&lt;&gt;""),Dropdown!$A$5,Dropdown!$A$3))</f>
        <v>Residential</v>
      </c>
      <c r="AE381" s="773" t="s">
        <v>343</v>
      </c>
      <c r="AF381" s="773" t="str">
        <f>VLOOKUP(AG381,Dropdown!$N$3:$R$62,2,FALSE)</f>
        <v>SSA</v>
      </c>
      <c r="AG381" s="773" t="s">
        <v>348</v>
      </c>
      <c r="AH381" s="773" t="str">
        <f>IF(AG381&lt;&gt;"",VLOOKUP(AG381,Dropdown!$N$3:$R$62,3,FALSE),IF(AF381&lt;&gt;"",VLOOKUP(AF381,Dropdown!$N$3:$R$62,3,FALSE),IF(AE381&lt;&gt;"",VLOOKUP(AE381,Dropdown!$N$3:$R$62,3,FALSE),"")))</f>
        <v>LMI</v>
      </c>
      <c r="AI381" s="773" t="str">
        <f>IF(AG381&lt;&gt;"",VLOOKUP(AG381,Dropdown!$N$3:$R$62,5,FALSE),IF(AF381&lt;&gt;"",VLOOKUP(AF381,Dropdown!$N$3:$R$62,5,FALSE),IF(AE381&lt;&gt;"",VLOOKUP(AE381,Dropdown!$N$3:$R$62,5,FALSE),"")))</f>
        <v>Tropical</v>
      </c>
      <c r="AJ381" s="773"/>
      <c r="AK381" s="773"/>
      <c r="AL381" s="773" t="s">
        <v>79</v>
      </c>
      <c r="AM381" s="773"/>
      <c r="AN381" s="773"/>
      <c r="AO381" s="773"/>
      <c r="AP381" s="773" t="s">
        <v>553</v>
      </c>
      <c r="AQ381" s="769" t="s">
        <v>352</v>
      </c>
      <c r="AR381" s="1276" t="s">
        <v>930</v>
      </c>
      <c r="AS381" s="774"/>
      <c r="AT381" s="769"/>
      <c r="AU381" s="769"/>
      <c r="AV381" s="846"/>
      <c r="AW381" s="823"/>
      <c r="AX381" s="824"/>
      <c r="AY381" s="824"/>
      <c r="AZ381" s="803"/>
      <c r="BA381" s="804"/>
      <c r="BB381" s="804"/>
      <c r="BC381" s="823"/>
      <c r="BD381" s="824"/>
      <c r="BE381" s="824">
        <v>115</v>
      </c>
      <c r="BF381" s="805"/>
      <c r="BG381" s="804"/>
      <c r="BH381" s="804"/>
      <c r="BI381" s="823"/>
      <c r="BJ381" s="824"/>
      <c r="BK381" s="824"/>
      <c r="BL381" s="805"/>
      <c r="BM381" s="804"/>
      <c r="BN381" s="804"/>
      <c r="BO381" s="823"/>
      <c r="BP381" s="824"/>
      <c r="BQ381" s="824"/>
      <c r="BR381" s="805"/>
      <c r="BS381" s="804"/>
      <c r="BT381" s="804"/>
      <c r="BU381" s="823"/>
      <c r="BV381" s="824"/>
      <c r="BW381" s="824"/>
      <c r="BX381" s="805"/>
      <c r="BY381" s="804"/>
      <c r="BZ381" s="804"/>
      <c r="CA381" s="823"/>
      <c r="CB381" s="824"/>
      <c r="CC381" s="824"/>
      <c r="CD381" s="805"/>
      <c r="CE381" s="804"/>
      <c r="CF381" s="804"/>
      <c r="CG381" s="823"/>
      <c r="CH381" s="824"/>
      <c r="CI381" s="824"/>
      <c r="CJ381" s="805"/>
      <c r="CK381" s="804"/>
      <c r="CL381" s="804"/>
      <c r="CM381" s="823"/>
      <c r="CN381" s="824"/>
      <c r="CO381" s="824"/>
      <c r="CP381" s="805"/>
      <c r="CQ381" s="804"/>
      <c r="CR381" s="804"/>
      <c r="CS381" s="823"/>
      <c r="CT381" s="824"/>
      <c r="CU381" s="824"/>
      <c r="CV381" s="805"/>
      <c r="CW381" s="804"/>
      <c r="CX381" s="804"/>
      <c r="CY381" s="823"/>
      <c r="CZ381" s="824"/>
      <c r="DA381" s="825"/>
      <c r="DB381" s="803"/>
      <c r="DC381" s="809"/>
      <c r="DD381" s="809"/>
      <c r="DE381" s="826"/>
      <c r="DF381" s="825"/>
      <c r="DG381" s="824"/>
      <c r="DH381" s="805"/>
      <c r="DI381" s="804"/>
      <c r="DJ381" s="804"/>
      <c r="DK381" s="823"/>
      <c r="DL381" s="824"/>
      <c r="DM381" s="825"/>
      <c r="DN381" s="803"/>
      <c r="DO381" s="809"/>
      <c r="DP381" s="809"/>
      <c r="DQ381" s="827"/>
      <c r="DR381" s="828"/>
      <c r="DS381" s="835"/>
      <c r="DT381" s="811"/>
      <c r="DU381" s="812"/>
      <c r="DV381" s="812"/>
      <c r="DW381" s="836"/>
      <c r="DX381" s="835"/>
      <c r="DY381" s="828"/>
      <c r="DZ381" s="813"/>
      <c r="EA381" s="814"/>
      <c r="EB381" s="814"/>
      <c r="EC381" s="827"/>
      <c r="ED381" s="828"/>
      <c r="EE381" s="835"/>
      <c r="EF381" s="811"/>
      <c r="EG381" s="812"/>
      <c r="EH381" s="812"/>
      <c r="EI381" s="836"/>
      <c r="EJ381" s="835"/>
      <c r="EK381" s="828"/>
      <c r="EL381" s="813"/>
      <c r="EM381" s="814"/>
      <c r="EN381" s="814"/>
      <c r="EO381" s="827"/>
      <c r="EP381" s="828"/>
      <c r="EQ381" s="835"/>
      <c r="ER381" s="811"/>
      <c r="ES381" s="812"/>
      <c r="ET381" s="812"/>
      <c r="EU381" s="836"/>
      <c r="EV381" s="835"/>
      <c r="EW381" s="828"/>
      <c r="EX381" s="813"/>
      <c r="EY381" s="814"/>
      <c r="EZ381" s="814"/>
      <c r="FA381" s="827"/>
      <c r="FB381" s="828"/>
      <c r="FC381" s="835"/>
      <c r="FD381" s="811"/>
      <c r="FE381" s="812"/>
      <c r="FF381" s="812"/>
      <c r="FG381" s="836"/>
      <c r="FH381" s="835"/>
      <c r="FI381" s="828"/>
      <c r="FJ381" s="813"/>
      <c r="FK381" s="814"/>
      <c r="FL381" s="814"/>
      <c r="FM381" s="827"/>
      <c r="FN381" s="828"/>
      <c r="FO381" s="835"/>
      <c r="FP381" s="811"/>
      <c r="FQ381" s="812"/>
      <c r="FR381" s="812"/>
      <c r="FS381" s="823"/>
      <c r="FT381" s="824"/>
      <c r="FU381" s="825"/>
      <c r="FV381" s="803"/>
      <c r="FW381" s="804"/>
      <c r="FX381" s="804"/>
      <c r="FY381" s="826"/>
      <c r="FZ381" s="825"/>
      <c r="GA381" s="824"/>
      <c r="GB381" s="805"/>
      <c r="GC381" s="804"/>
      <c r="GD381" s="804"/>
      <c r="GE381" s="823"/>
      <c r="GF381" s="824"/>
      <c r="GG381" s="825"/>
      <c r="GH381" s="803"/>
      <c r="GI381" s="809"/>
      <c r="GJ381" s="809"/>
      <c r="GK381" s="826"/>
      <c r="GL381" s="825"/>
      <c r="GM381" s="824"/>
      <c r="GN381" s="805"/>
      <c r="GO381" s="804"/>
      <c r="GP381" s="804"/>
      <c r="GQ381" s="823"/>
      <c r="GR381" s="824"/>
      <c r="GS381" s="825"/>
      <c r="GT381" s="803"/>
      <c r="GU381" s="809"/>
      <c r="GV381" s="809"/>
      <c r="GW381" s="826"/>
      <c r="GX381" s="825"/>
      <c r="GY381" s="824"/>
      <c r="GZ381" s="805"/>
      <c r="HA381" s="804"/>
      <c r="HB381" s="804"/>
      <c r="HC381" s="823"/>
      <c r="HD381" s="824"/>
      <c r="HE381" s="825"/>
      <c r="HF381" s="803"/>
      <c r="HG381" s="809"/>
      <c r="HH381" s="809"/>
      <c r="HI381" s="826"/>
      <c r="HJ381" s="825"/>
      <c r="HK381" s="824"/>
      <c r="HL381" s="805"/>
      <c r="HM381" s="804"/>
      <c r="HN381" s="804"/>
      <c r="HO381" s="823"/>
      <c r="HP381" s="824"/>
      <c r="HQ381" s="825"/>
      <c r="HR381" s="803"/>
      <c r="HS381" s="809"/>
      <c r="HT381" s="809"/>
      <c r="HU381" s="826"/>
      <c r="HV381" s="825"/>
      <c r="HW381" s="824"/>
      <c r="HX381" s="805"/>
      <c r="HY381" s="804"/>
      <c r="HZ381" s="804"/>
      <c r="IA381" s="823"/>
      <c r="IB381" s="824"/>
      <c r="IC381" s="825"/>
      <c r="ID381" s="803"/>
      <c r="IE381" s="804"/>
      <c r="IF381" s="804"/>
      <c r="IG381" s="826"/>
      <c r="IH381" s="825"/>
      <c r="II381" s="824"/>
      <c r="IJ381" s="805"/>
      <c r="IK381" s="804"/>
      <c r="IL381" s="804"/>
      <c r="IM381" s="823"/>
      <c r="IN381" s="824"/>
      <c r="IO381" s="825"/>
      <c r="IP381" s="803"/>
      <c r="IQ381" s="804"/>
      <c r="IR381" s="804"/>
      <c r="IS381" s="826"/>
      <c r="IT381" s="825"/>
      <c r="IU381" s="824"/>
      <c r="IV381" s="805"/>
      <c r="IW381" s="804"/>
      <c r="IX381" s="804"/>
      <c r="IY381" s="823"/>
      <c r="IZ381" s="824"/>
      <c r="JA381" s="825"/>
      <c r="JB381" s="803"/>
      <c r="JC381" s="804"/>
      <c r="JD381" s="804"/>
      <c r="JE381" s="826"/>
      <c r="JF381" s="825"/>
      <c r="JG381" s="824"/>
      <c r="JH381" s="805"/>
      <c r="JI381" s="804"/>
      <c r="JJ381" s="804"/>
      <c r="JK381" s="823"/>
      <c r="JL381" s="824"/>
      <c r="JM381" s="825"/>
      <c r="JN381" s="803"/>
      <c r="JO381" s="809"/>
      <c r="JP381" s="809"/>
      <c r="JQ381" s="826"/>
      <c r="JR381" s="825"/>
      <c r="JS381" s="824"/>
      <c r="JT381" s="805"/>
      <c r="JU381" s="804"/>
      <c r="JV381" s="804"/>
      <c r="JW381" s="823"/>
      <c r="JX381" s="824"/>
      <c r="JY381" s="824"/>
      <c r="JZ381" s="805"/>
      <c r="KA381" s="809"/>
      <c r="KB381" s="809"/>
      <c r="KC381" s="823"/>
      <c r="KD381" s="824"/>
      <c r="KE381" s="824"/>
      <c r="KF381" s="805"/>
      <c r="KG381" s="809"/>
      <c r="KH381" s="809"/>
      <c r="KI381" s="823"/>
      <c r="KJ381" s="824"/>
      <c r="KK381" s="824"/>
      <c r="KL381" s="805"/>
      <c r="KM381" s="809"/>
      <c r="KN381" s="809"/>
      <c r="KO381" s="823"/>
      <c r="KP381" s="824"/>
      <c r="KQ381" s="824"/>
      <c r="KR381" s="805"/>
      <c r="KS381" s="804"/>
      <c r="KT381" s="804"/>
      <c r="KU381" s="823"/>
      <c r="KV381" s="824"/>
      <c r="KW381" s="824"/>
      <c r="KX381" s="805"/>
      <c r="KY381" s="809"/>
      <c r="KZ381" s="809"/>
      <c r="LA381" s="823"/>
      <c r="LB381" s="824"/>
      <c r="LC381" s="824"/>
      <c r="LD381" s="805"/>
      <c r="LE381" s="804"/>
      <c r="LF381" s="804"/>
      <c r="LG381" s="823"/>
      <c r="LH381" s="824"/>
      <c r="LI381" s="824"/>
      <c r="LJ381" s="805"/>
      <c r="LK381" s="804"/>
      <c r="LL381" s="804"/>
      <c r="LM381" s="823"/>
      <c r="LN381" s="824"/>
      <c r="LO381" s="824"/>
      <c r="LP381" s="805"/>
      <c r="LQ381" s="809"/>
      <c r="LR381" s="809"/>
      <c r="LS381" s="823"/>
      <c r="LT381" s="824"/>
      <c r="LU381" s="824"/>
      <c r="LV381" s="805"/>
      <c r="LW381" s="804"/>
      <c r="LX381" s="804"/>
      <c r="LY381" s="823"/>
      <c r="LZ381" s="824"/>
      <c r="MA381" s="824"/>
      <c r="MB381" s="805"/>
      <c r="MC381" s="809"/>
      <c r="MD381" s="809"/>
      <c r="ME381" s="823"/>
      <c r="MF381" s="824"/>
      <c r="MG381" s="824"/>
      <c r="MH381" s="805"/>
      <c r="MI381" s="809"/>
      <c r="MJ381" s="809"/>
      <c r="MK381" s="823"/>
      <c r="ML381" s="824"/>
      <c r="MM381" s="824"/>
      <c r="MN381" s="805"/>
      <c r="MO381" s="809"/>
      <c r="MP381" s="809"/>
      <c r="MQ381" s="823"/>
      <c r="MR381" s="824"/>
      <c r="MS381" s="777"/>
      <c r="MT381" s="805"/>
      <c r="MU381" s="804"/>
      <c r="MV381" s="804"/>
      <c r="MW381" s="823"/>
      <c r="MX381" s="824"/>
      <c r="MY381" s="824"/>
      <c r="MZ381" s="805"/>
      <c r="NA381" s="804"/>
      <c r="NB381" s="804"/>
      <c r="NC381" s="823"/>
      <c r="ND381" s="824"/>
      <c r="NE381" s="824"/>
      <c r="NF381" s="805"/>
      <c r="NG381" s="804"/>
      <c r="NH381" s="804"/>
      <c r="NI381" s="823"/>
      <c r="NJ381" s="824"/>
      <c r="NK381" s="824"/>
      <c r="NL381" s="805"/>
      <c r="NM381" s="809"/>
      <c r="NN381" s="809"/>
      <c r="NO381" s="823"/>
      <c r="NP381" s="824"/>
      <c r="NQ381" s="824"/>
      <c r="NR381" s="805"/>
      <c r="NS381" s="823"/>
      <c r="NT381" s="824"/>
      <c r="NU381" s="824"/>
      <c r="NV381" s="805"/>
      <c r="NW381" s="823"/>
      <c r="NX381" s="824"/>
      <c r="NY381" s="824"/>
      <c r="NZ381" s="834"/>
      <c r="OA381" s="823"/>
      <c r="OB381" s="824"/>
      <c r="OC381" s="824"/>
      <c r="OD381" s="805"/>
      <c r="OE381" s="823"/>
      <c r="OF381" s="824"/>
      <c r="OG381" s="824"/>
      <c r="OH381" s="805"/>
      <c r="OI381" s="823"/>
      <c r="OJ381" s="824"/>
      <c r="OK381" s="824"/>
      <c r="OL381" s="805"/>
      <c r="OM381" s="823"/>
      <c r="ON381" s="824"/>
      <c r="OO381" s="824"/>
      <c r="OP381" s="805"/>
      <c r="OQ381" s="823"/>
      <c r="OR381" s="824"/>
      <c r="OS381" s="824"/>
      <c r="OT381" s="805"/>
      <c r="OU381" s="823"/>
      <c r="OV381" s="824"/>
      <c r="OW381" s="824"/>
      <c r="OX381" s="805"/>
      <c r="OY381" s="823"/>
      <c r="OZ381" s="824"/>
      <c r="PA381" s="824"/>
      <c r="PB381" s="805"/>
      <c r="PC381" s="823"/>
      <c r="PD381" s="824"/>
      <c r="PE381" s="824"/>
      <c r="PF381" s="805"/>
    </row>
    <row r="382" spans="1:422" ht="15" hidden="1" customHeight="1" x14ac:dyDescent="0.25">
      <c r="A382" s="769" t="s">
        <v>68</v>
      </c>
      <c r="B382" s="769" t="s">
        <v>50</v>
      </c>
      <c r="C382" s="769"/>
      <c r="D382" s="770"/>
      <c r="E382" s="769"/>
      <c r="F382" s="769"/>
      <c r="G382" s="769"/>
      <c r="H382" s="769"/>
      <c r="I382" s="769"/>
      <c r="J382" s="769"/>
      <c r="K382" s="769" t="s">
        <v>89</v>
      </c>
      <c r="L382" s="769"/>
      <c r="M382" s="769"/>
      <c r="N382" s="769"/>
      <c r="O382" s="769"/>
      <c r="P382" s="769"/>
      <c r="Q382" s="769"/>
      <c r="R382" s="769"/>
      <c r="S382" s="769"/>
      <c r="T382" s="816"/>
      <c r="U382" s="816"/>
      <c r="V382" s="816"/>
      <c r="W382" s="816"/>
      <c r="X382" s="769">
        <v>1</v>
      </c>
      <c r="Y382" s="769">
        <f>IF(AND(AJ382="",AK382="",AL382="",AN382="",AO382="",OR(AP382="",AP382=Dropdown!$AM$12,AP382=Dropdown!$AM$11)),1,0)</f>
        <v>0</v>
      </c>
      <c r="Z382" s="769">
        <f t="shared" si="53"/>
        <v>1</v>
      </c>
      <c r="AA382" s="769">
        <f t="shared" si="54"/>
        <v>0</v>
      </c>
      <c r="AB382" s="769">
        <f t="shared" si="50"/>
        <v>0</v>
      </c>
      <c r="AC382" s="769"/>
      <c r="AD382" s="772" t="str">
        <f>IF(OR(T382&lt;&gt;"",U382&lt;&gt;""),Dropdown!$A$4,IF(OR(V382&lt;&gt;"",W382&lt;&gt;""),Dropdown!$A$5,Dropdown!$A$3))</f>
        <v>Residential</v>
      </c>
      <c r="AE382" s="773" t="s">
        <v>634</v>
      </c>
      <c r="AF382" s="773" t="str">
        <f>VLOOKUP(AG382,Dropdown!$N$3:$R$62,2,FALSE)</f>
        <v>EAP</v>
      </c>
      <c r="AG382" s="773" t="s">
        <v>68</v>
      </c>
      <c r="AH382" s="773" t="str">
        <f>IF(AG382&lt;&gt;"",VLOOKUP(AG382,Dropdown!$N$3:$R$62,3,FALSE),IF(AF382&lt;&gt;"",VLOOKUP(AF382,Dropdown!$N$3:$R$62,3,FALSE),IF(AE382&lt;&gt;"",VLOOKUP(AE382,Dropdown!$N$3:$R$62,3,FALSE),"")))</f>
        <v>UMI</v>
      </c>
      <c r="AI382" s="773" t="str">
        <f>IF(AG382&lt;&gt;"",VLOOKUP(AG382,Dropdown!$N$3:$R$62,5,FALSE),IF(AF382&lt;&gt;"",VLOOKUP(AF382,Dropdown!$N$3:$R$62,5,FALSE),IF(AE382&lt;&gt;"",VLOOKUP(AE382,Dropdown!$N$3:$R$62,5,FALSE),"")))</f>
        <v>Tropical</v>
      </c>
      <c r="AJ382" s="773" t="s">
        <v>778</v>
      </c>
      <c r="AK382" s="773"/>
      <c r="AL382" s="773" t="s">
        <v>89</v>
      </c>
      <c r="AM382" s="773"/>
      <c r="AN382" s="773"/>
      <c r="AO382" s="773"/>
      <c r="AP382" s="773"/>
      <c r="AQ382" s="769" t="s">
        <v>90</v>
      </c>
      <c r="AR382" s="774" t="s">
        <v>77</v>
      </c>
      <c r="AS382" s="774"/>
      <c r="AT382" s="769" t="s">
        <v>101</v>
      </c>
      <c r="AU382" s="769">
        <v>35</v>
      </c>
      <c r="AV382" s="846"/>
      <c r="AW382" s="823"/>
      <c r="AX382" s="824"/>
      <c r="AY382" s="824"/>
      <c r="AZ382" s="805"/>
      <c r="BA382" s="804"/>
      <c r="BB382" s="804"/>
      <c r="BC382" s="823"/>
      <c r="BD382" s="824"/>
      <c r="BE382" s="824">
        <v>74</v>
      </c>
      <c r="BF382" s="805"/>
      <c r="BG382" s="804"/>
      <c r="BH382" s="804"/>
      <c r="BI382" s="826"/>
      <c r="BJ382" s="825"/>
      <c r="BK382" s="825"/>
      <c r="BL382" s="803"/>
      <c r="BM382" s="804"/>
      <c r="BN382" s="804"/>
      <c r="BO382" s="826"/>
      <c r="BP382" s="825"/>
      <c r="BQ382" s="825"/>
      <c r="BR382" s="803"/>
      <c r="BS382" s="804"/>
      <c r="BT382" s="804"/>
      <c r="BU382" s="826"/>
      <c r="BV382" s="825"/>
      <c r="BW382" s="825"/>
      <c r="BX382" s="803"/>
      <c r="BY382" s="804"/>
      <c r="BZ382" s="804"/>
      <c r="CA382" s="826"/>
      <c r="CB382" s="825"/>
      <c r="CC382" s="825"/>
      <c r="CD382" s="803"/>
      <c r="CE382" s="804"/>
      <c r="CF382" s="804"/>
      <c r="CG382" s="826"/>
      <c r="CH382" s="825"/>
      <c r="CI382" s="825"/>
      <c r="CJ382" s="803"/>
      <c r="CK382" s="804"/>
      <c r="CL382" s="804"/>
      <c r="CM382" s="826"/>
      <c r="CN382" s="825"/>
      <c r="CO382" s="825"/>
      <c r="CP382" s="803"/>
      <c r="CQ382" s="804"/>
      <c r="CR382" s="804"/>
      <c r="CS382" s="826"/>
      <c r="CT382" s="825"/>
      <c r="CU382" s="825"/>
      <c r="CV382" s="803"/>
      <c r="CW382" s="804"/>
      <c r="CX382" s="804"/>
      <c r="CY382" s="826"/>
      <c r="CZ382" s="825"/>
      <c r="DA382" s="825"/>
      <c r="DB382" s="803"/>
      <c r="DC382" s="804"/>
      <c r="DD382" s="804"/>
      <c r="DE382" s="826"/>
      <c r="DF382" s="825"/>
      <c r="DG382" s="825"/>
      <c r="DH382" s="803"/>
      <c r="DI382" s="804"/>
      <c r="DJ382" s="804"/>
      <c r="DK382" s="826"/>
      <c r="DL382" s="825"/>
      <c r="DM382" s="825"/>
      <c r="DN382" s="803"/>
      <c r="DO382" s="804"/>
      <c r="DP382" s="804"/>
      <c r="DQ382" s="827"/>
      <c r="DR382" s="828"/>
      <c r="DS382" s="835"/>
      <c r="DT382" s="811"/>
      <c r="DU382" s="812"/>
      <c r="DV382" s="812"/>
      <c r="DW382" s="836"/>
      <c r="DX382" s="835"/>
      <c r="DY382" s="828"/>
      <c r="DZ382" s="813"/>
      <c r="EA382" s="814"/>
      <c r="EB382" s="814"/>
      <c r="EC382" s="827"/>
      <c r="ED382" s="828"/>
      <c r="EE382" s="835"/>
      <c r="EF382" s="811"/>
      <c r="EG382" s="812"/>
      <c r="EH382" s="812"/>
      <c r="EI382" s="836"/>
      <c r="EJ382" s="835"/>
      <c r="EK382" s="828"/>
      <c r="EL382" s="813"/>
      <c r="EM382" s="814"/>
      <c r="EN382" s="814"/>
      <c r="EO382" s="827"/>
      <c r="EP382" s="828"/>
      <c r="EQ382" s="835"/>
      <c r="ER382" s="811"/>
      <c r="ES382" s="812"/>
      <c r="ET382" s="812"/>
      <c r="EU382" s="836"/>
      <c r="EV382" s="835"/>
      <c r="EW382" s="828"/>
      <c r="EX382" s="813"/>
      <c r="EY382" s="814"/>
      <c r="EZ382" s="814"/>
      <c r="FA382" s="827"/>
      <c r="FB382" s="828"/>
      <c r="FC382" s="835"/>
      <c r="FD382" s="811"/>
      <c r="FE382" s="812"/>
      <c r="FF382" s="812"/>
      <c r="FG382" s="836"/>
      <c r="FH382" s="835"/>
      <c r="FI382" s="828"/>
      <c r="FJ382" s="813"/>
      <c r="FK382" s="814"/>
      <c r="FL382" s="814"/>
      <c r="FM382" s="827"/>
      <c r="FN382" s="828"/>
      <c r="FO382" s="835"/>
      <c r="FP382" s="811"/>
      <c r="FQ382" s="812"/>
      <c r="FR382" s="812"/>
      <c r="FS382" s="823"/>
      <c r="FT382" s="824"/>
      <c r="FU382" s="825"/>
      <c r="FV382" s="803"/>
      <c r="FW382" s="804"/>
      <c r="FX382" s="804"/>
      <c r="FY382" s="826"/>
      <c r="FZ382" s="825"/>
      <c r="GA382" s="824"/>
      <c r="GB382" s="805"/>
      <c r="GC382" s="804"/>
      <c r="GD382" s="804"/>
      <c r="GE382" s="823"/>
      <c r="GF382" s="824"/>
      <c r="GG382" s="825"/>
      <c r="GH382" s="803"/>
      <c r="GI382" s="809"/>
      <c r="GJ382" s="809"/>
      <c r="GK382" s="826"/>
      <c r="GL382" s="825"/>
      <c r="GM382" s="824"/>
      <c r="GN382" s="805"/>
      <c r="GO382" s="804"/>
      <c r="GP382" s="804"/>
      <c r="GQ382" s="823"/>
      <c r="GR382" s="824"/>
      <c r="GS382" s="825"/>
      <c r="GT382" s="803"/>
      <c r="GU382" s="809"/>
      <c r="GV382" s="809"/>
      <c r="GW382" s="826"/>
      <c r="GX382" s="825"/>
      <c r="GY382" s="824"/>
      <c r="GZ382" s="805"/>
      <c r="HA382" s="804"/>
      <c r="HB382" s="804"/>
      <c r="HC382" s="823"/>
      <c r="HD382" s="824"/>
      <c r="HE382" s="825"/>
      <c r="HF382" s="803"/>
      <c r="HG382" s="809"/>
      <c r="HH382" s="809"/>
      <c r="HI382" s="826"/>
      <c r="HJ382" s="825"/>
      <c r="HK382" s="824"/>
      <c r="HL382" s="805"/>
      <c r="HM382" s="804"/>
      <c r="HN382" s="804"/>
      <c r="HO382" s="823"/>
      <c r="HP382" s="824"/>
      <c r="HQ382" s="825"/>
      <c r="HR382" s="803"/>
      <c r="HS382" s="809"/>
      <c r="HT382" s="809"/>
      <c r="HU382" s="826"/>
      <c r="HV382" s="825"/>
      <c r="HW382" s="824"/>
      <c r="HX382" s="805"/>
      <c r="HY382" s="804"/>
      <c r="HZ382" s="804"/>
      <c r="IA382" s="823"/>
      <c r="IB382" s="824"/>
      <c r="IC382" s="825"/>
      <c r="ID382" s="803"/>
      <c r="IE382" s="804"/>
      <c r="IF382" s="804"/>
      <c r="IG382" s="826"/>
      <c r="IH382" s="825"/>
      <c r="II382" s="824"/>
      <c r="IJ382" s="805"/>
      <c r="IK382" s="804"/>
      <c r="IL382" s="804"/>
      <c r="IM382" s="823"/>
      <c r="IN382" s="824"/>
      <c r="IO382" s="825"/>
      <c r="IP382" s="803"/>
      <c r="IQ382" s="804"/>
      <c r="IR382" s="804"/>
      <c r="IS382" s="826"/>
      <c r="IT382" s="825"/>
      <c r="IU382" s="824"/>
      <c r="IV382" s="805"/>
      <c r="IW382" s="804"/>
      <c r="IX382" s="804"/>
      <c r="IY382" s="823"/>
      <c r="IZ382" s="824"/>
      <c r="JA382" s="825"/>
      <c r="JB382" s="803"/>
      <c r="JC382" s="804"/>
      <c r="JD382" s="804"/>
      <c r="JE382" s="826"/>
      <c r="JF382" s="825"/>
      <c r="JG382" s="824"/>
      <c r="JH382" s="805"/>
      <c r="JI382" s="804"/>
      <c r="JJ382" s="804"/>
      <c r="JK382" s="823"/>
      <c r="JL382" s="824"/>
      <c r="JM382" s="825"/>
      <c r="JN382" s="803"/>
      <c r="JO382" s="809"/>
      <c r="JP382" s="809"/>
      <c r="JQ382" s="826"/>
      <c r="JR382" s="825"/>
      <c r="JS382" s="824"/>
      <c r="JT382" s="805"/>
      <c r="JU382" s="804"/>
      <c r="JV382" s="804"/>
      <c r="JW382" s="823"/>
      <c r="JX382" s="824"/>
      <c r="JY382" s="824"/>
      <c r="JZ382" s="805"/>
      <c r="KA382" s="809"/>
      <c r="KB382" s="809"/>
      <c r="KC382" s="823"/>
      <c r="KD382" s="824"/>
      <c r="KE382" s="824"/>
      <c r="KF382" s="805"/>
      <c r="KG382" s="809"/>
      <c r="KH382" s="809"/>
      <c r="KI382" s="823"/>
      <c r="KJ382" s="824"/>
      <c r="KK382" s="824"/>
      <c r="KL382" s="805"/>
      <c r="KM382" s="809"/>
      <c r="KN382" s="809"/>
      <c r="KO382" s="823"/>
      <c r="KP382" s="824"/>
      <c r="KQ382" s="824"/>
      <c r="KR382" s="805"/>
      <c r="KS382" s="804"/>
      <c r="KT382" s="804"/>
      <c r="KU382" s="823"/>
      <c r="KV382" s="824"/>
      <c r="KW382" s="824"/>
      <c r="KX382" s="805"/>
      <c r="KY382" s="809"/>
      <c r="KZ382" s="809"/>
      <c r="LA382" s="823"/>
      <c r="LB382" s="824"/>
      <c r="LC382" s="824"/>
      <c r="LD382" s="805"/>
      <c r="LE382" s="804"/>
      <c r="LF382" s="804"/>
      <c r="LG382" s="823"/>
      <c r="LH382" s="824"/>
      <c r="LI382" s="824"/>
      <c r="LJ382" s="805"/>
      <c r="LK382" s="804"/>
      <c r="LL382" s="804"/>
      <c r="LM382" s="823"/>
      <c r="LN382" s="824"/>
      <c r="LO382" s="824"/>
      <c r="LP382" s="805"/>
      <c r="LQ382" s="809"/>
      <c r="LR382" s="809"/>
      <c r="LS382" s="823"/>
      <c r="LT382" s="824"/>
      <c r="LU382" s="824"/>
      <c r="LV382" s="805"/>
      <c r="LW382" s="804"/>
      <c r="LX382" s="804"/>
      <c r="LY382" s="823"/>
      <c r="LZ382" s="824"/>
      <c r="MA382" s="824"/>
      <c r="MB382" s="805"/>
      <c r="MC382" s="809"/>
      <c r="MD382" s="809"/>
      <c r="ME382" s="823"/>
      <c r="MF382" s="824"/>
      <c r="MG382" s="824"/>
      <c r="MH382" s="805"/>
      <c r="MI382" s="809"/>
      <c r="MJ382" s="809"/>
      <c r="MK382" s="823"/>
      <c r="ML382" s="824"/>
      <c r="MM382" s="824"/>
      <c r="MN382" s="805"/>
      <c r="MO382" s="809"/>
      <c r="MP382" s="809"/>
      <c r="MQ382" s="823"/>
      <c r="MR382" s="824"/>
      <c r="MS382" s="777"/>
      <c r="MT382" s="805"/>
      <c r="MU382" s="804"/>
      <c r="MV382" s="804"/>
      <c r="MW382" s="823"/>
      <c r="MX382" s="824"/>
      <c r="MY382" s="824"/>
      <c r="MZ382" s="805"/>
      <c r="NA382" s="804"/>
      <c r="NB382" s="804"/>
      <c r="NC382" s="823"/>
      <c r="ND382" s="824"/>
      <c r="NE382" s="824"/>
      <c r="NF382" s="805"/>
      <c r="NG382" s="804"/>
      <c r="NH382" s="804"/>
      <c r="NI382" s="823"/>
      <c r="NJ382" s="824"/>
      <c r="NK382" s="824"/>
      <c r="NL382" s="805"/>
      <c r="NM382" s="809"/>
      <c r="NN382" s="809"/>
      <c r="NO382" s="823"/>
      <c r="NP382" s="824"/>
      <c r="NQ382" s="824"/>
      <c r="NR382" s="805"/>
      <c r="NS382" s="823"/>
      <c r="NT382" s="824"/>
      <c r="NU382" s="824"/>
      <c r="NV382" s="805"/>
      <c r="NW382" s="826"/>
      <c r="NX382" s="825"/>
      <c r="NY382" s="825"/>
      <c r="NZ382" s="848"/>
      <c r="OA382" s="823"/>
      <c r="OB382" s="824"/>
      <c r="OC382" s="824"/>
      <c r="OD382" s="805"/>
      <c r="OE382" s="823"/>
      <c r="OF382" s="824"/>
      <c r="OG382" s="824"/>
      <c r="OH382" s="805"/>
      <c r="OI382" s="823"/>
      <c r="OJ382" s="824"/>
      <c r="OK382" s="824"/>
      <c r="OL382" s="805"/>
      <c r="OM382" s="823"/>
      <c r="ON382" s="824"/>
      <c r="OO382" s="824"/>
      <c r="OP382" s="805"/>
      <c r="OQ382" s="823"/>
      <c r="OR382" s="824"/>
      <c r="OS382" s="824"/>
      <c r="OT382" s="805"/>
      <c r="OU382" s="823"/>
      <c r="OV382" s="824"/>
      <c r="OW382" s="824"/>
      <c r="OX382" s="805"/>
      <c r="OY382" s="823"/>
      <c r="OZ382" s="824"/>
      <c r="PA382" s="824"/>
      <c r="PB382" s="805"/>
      <c r="PC382" s="823"/>
      <c r="PD382" s="824"/>
      <c r="PE382" s="824"/>
      <c r="PF382" s="805"/>
    </row>
    <row r="383" spans="1:422" hidden="1" x14ac:dyDescent="0.25">
      <c r="A383" s="769" t="s">
        <v>68</v>
      </c>
      <c r="B383" s="769"/>
      <c r="C383" s="769"/>
      <c r="D383" s="770"/>
      <c r="E383" s="769"/>
      <c r="F383" s="769"/>
      <c r="G383" s="769"/>
      <c r="H383" s="769"/>
      <c r="I383" s="769"/>
      <c r="J383" s="769"/>
      <c r="K383" s="769" t="s">
        <v>321</v>
      </c>
      <c r="L383" s="769" t="s">
        <v>320</v>
      </c>
      <c r="M383" s="769"/>
      <c r="N383" s="769"/>
      <c r="O383" s="769"/>
      <c r="P383" s="769"/>
      <c r="Q383" s="769"/>
      <c r="R383" s="769"/>
      <c r="S383" s="769"/>
      <c r="T383" s="816"/>
      <c r="U383" s="816"/>
      <c r="V383" s="816"/>
      <c r="W383" s="816"/>
      <c r="X383" s="769"/>
      <c r="Y383" s="769">
        <f>IF(AND(AJ383="",AK383="",AL383="",AN383="",AO383="",OR(AP383="",AP383=Dropdown!$AM$12,AP383=Dropdown!$AM$11)),1,0)</f>
        <v>0</v>
      </c>
      <c r="Z383" s="769">
        <f t="shared" si="53"/>
        <v>0</v>
      </c>
      <c r="AA383" s="769">
        <f t="shared" si="54"/>
        <v>1</v>
      </c>
      <c r="AB383" s="769">
        <f t="shared" si="50"/>
        <v>0</v>
      </c>
      <c r="AC383" s="769"/>
      <c r="AD383" s="772" t="str">
        <f>IF(OR(T383&lt;&gt;"",U383&lt;&gt;""),Dropdown!$A$4,IF(OR(V383&lt;&gt;"",W383&lt;&gt;""),Dropdown!$A$5,Dropdown!$A$3))</f>
        <v>Residential</v>
      </c>
      <c r="AE383" s="773" t="s">
        <v>634</v>
      </c>
      <c r="AF383" s="773" t="str">
        <f>VLOOKUP(AG383,Dropdown!$N$3:$R$62,2,FALSE)</f>
        <v>EAP</v>
      </c>
      <c r="AG383" s="773" t="s">
        <v>68</v>
      </c>
      <c r="AH383" s="773" t="str">
        <f>IF(AG383&lt;&gt;"",VLOOKUP(AG383,Dropdown!$N$3:$R$62,3,FALSE),IF(AF383&lt;&gt;"",VLOOKUP(AF383,Dropdown!$N$3:$R$62,3,FALSE),IF(AE383&lt;&gt;"",VLOOKUP(AE383,Dropdown!$N$3:$R$62,3,FALSE),"")))</f>
        <v>UMI</v>
      </c>
      <c r="AI383" s="773" t="str">
        <f>IF(AG383&lt;&gt;"",VLOOKUP(AG383,Dropdown!$N$3:$R$62,5,FALSE),IF(AF383&lt;&gt;"",VLOOKUP(AF383,Dropdown!$N$3:$R$62,5,FALSE),IF(AE383&lt;&gt;"",VLOOKUP(AE383,Dropdown!$N$3:$R$62,5,FALSE),"")))</f>
        <v>Tropical</v>
      </c>
      <c r="AJ383" s="773"/>
      <c r="AK383" s="773"/>
      <c r="AL383" s="773" t="s">
        <v>79</v>
      </c>
      <c r="AM383" s="773"/>
      <c r="AN383" s="773"/>
      <c r="AO383" s="773"/>
      <c r="AP383" s="773"/>
      <c r="AQ383" s="769"/>
      <c r="AR383" s="945" t="s">
        <v>985</v>
      </c>
      <c r="AS383" s="774"/>
      <c r="AT383" s="769" t="s">
        <v>316</v>
      </c>
      <c r="AU383" s="769">
        <v>38</v>
      </c>
      <c r="AV383" s="846"/>
      <c r="AW383" s="823"/>
      <c r="AX383" s="824"/>
      <c r="AY383" s="824"/>
      <c r="AZ383" s="803"/>
      <c r="BA383" s="804"/>
      <c r="BB383" s="804"/>
      <c r="BC383" s="823"/>
      <c r="BD383" s="824"/>
      <c r="BE383" s="824"/>
      <c r="BF383" s="805"/>
      <c r="BG383" s="804"/>
      <c r="BH383" s="804"/>
      <c r="BI383" s="823"/>
      <c r="BJ383" s="824"/>
      <c r="BK383" s="824"/>
      <c r="BL383" s="805"/>
      <c r="BM383" s="804"/>
      <c r="BN383" s="804"/>
      <c r="BO383" s="823"/>
      <c r="BP383" s="824"/>
      <c r="BQ383" s="824"/>
      <c r="BR383" s="805"/>
      <c r="BS383" s="804"/>
      <c r="BT383" s="804"/>
      <c r="BU383" s="823"/>
      <c r="BV383" s="824"/>
      <c r="BW383" s="824"/>
      <c r="BX383" s="805"/>
      <c r="BY383" s="804"/>
      <c r="BZ383" s="804"/>
      <c r="CA383" s="823"/>
      <c r="CB383" s="824"/>
      <c r="CC383" s="824"/>
      <c r="CD383" s="805"/>
      <c r="CE383" s="804"/>
      <c r="CF383" s="804"/>
      <c r="CG383" s="823"/>
      <c r="CH383" s="824"/>
      <c r="CI383" s="824"/>
      <c r="CJ383" s="805"/>
      <c r="CK383" s="804"/>
      <c r="CL383" s="804"/>
      <c r="CM383" s="823"/>
      <c r="CN383" s="824"/>
      <c r="CO383" s="824"/>
      <c r="CP383" s="805"/>
      <c r="CQ383" s="804"/>
      <c r="CR383" s="804"/>
      <c r="CS383" s="823"/>
      <c r="CT383" s="824"/>
      <c r="CU383" s="824"/>
      <c r="CV383" s="805"/>
      <c r="CW383" s="804"/>
      <c r="CX383" s="804"/>
      <c r="CY383" s="823"/>
      <c r="CZ383" s="824"/>
      <c r="DA383" s="825"/>
      <c r="DB383" s="803"/>
      <c r="DC383" s="809"/>
      <c r="DD383" s="809"/>
      <c r="DE383" s="826"/>
      <c r="DF383" s="825"/>
      <c r="DG383" s="824"/>
      <c r="DH383" s="805"/>
      <c r="DI383" s="804"/>
      <c r="DJ383" s="804"/>
      <c r="DK383" s="823"/>
      <c r="DL383" s="824"/>
      <c r="DM383" s="825"/>
      <c r="DN383" s="803"/>
      <c r="DO383" s="809"/>
      <c r="DP383" s="809"/>
      <c r="DQ383" s="827"/>
      <c r="DR383" s="828"/>
      <c r="DS383" s="842">
        <v>46.4</v>
      </c>
      <c r="DT383" s="813"/>
      <c r="DU383" s="812"/>
      <c r="DV383" s="812"/>
      <c r="DW383" s="827"/>
      <c r="DX383" s="828"/>
      <c r="DY383" s="842"/>
      <c r="DZ383" s="813"/>
      <c r="EA383" s="812"/>
      <c r="EB383" s="812"/>
      <c r="EC383" s="827"/>
      <c r="ED383" s="828"/>
      <c r="EE383" s="842"/>
      <c r="EF383" s="813"/>
      <c r="EG383" s="812"/>
      <c r="EH383" s="812"/>
      <c r="EI383" s="827"/>
      <c r="EJ383" s="828"/>
      <c r="EK383" s="842"/>
      <c r="EL383" s="813"/>
      <c r="EM383" s="812"/>
      <c r="EN383" s="812"/>
      <c r="EO383" s="827"/>
      <c r="EP383" s="828"/>
      <c r="EQ383" s="842"/>
      <c r="ER383" s="813"/>
      <c r="ES383" s="812"/>
      <c r="ET383" s="812"/>
      <c r="EU383" s="827"/>
      <c r="EV383" s="828"/>
      <c r="EW383" s="842"/>
      <c r="EX383" s="813"/>
      <c r="EY383" s="812"/>
      <c r="EZ383" s="812"/>
      <c r="FA383" s="827"/>
      <c r="FB383" s="828"/>
      <c r="FC383" s="842"/>
      <c r="FD383" s="813"/>
      <c r="FE383" s="812"/>
      <c r="FF383" s="812"/>
      <c r="FG383" s="827"/>
      <c r="FH383" s="828"/>
      <c r="FI383" s="842"/>
      <c r="FJ383" s="813"/>
      <c r="FK383" s="812"/>
      <c r="FL383" s="812"/>
      <c r="FM383" s="827"/>
      <c r="FN383" s="828"/>
      <c r="FO383" s="842"/>
      <c r="FP383" s="813"/>
      <c r="FQ383" s="812"/>
      <c r="FR383" s="812"/>
      <c r="FS383" s="823"/>
      <c r="FT383" s="824"/>
      <c r="FU383" s="825">
        <v>81.2</v>
      </c>
      <c r="FV383" s="803"/>
      <c r="FW383" s="804"/>
      <c r="FX383" s="804"/>
      <c r="FY383" s="826"/>
      <c r="FZ383" s="825"/>
      <c r="GA383" s="825"/>
      <c r="GB383" s="803"/>
      <c r="GC383" s="804"/>
      <c r="GD383" s="804"/>
      <c r="GE383" s="826"/>
      <c r="GF383" s="825"/>
      <c r="GG383" s="825"/>
      <c r="GH383" s="803"/>
      <c r="GI383" s="804"/>
      <c r="GJ383" s="804"/>
      <c r="GK383" s="826"/>
      <c r="GL383" s="825"/>
      <c r="GM383" s="825"/>
      <c r="GN383" s="803"/>
      <c r="GO383" s="804"/>
      <c r="GP383" s="804"/>
      <c r="GQ383" s="826"/>
      <c r="GR383" s="825"/>
      <c r="GS383" s="825"/>
      <c r="GT383" s="803"/>
      <c r="GU383" s="804"/>
      <c r="GV383" s="804"/>
      <c r="GW383" s="826"/>
      <c r="GX383" s="825"/>
      <c r="GY383" s="825"/>
      <c r="GZ383" s="803"/>
      <c r="HA383" s="804"/>
      <c r="HB383" s="804"/>
      <c r="HC383" s="826"/>
      <c r="HD383" s="825"/>
      <c r="HE383" s="825"/>
      <c r="HF383" s="803"/>
      <c r="HG383" s="804"/>
      <c r="HH383" s="804"/>
      <c r="HI383" s="826"/>
      <c r="HJ383" s="825"/>
      <c r="HK383" s="825"/>
      <c r="HL383" s="803"/>
      <c r="HM383" s="804"/>
      <c r="HN383" s="804"/>
      <c r="HO383" s="826"/>
      <c r="HP383" s="825"/>
      <c r="HQ383" s="825"/>
      <c r="HR383" s="803"/>
      <c r="HS383" s="809"/>
      <c r="HT383" s="809"/>
      <c r="HU383" s="826"/>
      <c r="HV383" s="825"/>
      <c r="HW383" s="824"/>
      <c r="HX383" s="805"/>
      <c r="HY383" s="804"/>
      <c r="HZ383" s="804"/>
      <c r="IA383" s="823"/>
      <c r="IB383" s="824"/>
      <c r="IC383" s="825"/>
      <c r="ID383" s="803"/>
      <c r="IE383" s="804"/>
      <c r="IF383" s="804"/>
      <c r="IG383" s="826"/>
      <c r="IH383" s="825"/>
      <c r="II383" s="824"/>
      <c r="IJ383" s="805"/>
      <c r="IK383" s="804"/>
      <c r="IL383" s="804"/>
      <c r="IM383" s="823"/>
      <c r="IN383" s="824"/>
      <c r="IO383" s="825">
        <v>11.5</v>
      </c>
      <c r="IP383" s="803"/>
      <c r="IQ383" s="804"/>
      <c r="IR383" s="804"/>
      <c r="IS383" s="826"/>
      <c r="IT383" s="825"/>
      <c r="IU383" s="824"/>
      <c r="IV383" s="805"/>
      <c r="IW383" s="804"/>
      <c r="IX383" s="804"/>
      <c r="IY383" s="823"/>
      <c r="IZ383" s="824"/>
      <c r="JA383" s="825"/>
      <c r="JB383" s="803"/>
      <c r="JC383" s="804"/>
      <c r="JD383" s="804"/>
      <c r="JE383" s="826"/>
      <c r="JF383" s="825"/>
      <c r="JG383" s="824"/>
      <c r="JH383" s="805"/>
      <c r="JI383" s="804"/>
      <c r="JJ383" s="804"/>
      <c r="JK383" s="823"/>
      <c r="JL383" s="824"/>
      <c r="JM383" s="825"/>
      <c r="JN383" s="803"/>
      <c r="JO383" s="809"/>
      <c r="JP383" s="809"/>
      <c r="JQ383" s="826"/>
      <c r="JR383" s="825"/>
      <c r="JS383" s="824"/>
      <c r="JT383" s="805"/>
      <c r="JU383" s="804"/>
      <c r="JV383" s="804"/>
      <c r="JW383" s="823"/>
      <c r="JX383" s="824"/>
      <c r="JY383" s="824"/>
      <c r="JZ383" s="805"/>
      <c r="KA383" s="809"/>
      <c r="KB383" s="809"/>
      <c r="KC383" s="823"/>
      <c r="KD383" s="824"/>
      <c r="KE383" s="824"/>
      <c r="KF383" s="805"/>
      <c r="KG383" s="809"/>
      <c r="KH383" s="809"/>
      <c r="KI383" s="823"/>
      <c r="KJ383" s="824"/>
      <c r="KK383" s="824"/>
      <c r="KL383" s="805"/>
      <c r="KM383" s="809"/>
      <c r="KN383" s="809"/>
      <c r="KO383" s="823"/>
      <c r="KP383" s="824"/>
      <c r="KQ383" s="824">
        <v>1.9</v>
      </c>
      <c r="KR383" s="805"/>
      <c r="KS383" s="804"/>
      <c r="KT383" s="804"/>
      <c r="KU383" s="823"/>
      <c r="KV383" s="824"/>
      <c r="KW383" s="824"/>
      <c r="KX383" s="805"/>
      <c r="KY383" s="809"/>
      <c r="KZ383" s="809"/>
      <c r="LA383" s="823"/>
      <c r="LB383" s="824"/>
      <c r="LC383" s="824"/>
      <c r="LD383" s="805"/>
      <c r="LE383" s="804"/>
      <c r="LF383" s="804"/>
      <c r="LG383" s="823"/>
      <c r="LH383" s="824"/>
      <c r="LI383" s="824"/>
      <c r="LJ383" s="805"/>
      <c r="LK383" s="804"/>
      <c r="LL383" s="804"/>
      <c r="LM383" s="823"/>
      <c r="LN383" s="824"/>
      <c r="LO383" s="824"/>
      <c r="LP383" s="805"/>
      <c r="LQ383" s="809"/>
      <c r="LR383" s="809"/>
      <c r="LS383" s="823"/>
      <c r="LT383" s="824"/>
      <c r="LU383" s="824"/>
      <c r="LV383" s="805"/>
      <c r="LW383" s="804"/>
      <c r="LX383" s="804"/>
      <c r="LY383" s="823"/>
      <c r="LZ383" s="824"/>
      <c r="MA383" s="824"/>
      <c r="MB383" s="805"/>
      <c r="MC383" s="809"/>
      <c r="MD383" s="809"/>
      <c r="ME383" s="823"/>
      <c r="MF383" s="824"/>
      <c r="MG383" s="824"/>
      <c r="MH383" s="805"/>
      <c r="MI383" s="809"/>
      <c r="MJ383" s="809"/>
      <c r="MK383" s="823"/>
      <c r="ML383" s="824"/>
      <c r="MM383" s="824"/>
      <c r="MN383" s="805"/>
      <c r="MO383" s="809"/>
      <c r="MP383" s="809"/>
      <c r="MQ383" s="823"/>
      <c r="MR383" s="824"/>
      <c r="MS383" s="777"/>
      <c r="MT383" s="805"/>
      <c r="MU383" s="804"/>
      <c r="MV383" s="804"/>
      <c r="MW383" s="823"/>
      <c r="MX383" s="824"/>
      <c r="MY383" s="824"/>
      <c r="MZ383" s="805"/>
      <c r="NA383" s="804"/>
      <c r="NB383" s="804"/>
      <c r="NC383" s="823"/>
      <c r="ND383" s="824"/>
      <c r="NE383" s="824"/>
      <c r="NF383" s="805"/>
      <c r="NG383" s="804"/>
      <c r="NH383" s="804"/>
      <c r="NI383" s="823"/>
      <c r="NJ383" s="824"/>
      <c r="NK383" s="824"/>
      <c r="NL383" s="805"/>
      <c r="NM383" s="809"/>
      <c r="NN383" s="809"/>
      <c r="NO383" s="823"/>
      <c r="NP383" s="824"/>
      <c r="NQ383" s="824"/>
      <c r="NR383" s="805"/>
      <c r="NS383" s="823"/>
      <c r="NT383" s="824"/>
      <c r="NU383" s="824"/>
      <c r="NV383" s="805"/>
      <c r="NW383" s="823"/>
      <c r="NX383" s="824"/>
      <c r="NY383" s="824"/>
      <c r="NZ383" s="834"/>
      <c r="OA383" s="823"/>
      <c r="OB383" s="824"/>
      <c r="OC383" s="824"/>
      <c r="OD383" s="805"/>
      <c r="OE383" s="823"/>
      <c r="OF383" s="824"/>
      <c r="OG383" s="824"/>
      <c r="OH383" s="805"/>
      <c r="OI383" s="823"/>
      <c r="OJ383" s="824"/>
      <c r="OK383" s="824"/>
      <c r="OL383" s="805"/>
      <c r="OM383" s="823"/>
      <c r="ON383" s="824"/>
      <c r="OO383" s="824"/>
      <c r="OP383" s="805"/>
      <c r="OQ383" s="823"/>
      <c r="OR383" s="824"/>
      <c r="OS383" s="824"/>
      <c r="OT383" s="805"/>
      <c r="OU383" s="823"/>
      <c r="OV383" s="824"/>
      <c r="OW383" s="824"/>
      <c r="OX383" s="805"/>
      <c r="OY383" s="823"/>
      <c r="OZ383" s="824"/>
      <c r="PA383" s="824"/>
      <c r="PB383" s="805"/>
      <c r="PC383" s="823"/>
      <c r="PD383" s="824"/>
      <c r="PE383" s="824"/>
      <c r="PF383" s="805"/>
    </row>
    <row r="384" spans="1:422" hidden="1" x14ac:dyDescent="0.25">
      <c r="A384" s="801"/>
      <c r="B384" s="769"/>
      <c r="C384" s="769"/>
      <c r="D384" s="770"/>
      <c r="E384" s="769"/>
      <c r="F384" s="769"/>
      <c r="G384" s="769"/>
      <c r="H384" s="769"/>
      <c r="I384" s="769"/>
      <c r="J384" s="769"/>
      <c r="K384" s="769"/>
      <c r="L384" s="769"/>
      <c r="M384" s="769"/>
      <c r="N384" s="769"/>
      <c r="O384" s="769"/>
      <c r="P384" s="769"/>
      <c r="Q384" s="769"/>
      <c r="R384" s="769"/>
      <c r="S384" s="769"/>
      <c r="T384" s="816"/>
      <c r="U384" s="816"/>
      <c r="V384" s="816"/>
      <c r="W384" s="816"/>
      <c r="X384" s="769"/>
      <c r="Y384" s="769">
        <f>IF(AND(AJ384="",AK384="",AL384="",AN384="",AO384="",OR(AP384="",AP384=Dropdown!$AM$12,AP384=Dropdown!$AM$11)),1,0)</f>
        <v>1</v>
      </c>
      <c r="Z384" s="769">
        <f t="shared" si="53"/>
        <v>0</v>
      </c>
      <c r="AA384" s="769">
        <f t="shared" si="54"/>
        <v>1</v>
      </c>
      <c r="AB384" s="769">
        <f t="shared" si="50"/>
        <v>0</v>
      </c>
      <c r="AC384" s="769"/>
      <c r="AD384" s="772" t="str">
        <f>IF(OR(T384&lt;&gt;"",U384&lt;&gt;""),Dropdown!$A$4,IF(OR(V384&lt;&gt;"",W384&lt;&gt;""),Dropdown!$A$5,Dropdown!$A$3))</f>
        <v>Residential</v>
      </c>
      <c r="AE384" s="773" t="s">
        <v>634</v>
      </c>
      <c r="AF384" s="925" t="s">
        <v>40</v>
      </c>
      <c r="AG384" s="924" t="s">
        <v>39</v>
      </c>
      <c r="AH384" s="925" t="s">
        <v>30</v>
      </c>
      <c r="AI384" s="925" t="s">
        <v>619</v>
      </c>
      <c r="AJ384" s="773"/>
      <c r="AK384" s="773"/>
      <c r="AL384" s="773"/>
      <c r="AM384" s="773"/>
      <c r="AN384" s="773"/>
      <c r="AO384" s="773"/>
      <c r="AP384" s="773"/>
      <c r="AQ384" s="769" t="s">
        <v>989</v>
      </c>
      <c r="AR384" s="945" t="s">
        <v>990</v>
      </c>
      <c r="AS384" s="774"/>
      <c r="AT384" s="769"/>
      <c r="AU384" s="769"/>
      <c r="AV384" s="846"/>
      <c r="AW384" s="823"/>
      <c r="AX384" s="824"/>
      <c r="AY384" s="825"/>
      <c r="AZ384" s="803"/>
      <c r="BA384" s="804"/>
      <c r="BB384" s="804"/>
      <c r="BC384" s="823"/>
      <c r="BD384" s="824"/>
      <c r="BE384" s="825"/>
      <c r="BF384" s="805"/>
      <c r="BG384" s="804"/>
      <c r="BH384" s="804"/>
      <c r="BI384" s="823"/>
      <c r="BJ384" s="824"/>
      <c r="BK384" s="824"/>
      <c r="BL384" s="805"/>
      <c r="BM384" s="804"/>
      <c r="BN384" s="804"/>
      <c r="BO384" s="826"/>
      <c r="BP384" s="825"/>
      <c r="BQ384" s="825"/>
      <c r="BR384" s="803"/>
      <c r="BS384" s="804"/>
      <c r="BT384" s="804"/>
      <c r="BU384" s="826"/>
      <c r="BV384" s="825"/>
      <c r="BW384" s="825"/>
      <c r="BX384" s="803"/>
      <c r="BY384" s="804"/>
      <c r="BZ384" s="804"/>
      <c r="CA384" s="826"/>
      <c r="CB384" s="825"/>
      <c r="CC384" s="825"/>
      <c r="CD384" s="803"/>
      <c r="CE384" s="804"/>
      <c r="CF384" s="804"/>
      <c r="CG384" s="826"/>
      <c r="CH384" s="825"/>
      <c r="CI384" s="825"/>
      <c r="CJ384" s="803"/>
      <c r="CK384" s="804"/>
      <c r="CL384" s="804"/>
      <c r="CM384" s="826"/>
      <c r="CN384" s="825"/>
      <c r="CO384" s="825"/>
      <c r="CP384" s="803"/>
      <c r="CQ384" s="804"/>
      <c r="CR384" s="804"/>
      <c r="CS384" s="826"/>
      <c r="CT384" s="825"/>
      <c r="CU384" s="825"/>
      <c r="CV384" s="803"/>
      <c r="CW384" s="804"/>
      <c r="CX384" s="804"/>
      <c r="CY384" s="826"/>
      <c r="CZ384" s="825"/>
      <c r="DA384" s="825"/>
      <c r="DB384" s="803"/>
      <c r="DC384" s="804"/>
      <c r="DD384" s="804"/>
      <c r="DE384" s="826"/>
      <c r="DF384" s="825"/>
      <c r="DG384" s="825"/>
      <c r="DH384" s="803"/>
      <c r="DI384" s="804"/>
      <c r="DJ384" s="804"/>
      <c r="DK384" s="826"/>
      <c r="DL384" s="825"/>
      <c r="DM384" s="825"/>
      <c r="DN384" s="803"/>
      <c r="DO384" s="804"/>
      <c r="DP384" s="804"/>
      <c r="DQ384" s="827">
        <v>40</v>
      </c>
      <c r="DR384" s="828">
        <v>56.8</v>
      </c>
      <c r="DS384" s="835">
        <f>AVERAGE(DQ384:DR384)</f>
        <v>48.4</v>
      </c>
      <c r="DT384" s="813"/>
      <c r="DU384" s="812"/>
      <c r="DV384" s="812"/>
      <c r="DW384" s="836"/>
      <c r="DX384" s="835"/>
      <c r="DY384" s="828"/>
      <c r="DZ384" s="813"/>
      <c r="EA384" s="812"/>
      <c r="EB384" s="812"/>
      <c r="EC384" s="827"/>
      <c r="ED384" s="828"/>
      <c r="EE384" s="835"/>
      <c r="EF384" s="813"/>
      <c r="EG384" s="812"/>
      <c r="EH384" s="812"/>
      <c r="EI384" s="836"/>
      <c r="EJ384" s="835"/>
      <c r="EK384" s="828"/>
      <c r="EL384" s="813"/>
      <c r="EM384" s="812"/>
      <c r="EN384" s="812"/>
      <c r="EO384" s="827"/>
      <c r="EP384" s="828"/>
      <c r="EQ384" s="835"/>
      <c r="ER384" s="813"/>
      <c r="ES384" s="812"/>
      <c r="ET384" s="812"/>
      <c r="EU384" s="836"/>
      <c r="EV384" s="835"/>
      <c r="EW384" s="828"/>
      <c r="EX384" s="813"/>
      <c r="EY384" s="812"/>
      <c r="EZ384" s="812"/>
      <c r="FA384" s="827"/>
      <c r="FB384" s="828"/>
      <c r="FC384" s="835"/>
      <c r="FD384" s="813"/>
      <c r="FE384" s="812"/>
      <c r="FF384" s="812"/>
      <c r="FG384" s="836"/>
      <c r="FH384" s="835"/>
      <c r="FI384" s="828"/>
      <c r="FJ384" s="813"/>
      <c r="FK384" s="812"/>
      <c r="FL384" s="812"/>
      <c r="FM384" s="827"/>
      <c r="FN384" s="828"/>
      <c r="FO384" s="835"/>
      <c r="FP384" s="813"/>
      <c r="FQ384" s="812"/>
      <c r="FR384" s="812"/>
      <c r="FS384" s="826"/>
      <c r="FT384" s="825"/>
      <c r="FU384" s="825"/>
      <c r="FV384" s="803"/>
      <c r="FW384" s="804"/>
      <c r="FX384" s="804"/>
      <c r="FY384" s="826"/>
      <c r="FZ384" s="825"/>
      <c r="GA384" s="825"/>
      <c r="GB384" s="803"/>
      <c r="GC384" s="804"/>
      <c r="GD384" s="804"/>
      <c r="GE384" s="826"/>
      <c r="GF384" s="825"/>
      <c r="GG384" s="825"/>
      <c r="GH384" s="803"/>
      <c r="GI384" s="804"/>
      <c r="GJ384" s="804"/>
      <c r="GK384" s="826"/>
      <c r="GL384" s="825"/>
      <c r="GM384" s="825"/>
      <c r="GN384" s="803"/>
      <c r="GO384" s="804"/>
      <c r="GP384" s="804"/>
      <c r="GQ384" s="826"/>
      <c r="GR384" s="825"/>
      <c r="GS384" s="825"/>
      <c r="GT384" s="803"/>
      <c r="GU384" s="804"/>
      <c r="GV384" s="804"/>
      <c r="GW384" s="826"/>
      <c r="GX384" s="825"/>
      <c r="GY384" s="825"/>
      <c r="GZ384" s="803"/>
      <c r="HA384" s="804"/>
      <c r="HB384" s="804"/>
      <c r="HC384" s="826"/>
      <c r="HD384" s="825"/>
      <c r="HE384" s="825"/>
      <c r="HF384" s="803"/>
      <c r="HG384" s="804"/>
      <c r="HH384" s="804"/>
      <c r="HI384" s="826"/>
      <c r="HJ384" s="825"/>
      <c r="HK384" s="825"/>
      <c r="HL384" s="803"/>
      <c r="HM384" s="804"/>
      <c r="HN384" s="804"/>
      <c r="HO384" s="826"/>
      <c r="HP384" s="825"/>
      <c r="HQ384" s="825"/>
      <c r="HR384" s="803"/>
      <c r="HS384" s="804"/>
      <c r="HT384" s="804"/>
      <c r="HU384" s="826"/>
      <c r="HV384" s="825"/>
      <c r="HW384" s="825"/>
      <c r="HX384" s="803"/>
      <c r="HY384" s="804"/>
      <c r="HZ384" s="804"/>
      <c r="IA384" s="826"/>
      <c r="IB384" s="825"/>
      <c r="IC384" s="825"/>
      <c r="ID384" s="803"/>
      <c r="IE384" s="804"/>
      <c r="IF384" s="804"/>
      <c r="IG384" s="826"/>
      <c r="IH384" s="825"/>
      <c r="II384" s="825"/>
      <c r="IJ384" s="803"/>
      <c r="IK384" s="804"/>
      <c r="IL384" s="804"/>
      <c r="IM384" s="826"/>
      <c r="IN384" s="825"/>
      <c r="IO384" s="825"/>
      <c r="IP384" s="803"/>
      <c r="IQ384" s="804"/>
      <c r="IR384" s="804"/>
      <c r="IS384" s="826"/>
      <c r="IT384" s="825"/>
      <c r="IU384" s="825"/>
      <c r="IV384" s="803"/>
      <c r="IW384" s="804"/>
      <c r="IX384" s="804"/>
      <c r="IY384" s="826"/>
      <c r="IZ384" s="825"/>
      <c r="JA384" s="825"/>
      <c r="JB384" s="803"/>
      <c r="JC384" s="804"/>
      <c r="JD384" s="804"/>
      <c r="JE384" s="826"/>
      <c r="JF384" s="825"/>
      <c r="JG384" s="825"/>
      <c r="JH384" s="803"/>
      <c r="JI384" s="804"/>
      <c r="JJ384" s="804"/>
      <c r="JK384" s="826"/>
      <c r="JL384" s="825"/>
      <c r="JM384" s="825"/>
      <c r="JN384" s="803"/>
      <c r="JO384" s="804"/>
      <c r="JP384" s="804"/>
      <c r="JQ384" s="826"/>
      <c r="JR384" s="825"/>
      <c r="JS384" s="825"/>
      <c r="JT384" s="803"/>
      <c r="JU384" s="804"/>
      <c r="JV384" s="804"/>
      <c r="JW384" s="826"/>
      <c r="JX384" s="825"/>
      <c r="JY384" s="825"/>
      <c r="JZ384" s="803"/>
      <c r="KA384" s="804"/>
      <c r="KB384" s="804"/>
      <c r="KC384" s="826"/>
      <c r="KD384" s="825"/>
      <c r="KE384" s="825"/>
      <c r="KF384" s="803"/>
      <c r="KG384" s="804"/>
      <c r="KH384" s="804"/>
      <c r="KI384" s="826"/>
      <c r="KJ384" s="825"/>
      <c r="KK384" s="825"/>
      <c r="KL384" s="803"/>
      <c r="KM384" s="804"/>
      <c r="KN384" s="804"/>
      <c r="KO384" s="826"/>
      <c r="KP384" s="825"/>
      <c r="KQ384" s="825"/>
      <c r="KR384" s="803"/>
      <c r="KS384" s="804"/>
      <c r="KT384" s="804"/>
      <c r="KU384" s="826"/>
      <c r="KV384" s="825"/>
      <c r="KW384" s="825"/>
      <c r="KX384" s="803"/>
      <c r="KY384" s="804"/>
      <c r="KZ384" s="804"/>
      <c r="LA384" s="826"/>
      <c r="LB384" s="825"/>
      <c r="LC384" s="825"/>
      <c r="LD384" s="803"/>
      <c r="LE384" s="804"/>
      <c r="LF384" s="804"/>
      <c r="LG384" s="826"/>
      <c r="LH384" s="825"/>
      <c r="LI384" s="825"/>
      <c r="LJ384" s="803"/>
      <c r="LK384" s="804"/>
      <c r="LL384" s="804"/>
      <c r="LM384" s="826"/>
      <c r="LN384" s="825"/>
      <c r="LO384" s="825"/>
      <c r="LP384" s="803"/>
      <c r="LQ384" s="804"/>
      <c r="LR384" s="804"/>
      <c r="LS384" s="826"/>
      <c r="LT384" s="825"/>
      <c r="LU384" s="825"/>
      <c r="LV384" s="803"/>
      <c r="LW384" s="804"/>
      <c r="LX384" s="804"/>
      <c r="LY384" s="826"/>
      <c r="LZ384" s="825"/>
      <c r="MA384" s="825"/>
      <c r="MB384" s="803"/>
      <c r="MC384" s="804"/>
      <c r="MD384" s="804"/>
      <c r="ME384" s="826"/>
      <c r="MF384" s="825"/>
      <c r="MG384" s="825"/>
      <c r="MH384" s="803"/>
      <c r="MI384" s="804"/>
      <c r="MJ384" s="804"/>
      <c r="MK384" s="826"/>
      <c r="ML384" s="825"/>
      <c r="MM384" s="825"/>
      <c r="MN384" s="803"/>
      <c r="MO384" s="804"/>
      <c r="MP384" s="804"/>
      <c r="MQ384" s="823"/>
      <c r="MR384" s="824"/>
      <c r="MS384" s="824"/>
      <c r="MT384" s="805"/>
      <c r="MU384" s="804"/>
      <c r="MV384" s="804"/>
      <c r="MW384" s="823"/>
      <c r="MX384" s="824"/>
      <c r="MY384" s="824"/>
      <c r="MZ384" s="805"/>
      <c r="NA384" s="804"/>
      <c r="NB384" s="804"/>
      <c r="NC384" s="823"/>
      <c r="ND384" s="824"/>
      <c r="NE384" s="824"/>
      <c r="NF384" s="805"/>
      <c r="NG384" s="804"/>
      <c r="NH384" s="804"/>
      <c r="NI384" s="823"/>
      <c r="NJ384" s="824"/>
      <c r="NK384" s="824"/>
      <c r="NL384" s="805"/>
      <c r="NM384" s="809"/>
      <c r="NN384" s="809"/>
      <c r="NO384" s="826"/>
      <c r="NP384" s="825"/>
      <c r="NQ384" s="825"/>
      <c r="NR384" s="803"/>
      <c r="NS384" s="826"/>
      <c r="NT384" s="824"/>
      <c r="NU384" s="824"/>
      <c r="NV384" s="805"/>
      <c r="NW384" s="823"/>
      <c r="NX384" s="824"/>
      <c r="NY384" s="824"/>
      <c r="NZ384" s="834"/>
      <c r="OA384" s="823"/>
      <c r="OB384" s="824"/>
      <c r="OC384" s="824"/>
      <c r="OD384" s="803"/>
      <c r="OE384" s="826"/>
      <c r="OF384" s="825"/>
      <c r="OG384" s="825"/>
      <c r="OH384" s="803"/>
      <c r="OI384" s="823"/>
      <c r="OJ384" s="824"/>
      <c r="OK384" s="824"/>
      <c r="OL384" s="805"/>
      <c r="OM384" s="823"/>
      <c r="ON384" s="824"/>
      <c r="OO384" s="824"/>
      <c r="OP384" s="805"/>
      <c r="OQ384" s="853"/>
      <c r="OR384" s="854"/>
      <c r="OS384" s="854"/>
      <c r="OT384" s="855"/>
      <c r="OU384" s="853"/>
      <c r="OV384" s="854"/>
      <c r="OW384" s="854"/>
      <c r="OX384" s="803"/>
      <c r="OY384" s="853"/>
      <c r="OZ384" s="854"/>
      <c r="PA384" s="854"/>
      <c r="PB384" s="855"/>
      <c r="PC384" s="853"/>
      <c r="PD384" s="854"/>
      <c r="PE384" s="854"/>
      <c r="PF384" s="803"/>
    </row>
    <row r="385" spans="1:422" hidden="1" x14ac:dyDescent="0.25">
      <c r="A385" s="801"/>
      <c r="B385" s="769"/>
      <c r="C385" s="769"/>
      <c r="D385" s="770"/>
      <c r="E385" s="769"/>
      <c r="F385" s="769"/>
      <c r="G385" s="769"/>
      <c r="H385" s="769"/>
      <c r="I385" s="769"/>
      <c r="J385" s="769"/>
      <c r="K385" s="769"/>
      <c r="L385" s="769"/>
      <c r="M385" s="769"/>
      <c r="N385" s="769"/>
      <c r="O385" s="769"/>
      <c r="P385" s="769"/>
      <c r="Q385" s="769"/>
      <c r="R385" s="769"/>
      <c r="S385" s="769"/>
      <c r="T385" s="816"/>
      <c r="U385" s="816"/>
      <c r="V385" s="816"/>
      <c r="W385" s="816"/>
      <c r="X385" s="769"/>
      <c r="Y385" s="769">
        <f>IF(AND(AJ385="",AK385="",AL385="",AN385="",AO385="",OR(AP385="",AP385=Dropdown!$AM$12,AP385=Dropdown!$AM$11)),1,0)</f>
        <v>0</v>
      </c>
      <c r="Z385" s="769">
        <f t="shared" si="53"/>
        <v>0</v>
      </c>
      <c r="AA385" s="769">
        <f t="shared" si="54"/>
        <v>1</v>
      </c>
      <c r="AB385" s="769">
        <f t="shared" si="50"/>
        <v>0</v>
      </c>
      <c r="AC385" s="769"/>
      <c r="AD385" s="772" t="str">
        <f>IF(OR(T385&lt;&gt;"",U385&lt;&gt;""),Dropdown!$A$4,IF(OR(V385&lt;&gt;"",W385&lt;&gt;""),Dropdown!$A$5,Dropdown!$A$3))</f>
        <v>Residential</v>
      </c>
      <c r="AE385" s="773" t="s">
        <v>634</v>
      </c>
      <c r="AF385" s="925" t="s">
        <v>40</v>
      </c>
      <c r="AG385" s="924" t="s">
        <v>39</v>
      </c>
      <c r="AH385" s="925" t="s">
        <v>30</v>
      </c>
      <c r="AI385" s="925" t="s">
        <v>619</v>
      </c>
      <c r="AJ385" s="773"/>
      <c r="AK385" s="773"/>
      <c r="AL385" s="925" t="s">
        <v>79</v>
      </c>
      <c r="AM385" s="773"/>
      <c r="AN385" s="773"/>
      <c r="AO385" s="773"/>
      <c r="AP385" s="773"/>
      <c r="AQ385" s="10" t="s">
        <v>991</v>
      </c>
      <c r="AR385" s="945" t="s">
        <v>990</v>
      </c>
      <c r="AS385" s="774"/>
      <c r="AT385" s="769"/>
      <c r="AU385" s="769"/>
      <c r="AV385" s="846"/>
      <c r="AW385" s="823"/>
      <c r="AX385" s="824"/>
      <c r="AY385" s="825"/>
      <c r="AZ385" s="803"/>
      <c r="BA385" s="804"/>
      <c r="BB385" s="804"/>
      <c r="BC385" s="823"/>
      <c r="BD385" s="824"/>
      <c r="BE385" s="825"/>
      <c r="BF385" s="805"/>
      <c r="BG385" s="804"/>
      <c r="BH385" s="804"/>
      <c r="BI385" s="823"/>
      <c r="BJ385" s="824"/>
      <c r="BK385" s="824"/>
      <c r="BL385" s="805"/>
      <c r="BM385" s="804"/>
      <c r="BN385" s="804"/>
      <c r="BO385" s="826"/>
      <c r="BP385" s="825"/>
      <c r="BQ385" s="825"/>
      <c r="BR385" s="803"/>
      <c r="BS385" s="804"/>
      <c r="BT385" s="804"/>
      <c r="BU385" s="826"/>
      <c r="BV385" s="825"/>
      <c r="BW385" s="825"/>
      <c r="BX385" s="803"/>
      <c r="BY385" s="804"/>
      <c r="BZ385" s="804"/>
      <c r="CA385" s="826"/>
      <c r="CB385" s="825"/>
      <c r="CC385" s="825"/>
      <c r="CD385" s="803"/>
      <c r="CE385" s="804"/>
      <c r="CF385" s="804"/>
      <c r="CG385" s="826"/>
      <c r="CH385" s="825"/>
      <c r="CI385" s="825"/>
      <c r="CJ385" s="803"/>
      <c r="CK385" s="804"/>
      <c r="CL385" s="804"/>
      <c r="CM385" s="826"/>
      <c r="CN385" s="825"/>
      <c r="CO385" s="825"/>
      <c r="CP385" s="803"/>
      <c r="CQ385" s="804"/>
      <c r="CR385" s="804"/>
      <c r="CS385" s="826"/>
      <c r="CT385" s="825"/>
      <c r="CU385" s="825"/>
      <c r="CV385" s="803"/>
      <c r="CW385" s="804"/>
      <c r="CX385" s="804"/>
      <c r="CY385" s="826"/>
      <c r="CZ385" s="825"/>
      <c r="DA385" s="825"/>
      <c r="DB385" s="803"/>
      <c r="DC385" s="804"/>
      <c r="DD385" s="804"/>
      <c r="DE385" s="826"/>
      <c r="DF385" s="825"/>
      <c r="DG385" s="825"/>
      <c r="DH385" s="803"/>
      <c r="DI385" s="804"/>
      <c r="DJ385" s="804"/>
      <c r="DK385" s="826"/>
      <c r="DL385" s="825"/>
      <c r="DM385" s="825"/>
      <c r="DN385" s="803"/>
      <c r="DO385" s="804"/>
      <c r="DP385" s="804"/>
      <c r="DQ385" s="827"/>
      <c r="DR385" s="828"/>
      <c r="DS385" s="835">
        <v>45</v>
      </c>
      <c r="DT385" s="813"/>
      <c r="DU385" s="812"/>
      <c r="DV385" s="812"/>
      <c r="DW385" s="836"/>
      <c r="DX385" s="835"/>
      <c r="DY385" s="828"/>
      <c r="DZ385" s="813"/>
      <c r="EA385" s="812"/>
      <c r="EB385" s="812"/>
      <c r="EC385" s="827"/>
      <c r="ED385" s="828"/>
      <c r="EE385" s="835"/>
      <c r="EF385" s="813"/>
      <c r="EG385" s="812"/>
      <c r="EH385" s="812"/>
      <c r="EI385" s="836"/>
      <c r="EJ385" s="835"/>
      <c r="EK385" s="828"/>
      <c r="EL385" s="813"/>
      <c r="EM385" s="812"/>
      <c r="EN385" s="812"/>
      <c r="EO385" s="827"/>
      <c r="EP385" s="828"/>
      <c r="EQ385" s="835"/>
      <c r="ER385" s="813"/>
      <c r="ES385" s="812"/>
      <c r="ET385" s="812"/>
      <c r="EU385" s="836"/>
      <c r="EV385" s="835"/>
      <c r="EW385" s="828"/>
      <c r="EX385" s="813"/>
      <c r="EY385" s="812"/>
      <c r="EZ385" s="812"/>
      <c r="FA385" s="827"/>
      <c r="FB385" s="828"/>
      <c r="FC385" s="835"/>
      <c r="FD385" s="813"/>
      <c r="FE385" s="812"/>
      <c r="FF385" s="812"/>
      <c r="FG385" s="836"/>
      <c r="FH385" s="835"/>
      <c r="FI385" s="828"/>
      <c r="FJ385" s="813"/>
      <c r="FK385" s="812"/>
      <c r="FL385" s="812"/>
      <c r="FM385" s="827"/>
      <c r="FN385" s="828"/>
      <c r="FO385" s="835"/>
      <c r="FP385" s="813"/>
      <c r="FQ385" s="812"/>
      <c r="FR385" s="812"/>
      <c r="FS385" s="826"/>
      <c r="FT385" s="825"/>
      <c r="FU385" s="825"/>
      <c r="FV385" s="803"/>
      <c r="FW385" s="804"/>
      <c r="FX385" s="804"/>
      <c r="FY385" s="826"/>
      <c r="FZ385" s="825"/>
      <c r="GA385" s="825"/>
      <c r="GB385" s="803"/>
      <c r="GC385" s="804"/>
      <c r="GD385" s="804"/>
      <c r="GE385" s="826"/>
      <c r="GF385" s="825"/>
      <c r="GG385" s="825"/>
      <c r="GH385" s="803"/>
      <c r="GI385" s="804"/>
      <c r="GJ385" s="804"/>
      <c r="GK385" s="826"/>
      <c r="GL385" s="825"/>
      <c r="GM385" s="825"/>
      <c r="GN385" s="803"/>
      <c r="GO385" s="804"/>
      <c r="GP385" s="804"/>
      <c r="GQ385" s="826"/>
      <c r="GR385" s="825"/>
      <c r="GS385" s="825"/>
      <c r="GT385" s="803"/>
      <c r="GU385" s="804"/>
      <c r="GV385" s="804"/>
      <c r="GW385" s="826"/>
      <c r="GX385" s="825"/>
      <c r="GY385" s="825"/>
      <c r="GZ385" s="803"/>
      <c r="HA385" s="804"/>
      <c r="HB385" s="804"/>
      <c r="HC385" s="826"/>
      <c r="HD385" s="825"/>
      <c r="HE385" s="825"/>
      <c r="HF385" s="803"/>
      <c r="HG385" s="804"/>
      <c r="HH385" s="804"/>
      <c r="HI385" s="826"/>
      <c r="HJ385" s="825"/>
      <c r="HK385" s="825"/>
      <c r="HL385" s="803"/>
      <c r="HM385" s="804"/>
      <c r="HN385" s="804"/>
      <c r="HO385" s="826"/>
      <c r="HP385" s="825"/>
      <c r="HQ385" s="825"/>
      <c r="HR385" s="803"/>
      <c r="HS385" s="804"/>
      <c r="HT385" s="804"/>
      <c r="HU385" s="826"/>
      <c r="HV385" s="825"/>
      <c r="HW385" s="825"/>
      <c r="HX385" s="803"/>
      <c r="HY385" s="804"/>
      <c r="HZ385" s="804"/>
      <c r="IA385" s="826"/>
      <c r="IB385" s="825"/>
      <c r="IC385" s="825"/>
      <c r="ID385" s="803"/>
      <c r="IE385" s="804"/>
      <c r="IF385" s="804"/>
      <c r="IG385" s="826"/>
      <c r="IH385" s="825"/>
      <c r="II385" s="825"/>
      <c r="IJ385" s="803"/>
      <c r="IK385" s="804"/>
      <c r="IL385" s="804"/>
      <c r="IM385" s="826"/>
      <c r="IN385" s="825"/>
      <c r="IO385" s="825"/>
      <c r="IP385" s="803"/>
      <c r="IQ385" s="804"/>
      <c r="IR385" s="804"/>
      <c r="IS385" s="826"/>
      <c r="IT385" s="825"/>
      <c r="IU385" s="825"/>
      <c r="IV385" s="803"/>
      <c r="IW385" s="804"/>
      <c r="IX385" s="804"/>
      <c r="IY385" s="826"/>
      <c r="IZ385" s="825"/>
      <c r="JA385" s="825"/>
      <c r="JB385" s="803"/>
      <c r="JC385" s="804"/>
      <c r="JD385" s="804"/>
      <c r="JE385" s="826"/>
      <c r="JF385" s="825"/>
      <c r="JG385" s="825"/>
      <c r="JH385" s="803"/>
      <c r="JI385" s="804"/>
      <c r="JJ385" s="804"/>
      <c r="JK385" s="826"/>
      <c r="JL385" s="825"/>
      <c r="JM385" s="825"/>
      <c r="JN385" s="803"/>
      <c r="JO385" s="804"/>
      <c r="JP385" s="804"/>
      <c r="JQ385" s="826"/>
      <c r="JR385" s="825"/>
      <c r="JS385" s="825"/>
      <c r="JT385" s="803"/>
      <c r="JU385" s="804"/>
      <c r="JV385" s="804"/>
      <c r="JW385" s="826"/>
      <c r="JX385" s="825"/>
      <c r="JY385" s="825"/>
      <c r="JZ385" s="803"/>
      <c r="KA385" s="804"/>
      <c r="KB385" s="804"/>
      <c r="KC385" s="826"/>
      <c r="KD385" s="825"/>
      <c r="KE385" s="825"/>
      <c r="KF385" s="803"/>
      <c r="KG385" s="804"/>
      <c r="KH385" s="804"/>
      <c r="KI385" s="826"/>
      <c r="KJ385" s="825"/>
      <c r="KK385" s="825"/>
      <c r="KL385" s="803"/>
      <c r="KM385" s="804"/>
      <c r="KN385" s="804"/>
      <c r="KO385" s="826"/>
      <c r="KP385" s="825"/>
      <c r="KQ385" s="825"/>
      <c r="KR385" s="803"/>
      <c r="KS385" s="804"/>
      <c r="KT385" s="804"/>
      <c r="KU385" s="826"/>
      <c r="KV385" s="825"/>
      <c r="KW385" s="825"/>
      <c r="KX385" s="803"/>
      <c r="KY385" s="804"/>
      <c r="KZ385" s="804"/>
      <c r="LA385" s="826"/>
      <c r="LB385" s="825"/>
      <c r="LC385" s="825"/>
      <c r="LD385" s="803"/>
      <c r="LE385" s="804"/>
      <c r="LF385" s="804"/>
      <c r="LG385" s="826"/>
      <c r="LH385" s="825"/>
      <c r="LI385" s="825"/>
      <c r="LJ385" s="803"/>
      <c r="LK385" s="804"/>
      <c r="LL385" s="804"/>
      <c r="LM385" s="826"/>
      <c r="LN385" s="825"/>
      <c r="LO385" s="825"/>
      <c r="LP385" s="803"/>
      <c r="LQ385" s="804"/>
      <c r="LR385" s="804"/>
      <c r="LS385" s="826"/>
      <c r="LT385" s="825"/>
      <c r="LU385" s="825"/>
      <c r="LV385" s="803"/>
      <c r="LW385" s="804"/>
      <c r="LX385" s="804"/>
      <c r="LY385" s="826"/>
      <c r="LZ385" s="825"/>
      <c r="MA385" s="825"/>
      <c r="MB385" s="803"/>
      <c r="MC385" s="804"/>
      <c r="MD385" s="804"/>
      <c r="ME385" s="826"/>
      <c r="MF385" s="825"/>
      <c r="MG385" s="825"/>
      <c r="MH385" s="803"/>
      <c r="MI385" s="804"/>
      <c r="MJ385" s="804"/>
      <c r="MK385" s="826"/>
      <c r="ML385" s="825"/>
      <c r="MM385" s="825"/>
      <c r="MN385" s="803"/>
      <c r="MO385" s="804"/>
      <c r="MP385" s="804"/>
      <c r="MQ385" s="823"/>
      <c r="MR385" s="824"/>
      <c r="MS385" s="824"/>
      <c r="MT385" s="805"/>
      <c r="MU385" s="804"/>
      <c r="MV385" s="804"/>
      <c r="MW385" s="823"/>
      <c r="MX385" s="824"/>
      <c r="MY385" s="824"/>
      <c r="MZ385" s="805"/>
      <c r="NA385" s="804"/>
      <c r="NB385" s="804"/>
      <c r="NC385" s="823"/>
      <c r="ND385" s="824"/>
      <c r="NE385" s="824"/>
      <c r="NF385" s="805"/>
      <c r="NG385" s="804"/>
      <c r="NH385" s="804"/>
      <c r="NI385" s="823"/>
      <c r="NJ385" s="824"/>
      <c r="NK385" s="824"/>
      <c r="NL385" s="805"/>
      <c r="NM385" s="809"/>
      <c r="NN385" s="809"/>
      <c r="NO385" s="826"/>
      <c r="NP385" s="825"/>
      <c r="NQ385" s="825"/>
      <c r="NR385" s="803"/>
      <c r="NS385" s="826"/>
      <c r="NT385" s="824"/>
      <c r="NU385" s="824"/>
      <c r="NV385" s="805"/>
      <c r="NW385" s="823"/>
      <c r="NX385" s="824"/>
      <c r="NY385" s="824"/>
      <c r="NZ385" s="834"/>
      <c r="OA385" s="823"/>
      <c r="OB385" s="824"/>
      <c r="OC385" s="824"/>
      <c r="OD385" s="803"/>
      <c r="OE385" s="826"/>
      <c r="OF385" s="825"/>
      <c r="OG385" s="825"/>
      <c r="OH385" s="803"/>
      <c r="OI385" s="823"/>
      <c r="OJ385" s="824"/>
      <c r="OK385" s="824"/>
      <c r="OL385" s="805"/>
      <c r="OM385" s="823"/>
      <c r="ON385" s="824"/>
      <c r="OO385" s="824"/>
      <c r="OP385" s="805"/>
      <c r="OQ385" s="853"/>
      <c r="OR385" s="854"/>
      <c r="OS385" s="854"/>
      <c r="OT385" s="855"/>
      <c r="OU385" s="853"/>
      <c r="OV385" s="854"/>
      <c r="OW385" s="854"/>
      <c r="OX385" s="803"/>
      <c r="OY385" s="853"/>
      <c r="OZ385" s="854"/>
      <c r="PA385" s="854"/>
      <c r="PB385" s="855"/>
      <c r="PC385" s="853"/>
      <c r="PD385" s="854"/>
      <c r="PE385" s="854"/>
      <c r="PF385" s="803"/>
    </row>
    <row r="386" spans="1:422" hidden="1" x14ac:dyDescent="0.25">
      <c r="A386" s="801"/>
      <c r="B386" s="769"/>
      <c r="C386" s="769"/>
      <c r="D386" s="770"/>
      <c r="E386" s="769"/>
      <c r="F386" s="769"/>
      <c r="G386" s="769"/>
      <c r="H386" s="769"/>
      <c r="I386" s="769"/>
      <c r="J386" s="769"/>
      <c r="K386" s="769"/>
      <c r="L386" s="769"/>
      <c r="M386" s="769"/>
      <c r="N386" s="769"/>
      <c r="O386" s="769"/>
      <c r="P386" s="769"/>
      <c r="Q386" s="769"/>
      <c r="R386" s="769"/>
      <c r="S386" s="769"/>
      <c r="T386" s="816"/>
      <c r="U386" s="816"/>
      <c r="V386" s="816"/>
      <c r="W386" s="816"/>
      <c r="X386" s="769"/>
      <c r="Y386" s="769">
        <f>IF(AND(AJ386="",AK386="",AL386="",AN386="",AO386="",OR(AP386="",AP386=Dropdown!$AM$12,AP386=Dropdown!$AM$11)),1,0)</f>
        <v>0</v>
      </c>
      <c r="Z386" s="769">
        <f t="shared" si="53"/>
        <v>0</v>
      </c>
      <c r="AA386" s="769">
        <f t="shared" si="54"/>
        <v>1</v>
      </c>
      <c r="AB386" s="769">
        <f t="shared" si="50"/>
        <v>0</v>
      </c>
      <c r="AC386" s="769"/>
      <c r="AD386" s="772" t="str">
        <f>IF(OR(T386&lt;&gt;"",U386&lt;&gt;""),Dropdown!$A$4,IF(OR(V386&lt;&gt;"",W386&lt;&gt;""),Dropdown!$A$5,Dropdown!$A$3))</f>
        <v>Residential</v>
      </c>
      <c r="AE386" s="773" t="s">
        <v>634</v>
      </c>
      <c r="AF386" s="925" t="s">
        <v>40</v>
      </c>
      <c r="AG386" s="924" t="s">
        <v>39</v>
      </c>
      <c r="AH386" s="925" t="s">
        <v>30</v>
      </c>
      <c r="AI386" s="925" t="s">
        <v>619</v>
      </c>
      <c r="AJ386" s="773"/>
      <c r="AK386" s="773"/>
      <c r="AL386" s="925" t="s">
        <v>89</v>
      </c>
      <c r="AM386" s="773"/>
      <c r="AN386" s="773"/>
      <c r="AO386" s="773"/>
      <c r="AP386" s="773"/>
      <c r="AQ386" s="769" t="s">
        <v>992</v>
      </c>
      <c r="AR386" s="945" t="s">
        <v>990</v>
      </c>
      <c r="AS386" s="774"/>
      <c r="AT386" s="769"/>
      <c r="AU386" s="769"/>
      <c r="AV386" s="846"/>
      <c r="AW386" s="823"/>
      <c r="AX386" s="824"/>
      <c r="AY386" s="825"/>
      <c r="AZ386" s="803"/>
      <c r="BA386" s="804"/>
      <c r="BB386" s="804"/>
      <c r="BC386" s="823"/>
      <c r="BD386" s="824"/>
      <c r="BE386" s="825"/>
      <c r="BF386" s="805"/>
      <c r="BG386" s="804"/>
      <c r="BH386" s="804"/>
      <c r="BI386" s="823"/>
      <c r="BJ386" s="824"/>
      <c r="BK386" s="824"/>
      <c r="BL386" s="805"/>
      <c r="BM386" s="804"/>
      <c r="BN386" s="804"/>
      <c r="BO386" s="826"/>
      <c r="BP386" s="825"/>
      <c r="BQ386" s="825"/>
      <c r="BR386" s="803"/>
      <c r="BS386" s="804"/>
      <c r="BT386" s="804"/>
      <c r="BU386" s="826"/>
      <c r="BV386" s="825"/>
      <c r="BW386" s="825"/>
      <c r="BX386" s="803"/>
      <c r="BY386" s="804"/>
      <c r="BZ386" s="804"/>
      <c r="CA386" s="826"/>
      <c r="CB386" s="825"/>
      <c r="CC386" s="825"/>
      <c r="CD386" s="803"/>
      <c r="CE386" s="804"/>
      <c r="CF386" s="804"/>
      <c r="CG386" s="826"/>
      <c r="CH386" s="825"/>
      <c r="CI386" s="825"/>
      <c r="CJ386" s="803"/>
      <c r="CK386" s="804"/>
      <c r="CL386" s="804"/>
      <c r="CM386" s="826"/>
      <c r="CN386" s="825"/>
      <c r="CO386" s="825"/>
      <c r="CP386" s="803"/>
      <c r="CQ386" s="804"/>
      <c r="CR386" s="804"/>
      <c r="CS386" s="826"/>
      <c r="CT386" s="825"/>
      <c r="CU386" s="825"/>
      <c r="CV386" s="803"/>
      <c r="CW386" s="804"/>
      <c r="CX386" s="804"/>
      <c r="CY386" s="826"/>
      <c r="CZ386" s="825"/>
      <c r="DA386" s="825"/>
      <c r="DB386" s="803"/>
      <c r="DC386" s="804"/>
      <c r="DD386" s="804"/>
      <c r="DE386" s="826"/>
      <c r="DF386" s="825"/>
      <c r="DG386" s="825"/>
      <c r="DH386" s="803"/>
      <c r="DI386" s="804"/>
      <c r="DJ386" s="804"/>
      <c r="DK386" s="826"/>
      <c r="DL386" s="825"/>
      <c r="DM386" s="825"/>
      <c r="DN386" s="803"/>
      <c r="DO386" s="804"/>
      <c r="DP386" s="804"/>
      <c r="DQ386" s="827"/>
      <c r="DR386" s="828"/>
      <c r="DS386" s="835">
        <v>33</v>
      </c>
      <c r="DT386" s="813"/>
      <c r="DU386" s="812"/>
      <c r="DV386" s="812"/>
      <c r="DW386" s="836"/>
      <c r="DX386" s="835"/>
      <c r="DY386" s="828"/>
      <c r="DZ386" s="813"/>
      <c r="EA386" s="812"/>
      <c r="EB386" s="812"/>
      <c r="EC386" s="827"/>
      <c r="ED386" s="828"/>
      <c r="EE386" s="835"/>
      <c r="EF386" s="813"/>
      <c r="EG386" s="812"/>
      <c r="EH386" s="812"/>
      <c r="EI386" s="836"/>
      <c r="EJ386" s="835"/>
      <c r="EK386" s="828"/>
      <c r="EL386" s="813"/>
      <c r="EM386" s="812"/>
      <c r="EN386" s="812"/>
      <c r="EO386" s="827"/>
      <c r="EP386" s="828"/>
      <c r="EQ386" s="835"/>
      <c r="ER386" s="813"/>
      <c r="ES386" s="812"/>
      <c r="ET386" s="812"/>
      <c r="EU386" s="836"/>
      <c r="EV386" s="835"/>
      <c r="EW386" s="828"/>
      <c r="EX386" s="813"/>
      <c r="EY386" s="812"/>
      <c r="EZ386" s="812"/>
      <c r="FA386" s="827"/>
      <c r="FB386" s="828"/>
      <c r="FC386" s="835"/>
      <c r="FD386" s="813"/>
      <c r="FE386" s="812"/>
      <c r="FF386" s="812"/>
      <c r="FG386" s="836"/>
      <c r="FH386" s="835"/>
      <c r="FI386" s="828"/>
      <c r="FJ386" s="813"/>
      <c r="FK386" s="812"/>
      <c r="FL386" s="812"/>
      <c r="FM386" s="827"/>
      <c r="FN386" s="828"/>
      <c r="FO386" s="835"/>
      <c r="FP386" s="813"/>
      <c r="FQ386" s="812"/>
      <c r="FR386" s="812"/>
      <c r="FS386" s="826"/>
      <c r="FT386" s="825"/>
      <c r="FU386" s="825"/>
      <c r="FV386" s="803"/>
      <c r="FW386" s="804"/>
      <c r="FX386" s="804"/>
      <c r="FY386" s="826"/>
      <c r="FZ386" s="825"/>
      <c r="GA386" s="825"/>
      <c r="GB386" s="803"/>
      <c r="GC386" s="804"/>
      <c r="GD386" s="804"/>
      <c r="GE386" s="826"/>
      <c r="GF386" s="825"/>
      <c r="GG386" s="825"/>
      <c r="GH386" s="803"/>
      <c r="GI386" s="804"/>
      <c r="GJ386" s="804"/>
      <c r="GK386" s="826"/>
      <c r="GL386" s="825"/>
      <c r="GM386" s="825"/>
      <c r="GN386" s="803"/>
      <c r="GO386" s="804"/>
      <c r="GP386" s="804"/>
      <c r="GQ386" s="826"/>
      <c r="GR386" s="825"/>
      <c r="GS386" s="825"/>
      <c r="GT386" s="803"/>
      <c r="GU386" s="804"/>
      <c r="GV386" s="804"/>
      <c r="GW386" s="826"/>
      <c r="GX386" s="825"/>
      <c r="GY386" s="825"/>
      <c r="GZ386" s="803"/>
      <c r="HA386" s="804"/>
      <c r="HB386" s="804"/>
      <c r="HC386" s="826"/>
      <c r="HD386" s="825"/>
      <c r="HE386" s="825"/>
      <c r="HF386" s="803"/>
      <c r="HG386" s="804"/>
      <c r="HH386" s="804"/>
      <c r="HI386" s="826"/>
      <c r="HJ386" s="825"/>
      <c r="HK386" s="825"/>
      <c r="HL386" s="803"/>
      <c r="HM386" s="804"/>
      <c r="HN386" s="804"/>
      <c r="HO386" s="826"/>
      <c r="HP386" s="825"/>
      <c r="HQ386" s="825"/>
      <c r="HR386" s="803"/>
      <c r="HS386" s="804"/>
      <c r="HT386" s="804"/>
      <c r="HU386" s="826"/>
      <c r="HV386" s="825"/>
      <c r="HW386" s="825"/>
      <c r="HX386" s="803"/>
      <c r="HY386" s="804"/>
      <c r="HZ386" s="804"/>
      <c r="IA386" s="826"/>
      <c r="IB386" s="825"/>
      <c r="IC386" s="825"/>
      <c r="ID386" s="803"/>
      <c r="IE386" s="804"/>
      <c r="IF386" s="804"/>
      <c r="IG386" s="826"/>
      <c r="IH386" s="825"/>
      <c r="II386" s="825"/>
      <c r="IJ386" s="803"/>
      <c r="IK386" s="804"/>
      <c r="IL386" s="804"/>
      <c r="IM386" s="826"/>
      <c r="IN386" s="825"/>
      <c r="IO386" s="825"/>
      <c r="IP386" s="803"/>
      <c r="IQ386" s="804"/>
      <c r="IR386" s="804"/>
      <c r="IS386" s="826"/>
      <c r="IT386" s="825"/>
      <c r="IU386" s="825"/>
      <c r="IV386" s="803"/>
      <c r="IW386" s="804"/>
      <c r="IX386" s="804"/>
      <c r="IY386" s="826"/>
      <c r="IZ386" s="825"/>
      <c r="JA386" s="825"/>
      <c r="JB386" s="803"/>
      <c r="JC386" s="804"/>
      <c r="JD386" s="804"/>
      <c r="JE386" s="826"/>
      <c r="JF386" s="825"/>
      <c r="JG386" s="825"/>
      <c r="JH386" s="803"/>
      <c r="JI386" s="804"/>
      <c r="JJ386" s="804"/>
      <c r="JK386" s="826"/>
      <c r="JL386" s="825"/>
      <c r="JM386" s="825"/>
      <c r="JN386" s="803"/>
      <c r="JO386" s="804"/>
      <c r="JP386" s="804"/>
      <c r="JQ386" s="826"/>
      <c r="JR386" s="825"/>
      <c r="JS386" s="825"/>
      <c r="JT386" s="803"/>
      <c r="JU386" s="804"/>
      <c r="JV386" s="804"/>
      <c r="JW386" s="826"/>
      <c r="JX386" s="825"/>
      <c r="JY386" s="825"/>
      <c r="JZ386" s="803"/>
      <c r="KA386" s="804"/>
      <c r="KB386" s="804"/>
      <c r="KC386" s="826"/>
      <c r="KD386" s="825"/>
      <c r="KE386" s="825"/>
      <c r="KF386" s="803"/>
      <c r="KG386" s="804"/>
      <c r="KH386" s="804"/>
      <c r="KI386" s="826"/>
      <c r="KJ386" s="825"/>
      <c r="KK386" s="825"/>
      <c r="KL386" s="803"/>
      <c r="KM386" s="804"/>
      <c r="KN386" s="804"/>
      <c r="KO386" s="826"/>
      <c r="KP386" s="825"/>
      <c r="KQ386" s="825"/>
      <c r="KR386" s="803"/>
      <c r="KS386" s="804"/>
      <c r="KT386" s="804"/>
      <c r="KU386" s="826"/>
      <c r="KV386" s="825"/>
      <c r="KW386" s="825"/>
      <c r="KX386" s="803"/>
      <c r="KY386" s="804"/>
      <c r="KZ386" s="804"/>
      <c r="LA386" s="826"/>
      <c r="LB386" s="825"/>
      <c r="LC386" s="825"/>
      <c r="LD386" s="803"/>
      <c r="LE386" s="804"/>
      <c r="LF386" s="804"/>
      <c r="LG386" s="826"/>
      <c r="LH386" s="825"/>
      <c r="LI386" s="825"/>
      <c r="LJ386" s="803"/>
      <c r="LK386" s="804"/>
      <c r="LL386" s="804"/>
      <c r="LM386" s="826"/>
      <c r="LN386" s="825"/>
      <c r="LO386" s="825"/>
      <c r="LP386" s="803"/>
      <c r="LQ386" s="804"/>
      <c r="LR386" s="804"/>
      <c r="LS386" s="826"/>
      <c r="LT386" s="825"/>
      <c r="LU386" s="825"/>
      <c r="LV386" s="803"/>
      <c r="LW386" s="804"/>
      <c r="LX386" s="804"/>
      <c r="LY386" s="826"/>
      <c r="LZ386" s="825"/>
      <c r="MA386" s="825"/>
      <c r="MB386" s="803"/>
      <c r="MC386" s="804"/>
      <c r="MD386" s="804"/>
      <c r="ME386" s="826"/>
      <c r="MF386" s="825"/>
      <c r="MG386" s="825"/>
      <c r="MH386" s="803"/>
      <c r="MI386" s="804"/>
      <c r="MJ386" s="804"/>
      <c r="MK386" s="826"/>
      <c r="ML386" s="825"/>
      <c r="MM386" s="825"/>
      <c r="MN386" s="803"/>
      <c r="MO386" s="804"/>
      <c r="MP386" s="804"/>
      <c r="MQ386" s="823"/>
      <c r="MR386" s="824"/>
      <c r="MS386" s="824"/>
      <c r="MT386" s="805"/>
      <c r="MU386" s="804"/>
      <c r="MV386" s="804"/>
      <c r="MW386" s="823"/>
      <c r="MX386" s="824"/>
      <c r="MY386" s="824"/>
      <c r="MZ386" s="805"/>
      <c r="NA386" s="804"/>
      <c r="NB386" s="804"/>
      <c r="NC386" s="823"/>
      <c r="ND386" s="824"/>
      <c r="NE386" s="824"/>
      <c r="NF386" s="805"/>
      <c r="NG386" s="804"/>
      <c r="NH386" s="804"/>
      <c r="NI386" s="823"/>
      <c r="NJ386" s="824"/>
      <c r="NK386" s="824"/>
      <c r="NL386" s="805"/>
      <c r="NM386" s="809"/>
      <c r="NN386" s="809"/>
      <c r="NO386" s="826"/>
      <c r="NP386" s="825"/>
      <c r="NQ386" s="825"/>
      <c r="NR386" s="803"/>
      <c r="NS386" s="826"/>
      <c r="NT386" s="824"/>
      <c r="NU386" s="824"/>
      <c r="NV386" s="805"/>
      <c r="NW386" s="823"/>
      <c r="NX386" s="824"/>
      <c r="NY386" s="824"/>
      <c r="NZ386" s="834"/>
      <c r="OA386" s="823"/>
      <c r="OB386" s="824"/>
      <c r="OC386" s="824"/>
      <c r="OD386" s="803"/>
      <c r="OE386" s="826"/>
      <c r="OF386" s="825"/>
      <c r="OG386" s="825"/>
      <c r="OH386" s="803"/>
      <c r="OI386" s="823"/>
      <c r="OJ386" s="824"/>
      <c r="OK386" s="824"/>
      <c r="OL386" s="805"/>
      <c r="OM386" s="823"/>
      <c r="ON386" s="824"/>
      <c r="OO386" s="824"/>
      <c r="OP386" s="805"/>
      <c r="OQ386" s="853"/>
      <c r="OR386" s="854"/>
      <c r="OS386" s="854"/>
      <c r="OT386" s="855"/>
      <c r="OU386" s="853"/>
      <c r="OV386" s="854"/>
      <c r="OW386" s="854"/>
      <c r="OX386" s="803"/>
      <c r="OY386" s="853"/>
      <c r="OZ386" s="854"/>
      <c r="PA386" s="854"/>
      <c r="PB386" s="855"/>
      <c r="PC386" s="853"/>
      <c r="PD386" s="854"/>
      <c r="PE386" s="854"/>
      <c r="PF386" s="803"/>
    </row>
    <row r="387" spans="1:422" hidden="1" x14ac:dyDescent="0.25">
      <c r="A387" s="769" t="s">
        <v>27</v>
      </c>
      <c r="B387" s="769"/>
      <c r="C387" s="769"/>
      <c r="D387" s="770"/>
      <c r="E387" s="769"/>
      <c r="F387" s="769"/>
      <c r="G387" s="769"/>
      <c r="H387" s="769"/>
      <c r="I387" s="769"/>
      <c r="J387" s="769"/>
      <c r="K387" s="769"/>
      <c r="L387" s="769"/>
      <c r="M387" s="769"/>
      <c r="N387" s="769"/>
      <c r="O387" s="769"/>
      <c r="P387" s="769"/>
      <c r="Q387" s="769"/>
      <c r="R387" s="769"/>
      <c r="S387" s="769"/>
      <c r="T387" s="816"/>
      <c r="U387" s="816"/>
      <c r="V387" s="816"/>
      <c r="W387" s="816"/>
      <c r="X387" s="769"/>
      <c r="Y387" s="769">
        <f>IF(AND(AJ387="",AK387="",AL387="",AN387="",AO387="",OR(AP387="",AP387=Dropdown!$AM$12,AP387=Dropdown!$AM$11)),1,0)</f>
        <v>1</v>
      </c>
      <c r="Z387" s="769">
        <f t="shared" si="53"/>
        <v>0</v>
      </c>
      <c r="AA387" s="769">
        <f t="shared" si="54"/>
        <v>0</v>
      </c>
      <c r="AB387" s="769">
        <f t="shared" si="50"/>
        <v>0</v>
      </c>
      <c r="AC387" s="769"/>
      <c r="AD387" s="772" t="str">
        <f>IF(OR(T387&lt;&gt;"",U387&lt;&gt;""),Dropdown!$A$4,IF(OR(V387&lt;&gt;"",W387&lt;&gt;""),Dropdown!$A$5,Dropdown!$A$3))</f>
        <v>Residential</v>
      </c>
      <c r="AE387" s="773" t="s">
        <v>343</v>
      </c>
      <c r="AF387" s="773" t="str">
        <f>VLOOKUP(AG387,Dropdown!$N$3:$R$62,2,FALSE)</f>
        <v>SSA</v>
      </c>
      <c r="AG387" s="773" t="s">
        <v>27</v>
      </c>
      <c r="AH387" s="773" t="str">
        <f>IF(AG387&lt;&gt;"",VLOOKUP(AG387,Dropdown!$N$3:$R$62,3,FALSE),IF(AF387&lt;&gt;"",VLOOKUP(AF387,Dropdown!$N$3:$R$62,3,FALSE),IF(AE387&lt;&gt;"",VLOOKUP(AE387,Dropdown!$N$3:$R$62,3,FALSE),"")))</f>
        <v>LMI</v>
      </c>
      <c r="AI387" s="773" t="str">
        <f>IF(AG387&lt;&gt;"",VLOOKUP(AG387,Dropdown!$N$3:$R$62,5,FALSE),IF(AF387&lt;&gt;"",VLOOKUP(AF387,Dropdown!$N$3:$R$62,5,FALSE),IF(AE387&lt;&gt;"",VLOOKUP(AE387,Dropdown!$N$3:$R$62,5,FALSE),"")))</f>
        <v>Arid</v>
      </c>
      <c r="AJ387" s="773"/>
      <c r="AK387" s="773"/>
      <c r="AL387" s="773"/>
      <c r="AM387" s="773"/>
      <c r="AN387" s="773"/>
      <c r="AO387" s="773"/>
      <c r="AP387" s="773"/>
      <c r="AQ387" s="769"/>
      <c r="AR387" s="774" t="s">
        <v>322</v>
      </c>
      <c r="AS387" s="845"/>
      <c r="AT387" s="769" t="s">
        <v>316</v>
      </c>
      <c r="AU387" s="769">
        <v>38</v>
      </c>
      <c r="AV387" s="846"/>
      <c r="AW387" s="823"/>
      <c r="AX387" s="824"/>
      <c r="AY387" s="824"/>
      <c r="AZ387" s="803"/>
      <c r="BA387" s="804"/>
      <c r="BB387" s="804"/>
      <c r="BC387" s="823"/>
      <c r="BD387" s="824"/>
      <c r="BE387" s="824"/>
      <c r="BF387" s="805"/>
      <c r="BG387" s="804"/>
      <c r="BH387" s="804"/>
      <c r="BI387" s="823"/>
      <c r="BJ387" s="824"/>
      <c r="BK387" s="824"/>
      <c r="BL387" s="805"/>
      <c r="BM387" s="804"/>
      <c r="BN387" s="804"/>
      <c r="BO387" s="823"/>
      <c r="BP387" s="824"/>
      <c r="BQ387" s="824"/>
      <c r="BR387" s="805"/>
      <c r="BS387" s="804"/>
      <c r="BT387" s="804"/>
      <c r="BU387" s="823"/>
      <c r="BV387" s="824"/>
      <c r="BW387" s="824"/>
      <c r="BX387" s="805"/>
      <c r="BY387" s="804"/>
      <c r="BZ387" s="804"/>
      <c r="CA387" s="823"/>
      <c r="CB387" s="824"/>
      <c r="CC387" s="824"/>
      <c r="CD387" s="805"/>
      <c r="CE387" s="804"/>
      <c r="CF387" s="804"/>
      <c r="CG387" s="823"/>
      <c r="CH387" s="824"/>
      <c r="CI387" s="824"/>
      <c r="CJ387" s="805"/>
      <c r="CK387" s="804"/>
      <c r="CL387" s="804"/>
      <c r="CM387" s="823"/>
      <c r="CN387" s="824"/>
      <c r="CO387" s="824"/>
      <c r="CP387" s="805"/>
      <c r="CQ387" s="804"/>
      <c r="CR387" s="804"/>
      <c r="CS387" s="823"/>
      <c r="CT387" s="824"/>
      <c r="CU387" s="824"/>
      <c r="CV387" s="805"/>
      <c r="CW387" s="804"/>
      <c r="CX387" s="804"/>
      <c r="CY387" s="823"/>
      <c r="CZ387" s="824"/>
      <c r="DA387" s="825"/>
      <c r="DB387" s="803"/>
      <c r="DC387" s="809"/>
      <c r="DD387" s="809"/>
      <c r="DE387" s="826"/>
      <c r="DF387" s="825"/>
      <c r="DG387" s="824"/>
      <c r="DH387" s="805"/>
      <c r="DI387" s="804"/>
      <c r="DJ387" s="804"/>
      <c r="DK387" s="823"/>
      <c r="DL387" s="824"/>
      <c r="DM387" s="825"/>
      <c r="DN387" s="803"/>
      <c r="DO387" s="809"/>
      <c r="DP387" s="809"/>
      <c r="DQ387" s="827"/>
      <c r="DR387" s="828"/>
      <c r="DS387" s="931" t="s">
        <v>981</v>
      </c>
      <c r="DT387" s="818"/>
      <c r="DU387" s="819"/>
      <c r="DV387" s="819"/>
      <c r="DW387" s="827"/>
      <c r="DX387" s="828"/>
      <c r="DY387" s="828"/>
      <c r="DZ387" s="818"/>
      <c r="EA387" s="819"/>
      <c r="EB387" s="819"/>
      <c r="EC387" s="827"/>
      <c r="ED387" s="828"/>
      <c r="EE387" s="828"/>
      <c r="EF387" s="818"/>
      <c r="EG387" s="819"/>
      <c r="EH387" s="819"/>
      <c r="EI387" s="827"/>
      <c r="EJ387" s="828"/>
      <c r="EK387" s="828"/>
      <c r="EL387" s="818"/>
      <c r="EM387" s="819"/>
      <c r="EN387" s="819"/>
      <c r="EO387" s="827"/>
      <c r="EP387" s="828"/>
      <c r="EQ387" s="828"/>
      <c r="ER387" s="818"/>
      <c r="ES387" s="819"/>
      <c r="ET387" s="819"/>
      <c r="EU387" s="827"/>
      <c r="EV387" s="828"/>
      <c r="EW387" s="828"/>
      <c r="EX387" s="818"/>
      <c r="EY387" s="819"/>
      <c r="EZ387" s="819"/>
      <c r="FA387" s="827"/>
      <c r="FB387" s="828"/>
      <c r="FC387" s="828"/>
      <c r="FD387" s="818"/>
      <c r="FE387" s="819"/>
      <c r="FF387" s="819"/>
      <c r="FG387" s="827"/>
      <c r="FH387" s="828"/>
      <c r="FI387" s="828"/>
      <c r="FJ387" s="818"/>
      <c r="FK387" s="819"/>
      <c r="FL387" s="819"/>
      <c r="FM387" s="827"/>
      <c r="FN387" s="828"/>
      <c r="FO387" s="828"/>
      <c r="FP387" s="818"/>
      <c r="FQ387" s="819"/>
      <c r="FR387" s="819"/>
      <c r="FS387" s="823"/>
      <c r="FT387" s="824"/>
      <c r="FU387" s="825"/>
      <c r="FV387" s="803"/>
      <c r="FW387" s="804"/>
      <c r="FX387" s="804"/>
      <c r="FY387" s="826"/>
      <c r="FZ387" s="825"/>
      <c r="GA387" s="824"/>
      <c r="GB387" s="805"/>
      <c r="GC387" s="804"/>
      <c r="GD387" s="804"/>
      <c r="GE387" s="823"/>
      <c r="GF387" s="824"/>
      <c r="GG387" s="825"/>
      <c r="GH387" s="803"/>
      <c r="GI387" s="809"/>
      <c r="GJ387" s="809"/>
      <c r="GK387" s="826"/>
      <c r="GL387" s="825"/>
      <c r="GM387" s="824"/>
      <c r="GN387" s="805"/>
      <c r="GO387" s="804"/>
      <c r="GP387" s="804"/>
      <c r="GQ387" s="823"/>
      <c r="GR387" s="824"/>
      <c r="GS387" s="825"/>
      <c r="GT387" s="803"/>
      <c r="GU387" s="809"/>
      <c r="GV387" s="809"/>
      <c r="GW387" s="826"/>
      <c r="GX387" s="825"/>
      <c r="GY387" s="824"/>
      <c r="GZ387" s="805"/>
      <c r="HA387" s="804"/>
      <c r="HB387" s="804"/>
      <c r="HC387" s="823"/>
      <c r="HD387" s="824"/>
      <c r="HE387" s="825"/>
      <c r="HF387" s="803"/>
      <c r="HG387" s="809"/>
      <c r="HH387" s="809"/>
      <c r="HI387" s="826"/>
      <c r="HJ387" s="825"/>
      <c r="HK387" s="824"/>
      <c r="HL387" s="805"/>
      <c r="HM387" s="804"/>
      <c r="HN387" s="804"/>
      <c r="HO387" s="823"/>
      <c r="HP387" s="824"/>
      <c r="HQ387" s="825"/>
      <c r="HR387" s="803"/>
      <c r="HS387" s="809"/>
      <c r="HT387" s="809"/>
      <c r="HU387" s="826"/>
      <c r="HV387" s="825"/>
      <c r="HW387" s="824"/>
      <c r="HX387" s="805"/>
      <c r="HY387" s="804"/>
      <c r="HZ387" s="804"/>
      <c r="IA387" s="823"/>
      <c r="IB387" s="824"/>
      <c r="IC387" s="825"/>
      <c r="ID387" s="803"/>
      <c r="IE387" s="804"/>
      <c r="IF387" s="804"/>
      <c r="IG387" s="826"/>
      <c r="IH387" s="825"/>
      <c r="II387" s="824"/>
      <c r="IJ387" s="805"/>
      <c r="IK387" s="804"/>
      <c r="IL387" s="804"/>
      <c r="IM387" s="823"/>
      <c r="IN387" s="824"/>
      <c r="IO387" s="825"/>
      <c r="IP387" s="803"/>
      <c r="IQ387" s="804"/>
      <c r="IR387" s="804"/>
      <c r="IS387" s="826"/>
      <c r="IT387" s="825"/>
      <c r="IU387" s="824"/>
      <c r="IV387" s="805"/>
      <c r="IW387" s="804"/>
      <c r="IX387" s="804"/>
      <c r="IY387" s="823"/>
      <c r="IZ387" s="824"/>
      <c r="JA387" s="825"/>
      <c r="JB387" s="803"/>
      <c r="JC387" s="804"/>
      <c r="JD387" s="804"/>
      <c r="JE387" s="826"/>
      <c r="JF387" s="825"/>
      <c r="JG387" s="824"/>
      <c r="JH387" s="805"/>
      <c r="JI387" s="804"/>
      <c r="JJ387" s="804"/>
      <c r="JK387" s="823"/>
      <c r="JL387" s="824"/>
      <c r="JM387" s="825"/>
      <c r="JN387" s="803"/>
      <c r="JO387" s="809"/>
      <c r="JP387" s="809"/>
      <c r="JQ387" s="826"/>
      <c r="JR387" s="825"/>
      <c r="JS387" s="824"/>
      <c r="JT387" s="805"/>
      <c r="JU387" s="804"/>
      <c r="JV387" s="804"/>
      <c r="JW387" s="823"/>
      <c r="JX387" s="824"/>
      <c r="JY387" s="824"/>
      <c r="JZ387" s="805"/>
      <c r="KA387" s="809"/>
      <c r="KB387" s="809"/>
      <c r="KC387" s="823"/>
      <c r="KD387" s="824"/>
      <c r="KE387" s="824"/>
      <c r="KF387" s="805"/>
      <c r="KG387" s="809"/>
      <c r="KH387" s="809"/>
      <c r="KI387" s="823"/>
      <c r="KJ387" s="824"/>
      <c r="KK387" s="824"/>
      <c r="KL387" s="805"/>
      <c r="KM387" s="809"/>
      <c r="KN387" s="809"/>
      <c r="KO387" s="823"/>
      <c r="KP387" s="824"/>
      <c r="KQ387" s="824"/>
      <c r="KR387" s="805"/>
      <c r="KS387" s="804"/>
      <c r="KT387" s="804"/>
      <c r="KU387" s="823"/>
      <c r="KV387" s="824"/>
      <c r="KW387" s="824"/>
      <c r="KX387" s="805"/>
      <c r="KY387" s="809"/>
      <c r="KZ387" s="809"/>
      <c r="LA387" s="823"/>
      <c r="LB387" s="824"/>
      <c r="LC387" s="824"/>
      <c r="LD387" s="805"/>
      <c r="LE387" s="804"/>
      <c r="LF387" s="804"/>
      <c r="LG387" s="823"/>
      <c r="LH387" s="824"/>
      <c r="LI387" s="824"/>
      <c r="LJ387" s="805"/>
      <c r="LK387" s="804"/>
      <c r="LL387" s="804"/>
      <c r="LM387" s="823"/>
      <c r="LN387" s="824"/>
      <c r="LO387" s="824"/>
      <c r="LP387" s="805"/>
      <c r="LQ387" s="809"/>
      <c r="LR387" s="809"/>
      <c r="LS387" s="823"/>
      <c r="LT387" s="824"/>
      <c r="LU387" s="824"/>
      <c r="LV387" s="805"/>
      <c r="LW387" s="804"/>
      <c r="LX387" s="804"/>
      <c r="LY387" s="823"/>
      <c r="LZ387" s="824"/>
      <c r="MA387" s="824"/>
      <c r="MB387" s="805"/>
      <c r="MC387" s="809"/>
      <c r="MD387" s="809"/>
      <c r="ME387" s="823"/>
      <c r="MF387" s="824"/>
      <c r="MG387" s="824"/>
      <c r="MH387" s="805"/>
      <c r="MI387" s="809"/>
      <c r="MJ387" s="809"/>
      <c r="MK387" s="823"/>
      <c r="ML387" s="824"/>
      <c r="MM387" s="824"/>
      <c r="MN387" s="805"/>
      <c r="MO387" s="809"/>
      <c r="MP387" s="809"/>
      <c r="MQ387" s="823"/>
      <c r="MR387" s="824"/>
      <c r="MS387" s="824"/>
      <c r="MT387" s="805"/>
      <c r="MU387" s="804"/>
      <c r="MV387" s="804"/>
      <c r="MW387" s="823"/>
      <c r="MX387" s="824"/>
      <c r="MY387" s="824"/>
      <c r="MZ387" s="805"/>
      <c r="NA387" s="804"/>
      <c r="NB387" s="804"/>
      <c r="NC387" s="823"/>
      <c r="ND387" s="824"/>
      <c r="NE387" s="824"/>
      <c r="NF387" s="805"/>
      <c r="NG387" s="804"/>
      <c r="NH387" s="804"/>
      <c r="NI387" s="823"/>
      <c r="NJ387" s="824"/>
      <c r="NK387" s="824"/>
      <c r="NL387" s="805"/>
      <c r="NM387" s="809"/>
      <c r="NN387" s="809"/>
      <c r="NO387" s="823"/>
      <c r="NP387" s="824"/>
      <c r="NQ387" s="824"/>
      <c r="NR387" s="805"/>
      <c r="NS387" s="823"/>
      <c r="NT387" s="824"/>
      <c r="NU387" s="824"/>
      <c r="NV387" s="805"/>
      <c r="NW387" s="823"/>
      <c r="NX387" s="824"/>
      <c r="NY387" s="824"/>
      <c r="NZ387" s="834"/>
      <c r="OA387" s="823"/>
      <c r="OB387" s="824"/>
      <c r="OC387" s="824"/>
      <c r="OD387" s="805"/>
      <c r="OE387" s="823"/>
      <c r="OF387" s="824"/>
      <c r="OG387" s="824"/>
      <c r="OH387" s="805"/>
      <c r="OI387" s="823"/>
      <c r="OJ387" s="824"/>
      <c r="OK387" s="824"/>
      <c r="OL387" s="805"/>
      <c r="OM387" s="823"/>
      <c r="ON387" s="824"/>
      <c r="OO387" s="824"/>
      <c r="OP387" s="805"/>
      <c r="OQ387" s="823"/>
      <c r="OR387" s="824"/>
      <c r="OS387" s="824"/>
      <c r="OT387" s="805"/>
      <c r="OU387" s="823"/>
      <c r="OV387" s="824"/>
      <c r="OW387" s="824"/>
      <c r="OX387" s="805"/>
      <c r="OY387" s="823"/>
      <c r="OZ387" s="824"/>
      <c r="PA387" s="824"/>
      <c r="PB387" s="805"/>
      <c r="PC387" s="823"/>
      <c r="PD387" s="824"/>
      <c r="PE387" s="824"/>
      <c r="PF387" s="805"/>
    </row>
    <row r="388" spans="1:422" hidden="1" x14ac:dyDescent="0.25">
      <c r="A388" s="769" t="s">
        <v>56</v>
      </c>
      <c r="B388" s="769"/>
      <c r="C388" s="769"/>
      <c r="D388" s="770"/>
      <c r="E388" s="769"/>
      <c r="F388" s="769"/>
      <c r="G388" s="769"/>
      <c r="H388" s="769"/>
      <c r="I388" s="769"/>
      <c r="J388" s="769"/>
      <c r="K388" s="769"/>
      <c r="L388" s="769"/>
      <c r="M388" s="769"/>
      <c r="N388" s="769"/>
      <c r="O388" s="769"/>
      <c r="P388" s="769"/>
      <c r="Q388" s="769"/>
      <c r="R388" s="769"/>
      <c r="S388" s="769"/>
      <c r="T388" s="816"/>
      <c r="U388" s="816"/>
      <c r="V388" s="816"/>
      <c r="W388" s="816"/>
      <c r="X388" s="769">
        <v>1</v>
      </c>
      <c r="Y388" s="769">
        <f>IF(AND(AJ388="",AK388="",AL388="",AN388="",AO388="",OR(AP388="",AP388=Dropdown!$AM$12,AP388=Dropdown!$AM$11)),1,0)</f>
        <v>1</v>
      </c>
      <c r="Z388" s="769">
        <f t="shared" si="53"/>
        <v>1</v>
      </c>
      <c r="AA388" s="769">
        <f t="shared" si="54"/>
        <v>0</v>
      </c>
      <c r="AB388" s="769">
        <f t="shared" si="50"/>
        <v>0</v>
      </c>
      <c r="AC388" s="769"/>
      <c r="AD388" s="772" t="str">
        <f>IF(OR(T388&lt;&gt;"",U388&lt;&gt;""),Dropdown!$A$4,IF(OR(V388&lt;&gt;"",W388&lt;&gt;""),Dropdown!$A$5,Dropdown!$A$3))</f>
        <v>Residential</v>
      </c>
      <c r="AE388" s="773" t="s">
        <v>633</v>
      </c>
      <c r="AF388" s="773"/>
      <c r="AG388" s="773"/>
      <c r="AH388" s="773" t="str">
        <f>IF(AG388&lt;&gt;"",VLOOKUP(AG388,Dropdown!$N$3:$R$62,3,FALSE),IF(AF388&lt;&gt;"",VLOOKUP(AF388,Dropdown!$N$3:$R$62,3,FALSE),IF(AE388&lt;&gt;"",VLOOKUP(AE388,Dropdown!$N$3:$R$62,3,FALSE),"")))</f>
        <v>HI</v>
      </c>
      <c r="AI388" s="773" t="str">
        <f>IF(AG388&lt;&gt;"",VLOOKUP(AG388,Dropdown!$N$3:$R$62,5,FALSE),IF(AF388&lt;&gt;"",VLOOKUP(AF388,Dropdown!$N$3:$R$62,5,FALSE),IF(AE388&lt;&gt;"",VLOOKUP(AE388,Dropdown!$N$3:$R$62,5,FALSE),"")))</f>
        <v>Moderate</v>
      </c>
      <c r="AJ388" s="773"/>
      <c r="AK388" s="773"/>
      <c r="AL388" s="773"/>
      <c r="AM388" s="773"/>
      <c r="AN388" s="773"/>
      <c r="AO388" s="773"/>
      <c r="AP388" s="773"/>
      <c r="AQ388" s="769" t="s">
        <v>82</v>
      </c>
      <c r="AR388" s="774" t="s">
        <v>365</v>
      </c>
      <c r="AS388" s="845"/>
      <c r="AT388" s="769"/>
      <c r="AU388" s="769"/>
      <c r="AV388" s="846"/>
      <c r="AW388" s="826">
        <v>250</v>
      </c>
      <c r="AX388" s="825">
        <v>300</v>
      </c>
      <c r="AY388" s="851">
        <f>AVERAGE(AW388:AX388)</f>
        <v>275</v>
      </c>
      <c r="AZ388" s="847">
        <f>(AX388-AW388)/(2*1.645)</f>
        <v>15.19756838905775</v>
      </c>
      <c r="BA388" s="812"/>
      <c r="BB388" s="812"/>
      <c r="BC388" s="823"/>
      <c r="BD388" s="824"/>
      <c r="BE388" s="824"/>
      <c r="BF388" s="805"/>
      <c r="BG388" s="804"/>
      <c r="BH388" s="804"/>
      <c r="BI388" s="826"/>
      <c r="BJ388" s="825"/>
      <c r="BK388" s="825"/>
      <c r="BL388" s="803"/>
      <c r="BM388" s="804"/>
      <c r="BN388" s="804"/>
      <c r="BO388" s="826"/>
      <c r="BP388" s="825"/>
      <c r="BQ388" s="825"/>
      <c r="BR388" s="803"/>
      <c r="BS388" s="804"/>
      <c r="BT388" s="804"/>
      <c r="BU388" s="826"/>
      <c r="BV388" s="825"/>
      <c r="BW388" s="825"/>
      <c r="BX388" s="803"/>
      <c r="BY388" s="804"/>
      <c r="BZ388" s="804"/>
      <c r="CA388" s="826"/>
      <c r="CB388" s="825"/>
      <c r="CC388" s="825"/>
      <c r="CD388" s="803"/>
      <c r="CE388" s="804"/>
      <c r="CF388" s="804"/>
      <c r="CG388" s="826"/>
      <c r="CH388" s="825"/>
      <c r="CI388" s="825"/>
      <c r="CJ388" s="803"/>
      <c r="CK388" s="804"/>
      <c r="CL388" s="804"/>
      <c r="CM388" s="826"/>
      <c r="CN388" s="825"/>
      <c r="CO388" s="825"/>
      <c r="CP388" s="803"/>
      <c r="CQ388" s="804"/>
      <c r="CR388" s="804"/>
      <c r="CS388" s="826"/>
      <c r="CT388" s="825"/>
      <c r="CU388" s="825"/>
      <c r="CV388" s="803"/>
      <c r="CW388" s="804"/>
      <c r="CX388" s="804"/>
      <c r="CY388" s="826"/>
      <c r="CZ388" s="825"/>
      <c r="DA388" s="825"/>
      <c r="DB388" s="803"/>
      <c r="DC388" s="804"/>
      <c r="DD388" s="804"/>
      <c r="DE388" s="826"/>
      <c r="DF388" s="825"/>
      <c r="DG388" s="825"/>
      <c r="DH388" s="803"/>
      <c r="DI388" s="804"/>
      <c r="DJ388" s="804"/>
      <c r="DK388" s="826"/>
      <c r="DL388" s="825"/>
      <c r="DM388" s="825"/>
      <c r="DN388" s="803"/>
      <c r="DO388" s="804"/>
      <c r="DP388" s="804"/>
      <c r="DQ388" s="857"/>
      <c r="DR388" s="842"/>
      <c r="DS388" s="842"/>
      <c r="DT388" s="818"/>
      <c r="DU388" s="819"/>
      <c r="DV388" s="819"/>
      <c r="DW388" s="896"/>
      <c r="DX388" s="844"/>
      <c r="DY388" s="842"/>
      <c r="DZ388" s="818"/>
      <c r="EA388" s="819"/>
      <c r="EB388" s="819"/>
      <c r="EC388" s="857"/>
      <c r="ED388" s="842"/>
      <c r="EE388" s="842"/>
      <c r="EF388" s="818"/>
      <c r="EG388" s="819"/>
      <c r="EH388" s="819"/>
      <c r="EI388" s="896"/>
      <c r="EJ388" s="844"/>
      <c r="EK388" s="842"/>
      <c r="EL388" s="818"/>
      <c r="EM388" s="819"/>
      <c r="EN388" s="819"/>
      <c r="EO388" s="857"/>
      <c r="EP388" s="842"/>
      <c r="EQ388" s="842"/>
      <c r="ER388" s="818"/>
      <c r="ES388" s="819"/>
      <c r="ET388" s="819"/>
      <c r="EU388" s="896"/>
      <c r="EV388" s="844"/>
      <c r="EW388" s="842"/>
      <c r="EX388" s="818"/>
      <c r="EY388" s="819"/>
      <c r="EZ388" s="819"/>
      <c r="FA388" s="857"/>
      <c r="FB388" s="842"/>
      <c r="FC388" s="842"/>
      <c r="FD388" s="818"/>
      <c r="FE388" s="819"/>
      <c r="FF388" s="819"/>
      <c r="FG388" s="896"/>
      <c r="FH388" s="844"/>
      <c r="FI388" s="842"/>
      <c r="FJ388" s="818"/>
      <c r="FK388" s="819"/>
      <c r="FL388" s="819"/>
      <c r="FM388" s="857"/>
      <c r="FN388" s="842"/>
      <c r="FO388" s="842"/>
      <c r="FP388" s="818"/>
      <c r="FQ388" s="819"/>
      <c r="FR388" s="819"/>
      <c r="FS388" s="826"/>
      <c r="FT388" s="825"/>
      <c r="FU388" s="825"/>
      <c r="FV388" s="803"/>
      <c r="FW388" s="804"/>
      <c r="FX388" s="804"/>
      <c r="FY388" s="826"/>
      <c r="FZ388" s="825"/>
      <c r="GA388" s="825"/>
      <c r="GB388" s="803"/>
      <c r="GC388" s="804"/>
      <c r="GD388" s="804"/>
      <c r="GE388" s="826"/>
      <c r="GF388" s="825"/>
      <c r="GG388" s="825"/>
      <c r="GH388" s="803"/>
      <c r="GI388" s="804"/>
      <c r="GJ388" s="804"/>
      <c r="GK388" s="826"/>
      <c r="GL388" s="825"/>
      <c r="GM388" s="825"/>
      <c r="GN388" s="803"/>
      <c r="GO388" s="804"/>
      <c r="GP388" s="804"/>
      <c r="GQ388" s="826"/>
      <c r="GR388" s="825"/>
      <c r="GS388" s="825"/>
      <c r="GT388" s="803"/>
      <c r="GU388" s="804"/>
      <c r="GV388" s="804"/>
      <c r="GW388" s="826"/>
      <c r="GX388" s="825"/>
      <c r="GY388" s="825"/>
      <c r="GZ388" s="803"/>
      <c r="HA388" s="804"/>
      <c r="HB388" s="804"/>
      <c r="HC388" s="826"/>
      <c r="HD388" s="825"/>
      <c r="HE388" s="825"/>
      <c r="HF388" s="803"/>
      <c r="HG388" s="804"/>
      <c r="HH388" s="804"/>
      <c r="HI388" s="826"/>
      <c r="HJ388" s="825"/>
      <c r="HK388" s="825"/>
      <c r="HL388" s="803"/>
      <c r="HM388" s="804"/>
      <c r="HN388" s="804"/>
      <c r="HO388" s="826"/>
      <c r="HP388" s="825"/>
      <c r="HQ388" s="825"/>
      <c r="HR388" s="803"/>
      <c r="HS388" s="804"/>
      <c r="HT388" s="804"/>
      <c r="HU388" s="826"/>
      <c r="HV388" s="825"/>
      <c r="HW388" s="825"/>
      <c r="HX388" s="805"/>
      <c r="HY388" s="804"/>
      <c r="HZ388" s="804"/>
      <c r="IA388" s="826"/>
      <c r="IB388" s="825"/>
      <c r="IC388" s="825"/>
      <c r="ID388" s="803"/>
      <c r="IE388" s="804"/>
      <c r="IF388" s="804"/>
      <c r="IG388" s="826"/>
      <c r="IH388" s="825"/>
      <c r="II388" s="825"/>
      <c r="IJ388" s="805"/>
      <c r="IK388" s="804"/>
      <c r="IL388" s="804"/>
      <c r="IM388" s="823"/>
      <c r="IN388" s="824"/>
      <c r="IO388" s="825"/>
      <c r="IP388" s="803"/>
      <c r="IQ388" s="804"/>
      <c r="IR388" s="804"/>
      <c r="IS388" s="826"/>
      <c r="IT388" s="825"/>
      <c r="IU388" s="825"/>
      <c r="IV388" s="803"/>
      <c r="IW388" s="804"/>
      <c r="IX388" s="804"/>
      <c r="IY388" s="823"/>
      <c r="IZ388" s="824"/>
      <c r="JA388" s="825"/>
      <c r="JB388" s="803"/>
      <c r="JC388" s="804"/>
      <c r="JD388" s="804"/>
      <c r="JE388" s="826"/>
      <c r="JF388" s="825"/>
      <c r="JG388" s="825"/>
      <c r="JH388" s="803"/>
      <c r="JI388" s="804"/>
      <c r="JJ388" s="804"/>
      <c r="JK388" s="823"/>
      <c r="JL388" s="824"/>
      <c r="JM388" s="825"/>
      <c r="JN388" s="803"/>
      <c r="JO388" s="804"/>
      <c r="JP388" s="804"/>
      <c r="JQ388" s="826"/>
      <c r="JR388" s="825"/>
      <c r="JS388" s="825"/>
      <c r="JT388" s="803"/>
      <c r="JU388" s="804"/>
      <c r="JV388" s="804"/>
      <c r="JW388" s="823"/>
      <c r="JX388" s="824"/>
      <c r="JY388" s="825"/>
      <c r="JZ388" s="803"/>
      <c r="KA388" s="804"/>
      <c r="KB388" s="804"/>
      <c r="KC388" s="823"/>
      <c r="KD388" s="824"/>
      <c r="KE388" s="825"/>
      <c r="KF388" s="803"/>
      <c r="KG388" s="804"/>
      <c r="KH388" s="804"/>
      <c r="KI388" s="823"/>
      <c r="KJ388" s="824"/>
      <c r="KK388" s="825"/>
      <c r="KL388" s="803"/>
      <c r="KM388" s="804"/>
      <c r="KN388" s="804"/>
      <c r="KO388" s="826"/>
      <c r="KP388" s="825"/>
      <c r="KQ388" s="825"/>
      <c r="KR388" s="803"/>
      <c r="KS388" s="804"/>
      <c r="KT388" s="804"/>
      <c r="KU388" s="826"/>
      <c r="KV388" s="825"/>
      <c r="KW388" s="825"/>
      <c r="KX388" s="803"/>
      <c r="KY388" s="804"/>
      <c r="KZ388" s="804"/>
      <c r="LA388" s="826"/>
      <c r="LB388" s="825"/>
      <c r="LC388" s="825"/>
      <c r="LD388" s="803"/>
      <c r="LE388" s="804"/>
      <c r="LF388" s="804"/>
      <c r="LG388" s="826"/>
      <c r="LH388" s="825"/>
      <c r="LI388" s="825"/>
      <c r="LJ388" s="803"/>
      <c r="LK388" s="804"/>
      <c r="LL388" s="804"/>
      <c r="LM388" s="826"/>
      <c r="LN388" s="825"/>
      <c r="LO388" s="825"/>
      <c r="LP388" s="803"/>
      <c r="LQ388" s="804"/>
      <c r="LR388" s="804"/>
      <c r="LS388" s="826"/>
      <c r="LT388" s="825"/>
      <c r="LU388" s="825"/>
      <c r="LV388" s="803"/>
      <c r="LW388" s="804"/>
      <c r="LX388" s="804"/>
      <c r="LY388" s="826"/>
      <c r="LZ388" s="825"/>
      <c r="MA388" s="825"/>
      <c r="MB388" s="803"/>
      <c r="MC388" s="804"/>
      <c r="MD388" s="804"/>
      <c r="ME388" s="826"/>
      <c r="MF388" s="825"/>
      <c r="MG388" s="825"/>
      <c r="MH388" s="803"/>
      <c r="MI388" s="804"/>
      <c r="MJ388" s="804"/>
      <c r="MK388" s="826"/>
      <c r="ML388" s="825"/>
      <c r="MM388" s="825"/>
      <c r="MN388" s="803"/>
      <c r="MO388" s="804"/>
      <c r="MP388" s="804"/>
      <c r="MQ388" s="823"/>
      <c r="MR388" s="824"/>
      <c r="MS388" s="824"/>
      <c r="MT388" s="805"/>
      <c r="MU388" s="804"/>
      <c r="MV388" s="804"/>
      <c r="MW388" s="823"/>
      <c r="MX388" s="824"/>
      <c r="MY388" s="824"/>
      <c r="MZ388" s="805"/>
      <c r="NA388" s="804"/>
      <c r="NB388" s="804"/>
      <c r="NC388" s="823"/>
      <c r="ND388" s="824"/>
      <c r="NE388" s="824"/>
      <c r="NF388" s="805"/>
      <c r="NG388" s="804"/>
      <c r="NH388" s="804"/>
      <c r="NI388" s="823"/>
      <c r="NJ388" s="824"/>
      <c r="NK388" s="824"/>
      <c r="NL388" s="805"/>
      <c r="NM388" s="809"/>
      <c r="NN388" s="809"/>
      <c r="NO388" s="823"/>
      <c r="NP388" s="824"/>
      <c r="NQ388" s="824"/>
      <c r="NR388" s="805"/>
      <c r="NS388" s="823"/>
      <c r="NT388" s="824"/>
      <c r="NU388" s="824"/>
      <c r="NV388" s="805"/>
      <c r="NW388" s="826"/>
      <c r="NX388" s="825"/>
      <c r="NY388" s="825"/>
      <c r="NZ388" s="848"/>
      <c r="OA388" s="823"/>
      <c r="OB388" s="824"/>
      <c r="OC388" s="824"/>
      <c r="OD388" s="805"/>
      <c r="OE388" s="823"/>
      <c r="OF388" s="824"/>
      <c r="OG388" s="824"/>
      <c r="OH388" s="805"/>
      <c r="OI388" s="823"/>
      <c r="OJ388" s="824"/>
      <c r="OK388" s="824"/>
      <c r="OL388" s="805"/>
      <c r="OM388" s="823"/>
      <c r="ON388" s="824"/>
      <c r="OO388" s="824"/>
      <c r="OP388" s="805"/>
      <c r="OQ388" s="823"/>
      <c r="OR388" s="824"/>
      <c r="OS388" s="824"/>
      <c r="OT388" s="805"/>
      <c r="OU388" s="823"/>
      <c r="OV388" s="824"/>
      <c r="OW388" s="824"/>
      <c r="OX388" s="805"/>
      <c r="OY388" s="823"/>
      <c r="OZ388" s="824"/>
      <c r="PA388" s="824"/>
      <c r="PB388" s="805"/>
      <c r="PC388" s="823"/>
      <c r="PD388" s="824"/>
      <c r="PE388" s="824"/>
      <c r="PF388" s="805"/>
    </row>
    <row r="389" spans="1:422" hidden="1" x14ac:dyDescent="0.25">
      <c r="A389" s="769" t="s">
        <v>32</v>
      </c>
      <c r="B389" s="769" t="s">
        <v>50</v>
      </c>
      <c r="C389" s="769"/>
      <c r="D389" s="770"/>
      <c r="E389" s="769"/>
      <c r="F389" s="769"/>
      <c r="G389" s="769"/>
      <c r="H389" s="769"/>
      <c r="I389" s="769"/>
      <c r="J389" s="769"/>
      <c r="K389" s="769"/>
      <c r="L389" s="769"/>
      <c r="M389" s="769"/>
      <c r="N389" s="769"/>
      <c r="O389" s="769"/>
      <c r="P389" s="769" t="s">
        <v>84</v>
      </c>
      <c r="Q389" s="769"/>
      <c r="R389" s="769"/>
      <c r="S389" s="769"/>
      <c r="T389" s="816"/>
      <c r="U389" s="816"/>
      <c r="V389" s="816"/>
      <c r="W389" s="816"/>
      <c r="X389" s="769">
        <v>1</v>
      </c>
      <c r="Y389" s="769">
        <f>IF(AND(AJ389="",AK389="",AL389="",AN389="",AO389="",OR(AP389="",AP389=Dropdown!$AM$12,AP389=Dropdown!$AM$11)),1,0)</f>
        <v>0</v>
      </c>
      <c r="Z389" s="769">
        <f t="shared" si="53"/>
        <v>1</v>
      </c>
      <c r="AA389" s="769">
        <f t="shared" si="54"/>
        <v>0</v>
      </c>
      <c r="AB389" s="769">
        <f t="shared" si="50"/>
        <v>0</v>
      </c>
      <c r="AC389" s="769"/>
      <c r="AD389" s="772" t="str">
        <f>IF(OR(T389&lt;&gt;"",U389&lt;&gt;""),Dropdown!$A$4,IF(OR(V389&lt;&gt;"",W389&lt;&gt;""),Dropdown!$A$5,Dropdown!$A$3))</f>
        <v>Residential</v>
      </c>
      <c r="AE389" s="773" t="s">
        <v>343</v>
      </c>
      <c r="AF389" s="773" t="str">
        <f>VLOOKUP(AG389,Dropdown!$N$3:$R$62,2,FALSE)</f>
        <v>EAP</v>
      </c>
      <c r="AG389" s="773" t="s">
        <v>32</v>
      </c>
      <c r="AH389" s="773" t="str">
        <f>IF(AG389&lt;&gt;"",VLOOKUP(AG389,Dropdown!$N$3:$R$62,3,FALSE),IF(AF389&lt;&gt;"",VLOOKUP(AF389,Dropdown!$N$3:$R$62,3,FALSE),IF(AE389&lt;&gt;"",VLOOKUP(AE389,Dropdown!$N$3:$R$62,3,FALSE),"")))</f>
        <v>LMI</v>
      </c>
      <c r="AI389" s="773" t="str">
        <f>IF(AG389&lt;&gt;"",VLOOKUP(AG389,Dropdown!$N$3:$R$62,5,FALSE),IF(AF389&lt;&gt;"",VLOOKUP(AF389,Dropdown!$N$3:$R$62,5,FALSE),IF(AE389&lt;&gt;"",VLOOKUP(AE389,Dropdown!$N$3:$R$62,5,FALSE),"")))</f>
        <v>Tropical</v>
      </c>
      <c r="AJ389" s="773" t="s">
        <v>777</v>
      </c>
      <c r="AK389" s="773"/>
      <c r="AL389" s="773"/>
      <c r="AM389" s="773"/>
      <c r="AN389" s="773"/>
      <c r="AO389" s="773" t="s">
        <v>625</v>
      </c>
      <c r="AP389" s="773"/>
      <c r="AQ389" s="769" t="s">
        <v>83</v>
      </c>
      <c r="AR389" s="774" t="s">
        <v>64</v>
      </c>
      <c r="AS389" s="845"/>
      <c r="AT389" s="769" t="s">
        <v>101</v>
      </c>
      <c r="AU389" s="769">
        <v>35</v>
      </c>
      <c r="AV389" s="846"/>
      <c r="AW389" s="823"/>
      <c r="AX389" s="824"/>
      <c r="AY389" s="824"/>
      <c r="AZ389" s="805"/>
      <c r="BA389" s="804"/>
      <c r="BB389" s="804"/>
      <c r="BC389" s="823"/>
      <c r="BD389" s="824"/>
      <c r="BE389" s="824">
        <v>160</v>
      </c>
      <c r="BF389" s="805"/>
      <c r="BG389" s="804"/>
      <c r="BH389" s="804"/>
      <c r="BI389" s="826"/>
      <c r="BJ389" s="825"/>
      <c r="BK389" s="825"/>
      <c r="BL389" s="803"/>
      <c r="BM389" s="804"/>
      <c r="BN389" s="804"/>
      <c r="BO389" s="826"/>
      <c r="BP389" s="825"/>
      <c r="BQ389" s="825"/>
      <c r="BR389" s="803"/>
      <c r="BS389" s="804"/>
      <c r="BT389" s="804"/>
      <c r="BU389" s="826"/>
      <c r="BV389" s="825"/>
      <c r="BW389" s="825"/>
      <c r="BX389" s="803"/>
      <c r="BY389" s="804"/>
      <c r="BZ389" s="804"/>
      <c r="CA389" s="826"/>
      <c r="CB389" s="825"/>
      <c r="CC389" s="825"/>
      <c r="CD389" s="803"/>
      <c r="CE389" s="804"/>
      <c r="CF389" s="804"/>
      <c r="CG389" s="826"/>
      <c r="CH389" s="825"/>
      <c r="CI389" s="825"/>
      <c r="CJ389" s="803"/>
      <c r="CK389" s="804"/>
      <c r="CL389" s="804"/>
      <c r="CM389" s="826"/>
      <c r="CN389" s="825"/>
      <c r="CO389" s="825"/>
      <c r="CP389" s="803"/>
      <c r="CQ389" s="804"/>
      <c r="CR389" s="804"/>
      <c r="CS389" s="826"/>
      <c r="CT389" s="825"/>
      <c r="CU389" s="825"/>
      <c r="CV389" s="803"/>
      <c r="CW389" s="804"/>
      <c r="CX389" s="804"/>
      <c r="CY389" s="826"/>
      <c r="CZ389" s="825"/>
      <c r="DA389" s="825"/>
      <c r="DB389" s="803"/>
      <c r="DC389" s="804"/>
      <c r="DD389" s="804"/>
      <c r="DE389" s="826"/>
      <c r="DF389" s="825"/>
      <c r="DG389" s="825"/>
      <c r="DH389" s="803"/>
      <c r="DI389" s="804"/>
      <c r="DJ389" s="804"/>
      <c r="DK389" s="826"/>
      <c r="DL389" s="825"/>
      <c r="DM389" s="825"/>
      <c r="DN389" s="803"/>
      <c r="DO389" s="804"/>
      <c r="DP389" s="804"/>
      <c r="DQ389" s="827"/>
      <c r="DR389" s="828"/>
      <c r="DS389" s="835"/>
      <c r="DT389" s="811"/>
      <c r="DU389" s="812"/>
      <c r="DV389" s="812"/>
      <c r="DW389" s="836"/>
      <c r="DX389" s="835"/>
      <c r="DY389" s="828"/>
      <c r="DZ389" s="813"/>
      <c r="EA389" s="814"/>
      <c r="EB389" s="814"/>
      <c r="EC389" s="827"/>
      <c r="ED389" s="828"/>
      <c r="EE389" s="835"/>
      <c r="EF389" s="811"/>
      <c r="EG389" s="812"/>
      <c r="EH389" s="812"/>
      <c r="EI389" s="836"/>
      <c r="EJ389" s="835"/>
      <c r="EK389" s="828"/>
      <c r="EL389" s="813"/>
      <c r="EM389" s="814"/>
      <c r="EN389" s="814"/>
      <c r="EO389" s="827"/>
      <c r="EP389" s="828"/>
      <c r="EQ389" s="835"/>
      <c r="ER389" s="811"/>
      <c r="ES389" s="812"/>
      <c r="ET389" s="812"/>
      <c r="EU389" s="836"/>
      <c r="EV389" s="835"/>
      <c r="EW389" s="828"/>
      <c r="EX389" s="813"/>
      <c r="EY389" s="814"/>
      <c r="EZ389" s="814"/>
      <c r="FA389" s="827"/>
      <c r="FB389" s="828"/>
      <c r="FC389" s="835"/>
      <c r="FD389" s="811"/>
      <c r="FE389" s="812"/>
      <c r="FF389" s="812"/>
      <c r="FG389" s="836"/>
      <c r="FH389" s="835"/>
      <c r="FI389" s="828"/>
      <c r="FJ389" s="813"/>
      <c r="FK389" s="814"/>
      <c r="FL389" s="814"/>
      <c r="FM389" s="827"/>
      <c r="FN389" s="828"/>
      <c r="FO389" s="835"/>
      <c r="FP389" s="811"/>
      <c r="FQ389" s="812"/>
      <c r="FR389" s="812"/>
      <c r="FS389" s="823"/>
      <c r="FT389" s="824"/>
      <c r="FU389" s="825"/>
      <c r="FV389" s="803"/>
      <c r="FW389" s="804"/>
      <c r="FX389" s="804"/>
      <c r="FY389" s="826"/>
      <c r="FZ389" s="825"/>
      <c r="GA389" s="824"/>
      <c r="GB389" s="805"/>
      <c r="GC389" s="804"/>
      <c r="GD389" s="804"/>
      <c r="GE389" s="823"/>
      <c r="GF389" s="824"/>
      <c r="GG389" s="825"/>
      <c r="GH389" s="803"/>
      <c r="GI389" s="809"/>
      <c r="GJ389" s="809"/>
      <c r="GK389" s="826"/>
      <c r="GL389" s="825"/>
      <c r="GM389" s="824"/>
      <c r="GN389" s="805"/>
      <c r="GO389" s="804"/>
      <c r="GP389" s="804"/>
      <c r="GQ389" s="823"/>
      <c r="GR389" s="824"/>
      <c r="GS389" s="825"/>
      <c r="GT389" s="803"/>
      <c r="GU389" s="809"/>
      <c r="GV389" s="809"/>
      <c r="GW389" s="826"/>
      <c r="GX389" s="825"/>
      <c r="GY389" s="824"/>
      <c r="GZ389" s="805"/>
      <c r="HA389" s="804"/>
      <c r="HB389" s="804"/>
      <c r="HC389" s="823"/>
      <c r="HD389" s="824"/>
      <c r="HE389" s="825"/>
      <c r="HF389" s="803"/>
      <c r="HG389" s="809"/>
      <c r="HH389" s="809"/>
      <c r="HI389" s="826"/>
      <c r="HJ389" s="825"/>
      <c r="HK389" s="824"/>
      <c r="HL389" s="805"/>
      <c r="HM389" s="804"/>
      <c r="HN389" s="804"/>
      <c r="HO389" s="823"/>
      <c r="HP389" s="824"/>
      <c r="HQ389" s="825"/>
      <c r="HR389" s="803"/>
      <c r="HS389" s="809"/>
      <c r="HT389" s="809"/>
      <c r="HU389" s="826"/>
      <c r="HV389" s="825"/>
      <c r="HW389" s="824"/>
      <c r="HX389" s="805"/>
      <c r="HY389" s="804"/>
      <c r="HZ389" s="804"/>
      <c r="IA389" s="823"/>
      <c r="IB389" s="824"/>
      <c r="IC389" s="825"/>
      <c r="ID389" s="803"/>
      <c r="IE389" s="804"/>
      <c r="IF389" s="804"/>
      <c r="IG389" s="826"/>
      <c r="IH389" s="825"/>
      <c r="II389" s="824"/>
      <c r="IJ389" s="805"/>
      <c r="IK389" s="804"/>
      <c r="IL389" s="804"/>
      <c r="IM389" s="823"/>
      <c r="IN389" s="824"/>
      <c r="IO389" s="825"/>
      <c r="IP389" s="803"/>
      <c r="IQ389" s="804"/>
      <c r="IR389" s="804"/>
      <c r="IS389" s="826"/>
      <c r="IT389" s="825"/>
      <c r="IU389" s="824"/>
      <c r="IV389" s="805"/>
      <c r="IW389" s="804"/>
      <c r="IX389" s="804"/>
      <c r="IY389" s="823"/>
      <c r="IZ389" s="824"/>
      <c r="JA389" s="825"/>
      <c r="JB389" s="803"/>
      <c r="JC389" s="804"/>
      <c r="JD389" s="804"/>
      <c r="JE389" s="826"/>
      <c r="JF389" s="825"/>
      <c r="JG389" s="824"/>
      <c r="JH389" s="805"/>
      <c r="JI389" s="804"/>
      <c r="JJ389" s="804"/>
      <c r="JK389" s="823"/>
      <c r="JL389" s="824"/>
      <c r="JM389" s="825"/>
      <c r="JN389" s="803"/>
      <c r="JO389" s="809"/>
      <c r="JP389" s="809"/>
      <c r="JQ389" s="826"/>
      <c r="JR389" s="825"/>
      <c r="JS389" s="824"/>
      <c r="JT389" s="805"/>
      <c r="JU389" s="804"/>
      <c r="JV389" s="804"/>
      <c r="JW389" s="823"/>
      <c r="JX389" s="824"/>
      <c r="JY389" s="824"/>
      <c r="JZ389" s="805"/>
      <c r="KA389" s="809"/>
      <c r="KB389" s="809"/>
      <c r="KC389" s="823"/>
      <c r="KD389" s="824"/>
      <c r="KE389" s="824"/>
      <c r="KF389" s="805"/>
      <c r="KG389" s="809"/>
      <c r="KH389" s="809"/>
      <c r="KI389" s="823"/>
      <c r="KJ389" s="824"/>
      <c r="KK389" s="824"/>
      <c r="KL389" s="805"/>
      <c r="KM389" s="809"/>
      <c r="KN389" s="809"/>
      <c r="KO389" s="823"/>
      <c r="KP389" s="824"/>
      <c r="KQ389" s="824"/>
      <c r="KR389" s="805"/>
      <c r="KS389" s="804"/>
      <c r="KT389" s="804"/>
      <c r="KU389" s="823"/>
      <c r="KV389" s="824"/>
      <c r="KW389" s="824"/>
      <c r="KX389" s="805"/>
      <c r="KY389" s="809"/>
      <c r="KZ389" s="809"/>
      <c r="LA389" s="823"/>
      <c r="LB389" s="824"/>
      <c r="LC389" s="824"/>
      <c r="LD389" s="805"/>
      <c r="LE389" s="804"/>
      <c r="LF389" s="804"/>
      <c r="LG389" s="823"/>
      <c r="LH389" s="824"/>
      <c r="LI389" s="824"/>
      <c r="LJ389" s="805"/>
      <c r="LK389" s="804"/>
      <c r="LL389" s="804"/>
      <c r="LM389" s="823"/>
      <c r="LN389" s="824"/>
      <c r="LO389" s="824"/>
      <c r="LP389" s="805"/>
      <c r="LQ389" s="809"/>
      <c r="LR389" s="809"/>
      <c r="LS389" s="823"/>
      <c r="LT389" s="824"/>
      <c r="LU389" s="824"/>
      <c r="LV389" s="805"/>
      <c r="LW389" s="804"/>
      <c r="LX389" s="804"/>
      <c r="LY389" s="823"/>
      <c r="LZ389" s="824"/>
      <c r="MA389" s="824"/>
      <c r="MB389" s="805"/>
      <c r="MC389" s="809"/>
      <c r="MD389" s="809"/>
      <c r="ME389" s="823"/>
      <c r="MF389" s="824"/>
      <c r="MG389" s="824"/>
      <c r="MH389" s="805"/>
      <c r="MI389" s="809"/>
      <c r="MJ389" s="809"/>
      <c r="MK389" s="823"/>
      <c r="ML389" s="824"/>
      <c r="MM389" s="824"/>
      <c r="MN389" s="805"/>
      <c r="MO389" s="809"/>
      <c r="MP389" s="809"/>
      <c r="MQ389" s="823"/>
      <c r="MR389" s="824"/>
      <c r="MS389" s="824"/>
      <c r="MT389" s="805"/>
      <c r="MU389" s="804"/>
      <c r="MV389" s="804"/>
      <c r="MW389" s="823"/>
      <c r="MX389" s="824"/>
      <c r="MY389" s="824"/>
      <c r="MZ389" s="805"/>
      <c r="NA389" s="804"/>
      <c r="NB389" s="804"/>
      <c r="NC389" s="823"/>
      <c r="ND389" s="824"/>
      <c r="NE389" s="824"/>
      <c r="NF389" s="805"/>
      <c r="NG389" s="804"/>
      <c r="NH389" s="804"/>
      <c r="NI389" s="823"/>
      <c r="NJ389" s="824"/>
      <c r="NK389" s="824"/>
      <c r="NL389" s="805"/>
      <c r="NM389" s="809"/>
      <c r="NN389" s="809"/>
      <c r="NO389" s="823"/>
      <c r="NP389" s="824"/>
      <c r="NQ389" s="824"/>
      <c r="NR389" s="805"/>
      <c r="NS389" s="823"/>
      <c r="NT389" s="824"/>
      <c r="NU389" s="824"/>
      <c r="NV389" s="805"/>
      <c r="NW389" s="826"/>
      <c r="NX389" s="825"/>
      <c r="NY389" s="825"/>
      <c r="NZ389" s="848"/>
      <c r="OA389" s="823"/>
      <c r="OB389" s="824"/>
      <c r="OC389" s="824"/>
      <c r="OD389" s="805"/>
      <c r="OE389" s="823"/>
      <c r="OF389" s="824"/>
      <c r="OG389" s="824"/>
      <c r="OH389" s="805"/>
      <c r="OI389" s="823"/>
      <c r="OJ389" s="824"/>
      <c r="OK389" s="824"/>
      <c r="OL389" s="805"/>
      <c r="OM389" s="823"/>
      <c r="ON389" s="824"/>
      <c r="OO389" s="824"/>
      <c r="OP389" s="805"/>
      <c r="OQ389" s="823"/>
      <c r="OR389" s="824"/>
      <c r="OS389" s="824"/>
      <c r="OT389" s="805"/>
      <c r="OU389" s="823"/>
      <c r="OV389" s="824"/>
      <c r="OW389" s="824"/>
      <c r="OX389" s="805"/>
      <c r="OY389" s="823"/>
      <c r="OZ389" s="824"/>
      <c r="PA389" s="824"/>
      <c r="PB389" s="805"/>
      <c r="PC389" s="823"/>
      <c r="PD389" s="824"/>
      <c r="PE389" s="824"/>
      <c r="PF389" s="805"/>
    </row>
    <row r="390" spans="1:422" hidden="1" x14ac:dyDescent="0.25">
      <c r="A390" s="769" t="s">
        <v>67</v>
      </c>
      <c r="B390" s="769" t="s">
        <v>50</v>
      </c>
      <c r="C390" s="769"/>
      <c r="D390" s="770"/>
      <c r="E390" s="769"/>
      <c r="F390" s="769" t="s">
        <v>120</v>
      </c>
      <c r="G390" s="769" t="s">
        <v>119</v>
      </c>
      <c r="H390" s="769"/>
      <c r="I390" s="769"/>
      <c r="J390" s="769"/>
      <c r="K390" s="771">
        <v>88000</v>
      </c>
      <c r="L390" s="769" t="s">
        <v>357</v>
      </c>
      <c r="M390" s="769"/>
      <c r="N390" s="769"/>
      <c r="O390" s="769"/>
      <c r="P390" s="769"/>
      <c r="Q390" s="769"/>
      <c r="R390" s="769"/>
      <c r="S390" s="769"/>
      <c r="T390" s="816"/>
      <c r="U390" s="816"/>
      <c r="V390" s="816"/>
      <c r="W390" s="816"/>
      <c r="X390" s="769">
        <v>1</v>
      </c>
      <c r="Y390" s="769">
        <f>IF(AND(AJ390="",AK390="",AL390="",AN390="",AO390="",OR(AP390="",AP390=Dropdown!$AM$12,AP390=Dropdown!$AM$11)),1,0)</f>
        <v>0</v>
      </c>
      <c r="Z390" s="769">
        <f t="shared" si="53"/>
        <v>0</v>
      </c>
      <c r="AA390" s="769">
        <f t="shared" si="54"/>
        <v>0</v>
      </c>
      <c r="AB390" s="769">
        <f t="shared" si="50"/>
        <v>0</v>
      </c>
      <c r="AC390" s="769"/>
      <c r="AD390" s="772" t="str">
        <f>IF(OR(T390&lt;&gt;"",U390&lt;&gt;""),Dropdown!$A$4,IF(OR(V390&lt;&gt;"",W390&lt;&gt;""),Dropdown!$A$5,Dropdown!$A$3))</f>
        <v>Residential</v>
      </c>
      <c r="AE390" s="773"/>
      <c r="AF390" s="773" t="str">
        <f>VLOOKUP(AG390,Dropdown!$N$3:$R$62,2,FALSE)</f>
        <v>EAP</v>
      </c>
      <c r="AG390" s="773" t="s">
        <v>67</v>
      </c>
      <c r="AH390" s="773" t="str">
        <f>IF(AG390&lt;&gt;"",VLOOKUP(AG390,Dropdown!$N$3:$R$62,3,FALSE),IF(AF390&lt;&gt;"",VLOOKUP(AF390,Dropdown!$N$3:$R$62,3,FALSE),IF(AE390&lt;&gt;"",VLOOKUP(AE390,Dropdown!$N$3:$R$62,3,FALSE),"")))</f>
        <v>UMI</v>
      </c>
      <c r="AI390" s="773" t="str">
        <f>IF(AG390&lt;&gt;"",VLOOKUP(AG390,Dropdown!$N$3:$R$62,5,FALSE),IF(AF390&lt;&gt;"",VLOOKUP(AF390,Dropdown!$N$3:$R$62,5,FALSE),IF(AE390&lt;&gt;"",VLOOKUP(AE390,Dropdown!$N$3:$R$62,5,FALSE),"")))</f>
        <v>Tropical</v>
      </c>
      <c r="AJ390" s="773" t="s">
        <v>778</v>
      </c>
      <c r="AK390" s="773"/>
      <c r="AL390" s="773" t="s">
        <v>357</v>
      </c>
      <c r="AM390" s="773"/>
      <c r="AN390" s="773"/>
      <c r="AO390" s="773"/>
      <c r="AP390" s="773"/>
      <c r="AQ390" s="769" t="s">
        <v>377</v>
      </c>
      <c r="AR390" s="774" t="s">
        <v>64</v>
      </c>
      <c r="AS390" s="845"/>
      <c r="AT390" s="769" t="s">
        <v>101</v>
      </c>
      <c r="AU390" s="769">
        <v>35</v>
      </c>
      <c r="AV390" s="846"/>
      <c r="AW390" s="823"/>
      <c r="AX390" s="824"/>
      <c r="AY390" s="824"/>
      <c r="AZ390" s="805"/>
      <c r="BA390" s="804"/>
      <c r="BB390" s="804"/>
      <c r="BC390" s="823"/>
      <c r="BD390" s="824"/>
      <c r="BE390" s="824" t="s">
        <v>692</v>
      </c>
      <c r="BF390" s="805"/>
      <c r="BG390" s="804"/>
      <c r="BH390" s="804"/>
      <c r="BI390" s="826"/>
      <c r="BJ390" s="825"/>
      <c r="BK390" s="825"/>
      <c r="BL390" s="803"/>
      <c r="BM390" s="804"/>
      <c r="BN390" s="804"/>
      <c r="BO390" s="826"/>
      <c r="BP390" s="825"/>
      <c r="BQ390" s="825"/>
      <c r="BR390" s="803"/>
      <c r="BS390" s="804"/>
      <c r="BT390" s="804"/>
      <c r="BU390" s="826"/>
      <c r="BV390" s="825"/>
      <c r="BW390" s="825"/>
      <c r="BX390" s="803"/>
      <c r="BY390" s="804"/>
      <c r="BZ390" s="804"/>
      <c r="CA390" s="826"/>
      <c r="CB390" s="825"/>
      <c r="CC390" s="825"/>
      <c r="CD390" s="803"/>
      <c r="CE390" s="804"/>
      <c r="CF390" s="804"/>
      <c r="CG390" s="826"/>
      <c r="CH390" s="825"/>
      <c r="CI390" s="825"/>
      <c r="CJ390" s="803"/>
      <c r="CK390" s="804"/>
      <c r="CL390" s="804"/>
      <c r="CM390" s="826"/>
      <c r="CN390" s="825"/>
      <c r="CO390" s="825"/>
      <c r="CP390" s="803"/>
      <c r="CQ390" s="804"/>
      <c r="CR390" s="804"/>
      <c r="CS390" s="826"/>
      <c r="CT390" s="825"/>
      <c r="CU390" s="825"/>
      <c r="CV390" s="803"/>
      <c r="CW390" s="804"/>
      <c r="CX390" s="804"/>
      <c r="CY390" s="826"/>
      <c r="CZ390" s="825"/>
      <c r="DA390" s="825"/>
      <c r="DB390" s="803"/>
      <c r="DC390" s="804"/>
      <c r="DD390" s="804"/>
      <c r="DE390" s="826"/>
      <c r="DF390" s="825"/>
      <c r="DG390" s="825"/>
      <c r="DH390" s="803"/>
      <c r="DI390" s="804"/>
      <c r="DJ390" s="804"/>
      <c r="DK390" s="826"/>
      <c r="DL390" s="825"/>
      <c r="DM390" s="825"/>
      <c r="DN390" s="803"/>
      <c r="DO390" s="804"/>
      <c r="DP390" s="804"/>
      <c r="DQ390" s="827"/>
      <c r="DR390" s="828"/>
      <c r="DS390" s="835"/>
      <c r="DT390" s="811"/>
      <c r="DU390" s="812"/>
      <c r="DV390" s="812"/>
      <c r="DW390" s="836"/>
      <c r="DX390" s="835"/>
      <c r="DY390" s="828"/>
      <c r="DZ390" s="813"/>
      <c r="EA390" s="814"/>
      <c r="EB390" s="814"/>
      <c r="EC390" s="827"/>
      <c r="ED390" s="828"/>
      <c r="EE390" s="835"/>
      <c r="EF390" s="811"/>
      <c r="EG390" s="812"/>
      <c r="EH390" s="812"/>
      <c r="EI390" s="836"/>
      <c r="EJ390" s="835"/>
      <c r="EK390" s="828"/>
      <c r="EL390" s="813"/>
      <c r="EM390" s="814"/>
      <c r="EN390" s="814"/>
      <c r="EO390" s="827"/>
      <c r="EP390" s="828"/>
      <c r="EQ390" s="835"/>
      <c r="ER390" s="811"/>
      <c r="ES390" s="812"/>
      <c r="ET390" s="812"/>
      <c r="EU390" s="836"/>
      <c r="EV390" s="835"/>
      <c r="EW390" s="828"/>
      <c r="EX390" s="813"/>
      <c r="EY390" s="814"/>
      <c r="EZ390" s="814"/>
      <c r="FA390" s="827"/>
      <c r="FB390" s="828"/>
      <c r="FC390" s="835"/>
      <c r="FD390" s="811"/>
      <c r="FE390" s="812"/>
      <c r="FF390" s="812"/>
      <c r="FG390" s="836"/>
      <c r="FH390" s="835"/>
      <c r="FI390" s="828"/>
      <c r="FJ390" s="813"/>
      <c r="FK390" s="814"/>
      <c r="FL390" s="814"/>
      <c r="FM390" s="827"/>
      <c r="FN390" s="828"/>
      <c r="FO390" s="835"/>
      <c r="FP390" s="811"/>
      <c r="FQ390" s="812"/>
      <c r="FR390" s="812"/>
      <c r="FS390" s="823"/>
      <c r="FT390" s="824"/>
      <c r="FU390" s="825"/>
      <c r="FV390" s="803"/>
      <c r="FW390" s="804"/>
      <c r="FX390" s="804"/>
      <c r="FY390" s="826"/>
      <c r="FZ390" s="825"/>
      <c r="GA390" s="824"/>
      <c r="GB390" s="805"/>
      <c r="GC390" s="804"/>
      <c r="GD390" s="804"/>
      <c r="GE390" s="823"/>
      <c r="GF390" s="824"/>
      <c r="GG390" s="825"/>
      <c r="GH390" s="803"/>
      <c r="GI390" s="809"/>
      <c r="GJ390" s="809"/>
      <c r="GK390" s="826"/>
      <c r="GL390" s="825"/>
      <c r="GM390" s="824"/>
      <c r="GN390" s="805"/>
      <c r="GO390" s="804"/>
      <c r="GP390" s="804"/>
      <c r="GQ390" s="823"/>
      <c r="GR390" s="824"/>
      <c r="GS390" s="825"/>
      <c r="GT390" s="803"/>
      <c r="GU390" s="809"/>
      <c r="GV390" s="809"/>
      <c r="GW390" s="826"/>
      <c r="GX390" s="825"/>
      <c r="GY390" s="824"/>
      <c r="GZ390" s="805"/>
      <c r="HA390" s="804"/>
      <c r="HB390" s="804"/>
      <c r="HC390" s="823"/>
      <c r="HD390" s="824"/>
      <c r="HE390" s="825"/>
      <c r="HF390" s="803"/>
      <c r="HG390" s="809"/>
      <c r="HH390" s="809"/>
      <c r="HI390" s="826"/>
      <c r="HJ390" s="825"/>
      <c r="HK390" s="824"/>
      <c r="HL390" s="805"/>
      <c r="HM390" s="804"/>
      <c r="HN390" s="804"/>
      <c r="HO390" s="823"/>
      <c r="HP390" s="824"/>
      <c r="HQ390" s="825"/>
      <c r="HR390" s="803"/>
      <c r="HS390" s="809"/>
      <c r="HT390" s="809"/>
      <c r="HU390" s="826"/>
      <c r="HV390" s="825"/>
      <c r="HW390" s="824"/>
      <c r="HX390" s="805"/>
      <c r="HY390" s="804"/>
      <c r="HZ390" s="804"/>
      <c r="IA390" s="823"/>
      <c r="IB390" s="824"/>
      <c r="IC390" s="825"/>
      <c r="ID390" s="803"/>
      <c r="IE390" s="804"/>
      <c r="IF390" s="804"/>
      <c r="IG390" s="826"/>
      <c r="IH390" s="825"/>
      <c r="II390" s="824"/>
      <c r="IJ390" s="805"/>
      <c r="IK390" s="804"/>
      <c r="IL390" s="804"/>
      <c r="IM390" s="823"/>
      <c r="IN390" s="824"/>
      <c r="IO390" s="825"/>
      <c r="IP390" s="803"/>
      <c r="IQ390" s="804"/>
      <c r="IR390" s="804"/>
      <c r="IS390" s="826"/>
      <c r="IT390" s="825"/>
      <c r="IU390" s="824"/>
      <c r="IV390" s="805"/>
      <c r="IW390" s="804"/>
      <c r="IX390" s="804"/>
      <c r="IY390" s="823"/>
      <c r="IZ390" s="824"/>
      <c r="JA390" s="825"/>
      <c r="JB390" s="803"/>
      <c r="JC390" s="804"/>
      <c r="JD390" s="804"/>
      <c r="JE390" s="826"/>
      <c r="JF390" s="825"/>
      <c r="JG390" s="824"/>
      <c r="JH390" s="805"/>
      <c r="JI390" s="804"/>
      <c r="JJ390" s="804"/>
      <c r="JK390" s="823"/>
      <c r="JL390" s="824"/>
      <c r="JM390" s="825"/>
      <c r="JN390" s="803"/>
      <c r="JO390" s="809"/>
      <c r="JP390" s="809"/>
      <c r="JQ390" s="826"/>
      <c r="JR390" s="825"/>
      <c r="JS390" s="824"/>
      <c r="JT390" s="805"/>
      <c r="JU390" s="804"/>
      <c r="JV390" s="804"/>
      <c r="JW390" s="823"/>
      <c r="JX390" s="824"/>
      <c r="JY390" s="824"/>
      <c r="JZ390" s="805"/>
      <c r="KA390" s="809"/>
      <c r="KB390" s="809"/>
      <c r="KC390" s="823"/>
      <c r="KD390" s="824"/>
      <c r="KE390" s="824"/>
      <c r="KF390" s="805"/>
      <c r="KG390" s="809"/>
      <c r="KH390" s="809"/>
      <c r="KI390" s="823"/>
      <c r="KJ390" s="824"/>
      <c r="KK390" s="824"/>
      <c r="KL390" s="805"/>
      <c r="KM390" s="809"/>
      <c r="KN390" s="809"/>
      <c r="KO390" s="823"/>
      <c r="KP390" s="824"/>
      <c r="KQ390" s="824"/>
      <c r="KR390" s="805"/>
      <c r="KS390" s="804"/>
      <c r="KT390" s="804"/>
      <c r="KU390" s="823"/>
      <c r="KV390" s="824"/>
      <c r="KW390" s="824"/>
      <c r="KX390" s="805"/>
      <c r="KY390" s="809"/>
      <c r="KZ390" s="809"/>
      <c r="LA390" s="823"/>
      <c r="LB390" s="824"/>
      <c r="LC390" s="824"/>
      <c r="LD390" s="805"/>
      <c r="LE390" s="804"/>
      <c r="LF390" s="804"/>
      <c r="LG390" s="823"/>
      <c r="LH390" s="824"/>
      <c r="LI390" s="824"/>
      <c r="LJ390" s="805"/>
      <c r="LK390" s="804"/>
      <c r="LL390" s="804"/>
      <c r="LM390" s="823"/>
      <c r="LN390" s="824"/>
      <c r="LO390" s="824"/>
      <c r="LP390" s="805"/>
      <c r="LQ390" s="809"/>
      <c r="LR390" s="809"/>
      <c r="LS390" s="823"/>
      <c r="LT390" s="824"/>
      <c r="LU390" s="824"/>
      <c r="LV390" s="805"/>
      <c r="LW390" s="804"/>
      <c r="LX390" s="804"/>
      <c r="LY390" s="823"/>
      <c r="LZ390" s="824"/>
      <c r="MA390" s="824"/>
      <c r="MB390" s="805"/>
      <c r="MC390" s="809"/>
      <c r="MD390" s="809"/>
      <c r="ME390" s="823"/>
      <c r="MF390" s="824"/>
      <c r="MG390" s="824"/>
      <c r="MH390" s="805"/>
      <c r="MI390" s="809"/>
      <c r="MJ390" s="809"/>
      <c r="MK390" s="823"/>
      <c r="ML390" s="824"/>
      <c r="MM390" s="824"/>
      <c r="MN390" s="805"/>
      <c r="MO390" s="809"/>
      <c r="MP390" s="809"/>
      <c r="MQ390" s="823"/>
      <c r="MR390" s="824"/>
      <c r="MS390" s="824"/>
      <c r="MT390" s="805"/>
      <c r="MU390" s="804"/>
      <c r="MV390" s="804"/>
      <c r="MW390" s="823"/>
      <c r="MX390" s="824"/>
      <c r="MY390" s="824"/>
      <c r="MZ390" s="805"/>
      <c r="NA390" s="804"/>
      <c r="NB390" s="804"/>
      <c r="NC390" s="823"/>
      <c r="ND390" s="824"/>
      <c r="NE390" s="824"/>
      <c r="NF390" s="805"/>
      <c r="NG390" s="804"/>
      <c r="NH390" s="804"/>
      <c r="NI390" s="823"/>
      <c r="NJ390" s="824"/>
      <c r="NK390" s="824"/>
      <c r="NL390" s="805"/>
      <c r="NM390" s="809"/>
      <c r="NN390" s="809"/>
      <c r="NO390" s="823"/>
      <c r="NP390" s="824"/>
      <c r="NQ390" s="824"/>
      <c r="NR390" s="805"/>
      <c r="NS390" s="823"/>
      <c r="NT390" s="824"/>
      <c r="NU390" s="824"/>
      <c r="NV390" s="805"/>
      <c r="NW390" s="826"/>
      <c r="NX390" s="825"/>
      <c r="NY390" s="825"/>
      <c r="NZ390" s="848"/>
      <c r="OA390" s="823"/>
      <c r="OB390" s="824"/>
      <c r="OC390" s="824"/>
      <c r="OD390" s="805"/>
      <c r="OE390" s="823"/>
      <c r="OF390" s="824"/>
      <c r="OG390" s="824"/>
      <c r="OH390" s="805"/>
      <c r="OI390" s="823"/>
      <c r="OJ390" s="824"/>
      <c r="OK390" s="824"/>
      <c r="OL390" s="805"/>
      <c r="OM390" s="823"/>
      <c r="ON390" s="824"/>
      <c r="OO390" s="824"/>
      <c r="OP390" s="805"/>
      <c r="OQ390" s="823"/>
      <c r="OR390" s="824"/>
      <c r="OS390" s="824"/>
      <c r="OT390" s="805"/>
      <c r="OU390" s="823"/>
      <c r="OV390" s="824"/>
      <c r="OW390" s="824"/>
      <c r="OX390" s="805"/>
      <c r="OY390" s="823"/>
      <c r="OZ390" s="824"/>
      <c r="PA390" s="824"/>
      <c r="PB390" s="805"/>
      <c r="PC390" s="823"/>
      <c r="PD390" s="824"/>
      <c r="PE390" s="824"/>
      <c r="PF390" s="805"/>
    </row>
    <row r="391" spans="1:422" hidden="1" x14ac:dyDescent="0.25">
      <c r="A391" s="769" t="s">
        <v>67</v>
      </c>
      <c r="B391" s="769" t="s">
        <v>50</v>
      </c>
      <c r="C391" s="769"/>
      <c r="D391" s="770"/>
      <c r="E391" s="769"/>
      <c r="F391" s="769" t="s">
        <v>120</v>
      </c>
      <c r="G391" s="769" t="s">
        <v>119</v>
      </c>
      <c r="H391" s="769"/>
      <c r="I391" s="769"/>
      <c r="J391" s="769"/>
      <c r="K391" s="771">
        <v>88000</v>
      </c>
      <c r="L391" s="769" t="s">
        <v>357</v>
      </c>
      <c r="M391" s="769"/>
      <c r="N391" s="769"/>
      <c r="O391" s="769"/>
      <c r="P391" s="769"/>
      <c r="Q391" s="769"/>
      <c r="R391" s="769"/>
      <c r="S391" s="769"/>
      <c r="T391" s="816"/>
      <c r="U391" s="816"/>
      <c r="V391" s="816"/>
      <c r="W391" s="816"/>
      <c r="X391" s="769">
        <v>1</v>
      </c>
      <c r="Y391" s="769">
        <f>IF(AND(AJ391="",AK391="",AL391="",AN391="",AO391="",OR(AP391="",AP391=Dropdown!$AM$12,AP391=Dropdown!$AM$11)),1,0)</f>
        <v>0</v>
      </c>
      <c r="Z391" s="769">
        <f t="shared" si="53"/>
        <v>0</v>
      </c>
      <c r="AA391" s="769">
        <f t="shared" si="54"/>
        <v>0</v>
      </c>
      <c r="AB391" s="769">
        <f t="shared" si="50"/>
        <v>0</v>
      </c>
      <c r="AC391" s="769"/>
      <c r="AD391" s="772" t="str">
        <f>IF(OR(T391&lt;&gt;"",U391&lt;&gt;""),Dropdown!$A$4,IF(OR(V391&lt;&gt;"",W391&lt;&gt;""),Dropdown!$A$5,Dropdown!$A$3))</f>
        <v>Residential</v>
      </c>
      <c r="AE391" s="773"/>
      <c r="AF391" s="773" t="str">
        <f>VLOOKUP(AG391,Dropdown!$N$3:$R$62,2,FALSE)</f>
        <v>EAP</v>
      </c>
      <c r="AG391" s="773" t="s">
        <v>67</v>
      </c>
      <c r="AH391" s="773" t="str">
        <f>IF(AG391&lt;&gt;"",VLOOKUP(AG391,Dropdown!$N$3:$R$62,3,FALSE),IF(AF391&lt;&gt;"",VLOOKUP(AF391,Dropdown!$N$3:$R$62,3,FALSE),IF(AE391&lt;&gt;"",VLOOKUP(AE391,Dropdown!$N$3:$R$62,3,FALSE),"")))</f>
        <v>UMI</v>
      </c>
      <c r="AI391" s="773" t="str">
        <f>IF(AG391&lt;&gt;"",VLOOKUP(AG391,Dropdown!$N$3:$R$62,5,FALSE),IF(AF391&lt;&gt;"",VLOOKUP(AF391,Dropdown!$N$3:$R$62,5,FALSE),IF(AE391&lt;&gt;"",VLOOKUP(AE391,Dropdown!$N$3:$R$62,5,FALSE),"")))</f>
        <v>Tropical</v>
      </c>
      <c r="AJ391" s="773" t="s">
        <v>778</v>
      </c>
      <c r="AK391" s="773"/>
      <c r="AL391" s="773" t="s">
        <v>357</v>
      </c>
      <c r="AM391" s="773"/>
      <c r="AN391" s="773"/>
      <c r="AO391" s="773"/>
      <c r="AP391" s="773"/>
      <c r="AQ391" s="769" t="s">
        <v>378</v>
      </c>
      <c r="AR391" s="774" t="s">
        <v>64</v>
      </c>
      <c r="AS391" s="845"/>
      <c r="AT391" s="769"/>
      <c r="AU391" s="769"/>
      <c r="AV391" s="846"/>
      <c r="AW391" s="823"/>
      <c r="AX391" s="824"/>
      <c r="AY391" s="824"/>
      <c r="AZ391" s="805"/>
      <c r="BA391" s="804"/>
      <c r="BB391" s="804"/>
      <c r="BC391" s="823"/>
      <c r="BD391" s="824"/>
      <c r="BE391" s="824" t="s">
        <v>691</v>
      </c>
      <c r="BF391" s="805"/>
      <c r="BG391" s="804"/>
      <c r="BH391" s="804"/>
      <c r="BI391" s="826"/>
      <c r="BJ391" s="825"/>
      <c r="BK391" s="825"/>
      <c r="BL391" s="803"/>
      <c r="BM391" s="804"/>
      <c r="BN391" s="804"/>
      <c r="BO391" s="826"/>
      <c r="BP391" s="825"/>
      <c r="BQ391" s="825"/>
      <c r="BR391" s="803"/>
      <c r="BS391" s="804"/>
      <c r="BT391" s="804"/>
      <c r="BU391" s="826"/>
      <c r="BV391" s="825"/>
      <c r="BW391" s="825"/>
      <c r="BX391" s="803"/>
      <c r="BY391" s="804"/>
      <c r="BZ391" s="804"/>
      <c r="CA391" s="826"/>
      <c r="CB391" s="825"/>
      <c r="CC391" s="825"/>
      <c r="CD391" s="803"/>
      <c r="CE391" s="804"/>
      <c r="CF391" s="804"/>
      <c r="CG391" s="826"/>
      <c r="CH391" s="825"/>
      <c r="CI391" s="825"/>
      <c r="CJ391" s="803"/>
      <c r="CK391" s="804"/>
      <c r="CL391" s="804"/>
      <c r="CM391" s="826"/>
      <c r="CN391" s="825"/>
      <c r="CO391" s="825"/>
      <c r="CP391" s="803"/>
      <c r="CQ391" s="804"/>
      <c r="CR391" s="804"/>
      <c r="CS391" s="826"/>
      <c r="CT391" s="825"/>
      <c r="CU391" s="825"/>
      <c r="CV391" s="803"/>
      <c r="CW391" s="804"/>
      <c r="CX391" s="804"/>
      <c r="CY391" s="826"/>
      <c r="CZ391" s="825"/>
      <c r="DA391" s="825"/>
      <c r="DB391" s="803"/>
      <c r="DC391" s="804"/>
      <c r="DD391" s="804"/>
      <c r="DE391" s="826"/>
      <c r="DF391" s="825"/>
      <c r="DG391" s="825"/>
      <c r="DH391" s="803"/>
      <c r="DI391" s="804"/>
      <c r="DJ391" s="804"/>
      <c r="DK391" s="826"/>
      <c r="DL391" s="825"/>
      <c r="DM391" s="825"/>
      <c r="DN391" s="803"/>
      <c r="DO391" s="804"/>
      <c r="DP391" s="804"/>
      <c r="DQ391" s="827"/>
      <c r="DR391" s="828"/>
      <c r="DS391" s="835"/>
      <c r="DT391" s="811"/>
      <c r="DU391" s="812"/>
      <c r="DV391" s="812"/>
      <c r="DW391" s="836"/>
      <c r="DX391" s="835"/>
      <c r="DY391" s="828"/>
      <c r="DZ391" s="813"/>
      <c r="EA391" s="814"/>
      <c r="EB391" s="814"/>
      <c r="EC391" s="827"/>
      <c r="ED391" s="828"/>
      <c r="EE391" s="835"/>
      <c r="EF391" s="811"/>
      <c r="EG391" s="812"/>
      <c r="EH391" s="812"/>
      <c r="EI391" s="836"/>
      <c r="EJ391" s="835"/>
      <c r="EK391" s="828"/>
      <c r="EL391" s="813"/>
      <c r="EM391" s="814"/>
      <c r="EN391" s="814"/>
      <c r="EO391" s="827"/>
      <c r="EP391" s="828"/>
      <c r="EQ391" s="835"/>
      <c r="ER391" s="811"/>
      <c r="ES391" s="812"/>
      <c r="ET391" s="812"/>
      <c r="EU391" s="836"/>
      <c r="EV391" s="835"/>
      <c r="EW391" s="828"/>
      <c r="EX391" s="813"/>
      <c r="EY391" s="814"/>
      <c r="EZ391" s="814"/>
      <c r="FA391" s="827"/>
      <c r="FB391" s="828"/>
      <c r="FC391" s="835"/>
      <c r="FD391" s="811"/>
      <c r="FE391" s="812"/>
      <c r="FF391" s="812"/>
      <c r="FG391" s="836"/>
      <c r="FH391" s="835"/>
      <c r="FI391" s="828"/>
      <c r="FJ391" s="813"/>
      <c r="FK391" s="814"/>
      <c r="FL391" s="814"/>
      <c r="FM391" s="827"/>
      <c r="FN391" s="828"/>
      <c r="FO391" s="835"/>
      <c r="FP391" s="811"/>
      <c r="FQ391" s="812"/>
      <c r="FR391" s="812"/>
      <c r="FS391" s="823"/>
      <c r="FT391" s="824"/>
      <c r="FU391" s="825"/>
      <c r="FV391" s="803"/>
      <c r="FW391" s="804"/>
      <c r="FX391" s="804"/>
      <c r="FY391" s="826"/>
      <c r="FZ391" s="825"/>
      <c r="GA391" s="824"/>
      <c r="GB391" s="805"/>
      <c r="GC391" s="804"/>
      <c r="GD391" s="804"/>
      <c r="GE391" s="823"/>
      <c r="GF391" s="824"/>
      <c r="GG391" s="825"/>
      <c r="GH391" s="803"/>
      <c r="GI391" s="809"/>
      <c r="GJ391" s="809"/>
      <c r="GK391" s="826"/>
      <c r="GL391" s="825"/>
      <c r="GM391" s="824"/>
      <c r="GN391" s="805"/>
      <c r="GO391" s="804"/>
      <c r="GP391" s="804"/>
      <c r="GQ391" s="823"/>
      <c r="GR391" s="824"/>
      <c r="GS391" s="825"/>
      <c r="GT391" s="803"/>
      <c r="GU391" s="809"/>
      <c r="GV391" s="809"/>
      <c r="GW391" s="826"/>
      <c r="GX391" s="825"/>
      <c r="GY391" s="824"/>
      <c r="GZ391" s="805"/>
      <c r="HA391" s="804"/>
      <c r="HB391" s="804"/>
      <c r="HC391" s="823"/>
      <c r="HD391" s="824"/>
      <c r="HE391" s="825"/>
      <c r="HF391" s="803"/>
      <c r="HG391" s="809"/>
      <c r="HH391" s="809"/>
      <c r="HI391" s="826"/>
      <c r="HJ391" s="825"/>
      <c r="HK391" s="824"/>
      <c r="HL391" s="805"/>
      <c r="HM391" s="804"/>
      <c r="HN391" s="804"/>
      <c r="HO391" s="823"/>
      <c r="HP391" s="824"/>
      <c r="HQ391" s="825"/>
      <c r="HR391" s="803"/>
      <c r="HS391" s="809"/>
      <c r="HT391" s="809"/>
      <c r="HU391" s="826"/>
      <c r="HV391" s="825"/>
      <c r="HW391" s="824"/>
      <c r="HX391" s="805"/>
      <c r="HY391" s="804"/>
      <c r="HZ391" s="804"/>
      <c r="IA391" s="823"/>
      <c r="IB391" s="824"/>
      <c r="IC391" s="825"/>
      <c r="ID391" s="803"/>
      <c r="IE391" s="804"/>
      <c r="IF391" s="804"/>
      <c r="IG391" s="826"/>
      <c r="IH391" s="825"/>
      <c r="II391" s="824"/>
      <c r="IJ391" s="805"/>
      <c r="IK391" s="804"/>
      <c r="IL391" s="804"/>
      <c r="IM391" s="823"/>
      <c r="IN391" s="824"/>
      <c r="IO391" s="825"/>
      <c r="IP391" s="803"/>
      <c r="IQ391" s="804"/>
      <c r="IR391" s="804"/>
      <c r="IS391" s="826"/>
      <c r="IT391" s="825"/>
      <c r="IU391" s="824"/>
      <c r="IV391" s="805"/>
      <c r="IW391" s="804"/>
      <c r="IX391" s="804"/>
      <c r="IY391" s="823"/>
      <c r="IZ391" s="824"/>
      <c r="JA391" s="825"/>
      <c r="JB391" s="803"/>
      <c r="JC391" s="804"/>
      <c r="JD391" s="804"/>
      <c r="JE391" s="826"/>
      <c r="JF391" s="825"/>
      <c r="JG391" s="824"/>
      <c r="JH391" s="805"/>
      <c r="JI391" s="804"/>
      <c r="JJ391" s="804"/>
      <c r="JK391" s="823"/>
      <c r="JL391" s="824"/>
      <c r="JM391" s="825"/>
      <c r="JN391" s="803"/>
      <c r="JO391" s="809"/>
      <c r="JP391" s="809"/>
      <c r="JQ391" s="826"/>
      <c r="JR391" s="825"/>
      <c r="JS391" s="824"/>
      <c r="JT391" s="805"/>
      <c r="JU391" s="804"/>
      <c r="JV391" s="804"/>
      <c r="JW391" s="823"/>
      <c r="JX391" s="824"/>
      <c r="JY391" s="824"/>
      <c r="JZ391" s="805"/>
      <c r="KA391" s="809"/>
      <c r="KB391" s="809"/>
      <c r="KC391" s="823"/>
      <c r="KD391" s="824"/>
      <c r="KE391" s="824"/>
      <c r="KF391" s="805"/>
      <c r="KG391" s="809"/>
      <c r="KH391" s="809"/>
      <c r="KI391" s="823"/>
      <c r="KJ391" s="824"/>
      <c r="KK391" s="824"/>
      <c r="KL391" s="805"/>
      <c r="KM391" s="809"/>
      <c r="KN391" s="809"/>
      <c r="KO391" s="823"/>
      <c r="KP391" s="824"/>
      <c r="KQ391" s="824"/>
      <c r="KR391" s="805"/>
      <c r="KS391" s="804"/>
      <c r="KT391" s="804"/>
      <c r="KU391" s="823"/>
      <c r="KV391" s="824"/>
      <c r="KW391" s="824"/>
      <c r="KX391" s="805"/>
      <c r="KY391" s="809"/>
      <c r="KZ391" s="809"/>
      <c r="LA391" s="823"/>
      <c r="LB391" s="824"/>
      <c r="LC391" s="824"/>
      <c r="LD391" s="805"/>
      <c r="LE391" s="804"/>
      <c r="LF391" s="804"/>
      <c r="LG391" s="823"/>
      <c r="LH391" s="824"/>
      <c r="LI391" s="824"/>
      <c r="LJ391" s="805"/>
      <c r="LK391" s="804"/>
      <c r="LL391" s="804"/>
      <c r="LM391" s="823"/>
      <c r="LN391" s="824"/>
      <c r="LO391" s="824"/>
      <c r="LP391" s="805"/>
      <c r="LQ391" s="809"/>
      <c r="LR391" s="809"/>
      <c r="LS391" s="823"/>
      <c r="LT391" s="824"/>
      <c r="LU391" s="824"/>
      <c r="LV391" s="805"/>
      <c r="LW391" s="804"/>
      <c r="LX391" s="804"/>
      <c r="LY391" s="823"/>
      <c r="LZ391" s="824"/>
      <c r="MA391" s="824"/>
      <c r="MB391" s="805"/>
      <c r="MC391" s="809"/>
      <c r="MD391" s="809"/>
      <c r="ME391" s="823"/>
      <c r="MF391" s="824"/>
      <c r="MG391" s="824"/>
      <c r="MH391" s="805"/>
      <c r="MI391" s="809"/>
      <c r="MJ391" s="809"/>
      <c r="MK391" s="823"/>
      <c r="ML391" s="824"/>
      <c r="MM391" s="824"/>
      <c r="MN391" s="805"/>
      <c r="MO391" s="809"/>
      <c r="MP391" s="809"/>
      <c r="MQ391" s="823"/>
      <c r="MR391" s="824"/>
      <c r="MS391" s="824"/>
      <c r="MT391" s="805"/>
      <c r="MU391" s="804"/>
      <c r="MV391" s="804"/>
      <c r="MW391" s="823"/>
      <c r="MX391" s="824"/>
      <c r="MY391" s="824"/>
      <c r="MZ391" s="805"/>
      <c r="NA391" s="804"/>
      <c r="NB391" s="804"/>
      <c r="NC391" s="823"/>
      <c r="ND391" s="824"/>
      <c r="NE391" s="824"/>
      <c r="NF391" s="805"/>
      <c r="NG391" s="804"/>
      <c r="NH391" s="804"/>
      <c r="NI391" s="823"/>
      <c r="NJ391" s="824"/>
      <c r="NK391" s="824"/>
      <c r="NL391" s="805"/>
      <c r="NM391" s="809"/>
      <c r="NN391" s="809"/>
      <c r="NO391" s="823"/>
      <c r="NP391" s="824"/>
      <c r="NQ391" s="824"/>
      <c r="NR391" s="805"/>
      <c r="NS391" s="823"/>
      <c r="NT391" s="824"/>
      <c r="NU391" s="824"/>
      <c r="NV391" s="805"/>
      <c r="NW391" s="826"/>
      <c r="NX391" s="825"/>
      <c r="NY391" s="825"/>
      <c r="NZ391" s="848"/>
      <c r="OA391" s="823"/>
      <c r="OB391" s="824"/>
      <c r="OC391" s="824"/>
      <c r="OD391" s="805"/>
      <c r="OE391" s="823"/>
      <c r="OF391" s="824"/>
      <c r="OG391" s="824"/>
      <c r="OH391" s="805"/>
      <c r="OI391" s="823"/>
      <c r="OJ391" s="824"/>
      <c r="OK391" s="824"/>
      <c r="OL391" s="805"/>
      <c r="OM391" s="823"/>
      <c r="ON391" s="824"/>
      <c r="OO391" s="824"/>
      <c r="OP391" s="805"/>
      <c r="OQ391" s="823"/>
      <c r="OR391" s="824"/>
      <c r="OS391" s="824"/>
      <c r="OT391" s="805"/>
      <c r="OU391" s="823"/>
      <c r="OV391" s="824"/>
      <c r="OW391" s="824"/>
      <c r="OX391" s="805"/>
      <c r="OY391" s="823"/>
      <c r="OZ391" s="824"/>
      <c r="PA391" s="824"/>
      <c r="PB391" s="805"/>
      <c r="PC391" s="823"/>
      <c r="PD391" s="824"/>
      <c r="PE391" s="824"/>
      <c r="PF391" s="805"/>
    </row>
    <row r="392" spans="1:422" hidden="1" x14ac:dyDescent="0.25">
      <c r="A392" s="769" t="s">
        <v>34</v>
      </c>
      <c r="B392" s="769" t="s">
        <v>50</v>
      </c>
      <c r="C392" s="769"/>
      <c r="D392" s="770"/>
      <c r="E392" s="769"/>
      <c r="F392" s="769"/>
      <c r="G392" s="769"/>
      <c r="H392" s="769"/>
      <c r="I392" s="769"/>
      <c r="J392" s="769"/>
      <c r="K392" s="769"/>
      <c r="L392" s="769"/>
      <c r="M392" s="769"/>
      <c r="N392" s="769"/>
      <c r="O392" s="769"/>
      <c r="P392" s="769"/>
      <c r="Q392" s="769"/>
      <c r="R392" s="769"/>
      <c r="S392" s="769"/>
      <c r="T392" s="816"/>
      <c r="U392" s="816"/>
      <c r="V392" s="816"/>
      <c r="W392" s="816"/>
      <c r="X392" s="769">
        <v>1</v>
      </c>
      <c r="Y392" s="769">
        <f>IF(AND(AJ392="",AK392="",AL392="",AN392="",AO392="",OR(AP392="",AP392=Dropdown!$AM$12,AP392=Dropdown!$AM$11)),1,0)</f>
        <v>0</v>
      </c>
      <c r="Z392" s="769">
        <f t="shared" si="53"/>
        <v>1</v>
      </c>
      <c r="AA392" s="769">
        <f t="shared" si="54"/>
        <v>0</v>
      </c>
      <c r="AB392" s="769">
        <f t="shared" si="50"/>
        <v>0</v>
      </c>
      <c r="AC392" s="769"/>
      <c r="AD392" s="772" t="str">
        <f>IF(OR(T392&lt;&gt;"",U392&lt;&gt;""),Dropdown!$A$4,IF(OR(V392&lt;&gt;"",W392&lt;&gt;""),Dropdown!$A$5,Dropdown!$A$3))</f>
        <v>Residential</v>
      </c>
      <c r="AE392" s="773" t="s">
        <v>343</v>
      </c>
      <c r="AF392" s="773" t="str">
        <f>VLOOKUP(AG392,Dropdown!$N$3:$R$62,2,FALSE)</f>
        <v>EAP</v>
      </c>
      <c r="AG392" s="773" t="s">
        <v>34</v>
      </c>
      <c r="AH392" s="773" t="str">
        <f>IF(AG392&lt;&gt;"",VLOOKUP(AG392,Dropdown!$N$3:$R$62,3,FALSE),IF(AF392&lt;&gt;"",VLOOKUP(AF392,Dropdown!$N$3:$R$62,3,FALSE),IF(AE392&lt;&gt;"",VLOOKUP(AE392,Dropdown!$N$3:$R$62,3,FALSE),"")))</f>
        <v>LMI</v>
      </c>
      <c r="AI392" s="773" t="str">
        <f>IF(AG392&lt;&gt;"",VLOOKUP(AG392,Dropdown!$N$3:$R$62,5,FALSE),IF(AF392&lt;&gt;"",VLOOKUP(AF392,Dropdown!$N$3:$R$62,5,FALSE),IF(AE392&lt;&gt;"",VLOOKUP(AE392,Dropdown!$N$3:$R$62,5,FALSE),"")))</f>
        <v>Tropical</v>
      </c>
      <c r="AJ392" s="773" t="s">
        <v>777</v>
      </c>
      <c r="AK392" s="773"/>
      <c r="AL392" s="773"/>
      <c r="AM392" s="773"/>
      <c r="AN392" s="773"/>
      <c r="AO392" s="773"/>
      <c r="AP392" s="773"/>
      <c r="AQ392" s="769" t="s">
        <v>85</v>
      </c>
      <c r="AR392" s="774" t="s">
        <v>64</v>
      </c>
      <c r="AS392" s="845"/>
      <c r="AT392" s="769" t="s">
        <v>101</v>
      </c>
      <c r="AU392" s="769">
        <v>35</v>
      </c>
      <c r="AV392" s="846"/>
      <c r="AW392" s="823"/>
      <c r="AX392" s="824"/>
      <c r="AY392" s="824"/>
      <c r="AZ392" s="805"/>
      <c r="BA392" s="804"/>
      <c r="BB392" s="804"/>
      <c r="BC392" s="823"/>
      <c r="BD392" s="824"/>
      <c r="BE392" s="824">
        <v>150</v>
      </c>
      <c r="BF392" s="805"/>
      <c r="BG392" s="804"/>
      <c r="BH392" s="804"/>
      <c r="BI392" s="826"/>
      <c r="BJ392" s="825"/>
      <c r="BK392" s="825"/>
      <c r="BL392" s="803"/>
      <c r="BM392" s="804"/>
      <c r="BN392" s="804"/>
      <c r="BO392" s="826"/>
      <c r="BP392" s="825"/>
      <c r="BQ392" s="825"/>
      <c r="BR392" s="803"/>
      <c r="BS392" s="804"/>
      <c r="BT392" s="804"/>
      <c r="BU392" s="826"/>
      <c r="BV392" s="825"/>
      <c r="BW392" s="825"/>
      <c r="BX392" s="803"/>
      <c r="BY392" s="804"/>
      <c r="BZ392" s="804"/>
      <c r="CA392" s="826"/>
      <c r="CB392" s="825"/>
      <c r="CC392" s="825"/>
      <c r="CD392" s="803"/>
      <c r="CE392" s="804"/>
      <c r="CF392" s="804"/>
      <c r="CG392" s="826"/>
      <c r="CH392" s="825"/>
      <c r="CI392" s="825"/>
      <c r="CJ392" s="803"/>
      <c r="CK392" s="804"/>
      <c r="CL392" s="804"/>
      <c r="CM392" s="826"/>
      <c r="CN392" s="825"/>
      <c r="CO392" s="825"/>
      <c r="CP392" s="803"/>
      <c r="CQ392" s="804"/>
      <c r="CR392" s="804"/>
      <c r="CS392" s="826"/>
      <c r="CT392" s="825"/>
      <c r="CU392" s="825"/>
      <c r="CV392" s="803"/>
      <c r="CW392" s="804"/>
      <c r="CX392" s="804"/>
      <c r="CY392" s="826"/>
      <c r="CZ392" s="825"/>
      <c r="DA392" s="825"/>
      <c r="DB392" s="803"/>
      <c r="DC392" s="804"/>
      <c r="DD392" s="804"/>
      <c r="DE392" s="826"/>
      <c r="DF392" s="825"/>
      <c r="DG392" s="825"/>
      <c r="DH392" s="803"/>
      <c r="DI392" s="804"/>
      <c r="DJ392" s="804"/>
      <c r="DK392" s="826"/>
      <c r="DL392" s="825"/>
      <c r="DM392" s="825"/>
      <c r="DN392" s="803"/>
      <c r="DO392" s="804"/>
      <c r="DP392" s="804"/>
      <c r="DQ392" s="827"/>
      <c r="DR392" s="828"/>
      <c r="DS392" s="835"/>
      <c r="DT392" s="811"/>
      <c r="DU392" s="812"/>
      <c r="DV392" s="812"/>
      <c r="DW392" s="836"/>
      <c r="DX392" s="835"/>
      <c r="DY392" s="828"/>
      <c r="DZ392" s="813"/>
      <c r="EA392" s="814"/>
      <c r="EB392" s="814"/>
      <c r="EC392" s="827"/>
      <c r="ED392" s="828"/>
      <c r="EE392" s="835"/>
      <c r="EF392" s="811"/>
      <c r="EG392" s="812"/>
      <c r="EH392" s="812"/>
      <c r="EI392" s="836"/>
      <c r="EJ392" s="835"/>
      <c r="EK392" s="828"/>
      <c r="EL392" s="813"/>
      <c r="EM392" s="814"/>
      <c r="EN392" s="814"/>
      <c r="EO392" s="827"/>
      <c r="EP392" s="828"/>
      <c r="EQ392" s="835"/>
      <c r="ER392" s="811"/>
      <c r="ES392" s="812"/>
      <c r="ET392" s="812"/>
      <c r="EU392" s="836"/>
      <c r="EV392" s="835"/>
      <c r="EW392" s="828"/>
      <c r="EX392" s="813"/>
      <c r="EY392" s="814"/>
      <c r="EZ392" s="814"/>
      <c r="FA392" s="827"/>
      <c r="FB392" s="828"/>
      <c r="FC392" s="835"/>
      <c r="FD392" s="811"/>
      <c r="FE392" s="812"/>
      <c r="FF392" s="812"/>
      <c r="FG392" s="836"/>
      <c r="FH392" s="835"/>
      <c r="FI392" s="828"/>
      <c r="FJ392" s="813"/>
      <c r="FK392" s="814"/>
      <c r="FL392" s="814"/>
      <c r="FM392" s="827"/>
      <c r="FN392" s="828"/>
      <c r="FO392" s="835"/>
      <c r="FP392" s="811"/>
      <c r="FQ392" s="812"/>
      <c r="FR392" s="812"/>
      <c r="FS392" s="823"/>
      <c r="FT392" s="824"/>
      <c r="FU392" s="825"/>
      <c r="FV392" s="803"/>
      <c r="FW392" s="804"/>
      <c r="FX392" s="804"/>
      <c r="FY392" s="826"/>
      <c r="FZ392" s="825"/>
      <c r="GA392" s="824"/>
      <c r="GB392" s="805"/>
      <c r="GC392" s="804"/>
      <c r="GD392" s="804"/>
      <c r="GE392" s="823"/>
      <c r="GF392" s="824"/>
      <c r="GG392" s="825"/>
      <c r="GH392" s="803"/>
      <c r="GI392" s="809"/>
      <c r="GJ392" s="809"/>
      <c r="GK392" s="826"/>
      <c r="GL392" s="825"/>
      <c r="GM392" s="824"/>
      <c r="GN392" s="805"/>
      <c r="GO392" s="804"/>
      <c r="GP392" s="804"/>
      <c r="GQ392" s="823"/>
      <c r="GR392" s="824"/>
      <c r="GS392" s="825"/>
      <c r="GT392" s="803"/>
      <c r="GU392" s="809"/>
      <c r="GV392" s="809"/>
      <c r="GW392" s="826"/>
      <c r="GX392" s="825"/>
      <c r="GY392" s="824"/>
      <c r="GZ392" s="805"/>
      <c r="HA392" s="804"/>
      <c r="HB392" s="804"/>
      <c r="HC392" s="823"/>
      <c r="HD392" s="824"/>
      <c r="HE392" s="825"/>
      <c r="HF392" s="803"/>
      <c r="HG392" s="809"/>
      <c r="HH392" s="809"/>
      <c r="HI392" s="826"/>
      <c r="HJ392" s="825"/>
      <c r="HK392" s="824"/>
      <c r="HL392" s="805"/>
      <c r="HM392" s="804"/>
      <c r="HN392" s="804"/>
      <c r="HO392" s="823"/>
      <c r="HP392" s="824"/>
      <c r="HQ392" s="825"/>
      <c r="HR392" s="803"/>
      <c r="HS392" s="809"/>
      <c r="HT392" s="809"/>
      <c r="HU392" s="826"/>
      <c r="HV392" s="825"/>
      <c r="HW392" s="824"/>
      <c r="HX392" s="805"/>
      <c r="HY392" s="804"/>
      <c r="HZ392" s="804"/>
      <c r="IA392" s="823"/>
      <c r="IB392" s="824"/>
      <c r="IC392" s="825"/>
      <c r="ID392" s="803"/>
      <c r="IE392" s="804"/>
      <c r="IF392" s="804"/>
      <c r="IG392" s="826"/>
      <c r="IH392" s="825"/>
      <c r="II392" s="824"/>
      <c r="IJ392" s="805"/>
      <c r="IK392" s="804"/>
      <c r="IL392" s="804"/>
      <c r="IM392" s="823"/>
      <c r="IN392" s="824"/>
      <c r="IO392" s="825"/>
      <c r="IP392" s="803"/>
      <c r="IQ392" s="804"/>
      <c r="IR392" s="804"/>
      <c r="IS392" s="826"/>
      <c r="IT392" s="825"/>
      <c r="IU392" s="824"/>
      <c r="IV392" s="805"/>
      <c r="IW392" s="804"/>
      <c r="IX392" s="804"/>
      <c r="IY392" s="823"/>
      <c r="IZ392" s="824"/>
      <c r="JA392" s="825"/>
      <c r="JB392" s="803"/>
      <c r="JC392" s="804"/>
      <c r="JD392" s="804"/>
      <c r="JE392" s="826"/>
      <c r="JF392" s="825"/>
      <c r="JG392" s="824"/>
      <c r="JH392" s="805"/>
      <c r="JI392" s="804"/>
      <c r="JJ392" s="804"/>
      <c r="JK392" s="823"/>
      <c r="JL392" s="824"/>
      <c r="JM392" s="825"/>
      <c r="JN392" s="803"/>
      <c r="JO392" s="809"/>
      <c r="JP392" s="809"/>
      <c r="JQ392" s="826"/>
      <c r="JR392" s="825"/>
      <c r="JS392" s="824"/>
      <c r="JT392" s="805"/>
      <c r="JU392" s="804"/>
      <c r="JV392" s="804"/>
      <c r="JW392" s="823"/>
      <c r="JX392" s="824"/>
      <c r="JY392" s="824"/>
      <c r="JZ392" s="805"/>
      <c r="KA392" s="809"/>
      <c r="KB392" s="809"/>
      <c r="KC392" s="823"/>
      <c r="KD392" s="824"/>
      <c r="KE392" s="824"/>
      <c r="KF392" s="805"/>
      <c r="KG392" s="809"/>
      <c r="KH392" s="809"/>
      <c r="KI392" s="823"/>
      <c r="KJ392" s="824"/>
      <c r="KK392" s="824"/>
      <c r="KL392" s="805"/>
      <c r="KM392" s="809"/>
      <c r="KN392" s="809"/>
      <c r="KO392" s="823"/>
      <c r="KP392" s="824"/>
      <c r="KQ392" s="824"/>
      <c r="KR392" s="805"/>
      <c r="KS392" s="804"/>
      <c r="KT392" s="804"/>
      <c r="KU392" s="823"/>
      <c r="KV392" s="824"/>
      <c r="KW392" s="824"/>
      <c r="KX392" s="805"/>
      <c r="KY392" s="809"/>
      <c r="KZ392" s="809"/>
      <c r="LA392" s="823"/>
      <c r="LB392" s="824"/>
      <c r="LC392" s="824"/>
      <c r="LD392" s="805"/>
      <c r="LE392" s="804"/>
      <c r="LF392" s="804"/>
      <c r="LG392" s="823"/>
      <c r="LH392" s="824"/>
      <c r="LI392" s="824"/>
      <c r="LJ392" s="805"/>
      <c r="LK392" s="804"/>
      <c r="LL392" s="804"/>
      <c r="LM392" s="823"/>
      <c r="LN392" s="824"/>
      <c r="LO392" s="824"/>
      <c r="LP392" s="805"/>
      <c r="LQ392" s="809"/>
      <c r="LR392" s="809"/>
      <c r="LS392" s="823"/>
      <c r="LT392" s="824"/>
      <c r="LU392" s="824"/>
      <c r="LV392" s="805"/>
      <c r="LW392" s="804"/>
      <c r="LX392" s="804"/>
      <c r="LY392" s="823"/>
      <c r="LZ392" s="824"/>
      <c r="MA392" s="824"/>
      <c r="MB392" s="805"/>
      <c r="MC392" s="809"/>
      <c r="MD392" s="809"/>
      <c r="ME392" s="823"/>
      <c r="MF392" s="824"/>
      <c r="MG392" s="824"/>
      <c r="MH392" s="805"/>
      <c r="MI392" s="809"/>
      <c r="MJ392" s="809"/>
      <c r="MK392" s="823"/>
      <c r="ML392" s="824"/>
      <c r="MM392" s="824"/>
      <c r="MN392" s="805"/>
      <c r="MO392" s="809"/>
      <c r="MP392" s="809"/>
      <c r="MQ392" s="823"/>
      <c r="MR392" s="824"/>
      <c r="MS392" s="824"/>
      <c r="MT392" s="805"/>
      <c r="MU392" s="804"/>
      <c r="MV392" s="804"/>
      <c r="MW392" s="823"/>
      <c r="MX392" s="824"/>
      <c r="MY392" s="824"/>
      <c r="MZ392" s="805"/>
      <c r="NA392" s="804"/>
      <c r="NB392" s="804"/>
      <c r="NC392" s="823"/>
      <c r="ND392" s="824"/>
      <c r="NE392" s="824"/>
      <c r="NF392" s="805"/>
      <c r="NG392" s="804"/>
      <c r="NH392" s="804"/>
      <c r="NI392" s="823"/>
      <c r="NJ392" s="824"/>
      <c r="NK392" s="824"/>
      <c r="NL392" s="805"/>
      <c r="NM392" s="809"/>
      <c r="NN392" s="809"/>
      <c r="NO392" s="823"/>
      <c r="NP392" s="824"/>
      <c r="NQ392" s="824"/>
      <c r="NR392" s="805"/>
      <c r="NS392" s="823"/>
      <c r="NT392" s="824"/>
      <c r="NU392" s="824"/>
      <c r="NV392" s="805"/>
      <c r="NW392" s="826"/>
      <c r="NX392" s="825"/>
      <c r="NY392" s="825"/>
      <c r="NZ392" s="848"/>
      <c r="OA392" s="823"/>
      <c r="OB392" s="824"/>
      <c r="OC392" s="824"/>
      <c r="OD392" s="805"/>
      <c r="OE392" s="823"/>
      <c r="OF392" s="824"/>
      <c r="OG392" s="824"/>
      <c r="OH392" s="805"/>
      <c r="OI392" s="823"/>
      <c r="OJ392" s="824"/>
      <c r="OK392" s="824"/>
      <c r="OL392" s="805"/>
      <c r="OM392" s="823"/>
      <c r="ON392" s="824"/>
      <c r="OO392" s="824"/>
      <c r="OP392" s="805"/>
      <c r="OQ392" s="823"/>
      <c r="OR392" s="824"/>
      <c r="OS392" s="824"/>
      <c r="OT392" s="805"/>
      <c r="OU392" s="823"/>
      <c r="OV392" s="824"/>
      <c r="OW392" s="824"/>
      <c r="OX392" s="805"/>
      <c r="OY392" s="823"/>
      <c r="OZ392" s="824"/>
      <c r="PA392" s="824"/>
      <c r="PB392" s="805"/>
      <c r="PC392" s="823"/>
      <c r="PD392" s="824"/>
      <c r="PE392" s="824"/>
      <c r="PF392" s="805"/>
    </row>
    <row r="393" spans="1:422" hidden="1" x14ac:dyDescent="0.25">
      <c r="A393" s="769" t="s">
        <v>34</v>
      </c>
      <c r="B393" s="769" t="s">
        <v>50</v>
      </c>
      <c r="C393" s="769"/>
      <c r="D393" s="770"/>
      <c r="E393" s="769"/>
      <c r="F393" s="769"/>
      <c r="G393" s="769"/>
      <c r="H393" s="769"/>
      <c r="I393" s="769"/>
      <c r="J393" s="769"/>
      <c r="K393" s="769" t="s">
        <v>86</v>
      </c>
      <c r="L393" s="769"/>
      <c r="M393" s="769"/>
      <c r="N393" s="769"/>
      <c r="O393" s="769"/>
      <c r="P393" s="769"/>
      <c r="Q393" s="769"/>
      <c r="R393" s="769"/>
      <c r="S393" s="769"/>
      <c r="T393" s="816"/>
      <c r="U393" s="816"/>
      <c r="V393" s="816"/>
      <c r="W393" s="816"/>
      <c r="X393" s="769">
        <v>1</v>
      </c>
      <c r="Y393" s="769">
        <f>IF(AND(AJ393="",AK393="",AL393="",AN393="",AO393="",OR(AP393="",AP393=Dropdown!$AM$12,AP393=Dropdown!$AM$11)),1,0)</f>
        <v>0</v>
      </c>
      <c r="Z393" s="769">
        <f t="shared" si="53"/>
        <v>1</v>
      </c>
      <c r="AA393" s="769">
        <f t="shared" si="54"/>
        <v>0</v>
      </c>
      <c r="AB393" s="769">
        <f t="shared" si="50"/>
        <v>0</v>
      </c>
      <c r="AC393" s="769"/>
      <c r="AD393" s="772" t="str">
        <f>IF(OR(T393&lt;&gt;"",U393&lt;&gt;""),Dropdown!$A$4,IF(OR(V393&lt;&gt;"",W393&lt;&gt;""),Dropdown!$A$5,Dropdown!$A$3))</f>
        <v>Residential</v>
      </c>
      <c r="AE393" s="773" t="s">
        <v>343</v>
      </c>
      <c r="AF393" s="773" t="str">
        <f>VLOOKUP(AG393,Dropdown!$N$3:$R$62,2,FALSE)</f>
        <v>EAP</v>
      </c>
      <c r="AG393" s="773" t="s">
        <v>34</v>
      </c>
      <c r="AH393" s="773" t="str">
        <f>IF(AG393&lt;&gt;"",VLOOKUP(AG393,Dropdown!$N$3:$R$62,3,FALSE),IF(AF393&lt;&gt;"",VLOOKUP(AF393,Dropdown!$N$3:$R$62,3,FALSE),IF(AE393&lt;&gt;"",VLOOKUP(AE393,Dropdown!$N$3:$R$62,3,FALSE),"")))</f>
        <v>LMI</v>
      </c>
      <c r="AI393" s="773" t="str">
        <f>IF(AG393&lt;&gt;"",VLOOKUP(AG393,Dropdown!$N$3:$R$62,5,FALSE),IF(AF393&lt;&gt;"",VLOOKUP(AF393,Dropdown!$N$3:$R$62,5,FALSE),IF(AE393&lt;&gt;"",VLOOKUP(AE393,Dropdown!$N$3:$R$62,5,FALSE),"")))</f>
        <v>Tropical</v>
      </c>
      <c r="AJ393" s="773" t="s">
        <v>777</v>
      </c>
      <c r="AK393" s="773"/>
      <c r="AL393" s="773" t="s">
        <v>79</v>
      </c>
      <c r="AM393" s="773"/>
      <c r="AN393" s="773"/>
      <c r="AO393" s="773"/>
      <c r="AP393" s="773"/>
      <c r="AQ393" s="769"/>
      <c r="AR393" s="774" t="s">
        <v>64</v>
      </c>
      <c r="AS393" s="845"/>
      <c r="AT393" s="769" t="s">
        <v>101</v>
      </c>
      <c r="AU393" s="769">
        <v>35</v>
      </c>
      <c r="AV393" s="846"/>
      <c r="AW393" s="823"/>
      <c r="AX393" s="824"/>
      <c r="AY393" s="824"/>
      <c r="AZ393" s="805"/>
      <c r="BA393" s="804"/>
      <c r="BB393" s="804"/>
      <c r="BC393" s="823"/>
      <c r="BD393" s="824"/>
      <c r="BE393" s="824">
        <v>125</v>
      </c>
      <c r="BF393" s="805"/>
      <c r="BG393" s="804"/>
      <c r="BH393" s="804"/>
      <c r="BI393" s="826"/>
      <c r="BJ393" s="825"/>
      <c r="BK393" s="861">
        <v>1.19</v>
      </c>
      <c r="BL393" s="803"/>
      <c r="BM393" s="804"/>
      <c r="BN393" s="804"/>
      <c r="BO393" s="826"/>
      <c r="BP393" s="825"/>
      <c r="BQ393" s="825"/>
      <c r="BR393" s="803"/>
      <c r="BS393" s="804"/>
      <c r="BT393" s="804"/>
      <c r="BU393" s="826"/>
      <c r="BV393" s="825"/>
      <c r="BW393" s="825"/>
      <c r="BX393" s="803"/>
      <c r="BY393" s="804"/>
      <c r="BZ393" s="804"/>
      <c r="CA393" s="826"/>
      <c r="CB393" s="825"/>
      <c r="CC393" s="825"/>
      <c r="CD393" s="803"/>
      <c r="CE393" s="804"/>
      <c r="CF393" s="804"/>
      <c r="CG393" s="826"/>
      <c r="CH393" s="825"/>
      <c r="CI393" s="825"/>
      <c r="CJ393" s="803"/>
      <c r="CK393" s="804"/>
      <c r="CL393" s="804"/>
      <c r="CM393" s="826"/>
      <c r="CN393" s="825"/>
      <c r="CO393" s="825"/>
      <c r="CP393" s="803"/>
      <c r="CQ393" s="804"/>
      <c r="CR393" s="804"/>
      <c r="CS393" s="826"/>
      <c r="CT393" s="825"/>
      <c r="CU393" s="825"/>
      <c r="CV393" s="803"/>
      <c r="CW393" s="804"/>
      <c r="CX393" s="804"/>
      <c r="CY393" s="826"/>
      <c r="CZ393" s="825"/>
      <c r="DA393" s="825"/>
      <c r="DB393" s="803"/>
      <c r="DC393" s="804"/>
      <c r="DD393" s="804"/>
      <c r="DE393" s="826"/>
      <c r="DF393" s="825"/>
      <c r="DG393" s="825"/>
      <c r="DH393" s="803"/>
      <c r="DI393" s="804"/>
      <c r="DJ393" s="804"/>
      <c r="DK393" s="826"/>
      <c r="DL393" s="825"/>
      <c r="DM393" s="825"/>
      <c r="DN393" s="803"/>
      <c r="DO393" s="804"/>
      <c r="DP393" s="804"/>
      <c r="DQ393" s="827"/>
      <c r="DR393" s="828"/>
      <c r="DS393" s="835"/>
      <c r="DT393" s="811"/>
      <c r="DU393" s="812"/>
      <c r="DV393" s="812"/>
      <c r="DW393" s="836"/>
      <c r="DX393" s="835"/>
      <c r="DY393" s="828"/>
      <c r="DZ393" s="813"/>
      <c r="EA393" s="814"/>
      <c r="EB393" s="814"/>
      <c r="EC393" s="827"/>
      <c r="ED393" s="828"/>
      <c r="EE393" s="835"/>
      <c r="EF393" s="811"/>
      <c r="EG393" s="812"/>
      <c r="EH393" s="812"/>
      <c r="EI393" s="836"/>
      <c r="EJ393" s="835"/>
      <c r="EK393" s="828"/>
      <c r="EL393" s="813"/>
      <c r="EM393" s="814"/>
      <c r="EN393" s="814"/>
      <c r="EO393" s="827"/>
      <c r="EP393" s="828"/>
      <c r="EQ393" s="835"/>
      <c r="ER393" s="811"/>
      <c r="ES393" s="812"/>
      <c r="ET393" s="812"/>
      <c r="EU393" s="836"/>
      <c r="EV393" s="835"/>
      <c r="EW393" s="828"/>
      <c r="EX393" s="813"/>
      <c r="EY393" s="814"/>
      <c r="EZ393" s="814"/>
      <c r="FA393" s="827"/>
      <c r="FB393" s="828"/>
      <c r="FC393" s="835"/>
      <c r="FD393" s="811"/>
      <c r="FE393" s="812"/>
      <c r="FF393" s="812"/>
      <c r="FG393" s="836"/>
      <c r="FH393" s="835"/>
      <c r="FI393" s="828"/>
      <c r="FJ393" s="813"/>
      <c r="FK393" s="814"/>
      <c r="FL393" s="814"/>
      <c r="FM393" s="827"/>
      <c r="FN393" s="828"/>
      <c r="FO393" s="835"/>
      <c r="FP393" s="811"/>
      <c r="FQ393" s="812"/>
      <c r="FR393" s="812"/>
      <c r="FS393" s="823"/>
      <c r="FT393" s="824"/>
      <c r="FU393" s="825"/>
      <c r="FV393" s="803"/>
      <c r="FW393" s="804"/>
      <c r="FX393" s="804"/>
      <c r="FY393" s="826"/>
      <c r="FZ393" s="825"/>
      <c r="GA393" s="824"/>
      <c r="GB393" s="805"/>
      <c r="GC393" s="804"/>
      <c r="GD393" s="804"/>
      <c r="GE393" s="823"/>
      <c r="GF393" s="824"/>
      <c r="GG393" s="825"/>
      <c r="GH393" s="803"/>
      <c r="GI393" s="809"/>
      <c r="GJ393" s="809"/>
      <c r="GK393" s="826"/>
      <c r="GL393" s="825"/>
      <c r="GM393" s="824"/>
      <c r="GN393" s="805"/>
      <c r="GO393" s="804"/>
      <c r="GP393" s="804"/>
      <c r="GQ393" s="823"/>
      <c r="GR393" s="824"/>
      <c r="GS393" s="825"/>
      <c r="GT393" s="803"/>
      <c r="GU393" s="809"/>
      <c r="GV393" s="809"/>
      <c r="GW393" s="826"/>
      <c r="GX393" s="825"/>
      <c r="GY393" s="824"/>
      <c r="GZ393" s="805"/>
      <c r="HA393" s="804"/>
      <c r="HB393" s="804"/>
      <c r="HC393" s="823"/>
      <c r="HD393" s="824"/>
      <c r="HE393" s="825"/>
      <c r="HF393" s="803"/>
      <c r="HG393" s="809"/>
      <c r="HH393" s="809"/>
      <c r="HI393" s="826"/>
      <c r="HJ393" s="825"/>
      <c r="HK393" s="824"/>
      <c r="HL393" s="805"/>
      <c r="HM393" s="804"/>
      <c r="HN393" s="804"/>
      <c r="HO393" s="823"/>
      <c r="HP393" s="824"/>
      <c r="HQ393" s="825"/>
      <c r="HR393" s="803"/>
      <c r="HS393" s="809"/>
      <c r="HT393" s="809"/>
      <c r="HU393" s="826"/>
      <c r="HV393" s="825"/>
      <c r="HW393" s="824"/>
      <c r="HX393" s="805"/>
      <c r="HY393" s="804"/>
      <c r="HZ393" s="804"/>
      <c r="IA393" s="823"/>
      <c r="IB393" s="824"/>
      <c r="IC393" s="825"/>
      <c r="ID393" s="803"/>
      <c r="IE393" s="804"/>
      <c r="IF393" s="804"/>
      <c r="IG393" s="826"/>
      <c r="IH393" s="825"/>
      <c r="II393" s="824"/>
      <c r="IJ393" s="805"/>
      <c r="IK393" s="804"/>
      <c r="IL393" s="804"/>
      <c r="IM393" s="823"/>
      <c r="IN393" s="824"/>
      <c r="IO393" s="825"/>
      <c r="IP393" s="803"/>
      <c r="IQ393" s="804"/>
      <c r="IR393" s="804"/>
      <c r="IS393" s="826"/>
      <c r="IT393" s="825"/>
      <c r="IU393" s="824"/>
      <c r="IV393" s="805"/>
      <c r="IW393" s="804"/>
      <c r="IX393" s="804"/>
      <c r="IY393" s="823"/>
      <c r="IZ393" s="824"/>
      <c r="JA393" s="825"/>
      <c r="JB393" s="803"/>
      <c r="JC393" s="804"/>
      <c r="JD393" s="804"/>
      <c r="JE393" s="826"/>
      <c r="JF393" s="825"/>
      <c r="JG393" s="824"/>
      <c r="JH393" s="805"/>
      <c r="JI393" s="804"/>
      <c r="JJ393" s="804"/>
      <c r="JK393" s="823"/>
      <c r="JL393" s="824"/>
      <c r="JM393" s="825"/>
      <c r="JN393" s="803"/>
      <c r="JO393" s="809"/>
      <c r="JP393" s="809"/>
      <c r="JQ393" s="826"/>
      <c r="JR393" s="825"/>
      <c r="JS393" s="824"/>
      <c r="JT393" s="805"/>
      <c r="JU393" s="804"/>
      <c r="JV393" s="804"/>
      <c r="JW393" s="823"/>
      <c r="JX393" s="824"/>
      <c r="JY393" s="824"/>
      <c r="JZ393" s="805"/>
      <c r="KA393" s="809"/>
      <c r="KB393" s="809"/>
      <c r="KC393" s="823"/>
      <c r="KD393" s="824"/>
      <c r="KE393" s="824"/>
      <c r="KF393" s="805"/>
      <c r="KG393" s="809"/>
      <c r="KH393" s="809"/>
      <c r="KI393" s="823"/>
      <c r="KJ393" s="824"/>
      <c r="KK393" s="824"/>
      <c r="KL393" s="805"/>
      <c r="KM393" s="809"/>
      <c r="KN393" s="809"/>
      <c r="KO393" s="823"/>
      <c r="KP393" s="824"/>
      <c r="KQ393" s="824"/>
      <c r="KR393" s="805"/>
      <c r="KS393" s="804"/>
      <c r="KT393" s="804"/>
      <c r="KU393" s="823"/>
      <c r="KV393" s="824"/>
      <c r="KW393" s="824"/>
      <c r="KX393" s="805"/>
      <c r="KY393" s="809"/>
      <c r="KZ393" s="809"/>
      <c r="LA393" s="823"/>
      <c r="LB393" s="824"/>
      <c r="LC393" s="824"/>
      <c r="LD393" s="805"/>
      <c r="LE393" s="804"/>
      <c r="LF393" s="804"/>
      <c r="LG393" s="823"/>
      <c r="LH393" s="824"/>
      <c r="LI393" s="824"/>
      <c r="LJ393" s="805"/>
      <c r="LK393" s="804"/>
      <c r="LL393" s="804"/>
      <c r="LM393" s="823"/>
      <c r="LN393" s="824"/>
      <c r="LO393" s="824"/>
      <c r="LP393" s="805"/>
      <c r="LQ393" s="809"/>
      <c r="LR393" s="809"/>
      <c r="LS393" s="823"/>
      <c r="LT393" s="824"/>
      <c r="LU393" s="824"/>
      <c r="LV393" s="805"/>
      <c r="LW393" s="804"/>
      <c r="LX393" s="804"/>
      <c r="LY393" s="823"/>
      <c r="LZ393" s="824"/>
      <c r="MA393" s="824"/>
      <c r="MB393" s="805"/>
      <c r="MC393" s="809"/>
      <c r="MD393" s="809"/>
      <c r="ME393" s="823"/>
      <c r="MF393" s="824"/>
      <c r="MG393" s="824"/>
      <c r="MH393" s="805"/>
      <c r="MI393" s="809"/>
      <c r="MJ393" s="809"/>
      <c r="MK393" s="823"/>
      <c r="ML393" s="824"/>
      <c r="MM393" s="824"/>
      <c r="MN393" s="805"/>
      <c r="MO393" s="809"/>
      <c r="MP393" s="809"/>
      <c r="MQ393" s="823"/>
      <c r="MR393" s="824"/>
      <c r="MS393" s="824"/>
      <c r="MT393" s="805"/>
      <c r="MU393" s="804"/>
      <c r="MV393" s="804"/>
      <c r="MW393" s="823"/>
      <c r="MX393" s="824"/>
      <c r="MY393" s="824"/>
      <c r="MZ393" s="805"/>
      <c r="NA393" s="804"/>
      <c r="NB393" s="804"/>
      <c r="NC393" s="823"/>
      <c r="ND393" s="824"/>
      <c r="NE393" s="824"/>
      <c r="NF393" s="805"/>
      <c r="NG393" s="804"/>
      <c r="NH393" s="804"/>
      <c r="NI393" s="823"/>
      <c r="NJ393" s="824"/>
      <c r="NK393" s="824"/>
      <c r="NL393" s="805"/>
      <c r="NM393" s="809"/>
      <c r="NN393" s="809"/>
      <c r="NO393" s="823"/>
      <c r="NP393" s="824"/>
      <c r="NQ393" s="824"/>
      <c r="NR393" s="805"/>
      <c r="NS393" s="823"/>
      <c r="NT393" s="824"/>
      <c r="NU393" s="824"/>
      <c r="NV393" s="805"/>
      <c r="NW393" s="826"/>
      <c r="NX393" s="825"/>
      <c r="NY393" s="825"/>
      <c r="NZ393" s="848"/>
      <c r="OA393" s="823"/>
      <c r="OB393" s="824"/>
      <c r="OC393" s="824"/>
      <c r="OD393" s="805"/>
      <c r="OE393" s="823"/>
      <c r="OF393" s="824"/>
      <c r="OG393" s="824"/>
      <c r="OH393" s="805"/>
      <c r="OI393" s="823"/>
      <c r="OJ393" s="824"/>
      <c r="OK393" s="824"/>
      <c r="OL393" s="805"/>
      <c r="OM393" s="823"/>
      <c r="ON393" s="824"/>
      <c r="OO393" s="824"/>
      <c r="OP393" s="805"/>
      <c r="OQ393" s="823"/>
      <c r="OR393" s="824"/>
      <c r="OS393" s="824"/>
      <c r="OT393" s="805"/>
      <c r="OU393" s="823"/>
      <c r="OV393" s="824"/>
      <c r="OW393" s="824"/>
      <c r="OX393" s="805"/>
      <c r="OY393" s="823"/>
      <c r="OZ393" s="824"/>
      <c r="PA393" s="824"/>
      <c r="PB393" s="805"/>
      <c r="PC393" s="823"/>
      <c r="PD393" s="824"/>
      <c r="PE393" s="824"/>
      <c r="PF393" s="805"/>
    </row>
    <row r="394" spans="1:422" hidden="1" x14ac:dyDescent="0.25">
      <c r="A394" s="769" t="s">
        <v>34</v>
      </c>
      <c r="B394" s="769" t="s">
        <v>50</v>
      </c>
      <c r="C394" s="769"/>
      <c r="D394" s="770"/>
      <c r="E394" s="769"/>
      <c r="F394" s="769"/>
      <c r="G394" s="769"/>
      <c r="H394" s="769"/>
      <c r="I394" s="769"/>
      <c r="J394" s="769"/>
      <c r="K394" s="769" t="s">
        <v>87</v>
      </c>
      <c r="L394" s="769"/>
      <c r="M394" s="769"/>
      <c r="N394" s="769"/>
      <c r="O394" s="769"/>
      <c r="P394" s="769"/>
      <c r="Q394" s="769"/>
      <c r="R394" s="769"/>
      <c r="S394" s="769"/>
      <c r="T394" s="816"/>
      <c r="U394" s="816"/>
      <c r="V394" s="816"/>
      <c r="W394" s="816"/>
      <c r="X394" s="769">
        <v>1</v>
      </c>
      <c r="Y394" s="769">
        <f>IF(AND(AJ394="",AK394="",AL394="",AN394="",AO394="",OR(AP394="",AP394=Dropdown!$AM$12,AP394=Dropdown!$AM$11)),1,0)</f>
        <v>0</v>
      </c>
      <c r="Z394" s="769">
        <f t="shared" ref="Z394:Z425" si="56">IF(SUM(AW394:AY394,BC394:BE394,BI394:BK394)&gt;0,1,0)</f>
        <v>1</v>
      </c>
      <c r="AA394" s="769">
        <f t="shared" ref="AA394:AA425" si="57">IF(SUM(DQ394:DS394,FS394:FU394,IM394:IO394,KO394:KQ394)&gt;0,1,0)</f>
        <v>0</v>
      </c>
      <c r="AB394" s="769">
        <f t="shared" ref="AB394:AB438" si="58">IF(SUM(MQ394:NL394)&gt;0,1,0)</f>
        <v>0</v>
      </c>
      <c r="AC394" s="769"/>
      <c r="AD394" s="772" t="str">
        <f>IF(OR(T394&lt;&gt;"",U394&lt;&gt;""),Dropdown!$A$4,IF(OR(V394&lt;&gt;"",W394&lt;&gt;""),Dropdown!$A$5,Dropdown!$A$3))</f>
        <v>Residential</v>
      </c>
      <c r="AE394" s="773" t="s">
        <v>343</v>
      </c>
      <c r="AF394" s="773" t="str">
        <f>VLOOKUP(AG394,Dropdown!$N$3:$R$62,2,FALSE)</f>
        <v>EAP</v>
      </c>
      <c r="AG394" s="773" t="s">
        <v>34</v>
      </c>
      <c r="AH394" s="773" t="str">
        <f>IF(AG394&lt;&gt;"",VLOOKUP(AG394,Dropdown!$N$3:$R$62,3,FALSE),IF(AF394&lt;&gt;"",VLOOKUP(AF394,Dropdown!$N$3:$R$62,3,FALSE),IF(AE394&lt;&gt;"",VLOOKUP(AE394,Dropdown!$N$3:$R$62,3,FALSE),"")))</f>
        <v>LMI</v>
      </c>
      <c r="AI394" s="773" t="str">
        <f>IF(AG394&lt;&gt;"",VLOOKUP(AG394,Dropdown!$N$3:$R$62,5,FALSE),IF(AF394&lt;&gt;"",VLOOKUP(AF394,Dropdown!$N$3:$R$62,5,FALSE),IF(AE394&lt;&gt;"",VLOOKUP(AE394,Dropdown!$N$3:$R$62,5,FALSE),"")))</f>
        <v>Tropical</v>
      </c>
      <c r="AJ394" s="773" t="s">
        <v>777</v>
      </c>
      <c r="AK394" s="773"/>
      <c r="AL394" s="773" t="s">
        <v>79</v>
      </c>
      <c r="AM394" s="773"/>
      <c r="AN394" s="773"/>
      <c r="AO394" s="773"/>
      <c r="AP394" s="773"/>
      <c r="AQ394" s="769"/>
      <c r="AR394" s="774" t="s">
        <v>64</v>
      </c>
      <c r="AS394" s="845"/>
      <c r="AT394" s="769" t="s">
        <v>101</v>
      </c>
      <c r="AU394" s="769">
        <v>35</v>
      </c>
      <c r="AV394" s="846"/>
      <c r="AW394" s="823"/>
      <c r="AX394" s="824"/>
      <c r="AY394" s="824"/>
      <c r="AZ394" s="805"/>
      <c r="BA394" s="804"/>
      <c r="BB394" s="804"/>
      <c r="BC394" s="823"/>
      <c r="BD394" s="824"/>
      <c r="BE394" s="824">
        <v>69</v>
      </c>
      <c r="BF394" s="805"/>
      <c r="BG394" s="804"/>
      <c r="BH394" s="804"/>
      <c r="BI394" s="826"/>
      <c r="BJ394" s="825"/>
      <c r="BK394" s="861">
        <v>0.87</v>
      </c>
      <c r="BL394" s="803"/>
      <c r="BM394" s="804"/>
      <c r="BN394" s="804"/>
      <c r="BO394" s="826"/>
      <c r="BP394" s="825"/>
      <c r="BQ394" s="825"/>
      <c r="BR394" s="803"/>
      <c r="BS394" s="804"/>
      <c r="BT394" s="804"/>
      <c r="BU394" s="826"/>
      <c r="BV394" s="825"/>
      <c r="BW394" s="825"/>
      <c r="BX394" s="803"/>
      <c r="BY394" s="804"/>
      <c r="BZ394" s="804"/>
      <c r="CA394" s="826"/>
      <c r="CB394" s="825"/>
      <c r="CC394" s="825"/>
      <c r="CD394" s="803"/>
      <c r="CE394" s="804"/>
      <c r="CF394" s="804"/>
      <c r="CG394" s="826"/>
      <c r="CH394" s="825"/>
      <c r="CI394" s="825"/>
      <c r="CJ394" s="803"/>
      <c r="CK394" s="804"/>
      <c r="CL394" s="804"/>
      <c r="CM394" s="826"/>
      <c r="CN394" s="825"/>
      <c r="CO394" s="825"/>
      <c r="CP394" s="803"/>
      <c r="CQ394" s="804"/>
      <c r="CR394" s="804"/>
      <c r="CS394" s="826"/>
      <c r="CT394" s="825"/>
      <c r="CU394" s="825"/>
      <c r="CV394" s="803"/>
      <c r="CW394" s="804"/>
      <c r="CX394" s="804"/>
      <c r="CY394" s="826"/>
      <c r="CZ394" s="825"/>
      <c r="DA394" s="825"/>
      <c r="DB394" s="803"/>
      <c r="DC394" s="804"/>
      <c r="DD394" s="804"/>
      <c r="DE394" s="826"/>
      <c r="DF394" s="825"/>
      <c r="DG394" s="825"/>
      <c r="DH394" s="803"/>
      <c r="DI394" s="804"/>
      <c r="DJ394" s="804"/>
      <c r="DK394" s="826"/>
      <c r="DL394" s="825"/>
      <c r="DM394" s="825"/>
      <c r="DN394" s="803"/>
      <c r="DO394" s="804"/>
      <c r="DP394" s="804"/>
      <c r="DQ394" s="827"/>
      <c r="DR394" s="828"/>
      <c r="DS394" s="835"/>
      <c r="DT394" s="811"/>
      <c r="DU394" s="812"/>
      <c r="DV394" s="812"/>
      <c r="DW394" s="836"/>
      <c r="DX394" s="835"/>
      <c r="DY394" s="828"/>
      <c r="DZ394" s="813"/>
      <c r="EA394" s="814"/>
      <c r="EB394" s="814"/>
      <c r="EC394" s="827"/>
      <c r="ED394" s="828"/>
      <c r="EE394" s="835"/>
      <c r="EF394" s="811"/>
      <c r="EG394" s="812"/>
      <c r="EH394" s="812"/>
      <c r="EI394" s="836"/>
      <c r="EJ394" s="835"/>
      <c r="EK394" s="828"/>
      <c r="EL394" s="813"/>
      <c r="EM394" s="814"/>
      <c r="EN394" s="814"/>
      <c r="EO394" s="827"/>
      <c r="EP394" s="828"/>
      <c r="EQ394" s="835"/>
      <c r="ER394" s="811"/>
      <c r="ES394" s="812"/>
      <c r="ET394" s="812"/>
      <c r="EU394" s="836"/>
      <c r="EV394" s="835"/>
      <c r="EW394" s="828"/>
      <c r="EX394" s="813"/>
      <c r="EY394" s="814"/>
      <c r="EZ394" s="814"/>
      <c r="FA394" s="827"/>
      <c r="FB394" s="828"/>
      <c r="FC394" s="835"/>
      <c r="FD394" s="811"/>
      <c r="FE394" s="812"/>
      <c r="FF394" s="812"/>
      <c r="FG394" s="836"/>
      <c r="FH394" s="835"/>
      <c r="FI394" s="828"/>
      <c r="FJ394" s="813"/>
      <c r="FK394" s="814"/>
      <c r="FL394" s="814"/>
      <c r="FM394" s="827"/>
      <c r="FN394" s="828"/>
      <c r="FO394" s="835"/>
      <c r="FP394" s="811"/>
      <c r="FQ394" s="812"/>
      <c r="FR394" s="812"/>
      <c r="FS394" s="823"/>
      <c r="FT394" s="824"/>
      <c r="FU394" s="825"/>
      <c r="FV394" s="803"/>
      <c r="FW394" s="804"/>
      <c r="FX394" s="804"/>
      <c r="FY394" s="826"/>
      <c r="FZ394" s="825"/>
      <c r="GA394" s="824"/>
      <c r="GB394" s="805"/>
      <c r="GC394" s="804"/>
      <c r="GD394" s="804"/>
      <c r="GE394" s="823"/>
      <c r="GF394" s="824"/>
      <c r="GG394" s="825"/>
      <c r="GH394" s="803"/>
      <c r="GI394" s="809"/>
      <c r="GJ394" s="809"/>
      <c r="GK394" s="826"/>
      <c r="GL394" s="825"/>
      <c r="GM394" s="824"/>
      <c r="GN394" s="805"/>
      <c r="GO394" s="804"/>
      <c r="GP394" s="804"/>
      <c r="GQ394" s="823"/>
      <c r="GR394" s="824"/>
      <c r="GS394" s="825"/>
      <c r="GT394" s="803"/>
      <c r="GU394" s="809"/>
      <c r="GV394" s="809"/>
      <c r="GW394" s="826"/>
      <c r="GX394" s="825"/>
      <c r="GY394" s="824"/>
      <c r="GZ394" s="805"/>
      <c r="HA394" s="804"/>
      <c r="HB394" s="804"/>
      <c r="HC394" s="823"/>
      <c r="HD394" s="824"/>
      <c r="HE394" s="825"/>
      <c r="HF394" s="803"/>
      <c r="HG394" s="809"/>
      <c r="HH394" s="809"/>
      <c r="HI394" s="826"/>
      <c r="HJ394" s="825"/>
      <c r="HK394" s="824"/>
      <c r="HL394" s="805"/>
      <c r="HM394" s="804"/>
      <c r="HN394" s="804"/>
      <c r="HO394" s="823"/>
      <c r="HP394" s="824"/>
      <c r="HQ394" s="825"/>
      <c r="HR394" s="803"/>
      <c r="HS394" s="809"/>
      <c r="HT394" s="809"/>
      <c r="HU394" s="826"/>
      <c r="HV394" s="825"/>
      <c r="HW394" s="824"/>
      <c r="HX394" s="805"/>
      <c r="HY394" s="804"/>
      <c r="HZ394" s="804"/>
      <c r="IA394" s="823"/>
      <c r="IB394" s="824"/>
      <c r="IC394" s="825"/>
      <c r="ID394" s="803"/>
      <c r="IE394" s="804"/>
      <c r="IF394" s="804"/>
      <c r="IG394" s="826"/>
      <c r="IH394" s="825"/>
      <c r="II394" s="824"/>
      <c r="IJ394" s="805"/>
      <c r="IK394" s="804"/>
      <c r="IL394" s="804"/>
      <c r="IM394" s="823"/>
      <c r="IN394" s="824"/>
      <c r="IO394" s="825"/>
      <c r="IP394" s="803"/>
      <c r="IQ394" s="804"/>
      <c r="IR394" s="804"/>
      <c r="IS394" s="826"/>
      <c r="IT394" s="825"/>
      <c r="IU394" s="824"/>
      <c r="IV394" s="805"/>
      <c r="IW394" s="804"/>
      <c r="IX394" s="804"/>
      <c r="IY394" s="823"/>
      <c r="IZ394" s="824"/>
      <c r="JA394" s="825"/>
      <c r="JB394" s="803"/>
      <c r="JC394" s="804"/>
      <c r="JD394" s="804"/>
      <c r="JE394" s="826"/>
      <c r="JF394" s="825"/>
      <c r="JG394" s="824"/>
      <c r="JH394" s="805"/>
      <c r="JI394" s="804"/>
      <c r="JJ394" s="804"/>
      <c r="JK394" s="823"/>
      <c r="JL394" s="824"/>
      <c r="JM394" s="825"/>
      <c r="JN394" s="803"/>
      <c r="JO394" s="809"/>
      <c r="JP394" s="809"/>
      <c r="JQ394" s="826"/>
      <c r="JR394" s="825"/>
      <c r="JS394" s="824"/>
      <c r="JT394" s="805"/>
      <c r="JU394" s="804"/>
      <c r="JV394" s="804"/>
      <c r="JW394" s="823"/>
      <c r="JX394" s="824"/>
      <c r="JY394" s="824"/>
      <c r="JZ394" s="805"/>
      <c r="KA394" s="809"/>
      <c r="KB394" s="809"/>
      <c r="KC394" s="823"/>
      <c r="KD394" s="824"/>
      <c r="KE394" s="824"/>
      <c r="KF394" s="805"/>
      <c r="KG394" s="809"/>
      <c r="KH394" s="809"/>
      <c r="KI394" s="823"/>
      <c r="KJ394" s="824"/>
      <c r="KK394" s="824"/>
      <c r="KL394" s="805"/>
      <c r="KM394" s="809"/>
      <c r="KN394" s="809"/>
      <c r="KO394" s="823"/>
      <c r="KP394" s="824"/>
      <c r="KQ394" s="824"/>
      <c r="KR394" s="805"/>
      <c r="KS394" s="804"/>
      <c r="KT394" s="804"/>
      <c r="KU394" s="823"/>
      <c r="KV394" s="824"/>
      <c r="KW394" s="824"/>
      <c r="KX394" s="805"/>
      <c r="KY394" s="809"/>
      <c r="KZ394" s="809"/>
      <c r="LA394" s="823"/>
      <c r="LB394" s="824"/>
      <c r="LC394" s="824"/>
      <c r="LD394" s="805"/>
      <c r="LE394" s="804"/>
      <c r="LF394" s="804"/>
      <c r="LG394" s="823"/>
      <c r="LH394" s="824"/>
      <c r="LI394" s="824"/>
      <c r="LJ394" s="805"/>
      <c r="LK394" s="804"/>
      <c r="LL394" s="804"/>
      <c r="LM394" s="823"/>
      <c r="LN394" s="824"/>
      <c r="LO394" s="824"/>
      <c r="LP394" s="805"/>
      <c r="LQ394" s="809"/>
      <c r="LR394" s="809"/>
      <c r="LS394" s="823"/>
      <c r="LT394" s="824"/>
      <c r="LU394" s="824"/>
      <c r="LV394" s="805"/>
      <c r="LW394" s="804"/>
      <c r="LX394" s="804"/>
      <c r="LY394" s="823"/>
      <c r="LZ394" s="824"/>
      <c r="MA394" s="824"/>
      <c r="MB394" s="805"/>
      <c r="MC394" s="809"/>
      <c r="MD394" s="809"/>
      <c r="ME394" s="823"/>
      <c r="MF394" s="824"/>
      <c r="MG394" s="824"/>
      <c r="MH394" s="805"/>
      <c r="MI394" s="809"/>
      <c r="MJ394" s="809"/>
      <c r="MK394" s="823"/>
      <c r="ML394" s="824"/>
      <c r="MM394" s="824"/>
      <c r="MN394" s="805"/>
      <c r="MO394" s="809"/>
      <c r="MP394" s="809"/>
      <c r="MQ394" s="823"/>
      <c r="MR394" s="824"/>
      <c r="MS394" s="824"/>
      <c r="MT394" s="805"/>
      <c r="MU394" s="804"/>
      <c r="MV394" s="804"/>
      <c r="MW394" s="823"/>
      <c r="MX394" s="824"/>
      <c r="MY394" s="824"/>
      <c r="MZ394" s="805"/>
      <c r="NA394" s="804"/>
      <c r="NB394" s="804"/>
      <c r="NC394" s="823"/>
      <c r="ND394" s="824"/>
      <c r="NE394" s="824"/>
      <c r="NF394" s="805"/>
      <c r="NG394" s="804"/>
      <c r="NH394" s="804"/>
      <c r="NI394" s="823"/>
      <c r="NJ394" s="824"/>
      <c r="NK394" s="824"/>
      <c r="NL394" s="805"/>
      <c r="NM394" s="809"/>
      <c r="NN394" s="809"/>
      <c r="NO394" s="823"/>
      <c r="NP394" s="824"/>
      <c r="NQ394" s="824"/>
      <c r="NR394" s="805"/>
      <c r="NS394" s="823"/>
      <c r="NT394" s="824"/>
      <c r="NU394" s="824"/>
      <c r="NV394" s="805"/>
      <c r="NW394" s="826"/>
      <c r="NX394" s="825"/>
      <c r="NY394" s="825"/>
      <c r="NZ394" s="848"/>
      <c r="OA394" s="823"/>
      <c r="OB394" s="824"/>
      <c r="OC394" s="824"/>
      <c r="OD394" s="805"/>
      <c r="OE394" s="823"/>
      <c r="OF394" s="824"/>
      <c r="OG394" s="824"/>
      <c r="OH394" s="805"/>
      <c r="OI394" s="823"/>
      <c r="OJ394" s="824"/>
      <c r="OK394" s="824"/>
      <c r="OL394" s="805"/>
      <c r="OM394" s="823"/>
      <c r="ON394" s="824"/>
      <c r="OO394" s="824"/>
      <c r="OP394" s="805"/>
      <c r="OQ394" s="823"/>
      <c r="OR394" s="824"/>
      <c r="OS394" s="824"/>
      <c r="OT394" s="805"/>
      <c r="OU394" s="823"/>
      <c r="OV394" s="824"/>
      <c r="OW394" s="824"/>
      <c r="OX394" s="805"/>
      <c r="OY394" s="823"/>
      <c r="OZ394" s="824"/>
      <c r="PA394" s="824"/>
      <c r="PB394" s="805"/>
      <c r="PC394" s="823"/>
      <c r="PD394" s="824"/>
      <c r="PE394" s="824"/>
      <c r="PF394" s="805"/>
    </row>
    <row r="395" spans="1:422" hidden="1" x14ac:dyDescent="0.25">
      <c r="A395" s="769" t="s">
        <v>34</v>
      </c>
      <c r="B395" s="769" t="s">
        <v>50</v>
      </c>
      <c r="C395" s="769"/>
      <c r="D395" s="770"/>
      <c r="E395" s="769"/>
      <c r="F395" s="769"/>
      <c r="G395" s="769"/>
      <c r="H395" s="769"/>
      <c r="I395" s="769"/>
      <c r="J395" s="769"/>
      <c r="K395" s="769" t="s">
        <v>88</v>
      </c>
      <c r="L395" s="769"/>
      <c r="M395" s="769"/>
      <c r="N395" s="769"/>
      <c r="O395" s="769"/>
      <c r="P395" s="769"/>
      <c r="Q395" s="769"/>
      <c r="R395" s="769"/>
      <c r="S395" s="769"/>
      <c r="T395" s="816"/>
      <c r="U395" s="816"/>
      <c r="V395" s="816"/>
      <c r="W395" s="816"/>
      <c r="X395" s="769">
        <v>1</v>
      </c>
      <c r="Y395" s="769">
        <f>IF(AND(AJ395="",AK395="",AL395="",AN395="",AO395="",OR(AP395="",AP395=Dropdown!$AM$12,AP395=Dropdown!$AM$11)),1,0)</f>
        <v>0</v>
      </c>
      <c r="Z395" s="769">
        <f t="shared" si="56"/>
        <v>1</v>
      </c>
      <c r="AA395" s="769">
        <f t="shared" si="57"/>
        <v>0</v>
      </c>
      <c r="AB395" s="769">
        <f t="shared" si="58"/>
        <v>0</v>
      </c>
      <c r="AC395" s="769"/>
      <c r="AD395" s="772" t="str">
        <f>IF(OR(T395&lt;&gt;"",U395&lt;&gt;""),Dropdown!$A$4,IF(OR(V395&lt;&gt;"",W395&lt;&gt;""),Dropdown!$A$5,Dropdown!$A$3))</f>
        <v>Residential</v>
      </c>
      <c r="AE395" s="773" t="s">
        <v>343</v>
      </c>
      <c r="AF395" s="773" t="str">
        <f>VLOOKUP(AG395,Dropdown!$N$3:$R$62,2,FALSE)</f>
        <v>EAP</v>
      </c>
      <c r="AG395" s="773" t="s">
        <v>34</v>
      </c>
      <c r="AH395" s="773" t="str">
        <f>IF(AG395&lt;&gt;"",VLOOKUP(AG395,Dropdown!$N$3:$R$62,3,FALSE),IF(AF395&lt;&gt;"",VLOOKUP(AF395,Dropdown!$N$3:$R$62,3,FALSE),IF(AE395&lt;&gt;"",VLOOKUP(AE395,Dropdown!$N$3:$R$62,3,FALSE),"")))</f>
        <v>LMI</v>
      </c>
      <c r="AI395" s="773" t="str">
        <f>IF(AG395&lt;&gt;"",VLOOKUP(AG395,Dropdown!$N$3:$R$62,5,FALSE),IF(AF395&lt;&gt;"",VLOOKUP(AF395,Dropdown!$N$3:$R$62,5,FALSE),IF(AE395&lt;&gt;"",VLOOKUP(AE395,Dropdown!$N$3:$R$62,5,FALSE),"")))</f>
        <v>Tropical</v>
      </c>
      <c r="AJ395" s="773" t="s">
        <v>777</v>
      </c>
      <c r="AK395" s="773"/>
      <c r="AL395" s="773"/>
      <c r="AM395" s="773"/>
      <c r="AN395" s="773"/>
      <c r="AO395" s="773"/>
      <c r="AP395" s="773"/>
      <c r="AQ395" s="769"/>
      <c r="AR395" s="774" t="s">
        <v>64</v>
      </c>
      <c r="AS395" s="845"/>
      <c r="AT395" s="769" t="s">
        <v>101</v>
      </c>
      <c r="AU395" s="769">
        <v>35</v>
      </c>
      <c r="AV395" s="846"/>
      <c r="AW395" s="823"/>
      <c r="AX395" s="824"/>
      <c r="AY395" s="824"/>
      <c r="AZ395" s="805"/>
      <c r="BA395" s="804"/>
      <c r="BB395" s="804"/>
      <c r="BC395" s="823"/>
      <c r="BD395" s="824"/>
      <c r="BE395" s="824">
        <v>39</v>
      </c>
      <c r="BF395" s="805"/>
      <c r="BG395" s="804"/>
      <c r="BH395" s="804"/>
      <c r="BI395" s="826"/>
      <c r="BJ395" s="825"/>
      <c r="BK395" s="861">
        <v>0.62</v>
      </c>
      <c r="BL395" s="803"/>
      <c r="BM395" s="804"/>
      <c r="BN395" s="804"/>
      <c r="BO395" s="826"/>
      <c r="BP395" s="825"/>
      <c r="BQ395" s="825"/>
      <c r="BR395" s="803"/>
      <c r="BS395" s="804"/>
      <c r="BT395" s="804"/>
      <c r="BU395" s="826"/>
      <c r="BV395" s="825"/>
      <c r="BW395" s="825"/>
      <c r="BX395" s="803"/>
      <c r="BY395" s="804"/>
      <c r="BZ395" s="804"/>
      <c r="CA395" s="826"/>
      <c r="CB395" s="825"/>
      <c r="CC395" s="825"/>
      <c r="CD395" s="803"/>
      <c r="CE395" s="804"/>
      <c r="CF395" s="804"/>
      <c r="CG395" s="826"/>
      <c r="CH395" s="825"/>
      <c r="CI395" s="825"/>
      <c r="CJ395" s="803"/>
      <c r="CK395" s="804"/>
      <c r="CL395" s="804"/>
      <c r="CM395" s="826"/>
      <c r="CN395" s="825"/>
      <c r="CO395" s="825"/>
      <c r="CP395" s="803"/>
      <c r="CQ395" s="804"/>
      <c r="CR395" s="804"/>
      <c r="CS395" s="826"/>
      <c r="CT395" s="825"/>
      <c r="CU395" s="825"/>
      <c r="CV395" s="803"/>
      <c r="CW395" s="804"/>
      <c r="CX395" s="804"/>
      <c r="CY395" s="826"/>
      <c r="CZ395" s="825"/>
      <c r="DA395" s="825"/>
      <c r="DB395" s="803"/>
      <c r="DC395" s="804"/>
      <c r="DD395" s="804"/>
      <c r="DE395" s="826"/>
      <c r="DF395" s="825"/>
      <c r="DG395" s="825"/>
      <c r="DH395" s="803"/>
      <c r="DI395" s="804"/>
      <c r="DJ395" s="804"/>
      <c r="DK395" s="826"/>
      <c r="DL395" s="825"/>
      <c r="DM395" s="825"/>
      <c r="DN395" s="803"/>
      <c r="DO395" s="804"/>
      <c r="DP395" s="804"/>
      <c r="DQ395" s="827"/>
      <c r="DR395" s="828"/>
      <c r="DS395" s="835"/>
      <c r="DT395" s="811"/>
      <c r="DU395" s="812"/>
      <c r="DV395" s="812"/>
      <c r="DW395" s="836"/>
      <c r="DX395" s="835"/>
      <c r="DY395" s="828"/>
      <c r="DZ395" s="813"/>
      <c r="EA395" s="814"/>
      <c r="EB395" s="814"/>
      <c r="EC395" s="827"/>
      <c r="ED395" s="828"/>
      <c r="EE395" s="835"/>
      <c r="EF395" s="811"/>
      <c r="EG395" s="812"/>
      <c r="EH395" s="812"/>
      <c r="EI395" s="836"/>
      <c r="EJ395" s="835"/>
      <c r="EK395" s="828"/>
      <c r="EL395" s="813"/>
      <c r="EM395" s="814"/>
      <c r="EN395" s="814"/>
      <c r="EO395" s="827"/>
      <c r="EP395" s="828"/>
      <c r="EQ395" s="835"/>
      <c r="ER395" s="811"/>
      <c r="ES395" s="812"/>
      <c r="ET395" s="812"/>
      <c r="EU395" s="836"/>
      <c r="EV395" s="835"/>
      <c r="EW395" s="828"/>
      <c r="EX395" s="813"/>
      <c r="EY395" s="814"/>
      <c r="EZ395" s="814"/>
      <c r="FA395" s="827"/>
      <c r="FB395" s="828"/>
      <c r="FC395" s="835"/>
      <c r="FD395" s="811"/>
      <c r="FE395" s="812"/>
      <c r="FF395" s="812"/>
      <c r="FG395" s="836"/>
      <c r="FH395" s="835"/>
      <c r="FI395" s="828"/>
      <c r="FJ395" s="813"/>
      <c r="FK395" s="814"/>
      <c r="FL395" s="814"/>
      <c r="FM395" s="827"/>
      <c r="FN395" s="828"/>
      <c r="FO395" s="835"/>
      <c r="FP395" s="811"/>
      <c r="FQ395" s="812"/>
      <c r="FR395" s="812"/>
      <c r="FS395" s="823"/>
      <c r="FT395" s="824"/>
      <c r="FU395" s="825"/>
      <c r="FV395" s="803"/>
      <c r="FW395" s="804"/>
      <c r="FX395" s="804"/>
      <c r="FY395" s="826"/>
      <c r="FZ395" s="825"/>
      <c r="GA395" s="824"/>
      <c r="GB395" s="805"/>
      <c r="GC395" s="804"/>
      <c r="GD395" s="804"/>
      <c r="GE395" s="823"/>
      <c r="GF395" s="824"/>
      <c r="GG395" s="825"/>
      <c r="GH395" s="803"/>
      <c r="GI395" s="809"/>
      <c r="GJ395" s="809"/>
      <c r="GK395" s="826"/>
      <c r="GL395" s="825"/>
      <c r="GM395" s="824"/>
      <c r="GN395" s="805"/>
      <c r="GO395" s="804"/>
      <c r="GP395" s="804"/>
      <c r="GQ395" s="823"/>
      <c r="GR395" s="824"/>
      <c r="GS395" s="825"/>
      <c r="GT395" s="803"/>
      <c r="GU395" s="809"/>
      <c r="GV395" s="809"/>
      <c r="GW395" s="826"/>
      <c r="GX395" s="825"/>
      <c r="GY395" s="824"/>
      <c r="GZ395" s="805"/>
      <c r="HA395" s="804"/>
      <c r="HB395" s="804"/>
      <c r="HC395" s="823"/>
      <c r="HD395" s="824"/>
      <c r="HE395" s="825"/>
      <c r="HF395" s="803"/>
      <c r="HG395" s="809"/>
      <c r="HH395" s="809"/>
      <c r="HI395" s="826"/>
      <c r="HJ395" s="825"/>
      <c r="HK395" s="824"/>
      <c r="HL395" s="805"/>
      <c r="HM395" s="804"/>
      <c r="HN395" s="804"/>
      <c r="HO395" s="823"/>
      <c r="HP395" s="824"/>
      <c r="HQ395" s="825"/>
      <c r="HR395" s="803"/>
      <c r="HS395" s="809"/>
      <c r="HT395" s="809"/>
      <c r="HU395" s="826"/>
      <c r="HV395" s="825"/>
      <c r="HW395" s="824"/>
      <c r="HX395" s="805"/>
      <c r="HY395" s="804"/>
      <c r="HZ395" s="804"/>
      <c r="IA395" s="823"/>
      <c r="IB395" s="824"/>
      <c r="IC395" s="825"/>
      <c r="ID395" s="803"/>
      <c r="IE395" s="804"/>
      <c r="IF395" s="804"/>
      <c r="IG395" s="826"/>
      <c r="IH395" s="825"/>
      <c r="II395" s="824"/>
      <c r="IJ395" s="805"/>
      <c r="IK395" s="804"/>
      <c r="IL395" s="804"/>
      <c r="IM395" s="823"/>
      <c r="IN395" s="824"/>
      <c r="IO395" s="825"/>
      <c r="IP395" s="803"/>
      <c r="IQ395" s="804"/>
      <c r="IR395" s="804"/>
      <c r="IS395" s="826"/>
      <c r="IT395" s="825"/>
      <c r="IU395" s="824"/>
      <c r="IV395" s="805"/>
      <c r="IW395" s="804"/>
      <c r="IX395" s="804"/>
      <c r="IY395" s="823"/>
      <c r="IZ395" s="824"/>
      <c r="JA395" s="825"/>
      <c r="JB395" s="803"/>
      <c r="JC395" s="804"/>
      <c r="JD395" s="804"/>
      <c r="JE395" s="826"/>
      <c r="JF395" s="825"/>
      <c r="JG395" s="824"/>
      <c r="JH395" s="805"/>
      <c r="JI395" s="804"/>
      <c r="JJ395" s="804"/>
      <c r="JK395" s="823"/>
      <c r="JL395" s="824"/>
      <c r="JM395" s="825"/>
      <c r="JN395" s="803"/>
      <c r="JO395" s="809"/>
      <c r="JP395" s="809"/>
      <c r="JQ395" s="826"/>
      <c r="JR395" s="825"/>
      <c r="JS395" s="824"/>
      <c r="JT395" s="805"/>
      <c r="JU395" s="804"/>
      <c r="JV395" s="804"/>
      <c r="JW395" s="823"/>
      <c r="JX395" s="824"/>
      <c r="JY395" s="824"/>
      <c r="JZ395" s="805"/>
      <c r="KA395" s="809"/>
      <c r="KB395" s="809"/>
      <c r="KC395" s="823"/>
      <c r="KD395" s="824"/>
      <c r="KE395" s="824"/>
      <c r="KF395" s="805"/>
      <c r="KG395" s="809"/>
      <c r="KH395" s="809"/>
      <c r="KI395" s="823"/>
      <c r="KJ395" s="824"/>
      <c r="KK395" s="824"/>
      <c r="KL395" s="805"/>
      <c r="KM395" s="809"/>
      <c r="KN395" s="809"/>
      <c r="KO395" s="823"/>
      <c r="KP395" s="824"/>
      <c r="KQ395" s="824"/>
      <c r="KR395" s="805"/>
      <c r="KS395" s="804"/>
      <c r="KT395" s="804"/>
      <c r="KU395" s="823"/>
      <c r="KV395" s="824"/>
      <c r="KW395" s="824"/>
      <c r="KX395" s="805"/>
      <c r="KY395" s="809"/>
      <c r="KZ395" s="809"/>
      <c r="LA395" s="823"/>
      <c r="LB395" s="824"/>
      <c r="LC395" s="824"/>
      <c r="LD395" s="805"/>
      <c r="LE395" s="804"/>
      <c r="LF395" s="804"/>
      <c r="LG395" s="823"/>
      <c r="LH395" s="824"/>
      <c r="LI395" s="824"/>
      <c r="LJ395" s="805"/>
      <c r="LK395" s="804"/>
      <c r="LL395" s="804"/>
      <c r="LM395" s="823"/>
      <c r="LN395" s="824"/>
      <c r="LO395" s="824"/>
      <c r="LP395" s="805"/>
      <c r="LQ395" s="809"/>
      <c r="LR395" s="809"/>
      <c r="LS395" s="823"/>
      <c r="LT395" s="824"/>
      <c r="LU395" s="824"/>
      <c r="LV395" s="805"/>
      <c r="LW395" s="804"/>
      <c r="LX395" s="804"/>
      <c r="LY395" s="823"/>
      <c r="LZ395" s="824"/>
      <c r="MA395" s="824"/>
      <c r="MB395" s="805"/>
      <c r="MC395" s="809"/>
      <c r="MD395" s="809"/>
      <c r="ME395" s="823"/>
      <c r="MF395" s="824"/>
      <c r="MG395" s="824"/>
      <c r="MH395" s="805"/>
      <c r="MI395" s="809"/>
      <c r="MJ395" s="809"/>
      <c r="MK395" s="823"/>
      <c r="ML395" s="824"/>
      <c r="MM395" s="824"/>
      <c r="MN395" s="805"/>
      <c r="MO395" s="809"/>
      <c r="MP395" s="809"/>
      <c r="MQ395" s="823"/>
      <c r="MR395" s="824"/>
      <c r="MS395" s="824"/>
      <c r="MT395" s="805"/>
      <c r="MU395" s="804"/>
      <c r="MV395" s="804"/>
      <c r="MW395" s="823"/>
      <c r="MX395" s="824"/>
      <c r="MY395" s="824"/>
      <c r="MZ395" s="805"/>
      <c r="NA395" s="804"/>
      <c r="NB395" s="804"/>
      <c r="NC395" s="823"/>
      <c r="ND395" s="824"/>
      <c r="NE395" s="824"/>
      <c r="NF395" s="805"/>
      <c r="NG395" s="804"/>
      <c r="NH395" s="804"/>
      <c r="NI395" s="823"/>
      <c r="NJ395" s="824"/>
      <c r="NK395" s="824"/>
      <c r="NL395" s="805"/>
      <c r="NM395" s="809"/>
      <c r="NN395" s="809"/>
      <c r="NO395" s="823"/>
      <c r="NP395" s="824"/>
      <c r="NQ395" s="824"/>
      <c r="NR395" s="805"/>
      <c r="NS395" s="823"/>
      <c r="NT395" s="824"/>
      <c r="NU395" s="824"/>
      <c r="NV395" s="805"/>
      <c r="NW395" s="826"/>
      <c r="NX395" s="825"/>
      <c r="NY395" s="825"/>
      <c r="NZ395" s="848"/>
      <c r="OA395" s="823"/>
      <c r="OB395" s="824"/>
      <c r="OC395" s="824"/>
      <c r="OD395" s="805"/>
      <c r="OE395" s="823"/>
      <c r="OF395" s="824"/>
      <c r="OG395" s="824"/>
      <c r="OH395" s="805"/>
      <c r="OI395" s="823"/>
      <c r="OJ395" s="824"/>
      <c r="OK395" s="824"/>
      <c r="OL395" s="805"/>
      <c r="OM395" s="823"/>
      <c r="ON395" s="824"/>
      <c r="OO395" s="824"/>
      <c r="OP395" s="805"/>
      <c r="OQ395" s="823"/>
      <c r="OR395" s="824"/>
      <c r="OS395" s="824"/>
      <c r="OT395" s="805"/>
      <c r="OU395" s="823"/>
      <c r="OV395" s="824"/>
      <c r="OW395" s="824"/>
      <c r="OX395" s="805"/>
      <c r="OY395" s="823"/>
      <c r="OZ395" s="824"/>
      <c r="PA395" s="824"/>
      <c r="PB395" s="805"/>
      <c r="PC395" s="823"/>
      <c r="PD395" s="824"/>
      <c r="PE395" s="824"/>
      <c r="PF395" s="805"/>
    </row>
    <row r="396" spans="1:422" hidden="1" x14ac:dyDescent="0.25">
      <c r="A396" s="769" t="s">
        <v>34</v>
      </c>
      <c r="B396" s="769" t="s">
        <v>50</v>
      </c>
      <c r="C396" s="769"/>
      <c r="D396" s="770"/>
      <c r="E396" s="769"/>
      <c r="F396" s="769"/>
      <c r="G396" s="769"/>
      <c r="H396" s="769"/>
      <c r="I396" s="769"/>
      <c r="J396" s="769"/>
      <c r="K396" s="769"/>
      <c r="L396" s="769"/>
      <c r="M396" s="769"/>
      <c r="N396" s="769"/>
      <c r="O396" s="769"/>
      <c r="P396" s="769"/>
      <c r="Q396" s="769"/>
      <c r="R396" s="769"/>
      <c r="S396" s="769"/>
      <c r="T396" s="816"/>
      <c r="U396" s="816"/>
      <c r="V396" s="816"/>
      <c r="W396" s="816"/>
      <c r="X396" s="769">
        <v>1</v>
      </c>
      <c r="Y396" s="769">
        <f>IF(AND(AJ396="",AK396="",AL396="",AN396="",AO396="",OR(AP396="",AP396=Dropdown!$AM$12,AP396=Dropdown!$AM$11)),1,0)</f>
        <v>0</v>
      </c>
      <c r="Z396" s="769">
        <f t="shared" si="56"/>
        <v>1</v>
      </c>
      <c r="AA396" s="769">
        <f t="shared" si="57"/>
        <v>0</v>
      </c>
      <c r="AB396" s="769">
        <f t="shared" si="58"/>
        <v>0</v>
      </c>
      <c r="AC396" s="769"/>
      <c r="AD396" s="772" t="str">
        <f>IF(OR(T396&lt;&gt;"",U396&lt;&gt;""),Dropdown!$A$4,IF(OR(V396&lt;&gt;"",W396&lt;&gt;""),Dropdown!$A$5,Dropdown!$A$3))</f>
        <v>Residential</v>
      </c>
      <c r="AE396" s="773" t="s">
        <v>343</v>
      </c>
      <c r="AF396" s="773" t="str">
        <f>VLOOKUP(AG396,Dropdown!$N$3:$R$62,2,FALSE)</f>
        <v>EAP</v>
      </c>
      <c r="AG396" s="773" t="s">
        <v>34</v>
      </c>
      <c r="AH396" s="773" t="str">
        <f>IF(AG396&lt;&gt;"",VLOOKUP(AG396,Dropdown!$N$3:$R$62,3,FALSE),IF(AF396&lt;&gt;"",VLOOKUP(AF396,Dropdown!$N$3:$R$62,3,FALSE),IF(AE396&lt;&gt;"",VLOOKUP(AE396,Dropdown!$N$3:$R$62,3,FALSE),"")))</f>
        <v>LMI</v>
      </c>
      <c r="AI396" s="773" t="str">
        <f>IF(AG396&lt;&gt;"",VLOOKUP(AG396,Dropdown!$N$3:$R$62,5,FALSE),IF(AF396&lt;&gt;"",VLOOKUP(AF396,Dropdown!$N$3:$R$62,5,FALSE),IF(AE396&lt;&gt;"",VLOOKUP(AE396,Dropdown!$N$3:$R$62,5,FALSE),"")))</f>
        <v>Tropical</v>
      </c>
      <c r="AJ396" s="773" t="s">
        <v>777</v>
      </c>
      <c r="AK396" s="773"/>
      <c r="AL396" s="773"/>
      <c r="AM396" s="773"/>
      <c r="AN396" s="773"/>
      <c r="AO396" s="773"/>
      <c r="AP396" s="773"/>
      <c r="AQ396" s="769" t="s">
        <v>82</v>
      </c>
      <c r="AR396" s="774" t="s">
        <v>64</v>
      </c>
      <c r="AS396" s="845"/>
      <c r="AT396" s="769"/>
      <c r="AU396" s="769"/>
      <c r="AV396" s="846"/>
      <c r="AW396" s="823"/>
      <c r="AX396" s="824"/>
      <c r="AY396" s="824">
        <v>180</v>
      </c>
      <c r="AZ396" s="805"/>
      <c r="BA396" s="804"/>
      <c r="BB396" s="804"/>
      <c r="BC396" s="823"/>
      <c r="BD396" s="824"/>
      <c r="BE396" s="824"/>
      <c r="BF396" s="805"/>
      <c r="BG396" s="804"/>
      <c r="BH396" s="804"/>
      <c r="BI396" s="826"/>
      <c r="BJ396" s="825"/>
      <c r="BK396" s="825"/>
      <c r="BL396" s="803"/>
      <c r="BM396" s="804"/>
      <c r="BN396" s="804"/>
      <c r="BO396" s="826"/>
      <c r="BP396" s="825"/>
      <c r="BQ396" s="825"/>
      <c r="BR396" s="803"/>
      <c r="BS396" s="804"/>
      <c r="BT396" s="804"/>
      <c r="BU396" s="826"/>
      <c r="BV396" s="825"/>
      <c r="BW396" s="825"/>
      <c r="BX396" s="803"/>
      <c r="BY396" s="804"/>
      <c r="BZ396" s="804"/>
      <c r="CA396" s="826"/>
      <c r="CB396" s="825"/>
      <c r="CC396" s="825"/>
      <c r="CD396" s="803"/>
      <c r="CE396" s="804"/>
      <c r="CF396" s="804"/>
      <c r="CG396" s="826"/>
      <c r="CH396" s="825"/>
      <c r="CI396" s="825"/>
      <c r="CJ396" s="803"/>
      <c r="CK396" s="804"/>
      <c r="CL396" s="804"/>
      <c r="CM396" s="826"/>
      <c r="CN396" s="825"/>
      <c r="CO396" s="825"/>
      <c r="CP396" s="803"/>
      <c r="CQ396" s="804"/>
      <c r="CR396" s="804"/>
      <c r="CS396" s="826"/>
      <c r="CT396" s="825"/>
      <c r="CU396" s="825"/>
      <c r="CV396" s="803"/>
      <c r="CW396" s="804"/>
      <c r="CX396" s="804"/>
      <c r="CY396" s="826"/>
      <c r="CZ396" s="825"/>
      <c r="DA396" s="825"/>
      <c r="DB396" s="803"/>
      <c r="DC396" s="804"/>
      <c r="DD396" s="804"/>
      <c r="DE396" s="826"/>
      <c r="DF396" s="825"/>
      <c r="DG396" s="825"/>
      <c r="DH396" s="803"/>
      <c r="DI396" s="804"/>
      <c r="DJ396" s="804"/>
      <c r="DK396" s="826"/>
      <c r="DL396" s="825"/>
      <c r="DM396" s="825"/>
      <c r="DN396" s="803"/>
      <c r="DO396" s="804"/>
      <c r="DP396" s="804"/>
      <c r="DQ396" s="827"/>
      <c r="DR396" s="828"/>
      <c r="DS396" s="835"/>
      <c r="DT396" s="811"/>
      <c r="DU396" s="812"/>
      <c r="DV396" s="812"/>
      <c r="DW396" s="836"/>
      <c r="DX396" s="835"/>
      <c r="DY396" s="828"/>
      <c r="DZ396" s="813"/>
      <c r="EA396" s="814"/>
      <c r="EB396" s="814"/>
      <c r="EC396" s="827"/>
      <c r="ED396" s="828"/>
      <c r="EE396" s="835"/>
      <c r="EF396" s="811"/>
      <c r="EG396" s="812"/>
      <c r="EH396" s="812"/>
      <c r="EI396" s="836"/>
      <c r="EJ396" s="835"/>
      <c r="EK396" s="828"/>
      <c r="EL396" s="813"/>
      <c r="EM396" s="814"/>
      <c r="EN396" s="814"/>
      <c r="EO396" s="827"/>
      <c r="EP396" s="828"/>
      <c r="EQ396" s="835"/>
      <c r="ER396" s="811"/>
      <c r="ES396" s="812"/>
      <c r="ET396" s="812"/>
      <c r="EU396" s="836"/>
      <c r="EV396" s="835"/>
      <c r="EW396" s="828"/>
      <c r="EX396" s="813"/>
      <c r="EY396" s="814"/>
      <c r="EZ396" s="814"/>
      <c r="FA396" s="827"/>
      <c r="FB396" s="828"/>
      <c r="FC396" s="835"/>
      <c r="FD396" s="811"/>
      <c r="FE396" s="812"/>
      <c r="FF396" s="812"/>
      <c r="FG396" s="836"/>
      <c r="FH396" s="835"/>
      <c r="FI396" s="828"/>
      <c r="FJ396" s="813"/>
      <c r="FK396" s="814"/>
      <c r="FL396" s="814"/>
      <c r="FM396" s="827"/>
      <c r="FN396" s="828"/>
      <c r="FO396" s="835"/>
      <c r="FP396" s="811"/>
      <c r="FQ396" s="812"/>
      <c r="FR396" s="812"/>
      <c r="FS396" s="823"/>
      <c r="FT396" s="824"/>
      <c r="FU396" s="825"/>
      <c r="FV396" s="803"/>
      <c r="FW396" s="804"/>
      <c r="FX396" s="804"/>
      <c r="FY396" s="826"/>
      <c r="FZ396" s="825"/>
      <c r="GA396" s="824"/>
      <c r="GB396" s="805"/>
      <c r="GC396" s="804"/>
      <c r="GD396" s="804"/>
      <c r="GE396" s="823"/>
      <c r="GF396" s="824"/>
      <c r="GG396" s="825"/>
      <c r="GH396" s="803"/>
      <c r="GI396" s="809"/>
      <c r="GJ396" s="809"/>
      <c r="GK396" s="826"/>
      <c r="GL396" s="825"/>
      <c r="GM396" s="824"/>
      <c r="GN396" s="805"/>
      <c r="GO396" s="804"/>
      <c r="GP396" s="804"/>
      <c r="GQ396" s="823"/>
      <c r="GR396" s="824"/>
      <c r="GS396" s="825"/>
      <c r="GT396" s="803"/>
      <c r="GU396" s="809"/>
      <c r="GV396" s="809"/>
      <c r="GW396" s="826"/>
      <c r="GX396" s="825"/>
      <c r="GY396" s="824"/>
      <c r="GZ396" s="805"/>
      <c r="HA396" s="804"/>
      <c r="HB396" s="804"/>
      <c r="HC396" s="823"/>
      <c r="HD396" s="824"/>
      <c r="HE396" s="825"/>
      <c r="HF396" s="803"/>
      <c r="HG396" s="809"/>
      <c r="HH396" s="809"/>
      <c r="HI396" s="826"/>
      <c r="HJ396" s="825"/>
      <c r="HK396" s="824"/>
      <c r="HL396" s="805"/>
      <c r="HM396" s="804"/>
      <c r="HN396" s="804"/>
      <c r="HO396" s="823"/>
      <c r="HP396" s="824"/>
      <c r="HQ396" s="825"/>
      <c r="HR396" s="803"/>
      <c r="HS396" s="809"/>
      <c r="HT396" s="809"/>
      <c r="HU396" s="826"/>
      <c r="HV396" s="825"/>
      <c r="HW396" s="824"/>
      <c r="HX396" s="805"/>
      <c r="HY396" s="804"/>
      <c r="HZ396" s="804"/>
      <c r="IA396" s="823"/>
      <c r="IB396" s="824"/>
      <c r="IC396" s="825"/>
      <c r="ID396" s="803"/>
      <c r="IE396" s="804"/>
      <c r="IF396" s="804"/>
      <c r="IG396" s="826"/>
      <c r="IH396" s="825"/>
      <c r="II396" s="824"/>
      <c r="IJ396" s="805"/>
      <c r="IK396" s="804"/>
      <c r="IL396" s="804"/>
      <c r="IM396" s="823"/>
      <c r="IN396" s="824"/>
      <c r="IO396" s="825"/>
      <c r="IP396" s="803"/>
      <c r="IQ396" s="804"/>
      <c r="IR396" s="804"/>
      <c r="IS396" s="826"/>
      <c r="IT396" s="825"/>
      <c r="IU396" s="824"/>
      <c r="IV396" s="805"/>
      <c r="IW396" s="804"/>
      <c r="IX396" s="804"/>
      <c r="IY396" s="823"/>
      <c r="IZ396" s="824"/>
      <c r="JA396" s="825"/>
      <c r="JB396" s="803"/>
      <c r="JC396" s="804"/>
      <c r="JD396" s="804"/>
      <c r="JE396" s="826"/>
      <c r="JF396" s="825"/>
      <c r="JG396" s="824"/>
      <c r="JH396" s="805"/>
      <c r="JI396" s="804"/>
      <c r="JJ396" s="804"/>
      <c r="JK396" s="823"/>
      <c r="JL396" s="824"/>
      <c r="JM396" s="825"/>
      <c r="JN396" s="803"/>
      <c r="JO396" s="809"/>
      <c r="JP396" s="809"/>
      <c r="JQ396" s="826"/>
      <c r="JR396" s="825"/>
      <c r="JS396" s="824"/>
      <c r="JT396" s="805"/>
      <c r="JU396" s="804"/>
      <c r="JV396" s="804"/>
      <c r="JW396" s="823"/>
      <c r="JX396" s="824"/>
      <c r="JY396" s="824"/>
      <c r="JZ396" s="805"/>
      <c r="KA396" s="809"/>
      <c r="KB396" s="809"/>
      <c r="KC396" s="823"/>
      <c r="KD396" s="824"/>
      <c r="KE396" s="824"/>
      <c r="KF396" s="805"/>
      <c r="KG396" s="809"/>
      <c r="KH396" s="809"/>
      <c r="KI396" s="823"/>
      <c r="KJ396" s="824"/>
      <c r="KK396" s="824"/>
      <c r="KL396" s="805"/>
      <c r="KM396" s="809"/>
      <c r="KN396" s="809"/>
      <c r="KO396" s="823"/>
      <c r="KP396" s="824"/>
      <c r="KQ396" s="824"/>
      <c r="KR396" s="805"/>
      <c r="KS396" s="804"/>
      <c r="KT396" s="804"/>
      <c r="KU396" s="823"/>
      <c r="KV396" s="824"/>
      <c r="KW396" s="824"/>
      <c r="KX396" s="805"/>
      <c r="KY396" s="809"/>
      <c r="KZ396" s="809"/>
      <c r="LA396" s="823"/>
      <c r="LB396" s="824"/>
      <c r="LC396" s="824"/>
      <c r="LD396" s="805"/>
      <c r="LE396" s="804"/>
      <c r="LF396" s="804"/>
      <c r="LG396" s="823"/>
      <c r="LH396" s="824"/>
      <c r="LI396" s="824"/>
      <c r="LJ396" s="805"/>
      <c r="LK396" s="804"/>
      <c r="LL396" s="804"/>
      <c r="LM396" s="823"/>
      <c r="LN396" s="824"/>
      <c r="LO396" s="824"/>
      <c r="LP396" s="805"/>
      <c r="LQ396" s="809"/>
      <c r="LR396" s="809"/>
      <c r="LS396" s="823"/>
      <c r="LT396" s="824"/>
      <c r="LU396" s="824"/>
      <c r="LV396" s="805"/>
      <c r="LW396" s="804"/>
      <c r="LX396" s="804"/>
      <c r="LY396" s="823"/>
      <c r="LZ396" s="824"/>
      <c r="MA396" s="824"/>
      <c r="MB396" s="805"/>
      <c r="MC396" s="809"/>
      <c r="MD396" s="809"/>
      <c r="ME396" s="823"/>
      <c r="MF396" s="824"/>
      <c r="MG396" s="824"/>
      <c r="MH396" s="805"/>
      <c r="MI396" s="809"/>
      <c r="MJ396" s="809"/>
      <c r="MK396" s="823"/>
      <c r="ML396" s="824"/>
      <c r="MM396" s="824"/>
      <c r="MN396" s="805"/>
      <c r="MO396" s="809"/>
      <c r="MP396" s="809"/>
      <c r="MQ396" s="823"/>
      <c r="MR396" s="824"/>
      <c r="MS396" s="824"/>
      <c r="MT396" s="805"/>
      <c r="MU396" s="804"/>
      <c r="MV396" s="804"/>
      <c r="MW396" s="823"/>
      <c r="MX396" s="824"/>
      <c r="MY396" s="824"/>
      <c r="MZ396" s="805"/>
      <c r="NA396" s="804"/>
      <c r="NB396" s="804"/>
      <c r="NC396" s="823"/>
      <c r="ND396" s="824"/>
      <c r="NE396" s="824"/>
      <c r="NF396" s="805"/>
      <c r="NG396" s="804"/>
      <c r="NH396" s="804"/>
      <c r="NI396" s="823"/>
      <c r="NJ396" s="824"/>
      <c r="NK396" s="824"/>
      <c r="NL396" s="805"/>
      <c r="NM396" s="809"/>
      <c r="NN396" s="809"/>
      <c r="NO396" s="823"/>
      <c r="NP396" s="824"/>
      <c r="NQ396" s="824"/>
      <c r="NR396" s="805"/>
      <c r="NS396" s="823"/>
      <c r="NT396" s="824"/>
      <c r="NU396" s="824"/>
      <c r="NV396" s="805"/>
      <c r="NW396" s="826"/>
      <c r="NX396" s="825"/>
      <c r="NY396" s="825"/>
      <c r="NZ396" s="848"/>
      <c r="OA396" s="823"/>
      <c r="OB396" s="824"/>
      <c r="OC396" s="824"/>
      <c r="OD396" s="805"/>
      <c r="OE396" s="823"/>
      <c r="OF396" s="824"/>
      <c r="OG396" s="824"/>
      <c r="OH396" s="805"/>
      <c r="OI396" s="823"/>
      <c r="OJ396" s="824"/>
      <c r="OK396" s="824"/>
      <c r="OL396" s="805"/>
      <c r="OM396" s="823"/>
      <c r="ON396" s="824"/>
      <c r="OO396" s="824"/>
      <c r="OP396" s="805"/>
      <c r="OQ396" s="823"/>
      <c r="OR396" s="824"/>
      <c r="OS396" s="824"/>
      <c r="OT396" s="805"/>
      <c r="OU396" s="823"/>
      <c r="OV396" s="824"/>
      <c r="OW396" s="824"/>
      <c r="OX396" s="805"/>
      <c r="OY396" s="823"/>
      <c r="OZ396" s="824"/>
      <c r="PA396" s="824"/>
      <c r="PB396" s="805"/>
      <c r="PC396" s="823"/>
      <c r="PD396" s="824"/>
      <c r="PE396" s="824"/>
      <c r="PF396" s="805"/>
    </row>
    <row r="397" spans="1:422" hidden="1" x14ac:dyDescent="0.25">
      <c r="A397" s="769" t="s">
        <v>66</v>
      </c>
      <c r="B397" s="769"/>
      <c r="C397" s="769"/>
      <c r="D397" s="770"/>
      <c r="E397" s="769"/>
      <c r="F397" s="769"/>
      <c r="G397" s="769"/>
      <c r="H397" s="769"/>
      <c r="I397" s="769"/>
      <c r="J397" s="769"/>
      <c r="K397" s="769"/>
      <c r="L397" s="769"/>
      <c r="M397" s="769"/>
      <c r="N397" s="769"/>
      <c r="O397" s="769"/>
      <c r="P397" s="769"/>
      <c r="Q397" s="769"/>
      <c r="R397" s="769"/>
      <c r="S397" s="769"/>
      <c r="T397" s="816"/>
      <c r="U397" s="816"/>
      <c r="V397" s="816"/>
      <c r="W397" s="816"/>
      <c r="X397" s="769">
        <v>1</v>
      </c>
      <c r="Y397" s="769">
        <f>IF(AND(AJ397="",AK397="",AL397="",AN397="",AO397="",OR(AP397="",AP397=Dropdown!$AM$12,AP397=Dropdown!$AM$11)),1,0)</f>
        <v>1</v>
      </c>
      <c r="Z397" s="769">
        <f t="shared" si="56"/>
        <v>1</v>
      </c>
      <c r="AA397" s="769">
        <f t="shared" si="57"/>
        <v>0</v>
      </c>
      <c r="AB397" s="769">
        <f t="shared" si="58"/>
        <v>0</v>
      </c>
      <c r="AC397" s="769"/>
      <c r="AD397" s="772" t="str">
        <f>IF(OR(T397&lt;&gt;"",U397&lt;&gt;""),Dropdown!$A$4,IF(OR(V397&lt;&gt;"",W397&lt;&gt;""),Dropdown!$A$5,Dropdown!$A$3))</f>
        <v>Residential</v>
      </c>
      <c r="AE397" s="773" t="s">
        <v>343</v>
      </c>
      <c r="AF397" s="773"/>
      <c r="AG397" s="773"/>
      <c r="AH397" s="773" t="str">
        <f>IF(AG397&lt;&gt;"",VLOOKUP(AG397,Dropdown!$N$3:$R$62,3,FALSE),IF(AF397&lt;&gt;"",VLOOKUP(AF397,Dropdown!$N$3:$R$62,3,FALSE),IF(AE397&lt;&gt;"",VLOOKUP(AE397,Dropdown!$N$3:$R$62,3,FALSE),"")))</f>
        <v>LMI</v>
      </c>
      <c r="AI397" s="773" t="str">
        <f>IF(AG397&lt;&gt;"",VLOOKUP(AG397,Dropdown!$N$3:$R$62,5,FALSE),IF(AF397&lt;&gt;"",VLOOKUP(AF397,Dropdown!$N$3:$R$62,5,FALSE),IF(AE397&lt;&gt;"",VLOOKUP(AE397,Dropdown!$N$3:$R$62,5,FALSE),"")))</f>
        <v>Diverse</v>
      </c>
      <c r="AJ397" s="773"/>
      <c r="AK397" s="773"/>
      <c r="AL397" s="773"/>
      <c r="AM397" s="773"/>
      <c r="AN397" s="773"/>
      <c r="AO397" s="773"/>
      <c r="AP397" s="773"/>
      <c r="AQ397" s="769" t="s">
        <v>82</v>
      </c>
      <c r="AR397" s="774" t="s">
        <v>64</v>
      </c>
      <c r="AS397" s="845"/>
      <c r="AT397" s="769" t="s">
        <v>101</v>
      </c>
      <c r="AU397" s="769">
        <v>35</v>
      </c>
      <c r="AV397" s="846"/>
      <c r="AW397" s="823">
        <v>160</v>
      </c>
      <c r="AX397" s="824">
        <v>200</v>
      </c>
      <c r="AY397" s="851">
        <f>AVERAGE(AW397:AX397)</f>
        <v>180</v>
      </c>
      <c r="AZ397" s="847">
        <f>(AX397-AW397)/(2*1.645)</f>
        <v>12.1580547112462</v>
      </c>
      <c r="BA397" s="812"/>
      <c r="BB397" s="812"/>
      <c r="BC397" s="823"/>
      <c r="BD397" s="824"/>
      <c r="BE397" s="824"/>
      <c r="BF397" s="805"/>
      <c r="BG397" s="804"/>
      <c r="BH397" s="804"/>
      <c r="BI397" s="826"/>
      <c r="BJ397" s="825"/>
      <c r="BK397" s="825"/>
      <c r="BL397" s="803"/>
      <c r="BM397" s="804"/>
      <c r="BN397" s="804"/>
      <c r="BO397" s="826"/>
      <c r="BP397" s="825"/>
      <c r="BQ397" s="825"/>
      <c r="BR397" s="803"/>
      <c r="BS397" s="804"/>
      <c r="BT397" s="804"/>
      <c r="BU397" s="826"/>
      <c r="BV397" s="825"/>
      <c r="BW397" s="825"/>
      <c r="BX397" s="803"/>
      <c r="BY397" s="804"/>
      <c r="BZ397" s="804"/>
      <c r="CA397" s="826"/>
      <c r="CB397" s="825"/>
      <c r="CC397" s="825"/>
      <c r="CD397" s="803"/>
      <c r="CE397" s="804"/>
      <c r="CF397" s="804"/>
      <c r="CG397" s="826"/>
      <c r="CH397" s="825"/>
      <c r="CI397" s="825"/>
      <c r="CJ397" s="803"/>
      <c r="CK397" s="804"/>
      <c r="CL397" s="804"/>
      <c r="CM397" s="826"/>
      <c r="CN397" s="825"/>
      <c r="CO397" s="825"/>
      <c r="CP397" s="803"/>
      <c r="CQ397" s="804"/>
      <c r="CR397" s="804"/>
      <c r="CS397" s="826"/>
      <c r="CT397" s="825"/>
      <c r="CU397" s="825"/>
      <c r="CV397" s="803"/>
      <c r="CW397" s="804"/>
      <c r="CX397" s="804"/>
      <c r="CY397" s="826"/>
      <c r="CZ397" s="825"/>
      <c r="DA397" s="825"/>
      <c r="DB397" s="803"/>
      <c r="DC397" s="804"/>
      <c r="DD397" s="804"/>
      <c r="DE397" s="826"/>
      <c r="DF397" s="825"/>
      <c r="DG397" s="825"/>
      <c r="DH397" s="803"/>
      <c r="DI397" s="804"/>
      <c r="DJ397" s="804"/>
      <c r="DK397" s="826"/>
      <c r="DL397" s="825"/>
      <c r="DM397" s="825"/>
      <c r="DN397" s="803"/>
      <c r="DO397" s="804"/>
      <c r="DP397" s="804"/>
      <c r="DQ397" s="827"/>
      <c r="DR397" s="828"/>
      <c r="DS397" s="835"/>
      <c r="DT397" s="811"/>
      <c r="DU397" s="812"/>
      <c r="DV397" s="812"/>
      <c r="DW397" s="836"/>
      <c r="DX397" s="835"/>
      <c r="DY397" s="828"/>
      <c r="DZ397" s="813"/>
      <c r="EA397" s="814"/>
      <c r="EB397" s="814"/>
      <c r="EC397" s="827"/>
      <c r="ED397" s="828"/>
      <c r="EE397" s="835"/>
      <c r="EF397" s="811"/>
      <c r="EG397" s="812"/>
      <c r="EH397" s="812"/>
      <c r="EI397" s="836"/>
      <c r="EJ397" s="835"/>
      <c r="EK397" s="828"/>
      <c r="EL397" s="813"/>
      <c r="EM397" s="814"/>
      <c r="EN397" s="814"/>
      <c r="EO397" s="827"/>
      <c r="EP397" s="828"/>
      <c r="EQ397" s="835"/>
      <c r="ER397" s="811"/>
      <c r="ES397" s="812"/>
      <c r="ET397" s="812"/>
      <c r="EU397" s="836"/>
      <c r="EV397" s="835"/>
      <c r="EW397" s="828"/>
      <c r="EX397" s="813"/>
      <c r="EY397" s="814"/>
      <c r="EZ397" s="814"/>
      <c r="FA397" s="827"/>
      <c r="FB397" s="828"/>
      <c r="FC397" s="835"/>
      <c r="FD397" s="811"/>
      <c r="FE397" s="812"/>
      <c r="FF397" s="812"/>
      <c r="FG397" s="836"/>
      <c r="FH397" s="835"/>
      <c r="FI397" s="828"/>
      <c r="FJ397" s="813"/>
      <c r="FK397" s="814"/>
      <c r="FL397" s="814"/>
      <c r="FM397" s="827"/>
      <c r="FN397" s="828"/>
      <c r="FO397" s="835"/>
      <c r="FP397" s="811"/>
      <c r="FQ397" s="812"/>
      <c r="FR397" s="812"/>
      <c r="FS397" s="823"/>
      <c r="FT397" s="824"/>
      <c r="FU397" s="825"/>
      <c r="FV397" s="803"/>
      <c r="FW397" s="804"/>
      <c r="FX397" s="804"/>
      <c r="FY397" s="826"/>
      <c r="FZ397" s="825"/>
      <c r="GA397" s="824"/>
      <c r="GB397" s="805"/>
      <c r="GC397" s="804"/>
      <c r="GD397" s="804"/>
      <c r="GE397" s="823"/>
      <c r="GF397" s="824"/>
      <c r="GG397" s="825"/>
      <c r="GH397" s="803"/>
      <c r="GI397" s="809"/>
      <c r="GJ397" s="809"/>
      <c r="GK397" s="826"/>
      <c r="GL397" s="825"/>
      <c r="GM397" s="824"/>
      <c r="GN397" s="805"/>
      <c r="GO397" s="804"/>
      <c r="GP397" s="804"/>
      <c r="GQ397" s="823"/>
      <c r="GR397" s="824"/>
      <c r="GS397" s="825"/>
      <c r="GT397" s="803"/>
      <c r="GU397" s="809"/>
      <c r="GV397" s="809"/>
      <c r="GW397" s="826"/>
      <c r="GX397" s="825"/>
      <c r="GY397" s="824"/>
      <c r="GZ397" s="805"/>
      <c r="HA397" s="804"/>
      <c r="HB397" s="804"/>
      <c r="HC397" s="823"/>
      <c r="HD397" s="824"/>
      <c r="HE397" s="825"/>
      <c r="HF397" s="803"/>
      <c r="HG397" s="809"/>
      <c r="HH397" s="809"/>
      <c r="HI397" s="826"/>
      <c r="HJ397" s="825"/>
      <c r="HK397" s="824"/>
      <c r="HL397" s="805"/>
      <c r="HM397" s="804"/>
      <c r="HN397" s="804"/>
      <c r="HO397" s="823"/>
      <c r="HP397" s="824"/>
      <c r="HQ397" s="825"/>
      <c r="HR397" s="803"/>
      <c r="HS397" s="809"/>
      <c r="HT397" s="809"/>
      <c r="HU397" s="826"/>
      <c r="HV397" s="825"/>
      <c r="HW397" s="824"/>
      <c r="HX397" s="805"/>
      <c r="HY397" s="804"/>
      <c r="HZ397" s="804"/>
      <c r="IA397" s="823"/>
      <c r="IB397" s="824"/>
      <c r="IC397" s="825"/>
      <c r="ID397" s="803"/>
      <c r="IE397" s="804"/>
      <c r="IF397" s="804"/>
      <c r="IG397" s="826"/>
      <c r="IH397" s="825"/>
      <c r="II397" s="824"/>
      <c r="IJ397" s="805"/>
      <c r="IK397" s="804"/>
      <c r="IL397" s="804"/>
      <c r="IM397" s="823"/>
      <c r="IN397" s="824"/>
      <c r="IO397" s="825"/>
      <c r="IP397" s="803"/>
      <c r="IQ397" s="804"/>
      <c r="IR397" s="804"/>
      <c r="IS397" s="826"/>
      <c r="IT397" s="825"/>
      <c r="IU397" s="824"/>
      <c r="IV397" s="805"/>
      <c r="IW397" s="804"/>
      <c r="IX397" s="804"/>
      <c r="IY397" s="823"/>
      <c r="IZ397" s="824"/>
      <c r="JA397" s="825"/>
      <c r="JB397" s="803"/>
      <c r="JC397" s="804"/>
      <c r="JD397" s="804"/>
      <c r="JE397" s="826"/>
      <c r="JF397" s="825"/>
      <c r="JG397" s="824"/>
      <c r="JH397" s="805"/>
      <c r="JI397" s="804"/>
      <c r="JJ397" s="804"/>
      <c r="JK397" s="823"/>
      <c r="JL397" s="824"/>
      <c r="JM397" s="825"/>
      <c r="JN397" s="803"/>
      <c r="JO397" s="809"/>
      <c r="JP397" s="809"/>
      <c r="JQ397" s="826"/>
      <c r="JR397" s="825"/>
      <c r="JS397" s="824"/>
      <c r="JT397" s="805"/>
      <c r="JU397" s="804"/>
      <c r="JV397" s="804"/>
      <c r="JW397" s="823"/>
      <c r="JX397" s="824"/>
      <c r="JY397" s="824"/>
      <c r="JZ397" s="805"/>
      <c r="KA397" s="809"/>
      <c r="KB397" s="809"/>
      <c r="KC397" s="823"/>
      <c r="KD397" s="824"/>
      <c r="KE397" s="824"/>
      <c r="KF397" s="805"/>
      <c r="KG397" s="809"/>
      <c r="KH397" s="809"/>
      <c r="KI397" s="823"/>
      <c r="KJ397" s="824"/>
      <c r="KK397" s="824"/>
      <c r="KL397" s="805"/>
      <c r="KM397" s="809"/>
      <c r="KN397" s="809"/>
      <c r="KO397" s="823"/>
      <c r="KP397" s="824"/>
      <c r="KQ397" s="824"/>
      <c r="KR397" s="805"/>
      <c r="KS397" s="804"/>
      <c r="KT397" s="804"/>
      <c r="KU397" s="823"/>
      <c r="KV397" s="824"/>
      <c r="KW397" s="824"/>
      <c r="KX397" s="805"/>
      <c r="KY397" s="809"/>
      <c r="KZ397" s="809"/>
      <c r="LA397" s="823"/>
      <c r="LB397" s="824"/>
      <c r="LC397" s="824"/>
      <c r="LD397" s="805"/>
      <c r="LE397" s="804"/>
      <c r="LF397" s="804"/>
      <c r="LG397" s="823"/>
      <c r="LH397" s="824"/>
      <c r="LI397" s="824"/>
      <c r="LJ397" s="805"/>
      <c r="LK397" s="804"/>
      <c r="LL397" s="804"/>
      <c r="LM397" s="823"/>
      <c r="LN397" s="824"/>
      <c r="LO397" s="824"/>
      <c r="LP397" s="805"/>
      <c r="LQ397" s="809"/>
      <c r="LR397" s="809"/>
      <c r="LS397" s="823"/>
      <c r="LT397" s="824"/>
      <c r="LU397" s="824"/>
      <c r="LV397" s="805"/>
      <c r="LW397" s="804"/>
      <c r="LX397" s="804"/>
      <c r="LY397" s="823"/>
      <c r="LZ397" s="824"/>
      <c r="MA397" s="824"/>
      <c r="MB397" s="805"/>
      <c r="MC397" s="809"/>
      <c r="MD397" s="809"/>
      <c r="ME397" s="823"/>
      <c r="MF397" s="824"/>
      <c r="MG397" s="824"/>
      <c r="MH397" s="805"/>
      <c r="MI397" s="809"/>
      <c r="MJ397" s="809"/>
      <c r="MK397" s="823"/>
      <c r="ML397" s="824"/>
      <c r="MM397" s="824"/>
      <c r="MN397" s="805"/>
      <c r="MO397" s="809"/>
      <c r="MP397" s="809"/>
      <c r="MQ397" s="823"/>
      <c r="MR397" s="824"/>
      <c r="MS397" s="824"/>
      <c r="MT397" s="805"/>
      <c r="MU397" s="804"/>
      <c r="MV397" s="804"/>
      <c r="MW397" s="823"/>
      <c r="MX397" s="824"/>
      <c r="MY397" s="824"/>
      <c r="MZ397" s="805"/>
      <c r="NA397" s="804"/>
      <c r="NB397" s="804"/>
      <c r="NC397" s="823"/>
      <c r="ND397" s="824"/>
      <c r="NE397" s="824"/>
      <c r="NF397" s="805"/>
      <c r="NG397" s="804"/>
      <c r="NH397" s="804"/>
      <c r="NI397" s="823"/>
      <c r="NJ397" s="824"/>
      <c r="NK397" s="824"/>
      <c r="NL397" s="805"/>
      <c r="NM397" s="809"/>
      <c r="NN397" s="809"/>
      <c r="NO397" s="823"/>
      <c r="NP397" s="824"/>
      <c r="NQ397" s="824"/>
      <c r="NR397" s="805"/>
      <c r="NS397" s="823"/>
      <c r="NT397" s="824"/>
      <c r="NU397" s="824"/>
      <c r="NV397" s="805"/>
      <c r="NW397" s="826"/>
      <c r="NX397" s="825"/>
      <c r="NY397" s="825"/>
      <c r="NZ397" s="848"/>
      <c r="OA397" s="823"/>
      <c r="OB397" s="824"/>
      <c r="OC397" s="824"/>
      <c r="OD397" s="805"/>
      <c r="OE397" s="823"/>
      <c r="OF397" s="824"/>
      <c r="OG397" s="824"/>
      <c r="OH397" s="805"/>
      <c r="OI397" s="823"/>
      <c r="OJ397" s="824"/>
      <c r="OK397" s="824"/>
      <c r="OL397" s="805"/>
      <c r="OM397" s="823"/>
      <c r="ON397" s="824"/>
      <c r="OO397" s="824"/>
      <c r="OP397" s="805"/>
      <c r="OQ397" s="823"/>
      <c r="OR397" s="824"/>
      <c r="OS397" s="824"/>
      <c r="OT397" s="805"/>
      <c r="OU397" s="823"/>
      <c r="OV397" s="824"/>
      <c r="OW397" s="824"/>
      <c r="OX397" s="805"/>
      <c r="OY397" s="823"/>
      <c r="OZ397" s="824"/>
      <c r="PA397" s="824"/>
      <c r="PB397" s="805"/>
      <c r="PC397" s="823"/>
      <c r="PD397" s="824"/>
      <c r="PE397" s="824"/>
      <c r="PF397" s="805"/>
    </row>
    <row r="398" spans="1:422" hidden="1" x14ac:dyDescent="0.25">
      <c r="A398" s="769" t="s">
        <v>61</v>
      </c>
      <c r="B398" s="769"/>
      <c r="C398" s="769"/>
      <c r="D398" s="770"/>
      <c r="E398" s="769"/>
      <c r="F398" s="769"/>
      <c r="G398" s="769"/>
      <c r="H398" s="769"/>
      <c r="I398" s="769"/>
      <c r="J398" s="769"/>
      <c r="K398" s="769"/>
      <c r="L398" s="769"/>
      <c r="M398" s="769"/>
      <c r="N398" s="769"/>
      <c r="O398" s="769"/>
      <c r="P398" s="769"/>
      <c r="Q398" s="769"/>
      <c r="R398" s="769"/>
      <c r="S398" s="769"/>
      <c r="T398" s="816"/>
      <c r="U398" s="816"/>
      <c r="V398" s="816"/>
      <c r="W398" s="816"/>
      <c r="X398" s="769"/>
      <c r="Y398" s="769">
        <f>IF(AND(AJ398="",AK398="",AL398="",AN398="",AO398="",OR(AP398="",AP398=Dropdown!$AM$12,AP398=Dropdown!$AM$11)),1,0)</f>
        <v>1</v>
      </c>
      <c r="Z398" s="769">
        <f t="shared" si="56"/>
        <v>0</v>
      </c>
      <c r="AA398" s="769">
        <f t="shared" si="57"/>
        <v>0</v>
      </c>
      <c r="AB398" s="769">
        <f t="shared" si="58"/>
        <v>0</v>
      </c>
      <c r="AC398" s="769"/>
      <c r="AD398" s="772" t="str">
        <f>IF(OR(T398&lt;&gt;"",U398&lt;&gt;""),Dropdown!$A$4,IF(OR(V398&lt;&gt;"",W398&lt;&gt;""),Dropdown!$A$5,Dropdown!$A$3))</f>
        <v>Residential</v>
      </c>
      <c r="AE398" s="773"/>
      <c r="AF398" s="773" t="s">
        <v>51</v>
      </c>
      <c r="AG398" s="773"/>
      <c r="AH398" s="773" t="str">
        <f>IF(AG398&lt;&gt;"",VLOOKUP(AG398,Dropdown!$N$3:$R$62,3,FALSE),IF(AF398&lt;&gt;"",VLOOKUP(AF398,Dropdown!$N$3:$R$62,3,FALSE),IF(AE398&lt;&gt;"",VLOOKUP(AE398,Dropdown!$N$3:$R$62,3,FALSE),"")))</f>
        <v>UMI</v>
      </c>
      <c r="AI398" s="773" t="str">
        <f>IF(AG398&lt;&gt;"",VLOOKUP(AG398,Dropdown!$N$3:$R$62,5,FALSE),IF(AF398&lt;&gt;"",VLOOKUP(AF398,Dropdown!$N$3:$R$62,5,FALSE),IF(AE398&lt;&gt;"",VLOOKUP(AE398,Dropdown!$N$3:$R$62,5,FALSE),"")))</f>
        <v>Moderate</v>
      </c>
      <c r="AJ398" s="773"/>
      <c r="AK398" s="773"/>
      <c r="AL398" s="773"/>
      <c r="AM398" s="773"/>
      <c r="AN398" s="773"/>
      <c r="AO398" s="773"/>
      <c r="AP398" s="773"/>
      <c r="AQ398" s="769"/>
      <c r="AR398" s="774" t="s">
        <v>64</v>
      </c>
      <c r="AS398" s="845"/>
      <c r="AT398" s="769" t="s">
        <v>316</v>
      </c>
      <c r="AU398" s="769">
        <v>38</v>
      </c>
      <c r="AV398" s="846"/>
      <c r="AW398" s="823"/>
      <c r="AX398" s="824"/>
      <c r="AY398" s="824"/>
      <c r="AZ398" s="803"/>
      <c r="BA398" s="804"/>
      <c r="BB398" s="804"/>
      <c r="BC398" s="823"/>
      <c r="BD398" s="824"/>
      <c r="BE398" s="824"/>
      <c r="BF398" s="805"/>
      <c r="BG398" s="804"/>
      <c r="BH398" s="804"/>
      <c r="BI398" s="823"/>
      <c r="BJ398" s="824"/>
      <c r="BK398" s="824"/>
      <c r="BL398" s="805"/>
      <c r="BM398" s="804"/>
      <c r="BN398" s="804"/>
      <c r="BO398" s="823"/>
      <c r="BP398" s="824"/>
      <c r="BQ398" s="824"/>
      <c r="BR398" s="805"/>
      <c r="BS398" s="804"/>
      <c r="BT398" s="804"/>
      <c r="BU398" s="823"/>
      <c r="BV398" s="824"/>
      <c r="BW398" s="824"/>
      <c r="BX398" s="805"/>
      <c r="BY398" s="804"/>
      <c r="BZ398" s="804"/>
      <c r="CA398" s="823"/>
      <c r="CB398" s="824"/>
      <c r="CC398" s="824"/>
      <c r="CD398" s="805"/>
      <c r="CE398" s="804"/>
      <c r="CF398" s="804"/>
      <c r="CG398" s="823"/>
      <c r="CH398" s="824"/>
      <c r="CI398" s="824"/>
      <c r="CJ398" s="805"/>
      <c r="CK398" s="804"/>
      <c r="CL398" s="804"/>
      <c r="CM398" s="823"/>
      <c r="CN398" s="824"/>
      <c r="CO398" s="824"/>
      <c r="CP398" s="805"/>
      <c r="CQ398" s="804"/>
      <c r="CR398" s="804"/>
      <c r="CS398" s="823"/>
      <c r="CT398" s="824"/>
      <c r="CU398" s="824"/>
      <c r="CV398" s="805"/>
      <c r="CW398" s="804"/>
      <c r="CX398" s="804"/>
      <c r="CY398" s="823"/>
      <c r="CZ398" s="824"/>
      <c r="DA398" s="825"/>
      <c r="DB398" s="803"/>
      <c r="DC398" s="809"/>
      <c r="DD398" s="809"/>
      <c r="DE398" s="826"/>
      <c r="DF398" s="825"/>
      <c r="DG398" s="824"/>
      <c r="DH398" s="805"/>
      <c r="DI398" s="804"/>
      <c r="DJ398" s="804"/>
      <c r="DK398" s="823"/>
      <c r="DL398" s="824"/>
      <c r="DM398" s="825"/>
      <c r="DN398" s="803"/>
      <c r="DO398" s="809"/>
      <c r="DP398" s="809"/>
      <c r="DQ398" s="827"/>
      <c r="DR398" s="828"/>
      <c r="DS398" s="828"/>
      <c r="DT398" s="818"/>
      <c r="DU398" s="819"/>
      <c r="DV398" s="819"/>
      <c r="DW398" s="827"/>
      <c r="DX398" s="828"/>
      <c r="DY398" s="828"/>
      <c r="DZ398" s="818"/>
      <c r="EA398" s="819"/>
      <c r="EB398" s="819"/>
      <c r="EC398" s="827"/>
      <c r="ED398" s="828"/>
      <c r="EE398" s="828"/>
      <c r="EF398" s="818"/>
      <c r="EG398" s="819"/>
      <c r="EH398" s="819"/>
      <c r="EI398" s="827"/>
      <c r="EJ398" s="828"/>
      <c r="EK398" s="828"/>
      <c r="EL398" s="818"/>
      <c r="EM398" s="819"/>
      <c r="EN398" s="819"/>
      <c r="EO398" s="827"/>
      <c r="EP398" s="828"/>
      <c r="EQ398" s="828"/>
      <c r="ER398" s="818"/>
      <c r="ES398" s="819"/>
      <c r="ET398" s="819"/>
      <c r="EU398" s="827"/>
      <c r="EV398" s="828"/>
      <c r="EW398" s="828"/>
      <c r="EX398" s="818"/>
      <c r="EY398" s="819"/>
      <c r="EZ398" s="819"/>
      <c r="FA398" s="827"/>
      <c r="FB398" s="828"/>
      <c r="FC398" s="828"/>
      <c r="FD398" s="818"/>
      <c r="FE398" s="819"/>
      <c r="FF398" s="819"/>
      <c r="FG398" s="827"/>
      <c r="FH398" s="828"/>
      <c r="FI398" s="828"/>
      <c r="FJ398" s="818"/>
      <c r="FK398" s="819"/>
      <c r="FL398" s="819"/>
      <c r="FM398" s="827"/>
      <c r="FN398" s="828"/>
      <c r="FO398" s="828"/>
      <c r="FP398" s="818"/>
      <c r="FQ398" s="819"/>
      <c r="FR398" s="819"/>
      <c r="FS398" s="823"/>
      <c r="FT398" s="824"/>
      <c r="FU398" s="825"/>
      <c r="FV398" s="803"/>
      <c r="FW398" s="804"/>
      <c r="FX398" s="804"/>
      <c r="FY398" s="826"/>
      <c r="FZ398" s="825"/>
      <c r="GA398" s="824"/>
      <c r="GB398" s="805"/>
      <c r="GC398" s="804"/>
      <c r="GD398" s="804"/>
      <c r="GE398" s="823"/>
      <c r="GF398" s="824"/>
      <c r="GG398" s="825"/>
      <c r="GH398" s="803"/>
      <c r="GI398" s="809"/>
      <c r="GJ398" s="809"/>
      <c r="GK398" s="826"/>
      <c r="GL398" s="825"/>
      <c r="GM398" s="824"/>
      <c r="GN398" s="805"/>
      <c r="GO398" s="804"/>
      <c r="GP398" s="804"/>
      <c r="GQ398" s="823"/>
      <c r="GR398" s="824"/>
      <c r="GS398" s="825"/>
      <c r="GT398" s="803"/>
      <c r="GU398" s="809"/>
      <c r="GV398" s="809"/>
      <c r="GW398" s="826"/>
      <c r="GX398" s="825"/>
      <c r="GY398" s="824"/>
      <c r="GZ398" s="805"/>
      <c r="HA398" s="804"/>
      <c r="HB398" s="804"/>
      <c r="HC398" s="823"/>
      <c r="HD398" s="824"/>
      <c r="HE398" s="825"/>
      <c r="HF398" s="803"/>
      <c r="HG398" s="809"/>
      <c r="HH398" s="809"/>
      <c r="HI398" s="826"/>
      <c r="HJ398" s="825"/>
      <c r="HK398" s="824"/>
      <c r="HL398" s="805"/>
      <c r="HM398" s="804"/>
      <c r="HN398" s="804"/>
      <c r="HO398" s="823"/>
      <c r="HP398" s="824"/>
      <c r="HQ398" s="825"/>
      <c r="HR398" s="803"/>
      <c r="HS398" s="809"/>
      <c r="HT398" s="809"/>
      <c r="HU398" s="826"/>
      <c r="HV398" s="825"/>
      <c r="HW398" s="824"/>
      <c r="HX398" s="805"/>
      <c r="HY398" s="804"/>
      <c r="HZ398" s="804"/>
      <c r="IA398" s="823"/>
      <c r="IB398" s="824"/>
      <c r="IC398" s="825"/>
      <c r="ID398" s="803"/>
      <c r="IE398" s="804"/>
      <c r="IF398" s="804"/>
      <c r="IG398" s="826"/>
      <c r="IH398" s="825"/>
      <c r="II398" s="824"/>
      <c r="IJ398" s="805"/>
      <c r="IK398" s="804"/>
      <c r="IL398" s="804"/>
      <c r="IM398" s="823"/>
      <c r="IN398" s="824"/>
      <c r="IO398" s="929" t="s">
        <v>979</v>
      </c>
      <c r="IP398" s="803"/>
      <c r="IQ398" s="804"/>
      <c r="IR398" s="804"/>
      <c r="IS398" s="826"/>
      <c r="IT398" s="825"/>
      <c r="IU398" s="825"/>
      <c r="IV398" s="803"/>
      <c r="IW398" s="804"/>
      <c r="IX398" s="804"/>
      <c r="IY398" s="826"/>
      <c r="IZ398" s="825"/>
      <c r="JA398" s="825"/>
      <c r="JB398" s="803"/>
      <c r="JC398" s="804"/>
      <c r="JD398" s="804"/>
      <c r="JE398" s="826"/>
      <c r="JF398" s="825"/>
      <c r="JG398" s="825"/>
      <c r="JH398" s="803"/>
      <c r="JI398" s="804"/>
      <c r="JJ398" s="804"/>
      <c r="JK398" s="826"/>
      <c r="JL398" s="825"/>
      <c r="JM398" s="825"/>
      <c r="JN398" s="803"/>
      <c r="JO398" s="804"/>
      <c r="JP398" s="804"/>
      <c r="JQ398" s="826"/>
      <c r="JR398" s="825"/>
      <c r="JS398" s="825"/>
      <c r="JT398" s="803"/>
      <c r="JU398" s="804"/>
      <c r="JV398" s="804"/>
      <c r="JW398" s="826"/>
      <c r="JX398" s="825"/>
      <c r="JY398" s="825"/>
      <c r="JZ398" s="803"/>
      <c r="KA398" s="804"/>
      <c r="KB398" s="804"/>
      <c r="KC398" s="826"/>
      <c r="KD398" s="825"/>
      <c r="KE398" s="825"/>
      <c r="KF398" s="803"/>
      <c r="KG398" s="804"/>
      <c r="KH398" s="804"/>
      <c r="KI398" s="826"/>
      <c r="KJ398" s="825"/>
      <c r="KK398" s="825"/>
      <c r="KL398" s="803"/>
      <c r="KM398" s="804"/>
      <c r="KN398" s="804"/>
      <c r="KO398" s="823"/>
      <c r="KP398" s="824"/>
      <c r="KQ398" s="930" t="s">
        <v>980</v>
      </c>
      <c r="KR398" s="805"/>
      <c r="KS398" s="804"/>
      <c r="KT398" s="804"/>
      <c r="KU398" s="826"/>
      <c r="KV398" s="825"/>
      <c r="KW398" s="825"/>
      <c r="KX398" s="803"/>
      <c r="KY398" s="804"/>
      <c r="KZ398" s="804"/>
      <c r="LA398" s="826"/>
      <c r="LB398" s="825"/>
      <c r="LC398" s="825"/>
      <c r="LD398" s="803"/>
      <c r="LE398" s="804"/>
      <c r="LF398" s="804"/>
      <c r="LG398" s="826"/>
      <c r="LH398" s="825"/>
      <c r="LI398" s="825"/>
      <c r="LJ398" s="803"/>
      <c r="LK398" s="804"/>
      <c r="LL398" s="804"/>
      <c r="LM398" s="826"/>
      <c r="LN398" s="825"/>
      <c r="LO398" s="825"/>
      <c r="LP398" s="803"/>
      <c r="LQ398" s="804"/>
      <c r="LR398" s="804"/>
      <c r="LS398" s="826"/>
      <c r="LT398" s="825"/>
      <c r="LU398" s="825"/>
      <c r="LV398" s="803"/>
      <c r="LW398" s="804"/>
      <c r="LX398" s="804"/>
      <c r="LY398" s="826"/>
      <c r="LZ398" s="825"/>
      <c r="MA398" s="825"/>
      <c r="MB398" s="803"/>
      <c r="MC398" s="804"/>
      <c r="MD398" s="804"/>
      <c r="ME398" s="826"/>
      <c r="MF398" s="825"/>
      <c r="MG398" s="825"/>
      <c r="MH398" s="803"/>
      <c r="MI398" s="804"/>
      <c r="MJ398" s="804"/>
      <c r="MK398" s="826"/>
      <c r="ML398" s="825"/>
      <c r="MM398" s="825"/>
      <c r="MN398" s="803"/>
      <c r="MO398" s="804"/>
      <c r="MP398" s="804"/>
      <c r="MQ398" s="823"/>
      <c r="MR398" s="824"/>
      <c r="MS398" s="824"/>
      <c r="MT398" s="805"/>
      <c r="MU398" s="804"/>
      <c r="MV398" s="804"/>
      <c r="MW398" s="823"/>
      <c r="MX398" s="824"/>
      <c r="MY398" s="824"/>
      <c r="MZ398" s="805"/>
      <c r="NA398" s="804"/>
      <c r="NB398" s="804"/>
      <c r="NC398" s="823"/>
      <c r="ND398" s="824"/>
      <c r="NE398" s="824"/>
      <c r="NF398" s="805"/>
      <c r="NG398" s="804"/>
      <c r="NH398" s="804"/>
      <c r="NI398" s="823"/>
      <c r="NJ398" s="824"/>
      <c r="NK398" s="824"/>
      <c r="NL398" s="805"/>
      <c r="NM398" s="809"/>
      <c r="NN398" s="809"/>
      <c r="NO398" s="823"/>
      <c r="NP398" s="824"/>
      <c r="NQ398" s="824"/>
      <c r="NR398" s="805"/>
      <c r="NS398" s="823"/>
      <c r="NT398" s="824"/>
      <c r="NU398" s="824"/>
      <c r="NV398" s="805"/>
      <c r="NW398" s="823"/>
      <c r="NX398" s="824"/>
      <c r="NY398" s="824"/>
      <c r="NZ398" s="834"/>
      <c r="OA398" s="823"/>
      <c r="OB398" s="824"/>
      <c r="OC398" s="824"/>
      <c r="OD398" s="805"/>
      <c r="OE398" s="823"/>
      <c r="OF398" s="824"/>
      <c r="OG398" s="824"/>
      <c r="OH398" s="805"/>
      <c r="OI398" s="823"/>
      <c r="OJ398" s="824"/>
      <c r="OK398" s="824"/>
      <c r="OL398" s="805"/>
      <c r="OM398" s="823"/>
      <c r="ON398" s="824"/>
      <c r="OO398" s="824"/>
      <c r="OP398" s="805"/>
      <c r="OQ398" s="823"/>
      <c r="OR398" s="824"/>
      <c r="OS398" s="824"/>
      <c r="OT398" s="805"/>
      <c r="OU398" s="823"/>
      <c r="OV398" s="824"/>
      <c r="OW398" s="824"/>
      <c r="OX398" s="805"/>
      <c r="OY398" s="823"/>
      <c r="OZ398" s="824"/>
      <c r="PA398" s="824"/>
      <c r="PB398" s="805"/>
      <c r="PC398" s="823"/>
      <c r="PD398" s="824"/>
      <c r="PE398" s="824"/>
      <c r="PF398" s="805"/>
    </row>
    <row r="399" spans="1:422" hidden="1" x14ac:dyDescent="0.25">
      <c r="A399" s="769" t="s">
        <v>61</v>
      </c>
      <c r="B399" s="769" t="s">
        <v>51</v>
      </c>
      <c r="C399" s="769"/>
      <c r="D399" s="770"/>
      <c r="E399" s="769"/>
      <c r="F399" s="769"/>
      <c r="G399" s="769"/>
      <c r="H399" s="769"/>
      <c r="I399" s="769"/>
      <c r="J399" s="769"/>
      <c r="K399" s="769"/>
      <c r="L399" s="769"/>
      <c r="M399" s="769"/>
      <c r="N399" s="769"/>
      <c r="O399" s="769"/>
      <c r="P399" s="769"/>
      <c r="Q399" s="769"/>
      <c r="R399" s="769"/>
      <c r="S399" s="769"/>
      <c r="T399" s="816"/>
      <c r="U399" s="816"/>
      <c r="V399" s="816"/>
      <c r="W399" s="816"/>
      <c r="X399" s="769">
        <v>1</v>
      </c>
      <c r="Y399" s="769">
        <f>IF(AND(AJ399="",AK399="",AL399="",AN399="",AO399="",OR(AP399="",AP399=Dropdown!$AM$12,AP399=Dropdown!$AM$11)),1,0)</f>
        <v>0</v>
      </c>
      <c r="Z399" s="769">
        <f t="shared" si="56"/>
        <v>0</v>
      </c>
      <c r="AA399" s="769">
        <f t="shared" si="57"/>
        <v>1</v>
      </c>
      <c r="AB399" s="769">
        <f t="shared" si="58"/>
        <v>0</v>
      </c>
      <c r="AC399" s="769"/>
      <c r="AD399" s="772" t="str">
        <f>IF(OR(T399&lt;&gt;"",U399&lt;&gt;""),Dropdown!$A$4,IF(OR(V399&lt;&gt;"",W399&lt;&gt;""),Dropdown!$A$5,Dropdown!$A$3))</f>
        <v>Residential</v>
      </c>
      <c r="AE399" s="773"/>
      <c r="AF399" s="773" t="s">
        <v>51</v>
      </c>
      <c r="AG399" s="773"/>
      <c r="AH399" s="773" t="str">
        <f>IF(AG399&lt;&gt;"",VLOOKUP(AG399,Dropdown!$N$3:$R$62,3,FALSE),IF(AF399&lt;&gt;"",VLOOKUP(AF399,Dropdown!$N$3:$R$62,3,FALSE),IF(AE399&lt;&gt;"",VLOOKUP(AE399,Dropdown!$N$3:$R$62,3,FALSE),"")))</f>
        <v>UMI</v>
      </c>
      <c r="AI399" s="773" t="str">
        <f>IF(AG399&lt;&gt;"",VLOOKUP(AG399,Dropdown!$N$3:$R$62,5,FALSE),IF(AF399&lt;&gt;"",VLOOKUP(AF399,Dropdown!$N$3:$R$62,5,FALSE),IF(AE399&lt;&gt;"",VLOOKUP(AE399,Dropdown!$N$3:$R$62,5,FALSE),"")))</f>
        <v>Moderate</v>
      </c>
      <c r="AJ399" s="773"/>
      <c r="AK399" s="773"/>
      <c r="AL399" s="773" t="s">
        <v>79</v>
      </c>
      <c r="AM399" s="773"/>
      <c r="AN399" s="773"/>
      <c r="AO399" s="773"/>
      <c r="AP399" s="773"/>
      <c r="AQ399" s="806" t="s">
        <v>364</v>
      </c>
      <c r="AR399" s="774" t="s">
        <v>64</v>
      </c>
      <c r="AS399" s="845"/>
      <c r="AT399" s="769" t="s">
        <v>101</v>
      </c>
      <c r="AU399" s="769">
        <v>35</v>
      </c>
      <c r="AV399" s="846"/>
      <c r="AW399" s="826"/>
      <c r="AX399" s="825"/>
      <c r="AY399" s="929" t="s">
        <v>931</v>
      </c>
      <c r="AZ399" s="803"/>
      <c r="BA399" s="804"/>
      <c r="BB399" s="804"/>
      <c r="BC399" s="823"/>
      <c r="BD399" s="824"/>
      <c r="BE399" s="824"/>
      <c r="BF399" s="805"/>
      <c r="BG399" s="804"/>
      <c r="BH399" s="804"/>
      <c r="BI399" s="826"/>
      <c r="BJ399" s="825"/>
      <c r="BK399" s="825"/>
      <c r="BL399" s="803"/>
      <c r="BM399" s="804"/>
      <c r="BN399" s="804"/>
      <c r="BO399" s="826"/>
      <c r="BP399" s="825"/>
      <c r="BQ399" s="825"/>
      <c r="BR399" s="803"/>
      <c r="BS399" s="804"/>
      <c r="BT399" s="804"/>
      <c r="BU399" s="826"/>
      <c r="BV399" s="825"/>
      <c r="BW399" s="825"/>
      <c r="BX399" s="803"/>
      <c r="BY399" s="804"/>
      <c r="BZ399" s="804"/>
      <c r="CA399" s="826"/>
      <c r="CB399" s="825"/>
      <c r="CC399" s="825"/>
      <c r="CD399" s="803"/>
      <c r="CE399" s="804"/>
      <c r="CF399" s="804"/>
      <c r="CG399" s="826"/>
      <c r="CH399" s="825"/>
      <c r="CI399" s="825"/>
      <c r="CJ399" s="803"/>
      <c r="CK399" s="804"/>
      <c r="CL399" s="804"/>
      <c r="CM399" s="826"/>
      <c r="CN399" s="825"/>
      <c r="CO399" s="825"/>
      <c r="CP399" s="803"/>
      <c r="CQ399" s="804"/>
      <c r="CR399" s="804"/>
      <c r="CS399" s="826"/>
      <c r="CT399" s="825"/>
      <c r="CU399" s="825"/>
      <c r="CV399" s="803"/>
      <c r="CW399" s="804"/>
      <c r="CX399" s="804"/>
      <c r="CY399" s="826"/>
      <c r="CZ399" s="825"/>
      <c r="DA399" s="825"/>
      <c r="DB399" s="803"/>
      <c r="DC399" s="804"/>
      <c r="DD399" s="804"/>
      <c r="DE399" s="826"/>
      <c r="DF399" s="825"/>
      <c r="DG399" s="825"/>
      <c r="DH399" s="803"/>
      <c r="DI399" s="804"/>
      <c r="DJ399" s="804"/>
      <c r="DK399" s="826"/>
      <c r="DL399" s="825"/>
      <c r="DM399" s="825"/>
      <c r="DN399" s="803"/>
      <c r="DO399" s="804"/>
      <c r="DP399" s="804"/>
      <c r="DQ399" s="827">
        <v>28</v>
      </c>
      <c r="DR399" s="828">
        <v>75</v>
      </c>
      <c r="DS399" s="954">
        <v>53</v>
      </c>
      <c r="DT399" s="847">
        <f>(DR399-DQ399)/(2*1.645)</f>
        <v>14.285714285714285</v>
      </c>
      <c r="DU399" s="812"/>
      <c r="DV399" s="812"/>
      <c r="DW399" s="827"/>
      <c r="DX399" s="828"/>
      <c r="DY399" s="828"/>
      <c r="DZ399" s="813"/>
      <c r="EA399" s="812"/>
      <c r="EB399" s="812"/>
      <c r="EC399" s="827"/>
      <c r="ED399" s="828"/>
      <c r="EE399" s="828"/>
      <c r="EF399" s="813"/>
      <c r="EG399" s="812"/>
      <c r="EH399" s="812"/>
      <c r="EI399" s="827"/>
      <c r="EJ399" s="828"/>
      <c r="EK399" s="828"/>
      <c r="EL399" s="813"/>
      <c r="EM399" s="812"/>
      <c r="EN399" s="812"/>
      <c r="EO399" s="827"/>
      <c r="EP399" s="828"/>
      <c r="EQ399" s="828"/>
      <c r="ER399" s="813"/>
      <c r="ES399" s="812"/>
      <c r="ET399" s="812"/>
      <c r="EU399" s="827"/>
      <c r="EV399" s="828"/>
      <c r="EW399" s="828"/>
      <c r="EX399" s="813"/>
      <c r="EY399" s="812"/>
      <c r="EZ399" s="812"/>
      <c r="FA399" s="827"/>
      <c r="FB399" s="828"/>
      <c r="FC399" s="828"/>
      <c r="FD399" s="813"/>
      <c r="FE399" s="812"/>
      <c r="FF399" s="812"/>
      <c r="FG399" s="827"/>
      <c r="FH399" s="828"/>
      <c r="FI399" s="828"/>
      <c r="FJ399" s="813"/>
      <c r="FK399" s="812"/>
      <c r="FL399" s="812"/>
      <c r="FM399" s="827"/>
      <c r="FN399" s="828"/>
      <c r="FO399" s="828"/>
      <c r="FP399" s="813"/>
      <c r="FQ399" s="812"/>
      <c r="FR399" s="812"/>
      <c r="FS399" s="823"/>
      <c r="FT399" s="824"/>
      <c r="FU399" s="825"/>
      <c r="FV399" s="803"/>
      <c r="FW399" s="804"/>
      <c r="FX399" s="804"/>
      <c r="FY399" s="826"/>
      <c r="FZ399" s="825"/>
      <c r="GA399" s="824"/>
      <c r="GB399" s="805"/>
      <c r="GC399" s="804"/>
      <c r="GD399" s="804"/>
      <c r="GE399" s="823"/>
      <c r="GF399" s="824"/>
      <c r="GG399" s="825"/>
      <c r="GH399" s="803"/>
      <c r="GI399" s="809"/>
      <c r="GJ399" s="809"/>
      <c r="GK399" s="826"/>
      <c r="GL399" s="825"/>
      <c r="GM399" s="824"/>
      <c r="GN399" s="805"/>
      <c r="GO399" s="804"/>
      <c r="GP399" s="804"/>
      <c r="GQ399" s="823"/>
      <c r="GR399" s="824"/>
      <c r="GS399" s="825"/>
      <c r="GT399" s="803"/>
      <c r="GU399" s="809"/>
      <c r="GV399" s="809"/>
      <c r="GW399" s="826"/>
      <c r="GX399" s="825"/>
      <c r="GY399" s="824"/>
      <c r="GZ399" s="805"/>
      <c r="HA399" s="804"/>
      <c r="HB399" s="804"/>
      <c r="HC399" s="823"/>
      <c r="HD399" s="824"/>
      <c r="HE399" s="825"/>
      <c r="HF399" s="803"/>
      <c r="HG399" s="809"/>
      <c r="HH399" s="809"/>
      <c r="HI399" s="826"/>
      <c r="HJ399" s="825"/>
      <c r="HK399" s="824"/>
      <c r="HL399" s="805"/>
      <c r="HM399" s="804"/>
      <c r="HN399" s="804"/>
      <c r="HO399" s="823"/>
      <c r="HP399" s="824"/>
      <c r="HQ399" s="825"/>
      <c r="HR399" s="803"/>
      <c r="HS399" s="809"/>
      <c r="HT399" s="809"/>
      <c r="HU399" s="826">
        <v>30</v>
      </c>
      <c r="HV399" s="825">
        <v>70</v>
      </c>
      <c r="HW399" s="955">
        <v>45.3</v>
      </c>
      <c r="HX399" s="847">
        <f>(HV399-HU399)/(2*1.645)</f>
        <v>12.1580547112462</v>
      </c>
      <c r="HY399" s="812"/>
      <c r="HZ399" s="812"/>
      <c r="IA399" s="823"/>
      <c r="IB399" s="824"/>
      <c r="IC399" s="825"/>
      <c r="ID399" s="803"/>
      <c r="IE399" s="804"/>
      <c r="IF399" s="804"/>
      <c r="IG399" s="826">
        <v>62</v>
      </c>
      <c r="IH399" s="825">
        <v>130</v>
      </c>
      <c r="II399" s="955">
        <v>100</v>
      </c>
      <c r="IJ399" s="847">
        <f>(IH399-IG399)/(2*1.645)</f>
        <v>20.668693009118542</v>
      </c>
      <c r="IK399" s="812"/>
      <c r="IL399" s="812"/>
      <c r="IM399" s="956">
        <v>8</v>
      </c>
      <c r="IN399" s="955">
        <v>12</v>
      </c>
      <c r="IO399" s="825">
        <v>10</v>
      </c>
      <c r="IP399" s="813">
        <f>(IN399-IM399)/(2*1.645)</f>
        <v>1.21580547112462</v>
      </c>
      <c r="IQ399" s="812"/>
      <c r="IR399" s="812"/>
      <c r="IS399" s="826"/>
      <c r="IT399" s="825"/>
      <c r="IU399" s="825"/>
      <c r="IV399" s="813"/>
      <c r="IW399" s="812"/>
      <c r="IX399" s="812"/>
      <c r="IY399" s="826"/>
      <c r="IZ399" s="825"/>
      <c r="JA399" s="825"/>
      <c r="JB399" s="813"/>
      <c r="JC399" s="812"/>
      <c r="JD399" s="812"/>
      <c r="JE399" s="826"/>
      <c r="JF399" s="825"/>
      <c r="JG399" s="825"/>
      <c r="JH399" s="813"/>
      <c r="JI399" s="812"/>
      <c r="JJ399" s="812"/>
      <c r="JK399" s="826"/>
      <c r="JL399" s="825"/>
      <c r="JM399" s="825"/>
      <c r="JN399" s="813"/>
      <c r="JO399" s="812"/>
      <c r="JP399" s="812"/>
      <c r="JQ399" s="826"/>
      <c r="JR399" s="825"/>
      <c r="JS399" s="825"/>
      <c r="JT399" s="813"/>
      <c r="JU399" s="812"/>
      <c r="JV399" s="812"/>
      <c r="JW399" s="826"/>
      <c r="JX399" s="825"/>
      <c r="JY399" s="825"/>
      <c r="JZ399" s="813"/>
      <c r="KA399" s="812"/>
      <c r="KB399" s="812"/>
      <c r="KC399" s="826"/>
      <c r="KD399" s="825"/>
      <c r="KE399" s="825"/>
      <c r="KF399" s="813"/>
      <c r="KG399" s="812"/>
      <c r="KH399" s="812"/>
      <c r="KI399" s="826"/>
      <c r="KJ399" s="825"/>
      <c r="KK399" s="825"/>
      <c r="KL399" s="813"/>
      <c r="KM399" s="812"/>
      <c r="KN399" s="812"/>
      <c r="KO399" s="956">
        <v>1</v>
      </c>
      <c r="KP399" s="955">
        <v>2</v>
      </c>
      <c r="KQ399" s="955">
        <v>1.5</v>
      </c>
      <c r="KR399" s="830">
        <f>(KP399-KO399)/(2*1.645)</f>
        <v>0.303951367781155</v>
      </c>
      <c r="KS399" s="831"/>
      <c r="KT399" s="831"/>
      <c r="KU399" s="826"/>
      <c r="KV399" s="825"/>
      <c r="KW399" s="825"/>
      <c r="KX399" s="833"/>
      <c r="KY399" s="831"/>
      <c r="KZ399" s="831"/>
      <c r="LA399" s="826"/>
      <c r="LB399" s="825"/>
      <c r="LC399" s="825"/>
      <c r="LD399" s="833"/>
      <c r="LE399" s="831"/>
      <c r="LF399" s="831"/>
      <c r="LG399" s="826"/>
      <c r="LH399" s="825"/>
      <c r="LI399" s="825"/>
      <c r="LJ399" s="833"/>
      <c r="LK399" s="831"/>
      <c r="LL399" s="831"/>
      <c r="LM399" s="826"/>
      <c r="LN399" s="825"/>
      <c r="LO399" s="825"/>
      <c r="LP399" s="833"/>
      <c r="LQ399" s="831"/>
      <c r="LR399" s="831"/>
      <c r="LS399" s="826"/>
      <c r="LT399" s="825"/>
      <c r="LU399" s="825"/>
      <c r="LV399" s="833"/>
      <c r="LW399" s="831"/>
      <c r="LX399" s="831"/>
      <c r="LY399" s="826"/>
      <c r="LZ399" s="825"/>
      <c r="MA399" s="825"/>
      <c r="MB399" s="833"/>
      <c r="MC399" s="831"/>
      <c r="MD399" s="831"/>
      <c r="ME399" s="826"/>
      <c r="MF399" s="825"/>
      <c r="MG399" s="825"/>
      <c r="MH399" s="833"/>
      <c r="MI399" s="831"/>
      <c r="MJ399" s="831"/>
      <c r="MK399" s="826"/>
      <c r="ML399" s="825"/>
      <c r="MM399" s="825"/>
      <c r="MN399" s="833"/>
      <c r="MO399" s="831"/>
      <c r="MP399" s="831"/>
      <c r="MQ399" s="823"/>
      <c r="MR399" s="824"/>
      <c r="MS399" s="824"/>
      <c r="MT399" s="805"/>
      <c r="MU399" s="804"/>
      <c r="MV399" s="804"/>
      <c r="MW399" s="823"/>
      <c r="MX399" s="824"/>
      <c r="MY399" s="824"/>
      <c r="MZ399" s="805"/>
      <c r="NA399" s="804"/>
      <c r="NB399" s="804"/>
      <c r="NC399" s="823"/>
      <c r="ND399" s="824"/>
      <c r="NE399" s="824"/>
      <c r="NF399" s="805"/>
      <c r="NG399" s="804"/>
      <c r="NH399" s="804"/>
      <c r="NI399" s="823"/>
      <c r="NJ399" s="824"/>
      <c r="NK399" s="824"/>
      <c r="NL399" s="805"/>
      <c r="NM399" s="809"/>
      <c r="NN399" s="809"/>
      <c r="NO399" s="823"/>
      <c r="NP399" s="824"/>
      <c r="NQ399" s="824"/>
      <c r="NR399" s="805"/>
      <c r="NS399" s="823"/>
      <c r="NT399" s="824"/>
      <c r="NU399" s="824"/>
      <c r="NV399" s="805"/>
      <c r="NW399" s="826"/>
      <c r="NX399" s="825"/>
      <c r="NY399" s="825"/>
      <c r="NZ399" s="848"/>
      <c r="OA399" s="956">
        <v>4.5</v>
      </c>
      <c r="OB399" s="955">
        <v>11</v>
      </c>
      <c r="OC399" s="955">
        <v>7.5</v>
      </c>
      <c r="OD399" s="847">
        <f>(OB399-OA399)/(2*1.645)</f>
        <v>1.9756838905775076</v>
      </c>
      <c r="OE399" s="823"/>
      <c r="OF399" s="824"/>
      <c r="OG399" s="824"/>
      <c r="OH399" s="805"/>
      <c r="OI399" s="823"/>
      <c r="OJ399" s="824"/>
      <c r="OK399" s="824"/>
      <c r="OL399" s="805"/>
      <c r="OM399" s="823"/>
      <c r="ON399" s="824"/>
      <c r="OO399" s="824"/>
      <c r="OP399" s="805"/>
      <c r="OQ399" s="823"/>
      <c r="OR399" s="824"/>
      <c r="OS399" s="824"/>
      <c r="OT399" s="805"/>
      <c r="OU399" s="823"/>
      <c r="OV399" s="824"/>
      <c r="OW399" s="824"/>
      <c r="OX399" s="805"/>
      <c r="OY399" s="823"/>
      <c r="OZ399" s="824"/>
      <c r="PA399" s="824"/>
      <c r="PB399" s="805"/>
      <c r="PC399" s="823"/>
      <c r="PD399" s="824"/>
      <c r="PE399" s="824"/>
      <c r="PF399" s="805"/>
    </row>
    <row r="400" spans="1:422" x14ac:dyDescent="0.25">
      <c r="A400" s="801" t="s">
        <v>270</v>
      </c>
      <c r="B400" s="769" t="s">
        <v>18</v>
      </c>
      <c r="C400" s="769" t="s">
        <v>20</v>
      </c>
      <c r="D400" s="770"/>
      <c r="E400" s="769"/>
      <c r="F400" s="769"/>
      <c r="G400" s="769"/>
      <c r="H400" s="769"/>
      <c r="I400" s="769"/>
      <c r="J400" s="769"/>
      <c r="K400" s="769"/>
      <c r="L400" s="769"/>
      <c r="M400" s="769"/>
      <c r="N400" s="769"/>
      <c r="O400" s="769"/>
      <c r="P400" s="769"/>
      <c r="Q400" s="769"/>
      <c r="R400" s="769"/>
      <c r="S400" s="769"/>
      <c r="T400" s="816"/>
      <c r="U400" s="816"/>
      <c r="V400" s="816"/>
      <c r="W400" s="816"/>
      <c r="X400" s="769">
        <v>1</v>
      </c>
      <c r="Y400" s="769">
        <f>IF(AND(AJ400="",AK400="",AL400="",AN400="",AO400="",OR(AP400="",AP400=Dropdown!$AM$12,AP400=Dropdown!$AM$11)),1,0)</f>
        <v>0</v>
      </c>
      <c r="Z400" s="769">
        <f t="shared" si="56"/>
        <v>1</v>
      </c>
      <c r="AA400" s="769">
        <f t="shared" si="57"/>
        <v>0</v>
      </c>
      <c r="AB400" s="769">
        <f t="shared" si="58"/>
        <v>0</v>
      </c>
      <c r="AC400" s="769"/>
      <c r="AD400" s="772" t="str">
        <f>IF(OR(T400&lt;&gt;"",U400&lt;&gt;""),Dropdown!$A$4,IF(OR(V400&lt;&gt;"",W400&lt;&gt;""),Dropdown!$A$5,Dropdown!$A$3))</f>
        <v>Residential</v>
      </c>
      <c r="AE400" s="773" t="s">
        <v>343</v>
      </c>
      <c r="AF400" s="802" t="s">
        <v>18</v>
      </c>
      <c r="AG400" s="773"/>
      <c r="AH400" s="773" t="str">
        <f>IF(AG400&lt;&gt;"",VLOOKUP(AG400,Dropdown!$N$3:$R$62,3,FALSE),IF(AF400&lt;&gt;"",VLOOKUP(AF400,Dropdown!$N$3:$R$62,3,FALSE),IF(AE400&lt;&gt;"",VLOOKUP(AE400,Dropdown!$N$3:$R$62,3,FALSE),"")))</f>
        <v>LMI</v>
      </c>
      <c r="AI400" s="773" t="str">
        <f>IF(AG400&lt;&gt;"",VLOOKUP(AG400,Dropdown!$N$3:$R$62,5,FALSE),IF(AF400&lt;&gt;"",VLOOKUP(AF400,Dropdown!$N$3:$R$62,5,FALSE),IF(AE400&lt;&gt;"",VLOOKUP(AE400,Dropdown!$N$3:$R$62,5,FALSE),"")))</f>
        <v>Diverse</v>
      </c>
      <c r="AJ400" s="773" t="s">
        <v>776</v>
      </c>
      <c r="AK400" s="773"/>
      <c r="AL400" s="773"/>
      <c r="AM400" s="773"/>
      <c r="AN400" s="773"/>
      <c r="AO400" s="773"/>
      <c r="AP400" s="773" t="s">
        <v>553</v>
      </c>
      <c r="AQ400" s="769" t="s">
        <v>273</v>
      </c>
      <c r="AR400" s="774" t="s">
        <v>272</v>
      </c>
      <c r="AS400" s="845"/>
      <c r="AT400" s="769"/>
      <c r="AU400" s="769"/>
      <c r="AV400" s="846"/>
      <c r="AW400" s="897">
        <v>35</v>
      </c>
      <c r="AX400" s="898">
        <v>74</v>
      </c>
      <c r="AY400" s="825">
        <v>52</v>
      </c>
      <c r="AZ400" s="886">
        <f>(AX400-AW400)/(2*0.6745)</f>
        <v>28.910303928836175</v>
      </c>
      <c r="BA400" s="804"/>
      <c r="BB400" s="804"/>
      <c r="BC400" s="826"/>
      <c r="BD400" s="825"/>
      <c r="BE400" s="825"/>
      <c r="BF400" s="803"/>
      <c r="BG400" s="804"/>
      <c r="BH400" s="804"/>
      <c r="BI400" s="823"/>
      <c r="BJ400" s="824"/>
      <c r="BK400" s="824"/>
      <c r="BL400" s="805"/>
      <c r="BM400" s="804"/>
      <c r="BN400" s="804"/>
      <c r="BO400" s="826"/>
      <c r="BP400" s="825"/>
      <c r="BQ400" s="825"/>
      <c r="BR400" s="803"/>
      <c r="BS400" s="804"/>
      <c r="BT400" s="804"/>
      <c r="BU400" s="826"/>
      <c r="BV400" s="825"/>
      <c r="BW400" s="825"/>
      <c r="BX400" s="803"/>
      <c r="BY400" s="804"/>
      <c r="BZ400" s="804"/>
      <c r="CA400" s="826"/>
      <c r="CB400" s="825"/>
      <c r="CC400" s="825"/>
      <c r="CD400" s="803"/>
      <c r="CE400" s="804"/>
      <c r="CF400" s="804"/>
      <c r="CG400" s="826"/>
      <c r="CH400" s="825"/>
      <c r="CI400" s="825"/>
      <c r="CJ400" s="803"/>
      <c r="CK400" s="804"/>
      <c r="CL400" s="804"/>
      <c r="CM400" s="826"/>
      <c r="CN400" s="825"/>
      <c r="CO400" s="825"/>
      <c r="CP400" s="803"/>
      <c r="CQ400" s="804"/>
      <c r="CR400" s="804"/>
      <c r="CS400" s="826"/>
      <c r="CT400" s="825"/>
      <c r="CU400" s="825"/>
      <c r="CV400" s="803"/>
      <c r="CW400" s="804"/>
      <c r="CX400" s="804"/>
      <c r="CY400" s="826"/>
      <c r="CZ400" s="825"/>
      <c r="DA400" s="825"/>
      <c r="DB400" s="803"/>
      <c r="DC400" s="804"/>
      <c r="DD400" s="804"/>
      <c r="DE400" s="826"/>
      <c r="DF400" s="825"/>
      <c r="DG400" s="825"/>
      <c r="DH400" s="803"/>
      <c r="DI400" s="804"/>
      <c r="DJ400" s="804"/>
      <c r="DK400" s="826"/>
      <c r="DL400" s="825"/>
      <c r="DM400" s="825"/>
      <c r="DN400" s="803"/>
      <c r="DO400" s="804"/>
      <c r="DP400" s="804"/>
      <c r="DQ400" s="827"/>
      <c r="DR400" s="828"/>
      <c r="DS400" s="835"/>
      <c r="DT400" s="811"/>
      <c r="DU400" s="812"/>
      <c r="DV400" s="812"/>
      <c r="DW400" s="836"/>
      <c r="DX400" s="835"/>
      <c r="DY400" s="828"/>
      <c r="DZ400" s="813"/>
      <c r="EA400" s="814"/>
      <c r="EB400" s="814"/>
      <c r="EC400" s="827"/>
      <c r="ED400" s="828"/>
      <c r="EE400" s="835"/>
      <c r="EF400" s="811"/>
      <c r="EG400" s="812"/>
      <c r="EH400" s="812"/>
      <c r="EI400" s="836"/>
      <c r="EJ400" s="835"/>
      <c r="EK400" s="828"/>
      <c r="EL400" s="813"/>
      <c r="EM400" s="814"/>
      <c r="EN400" s="814"/>
      <c r="EO400" s="827"/>
      <c r="EP400" s="828"/>
      <c r="EQ400" s="835"/>
      <c r="ER400" s="811"/>
      <c r="ES400" s="812"/>
      <c r="ET400" s="812"/>
      <c r="EU400" s="836"/>
      <c r="EV400" s="835"/>
      <c r="EW400" s="828"/>
      <c r="EX400" s="813"/>
      <c r="EY400" s="814"/>
      <c r="EZ400" s="814"/>
      <c r="FA400" s="827"/>
      <c r="FB400" s="828"/>
      <c r="FC400" s="835"/>
      <c r="FD400" s="811"/>
      <c r="FE400" s="812"/>
      <c r="FF400" s="812"/>
      <c r="FG400" s="836"/>
      <c r="FH400" s="835"/>
      <c r="FI400" s="828"/>
      <c r="FJ400" s="813"/>
      <c r="FK400" s="814"/>
      <c r="FL400" s="814"/>
      <c r="FM400" s="827"/>
      <c r="FN400" s="828"/>
      <c r="FO400" s="835"/>
      <c r="FP400" s="811"/>
      <c r="FQ400" s="812"/>
      <c r="FR400" s="812"/>
      <c r="FS400" s="823"/>
      <c r="FT400" s="824"/>
      <c r="FU400" s="825"/>
      <c r="FV400" s="803"/>
      <c r="FW400" s="804"/>
      <c r="FX400" s="804"/>
      <c r="FY400" s="826"/>
      <c r="FZ400" s="825"/>
      <c r="GA400" s="824"/>
      <c r="GB400" s="805"/>
      <c r="GC400" s="804"/>
      <c r="GD400" s="804"/>
      <c r="GE400" s="823"/>
      <c r="GF400" s="824"/>
      <c r="GG400" s="825"/>
      <c r="GH400" s="803"/>
      <c r="GI400" s="809"/>
      <c r="GJ400" s="809"/>
      <c r="GK400" s="826"/>
      <c r="GL400" s="825"/>
      <c r="GM400" s="824"/>
      <c r="GN400" s="805"/>
      <c r="GO400" s="804"/>
      <c r="GP400" s="804"/>
      <c r="GQ400" s="823"/>
      <c r="GR400" s="824"/>
      <c r="GS400" s="825"/>
      <c r="GT400" s="803"/>
      <c r="GU400" s="809"/>
      <c r="GV400" s="809"/>
      <c r="GW400" s="826"/>
      <c r="GX400" s="825"/>
      <c r="GY400" s="824"/>
      <c r="GZ400" s="805"/>
      <c r="HA400" s="804"/>
      <c r="HB400" s="804"/>
      <c r="HC400" s="823"/>
      <c r="HD400" s="824"/>
      <c r="HE400" s="825"/>
      <c r="HF400" s="803"/>
      <c r="HG400" s="809"/>
      <c r="HH400" s="809"/>
      <c r="HI400" s="826"/>
      <c r="HJ400" s="825"/>
      <c r="HK400" s="824"/>
      <c r="HL400" s="805"/>
      <c r="HM400" s="804"/>
      <c r="HN400" s="804"/>
      <c r="HO400" s="823"/>
      <c r="HP400" s="824"/>
      <c r="HQ400" s="825"/>
      <c r="HR400" s="803"/>
      <c r="HS400" s="809"/>
      <c r="HT400" s="809"/>
      <c r="HU400" s="826"/>
      <c r="HV400" s="825"/>
      <c r="HW400" s="824"/>
      <c r="HX400" s="805"/>
      <c r="HY400" s="804"/>
      <c r="HZ400" s="804"/>
      <c r="IA400" s="823"/>
      <c r="IB400" s="824"/>
      <c r="IC400" s="825"/>
      <c r="ID400" s="803"/>
      <c r="IE400" s="804"/>
      <c r="IF400" s="804"/>
      <c r="IG400" s="826"/>
      <c r="IH400" s="825"/>
      <c r="II400" s="824"/>
      <c r="IJ400" s="805"/>
      <c r="IK400" s="804"/>
      <c r="IL400" s="804"/>
      <c r="IM400" s="823"/>
      <c r="IN400" s="824"/>
      <c r="IO400" s="825"/>
      <c r="IP400" s="803"/>
      <c r="IQ400" s="804"/>
      <c r="IR400" s="804"/>
      <c r="IS400" s="826"/>
      <c r="IT400" s="825"/>
      <c r="IU400" s="824"/>
      <c r="IV400" s="805"/>
      <c r="IW400" s="804"/>
      <c r="IX400" s="804"/>
      <c r="IY400" s="823"/>
      <c r="IZ400" s="824"/>
      <c r="JA400" s="825"/>
      <c r="JB400" s="803"/>
      <c r="JC400" s="804"/>
      <c r="JD400" s="804"/>
      <c r="JE400" s="826"/>
      <c r="JF400" s="825"/>
      <c r="JG400" s="824"/>
      <c r="JH400" s="805"/>
      <c r="JI400" s="804"/>
      <c r="JJ400" s="804"/>
      <c r="JK400" s="823"/>
      <c r="JL400" s="824"/>
      <c r="JM400" s="825"/>
      <c r="JN400" s="803"/>
      <c r="JO400" s="809"/>
      <c r="JP400" s="809"/>
      <c r="JQ400" s="826"/>
      <c r="JR400" s="825"/>
      <c r="JS400" s="824"/>
      <c r="JT400" s="805"/>
      <c r="JU400" s="804"/>
      <c r="JV400" s="804"/>
      <c r="JW400" s="823"/>
      <c r="JX400" s="824"/>
      <c r="JY400" s="824"/>
      <c r="JZ400" s="805"/>
      <c r="KA400" s="809"/>
      <c r="KB400" s="809"/>
      <c r="KC400" s="823"/>
      <c r="KD400" s="824"/>
      <c r="KE400" s="824"/>
      <c r="KF400" s="805"/>
      <c r="KG400" s="809"/>
      <c r="KH400" s="809"/>
      <c r="KI400" s="823"/>
      <c r="KJ400" s="824"/>
      <c r="KK400" s="824"/>
      <c r="KL400" s="805"/>
      <c r="KM400" s="809"/>
      <c r="KN400" s="809"/>
      <c r="KO400" s="823"/>
      <c r="KP400" s="824"/>
      <c r="KQ400" s="824"/>
      <c r="KR400" s="805"/>
      <c r="KS400" s="804"/>
      <c r="KT400" s="804"/>
      <c r="KU400" s="823"/>
      <c r="KV400" s="824"/>
      <c r="KW400" s="824"/>
      <c r="KX400" s="805"/>
      <c r="KY400" s="809"/>
      <c r="KZ400" s="809"/>
      <c r="LA400" s="823"/>
      <c r="LB400" s="824"/>
      <c r="LC400" s="824"/>
      <c r="LD400" s="805"/>
      <c r="LE400" s="804"/>
      <c r="LF400" s="804"/>
      <c r="LG400" s="823"/>
      <c r="LH400" s="824"/>
      <c r="LI400" s="824"/>
      <c r="LJ400" s="805"/>
      <c r="LK400" s="804"/>
      <c r="LL400" s="804"/>
      <c r="LM400" s="823"/>
      <c r="LN400" s="824"/>
      <c r="LO400" s="824"/>
      <c r="LP400" s="805"/>
      <c r="LQ400" s="809"/>
      <c r="LR400" s="809"/>
      <c r="LS400" s="823"/>
      <c r="LT400" s="824"/>
      <c r="LU400" s="824"/>
      <c r="LV400" s="805"/>
      <c r="LW400" s="804"/>
      <c r="LX400" s="804"/>
      <c r="LY400" s="823"/>
      <c r="LZ400" s="824"/>
      <c r="MA400" s="824"/>
      <c r="MB400" s="805"/>
      <c r="MC400" s="809"/>
      <c r="MD400" s="809"/>
      <c r="ME400" s="823"/>
      <c r="MF400" s="824"/>
      <c r="MG400" s="824"/>
      <c r="MH400" s="805"/>
      <c r="MI400" s="809"/>
      <c r="MJ400" s="809"/>
      <c r="MK400" s="823"/>
      <c r="ML400" s="824"/>
      <c r="MM400" s="824"/>
      <c r="MN400" s="805"/>
      <c r="MO400" s="809"/>
      <c r="MP400" s="809"/>
      <c r="MQ400" s="823"/>
      <c r="MR400" s="824"/>
      <c r="MS400" s="824"/>
      <c r="MT400" s="805"/>
      <c r="MU400" s="804"/>
      <c r="MV400" s="804"/>
      <c r="MW400" s="823"/>
      <c r="MX400" s="824"/>
      <c r="MY400" s="824"/>
      <c r="MZ400" s="805"/>
      <c r="NA400" s="804"/>
      <c r="NB400" s="804"/>
      <c r="NC400" s="823"/>
      <c r="ND400" s="824"/>
      <c r="NE400" s="824"/>
      <c r="NF400" s="805"/>
      <c r="NG400" s="804"/>
      <c r="NH400" s="804"/>
      <c r="NI400" s="823"/>
      <c r="NJ400" s="824"/>
      <c r="NK400" s="824"/>
      <c r="NL400" s="805"/>
      <c r="NM400" s="809"/>
      <c r="NN400" s="809"/>
      <c r="NO400" s="823"/>
      <c r="NP400" s="824"/>
      <c r="NQ400" s="824"/>
      <c r="NR400" s="805"/>
      <c r="NS400" s="823"/>
      <c r="NT400" s="824"/>
      <c r="NU400" s="824"/>
      <c r="NV400" s="805"/>
      <c r="NW400" s="823"/>
      <c r="NX400" s="824"/>
      <c r="NY400" s="824"/>
      <c r="NZ400" s="834"/>
      <c r="OA400" s="823"/>
      <c r="OB400" s="824"/>
      <c r="OC400" s="824"/>
      <c r="OD400" s="805"/>
      <c r="OE400" s="823"/>
      <c r="OF400" s="824"/>
      <c r="OG400" s="824"/>
      <c r="OH400" s="805"/>
      <c r="OI400" s="823"/>
      <c r="OJ400" s="824"/>
      <c r="OK400" s="824"/>
      <c r="OL400" s="805"/>
      <c r="OM400" s="823"/>
      <c r="ON400" s="824"/>
      <c r="OO400" s="824"/>
      <c r="OP400" s="805"/>
      <c r="OQ400" s="823"/>
      <c r="OR400" s="824"/>
      <c r="OS400" s="824"/>
      <c r="OT400" s="805"/>
      <c r="OU400" s="823"/>
      <c r="OV400" s="824"/>
      <c r="OW400" s="824"/>
      <c r="OX400" s="805"/>
      <c r="OY400" s="823"/>
      <c r="OZ400" s="824"/>
      <c r="PA400" s="824"/>
      <c r="PB400" s="805"/>
      <c r="PC400" s="823"/>
      <c r="PD400" s="824"/>
      <c r="PE400" s="824"/>
      <c r="PF400" s="805"/>
    </row>
    <row r="401" spans="1:422" x14ac:dyDescent="0.25">
      <c r="A401" s="801" t="s">
        <v>270</v>
      </c>
      <c r="B401" s="769" t="s">
        <v>18</v>
      </c>
      <c r="C401" s="769" t="s">
        <v>20</v>
      </c>
      <c r="D401" s="770"/>
      <c r="E401" s="769"/>
      <c r="F401" s="769"/>
      <c r="G401" s="769"/>
      <c r="H401" s="769"/>
      <c r="I401" s="769"/>
      <c r="J401" s="769"/>
      <c r="K401" s="769"/>
      <c r="L401" s="769"/>
      <c r="M401" s="769"/>
      <c r="N401" s="769"/>
      <c r="O401" s="769"/>
      <c r="P401" s="769"/>
      <c r="Q401" s="769"/>
      <c r="R401" s="769"/>
      <c r="S401" s="769"/>
      <c r="T401" s="816"/>
      <c r="U401" s="816"/>
      <c r="V401" s="816"/>
      <c r="W401" s="816"/>
      <c r="X401" s="769">
        <v>1</v>
      </c>
      <c r="Y401" s="769">
        <f>IF(AND(AJ401="",AK401="",AL401="",AN401="",AO401="",OR(AP401="",AP401=Dropdown!$AM$12,AP401=Dropdown!$AM$11)),1,0)</f>
        <v>0</v>
      </c>
      <c r="Z401" s="769">
        <f t="shared" si="56"/>
        <v>1</v>
      </c>
      <c r="AA401" s="769">
        <f t="shared" si="57"/>
        <v>0</v>
      </c>
      <c r="AB401" s="769">
        <f t="shared" si="58"/>
        <v>0</v>
      </c>
      <c r="AC401" s="769"/>
      <c r="AD401" s="772" t="str">
        <f>IF(OR(T401&lt;&gt;"",U401&lt;&gt;""),Dropdown!$A$4,IF(OR(V401&lt;&gt;"",W401&lt;&gt;""),Dropdown!$A$5,Dropdown!$A$3))</f>
        <v>Residential</v>
      </c>
      <c r="AE401" s="773" t="s">
        <v>343</v>
      </c>
      <c r="AF401" s="802" t="s">
        <v>18</v>
      </c>
      <c r="AG401" s="773"/>
      <c r="AH401" s="773" t="str">
        <f>IF(AG401&lt;&gt;"",VLOOKUP(AG401,Dropdown!$N$3:$R$62,3,FALSE),IF(AF401&lt;&gt;"",VLOOKUP(AF401,Dropdown!$N$3:$R$62,3,FALSE),IF(AE401&lt;&gt;"",VLOOKUP(AE401,Dropdown!$N$3:$R$62,3,FALSE),"")))</f>
        <v>LMI</v>
      </c>
      <c r="AI401" s="773" t="str">
        <f>IF(AG401&lt;&gt;"",VLOOKUP(AG401,Dropdown!$N$3:$R$62,5,FALSE),IF(AF401&lt;&gt;"",VLOOKUP(AF401,Dropdown!$N$3:$R$62,5,FALSE),IF(AE401&lt;&gt;"",VLOOKUP(AE401,Dropdown!$N$3:$R$62,5,FALSE),"")))</f>
        <v>Diverse</v>
      </c>
      <c r="AJ401" s="773" t="s">
        <v>776</v>
      </c>
      <c r="AK401" s="773"/>
      <c r="AL401" s="773"/>
      <c r="AM401" s="773"/>
      <c r="AN401" s="773"/>
      <c r="AO401" s="773"/>
      <c r="AP401" s="773" t="s">
        <v>553</v>
      </c>
      <c r="AQ401" s="769" t="s">
        <v>273</v>
      </c>
      <c r="AR401" s="774" t="s">
        <v>272</v>
      </c>
      <c r="AS401" s="845"/>
      <c r="AT401" s="769"/>
      <c r="AU401" s="769"/>
      <c r="AV401" s="846"/>
      <c r="AW401" s="850">
        <v>12</v>
      </c>
      <c r="AX401" s="851">
        <v>121</v>
      </c>
      <c r="AY401" s="825">
        <v>52</v>
      </c>
      <c r="AZ401" s="841">
        <f>(AX401-AW401)/(2*1.645)</f>
        <v>33.130699088145896</v>
      </c>
      <c r="BA401" s="804"/>
      <c r="BB401" s="804"/>
      <c r="BC401" s="826"/>
      <c r="BD401" s="825"/>
      <c r="BE401" s="825"/>
      <c r="BF401" s="803"/>
      <c r="BG401" s="804"/>
      <c r="BH401" s="804"/>
      <c r="BI401" s="823"/>
      <c r="BJ401" s="824"/>
      <c r="BK401" s="824"/>
      <c r="BL401" s="805"/>
      <c r="BM401" s="804"/>
      <c r="BN401" s="804"/>
      <c r="BO401" s="826"/>
      <c r="BP401" s="825"/>
      <c r="BQ401" s="825"/>
      <c r="BR401" s="803"/>
      <c r="BS401" s="804"/>
      <c r="BT401" s="804"/>
      <c r="BU401" s="826"/>
      <c r="BV401" s="825"/>
      <c r="BW401" s="825"/>
      <c r="BX401" s="803"/>
      <c r="BY401" s="804"/>
      <c r="BZ401" s="804"/>
      <c r="CA401" s="826"/>
      <c r="CB401" s="825"/>
      <c r="CC401" s="825"/>
      <c r="CD401" s="803"/>
      <c r="CE401" s="804"/>
      <c r="CF401" s="804"/>
      <c r="CG401" s="826"/>
      <c r="CH401" s="825"/>
      <c r="CI401" s="825"/>
      <c r="CJ401" s="803"/>
      <c r="CK401" s="804"/>
      <c r="CL401" s="804"/>
      <c r="CM401" s="826"/>
      <c r="CN401" s="825"/>
      <c r="CO401" s="825"/>
      <c r="CP401" s="803"/>
      <c r="CQ401" s="804"/>
      <c r="CR401" s="804"/>
      <c r="CS401" s="826"/>
      <c r="CT401" s="825"/>
      <c r="CU401" s="825"/>
      <c r="CV401" s="803"/>
      <c r="CW401" s="804"/>
      <c r="CX401" s="804"/>
      <c r="CY401" s="826"/>
      <c r="CZ401" s="825"/>
      <c r="DA401" s="825"/>
      <c r="DB401" s="803"/>
      <c r="DC401" s="804"/>
      <c r="DD401" s="804"/>
      <c r="DE401" s="826"/>
      <c r="DF401" s="825"/>
      <c r="DG401" s="825"/>
      <c r="DH401" s="803"/>
      <c r="DI401" s="804"/>
      <c r="DJ401" s="804"/>
      <c r="DK401" s="826"/>
      <c r="DL401" s="825"/>
      <c r="DM401" s="825"/>
      <c r="DN401" s="803"/>
      <c r="DO401" s="804"/>
      <c r="DP401" s="804"/>
      <c r="DQ401" s="827"/>
      <c r="DR401" s="828"/>
      <c r="DS401" s="835"/>
      <c r="DT401" s="811"/>
      <c r="DU401" s="812"/>
      <c r="DV401" s="812"/>
      <c r="DW401" s="836"/>
      <c r="DX401" s="835"/>
      <c r="DY401" s="828"/>
      <c r="DZ401" s="813"/>
      <c r="EA401" s="814"/>
      <c r="EB401" s="814"/>
      <c r="EC401" s="827"/>
      <c r="ED401" s="828"/>
      <c r="EE401" s="835"/>
      <c r="EF401" s="811"/>
      <c r="EG401" s="812"/>
      <c r="EH401" s="812"/>
      <c r="EI401" s="836"/>
      <c r="EJ401" s="835"/>
      <c r="EK401" s="828"/>
      <c r="EL401" s="813"/>
      <c r="EM401" s="814"/>
      <c r="EN401" s="814"/>
      <c r="EO401" s="827"/>
      <c r="EP401" s="828"/>
      <c r="EQ401" s="835"/>
      <c r="ER401" s="811"/>
      <c r="ES401" s="812"/>
      <c r="ET401" s="812"/>
      <c r="EU401" s="836"/>
      <c r="EV401" s="835"/>
      <c r="EW401" s="828"/>
      <c r="EX401" s="813"/>
      <c r="EY401" s="814"/>
      <c r="EZ401" s="814"/>
      <c r="FA401" s="827"/>
      <c r="FB401" s="828"/>
      <c r="FC401" s="835"/>
      <c r="FD401" s="811"/>
      <c r="FE401" s="812"/>
      <c r="FF401" s="812"/>
      <c r="FG401" s="836"/>
      <c r="FH401" s="835"/>
      <c r="FI401" s="828"/>
      <c r="FJ401" s="813"/>
      <c r="FK401" s="814"/>
      <c r="FL401" s="814"/>
      <c r="FM401" s="827"/>
      <c r="FN401" s="828"/>
      <c r="FO401" s="835"/>
      <c r="FP401" s="811"/>
      <c r="FQ401" s="812"/>
      <c r="FR401" s="812"/>
      <c r="FS401" s="823"/>
      <c r="FT401" s="824"/>
      <c r="FU401" s="825"/>
      <c r="FV401" s="803"/>
      <c r="FW401" s="804"/>
      <c r="FX401" s="804"/>
      <c r="FY401" s="826"/>
      <c r="FZ401" s="825"/>
      <c r="GA401" s="824"/>
      <c r="GB401" s="805"/>
      <c r="GC401" s="804"/>
      <c r="GD401" s="804"/>
      <c r="GE401" s="823"/>
      <c r="GF401" s="824"/>
      <c r="GG401" s="825"/>
      <c r="GH401" s="803"/>
      <c r="GI401" s="809"/>
      <c r="GJ401" s="809"/>
      <c r="GK401" s="826"/>
      <c r="GL401" s="825"/>
      <c r="GM401" s="824"/>
      <c r="GN401" s="805"/>
      <c r="GO401" s="804"/>
      <c r="GP401" s="804"/>
      <c r="GQ401" s="823"/>
      <c r="GR401" s="824"/>
      <c r="GS401" s="825"/>
      <c r="GT401" s="803"/>
      <c r="GU401" s="809"/>
      <c r="GV401" s="809"/>
      <c r="GW401" s="826"/>
      <c r="GX401" s="825"/>
      <c r="GY401" s="824"/>
      <c r="GZ401" s="805"/>
      <c r="HA401" s="804"/>
      <c r="HB401" s="804"/>
      <c r="HC401" s="823"/>
      <c r="HD401" s="824"/>
      <c r="HE401" s="825"/>
      <c r="HF401" s="803"/>
      <c r="HG401" s="809"/>
      <c r="HH401" s="809"/>
      <c r="HI401" s="826"/>
      <c r="HJ401" s="825"/>
      <c r="HK401" s="824"/>
      <c r="HL401" s="805"/>
      <c r="HM401" s="804"/>
      <c r="HN401" s="804"/>
      <c r="HO401" s="823"/>
      <c r="HP401" s="824"/>
      <c r="HQ401" s="825"/>
      <c r="HR401" s="803"/>
      <c r="HS401" s="809"/>
      <c r="HT401" s="809"/>
      <c r="HU401" s="826"/>
      <c r="HV401" s="825"/>
      <c r="HW401" s="824"/>
      <c r="HX401" s="805"/>
      <c r="HY401" s="804"/>
      <c r="HZ401" s="804"/>
      <c r="IA401" s="823"/>
      <c r="IB401" s="824"/>
      <c r="IC401" s="825"/>
      <c r="ID401" s="803"/>
      <c r="IE401" s="804"/>
      <c r="IF401" s="804"/>
      <c r="IG401" s="826"/>
      <c r="IH401" s="825"/>
      <c r="II401" s="824"/>
      <c r="IJ401" s="805"/>
      <c r="IK401" s="804"/>
      <c r="IL401" s="804"/>
      <c r="IM401" s="823"/>
      <c r="IN401" s="824"/>
      <c r="IO401" s="825"/>
      <c r="IP401" s="803"/>
      <c r="IQ401" s="804"/>
      <c r="IR401" s="804"/>
      <c r="IS401" s="826"/>
      <c r="IT401" s="825"/>
      <c r="IU401" s="824"/>
      <c r="IV401" s="805"/>
      <c r="IW401" s="804"/>
      <c r="IX401" s="804"/>
      <c r="IY401" s="823"/>
      <c r="IZ401" s="824"/>
      <c r="JA401" s="825"/>
      <c r="JB401" s="803"/>
      <c r="JC401" s="804"/>
      <c r="JD401" s="804"/>
      <c r="JE401" s="826"/>
      <c r="JF401" s="825"/>
      <c r="JG401" s="824"/>
      <c r="JH401" s="805"/>
      <c r="JI401" s="804"/>
      <c r="JJ401" s="804"/>
      <c r="JK401" s="823"/>
      <c r="JL401" s="824"/>
      <c r="JM401" s="825"/>
      <c r="JN401" s="803"/>
      <c r="JO401" s="809"/>
      <c r="JP401" s="809"/>
      <c r="JQ401" s="826"/>
      <c r="JR401" s="825"/>
      <c r="JS401" s="824"/>
      <c r="JT401" s="805"/>
      <c r="JU401" s="804"/>
      <c r="JV401" s="804"/>
      <c r="JW401" s="823"/>
      <c r="JX401" s="824"/>
      <c r="JY401" s="824"/>
      <c r="JZ401" s="805"/>
      <c r="KA401" s="809"/>
      <c r="KB401" s="809"/>
      <c r="KC401" s="823"/>
      <c r="KD401" s="824"/>
      <c r="KE401" s="824"/>
      <c r="KF401" s="805"/>
      <c r="KG401" s="809"/>
      <c r="KH401" s="809"/>
      <c r="KI401" s="823"/>
      <c r="KJ401" s="824"/>
      <c r="KK401" s="824"/>
      <c r="KL401" s="805"/>
      <c r="KM401" s="809"/>
      <c r="KN401" s="809"/>
      <c r="KO401" s="823"/>
      <c r="KP401" s="824"/>
      <c r="KQ401" s="824"/>
      <c r="KR401" s="805"/>
      <c r="KS401" s="804"/>
      <c r="KT401" s="804"/>
      <c r="KU401" s="823"/>
      <c r="KV401" s="824"/>
      <c r="KW401" s="824"/>
      <c r="KX401" s="805"/>
      <c r="KY401" s="809"/>
      <c r="KZ401" s="809"/>
      <c r="LA401" s="823"/>
      <c r="LB401" s="824"/>
      <c r="LC401" s="824"/>
      <c r="LD401" s="805"/>
      <c r="LE401" s="804"/>
      <c r="LF401" s="804"/>
      <c r="LG401" s="823"/>
      <c r="LH401" s="824"/>
      <c r="LI401" s="824"/>
      <c r="LJ401" s="805"/>
      <c r="LK401" s="804"/>
      <c r="LL401" s="804"/>
      <c r="LM401" s="823"/>
      <c r="LN401" s="824"/>
      <c r="LO401" s="824"/>
      <c r="LP401" s="805"/>
      <c r="LQ401" s="809"/>
      <c r="LR401" s="809"/>
      <c r="LS401" s="823"/>
      <c r="LT401" s="824"/>
      <c r="LU401" s="824"/>
      <c r="LV401" s="805"/>
      <c r="LW401" s="804"/>
      <c r="LX401" s="804"/>
      <c r="LY401" s="823"/>
      <c r="LZ401" s="824"/>
      <c r="MA401" s="824"/>
      <c r="MB401" s="805"/>
      <c r="MC401" s="809"/>
      <c r="MD401" s="809"/>
      <c r="ME401" s="823"/>
      <c r="MF401" s="824"/>
      <c r="MG401" s="824"/>
      <c r="MH401" s="805"/>
      <c r="MI401" s="809"/>
      <c r="MJ401" s="809"/>
      <c r="MK401" s="823"/>
      <c r="ML401" s="824"/>
      <c r="MM401" s="824"/>
      <c r="MN401" s="805"/>
      <c r="MO401" s="809"/>
      <c r="MP401" s="809"/>
      <c r="MQ401" s="823"/>
      <c r="MR401" s="824"/>
      <c r="MS401" s="824"/>
      <c r="MT401" s="805"/>
      <c r="MU401" s="804"/>
      <c r="MV401" s="804"/>
      <c r="MW401" s="823"/>
      <c r="MX401" s="824"/>
      <c r="MY401" s="824"/>
      <c r="MZ401" s="805"/>
      <c r="NA401" s="804"/>
      <c r="NB401" s="804"/>
      <c r="NC401" s="823"/>
      <c r="ND401" s="824"/>
      <c r="NE401" s="824"/>
      <c r="NF401" s="805"/>
      <c r="NG401" s="804"/>
      <c r="NH401" s="804"/>
      <c r="NI401" s="823"/>
      <c r="NJ401" s="824"/>
      <c r="NK401" s="824"/>
      <c r="NL401" s="805"/>
      <c r="NM401" s="809"/>
      <c r="NN401" s="809"/>
      <c r="NO401" s="823"/>
      <c r="NP401" s="824"/>
      <c r="NQ401" s="824"/>
      <c r="NR401" s="805"/>
      <c r="NS401" s="823"/>
      <c r="NT401" s="824"/>
      <c r="NU401" s="824"/>
      <c r="NV401" s="805"/>
      <c r="NW401" s="823"/>
      <c r="NX401" s="824"/>
      <c r="NY401" s="824"/>
      <c r="NZ401" s="834"/>
      <c r="OA401" s="823"/>
      <c r="OB401" s="824"/>
      <c r="OC401" s="824"/>
      <c r="OD401" s="805"/>
      <c r="OE401" s="823"/>
      <c r="OF401" s="824"/>
      <c r="OG401" s="824"/>
      <c r="OH401" s="805"/>
      <c r="OI401" s="823"/>
      <c r="OJ401" s="824"/>
      <c r="OK401" s="824"/>
      <c r="OL401" s="805"/>
      <c r="OM401" s="823"/>
      <c r="ON401" s="824"/>
      <c r="OO401" s="824"/>
      <c r="OP401" s="805"/>
      <c r="OQ401" s="823"/>
      <c r="OR401" s="824"/>
      <c r="OS401" s="824"/>
      <c r="OT401" s="805"/>
      <c r="OU401" s="823"/>
      <c r="OV401" s="824"/>
      <c r="OW401" s="824"/>
      <c r="OX401" s="805"/>
      <c r="OY401" s="823"/>
      <c r="OZ401" s="824"/>
      <c r="PA401" s="824"/>
      <c r="PB401" s="805"/>
      <c r="PC401" s="823"/>
      <c r="PD401" s="824"/>
      <c r="PE401" s="824"/>
      <c r="PF401" s="805"/>
    </row>
    <row r="402" spans="1:422" x14ac:dyDescent="0.25">
      <c r="A402" s="801" t="s">
        <v>271</v>
      </c>
      <c r="B402" s="769" t="s">
        <v>18</v>
      </c>
      <c r="C402" s="769" t="s">
        <v>16</v>
      </c>
      <c r="D402" s="770"/>
      <c r="E402" s="769"/>
      <c r="F402" s="769"/>
      <c r="G402" s="769"/>
      <c r="H402" s="769"/>
      <c r="I402" s="769"/>
      <c r="J402" s="769"/>
      <c r="K402" s="769"/>
      <c r="L402" s="769"/>
      <c r="M402" s="769"/>
      <c r="N402" s="769"/>
      <c r="O402" s="769"/>
      <c r="P402" s="769"/>
      <c r="Q402" s="769"/>
      <c r="R402" s="769"/>
      <c r="S402" s="769"/>
      <c r="T402" s="816"/>
      <c r="U402" s="816"/>
      <c r="V402" s="816"/>
      <c r="W402" s="816"/>
      <c r="X402" s="769">
        <v>1</v>
      </c>
      <c r="Y402" s="769">
        <f>IF(AND(AJ402="",AK402="",AL402="",AN402="",AO402="",OR(AP402="",AP402=Dropdown!$AM$12,AP402=Dropdown!$AM$11)),1,0)</f>
        <v>0</v>
      </c>
      <c r="Z402" s="769">
        <f t="shared" si="56"/>
        <v>1</v>
      </c>
      <c r="AA402" s="769">
        <f t="shared" si="57"/>
        <v>0</v>
      </c>
      <c r="AB402" s="769">
        <f t="shared" si="58"/>
        <v>0</v>
      </c>
      <c r="AC402" s="769"/>
      <c r="AD402" s="772" t="str">
        <f>IF(OR(T402&lt;&gt;"",U402&lt;&gt;""),Dropdown!$A$4,IF(OR(V402&lt;&gt;"",W402&lt;&gt;""),Dropdown!$A$5,Dropdown!$A$3))</f>
        <v>Residential</v>
      </c>
      <c r="AE402" s="773" t="s">
        <v>343</v>
      </c>
      <c r="AF402" s="802" t="s">
        <v>18</v>
      </c>
      <c r="AG402" s="773"/>
      <c r="AH402" s="773" t="str">
        <f>IF(AG402&lt;&gt;"",VLOOKUP(AG402,Dropdown!$N$3:$R$62,3,FALSE),IF(AF402&lt;&gt;"",VLOOKUP(AF402,Dropdown!$N$3:$R$62,3,FALSE),IF(AE402&lt;&gt;"",VLOOKUP(AE402,Dropdown!$N$3:$R$62,3,FALSE),"")))</f>
        <v>LMI</v>
      </c>
      <c r="AI402" s="773" t="str">
        <f>IF(AG402&lt;&gt;"",VLOOKUP(AG402,Dropdown!$N$3:$R$62,5,FALSE),IF(AF402&lt;&gt;"",VLOOKUP(AF402,Dropdown!$N$3:$R$62,5,FALSE),IF(AE402&lt;&gt;"",VLOOKUP(AE402,Dropdown!$N$3:$R$62,5,FALSE),"")))</f>
        <v>Diverse</v>
      </c>
      <c r="AJ402" s="773" t="s">
        <v>777</v>
      </c>
      <c r="AK402" s="773"/>
      <c r="AL402" s="773"/>
      <c r="AM402" s="773"/>
      <c r="AN402" s="773"/>
      <c r="AO402" s="773"/>
      <c r="AP402" s="773" t="s">
        <v>553</v>
      </c>
      <c r="AQ402" s="769" t="s">
        <v>273</v>
      </c>
      <c r="AR402" s="774" t="s">
        <v>272</v>
      </c>
      <c r="AS402" s="845"/>
      <c r="AT402" s="769"/>
      <c r="AU402" s="769"/>
      <c r="AV402" s="846"/>
      <c r="AW402" s="897">
        <v>54</v>
      </c>
      <c r="AX402" s="898">
        <v>89</v>
      </c>
      <c r="AY402" s="825">
        <v>76</v>
      </c>
      <c r="AZ402" s="886">
        <f>(AX402-AW402)/(2*0.6745)</f>
        <v>25.945144551519643</v>
      </c>
      <c r="BA402" s="804"/>
      <c r="BB402" s="804"/>
      <c r="BC402" s="826"/>
      <c r="BD402" s="825"/>
      <c r="BE402" s="825"/>
      <c r="BF402" s="803"/>
      <c r="BG402" s="804"/>
      <c r="BH402" s="804"/>
      <c r="BI402" s="823"/>
      <c r="BJ402" s="824"/>
      <c r="BK402" s="824"/>
      <c r="BL402" s="805"/>
      <c r="BM402" s="804"/>
      <c r="BN402" s="804"/>
      <c r="BO402" s="826"/>
      <c r="BP402" s="825"/>
      <c r="BQ402" s="825"/>
      <c r="BR402" s="803"/>
      <c r="BS402" s="804"/>
      <c r="BT402" s="804"/>
      <c r="BU402" s="826"/>
      <c r="BV402" s="825"/>
      <c r="BW402" s="825"/>
      <c r="BX402" s="803"/>
      <c r="BY402" s="804"/>
      <c r="BZ402" s="804"/>
      <c r="CA402" s="826"/>
      <c r="CB402" s="825"/>
      <c r="CC402" s="825"/>
      <c r="CD402" s="803"/>
      <c r="CE402" s="804"/>
      <c r="CF402" s="804"/>
      <c r="CG402" s="826"/>
      <c r="CH402" s="825"/>
      <c r="CI402" s="825"/>
      <c r="CJ402" s="803"/>
      <c r="CK402" s="804"/>
      <c r="CL402" s="804"/>
      <c r="CM402" s="826"/>
      <c r="CN402" s="825"/>
      <c r="CO402" s="825"/>
      <c r="CP402" s="803"/>
      <c r="CQ402" s="804"/>
      <c r="CR402" s="804"/>
      <c r="CS402" s="826"/>
      <c r="CT402" s="825"/>
      <c r="CU402" s="825"/>
      <c r="CV402" s="803"/>
      <c r="CW402" s="804"/>
      <c r="CX402" s="804"/>
      <c r="CY402" s="826"/>
      <c r="CZ402" s="825"/>
      <c r="DA402" s="825"/>
      <c r="DB402" s="803"/>
      <c r="DC402" s="804"/>
      <c r="DD402" s="804"/>
      <c r="DE402" s="826"/>
      <c r="DF402" s="825"/>
      <c r="DG402" s="825"/>
      <c r="DH402" s="803"/>
      <c r="DI402" s="804"/>
      <c r="DJ402" s="804"/>
      <c r="DK402" s="826"/>
      <c r="DL402" s="825"/>
      <c r="DM402" s="825"/>
      <c r="DN402" s="803"/>
      <c r="DO402" s="804"/>
      <c r="DP402" s="804"/>
      <c r="DQ402" s="827"/>
      <c r="DR402" s="828"/>
      <c r="DS402" s="835"/>
      <c r="DT402" s="811"/>
      <c r="DU402" s="812"/>
      <c r="DV402" s="812"/>
      <c r="DW402" s="836"/>
      <c r="DX402" s="835"/>
      <c r="DY402" s="828"/>
      <c r="DZ402" s="813"/>
      <c r="EA402" s="814"/>
      <c r="EB402" s="814"/>
      <c r="EC402" s="827"/>
      <c r="ED402" s="828"/>
      <c r="EE402" s="835"/>
      <c r="EF402" s="811"/>
      <c r="EG402" s="812"/>
      <c r="EH402" s="812"/>
      <c r="EI402" s="836"/>
      <c r="EJ402" s="835"/>
      <c r="EK402" s="828"/>
      <c r="EL402" s="813"/>
      <c r="EM402" s="814"/>
      <c r="EN402" s="814"/>
      <c r="EO402" s="827"/>
      <c r="EP402" s="828"/>
      <c r="EQ402" s="835"/>
      <c r="ER402" s="811"/>
      <c r="ES402" s="812"/>
      <c r="ET402" s="812"/>
      <c r="EU402" s="836"/>
      <c r="EV402" s="835"/>
      <c r="EW402" s="828"/>
      <c r="EX402" s="813"/>
      <c r="EY402" s="814"/>
      <c r="EZ402" s="814"/>
      <c r="FA402" s="827"/>
      <c r="FB402" s="828"/>
      <c r="FC402" s="835"/>
      <c r="FD402" s="811"/>
      <c r="FE402" s="812"/>
      <c r="FF402" s="812"/>
      <c r="FG402" s="836"/>
      <c r="FH402" s="835"/>
      <c r="FI402" s="828"/>
      <c r="FJ402" s="813"/>
      <c r="FK402" s="814"/>
      <c r="FL402" s="814"/>
      <c r="FM402" s="827"/>
      <c r="FN402" s="828"/>
      <c r="FO402" s="835"/>
      <c r="FP402" s="811"/>
      <c r="FQ402" s="812"/>
      <c r="FR402" s="812"/>
      <c r="FS402" s="823"/>
      <c r="FT402" s="824"/>
      <c r="FU402" s="825"/>
      <c r="FV402" s="803"/>
      <c r="FW402" s="804"/>
      <c r="FX402" s="804"/>
      <c r="FY402" s="826"/>
      <c r="FZ402" s="825"/>
      <c r="GA402" s="824"/>
      <c r="GB402" s="805"/>
      <c r="GC402" s="804"/>
      <c r="GD402" s="804"/>
      <c r="GE402" s="823"/>
      <c r="GF402" s="824"/>
      <c r="GG402" s="825"/>
      <c r="GH402" s="803"/>
      <c r="GI402" s="809"/>
      <c r="GJ402" s="809"/>
      <c r="GK402" s="826"/>
      <c r="GL402" s="825"/>
      <c r="GM402" s="824"/>
      <c r="GN402" s="805"/>
      <c r="GO402" s="804"/>
      <c r="GP402" s="804"/>
      <c r="GQ402" s="823"/>
      <c r="GR402" s="824"/>
      <c r="GS402" s="825"/>
      <c r="GT402" s="803"/>
      <c r="GU402" s="809"/>
      <c r="GV402" s="809"/>
      <c r="GW402" s="826"/>
      <c r="GX402" s="825"/>
      <c r="GY402" s="824"/>
      <c r="GZ402" s="805"/>
      <c r="HA402" s="804"/>
      <c r="HB402" s="804"/>
      <c r="HC402" s="823"/>
      <c r="HD402" s="824"/>
      <c r="HE402" s="825"/>
      <c r="HF402" s="803"/>
      <c r="HG402" s="809"/>
      <c r="HH402" s="809"/>
      <c r="HI402" s="826"/>
      <c r="HJ402" s="825"/>
      <c r="HK402" s="824"/>
      <c r="HL402" s="805"/>
      <c r="HM402" s="804"/>
      <c r="HN402" s="804"/>
      <c r="HO402" s="823"/>
      <c r="HP402" s="824"/>
      <c r="HQ402" s="825"/>
      <c r="HR402" s="803"/>
      <c r="HS402" s="809"/>
      <c r="HT402" s="809"/>
      <c r="HU402" s="826"/>
      <c r="HV402" s="825"/>
      <c r="HW402" s="824"/>
      <c r="HX402" s="805"/>
      <c r="HY402" s="804"/>
      <c r="HZ402" s="804"/>
      <c r="IA402" s="823"/>
      <c r="IB402" s="824"/>
      <c r="IC402" s="825"/>
      <c r="ID402" s="803"/>
      <c r="IE402" s="804"/>
      <c r="IF402" s="804"/>
      <c r="IG402" s="826"/>
      <c r="IH402" s="825"/>
      <c r="II402" s="824"/>
      <c r="IJ402" s="805"/>
      <c r="IK402" s="804"/>
      <c r="IL402" s="804"/>
      <c r="IM402" s="823"/>
      <c r="IN402" s="824"/>
      <c r="IO402" s="825"/>
      <c r="IP402" s="803"/>
      <c r="IQ402" s="804"/>
      <c r="IR402" s="804"/>
      <c r="IS402" s="826"/>
      <c r="IT402" s="825"/>
      <c r="IU402" s="824"/>
      <c r="IV402" s="805"/>
      <c r="IW402" s="804"/>
      <c r="IX402" s="804"/>
      <c r="IY402" s="823"/>
      <c r="IZ402" s="824"/>
      <c r="JA402" s="825"/>
      <c r="JB402" s="803"/>
      <c r="JC402" s="804"/>
      <c r="JD402" s="804"/>
      <c r="JE402" s="826"/>
      <c r="JF402" s="825"/>
      <c r="JG402" s="824"/>
      <c r="JH402" s="805"/>
      <c r="JI402" s="804"/>
      <c r="JJ402" s="804"/>
      <c r="JK402" s="823"/>
      <c r="JL402" s="824"/>
      <c r="JM402" s="825"/>
      <c r="JN402" s="803"/>
      <c r="JO402" s="809"/>
      <c r="JP402" s="809"/>
      <c r="JQ402" s="826"/>
      <c r="JR402" s="825"/>
      <c r="JS402" s="824"/>
      <c r="JT402" s="805"/>
      <c r="JU402" s="804"/>
      <c r="JV402" s="804"/>
      <c r="JW402" s="823"/>
      <c r="JX402" s="824"/>
      <c r="JY402" s="824"/>
      <c r="JZ402" s="805"/>
      <c r="KA402" s="809"/>
      <c r="KB402" s="809"/>
      <c r="KC402" s="823"/>
      <c r="KD402" s="824"/>
      <c r="KE402" s="824"/>
      <c r="KF402" s="805"/>
      <c r="KG402" s="809"/>
      <c r="KH402" s="809"/>
      <c r="KI402" s="823"/>
      <c r="KJ402" s="824"/>
      <c r="KK402" s="824"/>
      <c r="KL402" s="805"/>
      <c r="KM402" s="809"/>
      <c r="KN402" s="809"/>
      <c r="KO402" s="823"/>
      <c r="KP402" s="824"/>
      <c r="KQ402" s="824"/>
      <c r="KR402" s="805"/>
      <c r="KS402" s="804"/>
      <c r="KT402" s="804"/>
      <c r="KU402" s="823"/>
      <c r="KV402" s="824"/>
      <c r="KW402" s="824"/>
      <c r="KX402" s="805"/>
      <c r="KY402" s="809"/>
      <c r="KZ402" s="809"/>
      <c r="LA402" s="823"/>
      <c r="LB402" s="824"/>
      <c r="LC402" s="824"/>
      <c r="LD402" s="805"/>
      <c r="LE402" s="804"/>
      <c r="LF402" s="804"/>
      <c r="LG402" s="823"/>
      <c r="LH402" s="824"/>
      <c r="LI402" s="824"/>
      <c r="LJ402" s="805"/>
      <c r="LK402" s="804"/>
      <c r="LL402" s="804"/>
      <c r="LM402" s="823"/>
      <c r="LN402" s="824"/>
      <c r="LO402" s="824"/>
      <c r="LP402" s="805"/>
      <c r="LQ402" s="809"/>
      <c r="LR402" s="809"/>
      <c r="LS402" s="823"/>
      <c r="LT402" s="824"/>
      <c r="LU402" s="824"/>
      <c r="LV402" s="805"/>
      <c r="LW402" s="804"/>
      <c r="LX402" s="804"/>
      <c r="LY402" s="823"/>
      <c r="LZ402" s="824"/>
      <c r="MA402" s="824"/>
      <c r="MB402" s="805"/>
      <c r="MC402" s="809"/>
      <c r="MD402" s="809"/>
      <c r="ME402" s="823"/>
      <c r="MF402" s="824"/>
      <c r="MG402" s="824"/>
      <c r="MH402" s="805"/>
      <c r="MI402" s="809"/>
      <c r="MJ402" s="809"/>
      <c r="MK402" s="823"/>
      <c r="ML402" s="824"/>
      <c r="MM402" s="824"/>
      <c r="MN402" s="805"/>
      <c r="MO402" s="809"/>
      <c r="MP402" s="809"/>
      <c r="MQ402" s="823"/>
      <c r="MR402" s="824"/>
      <c r="MS402" s="824"/>
      <c r="MT402" s="805"/>
      <c r="MU402" s="804"/>
      <c r="MV402" s="804"/>
      <c r="MW402" s="823"/>
      <c r="MX402" s="824"/>
      <c r="MY402" s="824"/>
      <c r="MZ402" s="805"/>
      <c r="NA402" s="804"/>
      <c r="NB402" s="804"/>
      <c r="NC402" s="823"/>
      <c r="ND402" s="824"/>
      <c r="NE402" s="824"/>
      <c r="NF402" s="805"/>
      <c r="NG402" s="804"/>
      <c r="NH402" s="804"/>
      <c r="NI402" s="823"/>
      <c r="NJ402" s="824"/>
      <c r="NK402" s="824"/>
      <c r="NL402" s="805"/>
      <c r="NM402" s="809"/>
      <c r="NN402" s="809"/>
      <c r="NO402" s="823"/>
      <c r="NP402" s="824"/>
      <c r="NQ402" s="824"/>
      <c r="NR402" s="805"/>
      <c r="NS402" s="823"/>
      <c r="NT402" s="824"/>
      <c r="NU402" s="824"/>
      <c r="NV402" s="805"/>
      <c r="NW402" s="823"/>
      <c r="NX402" s="824"/>
      <c r="NY402" s="824"/>
      <c r="NZ402" s="834"/>
      <c r="OA402" s="823"/>
      <c r="OB402" s="824"/>
      <c r="OC402" s="824"/>
      <c r="OD402" s="805"/>
      <c r="OE402" s="823"/>
      <c r="OF402" s="824"/>
      <c r="OG402" s="824"/>
      <c r="OH402" s="805"/>
      <c r="OI402" s="823"/>
      <c r="OJ402" s="824"/>
      <c r="OK402" s="824"/>
      <c r="OL402" s="805"/>
      <c r="OM402" s="823"/>
      <c r="ON402" s="824"/>
      <c r="OO402" s="824"/>
      <c r="OP402" s="805"/>
      <c r="OQ402" s="823"/>
      <c r="OR402" s="824"/>
      <c r="OS402" s="824"/>
      <c r="OT402" s="805"/>
      <c r="OU402" s="823"/>
      <c r="OV402" s="824"/>
      <c r="OW402" s="824"/>
      <c r="OX402" s="805"/>
      <c r="OY402" s="823"/>
      <c r="OZ402" s="824"/>
      <c r="PA402" s="824"/>
      <c r="PB402" s="805"/>
      <c r="PC402" s="823"/>
      <c r="PD402" s="824"/>
      <c r="PE402" s="824"/>
      <c r="PF402" s="805"/>
    </row>
    <row r="403" spans="1:422" x14ac:dyDescent="0.25">
      <c r="A403" s="801" t="s">
        <v>271</v>
      </c>
      <c r="B403" s="769" t="s">
        <v>18</v>
      </c>
      <c r="C403" s="769" t="s">
        <v>16</v>
      </c>
      <c r="D403" s="770"/>
      <c r="E403" s="769"/>
      <c r="F403" s="769"/>
      <c r="G403" s="769"/>
      <c r="H403" s="769"/>
      <c r="I403" s="769"/>
      <c r="J403" s="769"/>
      <c r="K403" s="769"/>
      <c r="L403" s="769"/>
      <c r="M403" s="769"/>
      <c r="N403" s="769"/>
      <c r="O403" s="769"/>
      <c r="P403" s="769"/>
      <c r="Q403" s="769"/>
      <c r="R403" s="769"/>
      <c r="S403" s="769"/>
      <c r="T403" s="816"/>
      <c r="U403" s="816"/>
      <c r="V403" s="816"/>
      <c r="W403" s="816"/>
      <c r="X403" s="769">
        <v>1</v>
      </c>
      <c r="Y403" s="769">
        <f>IF(AND(AJ403="",AK403="",AL403="",AN403="",AO403="",OR(AP403="",AP403=Dropdown!$AM$12,AP403=Dropdown!$AM$11)),1,0)</f>
        <v>0</v>
      </c>
      <c r="Z403" s="769">
        <f t="shared" si="56"/>
        <v>1</v>
      </c>
      <c r="AA403" s="769">
        <f t="shared" si="57"/>
        <v>0</v>
      </c>
      <c r="AB403" s="769">
        <f t="shared" si="58"/>
        <v>0</v>
      </c>
      <c r="AC403" s="769"/>
      <c r="AD403" s="772" t="str">
        <f>IF(OR(T403&lt;&gt;"",U403&lt;&gt;""),Dropdown!$A$4,IF(OR(V403&lt;&gt;"",W403&lt;&gt;""),Dropdown!$A$5,Dropdown!$A$3))</f>
        <v>Residential</v>
      </c>
      <c r="AE403" s="773" t="s">
        <v>343</v>
      </c>
      <c r="AF403" s="802" t="s">
        <v>18</v>
      </c>
      <c r="AG403" s="773"/>
      <c r="AH403" s="773" t="str">
        <f>IF(AG403&lt;&gt;"",VLOOKUP(AG403,Dropdown!$N$3:$R$62,3,FALSE),IF(AF403&lt;&gt;"",VLOOKUP(AF403,Dropdown!$N$3:$R$62,3,FALSE),IF(AE403&lt;&gt;"",VLOOKUP(AE403,Dropdown!$N$3:$R$62,3,FALSE),"")))</f>
        <v>LMI</v>
      </c>
      <c r="AI403" s="773" t="str">
        <f>IF(AG403&lt;&gt;"",VLOOKUP(AG403,Dropdown!$N$3:$R$62,5,FALSE),IF(AF403&lt;&gt;"",VLOOKUP(AF403,Dropdown!$N$3:$R$62,5,FALSE),IF(AE403&lt;&gt;"",VLOOKUP(AE403,Dropdown!$N$3:$R$62,5,FALSE),"")))</f>
        <v>Diverse</v>
      </c>
      <c r="AJ403" s="773" t="s">
        <v>777</v>
      </c>
      <c r="AK403" s="773"/>
      <c r="AL403" s="773"/>
      <c r="AM403" s="773"/>
      <c r="AN403" s="773"/>
      <c r="AO403" s="773"/>
      <c r="AP403" s="773" t="s">
        <v>553</v>
      </c>
      <c r="AQ403" s="769" t="s">
        <v>273</v>
      </c>
      <c r="AR403" s="774" t="s">
        <v>272</v>
      </c>
      <c r="AS403" s="845"/>
      <c r="AT403" s="769"/>
      <c r="AU403" s="769"/>
      <c r="AV403" s="846"/>
      <c r="AW403" s="850">
        <v>38</v>
      </c>
      <c r="AX403" s="851">
        <v>121</v>
      </c>
      <c r="AY403" s="825">
        <v>76</v>
      </c>
      <c r="AZ403" s="841">
        <f>(AX403-AW403)/(2*1.645)</f>
        <v>25.227963525835865</v>
      </c>
      <c r="BA403" s="804"/>
      <c r="BB403" s="804"/>
      <c r="BC403" s="826"/>
      <c r="BD403" s="825"/>
      <c r="BE403" s="825"/>
      <c r="BF403" s="803"/>
      <c r="BG403" s="804"/>
      <c r="BH403" s="804"/>
      <c r="BI403" s="823"/>
      <c r="BJ403" s="824"/>
      <c r="BK403" s="824"/>
      <c r="BL403" s="805"/>
      <c r="BM403" s="804"/>
      <c r="BN403" s="804"/>
      <c r="BO403" s="826"/>
      <c r="BP403" s="825"/>
      <c r="BQ403" s="825"/>
      <c r="BR403" s="803"/>
      <c r="BS403" s="804"/>
      <c r="BT403" s="804"/>
      <c r="BU403" s="826"/>
      <c r="BV403" s="825"/>
      <c r="BW403" s="825"/>
      <c r="BX403" s="803"/>
      <c r="BY403" s="804"/>
      <c r="BZ403" s="804"/>
      <c r="CA403" s="826"/>
      <c r="CB403" s="825"/>
      <c r="CC403" s="825"/>
      <c r="CD403" s="803"/>
      <c r="CE403" s="804"/>
      <c r="CF403" s="804"/>
      <c r="CG403" s="826"/>
      <c r="CH403" s="825"/>
      <c r="CI403" s="825"/>
      <c r="CJ403" s="803"/>
      <c r="CK403" s="804"/>
      <c r="CL403" s="804"/>
      <c r="CM403" s="826"/>
      <c r="CN403" s="825"/>
      <c r="CO403" s="825"/>
      <c r="CP403" s="803"/>
      <c r="CQ403" s="804"/>
      <c r="CR403" s="804"/>
      <c r="CS403" s="826"/>
      <c r="CT403" s="825"/>
      <c r="CU403" s="825"/>
      <c r="CV403" s="803"/>
      <c r="CW403" s="804"/>
      <c r="CX403" s="804"/>
      <c r="CY403" s="826"/>
      <c r="CZ403" s="825"/>
      <c r="DA403" s="825"/>
      <c r="DB403" s="803"/>
      <c r="DC403" s="804"/>
      <c r="DD403" s="804"/>
      <c r="DE403" s="826"/>
      <c r="DF403" s="825"/>
      <c r="DG403" s="825"/>
      <c r="DH403" s="803"/>
      <c r="DI403" s="804"/>
      <c r="DJ403" s="804"/>
      <c r="DK403" s="826"/>
      <c r="DL403" s="825"/>
      <c r="DM403" s="825"/>
      <c r="DN403" s="803"/>
      <c r="DO403" s="804"/>
      <c r="DP403" s="804"/>
      <c r="DQ403" s="827"/>
      <c r="DR403" s="828"/>
      <c r="DS403" s="835"/>
      <c r="DT403" s="811"/>
      <c r="DU403" s="812"/>
      <c r="DV403" s="812"/>
      <c r="DW403" s="836"/>
      <c r="DX403" s="835"/>
      <c r="DY403" s="828"/>
      <c r="DZ403" s="813"/>
      <c r="EA403" s="814"/>
      <c r="EB403" s="814"/>
      <c r="EC403" s="827"/>
      <c r="ED403" s="828"/>
      <c r="EE403" s="835"/>
      <c r="EF403" s="811"/>
      <c r="EG403" s="812"/>
      <c r="EH403" s="812"/>
      <c r="EI403" s="836"/>
      <c r="EJ403" s="835"/>
      <c r="EK403" s="828"/>
      <c r="EL403" s="813"/>
      <c r="EM403" s="814"/>
      <c r="EN403" s="814"/>
      <c r="EO403" s="827"/>
      <c r="EP403" s="828"/>
      <c r="EQ403" s="835"/>
      <c r="ER403" s="811"/>
      <c r="ES403" s="812"/>
      <c r="ET403" s="812"/>
      <c r="EU403" s="836"/>
      <c r="EV403" s="835"/>
      <c r="EW403" s="828"/>
      <c r="EX403" s="813"/>
      <c r="EY403" s="814"/>
      <c r="EZ403" s="814"/>
      <c r="FA403" s="827"/>
      <c r="FB403" s="828"/>
      <c r="FC403" s="835"/>
      <c r="FD403" s="811"/>
      <c r="FE403" s="812"/>
      <c r="FF403" s="812"/>
      <c r="FG403" s="836"/>
      <c r="FH403" s="835"/>
      <c r="FI403" s="828"/>
      <c r="FJ403" s="813"/>
      <c r="FK403" s="814"/>
      <c r="FL403" s="814"/>
      <c r="FM403" s="827"/>
      <c r="FN403" s="828"/>
      <c r="FO403" s="835"/>
      <c r="FP403" s="811"/>
      <c r="FQ403" s="812"/>
      <c r="FR403" s="812"/>
      <c r="FS403" s="823"/>
      <c r="FT403" s="824"/>
      <c r="FU403" s="825"/>
      <c r="FV403" s="803"/>
      <c r="FW403" s="804"/>
      <c r="FX403" s="804"/>
      <c r="FY403" s="826"/>
      <c r="FZ403" s="825"/>
      <c r="GA403" s="824"/>
      <c r="GB403" s="805"/>
      <c r="GC403" s="804"/>
      <c r="GD403" s="804"/>
      <c r="GE403" s="823"/>
      <c r="GF403" s="824"/>
      <c r="GG403" s="825"/>
      <c r="GH403" s="803"/>
      <c r="GI403" s="809"/>
      <c r="GJ403" s="809"/>
      <c r="GK403" s="826"/>
      <c r="GL403" s="825"/>
      <c r="GM403" s="824"/>
      <c r="GN403" s="805"/>
      <c r="GO403" s="804"/>
      <c r="GP403" s="804"/>
      <c r="GQ403" s="823"/>
      <c r="GR403" s="824"/>
      <c r="GS403" s="825"/>
      <c r="GT403" s="803"/>
      <c r="GU403" s="809"/>
      <c r="GV403" s="809"/>
      <c r="GW403" s="826"/>
      <c r="GX403" s="825"/>
      <c r="GY403" s="824"/>
      <c r="GZ403" s="805"/>
      <c r="HA403" s="804"/>
      <c r="HB403" s="804"/>
      <c r="HC403" s="823"/>
      <c r="HD403" s="824"/>
      <c r="HE403" s="825"/>
      <c r="HF403" s="803"/>
      <c r="HG403" s="809"/>
      <c r="HH403" s="809"/>
      <c r="HI403" s="826"/>
      <c r="HJ403" s="825"/>
      <c r="HK403" s="824"/>
      <c r="HL403" s="805"/>
      <c r="HM403" s="804"/>
      <c r="HN403" s="804"/>
      <c r="HO403" s="823"/>
      <c r="HP403" s="824"/>
      <c r="HQ403" s="825"/>
      <c r="HR403" s="803"/>
      <c r="HS403" s="809"/>
      <c r="HT403" s="809"/>
      <c r="HU403" s="826"/>
      <c r="HV403" s="825"/>
      <c r="HW403" s="824"/>
      <c r="HX403" s="805"/>
      <c r="HY403" s="804"/>
      <c r="HZ403" s="804"/>
      <c r="IA403" s="823"/>
      <c r="IB403" s="824"/>
      <c r="IC403" s="825"/>
      <c r="ID403" s="803"/>
      <c r="IE403" s="804"/>
      <c r="IF403" s="804"/>
      <c r="IG403" s="826"/>
      <c r="IH403" s="825"/>
      <c r="II403" s="824"/>
      <c r="IJ403" s="805"/>
      <c r="IK403" s="804"/>
      <c r="IL403" s="804"/>
      <c r="IM403" s="823"/>
      <c r="IN403" s="824"/>
      <c r="IO403" s="825"/>
      <c r="IP403" s="803"/>
      <c r="IQ403" s="804"/>
      <c r="IR403" s="804"/>
      <c r="IS403" s="826"/>
      <c r="IT403" s="825"/>
      <c r="IU403" s="824"/>
      <c r="IV403" s="805"/>
      <c r="IW403" s="804"/>
      <c r="IX403" s="804"/>
      <c r="IY403" s="823"/>
      <c r="IZ403" s="824"/>
      <c r="JA403" s="825"/>
      <c r="JB403" s="803"/>
      <c r="JC403" s="804"/>
      <c r="JD403" s="804"/>
      <c r="JE403" s="826"/>
      <c r="JF403" s="825"/>
      <c r="JG403" s="824"/>
      <c r="JH403" s="805"/>
      <c r="JI403" s="804"/>
      <c r="JJ403" s="804"/>
      <c r="JK403" s="823"/>
      <c r="JL403" s="824"/>
      <c r="JM403" s="825"/>
      <c r="JN403" s="803"/>
      <c r="JO403" s="809"/>
      <c r="JP403" s="809"/>
      <c r="JQ403" s="826"/>
      <c r="JR403" s="825"/>
      <c r="JS403" s="824"/>
      <c r="JT403" s="805"/>
      <c r="JU403" s="804"/>
      <c r="JV403" s="804"/>
      <c r="JW403" s="823"/>
      <c r="JX403" s="824"/>
      <c r="JY403" s="824"/>
      <c r="JZ403" s="805"/>
      <c r="KA403" s="809"/>
      <c r="KB403" s="809"/>
      <c r="KC403" s="823"/>
      <c r="KD403" s="824"/>
      <c r="KE403" s="824"/>
      <c r="KF403" s="805"/>
      <c r="KG403" s="809"/>
      <c r="KH403" s="809"/>
      <c r="KI403" s="823"/>
      <c r="KJ403" s="824"/>
      <c r="KK403" s="824"/>
      <c r="KL403" s="805"/>
      <c r="KM403" s="809"/>
      <c r="KN403" s="809"/>
      <c r="KO403" s="823"/>
      <c r="KP403" s="824"/>
      <c r="KQ403" s="824"/>
      <c r="KR403" s="805"/>
      <c r="KS403" s="804"/>
      <c r="KT403" s="804"/>
      <c r="KU403" s="823"/>
      <c r="KV403" s="824"/>
      <c r="KW403" s="824"/>
      <c r="KX403" s="805"/>
      <c r="KY403" s="809"/>
      <c r="KZ403" s="809"/>
      <c r="LA403" s="823"/>
      <c r="LB403" s="824"/>
      <c r="LC403" s="824"/>
      <c r="LD403" s="805"/>
      <c r="LE403" s="804"/>
      <c r="LF403" s="804"/>
      <c r="LG403" s="823"/>
      <c r="LH403" s="824"/>
      <c r="LI403" s="824"/>
      <c r="LJ403" s="805"/>
      <c r="LK403" s="804"/>
      <c r="LL403" s="804"/>
      <c r="LM403" s="823"/>
      <c r="LN403" s="824"/>
      <c r="LO403" s="824"/>
      <c r="LP403" s="805"/>
      <c r="LQ403" s="809"/>
      <c r="LR403" s="809"/>
      <c r="LS403" s="823"/>
      <c r="LT403" s="824"/>
      <c r="LU403" s="824"/>
      <c r="LV403" s="805"/>
      <c r="LW403" s="804"/>
      <c r="LX403" s="804"/>
      <c r="LY403" s="823"/>
      <c r="LZ403" s="824"/>
      <c r="MA403" s="824"/>
      <c r="MB403" s="805"/>
      <c r="MC403" s="809"/>
      <c r="MD403" s="809"/>
      <c r="ME403" s="823"/>
      <c r="MF403" s="824"/>
      <c r="MG403" s="824"/>
      <c r="MH403" s="805"/>
      <c r="MI403" s="809"/>
      <c r="MJ403" s="809"/>
      <c r="MK403" s="823"/>
      <c r="ML403" s="824"/>
      <c r="MM403" s="824"/>
      <c r="MN403" s="805"/>
      <c r="MO403" s="809"/>
      <c r="MP403" s="809"/>
      <c r="MQ403" s="823"/>
      <c r="MR403" s="824"/>
      <c r="MS403" s="824"/>
      <c r="MT403" s="805"/>
      <c r="MU403" s="804"/>
      <c r="MV403" s="804"/>
      <c r="MW403" s="823"/>
      <c r="MX403" s="824"/>
      <c r="MY403" s="824"/>
      <c r="MZ403" s="805"/>
      <c r="NA403" s="804"/>
      <c r="NB403" s="804"/>
      <c r="NC403" s="823"/>
      <c r="ND403" s="824"/>
      <c r="NE403" s="824"/>
      <c r="NF403" s="805"/>
      <c r="NG403" s="804"/>
      <c r="NH403" s="804"/>
      <c r="NI403" s="823"/>
      <c r="NJ403" s="824"/>
      <c r="NK403" s="824"/>
      <c r="NL403" s="805"/>
      <c r="NM403" s="809"/>
      <c r="NN403" s="809"/>
      <c r="NO403" s="823"/>
      <c r="NP403" s="824"/>
      <c r="NQ403" s="824"/>
      <c r="NR403" s="805"/>
      <c r="NS403" s="823"/>
      <c r="NT403" s="824"/>
      <c r="NU403" s="824"/>
      <c r="NV403" s="805"/>
      <c r="NW403" s="823"/>
      <c r="NX403" s="824"/>
      <c r="NY403" s="824"/>
      <c r="NZ403" s="834"/>
      <c r="OA403" s="823"/>
      <c r="OB403" s="824"/>
      <c r="OC403" s="824"/>
      <c r="OD403" s="805"/>
      <c r="OE403" s="823"/>
      <c r="OF403" s="824"/>
      <c r="OG403" s="824"/>
      <c r="OH403" s="805"/>
      <c r="OI403" s="823"/>
      <c r="OJ403" s="824"/>
      <c r="OK403" s="824"/>
      <c r="OL403" s="805"/>
      <c r="OM403" s="823"/>
      <c r="ON403" s="824"/>
      <c r="OO403" s="824"/>
      <c r="OP403" s="805"/>
      <c r="OQ403" s="823"/>
      <c r="OR403" s="824"/>
      <c r="OS403" s="824"/>
      <c r="OT403" s="805"/>
      <c r="OU403" s="823"/>
      <c r="OV403" s="824"/>
      <c r="OW403" s="824"/>
      <c r="OX403" s="805"/>
      <c r="OY403" s="823"/>
      <c r="OZ403" s="824"/>
      <c r="PA403" s="824"/>
      <c r="PB403" s="805"/>
      <c r="PC403" s="823"/>
      <c r="PD403" s="824"/>
      <c r="PE403" s="824"/>
      <c r="PF403" s="805"/>
    </row>
    <row r="404" spans="1:422" hidden="1" x14ac:dyDescent="0.25">
      <c r="A404" s="769" t="s">
        <v>76</v>
      </c>
      <c r="B404" s="769"/>
      <c r="C404" s="769"/>
      <c r="D404" s="770"/>
      <c r="E404" s="769"/>
      <c r="F404" s="769"/>
      <c r="G404" s="769"/>
      <c r="H404" s="769"/>
      <c r="I404" s="769"/>
      <c r="J404" s="769"/>
      <c r="K404" s="771"/>
      <c r="L404" s="769"/>
      <c r="M404" s="771"/>
      <c r="N404" s="771"/>
      <c r="O404" s="769"/>
      <c r="P404" s="769"/>
      <c r="Q404" s="769" t="s">
        <v>610</v>
      </c>
      <c r="R404" s="769"/>
      <c r="S404" s="769"/>
      <c r="T404" s="816"/>
      <c r="U404" s="816"/>
      <c r="V404" s="816"/>
      <c r="W404" s="816"/>
      <c r="X404" s="769"/>
      <c r="Y404" s="769">
        <f>IF(AND(AJ404="",AK404="",AL404="",AN404="",AO404="",OR(AP404="",AP404=Dropdown!$AM$12,AP404=Dropdown!$AM$11)),1,0)</f>
        <v>0</v>
      </c>
      <c r="Z404" s="769">
        <f t="shared" si="56"/>
        <v>0</v>
      </c>
      <c r="AA404" s="769">
        <f t="shared" si="57"/>
        <v>0</v>
      </c>
      <c r="AB404" s="769">
        <f t="shared" si="58"/>
        <v>0</v>
      </c>
      <c r="AC404" s="769"/>
      <c r="AD404" s="772" t="str">
        <f>IF(OR(T404&lt;&gt;"",U404&lt;&gt;""),Dropdown!$A$4,IF(OR(V404&lt;&gt;"",W404&lt;&gt;""),Dropdown!$A$5,Dropdown!$A$3))</f>
        <v>Residential</v>
      </c>
      <c r="AE404" s="773" t="s">
        <v>633</v>
      </c>
      <c r="AF404" s="773"/>
      <c r="AG404" s="773"/>
      <c r="AH404" s="773" t="str">
        <f>IF(AG404&lt;&gt;"",VLOOKUP(AG404,Dropdown!$N$3:$R$62,3,FALSE),IF(AF404&lt;&gt;"",VLOOKUP(AF404,Dropdown!$N$3:$R$62,3,FALSE),IF(AE404&lt;&gt;"",VLOOKUP(AE404,Dropdown!$N$3:$R$62,3,FALSE),"")))</f>
        <v>HI</v>
      </c>
      <c r="AI404" s="773" t="str">
        <f>IF(AG404&lt;&gt;"",VLOOKUP(AG404,Dropdown!$N$3:$R$62,5,FALSE),IF(AF404&lt;&gt;"",VLOOKUP(AF404,Dropdown!$N$3:$R$62,5,FALSE),IF(AE404&lt;&gt;"",VLOOKUP(AE404,Dropdown!$N$3:$R$62,5,FALSE),"")))</f>
        <v>Moderate</v>
      </c>
      <c r="AJ404" s="773"/>
      <c r="AK404" s="773"/>
      <c r="AL404" s="821"/>
      <c r="AM404" s="821"/>
      <c r="AN404" s="773"/>
      <c r="AO404" s="773"/>
      <c r="AP404" s="773" t="s">
        <v>547</v>
      </c>
      <c r="AQ404" s="769"/>
      <c r="AR404" s="769" t="s">
        <v>604</v>
      </c>
      <c r="AS404" s="769"/>
      <c r="AT404" s="769" t="s">
        <v>603</v>
      </c>
      <c r="AU404" s="769">
        <v>1841</v>
      </c>
      <c r="AV404" s="846"/>
      <c r="AW404" s="826"/>
      <c r="AX404" s="825"/>
      <c r="AY404" s="824"/>
      <c r="AZ404" s="803"/>
      <c r="BA404" s="804"/>
      <c r="BB404" s="804"/>
      <c r="BC404" s="823"/>
      <c r="BD404" s="824"/>
      <c r="BE404" s="824"/>
      <c r="BF404" s="805"/>
      <c r="BG404" s="804"/>
      <c r="BH404" s="804"/>
      <c r="BI404" s="823"/>
      <c r="BJ404" s="824"/>
      <c r="BK404" s="824"/>
      <c r="BL404" s="805"/>
      <c r="BM404" s="804"/>
      <c r="BN404" s="804"/>
      <c r="BO404" s="823"/>
      <c r="BP404" s="824"/>
      <c r="BQ404" s="824"/>
      <c r="BR404" s="805"/>
      <c r="BS404" s="804"/>
      <c r="BT404" s="804"/>
      <c r="BU404" s="823"/>
      <c r="BV404" s="824"/>
      <c r="BW404" s="824"/>
      <c r="BX404" s="805"/>
      <c r="BY404" s="804"/>
      <c r="BZ404" s="804"/>
      <c r="CA404" s="823"/>
      <c r="CB404" s="824"/>
      <c r="CC404" s="824"/>
      <c r="CD404" s="805"/>
      <c r="CE404" s="804"/>
      <c r="CF404" s="804"/>
      <c r="CG404" s="823"/>
      <c r="CH404" s="824"/>
      <c r="CI404" s="824"/>
      <c r="CJ404" s="805"/>
      <c r="CK404" s="804"/>
      <c r="CL404" s="804"/>
      <c r="CM404" s="823"/>
      <c r="CN404" s="824"/>
      <c r="CO404" s="824"/>
      <c r="CP404" s="805"/>
      <c r="CQ404" s="804"/>
      <c r="CR404" s="804"/>
      <c r="CS404" s="823"/>
      <c r="CT404" s="824"/>
      <c r="CU404" s="824"/>
      <c r="CV404" s="805"/>
      <c r="CW404" s="804"/>
      <c r="CX404" s="804"/>
      <c r="CY404" s="823"/>
      <c r="CZ404" s="824"/>
      <c r="DA404" s="825"/>
      <c r="DB404" s="803"/>
      <c r="DC404" s="809"/>
      <c r="DD404" s="809"/>
      <c r="DE404" s="826"/>
      <c r="DF404" s="825"/>
      <c r="DG404" s="824"/>
      <c r="DH404" s="805"/>
      <c r="DI404" s="804"/>
      <c r="DJ404" s="804"/>
      <c r="DK404" s="823"/>
      <c r="DL404" s="824"/>
      <c r="DM404" s="825"/>
      <c r="DN404" s="803"/>
      <c r="DO404" s="809"/>
      <c r="DP404" s="809"/>
      <c r="DQ404" s="827"/>
      <c r="DR404" s="828"/>
      <c r="DS404" s="835"/>
      <c r="DT404" s="803"/>
      <c r="DU404" s="804"/>
      <c r="DV404" s="804"/>
      <c r="DW404" s="836"/>
      <c r="DX404" s="835"/>
      <c r="DY404" s="835" t="s">
        <v>706</v>
      </c>
      <c r="DZ404" s="803"/>
      <c r="EA404" s="804"/>
      <c r="EB404" s="804"/>
      <c r="EC404" s="827"/>
      <c r="ED404" s="828"/>
      <c r="EE404" s="835" t="s">
        <v>706</v>
      </c>
      <c r="EF404" s="803"/>
      <c r="EG404" s="804"/>
      <c r="EH404" s="804"/>
      <c r="EI404" s="836"/>
      <c r="EJ404" s="835"/>
      <c r="EK404" s="828"/>
      <c r="EL404" s="803"/>
      <c r="EM404" s="804"/>
      <c r="EN404" s="804"/>
      <c r="EO404" s="827"/>
      <c r="EP404" s="828"/>
      <c r="EQ404" s="835"/>
      <c r="ER404" s="803"/>
      <c r="ES404" s="804"/>
      <c r="ET404" s="804"/>
      <c r="EU404" s="836"/>
      <c r="EV404" s="835"/>
      <c r="EW404" s="828"/>
      <c r="EX404" s="803"/>
      <c r="EY404" s="804"/>
      <c r="EZ404" s="804"/>
      <c r="FA404" s="827"/>
      <c r="FB404" s="828"/>
      <c r="FC404" s="835"/>
      <c r="FD404" s="803"/>
      <c r="FE404" s="804"/>
      <c r="FF404" s="804"/>
      <c r="FG404" s="836"/>
      <c r="FH404" s="835"/>
      <c r="FI404" s="828"/>
      <c r="FJ404" s="803"/>
      <c r="FK404" s="804"/>
      <c r="FL404" s="804"/>
      <c r="FM404" s="827"/>
      <c r="FN404" s="828"/>
      <c r="FO404" s="835"/>
      <c r="FP404" s="803"/>
      <c r="FQ404" s="804"/>
      <c r="FR404" s="804"/>
      <c r="FS404" s="823"/>
      <c r="FT404" s="824"/>
      <c r="FU404" s="828"/>
      <c r="FV404" s="803"/>
      <c r="FW404" s="804"/>
      <c r="FX404" s="804"/>
      <c r="FY404" s="826"/>
      <c r="FZ404" s="825"/>
      <c r="GA404" s="828" t="s">
        <v>715</v>
      </c>
      <c r="GB404" s="805"/>
      <c r="GC404" s="804"/>
      <c r="GD404" s="804"/>
      <c r="GE404" s="823"/>
      <c r="GF404" s="824"/>
      <c r="GG404" s="828" t="s">
        <v>715</v>
      </c>
      <c r="GH404" s="803"/>
      <c r="GI404" s="809"/>
      <c r="GJ404" s="809"/>
      <c r="GK404" s="826"/>
      <c r="GL404" s="825"/>
      <c r="GM404" s="835"/>
      <c r="GN404" s="805"/>
      <c r="GO404" s="804"/>
      <c r="GP404" s="804"/>
      <c r="GQ404" s="823"/>
      <c r="GR404" s="824"/>
      <c r="GS404" s="828"/>
      <c r="GT404" s="803"/>
      <c r="GU404" s="809"/>
      <c r="GV404" s="809"/>
      <c r="GW404" s="826"/>
      <c r="GX404" s="825"/>
      <c r="GY404" s="835"/>
      <c r="GZ404" s="805"/>
      <c r="HA404" s="804"/>
      <c r="HB404" s="804"/>
      <c r="HC404" s="823"/>
      <c r="HD404" s="824"/>
      <c r="HE404" s="828"/>
      <c r="HF404" s="803"/>
      <c r="HG404" s="809"/>
      <c r="HH404" s="809"/>
      <c r="HI404" s="826"/>
      <c r="HJ404" s="825"/>
      <c r="HK404" s="835"/>
      <c r="HL404" s="805"/>
      <c r="HM404" s="804"/>
      <c r="HN404" s="804"/>
      <c r="HO404" s="823"/>
      <c r="HP404" s="824"/>
      <c r="HQ404" s="828"/>
      <c r="HR404" s="803"/>
      <c r="HS404" s="809"/>
      <c r="HT404" s="809"/>
      <c r="HU404" s="826"/>
      <c r="HV404" s="825"/>
      <c r="HW404" s="824"/>
      <c r="HX404" s="805"/>
      <c r="HY404" s="804"/>
      <c r="HZ404" s="804"/>
      <c r="IA404" s="823"/>
      <c r="IB404" s="824"/>
      <c r="IC404" s="825"/>
      <c r="ID404" s="803"/>
      <c r="IE404" s="804"/>
      <c r="IF404" s="804"/>
      <c r="IG404" s="826"/>
      <c r="IH404" s="825"/>
      <c r="II404" s="824"/>
      <c r="IJ404" s="805"/>
      <c r="IK404" s="804"/>
      <c r="IL404" s="804"/>
      <c r="IM404" s="823"/>
      <c r="IN404" s="824"/>
      <c r="IO404" s="825"/>
      <c r="IP404" s="803"/>
      <c r="IQ404" s="804"/>
      <c r="IR404" s="804"/>
      <c r="IS404" s="826"/>
      <c r="IT404" s="825"/>
      <c r="IU404" s="824"/>
      <c r="IV404" s="805"/>
      <c r="IW404" s="804"/>
      <c r="IX404" s="804"/>
      <c r="IY404" s="823"/>
      <c r="IZ404" s="824"/>
      <c r="JA404" s="825"/>
      <c r="JB404" s="803"/>
      <c r="JC404" s="804"/>
      <c r="JD404" s="804"/>
      <c r="JE404" s="826"/>
      <c r="JF404" s="825"/>
      <c r="JG404" s="824"/>
      <c r="JH404" s="805"/>
      <c r="JI404" s="804"/>
      <c r="JJ404" s="804"/>
      <c r="JK404" s="823"/>
      <c r="JL404" s="824"/>
      <c r="JM404" s="825"/>
      <c r="JN404" s="803"/>
      <c r="JO404" s="809"/>
      <c r="JP404" s="809"/>
      <c r="JQ404" s="826"/>
      <c r="JR404" s="825"/>
      <c r="JS404" s="824"/>
      <c r="JT404" s="805"/>
      <c r="JU404" s="804"/>
      <c r="JV404" s="804"/>
      <c r="JW404" s="823"/>
      <c r="JX404" s="824"/>
      <c r="JY404" s="824"/>
      <c r="JZ404" s="805"/>
      <c r="KA404" s="809"/>
      <c r="KB404" s="809"/>
      <c r="KC404" s="823"/>
      <c r="KD404" s="824"/>
      <c r="KE404" s="824"/>
      <c r="KF404" s="805"/>
      <c r="KG404" s="809"/>
      <c r="KH404" s="809"/>
      <c r="KI404" s="823"/>
      <c r="KJ404" s="824"/>
      <c r="KK404" s="824"/>
      <c r="KL404" s="805"/>
      <c r="KM404" s="809"/>
      <c r="KN404" s="809"/>
      <c r="KO404" s="823"/>
      <c r="KP404" s="824"/>
      <c r="KQ404" s="824"/>
      <c r="KR404" s="805"/>
      <c r="KS404" s="804"/>
      <c r="KT404" s="804"/>
      <c r="KU404" s="823"/>
      <c r="KV404" s="824"/>
      <c r="KW404" s="824"/>
      <c r="KX404" s="805"/>
      <c r="KY404" s="809"/>
      <c r="KZ404" s="809"/>
      <c r="LA404" s="823"/>
      <c r="LB404" s="824"/>
      <c r="LC404" s="824"/>
      <c r="LD404" s="805"/>
      <c r="LE404" s="804"/>
      <c r="LF404" s="804"/>
      <c r="LG404" s="823"/>
      <c r="LH404" s="824"/>
      <c r="LI404" s="824"/>
      <c r="LJ404" s="805"/>
      <c r="LK404" s="804"/>
      <c r="LL404" s="804"/>
      <c r="LM404" s="823"/>
      <c r="LN404" s="824"/>
      <c r="LO404" s="824"/>
      <c r="LP404" s="805"/>
      <c r="LQ404" s="809"/>
      <c r="LR404" s="809"/>
      <c r="LS404" s="823"/>
      <c r="LT404" s="824"/>
      <c r="LU404" s="824"/>
      <c r="LV404" s="805"/>
      <c r="LW404" s="804"/>
      <c r="LX404" s="804"/>
      <c r="LY404" s="823"/>
      <c r="LZ404" s="824"/>
      <c r="MA404" s="824"/>
      <c r="MB404" s="805"/>
      <c r="MC404" s="809"/>
      <c r="MD404" s="809"/>
      <c r="ME404" s="823"/>
      <c r="MF404" s="824"/>
      <c r="MG404" s="824"/>
      <c r="MH404" s="805"/>
      <c r="MI404" s="809"/>
      <c r="MJ404" s="809"/>
      <c r="MK404" s="823"/>
      <c r="ML404" s="824"/>
      <c r="MM404" s="824"/>
      <c r="MN404" s="805"/>
      <c r="MO404" s="809"/>
      <c r="MP404" s="809"/>
      <c r="MQ404" s="823"/>
      <c r="MR404" s="824"/>
      <c r="MS404" s="824"/>
      <c r="MT404" s="805"/>
      <c r="MU404" s="804"/>
      <c r="MV404" s="804"/>
      <c r="MW404" s="823"/>
      <c r="MX404" s="824"/>
      <c r="MY404" s="824"/>
      <c r="MZ404" s="805"/>
      <c r="NA404" s="804"/>
      <c r="NB404" s="804"/>
      <c r="NC404" s="823"/>
      <c r="ND404" s="824"/>
      <c r="NE404" s="824"/>
      <c r="NF404" s="805"/>
      <c r="NG404" s="804"/>
      <c r="NH404" s="804"/>
      <c r="NI404" s="823"/>
      <c r="NJ404" s="824"/>
      <c r="NK404" s="824"/>
      <c r="NL404" s="805"/>
      <c r="NM404" s="809"/>
      <c r="NN404" s="809"/>
      <c r="NO404" s="823"/>
      <c r="NP404" s="824"/>
      <c r="NQ404" s="824"/>
      <c r="NR404" s="805"/>
      <c r="NS404" s="823"/>
      <c r="NT404" s="824"/>
      <c r="NU404" s="824"/>
      <c r="NV404" s="805"/>
      <c r="NW404" s="823"/>
      <c r="NX404" s="824"/>
      <c r="NY404" s="824"/>
      <c r="NZ404" s="834"/>
      <c r="OA404" s="823"/>
      <c r="OB404" s="824"/>
      <c r="OC404" s="824"/>
      <c r="OD404" s="805"/>
      <c r="OE404" s="823"/>
      <c r="OF404" s="824"/>
      <c r="OG404" s="824"/>
      <c r="OH404" s="805"/>
      <c r="OI404" s="823"/>
      <c r="OJ404" s="824"/>
      <c r="OK404" s="824"/>
      <c r="OL404" s="805"/>
      <c r="OM404" s="823"/>
      <c r="ON404" s="824"/>
      <c r="OO404" s="824"/>
      <c r="OP404" s="805"/>
      <c r="OQ404" s="823"/>
      <c r="OR404" s="824"/>
      <c r="OS404" s="824"/>
      <c r="OT404" s="805"/>
      <c r="OU404" s="823"/>
      <c r="OV404" s="824"/>
      <c r="OW404" s="824"/>
      <c r="OX404" s="805"/>
      <c r="OY404" s="823"/>
      <c r="OZ404" s="824"/>
      <c r="PA404" s="824"/>
      <c r="PB404" s="805"/>
      <c r="PC404" s="823"/>
      <c r="PD404" s="824"/>
      <c r="PE404" s="824"/>
      <c r="PF404" s="805"/>
    </row>
    <row r="405" spans="1:422" hidden="1" x14ac:dyDescent="0.25">
      <c r="A405" s="769" t="s">
        <v>39</v>
      </c>
      <c r="B405" s="769" t="s">
        <v>40</v>
      </c>
      <c r="C405" s="769"/>
      <c r="D405" s="770" t="s">
        <v>156</v>
      </c>
      <c r="E405" s="769"/>
      <c r="F405" s="769"/>
      <c r="G405" s="769"/>
      <c r="H405" s="769"/>
      <c r="I405" s="769" t="s">
        <v>154</v>
      </c>
      <c r="J405" s="769"/>
      <c r="K405" s="769"/>
      <c r="L405" s="769"/>
      <c r="M405" s="769"/>
      <c r="N405" s="769"/>
      <c r="O405" s="769"/>
      <c r="P405" s="769"/>
      <c r="Q405" s="769"/>
      <c r="R405" s="769"/>
      <c r="S405" s="769"/>
      <c r="T405" s="816"/>
      <c r="U405" s="816"/>
      <c r="V405" s="816"/>
      <c r="W405" s="816"/>
      <c r="X405" s="769">
        <v>1</v>
      </c>
      <c r="Y405" s="769">
        <f>IF(AND(AJ405="",AK405="",AL405="",AN405="",AO405="",OR(AP405="",AP405=Dropdown!$AM$12,AP405=Dropdown!$AM$11)),1,0)</f>
        <v>0</v>
      </c>
      <c r="Z405" s="769">
        <f t="shared" si="56"/>
        <v>1</v>
      </c>
      <c r="AA405" s="769">
        <f t="shared" si="57"/>
        <v>0</v>
      </c>
      <c r="AB405" s="769">
        <f t="shared" si="58"/>
        <v>0</v>
      </c>
      <c r="AC405" s="769"/>
      <c r="AD405" s="772" t="str">
        <f>IF(OR(T405&lt;&gt;"",U405&lt;&gt;""),Dropdown!$A$4,IF(OR(V405&lt;&gt;"",W405&lt;&gt;""),Dropdown!$A$5,Dropdown!$A$3))</f>
        <v>Residential</v>
      </c>
      <c r="AE405" s="773" t="s">
        <v>634</v>
      </c>
      <c r="AF405" s="773" t="str">
        <f>VLOOKUP(AG405,Dropdown!$N$3:$R$62,2,FALSE)</f>
        <v>LAC</v>
      </c>
      <c r="AG405" s="773" t="s">
        <v>39</v>
      </c>
      <c r="AH405" s="773" t="str">
        <f>IF(AG405&lt;&gt;"",VLOOKUP(AG405,Dropdown!$N$3:$R$62,3,FALSE),IF(AF405&lt;&gt;"",VLOOKUP(AF405,Dropdown!$N$3:$R$62,3,FALSE),IF(AE405&lt;&gt;"",VLOOKUP(AE405,Dropdown!$N$3:$R$62,3,FALSE),"")))</f>
        <v>UMI</v>
      </c>
      <c r="AI405" s="925" t="s">
        <v>619</v>
      </c>
      <c r="AJ405" s="773" t="s">
        <v>777</v>
      </c>
      <c r="AK405" s="773" t="s">
        <v>774</v>
      </c>
      <c r="AL405" s="773" t="s">
        <v>79</v>
      </c>
      <c r="AM405" s="773"/>
      <c r="AN405" s="773"/>
      <c r="AO405" s="773"/>
      <c r="AP405" s="773"/>
      <c r="AQ405" s="769"/>
      <c r="AR405" s="774" t="s">
        <v>145</v>
      </c>
      <c r="AS405" s="845">
        <v>6</v>
      </c>
      <c r="AT405" s="769"/>
      <c r="AU405" s="769"/>
      <c r="AV405" s="846">
        <v>45</v>
      </c>
      <c r="AW405" s="823">
        <v>120</v>
      </c>
      <c r="AX405" s="824">
        <v>165</v>
      </c>
      <c r="AY405" s="824">
        <f>AVERAGE(AW405:AX405)</f>
        <v>142.5</v>
      </c>
      <c r="AZ405" s="1008">
        <f>(AX405-AW405)/(2*0.6745)</f>
        <v>33.358042994810972</v>
      </c>
      <c r="BA405" s="866"/>
      <c r="BB405" s="866"/>
      <c r="BC405" s="823"/>
      <c r="BD405" s="824"/>
      <c r="BE405" s="824"/>
      <c r="BF405" s="805"/>
      <c r="BG405" s="804"/>
      <c r="BH405" s="804"/>
      <c r="BI405" s="823"/>
      <c r="BJ405" s="824"/>
      <c r="BK405" s="824"/>
      <c r="BL405" s="805"/>
      <c r="BM405" s="804"/>
      <c r="BN405" s="804"/>
      <c r="BO405" s="823"/>
      <c r="BP405" s="824"/>
      <c r="BQ405" s="824"/>
      <c r="BR405" s="805"/>
      <c r="BS405" s="804"/>
      <c r="BT405" s="804"/>
      <c r="BU405" s="823"/>
      <c r="BV405" s="824"/>
      <c r="BW405" s="824"/>
      <c r="BX405" s="805"/>
      <c r="BY405" s="804"/>
      <c r="BZ405" s="804"/>
      <c r="CA405" s="823"/>
      <c r="CB405" s="824"/>
      <c r="CC405" s="824"/>
      <c r="CD405" s="805"/>
      <c r="CE405" s="804"/>
      <c r="CF405" s="804"/>
      <c r="CG405" s="823"/>
      <c r="CH405" s="824"/>
      <c r="CI405" s="824"/>
      <c r="CJ405" s="805"/>
      <c r="CK405" s="804"/>
      <c r="CL405" s="804"/>
      <c r="CM405" s="823"/>
      <c r="CN405" s="824"/>
      <c r="CO405" s="824"/>
      <c r="CP405" s="805"/>
      <c r="CQ405" s="804"/>
      <c r="CR405" s="804"/>
      <c r="CS405" s="823"/>
      <c r="CT405" s="824"/>
      <c r="CU405" s="824"/>
      <c r="CV405" s="805"/>
      <c r="CW405" s="804"/>
      <c r="CX405" s="804"/>
      <c r="CY405" s="823"/>
      <c r="CZ405" s="824"/>
      <c r="DA405" s="825"/>
      <c r="DB405" s="803"/>
      <c r="DC405" s="809"/>
      <c r="DD405" s="809"/>
      <c r="DE405" s="826"/>
      <c r="DF405" s="825"/>
      <c r="DG405" s="824"/>
      <c r="DH405" s="805"/>
      <c r="DI405" s="804"/>
      <c r="DJ405" s="804"/>
      <c r="DK405" s="823"/>
      <c r="DL405" s="824"/>
      <c r="DM405" s="825"/>
      <c r="DN405" s="803"/>
      <c r="DO405" s="809"/>
      <c r="DP405" s="809"/>
      <c r="DQ405" s="827"/>
      <c r="DR405" s="828"/>
      <c r="DS405" s="835"/>
      <c r="DT405" s="811"/>
      <c r="DU405" s="812"/>
      <c r="DV405" s="812"/>
      <c r="DW405" s="836"/>
      <c r="DX405" s="835"/>
      <c r="DY405" s="828"/>
      <c r="DZ405" s="813"/>
      <c r="EA405" s="814"/>
      <c r="EB405" s="814"/>
      <c r="EC405" s="827"/>
      <c r="ED405" s="828"/>
      <c r="EE405" s="835"/>
      <c r="EF405" s="811"/>
      <c r="EG405" s="812"/>
      <c r="EH405" s="812"/>
      <c r="EI405" s="836"/>
      <c r="EJ405" s="835"/>
      <c r="EK405" s="828"/>
      <c r="EL405" s="813"/>
      <c r="EM405" s="814"/>
      <c r="EN405" s="814"/>
      <c r="EO405" s="827"/>
      <c r="EP405" s="828"/>
      <c r="EQ405" s="835"/>
      <c r="ER405" s="811"/>
      <c r="ES405" s="812"/>
      <c r="ET405" s="812"/>
      <c r="EU405" s="836"/>
      <c r="EV405" s="835"/>
      <c r="EW405" s="828"/>
      <c r="EX405" s="813"/>
      <c r="EY405" s="814"/>
      <c r="EZ405" s="814"/>
      <c r="FA405" s="827"/>
      <c r="FB405" s="828"/>
      <c r="FC405" s="835"/>
      <c r="FD405" s="811"/>
      <c r="FE405" s="812"/>
      <c r="FF405" s="812"/>
      <c r="FG405" s="836"/>
      <c r="FH405" s="835"/>
      <c r="FI405" s="828"/>
      <c r="FJ405" s="813"/>
      <c r="FK405" s="814"/>
      <c r="FL405" s="814"/>
      <c r="FM405" s="827"/>
      <c r="FN405" s="828"/>
      <c r="FO405" s="835"/>
      <c r="FP405" s="811"/>
      <c r="FQ405" s="812"/>
      <c r="FR405" s="812"/>
      <c r="FS405" s="823"/>
      <c r="FT405" s="824"/>
      <c r="FU405" s="825"/>
      <c r="FV405" s="803"/>
      <c r="FW405" s="804"/>
      <c r="FX405" s="804"/>
      <c r="FY405" s="826"/>
      <c r="FZ405" s="825"/>
      <c r="GA405" s="824"/>
      <c r="GB405" s="805"/>
      <c r="GC405" s="804"/>
      <c r="GD405" s="804"/>
      <c r="GE405" s="823"/>
      <c r="GF405" s="824"/>
      <c r="GG405" s="825"/>
      <c r="GH405" s="803"/>
      <c r="GI405" s="809"/>
      <c r="GJ405" s="809"/>
      <c r="GK405" s="826"/>
      <c r="GL405" s="825"/>
      <c r="GM405" s="824"/>
      <c r="GN405" s="805"/>
      <c r="GO405" s="804"/>
      <c r="GP405" s="804"/>
      <c r="GQ405" s="823"/>
      <c r="GR405" s="824"/>
      <c r="GS405" s="825"/>
      <c r="GT405" s="803"/>
      <c r="GU405" s="809"/>
      <c r="GV405" s="809"/>
      <c r="GW405" s="826"/>
      <c r="GX405" s="825"/>
      <c r="GY405" s="824"/>
      <c r="GZ405" s="805"/>
      <c r="HA405" s="804"/>
      <c r="HB405" s="804"/>
      <c r="HC405" s="823"/>
      <c r="HD405" s="824"/>
      <c r="HE405" s="825"/>
      <c r="HF405" s="803"/>
      <c r="HG405" s="809"/>
      <c r="HH405" s="809"/>
      <c r="HI405" s="826"/>
      <c r="HJ405" s="825"/>
      <c r="HK405" s="824"/>
      <c r="HL405" s="805"/>
      <c r="HM405" s="804"/>
      <c r="HN405" s="804"/>
      <c r="HO405" s="823"/>
      <c r="HP405" s="824"/>
      <c r="HQ405" s="825"/>
      <c r="HR405" s="803"/>
      <c r="HS405" s="809"/>
      <c r="HT405" s="809"/>
      <c r="HU405" s="826"/>
      <c r="HV405" s="825"/>
      <c r="HW405" s="824"/>
      <c r="HX405" s="805"/>
      <c r="HY405" s="804"/>
      <c r="HZ405" s="804"/>
      <c r="IA405" s="823"/>
      <c r="IB405" s="824"/>
      <c r="IC405" s="825"/>
      <c r="ID405" s="803"/>
      <c r="IE405" s="804"/>
      <c r="IF405" s="804"/>
      <c r="IG405" s="826"/>
      <c r="IH405" s="825"/>
      <c r="II405" s="824"/>
      <c r="IJ405" s="805"/>
      <c r="IK405" s="804"/>
      <c r="IL405" s="804"/>
      <c r="IM405" s="823"/>
      <c r="IN405" s="824"/>
      <c r="IO405" s="825"/>
      <c r="IP405" s="803"/>
      <c r="IQ405" s="804"/>
      <c r="IR405" s="804"/>
      <c r="IS405" s="826"/>
      <c r="IT405" s="825"/>
      <c r="IU405" s="824"/>
      <c r="IV405" s="805"/>
      <c r="IW405" s="804"/>
      <c r="IX405" s="804"/>
      <c r="IY405" s="823"/>
      <c r="IZ405" s="824"/>
      <c r="JA405" s="825"/>
      <c r="JB405" s="803"/>
      <c r="JC405" s="804"/>
      <c r="JD405" s="804"/>
      <c r="JE405" s="826"/>
      <c r="JF405" s="825"/>
      <c r="JG405" s="824"/>
      <c r="JH405" s="805"/>
      <c r="JI405" s="804"/>
      <c r="JJ405" s="804"/>
      <c r="JK405" s="823"/>
      <c r="JL405" s="824"/>
      <c r="JM405" s="825"/>
      <c r="JN405" s="803"/>
      <c r="JO405" s="809"/>
      <c r="JP405" s="809"/>
      <c r="JQ405" s="826"/>
      <c r="JR405" s="825"/>
      <c r="JS405" s="824"/>
      <c r="JT405" s="805"/>
      <c r="JU405" s="804"/>
      <c r="JV405" s="804"/>
      <c r="JW405" s="823"/>
      <c r="JX405" s="824"/>
      <c r="JY405" s="824"/>
      <c r="JZ405" s="805"/>
      <c r="KA405" s="809"/>
      <c r="KB405" s="809"/>
      <c r="KC405" s="823"/>
      <c r="KD405" s="824"/>
      <c r="KE405" s="824"/>
      <c r="KF405" s="805"/>
      <c r="KG405" s="809"/>
      <c r="KH405" s="809"/>
      <c r="KI405" s="823"/>
      <c r="KJ405" s="824"/>
      <c r="KK405" s="824"/>
      <c r="KL405" s="805"/>
      <c r="KM405" s="809"/>
      <c r="KN405" s="809"/>
      <c r="KO405" s="823"/>
      <c r="KP405" s="824"/>
      <c r="KQ405" s="824"/>
      <c r="KR405" s="805"/>
      <c r="KS405" s="804"/>
      <c r="KT405" s="804"/>
      <c r="KU405" s="823"/>
      <c r="KV405" s="824"/>
      <c r="KW405" s="824"/>
      <c r="KX405" s="805"/>
      <c r="KY405" s="809"/>
      <c r="KZ405" s="809"/>
      <c r="LA405" s="823"/>
      <c r="LB405" s="824"/>
      <c r="LC405" s="824"/>
      <c r="LD405" s="805"/>
      <c r="LE405" s="804"/>
      <c r="LF405" s="804"/>
      <c r="LG405" s="823"/>
      <c r="LH405" s="824"/>
      <c r="LI405" s="824"/>
      <c r="LJ405" s="805"/>
      <c r="LK405" s="804"/>
      <c r="LL405" s="804"/>
      <c r="LM405" s="823"/>
      <c r="LN405" s="824"/>
      <c r="LO405" s="824"/>
      <c r="LP405" s="805"/>
      <c r="LQ405" s="809"/>
      <c r="LR405" s="809"/>
      <c r="LS405" s="823"/>
      <c r="LT405" s="824"/>
      <c r="LU405" s="824"/>
      <c r="LV405" s="805"/>
      <c r="LW405" s="804"/>
      <c r="LX405" s="804"/>
      <c r="LY405" s="823"/>
      <c r="LZ405" s="824"/>
      <c r="MA405" s="824"/>
      <c r="MB405" s="805"/>
      <c r="MC405" s="809"/>
      <c r="MD405" s="809"/>
      <c r="ME405" s="823"/>
      <c r="MF405" s="824"/>
      <c r="MG405" s="824"/>
      <c r="MH405" s="805"/>
      <c r="MI405" s="809"/>
      <c r="MJ405" s="809"/>
      <c r="MK405" s="823"/>
      <c r="ML405" s="824"/>
      <c r="MM405" s="824"/>
      <c r="MN405" s="805"/>
      <c r="MO405" s="809"/>
      <c r="MP405" s="809"/>
      <c r="MQ405" s="823"/>
      <c r="MR405" s="824"/>
      <c r="MS405" s="824"/>
      <c r="MT405" s="805"/>
      <c r="MU405" s="804"/>
      <c r="MV405" s="804"/>
      <c r="MW405" s="823"/>
      <c r="MX405" s="824"/>
      <c r="MY405" s="824"/>
      <c r="MZ405" s="805"/>
      <c r="NA405" s="804"/>
      <c r="NB405" s="804"/>
      <c r="NC405" s="823"/>
      <c r="ND405" s="824"/>
      <c r="NE405" s="824"/>
      <c r="NF405" s="805"/>
      <c r="NG405" s="804"/>
      <c r="NH405" s="804"/>
      <c r="NI405" s="823"/>
      <c r="NJ405" s="824"/>
      <c r="NK405" s="824"/>
      <c r="NL405" s="805"/>
      <c r="NM405" s="809"/>
      <c r="NN405" s="809"/>
      <c r="NO405" s="823"/>
      <c r="NP405" s="824"/>
      <c r="NQ405" s="824"/>
      <c r="NR405" s="805"/>
      <c r="NS405" s="823"/>
      <c r="NT405" s="824"/>
      <c r="NU405" s="824"/>
      <c r="NV405" s="805"/>
      <c r="NW405" s="823"/>
      <c r="NX405" s="824"/>
      <c r="NY405" s="824"/>
      <c r="NZ405" s="834"/>
      <c r="OA405" s="823"/>
      <c r="OB405" s="824"/>
      <c r="OC405" s="824"/>
      <c r="OD405" s="805"/>
      <c r="OE405" s="823"/>
      <c r="OF405" s="824"/>
      <c r="OG405" s="824"/>
      <c r="OH405" s="805"/>
      <c r="OI405" s="823"/>
      <c r="OJ405" s="824"/>
      <c r="OK405" s="824"/>
      <c r="OL405" s="805"/>
      <c r="OM405" s="823"/>
      <c r="ON405" s="824"/>
      <c r="OO405" s="824"/>
      <c r="OP405" s="805"/>
      <c r="OQ405" s="823"/>
      <c r="OR405" s="824"/>
      <c r="OS405" s="824"/>
      <c r="OT405" s="805"/>
      <c r="OU405" s="823"/>
      <c r="OV405" s="824"/>
      <c r="OW405" s="824"/>
      <c r="OX405" s="805"/>
      <c r="OY405" s="823"/>
      <c r="OZ405" s="824"/>
      <c r="PA405" s="824"/>
      <c r="PB405" s="805"/>
      <c r="PC405" s="823"/>
      <c r="PD405" s="824"/>
      <c r="PE405" s="824"/>
      <c r="PF405" s="805"/>
    </row>
    <row r="406" spans="1:422" ht="15" hidden="1" customHeight="1" x14ac:dyDescent="0.25">
      <c r="A406" s="769" t="s">
        <v>39</v>
      </c>
      <c r="B406" s="769" t="s">
        <v>40</v>
      </c>
      <c r="C406" s="769"/>
      <c r="D406" s="770" t="s">
        <v>156</v>
      </c>
      <c r="E406" s="769"/>
      <c r="F406" s="769"/>
      <c r="G406" s="769"/>
      <c r="H406" s="769"/>
      <c r="I406" s="769" t="s">
        <v>155</v>
      </c>
      <c r="J406" s="769"/>
      <c r="K406" s="769"/>
      <c r="L406" s="769"/>
      <c r="M406" s="769"/>
      <c r="N406" s="769"/>
      <c r="O406" s="769"/>
      <c r="P406" s="769"/>
      <c r="Q406" s="769"/>
      <c r="R406" s="769"/>
      <c r="S406" s="769"/>
      <c r="T406" s="816"/>
      <c r="U406" s="816"/>
      <c r="V406" s="816"/>
      <c r="W406" s="816"/>
      <c r="X406" s="769">
        <v>1</v>
      </c>
      <c r="Y406" s="769">
        <f>IF(AND(AJ406="",AK406="",AL406="",AN406="",AO406="",OR(AP406="",AP406=Dropdown!$AM$12,AP406=Dropdown!$AM$11)),1,0)</f>
        <v>0</v>
      </c>
      <c r="Z406" s="769">
        <f t="shared" si="56"/>
        <v>1</v>
      </c>
      <c r="AA406" s="769">
        <f t="shared" si="57"/>
        <v>0</v>
      </c>
      <c r="AB406" s="769">
        <f t="shared" si="58"/>
        <v>0</v>
      </c>
      <c r="AC406" s="769"/>
      <c r="AD406" s="772" t="str">
        <f>IF(OR(T406&lt;&gt;"",U406&lt;&gt;""),Dropdown!$A$4,IF(OR(V406&lt;&gt;"",W406&lt;&gt;""),Dropdown!$A$5,Dropdown!$A$3))</f>
        <v>Residential</v>
      </c>
      <c r="AE406" s="773" t="s">
        <v>634</v>
      </c>
      <c r="AF406" s="773" t="str">
        <f>VLOOKUP(AG406,Dropdown!$N$3:$R$62,2,FALSE)</f>
        <v>LAC</v>
      </c>
      <c r="AG406" s="773" t="s">
        <v>39</v>
      </c>
      <c r="AH406" s="773" t="str">
        <f>IF(AG406&lt;&gt;"",VLOOKUP(AG406,Dropdown!$N$3:$R$62,3,FALSE),IF(AF406&lt;&gt;"",VLOOKUP(AF406,Dropdown!$N$3:$R$62,3,FALSE),IF(AE406&lt;&gt;"",VLOOKUP(AE406,Dropdown!$N$3:$R$62,3,FALSE),"")))</f>
        <v>UMI</v>
      </c>
      <c r="AI406" s="773" t="str">
        <f>IF(AG406&lt;&gt;"",VLOOKUP(AG406,Dropdown!$N$3:$R$62,5,FALSE),IF(AF406&lt;&gt;"",VLOOKUP(AF406,Dropdown!$N$3:$R$62,5,FALSE),IF(AE406&lt;&gt;"",VLOOKUP(AE406,Dropdown!$N$3:$R$62,5,FALSE),"")))</f>
        <v>Tropical</v>
      </c>
      <c r="AJ406" s="773" t="s">
        <v>777</v>
      </c>
      <c r="AK406" s="773" t="s">
        <v>773</v>
      </c>
      <c r="AL406" s="773" t="s">
        <v>79</v>
      </c>
      <c r="AM406" s="773"/>
      <c r="AN406" s="773"/>
      <c r="AO406" s="773"/>
      <c r="AP406" s="773"/>
      <c r="AQ406" s="769"/>
      <c r="AR406" s="774" t="s">
        <v>145</v>
      </c>
      <c r="AS406" s="845">
        <v>6</v>
      </c>
      <c r="AT406" s="769"/>
      <c r="AU406" s="769"/>
      <c r="AV406" s="846">
        <v>45</v>
      </c>
      <c r="AW406" s="823">
        <v>130</v>
      </c>
      <c r="AX406" s="824">
        <v>190</v>
      </c>
      <c r="AY406" s="824">
        <f>AVERAGE(AW406:AX406)</f>
        <v>160</v>
      </c>
      <c r="AZ406" s="1008">
        <f>(AX406-AW406)/(2*0.6745)</f>
        <v>44.477390659747961</v>
      </c>
      <c r="BA406" s="866"/>
      <c r="BB406" s="866"/>
      <c r="BC406" s="823"/>
      <c r="BD406" s="824"/>
      <c r="BE406" s="824"/>
      <c r="BF406" s="805"/>
      <c r="BG406" s="804"/>
      <c r="BH406" s="804"/>
      <c r="BI406" s="823"/>
      <c r="BJ406" s="824"/>
      <c r="BK406" s="824"/>
      <c r="BL406" s="805"/>
      <c r="BM406" s="804"/>
      <c r="BN406" s="804"/>
      <c r="BO406" s="823"/>
      <c r="BP406" s="824"/>
      <c r="BQ406" s="824"/>
      <c r="BR406" s="805"/>
      <c r="BS406" s="804"/>
      <c r="BT406" s="804"/>
      <c r="BU406" s="823"/>
      <c r="BV406" s="824"/>
      <c r="BW406" s="824"/>
      <c r="BX406" s="805"/>
      <c r="BY406" s="804"/>
      <c r="BZ406" s="804"/>
      <c r="CA406" s="823"/>
      <c r="CB406" s="824"/>
      <c r="CC406" s="824"/>
      <c r="CD406" s="805"/>
      <c r="CE406" s="804"/>
      <c r="CF406" s="804"/>
      <c r="CG406" s="823"/>
      <c r="CH406" s="824"/>
      <c r="CI406" s="824"/>
      <c r="CJ406" s="805"/>
      <c r="CK406" s="804"/>
      <c r="CL406" s="804"/>
      <c r="CM406" s="823"/>
      <c r="CN406" s="824"/>
      <c r="CO406" s="824"/>
      <c r="CP406" s="805"/>
      <c r="CQ406" s="804"/>
      <c r="CR406" s="804"/>
      <c r="CS406" s="823"/>
      <c r="CT406" s="824"/>
      <c r="CU406" s="824"/>
      <c r="CV406" s="805"/>
      <c r="CW406" s="804"/>
      <c r="CX406" s="804"/>
      <c r="CY406" s="823"/>
      <c r="CZ406" s="824"/>
      <c r="DA406" s="825"/>
      <c r="DB406" s="803"/>
      <c r="DC406" s="809"/>
      <c r="DD406" s="809"/>
      <c r="DE406" s="826"/>
      <c r="DF406" s="825"/>
      <c r="DG406" s="824"/>
      <c r="DH406" s="805"/>
      <c r="DI406" s="804"/>
      <c r="DJ406" s="804"/>
      <c r="DK406" s="823"/>
      <c r="DL406" s="824"/>
      <c r="DM406" s="825"/>
      <c r="DN406" s="803"/>
      <c r="DO406" s="809"/>
      <c r="DP406" s="809"/>
      <c r="DQ406" s="827"/>
      <c r="DR406" s="828"/>
      <c r="DS406" s="835"/>
      <c r="DT406" s="811"/>
      <c r="DU406" s="812"/>
      <c r="DV406" s="812"/>
      <c r="DW406" s="836"/>
      <c r="DX406" s="835"/>
      <c r="DY406" s="828"/>
      <c r="DZ406" s="813"/>
      <c r="EA406" s="814"/>
      <c r="EB406" s="814"/>
      <c r="EC406" s="827"/>
      <c r="ED406" s="828"/>
      <c r="EE406" s="835"/>
      <c r="EF406" s="811"/>
      <c r="EG406" s="812"/>
      <c r="EH406" s="812"/>
      <c r="EI406" s="836"/>
      <c r="EJ406" s="835"/>
      <c r="EK406" s="828"/>
      <c r="EL406" s="813"/>
      <c r="EM406" s="814"/>
      <c r="EN406" s="814"/>
      <c r="EO406" s="827"/>
      <c r="EP406" s="828"/>
      <c r="EQ406" s="835"/>
      <c r="ER406" s="811"/>
      <c r="ES406" s="812"/>
      <c r="ET406" s="812"/>
      <c r="EU406" s="836"/>
      <c r="EV406" s="835"/>
      <c r="EW406" s="828"/>
      <c r="EX406" s="813"/>
      <c r="EY406" s="814"/>
      <c r="EZ406" s="814"/>
      <c r="FA406" s="827"/>
      <c r="FB406" s="828"/>
      <c r="FC406" s="835"/>
      <c r="FD406" s="811"/>
      <c r="FE406" s="812"/>
      <c r="FF406" s="812"/>
      <c r="FG406" s="836"/>
      <c r="FH406" s="835"/>
      <c r="FI406" s="828"/>
      <c r="FJ406" s="813"/>
      <c r="FK406" s="814"/>
      <c r="FL406" s="814"/>
      <c r="FM406" s="827"/>
      <c r="FN406" s="828"/>
      <c r="FO406" s="835"/>
      <c r="FP406" s="811"/>
      <c r="FQ406" s="812"/>
      <c r="FR406" s="812"/>
      <c r="FS406" s="823"/>
      <c r="FT406" s="824"/>
      <c r="FU406" s="825"/>
      <c r="FV406" s="803"/>
      <c r="FW406" s="804"/>
      <c r="FX406" s="804"/>
      <c r="FY406" s="826"/>
      <c r="FZ406" s="825"/>
      <c r="GA406" s="824"/>
      <c r="GB406" s="805"/>
      <c r="GC406" s="804"/>
      <c r="GD406" s="804"/>
      <c r="GE406" s="823"/>
      <c r="GF406" s="824"/>
      <c r="GG406" s="825"/>
      <c r="GH406" s="803"/>
      <c r="GI406" s="809"/>
      <c r="GJ406" s="809"/>
      <c r="GK406" s="826"/>
      <c r="GL406" s="825"/>
      <c r="GM406" s="824"/>
      <c r="GN406" s="805"/>
      <c r="GO406" s="804"/>
      <c r="GP406" s="804"/>
      <c r="GQ406" s="823"/>
      <c r="GR406" s="824"/>
      <c r="GS406" s="825"/>
      <c r="GT406" s="803"/>
      <c r="GU406" s="809"/>
      <c r="GV406" s="809"/>
      <c r="GW406" s="826"/>
      <c r="GX406" s="825"/>
      <c r="GY406" s="824"/>
      <c r="GZ406" s="805"/>
      <c r="HA406" s="804"/>
      <c r="HB406" s="804"/>
      <c r="HC406" s="823"/>
      <c r="HD406" s="824"/>
      <c r="HE406" s="825"/>
      <c r="HF406" s="803"/>
      <c r="HG406" s="809"/>
      <c r="HH406" s="809"/>
      <c r="HI406" s="826"/>
      <c r="HJ406" s="825"/>
      <c r="HK406" s="824"/>
      <c r="HL406" s="805"/>
      <c r="HM406" s="804"/>
      <c r="HN406" s="804"/>
      <c r="HO406" s="823"/>
      <c r="HP406" s="824"/>
      <c r="HQ406" s="825"/>
      <c r="HR406" s="803"/>
      <c r="HS406" s="809"/>
      <c r="HT406" s="809"/>
      <c r="HU406" s="826"/>
      <c r="HV406" s="825"/>
      <c r="HW406" s="824"/>
      <c r="HX406" s="805"/>
      <c r="HY406" s="804"/>
      <c r="HZ406" s="804"/>
      <c r="IA406" s="823"/>
      <c r="IB406" s="824"/>
      <c r="IC406" s="825"/>
      <c r="ID406" s="803"/>
      <c r="IE406" s="804"/>
      <c r="IF406" s="804"/>
      <c r="IG406" s="826"/>
      <c r="IH406" s="825"/>
      <c r="II406" s="824"/>
      <c r="IJ406" s="805"/>
      <c r="IK406" s="804"/>
      <c r="IL406" s="804"/>
      <c r="IM406" s="823"/>
      <c r="IN406" s="824"/>
      <c r="IO406" s="825"/>
      <c r="IP406" s="803"/>
      <c r="IQ406" s="804"/>
      <c r="IR406" s="804"/>
      <c r="IS406" s="826"/>
      <c r="IT406" s="825"/>
      <c r="IU406" s="824"/>
      <c r="IV406" s="805"/>
      <c r="IW406" s="804"/>
      <c r="IX406" s="804"/>
      <c r="IY406" s="823"/>
      <c r="IZ406" s="824"/>
      <c r="JA406" s="825"/>
      <c r="JB406" s="803"/>
      <c r="JC406" s="804"/>
      <c r="JD406" s="804"/>
      <c r="JE406" s="826"/>
      <c r="JF406" s="825"/>
      <c r="JG406" s="824"/>
      <c r="JH406" s="805"/>
      <c r="JI406" s="804"/>
      <c r="JJ406" s="804"/>
      <c r="JK406" s="823"/>
      <c r="JL406" s="824"/>
      <c r="JM406" s="825"/>
      <c r="JN406" s="803"/>
      <c r="JO406" s="809"/>
      <c r="JP406" s="809"/>
      <c r="JQ406" s="826"/>
      <c r="JR406" s="825"/>
      <c r="JS406" s="824"/>
      <c r="JT406" s="805"/>
      <c r="JU406" s="804"/>
      <c r="JV406" s="804"/>
      <c r="JW406" s="823"/>
      <c r="JX406" s="824"/>
      <c r="JY406" s="824"/>
      <c r="JZ406" s="805"/>
      <c r="KA406" s="809"/>
      <c r="KB406" s="809"/>
      <c r="KC406" s="823"/>
      <c r="KD406" s="824"/>
      <c r="KE406" s="824"/>
      <c r="KF406" s="805"/>
      <c r="KG406" s="809"/>
      <c r="KH406" s="809"/>
      <c r="KI406" s="823"/>
      <c r="KJ406" s="824"/>
      <c r="KK406" s="824"/>
      <c r="KL406" s="805"/>
      <c r="KM406" s="809"/>
      <c r="KN406" s="809"/>
      <c r="KO406" s="823"/>
      <c r="KP406" s="824"/>
      <c r="KQ406" s="824"/>
      <c r="KR406" s="805"/>
      <c r="KS406" s="804"/>
      <c r="KT406" s="804"/>
      <c r="KU406" s="823"/>
      <c r="KV406" s="824"/>
      <c r="KW406" s="824"/>
      <c r="KX406" s="805"/>
      <c r="KY406" s="809"/>
      <c r="KZ406" s="809"/>
      <c r="LA406" s="823"/>
      <c r="LB406" s="824"/>
      <c r="LC406" s="824"/>
      <c r="LD406" s="805"/>
      <c r="LE406" s="804"/>
      <c r="LF406" s="804"/>
      <c r="LG406" s="823"/>
      <c r="LH406" s="824"/>
      <c r="LI406" s="824"/>
      <c r="LJ406" s="805"/>
      <c r="LK406" s="804"/>
      <c r="LL406" s="804"/>
      <c r="LM406" s="823"/>
      <c r="LN406" s="824"/>
      <c r="LO406" s="824"/>
      <c r="LP406" s="805"/>
      <c r="LQ406" s="809"/>
      <c r="LR406" s="809"/>
      <c r="LS406" s="823"/>
      <c r="LT406" s="824"/>
      <c r="LU406" s="824"/>
      <c r="LV406" s="805"/>
      <c r="LW406" s="804"/>
      <c r="LX406" s="804"/>
      <c r="LY406" s="823"/>
      <c r="LZ406" s="824"/>
      <c r="MA406" s="824"/>
      <c r="MB406" s="805"/>
      <c r="MC406" s="809"/>
      <c r="MD406" s="809"/>
      <c r="ME406" s="823"/>
      <c r="MF406" s="824"/>
      <c r="MG406" s="824"/>
      <c r="MH406" s="805"/>
      <c r="MI406" s="809"/>
      <c r="MJ406" s="809"/>
      <c r="MK406" s="823"/>
      <c r="ML406" s="824"/>
      <c r="MM406" s="824"/>
      <c r="MN406" s="805"/>
      <c r="MO406" s="809"/>
      <c r="MP406" s="809"/>
      <c r="MQ406" s="823"/>
      <c r="MR406" s="824"/>
      <c r="MS406" s="824"/>
      <c r="MT406" s="805"/>
      <c r="MU406" s="804"/>
      <c r="MV406" s="804"/>
      <c r="MW406" s="823"/>
      <c r="MX406" s="824"/>
      <c r="MY406" s="824"/>
      <c r="MZ406" s="805"/>
      <c r="NA406" s="804"/>
      <c r="NB406" s="804"/>
      <c r="NC406" s="823"/>
      <c r="ND406" s="824"/>
      <c r="NE406" s="824"/>
      <c r="NF406" s="805"/>
      <c r="NG406" s="804"/>
      <c r="NH406" s="804"/>
      <c r="NI406" s="823"/>
      <c r="NJ406" s="824"/>
      <c r="NK406" s="824"/>
      <c r="NL406" s="805"/>
      <c r="NM406" s="809"/>
      <c r="NN406" s="809"/>
      <c r="NO406" s="823"/>
      <c r="NP406" s="824"/>
      <c r="NQ406" s="824"/>
      <c r="NR406" s="805"/>
      <c r="NS406" s="823"/>
      <c r="NT406" s="824"/>
      <c r="NU406" s="824"/>
      <c r="NV406" s="805"/>
      <c r="NW406" s="823"/>
      <c r="NX406" s="824"/>
      <c r="NY406" s="824"/>
      <c r="NZ406" s="834"/>
      <c r="OA406" s="823"/>
      <c r="OB406" s="824"/>
      <c r="OC406" s="824"/>
      <c r="OD406" s="805"/>
      <c r="OE406" s="823"/>
      <c r="OF406" s="824"/>
      <c r="OG406" s="824"/>
      <c r="OH406" s="805"/>
      <c r="OI406" s="823"/>
      <c r="OJ406" s="824"/>
      <c r="OK406" s="824"/>
      <c r="OL406" s="805"/>
      <c r="OM406" s="823"/>
      <c r="ON406" s="824"/>
      <c r="OO406" s="824"/>
      <c r="OP406" s="805"/>
      <c r="OQ406" s="823"/>
      <c r="OR406" s="824"/>
      <c r="OS406" s="824"/>
      <c r="OT406" s="805"/>
      <c r="OU406" s="823"/>
      <c r="OV406" s="824"/>
      <c r="OW406" s="824"/>
      <c r="OX406" s="805"/>
      <c r="OY406" s="823"/>
      <c r="OZ406" s="824"/>
      <c r="PA406" s="824"/>
      <c r="PB406" s="805"/>
      <c r="PC406" s="823"/>
      <c r="PD406" s="824"/>
      <c r="PE406" s="824"/>
      <c r="PF406" s="805"/>
    </row>
    <row r="407" spans="1:422" ht="15" hidden="1" customHeight="1" x14ac:dyDescent="0.25">
      <c r="A407" s="769" t="s">
        <v>39</v>
      </c>
      <c r="B407" s="769" t="s">
        <v>40</v>
      </c>
      <c r="C407" s="769"/>
      <c r="D407" s="770" t="s">
        <v>157</v>
      </c>
      <c r="E407" s="769"/>
      <c r="F407" s="769"/>
      <c r="G407" s="769"/>
      <c r="H407" s="769"/>
      <c r="I407" s="769" t="s">
        <v>154</v>
      </c>
      <c r="J407" s="769"/>
      <c r="K407" s="769"/>
      <c r="L407" s="769"/>
      <c r="M407" s="769"/>
      <c r="N407" s="769"/>
      <c r="O407" s="769"/>
      <c r="P407" s="769"/>
      <c r="Q407" s="769"/>
      <c r="R407" s="769"/>
      <c r="S407" s="769"/>
      <c r="T407" s="816"/>
      <c r="U407" s="816"/>
      <c r="V407" s="816"/>
      <c r="W407" s="816"/>
      <c r="X407" s="769">
        <v>1</v>
      </c>
      <c r="Y407" s="769">
        <f>IF(AND(AJ407="",AK407="",AL407="",AN407="",AO407="",OR(AP407="",AP407=Dropdown!$AM$12,AP407=Dropdown!$AM$11)),1,0)</f>
        <v>0</v>
      </c>
      <c r="Z407" s="769">
        <f t="shared" si="56"/>
        <v>1</v>
      </c>
      <c r="AA407" s="769">
        <f t="shared" si="57"/>
        <v>0</v>
      </c>
      <c r="AB407" s="769">
        <f t="shared" si="58"/>
        <v>0</v>
      </c>
      <c r="AC407" s="769"/>
      <c r="AD407" s="772" t="str">
        <f>IF(OR(T407&lt;&gt;"",U407&lt;&gt;""),Dropdown!$A$4,IF(OR(V407&lt;&gt;"",W407&lt;&gt;""),Dropdown!$A$5,Dropdown!$A$3))</f>
        <v>Residential</v>
      </c>
      <c r="AE407" s="773" t="s">
        <v>634</v>
      </c>
      <c r="AF407" s="773" t="str">
        <f>VLOOKUP(AG407,Dropdown!$N$3:$R$62,2,FALSE)</f>
        <v>LAC</v>
      </c>
      <c r="AG407" s="773" t="s">
        <v>39</v>
      </c>
      <c r="AH407" s="773" t="str">
        <f>IF(AG407&lt;&gt;"",VLOOKUP(AG407,Dropdown!$N$3:$R$62,3,FALSE),IF(AF407&lt;&gt;"",VLOOKUP(AF407,Dropdown!$N$3:$R$62,3,FALSE),IF(AE407&lt;&gt;"",VLOOKUP(AE407,Dropdown!$N$3:$R$62,3,FALSE),"")))</f>
        <v>UMI</v>
      </c>
      <c r="AI407" s="925" t="s">
        <v>619</v>
      </c>
      <c r="AJ407" s="773" t="s">
        <v>778</v>
      </c>
      <c r="AK407" s="773" t="s">
        <v>774</v>
      </c>
      <c r="AL407" s="773" t="s">
        <v>79</v>
      </c>
      <c r="AM407" s="773"/>
      <c r="AN407" s="773"/>
      <c r="AO407" s="773"/>
      <c r="AP407" s="773"/>
      <c r="AQ407" s="769"/>
      <c r="AR407" s="774" t="s">
        <v>145</v>
      </c>
      <c r="AS407" s="845">
        <v>6</v>
      </c>
      <c r="AT407" s="769"/>
      <c r="AU407" s="769"/>
      <c r="AV407" s="846">
        <v>45</v>
      </c>
      <c r="AW407" s="823">
        <v>140</v>
      </c>
      <c r="AX407" s="824">
        <v>180</v>
      </c>
      <c r="AY407" s="824">
        <f>AVERAGE(AW407:AX407)</f>
        <v>160</v>
      </c>
      <c r="AZ407" s="1008">
        <f>(AX407-AW407)/(2*0.6745)</f>
        <v>29.65159377316531</v>
      </c>
      <c r="BA407" s="866"/>
      <c r="BB407" s="866"/>
      <c r="BC407" s="823"/>
      <c r="BD407" s="824"/>
      <c r="BE407" s="824"/>
      <c r="BF407" s="805"/>
      <c r="BG407" s="804"/>
      <c r="BH407" s="804"/>
      <c r="BI407" s="823"/>
      <c r="BJ407" s="824"/>
      <c r="BK407" s="824"/>
      <c r="BL407" s="805"/>
      <c r="BM407" s="804"/>
      <c r="BN407" s="804"/>
      <c r="BO407" s="823"/>
      <c r="BP407" s="824"/>
      <c r="BQ407" s="824"/>
      <c r="BR407" s="805"/>
      <c r="BS407" s="804"/>
      <c r="BT407" s="804"/>
      <c r="BU407" s="823"/>
      <c r="BV407" s="824"/>
      <c r="BW407" s="824"/>
      <c r="BX407" s="805"/>
      <c r="BY407" s="804"/>
      <c r="BZ407" s="804"/>
      <c r="CA407" s="823"/>
      <c r="CB407" s="824"/>
      <c r="CC407" s="824"/>
      <c r="CD407" s="805"/>
      <c r="CE407" s="804"/>
      <c r="CF407" s="804"/>
      <c r="CG407" s="823"/>
      <c r="CH407" s="824"/>
      <c r="CI407" s="824"/>
      <c r="CJ407" s="805"/>
      <c r="CK407" s="804"/>
      <c r="CL407" s="804"/>
      <c r="CM407" s="823"/>
      <c r="CN407" s="824"/>
      <c r="CO407" s="824"/>
      <c r="CP407" s="805"/>
      <c r="CQ407" s="804"/>
      <c r="CR407" s="804"/>
      <c r="CS407" s="823"/>
      <c r="CT407" s="824"/>
      <c r="CU407" s="824"/>
      <c r="CV407" s="805"/>
      <c r="CW407" s="804"/>
      <c r="CX407" s="804"/>
      <c r="CY407" s="823"/>
      <c r="CZ407" s="824"/>
      <c r="DA407" s="825"/>
      <c r="DB407" s="803"/>
      <c r="DC407" s="809"/>
      <c r="DD407" s="809"/>
      <c r="DE407" s="826"/>
      <c r="DF407" s="825"/>
      <c r="DG407" s="824"/>
      <c r="DH407" s="805"/>
      <c r="DI407" s="804"/>
      <c r="DJ407" s="804"/>
      <c r="DK407" s="823"/>
      <c r="DL407" s="824"/>
      <c r="DM407" s="825"/>
      <c r="DN407" s="803"/>
      <c r="DO407" s="809"/>
      <c r="DP407" s="809"/>
      <c r="DQ407" s="827"/>
      <c r="DR407" s="828"/>
      <c r="DS407" s="835"/>
      <c r="DT407" s="811"/>
      <c r="DU407" s="812"/>
      <c r="DV407" s="812"/>
      <c r="DW407" s="836"/>
      <c r="DX407" s="835"/>
      <c r="DY407" s="828"/>
      <c r="DZ407" s="813"/>
      <c r="EA407" s="814"/>
      <c r="EB407" s="814"/>
      <c r="EC407" s="827"/>
      <c r="ED407" s="828"/>
      <c r="EE407" s="835"/>
      <c r="EF407" s="811"/>
      <c r="EG407" s="812"/>
      <c r="EH407" s="812"/>
      <c r="EI407" s="836"/>
      <c r="EJ407" s="835"/>
      <c r="EK407" s="828"/>
      <c r="EL407" s="813"/>
      <c r="EM407" s="814"/>
      <c r="EN407" s="814"/>
      <c r="EO407" s="827"/>
      <c r="EP407" s="828"/>
      <c r="EQ407" s="835"/>
      <c r="ER407" s="811"/>
      <c r="ES407" s="812"/>
      <c r="ET407" s="812"/>
      <c r="EU407" s="836"/>
      <c r="EV407" s="835"/>
      <c r="EW407" s="828"/>
      <c r="EX407" s="813"/>
      <c r="EY407" s="814"/>
      <c r="EZ407" s="814"/>
      <c r="FA407" s="827"/>
      <c r="FB407" s="828"/>
      <c r="FC407" s="835"/>
      <c r="FD407" s="811"/>
      <c r="FE407" s="812"/>
      <c r="FF407" s="812"/>
      <c r="FG407" s="836"/>
      <c r="FH407" s="835"/>
      <c r="FI407" s="828"/>
      <c r="FJ407" s="813"/>
      <c r="FK407" s="814"/>
      <c r="FL407" s="814"/>
      <c r="FM407" s="827"/>
      <c r="FN407" s="828"/>
      <c r="FO407" s="835"/>
      <c r="FP407" s="811"/>
      <c r="FQ407" s="812"/>
      <c r="FR407" s="812"/>
      <c r="FS407" s="823"/>
      <c r="FT407" s="824"/>
      <c r="FU407" s="825"/>
      <c r="FV407" s="803"/>
      <c r="FW407" s="804"/>
      <c r="FX407" s="804"/>
      <c r="FY407" s="826"/>
      <c r="FZ407" s="825"/>
      <c r="GA407" s="824"/>
      <c r="GB407" s="805"/>
      <c r="GC407" s="804"/>
      <c r="GD407" s="804"/>
      <c r="GE407" s="823"/>
      <c r="GF407" s="824"/>
      <c r="GG407" s="825"/>
      <c r="GH407" s="803"/>
      <c r="GI407" s="809"/>
      <c r="GJ407" s="809"/>
      <c r="GK407" s="826"/>
      <c r="GL407" s="825"/>
      <c r="GM407" s="824"/>
      <c r="GN407" s="805"/>
      <c r="GO407" s="804"/>
      <c r="GP407" s="804"/>
      <c r="GQ407" s="823"/>
      <c r="GR407" s="824"/>
      <c r="GS407" s="825"/>
      <c r="GT407" s="803"/>
      <c r="GU407" s="809"/>
      <c r="GV407" s="809"/>
      <c r="GW407" s="826"/>
      <c r="GX407" s="825"/>
      <c r="GY407" s="824"/>
      <c r="GZ407" s="805"/>
      <c r="HA407" s="804"/>
      <c r="HB407" s="804"/>
      <c r="HC407" s="823"/>
      <c r="HD407" s="824"/>
      <c r="HE407" s="825"/>
      <c r="HF407" s="803"/>
      <c r="HG407" s="809"/>
      <c r="HH407" s="809"/>
      <c r="HI407" s="826"/>
      <c r="HJ407" s="825"/>
      <c r="HK407" s="824"/>
      <c r="HL407" s="805"/>
      <c r="HM407" s="804"/>
      <c r="HN407" s="804"/>
      <c r="HO407" s="823"/>
      <c r="HP407" s="824"/>
      <c r="HQ407" s="825"/>
      <c r="HR407" s="803"/>
      <c r="HS407" s="809"/>
      <c r="HT407" s="809"/>
      <c r="HU407" s="826"/>
      <c r="HV407" s="825"/>
      <c r="HW407" s="824"/>
      <c r="HX407" s="805"/>
      <c r="HY407" s="804"/>
      <c r="HZ407" s="804"/>
      <c r="IA407" s="823"/>
      <c r="IB407" s="824"/>
      <c r="IC407" s="825"/>
      <c r="ID407" s="803"/>
      <c r="IE407" s="804"/>
      <c r="IF407" s="804"/>
      <c r="IG407" s="826"/>
      <c r="IH407" s="825"/>
      <c r="II407" s="824"/>
      <c r="IJ407" s="805"/>
      <c r="IK407" s="804"/>
      <c r="IL407" s="804"/>
      <c r="IM407" s="823"/>
      <c r="IN407" s="824"/>
      <c r="IO407" s="825"/>
      <c r="IP407" s="803"/>
      <c r="IQ407" s="804"/>
      <c r="IR407" s="804"/>
      <c r="IS407" s="826"/>
      <c r="IT407" s="825"/>
      <c r="IU407" s="824"/>
      <c r="IV407" s="805"/>
      <c r="IW407" s="804"/>
      <c r="IX407" s="804"/>
      <c r="IY407" s="823"/>
      <c r="IZ407" s="824"/>
      <c r="JA407" s="825"/>
      <c r="JB407" s="803"/>
      <c r="JC407" s="804"/>
      <c r="JD407" s="804"/>
      <c r="JE407" s="826"/>
      <c r="JF407" s="825"/>
      <c r="JG407" s="824"/>
      <c r="JH407" s="805"/>
      <c r="JI407" s="804"/>
      <c r="JJ407" s="804"/>
      <c r="JK407" s="823"/>
      <c r="JL407" s="824"/>
      <c r="JM407" s="825"/>
      <c r="JN407" s="803"/>
      <c r="JO407" s="809"/>
      <c r="JP407" s="809"/>
      <c r="JQ407" s="826"/>
      <c r="JR407" s="825"/>
      <c r="JS407" s="824"/>
      <c r="JT407" s="805"/>
      <c r="JU407" s="804"/>
      <c r="JV407" s="804"/>
      <c r="JW407" s="823"/>
      <c r="JX407" s="824"/>
      <c r="JY407" s="824"/>
      <c r="JZ407" s="805"/>
      <c r="KA407" s="809"/>
      <c r="KB407" s="809"/>
      <c r="KC407" s="823"/>
      <c r="KD407" s="824"/>
      <c r="KE407" s="824"/>
      <c r="KF407" s="805"/>
      <c r="KG407" s="809"/>
      <c r="KH407" s="809"/>
      <c r="KI407" s="823"/>
      <c r="KJ407" s="824"/>
      <c r="KK407" s="824"/>
      <c r="KL407" s="805"/>
      <c r="KM407" s="809"/>
      <c r="KN407" s="809"/>
      <c r="KO407" s="823"/>
      <c r="KP407" s="824"/>
      <c r="KQ407" s="824"/>
      <c r="KR407" s="805"/>
      <c r="KS407" s="804"/>
      <c r="KT407" s="804"/>
      <c r="KU407" s="823"/>
      <c r="KV407" s="824"/>
      <c r="KW407" s="824"/>
      <c r="KX407" s="805"/>
      <c r="KY407" s="809"/>
      <c r="KZ407" s="809"/>
      <c r="LA407" s="823"/>
      <c r="LB407" s="824"/>
      <c r="LC407" s="824"/>
      <c r="LD407" s="805"/>
      <c r="LE407" s="804"/>
      <c r="LF407" s="804"/>
      <c r="LG407" s="823"/>
      <c r="LH407" s="824"/>
      <c r="LI407" s="824"/>
      <c r="LJ407" s="805"/>
      <c r="LK407" s="804"/>
      <c r="LL407" s="804"/>
      <c r="LM407" s="823"/>
      <c r="LN407" s="824"/>
      <c r="LO407" s="824"/>
      <c r="LP407" s="805"/>
      <c r="LQ407" s="809"/>
      <c r="LR407" s="809"/>
      <c r="LS407" s="823"/>
      <c r="LT407" s="824"/>
      <c r="LU407" s="824"/>
      <c r="LV407" s="805"/>
      <c r="LW407" s="804"/>
      <c r="LX407" s="804"/>
      <c r="LY407" s="823"/>
      <c r="LZ407" s="824"/>
      <c r="MA407" s="824"/>
      <c r="MB407" s="805"/>
      <c r="MC407" s="809"/>
      <c r="MD407" s="809"/>
      <c r="ME407" s="823"/>
      <c r="MF407" s="824"/>
      <c r="MG407" s="824"/>
      <c r="MH407" s="805"/>
      <c r="MI407" s="809"/>
      <c r="MJ407" s="809"/>
      <c r="MK407" s="823"/>
      <c r="ML407" s="824"/>
      <c r="MM407" s="824"/>
      <c r="MN407" s="805"/>
      <c r="MO407" s="809"/>
      <c r="MP407" s="809"/>
      <c r="MQ407" s="823"/>
      <c r="MR407" s="824"/>
      <c r="MS407" s="824"/>
      <c r="MT407" s="805"/>
      <c r="MU407" s="804"/>
      <c r="MV407" s="804"/>
      <c r="MW407" s="823"/>
      <c r="MX407" s="824"/>
      <c r="MY407" s="824"/>
      <c r="MZ407" s="805"/>
      <c r="NA407" s="804"/>
      <c r="NB407" s="804"/>
      <c r="NC407" s="823"/>
      <c r="ND407" s="824"/>
      <c r="NE407" s="824"/>
      <c r="NF407" s="805"/>
      <c r="NG407" s="804"/>
      <c r="NH407" s="804"/>
      <c r="NI407" s="823"/>
      <c r="NJ407" s="824"/>
      <c r="NK407" s="824"/>
      <c r="NL407" s="805"/>
      <c r="NM407" s="809"/>
      <c r="NN407" s="809"/>
      <c r="NO407" s="823"/>
      <c r="NP407" s="824"/>
      <c r="NQ407" s="824"/>
      <c r="NR407" s="805"/>
      <c r="NS407" s="823"/>
      <c r="NT407" s="824"/>
      <c r="NU407" s="824"/>
      <c r="NV407" s="805"/>
      <c r="NW407" s="823"/>
      <c r="NX407" s="824"/>
      <c r="NY407" s="824"/>
      <c r="NZ407" s="834"/>
      <c r="OA407" s="823"/>
      <c r="OB407" s="824"/>
      <c r="OC407" s="824"/>
      <c r="OD407" s="805"/>
      <c r="OE407" s="823"/>
      <c r="OF407" s="824"/>
      <c r="OG407" s="824"/>
      <c r="OH407" s="805"/>
      <c r="OI407" s="823"/>
      <c r="OJ407" s="824"/>
      <c r="OK407" s="824"/>
      <c r="OL407" s="805"/>
      <c r="OM407" s="823"/>
      <c r="ON407" s="824"/>
      <c r="OO407" s="824"/>
      <c r="OP407" s="805"/>
      <c r="OQ407" s="823"/>
      <c r="OR407" s="824"/>
      <c r="OS407" s="824"/>
      <c r="OT407" s="805"/>
      <c r="OU407" s="823"/>
      <c r="OV407" s="824"/>
      <c r="OW407" s="824"/>
      <c r="OX407" s="805"/>
      <c r="OY407" s="823"/>
      <c r="OZ407" s="824"/>
      <c r="PA407" s="824"/>
      <c r="PB407" s="805"/>
      <c r="PC407" s="823"/>
      <c r="PD407" s="824"/>
      <c r="PE407" s="824"/>
      <c r="PF407" s="805"/>
    </row>
    <row r="408" spans="1:422" ht="15" hidden="1" customHeight="1" x14ac:dyDescent="0.25">
      <c r="A408" s="769" t="s">
        <v>39</v>
      </c>
      <c r="B408" s="769" t="s">
        <v>40</v>
      </c>
      <c r="C408" s="769"/>
      <c r="D408" s="770" t="s">
        <v>157</v>
      </c>
      <c r="E408" s="769"/>
      <c r="F408" s="769"/>
      <c r="G408" s="769"/>
      <c r="H408" s="769"/>
      <c r="I408" s="769" t="s">
        <v>155</v>
      </c>
      <c r="J408" s="769"/>
      <c r="K408" s="769"/>
      <c r="L408" s="769"/>
      <c r="M408" s="769"/>
      <c r="N408" s="769"/>
      <c r="O408" s="769"/>
      <c r="P408" s="769"/>
      <c r="Q408" s="769"/>
      <c r="R408" s="769"/>
      <c r="S408" s="769"/>
      <c r="T408" s="816"/>
      <c r="U408" s="816"/>
      <c r="V408" s="816"/>
      <c r="W408" s="816"/>
      <c r="X408" s="769">
        <v>1</v>
      </c>
      <c r="Y408" s="769">
        <f>IF(AND(AJ408="",AK408="",AL408="",AN408="",AO408="",OR(AP408="",AP408=Dropdown!$AM$12,AP408=Dropdown!$AM$11)),1,0)</f>
        <v>0</v>
      </c>
      <c r="Z408" s="769">
        <f t="shared" si="56"/>
        <v>1</v>
      </c>
      <c r="AA408" s="769">
        <f t="shared" si="57"/>
        <v>0</v>
      </c>
      <c r="AB408" s="769">
        <f t="shared" si="58"/>
        <v>0</v>
      </c>
      <c r="AC408" s="769"/>
      <c r="AD408" s="772" t="str">
        <f>IF(OR(T408&lt;&gt;"",U408&lt;&gt;""),Dropdown!$A$4,IF(OR(V408&lt;&gt;"",W408&lt;&gt;""),Dropdown!$A$5,Dropdown!$A$3))</f>
        <v>Residential</v>
      </c>
      <c r="AE408" s="773" t="s">
        <v>634</v>
      </c>
      <c r="AF408" s="773" t="str">
        <f>VLOOKUP(AG408,Dropdown!$N$3:$R$62,2,FALSE)</f>
        <v>LAC</v>
      </c>
      <c r="AG408" s="773" t="s">
        <v>39</v>
      </c>
      <c r="AH408" s="773" t="str">
        <f>IF(AG408&lt;&gt;"",VLOOKUP(AG408,Dropdown!$N$3:$R$62,3,FALSE),IF(AF408&lt;&gt;"",VLOOKUP(AF408,Dropdown!$N$3:$R$62,3,FALSE),IF(AE408&lt;&gt;"",VLOOKUP(AE408,Dropdown!$N$3:$R$62,3,FALSE),"")))</f>
        <v>UMI</v>
      </c>
      <c r="AI408" s="773" t="str">
        <f>IF(AG408&lt;&gt;"",VLOOKUP(AG408,Dropdown!$N$3:$R$62,5,FALSE),IF(AF408&lt;&gt;"",VLOOKUP(AF408,Dropdown!$N$3:$R$62,5,FALSE),IF(AE408&lt;&gt;"",VLOOKUP(AE408,Dropdown!$N$3:$R$62,5,FALSE),"")))</f>
        <v>Tropical</v>
      </c>
      <c r="AJ408" s="773" t="s">
        <v>778</v>
      </c>
      <c r="AK408" s="773" t="s">
        <v>773</v>
      </c>
      <c r="AL408" s="773" t="s">
        <v>79</v>
      </c>
      <c r="AM408" s="773"/>
      <c r="AN408" s="773"/>
      <c r="AO408" s="773"/>
      <c r="AP408" s="773"/>
      <c r="AQ408" s="769"/>
      <c r="AR408" s="774" t="s">
        <v>145</v>
      </c>
      <c r="AS408" s="845">
        <v>6</v>
      </c>
      <c r="AT408" s="769"/>
      <c r="AU408" s="769"/>
      <c r="AV408" s="846">
        <v>45</v>
      </c>
      <c r="AW408" s="823">
        <v>150</v>
      </c>
      <c r="AX408" s="824">
        <v>200</v>
      </c>
      <c r="AY408" s="824">
        <f>AVERAGE(AW408:AX408)</f>
        <v>175</v>
      </c>
      <c r="AZ408" s="1008">
        <f>(AX408-AW408)/(2*0.6745)</f>
        <v>37.064492216456635</v>
      </c>
      <c r="BA408" s="866"/>
      <c r="BB408" s="866"/>
      <c r="BC408" s="823"/>
      <c r="BD408" s="824"/>
      <c r="BE408" s="824"/>
      <c r="BF408" s="805"/>
      <c r="BG408" s="804"/>
      <c r="BH408" s="804"/>
      <c r="BI408" s="823"/>
      <c r="BJ408" s="824"/>
      <c r="BK408" s="824"/>
      <c r="BL408" s="805"/>
      <c r="BM408" s="804"/>
      <c r="BN408" s="804"/>
      <c r="BO408" s="823"/>
      <c r="BP408" s="824"/>
      <c r="BQ408" s="824"/>
      <c r="BR408" s="805"/>
      <c r="BS408" s="804"/>
      <c r="BT408" s="804"/>
      <c r="BU408" s="823"/>
      <c r="BV408" s="824"/>
      <c r="BW408" s="824"/>
      <c r="BX408" s="805"/>
      <c r="BY408" s="804"/>
      <c r="BZ408" s="804"/>
      <c r="CA408" s="823"/>
      <c r="CB408" s="824"/>
      <c r="CC408" s="824"/>
      <c r="CD408" s="805"/>
      <c r="CE408" s="804"/>
      <c r="CF408" s="804"/>
      <c r="CG408" s="823"/>
      <c r="CH408" s="824"/>
      <c r="CI408" s="824"/>
      <c r="CJ408" s="805"/>
      <c r="CK408" s="804"/>
      <c r="CL408" s="804"/>
      <c r="CM408" s="823"/>
      <c r="CN408" s="824"/>
      <c r="CO408" s="824"/>
      <c r="CP408" s="805"/>
      <c r="CQ408" s="804"/>
      <c r="CR408" s="804"/>
      <c r="CS408" s="823"/>
      <c r="CT408" s="824"/>
      <c r="CU408" s="824"/>
      <c r="CV408" s="805"/>
      <c r="CW408" s="804"/>
      <c r="CX408" s="804"/>
      <c r="CY408" s="823"/>
      <c r="CZ408" s="824"/>
      <c r="DA408" s="825"/>
      <c r="DB408" s="803"/>
      <c r="DC408" s="809"/>
      <c r="DD408" s="809"/>
      <c r="DE408" s="826"/>
      <c r="DF408" s="825"/>
      <c r="DG408" s="824"/>
      <c r="DH408" s="805"/>
      <c r="DI408" s="804"/>
      <c r="DJ408" s="804"/>
      <c r="DK408" s="823"/>
      <c r="DL408" s="824"/>
      <c r="DM408" s="825"/>
      <c r="DN408" s="803"/>
      <c r="DO408" s="809"/>
      <c r="DP408" s="809"/>
      <c r="DQ408" s="827"/>
      <c r="DR408" s="828"/>
      <c r="DS408" s="835"/>
      <c r="DT408" s="811"/>
      <c r="DU408" s="812"/>
      <c r="DV408" s="812"/>
      <c r="DW408" s="836"/>
      <c r="DX408" s="835"/>
      <c r="DY408" s="828"/>
      <c r="DZ408" s="813"/>
      <c r="EA408" s="814"/>
      <c r="EB408" s="814"/>
      <c r="EC408" s="827"/>
      <c r="ED408" s="828"/>
      <c r="EE408" s="835"/>
      <c r="EF408" s="811"/>
      <c r="EG408" s="812"/>
      <c r="EH408" s="812"/>
      <c r="EI408" s="836"/>
      <c r="EJ408" s="835"/>
      <c r="EK408" s="828"/>
      <c r="EL408" s="813"/>
      <c r="EM408" s="814"/>
      <c r="EN408" s="814"/>
      <c r="EO408" s="827"/>
      <c r="EP408" s="828"/>
      <c r="EQ408" s="835"/>
      <c r="ER408" s="811"/>
      <c r="ES408" s="812"/>
      <c r="ET408" s="812"/>
      <c r="EU408" s="836"/>
      <c r="EV408" s="835"/>
      <c r="EW408" s="828"/>
      <c r="EX408" s="813"/>
      <c r="EY408" s="814"/>
      <c r="EZ408" s="814"/>
      <c r="FA408" s="827"/>
      <c r="FB408" s="828"/>
      <c r="FC408" s="835"/>
      <c r="FD408" s="811"/>
      <c r="FE408" s="812"/>
      <c r="FF408" s="812"/>
      <c r="FG408" s="836"/>
      <c r="FH408" s="835"/>
      <c r="FI408" s="828"/>
      <c r="FJ408" s="813"/>
      <c r="FK408" s="814"/>
      <c r="FL408" s="814"/>
      <c r="FM408" s="827"/>
      <c r="FN408" s="828"/>
      <c r="FO408" s="835"/>
      <c r="FP408" s="811"/>
      <c r="FQ408" s="812"/>
      <c r="FR408" s="812"/>
      <c r="FS408" s="823"/>
      <c r="FT408" s="824"/>
      <c r="FU408" s="825"/>
      <c r="FV408" s="803"/>
      <c r="FW408" s="804"/>
      <c r="FX408" s="804"/>
      <c r="FY408" s="826"/>
      <c r="FZ408" s="825"/>
      <c r="GA408" s="824"/>
      <c r="GB408" s="805"/>
      <c r="GC408" s="804"/>
      <c r="GD408" s="804"/>
      <c r="GE408" s="823"/>
      <c r="GF408" s="824"/>
      <c r="GG408" s="825"/>
      <c r="GH408" s="803"/>
      <c r="GI408" s="809"/>
      <c r="GJ408" s="809"/>
      <c r="GK408" s="826"/>
      <c r="GL408" s="825"/>
      <c r="GM408" s="824"/>
      <c r="GN408" s="805"/>
      <c r="GO408" s="804"/>
      <c r="GP408" s="804"/>
      <c r="GQ408" s="823"/>
      <c r="GR408" s="824"/>
      <c r="GS408" s="825"/>
      <c r="GT408" s="803"/>
      <c r="GU408" s="809"/>
      <c r="GV408" s="809"/>
      <c r="GW408" s="826"/>
      <c r="GX408" s="825"/>
      <c r="GY408" s="824"/>
      <c r="GZ408" s="805"/>
      <c r="HA408" s="804"/>
      <c r="HB408" s="804"/>
      <c r="HC408" s="823"/>
      <c r="HD408" s="824"/>
      <c r="HE408" s="825"/>
      <c r="HF408" s="803"/>
      <c r="HG408" s="809"/>
      <c r="HH408" s="809"/>
      <c r="HI408" s="826"/>
      <c r="HJ408" s="825"/>
      <c r="HK408" s="824"/>
      <c r="HL408" s="805"/>
      <c r="HM408" s="804"/>
      <c r="HN408" s="804"/>
      <c r="HO408" s="823"/>
      <c r="HP408" s="824"/>
      <c r="HQ408" s="825"/>
      <c r="HR408" s="803"/>
      <c r="HS408" s="809"/>
      <c r="HT408" s="809"/>
      <c r="HU408" s="826"/>
      <c r="HV408" s="825"/>
      <c r="HW408" s="824"/>
      <c r="HX408" s="805"/>
      <c r="HY408" s="804"/>
      <c r="HZ408" s="804"/>
      <c r="IA408" s="823"/>
      <c r="IB408" s="824"/>
      <c r="IC408" s="825"/>
      <c r="ID408" s="803"/>
      <c r="IE408" s="804"/>
      <c r="IF408" s="804"/>
      <c r="IG408" s="826"/>
      <c r="IH408" s="825"/>
      <c r="II408" s="824"/>
      <c r="IJ408" s="805"/>
      <c r="IK408" s="804"/>
      <c r="IL408" s="804"/>
      <c r="IM408" s="823"/>
      <c r="IN408" s="824"/>
      <c r="IO408" s="825"/>
      <c r="IP408" s="803"/>
      <c r="IQ408" s="804"/>
      <c r="IR408" s="804"/>
      <c r="IS408" s="826"/>
      <c r="IT408" s="825"/>
      <c r="IU408" s="824"/>
      <c r="IV408" s="805"/>
      <c r="IW408" s="804"/>
      <c r="IX408" s="804"/>
      <c r="IY408" s="823"/>
      <c r="IZ408" s="824"/>
      <c r="JA408" s="825"/>
      <c r="JB408" s="803"/>
      <c r="JC408" s="804"/>
      <c r="JD408" s="804"/>
      <c r="JE408" s="826"/>
      <c r="JF408" s="825"/>
      <c r="JG408" s="824"/>
      <c r="JH408" s="805"/>
      <c r="JI408" s="804"/>
      <c r="JJ408" s="804"/>
      <c r="JK408" s="823"/>
      <c r="JL408" s="824"/>
      <c r="JM408" s="825"/>
      <c r="JN408" s="803"/>
      <c r="JO408" s="809"/>
      <c r="JP408" s="809"/>
      <c r="JQ408" s="826"/>
      <c r="JR408" s="825"/>
      <c r="JS408" s="824"/>
      <c r="JT408" s="805"/>
      <c r="JU408" s="804"/>
      <c r="JV408" s="804"/>
      <c r="JW408" s="823"/>
      <c r="JX408" s="824"/>
      <c r="JY408" s="824"/>
      <c r="JZ408" s="805"/>
      <c r="KA408" s="809"/>
      <c r="KB408" s="809"/>
      <c r="KC408" s="823"/>
      <c r="KD408" s="824"/>
      <c r="KE408" s="824"/>
      <c r="KF408" s="805"/>
      <c r="KG408" s="809"/>
      <c r="KH408" s="809"/>
      <c r="KI408" s="823"/>
      <c r="KJ408" s="824"/>
      <c r="KK408" s="824"/>
      <c r="KL408" s="805"/>
      <c r="KM408" s="809"/>
      <c r="KN408" s="809"/>
      <c r="KO408" s="823"/>
      <c r="KP408" s="824"/>
      <c r="KQ408" s="824"/>
      <c r="KR408" s="805"/>
      <c r="KS408" s="804"/>
      <c r="KT408" s="804"/>
      <c r="KU408" s="823"/>
      <c r="KV408" s="824"/>
      <c r="KW408" s="824"/>
      <c r="KX408" s="805"/>
      <c r="KY408" s="809"/>
      <c r="KZ408" s="809"/>
      <c r="LA408" s="823"/>
      <c r="LB408" s="824"/>
      <c r="LC408" s="824"/>
      <c r="LD408" s="805"/>
      <c r="LE408" s="804"/>
      <c r="LF408" s="804"/>
      <c r="LG408" s="823"/>
      <c r="LH408" s="824"/>
      <c r="LI408" s="824"/>
      <c r="LJ408" s="805"/>
      <c r="LK408" s="804"/>
      <c r="LL408" s="804"/>
      <c r="LM408" s="823"/>
      <c r="LN408" s="824"/>
      <c r="LO408" s="824"/>
      <c r="LP408" s="805"/>
      <c r="LQ408" s="809"/>
      <c r="LR408" s="809"/>
      <c r="LS408" s="823"/>
      <c r="LT408" s="824"/>
      <c r="LU408" s="824"/>
      <c r="LV408" s="805"/>
      <c r="LW408" s="804"/>
      <c r="LX408" s="804"/>
      <c r="LY408" s="823"/>
      <c r="LZ408" s="824"/>
      <c r="MA408" s="824"/>
      <c r="MB408" s="805"/>
      <c r="MC408" s="809"/>
      <c r="MD408" s="809"/>
      <c r="ME408" s="823"/>
      <c r="MF408" s="824"/>
      <c r="MG408" s="824"/>
      <c r="MH408" s="805"/>
      <c r="MI408" s="809"/>
      <c r="MJ408" s="809"/>
      <c r="MK408" s="823"/>
      <c r="ML408" s="824"/>
      <c r="MM408" s="824"/>
      <c r="MN408" s="805"/>
      <c r="MO408" s="809"/>
      <c r="MP408" s="809"/>
      <c r="MQ408" s="823"/>
      <c r="MR408" s="824"/>
      <c r="MS408" s="824"/>
      <c r="MT408" s="805"/>
      <c r="MU408" s="804"/>
      <c r="MV408" s="804"/>
      <c r="MW408" s="823"/>
      <c r="MX408" s="824"/>
      <c r="MY408" s="824"/>
      <c r="MZ408" s="805"/>
      <c r="NA408" s="804"/>
      <c r="NB408" s="804"/>
      <c r="NC408" s="823"/>
      <c r="ND408" s="824"/>
      <c r="NE408" s="824"/>
      <c r="NF408" s="805"/>
      <c r="NG408" s="804"/>
      <c r="NH408" s="804"/>
      <c r="NI408" s="823"/>
      <c r="NJ408" s="824"/>
      <c r="NK408" s="824"/>
      <c r="NL408" s="805"/>
      <c r="NM408" s="809"/>
      <c r="NN408" s="809"/>
      <c r="NO408" s="823"/>
      <c r="NP408" s="824"/>
      <c r="NQ408" s="824"/>
      <c r="NR408" s="805"/>
      <c r="NS408" s="823"/>
      <c r="NT408" s="824"/>
      <c r="NU408" s="824"/>
      <c r="NV408" s="805"/>
      <c r="NW408" s="823"/>
      <c r="NX408" s="824"/>
      <c r="NY408" s="824"/>
      <c r="NZ408" s="834"/>
      <c r="OA408" s="823"/>
      <c r="OB408" s="824"/>
      <c r="OC408" s="824"/>
      <c r="OD408" s="805"/>
      <c r="OE408" s="823"/>
      <c r="OF408" s="824"/>
      <c r="OG408" s="824"/>
      <c r="OH408" s="805"/>
      <c r="OI408" s="823"/>
      <c r="OJ408" s="824"/>
      <c r="OK408" s="824"/>
      <c r="OL408" s="805"/>
      <c r="OM408" s="823"/>
      <c r="ON408" s="824"/>
      <c r="OO408" s="824"/>
      <c r="OP408" s="805"/>
      <c r="OQ408" s="823"/>
      <c r="OR408" s="824"/>
      <c r="OS408" s="824"/>
      <c r="OT408" s="805"/>
      <c r="OU408" s="823"/>
      <c r="OV408" s="824"/>
      <c r="OW408" s="824"/>
      <c r="OX408" s="805"/>
      <c r="OY408" s="823"/>
      <c r="OZ408" s="824"/>
      <c r="PA408" s="824"/>
      <c r="PB408" s="805"/>
      <c r="PC408" s="823"/>
      <c r="PD408" s="824"/>
      <c r="PE408" s="824"/>
      <c r="PF408" s="805"/>
    </row>
    <row r="409" spans="1:422" ht="15" hidden="1" customHeight="1" x14ac:dyDescent="0.25">
      <c r="A409" s="769" t="s">
        <v>39</v>
      </c>
      <c r="B409" s="769" t="s">
        <v>40</v>
      </c>
      <c r="C409" s="769"/>
      <c r="D409" s="770"/>
      <c r="E409" s="769"/>
      <c r="F409" s="769"/>
      <c r="G409" s="769"/>
      <c r="H409" s="769"/>
      <c r="I409" s="769"/>
      <c r="J409" s="769"/>
      <c r="K409" s="769"/>
      <c r="L409" s="769"/>
      <c r="M409" s="769"/>
      <c r="N409" s="769"/>
      <c r="O409" s="769"/>
      <c r="P409" s="769"/>
      <c r="Q409" s="769"/>
      <c r="R409" s="769"/>
      <c r="S409" s="769"/>
      <c r="T409" s="816"/>
      <c r="U409" s="816"/>
      <c r="V409" s="816"/>
      <c r="W409" s="816"/>
      <c r="X409" s="769">
        <v>1</v>
      </c>
      <c r="Y409" s="769">
        <f>IF(AND(AJ409="",AK409="",AL409="",AN409="",AO409="",OR(AP409="",AP409=Dropdown!$AM$12,AP409=Dropdown!$AM$11)),1,0)</f>
        <v>0</v>
      </c>
      <c r="Z409" s="769">
        <f t="shared" si="56"/>
        <v>1</v>
      </c>
      <c r="AA409" s="769">
        <f t="shared" si="57"/>
        <v>0</v>
      </c>
      <c r="AB409" s="769">
        <f t="shared" si="58"/>
        <v>0</v>
      </c>
      <c r="AC409" s="769"/>
      <c r="AD409" s="772" t="str">
        <f>IF(OR(T409&lt;&gt;"",U409&lt;&gt;""),Dropdown!$A$4,IF(OR(V409&lt;&gt;"",W409&lt;&gt;""),Dropdown!$A$5,Dropdown!$A$3))</f>
        <v>Residential</v>
      </c>
      <c r="AE409" s="773" t="s">
        <v>634</v>
      </c>
      <c r="AF409" s="773" t="str">
        <f>VLOOKUP(AG409,Dropdown!$N$3:$R$62,2,FALSE)</f>
        <v>LAC</v>
      </c>
      <c r="AG409" s="773" t="s">
        <v>39</v>
      </c>
      <c r="AH409" s="773" t="str">
        <f>IF(AG409&lt;&gt;"",VLOOKUP(AG409,Dropdown!$N$3:$R$62,3,FALSE),IF(AF409&lt;&gt;"",VLOOKUP(AF409,Dropdown!$N$3:$R$62,3,FALSE),IF(AE409&lt;&gt;"",VLOOKUP(AE409,Dropdown!$N$3:$R$62,3,FALSE),"")))</f>
        <v>UMI</v>
      </c>
      <c r="AI409" s="773" t="str">
        <f>IF(AG409&lt;&gt;"",VLOOKUP(AG409,Dropdown!$N$3:$R$62,5,FALSE),IF(AF409&lt;&gt;"",VLOOKUP(AF409,Dropdown!$N$3:$R$62,5,FALSE),IF(AE409&lt;&gt;"",VLOOKUP(AE409,Dropdown!$N$3:$R$62,5,FALSE),"")))</f>
        <v>Tropical</v>
      </c>
      <c r="AJ409" s="773"/>
      <c r="AK409" s="773"/>
      <c r="AL409" s="773" t="s">
        <v>79</v>
      </c>
      <c r="AM409" s="773"/>
      <c r="AN409" s="773"/>
      <c r="AO409" s="773"/>
      <c r="AP409" s="773"/>
      <c r="AQ409" s="769" t="s">
        <v>146</v>
      </c>
      <c r="AR409" s="774" t="s">
        <v>145</v>
      </c>
      <c r="AS409" s="845">
        <v>6</v>
      </c>
      <c r="AT409" s="769"/>
      <c r="AU409" s="769"/>
      <c r="AV409" s="846">
        <v>45</v>
      </c>
      <c r="AW409" s="823">
        <v>120</v>
      </c>
      <c r="AX409" s="824">
        <v>200</v>
      </c>
      <c r="AY409" s="824">
        <f>AVERAGE(AW409:AX409)</f>
        <v>160</v>
      </c>
      <c r="AZ409" s="1008">
        <f>(AX409-AW409)/(2*0.6745)</f>
        <v>59.303187546330619</v>
      </c>
      <c r="BA409" s="866"/>
      <c r="BB409" s="866"/>
      <c r="BC409" s="823"/>
      <c r="BD409" s="824"/>
      <c r="BE409" s="824"/>
      <c r="BF409" s="805"/>
      <c r="BG409" s="804"/>
      <c r="BH409" s="804"/>
      <c r="BI409" s="823"/>
      <c r="BJ409" s="824"/>
      <c r="BK409" s="824"/>
      <c r="BL409" s="805"/>
      <c r="BM409" s="804"/>
      <c r="BN409" s="804"/>
      <c r="BO409" s="823"/>
      <c r="BP409" s="824"/>
      <c r="BQ409" s="824"/>
      <c r="BR409" s="805"/>
      <c r="BS409" s="804"/>
      <c r="BT409" s="804"/>
      <c r="BU409" s="823"/>
      <c r="BV409" s="824"/>
      <c r="BW409" s="824"/>
      <c r="BX409" s="805"/>
      <c r="BY409" s="804"/>
      <c r="BZ409" s="804"/>
      <c r="CA409" s="823"/>
      <c r="CB409" s="824"/>
      <c r="CC409" s="824"/>
      <c r="CD409" s="805"/>
      <c r="CE409" s="804"/>
      <c r="CF409" s="804"/>
      <c r="CG409" s="823"/>
      <c r="CH409" s="824"/>
      <c r="CI409" s="824"/>
      <c r="CJ409" s="805"/>
      <c r="CK409" s="804"/>
      <c r="CL409" s="804"/>
      <c r="CM409" s="823"/>
      <c r="CN409" s="824"/>
      <c r="CO409" s="824"/>
      <c r="CP409" s="805"/>
      <c r="CQ409" s="804"/>
      <c r="CR409" s="804"/>
      <c r="CS409" s="823"/>
      <c r="CT409" s="824"/>
      <c r="CU409" s="824"/>
      <c r="CV409" s="805"/>
      <c r="CW409" s="804"/>
      <c r="CX409" s="804"/>
      <c r="CY409" s="823"/>
      <c r="CZ409" s="824"/>
      <c r="DA409" s="825"/>
      <c r="DB409" s="803"/>
      <c r="DC409" s="809"/>
      <c r="DD409" s="809"/>
      <c r="DE409" s="826"/>
      <c r="DF409" s="825"/>
      <c r="DG409" s="824"/>
      <c r="DH409" s="805"/>
      <c r="DI409" s="804"/>
      <c r="DJ409" s="804"/>
      <c r="DK409" s="823"/>
      <c r="DL409" s="824"/>
      <c r="DM409" s="825"/>
      <c r="DN409" s="803"/>
      <c r="DO409" s="809"/>
      <c r="DP409" s="809"/>
      <c r="DQ409" s="827"/>
      <c r="DR409" s="828"/>
      <c r="DS409" s="835"/>
      <c r="DT409" s="811"/>
      <c r="DU409" s="812"/>
      <c r="DV409" s="812"/>
      <c r="DW409" s="836"/>
      <c r="DX409" s="835"/>
      <c r="DY409" s="828"/>
      <c r="DZ409" s="813"/>
      <c r="EA409" s="814"/>
      <c r="EB409" s="814"/>
      <c r="EC409" s="827"/>
      <c r="ED409" s="828"/>
      <c r="EE409" s="835"/>
      <c r="EF409" s="811"/>
      <c r="EG409" s="812"/>
      <c r="EH409" s="812"/>
      <c r="EI409" s="836"/>
      <c r="EJ409" s="835"/>
      <c r="EK409" s="828"/>
      <c r="EL409" s="813"/>
      <c r="EM409" s="814"/>
      <c r="EN409" s="814"/>
      <c r="EO409" s="827"/>
      <c r="EP409" s="828"/>
      <c r="EQ409" s="835"/>
      <c r="ER409" s="811"/>
      <c r="ES409" s="812"/>
      <c r="ET409" s="812"/>
      <c r="EU409" s="836"/>
      <c r="EV409" s="835"/>
      <c r="EW409" s="828"/>
      <c r="EX409" s="813"/>
      <c r="EY409" s="814"/>
      <c r="EZ409" s="814"/>
      <c r="FA409" s="827"/>
      <c r="FB409" s="828"/>
      <c r="FC409" s="835"/>
      <c r="FD409" s="811"/>
      <c r="FE409" s="812"/>
      <c r="FF409" s="812"/>
      <c r="FG409" s="836"/>
      <c r="FH409" s="835"/>
      <c r="FI409" s="828"/>
      <c r="FJ409" s="813"/>
      <c r="FK409" s="814"/>
      <c r="FL409" s="814"/>
      <c r="FM409" s="827"/>
      <c r="FN409" s="828"/>
      <c r="FO409" s="835"/>
      <c r="FP409" s="811"/>
      <c r="FQ409" s="812"/>
      <c r="FR409" s="812"/>
      <c r="FS409" s="823"/>
      <c r="FT409" s="824"/>
      <c r="FU409" s="825"/>
      <c r="FV409" s="803"/>
      <c r="FW409" s="804"/>
      <c r="FX409" s="804"/>
      <c r="FY409" s="826"/>
      <c r="FZ409" s="825"/>
      <c r="GA409" s="824"/>
      <c r="GB409" s="805"/>
      <c r="GC409" s="804"/>
      <c r="GD409" s="804"/>
      <c r="GE409" s="823"/>
      <c r="GF409" s="824"/>
      <c r="GG409" s="825"/>
      <c r="GH409" s="803"/>
      <c r="GI409" s="809"/>
      <c r="GJ409" s="809"/>
      <c r="GK409" s="826"/>
      <c r="GL409" s="825"/>
      <c r="GM409" s="824"/>
      <c r="GN409" s="805"/>
      <c r="GO409" s="804"/>
      <c r="GP409" s="804"/>
      <c r="GQ409" s="823"/>
      <c r="GR409" s="824"/>
      <c r="GS409" s="825"/>
      <c r="GT409" s="803"/>
      <c r="GU409" s="809"/>
      <c r="GV409" s="809"/>
      <c r="GW409" s="826"/>
      <c r="GX409" s="825"/>
      <c r="GY409" s="824"/>
      <c r="GZ409" s="805"/>
      <c r="HA409" s="804"/>
      <c r="HB409" s="804"/>
      <c r="HC409" s="823"/>
      <c r="HD409" s="824"/>
      <c r="HE409" s="825"/>
      <c r="HF409" s="803"/>
      <c r="HG409" s="809"/>
      <c r="HH409" s="809"/>
      <c r="HI409" s="826"/>
      <c r="HJ409" s="825"/>
      <c r="HK409" s="824"/>
      <c r="HL409" s="805"/>
      <c r="HM409" s="804"/>
      <c r="HN409" s="804"/>
      <c r="HO409" s="823"/>
      <c r="HP409" s="824"/>
      <c r="HQ409" s="825"/>
      <c r="HR409" s="803"/>
      <c r="HS409" s="809"/>
      <c r="HT409" s="809"/>
      <c r="HU409" s="826"/>
      <c r="HV409" s="825"/>
      <c r="HW409" s="824"/>
      <c r="HX409" s="805"/>
      <c r="HY409" s="804"/>
      <c r="HZ409" s="804"/>
      <c r="IA409" s="823"/>
      <c r="IB409" s="824"/>
      <c r="IC409" s="825"/>
      <c r="ID409" s="803"/>
      <c r="IE409" s="804"/>
      <c r="IF409" s="804"/>
      <c r="IG409" s="826"/>
      <c r="IH409" s="825"/>
      <c r="II409" s="824"/>
      <c r="IJ409" s="805"/>
      <c r="IK409" s="804"/>
      <c r="IL409" s="804"/>
      <c r="IM409" s="823"/>
      <c r="IN409" s="824"/>
      <c r="IO409" s="825"/>
      <c r="IP409" s="803"/>
      <c r="IQ409" s="804"/>
      <c r="IR409" s="804"/>
      <c r="IS409" s="826"/>
      <c r="IT409" s="825"/>
      <c r="IU409" s="824"/>
      <c r="IV409" s="805"/>
      <c r="IW409" s="804"/>
      <c r="IX409" s="804"/>
      <c r="IY409" s="823"/>
      <c r="IZ409" s="824"/>
      <c r="JA409" s="825"/>
      <c r="JB409" s="803"/>
      <c r="JC409" s="804"/>
      <c r="JD409" s="804"/>
      <c r="JE409" s="826"/>
      <c r="JF409" s="825"/>
      <c r="JG409" s="824"/>
      <c r="JH409" s="805"/>
      <c r="JI409" s="804"/>
      <c r="JJ409" s="804"/>
      <c r="JK409" s="823"/>
      <c r="JL409" s="824"/>
      <c r="JM409" s="825"/>
      <c r="JN409" s="803"/>
      <c r="JO409" s="809"/>
      <c r="JP409" s="809"/>
      <c r="JQ409" s="826"/>
      <c r="JR409" s="825"/>
      <c r="JS409" s="824"/>
      <c r="JT409" s="805"/>
      <c r="JU409" s="804"/>
      <c r="JV409" s="804"/>
      <c r="JW409" s="823"/>
      <c r="JX409" s="824"/>
      <c r="JY409" s="824"/>
      <c r="JZ409" s="805"/>
      <c r="KA409" s="809"/>
      <c r="KB409" s="809"/>
      <c r="KC409" s="823"/>
      <c r="KD409" s="824"/>
      <c r="KE409" s="824"/>
      <c r="KF409" s="805"/>
      <c r="KG409" s="809"/>
      <c r="KH409" s="809"/>
      <c r="KI409" s="823"/>
      <c r="KJ409" s="824"/>
      <c r="KK409" s="824"/>
      <c r="KL409" s="805"/>
      <c r="KM409" s="809"/>
      <c r="KN409" s="809"/>
      <c r="KO409" s="823"/>
      <c r="KP409" s="824"/>
      <c r="KQ409" s="824"/>
      <c r="KR409" s="805"/>
      <c r="KS409" s="804"/>
      <c r="KT409" s="804"/>
      <c r="KU409" s="823"/>
      <c r="KV409" s="824"/>
      <c r="KW409" s="824"/>
      <c r="KX409" s="805"/>
      <c r="KY409" s="809"/>
      <c r="KZ409" s="809"/>
      <c r="LA409" s="823"/>
      <c r="LB409" s="824"/>
      <c r="LC409" s="824"/>
      <c r="LD409" s="805"/>
      <c r="LE409" s="804"/>
      <c r="LF409" s="804"/>
      <c r="LG409" s="823"/>
      <c r="LH409" s="824"/>
      <c r="LI409" s="824"/>
      <c r="LJ409" s="805"/>
      <c r="LK409" s="804"/>
      <c r="LL409" s="804"/>
      <c r="LM409" s="823"/>
      <c r="LN409" s="824"/>
      <c r="LO409" s="824"/>
      <c r="LP409" s="805"/>
      <c r="LQ409" s="809"/>
      <c r="LR409" s="809"/>
      <c r="LS409" s="823"/>
      <c r="LT409" s="824"/>
      <c r="LU409" s="824"/>
      <c r="LV409" s="805"/>
      <c r="LW409" s="804"/>
      <c r="LX409" s="804"/>
      <c r="LY409" s="823"/>
      <c r="LZ409" s="824"/>
      <c r="MA409" s="824"/>
      <c r="MB409" s="805"/>
      <c r="MC409" s="809"/>
      <c r="MD409" s="809"/>
      <c r="ME409" s="823"/>
      <c r="MF409" s="824"/>
      <c r="MG409" s="824"/>
      <c r="MH409" s="805"/>
      <c r="MI409" s="809"/>
      <c r="MJ409" s="809"/>
      <c r="MK409" s="823"/>
      <c r="ML409" s="824"/>
      <c r="MM409" s="824"/>
      <c r="MN409" s="805"/>
      <c r="MO409" s="809"/>
      <c r="MP409" s="809"/>
      <c r="MQ409" s="823"/>
      <c r="MR409" s="824"/>
      <c r="MS409" s="824"/>
      <c r="MT409" s="805"/>
      <c r="MU409" s="804"/>
      <c r="MV409" s="804"/>
      <c r="MW409" s="823"/>
      <c r="MX409" s="824"/>
      <c r="MY409" s="824"/>
      <c r="MZ409" s="805"/>
      <c r="NA409" s="804"/>
      <c r="NB409" s="804"/>
      <c r="NC409" s="823"/>
      <c r="ND409" s="824"/>
      <c r="NE409" s="824"/>
      <c r="NF409" s="805"/>
      <c r="NG409" s="804"/>
      <c r="NH409" s="804"/>
      <c r="NI409" s="823"/>
      <c r="NJ409" s="824"/>
      <c r="NK409" s="824"/>
      <c r="NL409" s="805"/>
      <c r="NM409" s="809"/>
      <c r="NN409" s="809"/>
      <c r="NO409" s="823"/>
      <c r="NP409" s="824"/>
      <c r="NQ409" s="824"/>
      <c r="NR409" s="805"/>
      <c r="NS409" s="823"/>
      <c r="NT409" s="824"/>
      <c r="NU409" s="824"/>
      <c r="NV409" s="805"/>
      <c r="NW409" s="823"/>
      <c r="NX409" s="824"/>
      <c r="NY409" s="824"/>
      <c r="NZ409" s="834"/>
      <c r="OA409" s="823"/>
      <c r="OB409" s="824"/>
      <c r="OC409" s="824"/>
      <c r="OD409" s="805"/>
      <c r="OE409" s="823"/>
      <c r="OF409" s="824"/>
      <c r="OG409" s="824"/>
      <c r="OH409" s="805"/>
      <c r="OI409" s="823"/>
      <c r="OJ409" s="824"/>
      <c r="OK409" s="824"/>
      <c r="OL409" s="805"/>
      <c r="OM409" s="823"/>
      <c r="ON409" s="824"/>
      <c r="OO409" s="824"/>
      <c r="OP409" s="805"/>
      <c r="OQ409" s="823"/>
      <c r="OR409" s="824"/>
      <c r="OS409" s="824"/>
      <c r="OT409" s="805"/>
      <c r="OU409" s="823"/>
      <c r="OV409" s="824"/>
      <c r="OW409" s="824"/>
      <c r="OX409" s="805"/>
      <c r="OY409" s="823"/>
      <c r="OZ409" s="824"/>
      <c r="PA409" s="824"/>
      <c r="PB409" s="805"/>
      <c r="PC409" s="823"/>
      <c r="PD409" s="824"/>
      <c r="PE409" s="824"/>
      <c r="PF409" s="805"/>
    </row>
    <row r="410" spans="1:422" ht="15" hidden="1" customHeight="1" x14ac:dyDescent="0.25">
      <c r="A410" s="769" t="s">
        <v>39</v>
      </c>
      <c r="B410" s="769" t="s">
        <v>40</v>
      </c>
      <c r="C410" s="769"/>
      <c r="D410" s="770"/>
      <c r="E410" s="769"/>
      <c r="F410" s="769"/>
      <c r="G410" s="769"/>
      <c r="H410" s="769"/>
      <c r="I410" s="769"/>
      <c r="J410" s="769"/>
      <c r="K410" s="769"/>
      <c r="L410" s="769"/>
      <c r="M410" s="769"/>
      <c r="N410" s="769"/>
      <c r="O410" s="769" t="s">
        <v>132</v>
      </c>
      <c r="P410" s="769"/>
      <c r="Q410" s="769"/>
      <c r="R410" s="769"/>
      <c r="S410" s="769"/>
      <c r="T410" s="816"/>
      <c r="U410" s="816"/>
      <c r="V410" s="816"/>
      <c r="W410" s="816"/>
      <c r="X410" s="769">
        <v>1</v>
      </c>
      <c r="Y410" s="769">
        <f>IF(AND(AJ410="",AK410="",AL410="",AN410="",AO410="",OR(AP410="",AP410=Dropdown!$AM$12,AP410=Dropdown!$AM$11)),1,0)</f>
        <v>0</v>
      </c>
      <c r="Z410" s="769">
        <f t="shared" si="56"/>
        <v>1</v>
      </c>
      <c r="AA410" s="769">
        <f t="shared" si="57"/>
        <v>0</v>
      </c>
      <c r="AB410" s="769">
        <f t="shared" si="58"/>
        <v>0</v>
      </c>
      <c r="AC410" s="769"/>
      <c r="AD410" s="772" t="str">
        <f>IF(OR(T410&lt;&gt;"",U410&lt;&gt;""),Dropdown!$A$4,IF(OR(V410&lt;&gt;"",W410&lt;&gt;""),Dropdown!$A$5,Dropdown!$A$3))</f>
        <v>Residential</v>
      </c>
      <c r="AE410" s="773" t="s">
        <v>634</v>
      </c>
      <c r="AF410" s="773" t="str">
        <f>VLOOKUP(AG410,Dropdown!$N$3:$R$62,2,FALSE)</f>
        <v>LAC</v>
      </c>
      <c r="AG410" s="773" t="s">
        <v>39</v>
      </c>
      <c r="AH410" s="773" t="str">
        <f>IF(AG410&lt;&gt;"",VLOOKUP(AG410,Dropdown!$N$3:$R$62,3,FALSE),IF(AF410&lt;&gt;"",VLOOKUP(AF410,Dropdown!$N$3:$R$62,3,FALSE),IF(AE410&lt;&gt;"",VLOOKUP(AE410,Dropdown!$N$3:$R$62,3,FALSE),"")))</f>
        <v>UMI</v>
      </c>
      <c r="AI410" s="773" t="str">
        <f>IF(AG410&lt;&gt;"",VLOOKUP(AG410,Dropdown!$N$3:$R$62,5,FALSE),IF(AF410&lt;&gt;"",VLOOKUP(AF410,Dropdown!$N$3:$R$62,5,FALSE),IF(AE410&lt;&gt;"",VLOOKUP(AE410,Dropdown!$N$3:$R$62,5,FALSE),"")))</f>
        <v>Tropical</v>
      </c>
      <c r="AJ410" s="773"/>
      <c r="AK410" s="773"/>
      <c r="AL410" s="773" t="s">
        <v>79</v>
      </c>
      <c r="AM410" s="773"/>
      <c r="AN410" s="773" t="s">
        <v>636</v>
      </c>
      <c r="AO410" s="773"/>
      <c r="AP410" s="773"/>
      <c r="AQ410" s="769"/>
      <c r="AR410" s="774" t="s">
        <v>145</v>
      </c>
      <c r="AS410" s="845">
        <v>6</v>
      </c>
      <c r="AT410" s="769"/>
      <c r="AU410" s="769"/>
      <c r="AV410" s="846">
        <v>45</v>
      </c>
      <c r="AW410" s="823">
        <v>93</v>
      </c>
      <c r="AX410" s="824">
        <v>298</v>
      </c>
      <c r="AY410" s="824">
        <v>157</v>
      </c>
      <c r="AZ410" s="847">
        <f>(AX410-AW410)/(2*1.645)</f>
        <v>62.310030395136778</v>
      </c>
      <c r="BA410" s="812"/>
      <c r="BB410" s="812"/>
      <c r="BC410" s="823"/>
      <c r="BD410" s="824"/>
      <c r="BE410" s="824"/>
      <c r="BF410" s="805"/>
      <c r="BG410" s="804"/>
      <c r="BH410" s="804"/>
      <c r="BI410" s="823"/>
      <c r="BJ410" s="824"/>
      <c r="BK410" s="824"/>
      <c r="BL410" s="805"/>
      <c r="BM410" s="804"/>
      <c r="BN410" s="804"/>
      <c r="BO410" s="823"/>
      <c r="BP410" s="824"/>
      <c r="BQ410" s="824"/>
      <c r="BR410" s="805"/>
      <c r="BS410" s="804"/>
      <c r="BT410" s="804"/>
      <c r="BU410" s="823"/>
      <c r="BV410" s="824"/>
      <c r="BW410" s="824"/>
      <c r="BX410" s="805"/>
      <c r="BY410" s="804"/>
      <c r="BZ410" s="804"/>
      <c r="CA410" s="823"/>
      <c r="CB410" s="824"/>
      <c r="CC410" s="824"/>
      <c r="CD410" s="805"/>
      <c r="CE410" s="804"/>
      <c r="CF410" s="804"/>
      <c r="CG410" s="823"/>
      <c r="CH410" s="824"/>
      <c r="CI410" s="824"/>
      <c r="CJ410" s="805"/>
      <c r="CK410" s="804"/>
      <c r="CL410" s="804"/>
      <c r="CM410" s="823"/>
      <c r="CN410" s="824"/>
      <c r="CO410" s="824"/>
      <c r="CP410" s="805"/>
      <c r="CQ410" s="804"/>
      <c r="CR410" s="804"/>
      <c r="CS410" s="823"/>
      <c r="CT410" s="824"/>
      <c r="CU410" s="824"/>
      <c r="CV410" s="805"/>
      <c r="CW410" s="804"/>
      <c r="CX410" s="804"/>
      <c r="CY410" s="823"/>
      <c r="CZ410" s="824"/>
      <c r="DA410" s="825"/>
      <c r="DB410" s="803"/>
      <c r="DC410" s="809"/>
      <c r="DD410" s="809"/>
      <c r="DE410" s="826"/>
      <c r="DF410" s="825"/>
      <c r="DG410" s="824"/>
      <c r="DH410" s="805"/>
      <c r="DI410" s="804"/>
      <c r="DJ410" s="804"/>
      <c r="DK410" s="823"/>
      <c r="DL410" s="824"/>
      <c r="DM410" s="825"/>
      <c r="DN410" s="803"/>
      <c r="DO410" s="809"/>
      <c r="DP410" s="809"/>
      <c r="DQ410" s="827"/>
      <c r="DR410" s="828"/>
      <c r="DS410" s="835"/>
      <c r="DT410" s="811"/>
      <c r="DU410" s="812"/>
      <c r="DV410" s="812"/>
      <c r="DW410" s="836"/>
      <c r="DX410" s="835"/>
      <c r="DY410" s="828"/>
      <c r="DZ410" s="813"/>
      <c r="EA410" s="814"/>
      <c r="EB410" s="814"/>
      <c r="EC410" s="827"/>
      <c r="ED410" s="828"/>
      <c r="EE410" s="835"/>
      <c r="EF410" s="811"/>
      <c r="EG410" s="812"/>
      <c r="EH410" s="812"/>
      <c r="EI410" s="836"/>
      <c r="EJ410" s="835"/>
      <c r="EK410" s="828"/>
      <c r="EL410" s="813"/>
      <c r="EM410" s="814"/>
      <c r="EN410" s="814"/>
      <c r="EO410" s="827"/>
      <c r="EP410" s="828"/>
      <c r="EQ410" s="835"/>
      <c r="ER410" s="811"/>
      <c r="ES410" s="812"/>
      <c r="ET410" s="812"/>
      <c r="EU410" s="836"/>
      <c r="EV410" s="835"/>
      <c r="EW410" s="828"/>
      <c r="EX410" s="813"/>
      <c r="EY410" s="814"/>
      <c r="EZ410" s="814"/>
      <c r="FA410" s="827"/>
      <c r="FB410" s="828"/>
      <c r="FC410" s="835"/>
      <c r="FD410" s="811"/>
      <c r="FE410" s="812"/>
      <c r="FF410" s="812"/>
      <c r="FG410" s="836"/>
      <c r="FH410" s="835"/>
      <c r="FI410" s="828"/>
      <c r="FJ410" s="813"/>
      <c r="FK410" s="814"/>
      <c r="FL410" s="814"/>
      <c r="FM410" s="827"/>
      <c r="FN410" s="828"/>
      <c r="FO410" s="835"/>
      <c r="FP410" s="811"/>
      <c r="FQ410" s="812"/>
      <c r="FR410" s="812"/>
      <c r="FS410" s="823"/>
      <c r="FT410" s="824"/>
      <c r="FU410" s="825"/>
      <c r="FV410" s="803"/>
      <c r="FW410" s="804"/>
      <c r="FX410" s="804"/>
      <c r="FY410" s="826"/>
      <c r="FZ410" s="825"/>
      <c r="GA410" s="824"/>
      <c r="GB410" s="805"/>
      <c r="GC410" s="804"/>
      <c r="GD410" s="804"/>
      <c r="GE410" s="823"/>
      <c r="GF410" s="824"/>
      <c r="GG410" s="825"/>
      <c r="GH410" s="803"/>
      <c r="GI410" s="809"/>
      <c r="GJ410" s="809"/>
      <c r="GK410" s="826"/>
      <c r="GL410" s="825"/>
      <c r="GM410" s="824"/>
      <c r="GN410" s="805"/>
      <c r="GO410" s="804"/>
      <c r="GP410" s="804"/>
      <c r="GQ410" s="823"/>
      <c r="GR410" s="824"/>
      <c r="GS410" s="825"/>
      <c r="GT410" s="803"/>
      <c r="GU410" s="809"/>
      <c r="GV410" s="809"/>
      <c r="GW410" s="826"/>
      <c r="GX410" s="825"/>
      <c r="GY410" s="824"/>
      <c r="GZ410" s="805"/>
      <c r="HA410" s="804"/>
      <c r="HB410" s="804"/>
      <c r="HC410" s="823"/>
      <c r="HD410" s="824"/>
      <c r="HE410" s="825"/>
      <c r="HF410" s="803"/>
      <c r="HG410" s="809"/>
      <c r="HH410" s="809"/>
      <c r="HI410" s="826"/>
      <c r="HJ410" s="825"/>
      <c r="HK410" s="824"/>
      <c r="HL410" s="805"/>
      <c r="HM410" s="804"/>
      <c r="HN410" s="804"/>
      <c r="HO410" s="823"/>
      <c r="HP410" s="824"/>
      <c r="HQ410" s="825"/>
      <c r="HR410" s="803"/>
      <c r="HS410" s="809"/>
      <c r="HT410" s="809"/>
      <c r="HU410" s="826"/>
      <c r="HV410" s="825"/>
      <c r="HW410" s="824"/>
      <c r="HX410" s="805"/>
      <c r="HY410" s="804"/>
      <c r="HZ410" s="804"/>
      <c r="IA410" s="823"/>
      <c r="IB410" s="824"/>
      <c r="IC410" s="825"/>
      <c r="ID410" s="803"/>
      <c r="IE410" s="804"/>
      <c r="IF410" s="804"/>
      <c r="IG410" s="826"/>
      <c r="IH410" s="825"/>
      <c r="II410" s="824"/>
      <c r="IJ410" s="805"/>
      <c r="IK410" s="804"/>
      <c r="IL410" s="804"/>
      <c r="IM410" s="823"/>
      <c r="IN410" s="824"/>
      <c r="IO410" s="825"/>
      <c r="IP410" s="803"/>
      <c r="IQ410" s="804"/>
      <c r="IR410" s="804"/>
      <c r="IS410" s="826"/>
      <c r="IT410" s="825"/>
      <c r="IU410" s="824"/>
      <c r="IV410" s="805"/>
      <c r="IW410" s="804"/>
      <c r="IX410" s="804"/>
      <c r="IY410" s="823"/>
      <c r="IZ410" s="824"/>
      <c r="JA410" s="825"/>
      <c r="JB410" s="803"/>
      <c r="JC410" s="804"/>
      <c r="JD410" s="804"/>
      <c r="JE410" s="826"/>
      <c r="JF410" s="825"/>
      <c r="JG410" s="824"/>
      <c r="JH410" s="805"/>
      <c r="JI410" s="804"/>
      <c r="JJ410" s="804"/>
      <c r="JK410" s="823"/>
      <c r="JL410" s="824"/>
      <c r="JM410" s="825"/>
      <c r="JN410" s="803"/>
      <c r="JO410" s="809"/>
      <c r="JP410" s="809"/>
      <c r="JQ410" s="826"/>
      <c r="JR410" s="825"/>
      <c r="JS410" s="824"/>
      <c r="JT410" s="805"/>
      <c r="JU410" s="804"/>
      <c r="JV410" s="804"/>
      <c r="JW410" s="823"/>
      <c r="JX410" s="824"/>
      <c r="JY410" s="824"/>
      <c r="JZ410" s="805"/>
      <c r="KA410" s="809"/>
      <c r="KB410" s="809"/>
      <c r="KC410" s="823"/>
      <c r="KD410" s="824"/>
      <c r="KE410" s="824"/>
      <c r="KF410" s="805"/>
      <c r="KG410" s="809"/>
      <c r="KH410" s="809"/>
      <c r="KI410" s="823"/>
      <c r="KJ410" s="824"/>
      <c r="KK410" s="824"/>
      <c r="KL410" s="805"/>
      <c r="KM410" s="809"/>
      <c r="KN410" s="809"/>
      <c r="KO410" s="823"/>
      <c r="KP410" s="824"/>
      <c r="KQ410" s="824"/>
      <c r="KR410" s="805"/>
      <c r="KS410" s="804"/>
      <c r="KT410" s="804"/>
      <c r="KU410" s="823"/>
      <c r="KV410" s="824"/>
      <c r="KW410" s="824"/>
      <c r="KX410" s="805"/>
      <c r="KY410" s="809"/>
      <c r="KZ410" s="809"/>
      <c r="LA410" s="823"/>
      <c r="LB410" s="824"/>
      <c r="LC410" s="824"/>
      <c r="LD410" s="805"/>
      <c r="LE410" s="804"/>
      <c r="LF410" s="804"/>
      <c r="LG410" s="823"/>
      <c r="LH410" s="824"/>
      <c r="LI410" s="824"/>
      <c r="LJ410" s="805"/>
      <c r="LK410" s="804"/>
      <c r="LL410" s="804"/>
      <c r="LM410" s="823"/>
      <c r="LN410" s="824"/>
      <c r="LO410" s="824"/>
      <c r="LP410" s="805"/>
      <c r="LQ410" s="809"/>
      <c r="LR410" s="809"/>
      <c r="LS410" s="823"/>
      <c r="LT410" s="824"/>
      <c r="LU410" s="824"/>
      <c r="LV410" s="805"/>
      <c r="LW410" s="804"/>
      <c r="LX410" s="804"/>
      <c r="LY410" s="823"/>
      <c r="LZ410" s="824"/>
      <c r="MA410" s="824"/>
      <c r="MB410" s="805"/>
      <c r="MC410" s="809"/>
      <c r="MD410" s="809"/>
      <c r="ME410" s="823"/>
      <c r="MF410" s="824"/>
      <c r="MG410" s="824"/>
      <c r="MH410" s="805"/>
      <c r="MI410" s="809"/>
      <c r="MJ410" s="809"/>
      <c r="MK410" s="823"/>
      <c r="ML410" s="824"/>
      <c r="MM410" s="824"/>
      <c r="MN410" s="805"/>
      <c r="MO410" s="809"/>
      <c r="MP410" s="809"/>
      <c r="MQ410" s="823"/>
      <c r="MR410" s="824"/>
      <c r="MS410" s="824"/>
      <c r="MT410" s="805"/>
      <c r="MU410" s="804"/>
      <c r="MV410" s="804"/>
      <c r="MW410" s="823"/>
      <c r="MX410" s="824"/>
      <c r="MY410" s="824"/>
      <c r="MZ410" s="805"/>
      <c r="NA410" s="804"/>
      <c r="NB410" s="804"/>
      <c r="NC410" s="823"/>
      <c r="ND410" s="824"/>
      <c r="NE410" s="824"/>
      <c r="NF410" s="805"/>
      <c r="NG410" s="804"/>
      <c r="NH410" s="804"/>
      <c r="NI410" s="823"/>
      <c r="NJ410" s="824"/>
      <c r="NK410" s="824"/>
      <c r="NL410" s="805"/>
      <c r="NM410" s="809"/>
      <c r="NN410" s="809"/>
      <c r="NO410" s="823"/>
      <c r="NP410" s="824"/>
      <c r="NQ410" s="824"/>
      <c r="NR410" s="805"/>
      <c r="NS410" s="823"/>
      <c r="NT410" s="824"/>
      <c r="NU410" s="824"/>
      <c r="NV410" s="805"/>
      <c r="NW410" s="823"/>
      <c r="NX410" s="824"/>
      <c r="NY410" s="824"/>
      <c r="NZ410" s="834"/>
      <c r="OA410" s="823"/>
      <c r="OB410" s="824"/>
      <c r="OC410" s="824"/>
      <c r="OD410" s="805"/>
      <c r="OE410" s="823"/>
      <c r="OF410" s="824"/>
      <c r="OG410" s="824"/>
      <c r="OH410" s="805"/>
      <c r="OI410" s="823"/>
      <c r="OJ410" s="824"/>
      <c r="OK410" s="824"/>
      <c r="OL410" s="805"/>
      <c r="OM410" s="823"/>
      <c r="ON410" s="824"/>
      <c r="OO410" s="824"/>
      <c r="OP410" s="805"/>
      <c r="OQ410" s="823"/>
      <c r="OR410" s="824"/>
      <c r="OS410" s="824"/>
      <c r="OT410" s="805"/>
      <c r="OU410" s="823"/>
      <c r="OV410" s="824"/>
      <c r="OW410" s="824"/>
      <c r="OX410" s="805"/>
      <c r="OY410" s="823"/>
      <c r="OZ410" s="824"/>
      <c r="PA410" s="824"/>
      <c r="PB410" s="805"/>
      <c r="PC410" s="823"/>
      <c r="PD410" s="824"/>
      <c r="PE410" s="824"/>
      <c r="PF410" s="805"/>
    </row>
    <row r="411" spans="1:422" hidden="1" x14ac:dyDescent="0.25">
      <c r="A411" s="769" t="s">
        <v>39</v>
      </c>
      <c r="B411" s="769" t="s">
        <v>40</v>
      </c>
      <c r="C411" s="769"/>
      <c r="D411" s="770"/>
      <c r="E411" s="769"/>
      <c r="F411" s="769"/>
      <c r="G411" s="769"/>
      <c r="H411" s="769"/>
      <c r="I411" s="769"/>
      <c r="J411" s="769"/>
      <c r="K411" s="769"/>
      <c r="L411" s="769"/>
      <c r="M411" s="769"/>
      <c r="N411" s="769"/>
      <c r="O411" s="769"/>
      <c r="P411" s="769"/>
      <c r="Q411" s="769"/>
      <c r="R411" s="769"/>
      <c r="S411" s="769"/>
      <c r="T411" s="816"/>
      <c r="U411" s="816"/>
      <c r="V411" s="816"/>
      <c r="W411" s="816"/>
      <c r="X411" s="769">
        <v>1</v>
      </c>
      <c r="Y411" s="769">
        <f>IF(AND(AJ411="",AK411="",AL411="",AN411="",AO411="",OR(AP411="",AP411=Dropdown!$AM$12,AP411=Dropdown!$AM$11)),1,0)</f>
        <v>0</v>
      </c>
      <c r="Z411" s="769">
        <f t="shared" si="56"/>
        <v>1</v>
      </c>
      <c r="AA411" s="769">
        <f t="shared" si="57"/>
        <v>0</v>
      </c>
      <c r="AB411" s="769">
        <f t="shared" si="58"/>
        <v>0</v>
      </c>
      <c r="AC411" s="769"/>
      <c r="AD411" s="772" t="str">
        <f>IF(OR(T411&lt;&gt;"",U411&lt;&gt;""),Dropdown!$A$4,IF(OR(V411&lt;&gt;"",W411&lt;&gt;""),Dropdown!$A$5,Dropdown!$A$3))</f>
        <v>Residential</v>
      </c>
      <c r="AE411" s="773" t="s">
        <v>634</v>
      </c>
      <c r="AF411" s="773" t="str">
        <f>VLOOKUP(AG411,Dropdown!$N$3:$R$62,2,FALSE)</f>
        <v>LAC</v>
      </c>
      <c r="AG411" s="773" t="s">
        <v>39</v>
      </c>
      <c r="AH411" s="773" t="str">
        <f>IF(AG411&lt;&gt;"",VLOOKUP(AG411,Dropdown!$N$3:$R$62,3,FALSE),IF(AF411&lt;&gt;"",VLOOKUP(AF411,Dropdown!$N$3:$R$62,3,FALSE),IF(AE411&lt;&gt;"",VLOOKUP(AE411,Dropdown!$N$3:$R$62,3,FALSE),"")))</f>
        <v>UMI</v>
      </c>
      <c r="AI411" s="773" t="str">
        <f>IF(AG411&lt;&gt;"",VLOOKUP(AG411,Dropdown!$N$3:$R$62,5,FALSE),IF(AF411&lt;&gt;"",VLOOKUP(AF411,Dropdown!$N$3:$R$62,5,FALSE),IF(AE411&lt;&gt;"",VLOOKUP(AE411,Dropdown!$N$3:$R$62,5,FALSE),"")))</f>
        <v>Tropical</v>
      </c>
      <c r="AJ411" s="773"/>
      <c r="AK411" s="773"/>
      <c r="AL411" s="773" t="s">
        <v>79</v>
      </c>
      <c r="AM411" s="773"/>
      <c r="AN411" s="773"/>
      <c r="AO411" s="773"/>
      <c r="AP411" s="773"/>
      <c r="AQ411" s="769"/>
      <c r="AR411" s="774" t="s">
        <v>133</v>
      </c>
      <c r="AS411" s="845">
        <v>22</v>
      </c>
      <c r="AT411" s="769"/>
      <c r="AU411" s="769"/>
      <c r="AV411" s="846"/>
      <c r="AW411" s="823"/>
      <c r="AX411" s="824"/>
      <c r="AY411" s="824"/>
      <c r="AZ411" s="865"/>
      <c r="BA411" s="866"/>
      <c r="BB411" s="866"/>
      <c r="BC411" s="1009"/>
      <c r="BD411" s="861"/>
      <c r="BE411" s="861"/>
      <c r="BF411" s="863"/>
      <c r="BG411" s="868"/>
      <c r="BH411" s="868"/>
      <c r="BI411" s="889">
        <v>0.6</v>
      </c>
      <c r="BJ411" s="838">
        <v>1</v>
      </c>
      <c r="BK411" s="838">
        <v>0.8</v>
      </c>
      <c r="BL411" s="1012">
        <f>(BJ411-BI411)/(2*1.645)</f>
        <v>0.12158054711246201</v>
      </c>
      <c r="BM411" s="868"/>
      <c r="BN411" s="868"/>
      <c r="BO411" s="1009"/>
      <c r="BP411" s="861"/>
      <c r="BQ411" s="861"/>
      <c r="BR411" s="863"/>
      <c r="BS411" s="868"/>
      <c r="BT411" s="868"/>
      <c r="BU411" s="1009"/>
      <c r="BV411" s="861"/>
      <c r="BW411" s="861"/>
      <c r="BX411" s="863"/>
      <c r="BY411" s="868"/>
      <c r="BZ411" s="868"/>
      <c r="CA411" s="1009"/>
      <c r="CB411" s="861"/>
      <c r="CC411" s="861"/>
      <c r="CD411" s="863"/>
      <c r="CE411" s="868"/>
      <c r="CF411" s="868"/>
      <c r="CG411" s="1009"/>
      <c r="CH411" s="861"/>
      <c r="CI411" s="861"/>
      <c r="CJ411" s="863"/>
      <c r="CK411" s="868"/>
      <c r="CL411" s="868"/>
      <c r="CM411" s="1009"/>
      <c r="CN411" s="861"/>
      <c r="CO411" s="861"/>
      <c r="CP411" s="863"/>
      <c r="CQ411" s="868"/>
      <c r="CR411" s="868"/>
      <c r="CS411" s="1009"/>
      <c r="CT411" s="861"/>
      <c r="CU411" s="861"/>
      <c r="CV411" s="863"/>
      <c r="CW411" s="868"/>
      <c r="CX411" s="868"/>
      <c r="CY411" s="1009"/>
      <c r="CZ411" s="861"/>
      <c r="DA411" s="861"/>
      <c r="DB411" s="863"/>
      <c r="DC411" s="868"/>
      <c r="DD411" s="868"/>
      <c r="DE411" s="1009"/>
      <c r="DF411" s="861"/>
      <c r="DG411" s="861"/>
      <c r="DH411" s="863"/>
      <c r="DI411" s="868"/>
      <c r="DJ411" s="868"/>
      <c r="DK411" s="1009"/>
      <c r="DL411" s="861"/>
      <c r="DM411" s="861"/>
      <c r="DN411" s="863"/>
      <c r="DO411" s="868"/>
      <c r="DP411" s="868"/>
      <c r="DQ411" s="827"/>
      <c r="DR411" s="828"/>
      <c r="DS411" s="835"/>
      <c r="DT411" s="811"/>
      <c r="DU411" s="812"/>
      <c r="DV411" s="812"/>
      <c r="DW411" s="836"/>
      <c r="DX411" s="835"/>
      <c r="DY411" s="828"/>
      <c r="DZ411" s="813"/>
      <c r="EA411" s="814"/>
      <c r="EB411" s="814"/>
      <c r="EC411" s="827"/>
      <c r="ED411" s="828"/>
      <c r="EE411" s="835"/>
      <c r="EF411" s="811"/>
      <c r="EG411" s="812"/>
      <c r="EH411" s="812"/>
      <c r="EI411" s="836"/>
      <c r="EJ411" s="835"/>
      <c r="EK411" s="828"/>
      <c r="EL411" s="813"/>
      <c r="EM411" s="814"/>
      <c r="EN411" s="814"/>
      <c r="EO411" s="827"/>
      <c r="EP411" s="828"/>
      <c r="EQ411" s="835"/>
      <c r="ER411" s="811"/>
      <c r="ES411" s="812"/>
      <c r="ET411" s="812"/>
      <c r="EU411" s="836"/>
      <c r="EV411" s="835"/>
      <c r="EW411" s="828"/>
      <c r="EX411" s="813"/>
      <c r="EY411" s="814"/>
      <c r="EZ411" s="814"/>
      <c r="FA411" s="827"/>
      <c r="FB411" s="828"/>
      <c r="FC411" s="835"/>
      <c r="FD411" s="811"/>
      <c r="FE411" s="812"/>
      <c r="FF411" s="812"/>
      <c r="FG411" s="836"/>
      <c r="FH411" s="835"/>
      <c r="FI411" s="828"/>
      <c r="FJ411" s="813"/>
      <c r="FK411" s="814"/>
      <c r="FL411" s="814"/>
      <c r="FM411" s="827"/>
      <c r="FN411" s="828"/>
      <c r="FO411" s="835"/>
      <c r="FP411" s="811"/>
      <c r="FQ411" s="812"/>
      <c r="FR411" s="812"/>
      <c r="FS411" s="823"/>
      <c r="FT411" s="824"/>
      <c r="FU411" s="825"/>
      <c r="FV411" s="803"/>
      <c r="FW411" s="804"/>
      <c r="FX411" s="804"/>
      <c r="FY411" s="826"/>
      <c r="FZ411" s="825"/>
      <c r="GA411" s="824"/>
      <c r="GB411" s="805"/>
      <c r="GC411" s="804"/>
      <c r="GD411" s="804"/>
      <c r="GE411" s="823"/>
      <c r="GF411" s="824"/>
      <c r="GG411" s="825"/>
      <c r="GH411" s="803"/>
      <c r="GI411" s="809"/>
      <c r="GJ411" s="809"/>
      <c r="GK411" s="826"/>
      <c r="GL411" s="825"/>
      <c r="GM411" s="824"/>
      <c r="GN411" s="805"/>
      <c r="GO411" s="804"/>
      <c r="GP411" s="804"/>
      <c r="GQ411" s="823"/>
      <c r="GR411" s="824"/>
      <c r="GS411" s="825"/>
      <c r="GT411" s="803"/>
      <c r="GU411" s="809"/>
      <c r="GV411" s="809"/>
      <c r="GW411" s="826"/>
      <c r="GX411" s="825"/>
      <c r="GY411" s="824"/>
      <c r="GZ411" s="805"/>
      <c r="HA411" s="804"/>
      <c r="HB411" s="804"/>
      <c r="HC411" s="823"/>
      <c r="HD411" s="824"/>
      <c r="HE411" s="825"/>
      <c r="HF411" s="803"/>
      <c r="HG411" s="809"/>
      <c r="HH411" s="809"/>
      <c r="HI411" s="826"/>
      <c r="HJ411" s="825"/>
      <c r="HK411" s="824"/>
      <c r="HL411" s="805"/>
      <c r="HM411" s="804"/>
      <c r="HN411" s="804"/>
      <c r="HO411" s="823"/>
      <c r="HP411" s="824"/>
      <c r="HQ411" s="825"/>
      <c r="HR411" s="803"/>
      <c r="HS411" s="809"/>
      <c r="HT411" s="809"/>
      <c r="HU411" s="826"/>
      <c r="HV411" s="825"/>
      <c r="HW411" s="824"/>
      <c r="HX411" s="805"/>
      <c r="HY411" s="804"/>
      <c r="HZ411" s="804"/>
      <c r="IA411" s="823"/>
      <c r="IB411" s="824"/>
      <c r="IC411" s="825"/>
      <c r="ID411" s="803"/>
      <c r="IE411" s="804"/>
      <c r="IF411" s="804"/>
      <c r="IG411" s="826"/>
      <c r="IH411" s="825"/>
      <c r="II411" s="824"/>
      <c r="IJ411" s="805"/>
      <c r="IK411" s="804"/>
      <c r="IL411" s="804"/>
      <c r="IM411" s="823"/>
      <c r="IN411" s="824"/>
      <c r="IO411" s="825"/>
      <c r="IP411" s="803"/>
      <c r="IQ411" s="804"/>
      <c r="IR411" s="804"/>
      <c r="IS411" s="826"/>
      <c r="IT411" s="825"/>
      <c r="IU411" s="824"/>
      <c r="IV411" s="805"/>
      <c r="IW411" s="804"/>
      <c r="IX411" s="804"/>
      <c r="IY411" s="823"/>
      <c r="IZ411" s="824"/>
      <c r="JA411" s="825"/>
      <c r="JB411" s="803"/>
      <c r="JC411" s="804"/>
      <c r="JD411" s="804"/>
      <c r="JE411" s="826"/>
      <c r="JF411" s="825"/>
      <c r="JG411" s="824"/>
      <c r="JH411" s="805"/>
      <c r="JI411" s="804"/>
      <c r="JJ411" s="804"/>
      <c r="JK411" s="823"/>
      <c r="JL411" s="824"/>
      <c r="JM411" s="825"/>
      <c r="JN411" s="803"/>
      <c r="JO411" s="809"/>
      <c r="JP411" s="809"/>
      <c r="JQ411" s="826"/>
      <c r="JR411" s="825"/>
      <c r="JS411" s="824"/>
      <c r="JT411" s="805"/>
      <c r="JU411" s="804"/>
      <c r="JV411" s="804"/>
      <c r="JW411" s="823"/>
      <c r="JX411" s="824"/>
      <c r="JY411" s="824"/>
      <c r="JZ411" s="805"/>
      <c r="KA411" s="809"/>
      <c r="KB411" s="809"/>
      <c r="KC411" s="823"/>
      <c r="KD411" s="824"/>
      <c r="KE411" s="824"/>
      <c r="KF411" s="805"/>
      <c r="KG411" s="809"/>
      <c r="KH411" s="809"/>
      <c r="KI411" s="823"/>
      <c r="KJ411" s="824"/>
      <c r="KK411" s="824"/>
      <c r="KL411" s="805"/>
      <c r="KM411" s="809"/>
      <c r="KN411" s="809"/>
      <c r="KO411" s="823"/>
      <c r="KP411" s="824"/>
      <c r="KQ411" s="824"/>
      <c r="KR411" s="805"/>
      <c r="KS411" s="804"/>
      <c r="KT411" s="804"/>
      <c r="KU411" s="823"/>
      <c r="KV411" s="824"/>
      <c r="KW411" s="824"/>
      <c r="KX411" s="805"/>
      <c r="KY411" s="809"/>
      <c r="KZ411" s="809"/>
      <c r="LA411" s="823"/>
      <c r="LB411" s="824"/>
      <c r="LC411" s="824"/>
      <c r="LD411" s="805"/>
      <c r="LE411" s="804"/>
      <c r="LF411" s="804"/>
      <c r="LG411" s="823"/>
      <c r="LH411" s="824"/>
      <c r="LI411" s="824"/>
      <c r="LJ411" s="805"/>
      <c r="LK411" s="804"/>
      <c r="LL411" s="804"/>
      <c r="LM411" s="823"/>
      <c r="LN411" s="824"/>
      <c r="LO411" s="824"/>
      <c r="LP411" s="805"/>
      <c r="LQ411" s="809"/>
      <c r="LR411" s="809"/>
      <c r="LS411" s="823"/>
      <c r="LT411" s="824"/>
      <c r="LU411" s="824"/>
      <c r="LV411" s="805"/>
      <c r="LW411" s="804"/>
      <c r="LX411" s="804"/>
      <c r="LY411" s="823"/>
      <c r="LZ411" s="824"/>
      <c r="MA411" s="824"/>
      <c r="MB411" s="805"/>
      <c r="MC411" s="809"/>
      <c r="MD411" s="809"/>
      <c r="ME411" s="823"/>
      <c r="MF411" s="824"/>
      <c r="MG411" s="824"/>
      <c r="MH411" s="805"/>
      <c r="MI411" s="809"/>
      <c r="MJ411" s="809"/>
      <c r="MK411" s="823"/>
      <c r="ML411" s="824"/>
      <c r="MM411" s="824"/>
      <c r="MN411" s="805"/>
      <c r="MO411" s="809"/>
      <c r="MP411" s="809"/>
      <c r="MQ411" s="823"/>
      <c r="MR411" s="824"/>
      <c r="MS411" s="824"/>
      <c r="MT411" s="805"/>
      <c r="MU411" s="804"/>
      <c r="MV411" s="804"/>
      <c r="MW411" s="823"/>
      <c r="MX411" s="824"/>
      <c r="MY411" s="824"/>
      <c r="MZ411" s="805"/>
      <c r="NA411" s="804"/>
      <c r="NB411" s="804"/>
      <c r="NC411" s="823"/>
      <c r="ND411" s="824"/>
      <c r="NE411" s="824"/>
      <c r="NF411" s="805"/>
      <c r="NG411" s="804"/>
      <c r="NH411" s="804"/>
      <c r="NI411" s="823"/>
      <c r="NJ411" s="824"/>
      <c r="NK411" s="824"/>
      <c r="NL411" s="805"/>
      <c r="NM411" s="809"/>
      <c r="NN411" s="809"/>
      <c r="NO411" s="823"/>
      <c r="NP411" s="824"/>
      <c r="NQ411" s="824"/>
      <c r="NR411" s="805"/>
      <c r="NS411" s="823"/>
      <c r="NT411" s="824"/>
      <c r="NU411" s="824"/>
      <c r="NV411" s="805"/>
      <c r="NW411" s="823"/>
      <c r="NX411" s="824"/>
      <c r="NY411" s="824"/>
      <c r="NZ411" s="834"/>
      <c r="OA411" s="823"/>
      <c r="OB411" s="824"/>
      <c r="OC411" s="824"/>
      <c r="OD411" s="805"/>
      <c r="OE411" s="823"/>
      <c r="OF411" s="824"/>
      <c r="OG411" s="824"/>
      <c r="OH411" s="805"/>
      <c r="OI411" s="823"/>
      <c r="OJ411" s="824"/>
      <c r="OK411" s="824"/>
      <c r="OL411" s="805"/>
      <c r="OM411" s="823"/>
      <c r="ON411" s="824"/>
      <c r="OO411" s="824"/>
      <c r="OP411" s="805"/>
      <c r="OQ411" s="823"/>
      <c r="OR411" s="824"/>
      <c r="OS411" s="824"/>
      <c r="OT411" s="805"/>
      <c r="OU411" s="823"/>
      <c r="OV411" s="824"/>
      <c r="OW411" s="824"/>
      <c r="OX411" s="805"/>
      <c r="OY411" s="823"/>
      <c r="OZ411" s="824"/>
      <c r="PA411" s="824"/>
      <c r="PB411" s="805"/>
      <c r="PC411" s="823"/>
      <c r="PD411" s="824"/>
      <c r="PE411" s="824"/>
      <c r="PF411" s="805"/>
    </row>
    <row r="412" spans="1:422" hidden="1" x14ac:dyDescent="0.25">
      <c r="A412" s="769" t="s">
        <v>76</v>
      </c>
      <c r="B412" s="769"/>
      <c r="C412" s="769"/>
      <c r="D412" s="770"/>
      <c r="E412" s="769"/>
      <c r="F412" s="769"/>
      <c r="G412" s="769"/>
      <c r="H412" s="769"/>
      <c r="I412" s="769"/>
      <c r="J412" s="769"/>
      <c r="K412" s="769"/>
      <c r="L412" s="769"/>
      <c r="M412" s="771"/>
      <c r="N412" s="771">
        <v>1000</v>
      </c>
      <c r="O412" s="769"/>
      <c r="P412" s="769"/>
      <c r="Q412" s="769"/>
      <c r="R412" s="769"/>
      <c r="S412" s="769"/>
      <c r="T412" s="816"/>
      <c r="U412" s="816"/>
      <c r="V412" s="816"/>
      <c r="W412" s="816"/>
      <c r="X412" s="769"/>
      <c r="Y412" s="769">
        <f>IF(AND(AJ412="",AK412="",AL412="",AN412="",AO412="",OR(AP412="",AP412=Dropdown!$AM$12,AP412=Dropdown!$AM$11)),1,0)</f>
        <v>1</v>
      </c>
      <c r="Z412" s="769">
        <f t="shared" si="56"/>
        <v>0</v>
      </c>
      <c r="AA412" s="769">
        <f t="shared" si="57"/>
        <v>0</v>
      </c>
      <c r="AB412" s="769">
        <f t="shared" si="58"/>
        <v>1</v>
      </c>
      <c r="AC412" s="769"/>
      <c r="AD412" s="772" t="str">
        <f>IF(OR(T412&lt;&gt;"",U412&lt;&gt;""),Dropdown!$A$4,IF(OR(V412&lt;&gt;"",W412&lt;&gt;""),Dropdown!$A$5,Dropdown!$A$3))</f>
        <v>Residential</v>
      </c>
      <c r="AE412" s="773" t="s">
        <v>615</v>
      </c>
      <c r="AF412" s="773"/>
      <c r="AG412" s="773"/>
      <c r="AH412" s="773" t="str">
        <f>IF(AG412&lt;&gt;"",VLOOKUP(AG412,Dropdown!$N$3:$R$62,3,FALSE),IF(AF412&lt;&gt;"",VLOOKUP(AF412,Dropdown!$N$3:$R$62,3,FALSE),IF(AE412&lt;&gt;"",VLOOKUP(AE412,Dropdown!$N$3:$R$62,3,FALSE),"")))</f>
        <v xml:space="preserve"> </v>
      </c>
      <c r="AI412" s="773" t="str">
        <f>IF(AG412&lt;&gt;"",VLOOKUP(AG412,Dropdown!$N$3:$R$62,5,FALSE),IF(AF412&lt;&gt;"",VLOOKUP(AF412,Dropdown!$N$3:$R$62,5,FALSE),IF(AE412&lt;&gt;"",VLOOKUP(AE412,Dropdown!$N$3:$R$62,5,FALSE),"")))</f>
        <v>Diverse</v>
      </c>
      <c r="AJ412" s="773"/>
      <c r="AK412" s="773"/>
      <c r="AL412" s="821"/>
      <c r="AM412" s="821" t="s">
        <v>769</v>
      </c>
      <c r="AN412" s="773"/>
      <c r="AO412" s="773"/>
      <c r="AP412" s="773"/>
      <c r="AQ412" s="769" t="s">
        <v>182</v>
      </c>
      <c r="AR412" s="774" t="s">
        <v>133</v>
      </c>
      <c r="AS412" s="845">
        <v>25</v>
      </c>
      <c r="AT412" s="769"/>
      <c r="AU412" s="769"/>
      <c r="AV412" s="846"/>
      <c r="AW412" s="823"/>
      <c r="AX412" s="824"/>
      <c r="AY412" s="824"/>
      <c r="AZ412" s="803"/>
      <c r="BA412" s="804"/>
      <c r="BB412" s="804"/>
      <c r="BC412" s="823"/>
      <c r="BD412" s="824"/>
      <c r="BE412" s="824"/>
      <c r="BF412" s="805"/>
      <c r="BG412" s="804"/>
      <c r="BH412" s="804"/>
      <c r="BI412" s="823"/>
      <c r="BJ412" s="824"/>
      <c r="BK412" s="824"/>
      <c r="BL412" s="805"/>
      <c r="BM412" s="804"/>
      <c r="BN412" s="804"/>
      <c r="BO412" s="823"/>
      <c r="BP412" s="824"/>
      <c r="BQ412" s="824"/>
      <c r="BR412" s="805"/>
      <c r="BS412" s="804"/>
      <c r="BT412" s="804"/>
      <c r="BU412" s="823"/>
      <c r="BV412" s="824"/>
      <c r="BW412" s="824"/>
      <c r="BX412" s="805"/>
      <c r="BY412" s="804"/>
      <c r="BZ412" s="804"/>
      <c r="CA412" s="823"/>
      <c r="CB412" s="824"/>
      <c r="CC412" s="824"/>
      <c r="CD412" s="805"/>
      <c r="CE412" s="804"/>
      <c r="CF412" s="804"/>
      <c r="CG412" s="823"/>
      <c r="CH412" s="824"/>
      <c r="CI412" s="824"/>
      <c r="CJ412" s="805"/>
      <c r="CK412" s="804"/>
      <c r="CL412" s="804"/>
      <c r="CM412" s="823"/>
      <c r="CN412" s="824"/>
      <c r="CO412" s="824"/>
      <c r="CP412" s="805"/>
      <c r="CQ412" s="804"/>
      <c r="CR412" s="804"/>
      <c r="CS412" s="823"/>
      <c r="CT412" s="824"/>
      <c r="CU412" s="824"/>
      <c r="CV412" s="805"/>
      <c r="CW412" s="804"/>
      <c r="CX412" s="804"/>
      <c r="CY412" s="823"/>
      <c r="CZ412" s="824"/>
      <c r="DA412" s="825"/>
      <c r="DB412" s="803"/>
      <c r="DC412" s="809"/>
      <c r="DD412" s="809"/>
      <c r="DE412" s="826"/>
      <c r="DF412" s="825"/>
      <c r="DG412" s="824"/>
      <c r="DH412" s="805"/>
      <c r="DI412" s="804"/>
      <c r="DJ412" s="804"/>
      <c r="DK412" s="823"/>
      <c r="DL412" s="824"/>
      <c r="DM412" s="825"/>
      <c r="DN412" s="803"/>
      <c r="DO412" s="809"/>
      <c r="DP412" s="809"/>
      <c r="DQ412" s="827"/>
      <c r="DR412" s="828"/>
      <c r="DS412" s="835"/>
      <c r="DT412" s="811"/>
      <c r="DU412" s="812"/>
      <c r="DV412" s="812"/>
      <c r="DW412" s="836"/>
      <c r="DX412" s="835"/>
      <c r="DY412" s="828"/>
      <c r="DZ412" s="813"/>
      <c r="EA412" s="814"/>
      <c r="EB412" s="814"/>
      <c r="EC412" s="827"/>
      <c r="ED412" s="828"/>
      <c r="EE412" s="835"/>
      <c r="EF412" s="811"/>
      <c r="EG412" s="812"/>
      <c r="EH412" s="812"/>
      <c r="EI412" s="836"/>
      <c r="EJ412" s="835"/>
      <c r="EK412" s="828"/>
      <c r="EL412" s="813"/>
      <c r="EM412" s="814"/>
      <c r="EN412" s="814"/>
      <c r="EO412" s="827"/>
      <c r="EP412" s="828"/>
      <c r="EQ412" s="835"/>
      <c r="ER412" s="811"/>
      <c r="ES412" s="812"/>
      <c r="ET412" s="812"/>
      <c r="EU412" s="836"/>
      <c r="EV412" s="835"/>
      <c r="EW412" s="828"/>
      <c r="EX412" s="813"/>
      <c r="EY412" s="814"/>
      <c r="EZ412" s="814"/>
      <c r="FA412" s="827"/>
      <c r="FB412" s="828"/>
      <c r="FC412" s="835"/>
      <c r="FD412" s="811"/>
      <c r="FE412" s="812"/>
      <c r="FF412" s="812"/>
      <c r="FG412" s="836"/>
      <c r="FH412" s="835"/>
      <c r="FI412" s="828"/>
      <c r="FJ412" s="813"/>
      <c r="FK412" s="814"/>
      <c r="FL412" s="814"/>
      <c r="FM412" s="827"/>
      <c r="FN412" s="828"/>
      <c r="FO412" s="835"/>
      <c r="FP412" s="811"/>
      <c r="FQ412" s="812"/>
      <c r="FR412" s="812"/>
      <c r="FS412" s="823"/>
      <c r="FT412" s="824"/>
      <c r="FU412" s="825"/>
      <c r="FV412" s="803"/>
      <c r="FW412" s="804"/>
      <c r="FX412" s="804"/>
      <c r="FY412" s="826"/>
      <c r="FZ412" s="825"/>
      <c r="GA412" s="824"/>
      <c r="GB412" s="805"/>
      <c r="GC412" s="804"/>
      <c r="GD412" s="804"/>
      <c r="GE412" s="823"/>
      <c r="GF412" s="824"/>
      <c r="GG412" s="825"/>
      <c r="GH412" s="803"/>
      <c r="GI412" s="809"/>
      <c r="GJ412" s="809"/>
      <c r="GK412" s="826"/>
      <c r="GL412" s="825"/>
      <c r="GM412" s="824"/>
      <c r="GN412" s="805"/>
      <c r="GO412" s="804"/>
      <c r="GP412" s="804"/>
      <c r="GQ412" s="823"/>
      <c r="GR412" s="824"/>
      <c r="GS412" s="825"/>
      <c r="GT412" s="803"/>
      <c r="GU412" s="809"/>
      <c r="GV412" s="809"/>
      <c r="GW412" s="826"/>
      <c r="GX412" s="825"/>
      <c r="GY412" s="824"/>
      <c r="GZ412" s="805"/>
      <c r="HA412" s="804"/>
      <c r="HB412" s="804"/>
      <c r="HC412" s="823"/>
      <c r="HD412" s="824"/>
      <c r="HE412" s="825"/>
      <c r="HF412" s="803"/>
      <c r="HG412" s="809"/>
      <c r="HH412" s="809"/>
      <c r="HI412" s="826"/>
      <c r="HJ412" s="825"/>
      <c r="HK412" s="824"/>
      <c r="HL412" s="805"/>
      <c r="HM412" s="804"/>
      <c r="HN412" s="804"/>
      <c r="HO412" s="823"/>
      <c r="HP412" s="824"/>
      <c r="HQ412" s="825"/>
      <c r="HR412" s="803"/>
      <c r="HS412" s="809"/>
      <c r="HT412" s="809"/>
      <c r="HU412" s="826"/>
      <c r="HV412" s="825"/>
      <c r="HW412" s="824"/>
      <c r="HX412" s="805"/>
      <c r="HY412" s="804"/>
      <c r="HZ412" s="804"/>
      <c r="IA412" s="823"/>
      <c r="IB412" s="824"/>
      <c r="IC412" s="825"/>
      <c r="ID412" s="803"/>
      <c r="IE412" s="804"/>
      <c r="IF412" s="804"/>
      <c r="IG412" s="826"/>
      <c r="IH412" s="825"/>
      <c r="II412" s="824"/>
      <c r="IJ412" s="805"/>
      <c r="IK412" s="804"/>
      <c r="IL412" s="804"/>
      <c r="IM412" s="823"/>
      <c r="IN412" s="824"/>
      <c r="IO412" s="825"/>
      <c r="IP412" s="803"/>
      <c r="IQ412" s="804"/>
      <c r="IR412" s="804"/>
      <c r="IS412" s="826"/>
      <c r="IT412" s="825"/>
      <c r="IU412" s="824"/>
      <c r="IV412" s="805"/>
      <c r="IW412" s="804"/>
      <c r="IX412" s="804"/>
      <c r="IY412" s="823"/>
      <c r="IZ412" s="824"/>
      <c r="JA412" s="825"/>
      <c r="JB412" s="803"/>
      <c r="JC412" s="804"/>
      <c r="JD412" s="804"/>
      <c r="JE412" s="826"/>
      <c r="JF412" s="825"/>
      <c r="JG412" s="824"/>
      <c r="JH412" s="805"/>
      <c r="JI412" s="804"/>
      <c r="JJ412" s="804"/>
      <c r="JK412" s="823"/>
      <c r="JL412" s="824"/>
      <c r="JM412" s="825"/>
      <c r="JN412" s="803"/>
      <c r="JO412" s="809"/>
      <c r="JP412" s="809"/>
      <c r="JQ412" s="826"/>
      <c r="JR412" s="825"/>
      <c r="JS412" s="824"/>
      <c r="JT412" s="805"/>
      <c r="JU412" s="804"/>
      <c r="JV412" s="804"/>
      <c r="JW412" s="823"/>
      <c r="JX412" s="824"/>
      <c r="JY412" s="824"/>
      <c r="JZ412" s="805"/>
      <c r="KA412" s="809"/>
      <c r="KB412" s="809"/>
      <c r="KC412" s="823"/>
      <c r="KD412" s="824"/>
      <c r="KE412" s="824"/>
      <c r="KF412" s="805"/>
      <c r="KG412" s="809"/>
      <c r="KH412" s="809"/>
      <c r="KI412" s="823"/>
      <c r="KJ412" s="824"/>
      <c r="KK412" s="824"/>
      <c r="KL412" s="805"/>
      <c r="KM412" s="809"/>
      <c r="KN412" s="809"/>
      <c r="KO412" s="823"/>
      <c r="KP412" s="824"/>
      <c r="KQ412" s="824"/>
      <c r="KR412" s="805"/>
      <c r="KS412" s="804"/>
      <c r="KT412" s="804"/>
      <c r="KU412" s="823"/>
      <c r="KV412" s="824"/>
      <c r="KW412" s="824"/>
      <c r="KX412" s="805"/>
      <c r="KY412" s="809"/>
      <c r="KZ412" s="809"/>
      <c r="LA412" s="823"/>
      <c r="LB412" s="824"/>
      <c r="LC412" s="824"/>
      <c r="LD412" s="805"/>
      <c r="LE412" s="804"/>
      <c r="LF412" s="804"/>
      <c r="LG412" s="823"/>
      <c r="LH412" s="824"/>
      <c r="LI412" s="824"/>
      <c r="LJ412" s="805"/>
      <c r="LK412" s="804"/>
      <c r="LL412" s="804"/>
      <c r="LM412" s="823"/>
      <c r="LN412" s="824"/>
      <c r="LO412" s="824"/>
      <c r="LP412" s="805"/>
      <c r="LQ412" s="809"/>
      <c r="LR412" s="809"/>
      <c r="LS412" s="823"/>
      <c r="LT412" s="824"/>
      <c r="LU412" s="824"/>
      <c r="LV412" s="805"/>
      <c r="LW412" s="804"/>
      <c r="LX412" s="804"/>
      <c r="LY412" s="823"/>
      <c r="LZ412" s="824"/>
      <c r="MA412" s="824"/>
      <c r="MB412" s="805"/>
      <c r="MC412" s="809"/>
      <c r="MD412" s="809"/>
      <c r="ME412" s="823"/>
      <c r="MF412" s="824"/>
      <c r="MG412" s="824"/>
      <c r="MH412" s="805"/>
      <c r="MI412" s="809"/>
      <c r="MJ412" s="809"/>
      <c r="MK412" s="823"/>
      <c r="ML412" s="824"/>
      <c r="MM412" s="824"/>
      <c r="MN412" s="805"/>
      <c r="MO412" s="809"/>
      <c r="MP412" s="809"/>
      <c r="MQ412" s="823"/>
      <c r="MR412" s="824"/>
      <c r="MS412" s="824" t="s">
        <v>826</v>
      </c>
      <c r="MT412" s="805"/>
      <c r="MU412" s="804"/>
      <c r="MV412" s="804"/>
      <c r="MW412" s="823"/>
      <c r="MX412" s="824"/>
      <c r="MY412" s="824"/>
      <c r="MZ412" s="805"/>
      <c r="NA412" s="804"/>
      <c r="NB412" s="804"/>
      <c r="NC412" s="823"/>
      <c r="ND412" s="824"/>
      <c r="NE412" s="824"/>
      <c r="NF412" s="805"/>
      <c r="NG412" s="804"/>
      <c r="NH412" s="804"/>
      <c r="NI412" s="823"/>
      <c r="NJ412" s="824"/>
      <c r="NK412" s="824">
        <v>0.2</v>
      </c>
      <c r="NL412" s="805"/>
      <c r="NM412" s="809"/>
      <c r="NN412" s="809"/>
      <c r="NO412" s="823"/>
      <c r="NP412" s="824"/>
      <c r="NQ412" s="824"/>
      <c r="NR412" s="805"/>
      <c r="NS412" s="823"/>
      <c r="NT412" s="824"/>
      <c r="NU412" s="824"/>
      <c r="NV412" s="805"/>
      <c r="NW412" s="823"/>
      <c r="NX412" s="824"/>
      <c r="NY412" s="824"/>
      <c r="NZ412" s="834"/>
      <c r="OA412" s="823"/>
      <c r="OB412" s="824"/>
      <c r="OC412" s="824"/>
      <c r="OD412" s="805"/>
      <c r="OE412" s="823"/>
      <c r="OF412" s="824"/>
      <c r="OG412" s="824"/>
      <c r="OH412" s="805"/>
      <c r="OI412" s="823"/>
      <c r="OJ412" s="824"/>
      <c r="OK412" s="824"/>
      <c r="OL412" s="805"/>
      <c r="OM412" s="823"/>
      <c r="ON412" s="824"/>
      <c r="OO412" s="824"/>
      <c r="OP412" s="805"/>
      <c r="OQ412" s="823"/>
      <c r="OR412" s="824"/>
      <c r="OS412" s="824"/>
      <c r="OT412" s="805"/>
      <c r="OU412" s="823"/>
      <c r="OV412" s="824"/>
      <c r="OW412" s="824"/>
      <c r="OX412" s="805"/>
      <c r="OY412" s="823"/>
      <c r="OZ412" s="824"/>
      <c r="PA412" s="824"/>
      <c r="PB412" s="805"/>
      <c r="PC412" s="823"/>
      <c r="PD412" s="824"/>
      <c r="PE412" s="824"/>
      <c r="PF412" s="805"/>
    </row>
    <row r="413" spans="1:422" hidden="1" x14ac:dyDescent="0.25">
      <c r="A413" s="769" t="s">
        <v>76</v>
      </c>
      <c r="B413" s="769"/>
      <c r="C413" s="769"/>
      <c r="D413" s="770"/>
      <c r="E413" s="769"/>
      <c r="F413" s="769"/>
      <c r="G413" s="769"/>
      <c r="H413" s="769"/>
      <c r="I413" s="769"/>
      <c r="J413" s="769"/>
      <c r="K413" s="769"/>
      <c r="L413" s="769"/>
      <c r="M413" s="771"/>
      <c r="N413" s="771">
        <v>10000</v>
      </c>
      <c r="O413" s="769"/>
      <c r="P413" s="769"/>
      <c r="Q413" s="769"/>
      <c r="R413" s="769"/>
      <c r="S413" s="769"/>
      <c r="T413" s="816"/>
      <c r="U413" s="816"/>
      <c r="V413" s="816"/>
      <c r="W413" s="816"/>
      <c r="X413" s="769"/>
      <c r="Y413" s="769">
        <f>IF(AND(AJ413="",AK413="",AL413="",AN413="",AO413="",OR(AP413="",AP413=Dropdown!$AM$12,AP413=Dropdown!$AM$11)),1,0)</f>
        <v>1</v>
      </c>
      <c r="Z413" s="769">
        <f t="shared" si="56"/>
        <v>0</v>
      </c>
      <c r="AA413" s="769">
        <f t="shared" si="57"/>
        <v>0</v>
      </c>
      <c r="AB413" s="769">
        <f t="shared" si="58"/>
        <v>1</v>
      </c>
      <c r="AC413" s="769"/>
      <c r="AD413" s="772" t="str">
        <f>IF(OR(T413&lt;&gt;"",U413&lt;&gt;""),Dropdown!$A$4,IF(OR(V413&lt;&gt;"",W413&lt;&gt;""),Dropdown!$A$5,Dropdown!$A$3))</f>
        <v>Residential</v>
      </c>
      <c r="AE413" s="773" t="s">
        <v>615</v>
      </c>
      <c r="AF413" s="773"/>
      <c r="AG413" s="773"/>
      <c r="AH413" s="773" t="str">
        <f>IF(AG413&lt;&gt;"",VLOOKUP(AG413,Dropdown!$N$3:$R$62,3,FALSE),IF(AF413&lt;&gt;"",VLOOKUP(AF413,Dropdown!$N$3:$R$62,3,FALSE),IF(AE413&lt;&gt;"",VLOOKUP(AE413,Dropdown!$N$3:$R$62,3,FALSE),"")))</f>
        <v xml:space="preserve"> </v>
      </c>
      <c r="AI413" s="773" t="str">
        <f>IF(AG413&lt;&gt;"",VLOOKUP(AG413,Dropdown!$N$3:$R$62,5,FALSE),IF(AF413&lt;&gt;"",VLOOKUP(AF413,Dropdown!$N$3:$R$62,5,FALSE),IF(AE413&lt;&gt;"",VLOOKUP(AE413,Dropdown!$N$3:$R$62,5,FALSE),"")))</f>
        <v>Diverse</v>
      </c>
      <c r="AJ413" s="773"/>
      <c r="AK413" s="773"/>
      <c r="AL413" s="821"/>
      <c r="AM413" s="821" t="s">
        <v>768</v>
      </c>
      <c r="AN413" s="773"/>
      <c r="AO413" s="773"/>
      <c r="AP413" s="773"/>
      <c r="AQ413" s="769" t="s">
        <v>182</v>
      </c>
      <c r="AR413" s="774" t="s">
        <v>133</v>
      </c>
      <c r="AS413" s="845">
        <v>25</v>
      </c>
      <c r="AT413" s="769"/>
      <c r="AU413" s="769"/>
      <c r="AV413" s="846"/>
      <c r="AW413" s="823"/>
      <c r="AX413" s="824"/>
      <c r="AY413" s="824"/>
      <c r="AZ413" s="803"/>
      <c r="BA413" s="804"/>
      <c r="BB413" s="804"/>
      <c r="BC413" s="823"/>
      <c r="BD413" s="824"/>
      <c r="BE413" s="824"/>
      <c r="BF413" s="805"/>
      <c r="BG413" s="804"/>
      <c r="BH413" s="804"/>
      <c r="BI413" s="823"/>
      <c r="BJ413" s="824"/>
      <c r="BK413" s="824"/>
      <c r="BL413" s="805"/>
      <c r="BM413" s="804"/>
      <c r="BN413" s="804"/>
      <c r="BO413" s="823"/>
      <c r="BP413" s="824"/>
      <c r="BQ413" s="824"/>
      <c r="BR413" s="805"/>
      <c r="BS413" s="804"/>
      <c r="BT413" s="804"/>
      <c r="BU413" s="823"/>
      <c r="BV413" s="824"/>
      <c r="BW413" s="824"/>
      <c r="BX413" s="805"/>
      <c r="BY413" s="804"/>
      <c r="BZ413" s="804"/>
      <c r="CA413" s="823"/>
      <c r="CB413" s="824"/>
      <c r="CC413" s="824"/>
      <c r="CD413" s="805"/>
      <c r="CE413" s="804"/>
      <c r="CF413" s="804"/>
      <c r="CG413" s="823"/>
      <c r="CH413" s="824"/>
      <c r="CI413" s="824"/>
      <c r="CJ413" s="805"/>
      <c r="CK413" s="804"/>
      <c r="CL413" s="804"/>
      <c r="CM413" s="823"/>
      <c r="CN413" s="824"/>
      <c r="CO413" s="824"/>
      <c r="CP413" s="805"/>
      <c r="CQ413" s="804"/>
      <c r="CR413" s="804"/>
      <c r="CS413" s="823"/>
      <c r="CT413" s="824"/>
      <c r="CU413" s="824"/>
      <c r="CV413" s="805"/>
      <c r="CW413" s="804"/>
      <c r="CX413" s="804"/>
      <c r="CY413" s="823"/>
      <c r="CZ413" s="824"/>
      <c r="DA413" s="825"/>
      <c r="DB413" s="803"/>
      <c r="DC413" s="809"/>
      <c r="DD413" s="809"/>
      <c r="DE413" s="826"/>
      <c r="DF413" s="825"/>
      <c r="DG413" s="824"/>
      <c r="DH413" s="805"/>
      <c r="DI413" s="804"/>
      <c r="DJ413" s="804"/>
      <c r="DK413" s="823"/>
      <c r="DL413" s="824"/>
      <c r="DM413" s="825"/>
      <c r="DN413" s="803"/>
      <c r="DO413" s="809"/>
      <c r="DP413" s="809"/>
      <c r="DQ413" s="827"/>
      <c r="DR413" s="828"/>
      <c r="DS413" s="835"/>
      <c r="DT413" s="811"/>
      <c r="DU413" s="812"/>
      <c r="DV413" s="812"/>
      <c r="DW413" s="836"/>
      <c r="DX413" s="835"/>
      <c r="DY413" s="828"/>
      <c r="DZ413" s="813"/>
      <c r="EA413" s="814"/>
      <c r="EB413" s="814"/>
      <c r="EC413" s="827"/>
      <c r="ED413" s="828"/>
      <c r="EE413" s="835"/>
      <c r="EF413" s="811"/>
      <c r="EG413" s="812"/>
      <c r="EH413" s="812"/>
      <c r="EI413" s="836"/>
      <c r="EJ413" s="835"/>
      <c r="EK413" s="828"/>
      <c r="EL413" s="813"/>
      <c r="EM413" s="814"/>
      <c r="EN413" s="814"/>
      <c r="EO413" s="827"/>
      <c r="EP413" s="828"/>
      <c r="EQ413" s="835"/>
      <c r="ER413" s="811"/>
      <c r="ES413" s="812"/>
      <c r="ET413" s="812"/>
      <c r="EU413" s="836"/>
      <c r="EV413" s="835"/>
      <c r="EW413" s="828"/>
      <c r="EX413" s="813"/>
      <c r="EY413" s="814"/>
      <c r="EZ413" s="814"/>
      <c r="FA413" s="827"/>
      <c r="FB413" s="828"/>
      <c r="FC413" s="835"/>
      <c r="FD413" s="811"/>
      <c r="FE413" s="812"/>
      <c r="FF413" s="812"/>
      <c r="FG413" s="836"/>
      <c r="FH413" s="835"/>
      <c r="FI413" s="828"/>
      <c r="FJ413" s="813"/>
      <c r="FK413" s="814"/>
      <c r="FL413" s="814"/>
      <c r="FM413" s="827"/>
      <c r="FN413" s="828"/>
      <c r="FO413" s="835"/>
      <c r="FP413" s="811"/>
      <c r="FQ413" s="812"/>
      <c r="FR413" s="812"/>
      <c r="FS413" s="823"/>
      <c r="FT413" s="824"/>
      <c r="FU413" s="825"/>
      <c r="FV413" s="803"/>
      <c r="FW413" s="804"/>
      <c r="FX413" s="804"/>
      <c r="FY413" s="826"/>
      <c r="FZ413" s="825"/>
      <c r="GA413" s="824"/>
      <c r="GB413" s="805"/>
      <c r="GC413" s="804"/>
      <c r="GD413" s="804"/>
      <c r="GE413" s="823"/>
      <c r="GF413" s="824"/>
      <c r="GG413" s="825"/>
      <c r="GH413" s="803"/>
      <c r="GI413" s="809"/>
      <c r="GJ413" s="809"/>
      <c r="GK413" s="826"/>
      <c r="GL413" s="825"/>
      <c r="GM413" s="824"/>
      <c r="GN413" s="805"/>
      <c r="GO413" s="804"/>
      <c r="GP413" s="804"/>
      <c r="GQ413" s="823"/>
      <c r="GR413" s="824"/>
      <c r="GS413" s="825"/>
      <c r="GT413" s="803"/>
      <c r="GU413" s="809"/>
      <c r="GV413" s="809"/>
      <c r="GW413" s="826"/>
      <c r="GX413" s="825"/>
      <c r="GY413" s="824"/>
      <c r="GZ413" s="805"/>
      <c r="HA413" s="804"/>
      <c r="HB413" s="804"/>
      <c r="HC413" s="823"/>
      <c r="HD413" s="824"/>
      <c r="HE413" s="825"/>
      <c r="HF413" s="803"/>
      <c r="HG413" s="809"/>
      <c r="HH413" s="809"/>
      <c r="HI413" s="826"/>
      <c r="HJ413" s="825"/>
      <c r="HK413" s="824"/>
      <c r="HL413" s="805"/>
      <c r="HM413" s="804"/>
      <c r="HN413" s="804"/>
      <c r="HO413" s="823"/>
      <c r="HP413" s="824"/>
      <c r="HQ413" s="825"/>
      <c r="HR413" s="803"/>
      <c r="HS413" s="809"/>
      <c r="HT413" s="809"/>
      <c r="HU413" s="826"/>
      <c r="HV413" s="825"/>
      <c r="HW413" s="824"/>
      <c r="HX413" s="805"/>
      <c r="HY413" s="804"/>
      <c r="HZ413" s="804"/>
      <c r="IA413" s="823"/>
      <c r="IB413" s="824"/>
      <c r="IC413" s="825"/>
      <c r="ID413" s="803"/>
      <c r="IE413" s="804"/>
      <c r="IF413" s="804"/>
      <c r="IG413" s="826"/>
      <c r="IH413" s="825"/>
      <c r="II413" s="824"/>
      <c r="IJ413" s="805"/>
      <c r="IK413" s="804"/>
      <c r="IL413" s="804"/>
      <c r="IM413" s="823"/>
      <c r="IN413" s="824"/>
      <c r="IO413" s="825"/>
      <c r="IP413" s="803"/>
      <c r="IQ413" s="804"/>
      <c r="IR413" s="804"/>
      <c r="IS413" s="826"/>
      <c r="IT413" s="825"/>
      <c r="IU413" s="824"/>
      <c r="IV413" s="805"/>
      <c r="IW413" s="804"/>
      <c r="IX413" s="804"/>
      <c r="IY413" s="823"/>
      <c r="IZ413" s="824"/>
      <c r="JA413" s="825"/>
      <c r="JB413" s="803"/>
      <c r="JC413" s="804"/>
      <c r="JD413" s="804"/>
      <c r="JE413" s="826"/>
      <c r="JF413" s="825"/>
      <c r="JG413" s="824"/>
      <c r="JH413" s="805"/>
      <c r="JI413" s="804"/>
      <c r="JJ413" s="804"/>
      <c r="JK413" s="823"/>
      <c r="JL413" s="824"/>
      <c r="JM413" s="825"/>
      <c r="JN413" s="803"/>
      <c r="JO413" s="809"/>
      <c r="JP413" s="809"/>
      <c r="JQ413" s="826"/>
      <c r="JR413" s="825"/>
      <c r="JS413" s="824"/>
      <c r="JT413" s="805"/>
      <c r="JU413" s="804"/>
      <c r="JV413" s="804"/>
      <c r="JW413" s="823"/>
      <c r="JX413" s="824"/>
      <c r="JY413" s="824"/>
      <c r="JZ413" s="805"/>
      <c r="KA413" s="809"/>
      <c r="KB413" s="809"/>
      <c r="KC413" s="823"/>
      <c r="KD413" s="824"/>
      <c r="KE413" s="824"/>
      <c r="KF413" s="805"/>
      <c r="KG413" s="809"/>
      <c r="KH413" s="809"/>
      <c r="KI413" s="823"/>
      <c r="KJ413" s="824"/>
      <c r="KK413" s="824"/>
      <c r="KL413" s="805"/>
      <c r="KM413" s="809"/>
      <c r="KN413" s="809"/>
      <c r="KO413" s="823"/>
      <c r="KP413" s="824"/>
      <c r="KQ413" s="824"/>
      <c r="KR413" s="805"/>
      <c r="KS413" s="804"/>
      <c r="KT413" s="804"/>
      <c r="KU413" s="823"/>
      <c r="KV413" s="824"/>
      <c r="KW413" s="824"/>
      <c r="KX413" s="805"/>
      <c r="KY413" s="809"/>
      <c r="KZ413" s="809"/>
      <c r="LA413" s="823"/>
      <c r="LB413" s="824"/>
      <c r="LC413" s="824"/>
      <c r="LD413" s="805"/>
      <c r="LE413" s="804"/>
      <c r="LF413" s="804"/>
      <c r="LG413" s="823"/>
      <c r="LH413" s="824"/>
      <c r="LI413" s="824"/>
      <c r="LJ413" s="805"/>
      <c r="LK413" s="804"/>
      <c r="LL413" s="804"/>
      <c r="LM413" s="823"/>
      <c r="LN413" s="824"/>
      <c r="LO413" s="824"/>
      <c r="LP413" s="805"/>
      <c r="LQ413" s="809"/>
      <c r="LR413" s="809"/>
      <c r="LS413" s="823"/>
      <c r="LT413" s="824"/>
      <c r="LU413" s="824"/>
      <c r="LV413" s="805"/>
      <c r="LW413" s="804"/>
      <c r="LX413" s="804"/>
      <c r="LY413" s="823"/>
      <c r="LZ413" s="824"/>
      <c r="MA413" s="824"/>
      <c r="MB413" s="805"/>
      <c r="MC413" s="809"/>
      <c r="MD413" s="809"/>
      <c r="ME413" s="823"/>
      <c r="MF413" s="824"/>
      <c r="MG413" s="824"/>
      <c r="MH413" s="805"/>
      <c r="MI413" s="809"/>
      <c r="MJ413" s="809"/>
      <c r="MK413" s="823"/>
      <c r="ML413" s="824"/>
      <c r="MM413" s="824"/>
      <c r="MN413" s="805"/>
      <c r="MO413" s="809"/>
      <c r="MP413" s="809"/>
      <c r="MQ413" s="823"/>
      <c r="MR413" s="824"/>
      <c r="MS413" s="824" t="s">
        <v>841</v>
      </c>
      <c r="MT413" s="805"/>
      <c r="MU413" s="804"/>
      <c r="MV413" s="804"/>
      <c r="MW413" s="823"/>
      <c r="MX413" s="824"/>
      <c r="MY413" s="824"/>
      <c r="MZ413" s="805"/>
      <c r="NA413" s="804"/>
      <c r="NB413" s="804"/>
      <c r="NC413" s="823"/>
      <c r="ND413" s="824"/>
      <c r="NE413" s="824"/>
      <c r="NF413" s="805"/>
      <c r="NG413" s="804"/>
      <c r="NH413" s="804"/>
      <c r="NI413" s="823"/>
      <c r="NJ413" s="824"/>
      <c r="NK413" s="824">
        <v>0.14000000000000001</v>
      </c>
      <c r="NL413" s="805"/>
      <c r="NM413" s="809"/>
      <c r="NN413" s="809"/>
      <c r="NO413" s="823"/>
      <c r="NP413" s="824"/>
      <c r="NQ413" s="824"/>
      <c r="NR413" s="805"/>
      <c r="NS413" s="823"/>
      <c r="NT413" s="824"/>
      <c r="NU413" s="824"/>
      <c r="NV413" s="805"/>
      <c r="NW413" s="823"/>
      <c r="NX413" s="824"/>
      <c r="NY413" s="824"/>
      <c r="NZ413" s="834"/>
      <c r="OA413" s="823"/>
      <c r="OB413" s="824"/>
      <c r="OC413" s="824"/>
      <c r="OD413" s="805"/>
      <c r="OE413" s="823"/>
      <c r="OF413" s="824"/>
      <c r="OG413" s="824"/>
      <c r="OH413" s="805"/>
      <c r="OI413" s="823"/>
      <c r="OJ413" s="824"/>
      <c r="OK413" s="824"/>
      <c r="OL413" s="805"/>
      <c r="OM413" s="823"/>
      <c r="ON413" s="824"/>
      <c r="OO413" s="824"/>
      <c r="OP413" s="805"/>
      <c r="OQ413" s="823"/>
      <c r="OR413" s="824"/>
      <c r="OS413" s="824"/>
      <c r="OT413" s="805"/>
      <c r="OU413" s="823"/>
      <c r="OV413" s="824"/>
      <c r="OW413" s="824"/>
      <c r="OX413" s="805"/>
      <c r="OY413" s="823"/>
      <c r="OZ413" s="824"/>
      <c r="PA413" s="824"/>
      <c r="PB413" s="805"/>
      <c r="PC413" s="823"/>
      <c r="PD413" s="824"/>
      <c r="PE413" s="824"/>
      <c r="PF413" s="805"/>
    </row>
    <row r="414" spans="1:422" hidden="1" x14ac:dyDescent="0.25">
      <c r="A414" s="769" t="s">
        <v>76</v>
      </c>
      <c r="B414" s="769"/>
      <c r="C414" s="769"/>
      <c r="D414" s="770"/>
      <c r="E414" s="769"/>
      <c r="F414" s="769"/>
      <c r="G414" s="769"/>
      <c r="H414" s="769"/>
      <c r="I414" s="769"/>
      <c r="J414" s="769"/>
      <c r="K414" s="769"/>
      <c r="L414" s="769"/>
      <c r="M414" s="771"/>
      <c r="N414" s="771">
        <v>1000000</v>
      </c>
      <c r="O414" s="769"/>
      <c r="P414" s="769"/>
      <c r="Q414" s="769"/>
      <c r="R414" s="769"/>
      <c r="S414" s="769"/>
      <c r="T414" s="816"/>
      <c r="U414" s="816"/>
      <c r="V414" s="816"/>
      <c r="W414" s="816"/>
      <c r="X414" s="769"/>
      <c r="Y414" s="769">
        <f>IF(AND(AJ414="",AK414="",AL414="",AN414="",AO414="",OR(AP414="",AP414=Dropdown!$AM$12,AP414=Dropdown!$AM$11)),1,0)</f>
        <v>1</v>
      </c>
      <c r="Z414" s="769">
        <f t="shared" si="56"/>
        <v>0</v>
      </c>
      <c r="AA414" s="769">
        <f t="shared" si="57"/>
        <v>0</v>
      </c>
      <c r="AB414" s="769">
        <f t="shared" si="58"/>
        <v>1</v>
      </c>
      <c r="AC414" s="769"/>
      <c r="AD414" s="772" t="str">
        <f>IF(OR(T414&lt;&gt;"",U414&lt;&gt;""),Dropdown!$A$4,IF(OR(V414&lt;&gt;"",W414&lt;&gt;""),Dropdown!$A$5,Dropdown!$A$3))</f>
        <v>Residential</v>
      </c>
      <c r="AE414" s="773" t="s">
        <v>615</v>
      </c>
      <c r="AF414" s="773"/>
      <c r="AG414" s="773"/>
      <c r="AH414" s="773" t="str">
        <f>IF(AG414&lt;&gt;"",VLOOKUP(AG414,Dropdown!$N$3:$R$62,3,FALSE),IF(AF414&lt;&gt;"",VLOOKUP(AF414,Dropdown!$N$3:$R$62,3,FALSE),IF(AE414&lt;&gt;"",VLOOKUP(AE414,Dropdown!$N$3:$R$62,3,FALSE),"")))</f>
        <v xml:space="preserve"> </v>
      </c>
      <c r="AI414" s="773" t="str">
        <f>IF(AG414&lt;&gt;"",VLOOKUP(AG414,Dropdown!$N$3:$R$62,5,FALSE),IF(AF414&lt;&gt;"",VLOOKUP(AF414,Dropdown!$N$3:$R$62,5,FALSE),IF(AE414&lt;&gt;"",VLOOKUP(AE414,Dropdown!$N$3:$R$62,5,FALSE),"")))</f>
        <v>Diverse</v>
      </c>
      <c r="AJ414" s="773"/>
      <c r="AK414" s="773"/>
      <c r="AL414" s="821"/>
      <c r="AM414" s="821" t="s">
        <v>790</v>
      </c>
      <c r="AN414" s="773"/>
      <c r="AO414" s="773"/>
      <c r="AP414" s="773"/>
      <c r="AQ414" s="769" t="s">
        <v>182</v>
      </c>
      <c r="AR414" s="774" t="s">
        <v>133</v>
      </c>
      <c r="AS414" s="845">
        <v>25</v>
      </c>
      <c r="AT414" s="769"/>
      <c r="AU414" s="769"/>
      <c r="AV414" s="846"/>
      <c r="AW414" s="823"/>
      <c r="AX414" s="824"/>
      <c r="AY414" s="824"/>
      <c r="AZ414" s="803"/>
      <c r="BA414" s="804"/>
      <c r="BB414" s="804"/>
      <c r="BC414" s="823"/>
      <c r="BD414" s="824"/>
      <c r="BE414" s="824"/>
      <c r="BF414" s="805"/>
      <c r="BG414" s="804"/>
      <c r="BH414" s="804"/>
      <c r="BI414" s="823"/>
      <c r="BJ414" s="824"/>
      <c r="BK414" s="824"/>
      <c r="BL414" s="805"/>
      <c r="BM414" s="804"/>
      <c r="BN414" s="804"/>
      <c r="BO414" s="823"/>
      <c r="BP414" s="824"/>
      <c r="BQ414" s="824"/>
      <c r="BR414" s="805"/>
      <c r="BS414" s="804"/>
      <c r="BT414" s="804"/>
      <c r="BU414" s="823"/>
      <c r="BV414" s="824"/>
      <c r="BW414" s="824"/>
      <c r="BX414" s="805"/>
      <c r="BY414" s="804"/>
      <c r="BZ414" s="804"/>
      <c r="CA414" s="823"/>
      <c r="CB414" s="824"/>
      <c r="CC414" s="824"/>
      <c r="CD414" s="805"/>
      <c r="CE414" s="804"/>
      <c r="CF414" s="804"/>
      <c r="CG414" s="823"/>
      <c r="CH414" s="824"/>
      <c r="CI414" s="824"/>
      <c r="CJ414" s="805"/>
      <c r="CK414" s="804"/>
      <c r="CL414" s="804"/>
      <c r="CM414" s="823"/>
      <c r="CN414" s="824"/>
      <c r="CO414" s="824"/>
      <c r="CP414" s="805"/>
      <c r="CQ414" s="804"/>
      <c r="CR414" s="804"/>
      <c r="CS414" s="823"/>
      <c r="CT414" s="824"/>
      <c r="CU414" s="824"/>
      <c r="CV414" s="805"/>
      <c r="CW414" s="804"/>
      <c r="CX414" s="804"/>
      <c r="CY414" s="823"/>
      <c r="CZ414" s="824"/>
      <c r="DA414" s="825"/>
      <c r="DB414" s="803"/>
      <c r="DC414" s="809"/>
      <c r="DD414" s="809"/>
      <c r="DE414" s="826"/>
      <c r="DF414" s="825"/>
      <c r="DG414" s="824"/>
      <c r="DH414" s="805"/>
      <c r="DI414" s="804"/>
      <c r="DJ414" s="804"/>
      <c r="DK414" s="823"/>
      <c r="DL414" s="824"/>
      <c r="DM414" s="825"/>
      <c r="DN414" s="803"/>
      <c r="DO414" s="809"/>
      <c r="DP414" s="809"/>
      <c r="DQ414" s="827"/>
      <c r="DR414" s="828"/>
      <c r="DS414" s="835"/>
      <c r="DT414" s="811"/>
      <c r="DU414" s="812"/>
      <c r="DV414" s="812"/>
      <c r="DW414" s="836"/>
      <c r="DX414" s="835"/>
      <c r="DY414" s="828"/>
      <c r="DZ414" s="813"/>
      <c r="EA414" s="814"/>
      <c r="EB414" s="814"/>
      <c r="EC414" s="827"/>
      <c r="ED414" s="828"/>
      <c r="EE414" s="835"/>
      <c r="EF414" s="811"/>
      <c r="EG414" s="812"/>
      <c r="EH414" s="812"/>
      <c r="EI414" s="836"/>
      <c r="EJ414" s="835"/>
      <c r="EK414" s="828"/>
      <c r="EL414" s="813"/>
      <c r="EM414" s="814"/>
      <c r="EN414" s="814"/>
      <c r="EO414" s="827"/>
      <c r="EP414" s="828"/>
      <c r="EQ414" s="835"/>
      <c r="ER414" s="811"/>
      <c r="ES414" s="812"/>
      <c r="ET414" s="812"/>
      <c r="EU414" s="836"/>
      <c r="EV414" s="835"/>
      <c r="EW414" s="828"/>
      <c r="EX414" s="813"/>
      <c r="EY414" s="814"/>
      <c r="EZ414" s="814"/>
      <c r="FA414" s="827"/>
      <c r="FB414" s="828"/>
      <c r="FC414" s="835"/>
      <c r="FD414" s="811"/>
      <c r="FE414" s="812"/>
      <c r="FF414" s="812"/>
      <c r="FG414" s="836"/>
      <c r="FH414" s="835"/>
      <c r="FI414" s="828"/>
      <c r="FJ414" s="813"/>
      <c r="FK414" s="814"/>
      <c r="FL414" s="814"/>
      <c r="FM414" s="827"/>
      <c r="FN414" s="828"/>
      <c r="FO414" s="835"/>
      <c r="FP414" s="811"/>
      <c r="FQ414" s="812"/>
      <c r="FR414" s="812"/>
      <c r="FS414" s="823"/>
      <c r="FT414" s="824"/>
      <c r="FU414" s="825"/>
      <c r="FV414" s="803"/>
      <c r="FW414" s="804"/>
      <c r="FX414" s="804"/>
      <c r="FY414" s="826"/>
      <c r="FZ414" s="825"/>
      <c r="GA414" s="824"/>
      <c r="GB414" s="805"/>
      <c r="GC414" s="804"/>
      <c r="GD414" s="804"/>
      <c r="GE414" s="823"/>
      <c r="GF414" s="824"/>
      <c r="GG414" s="825"/>
      <c r="GH414" s="803"/>
      <c r="GI414" s="809"/>
      <c r="GJ414" s="809"/>
      <c r="GK414" s="826"/>
      <c r="GL414" s="825"/>
      <c r="GM414" s="824"/>
      <c r="GN414" s="805"/>
      <c r="GO414" s="804"/>
      <c r="GP414" s="804"/>
      <c r="GQ414" s="823"/>
      <c r="GR414" s="824"/>
      <c r="GS414" s="825"/>
      <c r="GT414" s="803"/>
      <c r="GU414" s="809"/>
      <c r="GV414" s="809"/>
      <c r="GW414" s="826"/>
      <c r="GX414" s="825"/>
      <c r="GY414" s="824"/>
      <c r="GZ414" s="805"/>
      <c r="HA414" s="804"/>
      <c r="HB414" s="804"/>
      <c r="HC414" s="823"/>
      <c r="HD414" s="824"/>
      <c r="HE414" s="825"/>
      <c r="HF414" s="803"/>
      <c r="HG414" s="809"/>
      <c r="HH414" s="809"/>
      <c r="HI414" s="826"/>
      <c r="HJ414" s="825"/>
      <c r="HK414" s="824"/>
      <c r="HL414" s="805"/>
      <c r="HM414" s="804"/>
      <c r="HN414" s="804"/>
      <c r="HO414" s="823"/>
      <c r="HP414" s="824"/>
      <c r="HQ414" s="825"/>
      <c r="HR414" s="803"/>
      <c r="HS414" s="809"/>
      <c r="HT414" s="809"/>
      <c r="HU414" s="826"/>
      <c r="HV414" s="825"/>
      <c r="HW414" s="824"/>
      <c r="HX414" s="805"/>
      <c r="HY414" s="804"/>
      <c r="HZ414" s="804"/>
      <c r="IA414" s="823"/>
      <c r="IB414" s="824"/>
      <c r="IC414" s="825"/>
      <c r="ID414" s="803"/>
      <c r="IE414" s="804"/>
      <c r="IF414" s="804"/>
      <c r="IG414" s="826"/>
      <c r="IH414" s="825"/>
      <c r="II414" s="824"/>
      <c r="IJ414" s="805"/>
      <c r="IK414" s="804"/>
      <c r="IL414" s="804"/>
      <c r="IM414" s="823"/>
      <c r="IN414" s="824"/>
      <c r="IO414" s="825"/>
      <c r="IP414" s="803"/>
      <c r="IQ414" s="804"/>
      <c r="IR414" s="804"/>
      <c r="IS414" s="826"/>
      <c r="IT414" s="825"/>
      <c r="IU414" s="824"/>
      <c r="IV414" s="805"/>
      <c r="IW414" s="804"/>
      <c r="IX414" s="804"/>
      <c r="IY414" s="823"/>
      <c r="IZ414" s="824"/>
      <c r="JA414" s="825"/>
      <c r="JB414" s="803"/>
      <c r="JC414" s="804"/>
      <c r="JD414" s="804"/>
      <c r="JE414" s="826"/>
      <c r="JF414" s="825"/>
      <c r="JG414" s="824"/>
      <c r="JH414" s="805"/>
      <c r="JI414" s="804"/>
      <c r="JJ414" s="804"/>
      <c r="JK414" s="823"/>
      <c r="JL414" s="824"/>
      <c r="JM414" s="825"/>
      <c r="JN414" s="803"/>
      <c r="JO414" s="809"/>
      <c r="JP414" s="809"/>
      <c r="JQ414" s="826"/>
      <c r="JR414" s="825"/>
      <c r="JS414" s="824"/>
      <c r="JT414" s="805"/>
      <c r="JU414" s="804"/>
      <c r="JV414" s="804"/>
      <c r="JW414" s="823"/>
      <c r="JX414" s="824"/>
      <c r="JY414" s="824"/>
      <c r="JZ414" s="805"/>
      <c r="KA414" s="809"/>
      <c r="KB414" s="809"/>
      <c r="KC414" s="823"/>
      <c r="KD414" s="824"/>
      <c r="KE414" s="824"/>
      <c r="KF414" s="805"/>
      <c r="KG414" s="809"/>
      <c r="KH414" s="809"/>
      <c r="KI414" s="823"/>
      <c r="KJ414" s="824"/>
      <c r="KK414" s="824"/>
      <c r="KL414" s="805"/>
      <c r="KM414" s="809"/>
      <c r="KN414" s="809"/>
      <c r="KO414" s="823"/>
      <c r="KP414" s="824"/>
      <c r="KQ414" s="824"/>
      <c r="KR414" s="805"/>
      <c r="KS414" s="804"/>
      <c r="KT414" s="804"/>
      <c r="KU414" s="823"/>
      <c r="KV414" s="824"/>
      <c r="KW414" s="824"/>
      <c r="KX414" s="805"/>
      <c r="KY414" s="809"/>
      <c r="KZ414" s="809"/>
      <c r="LA414" s="823"/>
      <c r="LB414" s="824"/>
      <c r="LC414" s="824"/>
      <c r="LD414" s="805"/>
      <c r="LE414" s="804"/>
      <c r="LF414" s="804"/>
      <c r="LG414" s="823"/>
      <c r="LH414" s="824"/>
      <c r="LI414" s="824"/>
      <c r="LJ414" s="805"/>
      <c r="LK414" s="804"/>
      <c r="LL414" s="804"/>
      <c r="LM414" s="823"/>
      <c r="LN414" s="824"/>
      <c r="LO414" s="824"/>
      <c r="LP414" s="805"/>
      <c r="LQ414" s="809"/>
      <c r="LR414" s="809"/>
      <c r="LS414" s="823"/>
      <c r="LT414" s="824"/>
      <c r="LU414" s="824"/>
      <c r="LV414" s="805"/>
      <c r="LW414" s="804"/>
      <c r="LX414" s="804"/>
      <c r="LY414" s="823"/>
      <c r="LZ414" s="824"/>
      <c r="MA414" s="824"/>
      <c r="MB414" s="805"/>
      <c r="MC414" s="809"/>
      <c r="MD414" s="809"/>
      <c r="ME414" s="823"/>
      <c r="MF414" s="824"/>
      <c r="MG414" s="824"/>
      <c r="MH414" s="805"/>
      <c r="MI414" s="809"/>
      <c r="MJ414" s="809"/>
      <c r="MK414" s="823"/>
      <c r="ML414" s="824"/>
      <c r="MM414" s="824"/>
      <c r="MN414" s="805"/>
      <c r="MO414" s="809"/>
      <c r="MP414" s="809"/>
      <c r="MQ414" s="823"/>
      <c r="MR414" s="824"/>
      <c r="MS414" s="824" t="s">
        <v>843</v>
      </c>
      <c r="MT414" s="805"/>
      <c r="MU414" s="804"/>
      <c r="MV414" s="804"/>
      <c r="MW414" s="823"/>
      <c r="MX414" s="824"/>
      <c r="MY414" s="824"/>
      <c r="MZ414" s="805"/>
      <c r="NA414" s="804"/>
      <c r="NB414" s="804"/>
      <c r="NC414" s="823"/>
      <c r="ND414" s="824"/>
      <c r="NE414" s="824"/>
      <c r="NF414" s="805"/>
      <c r="NG414" s="804"/>
      <c r="NH414" s="804"/>
      <c r="NI414" s="823"/>
      <c r="NJ414" s="824"/>
      <c r="NK414" s="824">
        <v>0.09</v>
      </c>
      <c r="NL414" s="805"/>
      <c r="NM414" s="809"/>
      <c r="NN414" s="809"/>
      <c r="NO414" s="823"/>
      <c r="NP414" s="824"/>
      <c r="NQ414" s="824"/>
      <c r="NR414" s="805"/>
      <c r="NS414" s="823"/>
      <c r="NT414" s="824"/>
      <c r="NU414" s="824"/>
      <c r="NV414" s="805"/>
      <c r="NW414" s="823"/>
      <c r="NX414" s="824"/>
      <c r="NY414" s="824"/>
      <c r="NZ414" s="834"/>
      <c r="OA414" s="823"/>
      <c r="OB414" s="824"/>
      <c r="OC414" s="824"/>
      <c r="OD414" s="805"/>
      <c r="OE414" s="823"/>
      <c r="OF414" s="824"/>
      <c r="OG414" s="824"/>
      <c r="OH414" s="805"/>
      <c r="OI414" s="823"/>
      <c r="OJ414" s="824"/>
      <c r="OK414" s="824"/>
      <c r="OL414" s="805"/>
      <c r="OM414" s="823"/>
      <c r="ON414" s="824"/>
      <c r="OO414" s="824"/>
      <c r="OP414" s="805"/>
      <c r="OQ414" s="823"/>
      <c r="OR414" s="824"/>
      <c r="OS414" s="824"/>
      <c r="OT414" s="805"/>
      <c r="OU414" s="823"/>
      <c r="OV414" s="824"/>
      <c r="OW414" s="824"/>
      <c r="OX414" s="805"/>
      <c r="OY414" s="823"/>
      <c r="OZ414" s="824"/>
      <c r="PA414" s="824"/>
      <c r="PB414" s="805"/>
      <c r="PC414" s="823"/>
      <c r="PD414" s="824"/>
      <c r="PE414" s="824"/>
      <c r="PF414" s="805"/>
    </row>
    <row r="415" spans="1:422" hidden="1" x14ac:dyDescent="0.25">
      <c r="A415" s="769" t="s">
        <v>76</v>
      </c>
      <c r="B415" s="769"/>
      <c r="C415" s="769"/>
      <c r="D415" s="770"/>
      <c r="E415" s="769"/>
      <c r="F415" s="769"/>
      <c r="G415" s="769"/>
      <c r="H415" s="769"/>
      <c r="I415" s="769"/>
      <c r="J415" s="769"/>
      <c r="K415" s="769"/>
      <c r="L415" s="769"/>
      <c r="M415" s="771"/>
      <c r="N415" s="771">
        <v>1000</v>
      </c>
      <c r="O415" s="769"/>
      <c r="P415" s="769"/>
      <c r="Q415" s="769"/>
      <c r="R415" s="769"/>
      <c r="S415" s="769"/>
      <c r="T415" s="816"/>
      <c r="U415" s="816"/>
      <c r="V415" s="816"/>
      <c r="W415" s="816"/>
      <c r="X415" s="769"/>
      <c r="Y415" s="769">
        <f>IF(AND(AJ415="",AK415="",AL415="",AN415="",AO415="",OR(AP415="",AP415=Dropdown!$AM$12,AP415=Dropdown!$AM$11)),1,0)</f>
        <v>1</v>
      </c>
      <c r="Z415" s="769">
        <f t="shared" si="56"/>
        <v>0</v>
      </c>
      <c r="AA415" s="769">
        <f t="shared" si="57"/>
        <v>0</v>
      </c>
      <c r="AB415" s="769">
        <f t="shared" si="58"/>
        <v>0</v>
      </c>
      <c r="AC415" s="769"/>
      <c r="AD415" s="772" t="str">
        <f>IF(OR(T415&lt;&gt;"",U415&lt;&gt;""),Dropdown!$A$4,IF(OR(V415&lt;&gt;"",W415&lt;&gt;""),Dropdown!$A$5,Dropdown!$A$3))</f>
        <v>Residential</v>
      </c>
      <c r="AE415" s="773" t="s">
        <v>615</v>
      </c>
      <c r="AF415" s="773"/>
      <c r="AG415" s="773"/>
      <c r="AH415" s="773" t="str">
        <f>IF(AG415&lt;&gt;"",VLOOKUP(AG415,Dropdown!$N$3:$R$62,3,FALSE),IF(AF415&lt;&gt;"",VLOOKUP(AF415,Dropdown!$N$3:$R$62,3,FALSE),IF(AE415&lt;&gt;"",VLOOKUP(AE415,Dropdown!$N$3:$R$62,3,FALSE),"")))</f>
        <v xml:space="preserve"> </v>
      </c>
      <c r="AI415" s="773" t="str">
        <f>IF(AG415&lt;&gt;"",VLOOKUP(AG415,Dropdown!$N$3:$R$62,5,FALSE),IF(AF415&lt;&gt;"",VLOOKUP(AF415,Dropdown!$N$3:$R$62,5,FALSE),IF(AE415&lt;&gt;"",VLOOKUP(AE415,Dropdown!$N$3:$R$62,5,FALSE),"")))</f>
        <v>Diverse</v>
      </c>
      <c r="AJ415" s="773"/>
      <c r="AK415" s="773"/>
      <c r="AL415" s="821"/>
      <c r="AM415" s="821" t="s">
        <v>769</v>
      </c>
      <c r="AN415" s="773"/>
      <c r="AO415" s="773"/>
      <c r="AP415" s="773"/>
      <c r="AQ415" s="769" t="s">
        <v>181</v>
      </c>
      <c r="AR415" s="774" t="s">
        <v>133</v>
      </c>
      <c r="AS415" s="845">
        <v>25</v>
      </c>
      <c r="AT415" s="769"/>
      <c r="AU415" s="769"/>
      <c r="AV415" s="846"/>
      <c r="AW415" s="823"/>
      <c r="AX415" s="824"/>
      <c r="AY415" s="824"/>
      <c r="AZ415" s="803"/>
      <c r="BA415" s="804"/>
      <c r="BB415" s="804"/>
      <c r="BC415" s="823"/>
      <c r="BD415" s="824"/>
      <c r="BE415" s="824"/>
      <c r="BF415" s="805"/>
      <c r="BG415" s="804"/>
      <c r="BH415" s="804"/>
      <c r="BI415" s="823"/>
      <c r="BJ415" s="824"/>
      <c r="BK415" s="824"/>
      <c r="BL415" s="805"/>
      <c r="BM415" s="804"/>
      <c r="BN415" s="804"/>
      <c r="BO415" s="823"/>
      <c r="BP415" s="824"/>
      <c r="BQ415" s="824"/>
      <c r="BR415" s="805"/>
      <c r="BS415" s="804"/>
      <c r="BT415" s="804"/>
      <c r="BU415" s="823"/>
      <c r="BV415" s="824"/>
      <c r="BW415" s="824"/>
      <c r="BX415" s="805"/>
      <c r="BY415" s="804"/>
      <c r="BZ415" s="804"/>
      <c r="CA415" s="823"/>
      <c r="CB415" s="824"/>
      <c r="CC415" s="824"/>
      <c r="CD415" s="805"/>
      <c r="CE415" s="804"/>
      <c r="CF415" s="804"/>
      <c r="CG415" s="823"/>
      <c r="CH415" s="824"/>
      <c r="CI415" s="824"/>
      <c r="CJ415" s="805"/>
      <c r="CK415" s="804"/>
      <c r="CL415" s="804"/>
      <c r="CM415" s="823"/>
      <c r="CN415" s="824"/>
      <c r="CO415" s="824"/>
      <c r="CP415" s="805"/>
      <c r="CQ415" s="804"/>
      <c r="CR415" s="804"/>
      <c r="CS415" s="823"/>
      <c r="CT415" s="824"/>
      <c r="CU415" s="824"/>
      <c r="CV415" s="805"/>
      <c r="CW415" s="804"/>
      <c r="CX415" s="804"/>
      <c r="CY415" s="823"/>
      <c r="CZ415" s="824"/>
      <c r="DA415" s="825"/>
      <c r="DB415" s="803"/>
      <c r="DC415" s="809"/>
      <c r="DD415" s="809"/>
      <c r="DE415" s="826"/>
      <c r="DF415" s="825"/>
      <c r="DG415" s="824"/>
      <c r="DH415" s="805"/>
      <c r="DI415" s="804"/>
      <c r="DJ415" s="804"/>
      <c r="DK415" s="823"/>
      <c r="DL415" s="824"/>
      <c r="DM415" s="825"/>
      <c r="DN415" s="803"/>
      <c r="DO415" s="809"/>
      <c r="DP415" s="809"/>
      <c r="DQ415" s="827"/>
      <c r="DR415" s="828"/>
      <c r="DS415" s="835"/>
      <c r="DT415" s="811"/>
      <c r="DU415" s="812"/>
      <c r="DV415" s="812"/>
      <c r="DW415" s="836"/>
      <c r="DX415" s="835"/>
      <c r="DY415" s="828"/>
      <c r="DZ415" s="813"/>
      <c r="EA415" s="814"/>
      <c r="EB415" s="814"/>
      <c r="EC415" s="827"/>
      <c r="ED415" s="828"/>
      <c r="EE415" s="835"/>
      <c r="EF415" s="811"/>
      <c r="EG415" s="812"/>
      <c r="EH415" s="812"/>
      <c r="EI415" s="836"/>
      <c r="EJ415" s="835"/>
      <c r="EK415" s="828"/>
      <c r="EL415" s="813"/>
      <c r="EM415" s="814"/>
      <c r="EN415" s="814"/>
      <c r="EO415" s="827"/>
      <c r="EP415" s="828"/>
      <c r="EQ415" s="835"/>
      <c r="ER415" s="811"/>
      <c r="ES415" s="812"/>
      <c r="ET415" s="812"/>
      <c r="EU415" s="836"/>
      <c r="EV415" s="835"/>
      <c r="EW415" s="828"/>
      <c r="EX415" s="813"/>
      <c r="EY415" s="814"/>
      <c r="EZ415" s="814"/>
      <c r="FA415" s="827"/>
      <c r="FB415" s="828"/>
      <c r="FC415" s="835"/>
      <c r="FD415" s="811"/>
      <c r="FE415" s="812"/>
      <c r="FF415" s="812"/>
      <c r="FG415" s="836"/>
      <c r="FH415" s="835"/>
      <c r="FI415" s="828"/>
      <c r="FJ415" s="813"/>
      <c r="FK415" s="814"/>
      <c r="FL415" s="814"/>
      <c r="FM415" s="827"/>
      <c r="FN415" s="828"/>
      <c r="FO415" s="835"/>
      <c r="FP415" s="811"/>
      <c r="FQ415" s="812"/>
      <c r="FR415" s="812"/>
      <c r="FS415" s="823"/>
      <c r="FT415" s="824"/>
      <c r="FU415" s="825"/>
      <c r="FV415" s="803"/>
      <c r="FW415" s="804"/>
      <c r="FX415" s="804"/>
      <c r="FY415" s="826"/>
      <c r="FZ415" s="825"/>
      <c r="GA415" s="824"/>
      <c r="GB415" s="805"/>
      <c r="GC415" s="804"/>
      <c r="GD415" s="804"/>
      <c r="GE415" s="823"/>
      <c r="GF415" s="824"/>
      <c r="GG415" s="825"/>
      <c r="GH415" s="803"/>
      <c r="GI415" s="809"/>
      <c r="GJ415" s="809"/>
      <c r="GK415" s="826"/>
      <c r="GL415" s="825"/>
      <c r="GM415" s="824"/>
      <c r="GN415" s="805"/>
      <c r="GO415" s="804"/>
      <c r="GP415" s="804"/>
      <c r="GQ415" s="823"/>
      <c r="GR415" s="824"/>
      <c r="GS415" s="825"/>
      <c r="GT415" s="803"/>
      <c r="GU415" s="809"/>
      <c r="GV415" s="809"/>
      <c r="GW415" s="826"/>
      <c r="GX415" s="825"/>
      <c r="GY415" s="824"/>
      <c r="GZ415" s="805"/>
      <c r="HA415" s="804"/>
      <c r="HB415" s="804"/>
      <c r="HC415" s="823"/>
      <c r="HD415" s="824"/>
      <c r="HE415" s="825"/>
      <c r="HF415" s="803"/>
      <c r="HG415" s="809"/>
      <c r="HH415" s="809"/>
      <c r="HI415" s="826"/>
      <c r="HJ415" s="825"/>
      <c r="HK415" s="824"/>
      <c r="HL415" s="805"/>
      <c r="HM415" s="804"/>
      <c r="HN415" s="804"/>
      <c r="HO415" s="823"/>
      <c r="HP415" s="824"/>
      <c r="HQ415" s="825"/>
      <c r="HR415" s="803"/>
      <c r="HS415" s="809"/>
      <c r="HT415" s="809"/>
      <c r="HU415" s="826"/>
      <c r="HV415" s="825"/>
      <c r="HW415" s="824"/>
      <c r="HX415" s="805"/>
      <c r="HY415" s="804"/>
      <c r="HZ415" s="804"/>
      <c r="IA415" s="823"/>
      <c r="IB415" s="824"/>
      <c r="IC415" s="825"/>
      <c r="ID415" s="803"/>
      <c r="IE415" s="804"/>
      <c r="IF415" s="804"/>
      <c r="IG415" s="826"/>
      <c r="IH415" s="825"/>
      <c r="II415" s="824"/>
      <c r="IJ415" s="805"/>
      <c r="IK415" s="804"/>
      <c r="IL415" s="804"/>
      <c r="IM415" s="823"/>
      <c r="IN415" s="824"/>
      <c r="IO415" s="825"/>
      <c r="IP415" s="803"/>
      <c r="IQ415" s="804"/>
      <c r="IR415" s="804"/>
      <c r="IS415" s="826"/>
      <c r="IT415" s="825"/>
      <c r="IU415" s="824"/>
      <c r="IV415" s="805"/>
      <c r="IW415" s="804"/>
      <c r="IX415" s="804"/>
      <c r="IY415" s="823"/>
      <c r="IZ415" s="824"/>
      <c r="JA415" s="825"/>
      <c r="JB415" s="803"/>
      <c r="JC415" s="804"/>
      <c r="JD415" s="804"/>
      <c r="JE415" s="826"/>
      <c r="JF415" s="825"/>
      <c r="JG415" s="824"/>
      <c r="JH415" s="805"/>
      <c r="JI415" s="804"/>
      <c r="JJ415" s="804"/>
      <c r="JK415" s="823"/>
      <c r="JL415" s="824"/>
      <c r="JM415" s="825"/>
      <c r="JN415" s="803"/>
      <c r="JO415" s="809"/>
      <c r="JP415" s="809"/>
      <c r="JQ415" s="826"/>
      <c r="JR415" s="825"/>
      <c r="JS415" s="824"/>
      <c r="JT415" s="805"/>
      <c r="JU415" s="804"/>
      <c r="JV415" s="804"/>
      <c r="JW415" s="823"/>
      <c r="JX415" s="824"/>
      <c r="JY415" s="824"/>
      <c r="JZ415" s="805"/>
      <c r="KA415" s="809"/>
      <c r="KB415" s="809"/>
      <c r="KC415" s="823"/>
      <c r="KD415" s="824"/>
      <c r="KE415" s="824"/>
      <c r="KF415" s="805"/>
      <c r="KG415" s="809"/>
      <c r="KH415" s="809"/>
      <c r="KI415" s="823"/>
      <c r="KJ415" s="824"/>
      <c r="KK415" s="824"/>
      <c r="KL415" s="805"/>
      <c r="KM415" s="809"/>
      <c r="KN415" s="809"/>
      <c r="KO415" s="823"/>
      <c r="KP415" s="824"/>
      <c r="KQ415" s="824"/>
      <c r="KR415" s="805"/>
      <c r="KS415" s="804"/>
      <c r="KT415" s="804"/>
      <c r="KU415" s="823"/>
      <c r="KV415" s="824"/>
      <c r="KW415" s="824"/>
      <c r="KX415" s="805"/>
      <c r="KY415" s="809"/>
      <c r="KZ415" s="809"/>
      <c r="LA415" s="823"/>
      <c r="LB415" s="824"/>
      <c r="LC415" s="824"/>
      <c r="LD415" s="805"/>
      <c r="LE415" s="804"/>
      <c r="LF415" s="804"/>
      <c r="LG415" s="823"/>
      <c r="LH415" s="824"/>
      <c r="LI415" s="824"/>
      <c r="LJ415" s="805"/>
      <c r="LK415" s="804"/>
      <c r="LL415" s="804"/>
      <c r="LM415" s="823"/>
      <c r="LN415" s="824"/>
      <c r="LO415" s="824"/>
      <c r="LP415" s="805"/>
      <c r="LQ415" s="809"/>
      <c r="LR415" s="809"/>
      <c r="LS415" s="823"/>
      <c r="LT415" s="824"/>
      <c r="LU415" s="824"/>
      <c r="LV415" s="805"/>
      <c r="LW415" s="804"/>
      <c r="LX415" s="804"/>
      <c r="LY415" s="823"/>
      <c r="LZ415" s="824"/>
      <c r="MA415" s="824"/>
      <c r="MB415" s="805"/>
      <c r="MC415" s="809"/>
      <c r="MD415" s="809"/>
      <c r="ME415" s="823"/>
      <c r="MF415" s="824"/>
      <c r="MG415" s="824"/>
      <c r="MH415" s="805"/>
      <c r="MI415" s="809"/>
      <c r="MJ415" s="809"/>
      <c r="MK415" s="823"/>
      <c r="ML415" s="824"/>
      <c r="MM415" s="824"/>
      <c r="MN415" s="805"/>
      <c r="MO415" s="809"/>
      <c r="MP415" s="809"/>
      <c r="MQ415" s="823"/>
      <c r="MR415" s="824"/>
      <c r="MS415" s="824" t="s">
        <v>840</v>
      </c>
      <c r="MT415" s="805"/>
      <c r="MU415" s="804"/>
      <c r="MV415" s="804"/>
      <c r="MW415" s="823"/>
      <c r="MX415" s="824"/>
      <c r="MY415" s="824"/>
      <c r="MZ415" s="805"/>
      <c r="NA415" s="804"/>
      <c r="NB415" s="804"/>
      <c r="NC415" s="823"/>
      <c r="ND415" s="824"/>
      <c r="NE415" s="824"/>
      <c r="NF415" s="805"/>
      <c r="NG415" s="804"/>
      <c r="NH415" s="804"/>
      <c r="NI415" s="823"/>
      <c r="NJ415" s="824"/>
      <c r="NK415" s="824"/>
      <c r="NL415" s="805"/>
      <c r="NM415" s="809"/>
      <c r="NN415" s="809"/>
      <c r="NO415" s="823"/>
      <c r="NP415" s="824"/>
      <c r="NQ415" s="824"/>
      <c r="NR415" s="805"/>
      <c r="NS415" s="823"/>
      <c r="NT415" s="824"/>
      <c r="NU415" s="824"/>
      <c r="NV415" s="805"/>
      <c r="NW415" s="823"/>
      <c r="NX415" s="824"/>
      <c r="NY415" s="824"/>
      <c r="NZ415" s="834"/>
      <c r="OA415" s="823"/>
      <c r="OB415" s="824"/>
      <c r="OC415" s="824"/>
      <c r="OD415" s="805"/>
      <c r="OE415" s="823"/>
      <c r="OF415" s="824"/>
      <c r="OG415" s="824"/>
      <c r="OH415" s="805"/>
      <c r="OI415" s="823"/>
      <c r="OJ415" s="824"/>
      <c r="OK415" s="824"/>
      <c r="OL415" s="805"/>
      <c r="OM415" s="823"/>
      <c r="ON415" s="824"/>
      <c r="OO415" s="824"/>
      <c r="OP415" s="805"/>
      <c r="OQ415" s="823"/>
      <c r="OR415" s="824"/>
      <c r="OS415" s="824"/>
      <c r="OT415" s="805"/>
      <c r="OU415" s="823"/>
      <c r="OV415" s="824"/>
      <c r="OW415" s="824"/>
      <c r="OX415" s="805"/>
      <c r="OY415" s="823"/>
      <c r="OZ415" s="824"/>
      <c r="PA415" s="824"/>
      <c r="PB415" s="805"/>
      <c r="PC415" s="823"/>
      <c r="PD415" s="824"/>
      <c r="PE415" s="824"/>
      <c r="PF415" s="805"/>
    </row>
    <row r="416" spans="1:422" hidden="1" x14ac:dyDescent="0.25">
      <c r="A416" s="769" t="s">
        <v>76</v>
      </c>
      <c r="B416" s="769"/>
      <c r="C416" s="769"/>
      <c r="D416" s="770"/>
      <c r="E416" s="769"/>
      <c r="F416" s="769"/>
      <c r="G416" s="769"/>
      <c r="H416" s="769"/>
      <c r="I416" s="769"/>
      <c r="J416" s="769"/>
      <c r="K416" s="769"/>
      <c r="L416" s="769"/>
      <c r="M416" s="771"/>
      <c r="N416" s="771">
        <v>10000</v>
      </c>
      <c r="O416" s="769"/>
      <c r="P416" s="769"/>
      <c r="Q416" s="769"/>
      <c r="R416" s="769"/>
      <c r="S416" s="769"/>
      <c r="T416" s="816"/>
      <c r="U416" s="816"/>
      <c r="V416" s="816"/>
      <c r="W416" s="816"/>
      <c r="X416" s="769"/>
      <c r="Y416" s="769">
        <f>IF(AND(AJ416="",AK416="",AL416="",AN416="",AO416="",OR(AP416="",AP416=Dropdown!$AM$12,AP416=Dropdown!$AM$11)),1,0)</f>
        <v>1</v>
      </c>
      <c r="Z416" s="769">
        <f t="shared" si="56"/>
        <v>0</v>
      </c>
      <c r="AA416" s="769">
        <f t="shared" si="57"/>
        <v>0</v>
      </c>
      <c r="AB416" s="769">
        <f t="shared" si="58"/>
        <v>0</v>
      </c>
      <c r="AC416" s="769"/>
      <c r="AD416" s="772" t="str">
        <f>IF(OR(T416&lt;&gt;"",U416&lt;&gt;""),Dropdown!$A$4,IF(OR(V416&lt;&gt;"",W416&lt;&gt;""),Dropdown!$A$5,Dropdown!$A$3))</f>
        <v>Residential</v>
      </c>
      <c r="AE416" s="773" t="s">
        <v>615</v>
      </c>
      <c r="AF416" s="773"/>
      <c r="AG416" s="773"/>
      <c r="AH416" s="773" t="str">
        <f>IF(AG416&lt;&gt;"",VLOOKUP(AG416,Dropdown!$N$3:$R$62,3,FALSE),IF(AF416&lt;&gt;"",VLOOKUP(AF416,Dropdown!$N$3:$R$62,3,FALSE),IF(AE416&lt;&gt;"",VLOOKUP(AE416,Dropdown!$N$3:$R$62,3,FALSE),"")))</f>
        <v xml:space="preserve"> </v>
      </c>
      <c r="AI416" s="773" t="str">
        <f>IF(AG416&lt;&gt;"",VLOOKUP(AG416,Dropdown!$N$3:$R$62,5,FALSE),IF(AF416&lt;&gt;"",VLOOKUP(AF416,Dropdown!$N$3:$R$62,5,FALSE),IF(AE416&lt;&gt;"",VLOOKUP(AE416,Dropdown!$N$3:$R$62,5,FALSE),"")))</f>
        <v>Diverse</v>
      </c>
      <c r="AJ416" s="773"/>
      <c r="AK416" s="773"/>
      <c r="AL416" s="821"/>
      <c r="AM416" s="821" t="s">
        <v>768</v>
      </c>
      <c r="AN416" s="773"/>
      <c r="AO416" s="773"/>
      <c r="AP416" s="773"/>
      <c r="AQ416" s="769" t="s">
        <v>181</v>
      </c>
      <c r="AR416" s="774" t="s">
        <v>133</v>
      </c>
      <c r="AS416" s="845">
        <v>25</v>
      </c>
      <c r="AT416" s="769"/>
      <c r="AU416" s="769"/>
      <c r="AV416" s="846"/>
      <c r="AW416" s="823"/>
      <c r="AX416" s="824"/>
      <c r="AY416" s="824"/>
      <c r="AZ416" s="803"/>
      <c r="BA416" s="804"/>
      <c r="BB416" s="804"/>
      <c r="BC416" s="823"/>
      <c r="BD416" s="824"/>
      <c r="BE416" s="824"/>
      <c r="BF416" s="805"/>
      <c r="BG416" s="804"/>
      <c r="BH416" s="804"/>
      <c r="BI416" s="823"/>
      <c r="BJ416" s="824"/>
      <c r="BK416" s="824"/>
      <c r="BL416" s="805"/>
      <c r="BM416" s="804"/>
      <c r="BN416" s="804"/>
      <c r="BO416" s="823"/>
      <c r="BP416" s="824"/>
      <c r="BQ416" s="824"/>
      <c r="BR416" s="805"/>
      <c r="BS416" s="804"/>
      <c r="BT416" s="804"/>
      <c r="BU416" s="823"/>
      <c r="BV416" s="824"/>
      <c r="BW416" s="824"/>
      <c r="BX416" s="805"/>
      <c r="BY416" s="804"/>
      <c r="BZ416" s="804"/>
      <c r="CA416" s="823"/>
      <c r="CB416" s="824"/>
      <c r="CC416" s="824"/>
      <c r="CD416" s="805"/>
      <c r="CE416" s="804"/>
      <c r="CF416" s="804"/>
      <c r="CG416" s="823"/>
      <c r="CH416" s="824"/>
      <c r="CI416" s="824"/>
      <c r="CJ416" s="805"/>
      <c r="CK416" s="804"/>
      <c r="CL416" s="804"/>
      <c r="CM416" s="823"/>
      <c r="CN416" s="824"/>
      <c r="CO416" s="824"/>
      <c r="CP416" s="805"/>
      <c r="CQ416" s="804"/>
      <c r="CR416" s="804"/>
      <c r="CS416" s="823"/>
      <c r="CT416" s="824"/>
      <c r="CU416" s="824"/>
      <c r="CV416" s="805"/>
      <c r="CW416" s="804"/>
      <c r="CX416" s="804"/>
      <c r="CY416" s="823"/>
      <c r="CZ416" s="824"/>
      <c r="DA416" s="825"/>
      <c r="DB416" s="803"/>
      <c r="DC416" s="809"/>
      <c r="DD416" s="809"/>
      <c r="DE416" s="826"/>
      <c r="DF416" s="825"/>
      <c r="DG416" s="824"/>
      <c r="DH416" s="805"/>
      <c r="DI416" s="804"/>
      <c r="DJ416" s="804"/>
      <c r="DK416" s="823"/>
      <c r="DL416" s="824"/>
      <c r="DM416" s="825"/>
      <c r="DN416" s="803"/>
      <c r="DO416" s="809"/>
      <c r="DP416" s="809"/>
      <c r="DQ416" s="827"/>
      <c r="DR416" s="828"/>
      <c r="DS416" s="835"/>
      <c r="DT416" s="811"/>
      <c r="DU416" s="812"/>
      <c r="DV416" s="812"/>
      <c r="DW416" s="836"/>
      <c r="DX416" s="835"/>
      <c r="DY416" s="828"/>
      <c r="DZ416" s="813"/>
      <c r="EA416" s="814"/>
      <c r="EB416" s="814"/>
      <c r="EC416" s="827"/>
      <c r="ED416" s="828"/>
      <c r="EE416" s="835"/>
      <c r="EF416" s="811"/>
      <c r="EG416" s="812"/>
      <c r="EH416" s="812"/>
      <c r="EI416" s="836"/>
      <c r="EJ416" s="835"/>
      <c r="EK416" s="828"/>
      <c r="EL416" s="813"/>
      <c r="EM416" s="814"/>
      <c r="EN416" s="814"/>
      <c r="EO416" s="827"/>
      <c r="EP416" s="828"/>
      <c r="EQ416" s="835"/>
      <c r="ER416" s="811"/>
      <c r="ES416" s="812"/>
      <c r="ET416" s="812"/>
      <c r="EU416" s="836"/>
      <c r="EV416" s="835"/>
      <c r="EW416" s="828"/>
      <c r="EX416" s="813"/>
      <c r="EY416" s="814"/>
      <c r="EZ416" s="814"/>
      <c r="FA416" s="827"/>
      <c r="FB416" s="828"/>
      <c r="FC416" s="835"/>
      <c r="FD416" s="811"/>
      <c r="FE416" s="812"/>
      <c r="FF416" s="812"/>
      <c r="FG416" s="836"/>
      <c r="FH416" s="835"/>
      <c r="FI416" s="828"/>
      <c r="FJ416" s="813"/>
      <c r="FK416" s="814"/>
      <c r="FL416" s="814"/>
      <c r="FM416" s="827"/>
      <c r="FN416" s="828"/>
      <c r="FO416" s="835"/>
      <c r="FP416" s="811"/>
      <c r="FQ416" s="812"/>
      <c r="FR416" s="812"/>
      <c r="FS416" s="823"/>
      <c r="FT416" s="824"/>
      <c r="FU416" s="825"/>
      <c r="FV416" s="803"/>
      <c r="FW416" s="804"/>
      <c r="FX416" s="804"/>
      <c r="FY416" s="826"/>
      <c r="FZ416" s="825"/>
      <c r="GA416" s="824"/>
      <c r="GB416" s="805"/>
      <c r="GC416" s="804"/>
      <c r="GD416" s="804"/>
      <c r="GE416" s="823"/>
      <c r="GF416" s="824"/>
      <c r="GG416" s="825"/>
      <c r="GH416" s="803"/>
      <c r="GI416" s="809"/>
      <c r="GJ416" s="809"/>
      <c r="GK416" s="826"/>
      <c r="GL416" s="825"/>
      <c r="GM416" s="824"/>
      <c r="GN416" s="805"/>
      <c r="GO416" s="804"/>
      <c r="GP416" s="804"/>
      <c r="GQ416" s="823"/>
      <c r="GR416" s="824"/>
      <c r="GS416" s="825"/>
      <c r="GT416" s="803"/>
      <c r="GU416" s="809"/>
      <c r="GV416" s="809"/>
      <c r="GW416" s="826"/>
      <c r="GX416" s="825"/>
      <c r="GY416" s="824"/>
      <c r="GZ416" s="805"/>
      <c r="HA416" s="804"/>
      <c r="HB416" s="804"/>
      <c r="HC416" s="823"/>
      <c r="HD416" s="824"/>
      <c r="HE416" s="825"/>
      <c r="HF416" s="803"/>
      <c r="HG416" s="809"/>
      <c r="HH416" s="809"/>
      <c r="HI416" s="826"/>
      <c r="HJ416" s="825"/>
      <c r="HK416" s="824"/>
      <c r="HL416" s="805"/>
      <c r="HM416" s="804"/>
      <c r="HN416" s="804"/>
      <c r="HO416" s="823"/>
      <c r="HP416" s="824"/>
      <c r="HQ416" s="825"/>
      <c r="HR416" s="803"/>
      <c r="HS416" s="809"/>
      <c r="HT416" s="809"/>
      <c r="HU416" s="826"/>
      <c r="HV416" s="825"/>
      <c r="HW416" s="824"/>
      <c r="HX416" s="805"/>
      <c r="HY416" s="804"/>
      <c r="HZ416" s="804"/>
      <c r="IA416" s="823"/>
      <c r="IB416" s="824"/>
      <c r="IC416" s="825"/>
      <c r="ID416" s="803"/>
      <c r="IE416" s="804"/>
      <c r="IF416" s="804"/>
      <c r="IG416" s="826"/>
      <c r="IH416" s="825"/>
      <c r="II416" s="824"/>
      <c r="IJ416" s="805"/>
      <c r="IK416" s="804"/>
      <c r="IL416" s="804"/>
      <c r="IM416" s="823"/>
      <c r="IN416" s="824"/>
      <c r="IO416" s="825"/>
      <c r="IP416" s="803"/>
      <c r="IQ416" s="804"/>
      <c r="IR416" s="804"/>
      <c r="IS416" s="826"/>
      <c r="IT416" s="825"/>
      <c r="IU416" s="824"/>
      <c r="IV416" s="805"/>
      <c r="IW416" s="804"/>
      <c r="IX416" s="804"/>
      <c r="IY416" s="823"/>
      <c r="IZ416" s="824"/>
      <c r="JA416" s="825"/>
      <c r="JB416" s="803"/>
      <c r="JC416" s="804"/>
      <c r="JD416" s="804"/>
      <c r="JE416" s="826"/>
      <c r="JF416" s="825"/>
      <c r="JG416" s="824"/>
      <c r="JH416" s="805"/>
      <c r="JI416" s="804"/>
      <c r="JJ416" s="804"/>
      <c r="JK416" s="823"/>
      <c r="JL416" s="824"/>
      <c r="JM416" s="825"/>
      <c r="JN416" s="803"/>
      <c r="JO416" s="809"/>
      <c r="JP416" s="809"/>
      <c r="JQ416" s="826"/>
      <c r="JR416" s="825"/>
      <c r="JS416" s="824"/>
      <c r="JT416" s="805"/>
      <c r="JU416" s="804"/>
      <c r="JV416" s="804"/>
      <c r="JW416" s="823"/>
      <c r="JX416" s="824"/>
      <c r="JY416" s="824"/>
      <c r="JZ416" s="805"/>
      <c r="KA416" s="809"/>
      <c r="KB416" s="809"/>
      <c r="KC416" s="823"/>
      <c r="KD416" s="824"/>
      <c r="KE416" s="824"/>
      <c r="KF416" s="805"/>
      <c r="KG416" s="809"/>
      <c r="KH416" s="809"/>
      <c r="KI416" s="823"/>
      <c r="KJ416" s="824"/>
      <c r="KK416" s="824"/>
      <c r="KL416" s="805"/>
      <c r="KM416" s="809"/>
      <c r="KN416" s="809"/>
      <c r="KO416" s="823"/>
      <c r="KP416" s="824"/>
      <c r="KQ416" s="824"/>
      <c r="KR416" s="805"/>
      <c r="KS416" s="804"/>
      <c r="KT416" s="804"/>
      <c r="KU416" s="823"/>
      <c r="KV416" s="824"/>
      <c r="KW416" s="824"/>
      <c r="KX416" s="805"/>
      <c r="KY416" s="809"/>
      <c r="KZ416" s="809"/>
      <c r="LA416" s="823"/>
      <c r="LB416" s="824"/>
      <c r="LC416" s="824"/>
      <c r="LD416" s="805"/>
      <c r="LE416" s="804"/>
      <c r="LF416" s="804"/>
      <c r="LG416" s="823"/>
      <c r="LH416" s="824"/>
      <c r="LI416" s="824"/>
      <c r="LJ416" s="805"/>
      <c r="LK416" s="804"/>
      <c r="LL416" s="804"/>
      <c r="LM416" s="823"/>
      <c r="LN416" s="824"/>
      <c r="LO416" s="824"/>
      <c r="LP416" s="805"/>
      <c r="LQ416" s="809"/>
      <c r="LR416" s="809"/>
      <c r="LS416" s="823"/>
      <c r="LT416" s="824"/>
      <c r="LU416" s="824"/>
      <c r="LV416" s="805"/>
      <c r="LW416" s="804"/>
      <c r="LX416" s="804"/>
      <c r="LY416" s="823"/>
      <c r="LZ416" s="824"/>
      <c r="MA416" s="824"/>
      <c r="MB416" s="805"/>
      <c r="MC416" s="809"/>
      <c r="MD416" s="809"/>
      <c r="ME416" s="823"/>
      <c r="MF416" s="824"/>
      <c r="MG416" s="824"/>
      <c r="MH416" s="805"/>
      <c r="MI416" s="809"/>
      <c r="MJ416" s="809"/>
      <c r="MK416" s="823"/>
      <c r="ML416" s="824"/>
      <c r="MM416" s="824"/>
      <c r="MN416" s="805"/>
      <c r="MO416" s="809"/>
      <c r="MP416" s="809"/>
      <c r="MQ416" s="823"/>
      <c r="MR416" s="824"/>
      <c r="MS416" s="824" t="s">
        <v>720</v>
      </c>
      <c r="MT416" s="805"/>
      <c r="MU416" s="804"/>
      <c r="MV416" s="804"/>
      <c r="MW416" s="823"/>
      <c r="MX416" s="824"/>
      <c r="MY416" s="824"/>
      <c r="MZ416" s="805"/>
      <c r="NA416" s="804"/>
      <c r="NB416" s="804"/>
      <c r="NC416" s="823"/>
      <c r="ND416" s="824"/>
      <c r="NE416" s="824"/>
      <c r="NF416" s="805"/>
      <c r="NG416" s="804"/>
      <c r="NH416" s="804"/>
      <c r="NI416" s="823"/>
      <c r="NJ416" s="824"/>
      <c r="NK416" s="824"/>
      <c r="NL416" s="805"/>
      <c r="NM416" s="809"/>
      <c r="NN416" s="809"/>
      <c r="NO416" s="823"/>
      <c r="NP416" s="824"/>
      <c r="NQ416" s="824"/>
      <c r="NR416" s="805"/>
      <c r="NS416" s="823"/>
      <c r="NT416" s="824"/>
      <c r="NU416" s="824"/>
      <c r="NV416" s="805"/>
      <c r="NW416" s="823"/>
      <c r="NX416" s="824"/>
      <c r="NY416" s="824"/>
      <c r="NZ416" s="834"/>
      <c r="OA416" s="823"/>
      <c r="OB416" s="824"/>
      <c r="OC416" s="824"/>
      <c r="OD416" s="805"/>
      <c r="OE416" s="823"/>
      <c r="OF416" s="824"/>
      <c r="OG416" s="824"/>
      <c r="OH416" s="805"/>
      <c r="OI416" s="823"/>
      <c r="OJ416" s="824"/>
      <c r="OK416" s="824"/>
      <c r="OL416" s="805"/>
      <c r="OM416" s="823"/>
      <c r="ON416" s="824"/>
      <c r="OO416" s="824"/>
      <c r="OP416" s="805"/>
      <c r="OQ416" s="823"/>
      <c r="OR416" s="824"/>
      <c r="OS416" s="824"/>
      <c r="OT416" s="805"/>
      <c r="OU416" s="823"/>
      <c r="OV416" s="824"/>
      <c r="OW416" s="824"/>
      <c r="OX416" s="805"/>
      <c r="OY416" s="823"/>
      <c r="OZ416" s="824"/>
      <c r="PA416" s="824"/>
      <c r="PB416" s="805"/>
      <c r="PC416" s="823"/>
      <c r="PD416" s="824"/>
      <c r="PE416" s="824"/>
      <c r="PF416" s="805"/>
    </row>
    <row r="417" spans="1:422" hidden="1" x14ac:dyDescent="0.25">
      <c r="A417" s="769" t="s">
        <v>76</v>
      </c>
      <c r="B417" s="769"/>
      <c r="C417" s="769"/>
      <c r="D417" s="770"/>
      <c r="E417" s="769"/>
      <c r="F417" s="769"/>
      <c r="G417" s="769"/>
      <c r="H417" s="769"/>
      <c r="I417" s="769"/>
      <c r="J417" s="769"/>
      <c r="K417" s="769"/>
      <c r="L417" s="769"/>
      <c r="M417" s="771"/>
      <c r="N417" s="771">
        <v>1000000</v>
      </c>
      <c r="O417" s="769"/>
      <c r="P417" s="769"/>
      <c r="Q417" s="769"/>
      <c r="R417" s="769"/>
      <c r="S417" s="769"/>
      <c r="T417" s="816"/>
      <c r="U417" s="816"/>
      <c r="V417" s="816"/>
      <c r="W417" s="816"/>
      <c r="X417" s="769"/>
      <c r="Y417" s="769">
        <f>IF(AND(AJ417="",AK417="",AL417="",AN417="",AO417="",OR(AP417="",AP417=Dropdown!$AM$12,AP417=Dropdown!$AM$11)),1,0)</f>
        <v>1</v>
      </c>
      <c r="Z417" s="769">
        <f t="shared" si="56"/>
        <v>0</v>
      </c>
      <c r="AA417" s="769">
        <f t="shared" si="57"/>
        <v>0</v>
      </c>
      <c r="AB417" s="769">
        <f t="shared" si="58"/>
        <v>0</v>
      </c>
      <c r="AC417" s="769"/>
      <c r="AD417" s="772" t="str">
        <f>IF(OR(T417&lt;&gt;"",U417&lt;&gt;""),Dropdown!$A$4,IF(OR(V417&lt;&gt;"",W417&lt;&gt;""),Dropdown!$A$5,Dropdown!$A$3))</f>
        <v>Residential</v>
      </c>
      <c r="AE417" s="773" t="s">
        <v>615</v>
      </c>
      <c r="AF417" s="773"/>
      <c r="AG417" s="773"/>
      <c r="AH417" s="773" t="str">
        <f>IF(AG417&lt;&gt;"",VLOOKUP(AG417,Dropdown!$N$3:$R$62,3,FALSE),IF(AF417&lt;&gt;"",VLOOKUP(AF417,Dropdown!$N$3:$R$62,3,FALSE),IF(AE417&lt;&gt;"",VLOOKUP(AE417,Dropdown!$N$3:$R$62,3,FALSE),"")))</f>
        <v xml:space="preserve"> </v>
      </c>
      <c r="AI417" s="773" t="str">
        <f>IF(AG417&lt;&gt;"",VLOOKUP(AG417,Dropdown!$N$3:$R$62,5,FALSE),IF(AF417&lt;&gt;"",VLOOKUP(AF417,Dropdown!$N$3:$R$62,5,FALSE),IF(AE417&lt;&gt;"",VLOOKUP(AE417,Dropdown!$N$3:$R$62,5,FALSE),"")))</f>
        <v>Diverse</v>
      </c>
      <c r="AJ417" s="773"/>
      <c r="AK417" s="773"/>
      <c r="AL417" s="821"/>
      <c r="AM417" s="821" t="s">
        <v>790</v>
      </c>
      <c r="AN417" s="773"/>
      <c r="AO417" s="773"/>
      <c r="AP417" s="773"/>
      <c r="AQ417" s="769" t="s">
        <v>181</v>
      </c>
      <c r="AR417" s="774" t="s">
        <v>133</v>
      </c>
      <c r="AS417" s="845">
        <v>25</v>
      </c>
      <c r="AT417" s="769"/>
      <c r="AU417" s="769"/>
      <c r="AV417" s="846"/>
      <c r="AW417" s="823"/>
      <c r="AX417" s="824"/>
      <c r="AY417" s="824"/>
      <c r="AZ417" s="803"/>
      <c r="BA417" s="804"/>
      <c r="BB417" s="804"/>
      <c r="BC417" s="823"/>
      <c r="BD417" s="824"/>
      <c r="BE417" s="824"/>
      <c r="BF417" s="805"/>
      <c r="BG417" s="804"/>
      <c r="BH417" s="804"/>
      <c r="BI417" s="823"/>
      <c r="BJ417" s="824"/>
      <c r="BK417" s="824"/>
      <c r="BL417" s="805"/>
      <c r="BM417" s="804"/>
      <c r="BN417" s="804"/>
      <c r="BO417" s="823"/>
      <c r="BP417" s="824"/>
      <c r="BQ417" s="824"/>
      <c r="BR417" s="805"/>
      <c r="BS417" s="804"/>
      <c r="BT417" s="804"/>
      <c r="BU417" s="823"/>
      <c r="BV417" s="824"/>
      <c r="BW417" s="824"/>
      <c r="BX417" s="805"/>
      <c r="BY417" s="804"/>
      <c r="BZ417" s="804"/>
      <c r="CA417" s="823"/>
      <c r="CB417" s="824"/>
      <c r="CC417" s="824"/>
      <c r="CD417" s="805"/>
      <c r="CE417" s="804"/>
      <c r="CF417" s="804"/>
      <c r="CG417" s="823"/>
      <c r="CH417" s="824"/>
      <c r="CI417" s="824"/>
      <c r="CJ417" s="805"/>
      <c r="CK417" s="804"/>
      <c r="CL417" s="804"/>
      <c r="CM417" s="823"/>
      <c r="CN417" s="824"/>
      <c r="CO417" s="824"/>
      <c r="CP417" s="805"/>
      <c r="CQ417" s="804"/>
      <c r="CR417" s="804"/>
      <c r="CS417" s="823"/>
      <c r="CT417" s="824"/>
      <c r="CU417" s="824"/>
      <c r="CV417" s="805"/>
      <c r="CW417" s="804"/>
      <c r="CX417" s="804"/>
      <c r="CY417" s="823"/>
      <c r="CZ417" s="824"/>
      <c r="DA417" s="825"/>
      <c r="DB417" s="803"/>
      <c r="DC417" s="809"/>
      <c r="DD417" s="809"/>
      <c r="DE417" s="826"/>
      <c r="DF417" s="825"/>
      <c r="DG417" s="824"/>
      <c r="DH417" s="805"/>
      <c r="DI417" s="804"/>
      <c r="DJ417" s="804"/>
      <c r="DK417" s="823"/>
      <c r="DL417" s="824"/>
      <c r="DM417" s="825"/>
      <c r="DN417" s="803"/>
      <c r="DO417" s="809"/>
      <c r="DP417" s="809"/>
      <c r="DQ417" s="827"/>
      <c r="DR417" s="828"/>
      <c r="DS417" s="835"/>
      <c r="DT417" s="811"/>
      <c r="DU417" s="812"/>
      <c r="DV417" s="812"/>
      <c r="DW417" s="836"/>
      <c r="DX417" s="835"/>
      <c r="DY417" s="828"/>
      <c r="DZ417" s="813"/>
      <c r="EA417" s="814"/>
      <c r="EB417" s="814"/>
      <c r="EC417" s="827"/>
      <c r="ED417" s="828"/>
      <c r="EE417" s="835"/>
      <c r="EF417" s="811"/>
      <c r="EG417" s="812"/>
      <c r="EH417" s="812"/>
      <c r="EI417" s="836"/>
      <c r="EJ417" s="835"/>
      <c r="EK417" s="828"/>
      <c r="EL417" s="813"/>
      <c r="EM417" s="814"/>
      <c r="EN417" s="814"/>
      <c r="EO417" s="827"/>
      <c r="EP417" s="828"/>
      <c r="EQ417" s="835"/>
      <c r="ER417" s="811"/>
      <c r="ES417" s="812"/>
      <c r="ET417" s="812"/>
      <c r="EU417" s="836"/>
      <c r="EV417" s="835"/>
      <c r="EW417" s="828"/>
      <c r="EX417" s="813"/>
      <c r="EY417" s="814"/>
      <c r="EZ417" s="814"/>
      <c r="FA417" s="827"/>
      <c r="FB417" s="828"/>
      <c r="FC417" s="835"/>
      <c r="FD417" s="811"/>
      <c r="FE417" s="812"/>
      <c r="FF417" s="812"/>
      <c r="FG417" s="836"/>
      <c r="FH417" s="835"/>
      <c r="FI417" s="828"/>
      <c r="FJ417" s="813"/>
      <c r="FK417" s="814"/>
      <c r="FL417" s="814"/>
      <c r="FM417" s="827"/>
      <c r="FN417" s="828"/>
      <c r="FO417" s="835"/>
      <c r="FP417" s="811"/>
      <c r="FQ417" s="812"/>
      <c r="FR417" s="812"/>
      <c r="FS417" s="823"/>
      <c r="FT417" s="824"/>
      <c r="FU417" s="825"/>
      <c r="FV417" s="803"/>
      <c r="FW417" s="804"/>
      <c r="FX417" s="804"/>
      <c r="FY417" s="826"/>
      <c r="FZ417" s="825"/>
      <c r="GA417" s="824"/>
      <c r="GB417" s="805"/>
      <c r="GC417" s="804"/>
      <c r="GD417" s="804"/>
      <c r="GE417" s="823"/>
      <c r="GF417" s="824"/>
      <c r="GG417" s="825"/>
      <c r="GH417" s="803"/>
      <c r="GI417" s="809"/>
      <c r="GJ417" s="809"/>
      <c r="GK417" s="826"/>
      <c r="GL417" s="825"/>
      <c r="GM417" s="824"/>
      <c r="GN417" s="805"/>
      <c r="GO417" s="804"/>
      <c r="GP417" s="804"/>
      <c r="GQ417" s="823"/>
      <c r="GR417" s="824"/>
      <c r="GS417" s="825"/>
      <c r="GT417" s="803"/>
      <c r="GU417" s="809"/>
      <c r="GV417" s="809"/>
      <c r="GW417" s="826"/>
      <c r="GX417" s="825"/>
      <c r="GY417" s="824"/>
      <c r="GZ417" s="805"/>
      <c r="HA417" s="804"/>
      <c r="HB417" s="804"/>
      <c r="HC417" s="823"/>
      <c r="HD417" s="824"/>
      <c r="HE417" s="825"/>
      <c r="HF417" s="803"/>
      <c r="HG417" s="809"/>
      <c r="HH417" s="809"/>
      <c r="HI417" s="826"/>
      <c r="HJ417" s="825"/>
      <c r="HK417" s="824"/>
      <c r="HL417" s="805"/>
      <c r="HM417" s="804"/>
      <c r="HN417" s="804"/>
      <c r="HO417" s="823"/>
      <c r="HP417" s="824"/>
      <c r="HQ417" s="825"/>
      <c r="HR417" s="803"/>
      <c r="HS417" s="809"/>
      <c r="HT417" s="809"/>
      <c r="HU417" s="826"/>
      <c r="HV417" s="825"/>
      <c r="HW417" s="824"/>
      <c r="HX417" s="805"/>
      <c r="HY417" s="804"/>
      <c r="HZ417" s="804"/>
      <c r="IA417" s="823"/>
      <c r="IB417" s="824"/>
      <c r="IC417" s="825"/>
      <c r="ID417" s="803"/>
      <c r="IE417" s="804"/>
      <c r="IF417" s="804"/>
      <c r="IG417" s="826"/>
      <c r="IH417" s="825"/>
      <c r="II417" s="824"/>
      <c r="IJ417" s="805"/>
      <c r="IK417" s="804"/>
      <c r="IL417" s="804"/>
      <c r="IM417" s="823"/>
      <c r="IN417" s="824"/>
      <c r="IO417" s="825"/>
      <c r="IP417" s="803"/>
      <c r="IQ417" s="804"/>
      <c r="IR417" s="804"/>
      <c r="IS417" s="826"/>
      <c r="IT417" s="825"/>
      <c r="IU417" s="824"/>
      <c r="IV417" s="805"/>
      <c r="IW417" s="804"/>
      <c r="IX417" s="804"/>
      <c r="IY417" s="823"/>
      <c r="IZ417" s="824"/>
      <c r="JA417" s="825"/>
      <c r="JB417" s="803"/>
      <c r="JC417" s="804"/>
      <c r="JD417" s="804"/>
      <c r="JE417" s="826"/>
      <c r="JF417" s="825"/>
      <c r="JG417" s="824"/>
      <c r="JH417" s="805"/>
      <c r="JI417" s="804"/>
      <c r="JJ417" s="804"/>
      <c r="JK417" s="823"/>
      <c r="JL417" s="824"/>
      <c r="JM417" s="825"/>
      <c r="JN417" s="803"/>
      <c r="JO417" s="809"/>
      <c r="JP417" s="809"/>
      <c r="JQ417" s="826"/>
      <c r="JR417" s="825"/>
      <c r="JS417" s="824"/>
      <c r="JT417" s="805"/>
      <c r="JU417" s="804"/>
      <c r="JV417" s="804"/>
      <c r="JW417" s="823"/>
      <c r="JX417" s="824"/>
      <c r="JY417" s="824"/>
      <c r="JZ417" s="805"/>
      <c r="KA417" s="809"/>
      <c r="KB417" s="809"/>
      <c r="KC417" s="823"/>
      <c r="KD417" s="824"/>
      <c r="KE417" s="824"/>
      <c r="KF417" s="805"/>
      <c r="KG417" s="809"/>
      <c r="KH417" s="809"/>
      <c r="KI417" s="823"/>
      <c r="KJ417" s="824"/>
      <c r="KK417" s="824"/>
      <c r="KL417" s="805"/>
      <c r="KM417" s="809"/>
      <c r="KN417" s="809"/>
      <c r="KO417" s="823"/>
      <c r="KP417" s="824"/>
      <c r="KQ417" s="824"/>
      <c r="KR417" s="805"/>
      <c r="KS417" s="804"/>
      <c r="KT417" s="804"/>
      <c r="KU417" s="823"/>
      <c r="KV417" s="824"/>
      <c r="KW417" s="824"/>
      <c r="KX417" s="805"/>
      <c r="KY417" s="809"/>
      <c r="KZ417" s="809"/>
      <c r="LA417" s="823"/>
      <c r="LB417" s="824"/>
      <c r="LC417" s="824"/>
      <c r="LD417" s="805"/>
      <c r="LE417" s="804"/>
      <c r="LF417" s="804"/>
      <c r="LG417" s="823"/>
      <c r="LH417" s="824"/>
      <c r="LI417" s="824"/>
      <c r="LJ417" s="805"/>
      <c r="LK417" s="804"/>
      <c r="LL417" s="804"/>
      <c r="LM417" s="823"/>
      <c r="LN417" s="824"/>
      <c r="LO417" s="824"/>
      <c r="LP417" s="805"/>
      <c r="LQ417" s="809"/>
      <c r="LR417" s="809"/>
      <c r="LS417" s="823"/>
      <c r="LT417" s="824"/>
      <c r="LU417" s="824"/>
      <c r="LV417" s="805"/>
      <c r="LW417" s="804"/>
      <c r="LX417" s="804"/>
      <c r="LY417" s="823"/>
      <c r="LZ417" s="824"/>
      <c r="MA417" s="824"/>
      <c r="MB417" s="805"/>
      <c r="MC417" s="809"/>
      <c r="MD417" s="809"/>
      <c r="ME417" s="823"/>
      <c r="MF417" s="824"/>
      <c r="MG417" s="824"/>
      <c r="MH417" s="805"/>
      <c r="MI417" s="809"/>
      <c r="MJ417" s="809"/>
      <c r="MK417" s="823"/>
      <c r="ML417" s="824"/>
      <c r="MM417" s="824"/>
      <c r="MN417" s="805"/>
      <c r="MO417" s="809"/>
      <c r="MP417" s="809"/>
      <c r="MQ417" s="823"/>
      <c r="MR417" s="824"/>
      <c r="MS417" s="824" t="s">
        <v>842</v>
      </c>
      <c r="MT417" s="805"/>
      <c r="MU417" s="804"/>
      <c r="MV417" s="804"/>
      <c r="MW417" s="823"/>
      <c r="MX417" s="824"/>
      <c r="MY417" s="824"/>
      <c r="MZ417" s="805"/>
      <c r="NA417" s="804"/>
      <c r="NB417" s="804"/>
      <c r="NC417" s="823"/>
      <c r="ND417" s="824"/>
      <c r="NE417" s="824"/>
      <c r="NF417" s="805"/>
      <c r="NG417" s="804"/>
      <c r="NH417" s="804"/>
      <c r="NI417" s="823"/>
      <c r="NJ417" s="824"/>
      <c r="NK417" s="824"/>
      <c r="NL417" s="805"/>
      <c r="NM417" s="809"/>
      <c r="NN417" s="809"/>
      <c r="NO417" s="823"/>
      <c r="NP417" s="824"/>
      <c r="NQ417" s="824"/>
      <c r="NR417" s="805"/>
      <c r="NS417" s="823"/>
      <c r="NT417" s="824"/>
      <c r="NU417" s="824"/>
      <c r="NV417" s="805"/>
      <c r="NW417" s="823"/>
      <c r="NX417" s="824"/>
      <c r="NY417" s="824"/>
      <c r="NZ417" s="834"/>
      <c r="OA417" s="823"/>
      <c r="OB417" s="824"/>
      <c r="OC417" s="824"/>
      <c r="OD417" s="805"/>
      <c r="OE417" s="823"/>
      <c r="OF417" s="824"/>
      <c r="OG417" s="824"/>
      <c r="OH417" s="805"/>
      <c r="OI417" s="823"/>
      <c r="OJ417" s="824"/>
      <c r="OK417" s="824"/>
      <c r="OL417" s="805"/>
      <c r="OM417" s="823"/>
      <c r="ON417" s="824"/>
      <c r="OO417" s="824"/>
      <c r="OP417" s="805"/>
      <c r="OQ417" s="823"/>
      <c r="OR417" s="824"/>
      <c r="OS417" s="824"/>
      <c r="OT417" s="805"/>
      <c r="OU417" s="823"/>
      <c r="OV417" s="824"/>
      <c r="OW417" s="824"/>
      <c r="OX417" s="805"/>
      <c r="OY417" s="823"/>
      <c r="OZ417" s="824"/>
      <c r="PA417" s="824"/>
      <c r="PB417" s="805"/>
      <c r="PC417" s="823"/>
      <c r="PD417" s="824"/>
      <c r="PE417" s="824"/>
      <c r="PF417" s="805"/>
    </row>
    <row r="418" spans="1:422" ht="15" hidden="1" customHeight="1" x14ac:dyDescent="0.25">
      <c r="A418" s="769" t="s">
        <v>76</v>
      </c>
      <c r="B418" s="769"/>
      <c r="C418" s="769"/>
      <c r="D418" s="770"/>
      <c r="E418" s="769"/>
      <c r="F418" s="769"/>
      <c r="G418" s="769"/>
      <c r="H418" s="769"/>
      <c r="I418" s="769"/>
      <c r="J418" s="769"/>
      <c r="K418" s="769"/>
      <c r="L418" s="769"/>
      <c r="M418" s="769"/>
      <c r="N418" s="769"/>
      <c r="O418" s="769"/>
      <c r="P418" s="769"/>
      <c r="Q418" s="769"/>
      <c r="R418" s="769"/>
      <c r="S418" s="769"/>
      <c r="T418" s="816"/>
      <c r="U418" s="816"/>
      <c r="V418" s="816"/>
      <c r="W418" s="816"/>
      <c r="X418" s="769"/>
      <c r="Y418" s="769">
        <f>IF(AND(AJ418="",AK418="",AL418="",AN418="",AO418="",OR(AP418="",AP418=Dropdown!$AM$12,AP418=Dropdown!$AM$11)),1,0)</f>
        <v>1</v>
      </c>
      <c r="Z418" s="769">
        <f t="shared" si="56"/>
        <v>0</v>
      </c>
      <c r="AA418" s="769">
        <f t="shared" si="57"/>
        <v>0</v>
      </c>
      <c r="AB418" s="769">
        <f t="shared" si="58"/>
        <v>0</v>
      </c>
      <c r="AC418" s="769"/>
      <c r="AD418" s="772" t="str">
        <f>IF(OR(T418&lt;&gt;"",U418&lt;&gt;""),Dropdown!$A$4,IF(OR(V418&lt;&gt;"",W418&lt;&gt;""),Dropdown!$A$5,Dropdown!$A$3))</f>
        <v>Residential</v>
      </c>
      <c r="AE418" s="773" t="s">
        <v>615</v>
      </c>
      <c r="AF418" s="773"/>
      <c r="AG418" s="773"/>
      <c r="AH418" s="773" t="str">
        <f>IF(AG418&lt;&gt;"",VLOOKUP(AG418,Dropdown!$N$3:$R$62,3,FALSE),IF(AF418&lt;&gt;"",VLOOKUP(AF418,Dropdown!$N$3:$R$62,3,FALSE),IF(AE418&lt;&gt;"",VLOOKUP(AE418,Dropdown!$N$3:$R$62,3,FALSE),"")))</f>
        <v xml:space="preserve"> </v>
      </c>
      <c r="AI418" s="773" t="str">
        <f>IF(AG418&lt;&gt;"",VLOOKUP(AG418,Dropdown!$N$3:$R$62,5,FALSE),IF(AF418&lt;&gt;"",VLOOKUP(AF418,Dropdown!$N$3:$R$62,5,FALSE),IF(AE418&lt;&gt;"",VLOOKUP(AE418,Dropdown!$N$3:$R$62,5,FALSE),"")))</f>
        <v>Diverse</v>
      </c>
      <c r="AJ418" s="773"/>
      <c r="AK418" s="773"/>
      <c r="AL418" s="773"/>
      <c r="AM418" s="773"/>
      <c r="AN418" s="773"/>
      <c r="AO418" s="773"/>
      <c r="AP418" s="773"/>
      <c r="AQ418" s="769" t="s">
        <v>181</v>
      </c>
      <c r="AR418" s="774" t="s">
        <v>133</v>
      </c>
      <c r="AS418" s="845">
        <v>25</v>
      </c>
      <c r="AT418" s="769"/>
      <c r="AU418" s="769"/>
      <c r="AV418" s="846"/>
      <c r="AW418" s="823"/>
      <c r="AX418" s="824"/>
      <c r="AY418" s="824"/>
      <c r="AZ418" s="803"/>
      <c r="BA418" s="804"/>
      <c r="BB418" s="804"/>
      <c r="BC418" s="823"/>
      <c r="BD418" s="824"/>
      <c r="BE418" s="824"/>
      <c r="BF418" s="805"/>
      <c r="BG418" s="804"/>
      <c r="BH418" s="804"/>
      <c r="BI418" s="823"/>
      <c r="BJ418" s="824"/>
      <c r="BK418" s="824"/>
      <c r="BL418" s="805"/>
      <c r="BM418" s="804"/>
      <c r="BN418" s="804"/>
      <c r="BO418" s="823"/>
      <c r="BP418" s="824"/>
      <c r="BQ418" s="824"/>
      <c r="BR418" s="805"/>
      <c r="BS418" s="804"/>
      <c r="BT418" s="804"/>
      <c r="BU418" s="823"/>
      <c r="BV418" s="824"/>
      <c r="BW418" s="824"/>
      <c r="BX418" s="805"/>
      <c r="BY418" s="804"/>
      <c r="BZ418" s="804"/>
      <c r="CA418" s="823"/>
      <c r="CB418" s="824"/>
      <c r="CC418" s="824"/>
      <c r="CD418" s="805"/>
      <c r="CE418" s="804"/>
      <c r="CF418" s="804"/>
      <c r="CG418" s="823"/>
      <c r="CH418" s="824"/>
      <c r="CI418" s="824"/>
      <c r="CJ418" s="805"/>
      <c r="CK418" s="804"/>
      <c r="CL418" s="804"/>
      <c r="CM418" s="823"/>
      <c r="CN418" s="824"/>
      <c r="CO418" s="824"/>
      <c r="CP418" s="805"/>
      <c r="CQ418" s="804"/>
      <c r="CR418" s="804"/>
      <c r="CS418" s="823"/>
      <c r="CT418" s="824"/>
      <c r="CU418" s="824"/>
      <c r="CV418" s="805"/>
      <c r="CW418" s="804"/>
      <c r="CX418" s="804"/>
      <c r="CY418" s="823"/>
      <c r="CZ418" s="824"/>
      <c r="DA418" s="825"/>
      <c r="DB418" s="803"/>
      <c r="DC418" s="809"/>
      <c r="DD418" s="809"/>
      <c r="DE418" s="826"/>
      <c r="DF418" s="825"/>
      <c r="DG418" s="824"/>
      <c r="DH418" s="805"/>
      <c r="DI418" s="804"/>
      <c r="DJ418" s="804"/>
      <c r="DK418" s="823"/>
      <c r="DL418" s="824"/>
      <c r="DM418" s="825"/>
      <c r="DN418" s="803"/>
      <c r="DO418" s="809"/>
      <c r="DP418" s="809"/>
      <c r="DQ418" s="827"/>
      <c r="DR418" s="828"/>
      <c r="DS418" s="835"/>
      <c r="DT418" s="811"/>
      <c r="DU418" s="812"/>
      <c r="DV418" s="812"/>
      <c r="DW418" s="836"/>
      <c r="DX418" s="835"/>
      <c r="DY418" s="828"/>
      <c r="DZ418" s="813"/>
      <c r="EA418" s="814"/>
      <c r="EB418" s="814"/>
      <c r="EC418" s="827"/>
      <c r="ED418" s="828"/>
      <c r="EE418" s="835"/>
      <c r="EF418" s="811"/>
      <c r="EG418" s="812"/>
      <c r="EH418" s="812"/>
      <c r="EI418" s="836"/>
      <c r="EJ418" s="835"/>
      <c r="EK418" s="828"/>
      <c r="EL418" s="813"/>
      <c r="EM418" s="814"/>
      <c r="EN418" s="814"/>
      <c r="EO418" s="827"/>
      <c r="EP418" s="828"/>
      <c r="EQ418" s="835"/>
      <c r="ER418" s="811"/>
      <c r="ES418" s="812"/>
      <c r="ET418" s="812"/>
      <c r="EU418" s="836"/>
      <c r="EV418" s="835"/>
      <c r="EW418" s="828"/>
      <c r="EX418" s="813"/>
      <c r="EY418" s="814"/>
      <c r="EZ418" s="814"/>
      <c r="FA418" s="827"/>
      <c r="FB418" s="828"/>
      <c r="FC418" s="835"/>
      <c r="FD418" s="811"/>
      <c r="FE418" s="812"/>
      <c r="FF418" s="812"/>
      <c r="FG418" s="836"/>
      <c r="FH418" s="835"/>
      <c r="FI418" s="828"/>
      <c r="FJ418" s="813"/>
      <c r="FK418" s="814"/>
      <c r="FL418" s="814"/>
      <c r="FM418" s="827"/>
      <c r="FN418" s="828"/>
      <c r="FO418" s="835"/>
      <c r="FP418" s="811"/>
      <c r="FQ418" s="812"/>
      <c r="FR418" s="812"/>
      <c r="FS418" s="823"/>
      <c r="FT418" s="824"/>
      <c r="FU418" s="825"/>
      <c r="FV418" s="803"/>
      <c r="FW418" s="804"/>
      <c r="FX418" s="804"/>
      <c r="FY418" s="826"/>
      <c r="FZ418" s="825"/>
      <c r="GA418" s="824"/>
      <c r="GB418" s="805"/>
      <c r="GC418" s="804"/>
      <c r="GD418" s="804"/>
      <c r="GE418" s="823"/>
      <c r="GF418" s="824"/>
      <c r="GG418" s="825"/>
      <c r="GH418" s="803"/>
      <c r="GI418" s="809"/>
      <c r="GJ418" s="809"/>
      <c r="GK418" s="826"/>
      <c r="GL418" s="825"/>
      <c r="GM418" s="824"/>
      <c r="GN418" s="805"/>
      <c r="GO418" s="804"/>
      <c r="GP418" s="804"/>
      <c r="GQ418" s="823"/>
      <c r="GR418" s="824"/>
      <c r="GS418" s="825"/>
      <c r="GT418" s="803"/>
      <c r="GU418" s="809"/>
      <c r="GV418" s="809"/>
      <c r="GW418" s="826"/>
      <c r="GX418" s="825"/>
      <c r="GY418" s="824"/>
      <c r="GZ418" s="805"/>
      <c r="HA418" s="804"/>
      <c r="HB418" s="804"/>
      <c r="HC418" s="823"/>
      <c r="HD418" s="824"/>
      <c r="HE418" s="825"/>
      <c r="HF418" s="803"/>
      <c r="HG418" s="809"/>
      <c r="HH418" s="809"/>
      <c r="HI418" s="826"/>
      <c r="HJ418" s="825"/>
      <c r="HK418" s="824"/>
      <c r="HL418" s="805"/>
      <c r="HM418" s="804"/>
      <c r="HN418" s="804"/>
      <c r="HO418" s="823"/>
      <c r="HP418" s="824"/>
      <c r="HQ418" s="825"/>
      <c r="HR418" s="803"/>
      <c r="HS418" s="809"/>
      <c r="HT418" s="809"/>
      <c r="HU418" s="826"/>
      <c r="HV418" s="825"/>
      <c r="HW418" s="824"/>
      <c r="HX418" s="805"/>
      <c r="HY418" s="804"/>
      <c r="HZ418" s="804"/>
      <c r="IA418" s="823"/>
      <c r="IB418" s="824"/>
      <c r="IC418" s="825"/>
      <c r="ID418" s="803"/>
      <c r="IE418" s="804"/>
      <c r="IF418" s="804"/>
      <c r="IG418" s="826"/>
      <c r="IH418" s="825"/>
      <c r="II418" s="824"/>
      <c r="IJ418" s="805"/>
      <c r="IK418" s="804"/>
      <c r="IL418" s="804"/>
      <c r="IM418" s="823"/>
      <c r="IN418" s="824"/>
      <c r="IO418" s="825"/>
      <c r="IP418" s="803"/>
      <c r="IQ418" s="804"/>
      <c r="IR418" s="804"/>
      <c r="IS418" s="826"/>
      <c r="IT418" s="825"/>
      <c r="IU418" s="824"/>
      <c r="IV418" s="805"/>
      <c r="IW418" s="804"/>
      <c r="IX418" s="804"/>
      <c r="IY418" s="823"/>
      <c r="IZ418" s="824"/>
      <c r="JA418" s="825"/>
      <c r="JB418" s="803"/>
      <c r="JC418" s="804"/>
      <c r="JD418" s="804"/>
      <c r="JE418" s="826"/>
      <c r="JF418" s="825"/>
      <c r="JG418" s="824"/>
      <c r="JH418" s="805"/>
      <c r="JI418" s="804"/>
      <c r="JJ418" s="804"/>
      <c r="JK418" s="823"/>
      <c r="JL418" s="824"/>
      <c r="JM418" s="825"/>
      <c r="JN418" s="803"/>
      <c r="JO418" s="809"/>
      <c r="JP418" s="809"/>
      <c r="JQ418" s="826"/>
      <c r="JR418" s="825"/>
      <c r="JS418" s="824"/>
      <c r="JT418" s="805"/>
      <c r="JU418" s="804"/>
      <c r="JV418" s="804"/>
      <c r="JW418" s="823"/>
      <c r="JX418" s="824"/>
      <c r="JY418" s="824"/>
      <c r="JZ418" s="805"/>
      <c r="KA418" s="809"/>
      <c r="KB418" s="809"/>
      <c r="KC418" s="823"/>
      <c r="KD418" s="824"/>
      <c r="KE418" s="824"/>
      <c r="KF418" s="805"/>
      <c r="KG418" s="809"/>
      <c r="KH418" s="809"/>
      <c r="KI418" s="823"/>
      <c r="KJ418" s="824"/>
      <c r="KK418" s="824"/>
      <c r="KL418" s="805"/>
      <c r="KM418" s="809"/>
      <c r="KN418" s="809"/>
      <c r="KO418" s="823"/>
      <c r="KP418" s="824"/>
      <c r="KQ418" s="824"/>
      <c r="KR418" s="805"/>
      <c r="KS418" s="804"/>
      <c r="KT418" s="804"/>
      <c r="KU418" s="823"/>
      <c r="KV418" s="824"/>
      <c r="KW418" s="824"/>
      <c r="KX418" s="805"/>
      <c r="KY418" s="809"/>
      <c r="KZ418" s="809"/>
      <c r="LA418" s="823"/>
      <c r="LB418" s="824"/>
      <c r="LC418" s="824"/>
      <c r="LD418" s="805"/>
      <c r="LE418" s="804"/>
      <c r="LF418" s="804"/>
      <c r="LG418" s="823"/>
      <c r="LH418" s="824"/>
      <c r="LI418" s="824"/>
      <c r="LJ418" s="805"/>
      <c r="LK418" s="804"/>
      <c r="LL418" s="804"/>
      <c r="LM418" s="823"/>
      <c r="LN418" s="824"/>
      <c r="LO418" s="824"/>
      <c r="LP418" s="805"/>
      <c r="LQ418" s="809"/>
      <c r="LR418" s="809"/>
      <c r="LS418" s="823"/>
      <c r="LT418" s="824"/>
      <c r="LU418" s="824"/>
      <c r="LV418" s="805"/>
      <c r="LW418" s="804"/>
      <c r="LX418" s="804"/>
      <c r="LY418" s="823"/>
      <c r="LZ418" s="824"/>
      <c r="MA418" s="824"/>
      <c r="MB418" s="805"/>
      <c r="MC418" s="809"/>
      <c r="MD418" s="809"/>
      <c r="ME418" s="823"/>
      <c r="MF418" s="824"/>
      <c r="MG418" s="824"/>
      <c r="MH418" s="805"/>
      <c r="MI418" s="809"/>
      <c r="MJ418" s="809"/>
      <c r="MK418" s="823"/>
      <c r="ML418" s="824"/>
      <c r="MM418" s="824"/>
      <c r="MN418" s="805"/>
      <c r="MO418" s="809"/>
      <c r="MP418" s="809"/>
      <c r="MQ418" s="823"/>
      <c r="MR418" s="824"/>
      <c r="MS418" s="824" t="s">
        <v>837</v>
      </c>
      <c r="MT418" s="805"/>
      <c r="MU418" s="804"/>
      <c r="MV418" s="804"/>
      <c r="MW418" s="823"/>
      <c r="MX418" s="824"/>
      <c r="MY418" s="824"/>
      <c r="MZ418" s="805"/>
      <c r="NA418" s="804"/>
      <c r="NB418" s="804"/>
      <c r="NC418" s="823"/>
      <c r="ND418" s="824"/>
      <c r="NE418" s="824"/>
      <c r="NF418" s="805"/>
      <c r="NG418" s="804"/>
      <c r="NH418" s="804"/>
      <c r="NI418" s="823"/>
      <c r="NJ418" s="824"/>
      <c r="NK418" s="824"/>
      <c r="NL418" s="805"/>
      <c r="NM418" s="809"/>
      <c r="NN418" s="809"/>
      <c r="NO418" s="823"/>
      <c r="NP418" s="824"/>
      <c r="NQ418" s="824"/>
      <c r="NR418" s="805"/>
      <c r="NS418" s="823"/>
      <c r="NT418" s="824"/>
      <c r="NU418" s="824"/>
      <c r="NV418" s="805"/>
      <c r="NW418" s="823"/>
      <c r="NX418" s="824"/>
      <c r="NY418" s="824"/>
      <c r="NZ418" s="834"/>
      <c r="OA418" s="823"/>
      <c r="OB418" s="824"/>
      <c r="OC418" s="824"/>
      <c r="OD418" s="805"/>
      <c r="OE418" s="823"/>
      <c r="OF418" s="824"/>
      <c r="OG418" s="824"/>
      <c r="OH418" s="805"/>
      <c r="OI418" s="823"/>
      <c r="OJ418" s="824"/>
      <c r="OK418" s="824"/>
      <c r="OL418" s="805"/>
      <c r="OM418" s="823"/>
      <c r="ON418" s="824"/>
      <c r="OO418" s="824"/>
      <c r="OP418" s="805"/>
      <c r="OQ418" s="823"/>
      <c r="OR418" s="824"/>
      <c r="OS418" s="824"/>
      <c r="OT418" s="805"/>
      <c r="OU418" s="823"/>
      <c r="OV418" s="824"/>
      <c r="OW418" s="824"/>
      <c r="OX418" s="805"/>
      <c r="OY418" s="823"/>
      <c r="OZ418" s="824"/>
      <c r="PA418" s="824"/>
      <c r="PB418" s="805"/>
      <c r="PC418" s="823"/>
      <c r="PD418" s="824"/>
      <c r="PE418" s="824"/>
      <c r="PF418" s="805"/>
    </row>
    <row r="419" spans="1:422" ht="15" hidden="1" customHeight="1" x14ac:dyDescent="0.25">
      <c r="A419" s="769" t="s">
        <v>76</v>
      </c>
      <c r="B419" s="769"/>
      <c r="C419" s="769"/>
      <c r="D419" s="770"/>
      <c r="E419" s="769"/>
      <c r="F419" s="769"/>
      <c r="G419" s="769"/>
      <c r="H419" s="769"/>
      <c r="I419" s="769"/>
      <c r="J419" s="769"/>
      <c r="K419" s="769"/>
      <c r="L419" s="769"/>
      <c r="M419" s="769"/>
      <c r="N419" s="769"/>
      <c r="O419" s="769"/>
      <c r="P419" s="769"/>
      <c r="Q419" s="769"/>
      <c r="R419" s="769"/>
      <c r="S419" s="769"/>
      <c r="T419" s="816"/>
      <c r="U419" s="816"/>
      <c r="V419" s="816"/>
      <c r="W419" s="816"/>
      <c r="X419" s="769"/>
      <c r="Y419" s="769">
        <f>IF(AND(AJ419="",AK419="",AL419="",AN419="",AO419="",OR(AP419="",AP419=Dropdown!$AM$12,AP419=Dropdown!$AM$11)),1,0)</f>
        <v>0</v>
      </c>
      <c r="Z419" s="769">
        <f t="shared" si="56"/>
        <v>0</v>
      </c>
      <c r="AA419" s="769">
        <f t="shared" si="57"/>
        <v>0</v>
      </c>
      <c r="AB419" s="769">
        <f t="shared" si="58"/>
        <v>1</v>
      </c>
      <c r="AC419" s="769"/>
      <c r="AD419" s="772" t="str">
        <f>IF(OR(T419&lt;&gt;"",U419&lt;&gt;""),Dropdown!$A$4,IF(OR(V419&lt;&gt;"",W419&lt;&gt;""),Dropdown!$A$5,Dropdown!$A$3))</f>
        <v>Residential</v>
      </c>
      <c r="AE419" s="773" t="s">
        <v>615</v>
      </c>
      <c r="AF419" s="773"/>
      <c r="AG419" s="773"/>
      <c r="AH419" s="773" t="str">
        <f>IF(AG419&lt;&gt;"",VLOOKUP(AG419,Dropdown!$N$3:$R$62,3,FALSE),IF(AF419&lt;&gt;"",VLOOKUP(AF419,Dropdown!$N$3:$R$62,3,FALSE),IF(AE419&lt;&gt;"",VLOOKUP(AE419,Dropdown!$N$3:$R$62,3,FALSE),"")))</f>
        <v xml:space="preserve"> </v>
      </c>
      <c r="AI419" s="773" t="str">
        <f>IF(AG419&lt;&gt;"",VLOOKUP(AG419,Dropdown!$N$3:$R$62,5,FALSE),IF(AF419&lt;&gt;"",VLOOKUP(AF419,Dropdown!$N$3:$R$62,5,FALSE),IF(AE419&lt;&gt;"",VLOOKUP(AE419,Dropdown!$N$3:$R$62,5,FALSE),"")))</f>
        <v>Diverse</v>
      </c>
      <c r="AJ419" s="773"/>
      <c r="AK419" s="773"/>
      <c r="AL419" s="773"/>
      <c r="AM419" s="773"/>
      <c r="AN419" s="773"/>
      <c r="AO419" s="773" t="s">
        <v>625</v>
      </c>
      <c r="AP419" s="773"/>
      <c r="AQ419" s="769"/>
      <c r="AR419" s="774" t="s">
        <v>133</v>
      </c>
      <c r="AS419" s="845">
        <v>24</v>
      </c>
      <c r="AT419" s="769"/>
      <c r="AU419" s="769"/>
      <c r="AV419" s="846"/>
      <c r="AW419" s="823"/>
      <c r="AX419" s="824"/>
      <c r="AY419" s="824"/>
      <c r="AZ419" s="803"/>
      <c r="BA419" s="804"/>
      <c r="BB419" s="804"/>
      <c r="BC419" s="823"/>
      <c r="BD419" s="824"/>
      <c r="BE419" s="824"/>
      <c r="BF419" s="805"/>
      <c r="BG419" s="804"/>
      <c r="BH419" s="804"/>
      <c r="BI419" s="823"/>
      <c r="BJ419" s="824"/>
      <c r="BK419" s="824"/>
      <c r="BL419" s="805"/>
      <c r="BM419" s="804"/>
      <c r="BN419" s="804"/>
      <c r="BO419" s="823"/>
      <c r="BP419" s="824"/>
      <c r="BQ419" s="824"/>
      <c r="BR419" s="805"/>
      <c r="BS419" s="804"/>
      <c r="BT419" s="804"/>
      <c r="BU419" s="823"/>
      <c r="BV419" s="824"/>
      <c r="BW419" s="824"/>
      <c r="BX419" s="805"/>
      <c r="BY419" s="804"/>
      <c r="BZ419" s="804"/>
      <c r="CA419" s="823"/>
      <c r="CB419" s="824"/>
      <c r="CC419" s="824"/>
      <c r="CD419" s="805"/>
      <c r="CE419" s="804"/>
      <c r="CF419" s="804"/>
      <c r="CG419" s="823"/>
      <c r="CH419" s="824"/>
      <c r="CI419" s="824"/>
      <c r="CJ419" s="805"/>
      <c r="CK419" s="804"/>
      <c r="CL419" s="804"/>
      <c r="CM419" s="823"/>
      <c r="CN419" s="824"/>
      <c r="CO419" s="824"/>
      <c r="CP419" s="805"/>
      <c r="CQ419" s="804"/>
      <c r="CR419" s="804"/>
      <c r="CS419" s="823"/>
      <c r="CT419" s="824"/>
      <c r="CU419" s="824"/>
      <c r="CV419" s="805"/>
      <c r="CW419" s="804"/>
      <c r="CX419" s="804"/>
      <c r="CY419" s="823"/>
      <c r="CZ419" s="824"/>
      <c r="DA419" s="825"/>
      <c r="DB419" s="803"/>
      <c r="DC419" s="809"/>
      <c r="DD419" s="809"/>
      <c r="DE419" s="826"/>
      <c r="DF419" s="825"/>
      <c r="DG419" s="824"/>
      <c r="DH419" s="805"/>
      <c r="DI419" s="804"/>
      <c r="DJ419" s="804"/>
      <c r="DK419" s="823"/>
      <c r="DL419" s="824"/>
      <c r="DM419" s="825"/>
      <c r="DN419" s="803"/>
      <c r="DO419" s="809"/>
      <c r="DP419" s="809"/>
      <c r="DQ419" s="827"/>
      <c r="DR419" s="828"/>
      <c r="DS419" s="835"/>
      <c r="DT419" s="811"/>
      <c r="DU419" s="812"/>
      <c r="DV419" s="812"/>
      <c r="DW419" s="836"/>
      <c r="DX419" s="835"/>
      <c r="DY419" s="828"/>
      <c r="DZ419" s="813"/>
      <c r="EA419" s="814"/>
      <c r="EB419" s="814"/>
      <c r="EC419" s="827"/>
      <c r="ED419" s="828"/>
      <c r="EE419" s="835"/>
      <c r="EF419" s="811"/>
      <c r="EG419" s="812"/>
      <c r="EH419" s="812"/>
      <c r="EI419" s="836"/>
      <c r="EJ419" s="835"/>
      <c r="EK419" s="828"/>
      <c r="EL419" s="813"/>
      <c r="EM419" s="814"/>
      <c r="EN419" s="814"/>
      <c r="EO419" s="827"/>
      <c r="EP419" s="828"/>
      <c r="EQ419" s="835"/>
      <c r="ER419" s="811"/>
      <c r="ES419" s="812"/>
      <c r="ET419" s="812"/>
      <c r="EU419" s="836"/>
      <c r="EV419" s="835"/>
      <c r="EW419" s="828"/>
      <c r="EX419" s="813"/>
      <c r="EY419" s="814"/>
      <c r="EZ419" s="814"/>
      <c r="FA419" s="827"/>
      <c r="FB419" s="828"/>
      <c r="FC419" s="835"/>
      <c r="FD419" s="811"/>
      <c r="FE419" s="812"/>
      <c r="FF419" s="812"/>
      <c r="FG419" s="836"/>
      <c r="FH419" s="835"/>
      <c r="FI419" s="828"/>
      <c r="FJ419" s="813"/>
      <c r="FK419" s="814"/>
      <c r="FL419" s="814"/>
      <c r="FM419" s="827"/>
      <c r="FN419" s="828"/>
      <c r="FO419" s="835"/>
      <c r="FP419" s="811"/>
      <c r="FQ419" s="812"/>
      <c r="FR419" s="812"/>
      <c r="FS419" s="823"/>
      <c r="FT419" s="824"/>
      <c r="FU419" s="825"/>
      <c r="FV419" s="803"/>
      <c r="FW419" s="804"/>
      <c r="FX419" s="804"/>
      <c r="FY419" s="826"/>
      <c r="FZ419" s="825"/>
      <c r="GA419" s="824"/>
      <c r="GB419" s="805"/>
      <c r="GC419" s="804"/>
      <c r="GD419" s="804"/>
      <c r="GE419" s="823"/>
      <c r="GF419" s="824"/>
      <c r="GG419" s="825"/>
      <c r="GH419" s="803"/>
      <c r="GI419" s="809"/>
      <c r="GJ419" s="809"/>
      <c r="GK419" s="826"/>
      <c r="GL419" s="825"/>
      <c r="GM419" s="824"/>
      <c r="GN419" s="805"/>
      <c r="GO419" s="804"/>
      <c r="GP419" s="804"/>
      <c r="GQ419" s="823"/>
      <c r="GR419" s="824"/>
      <c r="GS419" s="825"/>
      <c r="GT419" s="803"/>
      <c r="GU419" s="809"/>
      <c r="GV419" s="809"/>
      <c r="GW419" s="826"/>
      <c r="GX419" s="825"/>
      <c r="GY419" s="824"/>
      <c r="GZ419" s="805"/>
      <c r="HA419" s="804"/>
      <c r="HB419" s="804"/>
      <c r="HC419" s="823"/>
      <c r="HD419" s="824"/>
      <c r="HE419" s="825"/>
      <c r="HF419" s="803"/>
      <c r="HG419" s="809"/>
      <c r="HH419" s="809"/>
      <c r="HI419" s="826"/>
      <c r="HJ419" s="825"/>
      <c r="HK419" s="824"/>
      <c r="HL419" s="805"/>
      <c r="HM419" s="804"/>
      <c r="HN419" s="804"/>
      <c r="HO419" s="823"/>
      <c r="HP419" s="824"/>
      <c r="HQ419" s="825"/>
      <c r="HR419" s="803"/>
      <c r="HS419" s="809"/>
      <c r="HT419" s="809"/>
      <c r="HU419" s="826"/>
      <c r="HV419" s="825"/>
      <c r="HW419" s="824"/>
      <c r="HX419" s="805"/>
      <c r="HY419" s="804"/>
      <c r="HZ419" s="804"/>
      <c r="IA419" s="823"/>
      <c r="IB419" s="824"/>
      <c r="IC419" s="825"/>
      <c r="ID419" s="803"/>
      <c r="IE419" s="804"/>
      <c r="IF419" s="804"/>
      <c r="IG419" s="826"/>
      <c r="IH419" s="825"/>
      <c r="II419" s="824"/>
      <c r="IJ419" s="805"/>
      <c r="IK419" s="804"/>
      <c r="IL419" s="804"/>
      <c r="IM419" s="823"/>
      <c r="IN419" s="824"/>
      <c r="IO419" s="825"/>
      <c r="IP419" s="803"/>
      <c r="IQ419" s="804"/>
      <c r="IR419" s="804"/>
      <c r="IS419" s="826"/>
      <c r="IT419" s="825"/>
      <c r="IU419" s="824"/>
      <c r="IV419" s="805"/>
      <c r="IW419" s="804"/>
      <c r="IX419" s="804"/>
      <c r="IY419" s="823"/>
      <c r="IZ419" s="824"/>
      <c r="JA419" s="825"/>
      <c r="JB419" s="803"/>
      <c r="JC419" s="804"/>
      <c r="JD419" s="804"/>
      <c r="JE419" s="826"/>
      <c r="JF419" s="825"/>
      <c r="JG419" s="824"/>
      <c r="JH419" s="805"/>
      <c r="JI419" s="804"/>
      <c r="JJ419" s="804"/>
      <c r="JK419" s="823"/>
      <c r="JL419" s="824"/>
      <c r="JM419" s="825"/>
      <c r="JN419" s="803"/>
      <c r="JO419" s="809"/>
      <c r="JP419" s="809"/>
      <c r="JQ419" s="826"/>
      <c r="JR419" s="825"/>
      <c r="JS419" s="824"/>
      <c r="JT419" s="805"/>
      <c r="JU419" s="804"/>
      <c r="JV419" s="804"/>
      <c r="JW419" s="823"/>
      <c r="JX419" s="824"/>
      <c r="JY419" s="824"/>
      <c r="JZ419" s="805"/>
      <c r="KA419" s="809"/>
      <c r="KB419" s="809"/>
      <c r="KC419" s="823"/>
      <c r="KD419" s="824"/>
      <c r="KE419" s="824"/>
      <c r="KF419" s="805"/>
      <c r="KG419" s="809"/>
      <c r="KH419" s="809"/>
      <c r="KI419" s="823"/>
      <c r="KJ419" s="824"/>
      <c r="KK419" s="824"/>
      <c r="KL419" s="805"/>
      <c r="KM419" s="809"/>
      <c r="KN419" s="809"/>
      <c r="KO419" s="823"/>
      <c r="KP419" s="824"/>
      <c r="KQ419" s="824"/>
      <c r="KR419" s="805"/>
      <c r="KS419" s="804"/>
      <c r="KT419" s="804"/>
      <c r="KU419" s="823"/>
      <c r="KV419" s="824"/>
      <c r="KW419" s="824"/>
      <c r="KX419" s="805"/>
      <c r="KY419" s="809"/>
      <c r="KZ419" s="809"/>
      <c r="LA419" s="823"/>
      <c r="LB419" s="824"/>
      <c r="LC419" s="824"/>
      <c r="LD419" s="805"/>
      <c r="LE419" s="804"/>
      <c r="LF419" s="804"/>
      <c r="LG419" s="823"/>
      <c r="LH419" s="824"/>
      <c r="LI419" s="824"/>
      <c r="LJ419" s="805"/>
      <c r="LK419" s="804"/>
      <c r="LL419" s="804"/>
      <c r="LM419" s="823"/>
      <c r="LN419" s="824"/>
      <c r="LO419" s="824"/>
      <c r="LP419" s="805"/>
      <c r="LQ419" s="809"/>
      <c r="LR419" s="809"/>
      <c r="LS419" s="823"/>
      <c r="LT419" s="824"/>
      <c r="LU419" s="824"/>
      <c r="LV419" s="805"/>
      <c r="LW419" s="804"/>
      <c r="LX419" s="804"/>
      <c r="LY419" s="823"/>
      <c r="LZ419" s="824"/>
      <c r="MA419" s="824"/>
      <c r="MB419" s="805"/>
      <c r="MC419" s="809"/>
      <c r="MD419" s="809"/>
      <c r="ME419" s="823"/>
      <c r="MF419" s="824"/>
      <c r="MG419" s="824"/>
      <c r="MH419" s="805"/>
      <c r="MI419" s="809"/>
      <c r="MJ419" s="809"/>
      <c r="MK419" s="823"/>
      <c r="ML419" s="824"/>
      <c r="MM419" s="824"/>
      <c r="MN419" s="805"/>
      <c r="MO419" s="809"/>
      <c r="MP419" s="809"/>
      <c r="MQ419" s="823"/>
      <c r="MR419" s="824"/>
      <c r="MS419" s="824">
        <f>MY419*NE419</f>
        <v>1.7999999999999998</v>
      </c>
      <c r="MT419" s="805"/>
      <c r="MU419" s="804"/>
      <c r="MV419" s="804"/>
      <c r="MW419" s="823"/>
      <c r="MX419" s="824"/>
      <c r="MY419" s="824">
        <v>1.5</v>
      </c>
      <c r="MZ419" s="805"/>
      <c r="NA419" s="804"/>
      <c r="NB419" s="804"/>
      <c r="NC419" s="823"/>
      <c r="ND419" s="824"/>
      <c r="NE419" s="824">
        <v>1.2</v>
      </c>
      <c r="NF419" s="805"/>
      <c r="NG419" s="804"/>
      <c r="NH419" s="804"/>
      <c r="NI419" s="823"/>
      <c r="NJ419" s="824"/>
      <c r="NK419" s="824">
        <v>0.5</v>
      </c>
      <c r="NL419" s="805"/>
      <c r="NM419" s="809"/>
      <c r="NN419" s="809"/>
      <c r="NO419" s="823"/>
      <c r="NP419" s="824"/>
      <c r="NQ419" s="824"/>
      <c r="NR419" s="805"/>
      <c r="NS419" s="823"/>
      <c r="NT419" s="824"/>
      <c r="NU419" s="824"/>
      <c r="NV419" s="805"/>
      <c r="NW419" s="823"/>
      <c r="NX419" s="824"/>
      <c r="NY419" s="824"/>
      <c r="NZ419" s="834"/>
      <c r="OA419" s="823"/>
      <c r="OB419" s="824"/>
      <c r="OC419" s="824"/>
      <c r="OD419" s="805"/>
      <c r="OE419" s="823"/>
      <c r="OF419" s="824"/>
      <c r="OG419" s="824"/>
      <c r="OH419" s="805"/>
      <c r="OI419" s="823"/>
      <c r="OJ419" s="824"/>
      <c r="OK419" s="824"/>
      <c r="OL419" s="805"/>
      <c r="OM419" s="823"/>
      <c r="ON419" s="824"/>
      <c r="OO419" s="824"/>
      <c r="OP419" s="805"/>
      <c r="OQ419" s="823"/>
      <c r="OR419" s="824"/>
      <c r="OS419" s="824"/>
      <c r="OT419" s="805"/>
      <c r="OU419" s="823"/>
      <c r="OV419" s="824"/>
      <c r="OW419" s="824"/>
      <c r="OX419" s="805"/>
      <c r="OY419" s="823"/>
      <c r="OZ419" s="824"/>
      <c r="PA419" s="824"/>
      <c r="PB419" s="805"/>
      <c r="PC419" s="823"/>
      <c r="PD419" s="824"/>
      <c r="PE419" s="824"/>
      <c r="PF419" s="805"/>
    </row>
    <row r="420" spans="1:422" ht="15" hidden="1" customHeight="1" x14ac:dyDescent="0.25">
      <c r="A420" s="769" t="s">
        <v>76</v>
      </c>
      <c r="B420" s="769"/>
      <c r="C420" s="769"/>
      <c r="D420" s="770"/>
      <c r="E420" s="769"/>
      <c r="F420" s="769"/>
      <c r="G420" s="769"/>
      <c r="H420" s="769"/>
      <c r="I420" s="769"/>
      <c r="J420" s="769"/>
      <c r="K420" s="769"/>
      <c r="L420" s="769"/>
      <c r="M420" s="769"/>
      <c r="N420" s="769" t="s">
        <v>183</v>
      </c>
      <c r="O420" s="769"/>
      <c r="P420" s="769"/>
      <c r="Q420" s="769"/>
      <c r="R420" s="769"/>
      <c r="S420" s="769"/>
      <c r="T420" s="816"/>
      <c r="U420" s="816"/>
      <c r="V420" s="816"/>
      <c r="W420" s="816"/>
      <c r="X420" s="769"/>
      <c r="Y420" s="769">
        <f>IF(AND(AJ420="",AK420="",AL420="",AN420="",AO420="",OR(AP420="",AP420=Dropdown!$AM$12,AP420=Dropdown!$AM$11)),1,0)</f>
        <v>1</v>
      </c>
      <c r="Z420" s="769">
        <f t="shared" si="56"/>
        <v>0</v>
      </c>
      <c r="AA420" s="769">
        <f t="shared" si="57"/>
        <v>0</v>
      </c>
      <c r="AB420" s="769">
        <f t="shared" si="58"/>
        <v>0</v>
      </c>
      <c r="AC420" s="769"/>
      <c r="AD420" s="772" t="str">
        <f>IF(OR(T420&lt;&gt;"",U420&lt;&gt;""),Dropdown!$A$4,IF(OR(V420&lt;&gt;"",W420&lt;&gt;""),Dropdown!$A$5,Dropdown!$A$3))</f>
        <v>Residential</v>
      </c>
      <c r="AE420" s="773" t="s">
        <v>615</v>
      </c>
      <c r="AF420" s="773"/>
      <c r="AG420" s="773"/>
      <c r="AH420" s="773" t="str">
        <f>IF(AG420&lt;&gt;"",VLOOKUP(AG420,Dropdown!$N$3:$R$62,3,FALSE),IF(AF420&lt;&gt;"",VLOOKUP(AF420,Dropdown!$N$3:$R$62,3,FALSE),IF(AE420&lt;&gt;"",VLOOKUP(AE420,Dropdown!$N$3:$R$62,3,FALSE),"")))</f>
        <v xml:space="preserve"> </v>
      </c>
      <c r="AI420" s="773" t="str">
        <f>IF(AG420&lt;&gt;"",VLOOKUP(AG420,Dropdown!$N$3:$R$62,5,FALSE),IF(AF420&lt;&gt;"",VLOOKUP(AF420,Dropdown!$N$3:$R$62,5,FALSE),IF(AE420&lt;&gt;"",VLOOKUP(AE420,Dropdown!$N$3:$R$62,5,FALSE),"")))</f>
        <v>Diverse</v>
      </c>
      <c r="AJ420" s="773"/>
      <c r="AK420" s="773"/>
      <c r="AL420" s="773"/>
      <c r="AM420" s="773" t="s">
        <v>770</v>
      </c>
      <c r="AN420" s="773"/>
      <c r="AO420" s="773"/>
      <c r="AP420" s="773"/>
      <c r="AQ420" s="769"/>
      <c r="AR420" s="774" t="s">
        <v>133</v>
      </c>
      <c r="AS420" s="845">
        <v>27</v>
      </c>
      <c r="AT420" s="769"/>
      <c r="AU420" s="769"/>
      <c r="AV420" s="846"/>
      <c r="AW420" s="823"/>
      <c r="AX420" s="824"/>
      <c r="AY420" s="824"/>
      <c r="AZ420" s="803"/>
      <c r="BA420" s="804"/>
      <c r="BB420" s="804"/>
      <c r="BC420" s="823"/>
      <c r="BD420" s="824"/>
      <c r="BE420" s="824"/>
      <c r="BF420" s="805"/>
      <c r="BG420" s="804"/>
      <c r="BH420" s="804"/>
      <c r="BI420" s="823"/>
      <c r="BJ420" s="824"/>
      <c r="BK420" s="824"/>
      <c r="BL420" s="805"/>
      <c r="BM420" s="804"/>
      <c r="BN420" s="804"/>
      <c r="BO420" s="826"/>
      <c r="BP420" s="825"/>
      <c r="BQ420" s="825"/>
      <c r="BR420" s="803"/>
      <c r="BS420" s="804"/>
      <c r="BT420" s="804"/>
      <c r="BU420" s="826"/>
      <c r="BV420" s="825"/>
      <c r="BW420" s="825"/>
      <c r="BX420" s="803"/>
      <c r="BY420" s="804"/>
      <c r="BZ420" s="804"/>
      <c r="CA420" s="826"/>
      <c r="CB420" s="825"/>
      <c r="CC420" s="825"/>
      <c r="CD420" s="803"/>
      <c r="CE420" s="804"/>
      <c r="CF420" s="804"/>
      <c r="CG420" s="826"/>
      <c r="CH420" s="825"/>
      <c r="CI420" s="825"/>
      <c r="CJ420" s="803"/>
      <c r="CK420" s="804"/>
      <c r="CL420" s="804"/>
      <c r="CM420" s="826"/>
      <c r="CN420" s="825"/>
      <c r="CO420" s="825"/>
      <c r="CP420" s="803"/>
      <c r="CQ420" s="804"/>
      <c r="CR420" s="804"/>
      <c r="CS420" s="826"/>
      <c r="CT420" s="825"/>
      <c r="CU420" s="825"/>
      <c r="CV420" s="803"/>
      <c r="CW420" s="804"/>
      <c r="CX420" s="804"/>
      <c r="CY420" s="826"/>
      <c r="CZ420" s="825"/>
      <c r="DA420" s="825"/>
      <c r="DB420" s="803"/>
      <c r="DC420" s="804"/>
      <c r="DD420" s="804"/>
      <c r="DE420" s="826"/>
      <c r="DF420" s="825"/>
      <c r="DG420" s="825"/>
      <c r="DH420" s="803"/>
      <c r="DI420" s="804"/>
      <c r="DJ420" s="804"/>
      <c r="DK420" s="826"/>
      <c r="DL420" s="825"/>
      <c r="DM420" s="825"/>
      <c r="DN420" s="803"/>
      <c r="DO420" s="804"/>
      <c r="DP420" s="804"/>
      <c r="DQ420" s="827"/>
      <c r="DR420" s="828"/>
      <c r="DS420" s="835"/>
      <c r="DT420" s="811"/>
      <c r="DU420" s="812"/>
      <c r="DV420" s="812"/>
      <c r="DW420" s="836"/>
      <c r="DX420" s="835"/>
      <c r="DY420" s="828"/>
      <c r="DZ420" s="813"/>
      <c r="EA420" s="814"/>
      <c r="EB420" s="814"/>
      <c r="EC420" s="827"/>
      <c r="ED420" s="828"/>
      <c r="EE420" s="835"/>
      <c r="EF420" s="811"/>
      <c r="EG420" s="812"/>
      <c r="EH420" s="812"/>
      <c r="EI420" s="836"/>
      <c r="EJ420" s="835"/>
      <c r="EK420" s="828"/>
      <c r="EL420" s="813"/>
      <c r="EM420" s="814"/>
      <c r="EN420" s="814"/>
      <c r="EO420" s="827"/>
      <c r="EP420" s="828"/>
      <c r="EQ420" s="835"/>
      <c r="ER420" s="811"/>
      <c r="ES420" s="812"/>
      <c r="ET420" s="812"/>
      <c r="EU420" s="836"/>
      <c r="EV420" s="835"/>
      <c r="EW420" s="828"/>
      <c r="EX420" s="813"/>
      <c r="EY420" s="814"/>
      <c r="EZ420" s="814"/>
      <c r="FA420" s="827"/>
      <c r="FB420" s="828"/>
      <c r="FC420" s="835"/>
      <c r="FD420" s="811"/>
      <c r="FE420" s="812"/>
      <c r="FF420" s="812"/>
      <c r="FG420" s="836"/>
      <c r="FH420" s="835"/>
      <c r="FI420" s="828"/>
      <c r="FJ420" s="813"/>
      <c r="FK420" s="814"/>
      <c r="FL420" s="814"/>
      <c r="FM420" s="827"/>
      <c r="FN420" s="828"/>
      <c r="FO420" s="835"/>
      <c r="FP420" s="811"/>
      <c r="FQ420" s="812"/>
      <c r="FR420" s="812"/>
      <c r="FS420" s="823"/>
      <c r="FT420" s="824"/>
      <c r="FU420" s="825"/>
      <c r="FV420" s="803"/>
      <c r="FW420" s="804"/>
      <c r="FX420" s="804"/>
      <c r="FY420" s="826"/>
      <c r="FZ420" s="825"/>
      <c r="GA420" s="824"/>
      <c r="GB420" s="805"/>
      <c r="GC420" s="804"/>
      <c r="GD420" s="804"/>
      <c r="GE420" s="823"/>
      <c r="GF420" s="824"/>
      <c r="GG420" s="825"/>
      <c r="GH420" s="803"/>
      <c r="GI420" s="809"/>
      <c r="GJ420" s="809"/>
      <c r="GK420" s="826"/>
      <c r="GL420" s="825"/>
      <c r="GM420" s="824"/>
      <c r="GN420" s="805"/>
      <c r="GO420" s="804"/>
      <c r="GP420" s="804"/>
      <c r="GQ420" s="823"/>
      <c r="GR420" s="824"/>
      <c r="GS420" s="825"/>
      <c r="GT420" s="803"/>
      <c r="GU420" s="809"/>
      <c r="GV420" s="809"/>
      <c r="GW420" s="826"/>
      <c r="GX420" s="825"/>
      <c r="GY420" s="824"/>
      <c r="GZ420" s="805"/>
      <c r="HA420" s="804"/>
      <c r="HB420" s="804"/>
      <c r="HC420" s="823"/>
      <c r="HD420" s="824"/>
      <c r="HE420" s="825"/>
      <c r="HF420" s="803"/>
      <c r="HG420" s="809"/>
      <c r="HH420" s="809"/>
      <c r="HI420" s="826"/>
      <c r="HJ420" s="825"/>
      <c r="HK420" s="824"/>
      <c r="HL420" s="805"/>
      <c r="HM420" s="804"/>
      <c r="HN420" s="804"/>
      <c r="HO420" s="823"/>
      <c r="HP420" s="824"/>
      <c r="HQ420" s="825"/>
      <c r="HR420" s="803"/>
      <c r="HS420" s="809"/>
      <c r="HT420" s="809"/>
      <c r="HU420" s="826"/>
      <c r="HV420" s="825"/>
      <c r="HW420" s="824"/>
      <c r="HX420" s="805"/>
      <c r="HY420" s="804"/>
      <c r="HZ420" s="804"/>
      <c r="IA420" s="823"/>
      <c r="IB420" s="824"/>
      <c r="IC420" s="825"/>
      <c r="ID420" s="803"/>
      <c r="IE420" s="804"/>
      <c r="IF420" s="804"/>
      <c r="IG420" s="826"/>
      <c r="IH420" s="825"/>
      <c r="II420" s="824"/>
      <c r="IJ420" s="805"/>
      <c r="IK420" s="804"/>
      <c r="IL420" s="804"/>
      <c r="IM420" s="823"/>
      <c r="IN420" s="824"/>
      <c r="IO420" s="825"/>
      <c r="IP420" s="803"/>
      <c r="IQ420" s="804"/>
      <c r="IR420" s="804"/>
      <c r="IS420" s="826"/>
      <c r="IT420" s="825"/>
      <c r="IU420" s="824"/>
      <c r="IV420" s="805"/>
      <c r="IW420" s="804"/>
      <c r="IX420" s="804"/>
      <c r="IY420" s="823"/>
      <c r="IZ420" s="824"/>
      <c r="JA420" s="825"/>
      <c r="JB420" s="803"/>
      <c r="JC420" s="804"/>
      <c r="JD420" s="804"/>
      <c r="JE420" s="826"/>
      <c r="JF420" s="825"/>
      <c r="JG420" s="824"/>
      <c r="JH420" s="805"/>
      <c r="JI420" s="804"/>
      <c r="JJ420" s="804"/>
      <c r="JK420" s="823"/>
      <c r="JL420" s="824"/>
      <c r="JM420" s="825"/>
      <c r="JN420" s="803"/>
      <c r="JO420" s="809"/>
      <c r="JP420" s="809"/>
      <c r="JQ420" s="826"/>
      <c r="JR420" s="825"/>
      <c r="JS420" s="824"/>
      <c r="JT420" s="805"/>
      <c r="JU420" s="804"/>
      <c r="JV420" s="804"/>
      <c r="JW420" s="823"/>
      <c r="JX420" s="824"/>
      <c r="JY420" s="824"/>
      <c r="JZ420" s="805"/>
      <c r="KA420" s="809"/>
      <c r="KB420" s="809"/>
      <c r="KC420" s="823"/>
      <c r="KD420" s="824"/>
      <c r="KE420" s="824"/>
      <c r="KF420" s="805"/>
      <c r="KG420" s="809"/>
      <c r="KH420" s="809"/>
      <c r="KI420" s="823"/>
      <c r="KJ420" s="824"/>
      <c r="KK420" s="824"/>
      <c r="KL420" s="805"/>
      <c r="KM420" s="809"/>
      <c r="KN420" s="809"/>
      <c r="KO420" s="823"/>
      <c r="KP420" s="824"/>
      <c r="KQ420" s="824"/>
      <c r="KR420" s="805"/>
      <c r="KS420" s="804"/>
      <c r="KT420" s="804"/>
      <c r="KU420" s="823"/>
      <c r="KV420" s="824"/>
      <c r="KW420" s="824"/>
      <c r="KX420" s="805"/>
      <c r="KY420" s="809"/>
      <c r="KZ420" s="809"/>
      <c r="LA420" s="823"/>
      <c r="LB420" s="824"/>
      <c r="LC420" s="824"/>
      <c r="LD420" s="805"/>
      <c r="LE420" s="804"/>
      <c r="LF420" s="804"/>
      <c r="LG420" s="823"/>
      <c r="LH420" s="824"/>
      <c r="LI420" s="824"/>
      <c r="LJ420" s="805"/>
      <c r="LK420" s="804"/>
      <c r="LL420" s="804"/>
      <c r="LM420" s="823"/>
      <c r="LN420" s="824"/>
      <c r="LO420" s="824"/>
      <c r="LP420" s="805"/>
      <c r="LQ420" s="809"/>
      <c r="LR420" s="809"/>
      <c r="LS420" s="823"/>
      <c r="LT420" s="824"/>
      <c r="LU420" s="824"/>
      <c r="LV420" s="805"/>
      <c r="LW420" s="804"/>
      <c r="LX420" s="804"/>
      <c r="LY420" s="823"/>
      <c r="LZ420" s="824"/>
      <c r="MA420" s="824"/>
      <c r="MB420" s="805"/>
      <c r="MC420" s="809"/>
      <c r="MD420" s="809"/>
      <c r="ME420" s="823"/>
      <c r="MF420" s="824"/>
      <c r="MG420" s="824"/>
      <c r="MH420" s="805"/>
      <c r="MI420" s="809"/>
      <c r="MJ420" s="809"/>
      <c r="MK420" s="823"/>
      <c r="ML420" s="824"/>
      <c r="MM420" s="824"/>
      <c r="MN420" s="805"/>
      <c r="MO420" s="809"/>
      <c r="MP420" s="809"/>
      <c r="MQ420" s="823"/>
      <c r="MR420" s="824"/>
      <c r="MS420" s="824"/>
      <c r="MT420" s="805"/>
      <c r="MU420" s="804"/>
      <c r="MV420" s="804"/>
      <c r="MW420" s="823"/>
      <c r="MX420" s="824"/>
      <c r="MY420" s="824"/>
      <c r="MZ420" s="805"/>
      <c r="NA420" s="804"/>
      <c r="NB420" s="804"/>
      <c r="NC420" s="823"/>
      <c r="ND420" s="824"/>
      <c r="NE420" s="824"/>
      <c r="NF420" s="805"/>
      <c r="NG420" s="804"/>
      <c r="NH420" s="804"/>
      <c r="NI420" s="823"/>
      <c r="NJ420" s="824"/>
      <c r="NK420" s="824"/>
      <c r="NL420" s="805"/>
      <c r="NM420" s="809"/>
      <c r="NN420" s="809"/>
      <c r="NO420" s="823"/>
      <c r="NP420" s="824"/>
      <c r="NQ420" s="824"/>
      <c r="NR420" s="805"/>
      <c r="NS420" s="823"/>
      <c r="NT420" s="824"/>
      <c r="NU420" s="824"/>
      <c r="NV420" s="805"/>
      <c r="NW420" s="823">
        <v>2.75</v>
      </c>
      <c r="NX420" s="824">
        <v>3.7</v>
      </c>
      <c r="NY420" s="824">
        <v>3.1</v>
      </c>
      <c r="NZ420" s="895">
        <f>(NX420-NW420)/(2*0.6745)</f>
        <v>0.70422535211267623</v>
      </c>
      <c r="OA420" s="823"/>
      <c r="OB420" s="824"/>
      <c r="OC420" s="824"/>
      <c r="OD420" s="805"/>
      <c r="OE420" s="823"/>
      <c r="OF420" s="824"/>
      <c r="OG420" s="824"/>
      <c r="OH420" s="805"/>
      <c r="OI420" s="823"/>
      <c r="OJ420" s="824"/>
      <c r="OK420" s="824"/>
      <c r="OL420" s="805"/>
      <c r="OM420" s="823"/>
      <c r="ON420" s="824"/>
      <c r="OO420" s="824"/>
      <c r="OP420" s="805"/>
      <c r="OQ420" s="823"/>
      <c r="OR420" s="824"/>
      <c r="OS420" s="824"/>
      <c r="OT420" s="805"/>
      <c r="OU420" s="823"/>
      <c r="OV420" s="824"/>
      <c r="OW420" s="824"/>
      <c r="OX420" s="805"/>
      <c r="OY420" s="823"/>
      <c r="OZ420" s="824"/>
      <c r="PA420" s="824"/>
      <c r="PB420" s="805"/>
      <c r="PC420" s="823"/>
      <c r="PD420" s="824"/>
      <c r="PE420" s="824"/>
      <c r="PF420" s="805"/>
    </row>
    <row r="421" spans="1:422" ht="15" hidden="1" customHeight="1" x14ac:dyDescent="0.25">
      <c r="A421" s="769" t="s">
        <v>76</v>
      </c>
      <c r="B421" s="769"/>
      <c r="C421" s="769"/>
      <c r="D421" s="770"/>
      <c r="E421" s="769"/>
      <c r="F421" s="769"/>
      <c r="G421" s="769"/>
      <c r="H421" s="769"/>
      <c r="I421" s="769"/>
      <c r="J421" s="769"/>
      <c r="K421" s="769"/>
      <c r="L421" s="769"/>
      <c r="M421" s="769"/>
      <c r="N421" s="769" t="s">
        <v>184</v>
      </c>
      <c r="O421" s="769"/>
      <c r="P421" s="769"/>
      <c r="Q421" s="769"/>
      <c r="R421" s="769"/>
      <c r="S421" s="769"/>
      <c r="T421" s="816"/>
      <c r="U421" s="816"/>
      <c r="V421" s="816"/>
      <c r="W421" s="816"/>
      <c r="X421" s="769"/>
      <c r="Y421" s="769">
        <f>IF(AND(AJ421="",AK421="",AL421="",AN421="",AO421="",OR(AP421="",AP421=Dropdown!$AM$12,AP421=Dropdown!$AM$11)),1,0)</f>
        <v>1</v>
      </c>
      <c r="Z421" s="769">
        <f t="shared" si="56"/>
        <v>0</v>
      </c>
      <c r="AA421" s="769">
        <f t="shared" si="57"/>
        <v>0</v>
      </c>
      <c r="AB421" s="769">
        <f t="shared" si="58"/>
        <v>0</v>
      </c>
      <c r="AC421" s="769"/>
      <c r="AD421" s="772" t="str">
        <f>IF(OR(T421&lt;&gt;"",U421&lt;&gt;""),Dropdown!$A$4,IF(OR(V421&lt;&gt;"",W421&lt;&gt;""),Dropdown!$A$5,Dropdown!$A$3))</f>
        <v>Residential</v>
      </c>
      <c r="AE421" s="773" t="s">
        <v>615</v>
      </c>
      <c r="AF421" s="773"/>
      <c r="AG421" s="773"/>
      <c r="AH421" s="773" t="str">
        <f>IF(AG421&lt;&gt;"",VLOOKUP(AG421,Dropdown!$N$3:$R$62,3,FALSE),IF(AF421&lt;&gt;"",VLOOKUP(AF421,Dropdown!$N$3:$R$62,3,FALSE),IF(AE421&lt;&gt;"",VLOOKUP(AE421,Dropdown!$N$3:$R$62,3,FALSE),"")))</f>
        <v xml:space="preserve"> </v>
      </c>
      <c r="AI421" s="773" t="str">
        <f>IF(AG421&lt;&gt;"",VLOOKUP(AG421,Dropdown!$N$3:$R$62,5,FALSE),IF(AF421&lt;&gt;"",VLOOKUP(AF421,Dropdown!$N$3:$R$62,5,FALSE),IF(AE421&lt;&gt;"",VLOOKUP(AE421,Dropdown!$N$3:$R$62,5,FALSE),"")))</f>
        <v>Diverse</v>
      </c>
      <c r="AJ421" s="773"/>
      <c r="AK421" s="773"/>
      <c r="AL421" s="773"/>
      <c r="AM421" s="773" t="s">
        <v>790</v>
      </c>
      <c r="AN421" s="773"/>
      <c r="AO421" s="773"/>
      <c r="AP421" s="773"/>
      <c r="AQ421" s="769"/>
      <c r="AR421" s="774" t="s">
        <v>133</v>
      </c>
      <c r="AS421" s="845">
        <v>27</v>
      </c>
      <c r="AT421" s="769"/>
      <c r="AU421" s="769"/>
      <c r="AV421" s="846"/>
      <c r="AW421" s="823"/>
      <c r="AX421" s="824"/>
      <c r="AY421" s="824"/>
      <c r="AZ421" s="803"/>
      <c r="BA421" s="804"/>
      <c r="BB421" s="804"/>
      <c r="BC421" s="823"/>
      <c r="BD421" s="824"/>
      <c r="BE421" s="824"/>
      <c r="BF421" s="805"/>
      <c r="BG421" s="804"/>
      <c r="BH421" s="804"/>
      <c r="BI421" s="823"/>
      <c r="BJ421" s="824"/>
      <c r="BK421" s="824"/>
      <c r="BL421" s="805"/>
      <c r="BM421" s="804"/>
      <c r="BN421" s="804"/>
      <c r="BO421" s="826"/>
      <c r="BP421" s="825"/>
      <c r="BQ421" s="825"/>
      <c r="BR421" s="803"/>
      <c r="BS421" s="804"/>
      <c r="BT421" s="804"/>
      <c r="BU421" s="826"/>
      <c r="BV421" s="825"/>
      <c r="BW421" s="825"/>
      <c r="BX421" s="803"/>
      <c r="BY421" s="804"/>
      <c r="BZ421" s="804"/>
      <c r="CA421" s="826"/>
      <c r="CB421" s="825"/>
      <c r="CC421" s="825"/>
      <c r="CD421" s="803"/>
      <c r="CE421" s="804"/>
      <c r="CF421" s="804"/>
      <c r="CG421" s="826"/>
      <c r="CH421" s="825"/>
      <c r="CI421" s="825"/>
      <c r="CJ421" s="803"/>
      <c r="CK421" s="804"/>
      <c r="CL421" s="804"/>
      <c r="CM421" s="826"/>
      <c r="CN421" s="825"/>
      <c r="CO421" s="825"/>
      <c r="CP421" s="803"/>
      <c r="CQ421" s="804"/>
      <c r="CR421" s="804"/>
      <c r="CS421" s="826"/>
      <c r="CT421" s="825"/>
      <c r="CU421" s="825"/>
      <c r="CV421" s="803"/>
      <c r="CW421" s="804"/>
      <c r="CX421" s="804"/>
      <c r="CY421" s="826"/>
      <c r="CZ421" s="825"/>
      <c r="DA421" s="825"/>
      <c r="DB421" s="803"/>
      <c r="DC421" s="804"/>
      <c r="DD421" s="804"/>
      <c r="DE421" s="826"/>
      <c r="DF421" s="825"/>
      <c r="DG421" s="825"/>
      <c r="DH421" s="803"/>
      <c r="DI421" s="804"/>
      <c r="DJ421" s="804"/>
      <c r="DK421" s="826"/>
      <c r="DL421" s="825"/>
      <c r="DM421" s="825"/>
      <c r="DN421" s="803"/>
      <c r="DO421" s="804"/>
      <c r="DP421" s="804"/>
      <c r="DQ421" s="827"/>
      <c r="DR421" s="828"/>
      <c r="DS421" s="835"/>
      <c r="DT421" s="811"/>
      <c r="DU421" s="812"/>
      <c r="DV421" s="812"/>
      <c r="DW421" s="836"/>
      <c r="DX421" s="835"/>
      <c r="DY421" s="828"/>
      <c r="DZ421" s="813"/>
      <c r="EA421" s="814"/>
      <c r="EB421" s="814"/>
      <c r="EC421" s="827"/>
      <c r="ED421" s="828"/>
      <c r="EE421" s="835"/>
      <c r="EF421" s="811"/>
      <c r="EG421" s="812"/>
      <c r="EH421" s="812"/>
      <c r="EI421" s="836"/>
      <c r="EJ421" s="835"/>
      <c r="EK421" s="828"/>
      <c r="EL421" s="813"/>
      <c r="EM421" s="814"/>
      <c r="EN421" s="814"/>
      <c r="EO421" s="827"/>
      <c r="EP421" s="828"/>
      <c r="EQ421" s="835"/>
      <c r="ER421" s="811"/>
      <c r="ES421" s="812"/>
      <c r="ET421" s="812"/>
      <c r="EU421" s="836"/>
      <c r="EV421" s="835"/>
      <c r="EW421" s="828"/>
      <c r="EX421" s="813"/>
      <c r="EY421" s="814"/>
      <c r="EZ421" s="814"/>
      <c r="FA421" s="827"/>
      <c r="FB421" s="828"/>
      <c r="FC421" s="835"/>
      <c r="FD421" s="811"/>
      <c r="FE421" s="812"/>
      <c r="FF421" s="812"/>
      <c r="FG421" s="836"/>
      <c r="FH421" s="835"/>
      <c r="FI421" s="828"/>
      <c r="FJ421" s="813"/>
      <c r="FK421" s="814"/>
      <c r="FL421" s="814"/>
      <c r="FM421" s="827"/>
      <c r="FN421" s="828"/>
      <c r="FO421" s="835"/>
      <c r="FP421" s="811"/>
      <c r="FQ421" s="812"/>
      <c r="FR421" s="812"/>
      <c r="FS421" s="823"/>
      <c r="FT421" s="824"/>
      <c r="FU421" s="825"/>
      <c r="FV421" s="803"/>
      <c r="FW421" s="804"/>
      <c r="FX421" s="804"/>
      <c r="FY421" s="826"/>
      <c r="FZ421" s="825"/>
      <c r="GA421" s="824"/>
      <c r="GB421" s="805"/>
      <c r="GC421" s="804"/>
      <c r="GD421" s="804"/>
      <c r="GE421" s="823"/>
      <c r="GF421" s="824"/>
      <c r="GG421" s="825"/>
      <c r="GH421" s="803"/>
      <c r="GI421" s="809"/>
      <c r="GJ421" s="809"/>
      <c r="GK421" s="826"/>
      <c r="GL421" s="825"/>
      <c r="GM421" s="824"/>
      <c r="GN421" s="805"/>
      <c r="GO421" s="804"/>
      <c r="GP421" s="804"/>
      <c r="GQ421" s="823"/>
      <c r="GR421" s="824"/>
      <c r="GS421" s="825"/>
      <c r="GT421" s="803"/>
      <c r="GU421" s="809"/>
      <c r="GV421" s="809"/>
      <c r="GW421" s="826"/>
      <c r="GX421" s="825"/>
      <c r="GY421" s="824"/>
      <c r="GZ421" s="805"/>
      <c r="HA421" s="804"/>
      <c r="HB421" s="804"/>
      <c r="HC421" s="823"/>
      <c r="HD421" s="824"/>
      <c r="HE421" s="825"/>
      <c r="HF421" s="803"/>
      <c r="HG421" s="809"/>
      <c r="HH421" s="809"/>
      <c r="HI421" s="826"/>
      <c r="HJ421" s="825"/>
      <c r="HK421" s="824"/>
      <c r="HL421" s="805"/>
      <c r="HM421" s="804"/>
      <c r="HN421" s="804"/>
      <c r="HO421" s="823"/>
      <c r="HP421" s="824"/>
      <c r="HQ421" s="825"/>
      <c r="HR421" s="803"/>
      <c r="HS421" s="809"/>
      <c r="HT421" s="809"/>
      <c r="HU421" s="826"/>
      <c r="HV421" s="825"/>
      <c r="HW421" s="824"/>
      <c r="HX421" s="805"/>
      <c r="HY421" s="804"/>
      <c r="HZ421" s="804"/>
      <c r="IA421" s="823"/>
      <c r="IB421" s="824"/>
      <c r="IC421" s="825"/>
      <c r="ID421" s="803"/>
      <c r="IE421" s="804"/>
      <c r="IF421" s="804"/>
      <c r="IG421" s="826"/>
      <c r="IH421" s="825"/>
      <c r="II421" s="824"/>
      <c r="IJ421" s="805"/>
      <c r="IK421" s="804"/>
      <c r="IL421" s="804"/>
      <c r="IM421" s="823"/>
      <c r="IN421" s="824"/>
      <c r="IO421" s="825"/>
      <c r="IP421" s="803"/>
      <c r="IQ421" s="804"/>
      <c r="IR421" s="804"/>
      <c r="IS421" s="826"/>
      <c r="IT421" s="825"/>
      <c r="IU421" s="824"/>
      <c r="IV421" s="805"/>
      <c r="IW421" s="804"/>
      <c r="IX421" s="804"/>
      <c r="IY421" s="823"/>
      <c r="IZ421" s="824"/>
      <c r="JA421" s="825"/>
      <c r="JB421" s="803"/>
      <c r="JC421" s="804"/>
      <c r="JD421" s="804"/>
      <c r="JE421" s="826"/>
      <c r="JF421" s="825"/>
      <c r="JG421" s="824"/>
      <c r="JH421" s="805"/>
      <c r="JI421" s="804"/>
      <c r="JJ421" s="804"/>
      <c r="JK421" s="823"/>
      <c r="JL421" s="824"/>
      <c r="JM421" s="825"/>
      <c r="JN421" s="803"/>
      <c r="JO421" s="809"/>
      <c r="JP421" s="809"/>
      <c r="JQ421" s="826"/>
      <c r="JR421" s="825"/>
      <c r="JS421" s="824"/>
      <c r="JT421" s="805"/>
      <c r="JU421" s="804"/>
      <c r="JV421" s="804"/>
      <c r="JW421" s="823"/>
      <c r="JX421" s="824"/>
      <c r="JY421" s="824"/>
      <c r="JZ421" s="805"/>
      <c r="KA421" s="809"/>
      <c r="KB421" s="809"/>
      <c r="KC421" s="823"/>
      <c r="KD421" s="824"/>
      <c r="KE421" s="824"/>
      <c r="KF421" s="805"/>
      <c r="KG421" s="809"/>
      <c r="KH421" s="809"/>
      <c r="KI421" s="823"/>
      <c r="KJ421" s="824"/>
      <c r="KK421" s="824"/>
      <c r="KL421" s="805"/>
      <c r="KM421" s="809"/>
      <c r="KN421" s="809"/>
      <c r="KO421" s="823"/>
      <c r="KP421" s="824"/>
      <c r="KQ421" s="824"/>
      <c r="KR421" s="805"/>
      <c r="KS421" s="804"/>
      <c r="KT421" s="804"/>
      <c r="KU421" s="823"/>
      <c r="KV421" s="824"/>
      <c r="KW421" s="824"/>
      <c r="KX421" s="805"/>
      <c r="KY421" s="809"/>
      <c r="KZ421" s="809"/>
      <c r="LA421" s="823"/>
      <c r="LB421" s="824"/>
      <c r="LC421" s="824"/>
      <c r="LD421" s="805"/>
      <c r="LE421" s="804"/>
      <c r="LF421" s="804"/>
      <c r="LG421" s="823"/>
      <c r="LH421" s="824"/>
      <c r="LI421" s="824"/>
      <c r="LJ421" s="805"/>
      <c r="LK421" s="804"/>
      <c r="LL421" s="804"/>
      <c r="LM421" s="823"/>
      <c r="LN421" s="824"/>
      <c r="LO421" s="824"/>
      <c r="LP421" s="805"/>
      <c r="LQ421" s="809"/>
      <c r="LR421" s="809"/>
      <c r="LS421" s="823"/>
      <c r="LT421" s="824"/>
      <c r="LU421" s="824"/>
      <c r="LV421" s="805"/>
      <c r="LW421" s="804"/>
      <c r="LX421" s="804"/>
      <c r="LY421" s="823"/>
      <c r="LZ421" s="824"/>
      <c r="MA421" s="824"/>
      <c r="MB421" s="805"/>
      <c r="MC421" s="809"/>
      <c r="MD421" s="809"/>
      <c r="ME421" s="823"/>
      <c r="MF421" s="824"/>
      <c r="MG421" s="824"/>
      <c r="MH421" s="805"/>
      <c r="MI421" s="809"/>
      <c r="MJ421" s="809"/>
      <c r="MK421" s="823"/>
      <c r="ML421" s="824"/>
      <c r="MM421" s="824"/>
      <c r="MN421" s="805"/>
      <c r="MO421" s="809"/>
      <c r="MP421" s="809"/>
      <c r="MQ421" s="823"/>
      <c r="MR421" s="824"/>
      <c r="MS421" s="824"/>
      <c r="MT421" s="805"/>
      <c r="MU421" s="804"/>
      <c r="MV421" s="804"/>
      <c r="MW421" s="823"/>
      <c r="MX421" s="824"/>
      <c r="MY421" s="824"/>
      <c r="MZ421" s="805"/>
      <c r="NA421" s="804"/>
      <c r="NB421" s="804"/>
      <c r="NC421" s="823"/>
      <c r="ND421" s="824"/>
      <c r="NE421" s="824"/>
      <c r="NF421" s="805"/>
      <c r="NG421" s="804"/>
      <c r="NH421" s="804"/>
      <c r="NI421" s="823"/>
      <c r="NJ421" s="824"/>
      <c r="NK421" s="824"/>
      <c r="NL421" s="805"/>
      <c r="NM421" s="809"/>
      <c r="NN421" s="809"/>
      <c r="NO421" s="823"/>
      <c r="NP421" s="824"/>
      <c r="NQ421" s="824"/>
      <c r="NR421" s="805"/>
      <c r="NS421" s="823"/>
      <c r="NT421" s="824"/>
      <c r="NU421" s="824"/>
      <c r="NV421" s="805"/>
      <c r="NW421" s="823">
        <v>1.7</v>
      </c>
      <c r="NX421" s="824">
        <v>2.2999999999999998</v>
      </c>
      <c r="NY421" s="824">
        <v>1.9</v>
      </c>
      <c r="NZ421" s="895">
        <f>(NX421-NW421)/(2*0.6745)</f>
        <v>0.44477390659747951</v>
      </c>
      <c r="OA421" s="823"/>
      <c r="OB421" s="824"/>
      <c r="OC421" s="824"/>
      <c r="OD421" s="805"/>
      <c r="OE421" s="823"/>
      <c r="OF421" s="824"/>
      <c r="OG421" s="824"/>
      <c r="OH421" s="805"/>
      <c r="OI421" s="823"/>
      <c r="OJ421" s="824"/>
      <c r="OK421" s="824"/>
      <c r="OL421" s="805"/>
      <c r="OM421" s="823"/>
      <c r="ON421" s="824"/>
      <c r="OO421" s="824"/>
      <c r="OP421" s="805"/>
      <c r="OQ421" s="823"/>
      <c r="OR421" s="824"/>
      <c r="OS421" s="824"/>
      <c r="OT421" s="805"/>
      <c r="OU421" s="823"/>
      <c r="OV421" s="824"/>
      <c r="OW421" s="824"/>
      <c r="OX421" s="805"/>
      <c r="OY421" s="823"/>
      <c r="OZ421" s="824"/>
      <c r="PA421" s="824"/>
      <c r="PB421" s="805"/>
      <c r="PC421" s="823"/>
      <c r="PD421" s="824"/>
      <c r="PE421" s="824"/>
      <c r="PF421" s="805"/>
    </row>
    <row r="422" spans="1:422" ht="15" hidden="1" customHeight="1" x14ac:dyDescent="0.25">
      <c r="A422" s="769" t="s">
        <v>60</v>
      </c>
      <c r="B422" s="769" t="s">
        <v>53</v>
      </c>
      <c r="C422" s="769" t="s">
        <v>16</v>
      </c>
      <c r="D422" s="770"/>
      <c r="E422" s="769"/>
      <c r="F422" s="769"/>
      <c r="G422" s="769"/>
      <c r="H422" s="769"/>
      <c r="I422" s="769"/>
      <c r="J422" s="769"/>
      <c r="K422" s="769" t="s">
        <v>79</v>
      </c>
      <c r="L422" s="769"/>
      <c r="M422" s="769"/>
      <c r="N422" s="769"/>
      <c r="O422" s="769"/>
      <c r="P422" s="769"/>
      <c r="Q422" s="769"/>
      <c r="R422" s="769"/>
      <c r="S422" s="769"/>
      <c r="T422" s="816"/>
      <c r="U422" s="816"/>
      <c r="V422" s="816"/>
      <c r="W422" s="816"/>
      <c r="X422" s="769">
        <v>1</v>
      </c>
      <c r="Y422" s="769">
        <f>IF(AND(AJ422="",AK422="",AL422="",AN422="",AO422="",OR(AP422="",AP422=Dropdown!$AM$12,AP422=Dropdown!$AM$11)),1,0)</f>
        <v>0</v>
      </c>
      <c r="Z422" s="769">
        <f t="shared" si="56"/>
        <v>1</v>
      </c>
      <c r="AA422" s="769">
        <f t="shared" si="57"/>
        <v>0</v>
      </c>
      <c r="AB422" s="769">
        <f t="shared" si="58"/>
        <v>0</v>
      </c>
      <c r="AC422" s="769"/>
      <c r="AD422" s="772" t="str">
        <f>IF(OR(T422&lt;&gt;"",U422&lt;&gt;""),Dropdown!$A$4,IF(OR(V422&lt;&gt;"",W422&lt;&gt;""),Dropdown!$A$5,Dropdown!$A$3))</f>
        <v>Residential</v>
      </c>
      <c r="AE422" s="773" t="s">
        <v>343</v>
      </c>
      <c r="AF422" s="773" t="str">
        <f>VLOOKUP(AG422,Dropdown!$N$3:$R$62,2,FALSE)</f>
        <v>MNA</v>
      </c>
      <c r="AG422" s="773" t="s">
        <v>60</v>
      </c>
      <c r="AH422" s="773" t="str">
        <f>IF(AG422&lt;&gt;"",VLOOKUP(AG422,Dropdown!$N$3:$R$62,3,FALSE),IF(AF422&lt;&gt;"",VLOOKUP(AF422,Dropdown!$N$3:$R$62,3,FALSE),IF(AE422&lt;&gt;"",VLOOKUP(AE422,Dropdown!$N$3:$R$62,3,FALSE),"")))</f>
        <v>LMI</v>
      </c>
      <c r="AI422" s="773" t="str">
        <f>IFERROR(VLOOKUP($AG422,Dropdown!$N$3:$R$55,5,FALSE),"")</f>
        <v>Arid</v>
      </c>
      <c r="AJ422" s="773"/>
      <c r="AK422" s="773"/>
      <c r="AL422" s="773" t="s">
        <v>79</v>
      </c>
      <c r="AM422" s="773"/>
      <c r="AN422" s="773"/>
      <c r="AO422" s="773"/>
      <c r="AP422" s="773"/>
      <c r="AQ422" s="769" t="s">
        <v>80</v>
      </c>
      <c r="AR422" s="774" t="s">
        <v>63</v>
      </c>
      <c r="AS422" s="845"/>
      <c r="AT422" s="769" t="s">
        <v>101</v>
      </c>
      <c r="AU422" s="769">
        <v>35</v>
      </c>
      <c r="AV422" s="846"/>
      <c r="AW422" s="826"/>
      <c r="AX422" s="825"/>
      <c r="AY422" s="825">
        <v>80</v>
      </c>
      <c r="AZ422" s="803"/>
      <c r="BA422" s="804"/>
      <c r="BB422" s="804"/>
      <c r="BC422" s="823"/>
      <c r="BD422" s="824"/>
      <c r="BE422" s="824"/>
      <c r="BF422" s="805"/>
      <c r="BG422" s="804"/>
      <c r="BH422" s="804"/>
      <c r="BI422" s="826"/>
      <c r="BJ422" s="825"/>
      <c r="BK422" s="825"/>
      <c r="BL422" s="803"/>
      <c r="BM422" s="804"/>
      <c r="BN422" s="804"/>
      <c r="BO422" s="823"/>
      <c r="BP422" s="824"/>
      <c r="BQ422" s="824"/>
      <c r="BR422" s="805"/>
      <c r="BS422" s="804"/>
      <c r="BT422" s="804"/>
      <c r="BU422" s="823"/>
      <c r="BV422" s="824"/>
      <c r="BW422" s="824"/>
      <c r="BX422" s="805"/>
      <c r="BY422" s="804"/>
      <c r="BZ422" s="804"/>
      <c r="CA422" s="823"/>
      <c r="CB422" s="824"/>
      <c r="CC422" s="824"/>
      <c r="CD422" s="805"/>
      <c r="CE422" s="804"/>
      <c r="CF422" s="804"/>
      <c r="CG422" s="823"/>
      <c r="CH422" s="824"/>
      <c r="CI422" s="824"/>
      <c r="CJ422" s="805"/>
      <c r="CK422" s="804"/>
      <c r="CL422" s="804"/>
      <c r="CM422" s="823"/>
      <c r="CN422" s="824"/>
      <c r="CO422" s="824"/>
      <c r="CP422" s="805"/>
      <c r="CQ422" s="804"/>
      <c r="CR422" s="804"/>
      <c r="CS422" s="823"/>
      <c r="CT422" s="824"/>
      <c r="CU422" s="824"/>
      <c r="CV422" s="805"/>
      <c r="CW422" s="804"/>
      <c r="CX422" s="804"/>
      <c r="CY422" s="823"/>
      <c r="CZ422" s="824"/>
      <c r="DA422" s="825"/>
      <c r="DB422" s="803"/>
      <c r="DC422" s="809"/>
      <c r="DD422" s="809"/>
      <c r="DE422" s="826"/>
      <c r="DF422" s="825"/>
      <c r="DG422" s="824"/>
      <c r="DH422" s="805"/>
      <c r="DI422" s="804"/>
      <c r="DJ422" s="804"/>
      <c r="DK422" s="823"/>
      <c r="DL422" s="824"/>
      <c r="DM422" s="825"/>
      <c r="DN422" s="803"/>
      <c r="DO422" s="809"/>
      <c r="DP422" s="809"/>
      <c r="DQ422" s="827"/>
      <c r="DR422" s="828"/>
      <c r="DS422" s="835"/>
      <c r="DT422" s="858"/>
      <c r="DU422" s="819"/>
      <c r="DV422" s="819"/>
      <c r="DW422" s="836"/>
      <c r="DX422" s="835"/>
      <c r="DY422" s="828"/>
      <c r="DZ422" s="818"/>
      <c r="EA422" s="872"/>
      <c r="EB422" s="872"/>
      <c r="EC422" s="827"/>
      <c r="ED422" s="828"/>
      <c r="EE422" s="835"/>
      <c r="EF422" s="858"/>
      <c r="EG422" s="819"/>
      <c r="EH422" s="819"/>
      <c r="EI422" s="836"/>
      <c r="EJ422" s="835"/>
      <c r="EK422" s="828"/>
      <c r="EL422" s="818"/>
      <c r="EM422" s="872"/>
      <c r="EN422" s="872"/>
      <c r="EO422" s="827"/>
      <c r="EP422" s="828"/>
      <c r="EQ422" s="835"/>
      <c r="ER422" s="858"/>
      <c r="ES422" s="819"/>
      <c r="ET422" s="819"/>
      <c r="EU422" s="836"/>
      <c r="EV422" s="835"/>
      <c r="EW422" s="828"/>
      <c r="EX422" s="818"/>
      <c r="EY422" s="872"/>
      <c r="EZ422" s="872"/>
      <c r="FA422" s="827"/>
      <c r="FB422" s="828"/>
      <c r="FC422" s="835"/>
      <c r="FD422" s="858"/>
      <c r="FE422" s="819"/>
      <c r="FF422" s="819"/>
      <c r="FG422" s="836"/>
      <c r="FH422" s="835"/>
      <c r="FI422" s="828"/>
      <c r="FJ422" s="818"/>
      <c r="FK422" s="872"/>
      <c r="FL422" s="872"/>
      <c r="FM422" s="827"/>
      <c r="FN422" s="828"/>
      <c r="FO422" s="835"/>
      <c r="FP422" s="858"/>
      <c r="FQ422" s="819"/>
      <c r="FR422" s="819"/>
      <c r="FS422" s="823"/>
      <c r="FT422" s="824"/>
      <c r="FU422" s="825"/>
      <c r="FV422" s="803"/>
      <c r="FW422" s="804"/>
      <c r="FX422" s="804"/>
      <c r="FY422" s="826"/>
      <c r="FZ422" s="825"/>
      <c r="GA422" s="824"/>
      <c r="GB422" s="805"/>
      <c r="GC422" s="804"/>
      <c r="GD422" s="804"/>
      <c r="GE422" s="823"/>
      <c r="GF422" s="824"/>
      <c r="GG422" s="825"/>
      <c r="GH422" s="803"/>
      <c r="GI422" s="809"/>
      <c r="GJ422" s="809"/>
      <c r="GK422" s="826"/>
      <c r="GL422" s="825"/>
      <c r="GM422" s="824"/>
      <c r="GN422" s="805"/>
      <c r="GO422" s="804"/>
      <c r="GP422" s="804"/>
      <c r="GQ422" s="823"/>
      <c r="GR422" s="824"/>
      <c r="GS422" s="825"/>
      <c r="GT422" s="803"/>
      <c r="GU422" s="809"/>
      <c r="GV422" s="809"/>
      <c r="GW422" s="826"/>
      <c r="GX422" s="825"/>
      <c r="GY422" s="824"/>
      <c r="GZ422" s="805"/>
      <c r="HA422" s="804"/>
      <c r="HB422" s="804"/>
      <c r="HC422" s="823"/>
      <c r="HD422" s="824"/>
      <c r="HE422" s="825"/>
      <c r="HF422" s="803"/>
      <c r="HG422" s="809"/>
      <c r="HH422" s="809"/>
      <c r="HI422" s="826"/>
      <c r="HJ422" s="825"/>
      <c r="HK422" s="824"/>
      <c r="HL422" s="805"/>
      <c r="HM422" s="804"/>
      <c r="HN422" s="804"/>
      <c r="HO422" s="823"/>
      <c r="HP422" s="824"/>
      <c r="HQ422" s="825"/>
      <c r="HR422" s="803"/>
      <c r="HS422" s="809"/>
      <c r="HT422" s="809"/>
      <c r="HU422" s="826"/>
      <c r="HV422" s="825"/>
      <c r="HW422" s="824"/>
      <c r="HX422" s="805"/>
      <c r="HY422" s="804"/>
      <c r="HZ422" s="804"/>
      <c r="IA422" s="823"/>
      <c r="IB422" s="824"/>
      <c r="IC422" s="825"/>
      <c r="ID422" s="803"/>
      <c r="IE422" s="804"/>
      <c r="IF422" s="804"/>
      <c r="IG422" s="826"/>
      <c r="IH422" s="825"/>
      <c r="II422" s="824"/>
      <c r="IJ422" s="805"/>
      <c r="IK422" s="804"/>
      <c r="IL422" s="804"/>
      <c r="IM422" s="823"/>
      <c r="IN422" s="824"/>
      <c r="IO422" s="825"/>
      <c r="IP422" s="803"/>
      <c r="IQ422" s="804"/>
      <c r="IR422" s="804"/>
      <c r="IS422" s="826"/>
      <c r="IT422" s="825"/>
      <c r="IU422" s="824"/>
      <c r="IV422" s="805"/>
      <c r="IW422" s="804"/>
      <c r="IX422" s="804"/>
      <c r="IY422" s="823"/>
      <c r="IZ422" s="824"/>
      <c r="JA422" s="825"/>
      <c r="JB422" s="803"/>
      <c r="JC422" s="804"/>
      <c r="JD422" s="804"/>
      <c r="JE422" s="826"/>
      <c r="JF422" s="825"/>
      <c r="JG422" s="824"/>
      <c r="JH422" s="805"/>
      <c r="JI422" s="804"/>
      <c r="JJ422" s="804"/>
      <c r="JK422" s="823"/>
      <c r="JL422" s="824"/>
      <c r="JM422" s="825"/>
      <c r="JN422" s="803"/>
      <c r="JO422" s="809"/>
      <c r="JP422" s="809"/>
      <c r="JQ422" s="826"/>
      <c r="JR422" s="825"/>
      <c r="JS422" s="824"/>
      <c r="JT422" s="805"/>
      <c r="JU422" s="804"/>
      <c r="JV422" s="804"/>
      <c r="JW422" s="823"/>
      <c r="JX422" s="824"/>
      <c r="JY422" s="824"/>
      <c r="JZ422" s="805"/>
      <c r="KA422" s="809"/>
      <c r="KB422" s="809"/>
      <c r="KC422" s="823"/>
      <c r="KD422" s="824"/>
      <c r="KE422" s="824"/>
      <c r="KF422" s="805"/>
      <c r="KG422" s="809"/>
      <c r="KH422" s="809"/>
      <c r="KI422" s="823"/>
      <c r="KJ422" s="824"/>
      <c r="KK422" s="824"/>
      <c r="KL422" s="805"/>
      <c r="KM422" s="809"/>
      <c r="KN422" s="809"/>
      <c r="KO422" s="823"/>
      <c r="KP422" s="824"/>
      <c r="KQ422" s="824"/>
      <c r="KR422" s="805"/>
      <c r="KS422" s="804"/>
      <c r="KT422" s="804"/>
      <c r="KU422" s="823"/>
      <c r="KV422" s="824"/>
      <c r="KW422" s="824"/>
      <c r="KX422" s="805"/>
      <c r="KY422" s="809"/>
      <c r="KZ422" s="809"/>
      <c r="LA422" s="823"/>
      <c r="LB422" s="824"/>
      <c r="LC422" s="824"/>
      <c r="LD422" s="805"/>
      <c r="LE422" s="804"/>
      <c r="LF422" s="804"/>
      <c r="LG422" s="823"/>
      <c r="LH422" s="824"/>
      <c r="LI422" s="824"/>
      <c r="LJ422" s="805"/>
      <c r="LK422" s="804"/>
      <c r="LL422" s="804"/>
      <c r="LM422" s="823"/>
      <c r="LN422" s="824"/>
      <c r="LO422" s="824"/>
      <c r="LP422" s="805"/>
      <c r="LQ422" s="809"/>
      <c r="LR422" s="809"/>
      <c r="LS422" s="823"/>
      <c r="LT422" s="824"/>
      <c r="LU422" s="824"/>
      <c r="LV422" s="805"/>
      <c r="LW422" s="804"/>
      <c r="LX422" s="804"/>
      <c r="LY422" s="823"/>
      <c r="LZ422" s="824"/>
      <c r="MA422" s="824"/>
      <c r="MB422" s="805"/>
      <c r="MC422" s="809"/>
      <c r="MD422" s="809"/>
      <c r="ME422" s="823"/>
      <c r="MF422" s="824"/>
      <c r="MG422" s="824"/>
      <c r="MH422" s="805"/>
      <c r="MI422" s="809"/>
      <c r="MJ422" s="809"/>
      <c r="MK422" s="823"/>
      <c r="ML422" s="824"/>
      <c r="MM422" s="824"/>
      <c r="MN422" s="805"/>
      <c r="MO422" s="809"/>
      <c r="MP422" s="809"/>
      <c r="MQ422" s="823"/>
      <c r="MR422" s="824"/>
      <c r="MS422" s="824"/>
      <c r="MT422" s="805"/>
      <c r="MU422" s="804"/>
      <c r="MV422" s="804"/>
      <c r="MW422" s="823"/>
      <c r="MX422" s="824"/>
      <c r="MY422" s="824"/>
      <c r="MZ422" s="805"/>
      <c r="NA422" s="804"/>
      <c r="NB422" s="804"/>
      <c r="NC422" s="823"/>
      <c r="ND422" s="824"/>
      <c r="NE422" s="824"/>
      <c r="NF422" s="805"/>
      <c r="NG422" s="804"/>
      <c r="NH422" s="804"/>
      <c r="NI422" s="823"/>
      <c r="NJ422" s="824"/>
      <c r="NK422" s="824"/>
      <c r="NL422" s="805"/>
      <c r="NM422" s="809"/>
      <c r="NN422" s="809"/>
      <c r="NO422" s="823"/>
      <c r="NP422" s="824"/>
      <c r="NQ422" s="824"/>
      <c r="NR422" s="805"/>
      <c r="NS422" s="823"/>
      <c r="NT422" s="824"/>
      <c r="NU422" s="824"/>
      <c r="NV422" s="805"/>
      <c r="NW422" s="826"/>
      <c r="NX422" s="825"/>
      <c r="NY422" s="825"/>
      <c r="NZ422" s="848"/>
      <c r="OA422" s="823"/>
      <c r="OB422" s="824"/>
      <c r="OC422" s="824"/>
      <c r="OD422" s="805"/>
      <c r="OE422" s="823"/>
      <c r="OF422" s="824"/>
      <c r="OG422" s="824"/>
      <c r="OH422" s="805"/>
      <c r="OI422" s="823"/>
      <c r="OJ422" s="824"/>
      <c r="OK422" s="824"/>
      <c r="OL422" s="805"/>
      <c r="OM422" s="823"/>
      <c r="ON422" s="824"/>
      <c r="OO422" s="824"/>
      <c r="OP422" s="805"/>
      <c r="OQ422" s="823"/>
      <c r="OR422" s="824"/>
      <c r="OS422" s="824"/>
      <c r="OT422" s="805"/>
      <c r="OU422" s="826"/>
      <c r="OV422" s="825"/>
      <c r="OW422" s="825"/>
      <c r="OX422" s="803"/>
      <c r="OY422" s="823"/>
      <c r="OZ422" s="824"/>
      <c r="PA422" s="824"/>
      <c r="PB422" s="805"/>
      <c r="PC422" s="823"/>
      <c r="PD422" s="824"/>
      <c r="PE422" s="824"/>
      <c r="PF422" s="805"/>
    </row>
    <row r="423" spans="1:422" ht="15" hidden="1" customHeight="1" x14ac:dyDescent="0.25">
      <c r="A423" s="769" t="s">
        <v>58</v>
      </c>
      <c r="B423" s="769"/>
      <c r="C423" s="769"/>
      <c r="D423" s="770"/>
      <c r="E423" s="769"/>
      <c r="F423" s="769" t="s">
        <v>59</v>
      </c>
      <c r="G423" s="769"/>
      <c r="H423" s="769"/>
      <c r="I423" s="769"/>
      <c r="J423" s="769"/>
      <c r="K423" s="769"/>
      <c r="L423" s="769"/>
      <c r="M423" s="769"/>
      <c r="N423" s="769"/>
      <c r="O423" s="769"/>
      <c r="P423" s="769"/>
      <c r="Q423" s="769"/>
      <c r="R423" s="769"/>
      <c r="S423" s="769"/>
      <c r="T423" s="816"/>
      <c r="U423" s="816"/>
      <c r="V423" s="816"/>
      <c r="W423" s="816"/>
      <c r="X423" s="769">
        <v>1</v>
      </c>
      <c r="Y423" s="769">
        <f>IF(AND(AJ423="",AK423="",AL423="",AN423="",AO423="",OR(AP423="",AP423=Dropdown!$AM$12,AP423=Dropdown!$AM$11)),1,0)</f>
        <v>1</v>
      </c>
      <c r="Z423" s="769">
        <f t="shared" si="56"/>
        <v>1</v>
      </c>
      <c r="AA423" s="769">
        <f t="shared" si="57"/>
        <v>0</v>
      </c>
      <c r="AB423" s="769">
        <f t="shared" si="58"/>
        <v>0</v>
      </c>
      <c r="AC423" s="769"/>
      <c r="AD423" s="772" t="str">
        <f>IF(OR(T423&lt;&gt;"",U423&lt;&gt;""),Dropdown!$A$4,IF(OR(V423&lt;&gt;"",W423&lt;&gt;""),Dropdown!$A$5,Dropdown!$A$3))</f>
        <v>Residential</v>
      </c>
      <c r="AE423" s="773"/>
      <c r="AF423" s="773"/>
      <c r="AG423" s="773"/>
      <c r="AH423" s="773" t="str">
        <f>IF(AG423&lt;&gt;"",VLOOKUP(AG423,Dropdown!$N$3:$R$62,3,FALSE),IF(AF423&lt;&gt;"",VLOOKUP(AF423,Dropdown!$N$3:$R$62,3,FALSE),IF(AE423&lt;&gt;"",VLOOKUP(AE423,Dropdown!$N$3:$R$62,3,FALSE),"")))</f>
        <v/>
      </c>
      <c r="AI423" s="773" t="s">
        <v>616</v>
      </c>
      <c r="AJ423" s="773"/>
      <c r="AK423" s="773"/>
      <c r="AL423" s="773"/>
      <c r="AM423" s="773"/>
      <c r="AN423" s="773"/>
      <c r="AO423" s="773"/>
      <c r="AP423" s="773"/>
      <c r="AQ423" s="769" t="s">
        <v>76</v>
      </c>
      <c r="AR423" s="774" t="s">
        <v>63</v>
      </c>
      <c r="AS423" s="845">
        <v>55</v>
      </c>
      <c r="AT423" s="769" t="s">
        <v>101</v>
      </c>
      <c r="AU423" s="769">
        <v>35</v>
      </c>
      <c r="AV423" s="846"/>
      <c r="AW423" s="826"/>
      <c r="AX423" s="825"/>
      <c r="AY423" s="825"/>
      <c r="AZ423" s="803"/>
      <c r="BA423" s="804"/>
      <c r="BB423" s="804"/>
      <c r="BC423" s="823">
        <v>35</v>
      </c>
      <c r="BD423" s="824">
        <v>75</v>
      </c>
      <c r="BE423" s="851">
        <f>AVERAGE(BC423:BD423)</f>
        <v>55</v>
      </c>
      <c r="BF423" s="847">
        <f>(BD423-BC423)/(2*1.645)</f>
        <v>12.1580547112462</v>
      </c>
      <c r="BG423" s="812"/>
      <c r="BH423" s="812"/>
      <c r="BI423" s="826"/>
      <c r="BJ423" s="825"/>
      <c r="BK423" s="825"/>
      <c r="BL423" s="803"/>
      <c r="BM423" s="804"/>
      <c r="BN423" s="804"/>
      <c r="BO423" s="826"/>
      <c r="BP423" s="825"/>
      <c r="BQ423" s="825"/>
      <c r="BR423" s="813"/>
      <c r="BS423" s="812"/>
      <c r="BT423" s="812"/>
      <c r="BU423" s="826"/>
      <c r="BV423" s="825"/>
      <c r="BW423" s="825"/>
      <c r="BX423" s="813"/>
      <c r="BY423" s="812"/>
      <c r="BZ423" s="812"/>
      <c r="CA423" s="826"/>
      <c r="CB423" s="825"/>
      <c r="CC423" s="825"/>
      <c r="CD423" s="813"/>
      <c r="CE423" s="812"/>
      <c r="CF423" s="812"/>
      <c r="CG423" s="826"/>
      <c r="CH423" s="825"/>
      <c r="CI423" s="825"/>
      <c r="CJ423" s="813"/>
      <c r="CK423" s="812"/>
      <c r="CL423" s="812"/>
      <c r="CM423" s="826"/>
      <c r="CN423" s="825"/>
      <c r="CO423" s="825"/>
      <c r="CP423" s="813"/>
      <c r="CQ423" s="812"/>
      <c r="CR423" s="812"/>
      <c r="CS423" s="826"/>
      <c r="CT423" s="825"/>
      <c r="CU423" s="825"/>
      <c r="CV423" s="813"/>
      <c r="CW423" s="812"/>
      <c r="CX423" s="812"/>
      <c r="CY423" s="826"/>
      <c r="CZ423" s="825"/>
      <c r="DA423" s="825"/>
      <c r="DB423" s="813"/>
      <c r="DC423" s="812"/>
      <c r="DD423" s="812"/>
      <c r="DE423" s="826"/>
      <c r="DF423" s="825"/>
      <c r="DG423" s="825"/>
      <c r="DH423" s="813"/>
      <c r="DI423" s="812"/>
      <c r="DJ423" s="812"/>
      <c r="DK423" s="826"/>
      <c r="DL423" s="825"/>
      <c r="DM423" s="825"/>
      <c r="DN423" s="813"/>
      <c r="DO423" s="812"/>
      <c r="DP423" s="812"/>
      <c r="DQ423" s="827"/>
      <c r="DR423" s="828"/>
      <c r="DS423" s="835"/>
      <c r="DT423" s="811"/>
      <c r="DU423" s="812"/>
      <c r="DV423" s="812"/>
      <c r="DW423" s="836"/>
      <c r="DX423" s="835"/>
      <c r="DY423" s="828"/>
      <c r="DZ423" s="813"/>
      <c r="EA423" s="814"/>
      <c r="EB423" s="814"/>
      <c r="EC423" s="827"/>
      <c r="ED423" s="828"/>
      <c r="EE423" s="835"/>
      <c r="EF423" s="811"/>
      <c r="EG423" s="812"/>
      <c r="EH423" s="812"/>
      <c r="EI423" s="836"/>
      <c r="EJ423" s="835"/>
      <c r="EK423" s="828"/>
      <c r="EL423" s="813"/>
      <c r="EM423" s="814"/>
      <c r="EN423" s="814"/>
      <c r="EO423" s="827"/>
      <c r="EP423" s="828"/>
      <c r="EQ423" s="835"/>
      <c r="ER423" s="811"/>
      <c r="ES423" s="812"/>
      <c r="ET423" s="812"/>
      <c r="EU423" s="836"/>
      <c r="EV423" s="835"/>
      <c r="EW423" s="828"/>
      <c r="EX423" s="813"/>
      <c r="EY423" s="814"/>
      <c r="EZ423" s="814"/>
      <c r="FA423" s="827"/>
      <c r="FB423" s="828"/>
      <c r="FC423" s="835"/>
      <c r="FD423" s="811"/>
      <c r="FE423" s="812"/>
      <c r="FF423" s="812"/>
      <c r="FG423" s="836"/>
      <c r="FH423" s="835"/>
      <c r="FI423" s="828"/>
      <c r="FJ423" s="813"/>
      <c r="FK423" s="814"/>
      <c r="FL423" s="814"/>
      <c r="FM423" s="827"/>
      <c r="FN423" s="828"/>
      <c r="FO423" s="835"/>
      <c r="FP423" s="811"/>
      <c r="FQ423" s="812"/>
      <c r="FR423" s="812"/>
      <c r="FS423" s="823"/>
      <c r="FT423" s="824"/>
      <c r="FU423" s="825"/>
      <c r="FV423" s="803"/>
      <c r="FW423" s="804"/>
      <c r="FX423" s="804"/>
      <c r="FY423" s="826"/>
      <c r="FZ423" s="825"/>
      <c r="GA423" s="824"/>
      <c r="GB423" s="805"/>
      <c r="GC423" s="804"/>
      <c r="GD423" s="804"/>
      <c r="GE423" s="823"/>
      <c r="GF423" s="824"/>
      <c r="GG423" s="825"/>
      <c r="GH423" s="803"/>
      <c r="GI423" s="809"/>
      <c r="GJ423" s="809"/>
      <c r="GK423" s="826"/>
      <c r="GL423" s="825"/>
      <c r="GM423" s="824"/>
      <c r="GN423" s="805"/>
      <c r="GO423" s="804"/>
      <c r="GP423" s="804"/>
      <c r="GQ423" s="823"/>
      <c r="GR423" s="824"/>
      <c r="GS423" s="825"/>
      <c r="GT423" s="803"/>
      <c r="GU423" s="809"/>
      <c r="GV423" s="809"/>
      <c r="GW423" s="826"/>
      <c r="GX423" s="825"/>
      <c r="GY423" s="824"/>
      <c r="GZ423" s="805"/>
      <c r="HA423" s="804"/>
      <c r="HB423" s="804"/>
      <c r="HC423" s="823"/>
      <c r="HD423" s="824"/>
      <c r="HE423" s="825"/>
      <c r="HF423" s="803"/>
      <c r="HG423" s="809"/>
      <c r="HH423" s="809"/>
      <c r="HI423" s="826"/>
      <c r="HJ423" s="825"/>
      <c r="HK423" s="824"/>
      <c r="HL423" s="805"/>
      <c r="HM423" s="804"/>
      <c r="HN423" s="804"/>
      <c r="HO423" s="823"/>
      <c r="HP423" s="824"/>
      <c r="HQ423" s="825"/>
      <c r="HR423" s="803"/>
      <c r="HS423" s="809"/>
      <c r="HT423" s="809"/>
      <c r="HU423" s="826"/>
      <c r="HV423" s="825"/>
      <c r="HW423" s="824"/>
      <c r="HX423" s="805"/>
      <c r="HY423" s="804"/>
      <c r="HZ423" s="804"/>
      <c r="IA423" s="823"/>
      <c r="IB423" s="824"/>
      <c r="IC423" s="825"/>
      <c r="ID423" s="803"/>
      <c r="IE423" s="804"/>
      <c r="IF423" s="804"/>
      <c r="IG423" s="826"/>
      <c r="IH423" s="825"/>
      <c r="II423" s="824"/>
      <c r="IJ423" s="805"/>
      <c r="IK423" s="804"/>
      <c r="IL423" s="804"/>
      <c r="IM423" s="823"/>
      <c r="IN423" s="824"/>
      <c r="IO423" s="825"/>
      <c r="IP423" s="803"/>
      <c r="IQ423" s="804"/>
      <c r="IR423" s="804"/>
      <c r="IS423" s="826"/>
      <c r="IT423" s="825"/>
      <c r="IU423" s="824"/>
      <c r="IV423" s="805"/>
      <c r="IW423" s="804"/>
      <c r="IX423" s="804"/>
      <c r="IY423" s="823"/>
      <c r="IZ423" s="824"/>
      <c r="JA423" s="825"/>
      <c r="JB423" s="803"/>
      <c r="JC423" s="804"/>
      <c r="JD423" s="804"/>
      <c r="JE423" s="826"/>
      <c r="JF423" s="825"/>
      <c r="JG423" s="824"/>
      <c r="JH423" s="805"/>
      <c r="JI423" s="804"/>
      <c r="JJ423" s="804"/>
      <c r="JK423" s="823"/>
      <c r="JL423" s="824"/>
      <c r="JM423" s="825"/>
      <c r="JN423" s="803"/>
      <c r="JO423" s="809"/>
      <c r="JP423" s="809"/>
      <c r="JQ423" s="826"/>
      <c r="JR423" s="825"/>
      <c r="JS423" s="824"/>
      <c r="JT423" s="805"/>
      <c r="JU423" s="804"/>
      <c r="JV423" s="804"/>
      <c r="JW423" s="823"/>
      <c r="JX423" s="824"/>
      <c r="JY423" s="824"/>
      <c r="JZ423" s="805"/>
      <c r="KA423" s="809"/>
      <c r="KB423" s="809"/>
      <c r="KC423" s="823"/>
      <c r="KD423" s="824"/>
      <c r="KE423" s="824"/>
      <c r="KF423" s="805"/>
      <c r="KG423" s="809"/>
      <c r="KH423" s="809"/>
      <c r="KI423" s="823"/>
      <c r="KJ423" s="824"/>
      <c r="KK423" s="824"/>
      <c r="KL423" s="805"/>
      <c r="KM423" s="809"/>
      <c r="KN423" s="809"/>
      <c r="KO423" s="823"/>
      <c r="KP423" s="824"/>
      <c r="KQ423" s="824"/>
      <c r="KR423" s="805"/>
      <c r="KS423" s="804"/>
      <c r="KT423" s="804"/>
      <c r="KU423" s="823"/>
      <c r="KV423" s="824"/>
      <c r="KW423" s="824"/>
      <c r="KX423" s="805"/>
      <c r="KY423" s="809"/>
      <c r="KZ423" s="809"/>
      <c r="LA423" s="823"/>
      <c r="LB423" s="824"/>
      <c r="LC423" s="824"/>
      <c r="LD423" s="805"/>
      <c r="LE423" s="804"/>
      <c r="LF423" s="804"/>
      <c r="LG423" s="823"/>
      <c r="LH423" s="824"/>
      <c r="LI423" s="824"/>
      <c r="LJ423" s="805"/>
      <c r="LK423" s="804"/>
      <c r="LL423" s="804"/>
      <c r="LM423" s="823"/>
      <c r="LN423" s="824"/>
      <c r="LO423" s="824"/>
      <c r="LP423" s="805"/>
      <c r="LQ423" s="809"/>
      <c r="LR423" s="809"/>
      <c r="LS423" s="823"/>
      <c r="LT423" s="824"/>
      <c r="LU423" s="824"/>
      <c r="LV423" s="805"/>
      <c r="LW423" s="804"/>
      <c r="LX423" s="804"/>
      <c r="LY423" s="823"/>
      <c r="LZ423" s="824"/>
      <c r="MA423" s="824"/>
      <c r="MB423" s="805"/>
      <c r="MC423" s="809"/>
      <c r="MD423" s="809"/>
      <c r="ME423" s="823"/>
      <c r="MF423" s="824"/>
      <c r="MG423" s="824"/>
      <c r="MH423" s="805"/>
      <c r="MI423" s="809"/>
      <c r="MJ423" s="809"/>
      <c r="MK423" s="823"/>
      <c r="ML423" s="824"/>
      <c r="MM423" s="824"/>
      <c r="MN423" s="805"/>
      <c r="MO423" s="809"/>
      <c r="MP423" s="809"/>
      <c r="MQ423" s="823"/>
      <c r="MR423" s="824"/>
      <c r="MS423" s="824"/>
      <c r="MT423" s="805"/>
      <c r="MU423" s="804"/>
      <c r="MV423" s="804"/>
      <c r="MW423" s="823"/>
      <c r="MX423" s="824"/>
      <c r="MY423" s="824"/>
      <c r="MZ423" s="805"/>
      <c r="NA423" s="804"/>
      <c r="NB423" s="804"/>
      <c r="NC423" s="823"/>
      <c r="ND423" s="824"/>
      <c r="NE423" s="824"/>
      <c r="NF423" s="805"/>
      <c r="NG423" s="804"/>
      <c r="NH423" s="804"/>
      <c r="NI423" s="823"/>
      <c r="NJ423" s="824"/>
      <c r="NK423" s="824"/>
      <c r="NL423" s="805"/>
      <c r="NM423" s="809"/>
      <c r="NN423" s="809"/>
      <c r="NO423" s="823"/>
      <c r="NP423" s="824"/>
      <c r="NQ423" s="824"/>
      <c r="NR423" s="805"/>
      <c r="NS423" s="823"/>
      <c r="NT423" s="824"/>
      <c r="NU423" s="824"/>
      <c r="NV423" s="805"/>
      <c r="NW423" s="826"/>
      <c r="NX423" s="825"/>
      <c r="NY423" s="825"/>
      <c r="NZ423" s="848"/>
      <c r="OA423" s="823"/>
      <c r="OB423" s="824"/>
      <c r="OC423" s="824"/>
      <c r="OD423" s="805"/>
      <c r="OE423" s="823"/>
      <c r="OF423" s="824"/>
      <c r="OG423" s="824"/>
      <c r="OH423" s="805"/>
      <c r="OI423" s="823"/>
      <c r="OJ423" s="824"/>
      <c r="OK423" s="824"/>
      <c r="OL423" s="805"/>
      <c r="OM423" s="823"/>
      <c r="ON423" s="824"/>
      <c r="OO423" s="824"/>
      <c r="OP423" s="805"/>
      <c r="OQ423" s="823"/>
      <c r="OR423" s="824"/>
      <c r="OS423" s="824"/>
      <c r="OT423" s="805"/>
      <c r="OU423" s="823"/>
      <c r="OV423" s="824"/>
      <c r="OW423" s="824"/>
      <c r="OX423" s="805"/>
      <c r="OY423" s="823"/>
      <c r="OZ423" s="824"/>
      <c r="PA423" s="824"/>
      <c r="PB423" s="805"/>
      <c r="PC423" s="823"/>
      <c r="PD423" s="824"/>
      <c r="PE423" s="824"/>
      <c r="PF423" s="805"/>
    </row>
    <row r="424" spans="1:422" hidden="1" x14ac:dyDescent="0.25">
      <c r="A424" s="769" t="s">
        <v>58</v>
      </c>
      <c r="B424" s="769"/>
      <c r="C424" s="769"/>
      <c r="D424" s="770"/>
      <c r="E424" s="769"/>
      <c r="F424" s="769" t="s">
        <v>59</v>
      </c>
      <c r="G424" s="769"/>
      <c r="H424" s="769"/>
      <c r="I424" s="769"/>
      <c r="J424" s="769"/>
      <c r="K424" s="769"/>
      <c r="L424" s="769"/>
      <c r="M424" s="769"/>
      <c r="N424" s="769"/>
      <c r="O424" s="769" t="s">
        <v>102</v>
      </c>
      <c r="P424" s="769"/>
      <c r="Q424" s="769"/>
      <c r="R424" s="769"/>
      <c r="S424" s="769"/>
      <c r="T424" s="816"/>
      <c r="U424" s="816"/>
      <c r="V424" s="816"/>
      <c r="W424" s="816"/>
      <c r="X424" s="769">
        <v>1</v>
      </c>
      <c r="Y424" s="769">
        <f>IF(AND(AJ424="",AK424="",AL424="",AN424="",AO424="",OR(AP424="",AP424=Dropdown!$AM$12,AP424=Dropdown!$AM$11)),1,0)</f>
        <v>0</v>
      </c>
      <c r="Z424" s="769">
        <f t="shared" si="56"/>
        <v>1</v>
      </c>
      <c r="AA424" s="769">
        <f t="shared" si="57"/>
        <v>0</v>
      </c>
      <c r="AB424" s="769">
        <f t="shared" si="58"/>
        <v>0</v>
      </c>
      <c r="AC424" s="769"/>
      <c r="AD424" s="772" t="str">
        <f>IF(OR(T424&lt;&gt;"",U424&lt;&gt;""),Dropdown!$A$4,IF(OR(V424&lt;&gt;"",W424&lt;&gt;""),Dropdown!$A$5,Dropdown!$A$3))</f>
        <v>Residential</v>
      </c>
      <c r="AE424" s="773"/>
      <c r="AF424" s="773"/>
      <c r="AG424" s="773"/>
      <c r="AH424" s="773" t="str">
        <f>IF(AG424&lt;&gt;"",VLOOKUP(AG424,Dropdown!$N$3:$R$62,3,FALSE),IF(AF424&lt;&gt;"",VLOOKUP(AF424,Dropdown!$N$3:$R$62,3,FALSE),IF(AE424&lt;&gt;"",VLOOKUP(AE424,Dropdown!$N$3:$R$62,3,FALSE),"")))</f>
        <v/>
      </c>
      <c r="AI424" s="773" t="s">
        <v>616</v>
      </c>
      <c r="AJ424" s="773"/>
      <c r="AK424" s="773"/>
      <c r="AL424" s="773"/>
      <c r="AM424" s="773"/>
      <c r="AN424" s="773" t="s">
        <v>638</v>
      </c>
      <c r="AO424" s="773"/>
      <c r="AP424" s="773"/>
      <c r="AQ424" s="769"/>
      <c r="AR424" s="774" t="s">
        <v>63</v>
      </c>
      <c r="AS424" s="845">
        <v>55</v>
      </c>
      <c r="AT424" s="769"/>
      <c r="AU424" s="769"/>
      <c r="AV424" s="846"/>
      <c r="AW424" s="826"/>
      <c r="AX424" s="825"/>
      <c r="AY424" s="825"/>
      <c r="AZ424" s="803"/>
      <c r="BA424" s="804"/>
      <c r="BB424" s="804"/>
      <c r="BC424" s="823"/>
      <c r="BD424" s="824">
        <v>25</v>
      </c>
      <c r="BE424" s="825"/>
      <c r="BF424" s="803"/>
      <c r="BG424" s="804"/>
      <c r="BH424" s="804"/>
      <c r="BI424" s="826"/>
      <c r="BJ424" s="825"/>
      <c r="BK424" s="825"/>
      <c r="BL424" s="803"/>
      <c r="BM424" s="804"/>
      <c r="BN424" s="804"/>
      <c r="BO424" s="826"/>
      <c r="BP424" s="825"/>
      <c r="BQ424" s="825"/>
      <c r="BR424" s="803"/>
      <c r="BS424" s="804"/>
      <c r="BT424" s="804"/>
      <c r="BU424" s="826"/>
      <c r="BV424" s="825"/>
      <c r="BW424" s="825"/>
      <c r="BX424" s="803"/>
      <c r="BY424" s="804"/>
      <c r="BZ424" s="804"/>
      <c r="CA424" s="826"/>
      <c r="CB424" s="825"/>
      <c r="CC424" s="825"/>
      <c r="CD424" s="803"/>
      <c r="CE424" s="804"/>
      <c r="CF424" s="804"/>
      <c r="CG424" s="826"/>
      <c r="CH424" s="825"/>
      <c r="CI424" s="825"/>
      <c r="CJ424" s="803"/>
      <c r="CK424" s="804"/>
      <c r="CL424" s="804"/>
      <c r="CM424" s="826"/>
      <c r="CN424" s="825"/>
      <c r="CO424" s="825"/>
      <c r="CP424" s="803"/>
      <c r="CQ424" s="804"/>
      <c r="CR424" s="804"/>
      <c r="CS424" s="826"/>
      <c r="CT424" s="825"/>
      <c r="CU424" s="825"/>
      <c r="CV424" s="803"/>
      <c r="CW424" s="804"/>
      <c r="CX424" s="804"/>
      <c r="CY424" s="826"/>
      <c r="CZ424" s="825"/>
      <c r="DA424" s="825"/>
      <c r="DB424" s="803"/>
      <c r="DC424" s="804"/>
      <c r="DD424" s="804"/>
      <c r="DE424" s="826"/>
      <c r="DF424" s="825"/>
      <c r="DG424" s="825"/>
      <c r="DH424" s="803"/>
      <c r="DI424" s="804"/>
      <c r="DJ424" s="804"/>
      <c r="DK424" s="826"/>
      <c r="DL424" s="825"/>
      <c r="DM424" s="825"/>
      <c r="DN424" s="803"/>
      <c r="DO424" s="804"/>
      <c r="DP424" s="804"/>
      <c r="DQ424" s="827"/>
      <c r="DR424" s="828"/>
      <c r="DS424" s="835"/>
      <c r="DT424" s="811"/>
      <c r="DU424" s="812"/>
      <c r="DV424" s="812"/>
      <c r="DW424" s="836"/>
      <c r="DX424" s="835"/>
      <c r="DY424" s="828"/>
      <c r="DZ424" s="813"/>
      <c r="EA424" s="814"/>
      <c r="EB424" s="814"/>
      <c r="EC424" s="827"/>
      <c r="ED424" s="828"/>
      <c r="EE424" s="835"/>
      <c r="EF424" s="811"/>
      <c r="EG424" s="812"/>
      <c r="EH424" s="812"/>
      <c r="EI424" s="836"/>
      <c r="EJ424" s="835"/>
      <c r="EK424" s="828"/>
      <c r="EL424" s="813"/>
      <c r="EM424" s="814"/>
      <c r="EN424" s="814"/>
      <c r="EO424" s="827"/>
      <c r="EP424" s="828"/>
      <c r="EQ424" s="835"/>
      <c r="ER424" s="811"/>
      <c r="ES424" s="812"/>
      <c r="ET424" s="812"/>
      <c r="EU424" s="836"/>
      <c r="EV424" s="835"/>
      <c r="EW424" s="828"/>
      <c r="EX424" s="813"/>
      <c r="EY424" s="814"/>
      <c r="EZ424" s="814"/>
      <c r="FA424" s="827"/>
      <c r="FB424" s="828"/>
      <c r="FC424" s="835"/>
      <c r="FD424" s="811"/>
      <c r="FE424" s="812"/>
      <c r="FF424" s="812"/>
      <c r="FG424" s="836"/>
      <c r="FH424" s="835"/>
      <c r="FI424" s="828"/>
      <c r="FJ424" s="813"/>
      <c r="FK424" s="814"/>
      <c r="FL424" s="814"/>
      <c r="FM424" s="827"/>
      <c r="FN424" s="828"/>
      <c r="FO424" s="835"/>
      <c r="FP424" s="811"/>
      <c r="FQ424" s="812"/>
      <c r="FR424" s="812"/>
      <c r="FS424" s="823"/>
      <c r="FT424" s="824"/>
      <c r="FU424" s="825"/>
      <c r="FV424" s="803"/>
      <c r="FW424" s="804"/>
      <c r="FX424" s="804"/>
      <c r="FY424" s="826"/>
      <c r="FZ424" s="825"/>
      <c r="GA424" s="824"/>
      <c r="GB424" s="805"/>
      <c r="GC424" s="804"/>
      <c r="GD424" s="804"/>
      <c r="GE424" s="823"/>
      <c r="GF424" s="824"/>
      <c r="GG424" s="825"/>
      <c r="GH424" s="803"/>
      <c r="GI424" s="809"/>
      <c r="GJ424" s="809"/>
      <c r="GK424" s="826"/>
      <c r="GL424" s="825"/>
      <c r="GM424" s="824"/>
      <c r="GN424" s="805"/>
      <c r="GO424" s="804"/>
      <c r="GP424" s="804"/>
      <c r="GQ424" s="823"/>
      <c r="GR424" s="824"/>
      <c r="GS424" s="825"/>
      <c r="GT424" s="803"/>
      <c r="GU424" s="809"/>
      <c r="GV424" s="809"/>
      <c r="GW424" s="826"/>
      <c r="GX424" s="825"/>
      <c r="GY424" s="824"/>
      <c r="GZ424" s="805"/>
      <c r="HA424" s="804"/>
      <c r="HB424" s="804"/>
      <c r="HC424" s="823"/>
      <c r="HD424" s="824"/>
      <c r="HE424" s="825"/>
      <c r="HF424" s="803"/>
      <c r="HG424" s="809"/>
      <c r="HH424" s="809"/>
      <c r="HI424" s="826"/>
      <c r="HJ424" s="825"/>
      <c r="HK424" s="824"/>
      <c r="HL424" s="805"/>
      <c r="HM424" s="804"/>
      <c r="HN424" s="804"/>
      <c r="HO424" s="823"/>
      <c r="HP424" s="824"/>
      <c r="HQ424" s="825"/>
      <c r="HR424" s="803"/>
      <c r="HS424" s="809"/>
      <c r="HT424" s="809"/>
      <c r="HU424" s="826"/>
      <c r="HV424" s="825"/>
      <c r="HW424" s="824"/>
      <c r="HX424" s="805"/>
      <c r="HY424" s="804"/>
      <c r="HZ424" s="804"/>
      <c r="IA424" s="823"/>
      <c r="IB424" s="824"/>
      <c r="IC424" s="825"/>
      <c r="ID424" s="803"/>
      <c r="IE424" s="804"/>
      <c r="IF424" s="804"/>
      <c r="IG424" s="826"/>
      <c r="IH424" s="825"/>
      <c r="II424" s="824"/>
      <c r="IJ424" s="805"/>
      <c r="IK424" s="804"/>
      <c r="IL424" s="804"/>
      <c r="IM424" s="823"/>
      <c r="IN424" s="824"/>
      <c r="IO424" s="825"/>
      <c r="IP424" s="803"/>
      <c r="IQ424" s="804"/>
      <c r="IR424" s="804"/>
      <c r="IS424" s="826"/>
      <c r="IT424" s="825"/>
      <c r="IU424" s="824"/>
      <c r="IV424" s="805"/>
      <c r="IW424" s="804"/>
      <c r="IX424" s="804"/>
      <c r="IY424" s="823"/>
      <c r="IZ424" s="824"/>
      <c r="JA424" s="825"/>
      <c r="JB424" s="803"/>
      <c r="JC424" s="804"/>
      <c r="JD424" s="804"/>
      <c r="JE424" s="826"/>
      <c r="JF424" s="825"/>
      <c r="JG424" s="824"/>
      <c r="JH424" s="805"/>
      <c r="JI424" s="804"/>
      <c r="JJ424" s="804"/>
      <c r="JK424" s="823"/>
      <c r="JL424" s="824"/>
      <c r="JM424" s="825"/>
      <c r="JN424" s="803"/>
      <c r="JO424" s="809"/>
      <c r="JP424" s="809"/>
      <c r="JQ424" s="826"/>
      <c r="JR424" s="825"/>
      <c r="JS424" s="824"/>
      <c r="JT424" s="805"/>
      <c r="JU424" s="804"/>
      <c r="JV424" s="804"/>
      <c r="JW424" s="823"/>
      <c r="JX424" s="824"/>
      <c r="JY424" s="824"/>
      <c r="JZ424" s="805"/>
      <c r="KA424" s="809"/>
      <c r="KB424" s="809"/>
      <c r="KC424" s="823"/>
      <c r="KD424" s="824"/>
      <c r="KE424" s="824"/>
      <c r="KF424" s="805"/>
      <c r="KG424" s="809"/>
      <c r="KH424" s="809"/>
      <c r="KI424" s="823"/>
      <c r="KJ424" s="824"/>
      <c r="KK424" s="824"/>
      <c r="KL424" s="805"/>
      <c r="KM424" s="809"/>
      <c r="KN424" s="809"/>
      <c r="KO424" s="823"/>
      <c r="KP424" s="824"/>
      <c r="KQ424" s="824"/>
      <c r="KR424" s="805"/>
      <c r="KS424" s="804"/>
      <c r="KT424" s="804"/>
      <c r="KU424" s="823"/>
      <c r="KV424" s="824"/>
      <c r="KW424" s="824"/>
      <c r="KX424" s="805"/>
      <c r="KY424" s="809"/>
      <c r="KZ424" s="809"/>
      <c r="LA424" s="823"/>
      <c r="LB424" s="824"/>
      <c r="LC424" s="824"/>
      <c r="LD424" s="805"/>
      <c r="LE424" s="804"/>
      <c r="LF424" s="804"/>
      <c r="LG424" s="823"/>
      <c r="LH424" s="824"/>
      <c r="LI424" s="824"/>
      <c r="LJ424" s="805"/>
      <c r="LK424" s="804"/>
      <c r="LL424" s="804"/>
      <c r="LM424" s="823"/>
      <c r="LN424" s="824"/>
      <c r="LO424" s="824"/>
      <c r="LP424" s="805"/>
      <c r="LQ424" s="809"/>
      <c r="LR424" s="809"/>
      <c r="LS424" s="823"/>
      <c r="LT424" s="824"/>
      <c r="LU424" s="824"/>
      <c r="LV424" s="805"/>
      <c r="LW424" s="804"/>
      <c r="LX424" s="804"/>
      <c r="LY424" s="823"/>
      <c r="LZ424" s="824"/>
      <c r="MA424" s="824"/>
      <c r="MB424" s="805"/>
      <c r="MC424" s="809"/>
      <c r="MD424" s="809"/>
      <c r="ME424" s="823"/>
      <c r="MF424" s="824"/>
      <c r="MG424" s="824"/>
      <c r="MH424" s="805"/>
      <c r="MI424" s="809"/>
      <c r="MJ424" s="809"/>
      <c r="MK424" s="823"/>
      <c r="ML424" s="824"/>
      <c r="MM424" s="824"/>
      <c r="MN424" s="805"/>
      <c r="MO424" s="809"/>
      <c r="MP424" s="809"/>
      <c r="MQ424" s="823"/>
      <c r="MR424" s="824"/>
      <c r="MS424" s="824"/>
      <c r="MT424" s="805"/>
      <c r="MU424" s="804"/>
      <c r="MV424" s="804"/>
      <c r="MW424" s="823"/>
      <c r="MX424" s="824"/>
      <c r="MY424" s="824"/>
      <c r="MZ424" s="805"/>
      <c r="NA424" s="804"/>
      <c r="NB424" s="804"/>
      <c r="NC424" s="823"/>
      <c r="ND424" s="824"/>
      <c r="NE424" s="824"/>
      <c r="NF424" s="805"/>
      <c r="NG424" s="804"/>
      <c r="NH424" s="804"/>
      <c r="NI424" s="823"/>
      <c r="NJ424" s="824"/>
      <c r="NK424" s="824"/>
      <c r="NL424" s="805"/>
      <c r="NM424" s="809"/>
      <c r="NN424" s="809"/>
      <c r="NO424" s="823"/>
      <c r="NP424" s="824"/>
      <c r="NQ424" s="824"/>
      <c r="NR424" s="805"/>
      <c r="NS424" s="823"/>
      <c r="NT424" s="824"/>
      <c r="NU424" s="824"/>
      <c r="NV424" s="805"/>
      <c r="NW424" s="826"/>
      <c r="NX424" s="825"/>
      <c r="NY424" s="825"/>
      <c r="NZ424" s="848"/>
      <c r="OA424" s="823"/>
      <c r="OB424" s="824"/>
      <c r="OC424" s="824"/>
      <c r="OD424" s="805"/>
      <c r="OE424" s="823"/>
      <c r="OF424" s="824"/>
      <c r="OG424" s="824"/>
      <c r="OH424" s="805"/>
      <c r="OI424" s="823"/>
      <c r="OJ424" s="824"/>
      <c r="OK424" s="824"/>
      <c r="OL424" s="805"/>
      <c r="OM424" s="823"/>
      <c r="ON424" s="824"/>
      <c r="OO424" s="824"/>
      <c r="OP424" s="805"/>
      <c r="OQ424" s="823"/>
      <c r="OR424" s="824"/>
      <c r="OS424" s="824"/>
      <c r="OT424" s="805"/>
      <c r="OU424" s="823"/>
      <c r="OV424" s="824"/>
      <c r="OW424" s="824"/>
      <c r="OX424" s="805"/>
      <c r="OY424" s="823"/>
      <c r="OZ424" s="824"/>
      <c r="PA424" s="824"/>
      <c r="PB424" s="805"/>
      <c r="PC424" s="823"/>
      <c r="PD424" s="824"/>
      <c r="PE424" s="824"/>
      <c r="PF424" s="805"/>
    </row>
    <row r="425" spans="1:422" hidden="1" x14ac:dyDescent="0.25">
      <c r="A425" s="769" t="s">
        <v>58</v>
      </c>
      <c r="B425" s="769"/>
      <c r="C425" s="769"/>
      <c r="D425" s="770"/>
      <c r="E425" s="769"/>
      <c r="F425" s="769" t="s">
        <v>59</v>
      </c>
      <c r="G425" s="769"/>
      <c r="H425" s="769"/>
      <c r="I425" s="769"/>
      <c r="J425" s="769"/>
      <c r="K425" s="769"/>
      <c r="L425" s="769"/>
      <c r="M425" s="769"/>
      <c r="N425" s="769"/>
      <c r="O425" s="769" t="s">
        <v>103</v>
      </c>
      <c r="P425" s="769"/>
      <c r="Q425" s="769"/>
      <c r="R425" s="769"/>
      <c r="S425" s="769"/>
      <c r="T425" s="816"/>
      <c r="U425" s="816"/>
      <c r="V425" s="816"/>
      <c r="W425" s="816"/>
      <c r="X425" s="769">
        <v>1</v>
      </c>
      <c r="Y425" s="769">
        <f>IF(AND(AJ425="",AK425="",AL425="",AN425="",AO425="",OR(AP425="",AP425=Dropdown!$AM$12,AP425=Dropdown!$AM$11)),1,0)</f>
        <v>0</v>
      </c>
      <c r="Z425" s="769">
        <f t="shared" si="56"/>
        <v>1</v>
      </c>
      <c r="AA425" s="769">
        <f t="shared" si="57"/>
        <v>0</v>
      </c>
      <c r="AB425" s="769">
        <f t="shared" si="58"/>
        <v>0</v>
      </c>
      <c r="AC425" s="769"/>
      <c r="AD425" s="772" t="str">
        <f>IF(OR(T425&lt;&gt;"",U425&lt;&gt;""),Dropdown!$A$4,IF(OR(V425&lt;&gt;"",W425&lt;&gt;""),Dropdown!$A$5,Dropdown!$A$3))</f>
        <v>Residential</v>
      </c>
      <c r="AE425" s="773"/>
      <c r="AF425" s="773"/>
      <c r="AG425" s="773"/>
      <c r="AH425" s="773" t="str">
        <f>IF(AG425&lt;&gt;"",VLOOKUP(AG425,Dropdown!$N$3:$R$62,3,FALSE),IF(AF425&lt;&gt;"",VLOOKUP(AF425,Dropdown!$N$3:$R$62,3,FALSE),IF(AE425&lt;&gt;"",VLOOKUP(AE425,Dropdown!$N$3:$R$62,3,FALSE),"")))</f>
        <v/>
      </c>
      <c r="AI425" s="773" t="s">
        <v>616</v>
      </c>
      <c r="AJ425" s="773"/>
      <c r="AK425" s="773"/>
      <c r="AL425" s="773"/>
      <c r="AM425" s="773"/>
      <c r="AN425" s="773" t="s">
        <v>637</v>
      </c>
      <c r="AO425" s="773"/>
      <c r="AP425" s="773"/>
      <c r="AQ425" s="769"/>
      <c r="AR425" s="774" t="s">
        <v>63</v>
      </c>
      <c r="AS425" s="845">
        <v>55</v>
      </c>
      <c r="AT425" s="769"/>
      <c r="AU425" s="769"/>
      <c r="AV425" s="846"/>
      <c r="AW425" s="826"/>
      <c r="AX425" s="825"/>
      <c r="AY425" s="825"/>
      <c r="AZ425" s="803"/>
      <c r="BA425" s="804"/>
      <c r="BB425" s="804"/>
      <c r="BC425" s="823">
        <v>20</v>
      </c>
      <c r="BD425" s="824">
        <v>40</v>
      </c>
      <c r="BE425" s="851">
        <f>AVERAGE(BC425:BD425)</f>
        <v>30</v>
      </c>
      <c r="BF425" s="847">
        <f>(BD425-BC425)/(2*1.645)</f>
        <v>6.0790273556230998</v>
      </c>
      <c r="BG425" s="812"/>
      <c r="BH425" s="812"/>
      <c r="BI425" s="826"/>
      <c r="BJ425" s="825"/>
      <c r="BK425" s="825"/>
      <c r="BL425" s="803"/>
      <c r="BM425" s="804"/>
      <c r="BN425" s="804"/>
      <c r="BO425" s="826"/>
      <c r="BP425" s="825"/>
      <c r="BQ425" s="825"/>
      <c r="BR425" s="813"/>
      <c r="BS425" s="812"/>
      <c r="BT425" s="812"/>
      <c r="BU425" s="826"/>
      <c r="BV425" s="825"/>
      <c r="BW425" s="825"/>
      <c r="BX425" s="813"/>
      <c r="BY425" s="812"/>
      <c r="BZ425" s="812"/>
      <c r="CA425" s="826"/>
      <c r="CB425" s="825"/>
      <c r="CC425" s="825"/>
      <c r="CD425" s="813"/>
      <c r="CE425" s="812"/>
      <c r="CF425" s="812"/>
      <c r="CG425" s="826"/>
      <c r="CH425" s="825"/>
      <c r="CI425" s="825"/>
      <c r="CJ425" s="813"/>
      <c r="CK425" s="812"/>
      <c r="CL425" s="812"/>
      <c r="CM425" s="826"/>
      <c r="CN425" s="825"/>
      <c r="CO425" s="825"/>
      <c r="CP425" s="813"/>
      <c r="CQ425" s="812"/>
      <c r="CR425" s="812"/>
      <c r="CS425" s="826"/>
      <c r="CT425" s="825"/>
      <c r="CU425" s="825"/>
      <c r="CV425" s="813"/>
      <c r="CW425" s="812"/>
      <c r="CX425" s="812"/>
      <c r="CY425" s="826"/>
      <c r="CZ425" s="825"/>
      <c r="DA425" s="825"/>
      <c r="DB425" s="813"/>
      <c r="DC425" s="812"/>
      <c r="DD425" s="812"/>
      <c r="DE425" s="826"/>
      <c r="DF425" s="825"/>
      <c r="DG425" s="825"/>
      <c r="DH425" s="813"/>
      <c r="DI425" s="812"/>
      <c r="DJ425" s="812"/>
      <c r="DK425" s="826"/>
      <c r="DL425" s="825"/>
      <c r="DM425" s="825"/>
      <c r="DN425" s="813"/>
      <c r="DO425" s="812"/>
      <c r="DP425" s="812"/>
      <c r="DQ425" s="827"/>
      <c r="DR425" s="828"/>
      <c r="DS425" s="835"/>
      <c r="DT425" s="811"/>
      <c r="DU425" s="812"/>
      <c r="DV425" s="812"/>
      <c r="DW425" s="836"/>
      <c r="DX425" s="835"/>
      <c r="DY425" s="828"/>
      <c r="DZ425" s="813"/>
      <c r="EA425" s="814"/>
      <c r="EB425" s="814"/>
      <c r="EC425" s="827"/>
      <c r="ED425" s="828"/>
      <c r="EE425" s="835"/>
      <c r="EF425" s="811"/>
      <c r="EG425" s="812"/>
      <c r="EH425" s="812"/>
      <c r="EI425" s="836"/>
      <c r="EJ425" s="835"/>
      <c r="EK425" s="828"/>
      <c r="EL425" s="813"/>
      <c r="EM425" s="814"/>
      <c r="EN425" s="814"/>
      <c r="EO425" s="827"/>
      <c r="EP425" s="828"/>
      <c r="EQ425" s="835"/>
      <c r="ER425" s="811"/>
      <c r="ES425" s="812"/>
      <c r="ET425" s="812"/>
      <c r="EU425" s="836"/>
      <c r="EV425" s="835"/>
      <c r="EW425" s="828"/>
      <c r="EX425" s="813"/>
      <c r="EY425" s="814"/>
      <c r="EZ425" s="814"/>
      <c r="FA425" s="827"/>
      <c r="FB425" s="828"/>
      <c r="FC425" s="835"/>
      <c r="FD425" s="811"/>
      <c r="FE425" s="812"/>
      <c r="FF425" s="812"/>
      <c r="FG425" s="836"/>
      <c r="FH425" s="835"/>
      <c r="FI425" s="828"/>
      <c r="FJ425" s="813"/>
      <c r="FK425" s="814"/>
      <c r="FL425" s="814"/>
      <c r="FM425" s="827"/>
      <c r="FN425" s="828"/>
      <c r="FO425" s="835"/>
      <c r="FP425" s="811"/>
      <c r="FQ425" s="812"/>
      <c r="FR425" s="812"/>
      <c r="FS425" s="823"/>
      <c r="FT425" s="824"/>
      <c r="FU425" s="825"/>
      <c r="FV425" s="803"/>
      <c r="FW425" s="804"/>
      <c r="FX425" s="804"/>
      <c r="FY425" s="826"/>
      <c r="FZ425" s="825"/>
      <c r="GA425" s="824"/>
      <c r="GB425" s="805"/>
      <c r="GC425" s="804"/>
      <c r="GD425" s="804"/>
      <c r="GE425" s="823"/>
      <c r="GF425" s="824"/>
      <c r="GG425" s="825"/>
      <c r="GH425" s="803"/>
      <c r="GI425" s="809"/>
      <c r="GJ425" s="809"/>
      <c r="GK425" s="826"/>
      <c r="GL425" s="825"/>
      <c r="GM425" s="824"/>
      <c r="GN425" s="805"/>
      <c r="GO425" s="804"/>
      <c r="GP425" s="804"/>
      <c r="GQ425" s="823"/>
      <c r="GR425" s="824"/>
      <c r="GS425" s="825"/>
      <c r="GT425" s="803"/>
      <c r="GU425" s="809"/>
      <c r="GV425" s="809"/>
      <c r="GW425" s="826"/>
      <c r="GX425" s="825"/>
      <c r="GY425" s="824"/>
      <c r="GZ425" s="805"/>
      <c r="HA425" s="804"/>
      <c r="HB425" s="804"/>
      <c r="HC425" s="823"/>
      <c r="HD425" s="824"/>
      <c r="HE425" s="825"/>
      <c r="HF425" s="803"/>
      <c r="HG425" s="809"/>
      <c r="HH425" s="809"/>
      <c r="HI425" s="826"/>
      <c r="HJ425" s="825"/>
      <c r="HK425" s="824"/>
      <c r="HL425" s="805"/>
      <c r="HM425" s="804"/>
      <c r="HN425" s="804"/>
      <c r="HO425" s="823"/>
      <c r="HP425" s="824"/>
      <c r="HQ425" s="825"/>
      <c r="HR425" s="803"/>
      <c r="HS425" s="809"/>
      <c r="HT425" s="809"/>
      <c r="HU425" s="826"/>
      <c r="HV425" s="825"/>
      <c r="HW425" s="824"/>
      <c r="HX425" s="805"/>
      <c r="HY425" s="804"/>
      <c r="HZ425" s="804"/>
      <c r="IA425" s="823"/>
      <c r="IB425" s="824"/>
      <c r="IC425" s="825"/>
      <c r="ID425" s="803"/>
      <c r="IE425" s="804"/>
      <c r="IF425" s="804"/>
      <c r="IG425" s="826"/>
      <c r="IH425" s="825"/>
      <c r="II425" s="824"/>
      <c r="IJ425" s="805"/>
      <c r="IK425" s="804"/>
      <c r="IL425" s="804"/>
      <c r="IM425" s="823"/>
      <c r="IN425" s="824"/>
      <c r="IO425" s="825"/>
      <c r="IP425" s="803"/>
      <c r="IQ425" s="804"/>
      <c r="IR425" s="804"/>
      <c r="IS425" s="826"/>
      <c r="IT425" s="825"/>
      <c r="IU425" s="824"/>
      <c r="IV425" s="805"/>
      <c r="IW425" s="804"/>
      <c r="IX425" s="804"/>
      <c r="IY425" s="823"/>
      <c r="IZ425" s="824"/>
      <c r="JA425" s="825"/>
      <c r="JB425" s="803"/>
      <c r="JC425" s="804"/>
      <c r="JD425" s="804"/>
      <c r="JE425" s="826"/>
      <c r="JF425" s="825"/>
      <c r="JG425" s="824"/>
      <c r="JH425" s="805"/>
      <c r="JI425" s="804"/>
      <c r="JJ425" s="804"/>
      <c r="JK425" s="823"/>
      <c r="JL425" s="824"/>
      <c r="JM425" s="825"/>
      <c r="JN425" s="803"/>
      <c r="JO425" s="809"/>
      <c r="JP425" s="809"/>
      <c r="JQ425" s="826"/>
      <c r="JR425" s="825"/>
      <c r="JS425" s="824"/>
      <c r="JT425" s="805"/>
      <c r="JU425" s="804"/>
      <c r="JV425" s="804"/>
      <c r="JW425" s="823"/>
      <c r="JX425" s="824"/>
      <c r="JY425" s="824"/>
      <c r="JZ425" s="805"/>
      <c r="KA425" s="809"/>
      <c r="KB425" s="809"/>
      <c r="KC425" s="823"/>
      <c r="KD425" s="824"/>
      <c r="KE425" s="824"/>
      <c r="KF425" s="805"/>
      <c r="KG425" s="809"/>
      <c r="KH425" s="809"/>
      <c r="KI425" s="823"/>
      <c r="KJ425" s="824"/>
      <c r="KK425" s="824"/>
      <c r="KL425" s="805"/>
      <c r="KM425" s="809"/>
      <c r="KN425" s="809"/>
      <c r="KO425" s="823"/>
      <c r="KP425" s="824"/>
      <c r="KQ425" s="824"/>
      <c r="KR425" s="805"/>
      <c r="KS425" s="804"/>
      <c r="KT425" s="804"/>
      <c r="KU425" s="823"/>
      <c r="KV425" s="824"/>
      <c r="KW425" s="824"/>
      <c r="KX425" s="805"/>
      <c r="KY425" s="809"/>
      <c r="KZ425" s="809"/>
      <c r="LA425" s="823"/>
      <c r="LB425" s="824"/>
      <c r="LC425" s="824"/>
      <c r="LD425" s="805"/>
      <c r="LE425" s="804"/>
      <c r="LF425" s="804"/>
      <c r="LG425" s="823"/>
      <c r="LH425" s="824"/>
      <c r="LI425" s="824"/>
      <c r="LJ425" s="805"/>
      <c r="LK425" s="804"/>
      <c r="LL425" s="804"/>
      <c r="LM425" s="823"/>
      <c r="LN425" s="824"/>
      <c r="LO425" s="824"/>
      <c r="LP425" s="805"/>
      <c r="LQ425" s="809"/>
      <c r="LR425" s="809"/>
      <c r="LS425" s="823"/>
      <c r="LT425" s="824"/>
      <c r="LU425" s="824"/>
      <c r="LV425" s="805"/>
      <c r="LW425" s="804"/>
      <c r="LX425" s="804"/>
      <c r="LY425" s="823"/>
      <c r="LZ425" s="824"/>
      <c r="MA425" s="824"/>
      <c r="MB425" s="805"/>
      <c r="MC425" s="809"/>
      <c r="MD425" s="809"/>
      <c r="ME425" s="823"/>
      <c r="MF425" s="824"/>
      <c r="MG425" s="824"/>
      <c r="MH425" s="805"/>
      <c r="MI425" s="809"/>
      <c r="MJ425" s="809"/>
      <c r="MK425" s="823"/>
      <c r="ML425" s="824"/>
      <c r="MM425" s="824"/>
      <c r="MN425" s="805"/>
      <c r="MO425" s="809"/>
      <c r="MP425" s="809"/>
      <c r="MQ425" s="823"/>
      <c r="MR425" s="824"/>
      <c r="MS425" s="824"/>
      <c r="MT425" s="805"/>
      <c r="MU425" s="804"/>
      <c r="MV425" s="804"/>
      <c r="MW425" s="823"/>
      <c r="MX425" s="824"/>
      <c r="MY425" s="824"/>
      <c r="MZ425" s="805"/>
      <c r="NA425" s="804"/>
      <c r="NB425" s="804"/>
      <c r="NC425" s="823"/>
      <c r="ND425" s="824"/>
      <c r="NE425" s="824"/>
      <c r="NF425" s="805"/>
      <c r="NG425" s="804"/>
      <c r="NH425" s="804"/>
      <c r="NI425" s="823"/>
      <c r="NJ425" s="824"/>
      <c r="NK425" s="824"/>
      <c r="NL425" s="805"/>
      <c r="NM425" s="809"/>
      <c r="NN425" s="809"/>
      <c r="NO425" s="823"/>
      <c r="NP425" s="824"/>
      <c r="NQ425" s="824"/>
      <c r="NR425" s="805"/>
      <c r="NS425" s="823"/>
      <c r="NT425" s="824"/>
      <c r="NU425" s="824"/>
      <c r="NV425" s="805"/>
      <c r="NW425" s="826"/>
      <c r="NX425" s="825"/>
      <c r="NY425" s="825"/>
      <c r="NZ425" s="848"/>
      <c r="OA425" s="823"/>
      <c r="OB425" s="824"/>
      <c r="OC425" s="824"/>
      <c r="OD425" s="805"/>
      <c r="OE425" s="823"/>
      <c r="OF425" s="824"/>
      <c r="OG425" s="824"/>
      <c r="OH425" s="805"/>
      <c r="OI425" s="823"/>
      <c r="OJ425" s="824"/>
      <c r="OK425" s="824"/>
      <c r="OL425" s="805"/>
      <c r="OM425" s="823"/>
      <c r="ON425" s="824"/>
      <c r="OO425" s="824"/>
      <c r="OP425" s="805"/>
      <c r="OQ425" s="823"/>
      <c r="OR425" s="824"/>
      <c r="OS425" s="824"/>
      <c r="OT425" s="805"/>
      <c r="OU425" s="823"/>
      <c r="OV425" s="824"/>
      <c r="OW425" s="824"/>
      <c r="OX425" s="805"/>
      <c r="OY425" s="823"/>
      <c r="OZ425" s="824"/>
      <c r="PA425" s="824"/>
      <c r="PB425" s="805"/>
      <c r="PC425" s="823"/>
      <c r="PD425" s="824"/>
      <c r="PE425" s="824"/>
      <c r="PF425" s="805"/>
    </row>
    <row r="426" spans="1:422" hidden="1" x14ac:dyDescent="0.25">
      <c r="A426" s="769" t="s">
        <v>58</v>
      </c>
      <c r="B426" s="769"/>
      <c r="C426" s="769"/>
      <c r="D426" s="770"/>
      <c r="E426" s="769"/>
      <c r="F426" s="769" t="s">
        <v>59</v>
      </c>
      <c r="G426" s="769"/>
      <c r="H426" s="769"/>
      <c r="I426" s="769"/>
      <c r="J426" s="769"/>
      <c r="K426" s="769"/>
      <c r="L426" s="769"/>
      <c r="M426" s="769"/>
      <c r="N426" s="769"/>
      <c r="O426" s="769" t="s">
        <v>104</v>
      </c>
      <c r="P426" s="769"/>
      <c r="Q426" s="769" t="s">
        <v>98</v>
      </c>
      <c r="R426" s="769"/>
      <c r="S426" s="769"/>
      <c r="T426" s="816"/>
      <c r="U426" s="816"/>
      <c r="V426" s="816"/>
      <c r="W426" s="816"/>
      <c r="X426" s="769">
        <v>1</v>
      </c>
      <c r="Y426" s="769">
        <f>IF(AND(AJ426="",AK426="",AL426="",AN426="",AO426="",OR(AP426="",AP426=Dropdown!$AM$12,AP426=Dropdown!$AM$11)),1,0)</f>
        <v>0</v>
      </c>
      <c r="Z426" s="769">
        <f t="shared" ref="Z426:Z438" si="59">IF(SUM(AW426:AY426,BC426:BE426,BI426:BK426)&gt;0,1,0)</f>
        <v>1</v>
      </c>
      <c r="AA426" s="769">
        <f t="shared" ref="AA426:AA438" si="60">IF(SUM(DQ426:DS426,FS426:FU426,IM426:IO426,KO426:KQ426)&gt;0,1,0)</f>
        <v>0</v>
      </c>
      <c r="AB426" s="769">
        <f t="shared" si="58"/>
        <v>0</v>
      </c>
      <c r="AC426" s="769"/>
      <c r="AD426" s="772" t="str">
        <f>IF(OR(T426&lt;&gt;"",U426&lt;&gt;""),Dropdown!$A$4,IF(OR(V426&lt;&gt;"",W426&lt;&gt;""),Dropdown!$A$5,Dropdown!$A$3))</f>
        <v>Residential</v>
      </c>
      <c r="AE426" s="773"/>
      <c r="AF426" s="773"/>
      <c r="AG426" s="773"/>
      <c r="AH426" s="773" t="str">
        <f>IF(AG426&lt;&gt;"",VLOOKUP(AG426,Dropdown!$N$3:$R$62,3,FALSE),IF(AF426&lt;&gt;"",VLOOKUP(AF426,Dropdown!$N$3:$R$62,3,FALSE),IF(AE426&lt;&gt;"",VLOOKUP(AE426,Dropdown!$N$3:$R$62,3,FALSE),"")))</f>
        <v/>
      </c>
      <c r="AI426" s="773" t="s">
        <v>616</v>
      </c>
      <c r="AJ426" s="773"/>
      <c r="AK426" s="773"/>
      <c r="AL426" s="773"/>
      <c r="AM426" s="773"/>
      <c r="AN426" s="773" t="s">
        <v>636</v>
      </c>
      <c r="AO426" s="773"/>
      <c r="AP426" s="773" t="s">
        <v>423</v>
      </c>
      <c r="AQ426" s="769"/>
      <c r="AR426" s="774" t="s">
        <v>63</v>
      </c>
      <c r="AS426" s="845">
        <v>55</v>
      </c>
      <c r="AT426" s="769"/>
      <c r="AU426" s="769"/>
      <c r="AV426" s="846"/>
      <c r="AW426" s="826"/>
      <c r="AX426" s="825"/>
      <c r="AY426" s="825"/>
      <c r="AZ426" s="803"/>
      <c r="BA426" s="804"/>
      <c r="BB426" s="804"/>
      <c r="BC426" s="823">
        <v>40</v>
      </c>
      <c r="BD426" s="824">
        <v>80</v>
      </c>
      <c r="BE426" s="851">
        <f>AVERAGE(BC426:BD426)</f>
        <v>60</v>
      </c>
      <c r="BF426" s="847">
        <f>(BD426-BC426)/(2*1.645)</f>
        <v>12.1580547112462</v>
      </c>
      <c r="BG426" s="812"/>
      <c r="BH426" s="812"/>
      <c r="BI426" s="826"/>
      <c r="BJ426" s="825"/>
      <c r="BK426" s="825"/>
      <c r="BL426" s="803"/>
      <c r="BM426" s="804"/>
      <c r="BN426" s="804"/>
      <c r="BO426" s="826"/>
      <c r="BP426" s="825"/>
      <c r="BQ426" s="825"/>
      <c r="BR426" s="813"/>
      <c r="BS426" s="812"/>
      <c r="BT426" s="812"/>
      <c r="BU426" s="826"/>
      <c r="BV426" s="825"/>
      <c r="BW426" s="825"/>
      <c r="BX426" s="813"/>
      <c r="BY426" s="812"/>
      <c r="BZ426" s="812"/>
      <c r="CA426" s="826"/>
      <c r="CB426" s="825"/>
      <c r="CC426" s="825"/>
      <c r="CD426" s="813"/>
      <c r="CE426" s="812"/>
      <c r="CF426" s="812"/>
      <c r="CG426" s="826"/>
      <c r="CH426" s="825"/>
      <c r="CI426" s="825"/>
      <c r="CJ426" s="813"/>
      <c r="CK426" s="812"/>
      <c r="CL426" s="812"/>
      <c r="CM426" s="826"/>
      <c r="CN426" s="825"/>
      <c r="CO426" s="825"/>
      <c r="CP426" s="813"/>
      <c r="CQ426" s="812"/>
      <c r="CR426" s="812"/>
      <c r="CS426" s="826"/>
      <c r="CT426" s="825"/>
      <c r="CU426" s="825"/>
      <c r="CV426" s="813"/>
      <c r="CW426" s="812"/>
      <c r="CX426" s="812"/>
      <c r="CY426" s="826"/>
      <c r="CZ426" s="825"/>
      <c r="DA426" s="825"/>
      <c r="DB426" s="813"/>
      <c r="DC426" s="812"/>
      <c r="DD426" s="812"/>
      <c r="DE426" s="826"/>
      <c r="DF426" s="825"/>
      <c r="DG426" s="825"/>
      <c r="DH426" s="813"/>
      <c r="DI426" s="812"/>
      <c r="DJ426" s="812"/>
      <c r="DK426" s="826"/>
      <c r="DL426" s="825"/>
      <c r="DM426" s="825"/>
      <c r="DN426" s="813"/>
      <c r="DO426" s="812"/>
      <c r="DP426" s="812"/>
      <c r="DQ426" s="827"/>
      <c r="DR426" s="828"/>
      <c r="DS426" s="835"/>
      <c r="DT426" s="811"/>
      <c r="DU426" s="812"/>
      <c r="DV426" s="812"/>
      <c r="DW426" s="836"/>
      <c r="DX426" s="835"/>
      <c r="DY426" s="828"/>
      <c r="DZ426" s="813"/>
      <c r="EA426" s="814"/>
      <c r="EB426" s="814"/>
      <c r="EC426" s="827"/>
      <c r="ED426" s="828"/>
      <c r="EE426" s="835"/>
      <c r="EF426" s="811"/>
      <c r="EG426" s="812"/>
      <c r="EH426" s="812"/>
      <c r="EI426" s="836"/>
      <c r="EJ426" s="835"/>
      <c r="EK426" s="828"/>
      <c r="EL426" s="813"/>
      <c r="EM426" s="814"/>
      <c r="EN426" s="814"/>
      <c r="EO426" s="827"/>
      <c r="EP426" s="828"/>
      <c r="EQ426" s="835"/>
      <c r="ER426" s="811"/>
      <c r="ES426" s="812"/>
      <c r="ET426" s="812"/>
      <c r="EU426" s="836"/>
      <c r="EV426" s="835"/>
      <c r="EW426" s="828"/>
      <c r="EX426" s="813"/>
      <c r="EY426" s="814"/>
      <c r="EZ426" s="814"/>
      <c r="FA426" s="827"/>
      <c r="FB426" s="828"/>
      <c r="FC426" s="835"/>
      <c r="FD426" s="811"/>
      <c r="FE426" s="812"/>
      <c r="FF426" s="812"/>
      <c r="FG426" s="836"/>
      <c r="FH426" s="835"/>
      <c r="FI426" s="828"/>
      <c r="FJ426" s="813"/>
      <c r="FK426" s="814"/>
      <c r="FL426" s="814"/>
      <c r="FM426" s="827"/>
      <c r="FN426" s="828"/>
      <c r="FO426" s="835"/>
      <c r="FP426" s="811"/>
      <c r="FQ426" s="812"/>
      <c r="FR426" s="812"/>
      <c r="FS426" s="823"/>
      <c r="FT426" s="824"/>
      <c r="FU426" s="825"/>
      <c r="FV426" s="803"/>
      <c r="FW426" s="804"/>
      <c r="FX426" s="804"/>
      <c r="FY426" s="826"/>
      <c r="FZ426" s="825"/>
      <c r="GA426" s="824"/>
      <c r="GB426" s="805"/>
      <c r="GC426" s="804"/>
      <c r="GD426" s="804"/>
      <c r="GE426" s="823"/>
      <c r="GF426" s="824"/>
      <c r="GG426" s="825"/>
      <c r="GH426" s="803"/>
      <c r="GI426" s="809"/>
      <c r="GJ426" s="809"/>
      <c r="GK426" s="826"/>
      <c r="GL426" s="825"/>
      <c r="GM426" s="824"/>
      <c r="GN426" s="805"/>
      <c r="GO426" s="804"/>
      <c r="GP426" s="804"/>
      <c r="GQ426" s="823"/>
      <c r="GR426" s="824"/>
      <c r="GS426" s="825"/>
      <c r="GT426" s="803"/>
      <c r="GU426" s="809"/>
      <c r="GV426" s="809"/>
      <c r="GW426" s="826"/>
      <c r="GX426" s="825"/>
      <c r="GY426" s="824"/>
      <c r="GZ426" s="805"/>
      <c r="HA426" s="804"/>
      <c r="HB426" s="804"/>
      <c r="HC426" s="823"/>
      <c r="HD426" s="824"/>
      <c r="HE426" s="825"/>
      <c r="HF426" s="803"/>
      <c r="HG426" s="809"/>
      <c r="HH426" s="809"/>
      <c r="HI426" s="826"/>
      <c r="HJ426" s="825"/>
      <c r="HK426" s="824"/>
      <c r="HL426" s="805"/>
      <c r="HM426" s="804"/>
      <c r="HN426" s="804"/>
      <c r="HO426" s="823"/>
      <c r="HP426" s="824"/>
      <c r="HQ426" s="825"/>
      <c r="HR426" s="803"/>
      <c r="HS426" s="809"/>
      <c r="HT426" s="809"/>
      <c r="HU426" s="826"/>
      <c r="HV426" s="825"/>
      <c r="HW426" s="824"/>
      <c r="HX426" s="805"/>
      <c r="HY426" s="804"/>
      <c r="HZ426" s="804"/>
      <c r="IA426" s="823"/>
      <c r="IB426" s="824"/>
      <c r="IC426" s="825"/>
      <c r="ID426" s="803"/>
      <c r="IE426" s="804"/>
      <c r="IF426" s="804"/>
      <c r="IG426" s="826"/>
      <c r="IH426" s="825"/>
      <c r="II426" s="824"/>
      <c r="IJ426" s="805"/>
      <c r="IK426" s="804"/>
      <c r="IL426" s="804"/>
      <c r="IM426" s="823"/>
      <c r="IN426" s="824"/>
      <c r="IO426" s="825"/>
      <c r="IP426" s="803"/>
      <c r="IQ426" s="804"/>
      <c r="IR426" s="804"/>
      <c r="IS426" s="826"/>
      <c r="IT426" s="825"/>
      <c r="IU426" s="824"/>
      <c r="IV426" s="805"/>
      <c r="IW426" s="804"/>
      <c r="IX426" s="804"/>
      <c r="IY426" s="823"/>
      <c r="IZ426" s="824"/>
      <c r="JA426" s="825"/>
      <c r="JB426" s="803"/>
      <c r="JC426" s="804"/>
      <c r="JD426" s="804"/>
      <c r="JE426" s="826"/>
      <c r="JF426" s="825"/>
      <c r="JG426" s="824"/>
      <c r="JH426" s="805"/>
      <c r="JI426" s="804"/>
      <c r="JJ426" s="804"/>
      <c r="JK426" s="823"/>
      <c r="JL426" s="824"/>
      <c r="JM426" s="825"/>
      <c r="JN426" s="803"/>
      <c r="JO426" s="809"/>
      <c r="JP426" s="809"/>
      <c r="JQ426" s="826"/>
      <c r="JR426" s="825"/>
      <c r="JS426" s="824"/>
      <c r="JT426" s="805"/>
      <c r="JU426" s="804"/>
      <c r="JV426" s="804"/>
      <c r="JW426" s="823"/>
      <c r="JX426" s="824"/>
      <c r="JY426" s="824"/>
      <c r="JZ426" s="805"/>
      <c r="KA426" s="809"/>
      <c r="KB426" s="809"/>
      <c r="KC426" s="823"/>
      <c r="KD426" s="824"/>
      <c r="KE426" s="824"/>
      <c r="KF426" s="805"/>
      <c r="KG426" s="809"/>
      <c r="KH426" s="809"/>
      <c r="KI426" s="823"/>
      <c r="KJ426" s="824"/>
      <c r="KK426" s="824"/>
      <c r="KL426" s="805"/>
      <c r="KM426" s="809"/>
      <c r="KN426" s="809"/>
      <c r="KO426" s="823"/>
      <c r="KP426" s="824"/>
      <c r="KQ426" s="824"/>
      <c r="KR426" s="805"/>
      <c r="KS426" s="804"/>
      <c r="KT426" s="804"/>
      <c r="KU426" s="823"/>
      <c r="KV426" s="824"/>
      <c r="KW426" s="824"/>
      <c r="KX426" s="805"/>
      <c r="KY426" s="809"/>
      <c r="KZ426" s="809"/>
      <c r="LA426" s="823"/>
      <c r="LB426" s="824"/>
      <c r="LC426" s="824"/>
      <c r="LD426" s="805"/>
      <c r="LE426" s="804"/>
      <c r="LF426" s="804"/>
      <c r="LG426" s="823"/>
      <c r="LH426" s="824"/>
      <c r="LI426" s="824"/>
      <c r="LJ426" s="805"/>
      <c r="LK426" s="804"/>
      <c r="LL426" s="804"/>
      <c r="LM426" s="823"/>
      <c r="LN426" s="824"/>
      <c r="LO426" s="824"/>
      <c r="LP426" s="805"/>
      <c r="LQ426" s="809"/>
      <c r="LR426" s="809"/>
      <c r="LS426" s="823"/>
      <c r="LT426" s="824"/>
      <c r="LU426" s="824"/>
      <c r="LV426" s="805"/>
      <c r="LW426" s="804"/>
      <c r="LX426" s="804"/>
      <c r="LY426" s="823"/>
      <c r="LZ426" s="824"/>
      <c r="MA426" s="824"/>
      <c r="MB426" s="805"/>
      <c r="MC426" s="809"/>
      <c r="MD426" s="809"/>
      <c r="ME426" s="823"/>
      <c r="MF426" s="824"/>
      <c r="MG426" s="824"/>
      <c r="MH426" s="805"/>
      <c r="MI426" s="809"/>
      <c r="MJ426" s="809"/>
      <c r="MK426" s="823"/>
      <c r="ML426" s="824"/>
      <c r="MM426" s="824"/>
      <c r="MN426" s="805"/>
      <c r="MO426" s="809"/>
      <c r="MP426" s="809"/>
      <c r="MQ426" s="823"/>
      <c r="MR426" s="824"/>
      <c r="MS426" s="824"/>
      <c r="MT426" s="805"/>
      <c r="MU426" s="804"/>
      <c r="MV426" s="804"/>
      <c r="MW426" s="823"/>
      <c r="MX426" s="824"/>
      <c r="MY426" s="824"/>
      <c r="MZ426" s="805"/>
      <c r="NA426" s="804"/>
      <c r="NB426" s="804"/>
      <c r="NC426" s="823"/>
      <c r="ND426" s="824"/>
      <c r="NE426" s="824"/>
      <c r="NF426" s="805"/>
      <c r="NG426" s="804"/>
      <c r="NH426" s="804"/>
      <c r="NI426" s="823"/>
      <c r="NJ426" s="824"/>
      <c r="NK426" s="824"/>
      <c r="NL426" s="805"/>
      <c r="NM426" s="809"/>
      <c r="NN426" s="809"/>
      <c r="NO426" s="823"/>
      <c r="NP426" s="824"/>
      <c r="NQ426" s="824"/>
      <c r="NR426" s="805"/>
      <c r="NS426" s="823"/>
      <c r="NT426" s="824"/>
      <c r="NU426" s="824"/>
      <c r="NV426" s="805"/>
      <c r="NW426" s="826"/>
      <c r="NX426" s="825"/>
      <c r="NY426" s="825"/>
      <c r="NZ426" s="848"/>
      <c r="OA426" s="823"/>
      <c r="OB426" s="824"/>
      <c r="OC426" s="824"/>
      <c r="OD426" s="805"/>
      <c r="OE426" s="823"/>
      <c r="OF426" s="824"/>
      <c r="OG426" s="824"/>
      <c r="OH426" s="805"/>
      <c r="OI426" s="823"/>
      <c r="OJ426" s="824"/>
      <c r="OK426" s="824"/>
      <c r="OL426" s="805"/>
      <c r="OM426" s="823"/>
      <c r="ON426" s="824"/>
      <c r="OO426" s="824"/>
      <c r="OP426" s="805"/>
      <c r="OQ426" s="823"/>
      <c r="OR426" s="824"/>
      <c r="OS426" s="824"/>
      <c r="OT426" s="805"/>
      <c r="OU426" s="823"/>
      <c r="OV426" s="824"/>
      <c r="OW426" s="824"/>
      <c r="OX426" s="805"/>
      <c r="OY426" s="823"/>
      <c r="OZ426" s="824"/>
      <c r="PA426" s="824"/>
      <c r="PB426" s="805"/>
      <c r="PC426" s="823"/>
      <c r="PD426" s="824"/>
      <c r="PE426" s="824"/>
      <c r="PF426" s="805"/>
    </row>
    <row r="427" spans="1:422" x14ac:dyDescent="0.25">
      <c r="A427" s="769" t="s">
        <v>58</v>
      </c>
      <c r="B427" s="769"/>
      <c r="C427" s="769"/>
      <c r="D427" s="770"/>
      <c r="E427" s="769"/>
      <c r="F427" s="769" t="s">
        <v>59</v>
      </c>
      <c r="G427" s="769"/>
      <c r="H427" s="769"/>
      <c r="I427" s="769"/>
      <c r="J427" s="769"/>
      <c r="K427" s="769"/>
      <c r="L427" s="769"/>
      <c r="M427" s="769"/>
      <c r="N427" s="769"/>
      <c r="O427" s="769" t="s">
        <v>104</v>
      </c>
      <c r="P427" s="769"/>
      <c r="Q427" s="769" t="s">
        <v>99</v>
      </c>
      <c r="R427" s="769"/>
      <c r="S427" s="769"/>
      <c r="T427" s="816"/>
      <c r="U427" s="816"/>
      <c r="V427" s="816"/>
      <c r="W427" s="816"/>
      <c r="X427" s="769">
        <v>1</v>
      </c>
      <c r="Y427" s="769">
        <f>IF(AND(AJ427="",AK427="",AL427="",AN427="",AO427="",OR(AP427="",AP427=Dropdown!$AM$12,AP427=Dropdown!$AM$11)),1,0)</f>
        <v>0</v>
      </c>
      <c r="Z427" s="769">
        <f t="shared" si="59"/>
        <v>1</v>
      </c>
      <c r="AA427" s="769">
        <f t="shared" si="60"/>
        <v>0</v>
      </c>
      <c r="AB427" s="769">
        <f t="shared" si="58"/>
        <v>0</v>
      </c>
      <c r="AC427" s="769"/>
      <c r="AD427" s="772" t="str">
        <f>IF(OR(T427&lt;&gt;"",U427&lt;&gt;""),Dropdown!$A$4,IF(OR(V427&lt;&gt;"",W427&lt;&gt;""),Dropdown!$A$5,Dropdown!$A$3))</f>
        <v>Residential</v>
      </c>
      <c r="AE427" s="773"/>
      <c r="AF427" s="773"/>
      <c r="AG427" s="773"/>
      <c r="AH427" s="773" t="str">
        <f>IF(AG427&lt;&gt;"",VLOOKUP(AG427,Dropdown!$N$3:$R$62,3,FALSE),IF(AF427&lt;&gt;"",VLOOKUP(AF427,Dropdown!$N$3:$R$62,3,FALSE),IF(AE427&lt;&gt;"",VLOOKUP(AE427,Dropdown!$N$3:$R$62,3,FALSE),"")))</f>
        <v/>
      </c>
      <c r="AI427" s="773" t="s">
        <v>616</v>
      </c>
      <c r="AJ427" s="773"/>
      <c r="AK427" s="773"/>
      <c r="AL427" s="773"/>
      <c r="AM427" s="773"/>
      <c r="AN427" s="773" t="s">
        <v>636</v>
      </c>
      <c r="AO427" s="773"/>
      <c r="AP427" s="773" t="s">
        <v>553</v>
      </c>
      <c r="AQ427" s="769"/>
      <c r="AR427" s="774" t="s">
        <v>63</v>
      </c>
      <c r="AS427" s="845">
        <v>55</v>
      </c>
      <c r="AT427" s="769"/>
      <c r="AU427" s="769"/>
      <c r="AV427" s="846"/>
      <c r="AW427" s="826"/>
      <c r="AX427" s="825"/>
      <c r="AY427" s="825"/>
      <c r="AZ427" s="803"/>
      <c r="BA427" s="804"/>
      <c r="BB427" s="804"/>
      <c r="BC427" s="823">
        <v>80</v>
      </c>
      <c r="BD427" s="824">
        <v>120</v>
      </c>
      <c r="BE427" s="851">
        <f>AVERAGE(BC427:BD427)</f>
        <v>100</v>
      </c>
      <c r="BF427" s="847">
        <f>(BD427-BC427)/(2*1.645)</f>
        <v>12.1580547112462</v>
      </c>
      <c r="BG427" s="812"/>
      <c r="BH427" s="812"/>
      <c r="BI427" s="826"/>
      <c r="BJ427" s="825"/>
      <c r="BK427" s="825"/>
      <c r="BL427" s="803"/>
      <c r="BM427" s="804"/>
      <c r="BN427" s="804"/>
      <c r="BO427" s="826"/>
      <c r="BP427" s="825"/>
      <c r="BQ427" s="825"/>
      <c r="BR427" s="813"/>
      <c r="BS427" s="812"/>
      <c r="BT427" s="812"/>
      <c r="BU427" s="826"/>
      <c r="BV427" s="825"/>
      <c r="BW427" s="825"/>
      <c r="BX427" s="813"/>
      <c r="BY427" s="812"/>
      <c r="BZ427" s="812"/>
      <c r="CA427" s="826"/>
      <c r="CB427" s="825"/>
      <c r="CC427" s="825"/>
      <c r="CD427" s="813"/>
      <c r="CE427" s="812"/>
      <c r="CF427" s="812"/>
      <c r="CG427" s="826"/>
      <c r="CH427" s="825"/>
      <c r="CI427" s="825"/>
      <c r="CJ427" s="813"/>
      <c r="CK427" s="812"/>
      <c r="CL427" s="812"/>
      <c r="CM427" s="826"/>
      <c r="CN427" s="825"/>
      <c r="CO427" s="825"/>
      <c r="CP427" s="813"/>
      <c r="CQ427" s="812"/>
      <c r="CR427" s="812"/>
      <c r="CS427" s="826"/>
      <c r="CT427" s="825"/>
      <c r="CU427" s="825"/>
      <c r="CV427" s="813"/>
      <c r="CW427" s="812"/>
      <c r="CX427" s="812"/>
      <c r="CY427" s="826"/>
      <c r="CZ427" s="825"/>
      <c r="DA427" s="825"/>
      <c r="DB427" s="813"/>
      <c r="DC427" s="812"/>
      <c r="DD427" s="812"/>
      <c r="DE427" s="826"/>
      <c r="DF427" s="825"/>
      <c r="DG427" s="825"/>
      <c r="DH427" s="813"/>
      <c r="DI427" s="812"/>
      <c r="DJ427" s="812"/>
      <c r="DK427" s="826"/>
      <c r="DL427" s="825"/>
      <c r="DM427" s="825"/>
      <c r="DN427" s="813"/>
      <c r="DO427" s="812"/>
      <c r="DP427" s="812"/>
      <c r="DQ427" s="827"/>
      <c r="DR427" s="828"/>
      <c r="DS427" s="835"/>
      <c r="DT427" s="811"/>
      <c r="DU427" s="812"/>
      <c r="DV427" s="812"/>
      <c r="DW427" s="836"/>
      <c r="DX427" s="835"/>
      <c r="DY427" s="828"/>
      <c r="DZ427" s="813"/>
      <c r="EA427" s="814"/>
      <c r="EB427" s="814"/>
      <c r="EC427" s="827"/>
      <c r="ED427" s="828"/>
      <c r="EE427" s="835"/>
      <c r="EF427" s="811"/>
      <c r="EG427" s="812"/>
      <c r="EH427" s="812"/>
      <c r="EI427" s="836"/>
      <c r="EJ427" s="835"/>
      <c r="EK427" s="828"/>
      <c r="EL427" s="813"/>
      <c r="EM427" s="814"/>
      <c r="EN427" s="814"/>
      <c r="EO427" s="827"/>
      <c r="EP427" s="828"/>
      <c r="EQ427" s="835"/>
      <c r="ER427" s="811"/>
      <c r="ES427" s="812"/>
      <c r="ET427" s="812"/>
      <c r="EU427" s="836"/>
      <c r="EV427" s="835"/>
      <c r="EW427" s="828"/>
      <c r="EX427" s="813"/>
      <c r="EY427" s="814"/>
      <c r="EZ427" s="814"/>
      <c r="FA427" s="827"/>
      <c r="FB427" s="828"/>
      <c r="FC427" s="835"/>
      <c r="FD427" s="811"/>
      <c r="FE427" s="812"/>
      <c r="FF427" s="812"/>
      <c r="FG427" s="836"/>
      <c r="FH427" s="835"/>
      <c r="FI427" s="828"/>
      <c r="FJ427" s="813"/>
      <c r="FK427" s="814"/>
      <c r="FL427" s="814"/>
      <c r="FM427" s="827"/>
      <c r="FN427" s="828"/>
      <c r="FO427" s="835"/>
      <c r="FP427" s="811"/>
      <c r="FQ427" s="812"/>
      <c r="FR427" s="812"/>
      <c r="FS427" s="823"/>
      <c r="FT427" s="824"/>
      <c r="FU427" s="825"/>
      <c r="FV427" s="803"/>
      <c r="FW427" s="804"/>
      <c r="FX427" s="804"/>
      <c r="FY427" s="826"/>
      <c r="FZ427" s="825"/>
      <c r="GA427" s="824"/>
      <c r="GB427" s="805"/>
      <c r="GC427" s="804"/>
      <c r="GD427" s="804"/>
      <c r="GE427" s="823"/>
      <c r="GF427" s="824"/>
      <c r="GG427" s="825"/>
      <c r="GH427" s="803"/>
      <c r="GI427" s="809"/>
      <c r="GJ427" s="809"/>
      <c r="GK427" s="826"/>
      <c r="GL427" s="825"/>
      <c r="GM427" s="824"/>
      <c r="GN427" s="805"/>
      <c r="GO427" s="804"/>
      <c r="GP427" s="804"/>
      <c r="GQ427" s="823"/>
      <c r="GR427" s="824"/>
      <c r="GS427" s="825"/>
      <c r="GT427" s="803"/>
      <c r="GU427" s="809"/>
      <c r="GV427" s="809"/>
      <c r="GW427" s="826"/>
      <c r="GX427" s="825"/>
      <c r="GY427" s="824"/>
      <c r="GZ427" s="805"/>
      <c r="HA427" s="804"/>
      <c r="HB427" s="804"/>
      <c r="HC427" s="823"/>
      <c r="HD427" s="824"/>
      <c r="HE427" s="825"/>
      <c r="HF427" s="803"/>
      <c r="HG427" s="809"/>
      <c r="HH427" s="809"/>
      <c r="HI427" s="826"/>
      <c r="HJ427" s="825"/>
      <c r="HK427" s="824"/>
      <c r="HL427" s="805"/>
      <c r="HM427" s="804"/>
      <c r="HN427" s="804"/>
      <c r="HO427" s="823"/>
      <c r="HP427" s="824"/>
      <c r="HQ427" s="825"/>
      <c r="HR427" s="803"/>
      <c r="HS427" s="809"/>
      <c r="HT427" s="809"/>
      <c r="HU427" s="826"/>
      <c r="HV427" s="825"/>
      <c r="HW427" s="824"/>
      <c r="HX427" s="805"/>
      <c r="HY427" s="804"/>
      <c r="HZ427" s="804"/>
      <c r="IA427" s="823"/>
      <c r="IB427" s="824"/>
      <c r="IC427" s="825"/>
      <c r="ID427" s="803"/>
      <c r="IE427" s="804"/>
      <c r="IF427" s="804"/>
      <c r="IG427" s="826"/>
      <c r="IH427" s="825"/>
      <c r="II427" s="824"/>
      <c r="IJ427" s="805"/>
      <c r="IK427" s="804"/>
      <c r="IL427" s="804"/>
      <c r="IM427" s="823"/>
      <c r="IN427" s="824"/>
      <c r="IO427" s="825"/>
      <c r="IP427" s="803"/>
      <c r="IQ427" s="804"/>
      <c r="IR427" s="804"/>
      <c r="IS427" s="826"/>
      <c r="IT427" s="825"/>
      <c r="IU427" s="824"/>
      <c r="IV427" s="805"/>
      <c r="IW427" s="804"/>
      <c r="IX427" s="804"/>
      <c r="IY427" s="823"/>
      <c r="IZ427" s="824"/>
      <c r="JA427" s="825"/>
      <c r="JB427" s="803"/>
      <c r="JC427" s="804"/>
      <c r="JD427" s="804"/>
      <c r="JE427" s="826"/>
      <c r="JF427" s="825"/>
      <c r="JG427" s="824"/>
      <c r="JH427" s="805"/>
      <c r="JI427" s="804"/>
      <c r="JJ427" s="804"/>
      <c r="JK427" s="823"/>
      <c r="JL427" s="824"/>
      <c r="JM427" s="825"/>
      <c r="JN427" s="803"/>
      <c r="JO427" s="809"/>
      <c r="JP427" s="809"/>
      <c r="JQ427" s="826"/>
      <c r="JR427" s="825"/>
      <c r="JS427" s="824"/>
      <c r="JT427" s="805"/>
      <c r="JU427" s="804"/>
      <c r="JV427" s="804"/>
      <c r="JW427" s="823"/>
      <c r="JX427" s="824"/>
      <c r="JY427" s="824"/>
      <c r="JZ427" s="805"/>
      <c r="KA427" s="809"/>
      <c r="KB427" s="809"/>
      <c r="KC427" s="823"/>
      <c r="KD427" s="824"/>
      <c r="KE427" s="824"/>
      <c r="KF427" s="805"/>
      <c r="KG427" s="809"/>
      <c r="KH427" s="809"/>
      <c r="KI427" s="823"/>
      <c r="KJ427" s="824"/>
      <c r="KK427" s="824"/>
      <c r="KL427" s="805"/>
      <c r="KM427" s="809"/>
      <c r="KN427" s="809"/>
      <c r="KO427" s="823"/>
      <c r="KP427" s="824"/>
      <c r="KQ427" s="824"/>
      <c r="KR427" s="805"/>
      <c r="KS427" s="804"/>
      <c r="KT427" s="804"/>
      <c r="KU427" s="823"/>
      <c r="KV427" s="824"/>
      <c r="KW427" s="824"/>
      <c r="KX427" s="805"/>
      <c r="KY427" s="809"/>
      <c r="KZ427" s="809"/>
      <c r="LA427" s="823"/>
      <c r="LB427" s="824"/>
      <c r="LC427" s="824"/>
      <c r="LD427" s="805"/>
      <c r="LE427" s="804"/>
      <c r="LF427" s="804"/>
      <c r="LG427" s="823"/>
      <c r="LH427" s="824"/>
      <c r="LI427" s="824"/>
      <c r="LJ427" s="805"/>
      <c r="LK427" s="804"/>
      <c r="LL427" s="804"/>
      <c r="LM427" s="823"/>
      <c r="LN427" s="824"/>
      <c r="LO427" s="824"/>
      <c r="LP427" s="805"/>
      <c r="LQ427" s="809"/>
      <c r="LR427" s="809"/>
      <c r="LS427" s="823"/>
      <c r="LT427" s="824"/>
      <c r="LU427" s="824"/>
      <c r="LV427" s="805"/>
      <c r="LW427" s="804"/>
      <c r="LX427" s="804"/>
      <c r="LY427" s="823"/>
      <c r="LZ427" s="824"/>
      <c r="MA427" s="824"/>
      <c r="MB427" s="805"/>
      <c r="MC427" s="809"/>
      <c r="MD427" s="809"/>
      <c r="ME427" s="823"/>
      <c r="MF427" s="824"/>
      <c r="MG427" s="824"/>
      <c r="MH427" s="805"/>
      <c r="MI427" s="809"/>
      <c r="MJ427" s="809"/>
      <c r="MK427" s="823"/>
      <c r="ML427" s="824"/>
      <c r="MM427" s="824"/>
      <c r="MN427" s="805"/>
      <c r="MO427" s="809"/>
      <c r="MP427" s="809"/>
      <c r="MQ427" s="823"/>
      <c r="MR427" s="824"/>
      <c r="MS427" s="824"/>
      <c r="MT427" s="805"/>
      <c r="MU427" s="804"/>
      <c r="MV427" s="804"/>
      <c r="MW427" s="823"/>
      <c r="MX427" s="824"/>
      <c r="MY427" s="824"/>
      <c r="MZ427" s="805"/>
      <c r="NA427" s="804"/>
      <c r="NB427" s="804"/>
      <c r="NC427" s="823"/>
      <c r="ND427" s="824"/>
      <c r="NE427" s="824"/>
      <c r="NF427" s="805"/>
      <c r="NG427" s="804"/>
      <c r="NH427" s="804"/>
      <c r="NI427" s="823"/>
      <c r="NJ427" s="824"/>
      <c r="NK427" s="824"/>
      <c r="NL427" s="805"/>
      <c r="NM427" s="809"/>
      <c r="NN427" s="809"/>
      <c r="NO427" s="823"/>
      <c r="NP427" s="824"/>
      <c r="NQ427" s="824"/>
      <c r="NR427" s="805"/>
      <c r="NS427" s="823"/>
      <c r="NT427" s="824"/>
      <c r="NU427" s="824"/>
      <c r="NV427" s="805"/>
      <c r="NW427" s="826"/>
      <c r="NX427" s="825"/>
      <c r="NY427" s="825"/>
      <c r="NZ427" s="848"/>
      <c r="OA427" s="823"/>
      <c r="OB427" s="824"/>
      <c r="OC427" s="824"/>
      <c r="OD427" s="805"/>
      <c r="OE427" s="823"/>
      <c r="OF427" s="824"/>
      <c r="OG427" s="824"/>
      <c r="OH427" s="805"/>
      <c r="OI427" s="823"/>
      <c r="OJ427" s="824"/>
      <c r="OK427" s="824"/>
      <c r="OL427" s="805"/>
      <c r="OM427" s="823"/>
      <c r="ON427" s="824"/>
      <c r="OO427" s="824"/>
      <c r="OP427" s="805"/>
      <c r="OQ427" s="823"/>
      <c r="OR427" s="824"/>
      <c r="OS427" s="824"/>
      <c r="OT427" s="805"/>
      <c r="OU427" s="826"/>
      <c r="OV427" s="825"/>
      <c r="OW427" s="825"/>
      <c r="OX427" s="803"/>
      <c r="OY427" s="823"/>
      <c r="OZ427" s="824"/>
      <c r="PA427" s="824"/>
      <c r="PB427" s="805"/>
      <c r="PC427" s="823"/>
      <c r="PD427" s="824"/>
      <c r="PE427" s="824"/>
      <c r="PF427" s="805"/>
    </row>
    <row r="428" spans="1:422" ht="15" hidden="1" customHeight="1" x14ac:dyDescent="0.25">
      <c r="A428" s="769" t="s">
        <v>58</v>
      </c>
      <c r="B428" s="769"/>
      <c r="C428" s="769"/>
      <c r="D428" s="770"/>
      <c r="E428" s="769"/>
      <c r="F428" s="769" t="s">
        <v>59</v>
      </c>
      <c r="G428" s="769"/>
      <c r="H428" s="769"/>
      <c r="I428" s="769"/>
      <c r="J428" s="769"/>
      <c r="K428" s="769"/>
      <c r="L428" s="769"/>
      <c r="M428" s="769"/>
      <c r="N428" s="769"/>
      <c r="O428" s="769"/>
      <c r="P428" s="769"/>
      <c r="Q428" s="769"/>
      <c r="R428" s="769"/>
      <c r="S428" s="769"/>
      <c r="T428" s="816"/>
      <c r="U428" s="816"/>
      <c r="V428" s="816"/>
      <c r="W428" s="942"/>
      <c r="X428" s="769">
        <v>1</v>
      </c>
      <c r="Y428" s="769">
        <f>IF(AND(AJ428="",AK428="",AL428="",AN428="",AO428="",OR(AP428="",AP428=Dropdown!$AM$12,AP428=Dropdown!$AM$11)),1,0)</f>
        <v>1</v>
      </c>
      <c r="Z428" s="769">
        <f t="shared" si="59"/>
        <v>1</v>
      </c>
      <c r="AA428" s="769">
        <f t="shared" si="60"/>
        <v>0</v>
      </c>
      <c r="AB428" s="769">
        <f t="shared" si="58"/>
        <v>0</v>
      </c>
      <c r="AC428" s="769"/>
      <c r="AD428" s="772" t="str">
        <f>IF(OR(T428&lt;&gt;"",U428&lt;&gt;""),Dropdown!$A$4,IF(OR(V428&lt;&gt;"",W428&lt;&gt;""),Dropdown!$A$5,Dropdown!$A$3))</f>
        <v>Residential</v>
      </c>
      <c r="AE428" s="773"/>
      <c r="AF428" s="773"/>
      <c r="AG428" s="810"/>
      <c r="AH428" s="773" t="str">
        <f>IF(AG428&lt;&gt;"",VLOOKUP(AG428,Dropdown!$N$3:$R$62,3,FALSE),IF(AF428&lt;&gt;"",VLOOKUP(AF428,Dropdown!$N$3:$R$62,3,FALSE),IF(AE428&lt;&gt;"",VLOOKUP(AE428,Dropdown!$N$3:$R$62,3,FALSE),"")))</f>
        <v/>
      </c>
      <c r="AI428" s="773" t="s">
        <v>616</v>
      </c>
      <c r="AJ428" s="773"/>
      <c r="AK428" s="773"/>
      <c r="AL428" s="773"/>
      <c r="AM428" s="773"/>
      <c r="AN428" s="773"/>
      <c r="AO428" s="773"/>
      <c r="AP428" s="773"/>
      <c r="AQ428" s="769"/>
      <c r="AR428" s="890" t="s">
        <v>63</v>
      </c>
      <c r="AS428" s="891">
        <v>55</v>
      </c>
      <c r="AT428" s="769"/>
      <c r="AU428" s="769"/>
      <c r="AV428" s="775"/>
      <c r="AW428" s="783"/>
      <c r="AX428" s="781"/>
      <c r="AY428" s="781"/>
      <c r="AZ428" s="778"/>
      <c r="BA428" s="800"/>
      <c r="BB428" s="800"/>
      <c r="BC428" s="777"/>
      <c r="BD428" s="777"/>
      <c r="BE428" s="781"/>
      <c r="BF428" s="781"/>
      <c r="BG428" s="892"/>
      <c r="BH428" s="892"/>
      <c r="BI428" s="783"/>
      <c r="BJ428" s="795">
        <v>0.5</v>
      </c>
      <c r="BK428" s="795">
        <v>0.5</v>
      </c>
      <c r="BL428" s="778"/>
      <c r="BM428" s="800"/>
      <c r="BN428" s="800"/>
      <c r="BO428" s="777"/>
      <c r="BP428" s="777"/>
      <c r="BQ428" s="781"/>
      <c r="BR428" s="781"/>
      <c r="BS428" s="781"/>
      <c r="BT428" s="781"/>
      <c r="BU428" s="777"/>
      <c r="BV428" s="777"/>
      <c r="BW428" s="781"/>
      <c r="BX428" s="781"/>
      <c r="BY428" s="781"/>
      <c r="BZ428" s="781"/>
      <c r="CA428" s="777"/>
      <c r="CB428" s="777"/>
      <c r="CC428" s="781"/>
      <c r="CD428" s="781"/>
      <c r="CE428" s="781"/>
      <c r="CF428" s="781"/>
      <c r="CG428" s="777"/>
      <c r="CH428" s="777"/>
      <c r="CI428" s="781"/>
      <c r="CJ428" s="781"/>
      <c r="CK428" s="781"/>
      <c r="CL428" s="781"/>
      <c r="CM428" s="777"/>
      <c r="CN428" s="777"/>
      <c r="CO428" s="781"/>
      <c r="CP428" s="781"/>
      <c r="CQ428" s="781"/>
      <c r="CR428" s="781"/>
      <c r="CS428" s="777"/>
      <c r="CT428" s="777"/>
      <c r="CU428" s="781"/>
      <c r="CV428" s="781"/>
      <c r="CW428" s="781"/>
      <c r="CX428" s="781"/>
      <c r="CY428" s="777"/>
      <c r="CZ428" s="777"/>
      <c r="DA428" s="781"/>
      <c r="DB428" s="781"/>
      <c r="DC428" s="781"/>
      <c r="DD428" s="781"/>
      <c r="DE428" s="781"/>
      <c r="DF428" s="781"/>
      <c r="DG428" s="781"/>
      <c r="DH428" s="781"/>
      <c r="DI428" s="781"/>
      <c r="DJ428" s="781"/>
      <c r="DK428" s="777"/>
      <c r="DL428" s="777"/>
      <c r="DM428" s="781"/>
      <c r="DN428" s="781"/>
      <c r="DO428" s="781"/>
      <c r="DP428" s="781"/>
      <c r="DQ428" s="785"/>
      <c r="DR428" s="785"/>
      <c r="DS428" s="786"/>
      <c r="DT428" s="786"/>
      <c r="DU428" s="785"/>
      <c r="DV428" s="785"/>
      <c r="DW428" s="786"/>
      <c r="DX428" s="786"/>
      <c r="DY428" s="785"/>
      <c r="DZ428" s="785"/>
      <c r="EA428" s="786"/>
      <c r="EB428" s="786"/>
      <c r="EC428" s="785"/>
      <c r="ED428" s="785"/>
      <c r="EE428" s="786"/>
      <c r="EF428" s="786"/>
      <c r="EG428" s="785"/>
      <c r="EH428" s="785"/>
      <c r="EI428" s="786"/>
      <c r="EJ428" s="786"/>
      <c r="EK428" s="785"/>
      <c r="EL428" s="785"/>
      <c r="EM428" s="786"/>
      <c r="EN428" s="786"/>
      <c r="EO428" s="785"/>
      <c r="EP428" s="785"/>
      <c r="EQ428" s="786"/>
      <c r="ER428" s="786"/>
      <c r="ES428" s="785"/>
      <c r="ET428" s="785"/>
      <c r="EU428" s="786"/>
      <c r="EV428" s="786"/>
      <c r="EW428" s="785"/>
      <c r="EX428" s="785"/>
      <c r="EY428" s="786"/>
      <c r="EZ428" s="786"/>
      <c r="FA428" s="785"/>
      <c r="FB428" s="785"/>
      <c r="FC428" s="786"/>
      <c r="FD428" s="786"/>
      <c r="FE428" s="785"/>
      <c r="FF428" s="785"/>
      <c r="FG428" s="786"/>
      <c r="FH428" s="786"/>
      <c r="FI428" s="785"/>
      <c r="FJ428" s="785"/>
      <c r="FK428" s="786"/>
      <c r="FL428" s="786"/>
      <c r="FM428" s="785"/>
      <c r="FN428" s="785"/>
      <c r="FO428" s="786"/>
      <c r="FP428" s="786"/>
      <c r="FQ428" s="936"/>
      <c r="FR428" s="936"/>
      <c r="FS428" s="776"/>
      <c r="FT428" s="777"/>
      <c r="FU428" s="781"/>
      <c r="FV428" s="778"/>
      <c r="FW428" s="779"/>
      <c r="FX428" s="779"/>
      <c r="FY428" s="783"/>
      <c r="FZ428" s="781"/>
      <c r="GA428" s="777"/>
      <c r="GB428" s="780"/>
      <c r="GC428" s="779"/>
      <c r="GD428" s="779"/>
      <c r="GE428" s="776"/>
      <c r="GF428" s="777"/>
      <c r="GG428" s="781"/>
      <c r="GH428" s="778"/>
      <c r="GI428" s="782"/>
      <c r="GJ428" s="782"/>
      <c r="GK428" s="783"/>
      <c r="GL428" s="781"/>
      <c r="GM428" s="777"/>
      <c r="GN428" s="780"/>
      <c r="GO428" s="779"/>
      <c r="GP428" s="779"/>
      <c r="GQ428" s="776"/>
      <c r="GR428" s="777"/>
      <c r="GS428" s="781"/>
      <c r="GT428" s="778"/>
      <c r="GU428" s="782"/>
      <c r="GV428" s="782"/>
      <c r="GW428" s="783"/>
      <c r="GX428" s="781"/>
      <c r="GY428" s="777"/>
      <c r="GZ428" s="780"/>
      <c r="HA428" s="779"/>
      <c r="HB428" s="779"/>
      <c r="HC428" s="776"/>
      <c r="HD428" s="777"/>
      <c r="HE428" s="781"/>
      <c r="HF428" s="778"/>
      <c r="HG428" s="782"/>
      <c r="HH428" s="782"/>
      <c r="HI428" s="783"/>
      <c r="HJ428" s="781"/>
      <c r="HK428" s="777"/>
      <c r="HL428" s="780"/>
      <c r="HM428" s="779"/>
      <c r="HN428" s="779"/>
      <c r="HO428" s="776"/>
      <c r="HP428" s="777"/>
      <c r="HQ428" s="781"/>
      <c r="HR428" s="778"/>
      <c r="HS428" s="782"/>
      <c r="HT428" s="782"/>
      <c r="HU428" s="783"/>
      <c r="HV428" s="781"/>
      <c r="HW428" s="777"/>
      <c r="HX428" s="780"/>
      <c r="HY428" s="779"/>
      <c r="HZ428" s="779"/>
      <c r="IA428" s="893"/>
      <c r="IB428" s="777"/>
      <c r="IC428" s="781"/>
      <c r="ID428" s="800"/>
      <c r="IE428" s="779"/>
      <c r="IF428" s="779"/>
      <c r="IG428" s="783"/>
      <c r="IH428" s="781"/>
      <c r="II428" s="777"/>
      <c r="IJ428" s="780"/>
      <c r="IK428" s="779"/>
      <c r="IL428" s="779"/>
      <c r="IM428" s="776"/>
      <c r="IN428" s="777"/>
      <c r="IO428" s="781"/>
      <c r="IP428" s="778"/>
      <c r="IQ428" s="779"/>
      <c r="IR428" s="779"/>
      <c r="IS428" s="783"/>
      <c r="IT428" s="781"/>
      <c r="IU428" s="777"/>
      <c r="IV428" s="780"/>
      <c r="IW428" s="779"/>
      <c r="IX428" s="779"/>
      <c r="IY428" s="776"/>
      <c r="IZ428" s="777"/>
      <c r="JA428" s="781"/>
      <c r="JB428" s="778"/>
      <c r="JC428" s="779"/>
      <c r="JD428" s="779"/>
      <c r="JE428" s="783"/>
      <c r="JF428" s="781"/>
      <c r="JG428" s="777"/>
      <c r="JH428" s="780"/>
      <c r="JI428" s="779"/>
      <c r="JJ428" s="779"/>
      <c r="JK428" s="776"/>
      <c r="JL428" s="777"/>
      <c r="JM428" s="781"/>
      <c r="JN428" s="778"/>
      <c r="JO428" s="782"/>
      <c r="JP428" s="782"/>
      <c r="JQ428" s="783"/>
      <c r="JR428" s="781"/>
      <c r="JS428" s="777"/>
      <c r="JT428" s="780"/>
      <c r="JU428" s="779"/>
      <c r="JV428" s="779"/>
      <c r="JW428" s="776"/>
      <c r="JX428" s="777"/>
      <c r="JY428" s="777"/>
      <c r="JZ428" s="780"/>
      <c r="KA428" s="782"/>
      <c r="KB428" s="782"/>
      <c r="KC428" s="776"/>
      <c r="KD428" s="777"/>
      <c r="KE428" s="777"/>
      <c r="KF428" s="780"/>
      <c r="KG428" s="782"/>
      <c r="KH428" s="782"/>
      <c r="KI428" s="776"/>
      <c r="KJ428" s="777"/>
      <c r="KK428" s="777"/>
      <c r="KL428" s="780"/>
      <c r="KM428" s="782"/>
      <c r="KN428" s="782"/>
      <c r="KO428" s="776"/>
      <c r="KP428" s="777"/>
      <c r="KQ428" s="777"/>
      <c r="KR428" s="780"/>
      <c r="KS428" s="779"/>
      <c r="KT428" s="779"/>
      <c r="KU428" s="776"/>
      <c r="KV428" s="777"/>
      <c r="KW428" s="777"/>
      <c r="KX428" s="780"/>
      <c r="KY428" s="782"/>
      <c r="KZ428" s="782"/>
      <c r="LA428" s="776"/>
      <c r="LB428" s="777"/>
      <c r="LC428" s="777"/>
      <c r="LD428" s="780"/>
      <c r="LE428" s="779"/>
      <c r="LF428" s="779"/>
      <c r="LG428" s="776"/>
      <c r="LH428" s="777"/>
      <c r="LI428" s="777"/>
      <c r="LJ428" s="780"/>
      <c r="LK428" s="779"/>
      <c r="LL428" s="779"/>
      <c r="LM428" s="776"/>
      <c r="LN428" s="777"/>
      <c r="LO428" s="777"/>
      <c r="LP428" s="780"/>
      <c r="LQ428" s="782"/>
      <c r="LR428" s="782"/>
      <c r="LS428" s="776"/>
      <c r="LT428" s="777"/>
      <c r="LU428" s="777"/>
      <c r="LV428" s="780"/>
      <c r="LW428" s="779"/>
      <c r="LX428" s="779"/>
      <c r="LY428" s="776"/>
      <c r="LZ428" s="777"/>
      <c r="MA428" s="777"/>
      <c r="MB428" s="780"/>
      <c r="MC428" s="782"/>
      <c r="MD428" s="782"/>
      <c r="ME428" s="776"/>
      <c r="MF428" s="777"/>
      <c r="MG428" s="777"/>
      <c r="MH428" s="780"/>
      <c r="MI428" s="782"/>
      <c r="MJ428" s="782"/>
      <c r="MK428" s="776"/>
      <c r="ML428" s="777"/>
      <c r="MM428" s="777"/>
      <c r="MN428" s="780"/>
      <c r="MO428" s="809"/>
      <c r="MP428" s="809"/>
      <c r="MQ428" s="823"/>
      <c r="MR428" s="824"/>
      <c r="MS428" s="824"/>
      <c r="MT428" s="805"/>
      <c r="MU428" s="804"/>
      <c r="MV428" s="804"/>
      <c r="MW428" s="776"/>
      <c r="MX428" s="777"/>
      <c r="MY428" s="777"/>
      <c r="MZ428" s="780"/>
      <c r="NA428" s="804"/>
      <c r="NB428" s="804"/>
      <c r="NC428" s="823"/>
      <c r="ND428" s="824"/>
      <c r="NE428" s="824"/>
      <c r="NF428" s="805"/>
      <c r="NG428" s="804"/>
      <c r="NH428" s="804"/>
      <c r="NI428" s="823"/>
      <c r="NJ428" s="824"/>
      <c r="NK428" s="824"/>
      <c r="NL428" s="805"/>
      <c r="NM428" s="809"/>
      <c r="NN428" s="809"/>
      <c r="NO428" s="823"/>
      <c r="NP428" s="824"/>
      <c r="NQ428" s="824"/>
      <c r="NR428" s="805"/>
      <c r="NS428" s="823"/>
      <c r="NT428" s="824"/>
      <c r="NU428" s="824"/>
      <c r="NV428" s="805"/>
      <c r="NW428" s="826"/>
      <c r="NX428" s="861"/>
      <c r="NY428" s="861"/>
      <c r="NZ428" s="848"/>
      <c r="OA428" s="823"/>
      <c r="OB428" s="824"/>
      <c r="OC428" s="824"/>
      <c r="OD428" s="805"/>
      <c r="OE428" s="776"/>
      <c r="OF428" s="777"/>
      <c r="OG428" s="777"/>
      <c r="OH428" s="780"/>
      <c r="OI428" s="777"/>
      <c r="OJ428" s="777"/>
      <c r="OK428" s="777"/>
      <c r="OL428" s="777"/>
      <c r="OM428" s="823"/>
      <c r="ON428" s="824"/>
      <c r="OO428" s="824"/>
      <c r="OP428" s="805"/>
      <c r="OQ428" s="823"/>
      <c r="OR428" s="824"/>
      <c r="OS428" s="824"/>
      <c r="OT428" s="805"/>
      <c r="OU428" s="826"/>
      <c r="OV428" s="825"/>
      <c r="OW428" s="825"/>
      <c r="OX428" s="803"/>
      <c r="OY428" s="823"/>
      <c r="OZ428" s="824"/>
      <c r="PA428" s="824"/>
      <c r="PB428" s="805"/>
      <c r="PC428" s="823"/>
      <c r="PD428" s="824"/>
      <c r="PE428" s="824"/>
      <c r="PF428" s="805"/>
    </row>
    <row r="429" spans="1:422" ht="15" hidden="1" customHeight="1" x14ac:dyDescent="0.25">
      <c r="A429" s="769" t="s">
        <v>57</v>
      </c>
      <c r="B429" s="769"/>
      <c r="C429" s="769"/>
      <c r="D429" s="770"/>
      <c r="E429" s="769"/>
      <c r="F429" s="769"/>
      <c r="G429" s="769"/>
      <c r="H429" s="769"/>
      <c r="I429" s="769"/>
      <c r="J429" s="769"/>
      <c r="K429" s="769"/>
      <c r="L429" s="769"/>
      <c r="M429" s="769"/>
      <c r="N429" s="769"/>
      <c r="O429" s="769"/>
      <c r="P429" s="769"/>
      <c r="Q429" s="769"/>
      <c r="R429" s="769"/>
      <c r="S429" s="769"/>
      <c r="T429" s="816"/>
      <c r="U429" s="816"/>
      <c r="V429" s="816"/>
      <c r="W429" s="942"/>
      <c r="X429" s="769">
        <v>1</v>
      </c>
      <c r="Y429" s="769">
        <f>IF(AND(AJ429="",AK429="",AL429="",AN429="",AO429="",OR(AP429="",AP429=Dropdown!$AM$12,AP429=Dropdown!$AM$11)),1,0)</f>
        <v>1</v>
      </c>
      <c r="Z429" s="769">
        <f t="shared" si="59"/>
        <v>1</v>
      </c>
      <c r="AA429" s="769">
        <f t="shared" si="60"/>
        <v>0</v>
      </c>
      <c r="AB429" s="769">
        <f t="shared" si="58"/>
        <v>0</v>
      </c>
      <c r="AC429" s="769"/>
      <c r="AD429" s="772" t="str">
        <f>IF(OR(T429&lt;&gt;"",U429&lt;&gt;""),Dropdown!$A$4,IF(OR(V429&lt;&gt;"",W429&lt;&gt;""),Dropdown!$A$5,Dropdown!$A$3))</f>
        <v>Residential</v>
      </c>
      <c r="AE429" s="773" t="s">
        <v>343</v>
      </c>
      <c r="AF429" s="773"/>
      <c r="AG429" s="773"/>
      <c r="AH429" s="773" t="str">
        <f>IF(AG429&lt;&gt;"",VLOOKUP(AG429,Dropdown!$N$3:$R$62,3,FALSE),IF(AF429&lt;&gt;"",VLOOKUP(AF429,Dropdown!$N$3:$R$62,3,FALSE),IF(AE429&lt;&gt;"",VLOOKUP(AE429,Dropdown!$N$3:$R$62,3,FALSE),"")))</f>
        <v>LMI</v>
      </c>
      <c r="AI429" s="773" t="str">
        <f>IF(AG429&lt;&gt;"",VLOOKUP(AG429,Dropdown!$N$3:$R$62,5,FALSE),IF(AF429&lt;&gt;"",VLOOKUP(AF429,Dropdown!$N$3:$R$62,5,FALSE),IF(AE429&lt;&gt;"",VLOOKUP(AE429,Dropdown!$N$3:$R$62,5,FALSE),"")))</f>
        <v>Diverse</v>
      </c>
      <c r="AJ429" s="773"/>
      <c r="AK429" s="773"/>
      <c r="AL429" s="773"/>
      <c r="AM429" s="773"/>
      <c r="AN429" s="773"/>
      <c r="AO429" s="773"/>
      <c r="AP429" s="773"/>
      <c r="AQ429" s="769" t="s">
        <v>76</v>
      </c>
      <c r="AR429" s="890" t="s">
        <v>63</v>
      </c>
      <c r="AS429" s="845">
        <v>55</v>
      </c>
      <c r="AT429" s="769" t="s">
        <v>101</v>
      </c>
      <c r="AU429" s="769">
        <v>35</v>
      </c>
      <c r="AV429" s="775"/>
      <c r="AW429" s="783"/>
      <c r="AX429" s="781"/>
      <c r="AY429" s="781"/>
      <c r="AZ429" s="778"/>
      <c r="BA429" s="800"/>
      <c r="BB429" s="800"/>
      <c r="BC429" s="781">
        <v>65</v>
      </c>
      <c r="BD429" s="781">
        <v>125</v>
      </c>
      <c r="BE429" s="807">
        <f>AVERAGE(BC429:BD429)</f>
        <v>95</v>
      </c>
      <c r="BF429" s="980">
        <f>(BD429-BC429)/(2*1.645)</f>
        <v>18.237082066869302</v>
      </c>
      <c r="BG429" s="936"/>
      <c r="BH429" s="936"/>
      <c r="BI429" s="783"/>
      <c r="BJ429" s="781"/>
      <c r="BK429" s="781"/>
      <c r="BL429" s="778"/>
      <c r="BM429" s="800"/>
      <c r="BN429" s="800"/>
      <c r="BO429" s="781"/>
      <c r="BP429" s="781"/>
      <c r="BQ429" s="781"/>
      <c r="BR429" s="785"/>
      <c r="BS429" s="785"/>
      <c r="BT429" s="785"/>
      <c r="BU429" s="781"/>
      <c r="BV429" s="781"/>
      <c r="BW429" s="781"/>
      <c r="BX429" s="785"/>
      <c r="BY429" s="785"/>
      <c r="BZ429" s="785"/>
      <c r="CA429" s="781"/>
      <c r="CB429" s="781"/>
      <c r="CC429" s="781"/>
      <c r="CD429" s="785"/>
      <c r="CE429" s="785"/>
      <c r="CF429" s="785"/>
      <c r="CG429" s="781"/>
      <c r="CH429" s="781"/>
      <c r="CI429" s="781"/>
      <c r="CJ429" s="785"/>
      <c r="CK429" s="785"/>
      <c r="CL429" s="785"/>
      <c r="CM429" s="781"/>
      <c r="CN429" s="781"/>
      <c r="CO429" s="781"/>
      <c r="CP429" s="785"/>
      <c r="CQ429" s="785"/>
      <c r="CR429" s="785"/>
      <c r="CS429" s="781"/>
      <c r="CT429" s="781"/>
      <c r="CU429" s="781"/>
      <c r="CV429" s="785"/>
      <c r="CW429" s="785"/>
      <c r="CX429" s="785"/>
      <c r="CY429" s="781"/>
      <c r="CZ429" s="781"/>
      <c r="DA429" s="781"/>
      <c r="DB429" s="785"/>
      <c r="DC429" s="785"/>
      <c r="DD429" s="785"/>
      <c r="DE429" s="781"/>
      <c r="DF429" s="781"/>
      <c r="DG429" s="781"/>
      <c r="DH429" s="785"/>
      <c r="DI429" s="785"/>
      <c r="DJ429" s="785"/>
      <c r="DK429" s="781"/>
      <c r="DL429" s="781"/>
      <c r="DM429" s="781"/>
      <c r="DN429" s="785"/>
      <c r="DO429" s="936"/>
      <c r="DP429" s="936"/>
      <c r="DQ429" s="784"/>
      <c r="DR429" s="785"/>
      <c r="DS429" s="785"/>
      <c r="DT429" s="790"/>
      <c r="DU429" s="788"/>
      <c r="DV429" s="788"/>
      <c r="DW429" s="784"/>
      <c r="DX429" s="785"/>
      <c r="DY429" s="785"/>
      <c r="DZ429" s="790"/>
      <c r="EA429" s="788"/>
      <c r="EB429" s="788"/>
      <c r="EC429" s="784"/>
      <c r="ED429" s="785"/>
      <c r="EE429" s="785"/>
      <c r="EF429" s="790"/>
      <c r="EG429" s="788"/>
      <c r="EH429" s="788"/>
      <c r="EI429" s="784"/>
      <c r="EJ429" s="785"/>
      <c r="EK429" s="785"/>
      <c r="EL429" s="790"/>
      <c r="EM429" s="788"/>
      <c r="EN429" s="788"/>
      <c r="EO429" s="784"/>
      <c r="EP429" s="785"/>
      <c r="EQ429" s="785"/>
      <c r="ER429" s="790"/>
      <c r="ES429" s="788"/>
      <c r="ET429" s="788"/>
      <c r="EU429" s="784"/>
      <c r="EV429" s="785"/>
      <c r="EW429" s="785"/>
      <c r="EX429" s="790"/>
      <c r="EY429" s="788"/>
      <c r="EZ429" s="788"/>
      <c r="FA429" s="784"/>
      <c r="FB429" s="785"/>
      <c r="FC429" s="785"/>
      <c r="FD429" s="790"/>
      <c r="FE429" s="788"/>
      <c r="FF429" s="788"/>
      <c r="FG429" s="784"/>
      <c r="FH429" s="785"/>
      <c r="FI429" s="785"/>
      <c r="FJ429" s="790"/>
      <c r="FK429" s="788"/>
      <c r="FL429" s="788"/>
      <c r="FM429" s="784"/>
      <c r="FN429" s="785"/>
      <c r="FO429" s="785"/>
      <c r="FP429" s="790"/>
      <c r="FQ429" s="788"/>
      <c r="FR429" s="788"/>
      <c r="FS429" s="783"/>
      <c r="FT429" s="781"/>
      <c r="FU429" s="781"/>
      <c r="FV429" s="778"/>
      <c r="FW429" s="779"/>
      <c r="FX429" s="779"/>
      <c r="FY429" s="783"/>
      <c r="FZ429" s="781"/>
      <c r="GA429" s="781"/>
      <c r="GB429" s="778"/>
      <c r="GC429" s="779"/>
      <c r="GD429" s="779"/>
      <c r="GE429" s="783"/>
      <c r="GF429" s="781"/>
      <c r="GG429" s="781"/>
      <c r="GH429" s="778"/>
      <c r="GI429" s="779"/>
      <c r="GJ429" s="779"/>
      <c r="GK429" s="783"/>
      <c r="GL429" s="781"/>
      <c r="GM429" s="781"/>
      <c r="GN429" s="778"/>
      <c r="GO429" s="779"/>
      <c r="GP429" s="779"/>
      <c r="GQ429" s="783"/>
      <c r="GR429" s="781"/>
      <c r="GS429" s="781"/>
      <c r="GT429" s="778"/>
      <c r="GU429" s="779"/>
      <c r="GV429" s="779"/>
      <c r="GW429" s="783"/>
      <c r="GX429" s="781"/>
      <c r="GY429" s="781"/>
      <c r="GZ429" s="778"/>
      <c r="HA429" s="779"/>
      <c r="HB429" s="779"/>
      <c r="HC429" s="783"/>
      <c r="HD429" s="781"/>
      <c r="HE429" s="781"/>
      <c r="HF429" s="778"/>
      <c r="HG429" s="779"/>
      <c r="HH429" s="779"/>
      <c r="HI429" s="783"/>
      <c r="HJ429" s="781"/>
      <c r="HK429" s="781"/>
      <c r="HL429" s="778"/>
      <c r="HM429" s="779"/>
      <c r="HN429" s="779"/>
      <c r="HO429" s="783"/>
      <c r="HP429" s="781"/>
      <c r="HQ429" s="781"/>
      <c r="HR429" s="778"/>
      <c r="HS429" s="779"/>
      <c r="HT429" s="779"/>
      <c r="HU429" s="783"/>
      <c r="HV429" s="781"/>
      <c r="HW429" s="781"/>
      <c r="HX429" s="778"/>
      <c r="HY429" s="779"/>
      <c r="HZ429" s="779"/>
      <c r="IA429" s="892"/>
      <c r="IB429" s="781"/>
      <c r="IC429" s="781"/>
      <c r="ID429" s="800"/>
      <c r="IE429" s="779"/>
      <c r="IF429" s="779"/>
      <c r="IG429" s="783"/>
      <c r="IH429" s="781"/>
      <c r="II429" s="781"/>
      <c r="IJ429" s="778"/>
      <c r="IK429" s="779"/>
      <c r="IL429" s="779"/>
      <c r="IM429" s="783"/>
      <c r="IN429" s="781"/>
      <c r="IO429" s="781"/>
      <c r="IP429" s="778"/>
      <c r="IQ429" s="779"/>
      <c r="IR429" s="779"/>
      <c r="IS429" s="783"/>
      <c r="IT429" s="781"/>
      <c r="IU429" s="781"/>
      <c r="IV429" s="778"/>
      <c r="IW429" s="779"/>
      <c r="IX429" s="779"/>
      <c r="IY429" s="783"/>
      <c r="IZ429" s="781"/>
      <c r="JA429" s="781"/>
      <c r="JB429" s="778"/>
      <c r="JC429" s="779"/>
      <c r="JD429" s="779"/>
      <c r="JE429" s="783"/>
      <c r="JF429" s="781"/>
      <c r="JG429" s="781"/>
      <c r="JH429" s="778"/>
      <c r="JI429" s="779"/>
      <c r="JJ429" s="779"/>
      <c r="JK429" s="783"/>
      <c r="JL429" s="781"/>
      <c r="JM429" s="781"/>
      <c r="JN429" s="778"/>
      <c r="JO429" s="779"/>
      <c r="JP429" s="779"/>
      <c r="JQ429" s="783"/>
      <c r="JR429" s="781"/>
      <c r="JS429" s="781"/>
      <c r="JT429" s="778"/>
      <c r="JU429" s="779"/>
      <c r="JV429" s="779"/>
      <c r="JW429" s="783"/>
      <c r="JX429" s="781"/>
      <c r="JY429" s="781"/>
      <c r="JZ429" s="778"/>
      <c r="KA429" s="779"/>
      <c r="KB429" s="779"/>
      <c r="KC429" s="783"/>
      <c r="KD429" s="781"/>
      <c r="KE429" s="781"/>
      <c r="KF429" s="778"/>
      <c r="KG429" s="779"/>
      <c r="KH429" s="779"/>
      <c r="KI429" s="783"/>
      <c r="KJ429" s="781"/>
      <c r="KK429" s="781"/>
      <c r="KL429" s="778"/>
      <c r="KM429" s="779"/>
      <c r="KN429" s="779"/>
      <c r="KO429" s="783"/>
      <c r="KP429" s="781"/>
      <c r="KQ429" s="781"/>
      <c r="KR429" s="778"/>
      <c r="KS429" s="779"/>
      <c r="KT429" s="779"/>
      <c r="KU429" s="783"/>
      <c r="KV429" s="781"/>
      <c r="KW429" s="781"/>
      <c r="KX429" s="778"/>
      <c r="KY429" s="779"/>
      <c r="KZ429" s="779"/>
      <c r="LA429" s="783"/>
      <c r="LB429" s="781"/>
      <c r="LC429" s="781"/>
      <c r="LD429" s="778"/>
      <c r="LE429" s="779"/>
      <c r="LF429" s="779"/>
      <c r="LG429" s="783"/>
      <c r="LH429" s="781"/>
      <c r="LI429" s="781"/>
      <c r="LJ429" s="778"/>
      <c r="LK429" s="779"/>
      <c r="LL429" s="779"/>
      <c r="LM429" s="783"/>
      <c r="LN429" s="781"/>
      <c r="LO429" s="781"/>
      <c r="LP429" s="778"/>
      <c r="LQ429" s="779"/>
      <c r="LR429" s="779"/>
      <c r="LS429" s="783"/>
      <c r="LT429" s="781"/>
      <c r="LU429" s="781"/>
      <c r="LV429" s="778"/>
      <c r="LW429" s="779"/>
      <c r="LX429" s="779"/>
      <c r="LY429" s="783"/>
      <c r="LZ429" s="781"/>
      <c r="MA429" s="781"/>
      <c r="MB429" s="778"/>
      <c r="MC429" s="779"/>
      <c r="MD429" s="779"/>
      <c r="ME429" s="783"/>
      <c r="MF429" s="781"/>
      <c r="MG429" s="781"/>
      <c r="MH429" s="778"/>
      <c r="MI429" s="779"/>
      <c r="MJ429" s="779"/>
      <c r="MK429" s="783"/>
      <c r="ML429" s="781"/>
      <c r="MM429" s="781"/>
      <c r="MN429" s="778"/>
      <c r="MO429" s="804"/>
      <c r="MP429" s="804"/>
      <c r="MQ429" s="826"/>
      <c r="MR429" s="825"/>
      <c r="MS429" s="825"/>
      <c r="MT429" s="803"/>
      <c r="MU429" s="804"/>
      <c r="MV429" s="804"/>
      <c r="MW429" s="783"/>
      <c r="MX429" s="781"/>
      <c r="MY429" s="781"/>
      <c r="MZ429" s="778"/>
      <c r="NA429" s="804"/>
      <c r="NB429" s="804"/>
      <c r="NC429" s="826"/>
      <c r="ND429" s="825"/>
      <c r="NE429" s="825"/>
      <c r="NF429" s="803"/>
      <c r="NG429" s="804"/>
      <c r="NH429" s="804"/>
      <c r="NI429" s="826"/>
      <c r="NJ429" s="825"/>
      <c r="NK429" s="825"/>
      <c r="NL429" s="803"/>
      <c r="NM429" s="804"/>
      <c r="NN429" s="804"/>
      <c r="NO429" s="826"/>
      <c r="NP429" s="825"/>
      <c r="NQ429" s="825"/>
      <c r="NR429" s="803"/>
      <c r="NS429" s="826"/>
      <c r="NT429" s="825"/>
      <c r="NU429" s="825"/>
      <c r="NV429" s="803"/>
      <c r="NW429" s="826"/>
      <c r="NX429" s="825"/>
      <c r="NY429" s="825"/>
      <c r="NZ429" s="848"/>
      <c r="OA429" s="826"/>
      <c r="OB429" s="825"/>
      <c r="OC429" s="825"/>
      <c r="OD429" s="803"/>
      <c r="OE429" s="783"/>
      <c r="OF429" s="781"/>
      <c r="OG429" s="781"/>
      <c r="OH429" s="778"/>
      <c r="OI429" s="783"/>
      <c r="OJ429" s="781"/>
      <c r="OK429" s="781"/>
      <c r="OL429" s="800"/>
      <c r="OM429" s="826"/>
      <c r="ON429" s="825"/>
      <c r="OO429" s="825"/>
      <c r="OP429" s="803"/>
      <c r="OQ429" s="826"/>
      <c r="OR429" s="825"/>
      <c r="OS429" s="825"/>
      <c r="OT429" s="803"/>
      <c r="OU429" s="826"/>
      <c r="OV429" s="825"/>
      <c r="OW429" s="825"/>
      <c r="OX429" s="803"/>
      <c r="OY429" s="826"/>
      <c r="OZ429" s="825"/>
      <c r="PA429" s="825"/>
      <c r="PB429" s="803"/>
      <c r="PC429" s="826"/>
      <c r="PD429" s="825"/>
      <c r="PE429" s="825"/>
      <c r="PF429" s="803"/>
    </row>
    <row r="430" spans="1:422" ht="15" hidden="1" customHeight="1" x14ac:dyDescent="0.25">
      <c r="A430" s="769" t="s">
        <v>76</v>
      </c>
      <c r="B430" s="769"/>
      <c r="C430" s="769"/>
      <c r="D430" s="770"/>
      <c r="E430" s="769"/>
      <c r="F430" s="769"/>
      <c r="G430" s="769"/>
      <c r="H430" s="769"/>
      <c r="I430" s="771"/>
      <c r="J430" s="771"/>
      <c r="K430" s="771"/>
      <c r="L430" s="769"/>
      <c r="M430" s="769"/>
      <c r="N430" s="769"/>
      <c r="O430" s="769"/>
      <c r="P430" s="769"/>
      <c r="Q430" s="806"/>
      <c r="R430" s="769"/>
      <c r="S430" s="769"/>
      <c r="T430" s="816"/>
      <c r="U430" s="816"/>
      <c r="V430" s="816"/>
      <c r="W430" s="942"/>
      <c r="X430" s="769"/>
      <c r="Y430" s="769">
        <f>IF(AND(AJ430="",AK430="",AL430="",AN430="",AO430="",OR(AP430="",AP430=Dropdown!$AM$12,AP430=Dropdown!$AM$11)),1,0)</f>
        <v>1</v>
      </c>
      <c r="Z430" s="769">
        <f t="shared" si="59"/>
        <v>0</v>
      </c>
      <c r="AA430" s="769">
        <f t="shared" si="60"/>
        <v>0</v>
      </c>
      <c r="AB430" s="769">
        <f t="shared" si="58"/>
        <v>0</v>
      </c>
      <c r="AC430" s="769"/>
      <c r="AD430" s="772" t="str">
        <f>IF(OR(T430&lt;&gt;"",U430&lt;&gt;""),Dropdown!$A$4,IF(OR(V430&lt;&gt;"",W430&lt;&gt;""),Dropdown!$A$5,Dropdown!$A$3))</f>
        <v>Residential</v>
      </c>
      <c r="AE430" s="773" t="s">
        <v>615</v>
      </c>
      <c r="AF430" s="773"/>
      <c r="AG430" s="773"/>
      <c r="AH430" s="773" t="str">
        <f>IF(AG430&lt;&gt;"",VLOOKUP(AG430,Dropdown!$N$3:$R$62,3,FALSE),IF(AF430&lt;&gt;"",VLOOKUP(AF430,Dropdown!$N$3:$R$62,3,FALSE),IF(AE430&lt;&gt;"",VLOOKUP(AE430,Dropdown!$N$3:$R$62,3,FALSE),"")))</f>
        <v xml:space="preserve"> </v>
      </c>
      <c r="AI430" s="773" t="str">
        <f>IF(AG430&lt;&gt;"",VLOOKUP(AG430,Dropdown!$N$3:$R$62,5,FALSE),IF(AF430&lt;&gt;"",VLOOKUP(AF430,Dropdown!$N$3:$R$62,5,FALSE),IF(AE430&lt;&gt;"",VLOOKUP(AE430,Dropdown!$N$3:$R$62,5,FALSE),"")))</f>
        <v>Diverse</v>
      </c>
      <c r="AJ430" s="773"/>
      <c r="AK430" s="821"/>
      <c r="AL430" s="773"/>
      <c r="AM430" s="773"/>
      <c r="AN430" s="773"/>
      <c r="AO430" s="773"/>
      <c r="AP430" s="773"/>
      <c r="AQ430" s="769"/>
      <c r="AR430" s="890" t="s">
        <v>63</v>
      </c>
      <c r="AS430" s="845"/>
      <c r="AT430" s="769" t="s">
        <v>101</v>
      </c>
      <c r="AU430" s="769">
        <v>54</v>
      </c>
      <c r="AV430" s="775"/>
      <c r="AW430" s="783"/>
      <c r="AX430" s="781"/>
      <c r="AY430" s="781"/>
      <c r="AZ430" s="778"/>
      <c r="BA430" s="800"/>
      <c r="BB430" s="800"/>
      <c r="BC430" s="781"/>
      <c r="BD430" s="781"/>
      <c r="BE430" s="777"/>
      <c r="BF430" s="777"/>
      <c r="BG430" s="892"/>
      <c r="BH430" s="892"/>
      <c r="BI430" s="783"/>
      <c r="BJ430" s="781"/>
      <c r="BK430" s="820"/>
      <c r="BL430" s="778"/>
      <c r="BM430" s="800"/>
      <c r="BN430" s="800"/>
      <c r="BO430" s="781"/>
      <c r="BP430" s="781"/>
      <c r="BQ430" s="777"/>
      <c r="BR430" s="777"/>
      <c r="BS430" s="781"/>
      <c r="BT430" s="781"/>
      <c r="BU430" s="781"/>
      <c r="BV430" s="781"/>
      <c r="BW430" s="777"/>
      <c r="BX430" s="777"/>
      <c r="BY430" s="781"/>
      <c r="BZ430" s="781"/>
      <c r="CA430" s="781"/>
      <c r="CB430" s="781"/>
      <c r="CC430" s="777"/>
      <c r="CD430" s="777"/>
      <c r="CE430" s="781"/>
      <c r="CF430" s="781"/>
      <c r="CG430" s="781"/>
      <c r="CH430" s="781"/>
      <c r="CI430" s="777"/>
      <c r="CJ430" s="777"/>
      <c r="CK430" s="781"/>
      <c r="CL430" s="781"/>
      <c r="CM430" s="781"/>
      <c r="CN430" s="781"/>
      <c r="CO430" s="777"/>
      <c r="CP430" s="777"/>
      <c r="CQ430" s="781"/>
      <c r="CR430" s="781"/>
      <c r="CS430" s="781"/>
      <c r="CT430" s="781"/>
      <c r="CU430" s="777"/>
      <c r="CV430" s="777"/>
      <c r="CW430" s="781"/>
      <c r="CX430" s="781"/>
      <c r="CY430" s="781"/>
      <c r="CZ430" s="781"/>
      <c r="DA430" s="781"/>
      <c r="DB430" s="781"/>
      <c r="DC430" s="777"/>
      <c r="DD430" s="777"/>
      <c r="DE430" s="781"/>
      <c r="DF430" s="781"/>
      <c r="DG430" s="777"/>
      <c r="DH430" s="777"/>
      <c r="DI430" s="781"/>
      <c r="DJ430" s="781"/>
      <c r="DK430" s="781"/>
      <c r="DL430" s="781"/>
      <c r="DM430" s="781"/>
      <c r="DN430" s="781"/>
      <c r="DO430" s="893"/>
      <c r="DP430" s="893"/>
      <c r="DQ430" s="783"/>
      <c r="DR430" s="781"/>
      <c r="DS430" s="781"/>
      <c r="DT430" s="778"/>
      <c r="DU430" s="779"/>
      <c r="DV430" s="779"/>
      <c r="DW430" s="783"/>
      <c r="DX430" s="781"/>
      <c r="DY430" s="781"/>
      <c r="DZ430" s="778"/>
      <c r="EA430" s="779"/>
      <c r="EB430" s="779"/>
      <c r="EC430" s="783"/>
      <c r="ED430" s="781"/>
      <c r="EE430" s="781"/>
      <c r="EF430" s="778"/>
      <c r="EG430" s="779"/>
      <c r="EH430" s="779"/>
      <c r="EI430" s="783"/>
      <c r="EJ430" s="781"/>
      <c r="EK430" s="781"/>
      <c r="EL430" s="778"/>
      <c r="EM430" s="779"/>
      <c r="EN430" s="779"/>
      <c r="EO430" s="783"/>
      <c r="EP430" s="781"/>
      <c r="EQ430" s="781"/>
      <c r="ER430" s="778"/>
      <c r="ES430" s="779"/>
      <c r="ET430" s="779"/>
      <c r="EU430" s="783"/>
      <c r="EV430" s="781"/>
      <c r="EW430" s="781"/>
      <c r="EX430" s="778"/>
      <c r="EY430" s="779"/>
      <c r="EZ430" s="779"/>
      <c r="FA430" s="783"/>
      <c r="FB430" s="781"/>
      <c r="FC430" s="781"/>
      <c r="FD430" s="778"/>
      <c r="FE430" s="779"/>
      <c r="FF430" s="779"/>
      <c r="FG430" s="783"/>
      <c r="FH430" s="781"/>
      <c r="FI430" s="781"/>
      <c r="FJ430" s="778"/>
      <c r="FK430" s="779"/>
      <c r="FL430" s="779"/>
      <c r="FM430" s="783"/>
      <c r="FN430" s="781"/>
      <c r="FO430" s="781"/>
      <c r="FP430" s="778"/>
      <c r="FQ430" s="779"/>
      <c r="FR430" s="779"/>
      <c r="FS430" s="783"/>
      <c r="FT430" s="781"/>
      <c r="FU430" s="781"/>
      <c r="FV430" s="778"/>
      <c r="FW430" s="779"/>
      <c r="FX430" s="779"/>
      <c r="FY430" s="783"/>
      <c r="FZ430" s="781"/>
      <c r="GA430" s="777"/>
      <c r="GB430" s="780"/>
      <c r="GC430" s="779"/>
      <c r="GD430" s="779"/>
      <c r="GE430" s="783"/>
      <c r="GF430" s="781"/>
      <c r="GG430" s="781"/>
      <c r="GH430" s="778"/>
      <c r="GI430" s="782"/>
      <c r="GJ430" s="782"/>
      <c r="GK430" s="783"/>
      <c r="GL430" s="781"/>
      <c r="GM430" s="777"/>
      <c r="GN430" s="780"/>
      <c r="GO430" s="779"/>
      <c r="GP430" s="779"/>
      <c r="GQ430" s="783"/>
      <c r="GR430" s="781"/>
      <c r="GS430" s="781"/>
      <c r="GT430" s="778"/>
      <c r="GU430" s="782"/>
      <c r="GV430" s="782"/>
      <c r="GW430" s="783"/>
      <c r="GX430" s="781"/>
      <c r="GY430" s="777"/>
      <c r="GZ430" s="780"/>
      <c r="HA430" s="779"/>
      <c r="HB430" s="779"/>
      <c r="HC430" s="783"/>
      <c r="HD430" s="781"/>
      <c r="HE430" s="781"/>
      <c r="HF430" s="778"/>
      <c r="HG430" s="782"/>
      <c r="HH430" s="782"/>
      <c r="HI430" s="783"/>
      <c r="HJ430" s="781"/>
      <c r="HK430" s="777"/>
      <c r="HL430" s="780"/>
      <c r="HM430" s="779"/>
      <c r="HN430" s="779"/>
      <c r="HO430" s="783"/>
      <c r="HP430" s="781"/>
      <c r="HQ430" s="781"/>
      <c r="HR430" s="778"/>
      <c r="HS430" s="782"/>
      <c r="HT430" s="782"/>
      <c r="HU430" s="783"/>
      <c r="HV430" s="781"/>
      <c r="HW430" s="777"/>
      <c r="HX430" s="780"/>
      <c r="HY430" s="779"/>
      <c r="HZ430" s="779"/>
      <c r="IA430" s="893"/>
      <c r="IB430" s="777"/>
      <c r="IC430" s="781"/>
      <c r="ID430" s="800"/>
      <c r="IE430" s="779"/>
      <c r="IF430" s="779"/>
      <c r="IG430" s="783"/>
      <c r="IH430" s="781"/>
      <c r="II430" s="777"/>
      <c r="IJ430" s="780"/>
      <c r="IK430" s="779"/>
      <c r="IL430" s="779"/>
      <c r="IM430" s="776"/>
      <c r="IN430" s="777"/>
      <c r="IO430" s="781"/>
      <c r="IP430" s="778"/>
      <c r="IQ430" s="779"/>
      <c r="IR430" s="779"/>
      <c r="IS430" s="783"/>
      <c r="IT430" s="781"/>
      <c r="IU430" s="777"/>
      <c r="IV430" s="780"/>
      <c r="IW430" s="779"/>
      <c r="IX430" s="779"/>
      <c r="IY430" s="776"/>
      <c r="IZ430" s="777"/>
      <c r="JA430" s="781"/>
      <c r="JB430" s="778"/>
      <c r="JC430" s="779"/>
      <c r="JD430" s="779"/>
      <c r="JE430" s="783"/>
      <c r="JF430" s="781"/>
      <c r="JG430" s="777"/>
      <c r="JH430" s="780"/>
      <c r="JI430" s="779"/>
      <c r="JJ430" s="779"/>
      <c r="JK430" s="776"/>
      <c r="JL430" s="777"/>
      <c r="JM430" s="781"/>
      <c r="JN430" s="778"/>
      <c r="JO430" s="782"/>
      <c r="JP430" s="782"/>
      <c r="JQ430" s="783"/>
      <c r="JR430" s="781"/>
      <c r="JS430" s="777"/>
      <c r="JT430" s="780"/>
      <c r="JU430" s="779"/>
      <c r="JV430" s="779"/>
      <c r="JW430" s="776"/>
      <c r="JX430" s="777"/>
      <c r="JY430" s="777"/>
      <c r="JZ430" s="780"/>
      <c r="KA430" s="782"/>
      <c r="KB430" s="782"/>
      <c r="KC430" s="776"/>
      <c r="KD430" s="777"/>
      <c r="KE430" s="777"/>
      <c r="KF430" s="780"/>
      <c r="KG430" s="782"/>
      <c r="KH430" s="782"/>
      <c r="KI430" s="776"/>
      <c r="KJ430" s="777"/>
      <c r="KK430" s="777"/>
      <c r="KL430" s="780"/>
      <c r="KM430" s="782"/>
      <c r="KN430" s="782"/>
      <c r="KO430" s="1027" t="s">
        <v>978</v>
      </c>
      <c r="KP430" s="1029" t="s">
        <v>720</v>
      </c>
      <c r="KQ430" s="1031" t="s">
        <v>842</v>
      </c>
      <c r="KR430" s="796"/>
      <c r="KS430" s="779"/>
      <c r="KT430" s="779"/>
      <c r="KU430" s="783"/>
      <c r="KV430" s="781"/>
      <c r="KW430" s="781"/>
      <c r="KX430" s="778"/>
      <c r="KY430" s="779"/>
      <c r="KZ430" s="779"/>
      <c r="LA430" s="783"/>
      <c r="LB430" s="781"/>
      <c r="LC430" s="781"/>
      <c r="LD430" s="778"/>
      <c r="LE430" s="779"/>
      <c r="LF430" s="779"/>
      <c r="LG430" s="783"/>
      <c r="LH430" s="781"/>
      <c r="LI430" s="781"/>
      <c r="LJ430" s="778"/>
      <c r="LK430" s="779"/>
      <c r="LL430" s="779"/>
      <c r="LM430" s="783"/>
      <c r="LN430" s="781"/>
      <c r="LO430" s="781"/>
      <c r="LP430" s="778"/>
      <c r="LQ430" s="779"/>
      <c r="LR430" s="779"/>
      <c r="LS430" s="783"/>
      <c r="LT430" s="781"/>
      <c r="LU430" s="781"/>
      <c r="LV430" s="778"/>
      <c r="LW430" s="779"/>
      <c r="LX430" s="779"/>
      <c r="LY430" s="783"/>
      <c r="LZ430" s="781"/>
      <c r="MA430" s="781"/>
      <c r="MB430" s="778"/>
      <c r="MC430" s="779"/>
      <c r="MD430" s="779"/>
      <c r="ME430" s="783"/>
      <c r="MF430" s="781"/>
      <c r="MG430" s="781"/>
      <c r="MH430" s="778"/>
      <c r="MI430" s="779"/>
      <c r="MJ430" s="779"/>
      <c r="MK430" s="783"/>
      <c r="ML430" s="781"/>
      <c r="MM430" s="781"/>
      <c r="MN430" s="778"/>
      <c r="MO430" s="804"/>
      <c r="MP430" s="804"/>
      <c r="MQ430" s="823"/>
      <c r="MR430" s="824"/>
      <c r="MS430" s="824"/>
      <c r="MT430" s="805"/>
      <c r="MU430" s="804"/>
      <c r="MV430" s="804"/>
      <c r="MW430" s="776"/>
      <c r="MX430" s="777"/>
      <c r="MY430" s="777"/>
      <c r="MZ430" s="780"/>
      <c r="NA430" s="804"/>
      <c r="NB430" s="804"/>
      <c r="NC430" s="823"/>
      <c r="ND430" s="824"/>
      <c r="NE430" s="824"/>
      <c r="NF430" s="805"/>
      <c r="NG430" s="804"/>
      <c r="NH430" s="804"/>
      <c r="NI430" s="823"/>
      <c r="NJ430" s="824"/>
      <c r="NK430" s="824"/>
      <c r="NL430" s="805"/>
      <c r="NM430" s="809"/>
      <c r="NN430" s="809"/>
      <c r="NO430" s="823"/>
      <c r="NP430" s="824"/>
      <c r="NQ430" s="824"/>
      <c r="NR430" s="805"/>
      <c r="NS430" s="823"/>
      <c r="NT430" s="824"/>
      <c r="NU430" s="824"/>
      <c r="NV430" s="805"/>
      <c r="NW430" s="823"/>
      <c r="NX430" s="824"/>
      <c r="NY430" s="824"/>
      <c r="NZ430" s="834"/>
      <c r="OA430" s="893">
        <v>8</v>
      </c>
      <c r="OB430" s="777">
        <v>12</v>
      </c>
      <c r="OC430" s="807">
        <f>AVERAGE(OA430:OB430)</f>
        <v>10</v>
      </c>
      <c r="OD430" s="796">
        <f>(OB430-OA430)/(1.645*2)</f>
        <v>1.21580547112462</v>
      </c>
      <c r="OE430" s="783"/>
      <c r="OF430" s="781"/>
      <c r="OG430" s="781"/>
      <c r="OH430" s="778"/>
      <c r="OI430" s="783"/>
      <c r="OJ430" s="781"/>
      <c r="OK430" s="781"/>
      <c r="OL430" s="800"/>
      <c r="OM430" s="1014"/>
      <c r="ON430" s="797"/>
      <c r="OO430" s="794"/>
      <c r="OP430" s="1035"/>
      <c r="OQ430" s="823"/>
      <c r="OR430" s="824"/>
      <c r="OS430" s="824"/>
      <c r="OT430" s="805"/>
      <c r="OU430" s="823"/>
      <c r="OV430" s="824"/>
      <c r="OW430" s="824"/>
      <c r="OX430" s="805"/>
      <c r="OY430" s="823"/>
      <c r="OZ430" s="824"/>
      <c r="PA430" s="824"/>
      <c r="PB430" s="805"/>
      <c r="PC430" s="823"/>
      <c r="PD430" s="824"/>
      <c r="PE430" s="824"/>
      <c r="PF430" s="805"/>
    </row>
    <row r="431" spans="1:422" hidden="1" x14ac:dyDescent="0.25">
      <c r="A431" s="769" t="s">
        <v>76</v>
      </c>
      <c r="B431" s="769"/>
      <c r="C431" s="769"/>
      <c r="D431" s="770"/>
      <c r="E431" s="769"/>
      <c r="F431" s="769"/>
      <c r="G431" s="769"/>
      <c r="H431" s="769"/>
      <c r="I431" s="769"/>
      <c r="J431" s="769"/>
      <c r="K431" s="769"/>
      <c r="L431" s="769"/>
      <c r="M431" s="769"/>
      <c r="N431" s="769"/>
      <c r="O431" s="769"/>
      <c r="P431" s="769"/>
      <c r="Q431" s="769"/>
      <c r="R431" s="769"/>
      <c r="S431" s="769"/>
      <c r="T431" s="816"/>
      <c r="U431" s="816"/>
      <c r="V431" s="816"/>
      <c r="W431" s="942"/>
      <c r="X431" s="769"/>
      <c r="Y431" s="769">
        <f>IF(AND(AJ431="",AK431="",AL431="",AN431="",AO431="",OR(AP431="",AP431=Dropdown!$AM$12,AP431=Dropdown!$AM$11)),1,0)</f>
        <v>1</v>
      </c>
      <c r="Z431" s="769">
        <f t="shared" si="59"/>
        <v>0</v>
      </c>
      <c r="AA431" s="769">
        <f t="shared" si="60"/>
        <v>1</v>
      </c>
      <c r="AB431" s="769">
        <f t="shared" si="58"/>
        <v>0</v>
      </c>
      <c r="AC431" s="769"/>
      <c r="AD431" s="772" t="str">
        <f>IF(OR(T431&lt;&gt;"",U431&lt;&gt;""),Dropdown!$A$4,IF(OR(V431&lt;&gt;"",W431&lt;&gt;""),Dropdown!$A$5,Dropdown!$A$3))</f>
        <v>Residential</v>
      </c>
      <c r="AE431" s="773" t="s">
        <v>615</v>
      </c>
      <c r="AF431" s="773"/>
      <c r="AG431" s="773"/>
      <c r="AH431" s="773" t="str">
        <f>IF(AG431&lt;&gt;"",VLOOKUP(AG431,Dropdown!$N$3:$R$62,3,FALSE),IF(AF431&lt;&gt;"",VLOOKUP(AF431,Dropdown!$N$3:$R$62,3,FALSE),IF(AE431&lt;&gt;"",VLOOKUP(AE431,Dropdown!$N$3:$R$62,3,FALSE),"")))</f>
        <v xml:space="preserve"> </v>
      </c>
      <c r="AI431" s="773" t="str">
        <f>IF(AG431&lt;&gt;"",VLOOKUP(AG431,Dropdown!$N$3:$R$62,5,FALSE),IF(AF431&lt;&gt;"",VLOOKUP(AF431,Dropdown!$N$3:$R$62,5,FALSE),IF(AE431&lt;&gt;"",VLOOKUP(AE431,Dropdown!$N$3:$R$62,5,FALSE),"")))</f>
        <v>Diverse</v>
      </c>
      <c r="AJ431" s="773"/>
      <c r="AK431" s="773"/>
      <c r="AL431" s="773"/>
      <c r="AM431" s="773"/>
      <c r="AN431" s="773"/>
      <c r="AO431" s="773"/>
      <c r="AP431" s="773"/>
      <c r="AQ431" s="769"/>
      <c r="AR431" s="890" t="s">
        <v>63</v>
      </c>
      <c r="AS431" s="845">
        <v>57</v>
      </c>
      <c r="AT431" s="769"/>
      <c r="AU431" s="769"/>
      <c r="AV431" s="775"/>
      <c r="AW431" s="783"/>
      <c r="AX431" s="781"/>
      <c r="AY431" s="781"/>
      <c r="AZ431" s="778"/>
      <c r="BA431" s="800"/>
      <c r="BB431" s="800"/>
      <c r="BC431" s="777"/>
      <c r="BD431" s="777"/>
      <c r="BE431" s="781"/>
      <c r="BF431" s="781"/>
      <c r="BG431" s="892"/>
      <c r="BH431" s="892"/>
      <c r="BI431" s="783"/>
      <c r="BJ431" s="795"/>
      <c r="BK431" s="795"/>
      <c r="BL431" s="778"/>
      <c r="BM431" s="800"/>
      <c r="BN431" s="800"/>
      <c r="BO431" s="777"/>
      <c r="BP431" s="777"/>
      <c r="BQ431" s="781"/>
      <c r="BR431" s="781"/>
      <c r="BS431" s="781"/>
      <c r="BT431" s="781"/>
      <c r="BU431" s="777"/>
      <c r="BV431" s="777"/>
      <c r="BW431" s="781"/>
      <c r="BX431" s="781"/>
      <c r="BY431" s="781"/>
      <c r="BZ431" s="781"/>
      <c r="CA431" s="777"/>
      <c r="CB431" s="777"/>
      <c r="CC431" s="781"/>
      <c r="CD431" s="781"/>
      <c r="CE431" s="781"/>
      <c r="CF431" s="781"/>
      <c r="CG431" s="777"/>
      <c r="CH431" s="777"/>
      <c r="CI431" s="781"/>
      <c r="CJ431" s="781"/>
      <c r="CK431" s="781"/>
      <c r="CL431" s="781"/>
      <c r="CM431" s="777"/>
      <c r="CN431" s="777"/>
      <c r="CO431" s="781"/>
      <c r="CP431" s="781"/>
      <c r="CQ431" s="781"/>
      <c r="CR431" s="781"/>
      <c r="CS431" s="777"/>
      <c r="CT431" s="777"/>
      <c r="CU431" s="781"/>
      <c r="CV431" s="781"/>
      <c r="CW431" s="781"/>
      <c r="CX431" s="781"/>
      <c r="CY431" s="777"/>
      <c r="CZ431" s="777"/>
      <c r="DA431" s="781"/>
      <c r="DB431" s="781"/>
      <c r="DC431" s="781"/>
      <c r="DD431" s="781"/>
      <c r="DE431" s="781"/>
      <c r="DF431" s="781"/>
      <c r="DG431" s="781"/>
      <c r="DH431" s="781"/>
      <c r="DI431" s="781"/>
      <c r="DJ431" s="781"/>
      <c r="DK431" s="777"/>
      <c r="DL431" s="777"/>
      <c r="DM431" s="781"/>
      <c r="DN431" s="781"/>
      <c r="DO431" s="892"/>
      <c r="DP431" s="892"/>
      <c r="DQ431" s="784">
        <v>30</v>
      </c>
      <c r="DR431" s="785">
        <v>60</v>
      </c>
      <c r="DS431" s="980">
        <f>AVERAGE(DQ431:DR431)</f>
        <v>45</v>
      </c>
      <c r="DT431" s="808">
        <f>(DR431-DQ431)/(2*1.645)</f>
        <v>9.1185410334346511</v>
      </c>
      <c r="DU431" s="788"/>
      <c r="DV431" s="788"/>
      <c r="DW431" s="784"/>
      <c r="DX431" s="785"/>
      <c r="DY431" s="785"/>
      <c r="DZ431" s="790"/>
      <c r="EA431" s="788"/>
      <c r="EB431" s="788"/>
      <c r="EC431" s="784"/>
      <c r="ED431" s="785"/>
      <c r="EE431" s="785"/>
      <c r="EF431" s="790"/>
      <c r="EG431" s="788"/>
      <c r="EH431" s="788"/>
      <c r="EI431" s="784"/>
      <c r="EJ431" s="785"/>
      <c r="EK431" s="785"/>
      <c r="EL431" s="790"/>
      <c r="EM431" s="788"/>
      <c r="EN431" s="788"/>
      <c r="EO431" s="784"/>
      <c r="EP431" s="785"/>
      <c r="EQ431" s="785"/>
      <c r="ER431" s="790"/>
      <c r="ES431" s="788"/>
      <c r="ET431" s="788"/>
      <c r="EU431" s="784"/>
      <c r="EV431" s="785"/>
      <c r="EW431" s="785"/>
      <c r="EX431" s="790"/>
      <c r="EY431" s="788"/>
      <c r="EZ431" s="788"/>
      <c r="FA431" s="784"/>
      <c r="FB431" s="785"/>
      <c r="FC431" s="785"/>
      <c r="FD431" s="790"/>
      <c r="FE431" s="788"/>
      <c r="FF431" s="788"/>
      <c r="FG431" s="784"/>
      <c r="FH431" s="785"/>
      <c r="FI431" s="785"/>
      <c r="FJ431" s="790"/>
      <c r="FK431" s="788"/>
      <c r="FL431" s="788"/>
      <c r="FM431" s="784"/>
      <c r="FN431" s="785"/>
      <c r="FO431" s="785"/>
      <c r="FP431" s="790"/>
      <c r="FQ431" s="788"/>
      <c r="FR431" s="788"/>
      <c r="FS431" s="776">
        <v>70</v>
      </c>
      <c r="FT431" s="777">
        <v>150</v>
      </c>
      <c r="FU431" s="781">
        <f>AVERAGE(FS431:FT431)</f>
        <v>110</v>
      </c>
      <c r="FV431" s="790">
        <f>(FT431-FS431)/(2*1.645)</f>
        <v>24.316109422492399</v>
      </c>
      <c r="FW431" s="788"/>
      <c r="FX431" s="788"/>
      <c r="FY431" s="783"/>
      <c r="FZ431" s="781"/>
      <c r="GA431" s="781"/>
      <c r="GB431" s="790"/>
      <c r="GC431" s="788"/>
      <c r="GD431" s="788"/>
      <c r="GE431" s="783"/>
      <c r="GF431" s="781"/>
      <c r="GG431" s="781"/>
      <c r="GH431" s="790"/>
      <c r="GI431" s="788"/>
      <c r="GJ431" s="788"/>
      <c r="GK431" s="783"/>
      <c r="GL431" s="781"/>
      <c r="GM431" s="781"/>
      <c r="GN431" s="790"/>
      <c r="GO431" s="788"/>
      <c r="GP431" s="788"/>
      <c r="GQ431" s="783"/>
      <c r="GR431" s="781"/>
      <c r="GS431" s="781"/>
      <c r="GT431" s="790"/>
      <c r="GU431" s="788"/>
      <c r="GV431" s="788"/>
      <c r="GW431" s="783"/>
      <c r="GX431" s="781"/>
      <c r="GY431" s="781"/>
      <c r="GZ431" s="790"/>
      <c r="HA431" s="788"/>
      <c r="HB431" s="788"/>
      <c r="HC431" s="783"/>
      <c r="HD431" s="781"/>
      <c r="HE431" s="781"/>
      <c r="HF431" s="790"/>
      <c r="HG431" s="788"/>
      <c r="HH431" s="788"/>
      <c r="HI431" s="783"/>
      <c r="HJ431" s="781"/>
      <c r="HK431" s="781"/>
      <c r="HL431" s="790"/>
      <c r="HM431" s="788"/>
      <c r="HN431" s="788"/>
      <c r="HO431" s="783"/>
      <c r="HP431" s="781"/>
      <c r="HQ431" s="781"/>
      <c r="HR431" s="790"/>
      <c r="HS431" s="788"/>
      <c r="HT431" s="788"/>
      <c r="HU431" s="783">
        <v>40</v>
      </c>
      <c r="HV431" s="781">
        <v>80</v>
      </c>
      <c r="HW431" s="807">
        <f>AVERAGE(HU431:HV431)</f>
        <v>60</v>
      </c>
      <c r="HX431" s="808">
        <f>(HV431-HU431)/(2*1.645)</f>
        <v>12.1580547112462</v>
      </c>
      <c r="HY431" s="788"/>
      <c r="HZ431" s="788"/>
      <c r="IA431" s="893"/>
      <c r="IB431" s="777"/>
      <c r="IC431" s="781"/>
      <c r="ID431" s="1023"/>
      <c r="IE431" s="788"/>
      <c r="IF431" s="788"/>
      <c r="IG431" s="783">
        <v>100</v>
      </c>
      <c r="IH431" s="781">
        <v>150</v>
      </c>
      <c r="II431" s="807">
        <f>AVERAGE(IG431:IH431)</f>
        <v>125</v>
      </c>
      <c r="IJ431" s="808">
        <f>(IH431-IG431)/(2*1.645)</f>
        <v>15.19756838905775</v>
      </c>
      <c r="IK431" s="788"/>
      <c r="IL431" s="788"/>
      <c r="IM431" s="1024">
        <v>8</v>
      </c>
      <c r="IN431" s="1025">
        <v>12</v>
      </c>
      <c r="IO431" s="781">
        <f>AVERAGE(IM431:IN431)</f>
        <v>10</v>
      </c>
      <c r="IP431" s="1023">
        <f>(IN431-IM431)/(2*1.645)</f>
        <v>1.21580547112462</v>
      </c>
      <c r="IQ431" s="788"/>
      <c r="IR431" s="788"/>
      <c r="IS431" s="892"/>
      <c r="IT431" s="781"/>
      <c r="IU431" s="781"/>
      <c r="IV431" s="1023"/>
      <c r="IW431" s="788"/>
      <c r="IX431" s="788"/>
      <c r="IY431" s="892"/>
      <c r="IZ431" s="781"/>
      <c r="JA431" s="781"/>
      <c r="JB431" s="1023"/>
      <c r="JC431" s="788"/>
      <c r="JD431" s="788"/>
      <c r="JE431" s="892"/>
      <c r="JF431" s="781"/>
      <c r="JG431" s="781"/>
      <c r="JH431" s="1023"/>
      <c r="JI431" s="788"/>
      <c r="JJ431" s="788"/>
      <c r="JK431" s="892"/>
      <c r="JL431" s="781"/>
      <c r="JM431" s="781"/>
      <c r="JN431" s="1023"/>
      <c r="JO431" s="788"/>
      <c r="JP431" s="788"/>
      <c r="JQ431" s="892"/>
      <c r="JR431" s="781"/>
      <c r="JS431" s="781"/>
      <c r="JT431" s="1023"/>
      <c r="JU431" s="788"/>
      <c r="JV431" s="788"/>
      <c r="JW431" s="892"/>
      <c r="JX431" s="781"/>
      <c r="JY431" s="781"/>
      <c r="JZ431" s="1023"/>
      <c r="KA431" s="788"/>
      <c r="KB431" s="788"/>
      <c r="KC431" s="892"/>
      <c r="KD431" s="781"/>
      <c r="KE431" s="781"/>
      <c r="KF431" s="1023"/>
      <c r="KG431" s="788"/>
      <c r="KH431" s="788"/>
      <c r="KI431" s="892"/>
      <c r="KJ431" s="781"/>
      <c r="KK431" s="781"/>
      <c r="KL431" s="1023"/>
      <c r="KM431" s="788"/>
      <c r="KN431" s="788"/>
      <c r="KO431" s="1026">
        <v>1</v>
      </c>
      <c r="KP431" s="1028">
        <v>3</v>
      </c>
      <c r="KQ431" s="807">
        <f>AVERAGE(KO431:KP431)</f>
        <v>2</v>
      </c>
      <c r="KR431" s="977">
        <f>(KP431-KO431)/(2*1.645)</f>
        <v>0.60790273556231</v>
      </c>
      <c r="KS431" s="978"/>
      <c r="KT431" s="978"/>
      <c r="KU431" s="783"/>
      <c r="KV431" s="781"/>
      <c r="KW431" s="781"/>
      <c r="KX431" s="979"/>
      <c r="KY431" s="978"/>
      <c r="KZ431" s="978"/>
      <c r="LA431" s="783"/>
      <c r="LB431" s="781"/>
      <c r="LC431" s="781"/>
      <c r="LD431" s="979"/>
      <c r="LE431" s="978"/>
      <c r="LF431" s="978"/>
      <c r="LG431" s="783"/>
      <c r="LH431" s="781"/>
      <c r="LI431" s="781"/>
      <c r="LJ431" s="979"/>
      <c r="LK431" s="978"/>
      <c r="LL431" s="978"/>
      <c r="LM431" s="783"/>
      <c r="LN431" s="781"/>
      <c r="LO431" s="781"/>
      <c r="LP431" s="979"/>
      <c r="LQ431" s="978"/>
      <c r="LR431" s="978"/>
      <c r="LS431" s="783"/>
      <c r="LT431" s="781"/>
      <c r="LU431" s="781"/>
      <c r="LV431" s="979"/>
      <c r="LW431" s="978"/>
      <c r="LX431" s="978"/>
      <c r="LY431" s="783"/>
      <c r="LZ431" s="781"/>
      <c r="MA431" s="781"/>
      <c r="MB431" s="979"/>
      <c r="MC431" s="978"/>
      <c r="MD431" s="978"/>
      <c r="ME431" s="783"/>
      <c r="MF431" s="781"/>
      <c r="MG431" s="781"/>
      <c r="MH431" s="979"/>
      <c r="MI431" s="978"/>
      <c r="MJ431" s="978"/>
      <c r="MK431" s="783"/>
      <c r="ML431" s="781"/>
      <c r="MM431" s="781"/>
      <c r="MN431" s="979"/>
      <c r="MO431" s="831"/>
      <c r="MP431" s="831"/>
      <c r="MQ431" s="823"/>
      <c r="MR431" s="824"/>
      <c r="MS431" s="824"/>
      <c r="MT431" s="805"/>
      <c r="MU431" s="804"/>
      <c r="MV431" s="804"/>
      <c r="MW431" s="776"/>
      <c r="MX431" s="777"/>
      <c r="MY431" s="777"/>
      <c r="MZ431" s="780"/>
      <c r="NA431" s="804"/>
      <c r="NB431" s="804"/>
      <c r="NC431" s="823"/>
      <c r="ND431" s="824"/>
      <c r="NE431" s="824"/>
      <c r="NF431" s="805"/>
      <c r="NG431" s="804"/>
      <c r="NH431" s="804"/>
      <c r="NI431" s="823"/>
      <c r="NJ431" s="824"/>
      <c r="NK431" s="824"/>
      <c r="NL431" s="805"/>
      <c r="NM431" s="809"/>
      <c r="NN431" s="809"/>
      <c r="NO431" s="853"/>
      <c r="NP431" s="854"/>
      <c r="NQ431" s="825"/>
      <c r="NR431" s="803"/>
      <c r="NS431" s="853"/>
      <c r="NT431" s="854"/>
      <c r="NU431" s="854"/>
      <c r="NV431" s="803"/>
      <c r="NW431" s="826"/>
      <c r="NX431" s="861"/>
      <c r="NY431" s="861"/>
      <c r="NZ431" s="848"/>
      <c r="OA431" s="893"/>
      <c r="OB431" s="777"/>
      <c r="OC431" s="777"/>
      <c r="OD431" s="777"/>
      <c r="OE431" s="893"/>
      <c r="OF431" s="777"/>
      <c r="OG431" s="777"/>
      <c r="OH431" s="777"/>
      <c r="OI431" s="893"/>
      <c r="OJ431" s="777"/>
      <c r="OK431" s="777"/>
      <c r="OL431" s="777"/>
      <c r="OM431" s="893"/>
      <c r="ON431" s="777"/>
      <c r="OO431" s="777"/>
      <c r="OP431" s="777"/>
      <c r="OQ431" s="853"/>
      <c r="OR431" s="854"/>
      <c r="OS431" s="825"/>
      <c r="OT431" s="803"/>
      <c r="OU431" s="853"/>
      <c r="OV431" s="854"/>
      <c r="OW431" s="825"/>
      <c r="OX431" s="803"/>
      <c r="OY431" s="887">
        <v>1000000</v>
      </c>
      <c r="OZ431" s="883">
        <v>1000000000</v>
      </c>
      <c r="PA431" s="851">
        <f>AVERAGE(OY431:OZ431)</f>
        <v>500500000</v>
      </c>
      <c r="PB431" s="888">
        <f>(OZ431-OY431)/(2*1.645)</f>
        <v>303647416.41337383</v>
      </c>
      <c r="PC431" s="887">
        <v>4000000</v>
      </c>
      <c r="PD431" s="883">
        <v>17000000</v>
      </c>
      <c r="PE431" s="851">
        <f>AVERAGE(PC431:PD431)</f>
        <v>10500000</v>
      </c>
      <c r="PF431" s="888">
        <f>(PD431-PC431)/(2*1.645)</f>
        <v>3951367.7811550153</v>
      </c>
    </row>
    <row r="432" spans="1:422" hidden="1" x14ac:dyDescent="0.25">
      <c r="A432" s="769" t="s">
        <v>57</v>
      </c>
      <c r="B432" s="769"/>
      <c r="C432" s="769"/>
      <c r="D432" s="770"/>
      <c r="E432" s="769"/>
      <c r="F432" s="769"/>
      <c r="G432" s="769"/>
      <c r="H432" s="769"/>
      <c r="I432" s="769"/>
      <c r="J432" s="769"/>
      <c r="K432" s="769"/>
      <c r="L432" s="769"/>
      <c r="M432" s="769"/>
      <c r="N432" s="769"/>
      <c r="O432" s="769" t="s">
        <v>102</v>
      </c>
      <c r="P432" s="769"/>
      <c r="Q432" s="769"/>
      <c r="R432" s="769"/>
      <c r="S432" s="769"/>
      <c r="T432" s="816"/>
      <c r="U432" s="816"/>
      <c r="V432" s="816"/>
      <c r="W432" s="942"/>
      <c r="X432" s="769">
        <v>1</v>
      </c>
      <c r="Y432" s="769">
        <f>IF(AND(AJ432="",AK432="",AL432="",AN432="",AO432="",OR(AP432="",AP432=Dropdown!$AM$12,AP432=Dropdown!$AM$11)),1,0)</f>
        <v>0</v>
      </c>
      <c r="Z432" s="769">
        <f t="shared" si="59"/>
        <v>1</v>
      </c>
      <c r="AA432" s="769">
        <f t="shared" si="60"/>
        <v>0</v>
      </c>
      <c r="AB432" s="769">
        <f t="shared" si="58"/>
        <v>0</v>
      </c>
      <c r="AC432" s="769"/>
      <c r="AD432" s="772" t="str">
        <f>IF(OR(T432&lt;&gt;"",U432&lt;&gt;""),Dropdown!$A$4,IF(OR(V432&lt;&gt;"",W432&lt;&gt;""),Dropdown!$A$5,Dropdown!$A$3))</f>
        <v>Residential</v>
      </c>
      <c r="AE432" s="773" t="s">
        <v>343</v>
      </c>
      <c r="AF432" s="773"/>
      <c r="AG432" s="773"/>
      <c r="AH432" s="773" t="str">
        <f>IF(AG432&lt;&gt;"",VLOOKUP(AG432,Dropdown!$N$3:$R$62,3,FALSE),IF(AF432&lt;&gt;"",VLOOKUP(AF432,Dropdown!$N$3:$R$62,3,FALSE),IF(AE432&lt;&gt;"",VLOOKUP(AE432,Dropdown!$N$3:$R$62,3,FALSE),"")))</f>
        <v>LMI</v>
      </c>
      <c r="AI432" s="773" t="str">
        <f>IF(AG432&lt;&gt;"",VLOOKUP(AG432,Dropdown!$N$3:$R$62,5,FALSE),IF(AF432&lt;&gt;"",VLOOKUP(AF432,Dropdown!$N$3:$R$62,5,FALSE),IF(AE432&lt;&gt;"",VLOOKUP(AE432,Dropdown!$N$3:$R$62,5,FALSE),"")))</f>
        <v>Diverse</v>
      </c>
      <c r="AJ432" s="773"/>
      <c r="AK432" s="773"/>
      <c r="AL432" s="773"/>
      <c r="AM432" s="773"/>
      <c r="AN432" s="773" t="s">
        <v>638</v>
      </c>
      <c r="AO432" s="773"/>
      <c r="AP432" s="773"/>
      <c r="AQ432" s="769"/>
      <c r="AR432" s="890" t="s">
        <v>63</v>
      </c>
      <c r="AS432" s="845">
        <v>55</v>
      </c>
      <c r="AT432" s="769"/>
      <c r="AU432" s="769"/>
      <c r="AV432" s="775"/>
      <c r="AW432" s="783"/>
      <c r="AX432" s="781"/>
      <c r="AY432" s="781"/>
      <c r="AZ432" s="778"/>
      <c r="BA432" s="800"/>
      <c r="BB432" s="800"/>
      <c r="BC432" s="781"/>
      <c r="BD432" s="781">
        <v>50</v>
      </c>
      <c r="BE432" s="781"/>
      <c r="BF432" s="781"/>
      <c r="BG432" s="892"/>
      <c r="BH432" s="892"/>
      <c r="BI432" s="783"/>
      <c r="BJ432" s="781"/>
      <c r="BK432" s="781"/>
      <c r="BL432" s="778"/>
      <c r="BM432" s="800"/>
      <c r="BN432" s="800"/>
      <c r="BO432" s="781"/>
      <c r="BP432" s="781"/>
      <c r="BQ432" s="781"/>
      <c r="BR432" s="781"/>
      <c r="BS432" s="781"/>
      <c r="BT432" s="781"/>
      <c r="BU432" s="781"/>
      <c r="BV432" s="781"/>
      <c r="BW432" s="781"/>
      <c r="BX432" s="781"/>
      <c r="BY432" s="781"/>
      <c r="BZ432" s="781"/>
      <c r="CA432" s="781"/>
      <c r="CB432" s="781"/>
      <c r="CC432" s="781"/>
      <c r="CD432" s="781"/>
      <c r="CE432" s="781"/>
      <c r="CF432" s="781"/>
      <c r="CG432" s="781"/>
      <c r="CH432" s="781"/>
      <c r="CI432" s="781"/>
      <c r="CJ432" s="781"/>
      <c r="CK432" s="781"/>
      <c r="CL432" s="781"/>
      <c r="CM432" s="781"/>
      <c r="CN432" s="781"/>
      <c r="CO432" s="781"/>
      <c r="CP432" s="781"/>
      <c r="CQ432" s="781"/>
      <c r="CR432" s="781"/>
      <c r="CS432" s="781"/>
      <c r="CT432" s="781"/>
      <c r="CU432" s="781"/>
      <c r="CV432" s="781"/>
      <c r="CW432" s="781"/>
      <c r="CX432" s="781"/>
      <c r="CY432" s="781"/>
      <c r="CZ432" s="781"/>
      <c r="DA432" s="781"/>
      <c r="DB432" s="781"/>
      <c r="DC432" s="781"/>
      <c r="DD432" s="781"/>
      <c r="DE432" s="781"/>
      <c r="DF432" s="781"/>
      <c r="DG432" s="781"/>
      <c r="DH432" s="781"/>
      <c r="DI432" s="781"/>
      <c r="DJ432" s="781"/>
      <c r="DK432" s="781"/>
      <c r="DL432" s="781"/>
      <c r="DM432" s="781"/>
      <c r="DN432" s="781"/>
      <c r="DO432" s="892"/>
      <c r="DP432" s="892"/>
      <c r="DQ432" s="784"/>
      <c r="DR432" s="785"/>
      <c r="DS432" s="785"/>
      <c r="DT432" s="790"/>
      <c r="DU432" s="788"/>
      <c r="DV432" s="788"/>
      <c r="DW432" s="784"/>
      <c r="DX432" s="785"/>
      <c r="DY432" s="785"/>
      <c r="DZ432" s="790"/>
      <c r="EA432" s="788"/>
      <c r="EB432" s="788"/>
      <c r="EC432" s="784"/>
      <c r="ED432" s="785"/>
      <c r="EE432" s="785"/>
      <c r="EF432" s="790"/>
      <c r="EG432" s="788"/>
      <c r="EH432" s="788"/>
      <c r="EI432" s="784"/>
      <c r="EJ432" s="785"/>
      <c r="EK432" s="785"/>
      <c r="EL432" s="790"/>
      <c r="EM432" s="788"/>
      <c r="EN432" s="788"/>
      <c r="EO432" s="784"/>
      <c r="EP432" s="785"/>
      <c r="EQ432" s="785"/>
      <c r="ER432" s="790"/>
      <c r="ES432" s="788"/>
      <c r="ET432" s="788"/>
      <c r="EU432" s="784"/>
      <c r="EV432" s="785"/>
      <c r="EW432" s="785"/>
      <c r="EX432" s="790"/>
      <c r="EY432" s="788"/>
      <c r="EZ432" s="788"/>
      <c r="FA432" s="784"/>
      <c r="FB432" s="785"/>
      <c r="FC432" s="785"/>
      <c r="FD432" s="790"/>
      <c r="FE432" s="788"/>
      <c r="FF432" s="788"/>
      <c r="FG432" s="784"/>
      <c r="FH432" s="785"/>
      <c r="FI432" s="785"/>
      <c r="FJ432" s="790"/>
      <c r="FK432" s="788"/>
      <c r="FL432" s="788"/>
      <c r="FM432" s="784"/>
      <c r="FN432" s="785"/>
      <c r="FO432" s="785"/>
      <c r="FP432" s="790"/>
      <c r="FQ432" s="788"/>
      <c r="FR432" s="788"/>
      <c r="FS432" s="783"/>
      <c r="FT432" s="781"/>
      <c r="FU432" s="781"/>
      <c r="FV432" s="778"/>
      <c r="FW432" s="779"/>
      <c r="FX432" s="779"/>
      <c r="FY432" s="783"/>
      <c r="FZ432" s="781"/>
      <c r="GA432" s="781"/>
      <c r="GB432" s="778"/>
      <c r="GC432" s="779"/>
      <c r="GD432" s="779"/>
      <c r="GE432" s="783"/>
      <c r="GF432" s="781"/>
      <c r="GG432" s="781"/>
      <c r="GH432" s="778"/>
      <c r="GI432" s="779"/>
      <c r="GJ432" s="779"/>
      <c r="GK432" s="783"/>
      <c r="GL432" s="781"/>
      <c r="GM432" s="781"/>
      <c r="GN432" s="778"/>
      <c r="GO432" s="779"/>
      <c r="GP432" s="779"/>
      <c r="GQ432" s="783"/>
      <c r="GR432" s="781"/>
      <c r="GS432" s="781"/>
      <c r="GT432" s="778"/>
      <c r="GU432" s="779"/>
      <c r="GV432" s="779"/>
      <c r="GW432" s="783"/>
      <c r="GX432" s="781"/>
      <c r="GY432" s="781"/>
      <c r="GZ432" s="778"/>
      <c r="HA432" s="779"/>
      <c r="HB432" s="779"/>
      <c r="HC432" s="783"/>
      <c r="HD432" s="781"/>
      <c r="HE432" s="781"/>
      <c r="HF432" s="778"/>
      <c r="HG432" s="779"/>
      <c r="HH432" s="779"/>
      <c r="HI432" s="783"/>
      <c r="HJ432" s="781"/>
      <c r="HK432" s="781"/>
      <c r="HL432" s="778"/>
      <c r="HM432" s="779"/>
      <c r="HN432" s="779"/>
      <c r="HO432" s="783"/>
      <c r="HP432" s="781"/>
      <c r="HQ432" s="781"/>
      <c r="HR432" s="778"/>
      <c r="HS432" s="779"/>
      <c r="HT432" s="779"/>
      <c r="HU432" s="783"/>
      <c r="HV432" s="781"/>
      <c r="HW432" s="781"/>
      <c r="HX432" s="778"/>
      <c r="HY432" s="779"/>
      <c r="HZ432" s="779"/>
      <c r="IA432" s="892"/>
      <c r="IB432" s="781"/>
      <c r="IC432" s="781"/>
      <c r="ID432" s="800"/>
      <c r="IE432" s="779"/>
      <c r="IF432" s="779"/>
      <c r="IG432" s="783"/>
      <c r="IH432" s="781"/>
      <c r="II432" s="781"/>
      <c r="IJ432" s="778"/>
      <c r="IK432" s="779"/>
      <c r="IL432" s="779"/>
      <c r="IM432" s="892"/>
      <c r="IN432" s="781"/>
      <c r="IO432" s="781"/>
      <c r="IP432" s="800"/>
      <c r="IQ432" s="779"/>
      <c r="IR432" s="779"/>
      <c r="IS432" s="892"/>
      <c r="IT432" s="781"/>
      <c r="IU432" s="781"/>
      <c r="IV432" s="800"/>
      <c r="IW432" s="779"/>
      <c r="IX432" s="779"/>
      <c r="IY432" s="892"/>
      <c r="IZ432" s="781"/>
      <c r="JA432" s="781"/>
      <c r="JB432" s="800"/>
      <c r="JC432" s="779"/>
      <c r="JD432" s="779"/>
      <c r="JE432" s="892"/>
      <c r="JF432" s="781"/>
      <c r="JG432" s="781"/>
      <c r="JH432" s="800"/>
      <c r="JI432" s="779"/>
      <c r="JJ432" s="779"/>
      <c r="JK432" s="892"/>
      <c r="JL432" s="781"/>
      <c r="JM432" s="781"/>
      <c r="JN432" s="800"/>
      <c r="JO432" s="779"/>
      <c r="JP432" s="779"/>
      <c r="JQ432" s="892"/>
      <c r="JR432" s="781"/>
      <c r="JS432" s="781"/>
      <c r="JT432" s="800"/>
      <c r="JU432" s="779"/>
      <c r="JV432" s="779"/>
      <c r="JW432" s="892"/>
      <c r="JX432" s="781"/>
      <c r="JY432" s="781"/>
      <c r="JZ432" s="800"/>
      <c r="KA432" s="779"/>
      <c r="KB432" s="779"/>
      <c r="KC432" s="892"/>
      <c r="KD432" s="781"/>
      <c r="KE432" s="781"/>
      <c r="KF432" s="800"/>
      <c r="KG432" s="779"/>
      <c r="KH432" s="779"/>
      <c r="KI432" s="892"/>
      <c r="KJ432" s="781"/>
      <c r="KK432" s="781"/>
      <c r="KL432" s="800"/>
      <c r="KM432" s="779"/>
      <c r="KN432" s="779"/>
      <c r="KO432" s="783"/>
      <c r="KP432" s="781"/>
      <c r="KQ432" s="781"/>
      <c r="KR432" s="778"/>
      <c r="KS432" s="779"/>
      <c r="KT432" s="779"/>
      <c r="KU432" s="783"/>
      <c r="KV432" s="781"/>
      <c r="KW432" s="781"/>
      <c r="KX432" s="778"/>
      <c r="KY432" s="779"/>
      <c r="KZ432" s="779"/>
      <c r="LA432" s="783"/>
      <c r="LB432" s="781"/>
      <c r="LC432" s="781"/>
      <c r="LD432" s="778"/>
      <c r="LE432" s="779"/>
      <c r="LF432" s="779"/>
      <c r="LG432" s="783"/>
      <c r="LH432" s="781"/>
      <c r="LI432" s="781"/>
      <c r="LJ432" s="778"/>
      <c r="LK432" s="779"/>
      <c r="LL432" s="779"/>
      <c r="LM432" s="783"/>
      <c r="LN432" s="781"/>
      <c r="LO432" s="781"/>
      <c r="LP432" s="778"/>
      <c r="LQ432" s="779"/>
      <c r="LR432" s="779"/>
      <c r="LS432" s="783"/>
      <c r="LT432" s="781"/>
      <c r="LU432" s="781"/>
      <c r="LV432" s="778"/>
      <c r="LW432" s="779"/>
      <c r="LX432" s="779"/>
      <c r="LY432" s="783"/>
      <c r="LZ432" s="781"/>
      <c r="MA432" s="781"/>
      <c r="MB432" s="778"/>
      <c r="MC432" s="779"/>
      <c r="MD432" s="779"/>
      <c r="ME432" s="783"/>
      <c r="MF432" s="781"/>
      <c r="MG432" s="781"/>
      <c r="MH432" s="778"/>
      <c r="MI432" s="779"/>
      <c r="MJ432" s="779"/>
      <c r="MK432" s="783"/>
      <c r="ML432" s="781"/>
      <c r="MM432" s="781"/>
      <c r="MN432" s="778"/>
      <c r="MO432" s="804"/>
      <c r="MP432" s="804"/>
      <c r="MQ432" s="826"/>
      <c r="MR432" s="825"/>
      <c r="MS432" s="825"/>
      <c r="MT432" s="803"/>
      <c r="MU432" s="804"/>
      <c r="MV432" s="804"/>
      <c r="MW432" s="783"/>
      <c r="MX432" s="781"/>
      <c r="MY432" s="781"/>
      <c r="MZ432" s="778"/>
      <c r="NA432" s="804"/>
      <c r="NB432" s="804"/>
      <c r="NC432" s="826"/>
      <c r="ND432" s="825"/>
      <c r="NE432" s="825"/>
      <c r="NF432" s="803"/>
      <c r="NG432" s="804"/>
      <c r="NH432" s="804"/>
      <c r="NI432" s="826"/>
      <c r="NJ432" s="825"/>
      <c r="NK432" s="825"/>
      <c r="NL432" s="803"/>
      <c r="NM432" s="804"/>
      <c r="NN432" s="804"/>
      <c r="NO432" s="826"/>
      <c r="NP432" s="825"/>
      <c r="NQ432" s="825"/>
      <c r="NR432" s="803"/>
      <c r="NS432" s="826"/>
      <c r="NT432" s="825"/>
      <c r="NU432" s="825"/>
      <c r="NV432" s="803"/>
      <c r="NW432" s="826"/>
      <c r="NX432" s="825"/>
      <c r="NY432" s="825"/>
      <c r="NZ432" s="848"/>
      <c r="OA432" s="892"/>
      <c r="OB432" s="781"/>
      <c r="OC432" s="781"/>
      <c r="OD432" s="781"/>
      <c r="OE432" s="892"/>
      <c r="OF432" s="781"/>
      <c r="OG432" s="781"/>
      <c r="OH432" s="781"/>
      <c r="OI432" s="892"/>
      <c r="OJ432" s="781"/>
      <c r="OK432" s="781"/>
      <c r="OL432" s="781"/>
      <c r="OM432" s="892"/>
      <c r="ON432" s="781"/>
      <c r="OO432" s="781"/>
      <c r="OP432" s="781"/>
      <c r="OQ432" s="826"/>
      <c r="OR432" s="825"/>
      <c r="OS432" s="825"/>
      <c r="OT432" s="803"/>
      <c r="OU432" s="826"/>
      <c r="OV432" s="825"/>
      <c r="OW432" s="825"/>
      <c r="OX432" s="803"/>
      <c r="OY432" s="826"/>
      <c r="OZ432" s="825"/>
      <c r="PA432" s="825"/>
      <c r="PB432" s="803"/>
      <c r="PC432" s="826"/>
      <c r="PD432" s="825"/>
      <c r="PE432" s="825"/>
      <c r="PF432" s="803"/>
    </row>
    <row r="433" spans="1:422" hidden="1" x14ac:dyDescent="0.25">
      <c r="A433" s="769" t="s">
        <v>57</v>
      </c>
      <c r="B433" s="769"/>
      <c r="C433" s="769"/>
      <c r="D433" s="770"/>
      <c r="E433" s="769"/>
      <c r="F433" s="769"/>
      <c r="G433" s="769"/>
      <c r="H433" s="769"/>
      <c r="I433" s="769"/>
      <c r="J433" s="769"/>
      <c r="K433" s="769"/>
      <c r="L433" s="769"/>
      <c r="M433" s="769"/>
      <c r="N433" s="769"/>
      <c r="O433" s="769" t="s">
        <v>103</v>
      </c>
      <c r="P433" s="769"/>
      <c r="Q433" s="769"/>
      <c r="R433" s="769"/>
      <c r="S433" s="769"/>
      <c r="T433" s="816"/>
      <c r="U433" s="816"/>
      <c r="V433" s="816"/>
      <c r="W433" s="942"/>
      <c r="X433" s="769">
        <v>1</v>
      </c>
      <c r="Y433" s="769">
        <f>IF(AND(AJ433="",AK433="",AL433="",AN433="",AO433="",OR(AP433="",AP433=Dropdown!$AM$12,AP433=Dropdown!$AM$11)),1,0)</f>
        <v>0</v>
      </c>
      <c r="Z433" s="769">
        <f t="shared" si="59"/>
        <v>1</v>
      </c>
      <c r="AA433" s="769">
        <f t="shared" si="60"/>
        <v>0</v>
      </c>
      <c r="AB433" s="769">
        <f t="shared" si="58"/>
        <v>0</v>
      </c>
      <c r="AC433" s="769"/>
      <c r="AD433" s="772" t="str">
        <f>IF(OR(T433&lt;&gt;"",U433&lt;&gt;""),Dropdown!$A$4,IF(OR(V433&lt;&gt;"",W433&lt;&gt;""),Dropdown!$A$5,Dropdown!$A$3))</f>
        <v>Residential</v>
      </c>
      <c r="AE433" s="773" t="s">
        <v>343</v>
      </c>
      <c r="AF433" s="773"/>
      <c r="AG433" s="773"/>
      <c r="AH433" s="773" t="str">
        <f>IF(AG433&lt;&gt;"",VLOOKUP(AG433,Dropdown!$N$3:$R$62,3,FALSE),IF(AF433&lt;&gt;"",VLOOKUP(AF433,Dropdown!$N$3:$R$62,3,FALSE),IF(AE433&lt;&gt;"",VLOOKUP(AE433,Dropdown!$N$3:$R$62,3,FALSE),"")))</f>
        <v>LMI</v>
      </c>
      <c r="AI433" s="773" t="str">
        <f>IF(AG433&lt;&gt;"",VLOOKUP(AG433,Dropdown!$N$3:$R$62,5,FALSE),IF(AF433&lt;&gt;"",VLOOKUP(AF433,Dropdown!$N$3:$R$62,5,FALSE),IF(AE433&lt;&gt;"",VLOOKUP(AE433,Dropdown!$N$3:$R$62,5,FALSE),"")))</f>
        <v>Diverse</v>
      </c>
      <c r="AJ433" s="773"/>
      <c r="AK433" s="773"/>
      <c r="AL433" s="773"/>
      <c r="AM433" s="773"/>
      <c r="AN433" s="773" t="s">
        <v>637</v>
      </c>
      <c r="AO433" s="773"/>
      <c r="AP433" s="773"/>
      <c r="AQ433" s="769"/>
      <c r="AR433" s="890" t="s">
        <v>63</v>
      </c>
      <c r="AS433" s="845">
        <v>55</v>
      </c>
      <c r="AT433" s="769"/>
      <c r="AU433" s="769"/>
      <c r="AV433" s="775"/>
      <c r="AW433" s="783"/>
      <c r="AX433" s="781"/>
      <c r="AY433" s="781"/>
      <c r="AZ433" s="778"/>
      <c r="BA433" s="800"/>
      <c r="BB433" s="800"/>
      <c r="BC433" s="781">
        <v>50</v>
      </c>
      <c r="BD433" s="781">
        <v>80</v>
      </c>
      <c r="BE433" s="807">
        <f t="shared" ref="BE433:BE438" si="61">AVERAGE(BC433:BD433)</f>
        <v>65</v>
      </c>
      <c r="BF433" s="980">
        <f t="shared" ref="BF433:BF438" si="62">(BD433-BC433)/(2*1.645)</f>
        <v>9.1185410334346511</v>
      </c>
      <c r="BG433" s="936"/>
      <c r="BH433" s="936"/>
      <c r="BI433" s="783"/>
      <c r="BJ433" s="781"/>
      <c r="BK433" s="781"/>
      <c r="BL433" s="778"/>
      <c r="BM433" s="800"/>
      <c r="BN433" s="800"/>
      <c r="BO433" s="781"/>
      <c r="BP433" s="781"/>
      <c r="BQ433" s="781"/>
      <c r="BR433" s="785"/>
      <c r="BS433" s="785"/>
      <c r="BT433" s="785"/>
      <c r="BU433" s="781"/>
      <c r="BV433" s="781"/>
      <c r="BW433" s="781"/>
      <c r="BX433" s="785"/>
      <c r="BY433" s="785"/>
      <c r="BZ433" s="785"/>
      <c r="CA433" s="781"/>
      <c r="CB433" s="781"/>
      <c r="CC433" s="781"/>
      <c r="CD433" s="785"/>
      <c r="CE433" s="785"/>
      <c r="CF433" s="785"/>
      <c r="CG433" s="781"/>
      <c r="CH433" s="781"/>
      <c r="CI433" s="781"/>
      <c r="CJ433" s="785"/>
      <c r="CK433" s="785"/>
      <c r="CL433" s="785"/>
      <c r="CM433" s="781"/>
      <c r="CN433" s="781"/>
      <c r="CO433" s="781"/>
      <c r="CP433" s="785"/>
      <c r="CQ433" s="785"/>
      <c r="CR433" s="785"/>
      <c r="CS433" s="781"/>
      <c r="CT433" s="781"/>
      <c r="CU433" s="781"/>
      <c r="CV433" s="785"/>
      <c r="CW433" s="785"/>
      <c r="CX433" s="785"/>
      <c r="CY433" s="781"/>
      <c r="CZ433" s="781"/>
      <c r="DA433" s="781"/>
      <c r="DB433" s="785"/>
      <c r="DC433" s="785"/>
      <c r="DD433" s="785"/>
      <c r="DE433" s="781"/>
      <c r="DF433" s="781"/>
      <c r="DG433" s="781"/>
      <c r="DH433" s="785"/>
      <c r="DI433" s="785"/>
      <c r="DJ433" s="785"/>
      <c r="DK433" s="781"/>
      <c r="DL433" s="781"/>
      <c r="DM433" s="781"/>
      <c r="DN433" s="785"/>
      <c r="DO433" s="936"/>
      <c r="DP433" s="936"/>
      <c r="DQ433" s="784"/>
      <c r="DR433" s="785"/>
      <c r="DS433" s="785"/>
      <c r="DT433" s="790"/>
      <c r="DU433" s="788"/>
      <c r="DV433" s="788"/>
      <c r="DW433" s="784"/>
      <c r="DX433" s="785"/>
      <c r="DY433" s="785"/>
      <c r="DZ433" s="790"/>
      <c r="EA433" s="788"/>
      <c r="EB433" s="788"/>
      <c r="EC433" s="784"/>
      <c r="ED433" s="785"/>
      <c r="EE433" s="785"/>
      <c r="EF433" s="790"/>
      <c r="EG433" s="788"/>
      <c r="EH433" s="788"/>
      <c r="EI433" s="784"/>
      <c r="EJ433" s="785"/>
      <c r="EK433" s="785"/>
      <c r="EL433" s="790"/>
      <c r="EM433" s="788"/>
      <c r="EN433" s="788"/>
      <c r="EO433" s="784"/>
      <c r="EP433" s="785"/>
      <c r="EQ433" s="785"/>
      <c r="ER433" s="790"/>
      <c r="ES433" s="788"/>
      <c r="ET433" s="788"/>
      <c r="EU433" s="784"/>
      <c r="EV433" s="785"/>
      <c r="EW433" s="785"/>
      <c r="EX433" s="790"/>
      <c r="EY433" s="788"/>
      <c r="EZ433" s="788"/>
      <c r="FA433" s="784"/>
      <c r="FB433" s="785"/>
      <c r="FC433" s="785"/>
      <c r="FD433" s="790"/>
      <c r="FE433" s="788"/>
      <c r="FF433" s="788"/>
      <c r="FG433" s="784"/>
      <c r="FH433" s="785"/>
      <c r="FI433" s="785"/>
      <c r="FJ433" s="790"/>
      <c r="FK433" s="788"/>
      <c r="FL433" s="788"/>
      <c r="FM433" s="784"/>
      <c r="FN433" s="785"/>
      <c r="FO433" s="785"/>
      <c r="FP433" s="790"/>
      <c r="FQ433" s="788"/>
      <c r="FR433" s="788"/>
      <c r="FS433" s="783"/>
      <c r="FT433" s="781"/>
      <c r="FU433" s="781"/>
      <c r="FV433" s="778"/>
      <c r="FW433" s="779"/>
      <c r="FX433" s="779"/>
      <c r="FY433" s="783"/>
      <c r="FZ433" s="781"/>
      <c r="GA433" s="781"/>
      <c r="GB433" s="778"/>
      <c r="GC433" s="779"/>
      <c r="GD433" s="779"/>
      <c r="GE433" s="783"/>
      <c r="GF433" s="781"/>
      <c r="GG433" s="781"/>
      <c r="GH433" s="778"/>
      <c r="GI433" s="779"/>
      <c r="GJ433" s="779"/>
      <c r="GK433" s="783"/>
      <c r="GL433" s="781"/>
      <c r="GM433" s="781"/>
      <c r="GN433" s="778"/>
      <c r="GO433" s="779"/>
      <c r="GP433" s="779"/>
      <c r="GQ433" s="783"/>
      <c r="GR433" s="781"/>
      <c r="GS433" s="781"/>
      <c r="GT433" s="778"/>
      <c r="GU433" s="779"/>
      <c r="GV433" s="779"/>
      <c r="GW433" s="783"/>
      <c r="GX433" s="781"/>
      <c r="GY433" s="781"/>
      <c r="GZ433" s="778"/>
      <c r="HA433" s="779"/>
      <c r="HB433" s="779"/>
      <c r="HC433" s="783"/>
      <c r="HD433" s="781"/>
      <c r="HE433" s="781"/>
      <c r="HF433" s="778"/>
      <c r="HG433" s="779"/>
      <c r="HH433" s="779"/>
      <c r="HI433" s="783"/>
      <c r="HJ433" s="781"/>
      <c r="HK433" s="781"/>
      <c r="HL433" s="778"/>
      <c r="HM433" s="779"/>
      <c r="HN433" s="779"/>
      <c r="HO433" s="783"/>
      <c r="HP433" s="781"/>
      <c r="HQ433" s="781"/>
      <c r="HR433" s="778"/>
      <c r="HS433" s="779"/>
      <c r="HT433" s="779"/>
      <c r="HU433" s="783"/>
      <c r="HV433" s="781"/>
      <c r="HW433" s="781"/>
      <c r="HX433" s="778"/>
      <c r="HY433" s="779"/>
      <c r="HZ433" s="779"/>
      <c r="IA433" s="892"/>
      <c r="IB433" s="781"/>
      <c r="IC433" s="781"/>
      <c r="ID433" s="800"/>
      <c r="IE433" s="779"/>
      <c r="IF433" s="779"/>
      <c r="IG433" s="783"/>
      <c r="IH433" s="781"/>
      <c r="II433" s="781"/>
      <c r="IJ433" s="778"/>
      <c r="IK433" s="779"/>
      <c r="IL433" s="779"/>
      <c r="IM433" s="892"/>
      <c r="IN433" s="781"/>
      <c r="IO433" s="781"/>
      <c r="IP433" s="800"/>
      <c r="IQ433" s="779"/>
      <c r="IR433" s="779"/>
      <c r="IS433" s="892"/>
      <c r="IT433" s="781"/>
      <c r="IU433" s="781"/>
      <c r="IV433" s="800"/>
      <c r="IW433" s="779"/>
      <c r="IX433" s="779"/>
      <c r="IY433" s="892"/>
      <c r="IZ433" s="781"/>
      <c r="JA433" s="781"/>
      <c r="JB433" s="800"/>
      <c r="JC433" s="779"/>
      <c r="JD433" s="779"/>
      <c r="JE433" s="892"/>
      <c r="JF433" s="781"/>
      <c r="JG433" s="781"/>
      <c r="JH433" s="800"/>
      <c r="JI433" s="779"/>
      <c r="JJ433" s="779"/>
      <c r="JK433" s="892"/>
      <c r="JL433" s="781"/>
      <c r="JM433" s="781"/>
      <c r="JN433" s="800"/>
      <c r="JO433" s="779"/>
      <c r="JP433" s="779"/>
      <c r="JQ433" s="892"/>
      <c r="JR433" s="781"/>
      <c r="JS433" s="781"/>
      <c r="JT433" s="800"/>
      <c r="JU433" s="779"/>
      <c r="JV433" s="779"/>
      <c r="JW433" s="892"/>
      <c r="JX433" s="781"/>
      <c r="JY433" s="781"/>
      <c r="JZ433" s="800"/>
      <c r="KA433" s="779"/>
      <c r="KB433" s="779"/>
      <c r="KC433" s="892"/>
      <c r="KD433" s="781"/>
      <c r="KE433" s="781"/>
      <c r="KF433" s="800"/>
      <c r="KG433" s="779"/>
      <c r="KH433" s="779"/>
      <c r="KI433" s="892"/>
      <c r="KJ433" s="781"/>
      <c r="KK433" s="781"/>
      <c r="KL433" s="800"/>
      <c r="KM433" s="779"/>
      <c r="KN433" s="779"/>
      <c r="KO433" s="783"/>
      <c r="KP433" s="781"/>
      <c r="KQ433" s="781"/>
      <c r="KR433" s="778"/>
      <c r="KS433" s="779"/>
      <c r="KT433" s="779"/>
      <c r="KU433" s="783"/>
      <c r="KV433" s="781"/>
      <c r="KW433" s="781"/>
      <c r="KX433" s="778"/>
      <c r="KY433" s="779"/>
      <c r="KZ433" s="779"/>
      <c r="LA433" s="783"/>
      <c r="LB433" s="781"/>
      <c r="LC433" s="781"/>
      <c r="LD433" s="778"/>
      <c r="LE433" s="779"/>
      <c r="LF433" s="779"/>
      <c r="LG433" s="783"/>
      <c r="LH433" s="781"/>
      <c r="LI433" s="781"/>
      <c r="LJ433" s="778"/>
      <c r="LK433" s="779"/>
      <c r="LL433" s="779"/>
      <c r="LM433" s="783"/>
      <c r="LN433" s="781"/>
      <c r="LO433" s="781"/>
      <c r="LP433" s="778"/>
      <c r="LQ433" s="779"/>
      <c r="LR433" s="779"/>
      <c r="LS433" s="783"/>
      <c r="LT433" s="781"/>
      <c r="LU433" s="781"/>
      <c r="LV433" s="778"/>
      <c r="LW433" s="779"/>
      <c r="LX433" s="779"/>
      <c r="LY433" s="783"/>
      <c r="LZ433" s="781"/>
      <c r="MA433" s="781"/>
      <c r="MB433" s="778"/>
      <c r="MC433" s="779"/>
      <c r="MD433" s="779"/>
      <c r="ME433" s="783"/>
      <c r="MF433" s="781"/>
      <c r="MG433" s="781"/>
      <c r="MH433" s="778"/>
      <c r="MI433" s="779"/>
      <c r="MJ433" s="779"/>
      <c r="MK433" s="783"/>
      <c r="ML433" s="781"/>
      <c r="MM433" s="781"/>
      <c r="MN433" s="778"/>
      <c r="MO433" s="804"/>
      <c r="MP433" s="804"/>
      <c r="MQ433" s="826"/>
      <c r="MR433" s="825"/>
      <c r="MS433" s="825"/>
      <c r="MT433" s="803"/>
      <c r="MU433" s="804"/>
      <c r="MV433" s="804"/>
      <c r="MW433" s="783"/>
      <c r="MX433" s="781"/>
      <c r="MY433" s="781"/>
      <c r="MZ433" s="778"/>
      <c r="NA433" s="804"/>
      <c r="NB433" s="804"/>
      <c r="NC433" s="826"/>
      <c r="ND433" s="825"/>
      <c r="NE433" s="825"/>
      <c r="NF433" s="803"/>
      <c r="NG433" s="804"/>
      <c r="NH433" s="804"/>
      <c r="NI433" s="826"/>
      <c r="NJ433" s="825"/>
      <c r="NK433" s="825"/>
      <c r="NL433" s="803"/>
      <c r="NM433" s="804"/>
      <c r="NN433" s="804"/>
      <c r="NO433" s="826"/>
      <c r="NP433" s="825"/>
      <c r="NQ433" s="825"/>
      <c r="NR433" s="803"/>
      <c r="NS433" s="826"/>
      <c r="NT433" s="825"/>
      <c r="NU433" s="825"/>
      <c r="NV433" s="803"/>
      <c r="NW433" s="826"/>
      <c r="NX433" s="825"/>
      <c r="NY433" s="825"/>
      <c r="NZ433" s="848"/>
      <c r="OA433" s="892"/>
      <c r="OB433" s="781"/>
      <c r="OC433" s="781"/>
      <c r="OD433" s="781"/>
      <c r="OE433" s="892"/>
      <c r="OF433" s="781"/>
      <c r="OG433" s="781"/>
      <c r="OH433" s="781"/>
      <c r="OI433" s="892"/>
      <c r="OJ433" s="781"/>
      <c r="OK433" s="781"/>
      <c r="OL433" s="781"/>
      <c r="OM433" s="892"/>
      <c r="ON433" s="781"/>
      <c r="OO433" s="781"/>
      <c r="OP433" s="781"/>
      <c r="OQ433" s="826"/>
      <c r="OR433" s="825"/>
      <c r="OS433" s="825"/>
      <c r="OT433" s="803"/>
      <c r="OU433" s="826"/>
      <c r="OV433" s="825"/>
      <c r="OW433" s="825"/>
      <c r="OX433" s="803"/>
      <c r="OY433" s="826"/>
      <c r="OZ433" s="825"/>
      <c r="PA433" s="825"/>
      <c r="PB433" s="803"/>
      <c r="PC433" s="826"/>
      <c r="PD433" s="825"/>
      <c r="PE433" s="825"/>
      <c r="PF433" s="803"/>
    </row>
    <row r="434" spans="1:422" hidden="1" x14ac:dyDescent="0.25">
      <c r="A434" s="769" t="s">
        <v>57</v>
      </c>
      <c r="B434" s="769"/>
      <c r="C434" s="769"/>
      <c r="D434" s="770"/>
      <c r="E434" s="769"/>
      <c r="F434" s="769"/>
      <c r="G434" s="769"/>
      <c r="H434" s="769"/>
      <c r="I434" s="769"/>
      <c r="J434" s="769"/>
      <c r="K434" s="769"/>
      <c r="L434" s="769"/>
      <c r="M434" s="769"/>
      <c r="N434" s="769"/>
      <c r="O434" s="769" t="s">
        <v>104</v>
      </c>
      <c r="P434" s="769"/>
      <c r="Q434" s="769" t="s">
        <v>98</v>
      </c>
      <c r="R434" s="769"/>
      <c r="S434" s="769"/>
      <c r="T434" s="816"/>
      <c r="U434" s="816"/>
      <c r="V434" s="816"/>
      <c r="W434" s="942"/>
      <c r="X434" s="769">
        <v>1</v>
      </c>
      <c r="Y434" s="769">
        <f>IF(AND(AJ434="",AK434="",AL434="",AN434="",AO434="",OR(AP434="",AP434=Dropdown!$AM$12,AP434=Dropdown!$AM$11)),1,0)</f>
        <v>0</v>
      </c>
      <c r="Z434" s="769">
        <f t="shared" si="59"/>
        <v>1</v>
      </c>
      <c r="AA434" s="769">
        <f t="shared" si="60"/>
        <v>0</v>
      </c>
      <c r="AB434" s="769">
        <f t="shared" si="58"/>
        <v>0</v>
      </c>
      <c r="AC434" s="769"/>
      <c r="AD434" s="772" t="str">
        <f>IF(OR(T434&lt;&gt;"",U434&lt;&gt;""),Dropdown!$A$4,IF(OR(V434&lt;&gt;"",W434&lt;&gt;""),Dropdown!$A$5,Dropdown!$A$3))</f>
        <v>Residential</v>
      </c>
      <c r="AE434" s="773" t="s">
        <v>343</v>
      </c>
      <c r="AF434" s="773"/>
      <c r="AG434" s="773"/>
      <c r="AH434" s="773" t="str">
        <f>IF(AG434&lt;&gt;"",VLOOKUP(AG434,Dropdown!$N$3:$R$62,3,FALSE),IF(AF434&lt;&gt;"",VLOOKUP(AF434,Dropdown!$N$3:$R$62,3,FALSE),IF(AE434&lt;&gt;"",VLOOKUP(AE434,Dropdown!$N$3:$R$62,3,FALSE),"")))</f>
        <v>LMI</v>
      </c>
      <c r="AI434" s="773" t="str">
        <f>IF(AG434&lt;&gt;"",VLOOKUP(AG434,Dropdown!$N$3:$R$62,5,FALSE),IF(AF434&lt;&gt;"",VLOOKUP(AF434,Dropdown!$N$3:$R$62,5,FALSE),IF(AE434&lt;&gt;"",VLOOKUP(AE434,Dropdown!$N$3:$R$62,5,FALSE),"")))</f>
        <v>Diverse</v>
      </c>
      <c r="AJ434" s="773"/>
      <c r="AK434" s="773"/>
      <c r="AL434" s="773"/>
      <c r="AM434" s="773"/>
      <c r="AN434" s="773" t="s">
        <v>636</v>
      </c>
      <c r="AO434" s="773"/>
      <c r="AP434" s="773" t="s">
        <v>423</v>
      </c>
      <c r="AQ434" s="769"/>
      <c r="AR434" s="890" t="s">
        <v>63</v>
      </c>
      <c r="AS434" s="845">
        <v>55</v>
      </c>
      <c r="AT434" s="769"/>
      <c r="AU434" s="769"/>
      <c r="AV434" s="846"/>
      <c r="AW434" s="826"/>
      <c r="AX434" s="825"/>
      <c r="AY434" s="825"/>
      <c r="AZ434" s="803"/>
      <c r="BA434" s="804"/>
      <c r="BB434" s="804"/>
      <c r="BC434" s="826">
        <v>50</v>
      </c>
      <c r="BD434" s="825">
        <v>125</v>
      </c>
      <c r="BE434" s="851">
        <f t="shared" si="61"/>
        <v>87.5</v>
      </c>
      <c r="BF434" s="847">
        <f t="shared" si="62"/>
        <v>22.796352583586625</v>
      </c>
      <c r="BG434" s="812"/>
      <c r="BH434" s="812"/>
      <c r="BI434" s="826"/>
      <c r="BJ434" s="825"/>
      <c r="BK434" s="825"/>
      <c r="BL434" s="803"/>
      <c r="BM434" s="804"/>
      <c r="BN434" s="804"/>
      <c r="BO434" s="826"/>
      <c r="BP434" s="825"/>
      <c r="BQ434" s="825"/>
      <c r="BR434" s="813"/>
      <c r="BS434" s="812"/>
      <c r="BT434" s="812"/>
      <c r="BU434" s="826"/>
      <c r="BV434" s="825"/>
      <c r="BW434" s="825"/>
      <c r="BX434" s="813"/>
      <c r="BY434" s="812"/>
      <c r="BZ434" s="812"/>
      <c r="CA434" s="826"/>
      <c r="CB434" s="825"/>
      <c r="CC434" s="825"/>
      <c r="CD434" s="813"/>
      <c r="CE434" s="812"/>
      <c r="CF434" s="812"/>
      <c r="CG434" s="826"/>
      <c r="CH434" s="825"/>
      <c r="CI434" s="825"/>
      <c r="CJ434" s="813"/>
      <c r="CK434" s="812"/>
      <c r="CL434" s="812"/>
      <c r="CM434" s="826"/>
      <c r="CN434" s="825"/>
      <c r="CO434" s="825"/>
      <c r="CP434" s="813"/>
      <c r="CQ434" s="812"/>
      <c r="CR434" s="812"/>
      <c r="CS434" s="826"/>
      <c r="CT434" s="825"/>
      <c r="CU434" s="825"/>
      <c r="CV434" s="813"/>
      <c r="CW434" s="812"/>
      <c r="CX434" s="812"/>
      <c r="CY434" s="826"/>
      <c r="CZ434" s="825"/>
      <c r="DA434" s="825"/>
      <c r="DB434" s="813"/>
      <c r="DC434" s="812"/>
      <c r="DD434" s="812"/>
      <c r="DE434" s="826"/>
      <c r="DF434" s="825"/>
      <c r="DG434" s="825"/>
      <c r="DH434" s="813"/>
      <c r="DI434" s="812"/>
      <c r="DJ434" s="812"/>
      <c r="DK434" s="826"/>
      <c r="DL434" s="825"/>
      <c r="DM434" s="825"/>
      <c r="DN434" s="813"/>
      <c r="DO434" s="812"/>
      <c r="DP434" s="812"/>
      <c r="DQ434" s="827"/>
      <c r="DR434" s="828"/>
      <c r="DS434" s="828"/>
      <c r="DT434" s="813"/>
      <c r="DU434" s="812"/>
      <c r="DV434" s="812"/>
      <c r="DW434" s="827"/>
      <c r="DX434" s="828"/>
      <c r="DY434" s="828"/>
      <c r="DZ434" s="813"/>
      <c r="EA434" s="812"/>
      <c r="EB434" s="812"/>
      <c r="EC434" s="827"/>
      <c r="ED434" s="828"/>
      <c r="EE434" s="828"/>
      <c r="EF434" s="813"/>
      <c r="EG434" s="812"/>
      <c r="EH434" s="812"/>
      <c r="EI434" s="827"/>
      <c r="EJ434" s="828"/>
      <c r="EK434" s="828"/>
      <c r="EL434" s="813"/>
      <c r="EM434" s="812"/>
      <c r="EN434" s="812"/>
      <c r="EO434" s="827"/>
      <c r="EP434" s="828"/>
      <c r="EQ434" s="828"/>
      <c r="ER434" s="813"/>
      <c r="ES434" s="812"/>
      <c r="ET434" s="812"/>
      <c r="EU434" s="827"/>
      <c r="EV434" s="828"/>
      <c r="EW434" s="828"/>
      <c r="EX434" s="813"/>
      <c r="EY434" s="812"/>
      <c r="EZ434" s="812"/>
      <c r="FA434" s="827"/>
      <c r="FB434" s="828"/>
      <c r="FC434" s="828"/>
      <c r="FD434" s="813"/>
      <c r="FE434" s="812"/>
      <c r="FF434" s="812"/>
      <c r="FG434" s="827"/>
      <c r="FH434" s="828"/>
      <c r="FI434" s="828"/>
      <c r="FJ434" s="813"/>
      <c r="FK434" s="812"/>
      <c r="FL434" s="812"/>
      <c r="FM434" s="827"/>
      <c r="FN434" s="828"/>
      <c r="FO434" s="828"/>
      <c r="FP434" s="813"/>
      <c r="FQ434" s="812"/>
      <c r="FR434" s="812"/>
      <c r="FS434" s="826"/>
      <c r="FT434" s="825"/>
      <c r="FU434" s="825"/>
      <c r="FV434" s="803"/>
      <c r="FW434" s="804"/>
      <c r="FX434" s="804"/>
      <c r="FY434" s="826"/>
      <c r="FZ434" s="825"/>
      <c r="GA434" s="825"/>
      <c r="GB434" s="803"/>
      <c r="GC434" s="804"/>
      <c r="GD434" s="804"/>
      <c r="GE434" s="826"/>
      <c r="GF434" s="825"/>
      <c r="GG434" s="825"/>
      <c r="GH434" s="803"/>
      <c r="GI434" s="804"/>
      <c r="GJ434" s="804"/>
      <c r="GK434" s="826"/>
      <c r="GL434" s="825"/>
      <c r="GM434" s="825"/>
      <c r="GN434" s="803"/>
      <c r="GO434" s="804"/>
      <c r="GP434" s="804"/>
      <c r="GQ434" s="826"/>
      <c r="GR434" s="825"/>
      <c r="GS434" s="825"/>
      <c r="GT434" s="803"/>
      <c r="GU434" s="804"/>
      <c r="GV434" s="804"/>
      <c r="GW434" s="826"/>
      <c r="GX434" s="825"/>
      <c r="GY434" s="825"/>
      <c r="GZ434" s="803"/>
      <c r="HA434" s="804"/>
      <c r="HB434" s="804"/>
      <c r="HC434" s="826"/>
      <c r="HD434" s="825"/>
      <c r="HE434" s="825"/>
      <c r="HF434" s="803"/>
      <c r="HG434" s="804"/>
      <c r="HH434" s="804"/>
      <c r="HI434" s="826"/>
      <c r="HJ434" s="825"/>
      <c r="HK434" s="825"/>
      <c r="HL434" s="803"/>
      <c r="HM434" s="804"/>
      <c r="HN434" s="804"/>
      <c r="HO434" s="826"/>
      <c r="HP434" s="825"/>
      <c r="HQ434" s="825"/>
      <c r="HR434" s="803"/>
      <c r="HS434" s="804"/>
      <c r="HT434" s="804"/>
      <c r="HU434" s="826"/>
      <c r="HV434" s="825"/>
      <c r="HW434" s="825"/>
      <c r="HX434" s="803"/>
      <c r="HY434" s="804"/>
      <c r="HZ434" s="804"/>
      <c r="IA434" s="826"/>
      <c r="IB434" s="825"/>
      <c r="IC434" s="825"/>
      <c r="ID434" s="803"/>
      <c r="IE434" s="804"/>
      <c r="IF434" s="804"/>
      <c r="IG434" s="826"/>
      <c r="IH434" s="825"/>
      <c r="II434" s="825"/>
      <c r="IJ434" s="803"/>
      <c r="IK434" s="804"/>
      <c r="IL434" s="804"/>
      <c r="IM434" s="826"/>
      <c r="IN434" s="825"/>
      <c r="IO434" s="825"/>
      <c r="IP434" s="803"/>
      <c r="IQ434" s="804"/>
      <c r="IR434" s="804"/>
      <c r="IS434" s="826"/>
      <c r="IT434" s="825"/>
      <c r="IU434" s="825"/>
      <c r="IV434" s="803"/>
      <c r="IW434" s="804"/>
      <c r="IX434" s="804"/>
      <c r="IY434" s="826"/>
      <c r="IZ434" s="825"/>
      <c r="JA434" s="825"/>
      <c r="JB434" s="803"/>
      <c r="JC434" s="804"/>
      <c r="JD434" s="804"/>
      <c r="JE434" s="826"/>
      <c r="JF434" s="825"/>
      <c r="JG434" s="825"/>
      <c r="JH434" s="803"/>
      <c r="JI434" s="804"/>
      <c r="JJ434" s="804"/>
      <c r="JK434" s="826"/>
      <c r="JL434" s="825"/>
      <c r="JM434" s="825"/>
      <c r="JN434" s="803"/>
      <c r="JO434" s="804"/>
      <c r="JP434" s="804"/>
      <c r="JQ434" s="826"/>
      <c r="JR434" s="825"/>
      <c r="JS434" s="825"/>
      <c r="JT434" s="803"/>
      <c r="JU434" s="804"/>
      <c r="JV434" s="804"/>
      <c r="JW434" s="826"/>
      <c r="JX434" s="825"/>
      <c r="JY434" s="825"/>
      <c r="JZ434" s="803"/>
      <c r="KA434" s="804"/>
      <c r="KB434" s="804"/>
      <c r="KC434" s="826"/>
      <c r="KD434" s="825"/>
      <c r="KE434" s="825"/>
      <c r="KF434" s="803"/>
      <c r="KG434" s="804"/>
      <c r="KH434" s="804"/>
      <c r="KI434" s="826"/>
      <c r="KJ434" s="825"/>
      <c r="KK434" s="825"/>
      <c r="KL434" s="803"/>
      <c r="KM434" s="804"/>
      <c r="KN434" s="804"/>
      <c r="KO434" s="826"/>
      <c r="KP434" s="825"/>
      <c r="KQ434" s="825"/>
      <c r="KR434" s="803"/>
      <c r="KS434" s="804"/>
      <c r="KT434" s="804"/>
      <c r="KU434" s="826"/>
      <c r="KV434" s="825"/>
      <c r="KW434" s="825"/>
      <c r="KX434" s="803"/>
      <c r="KY434" s="804"/>
      <c r="KZ434" s="804"/>
      <c r="LA434" s="826"/>
      <c r="LB434" s="825"/>
      <c r="LC434" s="825"/>
      <c r="LD434" s="803"/>
      <c r="LE434" s="804"/>
      <c r="LF434" s="804"/>
      <c r="LG434" s="826"/>
      <c r="LH434" s="825"/>
      <c r="LI434" s="825"/>
      <c r="LJ434" s="803"/>
      <c r="LK434" s="804"/>
      <c r="LL434" s="804"/>
      <c r="LM434" s="826"/>
      <c r="LN434" s="825"/>
      <c r="LO434" s="825"/>
      <c r="LP434" s="803"/>
      <c r="LQ434" s="804"/>
      <c r="LR434" s="804"/>
      <c r="LS434" s="826"/>
      <c r="LT434" s="825"/>
      <c r="LU434" s="825"/>
      <c r="LV434" s="803"/>
      <c r="LW434" s="804"/>
      <c r="LX434" s="804"/>
      <c r="LY434" s="826"/>
      <c r="LZ434" s="825"/>
      <c r="MA434" s="825"/>
      <c r="MB434" s="803"/>
      <c r="MC434" s="804"/>
      <c r="MD434" s="804"/>
      <c r="ME434" s="826"/>
      <c r="MF434" s="825"/>
      <c r="MG434" s="825"/>
      <c r="MH434" s="803"/>
      <c r="MI434" s="804"/>
      <c r="MJ434" s="804"/>
      <c r="MK434" s="826"/>
      <c r="ML434" s="825"/>
      <c r="MM434" s="825"/>
      <c r="MN434" s="803"/>
      <c r="MO434" s="804"/>
      <c r="MP434" s="804"/>
      <c r="MQ434" s="826"/>
      <c r="MR434" s="825"/>
      <c r="MS434" s="825"/>
      <c r="MT434" s="803"/>
      <c r="MU434" s="804"/>
      <c r="MV434" s="804"/>
      <c r="MW434" s="826"/>
      <c r="MX434" s="825"/>
      <c r="MY434" s="825"/>
      <c r="MZ434" s="803"/>
      <c r="NA434" s="804"/>
      <c r="NB434" s="804"/>
      <c r="NC434" s="826"/>
      <c r="ND434" s="825"/>
      <c r="NE434" s="825"/>
      <c r="NF434" s="803"/>
      <c r="NG434" s="804"/>
      <c r="NH434" s="804"/>
      <c r="NI434" s="826"/>
      <c r="NJ434" s="825"/>
      <c r="NK434" s="825"/>
      <c r="NL434" s="803"/>
      <c r="NM434" s="804"/>
      <c r="NN434" s="804"/>
      <c r="NO434" s="826"/>
      <c r="NP434" s="825"/>
      <c r="NQ434" s="825"/>
      <c r="NR434" s="803"/>
      <c r="NS434" s="826"/>
      <c r="NT434" s="825"/>
      <c r="NU434" s="825"/>
      <c r="NV434" s="803"/>
      <c r="NW434" s="826"/>
      <c r="NX434" s="825"/>
      <c r="NY434" s="825"/>
      <c r="NZ434" s="848"/>
      <c r="OA434" s="826"/>
      <c r="OB434" s="825"/>
      <c r="OC434" s="825"/>
      <c r="OD434" s="803"/>
      <c r="OE434" s="826"/>
      <c r="OF434" s="825"/>
      <c r="OG434" s="825"/>
      <c r="OH434" s="803"/>
      <c r="OI434" s="826"/>
      <c r="OJ434" s="825"/>
      <c r="OK434" s="825"/>
      <c r="OL434" s="803"/>
      <c r="OM434" s="826"/>
      <c r="ON434" s="825"/>
      <c r="OO434" s="825"/>
      <c r="OP434" s="803"/>
      <c r="OQ434" s="826"/>
      <c r="OR434" s="825"/>
      <c r="OS434" s="825"/>
      <c r="OT434" s="803"/>
      <c r="OU434" s="826"/>
      <c r="OV434" s="825"/>
      <c r="OW434" s="825"/>
      <c r="OX434" s="803"/>
      <c r="OY434" s="826"/>
      <c r="OZ434" s="825"/>
      <c r="PA434" s="825"/>
      <c r="PB434" s="803"/>
      <c r="PC434" s="826"/>
      <c r="PD434" s="825"/>
      <c r="PE434" s="825"/>
      <c r="PF434" s="803"/>
    </row>
    <row r="435" spans="1:422" x14ac:dyDescent="0.25">
      <c r="A435" s="769" t="s">
        <v>57</v>
      </c>
      <c r="B435" s="769"/>
      <c r="C435" s="769"/>
      <c r="D435" s="770"/>
      <c r="E435" s="769"/>
      <c r="F435" s="769"/>
      <c r="G435" s="769"/>
      <c r="H435" s="769"/>
      <c r="I435" s="769"/>
      <c r="J435" s="769"/>
      <c r="K435" s="769"/>
      <c r="L435" s="769"/>
      <c r="M435" s="769"/>
      <c r="N435" s="769"/>
      <c r="O435" s="769" t="s">
        <v>104</v>
      </c>
      <c r="P435" s="769"/>
      <c r="Q435" s="769" t="s">
        <v>99</v>
      </c>
      <c r="R435" s="769"/>
      <c r="S435" s="769"/>
      <c r="T435" s="816"/>
      <c r="U435" s="816"/>
      <c r="V435" s="816"/>
      <c r="W435" s="942"/>
      <c r="X435" s="769">
        <v>1</v>
      </c>
      <c r="Y435" s="769">
        <f>IF(AND(AJ435="",AK435="",AL435="",AN435="",AO435="",OR(AP435="",AP435=Dropdown!$AM$12,AP435=Dropdown!$AM$11)),1,0)</f>
        <v>0</v>
      </c>
      <c r="Z435" s="769">
        <f t="shared" si="59"/>
        <v>1</v>
      </c>
      <c r="AA435" s="769">
        <f t="shared" si="60"/>
        <v>0</v>
      </c>
      <c r="AB435" s="769">
        <f t="shared" si="58"/>
        <v>0</v>
      </c>
      <c r="AC435" s="769"/>
      <c r="AD435" s="772" t="str">
        <f>IF(OR(T435&lt;&gt;"",U435&lt;&gt;""),Dropdown!$A$4,IF(OR(V435&lt;&gt;"",W435&lt;&gt;""),Dropdown!$A$5,Dropdown!$A$3))</f>
        <v>Residential</v>
      </c>
      <c r="AE435" s="773" t="s">
        <v>343</v>
      </c>
      <c r="AF435" s="773"/>
      <c r="AG435" s="773"/>
      <c r="AH435" s="773" t="str">
        <f>IF(AG435&lt;&gt;"",VLOOKUP(AG435,Dropdown!$N$3:$R$62,3,FALSE),IF(AF435&lt;&gt;"",VLOOKUP(AF435,Dropdown!$N$3:$R$62,3,FALSE),IF(AE435&lt;&gt;"",VLOOKUP(AE435,Dropdown!$N$3:$R$62,3,FALSE),"")))</f>
        <v>LMI</v>
      </c>
      <c r="AI435" s="773" t="str">
        <f>IF(AG435&lt;&gt;"",VLOOKUP(AG435,Dropdown!$N$3:$R$62,5,FALSE),IF(AF435&lt;&gt;"",VLOOKUP(AF435,Dropdown!$N$3:$R$62,5,FALSE),IF(AE435&lt;&gt;"",VLOOKUP(AE435,Dropdown!$N$3:$R$62,5,FALSE),"")))</f>
        <v>Diverse</v>
      </c>
      <c r="AJ435" s="773"/>
      <c r="AK435" s="773"/>
      <c r="AL435" s="773"/>
      <c r="AM435" s="773"/>
      <c r="AN435" s="773" t="s">
        <v>636</v>
      </c>
      <c r="AO435" s="773"/>
      <c r="AP435" s="773" t="s">
        <v>553</v>
      </c>
      <c r="AQ435" s="769"/>
      <c r="AR435" s="890" t="s">
        <v>63</v>
      </c>
      <c r="AS435" s="845">
        <v>55</v>
      </c>
      <c r="AT435" s="769"/>
      <c r="AU435" s="769"/>
      <c r="AV435" s="846"/>
      <c r="AW435" s="826"/>
      <c r="AX435" s="825"/>
      <c r="AY435" s="825"/>
      <c r="AZ435" s="803"/>
      <c r="BA435" s="804"/>
      <c r="BB435" s="804"/>
      <c r="BC435" s="826">
        <v>100</v>
      </c>
      <c r="BD435" s="825">
        <v>250</v>
      </c>
      <c r="BE435" s="851">
        <f t="shared" si="61"/>
        <v>175</v>
      </c>
      <c r="BF435" s="847">
        <f t="shared" si="62"/>
        <v>45.59270516717325</v>
      </c>
      <c r="BG435" s="812"/>
      <c r="BH435" s="812"/>
      <c r="BI435" s="826"/>
      <c r="BJ435" s="825"/>
      <c r="BK435" s="825"/>
      <c r="BL435" s="803"/>
      <c r="BM435" s="804"/>
      <c r="BN435" s="804"/>
      <c r="BO435" s="826"/>
      <c r="BP435" s="825"/>
      <c r="BQ435" s="825"/>
      <c r="BR435" s="813"/>
      <c r="BS435" s="812"/>
      <c r="BT435" s="812"/>
      <c r="BU435" s="826"/>
      <c r="BV435" s="825"/>
      <c r="BW435" s="825"/>
      <c r="BX435" s="813"/>
      <c r="BY435" s="812"/>
      <c r="BZ435" s="812"/>
      <c r="CA435" s="826"/>
      <c r="CB435" s="825"/>
      <c r="CC435" s="825"/>
      <c r="CD435" s="813"/>
      <c r="CE435" s="812"/>
      <c r="CF435" s="812"/>
      <c r="CG435" s="826"/>
      <c r="CH435" s="825"/>
      <c r="CI435" s="825"/>
      <c r="CJ435" s="813"/>
      <c r="CK435" s="812"/>
      <c r="CL435" s="812"/>
      <c r="CM435" s="826"/>
      <c r="CN435" s="825"/>
      <c r="CO435" s="825"/>
      <c r="CP435" s="813"/>
      <c r="CQ435" s="812"/>
      <c r="CR435" s="812"/>
      <c r="CS435" s="826"/>
      <c r="CT435" s="825"/>
      <c r="CU435" s="825"/>
      <c r="CV435" s="813"/>
      <c r="CW435" s="812"/>
      <c r="CX435" s="812"/>
      <c r="CY435" s="826"/>
      <c r="CZ435" s="825"/>
      <c r="DA435" s="825"/>
      <c r="DB435" s="813"/>
      <c r="DC435" s="812"/>
      <c r="DD435" s="812"/>
      <c r="DE435" s="826"/>
      <c r="DF435" s="825"/>
      <c r="DG435" s="825"/>
      <c r="DH435" s="813"/>
      <c r="DI435" s="812"/>
      <c r="DJ435" s="812"/>
      <c r="DK435" s="826"/>
      <c r="DL435" s="825"/>
      <c r="DM435" s="825"/>
      <c r="DN435" s="813"/>
      <c r="DO435" s="812"/>
      <c r="DP435" s="812"/>
      <c r="DQ435" s="827"/>
      <c r="DR435" s="828"/>
      <c r="DS435" s="828"/>
      <c r="DT435" s="813"/>
      <c r="DU435" s="812"/>
      <c r="DV435" s="812"/>
      <c r="DW435" s="827"/>
      <c r="DX435" s="828"/>
      <c r="DY435" s="828"/>
      <c r="DZ435" s="813"/>
      <c r="EA435" s="812"/>
      <c r="EB435" s="812"/>
      <c r="EC435" s="827"/>
      <c r="ED435" s="828"/>
      <c r="EE435" s="828"/>
      <c r="EF435" s="813"/>
      <c r="EG435" s="812"/>
      <c r="EH435" s="812"/>
      <c r="EI435" s="827"/>
      <c r="EJ435" s="828"/>
      <c r="EK435" s="828"/>
      <c r="EL435" s="813"/>
      <c r="EM435" s="812"/>
      <c r="EN435" s="812"/>
      <c r="EO435" s="827"/>
      <c r="EP435" s="828"/>
      <c r="EQ435" s="828"/>
      <c r="ER435" s="813"/>
      <c r="ES435" s="812"/>
      <c r="ET435" s="812"/>
      <c r="EU435" s="827"/>
      <c r="EV435" s="828"/>
      <c r="EW435" s="828"/>
      <c r="EX435" s="813"/>
      <c r="EY435" s="812"/>
      <c r="EZ435" s="812"/>
      <c r="FA435" s="827"/>
      <c r="FB435" s="828"/>
      <c r="FC435" s="828"/>
      <c r="FD435" s="813"/>
      <c r="FE435" s="812"/>
      <c r="FF435" s="812"/>
      <c r="FG435" s="827"/>
      <c r="FH435" s="828"/>
      <c r="FI435" s="828"/>
      <c r="FJ435" s="813"/>
      <c r="FK435" s="812"/>
      <c r="FL435" s="812"/>
      <c r="FM435" s="827"/>
      <c r="FN435" s="828"/>
      <c r="FO435" s="828"/>
      <c r="FP435" s="813"/>
      <c r="FQ435" s="812"/>
      <c r="FR435" s="812"/>
      <c r="FS435" s="826"/>
      <c r="FT435" s="825"/>
      <c r="FU435" s="825"/>
      <c r="FV435" s="803"/>
      <c r="FW435" s="804"/>
      <c r="FX435" s="804"/>
      <c r="FY435" s="826"/>
      <c r="FZ435" s="825"/>
      <c r="GA435" s="825"/>
      <c r="GB435" s="803"/>
      <c r="GC435" s="804"/>
      <c r="GD435" s="804"/>
      <c r="GE435" s="826"/>
      <c r="GF435" s="825"/>
      <c r="GG435" s="825"/>
      <c r="GH435" s="803"/>
      <c r="GI435" s="804"/>
      <c r="GJ435" s="804"/>
      <c r="GK435" s="826"/>
      <c r="GL435" s="825"/>
      <c r="GM435" s="825"/>
      <c r="GN435" s="803"/>
      <c r="GO435" s="804"/>
      <c r="GP435" s="804"/>
      <c r="GQ435" s="826"/>
      <c r="GR435" s="825"/>
      <c r="GS435" s="825"/>
      <c r="GT435" s="803"/>
      <c r="GU435" s="804"/>
      <c r="GV435" s="804"/>
      <c r="GW435" s="826"/>
      <c r="GX435" s="825"/>
      <c r="GY435" s="825"/>
      <c r="GZ435" s="803"/>
      <c r="HA435" s="804"/>
      <c r="HB435" s="804"/>
      <c r="HC435" s="826"/>
      <c r="HD435" s="825"/>
      <c r="HE435" s="825"/>
      <c r="HF435" s="803"/>
      <c r="HG435" s="804"/>
      <c r="HH435" s="804"/>
      <c r="HI435" s="826"/>
      <c r="HJ435" s="825"/>
      <c r="HK435" s="825"/>
      <c r="HL435" s="803"/>
      <c r="HM435" s="804"/>
      <c r="HN435" s="804"/>
      <c r="HO435" s="826"/>
      <c r="HP435" s="825"/>
      <c r="HQ435" s="825"/>
      <c r="HR435" s="803"/>
      <c r="HS435" s="804"/>
      <c r="HT435" s="804"/>
      <c r="HU435" s="826"/>
      <c r="HV435" s="825"/>
      <c r="HW435" s="825"/>
      <c r="HX435" s="803"/>
      <c r="HY435" s="804"/>
      <c r="HZ435" s="804"/>
      <c r="IA435" s="826"/>
      <c r="IB435" s="825"/>
      <c r="IC435" s="825"/>
      <c r="ID435" s="803"/>
      <c r="IE435" s="804"/>
      <c r="IF435" s="804"/>
      <c r="IG435" s="826"/>
      <c r="IH435" s="825"/>
      <c r="II435" s="825"/>
      <c r="IJ435" s="803"/>
      <c r="IK435" s="804"/>
      <c r="IL435" s="804"/>
      <c r="IM435" s="826"/>
      <c r="IN435" s="825"/>
      <c r="IO435" s="825"/>
      <c r="IP435" s="803"/>
      <c r="IQ435" s="804"/>
      <c r="IR435" s="804"/>
      <c r="IS435" s="826"/>
      <c r="IT435" s="825"/>
      <c r="IU435" s="825"/>
      <c r="IV435" s="803"/>
      <c r="IW435" s="804"/>
      <c r="IX435" s="804"/>
      <c r="IY435" s="826"/>
      <c r="IZ435" s="825"/>
      <c r="JA435" s="825"/>
      <c r="JB435" s="803"/>
      <c r="JC435" s="804"/>
      <c r="JD435" s="804"/>
      <c r="JE435" s="826"/>
      <c r="JF435" s="825"/>
      <c r="JG435" s="825"/>
      <c r="JH435" s="803"/>
      <c r="JI435" s="804"/>
      <c r="JJ435" s="804"/>
      <c r="JK435" s="826"/>
      <c r="JL435" s="825"/>
      <c r="JM435" s="825"/>
      <c r="JN435" s="803"/>
      <c r="JO435" s="804"/>
      <c r="JP435" s="804"/>
      <c r="JQ435" s="826"/>
      <c r="JR435" s="825"/>
      <c r="JS435" s="825"/>
      <c r="JT435" s="803"/>
      <c r="JU435" s="804"/>
      <c r="JV435" s="804"/>
      <c r="JW435" s="826"/>
      <c r="JX435" s="825"/>
      <c r="JY435" s="825"/>
      <c r="JZ435" s="803"/>
      <c r="KA435" s="804"/>
      <c r="KB435" s="804"/>
      <c r="KC435" s="826"/>
      <c r="KD435" s="825"/>
      <c r="KE435" s="825"/>
      <c r="KF435" s="803"/>
      <c r="KG435" s="804"/>
      <c r="KH435" s="804"/>
      <c r="KI435" s="826"/>
      <c r="KJ435" s="825"/>
      <c r="KK435" s="825"/>
      <c r="KL435" s="803"/>
      <c r="KM435" s="804"/>
      <c r="KN435" s="804"/>
      <c r="KO435" s="826"/>
      <c r="KP435" s="825"/>
      <c r="KQ435" s="825"/>
      <c r="KR435" s="803"/>
      <c r="KS435" s="804"/>
      <c r="KT435" s="804"/>
      <c r="KU435" s="826"/>
      <c r="KV435" s="825"/>
      <c r="KW435" s="825"/>
      <c r="KX435" s="803"/>
      <c r="KY435" s="804"/>
      <c r="KZ435" s="804"/>
      <c r="LA435" s="826"/>
      <c r="LB435" s="825"/>
      <c r="LC435" s="825"/>
      <c r="LD435" s="803"/>
      <c r="LE435" s="804"/>
      <c r="LF435" s="804"/>
      <c r="LG435" s="826"/>
      <c r="LH435" s="825"/>
      <c r="LI435" s="825"/>
      <c r="LJ435" s="803"/>
      <c r="LK435" s="804"/>
      <c r="LL435" s="804"/>
      <c r="LM435" s="826"/>
      <c r="LN435" s="825"/>
      <c r="LO435" s="825"/>
      <c r="LP435" s="803"/>
      <c r="LQ435" s="804"/>
      <c r="LR435" s="804"/>
      <c r="LS435" s="826"/>
      <c r="LT435" s="825"/>
      <c r="LU435" s="825"/>
      <c r="LV435" s="803"/>
      <c r="LW435" s="804"/>
      <c r="LX435" s="804"/>
      <c r="LY435" s="826"/>
      <c r="LZ435" s="825"/>
      <c r="MA435" s="825"/>
      <c r="MB435" s="803"/>
      <c r="MC435" s="804"/>
      <c r="MD435" s="804"/>
      <c r="ME435" s="826"/>
      <c r="MF435" s="825"/>
      <c r="MG435" s="825"/>
      <c r="MH435" s="803"/>
      <c r="MI435" s="804"/>
      <c r="MJ435" s="804"/>
      <c r="MK435" s="826"/>
      <c r="ML435" s="825"/>
      <c r="MM435" s="825"/>
      <c r="MN435" s="803"/>
      <c r="MO435" s="804"/>
      <c r="MP435" s="804"/>
      <c r="MQ435" s="826"/>
      <c r="MR435" s="825"/>
      <c r="MS435" s="825"/>
      <c r="MT435" s="803"/>
      <c r="MU435" s="804"/>
      <c r="MV435" s="804"/>
      <c r="MW435" s="826"/>
      <c r="MX435" s="825"/>
      <c r="MY435" s="825"/>
      <c r="MZ435" s="803"/>
      <c r="NA435" s="804"/>
      <c r="NB435" s="804"/>
      <c r="NC435" s="826"/>
      <c r="ND435" s="825"/>
      <c r="NE435" s="825"/>
      <c r="NF435" s="803"/>
      <c r="NG435" s="804"/>
      <c r="NH435" s="804"/>
      <c r="NI435" s="826"/>
      <c r="NJ435" s="825"/>
      <c r="NK435" s="825"/>
      <c r="NL435" s="803"/>
      <c r="NM435" s="804"/>
      <c r="NN435" s="804"/>
      <c r="NO435" s="826"/>
      <c r="NP435" s="825"/>
      <c r="NQ435" s="825"/>
      <c r="NR435" s="803"/>
      <c r="NS435" s="826"/>
      <c r="NT435" s="825"/>
      <c r="NU435" s="825"/>
      <c r="NV435" s="803"/>
      <c r="NW435" s="826"/>
      <c r="NX435" s="825"/>
      <c r="NY435" s="825"/>
      <c r="NZ435" s="848"/>
      <c r="OA435" s="826"/>
      <c r="OB435" s="825"/>
      <c r="OC435" s="825"/>
      <c r="OD435" s="803"/>
      <c r="OE435" s="826"/>
      <c r="OF435" s="825"/>
      <c r="OG435" s="825"/>
      <c r="OH435" s="803"/>
      <c r="OI435" s="826"/>
      <c r="OJ435" s="825"/>
      <c r="OK435" s="825"/>
      <c r="OL435" s="803"/>
      <c r="OM435" s="826"/>
      <c r="ON435" s="825"/>
      <c r="OO435" s="825"/>
      <c r="OP435" s="803"/>
      <c r="OQ435" s="826"/>
      <c r="OR435" s="825"/>
      <c r="OS435" s="825"/>
      <c r="OT435" s="803"/>
      <c r="OU435" s="826"/>
      <c r="OV435" s="825"/>
      <c r="OW435" s="825"/>
      <c r="OX435" s="803"/>
      <c r="OY435" s="826"/>
      <c r="OZ435" s="825"/>
      <c r="PA435" s="825"/>
      <c r="PB435" s="803"/>
      <c r="PC435" s="826"/>
      <c r="PD435" s="825"/>
      <c r="PE435" s="825"/>
      <c r="PF435" s="803"/>
    </row>
    <row r="436" spans="1:422" hidden="1" x14ac:dyDescent="0.25">
      <c r="A436" s="769" t="s">
        <v>56</v>
      </c>
      <c r="B436" s="769"/>
      <c r="C436" s="769" t="s">
        <v>21</v>
      </c>
      <c r="D436" s="770"/>
      <c r="E436" s="769"/>
      <c r="F436" s="769"/>
      <c r="G436" s="769"/>
      <c r="H436" s="769"/>
      <c r="I436" s="769"/>
      <c r="J436" s="769"/>
      <c r="K436" s="769"/>
      <c r="L436" s="769"/>
      <c r="M436" s="769"/>
      <c r="N436" s="769"/>
      <c r="O436" s="769"/>
      <c r="P436" s="769"/>
      <c r="Q436" s="769"/>
      <c r="R436" s="769"/>
      <c r="S436" s="769"/>
      <c r="T436" s="816"/>
      <c r="U436" s="816"/>
      <c r="V436" s="816"/>
      <c r="W436" s="942"/>
      <c r="X436" s="769">
        <v>1</v>
      </c>
      <c r="Y436" s="769">
        <f>IF(AND(AJ436="",AK436="",AL436="",AN436="",AO436="",OR(AP436="",AP436=Dropdown!$AM$12,AP436=Dropdown!$AM$11)),1,0)</f>
        <v>1</v>
      </c>
      <c r="Z436" s="769">
        <f t="shared" si="59"/>
        <v>1</v>
      </c>
      <c r="AA436" s="769">
        <f t="shared" si="60"/>
        <v>0</v>
      </c>
      <c r="AB436" s="769">
        <f t="shared" si="58"/>
        <v>0</v>
      </c>
      <c r="AC436" s="769"/>
      <c r="AD436" s="772" t="str">
        <f>IF(OR(T436&lt;&gt;"",U436&lt;&gt;""),Dropdown!$A$4,IF(OR(V436&lt;&gt;"",W436&lt;&gt;""),Dropdown!$A$5,Dropdown!$A$3))</f>
        <v>Residential</v>
      </c>
      <c r="AE436" s="773" t="s">
        <v>633</v>
      </c>
      <c r="AF436" s="773"/>
      <c r="AG436" s="773"/>
      <c r="AH436" s="773" t="str">
        <f>IF(AG436&lt;&gt;"",VLOOKUP(AG436,Dropdown!$N$3:$R$62,3,FALSE),IF(AF436&lt;&gt;"",VLOOKUP(AF436,Dropdown!$N$3:$R$62,3,FALSE),IF(AE436&lt;&gt;"",VLOOKUP(AE436,Dropdown!$N$3:$R$62,3,FALSE),"")))</f>
        <v>HI</v>
      </c>
      <c r="AI436" s="773" t="str">
        <f>IF(AG436&lt;&gt;"",VLOOKUP(AG436,Dropdown!$N$3:$R$62,5,FALSE),IF(AF436&lt;&gt;"",VLOOKUP(AF436,Dropdown!$N$3:$R$62,5,FALSE),IF(AE436&lt;&gt;"",VLOOKUP(AE436,Dropdown!$N$3:$R$62,5,FALSE),"")))</f>
        <v>Moderate</v>
      </c>
      <c r="AJ436" s="773"/>
      <c r="AK436" s="773"/>
      <c r="AL436" s="773"/>
      <c r="AM436" s="773"/>
      <c r="AN436" s="773"/>
      <c r="AO436" s="773"/>
      <c r="AP436" s="773"/>
      <c r="AQ436" s="769" t="s">
        <v>97</v>
      </c>
      <c r="AR436" s="890" t="s">
        <v>63</v>
      </c>
      <c r="AS436" s="845">
        <v>55</v>
      </c>
      <c r="AT436" s="769" t="s">
        <v>101</v>
      </c>
      <c r="AU436" s="769">
        <v>35</v>
      </c>
      <c r="AV436" s="846"/>
      <c r="AW436" s="826"/>
      <c r="AX436" s="825"/>
      <c r="AY436" s="825"/>
      <c r="AZ436" s="803"/>
      <c r="BA436" s="804"/>
      <c r="BB436" s="804"/>
      <c r="BC436" s="826">
        <v>85</v>
      </c>
      <c r="BD436" s="825">
        <v>200</v>
      </c>
      <c r="BE436" s="851">
        <f t="shared" si="61"/>
        <v>142.5</v>
      </c>
      <c r="BF436" s="847">
        <f t="shared" si="62"/>
        <v>34.954407294832826</v>
      </c>
      <c r="BG436" s="812"/>
      <c r="BH436" s="812"/>
      <c r="BI436" s="826"/>
      <c r="BJ436" s="825"/>
      <c r="BK436" s="825"/>
      <c r="BL436" s="803"/>
      <c r="BM436" s="804"/>
      <c r="BN436" s="804"/>
      <c r="BO436" s="826"/>
      <c r="BP436" s="825"/>
      <c r="BQ436" s="825"/>
      <c r="BR436" s="813"/>
      <c r="BS436" s="812"/>
      <c r="BT436" s="812"/>
      <c r="BU436" s="826"/>
      <c r="BV436" s="825"/>
      <c r="BW436" s="825"/>
      <c r="BX436" s="813"/>
      <c r="BY436" s="812"/>
      <c r="BZ436" s="812"/>
      <c r="CA436" s="826"/>
      <c r="CB436" s="825"/>
      <c r="CC436" s="825"/>
      <c r="CD436" s="813"/>
      <c r="CE436" s="812"/>
      <c r="CF436" s="812"/>
      <c r="CG436" s="826"/>
      <c r="CH436" s="825"/>
      <c r="CI436" s="825"/>
      <c r="CJ436" s="813"/>
      <c r="CK436" s="812"/>
      <c r="CL436" s="812"/>
      <c r="CM436" s="826"/>
      <c r="CN436" s="825"/>
      <c r="CO436" s="825"/>
      <c r="CP436" s="813"/>
      <c r="CQ436" s="812"/>
      <c r="CR436" s="812"/>
      <c r="CS436" s="826"/>
      <c r="CT436" s="825"/>
      <c r="CU436" s="825"/>
      <c r="CV436" s="813"/>
      <c r="CW436" s="812"/>
      <c r="CX436" s="812"/>
      <c r="CY436" s="826"/>
      <c r="CZ436" s="825"/>
      <c r="DA436" s="825"/>
      <c r="DB436" s="813"/>
      <c r="DC436" s="812"/>
      <c r="DD436" s="812"/>
      <c r="DE436" s="826"/>
      <c r="DF436" s="825"/>
      <c r="DG436" s="825"/>
      <c r="DH436" s="813"/>
      <c r="DI436" s="812"/>
      <c r="DJ436" s="812"/>
      <c r="DK436" s="826"/>
      <c r="DL436" s="825"/>
      <c r="DM436" s="825"/>
      <c r="DN436" s="813"/>
      <c r="DO436" s="812"/>
      <c r="DP436" s="812"/>
      <c r="DQ436" s="827"/>
      <c r="DR436" s="828"/>
      <c r="DS436" s="828"/>
      <c r="DT436" s="813"/>
      <c r="DU436" s="812"/>
      <c r="DV436" s="812"/>
      <c r="DW436" s="827"/>
      <c r="DX436" s="828"/>
      <c r="DY436" s="828"/>
      <c r="DZ436" s="813"/>
      <c r="EA436" s="812"/>
      <c r="EB436" s="812"/>
      <c r="EC436" s="827"/>
      <c r="ED436" s="828"/>
      <c r="EE436" s="828"/>
      <c r="EF436" s="813"/>
      <c r="EG436" s="812"/>
      <c r="EH436" s="812"/>
      <c r="EI436" s="827"/>
      <c r="EJ436" s="828"/>
      <c r="EK436" s="828"/>
      <c r="EL436" s="813"/>
      <c r="EM436" s="812"/>
      <c r="EN436" s="812"/>
      <c r="EO436" s="827"/>
      <c r="EP436" s="828"/>
      <c r="EQ436" s="828"/>
      <c r="ER436" s="813"/>
      <c r="ES436" s="812"/>
      <c r="ET436" s="812"/>
      <c r="EU436" s="827"/>
      <c r="EV436" s="828"/>
      <c r="EW436" s="828"/>
      <c r="EX436" s="813"/>
      <c r="EY436" s="812"/>
      <c r="EZ436" s="812"/>
      <c r="FA436" s="827"/>
      <c r="FB436" s="828"/>
      <c r="FC436" s="828"/>
      <c r="FD436" s="813"/>
      <c r="FE436" s="812"/>
      <c r="FF436" s="812"/>
      <c r="FG436" s="827"/>
      <c r="FH436" s="828"/>
      <c r="FI436" s="828"/>
      <c r="FJ436" s="813"/>
      <c r="FK436" s="812"/>
      <c r="FL436" s="812"/>
      <c r="FM436" s="827"/>
      <c r="FN436" s="828"/>
      <c r="FO436" s="828"/>
      <c r="FP436" s="813"/>
      <c r="FQ436" s="812"/>
      <c r="FR436" s="812"/>
      <c r="FS436" s="826"/>
      <c r="FT436" s="825"/>
      <c r="FU436" s="825"/>
      <c r="FV436" s="803"/>
      <c r="FW436" s="804"/>
      <c r="FX436" s="804"/>
      <c r="FY436" s="826"/>
      <c r="FZ436" s="825"/>
      <c r="GA436" s="825"/>
      <c r="GB436" s="803"/>
      <c r="GC436" s="804"/>
      <c r="GD436" s="804"/>
      <c r="GE436" s="826"/>
      <c r="GF436" s="825"/>
      <c r="GG436" s="825"/>
      <c r="GH436" s="803"/>
      <c r="GI436" s="804"/>
      <c r="GJ436" s="804"/>
      <c r="GK436" s="826"/>
      <c r="GL436" s="825"/>
      <c r="GM436" s="825"/>
      <c r="GN436" s="803"/>
      <c r="GO436" s="804"/>
      <c r="GP436" s="804"/>
      <c r="GQ436" s="826"/>
      <c r="GR436" s="825"/>
      <c r="GS436" s="825"/>
      <c r="GT436" s="803"/>
      <c r="GU436" s="804"/>
      <c r="GV436" s="804"/>
      <c r="GW436" s="826"/>
      <c r="GX436" s="825"/>
      <c r="GY436" s="825"/>
      <c r="GZ436" s="803"/>
      <c r="HA436" s="804"/>
      <c r="HB436" s="804"/>
      <c r="HC436" s="826"/>
      <c r="HD436" s="825"/>
      <c r="HE436" s="825"/>
      <c r="HF436" s="803"/>
      <c r="HG436" s="804"/>
      <c r="HH436" s="804"/>
      <c r="HI436" s="826"/>
      <c r="HJ436" s="825"/>
      <c r="HK436" s="825"/>
      <c r="HL436" s="803"/>
      <c r="HM436" s="804"/>
      <c r="HN436" s="804"/>
      <c r="HO436" s="826"/>
      <c r="HP436" s="825"/>
      <c r="HQ436" s="825"/>
      <c r="HR436" s="803"/>
      <c r="HS436" s="804"/>
      <c r="HT436" s="804"/>
      <c r="HU436" s="826"/>
      <c r="HV436" s="825"/>
      <c r="HW436" s="825"/>
      <c r="HX436" s="803"/>
      <c r="HY436" s="804"/>
      <c r="HZ436" s="804"/>
      <c r="IA436" s="826"/>
      <c r="IB436" s="825"/>
      <c r="IC436" s="825"/>
      <c r="ID436" s="803"/>
      <c r="IE436" s="804"/>
      <c r="IF436" s="804"/>
      <c r="IG436" s="826"/>
      <c r="IH436" s="825"/>
      <c r="II436" s="825"/>
      <c r="IJ436" s="803"/>
      <c r="IK436" s="804"/>
      <c r="IL436" s="804"/>
      <c r="IM436" s="826"/>
      <c r="IN436" s="825"/>
      <c r="IO436" s="825"/>
      <c r="IP436" s="803"/>
      <c r="IQ436" s="804"/>
      <c r="IR436" s="804"/>
      <c r="IS436" s="826"/>
      <c r="IT436" s="825"/>
      <c r="IU436" s="825"/>
      <c r="IV436" s="803"/>
      <c r="IW436" s="804"/>
      <c r="IX436" s="804"/>
      <c r="IY436" s="826"/>
      <c r="IZ436" s="825"/>
      <c r="JA436" s="825"/>
      <c r="JB436" s="803"/>
      <c r="JC436" s="804"/>
      <c r="JD436" s="804"/>
      <c r="JE436" s="826"/>
      <c r="JF436" s="825"/>
      <c r="JG436" s="825"/>
      <c r="JH436" s="803"/>
      <c r="JI436" s="804"/>
      <c r="JJ436" s="804"/>
      <c r="JK436" s="826"/>
      <c r="JL436" s="825"/>
      <c r="JM436" s="825"/>
      <c r="JN436" s="803"/>
      <c r="JO436" s="804"/>
      <c r="JP436" s="804"/>
      <c r="JQ436" s="826"/>
      <c r="JR436" s="825"/>
      <c r="JS436" s="825"/>
      <c r="JT436" s="803"/>
      <c r="JU436" s="804"/>
      <c r="JV436" s="804"/>
      <c r="JW436" s="826"/>
      <c r="JX436" s="825"/>
      <c r="JY436" s="825"/>
      <c r="JZ436" s="803"/>
      <c r="KA436" s="804"/>
      <c r="KB436" s="804"/>
      <c r="KC436" s="826"/>
      <c r="KD436" s="825"/>
      <c r="KE436" s="825"/>
      <c r="KF436" s="803"/>
      <c r="KG436" s="804"/>
      <c r="KH436" s="804"/>
      <c r="KI436" s="826"/>
      <c r="KJ436" s="825"/>
      <c r="KK436" s="825"/>
      <c r="KL436" s="803"/>
      <c r="KM436" s="804"/>
      <c r="KN436" s="804"/>
      <c r="KO436" s="826"/>
      <c r="KP436" s="825"/>
      <c r="KQ436" s="825"/>
      <c r="KR436" s="803"/>
      <c r="KS436" s="804"/>
      <c r="KT436" s="804"/>
      <c r="KU436" s="826"/>
      <c r="KV436" s="825"/>
      <c r="KW436" s="825"/>
      <c r="KX436" s="803"/>
      <c r="KY436" s="804"/>
      <c r="KZ436" s="804"/>
      <c r="LA436" s="826"/>
      <c r="LB436" s="825"/>
      <c r="LC436" s="825"/>
      <c r="LD436" s="803"/>
      <c r="LE436" s="804"/>
      <c r="LF436" s="804"/>
      <c r="LG436" s="826"/>
      <c r="LH436" s="825"/>
      <c r="LI436" s="825"/>
      <c r="LJ436" s="803"/>
      <c r="LK436" s="804"/>
      <c r="LL436" s="804"/>
      <c r="LM436" s="826"/>
      <c r="LN436" s="825"/>
      <c r="LO436" s="825"/>
      <c r="LP436" s="803"/>
      <c r="LQ436" s="804"/>
      <c r="LR436" s="804"/>
      <c r="LS436" s="826"/>
      <c r="LT436" s="825"/>
      <c r="LU436" s="825"/>
      <c r="LV436" s="803"/>
      <c r="LW436" s="804"/>
      <c r="LX436" s="804"/>
      <c r="LY436" s="826"/>
      <c r="LZ436" s="825"/>
      <c r="MA436" s="825"/>
      <c r="MB436" s="803"/>
      <c r="MC436" s="804"/>
      <c r="MD436" s="804"/>
      <c r="ME436" s="826"/>
      <c r="MF436" s="825"/>
      <c r="MG436" s="825"/>
      <c r="MH436" s="803"/>
      <c r="MI436" s="804"/>
      <c r="MJ436" s="804"/>
      <c r="MK436" s="826"/>
      <c r="ML436" s="825"/>
      <c r="MM436" s="825"/>
      <c r="MN436" s="803"/>
      <c r="MO436" s="804"/>
      <c r="MP436" s="804"/>
      <c r="MQ436" s="826"/>
      <c r="MR436" s="825"/>
      <c r="MS436" s="825"/>
      <c r="MT436" s="803"/>
      <c r="MU436" s="804"/>
      <c r="MV436" s="804"/>
      <c r="MW436" s="826"/>
      <c r="MX436" s="825"/>
      <c r="MY436" s="825"/>
      <c r="MZ436" s="803"/>
      <c r="NA436" s="804"/>
      <c r="NB436" s="804"/>
      <c r="NC436" s="826"/>
      <c r="ND436" s="825"/>
      <c r="NE436" s="825"/>
      <c r="NF436" s="803"/>
      <c r="NG436" s="804"/>
      <c r="NH436" s="804"/>
      <c r="NI436" s="826"/>
      <c r="NJ436" s="825"/>
      <c r="NK436" s="825"/>
      <c r="NL436" s="803"/>
      <c r="NM436" s="804"/>
      <c r="NN436" s="804"/>
      <c r="NO436" s="826"/>
      <c r="NP436" s="825"/>
      <c r="NQ436" s="825"/>
      <c r="NR436" s="803"/>
      <c r="NS436" s="826"/>
      <c r="NT436" s="825"/>
      <c r="NU436" s="825"/>
      <c r="NV436" s="803"/>
      <c r="NW436" s="826"/>
      <c r="NX436" s="825"/>
      <c r="NY436" s="825"/>
      <c r="NZ436" s="848"/>
      <c r="OA436" s="826"/>
      <c r="OB436" s="825"/>
      <c r="OC436" s="825"/>
      <c r="OD436" s="803"/>
      <c r="OE436" s="826"/>
      <c r="OF436" s="825"/>
      <c r="OG436" s="825"/>
      <c r="OH436" s="803"/>
      <c r="OI436" s="826"/>
      <c r="OJ436" s="825"/>
      <c r="OK436" s="825"/>
      <c r="OL436" s="803"/>
      <c r="OM436" s="826"/>
      <c r="ON436" s="825"/>
      <c r="OO436" s="825"/>
      <c r="OP436" s="803"/>
      <c r="OQ436" s="826"/>
      <c r="OR436" s="825"/>
      <c r="OS436" s="825"/>
      <c r="OT436" s="803"/>
      <c r="OU436" s="826"/>
      <c r="OV436" s="825"/>
      <c r="OW436" s="825"/>
      <c r="OX436" s="803"/>
      <c r="OY436" s="826"/>
      <c r="OZ436" s="825"/>
      <c r="PA436" s="825"/>
      <c r="PB436" s="803"/>
      <c r="PC436" s="826"/>
      <c r="PD436" s="825"/>
      <c r="PE436" s="825"/>
      <c r="PF436" s="803"/>
    </row>
    <row r="437" spans="1:422" hidden="1" x14ac:dyDescent="0.25">
      <c r="A437" s="769" t="s">
        <v>56</v>
      </c>
      <c r="B437" s="769"/>
      <c r="C437" s="769" t="s">
        <v>21</v>
      </c>
      <c r="D437" s="770"/>
      <c r="E437" s="769"/>
      <c r="F437" s="769"/>
      <c r="G437" s="769"/>
      <c r="H437" s="769"/>
      <c r="I437" s="769"/>
      <c r="J437" s="769"/>
      <c r="K437" s="769"/>
      <c r="L437" s="769"/>
      <c r="M437" s="769"/>
      <c r="N437" s="769"/>
      <c r="O437" s="769"/>
      <c r="P437" s="769"/>
      <c r="Q437" s="769" t="s">
        <v>98</v>
      </c>
      <c r="R437" s="769"/>
      <c r="S437" s="769"/>
      <c r="T437" s="816"/>
      <c r="U437" s="816"/>
      <c r="V437" s="816"/>
      <c r="W437" s="942"/>
      <c r="X437" s="769">
        <v>1</v>
      </c>
      <c r="Y437" s="769">
        <f>IF(AND(AJ437="",AK437="",AL437="",AN437="",AO437="",OR(AP437="",AP437=Dropdown!$AM$12,AP437=Dropdown!$AM$11)),1,0)</f>
        <v>1</v>
      </c>
      <c r="Z437" s="769">
        <f t="shared" si="59"/>
        <v>1</v>
      </c>
      <c r="AA437" s="769">
        <f t="shared" si="60"/>
        <v>0</v>
      </c>
      <c r="AB437" s="769">
        <f t="shared" si="58"/>
        <v>0</v>
      </c>
      <c r="AC437" s="769"/>
      <c r="AD437" s="772" t="str">
        <f>IF(OR(T437&lt;&gt;"",U437&lt;&gt;""),Dropdown!$A$4,IF(OR(V437&lt;&gt;"",W437&lt;&gt;""),Dropdown!$A$5,Dropdown!$A$3))</f>
        <v>Residential</v>
      </c>
      <c r="AE437" s="773" t="s">
        <v>633</v>
      </c>
      <c r="AF437" s="773"/>
      <c r="AG437" s="773"/>
      <c r="AH437" s="773" t="str">
        <f>IF(AG437&lt;&gt;"",VLOOKUP(AG437,Dropdown!$N$3:$R$62,3,FALSE),IF(AF437&lt;&gt;"",VLOOKUP(AF437,Dropdown!$N$3:$R$62,3,FALSE),IF(AE437&lt;&gt;"",VLOOKUP(AE437,Dropdown!$N$3:$R$62,3,FALSE),"")))</f>
        <v>HI</v>
      </c>
      <c r="AI437" s="773" t="str">
        <f>IF(AG437&lt;&gt;"",VLOOKUP(AG437,Dropdown!$N$3:$R$62,5,FALSE),IF(AF437&lt;&gt;"",VLOOKUP(AF437,Dropdown!$N$3:$R$62,5,FALSE),IF(AE437&lt;&gt;"",VLOOKUP(AE437,Dropdown!$N$3:$R$62,5,FALSE),"")))</f>
        <v>Moderate</v>
      </c>
      <c r="AJ437" s="773"/>
      <c r="AK437" s="773"/>
      <c r="AL437" s="773"/>
      <c r="AM437" s="773"/>
      <c r="AN437" s="773"/>
      <c r="AO437" s="773"/>
      <c r="AP437" s="773" t="s">
        <v>423</v>
      </c>
      <c r="AQ437" s="769"/>
      <c r="AR437" s="890" t="s">
        <v>63</v>
      </c>
      <c r="AS437" s="845">
        <v>55</v>
      </c>
      <c r="AT437" s="769"/>
      <c r="AU437" s="769"/>
      <c r="AV437" s="846"/>
      <c r="AW437" s="826"/>
      <c r="AX437" s="825"/>
      <c r="AY437" s="825"/>
      <c r="AZ437" s="803"/>
      <c r="BA437" s="804"/>
      <c r="BB437" s="804"/>
      <c r="BC437" s="826">
        <v>100</v>
      </c>
      <c r="BD437" s="825">
        <v>150</v>
      </c>
      <c r="BE437" s="851">
        <f t="shared" si="61"/>
        <v>125</v>
      </c>
      <c r="BF437" s="847">
        <f t="shared" si="62"/>
        <v>15.19756838905775</v>
      </c>
      <c r="BG437" s="812"/>
      <c r="BH437" s="812"/>
      <c r="BI437" s="826"/>
      <c r="BJ437" s="825"/>
      <c r="BK437" s="825"/>
      <c r="BL437" s="803"/>
      <c r="BM437" s="804"/>
      <c r="BN437" s="804"/>
      <c r="BO437" s="826"/>
      <c r="BP437" s="825"/>
      <c r="BQ437" s="825"/>
      <c r="BR437" s="813"/>
      <c r="BS437" s="812"/>
      <c r="BT437" s="812"/>
      <c r="BU437" s="826"/>
      <c r="BV437" s="825"/>
      <c r="BW437" s="825"/>
      <c r="BX437" s="813"/>
      <c r="BY437" s="812"/>
      <c r="BZ437" s="812"/>
      <c r="CA437" s="826"/>
      <c r="CB437" s="825"/>
      <c r="CC437" s="825"/>
      <c r="CD437" s="813"/>
      <c r="CE437" s="812"/>
      <c r="CF437" s="812"/>
      <c r="CG437" s="826"/>
      <c r="CH437" s="825"/>
      <c r="CI437" s="825"/>
      <c r="CJ437" s="813"/>
      <c r="CK437" s="812"/>
      <c r="CL437" s="812"/>
      <c r="CM437" s="826"/>
      <c r="CN437" s="825"/>
      <c r="CO437" s="825"/>
      <c r="CP437" s="813"/>
      <c r="CQ437" s="812"/>
      <c r="CR437" s="812"/>
      <c r="CS437" s="826"/>
      <c r="CT437" s="825"/>
      <c r="CU437" s="825"/>
      <c r="CV437" s="813"/>
      <c r="CW437" s="812"/>
      <c r="CX437" s="812"/>
      <c r="CY437" s="826"/>
      <c r="CZ437" s="825"/>
      <c r="DA437" s="825"/>
      <c r="DB437" s="813"/>
      <c r="DC437" s="812"/>
      <c r="DD437" s="812"/>
      <c r="DE437" s="826"/>
      <c r="DF437" s="825"/>
      <c r="DG437" s="825"/>
      <c r="DH437" s="813"/>
      <c r="DI437" s="812"/>
      <c r="DJ437" s="812"/>
      <c r="DK437" s="826"/>
      <c r="DL437" s="825"/>
      <c r="DM437" s="825"/>
      <c r="DN437" s="813"/>
      <c r="DO437" s="812"/>
      <c r="DP437" s="812"/>
      <c r="DQ437" s="827"/>
      <c r="DR437" s="828"/>
      <c r="DS437" s="828"/>
      <c r="DT437" s="813"/>
      <c r="DU437" s="812"/>
      <c r="DV437" s="812"/>
      <c r="DW437" s="827"/>
      <c r="DX437" s="828"/>
      <c r="DY437" s="828"/>
      <c r="DZ437" s="813"/>
      <c r="EA437" s="812"/>
      <c r="EB437" s="812"/>
      <c r="EC437" s="827"/>
      <c r="ED437" s="828"/>
      <c r="EE437" s="828"/>
      <c r="EF437" s="813"/>
      <c r="EG437" s="812"/>
      <c r="EH437" s="812"/>
      <c r="EI437" s="827"/>
      <c r="EJ437" s="828"/>
      <c r="EK437" s="828"/>
      <c r="EL437" s="813"/>
      <c r="EM437" s="812"/>
      <c r="EN437" s="812"/>
      <c r="EO437" s="827"/>
      <c r="EP437" s="828"/>
      <c r="EQ437" s="828"/>
      <c r="ER437" s="813"/>
      <c r="ES437" s="812"/>
      <c r="ET437" s="812"/>
      <c r="EU437" s="827"/>
      <c r="EV437" s="828"/>
      <c r="EW437" s="828"/>
      <c r="EX437" s="813"/>
      <c r="EY437" s="812"/>
      <c r="EZ437" s="812"/>
      <c r="FA437" s="827"/>
      <c r="FB437" s="828"/>
      <c r="FC437" s="828"/>
      <c r="FD437" s="813"/>
      <c r="FE437" s="812"/>
      <c r="FF437" s="812"/>
      <c r="FG437" s="827"/>
      <c r="FH437" s="828"/>
      <c r="FI437" s="828"/>
      <c r="FJ437" s="813"/>
      <c r="FK437" s="812"/>
      <c r="FL437" s="812"/>
      <c r="FM437" s="827"/>
      <c r="FN437" s="828"/>
      <c r="FO437" s="828"/>
      <c r="FP437" s="813"/>
      <c r="FQ437" s="812"/>
      <c r="FR437" s="812"/>
      <c r="FS437" s="826"/>
      <c r="FT437" s="825"/>
      <c r="FU437" s="825"/>
      <c r="FV437" s="803"/>
      <c r="FW437" s="804"/>
      <c r="FX437" s="804"/>
      <c r="FY437" s="826"/>
      <c r="FZ437" s="825"/>
      <c r="GA437" s="825"/>
      <c r="GB437" s="803"/>
      <c r="GC437" s="804"/>
      <c r="GD437" s="804"/>
      <c r="GE437" s="826"/>
      <c r="GF437" s="825"/>
      <c r="GG437" s="825"/>
      <c r="GH437" s="803"/>
      <c r="GI437" s="804"/>
      <c r="GJ437" s="804"/>
      <c r="GK437" s="826"/>
      <c r="GL437" s="825"/>
      <c r="GM437" s="825"/>
      <c r="GN437" s="803"/>
      <c r="GO437" s="804"/>
      <c r="GP437" s="804"/>
      <c r="GQ437" s="826"/>
      <c r="GR437" s="825"/>
      <c r="GS437" s="825"/>
      <c r="GT437" s="803"/>
      <c r="GU437" s="804"/>
      <c r="GV437" s="804"/>
      <c r="GW437" s="826"/>
      <c r="GX437" s="825"/>
      <c r="GY437" s="825"/>
      <c r="GZ437" s="803"/>
      <c r="HA437" s="804"/>
      <c r="HB437" s="804"/>
      <c r="HC437" s="826"/>
      <c r="HD437" s="825"/>
      <c r="HE437" s="825"/>
      <c r="HF437" s="803"/>
      <c r="HG437" s="804"/>
      <c r="HH437" s="804"/>
      <c r="HI437" s="826"/>
      <c r="HJ437" s="825"/>
      <c r="HK437" s="825"/>
      <c r="HL437" s="803"/>
      <c r="HM437" s="804"/>
      <c r="HN437" s="804"/>
      <c r="HO437" s="826"/>
      <c r="HP437" s="825"/>
      <c r="HQ437" s="825"/>
      <c r="HR437" s="803"/>
      <c r="HS437" s="804"/>
      <c r="HT437" s="804"/>
      <c r="HU437" s="826"/>
      <c r="HV437" s="825"/>
      <c r="HW437" s="825"/>
      <c r="HX437" s="803"/>
      <c r="HY437" s="804"/>
      <c r="HZ437" s="804"/>
      <c r="IA437" s="826"/>
      <c r="IB437" s="825"/>
      <c r="IC437" s="825"/>
      <c r="ID437" s="803"/>
      <c r="IE437" s="804"/>
      <c r="IF437" s="804"/>
      <c r="IG437" s="826"/>
      <c r="IH437" s="825"/>
      <c r="II437" s="825"/>
      <c r="IJ437" s="803"/>
      <c r="IK437" s="804"/>
      <c r="IL437" s="804"/>
      <c r="IM437" s="826"/>
      <c r="IN437" s="825"/>
      <c r="IO437" s="825"/>
      <c r="IP437" s="803"/>
      <c r="IQ437" s="804"/>
      <c r="IR437" s="804"/>
      <c r="IS437" s="826"/>
      <c r="IT437" s="825"/>
      <c r="IU437" s="825"/>
      <c r="IV437" s="803"/>
      <c r="IW437" s="804"/>
      <c r="IX437" s="804"/>
      <c r="IY437" s="826"/>
      <c r="IZ437" s="825"/>
      <c r="JA437" s="825"/>
      <c r="JB437" s="803"/>
      <c r="JC437" s="804"/>
      <c r="JD437" s="804"/>
      <c r="JE437" s="826"/>
      <c r="JF437" s="825"/>
      <c r="JG437" s="825"/>
      <c r="JH437" s="803"/>
      <c r="JI437" s="804"/>
      <c r="JJ437" s="804"/>
      <c r="JK437" s="826"/>
      <c r="JL437" s="825"/>
      <c r="JM437" s="825"/>
      <c r="JN437" s="803"/>
      <c r="JO437" s="804"/>
      <c r="JP437" s="804"/>
      <c r="JQ437" s="826"/>
      <c r="JR437" s="825"/>
      <c r="JS437" s="825"/>
      <c r="JT437" s="803"/>
      <c r="JU437" s="804"/>
      <c r="JV437" s="804"/>
      <c r="JW437" s="826"/>
      <c r="JX437" s="825"/>
      <c r="JY437" s="825"/>
      <c r="JZ437" s="803"/>
      <c r="KA437" s="804"/>
      <c r="KB437" s="804"/>
      <c r="KC437" s="826"/>
      <c r="KD437" s="825"/>
      <c r="KE437" s="825"/>
      <c r="KF437" s="803"/>
      <c r="KG437" s="804"/>
      <c r="KH437" s="804"/>
      <c r="KI437" s="826"/>
      <c r="KJ437" s="825"/>
      <c r="KK437" s="825"/>
      <c r="KL437" s="803"/>
      <c r="KM437" s="804"/>
      <c r="KN437" s="804"/>
      <c r="KO437" s="826"/>
      <c r="KP437" s="825"/>
      <c r="KQ437" s="825"/>
      <c r="KR437" s="803"/>
      <c r="KS437" s="804"/>
      <c r="KT437" s="804"/>
      <c r="KU437" s="826"/>
      <c r="KV437" s="825"/>
      <c r="KW437" s="825"/>
      <c r="KX437" s="803"/>
      <c r="KY437" s="804"/>
      <c r="KZ437" s="804"/>
      <c r="LA437" s="826"/>
      <c r="LB437" s="825"/>
      <c r="LC437" s="825"/>
      <c r="LD437" s="803"/>
      <c r="LE437" s="804"/>
      <c r="LF437" s="804"/>
      <c r="LG437" s="826"/>
      <c r="LH437" s="825"/>
      <c r="LI437" s="825"/>
      <c r="LJ437" s="803"/>
      <c r="LK437" s="804"/>
      <c r="LL437" s="804"/>
      <c r="LM437" s="826"/>
      <c r="LN437" s="825"/>
      <c r="LO437" s="825"/>
      <c r="LP437" s="803"/>
      <c r="LQ437" s="804"/>
      <c r="LR437" s="804"/>
      <c r="LS437" s="826"/>
      <c r="LT437" s="825"/>
      <c r="LU437" s="825"/>
      <c r="LV437" s="803"/>
      <c r="LW437" s="804"/>
      <c r="LX437" s="804"/>
      <c r="LY437" s="826"/>
      <c r="LZ437" s="825"/>
      <c r="MA437" s="825"/>
      <c r="MB437" s="803"/>
      <c r="MC437" s="804"/>
      <c r="MD437" s="804"/>
      <c r="ME437" s="826"/>
      <c r="MF437" s="825"/>
      <c r="MG437" s="825"/>
      <c r="MH437" s="803"/>
      <c r="MI437" s="804"/>
      <c r="MJ437" s="804"/>
      <c r="MK437" s="826"/>
      <c r="ML437" s="825"/>
      <c r="MM437" s="825"/>
      <c r="MN437" s="803"/>
      <c r="MO437" s="804"/>
      <c r="MP437" s="804"/>
      <c r="MQ437" s="826"/>
      <c r="MR437" s="825"/>
      <c r="MS437" s="825"/>
      <c r="MT437" s="803"/>
      <c r="MU437" s="804"/>
      <c r="MV437" s="804"/>
      <c r="MW437" s="826"/>
      <c r="MX437" s="825"/>
      <c r="MY437" s="825"/>
      <c r="MZ437" s="803"/>
      <c r="NA437" s="804"/>
      <c r="NB437" s="804"/>
      <c r="NC437" s="826"/>
      <c r="ND437" s="825"/>
      <c r="NE437" s="825"/>
      <c r="NF437" s="803"/>
      <c r="NG437" s="804"/>
      <c r="NH437" s="804"/>
      <c r="NI437" s="826"/>
      <c r="NJ437" s="825"/>
      <c r="NK437" s="825"/>
      <c r="NL437" s="803"/>
      <c r="NM437" s="804"/>
      <c r="NN437" s="804"/>
      <c r="NO437" s="826"/>
      <c r="NP437" s="825"/>
      <c r="NQ437" s="825"/>
      <c r="NR437" s="803"/>
      <c r="NS437" s="826"/>
      <c r="NT437" s="825"/>
      <c r="NU437" s="825"/>
      <c r="NV437" s="803"/>
      <c r="NW437" s="826"/>
      <c r="NX437" s="825"/>
      <c r="NY437" s="825"/>
      <c r="NZ437" s="848"/>
      <c r="OA437" s="826"/>
      <c r="OB437" s="825"/>
      <c r="OC437" s="825"/>
      <c r="OD437" s="803"/>
      <c r="OE437" s="826"/>
      <c r="OF437" s="825"/>
      <c r="OG437" s="825"/>
      <c r="OH437" s="803"/>
      <c r="OI437" s="826"/>
      <c r="OJ437" s="825"/>
      <c r="OK437" s="825"/>
      <c r="OL437" s="803"/>
      <c r="OM437" s="826"/>
      <c r="ON437" s="825"/>
      <c r="OO437" s="825"/>
      <c r="OP437" s="803"/>
      <c r="OQ437" s="826"/>
      <c r="OR437" s="825"/>
      <c r="OS437" s="825"/>
      <c r="OT437" s="803"/>
      <c r="OU437" s="826"/>
      <c r="OV437" s="825"/>
      <c r="OW437" s="825"/>
      <c r="OX437" s="803"/>
      <c r="OY437" s="826"/>
      <c r="OZ437" s="825"/>
      <c r="PA437" s="825"/>
      <c r="PB437" s="803"/>
      <c r="PC437" s="826"/>
      <c r="PD437" s="825"/>
      <c r="PE437" s="825"/>
      <c r="PF437" s="803"/>
    </row>
    <row r="438" spans="1:422" x14ac:dyDescent="0.25">
      <c r="A438" s="769" t="s">
        <v>56</v>
      </c>
      <c r="B438" s="769"/>
      <c r="C438" s="769" t="s">
        <v>21</v>
      </c>
      <c r="D438" s="770"/>
      <c r="E438" s="769"/>
      <c r="F438" s="769"/>
      <c r="G438" s="769"/>
      <c r="H438" s="769"/>
      <c r="I438" s="769"/>
      <c r="J438" s="769"/>
      <c r="K438" s="769"/>
      <c r="L438" s="769"/>
      <c r="M438" s="769"/>
      <c r="N438" s="769"/>
      <c r="O438" s="769"/>
      <c r="P438" s="769"/>
      <c r="Q438" s="769" t="s">
        <v>99</v>
      </c>
      <c r="R438" s="769"/>
      <c r="S438" s="769"/>
      <c r="T438" s="816"/>
      <c r="U438" s="816"/>
      <c r="V438" s="816"/>
      <c r="W438" s="816"/>
      <c r="X438" s="769">
        <v>1</v>
      </c>
      <c r="Y438" s="769">
        <f>IF(AND(AJ438="",AK438="",AL438="",AN438="",AO438="",OR(AP438="",AP438=Dropdown!$AM$12,AP438=Dropdown!$AM$11)),1,0)</f>
        <v>1</v>
      </c>
      <c r="Z438" s="769">
        <f t="shared" si="59"/>
        <v>1</v>
      </c>
      <c r="AA438" s="769">
        <f t="shared" si="60"/>
        <v>0</v>
      </c>
      <c r="AB438" s="769">
        <f t="shared" si="58"/>
        <v>0</v>
      </c>
      <c r="AC438" s="769"/>
      <c r="AD438" s="772" t="str">
        <f>IF(OR(T438&lt;&gt;"",U438&lt;&gt;""),Dropdown!$A$4,IF(OR(V438&lt;&gt;"",W438&lt;&gt;""),Dropdown!$A$5,Dropdown!$A$3))</f>
        <v>Residential</v>
      </c>
      <c r="AE438" s="773" t="s">
        <v>633</v>
      </c>
      <c r="AF438" s="773"/>
      <c r="AG438" s="773"/>
      <c r="AH438" s="773" t="str">
        <f>IF(AG438&lt;&gt;"",VLOOKUP(AG438,Dropdown!$N$3:$R$62,3,FALSE),IF(AF438&lt;&gt;"",VLOOKUP(AF438,Dropdown!$N$3:$R$62,3,FALSE),IF(AE438&lt;&gt;"",VLOOKUP(AE438,Dropdown!$N$3:$R$62,3,FALSE),"")))</f>
        <v>HI</v>
      </c>
      <c r="AI438" s="773" t="str">
        <f>IF(AG438&lt;&gt;"",VLOOKUP(AG438,Dropdown!$N$3:$R$62,5,FALSE),IF(AF438&lt;&gt;"",VLOOKUP(AF438,Dropdown!$N$3:$R$62,5,FALSE),IF(AE438&lt;&gt;"",VLOOKUP(AE438,Dropdown!$N$3:$R$62,5,FALSE),"")))</f>
        <v>Moderate</v>
      </c>
      <c r="AJ438" s="773"/>
      <c r="AK438" s="773"/>
      <c r="AL438" s="773"/>
      <c r="AM438" s="773"/>
      <c r="AN438" s="773"/>
      <c r="AO438" s="773"/>
      <c r="AP438" s="773" t="s">
        <v>553</v>
      </c>
      <c r="AQ438" s="769"/>
      <c r="AR438" s="890" t="s">
        <v>63</v>
      </c>
      <c r="AS438" s="845">
        <v>55</v>
      </c>
      <c r="AT438" s="769"/>
      <c r="AU438" s="769"/>
      <c r="AV438" s="846"/>
      <c r="AW438" s="826"/>
      <c r="AX438" s="825"/>
      <c r="AY438" s="825"/>
      <c r="AZ438" s="803"/>
      <c r="BA438" s="804"/>
      <c r="BB438" s="804"/>
      <c r="BC438" s="826">
        <v>150</v>
      </c>
      <c r="BD438" s="825">
        <v>250</v>
      </c>
      <c r="BE438" s="851">
        <f t="shared" si="61"/>
        <v>200</v>
      </c>
      <c r="BF438" s="847">
        <f t="shared" si="62"/>
        <v>30.3951367781155</v>
      </c>
      <c r="BG438" s="812"/>
      <c r="BH438" s="812"/>
      <c r="BI438" s="826"/>
      <c r="BJ438" s="825"/>
      <c r="BK438" s="825"/>
      <c r="BL438" s="803"/>
      <c r="BM438" s="804"/>
      <c r="BN438" s="804"/>
      <c r="BO438" s="826"/>
      <c r="BP438" s="825"/>
      <c r="BQ438" s="825"/>
      <c r="BR438" s="813"/>
      <c r="BS438" s="812"/>
      <c r="BT438" s="812"/>
      <c r="BU438" s="826"/>
      <c r="BV438" s="825"/>
      <c r="BW438" s="825"/>
      <c r="BX438" s="813"/>
      <c r="BY438" s="812"/>
      <c r="BZ438" s="812"/>
      <c r="CA438" s="826"/>
      <c r="CB438" s="825"/>
      <c r="CC438" s="825"/>
      <c r="CD438" s="813"/>
      <c r="CE438" s="812"/>
      <c r="CF438" s="812"/>
      <c r="CG438" s="826"/>
      <c r="CH438" s="825"/>
      <c r="CI438" s="825"/>
      <c r="CJ438" s="813"/>
      <c r="CK438" s="812"/>
      <c r="CL438" s="812"/>
      <c r="CM438" s="826"/>
      <c r="CN438" s="825"/>
      <c r="CO438" s="825"/>
      <c r="CP438" s="813"/>
      <c r="CQ438" s="812"/>
      <c r="CR438" s="812"/>
      <c r="CS438" s="826"/>
      <c r="CT438" s="825"/>
      <c r="CU438" s="825"/>
      <c r="CV438" s="813"/>
      <c r="CW438" s="812"/>
      <c r="CX438" s="812"/>
      <c r="CY438" s="826"/>
      <c r="CZ438" s="825"/>
      <c r="DA438" s="825"/>
      <c r="DB438" s="813"/>
      <c r="DC438" s="812"/>
      <c r="DD438" s="812"/>
      <c r="DE438" s="826"/>
      <c r="DF438" s="825"/>
      <c r="DG438" s="825"/>
      <c r="DH438" s="813"/>
      <c r="DI438" s="812"/>
      <c r="DJ438" s="812"/>
      <c r="DK438" s="826"/>
      <c r="DL438" s="825"/>
      <c r="DM438" s="825"/>
      <c r="DN438" s="813"/>
      <c r="DO438" s="812"/>
      <c r="DP438" s="812"/>
      <c r="DQ438" s="827"/>
      <c r="DR438" s="828"/>
      <c r="DS438" s="828"/>
      <c r="DT438" s="813"/>
      <c r="DU438" s="812"/>
      <c r="DV438" s="812"/>
      <c r="DW438" s="827"/>
      <c r="DX438" s="828"/>
      <c r="DY438" s="828"/>
      <c r="DZ438" s="813"/>
      <c r="EA438" s="812"/>
      <c r="EB438" s="812"/>
      <c r="EC438" s="827"/>
      <c r="ED438" s="828"/>
      <c r="EE438" s="828"/>
      <c r="EF438" s="813"/>
      <c r="EG438" s="812"/>
      <c r="EH438" s="812"/>
      <c r="EI438" s="827"/>
      <c r="EJ438" s="828"/>
      <c r="EK438" s="828"/>
      <c r="EL438" s="813"/>
      <c r="EM438" s="812"/>
      <c r="EN438" s="812"/>
      <c r="EO438" s="827"/>
      <c r="EP438" s="828"/>
      <c r="EQ438" s="828"/>
      <c r="ER438" s="813"/>
      <c r="ES438" s="812"/>
      <c r="ET438" s="812"/>
      <c r="EU438" s="827"/>
      <c r="EV438" s="828"/>
      <c r="EW438" s="828"/>
      <c r="EX438" s="813"/>
      <c r="EY438" s="812"/>
      <c r="EZ438" s="812"/>
      <c r="FA438" s="827"/>
      <c r="FB438" s="828"/>
      <c r="FC438" s="828"/>
      <c r="FD438" s="813"/>
      <c r="FE438" s="812"/>
      <c r="FF438" s="812"/>
      <c r="FG438" s="827"/>
      <c r="FH438" s="828"/>
      <c r="FI438" s="828"/>
      <c r="FJ438" s="813"/>
      <c r="FK438" s="812"/>
      <c r="FL438" s="812"/>
      <c r="FM438" s="827"/>
      <c r="FN438" s="828"/>
      <c r="FO438" s="828"/>
      <c r="FP438" s="813"/>
      <c r="FQ438" s="812"/>
      <c r="FR438" s="812"/>
      <c r="FS438" s="826"/>
      <c r="FT438" s="825"/>
      <c r="FU438" s="825"/>
      <c r="FV438" s="803"/>
      <c r="FW438" s="804"/>
      <c r="FX438" s="804"/>
      <c r="FY438" s="826"/>
      <c r="FZ438" s="825"/>
      <c r="GA438" s="825"/>
      <c r="GB438" s="803"/>
      <c r="GC438" s="804"/>
      <c r="GD438" s="804"/>
      <c r="GE438" s="826"/>
      <c r="GF438" s="825"/>
      <c r="GG438" s="825"/>
      <c r="GH438" s="803"/>
      <c r="GI438" s="804"/>
      <c r="GJ438" s="804"/>
      <c r="GK438" s="826"/>
      <c r="GL438" s="825"/>
      <c r="GM438" s="825"/>
      <c r="GN438" s="803"/>
      <c r="GO438" s="804"/>
      <c r="GP438" s="804"/>
      <c r="GQ438" s="826"/>
      <c r="GR438" s="825"/>
      <c r="GS438" s="825"/>
      <c r="GT438" s="803"/>
      <c r="GU438" s="804"/>
      <c r="GV438" s="804"/>
      <c r="GW438" s="826"/>
      <c r="GX438" s="825"/>
      <c r="GY438" s="825"/>
      <c r="GZ438" s="803"/>
      <c r="HA438" s="804"/>
      <c r="HB438" s="804"/>
      <c r="HC438" s="826"/>
      <c r="HD438" s="825"/>
      <c r="HE438" s="825"/>
      <c r="HF438" s="803"/>
      <c r="HG438" s="804"/>
      <c r="HH438" s="804"/>
      <c r="HI438" s="826"/>
      <c r="HJ438" s="825"/>
      <c r="HK438" s="825"/>
      <c r="HL438" s="803"/>
      <c r="HM438" s="804"/>
      <c r="HN438" s="804"/>
      <c r="HO438" s="826"/>
      <c r="HP438" s="825"/>
      <c r="HQ438" s="825"/>
      <c r="HR438" s="803"/>
      <c r="HS438" s="804"/>
      <c r="HT438" s="804"/>
      <c r="HU438" s="826"/>
      <c r="HV438" s="825"/>
      <c r="HW438" s="825"/>
      <c r="HX438" s="803"/>
      <c r="HY438" s="804"/>
      <c r="HZ438" s="804"/>
      <c r="IA438" s="826"/>
      <c r="IB438" s="825"/>
      <c r="IC438" s="825"/>
      <c r="ID438" s="803"/>
      <c r="IE438" s="804"/>
      <c r="IF438" s="804"/>
      <c r="IG438" s="826"/>
      <c r="IH438" s="825"/>
      <c r="II438" s="825"/>
      <c r="IJ438" s="803"/>
      <c r="IK438" s="804"/>
      <c r="IL438" s="804"/>
      <c r="IM438" s="826"/>
      <c r="IN438" s="825"/>
      <c r="IO438" s="825"/>
      <c r="IP438" s="803"/>
      <c r="IQ438" s="804"/>
      <c r="IR438" s="804"/>
      <c r="IS438" s="826"/>
      <c r="IT438" s="825"/>
      <c r="IU438" s="825"/>
      <c r="IV438" s="803"/>
      <c r="IW438" s="804"/>
      <c r="IX438" s="804"/>
      <c r="IY438" s="826"/>
      <c r="IZ438" s="825"/>
      <c r="JA438" s="825"/>
      <c r="JB438" s="803"/>
      <c r="JC438" s="804"/>
      <c r="JD438" s="804"/>
      <c r="JE438" s="826"/>
      <c r="JF438" s="825"/>
      <c r="JG438" s="825"/>
      <c r="JH438" s="803"/>
      <c r="JI438" s="804"/>
      <c r="JJ438" s="804"/>
      <c r="JK438" s="826"/>
      <c r="JL438" s="825"/>
      <c r="JM438" s="825"/>
      <c r="JN438" s="803"/>
      <c r="JO438" s="804"/>
      <c r="JP438" s="804"/>
      <c r="JQ438" s="826"/>
      <c r="JR438" s="825"/>
      <c r="JS438" s="825"/>
      <c r="JT438" s="803"/>
      <c r="JU438" s="804"/>
      <c r="JV438" s="804"/>
      <c r="JW438" s="826"/>
      <c r="JX438" s="825"/>
      <c r="JY438" s="825"/>
      <c r="JZ438" s="803"/>
      <c r="KA438" s="804"/>
      <c r="KB438" s="804"/>
      <c r="KC438" s="826"/>
      <c r="KD438" s="825"/>
      <c r="KE438" s="825"/>
      <c r="KF438" s="803"/>
      <c r="KG438" s="804"/>
      <c r="KH438" s="804"/>
      <c r="KI438" s="826"/>
      <c r="KJ438" s="825"/>
      <c r="KK438" s="825"/>
      <c r="KL438" s="803"/>
      <c r="KM438" s="804"/>
      <c r="KN438" s="804"/>
      <c r="KO438" s="826"/>
      <c r="KP438" s="825"/>
      <c r="KQ438" s="825"/>
      <c r="KR438" s="803"/>
      <c r="KS438" s="804"/>
      <c r="KT438" s="804"/>
      <c r="KU438" s="826"/>
      <c r="KV438" s="825"/>
      <c r="KW438" s="825"/>
      <c r="KX438" s="803"/>
      <c r="KY438" s="804"/>
      <c r="KZ438" s="804"/>
      <c r="LA438" s="826"/>
      <c r="LB438" s="825"/>
      <c r="LC438" s="825"/>
      <c r="LD438" s="803"/>
      <c r="LE438" s="804"/>
      <c r="LF438" s="804"/>
      <c r="LG438" s="826"/>
      <c r="LH438" s="825"/>
      <c r="LI438" s="825"/>
      <c r="LJ438" s="803"/>
      <c r="LK438" s="804"/>
      <c r="LL438" s="804"/>
      <c r="LM438" s="826"/>
      <c r="LN438" s="825"/>
      <c r="LO438" s="825"/>
      <c r="LP438" s="803"/>
      <c r="LQ438" s="804"/>
      <c r="LR438" s="804"/>
      <c r="LS438" s="826"/>
      <c r="LT438" s="825"/>
      <c r="LU438" s="825"/>
      <c r="LV438" s="803"/>
      <c r="LW438" s="804"/>
      <c r="LX438" s="804"/>
      <c r="LY438" s="826"/>
      <c r="LZ438" s="825"/>
      <c r="MA438" s="825"/>
      <c r="MB438" s="803"/>
      <c r="MC438" s="804"/>
      <c r="MD438" s="804"/>
      <c r="ME438" s="826"/>
      <c r="MF438" s="825"/>
      <c r="MG438" s="825"/>
      <c r="MH438" s="803"/>
      <c r="MI438" s="804"/>
      <c r="MJ438" s="804"/>
      <c r="MK438" s="826"/>
      <c r="ML438" s="825"/>
      <c r="MM438" s="825"/>
      <c r="MN438" s="803"/>
      <c r="MO438" s="804"/>
      <c r="MP438" s="804"/>
      <c r="MQ438" s="826"/>
      <c r="MR438" s="825"/>
      <c r="MS438" s="825"/>
      <c r="MT438" s="803"/>
      <c r="MU438" s="804"/>
      <c r="MV438" s="804"/>
      <c r="MW438" s="826"/>
      <c r="MX438" s="825"/>
      <c r="MY438" s="825"/>
      <c r="MZ438" s="803"/>
      <c r="NA438" s="804"/>
      <c r="NB438" s="804"/>
      <c r="NC438" s="826"/>
      <c r="ND438" s="825"/>
      <c r="NE438" s="825"/>
      <c r="NF438" s="803"/>
      <c r="NG438" s="804"/>
      <c r="NH438" s="804"/>
      <c r="NI438" s="826"/>
      <c r="NJ438" s="825"/>
      <c r="NK438" s="825"/>
      <c r="NL438" s="803"/>
      <c r="NM438" s="804"/>
      <c r="NN438" s="804"/>
      <c r="NO438" s="826"/>
      <c r="NP438" s="825"/>
      <c r="NQ438" s="825"/>
      <c r="NR438" s="803"/>
      <c r="NS438" s="826"/>
      <c r="NT438" s="825"/>
      <c r="NU438" s="825"/>
      <c r="NV438" s="803"/>
      <c r="NW438" s="826"/>
      <c r="NX438" s="825"/>
      <c r="NY438" s="825"/>
      <c r="NZ438" s="848"/>
      <c r="OA438" s="826"/>
      <c r="OB438" s="825"/>
      <c r="OC438" s="825"/>
      <c r="OD438" s="803"/>
      <c r="OE438" s="826"/>
      <c r="OF438" s="825"/>
      <c r="OG438" s="825"/>
      <c r="OH438" s="803"/>
      <c r="OI438" s="826"/>
      <c r="OJ438" s="825"/>
      <c r="OK438" s="825"/>
      <c r="OL438" s="803"/>
      <c r="OM438" s="826"/>
      <c r="ON438" s="825"/>
      <c r="OO438" s="825"/>
      <c r="OP438" s="803"/>
      <c r="OQ438" s="826"/>
      <c r="OR438" s="825"/>
      <c r="OS438" s="825"/>
      <c r="OT438" s="803"/>
      <c r="OU438" s="826"/>
      <c r="OV438" s="825"/>
      <c r="OW438" s="825"/>
      <c r="OX438" s="803"/>
      <c r="OY438" s="826"/>
      <c r="OZ438" s="825"/>
      <c r="PA438" s="825"/>
      <c r="PB438" s="803"/>
      <c r="PC438" s="826"/>
      <c r="PD438" s="825"/>
      <c r="PE438" s="825"/>
      <c r="PF438" s="803"/>
    </row>
    <row r="439" spans="1:422" hidden="1" x14ac:dyDescent="0.25">
      <c r="A439" s="769" t="s">
        <v>56</v>
      </c>
      <c r="B439" s="769"/>
      <c r="C439" s="769"/>
      <c r="D439" s="770"/>
      <c r="E439" s="769"/>
      <c r="F439" s="769" t="s">
        <v>105</v>
      </c>
      <c r="G439" s="769"/>
      <c r="H439" s="769"/>
      <c r="I439" s="769"/>
      <c r="J439" s="769"/>
      <c r="K439" s="769"/>
      <c r="L439" s="769"/>
      <c r="M439" s="769"/>
      <c r="N439" s="769"/>
      <c r="O439" s="769"/>
      <c r="P439" s="769"/>
      <c r="Q439" s="769"/>
      <c r="R439" s="769"/>
      <c r="S439" s="769"/>
      <c r="T439" s="816"/>
      <c r="U439" s="816"/>
      <c r="V439" s="816"/>
      <c r="W439" s="816"/>
      <c r="X439" s="769">
        <v>1</v>
      </c>
      <c r="Y439" s="769">
        <f>IF(AND(AJ439="",AK439="",AL439="",AN439="",AO439="",OR(AP439="",AP439=Dropdown!$AM$12,AP439=Dropdown!$AM$11)),1,0)</f>
        <v>1</v>
      </c>
      <c r="Z439" s="769">
        <f t="shared" ref="Z439:Z457" si="63">IF(SUM(AW439:AY439,BC439:BE439,BI439:BK439)&gt;0,1,0)</f>
        <v>1</v>
      </c>
      <c r="AA439" s="769">
        <f t="shared" ref="AA439:AA457" si="64">IF(SUM(DQ439:DS439,FS439:FU439,IM439:IO439,KO439:KQ439)&gt;0,1,0)</f>
        <v>0</v>
      </c>
      <c r="AB439" s="769">
        <f t="shared" ref="AB439:AB454" si="65">IF(SUM(MQ439:NL439)&gt;0,1,0)</f>
        <v>0</v>
      </c>
      <c r="AC439" s="769"/>
      <c r="AD439" s="772" t="str">
        <f>IF(OR(T439&lt;&gt;"",U439&lt;&gt;""),Dropdown!$A$4,IF(OR(V439&lt;&gt;"",W439&lt;&gt;""),Dropdown!$A$5,Dropdown!$A$3))</f>
        <v>Residential</v>
      </c>
      <c r="AE439" s="773" t="s">
        <v>633</v>
      </c>
      <c r="AF439" s="773"/>
      <c r="AG439" s="773"/>
      <c r="AH439" s="773" t="str">
        <f>IF(AG439&lt;&gt;"",VLOOKUP(AG439,Dropdown!$N$3:$R$62,3,FALSE),IF(AF439&lt;&gt;"",VLOOKUP(AF439,Dropdown!$N$3:$R$62,3,FALSE),IF(AE439&lt;&gt;"",VLOOKUP(AE439,Dropdown!$N$3:$R$62,3,FALSE),"")))</f>
        <v>HI</v>
      </c>
      <c r="AI439" s="773" t="str">
        <f>IF(AG439&lt;&gt;"",VLOOKUP(AG439,Dropdown!$N$3:$R$62,5,FALSE),IF(AF439&lt;&gt;"",VLOOKUP(AF439,Dropdown!$N$3:$R$62,5,FALSE),IF(AE439&lt;&gt;"",VLOOKUP(AE439,Dropdown!$N$3:$R$62,5,FALSE),"")))</f>
        <v>Moderate</v>
      </c>
      <c r="AJ439" s="773"/>
      <c r="AK439" s="773"/>
      <c r="AL439" s="773"/>
      <c r="AM439" s="773"/>
      <c r="AN439" s="773"/>
      <c r="AO439" s="773"/>
      <c r="AP439" s="773"/>
      <c r="AQ439" s="769"/>
      <c r="AR439" s="890" t="s">
        <v>63</v>
      </c>
      <c r="AS439" s="845">
        <v>55</v>
      </c>
      <c r="AT439" s="769"/>
      <c r="AU439" s="769"/>
      <c r="AV439" s="846"/>
      <c r="AW439" s="826"/>
      <c r="AX439" s="825"/>
      <c r="AY439" s="825"/>
      <c r="AZ439" s="803"/>
      <c r="BA439" s="804"/>
      <c r="BB439" s="804"/>
      <c r="BC439" s="823"/>
      <c r="BD439" s="824"/>
      <c r="BE439" s="825"/>
      <c r="BF439" s="803"/>
      <c r="BG439" s="804"/>
      <c r="BH439" s="804"/>
      <c r="BI439" s="826"/>
      <c r="BJ439" s="825"/>
      <c r="BK439" s="861">
        <v>0.75</v>
      </c>
      <c r="BL439" s="803"/>
      <c r="BM439" s="804"/>
      <c r="BN439" s="804"/>
      <c r="BO439" s="823"/>
      <c r="BP439" s="824"/>
      <c r="BQ439" s="825"/>
      <c r="BR439" s="803"/>
      <c r="BS439" s="804"/>
      <c r="BT439" s="804"/>
      <c r="BU439" s="823"/>
      <c r="BV439" s="824"/>
      <c r="BW439" s="825"/>
      <c r="BX439" s="803"/>
      <c r="BY439" s="804"/>
      <c r="BZ439" s="804"/>
      <c r="CA439" s="823"/>
      <c r="CB439" s="824"/>
      <c r="CC439" s="825"/>
      <c r="CD439" s="803"/>
      <c r="CE439" s="804"/>
      <c r="CF439" s="804"/>
      <c r="CG439" s="823"/>
      <c r="CH439" s="824"/>
      <c r="CI439" s="825"/>
      <c r="CJ439" s="803"/>
      <c r="CK439" s="804"/>
      <c r="CL439" s="804"/>
      <c r="CM439" s="823"/>
      <c r="CN439" s="824"/>
      <c r="CO439" s="825"/>
      <c r="CP439" s="803"/>
      <c r="CQ439" s="804"/>
      <c r="CR439" s="804"/>
      <c r="CS439" s="823"/>
      <c r="CT439" s="824"/>
      <c r="CU439" s="825"/>
      <c r="CV439" s="803"/>
      <c r="CW439" s="804"/>
      <c r="CX439" s="804"/>
      <c r="CY439" s="823"/>
      <c r="CZ439" s="824"/>
      <c r="DA439" s="825"/>
      <c r="DB439" s="803"/>
      <c r="DC439" s="804"/>
      <c r="DD439" s="804"/>
      <c r="DE439" s="826"/>
      <c r="DF439" s="825"/>
      <c r="DG439" s="825"/>
      <c r="DH439" s="803"/>
      <c r="DI439" s="804"/>
      <c r="DJ439" s="804"/>
      <c r="DK439" s="823"/>
      <c r="DL439" s="824"/>
      <c r="DM439" s="825"/>
      <c r="DN439" s="803"/>
      <c r="DO439" s="804"/>
      <c r="DP439" s="804"/>
      <c r="DQ439" s="827"/>
      <c r="DR439" s="828"/>
      <c r="DS439" s="835"/>
      <c r="DT439" s="811"/>
      <c r="DU439" s="812"/>
      <c r="DV439" s="812"/>
      <c r="DW439" s="836"/>
      <c r="DX439" s="835"/>
      <c r="DY439" s="828"/>
      <c r="DZ439" s="813"/>
      <c r="EA439" s="814"/>
      <c r="EB439" s="814"/>
      <c r="EC439" s="827"/>
      <c r="ED439" s="828"/>
      <c r="EE439" s="835"/>
      <c r="EF439" s="811"/>
      <c r="EG439" s="812"/>
      <c r="EH439" s="812"/>
      <c r="EI439" s="836"/>
      <c r="EJ439" s="835"/>
      <c r="EK439" s="828"/>
      <c r="EL439" s="813"/>
      <c r="EM439" s="814"/>
      <c r="EN439" s="814"/>
      <c r="EO439" s="827"/>
      <c r="EP439" s="828"/>
      <c r="EQ439" s="835"/>
      <c r="ER439" s="811"/>
      <c r="ES439" s="812"/>
      <c r="ET439" s="812"/>
      <c r="EU439" s="836"/>
      <c r="EV439" s="835"/>
      <c r="EW439" s="828"/>
      <c r="EX439" s="813"/>
      <c r="EY439" s="814"/>
      <c r="EZ439" s="814"/>
      <c r="FA439" s="827"/>
      <c r="FB439" s="828"/>
      <c r="FC439" s="835"/>
      <c r="FD439" s="811"/>
      <c r="FE439" s="812"/>
      <c r="FF439" s="812"/>
      <c r="FG439" s="836"/>
      <c r="FH439" s="835"/>
      <c r="FI439" s="828"/>
      <c r="FJ439" s="813"/>
      <c r="FK439" s="814"/>
      <c r="FL439" s="814"/>
      <c r="FM439" s="827"/>
      <c r="FN439" s="828"/>
      <c r="FO439" s="835"/>
      <c r="FP439" s="811"/>
      <c r="FQ439" s="812"/>
      <c r="FR439" s="812"/>
      <c r="FS439" s="823"/>
      <c r="FT439" s="824"/>
      <c r="FU439" s="825"/>
      <c r="FV439" s="803"/>
      <c r="FW439" s="804"/>
      <c r="FX439" s="804"/>
      <c r="FY439" s="826"/>
      <c r="FZ439" s="825"/>
      <c r="GA439" s="824"/>
      <c r="GB439" s="805"/>
      <c r="GC439" s="804"/>
      <c r="GD439" s="804"/>
      <c r="GE439" s="823"/>
      <c r="GF439" s="824"/>
      <c r="GG439" s="825"/>
      <c r="GH439" s="803"/>
      <c r="GI439" s="809"/>
      <c r="GJ439" s="809"/>
      <c r="GK439" s="826"/>
      <c r="GL439" s="825"/>
      <c r="GM439" s="824"/>
      <c r="GN439" s="805"/>
      <c r="GO439" s="804"/>
      <c r="GP439" s="804"/>
      <c r="GQ439" s="823"/>
      <c r="GR439" s="824"/>
      <c r="GS439" s="825"/>
      <c r="GT439" s="803"/>
      <c r="GU439" s="809"/>
      <c r="GV439" s="809"/>
      <c r="GW439" s="826"/>
      <c r="GX439" s="825"/>
      <c r="GY439" s="824"/>
      <c r="GZ439" s="805"/>
      <c r="HA439" s="804"/>
      <c r="HB439" s="804"/>
      <c r="HC439" s="823"/>
      <c r="HD439" s="824"/>
      <c r="HE439" s="825"/>
      <c r="HF439" s="803"/>
      <c r="HG439" s="809"/>
      <c r="HH439" s="809"/>
      <c r="HI439" s="826"/>
      <c r="HJ439" s="825"/>
      <c r="HK439" s="824"/>
      <c r="HL439" s="805"/>
      <c r="HM439" s="804"/>
      <c r="HN439" s="804"/>
      <c r="HO439" s="823"/>
      <c r="HP439" s="824"/>
      <c r="HQ439" s="825"/>
      <c r="HR439" s="803"/>
      <c r="HS439" s="809"/>
      <c r="HT439" s="809"/>
      <c r="HU439" s="826"/>
      <c r="HV439" s="825"/>
      <c r="HW439" s="824"/>
      <c r="HX439" s="805"/>
      <c r="HY439" s="804"/>
      <c r="HZ439" s="804"/>
      <c r="IA439" s="823"/>
      <c r="IB439" s="824"/>
      <c r="IC439" s="825"/>
      <c r="ID439" s="803"/>
      <c r="IE439" s="804"/>
      <c r="IF439" s="804"/>
      <c r="IG439" s="826"/>
      <c r="IH439" s="825"/>
      <c r="II439" s="824"/>
      <c r="IJ439" s="805"/>
      <c r="IK439" s="804"/>
      <c r="IL439" s="804"/>
      <c r="IM439" s="823"/>
      <c r="IN439" s="824"/>
      <c r="IO439" s="825"/>
      <c r="IP439" s="803"/>
      <c r="IQ439" s="804"/>
      <c r="IR439" s="804"/>
      <c r="IS439" s="826"/>
      <c r="IT439" s="825"/>
      <c r="IU439" s="824"/>
      <c r="IV439" s="805"/>
      <c r="IW439" s="804"/>
      <c r="IX439" s="804"/>
      <c r="IY439" s="823"/>
      <c r="IZ439" s="824"/>
      <c r="JA439" s="825"/>
      <c r="JB439" s="803"/>
      <c r="JC439" s="804"/>
      <c r="JD439" s="804"/>
      <c r="JE439" s="826"/>
      <c r="JF439" s="825"/>
      <c r="JG439" s="824"/>
      <c r="JH439" s="805"/>
      <c r="JI439" s="804"/>
      <c r="JJ439" s="804"/>
      <c r="JK439" s="823"/>
      <c r="JL439" s="824"/>
      <c r="JM439" s="825"/>
      <c r="JN439" s="803"/>
      <c r="JO439" s="809"/>
      <c r="JP439" s="809"/>
      <c r="JQ439" s="826"/>
      <c r="JR439" s="825"/>
      <c r="JS439" s="824"/>
      <c r="JT439" s="805"/>
      <c r="JU439" s="804"/>
      <c r="JV439" s="804"/>
      <c r="JW439" s="823"/>
      <c r="JX439" s="824"/>
      <c r="JY439" s="824"/>
      <c r="JZ439" s="805"/>
      <c r="KA439" s="809"/>
      <c r="KB439" s="809"/>
      <c r="KC439" s="823"/>
      <c r="KD439" s="824"/>
      <c r="KE439" s="824"/>
      <c r="KF439" s="805"/>
      <c r="KG439" s="809"/>
      <c r="KH439" s="809"/>
      <c r="KI439" s="823"/>
      <c r="KJ439" s="824"/>
      <c r="KK439" s="824"/>
      <c r="KL439" s="805"/>
      <c r="KM439" s="809"/>
      <c r="KN439" s="809"/>
      <c r="KO439" s="823"/>
      <c r="KP439" s="824"/>
      <c r="KQ439" s="824"/>
      <c r="KR439" s="805"/>
      <c r="KS439" s="804"/>
      <c r="KT439" s="804"/>
      <c r="KU439" s="823"/>
      <c r="KV439" s="824"/>
      <c r="KW439" s="824"/>
      <c r="KX439" s="805"/>
      <c r="KY439" s="809"/>
      <c r="KZ439" s="809"/>
      <c r="LA439" s="823"/>
      <c r="LB439" s="824"/>
      <c r="LC439" s="824"/>
      <c r="LD439" s="805"/>
      <c r="LE439" s="804"/>
      <c r="LF439" s="804"/>
      <c r="LG439" s="823"/>
      <c r="LH439" s="824"/>
      <c r="LI439" s="824"/>
      <c r="LJ439" s="805"/>
      <c r="LK439" s="804"/>
      <c r="LL439" s="804"/>
      <c r="LM439" s="823"/>
      <c r="LN439" s="824"/>
      <c r="LO439" s="824"/>
      <c r="LP439" s="805"/>
      <c r="LQ439" s="809"/>
      <c r="LR439" s="809"/>
      <c r="LS439" s="823"/>
      <c r="LT439" s="824"/>
      <c r="LU439" s="824"/>
      <c r="LV439" s="805"/>
      <c r="LW439" s="804"/>
      <c r="LX439" s="804"/>
      <c r="LY439" s="823"/>
      <c r="LZ439" s="824"/>
      <c r="MA439" s="824"/>
      <c r="MB439" s="805"/>
      <c r="MC439" s="809"/>
      <c r="MD439" s="809"/>
      <c r="ME439" s="823"/>
      <c r="MF439" s="824"/>
      <c r="MG439" s="824"/>
      <c r="MH439" s="805"/>
      <c r="MI439" s="809"/>
      <c r="MJ439" s="809"/>
      <c r="MK439" s="823"/>
      <c r="ML439" s="824"/>
      <c r="MM439" s="824"/>
      <c r="MN439" s="805"/>
      <c r="MO439" s="809"/>
      <c r="MP439" s="809"/>
      <c r="MQ439" s="823"/>
      <c r="MR439" s="824"/>
      <c r="MS439" s="824"/>
      <c r="MT439" s="805"/>
      <c r="MU439" s="804"/>
      <c r="MV439" s="804"/>
      <c r="MW439" s="823"/>
      <c r="MX439" s="824"/>
      <c r="MY439" s="824"/>
      <c r="MZ439" s="805"/>
      <c r="NA439" s="804"/>
      <c r="NB439" s="804"/>
      <c r="NC439" s="823"/>
      <c r="ND439" s="824"/>
      <c r="NE439" s="824"/>
      <c r="NF439" s="805"/>
      <c r="NG439" s="804"/>
      <c r="NH439" s="804"/>
      <c r="NI439" s="823"/>
      <c r="NJ439" s="824"/>
      <c r="NK439" s="824"/>
      <c r="NL439" s="805"/>
      <c r="NM439" s="809"/>
      <c r="NN439" s="809"/>
      <c r="NO439" s="823"/>
      <c r="NP439" s="824"/>
      <c r="NQ439" s="824"/>
      <c r="NR439" s="805"/>
      <c r="NS439" s="823"/>
      <c r="NT439" s="824"/>
      <c r="NU439" s="824"/>
      <c r="NV439" s="805"/>
      <c r="NW439" s="826"/>
      <c r="NX439" s="825"/>
      <c r="NY439" s="861"/>
      <c r="NZ439" s="848"/>
      <c r="OA439" s="823"/>
      <c r="OB439" s="824"/>
      <c r="OC439" s="824"/>
      <c r="OD439" s="805"/>
      <c r="OE439" s="823"/>
      <c r="OF439" s="824"/>
      <c r="OG439" s="824"/>
      <c r="OH439" s="805"/>
      <c r="OI439" s="823"/>
      <c r="OJ439" s="824"/>
      <c r="OK439" s="824"/>
      <c r="OL439" s="805"/>
      <c r="OM439" s="823"/>
      <c r="ON439" s="824"/>
      <c r="OO439" s="824"/>
      <c r="OP439" s="805"/>
      <c r="OQ439" s="823"/>
      <c r="OR439" s="824"/>
      <c r="OS439" s="824"/>
      <c r="OT439" s="805"/>
      <c r="OU439" s="826"/>
      <c r="OV439" s="825"/>
      <c r="OW439" s="825"/>
      <c r="OX439" s="803"/>
      <c r="OY439" s="823"/>
      <c r="OZ439" s="824"/>
      <c r="PA439" s="824"/>
      <c r="PB439" s="805"/>
      <c r="PC439" s="823"/>
      <c r="PD439" s="824"/>
      <c r="PE439" s="824"/>
      <c r="PF439" s="805"/>
    </row>
    <row r="440" spans="1:422" hidden="1" x14ac:dyDescent="0.25">
      <c r="A440" s="769" t="s">
        <v>110</v>
      </c>
      <c r="B440" s="769" t="s">
        <v>40</v>
      </c>
      <c r="C440" s="769"/>
      <c r="D440" s="770"/>
      <c r="E440" s="769"/>
      <c r="F440" s="769"/>
      <c r="G440" s="769"/>
      <c r="H440" s="769"/>
      <c r="I440" s="769"/>
      <c r="J440" s="769"/>
      <c r="K440" s="769" t="s">
        <v>79</v>
      </c>
      <c r="L440" s="769"/>
      <c r="M440" s="769"/>
      <c r="N440" s="769"/>
      <c r="O440" s="769"/>
      <c r="P440" s="769"/>
      <c r="Q440" s="769"/>
      <c r="R440" s="769"/>
      <c r="S440" s="769"/>
      <c r="T440" s="816"/>
      <c r="U440" s="816"/>
      <c r="V440" s="816"/>
      <c r="W440" s="942"/>
      <c r="X440" s="769">
        <v>1</v>
      </c>
      <c r="Y440" s="769">
        <f>IF(AND(AJ440="",AK440="",AL440="",AN440="",AO440="",OR(AP440="",AP440=Dropdown!$AM$12,AP440=Dropdown!$AM$11)),1,0)</f>
        <v>0</v>
      </c>
      <c r="Z440" s="769">
        <f t="shared" si="63"/>
        <v>1</v>
      </c>
      <c r="AA440" s="769">
        <f t="shared" si="64"/>
        <v>0</v>
      </c>
      <c r="AB440" s="769">
        <f t="shared" si="65"/>
        <v>0</v>
      </c>
      <c r="AC440" s="769"/>
      <c r="AD440" s="772" t="str">
        <f>IF(OR(T440&lt;&gt;"",U440&lt;&gt;""),Dropdown!$A$4,IF(OR(V440&lt;&gt;"",W440&lt;&gt;""),Dropdown!$A$5,Dropdown!$A$3))</f>
        <v>Residential</v>
      </c>
      <c r="AE440" s="773"/>
      <c r="AF440" s="773" t="s">
        <v>40</v>
      </c>
      <c r="AG440" s="773"/>
      <c r="AH440" s="773" t="str">
        <f>IF(AG440&lt;&gt;"",VLOOKUP(AG440,Dropdown!$N$3:$R$62,3,FALSE),IF(AF440&lt;&gt;"",VLOOKUP(AF440,Dropdown!$N$3:$R$62,3,FALSE),IF(AE440&lt;&gt;"",VLOOKUP(AE440,Dropdown!$N$3:$R$62,3,FALSE),"")))</f>
        <v>UMI</v>
      </c>
      <c r="AI440" s="773" t="str">
        <f>IF(AG440&lt;&gt;"",VLOOKUP(AG440,Dropdown!$N$3:$R$62,5,FALSE),IF(AF440&lt;&gt;"",VLOOKUP(AF440,Dropdown!$N$3:$R$62,5,FALSE),IF(AE440&lt;&gt;"",VLOOKUP(AE440,Dropdown!$N$3:$R$62,5,FALSE),"")))</f>
        <v>Diverse</v>
      </c>
      <c r="AJ440" s="773"/>
      <c r="AK440" s="773"/>
      <c r="AL440" s="773" t="s">
        <v>79</v>
      </c>
      <c r="AM440" s="773"/>
      <c r="AN440" s="773"/>
      <c r="AO440" s="773"/>
      <c r="AP440" s="773"/>
      <c r="AQ440" s="769" t="s">
        <v>111</v>
      </c>
      <c r="AR440" s="890" t="s">
        <v>63</v>
      </c>
      <c r="AS440" s="845"/>
      <c r="AT440" s="769"/>
      <c r="AU440" s="769"/>
      <c r="AV440" s="846"/>
      <c r="AW440" s="826"/>
      <c r="AX440" s="825"/>
      <c r="AY440" s="825">
        <v>300</v>
      </c>
      <c r="AZ440" s="803"/>
      <c r="BA440" s="804"/>
      <c r="BB440" s="804"/>
      <c r="BC440" s="823"/>
      <c r="BD440" s="824"/>
      <c r="BE440" s="824"/>
      <c r="BF440" s="805"/>
      <c r="BG440" s="804"/>
      <c r="BH440" s="804"/>
      <c r="BI440" s="826"/>
      <c r="BJ440" s="825"/>
      <c r="BK440" s="825"/>
      <c r="BL440" s="803"/>
      <c r="BM440" s="804"/>
      <c r="BN440" s="804"/>
      <c r="BO440" s="826"/>
      <c r="BP440" s="825"/>
      <c r="BQ440" s="825"/>
      <c r="BR440" s="803"/>
      <c r="BS440" s="804"/>
      <c r="BT440" s="804"/>
      <c r="BU440" s="826"/>
      <c r="BV440" s="825"/>
      <c r="BW440" s="825"/>
      <c r="BX440" s="803"/>
      <c r="BY440" s="804"/>
      <c r="BZ440" s="804"/>
      <c r="CA440" s="826"/>
      <c r="CB440" s="825"/>
      <c r="CC440" s="825"/>
      <c r="CD440" s="803"/>
      <c r="CE440" s="804"/>
      <c r="CF440" s="804"/>
      <c r="CG440" s="826"/>
      <c r="CH440" s="825"/>
      <c r="CI440" s="825"/>
      <c r="CJ440" s="803"/>
      <c r="CK440" s="804"/>
      <c r="CL440" s="804"/>
      <c r="CM440" s="826"/>
      <c r="CN440" s="825"/>
      <c r="CO440" s="825"/>
      <c r="CP440" s="803"/>
      <c r="CQ440" s="804"/>
      <c r="CR440" s="804"/>
      <c r="CS440" s="826"/>
      <c r="CT440" s="825"/>
      <c r="CU440" s="825"/>
      <c r="CV440" s="803"/>
      <c r="CW440" s="804"/>
      <c r="CX440" s="804"/>
      <c r="CY440" s="826"/>
      <c r="CZ440" s="825"/>
      <c r="DA440" s="825"/>
      <c r="DB440" s="803"/>
      <c r="DC440" s="804"/>
      <c r="DD440" s="804"/>
      <c r="DE440" s="826"/>
      <c r="DF440" s="825"/>
      <c r="DG440" s="825"/>
      <c r="DH440" s="803"/>
      <c r="DI440" s="804"/>
      <c r="DJ440" s="804"/>
      <c r="DK440" s="826"/>
      <c r="DL440" s="825"/>
      <c r="DM440" s="825"/>
      <c r="DN440" s="803"/>
      <c r="DO440" s="804"/>
      <c r="DP440" s="804"/>
      <c r="DQ440" s="827"/>
      <c r="DR440" s="828"/>
      <c r="DS440" s="835"/>
      <c r="DT440" s="858"/>
      <c r="DU440" s="819"/>
      <c r="DV440" s="819"/>
      <c r="DW440" s="836"/>
      <c r="DX440" s="835"/>
      <c r="DY440" s="828"/>
      <c r="DZ440" s="818"/>
      <c r="EA440" s="872"/>
      <c r="EB440" s="872"/>
      <c r="EC440" s="827"/>
      <c r="ED440" s="828"/>
      <c r="EE440" s="835"/>
      <c r="EF440" s="858"/>
      <c r="EG440" s="819"/>
      <c r="EH440" s="819"/>
      <c r="EI440" s="836"/>
      <c r="EJ440" s="835"/>
      <c r="EK440" s="828"/>
      <c r="EL440" s="818"/>
      <c r="EM440" s="872"/>
      <c r="EN440" s="872"/>
      <c r="EO440" s="827"/>
      <c r="EP440" s="828"/>
      <c r="EQ440" s="835"/>
      <c r="ER440" s="858"/>
      <c r="ES440" s="819"/>
      <c r="ET440" s="819"/>
      <c r="EU440" s="836"/>
      <c r="EV440" s="835"/>
      <c r="EW440" s="828"/>
      <c r="EX440" s="818"/>
      <c r="EY440" s="872"/>
      <c r="EZ440" s="872"/>
      <c r="FA440" s="827"/>
      <c r="FB440" s="828"/>
      <c r="FC440" s="835"/>
      <c r="FD440" s="858"/>
      <c r="FE440" s="819"/>
      <c r="FF440" s="819"/>
      <c r="FG440" s="836"/>
      <c r="FH440" s="835"/>
      <c r="FI440" s="828"/>
      <c r="FJ440" s="818"/>
      <c r="FK440" s="872"/>
      <c r="FL440" s="872"/>
      <c r="FM440" s="827"/>
      <c r="FN440" s="828"/>
      <c r="FO440" s="835"/>
      <c r="FP440" s="858"/>
      <c r="FQ440" s="819"/>
      <c r="FR440" s="819"/>
      <c r="FS440" s="823"/>
      <c r="FT440" s="824"/>
      <c r="FU440" s="825"/>
      <c r="FV440" s="803"/>
      <c r="FW440" s="804"/>
      <c r="FX440" s="804"/>
      <c r="FY440" s="826"/>
      <c r="FZ440" s="825"/>
      <c r="GA440" s="824"/>
      <c r="GB440" s="805"/>
      <c r="GC440" s="804"/>
      <c r="GD440" s="804"/>
      <c r="GE440" s="823"/>
      <c r="GF440" s="824"/>
      <c r="GG440" s="825"/>
      <c r="GH440" s="803"/>
      <c r="GI440" s="809"/>
      <c r="GJ440" s="809"/>
      <c r="GK440" s="826"/>
      <c r="GL440" s="825"/>
      <c r="GM440" s="824"/>
      <c r="GN440" s="805"/>
      <c r="GO440" s="804"/>
      <c r="GP440" s="804"/>
      <c r="GQ440" s="823"/>
      <c r="GR440" s="824"/>
      <c r="GS440" s="825"/>
      <c r="GT440" s="803"/>
      <c r="GU440" s="809"/>
      <c r="GV440" s="809"/>
      <c r="GW440" s="826"/>
      <c r="GX440" s="825"/>
      <c r="GY440" s="824"/>
      <c r="GZ440" s="805"/>
      <c r="HA440" s="804"/>
      <c r="HB440" s="804"/>
      <c r="HC440" s="823"/>
      <c r="HD440" s="824"/>
      <c r="HE440" s="825"/>
      <c r="HF440" s="803"/>
      <c r="HG440" s="809"/>
      <c r="HH440" s="809"/>
      <c r="HI440" s="826"/>
      <c r="HJ440" s="825"/>
      <c r="HK440" s="824"/>
      <c r="HL440" s="805"/>
      <c r="HM440" s="804"/>
      <c r="HN440" s="804"/>
      <c r="HO440" s="823"/>
      <c r="HP440" s="824"/>
      <c r="HQ440" s="825"/>
      <c r="HR440" s="803"/>
      <c r="HS440" s="809"/>
      <c r="HT440" s="809"/>
      <c r="HU440" s="826"/>
      <c r="HV440" s="825"/>
      <c r="HW440" s="824"/>
      <c r="HX440" s="805"/>
      <c r="HY440" s="804"/>
      <c r="HZ440" s="804"/>
      <c r="IA440" s="823"/>
      <c r="IB440" s="824"/>
      <c r="IC440" s="825"/>
      <c r="ID440" s="803"/>
      <c r="IE440" s="804"/>
      <c r="IF440" s="804"/>
      <c r="IG440" s="826"/>
      <c r="IH440" s="825"/>
      <c r="II440" s="824"/>
      <c r="IJ440" s="805"/>
      <c r="IK440" s="804"/>
      <c r="IL440" s="804"/>
      <c r="IM440" s="823"/>
      <c r="IN440" s="824"/>
      <c r="IO440" s="825"/>
      <c r="IP440" s="803"/>
      <c r="IQ440" s="804"/>
      <c r="IR440" s="804"/>
      <c r="IS440" s="826"/>
      <c r="IT440" s="825"/>
      <c r="IU440" s="824"/>
      <c r="IV440" s="805"/>
      <c r="IW440" s="804"/>
      <c r="IX440" s="804"/>
      <c r="IY440" s="823"/>
      <c r="IZ440" s="824"/>
      <c r="JA440" s="825"/>
      <c r="JB440" s="803"/>
      <c r="JC440" s="804"/>
      <c r="JD440" s="804"/>
      <c r="JE440" s="826"/>
      <c r="JF440" s="825"/>
      <c r="JG440" s="824"/>
      <c r="JH440" s="805"/>
      <c r="JI440" s="804"/>
      <c r="JJ440" s="804"/>
      <c r="JK440" s="823"/>
      <c r="JL440" s="824"/>
      <c r="JM440" s="825"/>
      <c r="JN440" s="803"/>
      <c r="JO440" s="809"/>
      <c r="JP440" s="809"/>
      <c r="JQ440" s="826"/>
      <c r="JR440" s="825"/>
      <c r="JS440" s="824"/>
      <c r="JT440" s="805"/>
      <c r="JU440" s="804"/>
      <c r="JV440" s="804"/>
      <c r="JW440" s="823"/>
      <c r="JX440" s="824"/>
      <c r="JY440" s="824"/>
      <c r="JZ440" s="805"/>
      <c r="KA440" s="809"/>
      <c r="KB440" s="809"/>
      <c r="KC440" s="823"/>
      <c r="KD440" s="824"/>
      <c r="KE440" s="824"/>
      <c r="KF440" s="805"/>
      <c r="KG440" s="809"/>
      <c r="KH440" s="809"/>
      <c r="KI440" s="823"/>
      <c r="KJ440" s="824"/>
      <c r="KK440" s="824"/>
      <c r="KL440" s="805"/>
      <c r="KM440" s="809"/>
      <c r="KN440" s="809"/>
      <c r="KO440" s="823"/>
      <c r="KP440" s="824"/>
      <c r="KQ440" s="824"/>
      <c r="KR440" s="805"/>
      <c r="KS440" s="804"/>
      <c r="KT440" s="804"/>
      <c r="KU440" s="823"/>
      <c r="KV440" s="824"/>
      <c r="KW440" s="824"/>
      <c r="KX440" s="805"/>
      <c r="KY440" s="809"/>
      <c r="KZ440" s="809"/>
      <c r="LA440" s="823"/>
      <c r="LB440" s="824"/>
      <c r="LC440" s="824"/>
      <c r="LD440" s="805"/>
      <c r="LE440" s="804"/>
      <c r="LF440" s="804"/>
      <c r="LG440" s="823"/>
      <c r="LH440" s="824"/>
      <c r="LI440" s="824"/>
      <c r="LJ440" s="805"/>
      <c r="LK440" s="804"/>
      <c r="LL440" s="804"/>
      <c r="LM440" s="823"/>
      <c r="LN440" s="824"/>
      <c r="LO440" s="824"/>
      <c r="LP440" s="805"/>
      <c r="LQ440" s="809"/>
      <c r="LR440" s="809"/>
      <c r="LS440" s="823"/>
      <c r="LT440" s="824"/>
      <c r="LU440" s="824"/>
      <c r="LV440" s="805"/>
      <c r="LW440" s="804"/>
      <c r="LX440" s="804"/>
      <c r="LY440" s="823"/>
      <c r="LZ440" s="824"/>
      <c r="MA440" s="824"/>
      <c r="MB440" s="805"/>
      <c r="MC440" s="809"/>
      <c r="MD440" s="809"/>
      <c r="ME440" s="823"/>
      <c r="MF440" s="824"/>
      <c r="MG440" s="824"/>
      <c r="MH440" s="805"/>
      <c r="MI440" s="809"/>
      <c r="MJ440" s="809"/>
      <c r="MK440" s="823"/>
      <c r="ML440" s="824"/>
      <c r="MM440" s="824"/>
      <c r="MN440" s="805"/>
      <c r="MO440" s="809"/>
      <c r="MP440" s="809"/>
      <c r="MQ440" s="823"/>
      <c r="MR440" s="824"/>
      <c r="MS440" s="824"/>
      <c r="MT440" s="805"/>
      <c r="MU440" s="804"/>
      <c r="MV440" s="804"/>
      <c r="MW440" s="823"/>
      <c r="MX440" s="824"/>
      <c r="MY440" s="824"/>
      <c r="MZ440" s="805"/>
      <c r="NA440" s="804"/>
      <c r="NB440" s="804"/>
      <c r="NC440" s="823"/>
      <c r="ND440" s="824"/>
      <c r="NE440" s="824"/>
      <c r="NF440" s="805"/>
      <c r="NG440" s="804"/>
      <c r="NH440" s="804"/>
      <c r="NI440" s="823"/>
      <c r="NJ440" s="824"/>
      <c r="NK440" s="824"/>
      <c r="NL440" s="805"/>
      <c r="NM440" s="809"/>
      <c r="NN440" s="809"/>
      <c r="NO440" s="823"/>
      <c r="NP440" s="824"/>
      <c r="NQ440" s="824"/>
      <c r="NR440" s="805"/>
      <c r="NS440" s="823"/>
      <c r="NT440" s="824"/>
      <c r="NU440" s="824"/>
      <c r="NV440" s="805"/>
      <c r="NW440" s="826"/>
      <c r="NX440" s="825"/>
      <c r="NY440" s="825"/>
      <c r="NZ440" s="848"/>
      <c r="OA440" s="823"/>
      <c r="OB440" s="824"/>
      <c r="OC440" s="824"/>
      <c r="OD440" s="805"/>
      <c r="OE440" s="823"/>
      <c r="OF440" s="824"/>
      <c r="OG440" s="824"/>
      <c r="OH440" s="805"/>
      <c r="OI440" s="823"/>
      <c r="OJ440" s="824"/>
      <c r="OK440" s="824"/>
      <c r="OL440" s="805"/>
      <c r="OM440" s="823"/>
      <c r="ON440" s="824"/>
      <c r="OO440" s="824"/>
      <c r="OP440" s="805"/>
      <c r="OQ440" s="823"/>
      <c r="OR440" s="824"/>
      <c r="OS440" s="824"/>
      <c r="OT440" s="805"/>
      <c r="OU440" s="826"/>
      <c r="OV440" s="825"/>
      <c r="OW440" s="825"/>
      <c r="OX440" s="803"/>
      <c r="OY440" s="823"/>
      <c r="OZ440" s="824"/>
      <c r="PA440" s="824"/>
      <c r="PB440" s="805"/>
      <c r="PC440" s="823"/>
      <c r="PD440" s="824"/>
      <c r="PE440" s="824"/>
      <c r="PF440" s="805"/>
    </row>
    <row r="441" spans="1:422" hidden="1" x14ac:dyDescent="0.25">
      <c r="A441" s="769" t="s">
        <v>29</v>
      </c>
      <c r="B441" s="769" t="s">
        <v>18</v>
      </c>
      <c r="C441" s="769"/>
      <c r="D441" s="770"/>
      <c r="E441" s="769"/>
      <c r="F441" s="769"/>
      <c r="G441" s="769"/>
      <c r="H441" s="769"/>
      <c r="I441" s="769"/>
      <c r="J441" s="769"/>
      <c r="K441" s="769"/>
      <c r="L441" s="769"/>
      <c r="M441" s="769"/>
      <c r="N441" s="769"/>
      <c r="O441" s="769"/>
      <c r="P441" s="769" t="s">
        <v>340</v>
      </c>
      <c r="Q441" s="769"/>
      <c r="R441" s="769"/>
      <c r="S441" s="769"/>
      <c r="T441" s="816"/>
      <c r="U441" s="816"/>
      <c r="V441" s="816"/>
      <c r="W441" s="942"/>
      <c r="X441" s="769"/>
      <c r="Y441" s="769">
        <f>IF(AND(AJ441="",AK441="",AL441="",AN441="",AO441="",OR(AP441="",AP441=Dropdown!$AM$12,AP441=Dropdown!$AM$11)),1,0)</f>
        <v>0</v>
      </c>
      <c r="Z441" s="769">
        <f t="shared" si="63"/>
        <v>0</v>
      </c>
      <c r="AA441" s="769">
        <f t="shared" si="64"/>
        <v>0</v>
      </c>
      <c r="AB441" s="769">
        <f t="shared" si="65"/>
        <v>0</v>
      </c>
      <c r="AC441" s="769"/>
      <c r="AD441" s="772" t="str">
        <f>IF(OR(T441&lt;&gt;"",U441&lt;&gt;""),Dropdown!$A$4,IF(OR(V441&lt;&gt;"",W441&lt;&gt;""),Dropdown!$A$5,Dropdown!$A$3))</f>
        <v>Residential</v>
      </c>
      <c r="AE441" s="773" t="s">
        <v>634</v>
      </c>
      <c r="AF441" s="773" t="str">
        <f>VLOOKUP(AG441,Dropdown!$N$3:$R$62,2,FALSE)</f>
        <v>SSA</v>
      </c>
      <c r="AG441" s="773" t="s">
        <v>29</v>
      </c>
      <c r="AH441" s="773" t="str">
        <f>IF(AG441&lt;&gt;"",VLOOKUP(AG441,Dropdown!$N$3:$R$62,3,FALSE),IF(AF441&lt;&gt;"",VLOOKUP(AF441,Dropdown!$N$3:$R$62,3,FALSE),IF(AE441&lt;&gt;"",VLOOKUP(AE441,Dropdown!$N$3:$R$62,3,FALSE),"")))</f>
        <v>UMI</v>
      </c>
      <c r="AI441" s="773" t="str">
        <f>IF(AG441&lt;&gt;"",VLOOKUP(AG441,Dropdown!$N$3:$R$62,5,FALSE),IF(AF441&lt;&gt;"",VLOOKUP(AF441,Dropdown!$N$3:$R$62,5,FALSE),IF(AE441&lt;&gt;"",VLOOKUP(AE441,Dropdown!$N$3:$R$62,5,FALSE),"")))</f>
        <v>Moderate</v>
      </c>
      <c r="AJ441" s="773"/>
      <c r="AK441" s="773"/>
      <c r="AL441" s="773"/>
      <c r="AM441" s="773"/>
      <c r="AN441" s="773"/>
      <c r="AO441" s="773" t="s">
        <v>626</v>
      </c>
      <c r="AP441" s="773"/>
      <c r="AQ441" s="769"/>
      <c r="AR441" s="782" t="s">
        <v>339</v>
      </c>
      <c r="AS441" s="809"/>
      <c r="AT441" s="806" t="s">
        <v>322</v>
      </c>
      <c r="AU441" s="769"/>
      <c r="AV441" s="846"/>
      <c r="AW441" s="823"/>
      <c r="AX441" s="824"/>
      <c r="AY441" s="824"/>
      <c r="AZ441" s="803"/>
      <c r="BA441" s="804"/>
      <c r="BB441" s="804"/>
      <c r="BC441" s="823"/>
      <c r="BD441" s="824"/>
      <c r="BE441" s="825"/>
      <c r="BF441" s="805"/>
      <c r="BG441" s="804"/>
      <c r="BH441" s="804"/>
      <c r="BI441" s="823"/>
      <c r="BJ441" s="824"/>
      <c r="BK441" s="824"/>
      <c r="BL441" s="805"/>
      <c r="BM441" s="804"/>
      <c r="BN441" s="804"/>
      <c r="BO441" s="823"/>
      <c r="BP441" s="824"/>
      <c r="BQ441" s="825"/>
      <c r="BR441" s="805"/>
      <c r="BS441" s="804"/>
      <c r="BT441" s="804"/>
      <c r="BU441" s="823"/>
      <c r="BV441" s="824"/>
      <c r="BW441" s="825"/>
      <c r="BX441" s="805"/>
      <c r="BY441" s="804"/>
      <c r="BZ441" s="804"/>
      <c r="CA441" s="823"/>
      <c r="CB441" s="824"/>
      <c r="CC441" s="825"/>
      <c r="CD441" s="805"/>
      <c r="CE441" s="804"/>
      <c r="CF441" s="804"/>
      <c r="CG441" s="823"/>
      <c r="CH441" s="824"/>
      <c r="CI441" s="825"/>
      <c r="CJ441" s="805"/>
      <c r="CK441" s="804"/>
      <c r="CL441" s="804"/>
      <c r="CM441" s="823"/>
      <c r="CN441" s="824"/>
      <c r="CO441" s="825"/>
      <c r="CP441" s="805"/>
      <c r="CQ441" s="804"/>
      <c r="CR441" s="804"/>
      <c r="CS441" s="823"/>
      <c r="CT441" s="824"/>
      <c r="CU441" s="825"/>
      <c r="CV441" s="805"/>
      <c r="CW441" s="804"/>
      <c r="CX441" s="804"/>
      <c r="CY441" s="823"/>
      <c r="CZ441" s="824"/>
      <c r="DA441" s="825"/>
      <c r="DB441" s="803"/>
      <c r="DC441" s="809"/>
      <c r="DD441" s="809"/>
      <c r="DE441" s="826"/>
      <c r="DF441" s="825"/>
      <c r="DG441" s="825"/>
      <c r="DH441" s="805"/>
      <c r="DI441" s="804"/>
      <c r="DJ441" s="804"/>
      <c r="DK441" s="823"/>
      <c r="DL441" s="824"/>
      <c r="DM441" s="825"/>
      <c r="DN441" s="803"/>
      <c r="DO441" s="809"/>
      <c r="DP441" s="809"/>
      <c r="DQ441" s="827"/>
      <c r="DR441" s="828"/>
      <c r="DS441" s="835"/>
      <c r="DT441" s="818"/>
      <c r="DU441" s="819"/>
      <c r="DV441" s="819"/>
      <c r="DW441" s="836"/>
      <c r="DX441" s="835"/>
      <c r="DY441" s="828"/>
      <c r="DZ441" s="818"/>
      <c r="EA441" s="819"/>
      <c r="EB441" s="819"/>
      <c r="EC441" s="827"/>
      <c r="ED441" s="828"/>
      <c r="EE441" s="835"/>
      <c r="EF441" s="818"/>
      <c r="EG441" s="819"/>
      <c r="EH441" s="819"/>
      <c r="EI441" s="836"/>
      <c r="EJ441" s="835"/>
      <c r="EK441" s="828"/>
      <c r="EL441" s="818"/>
      <c r="EM441" s="819"/>
      <c r="EN441" s="819"/>
      <c r="EO441" s="827"/>
      <c r="EP441" s="828"/>
      <c r="EQ441" s="835"/>
      <c r="ER441" s="818"/>
      <c r="ES441" s="819"/>
      <c r="ET441" s="819"/>
      <c r="EU441" s="836"/>
      <c r="EV441" s="835"/>
      <c r="EW441" s="828"/>
      <c r="EX441" s="818"/>
      <c r="EY441" s="819"/>
      <c r="EZ441" s="819"/>
      <c r="FA441" s="827"/>
      <c r="FB441" s="828"/>
      <c r="FC441" s="835"/>
      <c r="FD441" s="818"/>
      <c r="FE441" s="819"/>
      <c r="FF441" s="819"/>
      <c r="FG441" s="836"/>
      <c r="FH441" s="835"/>
      <c r="FI441" s="828"/>
      <c r="FJ441" s="818"/>
      <c r="FK441" s="819"/>
      <c r="FL441" s="819"/>
      <c r="FM441" s="827"/>
      <c r="FN441" s="828"/>
      <c r="FO441" s="835"/>
      <c r="FP441" s="818"/>
      <c r="FQ441" s="819"/>
      <c r="FR441" s="819"/>
      <c r="FS441" s="823"/>
      <c r="FT441" s="824"/>
      <c r="FU441" s="825" t="s">
        <v>716</v>
      </c>
      <c r="FV441" s="803"/>
      <c r="FW441" s="804"/>
      <c r="FX441" s="804"/>
      <c r="FY441" s="826"/>
      <c r="FZ441" s="825"/>
      <c r="GA441" s="825"/>
      <c r="GB441" s="803"/>
      <c r="GC441" s="804"/>
      <c r="GD441" s="804"/>
      <c r="GE441" s="826"/>
      <c r="GF441" s="825"/>
      <c r="GG441" s="825"/>
      <c r="GH441" s="803"/>
      <c r="GI441" s="804"/>
      <c r="GJ441" s="804"/>
      <c r="GK441" s="826"/>
      <c r="GL441" s="825"/>
      <c r="GM441" s="825"/>
      <c r="GN441" s="803"/>
      <c r="GO441" s="804"/>
      <c r="GP441" s="804"/>
      <c r="GQ441" s="826"/>
      <c r="GR441" s="825"/>
      <c r="GS441" s="825"/>
      <c r="GT441" s="803"/>
      <c r="GU441" s="804"/>
      <c r="GV441" s="804"/>
      <c r="GW441" s="826"/>
      <c r="GX441" s="825"/>
      <c r="GY441" s="825"/>
      <c r="GZ441" s="803"/>
      <c r="HA441" s="804"/>
      <c r="HB441" s="804"/>
      <c r="HC441" s="826"/>
      <c r="HD441" s="825"/>
      <c r="HE441" s="825"/>
      <c r="HF441" s="803"/>
      <c r="HG441" s="804"/>
      <c r="HH441" s="804"/>
      <c r="HI441" s="826"/>
      <c r="HJ441" s="825"/>
      <c r="HK441" s="825"/>
      <c r="HL441" s="803"/>
      <c r="HM441" s="804"/>
      <c r="HN441" s="804"/>
      <c r="HO441" s="826"/>
      <c r="HP441" s="825"/>
      <c r="HQ441" s="825"/>
      <c r="HR441" s="803"/>
      <c r="HS441" s="804"/>
      <c r="HT441" s="804"/>
      <c r="HU441" s="826"/>
      <c r="HV441" s="825"/>
      <c r="HW441" s="824"/>
      <c r="HX441" s="805"/>
      <c r="HY441" s="804"/>
      <c r="HZ441" s="804"/>
      <c r="IA441" s="823"/>
      <c r="IB441" s="824"/>
      <c r="IC441" s="825"/>
      <c r="ID441" s="803"/>
      <c r="IE441" s="804"/>
      <c r="IF441" s="804"/>
      <c r="IG441" s="826"/>
      <c r="IH441" s="825"/>
      <c r="II441" s="824"/>
      <c r="IJ441" s="805"/>
      <c r="IK441" s="804"/>
      <c r="IL441" s="804"/>
      <c r="IM441" s="823"/>
      <c r="IN441" s="824"/>
      <c r="IO441" s="825" t="s">
        <v>746</v>
      </c>
      <c r="IP441" s="803"/>
      <c r="IQ441" s="804"/>
      <c r="IR441" s="804"/>
      <c r="IS441" s="826"/>
      <c r="IT441" s="825"/>
      <c r="IU441" s="825"/>
      <c r="IV441" s="803"/>
      <c r="IW441" s="804"/>
      <c r="IX441" s="804"/>
      <c r="IY441" s="826"/>
      <c r="IZ441" s="825"/>
      <c r="JA441" s="825"/>
      <c r="JB441" s="803"/>
      <c r="JC441" s="804"/>
      <c r="JD441" s="804"/>
      <c r="JE441" s="826"/>
      <c r="JF441" s="825"/>
      <c r="JG441" s="825"/>
      <c r="JH441" s="803"/>
      <c r="JI441" s="804"/>
      <c r="JJ441" s="804"/>
      <c r="JK441" s="826"/>
      <c r="JL441" s="825"/>
      <c r="JM441" s="825"/>
      <c r="JN441" s="803"/>
      <c r="JO441" s="804"/>
      <c r="JP441" s="804"/>
      <c r="JQ441" s="826"/>
      <c r="JR441" s="825"/>
      <c r="JS441" s="825"/>
      <c r="JT441" s="803"/>
      <c r="JU441" s="804"/>
      <c r="JV441" s="804"/>
      <c r="JW441" s="826"/>
      <c r="JX441" s="825"/>
      <c r="JY441" s="825"/>
      <c r="JZ441" s="803"/>
      <c r="KA441" s="804"/>
      <c r="KB441" s="804"/>
      <c r="KC441" s="826"/>
      <c r="KD441" s="825"/>
      <c r="KE441" s="825"/>
      <c r="KF441" s="803"/>
      <c r="KG441" s="804"/>
      <c r="KH441" s="804"/>
      <c r="KI441" s="826"/>
      <c r="KJ441" s="825"/>
      <c r="KK441" s="825"/>
      <c r="KL441" s="803"/>
      <c r="KM441" s="804"/>
      <c r="KN441" s="804"/>
      <c r="KO441" s="823"/>
      <c r="KP441" s="824"/>
      <c r="KQ441" s="843" t="s">
        <v>684</v>
      </c>
      <c r="KR441" s="805"/>
      <c r="KS441" s="804"/>
      <c r="KT441" s="804"/>
      <c r="KU441" s="823"/>
      <c r="KV441" s="824"/>
      <c r="KW441" s="825"/>
      <c r="KX441" s="803"/>
      <c r="KY441" s="804"/>
      <c r="KZ441" s="804"/>
      <c r="LA441" s="826"/>
      <c r="LB441" s="825"/>
      <c r="LC441" s="825"/>
      <c r="LD441" s="803"/>
      <c r="LE441" s="804"/>
      <c r="LF441" s="804"/>
      <c r="LG441" s="826"/>
      <c r="LH441" s="825"/>
      <c r="LI441" s="825"/>
      <c r="LJ441" s="803"/>
      <c r="LK441" s="804"/>
      <c r="LL441" s="804"/>
      <c r="LM441" s="826"/>
      <c r="LN441" s="825"/>
      <c r="LO441" s="825"/>
      <c r="LP441" s="803"/>
      <c r="LQ441" s="804"/>
      <c r="LR441" s="804"/>
      <c r="LS441" s="826"/>
      <c r="LT441" s="825"/>
      <c r="LU441" s="825"/>
      <c r="LV441" s="803"/>
      <c r="LW441" s="804"/>
      <c r="LX441" s="804"/>
      <c r="LY441" s="826"/>
      <c r="LZ441" s="825"/>
      <c r="MA441" s="825"/>
      <c r="MB441" s="803"/>
      <c r="MC441" s="804"/>
      <c r="MD441" s="804"/>
      <c r="ME441" s="826"/>
      <c r="MF441" s="825"/>
      <c r="MG441" s="825"/>
      <c r="MH441" s="803"/>
      <c r="MI441" s="804"/>
      <c r="MJ441" s="804"/>
      <c r="MK441" s="826"/>
      <c r="ML441" s="825"/>
      <c r="MM441" s="825"/>
      <c r="MN441" s="803"/>
      <c r="MO441" s="804"/>
      <c r="MP441" s="804"/>
      <c r="MQ441" s="823"/>
      <c r="MR441" s="824"/>
      <c r="MS441" s="824"/>
      <c r="MT441" s="805"/>
      <c r="MU441" s="804"/>
      <c r="MV441" s="804"/>
      <c r="MW441" s="823"/>
      <c r="MX441" s="824"/>
      <c r="MY441" s="824"/>
      <c r="MZ441" s="805"/>
      <c r="NA441" s="804"/>
      <c r="NB441" s="804"/>
      <c r="NC441" s="823"/>
      <c r="ND441" s="824"/>
      <c r="NE441" s="824"/>
      <c r="NF441" s="805"/>
      <c r="NG441" s="804"/>
      <c r="NH441" s="804"/>
      <c r="NI441" s="823"/>
      <c r="NJ441" s="824"/>
      <c r="NK441" s="824"/>
      <c r="NL441" s="805"/>
      <c r="NM441" s="809"/>
      <c r="NN441" s="809"/>
      <c r="NO441" s="823"/>
      <c r="NP441" s="824"/>
      <c r="NQ441" s="824"/>
      <c r="NR441" s="805"/>
      <c r="NS441" s="823"/>
      <c r="NT441" s="824"/>
      <c r="NU441" s="824"/>
      <c r="NV441" s="805"/>
      <c r="NW441" s="823"/>
      <c r="NX441" s="824"/>
      <c r="NY441" s="824"/>
      <c r="NZ441" s="834"/>
      <c r="OA441" s="823"/>
      <c r="OB441" s="824"/>
      <c r="OC441" s="824"/>
      <c r="OD441" s="805"/>
      <c r="OE441" s="823"/>
      <c r="OF441" s="824"/>
      <c r="OG441" s="824"/>
      <c r="OH441" s="805"/>
      <c r="OI441" s="823"/>
      <c r="OJ441" s="824"/>
      <c r="OK441" s="824"/>
      <c r="OL441" s="805"/>
      <c r="OM441" s="823"/>
      <c r="ON441" s="824"/>
      <c r="OO441" s="824"/>
      <c r="OP441" s="805"/>
      <c r="OQ441" s="823"/>
      <c r="OR441" s="824"/>
      <c r="OS441" s="824"/>
      <c r="OT441" s="805"/>
      <c r="OU441" s="823"/>
      <c r="OV441" s="824"/>
      <c r="OW441" s="824"/>
      <c r="OX441" s="805"/>
      <c r="OY441" s="823"/>
      <c r="OZ441" s="824"/>
      <c r="PA441" s="824"/>
      <c r="PB441" s="805"/>
      <c r="PC441" s="823"/>
      <c r="PD441" s="824"/>
      <c r="PE441" s="824"/>
      <c r="PF441" s="805"/>
    </row>
    <row r="442" spans="1:422" hidden="1" x14ac:dyDescent="0.25">
      <c r="A442" s="769" t="s">
        <v>29</v>
      </c>
      <c r="B442" s="769" t="s">
        <v>18</v>
      </c>
      <c r="C442" s="769"/>
      <c r="D442" s="770"/>
      <c r="E442" s="769"/>
      <c r="F442" s="769"/>
      <c r="G442" s="769"/>
      <c r="H442" s="769"/>
      <c r="I442" s="769"/>
      <c r="J442" s="769"/>
      <c r="K442" s="769"/>
      <c r="L442" s="769"/>
      <c r="M442" s="769"/>
      <c r="N442" s="769"/>
      <c r="O442" s="769"/>
      <c r="P442" s="769" t="s">
        <v>341</v>
      </c>
      <c r="Q442" s="769"/>
      <c r="R442" s="769"/>
      <c r="S442" s="769"/>
      <c r="T442" s="816"/>
      <c r="U442" s="816"/>
      <c r="V442" s="816"/>
      <c r="W442" s="942"/>
      <c r="X442" s="769"/>
      <c r="Y442" s="769">
        <f>IF(AND(AJ442="",AK442="",AL442="",AN442="",AO442="",OR(AP442="",AP442=Dropdown!$AM$12,AP442=Dropdown!$AM$11)),1,0)</f>
        <v>0</v>
      </c>
      <c r="Z442" s="769">
        <f t="shared" si="63"/>
        <v>0</v>
      </c>
      <c r="AA442" s="769">
        <f t="shared" si="64"/>
        <v>0</v>
      </c>
      <c r="AB442" s="769">
        <f t="shared" si="65"/>
        <v>0</v>
      </c>
      <c r="AC442" s="769"/>
      <c r="AD442" s="772" t="str">
        <f>IF(OR(T442&lt;&gt;"",U442&lt;&gt;""),Dropdown!$A$4,IF(OR(V442&lt;&gt;"",W442&lt;&gt;""),Dropdown!$A$5,Dropdown!$A$3))</f>
        <v>Residential</v>
      </c>
      <c r="AE442" s="773" t="s">
        <v>634</v>
      </c>
      <c r="AF442" s="773" t="str">
        <f>VLOOKUP(AG442,Dropdown!$N$3:$R$62,2,FALSE)</f>
        <v>SSA</v>
      </c>
      <c r="AG442" s="773" t="s">
        <v>29</v>
      </c>
      <c r="AH442" s="773" t="str">
        <f>IF(AG442&lt;&gt;"",VLOOKUP(AG442,Dropdown!$N$3:$R$62,3,FALSE),IF(AF442&lt;&gt;"",VLOOKUP(AF442,Dropdown!$N$3:$R$62,3,FALSE),IF(AE442&lt;&gt;"",VLOOKUP(AE442,Dropdown!$N$3:$R$62,3,FALSE),"")))</f>
        <v>UMI</v>
      </c>
      <c r="AI442" s="773" t="str">
        <f>IF(AG442&lt;&gt;"",VLOOKUP(AG442,Dropdown!$N$3:$R$62,5,FALSE),IF(AF442&lt;&gt;"",VLOOKUP(AF442,Dropdown!$N$3:$R$62,5,FALSE),IF(AE442&lt;&gt;"",VLOOKUP(AE442,Dropdown!$N$3:$R$62,5,FALSE),"")))</f>
        <v>Moderate</v>
      </c>
      <c r="AJ442" s="773"/>
      <c r="AK442" s="773"/>
      <c r="AL442" s="773"/>
      <c r="AM442" s="773"/>
      <c r="AN442" s="773"/>
      <c r="AO442" s="773" t="s">
        <v>625</v>
      </c>
      <c r="AP442" s="773"/>
      <c r="AQ442" s="769"/>
      <c r="AR442" s="782" t="s">
        <v>339</v>
      </c>
      <c r="AS442" s="809"/>
      <c r="AT442" s="806" t="s">
        <v>322</v>
      </c>
      <c r="AU442" s="769"/>
      <c r="AV442" s="846"/>
      <c r="AW442" s="823"/>
      <c r="AX442" s="824"/>
      <c r="AY442" s="824"/>
      <c r="AZ442" s="803"/>
      <c r="BA442" s="804"/>
      <c r="BB442" s="804"/>
      <c r="BC442" s="823"/>
      <c r="BD442" s="824"/>
      <c r="BE442" s="825"/>
      <c r="BF442" s="805"/>
      <c r="BG442" s="804"/>
      <c r="BH442" s="804"/>
      <c r="BI442" s="823"/>
      <c r="BJ442" s="824"/>
      <c r="BK442" s="824"/>
      <c r="BL442" s="805"/>
      <c r="BM442" s="804"/>
      <c r="BN442" s="804"/>
      <c r="BO442" s="823"/>
      <c r="BP442" s="824"/>
      <c r="BQ442" s="825"/>
      <c r="BR442" s="805"/>
      <c r="BS442" s="804"/>
      <c r="BT442" s="804"/>
      <c r="BU442" s="823"/>
      <c r="BV442" s="824"/>
      <c r="BW442" s="825"/>
      <c r="BX442" s="805"/>
      <c r="BY442" s="804"/>
      <c r="BZ442" s="804"/>
      <c r="CA442" s="823"/>
      <c r="CB442" s="824"/>
      <c r="CC442" s="825"/>
      <c r="CD442" s="805"/>
      <c r="CE442" s="804"/>
      <c r="CF442" s="804"/>
      <c r="CG442" s="823"/>
      <c r="CH442" s="824"/>
      <c r="CI442" s="825"/>
      <c r="CJ442" s="805"/>
      <c r="CK442" s="804"/>
      <c r="CL442" s="804"/>
      <c r="CM442" s="823"/>
      <c r="CN442" s="824"/>
      <c r="CO442" s="825"/>
      <c r="CP442" s="805"/>
      <c r="CQ442" s="804"/>
      <c r="CR442" s="804"/>
      <c r="CS442" s="823"/>
      <c r="CT442" s="824"/>
      <c r="CU442" s="825"/>
      <c r="CV442" s="805"/>
      <c r="CW442" s="804"/>
      <c r="CX442" s="804"/>
      <c r="CY442" s="823"/>
      <c r="CZ442" s="824"/>
      <c r="DA442" s="825"/>
      <c r="DB442" s="803"/>
      <c r="DC442" s="809"/>
      <c r="DD442" s="809"/>
      <c r="DE442" s="826"/>
      <c r="DF442" s="825"/>
      <c r="DG442" s="825"/>
      <c r="DH442" s="805"/>
      <c r="DI442" s="804"/>
      <c r="DJ442" s="804"/>
      <c r="DK442" s="823"/>
      <c r="DL442" s="824"/>
      <c r="DM442" s="825"/>
      <c r="DN442" s="803"/>
      <c r="DO442" s="809"/>
      <c r="DP442" s="809"/>
      <c r="DQ442" s="827"/>
      <c r="DR442" s="828"/>
      <c r="DS442" s="835"/>
      <c r="DT442" s="818"/>
      <c r="DU442" s="819"/>
      <c r="DV442" s="819"/>
      <c r="DW442" s="836"/>
      <c r="DX442" s="835"/>
      <c r="DY442" s="828"/>
      <c r="DZ442" s="818"/>
      <c r="EA442" s="819"/>
      <c r="EB442" s="819"/>
      <c r="EC442" s="827"/>
      <c r="ED442" s="828"/>
      <c r="EE442" s="835"/>
      <c r="EF442" s="818"/>
      <c r="EG442" s="819"/>
      <c r="EH442" s="819"/>
      <c r="EI442" s="836"/>
      <c r="EJ442" s="835"/>
      <c r="EK442" s="828"/>
      <c r="EL442" s="818"/>
      <c r="EM442" s="819"/>
      <c r="EN442" s="819"/>
      <c r="EO442" s="827"/>
      <c r="EP442" s="828"/>
      <c r="EQ442" s="835"/>
      <c r="ER442" s="818"/>
      <c r="ES442" s="819"/>
      <c r="ET442" s="819"/>
      <c r="EU442" s="836"/>
      <c r="EV442" s="835"/>
      <c r="EW442" s="828"/>
      <c r="EX442" s="818"/>
      <c r="EY442" s="819"/>
      <c r="EZ442" s="819"/>
      <c r="FA442" s="827"/>
      <c r="FB442" s="828"/>
      <c r="FC442" s="835"/>
      <c r="FD442" s="818"/>
      <c r="FE442" s="819"/>
      <c r="FF442" s="819"/>
      <c r="FG442" s="836"/>
      <c r="FH442" s="835"/>
      <c r="FI442" s="828"/>
      <c r="FJ442" s="818"/>
      <c r="FK442" s="819"/>
      <c r="FL442" s="819"/>
      <c r="FM442" s="827"/>
      <c r="FN442" s="828"/>
      <c r="FO442" s="835"/>
      <c r="FP442" s="818"/>
      <c r="FQ442" s="819"/>
      <c r="FR442" s="819"/>
      <c r="FS442" s="823"/>
      <c r="FT442" s="824"/>
      <c r="FU442" s="825" t="s">
        <v>717</v>
      </c>
      <c r="FV442" s="803"/>
      <c r="FW442" s="804"/>
      <c r="FX442" s="804"/>
      <c r="FY442" s="826"/>
      <c r="FZ442" s="825"/>
      <c r="GA442" s="825"/>
      <c r="GB442" s="803"/>
      <c r="GC442" s="804"/>
      <c r="GD442" s="804"/>
      <c r="GE442" s="826"/>
      <c r="GF442" s="825"/>
      <c r="GG442" s="825"/>
      <c r="GH442" s="803"/>
      <c r="GI442" s="804"/>
      <c r="GJ442" s="804"/>
      <c r="GK442" s="826"/>
      <c r="GL442" s="825"/>
      <c r="GM442" s="825"/>
      <c r="GN442" s="803"/>
      <c r="GO442" s="804"/>
      <c r="GP442" s="804"/>
      <c r="GQ442" s="826"/>
      <c r="GR442" s="825"/>
      <c r="GS442" s="825"/>
      <c r="GT442" s="803"/>
      <c r="GU442" s="804"/>
      <c r="GV442" s="804"/>
      <c r="GW442" s="826"/>
      <c r="GX442" s="825"/>
      <c r="GY442" s="825"/>
      <c r="GZ442" s="803"/>
      <c r="HA442" s="804"/>
      <c r="HB442" s="804"/>
      <c r="HC442" s="826"/>
      <c r="HD442" s="825"/>
      <c r="HE442" s="825"/>
      <c r="HF442" s="803"/>
      <c r="HG442" s="804"/>
      <c r="HH442" s="804"/>
      <c r="HI442" s="826"/>
      <c r="HJ442" s="825"/>
      <c r="HK442" s="825"/>
      <c r="HL442" s="803"/>
      <c r="HM442" s="804"/>
      <c r="HN442" s="804"/>
      <c r="HO442" s="826"/>
      <c r="HP442" s="825"/>
      <c r="HQ442" s="825"/>
      <c r="HR442" s="803"/>
      <c r="HS442" s="804"/>
      <c r="HT442" s="804"/>
      <c r="HU442" s="826"/>
      <c r="HV442" s="825"/>
      <c r="HW442" s="824"/>
      <c r="HX442" s="805"/>
      <c r="HY442" s="804"/>
      <c r="HZ442" s="804"/>
      <c r="IA442" s="823"/>
      <c r="IB442" s="824"/>
      <c r="IC442" s="825"/>
      <c r="ID442" s="803"/>
      <c r="IE442" s="804"/>
      <c r="IF442" s="804"/>
      <c r="IG442" s="826"/>
      <c r="IH442" s="825"/>
      <c r="II442" s="824"/>
      <c r="IJ442" s="805"/>
      <c r="IK442" s="804"/>
      <c r="IL442" s="804"/>
      <c r="IM442" s="823"/>
      <c r="IN442" s="824"/>
      <c r="IO442" s="825" t="s">
        <v>747</v>
      </c>
      <c r="IP442" s="803"/>
      <c r="IQ442" s="804"/>
      <c r="IR442" s="804"/>
      <c r="IS442" s="826"/>
      <c r="IT442" s="825"/>
      <c r="IU442" s="825"/>
      <c r="IV442" s="803"/>
      <c r="IW442" s="804"/>
      <c r="IX442" s="804"/>
      <c r="IY442" s="826"/>
      <c r="IZ442" s="825"/>
      <c r="JA442" s="825"/>
      <c r="JB442" s="803"/>
      <c r="JC442" s="804"/>
      <c r="JD442" s="804"/>
      <c r="JE442" s="826"/>
      <c r="JF442" s="825"/>
      <c r="JG442" s="825"/>
      <c r="JH442" s="803"/>
      <c r="JI442" s="804"/>
      <c r="JJ442" s="804"/>
      <c r="JK442" s="826"/>
      <c r="JL442" s="825"/>
      <c r="JM442" s="825"/>
      <c r="JN442" s="803"/>
      <c r="JO442" s="804"/>
      <c r="JP442" s="804"/>
      <c r="JQ442" s="826"/>
      <c r="JR442" s="825"/>
      <c r="JS442" s="825"/>
      <c r="JT442" s="803"/>
      <c r="JU442" s="804"/>
      <c r="JV442" s="804"/>
      <c r="JW442" s="826"/>
      <c r="JX442" s="825"/>
      <c r="JY442" s="825"/>
      <c r="JZ442" s="803"/>
      <c r="KA442" s="804"/>
      <c r="KB442" s="804"/>
      <c r="KC442" s="826"/>
      <c r="KD442" s="825"/>
      <c r="KE442" s="825"/>
      <c r="KF442" s="803"/>
      <c r="KG442" s="804"/>
      <c r="KH442" s="804"/>
      <c r="KI442" s="826"/>
      <c r="KJ442" s="825"/>
      <c r="KK442" s="825"/>
      <c r="KL442" s="803"/>
      <c r="KM442" s="804"/>
      <c r="KN442" s="804"/>
      <c r="KO442" s="823"/>
      <c r="KP442" s="824"/>
      <c r="KQ442" s="843" t="s">
        <v>760</v>
      </c>
      <c r="KR442" s="805"/>
      <c r="KS442" s="804"/>
      <c r="KT442" s="804"/>
      <c r="KU442" s="823"/>
      <c r="KV442" s="824"/>
      <c r="KW442" s="825"/>
      <c r="KX442" s="803"/>
      <c r="KY442" s="804"/>
      <c r="KZ442" s="804"/>
      <c r="LA442" s="826"/>
      <c r="LB442" s="825"/>
      <c r="LC442" s="825"/>
      <c r="LD442" s="803"/>
      <c r="LE442" s="804"/>
      <c r="LF442" s="804"/>
      <c r="LG442" s="826"/>
      <c r="LH442" s="825"/>
      <c r="LI442" s="825"/>
      <c r="LJ442" s="803"/>
      <c r="LK442" s="804"/>
      <c r="LL442" s="804"/>
      <c r="LM442" s="826"/>
      <c r="LN442" s="825"/>
      <c r="LO442" s="825"/>
      <c r="LP442" s="803"/>
      <c r="LQ442" s="804"/>
      <c r="LR442" s="804"/>
      <c r="LS442" s="826"/>
      <c r="LT442" s="825"/>
      <c r="LU442" s="825"/>
      <c r="LV442" s="803"/>
      <c r="LW442" s="804"/>
      <c r="LX442" s="804"/>
      <c r="LY442" s="826"/>
      <c r="LZ442" s="825"/>
      <c r="MA442" s="825"/>
      <c r="MB442" s="803"/>
      <c r="MC442" s="804"/>
      <c r="MD442" s="804"/>
      <c r="ME442" s="826"/>
      <c r="MF442" s="825"/>
      <c r="MG442" s="825"/>
      <c r="MH442" s="803"/>
      <c r="MI442" s="804"/>
      <c r="MJ442" s="804"/>
      <c r="MK442" s="826"/>
      <c r="ML442" s="825"/>
      <c r="MM442" s="825"/>
      <c r="MN442" s="803"/>
      <c r="MO442" s="804"/>
      <c r="MP442" s="804"/>
      <c r="MQ442" s="823"/>
      <c r="MR442" s="824"/>
      <c r="MS442" s="824"/>
      <c r="MT442" s="805"/>
      <c r="MU442" s="804"/>
      <c r="MV442" s="804"/>
      <c r="MW442" s="823"/>
      <c r="MX442" s="824"/>
      <c r="MY442" s="824"/>
      <c r="MZ442" s="805"/>
      <c r="NA442" s="804"/>
      <c r="NB442" s="804"/>
      <c r="NC442" s="823"/>
      <c r="ND442" s="824"/>
      <c r="NE442" s="824"/>
      <c r="NF442" s="805"/>
      <c r="NG442" s="804"/>
      <c r="NH442" s="804"/>
      <c r="NI442" s="823"/>
      <c r="NJ442" s="824"/>
      <c r="NK442" s="824"/>
      <c r="NL442" s="805"/>
      <c r="NM442" s="809"/>
      <c r="NN442" s="809"/>
      <c r="NO442" s="823"/>
      <c r="NP442" s="824"/>
      <c r="NQ442" s="824"/>
      <c r="NR442" s="805"/>
      <c r="NS442" s="823"/>
      <c r="NT442" s="824"/>
      <c r="NU442" s="824"/>
      <c r="NV442" s="805"/>
      <c r="NW442" s="823"/>
      <c r="NX442" s="824"/>
      <c r="NY442" s="824"/>
      <c r="NZ442" s="834"/>
      <c r="OA442" s="823"/>
      <c r="OB442" s="824"/>
      <c r="OC442" s="824"/>
      <c r="OD442" s="805"/>
      <c r="OE442" s="823"/>
      <c r="OF442" s="824"/>
      <c r="OG442" s="824"/>
      <c r="OH442" s="805"/>
      <c r="OI442" s="823"/>
      <c r="OJ442" s="824"/>
      <c r="OK442" s="824"/>
      <c r="OL442" s="805"/>
      <c r="OM442" s="823"/>
      <c r="ON442" s="824"/>
      <c r="OO442" s="824"/>
      <c r="OP442" s="805"/>
      <c r="OQ442" s="823"/>
      <c r="OR442" s="824"/>
      <c r="OS442" s="824"/>
      <c r="OT442" s="805"/>
      <c r="OU442" s="823"/>
      <c r="OV442" s="824"/>
      <c r="OW442" s="824"/>
      <c r="OX442" s="805"/>
      <c r="OY442" s="823"/>
      <c r="OZ442" s="824"/>
      <c r="PA442" s="824"/>
      <c r="PB442" s="805"/>
      <c r="PC442" s="823"/>
      <c r="PD442" s="824"/>
      <c r="PE442" s="824"/>
      <c r="PF442" s="805"/>
    </row>
    <row r="443" spans="1:422" hidden="1" x14ac:dyDescent="0.25">
      <c r="A443" s="769" t="s">
        <v>29</v>
      </c>
      <c r="B443" s="769" t="s">
        <v>18</v>
      </c>
      <c r="C443" s="769"/>
      <c r="D443" s="770"/>
      <c r="E443" s="769"/>
      <c r="F443" s="769"/>
      <c r="G443" s="769"/>
      <c r="H443" s="769"/>
      <c r="I443" s="769"/>
      <c r="J443" s="769"/>
      <c r="K443" s="769"/>
      <c r="L443" s="769"/>
      <c r="M443" s="769"/>
      <c r="N443" s="769"/>
      <c r="O443" s="769"/>
      <c r="P443" s="769" t="s">
        <v>338</v>
      </c>
      <c r="Q443" s="769"/>
      <c r="R443" s="769"/>
      <c r="S443" s="769"/>
      <c r="T443" s="816"/>
      <c r="U443" s="816"/>
      <c r="V443" s="816"/>
      <c r="W443" s="942"/>
      <c r="X443" s="769"/>
      <c r="Y443" s="769">
        <f>IF(AND(AJ443="",AK443="",AL443="",AN443="",AO443="",OR(AP443="",AP443=Dropdown!$AM$12,AP443=Dropdown!$AM$11)),1,0)</f>
        <v>0</v>
      </c>
      <c r="Z443" s="769">
        <f t="shared" si="63"/>
        <v>0</v>
      </c>
      <c r="AA443" s="769">
        <f t="shared" si="64"/>
        <v>0</v>
      </c>
      <c r="AB443" s="769">
        <f t="shared" si="65"/>
        <v>0</v>
      </c>
      <c r="AC443" s="769"/>
      <c r="AD443" s="772" t="str">
        <f>IF(OR(T443&lt;&gt;"",U443&lt;&gt;""),Dropdown!$A$4,IF(OR(V443&lt;&gt;"",W443&lt;&gt;""),Dropdown!$A$5,Dropdown!$A$3))</f>
        <v>Residential</v>
      </c>
      <c r="AE443" s="773" t="s">
        <v>634</v>
      </c>
      <c r="AF443" s="773" t="str">
        <f>VLOOKUP(AG443,Dropdown!$N$3:$R$62,2,FALSE)</f>
        <v>SSA</v>
      </c>
      <c r="AG443" s="773" t="s">
        <v>29</v>
      </c>
      <c r="AH443" s="773" t="str">
        <f>IF(AG443&lt;&gt;"",VLOOKUP(AG443,Dropdown!$N$3:$R$62,3,FALSE),IF(AF443&lt;&gt;"",VLOOKUP(AF443,Dropdown!$N$3:$R$62,3,FALSE),IF(AE443&lt;&gt;"",VLOOKUP(AE443,Dropdown!$N$3:$R$62,3,FALSE),"")))</f>
        <v>UMI</v>
      </c>
      <c r="AI443" s="773" t="str">
        <f>IF(AG443&lt;&gt;"",VLOOKUP(AG443,Dropdown!$N$3:$R$62,5,FALSE),IF(AF443&lt;&gt;"",VLOOKUP(AF443,Dropdown!$N$3:$R$62,5,FALSE),IF(AE443&lt;&gt;"",VLOOKUP(AE443,Dropdown!$N$3:$R$62,5,FALSE),"")))</f>
        <v>Moderate</v>
      </c>
      <c r="AJ443" s="773"/>
      <c r="AK443" s="773"/>
      <c r="AL443" s="773"/>
      <c r="AM443" s="773"/>
      <c r="AN443" s="773"/>
      <c r="AO443" s="773" t="s">
        <v>642</v>
      </c>
      <c r="AP443" s="773"/>
      <c r="AQ443" s="769"/>
      <c r="AR443" s="782" t="s">
        <v>339</v>
      </c>
      <c r="AS443" s="809"/>
      <c r="AT443" s="806" t="s">
        <v>322</v>
      </c>
      <c r="AU443" s="769"/>
      <c r="AV443" s="846"/>
      <c r="AW443" s="823"/>
      <c r="AX443" s="824"/>
      <c r="AY443" s="824"/>
      <c r="AZ443" s="803"/>
      <c r="BA443" s="804"/>
      <c r="BB443" s="804"/>
      <c r="BC443" s="823"/>
      <c r="BD443" s="824"/>
      <c r="BE443" s="825"/>
      <c r="BF443" s="805"/>
      <c r="BG443" s="804"/>
      <c r="BH443" s="804"/>
      <c r="BI443" s="823"/>
      <c r="BJ443" s="824"/>
      <c r="BK443" s="824"/>
      <c r="BL443" s="805"/>
      <c r="BM443" s="804"/>
      <c r="BN443" s="804"/>
      <c r="BO443" s="823"/>
      <c r="BP443" s="824"/>
      <c r="BQ443" s="825"/>
      <c r="BR443" s="805"/>
      <c r="BS443" s="804"/>
      <c r="BT443" s="804"/>
      <c r="BU443" s="823"/>
      <c r="BV443" s="824"/>
      <c r="BW443" s="825"/>
      <c r="BX443" s="805"/>
      <c r="BY443" s="804"/>
      <c r="BZ443" s="804"/>
      <c r="CA443" s="823"/>
      <c r="CB443" s="824"/>
      <c r="CC443" s="825"/>
      <c r="CD443" s="805"/>
      <c r="CE443" s="804"/>
      <c r="CF443" s="804"/>
      <c r="CG443" s="823"/>
      <c r="CH443" s="824"/>
      <c r="CI443" s="825"/>
      <c r="CJ443" s="805"/>
      <c r="CK443" s="804"/>
      <c r="CL443" s="804"/>
      <c r="CM443" s="823"/>
      <c r="CN443" s="824"/>
      <c r="CO443" s="825"/>
      <c r="CP443" s="805"/>
      <c r="CQ443" s="804"/>
      <c r="CR443" s="804"/>
      <c r="CS443" s="823"/>
      <c r="CT443" s="824"/>
      <c r="CU443" s="825"/>
      <c r="CV443" s="805"/>
      <c r="CW443" s="804"/>
      <c r="CX443" s="804"/>
      <c r="CY443" s="823"/>
      <c r="CZ443" s="824"/>
      <c r="DA443" s="825"/>
      <c r="DB443" s="803"/>
      <c r="DC443" s="809"/>
      <c r="DD443" s="809"/>
      <c r="DE443" s="826"/>
      <c r="DF443" s="825"/>
      <c r="DG443" s="825"/>
      <c r="DH443" s="805"/>
      <c r="DI443" s="804"/>
      <c r="DJ443" s="804"/>
      <c r="DK443" s="823"/>
      <c r="DL443" s="824"/>
      <c r="DM443" s="825"/>
      <c r="DN443" s="803"/>
      <c r="DO443" s="809"/>
      <c r="DP443" s="809"/>
      <c r="DQ443" s="827"/>
      <c r="DR443" s="828"/>
      <c r="DS443" s="835"/>
      <c r="DT443" s="818"/>
      <c r="DU443" s="819"/>
      <c r="DV443" s="819"/>
      <c r="DW443" s="836"/>
      <c r="DX443" s="835"/>
      <c r="DY443" s="828"/>
      <c r="DZ443" s="818"/>
      <c r="EA443" s="819"/>
      <c r="EB443" s="819"/>
      <c r="EC443" s="827"/>
      <c r="ED443" s="828"/>
      <c r="EE443" s="835"/>
      <c r="EF443" s="818"/>
      <c r="EG443" s="819"/>
      <c r="EH443" s="819"/>
      <c r="EI443" s="836"/>
      <c r="EJ443" s="835"/>
      <c r="EK443" s="828"/>
      <c r="EL443" s="818"/>
      <c r="EM443" s="819"/>
      <c r="EN443" s="819"/>
      <c r="EO443" s="827"/>
      <c r="EP443" s="828"/>
      <c r="EQ443" s="835"/>
      <c r="ER443" s="818"/>
      <c r="ES443" s="819"/>
      <c r="ET443" s="819"/>
      <c r="EU443" s="836"/>
      <c r="EV443" s="835"/>
      <c r="EW443" s="828"/>
      <c r="EX443" s="818"/>
      <c r="EY443" s="819"/>
      <c r="EZ443" s="819"/>
      <c r="FA443" s="827"/>
      <c r="FB443" s="828"/>
      <c r="FC443" s="835"/>
      <c r="FD443" s="818"/>
      <c r="FE443" s="819"/>
      <c r="FF443" s="819"/>
      <c r="FG443" s="836"/>
      <c r="FH443" s="835"/>
      <c r="FI443" s="828"/>
      <c r="FJ443" s="818"/>
      <c r="FK443" s="819"/>
      <c r="FL443" s="819"/>
      <c r="FM443" s="827"/>
      <c r="FN443" s="828"/>
      <c r="FO443" s="835"/>
      <c r="FP443" s="818"/>
      <c r="FQ443" s="819"/>
      <c r="FR443" s="819"/>
      <c r="FS443" s="823"/>
      <c r="FT443" s="824"/>
      <c r="FU443" s="825" t="s">
        <v>718</v>
      </c>
      <c r="FV443" s="803"/>
      <c r="FW443" s="804"/>
      <c r="FX443" s="804"/>
      <c r="FY443" s="826"/>
      <c r="FZ443" s="825"/>
      <c r="GA443" s="825"/>
      <c r="GB443" s="803"/>
      <c r="GC443" s="804"/>
      <c r="GD443" s="804"/>
      <c r="GE443" s="826"/>
      <c r="GF443" s="825"/>
      <c r="GG443" s="825"/>
      <c r="GH443" s="803"/>
      <c r="GI443" s="804"/>
      <c r="GJ443" s="804"/>
      <c r="GK443" s="826"/>
      <c r="GL443" s="825"/>
      <c r="GM443" s="825"/>
      <c r="GN443" s="803"/>
      <c r="GO443" s="804"/>
      <c r="GP443" s="804"/>
      <c r="GQ443" s="826"/>
      <c r="GR443" s="825"/>
      <c r="GS443" s="825"/>
      <c r="GT443" s="803"/>
      <c r="GU443" s="804"/>
      <c r="GV443" s="804"/>
      <c r="GW443" s="826"/>
      <c r="GX443" s="825"/>
      <c r="GY443" s="825"/>
      <c r="GZ443" s="803"/>
      <c r="HA443" s="804"/>
      <c r="HB443" s="804"/>
      <c r="HC443" s="826"/>
      <c r="HD443" s="825"/>
      <c r="HE443" s="825"/>
      <c r="HF443" s="803"/>
      <c r="HG443" s="804"/>
      <c r="HH443" s="804"/>
      <c r="HI443" s="826"/>
      <c r="HJ443" s="825"/>
      <c r="HK443" s="825"/>
      <c r="HL443" s="803"/>
      <c r="HM443" s="804"/>
      <c r="HN443" s="804"/>
      <c r="HO443" s="826"/>
      <c r="HP443" s="825"/>
      <c r="HQ443" s="825"/>
      <c r="HR443" s="803"/>
      <c r="HS443" s="804"/>
      <c r="HT443" s="804"/>
      <c r="HU443" s="826"/>
      <c r="HV443" s="825"/>
      <c r="HW443" s="824"/>
      <c r="HX443" s="805"/>
      <c r="HY443" s="804"/>
      <c r="HZ443" s="804"/>
      <c r="IA443" s="823"/>
      <c r="IB443" s="824"/>
      <c r="IC443" s="825"/>
      <c r="ID443" s="803"/>
      <c r="IE443" s="804"/>
      <c r="IF443" s="804"/>
      <c r="IG443" s="826"/>
      <c r="IH443" s="825"/>
      <c r="II443" s="824"/>
      <c r="IJ443" s="805"/>
      <c r="IK443" s="804"/>
      <c r="IL443" s="804"/>
      <c r="IM443" s="823"/>
      <c r="IN443" s="824"/>
      <c r="IO443" s="825" t="s">
        <v>748</v>
      </c>
      <c r="IP443" s="803"/>
      <c r="IQ443" s="804"/>
      <c r="IR443" s="804"/>
      <c r="IS443" s="826"/>
      <c r="IT443" s="825"/>
      <c r="IU443" s="825"/>
      <c r="IV443" s="803"/>
      <c r="IW443" s="804"/>
      <c r="IX443" s="804"/>
      <c r="IY443" s="826"/>
      <c r="IZ443" s="825"/>
      <c r="JA443" s="825"/>
      <c r="JB443" s="803"/>
      <c r="JC443" s="804"/>
      <c r="JD443" s="804"/>
      <c r="JE443" s="826"/>
      <c r="JF443" s="825"/>
      <c r="JG443" s="825"/>
      <c r="JH443" s="803"/>
      <c r="JI443" s="804"/>
      <c r="JJ443" s="804"/>
      <c r="JK443" s="826"/>
      <c r="JL443" s="825"/>
      <c r="JM443" s="825"/>
      <c r="JN443" s="803"/>
      <c r="JO443" s="804"/>
      <c r="JP443" s="804"/>
      <c r="JQ443" s="826"/>
      <c r="JR443" s="825"/>
      <c r="JS443" s="825"/>
      <c r="JT443" s="803"/>
      <c r="JU443" s="804"/>
      <c r="JV443" s="804"/>
      <c r="JW443" s="826"/>
      <c r="JX443" s="825"/>
      <c r="JY443" s="825"/>
      <c r="JZ443" s="803"/>
      <c r="KA443" s="804"/>
      <c r="KB443" s="804"/>
      <c r="KC443" s="826"/>
      <c r="KD443" s="825"/>
      <c r="KE443" s="825"/>
      <c r="KF443" s="803"/>
      <c r="KG443" s="804"/>
      <c r="KH443" s="804"/>
      <c r="KI443" s="826"/>
      <c r="KJ443" s="825"/>
      <c r="KK443" s="825"/>
      <c r="KL443" s="803"/>
      <c r="KM443" s="804"/>
      <c r="KN443" s="804"/>
      <c r="KO443" s="823"/>
      <c r="KP443" s="824"/>
      <c r="KQ443" s="843" t="s">
        <v>761</v>
      </c>
      <c r="KR443" s="805"/>
      <c r="KS443" s="804"/>
      <c r="KT443" s="804"/>
      <c r="KU443" s="823"/>
      <c r="KV443" s="824"/>
      <c r="KW443" s="825"/>
      <c r="KX443" s="803"/>
      <c r="KY443" s="804"/>
      <c r="KZ443" s="804"/>
      <c r="LA443" s="826"/>
      <c r="LB443" s="825"/>
      <c r="LC443" s="825"/>
      <c r="LD443" s="803"/>
      <c r="LE443" s="804"/>
      <c r="LF443" s="804"/>
      <c r="LG443" s="826"/>
      <c r="LH443" s="825"/>
      <c r="LI443" s="825"/>
      <c r="LJ443" s="803"/>
      <c r="LK443" s="804"/>
      <c r="LL443" s="804"/>
      <c r="LM443" s="826"/>
      <c r="LN443" s="825"/>
      <c r="LO443" s="825"/>
      <c r="LP443" s="803"/>
      <c r="LQ443" s="804"/>
      <c r="LR443" s="804"/>
      <c r="LS443" s="826"/>
      <c r="LT443" s="825"/>
      <c r="LU443" s="825"/>
      <c r="LV443" s="803"/>
      <c r="LW443" s="804"/>
      <c r="LX443" s="804"/>
      <c r="LY443" s="826"/>
      <c r="LZ443" s="825"/>
      <c r="MA443" s="825"/>
      <c r="MB443" s="803"/>
      <c r="MC443" s="804"/>
      <c r="MD443" s="804"/>
      <c r="ME443" s="826"/>
      <c r="MF443" s="825"/>
      <c r="MG443" s="825"/>
      <c r="MH443" s="803"/>
      <c r="MI443" s="804"/>
      <c r="MJ443" s="804"/>
      <c r="MK443" s="826"/>
      <c r="ML443" s="825"/>
      <c r="MM443" s="825"/>
      <c r="MN443" s="803"/>
      <c r="MO443" s="804"/>
      <c r="MP443" s="804"/>
      <c r="MQ443" s="823"/>
      <c r="MR443" s="824"/>
      <c r="MS443" s="824"/>
      <c r="MT443" s="805"/>
      <c r="MU443" s="804"/>
      <c r="MV443" s="804"/>
      <c r="MW443" s="823"/>
      <c r="MX443" s="824"/>
      <c r="MY443" s="824"/>
      <c r="MZ443" s="805"/>
      <c r="NA443" s="804"/>
      <c r="NB443" s="804"/>
      <c r="NC443" s="823"/>
      <c r="ND443" s="824"/>
      <c r="NE443" s="824"/>
      <c r="NF443" s="805"/>
      <c r="NG443" s="804"/>
      <c r="NH443" s="804"/>
      <c r="NI443" s="823"/>
      <c r="NJ443" s="824"/>
      <c r="NK443" s="824"/>
      <c r="NL443" s="805"/>
      <c r="NM443" s="809"/>
      <c r="NN443" s="809"/>
      <c r="NO443" s="823"/>
      <c r="NP443" s="824"/>
      <c r="NQ443" s="824"/>
      <c r="NR443" s="805"/>
      <c r="NS443" s="823"/>
      <c r="NT443" s="824"/>
      <c r="NU443" s="824"/>
      <c r="NV443" s="805"/>
      <c r="NW443" s="823"/>
      <c r="NX443" s="824"/>
      <c r="NY443" s="824"/>
      <c r="NZ443" s="834"/>
      <c r="OA443" s="823"/>
      <c r="OB443" s="824"/>
      <c r="OC443" s="824"/>
      <c r="OD443" s="805"/>
      <c r="OE443" s="823"/>
      <c r="OF443" s="824"/>
      <c r="OG443" s="824"/>
      <c r="OH443" s="805"/>
      <c r="OI443" s="823"/>
      <c r="OJ443" s="824"/>
      <c r="OK443" s="824"/>
      <c r="OL443" s="805"/>
      <c r="OM443" s="823"/>
      <c r="ON443" s="824"/>
      <c r="OO443" s="824"/>
      <c r="OP443" s="805"/>
      <c r="OQ443" s="823"/>
      <c r="OR443" s="824"/>
      <c r="OS443" s="824"/>
      <c r="OT443" s="805"/>
      <c r="OU443" s="823"/>
      <c r="OV443" s="824"/>
      <c r="OW443" s="824"/>
      <c r="OX443" s="805"/>
      <c r="OY443" s="823"/>
      <c r="OZ443" s="824"/>
      <c r="PA443" s="824"/>
      <c r="PB443" s="805"/>
      <c r="PC443" s="823"/>
      <c r="PD443" s="824"/>
      <c r="PE443" s="824"/>
      <c r="PF443" s="805"/>
    </row>
    <row r="444" spans="1:422" hidden="1" x14ac:dyDescent="0.25">
      <c r="A444" s="769" t="s">
        <v>29</v>
      </c>
      <c r="B444" s="769" t="s">
        <v>18</v>
      </c>
      <c r="C444" s="769"/>
      <c r="D444" s="770"/>
      <c r="E444" s="769"/>
      <c r="F444" s="769"/>
      <c r="G444" s="769"/>
      <c r="H444" s="769"/>
      <c r="I444" s="769"/>
      <c r="J444" s="769"/>
      <c r="K444" s="769"/>
      <c r="L444" s="769"/>
      <c r="M444" s="769"/>
      <c r="N444" s="769"/>
      <c r="O444" s="769"/>
      <c r="P444" s="769" t="s">
        <v>342</v>
      </c>
      <c r="Q444" s="769"/>
      <c r="R444" s="769"/>
      <c r="S444" s="769"/>
      <c r="T444" s="816"/>
      <c r="U444" s="816"/>
      <c r="V444" s="816"/>
      <c r="W444" s="942"/>
      <c r="X444" s="769"/>
      <c r="Y444" s="769">
        <f>IF(AND(AJ444="",AK444="",AL444="",AN444="",AO444="",OR(AP444="",AP444=Dropdown!$AM$12,AP444=Dropdown!$AM$11)),1,0)</f>
        <v>0</v>
      </c>
      <c r="Z444" s="769">
        <f t="shared" si="63"/>
        <v>0</v>
      </c>
      <c r="AA444" s="769">
        <f t="shared" si="64"/>
        <v>0</v>
      </c>
      <c r="AB444" s="769">
        <f t="shared" si="65"/>
        <v>0</v>
      </c>
      <c r="AC444" s="769"/>
      <c r="AD444" s="772" t="str">
        <f>IF(OR(T444&lt;&gt;"",U444&lt;&gt;""),Dropdown!$A$4,IF(OR(V444&lt;&gt;"",W444&lt;&gt;""),Dropdown!$A$5,Dropdown!$A$3))</f>
        <v>Residential</v>
      </c>
      <c r="AE444" s="773" t="s">
        <v>634</v>
      </c>
      <c r="AF444" s="773" t="str">
        <f>VLOOKUP(AG444,Dropdown!$N$3:$R$62,2,FALSE)</f>
        <v>SSA</v>
      </c>
      <c r="AG444" s="773" t="s">
        <v>29</v>
      </c>
      <c r="AH444" s="773" t="str">
        <f>IF(AG444&lt;&gt;"",VLOOKUP(AG444,Dropdown!$N$3:$R$62,3,FALSE),IF(AF444&lt;&gt;"",VLOOKUP(AF444,Dropdown!$N$3:$R$62,3,FALSE),IF(AE444&lt;&gt;"",VLOOKUP(AE444,Dropdown!$N$3:$R$62,3,FALSE),"")))</f>
        <v>UMI</v>
      </c>
      <c r="AI444" s="773" t="str">
        <f>IF(AG444&lt;&gt;"",VLOOKUP(AG444,Dropdown!$N$3:$R$62,5,FALSE),IF(AF444&lt;&gt;"",VLOOKUP(AF444,Dropdown!$N$3:$R$62,5,FALSE),IF(AE444&lt;&gt;"",VLOOKUP(AE444,Dropdown!$N$3:$R$62,5,FALSE),"")))</f>
        <v>Moderate</v>
      </c>
      <c r="AJ444" s="773"/>
      <c r="AK444" s="773"/>
      <c r="AL444" s="773"/>
      <c r="AM444" s="773"/>
      <c r="AN444" s="773"/>
      <c r="AO444" s="773" t="s">
        <v>642</v>
      </c>
      <c r="AP444" s="773"/>
      <c r="AQ444" s="769"/>
      <c r="AR444" s="782" t="s">
        <v>339</v>
      </c>
      <c r="AS444" s="809"/>
      <c r="AT444" s="806" t="s">
        <v>322</v>
      </c>
      <c r="AU444" s="769"/>
      <c r="AV444" s="846"/>
      <c r="AW444" s="823"/>
      <c r="AX444" s="824"/>
      <c r="AY444" s="824"/>
      <c r="AZ444" s="803"/>
      <c r="BA444" s="804"/>
      <c r="BB444" s="804"/>
      <c r="BC444" s="823"/>
      <c r="BD444" s="824"/>
      <c r="BE444" s="825"/>
      <c r="BF444" s="805"/>
      <c r="BG444" s="804"/>
      <c r="BH444" s="804"/>
      <c r="BI444" s="823"/>
      <c r="BJ444" s="824"/>
      <c r="BK444" s="824"/>
      <c r="BL444" s="805"/>
      <c r="BM444" s="804"/>
      <c r="BN444" s="804"/>
      <c r="BO444" s="823"/>
      <c r="BP444" s="824"/>
      <c r="BQ444" s="825"/>
      <c r="BR444" s="805"/>
      <c r="BS444" s="804"/>
      <c r="BT444" s="804"/>
      <c r="BU444" s="823"/>
      <c r="BV444" s="824"/>
      <c r="BW444" s="825"/>
      <c r="BX444" s="805"/>
      <c r="BY444" s="804"/>
      <c r="BZ444" s="804"/>
      <c r="CA444" s="823"/>
      <c r="CB444" s="824"/>
      <c r="CC444" s="825"/>
      <c r="CD444" s="805"/>
      <c r="CE444" s="804"/>
      <c r="CF444" s="804"/>
      <c r="CG444" s="823"/>
      <c r="CH444" s="824"/>
      <c r="CI444" s="825"/>
      <c r="CJ444" s="805"/>
      <c r="CK444" s="804"/>
      <c r="CL444" s="804"/>
      <c r="CM444" s="823"/>
      <c r="CN444" s="824"/>
      <c r="CO444" s="825"/>
      <c r="CP444" s="805"/>
      <c r="CQ444" s="804"/>
      <c r="CR444" s="804"/>
      <c r="CS444" s="823"/>
      <c r="CT444" s="824"/>
      <c r="CU444" s="825"/>
      <c r="CV444" s="805"/>
      <c r="CW444" s="804"/>
      <c r="CX444" s="804"/>
      <c r="CY444" s="823"/>
      <c r="CZ444" s="824"/>
      <c r="DA444" s="825"/>
      <c r="DB444" s="803"/>
      <c r="DC444" s="809"/>
      <c r="DD444" s="809"/>
      <c r="DE444" s="826"/>
      <c r="DF444" s="825"/>
      <c r="DG444" s="825"/>
      <c r="DH444" s="805"/>
      <c r="DI444" s="804"/>
      <c r="DJ444" s="804"/>
      <c r="DK444" s="823"/>
      <c r="DL444" s="824"/>
      <c r="DM444" s="825"/>
      <c r="DN444" s="803"/>
      <c r="DO444" s="809"/>
      <c r="DP444" s="809"/>
      <c r="DQ444" s="827"/>
      <c r="DR444" s="828"/>
      <c r="DS444" s="835"/>
      <c r="DT444" s="818"/>
      <c r="DU444" s="819"/>
      <c r="DV444" s="819"/>
      <c r="DW444" s="836"/>
      <c r="DX444" s="835"/>
      <c r="DY444" s="828"/>
      <c r="DZ444" s="818"/>
      <c r="EA444" s="819"/>
      <c r="EB444" s="819"/>
      <c r="EC444" s="827"/>
      <c r="ED444" s="828"/>
      <c r="EE444" s="835"/>
      <c r="EF444" s="818"/>
      <c r="EG444" s="819"/>
      <c r="EH444" s="819"/>
      <c r="EI444" s="836"/>
      <c r="EJ444" s="835"/>
      <c r="EK444" s="828"/>
      <c r="EL444" s="818"/>
      <c r="EM444" s="819"/>
      <c r="EN444" s="819"/>
      <c r="EO444" s="827"/>
      <c r="EP444" s="828"/>
      <c r="EQ444" s="835"/>
      <c r="ER444" s="818"/>
      <c r="ES444" s="819"/>
      <c r="ET444" s="819"/>
      <c r="EU444" s="836"/>
      <c r="EV444" s="835"/>
      <c r="EW444" s="828"/>
      <c r="EX444" s="818"/>
      <c r="EY444" s="819"/>
      <c r="EZ444" s="819"/>
      <c r="FA444" s="827"/>
      <c r="FB444" s="828"/>
      <c r="FC444" s="835"/>
      <c r="FD444" s="818"/>
      <c r="FE444" s="819"/>
      <c r="FF444" s="819"/>
      <c r="FG444" s="836"/>
      <c r="FH444" s="835"/>
      <c r="FI444" s="828"/>
      <c r="FJ444" s="818"/>
      <c r="FK444" s="819"/>
      <c r="FL444" s="819"/>
      <c r="FM444" s="827"/>
      <c r="FN444" s="828"/>
      <c r="FO444" s="835"/>
      <c r="FP444" s="818"/>
      <c r="FQ444" s="819"/>
      <c r="FR444" s="819"/>
      <c r="FS444" s="823"/>
      <c r="FT444" s="824"/>
      <c r="FU444" s="825" t="s">
        <v>719</v>
      </c>
      <c r="FV444" s="803"/>
      <c r="FW444" s="804"/>
      <c r="FX444" s="804"/>
      <c r="FY444" s="826"/>
      <c r="FZ444" s="825"/>
      <c r="GA444" s="825"/>
      <c r="GB444" s="803"/>
      <c r="GC444" s="804"/>
      <c r="GD444" s="804"/>
      <c r="GE444" s="826"/>
      <c r="GF444" s="825"/>
      <c r="GG444" s="825"/>
      <c r="GH444" s="803"/>
      <c r="GI444" s="804"/>
      <c r="GJ444" s="804"/>
      <c r="GK444" s="826"/>
      <c r="GL444" s="825"/>
      <c r="GM444" s="825"/>
      <c r="GN444" s="803"/>
      <c r="GO444" s="804"/>
      <c r="GP444" s="804"/>
      <c r="GQ444" s="826"/>
      <c r="GR444" s="825"/>
      <c r="GS444" s="825"/>
      <c r="GT444" s="803"/>
      <c r="GU444" s="804"/>
      <c r="GV444" s="804"/>
      <c r="GW444" s="826"/>
      <c r="GX444" s="825"/>
      <c r="GY444" s="825"/>
      <c r="GZ444" s="803"/>
      <c r="HA444" s="804"/>
      <c r="HB444" s="804"/>
      <c r="HC444" s="826"/>
      <c r="HD444" s="825"/>
      <c r="HE444" s="825"/>
      <c r="HF444" s="803"/>
      <c r="HG444" s="804"/>
      <c r="HH444" s="804"/>
      <c r="HI444" s="826"/>
      <c r="HJ444" s="825"/>
      <c r="HK444" s="825"/>
      <c r="HL444" s="803"/>
      <c r="HM444" s="804"/>
      <c r="HN444" s="804"/>
      <c r="HO444" s="826"/>
      <c r="HP444" s="825"/>
      <c r="HQ444" s="825"/>
      <c r="HR444" s="803"/>
      <c r="HS444" s="804"/>
      <c r="HT444" s="804"/>
      <c r="HU444" s="826"/>
      <c r="HV444" s="825"/>
      <c r="HW444" s="824"/>
      <c r="HX444" s="805"/>
      <c r="HY444" s="804"/>
      <c r="HZ444" s="804"/>
      <c r="IA444" s="823"/>
      <c r="IB444" s="824"/>
      <c r="IC444" s="825"/>
      <c r="ID444" s="803"/>
      <c r="IE444" s="804"/>
      <c r="IF444" s="804"/>
      <c r="IG444" s="826"/>
      <c r="IH444" s="825"/>
      <c r="II444" s="824"/>
      <c r="IJ444" s="805"/>
      <c r="IK444" s="804"/>
      <c r="IL444" s="804"/>
      <c r="IM444" s="823"/>
      <c r="IN444" s="824"/>
      <c r="IO444" s="825" t="s">
        <v>749</v>
      </c>
      <c r="IP444" s="803"/>
      <c r="IQ444" s="804"/>
      <c r="IR444" s="804"/>
      <c r="IS444" s="826"/>
      <c r="IT444" s="825"/>
      <c r="IU444" s="825"/>
      <c r="IV444" s="803"/>
      <c r="IW444" s="804"/>
      <c r="IX444" s="804"/>
      <c r="IY444" s="826"/>
      <c r="IZ444" s="825"/>
      <c r="JA444" s="825"/>
      <c r="JB444" s="803"/>
      <c r="JC444" s="804"/>
      <c r="JD444" s="804"/>
      <c r="JE444" s="826"/>
      <c r="JF444" s="825"/>
      <c r="JG444" s="825"/>
      <c r="JH444" s="803"/>
      <c r="JI444" s="804"/>
      <c r="JJ444" s="804"/>
      <c r="JK444" s="826"/>
      <c r="JL444" s="825"/>
      <c r="JM444" s="825"/>
      <c r="JN444" s="803"/>
      <c r="JO444" s="804"/>
      <c r="JP444" s="804"/>
      <c r="JQ444" s="826"/>
      <c r="JR444" s="825"/>
      <c r="JS444" s="825"/>
      <c r="JT444" s="803"/>
      <c r="JU444" s="804"/>
      <c r="JV444" s="804"/>
      <c r="JW444" s="826"/>
      <c r="JX444" s="825"/>
      <c r="JY444" s="825"/>
      <c r="JZ444" s="803"/>
      <c r="KA444" s="804"/>
      <c r="KB444" s="804"/>
      <c r="KC444" s="826"/>
      <c r="KD444" s="825"/>
      <c r="KE444" s="825"/>
      <c r="KF444" s="803"/>
      <c r="KG444" s="804"/>
      <c r="KH444" s="804"/>
      <c r="KI444" s="826"/>
      <c r="KJ444" s="825"/>
      <c r="KK444" s="825"/>
      <c r="KL444" s="803"/>
      <c r="KM444" s="804"/>
      <c r="KN444" s="804"/>
      <c r="KO444" s="823"/>
      <c r="KP444" s="824"/>
      <c r="KQ444" s="843" t="s">
        <v>762</v>
      </c>
      <c r="KR444" s="805"/>
      <c r="KS444" s="804"/>
      <c r="KT444" s="804"/>
      <c r="KU444" s="823"/>
      <c r="KV444" s="824"/>
      <c r="KW444" s="825"/>
      <c r="KX444" s="803"/>
      <c r="KY444" s="804"/>
      <c r="KZ444" s="804"/>
      <c r="LA444" s="826"/>
      <c r="LB444" s="825"/>
      <c r="LC444" s="825"/>
      <c r="LD444" s="803"/>
      <c r="LE444" s="804"/>
      <c r="LF444" s="804"/>
      <c r="LG444" s="826"/>
      <c r="LH444" s="825"/>
      <c r="LI444" s="825"/>
      <c r="LJ444" s="803"/>
      <c r="LK444" s="804"/>
      <c r="LL444" s="804"/>
      <c r="LM444" s="826"/>
      <c r="LN444" s="825"/>
      <c r="LO444" s="825"/>
      <c r="LP444" s="803"/>
      <c r="LQ444" s="804"/>
      <c r="LR444" s="804"/>
      <c r="LS444" s="826"/>
      <c r="LT444" s="825"/>
      <c r="LU444" s="825"/>
      <c r="LV444" s="803"/>
      <c r="LW444" s="804"/>
      <c r="LX444" s="804"/>
      <c r="LY444" s="826"/>
      <c r="LZ444" s="825"/>
      <c r="MA444" s="825"/>
      <c r="MB444" s="803"/>
      <c r="MC444" s="804"/>
      <c r="MD444" s="804"/>
      <c r="ME444" s="826"/>
      <c r="MF444" s="825"/>
      <c r="MG444" s="825"/>
      <c r="MH444" s="803"/>
      <c r="MI444" s="804"/>
      <c r="MJ444" s="804"/>
      <c r="MK444" s="826"/>
      <c r="ML444" s="825"/>
      <c r="MM444" s="825"/>
      <c r="MN444" s="803"/>
      <c r="MO444" s="804"/>
      <c r="MP444" s="804"/>
      <c r="MQ444" s="823"/>
      <c r="MR444" s="824"/>
      <c r="MS444" s="824"/>
      <c r="MT444" s="805"/>
      <c r="MU444" s="804"/>
      <c r="MV444" s="804"/>
      <c r="MW444" s="823"/>
      <c r="MX444" s="824"/>
      <c r="MY444" s="824"/>
      <c r="MZ444" s="805"/>
      <c r="NA444" s="804"/>
      <c r="NB444" s="804"/>
      <c r="NC444" s="823"/>
      <c r="ND444" s="824"/>
      <c r="NE444" s="824"/>
      <c r="NF444" s="805"/>
      <c r="NG444" s="804"/>
      <c r="NH444" s="804"/>
      <c r="NI444" s="823"/>
      <c r="NJ444" s="824"/>
      <c r="NK444" s="824"/>
      <c r="NL444" s="805"/>
      <c r="NM444" s="809"/>
      <c r="NN444" s="809"/>
      <c r="NO444" s="823"/>
      <c r="NP444" s="824"/>
      <c r="NQ444" s="824"/>
      <c r="NR444" s="805"/>
      <c r="NS444" s="823"/>
      <c r="NT444" s="824"/>
      <c r="NU444" s="824"/>
      <c r="NV444" s="805"/>
      <c r="NW444" s="823"/>
      <c r="NX444" s="824"/>
      <c r="NY444" s="824"/>
      <c r="NZ444" s="834"/>
      <c r="OA444" s="823"/>
      <c r="OB444" s="824"/>
      <c r="OC444" s="824"/>
      <c r="OD444" s="805"/>
      <c r="OE444" s="823"/>
      <c r="OF444" s="824"/>
      <c r="OG444" s="824"/>
      <c r="OH444" s="805"/>
      <c r="OI444" s="823"/>
      <c r="OJ444" s="824"/>
      <c r="OK444" s="824"/>
      <c r="OL444" s="805"/>
      <c r="OM444" s="823"/>
      <c r="ON444" s="824"/>
      <c r="OO444" s="824"/>
      <c r="OP444" s="805"/>
      <c r="OQ444" s="823"/>
      <c r="OR444" s="824"/>
      <c r="OS444" s="824"/>
      <c r="OT444" s="805"/>
      <c r="OU444" s="823"/>
      <c r="OV444" s="824"/>
      <c r="OW444" s="824"/>
      <c r="OX444" s="805"/>
      <c r="OY444" s="823"/>
      <c r="OZ444" s="824"/>
      <c r="PA444" s="824"/>
      <c r="PB444" s="805"/>
      <c r="PC444" s="823"/>
      <c r="PD444" s="824"/>
      <c r="PE444" s="824"/>
      <c r="PF444" s="805"/>
    </row>
    <row r="445" spans="1:422" hidden="1" x14ac:dyDescent="0.25">
      <c r="A445" s="806" t="s">
        <v>29</v>
      </c>
      <c r="B445" s="806" t="s">
        <v>18</v>
      </c>
      <c r="C445" s="806"/>
      <c r="D445" s="815"/>
      <c r="E445" s="806"/>
      <c r="F445" s="806"/>
      <c r="G445" s="806"/>
      <c r="H445" s="806"/>
      <c r="I445" s="806"/>
      <c r="J445" s="806"/>
      <c r="K445" s="806"/>
      <c r="L445" s="806"/>
      <c r="M445" s="806"/>
      <c r="N445" s="806"/>
      <c r="O445" s="806"/>
      <c r="P445" s="806"/>
      <c r="Q445" s="806" t="s">
        <v>307</v>
      </c>
      <c r="R445" s="806"/>
      <c r="S445" s="806"/>
      <c r="T445" s="816"/>
      <c r="U445" s="816"/>
      <c r="V445" s="816"/>
      <c r="W445" s="942"/>
      <c r="X445" s="806">
        <v>1</v>
      </c>
      <c r="Y445" s="769">
        <f>IF(AND(AJ445="",AK445="",AL445="",AN445="",AO445="",OR(AP445="",AP445=Dropdown!$AM$12,AP445=Dropdown!$AM$11)),1,0)</f>
        <v>0</v>
      </c>
      <c r="Z445" s="769">
        <f t="shared" si="63"/>
        <v>0</v>
      </c>
      <c r="AA445" s="769">
        <f t="shared" si="64"/>
        <v>0</v>
      </c>
      <c r="AB445" s="769">
        <f t="shared" si="65"/>
        <v>0</v>
      </c>
      <c r="AC445" s="769"/>
      <c r="AD445" s="772" t="str">
        <f>IF(OR(T445&lt;&gt;"",U445&lt;&gt;""),Dropdown!$A$4,IF(OR(V445&lt;&gt;"",W445&lt;&gt;""),Dropdown!$A$5,Dropdown!$A$3))</f>
        <v>Residential</v>
      </c>
      <c r="AE445" s="773" t="s">
        <v>634</v>
      </c>
      <c r="AF445" s="773" t="str">
        <f>VLOOKUP(AG445,Dropdown!$N$3:$R$62,2,FALSE)</f>
        <v>SSA</v>
      </c>
      <c r="AG445" s="773" t="s">
        <v>29</v>
      </c>
      <c r="AH445" s="773" t="str">
        <f>IF(AG445&lt;&gt;"",VLOOKUP(AG445,Dropdown!$N$3:$R$62,3,FALSE),IF(AF445&lt;&gt;"",VLOOKUP(AF445,Dropdown!$N$3:$R$62,3,FALSE),IF(AE445&lt;&gt;"",VLOOKUP(AE445,Dropdown!$N$3:$R$62,3,FALSE),"")))</f>
        <v>UMI</v>
      </c>
      <c r="AI445" s="773" t="str">
        <f>IF(AG445&lt;&gt;"",VLOOKUP(AG445,Dropdown!$N$3:$R$62,5,FALSE),IF(AF445&lt;&gt;"",VLOOKUP(AF445,Dropdown!$N$3:$R$62,5,FALSE),IF(AE445&lt;&gt;"",VLOOKUP(AE445,Dropdown!$N$3:$R$62,5,FALSE),"")))</f>
        <v>Moderate</v>
      </c>
      <c r="AJ445" s="773"/>
      <c r="AK445" s="773"/>
      <c r="AL445" s="773"/>
      <c r="AM445" s="773"/>
      <c r="AN445" s="773"/>
      <c r="AO445" s="773"/>
      <c r="AP445" s="773" t="s">
        <v>552</v>
      </c>
      <c r="AQ445" s="806"/>
      <c r="AR445" s="779" t="s">
        <v>339</v>
      </c>
      <c r="AS445" s="804">
        <v>11</v>
      </c>
      <c r="AT445" s="806" t="s">
        <v>322</v>
      </c>
      <c r="AU445" s="806"/>
      <c r="AV445" s="869"/>
      <c r="AW445" s="826"/>
      <c r="AX445" s="825"/>
      <c r="AY445" s="825"/>
      <c r="AZ445" s="803"/>
      <c r="BA445" s="804"/>
      <c r="BB445" s="804"/>
      <c r="BC445" s="826"/>
      <c r="BD445" s="825"/>
      <c r="BE445" s="825"/>
      <c r="BF445" s="803"/>
      <c r="BG445" s="804"/>
      <c r="BH445" s="804"/>
      <c r="BI445" s="826"/>
      <c r="BJ445" s="825"/>
      <c r="BK445" s="825"/>
      <c r="BL445" s="803"/>
      <c r="BM445" s="804"/>
      <c r="BN445" s="804"/>
      <c r="BO445" s="826"/>
      <c r="BP445" s="825"/>
      <c r="BQ445" s="825"/>
      <c r="BR445" s="803"/>
      <c r="BS445" s="804"/>
      <c r="BT445" s="804"/>
      <c r="BU445" s="826"/>
      <c r="BV445" s="825"/>
      <c r="BW445" s="825"/>
      <c r="BX445" s="803"/>
      <c r="BY445" s="804"/>
      <c r="BZ445" s="804"/>
      <c r="CA445" s="826"/>
      <c r="CB445" s="825"/>
      <c r="CC445" s="825"/>
      <c r="CD445" s="803"/>
      <c r="CE445" s="804"/>
      <c r="CF445" s="804"/>
      <c r="CG445" s="826"/>
      <c r="CH445" s="825"/>
      <c r="CI445" s="825"/>
      <c r="CJ445" s="803"/>
      <c r="CK445" s="804"/>
      <c r="CL445" s="804"/>
      <c r="CM445" s="826"/>
      <c r="CN445" s="825"/>
      <c r="CO445" s="825">
        <v>140</v>
      </c>
      <c r="CP445" s="803"/>
      <c r="CQ445" s="804"/>
      <c r="CR445" s="804"/>
      <c r="CS445" s="826"/>
      <c r="CT445" s="825"/>
      <c r="CU445" s="825"/>
      <c r="CV445" s="803"/>
      <c r="CW445" s="804"/>
      <c r="CX445" s="804"/>
      <c r="CY445" s="826"/>
      <c r="CZ445" s="825"/>
      <c r="DA445" s="825"/>
      <c r="DB445" s="803"/>
      <c r="DC445" s="804"/>
      <c r="DD445" s="804"/>
      <c r="DE445" s="826"/>
      <c r="DF445" s="825"/>
      <c r="DG445" s="825"/>
      <c r="DH445" s="803"/>
      <c r="DI445" s="804"/>
      <c r="DJ445" s="804"/>
      <c r="DK445" s="826"/>
      <c r="DL445" s="825"/>
      <c r="DM445" s="825"/>
      <c r="DN445" s="803"/>
      <c r="DO445" s="804"/>
      <c r="DP445" s="804"/>
      <c r="DQ445" s="827"/>
      <c r="DR445" s="828"/>
      <c r="DS445" s="828"/>
      <c r="DT445" s="818"/>
      <c r="DU445" s="819"/>
      <c r="DV445" s="819"/>
      <c r="DW445" s="827"/>
      <c r="DX445" s="828"/>
      <c r="DY445" s="828"/>
      <c r="DZ445" s="818"/>
      <c r="EA445" s="819"/>
      <c r="EB445" s="819"/>
      <c r="EC445" s="827"/>
      <c r="ED445" s="828"/>
      <c r="EE445" s="828"/>
      <c r="EF445" s="818"/>
      <c r="EG445" s="819"/>
      <c r="EH445" s="819"/>
      <c r="EI445" s="827"/>
      <c r="EJ445" s="828"/>
      <c r="EK445" s="828"/>
      <c r="EL445" s="818"/>
      <c r="EM445" s="819"/>
      <c r="EN445" s="819"/>
      <c r="EO445" s="827"/>
      <c r="EP445" s="828"/>
      <c r="EQ445" s="828"/>
      <c r="ER445" s="818"/>
      <c r="ES445" s="819"/>
      <c r="ET445" s="819"/>
      <c r="EU445" s="827"/>
      <c r="EV445" s="828"/>
      <c r="EW445" s="828"/>
      <c r="EX445" s="818"/>
      <c r="EY445" s="819"/>
      <c r="EZ445" s="819"/>
      <c r="FA445" s="827"/>
      <c r="FB445" s="828"/>
      <c r="FC445" s="828"/>
      <c r="FD445" s="818"/>
      <c r="FE445" s="819"/>
      <c r="FF445" s="819"/>
      <c r="FG445" s="827"/>
      <c r="FH445" s="828"/>
      <c r="FI445" s="828"/>
      <c r="FJ445" s="818"/>
      <c r="FK445" s="819"/>
      <c r="FL445" s="819"/>
      <c r="FM445" s="827"/>
      <c r="FN445" s="828"/>
      <c r="FO445" s="828"/>
      <c r="FP445" s="818"/>
      <c r="FQ445" s="819"/>
      <c r="FR445" s="819"/>
      <c r="FS445" s="826"/>
      <c r="FT445" s="825"/>
      <c r="FU445" s="825"/>
      <c r="FV445" s="803"/>
      <c r="FW445" s="804"/>
      <c r="FX445" s="804"/>
      <c r="FY445" s="826"/>
      <c r="FZ445" s="825"/>
      <c r="GA445" s="825"/>
      <c r="GB445" s="803"/>
      <c r="GC445" s="804"/>
      <c r="GD445" s="804"/>
      <c r="GE445" s="826"/>
      <c r="GF445" s="825"/>
      <c r="GG445" s="825"/>
      <c r="GH445" s="803"/>
      <c r="GI445" s="804"/>
      <c r="GJ445" s="804"/>
      <c r="GK445" s="826"/>
      <c r="GL445" s="825"/>
      <c r="GM445" s="825"/>
      <c r="GN445" s="803"/>
      <c r="GO445" s="804"/>
      <c r="GP445" s="804"/>
      <c r="GQ445" s="826"/>
      <c r="GR445" s="825"/>
      <c r="GS445" s="825"/>
      <c r="GT445" s="803"/>
      <c r="GU445" s="804"/>
      <c r="GV445" s="804"/>
      <c r="GW445" s="826"/>
      <c r="GX445" s="825"/>
      <c r="GY445" s="825">
        <f>200*140/1000</f>
        <v>28</v>
      </c>
      <c r="GZ445" s="803"/>
      <c r="HA445" s="804"/>
      <c r="HB445" s="804"/>
      <c r="HC445" s="826"/>
      <c r="HD445" s="825"/>
      <c r="HE445" s="825"/>
      <c r="HF445" s="803"/>
      <c r="HG445" s="804"/>
      <c r="HH445" s="804"/>
      <c r="HI445" s="826"/>
      <c r="HJ445" s="825"/>
      <c r="HK445" s="825"/>
      <c r="HL445" s="803"/>
      <c r="HM445" s="804"/>
      <c r="HN445" s="804"/>
      <c r="HO445" s="826"/>
      <c r="HP445" s="825"/>
      <c r="HQ445" s="825"/>
      <c r="HR445" s="803"/>
      <c r="HS445" s="804"/>
      <c r="HT445" s="804"/>
      <c r="HU445" s="826"/>
      <c r="HV445" s="825"/>
      <c r="HW445" s="825"/>
      <c r="HX445" s="803"/>
      <c r="HY445" s="804"/>
      <c r="HZ445" s="804"/>
      <c r="IA445" s="826"/>
      <c r="IB445" s="825"/>
      <c r="IC445" s="825"/>
      <c r="ID445" s="803"/>
      <c r="IE445" s="804"/>
      <c r="IF445" s="804"/>
      <c r="IG445" s="826"/>
      <c r="IH445" s="825"/>
      <c r="II445" s="825"/>
      <c r="IJ445" s="803"/>
      <c r="IK445" s="804"/>
      <c r="IL445" s="804"/>
      <c r="IM445" s="826"/>
      <c r="IN445" s="825"/>
      <c r="IO445" s="825"/>
      <c r="IP445" s="803"/>
      <c r="IQ445" s="804"/>
      <c r="IR445" s="804"/>
      <c r="IS445" s="826"/>
      <c r="IT445" s="825"/>
      <c r="IU445" s="825"/>
      <c r="IV445" s="803"/>
      <c r="IW445" s="804"/>
      <c r="IX445" s="804"/>
      <c r="IY445" s="826"/>
      <c r="IZ445" s="825"/>
      <c r="JA445" s="825"/>
      <c r="JB445" s="803"/>
      <c r="JC445" s="804"/>
      <c r="JD445" s="804"/>
      <c r="JE445" s="826"/>
      <c r="JF445" s="825"/>
      <c r="JG445" s="825"/>
      <c r="JH445" s="803"/>
      <c r="JI445" s="804"/>
      <c r="JJ445" s="804"/>
      <c r="JK445" s="826"/>
      <c r="JL445" s="825"/>
      <c r="JM445" s="825"/>
      <c r="JN445" s="803"/>
      <c r="JO445" s="804"/>
      <c r="JP445" s="804"/>
      <c r="JQ445" s="826"/>
      <c r="JR445" s="825"/>
      <c r="JS445" s="825">
        <f>20*140/1000</f>
        <v>2.8</v>
      </c>
      <c r="JT445" s="803"/>
      <c r="JU445" s="804"/>
      <c r="JV445" s="804"/>
      <c r="JW445" s="826"/>
      <c r="JX445" s="825"/>
      <c r="JY445" s="825"/>
      <c r="JZ445" s="803"/>
      <c r="KA445" s="804"/>
      <c r="KB445" s="804"/>
      <c r="KC445" s="826"/>
      <c r="KD445" s="825"/>
      <c r="KE445" s="825"/>
      <c r="KF445" s="803"/>
      <c r="KG445" s="804"/>
      <c r="KH445" s="804"/>
      <c r="KI445" s="826"/>
      <c r="KJ445" s="825"/>
      <c r="KK445" s="825"/>
      <c r="KL445" s="803"/>
      <c r="KM445" s="804"/>
      <c r="KN445" s="804"/>
      <c r="KO445" s="826"/>
      <c r="KP445" s="825"/>
      <c r="KQ445" s="825"/>
      <c r="KR445" s="803"/>
      <c r="KS445" s="804"/>
      <c r="KT445" s="804"/>
      <c r="KU445" s="826"/>
      <c r="KV445" s="825"/>
      <c r="KW445" s="825"/>
      <c r="KX445" s="803"/>
      <c r="KY445" s="804"/>
      <c r="KZ445" s="804"/>
      <c r="LA445" s="826"/>
      <c r="LB445" s="825"/>
      <c r="LC445" s="825"/>
      <c r="LD445" s="803"/>
      <c r="LE445" s="804"/>
      <c r="LF445" s="804"/>
      <c r="LG445" s="826"/>
      <c r="LH445" s="825"/>
      <c r="LI445" s="825"/>
      <c r="LJ445" s="803"/>
      <c r="LK445" s="804"/>
      <c r="LL445" s="804"/>
      <c r="LM445" s="826"/>
      <c r="LN445" s="825"/>
      <c r="LO445" s="825"/>
      <c r="LP445" s="803"/>
      <c r="LQ445" s="804"/>
      <c r="LR445" s="804"/>
      <c r="LS445" s="826"/>
      <c r="LT445" s="825"/>
      <c r="LU445" s="825">
        <f>31*140/1000</f>
        <v>4.34</v>
      </c>
      <c r="LV445" s="803"/>
      <c r="LW445" s="804"/>
      <c r="LX445" s="804"/>
      <c r="LY445" s="826"/>
      <c r="LZ445" s="825"/>
      <c r="MA445" s="825"/>
      <c r="MB445" s="803"/>
      <c r="MC445" s="804"/>
      <c r="MD445" s="804"/>
      <c r="ME445" s="826"/>
      <c r="MF445" s="825"/>
      <c r="MG445" s="825"/>
      <c r="MH445" s="803"/>
      <c r="MI445" s="804"/>
      <c r="MJ445" s="804"/>
      <c r="MK445" s="826"/>
      <c r="ML445" s="825"/>
      <c r="MM445" s="825"/>
      <c r="MN445" s="803"/>
      <c r="MO445" s="804"/>
      <c r="MP445" s="804"/>
      <c r="MQ445" s="826"/>
      <c r="MR445" s="825"/>
      <c r="MS445" s="825"/>
      <c r="MT445" s="803"/>
      <c r="MU445" s="804"/>
      <c r="MV445" s="804"/>
      <c r="MW445" s="826"/>
      <c r="MX445" s="825"/>
      <c r="MY445" s="825"/>
      <c r="MZ445" s="803"/>
      <c r="NA445" s="804"/>
      <c r="NB445" s="804"/>
      <c r="NC445" s="826"/>
      <c r="ND445" s="825"/>
      <c r="NE445" s="825"/>
      <c r="NF445" s="803"/>
      <c r="NG445" s="804"/>
      <c r="NH445" s="804"/>
      <c r="NI445" s="826"/>
      <c r="NJ445" s="825"/>
      <c r="NK445" s="825"/>
      <c r="NL445" s="803"/>
      <c r="NM445" s="804"/>
      <c r="NN445" s="804"/>
      <c r="NO445" s="826"/>
      <c r="NP445" s="825"/>
      <c r="NQ445" s="825"/>
      <c r="NR445" s="803"/>
      <c r="NS445" s="826"/>
      <c r="NT445" s="825"/>
      <c r="NU445" s="825"/>
      <c r="NV445" s="803"/>
      <c r="NW445" s="826"/>
      <c r="NX445" s="825"/>
      <c r="NY445" s="825"/>
      <c r="NZ445" s="848"/>
      <c r="OA445" s="826"/>
      <c r="OB445" s="825"/>
      <c r="OC445" s="825"/>
      <c r="OD445" s="803"/>
      <c r="OE445" s="826"/>
      <c r="OF445" s="825"/>
      <c r="OG445" s="825"/>
      <c r="OH445" s="803"/>
      <c r="OI445" s="826"/>
      <c r="OJ445" s="825"/>
      <c r="OK445" s="825"/>
      <c r="OL445" s="803"/>
      <c r="OM445" s="826"/>
      <c r="ON445" s="825"/>
      <c r="OO445" s="825"/>
      <c r="OP445" s="803"/>
      <c r="OQ445" s="826"/>
      <c r="OR445" s="825"/>
      <c r="OS445" s="825"/>
      <c r="OT445" s="803"/>
      <c r="OU445" s="826"/>
      <c r="OV445" s="825"/>
      <c r="OW445" s="825"/>
      <c r="OX445" s="803"/>
      <c r="OY445" s="826"/>
      <c r="OZ445" s="825"/>
      <c r="PA445" s="825"/>
      <c r="PB445" s="803"/>
      <c r="PC445" s="826"/>
      <c r="PD445" s="825"/>
      <c r="PE445" s="825"/>
      <c r="PF445" s="803"/>
    </row>
    <row r="446" spans="1:422" hidden="1" x14ac:dyDescent="0.25">
      <c r="A446" s="801" t="s">
        <v>25</v>
      </c>
      <c r="B446" s="769" t="s">
        <v>45</v>
      </c>
      <c r="C446" s="769" t="s">
        <v>16</v>
      </c>
      <c r="D446" s="770"/>
      <c r="E446" s="769"/>
      <c r="F446" s="769" t="s">
        <v>247</v>
      </c>
      <c r="G446" s="769"/>
      <c r="H446" s="769"/>
      <c r="I446" s="769"/>
      <c r="J446" s="769"/>
      <c r="K446" s="769"/>
      <c r="L446" s="769"/>
      <c r="M446" s="769"/>
      <c r="N446" s="769"/>
      <c r="O446" s="769" t="s">
        <v>253</v>
      </c>
      <c r="P446" s="769"/>
      <c r="Q446" s="769"/>
      <c r="R446" s="769"/>
      <c r="S446" s="769"/>
      <c r="T446" s="816"/>
      <c r="U446" s="816"/>
      <c r="V446" s="816"/>
      <c r="W446" s="942"/>
      <c r="X446" s="769">
        <v>1</v>
      </c>
      <c r="Y446" s="769">
        <f>IF(AND(AJ446="",AK446="",AL446="",AN446="",AO446="",OR(AP446="",AP446=Dropdown!$AM$12,AP446=Dropdown!$AM$11)),1,0)</f>
        <v>1</v>
      </c>
      <c r="Z446" s="769">
        <f t="shared" si="63"/>
        <v>1</v>
      </c>
      <c r="AA446" s="769">
        <f t="shared" si="64"/>
        <v>0</v>
      </c>
      <c r="AB446" s="769">
        <f t="shared" si="65"/>
        <v>0</v>
      </c>
      <c r="AC446" s="769"/>
      <c r="AD446" s="772" t="str">
        <f>IF(OR(T446&lt;&gt;"",U446&lt;&gt;""),Dropdown!$A$4,IF(OR(V446&lt;&gt;"",W446&lt;&gt;""),Dropdown!$A$5,Dropdown!$A$3))</f>
        <v>Residential</v>
      </c>
      <c r="AE446" s="773" t="s">
        <v>634</v>
      </c>
      <c r="AF446" s="773" t="str">
        <f>VLOOKUP(AG446,Dropdown!$N$3:$R$62,2,FALSE)</f>
        <v>SAS</v>
      </c>
      <c r="AG446" s="802" t="s">
        <v>25</v>
      </c>
      <c r="AH446" s="773" t="str">
        <f>IF(AG446&lt;&gt;"",VLOOKUP(AG446,Dropdown!$N$3:$R$62,3,FALSE),IF(AF446&lt;&gt;"",VLOOKUP(AF446,Dropdown!$N$3:$R$62,3,FALSE),IF(AE446&lt;&gt;"",VLOOKUP(AE446,Dropdown!$N$3:$R$62,3,FALSE),"")))</f>
        <v>LMI</v>
      </c>
      <c r="AI446" s="773" t="str">
        <f>IF(AG446&lt;&gt;"",VLOOKUP(AG446,Dropdown!$N$3:$R$62,5,FALSE),IF(AF446&lt;&gt;"",VLOOKUP(AF446,Dropdown!$N$3:$R$62,5,FALSE),IF(AE446&lt;&gt;"",VLOOKUP(AE446,Dropdown!$N$3:$R$62,5,FALSE),"")))</f>
        <v>Diverse</v>
      </c>
      <c r="AJ446" s="773"/>
      <c r="AK446" s="773"/>
      <c r="AL446" s="773"/>
      <c r="AM446" s="773"/>
      <c r="AN446" s="773"/>
      <c r="AO446" s="773"/>
      <c r="AP446" s="925" t="s">
        <v>423</v>
      </c>
      <c r="AQ446" s="769"/>
      <c r="AR446" s="890" t="s">
        <v>251</v>
      </c>
      <c r="AS446" s="845"/>
      <c r="AT446" s="769"/>
      <c r="AU446" s="769"/>
      <c r="AV446" s="775" t="s">
        <v>258</v>
      </c>
      <c r="AW446" s="776"/>
      <c r="AX446" s="777"/>
      <c r="AY446" s="777">
        <v>83.52</v>
      </c>
      <c r="AZ446" s="778"/>
      <c r="BA446" s="800"/>
      <c r="BB446" s="800"/>
      <c r="BC446" s="777"/>
      <c r="BD446" s="777"/>
      <c r="BE446" s="781"/>
      <c r="BF446" s="777"/>
      <c r="BG446" s="892"/>
      <c r="BH446" s="892"/>
      <c r="BI446" s="776"/>
      <c r="BJ446" s="777"/>
      <c r="BK446" s="777"/>
      <c r="BL446" s="780"/>
      <c r="BM446" s="800"/>
      <c r="BN446" s="800"/>
      <c r="BO446" s="781"/>
      <c r="BP446" s="781"/>
      <c r="BQ446" s="781"/>
      <c r="BR446" s="781"/>
      <c r="BS446" s="781"/>
      <c r="BT446" s="781"/>
      <c r="BU446" s="781"/>
      <c r="BV446" s="781"/>
      <c r="BW446" s="781"/>
      <c r="BX446" s="781"/>
      <c r="BY446" s="781"/>
      <c r="BZ446" s="781"/>
      <c r="CA446" s="781"/>
      <c r="CB446" s="781"/>
      <c r="CC446" s="781"/>
      <c r="CD446" s="781"/>
      <c r="CE446" s="781"/>
      <c r="CF446" s="781"/>
      <c r="CG446" s="781"/>
      <c r="CH446" s="781"/>
      <c r="CI446" s="781"/>
      <c r="CJ446" s="781"/>
      <c r="CK446" s="781"/>
      <c r="CL446" s="781"/>
      <c r="CM446" s="781"/>
      <c r="CN446" s="781"/>
      <c r="CO446" s="781"/>
      <c r="CP446" s="781"/>
      <c r="CQ446" s="781"/>
      <c r="CR446" s="781"/>
      <c r="CS446" s="781"/>
      <c r="CT446" s="781"/>
      <c r="CU446" s="781"/>
      <c r="CV446" s="781"/>
      <c r="CW446" s="781"/>
      <c r="CX446" s="781"/>
      <c r="CY446" s="781"/>
      <c r="CZ446" s="781"/>
      <c r="DA446" s="781"/>
      <c r="DB446" s="781"/>
      <c r="DC446" s="781"/>
      <c r="DD446" s="781"/>
      <c r="DE446" s="781"/>
      <c r="DF446" s="781"/>
      <c r="DG446" s="781"/>
      <c r="DH446" s="781"/>
      <c r="DI446" s="781"/>
      <c r="DJ446" s="781"/>
      <c r="DK446" s="781"/>
      <c r="DL446" s="781"/>
      <c r="DM446" s="781"/>
      <c r="DN446" s="781"/>
      <c r="DO446" s="892"/>
      <c r="DP446" s="892"/>
      <c r="DQ446" s="784"/>
      <c r="DR446" s="785"/>
      <c r="DS446" s="786"/>
      <c r="DT446" s="790"/>
      <c r="DU446" s="788"/>
      <c r="DV446" s="788"/>
      <c r="DW446" s="789"/>
      <c r="DX446" s="786"/>
      <c r="DY446" s="785"/>
      <c r="DZ446" s="790"/>
      <c r="EA446" s="788"/>
      <c r="EB446" s="788"/>
      <c r="EC446" s="784"/>
      <c r="ED446" s="785"/>
      <c r="EE446" s="786"/>
      <c r="EF446" s="790"/>
      <c r="EG446" s="788"/>
      <c r="EH446" s="788"/>
      <c r="EI446" s="789"/>
      <c r="EJ446" s="786"/>
      <c r="EK446" s="785"/>
      <c r="EL446" s="790"/>
      <c r="EM446" s="788"/>
      <c r="EN446" s="788"/>
      <c r="EO446" s="784"/>
      <c r="EP446" s="785"/>
      <c r="EQ446" s="786"/>
      <c r="ER446" s="790"/>
      <c r="ES446" s="788"/>
      <c r="ET446" s="788"/>
      <c r="EU446" s="789"/>
      <c r="EV446" s="786"/>
      <c r="EW446" s="785"/>
      <c r="EX446" s="790"/>
      <c r="EY446" s="788"/>
      <c r="EZ446" s="788"/>
      <c r="FA446" s="784"/>
      <c r="FB446" s="785"/>
      <c r="FC446" s="786"/>
      <c r="FD446" s="790"/>
      <c r="FE446" s="788"/>
      <c r="FF446" s="788"/>
      <c r="FG446" s="789"/>
      <c r="FH446" s="786"/>
      <c r="FI446" s="785"/>
      <c r="FJ446" s="790"/>
      <c r="FK446" s="788"/>
      <c r="FL446" s="788"/>
      <c r="FM446" s="784"/>
      <c r="FN446" s="785"/>
      <c r="FO446" s="786"/>
      <c r="FP446" s="790"/>
      <c r="FQ446" s="788"/>
      <c r="FR446" s="788"/>
      <c r="FS446" s="783"/>
      <c r="FT446" s="781"/>
      <c r="FU446" s="781"/>
      <c r="FV446" s="778"/>
      <c r="FW446" s="779"/>
      <c r="FX446" s="779"/>
      <c r="FY446" s="783"/>
      <c r="FZ446" s="781"/>
      <c r="GA446" s="781"/>
      <c r="GB446" s="778"/>
      <c r="GC446" s="779"/>
      <c r="GD446" s="779"/>
      <c r="GE446" s="783"/>
      <c r="GF446" s="781"/>
      <c r="GG446" s="781"/>
      <c r="GH446" s="778"/>
      <c r="GI446" s="779"/>
      <c r="GJ446" s="779"/>
      <c r="GK446" s="783"/>
      <c r="GL446" s="781"/>
      <c r="GM446" s="781"/>
      <c r="GN446" s="778"/>
      <c r="GO446" s="779"/>
      <c r="GP446" s="779"/>
      <c r="GQ446" s="783"/>
      <c r="GR446" s="781"/>
      <c r="GS446" s="781"/>
      <c r="GT446" s="778"/>
      <c r="GU446" s="779"/>
      <c r="GV446" s="779"/>
      <c r="GW446" s="783"/>
      <c r="GX446" s="781"/>
      <c r="GY446" s="781"/>
      <c r="GZ446" s="778"/>
      <c r="HA446" s="779"/>
      <c r="HB446" s="779"/>
      <c r="HC446" s="783"/>
      <c r="HD446" s="781"/>
      <c r="HE446" s="781"/>
      <c r="HF446" s="778"/>
      <c r="HG446" s="779"/>
      <c r="HH446" s="779"/>
      <c r="HI446" s="783"/>
      <c r="HJ446" s="781"/>
      <c r="HK446" s="781"/>
      <c r="HL446" s="778"/>
      <c r="HM446" s="779"/>
      <c r="HN446" s="779"/>
      <c r="HO446" s="783"/>
      <c r="HP446" s="781"/>
      <c r="HQ446" s="781"/>
      <c r="HR446" s="778"/>
      <c r="HS446" s="779"/>
      <c r="HT446" s="779"/>
      <c r="HU446" s="783"/>
      <c r="HV446" s="781"/>
      <c r="HW446" s="781"/>
      <c r="HX446" s="778"/>
      <c r="HY446" s="779"/>
      <c r="HZ446" s="779"/>
      <c r="IA446" s="892"/>
      <c r="IB446" s="781"/>
      <c r="IC446" s="781"/>
      <c r="ID446" s="800"/>
      <c r="IE446" s="779"/>
      <c r="IF446" s="779"/>
      <c r="IG446" s="783"/>
      <c r="IH446" s="781"/>
      <c r="II446" s="781"/>
      <c r="IJ446" s="778"/>
      <c r="IK446" s="804"/>
      <c r="IL446" s="804"/>
      <c r="IM446" s="826"/>
      <c r="IN446" s="825"/>
      <c r="IO446" s="825"/>
      <c r="IP446" s="803"/>
      <c r="IQ446" s="804"/>
      <c r="IR446" s="804"/>
      <c r="IS446" s="826"/>
      <c r="IT446" s="825"/>
      <c r="IU446" s="825"/>
      <c r="IV446" s="803"/>
      <c r="IW446" s="804"/>
      <c r="IX446" s="804"/>
      <c r="IY446" s="826"/>
      <c r="IZ446" s="825"/>
      <c r="JA446" s="825"/>
      <c r="JB446" s="803"/>
      <c r="JC446" s="804"/>
      <c r="JD446" s="804"/>
      <c r="JE446" s="826"/>
      <c r="JF446" s="825"/>
      <c r="JG446" s="825"/>
      <c r="JH446" s="803"/>
      <c r="JI446" s="804"/>
      <c r="JJ446" s="804"/>
      <c r="JK446" s="826"/>
      <c r="JL446" s="825"/>
      <c r="JM446" s="825"/>
      <c r="JN446" s="803"/>
      <c r="JO446" s="804"/>
      <c r="JP446" s="804"/>
      <c r="JQ446" s="826"/>
      <c r="JR446" s="825"/>
      <c r="JS446" s="825"/>
      <c r="JT446" s="803"/>
      <c r="JU446" s="804"/>
      <c r="JV446" s="804"/>
      <c r="JW446" s="826"/>
      <c r="JX446" s="825"/>
      <c r="JY446" s="825"/>
      <c r="JZ446" s="803"/>
      <c r="KA446" s="804"/>
      <c r="KB446" s="804"/>
      <c r="KC446" s="826"/>
      <c r="KD446" s="825"/>
      <c r="KE446" s="825"/>
      <c r="KF446" s="803"/>
      <c r="KG446" s="804"/>
      <c r="KH446" s="804"/>
      <c r="KI446" s="826"/>
      <c r="KJ446" s="825"/>
      <c r="KK446" s="825"/>
      <c r="KL446" s="803"/>
      <c r="KM446" s="804"/>
      <c r="KN446" s="804"/>
      <c r="KO446" s="783"/>
      <c r="KP446" s="781"/>
      <c r="KQ446" s="781"/>
      <c r="KR446" s="778"/>
      <c r="KS446" s="779"/>
      <c r="KT446" s="779"/>
      <c r="KU446" s="783"/>
      <c r="KV446" s="781"/>
      <c r="KW446" s="781"/>
      <c r="KX446" s="778"/>
      <c r="KY446" s="779"/>
      <c r="KZ446" s="779"/>
      <c r="LA446" s="783"/>
      <c r="LB446" s="781"/>
      <c r="LC446" s="781"/>
      <c r="LD446" s="778"/>
      <c r="LE446" s="779"/>
      <c r="LF446" s="779"/>
      <c r="LG446" s="783"/>
      <c r="LH446" s="781"/>
      <c r="LI446" s="781"/>
      <c r="LJ446" s="778"/>
      <c r="LK446" s="779"/>
      <c r="LL446" s="779"/>
      <c r="LM446" s="783"/>
      <c r="LN446" s="781"/>
      <c r="LO446" s="781"/>
      <c r="LP446" s="778"/>
      <c r="LQ446" s="779"/>
      <c r="LR446" s="779"/>
      <c r="LS446" s="783"/>
      <c r="LT446" s="781"/>
      <c r="LU446" s="781"/>
      <c r="LV446" s="778"/>
      <c r="LW446" s="779"/>
      <c r="LX446" s="779"/>
      <c r="LY446" s="783"/>
      <c r="LZ446" s="781"/>
      <c r="MA446" s="781"/>
      <c r="MB446" s="778"/>
      <c r="MC446" s="779"/>
      <c r="MD446" s="779"/>
      <c r="ME446" s="783"/>
      <c r="MF446" s="781"/>
      <c r="MG446" s="781"/>
      <c r="MH446" s="778"/>
      <c r="MI446" s="779"/>
      <c r="MJ446" s="779"/>
      <c r="MK446" s="783"/>
      <c r="ML446" s="781"/>
      <c r="MM446" s="781"/>
      <c r="MN446" s="778"/>
      <c r="MO446" s="804"/>
      <c r="MP446" s="804"/>
      <c r="MQ446" s="823"/>
      <c r="MR446" s="824"/>
      <c r="MS446" s="824"/>
      <c r="MT446" s="805"/>
      <c r="MU446" s="804"/>
      <c r="MV446" s="804"/>
      <c r="MW446" s="776"/>
      <c r="MX446" s="777"/>
      <c r="MY446" s="777"/>
      <c r="MZ446" s="780"/>
      <c r="NA446" s="804"/>
      <c r="NB446" s="804"/>
      <c r="NC446" s="823"/>
      <c r="ND446" s="824"/>
      <c r="NE446" s="824"/>
      <c r="NF446" s="805"/>
      <c r="NG446" s="804"/>
      <c r="NH446" s="804"/>
      <c r="NI446" s="823"/>
      <c r="NJ446" s="824"/>
      <c r="NK446" s="824"/>
      <c r="NL446" s="805"/>
      <c r="NM446" s="809"/>
      <c r="NN446" s="809"/>
      <c r="NO446" s="826"/>
      <c r="NP446" s="825"/>
      <c r="NQ446" s="825"/>
      <c r="NR446" s="803"/>
      <c r="NS446" s="826"/>
      <c r="NT446" s="824"/>
      <c r="NU446" s="824"/>
      <c r="NV446" s="805"/>
      <c r="NW446" s="823"/>
      <c r="NX446" s="824"/>
      <c r="NY446" s="824"/>
      <c r="NZ446" s="834"/>
      <c r="OA446" s="823"/>
      <c r="OB446" s="824"/>
      <c r="OC446" s="824"/>
      <c r="OD446" s="803"/>
      <c r="OE446" s="892"/>
      <c r="OF446" s="781"/>
      <c r="OG446" s="781"/>
      <c r="OH446" s="781"/>
      <c r="OI446" s="893"/>
      <c r="OJ446" s="777"/>
      <c r="OK446" s="824"/>
      <c r="OL446" s="805"/>
      <c r="OM446" s="893"/>
      <c r="ON446" s="777"/>
      <c r="OO446" s="824"/>
      <c r="OP446" s="805"/>
      <c r="OQ446" s="853"/>
      <c r="OR446" s="854"/>
      <c r="OS446" s="854"/>
      <c r="OT446" s="855"/>
      <c r="OU446" s="853"/>
      <c r="OV446" s="854"/>
      <c r="OW446" s="854"/>
      <c r="OX446" s="803"/>
      <c r="OY446" s="853"/>
      <c r="OZ446" s="854"/>
      <c r="PA446" s="854"/>
      <c r="PB446" s="855"/>
      <c r="PC446" s="853"/>
      <c r="PD446" s="854"/>
      <c r="PE446" s="854"/>
      <c r="PF446" s="803"/>
    </row>
    <row r="447" spans="1:422" hidden="1" x14ac:dyDescent="0.25">
      <c r="A447" s="801" t="s">
        <v>25</v>
      </c>
      <c r="B447" s="769" t="s">
        <v>45</v>
      </c>
      <c r="C447" s="769" t="s">
        <v>16</v>
      </c>
      <c r="D447" s="770"/>
      <c r="E447" s="769"/>
      <c r="F447" s="769" t="s">
        <v>247</v>
      </c>
      <c r="G447" s="769"/>
      <c r="H447" s="769"/>
      <c r="I447" s="769"/>
      <c r="J447" s="769"/>
      <c r="K447" s="769"/>
      <c r="L447" s="769"/>
      <c r="M447" s="769"/>
      <c r="N447" s="769"/>
      <c r="O447" s="769" t="s">
        <v>252</v>
      </c>
      <c r="P447" s="769"/>
      <c r="Q447" s="769"/>
      <c r="R447" s="769"/>
      <c r="S447" s="769"/>
      <c r="T447" s="816"/>
      <c r="U447" s="816"/>
      <c r="V447" s="816"/>
      <c r="W447" s="942"/>
      <c r="X447" s="769">
        <v>1</v>
      </c>
      <c r="Y447" s="769">
        <f>IF(AND(AJ447="",AK447="",AL447="",AN447="",AO447="",OR(AP447="",AP447=Dropdown!$AM$12,AP447=Dropdown!$AM$11)),1,0)</f>
        <v>0</v>
      </c>
      <c r="Z447" s="769">
        <f t="shared" si="63"/>
        <v>1</v>
      </c>
      <c r="AA447" s="769">
        <f t="shared" si="64"/>
        <v>0</v>
      </c>
      <c r="AB447" s="769">
        <f t="shared" si="65"/>
        <v>0</v>
      </c>
      <c r="AC447" s="769"/>
      <c r="AD447" s="772" t="str">
        <f>IF(OR(T447&lt;&gt;"",U447&lt;&gt;""),Dropdown!$A$4,IF(OR(V447&lt;&gt;"",W447&lt;&gt;""),Dropdown!$A$5,Dropdown!$A$3))</f>
        <v>Residential</v>
      </c>
      <c r="AE447" s="773" t="s">
        <v>634</v>
      </c>
      <c r="AF447" s="773" t="str">
        <f>VLOOKUP(AG447,Dropdown!$N$3:$R$62,2,FALSE)</f>
        <v>SAS</v>
      </c>
      <c r="AG447" s="802" t="s">
        <v>25</v>
      </c>
      <c r="AH447" s="773" t="str">
        <f>IF(AG447&lt;&gt;"",VLOOKUP(AG447,Dropdown!$N$3:$R$62,3,FALSE),IF(AF447&lt;&gt;"",VLOOKUP(AF447,Dropdown!$N$3:$R$62,3,FALSE),IF(AE447&lt;&gt;"",VLOOKUP(AE447,Dropdown!$N$3:$R$62,3,FALSE),"")))</f>
        <v>LMI</v>
      </c>
      <c r="AI447" s="773" t="str">
        <f>IF(AG447&lt;&gt;"",VLOOKUP(AG447,Dropdown!$N$3:$R$62,5,FALSE),IF(AF447&lt;&gt;"",VLOOKUP(AF447,Dropdown!$N$3:$R$62,5,FALSE),IF(AE447&lt;&gt;"",VLOOKUP(AE447,Dropdown!$N$3:$R$62,5,FALSE),"")))</f>
        <v>Diverse</v>
      </c>
      <c r="AJ447" s="773"/>
      <c r="AK447" s="773"/>
      <c r="AL447" s="773"/>
      <c r="AM447" s="773"/>
      <c r="AN447" s="773" t="s">
        <v>636</v>
      </c>
      <c r="AO447" s="773"/>
      <c r="AP447" s="925" t="s">
        <v>423</v>
      </c>
      <c r="AQ447" s="769"/>
      <c r="AR447" s="890" t="s">
        <v>251</v>
      </c>
      <c r="AS447" s="845"/>
      <c r="AT447" s="769"/>
      <c r="AU447" s="769"/>
      <c r="AV447" s="775" t="s">
        <v>258</v>
      </c>
      <c r="AW447" s="776"/>
      <c r="AX447" s="777"/>
      <c r="AY447" s="777">
        <v>94.79</v>
      </c>
      <c r="AZ447" s="778"/>
      <c r="BA447" s="800"/>
      <c r="BB447" s="800"/>
      <c r="BC447" s="777"/>
      <c r="BD447" s="777"/>
      <c r="BE447" s="781"/>
      <c r="BF447" s="777"/>
      <c r="BG447" s="892"/>
      <c r="BH447" s="892"/>
      <c r="BI447" s="776"/>
      <c r="BJ447" s="777"/>
      <c r="BK447" s="777"/>
      <c r="BL447" s="780"/>
      <c r="BM447" s="800"/>
      <c r="BN447" s="800"/>
      <c r="BO447" s="781"/>
      <c r="BP447" s="781"/>
      <c r="BQ447" s="781"/>
      <c r="BR447" s="781"/>
      <c r="BS447" s="781"/>
      <c r="BT447" s="781"/>
      <c r="BU447" s="781"/>
      <c r="BV447" s="781"/>
      <c r="BW447" s="781"/>
      <c r="BX447" s="781"/>
      <c r="BY447" s="781"/>
      <c r="BZ447" s="781"/>
      <c r="CA447" s="781"/>
      <c r="CB447" s="781"/>
      <c r="CC447" s="781"/>
      <c r="CD447" s="781"/>
      <c r="CE447" s="781"/>
      <c r="CF447" s="781"/>
      <c r="CG447" s="781"/>
      <c r="CH447" s="781"/>
      <c r="CI447" s="781"/>
      <c r="CJ447" s="781"/>
      <c r="CK447" s="781"/>
      <c r="CL447" s="781"/>
      <c r="CM447" s="781"/>
      <c r="CN447" s="781"/>
      <c r="CO447" s="781"/>
      <c r="CP447" s="781"/>
      <c r="CQ447" s="781"/>
      <c r="CR447" s="781"/>
      <c r="CS447" s="781"/>
      <c r="CT447" s="781"/>
      <c r="CU447" s="781"/>
      <c r="CV447" s="781"/>
      <c r="CW447" s="781"/>
      <c r="CX447" s="781"/>
      <c r="CY447" s="781"/>
      <c r="CZ447" s="781"/>
      <c r="DA447" s="781"/>
      <c r="DB447" s="781"/>
      <c r="DC447" s="781"/>
      <c r="DD447" s="781"/>
      <c r="DE447" s="781"/>
      <c r="DF447" s="781"/>
      <c r="DG447" s="781"/>
      <c r="DH447" s="781"/>
      <c r="DI447" s="781"/>
      <c r="DJ447" s="781"/>
      <c r="DK447" s="781"/>
      <c r="DL447" s="781"/>
      <c r="DM447" s="781"/>
      <c r="DN447" s="781"/>
      <c r="DO447" s="892"/>
      <c r="DP447" s="892"/>
      <c r="DQ447" s="784"/>
      <c r="DR447" s="785"/>
      <c r="DS447" s="786"/>
      <c r="DT447" s="790"/>
      <c r="DU447" s="788"/>
      <c r="DV447" s="788"/>
      <c r="DW447" s="789"/>
      <c r="DX447" s="786"/>
      <c r="DY447" s="785"/>
      <c r="DZ447" s="790"/>
      <c r="EA447" s="788"/>
      <c r="EB447" s="788"/>
      <c r="EC447" s="784"/>
      <c r="ED447" s="785"/>
      <c r="EE447" s="786"/>
      <c r="EF447" s="790"/>
      <c r="EG447" s="788"/>
      <c r="EH447" s="788"/>
      <c r="EI447" s="789"/>
      <c r="EJ447" s="786"/>
      <c r="EK447" s="785"/>
      <c r="EL447" s="790"/>
      <c r="EM447" s="788"/>
      <c r="EN447" s="788"/>
      <c r="EO447" s="784"/>
      <c r="EP447" s="785"/>
      <c r="EQ447" s="786"/>
      <c r="ER447" s="790"/>
      <c r="ES447" s="788"/>
      <c r="ET447" s="788"/>
      <c r="EU447" s="789"/>
      <c r="EV447" s="786"/>
      <c r="EW447" s="785"/>
      <c r="EX447" s="790"/>
      <c r="EY447" s="788"/>
      <c r="EZ447" s="788"/>
      <c r="FA447" s="784"/>
      <c r="FB447" s="785"/>
      <c r="FC447" s="786"/>
      <c r="FD447" s="790"/>
      <c r="FE447" s="788"/>
      <c r="FF447" s="788"/>
      <c r="FG447" s="789"/>
      <c r="FH447" s="786"/>
      <c r="FI447" s="785"/>
      <c r="FJ447" s="790"/>
      <c r="FK447" s="788"/>
      <c r="FL447" s="788"/>
      <c r="FM447" s="784"/>
      <c r="FN447" s="785"/>
      <c r="FO447" s="786"/>
      <c r="FP447" s="790"/>
      <c r="FQ447" s="788"/>
      <c r="FR447" s="788"/>
      <c r="FS447" s="783"/>
      <c r="FT447" s="781"/>
      <c r="FU447" s="781"/>
      <c r="FV447" s="778"/>
      <c r="FW447" s="779"/>
      <c r="FX447" s="779"/>
      <c r="FY447" s="783"/>
      <c r="FZ447" s="781"/>
      <c r="GA447" s="781"/>
      <c r="GB447" s="778"/>
      <c r="GC447" s="779"/>
      <c r="GD447" s="779"/>
      <c r="GE447" s="783"/>
      <c r="GF447" s="781"/>
      <c r="GG447" s="781"/>
      <c r="GH447" s="778"/>
      <c r="GI447" s="779"/>
      <c r="GJ447" s="779"/>
      <c r="GK447" s="783"/>
      <c r="GL447" s="781"/>
      <c r="GM447" s="781"/>
      <c r="GN447" s="778"/>
      <c r="GO447" s="779"/>
      <c r="GP447" s="779"/>
      <c r="GQ447" s="783"/>
      <c r="GR447" s="781"/>
      <c r="GS447" s="781"/>
      <c r="GT447" s="778"/>
      <c r="GU447" s="779"/>
      <c r="GV447" s="779"/>
      <c r="GW447" s="783"/>
      <c r="GX447" s="781"/>
      <c r="GY447" s="781"/>
      <c r="GZ447" s="778"/>
      <c r="HA447" s="779"/>
      <c r="HB447" s="779"/>
      <c r="HC447" s="783"/>
      <c r="HD447" s="781"/>
      <c r="HE447" s="781"/>
      <c r="HF447" s="778"/>
      <c r="HG447" s="779"/>
      <c r="HH447" s="779"/>
      <c r="HI447" s="783"/>
      <c r="HJ447" s="781"/>
      <c r="HK447" s="781"/>
      <c r="HL447" s="778"/>
      <c r="HM447" s="779"/>
      <c r="HN447" s="779"/>
      <c r="HO447" s="783"/>
      <c r="HP447" s="781"/>
      <c r="HQ447" s="781"/>
      <c r="HR447" s="778"/>
      <c r="HS447" s="779"/>
      <c r="HT447" s="779"/>
      <c r="HU447" s="783"/>
      <c r="HV447" s="781"/>
      <c r="HW447" s="781"/>
      <c r="HX447" s="778"/>
      <c r="HY447" s="779"/>
      <c r="HZ447" s="779"/>
      <c r="IA447" s="892"/>
      <c r="IB447" s="781"/>
      <c r="IC447" s="781"/>
      <c r="ID447" s="800"/>
      <c r="IE447" s="779"/>
      <c r="IF447" s="779"/>
      <c r="IG447" s="783"/>
      <c r="IH447" s="781"/>
      <c r="II447" s="781"/>
      <c r="IJ447" s="778"/>
      <c r="IK447" s="804"/>
      <c r="IL447" s="804"/>
      <c r="IM447" s="826"/>
      <c r="IN447" s="825"/>
      <c r="IO447" s="825"/>
      <c r="IP447" s="803"/>
      <c r="IQ447" s="804"/>
      <c r="IR447" s="804"/>
      <c r="IS447" s="826"/>
      <c r="IT447" s="825"/>
      <c r="IU447" s="825"/>
      <c r="IV447" s="803"/>
      <c r="IW447" s="804"/>
      <c r="IX447" s="804"/>
      <c r="IY447" s="826"/>
      <c r="IZ447" s="825"/>
      <c r="JA447" s="825"/>
      <c r="JB447" s="803"/>
      <c r="JC447" s="804"/>
      <c r="JD447" s="804"/>
      <c r="JE447" s="826"/>
      <c r="JF447" s="825"/>
      <c r="JG447" s="825"/>
      <c r="JH447" s="803"/>
      <c r="JI447" s="804"/>
      <c r="JJ447" s="804"/>
      <c r="JK447" s="826"/>
      <c r="JL447" s="825"/>
      <c r="JM447" s="825"/>
      <c r="JN447" s="803"/>
      <c r="JO447" s="804"/>
      <c r="JP447" s="804"/>
      <c r="JQ447" s="826"/>
      <c r="JR447" s="825"/>
      <c r="JS447" s="825"/>
      <c r="JT447" s="803"/>
      <c r="JU447" s="804"/>
      <c r="JV447" s="804"/>
      <c r="JW447" s="826"/>
      <c r="JX447" s="825"/>
      <c r="JY447" s="825"/>
      <c r="JZ447" s="803"/>
      <c r="KA447" s="804"/>
      <c r="KB447" s="804"/>
      <c r="KC447" s="826"/>
      <c r="KD447" s="825"/>
      <c r="KE447" s="825"/>
      <c r="KF447" s="803"/>
      <c r="KG447" s="804"/>
      <c r="KH447" s="804"/>
      <c r="KI447" s="826"/>
      <c r="KJ447" s="825"/>
      <c r="KK447" s="825"/>
      <c r="KL447" s="803"/>
      <c r="KM447" s="804"/>
      <c r="KN447" s="804"/>
      <c r="KO447" s="783"/>
      <c r="KP447" s="781"/>
      <c r="KQ447" s="781"/>
      <c r="KR447" s="778"/>
      <c r="KS447" s="779"/>
      <c r="KT447" s="779"/>
      <c r="KU447" s="783"/>
      <c r="KV447" s="781"/>
      <c r="KW447" s="781"/>
      <c r="KX447" s="778"/>
      <c r="KY447" s="779"/>
      <c r="KZ447" s="779"/>
      <c r="LA447" s="783"/>
      <c r="LB447" s="781"/>
      <c r="LC447" s="781"/>
      <c r="LD447" s="778"/>
      <c r="LE447" s="779"/>
      <c r="LF447" s="779"/>
      <c r="LG447" s="783"/>
      <c r="LH447" s="781"/>
      <c r="LI447" s="781"/>
      <c r="LJ447" s="778"/>
      <c r="LK447" s="779"/>
      <c r="LL447" s="779"/>
      <c r="LM447" s="783"/>
      <c r="LN447" s="781"/>
      <c r="LO447" s="781"/>
      <c r="LP447" s="778"/>
      <c r="LQ447" s="779"/>
      <c r="LR447" s="779"/>
      <c r="LS447" s="783"/>
      <c r="LT447" s="781"/>
      <c r="LU447" s="781"/>
      <c r="LV447" s="778"/>
      <c r="LW447" s="779"/>
      <c r="LX447" s="779"/>
      <c r="LY447" s="783"/>
      <c r="LZ447" s="781"/>
      <c r="MA447" s="781"/>
      <c r="MB447" s="778"/>
      <c r="MC447" s="779"/>
      <c r="MD447" s="779"/>
      <c r="ME447" s="783"/>
      <c r="MF447" s="781"/>
      <c r="MG447" s="781"/>
      <c r="MH447" s="778"/>
      <c r="MI447" s="779"/>
      <c r="MJ447" s="779"/>
      <c r="MK447" s="783"/>
      <c r="ML447" s="781"/>
      <c r="MM447" s="781"/>
      <c r="MN447" s="778"/>
      <c r="MO447" s="804"/>
      <c r="MP447" s="804"/>
      <c r="MQ447" s="823"/>
      <c r="MR447" s="824"/>
      <c r="MS447" s="824"/>
      <c r="MT447" s="805"/>
      <c r="MU447" s="804"/>
      <c r="MV447" s="804"/>
      <c r="MW447" s="776"/>
      <c r="MX447" s="777"/>
      <c r="MY447" s="777"/>
      <c r="MZ447" s="780"/>
      <c r="NA447" s="804"/>
      <c r="NB447" s="804"/>
      <c r="NC447" s="823"/>
      <c r="ND447" s="824"/>
      <c r="NE447" s="824"/>
      <c r="NF447" s="805"/>
      <c r="NG447" s="804"/>
      <c r="NH447" s="804"/>
      <c r="NI447" s="823"/>
      <c r="NJ447" s="824"/>
      <c r="NK447" s="824"/>
      <c r="NL447" s="805"/>
      <c r="NM447" s="809"/>
      <c r="NN447" s="809"/>
      <c r="NO447" s="826"/>
      <c r="NP447" s="825"/>
      <c r="NQ447" s="825"/>
      <c r="NR447" s="803"/>
      <c r="NS447" s="826"/>
      <c r="NT447" s="824"/>
      <c r="NU447" s="824"/>
      <c r="NV447" s="805"/>
      <c r="NW447" s="823"/>
      <c r="NX447" s="824"/>
      <c r="NY447" s="824"/>
      <c r="NZ447" s="834"/>
      <c r="OA447" s="823"/>
      <c r="OB447" s="824"/>
      <c r="OC447" s="824"/>
      <c r="OD447" s="803"/>
      <c r="OE447" s="892"/>
      <c r="OF447" s="781"/>
      <c r="OG447" s="781"/>
      <c r="OH447" s="781"/>
      <c r="OI447" s="893"/>
      <c r="OJ447" s="777"/>
      <c r="OK447" s="824"/>
      <c r="OL447" s="805"/>
      <c r="OM447" s="893"/>
      <c r="ON447" s="777"/>
      <c r="OO447" s="824"/>
      <c r="OP447" s="805"/>
      <c r="OQ447" s="853"/>
      <c r="OR447" s="854"/>
      <c r="OS447" s="854"/>
      <c r="OT447" s="855"/>
      <c r="OU447" s="853"/>
      <c r="OV447" s="854"/>
      <c r="OW447" s="854"/>
      <c r="OX447" s="803"/>
      <c r="OY447" s="853"/>
      <c r="OZ447" s="854"/>
      <c r="PA447" s="854"/>
      <c r="PB447" s="855"/>
      <c r="PC447" s="853"/>
      <c r="PD447" s="854"/>
      <c r="PE447" s="854"/>
      <c r="PF447" s="803"/>
    </row>
    <row r="448" spans="1:422" hidden="1" x14ac:dyDescent="0.25">
      <c r="A448" s="801" t="s">
        <v>25</v>
      </c>
      <c r="B448" s="769" t="s">
        <v>45</v>
      </c>
      <c r="C448" s="769" t="s">
        <v>16</v>
      </c>
      <c r="D448" s="770"/>
      <c r="E448" s="769"/>
      <c r="F448" s="769" t="s">
        <v>247</v>
      </c>
      <c r="G448" s="769"/>
      <c r="H448" s="769"/>
      <c r="I448" s="769"/>
      <c r="J448" s="769"/>
      <c r="K448" s="769"/>
      <c r="L448" s="769"/>
      <c r="M448" s="769"/>
      <c r="N448" s="769"/>
      <c r="O448" s="769" t="s">
        <v>254</v>
      </c>
      <c r="P448" s="769"/>
      <c r="Q448" s="769"/>
      <c r="R448" s="769"/>
      <c r="S448" s="769"/>
      <c r="T448" s="816"/>
      <c r="U448" s="816"/>
      <c r="V448" s="816"/>
      <c r="W448" s="942"/>
      <c r="X448" s="769">
        <v>1</v>
      </c>
      <c r="Y448" s="769">
        <f>IF(AND(AJ448="",AK448="",AL448="",AN448="",AO448="",OR(AP448="",AP448=Dropdown!$AM$12,AP448=Dropdown!$AM$11)),1,0)</f>
        <v>0</v>
      </c>
      <c r="Z448" s="769">
        <f t="shared" si="63"/>
        <v>1</v>
      </c>
      <c r="AA448" s="769">
        <f t="shared" si="64"/>
        <v>0</v>
      </c>
      <c r="AB448" s="769">
        <f t="shared" si="65"/>
        <v>0</v>
      </c>
      <c r="AC448" s="769"/>
      <c r="AD448" s="772" t="str">
        <f>IF(OR(T448&lt;&gt;"",U448&lt;&gt;""),Dropdown!$A$4,IF(OR(V448&lt;&gt;"",W448&lt;&gt;""),Dropdown!$A$5,Dropdown!$A$3))</f>
        <v>Residential</v>
      </c>
      <c r="AE448" s="773" t="s">
        <v>634</v>
      </c>
      <c r="AF448" s="773" t="str">
        <f>VLOOKUP(AG448,Dropdown!$N$3:$R$62,2,FALSE)</f>
        <v>SAS</v>
      </c>
      <c r="AG448" s="802" t="s">
        <v>25</v>
      </c>
      <c r="AH448" s="773" t="str">
        <f>IF(AG448&lt;&gt;"",VLOOKUP(AG448,Dropdown!$N$3:$R$62,3,FALSE),IF(AF448&lt;&gt;"",VLOOKUP(AF448,Dropdown!$N$3:$R$62,3,FALSE),IF(AE448&lt;&gt;"",VLOOKUP(AE448,Dropdown!$N$3:$R$62,3,FALSE),"")))</f>
        <v>LMI</v>
      </c>
      <c r="AI448" s="773" t="str">
        <f>IF(AG448&lt;&gt;"",VLOOKUP(AG448,Dropdown!$N$3:$R$62,5,FALSE),IF(AF448&lt;&gt;"",VLOOKUP(AF448,Dropdown!$N$3:$R$62,5,FALSE),IF(AE448&lt;&gt;"",VLOOKUP(AE448,Dropdown!$N$3:$R$62,5,FALSE),"")))</f>
        <v>Diverse</v>
      </c>
      <c r="AJ448" s="773"/>
      <c r="AK448" s="773"/>
      <c r="AL448" s="773"/>
      <c r="AM448" s="773"/>
      <c r="AN448" s="773" t="s">
        <v>637</v>
      </c>
      <c r="AO448" s="773"/>
      <c r="AP448" s="925" t="s">
        <v>423</v>
      </c>
      <c r="AQ448" s="769"/>
      <c r="AR448" s="890" t="s">
        <v>251</v>
      </c>
      <c r="AS448" s="845"/>
      <c r="AT448" s="769"/>
      <c r="AU448" s="769"/>
      <c r="AV448" s="775" t="s">
        <v>258</v>
      </c>
      <c r="AW448" s="776"/>
      <c r="AX448" s="777"/>
      <c r="AY448" s="777">
        <v>19.899999999999999</v>
      </c>
      <c r="AZ448" s="778"/>
      <c r="BA448" s="800"/>
      <c r="BB448" s="800"/>
      <c r="BC448" s="777"/>
      <c r="BD448" s="777"/>
      <c r="BE448" s="781"/>
      <c r="BF448" s="777"/>
      <c r="BG448" s="892"/>
      <c r="BH448" s="892"/>
      <c r="BI448" s="776"/>
      <c r="BJ448" s="777"/>
      <c r="BK448" s="777"/>
      <c r="BL448" s="780"/>
      <c r="BM448" s="800"/>
      <c r="BN448" s="800"/>
      <c r="BO448" s="781"/>
      <c r="BP448" s="781"/>
      <c r="BQ448" s="781"/>
      <c r="BR448" s="781"/>
      <c r="BS448" s="781"/>
      <c r="BT448" s="781"/>
      <c r="BU448" s="781"/>
      <c r="BV448" s="781"/>
      <c r="BW448" s="781"/>
      <c r="BX448" s="781"/>
      <c r="BY448" s="781"/>
      <c r="BZ448" s="781"/>
      <c r="CA448" s="781"/>
      <c r="CB448" s="781"/>
      <c r="CC448" s="781"/>
      <c r="CD448" s="781"/>
      <c r="CE448" s="781"/>
      <c r="CF448" s="781"/>
      <c r="CG448" s="781"/>
      <c r="CH448" s="781"/>
      <c r="CI448" s="781"/>
      <c r="CJ448" s="781"/>
      <c r="CK448" s="781"/>
      <c r="CL448" s="781"/>
      <c r="CM448" s="781"/>
      <c r="CN448" s="781"/>
      <c r="CO448" s="781"/>
      <c r="CP448" s="781"/>
      <c r="CQ448" s="781"/>
      <c r="CR448" s="781"/>
      <c r="CS448" s="781"/>
      <c r="CT448" s="781"/>
      <c r="CU448" s="781"/>
      <c r="CV448" s="781"/>
      <c r="CW448" s="781"/>
      <c r="CX448" s="781"/>
      <c r="CY448" s="781"/>
      <c r="CZ448" s="781"/>
      <c r="DA448" s="781"/>
      <c r="DB448" s="781"/>
      <c r="DC448" s="781"/>
      <c r="DD448" s="781"/>
      <c r="DE448" s="781"/>
      <c r="DF448" s="781"/>
      <c r="DG448" s="781"/>
      <c r="DH448" s="781"/>
      <c r="DI448" s="781"/>
      <c r="DJ448" s="781"/>
      <c r="DK448" s="781"/>
      <c r="DL448" s="781"/>
      <c r="DM448" s="781"/>
      <c r="DN448" s="781"/>
      <c r="DO448" s="892"/>
      <c r="DP448" s="892"/>
      <c r="DQ448" s="784"/>
      <c r="DR448" s="785"/>
      <c r="DS448" s="786"/>
      <c r="DT448" s="790"/>
      <c r="DU448" s="788"/>
      <c r="DV448" s="788"/>
      <c r="DW448" s="789"/>
      <c r="DX448" s="786"/>
      <c r="DY448" s="785"/>
      <c r="DZ448" s="790"/>
      <c r="EA448" s="788"/>
      <c r="EB448" s="788"/>
      <c r="EC448" s="784"/>
      <c r="ED448" s="785"/>
      <c r="EE448" s="786"/>
      <c r="EF448" s="790"/>
      <c r="EG448" s="788"/>
      <c r="EH448" s="788"/>
      <c r="EI448" s="789"/>
      <c r="EJ448" s="786"/>
      <c r="EK448" s="785"/>
      <c r="EL448" s="790"/>
      <c r="EM448" s="788"/>
      <c r="EN448" s="788"/>
      <c r="EO448" s="784"/>
      <c r="EP448" s="785"/>
      <c r="EQ448" s="786"/>
      <c r="ER448" s="790"/>
      <c r="ES448" s="788"/>
      <c r="ET448" s="788"/>
      <c r="EU448" s="789"/>
      <c r="EV448" s="786"/>
      <c r="EW448" s="785"/>
      <c r="EX448" s="790"/>
      <c r="EY448" s="788"/>
      <c r="EZ448" s="788"/>
      <c r="FA448" s="784"/>
      <c r="FB448" s="785"/>
      <c r="FC448" s="786"/>
      <c r="FD448" s="790"/>
      <c r="FE448" s="788"/>
      <c r="FF448" s="788"/>
      <c r="FG448" s="789"/>
      <c r="FH448" s="786"/>
      <c r="FI448" s="785"/>
      <c r="FJ448" s="790"/>
      <c r="FK448" s="788"/>
      <c r="FL448" s="788"/>
      <c r="FM448" s="784"/>
      <c r="FN448" s="785"/>
      <c r="FO448" s="786"/>
      <c r="FP448" s="790"/>
      <c r="FQ448" s="788"/>
      <c r="FR448" s="788"/>
      <c r="FS448" s="783"/>
      <c r="FT448" s="781"/>
      <c r="FU448" s="781"/>
      <c r="FV448" s="778"/>
      <c r="FW448" s="779"/>
      <c r="FX448" s="779"/>
      <c r="FY448" s="783"/>
      <c r="FZ448" s="781"/>
      <c r="GA448" s="781"/>
      <c r="GB448" s="778"/>
      <c r="GC448" s="779"/>
      <c r="GD448" s="779"/>
      <c r="GE448" s="783"/>
      <c r="GF448" s="781"/>
      <c r="GG448" s="781"/>
      <c r="GH448" s="778"/>
      <c r="GI448" s="779"/>
      <c r="GJ448" s="779"/>
      <c r="GK448" s="783"/>
      <c r="GL448" s="781"/>
      <c r="GM448" s="781"/>
      <c r="GN448" s="778"/>
      <c r="GO448" s="779"/>
      <c r="GP448" s="779"/>
      <c r="GQ448" s="783"/>
      <c r="GR448" s="781"/>
      <c r="GS448" s="781"/>
      <c r="GT448" s="778"/>
      <c r="GU448" s="779"/>
      <c r="GV448" s="779"/>
      <c r="GW448" s="783"/>
      <c r="GX448" s="781"/>
      <c r="GY448" s="781"/>
      <c r="GZ448" s="778"/>
      <c r="HA448" s="779"/>
      <c r="HB448" s="779"/>
      <c r="HC448" s="783"/>
      <c r="HD448" s="781"/>
      <c r="HE448" s="781"/>
      <c r="HF448" s="778"/>
      <c r="HG448" s="779"/>
      <c r="HH448" s="779"/>
      <c r="HI448" s="783"/>
      <c r="HJ448" s="781"/>
      <c r="HK448" s="781"/>
      <c r="HL448" s="778"/>
      <c r="HM448" s="779"/>
      <c r="HN448" s="779"/>
      <c r="HO448" s="783"/>
      <c r="HP448" s="781"/>
      <c r="HQ448" s="781"/>
      <c r="HR448" s="778"/>
      <c r="HS448" s="779"/>
      <c r="HT448" s="779"/>
      <c r="HU448" s="783"/>
      <c r="HV448" s="781"/>
      <c r="HW448" s="781"/>
      <c r="HX448" s="778"/>
      <c r="HY448" s="779"/>
      <c r="HZ448" s="779"/>
      <c r="IA448" s="892"/>
      <c r="IB448" s="781"/>
      <c r="IC448" s="781"/>
      <c r="ID448" s="800"/>
      <c r="IE448" s="779"/>
      <c r="IF448" s="779"/>
      <c r="IG448" s="783"/>
      <c r="IH448" s="781"/>
      <c r="II448" s="781"/>
      <c r="IJ448" s="778"/>
      <c r="IK448" s="804"/>
      <c r="IL448" s="804"/>
      <c r="IM448" s="826"/>
      <c r="IN448" s="825"/>
      <c r="IO448" s="825"/>
      <c r="IP448" s="803"/>
      <c r="IQ448" s="804"/>
      <c r="IR448" s="804"/>
      <c r="IS448" s="826"/>
      <c r="IT448" s="825"/>
      <c r="IU448" s="825"/>
      <c r="IV448" s="803"/>
      <c r="IW448" s="804"/>
      <c r="IX448" s="804"/>
      <c r="IY448" s="826"/>
      <c r="IZ448" s="825"/>
      <c r="JA448" s="825"/>
      <c r="JB448" s="803"/>
      <c r="JC448" s="804"/>
      <c r="JD448" s="804"/>
      <c r="JE448" s="826"/>
      <c r="JF448" s="825"/>
      <c r="JG448" s="825"/>
      <c r="JH448" s="803"/>
      <c r="JI448" s="804"/>
      <c r="JJ448" s="804"/>
      <c r="JK448" s="826"/>
      <c r="JL448" s="825"/>
      <c r="JM448" s="825"/>
      <c r="JN448" s="803"/>
      <c r="JO448" s="804"/>
      <c r="JP448" s="804"/>
      <c r="JQ448" s="826"/>
      <c r="JR448" s="825"/>
      <c r="JS448" s="825"/>
      <c r="JT448" s="803"/>
      <c r="JU448" s="804"/>
      <c r="JV448" s="804"/>
      <c r="JW448" s="826"/>
      <c r="JX448" s="825"/>
      <c r="JY448" s="825"/>
      <c r="JZ448" s="803"/>
      <c r="KA448" s="804"/>
      <c r="KB448" s="804"/>
      <c r="KC448" s="826"/>
      <c r="KD448" s="825"/>
      <c r="KE448" s="825"/>
      <c r="KF448" s="803"/>
      <c r="KG448" s="804"/>
      <c r="KH448" s="804"/>
      <c r="KI448" s="826"/>
      <c r="KJ448" s="825"/>
      <c r="KK448" s="825"/>
      <c r="KL448" s="803"/>
      <c r="KM448" s="804"/>
      <c r="KN448" s="804"/>
      <c r="KO448" s="783"/>
      <c r="KP448" s="781"/>
      <c r="KQ448" s="781"/>
      <c r="KR448" s="778"/>
      <c r="KS448" s="779"/>
      <c r="KT448" s="779"/>
      <c r="KU448" s="783"/>
      <c r="KV448" s="781"/>
      <c r="KW448" s="781"/>
      <c r="KX448" s="778"/>
      <c r="KY448" s="779"/>
      <c r="KZ448" s="779"/>
      <c r="LA448" s="783"/>
      <c r="LB448" s="781"/>
      <c r="LC448" s="781"/>
      <c r="LD448" s="778"/>
      <c r="LE448" s="779"/>
      <c r="LF448" s="779"/>
      <c r="LG448" s="783"/>
      <c r="LH448" s="781"/>
      <c r="LI448" s="781"/>
      <c r="LJ448" s="778"/>
      <c r="LK448" s="779"/>
      <c r="LL448" s="779"/>
      <c r="LM448" s="783"/>
      <c r="LN448" s="781"/>
      <c r="LO448" s="781"/>
      <c r="LP448" s="778"/>
      <c r="LQ448" s="779"/>
      <c r="LR448" s="779"/>
      <c r="LS448" s="783"/>
      <c r="LT448" s="781"/>
      <c r="LU448" s="781"/>
      <c r="LV448" s="778"/>
      <c r="LW448" s="779"/>
      <c r="LX448" s="779"/>
      <c r="LY448" s="783"/>
      <c r="LZ448" s="781"/>
      <c r="MA448" s="781"/>
      <c r="MB448" s="778"/>
      <c r="MC448" s="779"/>
      <c r="MD448" s="779"/>
      <c r="ME448" s="783"/>
      <c r="MF448" s="781"/>
      <c r="MG448" s="781"/>
      <c r="MH448" s="778"/>
      <c r="MI448" s="779"/>
      <c r="MJ448" s="779"/>
      <c r="MK448" s="783"/>
      <c r="ML448" s="781"/>
      <c r="MM448" s="781"/>
      <c r="MN448" s="778"/>
      <c r="MO448" s="804"/>
      <c r="MP448" s="804"/>
      <c r="MQ448" s="823"/>
      <c r="MR448" s="824"/>
      <c r="MS448" s="824"/>
      <c r="MT448" s="805"/>
      <c r="MU448" s="804"/>
      <c r="MV448" s="804"/>
      <c r="MW448" s="776"/>
      <c r="MX448" s="777"/>
      <c r="MY448" s="777"/>
      <c r="MZ448" s="780"/>
      <c r="NA448" s="804"/>
      <c r="NB448" s="804"/>
      <c r="NC448" s="823"/>
      <c r="ND448" s="824"/>
      <c r="NE448" s="824"/>
      <c r="NF448" s="805"/>
      <c r="NG448" s="804"/>
      <c r="NH448" s="804"/>
      <c r="NI448" s="823"/>
      <c r="NJ448" s="824"/>
      <c r="NK448" s="824"/>
      <c r="NL448" s="805"/>
      <c r="NM448" s="809"/>
      <c r="NN448" s="809"/>
      <c r="NO448" s="826"/>
      <c r="NP448" s="825"/>
      <c r="NQ448" s="825"/>
      <c r="NR448" s="803"/>
      <c r="NS448" s="826"/>
      <c r="NT448" s="824"/>
      <c r="NU448" s="824"/>
      <c r="NV448" s="805"/>
      <c r="NW448" s="823"/>
      <c r="NX448" s="824"/>
      <c r="NY448" s="824"/>
      <c r="NZ448" s="834"/>
      <c r="OA448" s="823"/>
      <c r="OB448" s="824"/>
      <c r="OC448" s="824"/>
      <c r="OD448" s="803"/>
      <c r="OE448" s="892"/>
      <c r="OF448" s="781"/>
      <c r="OG448" s="781"/>
      <c r="OH448" s="781"/>
      <c r="OI448" s="893"/>
      <c r="OJ448" s="777"/>
      <c r="OK448" s="824"/>
      <c r="OL448" s="805"/>
      <c r="OM448" s="893"/>
      <c r="ON448" s="777"/>
      <c r="OO448" s="824"/>
      <c r="OP448" s="805"/>
      <c r="OQ448" s="853"/>
      <c r="OR448" s="854"/>
      <c r="OS448" s="854"/>
      <c r="OT448" s="855"/>
      <c r="OU448" s="853"/>
      <c r="OV448" s="854"/>
      <c r="OW448" s="854"/>
      <c r="OX448" s="803"/>
      <c r="OY448" s="853"/>
      <c r="OZ448" s="854"/>
      <c r="PA448" s="854"/>
      <c r="PB448" s="855"/>
      <c r="PC448" s="853"/>
      <c r="PD448" s="854"/>
      <c r="PE448" s="854"/>
      <c r="PF448" s="803"/>
    </row>
    <row r="449" spans="1:422" hidden="1" x14ac:dyDescent="0.25">
      <c r="A449" s="801" t="s">
        <v>32</v>
      </c>
      <c r="B449" s="769" t="s">
        <v>50</v>
      </c>
      <c r="C449" s="769" t="s">
        <v>16</v>
      </c>
      <c r="D449" s="770"/>
      <c r="E449" s="769"/>
      <c r="F449" s="769" t="s">
        <v>120</v>
      </c>
      <c r="G449" s="769" t="s">
        <v>119</v>
      </c>
      <c r="H449" s="769"/>
      <c r="I449" s="769"/>
      <c r="J449" s="769"/>
      <c r="K449" s="769"/>
      <c r="L449" s="769"/>
      <c r="M449" s="769"/>
      <c r="N449" s="769"/>
      <c r="O449" s="769"/>
      <c r="P449" s="769"/>
      <c r="Q449" s="769"/>
      <c r="R449" s="769"/>
      <c r="S449" s="769"/>
      <c r="T449" s="816"/>
      <c r="U449" s="816"/>
      <c r="V449" s="816"/>
      <c r="W449" s="942"/>
      <c r="X449" s="769">
        <v>1</v>
      </c>
      <c r="Y449" s="769">
        <f>IF(AND(AJ449="",AK449="",AL449="",AN449="",AO449="",OR(AP449="",AP449=Dropdown!$AM$12,AP449=Dropdown!$AM$11)),1,0)</f>
        <v>1</v>
      </c>
      <c r="Z449" s="769">
        <f t="shared" si="63"/>
        <v>1</v>
      </c>
      <c r="AA449" s="769">
        <f t="shared" si="64"/>
        <v>0</v>
      </c>
      <c r="AB449" s="769">
        <f t="shared" si="65"/>
        <v>0</v>
      </c>
      <c r="AC449" s="769"/>
      <c r="AD449" s="772" t="str">
        <f>IF(OR(T449&lt;&gt;"",U449&lt;&gt;""),Dropdown!$A$4,IF(OR(V449&lt;&gt;"",W449&lt;&gt;""),Dropdown!$A$5,Dropdown!$A$3))</f>
        <v>Residential</v>
      </c>
      <c r="AE449" s="773" t="s">
        <v>343</v>
      </c>
      <c r="AF449" s="773" t="str">
        <f>VLOOKUP(AG449,Dropdown!$N$3:$R$62,2,FALSE)</f>
        <v>EAP</v>
      </c>
      <c r="AG449" s="802" t="s">
        <v>32</v>
      </c>
      <c r="AH449" s="773" t="str">
        <f>IF(AG449&lt;&gt;"",VLOOKUP(AG449,Dropdown!$N$3:$R$62,3,FALSE),IF(AF449&lt;&gt;"",VLOOKUP(AF449,Dropdown!$N$3:$R$62,3,FALSE),IF(AE449&lt;&gt;"",VLOOKUP(AE449,Dropdown!$N$3:$R$62,3,FALSE),"")))</f>
        <v>LMI</v>
      </c>
      <c r="AI449" s="773" t="str">
        <f>IF(AG449&lt;&gt;"",VLOOKUP(AG449,Dropdown!$N$3:$R$62,5,FALSE),IF(AF449&lt;&gt;"",VLOOKUP(AF449,Dropdown!$N$3:$R$62,5,FALSE),IF(AE449&lt;&gt;"",VLOOKUP(AE449,Dropdown!$N$3:$R$62,5,FALSE),"")))</f>
        <v>Tropical</v>
      </c>
      <c r="AJ449" s="773"/>
      <c r="AK449" s="773"/>
      <c r="AL449" s="773"/>
      <c r="AM449" s="773"/>
      <c r="AN449" s="773"/>
      <c r="AO449" s="773"/>
      <c r="AP449" s="925" t="s">
        <v>423</v>
      </c>
      <c r="AQ449" s="769"/>
      <c r="AR449" s="890" t="s">
        <v>251</v>
      </c>
      <c r="AS449" s="845"/>
      <c r="AT449" s="769"/>
      <c r="AU449" s="769"/>
      <c r="AV449" s="775" t="s">
        <v>259</v>
      </c>
      <c r="AW449" s="776"/>
      <c r="AX449" s="777"/>
      <c r="AY449" s="777">
        <v>116.8</v>
      </c>
      <c r="AZ449" s="778"/>
      <c r="BA449" s="800"/>
      <c r="BB449" s="800"/>
      <c r="BC449" s="777"/>
      <c r="BD449" s="777"/>
      <c r="BE449" s="781"/>
      <c r="BF449" s="777"/>
      <c r="BG449" s="892"/>
      <c r="BH449" s="892"/>
      <c r="BI449" s="776"/>
      <c r="BJ449" s="777"/>
      <c r="BK449" s="777"/>
      <c r="BL449" s="780"/>
      <c r="BM449" s="800"/>
      <c r="BN449" s="800"/>
      <c r="BO449" s="781"/>
      <c r="BP449" s="781"/>
      <c r="BQ449" s="781"/>
      <c r="BR449" s="781"/>
      <c r="BS449" s="781"/>
      <c r="BT449" s="781"/>
      <c r="BU449" s="781"/>
      <c r="BV449" s="781"/>
      <c r="BW449" s="781"/>
      <c r="BX449" s="781"/>
      <c r="BY449" s="781"/>
      <c r="BZ449" s="781"/>
      <c r="CA449" s="781"/>
      <c r="CB449" s="781"/>
      <c r="CC449" s="781"/>
      <c r="CD449" s="781"/>
      <c r="CE449" s="781"/>
      <c r="CF449" s="781"/>
      <c r="CG449" s="781"/>
      <c r="CH449" s="781"/>
      <c r="CI449" s="781"/>
      <c r="CJ449" s="781"/>
      <c r="CK449" s="781"/>
      <c r="CL449" s="781"/>
      <c r="CM449" s="781"/>
      <c r="CN449" s="781"/>
      <c r="CO449" s="781"/>
      <c r="CP449" s="781"/>
      <c r="CQ449" s="781"/>
      <c r="CR449" s="781"/>
      <c r="CS449" s="781"/>
      <c r="CT449" s="781"/>
      <c r="CU449" s="781"/>
      <c r="CV449" s="781"/>
      <c r="CW449" s="781"/>
      <c r="CX449" s="781"/>
      <c r="CY449" s="781"/>
      <c r="CZ449" s="781"/>
      <c r="DA449" s="781"/>
      <c r="DB449" s="781"/>
      <c r="DC449" s="781"/>
      <c r="DD449" s="781"/>
      <c r="DE449" s="781"/>
      <c r="DF449" s="781"/>
      <c r="DG449" s="781"/>
      <c r="DH449" s="781"/>
      <c r="DI449" s="781"/>
      <c r="DJ449" s="781"/>
      <c r="DK449" s="781"/>
      <c r="DL449" s="781"/>
      <c r="DM449" s="781"/>
      <c r="DN449" s="781"/>
      <c r="DO449" s="892"/>
      <c r="DP449" s="892"/>
      <c r="DQ449" s="784"/>
      <c r="DR449" s="785"/>
      <c r="DS449" s="786"/>
      <c r="DT449" s="790"/>
      <c r="DU449" s="788"/>
      <c r="DV449" s="788"/>
      <c r="DW449" s="789"/>
      <c r="DX449" s="786"/>
      <c r="DY449" s="785"/>
      <c r="DZ449" s="790"/>
      <c r="EA449" s="788"/>
      <c r="EB449" s="788"/>
      <c r="EC449" s="784"/>
      <c r="ED449" s="785"/>
      <c r="EE449" s="786"/>
      <c r="EF449" s="790"/>
      <c r="EG449" s="788"/>
      <c r="EH449" s="788"/>
      <c r="EI449" s="789"/>
      <c r="EJ449" s="786"/>
      <c r="EK449" s="785"/>
      <c r="EL449" s="790"/>
      <c r="EM449" s="788"/>
      <c r="EN449" s="788"/>
      <c r="EO449" s="784"/>
      <c r="EP449" s="785"/>
      <c r="EQ449" s="786"/>
      <c r="ER449" s="790"/>
      <c r="ES449" s="788"/>
      <c r="ET449" s="788"/>
      <c r="EU449" s="789"/>
      <c r="EV449" s="786"/>
      <c r="EW449" s="785"/>
      <c r="EX449" s="790"/>
      <c r="EY449" s="788"/>
      <c r="EZ449" s="788"/>
      <c r="FA449" s="784"/>
      <c r="FB449" s="785"/>
      <c r="FC449" s="786"/>
      <c r="FD449" s="790"/>
      <c r="FE449" s="788"/>
      <c r="FF449" s="788"/>
      <c r="FG449" s="789"/>
      <c r="FH449" s="786"/>
      <c r="FI449" s="785"/>
      <c r="FJ449" s="790"/>
      <c r="FK449" s="788"/>
      <c r="FL449" s="788"/>
      <c r="FM449" s="784"/>
      <c r="FN449" s="785"/>
      <c r="FO449" s="786"/>
      <c r="FP449" s="790"/>
      <c r="FQ449" s="788"/>
      <c r="FR449" s="788"/>
      <c r="FS449" s="783"/>
      <c r="FT449" s="781"/>
      <c r="FU449" s="781"/>
      <c r="FV449" s="778"/>
      <c r="FW449" s="779"/>
      <c r="FX449" s="779"/>
      <c r="FY449" s="783"/>
      <c r="FZ449" s="781"/>
      <c r="GA449" s="781"/>
      <c r="GB449" s="778"/>
      <c r="GC449" s="779"/>
      <c r="GD449" s="779"/>
      <c r="GE449" s="783"/>
      <c r="GF449" s="781"/>
      <c r="GG449" s="781"/>
      <c r="GH449" s="778"/>
      <c r="GI449" s="779"/>
      <c r="GJ449" s="779"/>
      <c r="GK449" s="783"/>
      <c r="GL449" s="781"/>
      <c r="GM449" s="781"/>
      <c r="GN449" s="778"/>
      <c r="GO449" s="779"/>
      <c r="GP449" s="779"/>
      <c r="GQ449" s="783"/>
      <c r="GR449" s="781"/>
      <c r="GS449" s="781"/>
      <c r="GT449" s="778"/>
      <c r="GU449" s="779"/>
      <c r="GV449" s="779"/>
      <c r="GW449" s="783"/>
      <c r="GX449" s="781"/>
      <c r="GY449" s="781"/>
      <c r="GZ449" s="778"/>
      <c r="HA449" s="779"/>
      <c r="HB449" s="779"/>
      <c r="HC449" s="783"/>
      <c r="HD449" s="781"/>
      <c r="HE449" s="781"/>
      <c r="HF449" s="778"/>
      <c r="HG449" s="779"/>
      <c r="HH449" s="779"/>
      <c r="HI449" s="783"/>
      <c r="HJ449" s="781"/>
      <c r="HK449" s="781"/>
      <c r="HL449" s="778"/>
      <c r="HM449" s="779"/>
      <c r="HN449" s="779"/>
      <c r="HO449" s="783"/>
      <c r="HP449" s="781"/>
      <c r="HQ449" s="781"/>
      <c r="HR449" s="778"/>
      <c r="HS449" s="779"/>
      <c r="HT449" s="779"/>
      <c r="HU449" s="783"/>
      <c r="HV449" s="781"/>
      <c r="HW449" s="781"/>
      <c r="HX449" s="778"/>
      <c r="HY449" s="779"/>
      <c r="HZ449" s="779"/>
      <c r="IA449" s="892"/>
      <c r="IB449" s="781"/>
      <c r="IC449" s="781"/>
      <c r="ID449" s="800"/>
      <c r="IE449" s="779"/>
      <c r="IF449" s="779"/>
      <c r="IG449" s="783"/>
      <c r="IH449" s="781"/>
      <c r="II449" s="781"/>
      <c r="IJ449" s="778"/>
      <c r="IK449" s="804"/>
      <c r="IL449" s="804"/>
      <c r="IM449" s="826"/>
      <c r="IN449" s="825"/>
      <c r="IO449" s="825"/>
      <c r="IP449" s="803"/>
      <c r="IQ449" s="804"/>
      <c r="IR449" s="804"/>
      <c r="IS449" s="826"/>
      <c r="IT449" s="825"/>
      <c r="IU449" s="825"/>
      <c r="IV449" s="803"/>
      <c r="IW449" s="804"/>
      <c r="IX449" s="804"/>
      <c r="IY449" s="826"/>
      <c r="IZ449" s="825"/>
      <c r="JA449" s="825"/>
      <c r="JB449" s="803"/>
      <c r="JC449" s="804"/>
      <c r="JD449" s="804"/>
      <c r="JE449" s="826"/>
      <c r="JF449" s="825"/>
      <c r="JG449" s="825"/>
      <c r="JH449" s="803"/>
      <c r="JI449" s="804"/>
      <c r="JJ449" s="804"/>
      <c r="JK449" s="826"/>
      <c r="JL449" s="825"/>
      <c r="JM449" s="825"/>
      <c r="JN449" s="803"/>
      <c r="JO449" s="804"/>
      <c r="JP449" s="804"/>
      <c r="JQ449" s="826"/>
      <c r="JR449" s="825"/>
      <c r="JS449" s="825"/>
      <c r="JT449" s="803"/>
      <c r="JU449" s="804"/>
      <c r="JV449" s="804"/>
      <c r="JW449" s="826"/>
      <c r="JX449" s="825"/>
      <c r="JY449" s="825"/>
      <c r="JZ449" s="803"/>
      <c r="KA449" s="804"/>
      <c r="KB449" s="804"/>
      <c r="KC449" s="826"/>
      <c r="KD449" s="825"/>
      <c r="KE449" s="825"/>
      <c r="KF449" s="803"/>
      <c r="KG449" s="804"/>
      <c r="KH449" s="804"/>
      <c r="KI449" s="826"/>
      <c r="KJ449" s="825"/>
      <c r="KK449" s="825"/>
      <c r="KL449" s="803"/>
      <c r="KM449" s="804"/>
      <c r="KN449" s="804"/>
      <c r="KO449" s="783"/>
      <c r="KP449" s="781"/>
      <c r="KQ449" s="781"/>
      <c r="KR449" s="778"/>
      <c r="KS449" s="779"/>
      <c r="KT449" s="779"/>
      <c r="KU449" s="783"/>
      <c r="KV449" s="781"/>
      <c r="KW449" s="781"/>
      <c r="KX449" s="778"/>
      <c r="KY449" s="779"/>
      <c r="KZ449" s="779"/>
      <c r="LA449" s="783"/>
      <c r="LB449" s="781"/>
      <c r="LC449" s="781"/>
      <c r="LD449" s="778"/>
      <c r="LE449" s="779"/>
      <c r="LF449" s="779"/>
      <c r="LG449" s="783"/>
      <c r="LH449" s="781"/>
      <c r="LI449" s="781"/>
      <c r="LJ449" s="778"/>
      <c r="LK449" s="779"/>
      <c r="LL449" s="779"/>
      <c r="LM449" s="783"/>
      <c r="LN449" s="781"/>
      <c r="LO449" s="781"/>
      <c r="LP449" s="778"/>
      <c r="LQ449" s="779"/>
      <c r="LR449" s="779"/>
      <c r="LS449" s="783"/>
      <c r="LT449" s="781"/>
      <c r="LU449" s="781"/>
      <c r="LV449" s="778"/>
      <c r="LW449" s="779"/>
      <c r="LX449" s="779"/>
      <c r="LY449" s="783"/>
      <c r="LZ449" s="781"/>
      <c r="MA449" s="781"/>
      <c r="MB449" s="778"/>
      <c r="MC449" s="779"/>
      <c r="MD449" s="779"/>
      <c r="ME449" s="783"/>
      <c r="MF449" s="781"/>
      <c r="MG449" s="781"/>
      <c r="MH449" s="778"/>
      <c r="MI449" s="779"/>
      <c r="MJ449" s="779"/>
      <c r="MK449" s="783"/>
      <c r="ML449" s="781"/>
      <c r="MM449" s="781"/>
      <c r="MN449" s="778"/>
      <c r="MO449" s="804"/>
      <c r="MP449" s="804"/>
      <c r="MQ449" s="823"/>
      <c r="MR449" s="824"/>
      <c r="MS449" s="824"/>
      <c r="MT449" s="805"/>
      <c r="MU449" s="804"/>
      <c r="MV449" s="804"/>
      <c r="MW449" s="776"/>
      <c r="MX449" s="777"/>
      <c r="MY449" s="777"/>
      <c r="MZ449" s="780"/>
      <c r="NA449" s="804"/>
      <c r="NB449" s="804"/>
      <c r="NC449" s="823"/>
      <c r="ND449" s="824"/>
      <c r="NE449" s="824"/>
      <c r="NF449" s="805"/>
      <c r="NG449" s="804"/>
      <c r="NH449" s="804"/>
      <c r="NI449" s="823"/>
      <c r="NJ449" s="824"/>
      <c r="NK449" s="824"/>
      <c r="NL449" s="805"/>
      <c r="NM449" s="809"/>
      <c r="NN449" s="809"/>
      <c r="NO449" s="826"/>
      <c r="NP449" s="825"/>
      <c r="NQ449" s="825"/>
      <c r="NR449" s="803"/>
      <c r="NS449" s="826"/>
      <c r="NT449" s="824"/>
      <c r="NU449" s="824"/>
      <c r="NV449" s="805"/>
      <c r="NW449" s="823"/>
      <c r="NX449" s="824"/>
      <c r="NY449" s="824"/>
      <c r="NZ449" s="834"/>
      <c r="OA449" s="823"/>
      <c r="OB449" s="824"/>
      <c r="OC449" s="824"/>
      <c r="OD449" s="803"/>
      <c r="OE449" s="892"/>
      <c r="OF449" s="781"/>
      <c r="OG449" s="781"/>
      <c r="OH449" s="781"/>
      <c r="OI449" s="893"/>
      <c r="OJ449" s="777"/>
      <c r="OK449" s="824"/>
      <c r="OL449" s="805"/>
      <c r="OM449" s="893"/>
      <c r="ON449" s="777"/>
      <c r="OO449" s="824"/>
      <c r="OP449" s="805"/>
      <c r="OQ449" s="853"/>
      <c r="OR449" s="854"/>
      <c r="OS449" s="854"/>
      <c r="OT449" s="855"/>
      <c r="OU449" s="853"/>
      <c r="OV449" s="854"/>
      <c r="OW449" s="854"/>
      <c r="OX449" s="803"/>
      <c r="OY449" s="853"/>
      <c r="OZ449" s="854"/>
      <c r="PA449" s="854"/>
      <c r="PB449" s="855"/>
      <c r="PC449" s="853"/>
      <c r="PD449" s="854"/>
      <c r="PE449" s="854"/>
      <c r="PF449" s="803"/>
    </row>
    <row r="450" spans="1:422" ht="15" hidden="1" customHeight="1" x14ac:dyDescent="0.25">
      <c r="A450" s="801" t="s">
        <v>29</v>
      </c>
      <c r="B450" s="769" t="s">
        <v>18</v>
      </c>
      <c r="C450" s="769" t="s">
        <v>30</v>
      </c>
      <c r="D450" s="770"/>
      <c r="E450" s="769"/>
      <c r="F450" s="769" t="s">
        <v>248</v>
      </c>
      <c r="G450" s="769"/>
      <c r="H450" s="769"/>
      <c r="I450" s="769"/>
      <c r="J450" s="769"/>
      <c r="K450" s="769"/>
      <c r="L450" s="769"/>
      <c r="M450" s="769"/>
      <c r="N450" s="769"/>
      <c r="O450" s="769" t="s">
        <v>253</v>
      </c>
      <c r="P450" s="769"/>
      <c r="Q450" s="769"/>
      <c r="R450" s="769"/>
      <c r="S450" s="769"/>
      <c r="T450" s="816"/>
      <c r="U450" s="816"/>
      <c r="V450" s="816"/>
      <c r="W450" s="942"/>
      <c r="X450" s="769">
        <v>1</v>
      </c>
      <c r="Y450" s="769">
        <f>IF(AND(AJ450="",AK450="",AL450="",AN450="",AO450="",OR(AP450="",AP450=Dropdown!$AM$12,AP450=Dropdown!$AM$11)),1,0)</f>
        <v>1</v>
      </c>
      <c r="Z450" s="769">
        <f t="shared" si="63"/>
        <v>1</v>
      </c>
      <c r="AA450" s="769">
        <f t="shared" si="64"/>
        <v>0</v>
      </c>
      <c r="AB450" s="769">
        <f t="shared" si="65"/>
        <v>0</v>
      </c>
      <c r="AC450" s="769"/>
      <c r="AD450" s="772" t="str">
        <f>IF(OR(T450&lt;&gt;"",U450&lt;&gt;""),Dropdown!$A$4,IF(OR(V450&lt;&gt;"",W450&lt;&gt;""),Dropdown!$A$5,Dropdown!$A$3))</f>
        <v>Residential</v>
      </c>
      <c r="AE450" s="773" t="s">
        <v>634</v>
      </c>
      <c r="AF450" s="773" t="str">
        <f>VLOOKUP(AG450,Dropdown!$N$3:$R$62,2,FALSE)</f>
        <v>SSA</v>
      </c>
      <c r="AG450" s="802" t="s">
        <v>29</v>
      </c>
      <c r="AH450" s="773" t="str">
        <f>IF(AG450&lt;&gt;"",VLOOKUP(AG450,Dropdown!$N$3:$R$62,3,FALSE),IF(AF450&lt;&gt;"",VLOOKUP(AF450,Dropdown!$N$3:$R$62,3,FALSE),IF(AE450&lt;&gt;"",VLOOKUP(AE450,Dropdown!$N$3:$R$62,3,FALSE),"")))</f>
        <v>UMI</v>
      </c>
      <c r="AI450" s="773" t="str">
        <f>IF(AG450&lt;&gt;"",VLOOKUP(AG450,Dropdown!$N$3:$R$62,5,FALSE),IF(AF450&lt;&gt;"",VLOOKUP(AF450,Dropdown!$N$3:$R$62,5,FALSE),IF(AE450&lt;&gt;"",VLOOKUP(AE450,Dropdown!$N$3:$R$62,5,FALSE),"")))</f>
        <v>Moderate</v>
      </c>
      <c r="AJ450" s="773"/>
      <c r="AK450" s="773"/>
      <c r="AL450" s="773"/>
      <c r="AM450" s="773"/>
      <c r="AN450" s="773"/>
      <c r="AO450" s="773"/>
      <c r="AP450" s="925" t="s">
        <v>423</v>
      </c>
      <c r="AQ450" s="769"/>
      <c r="AR450" s="782" t="s">
        <v>251</v>
      </c>
      <c r="AS450" s="809"/>
      <c r="AT450" s="769"/>
      <c r="AU450" s="769"/>
      <c r="AV450" s="846" t="s">
        <v>266</v>
      </c>
      <c r="AW450" s="823"/>
      <c r="AX450" s="824"/>
      <c r="AY450" s="824">
        <v>155.1</v>
      </c>
      <c r="AZ450" s="803"/>
      <c r="BA450" s="804"/>
      <c r="BB450" s="804"/>
      <c r="BC450" s="870"/>
      <c r="BD450" s="824"/>
      <c r="BE450" s="825"/>
      <c r="BF450" s="834"/>
      <c r="BG450" s="804"/>
      <c r="BH450" s="804"/>
      <c r="BI450" s="823"/>
      <c r="BJ450" s="824"/>
      <c r="BK450" s="824"/>
      <c r="BL450" s="805"/>
      <c r="BM450" s="804"/>
      <c r="BN450" s="804"/>
      <c r="BO450" s="871"/>
      <c r="BP450" s="825"/>
      <c r="BQ450" s="825"/>
      <c r="BR450" s="848"/>
      <c r="BS450" s="804"/>
      <c r="BT450" s="804"/>
      <c r="BU450" s="871"/>
      <c r="BV450" s="825"/>
      <c r="BW450" s="825"/>
      <c r="BX450" s="848"/>
      <c r="BY450" s="804"/>
      <c r="BZ450" s="804"/>
      <c r="CA450" s="871"/>
      <c r="CB450" s="825"/>
      <c r="CC450" s="825"/>
      <c r="CD450" s="848"/>
      <c r="CE450" s="804"/>
      <c r="CF450" s="804"/>
      <c r="CG450" s="871"/>
      <c r="CH450" s="825"/>
      <c r="CI450" s="825"/>
      <c r="CJ450" s="848"/>
      <c r="CK450" s="804"/>
      <c r="CL450" s="804"/>
      <c r="CM450" s="871"/>
      <c r="CN450" s="825"/>
      <c r="CO450" s="825"/>
      <c r="CP450" s="848"/>
      <c r="CQ450" s="804"/>
      <c r="CR450" s="804"/>
      <c r="CS450" s="871"/>
      <c r="CT450" s="825"/>
      <c r="CU450" s="825"/>
      <c r="CV450" s="848"/>
      <c r="CW450" s="804"/>
      <c r="CX450" s="804"/>
      <c r="CY450" s="871"/>
      <c r="CZ450" s="825"/>
      <c r="DA450" s="825"/>
      <c r="DB450" s="848"/>
      <c r="DC450" s="804"/>
      <c r="DD450" s="804"/>
      <c r="DE450" s="871"/>
      <c r="DF450" s="825"/>
      <c r="DG450" s="825"/>
      <c r="DH450" s="848"/>
      <c r="DI450" s="804"/>
      <c r="DJ450" s="804"/>
      <c r="DK450" s="871"/>
      <c r="DL450" s="825"/>
      <c r="DM450" s="825"/>
      <c r="DN450" s="848"/>
      <c r="DO450" s="804"/>
      <c r="DP450" s="804"/>
      <c r="DQ450" s="827"/>
      <c r="DR450" s="828"/>
      <c r="DS450" s="835"/>
      <c r="DT450" s="811"/>
      <c r="DU450" s="812"/>
      <c r="DV450" s="812"/>
      <c r="DW450" s="836"/>
      <c r="DX450" s="835"/>
      <c r="DY450" s="828"/>
      <c r="DZ450" s="813"/>
      <c r="EA450" s="814"/>
      <c r="EB450" s="814"/>
      <c r="EC450" s="827"/>
      <c r="ED450" s="828"/>
      <c r="EE450" s="835"/>
      <c r="EF450" s="811"/>
      <c r="EG450" s="812"/>
      <c r="EH450" s="812"/>
      <c r="EI450" s="836"/>
      <c r="EJ450" s="835"/>
      <c r="EK450" s="828"/>
      <c r="EL450" s="813"/>
      <c r="EM450" s="814"/>
      <c r="EN450" s="814"/>
      <c r="EO450" s="827"/>
      <c r="EP450" s="828"/>
      <c r="EQ450" s="835"/>
      <c r="ER450" s="811"/>
      <c r="ES450" s="812"/>
      <c r="ET450" s="812"/>
      <c r="EU450" s="836"/>
      <c r="EV450" s="835"/>
      <c r="EW450" s="828"/>
      <c r="EX450" s="813"/>
      <c r="EY450" s="814"/>
      <c r="EZ450" s="814"/>
      <c r="FA450" s="827"/>
      <c r="FB450" s="828"/>
      <c r="FC450" s="835"/>
      <c r="FD450" s="811"/>
      <c r="FE450" s="812"/>
      <c r="FF450" s="812"/>
      <c r="FG450" s="836"/>
      <c r="FH450" s="835"/>
      <c r="FI450" s="828"/>
      <c r="FJ450" s="813"/>
      <c r="FK450" s="814"/>
      <c r="FL450" s="814"/>
      <c r="FM450" s="827"/>
      <c r="FN450" s="828"/>
      <c r="FO450" s="835"/>
      <c r="FP450" s="811"/>
      <c r="FQ450" s="812"/>
      <c r="FR450" s="812"/>
      <c r="FS450" s="823"/>
      <c r="FT450" s="824"/>
      <c r="FU450" s="825"/>
      <c r="FV450" s="803"/>
      <c r="FW450" s="804"/>
      <c r="FX450" s="804"/>
      <c r="FY450" s="826"/>
      <c r="FZ450" s="825"/>
      <c r="GA450" s="824"/>
      <c r="GB450" s="805"/>
      <c r="GC450" s="804"/>
      <c r="GD450" s="804"/>
      <c r="GE450" s="823"/>
      <c r="GF450" s="824"/>
      <c r="GG450" s="825"/>
      <c r="GH450" s="803"/>
      <c r="GI450" s="809"/>
      <c r="GJ450" s="809"/>
      <c r="GK450" s="826"/>
      <c r="GL450" s="825"/>
      <c r="GM450" s="824"/>
      <c r="GN450" s="805"/>
      <c r="GO450" s="804"/>
      <c r="GP450" s="804"/>
      <c r="GQ450" s="823"/>
      <c r="GR450" s="824"/>
      <c r="GS450" s="825"/>
      <c r="GT450" s="803"/>
      <c r="GU450" s="809"/>
      <c r="GV450" s="809"/>
      <c r="GW450" s="826"/>
      <c r="GX450" s="825"/>
      <c r="GY450" s="824"/>
      <c r="GZ450" s="805"/>
      <c r="HA450" s="804"/>
      <c r="HB450" s="804"/>
      <c r="HC450" s="823"/>
      <c r="HD450" s="824"/>
      <c r="HE450" s="825"/>
      <c r="HF450" s="803"/>
      <c r="HG450" s="809"/>
      <c r="HH450" s="809"/>
      <c r="HI450" s="826"/>
      <c r="HJ450" s="825"/>
      <c r="HK450" s="824"/>
      <c r="HL450" s="805"/>
      <c r="HM450" s="804"/>
      <c r="HN450" s="804"/>
      <c r="HO450" s="823"/>
      <c r="HP450" s="824"/>
      <c r="HQ450" s="825"/>
      <c r="HR450" s="803"/>
      <c r="HS450" s="809"/>
      <c r="HT450" s="809"/>
      <c r="HU450" s="826"/>
      <c r="HV450" s="825"/>
      <c r="HW450" s="824"/>
      <c r="HX450" s="805"/>
      <c r="HY450" s="804"/>
      <c r="HZ450" s="804"/>
      <c r="IA450" s="870"/>
      <c r="IB450" s="824"/>
      <c r="IC450" s="825"/>
      <c r="ID450" s="848"/>
      <c r="IE450" s="804"/>
      <c r="IF450" s="804"/>
      <c r="IG450" s="826"/>
      <c r="IH450" s="825"/>
      <c r="II450" s="824"/>
      <c r="IJ450" s="805"/>
      <c r="IK450" s="804"/>
      <c r="IL450" s="804"/>
      <c r="IM450" s="823"/>
      <c r="IN450" s="824"/>
      <c r="IO450" s="825"/>
      <c r="IP450" s="803"/>
      <c r="IQ450" s="804"/>
      <c r="IR450" s="804"/>
      <c r="IS450" s="826"/>
      <c r="IT450" s="825"/>
      <c r="IU450" s="824"/>
      <c r="IV450" s="805"/>
      <c r="IW450" s="804"/>
      <c r="IX450" s="804"/>
      <c r="IY450" s="823"/>
      <c r="IZ450" s="824"/>
      <c r="JA450" s="825"/>
      <c r="JB450" s="803"/>
      <c r="JC450" s="804"/>
      <c r="JD450" s="804"/>
      <c r="JE450" s="826"/>
      <c r="JF450" s="825"/>
      <c r="JG450" s="824"/>
      <c r="JH450" s="805"/>
      <c r="JI450" s="804"/>
      <c r="JJ450" s="804"/>
      <c r="JK450" s="823"/>
      <c r="JL450" s="824"/>
      <c r="JM450" s="825"/>
      <c r="JN450" s="803"/>
      <c r="JO450" s="809"/>
      <c r="JP450" s="809"/>
      <c r="JQ450" s="826"/>
      <c r="JR450" s="825"/>
      <c r="JS450" s="824"/>
      <c r="JT450" s="805"/>
      <c r="JU450" s="804"/>
      <c r="JV450" s="804"/>
      <c r="JW450" s="823"/>
      <c r="JX450" s="824"/>
      <c r="JY450" s="824"/>
      <c r="JZ450" s="805"/>
      <c r="KA450" s="809"/>
      <c r="KB450" s="809"/>
      <c r="KC450" s="823"/>
      <c r="KD450" s="824"/>
      <c r="KE450" s="824"/>
      <c r="KF450" s="805"/>
      <c r="KG450" s="809"/>
      <c r="KH450" s="809"/>
      <c r="KI450" s="823"/>
      <c r="KJ450" s="824"/>
      <c r="KK450" s="824"/>
      <c r="KL450" s="805"/>
      <c r="KM450" s="809"/>
      <c r="KN450" s="809"/>
      <c r="KO450" s="823"/>
      <c r="KP450" s="824"/>
      <c r="KQ450" s="824"/>
      <c r="KR450" s="805"/>
      <c r="KS450" s="804"/>
      <c r="KT450" s="804"/>
      <c r="KU450" s="823"/>
      <c r="KV450" s="824"/>
      <c r="KW450" s="824"/>
      <c r="KX450" s="805"/>
      <c r="KY450" s="809"/>
      <c r="KZ450" s="809"/>
      <c r="LA450" s="823"/>
      <c r="LB450" s="824"/>
      <c r="LC450" s="824"/>
      <c r="LD450" s="805"/>
      <c r="LE450" s="804"/>
      <c r="LF450" s="804"/>
      <c r="LG450" s="823"/>
      <c r="LH450" s="824"/>
      <c r="LI450" s="824"/>
      <c r="LJ450" s="805"/>
      <c r="LK450" s="804"/>
      <c r="LL450" s="804"/>
      <c r="LM450" s="823"/>
      <c r="LN450" s="824"/>
      <c r="LO450" s="824"/>
      <c r="LP450" s="805"/>
      <c r="LQ450" s="809"/>
      <c r="LR450" s="809"/>
      <c r="LS450" s="823"/>
      <c r="LT450" s="824"/>
      <c r="LU450" s="824"/>
      <c r="LV450" s="805"/>
      <c r="LW450" s="804"/>
      <c r="LX450" s="804"/>
      <c r="LY450" s="823"/>
      <c r="LZ450" s="824"/>
      <c r="MA450" s="824"/>
      <c r="MB450" s="805"/>
      <c r="MC450" s="809"/>
      <c r="MD450" s="809"/>
      <c r="ME450" s="823"/>
      <c r="MF450" s="824"/>
      <c r="MG450" s="824"/>
      <c r="MH450" s="805"/>
      <c r="MI450" s="809"/>
      <c r="MJ450" s="809"/>
      <c r="MK450" s="823"/>
      <c r="ML450" s="824"/>
      <c r="MM450" s="824"/>
      <c r="MN450" s="805"/>
      <c r="MO450" s="809"/>
      <c r="MP450" s="809"/>
      <c r="MQ450" s="823"/>
      <c r="MR450" s="824"/>
      <c r="MS450" s="824"/>
      <c r="MT450" s="805"/>
      <c r="MU450" s="804"/>
      <c r="MV450" s="804"/>
      <c r="MW450" s="823"/>
      <c r="MX450" s="824"/>
      <c r="MY450" s="824"/>
      <c r="MZ450" s="805"/>
      <c r="NA450" s="804"/>
      <c r="NB450" s="804"/>
      <c r="NC450" s="823"/>
      <c r="ND450" s="824"/>
      <c r="NE450" s="824"/>
      <c r="NF450" s="805"/>
      <c r="NG450" s="804"/>
      <c r="NH450" s="804"/>
      <c r="NI450" s="823"/>
      <c r="NJ450" s="824"/>
      <c r="NK450" s="824"/>
      <c r="NL450" s="805"/>
      <c r="NM450" s="809"/>
      <c r="NN450" s="809"/>
      <c r="NO450" s="823"/>
      <c r="NP450" s="824"/>
      <c r="NQ450" s="824"/>
      <c r="NR450" s="805"/>
      <c r="NS450" s="823"/>
      <c r="NT450" s="824"/>
      <c r="NU450" s="824"/>
      <c r="NV450" s="805"/>
      <c r="NW450" s="823"/>
      <c r="NX450" s="824"/>
      <c r="NY450" s="824"/>
      <c r="NZ450" s="834"/>
      <c r="OA450" s="823"/>
      <c r="OB450" s="824"/>
      <c r="OC450" s="824"/>
      <c r="OD450" s="805"/>
      <c r="OE450" s="870"/>
      <c r="OF450" s="824"/>
      <c r="OG450" s="824"/>
      <c r="OH450" s="834"/>
      <c r="OI450" s="870"/>
      <c r="OJ450" s="824"/>
      <c r="OK450" s="824"/>
      <c r="OL450" s="805"/>
      <c r="OM450" s="870"/>
      <c r="ON450" s="824"/>
      <c r="OO450" s="824"/>
      <c r="OP450" s="805"/>
      <c r="OQ450" s="823"/>
      <c r="OR450" s="824"/>
      <c r="OS450" s="824"/>
      <c r="OT450" s="805"/>
      <c r="OU450" s="823"/>
      <c r="OV450" s="824"/>
      <c r="OW450" s="824"/>
      <c r="OX450" s="805"/>
      <c r="OY450" s="823"/>
      <c r="OZ450" s="824"/>
      <c r="PA450" s="824"/>
      <c r="PB450" s="805"/>
      <c r="PC450" s="823"/>
      <c r="PD450" s="824"/>
      <c r="PE450" s="824"/>
      <c r="PF450" s="805"/>
    </row>
    <row r="451" spans="1:422" ht="15" hidden="1" customHeight="1" x14ac:dyDescent="0.25">
      <c r="A451" s="801" t="s">
        <v>29</v>
      </c>
      <c r="B451" s="769" t="s">
        <v>18</v>
      </c>
      <c r="C451" s="769" t="s">
        <v>30</v>
      </c>
      <c r="D451" s="770"/>
      <c r="E451" s="769"/>
      <c r="F451" s="769" t="s">
        <v>248</v>
      </c>
      <c r="G451" s="769"/>
      <c r="H451" s="769"/>
      <c r="I451" s="769"/>
      <c r="J451" s="769"/>
      <c r="K451" s="769"/>
      <c r="L451" s="769"/>
      <c r="M451" s="769"/>
      <c r="N451" s="769"/>
      <c r="O451" s="769" t="s">
        <v>252</v>
      </c>
      <c r="P451" s="769"/>
      <c r="Q451" s="769"/>
      <c r="R451" s="769"/>
      <c r="S451" s="769"/>
      <c r="T451" s="816"/>
      <c r="U451" s="816"/>
      <c r="V451" s="816"/>
      <c r="W451" s="942"/>
      <c r="X451" s="769">
        <v>1</v>
      </c>
      <c r="Y451" s="769">
        <f>IF(AND(AJ451="",AK451="",AL451="",AN451="",AO451="",OR(AP451="",AP451=Dropdown!$AM$12,AP451=Dropdown!$AM$11)),1,0)</f>
        <v>0</v>
      </c>
      <c r="Z451" s="769">
        <f t="shared" si="63"/>
        <v>1</v>
      </c>
      <c r="AA451" s="769">
        <f t="shared" si="64"/>
        <v>0</v>
      </c>
      <c r="AB451" s="769">
        <f t="shared" si="65"/>
        <v>0</v>
      </c>
      <c r="AC451" s="769"/>
      <c r="AD451" s="772" t="str">
        <f>IF(OR(T451&lt;&gt;"",U451&lt;&gt;""),Dropdown!$A$4,IF(OR(V451&lt;&gt;"",W451&lt;&gt;""),Dropdown!$A$5,Dropdown!$A$3))</f>
        <v>Residential</v>
      </c>
      <c r="AE451" s="773" t="s">
        <v>634</v>
      </c>
      <c r="AF451" s="773" t="str">
        <f>VLOOKUP(AG451,Dropdown!$N$3:$R$62,2,FALSE)</f>
        <v>SSA</v>
      </c>
      <c r="AG451" s="802" t="s">
        <v>29</v>
      </c>
      <c r="AH451" s="773" t="str">
        <f>IF(AG451&lt;&gt;"",VLOOKUP(AG451,Dropdown!$N$3:$R$62,3,FALSE),IF(AF451&lt;&gt;"",VLOOKUP(AF451,Dropdown!$N$3:$R$62,3,FALSE),IF(AE451&lt;&gt;"",VLOOKUP(AE451,Dropdown!$N$3:$R$62,3,FALSE),"")))</f>
        <v>UMI</v>
      </c>
      <c r="AI451" s="773" t="str">
        <f>IF(AG451&lt;&gt;"",VLOOKUP(AG451,Dropdown!$N$3:$R$62,5,FALSE),IF(AF451&lt;&gt;"",VLOOKUP(AF451,Dropdown!$N$3:$R$62,5,FALSE),IF(AE451&lt;&gt;"",VLOOKUP(AE451,Dropdown!$N$3:$R$62,5,FALSE),"")))</f>
        <v>Moderate</v>
      </c>
      <c r="AJ451" s="773"/>
      <c r="AK451" s="773"/>
      <c r="AL451" s="773"/>
      <c r="AM451" s="773"/>
      <c r="AN451" s="773" t="s">
        <v>636</v>
      </c>
      <c r="AO451" s="773"/>
      <c r="AP451" s="925" t="s">
        <v>423</v>
      </c>
      <c r="AQ451" s="769"/>
      <c r="AR451" s="782" t="s">
        <v>251</v>
      </c>
      <c r="AS451" s="809"/>
      <c r="AT451" s="769"/>
      <c r="AU451" s="769"/>
      <c r="AV451" s="846" t="s">
        <v>266</v>
      </c>
      <c r="AW451" s="823"/>
      <c r="AX451" s="824"/>
      <c r="AY451" s="824">
        <v>177.7</v>
      </c>
      <c r="AZ451" s="803"/>
      <c r="BA451" s="804"/>
      <c r="BB451" s="804"/>
      <c r="BC451" s="870"/>
      <c r="BD451" s="824"/>
      <c r="BE451" s="825"/>
      <c r="BF451" s="834"/>
      <c r="BG451" s="804"/>
      <c r="BH451" s="804"/>
      <c r="BI451" s="823"/>
      <c r="BJ451" s="824"/>
      <c r="BK451" s="824"/>
      <c r="BL451" s="805"/>
      <c r="BM451" s="804"/>
      <c r="BN451" s="804"/>
      <c r="BO451" s="871"/>
      <c r="BP451" s="825"/>
      <c r="BQ451" s="825"/>
      <c r="BR451" s="848"/>
      <c r="BS451" s="804"/>
      <c r="BT451" s="804"/>
      <c r="BU451" s="871"/>
      <c r="BV451" s="825"/>
      <c r="BW451" s="825"/>
      <c r="BX451" s="848"/>
      <c r="BY451" s="804"/>
      <c r="BZ451" s="804"/>
      <c r="CA451" s="871"/>
      <c r="CB451" s="825"/>
      <c r="CC451" s="825"/>
      <c r="CD451" s="848"/>
      <c r="CE451" s="804"/>
      <c r="CF451" s="804"/>
      <c r="CG451" s="871"/>
      <c r="CH451" s="825"/>
      <c r="CI451" s="825"/>
      <c r="CJ451" s="848"/>
      <c r="CK451" s="804"/>
      <c r="CL451" s="804"/>
      <c r="CM451" s="871"/>
      <c r="CN451" s="825"/>
      <c r="CO451" s="825"/>
      <c r="CP451" s="848"/>
      <c r="CQ451" s="804"/>
      <c r="CR451" s="804"/>
      <c r="CS451" s="871"/>
      <c r="CT451" s="825"/>
      <c r="CU451" s="825"/>
      <c r="CV451" s="848"/>
      <c r="CW451" s="804"/>
      <c r="CX451" s="804"/>
      <c r="CY451" s="871"/>
      <c r="CZ451" s="825"/>
      <c r="DA451" s="825"/>
      <c r="DB451" s="848"/>
      <c r="DC451" s="804"/>
      <c r="DD451" s="804"/>
      <c r="DE451" s="871"/>
      <c r="DF451" s="825"/>
      <c r="DG451" s="825"/>
      <c r="DH451" s="848"/>
      <c r="DI451" s="804"/>
      <c r="DJ451" s="804"/>
      <c r="DK451" s="871"/>
      <c r="DL451" s="825"/>
      <c r="DM451" s="825"/>
      <c r="DN451" s="848"/>
      <c r="DO451" s="804"/>
      <c r="DP451" s="804"/>
      <c r="DQ451" s="827"/>
      <c r="DR451" s="828"/>
      <c r="DS451" s="835"/>
      <c r="DT451" s="811"/>
      <c r="DU451" s="812"/>
      <c r="DV451" s="812"/>
      <c r="DW451" s="836"/>
      <c r="DX451" s="835"/>
      <c r="DY451" s="828"/>
      <c r="DZ451" s="813"/>
      <c r="EA451" s="814"/>
      <c r="EB451" s="814"/>
      <c r="EC451" s="827"/>
      <c r="ED451" s="828"/>
      <c r="EE451" s="835"/>
      <c r="EF451" s="811"/>
      <c r="EG451" s="812"/>
      <c r="EH451" s="812"/>
      <c r="EI451" s="836"/>
      <c r="EJ451" s="835"/>
      <c r="EK451" s="828"/>
      <c r="EL451" s="813"/>
      <c r="EM451" s="814"/>
      <c r="EN451" s="814"/>
      <c r="EO451" s="827"/>
      <c r="EP451" s="828"/>
      <c r="EQ451" s="835"/>
      <c r="ER451" s="811"/>
      <c r="ES451" s="812"/>
      <c r="ET451" s="812"/>
      <c r="EU451" s="836"/>
      <c r="EV451" s="835"/>
      <c r="EW451" s="828"/>
      <c r="EX451" s="813"/>
      <c r="EY451" s="814"/>
      <c r="EZ451" s="814"/>
      <c r="FA451" s="827"/>
      <c r="FB451" s="828"/>
      <c r="FC451" s="835"/>
      <c r="FD451" s="811"/>
      <c r="FE451" s="812"/>
      <c r="FF451" s="812"/>
      <c r="FG451" s="836"/>
      <c r="FH451" s="835"/>
      <c r="FI451" s="828"/>
      <c r="FJ451" s="813"/>
      <c r="FK451" s="814"/>
      <c r="FL451" s="814"/>
      <c r="FM451" s="827"/>
      <c r="FN451" s="828"/>
      <c r="FO451" s="835"/>
      <c r="FP451" s="811"/>
      <c r="FQ451" s="812"/>
      <c r="FR451" s="812"/>
      <c r="FS451" s="823"/>
      <c r="FT451" s="824"/>
      <c r="FU451" s="825"/>
      <c r="FV451" s="803"/>
      <c r="FW451" s="804"/>
      <c r="FX451" s="804"/>
      <c r="FY451" s="826"/>
      <c r="FZ451" s="825"/>
      <c r="GA451" s="824"/>
      <c r="GB451" s="805"/>
      <c r="GC451" s="804"/>
      <c r="GD451" s="804"/>
      <c r="GE451" s="823"/>
      <c r="GF451" s="824"/>
      <c r="GG451" s="825"/>
      <c r="GH451" s="803"/>
      <c r="GI451" s="809"/>
      <c r="GJ451" s="809"/>
      <c r="GK451" s="826"/>
      <c r="GL451" s="825"/>
      <c r="GM451" s="824"/>
      <c r="GN451" s="805"/>
      <c r="GO451" s="804"/>
      <c r="GP451" s="804"/>
      <c r="GQ451" s="823"/>
      <c r="GR451" s="824"/>
      <c r="GS451" s="825"/>
      <c r="GT451" s="803"/>
      <c r="GU451" s="809"/>
      <c r="GV451" s="809"/>
      <c r="GW451" s="826"/>
      <c r="GX451" s="825"/>
      <c r="GY451" s="824"/>
      <c r="GZ451" s="805"/>
      <c r="HA451" s="804"/>
      <c r="HB451" s="804"/>
      <c r="HC451" s="823"/>
      <c r="HD451" s="824"/>
      <c r="HE451" s="825"/>
      <c r="HF451" s="803"/>
      <c r="HG451" s="809"/>
      <c r="HH451" s="809"/>
      <c r="HI451" s="826"/>
      <c r="HJ451" s="825"/>
      <c r="HK451" s="824"/>
      <c r="HL451" s="805"/>
      <c r="HM451" s="804"/>
      <c r="HN451" s="804"/>
      <c r="HO451" s="823"/>
      <c r="HP451" s="824"/>
      <c r="HQ451" s="825"/>
      <c r="HR451" s="803"/>
      <c r="HS451" s="809"/>
      <c r="HT451" s="809"/>
      <c r="HU451" s="826"/>
      <c r="HV451" s="825"/>
      <c r="HW451" s="824"/>
      <c r="HX451" s="805"/>
      <c r="HY451" s="804"/>
      <c r="HZ451" s="804"/>
      <c r="IA451" s="870"/>
      <c r="IB451" s="824"/>
      <c r="IC451" s="825"/>
      <c r="ID451" s="848"/>
      <c r="IE451" s="804"/>
      <c r="IF451" s="804"/>
      <c r="IG451" s="826"/>
      <c r="IH451" s="825"/>
      <c r="II451" s="824"/>
      <c r="IJ451" s="805"/>
      <c r="IK451" s="804"/>
      <c r="IL451" s="804"/>
      <c r="IM451" s="823"/>
      <c r="IN451" s="824"/>
      <c r="IO451" s="825"/>
      <c r="IP451" s="803"/>
      <c r="IQ451" s="804"/>
      <c r="IR451" s="804"/>
      <c r="IS451" s="826"/>
      <c r="IT451" s="825"/>
      <c r="IU451" s="824"/>
      <c r="IV451" s="805"/>
      <c r="IW451" s="804"/>
      <c r="IX451" s="804"/>
      <c r="IY451" s="823"/>
      <c r="IZ451" s="824"/>
      <c r="JA451" s="825"/>
      <c r="JB451" s="803"/>
      <c r="JC451" s="804"/>
      <c r="JD451" s="804"/>
      <c r="JE451" s="826"/>
      <c r="JF451" s="825"/>
      <c r="JG451" s="824"/>
      <c r="JH451" s="805"/>
      <c r="JI451" s="804"/>
      <c r="JJ451" s="804"/>
      <c r="JK451" s="823"/>
      <c r="JL451" s="824"/>
      <c r="JM451" s="825"/>
      <c r="JN451" s="803"/>
      <c r="JO451" s="809"/>
      <c r="JP451" s="809"/>
      <c r="JQ451" s="826"/>
      <c r="JR451" s="825"/>
      <c r="JS451" s="824"/>
      <c r="JT451" s="805"/>
      <c r="JU451" s="804"/>
      <c r="JV451" s="804"/>
      <c r="JW451" s="823"/>
      <c r="JX451" s="824"/>
      <c r="JY451" s="824"/>
      <c r="JZ451" s="805"/>
      <c r="KA451" s="809"/>
      <c r="KB451" s="809"/>
      <c r="KC451" s="823"/>
      <c r="KD451" s="824"/>
      <c r="KE451" s="824"/>
      <c r="KF451" s="805"/>
      <c r="KG451" s="809"/>
      <c r="KH451" s="809"/>
      <c r="KI451" s="823"/>
      <c r="KJ451" s="824"/>
      <c r="KK451" s="824"/>
      <c r="KL451" s="805"/>
      <c r="KM451" s="809"/>
      <c r="KN451" s="809"/>
      <c r="KO451" s="823"/>
      <c r="KP451" s="824"/>
      <c r="KQ451" s="824"/>
      <c r="KR451" s="805"/>
      <c r="KS451" s="804"/>
      <c r="KT451" s="804"/>
      <c r="KU451" s="823"/>
      <c r="KV451" s="824"/>
      <c r="KW451" s="824"/>
      <c r="KX451" s="805"/>
      <c r="KY451" s="809"/>
      <c r="KZ451" s="809"/>
      <c r="LA451" s="823"/>
      <c r="LB451" s="824"/>
      <c r="LC451" s="824"/>
      <c r="LD451" s="805"/>
      <c r="LE451" s="804"/>
      <c r="LF451" s="804"/>
      <c r="LG451" s="823"/>
      <c r="LH451" s="824"/>
      <c r="LI451" s="824"/>
      <c r="LJ451" s="805"/>
      <c r="LK451" s="804"/>
      <c r="LL451" s="804"/>
      <c r="LM451" s="823"/>
      <c r="LN451" s="824"/>
      <c r="LO451" s="824"/>
      <c r="LP451" s="805"/>
      <c r="LQ451" s="809"/>
      <c r="LR451" s="809"/>
      <c r="LS451" s="823"/>
      <c r="LT451" s="824"/>
      <c r="LU451" s="824"/>
      <c r="LV451" s="805"/>
      <c r="LW451" s="804"/>
      <c r="LX451" s="804"/>
      <c r="LY451" s="823"/>
      <c r="LZ451" s="824"/>
      <c r="MA451" s="824"/>
      <c r="MB451" s="805"/>
      <c r="MC451" s="809"/>
      <c r="MD451" s="809"/>
      <c r="ME451" s="823"/>
      <c r="MF451" s="824"/>
      <c r="MG451" s="824"/>
      <c r="MH451" s="805"/>
      <c r="MI451" s="809"/>
      <c r="MJ451" s="809"/>
      <c r="MK451" s="823"/>
      <c r="ML451" s="824"/>
      <c r="MM451" s="824"/>
      <c r="MN451" s="805"/>
      <c r="MO451" s="809"/>
      <c r="MP451" s="809"/>
      <c r="MQ451" s="823"/>
      <c r="MR451" s="824"/>
      <c r="MS451" s="824"/>
      <c r="MT451" s="805"/>
      <c r="MU451" s="804"/>
      <c r="MV451" s="804"/>
      <c r="MW451" s="823"/>
      <c r="MX451" s="824"/>
      <c r="MY451" s="824"/>
      <c r="MZ451" s="805"/>
      <c r="NA451" s="804"/>
      <c r="NB451" s="804"/>
      <c r="NC451" s="823"/>
      <c r="ND451" s="824"/>
      <c r="NE451" s="824"/>
      <c r="NF451" s="805"/>
      <c r="NG451" s="804"/>
      <c r="NH451" s="804"/>
      <c r="NI451" s="823"/>
      <c r="NJ451" s="824"/>
      <c r="NK451" s="824"/>
      <c r="NL451" s="805"/>
      <c r="NM451" s="809"/>
      <c r="NN451" s="809"/>
      <c r="NO451" s="823"/>
      <c r="NP451" s="824"/>
      <c r="NQ451" s="824"/>
      <c r="NR451" s="805"/>
      <c r="NS451" s="823"/>
      <c r="NT451" s="824"/>
      <c r="NU451" s="824"/>
      <c r="NV451" s="805"/>
      <c r="NW451" s="823"/>
      <c r="NX451" s="824"/>
      <c r="NY451" s="824"/>
      <c r="NZ451" s="834"/>
      <c r="OA451" s="823"/>
      <c r="OB451" s="824"/>
      <c r="OC451" s="824"/>
      <c r="OD451" s="805"/>
      <c r="OE451" s="870"/>
      <c r="OF451" s="824"/>
      <c r="OG451" s="824"/>
      <c r="OH451" s="834"/>
      <c r="OI451" s="870"/>
      <c r="OJ451" s="824"/>
      <c r="OK451" s="824"/>
      <c r="OL451" s="805"/>
      <c r="OM451" s="870"/>
      <c r="ON451" s="824"/>
      <c r="OO451" s="824"/>
      <c r="OP451" s="805"/>
      <c r="OQ451" s="823"/>
      <c r="OR451" s="824"/>
      <c r="OS451" s="824"/>
      <c r="OT451" s="805"/>
      <c r="OU451" s="823"/>
      <c r="OV451" s="824"/>
      <c r="OW451" s="824"/>
      <c r="OX451" s="805"/>
      <c r="OY451" s="823"/>
      <c r="OZ451" s="824"/>
      <c r="PA451" s="824"/>
      <c r="PB451" s="805"/>
      <c r="PC451" s="823"/>
      <c r="PD451" s="824"/>
      <c r="PE451" s="824"/>
      <c r="PF451" s="805"/>
    </row>
    <row r="452" spans="1:422" ht="15" hidden="1" customHeight="1" x14ac:dyDescent="0.25">
      <c r="A452" s="801" t="s">
        <v>29</v>
      </c>
      <c r="B452" s="769" t="s">
        <v>18</v>
      </c>
      <c r="C452" s="769" t="s">
        <v>30</v>
      </c>
      <c r="D452" s="770"/>
      <c r="E452" s="769"/>
      <c r="F452" s="769" t="s">
        <v>248</v>
      </c>
      <c r="G452" s="769"/>
      <c r="H452" s="769"/>
      <c r="I452" s="769"/>
      <c r="J452" s="769"/>
      <c r="K452" s="769"/>
      <c r="L452" s="769"/>
      <c r="M452" s="769"/>
      <c r="N452" s="769"/>
      <c r="O452" s="769" t="s">
        <v>254</v>
      </c>
      <c r="P452" s="769"/>
      <c r="Q452" s="769"/>
      <c r="R452" s="769"/>
      <c r="S452" s="769"/>
      <c r="T452" s="816"/>
      <c r="U452" s="816"/>
      <c r="V452" s="816"/>
      <c r="W452" s="942"/>
      <c r="X452" s="769">
        <v>1</v>
      </c>
      <c r="Y452" s="769">
        <f>IF(AND(AJ452="",AK452="",AL452="",AN452="",AO452="",OR(AP452="",AP452=Dropdown!$AM$12,AP452=Dropdown!$AM$11)),1,0)</f>
        <v>0</v>
      </c>
      <c r="Z452" s="769">
        <f t="shared" si="63"/>
        <v>1</v>
      </c>
      <c r="AA452" s="769">
        <f t="shared" si="64"/>
        <v>0</v>
      </c>
      <c r="AB452" s="769">
        <f t="shared" si="65"/>
        <v>0</v>
      </c>
      <c r="AC452" s="769"/>
      <c r="AD452" s="772" t="str">
        <f>IF(OR(T452&lt;&gt;"",U452&lt;&gt;""),Dropdown!$A$4,IF(OR(V452&lt;&gt;"",W452&lt;&gt;""),Dropdown!$A$5,Dropdown!$A$3))</f>
        <v>Residential</v>
      </c>
      <c r="AE452" s="773" t="s">
        <v>634</v>
      </c>
      <c r="AF452" s="773" t="str">
        <f>VLOOKUP(AG452,Dropdown!$N$3:$R$62,2,FALSE)</f>
        <v>SSA</v>
      </c>
      <c r="AG452" s="802" t="s">
        <v>29</v>
      </c>
      <c r="AH452" s="773" t="str">
        <f>IF(AG452&lt;&gt;"",VLOOKUP(AG452,Dropdown!$N$3:$R$62,3,FALSE),IF(AF452&lt;&gt;"",VLOOKUP(AF452,Dropdown!$N$3:$R$62,3,FALSE),IF(AE452&lt;&gt;"",VLOOKUP(AE452,Dropdown!$N$3:$R$62,3,FALSE),"")))</f>
        <v>UMI</v>
      </c>
      <c r="AI452" s="773" t="str">
        <f>IF(AG452&lt;&gt;"",VLOOKUP(AG452,Dropdown!$N$3:$R$62,5,FALSE),IF(AF452&lt;&gt;"",VLOOKUP(AF452,Dropdown!$N$3:$R$62,5,FALSE),IF(AE452&lt;&gt;"",VLOOKUP(AE452,Dropdown!$N$3:$R$62,5,FALSE),"")))</f>
        <v>Moderate</v>
      </c>
      <c r="AJ452" s="773"/>
      <c r="AK452" s="773"/>
      <c r="AL452" s="773"/>
      <c r="AM452" s="773"/>
      <c r="AN452" s="773" t="s">
        <v>637</v>
      </c>
      <c r="AO452" s="773"/>
      <c r="AP452" s="925" t="s">
        <v>423</v>
      </c>
      <c r="AQ452" s="769"/>
      <c r="AR452" s="782" t="s">
        <v>251</v>
      </c>
      <c r="AS452" s="809"/>
      <c r="AT452" s="769"/>
      <c r="AU452" s="769"/>
      <c r="AV452" s="846" t="s">
        <v>266</v>
      </c>
      <c r="AW452" s="823"/>
      <c r="AX452" s="824"/>
      <c r="AY452" s="824">
        <v>50.68</v>
      </c>
      <c r="AZ452" s="803"/>
      <c r="BA452" s="804"/>
      <c r="BB452" s="804"/>
      <c r="BC452" s="870"/>
      <c r="BD452" s="824"/>
      <c r="BE452" s="825"/>
      <c r="BF452" s="834"/>
      <c r="BG452" s="804"/>
      <c r="BH452" s="804"/>
      <c r="BI452" s="823"/>
      <c r="BJ452" s="824"/>
      <c r="BK452" s="824"/>
      <c r="BL452" s="805"/>
      <c r="BM452" s="804"/>
      <c r="BN452" s="804"/>
      <c r="BO452" s="871"/>
      <c r="BP452" s="825"/>
      <c r="BQ452" s="825"/>
      <c r="BR452" s="848"/>
      <c r="BS452" s="804"/>
      <c r="BT452" s="804"/>
      <c r="BU452" s="871"/>
      <c r="BV452" s="825"/>
      <c r="BW452" s="825"/>
      <c r="BX452" s="848"/>
      <c r="BY452" s="804"/>
      <c r="BZ452" s="804"/>
      <c r="CA452" s="871"/>
      <c r="CB452" s="825"/>
      <c r="CC452" s="825"/>
      <c r="CD452" s="848"/>
      <c r="CE452" s="804"/>
      <c r="CF452" s="804"/>
      <c r="CG452" s="871"/>
      <c r="CH452" s="825"/>
      <c r="CI452" s="825"/>
      <c r="CJ452" s="848"/>
      <c r="CK452" s="804"/>
      <c r="CL452" s="804"/>
      <c r="CM452" s="871"/>
      <c r="CN452" s="825"/>
      <c r="CO452" s="825"/>
      <c r="CP452" s="848"/>
      <c r="CQ452" s="804"/>
      <c r="CR452" s="804"/>
      <c r="CS452" s="871"/>
      <c r="CT452" s="825"/>
      <c r="CU452" s="825"/>
      <c r="CV452" s="848"/>
      <c r="CW452" s="804"/>
      <c r="CX452" s="804"/>
      <c r="CY452" s="871"/>
      <c r="CZ452" s="825"/>
      <c r="DA452" s="825"/>
      <c r="DB452" s="848"/>
      <c r="DC452" s="804"/>
      <c r="DD452" s="804"/>
      <c r="DE452" s="871"/>
      <c r="DF452" s="825"/>
      <c r="DG452" s="825"/>
      <c r="DH452" s="848"/>
      <c r="DI452" s="804"/>
      <c r="DJ452" s="804"/>
      <c r="DK452" s="871"/>
      <c r="DL452" s="825"/>
      <c r="DM452" s="825"/>
      <c r="DN452" s="848"/>
      <c r="DO452" s="804"/>
      <c r="DP452" s="804"/>
      <c r="DQ452" s="827"/>
      <c r="DR452" s="828"/>
      <c r="DS452" s="835"/>
      <c r="DT452" s="811"/>
      <c r="DU452" s="812"/>
      <c r="DV452" s="812"/>
      <c r="DW452" s="836"/>
      <c r="DX452" s="835"/>
      <c r="DY452" s="828"/>
      <c r="DZ452" s="813"/>
      <c r="EA452" s="814"/>
      <c r="EB452" s="814"/>
      <c r="EC452" s="827"/>
      <c r="ED452" s="828"/>
      <c r="EE452" s="835"/>
      <c r="EF452" s="811"/>
      <c r="EG452" s="812"/>
      <c r="EH452" s="812"/>
      <c r="EI452" s="836"/>
      <c r="EJ452" s="835"/>
      <c r="EK452" s="828"/>
      <c r="EL452" s="813"/>
      <c r="EM452" s="814"/>
      <c r="EN452" s="814"/>
      <c r="EO452" s="827"/>
      <c r="EP452" s="828"/>
      <c r="EQ452" s="835"/>
      <c r="ER452" s="811"/>
      <c r="ES452" s="812"/>
      <c r="ET452" s="812"/>
      <c r="EU452" s="836"/>
      <c r="EV452" s="835"/>
      <c r="EW452" s="828"/>
      <c r="EX452" s="813"/>
      <c r="EY452" s="814"/>
      <c r="EZ452" s="814"/>
      <c r="FA452" s="827"/>
      <c r="FB452" s="828"/>
      <c r="FC452" s="835"/>
      <c r="FD452" s="811"/>
      <c r="FE452" s="812"/>
      <c r="FF452" s="812"/>
      <c r="FG452" s="836"/>
      <c r="FH452" s="835"/>
      <c r="FI452" s="828"/>
      <c r="FJ452" s="813"/>
      <c r="FK452" s="814"/>
      <c r="FL452" s="814"/>
      <c r="FM452" s="827"/>
      <c r="FN452" s="828"/>
      <c r="FO452" s="835"/>
      <c r="FP452" s="811"/>
      <c r="FQ452" s="812"/>
      <c r="FR452" s="812"/>
      <c r="FS452" s="823"/>
      <c r="FT452" s="824"/>
      <c r="FU452" s="825"/>
      <c r="FV452" s="803"/>
      <c r="FW452" s="804"/>
      <c r="FX452" s="804"/>
      <c r="FY452" s="826"/>
      <c r="FZ452" s="825"/>
      <c r="GA452" s="824"/>
      <c r="GB452" s="805"/>
      <c r="GC452" s="804"/>
      <c r="GD452" s="804"/>
      <c r="GE452" s="823"/>
      <c r="GF452" s="824"/>
      <c r="GG452" s="825"/>
      <c r="GH452" s="803"/>
      <c r="GI452" s="809"/>
      <c r="GJ452" s="809"/>
      <c r="GK452" s="826"/>
      <c r="GL452" s="825"/>
      <c r="GM452" s="824"/>
      <c r="GN452" s="805"/>
      <c r="GO452" s="804"/>
      <c r="GP452" s="804"/>
      <c r="GQ452" s="823"/>
      <c r="GR452" s="824"/>
      <c r="GS452" s="825"/>
      <c r="GT452" s="803"/>
      <c r="GU452" s="809"/>
      <c r="GV452" s="809"/>
      <c r="GW452" s="826"/>
      <c r="GX452" s="825"/>
      <c r="GY452" s="824"/>
      <c r="GZ452" s="805"/>
      <c r="HA452" s="804"/>
      <c r="HB452" s="804"/>
      <c r="HC452" s="823"/>
      <c r="HD452" s="824"/>
      <c r="HE452" s="825"/>
      <c r="HF452" s="803"/>
      <c r="HG452" s="809"/>
      <c r="HH452" s="809"/>
      <c r="HI452" s="826"/>
      <c r="HJ452" s="825"/>
      <c r="HK452" s="824"/>
      <c r="HL452" s="805"/>
      <c r="HM452" s="804"/>
      <c r="HN452" s="804"/>
      <c r="HO452" s="823"/>
      <c r="HP452" s="824"/>
      <c r="HQ452" s="825"/>
      <c r="HR452" s="803"/>
      <c r="HS452" s="809"/>
      <c r="HT452" s="809"/>
      <c r="HU452" s="826"/>
      <c r="HV452" s="825"/>
      <c r="HW452" s="824"/>
      <c r="HX452" s="805"/>
      <c r="HY452" s="804"/>
      <c r="HZ452" s="804"/>
      <c r="IA452" s="870"/>
      <c r="IB452" s="824"/>
      <c r="IC452" s="825"/>
      <c r="ID452" s="848"/>
      <c r="IE452" s="804"/>
      <c r="IF452" s="804"/>
      <c r="IG452" s="826"/>
      <c r="IH452" s="825"/>
      <c r="II452" s="824"/>
      <c r="IJ452" s="805"/>
      <c r="IK452" s="804"/>
      <c r="IL452" s="804"/>
      <c r="IM452" s="823"/>
      <c r="IN452" s="824"/>
      <c r="IO452" s="825"/>
      <c r="IP452" s="803"/>
      <c r="IQ452" s="804"/>
      <c r="IR452" s="804"/>
      <c r="IS452" s="826"/>
      <c r="IT452" s="825"/>
      <c r="IU452" s="824"/>
      <c r="IV452" s="805"/>
      <c r="IW452" s="804"/>
      <c r="IX452" s="804"/>
      <c r="IY452" s="823"/>
      <c r="IZ452" s="824"/>
      <c r="JA452" s="825"/>
      <c r="JB452" s="803"/>
      <c r="JC452" s="804"/>
      <c r="JD452" s="804"/>
      <c r="JE452" s="826"/>
      <c r="JF452" s="825"/>
      <c r="JG452" s="824"/>
      <c r="JH452" s="805"/>
      <c r="JI452" s="804"/>
      <c r="JJ452" s="804"/>
      <c r="JK452" s="823"/>
      <c r="JL452" s="824"/>
      <c r="JM452" s="825"/>
      <c r="JN452" s="803"/>
      <c r="JO452" s="809"/>
      <c r="JP452" s="809"/>
      <c r="JQ452" s="826"/>
      <c r="JR452" s="825"/>
      <c r="JS452" s="824"/>
      <c r="JT452" s="805"/>
      <c r="JU452" s="804"/>
      <c r="JV452" s="804"/>
      <c r="JW452" s="823"/>
      <c r="JX452" s="824"/>
      <c r="JY452" s="824"/>
      <c r="JZ452" s="805"/>
      <c r="KA452" s="809"/>
      <c r="KB452" s="809"/>
      <c r="KC452" s="823"/>
      <c r="KD452" s="824"/>
      <c r="KE452" s="824"/>
      <c r="KF452" s="805"/>
      <c r="KG452" s="809"/>
      <c r="KH452" s="809"/>
      <c r="KI452" s="823"/>
      <c r="KJ452" s="824"/>
      <c r="KK452" s="824"/>
      <c r="KL452" s="805"/>
      <c r="KM452" s="809"/>
      <c r="KN452" s="809"/>
      <c r="KO452" s="823"/>
      <c r="KP452" s="824"/>
      <c r="KQ452" s="824"/>
      <c r="KR452" s="805"/>
      <c r="KS452" s="804"/>
      <c r="KT452" s="804"/>
      <c r="KU452" s="823"/>
      <c r="KV452" s="824"/>
      <c r="KW452" s="824"/>
      <c r="KX452" s="805"/>
      <c r="KY452" s="809"/>
      <c r="KZ452" s="809"/>
      <c r="LA452" s="823"/>
      <c r="LB452" s="824"/>
      <c r="LC452" s="824"/>
      <c r="LD452" s="805"/>
      <c r="LE452" s="804"/>
      <c r="LF452" s="804"/>
      <c r="LG452" s="823"/>
      <c r="LH452" s="824"/>
      <c r="LI452" s="824"/>
      <c r="LJ452" s="805"/>
      <c r="LK452" s="804"/>
      <c r="LL452" s="804"/>
      <c r="LM452" s="823"/>
      <c r="LN452" s="824"/>
      <c r="LO452" s="824"/>
      <c r="LP452" s="805"/>
      <c r="LQ452" s="809"/>
      <c r="LR452" s="809"/>
      <c r="LS452" s="823"/>
      <c r="LT452" s="824"/>
      <c r="LU452" s="824"/>
      <c r="LV452" s="805"/>
      <c r="LW452" s="804"/>
      <c r="LX452" s="804"/>
      <c r="LY452" s="823"/>
      <c r="LZ452" s="824"/>
      <c r="MA452" s="824"/>
      <c r="MB452" s="805"/>
      <c r="MC452" s="809"/>
      <c r="MD452" s="809"/>
      <c r="ME452" s="823"/>
      <c r="MF452" s="824"/>
      <c r="MG452" s="824"/>
      <c r="MH452" s="805"/>
      <c r="MI452" s="809"/>
      <c r="MJ452" s="809"/>
      <c r="MK452" s="823"/>
      <c r="ML452" s="824"/>
      <c r="MM452" s="824"/>
      <c r="MN452" s="805"/>
      <c r="MO452" s="809"/>
      <c r="MP452" s="809"/>
      <c r="MQ452" s="823"/>
      <c r="MR452" s="824"/>
      <c r="MS452" s="824"/>
      <c r="MT452" s="805"/>
      <c r="MU452" s="804"/>
      <c r="MV452" s="804"/>
      <c r="MW452" s="823"/>
      <c r="MX452" s="824"/>
      <c r="MY452" s="824"/>
      <c r="MZ452" s="805"/>
      <c r="NA452" s="804"/>
      <c r="NB452" s="804"/>
      <c r="NC452" s="823"/>
      <c r="ND452" s="824"/>
      <c r="NE452" s="824"/>
      <c r="NF452" s="805"/>
      <c r="NG452" s="804"/>
      <c r="NH452" s="804"/>
      <c r="NI452" s="823"/>
      <c r="NJ452" s="824"/>
      <c r="NK452" s="824"/>
      <c r="NL452" s="805"/>
      <c r="NM452" s="809"/>
      <c r="NN452" s="809"/>
      <c r="NO452" s="823"/>
      <c r="NP452" s="824"/>
      <c r="NQ452" s="824"/>
      <c r="NR452" s="805"/>
      <c r="NS452" s="823"/>
      <c r="NT452" s="824"/>
      <c r="NU452" s="824"/>
      <c r="NV452" s="805"/>
      <c r="NW452" s="823"/>
      <c r="NX452" s="824"/>
      <c r="NY452" s="824"/>
      <c r="NZ452" s="834"/>
      <c r="OA452" s="823"/>
      <c r="OB452" s="824"/>
      <c r="OC452" s="824"/>
      <c r="OD452" s="805"/>
      <c r="OE452" s="870"/>
      <c r="OF452" s="824"/>
      <c r="OG452" s="824"/>
      <c r="OH452" s="834"/>
      <c r="OI452" s="870"/>
      <c r="OJ452" s="824"/>
      <c r="OK452" s="824"/>
      <c r="OL452" s="805"/>
      <c r="OM452" s="870"/>
      <c r="ON452" s="824"/>
      <c r="OO452" s="824"/>
      <c r="OP452" s="805"/>
      <c r="OQ452" s="823"/>
      <c r="OR452" s="824"/>
      <c r="OS452" s="824"/>
      <c r="OT452" s="805"/>
      <c r="OU452" s="823"/>
      <c r="OV452" s="824"/>
      <c r="OW452" s="824"/>
      <c r="OX452" s="805"/>
      <c r="OY452" s="823"/>
      <c r="OZ452" s="824"/>
      <c r="PA452" s="824"/>
      <c r="PB452" s="805"/>
      <c r="PC452" s="823"/>
      <c r="PD452" s="824"/>
      <c r="PE452" s="824"/>
      <c r="PF452" s="805"/>
    </row>
    <row r="453" spans="1:422" hidden="1" x14ac:dyDescent="0.25">
      <c r="A453" s="801" t="s">
        <v>240</v>
      </c>
      <c r="B453" s="769" t="s">
        <v>45</v>
      </c>
      <c r="C453" s="769" t="s">
        <v>20</v>
      </c>
      <c r="D453" s="770"/>
      <c r="E453" s="769"/>
      <c r="F453" s="769" t="s">
        <v>59</v>
      </c>
      <c r="G453" s="769"/>
      <c r="H453" s="769"/>
      <c r="I453" s="769"/>
      <c r="J453" s="769"/>
      <c r="K453" s="769"/>
      <c r="L453" s="769"/>
      <c r="M453" s="769"/>
      <c r="N453" s="769"/>
      <c r="O453" s="769"/>
      <c r="P453" s="769"/>
      <c r="Q453" s="769"/>
      <c r="R453" s="769"/>
      <c r="S453" s="769"/>
      <c r="T453" s="816"/>
      <c r="U453" s="816"/>
      <c r="V453" s="816"/>
      <c r="W453" s="816"/>
      <c r="X453" s="769">
        <v>1</v>
      </c>
      <c r="Y453" s="769">
        <f>IF(AND(AJ453="",AK453="",AL453="",AN453="",AO453="",OR(AP453="",AP453=Dropdown!$AM$12,AP453=Dropdown!$AM$11)),1,0)</f>
        <v>1</v>
      </c>
      <c r="Z453" s="769">
        <f t="shared" si="63"/>
        <v>1</v>
      </c>
      <c r="AA453" s="769">
        <f t="shared" si="64"/>
        <v>0</v>
      </c>
      <c r="AB453" s="769">
        <f t="shared" si="65"/>
        <v>0</v>
      </c>
      <c r="AC453" s="769"/>
      <c r="AD453" s="772" t="str">
        <f>IF(OR(T453&lt;&gt;"",U453&lt;&gt;""),Dropdown!$A$4,IF(OR(V453&lt;&gt;"",W453&lt;&gt;""),Dropdown!$A$5,Dropdown!$A$3))</f>
        <v>Residential</v>
      </c>
      <c r="AE453" s="773" t="s">
        <v>343</v>
      </c>
      <c r="AF453" s="773" t="str">
        <f>VLOOKUP(AG453,Dropdown!$N$3:$R$62,2,FALSE)</f>
        <v>SAS</v>
      </c>
      <c r="AG453" s="802" t="s">
        <v>240</v>
      </c>
      <c r="AH453" s="773" t="str">
        <f>IF(AG453&lt;&gt;"",VLOOKUP(AG453,Dropdown!$N$3:$R$62,3,FALSE),IF(AF453&lt;&gt;"",VLOOKUP(AF453,Dropdown!$N$3:$R$62,3,FALSE),IF(AE453&lt;&gt;"",VLOOKUP(AE453,Dropdown!$N$3:$R$62,3,FALSE),"")))</f>
        <v>LI</v>
      </c>
      <c r="AI453" s="773" t="str">
        <f>IF(AG453&lt;&gt;"",VLOOKUP(AG453,Dropdown!$N$3:$R$62,5,FALSE),IF(AF453&lt;&gt;"",VLOOKUP(AF453,Dropdown!$N$3:$R$62,5,FALSE),IF(AE453&lt;&gt;"",VLOOKUP(AE453,Dropdown!$N$3:$R$62,5,FALSE),"")))</f>
        <v>Arid</v>
      </c>
      <c r="AJ453" s="773"/>
      <c r="AK453" s="773"/>
      <c r="AL453" s="773"/>
      <c r="AM453" s="773"/>
      <c r="AN453" s="773"/>
      <c r="AO453" s="773"/>
      <c r="AP453" s="925" t="s">
        <v>423</v>
      </c>
      <c r="AQ453" s="769"/>
      <c r="AR453" s="774" t="s">
        <v>251</v>
      </c>
      <c r="AS453" s="845"/>
      <c r="AT453" s="769"/>
      <c r="AU453" s="769"/>
      <c r="AV453" s="846" t="s">
        <v>255</v>
      </c>
      <c r="AW453" s="823"/>
      <c r="AX453" s="824"/>
      <c r="AY453" s="824">
        <f>34.75*0.9</f>
        <v>31.275000000000002</v>
      </c>
      <c r="AZ453" s="803"/>
      <c r="BA453" s="804"/>
      <c r="BB453" s="804"/>
      <c r="BC453" s="823"/>
      <c r="BD453" s="824"/>
      <c r="BE453" s="825"/>
      <c r="BF453" s="805"/>
      <c r="BG453" s="804"/>
      <c r="BH453" s="804"/>
      <c r="BI453" s="823"/>
      <c r="BJ453" s="824"/>
      <c r="BK453" s="824"/>
      <c r="BL453" s="805"/>
      <c r="BM453" s="804"/>
      <c r="BN453" s="804"/>
      <c r="BO453" s="826"/>
      <c r="BP453" s="825"/>
      <c r="BQ453" s="825"/>
      <c r="BR453" s="803"/>
      <c r="BS453" s="804"/>
      <c r="BT453" s="804"/>
      <c r="BU453" s="826"/>
      <c r="BV453" s="825"/>
      <c r="BW453" s="825"/>
      <c r="BX453" s="803"/>
      <c r="BY453" s="804"/>
      <c r="BZ453" s="804"/>
      <c r="CA453" s="826"/>
      <c r="CB453" s="825"/>
      <c r="CC453" s="825"/>
      <c r="CD453" s="803"/>
      <c r="CE453" s="804"/>
      <c r="CF453" s="804"/>
      <c r="CG453" s="826"/>
      <c r="CH453" s="825"/>
      <c r="CI453" s="825"/>
      <c r="CJ453" s="803"/>
      <c r="CK453" s="804"/>
      <c r="CL453" s="804"/>
      <c r="CM453" s="826"/>
      <c r="CN453" s="825"/>
      <c r="CO453" s="825"/>
      <c r="CP453" s="803"/>
      <c r="CQ453" s="804"/>
      <c r="CR453" s="804"/>
      <c r="CS453" s="826"/>
      <c r="CT453" s="825"/>
      <c r="CU453" s="825"/>
      <c r="CV453" s="803"/>
      <c r="CW453" s="804"/>
      <c r="CX453" s="804"/>
      <c r="CY453" s="826"/>
      <c r="CZ453" s="825"/>
      <c r="DA453" s="825"/>
      <c r="DB453" s="803"/>
      <c r="DC453" s="804"/>
      <c r="DD453" s="804"/>
      <c r="DE453" s="826"/>
      <c r="DF453" s="825"/>
      <c r="DG453" s="825"/>
      <c r="DH453" s="803"/>
      <c r="DI453" s="804"/>
      <c r="DJ453" s="804"/>
      <c r="DK453" s="826"/>
      <c r="DL453" s="825"/>
      <c r="DM453" s="825"/>
      <c r="DN453" s="803"/>
      <c r="DO453" s="804"/>
      <c r="DP453" s="804"/>
      <c r="DQ453" s="827"/>
      <c r="DR453" s="828"/>
      <c r="DS453" s="835"/>
      <c r="DT453" s="813"/>
      <c r="DU453" s="812"/>
      <c r="DV453" s="812"/>
      <c r="DW453" s="836"/>
      <c r="DX453" s="835"/>
      <c r="DY453" s="828"/>
      <c r="DZ453" s="813"/>
      <c r="EA453" s="812"/>
      <c r="EB453" s="812"/>
      <c r="EC453" s="827"/>
      <c r="ED453" s="828"/>
      <c r="EE453" s="835"/>
      <c r="EF453" s="813"/>
      <c r="EG453" s="812"/>
      <c r="EH453" s="812"/>
      <c r="EI453" s="836"/>
      <c r="EJ453" s="835"/>
      <c r="EK453" s="828"/>
      <c r="EL453" s="813"/>
      <c r="EM453" s="812"/>
      <c r="EN453" s="812"/>
      <c r="EO453" s="827"/>
      <c r="EP453" s="828"/>
      <c r="EQ453" s="835"/>
      <c r="ER453" s="813"/>
      <c r="ES453" s="812"/>
      <c r="ET453" s="812"/>
      <c r="EU453" s="836"/>
      <c r="EV453" s="835"/>
      <c r="EW453" s="828"/>
      <c r="EX453" s="813"/>
      <c r="EY453" s="812"/>
      <c r="EZ453" s="812"/>
      <c r="FA453" s="827"/>
      <c r="FB453" s="828"/>
      <c r="FC453" s="835"/>
      <c r="FD453" s="813"/>
      <c r="FE453" s="812"/>
      <c r="FF453" s="812"/>
      <c r="FG453" s="836"/>
      <c r="FH453" s="835"/>
      <c r="FI453" s="828"/>
      <c r="FJ453" s="813"/>
      <c r="FK453" s="812"/>
      <c r="FL453" s="812"/>
      <c r="FM453" s="827"/>
      <c r="FN453" s="828"/>
      <c r="FO453" s="835"/>
      <c r="FP453" s="813"/>
      <c r="FQ453" s="812"/>
      <c r="FR453" s="812"/>
      <c r="FS453" s="826"/>
      <c r="FT453" s="825"/>
      <c r="FU453" s="825"/>
      <c r="FV453" s="803"/>
      <c r="FW453" s="804"/>
      <c r="FX453" s="804"/>
      <c r="FY453" s="826"/>
      <c r="FZ453" s="825"/>
      <c r="GA453" s="825"/>
      <c r="GB453" s="803"/>
      <c r="GC453" s="804"/>
      <c r="GD453" s="804"/>
      <c r="GE453" s="826"/>
      <c r="GF453" s="825"/>
      <c r="GG453" s="825"/>
      <c r="GH453" s="803"/>
      <c r="GI453" s="804"/>
      <c r="GJ453" s="804"/>
      <c r="GK453" s="826"/>
      <c r="GL453" s="825"/>
      <c r="GM453" s="825"/>
      <c r="GN453" s="803"/>
      <c r="GO453" s="804"/>
      <c r="GP453" s="804"/>
      <c r="GQ453" s="826"/>
      <c r="GR453" s="825"/>
      <c r="GS453" s="825"/>
      <c r="GT453" s="803"/>
      <c r="GU453" s="804"/>
      <c r="GV453" s="804"/>
      <c r="GW453" s="826"/>
      <c r="GX453" s="825"/>
      <c r="GY453" s="825"/>
      <c r="GZ453" s="803"/>
      <c r="HA453" s="804"/>
      <c r="HB453" s="804"/>
      <c r="HC453" s="826"/>
      <c r="HD453" s="825"/>
      <c r="HE453" s="825"/>
      <c r="HF453" s="803"/>
      <c r="HG453" s="804"/>
      <c r="HH453" s="804"/>
      <c r="HI453" s="826"/>
      <c r="HJ453" s="825"/>
      <c r="HK453" s="825"/>
      <c r="HL453" s="803"/>
      <c r="HM453" s="804"/>
      <c r="HN453" s="804"/>
      <c r="HO453" s="826"/>
      <c r="HP453" s="825"/>
      <c r="HQ453" s="825"/>
      <c r="HR453" s="803"/>
      <c r="HS453" s="804"/>
      <c r="HT453" s="804"/>
      <c r="HU453" s="826"/>
      <c r="HV453" s="825"/>
      <c r="HW453" s="825"/>
      <c r="HX453" s="803"/>
      <c r="HY453" s="804"/>
      <c r="HZ453" s="804"/>
      <c r="IA453" s="826"/>
      <c r="IB453" s="825"/>
      <c r="IC453" s="825"/>
      <c r="ID453" s="803"/>
      <c r="IE453" s="804"/>
      <c r="IF453" s="804"/>
      <c r="IG453" s="826"/>
      <c r="IH453" s="825"/>
      <c r="II453" s="825"/>
      <c r="IJ453" s="803"/>
      <c r="IK453" s="804"/>
      <c r="IL453" s="804"/>
      <c r="IM453" s="826"/>
      <c r="IN453" s="825"/>
      <c r="IO453" s="825"/>
      <c r="IP453" s="803"/>
      <c r="IQ453" s="804"/>
      <c r="IR453" s="804"/>
      <c r="IS453" s="826"/>
      <c r="IT453" s="825"/>
      <c r="IU453" s="825"/>
      <c r="IV453" s="803"/>
      <c r="IW453" s="804"/>
      <c r="IX453" s="804"/>
      <c r="IY453" s="826"/>
      <c r="IZ453" s="825"/>
      <c r="JA453" s="825"/>
      <c r="JB453" s="803"/>
      <c r="JC453" s="804"/>
      <c r="JD453" s="804"/>
      <c r="JE453" s="826"/>
      <c r="JF453" s="825"/>
      <c r="JG453" s="825"/>
      <c r="JH453" s="803"/>
      <c r="JI453" s="804"/>
      <c r="JJ453" s="804"/>
      <c r="JK453" s="826"/>
      <c r="JL453" s="825"/>
      <c r="JM453" s="825"/>
      <c r="JN453" s="803"/>
      <c r="JO453" s="804"/>
      <c r="JP453" s="804"/>
      <c r="JQ453" s="826"/>
      <c r="JR453" s="825"/>
      <c r="JS453" s="825"/>
      <c r="JT453" s="803"/>
      <c r="JU453" s="804"/>
      <c r="JV453" s="804"/>
      <c r="JW453" s="826"/>
      <c r="JX453" s="825"/>
      <c r="JY453" s="825"/>
      <c r="JZ453" s="803"/>
      <c r="KA453" s="804"/>
      <c r="KB453" s="804"/>
      <c r="KC453" s="826"/>
      <c r="KD453" s="825"/>
      <c r="KE453" s="825"/>
      <c r="KF453" s="803"/>
      <c r="KG453" s="804"/>
      <c r="KH453" s="804"/>
      <c r="KI453" s="826"/>
      <c r="KJ453" s="825"/>
      <c r="KK453" s="825"/>
      <c r="KL453" s="803"/>
      <c r="KM453" s="804"/>
      <c r="KN453" s="804"/>
      <c r="KO453" s="826"/>
      <c r="KP453" s="825"/>
      <c r="KQ453" s="825"/>
      <c r="KR453" s="803"/>
      <c r="KS453" s="804"/>
      <c r="KT453" s="804"/>
      <c r="KU453" s="826"/>
      <c r="KV453" s="825"/>
      <c r="KW453" s="825"/>
      <c r="KX453" s="803"/>
      <c r="KY453" s="804"/>
      <c r="KZ453" s="804"/>
      <c r="LA453" s="826"/>
      <c r="LB453" s="825"/>
      <c r="LC453" s="825"/>
      <c r="LD453" s="803"/>
      <c r="LE453" s="804"/>
      <c r="LF453" s="804"/>
      <c r="LG453" s="826"/>
      <c r="LH453" s="825"/>
      <c r="LI453" s="825"/>
      <c r="LJ453" s="803"/>
      <c r="LK453" s="804"/>
      <c r="LL453" s="804"/>
      <c r="LM453" s="826"/>
      <c r="LN453" s="825"/>
      <c r="LO453" s="825"/>
      <c r="LP453" s="803"/>
      <c r="LQ453" s="804"/>
      <c r="LR453" s="804"/>
      <c r="LS453" s="826"/>
      <c r="LT453" s="825"/>
      <c r="LU453" s="825"/>
      <c r="LV453" s="803"/>
      <c r="LW453" s="804"/>
      <c r="LX453" s="804"/>
      <c r="LY453" s="826"/>
      <c r="LZ453" s="825"/>
      <c r="MA453" s="825"/>
      <c r="MB453" s="803"/>
      <c r="MC453" s="804"/>
      <c r="MD453" s="804"/>
      <c r="ME453" s="826"/>
      <c r="MF453" s="825"/>
      <c r="MG453" s="825"/>
      <c r="MH453" s="803"/>
      <c r="MI453" s="804"/>
      <c r="MJ453" s="804"/>
      <c r="MK453" s="826"/>
      <c r="ML453" s="825"/>
      <c r="MM453" s="825"/>
      <c r="MN453" s="803"/>
      <c r="MO453" s="804"/>
      <c r="MP453" s="804"/>
      <c r="MQ453" s="823"/>
      <c r="MR453" s="824"/>
      <c r="MS453" s="824"/>
      <c r="MT453" s="805"/>
      <c r="MU453" s="804"/>
      <c r="MV453" s="804"/>
      <c r="MW453" s="823"/>
      <c r="MX453" s="824"/>
      <c r="MY453" s="824"/>
      <c r="MZ453" s="805"/>
      <c r="NA453" s="804"/>
      <c r="NB453" s="804"/>
      <c r="NC453" s="823"/>
      <c r="ND453" s="824"/>
      <c r="NE453" s="824"/>
      <c r="NF453" s="805"/>
      <c r="NG453" s="804"/>
      <c r="NH453" s="804"/>
      <c r="NI453" s="823"/>
      <c r="NJ453" s="824"/>
      <c r="NK453" s="824"/>
      <c r="NL453" s="805"/>
      <c r="NM453" s="809"/>
      <c r="NN453" s="809"/>
      <c r="NO453" s="826"/>
      <c r="NP453" s="825"/>
      <c r="NQ453" s="825"/>
      <c r="NR453" s="803"/>
      <c r="NS453" s="826"/>
      <c r="NT453" s="824"/>
      <c r="NU453" s="824"/>
      <c r="NV453" s="805"/>
      <c r="NW453" s="823"/>
      <c r="NX453" s="824"/>
      <c r="NY453" s="824"/>
      <c r="NZ453" s="834"/>
      <c r="OA453" s="823"/>
      <c r="OB453" s="824"/>
      <c r="OC453" s="824"/>
      <c r="OD453" s="803"/>
      <c r="OE453" s="826"/>
      <c r="OF453" s="825"/>
      <c r="OG453" s="825"/>
      <c r="OH453" s="803"/>
      <c r="OI453" s="823"/>
      <c r="OJ453" s="824"/>
      <c r="OK453" s="824"/>
      <c r="OL453" s="805"/>
      <c r="OM453" s="823"/>
      <c r="ON453" s="824"/>
      <c r="OO453" s="824"/>
      <c r="OP453" s="805"/>
      <c r="OQ453" s="853"/>
      <c r="OR453" s="854"/>
      <c r="OS453" s="854"/>
      <c r="OT453" s="855"/>
      <c r="OU453" s="853"/>
      <c r="OV453" s="854"/>
      <c r="OW453" s="854"/>
      <c r="OX453" s="803"/>
      <c r="OY453" s="853"/>
      <c r="OZ453" s="854"/>
      <c r="PA453" s="854"/>
      <c r="PB453" s="855"/>
      <c r="PC453" s="853"/>
      <c r="PD453" s="854"/>
      <c r="PE453" s="854"/>
      <c r="PF453" s="803"/>
    </row>
    <row r="454" spans="1:422" hidden="1" x14ac:dyDescent="0.25">
      <c r="A454" s="801" t="s">
        <v>241</v>
      </c>
      <c r="B454" s="769" t="s">
        <v>45</v>
      </c>
      <c r="C454" s="769" t="s">
        <v>16</v>
      </c>
      <c r="D454" s="770"/>
      <c r="E454" s="769"/>
      <c r="F454" s="769" t="s">
        <v>246</v>
      </c>
      <c r="G454" s="769"/>
      <c r="H454" s="769"/>
      <c r="I454" s="769"/>
      <c r="J454" s="769"/>
      <c r="K454" s="769"/>
      <c r="L454" s="769"/>
      <c r="M454" s="769"/>
      <c r="N454" s="769"/>
      <c r="O454" s="769" t="s">
        <v>253</v>
      </c>
      <c r="P454" s="769"/>
      <c r="Q454" s="769"/>
      <c r="R454" s="769"/>
      <c r="S454" s="769"/>
      <c r="T454" s="816"/>
      <c r="U454" s="816"/>
      <c r="V454" s="816"/>
      <c r="W454" s="816"/>
      <c r="X454" s="769">
        <v>1</v>
      </c>
      <c r="Y454" s="769">
        <f>IF(AND(AJ454="",AK454="",AL454="",AN454="",AO454="",OR(AP454="",AP454=Dropdown!$AM$12,AP454=Dropdown!$AM$11)),1,0)</f>
        <v>1</v>
      </c>
      <c r="Z454" s="769">
        <f t="shared" si="63"/>
        <v>1</v>
      </c>
      <c r="AA454" s="769">
        <f t="shared" si="64"/>
        <v>0</v>
      </c>
      <c r="AB454" s="769">
        <f t="shared" si="65"/>
        <v>0</v>
      </c>
      <c r="AC454" s="769"/>
      <c r="AD454" s="772" t="str">
        <f>IF(OR(T454&lt;&gt;"",U454&lt;&gt;""),Dropdown!$A$4,IF(OR(V454&lt;&gt;"",W454&lt;&gt;""),Dropdown!$A$5,Dropdown!$A$3))</f>
        <v>Residential</v>
      </c>
      <c r="AE454" s="773" t="s">
        <v>343</v>
      </c>
      <c r="AF454" s="773" t="str">
        <f>VLOOKUP(AG454,Dropdown!$N$3:$R$62,2,FALSE)</f>
        <v>EAP</v>
      </c>
      <c r="AG454" s="802" t="s">
        <v>241</v>
      </c>
      <c r="AH454" s="773" t="str">
        <f>IF(AG454&lt;&gt;"",VLOOKUP(AG454,Dropdown!$N$3:$R$62,3,FALSE),IF(AF454&lt;&gt;"",VLOOKUP(AF454,Dropdown!$N$3:$R$62,3,FALSE),IF(AE454&lt;&gt;"",VLOOKUP(AE454,Dropdown!$N$3:$R$62,3,FALSE),"")))</f>
        <v>LMI</v>
      </c>
      <c r="AI454" s="773" t="str">
        <f>IF(AG454&lt;&gt;"",VLOOKUP(AG454,Dropdown!$N$3:$R$62,5,FALSE),IF(AF454&lt;&gt;"",VLOOKUP(AF454,Dropdown!$N$3:$R$62,5,FALSE),IF(AE454&lt;&gt;"",VLOOKUP(AE454,Dropdown!$N$3:$R$62,5,FALSE),"")))</f>
        <v>Tropical</v>
      </c>
      <c r="AJ454" s="773"/>
      <c r="AK454" s="773"/>
      <c r="AL454" s="773"/>
      <c r="AM454" s="773"/>
      <c r="AN454" s="773"/>
      <c r="AO454" s="773"/>
      <c r="AP454" s="925" t="s">
        <v>423</v>
      </c>
      <c r="AQ454" s="769"/>
      <c r="AR454" s="774" t="s">
        <v>251</v>
      </c>
      <c r="AS454" s="845"/>
      <c r="AT454" s="769"/>
      <c r="AU454" s="769"/>
      <c r="AV454" s="846" t="s">
        <v>256</v>
      </c>
      <c r="AW454" s="823"/>
      <c r="AX454" s="824"/>
      <c r="AY454" s="824">
        <v>92.18</v>
      </c>
      <c r="AZ454" s="803"/>
      <c r="BA454" s="804"/>
      <c r="BB454" s="804"/>
      <c r="BC454" s="823"/>
      <c r="BD454" s="824"/>
      <c r="BE454" s="825"/>
      <c r="BF454" s="805"/>
      <c r="BG454" s="804"/>
      <c r="BH454" s="804"/>
      <c r="BI454" s="823"/>
      <c r="BJ454" s="824"/>
      <c r="BK454" s="824"/>
      <c r="BL454" s="805"/>
      <c r="BM454" s="804"/>
      <c r="BN454" s="804"/>
      <c r="BO454" s="826"/>
      <c r="BP454" s="825"/>
      <c r="BQ454" s="825"/>
      <c r="BR454" s="803"/>
      <c r="BS454" s="804"/>
      <c r="BT454" s="804"/>
      <c r="BU454" s="826"/>
      <c r="BV454" s="825"/>
      <c r="BW454" s="825"/>
      <c r="BX454" s="803"/>
      <c r="BY454" s="804"/>
      <c r="BZ454" s="804"/>
      <c r="CA454" s="826"/>
      <c r="CB454" s="825"/>
      <c r="CC454" s="825"/>
      <c r="CD454" s="803"/>
      <c r="CE454" s="804"/>
      <c r="CF454" s="804"/>
      <c r="CG454" s="826"/>
      <c r="CH454" s="825"/>
      <c r="CI454" s="825"/>
      <c r="CJ454" s="803"/>
      <c r="CK454" s="804"/>
      <c r="CL454" s="804"/>
      <c r="CM454" s="826"/>
      <c r="CN454" s="825"/>
      <c r="CO454" s="825"/>
      <c r="CP454" s="803"/>
      <c r="CQ454" s="804"/>
      <c r="CR454" s="804"/>
      <c r="CS454" s="826"/>
      <c r="CT454" s="825"/>
      <c r="CU454" s="825"/>
      <c r="CV454" s="803"/>
      <c r="CW454" s="804"/>
      <c r="CX454" s="804"/>
      <c r="CY454" s="826"/>
      <c r="CZ454" s="825"/>
      <c r="DA454" s="825"/>
      <c r="DB454" s="803"/>
      <c r="DC454" s="804"/>
      <c r="DD454" s="804"/>
      <c r="DE454" s="826"/>
      <c r="DF454" s="825"/>
      <c r="DG454" s="825"/>
      <c r="DH454" s="803"/>
      <c r="DI454" s="804"/>
      <c r="DJ454" s="804"/>
      <c r="DK454" s="826"/>
      <c r="DL454" s="825"/>
      <c r="DM454" s="825"/>
      <c r="DN454" s="803"/>
      <c r="DO454" s="804"/>
      <c r="DP454" s="804"/>
      <c r="DQ454" s="827"/>
      <c r="DR454" s="828"/>
      <c r="DS454" s="835"/>
      <c r="DT454" s="813"/>
      <c r="DU454" s="812"/>
      <c r="DV454" s="812"/>
      <c r="DW454" s="836"/>
      <c r="DX454" s="835"/>
      <c r="DY454" s="828"/>
      <c r="DZ454" s="813"/>
      <c r="EA454" s="812"/>
      <c r="EB454" s="812"/>
      <c r="EC454" s="827"/>
      <c r="ED454" s="828"/>
      <c r="EE454" s="835"/>
      <c r="EF454" s="813"/>
      <c r="EG454" s="812"/>
      <c r="EH454" s="812"/>
      <c r="EI454" s="836"/>
      <c r="EJ454" s="835"/>
      <c r="EK454" s="828"/>
      <c r="EL454" s="813"/>
      <c r="EM454" s="812"/>
      <c r="EN454" s="812"/>
      <c r="EO454" s="827"/>
      <c r="EP454" s="828"/>
      <c r="EQ454" s="835"/>
      <c r="ER454" s="813"/>
      <c r="ES454" s="812"/>
      <c r="ET454" s="812"/>
      <c r="EU454" s="836"/>
      <c r="EV454" s="835"/>
      <c r="EW454" s="828"/>
      <c r="EX454" s="813"/>
      <c r="EY454" s="812"/>
      <c r="EZ454" s="812"/>
      <c r="FA454" s="827"/>
      <c r="FB454" s="828"/>
      <c r="FC454" s="835"/>
      <c r="FD454" s="813"/>
      <c r="FE454" s="812"/>
      <c r="FF454" s="812"/>
      <c r="FG454" s="836"/>
      <c r="FH454" s="835"/>
      <c r="FI454" s="828"/>
      <c r="FJ454" s="813"/>
      <c r="FK454" s="812"/>
      <c r="FL454" s="812"/>
      <c r="FM454" s="827"/>
      <c r="FN454" s="828"/>
      <c r="FO454" s="835"/>
      <c r="FP454" s="813"/>
      <c r="FQ454" s="812"/>
      <c r="FR454" s="812"/>
      <c r="FS454" s="826"/>
      <c r="FT454" s="825"/>
      <c r="FU454" s="825"/>
      <c r="FV454" s="803"/>
      <c r="FW454" s="804"/>
      <c r="FX454" s="804"/>
      <c r="FY454" s="826"/>
      <c r="FZ454" s="825"/>
      <c r="GA454" s="825"/>
      <c r="GB454" s="803"/>
      <c r="GC454" s="804"/>
      <c r="GD454" s="804"/>
      <c r="GE454" s="826"/>
      <c r="GF454" s="825"/>
      <c r="GG454" s="825"/>
      <c r="GH454" s="803"/>
      <c r="GI454" s="804"/>
      <c r="GJ454" s="804"/>
      <c r="GK454" s="826"/>
      <c r="GL454" s="825"/>
      <c r="GM454" s="825"/>
      <c r="GN454" s="803"/>
      <c r="GO454" s="804"/>
      <c r="GP454" s="804"/>
      <c r="GQ454" s="826"/>
      <c r="GR454" s="825"/>
      <c r="GS454" s="825"/>
      <c r="GT454" s="803"/>
      <c r="GU454" s="804"/>
      <c r="GV454" s="804"/>
      <c r="GW454" s="826"/>
      <c r="GX454" s="825"/>
      <c r="GY454" s="825"/>
      <c r="GZ454" s="803"/>
      <c r="HA454" s="804"/>
      <c r="HB454" s="804"/>
      <c r="HC454" s="826"/>
      <c r="HD454" s="825"/>
      <c r="HE454" s="825"/>
      <c r="HF454" s="803"/>
      <c r="HG454" s="804"/>
      <c r="HH454" s="804"/>
      <c r="HI454" s="826"/>
      <c r="HJ454" s="825"/>
      <c r="HK454" s="825"/>
      <c r="HL454" s="803"/>
      <c r="HM454" s="804"/>
      <c r="HN454" s="804"/>
      <c r="HO454" s="826"/>
      <c r="HP454" s="825"/>
      <c r="HQ454" s="825"/>
      <c r="HR454" s="803"/>
      <c r="HS454" s="804"/>
      <c r="HT454" s="804"/>
      <c r="HU454" s="826"/>
      <c r="HV454" s="825"/>
      <c r="HW454" s="825"/>
      <c r="HX454" s="803"/>
      <c r="HY454" s="804"/>
      <c r="HZ454" s="804"/>
      <c r="IA454" s="826"/>
      <c r="IB454" s="825"/>
      <c r="IC454" s="825"/>
      <c r="ID454" s="803"/>
      <c r="IE454" s="804"/>
      <c r="IF454" s="804"/>
      <c r="IG454" s="826"/>
      <c r="IH454" s="825"/>
      <c r="II454" s="825"/>
      <c r="IJ454" s="803"/>
      <c r="IK454" s="804"/>
      <c r="IL454" s="804"/>
      <c r="IM454" s="826"/>
      <c r="IN454" s="825"/>
      <c r="IO454" s="825"/>
      <c r="IP454" s="803"/>
      <c r="IQ454" s="804"/>
      <c r="IR454" s="804"/>
      <c r="IS454" s="826"/>
      <c r="IT454" s="825"/>
      <c r="IU454" s="825"/>
      <c r="IV454" s="803"/>
      <c r="IW454" s="804"/>
      <c r="IX454" s="804"/>
      <c r="IY454" s="826"/>
      <c r="IZ454" s="825"/>
      <c r="JA454" s="825"/>
      <c r="JB454" s="803"/>
      <c r="JC454" s="804"/>
      <c r="JD454" s="804"/>
      <c r="JE454" s="826"/>
      <c r="JF454" s="825"/>
      <c r="JG454" s="825"/>
      <c r="JH454" s="803"/>
      <c r="JI454" s="804"/>
      <c r="JJ454" s="804"/>
      <c r="JK454" s="826"/>
      <c r="JL454" s="825"/>
      <c r="JM454" s="825"/>
      <c r="JN454" s="803"/>
      <c r="JO454" s="804"/>
      <c r="JP454" s="804"/>
      <c r="JQ454" s="826"/>
      <c r="JR454" s="825"/>
      <c r="JS454" s="825"/>
      <c r="JT454" s="803"/>
      <c r="JU454" s="804"/>
      <c r="JV454" s="804"/>
      <c r="JW454" s="826"/>
      <c r="JX454" s="825"/>
      <c r="JY454" s="825"/>
      <c r="JZ454" s="803"/>
      <c r="KA454" s="804"/>
      <c r="KB454" s="804"/>
      <c r="KC454" s="826"/>
      <c r="KD454" s="825"/>
      <c r="KE454" s="825"/>
      <c r="KF454" s="803"/>
      <c r="KG454" s="804"/>
      <c r="KH454" s="804"/>
      <c r="KI454" s="826"/>
      <c r="KJ454" s="825"/>
      <c r="KK454" s="825"/>
      <c r="KL454" s="803"/>
      <c r="KM454" s="804"/>
      <c r="KN454" s="804"/>
      <c r="KO454" s="826"/>
      <c r="KP454" s="825"/>
      <c r="KQ454" s="825"/>
      <c r="KR454" s="803"/>
      <c r="KS454" s="804"/>
      <c r="KT454" s="804"/>
      <c r="KU454" s="826"/>
      <c r="KV454" s="825"/>
      <c r="KW454" s="825"/>
      <c r="KX454" s="803"/>
      <c r="KY454" s="804"/>
      <c r="KZ454" s="804"/>
      <c r="LA454" s="826"/>
      <c r="LB454" s="825"/>
      <c r="LC454" s="825"/>
      <c r="LD454" s="803"/>
      <c r="LE454" s="804"/>
      <c r="LF454" s="804"/>
      <c r="LG454" s="826"/>
      <c r="LH454" s="825"/>
      <c r="LI454" s="825"/>
      <c r="LJ454" s="803"/>
      <c r="LK454" s="804"/>
      <c r="LL454" s="804"/>
      <c r="LM454" s="826"/>
      <c r="LN454" s="825"/>
      <c r="LO454" s="825"/>
      <c r="LP454" s="803"/>
      <c r="LQ454" s="804"/>
      <c r="LR454" s="804"/>
      <c r="LS454" s="826"/>
      <c r="LT454" s="825"/>
      <c r="LU454" s="825"/>
      <c r="LV454" s="803"/>
      <c r="LW454" s="804"/>
      <c r="LX454" s="804"/>
      <c r="LY454" s="826"/>
      <c r="LZ454" s="825"/>
      <c r="MA454" s="825"/>
      <c r="MB454" s="803"/>
      <c r="MC454" s="804"/>
      <c r="MD454" s="804"/>
      <c r="ME454" s="826"/>
      <c r="MF454" s="825"/>
      <c r="MG454" s="825"/>
      <c r="MH454" s="803"/>
      <c r="MI454" s="804"/>
      <c r="MJ454" s="804"/>
      <c r="MK454" s="826"/>
      <c r="ML454" s="825"/>
      <c r="MM454" s="825"/>
      <c r="MN454" s="803"/>
      <c r="MO454" s="804"/>
      <c r="MP454" s="804"/>
      <c r="MQ454" s="823"/>
      <c r="MR454" s="824"/>
      <c r="MS454" s="824"/>
      <c r="MT454" s="805"/>
      <c r="MU454" s="804"/>
      <c r="MV454" s="804"/>
      <c r="MW454" s="823"/>
      <c r="MX454" s="824"/>
      <c r="MY454" s="824"/>
      <c r="MZ454" s="805"/>
      <c r="NA454" s="804"/>
      <c r="NB454" s="804"/>
      <c r="NC454" s="823"/>
      <c r="ND454" s="824"/>
      <c r="NE454" s="824"/>
      <c r="NF454" s="805"/>
      <c r="NG454" s="804"/>
      <c r="NH454" s="804"/>
      <c r="NI454" s="823"/>
      <c r="NJ454" s="824"/>
      <c r="NK454" s="824"/>
      <c r="NL454" s="805"/>
      <c r="NM454" s="809"/>
      <c r="NN454" s="809"/>
      <c r="NO454" s="826"/>
      <c r="NP454" s="825"/>
      <c r="NQ454" s="825"/>
      <c r="NR454" s="803"/>
      <c r="NS454" s="826"/>
      <c r="NT454" s="824"/>
      <c r="NU454" s="824"/>
      <c r="NV454" s="805"/>
      <c r="NW454" s="823"/>
      <c r="NX454" s="824"/>
      <c r="NY454" s="824"/>
      <c r="NZ454" s="834"/>
      <c r="OA454" s="823"/>
      <c r="OB454" s="824"/>
      <c r="OC454" s="824"/>
      <c r="OD454" s="803"/>
      <c r="OE454" s="826"/>
      <c r="OF454" s="825"/>
      <c r="OG454" s="825"/>
      <c r="OH454" s="803"/>
      <c r="OI454" s="823"/>
      <c r="OJ454" s="824"/>
      <c r="OK454" s="824"/>
      <c r="OL454" s="805"/>
      <c r="OM454" s="823"/>
      <c r="ON454" s="824"/>
      <c r="OO454" s="824"/>
      <c r="OP454" s="805"/>
      <c r="OQ454" s="853"/>
      <c r="OR454" s="854"/>
      <c r="OS454" s="854"/>
      <c r="OT454" s="855"/>
      <c r="OU454" s="853"/>
      <c r="OV454" s="854"/>
      <c r="OW454" s="854"/>
      <c r="OX454" s="803"/>
      <c r="OY454" s="853"/>
      <c r="OZ454" s="854"/>
      <c r="PA454" s="854"/>
      <c r="PB454" s="855"/>
      <c r="PC454" s="853"/>
      <c r="PD454" s="854"/>
      <c r="PE454" s="854"/>
      <c r="PF454" s="803"/>
    </row>
    <row r="455" spans="1:422" hidden="1" x14ac:dyDescent="0.25">
      <c r="A455" s="801" t="s">
        <v>241</v>
      </c>
      <c r="B455" s="769" t="s">
        <v>45</v>
      </c>
      <c r="C455" s="769" t="s">
        <v>16</v>
      </c>
      <c r="D455" s="770"/>
      <c r="E455" s="769"/>
      <c r="F455" s="769" t="s">
        <v>246</v>
      </c>
      <c r="G455" s="769"/>
      <c r="H455" s="769"/>
      <c r="I455" s="769"/>
      <c r="J455" s="769"/>
      <c r="K455" s="769"/>
      <c r="L455" s="769"/>
      <c r="M455" s="769"/>
      <c r="N455" s="769"/>
      <c r="O455" s="769" t="s">
        <v>252</v>
      </c>
      <c r="P455" s="769"/>
      <c r="Q455" s="769"/>
      <c r="R455" s="769"/>
      <c r="S455" s="769"/>
      <c r="T455" s="816"/>
      <c r="U455" s="816"/>
      <c r="V455" s="816"/>
      <c r="W455" s="816"/>
      <c r="X455" s="769">
        <v>1</v>
      </c>
      <c r="Y455" s="769">
        <f>IF(AND(AJ455="",AK455="",AL455="",AN455="",AO455="",OR(AP455="",AP455=Dropdown!$AM$12,AP455=Dropdown!$AM$11)),1,0)</f>
        <v>0</v>
      </c>
      <c r="Z455" s="769">
        <f t="shared" si="63"/>
        <v>1</v>
      </c>
      <c r="AA455" s="769">
        <f t="shared" si="64"/>
        <v>0</v>
      </c>
      <c r="AB455" s="769">
        <f t="shared" ref="AB455:AB493" si="66">IF(SUM(MQ455:NL455)&gt;0,1,0)</f>
        <v>0</v>
      </c>
      <c r="AC455" s="769"/>
      <c r="AD455" s="772" t="str">
        <f>IF(OR(T455&lt;&gt;"",U455&lt;&gt;""),Dropdown!$A$4,IF(OR(V455&lt;&gt;"",W455&lt;&gt;""),Dropdown!$A$5,Dropdown!$A$3))</f>
        <v>Residential</v>
      </c>
      <c r="AE455" s="773" t="s">
        <v>343</v>
      </c>
      <c r="AF455" s="773" t="str">
        <f>VLOOKUP(AG455,Dropdown!$N$3:$R$62,2,FALSE)</f>
        <v>EAP</v>
      </c>
      <c r="AG455" s="802" t="s">
        <v>241</v>
      </c>
      <c r="AH455" s="773" t="str">
        <f>IF(AG455&lt;&gt;"",VLOOKUP(AG455,Dropdown!$N$3:$R$62,3,FALSE),IF(AF455&lt;&gt;"",VLOOKUP(AF455,Dropdown!$N$3:$R$62,3,FALSE),IF(AE455&lt;&gt;"",VLOOKUP(AE455,Dropdown!$N$3:$R$62,3,FALSE),"")))</f>
        <v>LMI</v>
      </c>
      <c r="AI455" s="773" t="str">
        <f>IF(AG455&lt;&gt;"",VLOOKUP(AG455,Dropdown!$N$3:$R$62,5,FALSE),IF(AF455&lt;&gt;"",VLOOKUP(AF455,Dropdown!$N$3:$R$62,5,FALSE),IF(AE455&lt;&gt;"",VLOOKUP(AE455,Dropdown!$N$3:$R$62,5,FALSE),"")))</f>
        <v>Tropical</v>
      </c>
      <c r="AJ455" s="773"/>
      <c r="AK455" s="773"/>
      <c r="AL455" s="773"/>
      <c r="AM455" s="773"/>
      <c r="AN455" s="773" t="s">
        <v>636</v>
      </c>
      <c r="AO455" s="773"/>
      <c r="AP455" s="925" t="s">
        <v>423</v>
      </c>
      <c r="AQ455" s="769"/>
      <c r="AR455" s="774" t="s">
        <v>251</v>
      </c>
      <c r="AS455" s="845"/>
      <c r="AT455" s="769"/>
      <c r="AU455" s="769"/>
      <c r="AV455" s="846" t="s">
        <v>256</v>
      </c>
      <c r="AW455" s="823"/>
      <c r="AX455" s="824"/>
      <c r="AY455" s="824">
        <v>92.02</v>
      </c>
      <c r="AZ455" s="803"/>
      <c r="BA455" s="804"/>
      <c r="BB455" s="804"/>
      <c r="BC455" s="823"/>
      <c r="BD455" s="824"/>
      <c r="BE455" s="825"/>
      <c r="BF455" s="805"/>
      <c r="BG455" s="804"/>
      <c r="BH455" s="804"/>
      <c r="BI455" s="823"/>
      <c r="BJ455" s="824"/>
      <c r="BK455" s="824"/>
      <c r="BL455" s="805"/>
      <c r="BM455" s="804"/>
      <c r="BN455" s="804"/>
      <c r="BO455" s="826"/>
      <c r="BP455" s="825"/>
      <c r="BQ455" s="825"/>
      <c r="BR455" s="803"/>
      <c r="BS455" s="804"/>
      <c r="BT455" s="804"/>
      <c r="BU455" s="826"/>
      <c r="BV455" s="825"/>
      <c r="BW455" s="825"/>
      <c r="BX455" s="803"/>
      <c r="BY455" s="804"/>
      <c r="BZ455" s="804"/>
      <c r="CA455" s="826"/>
      <c r="CB455" s="825"/>
      <c r="CC455" s="825"/>
      <c r="CD455" s="803"/>
      <c r="CE455" s="804"/>
      <c r="CF455" s="804"/>
      <c r="CG455" s="826"/>
      <c r="CH455" s="825"/>
      <c r="CI455" s="825"/>
      <c r="CJ455" s="803"/>
      <c r="CK455" s="804"/>
      <c r="CL455" s="804"/>
      <c r="CM455" s="826"/>
      <c r="CN455" s="825"/>
      <c r="CO455" s="825"/>
      <c r="CP455" s="803"/>
      <c r="CQ455" s="804"/>
      <c r="CR455" s="804"/>
      <c r="CS455" s="826"/>
      <c r="CT455" s="825"/>
      <c r="CU455" s="825"/>
      <c r="CV455" s="803"/>
      <c r="CW455" s="804"/>
      <c r="CX455" s="804"/>
      <c r="CY455" s="826"/>
      <c r="CZ455" s="825"/>
      <c r="DA455" s="825"/>
      <c r="DB455" s="803"/>
      <c r="DC455" s="804"/>
      <c r="DD455" s="804"/>
      <c r="DE455" s="826"/>
      <c r="DF455" s="825"/>
      <c r="DG455" s="825"/>
      <c r="DH455" s="803"/>
      <c r="DI455" s="804"/>
      <c r="DJ455" s="804"/>
      <c r="DK455" s="826"/>
      <c r="DL455" s="825"/>
      <c r="DM455" s="825"/>
      <c r="DN455" s="803"/>
      <c r="DO455" s="804"/>
      <c r="DP455" s="804"/>
      <c r="DQ455" s="827"/>
      <c r="DR455" s="828"/>
      <c r="DS455" s="835"/>
      <c r="DT455" s="813"/>
      <c r="DU455" s="812"/>
      <c r="DV455" s="812"/>
      <c r="DW455" s="836"/>
      <c r="DX455" s="835"/>
      <c r="DY455" s="828"/>
      <c r="DZ455" s="813"/>
      <c r="EA455" s="812"/>
      <c r="EB455" s="812"/>
      <c r="EC455" s="827"/>
      <c r="ED455" s="828"/>
      <c r="EE455" s="835"/>
      <c r="EF455" s="813"/>
      <c r="EG455" s="812"/>
      <c r="EH455" s="812"/>
      <c r="EI455" s="836"/>
      <c r="EJ455" s="835"/>
      <c r="EK455" s="828"/>
      <c r="EL455" s="813"/>
      <c r="EM455" s="812"/>
      <c r="EN455" s="812"/>
      <c r="EO455" s="827"/>
      <c r="EP455" s="828"/>
      <c r="EQ455" s="835"/>
      <c r="ER455" s="813"/>
      <c r="ES455" s="812"/>
      <c r="ET455" s="812"/>
      <c r="EU455" s="836"/>
      <c r="EV455" s="835"/>
      <c r="EW455" s="828"/>
      <c r="EX455" s="813"/>
      <c r="EY455" s="812"/>
      <c r="EZ455" s="812"/>
      <c r="FA455" s="827"/>
      <c r="FB455" s="828"/>
      <c r="FC455" s="835"/>
      <c r="FD455" s="813"/>
      <c r="FE455" s="812"/>
      <c r="FF455" s="812"/>
      <c r="FG455" s="836"/>
      <c r="FH455" s="835"/>
      <c r="FI455" s="828"/>
      <c r="FJ455" s="813"/>
      <c r="FK455" s="812"/>
      <c r="FL455" s="812"/>
      <c r="FM455" s="827"/>
      <c r="FN455" s="828"/>
      <c r="FO455" s="835"/>
      <c r="FP455" s="813"/>
      <c r="FQ455" s="812"/>
      <c r="FR455" s="812"/>
      <c r="FS455" s="826"/>
      <c r="FT455" s="825"/>
      <c r="FU455" s="825"/>
      <c r="FV455" s="803"/>
      <c r="FW455" s="804"/>
      <c r="FX455" s="804"/>
      <c r="FY455" s="826"/>
      <c r="FZ455" s="825"/>
      <c r="GA455" s="825"/>
      <c r="GB455" s="803"/>
      <c r="GC455" s="804"/>
      <c r="GD455" s="804"/>
      <c r="GE455" s="826"/>
      <c r="GF455" s="825"/>
      <c r="GG455" s="825"/>
      <c r="GH455" s="803"/>
      <c r="GI455" s="804"/>
      <c r="GJ455" s="804"/>
      <c r="GK455" s="826"/>
      <c r="GL455" s="825"/>
      <c r="GM455" s="825"/>
      <c r="GN455" s="803"/>
      <c r="GO455" s="804"/>
      <c r="GP455" s="804"/>
      <c r="GQ455" s="826"/>
      <c r="GR455" s="825"/>
      <c r="GS455" s="825"/>
      <c r="GT455" s="803"/>
      <c r="GU455" s="804"/>
      <c r="GV455" s="804"/>
      <c r="GW455" s="826"/>
      <c r="GX455" s="825"/>
      <c r="GY455" s="825"/>
      <c r="GZ455" s="803"/>
      <c r="HA455" s="804"/>
      <c r="HB455" s="804"/>
      <c r="HC455" s="826"/>
      <c r="HD455" s="825"/>
      <c r="HE455" s="825"/>
      <c r="HF455" s="803"/>
      <c r="HG455" s="804"/>
      <c r="HH455" s="804"/>
      <c r="HI455" s="826"/>
      <c r="HJ455" s="825"/>
      <c r="HK455" s="825"/>
      <c r="HL455" s="803"/>
      <c r="HM455" s="804"/>
      <c r="HN455" s="804"/>
      <c r="HO455" s="826"/>
      <c r="HP455" s="825"/>
      <c r="HQ455" s="825"/>
      <c r="HR455" s="803"/>
      <c r="HS455" s="804"/>
      <c r="HT455" s="804"/>
      <c r="HU455" s="826"/>
      <c r="HV455" s="825"/>
      <c r="HW455" s="825"/>
      <c r="HX455" s="803"/>
      <c r="HY455" s="804"/>
      <c r="HZ455" s="804"/>
      <c r="IA455" s="826"/>
      <c r="IB455" s="825"/>
      <c r="IC455" s="825"/>
      <c r="ID455" s="803"/>
      <c r="IE455" s="804"/>
      <c r="IF455" s="804"/>
      <c r="IG455" s="826"/>
      <c r="IH455" s="825"/>
      <c r="II455" s="825"/>
      <c r="IJ455" s="803"/>
      <c r="IK455" s="804"/>
      <c r="IL455" s="804"/>
      <c r="IM455" s="826"/>
      <c r="IN455" s="825"/>
      <c r="IO455" s="825"/>
      <c r="IP455" s="803"/>
      <c r="IQ455" s="804"/>
      <c r="IR455" s="804"/>
      <c r="IS455" s="826"/>
      <c r="IT455" s="825"/>
      <c r="IU455" s="825"/>
      <c r="IV455" s="803"/>
      <c r="IW455" s="804"/>
      <c r="IX455" s="804"/>
      <c r="IY455" s="826"/>
      <c r="IZ455" s="825"/>
      <c r="JA455" s="825"/>
      <c r="JB455" s="803"/>
      <c r="JC455" s="804"/>
      <c r="JD455" s="804"/>
      <c r="JE455" s="826"/>
      <c r="JF455" s="825"/>
      <c r="JG455" s="825"/>
      <c r="JH455" s="803"/>
      <c r="JI455" s="804"/>
      <c r="JJ455" s="804"/>
      <c r="JK455" s="826"/>
      <c r="JL455" s="825"/>
      <c r="JM455" s="825"/>
      <c r="JN455" s="803"/>
      <c r="JO455" s="804"/>
      <c r="JP455" s="804"/>
      <c r="JQ455" s="826"/>
      <c r="JR455" s="825"/>
      <c r="JS455" s="825"/>
      <c r="JT455" s="803"/>
      <c r="JU455" s="804"/>
      <c r="JV455" s="804"/>
      <c r="JW455" s="826"/>
      <c r="JX455" s="825"/>
      <c r="JY455" s="825"/>
      <c r="JZ455" s="803"/>
      <c r="KA455" s="804"/>
      <c r="KB455" s="804"/>
      <c r="KC455" s="826"/>
      <c r="KD455" s="825"/>
      <c r="KE455" s="825"/>
      <c r="KF455" s="803"/>
      <c r="KG455" s="804"/>
      <c r="KH455" s="804"/>
      <c r="KI455" s="826"/>
      <c r="KJ455" s="825"/>
      <c r="KK455" s="825"/>
      <c r="KL455" s="803"/>
      <c r="KM455" s="804"/>
      <c r="KN455" s="804"/>
      <c r="KO455" s="826"/>
      <c r="KP455" s="825"/>
      <c r="KQ455" s="825"/>
      <c r="KR455" s="803"/>
      <c r="KS455" s="804"/>
      <c r="KT455" s="804"/>
      <c r="KU455" s="826"/>
      <c r="KV455" s="825"/>
      <c r="KW455" s="825"/>
      <c r="KX455" s="803"/>
      <c r="KY455" s="804"/>
      <c r="KZ455" s="804"/>
      <c r="LA455" s="826"/>
      <c r="LB455" s="825"/>
      <c r="LC455" s="825"/>
      <c r="LD455" s="803"/>
      <c r="LE455" s="804"/>
      <c r="LF455" s="804"/>
      <c r="LG455" s="826"/>
      <c r="LH455" s="825"/>
      <c r="LI455" s="825"/>
      <c r="LJ455" s="803"/>
      <c r="LK455" s="804"/>
      <c r="LL455" s="804"/>
      <c r="LM455" s="826"/>
      <c r="LN455" s="825"/>
      <c r="LO455" s="825"/>
      <c r="LP455" s="803"/>
      <c r="LQ455" s="804"/>
      <c r="LR455" s="804"/>
      <c r="LS455" s="826"/>
      <c r="LT455" s="825"/>
      <c r="LU455" s="825"/>
      <c r="LV455" s="803"/>
      <c r="LW455" s="804"/>
      <c r="LX455" s="804"/>
      <c r="LY455" s="826"/>
      <c r="LZ455" s="825"/>
      <c r="MA455" s="825"/>
      <c r="MB455" s="803"/>
      <c r="MC455" s="804"/>
      <c r="MD455" s="804"/>
      <c r="ME455" s="826"/>
      <c r="MF455" s="825"/>
      <c r="MG455" s="825"/>
      <c r="MH455" s="803"/>
      <c r="MI455" s="804"/>
      <c r="MJ455" s="804"/>
      <c r="MK455" s="826"/>
      <c r="ML455" s="825"/>
      <c r="MM455" s="825"/>
      <c r="MN455" s="803"/>
      <c r="MO455" s="804"/>
      <c r="MP455" s="804"/>
      <c r="MQ455" s="823"/>
      <c r="MR455" s="824"/>
      <c r="MS455" s="824"/>
      <c r="MT455" s="805"/>
      <c r="MU455" s="804"/>
      <c r="MV455" s="804"/>
      <c r="MW455" s="823"/>
      <c r="MX455" s="824"/>
      <c r="MY455" s="824"/>
      <c r="MZ455" s="805"/>
      <c r="NA455" s="804"/>
      <c r="NB455" s="804"/>
      <c r="NC455" s="823"/>
      <c r="ND455" s="824"/>
      <c r="NE455" s="824"/>
      <c r="NF455" s="805"/>
      <c r="NG455" s="804"/>
      <c r="NH455" s="804"/>
      <c r="NI455" s="823"/>
      <c r="NJ455" s="824"/>
      <c r="NK455" s="824"/>
      <c r="NL455" s="805"/>
      <c r="NM455" s="809"/>
      <c r="NN455" s="809"/>
      <c r="NO455" s="826"/>
      <c r="NP455" s="825"/>
      <c r="NQ455" s="825"/>
      <c r="NR455" s="803"/>
      <c r="NS455" s="826"/>
      <c r="NT455" s="824"/>
      <c r="NU455" s="824"/>
      <c r="NV455" s="805"/>
      <c r="NW455" s="823"/>
      <c r="NX455" s="824"/>
      <c r="NY455" s="824"/>
      <c r="NZ455" s="834"/>
      <c r="OA455" s="823"/>
      <c r="OB455" s="824"/>
      <c r="OC455" s="824"/>
      <c r="OD455" s="803"/>
      <c r="OE455" s="826"/>
      <c r="OF455" s="825"/>
      <c r="OG455" s="825"/>
      <c r="OH455" s="803"/>
      <c r="OI455" s="823"/>
      <c r="OJ455" s="824"/>
      <c r="OK455" s="824"/>
      <c r="OL455" s="805"/>
      <c r="OM455" s="823"/>
      <c r="ON455" s="824"/>
      <c r="OO455" s="824"/>
      <c r="OP455" s="805"/>
      <c r="OQ455" s="853"/>
      <c r="OR455" s="854"/>
      <c r="OS455" s="854"/>
      <c r="OT455" s="855"/>
      <c r="OU455" s="853"/>
      <c r="OV455" s="854"/>
      <c r="OW455" s="854"/>
      <c r="OX455" s="803"/>
      <c r="OY455" s="853"/>
      <c r="OZ455" s="854"/>
      <c r="PA455" s="854"/>
      <c r="PB455" s="855"/>
      <c r="PC455" s="853"/>
      <c r="PD455" s="854"/>
      <c r="PE455" s="854"/>
      <c r="PF455" s="803"/>
    </row>
    <row r="456" spans="1:422" ht="15" hidden="1" customHeight="1" x14ac:dyDescent="0.25">
      <c r="A456" s="801" t="s">
        <v>241</v>
      </c>
      <c r="B456" s="769" t="s">
        <v>45</v>
      </c>
      <c r="C456" s="769" t="s">
        <v>16</v>
      </c>
      <c r="D456" s="770"/>
      <c r="E456" s="769"/>
      <c r="F456" s="769" t="s">
        <v>246</v>
      </c>
      <c r="G456" s="769"/>
      <c r="H456" s="769"/>
      <c r="I456" s="769"/>
      <c r="J456" s="769"/>
      <c r="K456" s="769"/>
      <c r="L456" s="769"/>
      <c r="M456" s="769"/>
      <c r="N456" s="769"/>
      <c r="O456" s="769" t="s">
        <v>254</v>
      </c>
      <c r="P456" s="769"/>
      <c r="Q456" s="769"/>
      <c r="R456" s="769"/>
      <c r="S456" s="769"/>
      <c r="T456" s="816"/>
      <c r="U456" s="816"/>
      <c r="V456" s="816"/>
      <c r="W456" s="816"/>
      <c r="X456" s="769">
        <v>1</v>
      </c>
      <c r="Y456" s="769">
        <f>IF(AND(AJ456="",AK456="",AL456="",AN456="",AO456="",OR(AP456="",AP456=Dropdown!$AM$12,AP456=Dropdown!$AM$11)),1,0)</f>
        <v>0</v>
      </c>
      <c r="Z456" s="769">
        <f t="shared" si="63"/>
        <v>0</v>
      </c>
      <c r="AA456" s="769">
        <f t="shared" si="64"/>
        <v>0</v>
      </c>
      <c r="AB456" s="769">
        <f t="shared" si="66"/>
        <v>0</v>
      </c>
      <c r="AC456" s="769"/>
      <c r="AD456" s="772" t="str">
        <f>IF(OR(T456&lt;&gt;"",U456&lt;&gt;""),Dropdown!$A$4,IF(OR(V456&lt;&gt;"",W456&lt;&gt;""),Dropdown!$A$5,Dropdown!$A$3))</f>
        <v>Residential</v>
      </c>
      <c r="AE456" s="773" t="s">
        <v>343</v>
      </c>
      <c r="AF456" s="773" t="str">
        <f>VLOOKUP(AG456,Dropdown!$N$3:$R$62,2,FALSE)</f>
        <v>EAP</v>
      </c>
      <c r="AG456" s="802" t="s">
        <v>241</v>
      </c>
      <c r="AH456" s="773" t="str">
        <f>IF(AG456&lt;&gt;"",VLOOKUP(AG456,Dropdown!$N$3:$R$62,3,FALSE),IF(AF456&lt;&gt;"",VLOOKUP(AF456,Dropdown!$N$3:$R$62,3,FALSE),IF(AE456&lt;&gt;"",VLOOKUP(AE456,Dropdown!$N$3:$R$62,3,FALSE),"")))</f>
        <v>LMI</v>
      </c>
      <c r="AI456" s="773" t="str">
        <f>IF(AG456&lt;&gt;"",VLOOKUP(AG456,Dropdown!$N$3:$R$62,5,FALSE),IF(AF456&lt;&gt;"",VLOOKUP(AF456,Dropdown!$N$3:$R$62,5,FALSE),IF(AE456&lt;&gt;"",VLOOKUP(AE456,Dropdown!$N$3:$R$62,5,FALSE),"")))</f>
        <v>Tropical</v>
      </c>
      <c r="AJ456" s="773"/>
      <c r="AK456" s="773"/>
      <c r="AL456" s="773"/>
      <c r="AM456" s="773"/>
      <c r="AN456" s="773" t="s">
        <v>637</v>
      </c>
      <c r="AO456" s="773"/>
      <c r="AP456" s="925" t="s">
        <v>423</v>
      </c>
      <c r="AQ456" s="769"/>
      <c r="AR456" s="774" t="s">
        <v>251</v>
      </c>
      <c r="AS456" s="845"/>
      <c r="AT456" s="769"/>
      <c r="AU456" s="769"/>
      <c r="AV456" s="846" t="s">
        <v>256</v>
      </c>
      <c r="AW456" s="823"/>
      <c r="AX456" s="824"/>
      <c r="AY456" s="825" t="s">
        <v>665</v>
      </c>
      <c r="AZ456" s="803"/>
      <c r="BA456" s="804"/>
      <c r="BB456" s="804"/>
      <c r="BC456" s="823"/>
      <c r="BD456" s="824"/>
      <c r="BE456" s="825"/>
      <c r="BF456" s="805"/>
      <c r="BG456" s="804"/>
      <c r="BH456" s="804"/>
      <c r="BI456" s="823"/>
      <c r="BJ456" s="824"/>
      <c r="BK456" s="824"/>
      <c r="BL456" s="805"/>
      <c r="BM456" s="804"/>
      <c r="BN456" s="804"/>
      <c r="BO456" s="826"/>
      <c r="BP456" s="825"/>
      <c r="BQ456" s="825"/>
      <c r="BR456" s="803"/>
      <c r="BS456" s="804"/>
      <c r="BT456" s="804"/>
      <c r="BU456" s="826"/>
      <c r="BV456" s="825"/>
      <c r="BW456" s="825"/>
      <c r="BX456" s="803"/>
      <c r="BY456" s="804"/>
      <c r="BZ456" s="804"/>
      <c r="CA456" s="826"/>
      <c r="CB456" s="825"/>
      <c r="CC456" s="825"/>
      <c r="CD456" s="803"/>
      <c r="CE456" s="804"/>
      <c r="CF456" s="804"/>
      <c r="CG456" s="826"/>
      <c r="CH456" s="825"/>
      <c r="CI456" s="825"/>
      <c r="CJ456" s="803"/>
      <c r="CK456" s="804"/>
      <c r="CL456" s="804"/>
      <c r="CM456" s="826"/>
      <c r="CN456" s="825"/>
      <c r="CO456" s="825"/>
      <c r="CP456" s="803"/>
      <c r="CQ456" s="804"/>
      <c r="CR456" s="804"/>
      <c r="CS456" s="826"/>
      <c r="CT456" s="825"/>
      <c r="CU456" s="825"/>
      <c r="CV456" s="803"/>
      <c r="CW456" s="804"/>
      <c r="CX456" s="804"/>
      <c r="CY456" s="826"/>
      <c r="CZ456" s="825"/>
      <c r="DA456" s="825"/>
      <c r="DB456" s="803"/>
      <c r="DC456" s="804"/>
      <c r="DD456" s="804"/>
      <c r="DE456" s="826"/>
      <c r="DF456" s="825"/>
      <c r="DG456" s="825"/>
      <c r="DH456" s="803"/>
      <c r="DI456" s="804"/>
      <c r="DJ456" s="804"/>
      <c r="DK456" s="826"/>
      <c r="DL456" s="825"/>
      <c r="DM456" s="825"/>
      <c r="DN456" s="803"/>
      <c r="DO456" s="804"/>
      <c r="DP456" s="804"/>
      <c r="DQ456" s="827"/>
      <c r="DR456" s="828"/>
      <c r="DS456" s="835"/>
      <c r="DT456" s="813"/>
      <c r="DU456" s="812"/>
      <c r="DV456" s="812"/>
      <c r="DW456" s="836"/>
      <c r="DX456" s="835"/>
      <c r="DY456" s="828"/>
      <c r="DZ456" s="813"/>
      <c r="EA456" s="812"/>
      <c r="EB456" s="812"/>
      <c r="EC456" s="827"/>
      <c r="ED456" s="828"/>
      <c r="EE456" s="835"/>
      <c r="EF456" s="813"/>
      <c r="EG456" s="812"/>
      <c r="EH456" s="812"/>
      <c r="EI456" s="836"/>
      <c r="EJ456" s="835"/>
      <c r="EK456" s="828"/>
      <c r="EL456" s="813"/>
      <c r="EM456" s="812"/>
      <c r="EN456" s="812"/>
      <c r="EO456" s="827"/>
      <c r="EP456" s="828"/>
      <c r="EQ456" s="835"/>
      <c r="ER456" s="813"/>
      <c r="ES456" s="812"/>
      <c r="ET456" s="812"/>
      <c r="EU456" s="836"/>
      <c r="EV456" s="835"/>
      <c r="EW456" s="828"/>
      <c r="EX456" s="813"/>
      <c r="EY456" s="812"/>
      <c r="EZ456" s="812"/>
      <c r="FA456" s="827"/>
      <c r="FB456" s="828"/>
      <c r="FC456" s="835"/>
      <c r="FD456" s="813"/>
      <c r="FE456" s="812"/>
      <c r="FF456" s="812"/>
      <c r="FG456" s="836"/>
      <c r="FH456" s="835"/>
      <c r="FI456" s="828"/>
      <c r="FJ456" s="813"/>
      <c r="FK456" s="812"/>
      <c r="FL456" s="812"/>
      <c r="FM456" s="827"/>
      <c r="FN456" s="828"/>
      <c r="FO456" s="835"/>
      <c r="FP456" s="813"/>
      <c r="FQ456" s="812"/>
      <c r="FR456" s="812"/>
      <c r="FS456" s="826"/>
      <c r="FT456" s="825"/>
      <c r="FU456" s="825"/>
      <c r="FV456" s="803"/>
      <c r="FW456" s="804"/>
      <c r="FX456" s="804"/>
      <c r="FY456" s="826"/>
      <c r="FZ456" s="825"/>
      <c r="GA456" s="825"/>
      <c r="GB456" s="803"/>
      <c r="GC456" s="804"/>
      <c r="GD456" s="804"/>
      <c r="GE456" s="826"/>
      <c r="GF456" s="825"/>
      <c r="GG456" s="825"/>
      <c r="GH456" s="803"/>
      <c r="GI456" s="804"/>
      <c r="GJ456" s="804"/>
      <c r="GK456" s="826"/>
      <c r="GL456" s="825"/>
      <c r="GM456" s="825"/>
      <c r="GN456" s="803"/>
      <c r="GO456" s="804"/>
      <c r="GP456" s="804"/>
      <c r="GQ456" s="826"/>
      <c r="GR456" s="825"/>
      <c r="GS456" s="825"/>
      <c r="GT456" s="803"/>
      <c r="GU456" s="804"/>
      <c r="GV456" s="804"/>
      <c r="GW456" s="826"/>
      <c r="GX456" s="825"/>
      <c r="GY456" s="825"/>
      <c r="GZ456" s="803"/>
      <c r="HA456" s="804"/>
      <c r="HB456" s="804"/>
      <c r="HC456" s="826"/>
      <c r="HD456" s="825"/>
      <c r="HE456" s="825"/>
      <c r="HF456" s="803"/>
      <c r="HG456" s="804"/>
      <c r="HH456" s="804"/>
      <c r="HI456" s="826"/>
      <c r="HJ456" s="825"/>
      <c r="HK456" s="825"/>
      <c r="HL456" s="803"/>
      <c r="HM456" s="804"/>
      <c r="HN456" s="804"/>
      <c r="HO456" s="826"/>
      <c r="HP456" s="825"/>
      <c r="HQ456" s="825"/>
      <c r="HR456" s="803"/>
      <c r="HS456" s="804"/>
      <c r="HT456" s="804"/>
      <c r="HU456" s="826"/>
      <c r="HV456" s="825"/>
      <c r="HW456" s="825"/>
      <c r="HX456" s="803"/>
      <c r="HY456" s="804"/>
      <c r="HZ456" s="804"/>
      <c r="IA456" s="826"/>
      <c r="IB456" s="825"/>
      <c r="IC456" s="825"/>
      <c r="ID456" s="803"/>
      <c r="IE456" s="804"/>
      <c r="IF456" s="804"/>
      <c r="IG456" s="826"/>
      <c r="IH456" s="825"/>
      <c r="II456" s="825"/>
      <c r="IJ456" s="803"/>
      <c r="IK456" s="804"/>
      <c r="IL456" s="804"/>
      <c r="IM456" s="826"/>
      <c r="IN456" s="825"/>
      <c r="IO456" s="825"/>
      <c r="IP456" s="803"/>
      <c r="IQ456" s="804"/>
      <c r="IR456" s="804"/>
      <c r="IS456" s="826"/>
      <c r="IT456" s="825"/>
      <c r="IU456" s="825"/>
      <c r="IV456" s="803"/>
      <c r="IW456" s="804"/>
      <c r="IX456" s="804"/>
      <c r="IY456" s="826"/>
      <c r="IZ456" s="825"/>
      <c r="JA456" s="825"/>
      <c r="JB456" s="803"/>
      <c r="JC456" s="804"/>
      <c r="JD456" s="804"/>
      <c r="JE456" s="826"/>
      <c r="JF456" s="825"/>
      <c r="JG456" s="825"/>
      <c r="JH456" s="803"/>
      <c r="JI456" s="804"/>
      <c r="JJ456" s="804"/>
      <c r="JK456" s="826"/>
      <c r="JL456" s="825"/>
      <c r="JM456" s="825"/>
      <c r="JN456" s="803"/>
      <c r="JO456" s="804"/>
      <c r="JP456" s="804"/>
      <c r="JQ456" s="826"/>
      <c r="JR456" s="825"/>
      <c r="JS456" s="825"/>
      <c r="JT456" s="803"/>
      <c r="JU456" s="804"/>
      <c r="JV456" s="804"/>
      <c r="JW456" s="826"/>
      <c r="JX456" s="825"/>
      <c r="JY456" s="825"/>
      <c r="JZ456" s="803"/>
      <c r="KA456" s="804"/>
      <c r="KB456" s="804"/>
      <c r="KC456" s="826"/>
      <c r="KD456" s="825"/>
      <c r="KE456" s="825"/>
      <c r="KF456" s="803"/>
      <c r="KG456" s="804"/>
      <c r="KH456" s="804"/>
      <c r="KI456" s="826"/>
      <c r="KJ456" s="825"/>
      <c r="KK456" s="825"/>
      <c r="KL456" s="803"/>
      <c r="KM456" s="804"/>
      <c r="KN456" s="804"/>
      <c r="KO456" s="826"/>
      <c r="KP456" s="825"/>
      <c r="KQ456" s="825"/>
      <c r="KR456" s="803"/>
      <c r="KS456" s="804"/>
      <c r="KT456" s="804"/>
      <c r="KU456" s="826"/>
      <c r="KV456" s="825"/>
      <c r="KW456" s="825"/>
      <c r="KX456" s="803"/>
      <c r="KY456" s="804"/>
      <c r="KZ456" s="804"/>
      <c r="LA456" s="826"/>
      <c r="LB456" s="825"/>
      <c r="LC456" s="825"/>
      <c r="LD456" s="803"/>
      <c r="LE456" s="804"/>
      <c r="LF456" s="804"/>
      <c r="LG456" s="826"/>
      <c r="LH456" s="825"/>
      <c r="LI456" s="825"/>
      <c r="LJ456" s="803"/>
      <c r="LK456" s="804"/>
      <c r="LL456" s="804"/>
      <c r="LM456" s="826"/>
      <c r="LN456" s="825"/>
      <c r="LO456" s="825"/>
      <c r="LP456" s="803"/>
      <c r="LQ456" s="804"/>
      <c r="LR456" s="804"/>
      <c r="LS456" s="826"/>
      <c r="LT456" s="825"/>
      <c r="LU456" s="825"/>
      <c r="LV456" s="803"/>
      <c r="LW456" s="804"/>
      <c r="LX456" s="804"/>
      <c r="LY456" s="826"/>
      <c r="LZ456" s="825"/>
      <c r="MA456" s="825"/>
      <c r="MB456" s="803"/>
      <c r="MC456" s="804"/>
      <c r="MD456" s="804"/>
      <c r="ME456" s="826"/>
      <c r="MF456" s="825"/>
      <c r="MG456" s="825"/>
      <c r="MH456" s="803"/>
      <c r="MI456" s="804"/>
      <c r="MJ456" s="804"/>
      <c r="MK456" s="826"/>
      <c r="ML456" s="825"/>
      <c r="MM456" s="825"/>
      <c r="MN456" s="803"/>
      <c r="MO456" s="804"/>
      <c r="MP456" s="804"/>
      <c r="MQ456" s="823"/>
      <c r="MR456" s="824"/>
      <c r="MS456" s="824"/>
      <c r="MT456" s="805"/>
      <c r="MU456" s="804"/>
      <c r="MV456" s="804"/>
      <c r="MW456" s="823"/>
      <c r="MX456" s="824"/>
      <c r="MY456" s="824"/>
      <c r="MZ456" s="805"/>
      <c r="NA456" s="804"/>
      <c r="NB456" s="804"/>
      <c r="NC456" s="823"/>
      <c r="ND456" s="824"/>
      <c r="NE456" s="824"/>
      <c r="NF456" s="805"/>
      <c r="NG456" s="804"/>
      <c r="NH456" s="804"/>
      <c r="NI456" s="823"/>
      <c r="NJ456" s="824"/>
      <c r="NK456" s="824"/>
      <c r="NL456" s="805"/>
      <c r="NM456" s="809"/>
      <c r="NN456" s="809"/>
      <c r="NO456" s="826"/>
      <c r="NP456" s="825"/>
      <c r="NQ456" s="825"/>
      <c r="NR456" s="803"/>
      <c r="NS456" s="826"/>
      <c r="NT456" s="824"/>
      <c r="NU456" s="824"/>
      <c r="NV456" s="805"/>
      <c r="NW456" s="823"/>
      <c r="NX456" s="824"/>
      <c r="NY456" s="824"/>
      <c r="NZ456" s="834"/>
      <c r="OA456" s="823"/>
      <c r="OB456" s="824"/>
      <c r="OC456" s="824"/>
      <c r="OD456" s="803"/>
      <c r="OE456" s="826"/>
      <c r="OF456" s="825"/>
      <c r="OG456" s="825"/>
      <c r="OH456" s="803"/>
      <c r="OI456" s="823"/>
      <c r="OJ456" s="824"/>
      <c r="OK456" s="824"/>
      <c r="OL456" s="805"/>
      <c r="OM456" s="823"/>
      <c r="ON456" s="824"/>
      <c r="OO456" s="824"/>
      <c r="OP456" s="805"/>
      <c r="OQ456" s="853"/>
      <c r="OR456" s="854"/>
      <c r="OS456" s="854"/>
      <c r="OT456" s="855"/>
      <c r="OU456" s="853"/>
      <c r="OV456" s="854"/>
      <c r="OW456" s="854"/>
      <c r="OX456" s="803"/>
      <c r="OY456" s="853"/>
      <c r="OZ456" s="854"/>
      <c r="PA456" s="854"/>
      <c r="PB456" s="855"/>
      <c r="PC456" s="853"/>
      <c r="PD456" s="854"/>
      <c r="PE456" s="854"/>
      <c r="PF456" s="803"/>
    </row>
    <row r="457" spans="1:422" ht="15" hidden="1" customHeight="1" x14ac:dyDescent="0.25">
      <c r="A457" s="801" t="s">
        <v>39</v>
      </c>
      <c r="B457" s="769" t="s">
        <v>40</v>
      </c>
      <c r="C457" s="769" t="s">
        <v>30</v>
      </c>
      <c r="D457" s="770"/>
      <c r="E457" s="769"/>
      <c r="F457" s="769" t="s">
        <v>247</v>
      </c>
      <c r="G457" s="769"/>
      <c r="H457" s="769"/>
      <c r="I457" s="769"/>
      <c r="J457" s="769"/>
      <c r="K457" s="769"/>
      <c r="L457" s="769"/>
      <c r="M457" s="769"/>
      <c r="N457" s="769"/>
      <c r="O457" s="769"/>
      <c r="P457" s="769"/>
      <c r="Q457" s="769"/>
      <c r="R457" s="769"/>
      <c r="S457" s="769"/>
      <c r="T457" s="816"/>
      <c r="U457" s="816"/>
      <c r="V457" s="816"/>
      <c r="W457" s="816"/>
      <c r="X457" s="769">
        <v>1</v>
      </c>
      <c r="Y457" s="769">
        <f>IF(AND(AJ457="",AK457="",AL457="",AN457="",AO457="",OR(AP457="",AP457=Dropdown!$AM$12,AP457=Dropdown!$AM$11)),1,0)</f>
        <v>1</v>
      </c>
      <c r="Z457" s="769">
        <f t="shared" si="63"/>
        <v>1</v>
      </c>
      <c r="AA457" s="769">
        <f t="shared" si="64"/>
        <v>0</v>
      </c>
      <c r="AB457" s="769">
        <f t="shared" si="66"/>
        <v>0</v>
      </c>
      <c r="AC457" s="769"/>
      <c r="AD457" s="772" t="str">
        <f>IF(OR(T457&lt;&gt;"",U457&lt;&gt;""),Dropdown!$A$4,IF(OR(V457&lt;&gt;"",W457&lt;&gt;""),Dropdown!$A$5,Dropdown!$A$3))</f>
        <v>Residential</v>
      </c>
      <c r="AE457" s="773" t="s">
        <v>634</v>
      </c>
      <c r="AF457" s="773" t="str">
        <f>VLOOKUP(AG457,Dropdown!$N$3:$R$62,2,FALSE)</f>
        <v>LAC</v>
      </c>
      <c r="AG457" s="802" t="s">
        <v>39</v>
      </c>
      <c r="AH457" s="773" t="str">
        <f>IF(AG457&lt;&gt;"",VLOOKUP(AG457,Dropdown!$N$3:$R$62,3,FALSE),IF(AF457&lt;&gt;"",VLOOKUP(AF457,Dropdown!$N$3:$R$62,3,FALSE),IF(AE457&lt;&gt;"",VLOOKUP(AE457,Dropdown!$N$3:$R$62,3,FALSE),"")))</f>
        <v>UMI</v>
      </c>
      <c r="AI457" s="773" t="str">
        <f>IF(AG457&lt;&gt;"",VLOOKUP(AG457,Dropdown!$N$3:$R$62,5,FALSE),IF(AF457&lt;&gt;"",VLOOKUP(AF457,Dropdown!$N$3:$R$62,5,FALSE),IF(AE457&lt;&gt;"",VLOOKUP(AE457,Dropdown!$N$3:$R$62,5,FALSE),"")))</f>
        <v>Tropical</v>
      </c>
      <c r="AJ457" s="773"/>
      <c r="AK457" s="773"/>
      <c r="AL457" s="773"/>
      <c r="AM457" s="773"/>
      <c r="AN457" s="773"/>
      <c r="AO457" s="773"/>
      <c r="AP457" s="925" t="s">
        <v>423</v>
      </c>
      <c r="AQ457" s="769"/>
      <c r="AR457" s="774" t="s">
        <v>251</v>
      </c>
      <c r="AS457" s="845"/>
      <c r="AT457" s="769"/>
      <c r="AU457" s="769"/>
      <c r="AV457" s="846" t="s">
        <v>257</v>
      </c>
      <c r="AW457" s="823"/>
      <c r="AX457" s="824"/>
      <c r="AY457" s="824">
        <v>109.42</v>
      </c>
      <c r="AZ457" s="803"/>
      <c r="BA457" s="804"/>
      <c r="BB457" s="804"/>
      <c r="BC457" s="823"/>
      <c r="BD457" s="824"/>
      <c r="BE457" s="825"/>
      <c r="BF457" s="805"/>
      <c r="BG457" s="804"/>
      <c r="BH457" s="804"/>
      <c r="BI457" s="823"/>
      <c r="BJ457" s="824"/>
      <c r="BK457" s="824"/>
      <c r="BL457" s="805"/>
      <c r="BM457" s="804"/>
      <c r="BN457" s="804"/>
      <c r="BO457" s="826"/>
      <c r="BP457" s="825"/>
      <c r="BQ457" s="825"/>
      <c r="BR457" s="803"/>
      <c r="BS457" s="804"/>
      <c r="BT457" s="804"/>
      <c r="BU457" s="826"/>
      <c r="BV457" s="825"/>
      <c r="BW457" s="825"/>
      <c r="BX457" s="803"/>
      <c r="BY457" s="804"/>
      <c r="BZ457" s="804"/>
      <c r="CA457" s="826"/>
      <c r="CB457" s="825"/>
      <c r="CC457" s="825"/>
      <c r="CD457" s="803"/>
      <c r="CE457" s="804"/>
      <c r="CF457" s="804"/>
      <c r="CG457" s="826"/>
      <c r="CH457" s="825"/>
      <c r="CI457" s="825"/>
      <c r="CJ457" s="803"/>
      <c r="CK457" s="804"/>
      <c r="CL457" s="804"/>
      <c r="CM457" s="826"/>
      <c r="CN457" s="825"/>
      <c r="CO457" s="825"/>
      <c r="CP457" s="803"/>
      <c r="CQ457" s="804"/>
      <c r="CR457" s="804"/>
      <c r="CS457" s="826"/>
      <c r="CT457" s="825"/>
      <c r="CU457" s="825"/>
      <c r="CV457" s="803"/>
      <c r="CW457" s="804"/>
      <c r="CX457" s="804"/>
      <c r="CY457" s="826"/>
      <c r="CZ457" s="825"/>
      <c r="DA457" s="825"/>
      <c r="DB457" s="803"/>
      <c r="DC457" s="804"/>
      <c r="DD457" s="804"/>
      <c r="DE457" s="826"/>
      <c r="DF457" s="825"/>
      <c r="DG457" s="825"/>
      <c r="DH457" s="803"/>
      <c r="DI457" s="804"/>
      <c r="DJ457" s="804"/>
      <c r="DK457" s="826"/>
      <c r="DL457" s="825"/>
      <c r="DM457" s="825"/>
      <c r="DN457" s="803"/>
      <c r="DO457" s="804"/>
      <c r="DP457" s="804"/>
      <c r="DQ457" s="827"/>
      <c r="DR457" s="828"/>
      <c r="DS457" s="835"/>
      <c r="DT457" s="813"/>
      <c r="DU457" s="812"/>
      <c r="DV457" s="812"/>
      <c r="DW457" s="836"/>
      <c r="DX457" s="835"/>
      <c r="DY457" s="828"/>
      <c r="DZ457" s="813"/>
      <c r="EA457" s="812"/>
      <c r="EB457" s="812"/>
      <c r="EC457" s="827"/>
      <c r="ED457" s="828"/>
      <c r="EE457" s="835"/>
      <c r="EF457" s="813"/>
      <c r="EG457" s="812"/>
      <c r="EH457" s="812"/>
      <c r="EI457" s="836"/>
      <c r="EJ457" s="835"/>
      <c r="EK457" s="828"/>
      <c r="EL457" s="813"/>
      <c r="EM457" s="812"/>
      <c r="EN457" s="812"/>
      <c r="EO457" s="827"/>
      <c r="EP457" s="828"/>
      <c r="EQ457" s="835"/>
      <c r="ER457" s="813"/>
      <c r="ES457" s="812"/>
      <c r="ET457" s="812"/>
      <c r="EU457" s="836"/>
      <c r="EV457" s="835"/>
      <c r="EW457" s="828"/>
      <c r="EX457" s="813"/>
      <c r="EY457" s="812"/>
      <c r="EZ457" s="812"/>
      <c r="FA457" s="827"/>
      <c r="FB457" s="828"/>
      <c r="FC457" s="835"/>
      <c r="FD457" s="813"/>
      <c r="FE457" s="812"/>
      <c r="FF457" s="812"/>
      <c r="FG457" s="836"/>
      <c r="FH457" s="835"/>
      <c r="FI457" s="828"/>
      <c r="FJ457" s="813"/>
      <c r="FK457" s="812"/>
      <c r="FL457" s="812"/>
      <c r="FM457" s="827"/>
      <c r="FN457" s="828"/>
      <c r="FO457" s="835"/>
      <c r="FP457" s="813"/>
      <c r="FQ457" s="812"/>
      <c r="FR457" s="812"/>
      <c r="FS457" s="826"/>
      <c r="FT457" s="825"/>
      <c r="FU457" s="825"/>
      <c r="FV457" s="803"/>
      <c r="FW457" s="804"/>
      <c r="FX457" s="804"/>
      <c r="FY457" s="826"/>
      <c r="FZ457" s="825"/>
      <c r="GA457" s="825"/>
      <c r="GB457" s="803"/>
      <c r="GC457" s="804"/>
      <c r="GD457" s="804"/>
      <c r="GE457" s="826"/>
      <c r="GF457" s="825"/>
      <c r="GG457" s="825"/>
      <c r="GH457" s="803"/>
      <c r="GI457" s="804"/>
      <c r="GJ457" s="804"/>
      <c r="GK457" s="826"/>
      <c r="GL457" s="825"/>
      <c r="GM457" s="825"/>
      <c r="GN457" s="803"/>
      <c r="GO457" s="804"/>
      <c r="GP457" s="804"/>
      <c r="GQ457" s="826"/>
      <c r="GR457" s="825"/>
      <c r="GS457" s="825"/>
      <c r="GT457" s="803"/>
      <c r="GU457" s="804"/>
      <c r="GV457" s="804"/>
      <c r="GW457" s="826"/>
      <c r="GX457" s="825"/>
      <c r="GY457" s="825"/>
      <c r="GZ457" s="803"/>
      <c r="HA457" s="804"/>
      <c r="HB457" s="804"/>
      <c r="HC457" s="826"/>
      <c r="HD457" s="825"/>
      <c r="HE457" s="825"/>
      <c r="HF457" s="803"/>
      <c r="HG457" s="804"/>
      <c r="HH457" s="804"/>
      <c r="HI457" s="826"/>
      <c r="HJ457" s="825"/>
      <c r="HK457" s="825"/>
      <c r="HL457" s="803"/>
      <c r="HM457" s="804"/>
      <c r="HN457" s="804"/>
      <c r="HO457" s="826"/>
      <c r="HP457" s="825"/>
      <c r="HQ457" s="825"/>
      <c r="HR457" s="803"/>
      <c r="HS457" s="804"/>
      <c r="HT457" s="804"/>
      <c r="HU457" s="826"/>
      <c r="HV457" s="825"/>
      <c r="HW457" s="825"/>
      <c r="HX457" s="803"/>
      <c r="HY457" s="804"/>
      <c r="HZ457" s="804"/>
      <c r="IA457" s="826"/>
      <c r="IB457" s="825"/>
      <c r="IC457" s="825"/>
      <c r="ID457" s="803"/>
      <c r="IE457" s="804"/>
      <c r="IF457" s="804"/>
      <c r="IG457" s="826"/>
      <c r="IH457" s="825"/>
      <c r="II457" s="825"/>
      <c r="IJ457" s="803"/>
      <c r="IK457" s="804"/>
      <c r="IL457" s="804"/>
      <c r="IM457" s="826"/>
      <c r="IN457" s="825"/>
      <c r="IO457" s="825"/>
      <c r="IP457" s="803"/>
      <c r="IQ457" s="804"/>
      <c r="IR457" s="804"/>
      <c r="IS457" s="826"/>
      <c r="IT457" s="825"/>
      <c r="IU457" s="825"/>
      <c r="IV457" s="803"/>
      <c r="IW457" s="804"/>
      <c r="IX457" s="804"/>
      <c r="IY457" s="826"/>
      <c r="IZ457" s="825"/>
      <c r="JA457" s="825"/>
      <c r="JB457" s="803"/>
      <c r="JC457" s="804"/>
      <c r="JD457" s="804"/>
      <c r="JE457" s="826"/>
      <c r="JF457" s="825"/>
      <c r="JG457" s="825"/>
      <c r="JH457" s="803"/>
      <c r="JI457" s="804"/>
      <c r="JJ457" s="804"/>
      <c r="JK457" s="826"/>
      <c r="JL457" s="825"/>
      <c r="JM457" s="825"/>
      <c r="JN457" s="803"/>
      <c r="JO457" s="804"/>
      <c r="JP457" s="804"/>
      <c r="JQ457" s="826"/>
      <c r="JR457" s="825"/>
      <c r="JS457" s="825"/>
      <c r="JT457" s="803"/>
      <c r="JU457" s="804"/>
      <c r="JV457" s="804"/>
      <c r="JW457" s="826"/>
      <c r="JX457" s="825"/>
      <c r="JY457" s="825"/>
      <c r="JZ457" s="803"/>
      <c r="KA457" s="804"/>
      <c r="KB457" s="804"/>
      <c r="KC457" s="826"/>
      <c r="KD457" s="825"/>
      <c r="KE457" s="825"/>
      <c r="KF457" s="803"/>
      <c r="KG457" s="804"/>
      <c r="KH457" s="804"/>
      <c r="KI457" s="826"/>
      <c r="KJ457" s="825"/>
      <c r="KK457" s="825"/>
      <c r="KL457" s="803"/>
      <c r="KM457" s="804"/>
      <c r="KN457" s="804"/>
      <c r="KO457" s="826"/>
      <c r="KP457" s="825"/>
      <c r="KQ457" s="825"/>
      <c r="KR457" s="803"/>
      <c r="KS457" s="804"/>
      <c r="KT457" s="804"/>
      <c r="KU457" s="826"/>
      <c r="KV457" s="825"/>
      <c r="KW457" s="825"/>
      <c r="KX457" s="803"/>
      <c r="KY457" s="804"/>
      <c r="KZ457" s="804"/>
      <c r="LA457" s="826"/>
      <c r="LB457" s="825"/>
      <c r="LC457" s="825"/>
      <c r="LD457" s="803"/>
      <c r="LE457" s="804"/>
      <c r="LF457" s="804"/>
      <c r="LG457" s="826"/>
      <c r="LH457" s="825"/>
      <c r="LI457" s="825"/>
      <c r="LJ457" s="803"/>
      <c r="LK457" s="804"/>
      <c r="LL457" s="804"/>
      <c r="LM457" s="826"/>
      <c r="LN457" s="825"/>
      <c r="LO457" s="825"/>
      <c r="LP457" s="803"/>
      <c r="LQ457" s="804"/>
      <c r="LR457" s="804"/>
      <c r="LS457" s="826"/>
      <c r="LT457" s="825"/>
      <c r="LU457" s="825"/>
      <c r="LV457" s="803"/>
      <c r="LW457" s="804"/>
      <c r="LX457" s="804"/>
      <c r="LY457" s="826"/>
      <c r="LZ457" s="825"/>
      <c r="MA457" s="825"/>
      <c r="MB457" s="803"/>
      <c r="MC457" s="804"/>
      <c r="MD457" s="804"/>
      <c r="ME457" s="826"/>
      <c r="MF457" s="825"/>
      <c r="MG457" s="825"/>
      <c r="MH457" s="803"/>
      <c r="MI457" s="804"/>
      <c r="MJ457" s="804"/>
      <c r="MK457" s="826"/>
      <c r="ML457" s="825"/>
      <c r="MM457" s="825"/>
      <c r="MN457" s="803"/>
      <c r="MO457" s="804"/>
      <c r="MP457" s="804"/>
      <c r="MQ457" s="823"/>
      <c r="MR457" s="824"/>
      <c r="MS457" s="824"/>
      <c r="MT457" s="805"/>
      <c r="MU457" s="804"/>
      <c r="MV457" s="804"/>
      <c r="MW457" s="823"/>
      <c r="MX457" s="824"/>
      <c r="MY457" s="824"/>
      <c r="MZ457" s="805"/>
      <c r="NA457" s="804"/>
      <c r="NB457" s="804"/>
      <c r="NC457" s="823"/>
      <c r="ND457" s="824"/>
      <c r="NE457" s="824"/>
      <c r="NF457" s="805"/>
      <c r="NG457" s="804"/>
      <c r="NH457" s="804"/>
      <c r="NI457" s="823"/>
      <c r="NJ457" s="824"/>
      <c r="NK457" s="824"/>
      <c r="NL457" s="805"/>
      <c r="NM457" s="809"/>
      <c r="NN457" s="809"/>
      <c r="NO457" s="826"/>
      <c r="NP457" s="825"/>
      <c r="NQ457" s="825"/>
      <c r="NR457" s="803"/>
      <c r="NS457" s="826"/>
      <c r="NT457" s="824"/>
      <c r="NU457" s="824"/>
      <c r="NV457" s="805"/>
      <c r="NW457" s="823"/>
      <c r="NX457" s="824"/>
      <c r="NY457" s="824"/>
      <c r="NZ457" s="834"/>
      <c r="OA457" s="823"/>
      <c r="OB457" s="824"/>
      <c r="OC457" s="824"/>
      <c r="OD457" s="803"/>
      <c r="OE457" s="826"/>
      <c r="OF457" s="825"/>
      <c r="OG457" s="825"/>
      <c r="OH457" s="803"/>
      <c r="OI457" s="823"/>
      <c r="OJ457" s="824"/>
      <c r="OK457" s="824"/>
      <c r="OL457" s="805"/>
      <c r="OM457" s="823"/>
      <c r="ON457" s="824"/>
      <c r="OO457" s="824"/>
      <c r="OP457" s="805"/>
      <c r="OQ457" s="853"/>
      <c r="OR457" s="854"/>
      <c r="OS457" s="854"/>
      <c r="OT457" s="855"/>
      <c r="OU457" s="853"/>
      <c r="OV457" s="854"/>
      <c r="OW457" s="854"/>
      <c r="OX457" s="803"/>
      <c r="OY457" s="853"/>
      <c r="OZ457" s="854"/>
      <c r="PA457" s="854"/>
      <c r="PB457" s="855"/>
      <c r="PC457" s="853"/>
      <c r="PD457" s="854"/>
      <c r="PE457" s="854"/>
      <c r="PF457" s="803"/>
    </row>
    <row r="458" spans="1:422" ht="15" hidden="1" customHeight="1" x14ac:dyDescent="0.25">
      <c r="A458" s="801" t="s">
        <v>33</v>
      </c>
      <c r="B458" s="769" t="s">
        <v>50</v>
      </c>
      <c r="C458" s="769" t="s">
        <v>16</v>
      </c>
      <c r="D458" s="770"/>
      <c r="E458" s="769"/>
      <c r="F458" s="769" t="s">
        <v>120</v>
      </c>
      <c r="G458" s="769"/>
      <c r="H458" s="769"/>
      <c r="I458" s="769"/>
      <c r="J458" s="769"/>
      <c r="K458" s="769"/>
      <c r="L458" s="769"/>
      <c r="M458" s="769"/>
      <c r="N458" s="769"/>
      <c r="O458" s="769"/>
      <c r="P458" s="769"/>
      <c r="Q458" s="769"/>
      <c r="R458" s="769"/>
      <c r="S458" s="769"/>
      <c r="T458" s="816"/>
      <c r="U458" s="816"/>
      <c r="V458" s="816"/>
      <c r="W458" s="816"/>
      <c r="X458" s="769">
        <v>1</v>
      </c>
      <c r="Y458" s="769">
        <f>IF(AND(AJ458="",AK458="",AL458="",AN458="",AO458="",OR(AP458="",AP458=Dropdown!$AM$12,AP458=Dropdown!$AM$11)),1,0)</f>
        <v>1</v>
      </c>
      <c r="Z458" s="769">
        <f t="shared" ref="Z458:Z496" si="67">IF(SUM(AW458:AY458,BC458:BE458,BI458:BK458)&gt;0,1,0)</f>
        <v>1</v>
      </c>
      <c r="AA458" s="769">
        <f t="shared" ref="AA458:AA493" si="68">IF(SUM(DQ458:DS458,FS458:FU458,IM458:IO458,KO458:KQ458)&gt;0,1,0)</f>
        <v>0</v>
      </c>
      <c r="AB458" s="769">
        <f t="shared" si="66"/>
        <v>0</v>
      </c>
      <c r="AC458" s="769"/>
      <c r="AD458" s="772" t="str">
        <f>IF(OR(T458&lt;&gt;"",U458&lt;&gt;""),Dropdown!$A$4,IF(OR(V458&lt;&gt;"",W458&lt;&gt;""),Dropdown!$A$5,Dropdown!$A$3))</f>
        <v>Residential</v>
      </c>
      <c r="AE458" s="773" t="s">
        <v>343</v>
      </c>
      <c r="AF458" s="773" t="str">
        <f>VLOOKUP(AG458,Dropdown!$N$3:$R$62,2,FALSE)</f>
        <v>EAP</v>
      </c>
      <c r="AG458" s="802" t="s">
        <v>33</v>
      </c>
      <c r="AH458" s="773" t="str">
        <f>IF(AG458&lt;&gt;"",VLOOKUP(AG458,Dropdown!$N$3:$R$62,3,FALSE),IF(AF458&lt;&gt;"",VLOOKUP(AF458,Dropdown!$N$3:$R$62,3,FALSE),IF(AE458&lt;&gt;"",VLOOKUP(AE458,Dropdown!$N$3:$R$62,3,FALSE),"")))</f>
        <v>LMI</v>
      </c>
      <c r="AI458" s="773" t="str">
        <f>IF(AG458&lt;&gt;"",VLOOKUP(AG458,Dropdown!$N$3:$R$62,5,FALSE),IF(AF458&lt;&gt;"",VLOOKUP(AF458,Dropdown!$N$3:$R$62,5,FALSE),IF(AE458&lt;&gt;"",VLOOKUP(AE458,Dropdown!$N$3:$R$62,5,FALSE),"")))</f>
        <v>Tropical</v>
      </c>
      <c r="AJ458" s="773"/>
      <c r="AK458" s="773"/>
      <c r="AL458" s="773"/>
      <c r="AM458" s="773"/>
      <c r="AN458" s="773"/>
      <c r="AO458" s="773"/>
      <c r="AP458" s="925" t="s">
        <v>423</v>
      </c>
      <c r="AQ458" s="769"/>
      <c r="AR458" s="774" t="s">
        <v>251</v>
      </c>
      <c r="AS458" s="845"/>
      <c r="AT458" s="769"/>
      <c r="AU458" s="769"/>
      <c r="AV458" s="846" t="s">
        <v>255</v>
      </c>
      <c r="AW458" s="823"/>
      <c r="AX458" s="824"/>
      <c r="AY458" s="824">
        <f>171.94*0.65</f>
        <v>111.761</v>
      </c>
      <c r="AZ458" s="803"/>
      <c r="BA458" s="804"/>
      <c r="BB458" s="804"/>
      <c r="BC458" s="823"/>
      <c r="BD458" s="824"/>
      <c r="BE458" s="825"/>
      <c r="BF458" s="805"/>
      <c r="BG458" s="804"/>
      <c r="BH458" s="804"/>
      <c r="BI458" s="823"/>
      <c r="BJ458" s="824"/>
      <c r="BK458" s="824"/>
      <c r="BL458" s="805"/>
      <c r="BM458" s="804"/>
      <c r="BN458" s="804"/>
      <c r="BO458" s="826"/>
      <c r="BP458" s="825"/>
      <c r="BQ458" s="825"/>
      <c r="BR458" s="803"/>
      <c r="BS458" s="804"/>
      <c r="BT458" s="804"/>
      <c r="BU458" s="826"/>
      <c r="BV458" s="825"/>
      <c r="BW458" s="825"/>
      <c r="BX458" s="803"/>
      <c r="BY458" s="804"/>
      <c r="BZ458" s="804"/>
      <c r="CA458" s="826"/>
      <c r="CB458" s="825"/>
      <c r="CC458" s="825"/>
      <c r="CD458" s="803"/>
      <c r="CE458" s="804"/>
      <c r="CF458" s="804"/>
      <c r="CG458" s="826"/>
      <c r="CH458" s="825"/>
      <c r="CI458" s="825"/>
      <c r="CJ458" s="803"/>
      <c r="CK458" s="804"/>
      <c r="CL458" s="804"/>
      <c r="CM458" s="826"/>
      <c r="CN458" s="825"/>
      <c r="CO458" s="825"/>
      <c r="CP458" s="803"/>
      <c r="CQ458" s="804"/>
      <c r="CR458" s="804"/>
      <c r="CS458" s="826"/>
      <c r="CT458" s="825"/>
      <c r="CU458" s="825"/>
      <c r="CV458" s="803"/>
      <c r="CW458" s="804"/>
      <c r="CX458" s="804"/>
      <c r="CY458" s="826"/>
      <c r="CZ458" s="825"/>
      <c r="DA458" s="825"/>
      <c r="DB458" s="803"/>
      <c r="DC458" s="804"/>
      <c r="DD458" s="804"/>
      <c r="DE458" s="826"/>
      <c r="DF458" s="825"/>
      <c r="DG458" s="825"/>
      <c r="DH458" s="803"/>
      <c r="DI458" s="804"/>
      <c r="DJ458" s="804"/>
      <c r="DK458" s="826"/>
      <c r="DL458" s="825"/>
      <c r="DM458" s="825"/>
      <c r="DN458" s="803"/>
      <c r="DO458" s="804"/>
      <c r="DP458" s="804"/>
      <c r="DQ458" s="827"/>
      <c r="DR458" s="828"/>
      <c r="DS458" s="835"/>
      <c r="DT458" s="813"/>
      <c r="DU458" s="812"/>
      <c r="DV458" s="812"/>
      <c r="DW458" s="836"/>
      <c r="DX458" s="835"/>
      <c r="DY458" s="828"/>
      <c r="DZ458" s="813"/>
      <c r="EA458" s="812"/>
      <c r="EB458" s="812"/>
      <c r="EC458" s="827"/>
      <c r="ED458" s="828"/>
      <c r="EE458" s="835"/>
      <c r="EF458" s="813"/>
      <c r="EG458" s="812"/>
      <c r="EH458" s="812"/>
      <c r="EI458" s="836"/>
      <c r="EJ458" s="835"/>
      <c r="EK458" s="828"/>
      <c r="EL458" s="813"/>
      <c r="EM458" s="812"/>
      <c r="EN458" s="812"/>
      <c r="EO458" s="827"/>
      <c r="EP458" s="828"/>
      <c r="EQ458" s="835"/>
      <c r="ER458" s="813"/>
      <c r="ES458" s="812"/>
      <c r="ET458" s="812"/>
      <c r="EU458" s="836"/>
      <c r="EV458" s="835"/>
      <c r="EW458" s="828"/>
      <c r="EX458" s="813"/>
      <c r="EY458" s="812"/>
      <c r="EZ458" s="812"/>
      <c r="FA458" s="827"/>
      <c r="FB458" s="828"/>
      <c r="FC458" s="835"/>
      <c r="FD458" s="813"/>
      <c r="FE458" s="812"/>
      <c r="FF458" s="812"/>
      <c r="FG458" s="836"/>
      <c r="FH458" s="835"/>
      <c r="FI458" s="828"/>
      <c r="FJ458" s="813"/>
      <c r="FK458" s="812"/>
      <c r="FL458" s="812"/>
      <c r="FM458" s="827"/>
      <c r="FN458" s="828"/>
      <c r="FO458" s="835"/>
      <c r="FP458" s="813"/>
      <c r="FQ458" s="812"/>
      <c r="FR458" s="812"/>
      <c r="FS458" s="826"/>
      <c r="FT458" s="825"/>
      <c r="FU458" s="825"/>
      <c r="FV458" s="803"/>
      <c r="FW458" s="804"/>
      <c r="FX458" s="804"/>
      <c r="FY458" s="826"/>
      <c r="FZ458" s="825"/>
      <c r="GA458" s="825"/>
      <c r="GB458" s="803"/>
      <c r="GC458" s="804"/>
      <c r="GD458" s="804"/>
      <c r="GE458" s="826"/>
      <c r="GF458" s="825"/>
      <c r="GG458" s="825"/>
      <c r="GH458" s="803"/>
      <c r="GI458" s="804"/>
      <c r="GJ458" s="804"/>
      <c r="GK458" s="826"/>
      <c r="GL458" s="825"/>
      <c r="GM458" s="825"/>
      <c r="GN458" s="803"/>
      <c r="GO458" s="804"/>
      <c r="GP458" s="804"/>
      <c r="GQ458" s="826"/>
      <c r="GR458" s="825"/>
      <c r="GS458" s="825"/>
      <c r="GT458" s="803"/>
      <c r="GU458" s="804"/>
      <c r="GV458" s="804"/>
      <c r="GW458" s="826"/>
      <c r="GX458" s="825"/>
      <c r="GY458" s="825"/>
      <c r="GZ458" s="803"/>
      <c r="HA458" s="804"/>
      <c r="HB458" s="804"/>
      <c r="HC458" s="826"/>
      <c r="HD458" s="825"/>
      <c r="HE458" s="825"/>
      <c r="HF458" s="803"/>
      <c r="HG458" s="804"/>
      <c r="HH458" s="804"/>
      <c r="HI458" s="826"/>
      <c r="HJ458" s="825"/>
      <c r="HK458" s="825"/>
      <c r="HL458" s="803"/>
      <c r="HM458" s="804"/>
      <c r="HN458" s="804"/>
      <c r="HO458" s="826"/>
      <c r="HP458" s="825"/>
      <c r="HQ458" s="825"/>
      <c r="HR458" s="803"/>
      <c r="HS458" s="804"/>
      <c r="HT458" s="804"/>
      <c r="HU458" s="826"/>
      <c r="HV458" s="825"/>
      <c r="HW458" s="825"/>
      <c r="HX458" s="803"/>
      <c r="HY458" s="804"/>
      <c r="HZ458" s="804"/>
      <c r="IA458" s="826"/>
      <c r="IB458" s="825"/>
      <c r="IC458" s="825"/>
      <c r="ID458" s="803"/>
      <c r="IE458" s="804"/>
      <c r="IF458" s="804"/>
      <c r="IG458" s="826"/>
      <c r="IH458" s="825"/>
      <c r="II458" s="825"/>
      <c r="IJ458" s="803"/>
      <c r="IK458" s="804"/>
      <c r="IL458" s="804"/>
      <c r="IM458" s="826"/>
      <c r="IN458" s="825"/>
      <c r="IO458" s="825"/>
      <c r="IP458" s="803"/>
      <c r="IQ458" s="804"/>
      <c r="IR458" s="804"/>
      <c r="IS458" s="826"/>
      <c r="IT458" s="825"/>
      <c r="IU458" s="825"/>
      <c r="IV458" s="803"/>
      <c r="IW458" s="804"/>
      <c r="IX458" s="804"/>
      <c r="IY458" s="826"/>
      <c r="IZ458" s="825"/>
      <c r="JA458" s="825"/>
      <c r="JB458" s="803"/>
      <c r="JC458" s="804"/>
      <c r="JD458" s="804"/>
      <c r="JE458" s="826"/>
      <c r="JF458" s="825"/>
      <c r="JG458" s="825"/>
      <c r="JH458" s="803"/>
      <c r="JI458" s="804"/>
      <c r="JJ458" s="804"/>
      <c r="JK458" s="826"/>
      <c r="JL458" s="825"/>
      <c r="JM458" s="825"/>
      <c r="JN458" s="803"/>
      <c r="JO458" s="804"/>
      <c r="JP458" s="804"/>
      <c r="JQ458" s="826"/>
      <c r="JR458" s="825"/>
      <c r="JS458" s="825"/>
      <c r="JT458" s="803"/>
      <c r="JU458" s="804"/>
      <c r="JV458" s="804"/>
      <c r="JW458" s="826"/>
      <c r="JX458" s="825"/>
      <c r="JY458" s="825"/>
      <c r="JZ458" s="803"/>
      <c r="KA458" s="804"/>
      <c r="KB458" s="804"/>
      <c r="KC458" s="826"/>
      <c r="KD458" s="825"/>
      <c r="KE458" s="825"/>
      <c r="KF458" s="803"/>
      <c r="KG458" s="804"/>
      <c r="KH458" s="804"/>
      <c r="KI458" s="826"/>
      <c r="KJ458" s="825"/>
      <c r="KK458" s="825"/>
      <c r="KL458" s="803"/>
      <c r="KM458" s="804"/>
      <c r="KN458" s="804"/>
      <c r="KO458" s="826"/>
      <c r="KP458" s="825"/>
      <c r="KQ458" s="825"/>
      <c r="KR458" s="803"/>
      <c r="KS458" s="804"/>
      <c r="KT458" s="804"/>
      <c r="KU458" s="826"/>
      <c r="KV458" s="825"/>
      <c r="KW458" s="825"/>
      <c r="KX458" s="803"/>
      <c r="KY458" s="804"/>
      <c r="KZ458" s="804"/>
      <c r="LA458" s="826"/>
      <c r="LB458" s="825"/>
      <c r="LC458" s="825"/>
      <c r="LD458" s="803"/>
      <c r="LE458" s="804"/>
      <c r="LF458" s="804"/>
      <c r="LG458" s="826"/>
      <c r="LH458" s="825"/>
      <c r="LI458" s="825"/>
      <c r="LJ458" s="803"/>
      <c r="LK458" s="804"/>
      <c r="LL458" s="804"/>
      <c r="LM458" s="826"/>
      <c r="LN458" s="825"/>
      <c r="LO458" s="825"/>
      <c r="LP458" s="803"/>
      <c r="LQ458" s="804"/>
      <c r="LR458" s="804"/>
      <c r="LS458" s="826"/>
      <c r="LT458" s="825"/>
      <c r="LU458" s="825"/>
      <c r="LV458" s="803"/>
      <c r="LW458" s="804"/>
      <c r="LX458" s="804"/>
      <c r="LY458" s="826"/>
      <c r="LZ458" s="825"/>
      <c r="MA458" s="825"/>
      <c r="MB458" s="803"/>
      <c r="MC458" s="804"/>
      <c r="MD458" s="804"/>
      <c r="ME458" s="826"/>
      <c r="MF458" s="825"/>
      <c r="MG458" s="825"/>
      <c r="MH458" s="803"/>
      <c r="MI458" s="804"/>
      <c r="MJ458" s="804"/>
      <c r="MK458" s="826"/>
      <c r="ML458" s="825"/>
      <c r="MM458" s="825"/>
      <c r="MN458" s="803"/>
      <c r="MO458" s="804"/>
      <c r="MP458" s="804"/>
      <c r="MQ458" s="823"/>
      <c r="MR458" s="824"/>
      <c r="MS458" s="824"/>
      <c r="MT458" s="805"/>
      <c r="MU458" s="804"/>
      <c r="MV458" s="804"/>
      <c r="MW458" s="823"/>
      <c r="MX458" s="824"/>
      <c r="MY458" s="824"/>
      <c r="MZ458" s="805"/>
      <c r="NA458" s="804"/>
      <c r="NB458" s="804"/>
      <c r="NC458" s="823"/>
      <c r="ND458" s="824"/>
      <c r="NE458" s="824"/>
      <c r="NF458" s="805"/>
      <c r="NG458" s="804"/>
      <c r="NH458" s="804"/>
      <c r="NI458" s="823"/>
      <c r="NJ458" s="824"/>
      <c r="NK458" s="824"/>
      <c r="NL458" s="805"/>
      <c r="NM458" s="809"/>
      <c r="NN458" s="809"/>
      <c r="NO458" s="826"/>
      <c r="NP458" s="825"/>
      <c r="NQ458" s="825"/>
      <c r="NR458" s="803"/>
      <c r="NS458" s="826"/>
      <c r="NT458" s="824"/>
      <c r="NU458" s="824"/>
      <c r="NV458" s="805"/>
      <c r="NW458" s="823"/>
      <c r="NX458" s="824"/>
      <c r="NY458" s="824"/>
      <c r="NZ458" s="834"/>
      <c r="OA458" s="823"/>
      <c r="OB458" s="824"/>
      <c r="OC458" s="824"/>
      <c r="OD458" s="803"/>
      <c r="OE458" s="826"/>
      <c r="OF458" s="825"/>
      <c r="OG458" s="825"/>
      <c r="OH458" s="803"/>
      <c r="OI458" s="823"/>
      <c r="OJ458" s="824"/>
      <c r="OK458" s="824"/>
      <c r="OL458" s="805"/>
      <c r="OM458" s="823"/>
      <c r="ON458" s="824"/>
      <c r="OO458" s="824"/>
      <c r="OP458" s="805"/>
      <c r="OQ458" s="853"/>
      <c r="OR458" s="854"/>
      <c r="OS458" s="854"/>
      <c r="OT458" s="855"/>
      <c r="OU458" s="853"/>
      <c r="OV458" s="854"/>
      <c r="OW458" s="854"/>
      <c r="OX458" s="803"/>
      <c r="OY458" s="853"/>
      <c r="OZ458" s="854"/>
      <c r="PA458" s="854"/>
      <c r="PB458" s="855"/>
      <c r="PC458" s="853"/>
      <c r="PD458" s="854"/>
      <c r="PE458" s="854"/>
      <c r="PF458" s="803"/>
    </row>
    <row r="459" spans="1:422" ht="15" hidden="1" customHeight="1" x14ac:dyDescent="0.25">
      <c r="A459" s="801" t="s">
        <v>62</v>
      </c>
      <c r="B459" s="769" t="s">
        <v>53</v>
      </c>
      <c r="C459" s="769" t="s">
        <v>30</v>
      </c>
      <c r="D459" s="770"/>
      <c r="E459" s="769"/>
      <c r="F459" s="769" t="s">
        <v>59</v>
      </c>
      <c r="G459" s="769"/>
      <c r="H459" s="769"/>
      <c r="I459" s="769"/>
      <c r="J459" s="769"/>
      <c r="K459" s="769"/>
      <c r="L459" s="769"/>
      <c r="M459" s="769"/>
      <c r="N459" s="769"/>
      <c r="O459" s="769"/>
      <c r="P459" s="769"/>
      <c r="Q459" s="769"/>
      <c r="R459" s="769"/>
      <c r="S459" s="769"/>
      <c r="T459" s="816"/>
      <c r="U459" s="816"/>
      <c r="V459" s="816"/>
      <c r="W459" s="816"/>
      <c r="X459" s="769">
        <v>1</v>
      </c>
      <c r="Y459" s="769">
        <f>IF(AND(AJ459="",AK459="",AL459="",AN459="",AO459="",OR(AP459="",AP459=Dropdown!$AM$12,AP459=Dropdown!$AM$11)),1,0)</f>
        <v>1</v>
      </c>
      <c r="Z459" s="769">
        <f t="shared" si="67"/>
        <v>1</v>
      </c>
      <c r="AA459" s="769">
        <f t="shared" si="68"/>
        <v>0</v>
      </c>
      <c r="AB459" s="769">
        <f t="shared" si="66"/>
        <v>0</v>
      </c>
      <c r="AC459" s="769"/>
      <c r="AD459" s="772" t="str">
        <f>IF(OR(T459&lt;&gt;"",U459&lt;&gt;""),Dropdown!$A$4,IF(OR(V459&lt;&gt;"",W459&lt;&gt;""),Dropdown!$A$5,Dropdown!$A$3))</f>
        <v>Residential</v>
      </c>
      <c r="AE459" s="773" t="s">
        <v>343</v>
      </c>
      <c r="AF459" s="773" t="str">
        <f>VLOOKUP(AG459,Dropdown!$N$3:$R$62,2,FALSE)</f>
        <v>MNA</v>
      </c>
      <c r="AG459" s="802" t="s">
        <v>62</v>
      </c>
      <c r="AH459" s="773" t="str">
        <f>IF(AG459&lt;&gt;"",VLOOKUP(AG459,Dropdown!$N$3:$R$62,3,FALSE),IF(AF459&lt;&gt;"",VLOOKUP(AF459,Dropdown!$N$3:$R$62,3,FALSE),IF(AE459&lt;&gt;"",VLOOKUP(AE459,Dropdown!$N$3:$R$62,3,FALSE),"")))</f>
        <v>UMI</v>
      </c>
      <c r="AI459" s="773" t="str">
        <f>IF(AG459&lt;&gt;"",VLOOKUP(AG459,Dropdown!$N$3:$R$62,5,FALSE),IF(AF459&lt;&gt;"",VLOOKUP(AF459,Dropdown!$N$3:$R$62,5,FALSE),IF(AE459&lt;&gt;"",VLOOKUP(AE459,Dropdown!$N$3:$R$62,5,FALSE),"")))</f>
        <v>Arid</v>
      </c>
      <c r="AJ459" s="773"/>
      <c r="AK459" s="773"/>
      <c r="AL459" s="773"/>
      <c r="AM459" s="773"/>
      <c r="AN459" s="773"/>
      <c r="AO459" s="773"/>
      <c r="AP459" s="925" t="s">
        <v>423</v>
      </c>
      <c r="AQ459" s="769"/>
      <c r="AR459" s="774" t="s">
        <v>251</v>
      </c>
      <c r="AS459" s="845"/>
      <c r="AT459" s="769"/>
      <c r="AU459" s="769"/>
      <c r="AV459" s="846" t="s">
        <v>260</v>
      </c>
      <c r="AW459" s="823"/>
      <c r="AX459" s="824"/>
      <c r="AY459" s="824">
        <v>72.87</v>
      </c>
      <c r="AZ459" s="803"/>
      <c r="BA459" s="804"/>
      <c r="BB459" s="804"/>
      <c r="BC459" s="823"/>
      <c r="BD459" s="824"/>
      <c r="BE459" s="825"/>
      <c r="BF459" s="805"/>
      <c r="BG459" s="804"/>
      <c r="BH459" s="804"/>
      <c r="BI459" s="823"/>
      <c r="BJ459" s="824"/>
      <c r="BK459" s="824"/>
      <c r="BL459" s="805"/>
      <c r="BM459" s="804"/>
      <c r="BN459" s="804"/>
      <c r="BO459" s="826"/>
      <c r="BP459" s="825"/>
      <c r="BQ459" s="825"/>
      <c r="BR459" s="803"/>
      <c r="BS459" s="804"/>
      <c r="BT459" s="804"/>
      <c r="BU459" s="826"/>
      <c r="BV459" s="825"/>
      <c r="BW459" s="825"/>
      <c r="BX459" s="803"/>
      <c r="BY459" s="804"/>
      <c r="BZ459" s="804"/>
      <c r="CA459" s="826"/>
      <c r="CB459" s="825"/>
      <c r="CC459" s="825"/>
      <c r="CD459" s="803"/>
      <c r="CE459" s="804"/>
      <c r="CF459" s="804"/>
      <c r="CG459" s="826"/>
      <c r="CH459" s="825"/>
      <c r="CI459" s="825"/>
      <c r="CJ459" s="803"/>
      <c r="CK459" s="804"/>
      <c r="CL459" s="804"/>
      <c r="CM459" s="826"/>
      <c r="CN459" s="825"/>
      <c r="CO459" s="825"/>
      <c r="CP459" s="803"/>
      <c r="CQ459" s="804"/>
      <c r="CR459" s="804"/>
      <c r="CS459" s="826"/>
      <c r="CT459" s="825"/>
      <c r="CU459" s="825"/>
      <c r="CV459" s="803"/>
      <c r="CW459" s="804"/>
      <c r="CX459" s="804"/>
      <c r="CY459" s="826"/>
      <c r="CZ459" s="825"/>
      <c r="DA459" s="825"/>
      <c r="DB459" s="803"/>
      <c r="DC459" s="804"/>
      <c r="DD459" s="804"/>
      <c r="DE459" s="826"/>
      <c r="DF459" s="825"/>
      <c r="DG459" s="825"/>
      <c r="DH459" s="803"/>
      <c r="DI459" s="804"/>
      <c r="DJ459" s="804"/>
      <c r="DK459" s="826"/>
      <c r="DL459" s="825"/>
      <c r="DM459" s="825"/>
      <c r="DN459" s="803"/>
      <c r="DO459" s="804"/>
      <c r="DP459" s="804"/>
      <c r="DQ459" s="827"/>
      <c r="DR459" s="828"/>
      <c r="DS459" s="835"/>
      <c r="DT459" s="813"/>
      <c r="DU459" s="812"/>
      <c r="DV459" s="812"/>
      <c r="DW459" s="836"/>
      <c r="DX459" s="835"/>
      <c r="DY459" s="828"/>
      <c r="DZ459" s="813"/>
      <c r="EA459" s="812"/>
      <c r="EB459" s="812"/>
      <c r="EC459" s="827"/>
      <c r="ED459" s="828"/>
      <c r="EE459" s="835"/>
      <c r="EF459" s="813"/>
      <c r="EG459" s="812"/>
      <c r="EH459" s="812"/>
      <c r="EI459" s="836"/>
      <c r="EJ459" s="835"/>
      <c r="EK459" s="828"/>
      <c r="EL459" s="813"/>
      <c r="EM459" s="812"/>
      <c r="EN459" s="812"/>
      <c r="EO459" s="827"/>
      <c r="EP459" s="828"/>
      <c r="EQ459" s="835"/>
      <c r="ER459" s="813"/>
      <c r="ES459" s="812"/>
      <c r="ET459" s="812"/>
      <c r="EU459" s="836"/>
      <c r="EV459" s="835"/>
      <c r="EW459" s="828"/>
      <c r="EX459" s="813"/>
      <c r="EY459" s="812"/>
      <c r="EZ459" s="812"/>
      <c r="FA459" s="827"/>
      <c r="FB459" s="828"/>
      <c r="FC459" s="835"/>
      <c r="FD459" s="813"/>
      <c r="FE459" s="812"/>
      <c r="FF459" s="812"/>
      <c r="FG459" s="836"/>
      <c r="FH459" s="835"/>
      <c r="FI459" s="828"/>
      <c r="FJ459" s="813"/>
      <c r="FK459" s="812"/>
      <c r="FL459" s="812"/>
      <c r="FM459" s="827"/>
      <c r="FN459" s="828"/>
      <c r="FO459" s="835"/>
      <c r="FP459" s="813"/>
      <c r="FQ459" s="812"/>
      <c r="FR459" s="812"/>
      <c r="FS459" s="826"/>
      <c r="FT459" s="825"/>
      <c r="FU459" s="825"/>
      <c r="FV459" s="803"/>
      <c r="FW459" s="804"/>
      <c r="FX459" s="804"/>
      <c r="FY459" s="826"/>
      <c r="FZ459" s="825"/>
      <c r="GA459" s="825"/>
      <c r="GB459" s="803"/>
      <c r="GC459" s="804"/>
      <c r="GD459" s="804"/>
      <c r="GE459" s="826"/>
      <c r="GF459" s="825"/>
      <c r="GG459" s="825"/>
      <c r="GH459" s="803"/>
      <c r="GI459" s="804"/>
      <c r="GJ459" s="804"/>
      <c r="GK459" s="826"/>
      <c r="GL459" s="825"/>
      <c r="GM459" s="825"/>
      <c r="GN459" s="803"/>
      <c r="GO459" s="804"/>
      <c r="GP459" s="804"/>
      <c r="GQ459" s="826"/>
      <c r="GR459" s="825"/>
      <c r="GS459" s="825"/>
      <c r="GT459" s="803"/>
      <c r="GU459" s="804"/>
      <c r="GV459" s="804"/>
      <c r="GW459" s="826"/>
      <c r="GX459" s="825"/>
      <c r="GY459" s="825"/>
      <c r="GZ459" s="803"/>
      <c r="HA459" s="804"/>
      <c r="HB459" s="804"/>
      <c r="HC459" s="826"/>
      <c r="HD459" s="825"/>
      <c r="HE459" s="825"/>
      <c r="HF459" s="803"/>
      <c r="HG459" s="804"/>
      <c r="HH459" s="804"/>
      <c r="HI459" s="826"/>
      <c r="HJ459" s="825"/>
      <c r="HK459" s="825"/>
      <c r="HL459" s="803"/>
      <c r="HM459" s="804"/>
      <c r="HN459" s="804"/>
      <c r="HO459" s="826"/>
      <c r="HP459" s="825"/>
      <c r="HQ459" s="825"/>
      <c r="HR459" s="803"/>
      <c r="HS459" s="804"/>
      <c r="HT459" s="804"/>
      <c r="HU459" s="826"/>
      <c r="HV459" s="825"/>
      <c r="HW459" s="825"/>
      <c r="HX459" s="803"/>
      <c r="HY459" s="804"/>
      <c r="HZ459" s="804"/>
      <c r="IA459" s="826"/>
      <c r="IB459" s="825"/>
      <c r="IC459" s="825"/>
      <c r="ID459" s="803"/>
      <c r="IE459" s="804"/>
      <c r="IF459" s="804"/>
      <c r="IG459" s="826"/>
      <c r="IH459" s="825"/>
      <c r="II459" s="825"/>
      <c r="IJ459" s="803"/>
      <c r="IK459" s="804"/>
      <c r="IL459" s="804"/>
      <c r="IM459" s="826"/>
      <c r="IN459" s="825"/>
      <c r="IO459" s="825"/>
      <c r="IP459" s="803"/>
      <c r="IQ459" s="804"/>
      <c r="IR459" s="804"/>
      <c r="IS459" s="826"/>
      <c r="IT459" s="825"/>
      <c r="IU459" s="825"/>
      <c r="IV459" s="803"/>
      <c r="IW459" s="804"/>
      <c r="IX459" s="804"/>
      <c r="IY459" s="826"/>
      <c r="IZ459" s="825"/>
      <c r="JA459" s="825"/>
      <c r="JB459" s="803"/>
      <c r="JC459" s="804"/>
      <c r="JD459" s="804"/>
      <c r="JE459" s="826"/>
      <c r="JF459" s="825"/>
      <c r="JG459" s="825"/>
      <c r="JH459" s="803"/>
      <c r="JI459" s="804"/>
      <c r="JJ459" s="804"/>
      <c r="JK459" s="826"/>
      <c r="JL459" s="825"/>
      <c r="JM459" s="825"/>
      <c r="JN459" s="803"/>
      <c r="JO459" s="804"/>
      <c r="JP459" s="804"/>
      <c r="JQ459" s="826"/>
      <c r="JR459" s="825"/>
      <c r="JS459" s="825"/>
      <c r="JT459" s="803"/>
      <c r="JU459" s="804"/>
      <c r="JV459" s="804"/>
      <c r="JW459" s="826"/>
      <c r="JX459" s="825"/>
      <c r="JY459" s="825"/>
      <c r="JZ459" s="803"/>
      <c r="KA459" s="804"/>
      <c r="KB459" s="804"/>
      <c r="KC459" s="826"/>
      <c r="KD459" s="825"/>
      <c r="KE459" s="825"/>
      <c r="KF459" s="803"/>
      <c r="KG459" s="804"/>
      <c r="KH459" s="804"/>
      <c r="KI459" s="826"/>
      <c r="KJ459" s="825"/>
      <c r="KK459" s="825"/>
      <c r="KL459" s="803"/>
      <c r="KM459" s="804"/>
      <c r="KN459" s="804"/>
      <c r="KO459" s="826"/>
      <c r="KP459" s="825"/>
      <c r="KQ459" s="825"/>
      <c r="KR459" s="803"/>
      <c r="KS459" s="804"/>
      <c r="KT459" s="804"/>
      <c r="KU459" s="826"/>
      <c r="KV459" s="825"/>
      <c r="KW459" s="825"/>
      <c r="KX459" s="803"/>
      <c r="KY459" s="804"/>
      <c r="KZ459" s="804"/>
      <c r="LA459" s="826"/>
      <c r="LB459" s="825"/>
      <c r="LC459" s="825"/>
      <c r="LD459" s="803"/>
      <c r="LE459" s="804"/>
      <c r="LF459" s="804"/>
      <c r="LG459" s="826"/>
      <c r="LH459" s="825"/>
      <c r="LI459" s="825"/>
      <c r="LJ459" s="803"/>
      <c r="LK459" s="804"/>
      <c r="LL459" s="804"/>
      <c r="LM459" s="826"/>
      <c r="LN459" s="825"/>
      <c r="LO459" s="825"/>
      <c r="LP459" s="803"/>
      <c r="LQ459" s="804"/>
      <c r="LR459" s="804"/>
      <c r="LS459" s="826"/>
      <c r="LT459" s="825"/>
      <c r="LU459" s="825"/>
      <c r="LV459" s="803"/>
      <c r="LW459" s="804"/>
      <c r="LX459" s="804"/>
      <c r="LY459" s="826"/>
      <c r="LZ459" s="825"/>
      <c r="MA459" s="825"/>
      <c r="MB459" s="803"/>
      <c r="MC459" s="804"/>
      <c r="MD459" s="804"/>
      <c r="ME459" s="826"/>
      <c r="MF459" s="825"/>
      <c r="MG459" s="825"/>
      <c r="MH459" s="803"/>
      <c r="MI459" s="804"/>
      <c r="MJ459" s="804"/>
      <c r="MK459" s="826"/>
      <c r="ML459" s="825"/>
      <c r="MM459" s="825"/>
      <c r="MN459" s="803"/>
      <c r="MO459" s="804"/>
      <c r="MP459" s="804"/>
      <c r="MQ459" s="823"/>
      <c r="MR459" s="824"/>
      <c r="MS459" s="824"/>
      <c r="MT459" s="805"/>
      <c r="MU459" s="804"/>
      <c r="MV459" s="804"/>
      <c r="MW459" s="823"/>
      <c r="MX459" s="824"/>
      <c r="MY459" s="824"/>
      <c r="MZ459" s="805"/>
      <c r="NA459" s="804"/>
      <c r="NB459" s="804"/>
      <c r="NC459" s="823"/>
      <c r="ND459" s="824"/>
      <c r="NE459" s="824"/>
      <c r="NF459" s="805"/>
      <c r="NG459" s="804"/>
      <c r="NH459" s="804"/>
      <c r="NI459" s="823"/>
      <c r="NJ459" s="824"/>
      <c r="NK459" s="824"/>
      <c r="NL459" s="805"/>
      <c r="NM459" s="809"/>
      <c r="NN459" s="809"/>
      <c r="NO459" s="826"/>
      <c r="NP459" s="825"/>
      <c r="NQ459" s="825"/>
      <c r="NR459" s="803"/>
      <c r="NS459" s="826"/>
      <c r="NT459" s="824"/>
      <c r="NU459" s="824"/>
      <c r="NV459" s="805"/>
      <c r="NW459" s="823"/>
      <c r="NX459" s="824"/>
      <c r="NY459" s="824"/>
      <c r="NZ459" s="834"/>
      <c r="OA459" s="823"/>
      <c r="OB459" s="824"/>
      <c r="OC459" s="824"/>
      <c r="OD459" s="803"/>
      <c r="OE459" s="826"/>
      <c r="OF459" s="825"/>
      <c r="OG459" s="825"/>
      <c r="OH459" s="803"/>
      <c r="OI459" s="823"/>
      <c r="OJ459" s="824"/>
      <c r="OK459" s="824"/>
      <c r="OL459" s="805"/>
      <c r="OM459" s="823"/>
      <c r="ON459" s="824"/>
      <c r="OO459" s="824"/>
      <c r="OP459" s="805"/>
      <c r="OQ459" s="853"/>
      <c r="OR459" s="854"/>
      <c r="OS459" s="854"/>
      <c r="OT459" s="855"/>
      <c r="OU459" s="853"/>
      <c r="OV459" s="854"/>
      <c r="OW459" s="854"/>
      <c r="OX459" s="803"/>
      <c r="OY459" s="853"/>
      <c r="OZ459" s="854"/>
      <c r="PA459" s="854"/>
      <c r="PB459" s="855"/>
      <c r="PC459" s="853"/>
      <c r="PD459" s="854"/>
      <c r="PE459" s="854"/>
      <c r="PF459" s="803"/>
    </row>
    <row r="460" spans="1:422" ht="15" hidden="1" customHeight="1" x14ac:dyDescent="0.25">
      <c r="A460" s="801" t="s">
        <v>27</v>
      </c>
      <c r="B460" s="769" t="s">
        <v>18</v>
      </c>
      <c r="C460" s="769" t="s">
        <v>16</v>
      </c>
      <c r="D460" s="770"/>
      <c r="E460" s="769"/>
      <c r="F460" s="769" t="s">
        <v>249</v>
      </c>
      <c r="G460" s="769"/>
      <c r="H460" s="769"/>
      <c r="I460" s="769"/>
      <c r="J460" s="769"/>
      <c r="K460" s="769"/>
      <c r="L460" s="769"/>
      <c r="M460" s="769"/>
      <c r="N460" s="769"/>
      <c r="O460" s="769"/>
      <c r="P460" s="769"/>
      <c r="Q460" s="769"/>
      <c r="R460" s="769"/>
      <c r="S460" s="769"/>
      <c r="T460" s="816"/>
      <c r="U460" s="816"/>
      <c r="V460" s="816"/>
      <c r="W460" s="816"/>
      <c r="X460" s="769">
        <v>1</v>
      </c>
      <c r="Y460" s="769">
        <f>IF(AND(AJ460="",AK460="",AL460="",AN460="",AO460="",OR(AP460="",AP460=Dropdown!$AM$12,AP460=Dropdown!$AM$11)),1,0)</f>
        <v>1</v>
      </c>
      <c r="Z460" s="769">
        <f t="shared" si="67"/>
        <v>1</v>
      </c>
      <c r="AA460" s="769">
        <f t="shared" si="68"/>
        <v>0</v>
      </c>
      <c r="AB460" s="769">
        <f t="shared" si="66"/>
        <v>0</v>
      </c>
      <c r="AC460" s="769"/>
      <c r="AD460" s="772" t="str">
        <f>IF(OR(T460&lt;&gt;"",U460&lt;&gt;""),Dropdown!$A$4,IF(OR(V460&lt;&gt;"",W460&lt;&gt;""),Dropdown!$A$5,Dropdown!$A$3))</f>
        <v>Residential</v>
      </c>
      <c r="AE460" s="773" t="s">
        <v>343</v>
      </c>
      <c r="AF460" s="773" t="str">
        <f>VLOOKUP(AG460,Dropdown!$N$3:$R$62,2,FALSE)</f>
        <v>SSA</v>
      </c>
      <c r="AG460" s="802" t="s">
        <v>27</v>
      </c>
      <c r="AH460" s="773" t="str">
        <f>IF(AG460&lt;&gt;"",VLOOKUP(AG460,Dropdown!$N$3:$R$62,3,FALSE),IF(AF460&lt;&gt;"",VLOOKUP(AF460,Dropdown!$N$3:$R$62,3,FALSE),IF(AE460&lt;&gt;"",VLOOKUP(AE460,Dropdown!$N$3:$R$62,3,FALSE),"")))</f>
        <v>LMI</v>
      </c>
      <c r="AI460" s="773" t="str">
        <f>IF(AG460&lt;&gt;"",VLOOKUP(AG460,Dropdown!$N$3:$R$62,5,FALSE),IF(AF460&lt;&gt;"",VLOOKUP(AF460,Dropdown!$N$3:$R$62,5,FALSE),IF(AE460&lt;&gt;"",VLOOKUP(AE460,Dropdown!$N$3:$R$62,5,FALSE),"")))</f>
        <v>Arid</v>
      </c>
      <c r="AJ460" s="773"/>
      <c r="AK460" s="773"/>
      <c r="AL460" s="773"/>
      <c r="AM460" s="773"/>
      <c r="AN460" s="773"/>
      <c r="AO460" s="773"/>
      <c r="AP460" s="925" t="s">
        <v>423</v>
      </c>
      <c r="AQ460" s="769"/>
      <c r="AR460" s="774" t="s">
        <v>251</v>
      </c>
      <c r="AS460" s="845"/>
      <c r="AT460" s="769"/>
      <c r="AU460" s="769"/>
      <c r="AV460" s="846" t="s">
        <v>261</v>
      </c>
      <c r="AW460" s="823"/>
      <c r="AX460" s="824"/>
      <c r="AY460" s="824">
        <v>42.58</v>
      </c>
      <c r="AZ460" s="803"/>
      <c r="BA460" s="804"/>
      <c r="BB460" s="804"/>
      <c r="BC460" s="823"/>
      <c r="BD460" s="824"/>
      <c r="BE460" s="825"/>
      <c r="BF460" s="805"/>
      <c r="BG460" s="804"/>
      <c r="BH460" s="804"/>
      <c r="BI460" s="823"/>
      <c r="BJ460" s="824"/>
      <c r="BK460" s="824"/>
      <c r="BL460" s="805"/>
      <c r="BM460" s="804"/>
      <c r="BN460" s="804"/>
      <c r="BO460" s="826"/>
      <c r="BP460" s="825"/>
      <c r="BQ460" s="825"/>
      <c r="BR460" s="803"/>
      <c r="BS460" s="804"/>
      <c r="BT460" s="804"/>
      <c r="BU460" s="826"/>
      <c r="BV460" s="825"/>
      <c r="BW460" s="825"/>
      <c r="BX460" s="803"/>
      <c r="BY460" s="804"/>
      <c r="BZ460" s="804"/>
      <c r="CA460" s="826"/>
      <c r="CB460" s="825"/>
      <c r="CC460" s="825"/>
      <c r="CD460" s="803"/>
      <c r="CE460" s="804"/>
      <c r="CF460" s="804"/>
      <c r="CG460" s="826"/>
      <c r="CH460" s="825"/>
      <c r="CI460" s="825"/>
      <c r="CJ460" s="803"/>
      <c r="CK460" s="804"/>
      <c r="CL460" s="804"/>
      <c r="CM460" s="826"/>
      <c r="CN460" s="825"/>
      <c r="CO460" s="825"/>
      <c r="CP460" s="803"/>
      <c r="CQ460" s="804"/>
      <c r="CR460" s="804"/>
      <c r="CS460" s="826"/>
      <c r="CT460" s="825"/>
      <c r="CU460" s="825"/>
      <c r="CV460" s="803"/>
      <c r="CW460" s="804"/>
      <c r="CX460" s="804"/>
      <c r="CY460" s="826"/>
      <c r="CZ460" s="825"/>
      <c r="DA460" s="825"/>
      <c r="DB460" s="803"/>
      <c r="DC460" s="804"/>
      <c r="DD460" s="804"/>
      <c r="DE460" s="826"/>
      <c r="DF460" s="825"/>
      <c r="DG460" s="825"/>
      <c r="DH460" s="803"/>
      <c r="DI460" s="804"/>
      <c r="DJ460" s="804"/>
      <c r="DK460" s="826"/>
      <c r="DL460" s="825"/>
      <c r="DM460" s="825"/>
      <c r="DN460" s="803"/>
      <c r="DO460" s="804"/>
      <c r="DP460" s="804"/>
      <c r="DQ460" s="827"/>
      <c r="DR460" s="828"/>
      <c r="DS460" s="835"/>
      <c r="DT460" s="813"/>
      <c r="DU460" s="812"/>
      <c r="DV460" s="812"/>
      <c r="DW460" s="836"/>
      <c r="DX460" s="835"/>
      <c r="DY460" s="828"/>
      <c r="DZ460" s="813"/>
      <c r="EA460" s="812"/>
      <c r="EB460" s="812"/>
      <c r="EC460" s="827"/>
      <c r="ED460" s="828"/>
      <c r="EE460" s="835"/>
      <c r="EF460" s="813"/>
      <c r="EG460" s="812"/>
      <c r="EH460" s="812"/>
      <c r="EI460" s="836"/>
      <c r="EJ460" s="835"/>
      <c r="EK460" s="828"/>
      <c r="EL460" s="813"/>
      <c r="EM460" s="812"/>
      <c r="EN460" s="812"/>
      <c r="EO460" s="827"/>
      <c r="EP460" s="828"/>
      <c r="EQ460" s="835"/>
      <c r="ER460" s="813"/>
      <c r="ES460" s="812"/>
      <c r="ET460" s="812"/>
      <c r="EU460" s="836"/>
      <c r="EV460" s="835"/>
      <c r="EW460" s="828"/>
      <c r="EX460" s="813"/>
      <c r="EY460" s="812"/>
      <c r="EZ460" s="812"/>
      <c r="FA460" s="827"/>
      <c r="FB460" s="828"/>
      <c r="FC460" s="835"/>
      <c r="FD460" s="813"/>
      <c r="FE460" s="812"/>
      <c r="FF460" s="812"/>
      <c r="FG460" s="836"/>
      <c r="FH460" s="835"/>
      <c r="FI460" s="828"/>
      <c r="FJ460" s="813"/>
      <c r="FK460" s="812"/>
      <c r="FL460" s="812"/>
      <c r="FM460" s="827"/>
      <c r="FN460" s="828"/>
      <c r="FO460" s="835"/>
      <c r="FP460" s="813"/>
      <c r="FQ460" s="812"/>
      <c r="FR460" s="812"/>
      <c r="FS460" s="826"/>
      <c r="FT460" s="825"/>
      <c r="FU460" s="825"/>
      <c r="FV460" s="803"/>
      <c r="FW460" s="804"/>
      <c r="FX460" s="804"/>
      <c r="FY460" s="826"/>
      <c r="FZ460" s="825"/>
      <c r="GA460" s="825"/>
      <c r="GB460" s="803"/>
      <c r="GC460" s="804"/>
      <c r="GD460" s="804"/>
      <c r="GE460" s="826"/>
      <c r="GF460" s="825"/>
      <c r="GG460" s="825"/>
      <c r="GH460" s="803"/>
      <c r="GI460" s="804"/>
      <c r="GJ460" s="804"/>
      <c r="GK460" s="826"/>
      <c r="GL460" s="825"/>
      <c r="GM460" s="825"/>
      <c r="GN460" s="803"/>
      <c r="GO460" s="804"/>
      <c r="GP460" s="804"/>
      <c r="GQ460" s="826"/>
      <c r="GR460" s="825"/>
      <c r="GS460" s="825"/>
      <c r="GT460" s="803"/>
      <c r="GU460" s="804"/>
      <c r="GV460" s="804"/>
      <c r="GW460" s="826"/>
      <c r="GX460" s="825"/>
      <c r="GY460" s="825"/>
      <c r="GZ460" s="803"/>
      <c r="HA460" s="804"/>
      <c r="HB460" s="804"/>
      <c r="HC460" s="826"/>
      <c r="HD460" s="825"/>
      <c r="HE460" s="825"/>
      <c r="HF460" s="803"/>
      <c r="HG460" s="804"/>
      <c r="HH460" s="804"/>
      <c r="HI460" s="826"/>
      <c r="HJ460" s="825"/>
      <c r="HK460" s="825"/>
      <c r="HL460" s="803"/>
      <c r="HM460" s="804"/>
      <c r="HN460" s="804"/>
      <c r="HO460" s="826"/>
      <c r="HP460" s="825"/>
      <c r="HQ460" s="825"/>
      <c r="HR460" s="803"/>
      <c r="HS460" s="804"/>
      <c r="HT460" s="804"/>
      <c r="HU460" s="826"/>
      <c r="HV460" s="825"/>
      <c r="HW460" s="825"/>
      <c r="HX460" s="803"/>
      <c r="HY460" s="804"/>
      <c r="HZ460" s="804"/>
      <c r="IA460" s="826"/>
      <c r="IB460" s="825"/>
      <c r="IC460" s="825"/>
      <c r="ID460" s="803"/>
      <c r="IE460" s="804"/>
      <c r="IF460" s="804"/>
      <c r="IG460" s="826"/>
      <c r="IH460" s="825"/>
      <c r="II460" s="825"/>
      <c r="IJ460" s="803"/>
      <c r="IK460" s="804"/>
      <c r="IL460" s="804"/>
      <c r="IM460" s="826"/>
      <c r="IN460" s="825"/>
      <c r="IO460" s="825"/>
      <c r="IP460" s="803"/>
      <c r="IQ460" s="804"/>
      <c r="IR460" s="804"/>
      <c r="IS460" s="826"/>
      <c r="IT460" s="825"/>
      <c r="IU460" s="825"/>
      <c r="IV460" s="803"/>
      <c r="IW460" s="804"/>
      <c r="IX460" s="804"/>
      <c r="IY460" s="826"/>
      <c r="IZ460" s="825"/>
      <c r="JA460" s="825"/>
      <c r="JB460" s="803"/>
      <c r="JC460" s="804"/>
      <c r="JD460" s="804"/>
      <c r="JE460" s="826"/>
      <c r="JF460" s="825"/>
      <c r="JG460" s="825"/>
      <c r="JH460" s="803"/>
      <c r="JI460" s="804"/>
      <c r="JJ460" s="804"/>
      <c r="JK460" s="826"/>
      <c r="JL460" s="825"/>
      <c r="JM460" s="825"/>
      <c r="JN460" s="803"/>
      <c r="JO460" s="804"/>
      <c r="JP460" s="804"/>
      <c r="JQ460" s="826"/>
      <c r="JR460" s="825"/>
      <c r="JS460" s="825"/>
      <c r="JT460" s="803"/>
      <c r="JU460" s="804"/>
      <c r="JV460" s="804"/>
      <c r="JW460" s="826"/>
      <c r="JX460" s="825"/>
      <c r="JY460" s="825"/>
      <c r="JZ460" s="803"/>
      <c r="KA460" s="804"/>
      <c r="KB460" s="804"/>
      <c r="KC460" s="826"/>
      <c r="KD460" s="825"/>
      <c r="KE460" s="825"/>
      <c r="KF460" s="803"/>
      <c r="KG460" s="804"/>
      <c r="KH460" s="804"/>
      <c r="KI460" s="826"/>
      <c r="KJ460" s="825"/>
      <c r="KK460" s="825"/>
      <c r="KL460" s="803"/>
      <c r="KM460" s="804"/>
      <c r="KN460" s="804"/>
      <c r="KO460" s="826"/>
      <c r="KP460" s="825"/>
      <c r="KQ460" s="825"/>
      <c r="KR460" s="803"/>
      <c r="KS460" s="804"/>
      <c r="KT460" s="804"/>
      <c r="KU460" s="826"/>
      <c r="KV460" s="825"/>
      <c r="KW460" s="825"/>
      <c r="KX460" s="803"/>
      <c r="KY460" s="804"/>
      <c r="KZ460" s="804"/>
      <c r="LA460" s="826"/>
      <c r="LB460" s="825"/>
      <c r="LC460" s="825"/>
      <c r="LD460" s="803"/>
      <c r="LE460" s="804"/>
      <c r="LF460" s="804"/>
      <c r="LG460" s="826"/>
      <c r="LH460" s="825"/>
      <c r="LI460" s="825"/>
      <c r="LJ460" s="803"/>
      <c r="LK460" s="804"/>
      <c r="LL460" s="804"/>
      <c r="LM460" s="826"/>
      <c r="LN460" s="825"/>
      <c r="LO460" s="825"/>
      <c r="LP460" s="803"/>
      <c r="LQ460" s="804"/>
      <c r="LR460" s="804"/>
      <c r="LS460" s="826"/>
      <c r="LT460" s="825"/>
      <c r="LU460" s="825"/>
      <c r="LV460" s="803"/>
      <c r="LW460" s="804"/>
      <c r="LX460" s="804"/>
      <c r="LY460" s="826"/>
      <c r="LZ460" s="825"/>
      <c r="MA460" s="825"/>
      <c r="MB460" s="803"/>
      <c r="MC460" s="804"/>
      <c r="MD460" s="804"/>
      <c r="ME460" s="826"/>
      <c r="MF460" s="825"/>
      <c r="MG460" s="825"/>
      <c r="MH460" s="803"/>
      <c r="MI460" s="804"/>
      <c r="MJ460" s="804"/>
      <c r="MK460" s="826"/>
      <c r="ML460" s="825"/>
      <c r="MM460" s="825"/>
      <c r="MN460" s="803"/>
      <c r="MO460" s="804"/>
      <c r="MP460" s="804"/>
      <c r="MQ460" s="823"/>
      <c r="MR460" s="824"/>
      <c r="MS460" s="824"/>
      <c r="MT460" s="805"/>
      <c r="MU460" s="804"/>
      <c r="MV460" s="804"/>
      <c r="MW460" s="823"/>
      <c r="MX460" s="824"/>
      <c r="MY460" s="824"/>
      <c r="MZ460" s="805"/>
      <c r="NA460" s="804"/>
      <c r="NB460" s="804"/>
      <c r="NC460" s="823"/>
      <c r="ND460" s="824"/>
      <c r="NE460" s="824"/>
      <c r="NF460" s="805"/>
      <c r="NG460" s="804"/>
      <c r="NH460" s="804"/>
      <c r="NI460" s="823"/>
      <c r="NJ460" s="824"/>
      <c r="NK460" s="824"/>
      <c r="NL460" s="805"/>
      <c r="NM460" s="809"/>
      <c r="NN460" s="809"/>
      <c r="NO460" s="826"/>
      <c r="NP460" s="825"/>
      <c r="NQ460" s="825"/>
      <c r="NR460" s="803"/>
      <c r="NS460" s="826"/>
      <c r="NT460" s="824"/>
      <c r="NU460" s="824"/>
      <c r="NV460" s="805"/>
      <c r="NW460" s="823"/>
      <c r="NX460" s="824"/>
      <c r="NY460" s="824"/>
      <c r="NZ460" s="834"/>
      <c r="OA460" s="823"/>
      <c r="OB460" s="824"/>
      <c r="OC460" s="824"/>
      <c r="OD460" s="803"/>
      <c r="OE460" s="826"/>
      <c r="OF460" s="825"/>
      <c r="OG460" s="825"/>
      <c r="OH460" s="803"/>
      <c r="OI460" s="823"/>
      <c r="OJ460" s="824"/>
      <c r="OK460" s="824"/>
      <c r="OL460" s="805"/>
      <c r="OM460" s="823"/>
      <c r="ON460" s="824"/>
      <c r="OO460" s="824"/>
      <c r="OP460" s="805"/>
      <c r="OQ460" s="853"/>
      <c r="OR460" s="854"/>
      <c r="OS460" s="854"/>
      <c r="OT460" s="855"/>
      <c r="OU460" s="853"/>
      <c r="OV460" s="854"/>
      <c r="OW460" s="854"/>
      <c r="OX460" s="803"/>
      <c r="OY460" s="853"/>
      <c r="OZ460" s="854"/>
      <c r="PA460" s="854"/>
      <c r="PB460" s="855"/>
      <c r="PC460" s="853"/>
      <c r="PD460" s="854"/>
      <c r="PE460" s="854"/>
      <c r="PF460" s="803"/>
    </row>
    <row r="461" spans="1:422" ht="15" hidden="1" customHeight="1" x14ac:dyDescent="0.25">
      <c r="A461" s="801" t="s">
        <v>242</v>
      </c>
      <c r="B461" s="769" t="s">
        <v>50</v>
      </c>
      <c r="C461" s="769" t="s">
        <v>16</v>
      </c>
      <c r="D461" s="770"/>
      <c r="E461" s="769"/>
      <c r="F461" s="769" t="s">
        <v>120</v>
      </c>
      <c r="G461" s="769" t="s">
        <v>121</v>
      </c>
      <c r="H461" s="769"/>
      <c r="I461" s="769"/>
      <c r="J461" s="769"/>
      <c r="K461" s="769"/>
      <c r="L461" s="769"/>
      <c r="M461" s="769"/>
      <c r="N461" s="769"/>
      <c r="O461" s="769"/>
      <c r="P461" s="769"/>
      <c r="Q461" s="769"/>
      <c r="R461" s="769"/>
      <c r="S461" s="769"/>
      <c r="T461" s="816"/>
      <c r="U461" s="816"/>
      <c r="V461" s="816"/>
      <c r="W461" s="816"/>
      <c r="X461" s="769">
        <v>1</v>
      </c>
      <c r="Y461" s="769">
        <f>IF(AND(AJ461="",AK461="",AL461="",AN461="",AO461="",OR(AP461="",AP461=Dropdown!$AM$12,AP461=Dropdown!$AM$11)),1,0)</f>
        <v>1</v>
      </c>
      <c r="Z461" s="769">
        <f t="shared" si="67"/>
        <v>1</v>
      </c>
      <c r="AA461" s="769">
        <f t="shared" si="68"/>
        <v>0</v>
      </c>
      <c r="AB461" s="769">
        <f t="shared" si="66"/>
        <v>0</v>
      </c>
      <c r="AC461" s="769"/>
      <c r="AD461" s="772" t="str">
        <f>IF(OR(T461&lt;&gt;"",U461&lt;&gt;""),Dropdown!$A$4,IF(OR(V461&lt;&gt;"",W461&lt;&gt;""),Dropdown!$A$5,Dropdown!$A$3))</f>
        <v>Residential</v>
      </c>
      <c r="AE461" s="773" t="s">
        <v>343</v>
      </c>
      <c r="AF461" s="773" t="str">
        <f>VLOOKUP(AG461,Dropdown!$N$3:$R$62,2,FALSE)</f>
        <v>EAP</v>
      </c>
      <c r="AG461" s="927" t="s">
        <v>242</v>
      </c>
      <c r="AH461" s="773" t="str">
        <f>IF(AG461&lt;&gt;"",VLOOKUP(AG461,Dropdown!$N$3:$R$62,3,FALSE),IF(AF461&lt;&gt;"",VLOOKUP(AF461,Dropdown!$N$3:$R$62,3,FALSE),IF(AE461&lt;&gt;"",VLOOKUP(AE461,Dropdown!$N$3:$R$62,3,FALSE),"")))</f>
        <v>LMI</v>
      </c>
      <c r="AI461" s="773" t="str">
        <f>IF(AG461&lt;&gt;"",VLOOKUP(AG461,Dropdown!$N$3:$R$62,5,FALSE),IF(AF461&lt;&gt;"",VLOOKUP(AF461,Dropdown!$N$3:$R$62,5,FALSE),IF(AE461&lt;&gt;"",VLOOKUP(AE461,Dropdown!$N$3:$R$62,5,FALSE),"")))</f>
        <v>Tropical</v>
      </c>
      <c r="AJ461" s="773"/>
      <c r="AK461" s="773"/>
      <c r="AL461" s="773"/>
      <c r="AM461" s="773"/>
      <c r="AN461" s="773"/>
      <c r="AO461" s="773"/>
      <c r="AP461" s="925" t="s">
        <v>423</v>
      </c>
      <c r="AQ461" s="769"/>
      <c r="AR461" s="774" t="s">
        <v>251</v>
      </c>
      <c r="AS461" s="845"/>
      <c r="AT461" s="769"/>
      <c r="AU461" s="769"/>
      <c r="AV461" s="846" t="s">
        <v>262</v>
      </c>
      <c r="AW461" s="823"/>
      <c r="AX461" s="824"/>
      <c r="AY461" s="824">
        <v>154.03</v>
      </c>
      <c r="AZ461" s="803"/>
      <c r="BA461" s="804"/>
      <c r="BB461" s="804"/>
      <c r="BC461" s="823"/>
      <c r="BD461" s="824"/>
      <c r="BE461" s="825"/>
      <c r="BF461" s="805"/>
      <c r="BG461" s="804"/>
      <c r="BH461" s="804"/>
      <c r="BI461" s="823"/>
      <c r="BJ461" s="824"/>
      <c r="BK461" s="824"/>
      <c r="BL461" s="805"/>
      <c r="BM461" s="804"/>
      <c r="BN461" s="804"/>
      <c r="BO461" s="826"/>
      <c r="BP461" s="825"/>
      <c r="BQ461" s="825"/>
      <c r="BR461" s="803"/>
      <c r="BS461" s="804"/>
      <c r="BT461" s="804"/>
      <c r="BU461" s="826"/>
      <c r="BV461" s="825"/>
      <c r="BW461" s="825"/>
      <c r="BX461" s="803"/>
      <c r="BY461" s="804"/>
      <c r="BZ461" s="804"/>
      <c r="CA461" s="826"/>
      <c r="CB461" s="825"/>
      <c r="CC461" s="825"/>
      <c r="CD461" s="803"/>
      <c r="CE461" s="804"/>
      <c r="CF461" s="804"/>
      <c r="CG461" s="826"/>
      <c r="CH461" s="825"/>
      <c r="CI461" s="825"/>
      <c r="CJ461" s="803"/>
      <c r="CK461" s="804"/>
      <c r="CL461" s="804"/>
      <c r="CM461" s="826"/>
      <c r="CN461" s="825"/>
      <c r="CO461" s="825"/>
      <c r="CP461" s="803"/>
      <c r="CQ461" s="804"/>
      <c r="CR461" s="804"/>
      <c r="CS461" s="826"/>
      <c r="CT461" s="825"/>
      <c r="CU461" s="825"/>
      <c r="CV461" s="803"/>
      <c r="CW461" s="804"/>
      <c r="CX461" s="804"/>
      <c r="CY461" s="826"/>
      <c r="CZ461" s="825"/>
      <c r="DA461" s="825"/>
      <c r="DB461" s="803"/>
      <c r="DC461" s="804"/>
      <c r="DD461" s="804"/>
      <c r="DE461" s="826"/>
      <c r="DF461" s="825"/>
      <c r="DG461" s="825"/>
      <c r="DH461" s="803"/>
      <c r="DI461" s="804"/>
      <c r="DJ461" s="804"/>
      <c r="DK461" s="826"/>
      <c r="DL461" s="825"/>
      <c r="DM461" s="825"/>
      <c r="DN461" s="803"/>
      <c r="DO461" s="804"/>
      <c r="DP461" s="804"/>
      <c r="DQ461" s="827"/>
      <c r="DR461" s="828"/>
      <c r="DS461" s="835"/>
      <c r="DT461" s="813"/>
      <c r="DU461" s="812"/>
      <c r="DV461" s="812"/>
      <c r="DW461" s="836"/>
      <c r="DX461" s="835"/>
      <c r="DY461" s="828"/>
      <c r="DZ461" s="813"/>
      <c r="EA461" s="812"/>
      <c r="EB461" s="812"/>
      <c r="EC461" s="827"/>
      <c r="ED461" s="828"/>
      <c r="EE461" s="835"/>
      <c r="EF461" s="813"/>
      <c r="EG461" s="812"/>
      <c r="EH461" s="812"/>
      <c r="EI461" s="836"/>
      <c r="EJ461" s="835"/>
      <c r="EK461" s="828"/>
      <c r="EL461" s="813"/>
      <c r="EM461" s="812"/>
      <c r="EN461" s="812"/>
      <c r="EO461" s="827"/>
      <c r="EP461" s="828"/>
      <c r="EQ461" s="835"/>
      <c r="ER461" s="813"/>
      <c r="ES461" s="812"/>
      <c r="ET461" s="812"/>
      <c r="EU461" s="836"/>
      <c r="EV461" s="835"/>
      <c r="EW461" s="828"/>
      <c r="EX461" s="813"/>
      <c r="EY461" s="812"/>
      <c r="EZ461" s="812"/>
      <c r="FA461" s="827"/>
      <c r="FB461" s="828"/>
      <c r="FC461" s="835"/>
      <c r="FD461" s="813"/>
      <c r="FE461" s="812"/>
      <c r="FF461" s="812"/>
      <c r="FG461" s="836"/>
      <c r="FH461" s="835"/>
      <c r="FI461" s="828"/>
      <c r="FJ461" s="813"/>
      <c r="FK461" s="812"/>
      <c r="FL461" s="812"/>
      <c r="FM461" s="827"/>
      <c r="FN461" s="828"/>
      <c r="FO461" s="835"/>
      <c r="FP461" s="813"/>
      <c r="FQ461" s="812"/>
      <c r="FR461" s="812"/>
      <c r="FS461" s="826"/>
      <c r="FT461" s="825"/>
      <c r="FU461" s="825"/>
      <c r="FV461" s="803"/>
      <c r="FW461" s="804"/>
      <c r="FX461" s="804"/>
      <c r="FY461" s="826"/>
      <c r="FZ461" s="825"/>
      <c r="GA461" s="825"/>
      <c r="GB461" s="803"/>
      <c r="GC461" s="804"/>
      <c r="GD461" s="804"/>
      <c r="GE461" s="826"/>
      <c r="GF461" s="825"/>
      <c r="GG461" s="825"/>
      <c r="GH461" s="803"/>
      <c r="GI461" s="804"/>
      <c r="GJ461" s="804"/>
      <c r="GK461" s="826"/>
      <c r="GL461" s="825"/>
      <c r="GM461" s="825"/>
      <c r="GN461" s="803"/>
      <c r="GO461" s="804"/>
      <c r="GP461" s="804"/>
      <c r="GQ461" s="826"/>
      <c r="GR461" s="825"/>
      <c r="GS461" s="825"/>
      <c r="GT461" s="803"/>
      <c r="GU461" s="804"/>
      <c r="GV461" s="804"/>
      <c r="GW461" s="826"/>
      <c r="GX461" s="825"/>
      <c r="GY461" s="825"/>
      <c r="GZ461" s="803"/>
      <c r="HA461" s="804"/>
      <c r="HB461" s="804"/>
      <c r="HC461" s="826"/>
      <c r="HD461" s="825"/>
      <c r="HE461" s="825"/>
      <c r="HF461" s="803"/>
      <c r="HG461" s="804"/>
      <c r="HH461" s="804"/>
      <c r="HI461" s="826"/>
      <c r="HJ461" s="825"/>
      <c r="HK461" s="825"/>
      <c r="HL461" s="803"/>
      <c r="HM461" s="804"/>
      <c r="HN461" s="804"/>
      <c r="HO461" s="826"/>
      <c r="HP461" s="825"/>
      <c r="HQ461" s="825"/>
      <c r="HR461" s="803"/>
      <c r="HS461" s="804"/>
      <c r="HT461" s="804"/>
      <c r="HU461" s="826"/>
      <c r="HV461" s="825"/>
      <c r="HW461" s="825"/>
      <c r="HX461" s="803"/>
      <c r="HY461" s="804"/>
      <c r="HZ461" s="804"/>
      <c r="IA461" s="826"/>
      <c r="IB461" s="825"/>
      <c r="IC461" s="825"/>
      <c r="ID461" s="803"/>
      <c r="IE461" s="804"/>
      <c r="IF461" s="804"/>
      <c r="IG461" s="826"/>
      <c r="IH461" s="825"/>
      <c r="II461" s="825"/>
      <c r="IJ461" s="803"/>
      <c r="IK461" s="804"/>
      <c r="IL461" s="804"/>
      <c r="IM461" s="826"/>
      <c r="IN461" s="825"/>
      <c r="IO461" s="825"/>
      <c r="IP461" s="803"/>
      <c r="IQ461" s="804"/>
      <c r="IR461" s="804"/>
      <c r="IS461" s="826"/>
      <c r="IT461" s="825"/>
      <c r="IU461" s="825"/>
      <c r="IV461" s="803"/>
      <c r="IW461" s="804"/>
      <c r="IX461" s="804"/>
      <c r="IY461" s="826"/>
      <c r="IZ461" s="825"/>
      <c r="JA461" s="825"/>
      <c r="JB461" s="803"/>
      <c r="JC461" s="804"/>
      <c r="JD461" s="804"/>
      <c r="JE461" s="826"/>
      <c r="JF461" s="825"/>
      <c r="JG461" s="825"/>
      <c r="JH461" s="803"/>
      <c r="JI461" s="804"/>
      <c r="JJ461" s="804"/>
      <c r="JK461" s="826"/>
      <c r="JL461" s="825"/>
      <c r="JM461" s="825"/>
      <c r="JN461" s="803"/>
      <c r="JO461" s="804"/>
      <c r="JP461" s="804"/>
      <c r="JQ461" s="826"/>
      <c r="JR461" s="825"/>
      <c r="JS461" s="825"/>
      <c r="JT461" s="803"/>
      <c r="JU461" s="804"/>
      <c r="JV461" s="804"/>
      <c r="JW461" s="826"/>
      <c r="JX461" s="825"/>
      <c r="JY461" s="825"/>
      <c r="JZ461" s="803"/>
      <c r="KA461" s="804"/>
      <c r="KB461" s="804"/>
      <c r="KC461" s="826"/>
      <c r="KD461" s="825"/>
      <c r="KE461" s="825"/>
      <c r="KF461" s="803"/>
      <c r="KG461" s="804"/>
      <c r="KH461" s="804"/>
      <c r="KI461" s="826"/>
      <c r="KJ461" s="825"/>
      <c r="KK461" s="825"/>
      <c r="KL461" s="803"/>
      <c r="KM461" s="804"/>
      <c r="KN461" s="804"/>
      <c r="KO461" s="826"/>
      <c r="KP461" s="825"/>
      <c r="KQ461" s="825"/>
      <c r="KR461" s="803"/>
      <c r="KS461" s="804"/>
      <c r="KT461" s="804"/>
      <c r="KU461" s="826"/>
      <c r="KV461" s="825"/>
      <c r="KW461" s="825"/>
      <c r="KX461" s="803"/>
      <c r="KY461" s="804"/>
      <c r="KZ461" s="804"/>
      <c r="LA461" s="826"/>
      <c r="LB461" s="825"/>
      <c r="LC461" s="825"/>
      <c r="LD461" s="803"/>
      <c r="LE461" s="804"/>
      <c r="LF461" s="804"/>
      <c r="LG461" s="826"/>
      <c r="LH461" s="825"/>
      <c r="LI461" s="825"/>
      <c r="LJ461" s="803"/>
      <c r="LK461" s="804"/>
      <c r="LL461" s="804"/>
      <c r="LM461" s="826"/>
      <c r="LN461" s="825"/>
      <c r="LO461" s="825"/>
      <c r="LP461" s="803"/>
      <c r="LQ461" s="804"/>
      <c r="LR461" s="804"/>
      <c r="LS461" s="826"/>
      <c r="LT461" s="825"/>
      <c r="LU461" s="825"/>
      <c r="LV461" s="803"/>
      <c r="LW461" s="804"/>
      <c r="LX461" s="804"/>
      <c r="LY461" s="826"/>
      <c r="LZ461" s="825"/>
      <c r="MA461" s="825"/>
      <c r="MB461" s="803"/>
      <c r="MC461" s="804"/>
      <c r="MD461" s="804"/>
      <c r="ME461" s="826"/>
      <c r="MF461" s="825"/>
      <c r="MG461" s="825"/>
      <c r="MH461" s="803"/>
      <c r="MI461" s="804"/>
      <c r="MJ461" s="804"/>
      <c r="MK461" s="826"/>
      <c r="ML461" s="825"/>
      <c r="MM461" s="825"/>
      <c r="MN461" s="803"/>
      <c r="MO461" s="804"/>
      <c r="MP461" s="804"/>
      <c r="MQ461" s="823"/>
      <c r="MR461" s="824"/>
      <c r="MS461" s="824"/>
      <c r="MT461" s="805"/>
      <c r="MU461" s="804"/>
      <c r="MV461" s="804"/>
      <c r="MW461" s="823"/>
      <c r="MX461" s="824"/>
      <c r="MY461" s="824"/>
      <c r="MZ461" s="805"/>
      <c r="NA461" s="804"/>
      <c r="NB461" s="804"/>
      <c r="NC461" s="823"/>
      <c r="ND461" s="824"/>
      <c r="NE461" s="824"/>
      <c r="NF461" s="805"/>
      <c r="NG461" s="804"/>
      <c r="NH461" s="804"/>
      <c r="NI461" s="823"/>
      <c r="NJ461" s="824"/>
      <c r="NK461" s="824"/>
      <c r="NL461" s="805"/>
      <c r="NM461" s="809"/>
      <c r="NN461" s="809"/>
      <c r="NO461" s="826"/>
      <c r="NP461" s="825"/>
      <c r="NQ461" s="825"/>
      <c r="NR461" s="803"/>
      <c r="NS461" s="826"/>
      <c r="NT461" s="824"/>
      <c r="NU461" s="824"/>
      <c r="NV461" s="805"/>
      <c r="NW461" s="823"/>
      <c r="NX461" s="824"/>
      <c r="NY461" s="824"/>
      <c r="NZ461" s="834"/>
      <c r="OA461" s="823"/>
      <c r="OB461" s="824"/>
      <c r="OC461" s="824"/>
      <c r="OD461" s="803"/>
      <c r="OE461" s="826"/>
      <c r="OF461" s="825"/>
      <c r="OG461" s="825"/>
      <c r="OH461" s="803"/>
      <c r="OI461" s="823"/>
      <c r="OJ461" s="824"/>
      <c r="OK461" s="824"/>
      <c r="OL461" s="805"/>
      <c r="OM461" s="823"/>
      <c r="ON461" s="824"/>
      <c r="OO461" s="824"/>
      <c r="OP461" s="805"/>
      <c r="OQ461" s="853"/>
      <c r="OR461" s="854"/>
      <c r="OS461" s="854"/>
      <c r="OT461" s="855"/>
      <c r="OU461" s="853"/>
      <c r="OV461" s="854"/>
      <c r="OW461" s="854"/>
      <c r="OX461" s="803"/>
      <c r="OY461" s="853"/>
      <c r="OZ461" s="854"/>
      <c r="PA461" s="854"/>
      <c r="PB461" s="855"/>
      <c r="PC461" s="853"/>
      <c r="PD461" s="854"/>
      <c r="PE461" s="854"/>
      <c r="PF461" s="803"/>
    </row>
    <row r="462" spans="1:422" ht="15" hidden="1" customHeight="1" x14ac:dyDescent="0.25">
      <c r="A462" s="801" t="s">
        <v>243</v>
      </c>
      <c r="B462" s="769" t="s">
        <v>18</v>
      </c>
      <c r="C462" s="769" t="s">
        <v>16</v>
      </c>
      <c r="D462" s="770"/>
      <c r="E462" s="769"/>
      <c r="F462" s="769" t="s">
        <v>147</v>
      </c>
      <c r="G462" s="769"/>
      <c r="H462" s="769"/>
      <c r="I462" s="769"/>
      <c r="J462" s="769"/>
      <c r="K462" s="769"/>
      <c r="L462" s="769"/>
      <c r="M462" s="769"/>
      <c r="N462" s="769"/>
      <c r="O462" s="769" t="s">
        <v>253</v>
      </c>
      <c r="P462" s="769"/>
      <c r="Q462" s="769"/>
      <c r="R462" s="769"/>
      <c r="S462" s="769"/>
      <c r="T462" s="816"/>
      <c r="U462" s="816"/>
      <c r="V462" s="816"/>
      <c r="W462" s="816"/>
      <c r="X462" s="769">
        <v>1</v>
      </c>
      <c r="Y462" s="769">
        <f>IF(AND(AJ462="",AK462="",AL462="",AN462="",AO462="",OR(AP462="",AP462=Dropdown!$AM$12,AP462=Dropdown!$AM$11)),1,0)</f>
        <v>1</v>
      </c>
      <c r="Z462" s="769">
        <f t="shared" si="67"/>
        <v>1</v>
      </c>
      <c r="AA462" s="769">
        <f t="shared" si="68"/>
        <v>0</v>
      </c>
      <c r="AB462" s="769">
        <f t="shared" si="66"/>
        <v>0</v>
      </c>
      <c r="AC462" s="769"/>
      <c r="AD462" s="772" t="str">
        <f>IF(OR(T462&lt;&gt;"",U462&lt;&gt;""),Dropdown!$A$4,IF(OR(V462&lt;&gt;"",W462&lt;&gt;""),Dropdown!$A$5,Dropdown!$A$3))</f>
        <v>Residential</v>
      </c>
      <c r="AE462" s="773" t="s">
        <v>343</v>
      </c>
      <c r="AF462" s="773" t="str">
        <f>VLOOKUP(AG462,Dropdown!$N$3:$R$62,2,FALSE)</f>
        <v>SSA</v>
      </c>
      <c r="AG462" s="802" t="s">
        <v>243</v>
      </c>
      <c r="AH462" s="773" t="str">
        <f>IF(AG462&lt;&gt;"",VLOOKUP(AG462,Dropdown!$N$3:$R$62,3,FALSE),IF(AF462&lt;&gt;"",VLOOKUP(AF462,Dropdown!$N$3:$R$62,3,FALSE),IF(AE462&lt;&gt;"",VLOOKUP(AE462,Dropdown!$N$3:$R$62,3,FALSE),"")))</f>
        <v>LMI</v>
      </c>
      <c r="AI462" s="773" t="str">
        <f>IF(AG462&lt;&gt;"",VLOOKUP(AG462,Dropdown!$N$3:$R$62,5,FALSE),IF(AF462&lt;&gt;"",VLOOKUP(AF462,Dropdown!$N$3:$R$62,5,FALSE),IF(AE462&lt;&gt;"",VLOOKUP(AE462,Dropdown!$N$3:$R$62,5,FALSE),"")))</f>
        <v>Moderate</v>
      </c>
      <c r="AJ462" s="773"/>
      <c r="AK462" s="773"/>
      <c r="AL462" s="773"/>
      <c r="AM462" s="773"/>
      <c r="AN462" s="773"/>
      <c r="AO462" s="773"/>
      <c r="AP462" s="925" t="s">
        <v>423</v>
      </c>
      <c r="AQ462" s="769"/>
      <c r="AR462" s="774" t="s">
        <v>251</v>
      </c>
      <c r="AS462" s="845"/>
      <c r="AT462" s="769"/>
      <c r="AU462" s="769"/>
      <c r="AV462" s="846" t="s">
        <v>255</v>
      </c>
      <c r="AW462" s="823"/>
      <c r="AX462" s="824"/>
      <c r="AY462" s="824">
        <v>52.96</v>
      </c>
      <c r="AZ462" s="803"/>
      <c r="BA462" s="804"/>
      <c r="BB462" s="804"/>
      <c r="BC462" s="823"/>
      <c r="BD462" s="824"/>
      <c r="BE462" s="825"/>
      <c r="BF462" s="805"/>
      <c r="BG462" s="804"/>
      <c r="BH462" s="804"/>
      <c r="BI462" s="823"/>
      <c r="BJ462" s="824"/>
      <c r="BK462" s="824"/>
      <c r="BL462" s="805"/>
      <c r="BM462" s="804"/>
      <c r="BN462" s="804"/>
      <c r="BO462" s="826"/>
      <c r="BP462" s="825"/>
      <c r="BQ462" s="825"/>
      <c r="BR462" s="803"/>
      <c r="BS462" s="804"/>
      <c r="BT462" s="804"/>
      <c r="BU462" s="826"/>
      <c r="BV462" s="825"/>
      <c r="BW462" s="825"/>
      <c r="BX462" s="803"/>
      <c r="BY462" s="804"/>
      <c r="BZ462" s="804"/>
      <c r="CA462" s="826"/>
      <c r="CB462" s="825"/>
      <c r="CC462" s="825"/>
      <c r="CD462" s="803"/>
      <c r="CE462" s="804"/>
      <c r="CF462" s="804"/>
      <c r="CG462" s="826"/>
      <c r="CH462" s="825"/>
      <c r="CI462" s="825"/>
      <c r="CJ462" s="803"/>
      <c r="CK462" s="804"/>
      <c r="CL462" s="804"/>
      <c r="CM462" s="826"/>
      <c r="CN462" s="825"/>
      <c r="CO462" s="825"/>
      <c r="CP462" s="803"/>
      <c r="CQ462" s="804"/>
      <c r="CR462" s="804"/>
      <c r="CS462" s="826"/>
      <c r="CT462" s="825"/>
      <c r="CU462" s="825"/>
      <c r="CV462" s="803"/>
      <c r="CW462" s="804"/>
      <c r="CX462" s="804"/>
      <c r="CY462" s="826"/>
      <c r="CZ462" s="825"/>
      <c r="DA462" s="825"/>
      <c r="DB462" s="803"/>
      <c r="DC462" s="804"/>
      <c r="DD462" s="804"/>
      <c r="DE462" s="826"/>
      <c r="DF462" s="825"/>
      <c r="DG462" s="825"/>
      <c r="DH462" s="803"/>
      <c r="DI462" s="804"/>
      <c r="DJ462" s="804"/>
      <c r="DK462" s="826"/>
      <c r="DL462" s="825"/>
      <c r="DM462" s="825"/>
      <c r="DN462" s="803"/>
      <c r="DO462" s="804"/>
      <c r="DP462" s="804"/>
      <c r="DQ462" s="827"/>
      <c r="DR462" s="828"/>
      <c r="DS462" s="835"/>
      <c r="DT462" s="813"/>
      <c r="DU462" s="812"/>
      <c r="DV462" s="812"/>
      <c r="DW462" s="836"/>
      <c r="DX462" s="835"/>
      <c r="DY462" s="828"/>
      <c r="DZ462" s="813"/>
      <c r="EA462" s="812"/>
      <c r="EB462" s="812"/>
      <c r="EC462" s="827"/>
      <c r="ED462" s="828"/>
      <c r="EE462" s="835"/>
      <c r="EF462" s="813"/>
      <c r="EG462" s="812"/>
      <c r="EH462" s="812"/>
      <c r="EI462" s="836"/>
      <c r="EJ462" s="835"/>
      <c r="EK462" s="828"/>
      <c r="EL462" s="813"/>
      <c r="EM462" s="812"/>
      <c r="EN462" s="812"/>
      <c r="EO462" s="827"/>
      <c r="EP462" s="828"/>
      <c r="EQ462" s="835"/>
      <c r="ER462" s="813"/>
      <c r="ES462" s="812"/>
      <c r="ET462" s="812"/>
      <c r="EU462" s="836"/>
      <c r="EV462" s="835"/>
      <c r="EW462" s="828"/>
      <c r="EX462" s="813"/>
      <c r="EY462" s="812"/>
      <c r="EZ462" s="812"/>
      <c r="FA462" s="827"/>
      <c r="FB462" s="828"/>
      <c r="FC462" s="835"/>
      <c r="FD462" s="813"/>
      <c r="FE462" s="812"/>
      <c r="FF462" s="812"/>
      <c r="FG462" s="836"/>
      <c r="FH462" s="835"/>
      <c r="FI462" s="828"/>
      <c r="FJ462" s="813"/>
      <c r="FK462" s="812"/>
      <c r="FL462" s="812"/>
      <c r="FM462" s="827"/>
      <c r="FN462" s="828"/>
      <c r="FO462" s="835"/>
      <c r="FP462" s="813"/>
      <c r="FQ462" s="812"/>
      <c r="FR462" s="812"/>
      <c r="FS462" s="826"/>
      <c r="FT462" s="825"/>
      <c r="FU462" s="825"/>
      <c r="FV462" s="803"/>
      <c r="FW462" s="804"/>
      <c r="FX462" s="804"/>
      <c r="FY462" s="826"/>
      <c r="FZ462" s="825"/>
      <c r="GA462" s="825"/>
      <c r="GB462" s="803"/>
      <c r="GC462" s="804"/>
      <c r="GD462" s="804"/>
      <c r="GE462" s="826"/>
      <c r="GF462" s="825"/>
      <c r="GG462" s="825"/>
      <c r="GH462" s="803"/>
      <c r="GI462" s="804"/>
      <c r="GJ462" s="804"/>
      <c r="GK462" s="826"/>
      <c r="GL462" s="825"/>
      <c r="GM462" s="825"/>
      <c r="GN462" s="803"/>
      <c r="GO462" s="804"/>
      <c r="GP462" s="804"/>
      <c r="GQ462" s="826"/>
      <c r="GR462" s="825"/>
      <c r="GS462" s="825"/>
      <c r="GT462" s="803"/>
      <c r="GU462" s="804"/>
      <c r="GV462" s="804"/>
      <c r="GW462" s="826"/>
      <c r="GX462" s="825"/>
      <c r="GY462" s="825"/>
      <c r="GZ462" s="803"/>
      <c r="HA462" s="804"/>
      <c r="HB462" s="804"/>
      <c r="HC462" s="826"/>
      <c r="HD462" s="825"/>
      <c r="HE462" s="825"/>
      <c r="HF462" s="803"/>
      <c r="HG462" s="804"/>
      <c r="HH462" s="804"/>
      <c r="HI462" s="826"/>
      <c r="HJ462" s="825"/>
      <c r="HK462" s="825"/>
      <c r="HL462" s="803"/>
      <c r="HM462" s="804"/>
      <c r="HN462" s="804"/>
      <c r="HO462" s="826"/>
      <c r="HP462" s="825"/>
      <c r="HQ462" s="825"/>
      <c r="HR462" s="803"/>
      <c r="HS462" s="804"/>
      <c r="HT462" s="804"/>
      <c r="HU462" s="826"/>
      <c r="HV462" s="825"/>
      <c r="HW462" s="825"/>
      <c r="HX462" s="803"/>
      <c r="HY462" s="804"/>
      <c r="HZ462" s="804"/>
      <c r="IA462" s="826"/>
      <c r="IB462" s="825"/>
      <c r="IC462" s="825"/>
      <c r="ID462" s="803"/>
      <c r="IE462" s="804"/>
      <c r="IF462" s="804"/>
      <c r="IG462" s="826"/>
      <c r="IH462" s="825"/>
      <c r="II462" s="825"/>
      <c r="IJ462" s="803"/>
      <c r="IK462" s="804"/>
      <c r="IL462" s="804"/>
      <c r="IM462" s="826"/>
      <c r="IN462" s="825"/>
      <c r="IO462" s="825"/>
      <c r="IP462" s="803"/>
      <c r="IQ462" s="804"/>
      <c r="IR462" s="804"/>
      <c r="IS462" s="826"/>
      <c r="IT462" s="825"/>
      <c r="IU462" s="825"/>
      <c r="IV462" s="803"/>
      <c r="IW462" s="804"/>
      <c r="IX462" s="804"/>
      <c r="IY462" s="826"/>
      <c r="IZ462" s="825"/>
      <c r="JA462" s="825"/>
      <c r="JB462" s="803"/>
      <c r="JC462" s="804"/>
      <c r="JD462" s="804"/>
      <c r="JE462" s="826"/>
      <c r="JF462" s="825"/>
      <c r="JG462" s="825"/>
      <c r="JH462" s="803"/>
      <c r="JI462" s="804"/>
      <c r="JJ462" s="804"/>
      <c r="JK462" s="826"/>
      <c r="JL462" s="825"/>
      <c r="JM462" s="825"/>
      <c r="JN462" s="803"/>
      <c r="JO462" s="804"/>
      <c r="JP462" s="804"/>
      <c r="JQ462" s="826"/>
      <c r="JR462" s="825"/>
      <c r="JS462" s="825"/>
      <c r="JT462" s="803"/>
      <c r="JU462" s="804"/>
      <c r="JV462" s="804"/>
      <c r="JW462" s="826"/>
      <c r="JX462" s="825"/>
      <c r="JY462" s="825"/>
      <c r="JZ462" s="803"/>
      <c r="KA462" s="804"/>
      <c r="KB462" s="804"/>
      <c r="KC462" s="826"/>
      <c r="KD462" s="825"/>
      <c r="KE462" s="825"/>
      <c r="KF462" s="803"/>
      <c r="KG462" s="804"/>
      <c r="KH462" s="804"/>
      <c r="KI462" s="826"/>
      <c r="KJ462" s="825"/>
      <c r="KK462" s="825"/>
      <c r="KL462" s="803"/>
      <c r="KM462" s="804"/>
      <c r="KN462" s="804"/>
      <c r="KO462" s="826"/>
      <c r="KP462" s="825"/>
      <c r="KQ462" s="825"/>
      <c r="KR462" s="803"/>
      <c r="KS462" s="804"/>
      <c r="KT462" s="804"/>
      <c r="KU462" s="826"/>
      <c r="KV462" s="825"/>
      <c r="KW462" s="825"/>
      <c r="KX462" s="803"/>
      <c r="KY462" s="804"/>
      <c r="KZ462" s="804"/>
      <c r="LA462" s="826"/>
      <c r="LB462" s="825"/>
      <c r="LC462" s="825"/>
      <c r="LD462" s="803"/>
      <c r="LE462" s="804"/>
      <c r="LF462" s="804"/>
      <c r="LG462" s="826"/>
      <c r="LH462" s="825"/>
      <c r="LI462" s="825"/>
      <c r="LJ462" s="803"/>
      <c r="LK462" s="804"/>
      <c r="LL462" s="804"/>
      <c r="LM462" s="826"/>
      <c r="LN462" s="825"/>
      <c r="LO462" s="825"/>
      <c r="LP462" s="803"/>
      <c r="LQ462" s="804"/>
      <c r="LR462" s="804"/>
      <c r="LS462" s="826"/>
      <c r="LT462" s="825"/>
      <c r="LU462" s="825"/>
      <c r="LV462" s="803"/>
      <c r="LW462" s="804"/>
      <c r="LX462" s="804"/>
      <c r="LY462" s="826"/>
      <c r="LZ462" s="825"/>
      <c r="MA462" s="825"/>
      <c r="MB462" s="803"/>
      <c r="MC462" s="804"/>
      <c r="MD462" s="804"/>
      <c r="ME462" s="826"/>
      <c r="MF462" s="825"/>
      <c r="MG462" s="825"/>
      <c r="MH462" s="803"/>
      <c r="MI462" s="804"/>
      <c r="MJ462" s="804"/>
      <c r="MK462" s="826"/>
      <c r="ML462" s="825"/>
      <c r="MM462" s="825"/>
      <c r="MN462" s="803"/>
      <c r="MO462" s="804"/>
      <c r="MP462" s="804"/>
      <c r="MQ462" s="823"/>
      <c r="MR462" s="824"/>
      <c r="MS462" s="824"/>
      <c r="MT462" s="805"/>
      <c r="MU462" s="804"/>
      <c r="MV462" s="804"/>
      <c r="MW462" s="823"/>
      <c r="MX462" s="824"/>
      <c r="MY462" s="824"/>
      <c r="MZ462" s="805"/>
      <c r="NA462" s="804"/>
      <c r="NB462" s="804"/>
      <c r="NC462" s="823"/>
      <c r="ND462" s="824"/>
      <c r="NE462" s="824"/>
      <c r="NF462" s="805"/>
      <c r="NG462" s="804"/>
      <c r="NH462" s="804"/>
      <c r="NI462" s="823"/>
      <c r="NJ462" s="824"/>
      <c r="NK462" s="824"/>
      <c r="NL462" s="805"/>
      <c r="NM462" s="809"/>
      <c r="NN462" s="809"/>
      <c r="NO462" s="826"/>
      <c r="NP462" s="825"/>
      <c r="NQ462" s="825"/>
      <c r="NR462" s="803"/>
      <c r="NS462" s="826"/>
      <c r="NT462" s="824"/>
      <c r="NU462" s="824"/>
      <c r="NV462" s="805"/>
      <c r="NW462" s="823"/>
      <c r="NX462" s="824"/>
      <c r="NY462" s="824"/>
      <c r="NZ462" s="834"/>
      <c r="OA462" s="823"/>
      <c r="OB462" s="824"/>
      <c r="OC462" s="824"/>
      <c r="OD462" s="803"/>
      <c r="OE462" s="826"/>
      <c r="OF462" s="825"/>
      <c r="OG462" s="825"/>
      <c r="OH462" s="803"/>
      <c r="OI462" s="823"/>
      <c r="OJ462" s="824"/>
      <c r="OK462" s="824"/>
      <c r="OL462" s="805"/>
      <c r="OM462" s="823"/>
      <c r="ON462" s="824"/>
      <c r="OO462" s="824"/>
      <c r="OP462" s="805"/>
      <c r="OQ462" s="853"/>
      <c r="OR462" s="854"/>
      <c r="OS462" s="854"/>
      <c r="OT462" s="855"/>
      <c r="OU462" s="853"/>
      <c r="OV462" s="854"/>
      <c r="OW462" s="854"/>
      <c r="OX462" s="803"/>
      <c r="OY462" s="853"/>
      <c r="OZ462" s="854"/>
      <c r="PA462" s="854"/>
      <c r="PB462" s="855"/>
      <c r="PC462" s="853"/>
      <c r="PD462" s="854"/>
      <c r="PE462" s="854"/>
      <c r="PF462" s="803"/>
    </row>
    <row r="463" spans="1:422" ht="15" hidden="1" customHeight="1" x14ac:dyDescent="0.25">
      <c r="A463" s="801" t="s">
        <v>243</v>
      </c>
      <c r="B463" s="769" t="s">
        <v>18</v>
      </c>
      <c r="C463" s="769" t="s">
        <v>16</v>
      </c>
      <c r="D463" s="770"/>
      <c r="E463" s="769"/>
      <c r="F463" s="769" t="s">
        <v>147</v>
      </c>
      <c r="G463" s="769"/>
      <c r="H463" s="769"/>
      <c r="I463" s="769"/>
      <c r="J463" s="769"/>
      <c r="K463" s="769"/>
      <c r="L463" s="769"/>
      <c r="M463" s="769"/>
      <c r="N463" s="769"/>
      <c r="O463" s="769" t="s">
        <v>252</v>
      </c>
      <c r="P463" s="769"/>
      <c r="Q463" s="769"/>
      <c r="R463" s="769"/>
      <c r="S463" s="769"/>
      <c r="T463" s="816"/>
      <c r="U463" s="816"/>
      <c r="V463" s="816"/>
      <c r="W463" s="816"/>
      <c r="X463" s="769">
        <v>1</v>
      </c>
      <c r="Y463" s="769">
        <f>IF(AND(AJ463="",AK463="",AL463="",AN463="",AO463="",OR(AP463="",AP463=Dropdown!$AM$12,AP463=Dropdown!$AM$11)),1,0)</f>
        <v>0</v>
      </c>
      <c r="Z463" s="769">
        <f t="shared" si="67"/>
        <v>0</v>
      </c>
      <c r="AA463" s="769">
        <f t="shared" si="68"/>
        <v>0</v>
      </c>
      <c r="AB463" s="769">
        <f t="shared" si="66"/>
        <v>0</v>
      </c>
      <c r="AC463" s="769"/>
      <c r="AD463" s="772" t="str">
        <f>IF(OR(T463&lt;&gt;"",U463&lt;&gt;""),Dropdown!$A$4,IF(OR(V463&lt;&gt;"",W463&lt;&gt;""),Dropdown!$A$5,Dropdown!$A$3))</f>
        <v>Residential</v>
      </c>
      <c r="AE463" s="773" t="s">
        <v>343</v>
      </c>
      <c r="AF463" s="773" t="str">
        <f>VLOOKUP(AG463,Dropdown!$N$3:$R$62,2,FALSE)</f>
        <v>SSA</v>
      </c>
      <c r="AG463" s="802" t="s">
        <v>243</v>
      </c>
      <c r="AH463" s="773" t="str">
        <f>IF(AG463&lt;&gt;"",VLOOKUP(AG463,Dropdown!$N$3:$R$62,3,FALSE),IF(AF463&lt;&gt;"",VLOOKUP(AF463,Dropdown!$N$3:$R$62,3,FALSE),IF(AE463&lt;&gt;"",VLOOKUP(AE463,Dropdown!$N$3:$R$62,3,FALSE),"")))</f>
        <v>LMI</v>
      </c>
      <c r="AI463" s="773" t="str">
        <f>IF(AG463&lt;&gt;"",VLOOKUP(AG463,Dropdown!$N$3:$R$62,5,FALSE),IF(AF463&lt;&gt;"",VLOOKUP(AF463,Dropdown!$N$3:$R$62,5,FALSE),IF(AE463&lt;&gt;"",VLOOKUP(AE463,Dropdown!$N$3:$R$62,5,FALSE),"")))</f>
        <v>Moderate</v>
      </c>
      <c r="AJ463" s="773"/>
      <c r="AK463" s="773"/>
      <c r="AL463" s="773"/>
      <c r="AM463" s="773"/>
      <c r="AN463" s="773" t="s">
        <v>636</v>
      </c>
      <c r="AO463" s="773"/>
      <c r="AP463" s="925" t="s">
        <v>423</v>
      </c>
      <c r="AQ463" s="769"/>
      <c r="AR463" s="774" t="s">
        <v>251</v>
      </c>
      <c r="AS463" s="845"/>
      <c r="AT463" s="769"/>
      <c r="AU463" s="769"/>
      <c r="AV463" s="846" t="s">
        <v>255</v>
      </c>
      <c r="AW463" s="823"/>
      <c r="AX463" s="824"/>
      <c r="AY463" s="824" t="s">
        <v>666</v>
      </c>
      <c r="AZ463" s="803"/>
      <c r="BA463" s="804"/>
      <c r="BB463" s="804"/>
      <c r="BC463" s="823"/>
      <c r="BD463" s="824"/>
      <c r="BE463" s="825"/>
      <c r="BF463" s="805"/>
      <c r="BG463" s="804"/>
      <c r="BH463" s="804"/>
      <c r="BI463" s="823"/>
      <c r="BJ463" s="824"/>
      <c r="BK463" s="824"/>
      <c r="BL463" s="805"/>
      <c r="BM463" s="804"/>
      <c r="BN463" s="804"/>
      <c r="BO463" s="826"/>
      <c r="BP463" s="825"/>
      <c r="BQ463" s="825"/>
      <c r="BR463" s="803"/>
      <c r="BS463" s="804"/>
      <c r="BT463" s="804"/>
      <c r="BU463" s="826"/>
      <c r="BV463" s="825"/>
      <c r="BW463" s="825"/>
      <c r="BX463" s="803"/>
      <c r="BY463" s="804"/>
      <c r="BZ463" s="804"/>
      <c r="CA463" s="826"/>
      <c r="CB463" s="825"/>
      <c r="CC463" s="825"/>
      <c r="CD463" s="803"/>
      <c r="CE463" s="804"/>
      <c r="CF463" s="804"/>
      <c r="CG463" s="826"/>
      <c r="CH463" s="825"/>
      <c r="CI463" s="825"/>
      <c r="CJ463" s="803"/>
      <c r="CK463" s="804"/>
      <c r="CL463" s="804"/>
      <c r="CM463" s="826"/>
      <c r="CN463" s="825"/>
      <c r="CO463" s="825"/>
      <c r="CP463" s="803"/>
      <c r="CQ463" s="804"/>
      <c r="CR463" s="804"/>
      <c r="CS463" s="826"/>
      <c r="CT463" s="825"/>
      <c r="CU463" s="825"/>
      <c r="CV463" s="803"/>
      <c r="CW463" s="804"/>
      <c r="CX463" s="804"/>
      <c r="CY463" s="826"/>
      <c r="CZ463" s="825"/>
      <c r="DA463" s="825"/>
      <c r="DB463" s="803"/>
      <c r="DC463" s="804"/>
      <c r="DD463" s="804"/>
      <c r="DE463" s="826"/>
      <c r="DF463" s="825"/>
      <c r="DG463" s="825"/>
      <c r="DH463" s="803"/>
      <c r="DI463" s="804"/>
      <c r="DJ463" s="804"/>
      <c r="DK463" s="826"/>
      <c r="DL463" s="825"/>
      <c r="DM463" s="825"/>
      <c r="DN463" s="803"/>
      <c r="DO463" s="804"/>
      <c r="DP463" s="804"/>
      <c r="DQ463" s="827"/>
      <c r="DR463" s="828"/>
      <c r="DS463" s="835"/>
      <c r="DT463" s="813"/>
      <c r="DU463" s="812"/>
      <c r="DV463" s="812"/>
      <c r="DW463" s="836"/>
      <c r="DX463" s="835"/>
      <c r="DY463" s="828"/>
      <c r="DZ463" s="813"/>
      <c r="EA463" s="812"/>
      <c r="EB463" s="812"/>
      <c r="EC463" s="827"/>
      <c r="ED463" s="828"/>
      <c r="EE463" s="835"/>
      <c r="EF463" s="813"/>
      <c r="EG463" s="812"/>
      <c r="EH463" s="812"/>
      <c r="EI463" s="836"/>
      <c r="EJ463" s="835"/>
      <c r="EK463" s="828"/>
      <c r="EL463" s="813"/>
      <c r="EM463" s="812"/>
      <c r="EN463" s="812"/>
      <c r="EO463" s="827"/>
      <c r="EP463" s="828"/>
      <c r="EQ463" s="835"/>
      <c r="ER463" s="813"/>
      <c r="ES463" s="812"/>
      <c r="ET463" s="812"/>
      <c r="EU463" s="836"/>
      <c r="EV463" s="835"/>
      <c r="EW463" s="828"/>
      <c r="EX463" s="813"/>
      <c r="EY463" s="812"/>
      <c r="EZ463" s="812"/>
      <c r="FA463" s="827"/>
      <c r="FB463" s="828"/>
      <c r="FC463" s="835"/>
      <c r="FD463" s="813"/>
      <c r="FE463" s="812"/>
      <c r="FF463" s="812"/>
      <c r="FG463" s="836"/>
      <c r="FH463" s="835"/>
      <c r="FI463" s="828"/>
      <c r="FJ463" s="813"/>
      <c r="FK463" s="812"/>
      <c r="FL463" s="812"/>
      <c r="FM463" s="827"/>
      <c r="FN463" s="828"/>
      <c r="FO463" s="835"/>
      <c r="FP463" s="813"/>
      <c r="FQ463" s="812"/>
      <c r="FR463" s="812"/>
      <c r="FS463" s="826"/>
      <c r="FT463" s="825"/>
      <c r="FU463" s="825"/>
      <c r="FV463" s="803"/>
      <c r="FW463" s="804"/>
      <c r="FX463" s="804"/>
      <c r="FY463" s="826"/>
      <c r="FZ463" s="825"/>
      <c r="GA463" s="825"/>
      <c r="GB463" s="803"/>
      <c r="GC463" s="804"/>
      <c r="GD463" s="804"/>
      <c r="GE463" s="826"/>
      <c r="GF463" s="825"/>
      <c r="GG463" s="825"/>
      <c r="GH463" s="803"/>
      <c r="GI463" s="804"/>
      <c r="GJ463" s="804"/>
      <c r="GK463" s="826"/>
      <c r="GL463" s="825"/>
      <c r="GM463" s="825"/>
      <c r="GN463" s="803"/>
      <c r="GO463" s="804"/>
      <c r="GP463" s="804"/>
      <c r="GQ463" s="826"/>
      <c r="GR463" s="825"/>
      <c r="GS463" s="825"/>
      <c r="GT463" s="803"/>
      <c r="GU463" s="804"/>
      <c r="GV463" s="804"/>
      <c r="GW463" s="826"/>
      <c r="GX463" s="825"/>
      <c r="GY463" s="825"/>
      <c r="GZ463" s="803"/>
      <c r="HA463" s="804"/>
      <c r="HB463" s="804"/>
      <c r="HC463" s="826"/>
      <c r="HD463" s="825"/>
      <c r="HE463" s="825"/>
      <c r="HF463" s="803"/>
      <c r="HG463" s="804"/>
      <c r="HH463" s="804"/>
      <c r="HI463" s="826"/>
      <c r="HJ463" s="825"/>
      <c r="HK463" s="825"/>
      <c r="HL463" s="803"/>
      <c r="HM463" s="804"/>
      <c r="HN463" s="804"/>
      <c r="HO463" s="826"/>
      <c r="HP463" s="825"/>
      <c r="HQ463" s="825"/>
      <c r="HR463" s="803"/>
      <c r="HS463" s="804"/>
      <c r="HT463" s="804"/>
      <c r="HU463" s="826"/>
      <c r="HV463" s="825"/>
      <c r="HW463" s="825"/>
      <c r="HX463" s="803"/>
      <c r="HY463" s="804"/>
      <c r="HZ463" s="804"/>
      <c r="IA463" s="826"/>
      <c r="IB463" s="825"/>
      <c r="IC463" s="825"/>
      <c r="ID463" s="803"/>
      <c r="IE463" s="804"/>
      <c r="IF463" s="804"/>
      <c r="IG463" s="826"/>
      <c r="IH463" s="825"/>
      <c r="II463" s="825"/>
      <c r="IJ463" s="803"/>
      <c r="IK463" s="804"/>
      <c r="IL463" s="804"/>
      <c r="IM463" s="826"/>
      <c r="IN463" s="825"/>
      <c r="IO463" s="825"/>
      <c r="IP463" s="803"/>
      <c r="IQ463" s="804"/>
      <c r="IR463" s="804"/>
      <c r="IS463" s="826"/>
      <c r="IT463" s="825"/>
      <c r="IU463" s="825"/>
      <c r="IV463" s="803"/>
      <c r="IW463" s="804"/>
      <c r="IX463" s="804"/>
      <c r="IY463" s="826"/>
      <c r="IZ463" s="825"/>
      <c r="JA463" s="825"/>
      <c r="JB463" s="803"/>
      <c r="JC463" s="804"/>
      <c r="JD463" s="804"/>
      <c r="JE463" s="826"/>
      <c r="JF463" s="825"/>
      <c r="JG463" s="825"/>
      <c r="JH463" s="803"/>
      <c r="JI463" s="804"/>
      <c r="JJ463" s="804"/>
      <c r="JK463" s="826"/>
      <c r="JL463" s="825"/>
      <c r="JM463" s="825"/>
      <c r="JN463" s="803"/>
      <c r="JO463" s="804"/>
      <c r="JP463" s="804"/>
      <c r="JQ463" s="826"/>
      <c r="JR463" s="825"/>
      <c r="JS463" s="825"/>
      <c r="JT463" s="803"/>
      <c r="JU463" s="804"/>
      <c r="JV463" s="804"/>
      <c r="JW463" s="826"/>
      <c r="JX463" s="825"/>
      <c r="JY463" s="825"/>
      <c r="JZ463" s="803"/>
      <c r="KA463" s="804"/>
      <c r="KB463" s="804"/>
      <c r="KC463" s="826"/>
      <c r="KD463" s="825"/>
      <c r="KE463" s="825"/>
      <c r="KF463" s="803"/>
      <c r="KG463" s="804"/>
      <c r="KH463" s="804"/>
      <c r="KI463" s="826"/>
      <c r="KJ463" s="825"/>
      <c r="KK463" s="825"/>
      <c r="KL463" s="803"/>
      <c r="KM463" s="804"/>
      <c r="KN463" s="804"/>
      <c r="KO463" s="826"/>
      <c r="KP463" s="825"/>
      <c r="KQ463" s="825"/>
      <c r="KR463" s="803"/>
      <c r="KS463" s="804"/>
      <c r="KT463" s="804"/>
      <c r="KU463" s="826"/>
      <c r="KV463" s="825"/>
      <c r="KW463" s="825"/>
      <c r="KX463" s="803"/>
      <c r="KY463" s="804"/>
      <c r="KZ463" s="804"/>
      <c r="LA463" s="826"/>
      <c r="LB463" s="825"/>
      <c r="LC463" s="825"/>
      <c r="LD463" s="803"/>
      <c r="LE463" s="804"/>
      <c r="LF463" s="804"/>
      <c r="LG463" s="826"/>
      <c r="LH463" s="825"/>
      <c r="LI463" s="825"/>
      <c r="LJ463" s="803"/>
      <c r="LK463" s="804"/>
      <c r="LL463" s="804"/>
      <c r="LM463" s="826"/>
      <c r="LN463" s="825"/>
      <c r="LO463" s="825"/>
      <c r="LP463" s="803"/>
      <c r="LQ463" s="804"/>
      <c r="LR463" s="804"/>
      <c r="LS463" s="826"/>
      <c r="LT463" s="825"/>
      <c r="LU463" s="825"/>
      <c r="LV463" s="803"/>
      <c r="LW463" s="804"/>
      <c r="LX463" s="804"/>
      <c r="LY463" s="826"/>
      <c r="LZ463" s="825"/>
      <c r="MA463" s="825"/>
      <c r="MB463" s="803"/>
      <c r="MC463" s="804"/>
      <c r="MD463" s="804"/>
      <c r="ME463" s="826"/>
      <c r="MF463" s="825"/>
      <c r="MG463" s="825"/>
      <c r="MH463" s="803"/>
      <c r="MI463" s="804"/>
      <c r="MJ463" s="804"/>
      <c r="MK463" s="826"/>
      <c r="ML463" s="825"/>
      <c r="MM463" s="825"/>
      <c r="MN463" s="803"/>
      <c r="MO463" s="804"/>
      <c r="MP463" s="804"/>
      <c r="MQ463" s="823"/>
      <c r="MR463" s="824"/>
      <c r="MS463" s="824"/>
      <c r="MT463" s="805"/>
      <c r="MU463" s="804"/>
      <c r="MV463" s="804"/>
      <c r="MW463" s="823"/>
      <c r="MX463" s="824"/>
      <c r="MY463" s="824"/>
      <c r="MZ463" s="805"/>
      <c r="NA463" s="804"/>
      <c r="NB463" s="804"/>
      <c r="NC463" s="823"/>
      <c r="ND463" s="824"/>
      <c r="NE463" s="824"/>
      <c r="NF463" s="805"/>
      <c r="NG463" s="804"/>
      <c r="NH463" s="804"/>
      <c r="NI463" s="823"/>
      <c r="NJ463" s="824"/>
      <c r="NK463" s="824"/>
      <c r="NL463" s="805"/>
      <c r="NM463" s="809"/>
      <c r="NN463" s="809"/>
      <c r="NO463" s="826"/>
      <c r="NP463" s="825"/>
      <c r="NQ463" s="825"/>
      <c r="NR463" s="803"/>
      <c r="NS463" s="826"/>
      <c r="NT463" s="824"/>
      <c r="NU463" s="824"/>
      <c r="NV463" s="805"/>
      <c r="NW463" s="823"/>
      <c r="NX463" s="824"/>
      <c r="NY463" s="824"/>
      <c r="NZ463" s="834"/>
      <c r="OA463" s="823"/>
      <c r="OB463" s="824"/>
      <c r="OC463" s="824"/>
      <c r="OD463" s="803"/>
      <c r="OE463" s="826"/>
      <c r="OF463" s="825"/>
      <c r="OG463" s="825"/>
      <c r="OH463" s="803"/>
      <c r="OI463" s="823"/>
      <c r="OJ463" s="824"/>
      <c r="OK463" s="824"/>
      <c r="OL463" s="805"/>
      <c r="OM463" s="823"/>
      <c r="ON463" s="824"/>
      <c r="OO463" s="824"/>
      <c r="OP463" s="805"/>
      <c r="OQ463" s="853"/>
      <c r="OR463" s="854"/>
      <c r="OS463" s="854"/>
      <c r="OT463" s="855"/>
      <c r="OU463" s="853"/>
      <c r="OV463" s="854"/>
      <c r="OW463" s="854"/>
      <c r="OX463" s="803"/>
      <c r="OY463" s="853"/>
      <c r="OZ463" s="854"/>
      <c r="PA463" s="854"/>
      <c r="PB463" s="855"/>
      <c r="PC463" s="853"/>
      <c r="PD463" s="854"/>
      <c r="PE463" s="854"/>
      <c r="PF463" s="803"/>
    </row>
    <row r="464" spans="1:422" ht="15" hidden="1" customHeight="1" x14ac:dyDescent="0.25">
      <c r="A464" s="801" t="s">
        <v>243</v>
      </c>
      <c r="B464" s="769" t="s">
        <v>18</v>
      </c>
      <c r="C464" s="769" t="s">
        <v>16</v>
      </c>
      <c r="D464" s="770"/>
      <c r="E464" s="769"/>
      <c r="F464" s="769" t="s">
        <v>147</v>
      </c>
      <c r="G464" s="769"/>
      <c r="H464" s="769"/>
      <c r="I464" s="769"/>
      <c r="J464" s="769"/>
      <c r="K464" s="769"/>
      <c r="L464" s="769"/>
      <c r="M464" s="769"/>
      <c r="N464" s="769"/>
      <c r="O464" s="769" t="s">
        <v>254</v>
      </c>
      <c r="P464" s="769"/>
      <c r="Q464" s="769"/>
      <c r="R464" s="769"/>
      <c r="S464" s="769"/>
      <c r="T464" s="816"/>
      <c r="U464" s="816"/>
      <c r="V464" s="816"/>
      <c r="W464" s="816"/>
      <c r="X464" s="769">
        <v>1</v>
      </c>
      <c r="Y464" s="769">
        <f>IF(AND(AJ464="",AK464="",AL464="",AN464="",AO464="",OR(AP464="",AP464=Dropdown!$AM$12,AP464=Dropdown!$AM$11)),1,0)</f>
        <v>0</v>
      </c>
      <c r="Z464" s="769">
        <f t="shared" si="67"/>
        <v>0</v>
      </c>
      <c r="AA464" s="769">
        <f t="shared" si="68"/>
        <v>0</v>
      </c>
      <c r="AB464" s="769">
        <f t="shared" si="66"/>
        <v>0</v>
      </c>
      <c r="AC464" s="769"/>
      <c r="AD464" s="772" t="str">
        <f>IF(OR(T464&lt;&gt;"",U464&lt;&gt;""),Dropdown!$A$4,IF(OR(V464&lt;&gt;"",W464&lt;&gt;""),Dropdown!$A$5,Dropdown!$A$3))</f>
        <v>Residential</v>
      </c>
      <c r="AE464" s="773" t="s">
        <v>343</v>
      </c>
      <c r="AF464" s="773" t="str">
        <f>VLOOKUP(AG464,Dropdown!$N$3:$R$62,2,FALSE)</f>
        <v>SSA</v>
      </c>
      <c r="AG464" s="802" t="s">
        <v>243</v>
      </c>
      <c r="AH464" s="773" t="str">
        <f>IF(AG464&lt;&gt;"",VLOOKUP(AG464,Dropdown!$N$3:$R$62,3,FALSE),IF(AF464&lt;&gt;"",VLOOKUP(AF464,Dropdown!$N$3:$R$62,3,FALSE),IF(AE464&lt;&gt;"",VLOOKUP(AE464,Dropdown!$N$3:$R$62,3,FALSE),"")))</f>
        <v>LMI</v>
      </c>
      <c r="AI464" s="773" t="str">
        <f>IF(AG464&lt;&gt;"",VLOOKUP(AG464,Dropdown!$N$3:$R$62,5,FALSE),IF(AF464&lt;&gt;"",VLOOKUP(AF464,Dropdown!$N$3:$R$62,5,FALSE),IF(AE464&lt;&gt;"",VLOOKUP(AE464,Dropdown!$N$3:$R$62,5,FALSE),"")))</f>
        <v>Moderate</v>
      </c>
      <c r="AJ464" s="773"/>
      <c r="AK464" s="773"/>
      <c r="AL464" s="773"/>
      <c r="AM464" s="773"/>
      <c r="AN464" s="773" t="s">
        <v>637</v>
      </c>
      <c r="AO464" s="773"/>
      <c r="AP464" s="925" t="s">
        <v>423</v>
      </c>
      <c r="AQ464" s="769"/>
      <c r="AR464" s="774" t="s">
        <v>251</v>
      </c>
      <c r="AS464" s="845"/>
      <c r="AT464" s="769"/>
      <c r="AU464" s="769"/>
      <c r="AV464" s="846" t="s">
        <v>255</v>
      </c>
      <c r="AW464" s="823"/>
      <c r="AX464" s="824"/>
      <c r="AY464" s="824" t="s">
        <v>667</v>
      </c>
      <c r="AZ464" s="803"/>
      <c r="BA464" s="804"/>
      <c r="BB464" s="804"/>
      <c r="BC464" s="823"/>
      <c r="BD464" s="824"/>
      <c r="BE464" s="825"/>
      <c r="BF464" s="805"/>
      <c r="BG464" s="804"/>
      <c r="BH464" s="804"/>
      <c r="BI464" s="823"/>
      <c r="BJ464" s="824"/>
      <c r="BK464" s="824"/>
      <c r="BL464" s="805"/>
      <c r="BM464" s="804"/>
      <c r="BN464" s="804"/>
      <c r="BO464" s="826"/>
      <c r="BP464" s="825"/>
      <c r="BQ464" s="825"/>
      <c r="BR464" s="803"/>
      <c r="BS464" s="804"/>
      <c r="BT464" s="804"/>
      <c r="BU464" s="826"/>
      <c r="BV464" s="825"/>
      <c r="BW464" s="825"/>
      <c r="BX464" s="803"/>
      <c r="BY464" s="804"/>
      <c r="BZ464" s="804"/>
      <c r="CA464" s="826"/>
      <c r="CB464" s="825"/>
      <c r="CC464" s="825"/>
      <c r="CD464" s="803"/>
      <c r="CE464" s="804"/>
      <c r="CF464" s="804"/>
      <c r="CG464" s="826"/>
      <c r="CH464" s="825"/>
      <c r="CI464" s="825"/>
      <c r="CJ464" s="803"/>
      <c r="CK464" s="804"/>
      <c r="CL464" s="804"/>
      <c r="CM464" s="826"/>
      <c r="CN464" s="825"/>
      <c r="CO464" s="825"/>
      <c r="CP464" s="803"/>
      <c r="CQ464" s="804"/>
      <c r="CR464" s="804"/>
      <c r="CS464" s="826"/>
      <c r="CT464" s="825"/>
      <c r="CU464" s="825"/>
      <c r="CV464" s="803"/>
      <c r="CW464" s="804"/>
      <c r="CX464" s="804"/>
      <c r="CY464" s="826"/>
      <c r="CZ464" s="825"/>
      <c r="DA464" s="825"/>
      <c r="DB464" s="803"/>
      <c r="DC464" s="804"/>
      <c r="DD464" s="804"/>
      <c r="DE464" s="826"/>
      <c r="DF464" s="825"/>
      <c r="DG464" s="825"/>
      <c r="DH464" s="803"/>
      <c r="DI464" s="804"/>
      <c r="DJ464" s="804"/>
      <c r="DK464" s="826"/>
      <c r="DL464" s="825"/>
      <c r="DM464" s="825"/>
      <c r="DN464" s="803"/>
      <c r="DO464" s="804"/>
      <c r="DP464" s="804"/>
      <c r="DQ464" s="827"/>
      <c r="DR464" s="828"/>
      <c r="DS464" s="835"/>
      <c r="DT464" s="813"/>
      <c r="DU464" s="812"/>
      <c r="DV464" s="812"/>
      <c r="DW464" s="836"/>
      <c r="DX464" s="835"/>
      <c r="DY464" s="828"/>
      <c r="DZ464" s="813"/>
      <c r="EA464" s="812"/>
      <c r="EB464" s="812"/>
      <c r="EC464" s="827"/>
      <c r="ED464" s="828"/>
      <c r="EE464" s="835"/>
      <c r="EF464" s="813"/>
      <c r="EG464" s="812"/>
      <c r="EH464" s="812"/>
      <c r="EI464" s="836"/>
      <c r="EJ464" s="835"/>
      <c r="EK464" s="828"/>
      <c r="EL464" s="813"/>
      <c r="EM464" s="812"/>
      <c r="EN464" s="812"/>
      <c r="EO464" s="827"/>
      <c r="EP464" s="828"/>
      <c r="EQ464" s="835"/>
      <c r="ER464" s="813"/>
      <c r="ES464" s="812"/>
      <c r="ET464" s="812"/>
      <c r="EU464" s="836"/>
      <c r="EV464" s="835"/>
      <c r="EW464" s="828"/>
      <c r="EX464" s="813"/>
      <c r="EY464" s="812"/>
      <c r="EZ464" s="812"/>
      <c r="FA464" s="827"/>
      <c r="FB464" s="828"/>
      <c r="FC464" s="835"/>
      <c r="FD464" s="813"/>
      <c r="FE464" s="812"/>
      <c r="FF464" s="812"/>
      <c r="FG464" s="836"/>
      <c r="FH464" s="835"/>
      <c r="FI464" s="828"/>
      <c r="FJ464" s="813"/>
      <c r="FK464" s="812"/>
      <c r="FL464" s="812"/>
      <c r="FM464" s="827"/>
      <c r="FN464" s="828"/>
      <c r="FO464" s="835"/>
      <c r="FP464" s="813"/>
      <c r="FQ464" s="812"/>
      <c r="FR464" s="812"/>
      <c r="FS464" s="826"/>
      <c r="FT464" s="825"/>
      <c r="FU464" s="825"/>
      <c r="FV464" s="803"/>
      <c r="FW464" s="804"/>
      <c r="FX464" s="804"/>
      <c r="FY464" s="826"/>
      <c r="FZ464" s="825"/>
      <c r="GA464" s="825"/>
      <c r="GB464" s="803"/>
      <c r="GC464" s="804"/>
      <c r="GD464" s="804"/>
      <c r="GE464" s="826"/>
      <c r="GF464" s="825"/>
      <c r="GG464" s="825"/>
      <c r="GH464" s="803"/>
      <c r="GI464" s="804"/>
      <c r="GJ464" s="804"/>
      <c r="GK464" s="826"/>
      <c r="GL464" s="825"/>
      <c r="GM464" s="825"/>
      <c r="GN464" s="803"/>
      <c r="GO464" s="804"/>
      <c r="GP464" s="804"/>
      <c r="GQ464" s="826"/>
      <c r="GR464" s="825"/>
      <c r="GS464" s="825"/>
      <c r="GT464" s="803"/>
      <c r="GU464" s="804"/>
      <c r="GV464" s="804"/>
      <c r="GW464" s="826"/>
      <c r="GX464" s="825"/>
      <c r="GY464" s="825"/>
      <c r="GZ464" s="803"/>
      <c r="HA464" s="804"/>
      <c r="HB464" s="804"/>
      <c r="HC464" s="826"/>
      <c r="HD464" s="825"/>
      <c r="HE464" s="825"/>
      <c r="HF464" s="803"/>
      <c r="HG464" s="804"/>
      <c r="HH464" s="804"/>
      <c r="HI464" s="826"/>
      <c r="HJ464" s="825"/>
      <c r="HK464" s="825"/>
      <c r="HL464" s="803"/>
      <c r="HM464" s="804"/>
      <c r="HN464" s="804"/>
      <c r="HO464" s="826"/>
      <c r="HP464" s="825"/>
      <c r="HQ464" s="825"/>
      <c r="HR464" s="803"/>
      <c r="HS464" s="804"/>
      <c r="HT464" s="804"/>
      <c r="HU464" s="826"/>
      <c r="HV464" s="825"/>
      <c r="HW464" s="825"/>
      <c r="HX464" s="803"/>
      <c r="HY464" s="804"/>
      <c r="HZ464" s="804"/>
      <c r="IA464" s="826"/>
      <c r="IB464" s="825"/>
      <c r="IC464" s="825"/>
      <c r="ID464" s="803"/>
      <c r="IE464" s="804"/>
      <c r="IF464" s="804"/>
      <c r="IG464" s="826"/>
      <c r="IH464" s="825"/>
      <c r="II464" s="825"/>
      <c r="IJ464" s="803"/>
      <c r="IK464" s="804"/>
      <c r="IL464" s="804"/>
      <c r="IM464" s="826"/>
      <c r="IN464" s="825"/>
      <c r="IO464" s="825"/>
      <c r="IP464" s="803"/>
      <c r="IQ464" s="804"/>
      <c r="IR464" s="804"/>
      <c r="IS464" s="826"/>
      <c r="IT464" s="825"/>
      <c r="IU464" s="825"/>
      <c r="IV464" s="803"/>
      <c r="IW464" s="804"/>
      <c r="IX464" s="804"/>
      <c r="IY464" s="826"/>
      <c r="IZ464" s="825"/>
      <c r="JA464" s="825"/>
      <c r="JB464" s="803"/>
      <c r="JC464" s="804"/>
      <c r="JD464" s="804"/>
      <c r="JE464" s="826"/>
      <c r="JF464" s="825"/>
      <c r="JG464" s="825"/>
      <c r="JH464" s="803"/>
      <c r="JI464" s="804"/>
      <c r="JJ464" s="804"/>
      <c r="JK464" s="826"/>
      <c r="JL464" s="825"/>
      <c r="JM464" s="825"/>
      <c r="JN464" s="803"/>
      <c r="JO464" s="804"/>
      <c r="JP464" s="804"/>
      <c r="JQ464" s="826"/>
      <c r="JR464" s="825"/>
      <c r="JS464" s="825"/>
      <c r="JT464" s="803"/>
      <c r="JU464" s="804"/>
      <c r="JV464" s="804"/>
      <c r="JW464" s="826"/>
      <c r="JX464" s="825"/>
      <c r="JY464" s="825"/>
      <c r="JZ464" s="803"/>
      <c r="KA464" s="804"/>
      <c r="KB464" s="804"/>
      <c r="KC464" s="826"/>
      <c r="KD464" s="825"/>
      <c r="KE464" s="825"/>
      <c r="KF464" s="803"/>
      <c r="KG464" s="804"/>
      <c r="KH464" s="804"/>
      <c r="KI464" s="826"/>
      <c r="KJ464" s="825"/>
      <c r="KK464" s="825"/>
      <c r="KL464" s="803"/>
      <c r="KM464" s="804"/>
      <c r="KN464" s="804"/>
      <c r="KO464" s="826"/>
      <c r="KP464" s="825"/>
      <c r="KQ464" s="825"/>
      <c r="KR464" s="803"/>
      <c r="KS464" s="804"/>
      <c r="KT464" s="804"/>
      <c r="KU464" s="826"/>
      <c r="KV464" s="825"/>
      <c r="KW464" s="825"/>
      <c r="KX464" s="803"/>
      <c r="KY464" s="804"/>
      <c r="KZ464" s="804"/>
      <c r="LA464" s="826"/>
      <c r="LB464" s="825"/>
      <c r="LC464" s="825"/>
      <c r="LD464" s="803"/>
      <c r="LE464" s="804"/>
      <c r="LF464" s="804"/>
      <c r="LG464" s="826"/>
      <c r="LH464" s="825"/>
      <c r="LI464" s="825"/>
      <c r="LJ464" s="803"/>
      <c r="LK464" s="804"/>
      <c r="LL464" s="804"/>
      <c r="LM464" s="826"/>
      <c r="LN464" s="825"/>
      <c r="LO464" s="825"/>
      <c r="LP464" s="803"/>
      <c r="LQ464" s="804"/>
      <c r="LR464" s="804"/>
      <c r="LS464" s="826"/>
      <c r="LT464" s="825"/>
      <c r="LU464" s="825"/>
      <c r="LV464" s="803"/>
      <c r="LW464" s="804"/>
      <c r="LX464" s="804"/>
      <c r="LY464" s="826"/>
      <c r="LZ464" s="825"/>
      <c r="MA464" s="825"/>
      <c r="MB464" s="803"/>
      <c r="MC464" s="804"/>
      <c r="MD464" s="804"/>
      <c r="ME464" s="826"/>
      <c r="MF464" s="825"/>
      <c r="MG464" s="825"/>
      <c r="MH464" s="803"/>
      <c r="MI464" s="804"/>
      <c r="MJ464" s="804"/>
      <c r="MK464" s="826"/>
      <c r="ML464" s="825"/>
      <c r="MM464" s="825"/>
      <c r="MN464" s="803"/>
      <c r="MO464" s="804"/>
      <c r="MP464" s="804"/>
      <c r="MQ464" s="823"/>
      <c r="MR464" s="824"/>
      <c r="MS464" s="824"/>
      <c r="MT464" s="805"/>
      <c r="MU464" s="804"/>
      <c r="MV464" s="804"/>
      <c r="MW464" s="823"/>
      <c r="MX464" s="824"/>
      <c r="MY464" s="824"/>
      <c r="MZ464" s="805"/>
      <c r="NA464" s="804"/>
      <c r="NB464" s="804"/>
      <c r="NC464" s="823"/>
      <c r="ND464" s="824"/>
      <c r="NE464" s="824"/>
      <c r="NF464" s="805"/>
      <c r="NG464" s="804"/>
      <c r="NH464" s="804"/>
      <c r="NI464" s="823"/>
      <c r="NJ464" s="824"/>
      <c r="NK464" s="824"/>
      <c r="NL464" s="805"/>
      <c r="NM464" s="809"/>
      <c r="NN464" s="809"/>
      <c r="NO464" s="826"/>
      <c r="NP464" s="825"/>
      <c r="NQ464" s="825"/>
      <c r="NR464" s="803"/>
      <c r="NS464" s="826"/>
      <c r="NT464" s="824"/>
      <c r="NU464" s="824"/>
      <c r="NV464" s="805"/>
      <c r="NW464" s="823"/>
      <c r="NX464" s="824"/>
      <c r="NY464" s="824"/>
      <c r="NZ464" s="834"/>
      <c r="OA464" s="823"/>
      <c r="OB464" s="824"/>
      <c r="OC464" s="824"/>
      <c r="OD464" s="803"/>
      <c r="OE464" s="826"/>
      <c r="OF464" s="825"/>
      <c r="OG464" s="825"/>
      <c r="OH464" s="803"/>
      <c r="OI464" s="823"/>
      <c r="OJ464" s="824"/>
      <c r="OK464" s="824"/>
      <c r="OL464" s="805"/>
      <c r="OM464" s="823"/>
      <c r="ON464" s="824"/>
      <c r="OO464" s="824"/>
      <c r="OP464" s="805"/>
      <c r="OQ464" s="853"/>
      <c r="OR464" s="854"/>
      <c r="OS464" s="854"/>
      <c r="OT464" s="855"/>
      <c r="OU464" s="853"/>
      <c r="OV464" s="854"/>
      <c r="OW464" s="854"/>
      <c r="OX464" s="803"/>
      <c r="OY464" s="853"/>
      <c r="OZ464" s="854"/>
      <c r="PA464" s="854"/>
      <c r="PB464" s="855"/>
      <c r="PC464" s="853"/>
      <c r="PD464" s="854"/>
      <c r="PE464" s="854"/>
      <c r="PF464" s="803"/>
    </row>
    <row r="465" spans="1:422" ht="15" hidden="1" customHeight="1" x14ac:dyDescent="0.25">
      <c r="A465" s="801" t="s">
        <v>244</v>
      </c>
      <c r="B465" s="769" t="s">
        <v>18</v>
      </c>
      <c r="C465" s="769" t="s">
        <v>20</v>
      </c>
      <c r="D465" s="770"/>
      <c r="E465" s="769"/>
      <c r="F465" s="769" t="s">
        <v>59</v>
      </c>
      <c r="G465" s="769"/>
      <c r="H465" s="769"/>
      <c r="I465" s="769"/>
      <c r="J465" s="769"/>
      <c r="K465" s="769"/>
      <c r="L465" s="769"/>
      <c r="M465" s="769"/>
      <c r="N465" s="769"/>
      <c r="O465" s="769" t="s">
        <v>253</v>
      </c>
      <c r="P465" s="769"/>
      <c r="Q465" s="769"/>
      <c r="R465" s="769"/>
      <c r="S465" s="769"/>
      <c r="T465" s="816"/>
      <c r="U465" s="816"/>
      <c r="V465" s="816"/>
      <c r="W465" s="816"/>
      <c r="X465" s="769">
        <v>1</v>
      </c>
      <c r="Y465" s="769">
        <f>IF(AND(AJ465="",AK465="",AL465="",AN465="",AO465="",OR(AP465="",AP465=Dropdown!$AM$12,AP465=Dropdown!$AM$11)),1,0)</f>
        <v>1</v>
      </c>
      <c r="Z465" s="769">
        <f t="shared" si="67"/>
        <v>1</v>
      </c>
      <c r="AA465" s="769">
        <f t="shared" si="68"/>
        <v>0</v>
      </c>
      <c r="AB465" s="769">
        <f t="shared" si="66"/>
        <v>0</v>
      </c>
      <c r="AC465" s="769"/>
      <c r="AD465" s="772" t="str">
        <f>IF(OR(T465&lt;&gt;"",U465&lt;&gt;""),Dropdown!$A$4,IF(OR(V465&lt;&gt;"",W465&lt;&gt;""),Dropdown!$A$5,Dropdown!$A$3))</f>
        <v>Residential</v>
      </c>
      <c r="AE465" s="773" t="s">
        <v>343</v>
      </c>
      <c r="AF465" s="773" t="str">
        <f>VLOOKUP(AG465,Dropdown!$N$3:$R$62,2,FALSE)</f>
        <v>SSA</v>
      </c>
      <c r="AG465" s="802" t="s">
        <v>244</v>
      </c>
      <c r="AH465" s="773" t="str">
        <f>IF(AG465&lt;&gt;"",VLOOKUP(AG465,Dropdown!$N$3:$R$62,3,FALSE),IF(AF465&lt;&gt;"",VLOOKUP(AF465,Dropdown!$N$3:$R$62,3,FALSE),IF(AE465&lt;&gt;"",VLOOKUP(AE465,Dropdown!$N$3:$R$62,3,FALSE),"")))</f>
        <v>LI</v>
      </c>
      <c r="AI465" s="773" t="str">
        <f>IF(AG465&lt;&gt;"",VLOOKUP(AG465,Dropdown!$N$3:$R$62,5,FALSE),IF(AF465&lt;&gt;"",VLOOKUP(AF465,Dropdown!$N$3:$R$62,5,FALSE),IF(AE465&lt;&gt;"",VLOOKUP(AE465,Dropdown!$N$3:$R$62,5,FALSE),"")))</f>
        <v>Arid</v>
      </c>
      <c r="AJ465" s="773"/>
      <c r="AK465" s="773"/>
      <c r="AL465" s="773"/>
      <c r="AM465" s="773"/>
      <c r="AN465" s="773"/>
      <c r="AO465" s="773"/>
      <c r="AP465" s="925" t="s">
        <v>423</v>
      </c>
      <c r="AQ465" s="769"/>
      <c r="AR465" s="774" t="s">
        <v>251</v>
      </c>
      <c r="AS465" s="845"/>
      <c r="AT465" s="769"/>
      <c r="AU465" s="769"/>
      <c r="AV465" s="846" t="s">
        <v>263</v>
      </c>
      <c r="AW465" s="823"/>
      <c r="AX465" s="824"/>
      <c r="AY465" s="824">
        <v>66.14</v>
      </c>
      <c r="AZ465" s="803"/>
      <c r="BA465" s="804"/>
      <c r="BB465" s="804"/>
      <c r="BC465" s="823"/>
      <c r="BD465" s="824"/>
      <c r="BE465" s="825"/>
      <c r="BF465" s="805"/>
      <c r="BG465" s="804"/>
      <c r="BH465" s="804"/>
      <c r="BI465" s="823"/>
      <c r="BJ465" s="824"/>
      <c r="BK465" s="824"/>
      <c r="BL465" s="805"/>
      <c r="BM465" s="804"/>
      <c r="BN465" s="804"/>
      <c r="BO465" s="826"/>
      <c r="BP465" s="825"/>
      <c r="BQ465" s="825"/>
      <c r="BR465" s="803"/>
      <c r="BS465" s="804"/>
      <c r="BT465" s="804"/>
      <c r="BU465" s="826"/>
      <c r="BV465" s="825"/>
      <c r="BW465" s="825"/>
      <c r="BX465" s="803"/>
      <c r="BY465" s="804"/>
      <c r="BZ465" s="804"/>
      <c r="CA465" s="826"/>
      <c r="CB465" s="825"/>
      <c r="CC465" s="825"/>
      <c r="CD465" s="803"/>
      <c r="CE465" s="804"/>
      <c r="CF465" s="804"/>
      <c r="CG465" s="826"/>
      <c r="CH465" s="825"/>
      <c r="CI465" s="825"/>
      <c r="CJ465" s="803"/>
      <c r="CK465" s="804"/>
      <c r="CL465" s="804"/>
      <c r="CM465" s="826"/>
      <c r="CN465" s="825"/>
      <c r="CO465" s="825"/>
      <c r="CP465" s="803"/>
      <c r="CQ465" s="804"/>
      <c r="CR465" s="804"/>
      <c r="CS465" s="826"/>
      <c r="CT465" s="825"/>
      <c r="CU465" s="825"/>
      <c r="CV465" s="803"/>
      <c r="CW465" s="804"/>
      <c r="CX465" s="804"/>
      <c r="CY465" s="826"/>
      <c r="CZ465" s="825"/>
      <c r="DA465" s="825"/>
      <c r="DB465" s="803"/>
      <c r="DC465" s="804"/>
      <c r="DD465" s="804"/>
      <c r="DE465" s="826"/>
      <c r="DF465" s="825"/>
      <c r="DG465" s="825"/>
      <c r="DH465" s="803"/>
      <c r="DI465" s="804"/>
      <c r="DJ465" s="804"/>
      <c r="DK465" s="826"/>
      <c r="DL465" s="825"/>
      <c r="DM465" s="825"/>
      <c r="DN465" s="803"/>
      <c r="DO465" s="804"/>
      <c r="DP465" s="804"/>
      <c r="DQ465" s="827"/>
      <c r="DR465" s="828"/>
      <c r="DS465" s="835"/>
      <c r="DT465" s="813"/>
      <c r="DU465" s="812"/>
      <c r="DV465" s="812"/>
      <c r="DW465" s="836"/>
      <c r="DX465" s="835"/>
      <c r="DY465" s="828"/>
      <c r="DZ465" s="813"/>
      <c r="EA465" s="812"/>
      <c r="EB465" s="812"/>
      <c r="EC465" s="827"/>
      <c r="ED465" s="828"/>
      <c r="EE465" s="835"/>
      <c r="EF465" s="813"/>
      <c r="EG465" s="812"/>
      <c r="EH465" s="812"/>
      <c r="EI465" s="836"/>
      <c r="EJ465" s="835"/>
      <c r="EK465" s="828"/>
      <c r="EL465" s="813"/>
      <c r="EM465" s="812"/>
      <c r="EN465" s="812"/>
      <c r="EO465" s="827"/>
      <c r="EP465" s="828"/>
      <c r="EQ465" s="835"/>
      <c r="ER465" s="813"/>
      <c r="ES465" s="812"/>
      <c r="ET465" s="812"/>
      <c r="EU465" s="836"/>
      <c r="EV465" s="835"/>
      <c r="EW465" s="828"/>
      <c r="EX465" s="813"/>
      <c r="EY465" s="812"/>
      <c r="EZ465" s="812"/>
      <c r="FA465" s="827"/>
      <c r="FB465" s="828"/>
      <c r="FC465" s="835"/>
      <c r="FD465" s="813"/>
      <c r="FE465" s="812"/>
      <c r="FF465" s="812"/>
      <c r="FG465" s="836"/>
      <c r="FH465" s="835"/>
      <c r="FI465" s="828"/>
      <c r="FJ465" s="813"/>
      <c r="FK465" s="812"/>
      <c r="FL465" s="812"/>
      <c r="FM465" s="827"/>
      <c r="FN465" s="828"/>
      <c r="FO465" s="835"/>
      <c r="FP465" s="813"/>
      <c r="FQ465" s="812"/>
      <c r="FR465" s="812"/>
      <c r="FS465" s="826"/>
      <c r="FT465" s="825"/>
      <c r="FU465" s="825"/>
      <c r="FV465" s="803"/>
      <c r="FW465" s="804"/>
      <c r="FX465" s="804"/>
      <c r="FY465" s="826"/>
      <c r="FZ465" s="825"/>
      <c r="GA465" s="825"/>
      <c r="GB465" s="803"/>
      <c r="GC465" s="804"/>
      <c r="GD465" s="804"/>
      <c r="GE465" s="826"/>
      <c r="GF465" s="825"/>
      <c r="GG465" s="825"/>
      <c r="GH465" s="803"/>
      <c r="GI465" s="804"/>
      <c r="GJ465" s="804"/>
      <c r="GK465" s="826"/>
      <c r="GL465" s="825"/>
      <c r="GM465" s="825"/>
      <c r="GN465" s="803"/>
      <c r="GO465" s="804"/>
      <c r="GP465" s="804"/>
      <c r="GQ465" s="826"/>
      <c r="GR465" s="825"/>
      <c r="GS465" s="825"/>
      <c r="GT465" s="803"/>
      <c r="GU465" s="804"/>
      <c r="GV465" s="804"/>
      <c r="GW465" s="826"/>
      <c r="GX465" s="825"/>
      <c r="GY465" s="825"/>
      <c r="GZ465" s="803"/>
      <c r="HA465" s="804"/>
      <c r="HB465" s="804"/>
      <c r="HC465" s="826"/>
      <c r="HD465" s="825"/>
      <c r="HE465" s="825"/>
      <c r="HF465" s="803"/>
      <c r="HG465" s="804"/>
      <c r="HH465" s="804"/>
      <c r="HI465" s="826"/>
      <c r="HJ465" s="825"/>
      <c r="HK465" s="825"/>
      <c r="HL465" s="803"/>
      <c r="HM465" s="804"/>
      <c r="HN465" s="804"/>
      <c r="HO465" s="826"/>
      <c r="HP465" s="825"/>
      <c r="HQ465" s="825"/>
      <c r="HR465" s="803"/>
      <c r="HS465" s="804"/>
      <c r="HT465" s="804"/>
      <c r="HU465" s="826"/>
      <c r="HV465" s="825"/>
      <c r="HW465" s="825"/>
      <c r="HX465" s="803"/>
      <c r="HY465" s="804"/>
      <c r="HZ465" s="804"/>
      <c r="IA465" s="826"/>
      <c r="IB465" s="825"/>
      <c r="IC465" s="825"/>
      <c r="ID465" s="803"/>
      <c r="IE465" s="804"/>
      <c r="IF465" s="804"/>
      <c r="IG465" s="826"/>
      <c r="IH465" s="825"/>
      <c r="II465" s="825"/>
      <c r="IJ465" s="803"/>
      <c r="IK465" s="804"/>
      <c r="IL465" s="804"/>
      <c r="IM465" s="826"/>
      <c r="IN465" s="825"/>
      <c r="IO465" s="825"/>
      <c r="IP465" s="803"/>
      <c r="IQ465" s="804"/>
      <c r="IR465" s="804"/>
      <c r="IS465" s="826"/>
      <c r="IT465" s="825"/>
      <c r="IU465" s="825"/>
      <c r="IV465" s="803"/>
      <c r="IW465" s="804"/>
      <c r="IX465" s="804"/>
      <c r="IY465" s="826"/>
      <c r="IZ465" s="825"/>
      <c r="JA465" s="825"/>
      <c r="JB465" s="803"/>
      <c r="JC465" s="804"/>
      <c r="JD465" s="804"/>
      <c r="JE465" s="826"/>
      <c r="JF465" s="825"/>
      <c r="JG465" s="825"/>
      <c r="JH465" s="803"/>
      <c r="JI465" s="804"/>
      <c r="JJ465" s="804"/>
      <c r="JK465" s="826"/>
      <c r="JL465" s="825"/>
      <c r="JM465" s="825"/>
      <c r="JN465" s="803"/>
      <c r="JO465" s="804"/>
      <c r="JP465" s="804"/>
      <c r="JQ465" s="826"/>
      <c r="JR465" s="825"/>
      <c r="JS465" s="825"/>
      <c r="JT465" s="803"/>
      <c r="JU465" s="804"/>
      <c r="JV465" s="804"/>
      <c r="JW465" s="826"/>
      <c r="JX465" s="825"/>
      <c r="JY465" s="825"/>
      <c r="JZ465" s="803"/>
      <c r="KA465" s="804"/>
      <c r="KB465" s="804"/>
      <c r="KC465" s="826"/>
      <c r="KD465" s="825"/>
      <c r="KE465" s="825"/>
      <c r="KF465" s="803"/>
      <c r="KG465" s="804"/>
      <c r="KH465" s="804"/>
      <c r="KI465" s="826"/>
      <c r="KJ465" s="825"/>
      <c r="KK465" s="825"/>
      <c r="KL465" s="803"/>
      <c r="KM465" s="804"/>
      <c r="KN465" s="804"/>
      <c r="KO465" s="826"/>
      <c r="KP465" s="825"/>
      <c r="KQ465" s="825"/>
      <c r="KR465" s="803"/>
      <c r="KS465" s="804"/>
      <c r="KT465" s="804"/>
      <c r="KU465" s="826"/>
      <c r="KV465" s="825"/>
      <c r="KW465" s="825"/>
      <c r="KX465" s="803"/>
      <c r="KY465" s="804"/>
      <c r="KZ465" s="804"/>
      <c r="LA465" s="826"/>
      <c r="LB465" s="825"/>
      <c r="LC465" s="825"/>
      <c r="LD465" s="803"/>
      <c r="LE465" s="804"/>
      <c r="LF465" s="804"/>
      <c r="LG465" s="826"/>
      <c r="LH465" s="825"/>
      <c r="LI465" s="825"/>
      <c r="LJ465" s="803"/>
      <c r="LK465" s="804"/>
      <c r="LL465" s="804"/>
      <c r="LM465" s="826"/>
      <c r="LN465" s="825"/>
      <c r="LO465" s="825"/>
      <c r="LP465" s="803"/>
      <c r="LQ465" s="804"/>
      <c r="LR465" s="804"/>
      <c r="LS465" s="826"/>
      <c r="LT465" s="825"/>
      <c r="LU465" s="825"/>
      <c r="LV465" s="803"/>
      <c r="LW465" s="804"/>
      <c r="LX465" s="804"/>
      <c r="LY465" s="826"/>
      <c r="LZ465" s="825"/>
      <c r="MA465" s="825"/>
      <c r="MB465" s="803"/>
      <c r="MC465" s="804"/>
      <c r="MD465" s="804"/>
      <c r="ME465" s="826"/>
      <c r="MF465" s="825"/>
      <c r="MG465" s="825"/>
      <c r="MH465" s="803"/>
      <c r="MI465" s="804"/>
      <c r="MJ465" s="804"/>
      <c r="MK465" s="826"/>
      <c r="ML465" s="825"/>
      <c r="MM465" s="825"/>
      <c r="MN465" s="803"/>
      <c r="MO465" s="804"/>
      <c r="MP465" s="804"/>
      <c r="MQ465" s="823"/>
      <c r="MR465" s="824"/>
      <c r="MS465" s="824"/>
      <c r="MT465" s="805"/>
      <c r="MU465" s="804"/>
      <c r="MV465" s="804"/>
      <c r="MW465" s="823"/>
      <c r="MX465" s="824"/>
      <c r="MY465" s="824"/>
      <c r="MZ465" s="805"/>
      <c r="NA465" s="804"/>
      <c r="NB465" s="804"/>
      <c r="NC465" s="823"/>
      <c r="ND465" s="824"/>
      <c r="NE465" s="824"/>
      <c r="NF465" s="805"/>
      <c r="NG465" s="804"/>
      <c r="NH465" s="804"/>
      <c r="NI465" s="823"/>
      <c r="NJ465" s="824"/>
      <c r="NK465" s="824"/>
      <c r="NL465" s="805"/>
      <c r="NM465" s="809"/>
      <c r="NN465" s="809"/>
      <c r="NO465" s="826"/>
      <c r="NP465" s="825"/>
      <c r="NQ465" s="825"/>
      <c r="NR465" s="803"/>
      <c r="NS465" s="826"/>
      <c r="NT465" s="824"/>
      <c r="NU465" s="824"/>
      <c r="NV465" s="805"/>
      <c r="NW465" s="823"/>
      <c r="NX465" s="824"/>
      <c r="NY465" s="824"/>
      <c r="NZ465" s="834"/>
      <c r="OA465" s="823"/>
      <c r="OB465" s="824"/>
      <c r="OC465" s="824"/>
      <c r="OD465" s="803"/>
      <c r="OE465" s="826"/>
      <c r="OF465" s="825"/>
      <c r="OG465" s="825"/>
      <c r="OH465" s="803"/>
      <c r="OI465" s="823"/>
      <c r="OJ465" s="824"/>
      <c r="OK465" s="824"/>
      <c r="OL465" s="805"/>
      <c r="OM465" s="823"/>
      <c r="ON465" s="824"/>
      <c r="OO465" s="824"/>
      <c r="OP465" s="805"/>
      <c r="OQ465" s="853"/>
      <c r="OR465" s="854"/>
      <c r="OS465" s="854"/>
      <c r="OT465" s="855"/>
      <c r="OU465" s="853"/>
      <c r="OV465" s="854"/>
      <c r="OW465" s="854"/>
      <c r="OX465" s="803"/>
      <c r="OY465" s="853"/>
      <c r="OZ465" s="854"/>
      <c r="PA465" s="854"/>
      <c r="PB465" s="855"/>
      <c r="PC465" s="853"/>
      <c r="PD465" s="854"/>
      <c r="PE465" s="854"/>
      <c r="PF465" s="803"/>
    </row>
    <row r="466" spans="1:422" ht="15" hidden="1" customHeight="1" x14ac:dyDescent="0.25">
      <c r="A466" s="801" t="s">
        <v>244</v>
      </c>
      <c r="B466" s="769" t="s">
        <v>18</v>
      </c>
      <c r="C466" s="769" t="s">
        <v>20</v>
      </c>
      <c r="D466" s="770"/>
      <c r="E466" s="769"/>
      <c r="F466" s="769" t="s">
        <v>59</v>
      </c>
      <c r="G466" s="769"/>
      <c r="H466" s="769"/>
      <c r="I466" s="769"/>
      <c r="J466" s="769"/>
      <c r="K466" s="769"/>
      <c r="L466" s="769"/>
      <c r="M466" s="769"/>
      <c r="N466" s="769"/>
      <c r="O466" s="769" t="s">
        <v>252</v>
      </c>
      <c r="P466" s="769"/>
      <c r="Q466" s="769"/>
      <c r="R466" s="769"/>
      <c r="S466" s="769"/>
      <c r="T466" s="816"/>
      <c r="U466" s="816"/>
      <c r="V466" s="816"/>
      <c r="W466" s="816"/>
      <c r="X466" s="769">
        <v>1</v>
      </c>
      <c r="Y466" s="769">
        <f>IF(AND(AJ466="",AK466="",AL466="",AN466="",AO466="",OR(AP466="",AP466=Dropdown!$AM$12,AP466=Dropdown!$AM$11)),1,0)</f>
        <v>0</v>
      </c>
      <c r="Z466" s="769">
        <f t="shared" si="67"/>
        <v>1</v>
      </c>
      <c r="AA466" s="769">
        <f t="shared" si="68"/>
        <v>0</v>
      </c>
      <c r="AB466" s="769">
        <f t="shared" si="66"/>
        <v>0</v>
      </c>
      <c r="AC466" s="769"/>
      <c r="AD466" s="772" t="str">
        <f>IF(OR(T466&lt;&gt;"",U466&lt;&gt;""),Dropdown!$A$4,IF(OR(V466&lt;&gt;"",W466&lt;&gt;""),Dropdown!$A$5,Dropdown!$A$3))</f>
        <v>Residential</v>
      </c>
      <c r="AE466" s="773" t="s">
        <v>343</v>
      </c>
      <c r="AF466" s="773" t="str">
        <f>VLOOKUP(AG466,Dropdown!$N$3:$R$62,2,FALSE)</f>
        <v>SSA</v>
      </c>
      <c r="AG466" s="802" t="s">
        <v>244</v>
      </c>
      <c r="AH466" s="773" t="str">
        <f>IF(AG466&lt;&gt;"",VLOOKUP(AG466,Dropdown!$N$3:$R$62,3,FALSE),IF(AF466&lt;&gt;"",VLOOKUP(AF466,Dropdown!$N$3:$R$62,3,FALSE),IF(AE466&lt;&gt;"",VLOOKUP(AE466,Dropdown!$N$3:$R$62,3,FALSE),"")))</f>
        <v>LI</v>
      </c>
      <c r="AI466" s="773" t="str">
        <f>IF(AG466&lt;&gt;"",VLOOKUP(AG466,Dropdown!$N$3:$R$62,5,FALSE),IF(AF466&lt;&gt;"",VLOOKUP(AF466,Dropdown!$N$3:$R$62,5,FALSE),IF(AE466&lt;&gt;"",VLOOKUP(AE466,Dropdown!$N$3:$R$62,5,FALSE),"")))</f>
        <v>Arid</v>
      </c>
      <c r="AJ466" s="773"/>
      <c r="AK466" s="773"/>
      <c r="AL466" s="773"/>
      <c r="AM466" s="773"/>
      <c r="AN466" s="773" t="s">
        <v>636</v>
      </c>
      <c r="AO466" s="773"/>
      <c r="AP466" s="925" t="s">
        <v>423</v>
      </c>
      <c r="AQ466" s="769"/>
      <c r="AR466" s="774" t="s">
        <v>251</v>
      </c>
      <c r="AS466" s="845"/>
      <c r="AT466" s="769"/>
      <c r="AU466" s="769"/>
      <c r="AV466" s="846" t="s">
        <v>263</v>
      </c>
      <c r="AW466" s="823"/>
      <c r="AX466" s="824"/>
      <c r="AY466" s="824">
        <v>93.13</v>
      </c>
      <c r="AZ466" s="803"/>
      <c r="BA466" s="804"/>
      <c r="BB466" s="804"/>
      <c r="BC466" s="823"/>
      <c r="BD466" s="824"/>
      <c r="BE466" s="825"/>
      <c r="BF466" s="805"/>
      <c r="BG466" s="804"/>
      <c r="BH466" s="804"/>
      <c r="BI466" s="823"/>
      <c r="BJ466" s="824"/>
      <c r="BK466" s="824"/>
      <c r="BL466" s="805"/>
      <c r="BM466" s="804"/>
      <c r="BN466" s="804"/>
      <c r="BO466" s="826"/>
      <c r="BP466" s="825"/>
      <c r="BQ466" s="825"/>
      <c r="BR466" s="803"/>
      <c r="BS466" s="804"/>
      <c r="BT466" s="804"/>
      <c r="BU466" s="826"/>
      <c r="BV466" s="825"/>
      <c r="BW466" s="825"/>
      <c r="BX466" s="803"/>
      <c r="BY466" s="804"/>
      <c r="BZ466" s="804"/>
      <c r="CA466" s="826"/>
      <c r="CB466" s="825"/>
      <c r="CC466" s="825"/>
      <c r="CD466" s="803"/>
      <c r="CE466" s="804"/>
      <c r="CF466" s="804"/>
      <c r="CG466" s="826"/>
      <c r="CH466" s="825"/>
      <c r="CI466" s="825"/>
      <c r="CJ466" s="803"/>
      <c r="CK466" s="804"/>
      <c r="CL466" s="804"/>
      <c r="CM466" s="826"/>
      <c r="CN466" s="825"/>
      <c r="CO466" s="825"/>
      <c r="CP466" s="803"/>
      <c r="CQ466" s="804"/>
      <c r="CR466" s="804"/>
      <c r="CS466" s="826"/>
      <c r="CT466" s="825"/>
      <c r="CU466" s="825"/>
      <c r="CV466" s="803"/>
      <c r="CW466" s="804"/>
      <c r="CX466" s="804"/>
      <c r="CY466" s="826"/>
      <c r="CZ466" s="825"/>
      <c r="DA466" s="825"/>
      <c r="DB466" s="803"/>
      <c r="DC466" s="804"/>
      <c r="DD466" s="804"/>
      <c r="DE466" s="826"/>
      <c r="DF466" s="825"/>
      <c r="DG466" s="825"/>
      <c r="DH466" s="803"/>
      <c r="DI466" s="804"/>
      <c r="DJ466" s="804"/>
      <c r="DK466" s="826"/>
      <c r="DL466" s="825"/>
      <c r="DM466" s="825"/>
      <c r="DN466" s="803"/>
      <c r="DO466" s="804"/>
      <c r="DP466" s="804"/>
      <c r="DQ466" s="827"/>
      <c r="DR466" s="828"/>
      <c r="DS466" s="835"/>
      <c r="DT466" s="813"/>
      <c r="DU466" s="812"/>
      <c r="DV466" s="812"/>
      <c r="DW466" s="836"/>
      <c r="DX466" s="835"/>
      <c r="DY466" s="828"/>
      <c r="DZ466" s="813"/>
      <c r="EA466" s="812"/>
      <c r="EB466" s="812"/>
      <c r="EC466" s="827"/>
      <c r="ED466" s="828"/>
      <c r="EE466" s="835"/>
      <c r="EF466" s="813"/>
      <c r="EG466" s="812"/>
      <c r="EH466" s="812"/>
      <c r="EI466" s="836"/>
      <c r="EJ466" s="835"/>
      <c r="EK466" s="828"/>
      <c r="EL466" s="813"/>
      <c r="EM466" s="812"/>
      <c r="EN466" s="812"/>
      <c r="EO466" s="827"/>
      <c r="EP466" s="828"/>
      <c r="EQ466" s="835"/>
      <c r="ER466" s="813"/>
      <c r="ES466" s="812"/>
      <c r="ET466" s="812"/>
      <c r="EU466" s="836"/>
      <c r="EV466" s="835"/>
      <c r="EW466" s="828"/>
      <c r="EX466" s="813"/>
      <c r="EY466" s="812"/>
      <c r="EZ466" s="812"/>
      <c r="FA466" s="827"/>
      <c r="FB466" s="828"/>
      <c r="FC466" s="835"/>
      <c r="FD466" s="813"/>
      <c r="FE466" s="812"/>
      <c r="FF466" s="812"/>
      <c r="FG466" s="836"/>
      <c r="FH466" s="835"/>
      <c r="FI466" s="828"/>
      <c r="FJ466" s="813"/>
      <c r="FK466" s="812"/>
      <c r="FL466" s="812"/>
      <c r="FM466" s="827"/>
      <c r="FN466" s="828"/>
      <c r="FO466" s="835"/>
      <c r="FP466" s="813"/>
      <c r="FQ466" s="812"/>
      <c r="FR466" s="812"/>
      <c r="FS466" s="826"/>
      <c r="FT466" s="825"/>
      <c r="FU466" s="825"/>
      <c r="FV466" s="803"/>
      <c r="FW466" s="804"/>
      <c r="FX466" s="804"/>
      <c r="FY466" s="826"/>
      <c r="FZ466" s="825"/>
      <c r="GA466" s="825"/>
      <c r="GB466" s="803"/>
      <c r="GC466" s="804"/>
      <c r="GD466" s="804"/>
      <c r="GE466" s="826"/>
      <c r="GF466" s="825"/>
      <c r="GG466" s="825"/>
      <c r="GH466" s="803"/>
      <c r="GI466" s="804"/>
      <c r="GJ466" s="804"/>
      <c r="GK466" s="826"/>
      <c r="GL466" s="825"/>
      <c r="GM466" s="825"/>
      <c r="GN466" s="803"/>
      <c r="GO466" s="804"/>
      <c r="GP466" s="804"/>
      <c r="GQ466" s="826"/>
      <c r="GR466" s="825"/>
      <c r="GS466" s="825"/>
      <c r="GT466" s="803"/>
      <c r="GU466" s="804"/>
      <c r="GV466" s="804"/>
      <c r="GW466" s="826"/>
      <c r="GX466" s="825"/>
      <c r="GY466" s="825"/>
      <c r="GZ466" s="803"/>
      <c r="HA466" s="804"/>
      <c r="HB466" s="804"/>
      <c r="HC466" s="826"/>
      <c r="HD466" s="825"/>
      <c r="HE466" s="825"/>
      <c r="HF466" s="803"/>
      <c r="HG466" s="804"/>
      <c r="HH466" s="804"/>
      <c r="HI466" s="826"/>
      <c r="HJ466" s="825"/>
      <c r="HK466" s="825"/>
      <c r="HL466" s="803"/>
      <c r="HM466" s="804"/>
      <c r="HN466" s="804"/>
      <c r="HO466" s="826"/>
      <c r="HP466" s="825"/>
      <c r="HQ466" s="825"/>
      <c r="HR466" s="803"/>
      <c r="HS466" s="804"/>
      <c r="HT466" s="804"/>
      <c r="HU466" s="826"/>
      <c r="HV466" s="825"/>
      <c r="HW466" s="825"/>
      <c r="HX466" s="803"/>
      <c r="HY466" s="804"/>
      <c r="HZ466" s="804"/>
      <c r="IA466" s="826"/>
      <c r="IB466" s="825"/>
      <c r="IC466" s="825"/>
      <c r="ID466" s="803"/>
      <c r="IE466" s="804"/>
      <c r="IF466" s="804"/>
      <c r="IG466" s="826"/>
      <c r="IH466" s="825"/>
      <c r="II466" s="825"/>
      <c r="IJ466" s="803"/>
      <c r="IK466" s="804"/>
      <c r="IL466" s="804"/>
      <c r="IM466" s="826"/>
      <c r="IN466" s="825"/>
      <c r="IO466" s="825"/>
      <c r="IP466" s="803"/>
      <c r="IQ466" s="804"/>
      <c r="IR466" s="804"/>
      <c r="IS466" s="826"/>
      <c r="IT466" s="825"/>
      <c r="IU466" s="825"/>
      <c r="IV466" s="803"/>
      <c r="IW466" s="804"/>
      <c r="IX466" s="804"/>
      <c r="IY466" s="826"/>
      <c r="IZ466" s="825"/>
      <c r="JA466" s="825"/>
      <c r="JB466" s="803"/>
      <c r="JC466" s="804"/>
      <c r="JD466" s="804"/>
      <c r="JE466" s="826"/>
      <c r="JF466" s="825"/>
      <c r="JG466" s="825"/>
      <c r="JH466" s="803"/>
      <c r="JI466" s="804"/>
      <c r="JJ466" s="804"/>
      <c r="JK466" s="826"/>
      <c r="JL466" s="825"/>
      <c r="JM466" s="825"/>
      <c r="JN466" s="803"/>
      <c r="JO466" s="804"/>
      <c r="JP466" s="804"/>
      <c r="JQ466" s="826"/>
      <c r="JR466" s="825"/>
      <c r="JS466" s="825"/>
      <c r="JT466" s="803"/>
      <c r="JU466" s="804"/>
      <c r="JV466" s="804"/>
      <c r="JW466" s="826"/>
      <c r="JX466" s="825"/>
      <c r="JY466" s="825"/>
      <c r="JZ466" s="803"/>
      <c r="KA466" s="804"/>
      <c r="KB466" s="804"/>
      <c r="KC466" s="826"/>
      <c r="KD466" s="825"/>
      <c r="KE466" s="825"/>
      <c r="KF466" s="803"/>
      <c r="KG466" s="804"/>
      <c r="KH466" s="804"/>
      <c r="KI466" s="826"/>
      <c r="KJ466" s="825"/>
      <c r="KK466" s="825"/>
      <c r="KL466" s="803"/>
      <c r="KM466" s="804"/>
      <c r="KN466" s="804"/>
      <c r="KO466" s="826"/>
      <c r="KP466" s="825"/>
      <c r="KQ466" s="825"/>
      <c r="KR466" s="803"/>
      <c r="KS466" s="804"/>
      <c r="KT466" s="804"/>
      <c r="KU466" s="826"/>
      <c r="KV466" s="825"/>
      <c r="KW466" s="825"/>
      <c r="KX466" s="803"/>
      <c r="KY466" s="804"/>
      <c r="KZ466" s="804"/>
      <c r="LA466" s="826"/>
      <c r="LB466" s="825"/>
      <c r="LC466" s="825"/>
      <c r="LD466" s="803"/>
      <c r="LE466" s="804"/>
      <c r="LF466" s="804"/>
      <c r="LG466" s="826"/>
      <c r="LH466" s="825"/>
      <c r="LI466" s="825"/>
      <c r="LJ466" s="803"/>
      <c r="LK466" s="804"/>
      <c r="LL466" s="804"/>
      <c r="LM466" s="826"/>
      <c r="LN466" s="825"/>
      <c r="LO466" s="825"/>
      <c r="LP466" s="803"/>
      <c r="LQ466" s="804"/>
      <c r="LR466" s="804"/>
      <c r="LS466" s="826"/>
      <c r="LT466" s="825"/>
      <c r="LU466" s="825"/>
      <c r="LV466" s="803"/>
      <c r="LW466" s="804"/>
      <c r="LX466" s="804"/>
      <c r="LY466" s="826"/>
      <c r="LZ466" s="825"/>
      <c r="MA466" s="825"/>
      <c r="MB466" s="803"/>
      <c r="MC466" s="804"/>
      <c r="MD466" s="804"/>
      <c r="ME466" s="826"/>
      <c r="MF466" s="825"/>
      <c r="MG466" s="825"/>
      <c r="MH466" s="803"/>
      <c r="MI466" s="804"/>
      <c r="MJ466" s="804"/>
      <c r="MK466" s="826"/>
      <c r="ML466" s="825"/>
      <c r="MM466" s="825"/>
      <c r="MN466" s="803"/>
      <c r="MO466" s="804"/>
      <c r="MP466" s="804"/>
      <c r="MQ466" s="823"/>
      <c r="MR466" s="824"/>
      <c r="MS466" s="824"/>
      <c r="MT466" s="805"/>
      <c r="MU466" s="804"/>
      <c r="MV466" s="804"/>
      <c r="MW466" s="823"/>
      <c r="MX466" s="824"/>
      <c r="MY466" s="824"/>
      <c r="MZ466" s="805"/>
      <c r="NA466" s="804"/>
      <c r="NB466" s="804"/>
      <c r="NC466" s="823"/>
      <c r="ND466" s="824"/>
      <c r="NE466" s="824"/>
      <c r="NF466" s="805"/>
      <c r="NG466" s="804"/>
      <c r="NH466" s="804"/>
      <c r="NI466" s="823"/>
      <c r="NJ466" s="824"/>
      <c r="NK466" s="824"/>
      <c r="NL466" s="805"/>
      <c r="NM466" s="809"/>
      <c r="NN466" s="809"/>
      <c r="NO466" s="826"/>
      <c r="NP466" s="825"/>
      <c r="NQ466" s="825"/>
      <c r="NR466" s="803"/>
      <c r="NS466" s="826"/>
      <c r="NT466" s="824"/>
      <c r="NU466" s="824"/>
      <c r="NV466" s="805"/>
      <c r="NW466" s="823"/>
      <c r="NX466" s="824"/>
      <c r="NY466" s="824"/>
      <c r="NZ466" s="834"/>
      <c r="OA466" s="823"/>
      <c r="OB466" s="824"/>
      <c r="OC466" s="824"/>
      <c r="OD466" s="803"/>
      <c r="OE466" s="826"/>
      <c r="OF466" s="825"/>
      <c r="OG466" s="825"/>
      <c r="OH466" s="803"/>
      <c r="OI466" s="823"/>
      <c r="OJ466" s="824"/>
      <c r="OK466" s="824"/>
      <c r="OL466" s="805"/>
      <c r="OM466" s="823"/>
      <c r="ON466" s="824"/>
      <c r="OO466" s="824"/>
      <c r="OP466" s="805"/>
      <c r="OQ466" s="853"/>
      <c r="OR466" s="854"/>
      <c r="OS466" s="854"/>
      <c r="OT466" s="855"/>
      <c r="OU466" s="853"/>
      <c r="OV466" s="854"/>
      <c r="OW466" s="854"/>
      <c r="OX466" s="803"/>
      <c r="OY466" s="853"/>
      <c r="OZ466" s="854"/>
      <c r="PA466" s="854"/>
      <c r="PB466" s="855"/>
      <c r="PC466" s="853"/>
      <c r="PD466" s="854"/>
      <c r="PE466" s="854"/>
      <c r="PF466" s="803"/>
    </row>
    <row r="467" spans="1:422" ht="15" hidden="1" customHeight="1" x14ac:dyDescent="0.25">
      <c r="A467" s="801" t="s">
        <v>244</v>
      </c>
      <c r="B467" s="769" t="s">
        <v>18</v>
      </c>
      <c r="C467" s="769" t="s">
        <v>20</v>
      </c>
      <c r="D467" s="770"/>
      <c r="E467" s="769"/>
      <c r="F467" s="769" t="s">
        <v>59</v>
      </c>
      <c r="G467" s="769"/>
      <c r="H467" s="769"/>
      <c r="I467" s="769"/>
      <c r="J467" s="769"/>
      <c r="K467" s="769"/>
      <c r="L467" s="769"/>
      <c r="M467" s="769"/>
      <c r="N467" s="769"/>
      <c r="O467" s="769" t="s">
        <v>254</v>
      </c>
      <c r="P467" s="769"/>
      <c r="Q467" s="769"/>
      <c r="R467" s="769"/>
      <c r="S467" s="769"/>
      <c r="T467" s="816"/>
      <c r="U467" s="816"/>
      <c r="V467" s="816"/>
      <c r="W467" s="816"/>
      <c r="X467" s="769">
        <v>1</v>
      </c>
      <c r="Y467" s="769">
        <f>IF(AND(AJ467="",AK467="",AL467="",AN467="",AO467="",OR(AP467="",AP467=Dropdown!$AM$12,AP467=Dropdown!$AM$11)),1,0)</f>
        <v>0</v>
      </c>
      <c r="Z467" s="769">
        <f t="shared" si="67"/>
        <v>1</v>
      </c>
      <c r="AA467" s="769">
        <f t="shared" si="68"/>
        <v>0</v>
      </c>
      <c r="AB467" s="769">
        <f t="shared" si="66"/>
        <v>0</v>
      </c>
      <c r="AC467" s="769"/>
      <c r="AD467" s="772" t="str">
        <f>IF(OR(T467&lt;&gt;"",U467&lt;&gt;""),Dropdown!$A$4,IF(OR(V467&lt;&gt;"",W467&lt;&gt;""),Dropdown!$A$5,Dropdown!$A$3))</f>
        <v>Residential</v>
      </c>
      <c r="AE467" s="773" t="s">
        <v>343</v>
      </c>
      <c r="AF467" s="773" t="str">
        <f>VLOOKUP(AG467,Dropdown!$N$3:$R$62,2,FALSE)</f>
        <v>SSA</v>
      </c>
      <c r="AG467" s="802" t="s">
        <v>244</v>
      </c>
      <c r="AH467" s="773" t="str">
        <f>IF(AG467&lt;&gt;"",VLOOKUP(AG467,Dropdown!$N$3:$R$62,3,FALSE),IF(AF467&lt;&gt;"",VLOOKUP(AF467,Dropdown!$N$3:$R$62,3,FALSE),IF(AE467&lt;&gt;"",VLOOKUP(AE467,Dropdown!$N$3:$R$62,3,FALSE),"")))</f>
        <v>LI</v>
      </c>
      <c r="AI467" s="773" t="str">
        <f>IF(AG467&lt;&gt;"",VLOOKUP(AG467,Dropdown!$N$3:$R$62,5,FALSE),IF(AF467&lt;&gt;"",VLOOKUP(AF467,Dropdown!$N$3:$R$62,5,FALSE),IF(AE467&lt;&gt;"",VLOOKUP(AE467,Dropdown!$N$3:$R$62,5,FALSE),"")))</f>
        <v>Arid</v>
      </c>
      <c r="AJ467" s="773"/>
      <c r="AK467" s="773"/>
      <c r="AL467" s="773"/>
      <c r="AM467" s="773"/>
      <c r="AN467" s="773" t="s">
        <v>637</v>
      </c>
      <c r="AO467" s="773"/>
      <c r="AP467" s="925" t="s">
        <v>423</v>
      </c>
      <c r="AQ467" s="769"/>
      <c r="AR467" s="774" t="s">
        <v>251</v>
      </c>
      <c r="AS467" s="845"/>
      <c r="AT467" s="769"/>
      <c r="AU467" s="769"/>
      <c r="AV467" s="846" t="s">
        <v>263</v>
      </c>
      <c r="AW467" s="823"/>
      <c r="AX467" s="824"/>
      <c r="AY467" s="824">
        <v>24.01</v>
      </c>
      <c r="AZ467" s="803"/>
      <c r="BA467" s="804"/>
      <c r="BB467" s="804"/>
      <c r="BC467" s="823"/>
      <c r="BD467" s="824"/>
      <c r="BE467" s="825"/>
      <c r="BF467" s="805"/>
      <c r="BG467" s="804"/>
      <c r="BH467" s="804"/>
      <c r="BI467" s="823"/>
      <c r="BJ467" s="824"/>
      <c r="BK467" s="824"/>
      <c r="BL467" s="805"/>
      <c r="BM467" s="804"/>
      <c r="BN467" s="804"/>
      <c r="BO467" s="826"/>
      <c r="BP467" s="825"/>
      <c r="BQ467" s="825"/>
      <c r="BR467" s="803"/>
      <c r="BS467" s="804"/>
      <c r="BT467" s="804"/>
      <c r="BU467" s="826"/>
      <c r="BV467" s="825"/>
      <c r="BW467" s="825"/>
      <c r="BX467" s="803"/>
      <c r="BY467" s="804"/>
      <c r="BZ467" s="804"/>
      <c r="CA467" s="826"/>
      <c r="CB467" s="825"/>
      <c r="CC467" s="825"/>
      <c r="CD467" s="803"/>
      <c r="CE467" s="804"/>
      <c r="CF467" s="804"/>
      <c r="CG467" s="826"/>
      <c r="CH467" s="825"/>
      <c r="CI467" s="825"/>
      <c r="CJ467" s="803"/>
      <c r="CK467" s="804"/>
      <c r="CL467" s="804"/>
      <c r="CM467" s="826"/>
      <c r="CN467" s="825"/>
      <c r="CO467" s="825"/>
      <c r="CP467" s="803"/>
      <c r="CQ467" s="804"/>
      <c r="CR467" s="804"/>
      <c r="CS467" s="826"/>
      <c r="CT467" s="825"/>
      <c r="CU467" s="825"/>
      <c r="CV467" s="803"/>
      <c r="CW467" s="804"/>
      <c r="CX467" s="804"/>
      <c r="CY467" s="826"/>
      <c r="CZ467" s="825"/>
      <c r="DA467" s="825"/>
      <c r="DB467" s="803"/>
      <c r="DC467" s="804"/>
      <c r="DD467" s="804"/>
      <c r="DE467" s="826"/>
      <c r="DF467" s="825"/>
      <c r="DG467" s="825"/>
      <c r="DH467" s="803"/>
      <c r="DI467" s="804"/>
      <c r="DJ467" s="804"/>
      <c r="DK467" s="826"/>
      <c r="DL467" s="825"/>
      <c r="DM467" s="825"/>
      <c r="DN467" s="803"/>
      <c r="DO467" s="804"/>
      <c r="DP467" s="804"/>
      <c r="DQ467" s="827"/>
      <c r="DR467" s="828"/>
      <c r="DS467" s="835"/>
      <c r="DT467" s="813"/>
      <c r="DU467" s="812"/>
      <c r="DV467" s="812"/>
      <c r="DW467" s="836"/>
      <c r="DX467" s="835"/>
      <c r="DY467" s="828"/>
      <c r="DZ467" s="813"/>
      <c r="EA467" s="812"/>
      <c r="EB467" s="812"/>
      <c r="EC467" s="827"/>
      <c r="ED467" s="828"/>
      <c r="EE467" s="835"/>
      <c r="EF467" s="813"/>
      <c r="EG467" s="812"/>
      <c r="EH467" s="812"/>
      <c r="EI467" s="836"/>
      <c r="EJ467" s="835"/>
      <c r="EK467" s="828"/>
      <c r="EL467" s="813"/>
      <c r="EM467" s="812"/>
      <c r="EN467" s="812"/>
      <c r="EO467" s="827"/>
      <c r="EP467" s="828"/>
      <c r="EQ467" s="835"/>
      <c r="ER467" s="813"/>
      <c r="ES467" s="812"/>
      <c r="ET467" s="812"/>
      <c r="EU467" s="836"/>
      <c r="EV467" s="835"/>
      <c r="EW467" s="828"/>
      <c r="EX467" s="813"/>
      <c r="EY467" s="812"/>
      <c r="EZ467" s="812"/>
      <c r="FA467" s="827"/>
      <c r="FB467" s="828"/>
      <c r="FC467" s="835"/>
      <c r="FD467" s="813"/>
      <c r="FE467" s="812"/>
      <c r="FF467" s="812"/>
      <c r="FG467" s="836"/>
      <c r="FH467" s="835"/>
      <c r="FI467" s="828"/>
      <c r="FJ467" s="813"/>
      <c r="FK467" s="812"/>
      <c r="FL467" s="812"/>
      <c r="FM467" s="827"/>
      <c r="FN467" s="828"/>
      <c r="FO467" s="835"/>
      <c r="FP467" s="813"/>
      <c r="FQ467" s="812"/>
      <c r="FR467" s="812"/>
      <c r="FS467" s="826"/>
      <c r="FT467" s="825"/>
      <c r="FU467" s="825"/>
      <c r="FV467" s="803"/>
      <c r="FW467" s="804"/>
      <c r="FX467" s="804"/>
      <c r="FY467" s="826"/>
      <c r="FZ467" s="825"/>
      <c r="GA467" s="825"/>
      <c r="GB467" s="803"/>
      <c r="GC467" s="804"/>
      <c r="GD467" s="804"/>
      <c r="GE467" s="826"/>
      <c r="GF467" s="825"/>
      <c r="GG467" s="825"/>
      <c r="GH467" s="803"/>
      <c r="GI467" s="804"/>
      <c r="GJ467" s="804"/>
      <c r="GK467" s="826"/>
      <c r="GL467" s="825"/>
      <c r="GM467" s="825"/>
      <c r="GN467" s="803"/>
      <c r="GO467" s="804"/>
      <c r="GP467" s="804"/>
      <c r="GQ467" s="826"/>
      <c r="GR467" s="825"/>
      <c r="GS467" s="825"/>
      <c r="GT467" s="803"/>
      <c r="GU467" s="804"/>
      <c r="GV467" s="804"/>
      <c r="GW467" s="826"/>
      <c r="GX467" s="825"/>
      <c r="GY467" s="825"/>
      <c r="GZ467" s="803"/>
      <c r="HA467" s="804"/>
      <c r="HB467" s="804"/>
      <c r="HC467" s="826"/>
      <c r="HD467" s="825"/>
      <c r="HE467" s="825"/>
      <c r="HF467" s="803"/>
      <c r="HG467" s="804"/>
      <c r="HH467" s="804"/>
      <c r="HI467" s="826"/>
      <c r="HJ467" s="825"/>
      <c r="HK467" s="825"/>
      <c r="HL467" s="803"/>
      <c r="HM467" s="804"/>
      <c r="HN467" s="804"/>
      <c r="HO467" s="826"/>
      <c r="HP467" s="825"/>
      <c r="HQ467" s="825"/>
      <c r="HR467" s="803"/>
      <c r="HS467" s="804"/>
      <c r="HT467" s="804"/>
      <c r="HU467" s="826"/>
      <c r="HV467" s="825"/>
      <c r="HW467" s="825"/>
      <c r="HX467" s="803"/>
      <c r="HY467" s="804"/>
      <c r="HZ467" s="804"/>
      <c r="IA467" s="826"/>
      <c r="IB467" s="825"/>
      <c r="IC467" s="825"/>
      <c r="ID467" s="803"/>
      <c r="IE467" s="804"/>
      <c r="IF467" s="804"/>
      <c r="IG467" s="826"/>
      <c r="IH467" s="825"/>
      <c r="II467" s="825"/>
      <c r="IJ467" s="803"/>
      <c r="IK467" s="804"/>
      <c r="IL467" s="804"/>
      <c r="IM467" s="826"/>
      <c r="IN467" s="825"/>
      <c r="IO467" s="825"/>
      <c r="IP467" s="803"/>
      <c r="IQ467" s="804"/>
      <c r="IR467" s="804"/>
      <c r="IS467" s="826"/>
      <c r="IT467" s="825"/>
      <c r="IU467" s="825"/>
      <c r="IV467" s="803"/>
      <c r="IW467" s="804"/>
      <c r="IX467" s="804"/>
      <c r="IY467" s="826"/>
      <c r="IZ467" s="825"/>
      <c r="JA467" s="825"/>
      <c r="JB467" s="803"/>
      <c r="JC467" s="804"/>
      <c r="JD467" s="804"/>
      <c r="JE467" s="826"/>
      <c r="JF467" s="825"/>
      <c r="JG467" s="825"/>
      <c r="JH467" s="803"/>
      <c r="JI467" s="804"/>
      <c r="JJ467" s="804"/>
      <c r="JK467" s="826"/>
      <c r="JL467" s="825"/>
      <c r="JM467" s="825"/>
      <c r="JN467" s="803"/>
      <c r="JO467" s="804"/>
      <c r="JP467" s="804"/>
      <c r="JQ467" s="826"/>
      <c r="JR467" s="825"/>
      <c r="JS467" s="825"/>
      <c r="JT467" s="803"/>
      <c r="JU467" s="804"/>
      <c r="JV467" s="804"/>
      <c r="JW467" s="826"/>
      <c r="JX467" s="825"/>
      <c r="JY467" s="825"/>
      <c r="JZ467" s="803"/>
      <c r="KA467" s="804"/>
      <c r="KB467" s="804"/>
      <c r="KC467" s="826"/>
      <c r="KD467" s="825"/>
      <c r="KE467" s="825"/>
      <c r="KF467" s="803"/>
      <c r="KG467" s="804"/>
      <c r="KH467" s="804"/>
      <c r="KI467" s="826"/>
      <c r="KJ467" s="825"/>
      <c r="KK467" s="825"/>
      <c r="KL467" s="803"/>
      <c r="KM467" s="804"/>
      <c r="KN467" s="804"/>
      <c r="KO467" s="826"/>
      <c r="KP467" s="825"/>
      <c r="KQ467" s="825"/>
      <c r="KR467" s="803"/>
      <c r="KS467" s="804"/>
      <c r="KT467" s="804"/>
      <c r="KU467" s="826"/>
      <c r="KV467" s="825"/>
      <c r="KW467" s="825"/>
      <c r="KX467" s="803"/>
      <c r="KY467" s="804"/>
      <c r="KZ467" s="804"/>
      <c r="LA467" s="826"/>
      <c r="LB467" s="825"/>
      <c r="LC467" s="825"/>
      <c r="LD467" s="803"/>
      <c r="LE467" s="804"/>
      <c r="LF467" s="804"/>
      <c r="LG467" s="826"/>
      <c r="LH467" s="825"/>
      <c r="LI467" s="825"/>
      <c r="LJ467" s="803"/>
      <c r="LK467" s="804"/>
      <c r="LL467" s="804"/>
      <c r="LM467" s="826"/>
      <c r="LN467" s="825"/>
      <c r="LO467" s="825"/>
      <c r="LP467" s="803"/>
      <c r="LQ467" s="804"/>
      <c r="LR467" s="804"/>
      <c r="LS467" s="826"/>
      <c r="LT467" s="825"/>
      <c r="LU467" s="825"/>
      <c r="LV467" s="803"/>
      <c r="LW467" s="804"/>
      <c r="LX467" s="804"/>
      <c r="LY467" s="826"/>
      <c r="LZ467" s="825"/>
      <c r="MA467" s="825"/>
      <c r="MB467" s="803"/>
      <c r="MC467" s="804"/>
      <c r="MD467" s="804"/>
      <c r="ME467" s="826"/>
      <c r="MF467" s="825"/>
      <c r="MG467" s="825"/>
      <c r="MH467" s="803"/>
      <c r="MI467" s="804"/>
      <c r="MJ467" s="804"/>
      <c r="MK467" s="826"/>
      <c r="ML467" s="825"/>
      <c r="MM467" s="825"/>
      <c r="MN467" s="803"/>
      <c r="MO467" s="804"/>
      <c r="MP467" s="804"/>
      <c r="MQ467" s="823"/>
      <c r="MR467" s="824"/>
      <c r="MS467" s="824"/>
      <c r="MT467" s="805"/>
      <c r="MU467" s="804"/>
      <c r="MV467" s="804"/>
      <c r="MW467" s="823"/>
      <c r="MX467" s="824"/>
      <c r="MY467" s="824"/>
      <c r="MZ467" s="805"/>
      <c r="NA467" s="804"/>
      <c r="NB467" s="804"/>
      <c r="NC467" s="823"/>
      <c r="ND467" s="824"/>
      <c r="NE467" s="824"/>
      <c r="NF467" s="805"/>
      <c r="NG467" s="804"/>
      <c r="NH467" s="804"/>
      <c r="NI467" s="823"/>
      <c r="NJ467" s="824"/>
      <c r="NK467" s="824"/>
      <c r="NL467" s="805"/>
      <c r="NM467" s="809"/>
      <c r="NN467" s="809"/>
      <c r="NO467" s="826"/>
      <c r="NP467" s="825"/>
      <c r="NQ467" s="825"/>
      <c r="NR467" s="803"/>
      <c r="NS467" s="826"/>
      <c r="NT467" s="824"/>
      <c r="NU467" s="824"/>
      <c r="NV467" s="805"/>
      <c r="NW467" s="823"/>
      <c r="NX467" s="824"/>
      <c r="NY467" s="824"/>
      <c r="NZ467" s="834"/>
      <c r="OA467" s="823"/>
      <c r="OB467" s="824"/>
      <c r="OC467" s="824"/>
      <c r="OD467" s="803"/>
      <c r="OE467" s="826"/>
      <c r="OF467" s="825"/>
      <c r="OG467" s="825"/>
      <c r="OH467" s="803"/>
      <c r="OI467" s="823"/>
      <c r="OJ467" s="824"/>
      <c r="OK467" s="824"/>
      <c r="OL467" s="805"/>
      <c r="OM467" s="823"/>
      <c r="ON467" s="824"/>
      <c r="OO467" s="824"/>
      <c r="OP467" s="805"/>
      <c r="OQ467" s="853"/>
      <c r="OR467" s="854"/>
      <c r="OS467" s="854"/>
      <c r="OT467" s="855"/>
      <c r="OU467" s="853"/>
      <c r="OV467" s="854"/>
      <c r="OW467" s="854"/>
      <c r="OX467" s="803"/>
      <c r="OY467" s="853"/>
      <c r="OZ467" s="854"/>
      <c r="PA467" s="854"/>
      <c r="PB467" s="855"/>
      <c r="PC467" s="853"/>
      <c r="PD467" s="854"/>
      <c r="PE467" s="854"/>
      <c r="PF467" s="803"/>
    </row>
    <row r="468" spans="1:422" ht="15" hidden="1" customHeight="1" x14ac:dyDescent="0.25">
      <c r="A468" s="801" t="s">
        <v>245</v>
      </c>
      <c r="B468" s="769" t="s">
        <v>40</v>
      </c>
      <c r="C468" s="769" t="s">
        <v>30</v>
      </c>
      <c r="D468" s="770"/>
      <c r="E468" s="769"/>
      <c r="F468" s="769" t="s">
        <v>247</v>
      </c>
      <c r="G468" s="769"/>
      <c r="H468" s="769"/>
      <c r="I468" s="769"/>
      <c r="J468" s="769"/>
      <c r="K468" s="769"/>
      <c r="L468" s="769"/>
      <c r="M468" s="769"/>
      <c r="N468" s="769"/>
      <c r="O468" s="769" t="s">
        <v>253</v>
      </c>
      <c r="P468" s="769"/>
      <c r="Q468" s="769"/>
      <c r="R468" s="769"/>
      <c r="S468" s="769"/>
      <c r="T468" s="816"/>
      <c r="U468" s="816"/>
      <c r="V468" s="816"/>
      <c r="W468" s="816"/>
      <c r="X468" s="769">
        <v>1</v>
      </c>
      <c r="Y468" s="769">
        <f>IF(AND(AJ468="",AK468="",AL468="",AN468="",AO468="",OR(AP468="",AP468=Dropdown!$AM$12,AP468=Dropdown!$AM$11)),1,0)</f>
        <v>1</v>
      </c>
      <c r="Z468" s="769">
        <f t="shared" si="67"/>
        <v>1</v>
      </c>
      <c r="AA468" s="769">
        <f t="shared" si="68"/>
        <v>0</v>
      </c>
      <c r="AB468" s="769">
        <f t="shared" si="66"/>
        <v>0</v>
      </c>
      <c r="AC468" s="769"/>
      <c r="AD468" s="772" t="str">
        <f>IF(OR(T468&lt;&gt;"",U468&lt;&gt;""),Dropdown!$A$4,IF(OR(V468&lt;&gt;"",W468&lt;&gt;""),Dropdown!$A$5,Dropdown!$A$3))</f>
        <v>Residential</v>
      </c>
      <c r="AE468" s="773" t="s">
        <v>634</v>
      </c>
      <c r="AF468" s="773" t="str">
        <f>VLOOKUP(AG468,Dropdown!$N$3:$R$62,2,FALSE)</f>
        <v>LAC</v>
      </c>
      <c r="AG468" s="802" t="s">
        <v>245</v>
      </c>
      <c r="AH468" s="773" t="str">
        <f>IF(AG468&lt;&gt;"",VLOOKUP(AG468,Dropdown!$N$3:$R$62,3,FALSE),IF(AF468&lt;&gt;"",VLOOKUP(AF468,Dropdown!$N$3:$R$62,3,FALSE),IF(AE468&lt;&gt;"",VLOOKUP(AE468,Dropdown!$N$3:$R$62,3,FALSE),"")))</f>
        <v>UMI</v>
      </c>
      <c r="AI468" s="773" t="str">
        <f>IF(AG468&lt;&gt;"",VLOOKUP(AG468,Dropdown!$N$3:$R$62,5,FALSE),IF(AF468&lt;&gt;"",VLOOKUP(AF468,Dropdown!$N$3:$R$62,5,FALSE),IF(AE468&lt;&gt;"",VLOOKUP(AE468,Dropdown!$N$3:$R$62,5,FALSE),"")))</f>
        <v>Diverse</v>
      </c>
      <c r="AJ468" s="773"/>
      <c r="AK468" s="773"/>
      <c r="AL468" s="773"/>
      <c r="AM468" s="773"/>
      <c r="AN468" s="773"/>
      <c r="AO468" s="773"/>
      <c r="AP468" s="925" t="s">
        <v>423</v>
      </c>
      <c r="AQ468" s="769"/>
      <c r="AR468" s="774" t="s">
        <v>251</v>
      </c>
      <c r="AS468" s="845"/>
      <c r="AT468" s="769"/>
      <c r="AU468" s="769"/>
      <c r="AV468" s="846" t="s">
        <v>264</v>
      </c>
      <c r="AW468" s="823"/>
      <c r="AX468" s="824"/>
      <c r="AY468" s="824">
        <v>187.8</v>
      </c>
      <c r="AZ468" s="803"/>
      <c r="BA468" s="804"/>
      <c r="BB468" s="804"/>
      <c r="BC468" s="823"/>
      <c r="BD468" s="824"/>
      <c r="BE468" s="825"/>
      <c r="BF468" s="805"/>
      <c r="BG468" s="804"/>
      <c r="BH468" s="804"/>
      <c r="BI468" s="823"/>
      <c r="BJ468" s="824"/>
      <c r="BK468" s="824"/>
      <c r="BL468" s="805"/>
      <c r="BM468" s="804"/>
      <c r="BN468" s="804"/>
      <c r="BO468" s="826"/>
      <c r="BP468" s="825"/>
      <c r="BQ468" s="825"/>
      <c r="BR468" s="803"/>
      <c r="BS468" s="804"/>
      <c r="BT468" s="804"/>
      <c r="BU468" s="826"/>
      <c r="BV468" s="825"/>
      <c r="BW468" s="825"/>
      <c r="BX468" s="803"/>
      <c r="BY468" s="804"/>
      <c r="BZ468" s="804"/>
      <c r="CA468" s="826"/>
      <c r="CB468" s="825"/>
      <c r="CC468" s="825"/>
      <c r="CD468" s="803"/>
      <c r="CE468" s="804"/>
      <c r="CF468" s="804"/>
      <c r="CG468" s="826"/>
      <c r="CH468" s="825"/>
      <c r="CI468" s="825"/>
      <c r="CJ468" s="803"/>
      <c r="CK468" s="804"/>
      <c r="CL468" s="804"/>
      <c r="CM468" s="826"/>
      <c r="CN468" s="825"/>
      <c r="CO468" s="825"/>
      <c r="CP468" s="803"/>
      <c r="CQ468" s="804"/>
      <c r="CR468" s="804"/>
      <c r="CS468" s="826"/>
      <c r="CT468" s="825"/>
      <c r="CU468" s="825"/>
      <c r="CV468" s="803"/>
      <c r="CW468" s="804"/>
      <c r="CX468" s="804"/>
      <c r="CY468" s="826"/>
      <c r="CZ468" s="825"/>
      <c r="DA468" s="825"/>
      <c r="DB468" s="803"/>
      <c r="DC468" s="804"/>
      <c r="DD468" s="804"/>
      <c r="DE468" s="826"/>
      <c r="DF468" s="825"/>
      <c r="DG468" s="825"/>
      <c r="DH468" s="803"/>
      <c r="DI468" s="804"/>
      <c r="DJ468" s="804"/>
      <c r="DK468" s="826"/>
      <c r="DL468" s="825"/>
      <c r="DM468" s="825"/>
      <c r="DN468" s="803"/>
      <c r="DO468" s="804"/>
      <c r="DP468" s="804"/>
      <c r="DQ468" s="827"/>
      <c r="DR468" s="828"/>
      <c r="DS468" s="835"/>
      <c r="DT468" s="813"/>
      <c r="DU468" s="812"/>
      <c r="DV468" s="812"/>
      <c r="DW468" s="836"/>
      <c r="DX468" s="835"/>
      <c r="DY468" s="828"/>
      <c r="DZ468" s="813"/>
      <c r="EA468" s="812"/>
      <c r="EB468" s="812"/>
      <c r="EC468" s="827"/>
      <c r="ED468" s="828"/>
      <c r="EE468" s="835"/>
      <c r="EF468" s="813"/>
      <c r="EG468" s="812"/>
      <c r="EH468" s="812"/>
      <c r="EI468" s="836"/>
      <c r="EJ468" s="835"/>
      <c r="EK468" s="828"/>
      <c r="EL468" s="813"/>
      <c r="EM468" s="812"/>
      <c r="EN468" s="812"/>
      <c r="EO468" s="827"/>
      <c r="EP468" s="828"/>
      <c r="EQ468" s="835"/>
      <c r="ER468" s="813"/>
      <c r="ES468" s="812"/>
      <c r="ET468" s="812"/>
      <c r="EU468" s="836"/>
      <c r="EV468" s="835"/>
      <c r="EW468" s="828"/>
      <c r="EX468" s="813"/>
      <c r="EY468" s="812"/>
      <c r="EZ468" s="812"/>
      <c r="FA468" s="827"/>
      <c r="FB468" s="828"/>
      <c r="FC468" s="835"/>
      <c r="FD468" s="813"/>
      <c r="FE468" s="812"/>
      <c r="FF468" s="812"/>
      <c r="FG468" s="836"/>
      <c r="FH468" s="835"/>
      <c r="FI468" s="828"/>
      <c r="FJ468" s="813"/>
      <c r="FK468" s="812"/>
      <c r="FL468" s="812"/>
      <c r="FM468" s="827"/>
      <c r="FN468" s="828"/>
      <c r="FO468" s="835"/>
      <c r="FP468" s="813"/>
      <c r="FQ468" s="812"/>
      <c r="FR468" s="812"/>
      <c r="FS468" s="826"/>
      <c r="FT468" s="825"/>
      <c r="FU468" s="825"/>
      <c r="FV468" s="803"/>
      <c r="FW468" s="804"/>
      <c r="FX468" s="804"/>
      <c r="FY468" s="826"/>
      <c r="FZ468" s="825"/>
      <c r="GA468" s="825"/>
      <c r="GB468" s="803"/>
      <c r="GC468" s="804"/>
      <c r="GD468" s="804"/>
      <c r="GE468" s="826"/>
      <c r="GF468" s="825"/>
      <c r="GG468" s="825"/>
      <c r="GH468" s="803"/>
      <c r="GI468" s="804"/>
      <c r="GJ468" s="804"/>
      <c r="GK468" s="826"/>
      <c r="GL468" s="825"/>
      <c r="GM468" s="825"/>
      <c r="GN468" s="803"/>
      <c r="GO468" s="804"/>
      <c r="GP468" s="804"/>
      <c r="GQ468" s="826"/>
      <c r="GR468" s="825"/>
      <c r="GS468" s="825"/>
      <c r="GT468" s="803"/>
      <c r="GU468" s="804"/>
      <c r="GV468" s="804"/>
      <c r="GW468" s="826"/>
      <c r="GX468" s="825"/>
      <c r="GY468" s="825"/>
      <c r="GZ468" s="803"/>
      <c r="HA468" s="804"/>
      <c r="HB468" s="804"/>
      <c r="HC468" s="826"/>
      <c r="HD468" s="825"/>
      <c r="HE468" s="825"/>
      <c r="HF468" s="803"/>
      <c r="HG468" s="804"/>
      <c r="HH468" s="804"/>
      <c r="HI468" s="826"/>
      <c r="HJ468" s="825"/>
      <c r="HK468" s="825"/>
      <c r="HL468" s="803"/>
      <c r="HM468" s="804"/>
      <c r="HN468" s="804"/>
      <c r="HO468" s="826"/>
      <c r="HP468" s="825"/>
      <c r="HQ468" s="825"/>
      <c r="HR468" s="803"/>
      <c r="HS468" s="804"/>
      <c r="HT468" s="804"/>
      <c r="HU468" s="826"/>
      <c r="HV468" s="825"/>
      <c r="HW468" s="825"/>
      <c r="HX468" s="803"/>
      <c r="HY468" s="804"/>
      <c r="HZ468" s="804"/>
      <c r="IA468" s="826"/>
      <c r="IB468" s="825"/>
      <c r="IC468" s="825"/>
      <c r="ID468" s="803"/>
      <c r="IE468" s="804"/>
      <c r="IF468" s="804"/>
      <c r="IG468" s="826"/>
      <c r="IH468" s="825"/>
      <c r="II468" s="825"/>
      <c r="IJ468" s="803"/>
      <c r="IK468" s="804"/>
      <c r="IL468" s="804"/>
      <c r="IM468" s="826"/>
      <c r="IN468" s="825"/>
      <c r="IO468" s="825"/>
      <c r="IP468" s="803"/>
      <c r="IQ468" s="804"/>
      <c r="IR468" s="804"/>
      <c r="IS468" s="826"/>
      <c r="IT468" s="825"/>
      <c r="IU468" s="825"/>
      <c r="IV468" s="803"/>
      <c r="IW468" s="804"/>
      <c r="IX468" s="804"/>
      <c r="IY468" s="826"/>
      <c r="IZ468" s="825"/>
      <c r="JA468" s="825"/>
      <c r="JB468" s="803"/>
      <c r="JC468" s="804"/>
      <c r="JD468" s="804"/>
      <c r="JE468" s="826"/>
      <c r="JF468" s="825"/>
      <c r="JG468" s="825"/>
      <c r="JH468" s="803"/>
      <c r="JI468" s="804"/>
      <c r="JJ468" s="804"/>
      <c r="JK468" s="826"/>
      <c r="JL468" s="825"/>
      <c r="JM468" s="825"/>
      <c r="JN468" s="803"/>
      <c r="JO468" s="804"/>
      <c r="JP468" s="804"/>
      <c r="JQ468" s="826"/>
      <c r="JR468" s="825"/>
      <c r="JS468" s="825"/>
      <c r="JT468" s="803"/>
      <c r="JU468" s="804"/>
      <c r="JV468" s="804"/>
      <c r="JW468" s="826"/>
      <c r="JX468" s="825"/>
      <c r="JY468" s="825"/>
      <c r="JZ468" s="803"/>
      <c r="KA468" s="804"/>
      <c r="KB468" s="804"/>
      <c r="KC468" s="826"/>
      <c r="KD468" s="825"/>
      <c r="KE468" s="825"/>
      <c r="KF468" s="803"/>
      <c r="KG468" s="804"/>
      <c r="KH468" s="804"/>
      <c r="KI468" s="826"/>
      <c r="KJ468" s="825"/>
      <c r="KK468" s="825"/>
      <c r="KL468" s="803"/>
      <c r="KM468" s="804"/>
      <c r="KN468" s="804"/>
      <c r="KO468" s="826"/>
      <c r="KP468" s="825"/>
      <c r="KQ468" s="825"/>
      <c r="KR468" s="803"/>
      <c r="KS468" s="804"/>
      <c r="KT468" s="804"/>
      <c r="KU468" s="826"/>
      <c r="KV468" s="825"/>
      <c r="KW468" s="825"/>
      <c r="KX468" s="803"/>
      <c r="KY468" s="804"/>
      <c r="KZ468" s="804"/>
      <c r="LA468" s="826"/>
      <c r="LB468" s="825"/>
      <c r="LC468" s="825"/>
      <c r="LD468" s="803"/>
      <c r="LE468" s="804"/>
      <c r="LF468" s="804"/>
      <c r="LG468" s="826"/>
      <c r="LH468" s="825"/>
      <c r="LI468" s="825"/>
      <c r="LJ468" s="803"/>
      <c r="LK468" s="804"/>
      <c r="LL468" s="804"/>
      <c r="LM468" s="826"/>
      <c r="LN468" s="825"/>
      <c r="LO468" s="825"/>
      <c r="LP468" s="803"/>
      <c r="LQ468" s="804"/>
      <c r="LR468" s="804"/>
      <c r="LS468" s="826"/>
      <c r="LT468" s="825"/>
      <c r="LU468" s="825"/>
      <c r="LV468" s="803"/>
      <c r="LW468" s="804"/>
      <c r="LX468" s="804"/>
      <c r="LY468" s="826"/>
      <c r="LZ468" s="825"/>
      <c r="MA468" s="825"/>
      <c r="MB468" s="803"/>
      <c r="MC468" s="804"/>
      <c r="MD468" s="804"/>
      <c r="ME468" s="826"/>
      <c r="MF468" s="825"/>
      <c r="MG468" s="825"/>
      <c r="MH468" s="803"/>
      <c r="MI468" s="804"/>
      <c r="MJ468" s="804"/>
      <c r="MK468" s="826"/>
      <c r="ML468" s="825"/>
      <c r="MM468" s="825"/>
      <c r="MN468" s="803"/>
      <c r="MO468" s="804"/>
      <c r="MP468" s="804"/>
      <c r="MQ468" s="823"/>
      <c r="MR468" s="824"/>
      <c r="MS468" s="824"/>
      <c r="MT468" s="805"/>
      <c r="MU468" s="804"/>
      <c r="MV468" s="804"/>
      <c r="MW468" s="823"/>
      <c r="MX468" s="824"/>
      <c r="MY468" s="824"/>
      <c r="MZ468" s="805"/>
      <c r="NA468" s="804"/>
      <c r="NB468" s="804"/>
      <c r="NC468" s="823"/>
      <c r="ND468" s="824"/>
      <c r="NE468" s="824"/>
      <c r="NF468" s="805"/>
      <c r="NG468" s="804"/>
      <c r="NH468" s="804"/>
      <c r="NI468" s="823"/>
      <c r="NJ468" s="824"/>
      <c r="NK468" s="824"/>
      <c r="NL468" s="805"/>
      <c r="NM468" s="809"/>
      <c r="NN468" s="809"/>
      <c r="NO468" s="826"/>
      <c r="NP468" s="825"/>
      <c r="NQ468" s="825"/>
      <c r="NR468" s="803"/>
      <c r="NS468" s="826"/>
      <c r="NT468" s="824"/>
      <c r="NU468" s="824"/>
      <c r="NV468" s="805"/>
      <c r="NW468" s="823"/>
      <c r="NX468" s="824"/>
      <c r="NY468" s="824"/>
      <c r="NZ468" s="834"/>
      <c r="OA468" s="823"/>
      <c r="OB468" s="824"/>
      <c r="OC468" s="824"/>
      <c r="OD468" s="803"/>
      <c r="OE468" s="826"/>
      <c r="OF468" s="825"/>
      <c r="OG468" s="825"/>
      <c r="OH468" s="803"/>
      <c r="OI468" s="823"/>
      <c r="OJ468" s="824"/>
      <c r="OK468" s="824"/>
      <c r="OL468" s="805"/>
      <c r="OM468" s="823"/>
      <c r="ON468" s="824"/>
      <c r="OO468" s="824"/>
      <c r="OP468" s="805"/>
      <c r="OQ468" s="853"/>
      <c r="OR468" s="854"/>
      <c r="OS468" s="854"/>
      <c r="OT468" s="855"/>
      <c r="OU468" s="853"/>
      <c r="OV468" s="854"/>
      <c r="OW468" s="854"/>
      <c r="OX468" s="803"/>
      <c r="OY468" s="853"/>
      <c r="OZ468" s="854"/>
      <c r="PA468" s="854"/>
      <c r="PB468" s="855"/>
      <c r="PC468" s="853"/>
      <c r="PD468" s="854"/>
      <c r="PE468" s="854"/>
      <c r="PF468" s="803"/>
    </row>
    <row r="469" spans="1:422" ht="15" hidden="1" customHeight="1" x14ac:dyDescent="0.25">
      <c r="A469" s="801" t="s">
        <v>245</v>
      </c>
      <c r="B469" s="769" t="s">
        <v>40</v>
      </c>
      <c r="C469" s="769" t="s">
        <v>30</v>
      </c>
      <c r="D469" s="770"/>
      <c r="E469" s="769"/>
      <c r="F469" s="769" t="s">
        <v>247</v>
      </c>
      <c r="G469" s="769"/>
      <c r="H469" s="769"/>
      <c r="I469" s="769"/>
      <c r="J469" s="769"/>
      <c r="K469" s="769"/>
      <c r="L469" s="769"/>
      <c r="M469" s="769"/>
      <c r="N469" s="769"/>
      <c r="O469" s="769" t="s">
        <v>252</v>
      </c>
      <c r="P469" s="769"/>
      <c r="Q469" s="769"/>
      <c r="R469" s="769"/>
      <c r="S469" s="769"/>
      <c r="T469" s="816"/>
      <c r="U469" s="816"/>
      <c r="V469" s="816"/>
      <c r="W469" s="816"/>
      <c r="X469" s="769">
        <v>1</v>
      </c>
      <c r="Y469" s="769">
        <f>IF(AND(AJ469="",AK469="",AL469="",AN469="",AO469="",OR(AP469="",AP469=Dropdown!$AM$12,AP469=Dropdown!$AM$11)),1,0)</f>
        <v>0</v>
      </c>
      <c r="Z469" s="769">
        <f t="shared" si="67"/>
        <v>0</v>
      </c>
      <c r="AA469" s="769">
        <f t="shared" si="68"/>
        <v>0</v>
      </c>
      <c r="AB469" s="769">
        <f t="shared" si="66"/>
        <v>0</v>
      </c>
      <c r="AC469" s="769"/>
      <c r="AD469" s="772" t="str">
        <f>IF(OR(T469&lt;&gt;"",U469&lt;&gt;""),Dropdown!$A$4,IF(OR(V469&lt;&gt;"",W469&lt;&gt;""),Dropdown!$A$5,Dropdown!$A$3))</f>
        <v>Residential</v>
      </c>
      <c r="AE469" s="773" t="s">
        <v>634</v>
      </c>
      <c r="AF469" s="773" t="str">
        <f>VLOOKUP(AG469,Dropdown!$N$3:$R$62,2,FALSE)</f>
        <v>LAC</v>
      </c>
      <c r="AG469" s="802" t="s">
        <v>245</v>
      </c>
      <c r="AH469" s="773" t="str">
        <f>IF(AG469&lt;&gt;"",VLOOKUP(AG469,Dropdown!$N$3:$R$62,3,FALSE),IF(AF469&lt;&gt;"",VLOOKUP(AF469,Dropdown!$N$3:$R$62,3,FALSE),IF(AE469&lt;&gt;"",VLOOKUP(AE469,Dropdown!$N$3:$R$62,3,FALSE),"")))</f>
        <v>UMI</v>
      </c>
      <c r="AI469" s="773" t="str">
        <f>IF(AG469&lt;&gt;"",VLOOKUP(AG469,Dropdown!$N$3:$R$62,5,FALSE),IF(AF469&lt;&gt;"",VLOOKUP(AF469,Dropdown!$N$3:$R$62,5,FALSE),IF(AE469&lt;&gt;"",VLOOKUP(AE469,Dropdown!$N$3:$R$62,5,FALSE),"")))</f>
        <v>Diverse</v>
      </c>
      <c r="AJ469" s="773"/>
      <c r="AK469" s="773"/>
      <c r="AL469" s="773"/>
      <c r="AM469" s="773"/>
      <c r="AN469" s="773" t="s">
        <v>636</v>
      </c>
      <c r="AO469" s="773"/>
      <c r="AP469" s="925" t="s">
        <v>423</v>
      </c>
      <c r="AQ469" s="769"/>
      <c r="AR469" s="774" t="s">
        <v>251</v>
      </c>
      <c r="AS469" s="845"/>
      <c r="AT469" s="769"/>
      <c r="AU469" s="769"/>
      <c r="AV469" s="846" t="s">
        <v>264</v>
      </c>
      <c r="AW469" s="823"/>
      <c r="AX469" s="824"/>
      <c r="AY469" s="824" t="s">
        <v>815</v>
      </c>
      <c r="AZ469" s="803"/>
      <c r="BA469" s="804"/>
      <c r="BB469" s="804"/>
      <c r="BC469" s="823"/>
      <c r="BD469" s="824"/>
      <c r="BE469" s="825"/>
      <c r="BF469" s="805"/>
      <c r="BG469" s="804"/>
      <c r="BH469" s="804"/>
      <c r="BI469" s="823"/>
      <c r="BJ469" s="824"/>
      <c r="BK469" s="824"/>
      <c r="BL469" s="805"/>
      <c r="BM469" s="804"/>
      <c r="BN469" s="804"/>
      <c r="BO469" s="826"/>
      <c r="BP469" s="825"/>
      <c r="BQ469" s="825"/>
      <c r="BR469" s="803"/>
      <c r="BS469" s="804"/>
      <c r="BT469" s="804"/>
      <c r="BU469" s="826"/>
      <c r="BV469" s="825"/>
      <c r="BW469" s="825"/>
      <c r="BX469" s="803"/>
      <c r="BY469" s="804"/>
      <c r="BZ469" s="804"/>
      <c r="CA469" s="826"/>
      <c r="CB469" s="825"/>
      <c r="CC469" s="825"/>
      <c r="CD469" s="803"/>
      <c r="CE469" s="804"/>
      <c r="CF469" s="804"/>
      <c r="CG469" s="826"/>
      <c r="CH469" s="825"/>
      <c r="CI469" s="825"/>
      <c r="CJ469" s="803"/>
      <c r="CK469" s="804"/>
      <c r="CL469" s="804"/>
      <c r="CM469" s="826"/>
      <c r="CN469" s="825"/>
      <c r="CO469" s="825"/>
      <c r="CP469" s="803"/>
      <c r="CQ469" s="804"/>
      <c r="CR469" s="804"/>
      <c r="CS469" s="826"/>
      <c r="CT469" s="825"/>
      <c r="CU469" s="825"/>
      <c r="CV469" s="803"/>
      <c r="CW469" s="804"/>
      <c r="CX469" s="804"/>
      <c r="CY469" s="826"/>
      <c r="CZ469" s="825"/>
      <c r="DA469" s="825"/>
      <c r="DB469" s="803"/>
      <c r="DC469" s="804"/>
      <c r="DD469" s="804"/>
      <c r="DE469" s="826"/>
      <c r="DF469" s="825"/>
      <c r="DG469" s="825"/>
      <c r="DH469" s="803"/>
      <c r="DI469" s="804"/>
      <c r="DJ469" s="804"/>
      <c r="DK469" s="826"/>
      <c r="DL469" s="825"/>
      <c r="DM469" s="825"/>
      <c r="DN469" s="803"/>
      <c r="DO469" s="804"/>
      <c r="DP469" s="804"/>
      <c r="DQ469" s="827"/>
      <c r="DR469" s="828"/>
      <c r="DS469" s="835"/>
      <c r="DT469" s="813"/>
      <c r="DU469" s="812"/>
      <c r="DV469" s="812"/>
      <c r="DW469" s="836"/>
      <c r="DX469" s="835"/>
      <c r="DY469" s="828"/>
      <c r="DZ469" s="813"/>
      <c r="EA469" s="812"/>
      <c r="EB469" s="812"/>
      <c r="EC469" s="827"/>
      <c r="ED469" s="828"/>
      <c r="EE469" s="835"/>
      <c r="EF469" s="813"/>
      <c r="EG469" s="812"/>
      <c r="EH469" s="812"/>
      <c r="EI469" s="836"/>
      <c r="EJ469" s="835"/>
      <c r="EK469" s="828"/>
      <c r="EL469" s="813"/>
      <c r="EM469" s="812"/>
      <c r="EN469" s="812"/>
      <c r="EO469" s="827"/>
      <c r="EP469" s="828"/>
      <c r="EQ469" s="835"/>
      <c r="ER469" s="813"/>
      <c r="ES469" s="812"/>
      <c r="ET469" s="812"/>
      <c r="EU469" s="836"/>
      <c r="EV469" s="835"/>
      <c r="EW469" s="828"/>
      <c r="EX469" s="813"/>
      <c r="EY469" s="812"/>
      <c r="EZ469" s="812"/>
      <c r="FA469" s="827"/>
      <c r="FB469" s="828"/>
      <c r="FC469" s="835"/>
      <c r="FD469" s="813"/>
      <c r="FE469" s="812"/>
      <c r="FF469" s="812"/>
      <c r="FG469" s="836"/>
      <c r="FH469" s="835"/>
      <c r="FI469" s="828"/>
      <c r="FJ469" s="813"/>
      <c r="FK469" s="812"/>
      <c r="FL469" s="812"/>
      <c r="FM469" s="827"/>
      <c r="FN469" s="828"/>
      <c r="FO469" s="835"/>
      <c r="FP469" s="813"/>
      <c r="FQ469" s="812"/>
      <c r="FR469" s="812"/>
      <c r="FS469" s="826"/>
      <c r="FT469" s="825"/>
      <c r="FU469" s="825"/>
      <c r="FV469" s="803"/>
      <c r="FW469" s="804"/>
      <c r="FX469" s="804"/>
      <c r="FY469" s="826"/>
      <c r="FZ469" s="825"/>
      <c r="GA469" s="825"/>
      <c r="GB469" s="803"/>
      <c r="GC469" s="804"/>
      <c r="GD469" s="804"/>
      <c r="GE469" s="826"/>
      <c r="GF469" s="825"/>
      <c r="GG469" s="825"/>
      <c r="GH469" s="803"/>
      <c r="GI469" s="804"/>
      <c r="GJ469" s="804"/>
      <c r="GK469" s="826"/>
      <c r="GL469" s="825"/>
      <c r="GM469" s="825"/>
      <c r="GN469" s="803"/>
      <c r="GO469" s="804"/>
      <c r="GP469" s="804"/>
      <c r="GQ469" s="826"/>
      <c r="GR469" s="825"/>
      <c r="GS469" s="825"/>
      <c r="GT469" s="803"/>
      <c r="GU469" s="804"/>
      <c r="GV469" s="804"/>
      <c r="GW469" s="826"/>
      <c r="GX469" s="825"/>
      <c r="GY469" s="825"/>
      <c r="GZ469" s="803"/>
      <c r="HA469" s="804"/>
      <c r="HB469" s="804"/>
      <c r="HC469" s="826"/>
      <c r="HD469" s="825"/>
      <c r="HE469" s="825"/>
      <c r="HF469" s="803"/>
      <c r="HG469" s="804"/>
      <c r="HH469" s="804"/>
      <c r="HI469" s="826"/>
      <c r="HJ469" s="825"/>
      <c r="HK469" s="825"/>
      <c r="HL469" s="803"/>
      <c r="HM469" s="804"/>
      <c r="HN469" s="804"/>
      <c r="HO469" s="826"/>
      <c r="HP469" s="825"/>
      <c r="HQ469" s="825"/>
      <c r="HR469" s="803"/>
      <c r="HS469" s="804"/>
      <c r="HT469" s="804"/>
      <c r="HU469" s="826"/>
      <c r="HV469" s="825"/>
      <c r="HW469" s="825"/>
      <c r="HX469" s="803"/>
      <c r="HY469" s="804"/>
      <c r="HZ469" s="804"/>
      <c r="IA469" s="826"/>
      <c r="IB469" s="825"/>
      <c r="IC469" s="825"/>
      <c r="ID469" s="803"/>
      <c r="IE469" s="804"/>
      <c r="IF469" s="804"/>
      <c r="IG469" s="826"/>
      <c r="IH469" s="825"/>
      <c r="II469" s="825"/>
      <c r="IJ469" s="803"/>
      <c r="IK469" s="804"/>
      <c r="IL469" s="804"/>
      <c r="IM469" s="826"/>
      <c r="IN469" s="825"/>
      <c r="IO469" s="825"/>
      <c r="IP469" s="803"/>
      <c r="IQ469" s="804"/>
      <c r="IR469" s="804"/>
      <c r="IS469" s="826"/>
      <c r="IT469" s="825"/>
      <c r="IU469" s="825"/>
      <c r="IV469" s="803"/>
      <c r="IW469" s="804"/>
      <c r="IX469" s="804"/>
      <c r="IY469" s="826"/>
      <c r="IZ469" s="825"/>
      <c r="JA469" s="825"/>
      <c r="JB469" s="803"/>
      <c r="JC469" s="804"/>
      <c r="JD469" s="804"/>
      <c r="JE469" s="826"/>
      <c r="JF469" s="825"/>
      <c r="JG469" s="825"/>
      <c r="JH469" s="803"/>
      <c r="JI469" s="804"/>
      <c r="JJ469" s="804"/>
      <c r="JK469" s="826"/>
      <c r="JL469" s="825"/>
      <c r="JM469" s="825"/>
      <c r="JN469" s="803"/>
      <c r="JO469" s="804"/>
      <c r="JP469" s="804"/>
      <c r="JQ469" s="826"/>
      <c r="JR469" s="825"/>
      <c r="JS469" s="825"/>
      <c r="JT469" s="803"/>
      <c r="JU469" s="804"/>
      <c r="JV469" s="804"/>
      <c r="JW469" s="826"/>
      <c r="JX469" s="825"/>
      <c r="JY469" s="825"/>
      <c r="JZ469" s="803"/>
      <c r="KA469" s="804"/>
      <c r="KB469" s="804"/>
      <c r="KC469" s="826"/>
      <c r="KD469" s="825"/>
      <c r="KE469" s="825"/>
      <c r="KF469" s="803"/>
      <c r="KG469" s="804"/>
      <c r="KH469" s="804"/>
      <c r="KI469" s="826"/>
      <c r="KJ469" s="825"/>
      <c r="KK469" s="825"/>
      <c r="KL469" s="803"/>
      <c r="KM469" s="804"/>
      <c r="KN469" s="804"/>
      <c r="KO469" s="826"/>
      <c r="KP469" s="825"/>
      <c r="KQ469" s="825"/>
      <c r="KR469" s="803"/>
      <c r="KS469" s="804"/>
      <c r="KT469" s="804"/>
      <c r="KU469" s="826"/>
      <c r="KV469" s="825"/>
      <c r="KW469" s="825"/>
      <c r="KX469" s="803"/>
      <c r="KY469" s="804"/>
      <c r="KZ469" s="804"/>
      <c r="LA469" s="826"/>
      <c r="LB469" s="825"/>
      <c r="LC469" s="825"/>
      <c r="LD469" s="803"/>
      <c r="LE469" s="804"/>
      <c r="LF469" s="804"/>
      <c r="LG469" s="826"/>
      <c r="LH469" s="825"/>
      <c r="LI469" s="825"/>
      <c r="LJ469" s="803"/>
      <c r="LK469" s="804"/>
      <c r="LL469" s="804"/>
      <c r="LM469" s="826"/>
      <c r="LN469" s="825"/>
      <c r="LO469" s="825"/>
      <c r="LP469" s="803"/>
      <c r="LQ469" s="804"/>
      <c r="LR469" s="804"/>
      <c r="LS469" s="826"/>
      <c r="LT469" s="825"/>
      <c r="LU469" s="825"/>
      <c r="LV469" s="803"/>
      <c r="LW469" s="804"/>
      <c r="LX469" s="804"/>
      <c r="LY469" s="826"/>
      <c r="LZ469" s="825"/>
      <c r="MA469" s="825"/>
      <c r="MB469" s="803"/>
      <c r="MC469" s="804"/>
      <c r="MD469" s="804"/>
      <c r="ME469" s="826"/>
      <c r="MF469" s="825"/>
      <c r="MG469" s="825"/>
      <c r="MH469" s="803"/>
      <c r="MI469" s="804"/>
      <c r="MJ469" s="804"/>
      <c r="MK469" s="826"/>
      <c r="ML469" s="825"/>
      <c r="MM469" s="825"/>
      <c r="MN469" s="803"/>
      <c r="MO469" s="804"/>
      <c r="MP469" s="804"/>
      <c r="MQ469" s="823"/>
      <c r="MR469" s="824"/>
      <c r="MS469" s="824"/>
      <c r="MT469" s="805"/>
      <c r="MU469" s="804"/>
      <c r="MV469" s="804"/>
      <c r="MW469" s="823"/>
      <c r="MX469" s="824"/>
      <c r="MY469" s="824"/>
      <c r="MZ469" s="805"/>
      <c r="NA469" s="804"/>
      <c r="NB469" s="804"/>
      <c r="NC469" s="823"/>
      <c r="ND469" s="824"/>
      <c r="NE469" s="824"/>
      <c r="NF469" s="805"/>
      <c r="NG469" s="804"/>
      <c r="NH469" s="804"/>
      <c r="NI469" s="823"/>
      <c r="NJ469" s="824"/>
      <c r="NK469" s="824"/>
      <c r="NL469" s="805"/>
      <c r="NM469" s="809"/>
      <c r="NN469" s="809"/>
      <c r="NO469" s="826"/>
      <c r="NP469" s="825"/>
      <c r="NQ469" s="825"/>
      <c r="NR469" s="803"/>
      <c r="NS469" s="826"/>
      <c r="NT469" s="824"/>
      <c r="NU469" s="824"/>
      <c r="NV469" s="805"/>
      <c r="NW469" s="823"/>
      <c r="NX469" s="824"/>
      <c r="NY469" s="824"/>
      <c r="NZ469" s="834"/>
      <c r="OA469" s="823"/>
      <c r="OB469" s="824"/>
      <c r="OC469" s="824"/>
      <c r="OD469" s="803"/>
      <c r="OE469" s="826"/>
      <c r="OF469" s="825"/>
      <c r="OG469" s="825"/>
      <c r="OH469" s="803"/>
      <c r="OI469" s="823"/>
      <c r="OJ469" s="824"/>
      <c r="OK469" s="824"/>
      <c r="OL469" s="805"/>
      <c r="OM469" s="823"/>
      <c r="ON469" s="824"/>
      <c r="OO469" s="824"/>
      <c r="OP469" s="805"/>
      <c r="OQ469" s="853"/>
      <c r="OR469" s="854"/>
      <c r="OS469" s="854"/>
      <c r="OT469" s="855"/>
      <c r="OU469" s="853"/>
      <c r="OV469" s="854"/>
      <c r="OW469" s="854"/>
      <c r="OX469" s="803"/>
      <c r="OY469" s="853"/>
      <c r="OZ469" s="854"/>
      <c r="PA469" s="854"/>
      <c r="PB469" s="855"/>
      <c r="PC469" s="853"/>
      <c r="PD469" s="854"/>
      <c r="PE469" s="854"/>
      <c r="PF469" s="803"/>
    </row>
    <row r="470" spans="1:422" ht="15" hidden="1" customHeight="1" x14ac:dyDescent="0.25">
      <c r="A470" s="801" t="s">
        <v>245</v>
      </c>
      <c r="B470" s="769" t="s">
        <v>40</v>
      </c>
      <c r="C470" s="769" t="s">
        <v>30</v>
      </c>
      <c r="D470" s="770"/>
      <c r="E470" s="769"/>
      <c r="F470" s="769" t="s">
        <v>247</v>
      </c>
      <c r="G470" s="769"/>
      <c r="H470" s="769"/>
      <c r="I470" s="769"/>
      <c r="J470" s="769"/>
      <c r="K470" s="769"/>
      <c r="L470" s="769"/>
      <c r="M470" s="769"/>
      <c r="N470" s="769"/>
      <c r="O470" s="769" t="s">
        <v>254</v>
      </c>
      <c r="P470" s="769"/>
      <c r="Q470" s="769"/>
      <c r="R470" s="769"/>
      <c r="S470" s="769"/>
      <c r="T470" s="816"/>
      <c r="U470" s="816"/>
      <c r="V470" s="816"/>
      <c r="W470" s="816"/>
      <c r="X470" s="769">
        <v>1</v>
      </c>
      <c r="Y470" s="769">
        <f>IF(AND(AJ470="",AK470="",AL470="",AN470="",AO470="",OR(AP470="",AP470=Dropdown!$AM$12,AP470=Dropdown!$AM$11)),1,0)</f>
        <v>0</v>
      </c>
      <c r="Z470" s="769">
        <f t="shared" si="67"/>
        <v>0</v>
      </c>
      <c r="AA470" s="769">
        <f t="shared" si="68"/>
        <v>0</v>
      </c>
      <c r="AB470" s="769">
        <f t="shared" si="66"/>
        <v>0</v>
      </c>
      <c r="AC470" s="769"/>
      <c r="AD470" s="772" t="str">
        <f>IF(OR(T470&lt;&gt;"",U470&lt;&gt;""),Dropdown!$A$4,IF(OR(V470&lt;&gt;"",W470&lt;&gt;""),Dropdown!$A$5,Dropdown!$A$3))</f>
        <v>Residential</v>
      </c>
      <c r="AE470" s="773" t="s">
        <v>634</v>
      </c>
      <c r="AF470" s="773" t="str">
        <f>VLOOKUP(AG470,Dropdown!$N$3:$R$62,2,FALSE)</f>
        <v>LAC</v>
      </c>
      <c r="AG470" s="802" t="s">
        <v>245</v>
      </c>
      <c r="AH470" s="773" t="str">
        <f>IF(AG470&lt;&gt;"",VLOOKUP(AG470,Dropdown!$N$3:$R$62,3,FALSE),IF(AF470&lt;&gt;"",VLOOKUP(AF470,Dropdown!$N$3:$R$62,3,FALSE),IF(AE470&lt;&gt;"",VLOOKUP(AE470,Dropdown!$N$3:$R$62,3,FALSE),"")))</f>
        <v>UMI</v>
      </c>
      <c r="AI470" s="773" t="str">
        <f>IF(AG470&lt;&gt;"",VLOOKUP(AG470,Dropdown!$N$3:$R$62,5,FALSE),IF(AF470&lt;&gt;"",VLOOKUP(AF470,Dropdown!$N$3:$R$62,5,FALSE),IF(AE470&lt;&gt;"",VLOOKUP(AE470,Dropdown!$N$3:$R$62,5,FALSE),"")))</f>
        <v>Diverse</v>
      </c>
      <c r="AJ470" s="773"/>
      <c r="AK470" s="773"/>
      <c r="AL470" s="773"/>
      <c r="AM470" s="773"/>
      <c r="AN470" s="773" t="s">
        <v>637</v>
      </c>
      <c r="AO470" s="773"/>
      <c r="AP470" s="925" t="s">
        <v>423</v>
      </c>
      <c r="AQ470" s="769"/>
      <c r="AR470" s="774" t="s">
        <v>251</v>
      </c>
      <c r="AS470" s="845"/>
      <c r="AT470" s="769"/>
      <c r="AU470" s="769"/>
      <c r="AV470" s="846" t="s">
        <v>264</v>
      </c>
      <c r="AW470" s="823"/>
      <c r="AX470" s="824"/>
      <c r="AY470" s="824" t="s">
        <v>814</v>
      </c>
      <c r="AZ470" s="803"/>
      <c r="BA470" s="804"/>
      <c r="BB470" s="804"/>
      <c r="BC470" s="823"/>
      <c r="BD470" s="824"/>
      <c r="BE470" s="825"/>
      <c r="BF470" s="805"/>
      <c r="BG470" s="804"/>
      <c r="BH470" s="804"/>
      <c r="BI470" s="823"/>
      <c r="BJ470" s="824"/>
      <c r="BK470" s="824"/>
      <c r="BL470" s="805"/>
      <c r="BM470" s="804"/>
      <c r="BN470" s="804"/>
      <c r="BO470" s="826"/>
      <c r="BP470" s="825"/>
      <c r="BQ470" s="825"/>
      <c r="BR470" s="803"/>
      <c r="BS470" s="804"/>
      <c r="BT470" s="804"/>
      <c r="BU470" s="826"/>
      <c r="BV470" s="825"/>
      <c r="BW470" s="825"/>
      <c r="BX470" s="803"/>
      <c r="BY470" s="804"/>
      <c r="BZ470" s="804"/>
      <c r="CA470" s="826"/>
      <c r="CB470" s="825"/>
      <c r="CC470" s="825"/>
      <c r="CD470" s="803"/>
      <c r="CE470" s="804"/>
      <c r="CF470" s="804"/>
      <c r="CG470" s="826"/>
      <c r="CH470" s="825"/>
      <c r="CI470" s="825"/>
      <c r="CJ470" s="803"/>
      <c r="CK470" s="804"/>
      <c r="CL470" s="804"/>
      <c r="CM470" s="826"/>
      <c r="CN470" s="825"/>
      <c r="CO470" s="825"/>
      <c r="CP470" s="803"/>
      <c r="CQ470" s="804"/>
      <c r="CR470" s="804"/>
      <c r="CS470" s="826"/>
      <c r="CT470" s="825"/>
      <c r="CU470" s="825"/>
      <c r="CV470" s="803"/>
      <c r="CW470" s="804"/>
      <c r="CX470" s="804"/>
      <c r="CY470" s="826"/>
      <c r="CZ470" s="825"/>
      <c r="DA470" s="825"/>
      <c r="DB470" s="803"/>
      <c r="DC470" s="804"/>
      <c r="DD470" s="804"/>
      <c r="DE470" s="826"/>
      <c r="DF470" s="825"/>
      <c r="DG470" s="825"/>
      <c r="DH470" s="803"/>
      <c r="DI470" s="804"/>
      <c r="DJ470" s="804"/>
      <c r="DK470" s="826"/>
      <c r="DL470" s="825"/>
      <c r="DM470" s="825"/>
      <c r="DN470" s="803"/>
      <c r="DO470" s="804"/>
      <c r="DP470" s="804"/>
      <c r="DQ470" s="827"/>
      <c r="DR470" s="828"/>
      <c r="DS470" s="835"/>
      <c r="DT470" s="813"/>
      <c r="DU470" s="812"/>
      <c r="DV470" s="812"/>
      <c r="DW470" s="836"/>
      <c r="DX470" s="835"/>
      <c r="DY470" s="828"/>
      <c r="DZ470" s="813"/>
      <c r="EA470" s="812"/>
      <c r="EB470" s="812"/>
      <c r="EC470" s="827"/>
      <c r="ED470" s="828"/>
      <c r="EE470" s="835"/>
      <c r="EF470" s="813"/>
      <c r="EG470" s="812"/>
      <c r="EH470" s="812"/>
      <c r="EI470" s="836"/>
      <c r="EJ470" s="835"/>
      <c r="EK470" s="828"/>
      <c r="EL470" s="813"/>
      <c r="EM470" s="812"/>
      <c r="EN470" s="812"/>
      <c r="EO470" s="827"/>
      <c r="EP470" s="828"/>
      <c r="EQ470" s="835"/>
      <c r="ER470" s="813"/>
      <c r="ES470" s="812"/>
      <c r="ET470" s="812"/>
      <c r="EU470" s="836"/>
      <c r="EV470" s="835"/>
      <c r="EW470" s="828"/>
      <c r="EX470" s="813"/>
      <c r="EY470" s="812"/>
      <c r="EZ470" s="812"/>
      <c r="FA470" s="827"/>
      <c r="FB470" s="828"/>
      <c r="FC470" s="835"/>
      <c r="FD470" s="813"/>
      <c r="FE470" s="812"/>
      <c r="FF470" s="812"/>
      <c r="FG470" s="836"/>
      <c r="FH470" s="835"/>
      <c r="FI470" s="828"/>
      <c r="FJ470" s="813"/>
      <c r="FK470" s="812"/>
      <c r="FL470" s="812"/>
      <c r="FM470" s="827"/>
      <c r="FN470" s="828"/>
      <c r="FO470" s="835"/>
      <c r="FP470" s="813"/>
      <c r="FQ470" s="812"/>
      <c r="FR470" s="812"/>
      <c r="FS470" s="826"/>
      <c r="FT470" s="825"/>
      <c r="FU470" s="825"/>
      <c r="FV470" s="803"/>
      <c r="FW470" s="804"/>
      <c r="FX470" s="804"/>
      <c r="FY470" s="826"/>
      <c r="FZ470" s="825"/>
      <c r="GA470" s="825"/>
      <c r="GB470" s="803"/>
      <c r="GC470" s="804"/>
      <c r="GD470" s="804"/>
      <c r="GE470" s="826"/>
      <c r="GF470" s="825"/>
      <c r="GG470" s="825"/>
      <c r="GH470" s="803"/>
      <c r="GI470" s="804"/>
      <c r="GJ470" s="804"/>
      <c r="GK470" s="826"/>
      <c r="GL470" s="825"/>
      <c r="GM470" s="825"/>
      <c r="GN470" s="803"/>
      <c r="GO470" s="804"/>
      <c r="GP470" s="804"/>
      <c r="GQ470" s="826"/>
      <c r="GR470" s="825"/>
      <c r="GS470" s="825"/>
      <c r="GT470" s="803"/>
      <c r="GU470" s="804"/>
      <c r="GV470" s="804"/>
      <c r="GW470" s="826"/>
      <c r="GX470" s="825"/>
      <c r="GY470" s="825"/>
      <c r="GZ470" s="803"/>
      <c r="HA470" s="804"/>
      <c r="HB470" s="804"/>
      <c r="HC470" s="826"/>
      <c r="HD470" s="825"/>
      <c r="HE470" s="825"/>
      <c r="HF470" s="803"/>
      <c r="HG470" s="804"/>
      <c r="HH470" s="804"/>
      <c r="HI470" s="826"/>
      <c r="HJ470" s="825"/>
      <c r="HK470" s="825"/>
      <c r="HL470" s="803"/>
      <c r="HM470" s="804"/>
      <c r="HN470" s="804"/>
      <c r="HO470" s="826"/>
      <c r="HP470" s="825"/>
      <c r="HQ470" s="825"/>
      <c r="HR470" s="803"/>
      <c r="HS470" s="804"/>
      <c r="HT470" s="804"/>
      <c r="HU470" s="826"/>
      <c r="HV470" s="825"/>
      <c r="HW470" s="825"/>
      <c r="HX470" s="803"/>
      <c r="HY470" s="804"/>
      <c r="HZ470" s="804"/>
      <c r="IA470" s="826"/>
      <c r="IB470" s="825"/>
      <c r="IC470" s="825"/>
      <c r="ID470" s="803"/>
      <c r="IE470" s="804"/>
      <c r="IF470" s="804"/>
      <c r="IG470" s="826"/>
      <c r="IH470" s="825"/>
      <c r="II470" s="825"/>
      <c r="IJ470" s="803"/>
      <c r="IK470" s="804"/>
      <c r="IL470" s="804"/>
      <c r="IM470" s="826"/>
      <c r="IN470" s="825"/>
      <c r="IO470" s="825"/>
      <c r="IP470" s="803"/>
      <c r="IQ470" s="804"/>
      <c r="IR470" s="804"/>
      <c r="IS470" s="826"/>
      <c r="IT470" s="825"/>
      <c r="IU470" s="825"/>
      <c r="IV470" s="803"/>
      <c r="IW470" s="804"/>
      <c r="IX470" s="804"/>
      <c r="IY470" s="826"/>
      <c r="IZ470" s="825"/>
      <c r="JA470" s="825"/>
      <c r="JB470" s="803"/>
      <c r="JC470" s="804"/>
      <c r="JD470" s="804"/>
      <c r="JE470" s="826"/>
      <c r="JF470" s="825"/>
      <c r="JG470" s="825"/>
      <c r="JH470" s="803"/>
      <c r="JI470" s="804"/>
      <c r="JJ470" s="804"/>
      <c r="JK470" s="826"/>
      <c r="JL470" s="825"/>
      <c r="JM470" s="825"/>
      <c r="JN470" s="803"/>
      <c r="JO470" s="804"/>
      <c r="JP470" s="804"/>
      <c r="JQ470" s="826"/>
      <c r="JR470" s="825"/>
      <c r="JS470" s="825"/>
      <c r="JT470" s="803"/>
      <c r="JU470" s="804"/>
      <c r="JV470" s="804"/>
      <c r="JW470" s="826"/>
      <c r="JX470" s="825"/>
      <c r="JY470" s="825"/>
      <c r="JZ470" s="803"/>
      <c r="KA470" s="804"/>
      <c r="KB470" s="804"/>
      <c r="KC470" s="826"/>
      <c r="KD470" s="825"/>
      <c r="KE470" s="825"/>
      <c r="KF470" s="803"/>
      <c r="KG470" s="804"/>
      <c r="KH470" s="804"/>
      <c r="KI470" s="826"/>
      <c r="KJ470" s="825"/>
      <c r="KK470" s="825"/>
      <c r="KL470" s="803"/>
      <c r="KM470" s="804"/>
      <c r="KN470" s="804"/>
      <c r="KO470" s="826"/>
      <c r="KP470" s="825"/>
      <c r="KQ470" s="825"/>
      <c r="KR470" s="803"/>
      <c r="KS470" s="804"/>
      <c r="KT470" s="804"/>
      <c r="KU470" s="826"/>
      <c r="KV470" s="825"/>
      <c r="KW470" s="825"/>
      <c r="KX470" s="803"/>
      <c r="KY470" s="804"/>
      <c r="KZ470" s="804"/>
      <c r="LA470" s="826"/>
      <c r="LB470" s="825"/>
      <c r="LC470" s="825"/>
      <c r="LD470" s="803"/>
      <c r="LE470" s="804"/>
      <c r="LF470" s="804"/>
      <c r="LG470" s="826"/>
      <c r="LH470" s="825"/>
      <c r="LI470" s="825"/>
      <c r="LJ470" s="803"/>
      <c r="LK470" s="804"/>
      <c r="LL470" s="804"/>
      <c r="LM470" s="826"/>
      <c r="LN470" s="825"/>
      <c r="LO470" s="825"/>
      <c r="LP470" s="803"/>
      <c r="LQ470" s="804"/>
      <c r="LR470" s="804"/>
      <c r="LS470" s="826"/>
      <c r="LT470" s="825"/>
      <c r="LU470" s="825"/>
      <c r="LV470" s="803"/>
      <c r="LW470" s="804"/>
      <c r="LX470" s="804"/>
      <c r="LY470" s="826"/>
      <c r="LZ470" s="825"/>
      <c r="MA470" s="825"/>
      <c r="MB470" s="803"/>
      <c r="MC470" s="804"/>
      <c r="MD470" s="804"/>
      <c r="ME470" s="826"/>
      <c r="MF470" s="825"/>
      <c r="MG470" s="825"/>
      <c r="MH470" s="803"/>
      <c r="MI470" s="804"/>
      <c r="MJ470" s="804"/>
      <c r="MK470" s="826"/>
      <c r="ML470" s="825"/>
      <c r="MM470" s="825"/>
      <c r="MN470" s="803"/>
      <c r="MO470" s="804"/>
      <c r="MP470" s="804"/>
      <c r="MQ470" s="823"/>
      <c r="MR470" s="824"/>
      <c r="MS470" s="824"/>
      <c r="MT470" s="805"/>
      <c r="MU470" s="804"/>
      <c r="MV470" s="804"/>
      <c r="MW470" s="823"/>
      <c r="MX470" s="824"/>
      <c r="MY470" s="824"/>
      <c r="MZ470" s="805"/>
      <c r="NA470" s="804"/>
      <c r="NB470" s="804"/>
      <c r="NC470" s="823"/>
      <c r="ND470" s="824"/>
      <c r="NE470" s="824"/>
      <c r="NF470" s="805"/>
      <c r="NG470" s="804"/>
      <c r="NH470" s="804"/>
      <c r="NI470" s="823"/>
      <c r="NJ470" s="824"/>
      <c r="NK470" s="824"/>
      <c r="NL470" s="805"/>
      <c r="NM470" s="809"/>
      <c r="NN470" s="809"/>
      <c r="NO470" s="826"/>
      <c r="NP470" s="825"/>
      <c r="NQ470" s="825"/>
      <c r="NR470" s="803"/>
      <c r="NS470" s="826"/>
      <c r="NT470" s="824"/>
      <c r="NU470" s="824"/>
      <c r="NV470" s="805"/>
      <c r="NW470" s="823"/>
      <c r="NX470" s="824"/>
      <c r="NY470" s="824"/>
      <c r="NZ470" s="834"/>
      <c r="OA470" s="823"/>
      <c r="OB470" s="824"/>
      <c r="OC470" s="824"/>
      <c r="OD470" s="803"/>
      <c r="OE470" s="826"/>
      <c r="OF470" s="825"/>
      <c r="OG470" s="825"/>
      <c r="OH470" s="803"/>
      <c r="OI470" s="823"/>
      <c r="OJ470" s="824"/>
      <c r="OK470" s="824"/>
      <c r="OL470" s="805"/>
      <c r="OM470" s="823"/>
      <c r="ON470" s="824"/>
      <c r="OO470" s="824"/>
      <c r="OP470" s="805"/>
      <c r="OQ470" s="853"/>
      <c r="OR470" s="854"/>
      <c r="OS470" s="854"/>
      <c r="OT470" s="855"/>
      <c r="OU470" s="853"/>
      <c r="OV470" s="854"/>
      <c r="OW470" s="854"/>
      <c r="OX470" s="803"/>
      <c r="OY470" s="853"/>
      <c r="OZ470" s="854"/>
      <c r="PA470" s="854"/>
      <c r="PB470" s="855"/>
      <c r="PC470" s="853"/>
      <c r="PD470" s="854"/>
      <c r="PE470" s="854"/>
      <c r="PF470" s="803"/>
    </row>
    <row r="471" spans="1:422" ht="15" hidden="1" customHeight="1" x14ac:dyDescent="0.25">
      <c r="A471" s="801" t="s">
        <v>35</v>
      </c>
      <c r="B471" s="769" t="s">
        <v>50</v>
      </c>
      <c r="C471" s="769" t="s">
        <v>16</v>
      </c>
      <c r="D471" s="770"/>
      <c r="E471" s="769"/>
      <c r="F471" s="769" t="s">
        <v>120</v>
      </c>
      <c r="G471" s="769" t="s">
        <v>119</v>
      </c>
      <c r="H471" s="769"/>
      <c r="I471" s="769"/>
      <c r="J471" s="769"/>
      <c r="K471" s="769"/>
      <c r="L471" s="769"/>
      <c r="M471" s="769"/>
      <c r="N471" s="769"/>
      <c r="O471" s="769" t="s">
        <v>253</v>
      </c>
      <c r="P471" s="769"/>
      <c r="Q471" s="769"/>
      <c r="R471" s="769"/>
      <c r="S471" s="769"/>
      <c r="T471" s="816"/>
      <c r="U471" s="816"/>
      <c r="V471" s="816"/>
      <c r="W471" s="816"/>
      <c r="X471" s="769">
        <v>1</v>
      </c>
      <c r="Y471" s="769">
        <f>IF(AND(AJ471="",AK471="",AL471="",AN471="",AO471="",OR(AP471="",AP471=Dropdown!$AM$12,AP471=Dropdown!$AM$11)),1,0)</f>
        <v>1</v>
      </c>
      <c r="Z471" s="769">
        <f t="shared" si="67"/>
        <v>1</v>
      </c>
      <c r="AA471" s="769">
        <f t="shared" si="68"/>
        <v>0</v>
      </c>
      <c r="AB471" s="769">
        <f t="shared" si="66"/>
        <v>0</v>
      </c>
      <c r="AC471" s="769"/>
      <c r="AD471" s="772" t="str">
        <f>IF(OR(T471&lt;&gt;"",U471&lt;&gt;""),Dropdown!$A$4,IF(OR(V471&lt;&gt;"",W471&lt;&gt;""),Dropdown!$A$5,Dropdown!$A$3))</f>
        <v>Residential</v>
      </c>
      <c r="AE471" s="773" t="s">
        <v>343</v>
      </c>
      <c r="AF471" s="773" t="str">
        <f>VLOOKUP(AG471,Dropdown!$N$3:$R$62,2,FALSE)</f>
        <v>EAP</v>
      </c>
      <c r="AG471" s="802" t="s">
        <v>35</v>
      </c>
      <c r="AH471" s="773" t="str">
        <f>IF(AG471&lt;&gt;"",VLOOKUP(AG471,Dropdown!$N$3:$R$62,3,FALSE),IF(AF471&lt;&gt;"",VLOOKUP(AF471,Dropdown!$N$3:$R$62,3,FALSE),IF(AE471&lt;&gt;"",VLOOKUP(AE471,Dropdown!$N$3:$R$62,3,FALSE),"")))</f>
        <v>LMI</v>
      </c>
      <c r="AI471" s="773" t="str">
        <f>IF(AG471&lt;&gt;"",VLOOKUP(AG471,Dropdown!$N$3:$R$62,5,FALSE),IF(AF471&lt;&gt;"",VLOOKUP(AF471,Dropdown!$N$3:$R$62,5,FALSE),IF(AE471&lt;&gt;"",VLOOKUP(AE471,Dropdown!$N$3:$R$62,5,FALSE),"")))</f>
        <v>Tropical</v>
      </c>
      <c r="AJ471" s="773"/>
      <c r="AK471" s="773"/>
      <c r="AL471" s="773"/>
      <c r="AM471" s="773"/>
      <c r="AN471" s="773"/>
      <c r="AO471" s="773"/>
      <c r="AP471" s="925" t="s">
        <v>423</v>
      </c>
      <c r="AQ471" s="769"/>
      <c r="AR471" s="774" t="s">
        <v>251</v>
      </c>
      <c r="AS471" s="845"/>
      <c r="AT471" s="769"/>
      <c r="AU471" s="769"/>
      <c r="AV471" s="846" t="s">
        <v>265</v>
      </c>
      <c r="AW471" s="823"/>
      <c r="AX471" s="824"/>
      <c r="AY471" s="824">
        <v>117.97</v>
      </c>
      <c r="AZ471" s="803"/>
      <c r="BA471" s="804"/>
      <c r="BB471" s="804"/>
      <c r="BC471" s="823"/>
      <c r="BD471" s="824"/>
      <c r="BE471" s="825"/>
      <c r="BF471" s="805"/>
      <c r="BG471" s="804"/>
      <c r="BH471" s="804"/>
      <c r="BI471" s="823"/>
      <c r="BJ471" s="824"/>
      <c r="BK471" s="824"/>
      <c r="BL471" s="805"/>
      <c r="BM471" s="804"/>
      <c r="BN471" s="804"/>
      <c r="BO471" s="826"/>
      <c r="BP471" s="825"/>
      <c r="BQ471" s="825"/>
      <c r="BR471" s="803"/>
      <c r="BS471" s="804"/>
      <c r="BT471" s="804"/>
      <c r="BU471" s="826"/>
      <c r="BV471" s="825"/>
      <c r="BW471" s="825"/>
      <c r="BX471" s="803"/>
      <c r="BY471" s="804"/>
      <c r="BZ471" s="804"/>
      <c r="CA471" s="826"/>
      <c r="CB471" s="825"/>
      <c r="CC471" s="825"/>
      <c r="CD471" s="803"/>
      <c r="CE471" s="804"/>
      <c r="CF471" s="804"/>
      <c r="CG471" s="826"/>
      <c r="CH471" s="825"/>
      <c r="CI471" s="825"/>
      <c r="CJ471" s="803"/>
      <c r="CK471" s="804"/>
      <c r="CL471" s="804"/>
      <c r="CM471" s="826"/>
      <c r="CN471" s="825"/>
      <c r="CO471" s="825"/>
      <c r="CP471" s="803"/>
      <c r="CQ471" s="804"/>
      <c r="CR471" s="804"/>
      <c r="CS471" s="826"/>
      <c r="CT471" s="825"/>
      <c r="CU471" s="825"/>
      <c r="CV471" s="803"/>
      <c r="CW471" s="804"/>
      <c r="CX471" s="804"/>
      <c r="CY471" s="826"/>
      <c r="CZ471" s="825"/>
      <c r="DA471" s="825"/>
      <c r="DB471" s="803"/>
      <c r="DC471" s="804"/>
      <c r="DD471" s="804"/>
      <c r="DE471" s="826"/>
      <c r="DF471" s="825"/>
      <c r="DG471" s="825"/>
      <c r="DH471" s="803"/>
      <c r="DI471" s="804"/>
      <c r="DJ471" s="804"/>
      <c r="DK471" s="826"/>
      <c r="DL471" s="825"/>
      <c r="DM471" s="825"/>
      <c r="DN471" s="803"/>
      <c r="DO471" s="804"/>
      <c r="DP471" s="804"/>
      <c r="DQ471" s="827"/>
      <c r="DR471" s="828"/>
      <c r="DS471" s="835"/>
      <c r="DT471" s="811"/>
      <c r="DU471" s="812"/>
      <c r="DV471" s="812"/>
      <c r="DW471" s="836"/>
      <c r="DX471" s="835"/>
      <c r="DY471" s="828"/>
      <c r="DZ471" s="813"/>
      <c r="EA471" s="814"/>
      <c r="EB471" s="814"/>
      <c r="EC471" s="827"/>
      <c r="ED471" s="828"/>
      <c r="EE471" s="835"/>
      <c r="EF471" s="811"/>
      <c r="EG471" s="812"/>
      <c r="EH471" s="812"/>
      <c r="EI471" s="836"/>
      <c r="EJ471" s="835"/>
      <c r="EK471" s="828"/>
      <c r="EL471" s="813"/>
      <c r="EM471" s="814"/>
      <c r="EN471" s="814"/>
      <c r="EO471" s="827"/>
      <c r="EP471" s="828"/>
      <c r="EQ471" s="835"/>
      <c r="ER471" s="811"/>
      <c r="ES471" s="812"/>
      <c r="ET471" s="812"/>
      <c r="EU471" s="836"/>
      <c r="EV471" s="835"/>
      <c r="EW471" s="828"/>
      <c r="EX471" s="813"/>
      <c r="EY471" s="814"/>
      <c r="EZ471" s="814"/>
      <c r="FA471" s="827"/>
      <c r="FB471" s="828"/>
      <c r="FC471" s="835"/>
      <c r="FD471" s="811"/>
      <c r="FE471" s="812"/>
      <c r="FF471" s="812"/>
      <c r="FG471" s="836"/>
      <c r="FH471" s="835"/>
      <c r="FI471" s="828"/>
      <c r="FJ471" s="813"/>
      <c r="FK471" s="814"/>
      <c r="FL471" s="814"/>
      <c r="FM471" s="827"/>
      <c r="FN471" s="828"/>
      <c r="FO471" s="835"/>
      <c r="FP471" s="811"/>
      <c r="FQ471" s="812"/>
      <c r="FR471" s="812"/>
      <c r="FS471" s="823"/>
      <c r="FT471" s="824"/>
      <c r="FU471" s="825"/>
      <c r="FV471" s="803"/>
      <c r="FW471" s="804"/>
      <c r="FX471" s="804"/>
      <c r="FY471" s="826"/>
      <c r="FZ471" s="825"/>
      <c r="GA471" s="824"/>
      <c r="GB471" s="805"/>
      <c r="GC471" s="804"/>
      <c r="GD471" s="804"/>
      <c r="GE471" s="823"/>
      <c r="GF471" s="824"/>
      <c r="GG471" s="825"/>
      <c r="GH471" s="803"/>
      <c r="GI471" s="809"/>
      <c r="GJ471" s="809"/>
      <c r="GK471" s="826"/>
      <c r="GL471" s="825"/>
      <c r="GM471" s="824"/>
      <c r="GN471" s="805"/>
      <c r="GO471" s="804"/>
      <c r="GP471" s="804"/>
      <c r="GQ471" s="823"/>
      <c r="GR471" s="824"/>
      <c r="GS471" s="825"/>
      <c r="GT471" s="803"/>
      <c r="GU471" s="809"/>
      <c r="GV471" s="809"/>
      <c r="GW471" s="826"/>
      <c r="GX471" s="825"/>
      <c r="GY471" s="824"/>
      <c r="GZ471" s="805"/>
      <c r="HA471" s="804"/>
      <c r="HB471" s="804"/>
      <c r="HC471" s="823"/>
      <c r="HD471" s="824"/>
      <c r="HE471" s="825"/>
      <c r="HF471" s="803"/>
      <c r="HG471" s="809"/>
      <c r="HH471" s="809"/>
      <c r="HI471" s="826"/>
      <c r="HJ471" s="825"/>
      <c r="HK471" s="824"/>
      <c r="HL471" s="805"/>
      <c r="HM471" s="804"/>
      <c r="HN471" s="804"/>
      <c r="HO471" s="823"/>
      <c r="HP471" s="824"/>
      <c r="HQ471" s="825"/>
      <c r="HR471" s="803"/>
      <c r="HS471" s="809"/>
      <c r="HT471" s="809"/>
      <c r="HU471" s="826"/>
      <c r="HV471" s="825"/>
      <c r="HW471" s="824"/>
      <c r="HX471" s="805"/>
      <c r="HY471" s="804"/>
      <c r="HZ471" s="804"/>
      <c r="IA471" s="823"/>
      <c r="IB471" s="824"/>
      <c r="IC471" s="825"/>
      <c r="ID471" s="803"/>
      <c r="IE471" s="804"/>
      <c r="IF471" s="804"/>
      <c r="IG471" s="826"/>
      <c r="IH471" s="825"/>
      <c r="II471" s="824"/>
      <c r="IJ471" s="805"/>
      <c r="IK471" s="804"/>
      <c r="IL471" s="804"/>
      <c r="IM471" s="823"/>
      <c r="IN471" s="824"/>
      <c r="IO471" s="825"/>
      <c r="IP471" s="803"/>
      <c r="IQ471" s="804"/>
      <c r="IR471" s="804"/>
      <c r="IS471" s="826"/>
      <c r="IT471" s="825"/>
      <c r="IU471" s="824"/>
      <c r="IV471" s="805"/>
      <c r="IW471" s="804"/>
      <c r="IX471" s="804"/>
      <c r="IY471" s="823"/>
      <c r="IZ471" s="824"/>
      <c r="JA471" s="825"/>
      <c r="JB471" s="803"/>
      <c r="JC471" s="804"/>
      <c r="JD471" s="804"/>
      <c r="JE471" s="826"/>
      <c r="JF471" s="825"/>
      <c r="JG471" s="824"/>
      <c r="JH471" s="805"/>
      <c r="JI471" s="804"/>
      <c r="JJ471" s="804"/>
      <c r="JK471" s="823"/>
      <c r="JL471" s="824"/>
      <c r="JM471" s="825"/>
      <c r="JN471" s="803"/>
      <c r="JO471" s="809"/>
      <c r="JP471" s="809"/>
      <c r="JQ471" s="826"/>
      <c r="JR471" s="825"/>
      <c r="JS471" s="824"/>
      <c r="JT471" s="805"/>
      <c r="JU471" s="804"/>
      <c r="JV471" s="804"/>
      <c r="JW471" s="823"/>
      <c r="JX471" s="824"/>
      <c r="JY471" s="824"/>
      <c r="JZ471" s="805"/>
      <c r="KA471" s="809"/>
      <c r="KB471" s="809"/>
      <c r="KC471" s="823"/>
      <c r="KD471" s="824"/>
      <c r="KE471" s="824"/>
      <c r="KF471" s="805"/>
      <c r="KG471" s="809"/>
      <c r="KH471" s="809"/>
      <c r="KI471" s="823"/>
      <c r="KJ471" s="824"/>
      <c r="KK471" s="824"/>
      <c r="KL471" s="805"/>
      <c r="KM471" s="809"/>
      <c r="KN471" s="809"/>
      <c r="KO471" s="823"/>
      <c r="KP471" s="824"/>
      <c r="KQ471" s="824"/>
      <c r="KR471" s="805"/>
      <c r="KS471" s="804"/>
      <c r="KT471" s="804"/>
      <c r="KU471" s="823"/>
      <c r="KV471" s="824"/>
      <c r="KW471" s="824"/>
      <c r="KX471" s="805"/>
      <c r="KY471" s="809"/>
      <c r="KZ471" s="809"/>
      <c r="LA471" s="823"/>
      <c r="LB471" s="824"/>
      <c r="LC471" s="824"/>
      <c r="LD471" s="805"/>
      <c r="LE471" s="804"/>
      <c r="LF471" s="804"/>
      <c r="LG471" s="823"/>
      <c r="LH471" s="824"/>
      <c r="LI471" s="824"/>
      <c r="LJ471" s="805"/>
      <c r="LK471" s="804"/>
      <c r="LL471" s="804"/>
      <c r="LM471" s="823"/>
      <c r="LN471" s="824"/>
      <c r="LO471" s="824"/>
      <c r="LP471" s="805"/>
      <c r="LQ471" s="809"/>
      <c r="LR471" s="809"/>
      <c r="LS471" s="823"/>
      <c r="LT471" s="824"/>
      <c r="LU471" s="824"/>
      <c r="LV471" s="805"/>
      <c r="LW471" s="804"/>
      <c r="LX471" s="804"/>
      <c r="LY471" s="823"/>
      <c r="LZ471" s="824"/>
      <c r="MA471" s="824"/>
      <c r="MB471" s="805"/>
      <c r="MC471" s="809"/>
      <c r="MD471" s="809"/>
      <c r="ME471" s="823"/>
      <c r="MF471" s="824"/>
      <c r="MG471" s="824"/>
      <c r="MH471" s="805"/>
      <c r="MI471" s="809"/>
      <c r="MJ471" s="809"/>
      <c r="MK471" s="823"/>
      <c r="ML471" s="824"/>
      <c r="MM471" s="824"/>
      <c r="MN471" s="805"/>
      <c r="MO471" s="809"/>
      <c r="MP471" s="809"/>
      <c r="MQ471" s="823"/>
      <c r="MR471" s="824"/>
      <c r="MS471" s="824"/>
      <c r="MT471" s="805"/>
      <c r="MU471" s="804"/>
      <c r="MV471" s="804"/>
      <c r="MW471" s="823"/>
      <c r="MX471" s="824"/>
      <c r="MY471" s="824"/>
      <c r="MZ471" s="805"/>
      <c r="NA471" s="804"/>
      <c r="NB471" s="804"/>
      <c r="NC471" s="823"/>
      <c r="ND471" s="824"/>
      <c r="NE471" s="824"/>
      <c r="NF471" s="805"/>
      <c r="NG471" s="804"/>
      <c r="NH471" s="804"/>
      <c r="NI471" s="823"/>
      <c r="NJ471" s="824"/>
      <c r="NK471" s="824"/>
      <c r="NL471" s="805"/>
      <c r="NM471" s="809"/>
      <c r="NN471" s="809"/>
      <c r="NO471" s="823"/>
      <c r="NP471" s="824"/>
      <c r="NQ471" s="824"/>
      <c r="NR471" s="805"/>
      <c r="NS471" s="823"/>
      <c r="NT471" s="824"/>
      <c r="NU471" s="824"/>
      <c r="NV471" s="805"/>
      <c r="NW471" s="823"/>
      <c r="NX471" s="824"/>
      <c r="NY471" s="824"/>
      <c r="NZ471" s="834"/>
      <c r="OA471" s="823"/>
      <c r="OB471" s="824"/>
      <c r="OC471" s="824"/>
      <c r="OD471" s="805"/>
      <c r="OE471" s="823"/>
      <c r="OF471" s="824"/>
      <c r="OG471" s="824"/>
      <c r="OH471" s="805"/>
      <c r="OI471" s="823"/>
      <c r="OJ471" s="824"/>
      <c r="OK471" s="824"/>
      <c r="OL471" s="805"/>
      <c r="OM471" s="823"/>
      <c r="ON471" s="824"/>
      <c r="OO471" s="824"/>
      <c r="OP471" s="805"/>
      <c r="OQ471" s="823"/>
      <c r="OR471" s="824"/>
      <c r="OS471" s="824"/>
      <c r="OT471" s="805"/>
      <c r="OU471" s="823"/>
      <c r="OV471" s="824"/>
      <c r="OW471" s="824"/>
      <c r="OX471" s="805"/>
      <c r="OY471" s="823"/>
      <c r="OZ471" s="824"/>
      <c r="PA471" s="824"/>
      <c r="PB471" s="805"/>
      <c r="PC471" s="823"/>
      <c r="PD471" s="824"/>
      <c r="PE471" s="824"/>
      <c r="PF471" s="805"/>
    </row>
    <row r="472" spans="1:422" ht="15" hidden="1" customHeight="1" x14ac:dyDescent="0.25">
      <c r="A472" s="801" t="s">
        <v>35</v>
      </c>
      <c r="B472" s="769" t="s">
        <v>50</v>
      </c>
      <c r="C472" s="769" t="s">
        <v>16</v>
      </c>
      <c r="D472" s="770"/>
      <c r="E472" s="769"/>
      <c r="F472" s="769" t="s">
        <v>120</v>
      </c>
      <c r="G472" s="769" t="s">
        <v>119</v>
      </c>
      <c r="H472" s="769"/>
      <c r="I472" s="769"/>
      <c r="J472" s="769"/>
      <c r="K472" s="769"/>
      <c r="L472" s="769"/>
      <c r="M472" s="769"/>
      <c r="N472" s="769"/>
      <c r="O472" s="769" t="s">
        <v>252</v>
      </c>
      <c r="P472" s="769"/>
      <c r="Q472" s="769"/>
      <c r="R472" s="769"/>
      <c r="S472" s="769"/>
      <c r="T472" s="816"/>
      <c r="U472" s="816"/>
      <c r="V472" s="816"/>
      <c r="W472" s="816"/>
      <c r="X472" s="769">
        <v>1</v>
      </c>
      <c r="Y472" s="769">
        <f>IF(AND(AJ472="",AK472="",AL472="",AN472="",AO472="",OR(AP472="",AP472=Dropdown!$AM$12,AP472=Dropdown!$AM$11)),1,0)</f>
        <v>0</v>
      </c>
      <c r="Z472" s="769">
        <f t="shared" si="67"/>
        <v>1</v>
      </c>
      <c r="AA472" s="769">
        <f t="shared" si="68"/>
        <v>0</v>
      </c>
      <c r="AB472" s="769">
        <f t="shared" si="66"/>
        <v>0</v>
      </c>
      <c r="AC472" s="769"/>
      <c r="AD472" s="772" t="str">
        <f>IF(OR(T472&lt;&gt;"",U472&lt;&gt;""),Dropdown!$A$4,IF(OR(V472&lt;&gt;"",W472&lt;&gt;""),Dropdown!$A$5,Dropdown!$A$3))</f>
        <v>Residential</v>
      </c>
      <c r="AE472" s="773" t="s">
        <v>343</v>
      </c>
      <c r="AF472" s="773" t="str">
        <f>VLOOKUP(AG472,Dropdown!$N$3:$R$62,2,FALSE)</f>
        <v>EAP</v>
      </c>
      <c r="AG472" s="802" t="s">
        <v>35</v>
      </c>
      <c r="AH472" s="773" t="str">
        <f>IF(AG472&lt;&gt;"",VLOOKUP(AG472,Dropdown!$N$3:$R$62,3,FALSE),IF(AF472&lt;&gt;"",VLOOKUP(AF472,Dropdown!$N$3:$R$62,3,FALSE),IF(AE472&lt;&gt;"",VLOOKUP(AE472,Dropdown!$N$3:$R$62,3,FALSE),"")))</f>
        <v>LMI</v>
      </c>
      <c r="AI472" s="773" t="str">
        <f>IF(AG472&lt;&gt;"",VLOOKUP(AG472,Dropdown!$N$3:$R$62,5,FALSE),IF(AF472&lt;&gt;"",VLOOKUP(AF472,Dropdown!$N$3:$R$62,5,FALSE),IF(AE472&lt;&gt;"",VLOOKUP(AE472,Dropdown!$N$3:$R$62,5,FALSE),"")))</f>
        <v>Tropical</v>
      </c>
      <c r="AJ472" s="773"/>
      <c r="AK472" s="773"/>
      <c r="AL472" s="773"/>
      <c r="AM472" s="773"/>
      <c r="AN472" s="773" t="s">
        <v>636</v>
      </c>
      <c r="AO472" s="773"/>
      <c r="AP472" s="773" t="s">
        <v>423</v>
      </c>
      <c r="AQ472" s="769"/>
      <c r="AR472" s="774" t="s">
        <v>251</v>
      </c>
      <c r="AS472" s="845"/>
      <c r="AT472" s="769"/>
      <c r="AU472" s="769"/>
      <c r="AV472" s="846" t="s">
        <v>265</v>
      </c>
      <c r="AW472" s="823"/>
      <c r="AX472" s="824"/>
      <c r="AY472" s="824">
        <v>110.43</v>
      </c>
      <c r="AZ472" s="803"/>
      <c r="BA472" s="804"/>
      <c r="BB472" s="804"/>
      <c r="BC472" s="823"/>
      <c r="BD472" s="824"/>
      <c r="BE472" s="825"/>
      <c r="BF472" s="805"/>
      <c r="BG472" s="804"/>
      <c r="BH472" s="804"/>
      <c r="BI472" s="823"/>
      <c r="BJ472" s="824"/>
      <c r="BK472" s="824"/>
      <c r="BL472" s="805"/>
      <c r="BM472" s="804"/>
      <c r="BN472" s="804"/>
      <c r="BO472" s="826"/>
      <c r="BP472" s="825"/>
      <c r="BQ472" s="825"/>
      <c r="BR472" s="803"/>
      <c r="BS472" s="804"/>
      <c r="BT472" s="804"/>
      <c r="BU472" s="826"/>
      <c r="BV472" s="825"/>
      <c r="BW472" s="825"/>
      <c r="BX472" s="803"/>
      <c r="BY472" s="804"/>
      <c r="BZ472" s="804"/>
      <c r="CA472" s="826"/>
      <c r="CB472" s="825"/>
      <c r="CC472" s="825"/>
      <c r="CD472" s="803"/>
      <c r="CE472" s="804"/>
      <c r="CF472" s="804"/>
      <c r="CG472" s="826"/>
      <c r="CH472" s="825"/>
      <c r="CI472" s="825"/>
      <c r="CJ472" s="803"/>
      <c r="CK472" s="804"/>
      <c r="CL472" s="804"/>
      <c r="CM472" s="826"/>
      <c r="CN472" s="825"/>
      <c r="CO472" s="825"/>
      <c r="CP472" s="803"/>
      <c r="CQ472" s="804"/>
      <c r="CR472" s="804"/>
      <c r="CS472" s="826"/>
      <c r="CT472" s="825"/>
      <c r="CU472" s="825"/>
      <c r="CV472" s="803"/>
      <c r="CW472" s="804"/>
      <c r="CX472" s="804"/>
      <c r="CY472" s="826"/>
      <c r="CZ472" s="825"/>
      <c r="DA472" s="825"/>
      <c r="DB472" s="803"/>
      <c r="DC472" s="804"/>
      <c r="DD472" s="804"/>
      <c r="DE472" s="826"/>
      <c r="DF472" s="825"/>
      <c r="DG472" s="825"/>
      <c r="DH472" s="803"/>
      <c r="DI472" s="804"/>
      <c r="DJ472" s="804"/>
      <c r="DK472" s="826"/>
      <c r="DL472" s="825"/>
      <c r="DM472" s="825"/>
      <c r="DN472" s="803"/>
      <c r="DO472" s="804"/>
      <c r="DP472" s="804"/>
      <c r="DQ472" s="827"/>
      <c r="DR472" s="828"/>
      <c r="DS472" s="835"/>
      <c r="DT472" s="811"/>
      <c r="DU472" s="812"/>
      <c r="DV472" s="812"/>
      <c r="DW472" s="836"/>
      <c r="DX472" s="835"/>
      <c r="DY472" s="828"/>
      <c r="DZ472" s="813"/>
      <c r="EA472" s="814"/>
      <c r="EB472" s="814"/>
      <c r="EC472" s="827"/>
      <c r="ED472" s="828"/>
      <c r="EE472" s="835"/>
      <c r="EF472" s="811"/>
      <c r="EG472" s="812"/>
      <c r="EH472" s="812"/>
      <c r="EI472" s="836"/>
      <c r="EJ472" s="835"/>
      <c r="EK472" s="828"/>
      <c r="EL472" s="813"/>
      <c r="EM472" s="814"/>
      <c r="EN472" s="814"/>
      <c r="EO472" s="827"/>
      <c r="EP472" s="828"/>
      <c r="EQ472" s="835"/>
      <c r="ER472" s="811"/>
      <c r="ES472" s="812"/>
      <c r="ET472" s="812"/>
      <c r="EU472" s="836"/>
      <c r="EV472" s="835"/>
      <c r="EW472" s="828"/>
      <c r="EX472" s="813"/>
      <c r="EY472" s="814"/>
      <c r="EZ472" s="814"/>
      <c r="FA472" s="827"/>
      <c r="FB472" s="828"/>
      <c r="FC472" s="835"/>
      <c r="FD472" s="811"/>
      <c r="FE472" s="812"/>
      <c r="FF472" s="812"/>
      <c r="FG472" s="836"/>
      <c r="FH472" s="835"/>
      <c r="FI472" s="828"/>
      <c r="FJ472" s="813"/>
      <c r="FK472" s="814"/>
      <c r="FL472" s="814"/>
      <c r="FM472" s="827"/>
      <c r="FN472" s="828"/>
      <c r="FO472" s="835"/>
      <c r="FP472" s="811"/>
      <c r="FQ472" s="812"/>
      <c r="FR472" s="812"/>
      <c r="FS472" s="823"/>
      <c r="FT472" s="824"/>
      <c r="FU472" s="825"/>
      <c r="FV472" s="803"/>
      <c r="FW472" s="804"/>
      <c r="FX472" s="804"/>
      <c r="FY472" s="826"/>
      <c r="FZ472" s="825"/>
      <c r="GA472" s="824"/>
      <c r="GB472" s="805"/>
      <c r="GC472" s="804"/>
      <c r="GD472" s="804"/>
      <c r="GE472" s="823"/>
      <c r="GF472" s="824"/>
      <c r="GG472" s="825"/>
      <c r="GH472" s="803"/>
      <c r="GI472" s="809"/>
      <c r="GJ472" s="809"/>
      <c r="GK472" s="826"/>
      <c r="GL472" s="825"/>
      <c r="GM472" s="824"/>
      <c r="GN472" s="805"/>
      <c r="GO472" s="804"/>
      <c r="GP472" s="804"/>
      <c r="GQ472" s="823"/>
      <c r="GR472" s="824"/>
      <c r="GS472" s="825"/>
      <c r="GT472" s="803"/>
      <c r="GU472" s="809"/>
      <c r="GV472" s="809"/>
      <c r="GW472" s="826"/>
      <c r="GX472" s="825"/>
      <c r="GY472" s="824"/>
      <c r="GZ472" s="805"/>
      <c r="HA472" s="804"/>
      <c r="HB472" s="804"/>
      <c r="HC472" s="823"/>
      <c r="HD472" s="824"/>
      <c r="HE472" s="825"/>
      <c r="HF472" s="803"/>
      <c r="HG472" s="809"/>
      <c r="HH472" s="809"/>
      <c r="HI472" s="826"/>
      <c r="HJ472" s="825"/>
      <c r="HK472" s="824"/>
      <c r="HL472" s="805"/>
      <c r="HM472" s="804"/>
      <c r="HN472" s="804"/>
      <c r="HO472" s="823"/>
      <c r="HP472" s="824"/>
      <c r="HQ472" s="825"/>
      <c r="HR472" s="803"/>
      <c r="HS472" s="809"/>
      <c r="HT472" s="809"/>
      <c r="HU472" s="826"/>
      <c r="HV472" s="825"/>
      <c r="HW472" s="824"/>
      <c r="HX472" s="805"/>
      <c r="HY472" s="804"/>
      <c r="HZ472" s="804"/>
      <c r="IA472" s="823"/>
      <c r="IB472" s="824"/>
      <c r="IC472" s="825"/>
      <c r="ID472" s="803"/>
      <c r="IE472" s="804"/>
      <c r="IF472" s="804"/>
      <c r="IG472" s="826"/>
      <c r="IH472" s="825"/>
      <c r="II472" s="824"/>
      <c r="IJ472" s="805"/>
      <c r="IK472" s="804"/>
      <c r="IL472" s="804"/>
      <c r="IM472" s="823"/>
      <c r="IN472" s="824"/>
      <c r="IO472" s="825"/>
      <c r="IP472" s="803"/>
      <c r="IQ472" s="804"/>
      <c r="IR472" s="804"/>
      <c r="IS472" s="826"/>
      <c r="IT472" s="825"/>
      <c r="IU472" s="824"/>
      <c r="IV472" s="805"/>
      <c r="IW472" s="804"/>
      <c r="IX472" s="804"/>
      <c r="IY472" s="823"/>
      <c r="IZ472" s="824"/>
      <c r="JA472" s="825"/>
      <c r="JB472" s="803"/>
      <c r="JC472" s="804"/>
      <c r="JD472" s="804"/>
      <c r="JE472" s="826"/>
      <c r="JF472" s="825"/>
      <c r="JG472" s="824"/>
      <c r="JH472" s="805"/>
      <c r="JI472" s="804"/>
      <c r="JJ472" s="804"/>
      <c r="JK472" s="823"/>
      <c r="JL472" s="824"/>
      <c r="JM472" s="825"/>
      <c r="JN472" s="803"/>
      <c r="JO472" s="809"/>
      <c r="JP472" s="809"/>
      <c r="JQ472" s="826"/>
      <c r="JR472" s="825"/>
      <c r="JS472" s="824"/>
      <c r="JT472" s="805"/>
      <c r="JU472" s="804"/>
      <c r="JV472" s="804"/>
      <c r="JW472" s="823"/>
      <c r="JX472" s="824"/>
      <c r="JY472" s="824"/>
      <c r="JZ472" s="805"/>
      <c r="KA472" s="809"/>
      <c r="KB472" s="809"/>
      <c r="KC472" s="823"/>
      <c r="KD472" s="824"/>
      <c r="KE472" s="824"/>
      <c r="KF472" s="805"/>
      <c r="KG472" s="809"/>
      <c r="KH472" s="809"/>
      <c r="KI472" s="823"/>
      <c r="KJ472" s="824"/>
      <c r="KK472" s="824"/>
      <c r="KL472" s="805"/>
      <c r="KM472" s="809"/>
      <c r="KN472" s="809"/>
      <c r="KO472" s="823"/>
      <c r="KP472" s="824"/>
      <c r="KQ472" s="824"/>
      <c r="KR472" s="805"/>
      <c r="KS472" s="804"/>
      <c r="KT472" s="804"/>
      <c r="KU472" s="823"/>
      <c r="KV472" s="824"/>
      <c r="KW472" s="824"/>
      <c r="KX472" s="805"/>
      <c r="KY472" s="809"/>
      <c r="KZ472" s="809"/>
      <c r="LA472" s="823"/>
      <c r="LB472" s="824"/>
      <c r="LC472" s="824"/>
      <c r="LD472" s="805"/>
      <c r="LE472" s="804"/>
      <c r="LF472" s="804"/>
      <c r="LG472" s="823"/>
      <c r="LH472" s="824"/>
      <c r="LI472" s="824"/>
      <c r="LJ472" s="805"/>
      <c r="LK472" s="804"/>
      <c r="LL472" s="804"/>
      <c r="LM472" s="823"/>
      <c r="LN472" s="824"/>
      <c r="LO472" s="824"/>
      <c r="LP472" s="805"/>
      <c r="LQ472" s="809"/>
      <c r="LR472" s="809"/>
      <c r="LS472" s="823"/>
      <c r="LT472" s="824"/>
      <c r="LU472" s="824"/>
      <c r="LV472" s="805"/>
      <c r="LW472" s="804"/>
      <c r="LX472" s="804"/>
      <c r="LY472" s="823"/>
      <c r="LZ472" s="824"/>
      <c r="MA472" s="824"/>
      <c r="MB472" s="805"/>
      <c r="MC472" s="809"/>
      <c r="MD472" s="809"/>
      <c r="ME472" s="823"/>
      <c r="MF472" s="824"/>
      <c r="MG472" s="824"/>
      <c r="MH472" s="805"/>
      <c r="MI472" s="809"/>
      <c r="MJ472" s="809"/>
      <c r="MK472" s="823"/>
      <c r="ML472" s="824"/>
      <c r="MM472" s="824"/>
      <c r="MN472" s="805"/>
      <c r="MO472" s="809"/>
      <c r="MP472" s="809"/>
      <c r="MQ472" s="823"/>
      <c r="MR472" s="824"/>
      <c r="MS472" s="824"/>
      <c r="MT472" s="805"/>
      <c r="MU472" s="804"/>
      <c r="MV472" s="804"/>
      <c r="MW472" s="823"/>
      <c r="MX472" s="824"/>
      <c r="MY472" s="824"/>
      <c r="MZ472" s="805"/>
      <c r="NA472" s="804"/>
      <c r="NB472" s="804"/>
      <c r="NC472" s="823"/>
      <c r="ND472" s="824"/>
      <c r="NE472" s="824"/>
      <c r="NF472" s="805"/>
      <c r="NG472" s="804"/>
      <c r="NH472" s="804"/>
      <c r="NI472" s="823"/>
      <c r="NJ472" s="824"/>
      <c r="NK472" s="824"/>
      <c r="NL472" s="805"/>
      <c r="NM472" s="809"/>
      <c r="NN472" s="809"/>
      <c r="NO472" s="823"/>
      <c r="NP472" s="824"/>
      <c r="NQ472" s="824"/>
      <c r="NR472" s="805"/>
      <c r="NS472" s="823"/>
      <c r="NT472" s="824"/>
      <c r="NU472" s="824"/>
      <c r="NV472" s="805"/>
      <c r="NW472" s="823"/>
      <c r="NX472" s="824"/>
      <c r="NY472" s="824"/>
      <c r="NZ472" s="834"/>
      <c r="OA472" s="823"/>
      <c r="OB472" s="824"/>
      <c r="OC472" s="824"/>
      <c r="OD472" s="805"/>
      <c r="OE472" s="823"/>
      <c r="OF472" s="824"/>
      <c r="OG472" s="824"/>
      <c r="OH472" s="805"/>
      <c r="OI472" s="823"/>
      <c r="OJ472" s="824"/>
      <c r="OK472" s="824"/>
      <c r="OL472" s="805"/>
      <c r="OM472" s="823"/>
      <c r="ON472" s="824"/>
      <c r="OO472" s="824"/>
      <c r="OP472" s="805"/>
      <c r="OQ472" s="823"/>
      <c r="OR472" s="824"/>
      <c r="OS472" s="824"/>
      <c r="OT472" s="805"/>
      <c r="OU472" s="823"/>
      <c r="OV472" s="824"/>
      <c r="OW472" s="824"/>
      <c r="OX472" s="805"/>
      <c r="OY472" s="823"/>
      <c r="OZ472" s="824"/>
      <c r="PA472" s="824"/>
      <c r="PB472" s="805"/>
      <c r="PC472" s="823"/>
      <c r="PD472" s="824"/>
      <c r="PE472" s="824"/>
      <c r="PF472" s="805"/>
    </row>
    <row r="473" spans="1:422" ht="15" hidden="1" customHeight="1" x14ac:dyDescent="0.25">
      <c r="A473" s="801" t="s">
        <v>35</v>
      </c>
      <c r="B473" s="769" t="s">
        <v>50</v>
      </c>
      <c r="C473" s="769" t="s">
        <v>16</v>
      </c>
      <c r="D473" s="770"/>
      <c r="E473" s="769"/>
      <c r="F473" s="769" t="s">
        <v>120</v>
      </c>
      <c r="G473" s="769" t="s">
        <v>119</v>
      </c>
      <c r="H473" s="769"/>
      <c r="I473" s="769"/>
      <c r="J473" s="769"/>
      <c r="K473" s="769"/>
      <c r="L473" s="769"/>
      <c r="M473" s="769"/>
      <c r="N473" s="769"/>
      <c r="O473" s="769" t="s">
        <v>254</v>
      </c>
      <c r="P473" s="769"/>
      <c r="Q473" s="769"/>
      <c r="R473" s="769"/>
      <c r="S473" s="769"/>
      <c r="T473" s="816"/>
      <c r="U473" s="816"/>
      <c r="V473" s="816"/>
      <c r="W473" s="816"/>
      <c r="X473" s="769">
        <v>1</v>
      </c>
      <c r="Y473" s="769">
        <f>IF(AND(AJ473="",AK473="",AL473="",AN473="",AO473="",OR(AP473="",AP473=Dropdown!$AM$12,AP473=Dropdown!$AM$11)),1,0)</f>
        <v>0</v>
      </c>
      <c r="Z473" s="769">
        <f t="shared" si="67"/>
        <v>1</v>
      </c>
      <c r="AA473" s="769">
        <f t="shared" si="68"/>
        <v>0</v>
      </c>
      <c r="AB473" s="769">
        <f t="shared" si="66"/>
        <v>0</v>
      </c>
      <c r="AC473" s="769"/>
      <c r="AD473" s="772" t="str">
        <f>IF(OR(T473&lt;&gt;"",U473&lt;&gt;""),Dropdown!$A$4,IF(OR(V473&lt;&gt;"",W473&lt;&gt;""),Dropdown!$A$5,Dropdown!$A$3))</f>
        <v>Residential</v>
      </c>
      <c r="AE473" s="773" t="s">
        <v>343</v>
      </c>
      <c r="AF473" s="773" t="str">
        <f>VLOOKUP(AG473,Dropdown!$N$3:$R$62,2,FALSE)</f>
        <v>EAP</v>
      </c>
      <c r="AG473" s="802" t="s">
        <v>35</v>
      </c>
      <c r="AH473" s="773" t="str">
        <f>IF(AG473&lt;&gt;"",VLOOKUP(AG473,Dropdown!$N$3:$R$62,3,FALSE),IF(AF473&lt;&gt;"",VLOOKUP(AF473,Dropdown!$N$3:$R$62,3,FALSE),IF(AE473&lt;&gt;"",VLOOKUP(AE473,Dropdown!$N$3:$R$62,3,FALSE),"")))</f>
        <v>LMI</v>
      </c>
      <c r="AI473" s="773" t="str">
        <f>IF(AG473&lt;&gt;"",VLOOKUP(AG473,Dropdown!$N$3:$R$62,5,FALSE),IF(AF473&lt;&gt;"",VLOOKUP(AF473,Dropdown!$N$3:$R$62,5,FALSE),IF(AE473&lt;&gt;"",VLOOKUP(AE473,Dropdown!$N$3:$R$62,5,FALSE),"")))</f>
        <v>Tropical</v>
      </c>
      <c r="AJ473" s="773"/>
      <c r="AK473" s="773"/>
      <c r="AL473" s="773"/>
      <c r="AM473" s="773"/>
      <c r="AN473" s="773" t="s">
        <v>637</v>
      </c>
      <c r="AO473" s="773"/>
      <c r="AP473" s="773" t="s">
        <v>423</v>
      </c>
      <c r="AQ473" s="769"/>
      <c r="AR473" s="774" t="s">
        <v>251</v>
      </c>
      <c r="AS473" s="845"/>
      <c r="AT473" s="769"/>
      <c r="AU473" s="769"/>
      <c r="AV473" s="846" t="s">
        <v>265</v>
      </c>
      <c r="AW473" s="823"/>
      <c r="AX473" s="824"/>
      <c r="AY473" s="824">
        <v>52.69</v>
      </c>
      <c r="AZ473" s="803"/>
      <c r="BA473" s="804"/>
      <c r="BB473" s="804"/>
      <c r="BC473" s="823"/>
      <c r="BD473" s="824"/>
      <c r="BE473" s="825"/>
      <c r="BF473" s="805"/>
      <c r="BG473" s="804"/>
      <c r="BH473" s="804"/>
      <c r="BI473" s="823"/>
      <c r="BJ473" s="824"/>
      <c r="BK473" s="824"/>
      <c r="BL473" s="805"/>
      <c r="BM473" s="804"/>
      <c r="BN473" s="804"/>
      <c r="BO473" s="826"/>
      <c r="BP473" s="825"/>
      <c r="BQ473" s="825"/>
      <c r="BR473" s="803"/>
      <c r="BS473" s="804"/>
      <c r="BT473" s="804"/>
      <c r="BU473" s="826"/>
      <c r="BV473" s="825"/>
      <c r="BW473" s="825"/>
      <c r="BX473" s="803"/>
      <c r="BY473" s="804"/>
      <c r="BZ473" s="804"/>
      <c r="CA473" s="826"/>
      <c r="CB473" s="825"/>
      <c r="CC473" s="825"/>
      <c r="CD473" s="803"/>
      <c r="CE473" s="804"/>
      <c r="CF473" s="804"/>
      <c r="CG473" s="826"/>
      <c r="CH473" s="825"/>
      <c r="CI473" s="825"/>
      <c r="CJ473" s="803"/>
      <c r="CK473" s="804"/>
      <c r="CL473" s="804"/>
      <c r="CM473" s="826"/>
      <c r="CN473" s="825"/>
      <c r="CO473" s="825"/>
      <c r="CP473" s="803"/>
      <c r="CQ473" s="804"/>
      <c r="CR473" s="804"/>
      <c r="CS473" s="826"/>
      <c r="CT473" s="825"/>
      <c r="CU473" s="825"/>
      <c r="CV473" s="803"/>
      <c r="CW473" s="804"/>
      <c r="CX473" s="804"/>
      <c r="CY473" s="826"/>
      <c r="CZ473" s="825"/>
      <c r="DA473" s="825"/>
      <c r="DB473" s="803"/>
      <c r="DC473" s="804"/>
      <c r="DD473" s="804"/>
      <c r="DE473" s="826"/>
      <c r="DF473" s="825"/>
      <c r="DG473" s="825"/>
      <c r="DH473" s="803"/>
      <c r="DI473" s="804"/>
      <c r="DJ473" s="804"/>
      <c r="DK473" s="826"/>
      <c r="DL473" s="825"/>
      <c r="DM473" s="825"/>
      <c r="DN473" s="803"/>
      <c r="DO473" s="804"/>
      <c r="DP473" s="804"/>
      <c r="DQ473" s="827"/>
      <c r="DR473" s="828"/>
      <c r="DS473" s="835"/>
      <c r="DT473" s="811"/>
      <c r="DU473" s="812"/>
      <c r="DV473" s="812"/>
      <c r="DW473" s="836"/>
      <c r="DX473" s="835"/>
      <c r="DY473" s="828"/>
      <c r="DZ473" s="813"/>
      <c r="EA473" s="814"/>
      <c r="EB473" s="814"/>
      <c r="EC473" s="827"/>
      <c r="ED473" s="828"/>
      <c r="EE473" s="835"/>
      <c r="EF473" s="811"/>
      <c r="EG473" s="812"/>
      <c r="EH473" s="812"/>
      <c r="EI473" s="836"/>
      <c r="EJ473" s="835"/>
      <c r="EK473" s="828"/>
      <c r="EL473" s="813"/>
      <c r="EM473" s="814"/>
      <c r="EN473" s="814"/>
      <c r="EO473" s="827"/>
      <c r="EP473" s="828"/>
      <c r="EQ473" s="835"/>
      <c r="ER473" s="811"/>
      <c r="ES473" s="812"/>
      <c r="ET473" s="812"/>
      <c r="EU473" s="836"/>
      <c r="EV473" s="835"/>
      <c r="EW473" s="828"/>
      <c r="EX473" s="813"/>
      <c r="EY473" s="814"/>
      <c r="EZ473" s="814"/>
      <c r="FA473" s="827"/>
      <c r="FB473" s="828"/>
      <c r="FC473" s="835"/>
      <c r="FD473" s="811"/>
      <c r="FE473" s="812"/>
      <c r="FF473" s="812"/>
      <c r="FG473" s="836"/>
      <c r="FH473" s="835"/>
      <c r="FI473" s="828"/>
      <c r="FJ473" s="813"/>
      <c r="FK473" s="814"/>
      <c r="FL473" s="814"/>
      <c r="FM473" s="827"/>
      <c r="FN473" s="828"/>
      <c r="FO473" s="835"/>
      <c r="FP473" s="811"/>
      <c r="FQ473" s="812"/>
      <c r="FR473" s="812"/>
      <c r="FS473" s="823"/>
      <c r="FT473" s="824"/>
      <c r="FU473" s="825"/>
      <c r="FV473" s="803"/>
      <c r="FW473" s="804"/>
      <c r="FX473" s="804"/>
      <c r="FY473" s="826"/>
      <c r="FZ473" s="825"/>
      <c r="GA473" s="824"/>
      <c r="GB473" s="805"/>
      <c r="GC473" s="804"/>
      <c r="GD473" s="804"/>
      <c r="GE473" s="823"/>
      <c r="GF473" s="824"/>
      <c r="GG473" s="825"/>
      <c r="GH473" s="803"/>
      <c r="GI473" s="809"/>
      <c r="GJ473" s="809"/>
      <c r="GK473" s="826"/>
      <c r="GL473" s="825"/>
      <c r="GM473" s="824"/>
      <c r="GN473" s="805"/>
      <c r="GO473" s="804"/>
      <c r="GP473" s="804"/>
      <c r="GQ473" s="823"/>
      <c r="GR473" s="824"/>
      <c r="GS473" s="825"/>
      <c r="GT473" s="803"/>
      <c r="GU473" s="809"/>
      <c r="GV473" s="809"/>
      <c r="GW473" s="826"/>
      <c r="GX473" s="825"/>
      <c r="GY473" s="824"/>
      <c r="GZ473" s="805"/>
      <c r="HA473" s="804"/>
      <c r="HB473" s="804"/>
      <c r="HC473" s="823"/>
      <c r="HD473" s="824"/>
      <c r="HE473" s="825"/>
      <c r="HF473" s="803"/>
      <c r="HG473" s="809"/>
      <c r="HH473" s="809"/>
      <c r="HI473" s="826"/>
      <c r="HJ473" s="825"/>
      <c r="HK473" s="824"/>
      <c r="HL473" s="805"/>
      <c r="HM473" s="804"/>
      <c r="HN473" s="804"/>
      <c r="HO473" s="823"/>
      <c r="HP473" s="824"/>
      <c r="HQ473" s="825"/>
      <c r="HR473" s="803"/>
      <c r="HS473" s="809"/>
      <c r="HT473" s="809"/>
      <c r="HU473" s="826"/>
      <c r="HV473" s="825"/>
      <c r="HW473" s="824"/>
      <c r="HX473" s="805"/>
      <c r="HY473" s="804"/>
      <c r="HZ473" s="804"/>
      <c r="IA473" s="823"/>
      <c r="IB473" s="824"/>
      <c r="IC473" s="825"/>
      <c r="ID473" s="803"/>
      <c r="IE473" s="804"/>
      <c r="IF473" s="804"/>
      <c r="IG473" s="826"/>
      <c r="IH473" s="825"/>
      <c r="II473" s="824"/>
      <c r="IJ473" s="805"/>
      <c r="IK473" s="804"/>
      <c r="IL473" s="804"/>
      <c r="IM473" s="823"/>
      <c r="IN473" s="824"/>
      <c r="IO473" s="825"/>
      <c r="IP473" s="803"/>
      <c r="IQ473" s="804"/>
      <c r="IR473" s="804"/>
      <c r="IS473" s="826"/>
      <c r="IT473" s="825"/>
      <c r="IU473" s="824"/>
      <c r="IV473" s="805"/>
      <c r="IW473" s="804"/>
      <c r="IX473" s="804"/>
      <c r="IY473" s="823"/>
      <c r="IZ473" s="824"/>
      <c r="JA473" s="825"/>
      <c r="JB473" s="803"/>
      <c r="JC473" s="804"/>
      <c r="JD473" s="804"/>
      <c r="JE473" s="826"/>
      <c r="JF473" s="825"/>
      <c r="JG473" s="824"/>
      <c r="JH473" s="805"/>
      <c r="JI473" s="804"/>
      <c r="JJ473" s="804"/>
      <c r="JK473" s="823"/>
      <c r="JL473" s="824"/>
      <c r="JM473" s="825"/>
      <c r="JN473" s="803"/>
      <c r="JO473" s="809"/>
      <c r="JP473" s="809"/>
      <c r="JQ473" s="826"/>
      <c r="JR473" s="825"/>
      <c r="JS473" s="824"/>
      <c r="JT473" s="805"/>
      <c r="JU473" s="804"/>
      <c r="JV473" s="804"/>
      <c r="JW473" s="823"/>
      <c r="JX473" s="824"/>
      <c r="JY473" s="824"/>
      <c r="JZ473" s="805"/>
      <c r="KA473" s="809"/>
      <c r="KB473" s="809"/>
      <c r="KC473" s="823"/>
      <c r="KD473" s="824"/>
      <c r="KE473" s="824"/>
      <c r="KF473" s="805"/>
      <c r="KG473" s="809"/>
      <c r="KH473" s="809"/>
      <c r="KI473" s="823"/>
      <c r="KJ473" s="824"/>
      <c r="KK473" s="824"/>
      <c r="KL473" s="805"/>
      <c r="KM473" s="809"/>
      <c r="KN473" s="809"/>
      <c r="KO473" s="823"/>
      <c r="KP473" s="824"/>
      <c r="KQ473" s="824"/>
      <c r="KR473" s="805"/>
      <c r="KS473" s="804"/>
      <c r="KT473" s="804"/>
      <c r="KU473" s="823"/>
      <c r="KV473" s="824"/>
      <c r="KW473" s="824"/>
      <c r="KX473" s="805"/>
      <c r="KY473" s="809"/>
      <c r="KZ473" s="809"/>
      <c r="LA473" s="823"/>
      <c r="LB473" s="824"/>
      <c r="LC473" s="824"/>
      <c r="LD473" s="805"/>
      <c r="LE473" s="804"/>
      <c r="LF473" s="804"/>
      <c r="LG473" s="823"/>
      <c r="LH473" s="824"/>
      <c r="LI473" s="824"/>
      <c r="LJ473" s="805"/>
      <c r="LK473" s="804"/>
      <c r="LL473" s="804"/>
      <c r="LM473" s="823"/>
      <c r="LN473" s="824"/>
      <c r="LO473" s="824"/>
      <c r="LP473" s="805"/>
      <c r="LQ473" s="809"/>
      <c r="LR473" s="809"/>
      <c r="LS473" s="823"/>
      <c r="LT473" s="824"/>
      <c r="LU473" s="824"/>
      <c r="LV473" s="805"/>
      <c r="LW473" s="804"/>
      <c r="LX473" s="804"/>
      <c r="LY473" s="823"/>
      <c r="LZ473" s="824"/>
      <c r="MA473" s="824"/>
      <c r="MB473" s="805"/>
      <c r="MC473" s="809"/>
      <c r="MD473" s="809"/>
      <c r="ME473" s="823"/>
      <c r="MF473" s="824"/>
      <c r="MG473" s="824"/>
      <c r="MH473" s="805"/>
      <c r="MI473" s="809"/>
      <c r="MJ473" s="809"/>
      <c r="MK473" s="823"/>
      <c r="ML473" s="824"/>
      <c r="MM473" s="824"/>
      <c r="MN473" s="805"/>
      <c r="MO473" s="809"/>
      <c r="MP473" s="809"/>
      <c r="MQ473" s="823"/>
      <c r="MR473" s="824"/>
      <c r="MS473" s="824"/>
      <c r="MT473" s="805"/>
      <c r="MU473" s="804"/>
      <c r="MV473" s="804"/>
      <c r="MW473" s="823"/>
      <c r="MX473" s="824"/>
      <c r="MY473" s="824"/>
      <c r="MZ473" s="805"/>
      <c r="NA473" s="804"/>
      <c r="NB473" s="804"/>
      <c r="NC473" s="823"/>
      <c r="ND473" s="824"/>
      <c r="NE473" s="824"/>
      <c r="NF473" s="805"/>
      <c r="NG473" s="804"/>
      <c r="NH473" s="804"/>
      <c r="NI473" s="823"/>
      <c r="NJ473" s="824"/>
      <c r="NK473" s="824"/>
      <c r="NL473" s="805"/>
      <c r="NM473" s="809"/>
      <c r="NN473" s="809"/>
      <c r="NO473" s="823"/>
      <c r="NP473" s="824"/>
      <c r="NQ473" s="824"/>
      <c r="NR473" s="805"/>
      <c r="NS473" s="823"/>
      <c r="NT473" s="824"/>
      <c r="NU473" s="824"/>
      <c r="NV473" s="805"/>
      <c r="NW473" s="823"/>
      <c r="NX473" s="824"/>
      <c r="NY473" s="824"/>
      <c r="NZ473" s="834"/>
      <c r="OA473" s="823"/>
      <c r="OB473" s="824"/>
      <c r="OC473" s="824"/>
      <c r="OD473" s="805"/>
      <c r="OE473" s="823"/>
      <c r="OF473" s="824"/>
      <c r="OG473" s="824"/>
      <c r="OH473" s="805"/>
      <c r="OI473" s="823"/>
      <c r="OJ473" s="824"/>
      <c r="OK473" s="824"/>
      <c r="OL473" s="805"/>
      <c r="OM473" s="823"/>
      <c r="ON473" s="824"/>
      <c r="OO473" s="824"/>
      <c r="OP473" s="805"/>
      <c r="OQ473" s="823"/>
      <c r="OR473" s="824"/>
      <c r="OS473" s="824"/>
      <c r="OT473" s="805"/>
      <c r="OU473" s="823"/>
      <c r="OV473" s="824"/>
      <c r="OW473" s="824"/>
      <c r="OX473" s="805"/>
      <c r="OY473" s="823"/>
      <c r="OZ473" s="824"/>
      <c r="PA473" s="824"/>
      <c r="PB473" s="805"/>
      <c r="PC473" s="823"/>
      <c r="PD473" s="824"/>
      <c r="PE473" s="824"/>
      <c r="PF473" s="805"/>
    </row>
    <row r="474" spans="1:422" hidden="1" x14ac:dyDescent="0.25">
      <c r="A474" s="801" t="s">
        <v>31</v>
      </c>
      <c r="B474" s="769" t="s">
        <v>18</v>
      </c>
      <c r="C474" s="769" t="s">
        <v>20</v>
      </c>
      <c r="D474" s="770"/>
      <c r="E474" s="769"/>
      <c r="F474" s="769" t="s">
        <v>249</v>
      </c>
      <c r="G474" s="769"/>
      <c r="H474" s="769"/>
      <c r="I474" s="769"/>
      <c r="J474" s="769"/>
      <c r="K474" s="769"/>
      <c r="L474" s="769"/>
      <c r="M474" s="769"/>
      <c r="N474" s="769"/>
      <c r="O474" s="769" t="s">
        <v>253</v>
      </c>
      <c r="P474" s="769"/>
      <c r="Q474" s="769"/>
      <c r="R474" s="769"/>
      <c r="S474" s="769"/>
      <c r="T474" s="816"/>
      <c r="U474" s="816"/>
      <c r="V474" s="816"/>
      <c r="W474" s="816"/>
      <c r="X474" s="769">
        <v>1</v>
      </c>
      <c r="Y474" s="769">
        <f>IF(AND(AJ474="",AK474="",AL474="",AN474="",AO474="",OR(AP474="",AP474=Dropdown!$AM$12,AP474=Dropdown!$AM$11)),1,0)</f>
        <v>1</v>
      </c>
      <c r="Z474" s="769">
        <f t="shared" si="67"/>
        <v>1</v>
      </c>
      <c r="AA474" s="769">
        <f t="shared" si="68"/>
        <v>0</v>
      </c>
      <c r="AB474" s="769">
        <f t="shared" si="66"/>
        <v>0</v>
      </c>
      <c r="AC474" s="769"/>
      <c r="AD474" s="772" t="str">
        <f>IF(OR(T474&lt;&gt;"",U474&lt;&gt;""),Dropdown!$A$4,IF(OR(V474&lt;&gt;"",W474&lt;&gt;""),Dropdown!$A$5,Dropdown!$A$3))</f>
        <v>Residential</v>
      </c>
      <c r="AE474" s="773" t="s">
        <v>343</v>
      </c>
      <c r="AF474" s="773" t="str">
        <f>VLOOKUP(AG474,Dropdown!$N$3:$R$62,2,FALSE)</f>
        <v>SSA</v>
      </c>
      <c r="AG474" s="802" t="s">
        <v>31</v>
      </c>
      <c r="AH474" s="773" t="str">
        <f>IF(AG474&lt;&gt;"",VLOOKUP(AG474,Dropdown!$N$3:$R$62,3,FALSE),IF(AF474&lt;&gt;"",VLOOKUP(AF474,Dropdown!$N$3:$R$62,3,FALSE),IF(AE474&lt;&gt;"",VLOOKUP(AE474,Dropdown!$N$3:$R$62,3,FALSE),"")))</f>
        <v>LI</v>
      </c>
      <c r="AI474" s="773" t="str">
        <f>IF(AG474&lt;&gt;"",VLOOKUP(AG474,Dropdown!$N$3:$R$62,5,FALSE),IF(AF474&lt;&gt;"",VLOOKUP(AF474,Dropdown!$N$3:$R$62,5,FALSE),IF(AE474&lt;&gt;"",VLOOKUP(AE474,Dropdown!$N$3:$R$62,5,FALSE),"")))</f>
        <v>Tropical</v>
      </c>
      <c r="AJ474" s="773"/>
      <c r="AK474" s="773"/>
      <c r="AL474" s="773"/>
      <c r="AM474" s="773"/>
      <c r="AN474" s="773"/>
      <c r="AO474" s="773"/>
      <c r="AP474" s="773" t="s">
        <v>423</v>
      </c>
      <c r="AQ474" s="769"/>
      <c r="AR474" s="774" t="s">
        <v>251</v>
      </c>
      <c r="AS474" s="845"/>
      <c r="AT474" s="769"/>
      <c r="AU474" s="769"/>
      <c r="AV474" s="846" t="s">
        <v>267</v>
      </c>
      <c r="AW474" s="823"/>
      <c r="AX474" s="824"/>
      <c r="AY474" s="824">
        <v>29.21</v>
      </c>
      <c r="AZ474" s="803"/>
      <c r="BA474" s="804"/>
      <c r="BB474" s="804"/>
      <c r="BC474" s="823"/>
      <c r="BD474" s="824"/>
      <c r="BE474" s="825"/>
      <c r="BF474" s="805"/>
      <c r="BG474" s="804"/>
      <c r="BH474" s="804"/>
      <c r="BI474" s="823"/>
      <c r="BJ474" s="824"/>
      <c r="BK474" s="824"/>
      <c r="BL474" s="805"/>
      <c r="BM474" s="804"/>
      <c r="BN474" s="804"/>
      <c r="BO474" s="826"/>
      <c r="BP474" s="825"/>
      <c r="BQ474" s="825"/>
      <c r="BR474" s="803"/>
      <c r="BS474" s="804"/>
      <c r="BT474" s="804"/>
      <c r="BU474" s="826"/>
      <c r="BV474" s="825"/>
      <c r="BW474" s="825"/>
      <c r="BX474" s="803"/>
      <c r="BY474" s="804"/>
      <c r="BZ474" s="804"/>
      <c r="CA474" s="826"/>
      <c r="CB474" s="825"/>
      <c r="CC474" s="825"/>
      <c r="CD474" s="803"/>
      <c r="CE474" s="804"/>
      <c r="CF474" s="804"/>
      <c r="CG474" s="826"/>
      <c r="CH474" s="825"/>
      <c r="CI474" s="825"/>
      <c r="CJ474" s="803"/>
      <c r="CK474" s="804"/>
      <c r="CL474" s="804"/>
      <c r="CM474" s="826"/>
      <c r="CN474" s="825"/>
      <c r="CO474" s="825"/>
      <c r="CP474" s="803"/>
      <c r="CQ474" s="804"/>
      <c r="CR474" s="804"/>
      <c r="CS474" s="826"/>
      <c r="CT474" s="825"/>
      <c r="CU474" s="825"/>
      <c r="CV474" s="803"/>
      <c r="CW474" s="804"/>
      <c r="CX474" s="804"/>
      <c r="CY474" s="826"/>
      <c r="CZ474" s="825"/>
      <c r="DA474" s="825"/>
      <c r="DB474" s="803"/>
      <c r="DC474" s="804"/>
      <c r="DD474" s="804"/>
      <c r="DE474" s="826"/>
      <c r="DF474" s="825"/>
      <c r="DG474" s="825"/>
      <c r="DH474" s="803"/>
      <c r="DI474" s="804"/>
      <c r="DJ474" s="804"/>
      <c r="DK474" s="826"/>
      <c r="DL474" s="825"/>
      <c r="DM474" s="825"/>
      <c r="DN474" s="803"/>
      <c r="DO474" s="804"/>
      <c r="DP474" s="804"/>
      <c r="DQ474" s="827"/>
      <c r="DR474" s="828"/>
      <c r="DS474" s="835"/>
      <c r="DT474" s="811"/>
      <c r="DU474" s="812"/>
      <c r="DV474" s="812"/>
      <c r="DW474" s="836"/>
      <c r="DX474" s="835"/>
      <c r="DY474" s="828"/>
      <c r="DZ474" s="813"/>
      <c r="EA474" s="814"/>
      <c r="EB474" s="814"/>
      <c r="EC474" s="827"/>
      <c r="ED474" s="828"/>
      <c r="EE474" s="835"/>
      <c r="EF474" s="811"/>
      <c r="EG474" s="812"/>
      <c r="EH474" s="812"/>
      <c r="EI474" s="836"/>
      <c r="EJ474" s="835"/>
      <c r="EK474" s="828"/>
      <c r="EL474" s="813"/>
      <c r="EM474" s="814"/>
      <c r="EN474" s="814"/>
      <c r="EO474" s="827"/>
      <c r="EP474" s="828"/>
      <c r="EQ474" s="835"/>
      <c r="ER474" s="811"/>
      <c r="ES474" s="812"/>
      <c r="ET474" s="812"/>
      <c r="EU474" s="836"/>
      <c r="EV474" s="835"/>
      <c r="EW474" s="828"/>
      <c r="EX474" s="813"/>
      <c r="EY474" s="814"/>
      <c r="EZ474" s="814"/>
      <c r="FA474" s="827"/>
      <c r="FB474" s="828"/>
      <c r="FC474" s="835"/>
      <c r="FD474" s="811"/>
      <c r="FE474" s="812"/>
      <c r="FF474" s="812"/>
      <c r="FG474" s="836"/>
      <c r="FH474" s="835"/>
      <c r="FI474" s="828"/>
      <c r="FJ474" s="813"/>
      <c r="FK474" s="814"/>
      <c r="FL474" s="814"/>
      <c r="FM474" s="827"/>
      <c r="FN474" s="828"/>
      <c r="FO474" s="835"/>
      <c r="FP474" s="811"/>
      <c r="FQ474" s="812"/>
      <c r="FR474" s="812"/>
      <c r="FS474" s="823"/>
      <c r="FT474" s="824"/>
      <c r="FU474" s="825"/>
      <c r="FV474" s="803"/>
      <c r="FW474" s="804"/>
      <c r="FX474" s="804"/>
      <c r="FY474" s="826"/>
      <c r="FZ474" s="825"/>
      <c r="GA474" s="824"/>
      <c r="GB474" s="805"/>
      <c r="GC474" s="804"/>
      <c r="GD474" s="804"/>
      <c r="GE474" s="823"/>
      <c r="GF474" s="824"/>
      <c r="GG474" s="825"/>
      <c r="GH474" s="803"/>
      <c r="GI474" s="809"/>
      <c r="GJ474" s="809"/>
      <c r="GK474" s="826"/>
      <c r="GL474" s="825"/>
      <c r="GM474" s="824"/>
      <c r="GN474" s="805"/>
      <c r="GO474" s="804"/>
      <c r="GP474" s="804"/>
      <c r="GQ474" s="823"/>
      <c r="GR474" s="824"/>
      <c r="GS474" s="825"/>
      <c r="GT474" s="803"/>
      <c r="GU474" s="809"/>
      <c r="GV474" s="809"/>
      <c r="GW474" s="826"/>
      <c r="GX474" s="825"/>
      <c r="GY474" s="824"/>
      <c r="GZ474" s="805"/>
      <c r="HA474" s="804"/>
      <c r="HB474" s="804"/>
      <c r="HC474" s="823"/>
      <c r="HD474" s="824"/>
      <c r="HE474" s="825"/>
      <c r="HF474" s="803"/>
      <c r="HG474" s="809"/>
      <c r="HH474" s="809"/>
      <c r="HI474" s="826"/>
      <c r="HJ474" s="825"/>
      <c r="HK474" s="824"/>
      <c r="HL474" s="805"/>
      <c r="HM474" s="804"/>
      <c r="HN474" s="804"/>
      <c r="HO474" s="823"/>
      <c r="HP474" s="824"/>
      <c r="HQ474" s="825"/>
      <c r="HR474" s="803"/>
      <c r="HS474" s="809"/>
      <c r="HT474" s="809"/>
      <c r="HU474" s="826"/>
      <c r="HV474" s="825"/>
      <c r="HW474" s="824"/>
      <c r="HX474" s="805"/>
      <c r="HY474" s="804"/>
      <c r="HZ474" s="804"/>
      <c r="IA474" s="823"/>
      <c r="IB474" s="824"/>
      <c r="IC474" s="825"/>
      <c r="ID474" s="803"/>
      <c r="IE474" s="804"/>
      <c r="IF474" s="804"/>
      <c r="IG474" s="826"/>
      <c r="IH474" s="825"/>
      <c r="II474" s="824"/>
      <c r="IJ474" s="805"/>
      <c r="IK474" s="804"/>
      <c r="IL474" s="804"/>
      <c r="IM474" s="823"/>
      <c r="IN474" s="824"/>
      <c r="IO474" s="825"/>
      <c r="IP474" s="803"/>
      <c r="IQ474" s="804"/>
      <c r="IR474" s="804"/>
      <c r="IS474" s="826"/>
      <c r="IT474" s="825"/>
      <c r="IU474" s="824"/>
      <c r="IV474" s="805"/>
      <c r="IW474" s="804"/>
      <c r="IX474" s="804"/>
      <c r="IY474" s="823"/>
      <c r="IZ474" s="824"/>
      <c r="JA474" s="825"/>
      <c r="JB474" s="803"/>
      <c r="JC474" s="804"/>
      <c r="JD474" s="804"/>
      <c r="JE474" s="826"/>
      <c r="JF474" s="825"/>
      <c r="JG474" s="824"/>
      <c r="JH474" s="805"/>
      <c r="JI474" s="804"/>
      <c r="JJ474" s="804"/>
      <c r="JK474" s="823"/>
      <c r="JL474" s="824"/>
      <c r="JM474" s="825"/>
      <c r="JN474" s="803"/>
      <c r="JO474" s="809"/>
      <c r="JP474" s="809"/>
      <c r="JQ474" s="826"/>
      <c r="JR474" s="825"/>
      <c r="JS474" s="824"/>
      <c r="JT474" s="805"/>
      <c r="JU474" s="804"/>
      <c r="JV474" s="804"/>
      <c r="JW474" s="823"/>
      <c r="JX474" s="824"/>
      <c r="JY474" s="824"/>
      <c r="JZ474" s="805"/>
      <c r="KA474" s="809"/>
      <c r="KB474" s="809"/>
      <c r="KC474" s="823"/>
      <c r="KD474" s="824"/>
      <c r="KE474" s="824"/>
      <c r="KF474" s="805"/>
      <c r="KG474" s="809"/>
      <c r="KH474" s="809"/>
      <c r="KI474" s="823"/>
      <c r="KJ474" s="824"/>
      <c r="KK474" s="824"/>
      <c r="KL474" s="805"/>
      <c r="KM474" s="809"/>
      <c r="KN474" s="809"/>
      <c r="KO474" s="823"/>
      <c r="KP474" s="824"/>
      <c r="KQ474" s="824"/>
      <c r="KR474" s="805"/>
      <c r="KS474" s="804"/>
      <c r="KT474" s="804"/>
      <c r="KU474" s="823"/>
      <c r="KV474" s="824"/>
      <c r="KW474" s="824"/>
      <c r="KX474" s="805"/>
      <c r="KY474" s="809"/>
      <c r="KZ474" s="809"/>
      <c r="LA474" s="823"/>
      <c r="LB474" s="824"/>
      <c r="LC474" s="824"/>
      <c r="LD474" s="805"/>
      <c r="LE474" s="804"/>
      <c r="LF474" s="804"/>
      <c r="LG474" s="823"/>
      <c r="LH474" s="824"/>
      <c r="LI474" s="824"/>
      <c r="LJ474" s="805"/>
      <c r="LK474" s="804"/>
      <c r="LL474" s="804"/>
      <c r="LM474" s="823"/>
      <c r="LN474" s="824"/>
      <c r="LO474" s="824"/>
      <c r="LP474" s="805"/>
      <c r="LQ474" s="809"/>
      <c r="LR474" s="809"/>
      <c r="LS474" s="823"/>
      <c r="LT474" s="824"/>
      <c r="LU474" s="824"/>
      <c r="LV474" s="805"/>
      <c r="LW474" s="804"/>
      <c r="LX474" s="804"/>
      <c r="LY474" s="823"/>
      <c r="LZ474" s="824"/>
      <c r="MA474" s="824"/>
      <c r="MB474" s="805"/>
      <c r="MC474" s="809"/>
      <c r="MD474" s="809"/>
      <c r="ME474" s="823"/>
      <c r="MF474" s="824"/>
      <c r="MG474" s="824"/>
      <c r="MH474" s="805"/>
      <c r="MI474" s="809"/>
      <c r="MJ474" s="809"/>
      <c r="MK474" s="823"/>
      <c r="ML474" s="824"/>
      <c r="MM474" s="824"/>
      <c r="MN474" s="805"/>
      <c r="MO474" s="809"/>
      <c r="MP474" s="809"/>
      <c r="MQ474" s="823"/>
      <c r="MR474" s="824"/>
      <c r="MS474" s="824"/>
      <c r="MT474" s="805"/>
      <c r="MU474" s="804"/>
      <c r="MV474" s="804"/>
      <c r="MW474" s="823"/>
      <c r="MX474" s="824"/>
      <c r="MY474" s="824"/>
      <c r="MZ474" s="805"/>
      <c r="NA474" s="804"/>
      <c r="NB474" s="804"/>
      <c r="NC474" s="823"/>
      <c r="ND474" s="824"/>
      <c r="NE474" s="824"/>
      <c r="NF474" s="805"/>
      <c r="NG474" s="804"/>
      <c r="NH474" s="804"/>
      <c r="NI474" s="823"/>
      <c r="NJ474" s="824"/>
      <c r="NK474" s="824"/>
      <c r="NL474" s="805"/>
      <c r="NM474" s="809"/>
      <c r="NN474" s="809"/>
      <c r="NO474" s="823"/>
      <c r="NP474" s="824"/>
      <c r="NQ474" s="824"/>
      <c r="NR474" s="805"/>
      <c r="NS474" s="823"/>
      <c r="NT474" s="824"/>
      <c r="NU474" s="824"/>
      <c r="NV474" s="805"/>
      <c r="NW474" s="823"/>
      <c r="NX474" s="824"/>
      <c r="NY474" s="824"/>
      <c r="NZ474" s="834"/>
      <c r="OA474" s="823"/>
      <c r="OB474" s="824"/>
      <c r="OC474" s="824"/>
      <c r="OD474" s="805"/>
      <c r="OE474" s="823"/>
      <c r="OF474" s="824"/>
      <c r="OG474" s="824"/>
      <c r="OH474" s="805"/>
      <c r="OI474" s="823"/>
      <c r="OJ474" s="824"/>
      <c r="OK474" s="824"/>
      <c r="OL474" s="805"/>
      <c r="OM474" s="823"/>
      <c r="ON474" s="824"/>
      <c r="OO474" s="824"/>
      <c r="OP474" s="805"/>
      <c r="OQ474" s="823"/>
      <c r="OR474" s="824"/>
      <c r="OS474" s="824"/>
      <c r="OT474" s="805"/>
      <c r="OU474" s="823"/>
      <c r="OV474" s="824"/>
      <c r="OW474" s="824"/>
      <c r="OX474" s="805"/>
      <c r="OY474" s="823"/>
      <c r="OZ474" s="824"/>
      <c r="PA474" s="824"/>
      <c r="PB474" s="805"/>
      <c r="PC474" s="823"/>
      <c r="PD474" s="824"/>
      <c r="PE474" s="824"/>
      <c r="PF474" s="805"/>
    </row>
    <row r="475" spans="1:422" hidden="1" x14ac:dyDescent="0.25">
      <c r="A475" s="801" t="s">
        <v>31</v>
      </c>
      <c r="B475" s="769" t="s">
        <v>18</v>
      </c>
      <c r="C475" s="769" t="s">
        <v>20</v>
      </c>
      <c r="D475" s="770"/>
      <c r="E475" s="769"/>
      <c r="F475" s="769" t="s">
        <v>249</v>
      </c>
      <c r="G475" s="769"/>
      <c r="H475" s="769"/>
      <c r="I475" s="769"/>
      <c r="J475" s="769"/>
      <c r="K475" s="769"/>
      <c r="L475" s="769"/>
      <c r="M475" s="769"/>
      <c r="N475" s="769"/>
      <c r="O475" s="769" t="s">
        <v>252</v>
      </c>
      <c r="P475" s="769"/>
      <c r="Q475" s="769"/>
      <c r="R475" s="769"/>
      <c r="S475" s="769"/>
      <c r="T475" s="816"/>
      <c r="U475" s="816"/>
      <c r="V475" s="816"/>
      <c r="W475" s="816"/>
      <c r="X475" s="769">
        <v>1</v>
      </c>
      <c r="Y475" s="769">
        <f>IF(AND(AJ475="",AK475="",AL475="",AN475="",AO475="",OR(AP475="",AP475=Dropdown!$AM$12,AP475=Dropdown!$AM$11)),1,0)</f>
        <v>0</v>
      </c>
      <c r="Z475" s="769">
        <f t="shared" si="67"/>
        <v>1</v>
      </c>
      <c r="AA475" s="769">
        <f t="shared" si="68"/>
        <v>0</v>
      </c>
      <c r="AB475" s="769">
        <f t="shared" si="66"/>
        <v>0</v>
      </c>
      <c r="AC475" s="769"/>
      <c r="AD475" s="772" t="str">
        <f>IF(OR(T475&lt;&gt;"",U475&lt;&gt;""),Dropdown!$A$4,IF(OR(V475&lt;&gt;"",W475&lt;&gt;""),Dropdown!$A$5,Dropdown!$A$3))</f>
        <v>Residential</v>
      </c>
      <c r="AE475" s="773" t="s">
        <v>343</v>
      </c>
      <c r="AF475" s="773" t="str">
        <f>VLOOKUP(AG475,Dropdown!$N$3:$R$62,2,FALSE)</f>
        <v>SSA</v>
      </c>
      <c r="AG475" s="802" t="s">
        <v>31</v>
      </c>
      <c r="AH475" s="773" t="str">
        <f>IF(AG475&lt;&gt;"",VLOOKUP(AG475,Dropdown!$N$3:$R$62,3,FALSE),IF(AF475&lt;&gt;"",VLOOKUP(AF475,Dropdown!$N$3:$R$62,3,FALSE),IF(AE475&lt;&gt;"",VLOOKUP(AE475,Dropdown!$N$3:$R$62,3,FALSE),"")))</f>
        <v>LI</v>
      </c>
      <c r="AI475" s="773" t="str">
        <f>IF(AG475&lt;&gt;"",VLOOKUP(AG475,Dropdown!$N$3:$R$62,5,FALSE),IF(AF475&lt;&gt;"",VLOOKUP(AF475,Dropdown!$N$3:$R$62,5,FALSE),IF(AE475&lt;&gt;"",VLOOKUP(AE475,Dropdown!$N$3:$R$62,5,FALSE),"")))</f>
        <v>Tropical</v>
      </c>
      <c r="AJ475" s="773"/>
      <c r="AK475" s="773"/>
      <c r="AL475" s="773"/>
      <c r="AM475" s="773"/>
      <c r="AN475" s="773" t="s">
        <v>636</v>
      </c>
      <c r="AO475" s="773"/>
      <c r="AP475" s="773" t="s">
        <v>423</v>
      </c>
      <c r="AQ475" s="769"/>
      <c r="AR475" s="774" t="s">
        <v>251</v>
      </c>
      <c r="AS475" s="845"/>
      <c r="AT475" s="769"/>
      <c r="AU475" s="769"/>
      <c r="AV475" s="846" t="s">
        <v>267</v>
      </c>
      <c r="AW475" s="823"/>
      <c r="AX475" s="824"/>
      <c r="AY475" s="824">
        <v>33.25</v>
      </c>
      <c r="AZ475" s="803"/>
      <c r="BA475" s="804"/>
      <c r="BB475" s="804"/>
      <c r="BC475" s="823"/>
      <c r="BD475" s="824"/>
      <c r="BE475" s="825"/>
      <c r="BF475" s="805"/>
      <c r="BG475" s="804"/>
      <c r="BH475" s="804"/>
      <c r="BI475" s="823"/>
      <c r="BJ475" s="824"/>
      <c r="BK475" s="824"/>
      <c r="BL475" s="805"/>
      <c r="BM475" s="804"/>
      <c r="BN475" s="804"/>
      <c r="BO475" s="826"/>
      <c r="BP475" s="825"/>
      <c r="BQ475" s="825"/>
      <c r="BR475" s="803"/>
      <c r="BS475" s="804"/>
      <c r="BT475" s="804"/>
      <c r="BU475" s="826"/>
      <c r="BV475" s="825"/>
      <c r="BW475" s="825"/>
      <c r="BX475" s="803"/>
      <c r="BY475" s="804"/>
      <c r="BZ475" s="804"/>
      <c r="CA475" s="826"/>
      <c r="CB475" s="825"/>
      <c r="CC475" s="825"/>
      <c r="CD475" s="803"/>
      <c r="CE475" s="804"/>
      <c r="CF475" s="804"/>
      <c r="CG475" s="826"/>
      <c r="CH475" s="825"/>
      <c r="CI475" s="825"/>
      <c r="CJ475" s="803"/>
      <c r="CK475" s="804"/>
      <c r="CL475" s="804"/>
      <c r="CM475" s="826"/>
      <c r="CN475" s="825"/>
      <c r="CO475" s="825"/>
      <c r="CP475" s="803"/>
      <c r="CQ475" s="804"/>
      <c r="CR475" s="804"/>
      <c r="CS475" s="826"/>
      <c r="CT475" s="825"/>
      <c r="CU475" s="825"/>
      <c r="CV475" s="803"/>
      <c r="CW475" s="804"/>
      <c r="CX475" s="804"/>
      <c r="CY475" s="826"/>
      <c r="CZ475" s="825"/>
      <c r="DA475" s="825"/>
      <c r="DB475" s="803"/>
      <c r="DC475" s="804"/>
      <c r="DD475" s="804"/>
      <c r="DE475" s="826"/>
      <c r="DF475" s="825"/>
      <c r="DG475" s="825"/>
      <c r="DH475" s="803"/>
      <c r="DI475" s="804"/>
      <c r="DJ475" s="804"/>
      <c r="DK475" s="826"/>
      <c r="DL475" s="825"/>
      <c r="DM475" s="825"/>
      <c r="DN475" s="803"/>
      <c r="DO475" s="804"/>
      <c r="DP475" s="804"/>
      <c r="DQ475" s="827"/>
      <c r="DR475" s="828"/>
      <c r="DS475" s="835"/>
      <c r="DT475" s="811"/>
      <c r="DU475" s="812"/>
      <c r="DV475" s="812"/>
      <c r="DW475" s="836"/>
      <c r="DX475" s="835"/>
      <c r="DY475" s="828"/>
      <c r="DZ475" s="813"/>
      <c r="EA475" s="814"/>
      <c r="EB475" s="814"/>
      <c r="EC475" s="827"/>
      <c r="ED475" s="828"/>
      <c r="EE475" s="835"/>
      <c r="EF475" s="811"/>
      <c r="EG475" s="812"/>
      <c r="EH475" s="812"/>
      <c r="EI475" s="836"/>
      <c r="EJ475" s="835"/>
      <c r="EK475" s="828"/>
      <c r="EL475" s="813"/>
      <c r="EM475" s="814"/>
      <c r="EN475" s="814"/>
      <c r="EO475" s="827"/>
      <c r="EP475" s="828"/>
      <c r="EQ475" s="835"/>
      <c r="ER475" s="811"/>
      <c r="ES475" s="812"/>
      <c r="ET475" s="812"/>
      <c r="EU475" s="836"/>
      <c r="EV475" s="835"/>
      <c r="EW475" s="828"/>
      <c r="EX475" s="813"/>
      <c r="EY475" s="814"/>
      <c r="EZ475" s="814"/>
      <c r="FA475" s="827"/>
      <c r="FB475" s="828"/>
      <c r="FC475" s="835"/>
      <c r="FD475" s="811"/>
      <c r="FE475" s="812"/>
      <c r="FF475" s="812"/>
      <c r="FG475" s="836"/>
      <c r="FH475" s="835"/>
      <c r="FI475" s="828"/>
      <c r="FJ475" s="813"/>
      <c r="FK475" s="814"/>
      <c r="FL475" s="814"/>
      <c r="FM475" s="827"/>
      <c r="FN475" s="828"/>
      <c r="FO475" s="835"/>
      <c r="FP475" s="811"/>
      <c r="FQ475" s="812"/>
      <c r="FR475" s="812"/>
      <c r="FS475" s="823"/>
      <c r="FT475" s="824"/>
      <c r="FU475" s="825"/>
      <c r="FV475" s="803"/>
      <c r="FW475" s="804"/>
      <c r="FX475" s="804"/>
      <c r="FY475" s="826"/>
      <c r="FZ475" s="825"/>
      <c r="GA475" s="824"/>
      <c r="GB475" s="805"/>
      <c r="GC475" s="804"/>
      <c r="GD475" s="804"/>
      <c r="GE475" s="823"/>
      <c r="GF475" s="824"/>
      <c r="GG475" s="825"/>
      <c r="GH475" s="803"/>
      <c r="GI475" s="809"/>
      <c r="GJ475" s="809"/>
      <c r="GK475" s="826"/>
      <c r="GL475" s="825"/>
      <c r="GM475" s="824"/>
      <c r="GN475" s="805"/>
      <c r="GO475" s="804"/>
      <c r="GP475" s="804"/>
      <c r="GQ475" s="823"/>
      <c r="GR475" s="824"/>
      <c r="GS475" s="825"/>
      <c r="GT475" s="803"/>
      <c r="GU475" s="809"/>
      <c r="GV475" s="809"/>
      <c r="GW475" s="826"/>
      <c r="GX475" s="825"/>
      <c r="GY475" s="824"/>
      <c r="GZ475" s="805"/>
      <c r="HA475" s="804"/>
      <c r="HB475" s="804"/>
      <c r="HC475" s="823"/>
      <c r="HD475" s="824"/>
      <c r="HE475" s="825"/>
      <c r="HF475" s="803"/>
      <c r="HG475" s="809"/>
      <c r="HH475" s="809"/>
      <c r="HI475" s="826"/>
      <c r="HJ475" s="825"/>
      <c r="HK475" s="824"/>
      <c r="HL475" s="805"/>
      <c r="HM475" s="804"/>
      <c r="HN475" s="804"/>
      <c r="HO475" s="823"/>
      <c r="HP475" s="824"/>
      <c r="HQ475" s="825"/>
      <c r="HR475" s="803"/>
      <c r="HS475" s="809"/>
      <c r="HT475" s="809"/>
      <c r="HU475" s="826"/>
      <c r="HV475" s="825"/>
      <c r="HW475" s="824"/>
      <c r="HX475" s="805"/>
      <c r="HY475" s="804"/>
      <c r="HZ475" s="804"/>
      <c r="IA475" s="823"/>
      <c r="IB475" s="824"/>
      <c r="IC475" s="825"/>
      <c r="ID475" s="803"/>
      <c r="IE475" s="804"/>
      <c r="IF475" s="804"/>
      <c r="IG475" s="826"/>
      <c r="IH475" s="825"/>
      <c r="II475" s="824"/>
      <c r="IJ475" s="805"/>
      <c r="IK475" s="804"/>
      <c r="IL475" s="804"/>
      <c r="IM475" s="823"/>
      <c r="IN475" s="824"/>
      <c r="IO475" s="825"/>
      <c r="IP475" s="803"/>
      <c r="IQ475" s="804"/>
      <c r="IR475" s="804"/>
      <c r="IS475" s="826"/>
      <c r="IT475" s="825"/>
      <c r="IU475" s="824"/>
      <c r="IV475" s="805"/>
      <c r="IW475" s="804"/>
      <c r="IX475" s="804"/>
      <c r="IY475" s="823"/>
      <c r="IZ475" s="824"/>
      <c r="JA475" s="825"/>
      <c r="JB475" s="803"/>
      <c r="JC475" s="804"/>
      <c r="JD475" s="804"/>
      <c r="JE475" s="826"/>
      <c r="JF475" s="825"/>
      <c r="JG475" s="824"/>
      <c r="JH475" s="805"/>
      <c r="JI475" s="804"/>
      <c r="JJ475" s="804"/>
      <c r="JK475" s="823"/>
      <c r="JL475" s="824"/>
      <c r="JM475" s="825"/>
      <c r="JN475" s="803"/>
      <c r="JO475" s="809"/>
      <c r="JP475" s="809"/>
      <c r="JQ475" s="826"/>
      <c r="JR475" s="825"/>
      <c r="JS475" s="824"/>
      <c r="JT475" s="805"/>
      <c r="JU475" s="804"/>
      <c r="JV475" s="804"/>
      <c r="JW475" s="823"/>
      <c r="JX475" s="824"/>
      <c r="JY475" s="824"/>
      <c r="JZ475" s="805"/>
      <c r="KA475" s="809"/>
      <c r="KB475" s="809"/>
      <c r="KC475" s="823"/>
      <c r="KD475" s="824"/>
      <c r="KE475" s="824"/>
      <c r="KF475" s="805"/>
      <c r="KG475" s="809"/>
      <c r="KH475" s="809"/>
      <c r="KI475" s="823"/>
      <c r="KJ475" s="824"/>
      <c r="KK475" s="824"/>
      <c r="KL475" s="805"/>
      <c r="KM475" s="809"/>
      <c r="KN475" s="809"/>
      <c r="KO475" s="823"/>
      <c r="KP475" s="824"/>
      <c r="KQ475" s="824"/>
      <c r="KR475" s="805"/>
      <c r="KS475" s="804"/>
      <c r="KT475" s="804"/>
      <c r="KU475" s="823"/>
      <c r="KV475" s="824"/>
      <c r="KW475" s="824"/>
      <c r="KX475" s="805"/>
      <c r="KY475" s="809"/>
      <c r="KZ475" s="809"/>
      <c r="LA475" s="823"/>
      <c r="LB475" s="824"/>
      <c r="LC475" s="824"/>
      <c r="LD475" s="805"/>
      <c r="LE475" s="804"/>
      <c r="LF475" s="804"/>
      <c r="LG475" s="823"/>
      <c r="LH475" s="824"/>
      <c r="LI475" s="824"/>
      <c r="LJ475" s="805"/>
      <c r="LK475" s="804"/>
      <c r="LL475" s="804"/>
      <c r="LM475" s="823"/>
      <c r="LN475" s="824"/>
      <c r="LO475" s="824"/>
      <c r="LP475" s="805"/>
      <c r="LQ475" s="809"/>
      <c r="LR475" s="809"/>
      <c r="LS475" s="823"/>
      <c r="LT475" s="824"/>
      <c r="LU475" s="824"/>
      <c r="LV475" s="805"/>
      <c r="LW475" s="804"/>
      <c r="LX475" s="804"/>
      <c r="LY475" s="823"/>
      <c r="LZ475" s="824"/>
      <c r="MA475" s="824"/>
      <c r="MB475" s="805"/>
      <c r="MC475" s="809"/>
      <c r="MD475" s="809"/>
      <c r="ME475" s="823"/>
      <c r="MF475" s="824"/>
      <c r="MG475" s="824"/>
      <c r="MH475" s="805"/>
      <c r="MI475" s="809"/>
      <c r="MJ475" s="809"/>
      <c r="MK475" s="823"/>
      <c r="ML475" s="824"/>
      <c r="MM475" s="824"/>
      <c r="MN475" s="805"/>
      <c r="MO475" s="809"/>
      <c r="MP475" s="809"/>
      <c r="MQ475" s="823"/>
      <c r="MR475" s="824"/>
      <c r="MS475" s="824"/>
      <c r="MT475" s="805"/>
      <c r="MU475" s="804"/>
      <c r="MV475" s="804"/>
      <c r="MW475" s="823"/>
      <c r="MX475" s="824"/>
      <c r="MY475" s="824"/>
      <c r="MZ475" s="805"/>
      <c r="NA475" s="804"/>
      <c r="NB475" s="804"/>
      <c r="NC475" s="823"/>
      <c r="ND475" s="824"/>
      <c r="NE475" s="824"/>
      <c r="NF475" s="805"/>
      <c r="NG475" s="804"/>
      <c r="NH475" s="804"/>
      <c r="NI475" s="823"/>
      <c r="NJ475" s="824"/>
      <c r="NK475" s="824"/>
      <c r="NL475" s="805"/>
      <c r="NM475" s="809"/>
      <c r="NN475" s="809"/>
      <c r="NO475" s="823"/>
      <c r="NP475" s="824"/>
      <c r="NQ475" s="824"/>
      <c r="NR475" s="805"/>
      <c r="NS475" s="823"/>
      <c r="NT475" s="824"/>
      <c r="NU475" s="824"/>
      <c r="NV475" s="805"/>
      <c r="NW475" s="823"/>
      <c r="NX475" s="824"/>
      <c r="NY475" s="824"/>
      <c r="NZ475" s="834"/>
      <c r="OA475" s="823"/>
      <c r="OB475" s="824"/>
      <c r="OC475" s="824"/>
      <c r="OD475" s="805"/>
      <c r="OE475" s="823"/>
      <c r="OF475" s="824"/>
      <c r="OG475" s="824"/>
      <c r="OH475" s="805"/>
      <c r="OI475" s="823"/>
      <c r="OJ475" s="824"/>
      <c r="OK475" s="824"/>
      <c r="OL475" s="805"/>
      <c r="OM475" s="823"/>
      <c r="ON475" s="824"/>
      <c r="OO475" s="824"/>
      <c r="OP475" s="805"/>
      <c r="OQ475" s="823"/>
      <c r="OR475" s="824"/>
      <c r="OS475" s="824"/>
      <c r="OT475" s="805"/>
      <c r="OU475" s="823"/>
      <c r="OV475" s="824"/>
      <c r="OW475" s="824"/>
      <c r="OX475" s="805"/>
      <c r="OY475" s="823"/>
      <c r="OZ475" s="824"/>
      <c r="PA475" s="824"/>
      <c r="PB475" s="805"/>
      <c r="PC475" s="823"/>
      <c r="PD475" s="824"/>
      <c r="PE475" s="824"/>
      <c r="PF475" s="805"/>
    </row>
    <row r="476" spans="1:422" hidden="1" x14ac:dyDescent="0.25">
      <c r="A476" s="801" t="s">
        <v>31</v>
      </c>
      <c r="B476" s="769" t="s">
        <v>18</v>
      </c>
      <c r="C476" s="769" t="s">
        <v>20</v>
      </c>
      <c r="D476" s="770"/>
      <c r="E476" s="769"/>
      <c r="F476" s="769" t="s">
        <v>249</v>
      </c>
      <c r="G476" s="769"/>
      <c r="H476" s="769"/>
      <c r="I476" s="769"/>
      <c r="J476" s="769"/>
      <c r="K476" s="769"/>
      <c r="L476" s="769"/>
      <c r="M476" s="769"/>
      <c r="N476" s="769"/>
      <c r="O476" s="769" t="s">
        <v>254</v>
      </c>
      <c r="P476" s="769"/>
      <c r="Q476" s="769"/>
      <c r="R476" s="769"/>
      <c r="S476" s="769"/>
      <c r="T476" s="816"/>
      <c r="U476" s="816"/>
      <c r="V476" s="816"/>
      <c r="W476" s="816"/>
      <c r="X476" s="769">
        <v>1</v>
      </c>
      <c r="Y476" s="769">
        <f>IF(AND(AJ476="",AK476="",AL476="",AN476="",AO476="",OR(AP476="",AP476=Dropdown!$AM$12,AP476=Dropdown!$AM$11)),1,0)</f>
        <v>0</v>
      </c>
      <c r="Z476" s="769">
        <f t="shared" si="67"/>
        <v>0</v>
      </c>
      <c r="AA476" s="769">
        <f t="shared" si="68"/>
        <v>0</v>
      </c>
      <c r="AB476" s="769">
        <f t="shared" si="66"/>
        <v>0</v>
      </c>
      <c r="AC476" s="769"/>
      <c r="AD476" s="772" t="str">
        <f>IF(OR(T476&lt;&gt;"",U476&lt;&gt;""),Dropdown!$A$4,IF(OR(V476&lt;&gt;"",W476&lt;&gt;""),Dropdown!$A$5,Dropdown!$A$3))</f>
        <v>Residential</v>
      </c>
      <c r="AE476" s="773" t="s">
        <v>343</v>
      </c>
      <c r="AF476" s="773" t="str">
        <f>VLOOKUP(AG476,Dropdown!$N$3:$R$62,2,FALSE)</f>
        <v>SSA</v>
      </c>
      <c r="AG476" s="802" t="s">
        <v>31</v>
      </c>
      <c r="AH476" s="773" t="str">
        <f>IF(AG476&lt;&gt;"",VLOOKUP(AG476,Dropdown!$N$3:$R$62,3,FALSE),IF(AF476&lt;&gt;"",VLOOKUP(AF476,Dropdown!$N$3:$R$62,3,FALSE),IF(AE476&lt;&gt;"",VLOOKUP(AE476,Dropdown!$N$3:$R$62,3,FALSE),"")))</f>
        <v>LI</v>
      </c>
      <c r="AI476" s="773" t="str">
        <f>IF(AG476&lt;&gt;"",VLOOKUP(AG476,Dropdown!$N$3:$R$62,5,FALSE),IF(AF476&lt;&gt;"",VLOOKUP(AF476,Dropdown!$N$3:$R$62,5,FALSE),IF(AE476&lt;&gt;"",VLOOKUP(AE476,Dropdown!$N$3:$R$62,5,FALSE),"")))</f>
        <v>Tropical</v>
      </c>
      <c r="AJ476" s="773"/>
      <c r="AK476" s="773"/>
      <c r="AL476" s="773"/>
      <c r="AM476" s="773"/>
      <c r="AN476" s="773" t="s">
        <v>637</v>
      </c>
      <c r="AO476" s="773"/>
      <c r="AP476" s="773" t="s">
        <v>423</v>
      </c>
      <c r="AQ476" s="769"/>
      <c r="AR476" s="774" t="s">
        <v>251</v>
      </c>
      <c r="AS476" s="845"/>
      <c r="AT476" s="769"/>
      <c r="AU476" s="769"/>
      <c r="AV476" s="846" t="s">
        <v>267</v>
      </c>
      <c r="AW476" s="823"/>
      <c r="AX476" s="824"/>
      <c r="AY476" s="825" t="s">
        <v>668</v>
      </c>
      <c r="AZ476" s="803"/>
      <c r="BA476" s="804"/>
      <c r="BB476" s="804"/>
      <c r="BC476" s="823"/>
      <c r="BD476" s="824"/>
      <c r="BE476" s="825"/>
      <c r="BF476" s="805"/>
      <c r="BG476" s="804"/>
      <c r="BH476" s="804"/>
      <c r="BI476" s="823"/>
      <c r="BJ476" s="824"/>
      <c r="BK476" s="824"/>
      <c r="BL476" s="805"/>
      <c r="BM476" s="804"/>
      <c r="BN476" s="804"/>
      <c r="BO476" s="826"/>
      <c r="BP476" s="825"/>
      <c r="BQ476" s="825"/>
      <c r="BR476" s="803"/>
      <c r="BS476" s="804"/>
      <c r="BT476" s="804"/>
      <c r="BU476" s="826"/>
      <c r="BV476" s="825"/>
      <c r="BW476" s="825"/>
      <c r="BX476" s="803"/>
      <c r="BY476" s="804"/>
      <c r="BZ476" s="804"/>
      <c r="CA476" s="826"/>
      <c r="CB476" s="825"/>
      <c r="CC476" s="825"/>
      <c r="CD476" s="803"/>
      <c r="CE476" s="804"/>
      <c r="CF476" s="804"/>
      <c r="CG476" s="826"/>
      <c r="CH476" s="825"/>
      <c r="CI476" s="825"/>
      <c r="CJ476" s="803"/>
      <c r="CK476" s="804"/>
      <c r="CL476" s="804"/>
      <c r="CM476" s="826"/>
      <c r="CN476" s="825"/>
      <c r="CO476" s="825"/>
      <c r="CP476" s="803"/>
      <c r="CQ476" s="804"/>
      <c r="CR476" s="804"/>
      <c r="CS476" s="826"/>
      <c r="CT476" s="825"/>
      <c r="CU476" s="825"/>
      <c r="CV476" s="803"/>
      <c r="CW476" s="804"/>
      <c r="CX476" s="804"/>
      <c r="CY476" s="826"/>
      <c r="CZ476" s="825"/>
      <c r="DA476" s="825"/>
      <c r="DB476" s="803"/>
      <c r="DC476" s="804"/>
      <c r="DD476" s="804"/>
      <c r="DE476" s="826"/>
      <c r="DF476" s="825"/>
      <c r="DG476" s="825"/>
      <c r="DH476" s="803"/>
      <c r="DI476" s="804"/>
      <c r="DJ476" s="804"/>
      <c r="DK476" s="826"/>
      <c r="DL476" s="825"/>
      <c r="DM476" s="825"/>
      <c r="DN476" s="803"/>
      <c r="DO476" s="804"/>
      <c r="DP476" s="804"/>
      <c r="DQ476" s="827"/>
      <c r="DR476" s="828"/>
      <c r="DS476" s="835"/>
      <c r="DT476" s="811"/>
      <c r="DU476" s="812"/>
      <c r="DV476" s="812"/>
      <c r="DW476" s="836"/>
      <c r="DX476" s="835"/>
      <c r="DY476" s="828"/>
      <c r="DZ476" s="813"/>
      <c r="EA476" s="814"/>
      <c r="EB476" s="814"/>
      <c r="EC476" s="827"/>
      <c r="ED476" s="828"/>
      <c r="EE476" s="835"/>
      <c r="EF476" s="811"/>
      <c r="EG476" s="812"/>
      <c r="EH476" s="812"/>
      <c r="EI476" s="836"/>
      <c r="EJ476" s="835"/>
      <c r="EK476" s="828"/>
      <c r="EL476" s="813"/>
      <c r="EM476" s="814"/>
      <c r="EN476" s="814"/>
      <c r="EO476" s="827"/>
      <c r="EP476" s="828"/>
      <c r="EQ476" s="835"/>
      <c r="ER476" s="811"/>
      <c r="ES476" s="812"/>
      <c r="ET476" s="812"/>
      <c r="EU476" s="836"/>
      <c r="EV476" s="835"/>
      <c r="EW476" s="828"/>
      <c r="EX476" s="813"/>
      <c r="EY476" s="814"/>
      <c r="EZ476" s="814"/>
      <c r="FA476" s="827"/>
      <c r="FB476" s="828"/>
      <c r="FC476" s="835"/>
      <c r="FD476" s="811"/>
      <c r="FE476" s="812"/>
      <c r="FF476" s="812"/>
      <c r="FG476" s="836"/>
      <c r="FH476" s="835"/>
      <c r="FI476" s="828"/>
      <c r="FJ476" s="813"/>
      <c r="FK476" s="814"/>
      <c r="FL476" s="814"/>
      <c r="FM476" s="827"/>
      <c r="FN476" s="828"/>
      <c r="FO476" s="835"/>
      <c r="FP476" s="811"/>
      <c r="FQ476" s="812"/>
      <c r="FR476" s="812"/>
      <c r="FS476" s="823"/>
      <c r="FT476" s="824"/>
      <c r="FU476" s="825"/>
      <c r="FV476" s="803"/>
      <c r="FW476" s="804"/>
      <c r="FX476" s="804"/>
      <c r="FY476" s="826"/>
      <c r="FZ476" s="825"/>
      <c r="GA476" s="824"/>
      <c r="GB476" s="805"/>
      <c r="GC476" s="804"/>
      <c r="GD476" s="804"/>
      <c r="GE476" s="823"/>
      <c r="GF476" s="824"/>
      <c r="GG476" s="825"/>
      <c r="GH476" s="803"/>
      <c r="GI476" s="809"/>
      <c r="GJ476" s="809"/>
      <c r="GK476" s="826"/>
      <c r="GL476" s="825"/>
      <c r="GM476" s="824"/>
      <c r="GN476" s="805"/>
      <c r="GO476" s="804"/>
      <c r="GP476" s="804"/>
      <c r="GQ476" s="823"/>
      <c r="GR476" s="824"/>
      <c r="GS476" s="825"/>
      <c r="GT476" s="803"/>
      <c r="GU476" s="809"/>
      <c r="GV476" s="809"/>
      <c r="GW476" s="826"/>
      <c r="GX476" s="825"/>
      <c r="GY476" s="824"/>
      <c r="GZ476" s="805"/>
      <c r="HA476" s="804"/>
      <c r="HB476" s="804"/>
      <c r="HC476" s="823"/>
      <c r="HD476" s="824"/>
      <c r="HE476" s="825"/>
      <c r="HF476" s="803"/>
      <c r="HG476" s="809"/>
      <c r="HH476" s="809"/>
      <c r="HI476" s="826"/>
      <c r="HJ476" s="825"/>
      <c r="HK476" s="824"/>
      <c r="HL476" s="805"/>
      <c r="HM476" s="804"/>
      <c r="HN476" s="804"/>
      <c r="HO476" s="823"/>
      <c r="HP476" s="824"/>
      <c r="HQ476" s="825"/>
      <c r="HR476" s="803"/>
      <c r="HS476" s="809"/>
      <c r="HT476" s="809"/>
      <c r="HU476" s="826"/>
      <c r="HV476" s="825"/>
      <c r="HW476" s="824"/>
      <c r="HX476" s="805"/>
      <c r="HY476" s="804"/>
      <c r="HZ476" s="804"/>
      <c r="IA476" s="823"/>
      <c r="IB476" s="824"/>
      <c r="IC476" s="825"/>
      <c r="ID476" s="803"/>
      <c r="IE476" s="804"/>
      <c r="IF476" s="804"/>
      <c r="IG476" s="826"/>
      <c r="IH476" s="825"/>
      <c r="II476" s="824"/>
      <c r="IJ476" s="805"/>
      <c r="IK476" s="804"/>
      <c r="IL476" s="804"/>
      <c r="IM476" s="823"/>
      <c r="IN476" s="824"/>
      <c r="IO476" s="825"/>
      <c r="IP476" s="803"/>
      <c r="IQ476" s="804"/>
      <c r="IR476" s="804"/>
      <c r="IS476" s="826"/>
      <c r="IT476" s="825"/>
      <c r="IU476" s="824"/>
      <c r="IV476" s="805"/>
      <c r="IW476" s="804"/>
      <c r="IX476" s="804"/>
      <c r="IY476" s="823"/>
      <c r="IZ476" s="824"/>
      <c r="JA476" s="825"/>
      <c r="JB476" s="803"/>
      <c r="JC476" s="804"/>
      <c r="JD476" s="804"/>
      <c r="JE476" s="826"/>
      <c r="JF476" s="825"/>
      <c r="JG476" s="824"/>
      <c r="JH476" s="805"/>
      <c r="JI476" s="804"/>
      <c r="JJ476" s="804"/>
      <c r="JK476" s="823"/>
      <c r="JL476" s="824"/>
      <c r="JM476" s="825"/>
      <c r="JN476" s="803"/>
      <c r="JO476" s="809"/>
      <c r="JP476" s="809"/>
      <c r="JQ476" s="826"/>
      <c r="JR476" s="825"/>
      <c r="JS476" s="824"/>
      <c r="JT476" s="805"/>
      <c r="JU476" s="804"/>
      <c r="JV476" s="804"/>
      <c r="JW476" s="823"/>
      <c r="JX476" s="824"/>
      <c r="JY476" s="824"/>
      <c r="JZ476" s="805"/>
      <c r="KA476" s="809"/>
      <c r="KB476" s="809"/>
      <c r="KC476" s="823"/>
      <c r="KD476" s="824"/>
      <c r="KE476" s="824"/>
      <c r="KF476" s="805"/>
      <c r="KG476" s="809"/>
      <c r="KH476" s="809"/>
      <c r="KI476" s="823"/>
      <c r="KJ476" s="824"/>
      <c r="KK476" s="824"/>
      <c r="KL476" s="805"/>
      <c r="KM476" s="809"/>
      <c r="KN476" s="809"/>
      <c r="KO476" s="823"/>
      <c r="KP476" s="824"/>
      <c r="KQ476" s="824"/>
      <c r="KR476" s="805"/>
      <c r="KS476" s="804"/>
      <c r="KT476" s="804"/>
      <c r="KU476" s="823"/>
      <c r="KV476" s="824"/>
      <c r="KW476" s="824"/>
      <c r="KX476" s="805"/>
      <c r="KY476" s="809"/>
      <c r="KZ476" s="809"/>
      <c r="LA476" s="823"/>
      <c r="LB476" s="824"/>
      <c r="LC476" s="824"/>
      <c r="LD476" s="805"/>
      <c r="LE476" s="804"/>
      <c r="LF476" s="804"/>
      <c r="LG476" s="823"/>
      <c r="LH476" s="824"/>
      <c r="LI476" s="824"/>
      <c r="LJ476" s="805"/>
      <c r="LK476" s="804"/>
      <c r="LL476" s="804"/>
      <c r="LM476" s="823"/>
      <c r="LN476" s="824"/>
      <c r="LO476" s="824"/>
      <c r="LP476" s="805"/>
      <c r="LQ476" s="809"/>
      <c r="LR476" s="809"/>
      <c r="LS476" s="823"/>
      <c r="LT476" s="824"/>
      <c r="LU476" s="824"/>
      <c r="LV476" s="805"/>
      <c r="LW476" s="804"/>
      <c r="LX476" s="804"/>
      <c r="LY476" s="823"/>
      <c r="LZ476" s="824"/>
      <c r="MA476" s="824"/>
      <c r="MB476" s="805"/>
      <c r="MC476" s="809"/>
      <c r="MD476" s="809"/>
      <c r="ME476" s="823"/>
      <c r="MF476" s="824"/>
      <c r="MG476" s="824"/>
      <c r="MH476" s="805"/>
      <c r="MI476" s="809"/>
      <c r="MJ476" s="809"/>
      <c r="MK476" s="823"/>
      <c r="ML476" s="824"/>
      <c r="MM476" s="824"/>
      <c r="MN476" s="805"/>
      <c r="MO476" s="809"/>
      <c r="MP476" s="809"/>
      <c r="MQ476" s="823"/>
      <c r="MR476" s="824"/>
      <c r="MS476" s="824"/>
      <c r="MT476" s="805"/>
      <c r="MU476" s="804"/>
      <c r="MV476" s="804"/>
      <c r="MW476" s="823"/>
      <c r="MX476" s="824"/>
      <c r="MY476" s="824"/>
      <c r="MZ476" s="805"/>
      <c r="NA476" s="804"/>
      <c r="NB476" s="804"/>
      <c r="NC476" s="823"/>
      <c r="ND476" s="824"/>
      <c r="NE476" s="824"/>
      <c r="NF476" s="805"/>
      <c r="NG476" s="804"/>
      <c r="NH476" s="804"/>
      <c r="NI476" s="823"/>
      <c r="NJ476" s="824"/>
      <c r="NK476" s="824"/>
      <c r="NL476" s="805"/>
      <c r="NM476" s="809"/>
      <c r="NN476" s="809"/>
      <c r="NO476" s="823"/>
      <c r="NP476" s="824"/>
      <c r="NQ476" s="824"/>
      <c r="NR476" s="805"/>
      <c r="NS476" s="823"/>
      <c r="NT476" s="824"/>
      <c r="NU476" s="824"/>
      <c r="NV476" s="805"/>
      <c r="NW476" s="823"/>
      <c r="NX476" s="824"/>
      <c r="NY476" s="824"/>
      <c r="NZ476" s="834"/>
      <c r="OA476" s="823"/>
      <c r="OB476" s="824"/>
      <c r="OC476" s="824"/>
      <c r="OD476" s="805"/>
      <c r="OE476" s="823"/>
      <c r="OF476" s="824"/>
      <c r="OG476" s="824"/>
      <c r="OH476" s="805"/>
      <c r="OI476" s="823"/>
      <c r="OJ476" s="824"/>
      <c r="OK476" s="824"/>
      <c r="OL476" s="805"/>
      <c r="OM476" s="823"/>
      <c r="ON476" s="824"/>
      <c r="OO476" s="824"/>
      <c r="OP476" s="805"/>
      <c r="OQ476" s="823"/>
      <c r="OR476" s="824"/>
      <c r="OS476" s="824"/>
      <c r="OT476" s="805"/>
      <c r="OU476" s="823"/>
      <c r="OV476" s="824"/>
      <c r="OW476" s="824"/>
      <c r="OX476" s="805"/>
      <c r="OY476" s="823"/>
      <c r="OZ476" s="824"/>
      <c r="PA476" s="824"/>
      <c r="PB476" s="805"/>
      <c r="PC476" s="823"/>
      <c r="PD476" s="824"/>
      <c r="PE476" s="824"/>
      <c r="PF476" s="805"/>
    </row>
    <row r="477" spans="1:422" ht="15" hidden="1" customHeight="1" x14ac:dyDescent="0.25">
      <c r="A477" s="801" t="s">
        <v>34</v>
      </c>
      <c r="B477" s="769" t="s">
        <v>50</v>
      </c>
      <c r="C477" s="769" t="s">
        <v>16</v>
      </c>
      <c r="D477" s="770"/>
      <c r="E477" s="769"/>
      <c r="F477" s="769" t="s">
        <v>120</v>
      </c>
      <c r="G477" s="769" t="s">
        <v>250</v>
      </c>
      <c r="H477" s="769"/>
      <c r="I477" s="769"/>
      <c r="J477" s="769"/>
      <c r="K477" s="769"/>
      <c r="L477" s="769"/>
      <c r="M477" s="769"/>
      <c r="N477" s="769"/>
      <c r="O477" s="769" t="s">
        <v>253</v>
      </c>
      <c r="P477" s="769"/>
      <c r="Q477" s="769"/>
      <c r="R477" s="769"/>
      <c r="S477" s="769"/>
      <c r="T477" s="816"/>
      <c r="U477" s="816"/>
      <c r="V477" s="816"/>
      <c r="W477" s="816"/>
      <c r="X477" s="769">
        <v>1</v>
      </c>
      <c r="Y477" s="769">
        <f>IF(AND(AJ477="",AK477="",AL477="",AN477="",AO477="",OR(AP477="",AP477=Dropdown!$AM$12,AP477=Dropdown!$AM$11)),1,0)</f>
        <v>1</v>
      </c>
      <c r="Z477" s="769">
        <f t="shared" si="67"/>
        <v>1</v>
      </c>
      <c r="AA477" s="769">
        <f t="shared" si="68"/>
        <v>0</v>
      </c>
      <c r="AB477" s="769">
        <f t="shared" si="66"/>
        <v>0</v>
      </c>
      <c r="AC477" s="769"/>
      <c r="AD477" s="772" t="str">
        <f>IF(OR(T477&lt;&gt;"",U477&lt;&gt;""),Dropdown!$A$4,IF(OR(V477&lt;&gt;"",W477&lt;&gt;""),Dropdown!$A$5,Dropdown!$A$3))</f>
        <v>Residential</v>
      </c>
      <c r="AE477" s="773" t="s">
        <v>343</v>
      </c>
      <c r="AF477" s="773" t="str">
        <f>VLOOKUP(AG477,Dropdown!$N$3:$R$62,2,FALSE)</f>
        <v>EAP</v>
      </c>
      <c r="AG477" s="802" t="s">
        <v>34</v>
      </c>
      <c r="AH477" s="773" t="str">
        <f>IF(AG477&lt;&gt;"",VLOOKUP(AG477,Dropdown!$N$3:$R$62,3,FALSE),IF(AF477&lt;&gt;"",VLOOKUP(AF477,Dropdown!$N$3:$R$62,3,FALSE),IF(AE477&lt;&gt;"",VLOOKUP(AE477,Dropdown!$N$3:$R$62,3,FALSE),"")))</f>
        <v>LMI</v>
      </c>
      <c r="AI477" s="773" t="str">
        <f>IF(AG477&lt;&gt;"",VLOOKUP(AG477,Dropdown!$N$3:$R$62,5,FALSE),IF(AF477&lt;&gt;"",VLOOKUP(AF477,Dropdown!$N$3:$R$62,5,FALSE),IF(AE477&lt;&gt;"",VLOOKUP(AE477,Dropdown!$N$3:$R$62,5,FALSE),"")))</f>
        <v>Tropical</v>
      </c>
      <c r="AJ477" s="773"/>
      <c r="AK477" s="773"/>
      <c r="AL477" s="773"/>
      <c r="AM477" s="773"/>
      <c r="AN477" s="773"/>
      <c r="AO477" s="773"/>
      <c r="AP477" s="773" t="s">
        <v>423</v>
      </c>
      <c r="AQ477" s="769"/>
      <c r="AR477" s="774" t="s">
        <v>251</v>
      </c>
      <c r="AS477" s="845"/>
      <c r="AT477" s="769"/>
      <c r="AU477" s="769"/>
      <c r="AV477" s="846" t="s">
        <v>268</v>
      </c>
      <c r="AW477" s="823"/>
      <c r="AX477" s="824"/>
      <c r="AY477" s="824">
        <v>102.98</v>
      </c>
      <c r="AZ477" s="803"/>
      <c r="BA477" s="804"/>
      <c r="BB477" s="804"/>
      <c r="BC477" s="823"/>
      <c r="BD477" s="824"/>
      <c r="BE477" s="825"/>
      <c r="BF477" s="805"/>
      <c r="BG477" s="804"/>
      <c r="BH477" s="804"/>
      <c r="BI477" s="823"/>
      <c r="BJ477" s="824"/>
      <c r="BK477" s="824"/>
      <c r="BL477" s="805"/>
      <c r="BM477" s="804"/>
      <c r="BN477" s="804"/>
      <c r="BO477" s="826"/>
      <c r="BP477" s="825"/>
      <c r="BQ477" s="825"/>
      <c r="BR477" s="803"/>
      <c r="BS477" s="804"/>
      <c r="BT477" s="804"/>
      <c r="BU477" s="826"/>
      <c r="BV477" s="825"/>
      <c r="BW477" s="825"/>
      <c r="BX477" s="803"/>
      <c r="BY477" s="804"/>
      <c r="BZ477" s="804"/>
      <c r="CA477" s="826"/>
      <c r="CB477" s="825"/>
      <c r="CC477" s="825"/>
      <c r="CD477" s="803"/>
      <c r="CE477" s="804"/>
      <c r="CF477" s="804"/>
      <c r="CG477" s="826"/>
      <c r="CH477" s="825"/>
      <c r="CI477" s="825"/>
      <c r="CJ477" s="803"/>
      <c r="CK477" s="804"/>
      <c r="CL477" s="804"/>
      <c r="CM477" s="826"/>
      <c r="CN477" s="825"/>
      <c r="CO477" s="825"/>
      <c r="CP477" s="803"/>
      <c r="CQ477" s="804"/>
      <c r="CR477" s="804"/>
      <c r="CS477" s="826"/>
      <c r="CT477" s="825"/>
      <c r="CU477" s="825"/>
      <c r="CV477" s="803"/>
      <c r="CW477" s="804"/>
      <c r="CX477" s="804"/>
      <c r="CY477" s="826"/>
      <c r="CZ477" s="825"/>
      <c r="DA477" s="825"/>
      <c r="DB477" s="803"/>
      <c r="DC477" s="804"/>
      <c r="DD477" s="804"/>
      <c r="DE477" s="826"/>
      <c r="DF477" s="825"/>
      <c r="DG477" s="825"/>
      <c r="DH477" s="803"/>
      <c r="DI477" s="804"/>
      <c r="DJ477" s="804"/>
      <c r="DK477" s="826"/>
      <c r="DL477" s="825"/>
      <c r="DM477" s="825"/>
      <c r="DN477" s="803"/>
      <c r="DO477" s="804"/>
      <c r="DP477" s="804"/>
      <c r="DQ477" s="827"/>
      <c r="DR477" s="828"/>
      <c r="DS477" s="835"/>
      <c r="DT477" s="811"/>
      <c r="DU477" s="812"/>
      <c r="DV477" s="812"/>
      <c r="DW477" s="836"/>
      <c r="DX477" s="835"/>
      <c r="DY477" s="828"/>
      <c r="DZ477" s="813"/>
      <c r="EA477" s="814"/>
      <c r="EB477" s="814"/>
      <c r="EC477" s="827"/>
      <c r="ED477" s="828"/>
      <c r="EE477" s="835"/>
      <c r="EF477" s="811"/>
      <c r="EG477" s="812"/>
      <c r="EH477" s="812"/>
      <c r="EI477" s="836"/>
      <c r="EJ477" s="835"/>
      <c r="EK477" s="828"/>
      <c r="EL477" s="813"/>
      <c r="EM477" s="814"/>
      <c r="EN477" s="814"/>
      <c r="EO477" s="827"/>
      <c r="EP477" s="828"/>
      <c r="EQ477" s="835"/>
      <c r="ER477" s="811"/>
      <c r="ES477" s="812"/>
      <c r="ET477" s="812"/>
      <c r="EU477" s="836"/>
      <c r="EV477" s="835"/>
      <c r="EW477" s="828"/>
      <c r="EX477" s="813"/>
      <c r="EY477" s="814"/>
      <c r="EZ477" s="814"/>
      <c r="FA477" s="827"/>
      <c r="FB477" s="828"/>
      <c r="FC477" s="835"/>
      <c r="FD477" s="811"/>
      <c r="FE477" s="812"/>
      <c r="FF477" s="812"/>
      <c r="FG477" s="836"/>
      <c r="FH477" s="835"/>
      <c r="FI477" s="828"/>
      <c r="FJ477" s="813"/>
      <c r="FK477" s="814"/>
      <c r="FL477" s="814"/>
      <c r="FM477" s="827"/>
      <c r="FN477" s="828"/>
      <c r="FO477" s="835"/>
      <c r="FP477" s="811"/>
      <c r="FQ477" s="812"/>
      <c r="FR477" s="812"/>
      <c r="FS477" s="823"/>
      <c r="FT477" s="824"/>
      <c r="FU477" s="825"/>
      <c r="FV477" s="803"/>
      <c r="FW477" s="804"/>
      <c r="FX477" s="804"/>
      <c r="FY477" s="826"/>
      <c r="FZ477" s="825"/>
      <c r="GA477" s="824"/>
      <c r="GB477" s="805"/>
      <c r="GC477" s="804"/>
      <c r="GD477" s="804"/>
      <c r="GE477" s="823"/>
      <c r="GF477" s="824"/>
      <c r="GG477" s="825"/>
      <c r="GH477" s="803"/>
      <c r="GI477" s="809"/>
      <c r="GJ477" s="809"/>
      <c r="GK477" s="826"/>
      <c r="GL477" s="825"/>
      <c r="GM477" s="824"/>
      <c r="GN477" s="805"/>
      <c r="GO477" s="804"/>
      <c r="GP477" s="804"/>
      <c r="GQ477" s="823"/>
      <c r="GR477" s="824"/>
      <c r="GS477" s="825"/>
      <c r="GT477" s="803"/>
      <c r="GU477" s="809"/>
      <c r="GV477" s="809"/>
      <c r="GW477" s="826"/>
      <c r="GX477" s="825"/>
      <c r="GY477" s="824"/>
      <c r="GZ477" s="805"/>
      <c r="HA477" s="804"/>
      <c r="HB477" s="804"/>
      <c r="HC477" s="823"/>
      <c r="HD477" s="824"/>
      <c r="HE477" s="825"/>
      <c r="HF477" s="803"/>
      <c r="HG477" s="809"/>
      <c r="HH477" s="809"/>
      <c r="HI477" s="826"/>
      <c r="HJ477" s="825"/>
      <c r="HK477" s="824"/>
      <c r="HL477" s="805"/>
      <c r="HM477" s="804"/>
      <c r="HN477" s="804"/>
      <c r="HO477" s="823"/>
      <c r="HP477" s="824"/>
      <c r="HQ477" s="825"/>
      <c r="HR477" s="803"/>
      <c r="HS477" s="809"/>
      <c r="HT477" s="809"/>
      <c r="HU477" s="826"/>
      <c r="HV477" s="825"/>
      <c r="HW477" s="824"/>
      <c r="HX477" s="805"/>
      <c r="HY477" s="804"/>
      <c r="HZ477" s="804"/>
      <c r="IA477" s="823"/>
      <c r="IB477" s="824"/>
      <c r="IC477" s="825"/>
      <c r="ID477" s="803"/>
      <c r="IE477" s="804"/>
      <c r="IF477" s="804"/>
      <c r="IG477" s="826"/>
      <c r="IH477" s="825"/>
      <c r="II477" s="824"/>
      <c r="IJ477" s="805"/>
      <c r="IK477" s="804"/>
      <c r="IL477" s="804"/>
      <c r="IM477" s="823"/>
      <c r="IN477" s="824"/>
      <c r="IO477" s="825"/>
      <c r="IP477" s="803"/>
      <c r="IQ477" s="804"/>
      <c r="IR477" s="804"/>
      <c r="IS477" s="826"/>
      <c r="IT477" s="825"/>
      <c r="IU477" s="824"/>
      <c r="IV477" s="805"/>
      <c r="IW477" s="804"/>
      <c r="IX477" s="804"/>
      <c r="IY477" s="823"/>
      <c r="IZ477" s="824"/>
      <c r="JA477" s="825"/>
      <c r="JB477" s="803"/>
      <c r="JC477" s="804"/>
      <c r="JD477" s="804"/>
      <c r="JE477" s="826"/>
      <c r="JF477" s="825"/>
      <c r="JG477" s="824"/>
      <c r="JH477" s="805"/>
      <c r="JI477" s="804"/>
      <c r="JJ477" s="804"/>
      <c r="JK477" s="823"/>
      <c r="JL477" s="824"/>
      <c r="JM477" s="825"/>
      <c r="JN477" s="803"/>
      <c r="JO477" s="809"/>
      <c r="JP477" s="809"/>
      <c r="JQ477" s="826"/>
      <c r="JR477" s="825"/>
      <c r="JS477" s="824"/>
      <c r="JT477" s="805"/>
      <c r="JU477" s="804"/>
      <c r="JV477" s="804"/>
      <c r="JW477" s="823"/>
      <c r="JX477" s="824"/>
      <c r="JY477" s="824"/>
      <c r="JZ477" s="805"/>
      <c r="KA477" s="809"/>
      <c r="KB477" s="809"/>
      <c r="KC477" s="823"/>
      <c r="KD477" s="824"/>
      <c r="KE477" s="824"/>
      <c r="KF477" s="805"/>
      <c r="KG477" s="809"/>
      <c r="KH477" s="809"/>
      <c r="KI477" s="823"/>
      <c r="KJ477" s="824"/>
      <c r="KK477" s="824"/>
      <c r="KL477" s="805"/>
      <c r="KM477" s="809"/>
      <c r="KN477" s="809"/>
      <c r="KO477" s="823"/>
      <c r="KP477" s="824"/>
      <c r="KQ477" s="824"/>
      <c r="KR477" s="805"/>
      <c r="KS477" s="804"/>
      <c r="KT477" s="804"/>
      <c r="KU477" s="823"/>
      <c r="KV477" s="824"/>
      <c r="KW477" s="824"/>
      <c r="KX477" s="805"/>
      <c r="KY477" s="809"/>
      <c r="KZ477" s="809"/>
      <c r="LA477" s="823"/>
      <c r="LB477" s="824"/>
      <c r="LC477" s="824"/>
      <c r="LD477" s="805"/>
      <c r="LE477" s="804"/>
      <c r="LF477" s="804"/>
      <c r="LG477" s="823"/>
      <c r="LH477" s="824"/>
      <c r="LI477" s="824"/>
      <c r="LJ477" s="805"/>
      <c r="LK477" s="804"/>
      <c r="LL477" s="804"/>
      <c r="LM477" s="823"/>
      <c r="LN477" s="824"/>
      <c r="LO477" s="824"/>
      <c r="LP477" s="805"/>
      <c r="LQ477" s="809"/>
      <c r="LR477" s="809"/>
      <c r="LS477" s="823"/>
      <c r="LT477" s="824"/>
      <c r="LU477" s="824"/>
      <c r="LV477" s="805"/>
      <c r="LW477" s="804"/>
      <c r="LX477" s="804"/>
      <c r="LY477" s="823"/>
      <c r="LZ477" s="824"/>
      <c r="MA477" s="824"/>
      <c r="MB477" s="805"/>
      <c r="MC477" s="809"/>
      <c r="MD477" s="809"/>
      <c r="ME477" s="823"/>
      <c r="MF477" s="824"/>
      <c r="MG477" s="824"/>
      <c r="MH477" s="805"/>
      <c r="MI477" s="809"/>
      <c r="MJ477" s="809"/>
      <c r="MK477" s="823"/>
      <c r="ML477" s="824"/>
      <c r="MM477" s="824"/>
      <c r="MN477" s="805"/>
      <c r="MO477" s="809"/>
      <c r="MP477" s="809"/>
      <c r="MQ477" s="823"/>
      <c r="MR477" s="824"/>
      <c r="MS477" s="824"/>
      <c r="MT477" s="805"/>
      <c r="MU477" s="804"/>
      <c r="MV477" s="804"/>
      <c r="MW477" s="823"/>
      <c r="MX477" s="824"/>
      <c r="MY477" s="824"/>
      <c r="MZ477" s="805"/>
      <c r="NA477" s="804"/>
      <c r="NB477" s="804"/>
      <c r="NC477" s="823"/>
      <c r="ND477" s="824"/>
      <c r="NE477" s="824"/>
      <c r="NF477" s="805"/>
      <c r="NG477" s="804"/>
      <c r="NH477" s="804"/>
      <c r="NI477" s="823"/>
      <c r="NJ477" s="824"/>
      <c r="NK477" s="824"/>
      <c r="NL477" s="805"/>
      <c r="NM477" s="809"/>
      <c r="NN477" s="809"/>
      <c r="NO477" s="823"/>
      <c r="NP477" s="824"/>
      <c r="NQ477" s="824"/>
      <c r="NR477" s="805"/>
      <c r="NS477" s="823"/>
      <c r="NT477" s="824"/>
      <c r="NU477" s="824"/>
      <c r="NV477" s="805"/>
      <c r="NW477" s="823"/>
      <c r="NX477" s="824"/>
      <c r="NY477" s="824"/>
      <c r="NZ477" s="834"/>
      <c r="OA477" s="823"/>
      <c r="OB477" s="824"/>
      <c r="OC477" s="824"/>
      <c r="OD477" s="805"/>
      <c r="OE477" s="823"/>
      <c r="OF477" s="824"/>
      <c r="OG477" s="824"/>
      <c r="OH477" s="805"/>
      <c r="OI477" s="823"/>
      <c r="OJ477" s="824"/>
      <c r="OK477" s="824"/>
      <c r="OL477" s="805"/>
      <c r="OM477" s="823"/>
      <c r="ON477" s="824"/>
      <c r="OO477" s="824"/>
      <c r="OP477" s="805"/>
      <c r="OQ477" s="823"/>
      <c r="OR477" s="824"/>
      <c r="OS477" s="824"/>
      <c r="OT477" s="805"/>
      <c r="OU477" s="823"/>
      <c r="OV477" s="824"/>
      <c r="OW477" s="824"/>
      <c r="OX477" s="805"/>
      <c r="OY477" s="823"/>
      <c r="OZ477" s="824"/>
      <c r="PA477" s="824"/>
      <c r="PB477" s="805"/>
      <c r="PC477" s="823"/>
      <c r="PD477" s="824"/>
      <c r="PE477" s="824"/>
      <c r="PF477" s="805"/>
    </row>
    <row r="478" spans="1:422" ht="15" hidden="1" customHeight="1" x14ac:dyDescent="0.25">
      <c r="A478" s="801" t="s">
        <v>34</v>
      </c>
      <c r="B478" s="769" t="s">
        <v>50</v>
      </c>
      <c r="C478" s="769" t="s">
        <v>16</v>
      </c>
      <c r="D478" s="770"/>
      <c r="E478" s="769"/>
      <c r="F478" s="769" t="s">
        <v>120</v>
      </c>
      <c r="G478" s="769" t="s">
        <v>250</v>
      </c>
      <c r="H478" s="769"/>
      <c r="I478" s="769"/>
      <c r="J478" s="769"/>
      <c r="K478" s="769"/>
      <c r="L478" s="769"/>
      <c r="M478" s="769"/>
      <c r="N478" s="769"/>
      <c r="O478" s="769" t="s">
        <v>252</v>
      </c>
      <c r="P478" s="769"/>
      <c r="Q478" s="769"/>
      <c r="R478" s="769"/>
      <c r="S478" s="769"/>
      <c r="T478" s="816"/>
      <c r="U478" s="816"/>
      <c r="V478" s="816"/>
      <c r="W478" s="816"/>
      <c r="X478" s="769">
        <v>1</v>
      </c>
      <c r="Y478" s="769">
        <f>IF(AND(AJ478="",AK478="",AL478="",AN478="",AO478="",OR(AP478="",AP478=Dropdown!$AM$12,AP478=Dropdown!$AM$11)),1,0)</f>
        <v>0</v>
      </c>
      <c r="Z478" s="769">
        <f t="shared" si="67"/>
        <v>1</v>
      </c>
      <c r="AA478" s="769">
        <f t="shared" si="68"/>
        <v>0</v>
      </c>
      <c r="AB478" s="769">
        <f t="shared" si="66"/>
        <v>0</v>
      </c>
      <c r="AC478" s="769"/>
      <c r="AD478" s="772" t="str">
        <f>IF(OR(T478&lt;&gt;"",U478&lt;&gt;""),Dropdown!$A$4,IF(OR(V478&lt;&gt;"",W478&lt;&gt;""),Dropdown!$A$5,Dropdown!$A$3))</f>
        <v>Residential</v>
      </c>
      <c r="AE478" s="773" t="s">
        <v>343</v>
      </c>
      <c r="AF478" s="773" t="str">
        <f>VLOOKUP(AG478,Dropdown!$N$3:$R$62,2,FALSE)</f>
        <v>EAP</v>
      </c>
      <c r="AG478" s="802" t="s">
        <v>34</v>
      </c>
      <c r="AH478" s="773" t="str">
        <f>IF(AG478&lt;&gt;"",VLOOKUP(AG478,Dropdown!$N$3:$R$62,3,FALSE),IF(AF478&lt;&gt;"",VLOOKUP(AF478,Dropdown!$N$3:$R$62,3,FALSE),IF(AE478&lt;&gt;"",VLOOKUP(AE478,Dropdown!$N$3:$R$62,3,FALSE),"")))</f>
        <v>LMI</v>
      </c>
      <c r="AI478" s="773" t="str">
        <f>IF(AG478&lt;&gt;"",VLOOKUP(AG478,Dropdown!$N$3:$R$62,5,FALSE),IF(AF478&lt;&gt;"",VLOOKUP(AF478,Dropdown!$N$3:$R$62,5,FALSE),IF(AE478&lt;&gt;"",VLOOKUP(AE478,Dropdown!$N$3:$R$62,5,FALSE),"")))</f>
        <v>Tropical</v>
      </c>
      <c r="AJ478" s="773"/>
      <c r="AK478" s="773"/>
      <c r="AL478" s="773"/>
      <c r="AM478" s="773"/>
      <c r="AN478" s="773" t="s">
        <v>636</v>
      </c>
      <c r="AO478" s="773"/>
      <c r="AP478" s="773" t="s">
        <v>423</v>
      </c>
      <c r="AQ478" s="769"/>
      <c r="AR478" s="774" t="s">
        <v>251</v>
      </c>
      <c r="AS478" s="845"/>
      <c r="AT478" s="769"/>
      <c r="AU478" s="769"/>
      <c r="AV478" s="846" t="s">
        <v>268</v>
      </c>
      <c r="AW478" s="823"/>
      <c r="AX478" s="824"/>
      <c r="AY478" s="825">
        <v>99.68</v>
      </c>
      <c r="AZ478" s="803"/>
      <c r="BA478" s="804"/>
      <c r="BB478" s="804"/>
      <c r="BC478" s="823"/>
      <c r="BD478" s="824"/>
      <c r="BE478" s="825"/>
      <c r="BF478" s="805"/>
      <c r="BG478" s="804"/>
      <c r="BH478" s="804"/>
      <c r="BI478" s="823"/>
      <c r="BJ478" s="824"/>
      <c r="BK478" s="824"/>
      <c r="BL478" s="805"/>
      <c r="BM478" s="804"/>
      <c r="BN478" s="804"/>
      <c r="BO478" s="826"/>
      <c r="BP478" s="825"/>
      <c r="BQ478" s="825"/>
      <c r="BR478" s="803"/>
      <c r="BS478" s="804"/>
      <c r="BT478" s="804"/>
      <c r="BU478" s="826"/>
      <c r="BV478" s="825"/>
      <c r="BW478" s="825"/>
      <c r="BX478" s="803"/>
      <c r="BY478" s="804"/>
      <c r="BZ478" s="804"/>
      <c r="CA478" s="826"/>
      <c r="CB478" s="825"/>
      <c r="CC478" s="825"/>
      <c r="CD478" s="803"/>
      <c r="CE478" s="804"/>
      <c r="CF478" s="804"/>
      <c r="CG478" s="826"/>
      <c r="CH478" s="825"/>
      <c r="CI478" s="825"/>
      <c r="CJ478" s="803"/>
      <c r="CK478" s="804"/>
      <c r="CL478" s="804"/>
      <c r="CM478" s="826"/>
      <c r="CN478" s="825"/>
      <c r="CO478" s="825"/>
      <c r="CP478" s="803"/>
      <c r="CQ478" s="804"/>
      <c r="CR478" s="804"/>
      <c r="CS478" s="826"/>
      <c r="CT478" s="825"/>
      <c r="CU478" s="825"/>
      <c r="CV478" s="803"/>
      <c r="CW478" s="804"/>
      <c r="CX478" s="804"/>
      <c r="CY478" s="826"/>
      <c r="CZ478" s="825"/>
      <c r="DA478" s="825"/>
      <c r="DB478" s="803"/>
      <c r="DC478" s="804"/>
      <c r="DD478" s="804"/>
      <c r="DE478" s="826"/>
      <c r="DF478" s="825"/>
      <c r="DG478" s="825"/>
      <c r="DH478" s="803"/>
      <c r="DI478" s="804"/>
      <c r="DJ478" s="804"/>
      <c r="DK478" s="826"/>
      <c r="DL478" s="825"/>
      <c r="DM478" s="825"/>
      <c r="DN478" s="803"/>
      <c r="DO478" s="804"/>
      <c r="DP478" s="804"/>
      <c r="DQ478" s="827"/>
      <c r="DR478" s="828"/>
      <c r="DS478" s="835"/>
      <c r="DT478" s="811"/>
      <c r="DU478" s="812"/>
      <c r="DV478" s="812"/>
      <c r="DW478" s="836"/>
      <c r="DX478" s="835"/>
      <c r="DY478" s="828"/>
      <c r="DZ478" s="813"/>
      <c r="EA478" s="814"/>
      <c r="EB478" s="814"/>
      <c r="EC478" s="827"/>
      <c r="ED478" s="828"/>
      <c r="EE478" s="835"/>
      <c r="EF478" s="811"/>
      <c r="EG478" s="812"/>
      <c r="EH478" s="812"/>
      <c r="EI478" s="836"/>
      <c r="EJ478" s="835"/>
      <c r="EK478" s="828"/>
      <c r="EL478" s="813"/>
      <c r="EM478" s="814"/>
      <c r="EN478" s="814"/>
      <c r="EO478" s="827"/>
      <c r="EP478" s="828"/>
      <c r="EQ478" s="835"/>
      <c r="ER478" s="811"/>
      <c r="ES478" s="812"/>
      <c r="ET478" s="812"/>
      <c r="EU478" s="836"/>
      <c r="EV478" s="835"/>
      <c r="EW478" s="828"/>
      <c r="EX478" s="813"/>
      <c r="EY478" s="814"/>
      <c r="EZ478" s="814"/>
      <c r="FA478" s="827"/>
      <c r="FB478" s="828"/>
      <c r="FC478" s="835"/>
      <c r="FD478" s="811"/>
      <c r="FE478" s="812"/>
      <c r="FF478" s="812"/>
      <c r="FG478" s="836"/>
      <c r="FH478" s="835"/>
      <c r="FI478" s="828"/>
      <c r="FJ478" s="813"/>
      <c r="FK478" s="814"/>
      <c r="FL478" s="814"/>
      <c r="FM478" s="827"/>
      <c r="FN478" s="828"/>
      <c r="FO478" s="835"/>
      <c r="FP478" s="811"/>
      <c r="FQ478" s="812"/>
      <c r="FR478" s="812"/>
      <c r="FS478" s="823"/>
      <c r="FT478" s="824"/>
      <c r="FU478" s="825"/>
      <c r="FV478" s="803"/>
      <c r="FW478" s="804"/>
      <c r="FX478" s="804"/>
      <c r="FY478" s="826"/>
      <c r="FZ478" s="825"/>
      <c r="GA478" s="824"/>
      <c r="GB478" s="805"/>
      <c r="GC478" s="804"/>
      <c r="GD478" s="804"/>
      <c r="GE478" s="823"/>
      <c r="GF478" s="824"/>
      <c r="GG478" s="825"/>
      <c r="GH478" s="803"/>
      <c r="GI478" s="809"/>
      <c r="GJ478" s="809"/>
      <c r="GK478" s="826"/>
      <c r="GL478" s="825"/>
      <c r="GM478" s="824"/>
      <c r="GN478" s="805"/>
      <c r="GO478" s="804"/>
      <c r="GP478" s="804"/>
      <c r="GQ478" s="823"/>
      <c r="GR478" s="824"/>
      <c r="GS478" s="825"/>
      <c r="GT478" s="803"/>
      <c r="GU478" s="809"/>
      <c r="GV478" s="809"/>
      <c r="GW478" s="826"/>
      <c r="GX478" s="825"/>
      <c r="GY478" s="824"/>
      <c r="GZ478" s="805"/>
      <c r="HA478" s="804"/>
      <c r="HB478" s="804"/>
      <c r="HC478" s="823"/>
      <c r="HD478" s="824"/>
      <c r="HE478" s="825"/>
      <c r="HF478" s="803"/>
      <c r="HG478" s="809"/>
      <c r="HH478" s="809"/>
      <c r="HI478" s="826"/>
      <c r="HJ478" s="825"/>
      <c r="HK478" s="824"/>
      <c r="HL478" s="805"/>
      <c r="HM478" s="804"/>
      <c r="HN478" s="804"/>
      <c r="HO478" s="823"/>
      <c r="HP478" s="824"/>
      <c r="HQ478" s="825"/>
      <c r="HR478" s="803"/>
      <c r="HS478" s="809"/>
      <c r="HT478" s="809"/>
      <c r="HU478" s="826"/>
      <c r="HV478" s="825"/>
      <c r="HW478" s="824"/>
      <c r="HX478" s="805"/>
      <c r="HY478" s="804"/>
      <c r="HZ478" s="804"/>
      <c r="IA478" s="823"/>
      <c r="IB478" s="824"/>
      <c r="IC478" s="825"/>
      <c r="ID478" s="803"/>
      <c r="IE478" s="804"/>
      <c r="IF478" s="804"/>
      <c r="IG478" s="826"/>
      <c r="IH478" s="825"/>
      <c r="II478" s="824"/>
      <c r="IJ478" s="805"/>
      <c r="IK478" s="804"/>
      <c r="IL478" s="804"/>
      <c r="IM478" s="823"/>
      <c r="IN478" s="824"/>
      <c r="IO478" s="825"/>
      <c r="IP478" s="803"/>
      <c r="IQ478" s="804"/>
      <c r="IR478" s="804"/>
      <c r="IS478" s="826"/>
      <c r="IT478" s="825"/>
      <c r="IU478" s="824"/>
      <c r="IV478" s="805"/>
      <c r="IW478" s="804"/>
      <c r="IX478" s="804"/>
      <c r="IY478" s="823"/>
      <c r="IZ478" s="824"/>
      <c r="JA478" s="825"/>
      <c r="JB478" s="803"/>
      <c r="JC478" s="804"/>
      <c r="JD478" s="804"/>
      <c r="JE478" s="826"/>
      <c r="JF478" s="825"/>
      <c r="JG478" s="824"/>
      <c r="JH478" s="805"/>
      <c r="JI478" s="804"/>
      <c r="JJ478" s="804"/>
      <c r="JK478" s="823"/>
      <c r="JL478" s="824"/>
      <c r="JM478" s="825"/>
      <c r="JN478" s="803"/>
      <c r="JO478" s="809"/>
      <c r="JP478" s="809"/>
      <c r="JQ478" s="826"/>
      <c r="JR478" s="825"/>
      <c r="JS478" s="824"/>
      <c r="JT478" s="805"/>
      <c r="JU478" s="804"/>
      <c r="JV478" s="804"/>
      <c r="JW478" s="823"/>
      <c r="JX478" s="824"/>
      <c r="JY478" s="824"/>
      <c r="JZ478" s="805"/>
      <c r="KA478" s="809"/>
      <c r="KB478" s="809"/>
      <c r="KC478" s="823"/>
      <c r="KD478" s="824"/>
      <c r="KE478" s="824"/>
      <c r="KF478" s="805"/>
      <c r="KG478" s="809"/>
      <c r="KH478" s="809"/>
      <c r="KI478" s="823"/>
      <c r="KJ478" s="824"/>
      <c r="KK478" s="824"/>
      <c r="KL478" s="805"/>
      <c r="KM478" s="809"/>
      <c r="KN478" s="809"/>
      <c r="KO478" s="823"/>
      <c r="KP478" s="824"/>
      <c r="KQ478" s="824"/>
      <c r="KR478" s="805"/>
      <c r="KS478" s="804"/>
      <c r="KT478" s="804"/>
      <c r="KU478" s="823"/>
      <c r="KV478" s="824"/>
      <c r="KW478" s="824"/>
      <c r="KX478" s="805"/>
      <c r="KY478" s="809"/>
      <c r="KZ478" s="809"/>
      <c r="LA478" s="823"/>
      <c r="LB478" s="824"/>
      <c r="LC478" s="824"/>
      <c r="LD478" s="805"/>
      <c r="LE478" s="804"/>
      <c r="LF478" s="804"/>
      <c r="LG478" s="823"/>
      <c r="LH478" s="824"/>
      <c r="LI478" s="824"/>
      <c r="LJ478" s="805"/>
      <c r="LK478" s="804"/>
      <c r="LL478" s="804"/>
      <c r="LM478" s="823"/>
      <c r="LN478" s="824"/>
      <c r="LO478" s="824"/>
      <c r="LP478" s="805"/>
      <c r="LQ478" s="809"/>
      <c r="LR478" s="809"/>
      <c r="LS478" s="823"/>
      <c r="LT478" s="824"/>
      <c r="LU478" s="824"/>
      <c r="LV478" s="805"/>
      <c r="LW478" s="804"/>
      <c r="LX478" s="804"/>
      <c r="LY478" s="823"/>
      <c r="LZ478" s="824"/>
      <c r="MA478" s="824"/>
      <c r="MB478" s="805"/>
      <c r="MC478" s="809"/>
      <c r="MD478" s="809"/>
      <c r="ME478" s="823"/>
      <c r="MF478" s="824"/>
      <c r="MG478" s="824"/>
      <c r="MH478" s="805"/>
      <c r="MI478" s="809"/>
      <c r="MJ478" s="809"/>
      <c r="MK478" s="823"/>
      <c r="ML478" s="824"/>
      <c r="MM478" s="824"/>
      <c r="MN478" s="805"/>
      <c r="MO478" s="809"/>
      <c r="MP478" s="809"/>
      <c r="MQ478" s="823"/>
      <c r="MR478" s="824"/>
      <c r="MS478" s="824"/>
      <c r="MT478" s="805"/>
      <c r="MU478" s="804"/>
      <c r="MV478" s="804"/>
      <c r="MW478" s="823"/>
      <c r="MX478" s="824"/>
      <c r="MY478" s="824"/>
      <c r="MZ478" s="805"/>
      <c r="NA478" s="804"/>
      <c r="NB478" s="804"/>
      <c r="NC478" s="823"/>
      <c r="ND478" s="824"/>
      <c r="NE478" s="824"/>
      <c r="NF478" s="805"/>
      <c r="NG478" s="804"/>
      <c r="NH478" s="804"/>
      <c r="NI478" s="823"/>
      <c r="NJ478" s="824"/>
      <c r="NK478" s="824"/>
      <c r="NL478" s="805"/>
      <c r="NM478" s="809"/>
      <c r="NN478" s="809"/>
      <c r="NO478" s="823"/>
      <c r="NP478" s="824"/>
      <c r="NQ478" s="824"/>
      <c r="NR478" s="805"/>
      <c r="NS478" s="823"/>
      <c r="NT478" s="824"/>
      <c r="NU478" s="824"/>
      <c r="NV478" s="805"/>
      <c r="NW478" s="823"/>
      <c r="NX478" s="824"/>
      <c r="NY478" s="824"/>
      <c r="NZ478" s="834"/>
      <c r="OA478" s="823"/>
      <c r="OB478" s="824"/>
      <c r="OC478" s="824"/>
      <c r="OD478" s="805"/>
      <c r="OE478" s="823"/>
      <c r="OF478" s="824"/>
      <c r="OG478" s="824"/>
      <c r="OH478" s="805"/>
      <c r="OI478" s="823"/>
      <c r="OJ478" s="824"/>
      <c r="OK478" s="824"/>
      <c r="OL478" s="805"/>
      <c r="OM478" s="823"/>
      <c r="ON478" s="824"/>
      <c r="OO478" s="824"/>
      <c r="OP478" s="805"/>
      <c r="OQ478" s="823"/>
      <c r="OR478" s="824"/>
      <c r="OS478" s="824"/>
      <c r="OT478" s="805"/>
      <c r="OU478" s="823"/>
      <c r="OV478" s="824"/>
      <c r="OW478" s="824"/>
      <c r="OX478" s="805"/>
      <c r="OY478" s="823"/>
      <c r="OZ478" s="824"/>
      <c r="PA478" s="824"/>
      <c r="PB478" s="805"/>
      <c r="PC478" s="823"/>
      <c r="PD478" s="824"/>
      <c r="PE478" s="824"/>
      <c r="PF478" s="805"/>
    </row>
    <row r="479" spans="1:422" ht="15" hidden="1" customHeight="1" x14ac:dyDescent="0.25">
      <c r="A479" s="801" t="s">
        <v>34</v>
      </c>
      <c r="B479" s="769" t="s">
        <v>50</v>
      </c>
      <c r="C479" s="769" t="s">
        <v>16</v>
      </c>
      <c r="D479" s="770"/>
      <c r="E479" s="769"/>
      <c r="F479" s="769" t="s">
        <v>120</v>
      </c>
      <c r="G479" s="769" t="s">
        <v>250</v>
      </c>
      <c r="H479" s="769"/>
      <c r="I479" s="769"/>
      <c r="J479" s="769"/>
      <c r="K479" s="769"/>
      <c r="L479" s="769"/>
      <c r="M479" s="769"/>
      <c r="N479" s="769"/>
      <c r="O479" s="769" t="s">
        <v>254</v>
      </c>
      <c r="P479" s="769"/>
      <c r="Q479" s="769"/>
      <c r="R479" s="769"/>
      <c r="S479" s="769"/>
      <c r="T479" s="816"/>
      <c r="U479" s="816"/>
      <c r="V479" s="816"/>
      <c r="W479" s="816"/>
      <c r="X479" s="769">
        <v>1</v>
      </c>
      <c r="Y479" s="769">
        <f>IF(AND(AJ479="",AK479="",AL479="",AN479="",AO479="",OR(AP479="",AP479=Dropdown!$AM$12,AP479=Dropdown!$AM$11)),1,0)</f>
        <v>0</v>
      </c>
      <c r="Z479" s="769">
        <f t="shared" si="67"/>
        <v>0</v>
      </c>
      <c r="AA479" s="769">
        <f t="shared" si="68"/>
        <v>0</v>
      </c>
      <c r="AB479" s="769">
        <f t="shared" si="66"/>
        <v>0</v>
      </c>
      <c r="AC479" s="769"/>
      <c r="AD479" s="772" t="str">
        <f>IF(OR(T479&lt;&gt;"",U479&lt;&gt;""),Dropdown!$A$4,IF(OR(V479&lt;&gt;"",W479&lt;&gt;""),Dropdown!$A$5,Dropdown!$A$3))</f>
        <v>Residential</v>
      </c>
      <c r="AE479" s="773" t="s">
        <v>343</v>
      </c>
      <c r="AF479" s="773" t="str">
        <f>VLOOKUP(AG479,Dropdown!$N$3:$R$62,2,FALSE)</f>
        <v>EAP</v>
      </c>
      <c r="AG479" s="802" t="s">
        <v>34</v>
      </c>
      <c r="AH479" s="773" t="str">
        <f>IF(AG479&lt;&gt;"",VLOOKUP(AG479,Dropdown!$N$3:$R$62,3,FALSE),IF(AF479&lt;&gt;"",VLOOKUP(AF479,Dropdown!$N$3:$R$62,3,FALSE),IF(AE479&lt;&gt;"",VLOOKUP(AE479,Dropdown!$N$3:$R$62,3,FALSE),"")))</f>
        <v>LMI</v>
      </c>
      <c r="AI479" s="773" t="str">
        <f>IF(AG479&lt;&gt;"",VLOOKUP(AG479,Dropdown!$N$3:$R$62,5,FALSE),IF(AF479&lt;&gt;"",VLOOKUP(AF479,Dropdown!$N$3:$R$62,5,FALSE),IF(AE479&lt;&gt;"",VLOOKUP(AE479,Dropdown!$N$3:$R$62,5,FALSE),"")))</f>
        <v>Tropical</v>
      </c>
      <c r="AJ479" s="773"/>
      <c r="AK479" s="773"/>
      <c r="AL479" s="773"/>
      <c r="AM479" s="773"/>
      <c r="AN479" s="773" t="s">
        <v>637</v>
      </c>
      <c r="AO479" s="773"/>
      <c r="AP479" s="773" t="s">
        <v>423</v>
      </c>
      <c r="AQ479" s="769"/>
      <c r="AR479" s="774" t="s">
        <v>251</v>
      </c>
      <c r="AS479" s="845"/>
      <c r="AT479" s="769"/>
      <c r="AU479" s="769"/>
      <c r="AV479" s="846" t="s">
        <v>268</v>
      </c>
      <c r="AW479" s="823"/>
      <c r="AX479" s="824"/>
      <c r="AY479" s="825" t="s">
        <v>630</v>
      </c>
      <c r="AZ479" s="803"/>
      <c r="BA479" s="804"/>
      <c r="BB479" s="804"/>
      <c r="BC479" s="823"/>
      <c r="BD479" s="824"/>
      <c r="BE479" s="825"/>
      <c r="BF479" s="805"/>
      <c r="BG479" s="804"/>
      <c r="BH479" s="804"/>
      <c r="BI479" s="823"/>
      <c r="BJ479" s="824"/>
      <c r="BK479" s="824"/>
      <c r="BL479" s="805"/>
      <c r="BM479" s="804"/>
      <c r="BN479" s="804"/>
      <c r="BO479" s="826"/>
      <c r="BP479" s="825"/>
      <c r="BQ479" s="825"/>
      <c r="BR479" s="803"/>
      <c r="BS479" s="804"/>
      <c r="BT479" s="804"/>
      <c r="BU479" s="826"/>
      <c r="BV479" s="825"/>
      <c r="BW479" s="825"/>
      <c r="BX479" s="803"/>
      <c r="BY479" s="804"/>
      <c r="BZ479" s="804"/>
      <c r="CA479" s="826"/>
      <c r="CB479" s="825"/>
      <c r="CC479" s="825"/>
      <c r="CD479" s="803"/>
      <c r="CE479" s="804"/>
      <c r="CF479" s="804"/>
      <c r="CG479" s="826"/>
      <c r="CH479" s="825"/>
      <c r="CI479" s="825"/>
      <c r="CJ479" s="803"/>
      <c r="CK479" s="804"/>
      <c r="CL479" s="804"/>
      <c r="CM479" s="826"/>
      <c r="CN479" s="825"/>
      <c r="CO479" s="825"/>
      <c r="CP479" s="803"/>
      <c r="CQ479" s="804"/>
      <c r="CR479" s="804"/>
      <c r="CS479" s="826"/>
      <c r="CT479" s="825"/>
      <c r="CU479" s="825"/>
      <c r="CV479" s="803"/>
      <c r="CW479" s="804"/>
      <c r="CX479" s="804"/>
      <c r="CY479" s="826"/>
      <c r="CZ479" s="825"/>
      <c r="DA479" s="825"/>
      <c r="DB479" s="803"/>
      <c r="DC479" s="804"/>
      <c r="DD479" s="804"/>
      <c r="DE479" s="826"/>
      <c r="DF479" s="825"/>
      <c r="DG479" s="825"/>
      <c r="DH479" s="803"/>
      <c r="DI479" s="804"/>
      <c r="DJ479" s="804"/>
      <c r="DK479" s="826"/>
      <c r="DL479" s="825"/>
      <c r="DM479" s="825"/>
      <c r="DN479" s="803"/>
      <c r="DO479" s="804"/>
      <c r="DP479" s="804"/>
      <c r="DQ479" s="827"/>
      <c r="DR479" s="828"/>
      <c r="DS479" s="835"/>
      <c r="DT479" s="811"/>
      <c r="DU479" s="812"/>
      <c r="DV479" s="812"/>
      <c r="DW479" s="836"/>
      <c r="DX479" s="835"/>
      <c r="DY479" s="828"/>
      <c r="DZ479" s="813"/>
      <c r="EA479" s="814"/>
      <c r="EB479" s="814"/>
      <c r="EC479" s="827"/>
      <c r="ED479" s="828"/>
      <c r="EE479" s="835"/>
      <c r="EF479" s="811"/>
      <c r="EG479" s="812"/>
      <c r="EH479" s="812"/>
      <c r="EI479" s="836"/>
      <c r="EJ479" s="835"/>
      <c r="EK479" s="828"/>
      <c r="EL479" s="813"/>
      <c r="EM479" s="814"/>
      <c r="EN479" s="814"/>
      <c r="EO479" s="827"/>
      <c r="EP479" s="828"/>
      <c r="EQ479" s="835"/>
      <c r="ER479" s="811"/>
      <c r="ES479" s="812"/>
      <c r="ET479" s="812"/>
      <c r="EU479" s="836"/>
      <c r="EV479" s="835"/>
      <c r="EW479" s="828"/>
      <c r="EX479" s="813"/>
      <c r="EY479" s="814"/>
      <c r="EZ479" s="814"/>
      <c r="FA479" s="827"/>
      <c r="FB479" s="828"/>
      <c r="FC479" s="835"/>
      <c r="FD479" s="811"/>
      <c r="FE479" s="812"/>
      <c r="FF479" s="812"/>
      <c r="FG479" s="836"/>
      <c r="FH479" s="835"/>
      <c r="FI479" s="828"/>
      <c r="FJ479" s="813"/>
      <c r="FK479" s="814"/>
      <c r="FL479" s="814"/>
      <c r="FM479" s="827"/>
      <c r="FN479" s="828"/>
      <c r="FO479" s="835"/>
      <c r="FP479" s="811"/>
      <c r="FQ479" s="812"/>
      <c r="FR479" s="812"/>
      <c r="FS479" s="823"/>
      <c r="FT479" s="824"/>
      <c r="FU479" s="825"/>
      <c r="FV479" s="803"/>
      <c r="FW479" s="804"/>
      <c r="FX479" s="804"/>
      <c r="FY479" s="826"/>
      <c r="FZ479" s="825"/>
      <c r="GA479" s="824"/>
      <c r="GB479" s="805"/>
      <c r="GC479" s="804"/>
      <c r="GD479" s="804"/>
      <c r="GE479" s="823"/>
      <c r="GF479" s="824"/>
      <c r="GG479" s="825"/>
      <c r="GH479" s="803"/>
      <c r="GI479" s="809"/>
      <c r="GJ479" s="809"/>
      <c r="GK479" s="826"/>
      <c r="GL479" s="825"/>
      <c r="GM479" s="824"/>
      <c r="GN479" s="805"/>
      <c r="GO479" s="804"/>
      <c r="GP479" s="804"/>
      <c r="GQ479" s="823"/>
      <c r="GR479" s="824"/>
      <c r="GS479" s="825"/>
      <c r="GT479" s="803"/>
      <c r="GU479" s="809"/>
      <c r="GV479" s="809"/>
      <c r="GW479" s="826"/>
      <c r="GX479" s="825"/>
      <c r="GY479" s="824"/>
      <c r="GZ479" s="805"/>
      <c r="HA479" s="804"/>
      <c r="HB479" s="804"/>
      <c r="HC479" s="823"/>
      <c r="HD479" s="824"/>
      <c r="HE479" s="825"/>
      <c r="HF479" s="803"/>
      <c r="HG479" s="809"/>
      <c r="HH479" s="809"/>
      <c r="HI479" s="826"/>
      <c r="HJ479" s="825"/>
      <c r="HK479" s="824"/>
      <c r="HL479" s="805"/>
      <c r="HM479" s="804"/>
      <c r="HN479" s="804"/>
      <c r="HO479" s="823"/>
      <c r="HP479" s="824"/>
      <c r="HQ479" s="825"/>
      <c r="HR479" s="803"/>
      <c r="HS479" s="809"/>
      <c r="HT479" s="809"/>
      <c r="HU479" s="826"/>
      <c r="HV479" s="825"/>
      <c r="HW479" s="824"/>
      <c r="HX479" s="805"/>
      <c r="HY479" s="804"/>
      <c r="HZ479" s="804"/>
      <c r="IA479" s="823"/>
      <c r="IB479" s="824"/>
      <c r="IC479" s="825"/>
      <c r="ID479" s="803"/>
      <c r="IE479" s="804"/>
      <c r="IF479" s="804"/>
      <c r="IG479" s="826"/>
      <c r="IH479" s="825"/>
      <c r="II479" s="824"/>
      <c r="IJ479" s="805"/>
      <c r="IK479" s="804"/>
      <c r="IL479" s="804"/>
      <c r="IM479" s="823"/>
      <c r="IN479" s="824"/>
      <c r="IO479" s="825"/>
      <c r="IP479" s="803"/>
      <c r="IQ479" s="804"/>
      <c r="IR479" s="804"/>
      <c r="IS479" s="826"/>
      <c r="IT479" s="825"/>
      <c r="IU479" s="824"/>
      <c r="IV479" s="805"/>
      <c r="IW479" s="804"/>
      <c r="IX479" s="804"/>
      <c r="IY479" s="823"/>
      <c r="IZ479" s="824"/>
      <c r="JA479" s="825"/>
      <c r="JB479" s="803"/>
      <c r="JC479" s="804"/>
      <c r="JD479" s="804"/>
      <c r="JE479" s="826"/>
      <c r="JF479" s="825"/>
      <c r="JG479" s="824"/>
      <c r="JH479" s="805"/>
      <c r="JI479" s="804"/>
      <c r="JJ479" s="804"/>
      <c r="JK479" s="823"/>
      <c r="JL479" s="824"/>
      <c r="JM479" s="825"/>
      <c r="JN479" s="803"/>
      <c r="JO479" s="809"/>
      <c r="JP479" s="809"/>
      <c r="JQ479" s="826"/>
      <c r="JR479" s="825"/>
      <c r="JS479" s="824"/>
      <c r="JT479" s="805"/>
      <c r="JU479" s="804"/>
      <c r="JV479" s="804"/>
      <c r="JW479" s="823"/>
      <c r="JX479" s="824"/>
      <c r="JY479" s="824"/>
      <c r="JZ479" s="805"/>
      <c r="KA479" s="809"/>
      <c r="KB479" s="809"/>
      <c r="KC479" s="823"/>
      <c r="KD479" s="824"/>
      <c r="KE479" s="824"/>
      <c r="KF479" s="805"/>
      <c r="KG479" s="809"/>
      <c r="KH479" s="809"/>
      <c r="KI479" s="823"/>
      <c r="KJ479" s="824"/>
      <c r="KK479" s="824"/>
      <c r="KL479" s="805"/>
      <c r="KM479" s="809"/>
      <c r="KN479" s="809"/>
      <c r="KO479" s="823"/>
      <c r="KP479" s="824"/>
      <c r="KQ479" s="824"/>
      <c r="KR479" s="805"/>
      <c r="KS479" s="804"/>
      <c r="KT479" s="804"/>
      <c r="KU479" s="823"/>
      <c r="KV479" s="824"/>
      <c r="KW479" s="824"/>
      <c r="KX479" s="805"/>
      <c r="KY479" s="809"/>
      <c r="KZ479" s="809"/>
      <c r="LA479" s="823"/>
      <c r="LB479" s="824"/>
      <c r="LC479" s="824"/>
      <c r="LD479" s="805"/>
      <c r="LE479" s="804"/>
      <c r="LF479" s="804"/>
      <c r="LG479" s="823"/>
      <c r="LH479" s="824"/>
      <c r="LI479" s="824"/>
      <c r="LJ479" s="805"/>
      <c r="LK479" s="804"/>
      <c r="LL479" s="804"/>
      <c r="LM479" s="823"/>
      <c r="LN479" s="824"/>
      <c r="LO479" s="824"/>
      <c r="LP479" s="805"/>
      <c r="LQ479" s="809"/>
      <c r="LR479" s="809"/>
      <c r="LS479" s="823"/>
      <c r="LT479" s="824"/>
      <c r="LU479" s="824"/>
      <c r="LV479" s="805"/>
      <c r="LW479" s="804"/>
      <c r="LX479" s="804"/>
      <c r="LY479" s="823"/>
      <c r="LZ479" s="824"/>
      <c r="MA479" s="824"/>
      <c r="MB479" s="805"/>
      <c r="MC479" s="809"/>
      <c r="MD479" s="809"/>
      <c r="ME479" s="823"/>
      <c r="MF479" s="824"/>
      <c r="MG479" s="824"/>
      <c r="MH479" s="805"/>
      <c r="MI479" s="809"/>
      <c r="MJ479" s="809"/>
      <c r="MK479" s="823"/>
      <c r="ML479" s="824"/>
      <c r="MM479" s="824"/>
      <c r="MN479" s="805"/>
      <c r="MO479" s="809"/>
      <c r="MP479" s="809"/>
      <c r="MQ479" s="823"/>
      <c r="MR479" s="824"/>
      <c r="MS479" s="824"/>
      <c r="MT479" s="805"/>
      <c r="MU479" s="804"/>
      <c r="MV479" s="804"/>
      <c r="MW479" s="823"/>
      <c r="MX479" s="824"/>
      <c r="MY479" s="824"/>
      <c r="MZ479" s="805"/>
      <c r="NA479" s="804"/>
      <c r="NB479" s="804"/>
      <c r="NC479" s="823"/>
      <c r="ND479" s="824"/>
      <c r="NE479" s="824"/>
      <c r="NF479" s="805"/>
      <c r="NG479" s="804"/>
      <c r="NH479" s="804"/>
      <c r="NI479" s="823"/>
      <c r="NJ479" s="824"/>
      <c r="NK479" s="824"/>
      <c r="NL479" s="805"/>
      <c r="NM479" s="809"/>
      <c r="NN479" s="809"/>
      <c r="NO479" s="823"/>
      <c r="NP479" s="824"/>
      <c r="NQ479" s="824"/>
      <c r="NR479" s="805"/>
      <c r="NS479" s="823"/>
      <c r="NT479" s="824"/>
      <c r="NU479" s="824"/>
      <c r="NV479" s="805"/>
      <c r="NW479" s="823"/>
      <c r="NX479" s="824"/>
      <c r="NY479" s="824"/>
      <c r="NZ479" s="834"/>
      <c r="OA479" s="823"/>
      <c r="OB479" s="824"/>
      <c r="OC479" s="824"/>
      <c r="OD479" s="805"/>
      <c r="OE479" s="823"/>
      <c r="OF479" s="824"/>
      <c r="OG479" s="824"/>
      <c r="OH479" s="805"/>
      <c r="OI479" s="823"/>
      <c r="OJ479" s="824"/>
      <c r="OK479" s="824"/>
      <c r="OL479" s="805"/>
      <c r="OM479" s="823"/>
      <c r="ON479" s="824"/>
      <c r="OO479" s="824"/>
      <c r="OP479" s="805"/>
      <c r="OQ479" s="823"/>
      <c r="OR479" s="824"/>
      <c r="OS479" s="824"/>
      <c r="OT479" s="805"/>
      <c r="OU479" s="823"/>
      <c r="OV479" s="824"/>
      <c r="OW479" s="824"/>
      <c r="OX479" s="805"/>
      <c r="OY479" s="823"/>
      <c r="OZ479" s="824"/>
      <c r="PA479" s="824"/>
      <c r="PB479" s="805"/>
      <c r="PC479" s="823"/>
      <c r="PD479" s="824"/>
      <c r="PE479" s="824"/>
      <c r="PF479" s="805"/>
    </row>
    <row r="480" spans="1:422" ht="15" hidden="1" customHeight="1" x14ac:dyDescent="0.25">
      <c r="A480" s="801" t="s">
        <v>17</v>
      </c>
      <c r="B480" s="769" t="s">
        <v>18</v>
      </c>
      <c r="C480" s="769" t="s">
        <v>16</v>
      </c>
      <c r="D480" s="770"/>
      <c r="E480" s="769"/>
      <c r="F480" s="769" t="s">
        <v>147</v>
      </c>
      <c r="G480" s="769" t="s">
        <v>121</v>
      </c>
      <c r="H480" s="769" t="s">
        <v>125</v>
      </c>
      <c r="I480" s="769"/>
      <c r="J480" s="769"/>
      <c r="K480" s="769"/>
      <c r="L480" s="769"/>
      <c r="M480" s="769"/>
      <c r="N480" s="769"/>
      <c r="O480" s="769" t="s">
        <v>253</v>
      </c>
      <c r="P480" s="769"/>
      <c r="Q480" s="769"/>
      <c r="R480" s="769"/>
      <c r="S480" s="769"/>
      <c r="T480" s="816"/>
      <c r="U480" s="816"/>
      <c r="V480" s="816"/>
      <c r="W480" s="816"/>
      <c r="X480" s="769">
        <v>1</v>
      </c>
      <c r="Y480" s="769">
        <f>IF(AND(AJ480="",AK480="",AL480="",AN480="",AO480="",OR(AP480="",AP480=Dropdown!$AM$12,AP480=Dropdown!$AM$11)),1,0)</f>
        <v>1</v>
      </c>
      <c r="Z480" s="769">
        <f t="shared" si="67"/>
        <v>1</v>
      </c>
      <c r="AA480" s="769">
        <f t="shared" si="68"/>
        <v>0</v>
      </c>
      <c r="AB480" s="769">
        <f t="shared" si="66"/>
        <v>0</v>
      </c>
      <c r="AC480" s="769"/>
      <c r="AD480" s="772" t="str">
        <f>IF(OR(T480&lt;&gt;"",U480&lt;&gt;""),Dropdown!$A$4,IF(OR(V480&lt;&gt;"",W480&lt;&gt;""),Dropdown!$A$5,Dropdown!$A$3))</f>
        <v>Residential</v>
      </c>
      <c r="AE480" s="773" t="s">
        <v>343</v>
      </c>
      <c r="AF480" s="773" t="str">
        <f>VLOOKUP(AG480,Dropdown!$N$3:$R$62,2,FALSE)</f>
        <v>SSA</v>
      </c>
      <c r="AG480" s="802" t="s">
        <v>17</v>
      </c>
      <c r="AH480" s="773" t="str">
        <f>IF(AG480&lt;&gt;"",VLOOKUP(AG480,Dropdown!$N$3:$R$62,3,FALSE),IF(AF480&lt;&gt;"",VLOOKUP(AF480,Dropdown!$N$3:$R$62,3,FALSE),IF(AE480&lt;&gt;"",VLOOKUP(AE480,Dropdown!$N$3:$R$62,3,FALSE),"")))</f>
        <v>LMI</v>
      </c>
      <c r="AI480" s="773" t="str">
        <f>IF(AG480&lt;&gt;"",VLOOKUP(AG480,Dropdown!$N$3:$R$62,5,FALSE),IF(AF480&lt;&gt;"",VLOOKUP(AF480,Dropdown!$N$3:$R$62,5,FALSE),IF(AE480&lt;&gt;"",VLOOKUP(AE480,Dropdown!$N$3:$R$62,5,FALSE),"")))</f>
        <v>Moderate</v>
      </c>
      <c r="AJ480" s="773"/>
      <c r="AK480" s="773"/>
      <c r="AL480" s="773"/>
      <c r="AM480" s="773"/>
      <c r="AN480" s="773"/>
      <c r="AO480" s="773"/>
      <c r="AP480" s="773" t="s">
        <v>423</v>
      </c>
      <c r="AQ480" s="769"/>
      <c r="AR480" s="774" t="s">
        <v>251</v>
      </c>
      <c r="AS480" s="845"/>
      <c r="AT480" s="769"/>
      <c r="AU480" s="769"/>
      <c r="AV480" s="846" t="s">
        <v>269</v>
      </c>
      <c r="AW480" s="823"/>
      <c r="AX480" s="824"/>
      <c r="AY480" s="824">
        <v>58.24</v>
      </c>
      <c r="AZ480" s="803"/>
      <c r="BA480" s="804"/>
      <c r="BB480" s="804"/>
      <c r="BC480" s="823"/>
      <c r="BD480" s="824"/>
      <c r="BE480" s="825"/>
      <c r="BF480" s="805"/>
      <c r="BG480" s="804"/>
      <c r="BH480" s="804"/>
      <c r="BI480" s="823"/>
      <c r="BJ480" s="824"/>
      <c r="BK480" s="824"/>
      <c r="BL480" s="805"/>
      <c r="BM480" s="804"/>
      <c r="BN480" s="804"/>
      <c r="BO480" s="826"/>
      <c r="BP480" s="825"/>
      <c r="BQ480" s="825"/>
      <c r="BR480" s="803"/>
      <c r="BS480" s="804"/>
      <c r="BT480" s="804"/>
      <c r="BU480" s="826"/>
      <c r="BV480" s="825"/>
      <c r="BW480" s="825"/>
      <c r="BX480" s="803"/>
      <c r="BY480" s="804"/>
      <c r="BZ480" s="804"/>
      <c r="CA480" s="826"/>
      <c r="CB480" s="825"/>
      <c r="CC480" s="825"/>
      <c r="CD480" s="803"/>
      <c r="CE480" s="804"/>
      <c r="CF480" s="804"/>
      <c r="CG480" s="826"/>
      <c r="CH480" s="825"/>
      <c r="CI480" s="825"/>
      <c r="CJ480" s="803"/>
      <c r="CK480" s="804"/>
      <c r="CL480" s="804"/>
      <c r="CM480" s="826"/>
      <c r="CN480" s="825"/>
      <c r="CO480" s="825"/>
      <c r="CP480" s="803"/>
      <c r="CQ480" s="804"/>
      <c r="CR480" s="804"/>
      <c r="CS480" s="826"/>
      <c r="CT480" s="825"/>
      <c r="CU480" s="825"/>
      <c r="CV480" s="803"/>
      <c r="CW480" s="804"/>
      <c r="CX480" s="804"/>
      <c r="CY480" s="826"/>
      <c r="CZ480" s="825"/>
      <c r="DA480" s="825"/>
      <c r="DB480" s="803"/>
      <c r="DC480" s="804"/>
      <c r="DD480" s="804"/>
      <c r="DE480" s="826"/>
      <c r="DF480" s="825"/>
      <c r="DG480" s="825"/>
      <c r="DH480" s="803"/>
      <c r="DI480" s="804"/>
      <c r="DJ480" s="804"/>
      <c r="DK480" s="826"/>
      <c r="DL480" s="825"/>
      <c r="DM480" s="825"/>
      <c r="DN480" s="803"/>
      <c r="DO480" s="804"/>
      <c r="DP480" s="804"/>
      <c r="DQ480" s="827"/>
      <c r="DR480" s="828"/>
      <c r="DS480" s="835"/>
      <c r="DT480" s="811"/>
      <c r="DU480" s="812"/>
      <c r="DV480" s="812"/>
      <c r="DW480" s="836"/>
      <c r="DX480" s="835"/>
      <c r="DY480" s="828"/>
      <c r="DZ480" s="813"/>
      <c r="EA480" s="814"/>
      <c r="EB480" s="814"/>
      <c r="EC480" s="827"/>
      <c r="ED480" s="828"/>
      <c r="EE480" s="835"/>
      <c r="EF480" s="811"/>
      <c r="EG480" s="812"/>
      <c r="EH480" s="812"/>
      <c r="EI480" s="836"/>
      <c r="EJ480" s="835"/>
      <c r="EK480" s="828"/>
      <c r="EL480" s="813"/>
      <c r="EM480" s="814"/>
      <c r="EN480" s="814"/>
      <c r="EO480" s="827"/>
      <c r="EP480" s="828"/>
      <c r="EQ480" s="835"/>
      <c r="ER480" s="811"/>
      <c r="ES480" s="812"/>
      <c r="ET480" s="812"/>
      <c r="EU480" s="836"/>
      <c r="EV480" s="835"/>
      <c r="EW480" s="828"/>
      <c r="EX480" s="813"/>
      <c r="EY480" s="814"/>
      <c r="EZ480" s="814"/>
      <c r="FA480" s="827"/>
      <c r="FB480" s="828"/>
      <c r="FC480" s="835"/>
      <c r="FD480" s="811"/>
      <c r="FE480" s="812"/>
      <c r="FF480" s="812"/>
      <c r="FG480" s="836"/>
      <c r="FH480" s="835"/>
      <c r="FI480" s="828"/>
      <c r="FJ480" s="813"/>
      <c r="FK480" s="814"/>
      <c r="FL480" s="814"/>
      <c r="FM480" s="827"/>
      <c r="FN480" s="828"/>
      <c r="FO480" s="835"/>
      <c r="FP480" s="811"/>
      <c r="FQ480" s="812"/>
      <c r="FR480" s="812"/>
      <c r="FS480" s="823"/>
      <c r="FT480" s="824"/>
      <c r="FU480" s="825"/>
      <c r="FV480" s="803"/>
      <c r="FW480" s="804"/>
      <c r="FX480" s="804"/>
      <c r="FY480" s="826"/>
      <c r="FZ480" s="825"/>
      <c r="GA480" s="824"/>
      <c r="GB480" s="805"/>
      <c r="GC480" s="804"/>
      <c r="GD480" s="804"/>
      <c r="GE480" s="823"/>
      <c r="GF480" s="824"/>
      <c r="GG480" s="825"/>
      <c r="GH480" s="803"/>
      <c r="GI480" s="809"/>
      <c r="GJ480" s="809"/>
      <c r="GK480" s="826"/>
      <c r="GL480" s="825"/>
      <c r="GM480" s="824"/>
      <c r="GN480" s="805"/>
      <c r="GO480" s="804"/>
      <c r="GP480" s="804"/>
      <c r="GQ480" s="823"/>
      <c r="GR480" s="824"/>
      <c r="GS480" s="825"/>
      <c r="GT480" s="803"/>
      <c r="GU480" s="809"/>
      <c r="GV480" s="809"/>
      <c r="GW480" s="826"/>
      <c r="GX480" s="825"/>
      <c r="GY480" s="824"/>
      <c r="GZ480" s="805"/>
      <c r="HA480" s="804"/>
      <c r="HB480" s="804"/>
      <c r="HC480" s="823"/>
      <c r="HD480" s="824"/>
      <c r="HE480" s="825"/>
      <c r="HF480" s="803"/>
      <c r="HG480" s="809"/>
      <c r="HH480" s="809"/>
      <c r="HI480" s="826"/>
      <c r="HJ480" s="825"/>
      <c r="HK480" s="824"/>
      <c r="HL480" s="805"/>
      <c r="HM480" s="804"/>
      <c r="HN480" s="804"/>
      <c r="HO480" s="823"/>
      <c r="HP480" s="824"/>
      <c r="HQ480" s="825"/>
      <c r="HR480" s="803"/>
      <c r="HS480" s="809"/>
      <c r="HT480" s="809"/>
      <c r="HU480" s="826"/>
      <c r="HV480" s="825"/>
      <c r="HW480" s="824"/>
      <c r="HX480" s="805"/>
      <c r="HY480" s="804"/>
      <c r="HZ480" s="804"/>
      <c r="IA480" s="823"/>
      <c r="IB480" s="824"/>
      <c r="IC480" s="825"/>
      <c r="ID480" s="803"/>
      <c r="IE480" s="804"/>
      <c r="IF480" s="804"/>
      <c r="IG480" s="826"/>
      <c r="IH480" s="825"/>
      <c r="II480" s="824"/>
      <c r="IJ480" s="805"/>
      <c r="IK480" s="804"/>
      <c r="IL480" s="804"/>
      <c r="IM480" s="823"/>
      <c r="IN480" s="824"/>
      <c r="IO480" s="825"/>
      <c r="IP480" s="803"/>
      <c r="IQ480" s="804"/>
      <c r="IR480" s="804"/>
      <c r="IS480" s="826"/>
      <c r="IT480" s="825"/>
      <c r="IU480" s="824"/>
      <c r="IV480" s="805"/>
      <c r="IW480" s="804"/>
      <c r="IX480" s="804"/>
      <c r="IY480" s="823"/>
      <c r="IZ480" s="824"/>
      <c r="JA480" s="825"/>
      <c r="JB480" s="803"/>
      <c r="JC480" s="804"/>
      <c r="JD480" s="804"/>
      <c r="JE480" s="826"/>
      <c r="JF480" s="825"/>
      <c r="JG480" s="824"/>
      <c r="JH480" s="805"/>
      <c r="JI480" s="804"/>
      <c r="JJ480" s="804"/>
      <c r="JK480" s="823"/>
      <c r="JL480" s="824"/>
      <c r="JM480" s="825"/>
      <c r="JN480" s="803"/>
      <c r="JO480" s="809"/>
      <c r="JP480" s="809"/>
      <c r="JQ480" s="826"/>
      <c r="JR480" s="825"/>
      <c r="JS480" s="824"/>
      <c r="JT480" s="805"/>
      <c r="JU480" s="804"/>
      <c r="JV480" s="804"/>
      <c r="JW480" s="823"/>
      <c r="JX480" s="824"/>
      <c r="JY480" s="824"/>
      <c r="JZ480" s="805"/>
      <c r="KA480" s="809"/>
      <c r="KB480" s="809"/>
      <c r="KC480" s="823"/>
      <c r="KD480" s="824"/>
      <c r="KE480" s="824"/>
      <c r="KF480" s="805"/>
      <c r="KG480" s="809"/>
      <c r="KH480" s="809"/>
      <c r="KI480" s="823"/>
      <c r="KJ480" s="824"/>
      <c r="KK480" s="824"/>
      <c r="KL480" s="805"/>
      <c r="KM480" s="809"/>
      <c r="KN480" s="809"/>
      <c r="KO480" s="823"/>
      <c r="KP480" s="824"/>
      <c r="KQ480" s="824"/>
      <c r="KR480" s="805"/>
      <c r="KS480" s="804"/>
      <c r="KT480" s="804"/>
      <c r="KU480" s="823"/>
      <c r="KV480" s="824"/>
      <c r="KW480" s="824"/>
      <c r="KX480" s="805"/>
      <c r="KY480" s="809"/>
      <c r="KZ480" s="809"/>
      <c r="LA480" s="823"/>
      <c r="LB480" s="824"/>
      <c r="LC480" s="824"/>
      <c r="LD480" s="805"/>
      <c r="LE480" s="804"/>
      <c r="LF480" s="804"/>
      <c r="LG480" s="823"/>
      <c r="LH480" s="824"/>
      <c r="LI480" s="824"/>
      <c r="LJ480" s="805"/>
      <c r="LK480" s="804"/>
      <c r="LL480" s="804"/>
      <c r="LM480" s="823"/>
      <c r="LN480" s="824"/>
      <c r="LO480" s="824"/>
      <c r="LP480" s="805"/>
      <c r="LQ480" s="809"/>
      <c r="LR480" s="809"/>
      <c r="LS480" s="823"/>
      <c r="LT480" s="824"/>
      <c r="LU480" s="824"/>
      <c r="LV480" s="805"/>
      <c r="LW480" s="804"/>
      <c r="LX480" s="804"/>
      <c r="LY480" s="823"/>
      <c r="LZ480" s="824"/>
      <c r="MA480" s="824"/>
      <c r="MB480" s="805"/>
      <c r="MC480" s="809"/>
      <c r="MD480" s="809"/>
      <c r="ME480" s="823"/>
      <c r="MF480" s="824"/>
      <c r="MG480" s="824"/>
      <c r="MH480" s="805"/>
      <c r="MI480" s="809"/>
      <c r="MJ480" s="809"/>
      <c r="MK480" s="823"/>
      <c r="ML480" s="824"/>
      <c r="MM480" s="824"/>
      <c r="MN480" s="805"/>
      <c r="MO480" s="809"/>
      <c r="MP480" s="809"/>
      <c r="MQ480" s="823"/>
      <c r="MR480" s="824"/>
      <c r="MS480" s="824"/>
      <c r="MT480" s="805"/>
      <c r="MU480" s="804"/>
      <c r="MV480" s="804"/>
      <c r="MW480" s="823"/>
      <c r="MX480" s="824"/>
      <c r="MY480" s="824"/>
      <c r="MZ480" s="805"/>
      <c r="NA480" s="804"/>
      <c r="NB480" s="804"/>
      <c r="NC480" s="823"/>
      <c r="ND480" s="824"/>
      <c r="NE480" s="824"/>
      <c r="NF480" s="805"/>
      <c r="NG480" s="804"/>
      <c r="NH480" s="804"/>
      <c r="NI480" s="823"/>
      <c r="NJ480" s="824"/>
      <c r="NK480" s="824"/>
      <c r="NL480" s="805"/>
      <c r="NM480" s="809"/>
      <c r="NN480" s="809"/>
      <c r="NO480" s="823"/>
      <c r="NP480" s="824"/>
      <c r="NQ480" s="824"/>
      <c r="NR480" s="805"/>
      <c r="NS480" s="823"/>
      <c r="NT480" s="824"/>
      <c r="NU480" s="824"/>
      <c r="NV480" s="805"/>
      <c r="NW480" s="823"/>
      <c r="NX480" s="824"/>
      <c r="NY480" s="824"/>
      <c r="NZ480" s="834"/>
      <c r="OA480" s="823"/>
      <c r="OB480" s="824"/>
      <c r="OC480" s="824"/>
      <c r="OD480" s="805"/>
      <c r="OE480" s="823"/>
      <c r="OF480" s="824"/>
      <c r="OG480" s="824"/>
      <c r="OH480" s="805"/>
      <c r="OI480" s="823"/>
      <c r="OJ480" s="824"/>
      <c r="OK480" s="824"/>
      <c r="OL480" s="805"/>
      <c r="OM480" s="823"/>
      <c r="ON480" s="824"/>
      <c r="OO480" s="824"/>
      <c r="OP480" s="805"/>
      <c r="OQ480" s="823"/>
      <c r="OR480" s="824"/>
      <c r="OS480" s="824"/>
      <c r="OT480" s="805"/>
      <c r="OU480" s="823"/>
      <c r="OV480" s="824"/>
      <c r="OW480" s="824"/>
      <c r="OX480" s="805"/>
      <c r="OY480" s="823"/>
      <c r="OZ480" s="824"/>
      <c r="PA480" s="824"/>
      <c r="PB480" s="805"/>
      <c r="PC480" s="823"/>
      <c r="PD480" s="824"/>
      <c r="PE480" s="824"/>
      <c r="PF480" s="805"/>
    </row>
    <row r="481" spans="1:422" ht="15" hidden="1" customHeight="1" x14ac:dyDescent="0.25">
      <c r="A481" s="801" t="s">
        <v>17</v>
      </c>
      <c r="B481" s="769" t="s">
        <v>18</v>
      </c>
      <c r="C481" s="769" t="s">
        <v>16</v>
      </c>
      <c r="D481" s="770"/>
      <c r="E481" s="769"/>
      <c r="F481" s="769" t="s">
        <v>147</v>
      </c>
      <c r="G481" s="769" t="s">
        <v>121</v>
      </c>
      <c r="H481" s="769" t="s">
        <v>125</v>
      </c>
      <c r="I481" s="769"/>
      <c r="J481" s="769"/>
      <c r="K481" s="769"/>
      <c r="L481" s="769"/>
      <c r="M481" s="769"/>
      <c r="N481" s="769"/>
      <c r="O481" s="769" t="s">
        <v>252</v>
      </c>
      <c r="P481" s="769"/>
      <c r="Q481" s="769"/>
      <c r="R481" s="769"/>
      <c r="S481" s="769"/>
      <c r="T481" s="816"/>
      <c r="U481" s="816"/>
      <c r="V481" s="816"/>
      <c r="W481" s="816"/>
      <c r="X481" s="769">
        <v>1</v>
      </c>
      <c r="Y481" s="769">
        <f>IF(AND(AJ481="",AK481="",AL481="",AN481="",AO481="",OR(AP481="",AP481=Dropdown!$AM$12,AP481=Dropdown!$AM$11)),1,0)</f>
        <v>0</v>
      </c>
      <c r="Z481" s="769">
        <f t="shared" si="67"/>
        <v>1</v>
      </c>
      <c r="AA481" s="769">
        <f t="shared" si="68"/>
        <v>0</v>
      </c>
      <c r="AB481" s="769">
        <f t="shared" si="66"/>
        <v>0</v>
      </c>
      <c r="AC481" s="769"/>
      <c r="AD481" s="772" t="str">
        <f>IF(OR(T481&lt;&gt;"",U481&lt;&gt;""),Dropdown!$A$4,IF(OR(V481&lt;&gt;"",W481&lt;&gt;""),Dropdown!$A$5,Dropdown!$A$3))</f>
        <v>Residential</v>
      </c>
      <c r="AE481" s="773" t="s">
        <v>343</v>
      </c>
      <c r="AF481" s="773" t="str">
        <f>VLOOKUP(AG481,Dropdown!$N$3:$R$62,2,FALSE)</f>
        <v>SSA</v>
      </c>
      <c r="AG481" s="802" t="s">
        <v>17</v>
      </c>
      <c r="AH481" s="773" t="str">
        <f>IF(AG481&lt;&gt;"",VLOOKUP(AG481,Dropdown!$N$3:$R$62,3,FALSE),IF(AF481&lt;&gt;"",VLOOKUP(AF481,Dropdown!$N$3:$R$62,3,FALSE),IF(AE481&lt;&gt;"",VLOOKUP(AE481,Dropdown!$N$3:$R$62,3,FALSE),"")))</f>
        <v>LMI</v>
      </c>
      <c r="AI481" s="773" t="str">
        <f>IF(AG481&lt;&gt;"",VLOOKUP(AG481,Dropdown!$N$3:$R$62,5,FALSE),IF(AF481&lt;&gt;"",VLOOKUP(AF481,Dropdown!$N$3:$R$62,5,FALSE),IF(AE481&lt;&gt;"",VLOOKUP(AE481,Dropdown!$N$3:$R$62,5,FALSE),"")))</f>
        <v>Moderate</v>
      </c>
      <c r="AJ481" s="773"/>
      <c r="AK481" s="773"/>
      <c r="AL481" s="773"/>
      <c r="AM481" s="773"/>
      <c r="AN481" s="773" t="s">
        <v>636</v>
      </c>
      <c r="AO481" s="773"/>
      <c r="AP481" s="773" t="s">
        <v>423</v>
      </c>
      <c r="AQ481" s="769"/>
      <c r="AR481" s="774" t="s">
        <v>251</v>
      </c>
      <c r="AS481" s="845"/>
      <c r="AT481" s="769"/>
      <c r="AU481" s="769"/>
      <c r="AV481" s="846" t="s">
        <v>269</v>
      </c>
      <c r="AW481" s="823"/>
      <c r="AX481" s="824"/>
      <c r="AY481" s="824">
        <v>126.58</v>
      </c>
      <c r="AZ481" s="803"/>
      <c r="BA481" s="804"/>
      <c r="BB481" s="804"/>
      <c r="BC481" s="823"/>
      <c r="BD481" s="824"/>
      <c r="BE481" s="825"/>
      <c r="BF481" s="805"/>
      <c r="BG481" s="804"/>
      <c r="BH481" s="804"/>
      <c r="BI481" s="823"/>
      <c r="BJ481" s="824"/>
      <c r="BK481" s="824"/>
      <c r="BL481" s="805"/>
      <c r="BM481" s="804"/>
      <c r="BN481" s="804"/>
      <c r="BO481" s="826"/>
      <c r="BP481" s="825"/>
      <c r="BQ481" s="825"/>
      <c r="BR481" s="803"/>
      <c r="BS481" s="804"/>
      <c r="BT481" s="804"/>
      <c r="BU481" s="826"/>
      <c r="BV481" s="825"/>
      <c r="BW481" s="825"/>
      <c r="BX481" s="803"/>
      <c r="BY481" s="804"/>
      <c r="BZ481" s="804"/>
      <c r="CA481" s="826"/>
      <c r="CB481" s="825"/>
      <c r="CC481" s="825"/>
      <c r="CD481" s="803"/>
      <c r="CE481" s="804"/>
      <c r="CF481" s="804"/>
      <c r="CG481" s="826"/>
      <c r="CH481" s="825"/>
      <c r="CI481" s="825"/>
      <c r="CJ481" s="803"/>
      <c r="CK481" s="804"/>
      <c r="CL481" s="804"/>
      <c r="CM481" s="826"/>
      <c r="CN481" s="825"/>
      <c r="CO481" s="825"/>
      <c r="CP481" s="803"/>
      <c r="CQ481" s="804"/>
      <c r="CR481" s="804"/>
      <c r="CS481" s="826"/>
      <c r="CT481" s="825"/>
      <c r="CU481" s="825"/>
      <c r="CV481" s="803"/>
      <c r="CW481" s="804"/>
      <c r="CX481" s="804"/>
      <c r="CY481" s="826"/>
      <c r="CZ481" s="825"/>
      <c r="DA481" s="825"/>
      <c r="DB481" s="803"/>
      <c r="DC481" s="804"/>
      <c r="DD481" s="804"/>
      <c r="DE481" s="826"/>
      <c r="DF481" s="825"/>
      <c r="DG481" s="825"/>
      <c r="DH481" s="803"/>
      <c r="DI481" s="804"/>
      <c r="DJ481" s="804"/>
      <c r="DK481" s="826"/>
      <c r="DL481" s="825"/>
      <c r="DM481" s="825"/>
      <c r="DN481" s="803"/>
      <c r="DO481" s="804"/>
      <c r="DP481" s="804"/>
      <c r="DQ481" s="827"/>
      <c r="DR481" s="828"/>
      <c r="DS481" s="835"/>
      <c r="DT481" s="811"/>
      <c r="DU481" s="812"/>
      <c r="DV481" s="812"/>
      <c r="DW481" s="836"/>
      <c r="DX481" s="835"/>
      <c r="DY481" s="828"/>
      <c r="DZ481" s="813"/>
      <c r="EA481" s="814"/>
      <c r="EB481" s="814"/>
      <c r="EC481" s="827"/>
      <c r="ED481" s="828"/>
      <c r="EE481" s="835"/>
      <c r="EF481" s="811"/>
      <c r="EG481" s="812"/>
      <c r="EH481" s="812"/>
      <c r="EI481" s="836"/>
      <c r="EJ481" s="835"/>
      <c r="EK481" s="828"/>
      <c r="EL481" s="813"/>
      <c r="EM481" s="814"/>
      <c r="EN481" s="814"/>
      <c r="EO481" s="827"/>
      <c r="EP481" s="828"/>
      <c r="EQ481" s="835"/>
      <c r="ER481" s="811"/>
      <c r="ES481" s="812"/>
      <c r="ET481" s="812"/>
      <c r="EU481" s="836"/>
      <c r="EV481" s="835"/>
      <c r="EW481" s="828"/>
      <c r="EX481" s="813"/>
      <c r="EY481" s="814"/>
      <c r="EZ481" s="814"/>
      <c r="FA481" s="827"/>
      <c r="FB481" s="828"/>
      <c r="FC481" s="835"/>
      <c r="FD481" s="811"/>
      <c r="FE481" s="812"/>
      <c r="FF481" s="812"/>
      <c r="FG481" s="836"/>
      <c r="FH481" s="835"/>
      <c r="FI481" s="828"/>
      <c r="FJ481" s="813"/>
      <c r="FK481" s="814"/>
      <c r="FL481" s="814"/>
      <c r="FM481" s="827"/>
      <c r="FN481" s="828"/>
      <c r="FO481" s="835"/>
      <c r="FP481" s="811"/>
      <c r="FQ481" s="812"/>
      <c r="FR481" s="812"/>
      <c r="FS481" s="823"/>
      <c r="FT481" s="824"/>
      <c r="FU481" s="825"/>
      <c r="FV481" s="803"/>
      <c r="FW481" s="804"/>
      <c r="FX481" s="804"/>
      <c r="FY481" s="826"/>
      <c r="FZ481" s="825"/>
      <c r="GA481" s="824"/>
      <c r="GB481" s="805"/>
      <c r="GC481" s="804"/>
      <c r="GD481" s="804"/>
      <c r="GE481" s="823"/>
      <c r="GF481" s="824"/>
      <c r="GG481" s="825"/>
      <c r="GH481" s="803"/>
      <c r="GI481" s="809"/>
      <c r="GJ481" s="809"/>
      <c r="GK481" s="826"/>
      <c r="GL481" s="825"/>
      <c r="GM481" s="824"/>
      <c r="GN481" s="805"/>
      <c r="GO481" s="804"/>
      <c r="GP481" s="804"/>
      <c r="GQ481" s="823"/>
      <c r="GR481" s="824"/>
      <c r="GS481" s="825"/>
      <c r="GT481" s="803"/>
      <c r="GU481" s="809"/>
      <c r="GV481" s="809"/>
      <c r="GW481" s="826"/>
      <c r="GX481" s="825"/>
      <c r="GY481" s="824"/>
      <c r="GZ481" s="805"/>
      <c r="HA481" s="804"/>
      <c r="HB481" s="804"/>
      <c r="HC481" s="823"/>
      <c r="HD481" s="824"/>
      <c r="HE481" s="825"/>
      <c r="HF481" s="803"/>
      <c r="HG481" s="809"/>
      <c r="HH481" s="809"/>
      <c r="HI481" s="826"/>
      <c r="HJ481" s="825"/>
      <c r="HK481" s="824"/>
      <c r="HL481" s="805"/>
      <c r="HM481" s="804"/>
      <c r="HN481" s="804"/>
      <c r="HO481" s="823"/>
      <c r="HP481" s="824"/>
      <c r="HQ481" s="825"/>
      <c r="HR481" s="803"/>
      <c r="HS481" s="809"/>
      <c r="HT481" s="809"/>
      <c r="HU481" s="826"/>
      <c r="HV481" s="825"/>
      <c r="HW481" s="824"/>
      <c r="HX481" s="805"/>
      <c r="HY481" s="804"/>
      <c r="HZ481" s="804"/>
      <c r="IA481" s="823"/>
      <c r="IB481" s="824"/>
      <c r="IC481" s="825"/>
      <c r="ID481" s="803"/>
      <c r="IE481" s="804"/>
      <c r="IF481" s="804"/>
      <c r="IG481" s="826"/>
      <c r="IH481" s="825"/>
      <c r="II481" s="824"/>
      <c r="IJ481" s="805"/>
      <c r="IK481" s="804"/>
      <c r="IL481" s="804"/>
      <c r="IM481" s="823"/>
      <c r="IN481" s="824"/>
      <c r="IO481" s="825"/>
      <c r="IP481" s="803"/>
      <c r="IQ481" s="804"/>
      <c r="IR481" s="804"/>
      <c r="IS481" s="826"/>
      <c r="IT481" s="825"/>
      <c r="IU481" s="824"/>
      <c r="IV481" s="805"/>
      <c r="IW481" s="804"/>
      <c r="IX481" s="804"/>
      <c r="IY481" s="823"/>
      <c r="IZ481" s="824"/>
      <c r="JA481" s="825"/>
      <c r="JB481" s="803"/>
      <c r="JC481" s="804"/>
      <c r="JD481" s="804"/>
      <c r="JE481" s="826"/>
      <c r="JF481" s="825"/>
      <c r="JG481" s="824"/>
      <c r="JH481" s="805"/>
      <c r="JI481" s="804"/>
      <c r="JJ481" s="804"/>
      <c r="JK481" s="823"/>
      <c r="JL481" s="824"/>
      <c r="JM481" s="825"/>
      <c r="JN481" s="803"/>
      <c r="JO481" s="809"/>
      <c r="JP481" s="809"/>
      <c r="JQ481" s="826"/>
      <c r="JR481" s="825"/>
      <c r="JS481" s="824"/>
      <c r="JT481" s="805"/>
      <c r="JU481" s="804"/>
      <c r="JV481" s="804"/>
      <c r="JW481" s="823"/>
      <c r="JX481" s="824"/>
      <c r="JY481" s="824"/>
      <c r="JZ481" s="805"/>
      <c r="KA481" s="809"/>
      <c r="KB481" s="809"/>
      <c r="KC481" s="823"/>
      <c r="KD481" s="824"/>
      <c r="KE481" s="824"/>
      <c r="KF481" s="805"/>
      <c r="KG481" s="809"/>
      <c r="KH481" s="809"/>
      <c r="KI481" s="823"/>
      <c r="KJ481" s="824"/>
      <c r="KK481" s="824"/>
      <c r="KL481" s="805"/>
      <c r="KM481" s="809"/>
      <c r="KN481" s="809"/>
      <c r="KO481" s="823"/>
      <c r="KP481" s="824"/>
      <c r="KQ481" s="824"/>
      <c r="KR481" s="805"/>
      <c r="KS481" s="804"/>
      <c r="KT481" s="804"/>
      <c r="KU481" s="823"/>
      <c r="KV481" s="824"/>
      <c r="KW481" s="824"/>
      <c r="KX481" s="805"/>
      <c r="KY481" s="809"/>
      <c r="KZ481" s="809"/>
      <c r="LA481" s="823"/>
      <c r="LB481" s="824"/>
      <c r="LC481" s="824"/>
      <c r="LD481" s="805"/>
      <c r="LE481" s="804"/>
      <c r="LF481" s="804"/>
      <c r="LG481" s="823"/>
      <c r="LH481" s="824"/>
      <c r="LI481" s="824"/>
      <c r="LJ481" s="805"/>
      <c r="LK481" s="804"/>
      <c r="LL481" s="804"/>
      <c r="LM481" s="823"/>
      <c r="LN481" s="824"/>
      <c r="LO481" s="824"/>
      <c r="LP481" s="805"/>
      <c r="LQ481" s="809"/>
      <c r="LR481" s="809"/>
      <c r="LS481" s="823"/>
      <c r="LT481" s="824"/>
      <c r="LU481" s="824"/>
      <c r="LV481" s="805"/>
      <c r="LW481" s="804"/>
      <c r="LX481" s="804"/>
      <c r="LY481" s="823"/>
      <c r="LZ481" s="824"/>
      <c r="MA481" s="824"/>
      <c r="MB481" s="805"/>
      <c r="MC481" s="809"/>
      <c r="MD481" s="809"/>
      <c r="ME481" s="823"/>
      <c r="MF481" s="824"/>
      <c r="MG481" s="824"/>
      <c r="MH481" s="805"/>
      <c r="MI481" s="809"/>
      <c r="MJ481" s="809"/>
      <c r="MK481" s="823"/>
      <c r="ML481" s="824"/>
      <c r="MM481" s="824"/>
      <c r="MN481" s="805"/>
      <c r="MO481" s="809"/>
      <c r="MP481" s="809"/>
      <c r="MQ481" s="823"/>
      <c r="MR481" s="824"/>
      <c r="MS481" s="824"/>
      <c r="MT481" s="805"/>
      <c r="MU481" s="804"/>
      <c r="MV481" s="804"/>
      <c r="MW481" s="823"/>
      <c r="MX481" s="824"/>
      <c r="MY481" s="824"/>
      <c r="MZ481" s="805"/>
      <c r="NA481" s="804"/>
      <c r="NB481" s="804"/>
      <c r="NC481" s="823"/>
      <c r="ND481" s="824"/>
      <c r="NE481" s="824"/>
      <c r="NF481" s="805"/>
      <c r="NG481" s="804"/>
      <c r="NH481" s="804"/>
      <c r="NI481" s="823"/>
      <c r="NJ481" s="824"/>
      <c r="NK481" s="824"/>
      <c r="NL481" s="805"/>
      <c r="NM481" s="809"/>
      <c r="NN481" s="809"/>
      <c r="NO481" s="823"/>
      <c r="NP481" s="824"/>
      <c r="NQ481" s="824"/>
      <c r="NR481" s="805"/>
      <c r="NS481" s="823"/>
      <c r="NT481" s="824"/>
      <c r="NU481" s="824"/>
      <c r="NV481" s="805"/>
      <c r="NW481" s="823"/>
      <c r="NX481" s="824"/>
      <c r="NY481" s="824"/>
      <c r="NZ481" s="834"/>
      <c r="OA481" s="823"/>
      <c r="OB481" s="824"/>
      <c r="OC481" s="824"/>
      <c r="OD481" s="805"/>
      <c r="OE481" s="823"/>
      <c r="OF481" s="824"/>
      <c r="OG481" s="824"/>
      <c r="OH481" s="805"/>
      <c r="OI481" s="823"/>
      <c r="OJ481" s="824"/>
      <c r="OK481" s="824"/>
      <c r="OL481" s="805"/>
      <c r="OM481" s="823"/>
      <c r="ON481" s="824"/>
      <c r="OO481" s="824"/>
      <c r="OP481" s="805"/>
      <c r="OQ481" s="823"/>
      <c r="OR481" s="824"/>
      <c r="OS481" s="824"/>
      <c r="OT481" s="805"/>
      <c r="OU481" s="823"/>
      <c r="OV481" s="824"/>
      <c r="OW481" s="824"/>
      <c r="OX481" s="805"/>
      <c r="OY481" s="823"/>
      <c r="OZ481" s="824"/>
      <c r="PA481" s="824"/>
      <c r="PB481" s="805"/>
      <c r="PC481" s="823"/>
      <c r="PD481" s="824"/>
      <c r="PE481" s="824"/>
      <c r="PF481" s="805"/>
    </row>
    <row r="482" spans="1:422" ht="15" hidden="1" customHeight="1" x14ac:dyDescent="0.25">
      <c r="A482" s="801" t="s">
        <v>17</v>
      </c>
      <c r="B482" s="769" t="s">
        <v>18</v>
      </c>
      <c r="C482" s="769" t="s">
        <v>16</v>
      </c>
      <c r="D482" s="770"/>
      <c r="E482" s="769"/>
      <c r="F482" s="769" t="s">
        <v>147</v>
      </c>
      <c r="G482" s="769" t="s">
        <v>121</v>
      </c>
      <c r="H482" s="769" t="s">
        <v>125</v>
      </c>
      <c r="I482" s="769"/>
      <c r="J482" s="769"/>
      <c r="K482" s="769"/>
      <c r="L482" s="769"/>
      <c r="M482" s="769"/>
      <c r="N482" s="769"/>
      <c r="O482" s="769" t="s">
        <v>254</v>
      </c>
      <c r="P482" s="769"/>
      <c r="Q482" s="769"/>
      <c r="R482" s="769"/>
      <c r="S482" s="769"/>
      <c r="T482" s="816"/>
      <c r="U482" s="816"/>
      <c r="V482" s="816"/>
      <c r="W482" s="816"/>
      <c r="X482" s="769">
        <v>1</v>
      </c>
      <c r="Y482" s="769">
        <f>IF(AND(AJ482="",AK482="",AL482="",AN482="",AO482="",OR(AP482="",AP482=Dropdown!$AM$12,AP482=Dropdown!$AM$11)),1,0)</f>
        <v>0</v>
      </c>
      <c r="Z482" s="769">
        <f t="shared" si="67"/>
        <v>0</v>
      </c>
      <c r="AA482" s="769">
        <f t="shared" si="68"/>
        <v>0</v>
      </c>
      <c r="AB482" s="769">
        <f t="shared" si="66"/>
        <v>0</v>
      </c>
      <c r="AC482" s="769"/>
      <c r="AD482" s="772" t="str">
        <f>IF(OR(T482&lt;&gt;"",U482&lt;&gt;""),Dropdown!$A$4,IF(OR(V482&lt;&gt;"",W482&lt;&gt;""),Dropdown!$A$5,Dropdown!$A$3))</f>
        <v>Residential</v>
      </c>
      <c r="AE482" s="773" t="s">
        <v>343</v>
      </c>
      <c r="AF482" s="773" t="str">
        <f>VLOOKUP(AG482,Dropdown!$N$3:$R$62,2,FALSE)</f>
        <v>SSA</v>
      </c>
      <c r="AG482" s="802" t="s">
        <v>17</v>
      </c>
      <c r="AH482" s="773" t="str">
        <f>IF(AG482&lt;&gt;"",VLOOKUP(AG482,Dropdown!$N$3:$R$62,3,FALSE),IF(AF482&lt;&gt;"",VLOOKUP(AF482,Dropdown!$N$3:$R$62,3,FALSE),IF(AE482&lt;&gt;"",VLOOKUP(AE482,Dropdown!$N$3:$R$62,3,FALSE),"")))</f>
        <v>LMI</v>
      </c>
      <c r="AI482" s="773" t="str">
        <f>IF(AG482&lt;&gt;"",VLOOKUP(AG482,Dropdown!$N$3:$R$62,5,FALSE),IF(AF482&lt;&gt;"",VLOOKUP(AF482,Dropdown!$N$3:$R$62,5,FALSE),IF(AE482&lt;&gt;"",VLOOKUP(AE482,Dropdown!$N$3:$R$62,5,FALSE),"")))</f>
        <v>Moderate</v>
      </c>
      <c r="AJ482" s="773"/>
      <c r="AK482" s="773"/>
      <c r="AL482" s="773"/>
      <c r="AM482" s="773"/>
      <c r="AN482" s="773" t="s">
        <v>637</v>
      </c>
      <c r="AO482" s="773"/>
      <c r="AP482" s="773" t="s">
        <v>423</v>
      </c>
      <c r="AQ482" s="769"/>
      <c r="AR482" s="774" t="s">
        <v>251</v>
      </c>
      <c r="AS482" s="845"/>
      <c r="AT482" s="769"/>
      <c r="AU482" s="769"/>
      <c r="AV482" s="846" t="s">
        <v>269</v>
      </c>
      <c r="AW482" s="823"/>
      <c r="AX482" s="824"/>
      <c r="AY482" s="843" t="s">
        <v>664</v>
      </c>
      <c r="AZ482" s="803"/>
      <c r="BA482" s="804"/>
      <c r="BB482" s="804"/>
      <c r="BC482" s="823"/>
      <c r="BD482" s="824"/>
      <c r="BE482" s="825"/>
      <c r="BF482" s="805"/>
      <c r="BG482" s="804"/>
      <c r="BH482" s="804"/>
      <c r="BI482" s="823"/>
      <c r="BJ482" s="824"/>
      <c r="BK482" s="824"/>
      <c r="BL482" s="805"/>
      <c r="BM482" s="804"/>
      <c r="BN482" s="804"/>
      <c r="BO482" s="826"/>
      <c r="BP482" s="825"/>
      <c r="BQ482" s="825"/>
      <c r="BR482" s="803"/>
      <c r="BS482" s="804"/>
      <c r="BT482" s="804"/>
      <c r="BU482" s="826"/>
      <c r="BV482" s="825"/>
      <c r="BW482" s="825"/>
      <c r="BX482" s="803"/>
      <c r="BY482" s="804"/>
      <c r="BZ482" s="804"/>
      <c r="CA482" s="826"/>
      <c r="CB482" s="825"/>
      <c r="CC482" s="825"/>
      <c r="CD482" s="803"/>
      <c r="CE482" s="804"/>
      <c r="CF482" s="804"/>
      <c r="CG482" s="826"/>
      <c r="CH482" s="825"/>
      <c r="CI482" s="825"/>
      <c r="CJ482" s="803"/>
      <c r="CK482" s="804"/>
      <c r="CL482" s="804"/>
      <c r="CM482" s="826"/>
      <c r="CN482" s="825"/>
      <c r="CO482" s="825"/>
      <c r="CP482" s="803"/>
      <c r="CQ482" s="804"/>
      <c r="CR482" s="804"/>
      <c r="CS482" s="826"/>
      <c r="CT482" s="825"/>
      <c r="CU482" s="825"/>
      <c r="CV482" s="803"/>
      <c r="CW482" s="804"/>
      <c r="CX482" s="804"/>
      <c r="CY482" s="826"/>
      <c r="CZ482" s="825"/>
      <c r="DA482" s="825"/>
      <c r="DB482" s="803"/>
      <c r="DC482" s="804"/>
      <c r="DD482" s="804"/>
      <c r="DE482" s="826"/>
      <c r="DF482" s="825"/>
      <c r="DG482" s="825"/>
      <c r="DH482" s="803"/>
      <c r="DI482" s="804"/>
      <c r="DJ482" s="804"/>
      <c r="DK482" s="826"/>
      <c r="DL482" s="825"/>
      <c r="DM482" s="825"/>
      <c r="DN482" s="803"/>
      <c r="DO482" s="804"/>
      <c r="DP482" s="804"/>
      <c r="DQ482" s="827"/>
      <c r="DR482" s="828"/>
      <c r="DS482" s="835"/>
      <c r="DT482" s="811"/>
      <c r="DU482" s="812"/>
      <c r="DV482" s="812"/>
      <c r="DW482" s="836"/>
      <c r="DX482" s="835"/>
      <c r="DY482" s="828"/>
      <c r="DZ482" s="813"/>
      <c r="EA482" s="814"/>
      <c r="EB482" s="814"/>
      <c r="EC482" s="827"/>
      <c r="ED482" s="828"/>
      <c r="EE482" s="835"/>
      <c r="EF482" s="811"/>
      <c r="EG482" s="812"/>
      <c r="EH482" s="812"/>
      <c r="EI482" s="836"/>
      <c r="EJ482" s="835"/>
      <c r="EK482" s="828"/>
      <c r="EL482" s="813"/>
      <c r="EM482" s="814"/>
      <c r="EN482" s="814"/>
      <c r="EO482" s="827"/>
      <c r="EP482" s="828"/>
      <c r="EQ482" s="835"/>
      <c r="ER482" s="811"/>
      <c r="ES482" s="812"/>
      <c r="ET482" s="812"/>
      <c r="EU482" s="836"/>
      <c r="EV482" s="835"/>
      <c r="EW482" s="828"/>
      <c r="EX482" s="813"/>
      <c r="EY482" s="814"/>
      <c r="EZ482" s="814"/>
      <c r="FA482" s="827"/>
      <c r="FB482" s="828"/>
      <c r="FC482" s="835"/>
      <c r="FD482" s="811"/>
      <c r="FE482" s="812"/>
      <c r="FF482" s="812"/>
      <c r="FG482" s="836"/>
      <c r="FH482" s="835"/>
      <c r="FI482" s="828"/>
      <c r="FJ482" s="813"/>
      <c r="FK482" s="814"/>
      <c r="FL482" s="814"/>
      <c r="FM482" s="827"/>
      <c r="FN482" s="828"/>
      <c r="FO482" s="835"/>
      <c r="FP482" s="811"/>
      <c r="FQ482" s="812"/>
      <c r="FR482" s="812"/>
      <c r="FS482" s="823"/>
      <c r="FT482" s="824"/>
      <c r="FU482" s="825"/>
      <c r="FV482" s="803"/>
      <c r="FW482" s="804"/>
      <c r="FX482" s="804"/>
      <c r="FY482" s="826"/>
      <c r="FZ482" s="825"/>
      <c r="GA482" s="824"/>
      <c r="GB482" s="805"/>
      <c r="GC482" s="804"/>
      <c r="GD482" s="804"/>
      <c r="GE482" s="823"/>
      <c r="GF482" s="824"/>
      <c r="GG482" s="825"/>
      <c r="GH482" s="803"/>
      <c r="GI482" s="809"/>
      <c r="GJ482" s="809"/>
      <c r="GK482" s="826"/>
      <c r="GL482" s="825"/>
      <c r="GM482" s="824"/>
      <c r="GN482" s="805"/>
      <c r="GO482" s="804"/>
      <c r="GP482" s="804"/>
      <c r="GQ482" s="823"/>
      <c r="GR482" s="824"/>
      <c r="GS482" s="825"/>
      <c r="GT482" s="803"/>
      <c r="GU482" s="809"/>
      <c r="GV482" s="809"/>
      <c r="GW482" s="826"/>
      <c r="GX482" s="825"/>
      <c r="GY482" s="824"/>
      <c r="GZ482" s="805"/>
      <c r="HA482" s="804"/>
      <c r="HB482" s="804"/>
      <c r="HC482" s="823"/>
      <c r="HD482" s="824"/>
      <c r="HE482" s="825"/>
      <c r="HF482" s="803"/>
      <c r="HG482" s="809"/>
      <c r="HH482" s="809"/>
      <c r="HI482" s="826"/>
      <c r="HJ482" s="825"/>
      <c r="HK482" s="824"/>
      <c r="HL482" s="805"/>
      <c r="HM482" s="804"/>
      <c r="HN482" s="804"/>
      <c r="HO482" s="823"/>
      <c r="HP482" s="824"/>
      <c r="HQ482" s="825"/>
      <c r="HR482" s="803"/>
      <c r="HS482" s="809"/>
      <c r="HT482" s="809"/>
      <c r="HU482" s="826"/>
      <c r="HV482" s="825"/>
      <c r="HW482" s="824"/>
      <c r="HX482" s="805"/>
      <c r="HY482" s="804"/>
      <c r="HZ482" s="804"/>
      <c r="IA482" s="823"/>
      <c r="IB482" s="824"/>
      <c r="IC482" s="825"/>
      <c r="ID482" s="803"/>
      <c r="IE482" s="804"/>
      <c r="IF482" s="804"/>
      <c r="IG482" s="826"/>
      <c r="IH482" s="825"/>
      <c r="II482" s="824"/>
      <c r="IJ482" s="805"/>
      <c r="IK482" s="804"/>
      <c r="IL482" s="804"/>
      <c r="IM482" s="823"/>
      <c r="IN482" s="824"/>
      <c r="IO482" s="825"/>
      <c r="IP482" s="803"/>
      <c r="IQ482" s="804"/>
      <c r="IR482" s="804"/>
      <c r="IS482" s="826"/>
      <c r="IT482" s="825"/>
      <c r="IU482" s="824"/>
      <c r="IV482" s="805"/>
      <c r="IW482" s="804"/>
      <c r="IX482" s="804"/>
      <c r="IY482" s="823"/>
      <c r="IZ482" s="824"/>
      <c r="JA482" s="825"/>
      <c r="JB482" s="803"/>
      <c r="JC482" s="804"/>
      <c r="JD482" s="804"/>
      <c r="JE482" s="826"/>
      <c r="JF482" s="825"/>
      <c r="JG482" s="824"/>
      <c r="JH482" s="805"/>
      <c r="JI482" s="804"/>
      <c r="JJ482" s="804"/>
      <c r="JK482" s="823"/>
      <c r="JL482" s="824"/>
      <c r="JM482" s="825"/>
      <c r="JN482" s="803"/>
      <c r="JO482" s="809"/>
      <c r="JP482" s="809"/>
      <c r="JQ482" s="826"/>
      <c r="JR482" s="825"/>
      <c r="JS482" s="824"/>
      <c r="JT482" s="805"/>
      <c r="JU482" s="804"/>
      <c r="JV482" s="804"/>
      <c r="JW482" s="823"/>
      <c r="JX482" s="824"/>
      <c r="JY482" s="824"/>
      <c r="JZ482" s="805"/>
      <c r="KA482" s="809"/>
      <c r="KB482" s="809"/>
      <c r="KC482" s="823"/>
      <c r="KD482" s="824"/>
      <c r="KE482" s="824"/>
      <c r="KF482" s="805"/>
      <c r="KG482" s="809"/>
      <c r="KH482" s="809"/>
      <c r="KI482" s="823"/>
      <c r="KJ482" s="824"/>
      <c r="KK482" s="824"/>
      <c r="KL482" s="805"/>
      <c r="KM482" s="809"/>
      <c r="KN482" s="809"/>
      <c r="KO482" s="823"/>
      <c r="KP482" s="824"/>
      <c r="KQ482" s="824"/>
      <c r="KR482" s="805"/>
      <c r="KS482" s="804"/>
      <c r="KT482" s="804"/>
      <c r="KU482" s="823"/>
      <c r="KV482" s="824"/>
      <c r="KW482" s="824"/>
      <c r="KX482" s="805"/>
      <c r="KY482" s="809"/>
      <c r="KZ482" s="809"/>
      <c r="LA482" s="823"/>
      <c r="LB482" s="824"/>
      <c r="LC482" s="824"/>
      <c r="LD482" s="805"/>
      <c r="LE482" s="804"/>
      <c r="LF482" s="804"/>
      <c r="LG482" s="823"/>
      <c r="LH482" s="824"/>
      <c r="LI482" s="824"/>
      <c r="LJ482" s="805"/>
      <c r="LK482" s="804"/>
      <c r="LL482" s="804"/>
      <c r="LM482" s="823"/>
      <c r="LN482" s="824"/>
      <c r="LO482" s="824"/>
      <c r="LP482" s="805"/>
      <c r="LQ482" s="809"/>
      <c r="LR482" s="809"/>
      <c r="LS482" s="823"/>
      <c r="LT482" s="824"/>
      <c r="LU482" s="824"/>
      <c r="LV482" s="805"/>
      <c r="LW482" s="804"/>
      <c r="LX482" s="804"/>
      <c r="LY482" s="823"/>
      <c r="LZ482" s="824"/>
      <c r="MA482" s="824"/>
      <c r="MB482" s="805"/>
      <c r="MC482" s="809"/>
      <c r="MD482" s="809"/>
      <c r="ME482" s="823"/>
      <c r="MF482" s="824"/>
      <c r="MG482" s="824"/>
      <c r="MH482" s="805"/>
      <c r="MI482" s="809"/>
      <c r="MJ482" s="809"/>
      <c r="MK482" s="823"/>
      <c r="ML482" s="824"/>
      <c r="MM482" s="824"/>
      <c r="MN482" s="805"/>
      <c r="MO482" s="809"/>
      <c r="MP482" s="809"/>
      <c r="MQ482" s="823"/>
      <c r="MR482" s="824"/>
      <c r="MS482" s="824"/>
      <c r="MT482" s="805"/>
      <c r="MU482" s="804"/>
      <c r="MV482" s="804"/>
      <c r="MW482" s="823"/>
      <c r="MX482" s="824"/>
      <c r="MY482" s="824"/>
      <c r="MZ482" s="805"/>
      <c r="NA482" s="804"/>
      <c r="NB482" s="804"/>
      <c r="NC482" s="823"/>
      <c r="ND482" s="824"/>
      <c r="NE482" s="824"/>
      <c r="NF482" s="805"/>
      <c r="NG482" s="804"/>
      <c r="NH482" s="804"/>
      <c r="NI482" s="823"/>
      <c r="NJ482" s="824"/>
      <c r="NK482" s="824"/>
      <c r="NL482" s="805"/>
      <c r="NM482" s="809"/>
      <c r="NN482" s="809"/>
      <c r="NO482" s="823"/>
      <c r="NP482" s="824"/>
      <c r="NQ482" s="824"/>
      <c r="NR482" s="805"/>
      <c r="NS482" s="823"/>
      <c r="NT482" s="824"/>
      <c r="NU482" s="824"/>
      <c r="NV482" s="805"/>
      <c r="NW482" s="823"/>
      <c r="NX482" s="824"/>
      <c r="NY482" s="824"/>
      <c r="NZ482" s="834"/>
      <c r="OA482" s="823"/>
      <c r="OB482" s="824"/>
      <c r="OC482" s="824"/>
      <c r="OD482" s="805"/>
      <c r="OE482" s="823"/>
      <c r="OF482" s="824"/>
      <c r="OG482" s="824"/>
      <c r="OH482" s="805"/>
      <c r="OI482" s="823"/>
      <c r="OJ482" s="824"/>
      <c r="OK482" s="824"/>
      <c r="OL482" s="805"/>
      <c r="OM482" s="823"/>
      <c r="ON482" s="824"/>
      <c r="OO482" s="824"/>
      <c r="OP482" s="805"/>
      <c r="OQ482" s="823"/>
      <c r="OR482" s="824"/>
      <c r="OS482" s="824"/>
      <c r="OT482" s="805"/>
      <c r="OU482" s="823"/>
      <c r="OV482" s="824"/>
      <c r="OW482" s="824"/>
      <c r="OX482" s="805"/>
      <c r="OY482" s="823"/>
      <c r="OZ482" s="824"/>
      <c r="PA482" s="824"/>
      <c r="PB482" s="805"/>
      <c r="PC482" s="823"/>
      <c r="PD482" s="824"/>
      <c r="PE482" s="824"/>
      <c r="PF482" s="805"/>
    </row>
    <row r="483" spans="1:422" ht="15" hidden="1" customHeight="1" x14ac:dyDescent="0.25">
      <c r="A483" s="769" t="s">
        <v>25</v>
      </c>
      <c r="B483" s="769" t="s">
        <v>45</v>
      </c>
      <c r="C483" s="769" t="s">
        <v>16</v>
      </c>
      <c r="D483" s="770"/>
      <c r="E483" s="769"/>
      <c r="F483" s="769"/>
      <c r="G483" s="769"/>
      <c r="H483" s="769"/>
      <c r="I483" s="769"/>
      <c r="J483" s="769"/>
      <c r="K483" s="769"/>
      <c r="L483" s="769"/>
      <c r="M483" s="769"/>
      <c r="N483" s="769"/>
      <c r="O483" s="769"/>
      <c r="P483" s="769"/>
      <c r="Q483" s="769"/>
      <c r="R483" s="769"/>
      <c r="S483" s="769"/>
      <c r="T483" s="816"/>
      <c r="U483" s="816"/>
      <c r="V483" s="816"/>
      <c r="W483" s="816"/>
      <c r="X483" s="769">
        <v>1</v>
      </c>
      <c r="Y483" s="769">
        <f>IF(AND(AJ483="",AK483="",AL483="",AN483="",AO483="",OR(AP483="",AP483=Dropdown!$AM$12,AP483=Dropdown!$AM$11)),1,0)</f>
        <v>1</v>
      </c>
      <c r="Z483" s="769">
        <f t="shared" si="67"/>
        <v>0</v>
      </c>
      <c r="AA483" s="769">
        <f t="shared" si="68"/>
        <v>0</v>
      </c>
      <c r="AB483" s="769">
        <f t="shared" si="66"/>
        <v>0</v>
      </c>
      <c r="AC483" s="769"/>
      <c r="AD483" s="772" t="str">
        <f>IF(OR(T483&lt;&gt;"",U483&lt;&gt;""),Dropdown!$A$4,IF(OR(V483&lt;&gt;"",W483&lt;&gt;""),Dropdown!$A$5,Dropdown!$A$3))</f>
        <v>Residential</v>
      </c>
      <c r="AE483" s="773" t="s">
        <v>634</v>
      </c>
      <c r="AF483" s="773" t="str">
        <f>VLOOKUP(AG483,Dropdown!$N$3:$R$62,2,FALSE)</f>
        <v>SAS</v>
      </c>
      <c r="AG483" s="773" t="s">
        <v>25</v>
      </c>
      <c r="AH483" s="773" t="str">
        <f>IF(AG483&lt;&gt;"",VLOOKUP(AG483,Dropdown!$N$3:$R$62,3,FALSE),IF(AF483&lt;&gt;"",VLOOKUP(AF483,Dropdown!$N$3:$R$62,3,FALSE),IF(AE483&lt;&gt;"",VLOOKUP(AE483,Dropdown!$N$3:$R$62,3,FALSE),"")))</f>
        <v>LMI</v>
      </c>
      <c r="AI483" s="773" t="str">
        <f>IF(AG483&lt;&gt;"",VLOOKUP(AG483,Dropdown!$N$3:$R$62,5,FALSE),IF(AF483&lt;&gt;"",VLOOKUP(AF483,Dropdown!$N$3:$R$62,5,FALSE),IF(AE483&lt;&gt;"",VLOOKUP(AE483,Dropdown!$N$3:$R$62,5,FALSE),"")))</f>
        <v>Diverse</v>
      </c>
      <c r="AJ483" s="773"/>
      <c r="AK483" s="773"/>
      <c r="AL483" s="773"/>
      <c r="AM483" s="773"/>
      <c r="AN483" s="773"/>
      <c r="AO483" s="773"/>
      <c r="AP483" s="773" t="s">
        <v>423</v>
      </c>
      <c r="AQ483" s="769"/>
      <c r="AR483" s="948" t="s">
        <v>37</v>
      </c>
      <c r="AS483" s="845"/>
      <c r="AT483" s="769" t="s">
        <v>101</v>
      </c>
      <c r="AU483" s="769">
        <v>34</v>
      </c>
      <c r="AV483" s="846"/>
      <c r="AW483" s="826"/>
      <c r="AX483" s="825"/>
      <c r="AY483" s="825" t="s">
        <v>672</v>
      </c>
      <c r="AZ483" s="803"/>
      <c r="BA483" s="804"/>
      <c r="BB483" s="804"/>
      <c r="BC483" s="826"/>
      <c r="BD483" s="825"/>
      <c r="BE483" s="856"/>
      <c r="BF483" s="803"/>
      <c r="BG483" s="804"/>
      <c r="BH483" s="804"/>
      <c r="BI483" s="826"/>
      <c r="BJ483" s="825"/>
      <c r="BK483" s="856"/>
      <c r="BL483" s="803"/>
      <c r="BM483" s="804"/>
      <c r="BN483" s="804"/>
      <c r="BO483" s="826"/>
      <c r="BP483" s="825"/>
      <c r="BQ483" s="856"/>
      <c r="BR483" s="803"/>
      <c r="BS483" s="804"/>
      <c r="BT483" s="804"/>
      <c r="BU483" s="826"/>
      <c r="BV483" s="825"/>
      <c r="BW483" s="856"/>
      <c r="BX483" s="803"/>
      <c r="BY483" s="804"/>
      <c r="BZ483" s="804"/>
      <c r="CA483" s="826"/>
      <c r="CB483" s="825"/>
      <c r="CC483" s="856"/>
      <c r="CD483" s="803"/>
      <c r="CE483" s="804"/>
      <c r="CF483" s="804"/>
      <c r="CG483" s="826"/>
      <c r="CH483" s="825"/>
      <c r="CI483" s="856"/>
      <c r="CJ483" s="803"/>
      <c r="CK483" s="804"/>
      <c r="CL483" s="804"/>
      <c r="CM483" s="826"/>
      <c r="CN483" s="825"/>
      <c r="CO483" s="856"/>
      <c r="CP483" s="803"/>
      <c r="CQ483" s="804"/>
      <c r="CR483" s="804"/>
      <c r="CS483" s="826"/>
      <c r="CT483" s="825"/>
      <c r="CU483" s="856"/>
      <c r="CV483" s="803"/>
      <c r="CW483" s="804"/>
      <c r="CX483" s="804"/>
      <c r="CY483" s="826"/>
      <c r="CZ483" s="825"/>
      <c r="DA483" s="856"/>
      <c r="DB483" s="803"/>
      <c r="DC483" s="804"/>
      <c r="DD483" s="804"/>
      <c r="DE483" s="826"/>
      <c r="DF483" s="825"/>
      <c r="DG483" s="856"/>
      <c r="DH483" s="803"/>
      <c r="DI483" s="804"/>
      <c r="DJ483" s="804"/>
      <c r="DK483" s="826"/>
      <c r="DL483" s="825"/>
      <c r="DM483" s="856"/>
      <c r="DN483" s="803"/>
      <c r="DO483" s="804"/>
      <c r="DP483" s="804"/>
      <c r="DQ483" s="827"/>
      <c r="DR483" s="828"/>
      <c r="DS483" s="828"/>
      <c r="DT483" s="813"/>
      <c r="DU483" s="812"/>
      <c r="DV483" s="812"/>
      <c r="DW483" s="827"/>
      <c r="DX483" s="828"/>
      <c r="DY483" s="828"/>
      <c r="DZ483" s="813"/>
      <c r="EA483" s="812"/>
      <c r="EB483" s="812"/>
      <c r="EC483" s="827"/>
      <c r="ED483" s="828"/>
      <c r="EE483" s="828"/>
      <c r="EF483" s="813"/>
      <c r="EG483" s="812"/>
      <c r="EH483" s="812"/>
      <c r="EI483" s="827"/>
      <c r="EJ483" s="828"/>
      <c r="EK483" s="828"/>
      <c r="EL483" s="813"/>
      <c r="EM483" s="812"/>
      <c r="EN483" s="812"/>
      <c r="EO483" s="827"/>
      <c r="EP483" s="828"/>
      <c r="EQ483" s="828"/>
      <c r="ER483" s="813"/>
      <c r="ES483" s="812"/>
      <c r="ET483" s="812"/>
      <c r="EU483" s="827"/>
      <c r="EV483" s="828"/>
      <c r="EW483" s="828"/>
      <c r="EX483" s="813"/>
      <c r="EY483" s="812"/>
      <c r="EZ483" s="812"/>
      <c r="FA483" s="827"/>
      <c r="FB483" s="828"/>
      <c r="FC483" s="828"/>
      <c r="FD483" s="813"/>
      <c r="FE483" s="812"/>
      <c r="FF483" s="812"/>
      <c r="FG483" s="827"/>
      <c r="FH483" s="828"/>
      <c r="FI483" s="828"/>
      <c r="FJ483" s="813"/>
      <c r="FK483" s="812"/>
      <c r="FL483" s="812"/>
      <c r="FM483" s="827"/>
      <c r="FN483" s="828"/>
      <c r="FO483" s="828"/>
      <c r="FP483" s="813"/>
      <c r="FQ483" s="812"/>
      <c r="FR483" s="812"/>
      <c r="FS483" s="826"/>
      <c r="FT483" s="825"/>
      <c r="FU483" s="825"/>
      <c r="FV483" s="803"/>
      <c r="FW483" s="804"/>
      <c r="FX483" s="804"/>
      <c r="FY483" s="826"/>
      <c r="FZ483" s="825"/>
      <c r="GA483" s="825"/>
      <c r="GB483" s="803"/>
      <c r="GC483" s="804"/>
      <c r="GD483" s="804"/>
      <c r="GE483" s="826"/>
      <c r="GF483" s="825"/>
      <c r="GG483" s="825"/>
      <c r="GH483" s="803"/>
      <c r="GI483" s="804"/>
      <c r="GJ483" s="804"/>
      <c r="GK483" s="826"/>
      <c r="GL483" s="825"/>
      <c r="GM483" s="825"/>
      <c r="GN483" s="803"/>
      <c r="GO483" s="804"/>
      <c r="GP483" s="804"/>
      <c r="GQ483" s="826"/>
      <c r="GR483" s="825"/>
      <c r="GS483" s="825"/>
      <c r="GT483" s="803"/>
      <c r="GU483" s="804"/>
      <c r="GV483" s="804"/>
      <c r="GW483" s="826"/>
      <c r="GX483" s="825"/>
      <c r="GY483" s="825"/>
      <c r="GZ483" s="803"/>
      <c r="HA483" s="804"/>
      <c r="HB483" s="804"/>
      <c r="HC483" s="826"/>
      <c r="HD483" s="825"/>
      <c r="HE483" s="825"/>
      <c r="HF483" s="803"/>
      <c r="HG483" s="804"/>
      <c r="HH483" s="804"/>
      <c r="HI483" s="826"/>
      <c r="HJ483" s="825"/>
      <c r="HK483" s="825"/>
      <c r="HL483" s="803"/>
      <c r="HM483" s="804"/>
      <c r="HN483" s="804"/>
      <c r="HO483" s="826"/>
      <c r="HP483" s="825"/>
      <c r="HQ483" s="825"/>
      <c r="HR483" s="803"/>
      <c r="HS483" s="804"/>
      <c r="HT483" s="804"/>
      <c r="HU483" s="826"/>
      <c r="HV483" s="825"/>
      <c r="HW483" s="825"/>
      <c r="HX483" s="803"/>
      <c r="HY483" s="804"/>
      <c r="HZ483" s="804"/>
      <c r="IA483" s="826"/>
      <c r="IB483" s="825"/>
      <c r="IC483" s="825"/>
      <c r="ID483" s="803"/>
      <c r="IE483" s="804"/>
      <c r="IF483" s="804"/>
      <c r="IG483" s="826"/>
      <c r="IH483" s="825"/>
      <c r="II483" s="825"/>
      <c r="IJ483" s="803"/>
      <c r="IK483" s="804"/>
      <c r="IL483" s="804"/>
      <c r="IM483" s="826"/>
      <c r="IN483" s="825"/>
      <c r="IO483" s="825"/>
      <c r="IP483" s="803"/>
      <c r="IQ483" s="804"/>
      <c r="IR483" s="804"/>
      <c r="IS483" s="826"/>
      <c r="IT483" s="825"/>
      <c r="IU483" s="825"/>
      <c r="IV483" s="803"/>
      <c r="IW483" s="804"/>
      <c r="IX483" s="804"/>
      <c r="IY483" s="826"/>
      <c r="IZ483" s="825"/>
      <c r="JA483" s="825"/>
      <c r="JB483" s="803"/>
      <c r="JC483" s="804"/>
      <c r="JD483" s="804"/>
      <c r="JE483" s="826"/>
      <c r="JF483" s="825"/>
      <c r="JG483" s="825"/>
      <c r="JH483" s="803"/>
      <c r="JI483" s="804"/>
      <c r="JJ483" s="804"/>
      <c r="JK483" s="826"/>
      <c r="JL483" s="825"/>
      <c r="JM483" s="825"/>
      <c r="JN483" s="803"/>
      <c r="JO483" s="804"/>
      <c r="JP483" s="804"/>
      <c r="JQ483" s="826"/>
      <c r="JR483" s="825"/>
      <c r="JS483" s="825"/>
      <c r="JT483" s="803"/>
      <c r="JU483" s="804"/>
      <c r="JV483" s="804"/>
      <c r="JW483" s="826"/>
      <c r="JX483" s="825"/>
      <c r="JY483" s="825"/>
      <c r="JZ483" s="803"/>
      <c r="KA483" s="804"/>
      <c r="KB483" s="804"/>
      <c r="KC483" s="826"/>
      <c r="KD483" s="825"/>
      <c r="KE483" s="825"/>
      <c r="KF483" s="803"/>
      <c r="KG483" s="804"/>
      <c r="KH483" s="804"/>
      <c r="KI483" s="826"/>
      <c r="KJ483" s="825"/>
      <c r="KK483" s="825"/>
      <c r="KL483" s="803"/>
      <c r="KM483" s="804"/>
      <c r="KN483" s="804"/>
      <c r="KO483" s="826"/>
      <c r="KP483" s="825"/>
      <c r="KQ483" s="825"/>
      <c r="KR483" s="803"/>
      <c r="KS483" s="804"/>
      <c r="KT483" s="804"/>
      <c r="KU483" s="826"/>
      <c r="KV483" s="825"/>
      <c r="KW483" s="825"/>
      <c r="KX483" s="803"/>
      <c r="KY483" s="804"/>
      <c r="KZ483" s="804"/>
      <c r="LA483" s="826"/>
      <c r="LB483" s="825"/>
      <c r="LC483" s="825"/>
      <c r="LD483" s="803"/>
      <c r="LE483" s="804"/>
      <c r="LF483" s="804"/>
      <c r="LG483" s="826"/>
      <c r="LH483" s="825"/>
      <c r="LI483" s="825"/>
      <c r="LJ483" s="803"/>
      <c r="LK483" s="804"/>
      <c r="LL483" s="804"/>
      <c r="LM483" s="826"/>
      <c r="LN483" s="825"/>
      <c r="LO483" s="825"/>
      <c r="LP483" s="803"/>
      <c r="LQ483" s="804"/>
      <c r="LR483" s="804"/>
      <c r="LS483" s="826"/>
      <c r="LT483" s="825"/>
      <c r="LU483" s="825"/>
      <c r="LV483" s="803"/>
      <c r="LW483" s="804"/>
      <c r="LX483" s="804"/>
      <c r="LY483" s="826"/>
      <c r="LZ483" s="825"/>
      <c r="MA483" s="825"/>
      <c r="MB483" s="803"/>
      <c r="MC483" s="804"/>
      <c r="MD483" s="804"/>
      <c r="ME483" s="826"/>
      <c r="MF483" s="825"/>
      <c r="MG483" s="825"/>
      <c r="MH483" s="803"/>
      <c r="MI483" s="804"/>
      <c r="MJ483" s="804"/>
      <c r="MK483" s="826"/>
      <c r="ML483" s="825"/>
      <c r="MM483" s="825"/>
      <c r="MN483" s="803"/>
      <c r="MO483" s="804"/>
      <c r="MP483" s="804"/>
      <c r="MQ483" s="826"/>
      <c r="MR483" s="825"/>
      <c r="MS483" s="825"/>
      <c r="MT483" s="803"/>
      <c r="MU483" s="804"/>
      <c r="MV483" s="804"/>
      <c r="MW483" s="826"/>
      <c r="MX483" s="825"/>
      <c r="MY483" s="825"/>
      <c r="MZ483" s="803"/>
      <c r="NA483" s="804"/>
      <c r="NB483" s="804"/>
      <c r="NC483" s="826"/>
      <c r="ND483" s="825"/>
      <c r="NE483" s="825"/>
      <c r="NF483" s="803"/>
      <c r="NG483" s="804"/>
      <c r="NH483" s="804"/>
      <c r="NI483" s="826"/>
      <c r="NJ483" s="825"/>
      <c r="NK483" s="825"/>
      <c r="NL483" s="803"/>
      <c r="NM483" s="804"/>
      <c r="NN483" s="804"/>
      <c r="NO483" s="826"/>
      <c r="NP483" s="825"/>
      <c r="NQ483" s="825"/>
      <c r="NR483" s="803"/>
      <c r="NS483" s="826"/>
      <c r="NT483" s="825"/>
      <c r="NU483" s="825"/>
      <c r="NV483" s="803"/>
      <c r="NW483" s="826"/>
      <c r="NX483" s="825"/>
      <c r="NY483" s="856"/>
      <c r="NZ483" s="848"/>
      <c r="OA483" s="826"/>
      <c r="OB483" s="825"/>
      <c r="OC483" s="825"/>
      <c r="OD483" s="803"/>
      <c r="OE483" s="826"/>
      <c r="OF483" s="825"/>
      <c r="OG483" s="825"/>
      <c r="OH483" s="803"/>
      <c r="OI483" s="826"/>
      <c r="OJ483" s="825"/>
      <c r="OK483" s="825"/>
      <c r="OL483" s="803"/>
      <c r="OM483" s="826"/>
      <c r="ON483" s="825"/>
      <c r="OO483" s="825"/>
      <c r="OP483" s="803"/>
      <c r="OQ483" s="826"/>
      <c r="OR483" s="825"/>
      <c r="OS483" s="825"/>
      <c r="OT483" s="803"/>
      <c r="OU483" s="826"/>
      <c r="OV483" s="825"/>
      <c r="OW483" s="825"/>
      <c r="OX483" s="803"/>
      <c r="OY483" s="826"/>
      <c r="OZ483" s="825"/>
      <c r="PA483" s="825"/>
      <c r="PB483" s="803"/>
      <c r="PC483" s="826"/>
      <c r="PD483" s="825"/>
      <c r="PE483" s="825"/>
      <c r="PF483" s="803"/>
    </row>
    <row r="484" spans="1:422" ht="15" hidden="1" customHeight="1" x14ac:dyDescent="0.25">
      <c r="A484" s="769" t="s">
        <v>32</v>
      </c>
      <c r="B484" s="769" t="s">
        <v>50</v>
      </c>
      <c r="C484" s="769" t="s">
        <v>16</v>
      </c>
      <c r="D484" s="770"/>
      <c r="E484" s="769"/>
      <c r="F484" s="769"/>
      <c r="G484" s="769"/>
      <c r="H484" s="769"/>
      <c r="I484" s="769"/>
      <c r="J484" s="769"/>
      <c r="K484" s="769"/>
      <c r="L484" s="769"/>
      <c r="M484" s="769"/>
      <c r="N484" s="769"/>
      <c r="O484" s="769"/>
      <c r="P484" s="769"/>
      <c r="Q484" s="769"/>
      <c r="R484" s="769"/>
      <c r="S484" s="769"/>
      <c r="T484" s="816"/>
      <c r="U484" s="816"/>
      <c r="V484" s="816"/>
      <c r="W484" s="816"/>
      <c r="X484" s="769">
        <v>1</v>
      </c>
      <c r="Y484" s="769">
        <f>IF(AND(AJ484="",AK484="",AL484="",AN484="",AO484="",OR(AP484="",AP484=Dropdown!$AM$12,AP484=Dropdown!$AM$11)),1,0)</f>
        <v>1</v>
      </c>
      <c r="Z484" s="769">
        <f t="shared" si="67"/>
        <v>0</v>
      </c>
      <c r="AA484" s="769">
        <f t="shared" si="68"/>
        <v>0</v>
      </c>
      <c r="AB484" s="769">
        <f t="shared" si="66"/>
        <v>0</v>
      </c>
      <c r="AC484" s="769"/>
      <c r="AD484" s="772" t="str">
        <f>IF(OR(T484&lt;&gt;"",U484&lt;&gt;""),Dropdown!$A$4,IF(OR(V484&lt;&gt;"",W484&lt;&gt;""),Dropdown!$A$5,Dropdown!$A$3))</f>
        <v>Residential</v>
      </c>
      <c r="AE484" s="773" t="s">
        <v>343</v>
      </c>
      <c r="AF484" s="773" t="str">
        <f>VLOOKUP(AG484,Dropdown!$N$3:$R$62,2,FALSE)</f>
        <v>EAP</v>
      </c>
      <c r="AG484" s="773" t="s">
        <v>32</v>
      </c>
      <c r="AH484" s="773" t="str">
        <f>IF(AG484&lt;&gt;"",VLOOKUP(AG484,Dropdown!$N$3:$R$62,3,FALSE),IF(AF484&lt;&gt;"",VLOOKUP(AF484,Dropdown!$N$3:$R$62,3,FALSE),IF(AE484&lt;&gt;"",VLOOKUP(AE484,Dropdown!$N$3:$R$62,3,FALSE),"")))</f>
        <v>LMI</v>
      </c>
      <c r="AI484" s="773" t="str">
        <f>IF(AG484&lt;&gt;"",VLOOKUP(AG484,Dropdown!$N$3:$R$62,5,FALSE),IF(AF484&lt;&gt;"",VLOOKUP(AF484,Dropdown!$N$3:$R$62,5,FALSE),IF(AE484&lt;&gt;"",VLOOKUP(AE484,Dropdown!$N$3:$R$62,5,FALSE),"")))</f>
        <v>Tropical</v>
      </c>
      <c r="AJ484" s="773"/>
      <c r="AK484" s="773"/>
      <c r="AL484" s="773"/>
      <c r="AM484" s="773"/>
      <c r="AN484" s="773"/>
      <c r="AO484" s="773"/>
      <c r="AP484" s="773" t="s">
        <v>423</v>
      </c>
      <c r="AQ484" s="769"/>
      <c r="AR484" s="948" t="s">
        <v>37</v>
      </c>
      <c r="AS484" s="845"/>
      <c r="AT484" s="769" t="s">
        <v>101</v>
      </c>
      <c r="AU484" s="769">
        <v>34</v>
      </c>
      <c r="AV484" s="846"/>
      <c r="AW484" s="826"/>
      <c r="AX484" s="825"/>
      <c r="AY484" s="825" t="s">
        <v>673</v>
      </c>
      <c r="AZ484" s="803"/>
      <c r="BA484" s="804"/>
      <c r="BB484" s="804"/>
      <c r="BC484" s="826"/>
      <c r="BD484" s="825"/>
      <c r="BE484" s="856"/>
      <c r="BF484" s="803"/>
      <c r="BG484" s="804"/>
      <c r="BH484" s="804"/>
      <c r="BI484" s="826"/>
      <c r="BJ484" s="825"/>
      <c r="BK484" s="856"/>
      <c r="BL484" s="803"/>
      <c r="BM484" s="804"/>
      <c r="BN484" s="804"/>
      <c r="BO484" s="826"/>
      <c r="BP484" s="825"/>
      <c r="BQ484" s="856"/>
      <c r="BR484" s="803"/>
      <c r="BS484" s="804"/>
      <c r="BT484" s="804"/>
      <c r="BU484" s="826"/>
      <c r="BV484" s="825"/>
      <c r="BW484" s="856"/>
      <c r="BX484" s="803"/>
      <c r="BY484" s="804"/>
      <c r="BZ484" s="804"/>
      <c r="CA484" s="826"/>
      <c r="CB484" s="825"/>
      <c r="CC484" s="856"/>
      <c r="CD484" s="803"/>
      <c r="CE484" s="804"/>
      <c r="CF484" s="804"/>
      <c r="CG484" s="826"/>
      <c r="CH484" s="825"/>
      <c r="CI484" s="856"/>
      <c r="CJ484" s="803"/>
      <c r="CK484" s="804"/>
      <c r="CL484" s="804"/>
      <c r="CM484" s="826"/>
      <c r="CN484" s="825"/>
      <c r="CO484" s="856"/>
      <c r="CP484" s="803"/>
      <c r="CQ484" s="804"/>
      <c r="CR484" s="804"/>
      <c r="CS484" s="826"/>
      <c r="CT484" s="825"/>
      <c r="CU484" s="856"/>
      <c r="CV484" s="803"/>
      <c r="CW484" s="804"/>
      <c r="CX484" s="804"/>
      <c r="CY484" s="826"/>
      <c r="CZ484" s="825"/>
      <c r="DA484" s="856"/>
      <c r="DB484" s="803"/>
      <c r="DC484" s="804"/>
      <c r="DD484" s="804"/>
      <c r="DE484" s="826"/>
      <c r="DF484" s="825"/>
      <c r="DG484" s="856"/>
      <c r="DH484" s="803"/>
      <c r="DI484" s="804"/>
      <c r="DJ484" s="804"/>
      <c r="DK484" s="826"/>
      <c r="DL484" s="825"/>
      <c r="DM484" s="856"/>
      <c r="DN484" s="803"/>
      <c r="DO484" s="804"/>
      <c r="DP484" s="804"/>
      <c r="DQ484" s="827"/>
      <c r="DR484" s="828"/>
      <c r="DS484" s="828"/>
      <c r="DT484" s="813"/>
      <c r="DU484" s="812"/>
      <c r="DV484" s="812"/>
      <c r="DW484" s="827"/>
      <c r="DX484" s="828"/>
      <c r="DY484" s="828"/>
      <c r="DZ484" s="813"/>
      <c r="EA484" s="812"/>
      <c r="EB484" s="812"/>
      <c r="EC484" s="827"/>
      <c r="ED484" s="828"/>
      <c r="EE484" s="828"/>
      <c r="EF484" s="813"/>
      <c r="EG484" s="812"/>
      <c r="EH484" s="812"/>
      <c r="EI484" s="827"/>
      <c r="EJ484" s="828"/>
      <c r="EK484" s="828"/>
      <c r="EL484" s="813"/>
      <c r="EM484" s="812"/>
      <c r="EN484" s="812"/>
      <c r="EO484" s="827"/>
      <c r="EP484" s="828"/>
      <c r="EQ484" s="828"/>
      <c r="ER484" s="813"/>
      <c r="ES484" s="812"/>
      <c r="ET484" s="812"/>
      <c r="EU484" s="827"/>
      <c r="EV484" s="828"/>
      <c r="EW484" s="828"/>
      <c r="EX484" s="813"/>
      <c r="EY484" s="812"/>
      <c r="EZ484" s="812"/>
      <c r="FA484" s="827"/>
      <c r="FB484" s="828"/>
      <c r="FC484" s="828"/>
      <c r="FD484" s="813"/>
      <c r="FE484" s="812"/>
      <c r="FF484" s="812"/>
      <c r="FG484" s="827"/>
      <c r="FH484" s="828"/>
      <c r="FI484" s="828"/>
      <c r="FJ484" s="813"/>
      <c r="FK484" s="812"/>
      <c r="FL484" s="812"/>
      <c r="FM484" s="827"/>
      <c r="FN484" s="828"/>
      <c r="FO484" s="828"/>
      <c r="FP484" s="813"/>
      <c r="FQ484" s="812"/>
      <c r="FR484" s="812"/>
      <c r="FS484" s="826"/>
      <c r="FT484" s="825"/>
      <c r="FU484" s="825"/>
      <c r="FV484" s="803"/>
      <c r="FW484" s="804"/>
      <c r="FX484" s="804"/>
      <c r="FY484" s="826"/>
      <c r="FZ484" s="825"/>
      <c r="GA484" s="825"/>
      <c r="GB484" s="803"/>
      <c r="GC484" s="804"/>
      <c r="GD484" s="804"/>
      <c r="GE484" s="826"/>
      <c r="GF484" s="825"/>
      <c r="GG484" s="825"/>
      <c r="GH484" s="803"/>
      <c r="GI484" s="804"/>
      <c r="GJ484" s="804"/>
      <c r="GK484" s="826"/>
      <c r="GL484" s="825"/>
      <c r="GM484" s="825"/>
      <c r="GN484" s="803"/>
      <c r="GO484" s="804"/>
      <c r="GP484" s="804"/>
      <c r="GQ484" s="826"/>
      <c r="GR484" s="825"/>
      <c r="GS484" s="825"/>
      <c r="GT484" s="803"/>
      <c r="GU484" s="804"/>
      <c r="GV484" s="804"/>
      <c r="GW484" s="826"/>
      <c r="GX484" s="825"/>
      <c r="GY484" s="825"/>
      <c r="GZ484" s="803"/>
      <c r="HA484" s="804"/>
      <c r="HB484" s="804"/>
      <c r="HC484" s="826"/>
      <c r="HD484" s="825"/>
      <c r="HE484" s="825"/>
      <c r="HF484" s="803"/>
      <c r="HG484" s="804"/>
      <c r="HH484" s="804"/>
      <c r="HI484" s="826"/>
      <c r="HJ484" s="825"/>
      <c r="HK484" s="825"/>
      <c r="HL484" s="803"/>
      <c r="HM484" s="804"/>
      <c r="HN484" s="804"/>
      <c r="HO484" s="826"/>
      <c r="HP484" s="825"/>
      <c r="HQ484" s="825"/>
      <c r="HR484" s="803"/>
      <c r="HS484" s="804"/>
      <c r="HT484" s="804"/>
      <c r="HU484" s="826"/>
      <c r="HV484" s="825"/>
      <c r="HW484" s="825"/>
      <c r="HX484" s="803"/>
      <c r="HY484" s="804"/>
      <c r="HZ484" s="804"/>
      <c r="IA484" s="826"/>
      <c r="IB484" s="825"/>
      <c r="IC484" s="825"/>
      <c r="ID484" s="803"/>
      <c r="IE484" s="804"/>
      <c r="IF484" s="804"/>
      <c r="IG484" s="826"/>
      <c r="IH484" s="825"/>
      <c r="II484" s="825"/>
      <c r="IJ484" s="803"/>
      <c r="IK484" s="804"/>
      <c r="IL484" s="804"/>
      <c r="IM484" s="826"/>
      <c r="IN484" s="825"/>
      <c r="IO484" s="825"/>
      <c r="IP484" s="803"/>
      <c r="IQ484" s="804"/>
      <c r="IR484" s="804"/>
      <c r="IS484" s="826"/>
      <c r="IT484" s="825"/>
      <c r="IU484" s="825"/>
      <c r="IV484" s="803"/>
      <c r="IW484" s="804"/>
      <c r="IX484" s="804"/>
      <c r="IY484" s="826"/>
      <c r="IZ484" s="825"/>
      <c r="JA484" s="825"/>
      <c r="JB484" s="803"/>
      <c r="JC484" s="804"/>
      <c r="JD484" s="804"/>
      <c r="JE484" s="826"/>
      <c r="JF484" s="825"/>
      <c r="JG484" s="825"/>
      <c r="JH484" s="803"/>
      <c r="JI484" s="804"/>
      <c r="JJ484" s="804"/>
      <c r="JK484" s="826"/>
      <c r="JL484" s="825"/>
      <c r="JM484" s="825"/>
      <c r="JN484" s="803"/>
      <c r="JO484" s="804"/>
      <c r="JP484" s="804"/>
      <c r="JQ484" s="826"/>
      <c r="JR484" s="825"/>
      <c r="JS484" s="825"/>
      <c r="JT484" s="803"/>
      <c r="JU484" s="804"/>
      <c r="JV484" s="804"/>
      <c r="JW484" s="826"/>
      <c r="JX484" s="825"/>
      <c r="JY484" s="825"/>
      <c r="JZ484" s="803"/>
      <c r="KA484" s="804"/>
      <c r="KB484" s="804"/>
      <c r="KC484" s="826"/>
      <c r="KD484" s="825"/>
      <c r="KE484" s="825"/>
      <c r="KF484" s="803"/>
      <c r="KG484" s="804"/>
      <c r="KH484" s="804"/>
      <c r="KI484" s="826"/>
      <c r="KJ484" s="825"/>
      <c r="KK484" s="825"/>
      <c r="KL484" s="803"/>
      <c r="KM484" s="804"/>
      <c r="KN484" s="804"/>
      <c r="KO484" s="826"/>
      <c r="KP484" s="825"/>
      <c r="KQ484" s="825"/>
      <c r="KR484" s="803"/>
      <c r="KS484" s="804"/>
      <c r="KT484" s="804"/>
      <c r="KU484" s="826"/>
      <c r="KV484" s="825"/>
      <c r="KW484" s="825"/>
      <c r="KX484" s="803"/>
      <c r="KY484" s="804"/>
      <c r="KZ484" s="804"/>
      <c r="LA484" s="826"/>
      <c r="LB484" s="825"/>
      <c r="LC484" s="825"/>
      <c r="LD484" s="803"/>
      <c r="LE484" s="804"/>
      <c r="LF484" s="804"/>
      <c r="LG484" s="826"/>
      <c r="LH484" s="825"/>
      <c r="LI484" s="825"/>
      <c r="LJ484" s="803"/>
      <c r="LK484" s="804"/>
      <c r="LL484" s="804"/>
      <c r="LM484" s="826"/>
      <c r="LN484" s="825"/>
      <c r="LO484" s="825"/>
      <c r="LP484" s="803"/>
      <c r="LQ484" s="804"/>
      <c r="LR484" s="804"/>
      <c r="LS484" s="826"/>
      <c r="LT484" s="825"/>
      <c r="LU484" s="825"/>
      <c r="LV484" s="803"/>
      <c r="LW484" s="804"/>
      <c r="LX484" s="804"/>
      <c r="LY484" s="826"/>
      <c r="LZ484" s="825"/>
      <c r="MA484" s="825"/>
      <c r="MB484" s="803"/>
      <c r="MC484" s="804"/>
      <c r="MD484" s="804"/>
      <c r="ME484" s="826"/>
      <c r="MF484" s="825"/>
      <c r="MG484" s="825"/>
      <c r="MH484" s="803"/>
      <c r="MI484" s="804"/>
      <c r="MJ484" s="804"/>
      <c r="MK484" s="826"/>
      <c r="ML484" s="825"/>
      <c r="MM484" s="825"/>
      <c r="MN484" s="803"/>
      <c r="MO484" s="804"/>
      <c r="MP484" s="804"/>
      <c r="MQ484" s="826"/>
      <c r="MR484" s="825"/>
      <c r="MS484" s="825"/>
      <c r="MT484" s="803"/>
      <c r="MU484" s="804"/>
      <c r="MV484" s="804"/>
      <c r="MW484" s="826"/>
      <c r="MX484" s="825"/>
      <c r="MY484" s="825"/>
      <c r="MZ484" s="803"/>
      <c r="NA484" s="804"/>
      <c r="NB484" s="804"/>
      <c r="NC484" s="826"/>
      <c r="ND484" s="825"/>
      <c r="NE484" s="825"/>
      <c r="NF484" s="803"/>
      <c r="NG484" s="804"/>
      <c r="NH484" s="804"/>
      <c r="NI484" s="826"/>
      <c r="NJ484" s="825"/>
      <c r="NK484" s="825"/>
      <c r="NL484" s="803"/>
      <c r="NM484" s="804"/>
      <c r="NN484" s="804"/>
      <c r="NO484" s="826"/>
      <c r="NP484" s="825"/>
      <c r="NQ484" s="825"/>
      <c r="NR484" s="803"/>
      <c r="NS484" s="826"/>
      <c r="NT484" s="825"/>
      <c r="NU484" s="825"/>
      <c r="NV484" s="803"/>
      <c r="NW484" s="826"/>
      <c r="NX484" s="825"/>
      <c r="NY484" s="856"/>
      <c r="NZ484" s="848"/>
      <c r="OA484" s="826"/>
      <c r="OB484" s="825"/>
      <c r="OC484" s="825"/>
      <c r="OD484" s="803"/>
      <c r="OE484" s="826"/>
      <c r="OF484" s="825"/>
      <c r="OG484" s="825"/>
      <c r="OH484" s="803"/>
      <c r="OI484" s="826"/>
      <c r="OJ484" s="825"/>
      <c r="OK484" s="825"/>
      <c r="OL484" s="803"/>
      <c r="OM484" s="826"/>
      <c r="ON484" s="825"/>
      <c r="OO484" s="825"/>
      <c r="OP484" s="803"/>
      <c r="OQ484" s="826"/>
      <c r="OR484" s="825"/>
      <c r="OS484" s="825"/>
      <c r="OT484" s="803"/>
      <c r="OU484" s="826"/>
      <c r="OV484" s="825"/>
      <c r="OW484" s="825"/>
      <c r="OX484" s="803"/>
      <c r="OY484" s="826"/>
      <c r="OZ484" s="825"/>
      <c r="PA484" s="825"/>
      <c r="PB484" s="803"/>
      <c r="PC484" s="826"/>
      <c r="PD484" s="825"/>
      <c r="PE484" s="825"/>
      <c r="PF484" s="803"/>
    </row>
    <row r="485" spans="1:422" ht="15" hidden="1" customHeight="1" x14ac:dyDescent="0.25">
      <c r="A485" s="769" t="s">
        <v>29</v>
      </c>
      <c r="B485" s="769" t="s">
        <v>18</v>
      </c>
      <c r="C485" s="769" t="s">
        <v>30</v>
      </c>
      <c r="D485" s="770"/>
      <c r="E485" s="769"/>
      <c r="F485" s="769"/>
      <c r="G485" s="769"/>
      <c r="H485" s="769"/>
      <c r="I485" s="769"/>
      <c r="J485" s="769"/>
      <c r="K485" s="769"/>
      <c r="L485" s="769"/>
      <c r="M485" s="769"/>
      <c r="N485" s="769"/>
      <c r="O485" s="769"/>
      <c r="P485" s="769"/>
      <c r="Q485" s="769"/>
      <c r="R485" s="769"/>
      <c r="S485" s="769"/>
      <c r="T485" s="816"/>
      <c r="U485" s="816"/>
      <c r="V485" s="816"/>
      <c r="W485" s="816"/>
      <c r="X485" s="769">
        <v>1</v>
      </c>
      <c r="Y485" s="769">
        <f>IF(AND(AJ485="",AK485="",AL485="",AN485="",AO485="",OR(AP485="",AP485=Dropdown!$AM$12,AP485=Dropdown!$AM$11)),1,0)</f>
        <v>1</v>
      </c>
      <c r="Z485" s="769">
        <f t="shared" si="67"/>
        <v>0</v>
      </c>
      <c r="AA485" s="769">
        <f t="shared" si="68"/>
        <v>0</v>
      </c>
      <c r="AB485" s="769">
        <f t="shared" si="66"/>
        <v>0</v>
      </c>
      <c r="AC485" s="769"/>
      <c r="AD485" s="772" t="str">
        <f>IF(OR(T485&lt;&gt;"",U485&lt;&gt;""),Dropdown!$A$4,IF(OR(V485&lt;&gt;"",W485&lt;&gt;""),Dropdown!$A$5,Dropdown!$A$3))</f>
        <v>Residential</v>
      </c>
      <c r="AE485" s="773" t="s">
        <v>634</v>
      </c>
      <c r="AF485" s="773" t="str">
        <f>VLOOKUP(AG485,Dropdown!$N$3:$R$62,2,FALSE)</f>
        <v>SSA</v>
      </c>
      <c r="AG485" s="773" t="s">
        <v>29</v>
      </c>
      <c r="AH485" s="773" t="str">
        <f>IF(AG485&lt;&gt;"",VLOOKUP(AG485,Dropdown!$N$3:$R$62,3,FALSE),IF(AF485&lt;&gt;"",VLOOKUP(AF485,Dropdown!$N$3:$R$62,3,FALSE),IF(AE485&lt;&gt;"",VLOOKUP(AE485,Dropdown!$N$3:$R$62,3,FALSE),"")))</f>
        <v>UMI</v>
      </c>
      <c r="AI485" s="773" t="str">
        <f>IF(AG485&lt;&gt;"",VLOOKUP(AG485,Dropdown!$N$3:$R$62,5,FALSE),IF(AF485&lt;&gt;"",VLOOKUP(AF485,Dropdown!$N$3:$R$62,5,FALSE),IF(AE485&lt;&gt;"",VLOOKUP(AE485,Dropdown!$N$3:$R$62,5,FALSE),"")))</f>
        <v>Moderate</v>
      </c>
      <c r="AJ485" s="773"/>
      <c r="AK485" s="773"/>
      <c r="AL485" s="773"/>
      <c r="AM485" s="773"/>
      <c r="AN485" s="773"/>
      <c r="AO485" s="773"/>
      <c r="AP485" s="773" t="s">
        <v>423</v>
      </c>
      <c r="AQ485" s="769"/>
      <c r="AR485" s="792" t="s">
        <v>37</v>
      </c>
      <c r="AS485" s="809"/>
      <c r="AT485" s="769" t="s">
        <v>101</v>
      </c>
      <c r="AU485" s="769">
        <v>34</v>
      </c>
      <c r="AV485" s="846"/>
      <c r="AW485" s="826"/>
      <c r="AX485" s="825"/>
      <c r="AY485" s="825" t="s">
        <v>671</v>
      </c>
      <c r="AZ485" s="803"/>
      <c r="BA485" s="804"/>
      <c r="BB485" s="804"/>
      <c r="BC485" s="826"/>
      <c r="BD485" s="825"/>
      <c r="BE485" s="856"/>
      <c r="BF485" s="803"/>
      <c r="BG485" s="804"/>
      <c r="BH485" s="804"/>
      <c r="BI485" s="826"/>
      <c r="BJ485" s="825"/>
      <c r="BK485" s="856"/>
      <c r="BL485" s="803"/>
      <c r="BM485" s="804"/>
      <c r="BN485" s="804"/>
      <c r="BO485" s="826"/>
      <c r="BP485" s="825"/>
      <c r="BQ485" s="856"/>
      <c r="BR485" s="803"/>
      <c r="BS485" s="804"/>
      <c r="BT485" s="804"/>
      <c r="BU485" s="826"/>
      <c r="BV485" s="825"/>
      <c r="BW485" s="856"/>
      <c r="BX485" s="803"/>
      <c r="BY485" s="804"/>
      <c r="BZ485" s="804"/>
      <c r="CA485" s="826"/>
      <c r="CB485" s="825"/>
      <c r="CC485" s="856"/>
      <c r="CD485" s="803"/>
      <c r="CE485" s="804"/>
      <c r="CF485" s="804"/>
      <c r="CG485" s="826"/>
      <c r="CH485" s="825"/>
      <c r="CI485" s="856"/>
      <c r="CJ485" s="803"/>
      <c r="CK485" s="804"/>
      <c r="CL485" s="804"/>
      <c r="CM485" s="826"/>
      <c r="CN485" s="825"/>
      <c r="CO485" s="856"/>
      <c r="CP485" s="803"/>
      <c r="CQ485" s="804"/>
      <c r="CR485" s="804"/>
      <c r="CS485" s="826"/>
      <c r="CT485" s="825"/>
      <c r="CU485" s="856"/>
      <c r="CV485" s="803"/>
      <c r="CW485" s="804"/>
      <c r="CX485" s="804"/>
      <c r="CY485" s="826"/>
      <c r="CZ485" s="825"/>
      <c r="DA485" s="856"/>
      <c r="DB485" s="803"/>
      <c r="DC485" s="804"/>
      <c r="DD485" s="804"/>
      <c r="DE485" s="826"/>
      <c r="DF485" s="825"/>
      <c r="DG485" s="856"/>
      <c r="DH485" s="803"/>
      <c r="DI485" s="804"/>
      <c r="DJ485" s="804"/>
      <c r="DK485" s="826"/>
      <c r="DL485" s="825"/>
      <c r="DM485" s="856"/>
      <c r="DN485" s="803"/>
      <c r="DO485" s="804"/>
      <c r="DP485" s="804"/>
      <c r="DQ485" s="827"/>
      <c r="DR485" s="828"/>
      <c r="DS485" s="828"/>
      <c r="DT485" s="813"/>
      <c r="DU485" s="812"/>
      <c r="DV485" s="812"/>
      <c r="DW485" s="827"/>
      <c r="DX485" s="828"/>
      <c r="DY485" s="828"/>
      <c r="DZ485" s="813"/>
      <c r="EA485" s="812"/>
      <c r="EB485" s="812"/>
      <c r="EC485" s="827"/>
      <c r="ED485" s="828"/>
      <c r="EE485" s="828"/>
      <c r="EF485" s="813"/>
      <c r="EG485" s="812"/>
      <c r="EH485" s="812"/>
      <c r="EI485" s="827"/>
      <c r="EJ485" s="828"/>
      <c r="EK485" s="828"/>
      <c r="EL485" s="813"/>
      <c r="EM485" s="812"/>
      <c r="EN485" s="812"/>
      <c r="EO485" s="827"/>
      <c r="EP485" s="828"/>
      <c r="EQ485" s="828"/>
      <c r="ER485" s="813"/>
      <c r="ES485" s="812"/>
      <c r="ET485" s="812"/>
      <c r="EU485" s="827"/>
      <c r="EV485" s="828"/>
      <c r="EW485" s="828"/>
      <c r="EX485" s="813"/>
      <c r="EY485" s="812"/>
      <c r="EZ485" s="812"/>
      <c r="FA485" s="827"/>
      <c r="FB485" s="828"/>
      <c r="FC485" s="828"/>
      <c r="FD485" s="813"/>
      <c r="FE485" s="812"/>
      <c r="FF485" s="812"/>
      <c r="FG485" s="827"/>
      <c r="FH485" s="828"/>
      <c r="FI485" s="828"/>
      <c r="FJ485" s="813"/>
      <c r="FK485" s="812"/>
      <c r="FL485" s="812"/>
      <c r="FM485" s="827"/>
      <c r="FN485" s="828"/>
      <c r="FO485" s="828"/>
      <c r="FP485" s="813"/>
      <c r="FQ485" s="812"/>
      <c r="FR485" s="812"/>
      <c r="FS485" s="826"/>
      <c r="FT485" s="825"/>
      <c r="FU485" s="825"/>
      <c r="FV485" s="803"/>
      <c r="FW485" s="804"/>
      <c r="FX485" s="804"/>
      <c r="FY485" s="826"/>
      <c r="FZ485" s="825"/>
      <c r="GA485" s="825"/>
      <c r="GB485" s="803"/>
      <c r="GC485" s="804"/>
      <c r="GD485" s="804"/>
      <c r="GE485" s="826"/>
      <c r="GF485" s="825"/>
      <c r="GG485" s="825"/>
      <c r="GH485" s="803"/>
      <c r="GI485" s="804"/>
      <c r="GJ485" s="804"/>
      <c r="GK485" s="826"/>
      <c r="GL485" s="825"/>
      <c r="GM485" s="825"/>
      <c r="GN485" s="803"/>
      <c r="GO485" s="804"/>
      <c r="GP485" s="804"/>
      <c r="GQ485" s="826"/>
      <c r="GR485" s="825"/>
      <c r="GS485" s="825"/>
      <c r="GT485" s="803"/>
      <c r="GU485" s="804"/>
      <c r="GV485" s="804"/>
      <c r="GW485" s="826"/>
      <c r="GX485" s="825"/>
      <c r="GY485" s="825"/>
      <c r="GZ485" s="803"/>
      <c r="HA485" s="804"/>
      <c r="HB485" s="804"/>
      <c r="HC485" s="826"/>
      <c r="HD485" s="825"/>
      <c r="HE485" s="825"/>
      <c r="HF485" s="803"/>
      <c r="HG485" s="804"/>
      <c r="HH485" s="804"/>
      <c r="HI485" s="826"/>
      <c r="HJ485" s="825"/>
      <c r="HK485" s="825"/>
      <c r="HL485" s="803"/>
      <c r="HM485" s="804"/>
      <c r="HN485" s="804"/>
      <c r="HO485" s="826"/>
      <c r="HP485" s="825"/>
      <c r="HQ485" s="825"/>
      <c r="HR485" s="803"/>
      <c r="HS485" s="804"/>
      <c r="HT485" s="804"/>
      <c r="HU485" s="826"/>
      <c r="HV485" s="825"/>
      <c r="HW485" s="825"/>
      <c r="HX485" s="803"/>
      <c r="HY485" s="804"/>
      <c r="HZ485" s="804"/>
      <c r="IA485" s="826"/>
      <c r="IB485" s="825"/>
      <c r="IC485" s="825"/>
      <c r="ID485" s="803"/>
      <c r="IE485" s="804"/>
      <c r="IF485" s="804"/>
      <c r="IG485" s="826"/>
      <c r="IH485" s="825"/>
      <c r="II485" s="825"/>
      <c r="IJ485" s="803"/>
      <c r="IK485" s="804"/>
      <c r="IL485" s="804"/>
      <c r="IM485" s="826"/>
      <c r="IN485" s="825"/>
      <c r="IO485" s="825"/>
      <c r="IP485" s="803"/>
      <c r="IQ485" s="804"/>
      <c r="IR485" s="804"/>
      <c r="IS485" s="826"/>
      <c r="IT485" s="825"/>
      <c r="IU485" s="825"/>
      <c r="IV485" s="803"/>
      <c r="IW485" s="804"/>
      <c r="IX485" s="804"/>
      <c r="IY485" s="826"/>
      <c r="IZ485" s="825"/>
      <c r="JA485" s="825"/>
      <c r="JB485" s="803"/>
      <c r="JC485" s="804"/>
      <c r="JD485" s="804"/>
      <c r="JE485" s="826"/>
      <c r="JF485" s="825"/>
      <c r="JG485" s="825"/>
      <c r="JH485" s="803"/>
      <c r="JI485" s="804"/>
      <c r="JJ485" s="804"/>
      <c r="JK485" s="826"/>
      <c r="JL485" s="825"/>
      <c r="JM485" s="825"/>
      <c r="JN485" s="803"/>
      <c r="JO485" s="804"/>
      <c r="JP485" s="804"/>
      <c r="JQ485" s="826"/>
      <c r="JR485" s="825"/>
      <c r="JS485" s="825"/>
      <c r="JT485" s="803"/>
      <c r="JU485" s="804"/>
      <c r="JV485" s="804"/>
      <c r="JW485" s="826"/>
      <c r="JX485" s="825"/>
      <c r="JY485" s="825"/>
      <c r="JZ485" s="803"/>
      <c r="KA485" s="804"/>
      <c r="KB485" s="804"/>
      <c r="KC485" s="826"/>
      <c r="KD485" s="825"/>
      <c r="KE485" s="825"/>
      <c r="KF485" s="803"/>
      <c r="KG485" s="804"/>
      <c r="KH485" s="804"/>
      <c r="KI485" s="826"/>
      <c r="KJ485" s="825"/>
      <c r="KK485" s="825"/>
      <c r="KL485" s="803"/>
      <c r="KM485" s="804"/>
      <c r="KN485" s="804"/>
      <c r="KO485" s="826"/>
      <c r="KP485" s="825"/>
      <c r="KQ485" s="825"/>
      <c r="KR485" s="803"/>
      <c r="KS485" s="804"/>
      <c r="KT485" s="804"/>
      <c r="KU485" s="826"/>
      <c r="KV485" s="825"/>
      <c r="KW485" s="825"/>
      <c r="KX485" s="803"/>
      <c r="KY485" s="804"/>
      <c r="KZ485" s="804"/>
      <c r="LA485" s="826"/>
      <c r="LB485" s="825"/>
      <c r="LC485" s="825"/>
      <c r="LD485" s="803"/>
      <c r="LE485" s="804"/>
      <c r="LF485" s="804"/>
      <c r="LG485" s="826"/>
      <c r="LH485" s="825"/>
      <c r="LI485" s="825"/>
      <c r="LJ485" s="803"/>
      <c r="LK485" s="804"/>
      <c r="LL485" s="804"/>
      <c r="LM485" s="826"/>
      <c r="LN485" s="825"/>
      <c r="LO485" s="825"/>
      <c r="LP485" s="803"/>
      <c r="LQ485" s="804"/>
      <c r="LR485" s="804"/>
      <c r="LS485" s="826"/>
      <c r="LT485" s="825"/>
      <c r="LU485" s="825"/>
      <c r="LV485" s="803"/>
      <c r="LW485" s="804"/>
      <c r="LX485" s="804"/>
      <c r="LY485" s="826"/>
      <c r="LZ485" s="825"/>
      <c r="MA485" s="825"/>
      <c r="MB485" s="803"/>
      <c r="MC485" s="804"/>
      <c r="MD485" s="804"/>
      <c r="ME485" s="826"/>
      <c r="MF485" s="825"/>
      <c r="MG485" s="825"/>
      <c r="MH485" s="803"/>
      <c r="MI485" s="804"/>
      <c r="MJ485" s="804"/>
      <c r="MK485" s="826"/>
      <c r="ML485" s="825"/>
      <c r="MM485" s="825"/>
      <c r="MN485" s="803"/>
      <c r="MO485" s="804"/>
      <c r="MP485" s="804"/>
      <c r="MQ485" s="826"/>
      <c r="MR485" s="825"/>
      <c r="MS485" s="825"/>
      <c r="MT485" s="803"/>
      <c r="MU485" s="804"/>
      <c r="MV485" s="804"/>
      <c r="MW485" s="826"/>
      <c r="MX485" s="825"/>
      <c r="MY485" s="825"/>
      <c r="MZ485" s="803"/>
      <c r="NA485" s="804"/>
      <c r="NB485" s="804"/>
      <c r="NC485" s="826"/>
      <c r="ND485" s="825"/>
      <c r="NE485" s="825"/>
      <c r="NF485" s="803"/>
      <c r="NG485" s="804"/>
      <c r="NH485" s="804"/>
      <c r="NI485" s="826"/>
      <c r="NJ485" s="825"/>
      <c r="NK485" s="825"/>
      <c r="NL485" s="803"/>
      <c r="NM485" s="804"/>
      <c r="NN485" s="804"/>
      <c r="NO485" s="826"/>
      <c r="NP485" s="825"/>
      <c r="NQ485" s="825"/>
      <c r="NR485" s="803"/>
      <c r="NS485" s="826"/>
      <c r="NT485" s="825"/>
      <c r="NU485" s="825"/>
      <c r="NV485" s="803"/>
      <c r="NW485" s="826"/>
      <c r="NX485" s="825"/>
      <c r="NY485" s="856"/>
      <c r="NZ485" s="848"/>
      <c r="OA485" s="826"/>
      <c r="OB485" s="825"/>
      <c r="OC485" s="825"/>
      <c r="OD485" s="803"/>
      <c r="OE485" s="826"/>
      <c r="OF485" s="825"/>
      <c r="OG485" s="825"/>
      <c r="OH485" s="803"/>
      <c r="OI485" s="826"/>
      <c r="OJ485" s="825"/>
      <c r="OK485" s="825"/>
      <c r="OL485" s="803"/>
      <c r="OM485" s="860"/>
      <c r="ON485" s="837"/>
      <c r="OO485" s="861"/>
      <c r="OP485" s="862"/>
      <c r="OQ485" s="826"/>
      <c r="OR485" s="825"/>
      <c r="OS485" s="825"/>
      <c r="OT485" s="803"/>
      <c r="OU485" s="826"/>
      <c r="OV485" s="825"/>
      <c r="OW485" s="825"/>
      <c r="OX485" s="803"/>
      <c r="OY485" s="826"/>
      <c r="OZ485" s="825"/>
      <c r="PA485" s="825"/>
      <c r="PB485" s="803"/>
      <c r="PC485" s="826"/>
      <c r="PD485" s="825"/>
      <c r="PE485" s="825"/>
      <c r="PF485" s="803"/>
    </row>
    <row r="486" spans="1:422" ht="15" hidden="1" customHeight="1" x14ac:dyDescent="0.25">
      <c r="A486" s="769" t="s">
        <v>33</v>
      </c>
      <c r="B486" s="769" t="s">
        <v>50</v>
      </c>
      <c r="C486" s="769" t="s">
        <v>16</v>
      </c>
      <c r="D486" s="770"/>
      <c r="E486" s="769"/>
      <c r="F486" s="769"/>
      <c r="G486" s="769"/>
      <c r="H486" s="769"/>
      <c r="I486" s="769"/>
      <c r="J486" s="769"/>
      <c r="K486" s="769"/>
      <c r="L486" s="769"/>
      <c r="M486" s="769"/>
      <c r="N486" s="769"/>
      <c r="O486" s="769"/>
      <c r="P486" s="769"/>
      <c r="Q486" s="769"/>
      <c r="R486" s="769"/>
      <c r="S486" s="769"/>
      <c r="T486" s="816"/>
      <c r="U486" s="816"/>
      <c r="V486" s="816"/>
      <c r="W486" s="816"/>
      <c r="X486" s="769">
        <v>1</v>
      </c>
      <c r="Y486" s="769">
        <f>IF(AND(AJ486="",AK486="",AL486="",AN486="",AO486="",OR(AP486="",AP486=Dropdown!$AM$12,AP486=Dropdown!$AM$11)),1,0)</f>
        <v>1</v>
      </c>
      <c r="Z486" s="769">
        <f t="shared" si="67"/>
        <v>0</v>
      </c>
      <c r="AA486" s="769">
        <f t="shared" si="68"/>
        <v>0</v>
      </c>
      <c r="AB486" s="769">
        <f t="shared" si="66"/>
        <v>0</v>
      </c>
      <c r="AC486" s="769"/>
      <c r="AD486" s="772" t="str">
        <f>IF(OR(T486&lt;&gt;"",U486&lt;&gt;""),Dropdown!$A$4,IF(OR(V486&lt;&gt;"",W486&lt;&gt;""),Dropdown!$A$5,Dropdown!$A$3))</f>
        <v>Residential</v>
      </c>
      <c r="AE486" s="773" t="s">
        <v>343</v>
      </c>
      <c r="AF486" s="773" t="str">
        <f>VLOOKUP(AG486,Dropdown!$N$3:$R$62,2,FALSE)</f>
        <v>EAP</v>
      </c>
      <c r="AG486" s="773" t="s">
        <v>33</v>
      </c>
      <c r="AH486" s="773" t="str">
        <f>IF(AG486&lt;&gt;"",VLOOKUP(AG486,Dropdown!$N$3:$R$62,3,FALSE),IF(AF486&lt;&gt;"",VLOOKUP(AF486,Dropdown!$N$3:$R$62,3,FALSE),IF(AE486&lt;&gt;"",VLOOKUP(AE486,Dropdown!$N$3:$R$62,3,FALSE),"")))</f>
        <v>LMI</v>
      </c>
      <c r="AI486" s="773" t="str">
        <f>IF(AG486&lt;&gt;"",VLOOKUP(AG486,Dropdown!$N$3:$R$62,5,FALSE),IF(AF486&lt;&gt;"",VLOOKUP(AF486,Dropdown!$N$3:$R$62,5,FALSE),IF(AE486&lt;&gt;"",VLOOKUP(AE486,Dropdown!$N$3:$R$62,5,FALSE),"")))</f>
        <v>Tropical</v>
      </c>
      <c r="AJ486" s="773"/>
      <c r="AK486" s="773"/>
      <c r="AL486" s="773"/>
      <c r="AM486" s="773"/>
      <c r="AN486" s="773"/>
      <c r="AO486" s="773"/>
      <c r="AP486" s="773" t="s">
        <v>423</v>
      </c>
      <c r="AQ486" s="769"/>
      <c r="AR486" s="774" t="s">
        <v>37</v>
      </c>
      <c r="AS486" s="845"/>
      <c r="AT486" s="769" t="s">
        <v>101</v>
      </c>
      <c r="AU486" s="769">
        <v>34</v>
      </c>
      <c r="AV486" s="846"/>
      <c r="AW486" s="826"/>
      <c r="AX486" s="825"/>
      <c r="AY486" s="825" t="s">
        <v>674</v>
      </c>
      <c r="AZ486" s="803"/>
      <c r="BA486" s="804"/>
      <c r="BB486" s="804"/>
      <c r="BC486" s="826"/>
      <c r="BD486" s="825"/>
      <c r="BE486" s="856"/>
      <c r="BF486" s="803"/>
      <c r="BG486" s="804"/>
      <c r="BH486" s="804"/>
      <c r="BI486" s="826"/>
      <c r="BJ486" s="825"/>
      <c r="BK486" s="856"/>
      <c r="BL486" s="803"/>
      <c r="BM486" s="804"/>
      <c r="BN486" s="804"/>
      <c r="BO486" s="826"/>
      <c r="BP486" s="825"/>
      <c r="BQ486" s="856"/>
      <c r="BR486" s="803"/>
      <c r="BS486" s="804"/>
      <c r="BT486" s="804"/>
      <c r="BU486" s="826"/>
      <c r="BV486" s="825"/>
      <c r="BW486" s="856"/>
      <c r="BX486" s="803"/>
      <c r="BY486" s="804"/>
      <c r="BZ486" s="804"/>
      <c r="CA486" s="826"/>
      <c r="CB486" s="825"/>
      <c r="CC486" s="856"/>
      <c r="CD486" s="803"/>
      <c r="CE486" s="804"/>
      <c r="CF486" s="804"/>
      <c r="CG486" s="826"/>
      <c r="CH486" s="825"/>
      <c r="CI486" s="856"/>
      <c r="CJ486" s="803"/>
      <c r="CK486" s="804"/>
      <c r="CL486" s="804"/>
      <c r="CM486" s="826"/>
      <c r="CN486" s="825"/>
      <c r="CO486" s="856"/>
      <c r="CP486" s="803"/>
      <c r="CQ486" s="804"/>
      <c r="CR486" s="804"/>
      <c r="CS486" s="826"/>
      <c r="CT486" s="825"/>
      <c r="CU486" s="856"/>
      <c r="CV486" s="803"/>
      <c r="CW486" s="804"/>
      <c r="CX486" s="804"/>
      <c r="CY486" s="826"/>
      <c r="CZ486" s="825"/>
      <c r="DA486" s="856"/>
      <c r="DB486" s="803"/>
      <c r="DC486" s="804"/>
      <c r="DD486" s="804"/>
      <c r="DE486" s="826"/>
      <c r="DF486" s="825"/>
      <c r="DG486" s="856"/>
      <c r="DH486" s="803"/>
      <c r="DI486" s="804"/>
      <c r="DJ486" s="804"/>
      <c r="DK486" s="826"/>
      <c r="DL486" s="825"/>
      <c r="DM486" s="856"/>
      <c r="DN486" s="803"/>
      <c r="DO486" s="804"/>
      <c r="DP486" s="804"/>
      <c r="DQ486" s="827"/>
      <c r="DR486" s="828"/>
      <c r="DS486" s="828"/>
      <c r="DT486" s="813"/>
      <c r="DU486" s="812"/>
      <c r="DV486" s="812"/>
      <c r="DW486" s="827"/>
      <c r="DX486" s="828"/>
      <c r="DY486" s="828"/>
      <c r="DZ486" s="813"/>
      <c r="EA486" s="812"/>
      <c r="EB486" s="812"/>
      <c r="EC486" s="827"/>
      <c r="ED486" s="828"/>
      <c r="EE486" s="828"/>
      <c r="EF486" s="813"/>
      <c r="EG486" s="812"/>
      <c r="EH486" s="812"/>
      <c r="EI486" s="827"/>
      <c r="EJ486" s="828"/>
      <c r="EK486" s="828"/>
      <c r="EL486" s="813"/>
      <c r="EM486" s="812"/>
      <c r="EN486" s="812"/>
      <c r="EO486" s="827"/>
      <c r="EP486" s="828"/>
      <c r="EQ486" s="828"/>
      <c r="ER486" s="813"/>
      <c r="ES486" s="812"/>
      <c r="ET486" s="812"/>
      <c r="EU486" s="827"/>
      <c r="EV486" s="828"/>
      <c r="EW486" s="828"/>
      <c r="EX486" s="813"/>
      <c r="EY486" s="812"/>
      <c r="EZ486" s="812"/>
      <c r="FA486" s="827"/>
      <c r="FB486" s="828"/>
      <c r="FC486" s="828"/>
      <c r="FD486" s="813"/>
      <c r="FE486" s="812"/>
      <c r="FF486" s="812"/>
      <c r="FG486" s="827"/>
      <c r="FH486" s="828"/>
      <c r="FI486" s="828"/>
      <c r="FJ486" s="813"/>
      <c r="FK486" s="812"/>
      <c r="FL486" s="812"/>
      <c r="FM486" s="827"/>
      <c r="FN486" s="828"/>
      <c r="FO486" s="828"/>
      <c r="FP486" s="813"/>
      <c r="FQ486" s="812"/>
      <c r="FR486" s="812"/>
      <c r="FS486" s="826"/>
      <c r="FT486" s="825"/>
      <c r="FU486" s="825"/>
      <c r="FV486" s="803"/>
      <c r="FW486" s="804"/>
      <c r="FX486" s="804"/>
      <c r="FY486" s="826"/>
      <c r="FZ486" s="825"/>
      <c r="GA486" s="825"/>
      <c r="GB486" s="803"/>
      <c r="GC486" s="804"/>
      <c r="GD486" s="804"/>
      <c r="GE486" s="826"/>
      <c r="GF486" s="825"/>
      <c r="GG486" s="825"/>
      <c r="GH486" s="803"/>
      <c r="GI486" s="804"/>
      <c r="GJ486" s="804"/>
      <c r="GK486" s="826"/>
      <c r="GL486" s="825"/>
      <c r="GM486" s="825"/>
      <c r="GN486" s="803"/>
      <c r="GO486" s="804"/>
      <c r="GP486" s="804"/>
      <c r="GQ486" s="826"/>
      <c r="GR486" s="825"/>
      <c r="GS486" s="825"/>
      <c r="GT486" s="803"/>
      <c r="GU486" s="804"/>
      <c r="GV486" s="804"/>
      <c r="GW486" s="826"/>
      <c r="GX486" s="825"/>
      <c r="GY486" s="825"/>
      <c r="GZ486" s="803"/>
      <c r="HA486" s="804"/>
      <c r="HB486" s="804"/>
      <c r="HC486" s="826"/>
      <c r="HD486" s="825"/>
      <c r="HE486" s="825"/>
      <c r="HF486" s="803"/>
      <c r="HG486" s="804"/>
      <c r="HH486" s="804"/>
      <c r="HI486" s="826"/>
      <c r="HJ486" s="825"/>
      <c r="HK486" s="825"/>
      <c r="HL486" s="803"/>
      <c r="HM486" s="804"/>
      <c r="HN486" s="804"/>
      <c r="HO486" s="826"/>
      <c r="HP486" s="825"/>
      <c r="HQ486" s="825"/>
      <c r="HR486" s="803"/>
      <c r="HS486" s="804"/>
      <c r="HT486" s="804"/>
      <c r="HU486" s="826"/>
      <c r="HV486" s="825"/>
      <c r="HW486" s="825"/>
      <c r="HX486" s="803"/>
      <c r="HY486" s="804"/>
      <c r="HZ486" s="804"/>
      <c r="IA486" s="826"/>
      <c r="IB486" s="825"/>
      <c r="IC486" s="825"/>
      <c r="ID486" s="803"/>
      <c r="IE486" s="804"/>
      <c r="IF486" s="804"/>
      <c r="IG486" s="826"/>
      <c r="IH486" s="825"/>
      <c r="II486" s="825"/>
      <c r="IJ486" s="803"/>
      <c r="IK486" s="804"/>
      <c r="IL486" s="804"/>
      <c r="IM486" s="826"/>
      <c r="IN486" s="825"/>
      <c r="IO486" s="825"/>
      <c r="IP486" s="803"/>
      <c r="IQ486" s="804"/>
      <c r="IR486" s="804"/>
      <c r="IS486" s="826"/>
      <c r="IT486" s="825"/>
      <c r="IU486" s="825"/>
      <c r="IV486" s="803"/>
      <c r="IW486" s="804"/>
      <c r="IX486" s="804"/>
      <c r="IY486" s="826"/>
      <c r="IZ486" s="825"/>
      <c r="JA486" s="825"/>
      <c r="JB486" s="803"/>
      <c r="JC486" s="804"/>
      <c r="JD486" s="804"/>
      <c r="JE486" s="826"/>
      <c r="JF486" s="825"/>
      <c r="JG486" s="825"/>
      <c r="JH486" s="803"/>
      <c r="JI486" s="804"/>
      <c r="JJ486" s="804"/>
      <c r="JK486" s="826"/>
      <c r="JL486" s="825"/>
      <c r="JM486" s="825"/>
      <c r="JN486" s="803"/>
      <c r="JO486" s="804"/>
      <c r="JP486" s="804"/>
      <c r="JQ486" s="826"/>
      <c r="JR486" s="825"/>
      <c r="JS486" s="825"/>
      <c r="JT486" s="803"/>
      <c r="JU486" s="804"/>
      <c r="JV486" s="804"/>
      <c r="JW486" s="826"/>
      <c r="JX486" s="825"/>
      <c r="JY486" s="825"/>
      <c r="JZ486" s="803"/>
      <c r="KA486" s="804"/>
      <c r="KB486" s="804"/>
      <c r="KC486" s="826"/>
      <c r="KD486" s="825"/>
      <c r="KE486" s="825"/>
      <c r="KF486" s="803"/>
      <c r="KG486" s="804"/>
      <c r="KH486" s="804"/>
      <c r="KI486" s="826"/>
      <c r="KJ486" s="825"/>
      <c r="KK486" s="825"/>
      <c r="KL486" s="803"/>
      <c r="KM486" s="804"/>
      <c r="KN486" s="804"/>
      <c r="KO486" s="826"/>
      <c r="KP486" s="825"/>
      <c r="KQ486" s="825"/>
      <c r="KR486" s="803"/>
      <c r="KS486" s="804"/>
      <c r="KT486" s="804"/>
      <c r="KU486" s="826"/>
      <c r="KV486" s="825"/>
      <c r="KW486" s="825"/>
      <c r="KX486" s="803"/>
      <c r="KY486" s="804"/>
      <c r="KZ486" s="804"/>
      <c r="LA486" s="826"/>
      <c r="LB486" s="825"/>
      <c r="LC486" s="825"/>
      <c r="LD486" s="803"/>
      <c r="LE486" s="804"/>
      <c r="LF486" s="804"/>
      <c r="LG486" s="826"/>
      <c r="LH486" s="825"/>
      <c r="LI486" s="825"/>
      <c r="LJ486" s="803"/>
      <c r="LK486" s="804"/>
      <c r="LL486" s="804"/>
      <c r="LM486" s="826"/>
      <c r="LN486" s="825"/>
      <c r="LO486" s="825"/>
      <c r="LP486" s="803"/>
      <c r="LQ486" s="804"/>
      <c r="LR486" s="804"/>
      <c r="LS486" s="826"/>
      <c r="LT486" s="825"/>
      <c r="LU486" s="825"/>
      <c r="LV486" s="803"/>
      <c r="LW486" s="804"/>
      <c r="LX486" s="804"/>
      <c r="LY486" s="826"/>
      <c r="LZ486" s="825"/>
      <c r="MA486" s="825"/>
      <c r="MB486" s="803"/>
      <c r="MC486" s="804"/>
      <c r="MD486" s="804"/>
      <c r="ME486" s="826"/>
      <c r="MF486" s="825"/>
      <c r="MG486" s="825"/>
      <c r="MH486" s="803"/>
      <c r="MI486" s="804"/>
      <c r="MJ486" s="804"/>
      <c r="MK486" s="826"/>
      <c r="ML486" s="825"/>
      <c r="MM486" s="825"/>
      <c r="MN486" s="803"/>
      <c r="MO486" s="804"/>
      <c r="MP486" s="804"/>
      <c r="MQ486" s="826"/>
      <c r="MR486" s="825"/>
      <c r="MS486" s="825"/>
      <c r="MT486" s="803"/>
      <c r="MU486" s="804"/>
      <c r="MV486" s="804"/>
      <c r="MW486" s="826"/>
      <c r="MX486" s="825"/>
      <c r="MY486" s="825"/>
      <c r="MZ486" s="803"/>
      <c r="NA486" s="804"/>
      <c r="NB486" s="804"/>
      <c r="NC486" s="826"/>
      <c r="ND486" s="825"/>
      <c r="NE486" s="825"/>
      <c r="NF486" s="803"/>
      <c r="NG486" s="804"/>
      <c r="NH486" s="804"/>
      <c r="NI486" s="826"/>
      <c r="NJ486" s="825"/>
      <c r="NK486" s="825"/>
      <c r="NL486" s="803"/>
      <c r="NM486" s="804"/>
      <c r="NN486" s="804"/>
      <c r="NO486" s="826"/>
      <c r="NP486" s="825"/>
      <c r="NQ486" s="825"/>
      <c r="NR486" s="803"/>
      <c r="NS486" s="826"/>
      <c r="NT486" s="825"/>
      <c r="NU486" s="825"/>
      <c r="NV486" s="803"/>
      <c r="NW486" s="826"/>
      <c r="NX486" s="825"/>
      <c r="NY486" s="856"/>
      <c r="NZ486" s="848"/>
      <c r="OA486" s="826"/>
      <c r="OB486" s="825"/>
      <c r="OC486" s="825"/>
      <c r="OD486" s="803"/>
      <c r="OE486" s="826"/>
      <c r="OF486" s="825"/>
      <c r="OG486" s="825"/>
      <c r="OH486" s="803"/>
      <c r="OI486" s="826"/>
      <c r="OJ486" s="825"/>
      <c r="OK486" s="825"/>
      <c r="OL486" s="803"/>
      <c r="OM486" s="826"/>
      <c r="ON486" s="825"/>
      <c r="OO486" s="825"/>
      <c r="OP486" s="803"/>
      <c r="OQ486" s="826"/>
      <c r="OR486" s="825"/>
      <c r="OS486" s="825"/>
      <c r="OT486" s="803"/>
      <c r="OU486" s="826"/>
      <c r="OV486" s="825"/>
      <c r="OW486" s="825"/>
      <c r="OX486" s="803"/>
      <c r="OY486" s="826"/>
      <c r="OZ486" s="825"/>
      <c r="PA486" s="825"/>
      <c r="PB486" s="803"/>
      <c r="PC486" s="826"/>
      <c r="PD486" s="825"/>
      <c r="PE486" s="825"/>
      <c r="PF486" s="803"/>
    </row>
    <row r="487" spans="1:422" ht="15" hidden="1" customHeight="1" x14ac:dyDescent="0.25">
      <c r="A487" s="769" t="s">
        <v>27</v>
      </c>
      <c r="B487" s="769" t="s">
        <v>18</v>
      </c>
      <c r="C487" s="769" t="s">
        <v>16</v>
      </c>
      <c r="D487" s="770"/>
      <c r="E487" s="769"/>
      <c r="F487" s="859"/>
      <c r="G487" s="859"/>
      <c r="H487" s="859"/>
      <c r="I487" s="859"/>
      <c r="J487" s="859"/>
      <c r="K487" s="859"/>
      <c r="L487" s="859"/>
      <c r="M487" s="859"/>
      <c r="N487" s="859"/>
      <c r="O487" s="859"/>
      <c r="P487" s="859"/>
      <c r="Q487" s="859"/>
      <c r="R487" s="859"/>
      <c r="S487" s="859"/>
      <c r="T487" s="940"/>
      <c r="U487" s="940"/>
      <c r="V487" s="940"/>
      <c r="W487" s="940"/>
      <c r="X487" s="769">
        <v>1</v>
      </c>
      <c r="Y487" s="769">
        <f>IF(AND(AJ487="",AK487="",AL487="",AN487="",AO487="",OR(AP487="",AP487=Dropdown!$AM$12,AP487=Dropdown!$AM$11)),1,0)</f>
        <v>1</v>
      </c>
      <c r="Z487" s="769">
        <f t="shared" si="67"/>
        <v>0</v>
      </c>
      <c r="AA487" s="769">
        <f t="shared" si="68"/>
        <v>0</v>
      </c>
      <c r="AB487" s="769">
        <f t="shared" si="66"/>
        <v>0</v>
      </c>
      <c r="AC487" s="769"/>
      <c r="AD487" s="772" t="str">
        <f>IF(OR(T487&lt;&gt;"",U487&lt;&gt;""),Dropdown!$A$4,IF(OR(V487&lt;&gt;"",W487&lt;&gt;""),Dropdown!$A$5,Dropdown!$A$3))</f>
        <v>Residential</v>
      </c>
      <c r="AE487" s="773" t="s">
        <v>343</v>
      </c>
      <c r="AF487" s="773" t="str">
        <f>VLOOKUP(AG487,Dropdown!$N$3:$R$62,2,FALSE)</f>
        <v>SSA</v>
      </c>
      <c r="AG487" s="773" t="s">
        <v>27</v>
      </c>
      <c r="AH487" s="773" t="str">
        <f>IF(AG487&lt;&gt;"",VLOOKUP(AG487,Dropdown!$N$3:$R$62,3,FALSE),IF(AF487&lt;&gt;"",VLOOKUP(AF487,Dropdown!$N$3:$R$62,3,FALSE),IF(AE487&lt;&gt;"",VLOOKUP(AE487,Dropdown!$N$3:$R$62,3,FALSE),"")))</f>
        <v>LMI</v>
      </c>
      <c r="AI487" s="773" t="str">
        <f>IF(AG487&lt;&gt;"",VLOOKUP(AG487,Dropdown!$N$3:$R$62,5,FALSE),IF(AF487&lt;&gt;"",VLOOKUP(AF487,Dropdown!$N$3:$R$62,5,FALSE),IF(AE487&lt;&gt;"",VLOOKUP(AE487,Dropdown!$N$3:$R$62,5,FALSE),"")))</f>
        <v>Arid</v>
      </c>
      <c r="AJ487" s="773"/>
      <c r="AK487" s="772"/>
      <c r="AL487" s="772"/>
      <c r="AM487" s="772"/>
      <c r="AN487" s="772"/>
      <c r="AO487" s="772"/>
      <c r="AP487" s="773" t="s">
        <v>423</v>
      </c>
      <c r="AQ487" s="859"/>
      <c r="AR487" s="948" t="s">
        <v>37</v>
      </c>
      <c r="AS487" s="845"/>
      <c r="AT487" s="769" t="s">
        <v>101</v>
      </c>
      <c r="AU487" s="769">
        <v>34</v>
      </c>
      <c r="AV487" s="846"/>
      <c r="AW487" s="826"/>
      <c r="AX487" s="825"/>
      <c r="AY487" s="825" t="s">
        <v>670</v>
      </c>
      <c r="AZ487" s="803"/>
      <c r="BA487" s="804"/>
      <c r="BB487" s="804"/>
      <c r="BC487" s="826"/>
      <c r="BD487" s="825"/>
      <c r="BE487" s="856"/>
      <c r="BF487" s="803"/>
      <c r="BG487" s="804"/>
      <c r="BH487" s="804"/>
      <c r="BI487" s="826"/>
      <c r="BJ487" s="825"/>
      <c r="BK487" s="856"/>
      <c r="BL487" s="803"/>
      <c r="BM487" s="804"/>
      <c r="BN487" s="804"/>
      <c r="BO487" s="826"/>
      <c r="BP487" s="825"/>
      <c r="BQ487" s="856"/>
      <c r="BR487" s="803"/>
      <c r="BS487" s="804"/>
      <c r="BT487" s="804"/>
      <c r="BU487" s="826"/>
      <c r="BV487" s="825"/>
      <c r="BW487" s="856"/>
      <c r="BX487" s="803"/>
      <c r="BY487" s="804"/>
      <c r="BZ487" s="804"/>
      <c r="CA487" s="826"/>
      <c r="CB487" s="825"/>
      <c r="CC487" s="856"/>
      <c r="CD487" s="803"/>
      <c r="CE487" s="804"/>
      <c r="CF487" s="804"/>
      <c r="CG487" s="826"/>
      <c r="CH487" s="825"/>
      <c r="CI487" s="856"/>
      <c r="CJ487" s="803"/>
      <c r="CK487" s="804"/>
      <c r="CL487" s="804"/>
      <c r="CM487" s="826"/>
      <c r="CN487" s="825"/>
      <c r="CO487" s="856"/>
      <c r="CP487" s="803"/>
      <c r="CQ487" s="804"/>
      <c r="CR487" s="804"/>
      <c r="CS487" s="826"/>
      <c r="CT487" s="825"/>
      <c r="CU487" s="856"/>
      <c r="CV487" s="803"/>
      <c r="CW487" s="804"/>
      <c r="CX487" s="804"/>
      <c r="CY487" s="826"/>
      <c r="CZ487" s="825"/>
      <c r="DA487" s="856"/>
      <c r="DB487" s="803"/>
      <c r="DC487" s="804"/>
      <c r="DD487" s="804"/>
      <c r="DE487" s="826"/>
      <c r="DF487" s="825"/>
      <c r="DG487" s="856"/>
      <c r="DH487" s="803"/>
      <c r="DI487" s="804"/>
      <c r="DJ487" s="804"/>
      <c r="DK487" s="826"/>
      <c r="DL487" s="825"/>
      <c r="DM487" s="856"/>
      <c r="DN487" s="803"/>
      <c r="DO487" s="804"/>
      <c r="DP487" s="804"/>
      <c r="DQ487" s="827"/>
      <c r="DR487" s="828"/>
      <c r="DS487" s="828"/>
      <c r="DT487" s="813"/>
      <c r="DU487" s="812"/>
      <c r="DV487" s="812"/>
      <c r="DW487" s="827"/>
      <c r="DX487" s="828"/>
      <c r="DY487" s="828"/>
      <c r="DZ487" s="813"/>
      <c r="EA487" s="812"/>
      <c r="EB487" s="812"/>
      <c r="EC487" s="827"/>
      <c r="ED487" s="828"/>
      <c r="EE487" s="828"/>
      <c r="EF487" s="813"/>
      <c r="EG487" s="812"/>
      <c r="EH487" s="812"/>
      <c r="EI487" s="827"/>
      <c r="EJ487" s="828"/>
      <c r="EK487" s="828"/>
      <c r="EL487" s="813"/>
      <c r="EM487" s="812"/>
      <c r="EN487" s="812"/>
      <c r="EO487" s="827"/>
      <c r="EP487" s="828"/>
      <c r="EQ487" s="828"/>
      <c r="ER487" s="813"/>
      <c r="ES487" s="812"/>
      <c r="ET487" s="812"/>
      <c r="EU487" s="827"/>
      <c r="EV487" s="828"/>
      <c r="EW487" s="828"/>
      <c r="EX487" s="813"/>
      <c r="EY487" s="812"/>
      <c r="EZ487" s="812"/>
      <c r="FA487" s="827"/>
      <c r="FB487" s="828"/>
      <c r="FC487" s="828"/>
      <c r="FD487" s="813"/>
      <c r="FE487" s="812"/>
      <c r="FF487" s="812"/>
      <c r="FG487" s="827"/>
      <c r="FH487" s="828"/>
      <c r="FI487" s="828"/>
      <c r="FJ487" s="813"/>
      <c r="FK487" s="812"/>
      <c r="FL487" s="812"/>
      <c r="FM487" s="827"/>
      <c r="FN487" s="828"/>
      <c r="FO487" s="828"/>
      <c r="FP487" s="813"/>
      <c r="FQ487" s="812"/>
      <c r="FR487" s="812"/>
      <c r="FS487" s="826"/>
      <c r="FT487" s="825"/>
      <c r="FU487" s="825"/>
      <c r="FV487" s="803"/>
      <c r="FW487" s="804"/>
      <c r="FX487" s="804"/>
      <c r="FY487" s="826"/>
      <c r="FZ487" s="825"/>
      <c r="GA487" s="825"/>
      <c r="GB487" s="803"/>
      <c r="GC487" s="804"/>
      <c r="GD487" s="804"/>
      <c r="GE487" s="826"/>
      <c r="GF487" s="825"/>
      <c r="GG487" s="825"/>
      <c r="GH487" s="803"/>
      <c r="GI487" s="804"/>
      <c r="GJ487" s="804"/>
      <c r="GK487" s="826"/>
      <c r="GL487" s="825"/>
      <c r="GM487" s="825"/>
      <c r="GN487" s="803"/>
      <c r="GO487" s="804"/>
      <c r="GP487" s="804"/>
      <c r="GQ487" s="826"/>
      <c r="GR487" s="825"/>
      <c r="GS487" s="825"/>
      <c r="GT487" s="803"/>
      <c r="GU487" s="804"/>
      <c r="GV487" s="804"/>
      <c r="GW487" s="826"/>
      <c r="GX487" s="825"/>
      <c r="GY487" s="825"/>
      <c r="GZ487" s="803"/>
      <c r="HA487" s="804"/>
      <c r="HB487" s="804"/>
      <c r="HC487" s="826"/>
      <c r="HD487" s="825"/>
      <c r="HE487" s="825"/>
      <c r="HF487" s="803"/>
      <c r="HG487" s="804"/>
      <c r="HH487" s="804"/>
      <c r="HI487" s="826"/>
      <c r="HJ487" s="825"/>
      <c r="HK487" s="825"/>
      <c r="HL487" s="803"/>
      <c r="HM487" s="804"/>
      <c r="HN487" s="804"/>
      <c r="HO487" s="826"/>
      <c r="HP487" s="825"/>
      <c r="HQ487" s="825"/>
      <c r="HR487" s="803"/>
      <c r="HS487" s="804"/>
      <c r="HT487" s="804"/>
      <c r="HU487" s="826"/>
      <c r="HV487" s="825"/>
      <c r="HW487" s="825"/>
      <c r="HX487" s="803"/>
      <c r="HY487" s="804"/>
      <c r="HZ487" s="804"/>
      <c r="IA487" s="826"/>
      <c r="IB487" s="825"/>
      <c r="IC487" s="825"/>
      <c r="ID487" s="803"/>
      <c r="IE487" s="804"/>
      <c r="IF487" s="804"/>
      <c r="IG487" s="826"/>
      <c r="IH487" s="825"/>
      <c r="II487" s="825"/>
      <c r="IJ487" s="803"/>
      <c r="IK487" s="804"/>
      <c r="IL487" s="804"/>
      <c r="IM487" s="826"/>
      <c r="IN487" s="825"/>
      <c r="IO487" s="825"/>
      <c r="IP487" s="803"/>
      <c r="IQ487" s="804"/>
      <c r="IR487" s="804"/>
      <c r="IS487" s="826"/>
      <c r="IT487" s="825"/>
      <c r="IU487" s="825"/>
      <c r="IV487" s="803"/>
      <c r="IW487" s="804"/>
      <c r="IX487" s="804"/>
      <c r="IY487" s="826"/>
      <c r="IZ487" s="825"/>
      <c r="JA487" s="825"/>
      <c r="JB487" s="803"/>
      <c r="JC487" s="804"/>
      <c r="JD487" s="804"/>
      <c r="JE487" s="826"/>
      <c r="JF487" s="825"/>
      <c r="JG487" s="825"/>
      <c r="JH487" s="803"/>
      <c r="JI487" s="804"/>
      <c r="JJ487" s="804"/>
      <c r="JK487" s="826"/>
      <c r="JL487" s="825"/>
      <c r="JM487" s="825"/>
      <c r="JN487" s="803"/>
      <c r="JO487" s="804"/>
      <c r="JP487" s="804"/>
      <c r="JQ487" s="826"/>
      <c r="JR487" s="825"/>
      <c r="JS487" s="825"/>
      <c r="JT487" s="803"/>
      <c r="JU487" s="804"/>
      <c r="JV487" s="804"/>
      <c r="JW487" s="826"/>
      <c r="JX487" s="825"/>
      <c r="JY487" s="825"/>
      <c r="JZ487" s="803"/>
      <c r="KA487" s="804"/>
      <c r="KB487" s="804"/>
      <c r="KC487" s="826"/>
      <c r="KD487" s="825"/>
      <c r="KE487" s="825"/>
      <c r="KF487" s="803"/>
      <c r="KG487" s="804"/>
      <c r="KH487" s="804"/>
      <c r="KI487" s="826"/>
      <c r="KJ487" s="825"/>
      <c r="KK487" s="825"/>
      <c r="KL487" s="803"/>
      <c r="KM487" s="804"/>
      <c r="KN487" s="804"/>
      <c r="KO487" s="826"/>
      <c r="KP487" s="825"/>
      <c r="KQ487" s="825"/>
      <c r="KR487" s="803"/>
      <c r="KS487" s="804"/>
      <c r="KT487" s="804"/>
      <c r="KU487" s="826"/>
      <c r="KV487" s="825"/>
      <c r="KW487" s="825"/>
      <c r="KX487" s="803"/>
      <c r="KY487" s="804"/>
      <c r="KZ487" s="804"/>
      <c r="LA487" s="826"/>
      <c r="LB487" s="825"/>
      <c r="LC487" s="825"/>
      <c r="LD487" s="803"/>
      <c r="LE487" s="804"/>
      <c r="LF487" s="804"/>
      <c r="LG487" s="826"/>
      <c r="LH487" s="825"/>
      <c r="LI487" s="825"/>
      <c r="LJ487" s="803"/>
      <c r="LK487" s="804"/>
      <c r="LL487" s="804"/>
      <c r="LM487" s="826"/>
      <c r="LN487" s="825"/>
      <c r="LO487" s="825"/>
      <c r="LP487" s="803"/>
      <c r="LQ487" s="804"/>
      <c r="LR487" s="804"/>
      <c r="LS487" s="826"/>
      <c r="LT487" s="825"/>
      <c r="LU487" s="825"/>
      <c r="LV487" s="803"/>
      <c r="LW487" s="804"/>
      <c r="LX487" s="804"/>
      <c r="LY487" s="826"/>
      <c r="LZ487" s="825"/>
      <c r="MA487" s="825"/>
      <c r="MB487" s="803"/>
      <c r="MC487" s="804"/>
      <c r="MD487" s="804"/>
      <c r="ME487" s="826"/>
      <c r="MF487" s="825"/>
      <c r="MG487" s="825"/>
      <c r="MH487" s="803"/>
      <c r="MI487" s="804"/>
      <c r="MJ487" s="804"/>
      <c r="MK487" s="826"/>
      <c r="ML487" s="825"/>
      <c r="MM487" s="825"/>
      <c r="MN487" s="803"/>
      <c r="MO487" s="804"/>
      <c r="MP487" s="804"/>
      <c r="MQ487" s="826"/>
      <c r="MR487" s="825"/>
      <c r="MS487" s="825"/>
      <c r="MT487" s="803"/>
      <c r="MU487" s="804"/>
      <c r="MV487" s="804"/>
      <c r="MW487" s="826"/>
      <c r="MX487" s="825"/>
      <c r="MY487" s="825"/>
      <c r="MZ487" s="803"/>
      <c r="NA487" s="804"/>
      <c r="NB487" s="804"/>
      <c r="NC487" s="826"/>
      <c r="ND487" s="825"/>
      <c r="NE487" s="825"/>
      <c r="NF487" s="803"/>
      <c r="NG487" s="804"/>
      <c r="NH487" s="804"/>
      <c r="NI487" s="826"/>
      <c r="NJ487" s="825"/>
      <c r="NK487" s="825"/>
      <c r="NL487" s="803"/>
      <c r="NM487" s="804"/>
      <c r="NN487" s="804"/>
      <c r="NO487" s="826"/>
      <c r="NP487" s="825"/>
      <c r="NQ487" s="825"/>
      <c r="NR487" s="803"/>
      <c r="NS487" s="826"/>
      <c r="NT487" s="825"/>
      <c r="NU487" s="825"/>
      <c r="NV487" s="803"/>
      <c r="NW487" s="826"/>
      <c r="NX487" s="825"/>
      <c r="NY487" s="856"/>
      <c r="NZ487" s="848"/>
      <c r="OA487" s="826"/>
      <c r="OB487" s="825"/>
      <c r="OC487" s="825"/>
      <c r="OD487" s="803"/>
      <c r="OE487" s="826"/>
      <c r="OF487" s="825"/>
      <c r="OG487" s="825"/>
      <c r="OH487" s="803"/>
      <c r="OI487" s="826"/>
      <c r="OJ487" s="825"/>
      <c r="OK487" s="825"/>
      <c r="OL487" s="803"/>
      <c r="OM487" s="860"/>
      <c r="ON487" s="837"/>
      <c r="OO487" s="861"/>
      <c r="OP487" s="862"/>
      <c r="OQ487" s="826"/>
      <c r="OR487" s="825"/>
      <c r="OS487" s="825"/>
      <c r="OT487" s="803"/>
      <c r="OU487" s="826"/>
      <c r="OV487" s="825"/>
      <c r="OW487" s="825"/>
      <c r="OX487" s="803"/>
      <c r="OY487" s="826"/>
      <c r="OZ487" s="825"/>
      <c r="PA487" s="825"/>
      <c r="PB487" s="803"/>
      <c r="PC487" s="826"/>
      <c r="PD487" s="825"/>
      <c r="PE487" s="825"/>
      <c r="PF487" s="803"/>
    </row>
    <row r="488" spans="1:422" ht="15" hidden="1" customHeight="1" x14ac:dyDescent="0.25">
      <c r="A488" s="769" t="s">
        <v>35</v>
      </c>
      <c r="B488" s="769" t="s">
        <v>50</v>
      </c>
      <c r="C488" s="769" t="s">
        <v>16</v>
      </c>
      <c r="D488" s="770"/>
      <c r="E488" s="769"/>
      <c r="F488" s="769"/>
      <c r="G488" s="769"/>
      <c r="H488" s="769"/>
      <c r="I488" s="769"/>
      <c r="J488" s="769"/>
      <c r="K488" s="769"/>
      <c r="L488" s="769"/>
      <c r="M488" s="769"/>
      <c r="N488" s="769"/>
      <c r="O488" s="769"/>
      <c r="P488" s="769"/>
      <c r="Q488" s="769"/>
      <c r="R488" s="769"/>
      <c r="S488" s="769"/>
      <c r="T488" s="816"/>
      <c r="U488" s="816"/>
      <c r="V488" s="816"/>
      <c r="W488" s="816"/>
      <c r="X488" s="769">
        <v>1</v>
      </c>
      <c r="Y488" s="769">
        <f>IF(AND(AJ488="",AK488="",AL488="",AN488="",AO488="",OR(AP488="",AP488=Dropdown!$AM$12,AP488=Dropdown!$AM$11)),1,0)</f>
        <v>1</v>
      </c>
      <c r="Z488" s="769">
        <f t="shared" si="67"/>
        <v>0</v>
      </c>
      <c r="AA488" s="769">
        <f t="shared" si="68"/>
        <v>0</v>
      </c>
      <c r="AB488" s="769">
        <f t="shared" si="66"/>
        <v>0</v>
      </c>
      <c r="AC488" s="769"/>
      <c r="AD488" s="772" t="str">
        <f>IF(OR(T488&lt;&gt;"",U488&lt;&gt;""),Dropdown!$A$4,IF(OR(V488&lt;&gt;"",W488&lt;&gt;""),Dropdown!$A$5,Dropdown!$A$3))</f>
        <v>Residential</v>
      </c>
      <c r="AE488" s="773" t="s">
        <v>343</v>
      </c>
      <c r="AF488" s="773" t="str">
        <f>VLOOKUP(AG488,Dropdown!$N$3:$R$62,2,FALSE)</f>
        <v>EAP</v>
      </c>
      <c r="AG488" s="773" t="s">
        <v>35</v>
      </c>
      <c r="AH488" s="773" t="str">
        <f>IF(AG488&lt;&gt;"",VLOOKUP(AG488,Dropdown!$N$3:$R$62,3,FALSE),IF(AF488&lt;&gt;"",VLOOKUP(AF488,Dropdown!$N$3:$R$62,3,FALSE),IF(AE488&lt;&gt;"",VLOOKUP(AE488,Dropdown!$N$3:$R$62,3,FALSE),"")))</f>
        <v>LMI</v>
      </c>
      <c r="AI488" s="773" t="str">
        <f>IF(AG488&lt;&gt;"",VLOOKUP(AG488,Dropdown!$N$3:$R$62,5,FALSE),IF(AF488&lt;&gt;"",VLOOKUP(AF488,Dropdown!$N$3:$R$62,5,FALSE),IF(AE488&lt;&gt;"",VLOOKUP(AE488,Dropdown!$N$3:$R$62,5,FALSE),"")))</f>
        <v>Tropical</v>
      </c>
      <c r="AJ488" s="773"/>
      <c r="AK488" s="773"/>
      <c r="AL488" s="773"/>
      <c r="AM488" s="773"/>
      <c r="AN488" s="773"/>
      <c r="AO488" s="773"/>
      <c r="AP488" s="773" t="s">
        <v>423</v>
      </c>
      <c r="AQ488" s="769"/>
      <c r="AR488" s="948" t="s">
        <v>37</v>
      </c>
      <c r="AS488" s="845"/>
      <c r="AT488" s="769" t="s">
        <v>101</v>
      </c>
      <c r="AU488" s="769">
        <v>34</v>
      </c>
      <c r="AV488" s="846"/>
      <c r="AW488" s="826"/>
      <c r="AX488" s="825"/>
      <c r="AY488" s="825" t="s">
        <v>673</v>
      </c>
      <c r="AZ488" s="803"/>
      <c r="BA488" s="804"/>
      <c r="BB488" s="804"/>
      <c r="BC488" s="826"/>
      <c r="BD488" s="825"/>
      <c r="BE488" s="856"/>
      <c r="BF488" s="803"/>
      <c r="BG488" s="804"/>
      <c r="BH488" s="804"/>
      <c r="BI488" s="826"/>
      <c r="BJ488" s="825"/>
      <c r="BK488" s="856"/>
      <c r="BL488" s="803"/>
      <c r="BM488" s="804"/>
      <c r="BN488" s="804"/>
      <c r="BO488" s="826"/>
      <c r="BP488" s="825"/>
      <c r="BQ488" s="856"/>
      <c r="BR488" s="803"/>
      <c r="BS488" s="804"/>
      <c r="BT488" s="804"/>
      <c r="BU488" s="826"/>
      <c r="BV488" s="825"/>
      <c r="BW488" s="856"/>
      <c r="BX488" s="803"/>
      <c r="BY488" s="804"/>
      <c r="BZ488" s="804"/>
      <c r="CA488" s="826"/>
      <c r="CB488" s="825"/>
      <c r="CC488" s="856"/>
      <c r="CD488" s="803"/>
      <c r="CE488" s="804"/>
      <c r="CF488" s="804"/>
      <c r="CG488" s="826"/>
      <c r="CH488" s="825"/>
      <c r="CI488" s="856"/>
      <c r="CJ488" s="803"/>
      <c r="CK488" s="804"/>
      <c r="CL488" s="804"/>
      <c r="CM488" s="826"/>
      <c r="CN488" s="825"/>
      <c r="CO488" s="856"/>
      <c r="CP488" s="803"/>
      <c r="CQ488" s="804"/>
      <c r="CR488" s="804"/>
      <c r="CS488" s="826"/>
      <c r="CT488" s="825"/>
      <c r="CU488" s="856"/>
      <c r="CV488" s="803"/>
      <c r="CW488" s="804"/>
      <c r="CX488" s="804"/>
      <c r="CY488" s="826"/>
      <c r="CZ488" s="825"/>
      <c r="DA488" s="856"/>
      <c r="DB488" s="803"/>
      <c r="DC488" s="804"/>
      <c r="DD488" s="804"/>
      <c r="DE488" s="826"/>
      <c r="DF488" s="825"/>
      <c r="DG488" s="856"/>
      <c r="DH488" s="803"/>
      <c r="DI488" s="804"/>
      <c r="DJ488" s="804"/>
      <c r="DK488" s="826"/>
      <c r="DL488" s="825"/>
      <c r="DM488" s="856"/>
      <c r="DN488" s="803"/>
      <c r="DO488" s="804"/>
      <c r="DP488" s="804"/>
      <c r="DQ488" s="827"/>
      <c r="DR488" s="828"/>
      <c r="DS488" s="828"/>
      <c r="DT488" s="813"/>
      <c r="DU488" s="812"/>
      <c r="DV488" s="812"/>
      <c r="DW488" s="827"/>
      <c r="DX488" s="828"/>
      <c r="DY488" s="828"/>
      <c r="DZ488" s="813"/>
      <c r="EA488" s="812"/>
      <c r="EB488" s="812"/>
      <c r="EC488" s="827"/>
      <c r="ED488" s="828"/>
      <c r="EE488" s="828"/>
      <c r="EF488" s="813"/>
      <c r="EG488" s="812"/>
      <c r="EH488" s="812"/>
      <c r="EI488" s="827"/>
      <c r="EJ488" s="828"/>
      <c r="EK488" s="828"/>
      <c r="EL488" s="813"/>
      <c r="EM488" s="812"/>
      <c r="EN488" s="812"/>
      <c r="EO488" s="827"/>
      <c r="EP488" s="828"/>
      <c r="EQ488" s="828"/>
      <c r="ER488" s="813"/>
      <c r="ES488" s="812"/>
      <c r="ET488" s="812"/>
      <c r="EU488" s="827"/>
      <c r="EV488" s="828"/>
      <c r="EW488" s="828"/>
      <c r="EX488" s="813"/>
      <c r="EY488" s="812"/>
      <c r="EZ488" s="812"/>
      <c r="FA488" s="827"/>
      <c r="FB488" s="828"/>
      <c r="FC488" s="828"/>
      <c r="FD488" s="813"/>
      <c r="FE488" s="812"/>
      <c r="FF488" s="812"/>
      <c r="FG488" s="827"/>
      <c r="FH488" s="828"/>
      <c r="FI488" s="828"/>
      <c r="FJ488" s="813"/>
      <c r="FK488" s="812"/>
      <c r="FL488" s="812"/>
      <c r="FM488" s="827"/>
      <c r="FN488" s="828"/>
      <c r="FO488" s="828"/>
      <c r="FP488" s="813"/>
      <c r="FQ488" s="812"/>
      <c r="FR488" s="812"/>
      <c r="FS488" s="826"/>
      <c r="FT488" s="825"/>
      <c r="FU488" s="825"/>
      <c r="FV488" s="803"/>
      <c r="FW488" s="804"/>
      <c r="FX488" s="804"/>
      <c r="FY488" s="826"/>
      <c r="FZ488" s="825"/>
      <c r="GA488" s="825"/>
      <c r="GB488" s="803"/>
      <c r="GC488" s="804"/>
      <c r="GD488" s="804"/>
      <c r="GE488" s="826"/>
      <c r="GF488" s="825"/>
      <c r="GG488" s="825"/>
      <c r="GH488" s="803"/>
      <c r="GI488" s="804"/>
      <c r="GJ488" s="804"/>
      <c r="GK488" s="826"/>
      <c r="GL488" s="825"/>
      <c r="GM488" s="825"/>
      <c r="GN488" s="803"/>
      <c r="GO488" s="804"/>
      <c r="GP488" s="804"/>
      <c r="GQ488" s="826"/>
      <c r="GR488" s="825"/>
      <c r="GS488" s="825"/>
      <c r="GT488" s="803"/>
      <c r="GU488" s="804"/>
      <c r="GV488" s="804"/>
      <c r="GW488" s="826"/>
      <c r="GX488" s="825"/>
      <c r="GY488" s="825"/>
      <c r="GZ488" s="803"/>
      <c r="HA488" s="804"/>
      <c r="HB488" s="804"/>
      <c r="HC488" s="826"/>
      <c r="HD488" s="825"/>
      <c r="HE488" s="825"/>
      <c r="HF488" s="803"/>
      <c r="HG488" s="804"/>
      <c r="HH488" s="804"/>
      <c r="HI488" s="826"/>
      <c r="HJ488" s="825"/>
      <c r="HK488" s="825"/>
      <c r="HL488" s="803"/>
      <c r="HM488" s="804"/>
      <c r="HN488" s="804"/>
      <c r="HO488" s="826"/>
      <c r="HP488" s="825"/>
      <c r="HQ488" s="825"/>
      <c r="HR488" s="803"/>
      <c r="HS488" s="804"/>
      <c r="HT488" s="804"/>
      <c r="HU488" s="826"/>
      <c r="HV488" s="825"/>
      <c r="HW488" s="825"/>
      <c r="HX488" s="803"/>
      <c r="HY488" s="804"/>
      <c r="HZ488" s="804"/>
      <c r="IA488" s="826"/>
      <c r="IB488" s="825"/>
      <c r="IC488" s="825"/>
      <c r="ID488" s="803"/>
      <c r="IE488" s="804"/>
      <c r="IF488" s="804"/>
      <c r="IG488" s="826"/>
      <c r="IH488" s="825"/>
      <c r="II488" s="825"/>
      <c r="IJ488" s="803"/>
      <c r="IK488" s="804"/>
      <c r="IL488" s="804"/>
      <c r="IM488" s="826"/>
      <c r="IN488" s="825"/>
      <c r="IO488" s="825"/>
      <c r="IP488" s="803"/>
      <c r="IQ488" s="804"/>
      <c r="IR488" s="804"/>
      <c r="IS488" s="826"/>
      <c r="IT488" s="825"/>
      <c r="IU488" s="825"/>
      <c r="IV488" s="803"/>
      <c r="IW488" s="804"/>
      <c r="IX488" s="804"/>
      <c r="IY488" s="826"/>
      <c r="IZ488" s="825"/>
      <c r="JA488" s="825"/>
      <c r="JB488" s="803"/>
      <c r="JC488" s="804"/>
      <c r="JD488" s="804"/>
      <c r="JE488" s="826"/>
      <c r="JF488" s="825"/>
      <c r="JG488" s="825"/>
      <c r="JH488" s="803"/>
      <c r="JI488" s="804"/>
      <c r="JJ488" s="804"/>
      <c r="JK488" s="826"/>
      <c r="JL488" s="825"/>
      <c r="JM488" s="825"/>
      <c r="JN488" s="803"/>
      <c r="JO488" s="804"/>
      <c r="JP488" s="804"/>
      <c r="JQ488" s="826"/>
      <c r="JR488" s="825"/>
      <c r="JS488" s="825"/>
      <c r="JT488" s="803"/>
      <c r="JU488" s="804"/>
      <c r="JV488" s="804"/>
      <c r="JW488" s="826"/>
      <c r="JX488" s="825"/>
      <c r="JY488" s="825"/>
      <c r="JZ488" s="803"/>
      <c r="KA488" s="804"/>
      <c r="KB488" s="804"/>
      <c r="KC488" s="826"/>
      <c r="KD488" s="825"/>
      <c r="KE488" s="825"/>
      <c r="KF488" s="803"/>
      <c r="KG488" s="804"/>
      <c r="KH488" s="804"/>
      <c r="KI488" s="826"/>
      <c r="KJ488" s="825"/>
      <c r="KK488" s="825"/>
      <c r="KL488" s="803"/>
      <c r="KM488" s="804"/>
      <c r="KN488" s="804"/>
      <c r="KO488" s="826"/>
      <c r="KP488" s="825"/>
      <c r="KQ488" s="825"/>
      <c r="KR488" s="803"/>
      <c r="KS488" s="804"/>
      <c r="KT488" s="804"/>
      <c r="KU488" s="826"/>
      <c r="KV488" s="825"/>
      <c r="KW488" s="825"/>
      <c r="KX488" s="803"/>
      <c r="KY488" s="804"/>
      <c r="KZ488" s="804"/>
      <c r="LA488" s="826"/>
      <c r="LB488" s="825"/>
      <c r="LC488" s="825"/>
      <c r="LD488" s="803"/>
      <c r="LE488" s="804"/>
      <c r="LF488" s="804"/>
      <c r="LG488" s="826"/>
      <c r="LH488" s="825"/>
      <c r="LI488" s="825"/>
      <c r="LJ488" s="803"/>
      <c r="LK488" s="804"/>
      <c r="LL488" s="804"/>
      <c r="LM488" s="826"/>
      <c r="LN488" s="825"/>
      <c r="LO488" s="825"/>
      <c r="LP488" s="803"/>
      <c r="LQ488" s="804"/>
      <c r="LR488" s="804"/>
      <c r="LS488" s="826"/>
      <c r="LT488" s="825"/>
      <c r="LU488" s="825"/>
      <c r="LV488" s="803"/>
      <c r="LW488" s="804"/>
      <c r="LX488" s="804"/>
      <c r="LY488" s="826"/>
      <c r="LZ488" s="825"/>
      <c r="MA488" s="825"/>
      <c r="MB488" s="803"/>
      <c r="MC488" s="804"/>
      <c r="MD488" s="804"/>
      <c r="ME488" s="826"/>
      <c r="MF488" s="825"/>
      <c r="MG488" s="825"/>
      <c r="MH488" s="803"/>
      <c r="MI488" s="804"/>
      <c r="MJ488" s="804"/>
      <c r="MK488" s="826"/>
      <c r="ML488" s="825"/>
      <c r="MM488" s="825"/>
      <c r="MN488" s="803"/>
      <c r="MO488" s="804"/>
      <c r="MP488" s="804"/>
      <c r="MQ488" s="826"/>
      <c r="MR488" s="825"/>
      <c r="MS488" s="825"/>
      <c r="MT488" s="803"/>
      <c r="MU488" s="804"/>
      <c r="MV488" s="804"/>
      <c r="MW488" s="826"/>
      <c r="MX488" s="825"/>
      <c r="MY488" s="825"/>
      <c r="MZ488" s="803"/>
      <c r="NA488" s="804"/>
      <c r="NB488" s="804"/>
      <c r="NC488" s="826"/>
      <c r="ND488" s="825"/>
      <c r="NE488" s="825"/>
      <c r="NF488" s="803"/>
      <c r="NG488" s="804"/>
      <c r="NH488" s="804"/>
      <c r="NI488" s="826"/>
      <c r="NJ488" s="825"/>
      <c r="NK488" s="825"/>
      <c r="NL488" s="803"/>
      <c r="NM488" s="804"/>
      <c r="NN488" s="804"/>
      <c r="NO488" s="826"/>
      <c r="NP488" s="825"/>
      <c r="NQ488" s="825"/>
      <c r="NR488" s="803"/>
      <c r="NS488" s="826"/>
      <c r="NT488" s="825"/>
      <c r="NU488" s="825"/>
      <c r="NV488" s="803"/>
      <c r="NW488" s="826"/>
      <c r="NX488" s="825"/>
      <c r="NY488" s="856"/>
      <c r="NZ488" s="848"/>
      <c r="OA488" s="826"/>
      <c r="OB488" s="825"/>
      <c r="OC488" s="825"/>
      <c r="OD488" s="803"/>
      <c r="OE488" s="826"/>
      <c r="OF488" s="825"/>
      <c r="OG488" s="825"/>
      <c r="OH488" s="803"/>
      <c r="OI488" s="826"/>
      <c r="OJ488" s="825"/>
      <c r="OK488" s="825"/>
      <c r="OL488" s="803"/>
      <c r="OM488" s="826"/>
      <c r="ON488" s="825"/>
      <c r="OO488" s="825"/>
      <c r="OP488" s="803"/>
      <c r="OQ488" s="826"/>
      <c r="OR488" s="825"/>
      <c r="OS488" s="825"/>
      <c r="OT488" s="803"/>
      <c r="OU488" s="826"/>
      <c r="OV488" s="825"/>
      <c r="OW488" s="825"/>
      <c r="OX488" s="803"/>
      <c r="OY488" s="826"/>
      <c r="OZ488" s="825"/>
      <c r="PA488" s="825"/>
      <c r="PB488" s="803"/>
      <c r="PC488" s="826"/>
      <c r="PD488" s="825"/>
      <c r="PE488" s="825"/>
      <c r="PF488" s="803"/>
    </row>
    <row r="489" spans="1:422" ht="15" hidden="1" customHeight="1" x14ac:dyDescent="0.25">
      <c r="A489" s="769" t="s">
        <v>31</v>
      </c>
      <c r="B489" s="769" t="s">
        <v>18</v>
      </c>
      <c r="C489" s="769" t="s">
        <v>20</v>
      </c>
      <c r="D489" s="770"/>
      <c r="E489" s="769"/>
      <c r="F489" s="769"/>
      <c r="G489" s="769"/>
      <c r="H489" s="769"/>
      <c r="I489" s="769"/>
      <c r="J489" s="769"/>
      <c r="K489" s="769"/>
      <c r="L489" s="769"/>
      <c r="M489" s="769"/>
      <c r="N489" s="769"/>
      <c r="O489" s="769"/>
      <c r="P489" s="769"/>
      <c r="Q489" s="769"/>
      <c r="R489" s="769"/>
      <c r="S489" s="769"/>
      <c r="T489" s="816"/>
      <c r="U489" s="816"/>
      <c r="V489" s="816"/>
      <c r="W489" s="816"/>
      <c r="X489" s="769">
        <v>1</v>
      </c>
      <c r="Y489" s="769">
        <f>IF(AND(AJ489="",AK489="",AL489="",AN489="",AO489="",OR(AP489="",AP489=Dropdown!$AM$12,AP489=Dropdown!$AM$11)),1,0)</f>
        <v>1</v>
      </c>
      <c r="Z489" s="769">
        <f t="shared" si="67"/>
        <v>0</v>
      </c>
      <c r="AA489" s="769">
        <f t="shared" si="68"/>
        <v>0</v>
      </c>
      <c r="AB489" s="769">
        <f t="shared" si="66"/>
        <v>0</v>
      </c>
      <c r="AC489" s="769"/>
      <c r="AD489" s="772" t="str">
        <f>IF(OR(T489&lt;&gt;"",U489&lt;&gt;""),Dropdown!$A$4,IF(OR(V489&lt;&gt;"",W489&lt;&gt;""),Dropdown!$A$5,Dropdown!$A$3))</f>
        <v>Residential</v>
      </c>
      <c r="AE489" s="773" t="s">
        <v>343</v>
      </c>
      <c r="AF489" s="773" t="str">
        <f>VLOOKUP(AG489,Dropdown!$N$3:$R$62,2,FALSE)</f>
        <v>SSA</v>
      </c>
      <c r="AG489" s="773" t="s">
        <v>31</v>
      </c>
      <c r="AH489" s="773" t="str">
        <f>IF(AG489&lt;&gt;"",VLOOKUP(AG489,Dropdown!$N$3:$R$62,3,FALSE),IF(AF489&lt;&gt;"",VLOOKUP(AF489,Dropdown!$N$3:$R$62,3,FALSE),IF(AE489&lt;&gt;"",VLOOKUP(AE489,Dropdown!$N$3:$R$62,3,FALSE),"")))</f>
        <v>LI</v>
      </c>
      <c r="AI489" s="773" t="str">
        <f>IF(AG489&lt;&gt;"",VLOOKUP(AG489,Dropdown!$N$3:$R$62,5,FALSE),IF(AF489&lt;&gt;"",VLOOKUP(AF489,Dropdown!$N$3:$R$62,5,FALSE),IF(AE489&lt;&gt;"",VLOOKUP(AE489,Dropdown!$N$3:$R$62,5,FALSE),"")))</f>
        <v>Tropical</v>
      </c>
      <c r="AJ489" s="773"/>
      <c r="AK489" s="773"/>
      <c r="AL489" s="773"/>
      <c r="AM489" s="773"/>
      <c r="AN489" s="773"/>
      <c r="AO489" s="773"/>
      <c r="AP489" s="773" t="s">
        <v>423</v>
      </c>
      <c r="AQ489" s="769"/>
      <c r="AR489" s="948" t="s">
        <v>37</v>
      </c>
      <c r="AS489" s="845"/>
      <c r="AT489" s="769" t="s">
        <v>101</v>
      </c>
      <c r="AU489" s="769">
        <v>34</v>
      </c>
      <c r="AV489" s="846"/>
      <c r="AW489" s="826"/>
      <c r="AX489" s="825"/>
      <c r="AY489" s="825" t="s">
        <v>669</v>
      </c>
      <c r="AZ489" s="803"/>
      <c r="BA489" s="804"/>
      <c r="BB489" s="804"/>
      <c r="BC489" s="826"/>
      <c r="BD489" s="825"/>
      <c r="BE489" s="856"/>
      <c r="BF489" s="803"/>
      <c r="BG489" s="804"/>
      <c r="BH489" s="804"/>
      <c r="BI489" s="826"/>
      <c r="BJ489" s="825"/>
      <c r="BK489" s="856"/>
      <c r="BL489" s="803"/>
      <c r="BM489" s="804"/>
      <c r="BN489" s="804"/>
      <c r="BO489" s="826"/>
      <c r="BP489" s="825"/>
      <c r="BQ489" s="856"/>
      <c r="BR489" s="803"/>
      <c r="BS489" s="804"/>
      <c r="BT489" s="804"/>
      <c r="BU489" s="826"/>
      <c r="BV489" s="825"/>
      <c r="BW489" s="856"/>
      <c r="BX489" s="803"/>
      <c r="BY489" s="804"/>
      <c r="BZ489" s="804"/>
      <c r="CA489" s="826"/>
      <c r="CB489" s="825"/>
      <c r="CC489" s="856"/>
      <c r="CD489" s="803"/>
      <c r="CE489" s="804"/>
      <c r="CF489" s="804"/>
      <c r="CG489" s="826"/>
      <c r="CH489" s="825"/>
      <c r="CI489" s="856"/>
      <c r="CJ489" s="803"/>
      <c r="CK489" s="804"/>
      <c r="CL489" s="804"/>
      <c r="CM489" s="826"/>
      <c r="CN489" s="825"/>
      <c r="CO489" s="856"/>
      <c r="CP489" s="803"/>
      <c r="CQ489" s="804"/>
      <c r="CR489" s="804"/>
      <c r="CS489" s="826"/>
      <c r="CT489" s="825"/>
      <c r="CU489" s="856"/>
      <c r="CV489" s="803"/>
      <c r="CW489" s="804"/>
      <c r="CX489" s="804"/>
      <c r="CY489" s="826"/>
      <c r="CZ489" s="825"/>
      <c r="DA489" s="856"/>
      <c r="DB489" s="803"/>
      <c r="DC489" s="804"/>
      <c r="DD489" s="804"/>
      <c r="DE489" s="826"/>
      <c r="DF489" s="825"/>
      <c r="DG489" s="856"/>
      <c r="DH489" s="803"/>
      <c r="DI489" s="804"/>
      <c r="DJ489" s="804"/>
      <c r="DK489" s="826"/>
      <c r="DL489" s="825"/>
      <c r="DM489" s="856"/>
      <c r="DN489" s="803"/>
      <c r="DO489" s="804"/>
      <c r="DP489" s="804"/>
      <c r="DQ489" s="827"/>
      <c r="DR489" s="828"/>
      <c r="DS489" s="828"/>
      <c r="DT489" s="813"/>
      <c r="DU489" s="812"/>
      <c r="DV489" s="812"/>
      <c r="DW489" s="827"/>
      <c r="DX489" s="828"/>
      <c r="DY489" s="828"/>
      <c r="DZ489" s="813"/>
      <c r="EA489" s="812"/>
      <c r="EB489" s="812"/>
      <c r="EC489" s="827"/>
      <c r="ED489" s="828"/>
      <c r="EE489" s="828"/>
      <c r="EF489" s="813"/>
      <c r="EG489" s="812"/>
      <c r="EH489" s="812"/>
      <c r="EI489" s="827"/>
      <c r="EJ489" s="828"/>
      <c r="EK489" s="828"/>
      <c r="EL489" s="813"/>
      <c r="EM489" s="812"/>
      <c r="EN489" s="812"/>
      <c r="EO489" s="827"/>
      <c r="EP489" s="828"/>
      <c r="EQ489" s="828"/>
      <c r="ER489" s="813"/>
      <c r="ES489" s="812"/>
      <c r="ET489" s="812"/>
      <c r="EU489" s="827"/>
      <c r="EV489" s="828"/>
      <c r="EW489" s="828"/>
      <c r="EX489" s="813"/>
      <c r="EY489" s="812"/>
      <c r="EZ489" s="812"/>
      <c r="FA489" s="827"/>
      <c r="FB489" s="828"/>
      <c r="FC489" s="828"/>
      <c r="FD489" s="813"/>
      <c r="FE489" s="812"/>
      <c r="FF489" s="812"/>
      <c r="FG489" s="827"/>
      <c r="FH489" s="828"/>
      <c r="FI489" s="828"/>
      <c r="FJ489" s="813"/>
      <c r="FK489" s="812"/>
      <c r="FL489" s="812"/>
      <c r="FM489" s="827"/>
      <c r="FN489" s="828"/>
      <c r="FO489" s="828"/>
      <c r="FP489" s="813"/>
      <c r="FQ489" s="812"/>
      <c r="FR489" s="812"/>
      <c r="FS489" s="826"/>
      <c r="FT489" s="825"/>
      <c r="FU489" s="825"/>
      <c r="FV489" s="803"/>
      <c r="FW489" s="804"/>
      <c r="FX489" s="804"/>
      <c r="FY489" s="826"/>
      <c r="FZ489" s="825"/>
      <c r="GA489" s="825"/>
      <c r="GB489" s="803"/>
      <c r="GC489" s="804"/>
      <c r="GD489" s="804"/>
      <c r="GE489" s="826"/>
      <c r="GF489" s="825"/>
      <c r="GG489" s="825"/>
      <c r="GH489" s="803"/>
      <c r="GI489" s="804"/>
      <c r="GJ489" s="804"/>
      <c r="GK489" s="826"/>
      <c r="GL489" s="825"/>
      <c r="GM489" s="825"/>
      <c r="GN489" s="803"/>
      <c r="GO489" s="804"/>
      <c r="GP489" s="804"/>
      <c r="GQ489" s="826"/>
      <c r="GR489" s="825"/>
      <c r="GS489" s="825"/>
      <c r="GT489" s="803"/>
      <c r="GU489" s="804"/>
      <c r="GV489" s="804"/>
      <c r="GW489" s="826"/>
      <c r="GX489" s="825"/>
      <c r="GY489" s="825"/>
      <c r="GZ489" s="803"/>
      <c r="HA489" s="804"/>
      <c r="HB489" s="804"/>
      <c r="HC489" s="826"/>
      <c r="HD489" s="825"/>
      <c r="HE489" s="825"/>
      <c r="HF489" s="803"/>
      <c r="HG489" s="804"/>
      <c r="HH489" s="804"/>
      <c r="HI489" s="826"/>
      <c r="HJ489" s="825"/>
      <c r="HK489" s="825"/>
      <c r="HL489" s="803"/>
      <c r="HM489" s="804"/>
      <c r="HN489" s="804"/>
      <c r="HO489" s="826"/>
      <c r="HP489" s="825"/>
      <c r="HQ489" s="825"/>
      <c r="HR489" s="803"/>
      <c r="HS489" s="804"/>
      <c r="HT489" s="804"/>
      <c r="HU489" s="826"/>
      <c r="HV489" s="825"/>
      <c r="HW489" s="825"/>
      <c r="HX489" s="803"/>
      <c r="HY489" s="804"/>
      <c r="HZ489" s="804"/>
      <c r="IA489" s="826"/>
      <c r="IB489" s="825"/>
      <c r="IC489" s="825"/>
      <c r="ID489" s="803"/>
      <c r="IE489" s="804"/>
      <c r="IF489" s="804"/>
      <c r="IG489" s="826"/>
      <c r="IH489" s="825"/>
      <c r="II489" s="825"/>
      <c r="IJ489" s="803"/>
      <c r="IK489" s="804"/>
      <c r="IL489" s="804"/>
      <c r="IM489" s="826"/>
      <c r="IN489" s="825"/>
      <c r="IO489" s="825"/>
      <c r="IP489" s="803"/>
      <c r="IQ489" s="804"/>
      <c r="IR489" s="804"/>
      <c r="IS489" s="826"/>
      <c r="IT489" s="825"/>
      <c r="IU489" s="825"/>
      <c r="IV489" s="803"/>
      <c r="IW489" s="804"/>
      <c r="IX489" s="804"/>
      <c r="IY489" s="826"/>
      <c r="IZ489" s="825"/>
      <c r="JA489" s="825"/>
      <c r="JB489" s="803"/>
      <c r="JC489" s="804"/>
      <c r="JD489" s="804"/>
      <c r="JE489" s="826"/>
      <c r="JF489" s="825"/>
      <c r="JG489" s="825"/>
      <c r="JH489" s="803"/>
      <c r="JI489" s="804"/>
      <c r="JJ489" s="804"/>
      <c r="JK489" s="826"/>
      <c r="JL489" s="825"/>
      <c r="JM489" s="825"/>
      <c r="JN489" s="803"/>
      <c r="JO489" s="804"/>
      <c r="JP489" s="804"/>
      <c r="JQ489" s="826"/>
      <c r="JR489" s="825"/>
      <c r="JS489" s="825"/>
      <c r="JT489" s="803"/>
      <c r="JU489" s="804"/>
      <c r="JV489" s="804"/>
      <c r="JW489" s="826"/>
      <c r="JX489" s="825"/>
      <c r="JY489" s="825"/>
      <c r="JZ489" s="803"/>
      <c r="KA489" s="804"/>
      <c r="KB489" s="804"/>
      <c r="KC489" s="826"/>
      <c r="KD489" s="825"/>
      <c r="KE489" s="825"/>
      <c r="KF489" s="803"/>
      <c r="KG489" s="804"/>
      <c r="KH489" s="804"/>
      <c r="KI489" s="826"/>
      <c r="KJ489" s="825"/>
      <c r="KK489" s="825"/>
      <c r="KL489" s="803"/>
      <c r="KM489" s="804"/>
      <c r="KN489" s="804"/>
      <c r="KO489" s="826"/>
      <c r="KP489" s="825"/>
      <c r="KQ489" s="825"/>
      <c r="KR489" s="803"/>
      <c r="KS489" s="804"/>
      <c r="KT489" s="804"/>
      <c r="KU489" s="826"/>
      <c r="KV489" s="825"/>
      <c r="KW489" s="825"/>
      <c r="KX489" s="803"/>
      <c r="KY489" s="804"/>
      <c r="KZ489" s="804"/>
      <c r="LA489" s="826"/>
      <c r="LB489" s="825"/>
      <c r="LC489" s="825"/>
      <c r="LD489" s="803"/>
      <c r="LE489" s="804"/>
      <c r="LF489" s="804"/>
      <c r="LG489" s="826"/>
      <c r="LH489" s="825"/>
      <c r="LI489" s="825"/>
      <c r="LJ489" s="803"/>
      <c r="LK489" s="804"/>
      <c r="LL489" s="804"/>
      <c r="LM489" s="826"/>
      <c r="LN489" s="825"/>
      <c r="LO489" s="825"/>
      <c r="LP489" s="803"/>
      <c r="LQ489" s="804"/>
      <c r="LR489" s="804"/>
      <c r="LS489" s="826"/>
      <c r="LT489" s="825"/>
      <c r="LU489" s="825"/>
      <c r="LV489" s="803"/>
      <c r="LW489" s="804"/>
      <c r="LX489" s="804"/>
      <c r="LY489" s="826"/>
      <c r="LZ489" s="825"/>
      <c r="MA489" s="825"/>
      <c r="MB489" s="803"/>
      <c r="MC489" s="804"/>
      <c r="MD489" s="804"/>
      <c r="ME489" s="826"/>
      <c r="MF489" s="825"/>
      <c r="MG489" s="825"/>
      <c r="MH489" s="803"/>
      <c r="MI489" s="804"/>
      <c r="MJ489" s="804"/>
      <c r="MK489" s="826"/>
      <c r="ML489" s="825"/>
      <c r="MM489" s="825"/>
      <c r="MN489" s="803"/>
      <c r="MO489" s="804"/>
      <c r="MP489" s="804"/>
      <c r="MQ489" s="826"/>
      <c r="MR489" s="825"/>
      <c r="MS489" s="825"/>
      <c r="MT489" s="803"/>
      <c r="MU489" s="804"/>
      <c r="MV489" s="804"/>
      <c r="MW489" s="826"/>
      <c r="MX489" s="825"/>
      <c r="MY489" s="825"/>
      <c r="MZ489" s="803"/>
      <c r="NA489" s="804"/>
      <c r="NB489" s="804"/>
      <c r="NC489" s="826"/>
      <c r="ND489" s="825"/>
      <c r="NE489" s="825"/>
      <c r="NF489" s="803"/>
      <c r="NG489" s="804"/>
      <c r="NH489" s="804"/>
      <c r="NI489" s="826"/>
      <c r="NJ489" s="825"/>
      <c r="NK489" s="825"/>
      <c r="NL489" s="803"/>
      <c r="NM489" s="804"/>
      <c r="NN489" s="804"/>
      <c r="NO489" s="826"/>
      <c r="NP489" s="825"/>
      <c r="NQ489" s="825"/>
      <c r="NR489" s="803"/>
      <c r="NS489" s="826"/>
      <c r="NT489" s="825"/>
      <c r="NU489" s="825"/>
      <c r="NV489" s="803"/>
      <c r="NW489" s="826"/>
      <c r="NX489" s="825"/>
      <c r="NY489" s="856"/>
      <c r="NZ489" s="848"/>
      <c r="OA489" s="826"/>
      <c r="OB489" s="825"/>
      <c r="OC489" s="825"/>
      <c r="OD489" s="803"/>
      <c r="OE489" s="826"/>
      <c r="OF489" s="825"/>
      <c r="OG489" s="825"/>
      <c r="OH489" s="803"/>
      <c r="OI489" s="826"/>
      <c r="OJ489" s="825"/>
      <c r="OK489" s="825"/>
      <c r="OL489" s="803"/>
      <c r="OM489" s="826"/>
      <c r="ON489" s="825"/>
      <c r="OO489" s="825"/>
      <c r="OP489" s="803"/>
      <c r="OQ489" s="826"/>
      <c r="OR489" s="825"/>
      <c r="OS489" s="825"/>
      <c r="OT489" s="803"/>
      <c r="OU489" s="826"/>
      <c r="OV489" s="825"/>
      <c r="OW489" s="825"/>
      <c r="OX489" s="803"/>
      <c r="OY489" s="826"/>
      <c r="OZ489" s="825"/>
      <c r="PA489" s="825"/>
      <c r="PB489" s="803"/>
      <c r="PC489" s="826"/>
      <c r="PD489" s="825"/>
      <c r="PE489" s="825"/>
      <c r="PF489" s="803"/>
    </row>
    <row r="490" spans="1:422" ht="15" hidden="1" customHeight="1" x14ac:dyDescent="0.25">
      <c r="A490" s="769" t="s">
        <v>34</v>
      </c>
      <c r="B490" s="769" t="s">
        <v>50</v>
      </c>
      <c r="C490" s="769" t="s">
        <v>16</v>
      </c>
      <c r="D490" s="770"/>
      <c r="E490" s="769"/>
      <c r="F490" s="769"/>
      <c r="G490" s="769"/>
      <c r="H490" s="769"/>
      <c r="I490" s="769"/>
      <c r="J490" s="769"/>
      <c r="K490" s="769"/>
      <c r="L490" s="769"/>
      <c r="M490" s="769"/>
      <c r="N490" s="769"/>
      <c r="O490" s="769"/>
      <c r="P490" s="769"/>
      <c r="Q490" s="769"/>
      <c r="R490" s="769"/>
      <c r="S490" s="769"/>
      <c r="T490" s="816"/>
      <c r="U490" s="816"/>
      <c r="V490" s="816"/>
      <c r="W490" s="816"/>
      <c r="X490" s="769">
        <v>1</v>
      </c>
      <c r="Y490" s="769">
        <f>IF(AND(AJ490="",AK490="",AL490="",AN490="",AO490="",OR(AP490="",AP490=Dropdown!$AM$12,AP490=Dropdown!$AM$11)),1,0)</f>
        <v>1</v>
      </c>
      <c r="Z490" s="769">
        <f t="shared" si="67"/>
        <v>0</v>
      </c>
      <c r="AA490" s="769">
        <f t="shared" si="68"/>
        <v>0</v>
      </c>
      <c r="AB490" s="769">
        <f t="shared" si="66"/>
        <v>0</v>
      </c>
      <c r="AC490" s="769"/>
      <c r="AD490" s="772" t="str">
        <f>IF(OR(T490&lt;&gt;"",U490&lt;&gt;""),Dropdown!$A$4,IF(OR(V490&lt;&gt;"",W490&lt;&gt;""),Dropdown!$A$5,Dropdown!$A$3))</f>
        <v>Residential</v>
      </c>
      <c r="AE490" s="773" t="s">
        <v>343</v>
      </c>
      <c r="AF490" s="773" t="str">
        <f>VLOOKUP(AG490,Dropdown!$N$3:$R$62,2,FALSE)</f>
        <v>EAP</v>
      </c>
      <c r="AG490" s="773" t="s">
        <v>34</v>
      </c>
      <c r="AH490" s="773" t="str">
        <f>IF(AG490&lt;&gt;"",VLOOKUP(AG490,Dropdown!$N$3:$R$62,3,FALSE),IF(AF490&lt;&gt;"",VLOOKUP(AF490,Dropdown!$N$3:$R$62,3,FALSE),IF(AE490&lt;&gt;"",VLOOKUP(AE490,Dropdown!$N$3:$R$62,3,FALSE),"")))</f>
        <v>LMI</v>
      </c>
      <c r="AI490" s="773" t="str">
        <f>IF(AG490&lt;&gt;"",VLOOKUP(AG490,Dropdown!$N$3:$R$62,5,FALSE),IF(AF490&lt;&gt;"",VLOOKUP(AF490,Dropdown!$N$3:$R$62,5,FALSE),IF(AE490&lt;&gt;"",VLOOKUP(AE490,Dropdown!$N$3:$R$62,5,FALSE),"")))</f>
        <v>Tropical</v>
      </c>
      <c r="AJ490" s="773"/>
      <c r="AK490" s="773"/>
      <c r="AL490" s="773"/>
      <c r="AM490" s="773"/>
      <c r="AN490" s="773"/>
      <c r="AO490" s="773"/>
      <c r="AP490" s="773" t="s">
        <v>423</v>
      </c>
      <c r="AQ490" s="769"/>
      <c r="AR490" s="948" t="s">
        <v>37</v>
      </c>
      <c r="AS490" s="845"/>
      <c r="AT490" s="769" t="s">
        <v>101</v>
      </c>
      <c r="AU490" s="769">
        <v>34</v>
      </c>
      <c r="AV490" s="846"/>
      <c r="AW490" s="826"/>
      <c r="AX490" s="825"/>
      <c r="AY490" s="825" t="s">
        <v>675</v>
      </c>
      <c r="AZ490" s="803"/>
      <c r="BA490" s="804"/>
      <c r="BB490" s="804"/>
      <c r="BC490" s="826"/>
      <c r="BD490" s="825"/>
      <c r="BE490" s="856"/>
      <c r="BF490" s="803"/>
      <c r="BG490" s="804"/>
      <c r="BH490" s="804"/>
      <c r="BI490" s="826"/>
      <c r="BJ490" s="825"/>
      <c r="BK490" s="856"/>
      <c r="BL490" s="803"/>
      <c r="BM490" s="804"/>
      <c r="BN490" s="804"/>
      <c r="BO490" s="826"/>
      <c r="BP490" s="825"/>
      <c r="BQ490" s="856"/>
      <c r="BR490" s="803"/>
      <c r="BS490" s="804"/>
      <c r="BT490" s="804"/>
      <c r="BU490" s="826"/>
      <c r="BV490" s="825"/>
      <c r="BW490" s="856"/>
      <c r="BX490" s="803"/>
      <c r="BY490" s="804"/>
      <c r="BZ490" s="804"/>
      <c r="CA490" s="826"/>
      <c r="CB490" s="825"/>
      <c r="CC490" s="856"/>
      <c r="CD490" s="803"/>
      <c r="CE490" s="804"/>
      <c r="CF490" s="804"/>
      <c r="CG490" s="826"/>
      <c r="CH490" s="825"/>
      <c r="CI490" s="856"/>
      <c r="CJ490" s="803"/>
      <c r="CK490" s="804"/>
      <c r="CL490" s="804"/>
      <c r="CM490" s="826"/>
      <c r="CN490" s="825"/>
      <c r="CO490" s="856"/>
      <c r="CP490" s="803"/>
      <c r="CQ490" s="804"/>
      <c r="CR490" s="804"/>
      <c r="CS490" s="826"/>
      <c r="CT490" s="825"/>
      <c r="CU490" s="856"/>
      <c r="CV490" s="803"/>
      <c r="CW490" s="804"/>
      <c r="CX490" s="804"/>
      <c r="CY490" s="826"/>
      <c r="CZ490" s="825"/>
      <c r="DA490" s="856"/>
      <c r="DB490" s="803"/>
      <c r="DC490" s="804"/>
      <c r="DD490" s="804"/>
      <c r="DE490" s="826"/>
      <c r="DF490" s="825"/>
      <c r="DG490" s="856"/>
      <c r="DH490" s="803"/>
      <c r="DI490" s="804"/>
      <c r="DJ490" s="804"/>
      <c r="DK490" s="826"/>
      <c r="DL490" s="825"/>
      <c r="DM490" s="856"/>
      <c r="DN490" s="803"/>
      <c r="DO490" s="804"/>
      <c r="DP490" s="804"/>
      <c r="DQ490" s="827"/>
      <c r="DR490" s="828"/>
      <c r="DS490" s="828"/>
      <c r="DT490" s="813"/>
      <c r="DU490" s="812"/>
      <c r="DV490" s="812"/>
      <c r="DW490" s="827"/>
      <c r="DX490" s="828"/>
      <c r="DY490" s="828"/>
      <c r="DZ490" s="813"/>
      <c r="EA490" s="812"/>
      <c r="EB490" s="812"/>
      <c r="EC490" s="827"/>
      <c r="ED490" s="828"/>
      <c r="EE490" s="828"/>
      <c r="EF490" s="813"/>
      <c r="EG490" s="812"/>
      <c r="EH490" s="812"/>
      <c r="EI490" s="827"/>
      <c r="EJ490" s="828"/>
      <c r="EK490" s="828"/>
      <c r="EL490" s="813"/>
      <c r="EM490" s="812"/>
      <c r="EN490" s="812"/>
      <c r="EO490" s="827"/>
      <c r="EP490" s="828"/>
      <c r="EQ490" s="828"/>
      <c r="ER490" s="813"/>
      <c r="ES490" s="812"/>
      <c r="ET490" s="812"/>
      <c r="EU490" s="827"/>
      <c r="EV490" s="828"/>
      <c r="EW490" s="828"/>
      <c r="EX490" s="813"/>
      <c r="EY490" s="812"/>
      <c r="EZ490" s="812"/>
      <c r="FA490" s="827"/>
      <c r="FB490" s="828"/>
      <c r="FC490" s="828"/>
      <c r="FD490" s="813"/>
      <c r="FE490" s="812"/>
      <c r="FF490" s="812"/>
      <c r="FG490" s="827"/>
      <c r="FH490" s="828"/>
      <c r="FI490" s="828"/>
      <c r="FJ490" s="813"/>
      <c r="FK490" s="812"/>
      <c r="FL490" s="812"/>
      <c r="FM490" s="827"/>
      <c r="FN490" s="828"/>
      <c r="FO490" s="828"/>
      <c r="FP490" s="813"/>
      <c r="FQ490" s="812"/>
      <c r="FR490" s="812"/>
      <c r="FS490" s="826"/>
      <c r="FT490" s="825"/>
      <c r="FU490" s="825"/>
      <c r="FV490" s="803"/>
      <c r="FW490" s="804"/>
      <c r="FX490" s="804"/>
      <c r="FY490" s="826"/>
      <c r="FZ490" s="825"/>
      <c r="GA490" s="825"/>
      <c r="GB490" s="803"/>
      <c r="GC490" s="804"/>
      <c r="GD490" s="804"/>
      <c r="GE490" s="826"/>
      <c r="GF490" s="825"/>
      <c r="GG490" s="825"/>
      <c r="GH490" s="803"/>
      <c r="GI490" s="804"/>
      <c r="GJ490" s="804"/>
      <c r="GK490" s="826"/>
      <c r="GL490" s="825"/>
      <c r="GM490" s="825"/>
      <c r="GN490" s="803"/>
      <c r="GO490" s="804"/>
      <c r="GP490" s="804"/>
      <c r="GQ490" s="826"/>
      <c r="GR490" s="825"/>
      <c r="GS490" s="825"/>
      <c r="GT490" s="803"/>
      <c r="GU490" s="804"/>
      <c r="GV490" s="804"/>
      <c r="GW490" s="826"/>
      <c r="GX490" s="825"/>
      <c r="GY490" s="825"/>
      <c r="GZ490" s="803"/>
      <c r="HA490" s="804"/>
      <c r="HB490" s="804"/>
      <c r="HC490" s="826"/>
      <c r="HD490" s="825"/>
      <c r="HE490" s="825"/>
      <c r="HF490" s="803"/>
      <c r="HG490" s="804"/>
      <c r="HH490" s="804"/>
      <c r="HI490" s="826"/>
      <c r="HJ490" s="825"/>
      <c r="HK490" s="825"/>
      <c r="HL490" s="803"/>
      <c r="HM490" s="804"/>
      <c r="HN490" s="804"/>
      <c r="HO490" s="826"/>
      <c r="HP490" s="825"/>
      <c r="HQ490" s="825"/>
      <c r="HR490" s="803"/>
      <c r="HS490" s="804"/>
      <c r="HT490" s="804"/>
      <c r="HU490" s="826"/>
      <c r="HV490" s="825"/>
      <c r="HW490" s="825"/>
      <c r="HX490" s="803"/>
      <c r="HY490" s="804"/>
      <c r="HZ490" s="804"/>
      <c r="IA490" s="826"/>
      <c r="IB490" s="825"/>
      <c r="IC490" s="825"/>
      <c r="ID490" s="803"/>
      <c r="IE490" s="804"/>
      <c r="IF490" s="804"/>
      <c r="IG490" s="826"/>
      <c r="IH490" s="825"/>
      <c r="II490" s="825"/>
      <c r="IJ490" s="803"/>
      <c r="IK490" s="804"/>
      <c r="IL490" s="804"/>
      <c r="IM490" s="826"/>
      <c r="IN490" s="825"/>
      <c r="IO490" s="825"/>
      <c r="IP490" s="803"/>
      <c r="IQ490" s="804"/>
      <c r="IR490" s="804"/>
      <c r="IS490" s="826"/>
      <c r="IT490" s="825"/>
      <c r="IU490" s="825"/>
      <c r="IV490" s="803"/>
      <c r="IW490" s="804"/>
      <c r="IX490" s="804"/>
      <c r="IY490" s="826"/>
      <c r="IZ490" s="825"/>
      <c r="JA490" s="825"/>
      <c r="JB490" s="803"/>
      <c r="JC490" s="804"/>
      <c r="JD490" s="804"/>
      <c r="JE490" s="826"/>
      <c r="JF490" s="825"/>
      <c r="JG490" s="825"/>
      <c r="JH490" s="803"/>
      <c r="JI490" s="804"/>
      <c r="JJ490" s="804"/>
      <c r="JK490" s="826"/>
      <c r="JL490" s="825"/>
      <c r="JM490" s="825"/>
      <c r="JN490" s="803"/>
      <c r="JO490" s="804"/>
      <c r="JP490" s="804"/>
      <c r="JQ490" s="826"/>
      <c r="JR490" s="825"/>
      <c r="JS490" s="825"/>
      <c r="JT490" s="803"/>
      <c r="JU490" s="804"/>
      <c r="JV490" s="804"/>
      <c r="JW490" s="826"/>
      <c r="JX490" s="825"/>
      <c r="JY490" s="825"/>
      <c r="JZ490" s="803"/>
      <c r="KA490" s="804"/>
      <c r="KB490" s="804"/>
      <c r="KC490" s="826"/>
      <c r="KD490" s="825"/>
      <c r="KE490" s="825"/>
      <c r="KF490" s="803"/>
      <c r="KG490" s="804"/>
      <c r="KH490" s="804"/>
      <c r="KI490" s="826"/>
      <c r="KJ490" s="825"/>
      <c r="KK490" s="825"/>
      <c r="KL490" s="803"/>
      <c r="KM490" s="804"/>
      <c r="KN490" s="804"/>
      <c r="KO490" s="826"/>
      <c r="KP490" s="825"/>
      <c r="KQ490" s="825"/>
      <c r="KR490" s="803"/>
      <c r="KS490" s="804"/>
      <c r="KT490" s="804"/>
      <c r="KU490" s="826"/>
      <c r="KV490" s="825"/>
      <c r="KW490" s="825"/>
      <c r="KX490" s="803"/>
      <c r="KY490" s="804"/>
      <c r="KZ490" s="804"/>
      <c r="LA490" s="826"/>
      <c r="LB490" s="825"/>
      <c r="LC490" s="825"/>
      <c r="LD490" s="803"/>
      <c r="LE490" s="804"/>
      <c r="LF490" s="804"/>
      <c r="LG490" s="826"/>
      <c r="LH490" s="825"/>
      <c r="LI490" s="825"/>
      <c r="LJ490" s="803"/>
      <c r="LK490" s="804"/>
      <c r="LL490" s="804"/>
      <c r="LM490" s="826"/>
      <c r="LN490" s="825"/>
      <c r="LO490" s="825"/>
      <c r="LP490" s="803"/>
      <c r="LQ490" s="804"/>
      <c r="LR490" s="804"/>
      <c r="LS490" s="826"/>
      <c r="LT490" s="825"/>
      <c r="LU490" s="825"/>
      <c r="LV490" s="803"/>
      <c r="LW490" s="804"/>
      <c r="LX490" s="804"/>
      <c r="LY490" s="826"/>
      <c r="LZ490" s="825"/>
      <c r="MA490" s="825"/>
      <c r="MB490" s="803"/>
      <c r="MC490" s="804"/>
      <c r="MD490" s="804"/>
      <c r="ME490" s="826"/>
      <c r="MF490" s="825"/>
      <c r="MG490" s="825"/>
      <c r="MH490" s="803"/>
      <c r="MI490" s="804"/>
      <c r="MJ490" s="804"/>
      <c r="MK490" s="826"/>
      <c r="ML490" s="825"/>
      <c r="MM490" s="825"/>
      <c r="MN490" s="803"/>
      <c r="MO490" s="804"/>
      <c r="MP490" s="804"/>
      <c r="MQ490" s="826"/>
      <c r="MR490" s="825"/>
      <c r="MS490" s="825"/>
      <c r="MT490" s="803"/>
      <c r="MU490" s="804"/>
      <c r="MV490" s="804"/>
      <c r="MW490" s="826"/>
      <c r="MX490" s="825"/>
      <c r="MY490" s="825"/>
      <c r="MZ490" s="803"/>
      <c r="NA490" s="804"/>
      <c r="NB490" s="804"/>
      <c r="NC490" s="826"/>
      <c r="ND490" s="825"/>
      <c r="NE490" s="825"/>
      <c r="NF490" s="803"/>
      <c r="NG490" s="804"/>
      <c r="NH490" s="804"/>
      <c r="NI490" s="826"/>
      <c r="NJ490" s="825"/>
      <c r="NK490" s="825"/>
      <c r="NL490" s="803"/>
      <c r="NM490" s="804"/>
      <c r="NN490" s="804"/>
      <c r="NO490" s="826"/>
      <c r="NP490" s="825"/>
      <c r="NQ490" s="825"/>
      <c r="NR490" s="803"/>
      <c r="NS490" s="826"/>
      <c r="NT490" s="825"/>
      <c r="NU490" s="825"/>
      <c r="NV490" s="803"/>
      <c r="NW490" s="826"/>
      <c r="NX490" s="825"/>
      <c r="NY490" s="856"/>
      <c r="NZ490" s="848"/>
      <c r="OA490" s="826"/>
      <c r="OB490" s="825"/>
      <c r="OC490" s="825"/>
      <c r="OD490" s="803"/>
      <c r="OE490" s="826"/>
      <c r="OF490" s="825"/>
      <c r="OG490" s="825"/>
      <c r="OH490" s="803"/>
      <c r="OI490" s="826"/>
      <c r="OJ490" s="825"/>
      <c r="OK490" s="825"/>
      <c r="OL490" s="803"/>
      <c r="OM490" s="826"/>
      <c r="ON490" s="825"/>
      <c r="OO490" s="825"/>
      <c r="OP490" s="803"/>
      <c r="OQ490" s="826"/>
      <c r="OR490" s="825"/>
      <c r="OS490" s="825"/>
      <c r="OT490" s="803"/>
      <c r="OU490" s="826"/>
      <c r="OV490" s="825"/>
      <c r="OW490" s="825"/>
      <c r="OX490" s="803"/>
      <c r="OY490" s="826"/>
      <c r="OZ490" s="825"/>
      <c r="PA490" s="825"/>
      <c r="PB490" s="803"/>
      <c r="PC490" s="826"/>
      <c r="PD490" s="825"/>
      <c r="PE490" s="825"/>
      <c r="PF490" s="803"/>
    </row>
    <row r="491" spans="1:422" ht="15" hidden="1" customHeight="1" x14ac:dyDescent="0.25">
      <c r="A491" s="769" t="s">
        <v>25</v>
      </c>
      <c r="B491" s="769" t="s">
        <v>45</v>
      </c>
      <c r="C491" s="769"/>
      <c r="D491" s="770"/>
      <c r="E491" s="769"/>
      <c r="F491" s="769"/>
      <c r="G491" s="769"/>
      <c r="H491" s="769"/>
      <c r="I491" s="769"/>
      <c r="J491" s="769"/>
      <c r="K491" s="771"/>
      <c r="L491" s="769"/>
      <c r="M491" s="771"/>
      <c r="N491" s="771"/>
      <c r="O491" s="769"/>
      <c r="P491" s="769"/>
      <c r="Q491" s="769"/>
      <c r="R491" s="769" t="s">
        <v>449</v>
      </c>
      <c r="S491" s="769"/>
      <c r="T491" s="816" t="s">
        <v>454</v>
      </c>
      <c r="U491" s="816"/>
      <c r="V491" s="816"/>
      <c r="W491" s="816"/>
      <c r="X491" s="769"/>
      <c r="Y491" s="769">
        <f>IF(AND(AJ491="",AK491="",AL491="",AN491="",AO491="",OR(AP491="",AP491=Dropdown!$AM$12,AP491=Dropdown!$AM$11)),1,0)</f>
        <v>1</v>
      </c>
      <c r="Z491" s="769">
        <f t="shared" si="67"/>
        <v>1</v>
      </c>
      <c r="AA491" s="769">
        <f t="shared" si="68"/>
        <v>0</v>
      </c>
      <c r="AB491" s="769">
        <f t="shared" si="66"/>
        <v>0</v>
      </c>
      <c r="AC491" s="769"/>
      <c r="AD491" s="772" t="str">
        <f>IF(OR(T491&lt;&gt;"",U491&lt;&gt;""),Dropdown!$A$4,IF(OR(V491&lt;&gt;"",W491&lt;&gt;""),Dropdown!$A$5,Dropdown!$A$3))</f>
        <v>Commercial/Institutional</v>
      </c>
      <c r="AE491" s="773" t="s">
        <v>634</v>
      </c>
      <c r="AF491" s="773" t="str">
        <f>VLOOKUP(AG491,Dropdown!$N$3:$R$55,2,FALSE)</f>
        <v>SAS</v>
      </c>
      <c r="AG491" s="773" t="s">
        <v>25</v>
      </c>
      <c r="AH491" s="773" t="str">
        <f>IF(AG491&lt;&gt;"",VLOOKUP(AG491,Dropdown!$N$3:$R$62,3,FALSE),IF(AF491&lt;&gt;"",VLOOKUP(AF491,Dropdown!$N$3:$R$62,3,FALSE),IF(AE491&lt;&gt;"",VLOOKUP(AE491,Dropdown!$N$3:$R$62,3,FALSE),"")))</f>
        <v>LMI</v>
      </c>
      <c r="AI491" s="773" t="str">
        <f>IF(AG491&lt;&gt;"",VLOOKUP(AG491,Dropdown!$N$3:$R$62,5,FALSE),IF(AF491&lt;&gt;"",VLOOKUP(AF491,Dropdown!$N$3:$R$62,5,FALSE),IF(AE491&lt;&gt;"",VLOOKUP(AE491,Dropdown!$N$3:$R$62,5,FALSE),"")))</f>
        <v>Diverse</v>
      </c>
      <c r="AJ491" s="773"/>
      <c r="AK491" s="773"/>
      <c r="AL491" s="821"/>
      <c r="AM491" s="821"/>
      <c r="AN491" s="773"/>
      <c r="AO491" s="773"/>
      <c r="AP491" s="773"/>
      <c r="AQ491" s="769"/>
      <c r="AR491" s="774" t="s">
        <v>453</v>
      </c>
      <c r="AS491" s="845"/>
      <c r="AT491" s="769" t="s">
        <v>101</v>
      </c>
      <c r="AU491" s="769">
        <v>64</v>
      </c>
      <c r="AV491" s="846"/>
      <c r="AW491" s="823"/>
      <c r="AX491" s="824"/>
      <c r="AY491" s="824">
        <v>20</v>
      </c>
      <c r="AZ491" s="803"/>
      <c r="BA491" s="804"/>
      <c r="BB491" s="804"/>
      <c r="BC491" s="823"/>
      <c r="BD491" s="824"/>
      <c r="BE491" s="824"/>
      <c r="BF491" s="805"/>
      <c r="BG491" s="804"/>
      <c r="BH491" s="804"/>
      <c r="BI491" s="823"/>
      <c r="BJ491" s="824"/>
      <c r="BK491" s="824"/>
      <c r="BL491" s="805"/>
      <c r="BM491" s="804"/>
      <c r="BN491" s="804"/>
      <c r="BO491" s="826"/>
      <c r="BP491" s="825"/>
      <c r="BQ491" s="825"/>
      <c r="BR491" s="803"/>
      <c r="BS491" s="804"/>
      <c r="BT491" s="804"/>
      <c r="BU491" s="826"/>
      <c r="BV491" s="825"/>
      <c r="BW491" s="825"/>
      <c r="BX491" s="803"/>
      <c r="BY491" s="804"/>
      <c r="BZ491" s="804"/>
      <c r="CA491" s="826"/>
      <c r="CB491" s="825"/>
      <c r="CC491" s="825"/>
      <c r="CD491" s="803"/>
      <c r="CE491" s="804"/>
      <c r="CF491" s="804"/>
      <c r="CG491" s="826"/>
      <c r="CH491" s="825"/>
      <c r="CI491" s="825"/>
      <c r="CJ491" s="803"/>
      <c r="CK491" s="804"/>
      <c r="CL491" s="804"/>
      <c r="CM491" s="826"/>
      <c r="CN491" s="825"/>
      <c r="CO491" s="825"/>
      <c r="CP491" s="803"/>
      <c r="CQ491" s="804"/>
      <c r="CR491" s="804"/>
      <c r="CS491" s="826"/>
      <c r="CT491" s="825"/>
      <c r="CU491" s="825"/>
      <c r="CV491" s="803"/>
      <c r="CW491" s="804"/>
      <c r="CX491" s="804"/>
      <c r="CY491" s="826"/>
      <c r="CZ491" s="825"/>
      <c r="DA491" s="825"/>
      <c r="DB491" s="803"/>
      <c r="DC491" s="804"/>
      <c r="DD491" s="804"/>
      <c r="DE491" s="826"/>
      <c r="DF491" s="825"/>
      <c r="DG491" s="825"/>
      <c r="DH491" s="803"/>
      <c r="DI491" s="804"/>
      <c r="DJ491" s="804"/>
      <c r="DK491" s="826"/>
      <c r="DL491" s="825"/>
      <c r="DM491" s="825"/>
      <c r="DN491" s="803"/>
      <c r="DO491" s="804"/>
      <c r="DP491" s="804"/>
      <c r="DQ491" s="827"/>
      <c r="DR491" s="828"/>
      <c r="DS491" s="835"/>
      <c r="DT491" s="811"/>
      <c r="DU491" s="812"/>
      <c r="DV491" s="812"/>
      <c r="DW491" s="836"/>
      <c r="DX491" s="835"/>
      <c r="DY491" s="828"/>
      <c r="DZ491" s="813"/>
      <c r="EA491" s="814"/>
      <c r="EB491" s="814"/>
      <c r="EC491" s="827"/>
      <c r="ED491" s="828"/>
      <c r="EE491" s="835"/>
      <c r="EF491" s="811"/>
      <c r="EG491" s="812"/>
      <c r="EH491" s="812"/>
      <c r="EI491" s="836"/>
      <c r="EJ491" s="835"/>
      <c r="EK491" s="828"/>
      <c r="EL491" s="813"/>
      <c r="EM491" s="814"/>
      <c r="EN491" s="814"/>
      <c r="EO491" s="827"/>
      <c r="EP491" s="828"/>
      <c r="EQ491" s="835"/>
      <c r="ER491" s="811"/>
      <c r="ES491" s="812"/>
      <c r="ET491" s="812"/>
      <c r="EU491" s="836"/>
      <c r="EV491" s="835"/>
      <c r="EW491" s="828"/>
      <c r="EX491" s="813"/>
      <c r="EY491" s="814"/>
      <c r="EZ491" s="814"/>
      <c r="FA491" s="827"/>
      <c r="FB491" s="828"/>
      <c r="FC491" s="835"/>
      <c r="FD491" s="811"/>
      <c r="FE491" s="812"/>
      <c r="FF491" s="812"/>
      <c r="FG491" s="836"/>
      <c r="FH491" s="835"/>
      <c r="FI491" s="828"/>
      <c r="FJ491" s="813"/>
      <c r="FK491" s="814"/>
      <c r="FL491" s="814"/>
      <c r="FM491" s="827"/>
      <c r="FN491" s="828"/>
      <c r="FO491" s="835"/>
      <c r="FP491" s="811"/>
      <c r="FQ491" s="812"/>
      <c r="FR491" s="812"/>
      <c r="FS491" s="823"/>
      <c r="FT491" s="824"/>
      <c r="FU491" s="825"/>
      <c r="FV491" s="803"/>
      <c r="FW491" s="804"/>
      <c r="FX491" s="804"/>
      <c r="FY491" s="826"/>
      <c r="FZ491" s="825"/>
      <c r="GA491" s="824"/>
      <c r="GB491" s="805"/>
      <c r="GC491" s="804"/>
      <c r="GD491" s="804"/>
      <c r="GE491" s="823"/>
      <c r="GF491" s="824"/>
      <c r="GG491" s="825"/>
      <c r="GH491" s="803"/>
      <c r="GI491" s="809"/>
      <c r="GJ491" s="809"/>
      <c r="GK491" s="826"/>
      <c r="GL491" s="825"/>
      <c r="GM491" s="824"/>
      <c r="GN491" s="805"/>
      <c r="GO491" s="804"/>
      <c r="GP491" s="804"/>
      <c r="GQ491" s="823"/>
      <c r="GR491" s="824"/>
      <c r="GS491" s="825"/>
      <c r="GT491" s="803"/>
      <c r="GU491" s="809"/>
      <c r="GV491" s="809"/>
      <c r="GW491" s="826"/>
      <c r="GX491" s="825"/>
      <c r="GY491" s="824"/>
      <c r="GZ491" s="805"/>
      <c r="HA491" s="804"/>
      <c r="HB491" s="804"/>
      <c r="HC491" s="823"/>
      <c r="HD491" s="824"/>
      <c r="HE491" s="825"/>
      <c r="HF491" s="803"/>
      <c r="HG491" s="809"/>
      <c r="HH491" s="809"/>
      <c r="HI491" s="826"/>
      <c r="HJ491" s="825"/>
      <c r="HK491" s="824"/>
      <c r="HL491" s="805"/>
      <c r="HM491" s="804"/>
      <c r="HN491" s="804"/>
      <c r="HO491" s="823"/>
      <c r="HP491" s="824"/>
      <c r="HQ491" s="825"/>
      <c r="HR491" s="803"/>
      <c r="HS491" s="809"/>
      <c r="HT491" s="809"/>
      <c r="HU491" s="826"/>
      <c r="HV491" s="825"/>
      <c r="HW491" s="824"/>
      <c r="HX491" s="805"/>
      <c r="HY491" s="804"/>
      <c r="HZ491" s="804"/>
      <c r="IA491" s="823"/>
      <c r="IB491" s="824"/>
      <c r="IC491" s="825"/>
      <c r="ID491" s="803"/>
      <c r="IE491" s="804"/>
      <c r="IF491" s="804"/>
      <c r="IG491" s="826"/>
      <c r="IH491" s="825"/>
      <c r="II491" s="824"/>
      <c r="IJ491" s="805"/>
      <c r="IK491" s="804"/>
      <c r="IL491" s="804"/>
      <c r="IM491" s="823"/>
      <c r="IN491" s="824"/>
      <c r="IO491" s="825"/>
      <c r="IP491" s="803"/>
      <c r="IQ491" s="804"/>
      <c r="IR491" s="804"/>
      <c r="IS491" s="826"/>
      <c r="IT491" s="825"/>
      <c r="IU491" s="824"/>
      <c r="IV491" s="805"/>
      <c r="IW491" s="804"/>
      <c r="IX491" s="804"/>
      <c r="IY491" s="823"/>
      <c r="IZ491" s="824"/>
      <c r="JA491" s="825"/>
      <c r="JB491" s="803"/>
      <c r="JC491" s="804"/>
      <c r="JD491" s="804"/>
      <c r="JE491" s="826"/>
      <c r="JF491" s="825"/>
      <c r="JG491" s="824"/>
      <c r="JH491" s="805"/>
      <c r="JI491" s="804"/>
      <c r="JJ491" s="804"/>
      <c r="JK491" s="823"/>
      <c r="JL491" s="824"/>
      <c r="JM491" s="825"/>
      <c r="JN491" s="803"/>
      <c r="JO491" s="809"/>
      <c r="JP491" s="809"/>
      <c r="JQ491" s="826"/>
      <c r="JR491" s="825"/>
      <c r="JS491" s="824"/>
      <c r="JT491" s="805"/>
      <c r="JU491" s="804"/>
      <c r="JV491" s="804"/>
      <c r="JW491" s="823"/>
      <c r="JX491" s="824"/>
      <c r="JY491" s="824"/>
      <c r="JZ491" s="805"/>
      <c r="KA491" s="809"/>
      <c r="KB491" s="809"/>
      <c r="KC491" s="823"/>
      <c r="KD491" s="824"/>
      <c r="KE491" s="824"/>
      <c r="KF491" s="805"/>
      <c r="KG491" s="809"/>
      <c r="KH491" s="809"/>
      <c r="KI491" s="823"/>
      <c r="KJ491" s="824"/>
      <c r="KK491" s="824"/>
      <c r="KL491" s="805"/>
      <c r="KM491" s="809"/>
      <c r="KN491" s="809"/>
      <c r="KO491" s="823"/>
      <c r="KP491" s="824"/>
      <c r="KQ491" s="824"/>
      <c r="KR491" s="805"/>
      <c r="KS491" s="804"/>
      <c r="KT491" s="804"/>
      <c r="KU491" s="823"/>
      <c r="KV491" s="824"/>
      <c r="KW491" s="824"/>
      <c r="KX491" s="805"/>
      <c r="KY491" s="809"/>
      <c r="KZ491" s="809"/>
      <c r="LA491" s="823"/>
      <c r="LB491" s="824"/>
      <c r="LC491" s="824"/>
      <c r="LD491" s="805"/>
      <c r="LE491" s="804"/>
      <c r="LF491" s="804"/>
      <c r="LG491" s="823"/>
      <c r="LH491" s="824"/>
      <c r="LI491" s="824"/>
      <c r="LJ491" s="805"/>
      <c r="LK491" s="804"/>
      <c r="LL491" s="804"/>
      <c r="LM491" s="823"/>
      <c r="LN491" s="824"/>
      <c r="LO491" s="824"/>
      <c r="LP491" s="805"/>
      <c r="LQ491" s="809"/>
      <c r="LR491" s="809"/>
      <c r="LS491" s="823"/>
      <c r="LT491" s="824"/>
      <c r="LU491" s="824"/>
      <c r="LV491" s="805"/>
      <c r="LW491" s="804"/>
      <c r="LX491" s="804"/>
      <c r="LY491" s="823"/>
      <c r="LZ491" s="824"/>
      <c r="MA491" s="824"/>
      <c r="MB491" s="805"/>
      <c r="MC491" s="809"/>
      <c r="MD491" s="809"/>
      <c r="ME491" s="823"/>
      <c r="MF491" s="824"/>
      <c r="MG491" s="824"/>
      <c r="MH491" s="805"/>
      <c r="MI491" s="809"/>
      <c r="MJ491" s="809"/>
      <c r="MK491" s="823"/>
      <c r="ML491" s="824"/>
      <c r="MM491" s="824"/>
      <c r="MN491" s="805"/>
      <c r="MO491" s="809"/>
      <c r="MP491" s="809"/>
      <c r="MQ491" s="823"/>
      <c r="MR491" s="824"/>
      <c r="MS491" s="824"/>
      <c r="MT491" s="805"/>
      <c r="MU491" s="804"/>
      <c r="MV491" s="804"/>
      <c r="MW491" s="823"/>
      <c r="MX491" s="824"/>
      <c r="MY491" s="824"/>
      <c r="MZ491" s="805"/>
      <c r="NA491" s="804"/>
      <c r="NB491" s="804"/>
      <c r="NC491" s="823"/>
      <c r="ND491" s="824"/>
      <c r="NE491" s="824"/>
      <c r="NF491" s="805"/>
      <c r="NG491" s="804"/>
      <c r="NH491" s="804"/>
      <c r="NI491" s="823"/>
      <c r="NJ491" s="824"/>
      <c r="NK491" s="824"/>
      <c r="NL491" s="805"/>
      <c r="NM491" s="809"/>
      <c r="NN491" s="809"/>
      <c r="NO491" s="823"/>
      <c r="NP491" s="824"/>
      <c r="NQ491" s="824"/>
      <c r="NR491" s="805"/>
      <c r="NS491" s="823"/>
      <c r="NT491" s="824"/>
      <c r="NU491" s="824"/>
      <c r="NV491" s="805"/>
      <c r="NW491" s="823"/>
      <c r="NX491" s="824"/>
      <c r="NY491" s="824"/>
      <c r="NZ491" s="834"/>
      <c r="OA491" s="823"/>
      <c r="OB491" s="824"/>
      <c r="OC491" s="824"/>
      <c r="OD491" s="805"/>
      <c r="OE491" s="823"/>
      <c r="OF491" s="824"/>
      <c r="OG491" s="824"/>
      <c r="OH491" s="805"/>
      <c r="OI491" s="823"/>
      <c r="OJ491" s="824"/>
      <c r="OK491" s="824"/>
      <c r="OL491" s="805"/>
      <c r="OM491" s="823"/>
      <c r="ON491" s="824"/>
      <c r="OO491" s="824"/>
      <c r="OP491" s="805"/>
      <c r="OQ491" s="823"/>
      <c r="OR491" s="824"/>
      <c r="OS491" s="824"/>
      <c r="OT491" s="805"/>
      <c r="OU491" s="823"/>
      <c r="OV491" s="824"/>
      <c r="OW491" s="824"/>
      <c r="OX491" s="805"/>
      <c r="OY491" s="823"/>
      <c r="OZ491" s="824"/>
      <c r="PA491" s="824"/>
      <c r="PB491" s="805"/>
      <c r="PC491" s="823"/>
      <c r="PD491" s="824"/>
      <c r="PE491" s="824"/>
      <c r="PF491" s="805"/>
    </row>
    <row r="492" spans="1:422" ht="15" hidden="1" customHeight="1" x14ac:dyDescent="0.25">
      <c r="A492" s="769" t="s">
        <v>303</v>
      </c>
      <c r="B492" s="769" t="s">
        <v>51</v>
      </c>
      <c r="C492" s="769" t="s">
        <v>21</v>
      </c>
      <c r="D492" s="770"/>
      <c r="E492" s="769"/>
      <c r="F492" s="769"/>
      <c r="G492" s="769"/>
      <c r="H492" s="769"/>
      <c r="I492" s="769"/>
      <c r="J492" s="769"/>
      <c r="K492" s="771"/>
      <c r="L492" s="769"/>
      <c r="M492" s="769"/>
      <c r="N492" s="769"/>
      <c r="O492" s="769"/>
      <c r="P492" s="769"/>
      <c r="Q492" s="769"/>
      <c r="R492" s="769"/>
      <c r="S492" s="769"/>
      <c r="T492" s="816"/>
      <c r="U492" s="816"/>
      <c r="V492" s="816"/>
      <c r="W492" s="816"/>
      <c r="X492" s="769">
        <v>1</v>
      </c>
      <c r="Y492" s="769">
        <f>IF(AND(AJ492="",AK492="",AL492="",AN492="",AO492="",OR(AP492="",AP492=Dropdown!$AM$12,AP492=Dropdown!$AM$11)),1,0)</f>
        <v>1</v>
      </c>
      <c r="Z492" s="769">
        <f t="shared" si="67"/>
        <v>1</v>
      </c>
      <c r="AA492" s="769">
        <f t="shared" si="68"/>
        <v>1</v>
      </c>
      <c r="AB492" s="769">
        <f t="shared" si="66"/>
        <v>0</v>
      </c>
      <c r="AC492" s="769"/>
      <c r="AD492" s="772" t="str">
        <f>IF(OR(T492&lt;&gt;"",U492&lt;&gt;""),Dropdown!$A$4,IF(OR(V492&lt;&gt;"",W492&lt;&gt;""),Dropdown!$A$5,Dropdown!$A$3))</f>
        <v>Residential</v>
      </c>
      <c r="AE492" s="773" t="s">
        <v>633</v>
      </c>
      <c r="AF492" s="773" t="str">
        <f>VLOOKUP(AG492,Dropdown!$N$3:$R$62,2,FALSE)</f>
        <v>WCE</v>
      </c>
      <c r="AG492" s="773" t="s">
        <v>303</v>
      </c>
      <c r="AH492" s="773" t="str">
        <f>IF(AG492&lt;&gt;"",VLOOKUP(AG492,Dropdown!$N$3:$R$62,3,FALSE),IF(AF492&lt;&gt;"",VLOOKUP(AF492,Dropdown!$N$3:$R$62,3,FALSE),IF(AE492&lt;&gt;"",VLOOKUP(AE492,Dropdown!$N$3:$R$62,3,FALSE),"")))</f>
        <v>HI</v>
      </c>
      <c r="AI492" s="773" t="str">
        <f>IF(AG492&lt;&gt;"",VLOOKUP(AG492,Dropdown!$N$3:$R$62,5,FALSE),IF(AF492&lt;&gt;"",VLOOKUP(AF492,Dropdown!$N$3:$R$62,5,FALSE),IF(AE492&lt;&gt;"",VLOOKUP(AE492,Dropdown!$N$3:$R$62,5,FALSE),"")))</f>
        <v>Moderate</v>
      </c>
      <c r="AJ492" s="773"/>
      <c r="AK492" s="773"/>
      <c r="AL492" s="773"/>
      <c r="AM492" s="773"/>
      <c r="AN492" s="773"/>
      <c r="AO492" s="773"/>
      <c r="AP492" s="773"/>
      <c r="AQ492" s="769" t="s">
        <v>406</v>
      </c>
      <c r="AR492" s="774"/>
      <c r="AS492" s="845"/>
      <c r="AT492" s="769"/>
      <c r="AU492" s="769"/>
      <c r="AV492" s="846"/>
      <c r="AW492" s="823"/>
      <c r="AX492" s="824"/>
      <c r="AY492" s="824"/>
      <c r="AZ492" s="803"/>
      <c r="BA492" s="804"/>
      <c r="BB492" s="804"/>
      <c r="BC492" s="823">
        <v>150</v>
      </c>
      <c r="BD492" s="824">
        <v>200</v>
      </c>
      <c r="BE492" s="824">
        <v>175</v>
      </c>
      <c r="BF492" s="841">
        <f>(BD492-BC492)/(2*1.645)</f>
        <v>15.19756838905775</v>
      </c>
      <c r="BG492" s="804"/>
      <c r="BH492" s="804"/>
      <c r="BI492" s="823"/>
      <c r="BJ492" s="824"/>
      <c r="BK492" s="824"/>
      <c r="BL492" s="805"/>
      <c r="BM492" s="804"/>
      <c r="BN492" s="804"/>
      <c r="BO492" s="826"/>
      <c r="BP492" s="825"/>
      <c r="BQ492" s="825"/>
      <c r="BR492" s="803"/>
      <c r="BS492" s="804"/>
      <c r="BT492" s="804"/>
      <c r="BU492" s="826"/>
      <c r="BV492" s="825"/>
      <c r="BW492" s="825"/>
      <c r="BX492" s="803"/>
      <c r="BY492" s="804"/>
      <c r="BZ492" s="804"/>
      <c r="CA492" s="826"/>
      <c r="CB492" s="825"/>
      <c r="CC492" s="825"/>
      <c r="CD492" s="803"/>
      <c r="CE492" s="804"/>
      <c r="CF492" s="804"/>
      <c r="CG492" s="826"/>
      <c r="CH492" s="825"/>
      <c r="CI492" s="825"/>
      <c r="CJ492" s="803"/>
      <c r="CK492" s="804"/>
      <c r="CL492" s="804"/>
      <c r="CM492" s="826"/>
      <c r="CN492" s="825"/>
      <c r="CO492" s="825"/>
      <c r="CP492" s="803"/>
      <c r="CQ492" s="804"/>
      <c r="CR492" s="804"/>
      <c r="CS492" s="826"/>
      <c r="CT492" s="825"/>
      <c r="CU492" s="825"/>
      <c r="CV492" s="803"/>
      <c r="CW492" s="804"/>
      <c r="CX492" s="804"/>
      <c r="CY492" s="826"/>
      <c r="CZ492" s="825"/>
      <c r="DA492" s="825"/>
      <c r="DB492" s="803"/>
      <c r="DC492" s="804"/>
      <c r="DD492" s="804"/>
      <c r="DE492" s="826"/>
      <c r="DF492" s="825"/>
      <c r="DG492" s="825"/>
      <c r="DH492" s="803"/>
      <c r="DI492" s="804"/>
      <c r="DJ492" s="804"/>
      <c r="DK492" s="826"/>
      <c r="DL492" s="825"/>
      <c r="DM492" s="825"/>
      <c r="DN492" s="803"/>
      <c r="DO492" s="804"/>
      <c r="DP492" s="804"/>
      <c r="DQ492" s="827"/>
      <c r="DR492" s="828"/>
      <c r="DS492" s="835">
        <v>60</v>
      </c>
      <c r="DT492" s="811"/>
      <c r="DU492" s="812"/>
      <c r="DV492" s="812"/>
      <c r="DW492" s="827"/>
      <c r="DX492" s="828"/>
      <c r="DY492" s="828"/>
      <c r="DZ492" s="813"/>
      <c r="EA492" s="812"/>
      <c r="EB492" s="812"/>
      <c r="EC492" s="827"/>
      <c r="ED492" s="828"/>
      <c r="EE492" s="828"/>
      <c r="EF492" s="813"/>
      <c r="EG492" s="812"/>
      <c r="EH492" s="812"/>
      <c r="EI492" s="827"/>
      <c r="EJ492" s="828"/>
      <c r="EK492" s="828"/>
      <c r="EL492" s="813"/>
      <c r="EM492" s="812"/>
      <c r="EN492" s="812"/>
      <c r="EO492" s="827"/>
      <c r="EP492" s="828"/>
      <c r="EQ492" s="828"/>
      <c r="ER492" s="813"/>
      <c r="ES492" s="812"/>
      <c r="ET492" s="812"/>
      <c r="EU492" s="827"/>
      <c r="EV492" s="828"/>
      <c r="EW492" s="828"/>
      <c r="EX492" s="813"/>
      <c r="EY492" s="812"/>
      <c r="EZ492" s="812"/>
      <c r="FA492" s="827"/>
      <c r="FB492" s="828"/>
      <c r="FC492" s="828"/>
      <c r="FD492" s="813"/>
      <c r="FE492" s="812"/>
      <c r="FF492" s="812"/>
      <c r="FG492" s="827"/>
      <c r="FH492" s="828"/>
      <c r="FI492" s="828"/>
      <c r="FJ492" s="813"/>
      <c r="FK492" s="812"/>
      <c r="FL492" s="812"/>
      <c r="FM492" s="827"/>
      <c r="FN492" s="828"/>
      <c r="FO492" s="828"/>
      <c r="FP492" s="813"/>
      <c r="FQ492" s="812"/>
      <c r="FR492" s="812"/>
      <c r="FS492" s="823"/>
      <c r="FT492" s="824"/>
      <c r="FU492" s="825">
        <v>120</v>
      </c>
      <c r="FV492" s="803"/>
      <c r="FW492" s="804"/>
      <c r="FX492" s="804"/>
      <c r="FY492" s="826"/>
      <c r="FZ492" s="825"/>
      <c r="GA492" s="825"/>
      <c r="GB492" s="803"/>
      <c r="GC492" s="804"/>
      <c r="GD492" s="804"/>
      <c r="GE492" s="826"/>
      <c r="GF492" s="825"/>
      <c r="GG492" s="825"/>
      <c r="GH492" s="803"/>
      <c r="GI492" s="804"/>
      <c r="GJ492" s="804"/>
      <c r="GK492" s="826"/>
      <c r="GL492" s="825"/>
      <c r="GM492" s="825"/>
      <c r="GN492" s="803"/>
      <c r="GO492" s="804"/>
      <c r="GP492" s="804"/>
      <c r="GQ492" s="826"/>
      <c r="GR492" s="825"/>
      <c r="GS492" s="825"/>
      <c r="GT492" s="803"/>
      <c r="GU492" s="804"/>
      <c r="GV492" s="804"/>
      <c r="GW492" s="826"/>
      <c r="GX492" s="825"/>
      <c r="GY492" s="825"/>
      <c r="GZ492" s="803"/>
      <c r="HA492" s="804"/>
      <c r="HB492" s="804"/>
      <c r="HC492" s="826"/>
      <c r="HD492" s="825"/>
      <c r="HE492" s="825"/>
      <c r="HF492" s="803"/>
      <c r="HG492" s="804"/>
      <c r="HH492" s="804"/>
      <c r="HI492" s="826"/>
      <c r="HJ492" s="825"/>
      <c r="HK492" s="825"/>
      <c r="HL492" s="803"/>
      <c r="HM492" s="804"/>
      <c r="HN492" s="804"/>
      <c r="HO492" s="826"/>
      <c r="HP492" s="825"/>
      <c r="HQ492" s="825"/>
      <c r="HR492" s="803"/>
      <c r="HS492" s="809"/>
      <c r="HT492" s="809"/>
      <c r="HU492" s="826"/>
      <c r="HV492" s="825"/>
      <c r="HW492" s="824">
        <v>70</v>
      </c>
      <c r="HX492" s="805"/>
      <c r="HY492" s="804"/>
      <c r="HZ492" s="804"/>
      <c r="IA492" s="823"/>
      <c r="IB492" s="824"/>
      <c r="IC492" s="825"/>
      <c r="ID492" s="803"/>
      <c r="IE492" s="804"/>
      <c r="IF492" s="804"/>
      <c r="IG492" s="826"/>
      <c r="IH492" s="825"/>
      <c r="II492" s="824"/>
      <c r="IJ492" s="805"/>
      <c r="IK492" s="804"/>
      <c r="IL492" s="804"/>
      <c r="IM492" s="823"/>
      <c r="IN492" s="824"/>
      <c r="IO492" s="825">
        <v>11</v>
      </c>
      <c r="IP492" s="803"/>
      <c r="IQ492" s="804"/>
      <c r="IR492" s="804"/>
      <c r="IS492" s="826"/>
      <c r="IT492" s="825"/>
      <c r="IU492" s="825"/>
      <c r="IV492" s="803"/>
      <c r="IW492" s="804"/>
      <c r="IX492" s="804"/>
      <c r="IY492" s="826"/>
      <c r="IZ492" s="825"/>
      <c r="JA492" s="825"/>
      <c r="JB492" s="803"/>
      <c r="JC492" s="804"/>
      <c r="JD492" s="804"/>
      <c r="JE492" s="826"/>
      <c r="JF492" s="825"/>
      <c r="JG492" s="825"/>
      <c r="JH492" s="803"/>
      <c r="JI492" s="804"/>
      <c r="JJ492" s="804"/>
      <c r="JK492" s="826"/>
      <c r="JL492" s="825"/>
      <c r="JM492" s="825"/>
      <c r="JN492" s="803"/>
      <c r="JO492" s="804"/>
      <c r="JP492" s="804"/>
      <c r="JQ492" s="826"/>
      <c r="JR492" s="825"/>
      <c r="JS492" s="825"/>
      <c r="JT492" s="803"/>
      <c r="JU492" s="804"/>
      <c r="JV492" s="804"/>
      <c r="JW492" s="826"/>
      <c r="JX492" s="825"/>
      <c r="JY492" s="825"/>
      <c r="JZ492" s="803"/>
      <c r="KA492" s="804"/>
      <c r="KB492" s="804"/>
      <c r="KC492" s="826"/>
      <c r="KD492" s="825"/>
      <c r="KE492" s="825"/>
      <c r="KF492" s="803"/>
      <c r="KG492" s="804"/>
      <c r="KH492" s="804"/>
      <c r="KI492" s="826"/>
      <c r="KJ492" s="825"/>
      <c r="KK492" s="825"/>
      <c r="KL492" s="805"/>
      <c r="KM492" s="809"/>
      <c r="KN492" s="809"/>
      <c r="KO492" s="823"/>
      <c r="KP492" s="824"/>
      <c r="KQ492" s="824">
        <v>1.8</v>
      </c>
      <c r="KR492" s="805"/>
      <c r="KS492" s="804"/>
      <c r="KT492" s="804"/>
      <c r="KU492" s="826"/>
      <c r="KV492" s="825"/>
      <c r="KW492" s="825"/>
      <c r="KX492" s="803"/>
      <c r="KY492" s="804"/>
      <c r="KZ492" s="804"/>
      <c r="LA492" s="826"/>
      <c r="LB492" s="825"/>
      <c r="LC492" s="825"/>
      <c r="LD492" s="803"/>
      <c r="LE492" s="804"/>
      <c r="LF492" s="804"/>
      <c r="LG492" s="826"/>
      <c r="LH492" s="825"/>
      <c r="LI492" s="825"/>
      <c r="LJ492" s="803"/>
      <c r="LK492" s="804"/>
      <c r="LL492" s="804"/>
      <c r="LM492" s="826"/>
      <c r="LN492" s="825"/>
      <c r="LO492" s="825"/>
      <c r="LP492" s="803"/>
      <c r="LQ492" s="804"/>
      <c r="LR492" s="804"/>
      <c r="LS492" s="826"/>
      <c r="LT492" s="825"/>
      <c r="LU492" s="825"/>
      <c r="LV492" s="803"/>
      <c r="LW492" s="804"/>
      <c r="LX492" s="804"/>
      <c r="LY492" s="826"/>
      <c r="LZ492" s="825"/>
      <c r="MA492" s="825"/>
      <c r="MB492" s="803"/>
      <c r="MC492" s="804"/>
      <c r="MD492" s="804"/>
      <c r="ME492" s="826"/>
      <c r="MF492" s="825"/>
      <c r="MG492" s="825"/>
      <c r="MH492" s="803"/>
      <c r="MI492" s="804"/>
      <c r="MJ492" s="804"/>
      <c r="MK492" s="826"/>
      <c r="ML492" s="825"/>
      <c r="MM492" s="825"/>
      <c r="MN492" s="803"/>
      <c r="MO492" s="804"/>
      <c r="MP492" s="804"/>
      <c r="MQ492" s="823"/>
      <c r="MR492" s="824"/>
      <c r="MS492" s="824"/>
      <c r="MT492" s="805"/>
      <c r="MU492" s="804"/>
      <c r="MV492" s="804"/>
      <c r="MW492" s="823"/>
      <c r="MX492" s="824"/>
      <c r="MY492" s="824"/>
      <c r="MZ492" s="805"/>
      <c r="NA492" s="804"/>
      <c r="NB492" s="804"/>
      <c r="NC492" s="823"/>
      <c r="ND492" s="824"/>
      <c r="NE492" s="824"/>
      <c r="NF492" s="805"/>
      <c r="NG492" s="804"/>
      <c r="NH492" s="804"/>
      <c r="NI492" s="823"/>
      <c r="NJ492" s="824"/>
      <c r="NK492" s="824"/>
      <c r="NL492" s="805"/>
      <c r="NM492" s="809"/>
      <c r="NN492" s="809"/>
      <c r="NO492" s="823"/>
      <c r="NP492" s="824"/>
      <c r="NQ492" s="824"/>
      <c r="NR492" s="805"/>
      <c r="NS492" s="823"/>
      <c r="NT492" s="824"/>
      <c r="NU492" s="824"/>
      <c r="NV492" s="805"/>
      <c r="NW492" s="823"/>
      <c r="NX492" s="824"/>
      <c r="NY492" s="824"/>
      <c r="NZ492" s="834"/>
      <c r="OA492" s="823"/>
      <c r="OB492" s="824"/>
      <c r="OC492" s="824"/>
      <c r="OD492" s="805"/>
      <c r="OE492" s="823"/>
      <c r="OF492" s="824"/>
      <c r="OG492" s="824"/>
      <c r="OH492" s="805"/>
      <c r="OI492" s="823"/>
      <c r="OJ492" s="824"/>
      <c r="OK492" s="824"/>
      <c r="OL492" s="805"/>
      <c r="OM492" s="823"/>
      <c r="ON492" s="824"/>
      <c r="OO492" s="824"/>
      <c r="OP492" s="805"/>
      <c r="OQ492" s="823"/>
      <c r="OR492" s="824"/>
      <c r="OS492" s="824"/>
      <c r="OT492" s="805"/>
      <c r="OU492" s="823"/>
      <c r="OV492" s="824"/>
      <c r="OW492" s="824"/>
      <c r="OX492" s="805"/>
      <c r="OY492" s="823"/>
      <c r="OZ492" s="824"/>
      <c r="PA492" s="824"/>
      <c r="PB492" s="805"/>
      <c r="PC492" s="823"/>
      <c r="PD492" s="824"/>
      <c r="PE492" s="824"/>
      <c r="PF492" s="805"/>
    </row>
    <row r="493" spans="1:422" ht="15.75" hidden="1" customHeight="1" x14ac:dyDescent="0.25">
      <c r="A493" s="884" t="s">
        <v>76</v>
      </c>
      <c r="B493" s="884"/>
      <c r="C493" s="884"/>
      <c r="D493" s="899"/>
      <c r="E493" s="884"/>
      <c r="F493" s="884"/>
      <c r="G493" s="884"/>
      <c r="H493" s="884"/>
      <c r="I493" s="884"/>
      <c r="J493" s="884"/>
      <c r="K493" s="934"/>
      <c r="L493" s="884"/>
      <c r="M493" s="884"/>
      <c r="N493" s="884"/>
      <c r="O493" s="884"/>
      <c r="P493" s="884"/>
      <c r="Q493" s="884"/>
      <c r="R493" s="884"/>
      <c r="S493" s="884"/>
      <c r="T493" s="943"/>
      <c r="U493" s="943"/>
      <c r="V493" s="943"/>
      <c r="W493" s="943"/>
      <c r="X493" s="884">
        <v>1</v>
      </c>
      <c r="Y493" s="884">
        <f>IF(AND(AJ493="",AK493="",AL493="",AN493="",AO493="",OR(AP493="",AP493=Dropdown!$AM$12,AP493=Dropdown!$AM$11)),1,0)</f>
        <v>1</v>
      </c>
      <c r="Z493" s="769">
        <f t="shared" si="67"/>
        <v>1</v>
      </c>
      <c r="AA493" s="769">
        <f t="shared" si="68"/>
        <v>0</v>
      </c>
      <c r="AB493" s="769">
        <f t="shared" si="66"/>
        <v>0</v>
      </c>
      <c r="AC493" s="884"/>
      <c r="AD493" s="900" t="str">
        <f>IF(OR(T493&lt;&gt;"",U493&lt;&gt;""),Dropdown!$A$4,IF(OR(V493&lt;&gt;"",W493&lt;&gt;""),Dropdown!$A$5,Dropdown!$A$3))</f>
        <v>Residential</v>
      </c>
      <c r="AE493" s="901" t="s">
        <v>615</v>
      </c>
      <c r="AF493" s="901"/>
      <c r="AG493" s="901"/>
      <c r="AH493" s="901" t="str">
        <f>IF(AG493&lt;&gt;"",VLOOKUP(AG493,Dropdown!$N$3:$R$62,3,FALSE),IF(AF493&lt;&gt;"",VLOOKUP(AF493,Dropdown!$N$3:$R$62,3,FALSE),IF(AE493&lt;&gt;"",VLOOKUP(AE493,Dropdown!$N$3:$R$62,3,FALSE),"")))</f>
        <v xml:space="preserve"> </v>
      </c>
      <c r="AI493" s="901" t="str">
        <f>IF(AG493&lt;&gt;"",VLOOKUP(AG493,Dropdown!$N$3:$R$62,5,FALSE),IF(AF493&lt;&gt;"",VLOOKUP(AF493,Dropdown!$N$3:$R$62,5,FALSE),IF(AE493&lt;&gt;"",VLOOKUP(AE493,Dropdown!$N$3:$R$62,5,FALSE),"")))</f>
        <v>Diverse</v>
      </c>
      <c r="AJ493" s="901"/>
      <c r="AK493" s="901"/>
      <c r="AL493" s="901"/>
      <c r="AM493" s="901"/>
      <c r="AN493" s="901"/>
      <c r="AO493" s="901"/>
      <c r="AP493" s="901"/>
      <c r="AQ493" s="884" t="s">
        <v>420</v>
      </c>
      <c r="AR493" s="960"/>
      <c r="AS493" s="1006"/>
      <c r="AT493" s="884" t="s">
        <v>411</v>
      </c>
      <c r="AU493" s="884">
        <v>74</v>
      </c>
      <c r="AV493" s="846"/>
      <c r="AW493" s="823"/>
      <c r="AX493" s="824"/>
      <c r="AY493" s="824"/>
      <c r="AZ493" s="803"/>
      <c r="BA493" s="804"/>
      <c r="BB493" s="804"/>
      <c r="BC493" s="823"/>
      <c r="BD493" s="824"/>
      <c r="BE493" s="824"/>
      <c r="BF493" s="805"/>
      <c r="BG493" s="804"/>
      <c r="BH493" s="804"/>
      <c r="BI493" s="839">
        <v>0.8</v>
      </c>
      <c r="BJ493" s="840">
        <v>0.9</v>
      </c>
      <c r="BK493" s="840">
        <f>AVERAGE(BI493,BJ493)</f>
        <v>0.85000000000000009</v>
      </c>
      <c r="BL493" s="841">
        <f>(BJ493-BI493)/(2*1.645)</f>
        <v>3.0395136778115495E-2</v>
      </c>
      <c r="BM493" s="804"/>
      <c r="BN493" s="804"/>
      <c r="BO493" s="823"/>
      <c r="BP493" s="824"/>
      <c r="BQ493" s="824"/>
      <c r="BR493" s="805"/>
      <c r="BS493" s="804"/>
      <c r="BT493" s="804"/>
      <c r="BU493" s="823"/>
      <c r="BV493" s="824"/>
      <c r="BW493" s="824"/>
      <c r="BX493" s="805"/>
      <c r="BY493" s="804"/>
      <c r="BZ493" s="804"/>
      <c r="CA493" s="823"/>
      <c r="CB493" s="824"/>
      <c r="CC493" s="824"/>
      <c r="CD493" s="805"/>
      <c r="CE493" s="804"/>
      <c r="CF493" s="804"/>
      <c r="CG493" s="823"/>
      <c r="CH493" s="824"/>
      <c r="CI493" s="824"/>
      <c r="CJ493" s="805"/>
      <c r="CK493" s="804"/>
      <c r="CL493" s="804"/>
      <c r="CM493" s="823"/>
      <c r="CN493" s="824"/>
      <c r="CO493" s="824"/>
      <c r="CP493" s="805"/>
      <c r="CQ493" s="804"/>
      <c r="CR493" s="804"/>
      <c r="CS493" s="823"/>
      <c r="CT493" s="824"/>
      <c r="CU493" s="824"/>
      <c r="CV493" s="805"/>
      <c r="CW493" s="804"/>
      <c r="CX493" s="804"/>
      <c r="CY493" s="823"/>
      <c r="CZ493" s="824"/>
      <c r="DA493" s="825"/>
      <c r="DB493" s="803"/>
      <c r="DC493" s="809"/>
      <c r="DD493" s="809"/>
      <c r="DE493" s="826"/>
      <c r="DF493" s="825"/>
      <c r="DG493" s="824"/>
      <c r="DH493" s="805"/>
      <c r="DI493" s="804"/>
      <c r="DJ493" s="804"/>
      <c r="DK493" s="823"/>
      <c r="DL493" s="824"/>
      <c r="DM493" s="825"/>
      <c r="DN493" s="803"/>
      <c r="DO493" s="809"/>
      <c r="DP493" s="809"/>
      <c r="DQ493" s="827"/>
      <c r="DR493" s="828"/>
      <c r="DS493" s="835"/>
      <c r="DT493" s="811"/>
      <c r="DU493" s="812"/>
      <c r="DV493" s="812"/>
      <c r="DW493" s="836"/>
      <c r="DX493" s="835"/>
      <c r="DY493" s="828"/>
      <c r="DZ493" s="813"/>
      <c r="EA493" s="814"/>
      <c r="EB493" s="814"/>
      <c r="EC493" s="827"/>
      <c r="ED493" s="828"/>
      <c r="EE493" s="835"/>
      <c r="EF493" s="811"/>
      <c r="EG493" s="812"/>
      <c r="EH493" s="812"/>
      <c r="EI493" s="836"/>
      <c r="EJ493" s="835"/>
      <c r="EK493" s="828"/>
      <c r="EL493" s="813"/>
      <c r="EM493" s="814"/>
      <c r="EN493" s="814"/>
      <c r="EO493" s="827"/>
      <c r="EP493" s="828"/>
      <c r="EQ493" s="835"/>
      <c r="ER493" s="811"/>
      <c r="ES493" s="812"/>
      <c r="ET493" s="812"/>
      <c r="EU493" s="836"/>
      <c r="EV493" s="835"/>
      <c r="EW493" s="828"/>
      <c r="EX493" s="813"/>
      <c r="EY493" s="814"/>
      <c r="EZ493" s="814"/>
      <c r="FA493" s="827"/>
      <c r="FB493" s="828"/>
      <c r="FC493" s="835"/>
      <c r="FD493" s="811"/>
      <c r="FE493" s="812"/>
      <c r="FF493" s="812"/>
      <c r="FG493" s="836"/>
      <c r="FH493" s="835"/>
      <c r="FI493" s="828"/>
      <c r="FJ493" s="813"/>
      <c r="FK493" s="814"/>
      <c r="FL493" s="814"/>
      <c r="FM493" s="827"/>
      <c r="FN493" s="828"/>
      <c r="FO493" s="835"/>
      <c r="FP493" s="811"/>
      <c r="FQ493" s="812"/>
      <c r="FR493" s="812"/>
      <c r="FS493" s="823"/>
      <c r="FT493" s="824"/>
      <c r="FU493" s="825"/>
      <c r="FV493" s="803"/>
      <c r="FW493" s="804"/>
      <c r="FX493" s="804"/>
      <c r="FY493" s="826"/>
      <c r="FZ493" s="825"/>
      <c r="GA493" s="824"/>
      <c r="GB493" s="805"/>
      <c r="GC493" s="804"/>
      <c r="GD493" s="804"/>
      <c r="GE493" s="823"/>
      <c r="GF493" s="824"/>
      <c r="GG493" s="825"/>
      <c r="GH493" s="803"/>
      <c r="GI493" s="809"/>
      <c r="GJ493" s="809"/>
      <c r="GK493" s="826"/>
      <c r="GL493" s="825"/>
      <c r="GM493" s="824"/>
      <c r="GN493" s="805"/>
      <c r="GO493" s="804"/>
      <c r="GP493" s="804"/>
      <c r="GQ493" s="823"/>
      <c r="GR493" s="824"/>
      <c r="GS493" s="825"/>
      <c r="GT493" s="803"/>
      <c r="GU493" s="809"/>
      <c r="GV493" s="809"/>
      <c r="GW493" s="826"/>
      <c r="GX493" s="825"/>
      <c r="GY493" s="824"/>
      <c r="GZ493" s="805"/>
      <c r="HA493" s="804"/>
      <c r="HB493" s="804"/>
      <c r="HC493" s="823"/>
      <c r="HD493" s="824"/>
      <c r="HE493" s="825"/>
      <c r="HF493" s="803"/>
      <c r="HG493" s="809"/>
      <c r="HH493" s="809"/>
      <c r="HI493" s="826"/>
      <c r="HJ493" s="825"/>
      <c r="HK493" s="824"/>
      <c r="HL493" s="805"/>
      <c r="HM493" s="804"/>
      <c r="HN493" s="804"/>
      <c r="HO493" s="823"/>
      <c r="HP493" s="824"/>
      <c r="HQ493" s="825"/>
      <c r="HR493" s="803"/>
      <c r="HS493" s="809"/>
      <c r="HT493" s="809"/>
      <c r="HU493" s="826"/>
      <c r="HV493" s="825"/>
      <c r="HW493" s="824"/>
      <c r="HX493" s="805"/>
      <c r="HY493" s="804"/>
      <c r="HZ493" s="804"/>
      <c r="IA493" s="823"/>
      <c r="IB493" s="824"/>
      <c r="IC493" s="825"/>
      <c r="ID493" s="803"/>
      <c r="IE493" s="804"/>
      <c r="IF493" s="804"/>
      <c r="IG493" s="826"/>
      <c r="IH493" s="825"/>
      <c r="II493" s="824"/>
      <c r="IJ493" s="805"/>
      <c r="IK493" s="804"/>
      <c r="IL493" s="804"/>
      <c r="IM493" s="823"/>
      <c r="IN493" s="824"/>
      <c r="IO493" s="825"/>
      <c r="IP493" s="803"/>
      <c r="IQ493" s="804"/>
      <c r="IR493" s="804"/>
      <c r="IS493" s="826"/>
      <c r="IT493" s="825"/>
      <c r="IU493" s="824"/>
      <c r="IV493" s="805"/>
      <c r="IW493" s="804"/>
      <c r="IX493" s="804"/>
      <c r="IY493" s="823"/>
      <c r="IZ493" s="824"/>
      <c r="JA493" s="825"/>
      <c r="JB493" s="803"/>
      <c r="JC493" s="804"/>
      <c r="JD493" s="804"/>
      <c r="JE493" s="826"/>
      <c r="JF493" s="825"/>
      <c r="JG493" s="824"/>
      <c r="JH493" s="805"/>
      <c r="JI493" s="804"/>
      <c r="JJ493" s="804"/>
      <c r="JK493" s="823"/>
      <c r="JL493" s="824"/>
      <c r="JM493" s="825"/>
      <c r="JN493" s="803"/>
      <c r="JO493" s="809"/>
      <c r="JP493" s="809"/>
      <c r="JQ493" s="826"/>
      <c r="JR493" s="825"/>
      <c r="JS493" s="824"/>
      <c r="JT493" s="805"/>
      <c r="JU493" s="804"/>
      <c r="JV493" s="804"/>
      <c r="JW493" s="823"/>
      <c r="JX493" s="824"/>
      <c r="JY493" s="824"/>
      <c r="JZ493" s="805"/>
      <c r="KA493" s="809"/>
      <c r="KB493" s="809"/>
      <c r="KC493" s="823"/>
      <c r="KD493" s="824"/>
      <c r="KE493" s="824"/>
      <c r="KF493" s="805"/>
      <c r="KG493" s="809"/>
      <c r="KH493" s="809"/>
      <c r="KI493" s="823"/>
      <c r="KJ493" s="824"/>
      <c r="KK493" s="824"/>
      <c r="KL493" s="805"/>
      <c r="KM493" s="809"/>
      <c r="KN493" s="809"/>
      <c r="KO493" s="823"/>
      <c r="KP493" s="824"/>
      <c r="KQ493" s="824"/>
      <c r="KR493" s="805"/>
      <c r="KS493" s="804"/>
      <c r="KT493" s="804"/>
      <c r="KU493" s="823"/>
      <c r="KV493" s="824"/>
      <c r="KW493" s="824"/>
      <c r="KX493" s="805"/>
      <c r="KY493" s="809"/>
      <c r="KZ493" s="809"/>
      <c r="LA493" s="823"/>
      <c r="LB493" s="824"/>
      <c r="LC493" s="824"/>
      <c r="LD493" s="805"/>
      <c r="LE493" s="804"/>
      <c r="LF493" s="804"/>
      <c r="LG493" s="823"/>
      <c r="LH493" s="824"/>
      <c r="LI493" s="824"/>
      <c r="LJ493" s="805"/>
      <c r="LK493" s="804"/>
      <c r="LL493" s="804"/>
      <c r="LM493" s="823"/>
      <c r="LN493" s="824"/>
      <c r="LO493" s="824"/>
      <c r="LP493" s="805"/>
      <c r="LQ493" s="809"/>
      <c r="LR493" s="809"/>
      <c r="LS493" s="823"/>
      <c r="LT493" s="824"/>
      <c r="LU493" s="824"/>
      <c r="LV493" s="805"/>
      <c r="LW493" s="804"/>
      <c r="LX493" s="804"/>
      <c r="LY493" s="823"/>
      <c r="LZ493" s="824"/>
      <c r="MA493" s="824"/>
      <c r="MB493" s="805"/>
      <c r="MC493" s="809"/>
      <c r="MD493" s="809"/>
      <c r="ME493" s="823"/>
      <c r="MF493" s="824"/>
      <c r="MG493" s="824"/>
      <c r="MH493" s="805"/>
      <c r="MI493" s="809"/>
      <c r="MJ493" s="809"/>
      <c r="MK493" s="823"/>
      <c r="ML493" s="824"/>
      <c r="MM493" s="824"/>
      <c r="MN493" s="805"/>
      <c r="MO493" s="809"/>
      <c r="MP493" s="809"/>
      <c r="MQ493" s="823"/>
      <c r="MR493" s="824"/>
      <c r="MS493" s="824"/>
      <c r="MT493" s="805"/>
      <c r="MU493" s="804"/>
      <c r="MV493" s="804"/>
      <c r="MW493" s="823"/>
      <c r="MX493" s="824"/>
      <c r="MY493" s="824"/>
      <c r="MZ493" s="805"/>
      <c r="NA493" s="804"/>
      <c r="NB493" s="804"/>
      <c r="NC493" s="823"/>
      <c r="ND493" s="824"/>
      <c r="NE493" s="824"/>
      <c r="NF493" s="805"/>
      <c r="NG493" s="804"/>
      <c r="NH493" s="804"/>
      <c r="NI493" s="823"/>
      <c r="NJ493" s="824"/>
      <c r="NK493" s="824"/>
      <c r="NL493" s="805"/>
      <c r="NM493" s="809"/>
      <c r="NN493" s="809"/>
      <c r="NO493" s="823"/>
      <c r="NP493" s="824"/>
      <c r="NQ493" s="824"/>
      <c r="NR493" s="805"/>
      <c r="NS493" s="823"/>
      <c r="NT493" s="824"/>
      <c r="NU493" s="824"/>
      <c r="NV493" s="805"/>
      <c r="NW493" s="823"/>
      <c r="NX493" s="824"/>
      <c r="NY493" s="824"/>
      <c r="NZ493" s="834"/>
      <c r="OA493" s="823"/>
      <c r="OB493" s="824"/>
      <c r="OC493" s="824"/>
      <c r="OD493" s="805"/>
      <c r="OE493" s="823"/>
      <c r="OF493" s="824"/>
      <c r="OG493" s="824"/>
      <c r="OH493" s="805"/>
      <c r="OI493" s="823"/>
      <c r="OJ493" s="824"/>
      <c r="OK493" s="824"/>
      <c r="OL493" s="805"/>
      <c r="OM493" s="823"/>
      <c r="ON493" s="824"/>
      <c r="OO493" s="824"/>
      <c r="OP493" s="805"/>
      <c r="OQ493" s="823"/>
      <c r="OR493" s="824"/>
      <c r="OS493" s="824"/>
      <c r="OT493" s="805"/>
      <c r="OU493" s="823"/>
      <c r="OV493" s="824"/>
      <c r="OW493" s="824"/>
      <c r="OX493" s="805"/>
      <c r="OY493" s="823"/>
      <c r="OZ493" s="824"/>
      <c r="PA493" s="824"/>
      <c r="PB493" s="805"/>
      <c r="PC493" s="823"/>
      <c r="PD493" s="824"/>
      <c r="PE493" s="824"/>
      <c r="PF493" s="805"/>
    </row>
    <row r="494" spans="1:422" s="891" customFormat="1" ht="15" hidden="1" customHeight="1" x14ac:dyDescent="0.25">
      <c r="A494" s="902" t="s">
        <v>891</v>
      </c>
      <c r="D494" s="903"/>
      <c r="Z494" s="769">
        <f t="shared" si="67"/>
        <v>0</v>
      </c>
      <c r="AD494" s="810"/>
      <c r="AE494" s="810"/>
      <c r="AF494" s="944"/>
      <c r="AG494" s="944"/>
      <c r="AH494" s="944"/>
      <c r="AI494" s="944"/>
      <c r="AJ494" s="810"/>
      <c r="AK494" s="810"/>
      <c r="AL494" s="810"/>
      <c r="AM494" s="810"/>
      <c r="AN494" s="810"/>
      <c r="AO494" s="810"/>
      <c r="AP494" s="810"/>
      <c r="AW494" s="904"/>
      <c r="AX494" s="904"/>
      <c r="AY494" s="904"/>
      <c r="AZ494" s="904"/>
      <c r="BA494" s="905"/>
      <c r="BB494" s="905"/>
      <c r="BC494" s="904"/>
      <c r="BD494" s="904"/>
      <c r="BE494" s="904"/>
      <c r="BF494" s="904"/>
      <c r="BG494" s="905"/>
      <c r="BH494" s="905"/>
      <c r="BI494" s="904"/>
      <c r="BJ494" s="904"/>
      <c r="BK494" s="904"/>
      <c r="BL494" s="904"/>
      <c r="BM494" s="905"/>
      <c r="BN494" s="905"/>
      <c r="BO494" s="904"/>
      <c r="BP494" s="904"/>
      <c r="BQ494" s="904"/>
      <c r="BR494" s="904"/>
      <c r="BS494" s="905"/>
      <c r="BT494" s="905"/>
      <c r="BU494" s="904"/>
      <c r="BV494" s="904"/>
      <c r="BW494" s="904"/>
      <c r="BX494" s="904"/>
      <c r="BY494" s="905"/>
      <c r="BZ494" s="905"/>
      <c r="CA494" s="904"/>
      <c r="CB494" s="904"/>
      <c r="CC494" s="904"/>
      <c r="CD494" s="904"/>
      <c r="CE494" s="905"/>
      <c r="CF494" s="905"/>
      <c r="CG494" s="904"/>
      <c r="CH494" s="904"/>
      <c r="CI494" s="904"/>
      <c r="CJ494" s="904"/>
      <c r="CK494" s="905"/>
      <c r="CL494" s="905"/>
      <c r="CM494" s="904"/>
      <c r="CN494" s="904"/>
      <c r="CO494" s="904"/>
      <c r="CP494" s="904"/>
      <c r="CQ494" s="905"/>
      <c r="CR494" s="905"/>
      <c r="CS494" s="904"/>
      <c r="CT494" s="904"/>
      <c r="CU494" s="904"/>
      <c r="CV494" s="904"/>
      <c r="CW494" s="905"/>
      <c r="CX494" s="905"/>
      <c r="CY494" s="904"/>
      <c r="CZ494" s="904"/>
      <c r="DA494" s="905"/>
      <c r="DB494" s="905"/>
      <c r="DC494" s="904"/>
      <c r="DD494" s="904"/>
      <c r="DE494" s="905"/>
      <c r="DF494" s="905"/>
      <c r="DG494" s="904"/>
      <c r="DH494" s="904"/>
      <c r="DI494" s="905"/>
      <c r="DJ494" s="905"/>
      <c r="DK494" s="904"/>
      <c r="DL494" s="904"/>
      <c r="DM494" s="905"/>
      <c r="DN494" s="905"/>
      <c r="DO494" s="904"/>
      <c r="DP494" s="904"/>
      <c r="DQ494" s="906"/>
      <c r="DR494" s="906"/>
      <c r="DS494" s="907"/>
      <c r="DT494" s="907"/>
      <c r="DU494" s="906"/>
      <c r="DV494" s="906"/>
      <c r="DW494" s="907"/>
      <c r="DX494" s="907"/>
      <c r="DY494" s="906"/>
      <c r="DZ494" s="906"/>
      <c r="EA494" s="907"/>
      <c r="EB494" s="907"/>
      <c r="EC494" s="906"/>
      <c r="ED494" s="906"/>
      <c r="EE494" s="907"/>
      <c r="EF494" s="907"/>
      <c r="EG494" s="906"/>
      <c r="EH494" s="906"/>
      <c r="EI494" s="907"/>
      <c r="EJ494" s="907"/>
      <c r="EK494" s="906"/>
      <c r="EL494" s="906"/>
      <c r="EM494" s="907"/>
      <c r="EN494" s="907"/>
      <c r="EO494" s="906"/>
      <c r="EP494" s="906"/>
      <c r="EQ494" s="907"/>
      <c r="ER494" s="907"/>
      <c r="ES494" s="906"/>
      <c r="ET494" s="906"/>
      <c r="EU494" s="907"/>
      <c r="EV494" s="907"/>
      <c r="EW494" s="906"/>
      <c r="EX494" s="906"/>
      <c r="EY494" s="907"/>
      <c r="EZ494" s="907"/>
      <c r="FA494" s="906"/>
      <c r="FB494" s="906"/>
      <c r="FC494" s="907"/>
      <c r="FD494" s="907"/>
      <c r="FE494" s="906"/>
      <c r="FF494" s="906"/>
      <c r="FG494" s="907"/>
      <c r="FH494" s="907"/>
      <c r="FI494" s="906"/>
      <c r="FJ494" s="906"/>
      <c r="FK494" s="907"/>
      <c r="FL494" s="907"/>
      <c r="FM494" s="906"/>
      <c r="FN494" s="906"/>
      <c r="FO494" s="907"/>
      <c r="FP494" s="907"/>
      <c r="FQ494" s="906"/>
      <c r="FR494" s="906"/>
      <c r="FS494" s="904"/>
      <c r="FT494" s="904"/>
      <c r="FU494" s="905"/>
      <c r="FV494" s="905"/>
      <c r="FW494" s="905"/>
      <c r="FX494" s="905"/>
      <c r="FY494" s="905"/>
      <c r="FZ494" s="905"/>
      <c r="GA494" s="904"/>
      <c r="GB494" s="904"/>
      <c r="GC494" s="905"/>
      <c r="GD494" s="905"/>
      <c r="GE494" s="904"/>
      <c r="GF494" s="904"/>
      <c r="GG494" s="905"/>
      <c r="GH494" s="905"/>
      <c r="GI494" s="904"/>
      <c r="GJ494" s="904"/>
      <c r="GK494" s="905"/>
      <c r="GL494" s="905"/>
      <c r="GM494" s="904"/>
      <c r="GN494" s="904"/>
      <c r="GO494" s="905"/>
      <c r="GP494" s="905"/>
      <c r="GQ494" s="904"/>
      <c r="GR494" s="904"/>
      <c r="GS494" s="905"/>
      <c r="GT494" s="905"/>
      <c r="GU494" s="904"/>
      <c r="GV494" s="904"/>
      <c r="GW494" s="905"/>
      <c r="GX494" s="905"/>
      <c r="GY494" s="904"/>
      <c r="GZ494" s="904"/>
      <c r="HA494" s="905"/>
      <c r="HB494" s="905"/>
      <c r="HC494" s="904"/>
      <c r="HD494" s="904"/>
      <c r="HE494" s="905"/>
      <c r="HF494" s="905"/>
      <c r="HG494" s="904"/>
      <c r="HH494" s="904"/>
      <c r="HI494" s="905"/>
      <c r="HJ494" s="905"/>
      <c r="HK494" s="904"/>
      <c r="HL494" s="904"/>
      <c r="HM494" s="905"/>
      <c r="HN494" s="905"/>
      <c r="HO494" s="904"/>
      <c r="HP494" s="904"/>
      <c r="HQ494" s="905"/>
      <c r="HR494" s="905"/>
      <c r="HS494" s="904"/>
      <c r="HT494" s="904"/>
      <c r="HU494" s="905"/>
      <c r="HV494" s="905"/>
      <c r="HW494" s="904"/>
      <c r="HX494" s="904"/>
      <c r="HY494" s="905"/>
      <c r="HZ494" s="905"/>
      <c r="IA494" s="904"/>
      <c r="IB494" s="904"/>
      <c r="IC494" s="905"/>
      <c r="ID494" s="905"/>
      <c r="IE494" s="905"/>
      <c r="IF494" s="905"/>
      <c r="IG494" s="905"/>
      <c r="IH494" s="905"/>
      <c r="II494" s="904"/>
      <c r="IJ494" s="904"/>
      <c r="IK494" s="905"/>
      <c r="IL494" s="905"/>
      <c r="IM494" s="904"/>
      <c r="IN494" s="904"/>
      <c r="IO494" s="905"/>
      <c r="IP494" s="905"/>
      <c r="IQ494" s="905"/>
      <c r="IR494" s="905"/>
      <c r="IS494" s="905"/>
      <c r="IT494" s="905"/>
      <c r="IU494" s="904"/>
      <c r="IV494" s="904"/>
      <c r="IW494" s="905"/>
      <c r="IX494" s="905"/>
      <c r="IY494" s="904"/>
      <c r="IZ494" s="904"/>
      <c r="JA494" s="905"/>
      <c r="JB494" s="905"/>
      <c r="JC494" s="905"/>
      <c r="JD494" s="905"/>
      <c r="JE494" s="905"/>
      <c r="JF494" s="905"/>
      <c r="JG494" s="904"/>
      <c r="JH494" s="904"/>
      <c r="JI494" s="905"/>
      <c r="JJ494" s="905"/>
      <c r="JK494" s="904"/>
      <c r="JL494" s="904"/>
      <c r="JM494" s="905"/>
      <c r="JN494" s="905"/>
      <c r="JO494" s="904"/>
      <c r="JP494" s="904"/>
      <c r="JQ494" s="905"/>
      <c r="JR494" s="905"/>
      <c r="JS494" s="904"/>
      <c r="JT494" s="904"/>
      <c r="JU494" s="905"/>
      <c r="JV494" s="905"/>
      <c r="JW494" s="904"/>
      <c r="JX494" s="904"/>
      <c r="JY494" s="904"/>
      <c r="JZ494" s="904"/>
      <c r="KA494" s="904"/>
      <c r="KB494" s="904"/>
      <c r="KC494" s="904"/>
      <c r="KD494" s="904"/>
      <c r="KE494" s="904"/>
      <c r="KF494" s="904"/>
      <c r="KG494" s="904"/>
      <c r="KH494" s="904"/>
      <c r="KI494" s="904"/>
      <c r="KJ494" s="904"/>
      <c r="KK494" s="904"/>
      <c r="KL494" s="904"/>
      <c r="KM494" s="904"/>
      <c r="KN494" s="904"/>
      <c r="KO494" s="904"/>
      <c r="KP494" s="904"/>
      <c r="KQ494" s="904"/>
      <c r="KR494" s="904"/>
      <c r="KS494" s="905"/>
      <c r="KT494" s="905"/>
      <c r="KU494" s="904"/>
      <c r="KV494" s="904"/>
      <c r="KW494" s="904"/>
      <c r="KX494" s="904"/>
      <c r="KY494" s="904"/>
      <c r="KZ494" s="904"/>
      <c r="LA494" s="904"/>
      <c r="LB494" s="904"/>
      <c r="LC494" s="904"/>
      <c r="LD494" s="904"/>
      <c r="LE494" s="905"/>
      <c r="LF494" s="905"/>
      <c r="LG494" s="904"/>
      <c r="LH494" s="904"/>
      <c r="LI494" s="904"/>
      <c r="LJ494" s="904"/>
      <c r="LK494" s="905"/>
      <c r="LL494" s="905"/>
      <c r="LM494" s="904"/>
      <c r="LN494" s="904"/>
      <c r="LO494" s="904"/>
      <c r="LP494" s="904"/>
      <c r="LQ494" s="904"/>
      <c r="LR494" s="904"/>
      <c r="LS494" s="904"/>
      <c r="LT494" s="904"/>
      <c r="LU494" s="904"/>
      <c r="LV494" s="904"/>
      <c r="LW494" s="905"/>
      <c r="LX494" s="905"/>
      <c r="LY494" s="904"/>
      <c r="LZ494" s="904"/>
      <c r="MA494" s="904"/>
      <c r="MB494" s="904"/>
      <c r="MC494" s="904"/>
      <c r="MD494" s="904"/>
      <c r="ME494" s="904"/>
      <c r="MF494" s="904"/>
      <c r="MG494" s="904"/>
      <c r="MH494" s="904"/>
      <c r="MI494" s="904"/>
      <c r="MJ494" s="904"/>
      <c r="MK494" s="904"/>
      <c r="ML494" s="904"/>
      <c r="MM494" s="904"/>
      <c r="MN494" s="904"/>
      <c r="MO494" s="904"/>
      <c r="MP494" s="904"/>
      <c r="MQ494" s="904"/>
      <c r="MR494" s="904"/>
      <c r="MS494" s="904"/>
      <c r="MT494" s="904"/>
      <c r="MU494" s="905"/>
      <c r="MV494" s="905"/>
      <c r="MW494" s="904"/>
      <c r="MX494" s="904"/>
      <c r="MY494" s="904"/>
      <c r="MZ494" s="904"/>
      <c r="NA494" s="905"/>
      <c r="NB494" s="905"/>
      <c r="NC494" s="904"/>
      <c r="ND494" s="904"/>
      <c r="NE494" s="904"/>
      <c r="NF494" s="904"/>
      <c r="NG494" s="905"/>
      <c r="NH494" s="905"/>
      <c r="NI494" s="904"/>
      <c r="NJ494" s="904"/>
      <c r="NK494" s="904"/>
      <c r="NL494" s="904"/>
      <c r="NM494" s="904"/>
      <c r="NN494" s="904"/>
      <c r="NO494" s="904"/>
      <c r="NP494" s="904"/>
      <c r="NQ494" s="904"/>
      <c r="NR494" s="904"/>
      <c r="NS494" s="904"/>
      <c r="NT494" s="904"/>
      <c r="NU494" s="904"/>
      <c r="NV494" s="904"/>
      <c r="NW494" s="904"/>
      <c r="NX494" s="904"/>
      <c r="NY494" s="904"/>
      <c r="NZ494" s="904"/>
      <c r="OA494" s="904"/>
      <c r="OB494" s="904"/>
      <c r="OC494" s="904"/>
      <c r="OD494" s="904"/>
      <c r="OE494" s="904"/>
      <c r="OF494" s="904"/>
      <c r="OG494" s="904"/>
      <c r="OH494" s="904"/>
      <c r="OI494" s="904"/>
      <c r="OJ494" s="904"/>
      <c r="OK494" s="904"/>
      <c r="OL494" s="904"/>
      <c r="OM494" s="904"/>
      <c r="ON494" s="904"/>
      <c r="OO494" s="904"/>
      <c r="OP494" s="904"/>
      <c r="OQ494" s="904"/>
      <c r="OR494" s="904"/>
      <c r="OS494" s="904"/>
      <c r="OT494" s="904"/>
      <c r="OU494" s="904"/>
      <c r="OV494" s="904"/>
      <c r="OW494" s="904"/>
      <c r="OX494" s="904"/>
      <c r="OY494" s="904"/>
      <c r="OZ494" s="904"/>
      <c r="PA494" s="904"/>
      <c r="PB494" s="904"/>
      <c r="PC494" s="904"/>
      <c r="PD494" s="904"/>
      <c r="PE494" s="904"/>
      <c r="PF494" s="904"/>
    </row>
    <row r="495" spans="1:422" s="891" customFormat="1" ht="15" hidden="1" customHeight="1" x14ac:dyDescent="0.25">
      <c r="C495" s="908"/>
      <c r="Z495" s="769">
        <f t="shared" si="67"/>
        <v>0</v>
      </c>
      <c r="AD495" s="909"/>
      <c r="AE495" s="909"/>
      <c r="AF495" s="910"/>
      <c r="AG495" s="910"/>
      <c r="AH495" s="909"/>
      <c r="AI495" s="909"/>
      <c r="AJ495" s="909"/>
      <c r="AK495" s="909"/>
      <c r="AL495" s="909"/>
      <c r="AM495" s="909"/>
      <c r="AN495" s="909"/>
      <c r="AO495" s="909"/>
      <c r="AP495" s="909"/>
      <c r="AT495" s="891">
        <f>COUNT(AW7:PF493)</f>
        <v>2129</v>
      </c>
      <c r="BA495" s="908"/>
      <c r="BB495" s="908"/>
      <c r="BG495" s="908"/>
      <c r="BH495" s="908"/>
      <c r="BM495" s="908"/>
      <c r="BN495" s="908"/>
      <c r="BS495" s="908"/>
      <c r="BT495" s="908"/>
      <c r="BY495" s="908"/>
      <c r="BZ495" s="908"/>
      <c r="CE495" s="908"/>
      <c r="CF495" s="908"/>
      <c r="CK495" s="908"/>
      <c r="CL495" s="908"/>
      <c r="CQ495" s="908"/>
      <c r="CR495" s="908"/>
      <c r="CW495" s="908"/>
      <c r="CX495" s="908"/>
      <c r="DA495" s="908"/>
      <c r="DB495" s="908"/>
      <c r="DE495" s="908"/>
      <c r="DF495" s="908"/>
      <c r="DI495" s="908"/>
      <c r="DJ495" s="908"/>
      <c r="DM495" s="908"/>
      <c r="DN495" s="908"/>
      <c r="DQ495" s="911"/>
      <c r="DR495" s="911"/>
      <c r="DS495" s="912"/>
      <c r="DT495" s="912"/>
      <c r="DU495" s="911"/>
      <c r="DV495" s="911"/>
      <c r="DW495" s="911"/>
      <c r="DX495" s="911"/>
      <c r="DY495" s="911"/>
      <c r="DZ495" s="911"/>
      <c r="EA495" s="911"/>
      <c r="EB495" s="911"/>
      <c r="EC495" s="911"/>
      <c r="ED495" s="911"/>
      <c r="EE495" s="911"/>
      <c r="EF495" s="911"/>
      <c r="EG495" s="911"/>
      <c r="EH495" s="911"/>
      <c r="EI495" s="911"/>
      <c r="EJ495" s="911"/>
      <c r="EK495" s="911"/>
      <c r="EL495" s="911"/>
      <c r="EM495" s="911"/>
      <c r="EN495" s="911"/>
      <c r="EO495" s="911"/>
      <c r="EP495" s="911"/>
      <c r="EQ495" s="911"/>
      <c r="ER495" s="911"/>
      <c r="ES495" s="911"/>
      <c r="ET495" s="911"/>
      <c r="EU495" s="911"/>
      <c r="EV495" s="911"/>
      <c r="EW495" s="911"/>
      <c r="EX495" s="911"/>
      <c r="EY495" s="911"/>
      <c r="EZ495" s="911"/>
      <c r="FA495" s="911"/>
      <c r="FB495" s="911"/>
      <c r="FC495" s="911"/>
      <c r="FD495" s="911"/>
      <c r="FE495" s="911"/>
      <c r="FF495" s="911"/>
      <c r="FG495" s="911"/>
      <c r="FH495" s="911"/>
      <c r="FI495" s="911"/>
      <c r="FJ495" s="911"/>
      <c r="FK495" s="911"/>
      <c r="FL495" s="911"/>
      <c r="FM495" s="911"/>
      <c r="FN495" s="911"/>
      <c r="FO495" s="911"/>
      <c r="FP495" s="911"/>
      <c r="FQ495" s="911"/>
      <c r="FR495" s="911"/>
      <c r="FU495" s="908"/>
      <c r="FV495" s="908"/>
      <c r="FW495" s="908"/>
      <c r="FX495" s="908"/>
      <c r="FY495" s="908"/>
      <c r="FZ495" s="908"/>
      <c r="GC495" s="908"/>
      <c r="GD495" s="908"/>
      <c r="GG495" s="908"/>
      <c r="GH495" s="908"/>
      <c r="GK495" s="908"/>
      <c r="GL495" s="908"/>
      <c r="GO495" s="908"/>
      <c r="GP495" s="908"/>
      <c r="GS495" s="908"/>
      <c r="GT495" s="908"/>
      <c r="GW495" s="908"/>
      <c r="GX495" s="908"/>
      <c r="HA495" s="908"/>
      <c r="HB495" s="908"/>
      <c r="HE495" s="908"/>
      <c r="HF495" s="908"/>
      <c r="HI495" s="908"/>
      <c r="HJ495" s="908"/>
      <c r="HM495" s="908"/>
      <c r="HN495" s="908"/>
      <c r="HQ495" s="908"/>
      <c r="HR495" s="908"/>
      <c r="HU495" s="908"/>
      <c r="HV495" s="908"/>
      <c r="HY495" s="908"/>
      <c r="HZ495" s="908"/>
      <c r="IC495" s="908"/>
      <c r="ID495" s="908"/>
      <c r="IE495" s="908"/>
      <c r="IF495" s="908"/>
      <c r="IG495" s="908"/>
      <c r="IH495" s="908"/>
      <c r="IK495" s="908"/>
      <c r="IL495" s="908"/>
      <c r="IO495" s="908"/>
      <c r="IP495" s="908"/>
      <c r="IQ495" s="908"/>
      <c r="IR495" s="908"/>
      <c r="IS495" s="908"/>
      <c r="IT495" s="908"/>
      <c r="IW495" s="908"/>
      <c r="IX495" s="908"/>
      <c r="JA495" s="908"/>
      <c r="JB495" s="908"/>
      <c r="JC495" s="908"/>
      <c r="JD495" s="908"/>
      <c r="JE495" s="908"/>
      <c r="JF495" s="908"/>
      <c r="JI495" s="908"/>
      <c r="JJ495" s="908"/>
      <c r="JM495" s="908"/>
      <c r="JN495" s="908"/>
      <c r="JQ495" s="908"/>
      <c r="JR495" s="908"/>
      <c r="JU495" s="908"/>
      <c r="JV495" s="908"/>
      <c r="KS495" s="908"/>
      <c r="KT495" s="908"/>
      <c r="LE495" s="908"/>
      <c r="LF495" s="908"/>
      <c r="LK495" s="908"/>
      <c r="LL495" s="908"/>
      <c r="LW495" s="908"/>
      <c r="LX495" s="908"/>
      <c r="MU495" s="908"/>
      <c r="MV495" s="908"/>
      <c r="NA495" s="908"/>
      <c r="NB495" s="908"/>
      <c r="NG495" s="908"/>
      <c r="NH495" s="908"/>
    </row>
    <row r="496" spans="1:422" s="891" customFormat="1" hidden="1" x14ac:dyDescent="0.25">
      <c r="C496" s="913"/>
      <c r="D496" s="914"/>
      <c r="E496" s="915"/>
      <c r="F496" s="915"/>
      <c r="G496" s="916"/>
      <c r="H496" s="916"/>
      <c r="I496" s="916"/>
      <c r="J496" s="916"/>
      <c r="Z496" s="769">
        <f t="shared" si="67"/>
        <v>0</v>
      </c>
      <c r="AD496" s="909"/>
      <c r="AE496" s="917"/>
      <c r="AF496" s="918"/>
      <c r="AG496" s="918"/>
      <c r="AH496" s="917"/>
      <c r="AI496" s="917"/>
      <c r="AJ496" s="917"/>
      <c r="AK496" s="919"/>
      <c r="AL496" s="909"/>
      <c r="AM496" s="909"/>
      <c r="AN496" s="909"/>
      <c r="AO496" s="909"/>
      <c r="AP496" s="909"/>
      <c r="AT496" s="891">
        <f>COUNTA(AW7:PF493)</f>
        <v>2391</v>
      </c>
      <c r="BA496" s="908"/>
      <c r="BB496" s="908"/>
      <c r="BG496" s="908"/>
      <c r="BH496" s="908"/>
      <c r="BM496" s="908"/>
      <c r="BN496" s="908"/>
      <c r="BS496" s="908"/>
      <c r="BT496" s="908"/>
      <c r="BY496" s="908"/>
      <c r="BZ496" s="908"/>
      <c r="CE496" s="908"/>
      <c r="CF496" s="908"/>
      <c r="CK496" s="908"/>
      <c r="CL496" s="908"/>
      <c r="CQ496" s="908"/>
      <c r="CR496" s="908"/>
      <c r="CW496" s="908"/>
      <c r="CX496" s="908"/>
      <c r="DA496" s="908"/>
      <c r="DB496" s="908"/>
      <c r="DE496" s="908"/>
      <c r="DF496" s="908"/>
      <c r="DI496" s="908"/>
      <c r="DJ496" s="908"/>
      <c r="DM496" s="908"/>
      <c r="DN496" s="908"/>
      <c r="DQ496" s="911"/>
      <c r="DR496" s="911"/>
      <c r="DS496" s="912"/>
      <c r="DT496" s="912"/>
      <c r="DU496" s="911"/>
      <c r="DV496" s="911"/>
      <c r="DW496" s="911"/>
      <c r="DX496" s="911"/>
      <c r="DY496" s="911"/>
      <c r="DZ496" s="911"/>
      <c r="EA496" s="911"/>
      <c r="EB496" s="911"/>
      <c r="EC496" s="911"/>
      <c r="ED496" s="911"/>
      <c r="EE496" s="911"/>
      <c r="EF496" s="911"/>
      <c r="EG496" s="911"/>
      <c r="EH496" s="911"/>
      <c r="EI496" s="911"/>
      <c r="EJ496" s="911"/>
      <c r="EK496" s="911"/>
      <c r="EL496" s="911"/>
      <c r="EM496" s="911"/>
      <c r="EN496" s="911"/>
      <c r="EO496" s="911"/>
      <c r="EP496" s="911"/>
      <c r="EQ496" s="911"/>
      <c r="ER496" s="911"/>
      <c r="ES496" s="911"/>
      <c r="ET496" s="911"/>
      <c r="EU496" s="911"/>
      <c r="EV496" s="911"/>
      <c r="EW496" s="911"/>
      <c r="EX496" s="911"/>
      <c r="EY496" s="911"/>
      <c r="EZ496" s="911"/>
      <c r="FA496" s="911"/>
      <c r="FB496" s="911"/>
      <c r="FC496" s="911"/>
      <c r="FD496" s="911"/>
      <c r="FE496" s="911"/>
      <c r="FF496" s="911"/>
      <c r="FG496" s="911"/>
      <c r="FH496" s="911"/>
      <c r="FI496" s="911"/>
      <c r="FJ496" s="911"/>
      <c r="FK496" s="911"/>
      <c r="FL496" s="911"/>
      <c r="FM496" s="911"/>
      <c r="FN496" s="911"/>
      <c r="FO496" s="911"/>
      <c r="FP496" s="911"/>
      <c r="FQ496" s="911"/>
      <c r="FR496" s="911"/>
      <c r="FU496" s="908"/>
      <c r="FV496" s="908"/>
      <c r="FW496" s="908"/>
      <c r="FX496" s="908"/>
      <c r="FY496" s="908"/>
      <c r="FZ496" s="908"/>
      <c r="GC496" s="908"/>
      <c r="GD496" s="908"/>
      <c r="GG496" s="908"/>
      <c r="GH496" s="908"/>
      <c r="GK496" s="908"/>
      <c r="GL496" s="908"/>
      <c r="GO496" s="908"/>
      <c r="GP496" s="908"/>
      <c r="GS496" s="908"/>
      <c r="GT496" s="908"/>
      <c r="GW496" s="908"/>
      <c r="GX496" s="908"/>
      <c r="HA496" s="908"/>
      <c r="HB496" s="908"/>
      <c r="HE496" s="908"/>
      <c r="HF496" s="908"/>
      <c r="HI496" s="908"/>
      <c r="HJ496" s="908"/>
      <c r="HM496" s="908"/>
      <c r="HN496" s="908"/>
      <c r="HQ496" s="908"/>
      <c r="HR496" s="908"/>
      <c r="HU496" s="908"/>
      <c r="HV496" s="908"/>
      <c r="HY496" s="908"/>
      <c r="HZ496" s="908"/>
      <c r="IC496" s="908"/>
      <c r="ID496" s="908"/>
      <c r="IE496" s="908"/>
      <c r="IF496" s="908"/>
      <c r="IG496" s="908"/>
      <c r="IH496" s="908"/>
      <c r="IK496" s="908"/>
      <c r="IL496" s="908"/>
      <c r="IO496" s="908"/>
      <c r="IP496" s="908"/>
      <c r="IQ496" s="908"/>
      <c r="IR496" s="908"/>
      <c r="IS496" s="908"/>
      <c r="IT496" s="908"/>
      <c r="IW496" s="908"/>
      <c r="IX496" s="908"/>
      <c r="JA496" s="908"/>
      <c r="JB496" s="908"/>
      <c r="JC496" s="908"/>
      <c r="JD496" s="908"/>
      <c r="JE496" s="908"/>
      <c r="JF496" s="908"/>
      <c r="JI496" s="908"/>
      <c r="JJ496" s="908"/>
      <c r="JM496" s="908"/>
      <c r="JN496" s="908"/>
      <c r="JQ496" s="908"/>
      <c r="JR496" s="908"/>
      <c r="JU496" s="908"/>
      <c r="JV496" s="908"/>
      <c r="KS496" s="908"/>
      <c r="KT496" s="908"/>
      <c r="LE496" s="908"/>
      <c r="LF496" s="908"/>
      <c r="LK496" s="908"/>
      <c r="LL496" s="908"/>
      <c r="LW496" s="908"/>
      <c r="LX496" s="908"/>
      <c r="MU496" s="908"/>
      <c r="MV496" s="908"/>
      <c r="NA496" s="908"/>
      <c r="NB496" s="908"/>
      <c r="NG496" s="908"/>
      <c r="NH496" s="908"/>
    </row>
    <row r="497" spans="1:372" s="891" customFormat="1" x14ac:dyDescent="0.25">
      <c r="C497" s="908"/>
      <c r="AD497" s="909"/>
      <c r="AE497" s="909"/>
      <c r="AF497" s="910"/>
      <c r="AG497" s="910"/>
      <c r="AH497" s="909"/>
      <c r="AI497" s="909"/>
      <c r="AJ497" s="909"/>
      <c r="AK497" s="909"/>
      <c r="AL497" s="909"/>
      <c r="AM497" s="909"/>
      <c r="AN497" s="909"/>
      <c r="AO497" s="909"/>
      <c r="AP497" s="909"/>
      <c r="BA497" s="908"/>
      <c r="BB497" s="908"/>
      <c r="BG497" s="908"/>
      <c r="BH497" s="908"/>
      <c r="BM497" s="908"/>
      <c r="BN497" s="908"/>
      <c r="BS497" s="908"/>
      <c r="BT497" s="908"/>
      <c r="BY497" s="908"/>
      <c r="BZ497" s="908"/>
      <c r="CE497" s="908"/>
      <c r="CF497" s="908"/>
      <c r="CK497" s="908"/>
      <c r="CL497" s="908"/>
      <c r="CQ497" s="908"/>
      <c r="CR497" s="908"/>
      <c r="CW497" s="908"/>
      <c r="CX497" s="908"/>
      <c r="DA497" s="908"/>
      <c r="DB497" s="908"/>
      <c r="DE497" s="908"/>
      <c r="DF497" s="908"/>
      <c r="DI497" s="908"/>
      <c r="DJ497" s="908"/>
      <c r="DK497" s="920"/>
      <c r="DL497" s="920"/>
      <c r="DM497" s="921"/>
      <c r="DN497" s="921"/>
      <c r="DO497" s="920"/>
      <c r="DP497" s="920"/>
      <c r="DQ497" s="911"/>
      <c r="DR497" s="911"/>
      <c r="DS497" s="912"/>
      <c r="DT497" s="912"/>
      <c r="DU497" s="911"/>
      <c r="DV497" s="911"/>
      <c r="DW497" s="911"/>
      <c r="DX497" s="911"/>
      <c r="DY497" s="911"/>
      <c r="DZ497" s="911"/>
      <c r="EA497" s="911"/>
      <c r="EB497" s="911"/>
      <c r="EC497" s="911"/>
      <c r="ED497" s="911"/>
      <c r="EE497" s="911"/>
      <c r="EF497" s="911"/>
      <c r="EG497" s="911"/>
      <c r="EH497" s="911"/>
      <c r="EI497" s="911"/>
      <c r="EJ497" s="911"/>
      <c r="EK497" s="911"/>
      <c r="EL497" s="911"/>
      <c r="EM497" s="911"/>
      <c r="EN497" s="911"/>
      <c r="EO497" s="911"/>
      <c r="EP497" s="911"/>
      <c r="EQ497" s="911"/>
      <c r="ER497" s="911"/>
      <c r="ES497" s="911"/>
      <c r="ET497" s="911"/>
      <c r="EU497" s="911"/>
      <c r="EV497" s="911"/>
      <c r="EW497" s="911"/>
      <c r="EX497" s="911"/>
      <c r="EY497" s="911"/>
      <c r="EZ497" s="911"/>
      <c r="FA497" s="911"/>
      <c r="FB497" s="911"/>
      <c r="FC497" s="911"/>
      <c r="FD497" s="911"/>
      <c r="FE497" s="911"/>
      <c r="FF497" s="911"/>
      <c r="FG497" s="911"/>
      <c r="FH497" s="911"/>
      <c r="FI497" s="911"/>
      <c r="FJ497" s="911"/>
      <c r="FK497" s="911"/>
      <c r="FL497" s="911"/>
      <c r="FM497" s="911"/>
      <c r="FN497" s="911"/>
      <c r="FO497" s="911"/>
      <c r="FP497" s="911"/>
      <c r="FQ497" s="911"/>
      <c r="FR497" s="911"/>
      <c r="FU497" s="908"/>
      <c r="FV497" s="908"/>
      <c r="FW497" s="908"/>
      <c r="FX497" s="908"/>
      <c r="FY497" s="908"/>
      <c r="FZ497" s="908"/>
      <c r="GC497" s="908"/>
      <c r="GD497" s="908"/>
      <c r="GG497" s="908"/>
      <c r="GH497" s="908"/>
      <c r="GK497" s="908"/>
      <c r="GL497" s="908"/>
      <c r="GO497" s="908"/>
      <c r="GP497" s="908"/>
      <c r="GS497" s="908"/>
      <c r="GT497" s="908"/>
      <c r="GW497" s="908"/>
      <c r="GX497" s="908"/>
      <c r="HA497" s="908"/>
      <c r="HB497" s="908"/>
      <c r="HE497" s="908"/>
      <c r="HF497" s="908"/>
      <c r="HI497" s="908"/>
      <c r="HJ497" s="908"/>
      <c r="HM497" s="908"/>
      <c r="HN497" s="908"/>
      <c r="HQ497" s="908"/>
      <c r="HR497" s="908"/>
      <c r="HU497" s="908"/>
      <c r="HV497" s="908"/>
      <c r="HY497" s="908"/>
      <c r="HZ497" s="908"/>
      <c r="IC497" s="908"/>
      <c r="ID497" s="908"/>
      <c r="IE497" s="908"/>
      <c r="IF497" s="908"/>
      <c r="IG497" s="908"/>
      <c r="IH497" s="908"/>
      <c r="IK497" s="908"/>
      <c r="IL497" s="908"/>
      <c r="IO497" s="908"/>
      <c r="IP497" s="908"/>
      <c r="IQ497" s="908"/>
      <c r="IR497" s="908"/>
      <c r="IS497" s="908"/>
      <c r="IT497" s="908"/>
      <c r="IU497" s="908"/>
      <c r="IV497" s="908"/>
      <c r="IW497" s="908"/>
      <c r="IX497" s="908"/>
      <c r="IY497" s="908"/>
      <c r="IZ497" s="908"/>
      <c r="JA497" s="908"/>
      <c r="JB497" s="908"/>
      <c r="JC497" s="908"/>
      <c r="JD497" s="908"/>
      <c r="JE497" s="908"/>
      <c r="JF497" s="908"/>
      <c r="JG497" s="908"/>
      <c r="JH497" s="908"/>
      <c r="JI497" s="908"/>
      <c r="JJ497" s="908"/>
      <c r="JK497" s="908"/>
      <c r="JL497" s="908"/>
      <c r="JM497" s="908"/>
      <c r="JN497" s="908"/>
      <c r="JO497" s="908"/>
      <c r="JP497" s="908"/>
      <c r="JQ497" s="908"/>
      <c r="JR497" s="908"/>
      <c r="JS497" s="908"/>
      <c r="JT497" s="908"/>
      <c r="JU497" s="908"/>
      <c r="JV497" s="908"/>
      <c r="JW497" s="908"/>
      <c r="JX497" s="908"/>
      <c r="JY497" s="908"/>
      <c r="JZ497" s="908"/>
      <c r="KA497" s="908"/>
      <c r="KB497" s="908"/>
      <c r="KC497" s="908"/>
      <c r="KD497" s="908"/>
      <c r="KE497" s="908"/>
      <c r="KF497" s="908"/>
      <c r="KG497" s="908"/>
      <c r="KH497" s="908"/>
      <c r="KI497" s="908"/>
      <c r="KJ497" s="908"/>
      <c r="KK497" s="908"/>
      <c r="KL497" s="908"/>
      <c r="KM497" s="908"/>
      <c r="KN497" s="908"/>
      <c r="KS497" s="908"/>
      <c r="KT497" s="908"/>
      <c r="LE497" s="908"/>
      <c r="LF497" s="908"/>
      <c r="LK497" s="908"/>
      <c r="LL497" s="908"/>
      <c r="LW497" s="908"/>
      <c r="LX497" s="908"/>
      <c r="MU497" s="908"/>
      <c r="MV497" s="908"/>
      <c r="NA497" s="908"/>
      <c r="NB497" s="908"/>
      <c r="NG497" s="908"/>
      <c r="NH497" s="908"/>
    </row>
    <row r="498" spans="1:372" s="891" customFormat="1" x14ac:dyDescent="0.25">
      <c r="C498" s="908"/>
      <c r="AD498" s="909"/>
      <c r="AE498" s="909"/>
      <c r="AF498" s="910"/>
      <c r="AG498" s="910"/>
      <c r="AH498" s="909"/>
      <c r="AI498" s="909"/>
      <c r="AJ498" s="909"/>
      <c r="AK498" s="909"/>
      <c r="AL498" s="909"/>
      <c r="AM498" s="909"/>
      <c r="AN498" s="909"/>
      <c r="AO498" s="909"/>
      <c r="AP498" s="909"/>
      <c r="BA498" s="908"/>
      <c r="BB498" s="908"/>
      <c r="BG498" s="908"/>
      <c r="BH498" s="908"/>
      <c r="BM498" s="908"/>
      <c r="BN498" s="908"/>
      <c r="BS498" s="908"/>
      <c r="BT498" s="908"/>
      <c r="BY498" s="908"/>
      <c r="BZ498" s="908"/>
      <c r="CE498" s="908"/>
      <c r="CF498" s="908"/>
      <c r="CK498" s="908"/>
      <c r="CL498" s="908"/>
      <c r="CQ498" s="908"/>
      <c r="CR498" s="908"/>
      <c r="CW498" s="908"/>
      <c r="CX498" s="908"/>
      <c r="DA498" s="908"/>
      <c r="DB498" s="908"/>
      <c r="DE498" s="908"/>
      <c r="DF498" s="908"/>
      <c r="DI498" s="908"/>
      <c r="DJ498" s="908"/>
      <c r="DK498" s="920"/>
      <c r="DL498" s="920"/>
      <c r="DM498" s="921"/>
      <c r="DN498" s="921"/>
      <c r="DO498" s="920"/>
      <c r="DP498" s="920"/>
      <c r="DQ498" s="911"/>
      <c r="DR498" s="911"/>
      <c r="DS498" s="912"/>
      <c r="DT498" s="912"/>
      <c r="DU498" s="911"/>
      <c r="DV498" s="911"/>
      <c r="DW498" s="911"/>
      <c r="DX498" s="911"/>
      <c r="DY498" s="911"/>
      <c r="DZ498" s="911"/>
      <c r="EA498" s="911"/>
      <c r="EB498" s="911"/>
      <c r="EC498" s="911"/>
      <c r="ED498" s="911"/>
      <c r="EE498" s="911"/>
      <c r="EF498" s="911"/>
      <c r="EG498" s="911"/>
      <c r="EH498" s="911"/>
      <c r="EI498" s="911"/>
      <c r="EJ498" s="911"/>
      <c r="EK498" s="911"/>
      <c r="EL498" s="911"/>
      <c r="EM498" s="911"/>
      <c r="EN498" s="911"/>
      <c r="EO498" s="911"/>
      <c r="EP498" s="911"/>
      <c r="EQ498" s="911"/>
      <c r="ER498" s="911"/>
      <c r="ES498" s="911"/>
      <c r="ET498" s="911"/>
      <c r="EU498" s="911"/>
      <c r="EV498" s="911"/>
      <c r="EW498" s="911"/>
      <c r="EX498" s="911"/>
      <c r="EY498" s="911"/>
      <c r="EZ498" s="911"/>
      <c r="FA498" s="911"/>
      <c r="FB498" s="911"/>
      <c r="FC498" s="911"/>
      <c r="FD498" s="911"/>
      <c r="FE498" s="911"/>
      <c r="FF498" s="911"/>
      <c r="FG498" s="911"/>
      <c r="FH498" s="911"/>
      <c r="FI498" s="911"/>
      <c r="FJ498" s="911"/>
      <c r="FK498" s="911"/>
      <c r="FL498" s="911"/>
      <c r="FM498" s="911"/>
      <c r="FN498" s="911"/>
      <c r="FO498" s="911"/>
      <c r="FP498" s="911"/>
      <c r="FQ498" s="911"/>
      <c r="FR498" s="911"/>
      <c r="FU498" s="908"/>
      <c r="FV498" s="908"/>
      <c r="FW498" s="908"/>
      <c r="FX498" s="908"/>
      <c r="FY498" s="908"/>
      <c r="FZ498" s="908"/>
      <c r="GC498" s="908"/>
      <c r="GD498" s="908"/>
      <c r="GG498" s="908"/>
      <c r="GH498" s="908"/>
      <c r="GK498" s="908"/>
      <c r="GL498" s="908"/>
      <c r="GO498" s="908"/>
      <c r="GP498" s="908"/>
      <c r="GS498" s="908"/>
      <c r="GT498" s="908"/>
      <c r="GW498" s="908"/>
      <c r="GX498" s="908"/>
      <c r="HA498" s="908"/>
      <c r="HB498" s="908"/>
      <c r="HE498" s="908"/>
      <c r="HF498" s="908"/>
      <c r="HI498" s="908"/>
      <c r="HJ498" s="908"/>
      <c r="HM498" s="908"/>
      <c r="HN498" s="908"/>
      <c r="HQ498" s="908"/>
      <c r="HR498" s="908"/>
      <c r="HU498" s="908"/>
      <c r="HV498" s="908"/>
      <c r="HY498" s="908"/>
      <c r="HZ498" s="908"/>
      <c r="IC498" s="908"/>
      <c r="ID498" s="908"/>
      <c r="IE498" s="908"/>
      <c r="IF498" s="908"/>
      <c r="IG498" s="908"/>
      <c r="IH498" s="908"/>
      <c r="IK498" s="908"/>
      <c r="IL498" s="908"/>
      <c r="IO498" s="908"/>
      <c r="IP498" s="908"/>
      <c r="IQ498" s="908"/>
      <c r="IR498" s="908"/>
      <c r="IS498" s="908"/>
      <c r="IT498" s="908"/>
      <c r="IU498" s="908"/>
      <c r="IV498" s="908"/>
      <c r="IW498" s="908"/>
      <c r="IX498" s="908"/>
      <c r="IY498" s="908"/>
      <c r="IZ498" s="908"/>
      <c r="JA498" s="908"/>
      <c r="JB498" s="908"/>
      <c r="JC498" s="908"/>
      <c r="JD498" s="908"/>
      <c r="JE498" s="908"/>
      <c r="JF498" s="908"/>
      <c r="JG498" s="908"/>
      <c r="JH498" s="908"/>
      <c r="JI498" s="908"/>
      <c r="JJ498" s="908"/>
      <c r="JK498" s="908"/>
      <c r="JL498" s="908"/>
      <c r="JM498" s="908"/>
      <c r="JN498" s="908"/>
      <c r="JO498" s="908"/>
      <c r="JP498" s="908"/>
      <c r="JQ498" s="908"/>
      <c r="JR498" s="908"/>
      <c r="JS498" s="908"/>
      <c r="JT498" s="908"/>
      <c r="JU498" s="908"/>
      <c r="JV498" s="908"/>
      <c r="JW498" s="908"/>
      <c r="JX498" s="908"/>
      <c r="JY498" s="908"/>
      <c r="JZ498" s="908"/>
      <c r="KA498" s="908"/>
      <c r="KB498" s="908"/>
      <c r="KC498" s="908"/>
      <c r="KD498" s="908"/>
      <c r="KE498" s="908"/>
      <c r="KF498" s="908"/>
      <c r="KG498" s="908"/>
      <c r="KH498" s="908"/>
      <c r="KI498" s="908"/>
      <c r="KJ498" s="908"/>
      <c r="KK498" s="908"/>
      <c r="KL498" s="908"/>
      <c r="KM498" s="908"/>
      <c r="KN498" s="908"/>
      <c r="KS498" s="908"/>
      <c r="KT498" s="908"/>
      <c r="LE498" s="908"/>
      <c r="LF498" s="908"/>
      <c r="LK498" s="908"/>
      <c r="LL498" s="908"/>
      <c r="LW498" s="908"/>
      <c r="LX498" s="908"/>
      <c r="MU498" s="908"/>
      <c r="MV498" s="908"/>
      <c r="NA498" s="908"/>
      <c r="NB498" s="908"/>
      <c r="NG498" s="908"/>
      <c r="NH498" s="908"/>
    </row>
    <row r="499" spans="1:372" s="891" customFormat="1" x14ac:dyDescent="0.25">
      <c r="C499" s="908"/>
      <c r="AD499" s="909"/>
      <c r="AE499" s="909"/>
      <c r="AF499" s="910"/>
      <c r="AG499" s="910"/>
      <c r="AH499" s="909"/>
      <c r="AI499" s="909"/>
      <c r="AJ499" s="909"/>
      <c r="AK499" s="909"/>
      <c r="AL499" s="909"/>
      <c r="AM499" s="909"/>
      <c r="AN499" s="909"/>
      <c r="AO499" s="909"/>
      <c r="AP499" s="909"/>
      <c r="BA499" s="908"/>
      <c r="BB499" s="908"/>
      <c r="BG499" s="908"/>
      <c r="BH499" s="908"/>
      <c r="BM499" s="908"/>
      <c r="BN499" s="908"/>
      <c r="BS499" s="908"/>
      <c r="BT499" s="908"/>
      <c r="BY499" s="908"/>
      <c r="BZ499" s="908"/>
      <c r="CE499" s="908"/>
      <c r="CF499" s="908"/>
      <c r="CK499" s="908"/>
      <c r="CL499" s="908"/>
      <c r="CQ499" s="908"/>
      <c r="CR499" s="908"/>
      <c r="CW499" s="908"/>
      <c r="CX499" s="908"/>
      <c r="DA499" s="908"/>
      <c r="DB499" s="908"/>
      <c r="DE499" s="908"/>
      <c r="DF499" s="908"/>
      <c r="DI499" s="908"/>
      <c r="DJ499" s="908"/>
      <c r="DK499" s="920"/>
      <c r="DL499" s="920"/>
      <c r="DM499" s="921"/>
      <c r="DN499" s="921"/>
      <c r="DO499" s="920"/>
      <c r="DP499" s="920"/>
      <c r="DQ499" s="911"/>
      <c r="DR499" s="911"/>
      <c r="DS499" s="912"/>
      <c r="DT499" s="912"/>
      <c r="DU499" s="911"/>
      <c r="DV499" s="911"/>
      <c r="DW499" s="911"/>
      <c r="DX499" s="911"/>
      <c r="DY499" s="911"/>
      <c r="DZ499" s="911"/>
      <c r="EA499" s="911"/>
      <c r="EB499" s="911"/>
      <c r="EC499" s="911"/>
      <c r="ED499" s="911"/>
      <c r="EE499" s="911"/>
      <c r="EF499" s="911"/>
      <c r="EG499" s="911"/>
      <c r="EH499" s="911"/>
      <c r="EI499" s="911"/>
      <c r="EJ499" s="911"/>
      <c r="EK499" s="911"/>
      <c r="EL499" s="911"/>
      <c r="EM499" s="911"/>
      <c r="EN499" s="911"/>
      <c r="EO499" s="911"/>
      <c r="EP499" s="911"/>
      <c r="EQ499" s="911"/>
      <c r="ER499" s="911"/>
      <c r="ES499" s="911"/>
      <c r="ET499" s="911"/>
      <c r="EU499" s="911"/>
      <c r="EV499" s="911"/>
      <c r="EW499" s="911"/>
      <c r="EX499" s="911"/>
      <c r="EY499" s="911"/>
      <c r="EZ499" s="911"/>
      <c r="FA499" s="911"/>
      <c r="FB499" s="911"/>
      <c r="FC499" s="911"/>
      <c r="FD499" s="911"/>
      <c r="FE499" s="911"/>
      <c r="FF499" s="911"/>
      <c r="FG499" s="911"/>
      <c r="FH499" s="911"/>
      <c r="FI499" s="911"/>
      <c r="FJ499" s="911"/>
      <c r="FK499" s="911"/>
      <c r="FL499" s="911"/>
      <c r="FM499" s="911"/>
      <c r="FN499" s="911"/>
      <c r="FO499" s="911"/>
      <c r="FP499" s="911"/>
      <c r="FQ499" s="911"/>
      <c r="FR499" s="911"/>
      <c r="FU499" s="908"/>
      <c r="FV499" s="908"/>
      <c r="FW499" s="908"/>
      <c r="FX499" s="908"/>
      <c r="FY499" s="908"/>
      <c r="FZ499" s="908"/>
      <c r="GC499" s="908"/>
      <c r="GD499" s="908"/>
      <c r="GG499" s="908"/>
      <c r="GH499" s="908"/>
      <c r="GK499" s="908"/>
      <c r="GL499" s="908"/>
      <c r="GO499" s="908"/>
      <c r="GP499" s="908"/>
      <c r="GS499" s="908"/>
      <c r="GT499" s="908"/>
      <c r="GW499" s="908"/>
      <c r="GX499" s="908"/>
      <c r="HA499" s="908"/>
      <c r="HB499" s="908"/>
      <c r="HE499" s="908"/>
      <c r="HF499" s="908"/>
      <c r="HI499" s="908"/>
      <c r="HJ499" s="908"/>
      <c r="HM499" s="908"/>
      <c r="HN499" s="908"/>
      <c r="HQ499" s="908"/>
      <c r="HR499" s="908"/>
      <c r="HU499" s="908"/>
      <c r="HV499" s="908"/>
      <c r="HY499" s="908"/>
      <c r="HZ499" s="908"/>
      <c r="IC499" s="908"/>
      <c r="ID499" s="908"/>
      <c r="IE499" s="908"/>
      <c r="IF499" s="908"/>
      <c r="IG499" s="908"/>
      <c r="IH499" s="908"/>
      <c r="IK499" s="908"/>
      <c r="IL499" s="908"/>
      <c r="IO499" s="908"/>
      <c r="IP499" s="908"/>
      <c r="IQ499" s="908"/>
      <c r="IR499" s="908"/>
      <c r="IS499" s="908"/>
      <c r="IT499" s="908"/>
      <c r="IU499" s="908"/>
      <c r="IV499" s="908"/>
      <c r="IW499" s="908"/>
      <c r="IX499" s="908"/>
      <c r="IY499" s="908"/>
      <c r="IZ499" s="908"/>
      <c r="JA499" s="908"/>
      <c r="JB499" s="908"/>
      <c r="JC499" s="908"/>
      <c r="JD499" s="908"/>
      <c r="JE499" s="908"/>
      <c r="JF499" s="908"/>
      <c r="JG499" s="908"/>
      <c r="JH499" s="908"/>
      <c r="JI499" s="908"/>
      <c r="JJ499" s="908"/>
      <c r="JK499" s="908"/>
      <c r="JL499" s="908"/>
      <c r="JM499" s="908"/>
      <c r="JN499" s="908"/>
      <c r="JO499" s="908"/>
      <c r="JP499" s="908"/>
      <c r="JQ499" s="908"/>
      <c r="JR499" s="908"/>
      <c r="JS499" s="908"/>
      <c r="JT499" s="908"/>
      <c r="JU499" s="908"/>
      <c r="JV499" s="908"/>
      <c r="JW499" s="908"/>
      <c r="JX499" s="908"/>
      <c r="JY499" s="908"/>
      <c r="JZ499" s="908"/>
      <c r="KA499" s="908"/>
      <c r="KB499" s="908"/>
      <c r="KC499" s="908"/>
      <c r="KD499" s="908"/>
      <c r="KE499" s="908"/>
      <c r="KF499" s="908"/>
      <c r="KG499" s="908"/>
      <c r="KH499" s="908"/>
      <c r="KI499" s="908"/>
      <c r="KJ499" s="908"/>
      <c r="KK499" s="908"/>
      <c r="KL499" s="908"/>
      <c r="KM499" s="908"/>
      <c r="KN499" s="908"/>
      <c r="KS499" s="908"/>
      <c r="KT499" s="908"/>
      <c r="LE499" s="908"/>
      <c r="LF499" s="908"/>
      <c r="LK499" s="908"/>
      <c r="LL499" s="908"/>
      <c r="LW499" s="908"/>
      <c r="LX499" s="908"/>
      <c r="MU499" s="908"/>
      <c r="MV499" s="908"/>
      <c r="NA499" s="908"/>
      <c r="NB499" s="908"/>
      <c r="NG499" s="908"/>
      <c r="NH499" s="908"/>
    </row>
    <row r="500" spans="1:372" s="891" customFormat="1" x14ac:dyDescent="0.25">
      <c r="C500" s="908"/>
      <c r="AD500" s="909"/>
      <c r="AE500" s="909"/>
      <c r="AF500" s="910"/>
      <c r="AG500" s="910"/>
      <c r="AH500" s="909"/>
      <c r="AI500" s="909"/>
      <c r="AJ500" s="909"/>
      <c r="AK500" s="909"/>
      <c r="AL500" s="909"/>
      <c r="AM500" s="909"/>
      <c r="AN500" s="909"/>
      <c r="AO500" s="909"/>
      <c r="AP500" s="909"/>
      <c r="BA500" s="908"/>
      <c r="BB500" s="908"/>
      <c r="BG500" s="908"/>
      <c r="BH500" s="908"/>
      <c r="BM500" s="908"/>
      <c r="BN500" s="908"/>
      <c r="BS500" s="908"/>
      <c r="BT500" s="908"/>
      <c r="BY500" s="908"/>
      <c r="BZ500" s="908"/>
      <c r="CE500" s="908"/>
      <c r="CF500" s="908"/>
      <c r="CK500" s="908"/>
      <c r="CL500" s="908"/>
      <c r="CQ500" s="908"/>
      <c r="CR500" s="908"/>
      <c r="CW500" s="908"/>
      <c r="CX500" s="908"/>
      <c r="DA500" s="908"/>
      <c r="DB500" s="908"/>
      <c r="DE500" s="908"/>
      <c r="DF500" s="908"/>
      <c r="DI500" s="908"/>
      <c r="DJ500" s="908"/>
      <c r="DK500" s="920"/>
      <c r="DL500" s="920"/>
      <c r="DM500" s="921"/>
      <c r="DN500" s="921"/>
      <c r="DO500" s="920"/>
      <c r="DP500" s="920"/>
      <c r="DQ500" s="911"/>
      <c r="DR500" s="911"/>
      <c r="DS500" s="912"/>
      <c r="DT500" s="912"/>
      <c r="DU500" s="911"/>
      <c r="DV500" s="911"/>
      <c r="DW500" s="911"/>
      <c r="DX500" s="911"/>
      <c r="DY500" s="911"/>
      <c r="DZ500" s="911"/>
      <c r="EA500" s="911"/>
      <c r="EB500" s="911"/>
      <c r="EC500" s="911"/>
      <c r="ED500" s="911"/>
      <c r="EE500" s="911"/>
      <c r="EF500" s="911"/>
      <c r="EG500" s="911"/>
      <c r="EH500" s="911"/>
      <c r="EI500" s="911"/>
      <c r="EJ500" s="911"/>
      <c r="EK500" s="911"/>
      <c r="EL500" s="911"/>
      <c r="EM500" s="911"/>
      <c r="EN500" s="911"/>
      <c r="EO500" s="911"/>
      <c r="EP500" s="911"/>
      <c r="EQ500" s="911"/>
      <c r="ER500" s="911"/>
      <c r="ES500" s="911"/>
      <c r="ET500" s="911"/>
      <c r="EU500" s="911"/>
      <c r="EV500" s="911"/>
      <c r="EW500" s="911"/>
      <c r="EX500" s="911"/>
      <c r="EY500" s="911"/>
      <c r="EZ500" s="911"/>
      <c r="FA500" s="911"/>
      <c r="FB500" s="911"/>
      <c r="FC500" s="911"/>
      <c r="FD500" s="911"/>
      <c r="FE500" s="911"/>
      <c r="FF500" s="911"/>
      <c r="FG500" s="911"/>
      <c r="FH500" s="911"/>
      <c r="FI500" s="911"/>
      <c r="FJ500" s="911"/>
      <c r="FK500" s="911"/>
      <c r="FL500" s="911"/>
      <c r="FM500" s="911"/>
      <c r="FN500" s="911"/>
      <c r="FO500" s="911"/>
      <c r="FP500" s="911"/>
      <c r="FQ500" s="911"/>
      <c r="FR500" s="911"/>
      <c r="FU500" s="908"/>
      <c r="FV500" s="908"/>
      <c r="FW500" s="908"/>
      <c r="FX500" s="908"/>
      <c r="FY500" s="908"/>
      <c r="FZ500" s="908"/>
      <c r="GC500" s="908"/>
      <c r="GD500" s="908"/>
      <c r="GG500" s="908"/>
      <c r="GH500" s="908"/>
      <c r="GK500" s="908"/>
      <c r="GL500" s="908"/>
      <c r="GO500" s="908"/>
      <c r="GP500" s="908"/>
      <c r="GS500" s="908"/>
      <c r="GT500" s="908"/>
      <c r="GW500" s="908"/>
      <c r="GX500" s="908"/>
      <c r="HA500" s="908"/>
      <c r="HB500" s="908"/>
      <c r="HE500" s="908"/>
      <c r="HF500" s="908"/>
      <c r="HI500" s="908"/>
      <c r="HJ500" s="908"/>
      <c r="HM500" s="908"/>
      <c r="HN500" s="908"/>
      <c r="HQ500" s="908"/>
      <c r="HR500" s="908"/>
      <c r="HU500" s="908"/>
      <c r="HV500" s="908"/>
      <c r="HY500" s="908"/>
      <c r="HZ500" s="908"/>
      <c r="IC500" s="908"/>
      <c r="ID500" s="908"/>
      <c r="IE500" s="908"/>
      <c r="IF500" s="908"/>
      <c r="IG500" s="908"/>
      <c r="IH500" s="908"/>
      <c r="IK500" s="908"/>
      <c r="IL500" s="908"/>
      <c r="IO500" s="908"/>
      <c r="IP500" s="908"/>
      <c r="IQ500" s="908"/>
      <c r="IR500" s="908"/>
      <c r="IS500" s="908"/>
      <c r="IT500" s="908"/>
      <c r="IU500" s="908"/>
      <c r="IV500" s="908"/>
      <c r="IW500" s="908"/>
      <c r="IX500" s="908"/>
      <c r="IY500" s="908"/>
      <c r="IZ500" s="908"/>
      <c r="JA500" s="908"/>
      <c r="JB500" s="908"/>
      <c r="JC500" s="908"/>
      <c r="JD500" s="908"/>
      <c r="JE500" s="908"/>
      <c r="JF500" s="908"/>
      <c r="JG500" s="908"/>
      <c r="JH500" s="908"/>
      <c r="JI500" s="908"/>
      <c r="JJ500" s="908"/>
      <c r="JK500" s="908"/>
      <c r="JL500" s="908"/>
      <c r="JM500" s="908"/>
      <c r="JN500" s="908"/>
      <c r="JO500" s="908"/>
      <c r="JP500" s="908"/>
      <c r="JQ500" s="908"/>
      <c r="JR500" s="908"/>
      <c r="JS500" s="908"/>
      <c r="JT500" s="908"/>
      <c r="JU500" s="908"/>
      <c r="JV500" s="908"/>
      <c r="JW500" s="908"/>
      <c r="JX500" s="908"/>
      <c r="JY500" s="908"/>
      <c r="JZ500" s="908"/>
      <c r="KA500" s="908"/>
      <c r="KB500" s="908"/>
      <c r="KC500" s="908"/>
      <c r="KD500" s="908"/>
      <c r="KE500" s="908"/>
      <c r="KF500" s="908"/>
      <c r="KG500" s="908"/>
      <c r="KH500" s="908"/>
      <c r="KI500" s="908"/>
      <c r="KJ500" s="908"/>
      <c r="KK500" s="908"/>
      <c r="KL500" s="908"/>
      <c r="KM500" s="908"/>
      <c r="KN500" s="908"/>
      <c r="KS500" s="908"/>
      <c r="KT500" s="908"/>
      <c r="LE500" s="908"/>
      <c r="LF500" s="908"/>
      <c r="LK500" s="908"/>
      <c r="LL500" s="908"/>
      <c r="LW500" s="908"/>
      <c r="LX500" s="908"/>
      <c r="MU500" s="908"/>
      <c r="MV500" s="908"/>
      <c r="NA500" s="908"/>
      <c r="NB500" s="908"/>
      <c r="NG500" s="908"/>
      <c r="NH500" s="908"/>
    </row>
    <row r="501" spans="1:372" s="891" customFormat="1" x14ac:dyDescent="0.25">
      <c r="C501" s="908"/>
      <c r="AD501" s="909"/>
      <c r="AE501" s="909"/>
      <c r="AF501" s="910"/>
      <c r="AG501" s="910"/>
      <c r="AH501" s="909"/>
      <c r="AI501" s="909"/>
      <c r="AJ501" s="909"/>
      <c r="AK501" s="909"/>
      <c r="AL501" s="909"/>
      <c r="AM501" s="909"/>
      <c r="AN501" s="909"/>
      <c r="AO501" s="909"/>
      <c r="AP501" s="909"/>
      <c r="BA501" s="908"/>
      <c r="BB501" s="908"/>
      <c r="BG501" s="908"/>
      <c r="BH501" s="908"/>
      <c r="BM501" s="908"/>
      <c r="BN501" s="908"/>
      <c r="BS501" s="908"/>
      <c r="BT501" s="908"/>
      <c r="BY501" s="908"/>
      <c r="BZ501" s="908"/>
      <c r="CE501" s="908"/>
      <c r="CF501" s="908"/>
      <c r="CK501" s="908"/>
      <c r="CL501" s="908"/>
      <c r="CQ501" s="908"/>
      <c r="CR501" s="908"/>
      <c r="CW501" s="908"/>
      <c r="CX501" s="908"/>
      <c r="DA501" s="908"/>
      <c r="DB501" s="908"/>
      <c r="DE501" s="908"/>
      <c r="DF501" s="908"/>
      <c r="DI501" s="908"/>
      <c r="DJ501" s="908"/>
      <c r="DK501" s="920"/>
      <c r="DL501" s="920"/>
      <c r="DM501" s="921"/>
      <c r="DN501" s="921"/>
      <c r="DO501" s="920"/>
      <c r="DP501" s="920"/>
      <c r="DQ501" s="911"/>
      <c r="DR501" s="911"/>
      <c r="DS501" s="912"/>
      <c r="DT501" s="912"/>
      <c r="DU501" s="911"/>
      <c r="DV501" s="911"/>
      <c r="DW501" s="911"/>
      <c r="DX501" s="911"/>
      <c r="DY501" s="911"/>
      <c r="DZ501" s="911"/>
      <c r="EA501" s="911"/>
      <c r="EB501" s="911"/>
      <c r="EC501" s="911"/>
      <c r="ED501" s="911"/>
      <c r="EE501" s="911"/>
      <c r="EF501" s="911"/>
      <c r="EG501" s="911"/>
      <c r="EH501" s="911"/>
      <c r="EI501" s="911"/>
      <c r="EJ501" s="911"/>
      <c r="EK501" s="911"/>
      <c r="EL501" s="911"/>
      <c r="EM501" s="911"/>
      <c r="EN501" s="911"/>
      <c r="EO501" s="911"/>
      <c r="EP501" s="911"/>
      <c r="EQ501" s="911"/>
      <c r="ER501" s="911"/>
      <c r="ES501" s="911"/>
      <c r="ET501" s="911"/>
      <c r="EU501" s="911"/>
      <c r="EV501" s="911"/>
      <c r="EW501" s="911"/>
      <c r="EX501" s="911"/>
      <c r="EY501" s="911"/>
      <c r="EZ501" s="911"/>
      <c r="FA501" s="911"/>
      <c r="FB501" s="911"/>
      <c r="FC501" s="911"/>
      <c r="FD501" s="911"/>
      <c r="FE501" s="911"/>
      <c r="FF501" s="911"/>
      <c r="FG501" s="911"/>
      <c r="FH501" s="911"/>
      <c r="FI501" s="911"/>
      <c r="FJ501" s="911"/>
      <c r="FK501" s="911"/>
      <c r="FL501" s="911"/>
      <c r="FM501" s="911"/>
      <c r="FN501" s="911"/>
      <c r="FO501" s="911"/>
      <c r="FP501" s="911"/>
      <c r="FQ501" s="911"/>
      <c r="FR501" s="911"/>
      <c r="FU501" s="908"/>
      <c r="FV501" s="908"/>
      <c r="FW501" s="908"/>
      <c r="FX501" s="908"/>
      <c r="FY501" s="908"/>
      <c r="FZ501" s="908"/>
      <c r="GC501" s="908"/>
      <c r="GD501" s="908"/>
      <c r="GG501" s="908"/>
      <c r="GH501" s="908"/>
      <c r="GK501" s="908"/>
      <c r="GL501" s="908"/>
      <c r="GO501" s="908"/>
      <c r="GP501" s="908"/>
      <c r="GS501" s="908"/>
      <c r="GT501" s="908"/>
      <c r="GW501" s="908"/>
      <c r="GX501" s="908"/>
      <c r="HA501" s="908"/>
      <c r="HB501" s="908"/>
      <c r="HE501" s="908"/>
      <c r="HF501" s="908"/>
      <c r="HI501" s="908"/>
      <c r="HJ501" s="908"/>
      <c r="HM501" s="908"/>
      <c r="HN501" s="908"/>
      <c r="HQ501" s="908"/>
      <c r="HR501" s="908"/>
      <c r="HU501" s="908"/>
      <c r="HV501" s="908"/>
      <c r="HY501" s="908"/>
      <c r="HZ501" s="908"/>
      <c r="IC501" s="908"/>
      <c r="ID501" s="908"/>
      <c r="IE501" s="908"/>
      <c r="IF501" s="908"/>
      <c r="IG501" s="908"/>
      <c r="IH501" s="908"/>
      <c r="IK501" s="908"/>
      <c r="IL501" s="908"/>
      <c r="IO501" s="908"/>
      <c r="IP501" s="908"/>
      <c r="IQ501" s="908"/>
      <c r="IR501" s="908"/>
      <c r="IS501" s="908"/>
      <c r="IT501" s="908"/>
      <c r="IU501" s="908"/>
      <c r="IV501" s="908"/>
      <c r="IW501" s="908"/>
      <c r="IX501" s="908"/>
      <c r="IY501" s="908"/>
      <c r="IZ501" s="908"/>
      <c r="JA501" s="908"/>
      <c r="JB501" s="908"/>
      <c r="JC501" s="908"/>
      <c r="JD501" s="908"/>
      <c r="JE501" s="908"/>
      <c r="JF501" s="908"/>
      <c r="JG501" s="908"/>
      <c r="JH501" s="908"/>
      <c r="JI501" s="908"/>
      <c r="JJ501" s="908"/>
      <c r="JK501" s="908"/>
      <c r="JL501" s="908"/>
      <c r="JM501" s="908"/>
      <c r="JN501" s="908"/>
      <c r="JO501" s="908"/>
      <c r="JP501" s="908"/>
      <c r="JQ501" s="908"/>
      <c r="JR501" s="908"/>
      <c r="JS501" s="908"/>
      <c r="JT501" s="908"/>
      <c r="JU501" s="908"/>
      <c r="JV501" s="908"/>
      <c r="JW501" s="908"/>
      <c r="JX501" s="908"/>
      <c r="JY501" s="908"/>
      <c r="JZ501" s="908"/>
      <c r="KA501" s="908"/>
      <c r="KB501" s="908"/>
      <c r="KC501" s="908"/>
      <c r="KD501" s="908"/>
      <c r="KE501" s="908"/>
      <c r="KF501" s="908"/>
      <c r="KG501" s="908"/>
      <c r="KH501" s="908"/>
      <c r="KI501" s="908"/>
      <c r="KJ501" s="908"/>
      <c r="KK501" s="908"/>
      <c r="KL501" s="908"/>
      <c r="KM501" s="908"/>
      <c r="KN501" s="908"/>
      <c r="KS501" s="908"/>
      <c r="KT501" s="908"/>
      <c r="LE501" s="908"/>
      <c r="LF501" s="908"/>
      <c r="LK501" s="908"/>
      <c r="LL501" s="908"/>
      <c r="LW501" s="908"/>
      <c r="LX501" s="908"/>
      <c r="MU501" s="908"/>
      <c r="MV501" s="908"/>
      <c r="NA501" s="908"/>
      <c r="NB501" s="908"/>
      <c r="NG501" s="908"/>
      <c r="NH501" s="908"/>
    </row>
    <row r="502" spans="1:372" s="891" customFormat="1" x14ac:dyDescent="0.25">
      <c r="C502" s="908"/>
      <c r="AD502" s="909"/>
      <c r="AE502" s="909"/>
      <c r="AF502" s="910"/>
      <c r="AG502" s="910"/>
      <c r="AH502" s="909"/>
      <c r="AI502" s="909"/>
      <c r="AJ502" s="909"/>
      <c r="AK502" s="909"/>
      <c r="AL502" s="909"/>
      <c r="AM502" s="909"/>
      <c r="AN502" s="909"/>
      <c r="AO502" s="909"/>
      <c r="AP502" s="909"/>
      <c r="BA502" s="908"/>
      <c r="BB502" s="908"/>
      <c r="BG502" s="908"/>
      <c r="BH502" s="908"/>
      <c r="BM502" s="908"/>
      <c r="BN502" s="908"/>
      <c r="BS502" s="908"/>
      <c r="BT502" s="908"/>
      <c r="BY502" s="908"/>
      <c r="BZ502" s="908"/>
      <c r="CE502" s="908"/>
      <c r="CF502" s="908"/>
      <c r="CK502" s="908"/>
      <c r="CL502" s="908"/>
      <c r="CQ502" s="908"/>
      <c r="CR502" s="908"/>
      <c r="CW502" s="908"/>
      <c r="CX502" s="908"/>
      <c r="DA502" s="908"/>
      <c r="DB502" s="908"/>
      <c r="DE502" s="908"/>
      <c r="DF502" s="908"/>
      <c r="DI502" s="908"/>
      <c r="DJ502" s="908"/>
      <c r="DK502" s="920"/>
      <c r="DL502" s="920"/>
      <c r="DM502" s="921"/>
      <c r="DN502" s="921"/>
      <c r="DO502" s="920"/>
      <c r="DP502" s="920"/>
      <c r="DQ502" s="911"/>
      <c r="DR502" s="911"/>
      <c r="DS502" s="912"/>
      <c r="DT502" s="912"/>
      <c r="DU502" s="911"/>
      <c r="DV502" s="911"/>
      <c r="DW502" s="911"/>
      <c r="DX502" s="911"/>
      <c r="DY502" s="911"/>
      <c r="DZ502" s="911"/>
      <c r="EA502" s="911"/>
      <c r="EB502" s="911"/>
      <c r="EC502" s="911"/>
      <c r="ED502" s="911"/>
      <c r="EE502" s="911"/>
      <c r="EF502" s="911"/>
      <c r="EG502" s="911"/>
      <c r="EH502" s="911"/>
      <c r="EI502" s="911"/>
      <c r="EJ502" s="911"/>
      <c r="EK502" s="911"/>
      <c r="EL502" s="911"/>
      <c r="EM502" s="911"/>
      <c r="EN502" s="911"/>
      <c r="EO502" s="911"/>
      <c r="EP502" s="911"/>
      <c r="EQ502" s="911"/>
      <c r="ER502" s="911"/>
      <c r="ES502" s="911"/>
      <c r="ET502" s="911"/>
      <c r="EU502" s="911"/>
      <c r="EV502" s="911"/>
      <c r="EW502" s="911"/>
      <c r="EX502" s="911"/>
      <c r="EY502" s="911"/>
      <c r="EZ502" s="911"/>
      <c r="FA502" s="911"/>
      <c r="FB502" s="911"/>
      <c r="FC502" s="911"/>
      <c r="FD502" s="911"/>
      <c r="FE502" s="911"/>
      <c r="FF502" s="911"/>
      <c r="FG502" s="911"/>
      <c r="FH502" s="911"/>
      <c r="FI502" s="911"/>
      <c r="FJ502" s="911"/>
      <c r="FK502" s="911"/>
      <c r="FL502" s="911"/>
      <c r="FM502" s="911"/>
      <c r="FN502" s="911"/>
      <c r="FO502" s="911"/>
      <c r="FP502" s="911"/>
      <c r="FQ502" s="911"/>
      <c r="FR502" s="911"/>
      <c r="FU502" s="908"/>
      <c r="FV502" s="908"/>
      <c r="FW502" s="908"/>
      <c r="FX502" s="908"/>
      <c r="FY502" s="908"/>
      <c r="FZ502" s="908"/>
      <c r="GC502" s="908"/>
      <c r="GD502" s="908"/>
      <c r="GG502" s="908"/>
      <c r="GH502" s="908"/>
      <c r="GK502" s="908"/>
      <c r="GL502" s="908"/>
      <c r="GO502" s="908"/>
      <c r="GP502" s="908"/>
      <c r="GS502" s="908"/>
      <c r="GT502" s="908"/>
      <c r="GW502" s="908"/>
      <c r="GX502" s="908"/>
      <c r="HA502" s="908"/>
      <c r="HB502" s="908"/>
      <c r="HE502" s="908"/>
      <c r="HF502" s="908"/>
      <c r="HI502" s="908"/>
      <c r="HJ502" s="908"/>
      <c r="HM502" s="908"/>
      <c r="HN502" s="908"/>
      <c r="HQ502" s="908"/>
      <c r="HR502" s="908"/>
      <c r="HU502" s="908"/>
      <c r="HV502" s="908"/>
      <c r="HY502" s="908"/>
      <c r="HZ502" s="908"/>
      <c r="IC502" s="908"/>
      <c r="ID502" s="908"/>
      <c r="IE502" s="908"/>
      <c r="IF502" s="908"/>
      <c r="IG502" s="908"/>
      <c r="IH502" s="908"/>
      <c r="IK502" s="908"/>
      <c r="IL502" s="908"/>
      <c r="IO502" s="908"/>
      <c r="IP502" s="908"/>
      <c r="IQ502" s="908"/>
      <c r="IR502" s="908"/>
      <c r="IS502" s="908"/>
      <c r="IT502" s="908"/>
      <c r="IU502" s="908"/>
      <c r="IV502" s="908"/>
      <c r="IW502" s="908"/>
      <c r="IX502" s="908"/>
      <c r="IY502" s="908"/>
      <c r="IZ502" s="908"/>
      <c r="JA502" s="908"/>
      <c r="JB502" s="908"/>
      <c r="JC502" s="908"/>
      <c r="JD502" s="908"/>
      <c r="JE502" s="908"/>
      <c r="JF502" s="908"/>
      <c r="JG502" s="908"/>
      <c r="JH502" s="908"/>
      <c r="JI502" s="908"/>
      <c r="JJ502" s="908"/>
      <c r="JK502" s="908"/>
      <c r="JL502" s="908"/>
      <c r="JM502" s="908"/>
      <c r="JN502" s="908"/>
      <c r="JO502" s="908"/>
      <c r="JP502" s="908"/>
      <c r="JQ502" s="908"/>
      <c r="JR502" s="908"/>
      <c r="JS502" s="908"/>
      <c r="JT502" s="908"/>
      <c r="JU502" s="908"/>
      <c r="JV502" s="908"/>
      <c r="JW502" s="908"/>
      <c r="JX502" s="908"/>
      <c r="JY502" s="908"/>
      <c r="JZ502" s="908"/>
      <c r="KA502" s="908"/>
      <c r="KB502" s="908"/>
      <c r="KC502" s="908"/>
      <c r="KD502" s="908"/>
      <c r="KE502" s="908"/>
      <c r="KF502" s="908"/>
      <c r="KG502" s="908"/>
      <c r="KH502" s="908"/>
      <c r="KI502" s="908"/>
      <c r="KJ502" s="908"/>
      <c r="KK502" s="908"/>
      <c r="KL502" s="908"/>
      <c r="KM502" s="908"/>
      <c r="KN502" s="908"/>
      <c r="KS502" s="908"/>
      <c r="KT502" s="908"/>
      <c r="LE502" s="908"/>
      <c r="LF502" s="908"/>
      <c r="LK502" s="908"/>
      <c r="LL502" s="908"/>
      <c r="LW502" s="908"/>
      <c r="LX502" s="908"/>
      <c r="MU502" s="908"/>
      <c r="MV502" s="908"/>
      <c r="NA502" s="908"/>
      <c r="NB502" s="908"/>
      <c r="NG502" s="908"/>
      <c r="NH502" s="908"/>
    </row>
    <row r="503" spans="1:372" s="891" customFormat="1" x14ac:dyDescent="0.25">
      <c r="A503" s="908"/>
      <c r="D503" s="903"/>
      <c r="AD503" s="909"/>
      <c r="AE503" s="909"/>
      <c r="AF503" s="910"/>
      <c r="AG503" s="910"/>
      <c r="AH503" s="909"/>
      <c r="AI503" s="909"/>
      <c r="AJ503" s="909"/>
      <c r="AK503" s="909"/>
      <c r="AL503" s="909"/>
      <c r="AM503" s="909"/>
      <c r="AN503" s="909"/>
      <c r="AO503" s="909"/>
      <c r="AP503" s="909"/>
      <c r="BA503" s="908"/>
      <c r="BB503" s="908"/>
      <c r="BG503" s="908"/>
      <c r="BH503" s="908"/>
      <c r="BM503" s="908"/>
      <c r="BN503" s="908"/>
      <c r="BS503" s="908"/>
      <c r="BT503" s="908"/>
      <c r="BY503" s="908"/>
      <c r="BZ503" s="908"/>
      <c r="CE503" s="908"/>
      <c r="CF503" s="908"/>
      <c r="CK503" s="908"/>
      <c r="CL503" s="908"/>
      <c r="CQ503" s="908"/>
      <c r="CR503" s="908"/>
      <c r="CW503" s="908"/>
      <c r="CX503" s="908"/>
      <c r="DA503" s="908"/>
      <c r="DB503" s="908"/>
      <c r="DE503" s="908"/>
      <c r="DF503" s="908"/>
      <c r="DI503" s="908"/>
      <c r="DJ503" s="908"/>
      <c r="DK503" s="920"/>
      <c r="DL503" s="920"/>
      <c r="DM503" s="921"/>
      <c r="DN503" s="921"/>
      <c r="DO503" s="920"/>
      <c r="DP503" s="920"/>
      <c r="DQ503" s="911"/>
      <c r="DR503" s="911"/>
      <c r="DS503" s="912"/>
      <c r="DT503" s="912"/>
      <c r="DU503" s="911"/>
      <c r="DV503" s="911"/>
      <c r="DW503" s="911"/>
      <c r="DX503" s="911"/>
      <c r="DY503" s="911"/>
      <c r="DZ503" s="911"/>
      <c r="EA503" s="911"/>
      <c r="EB503" s="911"/>
      <c r="EC503" s="911"/>
      <c r="ED503" s="911"/>
      <c r="EE503" s="911"/>
      <c r="EF503" s="911"/>
      <c r="EG503" s="911"/>
      <c r="EH503" s="911"/>
      <c r="EI503" s="911"/>
      <c r="EJ503" s="911"/>
      <c r="EK503" s="911"/>
      <c r="EL503" s="911"/>
      <c r="EM503" s="911"/>
      <c r="EN503" s="911"/>
      <c r="EO503" s="911"/>
      <c r="EP503" s="911"/>
      <c r="EQ503" s="911"/>
      <c r="ER503" s="911"/>
      <c r="ES503" s="911"/>
      <c r="ET503" s="911"/>
      <c r="EU503" s="911"/>
      <c r="EV503" s="911"/>
      <c r="EW503" s="911"/>
      <c r="EX503" s="911"/>
      <c r="EY503" s="911"/>
      <c r="EZ503" s="911"/>
      <c r="FA503" s="911"/>
      <c r="FB503" s="911"/>
      <c r="FC503" s="911"/>
      <c r="FD503" s="911"/>
      <c r="FE503" s="911"/>
      <c r="FF503" s="911"/>
      <c r="FG503" s="911"/>
      <c r="FH503" s="911"/>
      <c r="FI503" s="911"/>
      <c r="FJ503" s="911"/>
      <c r="FK503" s="911"/>
      <c r="FL503" s="911"/>
      <c r="FM503" s="911"/>
      <c r="FN503" s="911"/>
      <c r="FO503" s="911"/>
      <c r="FP503" s="911"/>
      <c r="FQ503" s="911"/>
      <c r="FR503" s="911"/>
      <c r="FU503" s="908"/>
      <c r="FV503" s="908"/>
      <c r="FW503" s="908"/>
      <c r="FX503" s="908"/>
      <c r="FY503" s="908"/>
      <c r="FZ503" s="908"/>
      <c r="GC503" s="908"/>
      <c r="GD503" s="908"/>
      <c r="GG503" s="908"/>
      <c r="GH503" s="908"/>
      <c r="GK503" s="908"/>
      <c r="GL503" s="908"/>
      <c r="GO503" s="908"/>
      <c r="GP503" s="908"/>
      <c r="GS503" s="908"/>
      <c r="GT503" s="908"/>
      <c r="GW503" s="908"/>
      <c r="GX503" s="908"/>
      <c r="HA503" s="908"/>
      <c r="HB503" s="908"/>
      <c r="HE503" s="908"/>
      <c r="HF503" s="908"/>
      <c r="HI503" s="908"/>
      <c r="HJ503" s="908"/>
      <c r="HM503" s="908"/>
      <c r="HN503" s="908"/>
      <c r="HQ503" s="908"/>
      <c r="HR503" s="908"/>
      <c r="HU503" s="908"/>
      <c r="HV503" s="908"/>
      <c r="HY503" s="908"/>
      <c r="HZ503" s="908"/>
      <c r="IC503" s="908"/>
      <c r="ID503" s="908"/>
      <c r="IE503" s="908"/>
      <c r="IF503" s="908"/>
      <c r="IG503" s="908"/>
      <c r="IH503" s="908"/>
      <c r="IK503" s="908"/>
      <c r="IL503" s="908"/>
      <c r="IO503" s="908"/>
      <c r="IP503" s="908"/>
      <c r="IQ503" s="908"/>
      <c r="IR503" s="908"/>
      <c r="IS503" s="908"/>
      <c r="IT503" s="908"/>
      <c r="IU503" s="908"/>
      <c r="IV503" s="908"/>
      <c r="IW503" s="908"/>
      <c r="IX503" s="908"/>
      <c r="IY503" s="908"/>
      <c r="IZ503" s="908"/>
      <c r="JA503" s="908"/>
      <c r="JB503" s="908"/>
      <c r="JC503" s="908"/>
      <c r="JD503" s="908"/>
      <c r="JE503" s="908"/>
      <c r="JF503" s="908"/>
      <c r="JG503" s="908"/>
      <c r="JH503" s="908"/>
      <c r="JI503" s="908"/>
      <c r="JJ503" s="908"/>
      <c r="JK503" s="908"/>
      <c r="JL503" s="908"/>
      <c r="JM503" s="908"/>
      <c r="JN503" s="908"/>
      <c r="JO503" s="908"/>
      <c r="JP503" s="908"/>
      <c r="JQ503" s="908"/>
      <c r="JR503" s="908"/>
      <c r="JS503" s="908"/>
      <c r="JT503" s="908"/>
      <c r="JU503" s="908"/>
      <c r="JV503" s="908"/>
      <c r="JW503" s="908"/>
      <c r="JX503" s="908"/>
      <c r="JY503" s="908"/>
      <c r="JZ503" s="908"/>
      <c r="KA503" s="908"/>
      <c r="KB503" s="908"/>
      <c r="KC503" s="908"/>
      <c r="KD503" s="908"/>
      <c r="KE503" s="908"/>
      <c r="KF503" s="908"/>
      <c r="KG503" s="908"/>
      <c r="KH503" s="908"/>
      <c r="KI503" s="908"/>
      <c r="KJ503" s="908"/>
      <c r="KK503" s="908"/>
      <c r="KL503" s="908"/>
      <c r="KM503" s="908"/>
      <c r="KN503" s="908"/>
      <c r="KS503" s="908"/>
      <c r="KT503" s="908"/>
      <c r="LE503" s="908"/>
      <c r="LF503" s="908"/>
      <c r="LK503" s="908"/>
      <c r="LL503" s="908"/>
      <c r="LW503" s="908"/>
      <c r="LX503" s="908"/>
      <c r="MU503" s="908"/>
      <c r="MV503" s="908"/>
      <c r="NA503" s="908"/>
      <c r="NB503" s="908"/>
      <c r="NG503" s="908"/>
      <c r="NH503" s="908"/>
    </row>
    <row r="504" spans="1:372" s="891" customFormat="1" x14ac:dyDescent="0.25">
      <c r="A504" s="908"/>
      <c r="D504" s="903"/>
      <c r="AD504" s="909"/>
      <c r="AE504" s="909"/>
      <c r="AF504" s="910"/>
      <c r="AG504" s="910"/>
      <c r="AH504" s="909"/>
      <c r="AI504" s="909"/>
      <c r="AJ504" s="909"/>
      <c r="AK504" s="909"/>
      <c r="AL504" s="909"/>
      <c r="AM504" s="909"/>
      <c r="AN504" s="909"/>
      <c r="AO504" s="909"/>
      <c r="AP504" s="909"/>
      <c r="BA504" s="908"/>
      <c r="BB504" s="908"/>
      <c r="BG504" s="908"/>
      <c r="BH504" s="908"/>
      <c r="BM504" s="908"/>
      <c r="BN504" s="908"/>
      <c r="BS504" s="908"/>
      <c r="BT504" s="908"/>
      <c r="BY504" s="908"/>
      <c r="BZ504" s="908"/>
      <c r="CE504" s="908"/>
      <c r="CF504" s="908"/>
      <c r="CK504" s="908"/>
      <c r="CL504" s="908"/>
      <c r="CQ504" s="908"/>
      <c r="CR504" s="908"/>
      <c r="CW504" s="908"/>
      <c r="CX504" s="908"/>
      <c r="DA504" s="908"/>
      <c r="DB504" s="908"/>
      <c r="DE504" s="908"/>
      <c r="DF504" s="908"/>
      <c r="DI504" s="908"/>
      <c r="DJ504" s="908"/>
      <c r="DK504" s="920"/>
      <c r="DL504" s="920"/>
      <c r="DM504" s="921"/>
      <c r="DN504" s="921"/>
      <c r="DO504" s="920"/>
      <c r="DP504" s="920"/>
      <c r="DQ504" s="911"/>
      <c r="DR504" s="911"/>
      <c r="DS504" s="912"/>
      <c r="DT504" s="912"/>
      <c r="DU504" s="911"/>
      <c r="DV504" s="911"/>
      <c r="DW504" s="911"/>
      <c r="DX504" s="911"/>
      <c r="DY504" s="911"/>
      <c r="DZ504" s="911"/>
      <c r="EA504" s="911"/>
      <c r="EB504" s="911"/>
      <c r="EC504" s="911"/>
      <c r="ED504" s="911"/>
      <c r="EE504" s="911"/>
      <c r="EF504" s="911"/>
      <c r="EG504" s="911"/>
      <c r="EH504" s="911"/>
      <c r="EI504" s="911"/>
      <c r="EJ504" s="911"/>
      <c r="EK504" s="911"/>
      <c r="EL504" s="911"/>
      <c r="EM504" s="911"/>
      <c r="EN504" s="911"/>
      <c r="EO504" s="911"/>
      <c r="EP504" s="911"/>
      <c r="EQ504" s="911"/>
      <c r="ER504" s="911"/>
      <c r="ES504" s="911"/>
      <c r="ET504" s="911"/>
      <c r="EU504" s="911"/>
      <c r="EV504" s="911"/>
      <c r="EW504" s="911"/>
      <c r="EX504" s="911"/>
      <c r="EY504" s="911"/>
      <c r="EZ504" s="911"/>
      <c r="FA504" s="911"/>
      <c r="FB504" s="911"/>
      <c r="FC504" s="911"/>
      <c r="FD504" s="911"/>
      <c r="FE504" s="911"/>
      <c r="FF504" s="911"/>
      <c r="FG504" s="911"/>
      <c r="FH504" s="911"/>
      <c r="FI504" s="911"/>
      <c r="FJ504" s="911"/>
      <c r="FK504" s="911"/>
      <c r="FL504" s="911"/>
      <c r="FM504" s="911"/>
      <c r="FN504" s="911"/>
      <c r="FO504" s="911"/>
      <c r="FP504" s="911"/>
      <c r="FQ504" s="911"/>
      <c r="FR504" s="911"/>
      <c r="FU504" s="908"/>
      <c r="FV504" s="908"/>
      <c r="FW504" s="908"/>
      <c r="FX504" s="908"/>
      <c r="FY504" s="908"/>
      <c r="FZ504" s="908"/>
      <c r="GC504" s="908"/>
      <c r="GD504" s="908"/>
      <c r="GG504" s="908"/>
      <c r="GH504" s="908"/>
      <c r="GK504" s="908"/>
      <c r="GL504" s="908"/>
      <c r="GO504" s="908"/>
      <c r="GP504" s="908"/>
      <c r="GS504" s="908"/>
      <c r="GT504" s="908"/>
      <c r="GW504" s="908"/>
      <c r="GX504" s="908"/>
      <c r="HA504" s="908"/>
      <c r="HB504" s="908"/>
      <c r="HE504" s="908"/>
      <c r="HF504" s="908"/>
      <c r="HI504" s="908"/>
      <c r="HJ504" s="908"/>
      <c r="HM504" s="908"/>
      <c r="HN504" s="908"/>
      <c r="HQ504" s="908"/>
      <c r="HR504" s="908"/>
      <c r="HU504" s="908"/>
      <c r="HV504" s="908"/>
      <c r="HY504" s="908"/>
      <c r="HZ504" s="908"/>
      <c r="IC504" s="908"/>
      <c r="ID504" s="908"/>
      <c r="IE504" s="908"/>
      <c r="IF504" s="908"/>
      <c r="IG504" s="908"/>
      <c r="IH504" s="908"/>
      <c r="IK504" s="908"/>
      <c r="IL504" s="908"/>
      <c r="IO504" s="908"/>
      <c r="IP504" s="908"/>
      <c r="IQ504" s="908"/>
      <c r="IR504" s="908"/>
      <c r="IS504" s="908"/>
      <c r="IT504" s="908"/>
      <c r="IU504" s="908"/>
      <c r="IV504" s="908"/>
      <c r="IW504" s="908"/>
      <c r="IX504" s="908"/>
      <c r="IY504" s="908"/>
      <c r="IZ504" s="908"/>
      <c r="JA504" s="908"/>
      <c r="JB504" s="908"/>
      <c r="JC504" s="908"/>
      <c r="JD504" s="908"/>
      <c r="JE504" s="908"/>
      <c r="JF504" s="908"/>
      <c r="JG504" s="908"/>
      <c r="JH504" s="908"/>
      <c r="JI504" s="908"/>
      <c r="JJ504" s="908"/>
      <c r="JK504" s="908"/>
      <c r="JL504" s="908"/>
      <c r="JM504" s="908"/>
      <c r="JN504" s="908"/>
      <c r="JO504" s="908"/>
      <c r="JP504" s="908"/>
      <c r="JQ504" s="908"/>
      <c r="JR504" s="908"/>
      <c r="JS504" s="908"/>
      <c r="JT504" s="908"/>
      <c r="JU504" s="908"/>
      <c r="JV504" s="908"/>
      <c r="JW504" s="908"/>
      <c r="JX504" s="908"/>
      <c r="JY504" s="908"/>
      <c r="JZ504" s="908"/>
      <c r="KA504" s="908"/>
      <c r="KB504" s="908"/>
      <c r="KC504" s="908"/>
      <c r="KD504" s="908"/>
      <c r="KE504" s="908"/>
      <c r="KF504" s="908"/>
      <c r="KG504" s="908"/>
      <c r="KH504" s="908"/>
      <c r="KI504" s="908"/>
      <c r="KJ504" s="908"/>
      <c r="KK504" s="908"/>
      <c r="KL504" s="908"/>
      <c r="KM504" s="908"/>
      <c r="KN504" s="908"/>
      <c r="KS504" s="908"/>
      <c r="KT504" s="908"/>
      <c r="LE504" s="908"/>
      <c r="LF504" s="908"/>
      <c r="LK504" s="908"/>
      <c r="LL504" s="908"/>
      <c r="LW504" s="908"/>
      <c r="LX504" s="908"/>
      <c r="MU504" s="908"/>
      <c r="MV504" s="908"/>
      <c r="NA504" s="908"/>
      <c r="NB504" s="908"/>
      <c r="NG504" s="908"/>
      <c r="NH504" s="908"/>
    </row>
    <row r="505" spans="1:372" s="891" customFormat="1" x14ac:dyDescent="0.25">
      <c r="A505" s="908"/>
      <c r="D505" s="903"/>
      <c r="AD505" s="909"/>
      <c r="AE505" s="909"/>
      <c r="AF505" s="910"/>
      <c r="AG505" s="910"/>
      <c r="AH505" s="909"/>
      <c r="AI505" s="909"/>
      <c r="AJ505" s="909"/>
      <c r="AK505" s="909"/>
      <c r="AL505" s="909"/>
      <c r="AM505" s="909"/>
      <c r="AN505" s="909"/>
      <c r="AO505" s="909"/>
      <c r="AP505" s="909"/>
      <c r="BA505" s="908"/>
      <c r="BB505" s="908"/>
      <c r="BG505" s="908"/>
      <c r="BH505" s="908"/>
      <c r="BM505" s="908"/>
      <c r="BN505" s="908"/>
      <c r="BS505" s="908"/>
      <c r="BT505" s="908"/>
      <c r="BY505" s="908"/>
      <c r="BZ505" s="908"/>
      <c r="CE505" s="908"/>
      <c r="CF505" s="908"/>
      <c r="CK505" s="908"/>
      <c r="CL505" s="908"/>
      <c r="CQ505" s="908"/>
      <c r="CR505" s="908"/>
      <c r="CW505" s="908"/>
      <c r="CX505" s="908"/>
      <c r="DA505" s="908"/>
      <c r="DB505" s="908"/>
      <c r="DE505" s="908"/>
      <c r="DF505" s="908"/>
      <c r="DI505" s="908"/>
      <c r="DJ505" s="908"/>
      <c r="DK505" s="920"/>
      <c r="DL505" s="920"/>
      <c r="DM505" s="921"/>
      <c r="DN505" s="921"/>
      <c r="DO505" s="920"/>
      <c r="DP505" s="920"/>
      <c r="DQ505" s="911"/>
      <c r="DR505" s="911"/>
      <c r="DS505" s="912"/>
      <c r="DT505" s="912"/>
      <c r="DU505" s="911"/>
      <c r="DV505" s="911"/>
      <c r="DW505" s="911"/>
      <c r="DX505" s="911"/>
      <c r="DY505" s="911"/>
      <c r="DZ505" s="911"/>
      <c r="EA505" s="911"/>
      <c r="EB505" s="911"/>
      <c r="EC505" s="911"/>
      <c r="ED505" s="911"/>
      <c r="EE505" s="911"/>
      <c r="EF505" s="911"/>
      <c r="EG505" s="911"/>
      <c r="EH505" s="911"/>
      <c r="EI505" s="911"/>
      <c r="EJ505" s="911"/>
      <c r="EK505" s="911"/>
      <c r="EL505" s="911"/>
      <c r="EM505" s="911"/>
      <c r="EN505" s="911"/>
      <c r="EO505" s="911"/>
      <c r="EP505" s="911"/>
      <c r="EQ505" s="911"/>
      <c r="ER505" s="911"/>
      <c r="ES505" s="911"/>
      <c r="ET505" s="911"/>
      <c r="EU505" s="911"/>
      <c r="EV505" s="911"/>
      <c r="EW505" s="911"/>
      <c r="EX505" s="911"/>
      <c r="EY505" s="911"/>
      <c r="EZ505" s="911"/>
      <c r="FA505" s="911"/>
      <c r="FB505" s="911"/>
      <c r="FC505" s="911"/>
      <c r="FD505" s="911"/>
      <c r="FE505" s="911"/>
      <c r="FF505" s="911"/>
      <c r="FG505" s="911"/>
      <c r="FH505" s="911"/>
      <c r="FI505" s="911"/>
      <c r="FJ505" s="911"/>
      <c r="FK505" s="911"/>
      <c r="FL505" s="911"/>
      <c r="FM505" s="911"/>
      <c r="FN505" s="911"/>
      <c r="FO505" s="911"/>
      <c r="FP505" s="911"/>
      <c r="FQ505" s="911"/>
      <c r="FR505" s="911"/>
      <c r="FU505" s="908"/>
      <c r="FV505" s="908"/>
      <c r="FW505" s="908"/>
      <c r="FX505" s="908"/>
      <c r="FY505" s="908"/>
      <c r="FZ505" s="908"/>
      <c r="GC505" s="908"/>
      <c r="GD505" s="908"/>
      <c r="GG505" s="908"/>
      <c r="GH505" s="908"/>
      <c r="GK505" s="908"/>
      <c r="GL505" s="908"/>
      <c r="GO505" s="908"/>
      <c r="GP505" s="908"/>
      <c r="GS505" s="908"/>
      <c r="GT505" s="908"/>
      <c r="GW505" s="908"/>
      <c r="GX505" s="908"/>
      <c r="HA505" s="908"/>
      <c r="HB505" s="908"/>
      <c r="HE505" s="908"/>
      <c r="HF505" s="908"/>
      <c r="HI505" s="908"/>
      <c r="HJ505" s="908"/>
      <c r="HM505" s="908"/>
      <c r="HN505" s="908"/>
      <c r="HQ505" s="908"/>
      <c r="HR505" s="908"/>
      <c r="HU505" s="908"/>
      <c r="HV505" s="908"/>
      <c r="HY505" s="908"/>
      <c r="HZ505" s="908"/>
      <c r="IC505" s="908"/>
      <c r="ID505" s="908"/>
      <c r="IE505" s="908"/>
      <c r="IF505" s="908"/>
      <c r="IG505" s="908"/>
      <c r="IH505" s="908"/>
      <c r="IK505" s="908"/>
      <c r="IL505" s="908"/>
      <c r="IO505" s="908"/>
      <c r="IP505" s="908"/>
      <c r="IQ505" s="908"/>
      <c r="IR505" s="908"/>
      <c r="IS505" s="908"/>
      <c r="IT505" s="908"/>
      <c r="IU505" s="908"/>
      <c r="IV505" s="908"/>
      <c r="IW505" s="908"/>
      <c r="IX505" s="908"/>
      <c r="IY505" s="908"/>
      <c r="IZ505" s="908"/>
      <c r="JA505" s="908"/>
      <c r="JB505" s="908"/>
      <c r="JC505" s="908"/>
      <c r="JD505" s="908"/>
      <c r="JE505" s="908"/>
      <c r="JF505" s="908"/>
      <c r="JG505" s="908"/>
      <c r="JH505" s="908"/>
      <c r="JI505" s="908"/>
      <c r="JJ505" s="908"/>
      <c r="JK505" s="908"/>
      <c r="JL505" s="908"/>
      <c r="JM505" s="908"/>
      <c r="JN505" s="908"/>
      <c r="JO505" s="908"/>
      <c r="JP505" s="908"/>
      <c r="JQ505" s="908"/>
      <c r="JR505" s="908"/>
      <c r="JS505" s="908"/>
      <c r="JT505" s="908"/>
      <c r="JU505" s="908"/>
      <c r="JV505" s="908"/>
      <c r="JW505" s="908"/>
      <c r="JX505" s="908"/>
      <c r="JY505" s="908"/>
      <c r="JZ505" s="908"/>
      <c r="KA505" s="908"/>
      <c r="KB505" s="908"/>
      <c r="KC505" s="908"/>
      <c r="KD505" s="908"/>
      <c r="KE505" s="908"/>
      <c r="KF505" s="908"/>
      <c r="KG505" s="908"/>
      <c r="KH505" s="908"/>
      <c r="KI505" s="908"/>
      <c r="KJ505" s="908"/>
      <c r="KK505" s="908"/>
      <c r="KL505" s="908"/>
      <c r="KM505" s="908"/>
      <c r="KN505" s="908"/>
      <c r="KS505" s="908"/>
      <c r="KT505" s="908"/>
      <c r="LE505" s="908"/>
      <c r="LF505" s="908"/>
      <c r="LK505" s="908"/>
      <c r="LL505" s="908"/>
      <c r="LW505" s="908"/>
      <c r="LX505" s="908"/>
      <c r="MU505" s="908"/>
      <c r="MV505" s="908"/>
      <c r="NA505" s="908"/>
      <c r="NB505" s="908"/>
      <c r="NG505" s="908"/>
      <c r="NH505" s="908"/>
    </row>
    <row r="506" spans="1:372" s="891" customFormat="1" x14ac:dyDescent="0.25">
      <c r="A506" s="908"/>
      <c r="D506" s="903"/>
      <c r="AD506" s="909"/>
      <c r="AE506" s="909"/>
      <c r="AF506" s="910"/>
      <c r="AG506" s="910"/>
      <c r="AH506" s="909"/>
      <c r="AI506" s="909"/>
      <c r="AJ506" s="909"/>
      <c r="AK506" s="909"/>
      <c r="AL506" s="909"/>
      <c r="AM506" s="909"/>
      <c r="AN506" s="909"/>
      <c r="AO506" s="909"/>
      <c r="AP506" s="909"/>
      <c r="BA506" s="908"/>
      <c r="BB506" s="908"/>
      <c r="BG506" s="908"/>
      <c r="BH506" s="908"/>
      <c r="BM506" s="908"/>
      <c r="BN506" s="908"/>
      <c r="BS506" s="908"/>
      <c r="BT506" s="908"/>
      <c r="BY506" s="908"/>
      <c r="BZ506" s="908"/>
      <c r="CE506" s="908"/>
      <c r="CF506" s="908"/>
      <c r="CK506" s="908"/>
      <c r="CL506" s="908"/>
      <c r="CQ506" s="908"/>
      <c r="CR506" s="908"/>
      <c r="CW506" s="908"/>
      <c r="CX506" s="908"/>
      <c r="DA506" s="908"/>
      <c r="DB506" s="908"/>
      <c r="DE506" s="908"/>
      <c r="DF506" s="908"/>
      <c r="DI506" s="908"/>
      <c r="DJ506" s="908"/>
      <c r="DK506" s="920"/>
      <c r="DL506" s="920"/>
      <c r="DM506" s="921"/>
      <c r="DN506" s="921"/>
      <c r="DO506" s="920"/>
      <c r="DP506" s="920"/>
      <c r="DQ506" s="911"/>
      <c r="DR506" s="911"/>
      <c r="DS506" s="912"/>
      <c r="DT506" s="912"/>
      <c r="DU506" s="911"/>
      <c r="DV506" s="911"/>
      <c r="DW506" s="911"/>
      <c r="DX506" s="911"/>
      <c r="DY506" s="911"/>
      <c r="DZ506" s="911"/>
      <c r="EA506" s="911"/>
      <c r="EB506" s="911"/>
      <c r="EC506" s="911"/>
      <c r="ED506" s="911"/>
      <c r="EE506" s="911"/>
      <c r="EF506" s="911"/>
      <c r="EG506" s="911"/>
      <c r="EH506" s="911"/>
      <c r="EI506" s="911"/>
      <c r="EJ506" s="911"/>
      <c r="EK506" s="911"/>
      <c r="EL506" s="911"/>
      <c r="EM506" s="911"/>
      <c r="EN506" s="911"/>
      <c r="EO506" s="911"/>
      <c r="EP506" s="911"/>
      <c r="EQ506" s="911"/>
      <c r="ER506" s="911"/>
      <c r="ES506" s="911"/>
      <c r="ET506" s="911"/>
      <c r="EU506" s="911"/>
      <c r="EV506" s="911"/>
      <c r="EW506" s="911"/>
      <c r="EX506" s="911"/>
      <c r="EY506" s="911"/>
      <c r="EZ506" s="911"/>
      <c r="FA506" s="911"/>
      <c r="FB506" s="911"/>
      <c r="FC506" s="911"/>
      <c r="FD506" s="911"/>
      <c r="FE506" s="911"/>
      <c r="FF506" s="911"/>
      <c r="FG506" s="911"/>
      <c r="FH506" s="911"/>
      <c r="FI506" s="911"/>
      <c r="FJ506" s="911"/>
      <c r="FK506" s="911"/>
      <c r="FL506" s="911"/>
      <c r="FM506" s="911"/>
      <c r="FN506" s="911"/>
      <c r="FO506" s="911"/>
      <c r="FP506" s="911"/>
      <c r="FQ506" s="911"/>
      <c r="FR506" s="911"/>
      <c r="FU506" s="908"/>
      <c r="FV506" s="908"/>
      <c r="FW506" s="908"/>
      <c r="FX506" s="908"/>
      <c r="FY506" s="908"/>
      <c r="FZ506" s="908"/>
      <c r="GC506" s="908"/>
      <c r="GD506" s="908"/>
      <c r="GG506" s="908"/>
      <c r="GH506" s="908"/>
      <c r="GK506" s="908"/>
      <c r="GL506" s="908"/>
      <c r="GO506" s="908"/>
      <c r="GP506" s="908"/>
      <c r="GS506" s="908"/>
      <c r="GT506" s="908"/>
      <c r="GW506" s="908"/>
      <c r="GX506" s="908"/>
      <c r="HA506" s="908"/>
      <c r="HB506" s="908"/>
      <c r="HE506" s="908"/>
      <c r="HF506" s="908"/>
      <c r="HI506" s="908"/>
      <c r="HJ506" s="908"/>
      <c r="HM506" s="908"/>
      <c r="HN506" s="908"/>
      <c r="HQ506" s="908"/>
      <c r="HR506" s="908"/>
      <c r="HU506" s="908"/>
      <c r="HV506" s="908"/>
      <c r="HY506" s="908"/>
      <c r="HZ506" s="908"/>
      <c r="IC506" s="908"/>
      <c r="ID506" s="908"/>
      <c r="IE506" s="908"/>
      <c r="IF506" s="908"/>
      <c r="IG506" s="908"/>
      <c r="IH506" s="908"/>
      <c r="IK506" s="908"/>
      <c r="IL506" s="908"/>
      <c r="IO506" s="908"/>
      <c r="IP506" s="908"/>
      <c r="IQ506" s="908"/>
      <c r="IR506" s="908"/>
      <c r="IS506" s="908"/>
      <c r="IT506" s="908"/>
      <c r="IU506" s="908"/>
      <c r="IV506" s="908"/>
      <c r="IW506" s="908"/>
      <c r="IX506" s="908"/>
      <c r="IY506" s="908"/>
      <c r="IZ506" s="908"/>
      <c r="JA506" s="908"/>
      <c r="JB506" s="908"/>
      <c r="JC506" s="908"/>
      <c r="JD506" s="908"/>
      <c r="JE506" s="908"/>
      <c r="JF506" s="908"/>
      <c r="JG506" s="908"/>
      <c r="JH506" s="908"/>
      <c r="JI506" s="908"/>
      <c r="JJ506" s="908"/>
      <c r="JK506" s="908"/>
      <c r="JL506" s="908"/>
      <c r="JM506" s="908"/>
      <c r="JN506" s="908"/>
      <c r="JO506" s="908"/>
      <c r="JP506" s="908"/>
      <c r="JQ506" s="908"/>
      <c r="JR506" s="908"/>
      <c r="JS506" s="908"/>
      <c r="JT506" s="908"/>
      <c r="JU506" s="908"/>
      <c r="JV506" s="908"/>
      <c r="JW506" s="908"/>
      <c r="JX506" s="908"/>
      <c r="JY506" s="908"/>
      <c r="JZ506" s="908"/>
      <c r="KA506" s="908"/>
      <c r="KB506" s="908"/>
      <c r="KC506" s="908"/>
      <c r="KD506" s="908"/>
      <c r="KE506" s="908"/>
      <c r="KF506" s="908"/>
      <c r="KG506" s="908"/>
      <c r="KH506" s="908"/>
      <c r="KI506" s="908"/>
      <c r="KJ506" s="908"/>
      <c r="KK506" s="908"/>
      <c r="KL506" s="908"/>
      <c r="KM506" s="908"/>
      <c r="KN506" s="908"/>
      <c r="KS506" s="908"/>
      <c r="KT506" s="908"/>
      <c r="LE506" s="908"/>
      <c r="LF506" s="908"/>
      <c r="LK506" s="908"/>
      <c r="LL506" s="908"/>
      <c r="LW506" s="908"/>
      <c r="LX506" s="908"/>
      <c r="MU506" s="908"/>
      <c r="MV506" s="908"/>
      <c r="NA506" s="908"/>
      <c r="NB506" s="908"/>
      <c r="NG506" s="908"/>
      <c r="NH506" s="908"/>
    </row>
    <row r="507" spans="1:372" s="891" customFormat="1" x14ac:dyDescent="0.25">
      <c r="A507" s="908"/>
      <c r="D507" s="903"/>
      <c r="AD507" s="909"/>
      <c r="AE507" s="909"/>
      <c r="AF507" s="910"/>
      <c r="AG507" s="910"/>
      <c r="AH507" s="909"/>
      <c r="AI507" s="909"/>
      <c r="AJ507" s="909"/>
      <c r="AK507" s="909"/>
      <c r="AL507" s="909"/>
      <c r="AM507" s="909"/>
      <c r="AN507" s="909"/>
      <c r="AO507" s="909"/>
      <c r="AP507" s="909"/>
      <c r="BA507" s="908"/>
      <c r="BB507" s="908"/>
      <c r="BG507" s="908"/>
      <c r="BH507" s="908"/>
      <c r="BM507" s="908"/>
      <c r="BN507" s="908"/>
      <c r="BS507" s="908"/>
      <c r="BT507" s="908"/>
      <c r="BY507" s="908"/>
      <c r="BZ507" s="908"/>
      <c r="CE507" s="908"/>
      <c r="CF507" s="908"/>
      <c r="CK507" s="908"/>
      <c r="CL507" s="908"/>
      <c r="CQ507" s="908"/>
      <c r="CR507" s="908"/>
      <c r="CW507" s="908"/>
      <c r="CX507" s="908"/>
      <c r="DA507" s="908"/>
      <c r="DB507" s="908"/>
      <c r="DE507" s="908"/>
      <c r="DF507" s="908"/>
      <c r="DI507" s="908"/>
      <c r="DJ507" s="908"/>
      <c r="DK507" s="920"/>
      <c r="DL507" s="920"/>
      <c r="DM507" s="921"/>
      <c r="DN507" s="921"/>
      <c r="DO507" s="920"/>
      <c r="DP507" s="920"/>
      <c r="DQ507" s="911"/>
      <c r="DR507" s="911"/>
      <c r="DS507" s="912"/>
      <c r="DT507" s="912"/>
      <c r="DU507" s="911"/>
      <c r="DV507" s="911"/>
      <c r="DW507" s="911"/>
      <c r="DX507" s="911"/>
      <c r="DY507" s="911"/>
      <c r="DZ507" s="911"/>
      <c r="EA507" s="911"/>
      <c r="EB507" s="911"/>
      <c r="EC507" s="911"/>
      <c r="ED507" s="911"/>
      <c r="EE507" s="911"/>
      <c r="EF507" s="911"/>
      <c r="EG507" s="911"/>
      <c r="EH507" s="911"/>
      <c r="EI507" s="911"/>
      <c r="EJ507" s="911"/>
      <c r="EK507" s="911"/>
      <c r="EL507" s="911"/>
      <c r="EM507" s="911"/>
      <c r="EN507" s="911"/>
      <c r="EO507" s="911"/>
      <c r="EP507" s="911"/>
      <c r="EQ507" s="911"/>
      <c r="ER507" s="911"/>
      <c r="ES507" s="911"/>
      <c r="ET507" s="911"/>
      <c r="EU507" s="911"/>
      <c r="EV507" s="911"/>
      <c r="EW507" s="911"/>
      <c r="EX507" s="911"/>
      <c r="EY507" s="911"/>
      <c r="EZ507" s="911"/>
      <c r="FA507" s="911"/>
      <c r="FB507" s="911"/>
      <c r="FC507" s="911"/>
      <c r="FD507" s="911"/>
      <c r="FE507" s="911"/>
      <c r="FF507" s="911"/>
      <c r="FG507" s="911"/>
      <c r="FH507" s="911"/>
      <c r="FI507" s="911"/>
      <c r="FJ507" s="911"/>
      <c r="FK507" s="911"/>
      <c r="FL507" s="911"/>
      <c r="FM507" s="911"/>
      <c r="FN507" s="911"/>
      <c r="FO507" s="911"/>
      <c r="FP507" s="911"/>
      <c r="FQ507" s="911"/>
      <c r="FR507" s="911"/>
      <c r="FU507" s="908"/>
      <c r="FV507" s="908"/>
      <c r="FW507" s="908"/>
      <c r="FX507" s="908"/>
      <c r="FY507" s="908"/>
      <c r="FZ507" s="908"/>
      <c r="GC507" s="908"/>
      <c r="GD507" s="908"/>
      <c r="GG507" s="908"/>
      <c r="GH507" s="908"/>
      <c r="GK507" s="908"/>
      <c r="GL507" s="908"/>
      <c r="GO507" s="908"/>
      <c r="GP507" s="908"/>
      <c r="GS507" s="908"/>
      <c r="GT507" s="908"/>
      <c r="GW507" s="908"/>
      <c r="GX507" s="908"/>
      <c r="HA507" s="908"/>
      <c r="HB507" s="908"/>
      <c r="HE507" s="908"/>
      <c r="HF507" s="908"/>
      <c r="HI507" s="908"/>
      <c r="HJ507" s="908"/>
      <c r="HM507" s="908"/>
      <c r="HN507" s="908"/>
      <c r="HQ507" s="908"/>
      <c r="HR507" s="908"/>
      <c r="HU507" s="908"/>
      <c r="HV507" s="908"/>
      <c r="HY507" s="908"/>
      <c r="HZ507" s="908"/>
      <c r="IC507" s="908"/>
      <c r="ID507" s="908"/>
      <c r="IE507" s="908"/>
      <c r="IF507" s="908"/>
      <c r="IG507" s="908"/>
      <c r="IH507" s="908"/>
      <c r="IK507" s="908"/>
      <c r="IL507" s="908"/>
      <c r="IO507" s="908"/>
      <c r="IP507" s="908"/>
      <c r="IQ507" s="908"/>
      <c r="IR507" s="908"/>
      <c r="IS507" s="908"/>
      <c r="IT507" s="908"/>
      <c r="IU507" s="908"/>
      <c r="IV507" s="908"/>
      <c r="IW507" s="908"/>
      <c r="IX507" s="908"/>
      <c r="IY507" s="908"/>
      <c r="IZ507" s="908"/>
      <c r="JA507" s="908"/>
      <c r="JB507" s="908"/>
      <c r="JC507" s="908"/>
      <c r="JD507" s="908"/>
      <c r="JE507" s="908"/>
      <c r="JF507" s="908"/>
      <c r="JG507" s="908"/>
      <c r="JH507" s="908"/>
      <c r="JI507" s="908"/>
      <c r="JJ507" s="908"/>
      <c r="JK507" s="908"/>
      <c r="JL507" s="908"/>
      <c r="JM507" s="908"/>
      <c r="JN507" s="908"/>
      <c r="JO507" s="908"/>
      <c r="JP507" s="908"/>
      <c r="JQ507" s="908"/>
      <c r="JR507" s="908"/>
      <c r="JS507" s="908"/>
      <c r="JT507" s="908"/>
      <c r="JU507" s="908"/>
      <c r="JV507" s="908"/>
      <c r="JW507" s="908"/>
      <c r="JX507" s="908"/>
      <c r="JY507" s="908"/>
      <c r="JZ507" s="908"/>
      <c r="KA507" s="908"/>
      <c r="KB507" s="908"/>
      <c r="KC507" s="908"/>
      <c r="KD507" s="908"/>
      <c r="KE507" s="908"/>
      <c r="KF507" s="908"/>
      <c r="KG507" s="908"/>
      <c r="KH507" s="908"/>
      <c r="KI507" s="908"/>
      <c r="KJ507" s="908"/>
      <c r="KK507" s="908"/>
      <c r="KL507" s="908"/>
      <c r="KM507" s="908"/>
      <c r="KN507" s="908"/>
      <c r="KS507" s="908"/>
      <c r="KT507" s="908"/>
      <c r="LE507" s="908"/>
      <c r="LF507" s="908"/>
      <c r="LK507" s="908"/>
      <c r="LL507" s="908"/>
      <c r="LW507" s="908"/>
      <c r="LX507" s="908"/>
      <c r="MU507" s="908"/>
      <c r="MV507" s="908"/>
      <c r="NA507" s="908"/>
      <c r="NB507" s="908"/>
      <c r="NG507" s="908"/>
      <c r="NH507" s="908"/>
    </row>
    <row r="508" spans="1:372" s="891" customFormat="1" x14ac:dyDescent="0.25">
      <c r="D508" s="903"/>
      <c r="AD508" s="909"/>
      <c r="AE508" s="909"/>
      <c r="AF508" s="909"/>
      <c r="AG508" s="909"/>
      <c r="AH508" s="909"/>
      <c r="AI508" s="909"/>
      <c r="AJ508" s="909"/>
      <c r="AK508" s="909"/>
      <c r="AL508" s="909"/>
      <c r="AM508" s="909"/>
      <c r="AN508" s="909"/>
      <c r="AO508" s="909"/>
      <c r="AP508" s="909"/>
      <c r="BA508" s="908"/>
      <c r="BB508" s="908"/>
      <c r="BG508" s="908"/>
      <c r="BH508" s="908"/>
      <c r="BM508" s="908"/>
      <c r="BN508" s="908"/>
      <c r="BS508" s="908"/>
      <c r="BT508" s="908"/>
      <c r="BY508" s="908"/>
      <c r="BZ508" s="908"/>
      <c r="CE508" s="908"/>
      <c r="CF508" s="908"/>
      <c r="CK508" s="908"/>
      <c r="CL508" s="908"/>
      <c r="CQ508" s="908"/>
      <c r="CR508" s="908"/>
      <c r="CW508" s="908"/>
      <c r="CX508" s="908"/>
      <c r="DA508" s="908"/>
      <c r="DB508" s="908"/>
      <c r="DE508" s="908"/>
      <c r="DF508" s="908"/>
      <c r="DI508" s="908"/>
      <c r="DJ508" s="908"/>
      <c r="DK508" s="920"/>
      <c r="DL508" s="920"/>
      <c r="DM508" s="921"/>
      <c r="DN508" s="921"/>
      <c r="DO508" s="920"/>
      <c r="DP508" s="920"/>
      <c r="DQ508" s="911"/>
      <c r="DR508" s="911"/>
      <c r="DS508" s="912"/>
      <c r="DT508" s="912"/>
      <c r="DU508" s="911"/>
      <c r="DV508" s="911"/>
      <c r="DW508" s="911"/>
      <c r="DX508" s="911"/>
      <c r="DY508" s="911"/>
      <c r="DZ508" s="911"/>
      <c r="EA508" s="911"/>
      <c r="EB508" s="911"/>
      <c r="EC508" s="911"/>
      <c r="ED508" s="911"/>
      <c r="EE508" s="911"/>
      <c r="EF508" s="911"/>
      <c r="EG508" s="911"/>
      <c r="EH508" s="911"/>
      <c r="EI508" s="911"/>
      <c r="EJ508" s="911"/>
      <c r="EK508" s="911"/>
      <c r="EL508" s="911"/>
      <c r="EM508" s="911"/>
      <c r="EN508" s="911"/>
      <c r="EO508" s="911"/>
      <c r="EP508" s="911"/>
      <c r="EQ508" s="911"/>
      <c r="ER508" s="911"/>
      <c r="ES508" s="911"/>
      <c r="ET508" s="911"/>
      <c r="EU508" s="911"/>
      <c r="EV508" s="911"/>
      <c r="EW508" s="911"/>
      <c r="EX508" s="911"/>
      <c r="EY508" s="911"/>
      <c r="EZ508" s="911"/>
      <c r="FA508" s="911"/>
      <c r="FB508" s="911"/>
      <c r="FC508" s="911"/>
      <c r="FD508" s="911"/>
      <c r="FE508" s="911"/>
      <c r="FF508" s="911"/>
      <c r="FG508" s="911"/>
      <c r="FH508" s="911"/>
      <c r="FI508" s="911"/>
      <c r="FJ508" s="911"/>
      <c r="FK508" s="911"/>
      <c r="FL508" s="911"/>
      <c r="FM508" s="911"/>
      <c r="FN508" s="911"/>
      <c r="FO508" s="911"/>
      <c r="FP508" s="911"/>
      <c r="FQ508" s="911"/>
      <c r="FR508" s="911"/>
      <c r="FU508" s="908"/>
      <c r="FV508" s="908"/>
      <c r="FW508" s="908"/>
      <c r="FX508" s="908"/>
      <c r="FY508" s="908"/>
      <c r="FZ508" s="908"/>
      <c r="GC508" s="908"/>
      <c r="GD508" s="908"/>
      <c r="GG508" s="908"/>
      <c r="GH508" s="908"/>
      <c r="GK508" s="908"/>
      <c r="GL508" s="908"/>
      <c r="GO508" s="908"/>
      <c r="GP508" s="908"/>
      <c r="GS508" s="908"/>
      <c r="GT508" s="908"/>
      <c r="GW508" s="908"/>
      <c r="GX508" s="908"/>
      <c r="HA508" s="908"/>
      <c r="HB508" s="908"/>
      <c r="HE508" s="908"/>
      <c r="HF508" s="908"/>
      <c r="HI508" s="908"/>
      <c r="HJ508" s="908"/>
      <c r="HM508" s="908"/>
      <c r="HN508" s="908"/>
      <c r="HQ508" s="908"/>
      <c r="HR508" s="908"/>
      <c r="HU508" s="908"/>
      <c r="HV508" s="908"/>
      <c r="HY508" s="908"/>
      <c r="HZ508" s="908"/>
      <c r="IC508" s="908"/>
      <c r="ID508" s="908"/>
      <c r="IE508" s="908"/>
      <c r="IF508" s="908"/>
      <c r="IG508" s="908"/>
      <c r="IH508" s="908"/>
      <c r="IK508" s="908"/>
      <c r="IL508" s="908"/>
      <c r="IO508" s="908"/>
      <c r="IP508" s="908"/>
      <c r="IQ508" s="908"/>
      <c r="IR508" s="908"/>
      <c r="IS508" s="908"/>
      <c r="IT508" s="908"/>
      <c r="IU508" s="908"/>
      <c r="IV508" s="908"/>
      <c r="IW508" s="908"/>
      <c r="IX508" s="908"/>
      <c r="IY508" s="908"/>
      <c r="IZ508" s="908"/>
      <c r="JA508" s="908"/>
      <c r="JB508" s="908"/>
      <c r="JC508" s="908"/>
      <c r="JD508" s="908"/>
      <c r="JE508" s="908"/>
      <c r="JF508" s="908"/>
      <c r="JG508" s="908"/>
      <c r="JH508" s="908"/>
      <c r="JI508" s="908"/>
      <c r="JJ508" s="908"/>
      <c r="JK508" s="908"/>
      <c r="JL508" s="908"/>
      <c r="JM508" s="908"/>
      <c r="JN508" s="908"/>
      <c r="JO508" s="908"/>
      <c r="JP508" s="908"/>
      <c r="JQ508" s="908"/>
      <c r="JR508" s="908"/>
      <c r="JS508" s="908"/>
      <c r="JT508" s="908"/>
      <c r="JU508" s="908"/>
      <c r="JV508" s="908"/>
      <c r="JW508" s="908"/>
      <c r="JX508" s="908"/>
      <c r="JY508" s="908"/>
      <c r="JZ508" s="908"/>
      <c r="KA508" s="908"/>
      <c r="KB508" s="908"/>
      <c r="KC508" s="908"/>
      <c r="KD508" s="908"/>
      <c r="KE508" s="908"/>
      <c r="KF508" s="908"/>
      <c r="KG508" s="908"/>
      <c r="KH508" s="908"/>
      <c r="KI508" s="908"/>
      <c r="KJ508" s="908"/>
      <c r="KK508" s="908"/>
      <c r="KL508" s="908"/>
      <c r="KM508" s="908"/>
      <c r="KN508" s="908"/>
      <c r="KS508" s="908"/>
      <c r="KT508" s="908"/>
      <c r="LE508" s="908"/>
      <c r="LF508" s="908"/>
      <c r="LK508" s="908"/>
      <c r="LL508" s="908"/>
      <c r="LW508" s="908"/>
      <c r="LX508" s="908"/>
      <c r="MU508" s="908"/>
      <c r="MV508" s="908"/>
      <c r="NA508" s="908"/>
      <c r="NB508" s="908"/>
      <c r="NG508" s="908"/>
      <c r="NH508" s="908"/>
    </row>
    <row r="509" spans="1:372" s="891" customFormat="1" x14ac:dyDescent="0.25">
      <c r="D509" s="903"/>
      <c r="AD509" s="909"/>
      <c r="AE509" s="909"/>
      <c r="AF509" s="909"/>
      <c r="AG509" s="909"/>
      <c r="AH509" s="909"/>
      <c r="AI509" s="909"/>
      <c r="AJ509" s="909"/>
      <c r="AK509" s="909"/>
      <c r="AL509" s="909"/>
      <c r="AM509" s="909"/>
      <c r="AN509" s="909"/>
      <c r="AO509" s="909"/>
      <c r="AP509" s="909"/>
      <c r="BA509" s="908"/>
      <c r="BB509" s="908"/>
      <c r="BG509" s="908"/>
      <c r="BH509" s="908"/>
      <c r="BM509" s="908"/>
      <c r="BN509" s="908"/>
      <c r="BS509" s="908"/>
      <c r="BT509" s="908"/>
      <c r="BY509" s="908"/>
      <c r="BZ509" s="908"/>
      <c r="CE509" s="908"/>
      <c r="CF509" s="908"/>
      <c r="CK509" s="908"/>
      <c r="CL509" s="908"/>
      <c r="CQ509" s="908"/>
      <c r="CR509" s="908"/>
      <c r="CW509" s="908"/>
      <c r="CX509" s="908"/>
      <c r="DA509" s="908"/>
      <c r="DB509" s="908"/>
      <c r="DE509" s="908"/>
      <c r="DF509" s="908"/>
      <c r="DI509" s="908"/>
      <c r="DJ509" s="908"/>
      <c r="DK509" s="920"/>
      <c r="DL509" s="920"/>
      <c r="DM509" s="921"/>
      <c r="DN509" s="921"/>
      <c r="DO509" s="920"/>
      <c r="DP509" s="920"/>
      <c r="DQ509" s="911"/>
      <c r="DR509" s="911"/>
      <c r="DS509" s="912"/>
      <c r="DT509" s="912"/>
      <c r="DU509" s="911"/>
      <c r="DV509" s="911"/>
      <c r="DW509" s="911"/>
      <c r="DX509" s="911"/>
      <c r="DY509" s="911"/>
      <c r="DZ509" s="911"/>
      <c r="EA509" s="911"/>
      <c r="EB509" s="911"/>
      <c r="EC509" s="911"/>
      <c r="ED509" s="911"/>
      <c r="EE509" s="911"/>
      <c r="EF509" s="911"/>
      <c r="EG509" s="911"/>
      <c r="EH509" s="911"/>
      <c r="EI509" s="911"/>
      <c r="EJ509" s="911"/>
      <c r="EK509" s="911"/>
      <c r="EL509" s="911"/>
      <c r="EM509" s="911"/>
      <c r="EN509" s="911"/>
      <c r="EO509" s="911"/>
      <c r="EP509" s="911"/>
      <c r="EQ509" s="911"/>
      <c r="ER509" s="911"/>
      <c r="ES509" s="911"/>
      <c r="ET509" s="911"/>
      <c r="EU509" s="911"/>
      <c r="EV509" s="911"/>
      <c r="EW509" s="911"/>
      <c r="EX509" s="911"/>
      <c r="EY509" s="911"/>
      <c r="EZ509" s="911"/>
      <c r="FA509" s="911"/>
      <c r="FB509" s="911"/>
      <c r="FC509" s="911"/>
      <c r="FD509" s="911"/>
      <c r="FE509" s="911"/>
      <c r="FF509" s="911"/>
      <c r="FG509" s="911"/>
      <c r="FH509" s="911"/>
      <c r="FI509" s="911"/>
      <c r="FJ509" s="911"/>
      <c r="FK509" s="911"/>
      <c r="FL509" s="911"/>
      <c r="FM509" s="911"/>
      <c r="FN509" s="911"/>
      <c r="FO509" s="911"/>
      <c r="FP509" s="911"/>
      <c r="FQ509" s="911"/>
      <c r="FR509" s="911"/>
      <c r="FU509" s="908"/>
      <c r="FV509" s="908"/>
      <c r="FW509" s="908"/>
      <c r="FX509" s="908"/>
      <c r="FY509" s="908"/>
      <c r="FZ509" s="908"/>
      <c r="GC509" s="908"/>
      <c r="GD509" s="908"/>
      <c r="GG509" s="908"/>
      <c r="GH509" s="908"/>
      <c r="GK509" s="908"/>
      <c r="GL509" s="908"/>
      <c r="GO509" s="908"/>
      <c r="GP509" s="908"/>
      <c r="GS509" s="908"/>
      <c r="GT509" s="908"/>
      <c r="GW509" s="908"/>
      <c r="GX509" s="908"/>
      <c r="HA509" s="908"/>
      <c r="HB509" s="908"/>
      <c r="HE509" s="908"/>
      <c r="HF509" s="908"/>
      <c r="HI509" s="908"/>
      <c r="HJ509" s="908"/>
      <c r="HM509" s="908"/>
      <c r="HN509" s="908"/>
      <c r="HQ509" s="908"/>
      <c r="HR509" s="908"/>
      <c r="HU509" s="908"/>
      <c r="HV509" s="908"/>
      <c r="HY509" s="908"/>
      <c r="HZ509" s="908"/>
      <c r="IC509" s="908"/>
      <c r="ID509" s="908"/>
      <c r="IE509" s="908"/>
      <c r="IF509" s="908"/>
      <c r="IG509" s="908"/>
      <c r="IH509" s="908"/>
      <c r="IK509" s="908"/>
      <c r="IL509" s="908"/>
      <c r="IO509" s="908"/>
      <c r="IP509" s="908"/>
      <c r="IQ509" s="908"/>
      <c r="IR509" s="908"/>
      <c r="IS509" s="908"/>
      <c r="IT509" s="908"/>
      <c r="IU509" s="908"/>
      <c r="IV509" s="908"/>
      <c r="IW509" s="908"/>
      <c r="IX509" s="908"/>
      <c r="IY509" s="908"/>
      <c r="IZ509" s="908"/>
      <c r="JA509" s="908"/>
      <c r="JB509" s="908"/>
      <c r="JC509" s="908"/>
      <c r="JD509" s="908"/>
      <c r="JE509" s="908"/>
      <c r="JF509" s="908"/>
      <c r="JG509" s="908"/>
      <c r="JH509" s="908"/>
      <c r="JI509" s="908"/>
      <c r="JJ509" s="908"/>
      <c r="JK509" s="908"/>
      <c r="JL509" s="908"/>
      <c r="JM509" s="908"/>
      <c r="JN509" s="908"/>
      <c r="JO509" s="908"/>
      <c r="JP509" s="908"/>
      <c r="JQ509" s="908"/>
      <c r="JR509" s="908"/>
      <c r="JS509" s="908"/>
      <c r="JT509" s="908"/>
      <c r="JU509" s="908"/>
      <c r="JV509" s="908"/>
      <c r="JW509" s="908"/>
      <c r="JX509" s="908"/>
      <c r="JY509" s="908"/>
      <c r="JZ509" s="908"/>
      <c r="KA509" s="908"/>
      <c r="KB509" s="908"/>
      <c r="KC509" s="908"/>
      <c r="KD509" s="908"/>
      <c r="KE509" s="908"/>
      <c r="KF509" s="908"/>
      <c r="KG509" s="908"/>
      <c r="KH509" s="908"/>
      <c r="KI509" s="908"/>
      <c r="KJ509" s="908"/>
      <c r="KK509" s="908"/>
      <c r="KL509" s="908"/>
      <c r="KM509" s="908"/>
      <c r="KN509" s="908"/>
      <c r="KS509" s="908"/>
      <c r="KT509" s="908"/>
      <c r="LE509" s="908"/>
      <c r="LF509" s="908"/>
      <c r="LK509" s="908"/>
      <c r="LL509" s="908"/>
      <c r="LW509" s="908"/>
      <c r="LX509" s="908"/>
      <c r="MU509" s="908"/>
      <c r="MV509" s="908"/>
      <c r="NA509" s="908"/>
      <c r="NB509" s="908"/>
      <c r="NG509" s="908"/>
      <c r="NH509" s="908"/>
    </row>
    <row r="510" spans="1:372" s="891" customFormat="1" x14ac:dyDescent="0.25">
      <c r="D510" s="903"/>
      <c r="AD510" s="909"/>
      <c r="AE510" s="909"/>
      <c r="AF510" s="909"/>
      <c r="AG510" s="909"/>
      <c r="AH510" s="909"/>
      <c r="AI510" s="909"/>
      <c r="AJ510" s="909"/>
      <c r="AK510" s="909"/>
      <c r="AL510" s="909"/>
      <c r="AM510" s="909"/>
      <c r="AN510" s="909"/>
      <c r="AO510" s="909"/>
      <c r="AP510" s="909"/>
      <c r="BA510" s="908"/>
      <c r="BB510" s="908"/>
      <c r="BG510" s="908"/>
      <c r="BH510" s="908"/>
      <c r="BM510" s="908"/>
      <c r="BN510" s="908"/>
      <c r="BS510" s="908"/>
      <c r="BT510" s="908"/>
      <c r="BY510" s="908"/>
      <c r="BZ510" s="908"/>
      <c r="CE510" s="908"/>
      <c r="CF510" s="908"/>
      <c r="CK510" s="908"/>
      <c r="CL510" s="908"/>
      <c r="CQ510" s="908"/>
      <c r="CR510" s="908"/>
      <c r="CW510" s="908"/>
      <c r="CX510" s="908"/>
      <c r="DA510" s="908"/>
      <c r="DB510" s="908"/>
      <c r="DE510" s="908"/>
      <c r="DF510" s="908"/>
      <c r="DI510" s="908"/>
      <c r="DJ510" s="908"/>
      <c r="DK510" s="920"/>
      <c r="DL510" s="920"/>
      <c r="DM510" s="921"/>
      <c r="DN510" s="921"/>
      <c r="DO510" s="920"/>
      <c r="DP510" s="920"/>
      <c r="DQ510" s="911"/>
      <c r="DR510" s="911"/>
      <c r="DS510" s="912"/>
      <c r="DT510" s="912"/>
      <c r="DU510" s="911"/>
      <c r="DV510" s="911"/>
      <c r="DW510" s="911"/>
      <c r="DX510" s="911"/>
      <c r="DY510" s="911"/>
      <c r="DZ510" s="911"/>
      <c r="EA510" s="911"/>
      <c r="EB510" s="911"/>
      <c r="EC510" s="911"/>
      <c r="ED510" s="911"/>
      <c r="EE510" s="911"/>
      <c r="EF510" s="911"/>
      <c r="EG510" s="911"/>
      <c r="EH510" s="911"/>
      <c r="EI510" s="911"/>
      <c r="EJ510" s="911"/>
      <c r="EK510" s="911"/>
      <c r="EL510" s="911"/>
      <c r="EM510" s="911"/>
      <c r="EN510" s="911"/>
      <c r="EO510" s="911"/>
      <c r="EP510" s="911"/>
      <c r="EQ510" s="911"/>
      <c r="ER510" s="911"/>
      <c r="ES510" s="911"/>
      <c r="ET510" s="911"/>
      <c r="EU510" s="911"/>
      <c r="EV510" s="911"/>
      <c r="EW510" s="911"/>
      <c r="EX510" s="911"/>
      <c r="EY510" s="911"/>
      <c r="EZ510" s="911"/>
      <c r="FA510" s="911"/>
      <c r="FB510" s="911"/>
      <c r="FC510" s="911"/>
      <c r="FD510" s="911"/>
      <c r="FE510" s="911"/>
      <c r="FF510" s="911"/>
      <c r="FG510" s="911"/>
      <c r="FH510" s="911"/>
      <c r="FI510" s="911"/>
      <c r="FJ510" s="911"/>
      <c r="FK510" s="911"/>
      <c r="FL510" s="911"/>
      <c r="FM510" s="911"/>
      <c r="FN510" s="911"/>
      <c r="FO510" s="911"/>
      <c r="FP510" s="911"/>
      <c r="FQ510" s="911"/>
      <c r="FR510" s="911"/>
      <c r="FU510" s="908"/>
      <c r="FV510" s="908"/>
      <c r="FW510" s="908"/>
      <c r="FX510" s="908"/>
      <c r="FY510" s="908"/>
      <c r="FZ510" s="908"/>
      <c r="GC510" s="908"/>
      <c r="GD510" s="908"/>
      <c r="GG510" s="908"/>
      <c r="GH510" s="908"/>
      <c r="GK510" s="908"/>
      <c r="GL510" s="908"/>
      <c r="GO510" s="908"/>
      <c r="GP510" s="908"/>
      <c r="GS510" s="908"/>
      <c r="GT510" s="908"/>
      <c r="GW510" s="908"/>
      <c r="GX510" s="908"/>
      <c r="HA510" s="908"/>
      <c r="HB510" s="908"/>
      <c r="HE510" s="908"/>
      <c r="HF510" s="908"/>
      <c r="HI510" s="908"/>
      <c r="HJ510" s="908"/>
      <c r="HM510" s="908"/>
      <c r="HN510" s="908"/>
      <c r="HQ510" s="908"/>
      <c r="HR510" s="908"/>
      <c r="HU510" s="908"/>
      <c r="HV510" s="908"/>
      <c r="HY510" s="908"/>
      <c r="HZ510" s="908"/>
      <c r="IC510" s="908"/>
      <c r="ID510" s="908"/>
      <c r="IE510" s="908"/>
      <c r="IF510" s="908"/>
      <c r="IG510" s="908"/>
      <c r="IH510" s="908"/>
      <c r="IK510" s="908"/>
      <c r="IL510" s="908"/>
      <c r="IO510" s="908"/>
      <c r="IP510" s="908"/>
      <c r="IQ510" s="908"/>
      <c r="IR510" s="908"/>
      <c r="IS510" s="908"/>
      <c r="IT510" s="908"/>
      <c r="IU510" s="908"/>
      <c r="IV510" s="908"/>
      <c r="IW510" s="908"/>
      <c r="IX510" s="908"/>
      <c r="IY510" s="908"/>
      <c r="IZ510" s="908"/>
      <c r="JA510" s="908"/>
      <c r="JB510" s="908"/>
      <c r="JC510" s="908"/>
      <c r="JD510" s="908"/>
      <c r="JE510" s="908"/>
      <c r="JF510" s="908"/>
      <c r="JG510" s="908"/>
      <c r="JH510" s="908"/>
      <c r="JI510" s="908"/>
      <c r="JJ510" s="908"/>
      <c r="JK510" s="908"/>
      <c r="JL510" s="908"/>
      <c r="JM510" s="908"/>
      <c r="JN510" s="908"/>
      <c r="JO510" s="908"/>
      <c r="JP510" s="908"/>
      <c r="JQ510" s="908"/>
      <c r="JR510" s="908"/>
      <c r="JS510" s="908"/>
      <c r="JT510" s="908"/>
      <c r="JU510" s="908"/>
      <c r="JV510" s="908"/>
      <c r="JW510" s="908"/>
      <c r="JX510" s="908"/>
      <c r="JY510" s="908"/>
      <c r="JZ510" s="908"/>
      <c r="KA510" s="908"/>
      <c r="KB510" s="908"/>
      <c r="KC510" s="908"/>
      <c r="KD510" s="908"/>
      <c r="KE510" s="908"/>
      <c r="KF510" s="908"/>
      <c r="KG510" s="908"/>
      <c r="KH510" s="908"/>
      <c r="KI510" s="908"/>
      <c r="KJ510" s="908"/>
      <c r="KK510" s="908"/>
      <c r="KL510" s="908"/>
      <c r="KM510" s="908"/>
      <c r="KN510" s="908"/>
      <c r="KS510" s="908"/>
      <c r="KT510" s="908"/>
      <c r="LE510" s="908"/>
      <c r="LF510" s="908"/>
      <c r="LK510" s="908"/>
      <c r="LL510" s="908"/>
      <c r="LW510" s="908"/>
      <c r="LX510" s="908"/>
      <c r="MU510" s="908"/>
      <c r="MV510" s="908"/>
      <c r="NA510" s="908"/>
      <c r="NB510" s="908"/>
      <c r="NG510" s="908"/>
      <c r="NH510" s="908"/>
    </row>
    <row r="511" spans="1:372" s="891" customFormat="1" x14ac:dyDescent="0.25">
      <c r="D511" s="903"/>
      <c r="AD511" s="909"/>
      <c r="AE511" s="909"/>
      <c r="AF511" s="909"/>
      <c r="AG511" s="909"/>
      <c r="AH511" s="909"/>
      <c r="AI511" s="909"/>
      <c r="AJ511" s="909"/>
      <c r="AK511" s="909"/>
      <c r="AL511" s="909"/>
      <c r="AM511" s="909"/>
      <c r="AN511" s="909"/>
      <c r="AO511" s="909"/>
      <c r="AP511" s="909"/>
      <c r="BA511" s="908"/>
      <c r="BB511" s="908"/>
      <c r="BG511" s="908"/>
      <c r="BH511" s="908"/>
      <c r="BM511" s="908"/>
      <c r="BN511" s="908"/>
      <c r="BS511" s="908"/>
      <c r="BT511" s="908"/>
      <c r="BY511" s="908"/>
      <c r="BZ511" s="908"/>
      <c r="CE511" s="908"/>
      <c r="CF511" s="908"/>
      <c r="CK511" s="908"/>
      <c r="CL511" s="908"/>
      <c r="CQ511" s="908"/>
      <c r="CR511" s="908"/>
      <c r="CW511" s="908"/>
      <c r="CX511" s="908"/>
      <c r="DA511" s="908"/>
      <c r="DB511" s="908"/>
      <c r="DE511" s="908"/>
      <c r="DF511" s="908"/>
      <c r="DI511" s="908"/>
      <c r="DJ511" s="908"/>
      <c r="DK511" s="920"/>
      <c r="DL511" s="920"/>
      <c r="DM511" s="921"/>
      <c r="DN511" s="921"/>
      <c r="DO511" s="920"/>
      <c r="DP511" s="920"/>
      <c r="DQ511" s="911"/>
      <c r="DR511" s="911"/>
      <c r="DS511" s="912"/>
      <c r="DT511" s="912"/>
      <c r="DU511" s="911"/>
      <c r="DV511" s="911"/>
      <c r="DW511" s="911"/>
      <c r="DX511" s="911"/>
      <c r="DY511" s="911"/>
      <c r="DZ511" s="911"/>
      <c r="EA511" s="911"/>
      <c r="EB511" s="911"/>
      <c r="EC511" s="911"/>
      <c r="ED511" s="911"/>
      <c r="EE511" s="911"/>
      <c r="EF511" s="911"/>
      <c r="EG511" s="911"/>
      <c r="EH511" s="911"/>
      <c r="EI511" s="911"/>
      <c r="EJ511" s="911"/>
      <c r="EK511" s="911"/>
      <c r="EL511" s="911"/>
      <c r="EM511" s="911"/>
      <c r="EN511" s="911"/>
      <c r="EO511" s="911"/>
      <c r="EP511" s="911"/>
      <c r="EQ511" s="911"/>
      <c r="ER511" s="911"/>
      <c r="ES511" s="911"/>
      <c r="ET511" s="911"/>
      <c r="EU511" s="911"/>
      <c r="EV511" s="911"/>
      <c r="EW511" s="911"/>
      <c r="EX511" s="911"/>
      <c r="EY511" s="911"/>
      <c r="EZ511" s="911"/>
      <c r="FA511" s="911"/>
      <c r="FB511" s="911"/>
      <c r="FC511" s="911"/>
      <c r="FD511" s="911"/>
      <c r="FE511" s="911"/>
      <c r="FF511" s="911"/>
      <c r="FG511" s="911"/>
      <c r="FH511" s="911"/>
      <c r="FI511" s="911"/>
      <c r="FJ511" s="911"/>
      <c r="FK511" s="911"/>
      <c r="FL511" s="911"/>
      <c r="FM511" s="911"/>
      <c r="FN511" s="911"/>
      <c r="FO511" s="911"/>
      <c r="FP511" s="911"/>
      <c r="FQ511" s="911"/>
      <c r="FR511" s="911"/>
      <c r="FU511" s="908"/>
      <c r="FV511" s="908"/>
      <c r="FW511" s="908"/>
      <c r="FX511" s="908"/>
      <c r="FY511" s="908"/>
      <c r="FZ511" s="908"/>
      <c r="GC511" s="908"/>
      <c r="GD511" s="908"/>
      <c r="GG511" s="908"/>
      <c r="GH511" s="908"/>
      <c r="GK511" s="908"/>
      <c r="GL511" s="908"/>
      <c r="GO511" s="908"/>
      <c r="GP511" s="908"/>
      <c r="GS511" s="908"/>
      <c r="GT511" s="908"/>
      <c r="GW511" s="908"/>
      <c r="GX511" s="908"/>
      <c r="HA511" s="908"/>
      <c r="HB511" s="908"/>
      <c r="HE511" s="908"/>
      <c r="HF511" s="908"/>
      <c r="HI511" s="908"/>
      <c r="HJ511" s="908"/>
      <c r="HM511" s="908"/>
      <c r="HN511" s="908"/>
      <c r="HQ511" s="908"/>
      <c r="HR511" s="908"/>
      <c r="HU511" s="908"/>
      <c r="HV511" s="908"/>
      <c r="HY511" s="908"/>
      <c r="HZ511" s="908"/>
      <c r="IC511" s="908"/>
      <c r="ID511" s="908"/>
      <c r="IE511" s="908"/>
      <c r="IF511" s="908"/>
      <c r="IG511" s="908"/>
      <c r="IH511" s="908"/>
      <c r="IK511" s="908"/>
      <c r="IL511" s="908"/>
      <c r="IO511" s="908"/>
      <c r="IP511" s="908"/>
      <c r="IQ511" s="908"/>
      <c r="IR511" s="908"/>
      <c r="IS511" s="908"/>
      <c r="IT511" s="908"/>
      <c r="IU511" s="908"/>
      <c r="IV511" s="908"/>
      <c r="IW511" s="908"/>
      <c r="IX511" s="908"/>
      <c r="IY511" s="908"/>
      <c r="IZ511" s="908"/>
      <c r="JA511" s="908"/>
      <c r="JB511" s="908"/>
      <c r="JC511" s="908"/>
      <c r="JD511" s="908"/>
      <c r="JE511" s="908"/>
      <c r="JF511" s="908"/>
      <c r="JG511" s="908"/>
      <c r="JH511" s="908"/>
      <c r="JI511" s="908"/>
      <c r="JJ511" s="908"/>
      <c r="JK511" s="908"/>
      <c r="JL511" s="908"/>
      <c r="JM511" s="908"/>
      <c r="JN511" s="908"/>
      <c r="JO511" s="908"/>
      <c r="JP511" s="908"/>
      <c r="JQ511" s="908"/>
      <c r="JR511" s="908"/>
      <c r="JS511" s="908"/>
      <c r="JT511" s="908"/>
      <c r="JU511" s="908"/>
      <c r="JV511" s="908"/>
      <c r="JW511" s="908"/>
      <c r="JX511" s="908"/>
      <c r="JY511" s="908"/>
      <c r="JZ511" s="908"/>
      <c r="KA511" s="908"/>
      <c r="KB511" s="908"/>
      <c r="KC511" s="908"/>
      <c r="KD511" s="908"/>
      <c r="KE511" s="908"/>
      <c r="KF511" s="908"/>
      <c r="KG511" s="908"/>
      <c r="KH511" s="908"/>
      <c r="KI511" s="908"/>
      <c r="KJ511" s="908"/>
      <c r="KK511" s="908"/>
      <c r="KL511" s="908"/>
      <c r="KM511" s="908"/>
      <c r="KN511" s="908"/>
      <c r="KS511" s="908"/>
      <c r="KT511" s="908"/>
      <c r="LE511" s="908"/>
      <c r="LF511" s="908"/>
      <c r="LK511" s="908"/>
      <c r="LL511" s="908"/>
      <c r="LW511" s="908"/>
      <c r="LX511" s="908"/>
      <c r="MU511" s="908"/>
      <c r="MV511" s="908"/>
      <c r="NA511" s="908"/>
      <c r="NB511" s="908"/>
      <c r="NG511" s="908"/>
      <c r="NH511" s="908"/>
    </row>
    <row r="512" spans="1:372" s="891" customFormat="1" x14ac:dyDescent="0.25">
      <c r="D512" s="903"/>
      <c r="AD512" s="909"/>
      <c r="AE512" s="909"/>
      <c r="AF512" s="909"/>
      <c r="AG512" s="909"/>
      <c r="AH512" s="909"/>
      <c r="AI512" s="909"/>
      <c r="AJ512" s="909"/>
      <c r="AK512" s="909"/>
      <c r="AL512" s="909"/>
      <c r="AM512" s="909"/>
      <c r="AN512" s="909"/>
      <c r="AO512" s="909"/>
      <c r="AP512" s="909"/>
      <c r="BA512" s="908"/>
      <c r="BB512" s="908"/>
      <c r="BG512" s="908"/>
      <c r="BH512" s="908"/>
      <c r="BM512" s="908"/>
      <c r="BN512" s="908"/>
      <c r="BS512" s="908"/>
      <c r="BT512" s="908"/>
      <c r="BY512" s="908"/>
      <c r="BZ512" s="908"/>
      <c r="CE512" s="908"/>
      <c r="CF512" s="908"/>
      <c r="CK512" s="908"/>
      <c r="CL512" s="908"/>
      <c r="CQ512" s="908"/>
      <c r="CR512" s="908"/>
      <c r="CW512" s="908"/>
      <c r="CX512" s="908"/>
      <c r="DA512" s="908"/>
      <c r="DB512" s="908"/>
      <c r="DE512" s="908"/>
      <c r="DF512" s="908"/>
      <c r="DI512" s="908"/>
      <c r="DJ512" s="908"/>
      <c r="DK512" s="920"/>
      <c r="DL512" s="920"/>
      <c r="DM512" s="921"/>
      <c r="DN512" s="921"/>
      <c r="DO512" s="920"/>
      <c r="DP512" s="920"/>
      <c r="DQ512" s="911"/>
      <c r="DR512" s="911"/>
      <c r="DS512" s="912"/>
      <c r="DT512" s="912"/>
      <c r="DU512" s="911"/>
      <c r="DV512" s="911"/>
      <c r="DW512" s="911"/>
      <c r="DX512" s="911"/>
      <c r="DY512" s="911"/>
      <c r="DZ512" s="911"/>
      <c r="EA512" s="911"/>
      <c r="EB512" s="911"/>
      <c r="EC512" s="911"/>
      <c r="ED512" s="911"/>
      <c r="EE512" s="911"/>
      <c r="EF512" s="911"/>
      <c r="EG512" s="911"/>
      <c r="EH512" s="911"/>
      <c r="EI512" s="911"/>
      <c r="EJ512" s="911"/>
      <c r="EK512" s="911"/>
      <c r="EL512" s="911"/>
      <c r="EM512" s="911"/>
      <c r="EN512" s="911"/>
      <c r="EO512" s="911"/>
      <c r="EP512" s="911"/>
      <c r="EQ512" s="911"/>
      <c r="ER512" s="911"/>
      <c r="ES512" s="911"/>
      <c r="ET512" s="911"/>
      <c r="EU512" s="911"/>
      <c r="EV512" s="911"/>
      <c r="EW512" s="911"/>
      <c r="EX512" s="911"/>
      <c r="EY512" s="911"/>
      <c r="EZ512" s="911"/>
      <c r="FA512" s="911"/>
      <c r="FB512" s="911"/>
      <c r="FC512" s="911"/>
      <c r="FD512" s="911"/>
      <c r="FE512" s="911"/>
      <c r="FF512" s="911"/>
      <c r="FG512" s="911"/>
      <c r="FH512" s="911"/>
      <c r="FI512" s="911"/>
      <c r="FJ512" s="911"/>
      <c r="FK512" s="911"/>
      <c r="FL512" s="911"/>
      <c r="FM512" s="911"/>
      <c r="FN512" s="911"/>
      <c r="FO512" s="911"/>
      <c r="FP512" s="911"/>
      <c r="FQ512" s="911"/>
      <c r="FR512" s="911"/>
      <c r="FU512" s="908"/>
      <c r="FV512" s="908"/>
      <c r="FW512" s="908"/>
      <c r="FX512" s="908"/>
      <c r="FY512" s="908"/>
      <c r="FZ512" s="908"/>
      <c r="GC512" s="908"/>
      <c r="GD512" s="908"/>
      <c r="GG512" s="908"/>
      <c r="GH512" s="908"/>
      <c r="GK512" s="908"/>
      <c r="GL512" s="908"/>
      <c r="GO512" s="908"/>
      <c r="GP512" s="908"/>
      <c r="GS512" s="908"/>
      <c r="GT512" s="908"/>
      <c r="GW512" s="908"/>
      <c r="GX512" s="908"/>
      <c r="HA512" s="908"/>
      <c r="HB512" s="908"/>
      <c r="HE512" s="908"/>
      <c r="HF512" s="908"/>
      <c r="HI512" s="908"/>
      <c r="HJ512" s="908"/>
      <c r="HM512" s="908"/>
      <c r="HN512" s="908"/>
      <c r="HQ512" s="908"/>
      <c r="HR512" s="908"/>
      <c r="HU512" s="908"/>
      <c r="HV512" s="908"/>
      <c r="HY512" s="908"/>
      <c r="HZ512" s="908"/>
      <c r="IC512" s="908"/>
      <c r="ID512" s="908"/>
      <c r="IE512" s="908"/>
      <c r="IF512" s="908"/>
      <c r="IG512" s="908"/>
      <c r="IH512" s="908"/>
      <c r="IK512" s="908"/>
      <c r="IL512" s="908"/>
      <c r="IO512" s="908"/>
      <c r="IP512" s="908"/>
      <c r="IQ512" s="908"/>
      <c r="IR512" s="908"/>
      <c r="IS512" s="908"/>
      <c r="IT512" s="908"/>
      <c r="IU512" s="908"/>
      <c r="IV512" s="908"/>
      <c r="IW512" s="908"/>
      <c r="IX512" s="908"/>
      <c r="IY512" s="908"/>
      <c r="IZ512" s="908"/>
      <c r="JA512" s="908"/>
      <c r="JB512" s="908"/>
      <c r="JC512" s="908"/>
      <c r="JD512" s="908"/>
      <c r="JE512" s="908"/>
      <c r="JF512" s="908"/>
      <c r="JG512" s="908"/>
      <c r="JH512" s="908"/>
      <c r="JI512" s="908"/>
      <c r="JJ512" s="908"/>
      <c r="JK512" s="908"/>
      <c r="JL512" s="908"/>
      <c r="JM512" s="908"/>
      <c r="JN512" s="908"/>
      <c r="JO512" s="908"/>
      <c r="JP512" s="908"/>
      <c r="JQ512" s="908"/>
      <c r="JR512" s="908"/>
      <c r="JS512" s="908"/>
      <c r="JT512" s="908"/>
      <c r="JU512" s="908"/>
      <c r="JV512" s="908"/>
      <c r="JW512" s="908"/>
      <c r="JX512" s="908"/>
      <c r="JY512" s="908"/>
      <c r="JZ512" s="908"/>
      <c r="KA512" s="908"/>
      <c r="KB512" s="908"/>
      <c r="KC512" s="908"/>
      <c r="KD512" s="908"/>
      <c r="KE512" s="908"/>
      <c r="KF512" s="908"/>
      <c r="KG512" s="908"/>
      <c r="KH512" s="908"/>
      <c r="KI512" s="908"/>
      <c r="KJ512" s="908"/>
      <c r="KK512" s="908"/>
      <c r="KL512" s="908"/>
      <c r="KM512" s="908"/>
      <c r="KN512" s="908"/>
      <c r="KS512" s="908"/>
      <c r="KT512" s="908"/>
      <c r="LE512" s="908"/>
      <c r="LF512" s="908"/>
      <c r="LK512" s="908"/>
      <c r="LL512" s="908"/>
      <c r="LW512" s="908"/>
      <c r="LX512" s="908"/>
      <c r="MU512" s="908"/>
      <c r="MV512" s="908"/>
      <c r="NA512" s="908"/>
      <c r="NB512" s="908"/>
      <c r="NG512" s="908"/>
      <c r="NH512" s="908"/>
    </row>
    <row r="513" spans="4:372" s="891" customFormat="1" x14ac:dyDescent="0.25">
      <c r="D513" s="903"/>
      <c r="AD513" s="909"/>
      <c r="AE513" s="909"/>
      <c r="AF513" s="909"/>
      <c r="AG513" s="909"/>
      <c r="AH513" s="909"/>
      <c r="AI513" s="909"/>
      <c r="AJ513" s="909"/>
      <c r="AK513" s="909"/>
      <c r="AL513" s="909"/>
      <c r="AM513" s="909"/>
      <c r="AN513" s="909"/>
      <c r="AO513" s="909"/>
      <c r="AP513" s="909"/>
      <c r="BA513" s="908"/>
      <c r="BB513" s="908"/>
      <c r="BG513" s="908"/>
      <c r="BH513" s="908"/>
      <c r="BM513" s="908"/>
      <c r="BN513" s="908"/>
      <c r="BS513" s="908"/>
      <c r="BT513" s="908"/>
      <c r="BY513" s="908"/>
      <c r="BZ513" s="908"/>
      <c r="CE513" s="908"/>
      <c r="CF513" s="908"/>
      <c r="CK513" s="908"/>
      <c r="CL513" s="908"/>
      <c r="CQ513" s="908"/>
      <c r="CR513" s="908"/>
      <c r="CW513" s="908"/>
      <c r="CX513" s="908"/>
      <c r="DA513" s="908"/>
      <c r="DB513" s="908"/>
      <c r="DE513" s="908"/>
      <c r="DF513" s="908"/>
      <c r="DI513" s="908"/>
      <c r="DJ513" s="908"/>
      <c r="DK513" s="920"/>
      <c r="DL513" s="920"/>
      <c r="DM513" s="921"/>
      <c r="DN513" s="921"/>
      <c r="DO513" s="920"/>
      <c r="DP513" s="920"/>
      <c r="DQ513" s="911"/>
      <c r="DR513" s="911"/>
      <c r="DS513" s="912"/>
      <c r="DT513" s="912"/>
      <c r="DU513" s="911"/>
      <c r="DV513" s="911"/>
      <c r="DW513" s="911"/>
      <c r="DX513" s="911"/>
      <c r="DY513" s="911"/>
      <c r="DZ513" s="911"/>
      <c r="EA513" s="911"/>
      <c r="EB513" s="911"/>
      <c r="EC513" s="911"/>
      <c r="ED513" s="911"/>
      <c r="EE513" s="911"/>
      <c r="EF513" s="911"/>
      <c r="EG513" s="911"/>
      <c r="EH513" s="911"/>
      <c r="EI513" s="911"/>
      <c r="EJ513" s="911"/>
      <c r="EK513" s="911"/>
      <c r="EL513" s="911"/>
      <c r="EM513" s="911"/>
      <c r="EN513" s="911"/>
      <c r="EO513" s="911"/>
      <c r="EP513" s="911"/>
      <c r="EQ513" s="911"/>
      <c r="ER513" s="911"/>
      <c r="ES513" s="911"/>
      <c r="ET513" s="911"/>
      <c r="EU513" s="911"/>
      <c r="EV513" s="911"/>
      <c r="EW513" s="911"/>
      <c r="EX513" s="911"/>
      <c r="EY513" s="911"/>
      <c r="EZ513" s="911"/>
      <c r="FA513" s="911"/>
      <c r="FB513" s="911"/>
      <c r="FC513" s="911"/>
      <c r="FD513" s="911"/>
      <c r="FE513" s="911"/>
      <c r="FF513" s="911"/>
      <c r="FG513" s="911"/>
      <c r="FH513" s="911"/>
      <c r="FI513" s="911"/>
      <c r="FJ513" s="911"/>
      <c r="FK513" s="911"/>
      <c r="FL513" s="911"/>
      <c r="FM513" s="911"/>
      <c r="FN513" s="911"/>
      <c r="FO513" s="911"/>
      <c r="FP513" s="911"/>
      <c r="FQ513" s="911"/>
      <c r="FR513" s="911"/>
      <c r="FU513" s="908"/>
      <c r="FV513" s="908"/>
      <c r="FW513" s="908"/>
      <c r="FX513" s="908"/>
      <c r="FY513" s="908"/>
      <c r="FZ513" s="908"/>
      <c r="GC513" s="908"/>
      <c r="GD513" s="908"/>
      <c r="GG513" s="908"/>
      <c r="GH513" s="908"/>
      <c r="GK513" s="908"/>
      <c r="GL513" s="908"/>
      <c r="GO513" s="908"/>
      <c r="GP513" s="908"/>
      <c r="GS513" s="908"/>
      <c r="GT513" s="908"/>
      <c r="GW513" s="908"/>
      <c r="GX513" s="908"/>
      <c r="HA513" s="908"/>
      <c r="HB513" s="908"/>
      <c r="HE513" s="908"/>
      <c r="HF513" s="908"/>
      <c r="HI513" s="908"/>
      <c r="HJ513" s="908"/>
      <c r="HM513" s="908"/>
      <c r="HN513" s="908"/>
      <c r="HQ513" s="908"/>
      <c r="HR513" s="908"/>
      <c r="HU513" s="908"/>
      <c r="HV513" s="908"/>
      <c r="HY513" s="908"/>
      <c r="HZ513" s="908"/>
      <c r="IC513" s="908"/>
      <c r="ID513" s="908"/>
      <c r="IE513" s="908"/>
      <c r="IF513" s="908"/>
      <c r="IG513" s="908"/>
      <c r="IH513" s="908"/>
      <c r="IK513" s="908"/>
      <c r="IL513" s="908"/>
      <c r="IO513" s="908"/>
      <c r="IP513" s="908"/>
      <c r="IQ513" s="908"/>
      <c r="IR513" s="908"/>
      <c r="IS513" s="908"/>
      <c r="IT513" s="908"/>
      <c r="IU513" s="908"/>
      <c r="IV513" s="908"/>
      <c r="IW513" s="908"/>
      <c r="IX513" s="908"/>
      <c r="IY513" s="908"/>
      <c r="IZ513" s="908"/>
      <c r="JA513" s="908"/>
      <c r="JB513" s="908"/>
      <c r="JC513" s="908"/>
      <c r="JD513" s="908"/>
      <c r="JE513" s="908"/>
      <c r="JF513" s="908"/>
      <c r="JG513" s="908"/>
      <c r="JH513" s="908"/>
      <c r="JI513" s="908"/>
      <c r="JJ513" s="908"/>
      <c r="JK513" s="908"/>
      <c r="JL513" s="908"/>
      <c r="JM513" s="908"/>
      <c r="JN513" s="908"/>
      <c r="JO513" s="908"/>
      <c r="JP513" s="908"/>
      <c r="JQ513" s="908"/>
      <c r="JR513" s="908"/>
      <c r="JS513" s="908"/>
      <c r="JT513" s="908"/>
      <c r="JU513" s="908"/>
      <c r="JV513" s="908"/>
      <c r="JW513" s="908"/>
      <c r="JX513" s="908"/>
      <c r="JY513" s="908"/>
      <c r="JZ513" s="908"/>
      <c r="KA513" s="908"/>
      <c r="KB513" s="908"/>
      <c r="KC513" s="908"/>
      <c r="KD513" s="908"/>
      <c r="KE513" s="908"/>
      <c r="KF513" s="908"/>
      <c r="KG513" s="908"/>
      <c r="KH513" s="908"/>
      <c r="KI513" s="908"/>
      <c r="KJ513" s="908"/>
      <c r="KK513" s="908"/>
      <c r="KL513" s="908"/>
      <c r="KM513" s="908"/>
      <c r="KN513" s="908"/>
      <c r="KS513" s="908"/>
      <c r="KT513" s="908"/>
      <c r="LE513" s="908"/>
      <c r="LF513" s="908"/>
      <c r="LK513" s="908"/>
      <c r="LL513" s="908"/>
      <c r="LW513" s="908"/>
      <c r="LX513" s="908"/>
      <c r="MU513" s="908"/>
      <c r="MV513" s="908"/>
      <c r="NA513" s="908"/>
      <c r="NB513" s="908"/>
      <c r="NG513" s="908"/>
      <c r="NH513" s="908"/>
    </row>
    <row r="514" spans="4:372" s="891" customFormat="1" x14ac:dyDescent="0.25">
      <c r="D514" s="903"/>
      <c r="AD514" s="909"/>
      <c r="AE514" s="909"/>
      <c r="AF514" s="909"/>
      <c r="AG514" s="909"/>
      <c r="AH514" s="909"/>
      <c r="AI514" s="909"/>
      <c r="AJ514" s="909"/>
      <c r="AK514" s="909"/>
      <c r="AL514" s="909"/>
      <c r="AM514" s="909"/>
      <c r="AN514" s="909"/>
      <c r="AO514" s="909"/>
      <c r="AP514" s="909"/>
      <c r="BA514" s="908"/>
      <c r="BB514" s="908"/>
      <c r="BG514" s="908"/>
      <c r="BH514" s="908"/>
      <c r="BM514" s="908"/>
      <c r="BN514" s="908"/>
      <c r="BS514" s="908"/>
      <c r="BT514" s="908"/>
      <c r="BY514" s="908"/>
      <c r="BZ514" s="908"/>
      <c r="CE514" s="908"/>
      <c r="CF514" s="908"/>
      <c r="CK514" s="908"/>
      <c r="CL514" s="908"/>
      <c r="CQ514" s="908"/>
      <c r="CR514" s="908"/>
      <c r="CW514" s="908"/>
      <c r="CX514" s="908"/>
      <c r="DA514" s="908"/>
      <c r="DB514" s="908"/>
      <c r="DE514" s="908"/>
      <c r="DF514" s="908"/>
      <c r="DI514" s="908"/>
      <c r="DJ514" s="908"/>
      <c r="DK514" s="920"/>
      <c r="DL514" s="920"/>
      <c r="DM514" s="921"/>
      <c r="DN514" s="921"/>
      <c r="DO514" s="920"/>
      <c r="DP514" s="920"/>
      <c r="DQ514" s="911"/>
      <c r="DR514" s="911"/>
      <c r="DS514" s="912"/>
      <c r="DT514" s="912"/>
      <c r="DU514" s="911"/>
      <c r="DV514" s="911"/>
      <c r="DW514" s="911"/>
      <c r="DX514" s="911"/>
      <c r="DY514" s="911"/>
      <c r="DZ514" s="911"/>
      <c r="EA514" s="911"/>
      <c r="EB514" s="911"/>
      <c r="EC514" s="911"/>
      <c r="ED514" s="911"/>
      <c r="EE514" s="911"/>
      <c r="EF514" s="911"/>
      <c r="EG514" s="911"/>
      <c r="EH514" s="911"/>
      <c r="EI514" s="911"/>
      <c r="EJ514" s="911"/>
      <c r="EK514" s="911"/>
      <c r="EL514" s="911"/>
      <c r="EM514" s="911"/>
      <c r="EN514" s="911"/>
      <c r="EO514" s="911"/>
      <c r="EP514" s="911"/>
      <c r="EQ514" s="911"/>
      <c r="ER514" s="911"/>
      <c r="ES514" s="911"/>
      <c r="ET514" s="911"/>
      <c r="EU514" s="911"/>
      <c r="EV514" s="911"/>
      <c r="EW514" s="911"/>
      <c r="EX514" s="911"/>
      <c r="EY514" s="911"/>
      <c r="EZ514" s="911"/>
      <c r="FA514" s="911"/>
      <c r="FB514" s="911"/>
      <c r="FC514" s="911"/>
      <c r="FD514" s="911"/>
      <c r="FE514" s="911"/>
      <c r="FF514" s="911"/>
      <c r="FG514" s="911"/>
      <c r="FH514" s="911"/>
      <c r="FI514" s="911"/>
      <c r="FJ514" s="911"/>
      <c r="FK514" s="911"/>
      <c r="FL514" s="911"/>
      <c r="FM514" s="911"/>
      <c r="FN514" s="911"/>
      <c r="FO514" s="911"/>
      <c r="FP514" s="911"/>
      <c r="FQ514" s="911"/>
      <c r="FR514" s="911"/>
      <c r="FU514" s="908"/>
      <c r="FV514" s="908"/>
      <c r="FW514" s="908"/>
      <c r="FX514" s="908"/>
      <c r="FY514" s="908"/>
      <c r="FZ514" s="908"/>
      <c r="GC514" s="908"/>
      <c r="GD514" s="908"/>
      <c r="GG514" s="908"/>
      <c r="GH514" s="908"/>
      <c r="GK514" s="908"/>
      <c r="GL514" s="908"/>
      <c r="GO514" s="908"/>
      <c r="GP514" s="908"/>
      <c r="GS514" s="908"/>
      <c r="GT514" s="908"/>
      <c r="GW514" s="908"/>
      <c r="GX514" s="908"/>
      <c r="HA514" s="908"/>
      <c r="HB514" s="908"/>
      <c r="HE514" s="908"/>
      <c r="HF514" s="908"/>
      <c r="HI514" s="908"/>
      <c r="HJ514" s="908"/>
      <c r="HM514" s="908"/>
      <c r="HN514" s="908"/>
      <c r="HQ514" s="908"/>
      <c r="HR514" s="908"/>
      <c r="HU514" s="908"/>
      <c r="HV514" s="908"/>
      <c r="HY514" s="908"/>
      <c r="HZ514" s="908"/>
      <c r="IC514" s="908"/>
      <c r="ID514" s="908"/>
      <c r="IE514" s="908"/>
      <c r="IF514" s="908"/>
      <c r="IG514" s="908"/>
      <c r="IH514" s="908"/>
      <c r="IK514" s="908"/>
      <c r="IL514" s="908"/>
      <c r="IO514" s="908"/>
      <c r="IP514" s="908"/>
      <c r="IQ514" s="908"/>
      <c r="IR514" s="908"/>
      <c r="IS514" s="908"/>
      <c r="IT514" s="908"/>
      <c r="IU514" s="908"/>
      <c r="IV514" s="908"/>
      <c r="IW514" s="908"/>
      <c r="IX514" s="908"/>
      <c r="IY514" s="908"/>
      <c r="IZ514" s="908"/>
      <c r="JA514" s="908"/>
      <c r="JB514" s="908"/>
      <c r="JC514" s="908"/>
      <c r="JD514" s="908"/>
      <c r="JE514" s="908"/>
      <c r="JF514" s="908"/>
      <c r="JG514" s="908"/>
      <c r="JH514" s="908"/>
      <c r="JI514" s="908"/>
      <c r="JJ514" s="908"/>
      <c r="JK514" s="908"/>
      <c r="JL514" s="908"/>
      <c r="JM514" s="908"/>
      <c r="JN514" s="908"/>
      <c r="JO514" s="908"/>
      <c r="JP514" s="908"/>
      <c r="JQ514" s="908"/>
      <c r="JR514" s="908"/>
      <c r="JS514" s="908"/>
      <c r="JT514" s="908"/>
      <c r="JU514" s="908"/>
      <c r="JV514" s="908"/>
      <c r="JW514" s="908"/>
      <c r="JX514" s="908"/>
      <c r="JY514" s="908"/>
      <c r="JZ514" s="908"/>
      <c r="KA514" s="908"/>
      <c r="KB514" s="908"/>
      <c r="KC514" s="908"/>
      <c r="KD514" s="908"/>
      <c r="KE514" s="908"/>
      <c r="KF514" s="908"/>
      <c r="KG514" s="908"/>
      <c r="KH514" s="908"/>
      <c r="KI514" s="908"/>
      <c r="KJ514" s="908"/>
      <c r="KK514" s="908"/>
      <c r="KL514" s="908"/>
      <c r="KM514" s="908"/>
      <c r="KN514" s="908"/>
      <c r="KS514" s="908"/>
      <c r="KT514" s="908"/>
      <c r="LE514" s="908"/>
      <c r="LF514" s="908"/>
      <c r="LK514" s="908"/>
      <c r="LL514" s="908"/>
      <c r="LW514" s="908"/>
      <c r="LX514" s="908"/>
      <c r="MU514" s="908"/>
      <c r="MV514" s="908"/>
      <c r="NA514" s="908"/>
      <c r="NB514" s="908"/>
      <c r="NG514" s="908"/>
      <c r="NH514" s="908"/>
    </row>
    <row r="515" spans="4:372" s="891" customFormat="1" x14ac:dyDescent="0.25">
      <c r="D515" s="903"/>
      <c r="AD515" s="909"/>
      <c r="AE515" s="909"/>
      <c r="AF515" s="909"/>
      <c r="AG515" s="909"/>
      <c r="AH515" s="909"/>
      <c r="AI515" s="909"/>
      <c r="AJ515" s="909"/>
      <c r="AK515" s="909"/>
      <c r="AL515" s="909"/>
      <c r="AM515" s="909"/>
      <c r="AN515" s="909"/>
      <c r="AO515" s="909"/>
      <c r="AP515" s="909"/>
      <c r="BA515" s="908"/>
      <c r="BB515" s="908"/>
      <c r="BG515" s="908"/>
      <c r="BH515" s="908"/>
      <c r="BM515" s="908"/>
      <c r="BN515" s="908"/>
      <c r="BS515" s="908"/>
      <c r="BT515" s="908"/>
      <c r="BY515" s="908"/>
      <c r="BZ515" s="908"/>
      <c r="CE515" s="908"/>
      <c r="CF515" s="908"/>
      <c r="CK515" s="908"/>
      <c r="CL515" s="908"/>
      <c r="CQ515" s="908"/>
      <c r="CR515" s="908"/>
      <c r="CW515" s="908"/>
      <c r="CX515" s="908"/>
      <c r="DA515" s="908"/>
      <c r="DB515" s="908"/>
      <c r="DE515" s="908"/>
      <c r="DF515" s="908"/>
      <c r="DI515" s="908"/>
      <c r="DJ515" s="908"/>
      <c r="DK515" s="920"/>
      <c r="DL515" s="920"/>
      <c r="DM515" s="921"/>
      <c r="DN515" s="921"/>
      <c r="DO515" s="920"/>
      <c r="DP515" s="920"/>
      <c r="DQ515" s="911"/>
      <c r="DR515" s="911"/>
      <c r="DS515" s="912"/>
      <c r="DT515" s="912"/>
      <c r="DU515" s="911"/>
      <c r="DV515" s="911"/>
      <c r="DW515" s="911"/>
      <c r="DX515" s="911"/>
      <c r="DY515" s="911"/>
      <c r="DZ515" s="911"/>
      <c r="EA515" s="911"/>
      <c r="EB515" s="911"/>
      <c r="EC515" s="911"/>
      <c r="ED515" s="911"/>
      <c r="EE515" s="911"/>
      <c r="EF515" s="911"/>
      <c r="EG515" s="911"/>
      <c r="EH515" s="911"/>
      <c r="EI515" s="911"/>
      <c r="EJ515" s="911"/>
      <c r="EK515" s="911"/>
      <c r="EL515" s="911"/>
      <c r="EM515" s="911"/>
      <c r="EN515" s="911"/>
      <c r="EO515" s="911"/>
      <c r="EP515" s="911"/>
      <c r="EQ515" s="911"/>
      <c r="ER515" s="911"/>
      <c r="ES515" s="911"/>
      <c r="ET515" s="911"/>
      <c r="EU515" s="911"/>
      <c r="EV515" s="911"/>
      <c r="EW515" s="911"/>
      <c r="EX515" s="911"/>
      <c r="EY515" s="911"/>
      <c r="EZ515" s="911"/>
      <c r="FA515" s="911"/>
      <c r="FB515" s="911"/>
      <c r="FC515" s="911"/>
      <c r="FD515" s="911"/>
      <c r="FE515" s="911"/>
      <c r="FF515" s="911"/>
      <c r="FG515" s="911"/>
      <c r="FH515" s="911"/>
      <c r="FI515" s="911"/>
      <c r="FJ515" s="911"/>
      <c r="FK515" s="911"/>
      <c r="FL515" s="911"/>
      <c r="FM515" s="911"/>
      <c r="FN515" s="911"/>
      <c r="FO515" s="911"/>
      <c r="FP515" s="911"/>
      <c r="FQ515" s="911"/>
      <c r="FR515" s="911"/>
      <c r="FU515" s="908"/>
      <c r="FV515" s="908"/>
      <c r="FW515" s="908"/>
      <c r="FX515" s="908"/>
      <c r="FY515" s="908"/>
      <c r="FZ515" s="908"/>
      <c r="GC515" s="908"/>
      <c r="GD515" s="908"/>
      <c r="GG515" s="908"/>
      <c r="GH515" s="908"/>
      <c r="GK515" s="908"/>
      <c r="GL515" s="908"/>
      <c r="GO515" s="908"/>
      <c r="GP515" s="908"/>
      <c r="GS515" s="908"/>
      <c r="GT515" s="908"/>
      <c r="GW515" s="908"/>
      <c r="GX515" s="908"/>
      <c r="HA515" s="908"/>
      <c r="HB515" s="908"/>
      <c r="HE515" s="908"/>
      <c r="HF515" s="908"/>
      <c r="HI515" s="908"/>
      <c r="HJ515" s="908"/>
      <c r="HM515" s="908"/>
      <c r="HN515" s="908"/>
      <c r="HQ515" s="908"/>
      <c r="HR515" s="908"/>
      <c r="HU515" s="908"/>
      <c r="HV515" s="908"/>
      <c r="HY515" s="908"/>
      <c r="HZ515" s="908"/>
      <c r="IC515" s="908"/>
      <c r="ID515" s="908"/>
      <c r="IE515" s="908"/>
      <c r="IF515" s="908"/>
      <c r="IG515" s="908"/>
      <c r="IH515" s="908"/>
      <c r="IK515" s="908"/>
      <c r="IL515" s="908"/>
      <c r="IO515" s="908"/>
      <c r="IP515" s="908"/>
      <c r="IQ515" s="908"/>
      <c r="IR515" s="908"/>
      <c r="IS515" s="908"/>
      <c r="IT515" s="908"/>
      <c r="IU515" s="908"/>
      <c r="IV515" s="908"/>
      <c r="IW515" s="908"/>
      <c r="IX515" s="908"/>
      <c r="IY515" s="908"/>
      <c r="IZ515" s="908"/>
      <c r="JA515" s="908"/>
      <c r="JB515" s="908"/>
      <c r="JC515" s="908"/>
      <c r="JD515" s="908"/>
      <c r="JE515" s="908"/>
      <c r="JF515" s="908"/>
      <c r="JG515" s="908"/>
      <c r="JH515" s="908"/>
      <c r="JI515" s="908"/>
      <c r="JJ515" s="908"/>
      <c r="JK515" s="908"/>
      <c r="JL515" s="908"/>
      <c r="JM515" s="908"/>
      <c r="JN515" s="908"/>
      <c r="JO515" s="908"/>
      <c r="JP515" s="908"/>
      <c r="JQ515" s="908"/>
      <c r="JR515" s="908"/>
      <c r="JS515" s="908"/>
      <c r="JT515" s="908"/>
      <c r="JU515" s="908"/>
      <c r="JV515" s="908"/>
      <c r="JW515" s="908"/>
      <c r="JX515" s="908"/>
      <c r="JY515" s="908"/>
      <c r="JZ515" s="908"/>
      <c r="KA515" s="908"/>
      <c r="KB515" s="908"/>
      <c r="KC515" s="908"/>
      <c r="KD515" s="908"/>
      <c r="KE515" s="908"/>
      <c r="KF515" s="908"/>
      <c r="KG515" s="908"/>
      <c r="KH515" s="908"/>
      <c r="KI515" s="908"/>
      <c r="KJ515" s="908"/>
      <c r="KK515" s="908"/>
      <c r="KL515" s="908"/>
      <c r="KM515" s="908"/>
      <c r="KN515" s="908"/>
      <c r="KS515" s="908"/>
      <c r="KT515" s="908"/>
      <c r="LE515" s="908"/>
      <c r="LF515" s="908"/>
      <c r="LK515" s="908"/>
      <c r="LL515" s="908"/>
      <c r="LW515" s="908"/>
      <c r="LX515" s="908"/>
      <c r="MU515" s="908"/>
      <c r="MV515" s="908"/>
      <c r="NA515" s="908"/>
      <c r="NB515" s="908"/>
      <c r="NG515" s="908"/>
      <c r="NH515" s="908"/>
    </row>
    <row r="516" spans="4:372" s="891" customFormat="1" x14ac:dyDescent="0.25">
      <c r="D516" s="903"/>
      <c r="AD516" s="909"/>
      <c r="AE516" s="909"/>
      <c r="AF516" s="909"/>
      <c r="AG516" s="909"/>
      <c r="AH516" s="909"/>
      <c r="AI516" s="909"/>
      <c r="AJ516" s="909"/>
      <c r="AK516" s="909"/>
      <c r="AL516" s="909"/>
      <c r="AM516" s="909"/>
      <c r="AN516" s="909"/>
      <c r="AO516" s="909"/>
      <c r="AP516" s="909"/>
      <c r="BA516" s="908"/>
      <c r="BB516" s="908"/>
      <c r="BG516" s="908"/>
      <c r="BH516" s="908"/>
      <c r="BM516" s="908"/>
      <c r="BN516" s="908"/>
      <c r="BS516" s="908"/>
      <c r="BT516" s="908"/>
      <c r="BY516" s="908"/>
      <c r="BZ516" s="908"/>
      <c r="CE516" s="908"/>
      <c r="CF516" s="908"/>
      <c r="CK516" s="908"/>
      <c r="CL516" s="908"/>
      <c r="CQ516" s="908"/>
      <c r="CR516" s="908"/>
      <c r="CW516" s="908"/>
      <c r="CX516" s="908"/>
      <c r="DA516" s="908"/>
      <c r="DB516" s="908"/>
      <c r="DE516" s="908"/>
      <c r="DF516" s="908"/>
      <c r="DI516" s="908"/>
      <c r="DJ516" s="908"/>
      <c r="DK516" s="920"/>
      <c r="DL516" s="920"/>
      <c r="DM516" s="921"/>
      <c r="DN516" s="921"/>
      <c r="DO516" s="920"/>
      <c r="DP516" s="920"/>
      <c r="DQ516" s="911"/>
      <c r="DR516" s="911"/>
      <c r="DS516" s="912"/>
      <c r="DT516" s="912"/>
      <c r="DU516" s="911"/>
      <c r="DV516" s="911"/>
      <c r="DW516" s="911"/>
      <c r="DX516" s="911"/>
      <c r="DY516" s="911"/>
      <c r="DZ516" s="911"/>
      <c r="EA516" s="911"/>
      <c r="EB516" s="911"/>
      <c r="EC516" s="911"/>
      <c r="ED516" s="911"/>
      <c r="EE516" s="911"/>
      <c r="EF516" s="911"/>
      <c r="EG516" s="911"/>
      <c r="EH516" s="911"/>
      <c r="EI516" s="911"/>
      <c r="EJ516" s="911"/>
      <c r="EK516" s="911"/>
      <c r="EL516" s="911"/>
      <c r="EM516" s="911"/>
      <c r="EN516" s="911"/>
      <c r="EO516" s="911"/>
      <c r="EP516" s="911"/>
      <c r="EQ516" s="911"/>
      <c r="ER516" s="911"/>
      <c r="ES516" s="911"/>
      <c r="ET516" s="911"/>
      <c r="EU516" s="911"/>
      <c r="EV516" s="911"/>
      <c r="EW516" s="911"/>
      <c r="EX516" s="911"/>
      <c r="EY516" s="911"/>
      <c r="EZ516" s="911"/>
      <c r="FA516" s="911"/>
      <c r="FB516" s="911"/>
      <c r="FC516" s="911"/>
      <c r="FD516" s="911"/>
      <c r="FE516" s="911"/>
      <c r="FF516" s="911"/>
      <c r="FG516" s="911"/>
      <c r="FH516" s="911"/>
      <c r="FI516" s="911"/>
      <c r="FJ516" s="911"/>
      <c r="FK516" s="911"/>
      <c r="FL516" s="911"/>
      <c r="FM516" s="911"/>
      <c r="FN516" s="911"/>
      <c r="FO516" s="911"/>
      <c r="FP516" s="911"/>
      <c r="FQ516" s="911"/>
      <c r="FR516" s="911"/>
      <c r="FU516" s="908"/>
      <c r="FV516" s="908"/>
      <c r="FW516" s="908"/>
      <c r="FX516" s="908"/>
      <c r="FY516" s="908"/>
      <c r="FZ516" s="908"/>
      <c r="GC516" s="908"/>
      <c r="GD516" s="908"/>
      <c r="GG516" s="908"/>
      <c r="GH516" s="908"/>
      <c r="GK516" s="908"/>
      <c r="GL516" s="908"/>
      <c r="GO516" s="908"/>
      <c r="GP516" s="908"/>
      <c r="GS516" s="908"/>
      <c r="GT516" s="908"/>
      <c r="GW516" s="908"/>
      <c r="GX516" s="908"/>
      <c r="HA516" s="908"/>
      <c r="HB516" s="908"/>
      <c r="HE516" s="908"/>
      <c r="HF516" s="908"/>
      <c r="HI516" s="908"/>
      <c r="HJ516" s="908"/>
      <c r="HM516" s="908"/>
      <c r="HN516" s="908"/>
      <c r="HQ516" s="908"/>
      <c r="HR516" s="908"/>
      <c r="HU516" s="908"/>
      <c r="HV516" s="908"/>
      <c r="HY516" s="908"/>
      <c r="HZ516" s="908"/>
      <c r="IC516" s="908"/>
      <c r="ID516" s="908"/>
      <c r="IE516" s="908"/>
      <c r="IF516" s="908"/>
      <c r="IG516" s="908"/>
      <c r="IH516" s="908"/>
      <c r="IK516" s="908"/>
      <c r="IL516" s="908"/>
      <c r="IO516" s="908"/>
      <c r="IP516" s="908"/>
      <c r="IQ516" s="908"/>
      <c r="IR516" s="908"/>
      <c r="IS516" s="908"/>
      <c r="IT516" s="908"/>
      <c r="IU516" s="908"/>
      <c r="IV516" s="908"/>
      <c r="IW516" s="908"/>
      <c r="IX516" s="908"/>
      <c r="IY516" s="908"/>
      <c r="IZ516" s="908"/>
      <c r="JA516" s="908"/>
      <c r="JB516" s="908"/>
      <c r="JC516" s="908"/>
      <c r="JD516" s="908"/>
      <c r="JE516" s="908"/>
      <c r="JF516" s="908"/>
      <c r="JG516" s="908"/>
      <c r="JH516" s="908"/>
      <c r="JI516" s="908"/>
      <c r="JJ516" s="908"/>
      <c r="JK516" s="908"/>
      <c r="JL516" s="908"/>
      <c r="JM516" s="908"/>
      <c r="JN516" s="908"/>
      <c r="JO516" s="908"/>
      <c r="JP516" s="908"/>
      <c r="JQ516" s="908"/>
      <c r="JR516" s="908"/>
      <c r="JS516" s="908"/>
      <c r="JT516" s="908"/>
      <c r="JU516" s="908"/>
      <c r="JV516" s="908"/>
      <c r="JW516" s="908"/>
      <c r="JX516" s="908"/>
      <c r="JY516" s="908"/>
      <c r="JZ516" s="908"/>
      <c r="KA516" s="908"/>
      <c r="KB516" s="908"/>
      <c r="KC516" s="908"/>
      <c r="KD516" s="908"/>
      <c r="KE516" s="908"/>
      <c r="KF516" s="908"/>
      <c r="KG516" s="908"/>
      <c r="KH516" s="908"/>
      <c r="KI516" s="908"/>
      <c r="KJ516" s="908"/>
      <c r="KK516" s="908"/>
      <c r="KL516" s="908"/>
      <c r="KM516" s="908"/>
      <c r="KN516" s="908"/>
      <c r="KS516" s="908"/>
      <c r="KT516" s="908"/>
      <c r="LE516" s="908"/>
      <c r="LF516" s="908"/>
      <c r="LK516" s="908"/>
      <c r="LL516" s="908"/>
      <c r="LW516" s="908"/>
      <c r="LX516" s="908"/>
      <c r="MU516" s="908"/>
      <c r="MV516" s="908"/>
      <c r="NA516" s="908"/>
      <c r="NB516" s="908"/>
      <c r="NG516" s="908"/>
      <c r="NH516" s="908"/>
    </row>
    <row r="517" spans="4:372" s="891" customFormat="1" x14ac:dyDescent="0.25">
      <c r="D517" s="903"/>
      <c r="AD517" s="909"/>
      <c r="AE517" s="909"/>
      <c r="AF517" s="909"/>
      <c r="AG517" s="909"/>
      <c r="AH517" s="909"/>
      <c r="AI517" s="909"/>
      <c r="AJ517" s="909"/>
      <c r="AK517" s="909"/>
      <c r="AL517" s="909"/>
      <c r="AM517" s="909"/>
      <c r="AN517" s="909"/>
      <c r="AO517" s="909"/>
      <c r="AP517" s="909"/>
      <c r="BA517" s="908"/>
      <c r="BB517" s="908"/>
      <c r="BG517" s="908"/>
      <c r="BH517" s="908"/>
      <c r="BM517" s="908"/>
      <c r="BN517" s="908"/>
      <c r="BS517" s="908"/>
      <c r="BT517" s="908"/>
      <c r="BY517" s="908"/>
      <c r="BZ517" s="908"/>
      <c r="CE517" s="908"/>
      <c r="CF517" s="908"/>
      <c r="CK517" s="908"/>
      <c r="CL517" s="908"/>
      <c r="CQ517" s="908"/>
      <c r="CR517" s="908"/>
      <c r="CW517" s="908"/>
      <c r="CX517" s="908"/>
      <c r="DA517" s="908"/>
      <c r="DB517" s="908"/>
      <c r="DE517" s="908"/>
      <c r="DF517" s="908"/>
      <c r="DI517" s="908"/>
      <c r="DJ517" s="908"/>
      <c r="DK517" s="920"/>
      <c r="DL517" s="920"/>
      <c r="DM517" s="921"/>
      <c r="DN517" s="921"/>
      <c r="DO517" s="920"/>
      <c r="DP517" s="920"/>
      <c r="DQ517" s="911"/>
      <c r="DR517" s="911"/>
      <c r="DS517" s="912"/>
      <c r="DT517" s="912"/>
      <c r="DU517" s="911"/>
      <c r="DV517" s="911"/>
      <c r="DW517" s="911"/>
      <c r="DX517" s="911"/>
      <c r="DY517" s="911"/>
      <c r="DZ517" s="911"/>
      <c r="EA517" s="911"/>
      <c r="EB517" s="911"/>
      <c r="EC517" s="911"/>
      <c r="ED517" s="911"/>
      <c r="EE517" s="911"/>
      <c r="EF517" s="911"/>
      <c r="EG517" s="911"/>
      <c r="EH517" s="911"/>
      <c r="EI517" s="911"/>
      <c r="EJ517" s="911"/>
      <c r="EK517" s="911"/>
      <c r="EL517" s="911"/>
      <c r="EM517" s="911"/>
      <c r="EN517" s="911"/>
      <c r="EO517" s="911"/>
      <c r="EP517" s="911"/>
      <c r="EQ517" s="911"/>
      <c r="ER517" s="911"/>
      <c r="ES517" s="911"/>
      <c r="ET517" s="911"/>
      <c r="EU517" s="911"/>
      <c r="EV517" s="911"/>
      <c r="EW517" s="911"/>
      <c r="EX517" s="911"/>
      <c r="EY517" s="911"/>
      <c r="EZ517" s="911"/>
      <c r="FA517" s="911"/>
      <c r="FB517" s="911"/>
      <c r="FC517" s="911"/>
      <c r="FD517" s="911"/>
      <c r="FE517" s="911"/>
      <c r="FF517" s="911"/>
      <c r="FG517" s="911"/>
      <c r="FH517" s="911"/>
      <c r="FI517" s="911"/>
      <c r="FJ517" s="911"/>
      <c r="FK517" s="911"/>
      <c r="FL517" s="911"/>
      <c r="FM517" s="911"/>
      <c r="FN517" s="911"/>
      <c r="FO517" s="911"/>
      <c r="FP517" s="911"/>
      <c r="FQ517" s="911"/>
      <c r="FR517" s="911"/>
      <c r="FU517" s="908"/>
      <c r="FV517" s="908"/>
      <c r="FW517" s="908"/>
      <c r="FX517" s="908"/>
      <c r="FY517" s="908"/>
      <c r="FZ517" s="908"/>
      <c r="GC517" s="908"/>
      <c r="GD517" s="908"/>
      <c r="GG517" s="908"/>
      <c r="GH517" s="908"/>
      <c r="GK517" s="908"/>
      <c r="GL517" s="908"/>
      <c r="GO517" s="908"/>
      <c r="GP517" s="908"/>
      <c r="GS517" s="908"/>
      <c r="GT517" s="908"/>
      <c r="GW517" s="908"/>
      <c r="GX517" s="908"/>
      <c r="HA517" s="908"/>
      <c r="HB517" s="908"/>
      <c r="HE517" s="908"/>
      <c r="HF517" s="908"/>
      <c r="HI517" s="908"/>
      <c r="HJ517" s="908"/>
      <c r="HM517" s="908"/>
      <c r="HN517" s="908"/>
      <c r="HQ517" s="908"/>
      <c r="HR517" s="908"/>
      <c r="HU517" s="908"/>
      <c r="HV517" s="908"/>
      <c r="HY517" s="908"/>
      <c r="HZ517" s="908"/>
      <c r="IC517" s="908"/>
      <c r="ID517" s="908"/>
      <c r="IE517" s="908"/>
      <c r="IF517" s="908"/>
      <c r="IG517" s="908"/>
      <c r="IH517" s="908"/>
      <c r="IK517" s="908"/>
      <c r="IL517" s="908"/>
      <c r="IO517" s="908"/>
      <c r="IP517" s="908"/>
      <c r="IQ517" s="908"/>
      <c r="IR517" s="908"/>
      <c r="IS517" s="908"/>
      <c r="IT517" s="908"/>
      <c r="IU517" s="908"/>
      <c r="IV517" s="908"/>
      <c r="IW517" s="908"/>
      <c r="IX517" s="908"/>
      <c r="IY517" s="908"/>
      <c r="IZ517" s="908"/>
      <c r="JA517" s="908"/>
      <c r="JB517" s="908"/>
      <c r="JC517" s="908"/>
      <c r="JD517" s="908"/>
      <c r="JE517" s="908"/>
      <c r="JF517" s="908"/>
      <c r="JG517" s="908"/>
      <c r="JH517" s="908"/>
      <c r="JI517" s="908"/>
      <c r="JJ517" s="908"/>
      <c r="JK517" s="908"/>
      <c r="JL517" s="908"/>
      <c r="JM517" s="908"/>
      <c r="JN517" s="908"/>
      <c r="JO517" s="908"/>
      <c r="JP517" s="908"/>
      <c r="JQ517" s="908"/>
      <c r="JR517" s="908"/>
      <c r="JS517" s="908"/>
      <c r="JT517" s="908"/>
      <c r="JU517" s="908"/>
      <c r="JV517" s="908"/>
      <c r="JW517" s="908"/>
      <c r="JX517" s="908"/>
      <c r="JY517" s="908"/>
      <c r="JZ517" s="908"/>
      <c r="KA517" s="908"/>
      <c r="KB517" s="908"/>
      <c r="KC517" s="908"/>
      <c r="KD517" s="908"/>
      <c r="KE517" s="908"/>
      <c r="KF517" s="908"/>
      <c r="KG517" s="908"/>
      <c r="KH517" s="908"/>
      <c r="KI517" s="908"/>
      <c r="KJ517" s="908"/>
      <c r="KK517" s="908"/>
      <c r="KL517" s="908"/>
      <c r="KM517" s="908"/>
      <c r="KN517" s="908"/>
      <c r="KS517" s="908"/>
      <c r="KT517" s="908"/>
      <c r="LE517" s="908"/>
      <c r="LF517" s="908"/>
      <c r="LK517" s="908"/>
      <c r="LL517" s="908"/>
      <c r="LW517" s="908"/>
      <c r="LX517" s="908"/>
      <c r="MU517" s="908"/>
      <c r="MV517" s="908"/>
      <c r="NA517" s="908"/>
      <c r="NB517" s="908"/>
      <c r="NG517" s="908"/>
      <c r="NH517" s="908"/>
    </row>
    <row r="518" spans="4:372" s="891" customFormat="1" x14ac:dyDescent="0.25">
      <c r="D518" s="903"/>
      <c r="AD518" s="909"/>
      <c r="AE518" s="909"/>
      <c r="AF518" s="909"/>
      <c r="AG518" s="909"/>
      <c r="AH518" s="909"/>
      <c r="AI518" s="909"/>
      <c r="AJ518" s="909"/>
      <c r="AK518" s="909"/>
      <c r="AL518" s="909"/>
      <c r="AM518" s="909"/>
      <c r="AN518" s="909"/>
      <c r="AO518" s="909"/>
      <c r="AP518" s="909"/>
      <c r="BA518" s="908"/>
      <c r="BB518" s="908"/>
      <c r="BG518" s="908"/>
      <c r="BH518" s="908"/>
      <c r="BM518" s="908"/>
      <c r="BN518" s="908"/>
      <c r="BS518" s="908"/>
      <c r="BT518" s="908"/>
      <c r="BY518" s="908"/>
      <c r="BZ518" s="908"/>
      <c r="CE518" s="908"/>
      <c r="CF518" s="908"/>
      <c r="CK518" s="908"/>
      <c r="CL518" s="908"/>
      <c r="CQ518" s="908"/>
      <c r="CR518" s="908"/>
      <c r="CW518" s="908"/>
      <c r="CX518" s="908"/>
      <c r="DA518" s="908"/>
      <c r="DB518" s="908"/>
      <c r="DE518" s="908"/>
      <c r="DF518" s="908"/>
      <c r="DI518" s="908"/>
      <c r="DJ518" s="908"/>
      <c r="DK518" s="920"/>
      <c r="DL518" s="920"/>
      <c r="DM518" s="921"/>
      <c r="DN518" s="921"/>
      <c r="DO518" s="920"/>
      <c r="DP518" s="920"/>
      <c r="DQ518" s="911"/>
      <c r="DR518" s="911"/>
      <c r="DS518" s="912"/>
      <c r="DT518" s="912"/>
      <c r="DU518" s="911"/>
      <c r="DV518" s="911"/>
      <c r="DW518" s="911"/>
      <c r="DX518" s="911"/>
      <c r="DY518" s="911"/>
      <c r="DZ518" s="911"/>
      <c r="EA518" s="911"/>
      <c r="EB518" s="911"/>
      <c r="EC518" s="911"/>
      <c r="ED518" s="911"/>
      <c r="EE518" s="911"/>
      <c r="EF518" s="911"/>
      <c r="EG518" s="911"/>
      <c r="EH518" s="911"/>
      <c r="EI518" s="911"/>
      <c r="EJ518" s="911"/>
      <c r="EK518" s="911"/>
      <c r="EL518" s="911"/>
      <c r="EM518" s="911"/>
      <c r="EN518" s="911"/>
      <c r="EO518" s="911"/>
      <c r="EP518" s="911"/>
      <c r="EQ518" s="911"/>
      <c r="ER518" s="911"/>
      <c r="ES518" s="911"/>
      <c r="ET518" s="911"/>
      <c r="EU518" s="911"/>
      <c r="EV518" s="911"/>
      <c r="EW518" s="911"/>
      <c r="EX518" s="911"/>
      <c r="EY518" s="911"/>
      <c r="EZ518" s="911"/>
      <c r="FA518" s="911"/>
      <c r="FB518" s="911"/>
      <c r="FC518" s="911"/>
      <c r="FD518" s="911"/>
      <c r="FE518" s="911"/>
      <c r="FF518" s="911"/>
      <c r="FG518" s="911"/>
      <c r="FH518" s="911"/>
      <c r="FI518" s="911"/>
      <c r="FJ518" s="911"/>
      <c r="FK518" s="911"/>
      <c r="FL518" s="911"/>
      <c r="FM518" s="911"/>
      <c r="FN518" s="911"/>
      <c r="FO518" s="911"/>
      <c r="FP518" s="911"/>
      <c r="FQ518" s="911"/>
      <c r="FR518" s="911"/>
      <c r="FU518" s="908"/>
      <c r="FV518" s="908"/>
      <c r="FW518" s="908"/>
      <c r="FX518" s="908"/>
      <c r="FY518" s="908"/>
      <c r="FZ518" s="908"/>
      <c r="GC518" s="908"/>
      <c r="GD518" s="908"/>
      <c r="GG518" s="908"/>
      <c r="GH518" s="908"/>
      <c r="GK518" s="908"/>
      <c r="GL518" s="908"/>
      <c r="GO518" s="908"/>
      <c r="GP518" s="908"/>
      <c r="GS518" s="908"/>
      <c r="GT518" s="908"/>
      <c r="GW518" s="908"/>
      <c r="GX518" s="908"/>
      <c r="HA518" s="908"/>
      <c r="HB518" s="908"/>
      <c r="HE518" s="908"/>
      <c r="HF518" s="908"/>
      <c r="HI518" s="908"/>
      <c r="HJ518" s="908"/>
      <c r="HM518" s="908"/>
      <c r="HN518" s="908"/>
      <c r="HQ518" s="908"/>
      <c r="HR518" s="908"/>
      <c r="HU518" s="908"/>
      <c r="HV518" s="908"/>
      <c r="HY518" s="908"/>
      <c r="HZ518" s="908"/>
      <c r="IC518" s="908"/>
      <c r="ID518" s="908"/>
      <c r="IE518" s="908"/>
      <c r="IF518" s="908"/>
      <c r="IG518" s="908"/>
      <c r="IH518" s="908"/>
      <c r="IK518" s="908"/>
      <c r="IL518" s="908"/>
      <c r="IO518" s="908"/>
      <c r="IP518" s="908"/>
      <c r="IQ518" s="908"/>
      <c r="IR518" s="908"/>
      <c r="IS518" s="908"/>
      <c r="IT518" s="908"/>
      <c r="IU518" s="908"/>
      <c r="IV518" s="908"/>
      <c r="IW518" s="908"/>
      <c r="IX518" s="908"/>
      <c r="IY518" s="908"/>
      <c r="IZ518" s="908"/>
      <c r="JA518" s="908"/>
      <c r="JB518" s="908"/>
      <c r="JC518" s="908"/>
      <c r="JD518" s="908"/>
      <c r="JE518" s="908"/>
      <c r="JF518" s="908"/>
      <c r="JG518" s="908"/>
      <c r="JH518" s="908"/>
      <c r="JI518" s="908"/>
      <c r="JJ518" s="908"/>
      <c r="JK518" s="908"/>
      <c r="JL518" s="908"/>
      <c r="JM518" s="908"/>
      <c r="JN518" s="908"/>
      <c r="JO518" s="908"/>
      <c r="JP518" s="908"/>
      <c r="JQ518" s="908"/>
      <c r="JR518" s="908"/>
      <c r="JS518" s="908"/>
      <c r="JT518" s="908"/>
      <c r="JU518" s="908"/>
      <c r="JV518" s="908"/>
      <c r="JW518" s="908"/>
      <c r="JX518" s="908"/>
      <c r="JY518" s="908"/>
      <c r="JZ518" s="908"/>
      <c r="KA518" s="908"/>
      <c r="KB518" s="908"/>
      <c r="KC518" s="908"/>
      <c r="KD518" s="908"/>
      <c r="KE518" s="908"/>
      <c r="KF518" s="908"/>
      <c r="KG518" s="908"/>
      <c r="KH518" s="908"/>
      <c r="KI518" s="908"/>
      <c r="KJ518" s="908"/>
      <c r="KK518" s="908"/>
      <c r="KL518" s="908"/>
      <c r="KM518" s="908"/>
      <c r="KN518" s="908"/>
      <c r="KS518" s="908"/>
      <c r="KT518" s="908"/>
      <c r="LE518" s="908"/>
      <c r="LF518" s="908"/>
      <c r="LK518" s="908"/>
      <c r="LL518" s="908"/>
      <c r="LW518" s="908"/>
      <c r="LX518" s="908"/>
      <c r="MU518" s="908"/>
      <c r="MV518" s="908"/>
      <c r="NA518" s="908"/>
      <c r="NB518" s="908"/>
      <c r="NG518" s="908"/>
      <c r="NH518" s="908"/>
    </row>
    <row r="519" spans="4:372" s="891" customFormat="1" x14ac:dyDescent="0.25">
      <c r="D519" s="903"/>
      <c r="AD519" s="909"/>
      <c r="AE519" s="909"/>
      <c r="AF519" s="909"/>
      <c r="AG519" s="909"/>
      <c r="AH519" s="909"/>
      <c r="AI519" s="909"/>
      <c r="AJ519" s="909"/>
      <c r="AK519" s="909"/>
      <c r="AL519" s="909"/>
      <c r="AM519" s="909"/>
      <c r="AN519" s="909"/>
      <c r="AO519" s="909"/>
      <c r="AP519" s="909"/>
      <c r="BA519" s="908"/>
      <c r="BB519" s="908"/>
      <c r="BG519" s="908"/>
      <c r="BH519" s="908"/>
      <c r="BM519" s="908"/>
      <c r="BN519" s="908"/>
      <c r="BS519" s="908"/>
      <c r="BT519" s="908"/>
      <c r="BY519" s="908"/>
      <c r="BZ519" s="908"/>
      <c r="CE519" s="908"/>
      <c r="CF519" s="908"/>
      <c r="CK519" s="908"/>
      <c r="CL519" s="908"/>
      <c r="CQ519" s="908"/>
      <c r="CR519" s="908"/>
      <c r="CW519" s="908"/>
      <c r="CX519" s="908"/>
      <c r="DA519" s="908"/>
      <c r="DB519" s="908"/>
      <c r="DE519" s="908"/>
      <c r="DF519" s="908"/>
      <c r="DI519" s="908"/>
      <c r="DJ519" s="908"/>
      <c r="DK519" s="920"/>
      <c r="DL519" s="920"/>
      <c r="DM519" s="921"/>
      <c r="DN519" s="921"/>
      <c r="DO519" s="920"/>
      <c r="DP519" s="920"/>
      <c r="DQ519" s="911"/>
      <c r="DR519" s="911"/>
      <c r="DS519" s="912"/>
      <c r="DT519" s="912"/>
      <c r="DU519" s="911"/>
      <c r="DV519" s="911"/>
      <c r="DW519" s="911"/>
      <c r="DX519" s="911"/>
      <c r="DY519" s="911"/>
      <c r="DZ519" s="911"/>
      <c r="EA519" s="911"/>
      <c r="EB519" s="911"/>
      <c r="EC519" s="911"/>
      <c r="ED519" s="911"/>
      <c r="EE519" s="911"/>
      <c r="EF519" s="911"/>
      <c r="EG519" s="911"/>
      <c r="EH519" s="911"/>
      <c r="EI519" s="911"/>
      <c r="EJ519" s="911"/>
      <c r="EK519" s="911"/>
      <c r="EL519" s="911"/>
      <c r="EM519" s="911"/>
      <c r="EN519" s="911"/>
      <c r="EO519" s="911"/>
      <c r="EP519" s="911"/>
      <c r="EQ519" s="911"/>
      <c r="ER519" s="911"/>
      <c r="ES519" s="911"/>
      <c r="ET519" s="911"/>
      <c r="EU519" s="911"/>
      <c r="EV519" s="911"/>
      <c r="EW519" s="911"/>
      <c r="EX519" s="911"/>
      <c r="EY519" s="911"/>
      <c r="EZ519" s="911"/>
      <c r="FA519" s="911"/>
      <c r="FB519" s="911"/>
      <c r="FC519" s="911"/>
      <c r="FD519" s="911"/>
      <c r="FE519" s="911"/>
      <c r="FF519" s="911"/>
      <c r="FG519" s="911"/>
      <c r="FH519" s="911"/>
      <c r="FI519" s="911"/>
      <c r="FJ519" s="911"/>
      <c r="FK519" s="911"/>
      <c r="FL519" s="911"/>
      <c r="FM519" s="911"/>
      <c r="FN519" s="911"/>
      <c r="FO519" s="911"/>
      <c r="FP519" s="911"/>
      <c r="FQ519" s="911"/>
      <c r="FR519" s="911"/>
      <c r="FU519" s="908"/>
      <c r="FV519" s="908"/>
      <c r="FW519" s="908"/>
      <c r="FX519" s="908"/>
      <c r="FY519" s="908"/>
      <c r="FZ519" s="908"/>
      <c r="GC519" s="908"/>
      <c r="GD519" s="908"/>
      <c r="GG519" s="908"/>
      <c r="GH519" s="908"/>
      <c r="GK519" s="908"/>
      <c r="GL519" s="908"/>
      <c r="GO519" s="908"/>
      <c r="GP519" s="908"/>
      <c r="GS519" s="908"/>
      <c r="GT519" s="908"/>
      <c r="GW519" s="908"/>
      <c r="GX519" s="908"/>
      <c r="HA519" s="908"/>
      <c r="HB519" s="908"/>
      <c r="HE519" s="908"/>
      <c r="HF519" s="908"/>
      <c r="HI519" s="908"/>
      <c r="HJ519" s="908"/>
      <c r="HM519" s="908"/>
      <c r="HN519" s="908"/>
      <c r="HQ519" s="908"/>
      <c r="HR519" s="908"/>
      <c r="HU519" s="908"/>
      <c r="HV519" s="908"/>
      <c r="HY519" s="908"/>
      <c r="HZ519" s="908"/>
      <c r="IC519" s="908"/>
      <c r="ID519" s="908"/>
      <c r="IE519" s="908"/>
      <c r="IF519" s="908"/>
      <c r="IG519" s="908"/>
      <c r="IH519" s="908"/>
      <c r="IK519" s="908"/>
      <c r="IL519" s="908"/>
      <c r="IO519" s="908"/>
      <c r="IP519" s="908"/>
      <c r="IQ519" s="908"/>
      <c r="IR519" s="908"/>
      <c r="IS519" s="908"/>
      <c r="IT519" s="908"/>
      <c r="IU519" s="908"/>
      <c r="IV519" s="908"/>
      <c r="IW519" s="908"/>
      <c r="IX519" s="908"/>
      <c r="IY519" s="908"/>
      <c r="IZ519" s="908"/>
      <c r="JA519" s="908"/>
      <c r="JB519" s="908"/>
      <c r="JC519" s="908"/>
      <c r="JD519" s="908"/>
      <c r="JE519" s="908"/>
      <c r="JF519" s="908"/>
      <c r="JG519" s="908"/>
      <c r="JH519" s="908"/>
      <c r="JI519" s="908"/>
      <c r="JJ519" s="908"/>
      <c r="JK519" s="908"/>
      <c r="JL519" s="908"/>
      <c r="JM519" s="908"/>
      <c r="JN519" s="908"/>
      <c r="JO519" s="908"/>
      <c r="JP519" s="908"/>
      <c r="JQ519" s="908"/>
      <c r="JR519" s="908"/>
      <c r="JS519" s="908"/>
      <c r="JT519" s="908"/>
      <c r="JU519" s="908"/>
      <c r="JV519" s="908"/>
      <c r="JW519" s="908"/>
      <c r="JX519" s="908"/>
      <c r="JY519" s="908"/>
      <c r="JZ519" s="908"/>
      <c r="KA519" s="908"/>
      <c r="KB519" s="908"/>
      <c r="KC519" s="908"/>
      <c r="KD519" s="908"/>
      <c r="KE519" s="908"/>
      <c r="KF519" s="908"/>
      <c r="KG519" s="908"/>
      <c r="KH519" s="908"/>
      <c r="KI519" s="908"/>
      <c r="KJ519" s="908"/>
      <c r="KK519" s="908"/>
      <c r="KL519" s="908"/>
      <c r="KM519" s="908"/>
      <c r="KN519" s="908"/>
      <c r="KS519" s="908"/>
      <c r="KT519" s="908"/>
      <c r="LE519" s="908"/>
      <c r="LF519" s="908"/>
      <c r="LK519" s="908"/>
      <c r="LL519" s="908"/>
      <c r="LW519" s="908"/>
      <c r="LX519" s="908"/>
      <c r="MU519" s="908"/>
      <c r="MV519" s="908"/>
      <c r="NA519" s="908"/>
      <c r="NB519" s="908"/>
      <c r="NG519" s="908"/>
      <c r="NH519" s="908"/>
    </row>
    <row r="520" spans="4:372" s="891" customFormat="1" x14ac:dyDescent="0.25">
      <c r="D520" s="903"/>
      <c r="AD520" s="909"/>
      <c r="AE520" s="909"/>
      <c r="AF520" s="909"/>
      <c r="AG520" s="909"/>
      <c r="AH520" s="909"/>
      <c r="AI520" s="909"/>
      <c r="AJ520" s="909"/>
      <c r="AK520" s="909"/>
      <c r="AL520" s="909"/>
      <c r="AM520" s="909"/>
      <c r="AN520" s="909"/>
      <c r="AO520" s="909"/>
      <c r="AP520" s="909"/>
      <c r="BA520" s="908"/>
      <c r="BB520" s="908"/>
      <c r="BG520" s="908"/>
      <c r="BH520" s="908"/>
      <c r="BM520" s="908"/>
      <c r="BN520" s="908"/>
      <c r="BS520" s="908"/>
      <c r="BT520" s="908"/>
      <c r="BY520" s="908"/>
      <c r="BZ520" s="908"/>
      <c r="CE520" s="908"/>
      <c r="CF520" s="908"/>
      <c r="CK520" s="908"/>
      <c r="CL520" s="908"/>
      <c r="CQ520" s="908"/>
      <c r="CR520" s="908"/>
      <c r="CW520" s="908"/>
      <c r="CX520" s="908"/>
      <c r="DA520" s="908"/>
      <c r="DB520" s="908"/>
      <c r="DE520" s="908"/>
      <c r="DF520" s="908"/>
      <c r="DI520" s="908"/>
      <c r="DJ520" s="908"/>
      <c r="DK520" s="920"/>
      <c r="DL520" s="920"/>
      <c r="DM520" s="921"/>
      <c r="DN520" s="921"/>
      <c r="DO520" s="920"/>
      <c r="DP520" s="920"/>
      <c r="DQ520" s="911"/>
      <c r="DR520" s="911"/>
      <c r="DS520" s="912"/>
      <c r="DT520" s="912"/>
      <c r="DU520" s="911"/>
      <c r="DV520" s="911"/>
      <c r="DW520" s="911"/>
      <c r="DX520" s="911"/>
      <c r="DY520" s="911"/>
      <c r="DZ520" s="911"/>
      <c r="EA520" s="911"/>
      <c r="EB520" s="911"/>
      <c r="EC520" s="911"/>
      <c r="ED520" s="911"/>
      <c r="EE520" s="911"/>
      <c r="EF520" s="911"/>
      <c r="EG520" s="911"/>
      <c r="EH520" s="911"/>
      <c r="EI520" s="911"/>
      <c r="EJ520" s="911"/>
      <c r="EK520" s="911"/>
      <c r="EL520" s="911"/>
      <c r="EM520" s="911"/>
      <c r="EN520" s="911"/>
      <c r="EO520" s="911"/>
      <c r="EP520" s="911"/>
      <c r="EQ520" s="911"/>
      <c r="ER520" s="911"/>
      <c r="ES520" s="911"/>
      <c r="ET520" s="911"/>
      <c r="EU520" s="911"/>
      <c r="EV520" s="911"/>
      <c r="EW520" s="911"/>
      <c r="EX520" s="911"/>
      <c r="EY520" s="911"/>
      <c r="EZ520" s="911"/>
      <c r="FA520" s="911"/>
      <c r="FB520" s="911"/>
      <c r="FC520" s="911"/>
      <c r="FD520" s="911"/>
      <c r="FE520" s="911"/>
      <c r="FF520" s="911"/>
      <c r="FG520" s="911"/>
      <c r="FH520" s="911"/>
      <c r="FI520" s="911"/>
      <c r="FJ520" s="911"/>
      <c r="FK520" s="911"/>
      <c r="FL520" s="911"/>
      <c r="FM520" s="911"/>
      <c r="FN520" s="911"/>
      <c r="FO520" s="911"/>
      <c r="FP520" s="911"/>
      <c r="FQ520" s="911"/>
      <c r="FR520" s="911"/>
      <c r="FU520" s="908"/>
      <c r="FV520" s="908"/>
      <c r="FW520" s="908"/>
      <c r="FX520" s="908"/>
      <c r="FY520" s="908"/>
      <c r="FZ520" s="908"/>
      <c r="GC520" s="908"/>
      <c r="GD520" s="908"/>
      <c r="GG520" s="908"/>
      <c r="GH520" s="908"/>
      <c r="GK520" s="908"/>
      <c r="GL520" s="908"/>
      <c r="GO520" s="908"/>
      <c r="GP520" s="908"/>
      <c r="GS520" s="908"/>
      <c r="GT520" s="908"/>
      <c r="GW520" s="908"/>
      <c r="GX520" s="908"/>
      <c r="HA520" s="908"/>
      <c r="HB520" s="908"/>
      <c r="HE520" s="908"/>
      <c r="HF520" s="908"/>
      <c r="HI520" s="908"/>
      <c r="HJ520" s="908"/>
      <c r="HM520" s="908"/>
      <c r="HN520" s="908"/>
      <c r="HQ520" s="908"/>
      <c r="HR520" s="908"/>
      <c r="HU520" s="908"/>
      <c r="HV520" s="908"/>
      <c r="HY520" s="908"/>
      <c r="HZ520" s="908"/>
      <c r="IC520" s="908"/>
      <c r="ID520" s="908"/>
      <c r="IE520" s="908"/>
      <c r="IF520" s="908"/>
      <c r="IG520" s="908"/>
      <c r="IH520" s="908"/>
      <c r="IK520" s="908"/>
      <c r="IL520" s="908"/>
      <c r="IO520" s="908"/>
      <c r="IP520" s="908"/>
      <c r="IQ520" s="908"/>
      <c r="IR520" s="908"/>
      <c r="IS520" s="908"/>
      <c r="IT520" s="908"/>
      <c r="IU520" s="908"/>
      <c r="IV520" s="908"/>
      <c r="IW520" s="908"/>
      <c r="IX520" s="908"/>
      <c r="IY520" s="908"/>
      <c r="IZ520" s="908"/>
      <c r="JA520" s="908"/>
      <c r="JB520" s="908"/>
      <c r="JC520" s="908"/>
      <c r="JD520" s="908"/>
      <c r="JE520" s="908"/>
      <c r="JF520" s="908"/>
      <c r="JG520" s="908"/>
      <c r="JH520" s="908"/>
      <c r="JI520" s="908"/>
      <c r="JJ520" s="908"/>
      <c r="JK520" s="908"/>
      <c r="JL520" s="908"/>
      <c r="JM520" s="908"/>
      <c r="JN520" s="908"/>
      <c r="JO520" s="908"/>
      <c r="JP520" s="908"/>
      <c r="JQ520" s="908"/>
      <c r="JR520" s="908"/>
      <c r="JS520" s="908"/>
      <c r="JT520" s="908"/>
      <c r="JU520" s="908"/>
      <c r="JV520" s="908"/>
      <c r="JW520" s="908"/>
      <c r="JX520" s="908"/>
      <c r="JY520" s="908"/>
      <c r="JZ520" s="908"/>
      <c r="KA520" s="908"/>
      <c r="KB520" s="908"/>
      <c r="KC520" s="908"/>
      <c r="KD520" s="908"/>
      <c r="KE520" s="908"/>
      <c r="KF520" s="908"/>
      <c r="KG520" s="908"/>
      <c r="KH520" s="908"/>
      <c r="KI520" s="908"/>
      <c r="KJ520" s="908"/>
      <c r="KK520" s="908"/>
      <c r="KL520" s="908"/>
      <c r="KM520" s="908"/>
      <c r="KN520" s="908"/>
      <c r="KS520" s="908"/>
      <c r="KT520" s="908"/>
      <c r="LE520" s="908"/>
      <c r="LF520" s="908"/>
      <c r="LK520" s="908"/>
      <c r="LL520" s="908"/>
      <c r="LW520" s="908"/>
      <c r="LX520" s="908"/>
      <c r="MU520" s="908"/>
      <c r="MV520" s="908"/>
      <c r="NA520" s="908"/>
      <c r="NB520" s="908"/>
      <c r="NG520" s="908"/>
      <c r="NH520" s="908"/>
    </row>
    <row r="521" spans="4:372" s="891" customFormat="1" x14ac:dyDescent="0.25">
      <c r="D521" s="903"/>
      <c r="AD521" s="909"/>
      <c r="AE521" s="909"/>
      <c r="AF521" s="909"/>
      <c r="AG521" s="909"/>
      <c r="AH521" s="909"/>
      <c r="AI521" s="909"/>
      <c r="AJ521" s="909"/>
      <c r="AK521" s="909"/>
      <c r="AL521" s="909"/>
      <c r="AM521" s="909"/>
      <c r="AN521" s="909"/>
      <c r="AO521" s="909"/>
      <c r="AP521" s="909"/>
      <c r="BA521" s="908"/>
      <c r="BB521" s="908"/>
      <c r="BG521" s="908"/>
      <c r="BH521" s="908"/>
      <c r="BM521" s="908"/>
      <c r="BN521" s="908"/>
      <c r="BS521" s="908"/>
      <c r="BT521" s="908"/>
      <c r="BY521" s="908"/>
      <c r="BZ521" s="908"/>
      <c r="CE521" s="908"/>
      <c r="CF521" s="908"/>
      <c r="CK521" s="908"/>
      <c r="CL521" s="908"/>
      <c r="CQ521" s="908"/>
      <c r="CR521" s="908"/>
      <c r="CW521" s="908"/>
      <c r="CX521" s="908"/>
      <c r="DA521" s="908"/>
      <c r="DB521" s="908"/>
      <c r="DE521" s="908"/>
      <c r="DF521" s="908"/>
      <c r="DI521" s="908"/>
      <c r="DJ521" s="908"/>
      <c r="DK521" s="920"/>
      <c r="DL521" s="920"/>
      <c r="DM521" s="921"/>
      <c r="DN521" s="921"/>
      <c r="DO521" s="920"/>
      <c r="DP521" s="920"/>
      <c r="DQ521" s="911"/>
      <c r="DR521" s="911"/>
      <c r="DS521" s="912"/>
      <c r="DT521" s="912"/>
      <c r="DU521" s="911"/>
      <c r="DV521" s="911"/>
      <c r="DW521" s="911"/>
      <c r="DX521" s="911"/>
      <c r="DY521" s="911"/>
      <c r="DZ521" s="911"/>
      <c r="EA521" s="911"/>
      <c r="EB521" s="911"/>
      <c r="EC521" s="911"/>
      <c r="ED521" s="911"/>
      <c r="EE521" s="911"/>
      <c r="EF521" s="911"/>
      <c r="EG521" s="911"/>
      <c r="EH521" s="911"/>
      <c r="EI521" s="911"/>
      <c r="EJ521" s="911"/>
      <c r="EK521" s="911"/>
      <c r="EL521" s="911"/>
      <c r="EM521" s="911"/>
      <c r="EN521" s="911"/>
      <c r="EO521" s="911"/>
      <c r="EP521" s="911"/>
      <c r="EQ521" s="911"/>
      <c r="ER521" s="911"/>
      <c r="ES521" s="911"/>
      <c r="ET521" s="911"/>
      <c r="EU521" s="911"/>
      <c r="EV521" s="911"/>
      <c r="EW521" s="911"/>
      <c r="EX521" s="911"/>
      <c r="EY521" s="911"/>
      <c r="EZ521" s="911"/>
      <c r="FA521" s="911"/>
      <c r="FB521" s="911"/>
      <c r="FC521" s="911"/>
      <c r="FD521" s="911"/>
      <c r="FE521" s="911"/>
      <c r="FF521" s="911"/>
      <c r="FG521" s="911"/>
      <c r="FH521" s="911"/>
      <c r="FI521" s="911"/>
      <c r="FJ521" s="911"/>
      <c r="FK521" s="911"/>
      <c r="FL521" s="911"/>
      <c r="FM521" s="911"/>
      <c r="FN521" s="911"/>
      <c r="FO521" s="911"/>
      <c r="FP521" s="911"/>
      <c r="FQ521" s="911"/>
      <c r="FR521" s="911"/>
      <c r="FU521" s="908"/>
      <c r="FV521" s="908"/>
      <c r="FW521" s="908"/>
      <c r="FX521" s="908"/>
      <c r="FY521" s="908"/>
      <c r="FZ521" s="908"/>
      <c r="GC521" s="908"/>
      <c r="GD521" s="908"/>
      <c r="GG521" s="908"/>
      <c r="GH521" s="908"/>
      <c r="GK521" s="908"/>
      <c r="GL521" s="908"/>
      <c r="GO521" s="908"/>
      <c r="GP521" s="908"/>
      <c r="GS521" s="908"/>
      <c r="GT521" s="908"/>
      <c r="GW521" s="908"/>
      <c r="GX521" s="908"/>
      <c r="HA521" s="908"/>
      <c r="HB521" s="908"/>
      <c r="HE521" s="908"/>
      <c r="HF521" s="908"/>
      <c r="HI521" s="908"/>
      <c r="HJ521" s="908"/>
      <c r="HM521" s="908"/>
      <c r="HN521" s="908"/>
      <c r="HQ521" s="908"/>
      <c r="HR521" s="908"/>
      <c r="HU521" s="908"/>
      <c r="HV521" s="908"/>
      <c r="HY521" s="908"/>
      <c r="HZ521" s="908"/>
      <c r="IC521" s="908"/>
      <c r="ID521" s="908"/>
      <c r="IE521" s="908"/>
      <c r="IF521" s="908"/>
      <c r="IG521" s="908"/>
      <c r="IH521" s="908"/>
      <c r="IK521" s="908"/>
      <c r="IL521" s="908"/>
      <c r="IO521" s="908"/>
      <c r="IP521" s="908"/>
      <c r="IQ521" s="908"/>
      <c r="IR521" s="908"/>
      <c r="IS521" s="908"/>
      <c r="IT521" s="908"/>
      <c r="IU521" s="908"/>
      <c r="IV521" s="908"/>
      <c r="IW521" s="908"/>
      <c r="IX521" s="908"/>
      <c r="IY521" s="908"/>
      <c r="IZ521" s="908"/>
      <c r="JA521" s="908"/>
      <c r="JB521" s="908"/>
      <c r="JC521" s="908"/>
      <c r="JD521" s="908"/>
      <c r="JE521" s="908"/>
      <c r="JF521" s="908"/>
      <c r="JG521" s="908"/>
      <c r="JH521" s="908"/>
      <c r="JI521" s="908"/>
      <c r="JJ521" s="908"/>
      <c r="JK521" s="908"/>
      <c r="JL521" s="908"/>
      <c r="JM521" s="908"/>
      <c r="JN521" s="908"/>
      <c r="JO521" s="908"/>
      <c r="JP521" s="908"/>
      <c r="JQ521" s="908"/>
      <c r="JR521" s="908"/>
      <c r="JS521" s="908"/>
      <c r="JT521" s="908"/>
      <c r="JU521" s="908"/>
      <c r="JV521" s="908"/>
      <c r="JW521" s="908"/>
      <c r="JX521" s="908"/>
      <c r="JY521" s="908"/>
      <c r="JZ521" s="908"/>
      <c r="KA521" s="908"/>
      <c r="KB521" s="908"/>
      <c r="KC521" s="908"/>
      <c r="KD521" s="908"/>
      <c r="KE521" s="908"/>
      <c r="KF521" s="908"/>
      <c r="KG521" s="908"/>
      <c r="KH521" s="908"/>
      <c r="KI521" s="908"/>
      <c r="KJ521" s="908"/>
      <c r="KK521" s="908"/>
      <c r="KL521" s="908"/>
      <c r="KM521" s="908"/>
      <c r="KN521" s="908"/>
      <c r="KS521" s="908"/>
      <c r="KT521" s="908"/>
      <c r="LE521" s="908"/>
      <c r="LF521" s="908"/>
      <c r="LK521" s="908"/>
      <c r="LL521" s="908"/>
      <c r="LW521" s="908"/>
      <c r="LX521" s="908"/>
      <c r="MU521" s="908"/>
      <c r="MV521" s="908"/>
      <c r="NA521" s="908"/>
      <c r="NB521" s="908"/>
      <c r="NG521" s="908"/>
      <c r="NH521" s="908"/>
    </row>
    <row r="522" spans="4:372" s="891" customFormat="1" x14ac:dyDescent="0.25">
      <c r="D522" s="903"/>
      <c r="AD522" s="909"/>
      <c r="AE522" s="909"/>
      <c r="AF522" s="909"/>
      <c r="AG522" s="909"/>
      <c r="AH522" s="909"/>
      <c r="AI522" s="909"/>
      <c r="AJ522" s="909"/>
      <c r="AK522" s="909"/>
      <c r="AL522" s="909"/>
      <c r="AM522" s="909"/>
      <c r="AN522" s="909"/>
      <c r="AO522" s="909"/>
      <c r="AP522" s="909"/>
      <c r="BA522" s="908"/>
      <c r="BB522" s="908"/>
      <c r="BG522" s="908"/>
      <c r="BH522" s="908"/>
      <c r="BM522" s="908"/>
      <c r="BN522" s="908"/>
      <c r="BS522" s="908"/>
      <c r="BT522" s="908"/>
      <c r="BY522" s="908"/>
      <c r="BZ522" s="908"/>
      <c r="CE522" s="908"/>
      <c r="CF522" s="908"/>
      <c r="CK522" s="908"/>
      <c r="CL522" s="908"/>
      <c r="CQ522" s="908"/>
      <c r="CR522" s="908"/>
      <c r="CW522" s="908"/>
      <c r="CX522" s="908"/>
      <c r="DA522" s="908"/>
      <c r="DB522" s="908"/>
      <c r="DE522" s="908"/>
      <c r="DF522" s="908"/>
      <c r="DI522" s="908"/>
      <c r="DJ522" s="908"/>
      <c r="DK522" s="920"/>
      <c r="DL522" s="920"/>
      <c r="DM522" s="921"/>
      <c r="DN522" s="921"/>
      <c r="DO522" s="920"/>
      <c r="DP522" s="920"/>
      <c r="DQ522" s="911"/>
      <c r="DR522" s="911"/>
      <c r="DS522" s="912"/>
      <c r="DT522" s="912"/>
      <c r="DU522" s="911"/>
      <c r="DV522" s="911"/>
      <c r="DW522" s="911"/>
      <c r="DX522" s="911"/>
      <c r="DY522" s="911"/>
      <c r="DZ522" s="911"/>
      <c r="EA522" s="911"/>
      <c r="EB522" s="911"/>
      <c r="EC522" s="911"/>
      <c r="ED522" s="911"/>
      <c r="EE522" s="911"/>
      <c r="EF522" s="911"/>
      <c r="EG522" s="911"/>
      <c r="EH522" s="911"/>
      <c r="EI522" s="911"/>
      <c r="EJ522" s="911"/>
      <c r="EK522" s="911"/>
      <c r="EL522" s="911"/>
      <c r="EM522" s="911"/>
      <c r="EN522" s="911"/>
      <c r="EO522" s="911"/>
      <c r="EP522" s="911"/>
      <c r="EQ522" s="911"/>
      <c r="ER522" s="911"/>
      <c r="ES522" s="911"/>
      <c r="ET522" s="911"/>
      <c r="EU522" s="911"/>
      <c r="EV522" s="911"/>
      <c r="EW522" s="911"/>
      <c r="EX522" s="911"/>
      <c r="EY522" s="911"/>
      <c r="EZ522" s="911"/>
      <c r="FA522" s="911"/>
      <c r="FB522" s="911"/>
      <c r="FC522" s="911"/>
      <c r="FD522" s="911"/>
      <c r="FE522" s="911"/>
      <c r="FF522" s="911"/>
      <c r="FG522" s="911"/>
      <c r="FH522" s="911"/>
      <c r="FI522" s="911"/>
      <c r="FJ522" s="911"/>
      <c r="FK522" s="911"/>
      <c r="FL522" s="911"/>
      <c r="FM522" s="911"/>
      <c r="FN522" s="911"/>
      <c r="FO522" s="911"/>
      <c r="FP522" s="911"/>
      <c r="FQ522" s="911"/>
      <c r="FR522" s="911"/>
      <c r="FU522" s="908"/>
      <c r="FV522" s="908"/>
      <c r="FW522" s="908"/>
      <c r="FX522" s="908"/>
      <c r="FY522" s="908"/>
      <c r="FZ522" s="908"/>
      <c r="GC522" s="908"/>
      <c r="GD522" s="908"/>
      <c r="GG522" s="908"/>
      <c r="GH522" s="908"/>
      <c r="GK522" s="908"/>
      <c r="GL522" s="908"/>
      <c r="GO522" s="908"/>
      <c r="GP522" s="908"/>
      <c r="GS522" s="908"/>
      <c r="GT522" s="908"/>
      <c r="GW522" s="908"/>
      <c r="GX522" s="908"/>
      <c r="HA522" s="908"/>
      <c r="HB522" s="908"/>
      <c r="HE522" s="908"/>
      <c r="HF522" s="908"/>
      <c r="HI522" s="908"/>
      <c r="HJ522" s="908"/>
      <c r="HM522" s="908"/>
      <c r="HN522" s="908"/>
      <c r="HQ522" s="908"/>
      <c r="HR522" s="908"/>
      <c r="HU522" s="908"/>
      <c r="HV522" s="908"/>
      <c r="HY522" s="908"/>
      <c r="HZ522" s="908"/>
      <c r="IC522" s="908"/>
      <c r="ID522" s="908"/>
      <c r="IE522" s="908"/>
      <c r="IF522" s="908"/>
      <c r="IG522" s="908"/>
      <c r="IH522" s="908"/>
      <c r="IK522" s="908"/>
      <c r="IL522" s="908"/>
      <c r="IO522" s="908"/>
      <c r="IP522" s="908"/>
      <c r="IQ522" s="908"/>
      <c r="IR522" s="908"/>
      <c r="IS522" s="908"/>
      <c r="IT522" s="908"/>
      <c r="IU522" s="908"/>
      <c r="IV522" s="908"/>
      <c r="IW522" s="908"/>
      <c r="IX522" s="908"/>
      <c r="IY522" s="908"/>
      <c r="IZ522" s="908"/>
      <c r="JA522" s="908"/>
      <c r="JB522" s="908"/>
      <c r="JC522" s="908"/>
      <c r="JD522" s="908"/>
      <c r="JE522" s="908"/>
      <c r="JF522" s="908"/>
      <c r="JG522" s="908"/>
      <c r="JH522" s="908"/>
      <c r="JI522" s="908"/>
      <c r="JJ522" s="908"/>
      <c r="JK522" s="908"/>
      <c r="JL522" s="908"/>
      <c r="JM522" s="908"/>
      <c r="JN522" s="908"/>
      <c r="JO522" s="908"/>
      <c r="JP522" s="908"/>
      <c r="JQ522" s="908"/>
      <c r="JR522" s="908"/>
      <c r="JS522" s="908"/>
      <c r="JT522" s="908"/>
      <c r="JU522" s="908"/>
      <c r="JV522" s="908"/>
      <c r="JW522" s="908"/>
      <c r="JX522" s="908"/>
      <c r="JY522" s="908"/>
      <c r="JZ522" s="908"/>
      <c r="KA522" s="908"/>
      <c r="KB522" s="908"/>
      <c r="KC522" s="908"/>
      <c r="KD522" s="908"/>
      <c r="KE522" s="908"/>
      <c r="KF522" s="908"/>
      <c r="KG522" s="908"/>
      <c r="KH522" s="908"/>
      <c r="KI522" s="908"/>
      <c r="KJ522" s="908"/>
      <c r="KK522" s="908"/>
      <c r="KL522" s="908"/>
      <c r="KM522" s="908"/>
      <c r="KN522" s="908"/>
      <c r="KS522" s="908"/>
      <c r="KT522" s="908"/>
      <c r="LE522" s="908"/>
      <c r="LF522" s="908"/>
      <c r="LK522" s="908"/>
      <c r="LL522" s="908"/>
      <c r="LW522" s="908"/>
      <c r="LX522" s="908"/>
      <c r="MU522" s="908"/>
      <c r="MV522" s="908"/>
      <c r="NA522" s="908"/>
      <c r="NB522" s="908"/>
      <c r="NG522" s="908"/>
      <c r="NH522" s="908"/>
    </row>
    <row r="523" spans="4:372" s="891" customFormat="1" x14ac:dyDescent="0.25">
      <c r="D523" s="903"/>
      <c r="AD523" s="909"/>
      <c r="AE523" s="909"/>
      <c r="AF523" s="909"/>
      <c r="AG523" s="909"/>
      <c r="AH523" s="909"/>
      <c r="AI523" s="909"/>
      <c r="AJ523" s="909"/>
      <c r="AK523" s="909"/>
      <c r="AL523" s="909"/>
      <c r="AM523" s="909"/>
      <c r="AN523" s="909"/>
      <c r="AO523" s="909"/>
      <c r="AP523" s="909"/>
      <c r="BA523" s="908"/>
      <c r="BB523" s="908"/>
      <c r="BG523" s="908"/>
      <c r="BH523" s="908"/>
      <c r="BM523" s="908"/>
      <c r="BN523" s="908"/>
      <c r="BS523" s="908"/>
      <c r="BT523" s="908"/>
      <c r="BY523" s="908"/>
      <c r="BZ523" s="908"/>
      <c r="CE523" s="908"/>
      <c r="CF523" s="908"/>
      <c r="CK523" s="908"/>
      <c r="CL523" s="908"/>
      <c r="CQ523" s="908"/>
      <c r="CR523" s="908"/>
      <c r="CW523" s="908"/>
      <c r="CX523" s="908"/>
      <c r="DA523" s="908"/>
      <c r="DB523" s="908"/>
      <c r="DE523" s="908"/>
      <c r="DF523" s="908"/>
      <c r="DI523" s="908"/>
      <c r="DJ523" s="908"/>
      <c r="DK523" s="920"/>
      <c r="DL523" s="920"/>
      <c r="DM523" s="921"/>
      <c r="DN523" s="921"/>
      <c r="DO523" s="920"/>
      <c r="DP523" s="920"/>
      <c r="DQ523" s="911"/>
      <c r="DR523" s="911"/>
      <c r="DS523" s="912"/>
      <c r="DT523" s="912"/>
      <c r="DU523" s="911"/>
      <c r="DV523" s="911"/>
      <c r="DW523" s="911"/>
      <c r="DX523" s="911"/>
      <c r="DY523" s="911"/>
      <c r="DZ523" s="911"/>
      <c r="EA523" s="911"/>
      <c r="EB523" s="911"/>
      <c r="EC523" s="911"/>
      <c r="ED523" s="911"/>
      <c r="EE523" s="911"/>
      <c r="EF523" s="911"/>
      <c r="EG523" s="911"/>
      <c r="EH523" s="911"/>
      <c r="EI523" s="911"/>
      <c r="EJ523" s="911"/>
      <c r="EK523" s="911"/>
      <c r="EL523" s="911"/>
      <c r="EM523" s="911"/>
      <c r="EN523" s="911"/>
      <c r="EO523" s="911"/>
      <c r="EP523" s="911"/>
      <c r="EQ523" s="911"/>
      <c r="ER523" s="911"/>
      <c r="ES523" s="911"/>
      <c r="ET523" s="911"/>
      <c r="EU523" s="911"/>
      <c r="EV523" s="911"/>
      <c r="EW523" s="911"/>
      <c r="EX523" s="911"/>
      <c r="EY523" s="911"/>
      <c r="EZ523" s="911"/>
      <c r="FA523" s="911"/>
      <c r="FB523" s="911"/>
      <c r="FC523" s="911"/>
      <c r="FD523" s="911"/>
      <c r="FE523" s="911"/>
      <c r="FF523" s="911"/>
      <c r="FG523" s="911"/>
      <c r="FH523" s="911"/>
      <c r="FI523" s="911"/>
      <c r="FJ523" s="911"/>
      <c r="FK523" s="911"/>
      <c r="FL523" s="911"/>
      <c r="FM523" s="911"/>
      <c r="FN523" s="911"/>
      <c r="FO523" s="911"/>
      <c r="FP523" s="911"/>
      <c r="FQ523" s="911"/>
      <c r="FR523" s="911"/>
      <c r="FU523" s="908"/>
      <c r="FV523" s="908"/>
      <c r="FW523" s="908"/>
      <c r="FX523" s="908"/>
      <c r="FY523" s="908"/>
      <c r="FZ523" s="908"/>
      <c r="GC523" s="908"/>
      <c r="GD523" s="908"/>
      <c r="GG523" s="908"/>
      <c r="GH523" s="908"/>
      <c r="GK523" s="908"/>
      <c r="GL523" s="908"/>
      <c r="GO523" s="908"/>
      <c r="GP523" s="908"/>
      <c r="GS523" s="908"/>
      <c r="GT523" s="908"/>
      <c r="GW523" s="908"/>
      <c r="GX523" s="908"/>
      <c r="HA523" s="908"/>
      <c r="HB523" s="908"/>
      <c r="HE523" s="908"/>
      <c r="HF523" s="908"/>
      <c r="HI523" s="908"/>
      <c r="HJ523" s="908"/>
      <c r="HM523" s="908"/>
      <c r="HN523" s="908"/>
      <c r="HQ523" s="908"/>
      <c r="HR523" s="908"/>
      <c r="HU523" s="908"/>
      <c r="HV523" s="908"/>
      <c r="HY523" s="908"/>
      <c r="HZ523" s="908"/>
      <c r="IC523" s="908"/>
      <c r="ID523" s="908"/>
      <c r="IE523" s="908"/>
      <c r="IF523" s="908"/>
      <c r="IG523" s="908"/>
      <c r="IH523" s="908"/>
      <c r="IK523" s="908"/>
      <c r="IL523" s="908"/>
      <c r="IO523" s="908"/>
      <c r="IP523" s="908"/>
      <c r="IQ523" s="908"/>
      <c r="IR523" s="908"/>
      <c r="IS523" s="908"/>
      <c r="IT523" s="908"/>
      <c r="IU523" s="908"/>
      <c r="IV523" s="908"/>
      <c r="IW523" s="908"/>
      <c r="IX523" s="908"/>
      <c r="IY523" s="908"/>
      <c r="IZ523" s="908"/>
      <c r="JA523" s="908"/>
      <c r="JB523" s="908"/>
      <c r="JC523" s="908"/>
      <c r="JD523" s="908"/>
      <c r="JE523" s="908"/>
      <c r="JF523" s="908"/>
      <c r="JG523" s="908"/>
      <c r="JH523" s="908"/>
      <c r="JI523" s="908"/>
      <c r="JJ523" s="908"/>
      <c r="JK523" s="908"/>
      <c r="JL523" s="908"/>
      <c r="JM523" s="908"/>
      <c r="JN523" s="908"/>
      <c r="JO523" s="908"/>
      <c r="JP523" s="908"/>
      <c r="JQ523" s="908"/>
      <c r="JR523" s="908"/>
      <c r="JS523" s="908"/>
      <c r="JT523" s="908"/>
      <c r="JU523" s="908"/>
      <c r="JV523" s="908"/>
      <c r="JW523" s="908"/>
      <c r="JX523" s="908"/>
      <c r="JY523" s="908"/>
      <c r="JZ523" s="908"/>
      <c r="KA523" s="908"/>
      <c r="KB523" s="908"/>
      <c r="KC523" s="908"/>
      <c r="KD523" s="908"/>
      <c r="KE523" s="908"/>
      <c r="KF523" s="908"/>
      <c r="KG523" s="908"/>
      <c r="KH523" s="908"/>
      <c r="KI523" s="908"/>
      <c r="KJ523" s="908"/>
      <c r="KK523" s="908"/>
      <c r="KL523" s="908"/>
      <c r="KM523" s="908"/>
      <c r="KN523" s="908"/>
      <c r="KS523" s="908"/>
      <c r="KT523" s="908"/>
      <c r="LE523" s="908"/>
      <c r="LF523" s="908"/>
      <c r="LK523" s="908"/>
      <c r="LL523" s="908"/>
      <c r="LW523" s="908"/>
      <c r="LX523" s="908"/>
      <c r="MU523" s="908"/>
      <c r="MV523" s="908"/>
      <c r="NA523" s="908"/>
      <c r="NB523" s="908"/>
      <c r="NG523" s="908"/>
      <c r="NH523" s="908"/>
    </row>
    <row r="524" spans="4:372" s="891" customFormat="1" x14ac:dyDescent="0.25">
      <c r="D524" s="903"/>
      <c r="AD524" s="909"/>
      <c r="AE524" s="909"/>
      <c r="AF524" s="909"/>
      <c r="AG524" s="909"/>
      <c r="AH524" s="909"/>
      <c r="AI524" s="909"/>
      <c r="AJ524" s="909"/>
      <c r="AK524" s="909"/>
      <c r="AL524" s="909"/>
      <c r="AM524" s="909"/>
      <c r="AN524" s="909"/>
      <c r="AO524" s="909"/>
      <c r="AP524" s="909"/>
      <c r="BA524" s="908"/>
      <c r="BB524" s="908"/>
      <c r="BG524" s="908"/>
      <c r="BH524" s="908"/>
      <c r="BM524" s="908"/>
      <c r="BN524" s="908"/>
      <c r="BS524" s="908"/>
      <c r="BT524" s="908"/>
      <c r="BY524" s="908"/>
      <c r="BZ524" s="908"/>
      <c r="CE524" s="908"/>
      <c r="CF524" s="908"/>
      <c r="CK524" s="908"/>
      <c r="CL524" s="908"/>
      <c r="CQ524" s="908"/>
      <c r="CR524" s="908"/>
      <c r="CW524" s="908"/>
      <c r="CX524" s="908"/>
      <c r="DA524" s="908"/>
      <c r="DB524" s="908"/>
      <c r="DE524" s="908"/>
      <c r="DF524" s="908"/>
      <c r="DI524" s="908"/>
      <c r="DJ524" s="908"/>
      <c r="DK524" s="920"/>
      <c r="DL524" s="920"/>
      <c r="DM524" s="921"/>
      <c r="DN524" s="921"/>
      <c r="DO524" s="920"/>
      <c r="DP524" s="920"/>
      <c r="DQ524" s="911"/>
      <c r="DR524" s="911"/>
      <c r="DS524" s="912"/>
      <c r="DT524" s="912"/>
      <c r="DU524" s="911"/>
      <c r="DV524" s="911"/>
      <c r="DW524" s="911"/>
      <c r="DX524" s="911"/>
      <c r="DY524" s="911"/>
      <c r="DZ524" s="911"/>
      <c r="EA524" s="911"/>
      <c r="EB524" s="911"/>
      <c r="EC524" s="911"/>
      <c r="ED524" s="911"/>
      <c r="EE524" s="911"/>
      <c r="EF524" s="911"/>
      <c r="EG524" s="911"/>
      <c r="EH524" s="911"/>
      <c r="EI524" s="911"/>
      <c r="EJ524" s="911"/>
      <c r="EK524" s="911"/>
      <c r="EL524" s="911"/>
      <c r="EM524" s="911"/>
      <c r="EN524" s="911"/>
      <c r="EO524" s="911"/>
      <c r="EP524" s="911"/>
      <c r="EQ524" s="911"/>
      <c r="ER524" s="911"/>
      <c r="ES524" s="911"/>
      <c r="ET524" s="911"/>
      <c r="EU524" s="911"/>
      <c r="EV524" s="911"/>
      <c r="EW524" s="911"/>
      <c r="EX524" s="911"/>
      <c r="EY524" s="911"/>
      <c r="EZ524" s="911"/>
      <c r="FA524" s="911"/>
      <c r="FB524" s="911"/>
      <c r="FC524" s="911"/>
      <c r="FD524" s="911"/>
      <c r="FE524" s="911"/>
      <c r="FF524" s="911"/>
      <c r="FG524" s="911"/>
      <c r="FH524" s="911"/>
      <c r="FI524" s="911"/>
      <c r="FJ524" s="911"/>
      <c r="FK524" s="911"/>
      <c r="FL524" s="911"/>
      <c r="FM524" s="911"/>
      <c r="FN524" s="911"/>
      <c r="FO524" s="911"/>
      <c r="FP524" s="911"/>
      <c r="FQ524" s="911"/>
      <c r="FR524" s="911"/>
      <c r="FU524" s="908"/>
      <c r="FV524" s="908"/>
      <c r="FW524" s="908"/>
      <c r="FX524" s="908"/>
      <c r="FY524" s="908"/>
      <c r="FZ524" s="908"/>
      <c r="GC524" s="908"/>
      <c r="GD524" s="908"/>
      <c r="GG524" s="908"/>
      <c r="GH524" s="908"/>
      <c r="GK524" s="908"/>
      <c r="GL524" s="908"/>
      <c r="GO524" s="908"/>
      <c r="GP524" s="908"/>
      <c r="GS524" s="908"/>
      <c r="GT524" s="908"/>
      <c r="GW524" s="908"/>
      <c r="GX524" s="908"/>
      <c r="HA524" s="908"/>
      <c r="HB524" s="908"/>
      <c r="HE524" s="908"/>
      <c r="HF524" s="908"/>
      <c r="HI524" s="908"/>
      <c r="HJ524" s="908"/>
      <c r="HM524" s="908"/>
      <c r="HN524" s="908"/>
      <c r="HQ524" s="908"/>
      <c r="HR524" s="908"/>
      <c r="HU524" s="908"/>
      <c r="HV524" s="908"/>
      <c r="HY524" s="908"/>
      <c r="HZ524" s="908"/>
      <c r="IC524" s="908"/>
      <c r="ID524" s="908"/>
      <c r="IE524" s="908"/>
      <c r="IF524" s="908"/>
      <c r="IG524" s="908"/>
      <c r="IH524" s="908"/>
      <c r="IK524" s="908"/>
      <c r="IL524" s="908"/>
      <c r="IO524" s="908"/>
      <c r="IP524" s="908"/>
      <c r="IQ524" s="908"/>
      <c r="IR524" s="908"/>
      <c r="IS524" s="908"/>
      <c r="IT524" s="908"/>
      <c r="IU524" s="908"/>
      <c r="IV524" s="908"/>
      <c r="IW524" s="908"/>
      <c r="IX524" s="908"/>
      <c r="IY524" s="908"/>
      <c r="IZ524" s="908"/>
      <c r="JA524" s="908"/>
      <c r="JB524" s="908"/>
      <c r="JC524" s="908"/>
      <c r="JD524" s="908"/>
      <c r="JE524" s="908"/>
      <c r="JF524" s="908"/>
      <c r="JG524" s="908"/>
      <c r="JH524" s="908"/>
      <c r="JI524" s="908"/>
      <c r="JJ524" s="908"/>
      <c r="JK524" s="908"/>
      <c r="JL524" s="908"/>
      <c r="JM524" s="908"/>
      <c r="JN524" s="908"/>
      <c r="JO524" s="908"/>
      <c r="JP524" s="908"/>
      <c r="JQ524" s="908"/>
      <c r="JR524" s="908"/>
      <c r="JS524" s="908"/>
      <c r="JT524" s="908"/>
      <c r="JU524" s="908"/>
      <c r="JV524" s="908"/>
      <c r="JW524" s="908"/>
      <c r="JX524" s="908"/>
      <c r="JY524" s="908"/>
      <c r="JZ524" s="908"/>
      <c r="KA524" s="908"/>
      <c r="KB524" s="908"/>
      <c r="KC524" s="908"/>
      <c r="KD524" s="908"/>
      <c r="KE524" s="908"/>
      <c r="KF524" s="908"/>
      <c r="KG524" s="908"/>
      <c r="KH524" s="908"/>
      <c r="KI524" s="908"/>
      <c r="KJ524" s="908"/>
      <c r="KK524" s="908"/>
      <c r="KL524" s="908"/>
      <c r="KM524" s="908"/>
      <c r="KN524" s="908"/>
      <c r="KS524" s="908"/>
      <c r="KT524" s="908"/>
      <c r="LE524" s="908"/>
      <c r="LF524" s="908"/>
      <c r="LK524" s="908"/>
      <c r="LL524" s="908"/>
      <c r="LW524" s="908"/>
      <c r="LX524" s="908"/>
      <c r="MU524" s="908"/>
      <c r="MV524" s="908"/>
      <c r="NA524" s="908"/>
      <c r="NB524" s="908"/>
      <c r="NG524" s="908"/>
      <c r="NH524" s="908"/>
    </row>
    <row r="525" spans="4:372" s="891" customFormat="1" x14ac:dyDescent="0.25">
      <c r="D525" s="903"/>
      <c r="AD525" s="909"/>
      <c r="AE525" s="909"/>
      <c r="AF525" s="909"/>
      <c r="AG525" s="909"/>
      <c r="AH525" s="909"/>
      <c r="AI525" s="909"/>
      <c r="AJ525" s="909"/>
      <c r="AK525" s="909"/>
      <c r="AL525" s="909"/>
      <c r="AM525" s="909"/>
      <c r="AN525" s="909"/>
      <c r="AO525" s="909"/>
      <c r="AP525" s="909"/>
      <c r="BA525" s="908"/>
      <c r="BB525" s="908"/>
      <c r="BG525" s="908"/>
      <c r="BH525" s="908"/>
      <c r="BM525" s="908"/>
      <c r="BN525" s="908"/>
      <c r="BS525" s="908"/>
      <c r="BT525" s="908"/>
      <c r="BY525" s="908"/>
      <c r="BZ525" s="908"/>
      <c r="CE525" s="908"/>
      <c r="CF525" s="908"/>
      <c r="CK525" s="908"/>
      <c r="CL525" s="908"/>
      <c r="CQ525" s="908"/>
      <c r="CR525" s="908"/>
      <c r="CW525" s="908"/>
      <c r="CX525" s="908"/>
      <c r="DA525" s="908"/>
      <c r="DB525" s="908"/>
      <c r="DE525" s="908"/>
      <c r="DF525" s="908"/>
      <c r="DI525" s="908"/>
      <c r="DJ525" s="908"/>
      <c r="DK525" s="920"/>
      <c r="DL525" s="920"/>
      <c r="DM525" s="921"/>
      <c r="DN525" s="921"/>
      <c r="DO525" s="920"/>
      <c r="DP525" s="920"/>
      <c r="DQ525" s="911"/>
      <c r="DR525" s="911"/>
      <c r="DS525" s="912"/>
      <c r="DT525" s="912"/>
      <c r="DU525" s="911"/>
      <c r="DV525" s="911"/>
      <c r="DW525" s="911"/>
      <c r="DX525" s="911"/>
      <c r="DY525" s="911"/>
      <c r="DZ525" s="911"/>
      <c r="EA525" s="911"/>
      <c r="EB525" s="911"/>
      <c r="EC525" s="911"/>
      <c r="ED525" s="911"/>
      <c r="EE525" s="911"/>
      <c r="EF525" s="911"/>
      <c r="EG525" s="911"/>
      <c r="EH525" s="911"/>
      <c r="EI525" s="911"/>
      <c r="EJ525" s="911"/>
      <c r="EK525" s="911"/>
      <c r="EL525" s="911"/>
      <c r="EM525" s="911"/>
      <c r="EN525" s="911"/>
      <c r="EO525" s="911"/>
      <c r="EP525" s="911"/>
      <c r="EQ525" s="911"/>
      <c r="ER525" s="911"/>
      <c r="ES525" s="911"/>
      <c r="ET525" s="911"/>
      <c r="EU525" s="911"/>
      <c r="EV525" s="911"/>
      <c r="EW525" s="911"/>
      <c r="EX525" s="911"/>
      <c r="EY525" s="911"/>
      <c r="EZ525" s="911"/>
      <c r="FA525" s="911"/>
      <c r="FB525" s="911"/>
      <c r="FC525" s="911"/>
      <c r="FD525" s="911"/>
      <c r="FE525" s="911"/>
      <c r="FF525" s="911"/>
      <c r="FG525" s="911"/>
      <c r="FH525" s="911"/>
      <c r="FI525" s="911"/>
      <c r="FJ525" s="911"/>
      <c r="FK525" s="911"/>
      <c r="FL525" s="911"/>
      <c r="FM525" s="911"/>
      <c r="FN525" s="911"/>
      <c r="FO525" s="911"/>
      <c r="FP525" s="911"/>
      <c r="FQ525" s="911"/>
      <c r="FR525" s="911"/>
      <c r="FU525" s="908"/>
      <c r="FV525" s="908"/>
      <c r="FW525" s="908"/>
      <c r="FX525" s="908"/>
      <c r="FY525" s="908"/>
      <c r="FZ525" s="908"/>
      <c r="GC525" s="908"/>
      <c r="GD525" s="908"/>
      <c r="GG525" s="908"/>
      <c r="GH525" s="908"/>
      <c r="GK525" s="908"/>
      <c r="GL525" s="908"/>
      <c r="GO525" s="908"/>
      <c r="GP525" s="908"/>
      <c r="GS525" s="908"/>
      <c r="GT525" s="908"/>
      <c r="GW525" s="908"/>
      <c r="GX525" s="908"/>
      <c r="HA525" s="908"/>
      <c r="HB525" s="908"/>
      <c r="HE525" s="908"/>
      <c r="HF525" s="908"/>
      <c r="HI525" s="908"/>
      <c r="HJ525" s="908"/>
      <c r="HM525" s="908"/>
      <c r="HN525" s="908"/>
      <c r="HQ525" s="908"/>
      <c r="HR525" s="908"/>
      <c r="HU525" s="908"/>
      <c r="HV525" s="908"/>
      <c r="HY525" s="908"/>
      <c r="HZ525" s="908"/>
      <c r="IC525" s="908"/>
      <c r="ID525" s="908"/>
      <c r="IE525" s="908"/>
      <c r="IF525" s="908"/>
      <c r="IG525" s="908"/>
      <c r="IH525" s="908"/>
      <c r="IK525" s="908"/>
      <c r="IL525" s="908"/>
      <c r="IO525" s="908"/>
      <c r="IP525" s="908"/>
      <c r="IQ525" s="908"/>
      <c r="IR525" s="908"/>
      <c r="IS525" s="908"/>
      <c r="IT525" s="908"/>
      <c r="IU525" s="908"/>
      <c r="IV525" s="908"/>
      <c r="IW525" s="908"/>
      <c r="IX525" s="908"/>
      <c r="IY525" s="908"/>
      <c r="IZ525" s="908"/>
      <c r="JA525" s="908"/>
      <c r="JB525" s="908"/>
      <c r="JC525" s="908"/>
      <c r="JD525" s="908"/>
      <c r="JE525" s="908"/>
      <c r="JF525" s="908"/>
      <c r="JG525" s="908"/>
      <c r="JH525" s="908"/>
      <c r="JI525" s="908"/>
      <c r="JJ525" s="908"/>
      <c r="JK525" s="908"/>
      <c r="JL525" s="908"/>
      <c r="JM525" s="908"/>
      <c r="JN525" s="908"/>
      <c r="JO525" s="908"/>
      <c r="JP525" s="908"/>
      <c r="JQ525" s="908"/>
      <c r="JR525" s="908"/>
      <c r="JS525" s="908"/>
      <c r="JT525" s="908"/>
      <c r="JU525" s="908"/>
      <c r="JV525" s="908"/>
      <c r="JW525" s="908"/>
      <c r="JX525" s="908"/>
      <c r="JY525" s="908"/>
      <c r="JZ525" s="908"/>
      <c r="KA525" s="908"/>
      <c r="KB525" s="908"/>
      <c r="KC525" s="908"/>
      <c r="KD525" s="908"/>
      <c r="KE525" s="908"/>
      <c r="KF525" s="908"/>
      <c r="KG525" s="908"/>
      <c r="KH525" s="908"/>
      <c r="KI525" s="908"/>
      <c r="KJ525" s="908"/>
      <c r="KK525" s="908"/>
      <c r="KL525" s="908"/>
      <c r="KM525" s="908"/>
      <c r="KN525" s="908"/>
      <c r="KS525" s="908"/>
      <c r="KT525" s="908"/>
      <c r="LE525" s="908"/>
      <c r="LF525" s="908"/>
      <c r="LK525" s="908"/>
      <c r="LL525" s="908"/>
      <c r="LW525" s="908"/>
      <c r="LX525" s="908"/>
      <c r="MU525" s="908"/>
      <c r="MV525" s="908"/>
      <c r="NA525" s="908"/>
      <c r="NB525" s="908"/>
      <c r="NG525" s="908"/>
      <c r="NH525" s="908"/>
    </row>
    <row r="526" spans="4:372" s="891" customFormat="1" x14ac:dyDescent="0.25">
      <c r="D526" s="903"/>
      <c r="AD526" s="909"/>
      <c r="AE526" s="909"/>
      <c r="AF526" s="909"/>
      <c r="AG526" s="909"/>
      <c r="AH526" s="909"/>
      <c r="AI526" s="909"/>
      <c r="AJ526" s="909"/>
      <c r="AK526" s="909"/>
      <c r="AL526" s="909"/>
      <c r="AM526" s="909"/>
      <c r="AN526" s="909"/>
      <c r="AO526" s="909"/>
      <c r="AP526" s="909"/>
      <c r="BA526" s="908"/>
      <c r="BB526" s="908"/>
      <c r="BG526" s="908"/>
      <c r="BH526" s="908"/>
      <c r="BM526" s="908"/>
      <c r="BN526" s="908"/>
      <c r="BS526" s="908"/>
      <c r="BT526" s="908"/>
      <c r="BY526" s="908"/>
      <c r="BZ526" s="908"/>
      <c r="CE526" s="908"/>
      <c r="CF526" s="908"/>
      <c r="CK526" s="908"/>
      <c r="CL526" s="908"/>
      <c r="CQ526" s="908"/>
      <c r="CR526" s="908"/>
      <c r="CW526" s="908"/>
      <c r="CX526" s="908"/>
      <c r="DA526" s="908"/>
      <c r="DB526" s="908"/>
      <c r="DE526" s="908"/>
      <c r="DF526" s="908"/>
      <c r="DI526" s="908"/>
      <c r="DJ526" s="908"/>
      <c r="DK526" s="920"/>
      <c r="DL526" s="920"/>
      <c r="DM526" s="921"/>
      <c r="DN526" s="921"/>
      <c r="DO526" s="920"/>
      <c r="DP526" s="920"/>
      <c r="DQ526" s="911"/>
      <c r="DR526" s="911"/>
      <c r="DS526" s="912"/>
      <c r="DT526" s="912"/>
      <c r="DU526" s="911"/>
      <c r="DV526" s="911"/>
      <c r="DW526" s="911"/>
      <c r="DX526" s="911"/>
      <c r="DY526" s="911"/>
      <c r="DZ526" s="911"/>
      <c r="EA526" s="911"/>
      <c r="EB526" s="911"/>
      <c r="EC526" s="911"/>
      <c r="ED526" s="911"/>
      <c r="EE526" s="911"/>
      <c r="EF526" s="911"/>
      <c r="EG526" s="911"/>
      <c r="EH526" s="911"/>
      <c r="EI526" s="911"/>
      <c r="EJ526" s="911"/>
      <c r="EK526" s="911"/>
      <c r="EL526" s="911"/>
      <c r="EM526" s="911"/>
      <c r="EN526" s="911"/>
      <c r="EO526" s="911"/>
      <c r="EP526" s="911"/>
      <c r="EQ526" s="911"/>
      <c r="ER526" s="911"/>
      <c r="ES526" s="911"/>
      <c r="ET526" s="911"/>
      <c r="EU526" s="911"/>
      <c r="EV526" s="911"/>
      <c r="EW526" s="911"/>
      <c r="EX526" s="911"/>
      <c r="EY526" s="911"/>
      <c r="EZ526" s="911"/>
      <c r="FA526" s="911"/>
      <c r="FB526" s="911"/>
      <c r="FC526" s="911"/>
      <c r="FD526" s="911"/>
      <c r="FE526" s="911"/>
      <c r="FF526" s="911"/>
      <c r="FG526" s="911"/>
      <c r="FH526" s="911"/>
      <c r="FI526" s="911"/>
      <c r="FJ526" s="911"/>
      <c r="FK526" s="911"/>
      <c r="FL526" s="911"/>
      <c r="FM526" s="911"/>
      <c r="FN526" s="911"/>
      <c r="FO526" s="911"/>
      <c r="FP526" s="911"/>
      <c r="FQ526" s="911"/>
      <c r="FR526" s="911"/>
      <c r="FU526" s="908"/>
      <c r="FV526" s="908"/>
      <c r="FW526" s="908"/>
      <c r="FX526" s="908"/>
      <c r="FY526" s="908"/>
      <c r="FZ526" s="908"/>
      <c r="GC526" s="908"/>
      <c r="GD526" s="908"/>
      <c r="GG526" s="908"/>
      <c r="GH526" s="908"/>
      <c r="GK526" s="908"/>
      <c r="GL526" s="908"/>
      <c r="GO526" s="908"/>
      <c r="GP526" s="908"/>
      <c r="GS526" s="908"/>
      <c r="GT526" s="908"/>
      <c r="GW526" s="908"/>
      <c r="GX526" s="908"/>
      <c r="HA526" s="908"/>
      <c r="HB526" s="908"/>
      <c r="HE526" s="908"/>
      <c r="HF526" s="908"/>
      <c r="HI526" s="908"/>
      <c r="HJ526" s="908"/>
      <c r="HM526" s="908"/>
      <c r="HN526" s="908"/>
      <c r="HQ526" s="908"/>
      <c r="HR526" s="908"/>
      <c r="HU526" s="908"/>
      <c r="HV526" s="908"/>
      <c r="HY526" s="908"/>
      <c r="HZ526" s="908"/>
      <c r="IC526" s="908"/>
      <c r="ID526" s="908"/>
      <c r="IE526" s="908"/>
      <c r="IF526" s="908"/>
      <c r="IG526" s="908"/>
      <c r="IH526" s="908"/>
      <c r="IK526" s="908"/>
      <c r="IL526" s="908"/>
      <c r="IO526" s="908"/>
      <c r="IP526" s="908"/>
      <c r="IQ526" s="908"/>
      <c r="IR526" s="908"/>
      <c r="IS526" s="908"/>
      <c r="IT526" s="908"/>
      <c r="IU526" s="908"/>
      <c r="IV526" s="908"/>
      <c r="IW526" s="908"/>
      <c r="IX526" s="908"/>
      <c r="IY526" s="908"/>
      <c r="IZ526" s="908"/>
      <c r="JA526" s="908"/>
      <c r="JB526" s="908"/>
      <c r="JC526" s="908"/>
      <c r="JD526" s="908"/>
      <c r="JE526" s="908"/>
      <c r="JF526" s="908"/>
      <c r="JG526" s="908"/>
      <c r="JH526" s="908"/>
      <c r="JI526" s="908"/>
      <c r="JJ526" s="908"/>
      <c r="JK526" s="908"/>
      <c r="JL526" s="908"/>
      <c r="JM526" s="908"/>
      <c r="JN526" s="908"/>
      <c r="JO526" s="908"/>
      <c r="JP526" s="908"/>
      <c r="JQ526" s="908"/>
      <c r="JR526" s="908"/>
      <c r="JS526" s="908"/>
      <c r="JT526" s="908"/>
      <c r="JU526" s="908"/>
      <c r="JV526" s="908"/>
      <c r="JW526" s="908"/>
      <c r="JX526" s="908"/>
      <c r="JY526" s="908"/>
      <c r="JZ526" s="908"/>
      <c r="KA526" s="908"/>
      <c r="KB526" s="908"/>
      <c r="KC526" s="908"/>
      <c r="KD526" s="908"/>
      <c r="KE526" s="908"/>
      <c r="KF526" s="908"/>
      <c r="KG526" s="908"/>
      <c r="KH526" s="908"/>
      <c r="KI526" s="908"/>
      <c r="KJ526" s="908"/>
      <c r="KK526" s="908"/>
      <c r="KL526" s="908"/>
      <c r="KM526" s="908"/>
      <c r="KN526" s="908"/>
      <c r="KS526" s="908"/>
      <c r="KT526" s="908"/>
      <c r="LE526" s="908"/>
      <c r="LF526" s="908"/>
      <c r="LK526" s="908"/>
      <c r="LL526" s="908"/>
      <c r="LW526" s="908"/>
      <c r="LX526" s="908"/>
      <c r="MU526" s="908"/>
      <c r="MV526" s="908"/>
      <c r="NA526" s="908"/>
      <c r="NB526" s="908"/>
      <c r="NG526" s="908"/>
      <c r="NH526" s="908"/>
    </row>
    <row r="527" spans="4:372" s="891" customFormat="1" x14ac:dyDescent="0.25">
      <c r="D527" s="903"/>
      <c r="AD527" s="909"/>
      <c r="AE527" s="909"/>
      <c r="AF527" s="909"/>
      <c r="AG527" s="909"/>
      <c r="AH527" s="909"/>
      <c r="AI527" s="909"/>
      <c r="AJ527" s="909"/>
      <c r="AK527" s="909"/>
      <c r="AL527" s="909"/>
      <c r="AM527" s="909"/>
      <c r="AN527" s="909"/>
      <c r="AO527" s="909"/>
      <c r="AP527" s="909"/>
      <c r="BA527" s="908"/>
      <c r="BB527" s="908"/>
      <c r="BG527" s="908"/>
      <c r="BH527" s="908"/>
      <c r="BM527" s="908"/>
      <c r="BN527" s="908"/>
      <c r="BS527" s="908"/>
      <c r="BT527" s="908"/>
      <c r="BY527" s="908"/>
      <c r="BZ527" s="908"/>
      <c r="CE527" s="908"/>
      <c r="CF527" s="908"/>
      <c r="CK527" s="908"/>
      <c r="CL527" s="908"/>
      <c r="CQ527" s="908"/>
      <c r="CR527" s="908"/>
      <c r="CW527" s="908"/>
      <c r="CX527" s="908"/>
      <c r="DA527" s="908"/>
      <c r="DB527" s="908"/>
      <c r="DE527" s="908"/>
      <c r="DF527" s="908"/>
      <c r="DI527" s="908"/>
      <c r="DJ527" s="908"/>
      <c r="DK527" s="920"/>
      <c r="DL527" s="920"/>
      <c r="DM527" s="921"/>
      <c r="DN527" s="921"/>
      <c r="DO527" s="920"/>
      <c r="DP527" s="920"/>
      <c r="DQ527" s="911"/>
      <c r="DR527" s="911"/>
      <c r="DS527" s="912"/>
      <c r="DT527" s="912"/>
      <c r="DU527" s="911"/>
      <c r="DV527" s="911"/>
      <c r="DW527" s="911"/>
      <c r="DX527" s="911"/>
      <c r="DY527" s="911"/>
      <c r="DZ527" s="911"/>
      <c r="EA527" s="911"/>
      <c r="EB527" s="911"/>
      <c r="EC527" s="911"/>
      <c r="ED527" s="911"/>
      <c r="EE527" s="911"/>
      <c r="EF527" s="911"/>
      <c r="EG527" s="911"/>
      <c r="EH527" s="911"/>
      <c r="EI527" s="911"/>
      <c r="EJ527" s="911"/>
      <c r="EK527" s="911"/>
      <c r="EL527" s="911"/>
      <c r="EM527" s="911"/>
      <c r="EN527" s="911"/>
      <c r="EO527" s="911"/>
      <c r="EP527" s="911"/>
      <c r="EQ527" s="911"/>
      <c r="ER527" s="911"/>
      <c r="ES527" s="911"/>
      <c r="ET527" s="911"/>
      <c r="EU527" s="911"/>
      <c r="EV527" s="911"/>
      <c r="EW527" s="911"/>
      <c r="EX527" s="911"/>
      <c r="EY527" s="911"/>
      <c r="EZ527" s="911"/>
      <c r="FA527" s="911"/>
      <c r="FB527" s="911"/>
      <c r="FC527" s="911"/>
      <c r="FD527" s="911"/>
      <c r="FE527" s="911"/>
      <c r="FF527" s="911"/>
      <c r="FG527" s="911"/>
      <c r="FH527" s="911"/>
      <c r="FI527" s="911"/>
      <c r="FJ527" s="911"/>
      <c r="FK527" s="911"/>
      <c r="FL527" s="911"/>
      <c r="FM527" s="911"/>
      <c r="FN527" s="911"/>
      <c r="FO527" s="911"/>
      <c r="FP527" s="911"/>
      <c r="FQ527" s="911"/>
      <c r="FR527" s="911"/>
      <c r="FU527" s="908"/>
      <c r="FV527" s="908"/>
      <c r="FW527" s="908"/>
      <c r="FX527" s="908"/>
      <c r="FY527" s="908"/>
      <c r="FZ527" s="908"/>
      <c r="GC527" s="908"/>
      <c r="GD527" s="908"/>
      <c r="GG527" s="908"/>
      <c r="GH527" s="908"/>
      <c r="GK527" s="908"/>
      <c r="GL527" s="908"/>
      <c r="GO527" s="908"/>
      <c r="GP527" s="908"/>
      <c r="GS527" s="908"/>
      <c r="GT527" s="908"/>
      <c r="GW527" s="908"/>
      <c r="GX527" s="908"/>
      <c r="HA527" s="908"/>
      <c r="HB527" s="908"/>
      <c r="HE527" s="908"/>
      <c r="HF527" s="908"/>
      <c r="HI527" s="908"/>
      <c r="HJ527" s="908"/>
      <c r="HM527" s="908"/>
      <c r="HN527" s="908"/>
      <c r="HQ527" s="908"/>
      <c r="HR527" s="908"/>
      <c r="HU527" s="908"/>
      <c r="HV527" s="908"/>
      <c r="HY527" s="908"/>
      <c r="HZ527" s="908"/>
      <c r="IC527" s="908"/>
      <c r="ID527" s="908"/>
      <c r="IE527" s="908"/>
      <c r="IF527" s="908"/>
      <c r="IG527" s="908"/>
      <c r="IH527" s="908"/>
      <c r="IK527" s="908"/>
      <c r="IL527" s="908"/>
      <c r="IO527" s="908"/>
      <c r="IP527" s="908"/>
      <c r="IQ527" s="908"/>
      <c r="IR527" s="908"/>
      <c r="IS527" s="908"/>
      <c r="IT527" s="908"/>
      <c r="IU527" s="908"/>
      <c r="IV527" s="908"/>
      <c r="IW527" s="908"/>
      <c r="IX527" s="908"/>
      <c r="IY527" s="908"/>
      <c r="IZ527" s="908"/>
      <c r="JA527" s="908"/>
      <c r="JB527" s="908"/>
      <c r="JC527" s="908"/>
      <c r="JD527" s="908"/>
      <c r="JE527" s="908"/>
      <c r="JF527" s="908"/>
      <c r="JG527" s="908"/>
      <c r="JH527" s="908"/>
      <c r="JI527" s="908"/>
      <c r="JJ527" s="908"/>
      <c r="JK527" s="908"/>
      <c r="JL527" s="908"/>
      <c r="JM527" s="908"/>
      <c r="JN527" s="908"/>
      <c r="JO527" s="908"/>
      <c r="JP527" s="908"/>
      <c r="JQ527" s="908"/>
      <c r="JR527" s="908"/>
      <c r="JS527" s="908"/>
      <c r="JT527" s="908"/>
      <c r="JU527" s="908"/>
      <c r="JV527" s="908"/>
      <c r="JW527" s="908"/>
      <c r="JX527" s="908"/>
      <c r="JY527" s="908"/>
      <c r="JZ527" s="908"/>
      <c r="KA527" s="908"/>
      <c r="KB527" s="908"/>
      <c r="KC527" s="908"/>
      <c r="KD527" s="908"/>
      <c r="KE527" s="908"/>
      <c r="KF527" s="908"/>
      <c r="KG527" s="908"/>
      <c r="KH527" s="908"/>
      <c r="KI527" s="908"/>
      <c r="KJ527" s="908"/>
      <c r="KK527" s="908"/>
      <c r="KL527" s="908"/>
      <c r="KM527" s="908"/>
      <c r="KN527" s="908"/>
      <c r="KS527" s="908"/>
      <c r="KT527" s="908"/>
      <c r="LE527" s="908"/>
      <c r="LF527" s="908"/>
      <c r="LK527" s="908"/>
      <c r="LL527" s="908"/>
      <c r="LW527" s="908"/>
      <c r="LX527" s="908"/>
      <c r="MU527" s="908"/>
      <c r="MV527" s="908"/>
      <c r="NA527" s="908"/>
      <c r="NB527" s="908"/>
      <c r="NG527" s="908"/>
      <c r="NH527" s="908"/>
    </row>
    <row r="528" spans="4:372" s="891" customFormat="1" x14ac:dyDescent="0.25">
      <c r="D528" s="903"/>
      <c r="AD528" s="909"/>
      <c r="AE528" s="909"/>
      <c r="AF528" s="909"/>
      <c r="AG528" s="909"/>
      <c r="AH528" s="909"/>
      <c r="AI528" s="909"/>
      <c r="AJ528" s="909"/>
      <c r="AK528" s="909"/>
      <c r="AL528" s="909"/>
      <c r="AM528" s="909"/>
      <c r="AN528" s="909"/>
      <c r="AO528" s="909"/>
      <c r="AP528" s="909"/>
      <c r="BA528" s="908"/>
      <c r="BB528" s="908"/>
      <c r="BG528" s="908"/>
      <c r="BH528" s="908"/>
      <c r="BM528" s="908"/>
      <c r="BN528" s="908"/>
      <c r="BS528" s="908"/>
      <c r="BT528" s="908"/>
      <c r="BY528" s="908"/>
      <c r="BZ528" s="908"/>
      <c r="CE528" s="908"/>
      <c r="CF528" s="908"/>
      <c r="CK528" s="908"/>
      <c r="CL528" s="908"/>
      <c r="CQ528" s="908"/>
      <c r="CR528" s="908"/>
      <c r="CW528" s="908"/>
      <c r="CX528" s="908"/>
      <c r="DA528" s="908"/>
      <c r="DB528" s="908"/>
      <c r="DE528" s="908"/>
      <c r="DF528" s="908"/>
      <c r="DI528" s="908"/>
      <c r="DJ528" s="908"/>
      <c r="DK528" s="920"/>
      <c r="DL528" s="920"/>
      <c r="DM528" s="921"/>
      <c r="DN528" s="921"/>
      <c r="DO528" s="920"/>
      <c r="DP528" s="920"/>
      <c r="DQ528" s="911"/>
      <c r="DR528" s="911"/>
      <c r="DS528" s="912"/>
      <c r="DT528" s="912"/>
      <c r="DU528" s="911"/>
      <c r="DV528" s="911"/>
      <c r="DW528" s="911"/>
      <c r="DX528" s="911"/>
      <c r="DY528" s="911"/>
      <c r="DZ528" s="911"/>
      <c r="EA528" s="911"/>
      <c r="EB528" s="911"/>
      <c r="EC528" s="911"/>
      <c r="ED528" s="911"/>
      <c r="EE528" s="911"/>
      <c r="EF528" s="911"/>
      <c r="EG528" s="911"/>
      <c r="EH528" s="911"/>
      <c r="EI528" s="911"/>
      <c r="EJ528" s="911"/>
      <c r="EK528" s="911"/>
      <c r="EL528" s="911"/>
      <c r="EM528" s="911"/>
      <c r="EN528" s="911"/>
      <c r="EO528" s="911"/>
      <c r="EP528" s="911"/>
      <c r="EQ528" s="911"/>
      <c r="ER528" s="911"/>
      <c r="ES528" s="911"/>
      <c r="ET528" s="911"/>
      <c r="EU528" s="911"/>
      <c r="EV528" s="911"/>
      <c r="EW528" s="911"/>
      <c r="EX528" s="911"/>
      <c r="EY528" s="911"/>
      <c r="EZ528" s="911"/>
      <c r="FA528" s="911"/>
      <c r="FB528" s="911"/>
      <c r="FC528" s="911"/>
      <c r="FD528" s="911"/>
      <c r="FE528" s="911"/>
      <c r="FF528" s="911"/>
      <c r="FG528" s="911"/>
      <c r="FH528" s="911"/>
      <c r="FI528" s="911"/>
      <c r="FJ528" s="911"/>
      <c r="FK528" s="911"/>
      <c r="FL528" s="911"/>
      <c r="FM528" s="911"/>
      <c r="FN528" s="911"/>
      <c r="FO528" s="911"/>
      <c r="FP528" s="911"/>
      <c r="FQ528" s="911"/>
      <c r="FR528" s="911"/>
      <c r="FU528" s="908"/>
      <c r="FV528" s="908"/>
      <c r="FW528" s="908"/>
      <c r="FX528" s="908"/>
      <c r="FY528" s="908"/>
      <c r="FZ528" s="908"/>
      <c r="GC528" s="908"/>
      <c r="GD528" s="908"/>
      <c r="GG528" s="908"/>
      <c r="GH528" s="908"/>
      <c r="GK528" s="908"/>
      <c r="GL528" s="908"/>
      <c r="GO528" s="908"/>
      <c r="GP528" s="908"/>
      <c r="GS528" s="908"/>
      <c r="GT528" s="908"/>
      <c r="GW528" s="908"/>
      <c r="GX528" s="908"/>
      <c r="HA528" s="908"/>
      <c r="HB528" s="908"/>
      <c r="HE528" s="908"/>
      <c r="HF528" s="908"/>
      <c r="HI528" s="908"/>
      <c r="HJ528" s="908"/>
      <c r="HM528" s="908"/>
      <c r="HN528" s="908"/>
      <c r="HQ528" s="908"/>
      <c r="HR528" s="908"/>
      <c r="HU528" s="908"/>
      <c r="HV528" s="908"/>
      <c r="HY528" s="908"/>
      <c r="HZ528" s="908"/>
      <c r="IC528" s="908"/>
      <c r="ID528" s="908"/>
      <c r="IE528" s="908"/>
      <c r="IF528" s="908"/>
      <c r="IG528" s="908"/>
      <c r="IH528" s="908"/>
      <c r="IK528" s="908"/>
      <c r="IL528" s="908"/>
      <c r="IO528" s="908"/>
      <c r="IP528" s="908"/>
      <c r="IQ528" s="908"/>
      <c r="IR528" s="908"/>
      <c r="IS528" s="908"/>
      <c r="IT528" s="908"/>
      <c r="IU528" s="908"/>
      <c r="IV528" s="908"/>
      <c r="IW528" s="908"/>
      <c r="IX528" s="908"/>
      <c r="IY528" s="908"/>
      <c r="IZ528" s="908"/>
      <c r="JA528" s="908"/>
      <c r="JB528" s="908"/>
      <c r="JC528" s="908"/>
      <c r="JD528" s="908"/>
      <c r="JE528" s="908"/>
      <c r="JF528" s="908"/>
      <c r="JG528" s="908"/>
      <c r="JH528" s="908"/>
      <c r="JI528" s="908"/>
      <c r="JJ528" s="908"/>
      <c r="JK528" s="908"/>
      <c r="JL528" s="908"/>
      <c r="JM528" s="908"/>
      <c r="JN528" s="908"/>
      <c r="JO528" s="908"/>
      <c r="JP528" s="908"/>
      <c r="JQ528" s="908"/>
      <c r="JR528" s="908"/>
      <c r="JS528" s="908"/>
      <c r="JT528" s="908"/>
      <c r="JU528" s="908"/>
      <c r="JV528" s="908"/>
      <c r="JW528" s="908"/>
      <c r="JX528" s="908"/>
      <c r="JY528" s="908"/>
      <c r="JZ528" s="908"/>
      <c r="KA528" s="908"/>
      <c r="KB528" s="908"/>
      <c r="KC528" s="908"/>
      <c r="KD528" s="908"/>
      <c r="KE528" s="908"/>
      <c r="KF528" s="908"/>
      <c r="KG528" s="908"/>
      <c r="KH528" s="908"/>
      <c r="KI528" s="908"/>
      <c r="KJ528" s="908"/>
      <c r="KK528" s="908"/>
      <c r="KL528" s="908"/>
      <c r="KM528" s="908"/>
      <c r="KN528" s="908"/>
      <c r="KS528" s="908"/>
      <c r="KT528" s="908"/>
      <c r="LE528" s="908"/>
      <c r="LF528" s="908"/>
      <c r="LK528" s="908"/>
      <c r="LL528" s="908"/>
      <c r="LW528" s="908"/>
      <c r="LX528" s="908"/>
      <c r="MU528" s="908"/>
      <c r="MV528" s="908"/>
      <c r="NA528" s="908"/>
      <c r="NB528" s="908"/>
      <c r="NG528" s="908"/>
      <c r="NH528" s="908"/>
    </row>
    <row r="529" spans="4:372" s="891" customFormat="1" x14ac:dyDescent="0.25">
      <c r="D529" s="903"/>
      <c r="AD529" s="909"/>
      <c r="AE529" s="909"/>
      <c r="AF529" s="909"/>
      <c r="AG529" s="909"/>
      <c r="AH529" s="909"/>
      <c r="AI529" s="909"/>
      <c r="AJ529" s="909"/>
      <c r="AK529" s="909"/>
      <c r="AL529" s="909"/>
      <c r="AM529" s="909"/>
      <c r="AN529" s="909"/>
      <c r="AO529" s="909"/>
      <c r="AP529" s="909"/>
      <c r="BA529" s="908"/>
      <c r="BB529" s="908"/>
      <c r="BG529" s="908"/>
      <c r="BH529" s="908"/>
      <c r="BM529" s="908"/>
      <c r="BN529" s="908"/>
      <c r="BS529" s="908"/>
      <c r="BT529" s="908"/>
      <c r="BY529" s="908"/>
      <c r="BZ529" s="908"/>
      <c r="CE529" s="908"/>
      <c r="CF529" s="908"/>
      <c r="CK529" s="908"/>
      <c r="CL529" s="908"/>
      <c r="CQ529" s="908"/>
      <c r="CR529" s="908"/>
      <c r="CW529" s="908"/>
      <c r="CX529" s="908"/>
      <c r="DA529" s="908"/>
      <c r="DB529" s="908"/>
      <c r="DE529" s="908"/>
      <c r="DF529" s="908"/>
      <c r="DI529" s="908"/>
      <c r="DJ529" s="908"/>
      <c r="DK529" s="920"/>
      <c r="DL529" s="920"/>
      <c r="DM529" s="921"/>
      <c r="DN529" s="921"/>
      <c r="DO529" s="920"/>
      <c r="DP529" s="920"/>
      <c r="DQ529" s="911"/>
      <c r="DR529" s="911"/>
      <c r="DS529" s="912"/>
      <c r="DT529" s="912"/>
      <c r="DU529" s="911"/>
      <c r="DV529" s="911"/>
      <c r="DW529" s="911"/>
      <c r="DX529" s="911"/>
      <c r="DY529" s="911"/>
      <c r="DZ529" s="911"/>
      <c r="EA529" s="911"/>
      <c r="EB529" s="911"/>
      <c r="EC529" s="911"/>
      <c r="ED529" s="911"/>
      <c r="EE529" s="911"/>
      <c r="EF529" s="911"/>
      <c r="EG529" s="911"/>
      <c r="EH529" s="911"/>
      <c r="EI529" s="911"/>
      <c r="EJ529" s="911"/>
      <c r="EK529" s="911"/>
      <c r="EL529" s="911"/>
      <c r="EM529" s="911"/>
      <c r="EN529" s="911"/>
      <c r="EO529" s="911"/>
      <c r="EP529" s="911"/>
      <c r="EQ529" s="911"/>
      <c r="ER529" s="911"/>
      <c r="ES529" s="911"/>
      <c r="ET529" s="911"/>
      <c r="EU529" s="911"/>
      <c r="EV529" s="911"/>
      <c r="EW529" s="911"/>
      <c r="EX529" s="911"/>
      <c r="EY529" s="911"/>
      <c r="EZ529" s="911"/>
      <c r="FA529" s="911"/>
      <c r="FB529" s="911"/>
      <c r="FC529" s="911"/>
      <c r="FD529" s="911"/>
      <c r="FE529" s="911"/>
      <c r="FF529" s="911"/>
      <c r="FG529" s="911"/>
      <c r="FH529" s="911"/>
      <c r="FI529" s="911"/>
      <c r="FJ529" s="911"/>
      <c r="FK529" s="911"/>
      <c r="FL529" s="911"/>
      <c r="FM529" s="911"/>
      <c r="FN529" s="911"/>
      <c r="FO529" s="911"/>
      <c r="FP529" s="911"/>
      <c r="FQ529" s="911"/>
      <c r="FR529" s="911"/>
      <c r="FU529" s="908"/>
      <c r="FV529" s="908"/>
      <c r="FW529" s="908"/>
      <c r="FX529" s="908"/>
      <c r="FY529" s="908"/>
      <c r="FZ529" s="908"/>
      <c r="GC529" s="908"/>
      <c r="GD529" s="908"/>
      <c r="GG529" s="908"/>
      <c r="GH529" s="908"/>
      <c r="GK529" s="908"/>
      <c r="GL529" s="908"/>
      <c r="GO529" s="908"/>
      <c r="GP529" s="908"/>
      <c r="GS529" s="908"/>
      <c r="GT529" s="908"/>
      <c r="GW529" s="908"/>
      <c r="GX529" s="908"/>
      <c r="HA529" s="908"/>
      <c r="HB529" s="908"/>
      <c r="HE529" s="908"/>
      <c r="HF529" s="908"/>
      <c r="HI529" s="908"/>
      <c r="HJ529" s="908"/>
      <c r="HM529" s="908"/>
      <c r="HN529" s="908"/>
      <c r="HQ529" s="908"/>
      <c r="HR529" s="908"/>
      <c r="HU529" s="908"/>
      <c r="HV529" s="908"/>
      <c r="HY529" s="908"/>
      <c r="HZ529" s="908"/>
      <c r="IC529" s="908"/>
      <c r="ID529" s="908"/>
      <c r="IE529" s="908"/>
      <c r="IF529" s="908"/>
      <c r="IG529" s="908"/>
      <c r="IH529" s="908"/>
      <c r="IK529" s="908"/>
      <c r="IL529" s="908"/>
      <c r="IO529" s="908"/>
      <c r="IP529" s="908"/>
      <c r="IQ529" s="908"/>
      <c r="IR529" s="908"/>
      <c r="IS529" s="908"/>
      <c r="IT529" s="908"/>
      <c r="IU529" s="908"/>
      <c r="IV529" s="908"/>
      <c r="IW529" s="908"/>
      <c r="IX529" s="908"/>
      <c r="IY529" s="908"/>
      <c r="IZ529" s="908"/>
      <c r="JA529" s="908"/>
      <c r="JB529" s="908"/>
      <c r="JC529" s="908"/>
      <c r="JD529" s="908"/>
      <c r="JE529" s="908"/>
      <c r="JF529" s="908"/>
      <c r="JG529" s="908"/>
      <c r="JH529" s="908"/>
      <c r="JI529" s="908"/>
      <c r="JJ529" s="908"/>
      <c r="JK529" s="908"/>
      <c r="JL529" s="908"/>
      <c r="JM529" s="908"/>
      <c r="JN529" s="908"/>
      <c r="JO529" s="908"/>
      <c r="JP529" s="908"/>
      <c r="JQ529" s="908"/>
      <c r="JR529" s="908"/>
      <c r="JS529" s="908"/>
      <c r="JT529" s="908"/>
      <c r="JU529" s="908"/>
      <c r="JV529" s="908"/>
      <c r="JW529" s="908"/>
      <c r="JX529" s="908"/>
      <c r="JY529" s="908"/>
      <c r="JZ529" s="908"/>
      <c r="KA529" s="908"/>
      <c r="KB529" s="908"/>
      <c r="KC529" s="908"/>
      <c r="KD529" s="908"/>
      <c r="KE529" s="908"/>
      <c r="KF529" s="908"/>
      <c r="KG529" s="908"/>
      <c r="KH529" s="908"/>
      <c r="KI529" s="908"/>
      <c r="KJ529" s="908"/>
      <c r="KK529" s="908"/>
      <c r="KL529" s="908"/>
      <c r="KM529" s="908"/>
      <c r="KN529" s="908"/>
      <c r="KS529" s="908"/>
      <c r="KT529" s="908"/>
      <c r="LE529" s="908"/>
      <c r="LF529" s="908"/>
      <c r="LK529" s="908"/>
      <c r="LL529" s="908"/>
      <c r="LW529" s="908"/>
      <c r="LX529" s="908"/>
      <c r="MU529" s="908"/>
      <c r="MV529" s="908"/>
      <c r="NA529" s="908"/>
      <c r="NB529" s="908"/>
      <c r="NG529" s="908"/>
      <c r="NH529" s="908"/>
    </row>
    <row r="530" spans="4:372" s="891" customFormat="1" x14ac:dyDescent="0.25">
      <c r="D530" s="903"/>
      <c r="AD530" s="909"/>
      <c r="AE530" s="909"/>
      <c r="AF530" s="909"/>
      <c r="AG530" s="909"/>
      <c r="AH530" s="909"/>
      <c r="AI530" s="909"/>
      <c r="AJ530" s="909"/>
      <c r="AK530" s="909"/>
      <c r="AL530" s="909"/>
      <c r="AM530" s="909"/>
      <c r="AN530" s="909"/>
      <c r="AO530" s="909"/>
      <c r="AP530" s="909"/>
      <c r="BA530" s="908"/>
      <c r="BB530" s="908"/>
      <c r="BG530" s="908"/>
      <c r="BH530" s="908"/>
      <c r="BM530" s="908"/>
      <c r="BN530" s="908"/>
      <c r="BS530" s="908"/>
      <c r="BT530" s="908"/>
      <c r="BY530" s="908"/>
      <c r="BZ530" s="908"/>
      <c r="CE530" s="908"/>
      <c r="CF530" s="908"/>
      <c r="CK530" s="908"/>
      <c r="CL530" s="908"/>
      <c r="CQ530" s="908"/>
      <c r="CR530" s="908"/>
      <c r="CW530" s="908"/>
      <c r="CX530" s="908"/>
      <c r="DA530" s="908"/>
      <c r="DB530" s="908"/>
      <c r="DE530" s="908"/>
      <c r="DF530" s="908"/>
      <c r="DI530" s="908"/>
      <c r="DJ530" s="908"/>
      <c r="DK530" s="920"/>
      <c r="DL530" s="920"/>
      <c r="DM530" s="921"/>
      <c r="DN530" s="921"/>
      <c r="DO530" s="920"/>
      <c r="DP530" s="920"/>
      <c r="DQ530" s="911"/>
      <c r="DR530" s="911"/>
      <c r="DS530" s="912"/>
      <c r="DT530" s="912"/>
      <c r="DU530" s="911"/>
      <c r="DV530" s="911"/>
      <c r="DW530" s="911"/>
      <c r="DX530" s="911"/>
      <c r="DY530" s="911"/>
      <c r="DZ530" s="911"/>
      <c r="EA530" s="911"/>
      <c r="EB530" s="911"/>
      <c r="EC530" s="911"/>
      <c r="ED530" s="911"/>
      <c r="EE530" s="911"/>
      <c r="EF530" s="911"/>
      <c r="EG530" s="911"/>
      <c r="EH530" s="911"/>
      <c r="EI530" s="911"/>
      <c r="EJ530" s="911"/>
      <c r="EK530" s="911"/>
      <c r="EL530" s="911"/>
      <c r="EM530" s="911"/>
      <c r="EN530" s="911"/>
      <c r="EO530" s="911"/>
      <c r="EP530" s="911"/>
      <c r="EQ530" s="911"/>
      <c r="ER530" s="911"/>
      <c r="ES530" s="911"/>
      <c r="ET530" s="911"/>
      <c r="EU530" s="911"/>
      <c r="EV530" s="911"/>
      <c r="EW530" s="911"/>
      <c r="EX530" s="911"/>
      <c r="EY530" s="911"/>
      <c r="EZ530" s="911"/>
      <c r="FA530" s="911"/>
      <c r="FB530" s="911"/>
      <c r="FC530" s="911"/>
      <c r="FD530" s="911"/>
      <c r="FE530" s="911"/>
      <c r="FF530" s="911"/>
      <c r="FG530" s="911"/>
      <c r="FH530" s="911"/>
      <c r="FI530" s="911"/>
      <c r="FJ530" s="911"/>
      <c r="FK530" s="911"/>
      <c r="FL530" s="911"/>
      <c r="FM530" s="911"/>
      <c r="FN530" s="911"/>
      <c r="FO530" s="911"/>
      <c r="FP530" s="911"/>
      <c r="FQ530" s="911"/>
      <c r="FR530" s="911"/>
      <c r="FU530" s="908"/>
      <c r="FV530" s="908"/>
      <c r="FW530" s="908"/>
      <c r="FX530" s="908"/>
      <c r="FY530" s="908"/>
      <c r="FZ530" s="908"/>
      <c r="GC530" s="908"/>
      <c r="GD530" s="908"/>
      <c r="GG530" s="908"/>
      <c r="GH530" s="908"/>
      <c r="GK530" s="908"/>
      <c r="GL530" s="908"/>
      <c r="GO530" s="908"/>
      <c r="GP530" s="908"/>
      <c r="GS530" s="908"/>
      <c r="GT530" s="908"/>
      <c r="GW530" s="908"/>
      <c r="GX530" s="908"/>
      <c r="HA530" s="908"/>
      <c r="HB530" s="908"/>
      <c r="HE530" s="908"/>
      <c r="HF530" s="908"/>
      <c r="HI530" s="908"/>
      <c r="HJ530" s="908"/>
      <c r="HM530" s="908"/>
      <c r="HN530" s="908"/>
      <c r="HQ530" s="908"/>
      <c r="HR530" s="908"/>
      <c r="HU530" s="908"/>
      <c r="HV530" s="908"/>
      <c r="HY530" s="908"/>
      <c r="HZ530" s="908"/>
      <c r="IC530" s="908"/>
      <c r="ID530" s="908"/>
      <c r="IE530" s="908"/>
      <c r="IF530" s="908"/>
      <c r="IG530" s="908"/>
      <c r="IH530" s="908"/>
      <c r="IK530" s="908"/>
      <c r="IL530" s="908"/>
      <c r="IO530" s="908"/>
      <c r="IP530" s="908"/>
      <c r="IQ530" s="908"/>
      <c r="IR530" s="908"/>
      <c r="IS530" s="908"/>
      <c r="IT530" s="908"/>
      <c r="IU530" s="908"/>
      <c r="IV530" s="908"/>
      <c r="IW530" s="908"/>
      <c r="IX530" s="908"/>
      <c r="IY530" s="908"/>
      <c r="IZ530" s="908"/>
      <c r="JA530" s="908"/>
      <c r="JB530" s="908"/>
      <c r="JC530" s="908"/>
      <c r="JD530" s="908"/>
      <c r="JE530" s="908"/>
      <c r="JF530" s="908"/>
      <c r="JG530" s="908"/>
      <c r="JH530" s="908"/>
      <c r="JI530" s="908"/>
      <c r="JJ530" s="908"/>
      <c r="JK530" s="908"/>
      <c r="JL530" s="908"/>
      <c r="JM530" s="908"/>
      <c r="JN530" s="908"/>
      <c r="JO530" s="908"/>
      <c r="JP530" s="908"/>
      <c r="JQ530" s="908"/>
      <c r="JR530" s="908"/>
      <c r="JS530" s="908"/>
      <c r="JT530" s="908"/>
      <c r="JU530" s="908"/>
      <c r="JV530" s="908"/>
      <c r="JW530" s="908"/>
      <c r="JX530" s="908"/>
      <c r="JY530" s="908"/>
      <c r="JZ530" s="908"/>
      <c r="KA530" s="908"/>
      <c r="KB530" s="908"/>
      <c r="KC530" s="908"/>
      <c r="KD530" s="908"/>
      <c r="KE530" s="908"/>
      <c r="KF530" s="908"/>
      <c r="KG530" s="908"/>
      <c r="KH530" s="908"/>
      <c r="KI530" s="908"/>
      <c r="KJ530" s="908"/>
      <c r="KK530" s="908"/>
      <c r="KL530" s="908"/>
      <c r="KM530" s="908"/>
      <c r="KN530" s="908"/>
      <c r="KS530" s="908"/>
      <c r="KT530" s="908"/>
      <c r="LE530" s="908"/>
      <c r="LF530" s="908"/>
      <c r="LK530" s="908"/>
      <c r="LL530" s="908"/>
      <c r="LW530" s="908"/>
      <c r="LX530" s="908"/>
      <c r="MU530" s="908"/>
      <c r="MV530" s="908"/>
      <c r="NA530" s="908"/>
      <c r="NB530" s="908"/>
      <c r="NG530" s="908"/>
      <c r="NH530" s="908"/>
    </row>
    <row r="531" spans="4:372" s="891" customFormat="1" x14ac:dyDescent="0.25">
      <c r="D531" s="903"/>
      <c r="AD531" s="909"/>
      <c r="AE531" s="909"/>
      <c r="AF531" s="909"/>
      <c r="AG531" s="909"/>
      <c r="AH531" s="909"/>
      <c r="AI531" s="909"/>
      <c r="AJ531" s="909"/>
      <c r="AK531" s="909"/>
      <c r="AL531" s="909"/>
      <c r="AM531" s="909"/>
      <c r="AN531" s="909"/>
      <c r="AO531" s="909"/>
      <c r="AP531" s="909"/>
      <c r="BA531" s="908"/>
      <c r="BB531" s="908"/>
      <c r="BG531" s="908"/>
      <c r="BH531" s="908"/>
      <c r="BM531" s="908"/>
      <c r="BN531" s="908"/>
      <c r="BS531" s="908"/>
      <c r="BT531" s="908"/>
      <c r="BY531" s="908"/>
      <c r="BZ531" s="908"/>
      <c r="CE531" s="908"/>
      <c r="CF531" s="908"/>
      <c r="CK531" s="908"/>
      <c r="CL531" s="908"/>
      <c r="CQ531" s="908"/>
      <c r="CR531" s="908"/>
      <c r="CW531" s="908"/>
      <c r="CX531" s="908"/>
      <c r="DA531" s="908"/>
      <c r="DB531" s="908"/>
      <c r="DE531" s="908"/>
      <c r="DF531" s="908"/>
      <c r="DI531" s="908"/>
      <c r="DJ531" s="908"/>
      <c r="DK531" s="920"/>
      <c r="DL531" s="920"/>
      <c r="DM531" s="921"/>
      <c r="DN531" s="921"/>
      <c r="DO531" s="920"/>
      <c r="DP531" s="920"/>
      <c r="DQ531" s="911"/>
      <c r="DR531" s="911"/>
      <c r="DS531" s="912"/>
      <c r="DT531" s="912"/>
      <c r="DU531" s="911"/>
      <c r="DV531" s="911"/>
      <c r="DW531" s="911"/>
      <c r="DX531" s="911"/>
      <c r="DY531" s="911"/>
      <c r="DZ531" s="911"/>
      <c r="EA531" s="911"/>
      <c r="EB531" s="911"/>
      <c r="EC531" s="911"/>
      <c r="ED531" s="911"/>
      <c r="EE531" s="911"/>
      <c r="EF531" s="911"/>
      <c r="EG531" s="911"/>
      <c r="EH531" s="911"/>
      <c r="EI531" s="911"/>
      <c r="EJ531" s="911"/>
      <c r="EK531" s="911"/>
      <c r="EL531" s="911"/>
      <c r="EM531" s="911"/>
      <c r="EN531" s="911"/>
      <c r="EO531" s="911"/>
      <c r="EP531" s="911"/>
      <c r="EQ531" s="911"/>
      <c r="ER531" s="911"/>
      <c r="ES531" s="911"/>
      <c r="ET531" s="911"/>
      <c r="EU531" s="911"/>
      <c r="EV531" s="911"/>
      <c r="EW531" s="911"/>
      <c r="EX531" s="911"/>
      <c r="EY531" s="911"/>
      <c r="EZ531" s="911"/>
      <c r="FA531" s="911"/>
      <c r="FB531" s="911"/>
      <c r="FC531" s="911"/>
      <c r="FD531" s="911"/>
      <c r="FE531" s="911"/>
      <c r="FF531" s="911"/>
      <c r="FG531" s="911"/>
      <c r="FH531" s="911"/>
      <c r="FI531" s="911"/>
      <c r="FJ531" s="911"/>
      <c r="FK531" s="911"/>
      <c r="FL531" s="911"/>
      <c r="FM531" s="911"/>
      <c r="FN531" s="911"/>
      <c r="FO531" s="911"/>
      <c r="FP531" s="911"/>
      <c r="FQ531" s="911"/>
      <c r="FR531" s="911"/>
      <c r="FU531" s="908"/>
      <c r="FV531" s="908"/>
      <c r="FW531" s="908"/>
      <c r="FX531" s="908"/>
      <c r="FY531" s="908"/>
      <c r="FZ531" s="908"/>
      <c r="GC531" s="908"/>
      <c r="GD531" s="908"/>
      <c r="GG531" s="908"/>
      <c r="GH531" s="908"/>
      <c r="GK531" s="908"/>
      <c r="GL531" s="908"/>
      <c r="GO531" s="908"/>
      <c r="GP531" s="908"/>
      <c r="GS531" s="908"/>
      <c r="GT531" s="908"/>
      <c r="GW531" s="908"/>
      <c r="GX531" s="908"/>
      <c r="HA531" s="908"/>
      <c r="HB531" s="908"/>
      <c r="HE531" s="908"/>
      <c r="HF531" s="908"/>
      <c r="HI531" s="908"/>
      <c r="HJ531" s="908"/>
      <c r="HM531" s="908"/>
      <c r="HN531" s="908"/>
      <c r="HQ531" s="908"/>
      <c r="HR531" s="908"/>
      <c r="HU531" s="908"/>
      <c r="HV531" s="908"/>
      <c r="HY531" s="908"/>
      <c r="HZ531" s="908"/>
      <c r="IC531" s="908"/>
      <c r="ID531" s="908"/>
      <c r="IE531" s="908"/>
      <c r="IF531" s="908"/>
      <c r="IG531" s="908"/>
      <c r="IH531" s="908"/>
      <c r="IK531" s="908"/>
      <c r="IL531" s="908"/>
      <c r="IO531" s="908"/>
      <c r="IP531" s="908"/>
      <c r="IQ531" s="908"/>
      <c r="IR531" s="908"/>
      <c r="IS531" s="908"/>
      <c r="IT531" s="908"/>
      <c r="IU531" s="908"/>
      <c r="IV531" s="908"/>
      <c r="IW531" s="908"/>
      <c r="IX531" s="908"/>
      <c r="IY531" s="908"/>
      <c r="IZ531" s="908"/>
      <c r="JA531" s="908"/>
      <c r="JB531" s="908"/>
      <c r="JC531" s="908"/>
      <c r="JD531" s="908"/>
      <c r="JE531" s="908"/>
      <c r="JF531" s="908"/>
      <c r="JG531" s="908"/>
      <c r="JH531" s="908"/>
      <c r="JI531" s="908"/>
      <c r="JJ531" s="908"/>
      <c r="JK531" s="908"/>
      <c r="JL531" s="908"/>
      <c r="JM531" s="908"/>
      <c r="JN531" s="908"/>
      <c r="JO531" s="908"/>
      <c r="JP531" s="908"/>
      <c r="JQ531" s="908"/>
      <c r="JR531" s="908"/>
      <c r="JS531" s="908"/>
      <c r="JT531" s="908"/>
      <c r="JU531" s="908"/>
      <c r="JV531" s="908"/>
      <c r="JW531" s="908"/>
      <c r="JX531" s="908"/>
      <c r="JY531" s="908"/>
      <c r="JZ531" s="908"/>
      <c r="KA531" s="908"/>
      <c r="KB531" s="908"/>
      <c r="KC531" s="908"/>
      <c r="KD531" s="908"/>
      <c r="KE531" s="908"/>
      <c r="KF531" s="908"/>
      <c r="KG531" s="908"/>
      <c r="KH531" s="908"/>
      <c r="KI531" s="908"/>
      <c r="KJ531" s="908"/>
      <c r="KK531" s="908"/>
      <c r="KL531" s="908"/>
      <c r="KM531" s="908"/>
      <c r="KN531" s="908"/>
      <c r="KS531" s="908"/>
      <c r="KT531" s="908"/>
      <c r="LE531" s="908"/>
      <c r="LF531" s="908"/>
      <c r="LK531" s="908"/>
      <c r="LL531" s="908"/>
      <c r="LW531" s="908"/>
      <c r="LX531" s="908"/>
      <c r="MU531" s="908"/>
      <c r="MV531" s="908"/>
      <c r="NA531" s="908"/>
      <c r="NB531" s="908"/>
      <c r="NG531" s="908"/>
      <c r="NH531" s="908"/>
    </row>
    <row r="532" spans="4:372" s="891" customFormat="1" x14ac:dyDescent="0.25">
      <c r="D532" s="903"/>
      <c r="AD532" s="909"/>
      <c r="AE532" s="909"/>
      <c r="AF532" s="909"/>
      <c r="AG532" s="909"/>
      <c r="AH532" s="909"/>
      <c r="AI532" s="909"/>
      <c r="AJ532" s="909"/>
      <c r="AK532" s="909"/>
      <c r="AL532" s="909"/>
      <c r="AM532" s="909"/>
      <c r="AN532" s="909"/>
      <c r="AO532" s="909"/>
      <c r="AP532" s="909"/>
      <c r="BA532" s="908"/>
      <c r="BB532" s="908"/>
      <c r="BG532" s="908"/>
      <c r="BH532" s="908"/>
      <c r="BM532" s="908"/>
      <c r="BN532" s="908"/>
      <c r="BS532" s="908"/>
      <c r="BT532" s="908"/>
      <c r="BY532" s="908"/>
      <c r="BZ532" s="908"/>
      <c r="CE532" s="908"/>
      <c r="CF532" s="908"/>
      <c r="CK532" s="908"/>
      <c r="CL532" s="908"/>
      <c r="CQ532" s="908"/>
      <c r="CR532" s="908"/>
      <c r="CW532" s="908"/>
      <c r="CX532" s="908"/>
      <c r="DA532" s="908"/>
      <c r="DB532" s="908"/>
      <c r="DE532" s="908"/>
      <c r="DF532" s="908"/>
      <c r="DI532" s="908"/>
      <c r="DJ532" s="908"/>
      <c r="DK532" s="920"/>
      <c r="DL532" s="920"/>
      <c r="DM532" s="921"/>
      <c r="DN532" s="921"/>
      <c r="DO532" s="920"/>
      <c r="DP532" s="920"/>
      <c r="DQ532" s="911"/>
      <c r="DR532" s="911"/>
      <c r="DS532" s="912"/>
      <c r="DT532" s="912"/>
      <c r="DU532" s="911"/>
      <c r="DV532" s="911"/>
      <c r="DW532" s="911"/>
      <c r="DX532" s="911"/>
      <c r="DY532" s="911"/>
      <c r="DZ532" s="911"/>
      <c r="EA532" s="911"/>
      <c r="EB532" s="911"/>
      <c r="EC532" s="911"/>
      <c r="ED532" s="911"/>
      <c r="EE532" s="911"/>
      <c r="EF532" s="911"/>
      <c r="EG532" s="911"/>
      <c r="EH532" s="911"/>
      <c r="EI532" s="911"/>
      <c r="EJ532" s="911"/>
      <c r="EK532" s="911"/>
      <c r="EL532" s="911"/>
      <c r="EM532" s="911"/>
      <c r="EN532" s="911"/>
      <c r="EO532" s="911"/>
      <c r="EP532" s="911"/>
      <c r="EQ532" s="911"/>
      <c r="ER532" s="911"/>
      <c r="ES532" s="911"/>
      <c r="ET532" s="911"/>
      <c r="EU532" s="911"/>
      <c r="EV532" s="911"/>
      <c r="EW532" s="911"/>
      <c r="EX532" s="911"/>
      <c r="EY532" s="911"/>
      <c r="EZ532" s="911"/>
      <c r="FA532" s="911"/>
      <c r="FB532" s="911"/>
      <c r="FC532" s="911"/>
      <c r="FD532" s="911"/>
      <c r="FE532" s="911"/>
      <c r="FF532" s="911"/>
      <c r="FG532" s="911"/>
      <c r="FH532" s="911"/>
      <c r="FI532" s="911"/>
      <c r="FJ532" s="911"/>
      <c r="FK532" s="911"/>
      <c r="FL532" s="911"/>
      <c r="FM532" s="911"/>
      <c r="FN532" s="911"/>
      <c r="FO532" s="911"/>
      <c r="FP532" s="911"/>
      <c r="FQ532" s="911"/>
      <c r="FR532" s="911"/>
      <c r="FU532" s="908"/>
      <c r="FV532" s="908"/>
      <c r="FW532" s="908"/>
      <c r="FX532" s="908"/>
      <c r="FY532" s="908"/>
      <c r="FZ532" s="908"/>
      <c r="GC532" s="908"/>
      <c r="GD532" s="908"/>
      <c r="GG532" s="908"/>
      <c r="GH532" s="908"/>
      <c r="GK532" s="908"/>
      <c r="GL532" s="908"/>
      <c r="GO532" s="908"/>
      <c r="GP532" s="908"/>
      <c r="GS532" s="908"/>
      <c r="GT532" s="908"/>
      <c r="GW532" s="908"/>
      <c r="GX532" s="908"/>
      <c r="HA532" s="908"/>
      <c r="HB532" s="908"/>
      <c r="HE532" s="908"/>
      <c r="HF532" s="908"/>
      <c r="HI532" s="908"/>
      <c r="HJ532" s="908"/>
      <c r="HM532" s="908"/>
      <c r="HN532" s="908"/>
      <c r="HQ532" s="908"/>
      <c r="HR532" s="908"/>
      <c r="HU532" s="908"/>
      <c r="HV532" s="908"/>
      <c r="HY532" s="908"/>
      <c r="HZ532" s="908"/>
      <c r="IC532" s="908"/>
      <c r="ID532" s="908"/>
      <c r="IE532" s="908"/>
      <c r="IF532" s="908"/>
      <c r="IG532" s="908"/>
      <c r="IH532" s="908"/>
      <c r="IK532" s="908"/>
      <c r="IL532" s="908"/>
      <c r="IO532" s="908"/>
      <c r="IP532" s="908"/>
      <c r="IQ532" s="908"/>
      <c r="IR532" s="908"/>
      <c r="IS532" s="908"/>
      <c r="IT532" s="908"/>
      <c r="IU532" s="908"/>
      <c r="IV532" s="908"/>
      <c r="IW532" s="908"/>
      <c r="IX532" s="908"/>
      <c r="IY532" s="908"/>
      <c r="IZ532" s="908"/>
      <c r="JA532" s="908"/>
      <c r="JB532" s="908"/>
      <c r="JC532" s="908"/>
      <c r="JD532" s="908"/>
      <c r="JE532" s="908"/>
      <c r="JF532" s="908"/>
      <c r="JG532" s="908"/>
      <c r="JH532" s="908"/>
      <c r="JI532" s="908"/>
      <c r="JJ532" s="908"/>
      <c r="JK532" s="908"/>
      <c r="JL532" s="908"/>
      <c r="JM532" s="908"/>
      <c r="JN532" s="908"/>
      <c r="JO532" s="908"/>
      <c r="JP532" s="908"/>
      <c r="JQ532" s="908"/>
      <c r="JR532" s="908"/>
      <c r="JS532" s="908"/>
      <c r="JT532" s="908"/>
      <c r="JU532" s="908"/>
      <c r="JV532" s="908"/>
      <c r="JW532" s="908"/>
      <c r="JX532" s="908"/>
      <c r="JY532" s="908"/>
      <c r="JZ532" s="908"/>
      <c r="KA532" s="908"/>
      <c r="KB532" s="908"/>
      <c r="KC532" s="908"/>
      <c r="KD532" s="908"/>
      <c r="KE532" s="908"/>
      <c r="KF532" s="908"/>
      <c r="KG532" s="908"/>
      <c r="KH532" s="908"/>
      <c r="KI532" s="908"/>
      <c r="KJ532" s="908"/>
      <c r="KK532" s="908"/>
      <c r="KL532" s="908"/>
      <c r="KM532" s="908"/>
      <c r="KN532" s="908"/>
      <c r="KS532" s="908"/>
      <c r="KT532" s="908"/>
      <c r="LE532" s="908"/>
      <c r="LF532" s="908"/>
      <c r="LK532" s="908"/>
      <c r="LL532" s="908"/>
      <c r="LW532" s="908"/>
      <c r="LX532" s="908"/>
      <c r="MU532" s="908"/>
      <c r="MV532" s="908"/>
      <c r="NA532" s="908"/>
      <c r="NB532" s="908"/>
      <c r="NG532" s="908"/>
      <c r="NH532" s="908"/>
    </row>
    <row r="533" spans="4:372" s="891" customFormat="1" x14ac:dyDescent="0.25">
      <c r="D533" s="903"/>
      <c r="AD533" s="909"/>
      <c r="AE533" s="909"/>
      <c r="AF533" s="909"/>
      <c r="AG533" s="909"/>
      <c r="AH533" s="909"/>
      <c r="AI533" s="909"/>
      <c r="AJ533" s="909"/>
      <c r="AK533" s="909"/>
      <c r="AL533" s="909"/>
      <c r="AM533" s="909"/>
      <c r="AN533" s="909"/>
      <c r="AO533" s="909"/>
      <c r="AP533" s="909"/>
      <c r="BA533" s="908"/>
      <c r="BB533" s="908"/>
      <c r="BG533" s="908"/>
      <c r="BH533" s="908"/>
      <c r="BM533" s="908"/>
      <c r="BN533" s="908"/>
      <c r="BS533" s="908"/>
      <c r="BT533" s="908"/>
      <c r="BY533" s="908"/>
      <c r="BZ533" s="908"/>
      <c r="CE533" s="908"/>
      <c r="CF533" s="908"/>
      <c r="CK533" s="908"/>
      <c r="CL533" s="908"/>
      <c r="CQ533" s="908"/>
      <c r="CR533" s="908"/>
      <c r="CW533" s="908"/>
      <c r="CX533" s="908"/>
      <c r="DA533" s="908"/>
      <c r="DB533" s="908"/>
      <c r="DE533" s="908"/>
      <c r="DF533" s="908"/>
      <c r="DI533" s="908"/>
      <c r="DJ533" s="908"/>
      <c r="DK533" s="920"/>
      <c r="DL533" s="920"/>
      <c r="DM533" s="921"/>
      <c r="DN533" s="921"/>
      <c r="DO533" s="920"/>
      <c r="DP533" s="920"/>
      <c r="DQ533" s="911"/>
      <c r="DR533" s="911"/>
      <c r="DS533" s="912"/>
      <c r="DT533" s="912"/>
      <c r="DU533" s="911"/>
      <c r="DV533" s="911"/>
      <c r="DW533" s="911"/>
      <c r="DX533" s="911"/>
      <c r="DY533" s="911"/>
      <c r="DZ533" s="911"/>
      <c r="EA533" s="911"/>
      <c r="EB533" s="911"/>
      <c r="EC533" s="911"/>
      <c r="ED533" s="911"/>
      <c r="EE533" s="911"/>
      <c r="EF533" s="911"/>
      <c r="EG533" s="911"/>
      <c r="EH533" s="911"/>
      <c r="EI533" s="911"/>
      <c r="EJ533" s="911"/>
      <c r="EK533" s="911"/>
      <c r="EL533" s="911"/>
      <c r="EM533" s="911"/>
      <c r="EN533" s="911"/>
      <c r="EO533" s="911"/>
      <c r="EP533" s="911"/>
      <c r="EQ533" s="911"/>
      <c r="ER533" s="911"/>
      <c r="ES533" s="911"/>
      <c r="ET533" s="911"/>
      <c r="EU533" s="911"/>
      <c r="EV533" s="911"/>
      <c r="EW533" s="911"/>
      <c r="EX533" s="911"/>
      <c r="EY533" s="911"/>
      <c r="EZ533" s="911"/>
      <c r="FA533" s="911"/>
      <c r="FB533" s="911"/>
      <c r="FC533" s="911"/>
      <c r="FD533" s="911"/>
      <c r="FE533" s="911"/>
      <c r="FF533" s="911"/>
      <c r="FG533" s="911"/>
      <c r="FH533" s="911"/>
      <c r="FI533" s="911"/>
      <c r="FJ533" s="911"/>
      <c r="FK533" s="911"/>
      <c r="FL533" s="911"/>
      <c r="FM533" s="911"/>
      <c r="FN533" s="911"/>
      <c r="FO533" s="911"/>
      <c r="FP533" s="911"/>
      <c r="FQ533" s="911"/>
      <c r="FR533" s="911"/>
      <c r="FU533" s="908"/>
      <c r="FV533" s="908"/>
      <c r="FW533" s="908"/>
      <c r="FX533" s="908"/>
      <c r="FY533" s="908"/>
      <c r="FZ533" s="908"/>
      <c r="GC533" s="908"/>
      <c r="GD533" s="908"/>
      <c r="GG533" s="908"/>
      <c r="GH533" s="908"/>
      <c r="GK533" s="908"/>
      <c r="GL533" s="908"/>
      <c r="GO533" s="908"/>
      <c r="GP533" s="908"/>
      <c r="GS533" s="908"/>
      <c r="GT533" s="908"/>
      <c r="GW533" s="908"/>
      <c r="GX533" s="908"/>
      <c r="HA533" s="908"/>
      <c r="HB533" s="908"/>
      <c r="HE533" s="908"/>
      <c r="HF533" s="908"/>
      <c r="HI533" s="908"/>
      <c r="HJ533" s="908"/>
      <c r="HM533" s="908"/>
      <c r="HN533" s="908"/>
      <c r="HQ533" s="908"/>
      <c r="HR533" s="908"/>
      <c r="HU533" s="908"/>
      <c r="HV533" s="908"/>
      <c r="HY533" s="908"/>
      <c r="HZ533" s="908"/>
      <c r="IC533" s="908"/>
      <c r="ID533" s="908"/>
      <c r="IE533" s="908"/>
      <c r="IF533" s="908"/>
      <c r="IG533" s="908"/>
      <c r="IH533" s="908"/>
      <c r="IK533" s="908"/>
      <c r="IL533" s="908"/>
      <c r="IO533" s="908"/>
      <c r="IP533" s="908"/>
      <c r="IQ533" s="908"/>
      <c r="IR533" s="908"/>
      <c r="IS533" s="908"/>
      <c r="IT533" s="908"/>
      <c r="IU533" s="908"/>
      <c r="IV533" s="908"/>
      <c r="IW533" s="908"/>
      <c r="IX533" s="908"/>
      <c r="IY533" s="908"/>
      <c r="IZ533" s="908"/>
      <c r="JA533" s="908"/>
      <c r="JB533" s="908"/>
      <c r="JC533" s="908"/>
      <c r="JD533" s="908"/>
      <c r="JE533" s="908"/>
      <c r="JF533" s="908"/>
      <c r="JG533" s="908"/>
      <c r="JH533" s="908"/>
      <c r="JI533" s="908"/>
      <c r="JJ533" s="908"/>
      <c r="JK533" s="908"/>
      <c r="JL533" s="908"/>
      <c r="JM533" s="908"/>
      <c r="JN533" s="908"/>
      <c r="JO533" s="908"/>
      <c r="JP533" s="908"/>
      <c r="JQ533" s="908"/>
      <c r="JR533" s="908"/>
      <c r="JS533" s="908"/>
      <c r="JT533" s="908"/>
      <c r="JU533" s="908"/>
      <c r="JV533" s="908"/>
      <c r="JW533" s="908"/>
      <c r="JX533" s="908"/>
      <c r="JY533" s="908"/>
      <c r="JZ533" s="908"/>
      <c r="KA533" s="908"/>
      <c r="KB533" s="908"/>
      <c r="KC533" s="908"/>
      <c r="KD533" s="908"/>
      <c r="KE533" s="908"/>
      <c r="KF533" s="908"/>
      <c r="KG533" s="908"/>
      <c r="KH533" s="908"/>
      <c r="KI533" s="908"/>
      <c r="KJ533" s="908"/>
      <c r="KK533" s="908"/>
      <c r="KL533" s="908"/>
      <c r="KM533" s="908"/>
      <c r="KN533" s="908"/>
      <c r="KS533" s="908"/>
      <c r="KT533" s="908"/>
      <c r="LE533" s="908"/>
      <c r="LF533" s="908"/>
      <c r="LK533" s="908"/>
      <c r="LL533" s="908"/>
      <c r="LW533" s="908"/>
      <c r="LX533" s="908"/>
      <c r="MU533" s="908"/>
      <c r="MV533" s="908"/>
      <c r="NA533" s="908"/>
      <c r="NB533" s="908"/>
      <c r="NG533" s="908"/>
      <c r="NH533" s="908"/>
    </row>
    <row r="534" spans="4:372" s="891" customFormat="1" x14ac:dyDescent="0.25">
      <c r="D534" s="903"/>
      <c r="AD534" s="909"/>
      <c r="AE534" s="909"/>
      <c r="AF534" s="909"/>
      <c r="AG534" s="909"/>
      <c r="AH534" s="909"/>
      <c r="AI534" s="909"/>
      <c r="AJ534" s="909"/>
      <c r="AK534" s="909"/>
      <c r="AL534" s="909"/>
      <c r="AM534" s="909"/>
      <c r="AN534" s="909"/>
      <c r="AO534" s="909"/>
      <c r="AP534" s="909"/>
      <c r="BA534" s="908"/>
      <c r="BB534" s="908"/>
      <c r="BG534" s="908"/>
      <c r="BH534" s="908"/>
      <c r="BM534" s="908"/>
      <c r="BN534" s="908"/>
      <c r="BS534" s="908"/>
      <c r="BT534" s="908"/>
      <c r="BY534" s="908"/>
      <c r="BZ534" s="908"/>
      <c r="CE534" s="908"/>
      <c r="CF534" s="908"/>
      <c r="CK534" s="908"/>
      <c r="CL534" s="908"/>
      <c r="CQ534" s="908"/>
      <c r="CR534" s="908"/>
      <c r="CW534" s="908"/>
      <c r="CX534" s="908"/>
      <c r="DA534" s="908"/>
      <c r="DB534" s="908"/>
      <c r="DE534" s="908"/>
      <c r="DF534" s="908"/>
      <c r="DI534" s="908"/>
      <c r="DJ534" s="908"/>
      <c r="DK534" s="920"/>
      <c r="DL534" s="920"/>
      <c r="DM534" s="921"/>
      <c r="DN534" s="921"/>
      <c r="DO534" s="920"/>
      <c r="DP534" s="920"/>
      <c r="DQ534" s="911"/>
      <c r="DR534" s="911"/>
      <c r="DS534" s="912"/>
      <c r="DT534" s="912"/>
      <c r="DU534" s="911"/>
      <c r="DV534" s="911"/>
      <c r="DW534" s="911"/>
      <c r="DX534" s="911"/>
      <c r="DY534" s="911"/>
      <c r="DZ534" s="911"/>
      <c r="EA534" s="911"/>
      <c r="EB534" s="911"/>
      <c r="EC534" s="911"/>
      <c r="ED534" s="911"/>
      <c r="EE534" s="911"/>
      <c r="EF534" s="911"/>
      <c r="EG534" s="911"/>
      <c r="EH534" s="911"/>
      <c r="EI534" s="911"/>
      <c r="EJ534" s="911"/>
      <c r="EK534" s="911"/>
      <c r="EL534" s="911"/>
      <c r="EM534" s="911"/>
      <c r="EN534" s="911"/>
      <c r="EO534" s="911"/>
      <c r="EP534" s="911"/>
      <c r="EQ534" s="911"/>
      <c r="ER534" s="911"/>
      <c r="ES534" s="911"/>
      <c r="ET534" s="911"/>
      <c r="EU534" s="911"/>
      <c r="EV534" s="911"/>
      <c r="EW534" s="911"/>
      <c r="EX534" s="911"/>
      <c r="EY534" s="911"/>
      <c r="EZ534" s="911"/>
      <c r="FA534" s="911"/>
      <c r="FB534" s="911"/>
      <c r="FC534" s="911"/>
      <c r="FD534" s="911"/>
      <c r="FE534" s="911"/>
      <c r="FF534" s="911"/>
      <c r="FG534" s="911"/>
      <c r="FH534" s="911"/>
      <c r="FI534" s="911"/>
      <c r="FJ534" s="911"/>
      <c r="FK534" s="911"/>
      <c r="FL534" s="911"/>
      <c r="FM534" s="911"/>
      <c r="FN534" s="911"/>
      <c r="FO534" s="911"/>
      <c r="FP534" s="911"/>
      <c r="FQ534" s="911"/>
      <c r="FR534" s="911"/>
      <c r="FU534" s="908"/>
      <c r="FV534" s="908"/>
      <c r="FW534" s="908"/>
      <c r="FX534" s="908"/>
      <c r="FY534" s="908"/>
      <c r="FZ534" s="908"/>
      <c r="GC534" s="908"/>
      <c r="GD534" s="908"/>
      <c r="GG534" s="908"/>
      <c r="GH534" s="908"/>
      <c r="GK534" s="908"/>
      <c r="GL534" s="908"/>
      <c r="GO534" s="908"/>
      <c r="GP534" s="908"/>
      <c r="GS534" s="908"/>
      <c r="GT534" s="908"/>
      <c r="GW534" s="908"/>
      <c r="GX534" s="908"/>
      <c r="HA534" s="908"/>
      <c r="HB534" s="908"/>
      <c r="HE534" s="908"/>
      <c r="HF534" s="908"/>
      <c r="HI534" s="908"/>
      <c r="HJ534" s="908"/>
      <c r="HM534" s="908"/>
      <c r="HN534" s="908"/>
      <c r="HQ534" s="908"/>
      <c r="HR534" s="908"/>
      <c r="HU534" s="908"/>
      <c r="HV534" s="908"/>
      <c r="HY534" s="908"/>
      <c r="HZ534" s="908"/>
      <c r="IC534" s="908"/>
      <c r="ID534" s="908"/>
      <c r="IE534" s="908"/>
      <c r="IF534" s="908"/>
      <c r="IG534" s="908"/>
      <c r="IH534" s="908"/>
      <c r="IK534" s="908"/>
      <c r="IL534" s="908"/>
      <c r="IO534" s="908"/>
      <c r="IP534" s="908"/>
      <c r="IQ534" s="908"/>
      <c r="IR534" s="908"/>
      <c r="IS534" s="908"/>
      <c r="IT534" s="908"/>
      <c r="IU534" s="908"/>
      <c r="IV534" s="908"/>
      <c r="IW534" s="908"/>
      <c r="IX534" s="908"/>
      <c r="IY534" s="908"/>
      <c r="IZ534" s="908"/>
      <c r="JA534" s="908"/>
      <c r="JB534" s="908"/>
      <c r="JC534" s="908"/>
      <c r="JD534" s="908"/>
      <c r="JE534" s="908"/>
      <c r="JF534" s="908"/>
      <c r="JG534" s="908"/>
      <c r="JH534" s="908"/>
      <c r="JI534" s="908"/>
      <c r="JJ534" s="908"/>
      <c r="JK534" s="908"/>
      <c r="JL534" s="908"/>
      <c r="JM534" s="908"/>
      <c r="JN534" s="908"/>
      <c r="JO534" s="908"/>
      <c r="JP534" s="908"/>
      <c r="JQ534" s="908"/>
      <c r="JR534" s="908"/>
      <c r="JS534" s="908"/>
      <c r="JT534" s="908"/>
      <c r="JU534" s="908"/>
      <c r="JV534" s="908"/>
      <c r="JW534" s="908"/>
      <c r="JX534" s="908"/>
      <c r="JY534" s="908"/>
      <c r="JZ534" s="908"/>
      <c r="KA534" s="908"/>
      <c r="KB534" s="908"/>
      <c r="KC534" s="908"/>
      <c r="KD534" s="908"/>
      <c r="KE534" s="908"/>
      <c r="KF534" s="908"/>
      <c r="KG534" s="908"/>
      <c r="KH534" s="908"/>
      <c r="KI534" s="908"/>
      <c r="KJ534" s="908"/>
      <c r="KK534" s="908"/>
      <c r="KL534" s="908"/>
      <c r="KM534" s="908"/>
      <c r="KN534" s="908"/>
      <c r="KS534" s="908"/>
      <c r="KT534" s="908"/>
      <c r="LE534" s="908"/>
      <c r="LF534" s="908"/>
      <c r="LK534" s="908"/>
      <c r="LL534" s="908"/>
      <c r="LW534" s="908"/>
      <c r="LX534" s="908"/>
      <c r="MU534" s="908"/>
      <c r="MV534" s="908"/>
      <c r="NA534" s="908"/>
      <c r="NB534" s="908"/>
      <c r="NG534" s="908"/>
      <c r="NH534" s="908"/>
    </row>
    <row r="535" spans="4:372" s="891" customFormat="1" x14ac:dyDescent="0.25">
      <c r="D535" s="903"/>
      <c r="AD535" s="909"/>
      <c r="AE535" s="909"/>
      <c r="AF535" s="909"/>
      <c r="AG535" s="909"/>
      <c r="AH535" s="909"/>
      <c r="AI535" s="909"/>
      <c r="AJ535" s="909"/>
      <c r="AK535" s="909"/>
      <c r="AL535" s="909"/>
      <c r="AM535" s="909"/>
      <c r="AN535" s="909"/>
      <c r="AO535" s="909"/>
      <c r="AP535" s="909"/>
      <c r="BA535" s="908"/>
      <c r="BB535" s="908"/>
      <c r="BG535" s="908"/>
      <c r="BH535" s="908"/>
      <c r="BM535" s="908"/>
      <c r="BN535" s="908"/>
      <c r="BS535" s="908"/>
      <c r="BT535" s="908"/>
      <c r="BY535" s="908"/>
      <c r="BZ535" s="908"/>
      <c r="CE535" s="908"/>
      <c r="CF535" s="908"/>
      <c r="CK535" s="908"/>
      <c r="CL535" s="908"/>
      <c r="CQ535" s="908"/>
      <c r="CR535" s="908"/>
      <c r="CW535" s="908"/>
      <c r="CX535" s="908"/>
      <c r="DA535" s="908"/>
      <c r="DB535" s="908"/>
      <c r="DE535" s="908"/>
      <c r="DF535" s="908"/>
      <c r="DI535" s="908"/>
      <c r="DJ535" s="908"/>
      <c r="DK535" s="920"/>
      <c r="DL535" s="920"/>
      <c r="DM535" s="921"/>
      <c r="DN535" s="921"/>
      <c r="DO535" s="920"/>
      <c r="DP535" s="920"/>
      <c r="DQ535" s="911"/>
      <c r="DR535" s="911"/>
      <c r="DS535" s="912"/>
      <c r="DT535" s="912"/>
      <c r="DU535" s="911"/>
      <c r="DV535" s="911"/>
      <c r="DW535" s="911"/>
      <c r="DX535" s="911"/>
      <c r="DY535" s="911"/>
      <c r="DZ535" s="911"/>
      <c r="EA535" s="911"/>
      <c r="EB535" s="911"/>
      <c r="EC535" s="911"/>
      <c r="ED535" s="911"/>
      <c r="EE535" s="911"/>
      <c r="EF535" s="911"/>
      <c r="EG535" s="911"/>
      <c r="EH535" s="911"/>
      <c r="EI535" s="911"/>
      <c r="EJ535" s="911"/>
      <c r="EK535" s="911"/>
      <c r="EL535" s="911"/>
      <c r="EM535" s="911"/>
      <c r="EN535" s="911"/>
      <c r="EO535" s="911"/>
      <c r="EP535" s="911"/>
      <c r="EQ535" s="911"/>
      <c r="ER535" s="911"/>
      <c r="ES535" s="911"/>
      <c r="ET535" s="911"/>
      <c r="EU535" s="911"/>
      <c r="EV535" s="911"/>
      <c r="EW535" s="911"/>
      <c r="EX535" s="911"/>
      <c r="EY535" s="911"/>
      <c r="EZ535" s="911"/>
      <c r="FA535" s="911"/>
      <c r="FB535" s="911"/>
      <c r="FC535" s="911"/>
      <c r="FD535" s="911"/>
      <c r="FE535" s="911"/>
      <c r="FF535" s="911"/>
      <c r="FG535" s="911"/>
      <c r="FH535" s="911"/>
      <c r="FI535" s="911"/>
      <c r="FJ535" s="911"/>
      <c r="FK535" s="911"/>
      <c r="FL535" s="911"/>
      <c r="FM535" s="911"/>
      <c r="FN535" s="911"/>
      <c r="FO535" s="911"/>
      <c r="FP535" s="911"/>
      <c r="FQ535" s="911"/>
      <c r="FR535" s="911"/>
      <c r="FU535" s="908"/>
      <c r="FV535" s="908"/>
      <c r="FW535" s="908"/>
      <c r="FX535" s="908"/>
      <c r="FY535" s="908"/>
      <c r="FZ535" s="908"/>
      <c r="GC535" s="908"/>
      <c r="GD535" s="908"/>
      <c r="GG535" s="908"/>
      <c r="GH535" s="908"/>
      <c r="GK535" s="908"/>
      <c r="GL535" s="908"/>
      <c r="GO535" s="908"/>
      <c r="GP535" s="908"/>
      <c r="GS535" s="908"/>
      <c r="GT535" s="908"/>
      <c r="GW535" s="908"/>
      <c r="GX535" s="908"/>
      <c r="HA535" s="908"/>
      <c r="HB535" s="908"/>
      <c r="HE535" s="908"/>
      <c r="HF535" s="908"/>
      <c r="HI535" s="908"/>
      <c r="HJ535" s="908"/>
      <c r="HM535" s="908"/>
      <c r="HN535" s="908"/>
      <c r="HQ535" s="908"/>
      <c r="HR535" s="908"/>
      <c r="HU535" s="908"/>
      <c r="HV535" s="908"/>
      <c r="HY535" s="908"/>
      <c r="HZ535" s="908"/>
      <c r="IC535" s="908"/>
      <c r="ID535" s="908"/>
      <c r="IE535" s="908"/>
      <c r="IF535" s="908"/>
      <c r="IG535" s="908"/>
      <c r="IH535" s="908"/>
      <c r="IK535" s="908"/>
      <c r="IL535" s="908"/>
      <c r="IO535" s="908"/>
      <c r="IP535" s="908"/>
      <c r="IQ535" s="908"/>
      <c r="IR535" s="908"/>
      <c r="IS535" s="908"/>
      <c r="IT535" s="908"/>
      <c r="IU535" s="908"/>
      <c r="IV535" s="908"/>
      <c r="IW535" s="908"/>
      <c r="IX535" s="908"/>
      <c r="IY535" s="908"/>
      <c r="IZ535" s="908"/>
      <c r="JA535" s="908"/>
      <c r="JB535" s="908"/>
      <c r="JC535" s="908"/>
      <c r="JD535" s="908"/>
      <c r="JE535" s="908"/>
      <c r="JF535" s="908"/>
      <c r="JG535" s="908"/>
      <c r="JH535" s="908"/>
      <c r="JI535" s="908"/>
      <c r="JJ535" s="908"/>
      <c r="JK535" s="908"/>
      <c r="JL535" s="908"/>
      <c r="JM535" s="908"/>
      <c r="JN535" s="908"/>
      <c r="JO535" s="908"/>
      <c r="JP535" s="908"/>
      <c r="JQ535" s="908"/>
      <c r="JR535" s="908"/>
      <c r="JS535" s="908"/>
      <c r="JT535" s="908"/>
      <c r="JU535" s="908"/>
      <c r="JV535" s="908"/>
      <c r="JW535" s="908"/>
      <c r="JX535" s="908"/>
      <c r="JY535" s="908"/>
      <c r="JZ535" s="908"/>
      <c r="KA535" s="908"/>
      <c r="KB535" s="908"/>
      <c r="KC535" s="908"/>
      <c r="KD535" s="908"/>
      <c r="KE535" s="908"/>
      <c r="KF535" s="908"/>
      <c r="KG535" s="908"/>
      <c r="KH535" s="908"/>
      <c r="KI535" s="908"/>
      <c r="KJ535" s="908"/>
      <c r="KK535" s="908"/>
      <c r="KL535" s="908"/>
      <c r="KM535" s="908"/>
      <c r="KN535" s="908"/>
      <c r="KS535" s="908"/>
      <c r="KT535" s="908"/>
      <c r="LE535" s="908"/>
      <c r="LF535" s="908"/>
      <c r="LK535" s="908"/>
      <c r="LL535" s="908"/>
      <c r="LW535" s="908"/>
      <c r="LX535" s="908"/>
      <c r="MU535" s="908"/>
      <c r="MV535" s="908"/>
      <c r="NA535" s="908"/>
      <c r="NB535" s="908"/>
      <c r="NG535" s="908"/>
      <c r="NH535" s="908"/>
    </row>
    <row r="536" spans="4:372" s="891" customFormat="1" x14ac:dyDescent="0.25">
      <c r="D536" s="903"/>
      <c r="AD536" s="909"/>
      <c r="AE536" s="909"/>
      <c r="AF536" s="909"/>
      <c r="AG536" s="909"/>
      <c r="AH536" s="909"/>
      <c r="AI536" s="909"/>
      <c r="AJ536" s="909"/>
      <c r="AK536" s="909"/>
      <c r="AL536" s="909"/>
      <c r="AM536" s="909"/>
      <c r="AN536" s="909"/>
      <c r="AO536" s="909"/>
      <c r="AP536" s="909"/>
      <c r="BA536" s="908"/>
      <c r="BB536" s="908"/>
      <c r="BG536" s="908"/>
      <c r="BH536" s="908"/>
      <c r="BM536" s="908"/>
      <c r="BN536" s="908"/>
      <c r="BS536" s="908"/>
      <c r="BT536" s="908"/>
      <c r="BY536" s="908"/>
      <c r="BZ536" s="908"/>
      <c r="CE536" s="908"/>
      <c r="CF536" s="908"/>
      <c r="CK536" s="908"/>
      <c r="CL536" s="908"/>
      <c r="CQ536" s="908"/>
      <c r="CR536" s="908"/>
      <c r="CW536" s="908"/>
      <c r="CX536" s="908"/>
      <c r="DA536" s="908"/>
      <c r="DB536" s="908"/>
      <c r="DE536" s="908"/>
      <c r="DF536" s="908"/>
      <c r="DI536" s="908"/>
      <c r="DJ536" s="908"/>
      <c r="DK536" s="920"/>
      <c r="DL536" s="920"/>
      <c r="DM536" s="921"/>
      <c r="DN536" s="921"/>
      <c r="DO536" s="920"/>
      <c r="DP536" s="920"/>
      <c r="DQ536" s="911"/>
      <c r="DR536" s="911"/>
      <c r="DS536" s="912"/>
      <c r="DT536" s="912"/>
      <c r="DU536" s="911"/>
      <c r="DV536" s="911"/>
      <c r="DW536" s="911"/>
      <c r="DX536" s="911"/>
      <c r="DY536" s="911"/>
      <c r="DZ536" s="911"/>
      <c r="EA536" s="911"/>
      <c r="EB536" s="911"/>
      <c r="EC536" s="911"/>
      <c r="ED536" s="911"/>
      <c r="EE536" s="911"/>
      <c r="EF536" s="911"/>
      <c r="EG536" s="911"/>
      <c r="EH536" s="911"/>
      <c r="EI536" s="911"/>
      <c r="EJ536" s="911"/>
      <c r="EK536" s="911"/>
      <c r="EL536" s="911"/>
      <c r="EM536" s="911"/>
      <c r="EN536" s="911"/>
      <c r="EO536" s="911"/>
      <c r="EP536" s="911"/>
      <c r="EQ536" s="911"/>
      <c r="ER536" s="911"/>
      <c r="ES536" s="911"/>
      <c r="ET536" s="911"/>
      <c r="EU536" s="911"/>
      <c r="EV536" s="911"/>
      <c r="EW536" s="911"/>
      <c r="EX536" s="911"/>
      <c r="EY536" s="911"/>
      <c r="EZ536" s="911"/>
      <c r="FA536" s="911"/>
      <c r="FB536" s="911"/>
      <c r="FC536" s="911"/>
      <c r="FD536" s="911"/>
      <c r="FE536" s="911"/>
      <c r="FF536" s="911"/>
      <c r="FG536" s="911"/>
      <c r="FH536" s="911"/>
      <c r="FI536" s="911"/>
      <c r="FJ536" s="911"/>
      <c r="FK536" s="911"/>
      <c r="FL536" s="911"/>
      <c r="FM536" s="911"/>
      <c r="FN536" s="911"/>
      <c r="FO536" s="911"/>
      <c r="FP536" s="911"/>
      <c r="FQ536" s="911"/>
      <c r="FR536" s="911"/>
      <c r="FU536" s="908"/>
      <c r="FV536" s="908"/>
      <c r="FW536" s="908"/>
      <c r="FX536" s="908"/>
      <c r="FY536" s="908"/>
      <c r="FZ536" s="908"/>
      <c r="GC536" s="908"/>
      <c r="GD536" s="908"/>
      <c r="GG536" s="908"/>
      <c r="GH536" s="908"/>
      <c r="GK536" s="908"/>
      <c r="GL536" s="908"/>
      <c r="GO536" s="908"/>
      <c r="GP536" s="908"/>
      <c r="GS536" s="908"/>
      <c r="GT536" s="908"/>
      <c r="GW536" s="908"/>
      <c r="GX536" s="908"/>
      <c r="HA536" s="908"/>
      <c r="HB536" s="908"/>
      <c r="HE536" s="908"/>
      <c r="HF536" s="908"/>
      <c r="HI536" s="908"/>
      <c r="HJ536" s="908"/>
      <c r="HM536" s="908"/>
      <c r="HN536" s="908"/>
      <c r="HQ536" s="908"/>
      <c r="HR536" s="908"/>
      <c r="HU536" s="908"/>
      <c r="HV536" s="908"/>
      <c r="HY536" s="908"/>
      <c r="HZ536" s="908"/>
      <c r="IC536" s="908"/>
      <c r="ID536" s="908"/>
      <c r="IE536" s="908"/>
      <c r="IF536" s="908"/>
      <c r="IG536" s="908"/>
      <c r="IH536" s="908"/>
      <c r="IK536" s="908"/>
      <c r="IL536" s="908"/>
      <c r="IO536" s="908"/>
      <c r="IP536" s="908"/>
      <c r="IQ536" s="908"/>
      <c r="IR536" s="908"/>
      <c r="IS536" s="908"/>
      <c r="IT536" s="908"/>
      <c r="IU536" s="908"/>
      <c r="IV536" s="908"/>
      <c r="IW536" s="908"/>
      <c r="IX536" s="908"/>
      <c r="IY536" s="908"/>
      <c r="IZ536" s="908"/>
      <c r="JA536" s="908"/>
      <c r="JB536" s="908"/>
      <c r="JC536" s="908"/>
      <c r="JD536" s="908"/>
      <c r="JE536" s="908"/>
      <c r="JF536" s="908"/>
      <c r="JG536" s="908"/>
      <c r="JH536" s="908"/>
      <c r="JI536" s="908"/>
      <c r="JJ536" s="908"/>
      <c r="JK536" s="908"/>
      <c r="JL536" s="908"/>
      <c r="JM536" s="908"/>
      <c r="JN536" s="908"/>
      <c r="JO536" s="908"/>
      <c r="JP536" s="908"/>
      <c r="JQ536" s="908"/>
      <c r="JR536" s="908"/>
      <c r="JS536" s="908"/>
      <c r="JT536" s="908"/>
      <c r="JU536" s="908"/>
      <c r="JV536" s="908"/>
      <c r="JW536" s="908"/>
      <c r="JX536" s="908"/>
      <c r="JY536" s="908"/>
      <c r="JZ536" s="908"/>
      <c r="KA536" s="908"/>
      <c r="KB536" s="908"/>
      <c r="KC536" s="908"/>
      <c r="KD536" s="908"/>
      <c r="KE536" s="908"/>
      <c r="KF536" s="908"/>
      <c r="KG536" s="908"/>
      <c r="KH536" s="908"/>
      <c r="KI536" s="908"/>
      <c r="KJ536" s="908"/>
      <c r="KK536" s="908"/>
      <c r="KL536" s="908"/>
      <c r="KM536" s="908"/>
      <c r="KN536" s="908"/>
      <c r="KS536" s="908"/>
      <c r="KT536" s="908"/>
      <c r="LE536" s="908"/>
      <c r="LF536" s="908"/>
      <c r="LK536" s="908"/>
      <c r="LL536" s="908"/>
      <c r="LW536" s="908"/>
      <c r="LX536" s="908"/>
      <c r="MU536" s="908"/>
      <c r="MV536" s="908"/>
      <c r="NA536" s="908"/>
      <c r="NB536" s="908"/>
      <c r="NG536" s="908"/>
      <c r="NH536" s="908"/>
    </row>
    <row r="537" spans="4:372" s="891" customFormat="1" x14ac:dyDescent="0.25">
      <c r="D537" s="903"/>
      <c r="AD537" s="909"/>
      <c r="AE537" s="909"/>
      <c r="AF537" s="909"/>
      <c r="AG537" s="909"/>
      <c r="AH537" s="909"/>
      <c r="AI537" s="909"/>
      <c r="AJ537" s="909"/>
      <c r="AK537" s="909"/>
      <c r="AL537" s="909"/>
      <c r="AM537" s="909"/>
      <c r="AN537" s="909"/>
      <c r="AO537" s="909"/>
      <c r="AP537" s="909"/>
      <c r="BA537" s="908"/>
      <c r="BB537" s="908"/>
      <c r="BG537" s="908"/>
      <c r="BH537" s="908"/>
      <c r="BM537" s="908"/>
      <c r="BN537" s="908"/>
      <c r="BS537" s="908"/>
      <c r="BT537" s="908"/>
      <c r="BY537" s="908"/>
      <c r="BZ537" s="908"/>
      <c r="CE537" s="908"/>
      <c r="CF537" s="908"/>
      <c r="CK537" s="908"/>
      <c r="CL537" s="908"/>
      <c r="CQ537" s="908"/>
      <c r="CR537" s="908"/>
      <c r="CW537" s="908"/>
      <c r="CX537" s="908"/>
      <c r="DA537" s="908"/>
      <c r="DB537" s="908"/>
      <c r="DE537" s="908"/>
      <c r="DF537" s="908"/>
      <c r="DI537" s="908"/>
      <c r="DJ537" s="908"/>
      <c r="DK537" s="920"/>
      <c r="DL537" s="920"/>
      <c r="DM537" s="921"/>
      <c r="DN537" s="921"/>
      <c r="DO537" s="920"/>
      <c r="DP537" s="920"/>
      <c r="DQ537" s="911"/>
      <c r="DR537" s="911"/>
      <c r="DS537" s="912"/>
      <c r="DT537" s="912"/>
      <c r="DU537" s="911"/>
      <c r="DV537" s="911"/>
      <c r="DW537" s="911"/>
      <c r="DX537" s="911"/>
      <c r="DY537" s="911"/>
      <c r="DZ537" s="911"/>
      <c r="EA537" s="911"/>
      <c r="EB537" s="911"/>
      <c r="EC537" s="911"/>
      <c r="ED537" s="911"/>
      <c r="EE537" s="911"/>
      <c r="EF537" s="911"/>
      <c r="EG537" s="911"/>
      <c r="EH537" s="911"/>
      <c r="EI537" s="911"/>
      <c r="EJ537" s="911"/>
      <c r="EK537" s="911"/>
      <c r="EL537" s="911"/>
      <c r="EM537" s="911"/>
      <c r="EN537" s="911"/>
      <c r="EO537" s="911"/>
      <c r="EP537" s="911"/>
      <c r="EQ537" s="911"/>
      <c r="ER537" s="911"/>
      <c r="ES537" s="911"/>
      <c r="ET537" s="911"/>
      <c r="EU537" s="911"/>
      <c r="EV537" s="911"/>
      <c r="EW537" s="911"/>
      <c r="EX537" s="911"/>
      <c r="EY537" s="911"/>
      <c r="EZ537" s="911"/>
      <c r="FA537" s="911"/>
      <c r="FB537" s="911"/>
      <c r="FC537" s="911"/>
      <c r="FD537" s="911"/>
      <c r="FE537" s="911"/>
      <c r="FF537" s="911"/>
      <c r="FG537" s="911"/>
      <c r="FH537" s="911"/>
      <c r="FI537" s="911"/>
      <c r="FJ537" s="911"/>
      <c r="FK537" s="911"/>
      <c r="FL537" s="911"/>
      <c r="FM537" s="911"/>
      <c r="FN537" s="911"/>
      <c r="FO537" s="911"/>
      <c r="FP537" s="911"/>
      <c r="FQ537" s="911"/>
      <c r="FR537" s="911"/>
      <c r="FU537" s="908"/>
      <c r="FV537" s="908"/>
      <c r="FW537" s="908"/>
      <c r="FX537" s="908"/>
      <c r="FY537" s="908"/>
      <c r="FZ537" s="908"/>
      <c r="GC537" s="908"/>
      <c r="GD537" s="908"/>
      <c r="GG537" s="908"/>
      <c r="GH537" s="908"/>
      <c r="GK537" s="908"/>
      <c r="GL537" s="908"/>
      <c r="GO537" s="908"/>
      <c r="GP537" s="908"/>
      <c r="GS537" s="908"/>
      <c r="GT537" s="908"/>
      <c r="GW537" s="908"/>
      <c r="GX537" s="908"/>
      <c r="HA537" s="908"/>
      <c r="HB537" s="908"/>
      <c r="HE537" s="908"/>
      <c r="HF537" s="908"/>
      <c r="HI537" s="908"/>
      <c r="HJ537" s="908"/>
      <c r="HM537" s="908"/>
      <c r="HN537" s="908"/>
      <c r="HQ537" s="908"/>
      <c r="HR537" s="908"/>
      <c r="HU537" s="908"/>
      <c r="HV537" s="908"/>
      <c r="HY537" s="908"/>
      <c r="HZ537" s="908"/>
      <c r="IC537" s="908"/>
      <c r="ID537" s="908"/>
      <c r="IE537" s="908"/>
      <c r="IF537" s="908"/>
      <c r="IG537" s="908"/>
      <c r="IH537" s="908"/>
      <c r="IK537" s="908"/>
      <c r="IL537" s="908"/>
      <c r="IO537" s="908"/>
      <c r="IP537" s="908"/>
      <c r="IQ537" s="908"/>
      <c r="IR537" s="908"/>
      <c r="IS537" s="908"/>
      <c r="IT537" s="908"/>
      <c r="IU537" s="908"/>
      <c r="IV537" s="908"/>
      <c r="IW537" s="908"/>
      <c r="IX537" s="908"/>
      <c r="IY537" s="908"/>
      <c r="IZ537" s="908"/>
      <c r="JA537" s="908"/>
      <c r="JB537" s="908"/>
      <c r="JC537" s="908"/>
      <c r="JD537" s="908"/>
      <c r="JE537" s="908"/>
      <c r="JF537" s="908"/>
      <c r="JG537" s="908"/>
      <c r="JH537" s="908"/>
      <c r="JI537" s="908"/>
      <c r="JJ537" s="908"/>
      <c r="JK537" s="908"/>
      <c r="JL537" s="908"/>
      <c r="JM537" s="908"/>
      <c r="JN537" s="908"/>
      <c r="JO537" s="908"/>
      <c r="JP537" s="908"/>
      <c r="JQ537" s="908"/>
      <c r="JR537" s="908"/>
      <c r="JS537" s="908"/>
      <c r="JT537" s="908"/>
      <c r="JU537" s="908"/>
      <c r="JV537" s="908"/>
      <c r="JW537" s="908"/>
      <c r="JX537" s="908"/>
      <c r="JY537" s="908"/>
      <c r="JZ537" s="908"/>
      <c r="KA537" s="908"/>
      <c r="KB537" s="908"/>
      <c r="KC537" s="908"/>
      <c r="KD537" s="908"/>
      <c r="KE537" s="908"/>
      <c r="KF537" s="908"/>
      <c r="KG537" s="908"/>
      <c r="KH537" s="908"/>
      <c r="KI537" s="908"/>
      <c r="KJ537" s="908"/>
      <c r="KK537" s="908"/>
      <c r="KL537" s="908"/>
      <c r="KM537" s="908"/>
      <c r="KN537" s="908"/>
      <c r="KS537" s="908"/>
      <c r="KT537" s="908"/>
      <c r="LE537" s="908"/>
      <c r="LF537" s="908"/>
      <c r="LK537" s="908"/>
      <c r="LL537" s="908"/>
      <c r="LW537" s="908"/>
      <c r="LX537" s="908"/>
      <c r="MU537" s="908"/>
      <c r="MV537" s="908"/>
      <c r="NA537" s="908"/>
      <c r="NB537" s="908"/>
      <c r="NG537" s="908"/>
      <c r="NH537" s="908"/>
    </row>
    <row r="538" spans="4:372" s="891" customFormat="1" x14ac:dyDescent="0.25">
      <c r="D538" s="903"/>
      <c r="AD538" s="909"/>
      <c r="AE538" s="909"/>
      <c r="AF538" s="909"/>
      <c r="AG538" s="909"/>
      <c r="AH538" s="909"/>
      <c r="AI538" s="909"/>
      <c r="AJ538" s="909"/>
      <c r="AK538" s="909"/>
      <c r="AL538" s="909"/>
      <c r="AM538" s="909"/>
      <c r="AN538" s="909"/>
      <c r="AO538" s="909"/>
      <c r="AP538" s="909"/>
      <c r="BA538" s="908"/>
      <c r="BB538" s="908"/>
      <c r="BG538" s="908"/>
      <c r="BH538" s="908"/>
      <c r="BM538" s="908"/>
      <c r="BN538" s="908"/>
      <c r="BS538" s="908"/>
      <c r="BT538" s="908"/>
      <c r="BY538" s="908"/>
      <c r="BZ538" s="908"/>
      <c r="CE538" s="908"/>
      <c r="CF538" s="908"/>
      <c r="CK538" s="908"/>
      <c r="CL538" s="908"/>
      <c r="CQ538" s="908"/>
      <c r="CR538" s="908"/>
      <c r="CW538" s="908"/>
      <c r="CX538" s="908"/>
      <c r="DA538" s="908"/>
      <c r="DB538" s="908"/>
      <c r="DE538" s="908"/>
      <c r="DF538" s="908"/>
      <c r="DI538" s="908"/>
      <c r="DJ538" s="908"/>
      <c r="DK538" s="920"/>
      <c r="DL538" s="920"/>
      <c r="DM538" s="921"/>
      <c r="DN538" s="921"/>
      <c r="DO538" s="920"/>
      <c r="DP538" s="920"/>
      <c r="DQ538" s="911"/>
      <c r="DR538" s="911"/>
      <c r="DS538" s="912"/>
      <c r="DT538" s="912"/>
      <c r="DU538" s="911"/>
      <c r="DV538" s="911"/>
      <c r="DW538" s="911"/>
      <c r="DX538" s="911"/>
      <c r="DY538" s="911"/>
      <c r="DZ538" s="911"/>
      <c r="EA538" s="911"/>
      <c r="EB538" s="911"/>
      <c r="EC538" s="911"/>
      <c r="ED538" s="911"/>
      <c r="EE538" s="911"/>
      <c r="EF538" s="911"/>
      <c r="EG538" s="911"/>
      <c r="EH538" s="911"/>
      <c r="EI538" s="911"/>
      <c r="EJ538" s="911"/>
      <c r="EK538" s="911"/>
      <c r="EL538" s="911"/>
      <c r="EM538" s="911"/>
      <c r="EN538" s="911"/>
      <c r="EO538" s="911"/>
      <c r="EP538" s="911"/>
      <c r="EQ538" s="911"/>
      <c r="ER538" s="911"/>
      <c r="ES538" s="911"/>
      <c r="ET538" s="911"/>
      <c r="EU538" s="911"/>
      <c r="EV538" s="911"/>
      <c r="EW538" s="911"/>
      <c r="EX538" s="911"/>
      <c r="EY538" s="911"/>
      <c r="EZ538" s="911"/>
      <c r="FA538" s="911"/>
      <c r="FB538" s="911"/>
      <c r="FC538" s="911"/>
      <c r="FD538" s="911"/>
      <c r="FE538" s="911"/>
      <c r="FF538" s="911"/>
      <c r="FG538" s="911"/>
      <c r="FH538" s="911"/>
      <c r="FI538" s="911"/>
      <c r="FJ538" s="911"/>
      <c r="FK538" s="911"/>
      <c r="FL538" s="911"/>
      <c r="FM538" s="911"/>
      <c r="FN538" s="911"/>
      <c r="FO538" s="911"/>
      <c r="FP538" s="911"/>
      <c r="FQ538" s="911"/>
      <c r="FR538" s="911"/>
      <c r="FU538" s="908"/>
      <c r="FV538" s="908"/>
      <c r="FW538" s="908"/>
      <c r="FX538" s="908"/>
      <c r="FY538" s="908"/>
      <c r="FZ538" s="908"/>
      <c r="GC538" s="908"/>
      <c r="GD538" s="908"/>
      <c r="GG538" s="908"/>
      <c r="GH538" s="908"/>
      <c r="GK538" s="908"/>
      <c r="GL538" s="908"/>
      <c r="GO538" s="908"/>
      <c r="GP538" s="908"/>
      <c r="GS538" s="908"/>
      <c r="GT538" s="908"/>
      <c r="GW538" s="908"/>
      <c r="GX538" s="908"/>
      <c r="HA538" s="908"/>
      <c r="HB538" s="908"/>
      <c r="HE538" s="908"/>
      <c r="HF538" s="908"/>
      <c r="HI538" s="908"/>
      <c r="HJ538" s="908"/>
      <c r="HM538" s="908"/>
      <c r="HN538" s="908"/>
      <c r="HQ538" s="908"/>
      <c r="HR538" s="908"/>
      <c r="HU538" s="908"/>
      <c r="HV538" s="908"/>
      <c r="HY538" s="908"/>
      <c r="HZ538" s="908"/>
      <c r="IC538" s="908"/>
      <c r="ID538" s="908"/>
      <c r="IE538" s="908"/>
      <c r="IF538" s="908"/>
      <c r="IG538" s="908"/>
      <c r="IH538" s="908"/>
      <c r="IK538" s="908"/>
      <c r="IL538" s="908"/>
      <c r="IO538" s="908"/>
      <c r="IP538" s="908"/>
      <c r="IQ538" s="908"/>
      <c r="IR538" s="908"/>
      <c r="IS538" s="908"/>
      <c r="IT538" s="908"/>
      <c r="IU538" s="908"/>
      <c r="IV538" s="908"/>
      <c r="IW538" s="908"/>
      <c r="IX538" s="908"/>
      <c r="IY538" s="908"/>
      <c r="IZ538" s="908"/>
      <c r="JA538" s="908"/>
      <c r="JB538" s="908"/>
      <c r="JC538" s="908"/>
      <c r="JD538" s="908"/>
      <c r="JE538" s="908"/>
      <c r="JF538" s="908"/>
      <c r="JG538" s="908"/>
      <c r="JH538" s="908"/>
      <c r="JI538" s="908"/>
      <c r="JJ538" s="908"/>
      <c r="JK538" s="908"/>
      <c r="JL538" s="908"/>
      <c r="JM538" s="908"/>
      <c r="JN538" s="908"/>
      <c r="JO538" s="908"/>
      <c r="JP538" s="908"/>
      <c r="JQ538" s="908"/>
      <c r="JR538" s="908"/>
      <c r="JS538" s="908"/>
      <c r="JT538" s="908"/>
      <c r="JU538" s="908"/>
      <c r="JV538" s="908"/>
      <c r="JW538" s="908"/>
      <c r="JX538" s="908"/>
      <c r="JY538" s="908"/>
      <c r="JZ538" s="908"/>
      <c r="KA538" s="908"/>
      <c r="KB538" s="908"/>
      <c r="KC538" s="908"/>
      <c r="KD538" s="908"/>
      <c r="KE538" s="908"/>
      <c r="KF538" s="908"/>
      <c r="KG538" s="908"/>
      <c r="KH538" s="908"/>
      <c r="KI538" s="908"/>
      <c r="KJ538" s="908"/>
      <c r="KK538" s="908"/>
      <c r="KL538" s="908"/>
      <c r="KM538" s="908"/>
      <c r="KN538" s="908"/>
      <c r="KS538" s="908"/>
      <c r="KT538" s="908"/>
      <c r="LE538" s="908"/>
      <c r="LF538" s="908"/>
      <c r="LK538" s="908"/>
      <c r="LL538" s="908"/>
      <c r="LW538" s="908"/>
      <c r="LX538" s="908"/>
      <c r="MU538" s="908"/>
      <c r="MV538" s="908"/>
      <c r="NA538" s="908"/>
      <c r="NB538" s="908"/>
      <c r="NG538" s="908"/>
      <c r="NH538" s="908"/>
    </row>
    <row r="539" spans="4:372" s="891" customFormat="1" x14ac:dyDescent="0.25">
      <c r="D539" s="903"/>
      <c r="AD539" s="909"/>
      <c r="AE539" s="909"/>
      <c r="AF539" s="909"/>
      <c r="AG539" s="909"/>
      <c r="AH539" s="909"/>
      <c r="AI539" s="909"/>
      <c r="AJ539" s="909"/>
      <c r="AK539" s="909"/>
      <c r="AL539" s="909"/>
      <c r="AM539" s="909"/>
      <c r="AN539" s="909"/>
      <c r="AO539" s="909"/>
      <c r="AP539" s="909"/>
      <c r="BA539" s="908"/>
      <c r="BB539" s="908"/>
      <c r="BG539" s="908"/>
      <c r="BH539" s="908"/>
      <c r="BM539" s="908"/>
      <c r="BN539" s="908"/>
      <c r="BS539" s="908"/>
      <c r="BT539" s="908"/>
      <c r="BY539" s="908"/>
      <c r="BZ539" s="908"/>
      <c r="CE539" s="908"/>
      <c r="CF539" s="908"/>
      <c r="CK539" s="908"/>
      <c r="CL539" s="908"/>
      <c r="CQ539" s="908"/>
      <c r="CR539" s="908"/>
      <c r="CW539" s="908"/>
      <c r="CX539" s="908"/>
      <c r="DA539" s="908"/>
      <c r="DB539" s="908"/>
      <c r="DE539" s="908"/>
      <c r="DF539" s="908"/>
      <c r="DI539" s="908"/>
      <c r="DJ539" s="908"/>
      <c r="DK539" s="920"/>
      <c r="DL539" s="920"/>
      <c r="DM539" s="921"/>
      <c r="DN539" s="921"/>
      <c r="DO539" s="920"/>
      <c r="DP539" s="920"/>
      <c r="DQ539" s="911"/>
      <c r="DR539" s="911"/>
      <c r="DS539" s="912"/>
      <c r="DT539" s="912"/>
      <c r="DU539" s="911"/>
      <c r="DV539" s="911"/>
      <c r="DW539" s="911"/>
      <c r="DX539" s="911"/>
      <c r="DY539" s="911"/>
      <c r="DZ539" s="911"/>
      <c r="EA539" s="911"/>
      <c r="EB539" s="911"/>
      <c r="EC539" s="911"/>
      <c r="ED539" s="911"/>
      <c r="EE539" s="911"/>
      <c r="EF539" s="911"/>
      <c r="EG539" s="911"/>
      <c r="EH539" s="911"/>
      <c r="EI539" s="911"/>
      <c r="EJ539" s="911"/>
      <c r="EK539" s="911"/>
      <c r="EL539" s="911"/>
      <c r="EM539" s="911"/>
      <c r="EN539" s="911"/>
      <c r="EO539" s="911"/>
      <c r="EP539" s="911"/>
      <c r="EQ539" s="911"/>
      <c r="ER539" s="911"/>
      <c r="ES539" s="911"/>
      <c r="ET539" s="911"/>
      <c r="EU539" s="911"/>
      <c r="EV539" s="911"/>
      <c r="EW539" s="911"/>
      <c r="EX539" s="911"/>
      <c r="EY539" s="911"/>
      <c r="EZ539" s="911"/>
      <c r="FA539" s="911"/>
      <c r="FB539" s="911"/>
      <c r="FC539" s="911"/>
      <c r="FD539" s="911"/>
      <c r="FE539" s="911"/>
      <c r="FF539" s="911"/>
      <c r="FG539" s="911"/>
      <c r="FH539" s="911"/>
      <c r="FI539" s="911"/>
      <c r="FJ539" s="911"/>
      <c r="FK539" s="911"/>
      <c r="FL539" s="911"/>
      <c r="FM539" s="911"/>
      <c r="FN539" s="911"/>
      <c r="FO539" s="911"/>
      <c r="FP539" s="911"/>
      <c r="FQ539" s="911"/>
      <c r="FR539" s="911"/>
      <c r="FU539" s="908"/>
      <c r="FV539" s="908"/>
      <c r="FW539" s="908"/>
      <c r="FX539" s="908"/>
      <c r="FY539" s="908"/>
      <c r="FZ539" s="908"/>
      <c r="GC539" s="908"/>
      <c r="GD539" s="908"/>
      <c r="GG539" s="908"/>
      <c r="GH539" s="908"/>
      <c r="GK539" s="908"/>
      <c r="GL539" s="908"/>
      <c r="GO539" s="908"/>
      <c r="GP539" s="908"/>
      <c r="GS539" s="908"/>
      <c r="GT539" s="908"/>
      <c r="GW539" s="908"/>
      <c r="GX539" s="908"/>
      <c r="HA539" s="908"/>
      <c r="HB539" s="908"/>
      <c r="HE539" s="908"/>
      <c r="HF539" s="908"/>
      <c r="HI539" s="908"/>
      <c r="HJ539" s="908"/>
      <c r="HM539" s="908"/>
      <c r="HN539" s="908"/>
      <c r="HQ539" s="908"/>
      <c r="HR539" s="908"/>
      <c r="HU539" s="908"/>
      <c r="HV539" s="908"/>
      <c r="HY539" s="908"/>
      <c r="HZ539" s="908"/>
      <c r="IC539" s="908"/>
      <c r="ID539" s="908"/>
      <c r="IE539" s="908"/>
      <c r="IF539" s="908"/>
      <c r="IG539" s="908"/>
      <c r="IH539" s="908"/>
      <c r="IK539" s="908"/>
      <c r="IL539" s="908"/>
      <c r="IO539" s="908"/>
      <c r="IP539" s="908"/>
      <c r="IQ539" s="908"/>
      <c r="IR539" s="908"/>
      <c r="IS539" s="908"/>
      <c r="IT539" s="908"/>
      <c r="IU539" s="908"/>
      <c r="IV539" s="908"/>
      <c r="IW539" s="908"/>
      <c r="IX539" s="908"/>
      <c r="IY539" s="908"/>
      <c r="IZ539" s="908"/>
      <c r="JA539" s="908"/>
      <c r="JB539" s="908"/>
      <c r="JC539" s="908"/>
      <c r="JD539" s="908"/>
      <c r="JE539" s="908"/>
      <c r="JF539" s="908"/>
      <c r="JG539" s="908"/>
      <c r="JH539" s="908"/>
      <c r="JI539" s="908"/>
      <c r="JJ539" s="908"/>
      <c r="JK539" s="908"/>
      <c r="JL539" s="908"/>
      <c r="JM539" s="908"/>
      <c r="JN539" s="908"/>
      <c r="JO539" s="908"/>
      <c r="JP539" s="908"/>
      <c r="JQ539" s="908"/>
      <c r="JR539" s="908"/>
      <c r="JS539" s="908"/>
      <c r="JT539" s="908"/>
      <c r="JU539" s="908"/>
      <c r="JV539" s="908"/>
      <c r="JW539" s="908"/>
      <c r="JX539" s="908"/>
      <c r="JY539" s="908"/>
      <c r="JZ539" s="908"/>
      <c r="KA539" s="908"/>
      <c r="KB539" s="908"/>
      <c r="KC539" s="908"/>
      <c r="KD539" s="908"/>
      <c r="KE539" s="908"/>
      <c r="KF539" s="908"/>
      <c r="KG539" s="908"/>
      <c r="KH539" s="908"/>
      <c r="KI539" s="908"/>
      <c r="KJ539" s="908"/>
      <c r="KK539" s="908"/>
      <c r="KL539" s="908"/>
      <c r="KM539" s="908"/>
      <c r="KN539" s="908"/>
      <c r="KS539" s="908"/>
      <c r="KT539" s="908"/>
      <c r="LE539" s="908"/>
      <c r="LF539" s="908"/>
      <c r="LK539" s="908"/>
      <c r="LL539" s="908"/>
      <c r="LW539" s="908"/>
      <c r="LX539" s="908"/>
      <c r="MU539" s="908"/>
      <c r="MV539" s="908"/>
      <c r="NA539" s="908"/>
      <c r="NB539" s="908"/>
      <c r="NG539" s="908"/>
      <c r="NH539" s="908"/>
    </row>
    <row r="540" spans="4:372" s="891" customFormat="1" x14ac:dyDescent="0.25">
      <c r="D540" s="903"/>
      <c r="AD540" s="909"/>
      <c r="AE540" s="909"/>
      <c r="AF540" s="909"/>
      <c r="AG540" s="909"/>
      <c r="AH540" s="909"/>
      <c r="AI540" s="909"/>
      <c r="AJ540" s="909"/>
      <c r="AK540" s="909"/>
      <c r="AL540" s="909"/>
      <c r="AM540" s="909"/>
      <c r="AN540" s="909"/>
      <c r="AO540" s="909"/>
      <c r="AP540" s="909"/>
      <c r="BA540" s="908"/>
      <c r="BB540" s="908"/>
      <c r="BG540" s="908"/>
      <c r="BH540" s="908"/>
      <c r="BM540" s="908"/>
      <c r="BN540" s="908"/>
      <c r="BS540" s="908"/>
      <c r="BT540" s="908"/>
      <c r="BY540" s="908"/>
      <c r="BZ540" s="908"/>
      <c r="CE540" s="908"/>
      <c r="CF540" s="908"/>
      <c r="CK540" s="908"/>
      <c r="CL540" s="908"/>
      <c r="CQ540" s="908"/>
      <c r="CR540" s="908"/>
      <c r="CW540" s="908"/>
      <c r="CX540" s="908"/>
      <c r="DA540" s="908"/>
      <c r="DB540" s="908"/>
      <c r="DE540" s="908"/>
      <c r="DF540" s="908"/>
      <c r="DI540" s="908"/>
      <c r="DJ540" s="908"/>
      <c r="DK540" s="920"/>
      <c r="DL540" s="920"/>
      <c r="DM540" s="921"/>
      <c r="DN540" s="921"/>
      <c r="DO540" s="920"/>
      <c r="DP540" s="920"/>
      <c r="DQ540" s="911"/>
      <c r="DR540" s="911"/>
      <c r="DS540" s="912"/>
      <c r="DT540" s="912"/>
      <c r="DU540" s="911"/>
      <c r="DV540" s="911"/>
      <c r="DW540" s="911"/>
      <c r="DX540" s="911"/>
      <c r="DY540" s="911"/>
      <c r="DZ540" s="911"/>
      <c r="EA540" s="911"/>
      <c r="EB540" s="911"/>
      <c r="EC540" s="911"/>
      <c r="ED540" s="911"/>
      <c r="EE540" s="911"/>
      <c r="EF540" s="911"/>
      <c r="EG540" s="911"/>
      <c r="EH540" s="911"/>
      <c r="EI540" s="911"/>
      <c r="EJ540" s="911"/>
      <c r="EK540" s="911"/>
      <c r="EL540" s="911"/>
      <c r="EM540" s="911"/>
      <c r="EN540" s="911"/>
      <c r="EO540" s="911"/>
      <c r="EP540" s="911"/>
      <c r="EQ540" s="911"/>
      <c r="ER540" s="911"/>
      <c r="ES540" s="911"/>
      <c r="ET540" s="911"/>
      <c r="EU540" s="911"/>
      <c r="EV540" s="911"/>
      <c r="EW540" s="911"/>
      <c r="EX540" s="911"/>
      <c r="EY540" s="911"/>
      <c r="EZ540" s="911"/>
      <c r="FA540" s="911"/>
      <c r="FB540" s="911"/>
      <c r="FC540" s="911"/>
      <c r="FD540" s="911"/>
      <c r="FE540" s="911"/>
      <c r="FF540" s="911"/>
      <c r="FG540" s="911"/>
      <c r="FH540" s="911"/>
      <c r="FI540" s="911"/>
      <c r="FJ540" s="911"/>
      <c r="FK540" s="911"/>
      <c r="FL540" s="911"/>
      <c r="FM540" s="911"/>
      <c r="FN540" s="911"/>
      <c r="FO540" s="911"/>
      <c r="FP540" s="911"/>
      <c r="FQ540" s="911"/>
      <c r="FR540" s="911"/>
      <c r="FU540" s="908"/>
      <c r="FV540" s="908"/>
      <c r="FW540" s="908"/>
      <c r="FX540" s="908"/>
      <c r="FY540" s="908"/>
      <c r="FZ540" s="908"/>
      <c r="GC540" s="908"/>
      <c r="GD540" s="908"/>
      <c r="GG540" s="908"/>
      <c r="GH540" s="908"/>
      <c r="GK540" s="908"/>
      <c r="GL540" s="908"/>
      <c r="GO540" s="908"/>
      <c r="GP540" s="908"/>
      <c r="GS540" s="908"/>
      <c r="GT540" s="908"/>
      <c r="GW540" s="908"/>
      <c r="GX540" s="908"/>
      <c r="HA540" s="908"/>
      <c r="HB540" s="908"/>
      <c r="HE540" s="908"/>
      <c r="HF540" s="908"/>
      <c r="HI540" s="908"/>
      <c r="HJ540" s="908"/>
      <c r="HM540" s="908"/>
      <c r="HN540" s="908"/>
      <c r="HQ540" s="908"/>
      <c r="HR540" s="908"/>
      <c r="HU540" s="908"/>
      <c r="HV540" s="908"/>
      <c r="HY540" s="908"/>
      <c r="HZ540" s="908"/>
      <c r="IC540" s="908"/>
      <c r="ID540" s="908"/>
      <c r="IE540" s="908"/>
      <c r="IF540" s="908"/>
      <c r="IG540" s="908"/>
      <c r="IH540" s="908"/>
      <c r="IK540" s="908"/>
      <c r="IL540" s="908"/>
      <c r="IO540" s="908"/>
      <c r="IP540" s="908"/>
      <c r="IQ540" s="908"/>
      <c r="IR540" s="908"/>
      <c r="IS540" s="908"/>
      <c r="IT540" s="908"/>
      <c r="IU540" s="908"/>
      <c r="IV540" s="908"/>
      <c r="IW540" s="908"/>
      <c r="IX540" s="908"/>
      <c r="IY540" s="908"/>
      <c r="IZ540" s="908"/>
      <c r="JA540" s="908"/>
      <c r="JB540" s="908"/>
      <c r="JC540" s="908"/>
      <c r="JD540" s="908"/>
      <c r="JE540" s="908"/>
      <c r="JF540" s="908"/>
      <c r="JG540" s="908"/>
      <c r="JH540" s="908"/>
      <c r="JI540" s="908"/>
      <c r="JJ540" s="908"/>
      <c r="JK540" s="908"/>
      <c r="JL540" s="908"/>
      <c r="JM540" s="908"/>
      <c r="JN540" s="908"/>
      <c r="JO540" s="908"/>
      <c r="JP540" s="908"/>
      <c r="JQ540" s="908"/>
      <c r="JR540" s="908"/>
      <c r="JS540" s="908"/>
      <c r="JT540" s="908"/>
      <c r="JU540" s="908"/>
      <c r="JV540" s="908"/>
      <c r="JW540" s="908"/>
      <c r="JX540" s="908"/>
      <c r="JY540" s="908"/>
      <c r="JZ540" s="908"/>
      <c r="KA540" s="908"/>
      <c r="KB540" s="908"/>
      <c r="KC540" s="908"/>
      <c r="KD540" s="908"/>
      <c r="KE540" s="908"/>
      <c r="KF540" s="908"/>
      <c r="KG540" s="908"/>
      <c r="KH540" s="908"/>
      <c r="KI540" s="908"/>
      <c r="KJ540" s="908"/>
      <c r="KK540" s="908"/>
      <c r="KL540" s="908"/>
      <c r="KM540" s="908"/>
      <c r="KN540" s="908"/>
      <c r="KS540" s="908"/>
      <c r="KT540" s="908"/>
      <c r="LE540" s="908"/>
      <c r="LF540" s="908"/>
      <c r="LK540" s="908"/>
      <c r="LL540" s="908"/>
      <c r="LW540" s="908"/>
      <c r="LX540" s="908"/>
      <c r="MU540" s="908"/>
      <c r="MV540" s="908"/>
      <c r="NA540" s="908"/>
      <c r="NB540" s="908"/>
      <c r="NG540" s="908"/>
      <c r="NH540" s="908"/>
    </row>
    <row r="541" spans="4:372" s="891" customFormat="1" x14ac:dyDescent="0.25">
      <c r="D541" s="903"/>
      <c r="AD541" s="909"/>
      <c r="AE541" s="909"/>
      <c r="AF541" s="909"/>
      <c r="AG541" s="909"/>
      <c r="AH541" s="909"/>
      <c r="AI541" s="909"/>
      <c r="AJ541" s="909"/>
      <c r="AK541" s="909"/>
      <c r="AL541" s="909"/>
      <c r="AM541" s="909"/>
      <c r="AN541" s="909"/>
      <c r="AO541" s="909"/>
      <c r="AP541" s="909"/>
      <c r="BA541" s="908"/>
      <c r="BB541" s="908"/>
      <c r="BG541" s="908"/>
      <c r="BH541" s="908"/>
      <c r="BM541" s="908"/>
      <c r="BN541" s="908"/>
      <c r="BS541" s="908"/>
      <c r="BT541" s="908"/>
      <c r="BY541" s="908"/>
      <c r="BZ541" s="908"/>
      <c r="CE541" s="908"/>
      <c r="CF541" s="908"/>
      <c r="CK541" s="908"/>
      <c r="CL541" s="908"/>
      <c r="CQ541" s="908"/>
      <c r="CR541" s="908"/>
      <c r="CW541" s="908"/>
      <c r="CX541" s="908"/>
      <c r="DA541" s="908"/>
      <c r="DB541" s="908"/>
      <c r="DE541" s="908"/>
      <c r="DF541" s="908"/>
      <c r="DI541" s="908"/>
      <c r="DJ541" s="908"/>
      <c r="DK541" s="920"/>
      <c r="DL541" s="920"/>
      <c r="DM541" s="921"/>
      <c r="DN541" s="921"/>
      <c r="DO541" s="920"/>
      <c r="DP541" s="920"/>
      <c r="DQ541" s="911"/>
      <c r="DR541" s="911"/>
      <c r="DS541" s="912"/>
      <c r="DT541" s="912"/>
      <c r="DU541" s="911"/>
      <c r="DV541" s="911"/>
      <c r="DW541" s="911"/>
      <c r="DX541" s="911"/>
      <c r="DY541" s="911"/>
      <c r="DZ541" s="911"/>
      <c r="EA541" s="911"/>
      <c r="EB541" s="911"/>
      <c r="EC541" s="911"/>
      <c r="ED541" s="911"/>
      <c r="EE541" s="911"/>
      <c r="EF541" s="911"/>
      <c r="EG541" s="911"/>
      <c r="EH541" s="911"/>
      <c r="EI541" s="911"/>
      <c r="EJ541" s="911"/>
      <c r="EK541" s="911"/>
      <c r="EL541" s="911"/>
      <c r="EM541" s="911"/>
      <c r="EN541" s="911"/>
      <c r="EO541" s="911"/>
      <c r="EP541" s="911"/>
      <c r="EQ541" s="911"/>
      <c r="ER541" s="911"/>
      <c r="ES541" s="911"/>
      <c r="ET541" s="911"/>
      <c r="EU541" s="911"/>
      <c r="EV541" s="911"/>
      <c r="EW541" s="911"/>
      <c r="EX541" s="911"/>
      <c r="EY541" s="911"/>
      <c r="EZ541" s="911"/>
      <c r="FA541" s="911"/>
      <c r="FB541" s="911"/>
      <c r="FC541" s="911"/>
      <c r="FD541" s="911"/>
      <c r="FE541" s="911"/>
      <c r="FF541" s="911"/>
      <c r="FG541" s="911"/>
      <c r="FH541" s="911"/>
      <c r="FI541" s="911"/>
      <c r="FJ541" s="911"/>
      <c r="FK541" s="911"/>
      <c r="FL541" s="911"/>
      <c r="FM541" s="911"/>
      <c r="FN541" s="911"/>
      <c r="FO541" s="911"/>
      <c r="FP541" s="911"/>
      <c r="FQ541" s="911"/>
      <c r="FR541" s="911"/>
      <c r="FU541" s="908"/>
      <c r="FV541" s="908"/>
      <c r="FW541" s="908"/>
      <c r="FX541" s="908"/>
      <c r="FY541" s="908"/>
      <c r="FZ541" s="908"/>
      <c r="GC541" s="908"/>
      <c r="GD541" s="908"/>
      <c r="GG541" s="908"/>
      <c r="GH541" s="908"/>
      <c r="GK541" s="908"/>
      <c r="GL541" s="908"/>
      <c r="GO541" s="908"/>
      <c r="GP541" s="908"/>
      <c r="GS541" s="908"/>
      <c r="GT541" s="908"/>
      <c r="GW541" s="908"/>
      <c r="GX541" s="908"/>
      <c r="HA541" s="908"/>
      <c r="HB541" s="908"/>
      <c r="HE541" s="908"/>
      <c r="HF541" s="908"/>
      <c r="HI541" s="908"/>
      <c r="HJ541" s="908"/>
      <c r="HM541" s="908"/>
      <c r="HN541" s="908"/>
      <c r="HQ541" s="908"/>
      <c r="HR541" s="908"/>
      <c r="HU541" s="908"/>
      <c r="HV541" s="908"/>
      <c r="HY541" s="908"/>
      <c r="HZ541" s="908"/>
      <c r="IC541" s="908"/>
      <c r="ID541" s="908"/>
      <c r="IE541" s="908"/>
      <c r="IF541" s="908"/>
      <c r="IG541" s="908"/>
      <c r="IH541" s="908"/>
      <c r="IK541" s="908"/>
      <c r="IL541" s="908"/>
      <c r="IO541" s="908"/>
      <c r="IP541" s="908"/>
      <c r="IQ541" s="908"/>
      <c r="IR541" s="908"/>
      <c r="IS541" s="908"/>
      <c r="IT541" s="908"/>
      <c r="IU541" s="908"/>
      <c r="IV541" s="908"/>
      <c r="IW541" s="908"/>
      <c r="IX541" s="908"/>
      <c r="IY541" s="908"/>
      <c r="IZ541" s="908"/>
      <c r="JA541" s="908"/>
      <c r="JB541" s="908"/>
      <c r="JC541" s="908"/>
      <c r="JD541" s="908"/>
      <c r="JE541" s="908"/>
      <c r="JF541" s="908"/>
      <c r="JG541" s="908"/>
      <c r="JH541" s="908"/>
      <c r="JI541" s="908"/>
      <c r="JJ541" s="908"/>
      <c r="JK541" s="908"/>
      <c r="JL541" s="908"/>
      <c r="JM541" s="908"/>
      <c r="JN541" s="908"/>
      <c r="JO541" s="908"/>
      <c r="JP541" s="908"/>
      <c r="JQ541" s="908"/>
      <c r="JR541" s="908"/>
      <c r="JS541" s="908"/>
      <c r="JT541" s="908"/>
      <c r="JU541" s="908"/>
      <c r="JV541" s="908"/>
      <c r="JW541" s="908"/>
      <c r="JX541" s="908"/>
      <c r="JY541" s="908"/>
      <c r="JZ541" s="908"/>
      <c r="KA541" s="908"/>
      <c r="KB541" s="908"/>
      <c r="KC541" s="908"/>
      <c r="KD541" s="908"/>
      <c r="KE541" s="908"/>
      <c r="KF541" s="908"/>
      <c r="KG541" s="908"/>
      <c r="KH541" s="908"/>
      <c r="KI541" s="908"/>
      <c r="KJ541" s="908"/>
      <c r="KK541" s="908"/>
      <c r="KL541" s="908"/>
      <c r="KM541" s="908"/>
      <c r="KN541" s="908"/>
      <c r="KS541" s="908"/>
      <c r="KT541" s="908"/>
      <c r="LE541" s="908"/>
      <c r="LF541" s="908"/>
      <c r="LK541" s="908"/>
      <c r="LL541" s="908"/>
      <c r="LW541" s="908"/>
      <c r="LX541" s="908"/>
      <c r="MU541" s="908"/>
      <c r="MV541" s="908"/>
      <c r="NA541" s="908"/>
      <c r="NB541" s="908"/>
      <c r="NG541" s="908"/>
      <c r="NH541" s="908"/>
    </row>
    <row r="542" spans="4:372" s="891" customFormat="1" x14ac:dyDescent="0.25">
      <c r="D542" s="903"/>
      <c r="AD542" s="909"/>
      <c r="AE542" s="909"/>
      <c r="AF542" s="909"/>
      <c r="AG542" s="909"/>
      <c r="AH542" s="909"/>
      <c r="AI542" s="909"/>
      <c r="AJ542" s="909"/>
      <c r="AK542" s="909"/>
      <c r="AL542" s="909"/>
      <c r="AM542" s="909"/>
      <c r="AN542" s="909"/>
      <c r="AO542" s="909"/>
      <c r="AP542" s="909"/>
      <c r="BA542" s="908"/>
      <c r="BB542" s="908"/>
      <c r="BG542" s="908"/>
      <c r="BH542" s="908"/>
      <c r="BM542" s="908"/>
      <c r="BN542" s="908"/>
      <c r="BS542" s="908"/>
      <c r="BT542" s="908"/>
      <c r="BY542" s="908"/>
      <c r="BZ542" s="908"/>
      <c r="CE542" s="908"/>
      <c r="CF542" s="908"/>
      <c r="CK542" s="908"/>
      <c r="CL542" s="908"/>
      <c r="CQ542" s="908"/>
      <c r="CR542" s="908"/>
      <c r="CW542" s="908"/>
      <c r="CX542" s="908"/>
      <c r="DA542" s="908"/>
      <c r="DB542" s="908"/>
      <c r="DE542" s="908"/>
      <c r="DF542" s="908"/>
      <c r="DI542" s="908"/>
      <c r="DJ542" s="908"/>
      <c r="DK542" s="920"/>
      <c r="DL542" s="920"/>
      <c r="DM542" s="921"/>
      <c r="DN542" s="921"/>
      <c r="DO542" s="920"/>
      <c r="DP542" s="920"/>
      <c r="DQ542" s="911"/>
      <c r="DR542" s="911"/>
      <c r="DS542" s="912"/>
      <c r="DT542" s="912"/>
      <c r="DU542" s="911"/>
      <c r="DV542" s="911"/>
      <c r="DW542" s="911"/>
      <c r="DX542" s="911"/>
      <c r="DY542" s="911"/>
      <c r="DZ542" s="911"/>
      <c r="EA542" s="911"/>
      <c r="EB542" s="911"/>
      <c r="EC542" s="911"/>
      <c r="ED542" s="911"/>
      <c r="EE542" s="911"/>
      <c r="EF542" s="911"/>
      <c r="EG542" s="911"/>
      <c r="EH542" s="911"/>
      <c r="EI542" s="911"/>
      <c r="EJ542" s="911"/>
      <c r="EK542" s="911"/>
      <c r="EL542" s="911"/>
      <c r="EM542" s="911"/>
      <c r="EN542" s="911"/>
      <c r="EO542" s="911"/>
      <c r="EP542" s="911"/>
      <c r="EQ542" s="911"/>
      <c r="ER542" s="911"/>
      <c r="ES542" s="911"/>
      <c r="ET542" s="911"/>
      <c r="EU542" s="911"/>
      <c r="EV542" s="911"/>
      <c r="EW542" s="911"/>
      <c r="EX542" s="911"/>
      <c r="EY542" s="911"/>
      <c r="EZ542" s="911"/>
      <c r="FA542" s="911"/>
      <c r="FB542" s="911"/>
      <c r="FC542" s="911"/>
      <c r="FD542" s="911"/>
      <c r="FE542" s="911"/>
      <c r="FF542" s="911"/>
      <c r="FG542" s="911"/>
      <c r="FH542" s="911"/>
      <c r="FI542" s="911"/>
      <c r="FJ542" s="911"/>
      <c r="FK542" s="911"/>
      <c r="FL542" s="911"/>
      <c r="FM542" s="911"/>
      <c r="FN542" s="911"/>
      <c r="FO542" s="911"/>
      <c r="FP542" s="911"/>
      <c r="FQ542" s="911"/>
      <c r="FR542" s="911"/>
      <c r="FU542" s="908"/>
      <c r="FV542" s="908"/>
      <c r="FW542" s="908"/>
      <c r="FX542" s="908"/>
      <c r="FY542" s="908"/>
      <c r="FZ542" s="908"/>
      <c r="GC542" s="908"/>
      <c r="GD542" s="908"/>
      <c r="GG542" s="908"/>
      <c r="GH542" s="908"/>
      <c r="GK542" s="908"/>
      <c r="GL542" s="908"/>
      <c r="GO542" s="908"/>
      <c r="GP542" s="908"/>
      <c r="GS542" s="908"/>
      <c r="GT542" s="908"/>
      <c r="GW542" s="908"/>
      <c r="GX542" s="908"/>
      <c r="HA542" s="908"/>
      <c r="HB542" s="908"/>
      <c r="HE542" s="908"/>
      <c r="HF542" s="908"/>
      <c r="HI542" s="908"/>
      <c r="HJ542" s="908"/>
      <c r="HM542" s="908"/>
      <c r="HN542" s="908"/>
      <c r="HQ542" s="908"/>
      <c r="HR542" s="908"/>
      <c r="HU542" s="908"/>
      <c r="HV542" s="908"/>
      <c r="HY542" s="908"/>
      <c r="HZ542" s="908"/>
      <c r="IC542" s="908"/>
      <c r="ID542" s="908"/>
      <c r="IE542" s="908"/>
      <c r="IF542" s="908"/>
      <c r="IG542" s="908"/>
      <c r="IH542" s="908"/>
      <c r="IK542" s="908"/>
      <c r="IL542" s="908"/>
      <c r="IO542" s="908"/>
      <c r="IP542" s="908"/>
      <c r="IQ542" s="908"/>
      <c r="IR542" s="908"/>
      <c r="IS542" s="908"/>
      <c r="IT542" s="908"/>
      <c r="IU542" s="908"/>
      <c r="IV542" s="908"/>
      <c r="IW542" s="908"/>
      <c r="IX542" s="908"/>
      <c r="IY542" s="908"/>
      <c r="IZ542" s="908"/>
      <c r="JA542" s="908"/>
      <c r="JB542" s="908"/>
      <c r="JC542" s="908"/>
      <c r="JD542" s="908"/>
      <c r="JE542" s="908"/>
      <c r="JF542" s="908"/>
      <c r="JG542" s="908"/>
      <c r="JH542" s="908"/>
      <c r="JI542" s="908"/>
      <c r="JJ542" s="908"/>
      <c r="JK542" s="908"/>
      <c r="JL542" s="908"/>
      <c r="JM542" s="908"/>
      <c r="JN542" s="908"/>
      <c r="JO542" s="908"/>
      <c r="JP542" s="908"/>
      <c r="JQ542" s="908"/>
      <c r="JR542" s="908"/>
      <c r="JS542" s="908"/>
      <c r="JT542" s="908"/>
      <c r="JU542" s="908"/>
      <c r="JV542" s="908"/>
      <c r="JW542" s="908"/>
      <c r="JX542" s="908"/>
      <c r="JY542" s="908"/>
      <c r="JZ542" s="908"/>
      <c r="KA542" s="908"/>
      <c r="KB542" s="908"/>
      <c r="KC542" s="908"/>
      <c r="KD542" s="908"/>
      <c r="KE542" s="908"/>
      <c r="KF542" s="908"/>
      <c r="KG542" s="908"/>
      <c r="KH542" s="908"/>
      <c r="KI542" s="908"/>
      <c r="KJ542" s="908"/>
      <c r="KK542" s="908"/>
      <c r="KL542" s="908"/>
      <c r="KM542" s="908"/>
      <c r="KN542" s="908"/>
      <c r="KS542" s="908"/>
      <c r="KT542" s="908"/>
      <c r="LE542" s="908"/>
      <c r="LF542" s="908"/>
      <c r="LK542" s="908"/>
      <c r="LL542" s="908"/>
      <c r="LW542" s="908"/>
      <c r="LX542" s="908"/>
      <c r="MU542" s="908"/>
      <c r="MV542" s="908"/>
      <c r="NA542" s="908"/>
      <c r="NB542" s="908"/>
      <c r="NG542" s="908"/>
      <c r="NH542" s="908"/>
    </row>
    <row r="543" spans="4:372" s="891" customFormat="1" x14ac:dyDescent="0.25">
      <c r="D543" s="903"/>
      <c r="AD543" s="909"/>
      <c r="AE543" s="909"/>
      <c r="AF543" s="909"/>
      <c r="AG543" s="909"/>
      <c r="AH543" s="909"/>
      <c r="AI543" s="909"/>
      <c r="AJ543" s="909"/>
      <c r="AK543" s="909"/>
      <c r="AL543" s="909"/>
      <c r="AM543" s="909"/>
      <c r="AN543" s="909"/>
      <c r="AO543" s="909"/>
      <c r="AP543" s="909"/>
      <c r="BA543" s="908"/>
      <c r="BB543" s="908"/>
      <c r="BG543" s="908"/>
      <c r="BH543" s="908"/>
      <c r="BM543" s="908"/>
      <c r="BN543" s="908"/>
      <c r="BS543" s="908"/>
      <c r="BT543" s="908"/>
      <c r="BY543" s="908"/>
      <c r="BZ543" s="908"/>
      <c r="CE543" s="908"/>
      <c r="CF543" s="908"/>
      <c r="CK543" s="908"/>
      <c r="CL543" s="908"/>
      <c r="CQ543" s="908"/>
      <c r="CR543" s="908"/>
      <c r="CW543" s="908"/>
      <c r="CX543" s="908"/>
      <c r="DA543" s="908"/>
      <c r="DB543" s="908"/>
      <c r="DE543" s="908"/>
      <c r="DF543" s="908"/>
      <c r="DI543" s="908"/>
      <c r="DJ543" s="908"/>
      <c r="DK543" s="920"/>
      <c r="DL543" s="920"/>
      <c r="DM543" s="921"/>
      <c r="DN543" s="921"/>
      <c r="DO543" s="920"/>
      <c r="DP543" s="920"/>
      <c r="DQ543" s="911"/>
      <c r="DR543" s="911"/>
      <c r="DS543" s="912"/>
      <c r="DT543" s="912"/>
      <c r="DU543" s="911"/>
      <c r="DV543" s="911"/>
      <c r="DW543" s="911"/>
      <c r="DX543" s="911"/>
      <c r="DY543" s="911"/>
      <c r="DZ543" s="911"/>
      <c r="EA543" s="911"/>
      <c r="EB543" s="911"/>
      <c r="EC543" s="911"/>
      <c r="ED543" s="911"/>
      <c r="EE543" s="911"/>
      <c r="EF543" s="911"/>
      <c r="EG543" s="911"/>
      <c r="EH543" s="911"/>
      <c r="EI543" s="911"/>
      <c r="EJ543" s="911"/>
      <c r="EK543" s="911"/>
      <c r="EL543" s="911"/>
      <c r="EM543" s="911"/>
      <c r="EN543" s="911"/>
      <c r="EO543" s="911"/>
      <c r="EP543" s="911"/>
      <c r="EQ543" s="911"/>
      <c r="ER543" s="911"/>
      <c r="ES543" s="911"/>
      <c r="ET543" s="911"/>
      <c r="EU543" s="911"/>
      <c r="EV543" s="911"/>
      <c r="EW543" s="911"/>
      <c r="EX543" s="911"/>
      <c r="EY543" s="911"/>
      <c r="EZ543" s="911"/>
      <c r="FA543" s="911"/>
      <c r="FB543" s="911"/>
      <c r="FC543" s="911"/>
      <c r="FD543" s="911"/>
      <c r="FE543" s="911"/>
      <c r="FF543" s="911"/>
      <c r="FG543" s="911"/>
      <c r="FH543" s="911"/>
      <c r="FI543" s="911"/>
      <c r="FJ543" s="911"/>
      <c r="FK543" s="911"/>
      <c r="FL543" s="911"/>
      <c r="FM543" s="911"/>
      <c r="FN543" s="911"/>
      <c r="FO543" s="911"/>
      <c r="FP543" s="911"/>
      <c r="FQ543" s="911"/>
      <c r="FR543" s="911"/>
      <c r="FU543" s="908"/>
      <c r="FV543" s="908"/>
      <c r="FW543" s="908"/>
      <c r="FX543" s="908"/>
      <c r="FY543" s="908"/>
      <c r="FZ543" s="908"/>
      <c r="GC543" s="908"/>
      <c r="GD543" s="908"/>
      <c r="GG543" s="908"/>
      <c r="GH543" s="908"/>
      <c r="GK543" s="908"/>
      <c r="GL543" s="908"/>
      <c r="GO543" s="908"/>
      <c r="GP543" s="908"/>
      <c r="GS543" s="908"/>
      <c r="GT543" s="908"/>
      <c r="GW543" s="908"/>
      <c r="GX543" s="908"/>
      <c r="HA543" s="908"/>
      <c r="HB543" s="908"/>
      <c r="HE543" s="908"/>
      <c r="HF543" s="908"/>
      <c r="HI543" s="908"/>
      <c r="HJ543" s="908"/>
      <c r="HM543" s="908"/>
      <c r="HN543" s="908"/>
      <c r="HQ543" s="908"/>
      <c r="HR543" s="908"/>
      <c r="HU543" s="908"/>
      <c r="HV543" s="908"/>
      <c r="HY543" s="908"/>
      <c r="HZ543" s="908"/>
      <c r="IC543" s="908"/>
      <c r="ID543" s="908"/>
      <c r="IE543" s="908"/>
      <c r="IF543" s="908"/>
      <c r="IG543" s="908"/>
      <c r="IH543" s="908"/>
      <c r="IK543" s="908"/>
      <c r="IL543" s="908"/>
      <c r="IO543" s="908"/>
      <c r="IP543" s="908"/>
      <c r="IQ543" s="908"/>
      <c r="IR543" s="908"/>
      <c r="IS543" s="908"/>
      <c r="IT543" s="908"/>
      <c r="IU543" s="908"/>
      <c r="IV543" s="908"/>
      <c r="IW543" s="908"/>
      <c r="IX543" s="908"/>
      <c r="IY543" s="908"/>
      <c r="IZ543" s="908"/>
      <c r="JA543" s="908"/>
      <c r="JB543" s="908"/>
      <c r="JC543" s="908"/>
      <c r="JD543" s="908"/>
      <c r="JE543" s="908"/>
      <c r="JF543" s="908"/>
      <c r="JG543" s="908"/>
      <c r="JH543" s="908"/>
      <c r="JI543" s="908"/>
      <c r="JJ543" s="908"/>
      <c r="JK543" s="908"/>
      <c r="JL543" s="908"/>
      <c r="JM543" s="908"/>
      <c r="JN543" s="908"/>
      <c r="JO543" s="908"/>
      <c r="JP543" s="908"/>
      <c r="JQ543" s="908"/>
      <c r="JR543" s="908"/>
      <c r="JS543" s="908"/>
      <c r="JT543" s="908"/>
      <c r="JU543" s="908"/>
      <c r="JV543" s="908"/>
      <c r="JW543" s="908"/>
      <c r="JX543" s="908"/>
      <c r="JY543" s="908"/>
      <c r="JZ543" s="908"/>
      <c r="KA543" s="908"/>
      <c r="KB543" s="908"/>
      <c r="KC543" s="908"/>
      <c r="KD543" s="908"/>
      <c r="KE543" s="908"/>
      <c r="KF543" s="908"/>
      <c r="KG543" s="908"/>
      <c r="KH543" s="908"/>
      <c r="KI543" s="908"/>
      <c r="KJ543" s="908"/>
      <c r="KK543" s="908"/>
      <c r="KL543" s="908"/>
      <c r="KM543" s="908"/>
      <c r="KN543" s="908"/>
      <c r="KS543" s="908"/>
      <c r="KT543" s="908"/>
      <c r="LE543" s="908"/>
      <c r="LF543" s="908"/>
      <c r="LK543" s="908"/>
      <c r="LL543" s="908"/>
      <c r="LW543" s="908"/>
      <c r="LX543" s="908"/>
      <c r="MU543" s="908"/>
      <c r="MV543" s="908"/>
      <c r="NA543" s="908"/>
      <c r="NB543" s="908"/>
      <c r="NG543" s="908"/>
      <c r="NH543" s="908"/>
    </row>
    <row r="544" spans="4:372" s="891" customFormat="1" x14ac:dyDescent="0.25">
      <c r="D544" s="903"/>
      <c r="AD544" s="909"/>
      <c r="AE544" s="909"/>
      <c r="AF544" s="909"/>
      <c r="AG544" s="909"/>
      <c r="AH544" s="909"/>
      <c r="AI544" s="909"/>
      <c r="AJ544" s="909"/>
      <c r="AK544" s="909"/>
      <c r="AL544" s="909"/>
      <c r="AM544" s="909"/>
      <c r="AN544" s="909"/>
      <c r="AO544" s="909"/>
      <c r="AP544" s="909"/>
      <c r="BA544" s="908"/>
      <c r="BB544" s="908"/>
      <c r="BG544" s="908"/>
      <c r="BH544" s="908"/>
      <c r="BM544" s="908"/>
      <c r="BN544" s="908"/>
      <c r="BS544" s="908"/>
      <c r="BT544" s="908"/>
      <c r="BY544" s="908"/>
      <c r="BZ544" s="908"/>
      <c r="CE544" s="908"/>
      <c r="CF544" s="908"/>
      <c r="CK544" s="908"/>
      <c r="CL544" s="908"/>
      <c r="CQ544" s="908"/>
      <c r="CR544" s="908"/>
      <c r="CW544" s="908"/>
      <c r="CX544" s="908"/>
      <c r="DA544" s="908"/>
      <c r="DB544" s="908"/>
      <c r="DE544" s="908"/>
      <c r="DF544" s="908"/>
      <c r="DI544" s="908"/>
      <c r="DJ544" s="908"/>
      <c r="DK544" s="920"/>
      <c r="DL544" s="920"/>
      <c r="DM544" s="921"/>
      <c r="DN544" s="921"/>
      <c r="DO544" s="920"/>
      <c r="DP544" s="920"/>
      <c r="DQ544" s="911"/>
      <c r="DR544" s="911"/>
      <c r="DS544" s="912"/>
      <c r="DT544" s="912"/>
      <c r="DU544" s="911"/>
      <c r="DV544" s="911"/>
      <c r="DW544" s="911"/>
      <c r="DX544" s="911"/>
      <c r="DY544" s="911"/>
      <c r="DZ544" s="911"/>
      <c r="EA544" s="911"/>
      <c r="EB544" s="911"/>
      <c r="EC544" s="911"/>
      <c r="ED544" s="911"/>
      <c r="EE544" s="911"/>
      <c r="EF544" s="911"/>
      <c r="EG544" s="911"/>
      <c r="EH544" s="911"/>
      <c r="EI544" s="911"/>
      <c r="EJ544" s="911"/>
      <c r="EK544" s="911"/>
      <c r="EL544" s="911"/>
      <c r="EM544" s="911"/>
      <c r="EN544" s="911"/>
      <c r="EO544" s="911"/>
      <c r="EP544" s="911"/>
      <c r="EQ544" s="911"/>
      <c r="ER544" s="911"/>
      <c r="ES544" s="911"/>
      <c r="ET544" s="911"/>
      <c r="EU544" s="911"/>
      <c r="EV544" s="911"/>
      <c r="EW544" s="911"/>
      <c r="EX544" s="911"/>
      <c r="EY544" s="911"/>
      <c r="EZ544" s="911"/>
      <c r="FA544" s="911"/>
      <c r="FB544" s="911"/>
      <c r="FC544" s="911"/>
      <c r="FD544" s="911"/>
      <c r="FE544" s="911"/>
      <c r="FF544" s="911"/>
      <c r="FG544" s="911"/>
      <c r="FH544" s="911"/>
      <c r="FI544" s="911"/>
      <c r="FJ544" s="911"/>
      <c r="FK544" s="911"/>
      <c r="FL544" s="911"/>
      <c r="FM544" s="911"/>
      <c r="FN544" s="911"/>
      <c r="FO544" s="911"/>
      <c r="FP544" s="911"/>
      <c r="FQ544" s="911"/>
      <c r="FR544" s="911"/>
      <c r="FU544" s="908"/>
      <c r="FV544" s="908"/>
      <c r="FW544" s="908"/>
      <c r="FX544" s="908"/>
      <c r="FY544" s="908"/>
      <c r="FZ544" s="908"/>
      <c r="GC544" s="908"/>
      <c r="GD544" s="908"/>
      <c r="GG544" s="908"/>
      <c r="GH544" s="908"/>
      <c r="GK544" s="908"/>
      <c r="GL544" s="908"/>
      <c r="GO544" s="908"/>
      <c r="GP544" s="908"/>
      <c r="GS544" s="908"/>
      <c r="GT544" s="908"/>
      <c r="GW544" s="908"/>
      <c r="GX544" s="908"/>
      <c r="HA544" s="908"/>
      <c r="HB544" s="908"/>
      <c r="HE544" s="908"/>
      <c r="HF544" s="908"/>
      <c r="HI544" s="908"/>
      <c r="HJ544" s="908"/>
      <c r="HM544" s="908"/>
      <c r="HN544" s="908"/>
      <c r="HQ544" s="908"/>
      <c r="HR544" s="908"/>
      <c r="HU544" s="908"/>
      <c r="HV544" s="908"/>
      <c r="HY544" s="908"/>
      <c r="HZ544" s="908"/>
      <c r="IC544" s="908"/>
      <c r="ID544" s="908"/>
      <c r="IE544" s="908"/>
      <c r="IF544" s="908"/>
      <c r="IG544" s="908"/>
      <c r="IH544" s="908"/>
      <c r="IK544" s="908"/>
      <c r="IL544" s="908"/>
      <c r="IO544" s="908"/>
      <c r="IP544" s="908"/>
      <c r="IQ544" s="908"/>
      <c r="IR544" s="908"/>
      <c r="IS544" s="908"/>
      <c r="IT544" s="908"/>
      <c r="IU544" s="908"/>
      <c r="IV544" s="908"/>
      <c r="IW544" s="908"/>
      <c r="IX544" s="908"/>
      <c r="IY544" s="908"/>
      <c r="IZ544" s="908"/>
      <c r="JA544" s="908"/>
      <c r="JB544" s="908"/>
      <c r="JC544" s="908"/>
      <c r="JD544" s="908"/>
      <c r="JE544" s="908"/>
      <c r="JF544" s="908"/>
      <c r="JG544" s="908"/>
      <c r="JH544" s="908"/>
      <c r="JI544" s="908"/>
      <c r="JJ544" s="908"/>
      <c r="JK544" s="908"/>
      <c r="JL544" s="908"/>
      <c r="JM544" s="908"/>
      <c r="JN544" s="908"/>
      <c r="JO544" s="908"/>
      <c r="JP544" s="908"/>
      <c r="JQ544" s="908"/>
      <c r="JR544" s="908"/>
      <c r="JS544" s="908"/>
      <c r="JT544" s="908"/>
      <c r="JU544" s="908"/>
      <c r="JV544" s="908"/>
      <c r="JW544" s="908"/>
      <c r="JX544" s="908"/>
      <c r="JY544" s="908"/>
      <c r="JZ544" s="908"/>
      <c r="KA544" s="908"/>
      <c r="KB544" s="908"/>
      <c r="KC544" s="908"/>
      <c r="KD544" s="908"/>
      <c r="KE544" s="908"/>
      <c r="KF544" s="908"/>
      <c r="KG544" s="908"/>
      <c r="KH544" s="908"/>
      <c r="KI544" s="908"/>
      <c r="KJ544" s="908"/>
      <c r="KK544" s="908"/>
      <c r="KL544" s="908"/>
      <c r="KM544" s="908"/>
      <c r="KN544" s="908"/>
      <c r="KS544" s="908"/>
      <c r="KT544" s="908"/>
      <c r="LE544" s="908"/>
      <c r="LF544" s="908"/>
      <c r="LK544" s="908"/>
      <c r="LL544" s="908"/>
      <c r="LW544" s="908"/>
      <c r="LX544" s="908"/>
      <c r="MU544" s="908"/>
      <c r="MV544" s="908"/>
      <c r="NA544" s="908"/>
      <c r="NB544" s="908"/>
      <c r="NG544" s="908"/>
      <c r="NH544" s="908"/>
    </row>
    <row r="545" spans="4:372" s="891" customFormat="1" x14ac:dyDescent="0.25">
      <c r="D545" s="903"/>
      <c r="AD545" s="909"/>
      <c r="AE545" s="909"/>
      <c r="AF545" s="909"/>
      <c r="AG545" s="909"/>
      <c r="AH545" s="909"/>
      <c r="AI545" s="909"/>
      <c r="AJ545" s="909"/>
      <c r="AK545" s="909"/>
      <c r="AL545" s="909"/>
      <c r="AM545" s="909"/>
      <c r="AN545" s="909"/>
      <c r="AO545" s="909"/>
      <c r="AP545" s="909"/>
      <c r="BA545" s="908"/>
      <c r="BB545" s="908"/>
      <c r="BG545" s="908"/>
      <c r="BH545" s="908"/>
      <c r="BM545" s="908"/>
      <c r="BN545" s="908"/>
      <c r="BS545" s="908"/>
      <c r="BT545" s="908"/>
      <c r="BY545" s="908"/>
      <c r="BZ545" s="908"/>
      <c r="CE545" s="908"/>
      <c r="CF545" s="908"/>
      <c r="CK545" s="908"/>
      <c r="CL545" s="908"/>
      <c r="CQ545" s="908"/>
      <c r="CR545" s="908"/>
      <c r="CW545" s="908"/>
      <c r="CX545" s="908"/>
      <c r="DA545" s="908"/>
      <c r="DB545" s="908"/>
      <c r="DE545" s="908"/>
      <c r="DF545" s="908"/>
      <c r="DI545" s="908"/>
      <c r="DJ545" s="908"/>
      <c r="DK545" s="920"/>
      <c r="DL545" s="920"/>
      <c r="DM545" s="921"/>
      <c r="DN545" s="921"/>
      <c r="DO545" s="920"/>
      <c r="DP545" s="920"/>
      <c r="DQ545" s="911"/>
      <c r="DR545" s="911"/>
      <c r="DS545" s="912"/>
      <c r="DT545" s="912"/>
      <c r="DU545" s="911"/>
      <c r="DV545" s="911"/>
      <c r="DW545" s="911"/>
      <c r="DX545" s="911"/>
      <c r="DY545" s="911"/>
      <c r="DZ545" s="911"/>
      <c r="EA545" s="911"/>
      <c r="EB545" s="911"/>
      <c r="EC545" s="911"/>
      <c r="ED545" s="911"/>
      <c r="EE545" s="911"/>
      <c r="EF545" s="911"/>
      <c r="EG545" s="911"/>
      <c r="EH545" s="911"/>
      <c r="EI545" s="911"/>
      <c r="EJ545" s="911"/>
      <c r="EK545" s="911"/>
      <c r="EL545" s="911"/>
      <c r="EM545" s="911"/>
      <c r="EN545" s="911"/>
      <c r="EO545" s="911"/>
      <c r="EP545" s="911"/>
      <c r="EQ545" s="911"/>
      <c r="ER545" s="911"/>
      <c r="ES545" s="911"/>
      <c r="ET545" s="911"/>
      <c r="EU545" s="911"/>
      <c r="EV545" s="911"/>
      <c r="EW545" s="911"/>
      <c r="EX545" s="911"/>
      <c r="EY545" s="911"/>
      <c r="EZ545" s="911"/>
      <c r="FA545" s="911"/>
      <c r="FB545" s="911"/>
      <c r="FC545" s="911"/>
      <c r="FD545" s="911"/>
      <c r="FE545" s="911"/>
      <c r="FF545" s="911"/>
      <c r="FG545" s="911"/>
      <c r="FH545" s="911"/>
      <c r="FI545" s="911"/>
      <c r="FJ545" s="911"/>
      <c r="FK545" s="911"/>
      <c r="FL545" s="911"/>
      <c r="FM545" s="911"/>
      <c r="FN545" s="911"/>
      <c r="FO545" s="911"/>
      <c r="FP545" s="911"/>
      <c r="FQ545" s="911"/>
      <c r="FR545" s="911"/>
      <c r="FU545" s="908"/>
      <c r="FV545" s="908"/>
      <c r="FW545" s="908"/>
      <c r="FX545" s="908"/>
      <c r="FY545" s="908"/>
      <c r="FZ545" s="908"/>
      <c r="GC545" s="908"/>
      <c r="GD545" s="908"/>
      <c r="GG545" s="908"/>
      <c r="GH545" s="908"/>
      <c r="GK545" s="908"/>
      <c r="GL545" s="908"/>
      <c r="GO545" s="908"/>
      <c r="GP545" s="908"/>
      <c r="GS545" s="908"/>
      <c r="GT545" s="908"/>
      <c r="GW545" s="908"/>
      <c r="GX545" s="908"/>
      <c r="HA545" s="908"/>
      <c r="HB545" s="908"/>
      <c r="HE545" s="908"/>
      <c r="HF545" s="908"/>
      <c r="HI545" s="908"/>
      <c r="HJ545" s="908"/>
      <c r="HM545" s="908"/>
      <c r="HN545" s="908"/>
      <c r="HQ545" s="908"/>
      <c r="HR545" s="908"/>
      <c r="HU545" s="908"/>
      <c r="HV545" s="908"/>
      <c r="HY545" s="908"/>
      <c r="HZ545" s="908"/>
      <c r="IC545" s="908"/>
      <c r="ID545" s="908"/>
      <c r="IE545" s="908"/>
      <c r="IF545" s="908"/>
      <c r="IG545" s="908"/>
      <c r="IH545" s="908"/>
      <c r="IK545" s="908"/>
      <c r="IL545" s="908"/>
      <c r="IO545" s="908"/>
      <c r="IP545" s="908"/>
      <c r="IQ545" s="908"/>
      <c r="IR545" s="908"/>
      <c r="IS545" s="908"/>
      <c r="IT545" s="908"/>
      <c r="IU545" s="908"/>
      <c r="IV545" s="908"/>
      <c r="IW545" s="908"/>
      <c r="IX545" s="908"/>
      <c r="IY545" s="908"/>
      <c r="IZ545" s="908"/>
      <c r="JA545" s="908"/>
      <c r="JB545" s="908"/>
      <c r="JC545" s="908"/>
      <c r="JD545" s="908"/>
      <c r="JE545" s="908"/>
      <c r="JF545" s="908"/>
      <c r="JG545" s="908"/>
      <c r="JH545" s="908"/>
      <c r="JI545" s="908"/>
      <c r="JJ545" s="908"/>
      <c r="JK545" s="908"/>
      <c r="JL545" s="908"/>
      <c r="JM545" s="908"/>
      <c r="JN545" s="908"/>
      <c r="JO545" s="908"/>
      <c r="JP545" s="908"/>
      <c r="JQ545" s="908"/>
      <c r="JR545" s="908"/>
      <c r="JS545" s="908"/>
      <c r="JT545" s="908"/>
      <c r="JU545" s="908"/>
      <c r="JV545" s="908"/>
      <c r="JW545" s="908"/>
      <c r="JX545" s="908"/>
      <c r="JY545" s="908"/>
      <c r="JZ545" s="908"/>
      <c r="KA545" s="908"/>
      <c r="KB545" s="908"/>
      <c r="KC545" s="908"/>
      <c r="KD545" s="908"/>
      <c r="KE545" s="908"/>
      <c r="KF545" s="908"/>
      <c r="KG545" s="908"/>
      <c r="KH545" s="908"/>
      <c r="KI545" s="908"/>
      <c r="KJ545" s="908"/>
      <c r="KK545" s="908"/>
      <c r="KL545" s="908"/>
      <c r="KM545" s="908"/>
      <c r="KN545" s="908"/>
      <c r="KS545" s="908"/>
      <c r="KT545" s="908"/>
      <c r="LE545" s="908"/>
      <c r="LF545" s="908"/>
      <c r="LK545" s="908"/>
      <c r="LL545" s="908"/>
      <c r="LW545" s="908"/>
      <c r="LX545" s="908"/>
      <c r="MU545" s="908"/>
      <c r="MV545" s="908"/>
      <c r="NA545" s="908"/>
      <c r="NB545" s="908"/>
      <c r="NG545" s="908"/>
      <c r="NH545" s="908"/>
    </row>
    <row r="546" spans="4:372" s="891" customFormat="1" x14ac:dyDescent="0.25">
      <c r="D546" s="903"/>
      <c r="AD546" s="909"/>
      <c r="AE546" s="909"/>
      <c r="AF546" s="909"/>
      <c r="AG546" s="909"/>
      <c r="AH546" s="909"/>
      <c r="AI546" s="909"/>
      <c r="AJ546" s="909"/>
      <c r="AK546" s="909"/>
      <c r="AL546" s="909"/>
      <c r="AM546" s="909"/>
      <c r="AN546" s="909"/>
      <c r="AO546" s="909"/>
      <c r="AP546" s="909"/>
      <c r="BA546" s="908"/>
      <c r="BB546" s="908"/>
      <c r="BG546" s="908"/>
      <c r="BH546" s="908"/>
      <c r="BM546" s="908"/>
      <c r="BN546" s="908"/>
      <c r="BS546" s="908"/>
      <c r="BT546" s="908"/>
      <c r="BY546" s="908"/>
      <c r="BZ546" s="908"/>
      <c r="CE546" s="908"/>
      <c r="CF546" s="908"/>
      <c r="CK546" s="908"/>
      <c r="CL546" s="908"/>
      <c r="CQ546" s="908"/>
      <c r="CR546" s="908"/>
      <c r="CW546" s="908"/>
      <c r="CX546" s="908"/>
      <c r="DA546" s="908"/>
      <c r="DB546" s="908"/>
      <c r="DE546" s="908"/>
      <c r="DF546" s="908"/>
      <c r="DI546" s="908"/>
      <c r="DJ546" s="908"/>
      <c r="DK546" s="920"/>
      <c r="DL546" s="920"/>
      <c r="DM546" s="921"/>
      <c r="DN546" s="921"/>
      <c r="DO546" s="920"/>
      <c r="DP546" s="920"/>
      <c r="DQ546" s="911"/>
      <c r="DR546" s="911"/>
      <c r="DS546" s="912"/>
      <c r="DT546" s="912"/>
      <c r="DU546" s="911"/>
      <c r="DV546" s="911"/>
      <c r="DW546" s="911"/>
      <c r="DX546" s="911"/>
      <c r="DY546" s="911"/>
      <c r="DZ546" s="911"/>
      <c r="EA546" s="911"/>
      <c r="EB546" s="911"/>
      <c r="EC546" s="911"/>
      <c r="ED546" s="911"/>
      <c r="EE546" s="911"/>
      <c r="EF546" s="911"/>
      <c r="EG546" s="911"/>
      <c r="EH546" s="911"/>
      <c r="EI546" s="911"/>
      <c r="EJ546" s="911"/>
      <c r="EK546" s="911"/>
      <c r="EL546" s="911"/>
      <c r="EM546" s="911"/>
      <c r="EN546" s="911"/>
      <c r="EO546" s="911"/>
      <c r="EP546" s="911"/>
      <c r="EQ546" s="911"/>
      <c r="ER546" s="911"/>
      <c r="ES546" s="911"/>
      <c r="ET546" s="911"/>
      <c r="EU546" s="911"/>
      <c r="EV546" s="911"/>
      <c r="EW546" s="911"/>
      <c r="EX546" s="911"/>
      <c r="EY546" s="911"/>
      <c r="EZ546" s="911"/>
      <c r="FA546" s="911"/>
      <c r="FB546" s="911"/>
      <c r="FC546" s="911"/>
      <c r="FD546" s="911"/>
      <c r="FE546" s="911"/>
      <c r="FF546" s="911"/>
      <c r="FG546" s="911"/>
      <c r="FH546" s="911"/>
      <c r="FI546" s="911"/>
      <c r="FJ546" s="911"/>
      <c r="FK546" s="911"/>
      <c r="FL546" s="911"/>
      <c r="FM546" s="911"/>
      <c r="FN546" s="911"/>
      <c r="FO546" s="911"/>
      <c r="FP546" s="911"/>
      <c r="FQ546" s="911"/>
      <c r="FR546" s="911"/>
      <c r="FU546" s="908"/>
      <c r="FV546" s="908"/>
      <c r="FW546" s="908"/>
      <c r="FX546" s="908"/>
      <c r="FY546" s="908"/>
      <c r="FZ546" s="908"/>
      <c r="GC546" s="908"/>
      <c r="GD546" s="908"/>
      <c r="GG546" s="908"/>
      <c r="GH546" s="908"/>
      <c r="GK546" s="908"/>
      <c r="GL546" s="908"/>
      <c r="GO546" s="908"/>
      <c r="GP546" s="908"/>
      <c r="GS546" s="908"/>
      <c r="GT546" s="908"/>
      <c r="GW546" s="908"/>
      <c r="GX546" s="908"/>
      <c r="HA546" s="908"/>
      <c r="HB546" s="908"/>
      <c r="HE546" s="908"/>
      <c r="HF546" s="908"/>
      <c r="HI546" s="908"/>
      <c r="HJ546" s="908"/>
      <c r="HM546" s="908"/>
      <c r="HN546" s="908"/>
      <c r="HQ546" s="908"/>
      <c r="HR546" s="908"/>
      <c r="HU546" s="908"/>
      <c r="HV546" s="908"/>
      <c r="HY546" s="908"/>
      <c r="HZ546" s="908"/>
      <c r="IC546" s="908"/>
      <c r="ID546" s="908"/>
      <c r="IE546" s="908"/>
      <c r="IF546" s="908"/>
      <c r="IG546" s="908"/>
      <c r="IH546" s="908"/>
      <c r="IK546" s="908"/>
      <c r="IL546" s="908"/>
      <c r="IO546" s="908"/>
      <c r="IP546" s="908"/>
      <c r="IQ546" s="908"/>
      <c r="IR546" s="908"/>
      <c r="IS546" s="908"/>
      <c r="IT546" s="908"/>
      <c r="IU546" s="908"/>
      <c r="IV546" s="908"/>
      <c r="IW546" s="908"/>
      <c r="IX546" s="908"/>
      <c r="IY546" s="908"/>
      <c r="IZ546" s="908"/>
      <c r="JA546" s="908"/>
      <c r="JB546" s="908"/>
      <c r="JC546" s="908"/>
      <c r="JD546" s="908"/>
      <c r="JE546" s="908"/>
      <c r="JF546" s="908"/>
      <c r="JG546" s="908"/>
      <c r="JH546" s="908"/>
      <c r="JI546" s="908"/>
      <c r="JJ546" s="908"/>
      <c r="JK546" s="908"/>
      <c r="JL546" s="908"/>
      <c r="JM546" s="908"/>
      <c r="JN546" s="908"/>
      <c r="JO546" s="908"/>
      <c r="JP546" s="908"/>
      <c r="JQ546" s="908"/>
      <c r="JR546" s="908"/>
      <c r="JS546" s="908"/>
      <c r="JT546" s="908"/>
      <c r="JU546" s="908"/>
      <c r="JV546" s="908"/>
      <c r="JW546" s="908"/>
      <c r="JX546" s="908"/>
      <c r="JY546" s="908"/>
      <c r="JZ546" s="908"/>
      <c r="KA546" s="908"/>
      <c r="KB546" s="908"/>
      <c r="KC546" s="908"/>
      <c r="KD546" s="908"/>
      <c r="KE546" s="908"/>
      <c r="KF546" s="908"/>
      <c r="KG546" s="908"/>
      <c r="KH546" s="908"/>
      <c r="KI546" s="908"/>
      <c r="KJ546" s="908"/>
      <c r="KK546" s="908"/>
      <c r="KL546" s="908"/>
      <c r="KM546" s="908"/>
      <c r="KN546" s="908"/>
      <c r="KS546" s="908"/>
      <c r="KT546" s="908"/>
      <c r="LE546" s="908"/>
      <c r="LF546" s="908"/>
      <c r="LK546" s="908"/>
      <c r="LL546" s="908"/>
      <c r="LW546" s="908"/>
      <c r="LX546" s="908"/>
      <c r="MU546" s="908"/>
      <c r="MV546" s="908"/>
      <c r="NA546" s="908"/>
      <c r="NB546" s="908"/>
      <c r="NG546" s="908"/>
      <c r="NH546" s="908"/>
    </row>
    <row r="547" spans="4:372" s="891" customFormat="1" x14ac:dyDescent="0.25">
      <c r="D547" s="903"/>
      <c r="AD547" s="909"/>
      <c r="AE547" s="909"/>
      <c r="AF547" s="909"/>
      <c r="AG547" s="909"/>
      <c r="AH547" s="909"/>
      <c r="AI547" s="909"/>
      <c r="AJ547" s="909"/>
      <c r="AK547" s="909"/>
      <c r="AL547" s="909"/>
      <c r="AM547" s="909"/>
      <c r="AN547" s="909"/>
      <c r="AO547" s="909"/>
      <c r="AP547" s="909"/>
      <c r="BA547" s="908"/>
      <c r="BB547" s="908"/>
      <c r="BG547" s="908"/>
      <c r="BH547" s="908"/>
      <c r="BM547" s="908"/>
      <c r="BN547" s="908"/>
      <c r="BS547" s="908"/>
      <c r="BT547" s="908"/>
      <c r="BY547" s="908"/>
      <c r="BZ547" s="908"/>
      <c r="CE547" s="908"/>
      <c r="CF547" s="908"/>
      <c r="CK547" s="908"/>
      <c r="CL547" s="908"/>
      <c r="CQ547" s="908"/>
      <c r="CR547" s="908"/>
      <c r="CW547" s="908"/>
      <c r="CX547" s="908"/>
      <c r="DA547" s="908"/>
      <c r="DB547" s="908"/>
      <c r="DE547" s="908"/>
      <c r="DF547" s="908"/>
      <c r="DI547" s="908"/>
      <c r="DJ547" s="908"/>
      <c r="DK547" s="920"/>
      <c r="DL547" s="920"/>
      <c r="DM547" s="921"/>
      <c r="DN547" s="921"/>
      <c r="DO547" s="920"/>
      <c r="DP547" s="920"/>
      <c r="DQ547" s="911"/>
      <c r="DR547" s="911"/>
      <c r="DS547" s="912"/>
      <c r="DT547" s="912"/>
      <c r="DU547" s="911"/>
      <c r="DV547" s="911"/>
      <c r="DW547" s="911"/>
      <c r="DX547" s="911"/>
      <c r="DY547" s="911"/>
      <c r="DZ547" s="911"/>
      <c r="EA547" s="911"/>
      <c r="EB547" s="911"/>
      <c r="EC547" s="911"/>
      <c r="ED547" s="911"/>
      <c r="EE547" s="911"/>
      <c r="EF547" s="911"/>
      <c r="EG547" s="911"/>
      <c r="EH547" s="911"/>
      <c r="EI547" s="911"/>
      <c r="EJ547" s="911"/>
      <c r="EK547" s="911"/>
      <c r="EL547" s="911"/>
      <c r="EM547" s="911"/>
      <c r="EN547" s="911"/>
      <c r="EO547" s="911"/>
      <c r="EP547" s="911"/>
      <c r="EQ547" s="911"/>
      <c r="ER547" s="911"/>
      <c r="ES547" s="911"/>
      <c r="ET547" s="911"/>
      <c r="EU547" s="911"/>
      <c r="EV547" s="911"/>
      <c r="EW547" s="911"/>
      <c r="EX547" s="911"/>
      <c r="EY547" s="911"/>
      <c r="EZ547" s="911"/>
      <c r="FA547" s="911"/>
      <c r="FB547" s="911"/>
      <c r="FC547" s="911"/>
      <c r="FD547" s="911"/>
      <c r="FE547" s="911"/>
      <c r="FF547" s="911"/>
      <c r="FG547" s="911"/>
      <c r="FH547" s="911"/>
      <c r="FI547" s="911"/>
      <c r="FJ547" s="911"/>
      <c r="FK547" s="911"/>
      <c r="FL547" s="911"/>
      <c r="FM547" s="911"/>
      <c r="FN547" s="911"/>
      <c r="FO547" s="911"/>
      <c r="FP547" s="911"/>
      <c r="FQ547" s="911"/>
      <c r="FR547" s="911"/>
      <c r="FU547" s="908"/>
      <c r="FV547" s="908"/>
      <c r="FW547" s="908"/>
      <c r="FX547" s="908"/>
      <c r="FY547" s="908"/>
      <c r="FZ547" s="908"/>
      <c r="GC547" s="908"/>
      <c r="GD547" s="908"/>
      <c r="GG547" s="908"/>
      <c r="GH547" s="908"/>
      <c r="GK547" s="908"/>
      <c r="GL547" s="908"/>
      <c r="GO547" s="908"/>
      <c r="GP547" s="908"/>
      <c r="GS547" s="908"/>
      <c r="GT547" s="908"/>
      <c r="GW547" s="908"/>
      <c r="GX547" s="908"/>
      <c r="HA547" s="908"/>
      <c r="HB547" s="908"/>
      <c r="HE547" s="908"/>
      <c r="HF547" s="908"/>
      <c r="HI547" s="908"/>
      <c r="HJ547" s="908"/>
      <c r="HM547" s="908"/>
      <c r="HN547" s="908"/>
      <c r="HQ547" s="908"/>
      <c r="HR547" s="908"/>
      <c r="HU547" s="908"/>
      <c r="HV547" s="908"/>
      <c r="HY547" s="908"/>
      <c r="HZ547" s="908"/>
      <c r="IC547" s="908"/>
      <c r="ID547" s="908"/>
      <c r="IE547" s="908"/>
      <c r="IF547" s="908"/>
      <c r="IG547" s="908"/>
      <c r="IH547" s="908"/>
      <c r="IK547" s="908"/>
      <c r="IL547" s="908"/>
      <c r="IO547" s="908"/>
      <c r="IP547" s="908"/>
      <c r="IQ547" s="908"/>
      <c r="IR547" s="908"/>
      <c r="IS547" s="908"/>
      <c r="IT547" s="908"/>
      <c r="IU547" s="908"/>
      <c r="IV547" s="908"/>
      <c r="IW547" s="908"/>
      <c r="IX547" s="908"/>
      <c r="IY547" s="908"/>
      <c r="IZ547" s="908"/>
      <c r="JA547" s="908"/>
      <c r="JB547" s="908"/>
      <c r="JC547" s="908"/>
      <c r="JD547" s="908"/>
      <c r="JE547" s="908"/>
      <c r="JF547" s="908"/>
      <c r="JG547" s="908"/>
      <c r="JH547" s="908"/>
      <c r="JI547" s="908"/>
      <c r="JJ547" s="908"/>
      <c r="JK547" s="908"/>
      <c r="JL547" s="908"/>
      <c r="JM547" s="908"/>
      <c r="JN547" s="908"/>
      <c r="JO547" s="908"/>
      <c r="JP547" s="908"/>
      <c r="JQ547" s="908"/>
      <c r="JR547" s="908"/>
      <c r="JS547" s="908"/>
      <c r="JT547" s="908"/>
      <c r="JU547" s="908"/>
      <c r="JV547" s="908"/>
      <c r="JW547" s="908"/>
      <c r="JX547" s="908"/>
      <c r="JY547" s="908"/>
      <c r="JZ547" s="908"/>
      <c r="KA547" s="908"/>
      <c r="KB547" s="908"/>
      <c r="KC547" s="908"/>
      <c r="KD547" s="908"/>
      <c r="KE547" s="908"/>
      <c r="KF547" s="908"/>
      <c r="KG547" s="908"/>
      <c r="KH547" s="908"/>
      <c r="KI547" s="908"/>
      <c r="KJ547" s="908"/>
      <c r="KK547" s="908"/>
      <c r="KL547" s="908"/>
      <c r="KM547" s="908"/>
      <c r="KN547" s="908"/>
      <c r="KS547" s="908"/>
      <c r="KT547" s="908"/>
      <c r="LE547" s="908"/>
      <c r="LF547" s="908"/>
      <c r="LK547" s="908"/>
      <c r="LL547" s="908"/>
      <c r="LW547" s="908"/>
      <c r="LX547" s="908"/>
      <c r="MU547" s="908"/>
      <c r="MV547" s="908"/>
      <c r="NA547" s="908"/>
      <c r="NB547" s="908"/>
      <c r="NG547" s="908"/>
      <c r="NH547" s="908"/>
    </row>
    <row r="548" spans="4:372" s="891" customFormat="1" x14ac:dyDescent="0.25">
      <c r="D548" s="903"/>
      <c r="AD548" s="909"/>
      <c r="AE548" s="909"/>
      <c r="AF548" s="909"/>
      <c r="AG548" s="909"/>
      <c r="AH548" s="909"/>
      <c r="AI548" s="909"/>
      <c r="AJ548" s="909"/>
      <c r="AK548" s="909"/>
      <c r="AL548" s="909"/>
      <c r="AM548" s="909"/>
      <c r="AN548" s="909"/>
      <c r="AO548" s="909"/>
      <c r="AP548" s="909"/>
      <c r="BA548" s="908"/>
      <c r="BB548" s="908"/>
      <c r="BG548" s="908"/>
      <c r="BH548" s="908"/>
      <c r="BM548" s="908"/>
      <c r="BN548" s="908"/>
      <c r="BS548" s="908"/>
      <c r="BT548" s="908"/>
      <c r="BY548" s="908"/>
      <c r="BZ548" s="908"/>
      <c r="CE548" s="908"/>
      <c r="CF548" s="908"/>
      <c r="CK548" s="908"/>
      <c r="CL548" s="908"/>
      <c r="CQ548" s="908"/>
      <c r="CR548" s="908"/>
      <c r="CW548" s="908"/>
      <c r="CX548" s="908"/>
      <c r="DA548" s="908"/>
      <c r="DB548" s="908"/>
      <c r="DE548" s="908"/>
      <c r="DF548" s="908"/>
      <c r="DI548" s="908"/>
      <c r="DJ548" s="908"/>
      <c r="DK548" s="920"/>
      <c r="DL548" s="920"/>
      <c r="DM548" s="921"/>
      <c r="DN548" s="921"/>
      <c r="DO548" s="920"/>
      <c r="DP548" s="920"/>
      <c r="DQ548" s="911"/>
      <c r="DR548" s="911"/>
      <c r="DS548" s="912"/>
      <c r="DT548" s="912"/>
      <c r="DU548" s="911"/>
      <c r="DV548" s="911"/>
      <c r="DW548" s="911"/>
      <c r="DX548" s="911"/>
      <c r="DY548" s="911"/>
      <c r="DZ548" s="911"/>
      <c r="EA548" s="911"/>
      <c r="EB548" s="911"/>
      <c r="EC548" s="911"/>
      <c r="ED548" s="911"/>
      <c r="EE548" s="911"/>
      <c r="EF548" s="911"/>
      <c r="EG548" s="911"/>
      <c r="EH548" s="911"/>
      <c r="EI548" s="911"/>
      <c r="EJ548" s="911"/>
      <c r="EK548" s="911"/>
      <c r="EL548" s="911"/>
      <c r="EM548" s="911"/>
      <c r="EN548" s="911"/>
      <c r="EO548" s="911"/>
      <c r="EP548" s="911"/>
      <c r="EQ548" s="911"/>
      <c r="ER548" s="911"/>
      <c r="ES548" s="911"/>
      <c r="ET548" s="911"/>
      <c r="EU548" s="911"/>
      <c r="EV548" s="911"/>
      <c r="EW548" s="911"/>
      <c r="EX548" s="911"/>
      <c r="EY548" s="911"/>
      <c r="EZ548" s="911"/>
      <c r="FA548" s="911"/>
      <c r="FB548" s="911"/>
      <c r="FC548" s="911"/>
      <c r="FD548" s="911"/>
      <c r="FE548" s="911"/>
      <c r="FF548" s="911"/>
      <c r="FG548" s="911"/>
      <c r="FH548" s="911"/>
      <c r="FI548" s="911"/>
      <c r="FJ548" s="911"/>
      <c r="FK548" s="911"/>
      <c r="FL548" s="911"/>
      <c r="FM548" s="911"/>
      <c r="FN548" s="911"/>
      <c r="FO548" s="911"/>
      <c r="FP548" s="911"/>
      <c r="FQ548" s="911"/>
      <c r="FR548" s="911"/>
      <c r="FU548" s="908"/>
      <c r="FV548" s="908"/>
      <c r="FW548" s="908"/>
      <c r="FX548" s="908"/>
      <c r="FY548" s="908"/>
      <c r="FZ548" s="908"/>
      <c r="GC548" s="908"/>
      <c r="GD548" s="908"/>
      <c r="GG548" s="908"/>
      <c r="GH548" s="908"/>
      <c r="GK548" s="908"/>
      <c r="GL548" s="908"/>
      <c r="GO548" s="908"/>
      <c r="GP548" s="908"/>
      <c r="GS548" s="908"/>
      <c r="GT548" s="908"/>
      <c r="GW548" s="908"/>
      <c r="GX548" s="908"/>
      <c r="HA548" s="908"/>
      <c r="HB548" s="908"/>
      <c r="HE548" s="908"/>
      <c r="HF548" s="908"/>
      <c r="HI548" s="908"/>
      <c r="HJ548" s="908"/>
      <c r="HM548" s="908"/>
      <c r="HN548" s="908"/>
      <c r="HQ548" s="908"/>
      <c r="HR548" s="908"/>
      <c r="HU548" s="908"/>
      <c r="HV548" s="908"/>
      <c r="HY548" s="908"/>
      <c r="HZ548" s="908"/>
      <c r="IC548" s="908"/>
      <c r="ID548" s="908"/>
      <c r="IE548" s="908"/>
      <c r="IF548" s="908"/>
      <c r="IG548" s="908"/>
      <c r="IH548" s="908"/>
      <c r="IK548" s="908"/>
      <c r="IL548" s="908"/>
      <c r="IO548" s="908"/>
      <c r="IP548" s="908"/>
      <c r="IQ548" s="908"/>
      <c r="IR548" s="908"/>
      <c r="IS548" s="908"/>
      <c r="IT548" s="908"/>
      <c r="IU548" s="908"/>
      <c r="IV548" s="908"/>
      <c r="IW548" s="908"/>
      <c r="IX548" s="908"/>
      <c r="IY548" s="908"/>
      <c r="IZ548" s="908"/>
      <c r="JA548" s="908"/>
      <c r="JB548" s="908"/>
      <c r="JC548" s="908"/>
      <c r="JD548" s="908"/>
      <c r="JE548" s="908"/>
      <c r="JF548" s="908"/>
      <c r="JG548" s="908"/>
      <c r="JH548" s="908"/>
      <c r="JI548" s="908"/>
      <c r="JJ548" s="908"/>
      <c r="JK548" s="908"/>
      <c r="JL548" s="908"/>
      <c r="JM548" s="908"/>
      <c r="JN548" s="908"/>
      <c r="JO548" s="908"/>
      <c r="JP548" s="908"/>
      <c r="JQ548" s="908"/>
      <c r="JR548" s="908"/>
      <c r="JS548" s="908"/>
      <c r="JT548" s="908"/>
      <c r="JU548" s="908"/>
      <c r="JV548" s="908"/>
      <c r="JW548" s="908"/>
      <c r="JX548" s="908"/>
      <c r="JY548" s="908"/>
      <c r="JZ548" s="908"/>
      <c r="KA548" s="908"/>
      <c r="KB548" s="908"/>
      <c r="KC548" s="908"/>
      <c r="KD548" s="908"/>
      <c r="KE548" s="908"/>
      <c r="KF548" s="908"/>
      <c r="KG548" s="908"/>
      <c r="KH548" s="908"/>
      <c r="KI548" s="908"/>
      <c r="KJ548" s="908"/>
      <c r="KK548" s="908"/>
      <c r="KL548" s="908"/>
      <c r="KM548" s="908"/>
      <c r="KN548" s="908"/>
      <c r="KS548" s="908"/>
      <c r="KT548" s="908"/>
      <c r="LE548" s="908"/>
      <c r="LF548" s="908"/>
      <c r="LK548" s="908"/>
      <c r="LL548" s="908"/>
      <c r="LW548" s="908"/>
      <c r="LX548" s="908"/>
      <c r="MU548" s="908"/>
      <c r="MV548" s="908"/>
      <c r="NA548" s="908"/>
      <c r="NB548" s="908"/>
      <c r="NG548" s="908"/>
      <c r="NH548" s="908"/>
    </row>
    <row r="549" spans="4:372" s="891" customFormat="1" x14ac:dyDescent="0.25">
      <c r="D549" s="903"/>
      <c r="AD549" s="909"/>
      <c r="AE549" s="909"/>
      <c r="AF549" s="909"/>
      <c r="AG549" s="909"/>
      <c r="AH549" s="909"/>
      <c r="AI549" s="909"/>
      <c r="AJ549" s="909"/>
      <c r="AK549" s="909"/>
      <c r="AL549" s="909"/>
      <c r="AM549" s="909"/>
      <c r="AN549" s="909"/>
      <c r="AO549" s="909"/>
      <c r="AP549" s="909"/>
      <c r="BA549" s="908"/>
      <c r="BB549" s="908"/>
      <c r="BG549" s="908"/>
      <c r="BH549" s="908"/>
      <c r="BM549" s="908"/>
      <c r="BN549" s="908"/>
      <c r="BS549" s="908"/>
      <c r="BT549" s="908"/>
      <c r="BY549" s="908"/>
      <c r="BZ549" s="908"/>
      <c r="CE549" s="908"/>
      <c r="CF549" s="908"/>
      <c r="CK549" s="908"/>
      <c r="CL549" s="908"/>
      <c r="CQ549" s="908"/>
      <c r="CR549" s="908"/>
      <c r="CW549" s="908"/>
      <c r="CX549" s="908"/>
      <c r="DA549" s="908"/>
      <c r="DB549" s="908"/>
      <c r="DE549" s="908"/>
      <c r="DF549" s="908"/>
      <c r="DI549" s="908"/>
      <c r="DJ549" s="908"/>
      <c r="DK549" s="920"/>
      <c r="DL549" s="920"/>
      <c r="DM549" s="921"/>
      <c r="DN549" s="921"/>
      <c r="DO549" s="920"/>
      <c r="DP549" s="920"/>
      <c r="DQ549" s="911"/>
      <c r="DR549" s="911"/>
      <c r="DS549" s="912"/>
      <c r="DT549" s="912"/>
      <c r="DU549" s="911"/>
      <c r="DV549" s="911"/>
      <c r="DW549" s="911"/>
      <c r="DX549" s="911"/>
      <c r="DY549" s="911"/>
      <c r="DZ549" s="911"/>
      <c r="EA549" s="911"/>
      <c r="EB549" s="911"/>
      <c r="EC549" s="911"/>
      <c r="ED549" s="911"/>
      <c r="EE549" s="911"/>
      <c r="EF549" s="911"/>
      <c r="EG549" s="911"/>
      <c r="EH549" s="911"/>
      <c r="EI549" s="911"/>
      <c r="EJ549" s="911"/>
      <c r="EK549" s="911"/>
      <c r="EL549" s="911"/>
      <c r="EM549" s="911"/>
      <c r="EN549" s="911"/>
      <c r="EO549" s="911"/>
      <c r="EP549" s="911"/>
      <c r="EQ549" s="911"/>
      <c r="ER549" s="911"/>
      <c r="ES549" s="911"/>
      <c r="ET549" s="911"/>
      <c r="EU549" s="911"/>
      <c r="EV549" s="911"/>
      <c r="EW549" s="911"/>
      <c r="EX549" s="911"/>
      <c r="EY549" s="911"/>
      <c r="EZ549" s="911"/>
      <c r="FA549" s="911"/>
      <c r="FB549" s="911"/>
      <c r="FC549" s="911"/>
      <c r="FD549" s="911"/>
      <c r="FE549" s="911"/>
      <c r="FF549" s="911"/>
      <c r="FG549" s="911"/>
      <c r="FH549" s="911"/>
      <c r="FI549" s="911"/>
      <c r="FJ549" s="911"/>
      <c r="FK549" s="911"/>
      <c r="FL549" s="911"/>
      <c r="FM549" s="911"/>
      <c r="FN549" s="911"/>
      <c r="FO549" s="911"/>
      <c r="FP549" s="911"/>
      <c r="FQ549" s="911"/>
      <c r="FR549" s="911"/>
      <c r="FU549" s="908"/>
      <c r="FV549" s="908"/>
      <c r="FW549" s="908"/>
      <c r="FX549" s="908"/>
      <c r="FY549" s="908"/>
      <c r="FZ549" s="908"/>
      <c r="GC549" s="908"/>
      <c r="GD549" s="908"/>
      <c r="GG549" s="908"/>
      <c r="GH549" s="908"/>
      <c r="GK549" s="908"/>
      <c r="GL549" s="908"/>
      <c r="GO549" s="908"/>
      <c r="GP549" s="908"/>
      <c r="GS549" s="908"/>
      <c r="GT549" s="908"/>
      <c r="GW549" s="908"/>
      <c r="GX549" s="908"/>
      <c r="HA549" s="908"/>
      <c r="HB549" s="908"/>
      <c r="HE549" s="908"/>
      <c r="HF549" s="908"/>
      <c r="HI549" s="908"/>
      <c r="HJ549" s="908"/>
      <c r="HM549" s="908"/>
      <c r="HN549" s="908"/>
      <c r="HQ549" s="908"/>
      <c r="HR549" s="908"/>
      <c r="HU549" s="908"/>
      <c r="HV549" s="908"/>
      <c r="HY549" s="908"/>
      <c r="HZ549" s="908"/>
      <c r="IC549" s="908"/>
      <c r="ID549" s="908"/>
      <c r="IE549" s="908"/>
      <c r="IF549" s="908"/>
      <c r="IG549" s="908"/>
      <c r="IH549" s="908"/>
      <c r="IK549" s="908"/>
      <c r="IL549" s="908"/>
      <c r="IO549" s="908"/>
      <c r="IP549" s="908"/>
      <c r="IQ549" s="908"/>
      <c r="IR549" s="908"/>
      <c r="IS549" s="908"/>
      <c r="IT549" s="908"/>
      <c r="IU549" s="908"/>
      <c r="IV549" s="908"/>
      <c r="IW549" s="908"/>
      <c r="IX549" s="908"/>
      <c r="IY549" s="908"/>
      <c r="IZ549" s="908"/>
      <c r="JA549" s="908"/>
      <c r="JB549" s="908"/>
      <c r="JC549" s="908"/>
      <c r="JD549" s="908"/>
      <c r="JE549" s="908"/>
      <c r="JF549" s="908"/>
      <c r="JG549" s="908"/>
      <c r="JH549" s="908"/>
      <c r="JI549" s="908"/>
      <c r="JJ549" s="908"/>
      <c r="JK549" s="908"/>
      <c r="JL549" s="908"/>
      <c r="JM549" s="908"/>
      <c r="JN549" s="908"/>
      <c r="JO549" s="908"/>
      <c r="JP549" s="908"/>
      <c r="JQ549" s="908"/>
      <c r="JR549" s="908"/>
      <c r="JS549" s="908"/>
      <c r="JT549" s="908"/>
      <c r="JU549" s="908"/>
      <c r="JV549" s="908"/>
      <c r="JW549" s="908"/>
      <c r="JX549" s="908"/>
      <c r="JY549" s="908"/>
      <c r="JZ549" s="908"/>
      <c r="KA549" s="908"/>
      <c r="KB549" s="908"/>
      <c r="KC549" s="908"/>
      <c r="KD549" s="908"/>
      <c r="KE549" s="908"/>
      <c r="KF549" s="908"/>
      <c r="KG549" s="908"/>
      <c r="KH549" s="908"/>
      <c r="KI549" s="908"/>
      <c r="KJ549" s="908"/>
      <c r="KK549" s="908"/>
      <c r="KL549" s="908"/>
      <c r="KM549" s="908"/>
      <c r="KN549" s="908"/>
      <c r="KS549" s="908"/>
      <c r="KT549" s="908"/>
      <c r="LE549" s="908"/>
      <c r="LF549" s="908"/>
      <c r="LK549" s="908"/>
      <c r="LL549" s="908"/>
      <c r="LW549" s="908"/>
      <c r="LX549" s="908"/>
      <c r="MU549" s="908"/>
      <c r="MV549" s="908"/>
      <c r="NA549" s="908"/>
      <c r="NB549" s="908"/>
      <c r="NG549" s="908"/>
      <c r="NH549" s="908"/>
    </row>
    <row r="550" spans="4:372" s="891" customFormat="1" x14ac:dyDescent="0.25">
      <c r="D550" s="903"/>
      <c r="AD550" s="909"/>
      <c r="AE550" s="909"/>
      <c r="AF550" s="909"/>
      <c r="AG550" s="909"/>
      <c r="AH550" s="909"/>
      <c r="AI550" s="909"/>
      <c r="AJ550" s="909"/>
      <c r="AK550" s="909"/>
      <c r="AL550" s="909"/>
      <c r="AM550" s="909"/>
      <c r="AN550" s="909"/>
      <c r="AO550" s="909"/>
      <c r="AP550" s="909"/>
      <c r="BA550" s="908"/>
      <c r="BB550" s="908"/>
      <c r="BG550" s="908"/>
      <c r="BH550" s="908"/>
      <c r="BM550" s="908"/>
      <c r="BN550" s="908"/>
      <c r="BS550" s="908"/>
      <c r="BT550" s="908"/>
      <c r="BY550" s="908"/>
      <c r="BZ550" s="908"/>
      <c r="CE550" s="908"/>
      <c r="CF550" s="908"/>
      <c r="CK550" s="908"/>
      <c r="CL550" s="908"/>
      <c r="CQ550" s="908"/>
      <c r="CR550" s="908"/>
      <c r="CW550" s="908"/>
      <c r="CX550" s="908"/>
      <c r="DA550" s="908"/>
      <c r="DB550" s="908"/>
      <c r="DE550" s="908"/>
      <c r="DF550" s="908"/>
      <c r="DI550" s="908"/>
      <c r="DJ550" s="908"/>
      <c r="DK550" s="920"/>
      <c r="DL550" s="920"/>
      <c r="DM550" s="921"/>
      <c r="DN550" s="921"/>
      <c r="DO550" s="920"/>
      <c r="DP550" s="920"/>
      <c r="DQ550" s="911"/>
      <c r="DR550" s="911"/>
      <c r="DS550" s="912"/>
      <c r="DT550" s="912"/>
      <c r="DU550" s="911"/>
      <c r="DV550" s="911"/>
      <c r="DW550" s="911"/>
      <c r="DX550" s="911"/>
      <c r="DY550" s="911"/>
      <c r="DZ550" s="911"/>
      <c r="EA550" s="911"/>
      <c r="EB550" s="911"/>
      <c r="EC550" s="911"/>
      <c r="ED550" s="911"/>
      <c r="EE550" s="911"/>
      <c r="EF550" s="911"/>
      <c r="EG550" s="911"/>
      <c r="EH550" s="911"/>
      <c r="EI550" s="911"/>
      <c r="EJ550" s="911"/>
      <c r="EK550" s="911"/>
      <c r="EL550" s="911"/>
      <c r="EM550" s="911"/>
      <c r="EN550" s="911"/>
      <c r="EO550" s="911"/>
      <c r="EP550" s="911"/>
      <c r="EQ550" s="911"/>
      <c r="ER550" s="911"/>
      <c r="ES550" s="911"/>
      <c r="ET550" s="911"/>
      <c r="EU550" s="911"/>
      <c r="EV550" s="911"/>
      <c r="EW550" s="911"/>
      <c r="EX550" s="911"/>
      <c r="EY550" s="911"/>
      <c r="EZ550" s="911"/>
      <c r="FA550" s="911"/>
      <c r="FB550" s="911"/>
      <c r="FC550" s="911"/>
      <c r="FD550" s="911"/>
      <c r="FE550" s="911"/>
      <c r="FF550" s="911"/>
      <c r="FG550" s="911"/>
      <c r="FH550" s="911"/>
      <c r="FI550" s="911"/>
      <c r="FJ550" s="911"/>
      <c r="FK550" s="911"/>
      <c r="FL550" s="911"/>
      <c r="FM550" s="911"/>
      <c r="FN550" s="911"/>
      <c r="FO550" s="911"/>
      <c r="FP550" s="911"/>
      <c r="FQ550" s="911"/>
      <c r="FR550" s="911"/>
      <c r="FU550" s="908"/>
      <c r="FV550" s="908"/>
      <c r="FW550" s="908"/>
      <c r="FX550" s="908"/>
      <c r="FY550" s="908"/>
      <c r="FZ550" s="908"/>
      <c r="GC550" s="908"/>
      <c r="GD550" s="908"/>
      <c r="GG550" s="908"/>
      <c r="GH550" s="908"/>
      <c r="GK550" s="908"/>
      <c r="GL550" s="908"/>
      <c r="GO550" s="908"/>
      <c r="GP550" s="908"/>
      <c r="GS550" s="908"/>
      <c r="GT550" s="908"/>
      <c r="GW550" s="908"/>
      <c r="GX550" s="908"/>
      <c r="HA550" s="908"/>
      <c r="HB550" s="908"/>
      <c r="HE550" s="908"/>
      <c r="HF550" s="908"/>
      <c r="HI550" s="908"/>
      <c r="HJ550" s="908"/>
      <c r="HM550" s="908"/>
      <c r="HN550" s="908"/>
      <c r="HQ550" s="908"/>
      <c r="HR550" s="908"/>
      <c r="HU550" s="908"/>
      <c r="HV550" s="908"/>
      <c r="HY550" s="908"/>
      <c r="HZ550" s="908"/>
      <c r="IC550" s="908"/>
      <c r="ID550" s="908"/>
      <c r="IE550" s="908"/>
      <c r="IF550" s="908"/>
      <c r="IG550" s="908"/>
      <c r="IH550" s="908"/>
      <c r="IK550" s="908"/>
      <c r="IL550" s="908"/>
      <c r="IO550" s="908"/>
      <c r="IP550" s="908"/>
      <c r="IQ550" s="908"/>
      <c r="IR550" s="908"/>
      <c r="IS550" s="908"/>
      <c r="IT550" s="908"/>
      <c r="IU550" s="908"/>
      <c r="IV550" s="908"/>
      <c r="IW550" s="908"/>
      <c r="IX550" s="908"/>
      <c r="IY550" s="908"/>
      <c r="IZ550" s="908"/>
      <c r="JA550" s="908"/>
      <c r="JB550" s="908"/>
      <c r="JC550" s="908"/>
      <c r="JD550" s="908"/>
      <c r="JE550" s="908"/>
      <c r="JF550" s="908"/>
      <c r="JG550" s="908"/>
      <c r="JH550" s="908"/>
      <c r="JI550" s="908"/>
      <c r="JJ550" s="908"/>
      <c r="JK550" s="908"/>
      <c r="JL550" s="908"/>
      <c r="JM550" s="908"/>
      <c r="JN550" s="908"/>
      <c r="JO550" s="908"/>
      <c r="JP550" s="908"/>
      <c r="JQ550" s="908"/>
      <c r="JR550" s="908"/>
      <c r="JS550" s="908"/>
      <c r="JT550" s="908"/>
      <c r="JU550" s="908"/>
      <c r="JV550" s="908"/>
      <c r="JW550" s="908"/>
      <c r="JX550" s="908"/>
      <c r="JY550" s="908"/>
      <c r="JZ550" s="908"/>
      <c r="KA550" s="908"/>
      <c r="KB550" s="908"/>
      <c r="KC550" s="908"/>
      <c r="KD550" s="908"/>
      <c r="KE550" s="908"/>
      <c r="KF550" s="908"/>
      <c r="KG550" s="908"/>
      <c r="KH550" s="908"/>
      <c r="KI550" s="908"/>
      <c r="KJ550" s="908"/>
      <c r="KK550" s="908"/>
      <c r="KL550" s="908"/>
      <c r="KM550" s="908"/>
      <c r="KN550" s="908"/>
      <c r="KS550" s="908"/>
      <c r="KT550" s="908"/>
      <c r="LE550" s="908"/>
      <c r="LF550" s="908"/>
      <c r="LK550" s="908"/>
      <c r="LL550" s="908"/>
      <c r="LW550" s="908"/>
      <c r="LX550" s="908"/>
      <c r="MU550" s="908"/>
      <c r="MV550" s="908"/>
      <c r="NA550" s="908"/>
      <c r="NB550" s="908"/>
      <c r="NG550" s="908"/>
      <c r="NH550" s="908"/>
    </row>
    <row r="551" spans="4:372" s="891" customFormat="1" x14ac:dyDescent="0.25">
      <c r="D551" s="903"/>
      <c r="AD551" s="909"/>
      <c r="AE551" s="909"/>
      <c r="AF551" s="909"/>
      <c r="AG551" s="909"/>
      <c r="AH551" s="909"/>
      <c r="AI551" s="909"/>
      <c r="AJ551" s="909"/>
      <c r="AK551" s="909"/>
      <c r="AL551" s="909"/>
      <c r="AM551" s="909"/>
      <c r="AN551" s="909"/>
      <c r="AO551" s="909"/>
      <c r="AP551" s="909"/>
      <c r="BA551" s="908"/>
      <c r="BB551" s="908"/>
      <c r="BG551" s="908"/>
      <c r="BH551" s="908"/>
      <c r="BM551" s="908"/>
      <c r="BN551" s="908"/>
      <c r="BS551" s="908"/>
      <c r="BT551" s="908"/>
      <c r="BY551" s="908"/>
      <c r="BZ551" s="908"/>
      <c r="CE551" s="908"/>
      <c r="CF551" s="908"/>
      <c r="CK551" s="908"/>
      <c r="CL551" s="908"/>
      <c r="CQ551" s="908"/>
      <c r="CR551" s="908"/>
      <c r="CW551" s="908"/>
      <c r="CX551" s="908"/>
      <c r="DA551" s="908"/>
      <c r="DB551" s="908"/>
      <c r="DE551" s="908"/>
      <c r="DF551" s="908"/>
      <c r="DI551" s="908"/>
      <c r="DJ551" s="908"/>
      <c r="DK551" s="920"/>
      <c r="DL551" s="920"/>
      <c r="DM551" s="921"/>
      <c r="DN551" s="921"/>
      <c r="DO551" s="920"/>
      <c r="DP551" s="920"/>
      <c r="DQ551" s="911"/>
      <c r="DR551" s="911"/>
      <c r="DS551" s="912"/>
      <c r="DT551" s="912"/>
      <c r="DU551" s="911"/>
      <c r="DV551" s="911"/>
      <c r="DW551" s="911"/>
      <c r="DX551" s="911"/>
      <c r="DY551" s="911"/>
      <c r="DZ551" s="911"/>
      <c r="EA551" s="911"/>
      <c r="EB551" s="911"/>
      <c r="EC551" s="911"/>
      <c r="ED551" s="911"/>
      <c r="EE551" s="911"/>
      <c r="EF551" s="911"/>
      <c r="EG551" s="911"/>
      <c r="EH551" s="911"/>
      <c r="EI551" s="911"/>
      <c r="EJ551" s="911"/>
      <c r="EK551" s="911"/>
      <c r="EL551" s="911"/>
      <c r="EM551" s="911"/>
      <c r="EN551" s="911"/>
      <c r="EO551" s="911"/>
      <c r="EP551" s="911"/>
      <c r="EQ551" s="911"/>
      <c r="ER551" s="911"/>
      <c r="ES551" s="911"/>
      <c r="ET551" s="911"/>
      <c r="EU551" s="911"/>
      <c r="EV551" s="911"/>
      <c r="EW551" s="911"/>
      <c r="EX551" s="911"/>
      <c r="EY551" s="911"/>
      <c r="EZ551" s="911"/>
      <c r="FA551" s="911"/>
      <c r="FB551" s="911"/>
      <c r="FC551" s="911"/>
      <c r="FD551" s="911"/>
      <c r="FE551" s="911"/>
      <c r="FF551" s="911"/>
      <c r="FG551" s="911"/>
      <c r="FH551" s="911"/>
      <c r="FI551" s="911"/>
      <c r="FJ551" s="911"/>
      <c r="FK551" s="911"/>
      <c r="FL551" s="911"/>
      <c r="FM551" s="911"/>
      <c r="FN551" s="911"/>
      <c r="FO551" s="911"/>
      <c r="FP551" s="911"/>
      <c r="FQ551" s="911"/>
      <c r="FR551" s="911"/>
      <c r="FU551" s="908"/>
      <c r="FV551" s="908"/>
      <c r="FW551" s="908"/>
      <c r="FX551" s="908"/>
      <c r="FY551" s="908"/>
      <c r="FZ551" s="908"/>
      <c r="GC551" s="908"/>
      <c r="GD551" s="908"/>
      <c r="GG551" s="908"/>
      <c r="GH551" s="908"/>
      <c r="GK551" s="908"/>
      <c r="GL551" s="908"/>
      <c r="GO551" s="908"/>
      <c r="GP551" s="908"/>
      <c r="GS551" s="908"/>
      <c r="GT551" s="908"/>
      <c r="GW551" s="908"/>
      <c r="GX551" s="908"/>
      <c r="HA551" s="908"/>
      <c r="HB551" s="908"/>
      <c r="HE551" s="908"/>
      <c r="HF551" s="908"/>
      <c r="HI551" s="908"/>
      <c r="HJ551" s="908"/>
      <c r="HM551" s="908"/>
      <c r="HN551" s="908"/>
      <c r="HQ551" s="908"/>
      <c r="HR551" s="908"/>
      <c r="HU551" s="908"/>
      <c r="HV551" s="908"/>
      <c r="HY551" s="908"/>
      <c r="HZ551" s="908"/>
      <c r="IC551" s="908"/>
      <c r="ID551" s="908"/>
      <c r="IE551" s="908"/>
      <c r="IF551" s="908"/>
      <c r="IG551" s="908"/>
      <c r="IH551" s="908"/>
      <c r="IK551" s="908"/>
      <c r="IL551" s="908"/>
      <c r="IO551" s="908"/>
      <c r="IP551" s="908"/>
      <c r="IQ551" s="908"/>
      <c r="IR551" s="908"/>
      <c r="IS551" s="908"/>
      <c r="IT551" s="908"/>
      <c r="IU551" s="908"/>
      <c r="IV551" s="908"/>
      <c r="IW551" s="908"/>
      <c r="IX551" s="908"/>
      <c r="IY551" s="908"/>
      <c r="IZ551" s="908"/>
      <c r="JA551" s="908"/>
      <c r="JB551" s="908"/>
      <c r="JC551" s="908"/>
      <c r="JD551" s="908"/>
      <c r="JE551" s="908"/>
      <c r="JF551" s="908"/>
      <c r="JG551" s="908"/>
      <c r="JH551" s="908"/>
      <c r="JI551" s="908"/>
      <c r="JJ551" s="908"/>
      <c r="JK551" s="908"/>
      <c r="JL551" s="908"/>
      <c r="JM551" s="908"/>
      <c r="JN551" s="908"/>
      <c r="JO551" s="908"/>
      <c r="JP551" s="908"/>
      <c r="JQ551" s="908"/>
      <c r="JR551" s="908"/>
      <c r="JS551" s="908"/>
      <c r="JT551" s="908"/>
      <c r="JU551" s="908"/>
      <c r="JV551" s="908"/>
      <c r="JW551" s="908"/>
      <c r="JX551" s="908"/>
      <c r="JY551" s="908"/>
      <c r="JZ551" s="908"/>
      <c r="KA551" s="908"/>
      <c r="KB551" s="908"/>
      <c r="KC551" s="908"/>
      <c r="KD551" s="908"/>
      <c r="KE551" s="908"/>
      <c r="KF551" s="908"/>
      <c r="KG551" s="908"/>
      <c r="KH551" s="908"/>
      <c r="KI551" s="908"/>
      <c r="KJ551" s="908"/>
      <c r="KK551" s="908"/>
      <c r="KL551" s="908"/>
      <c r="KM551" s="908"/>
      <c r="KN551" s="908"/>
      <c r="KS551" s="908"/>
      <c r="KT551" s="908"/>
      <c r="LE551" s="908"/>
      <c r="LF551" s="908"/>
      <c r="LK551" s="908"/>
      <c r="LL551" s="908"/>
      <c r="LW551" s="908"/>
      <c r="LX551" s="908"/>
      <c r="MU551" s="908"/>
      <c r="MV551" s="908"/>
      <c r="NA551" s="908"/>
      <c r="NB551" s="908"/>
      <c r="NG551" s="908"/>
      <c r="NH551" s="908"/>
    </row>
    <row r="552" spans="4:372" s="891" customFormat="1" x14ac:dyDescent="0.25">
      <c r="D552" s="903"/>
      <c r="AD552" s="909"/>
      <c r="AE552" s="909"/>
      <c r="AF552" s="909"/>
      <c r="AG552" s="909"/>
      <c r="AH552" s="909"/>
      <c r="AI552" s="909"/>
      <c r="AJ552" s="909"/>
      <c r="AK552" s="909"/>
      <c r="AL552" s="909"/>
      <c r="AM552" s="909"/>
      <c r="AN552" s="909"/>
      <c r="AO552" s="909"/>
      <c r="AP552" s="909"/>
      <c r="BA552" s="908"/>
      <c r="BB552" s="908"/>
      <c r="BG552" s="908"/>
      <c r="BH552" s="908"/>
      <c r="BM552" s="908"/>
      <c r="BN552" s="908"/>
      <c r="BS552" s="908"/>
      <c r="BT552" s="908"/>
      <c r="BY552" s="908"/>
      <c r="BZ552" s="908"/>
      <c r="CE552" s="908"/>
      <c r="CF552" s="908"/>
      <c r="CK552" s="908"/>
      <c r="CL552" s="908"/>
      <c r="CQ552" s="908"/>
      <c r="CR552" s="908"/>
      <c r="CW552" s="908"/>
      <c r="CX552" s="908"/>
      <c r="DA552" s="908"/>
      <c r="DB552" s="908"/>
      <c r="DE552" s="908"/>
      <c r="DF552" s="908"/>
      <c r="DI552" s="908"/>
      <c r="DJ552" s="908"/>
      <c r="DK552" s="920"/>
      <c r="DL552" s="920"/>
      <c r="DM552" s="921"/>
      <c r="DN552" s="921"/>
      <c r="DO552" s="920"/>
      <c r="DP552" s="920"/>
      <c r="DQ552" s="911"/>
      <c r="DR552" s="911"/>
      <c r="DS552" s="912"/>
      <c r="DT552" s="912"/>
      <c r="DU552" s="911"/>
      <c r="DV552" s="911"/>
      <c r="DW552" s="911"/>
      <c r="DX552" s="911"/>
      <c r="DY552" s="911"/>
      <c r="DZ552" s="911"/>
      <c r="EA552" s="911"/>
      <c r="EB552" s="911"/>
      <c r="EC552" s="911"/>
      <c r="ED552" s="911"/>
      <c r="EE552" s="911"/>
      <c r="EF552" s="911"/>
      <c r="EG552" s="911"/>
      <c r="EH552" s="911"/>
      <c r="EI552" s="911"/>
      <c r="EJ552" s="911"/>
      <c r="EK552" s="911"/>
      <c r="EL552" s="911"/>
      <c r="EM552" s="911"/>
      <c r="EN552" s="911"/>
      <c r="EO552" s="911"/>
      <c r="EP552" s="911"/>
      <c r="EQ552" s="911"/>
      <c r="ER552" s="911"/>
      <c r="ES552" s="911"/>
      <c r="ET552" s="911"/>
      <c r="EU552" s="911"/>
      <c r="EV552" s="911"/>
      <c r="EW552" s="911"/>
      <c r="EX552" s="911"/>
      <c r="EY552" s="911"/>
      <c r="EZ552" s="911"/>
      <c r="FA552" s="911"/>
      <c r="FB552" s="911"/>
      <c r="FC552" s="911"/>
      <c r="FD552" s="911"/>
      <c r="FE552" s="911"/>
      <c r="FF552" s="911"/>
      <c r="FG552" s="911"/>
      <c r="FH552" s="911"/>
      <c r="FI552" s="911"/>
      <c r="FJ552" s="911"/>
      <c r="FK552" s="911"/>
      <c r="FL552" s="911"/>
      <c r="FM552" s="911"/>
      <c r="FN552" s="911"/>
      <c r="FO552" s="911"/>
      <c r="FP552" s="911"/>
      <c r="FQ552" s="911"/>
      <c r="FR552" s="911"/>
      <c r="FU552" s="908"/>
      <c r="FV552" s="908"/>
      <c r="FW552" s="908"/>
      <c r="FX552" s="908"/>
      <c r="FY552" s="908"/>
      <c r="FZ552" s="908"/>
      <c r="GC552" s="908"/>
      <c r="GD552" s="908"/>
      <c r="GG552" s="908"/>
      <c r="GH552" s="908"/>
      <c r="GK552" s="908"/>
      <c r="GL552" s="908"/>
      <c r="GO552" s="908"/>
      <c r="GP552" s="908"/>
      <c r="GS552" s="908"/>
      <c r="GT552" s="908"/>
      <c r="GW552" s="908"/>
      <c r="GX552" s="908"/>
      <c r="HA552" s="908"/>
      <c r="HB552" s="908"/>
      <c r="HE552" s="908"/>
      <c r="HF552" s="908"/>
      <c r="HI552" s="908"/>
      <c r="HJ552" s="908"/>
      <c r="HM552" s="908"/>
      <c r="HN552" s="908"/>
      <c r="HQ552" s="908"/>
      <c r="HR552" s="908"/>
      <c r="HU552" s="908"/>
      <c r="HV552" s="908"/>
      <c r="HY552" s="908"/>
      <c r="HZ552" s="908"/>
      <c r="IC552" s="908"/>
      <c r="ID552" s="908"/>
      <c r="IE552" s="908"/>
      <c r="IF552" s="908"/>
      <c r="IG552" s="908"/>
      <c r="IH552" s="908"/>
      <c r="IK552" s="908"/>
      <c r="IL552" s="908"/>
      <c r="IO552" s="908"/>
      <c r="IP552" s="908"/>
      <c r="IQ552" s="908"/>
      <c r="IR552" s="908"/>
      <c r="IS552" s="908"/>
      <c r="IT552" s="908"/>
      <c r="IU552" s="908"/>
      <c r="IV552" s="908"/>
      <c r="IW552" s="908"/>
      <c r="IX552" s="908"/>
      <c r="IY552" s="908"/>
      <c r="IZ552" s="908"/>
      <c r="JA552" s="908"/>
      <c r="JB552" s="908"/>
      <c r="JC552" s="908"/>
      <c r="JD552" s="908"/>
      <c r="JE552" s="908"/>
      <c r="JF552" s="908"/>
      <c r="JG552" s="908"/>
      <c r="JH552" s="908"/>
      <c r="JI552" s="908"/>
      <c r="JJ552" s="908"/>
      <c r="JK552" s="908"/>
      <c r="JL552" s="908"/>
      <c r="JM552" s="908"/>
      <c r="JN552" s="908"/>
      <c r="JO552" s="908"/>
      <c r="JP552" s="908"/>
      <c r="JQ552" s="908"/>
      <c r="JR552" s="908"/>
      <c r="JS552" s="908"/>
      <c r="JT552" s="908"/>
      <c r="JU552" s="908"/>
      <c r="JV552" s="908"/>
      <c r="JW552" s="908"/>
      <c r="JX552" s="908"/>
      <c r="JY552" s="908"/>
      <c r="JZ552" s="908"/>
      <c r="KA552" s="908"/>
      <c r="KB552" s="908"/>
      <c r="KC552" s="908"/>
      <c r="KD552" s="908"/>
      <c r="KE552" s="908"/>
      <c r="KF552" s="908"/>
      <c r="KG552" s="908"/>
      <c r="KH552" s="908"/>
      <c r="KI552" s="908"/>
      <c r="KJ552" s="908"/>
      <c r="KK552" s="908"/>
      <c r="KL552" s="908"/>
      <c r="KM552" s="908"/>
      <c r="KN552" s="908"/>
      <c r="KS552" s="908"/>
      <c r="KT552" s="908"/>
      <c r="LE552" s="908"/>
      <c r="LF552" s="908"/>
      <c r="LK552" s="908"/>
      <c r="LL552" s="908"/>
      <c r="LW552" s="908"/>
      <c r="LX552" s="908"/>
      <c r="MU552" s="908"/>
      <c r="MV552" s="908"/>
      <c r="NA552" s="908"/>
      <c r="NB552" s="908"/>
      <c r="NG552" s="908"/>
      <c r="NH552" s="908"/>
    </row>
    <row r="553" spans="4:372" s="891" customFormat="1" x14ac:dyDescent="0.25">
      <c r="D553" s="903"/>
      <c r="AD553" s="909"/>
      <c r="AE553" s="909"/>
      <c r="AF553" s="909"/>
      <c r="AG553" s="909"/>
      <c r="AH553" s="909"/>
      <c r="AI553" s="909"/>
      <c r="AJ553" s="909"/>
      <c r="AK553" s="909"/>
      <c r="AL553" s="909"/>
      <c r="AM553" s="909"/>
      <c r="AN553" s="909"/>
      <c r="AO553" s="909"/>
      <c r="AP553" s="909"/>
      <c r="BA553" s="908"/>
      <c r="BB553" s="908"/>
      <c r="BG553" s="908"/>
      <c r="BH553" s="908"/>
      <c r="BM553" s="908"/>
      <c r="BN553" s="908"/>
      <c r="BS553" s="908"/>
      <c r="BT553" s="908"/>
      <c r="BY553" s="908"/>
      <c r="BZ553" s="908"/>
      <c r="CE553" s="908"/>
      <c r="CF553" s="908"/>
      <c r="CK553" s="908"/>
      <c r="CL553" s="908"/>
      <c r="CQ553" s="908"/>
      <c r="CR553" s="908"/>
      <c r="CW553" s="908"/>
      <c r="CX553" s="908"/>
      <c r="DA553" s="908"/>
      <c r="DB553" s="908"/>
      <c r="DE553" s="908"/>
      <c r="DF553" s="908"/>
      <c r="DI553" s="908"/>
      <c r="DJ553" s="908"/>
      <c r="DK553" s="920"/>
      <c r="DL553" s="920"/>
      <c r="DM553" s="921"/>
      <c r="DN553" s="921"/>
      <c r="DO553" s="920"/>
      <c r="DP553" s="920"/>
      <c r="DQ553" s="911"/>
      <c r="DR553" s="911"/>
      <c r="DS553" s="912"/>
      <c r="DT553" s="912"/>
      <c r="DU553" s="911"/>
      <c r="DV553" s="911"/>
      <c r="DW553" s="911"/>
      <c r="DX553" s="911"/>
      <c r="DY553" s="911"/>
      <c r="DZ553" s="911"/>
      <c r="EA553" s="911"/>
      <c r="EB553" s="911"/>
      <c r="EC553" s="911"/>
      <c r="ED553" s="911"/>
      <c r="EE553" s="911"/>
      <c r="EF553" s="911"/>
      <c r="EG553" s="911"/>
      <c r="EH553" s="911"/>
      <c r="EI553" s="911"/>
      <c r="EJ553" s="911"/>
      <c r="EK553" s="911"/>
      <c r="EL553" s="911"/>
      <c r="EM553" s="911"/>
      <c r="EN553" s="911"/>
      <c r="EO553" s="911"/>
      <c r="EP553" s="911"/>
      <c r="EQ553" s="911"/>
      <c r="ER553" s="911"/>
      <c r="ES553" s="911"/>
      <c r="ET553" s="911"/>
      <c r="EU553" s="911"/>
      <c r="EV553" s="911"/>
      <c r="EW553" s="911"/>
      <c r="EX553" s="911"/>
      <c r="EY553" s="911"/>
      <c r="EZ553" s="911"/>
      <c r="FA553" s="911"/>
      <c r="FB553" s="911"/>
      <c r="FC553" s="911"/>
      <c r="FD553" s="911"/>
      <c r="FE553" s="911"/>
      <c r="FF553" s="911"/>
      <c r="FG553" s="911"/>
      <c r="FH553" s="911"/>
      <c r="FI553" s="911"/>
      <c r="FJ553" s="911"/>
      <c r="FK553" s="911"/>
      <c r="FL553" s="911"/>
      <c r="FM553" s="911"/>
      <c r="FN553" s="911"/>
      <c r="FO553" s="911"/>
      <c r="FP553" s="911"/>
      <c r="FQ553" s="911"/>
      <c r="FR553" s="911"/>
      <c r="FU553" s="908"/>
      <c r="FV553" s="908"/>
      <c r="FW553" s="908"/>
      <c r="FX553" s="908"/>
      <c r="FY553" s="908"/>
      <c r="FZ553" s="908"/>
      <c r="GC553" s="908"/>
      <c r="GD553" s="908"/>
      <c r="GG553" s="908"/>
      <c r="GH553" s="908"/>
      <c r="GK553" s="908"/>
      <c r="GL553" s="908"/>
      <c r="GO553" s="908"/>
      <c r="GP553" s="908"/>
      <c r="GS553" s="908"/>
      <c r="GT553" s="908"/>
      <c r="GW553" s="908"/>
      <c r="GX553" s="908"/>
      <c r="HA553" s="908"/>
      <c r="HB553" s="908"/>
      <c r="HE553" s="908"/>
      <c r="HF553" s="908"/>
      <c r="HI553" s="908"/>
      <c r="HJ553" s="908"/>
      <c r="HM553" s="908"/>
      <c r="HN553" s="908"/>
      <c r="HQ553" s="908"/>
      <c r="HR553" s="908"/>
      <c r="HU553" s="908"/>
      <c r="HV553" s="908"/>
      <c r="HY553" s="908"/>
      <c r="HZ553" s="908"/>
      <c r="IC553" s="908"/>
      <c r="ID553" s="908"/>
      <c r="IE553" s="908"/>
      <c r="IF553" s="908"/>
      <c r="IG553" s="908"/>
      <c r="IH553" s="908"/>
      <c r="IK553" s="908"/>
      <c r="IL553" s="908"/>
      <c r="IO553" s="908"/>
      <c r="IP553" s="908"/>
      <c r="IQ553" s="908"/>
      <c r="IR553" s="908"/>
      <c r="IS553" s="908"/>
      <c r="IT553" s="908"/>
      <c r="IU553" s="908"/>
      <c r="IV553" s="908"/>
      <c r="IW553" s="908"/>
      <c r="IX553" s="908"/>
      <c r="IY553" s="908"/>
      <c r="IZ553" s="908"/>
      <c r="JA553" s="908"/>
      <c r="JB553" s="908"/>
      <c r="JC553" s="908"/>
      <c r="JD553" s="908"/>
      <c r="JE553" s="908"/>
      <c r="JF553" s="908"/>
      <c r="JG553" s="908"/>
      <c r="JH553" s="908"/>
      <c r="JI553" s="908"/>
      <c r="JJ553" s="908"/>
      <c r="JK553" s="908"/>
      <c r="JL553" s="908"/>
      <c r="JM553" s="908"/>
      <c r="JN553" s="908"/>
      <c r="JO553" s="908"/>
      <c r="JP553" s="908"/>
      <c r="JQ553" s="908"/>
      <c r="JR553" s="908"/>
      <c r="JS553" s="908"/>
      <c r="JT553" s="908"/>
      <c r="JU553" s="908"/>
      <c r="JV553" s="908"/>
      <c r="JW553" s="908"/>
      <c r="JX553" s="908"/>
      <c r="JY553" s="908"/>
      <c r="JZ553" s="908"/>
      <c r="KA553" s="908"/>
      <c r="KB553" s="908"/>
      <c r="KC553" s="908"/>
      <c r="KD553" s="908"/>
      <c r="KE553" s="908"/>
      <c r="KF553" s="908"/>
      <c r="KG553" s="908"/>
      <c r="KH553" s="908"/>
      <c r="KI553" s="908"/>
      <c r="KJ553" s="908"/>
      <c r="KK553" s="908"/>
      <c r="KL553" s="908"/>
      <c r="KM553" s="908"/>
      <c r="KN553" s="908"/>
      <c r="KS553" s="908"/>
      <c r="KT553" s="908"/>
      <c r="LE553" s="908"/>
      <c r="LF553" s="908"/>
      <c r="LK553" s="908"/>
      <c r="LL553" s="908"/>
      <c r="LW553" s="908"/>
      <c r="LX553" s="908"/>
      <c r="MU553" s="908"/>
      <c r="MV553" s="908"/>
      <c r="NA553" s="908"/>
      <c r="NB553" s="908"/>
      <c r="NG553" s="908"/>
      <c r="NH553" s="908"/>
    </row>
    <row r="554" spans="4:372" s="891" customFormat="1" x14ac:dyDescent="0.25">
      <c r="D554" s="903"/>
      <c r="AD554" s="909"/>
      <c r="AE554" s="909"/>
      <c r="AF554" s="909"/>
      <c r="AG554" s="909"/>
      <c r="AH554" s="909"/>
      <c r="AI554" s="909"/>
      <c r="AJ554" s="909"/>
      <c r="AK554" s="909"/>
      <c r="AL554" s="909"/>
      <c r="AM554" s="909"/>
      <c r="AN554" s="909"/>
      <c r="AO554" s="909"/>
      <c r="AP554" s="909"/>
      <c r="BA554" s="908"/>
      <c r="BB554" s="908"/>
      <c r="BG554" s="908"/>
      <c r="BH554" s="908"/>
      <c r="BM554" s="908"/>
      <c r="BN554" s="908"/>
      <c r="BS554" s="908"/>
      <c r="BT554" s="908"/>
      <c r="BY554" s="908"/>
      <c r="BZ554" s="908"/>
      <c r="CE554" s="908"/>
      <c r="CF554" s="908"/>
      <c r="CK554" s="908"/>
      <c r="CL554" s="908"/>
      <c r="CQ554" s="908"/>
      <c r="CR554" s="908"/>
      <c r="CW554" s="908"/>
      <c r="CX554" s="908"/>
      <c r="DA554" s="908"/>
      <c r="DB554" s="908"/>
      <c r="DE554" s="908"/>
      <c r="DF554" s="908"/>
      <c r="DI554" s="908"/>
      <c r="DJ554" s="908"/>
      <c r="DK554" s="920"/>
      <c r="DL554" s="920"/>
      <c r="DM554" s="921"/>
      <c r="DN554" s="921"/>
      <c r="DO554" s="920"/>
      <c r="DP554" s="920"/>
      <c r="DQ554" s="911"/>
      <c r="DR554" s="911"/>
      <c r="DS554" s="912"/>
      <c r="DT554" s="912"/>
      <c r="DU554" s="911"/>
      <c r="DV554" s="911"/>
      <c r="DW554" s="911"/>
      <c r="DX554" s="911"/>
      <c r="DY554" s="911"/>
      <c r="DZ554" s="911"/>
      <c r="EA554" s="911"/>
      <c r="EB554" s="911"/>
      <c r="EC554" s="911"/>
      <c r="ED554" s="911"/>
      <c r="EE554" s="911"/>
      <c r="EF554" s="911"/>
      <c r="EG554" s="911"/>
      <c r="EH554" s="911"/>
      <c r="EI554" s="911"/>
      <c r="EJ554" s="911"/>
      <c r="EK554" s="911"/>
      <c r="EL554" s="911"/>
      <c r="EM554" s="911"/>
      <c r="EN554" s="911"/>
      <c r="EO554" s="911"/>
      <c r="EP554" s="911"/>
      <c r="EQ554" s="911"/>
      <c r="ER554" s="911"/>
      <c r="ES554" s="911"/>
      <c r="ET554" s="911"/>
      <c r="EU554" s="911"/>
      <c r="EV554" s="911"/>
      <c r="EW554" s="911"/>
      <c r="EX554" s="911"/>
      <c r="EY554" s="911"/>
      <c r="EZ554" s="911"/>
      <c r="FA554" s="911"/>
      <c r="FB554" s="911"/>
      <c r="FC554" s="911"/>
      <c r="FD554" s="911"/>
      <c r="FE554" s="911"/>
      <c r="FF554" s="911"/>
      <c r="FG554" s="911"/>
      <c r="FH554" s="911"/>
      <c r="FI554" s="911"/>
      <c r="FJ554" s="911"/>
      <c r="FK554" s="911"/>
      <c r="FL554" s="911"/>
      <c r="FM554" s="911"/>
      <c r="FN554" s="911"/>
      <c r="FO554" s="911"/>
      <c r="FP554" s="911"/>
      <c r="FQ554" s="911"/>
      <c r="FR554" s="911"/>
      <c r="FU554" s="908"/>
      <c r="FV554" s="908"/>
      <c r="FW554" s="908"/>
      <c r="FX554" s="908"/>
      <c r="FY554" s="908"/>
      <c r="FZ554" s="908"/>
      <c r="GC554" s="908"/>
      <c r="GD554" s="908"/>
      <c r="GG554" s="908"/>
      <c r="GH554" s="908"/>
      <c r="GK554" s="908"/>
      <c r="GL554" s="908"/>
      <c r="GO554" s="908"/>
      <c r="GP554" s="908"/>
      <c r="GS554" s="908"/>
      <c r="GT554" s="908"/>
      <c r="GW554" s="908"/>
      <c r="GX554" s="908"/>
      <c r="HA554" s="908"/>
      <c r="HB554" s="908"/>
      <c r="HE554" s="908"/>
      <c r="HF554" s="908"/>
      <c r="HI554" s="908"/>
      <c r="HJ554" s="908"/>
      <c r="HM554" s="908"/>
      <c r="HN554" s="908"/>
      <c r="HQ554" s="908"/>
      <c r="HR554" s="908"/>
      <c r="HU554" s="908"/>
      <c r="HV554" s="908"/>
      <c r="HY554" s="908"/>
      <c r="HZ554" s="908"/>
      <c r="IC554" s="908"/>
      <c r="ID554" s="908"/>
      <c r="IE554" s="908"/>
      <c r="IF554" s="908"/>
      <c r="IG554" s="908"/>
      <c r="IH554" s="908"/>
      <c r="IK554" s="908"/>
      <c r="IL554" s="908"/>
      <c r="IO554" s="908"/>
      <c r="IP554" s="908"/>
      <c r="IQ554" s="908"/>
      <c r="IR554" s="908"/>
      <c r="IS554" s="908"/>
      <c r="IT554" s="908"/>
      <c r="IU554" s="908"/>
      <c r="IV554" s="908"/>
      <c r="IW554" s="908"/>
      <c r="IX554" s="908"/>
      <c r="IY554" s="908"/>
      <c r="IZ554" s="908"/>
      <c r="JA554" s="908"/>
      <c r="JB554" s="908"/>
      <c r="JC554" s="908"/>
      <c r="JD554" s="908"/>
      <c r="JE554" s="908"/>
      <c r="JF554" s="908"/>
      <c r="JG554" s="908"/>
      <c r="JH554" s="908"/>
      <c r="JI554" s="908"/>
      <c r="JJ554" s="908"/>
      <c r="JK554" s="908"/>
      <c r="JL554" s="908"/>
      <c r="JM554" s="908"/>
      <c r="JN554" s="908"/>
      <c r="JO554" s="908"/>
      <c r="JP554" s="908"/>
      <c r="JQ554" s="908"/>
      <c r="JR554" s="908"/>
      <c r="JS554" s="908"/>
      <c r="JT554" s="908"/>
      <c r="JU554" s="908"/>
      <c r="JV554" s="908"/>
      <c r="JW554" s="908"/>
      <c r="JX554" s="908"/>
      <c r="JY554" s="908"/>
      <c r="JZ554" s="908"/>
      <c r="KA554" s="908"/>
      <c r="KB554" s="908"/>
      <c r="KC554" s="908"/>
      <c r="KD554" s="908"/>
      <c r="KE554" s="908"/>
      <c r="KF554" s="908"/>
      <c r="KG554" s="908"/>
      <c r="KH554" s="908"/>
      <c r="KI554" s="908"/>
      <c r="KJ554" s="908"/>
      <c r="KK554" s="908"/>
      <c r="KL554" s="908"/>
      <c r="KM554" s="908"/>
      <c r="KN554" s="908"/>
      <c r="KS554" s="908"/>
      <c r="KT554" s="908"/>
      <c r="LE554" s="908"/>
      <c r="LF554" s="908"/>
      <c r="LK554" s="908"/>
      <c r="LL554" s="908"/>
      <c r="LW554" s="908"/>
      <c r="LX554" s="908"/>
      <c r="MU554" s="908"/>
      <c r="MV554" s="908"/>
      <c r="NA554" s="908"/>
      <c r="NB554" s="908"/>
      <c r="NG554" s="908"/>
      <c r="NH554" s="908"/>
    </row>
    <row r="555" spans="4:372" s="891" customFormat="1" x14ac:dyDescent="0.25">
      <c r="D555" s="903"/>
      <c r="AD555" s="909"/>
      <c r="AE555" s="909"/>
      <c r="AF555" s="909"/>
      <c r="AG555" s="909"/>
      <c r="AH555" s="909"/>
      <c r="AI555" s="909"/>
      <c r="AJ555" s="909"/>
      <c r="AK555" s="909"/>
      <c r="AL555" s="909"/>
      <c r="AM555" s="909"/>
      <c r="AN555" s="909"/>
      <c r="AO555" s="909"/>
      <c r="AP555" s="909"/>
      <c r="BA555" s="908"/>
      <c r="BB555" s="908"/>
      <c r="BG555" s="908"/>
      <c r="BH555" s="908"/>
      <c r="BM555" s="908"/>
      <c r="BN555" s="908"/>
      <c r="BS555" s="908"/>
      <c r="BT555" s="908"/>
      <c r="BY555" s="908"/>
      <c r="BZ555" s="908"/>
      <c r="CE555" s="908"/>
      <c r="CF555" s="908"/>
      <c r="CK555" s="908"/>
      <c r="CL555" s="908"/>
      <c r="CQ555" s="908"/>
      <c r="CR555" s="908"/>
      <c r="CW555" s="908"/>
      <c r="CX555" s="908"/>
      <c r="DA555" s="908"/>
      <c r="DB555" s="908"/>
      <c r="DE555" s="908"/>
      <c r="DF555" s="908"/>
      <c r="DI555" s="908"/>
      <c r="DJ555" s="908"/>
      <c r="DK555" s="920"/>
      <c r="DL555" s="920"/>
      <c r="DM555" s="921"/>
      <c r="DN555" s="921"/>
      <c r="DO555" s="920"/>
      <c r="DP555" s="920"/>
      <c r="DQ555" s="911"/>
      <c r="DR555" s="911"/>
      <c r="DS555" s="912"/>
      <c r="DT555" s="912"/>
      <c r="DU555" s="911"/>
      <c r="DV555" s="911"/>
      <c r="DW555" s="911"/>
      <c r="DX555" s="911"/>
      <c r="DY555" s="911"/>
      <c r="DZ555" s="911"/>
      <c r="EA555" s="911"/>
      <c r="EB555" s="911"/>
      <c r="EC555" s="911"/>
      <c r="ED555" s="911"/>
      <c r="EE555" s="911"/>
      <c r="EF555" s="911"/>
      <c r="EG555" s="911"/>
      <c r="EH555" s="911"/>
      <c r="EI555" s="911"/>
      <c r="EJ555" s="911"/>
      <c r="EK555" s="911"/>
      <c r="EL555" s="911"/>
      <c r="EM555" s="911"/>
      <c r="EN555" s="911"/>
      <c r="EO555" s="911"/>
      <c r="EP555" s="911"/>
      <c r="EQ555" s="911"/>
      <c r="ER555" s="911"/>
      <c r="ES555" s="911"/>
      <c r="ET555" s="911"/>
      <c r="EU555" s="911"/>
      <c r="EV555" s="911"/>
      <c r="EW555" s="911"/>
      <c r="EX555" s="911"/>
      <c r="EY555" s="911"/>
      <c r="EZ555" s="911"/>
      <c r="FA555" s="911"/>
      <c r="FB555" s="911"/>
      <c r="FC555" s="911"/>
      <c r="FD555" s="911"/>
      <c r="FE555" s="911"/>
      <c r="FF555" s="911"/>
      <c r="FG555" s="911"/>
      <c r="FH555" s="911"/>
      <c r="FI555" s="911"/>
      <c r="FJ555" s="911"/>
      <c r="FK555" s="911"/>
      <c r="FL555" s="911"/>
      <c r="FM555" s="911"/>
      <c r="FN555" s="911"/>
      <c r="FO555" s="911"/>
      <c r="FP555" s="911"/>
      <c r="FQ555" s="911"/>
      <c r="FR555" s="911"/>
      <c r="FU555" s="908"/>
      <c r="FV555" s="908"/>
      <c r="FW555" s="908"/>
      <c r="FX555" s="908"/>
      <c r="FY555" s="908"/>
      <c r="FZ555" s="908"/>
      <c r="GC555" s="908"/>
      <c r="GD555" s="908"/>
      <c r="GG555" s="908"/>
      <c r="GH555" s="908"/>
      <c r="GK555" s="908"/>
      <c r="GL555" s="908"/>
      <c r="GO555" s="908"/>
      <c r="GP555" s="908"/>
      <c r="GS555" s="908"/>
      <c r="GT555" s="908"/>
      <c r="GW555" s="908"/>
      <c r="GX555" s="908"/>
      <c r="HA555" s="908"/>
      <c r="HB555" s="908"/>
      <c r="HE555" s="908"/>
      <c r="HF555" s="908"/>
      <c r="HI555" s="908"/>
      <c r="HJ555" s="908"/>
      <c r="HM555" s="908"/>
      <c r="HN555" s="908"/>
      <c r="HQ555" s="908"/>
      <c r="HR555" s="908"/>
      <c r="HU555" s="908"/>
      <c r="HV555" s="908"/>
      <c r="HY555" s="908"/>
      <c r="HZ555" s="908"/>
      <c r="IC555" s="908"/>
      <c r="ID555" s="908"/>
      <c r="IE555" s="908"/>
      <c r="IF555" s="908"/>
      <c r="IG555" s="908"/>
      <c r="IH555" s="908"/>
      <c r="IK555" s="908"/>
      <c r="IL555" s="908"/>
      <c r="IO555" s="908"/>
      <c r="IP555" s="908"/>
      <c r="IQ555" s="908"/>
      <c r="IR555" s="908"/>
      <c r="IS555" s="908"/>
      <c r="IT555" s="908"/>
      <c r="IU555" s="908"/>
      <c r="IV555" s="908"/>
      <c r="IW555" s="908"/>
      <c r="IX555" s="908"/>
      <c r="IY555" s="908"/>
      <c r="IZ555" s="908"/>
      <c r="JA555" s="908"/>
      <c r="JB555" s="908"/>
      <c r="JC555" s="908"/>
      <c r="JD555" s="908"/>
      <c r="JE555" s="908"/>
      <c r="JF555" s="908"/>
      <c r="JG555" s="908"/>
      <c r="JH555" s="908"/>
      <c r="JI555" s="908"/>
      <c r="JJ555" s="908"/>
      <c r="JK555" s="908"/>
      <c r="JL555" s="908"/>
      <c r="JM555" s="908"/>
      <c r="JN555" s="908"/>
      <c r="JO555" s="908"/>
      <c r="JP555" s="908"/>
      <c r="JQ555" s="908"/>
      <c r="JR555" s="908"/>
      <c r="JS555" s="908"/>
      <c r="JT555" s="908"/>
      <c r="JU555" s="908"/>
      <c r="JV555" s="908"/>
      <c r="JW555" s="908"/>
      <c r="JX555" s="908"/>
      <c r="JY555" s="908"/>
      <c r="JZ555" s="908"/>
      <c r="KA555" s="908"/>
      <c r="KB555" s="908"/>
      <c r="KC555" s="908"/>
      <c r="KD555" s="908"/>
      <c r="KE555" s="908"/>
      <c r="KF555" s="908"/>
      <c r="KG555" s="908"/>
      <c r="KH555" s="908"/>
      <c r="KI555" s="908"/>
      <c r="KJ555" s="908"/>
      <c r="KK555" s="908"/>
      <c r="KL555" s="908"/>
      <c r="KM555" s="908"/>
      <c r="KN555" s="908"/>
      <c r="KS555" s="908"/>
      <c r="KT555" s="908"/>
      <c r="LE555" s="908"/>
      <c r="LF555" s="908"/>
      <c r="LK555" s="908"/>
      <c r="LL555" s="908"/>
      <c r="LW555" s="908"/>
      <c r="LX555" s="908"/>
      <c r="MU555" s="908"/>
      <c r="MV555" s="908"/>
      <c r="NA555" s="908"/>
      <c r="NB555" s="908"/>
      <c r="NG555" s="908"/>
      <c r="NH555" s="908"/>
    </row>
    <row r="556" spans="4:372" s="891" customFormat="1" x14ac:dyDescent="0.25">
      <c r="D556" s="903"/>
      <c r="AD556" s="909"/>
      <c r="AE556" s="909"/>
      <c r="AF556" s="909"/>
      <c r="AG556" s="909"/>
      <c r="AH556" s="909"/>
      <c r="AI556" s="909"/>
      <c r="AJ556" s="909"/>
      <c r="AK556" s="909"/>
      <c r="AL556" s="909"/>
      <c r="AM556" s="909"/>
      <c r="AN556" s="909"/>
      <c r="AO556" s="909"/>
      <c r="AP556" s="909"/>
      <c r="BA556" s="908"/>
      <c r="BB556" s="908"/>
      <c r="BG556" s="908"/>
      <c r="BH556" s="908"/>
      <c r="BM556" s="908"/>
      <c r="BN556" s="908"/>
      <c r="BS556" s="908"/>
      <c r="BT556" s="908"/>
      <c r="BY556" s="908"/>
      <c r="BZ556" s="908"/>
      <c r="CE556" s="908"/>
      <c r="CF556" s="908"/>
      <c r="CK556" s="908"/>
      <c r="CL556" s="908"/>
      <c r="CQ556" s="908"/>
      <c r="CR556" s="908"/>
      <c r="CW556" s="908"/>
      <c r="CX556" s="908"/>
      <c r="DA556" s="908"/>
      <c r="DB556" s="908"/>
      <c r="DE556" s="908"/>
      <c r="DF556" s="908"/>
      <c r="DI556" s="908"/>
      <c r="DJ556" s="908"/>
      <c r="DK556" s="920"/>
      <c r="DL556" s="920"/>
      <c r="DM556" s="921"/>
      <c r="DN556" s="921"/>
      <c r="DO556" s="920"/>
      <c r="DP556" s="920"/>
      <c r="DQ556" s="911"/>
      <c r="DR556" s="911"/>
      <c r="DS556" s="912"/>
      <c r="DT556" s="912"/>
      <c r="DU556" s="911"/>
      <c r="DV556" s="911"/>
      <c r="DW556" s="911"/>
      <c r="DX556" s="911"/>
      <c r="DY556" s="911"/>
      <c r="DZ556" s="911"/>
      <c r="EA556" s="911"/>
      <c r="EB556" s="911"/>
      <c r="EC556" s="911"/>
      <c r="ED556" s="911"/>
      <c r="EE556" s="911"/>
      <c r="EF556" s="911"/>
      <c r="EG556" s="911"/>
      <c r="EH556" s="911"/>
      <c r="EI556" s="911"/>
      <c r="EJ556" s="911"/>
      <c r="EK556" s="911"/>
      <c r="EL556" s="911"/>
      <c r="EM556" s="911"/>
      <c r="EN556" s="911"/>
      <c r="EO556" s="911"/>
      <c r="EP556" s="911"/>
      <c r="EQ556" s="911"/>
      <c r="ER556" s="911"/>
      <c r="ES556" s="911"/>
      <c r="ET556" s="911"/>
      <c r="EU556" s="911"/>
      <c r="EV556" s="911"/>
      <c r="EW556" s="911"/>
      <c r="EX556" s="911"/>
      <c r="EY556" s="911"/>
      <c r="EZ556" s="911"/>
      <c r="FA556" s="911"/>
      <c r="FB556" s="911"/>
      <c r="FC556" s="911"/>
      <c r="FD556" s="911"/>
      <c r="FE556" s="911"/>
      <c r="FF556" s="911"/>
      <c r="FG556" s="911"/>
      <c r="FH556" s="911"/>
      <c r="FI556" s="911"/>
      <c r="FJ556" s="911"/>
      <c r="FK556" s="911"/>
      <c r="FL556" s="911"/>
      <c r="FM556" s="911"/>
      <c r="FN556" s="911"/>
      <c r="FO556" s="911"/>
      <c r="FP556" s="911"/>
      <c r="FQ556" s="911"/>
      <c r="FR556" s="911"/>
      <c r="FU556" s="908"/>
      <c r="FV556" s="908"/>
      <c r="FW556" s="908"/>
      <c r="FX556" s="908"/>
      <c r="FY556" s="908"/>
      <c r="FZ556" s="908"/>
      <c r="GC556" s="908"/>
      <c r="GD556" s="908"/>
      <c r="GG556" s="908"/>
      <c r="GH556" s="908"/>
      <c r="GK556" s="908"/>
      <c r="GL556" s="908"/>
      <c r="GO556" s="908"/>
      <c r="GP556" s="908"/>
      <c r="GS556" s="908"/>
      <c r="GT556" s="908"/>
      <c r="GW556" s="908"/>
      <c r="GX556" s="908"/>
      <c r="HA556" s="908"/>
      <c r="HB556" s="908"/>
      <c r="HE556" s="908"/>
      <c r="HF556" s="908"/>
      <c r="HI556" s="908"/>
      <c r="HJ556" s="908"/>
      <c r="HM556" s="908"/>
      <c r="HN556" s="908"/>
      <c r="HQ556" s="908"/>
      <c r="HR556" s="908"/>
      <c r="HU556" s="908"/>
      <c r="HV556" s="908"/>
      <c r="HY556" s="908"/>
      <c r="HZ556" s="908"/>
      <c r="IC556" s="908"/>
      <c r="ID556" s="908"/>
      <c r="IE556" s="908"/>
      <c r="IF556" s="908"/>
      <c r="IG556" s="908"/>
      <c r="IH556" s="908"/>
      <c r="IK556" s="908"/>
      <c r="IL556" s="908"/>
      <c r="IO556" s="908"/>
      <c r="IP556" s="908"/>
      <c r="IQ556" s="908"/>
      <c r="IR556" s="908"/>
      <c r="IS556" s="908"/>
      <c r="IT556" s="908"/>
      <c r="IU556" s="908"/>
      <c r="IV556" s="908"/>
      <c r="IW556" s="908"/>
      <c r="IX556" s="908"/>
      <c r="IY556" s="908"/>
      <c r="IZ556" s="908"/>
      <c r="JA556" s="908"/>
      <c r="JB556" s="908"/>
      <c r="JC556" s="908"/>
      <c r="JD556" s="908"/>
      <c r="JE556" s="908"/>
      <c r="JF556" s="908"/>
      <c r="JG556" s="908"/>
      <c r="JH556" s="908"/>
      <c r="JI556" s="908"/>
      <c r="JJ556" s="908"/>
      <c r="JK556" s="908"/>
      <c r="JL556" s="908"/>
      <c r="JM556" s="908"/>
      <c r="JN556" s="908"/>
      <c r="JO556" s="908"/>
      <c r="JP556" s="908"/>
      <c r="JQ556" s="908"/>
      <c r="JR556" s="908"/>
      <c r="JS556" s="908"/>
      <c r="JT556" s="908"/>
      <c r="JU556" s="908"/>
      <c r="JV556" s="908"/>
      <c r="JW556" s="908"/>
      <c r="JX556" s="908"/>
      <c r="JY556" s="908"/>
      <c r="JZ556" s="908"/>
      <c r="KA556" s="908"/>
      <c r="KB556" s="908"/>
      <c r="KC556" s="908"/>
      <c r="KD556" s="908"/>
      <c r="KE556" s="908"/>
      <c r="KF556" s="908"/>
      <c r="KG556" s="908"/>
      <c r="KH556" s="908"/>
      <c r="KI556" s="908"/>
      <c r="KJ556" s="908"/>
      <c r="KK556" s="908"/>
      <c r="KL556" s="908"/>
      <c r="KM556" s="908"/>
      <c r="KN556" s="908"/>
      <c r="KS556" s="908"/>
      <c r="KT556" s="908"/>
      <c r="LE556" s="908"/>
      <c r="LF556" s="908"/>
      <c r="LK556" s="908"/>
      <c r="LL556" s="908"/>
      <c r="LW556" s="908"/>
      <c r="LX556" s="908"/>
      <c r="MU556" s="908"/>
      <c r="MV556" s="908"/>
      <c r="NA556" s="908"/>
      <c r="NB556" s="908"/>
      <c r="NG556" s="908"/>
      <c r="NH556" s="908"/>
    </row>
    <row r="557" spans="4:372" s="891" customFormat="1" x14ac:dyDescent="0.25">
      <c r="D557" s="903"/>
      <c r="AD557" s="909"/>
      <c r="AE557" s="909"/>
      <c r="AF557" s="909"/>
      <c r="AG557" s="909"/>
      <c r="AH557" s="909"/>
      <c r="AI557" s="909"/>
      <c r="AJ557" s="909"/>
      <c r="AK557" s="909"/>
      <c r="AL557" s="909"/>
      <c r="AM557" s="909"/>
      <c r="AN557" s="909"/>
      <c r="AO557" s="909"/>
      <c r="AP557" s="909"/>
      <c r="BA557" s="908"/>
      <c r="BB557" s="908"/>
      <c r="BG557" s="908"/>
      <c r="BH557" s="908"/>
      <c r="BM557" s="908"/>
      <c r="BN557" s="908"/>
      <c r="BS557" s="908"/>
      <c r="BT557" s="908"/>
      <c r="BY557" s="908"/>
      <c r="BZ557" s="908"/>
      <c r="CE557" s="908"/>
      <c r="CF557" s="908"/>
      <c r="CK557" s="908"/>
      <c r="CL557" s="908"/>
      <c r="CQ557" s="908"/>
      <c r="CR557" s="908"/>
      <c r="CW557" s="908"/>
      <c r="CX557" s="908"/>
      <c r="DA557" s="908"/>
      <c r="DB557" s="908"/>
      <c r="DE557" s="908"/>
      <c r="DF557" s="908"/>
      <c r="DI557" s="908"/>
      <c r="DJ557" s="908"/>
      <c r="DK557" s="920"/>
      <c r="DL557" s="920"/>
      <c r="DM557" s="921"/>
      <c r="DN557" s="921"/>
      <c r="DO557" s="920"/>
      <c r="DP557" s="920"/>
      <c r="DQ557" s="911"/>
      <c r="DR557" s="911"/>
      <c r="DS557" s="912"/>
      <c r="DT557" s="912"/>
      <c r="DU557" s="911"/>
      <c r="DV557" s="911"/>
      <c r="DW557" s="911"/>
      <c r="DX557" s="911"/>
      <c r="DY557" s="911"/>
      <c r="DZ557" s="911"/>
      <c r="EA557" s="911"/>
      <c r="EB557" s="911"/>
      <c r="EC557" s="911"/>
      <c r="ED557" s="911"/>
      <c r="EE557" s="911"/>
      <c r="EF557" s="911"/>
      <c r="EG557" s="911"/>
      <c r="EH557" s="911"/>
      <c r="EI557" s="911"/>
      <c r="EJ557" s="911"/>
      <c r="EK557" s="911"/>
      <c r="EL557" s="911"/>
      <c r="EM557" s="911"/>
      <c r="EN557" s="911"/>
      <c r="EO557" s="911"/>
      <c r="EP557" s="911"/>
      <c r="EQ557" s="911"/>
      <c r="ER557" s="911"/>
      <c r="ES557" s="911"/>
      <c r="ET557" s="911"/>
      <c r="EU557" s="911"/>
      <c r="EV557" s="911"/>
      <c r="EW557" s="911"/>
      <c r="EX557" s="911"/>
      <c r="EY557" s="911"/>
      <c r="EZ557" s="911"/>
      <c r="FA557" s="911"/>
      <c r="FB557" s="911"/>
      <c r="FC557" s="911"/>
      <c r="FD557" s="911"/>
      <c r="FE557" s="911"/>
      <c r="FF557" s="911"/>
      <c r="FG557" s="911"/>
      <c r="FH557" s="911"/>
      <c r="FI557" s="911"/>
      <c r="FJ557" s="911"/>
      <c r="FK557" s="911"/>
      <c r="FL557" s="911"/>
      <c r="FM557" s="911"/>
      <c r="FN557" s="911"/>
      <c r="FO557" s="911"/>
      <c r="FP557" s="911"/>
      <c r="FQ557" s="911"/>
      <c r="FR557" s="911"/>
      <c r="FU557" s="908"/>
      <c r="FV557" s="908"/>
      <c r="FW557" s="908"/>
      <c r="FX557" s="908"/>
      <c r="FY557" s="908"/>
      <c r="FZ557" s="908"/>
      <c r="GC557" s="908"/>
      <c r="GD557" s="908"/>
      <c r="GG557" s="908"/>
      <c r="GH557" s="908"/>
      <c r="GK557" s="908"/>
      <c r="GL557" s="908"/>
      <c r="GO557" s="908"/>
      <c r="GP557" s="908"/>
      <c r="GS557" s="908"/>
      <c r="GT557" s="908"/>
      <c r="GW557" s="908"/>
      <c r="GX557" s="908"/>
      <c r="HA557" s="908"/>
      <c r="HB557" s="908"/>
      <c r="HE557" s="908"/>
      <c r="HF557" s="908"/>
      <c r="HI557" s="908"/>
      <c r="HJ557" s="908"/>
      <c r="HM557" s="908"/>
      <c r="HN557" s="908"/>
      <c r="HQ557" s="908"/>
      <c r="HR557" s="908"/>
      <c r="HU557" s="908"/>
      <c r="HV557" s="908"/>
      <c r="HY557" s="908"/>
      <c r="HZ557" s="908"/>
      <c r="IC557" s="908"/>
      <c r="ID557" s="908"/>
      <c r="IE557" s="908"/>
      <c r="IF557" s="908"/>
      <c r="IG557" s="908"/>
      <c r="IH557" s="908"/>
      <c r="IK557" s="908"/>
      <c r="IL557" s="908"/>
      <c r="IO557" s="908"/>
      <c r="IP557" s="908"/>
      <c r="IQ557" s="908"/>
      <c r="IR557" s="908"/>
      <c r="IS557" s="908"/>
      <c r="IT557" s="908"/>
      <c r="IU557" s="908"/>
      <c r="IV557" s="908"/>
      <c r="IW557" s="908"/>
      <c r="IX557" s="908"/>
      <c r="IY557" s="908"/>
      <c r="IZ557" s="908"/>
      <c r="JA557" s="908"/>
      <c r="JB557" s="908"/>
      <c r="JC557" s="908"/>
      <c r="JD557" s="908"/>
      <c r="JE557" s="908"/>
      <c r="JF557" s="908"/>
      <c r="JG557" s="908"/>
      <c r="JH557" s="908"/>
      <c r="JI557" s="908"/>
      <c r="JJ557" s="908"/>
      <c r="JK557" s="908"/>
      <c r="JL557" s="908"/>
      <c r="JM557" s="908"/>
      <c r="JN557" s="908"/>
      <c r="JO557" s="908"/>
      <c r="JP557" s="908"/>
      <c r="JQ557" s="908"/>
      <c r="JR557" s="908"/>
      <c r="JS557" s="908"/>
      <c r="JT557" s="908"/>
      <c r="JU557" s="908"/>
      <c r="JV557" s="908"/>
      <c r="JW557" s="908"/>
      <c r="JX557" s="908"/>
      <c r="JY557" s="908"/>
      <c r="JZ557" s="908"/>
      <c r="KA557" s="908"/>
      <c r="KB557" s="908"/>
      <c r="KC557" s="908"/>
      <c r="KD557" s="908"/>
      <c r="KE557" s="908"/>
      <c r="KF557" s="908"/>
      <c r="KG557" s="908"/>
      <c r="KH557" s="908"/>
      <c r="KI557" s="908"/>
      <c r="KJ557" s="908"/>
      <c r="KK557" s="908"/>
      <c r="KL557" s="908"/>
      <c r="KM557" s="908"/>
      <c r="KN557" s="908"/>
      <c r="KS557" s="908"/>
      <c r="KT557" s="908"/>
      <c r="LE557" s="908"/>
      <c r="LF557" s="908"/>
      <c r="LK557" s="908"/>
      <c r="LL557" s="908"/>
      <c r="LW557" s="908"/>
      <c r="LX557" s="908"/>
      <c r="MU557" s="908"/>
      <c r="MV557" s="908"/>
      <c r="NA557" s="908"/>
      <c r="NB557" s="908"/>
      <c r="NG557" s="908"/>
      <c r="NH557" s="908"/>
    </row>
    <row r="558" spans="4:372" s="891" customFormat="1" x14ac:dyDescent="0.25">
      <c r="D558" s="903"/>
      <c r="AD558" s="909"/>
      <c r="AE558" s="909"/>
      <c r="AF558" s="909"/>
      <c r="AG558" s="909"/>
      <c r="AH558" s="909"/>
      <c r="AI558" s="909"/>
      <c r="AJ558" s="909"/>
      <c r="AK558" s="909"/>
      <c r="AL558" s="909"/>
      <c r="AM558" s="909"/>
      <c r="AN558" s="909"/>
      <c r="AO558" s="909"/>
      <c r="AP558" s="909"/>
      <c r="BA558" s="908"/>
      <c r="BB558" s="908"/>
      <c r="BG558" s="908"/>
      <c r="BH558" s="908"/>
      <c r="BM558" s="908"/>
      <c r="BN558" s="908"/>
      <c r="BS558" s="908"/>
      <c r="BT558" s="908"/>
      <c r="BY558" s="908"/>
      <c r="BZ558" s="908"/>
      <c r="CE558" s="908"/>
      <c r="CF558" s="908"/>
      <c r="CK558" s="908"/>
      <c r="CL558" s="908"/>
      <c r="CQ558" s="908"/>
      <c r="CR558" s="908"/>
      <c r="CW558" s="908"/>
      <c r="CX558" s="908"/>
      <c r="DA558" s="908"/>
      <c r="DB558" s="908"/>
      <c r="DE558" s="908"/>
      <c r="DF558" s="908"/>
      <c r="DI558" s="908"/>
      <c r="DJ558" s="908"/>
      <c r="DK558" s="920"/>
      <c r="DL558" s="920"/>
      <c r="DM558" s="921"/>
      <c r="DN558" s="921"/>
      <c r="DO558" s="920"/>
      <c r="DP558" s="920"/>
      <c r="DQ558" s="911"/>
      <c r="DR558" s="911"/>
      <c r="DS558" s="912"/>
      <c r="DT558" s="912"/>
      <c r="DU558" s="911"/>
      <c r="DV558" s="911"/>
      <c r="DW558" s="911"/>
      <c r="DX558" s="911"/>
      <c r="DY558" s="911"/>
      <c r="DZ558" s="911"/>
      <c r="EA558" s="911"/>
      <c r="EB558" s="911"/>
      <c r="EC558" s="911"/>
      <c r="ED558" s="911"/>
      <c r="EE558" s="911"/>
      <c r="EF558" s="911"/>
      <c r="EG558" s="911"/>
      <c r="EH558" s="911"/>
      <c r="EI558" s="911"/>
      <c r="EJ558" s="911"/>
      <c r="EK558" s="911"/>
      <c r="EL558" s="911"/>
      <c r="EM558" s="911"/>
      <c r="EN558" s="911"/>
      <c r="EO558" s="911"/>
      <c r="EP558" s="911"/>
      <c r="EQ558" s="911"/>
      <c r="ER558" s="911"/>
      <c r="ES558" s="911"/>
      <c r="ET558" s="911"/>
      <c r="EU558" s="911"/>
      <c r="EV558" s="911"/>
      <c r="EW558" s="911"/>
      <c r="EX558" s="911"/>
      <c r="EY558" s="911"/>
      <c r="EZ558" s="911"/>
      <c r="FA558" s="911"/>
      <c r="FB558" s="911"/>
      <c r="FC558" s="911"/>
      <c r="FD558" s="911"/>
      <c r="FE558" s="911"/>
      <c r="FF558" s="911"/>
      <c r="FG558" s="911"/>
      <c r="FH558" s="911"/>
      <c r="FI558" s="911"/>
      <c r="FJ558" s="911"/>
      <c r="FK558" s="911"/>
      <c r="FL558" s="911"/>
      <c r="FM558" s="911"/>
      <c r="FN558" s="911"/>
      <c r="FO558" s="911"/>
      <c r="FP558" s="911"/>
      <c r="FQ558" s="911"/>
      <c r="FR558" s="911"/>
      <c r="FU558" s="908"/>
      <c r="FV558" s="908"/>
      <c r="FW558" s="908"/>
      <c r="FX558" s="908"/>
      <c r="FY558" s="908"/>
      <c r="FZ558" s="908"/>
      <c r="GC558" s="908"/>
      <c r="GD558" s="908"/>
      <c r="GG558" s="908"/>
      <c r="GH558" s="908"/>
      <c r="GK558" s="908"/>
      <c r="GL558" s="908"/>
      <c r="GO558" s="908"/>
      <c r="GP558" s="908"/>
      <c r="GS558" s="908"/>
      <c r="GT558" s="908"/>
      <c r="GW558" s="908"/>
      <c r="GX558" s="908"/>
      <c r="HA558" s="908"/>
      <c r="HB558" s="908"/>
      <c r="HE558" s="908"/>
      <c r="HF558" s="908"/>
      <c r="HI558" s="908"/>
      <c r="HJ558" s="908"/>
      <c r="HM558" s="908"/>
      <c r="HN558" s="908"/>
      <c r="HQ558" s="908"/>
      <c r="HR558" s="908"/>
      <c r="HU558" s="908"/>
      <c r="HV558" s="908"/>
      <c r="HY558" s="908"/>
      <c r="HZ558" s="908"/>
      <c r="IC558" s="908"/>
      <c r="ID558" s="908"/>
      <c r="IE558" s="908"/>
      <c r="IF558" s="908"/>
      <c r="IG558" s="908"/>
      <c r="IH558" s="908"/>
      <c r="IK558" s="908"/>
      <c r="IL558" s="908"/>
      <c r="IO558" s="908"/>
      <c r="IP558" s="908"/>
      <c r="IQ558" s="908"/>
      <c r="IR558" s="908"/>
      <c r="IS558" s="908"/>
      <c r="IT558" s="908"/>
      <c r="IU558" s="908"/>
      <c r="IV558" s="908"/>
      <c r="IW558" s="908"/>
      <c r="IX558" s="908"/>
      <c r="IY558" s="908"/>
      <c r="IZ558" s="908"/>
      <c r="JA558" s="908"/>
      <c r="JB558" s="908"/>
      <c r="JC558" s="908"/>
      <c r="JD558" s="908"/>
      <c r="JE558" s="908"/>
      <c r="JF558" s="908"/>
      <c r="JG558" s="908"/>
      <c r="JH558" s="908"/>
      <c r="JI558" s="908"/>
      <c r="JJ558" s="908"/>
      <c r="JK558" s="908"/>
      <c r="JL558" s="908"/>
      <c r="JM558" s="908"/>
      <c r="JN558" s="908"/>
      <c r="JO558" s="908"/>
      <c r="JP558" s="908"/>
      <c r="JQ558" s="908"/>
      <c r="JR558" s="908"/>
      <c r="JS558" s="908"/>
      <c r="JT558" s="908"/>
      <c r="JU558" s="908"/>
      <c r="JV558" s="908"/>
      <c r="JW558" s="908"/>
      <c r="JX558" s="908"/>
      <c r="JY558" s="908"/>
      <c r="JZ558" s="908"/>
      <c r="KA558" s="908"/>
      <c r="KB558" s="908"/>
      <c r="KC558" s="908"/>
      <c r="KD558" s="908"/>
      <c r="KE558" s="908"/>
      <c r="KF558" s="908"/>
      <c r="KG558" s="908"/>
      <c r="KH558" s="908"/>
      <c r="KI558" s="908"/>
      <c r="KJ558" s="908"/>
      <c r="KK558" s="908"/>
      <c r="KL558" s="908"/>
      <c r="KM558" s="908"/>
      <c r="KN558" s="908"/>
      <c r="KS558" s="908"/>
      <c r="KT558" s="908"/>
      <c r="LE558" s="908"/>
      <c r="LF558" s="908"/>
      <c r="LK558" s="908"/>
      <c r="LL558" s="908"/>
      <c r="LW558" s="908"/>
      <c r="LX558" s="908"/>
      <c r="MU558" s="908"/>
      <c r="MV558" s="908"/>
      <c r="NA558" s="908"/>
      <c r="NB558" s="908"/>
      <c r="NG558" s="908"/>
      <c r="NH558" s="908"/>
    </row>
    <row r="559" spans="4:372" s="891" customFormat="1" x14ac:dyDescent="0.25">
      <c r="D559" s="903"/>
      <c r="AD559" s="909"/>
      <c r="AE559" s="909"/>
      <c r="AF559" s="909"/>
      <c r="AG559" s="909"/>
      <c r="AH559" s="909"/>
      <c r="AI559" s="909"/>
      <c r="AJ559" s="909"/>
      <c r="AK559" s="909"/>
      <c r="AL559" s="909"/>
      <c r="AM559" s="909"/>
      <c r="AN559" s="909"/>
      <c r="AO559" s="909"/>
      <c r="AP559" s="909"/>
      <c r="BA559" s="908"/>
      <c r="BB559" s="908"/>
      <c r="BG559" s="908"/>
      <c r="BH559" s="908"/>
      <c r="BM559" s="908"/>
      <c r="BN559" s="908"/>
      <c r="BS559" s="908"/>
      <c r="BT559" s="908"/>
      <c r="BY559" s="908"/>
      <c r="BZ559" s="908"/>
      <c r="CE559" s="908"/>
      <c r="CF559" s="908"/>
      <c r="CK559" s="908"/>
      <c r="CL559" s="908"/>
      <c r="CQ559" s="908"/>
      <c r="CR559" s="908"/>
      <c r="CW559" s="908"/>
      <c r="CX559" s="908"/>
      <c r="DA559" s="908"/>
      <c r="DB559" s="908"/>
      <c r="DE559" s="908"/>
      <c r="DF559" s="908"/>
      <c r="DI559" s="908"/>
      <c r="DJ559" s="908"/>
      <c r="DK559" s="920"/>
      <c r="DL559" s="920"/>
      <c r="DM559" s="921"/>
      <c r="DN559" s="921"/>
      <c r="DO559" s="920"/>
      <c r="DP559" s="920"/>
      <c r="DQ559" s="911"/>
      <c r="DR559" s="911"/>
      <c r="DS559" s="912"/>
      <c r="DT559" s="912"/>
      <c r="DU559" s="911"/>
      <c r="DV559" s="911"/>
      <c r="DW559" s="911"/>
      <c r="DX559" s="911"/>
      <c r="DY559" s="911"/>
      <c r="DZ559" s="911"/>
      <c r="EA559" s="911"/>
      <c r="EB559" s="911"/>
      <c r="EC559" s="911"/>
      <c r="ED559" s="911"/>
      <c r="EE559" s="911"/>
      <c r="EF559" s="911"/>
      <c r="EG559" s="911"/>
      <c r="EH559" s="911"/>
      <c r="EI559" s="911"/>
      <c r="EJ559" s="911"/>
      <c r="EK559" s="911"/>
      <c r="EL559" s="911"/>
      <c r="EM559" s="911"/>
      <c r="EN559" s="911"/>
      <c r="EO559" s="911"/>
      <c r="EP559" s="911"/>
      <c r="EQ559" s="911"/>
      <c r="ER559" s="911"/>
      <c r="ES559" s="911"/>
      <c r="ET559" s="911"/>
      <c r="EU559" s="911"/>
      <c r="EV559" s="911"/>
      <c r="EW559" s="911"/>
      <c r="EX559" s="911"/>
      <c r="EY559" s="911"/>
      <c r="EZ559" s="911"/>
      <c r="FA559" s="911"/>
      <c r="FB559" s="911"/>
      <c r="FC559" s="911"/>
      <c r="FD559" s="911"/>
      <c r="FE559" s="911"/>
      <c r="FF559" s="911"/>
      <c r="FG559" s="911"/>
      <c r="FH559" s="911"/>
      <c r="FI559" s="911"/>
      <c r="FJ559" s="911"/>
      <c r="FK559" s="911"/>
      <c r="FL559" s="911"/>
      <c r="FM559" s="911"/>
      <c r="FN559" s="911"/>
      <c r="FO559" s="911"/>
      <c r="FP559" s="911"/>
      <c r="FQ559" s="911"/>
      <c r="FR559" s="911"/>
      <c r="FU559" s="908"/>
      <c r="FV559" s="908"/>
      <c r="FW559" s="908"/>
      <c r="FX559" s="908"/>
      <c r="FY559" s="908"/>
      <c r="FZ559" s="908"/>
      <c r="GC559" s="908"/>
      <c r="GD559" s="908"/>
      <c r="GG559" s="908"/>
      <c r="GH559" s="908"/>
      <c r="GK559" s="908"/>
      <c r="GL559" s="908"/>
      <c r="GO559" s="908"/>
      <c r="GP559" s="908"/>
      <c r="GS559" s="908"/>
      <c r="GT559" s="908"/>
      <c r="GW559" s="908"/>
      <c r="GX559" s="908"/>
      <c r="HA559" s="908"/>
      <c r="HB559" s="908"/>
      <c r="HE559" s="908"/>
      <c r="HF559" s="908"/>
      <c r="HI559" s="908"/>
      <c r="HJ559" s="908"/>
      <c r="HM559" s="908"/>
      <c r="HN559" s="908"/>
      <c r="HQ559" s="908"/>
      <c r="HR559" s="908"/>
      <c r="HU559" s="908"/>
      <c r="HV559" s="908"/>
      <c r="HY559" s="908"/>
      <c r="HZ559" s="908"/>
      <c r="IC559" s="908"/>
      <c r="ID559" s="908"/>
      <c r="IE559" s="908"/>
      <c r="IF559" s="908"/>
      <c r="IG559" s="908"/>
      <c r="IH559" s="908"/>
      <c r="IK559" s="908"/>
      <c r="IL559" s="908"/>
      <c r="IO559" s="908"/>
      <c r="IP559" s="908"/>
      <c r="IQ559" s="908"/>
      <c r="IR559" s="908"/>
      <c r="IS559" s="908"/>
      <c r="IT559" s="908"/>
      <c r="IU559" s="908"/>
      <c r="IV559" s="908"/>
      <c r="IW559" s="908"/>
      <c r="IX559" s="908"/>
      <c r="IY559" s="908"/>
      <c r="IZ559" s="908"/>
      <c r="JA559" s="908"/>
      <c r="JB559" s="908"/>
      <c r="JC559" s="908"/>
      <c r="JD559" s="908"/>
      <c r="JE559" s="908"/>
      <c r="JF559" s="908"/>
      <c r="JG559" s="908"/>
      <c r="JH559" s="908"/>
      <c r="JI559" s="908"/>
      <c r="JJ559" s="908"/>
      <c r="JK559" s="908"/>
      <c r="JL559" s="908"/>
      <c r="JM559" s="908"/>
      <c r="JN559" s="908"/>
      <c r="JO559" s="908"/>
      <c r="JP559" s="908"/>
      <c r="JQ559" s="908"/>
      <c r="JR559" s="908"/>
      <c r="JS559" s="908"/>
      <c r="JT559" s="908"/>
      <c r="JU559" s="908"/>
      <c r="JV559" s="908"/>
      <c r="JW559" s="908"/>
      <c r="JX559" s="908"/>
      <c r="JY559" s="908"/>
      <c r="JZ559" s="908"/>
      <c r="KA559" s="908"/>
      <c r="KB559" s="908"/>
      <c r="KC559" s="908"/>
      <c r="KD559" s="908"/>
      <c r="KE559" s="908"/>
      <c r="KF559" s="908"/>
      <c r="KG559" s="908"/>
      <c r="KH559" s="908"/>
      <c r="KI559" s="908"/>
      <c r="KJ559" s="908"/>
      <c r="KK559" s="908"/>
      <c r="KL559" s="908"/>
      <c r="KM559" s="908"/>
      <c r="KN559" s="908"/>
      <c r="KS559" s="908"/>
      <c r="KT559" s="908"/>
      <c r="LE559" s="908"/>
      <c r="LF559" s="908"/>
      <c r="LK559" s="908"/>
      <c r="LL559" s="908"/>
      <c r="LW559" s="908"/>
      <c r="LX559" s="908"/>
      <c r="MU559" s="908"/>
      <c r="MV559" s="908"/>
      <c r="NA559" s="908"/>
      <c r="NB559" s="908"/>
      <c r="NG559" s="908"/>
      <c r="NH559" s="908"/>
    </row>
    <row r="560" spans="4:372" s="891" customFormat="1" x14ac:dyDescent="0.25">
      <c r="D560" s="903"/>
      <c r="AD560" s="909"/>
      <c r="AE560" s="909"/>
      <c r="AF560" s="909"/>
      <c r="AG560" s="909"/>
      <c r="AH560" s="909"/>
      <c r="AI560" s="909"/>
      <c r="AJ560" s="909"/>
      <c r="AK560" s="909"/>
      <c r="AL560" s="909"/>
      <c r="AM560" s="909"/>
      <c r="AN560" s="909"/>
      <c r="AO560" s="909"/>
      <c r="AP560" s="909"/>
      <c r="BA560" s="908"/>
      <c r="BB560" s="908"/>
      <c r="BG560" s="908"/>
      <c r="BH560" s="908"/>
      <c r="BM560" s="908"/>
      <c r="BN560" s="908"/>
      <c r="BS560" s="908"/>
      <c r="BT560" s="908"/>
      <c r="BY560" s="908"/>
      <c r="BZ560" s="908"/>
      <c r="CE560" s="908"/>
      <c r="CF560" s="908"/>
      <c r="CK560" s="908"/>
      <c r="CL560" s="908"/>
      <c r="CQ560" s="908"/>
      <c r="CR560" s="908"/>
      <c r="CW560" s="908"/>
      <c r="CX560" s="908"/>
      <c r="DA560" s="908"/>
      <c r="DB560" s="908"/>
      <c r="DE560" s="908"/>
      <c r="DF560" s="908"/>
      <c r="DI560" s="908"/>
      <c r="DJ560" s="908"/>
      <c r="DK560" s="920"/>
      <c r="DL560" s="920"/>
      <c r="DM560" s="921"/>
      <c r="DN560" s="921"/>
      <c r="DO560" s="920"/>
      <c r="DP560" s="920"/>
      <c r="DQ560" s="911"/>
      <c r="DR560" s="911"/>
      <c r="DS560" s="912"/>
      <c r="DT560" s="912"/>
      <c r="DU560" s="911"/>
      <c r="DV560" s="911"/>
      <c r="DW560" s="911"/>
      <c r="DX560" s="911"/>
      <c r="DY560" s="911"/>
      <c r="DZ560" s="911"/>
      <c r="EA560" s="911"/>
      <c r="EB560" s="911"/>
      <c r="EC560" s="911"/>
      <c r="ED560" s="911"/>
      <c r="EE560" s="911"/>
      <c r="EF560" s="911"/>
      <c r="EG560" s="911"/>
      <c r="EH560" s="911"/>
      <c r="EI560" s="911"/>
      <c r="EJ560" s="911"/>
      <c r="EK560" s="911"/>
      <c r="EL560" s="911"/>
      <c r="EM560" s="911"/>
      <c r="EN560" s="911"/>
      <c r="EO560" s="911"/>
      <c r="EP560" s="911"/>
      <c r="EQ560" s="911"/>
      <c r="ER560" s="911"/>
      <c r="ES560" s="911"/>
      <c r="ET560" s="911"/>
      <c r="EU560" s="911"/>
      <c r="EV560" s="911"/>
      <c r="EW560" s="911"/>
      <c r="EX560" s="911"/>
      <c r="EY560" s="911"/>
      <c r="EZ560" s="911"/>
      <c r="FA560" s="911"/>
      <c r="FB560" s="911"/>
      <c r="FC560" s="911"/>
      <c r="FD560" s="911"/>
      <c r="FE560" s="911"/>
      <c r="FF560" s="911"/>
      <c r="FG560" s="911"/>
      <c r="FH560" s="911"/>
      <c r="FI560" s="911"/>
      <c r="FJ560" s="911"/>
      <c r="FK560" s="911"/>
      <c r="FL560" s="911"/>
      <c r="FM560" s="911"/>
      <c r="FN560" s="911"/>
      <c r="FO560" s="911"/>
      <c r="FP560" s="911"/>
      <c r="FQ560" s="911"/>
      <c r="FR560" s="911"/>
      <c r="FU560" s="908"/>
      <c r="FV560" s="908"/>
      <c r="FW560" s="908"/>
      <c r="FX560" s="908"/>
      <c r="FY560" s="908"/>
      <c r="FZ560" s="908"/>
      <c r="GC560" s="908"/>
      <c r="GD560" s="908"/>
      <c r="GG560" s="908"/>
      <c r="GH560" s="908"/>
      <c r="GK560" s="908"/>
      <c r="GL560" s="908"/>
      <c r="GO560" s="908"/>
      <c r="GP560" s="908"/>
      <c r="GS560" s="908"/>
      <c r="GT560" s="908"/>
      <c r="GW560" s="908"/>
      <c r="GX560" s="908"/>
      <c r="HA560" s="908"/>
      <c r="HB560" s="908"/>
      <c r="HE560" s="908"/>
      <c r="HF560" s="908"/>
      <c r="HI560" s="908"/>
      <c r="HJ560" s="908"/>
      <c r="HM560" s="908"/>
      <c r="HN560" s="908"/>
      <c r="HQ560" s="908"/>
      <c r="HR560" s="908"/>
      <c r="HU560" s="908"/>
      <c r="HV560" s="908"/>
      <c r="HY560" s="908"/>
      <c r="HZ560" s="908"/>
      <c r="IC560" s="908"/>
      <c r="ID560" s="908"/>
      <c r="IE560" s="908"/>
      <c r="IF560" s="908"/>
      <c r="IG560" s="908"/>
      <c r="IH560" s="908"/>
      <c r="IK560" s="908"/>
      <c r="IL560" s="908"/>
      <c r="IO560" s="908"/>
      <c r="IP560" s="908"/>
      <c r="IQ560" s="908"/>
      <c r="IR560" s="908"/>
      <c r="IS560" s="908"/>
      <c r="IT560" s="908"/>
      <c r="IU560" s="908"/>
      <c r="IV560" s="908"/>
      <c r="IW560" s="908"/>
      <c r="IX560" s="908"/>
      <c r="IY560" s="908"/>
      <c r="IZ560" s="908"/>
      <c r="JA560" s="908"/>
      <c r="JB560" s="908"/>
      <c r="JC560" s="908"/>
      <c r="JD560" s="908"/>
      <c r="JE560" s="908"/>
      <c r="JF560" s="908"/>
      <c r="JG560" s="908"/>
      <c r="JH560" s="908"/>
      <c r="JI560" s="908"/>
      <c r="JJ560" s="908"/>
      <c r="JK560" s="908"/>
      <c r="JL560" s="908"/>
      <c r="JM560" s="908"/>
      <c r="JN560" s="908"/>
      <c r="JO560" s="908"/>
      <c r="JP560" s="908"/>
      <c r="JQ560" s="908"/>
      <c r="JR560" s="908"/>
      <c r="JS560" s="908"/>
      <c r="JT560" s="908"/>
      <c r="JU560" s="908"/>
      <c r="JV560" s="908"/>
      <c r="JW560" s="908"/>
      <c r="JX560" s="908"/>
      <c r="JY560" s="908"/>
      <c r="JZ560" s="908"/>
      <c r="KA560" s="908"/>
      <c r="KB560" s="908"/>
      <c r="KC560" s="908"/>
      <c r="KD560" s="908"/>
      <c r="KE560" s="908"/>
      <c r="KF560" s="908"/>
      <c r="KG560" s="908"/>
      <c r="KH560" s="908"/>
      <c r="KI560" s="908"/>
      <c r="KJ560" s="908"/>
      <c r="KK560" s="908"/>
      <c r="KL560" s="908"/>
      <c r="KM560" s="908"/>
      <c r="KN560" s="908"/>
      <c r="KS560" s="908"/>
      <c r="KT560" s="908"/>
      <c r="LE560" s="908"/>
      <c r="LF560" s="908"/>
      <c r="LK560" s="908"/>
      <c r="LL560" s="908"/>
      <c r="LW560" s="908"/>
      <c r="LX560" s="908"/>
      <c r="MU560" s="908"/>
      <c r="MV560" s="908"/>
      <c r="NA560" s="908"/>
      <c r="NB560" s="908"/>
      <c r="NG560" s="908"/>
      <c r="NH560" s="908"/>
    </row>
    <row r="561" spans="4:372" s="891" customFormat="1" x14ac:dyDescent="0.25">
      <c r="D561" s="903"/>
      <c r="AD561" s="909"/>
      <c r="AE561" s="909"/>
      <c r="AF561" s="909"/>
      <c r="AG561" s="909"/>
      <c r="AH561" s="909"/>
      <c r="AI561" s="909"/>
      <c r="AJ561" s="909"/>
      <c r="AK561" s="909"/>
      <c r="AL561" s="909"/>
      <c r="AM561" s="909"/>
      <c r="AN561" s="909"/>
      <c r="AO561" s="909"/>
      <c r="AP561" s="909"/>
      <c r="BA561" s="908"/>
      <c r="BB561" s="908"/>
      <c r="BG561" s="908"/>
      <c r="BH561" s="908"/>
      <c r="BM561" s="908"/>
      <c r="BN561" s="908"/>
      <c r="BS561" s="908"/>
      <c r="BT561" s="908"/>
      <c r="BY561" s="908"/>
      <c r="BZ561" s="908"/>
      <c r="CE561" s="908"/>
      <c r="CF561" s="908"/>
      <c r="CK561" s="908"/>
      <c r="CL561" s="908"/>
      <c r="CQ561" s="908"/>
      <c r="CR561" s="908"/>
      <c r="CW561" s="908"/>
      <c r="CX561" s="908"/>
      <c r="DA561" s="908"/>
      <c r="DB561" s="908"/>
      <c r="DE561" s="908"/>
      <c r="DF561" s="908"/>
      <c r="DI561" s="908"/>
      <c r="DJ561" s="908"/>
      <c r="DK561" s="920"/>
      <c r="DL561" s="920"/>
      <c r="DM561" s="921"/>
      <c r="DN561" s="921"/>
      <c r="DO561" s="920"/>
      <c r="DP561" s="920"/>
      <c r="DQ561" s="911"/>
      <c r="DR561" s="911"/>
      <c r="DS561" s="912"/>
      <c r="DT561" s="912"/>
      <c r="DU561" s="911"/>
      <c r="DV561" s="911"/>
      <c r="DW561" s="911"/>
      <c r="DX561" s="911"/>
      <c r="DY561" s="911"/>
      <c r="DZ561" s="911"/>
      <c r="EA561" s="911"/>
      <c r="EB561" s="911"/>
      <c r="EC561" s="911"/>
      <c r="ED561" s="911"/>
      <c r="EE561" s="911"/>
      <c r="EF561" s="911"/>
      <c r="EG561" s="911"/>
      <c r="EH561" s="911"/>
      <c r="EI561" s="911"/>
      <c r="EJ561" s="911"/>
      <c r="EK561" s="911"/>
      <c r="EL561" s="911"/>
      <c r="EM561" s="911"/>
      <c r="EN561" s="911"/>
      <c r="EO561" s="911"/>
      <c r="EP561" s="911"/>
      <c r="EQ561" s="911"/>
      <c r="ER561" s="911"/>
      <c r="ES561" s="911"/>
      <c r="ET561" s="911"/>
      <c r="EU561" s="911"/>
      <c r="EV561" s="911"/>
      <c r="EW561" s="911"/>
      <c r="EX561" s="911"/>
      <c r="EY561" s="911"/>
      <c r="EZ561" s="911"/>
      <c r="FA561" s="911"/>
      <c r="FB561" s="911"/>
      <c r="FC561" s="911"/>
      <c r="FD561" s="911"/>
      <c r="FE561" s="911"/>
      <c r="FF561" s="911"/>
      <c r="FG561" s="911"/>
      <c r="FH561" s="911"/>
      <c r="FI561" s="911"/>
      <c r="FJ561" s="911"/>
      <c r="FK561" s="911"/>
      <c r="FL561" s="911"/>
      <c r="FM561" s="911"/>
      <c r="FN561" s="911"/>
      <c r="FO561" s="911"/>
      <c r="FP561" s="911"/>
      <c r="FQ561" s="911"/>
      <c r="FR561" s="911"/>
      <c r="FU561" s="908"/>
      <c r="FV561" s="908"/>
      <c r="FW561" s="908"/>
      <c r="FX561" s="908"/>
      <c r="FY561" s="908"/>
      <c r="FZ561" s="908"/>
      <c r="GC561" s="908"/>
      <c r="GD561" s="908"/>
      <c r="GG561" s="908"/>
      <c r="GH561" s="908"/>
      <c r="GK561" s="908"/>
      <c r="GL561" s="908"/>
      <c r="GO561" s="908"/>
      <c r="GP561" s="908"/>
      <c r="GS561" s="908"/>
      <c r="GT561" s="908"/>
      <c r="GW561" s="908"/>
      <c r="GX561" s="908"/>
      <c r="HA561" s="908"/>
      <c r="HB561" s="908"/>
      <c r="HE561" s="908"/>
      <c r="HF561" s="908"/>
      <c r="HI561" s="908"/>
      <c r="HJ561" s="908"/>
      <c r="HM561" s="908"/>
      <c r="HN561" s="908"/>
      <c r="HQ561" s="908"/>
      <c r="HR561" s="908"/>
      <c r="HU561" s="908"/>
      <c r="HV561" s="908"/>
      <c r="HY561" s="908"/>
      <c r="HZ561" s="908"/>
      <c r="IC561" s="908"/>
      <c r="ID561" s="908"/>
      <c r="IE561" s="908"/>
      <c r="IF561" s="908"/>
      <c r="IG561" s="908"/>
      <c r="IH561" s="908"/>
      <c r="IK561" s="908"/>
      <c r="IL561" s="908"/>
      <c r="IO561" s="908"/>
      <c r="IP561" s="908"/>
      <c r="IQ561" s="908"/>
      <c r="IR561" s="908"/>
      <c r="IS561" s="908"/>
      <c r="IT561" s="908"/>
      <c r="IU561" s="908"/>
      <c r="IV561" s="908"/>
      <c r="IW561" s="908"/>
      <c r="IX561" s="908"/>
      <c r="IY561" s="908"/>
      <c r="IZ561" s="908"/>
      <c r="JA561" s="908"/>
      <c r="JB561" s="908"/>
      <c r="JC561" s="908"/>
      <c r="JD561" s="908"/>
      <c r="JE561" s="908"/>
      <c r="JF561" s="908"/>
      <c r="JG561" s="908"/>
      <c r="JH561" s="908"/>
      <c r="JI561" s="908"/>
      <c r="JJ561" s="908"/>
      <c r="JK561" s="908"/>
      <c r="JL561" s="908"/>
      <c r="JM561" s="908"/>
      <c r="JN561" s="908"/>
      <c r="JO561" s="908"/>
      <c r="JP561" s="908"/>
      <c r="JQ561" s="908"/>
      <c r="JR561" s="908"/>
      <c r="JS561" s="908"/>
      <c r="JT561" s="908"/>
      <c r="JU561" s="908"/>
      <c r="JV561" s="908"/>
      <c r="JW561" s="908"/>
      <c r="JX561" s="908"/>
      <c r="JY561" s="908"/>
      <c r="JZ561" s="908"/>
      <c r="KA561" s="908"/>
      <c r="KB561" s="908"/>
      <c r="KC561" s="908"/>
      <c r="KD561" s="908"/>
      <c r="KE561" s="908"/>
      <c r="KF561" s="908"/>
      <c r="KG561" s="908"/>
      <c r="KH561" s="908"/>
      <c r="KI561" s="908"/>
      <c r="KJ561" s="908"/>
      <c r="KK561" s="908"/>
      <c r="KL561" s="908"/>
      <c r="KM561" s="908"/>
      <c r="KN561" s="908"/>
      <c r="KS561" s="908"/>
      <c r="KT561" s="908"/>
      <c r="LE561" s="908"/>
      <c r="LF561" s="908"/>
      <c r="LK561" s="908"/>
      <c r="LL561" s="908"/>
      <c r="LW561" s="908"/>
      <c r="LX561" s="908"/>
      <c r="MU561" s="908"/>
      <c r="MV561" s="908"/>
      <c r="NA561" s="908"/>
      <c r="NB561" s="908"/>
      <c r="NG561" s="908"/>
      <c r="NH561" s="908"/>
    </row>
    <row r="562" spans="4:372" s="891" customFormat="1" x14ac:dyDescent="0.25">
      <c r="D562" s="903"/>
      <c r="AD562" s="909"/>
      <c r="AE562" s="909"/>
      <c r="AF562" s="909"/>
      <c r="AG562" s="909"/>
      <c r="AH562" s="909"/>
      <c r="AI562" s="909"/>
      <c r="AJ562" s="909"/>
      <c r="AK562" s="909"/>
      <c r="AL562" s="909"/>
      <c r="AM562" s="909"/>
      <c r="AN562" s="909"/>
      <c r="AO562" s="909"/>
      <c r="AP562" s="909"/>
      <c r="BA562" s="908"/>
      <c r="BB562" s="908"/>
      <c r="BG562" s="908"/>
      <c r="BH562" s="908"/>
      <c r="BM562" s="908"/>
      <c r="BN562" s="908"/>
      <c r="BS562" s="908"/>
      <c r="BT562" s="908"/>
      <c r="BY562" s="908"/>
      <c r="BZ562" s="908"/>
      <c r="CE562" s="908"/>
      <c r="CF562" s="908"/>
      <c r="CK562" s="908"/>
      <c r="CL562" s="908"/>
      <c r="CQ562" s="908"/>
      <c r="CR562" s="908"/>
      <c r="CW562" s="908"/>
      <c r="CX562" s="908"/>
      <c r="DA562" s="908"/>
      <c r="DB562" s="908"/>
      <c r="DE562" s="908"/>
      <c r="DF562" s="908"/>
      <c r="DI562" s="908"/>
      <c r="DJ562" s="908"/>
      <c r="DK562" s="920"/>
      <c r="DL562" s="920"/>
      <c r="DM562" s="921"/>
      <c r="DN562" s="921"/>
      <c r="DO562" s="920"/>
      <c r="DP562" s="920"/>
      <c r="DQ562" s="911"/>
      <c r="DR562" s="911"/>
      <c r="DS562" s="912"/>
      <c r="DT562" s="912"/>
      <c r="DU562" s="911"/>
      <c r="DV562" s="911"/>
      <c r="DW562" s="911"/>
      <c r="DX562" s="911"/>
      <c r="DY562" s="911"/>
      <c r="DZ562" s="911"/>
      <c r="EA562" s="911"/>
      <c r="EB562" s="911"/>
      <c r="EC562" s="911"/>
      <c r="ED562" s="911"/>
      <c r="EE562" s="911"/>
      <c r="EF562" s="911"/>
      <c r="EG562" s="911"/>
      <c r="EH562" s="911"/>
      <c r="EI562" s="911"/>
      <c r="EJ562" s="911"/>
      <c r="EK562" s="911"/>
      <c r="EL562" s="911"/>
      <c r="EM562" s="911"/>
      <c r="EN562" s="911"/>
      <c r="EO562" s="911"/>
      <c r="EP562" s="911"/>
      <c r="EQ562" s="911"/>
      <c r="ER562" s="911"/>
      <c r="ES562" s="911"/>
      <c r="ET562" s="911"/>
      <c r="EU562" s="911"/>
      <c r="EV562" s="911"/>
      <c r="EW562" s="911"/>
      <c r="EX562" s="911"/>
      <c r="EY562" s="911"/>
      <c r="EZ562" s="911"/>
      <c r="FA562" s="911"/>
      <c r="FB562" s="911"/>
      <c r="FC562" s="911"/>
      <c r="FD562" s="911"/>
      <c r="FE562" s="911"/>
      <c r="FF562" s="911"/>
      <c r="FG562" s="911"/>
      <c r="FH562" s="911"/>
      <c r="FI562" s="911"/>
      <c r="FJ562" s="911"/>
      <c r="FK562" s="911"/>
      <c r="FL562" s="911"/>
      <c r="FM562" s="911"/>
      <c r="FN562" s="911"/>
      <c r="FO562" s="911"/>
      <c r="FP562" s="911"/>
      <c r="FQ562" s="911"/>
      <c r="FR562" s="911"/>
      <c r="FU562" s="908"/>
      <c r="FV562" s="908"/>
      <c r="FW562" s="908"/>
      <c r="FX562" s="908"/>
      <c r="FY562" s="908"/>
      <c r="FZ562" s="908"/>
      <c r="GC562" s="908"/>
      <c r="GD562" s="908"/>
      <c r="GG562" s="908"/>
      <c r="GH562" s="908"/>
      <c r="GK562" s="908"/>
      <c r="GL562" s="908"/>
      <c r="GO562" s="908"/>
      <c r="GP562" s="908"/>
      <c r="GS562" s="908"/>
      <c r="GT562" s="908"/>
      <c r="GW562" s="908"/>
      <c r="GX562" s="908"/>
      <c r="HA562" s="908"/>
      <c r="HB562" s="908"/>
      <c r="HE562" s="908"/>
      <c r="HF562" s="908"/>
      <c r="HI562" s="908"/>
      <c r="HJ562" s="908"/>
      <c r="HM562" s="908"/>
      <c r="HN562" s="908"/>
      <c r="HQ562" s="908"/>
      <c r="HR562" s="908"/>
      <c r="HU562" s="908"/>
      <c r="HV562" s="908"/>
      <c r="HY562" s="908"/>
      <c r="HZ562" s="908"/>
      <c r="IC562" s="908"/>
      <c r="ID562" s="908"/>
      <c r="IE562" s="908"/>
      <c r="IF562" s="908"/>
      <c r="IG562" s="908"/>
      <c r="IH562" s="908"/>
      <c r="IK562" s="908"/>
      <c r="IL562" s="908"/>
      <c r="IO562" s="908"/>
      <c r="IP562" s="908"/>
      <c r="IQ562" s="908"/>
      <c r="IR562" s="908"/>
      <c r="IS562" s="908"/>
      <c r="IT562" s="908"/>
      <c r="IU562" s="908"/>
      <c r="IV562" s="908"/>
      <c r="IW562" s="908"/>
      <c r="IX562" s="908"/>
      <c r="IY562" s="908"/>
      <c r="IZ562" s="908"/>
      <c r="JA562" s="908"/>
      <c r="JB562" s="908"/>
      <c r="JC562" s="908"/>
      <c r="JD562" s="908"/>
      <c r="JE562" s="908"/>
      <c r="JF562" s="908"/>
      <c r="JG562" s="908"/>
      <c r="JH562" s="908"/>
      <c r="JI562" s="908"/>
      <c r="JJ562" s="908"/>
      <c r="JK562" s="908"/>
      <c r="JL562" s="908"/>
      <c r="JM562" s="908"/>
      <c r="JN562" s="908"/>
      <c r="JO562" s="908"/>
      <c r="JP562" s="908"/>
      <c r="JQ562" s="908"/>
      <c r="JR562" s="908"/>
      <c r="JS562" s="908"/>
      <c r="JT562" s="908"/>
      <c r="JU562" s="908"/>
      <c r="JV562" s="908"/>
      <c r="JW562" s="908"/>
      <c r="JX562" s="908"/>
      <c r="JY562" s="908"/>
      <c r="JZ562" s="908"/>
      <c r="KA562" s="908"/>
      <c r="KB562" s="908"/>
      <c r="KC562" s="908"/>
      <c r="KD562" s="908"/>
      <c r="KE562" s="908"/>
      <c r="KF562" s="908"/>
      <c r="KG562" s="908"/>
      <c r="KH562" s="908"/>
      <c r="KI562" s="908"/>
      <c r="KJ562" s="908"/>
      <c r="KK562" s="908"/>
      <c r="KL562" s="908"/>
      <c r="KM562" s="908"/>
      <c r="KN562" s="908"/>
      <c r="KS562" s="908"/>
      <c r="KT562" s="908"/>
      <c r="LE562" s="908"/>
      <c r="LF562" s="908"/>
      <c r="LK562" s="908"/>
      <c r="LL562" s="908"/>
      <c r="LW562" s="908"/>
      <c r="LX562" s="908"/>
      <c r="MU562" s="908"/>
      <c r="MV562" s="908"/>
      <c r="NA562" s="908"/>
      <c r="NB562" s="908"/>
      <c r="NG562" s="908"/>
      <c r="NH562" s="908"/>
    </row>
    <row r="563" spans="4:372" s="891" customFormat="1" x14ac:dyDescent="0.25">
      <c r="D563" s="903"/>
      <c r="AD563" s="909"/>
      <c r="AE563" s="909"/>
      <c r="AF563" s="909"/>
      <c r="AG563" s="909"/>
      <c r="AH563" s="909"/>
      <c r="AI563" s="909"/>
      <c r="AJ563" s="909"/>
      <c r="AK563" s="909"/>
      <c r="AL563" s="909"/>
      <c r="AM563" s="909"/>
      <c r="AN563" s="909"/>
      <c r="AO563" s="909"/>
      <c r="AP563" s="909"/>
      <c r="BA563" s="908"/>
      <c r="BB563" s="908"/>
      <c r="BG563" s="908"/>
      <c r="BH563" s="908"/>
      <c r="BM563" s="908"/>
      <c r="BN563" s="908"/>
      <c r="BS563" s="908"/>
      <c r="BT563" s="908"/>
      <c r="BY563" s="908"/>
      <c r="BZ563" s="908"/>
      <c r="CE563" s="908"/>
      <c r="CF563" s="908"/>
      <c r="CK563" s="908"/>
      <c r="CL563" s="908"/>
      <c r="CQ563" s="908"/>
      <c r="CR563" s="908"/>
      <c r="CW563" s="908"/>
      <c r="CX563" s="908"/>
      <c r="DA563" s="908"/>
      <c r="DB563" s="908"/>
      <c r="DE563" s="908"/>
      <c r="DF563" s="908"/>
      <c r="DI563" s="908"/>
      <c r="DJ563" s="908"/>
      <c r="DK563" s="920"/>
      <c r="DL563" s="920"/>
      <c r="DM563" s="921"/>
      <c r="DN563" s="921"/>
      <c r="DO563" s="920"/>
      <c r="DP563" s="920"/>
      <c r="DQ563" s="911"/>
      <c r="DR563" s="911"/>
      <c r="DS563" s="912"/>
      <c r="DT563" s="912"/>
      <c r="DU563" s="911"/>
      <c r="DV563" s="911"/>
      <c r="DW563" s="911"/>
      <c r="DX563" s="911"/>
      <c r="DY563" s="911"/>
      <c r="DZ563" s="911"/>
      <c r="EA563" s="911"/>
      <c r="EB563" s="911"/>
      <c r="EC563" s="911"/>
      <c r="ED563" s="911"/>
      <c r="EE563" s="911"/>
      <c r="EF563" s="911"/>
      <c r="EG563" s="911"/>
      <c r="EH563" s="911"/>
      <c r="EI563" s="911"/>
      <c r="EJ563" s="911"/>
      <c r="EK563" s="911"/>
      <c r="EL563" s="911"/>
      <c r="EM563" s="911"/>
      <c r="EN563" s="911"/>
      <c r="EO563" s="911"/>
      <c r="EP563" s="911"/>
      <c r="EQ563" s="911"/>
      <c r="ER563" s="911"/>
      <c r="ES563" s="911"/>
      <c r="ET563" s="911"/>
      <c r="EU563" s="911"/>
      <c r="EV563" s="911"/>
      <c r="EW563" s="911"/>
      <c r="EX563" s="911"/>
      <c r="EY563" s="911"/>
      <c r="EZ563" s="911"/>
      <c r="FA563" s="911"/>
      <c r="FB563" s="911"/>
      <c r="FC563" s="911"/>
      <c r="FD563" s="911"/>
      <c r="FE563" s="911"/>
      <c r="FF563" s="911"/>
      <c r="FG563" s="911"/>
      <c r="FH563" s="911"/>
      <c r="FI563" s="911"/>
      <c r="FJ563" s="911"/>
      <c r="FK563" s="911"/>
      <c r="FL563" s="911"/>
      <c r="FM563" s="911"/>
      <c r="FN563" s="911"/>
      <c r="FO563" s="911"/>
      <c r="FP563" s="911"/>
      <c r="FQ563" s="911"/>
      <c r="FR563" s="911"/>
      <c r="FU563" s="908"/>
      <c r="FV563" s="908"/>
      <c r="FW563" s="908"/>
      <c r="FX563" s="908"/>
      <c r="FY563" s="908"/>
      <c r="FZ563" s="908"/>
      <c r="GC563" s="908"/>
      <c r="GD563" s="908"/>
      <c r="GG563" s="908"/>
      <c r="GH563" s="908"/>
      <c r="GK563" s="908"/>
      <c r="GL563" s="908"/>
      <c r="GO563" s="908"/>
      <c r="GP563" s="908"/>
      <c r="GS563" s="908"/>
      <c r="GT563" s="908"/>
      <c r="GW563" s="908"/>
      <c r="GX563" s="908"/>
      <c r="HA563" s="908"/>
      <c r="HB563" s="908"/>
      <c r="HE563" s="908"/>
      <c r="HF563" s="908"/>
      <c r="HI563" s="908"/>
      <c r="HJ563" s="908"/>
      <c r="HM563" s="908"/>
      <c r="HN563" s="908"/>
      <c r="HQ563" s="908"/>
      <c r="HR563" s="908"/>
      <c r="HU563" s="908"/>
      <c r="HV563" s="908"/>
      <c r="HY563" s="908"/>
      <c r="HZ563" s="908"/>
      <c r="IC563" s="908"/>
      <c r="ID563" s="908"/>
      <c r="IE563" s="908"/>
      <c r="IF563" s="908"/>
      <c r="IG563" s="908"/>
      <c r="IH563" s="908"/>
      <c r="IK563" s="908"/>
      <c r="IL563" s="908"/>
      <c r="IO563" s="908"/>
      <c r="IP563" s="908"/>
      <c r="IQ563" s="908"/>
      <c r="IR563" s="908"/>
      <c r="IS563" s="908"/>
      <c r="IT563" s="908"/>
      <c r="IU563" s="908"/>
      <c r="IV563" s="908"/>
      <c r="IW563" s="908"/>
      <c r="IX563" s="908"/>
      <c r="IY563" s="908"/>
      <c r="IZ563" s="908"/>
      <c r="JA563" s="908"/>
      <c r="JB563" s="908"/>
      <c r="JC563" s="908"/>
      <c r="JD563" s="908"/>
      <c r="JE563" s="908"/>
      <c r="JF563" s="908"/>
      <c r="JG563" s="908"/>
      <c r="JH563" s="908"/>
      <c r="JI563" s="908"/>
      <c r="JJ563" s="908"/>
      <c r="JK563" s="908"/>
      <c r="JL563" s="908"/>
      <c r="JM563" s="908"/>
      <c r="JN563" s="908"/>
      <c r="JO563" s="908"/>
      <c r="JP563" s="908"/>
      <c r="JQ563" s="908"/>
      <c r="JR563" s="908"/>
      <c r="JS563" s="908"/>
      <c r="JT563" s="908"/>
      <c r="JU563" s="908"/>
      <c r="JV563" s="908"/>
      <c r="JW563" s="908"/>
      <c r="JX563" s="908"/>
      <c r="JY563" s="908"/>
      <c r="JZ563" s="908"/>
      <c r="KA563" s="908"/>
      <c r="KB563" s="908"/>
      <c r="KC563" s="908"/>
      <c r="KD563" s="908"/>
      <c r="KE563" s="908"/>
      <c r="KF563" s="908"/>
      <c r="KG563" s="908"/>
      <c r="KH563" s="908"/>
      <c r="KI563" s="908"/>
      <c r="KJ563" s="908"/>
      <c r="KK563" s="908"/>
      <c r="KL563" s="908"/>
      <c r="KM563" s="908"/>
      <c r="KN563" s="908"/>
      <c r="KS563" s="908"/>
      <c r="KT563" s="908"/>
      <c r="LE563" s="908"/>
      <c r="LF563" s="908"/>
      <c r="LK563" s="908"/>
      <c r="LL563" s="908"/>
      <c r="LW563" s="908"/>
      <c r="LX563" s="908"/>
      <c r="MU563" s="908"/>
      <c r="MV563" s="908"/>
      <c r="NA563" s="908"/>
      <c r="NB563" s="908"/>
      <c r="NG563" s="908"/>
      <c r="NH563" s="908"/>
    </row>
    <row r="564" spans="4:372" s="891" customFormat="1" x14ac:dyDescent="0.25">
      <c r="D564" s="903"/>
      <c r="AD564" s="909"/>
      <c r="AE564" s="909"/>
      <c r="AF564" s="909"/>
      <c r="AG564" s="909"/>
      <c r="AH564" s="909"/>
      <c r="AI564" s="909"/>
      <c r="AJ564" s="909"/>
      <c r="AK564" s="909"/>
      <c r="AL564" s="909"/>
      <c r="AM564" s="909"/>
      <c r="AN564" s="909"/>
      <c r="AO564" s="909"/>
      <c r="AP564" s="909"/>
      <c r="BA564" s="908"/>
      <c r="BB564" s="908"/>
      <c r="BG564" s="908"/>
      <c r="BH564" s="908"/>
      <c r="BM564" s="908"/>
      <c r="BN564" s="908"/>
      <c r="BS564" s="908"/>
      <c r="BT564" s="908"/>
      <c r="BY564" s="908"/>
      <c r="BZ564" s="908"/>
      <c r="CE564" s="908"/>
      <c r="CF564" s="908"/>
      <c r="CK564" s="908"/>
      <c r="CL564" s="908"/>
      <c r="CQ564" s="908"/>
      <c r="CR564" s="908"/>
      <c r="CW564" s="908"/>
      <c r="CX564" s="908"/>
      <c r="DA564" s="908"/>
      <c r="DB564" s="908"/>
      <c r="DE564" s="908"/>
      <c r="DF564" s="908"/>
      <c r="DI564" s="908"/>
      <c r="DJ564" s="908"/>
      <c r="DK564" s="920"/>
      <c r="DL564" s="920"/>
      <c r="DM564" s="921"/>
      <c r="DN564" s="921"/>
      <c r="DO564" s="920"/>
      <c r="DP564" s="920"/>
      <c r="DQ564" s="911"/>
      <c r="DR564" s="911"/>
      <c r="DS564" s="912"/>
      <c r="DT564" s="912"/>
      <c r="DU564" s="911"/>
      <c r="DV564" s="911"/>
      <c r="DW564" s="911"/>
      <c r="DX564" s="911"/>
      <c r="DY564" s="911"/>
      <c r="DZ564" s="911"/>
      <c r="EA564" s="911"/>
      <c r="EB564" s="911"/>
      <c r="EC564" s="911"/>
      <c r="ED564" s="911"/>
      <c r="EE564" s="911"/>
      <c r="EF564" s="911"/>
      <c r="EG564" s="911"/>
      <c r="EH564" s="911"/>
      <c r="EI564" s="911"/>
      <c r="EJ564" s="911"/>
      <c r="EK564" s="911"/>
      <c r="EL564" s="911"/>
      <c r="EM564" s="911"/>
      <c r="EN564" s="911"/>
      <c r="EO564" s="911"/>
      <c r="EP564" s="911"/>
      <c r="EQ564" s="911"/>
      <c r="ER564" s="911"/>
      <c r="ES564" s="911"/>
      <c r="ET564" s="911"/>
      <c r="EU564" s="911"/>
      <c r="EV564" s="911"/>
      <c r="EW564" s="911"/>
      <c r="EX564" s="911"/>
      <c r="EY564" s="911"/>
      <c r="EZ564" s="911"/>
      <c r="FA564" s="911"/>
      <c r="FB564" s="911"/>
      <c r="FC564" s="911"/>
      <c r="FD564" s="911"/>
      <c r="FE564" s="911"/>
      <c r="FF564" s="911"/>
      <c r="FG564" s="911"/>
      <c r="FH564" s="911"/>
      <c r="FI564" s="911"/>
      <c r="FJ564" s="911"/>
      <c r="FK564" s="911"/>
      <c r="FL564" s="911"/>
      <c r="FM564" s="911"/>
      <c r="FN564" s="911"/>
      <c r="FO564" s="911"/>
      <c r="FP564" s="911"/>
      <c r="FQ564" s="911"/>
      <c r="FR564" s="911"/>
      <c r="FU564" s="908"/>
      <c r="FV564" s="908"/>
      <c r="FW564" s="908"/>
      <c r="FX564" s="908"/>
      <c r="FY564" s="908"/>
      <c r="FZ564" s="908"/>
      <c r="GC564" s="908"/>
      <c r="GD564" s="908"/>
      <c r="GG564" s="908"/>
      <c r="GH564" s="908"/>
      <c r="GK564" s="908"/>
      <c r="GL564" s="908"/>
      <c r="GO564" s="908"/>
      <c r="GP564" s="908"/>
      <c r="GS564" s="908"/>
      <c r="GT564" s="908"/>
      <c r="GW564" s="908"/>
      <c r="GX564" s="908"/>
      <c r="HA564" s="908"/>
      <c r="HB564" s="908"/>
      <c r="HE564" s="908"/>
      <c r="HF564" s="908"/>
      <c r="HI564" s="908"/>
      <c r="HJ564" s="908"/>
      <c r="HM564" s="908"/>
      <c r="HN564" s="908"/>
      <c r="HQ564" s="908"/>
      <c r="HR564" s="908"/>
      <c r="HU564" s="908"/>
      <c r="HV564" s="908"/>
      <c r="HY564" s="908"/>
      <c r="HZ564" s="908"/>
      <c r="IC564" s="908"/>
      <c r="ID564" s="908"/>
      <c r="IE564" s="908"/>
      <c r="IF564" s="908"/>
      <c r="IG564" s="908"/>
      <c r="IH564" s="908"/>
      <c r="IK564" s="908"/>
      <c r="IL564" s="908"/>
      <c r="IO564" s="908"/>
      <c r="IP564" s="908"/>
      <c r="IQ564" s="908"/>
      <c r="IR564" s="908"/>
      <c r="IS564" s="908"/>
      <c r="IT564" s="908"/>
      <c r="IU564" s="908"/>
      <c r="IV564" s="908"/>
      <c r="IW564" s="908"/>
      <c r="IX564" s="908"/>
      <c r="IY564" s="908"/>
      <c r="IZ564" s="908"/>
      <c r="JA564" s="908"/>
      <c r="JB564" s="908"/>
      <c r="JC564" s="908"/>
      <c r="JD564" s="908"/>
      <c r="JE564" s="908"/>
      <c r="JF564" s="908"/>
      <c r="JG564" s="908"/>
      <c r="JH564" s="908"/>
      <c r="JI564" s="908"/>
      <c r="JJ564" s="908"/>
      <c r="JK564" s="908"/>
      <c r="JL564" s="908"/>
      <c r="JM564" s="908"/>
      <c r="JN564" s="908"/>
      <c r="JO564" s="908"/>
      <c r="JP564" s="908"/>
      <c r="JQ564" s="908"/>
      <c r="JR564" s="908"/>
      <c r="JS564" s="908"/>
      <c r="JT564" s="908"/>
      <c r="JU564" s="908"/>
      <c r="JV564" s="908"/>
      <c r="JW564" s="908"/>
      <c r="JX564" s="908"/>
      <c r="JY564" s="908"/>
      <c r="JZ564" s="908"/>
      <c r="KA564" s="908"/>
      <c r="KB564" s="908"/>
      <c r="KC564" s="908"/>
      <c r="KD564" s="908"/>
      <c r="KE564" s="908"/>
      <c r="KF564" s="908"/>
      <c r="KG564" s="908"/>
      <c r="KH564" s="908"/>
      <c r="KI564" s="908"/>
      <c r="KJ564" s="908"/>
      <c r="KK564" s="908"/>
      <c r="KL564" s="908"/>
      <c r="KM564" s="908"/>
      <c r="KN564" s="908"/>
      <c r="KS564" s="908"/>
      <c r="KT564" s="908"/>
      <c r="LE564" s="908"/>
      <c r="LF564" s="908"/>
      <c r="LK564" s="908"/>
      <c r="LL564" s="908"/>
      <c r="LW564" s="908"/>
      <c r="LX564" s="908"/>
      <c r="MU564" s="908"/>
      <c r="MV564" s="908"/>
      <c r="NA564" s="908"/>
      <c r="NB564" s="908"/>
      <c r="NG564" s="908"/>
      <c r="NH564" s="908"/>
    </row>
    <row r="565" spans="4:372" s="891" customFormat="1" x14ac:dyDescent="0.25">
      <c r="D565" s="903"/>
      <c r="AD565" s="909"/>
      <c r="AE565" s="909"/>
      <c r="AF565" s="909"/>
      <c r="AG565" s="909"/>
      <c r="AH565" s="909"/>
      <c r="AI565" s="909"/>
      <c r="AJ565" s="909"/>
      <c r="AK565" s="909"/>
      <c r="AL565" s="909"/>
      <c r="AM565" s="909"/>
      <c r="AN565" s="909"/>
      <c r="AO565" s="909"/>
      <c r="AP565" s="909"/>
      <c r="BA565" s="908"/>
      <c r="BB565" s="908"/>
      <c r="BG565" s="908"/>
      <c r="BH565" s="908"/>
      <c r="BM565" s="908"/>
      <c r="BN565" s="908"/>
      <c r="BS565" s="908"/>
      <c r="BT565" s="908"/>
      <c r="BY565" s="908"/>
      <c r="BZ565" s="908"/>
      <c r="CE565" s="908"/>
      <c r="CF565" s="908"/>
      <c r="CK565" s="908"/>
      <c r="CL565" s="908"/>
      <c r="CQ565" s="908"/>
      <c r="CR565" s="908"/>
      <c r="CW565" s="908"/>
      <c r="CX565" s="908"/>
      <c r="DA565" s="908"/>
      <c r="DB565" s="908"/>
      <c r="DE565" s="908"/>
      <c r="DF565" s="908"/>
      <c r="DI565" s="908"/>
      <c r="DJ565" s="908"/>
      <c r="DK565" s="920"/>
      <c r="DL565" s="920"/>
      <c r="DM565" s="921"/>
      <c r="DN565" s="921"/>
      <c r="DO565" s="920"/>
      <c r="DP565" s="920"/>
      <c r="DQ565" s="911"/>
      <c r="DR565" s="911"/>
      <c r="DS565" s="912"/>
      <c r="DT565" s="912"/>
      <c r="DU565" s="911"/>
      <c r="DV565" s="911"/>
      <c r="DW565" s="911"/>
      <c r="DX565" s="911"/>
      <c r="DY565" s="911"/>
      <c r="DZ565" s="911"/>
      <c r="EA565" s="911"/>
      <c r="EB565" s="911"/>
      <c r="EC565" s="911"/>
      <c r="ED565" s="911"/>
      <c r="EE565" s="911"/>
      <c r="EF565" s="911"/>
      <c r="EG565" s="911"/>
      <c r="EH565" s="911"/>
      <c r="EI565" s="911"/>
      <c r="EJ565" s="911"/>
      <c r="EK565" s="911"/>
      <c r="EL565" s="911"/>
      <c r="EM565" s="911"/>
      <c r="EN565" s="911"/>
      <c r="EO565" s="911"/>
      <c r="EP565" s="911"/>
      <c r="EQ565" s="911"/>
      <c r="ER565" s="911"/>
      <c r="ES565" s="911"/>
      <c r="ET565" s="911"/>
      <c r="EU565" s="911"/>
      <c r="EV565" s="911"/>
      <c r="EW565" s="911"/>
      <c r="EX565" s="911"/>
      <c r="EY565" s="911"/>
      <c r="EZ565" s="911"/>
      <c r="FA565" s="911"/>
      <c r="FB565" s="911"/>
      <c r="FC565" s="911"/>
      <c r="FD565" s="911"/>
      <c r="FE565" s="911"/>
      <c r="FF565" s="911"/>
      <c r="FG565" s="911"/>
      <c r="FH565" s="911"/>
      <c r="FI565" s="911"/>
      <c r="FJ565" s="911"/>
      <c r="FK565" s="911"/>
      <c r="FL565" s="911"/>
      <c r="FM565" s="911"/>
      <c r="FN565" s="911"/>
      <c r="FO565" s="911"/>
      <c r="FP565" s="911"/>
      <c r="FQ565" s="911"/>
      <c r="FR565" s="911"/>
      <c r="FU565" s="908"/>
      <c r="FV565" s="908"/>
      <c r="FW565" s="908"/>
      <c r="FX565" s="908"/>
      <c r="FY565" s="908"/>
      <c r="FZ565" s="908"/>
      <c r="GC565" s="908"/>
      <c r="GD565" s="908"/>
      <c r="GG565" s="908"/>
      <c r="GH565" s="908"/>
      <c r="GK565" s="908"/>
      <c r="GL565" s="908"/>
      <c r="GO565" s="908"/>
      <c r="GP565" s="908"/>
      <c r="GS565" s="908"/>
      <c r="GT565" s="908"/>
      <c r="GW565" s="908"/>
      <c r="GX565" s="908"/>
      <c r="HA565" s="908"/>
      <c r="HB565" s="908"/>
      <c r="HE565" s="908"/>
      <c r="HF565" s="908"/>
      <c r="HI565" s="908"/>
      <c r="HJ565" s="908"/>
      <c r="HM565" s="908"/>
      <c r="HN565" s="908"/>
      <c r="HQ565" s="908"/>
      <c r="HR565" s="908"/>
      <c r="HU565" s="908"/>
      <c r="HV565" s="908"/>
      <c r="HY565" s="908"/>
      <c r="HZ565" s="908"/>
      <c r="IC565" s="908"/>
      <c r="ID565" s="908"/>
      <c r="IE565" s="908"/>
      <c r="IF565" s="908"/>
      <c r="IG565" s="908"/>
      <c r="IH565" s="908"/>
      <c r="IK565" s="908"/>
      <c r="IL565" s="908"/>
      <c r="IO565" s="908"/>
      <c r="IP565" s="908"/>
      <c r="IQ565" s="908"/>
      <c r="IR565" s="908"/>
      <c r="IS565" s="908"/>
      <c r="IT565" s="908"/>
      <c r="IU565" s="908"/>
      <c r="IV565" s="908"/>
      <c r="IW565" s="908"/>
      <c r="IX565" s="908"/>
      <c r="IY565" s="908"/>
      <c r="IZ565" s="908"/>
      <c r="JA565" s="908"/>
      <c r="JB565" s="908"/>
      <c r="JC565" s="908"/>
      <c r="JD565" s="908"/>
      <c r="JE565" s="908"/>
      <c r="JF565" s="908"/>
      <c r="JG565" s="908"/>
      <c r="JH565" s="908"/>
      <c r="JI565" s="908"/>
      <c r="JJ565" s="908"/>
      <c r="JK565" s="908"/>
      <c r="JL565" s="908"/>
      <c r="JM565" s="908"/>
      <c r="JN565" s="908"/>
      <c r="JO565" s="908"/>
      <c r="JP565" s="908"/>
      <c r="JQ565" s="908"/>
      <c r="JR565" s="908"/>
      <c r="JS565" s="908"/>
      <c r="JT565" s="908"/>
      <c r="JU565" s="908"/>
      <c r="JV565" s="908"/>
      <c r="JW565" s="908"/>
      <c r="JX565" s="908"/>
      <c r="JY565" s="908"/>
      <c r="JZ565" s="908"/>
      <c r="KA565" s="908"/>
      <c r="KB565" s="908"/>
      <c r="KC565" s="908"/>
      <c r="KD565" s="908"/>
      <c r="KE565" s="908"/>
      <c r="KF565" s="908"/>
      <c r="KG565" s="908"/>
      <c r="KH565" s="908"/>
      <c r="KI565" s="908"/>
      <c r="KJ565" s="908"/>
      <c r="KK565" s="908"/>
      <c r="KL565" s="908"/>
      <c r="KM565" s="908"/>
      <c r="KN565" s="908"/>
      <c r="KS565" s="908"/>
      <c r="KT565" s="908"/>
      <c r="LE565" s="908"/>
      <c r="LF565" s="908"/>
      <c r="LK565" s="908"/>
      <c r="LL565" s="908"/>
      <c r="LW565" s="908"/>
      <c r="LX565" s="908"/>
      <c r="MU565" s="908"/>
      <c r="MV565" s="908"/>
      <c r="NA565" s="908"/>
      <c r="NB565" s="908"/>
      <c r="NG565" s="908"/>
      <c r="NH565" s="908"/>
    </row>
    <row r="566" spans="4:372" s="891" customFormat="1" x14ac:dyDescent="0.25">
      <c r="D566" s="903"/>
      <c r="AD566" s="909"/>
      <c r="AE566" s="909"/>
      <c r="AF566" s="909"/>
      <c r="AG566" s="909"/>
      <c r="AH566" s="909"/>
      <c r="AI566" s="909"/>
      <c r="AJ566" s="909"/>
      <c r="AK566" s="909"/>
      <c r="AL566" s="909"/>
      <c r="AM566" s="909"/>
      <c r="AN566" s="909"/>
      <c r="AO566" s="909"/>
      <c r="AP566" s="909"/>
      <c r="BA566" s="908"/>
      <c r="BB566" s="908"/>
      <c r="BG566" s="908"/>
      <c r="BH566" s="908"/>
      <c r="BM566" s="908"/>
      <c r="BN566" s="908"/>
      <c r="BS566" s="908"/>
      <c r="BT566" s="908"/>
      <c r="BY566" s="908"/>
      <c r="BZ566" s="908"/>
      <c r="CE566" s="908"/>
      <c r="CF566" s="908"/>
      <c r="CK566" s="908"/>
      <c r="CL566" s="908"/>
      <c r="CQ566" s="908"/>
      <c r="CR566" s="908"/>
      <c r="CW566" s="908"/>
      <c r="CX566" s="908"/>
      <c r="DA566" s="908"/>
      <c r="DB566" s="908"/>
      <c r="DE566" s="908"/>
      <c r="DF566" s="908"/>
      <c r="DI566" s="908"/>
      <c r="DJ566" s="908"/>
      <c r="DK566" s="920"/>
      <c r="DL566" s="920"/>
      <c r="DM566" s="921"/>
      <c r="DN566" s="921"/>
      <c r="DO566" s="920"/>
      <c r="DP566" s="920"/>
      <c r="DQ566" s="911"/>
      <c r="DR566" s="911"/>
      <c r="DS566" s="912"/>
      <c r="DT566" s="912"/>
      <c r="DU566" s="911"/>
      <c r="DV566" s="911"/>
      <c r="DW566" s="911"/>
      <c r="DX566" s="911"/>
      <c r="DY566" s="911"/>
      <c r="DZ566" s="911"/>
      <c r="EA566" s="911"/>
      <c r="EB566" s="911"/>
      <c r="EC566" s="911"/>
      <c r="ED566" s="911"/>
      <c r="EE566" s="911"/>
      <c r="EF566" s="911"/>
      <c r="EG566" s="911"/>
      <c r="EH566" s="911"/>
      <c r="EI566" s="911"/>
      <c r="EJ566" s="911"/>
      <c r="EK566" s="911"/>
      <c r="EL566" s="911"/>
      <c r="EM566" s="911"/>
      <c r="EN566" s="911"/>
      <c r="EO566" s="911"/>
      <c r="EP566" s="911"/>
      <c r="EQ566" s="911"/>
      <c r="ER566" s="911"/>
      <c r="ES566" s="911"/>
      <c r="ET566" s="911"/>
      <c r="EU566" s="911"/>
      <c r="EV566" s="911"/>
      <c r="EW566" s="911"/>
      <c r="EX566" s="911"/>
      <c r="EY566" s="911"/>
      <c r="EZ566" s="911"/>
      <c r="FA566" s="911"/>
      <c r="FB566" s="911"/>
      <c r="FC566" s="911"/>
      <c r="FD566" s="911"/>
      <c r="FE566" s="911"/>
      <c r="FF566" s="911"/>
      <c r="FG566" s="911"/>
      <c r="FH566" s="911"/>
      <c r="FI566" s="911"/>
      <c r="FJ566" s="911"/>
      <c r="FK566" s="911"/>
      <c r="FL566" s="911"/>
      <c r="FM566" s="911"/>
      <c r="FN566" s="911"/>
      <c r="FO566" s="911"/>
      <c r="FP566" s="911"/>
      <c r="FQ566" s="911"/>
      <c r="FR566" s="911"/>
      <c r="FU566" s="908"/>
      <c r="FV566" s="908"/>
      <c r="FW566" s="908"/>
      <c r="FX566" s="908"/>
      <c r="FY566" s="908"/>
      <c r="FZ566" s="908"/>
      <c r="GC566" s="908"/>
      <c r="GD566" s="908"/>
      <c r="GG566" s="908"/>
      <c r="GH566" s="908"/>
      <c r="GK566" s="908"/>
      <c r="GL566" s="908"/>
      <c r="GO566" s="908"/>
      <c r="GP566" s="908"/>
      <c r="GS566" s="908"/>
      <c r="GT566" s="908"/>
      <c r="GW566" s="908"/>
      <c r="GX566" s="908"/>
      <c r="HA566" s="908"/>
      <c r="HB566" s="908"/>
      <c r="HE566" s="908"/>
      <c r="HF566" s="908"/>
      <c r="HI566" s="908"/>
      <c r="HJ566" s="908"/>
      <c r="HM566" s="908"/>
      <c r="HN566" s="908"/>
      <c r="HQ566" s="908"/>
      <c r="HR566" s="908"/>
      <c r="HU566" s="908"/>
      <c r="HV566" s="908"/>
      <c r="HY566" s="908"/>
      <c r="HZ566" s="908"/>
      <c r="IC566" s="908"/>
      <c r="ID566" s="908"/>
      <c r="IE566" s="908"/>
      <c r="IF566" s="908"/>
      <c r="IG566" s="908"/>
      <c r="IH566" s="908"/>
      <c r="IK566" s="908"/>
      <c r="IL566" s="908"/>
      <c r="IO566" s="908"/>
      <c r="IP566" s="908"/>
      <c r="IQ566" s="908"/>
      <c r="IR566" s="908"/>
      <c r="IS566" s="908"/>
      <c r="IT566" s="908"/>
      <c r="IU566" s="908"/>
      <c r="IV566" s="908"/>
      <c r="IW566" s="908"/>
      <c r="IX566" s="908"/>
      <c r="IY566" s="908"/>
      <c r="IZ566" s="908"/>
      <c r="JA566" s="908"/>
      <c r="JB566" s="908"/>
      <c r="JC566" s="908"/>
      <c r="JD566" s="908"/>
      <c r="JE566" s="908"/>
      <c r="JF566" s="908"/>
      <c r="JG566" s="908"/>
      <c r="JH566" s="908"/>
      <c r="JI566" s="908"/>
      <c r="JJ566" s="908"/>
      <c r="JK566" s="908"/>
      <c r="JL566" s="908"/>
      <c r="JM566" s="908"/>
      <c r="JN566" s="908"/>
      <c r="JO566" s="908"/>
      <c r="JP566" s="908"/>
      <c r="JQ566" s="908"/>
      <c r="JR566" s="908"/>
      <c r="JS566" s="908"/>
      <c r="JT566" s="908"/>
      <c r="JU566" s="908"/>
      <c r="JV566" s="908"/>
      <c r="JW566" s="908"/>
      <c r="JX566" s="908"/>
      <c r="JY566" s="908"/>
      <c r="JZ566" s="908"/>
      <c r="KA566" s="908"/>
      <c r="KB566" s="908"/>
      <c r="KC566" s="908"/>
      <c r="KD566" s="908"/>
      <c r="KE566" s="908"/>
      <c r="KF566" s="908"/>
      <c r="KG566" s="908"/>
      <c r="KH566" s="908"/>
      <c r="KI566" s="908"/>
      <c r="KJ566" s="908"/>
      <c r="KK566" s="908"/>
      <c r="KL566" s="908"/>
      <c r="KM566" s="908"/>
      <c r="KN566" s="908"/>
      <c r="KS566" s="908"/>
      <c r="KT566" s="908"/>
      <c r="LE566" s="908"/>
      <c r="LF566" s="908"/>
      <c r="LK566" s="908"/>
      <c r="LL566" s="908"/>
      <c r="LW566" s="908"/>
      <c r="LX566" s="908"/>
      <c r="MU566" s="908"/>
      <c r="MV566" s="908"/>
      <c r="NA566" s="908"/>
      <c r="NB566" s="908"/>
      <c r="NG566" s="908"/>
      <c r="NH566" s="908"/>
    </row>
    <row r="567" spans="4:372" s="891" customFormat="1" x14ac:dyDescent="0.25">
      <c r="D567" s="903"/>
      <c r="AD567" s="909"/>
      <c r="AE567" s="909"/>
      <c r="AF567" s="909"/>
      <c r="AG567" s="909"/>
      <c r="AH567" s="909"/>
      <c r="AI567" s="909"/>
      <c r="AJ567" s="909"/>
      <c r="AK567" s="909"/>
      <c r="AL567" s="909"/>
      <c r="AM567" s="909"/>
      <c r="AN567" s="909"/>
      <c r="AO567" s="909"/>
      <c r="AP567" s="909"/>
      <c r="BA567" s="908"/>
      <c r="BB567" s="908"/>
      <c r="BG567" s="908"/>
      <c r="BH567" s="908"/>
      <c r="BM567" s="908"/>
      <c r="BN567" s="908"/>
      <c r="BS567" s="908"/>
      <c r="BT567" s="908"/>
      <c r="BY567" s="908"/>
      <c r="BZ567" s="908"/>
      <c r="CE567" s="908"/>
      <c r="CF567" s="908"/>
      <c r="CK567" s="908"/>
      <c r="CL567" s="908"/>
      <c r="CQ567" s="908"/>
      <c r="CR567" s="908"/>
      <c r="CW567" s="908"/>
      <c r="CX567" s="908"/>
      <c r="DA567" s="908"/>
      <c r="DB567" s="908"/>
      <c r="DE567" s="908"/>
      <c r="DF567" s="908"/>
      <c r="DI567" s="908"/>
      <c r="DJ567" s="908"/>
      <c r="DK567" s="920"/>
      <c r="DL567" s="920"/>
      <c r="DM567" s="921"/>
      <c r="DN567" s="921"/>
      <c r="DO567" s="920"/>
      <c r="DP567" s="920"/>
      <c r="DQ567" s="911"/>
      <c r="DR567" s="911"/>
      <c r="DS567" s="912"/>
      <c r="DT567" s="912"/>
      <c r="DU567" s="911"/>
      <c r="DV567" s="911"/>
      <c r="DW567" s="911"/>
      <c r="DX567" s="911"/>
      <c r="DY567" s="911"/>
      <c r="DZ567" s="911"/>
      <c r="EA567" s="911"/>
      <c r="EB567" s="911"/>
      <c r="EC567" s="911"/>
      <c r="ED567" s="911"/>
      <c r="EE567" s="911"/>
      <c r="EF567" s="911"/>
      <c r="EG567" s="911"/>
      <c r="EH567" s="911"/>
      <c r="EI567" s="911"/>
      <c r="EJ567" s="911"/>
      <c r="EK567" s="911"/>
      <c r="EL567" s="911"/>
      <c r="EM567" s="911"/>
      <c r="EN567" s="911"/>
      <c r="EO567" s="911"/>
      <c r="EP567" s="911"/>
      <c r="EQ567" s="911"/>
      <c r="ER567" s="911"/>
      <c r="ES567" s="911"/>
      <c r="ET567" s="911"/>
      <c r="EU567" s="911"/>
      <c r="EV567" s="911"/>
      <c r="EW567" s="911"/>
      <c r="EX567" s="911"/>
      <c r="EY567" s="911"/>
      <c r="EZ567" s="911"/>
      <c r="FA567" s="911"/>
      <c r="FB567" s="911"/>
      <c r="FC567" s="911"/>
      <c r="FD567" s="911"/>
      <c r="FE567" s="911"/>
      <c r="FF567" s="911"/>
      <c r="FG567" s="911"/>
      <c r="FH567" s="911"/>
      <c r="FI567" s="911"/>
      <c r="FJ567" s="911"/>
      <c r="FK567" s="911"/>
      <c r="FL567" s="911"/>
      <c r="FM567" s="911"/>
      <c r="FN567" s="911"/>
      <c r="FO567" s="911"/>
      <c r="FP567" s="911"/>
      <c r="FQ567" s="911"/>
      <c r="FR567" s="911"/>
      <c r="FU567" s="908"/>
      <c r="FV567" s="908"/>
      <c r="FW567" s="908"/>
      <c r="FX567" s="908"/>
      <c r="FY567" s="908"/>
      <c r="FZ567" s="908"/>
      <c r="GC567" s="908"/>
      <c r="GD567" s="908"/>
      <c r="GG567" s="908"/>
      <c r="GH567" s="908"/>
      <c r="GK567" s="908"/>
      <c r="GL567" s="908"/>
      <c r="GO567" s="908"/>
      <c r="GP567" s="908"/>
      <c r="GS567" s="908"/>
      <c r="GT567" s="908"/>
      <c r="GW567" s="908"/>
      <c r="GX567" s="908"/>
      <c r="HA567" s="908"/>
      <c r="HB567" s="908"/>
      <c r="HE567" s="908"/>
      <c r="HF567" s="908"/>
      <c r="HI567" s="908"/>
      <c r="HJ567" s="908"/>
      <c r="HM567" s="908"/>
      <c r="HN567" s="908"/>
      <c r="HQ567" s="908"/>
      <c r="HR567" s="908"/>
      <c r="HU567" s="908"/>
      <c r="HV567" s="908"/>
      <c r="HY567" s="908"/>
      <c r="HZ567" s="908"/>
      <c r="IC567" s="908"/>
      <c r="ID567" s="908"/>
      <c r="IE567" s="908"/>
      <c r="IF567" s="908"/>
      <c r="IG567" s="908"/>
      <c r="IH567" s="908"/>
      <c r="IK567" s="908"/>
      <c r="IL567" s="908"/>
      <c r="IO567" s="908"/>
      <c r="IP567" s="908"/>
      <c r="IQ567" s="908"/>
      <c r="IR567" s="908"/>
      <c r="IS567" s="908"/>
      <c r="IT567" s="908"/>
      <c r="IU567" s="908"/>
      <c r="IV567" s="908"/>
      <c r="IW567" s="908"/>
      <c r="IX567" s="908"/>
      <c r="IY567" s="908"/>
      <c r="IZ567" s="908"/>
      <c r="JA567" s="908"/>
      <c r="JB567" s="908"/>
      <c r="JC567" s="908"/>
      <c r="JD567" s="908"/>
      <c r="JE567" s="908"/>
      <c r="JF567" s="908"/>
      <c r="JG567" s="908"/>
      <c r="JH567" s="908"/>
      <c r="JI567" s="908"/>
      <c r="JJ567" s="908"/>
      <c r="JK567" s="908"/>
      <c r="JL567" s="908"/>
      <c r="JM567" s="908"/>
      <c r="JN567" s="908"/>
      <c r="JO567" s="908"/>
      <c r="JP567" s="908"/>
      <c r="JQ567" s="908"/>
      <c r="JR567" s="908"/>
      <c r="JS567" s="908"/>
      <c r="JT567" s="908"/>
      <c r="JU567" s="908"/>
      <c r="JV567" s="908"/>
      <c r="JW567" s="908"/>
      <c r="JX567" s="908"/>
      <c r="JY567" s="908"/>
      <c r="JZ567" s="908"/>
      <c r="KA567" s="908"/>
      <c r="KB567" s="908"/>
      <c r="KC567" s="908"/>
      <c r="KD567" s="908"/>
      <c r="KE567" s="908"/>
      <c r="KF567" s="908"/>
      <c r="KG567" s="908"/>
      <c r="KH567" s="908"/>
      <c r="KI567" s="908"/>
      <c r="KJ567" s="908"/>
      <c r="KK567" s="908"/>
      <c r="KL567" s="908"/>
      <c r="KM567" s="908"/>
      <c r="KN567" s="908"/>
      <c r="KS567" s="908"/>
      <c r="KT567" s="908"/>
      <c r="LE567" s="908"/>
      <c r="LF567" s="908"/>
      <c r="LK567" s="908"/>
      <c r="LL567" s="908"/>
      <c r="LW567" s="908"/>
      <c r="LX567" s="908"/>
      <c r="MU567" s="908"/>
      <c r="MV567" s="908"/>
      <c r="NA567" s="908"/>
      <c r="NB567" s="908"/>
      <c r="NG567" s="908"/>
      <c r="NH567" s="908"/>
    </row>
    <row r="568" spans="4:372" s="891" customFormat="1" x14ac:dyDescent="0.25">
      <c r="D568" s="903"/>
      <c r="AD568" s="909"/>
      <c r="AE568" s="909"/>
      <c r="AF568" s="909"/>
      <c r="AG568" s="909"/>
      <c r="AH568" s="909"/>
      <c r="AI568" s="909"/>
      <c r="AJ568" s="909"/>
      <c r="AK568" s="909"/>
      <c r="AL568" s="909"/>
      <c r="AM568" s="909"/>
      <c r="AN568" s="909"/>
      <c r="AO568" s="909"/>
      <c r="AP568" s="909"/>
      <c r="BA568" s="908"/>
      <c r="BB568" s="908"/>
      <c r="BG568" s="908"/>
      <c r="BH568" s="908"/>
      <c r="BM568" s="908"/>
      <c r="BN568" s="908"/>
      <c r="BS568" s="908"/>
      <c r="BT568" s="908"/>
      <c r="BY568" s="908"/>
      <c r="BZ568" s="908"/>
      <c r="CE568" s="908"/>
      <c r="CF568" s="908"/>
      <c r="CK568" s="908"/>
      <c r="CL568" s="908"/>
      <c r="CQ568" s="908"/>
      <c r="CR568" s="908"/>
      <c r="CW568" s="908"/>
      <c r="CX568" s="908"/>
      <c r="DA568" s="908"/>
      <c r="DB568" s="908"/>
      <c r="DE568" s="908"/>
      <c r="DF568" s="908"/>
      <c r="DI568" s="908"/>
      <c r="DJ568" s="908"/>
      <c r="DK568" s="920"/>
      <c r="DL568" s="920"/>
      <c r="DM568" s="921"/>
      <c r="DN568" s="921"/>
      <c r="DO568" s="920"/>
      <c r="DP568" s="920"/>
      <c r="DQ568" s="911"/>
      <c r="DR568" s="911"/>
      <c r="DS568" s="912"/>
      <c r="DT568" s="912"/>
      <c r="DU568" s="911"/>
      <c r="DV568" s="911"/>
      <c r="DW568" s="911"/>
      <c r="DX568" s="911"/>
      <c r="DY568" s="911"/>
      <c r="DZ568" s="911"/>
      <c r="EA568" s="911"/>
      <c r="EB568" s="911"/>
      <c r="EC568" s="911"/>
      <c r="ED568" s="911"/>
      <c r="EE568" s="911"/>
      <c r="EF568" s="911"/>
      <c r="EG568" s="911"/>
      <c r="EH568" s="911"/>
      <c r="EI568" s="911"/>
      <c r="EJ568" s="911"/>
      <c r="EK568" s="911"/>
      <c r="EL568" s="911"/>
      <c r="EM568" s="911"/>
      <c r="EN568" s="911"/>
      <c r="EO568" s="911"/>
      <c r="EP568" s="911"/>
      <c r="EQ568" s="911"/>
      <c r="ER568" s="911"/>
      <c r="ES568" s="911"/>
      <c r="ET568" s="911"/>
      <c r="EU568" s="911"/>
      <c r="EV568" s="911"/>
      <c r="EW568" s="911"/>
      <c r="EX568" s="911"/>
      <c r="EY568" s="911"/>
      <c r="EZ568" s="911"/>
      <c r="FA568" s="911"/>
      <c r="FB568" s="911"/>
      <c r="FC568" s="911"/>
      <c r="FD568" s="911"/>
      <c r="FE568" s="911"/>
      <c r="FF568" s="911"/>
      <c r="FG568" s="911"/>
      <c r="FH568" s="911"/>
      <c r="FI568" s="911"/>
      <c r="FJ568" s="911"/>
      <c r="FK568" s="911"/>
      <c r="FL568" s="911"/>
      <c r="FM568" s="911"/>
      <c r="FN568" s="911"/>
      <c r="FO568" s="911"/>
      <c r="FP568" s="911"/>
      <c r="FQ568" s="911"/>
      <c r="FR568" s="911"/>
      <c r="FU568" s="908"/>
      <c r="FV568" s="908"/>
      <c r="FW568" s="908"/>
      <c r="FX568" s="908"/>
      <c r="FY568" s="908"/>
      <c r="FZ568" s="908"/>
      <c r="GC568" s="908"/>
      <c r="GD568" s="908"/>
      <c r="GG568" s="908"/>
      <c r="GH568" s="908"/>
      <c r="GK568" s="908"/>
      <c r="GL568" s="908"/>
      <c r="GO568" s="908"/>
      <c r="GP568" s="908"/>
      <c r="GS568" s="908"/>
      <c r="GT568" s="908"/>
      <c r="GW568" s="908"/>
      <c r="GX568" s="908"/>
      <c r="HA568" s="908"/>
      <c r="HB568" s="908"/>
      <c r="HE568" s="908"/>
      <c r="HF568" s="908"/>
      <c r="HI568" s="908"/>
      <c r="HJ568" s="908"/>
      <c r="HM568" s="908"/>
      <c r="HN568" s="908"/>
      <c r="HQ568" s="908"/>
      <c r="HR568" s="908"/>
      <c r="HU568" s="908"/>
      <c r="HV568" s="908"/>
      <c r="HY568" s="908"/>
      <c r="HZ568" s="908"/>
      <c r="IC568" s="908"/>
      <c r="ID568" s="908"/>
      <c r="IE568" s="908"/>
      <c r="IF568" s="908"/>
      <c r="IG568" s="908"/>
      <c r="IH568" s="908"/>
      <c r="IK568" s="908"/>
      <c r="IL568" s="908"/>
      <c r="IO568" s="908"/>
      <c r="IP568" s="908"/>
      <c r="IQ568" s="908"/>
      <c r="IR568" s="908"/>
      <c r="IS568" s="908"/>
      <c r="IT568" s="908"/>
      <c r="IU568" s="908"/>
      <c r="IV568" s="908"/>
      <c r="IW568" s="908"/>
      <c r="IX568" s="908"/>
      <c r="IY568" s="908"/>
      <c r="IZ568" s="908"/>
      <c r="JA568" s="908"/>
      <c r="JB568" s="908"/>
      <c r="JC568" s="908"/>
      <c r="JD568" s="908"/>
      <c r="JE568" s="908"/>
      <c r="JF568" s="908"/>
      <c r="JG568" s="908"/>
      <c r="JH568" s="908"/>
      <c r="JI568" s="908"/>
      <c r="JJ568" s="908"/>
      <c r="JK568" s="908"/>
      <c r="JL568" s="908"/>
      <c r="JM568" s="908"/>
      <c r="JN568" s="908"/>
      <c r="JO568" s="908"/>
      <c r="JP568" s="908"/>
      <c r="JQ568" s="908"/>
      <c r="JR568" s="908"/>
      <c r="JS568" s="908"/>
      <c r="JT568" s="908"/>
      <c r="JU568" s="908"/>
      <c r="JV568" s="908"/>
      <c r="JW568" s="908"/>
      <c r="JX568" s="908"/>
      <c r="JY568" s="908"/>
      <c r="JZ568" s="908"/>
      <c r="KA568" s="908"/>
      <c r="KB568" s="908"/>
      <c r="KC568" s="908"/>
      <c r="KD568" s="908"/>
      <c r="KE568" s="908"/>
      <c r="KF568" s="908"/>
      <c r="KG568" s="908"/>
      <c r="KH568" s="908"/>
      <c r="KI568" s="908"/>
      <c r="KJ568" s="908"/>
      <c r="KK568" s="908"/>
      <c r="KL568" s="908"/>
      <c r="KM568" s="908"/>
      <c r="KN568" s="908"/>
      <c r="KS568" s="908"/>
      <c r="KT568" s="908"/>
      <c r="LE568" s="908"/>
      <c r="LF568" s="908"/>
      <c r="LK568" s="908"/>
      <c r="LL568" s="908"/>
      <c r="LW568" s="908"/>
      <c r="LX568" s="908"/>
      <c r="MU568" s="908"/>
      <c r="MV568" s="908"/>
      <c r="NA568" s="908"/>
      <c r="NB568" s="908"/>
      <c r="NG568" s="908"/>
      <c r="NH568" s="908"/>
    </row>
    <row r="569" spans="4:372" s="891" customFormat="1" x14ac:dyDescent="0.25">
      <c r="D569" s="903"/>
      <c r="AD569" s="909"/>
      <c r="AE569" s="909"/>
      <c r="AF569" s="909"/>
      <c r="AG569" s="909"/>
      <c r="AH569" s="909"/>
      <c r="AI569" s="909"/>
      <c r="AJ569" s="909"/>
      <c r="AK569" s="909"/>
      <c r="AL569" s="909"/>
      <c r="AM569" s="909"/>
      <c r="AN569" s="909"/>
      <c r="AO569" s="909"/>
      <c r="AP569" s="909"/>
      <c r="BA569" s="908"/>
      <c r="BB569" s="908"/>
      <c r="BG569" s="908"/>
      <c r="BH569" s="908"/>
      <c r="BM569" s="908"/>
      <c r="BN569" s="908"/>
      <c r="BS569" s="908"/>
      <c r="BT569" s="908"/>
      <c r="BY569" s="908"/>
      <c r="BZ569" s="908"/>
      <c r="CE569" s="908"/>
      <c r="CF569" s="908"/>
      <c r="CK569" s="908"/>
      <c r="CL569" s="908"/>
      <c r="CQ569" s="908"/>
      <c r="CR569" s="908"/>
      <c r="CW569" s="908"/>
      <c r="CX569" s="908"/>
      <c r="DA569" s="908"/>
      <c r="DB569" s="908"/>
      <c r="DE569" s="908"/>
      <c r="DF569" s="908"/>
      <c r="DI569" s="908"/>
      <c r="DJ569" s="908"/>
      <c r="DK569" s="920"/>
      <c r="DL569" s="920"/>
      <c r="DM569" s="921"/>
      <c r="DN569" s="921"/>
      <c r="DO569" s="920"/>
      <c r="DP569" s="920"/>
      <c r="DQ569" s="911"/>
      <c r="DR569" s="911"/>
      <c r="DS569" s="912"/>
      <c r="DT569" s="912"/>
      <c r="DU569" s="911"/>
      <c r="DV569" s="911"/>
      <c r="DW569" s="911"/>
      <c r="DX569" s="911"/>
      <c r="DY569" s="911"/>
      <c r="DZ569" s="911"/>
      <c r="EA569" s="911"/>
      <c r="EB569" s="911"/>
      <c r="EC569" s="911"/>
      <c r="ED569" s="911"/>
      <c r="EE569" s="911"/>
      <c r="EF569" s="911"/>
      <c r="EG569" s="911"/>
      <c r="EH569" s="911"/>
      <c r="EI569" s="911"/>
      <c r="EJ569" s="911"/>
      <c r="EK569" s="911"/>
      <c r="EL569" s="911"/>
      <c r="EM569" s="911"/>
      <c r="EN569" s="911"/>
      <c r="EO569" s="911"/>
      <c r="EP569" s="911"/>
      <c r="EQ569" s="911"/>
      <c r="ER569" s="911"/>
      <c r="ES569" s="911"/>
      <c r="ET569" s="911"/>
      <c r="EU569" s="911"/>
      <c r="EV569" s="911"/>
      <c r="EW569" s="911"/>
      <c r="EX569" s="911"/>
      <c r="EY569" s="911"/>
      <c r="EZ569" s="911"/>
      <c r="FA569" s="911"/>
      <c r="FB569" s="911"/>
      <c r="FC569" s="911"/>
      <c r="FD569" s="911"/>
      <c r="FE569" s="911"/>
      <c r="FF569" s="911"/>
      <c r="FG569" s="911"/>
      <c r="FH569" s="911"/>
      <c r="FI569" s="911"/>
      <c r="FJ569" s="911"/>
      <c r="FK569" s="911"/>
      <c r="FL569" s="911"/>
      <c r="FM569" s="911"/>
      <c r="FN569" s="911"/>
      <c r="FO569" s="911"/>
      <c r="FP569" s="911"/>
      <c r="FQ569" s="911"/>
      <c r="FR569" s="911"/>
      <c r="FU569" s="908"/>
      <c r="FV569" s="908"/>
      <c r="FW569" s="908"/>
      <c r="FX569" s="908"/>
      <c r="FY569" s="908"/>
      <c r="FZ569" s="908"/>
      <c r="GC569" s="908"/>
      <c r="GD569" s="908"/>
      <c r="GG569" s="908"/>
      <c r="GH569" s="908"/>
      <c r="GK569" s="908"/>
      <c r="GL569" s="908"/>
      <c r="GO569" s="908"/>
      <c r="GP569" s="908"/>
      <c r="GS569" s="908"/>
      <c r="GT569" s="908"/>
      <c r="GW569" s="908"/>
      <c r="GX569" s="908"/>
      <c r="HA569" s="908"/>
      <c r="HB569" s="908"/>
      <c r="HE569" s="908"/>
      <c r="HF569" s="908"/>
      <c r="HI569" s="908"/>
      <c r="HJ569" s="908"/>
      <c r="HM569" s="908"/>
      <c r="HN569" s="908"/>
      <c r="HQ569" s="908"/>
      <c r="HR569" s="908"/>
      <c r="HU569" s="908"/>
      <c r="HV569" s="908"/>
      <c r="HY569" s="908"/>
      <c r="HZ569" s="908"/>
      <c r="IC569" s="908"/>
      <c r="ID569" s="908"/>
      <c r="IE569" s="908"/>
      <c r="IF569" s="908"/>
      <c r="IG569" s="908"/>
      <c r="IH569" s="908"/>
      <c r="IK569" s="908"/>
      <c r="IL569" s="908"/>
      <c r="IO569" s="908"/>
      <c r="IP569" s="908"/>
      <c r="IQ569" s="908"/>
      <c r="IR569" s="908"/>
      <c r="IS569" s="908"/>
      <c r="IT569" s="908"/>
      <c r="IU569" s="908"/>
      <c r="IV569" s="908"/>
      <c r="IW569" s="908"/>
      <c r="IX569" s="908"/>
      <c r="IY569" s="908"/>
      <c r="IZ569" s="908"/>
      <c r="JA569" s="908"/>
      <c r="JB569" s="908"/>
      <c r="JC569" s="908"/>
      <c r="JD569" s="908"/>
      <c r="JE569" s="908"/>
      <c r="JF569" s="908"/>
      <c r="JG569" s="908"/>
      <c r="JH569" s="908"/>
      <c r="JI569" s="908"/>
      <c r="JJ569" s="908"/>
      <c r="JK569" s="908"/>
      <c r="JL569" s="908"/>
      <c r="JM569" s="908"/>
      <c r="JN569" s="908"/>
      <c r="JO569" s="908"/>
      <c r="JP569" s="908"/>
      <c r="JQ569" s="908"/>
      <c r="JR569" s="908"/>
      <c r="JS569" s="908"/>
      <c r="JT569" s="908"/>
      <c r="JU569" s="908"/>
      <c r="JV569" s="908"/>
      <c r="JW569" s="908"/>
      <c r="JX569" s="908"/>
      <c r="JY569" s="908"/>
      <c r="JZ569" s="908"/>
      <c r="KA569" s="908"/>
      <c r="KB569" s="908"/>
      <c r="KC569" s="908"/>
      <c r="KD569" s="908"/>
      <c r="KE569" s="908"/>
      <c r="KF569" s="908"/>
      <c r="KG569" s="908"/>
      <c r="KH569" s="908"/>
      <c r="KI569" s="908"/>
      <c r="KJ569" s="908"/>
      <c r="KK569" s="908"/>
      <c r="KL569" s="908"/>
      <c r="KM569" s="908"/>
      <c r="KN569" s="908"/>
      <c r="KS569" s="908"/>
      <c r="KT569" s="908"/>
      <c r="LE569" s="908"/>
      <c r="LF569" s="908"/>
      <c r="LK569" s="908"/>
      <c r="LL569" s="908"/>
      <c r="LW569" s="908"/>
      <c r="LX569" s="908"/>
      <c r="MU569" s="908"/>
      <c r="MV569" s="908"/>
      <c r="NA569" s="908"/>
      <c r="NB569" s="908"/>
      <c r="NG569" s="908"/>
      <c r="NH569" s="908"/>
    </row>
    <row r="570" spans="4:372" s="891" customFormat="1" x14ac:dyDescent="0.25">
      <c r="D570" s="903"/>
      <c r="AD570" s="909"/>
      <c r="AE570" s="909"/>
      <c r="AF570" s="909"/>
      <c r="AG570" s="909"/>
      <c r="AH570" s="909"/>
      <c r="AI570" s="909"/>
      <c r="AJ570" s="909"/>
      <c r="AK570" s="909"/>
      <c r="AL570" s="909"/>
      <c r="AM570" s="909"/>
      <c r="AN570" s="909"/>
      <c r="AO570" s="909"/>
      <c r="AP570" s="909"/>
      <c r="BA570" s="908"/>
      <c r="BB570" s="908"/>
      <c r="BG570" s="908"/>
      <c r="BH570" s="908"/>
      <c r="BM570" s="908"/>
      <c r="BN570" s="908"/>
      <c r="BS570" s="908"/>
      <c r="BT570" s="908"/>
      <c r="BY570" s="908"/>
      <c r="BZ570" s="908"/>
      <c r="CE570" s="908"/>
      <c r="CF570" s="908"/>
      <c r="CK570" s="908"/>
      <c r="CL570" s="908"/>
      <c r="CQ570" s="908"/>
      <c r="CR570" s="908"/>
      <c r="CW570" s="908"/>
      <c r="CX570" s="908"/>
      <c r="DA570" s="908"/>
      <c r="DB570" s="908"/>
      <c r="DE570" s="908"/>
      <c r="DF570" s="908"/>
      <c r="DI570" s="908"/>
      <c r="DJ570" s="908"/>
      <c r="DK570" s="920"/>
      <c r="DL570" s="920"/>
      <c r="DM570" s="921"/>
      <c r="DN570" s="921"/>
      <c r="DO570" s="920"/>
      <c r="DP570" s="920"/>
      <c r="DQ570" s="911"/>
      <c r="DR570" s="911"/>
      <c r="DS570" s="912"/>
      <c r="DT570" s="912"/>
      <c r="DU570" s="911"/>
      <c r="DV570" s="911"/>
      <c r="DW570" s="911"/>
      <c r="DX570" s="911"/>
      <c r="DY570" s="911"/>
      <c r="DZ570" s="911"/>
      <c r="EA570" s="911"/>
      <c r="EB570" s="911"/>
      <c r="EC570" s="911"/>
      <c r="ED570" s="911"/>
      <c r="EE570" s="911"/>
      <c r="EF570" s="911"/>
      <c r="EG570" s="911"/>
      <c r="EH570" s="911"/>
      <c r="EI570" s="911"/>
      <c r="EJ570" s="911"/>
      <c r="EK570" s="911"/>
      <c r="EL570" s="911"/>
      <c r="EM570" s="911"/>
      <c r="EN570" s="911"/>
      <c r="EO570" s="911"/>
      <c r="EP570" s="911"/>
      <c r="EQ570" s="911"/>
      <c r="ER570" s="911"/>
      <c r="ES570" s="911"/>
      <c r="ET570" s="911"/>
      <c r="EU570" s="911"/>
      <c r="EV570" s="911"/>
      <c r="EW570" s="911"/>
      <c r="EX570" s="911"/>
      <c r="EY570" s="911"/>
      <c r="EZ570" s="911"/>
      <c r="FA570" s="911"/>
      <c r="FB570" s="911"/>
      <c r="FC570" s="911"/>
      <c r="FD570" s="911"/>
      <c r="FE570" s="911"/>
      <c r="FF570" s="911"/>
      <c r="FG570" s="911"/>
      <c r="FH570" s="911"/>
      <c r="FI570" s="911"/>
      <c r="FJ570" s="911"/>
      <c r="FK570" s="911"/>
      <c r="FL570" s="911"/>
      <c r="FM570" s="911"/>
      <c r="FN570" s="911"/>
      <c r="FO570" s="911"/>
      <c r="FP570" s="911"/>
      <c r="FQ570" s="911"/>
      <c r="FR570" s="911"/>
      <c r="FU570" s="908"/>
      <c r="FV570" s="908"/>
      <c r="FW570" s="908"/>
      <c r="FX570" s="908"/>
      <c r="FY570" s="908"/>
      <c r="FZ570" s="908"/>
      <c r="GC570" s="908"/>
      <c r="GD570" s="908"/>
      <c r="GG570" s="908"/>
      <c r="GH570" s="908"/>
      <c r="GK570" s="908"/>
      <c r="GL570" s="908"/>
      <c r="GO570" s="908"/>
      <c r="GP570" s="908"/>
      <c r="GS570" s="908"/>
      <c r="GT570" s="908"/>
      <c r="GW570" s="908"/>
      <c r="GX570" s="908"/>
      <c r="HA570" s="908"/>
      <c r="HB570" s="908"/>
      <c r="HE570" s="908"/>
      <c r="HF570" s="908"/>
      <c r="HI570" s="908"/>
      <c r="HJ570" s="908"/>
      <c r="HM570" s="908"/>
      <c r="HN570" s="908"/>
      <c r="HQ570" s="908"/>
      <c r="HR570" s="908"/>
      <c r="HU570" s="908"/>
      <c r="HV570" s="908"/>
      <c r="HY570" s="908"/>
      <c r="HZ570" s="908"/>
      <c r="IC570" s="908"/>
      <c r="ID570" s="908"/>
      <c r="IE570" s="908"/>
      <c r="IF570" s="908"/>
      <c r="IG570" s="908"/>
      <c r="IH570" s="908"/>
      <c r="IK570" s="908"/>
      <c r="IL570" s="908"/>
      <c r="IO570" s="908"/>
      <c r="IP570" s="908"/>
      <c r="IQ570" s="908"/>
      <c r="IR570" s="908"/>
      <c r="IS570" s="908"/>
      <c r="IT570" s="908"/>
      <c r="IU570" s="908"/>
      <c r="IV570" s="908"/>
      <c r="IW570" s="908"/>
      <c r="IX570" s="908"/>
      <c r="IY570" s="908"/>
      <c r="IZ570" s="908"/>
      <c r="JA570" s="908"/>
      <c r="JB570" s="908"/>
      <c r="JC570" s="908"/>
      <c r="JD570" s="908"/>
      <c r="JE570" s="908"/>
      <c r="JF570" s="908"/>
      <c r="JG570" s="908"/>
      <c r="JH570" s="908"/>
      <c r="JI570" s="908"/>
      <c r="JJ570" s="908"/>
      <c r="JK570" s="908"/>
      <c r="JL570" s="908"/>
      <c r="JM570" s="908"/>
      <c r="JN570" s="908"/>
      <c r="JO570" s="908"/>
      <c r="JP570" s="908"/>
      <c r="JQ570" s="908"/>
      <c r="JR570" s="908"/>
      <c r="JS570" s="908"/>
      <c r="JT570" s="908"/>
      <c r="JU570" s="908"/>
      <c r="JV570" s="908"/>
      <c r="JW570" s="908"/>
      <c r="JX570" s="908"/>
      <c r="JY570" s="908"/>
      <c r="JZ570" s="908"/>
      <c r="KA570" s="908"/>
      <c r="KB570" s="908"/>
      <c r="KC570" s="908"/>
      <c r="KD570" s="908"/>
      <c r="KE570" s="908"/>
      <c r="KF570" s="908"/>
      <c r="KG570" s="908"/>
      <c r="KH570" s="908"/>
      <c r="KI570" s="908"/>
      <c r="KJ570" s="908"/>
      <c r="KK570" s="908"/>
      <c r="KL570" s="908"/>
      <c r="KM570" s="908"/>
      <c r="KN570" s="908"/>
      <c r="KS570" s="908"/>
      <c r="KT570" s="908"/>
      <c r="LE570" s="908"/>
      <c r="LF570" s="908"/>
      <c r="LK570" s="908"/>
      <c r="LL570" s="908"/>
      <c r="LW570" s="908"/>
      <c r="LX570" s="908"/>
      <c r="MU570" s="908"/>
      <c r="MV570" s="908"/>
      <c r="NA570" s="908"/>
      <c r="NB570" s="908"/>
      <c r="NG570" s="908"/>
      <c r="NH570" s="908"/>
    </row>
    <row r="571" spans="4:372" s="891" customFormat="1" x14ac:dyDescent="0.25">
      <c r="D571" s="903"/>
      <c r="AD571" s="909"/>
      <c r="AE571" s="909"/>
      <c r="AF571" s="909"/>
      <c r="AG571" s="909"/>
      <c r="AH571" s="909"/>
      <c r="AI571" s="909"/>
      <c r="AJ571" s="909"/>
      <c r="AK571" s="909"/>
      <c r="AL571" s="909"/>
      <c r="AM571" s="909"/>
      <c r="AN571" s="909"/>
      <c r="AO571" s="909"/>
      <c r="AP571" s="909"/>
      <c r="BA571" s="908"/>
      <c r="BB571" s="908"/>
      <c r="BG571" s="908"/>
      <c r="BH571" s="908"/>
      <c r="BM571" s="908"/>
      <c r="BN571" s="908"/>
      <c r="BS571" s="908"/>
      <c r="BT571" s="908"/>
      <c r="BY571" s="908"/>
      <c r="BZ571" s="908"/>
      <c r="CE571" s="908"/>
      <c r="CF571" s="908"/>
      <c r="CK571" s="908"/>
      <c r="CL571" s="908"/>
      <c r="CQ571" s="908"/>
      <c r="CR571" s="908"/>
      <c r="CW571" s="908"/>
      <c r="CX571" s="908"/>
      <c r="DA571" s="908"/>
      <c r="DB571" s="908"/>
      <c r="DE571" s="908"/>
      <c r="DF571" s="908"/>
      <c r="DI571" s="908"/>
      <c r="DJ571" s="908"/>
      <c r="DK571" s="920"/>
      <c r="DL571" s="920"/>
      <c r="DM571" s="921"/>
      <c r="DN571" s="921"/>
      <c r="DO571" s="920"/>
      <c r="DP571" s="920"/>
      <c r="DQ571" s="911"/>
      <c r="DR571" s="911"/>
      <c r="DS571" s="912"/>
      <c r="DT571" s="912"/>
      <c r="DU571" s="911"/>
      <c r="DV571" s="911"/>
      <c r="DW571" s="911"/>
      <c r="DX571" s="911"/>
      <c r="DY571" s="911"/>
      <c r="DZ571" s="911"/>
      <c r="EA571" s="911"/>
      <c r="EB571" s="911"/>
      <c r="EC571" s="911"/>
      <c r="ED571" s="911"/>
      <c r="EE571" s="911"/>
      <c r="EF571" s="911"/>
      <c r="EG571" s="911"/>
      <c r="EH571" s="911"/>
      <c r="EI571" s="911"/>
      <c r="EJ571" s="911"/>
      <c r="EK571" s="911"/>
      <c r="EL571" s="911"/>
      <c r="EM571" s="911"/>
      <c r="EN571" s="911"/>
      <c r="EO571" s="911"/>
      <c r="EP571" s="911"/>
      <c r="EQ571" s="911"/>
      <c r="ER571" s="911"/>
      <c r="ES571" s="911"/>
      <c r="ET571" s="911"/>
      <c r="EU571" s="911"/>
      <c r="EV571" s="911"/>
      <c r="EW571" s="911"/>
      <c r="EX571" s="911"/>
      <c r="EY571" s="911"/>
      <c r="EZ571" s="911"/>
      <c r="FA571" s="911"/>
      <c r="FB571" s="911"/>
      <c r="FC571" s="911"/>
      <c r="FD571" s="911"/>
      <c r="FE571" s="911"/>
      <c r="FF571" s="911"/>
      <c r="FG571" s="911"/>
      <c r="FH571" s="911"/>
      <c r="FI571" s="911"/>
      <c r="FJ571" s="911"/>
      <c r="FK571" s="911"/>
      <c r="FL571" s="911"/>
      <c r="FM571" s="911"/>
      <c r="FN571" s="911"/>
      <c r="FO571" s="911"/>
      <c r="FP571" s="911"/>
      <c r="FQ571" s="911"/>
      <c r="FR571" s="911"/>
      <c r="FU571" s="908"/>
      <c r="FV571" s="908"/>
      <c r="FW571" s="908"/>
      <c r="FX571" s="908"/>
      <c r="FY571" s="908"/>
      <c r="FZ571" s="908"/>
      <c r="GC571" s="908"/>
      <c r="GD571" s="908"/>
      <c r="GG571" s="908"/>
      <c r="GH571" s="908"/>
      <c r="GK571" s="908"/>
      <c r="GL571" s="908"/>
      <c r="GO571" s="908"/>
      <c r="GP571" s="908"/>
      <c r="GS571" s="908"/>
      <c r="GT571" s="908"/>
      <c r="GW571" s="908"/>
      <c r="GX571" s="908"/>
      <c r="HA571" s="908"/>
      <c r="HB571" s="908"/>
      <c r="HE571" s="908"/>
      <c r="HF571" s="908"/>
      <c r="HI571" s="908"/>
      <c r="HJ571" s="908"/>
      <c r="HM571" s="908"/>
      <c r="HN571" s="908"/>
      <c r="HQ571" s="908"/>
      <c r="HR571" s="908"/>
      <c r="HU571" s="908"/>
      <c r="HV571" s="908"/>
      <c r="HY571" s="908"/>
      <c r="HZ571" s="908"/>
      <c r="IC571" s="908"/>
      <c r="ID571" s="908"/>
      <c r="IE571" s="908"/>
      <c r="IF571" s="908"/>
      <c r="IG571" s="908"/>
      <c r="IH571" s="908"/>
      <c r="IK571" s="908"/>
      <c r="IL571" s="908"/>
      <c r="IO571" s="908"/>
      <c r="IP571" s="908"/>
      <c r="IQ571" s="908"/>
      <c r="IR571" s="908"/>
      <c r="IS571" s="908"/>
      <c r="IT571" s="908"/>
      <c r="IU571" s="908"/>
      <c r="IV571" s="908"/>
      <c r="IW571" s="908"/>
      <c r="IX571" s="908"/>
      <c r="IY571" s="908"/>
      <c r="IZ571" s="908"/>
      <c r="JA571" s="908"/>
      <c r="JB571" s="908"/>
      <c r="JC571" s="908"/>
      <c r="JD571" s="908"/>
      <c r="JE571" s="908"/>
      <c r="JF571" s="908"/>
      <c r="JG571" s="908"/>
      <c r="JH571" s="908"/>
      <c r="JI571" s="908"/>
      <c r="JJ571" s="908"/>
      <c r="JK571" s="908"/>
      <c r="JL571" s="908"/>
      <c r="JM571" s="908"/>
      <c r="JN571" s="908"/>
      <c r="JO571" s="908"/>
      <c r="JP571" s="908"/>
      <c r="JQ571" s="908"/>
      <c r="JR571" s="908"/>
      <c r="JS571" s="908"/>
      <c r="JT571" s="908"/>
      <c r="JU571" s="908"/>
      <c r="JV571" s="908"/>
      <c r="JW571" s="908"/>
      <c r="JX571" s="908"/>
      <c r="JY571" s="908"/>
      <c r="JZ571" s="908"/>
      <c r="KA571" s="908"/>
      <c r="KB571" s="908"/>
      <c r="KC571" s="908"/>
      <c r="KD571" s="908"/>
      <c r="KE571" s="908"/>
      <c r="KF571" s="908"/>
      <c r="KG571" s="908"/>
      <c r="KH571" s="908"/>
      <c r="KI571" s="908"/>
      <c r="KJ571" s="908"/>
      <c r="KK571" s="908"/>
      <c r="KL571" s="908"/>
      <c r="KM571" s="908"/>
      <c r="KN571" s="908"/>
      <c r="KS571" s="908"/>
      <c r="KT571" s="908"/>
      <c r="LE571" s="908"/>
      <c r="LF571" s="908"/>
      <c r="LK571" s="908"/>
      <c r="LL571" s="908"/>
      <c r="LW571" s="908"/>
      <c r="LX571" s="908"/>
      <c r="MU571" s="908"/>
      <c r="MV571" s="908"/>
      <c r="NA571" s="908"/>
      <c r="NB571" s="908"/>
      <c r="NG571" s="908"/>
      <c r="NH571" s="908"/>
    </row>
    <row r="572" spans="4:372" s="891" customFormat="1" x14ac:dyDescent="0.25">
      <c r="D572" s="903"/>
      <c r="AD572" s="909"/>
      <c r="AE572" s="909"/>
      <c r="AF572" s="909"/>
      <c r="AG572" s="909"/>
      <c r="AH572" s="909"/>
      <c r="AI572" s="909"/>
      <c r="AJ572" s="909"/>
      <c r="AK572" s="909"/>
      <c r="AL572" s="909"/>
      <c r="AM572" s="909"/>
      <c r="AN572" s="909"/>
      <c r="AO572" s="909"/>
      <c r="AP572" s="909"/>
      <c r="BA572" s="908"/>
      <c r="BB572" s="908"/>
      <c r="BG572" s="908"/>
      <c r="BH572" s="908"/>
      <c r="BM572" s="908"/>
      <c r="BN572" s="908"/>
      <c r="BS572" s="908"/>
      <c r="BT572" s="908"/>
      <c r="BY572" s="908"/>
      <c r="BZ572" s="908"/>
      <c r="CE572" s="908"/>
      <c r="CF572" s="908"/>
      <c r="CK572" s="908"/>
      <c r="CL572" s="908"/>
      <c r="CQ572" s="908"/>
      <c r="CR572" s="908"/>
      <c r="CW572" s="908"/>
      <c r="CX572" s="908"/>
      <c r="DA572" s="908"/>
      <c r="DB572" s="908"/>
      <c r="DE572" s="908"/>
      <c r="DF572" s="908"/>
      <c r="DI572" s="908"/>
      <c r="DJ572" s="908"/>
      <c r="DK572" s="920"/>
      <c r="DL572" s="920"/>
      <c r="DM572" s="921"/>
      <c r="DN572" s="921"/>
      <c r="DO572" s="920"/>
      <c r="DP572" s="920"/>
      <c r="DQ572" s="911"/>
      <c r="DR572" s="911"/>
      <c r="DS572" s="912"/>
      <c r="DT572" s="912"/>
      <c r="DU572" s="911"/>
      <c r="DV572" s="911"/>
      <c r="DW572" s="911"/>
      <c r="DX572" s="911"/>
      <c r="DY572" s="911"/>
      <c r="DZ572" s="911"/>
      <c r="EA572" s="911"/>
      <c r="EB572" s="911"/>
      <c r="EC572" s="911"/>
      <c r="ED572" s="911"/>
      <c r="EE572" s="911"/>
      <c r="EF572" s="911"/>
      <c r="EG572" s="911"/>
      <c r="EH572" s="911"/>
      <c r="EI572" s="911"/>
      <c r="EJ572" s="911"/>
      <c r="EK572" s="911"/>
      <c r="EL572" s="911"/>
      <c r="EM572" s="911"/>
      <c r="EN572" s="911"/>
      <c r="EO572" s="911"/>
      <c r="EP572" s="911"/>
      <c r="EQ572" s="911"/>
      <c r="ER572" s="911"/>
      <c r="ES572" s="911"/>
      <c r="ET572" s="911"/>
      <c r="EU572" s="911"/>
      <c r="EV572" s="911"/>
      <c r="EW572" s="911"/>
      <c r="EX572" s="911"/>
      <c r="EY572" s="911"/>
      <c r="EZ572" s="911"/>
      <c r="FA572" s="911"/>
      <c r="FB572" s="911"/>
      <c r="FC572" s="911"/>
      <c r="FD572" s="911"/>
      <c r="FE572" s="911"/>
      <c r="FF572" s="911"/>
      <c r="FG572" s="911"/>
      <c r="FH572" s="911"/>
      <c r="FI572" s="911"/>
      <c r="FJ572" s="911"/>
      <c r="FK572" s="911"/>
      <c r="FL572" s="911"/>
      <c r="FM572" s="911"/>
      <c r="FN572" s="911"/>
      <c r="FO572" s="911"/>
      <c r="FP572" s="911"/>
      <c r="FQ572" s="911"/>
      <c r="FR572" s="911"/>
      <c r="FU572" s="908"/>
      <c r="FV572" s="908"/>
      <c r="FW572" s="908"/>
      <c r="FX572" s="908"/>
      <c r="FY572" s="908"/>
      <c r="FZ572" s="908"/>
      <c r="GC572" s="908"/>
      <c r="GD572" s="908"/>
      <c r="GG572" s="908"/>
      <c r="GH572" s="908"/>
      <c r="GK572" s="908"/>
      <c r="GL572" s="908"/>
      <c r="GO572" s="908"/>
      <c r="GP572" s="908"/>
      <c r="GS572" s="908"/>
      <c r="GT572" s="908"/>
      <c r="GW572" s="908"/>
      <c r="GX572" s="908"/>
      <c r="HA572" s="908"/>
      <c r="HB572" s="908"/>
      <c r="HE572" s="908"/>
      <c r="HF572" s="908"/>
      <c r="HI572" s="908"/>
      <c r="HJ572" s="908"/>
      <c r="HM572" s="908"/>
      <c r="HN572" s="908"/>
      <c r="HQ572" s="908"/>
      <c r="HR572" s="908"/>
      <c r="HU572" s="908"/>
      <c r="HV572" s="908"/>
      <c r="HY572" s="908"/>
      <c r="HZ572" s="908"/>
      <c r="IC572" s="908"/>
      <c r="ID572" s="908"/>
      <c r="IE572" s="908"/>
      <c r="IF572" s="908"/>
      <c r="IG572" s="908"/>
      <c r="IH572" s="908"/>
      <c r="IK572" s="908"/>
      <c r="IL572" s="908"/>
      <c r="IO572" s="908"/>
      <c r="IP572" s="908"/>
      <c r="IQ572" s="908"/>
      <c r="IR572" s="908"/>
      <c r="IS572" s="908"/>
      <c r="IT572" s="908"/>
      <c r="IU572" s="908"/>
      <c r="IV572" s="908"/>
      <c r="IW572" s="908"/>
      <c r="IX572" s="908"/>
      <c r="IY572" s="908"/>
      <c r="IZ572" s="908"/>
      <c r="JA572" s="908"/>
      <c r="JB572" s="908"/>
      <c r="JC572" s="908"/>
      <c r="JD572" s="908"/>
      <c r="JE572" s="908"/>
      <c r="JF572" s="908"/>
      <c r="JG572" s="908"/>
      <c r="JH572" s="908"/>
      <c r="JI572" s="908"/>
      <c r="JJ572" s="908"/>
      <c r="JK572" s="908"/>
      <c r="JL572" s="908"/>
      <c r="JM572" s="908"/>
      <c r="JN572" s="908"/>
      <c r="JO572" s="908"/>
      <c r="JP572" s="908"/>
      <c r="JQ572" s="908"/>
      <c r="JR572" s="908"/>
      <c r="JS572" s="908"/>
      <c r="JT572" s="908"/>
      <c r="JU572" s="908"/>
      <c r="JV572" s="908"/>
      <c r="JW572" s="908"/>
      <c r="JX572" s="908"/>
      <c r="JY572" s="908"/>
      <c r="JZ572" s="908"/>
      <c r="KA572" s="908"/>
      <c r="KB572" s="908"/>
      <c r="KC572" s="908"/>
      <c r="KD572" s="908"/>
      <c r="KE572" s="908"/>
      <c r="KF572" s="908"/>
      <c r="KG572" s="908"/>
      <c r="KH572" s="908"/>
      <c r="KI572" s="908"/>
      <c r="KJ572" s="908"/>
      <c r="KK572" s="908"/>
      <c r="KL572" s="908"/>
      <c r="KM572" s="908"/>
      <c r="KN572" s="908"/>
      <c r="KS572" s="908"/>
      <c r="KT572" s="908"/>
      <c r="LE572" s="908"/>
      <c r="LF572" s="908"/>
      <c r="LK572" s="908"/>
      <c r="LL572" s="908"/>
      <c r="LW572" s="908"/>
      <c r="LX572" s="908"/>
      <c r="MU572" s="908"/>
      <c r="MV572" s="908"/>
      <c r="NA572" s="908"/>
      <c r="NB572" s="908"/>
      <c r="NG572" s="908"/>
      <c r="NH572" s="908"/>
    </row>
    <row r="573" spans="4:372" s="891" customFormat="1" x14ac:dyDescent="0.25">
      <c r="D573" s="903"/>
      <c r="AD573" s="909"/>
      <c r="AE573" s="909"/>
      <c r="AF573" s="909"/>
      <c r="AG573" s="909"/>
      <c r="AH573" s="909"/>
      <c r="AI573" s="909"/>
      <c r="AJ573" s="909"/>
      <c r="AK573" s="909"/>
      <c r="AL573" s="909"/>
      <c r="AM573" s="909"/>
      <c r="AN573" s="909"/>
      <c r="AO573" s="909"/>
      <c r="AP573" s="909"/>
      <c r="BA573" s="908"/>
      <c r="BB573" s="908"/>
      <c r="BG573" s="908"/>
      <c r="BH573" s="908"/>
      <c r="BM573" s="908"/>
      <c r="BN573" s="908"/>
      <c r="BS573" s="908"/>
      <c r="BT573" s="908"/>
      <c r="BY573" s="908"/>
      <c r="BZ573" s="908"/>
      <c r="CE573" s="908"/>
      <c r="CF573" s="908"/>
      <c r="CK573" s="908"/>
      <c r="CL573" s="908"/>
      <c r="CQ573" s="908"/>
      <c r="CR573" s="908"/>
      <c r="CW573" s="908"/>
      <c r="CX573" s="908"/>
      <c r="DA573" s="908"/>
      <c r="DB573" s="908"/>
      <c r="DE573" s="908"/>
      <c r="DF573" s="908"/>
      <c r="DI573" s="908"/>
      <c r="DJ573" s="908"/>
      <c r="DK573" s="920"/>
      <c r="DL573" s="920"/>
      <c r="DM573" s="921"/>
      <c r="DN573" s="921"/>
      <c r="DO573" s="920"/>
      <c r="DP573" s="920"/>
      <c r="DQ573" s="911"/>
      <c r="DR573" s="911"/>
      <c r="DS573" s="912"/>
      <c r="DT573" s="912"/>
      <c r="DU573" s="911"/>
      <c r="DV573" s="911"/>
      <c r="DW573" s="911"/>
      <c r="DX573" s="911"/>
      <c r="DY573" s="911"/>
      <c r="DZ573" s="911"/>
      <c r="EA573" s="911"/>
      <c r="EB573" s="911"/>
      <c r="EC573" s="911"/>
      <c r="ED573" s="911"/>
      <c r="EE573" s="911"/>
      <c r="EF573" s="911"/>
      <c r="EG573" s="911"/>
      <c r="EH573" s="911"/>
      <c r="EI573" s="911"/>
      <c r="EJ573" s="911"/>
      <c r="EK573" s="911"/>
      <c r="EL573" s="911"/>
      <c r="EM573" s="911"/>
      <c r="EN573" s="911"/>
      <c r="EO573" s="911"/>
      <c r="EP573" s="911"/>
      <c r="EQ573" s="911"/>
      <c r="ER573" s="911"/>
      <c r="ES573" s="911"/>
      <c r="ET573" s="911"/>
      <c r="EU573" s="911"/>
      <c r="EV573" s="911"/>
      <c r="EW573" s="911"/>
      <c r="EX573" s="911"/>
      <c r="EY573" s="911"/>
      <c r="EZ573" s="911"/>
      <c r="FA573" s="911"/>
      <c r="FB573" s="911"/>
      <c r="FC573" s="911"/>
      <c r="FD573" s="911"/>
      <c r="FE573" s="911"/>
      <c r="FF573" s="911"/>
      <c r="FG573" s="911"/>
      <c r="FH573" s="911"/>
      <c r="FI573" s="911"/>
      <c r="FJ573" s="911"/>
      <c r="FK573" s="911"/>
      <c r="FL573" s="911"/>
      <c r="FM573" s="911"/>
      <c r="FN573" s="911"/>
      <c r="FO573" s="911"/>
      <c r="FP573" s="911"/>
      <c r="FQ573" s="911"/>
      <c r="FR573" s="911"/>
      <c r="FU573" s="908"/>
      <c r="FV573" s="908"/>
      <c r="FW573" s="908"/>
      <c r="FX573" s="908"/>
      <c r="FY573" s="908"/>
      <c r="FZ573" s="908"/>
      <c r="GC573" s="908"/>
      <c r="GD573" s="908"/>
      <c r="GG573" s="908"/>
      <c r="GH573" s="908"/>
      <c r="GK573" s="908"/>
      <c r="GL573" s="908"/>
      <c r="GO573" s="908"/>
      <c r="GP573" s="908"/>
      <c r="GS573" s="908"/>
      <c r="GT573" s="908"/>
      <c r="GW573" s="908"/>
      <c r="GX573" s="908"/>
      <c r="HA573" s="908"/>
      <c r="HB573" s="908"/>
      <c r="HE573" s="908"/>
      <c r="HF573" s="908"/>
      <c r="HI573" s="908"/>
      <c r="HJ573" s="908"/>
      <c r="HM573" s="908"/>
      <c r="HN573" s="908"/>
      <c r="HQ573" s="908"/>
      <c r="HR573" s="908"/>
      <c r="HU573" s="908"/>
      <c r="HV573" s="908"/>
      <c r="HY573" s="908"/>
      <c r="HZ573" s="908"/>
      <c r="IC573" s="908"/>
      <c r="ID573" s="908"/>
      <c r="IE573" s="908"/>
      <c r="IF573" s="908"/>
      <c r="IG573" s="908"/>
      <c r="IH573" s="908"/>
      <c r="IK573" s="908"/>
      <c r="IL573" s="908"/>
      <c r="IO573" s="908"/>
      <c r="IP573" s="908"/>
      <c r="IQ573" s="908"/>
      <c r="IR573" s="908"/>
      <c r="IS573" s="908"/>
      <c r="IT573" s="908"/>
      <c r="IU573" s="908"/>
      <c r="IV573" s="908"/>
      <c r="IW573" s="908"/>
      <c r="IX573" s="908"/>
      <c r="IY573" s="908"/>
      <c r="IZ573" s="908"/>
      <c r="JA573" s="908"/>
      <c r="JB573" s="908"/>
      <c r="JC573" s="908"/>
      <c r="JD573" s="908"/>
      <c r="JE573" s="908"/>
      <c r="JF573" s="908"/>
      <c r="JG573" s="908"/>
      <c r="JH573" s="908"/>
      <c r="JI573" s="908"/>
      <c r="JJ573" s="908"/>
      <c r="JK573" s="908"/>
      <c r="JL573" s="908"/>
      <c r="JM573" s="908"/>
      <c r="JN573" s="908"/>
      <c r="JO573" s="908"/>
      <c r="JP573" s="908"/>
      <c r="JQ573" s="908"/>
      <c r="JR573" s="908"/>
      <c r="JS573" s="908"/>
      <c r="JT573" s="908"/>
      <c r="JU573" s="908"/>
      <c r="JV573" s="908"/>
      <c r="JW573" s="908"/>
      <c r="JX573" s="908"/>
      <c r="JY573" s="908"/>
      <c r="JZ573" s="908"/>
      <c r="KA573" s="908"/>
      <c r="KB573" s="908"/>
      <c r="KC573" s="908"/>
      <c r="KD573" s="908"/>
      <c r="KE573" s="908"/>
      <c r="KF573" s="908"/>
      <c r="KG573" s="908"/>
      <c r="KH573" s="908"/>
      <c r="KI573" s="908"/>
      <c r="KJ573" s="908"/>
      <c r="KK573" s="908"/>
      <c r="KL573" s="908"/>
      <c r="KM573" s="908"/>
      <c r="KN573" s="908"/>
      <c r="KS573" s="908"/>
      <c r="KT573" s="908"/>
      <c r="LE573" s="908"/>
      <c r="LF573" s="908"/>
      <c r="LK573" s="908"/>
      <c r="LL573" s="908"/>
      <c r="LW573" s="908"/>
      <c r="LX573" s="908"/>
      <c r="MU573" s="908"/>
      <c r="MV573" s="908"/>
      <c r="NA573" s="908"/>
      <c r="NB573" s="908"/>
      <c r="NG573" s="908"/>
      <c r="NH573" s="908"/>
    </row>
    <row r="574" spans="4:372" s="891" customFormat="1" x14ac:dyDescent="0.25">
      <c r="D574" s="903"/>
      <c r="AD574" s="909"/>
      <c r="AE574" s="909"/>
      <c r="AF574" s="909"/>
      <c r="AG574" s="909"/>
      <c r="AH574" s="909"/>
      <c r="AI574" s="909"/>
      <c r="AJ574" s="909"/>
      <c r="AK574" s="909"/>
      <c r="AL574" s="909"/>
      <c r="AM574" s="909"/>
      <c r="AN574" s="909"/>
      <c r="AO574" s="909"/>
      <c r="AP574" s="909"/>
      <c r="BA574" s="908"/>
      <c r="BB574" s="908"/>
      <c r="BG574" s="908"/>
      <c r="BH574" s="908"/>
      <c r="BM574" s="908"/>
      <c r="BN574" s="908"/>
      <c r="BS574" s="908"/>
      <c r="BT574" s="908"/>
      <c r="BY574" s="908"/>
      <c r="BZ574" s="908"/>
      <c r="CE574" s="908"/>
      <c r="CF574" s="908"/>
      <c r="CK574" s="908"/>
      <c r="CL574" s="908"/>
      <c r="CQ574" s="908"/>
      <c r="CR574" s="908"/>
      <c r="CW574" s="908"/>
      <c r="CX574" s="908"/>
      <c r="DA574" s="908"/>
      <c r="DB574" s="908"/>
      <c r="DE574" s="908"/>
      <c r="DF574" s="908"/>
      <c r="DI574" s="908"/>
      <c r="DJ574" s="908"/>
      <c r="DK574" s="920"/>
      <c r="DL574" s="920"/>
      <c r="DM574" s="921"/>
      <c r="DN574" s="921"/>
      <c r="DO574" s="920"/>
      <c r="DP574" s="920"/>
      <c r="DQ574" s="911"/>
      <c r="DR574" s="911"/>
      <c r="DS574" s="912"/>
      <c r="DT574" s="912"/>
      <c r="DU574" s="911"/>
      <c r="DV574" s="911"/>
      <c r="DW574" s="911"/>
      <c r="DX574" s="911"/>
      <c r="DY574" s="911"/>
      <c r="DZ574" s="911"/>
      <c r="EA574" s="911"/>
      <c r="EB574" s="911"/>
      <c r="EC574" s="911"/>
      <c r="ED574" s="911"/>
      <c r="EE574" s="911"/>
      <c r="EF574" s="911"/>
      <c r="EG574" s="911"/>
      <c r="EH574" s="911"/>
      <c r="EI574" s="911"/>
      <c r="EJ574" s="911"/>
      <c r="EK574" s="911"/>
      <c r="EL574" s="911"/>
      <c r="EM574" s="911"/>
      <c r="EN574" s="911"/>
      <c r="EO574" s="911"/>
      <c r="EP574" s="911"/>
      <c r="EQ574" s="911"/>
      <c r="ER574" s="911"/>
      <c r="ES574" s="911"/>
      <c r="ET574" s="911"/>
      <c r="EU574" s="911"/>
      <c r="EV574" s="911"/>
      <c r="EW574" s="911"/>
      <c r="EX574" s="911"/>
      <c r="EY574" s="911"/>
      <c r="EZ574" s="911"/>
      <c r="FA574" s="911"/>
      <c r="FB574" s="911"/>
      <c r="FC574" s="911"/>
      <c r="FD574" s="911"/>
      <c r="FE574" s="911"/>
      <c r="FF574" s="911"/>
      <c r="FG574" s="911"/>
      <c r="FH574" s="911"/>
      <c r="FI574" s="911"/>
      <c r="FJ574" s="911"/>
      <c r="FK574" s="911"/>
      <c r="FL574" s="911"/>
      <c r="FM574" s="911"/>
      <c r="FN574" s="911"/>
      <c r="FO574" s="911"/>
      <c r="FP574" s="911"/>
      <c r="FQ574" s="911"/>
      <c r="FR574" s="911"/>
      <c r="FU574" s="908"/>
      <c r="FV574" s="908"/>
      <c r="FW574" s="908"/>
      <c r="FX574" s="908"/>
      <c r="FY574" s="908"/>
      <c r="FZ574" s="908"/>
      <c r="GC574" s="908"/>
      <c r="GD574" s="908"/>
      <c r="GG574" s="908"/>
      <c r="GH574" s="908"/>
      <c r="GK574" s="908"/>
      <c r="GL574" s="908"/>
      <c r="GO574" s="908"/>
      <c r="GP574" s="908"/>
      <c r="GS574" s="908"/>
      <c r="GT574" s="908"/>
      <c r="GW574" s="908"/>
      <c r="GX574" s="908"/>
      <c r="HA574" s="908"/>
      <c r="HB574" s="908"/>
      <c r="HE574" s="908"/>
      <c r="HF574" s="908"/>
      <c r="HI574" s="908"/>
      <c r="HJ574" s="908"/>
      <c r="HM574" s="908"/>
      <c r="HN574" s="908"/>
      <c r="HQ574" s="908"/>
      <c r="HR574" s="908"/>
      <c r="HU574" s="908"/>
      <c r="HV574" s="908"/>
      <c r="HY574" s="908"/>
      <c r="HZ574" s="908"/>
      <c r="IC574" s="908"/>
      <c r="ID574" s="908"/>
      <c r="IE574" s="908"/>
      <c r="IF574" s="908"/>
      <c r="IG574" s="908"/>
      <c r="IH574" s="908"/>
      <c r="IK574" s="908"/>
      <c r="IL574" s="908"/>
      <c r="IO574" s="908"/>
      <c r="IP574" s="908"/>
      <c r="IQ574" s="908"/>
      <c r="IR574" s="908"/>
      <c r="IS574" s="908"/>
      <c r="IT574" s="908"/>
      <c r="IU574" s="908"/>
      <c r="IV574" s="908"/>
      <c r="IW574" s="908"/>
      <c r="IX574" s="908"/>
      <c r="IY574" s="908"/>
      <c r="IZ574" s="908"/>
      <c r="JA574" s="908"/>
      <c r="JB574" s="908"/>
      <c r="JC574" s="908"/>
      <c r="JD574" s="908"/>
      <c r="JE574" s="908"/>
      <c r="JF574" s="908"/>
      <c r="JG574" s="908"/>
      <c r="JH574" s="908"/>
      <c r="JI574" s="908"/>
      <c r="JJ574" s="908"/>
      <c r="JK574" s="908"/>
      <c r="JL574" s="908"/>
      <c r="JM574" s="908"/>
      <c r="JN574" s="908"/>
      <c r="JO574" s="908"/>
      <c r="JP574" s="908"/>
      <c r="JQ574" s="908"/>
      <c r="JR574" s="908"/>
      <c r="JS574" s="908"/>
      <c r="JT574" s="908"/>
      <c r="JU574" s="908"/>
      <c r="JV574" s="908"/>
      <c r="JW574" s="908"/>
      <c r="JX574" s="908"/>
      <c r="JY574" s="908"/>
      <c r="JZ574" s="908"/>
      <c r="KA574" s="908"/>
      <c r="KB574" s="908"/>
      <c r="KC574" s="908"/>
      <c r="KD574" s="908"/>
      <c r="KE574" s="908"/>
      <c r="KF574" s="908"/>
      <c r="KG574" s="908"/>
      <c r="KH574" s="908"/>
      <c r="KI574" s="908"/>
      <c r="KJ574" s="908"/>
      <c r="KK574" s="908"/>
      <c r="KL574" s="908"/>
      <c r="KM574" s="908"/>
      <c r="KN574" s="908"/>
      <c r="KS574" s="908"/>
      <c r="KT574" s="908"/>
      <c r="LE574" s="908"/>
      <c r="LF574" s="908"/>
      <c r="LK574" s="908"/>
      <c r="LL574" s="908"/>
      <c r="LW574" s="908"/>
      <c r="LX574" s="908"/>
      <c r="MU574" s="908"/>
      <c r="MV574" s="908"/>
      <c r="NA574" s="908"/>
      <c r="NB574" s="908"/>
      <c r="NG574" s="908"/>
      <c r="NH574" s="908"/>
    </row>
    <row r="575" spans="4:372" s="891" customFormat="1" x14ac:dyDescent="0.25">
      <c r="D575" s="903"/>
      <c r="AD575" s="909"/>
      <c r="AE575" s="909"/>
      <c r="AF575" s="909"/>
      <c r="AG575" s="909"/>
      <c r="AH575" s="909"/>
      <c r="AI575" s="909"/>
      <c r="AJ575" s="909"/>
      <c r="AK575" s="909"/>
      <c r="AL575" s="909"/>
      <c r="AM575" s="909"/>
      <c r="AN575" s="909"/>
      <c r="AO575" s="909"/>
      <c r="AP575" s="909"/>
      <c r="BA575" s="908"/>
      <c r="BB575" s="908"/>
      <c r="BG575" s="908"/>
      <c r="BH575" s="908"/>
      <c r="BM575" s="908"/>
      <c r="BN575" s="908"/>
      <c r="BS575" s="908"/>
      <c r="BT575" s="908"/>
      <c r="BY575" s="908"/>
      <c r="BZ575" s="908"/>
      <c r="CE575" s="908"/>
      <c r="CF575" s="908"/>
      <c r="CK575" s="908"/>
      <c r="CL575" s="908"/>
      <c r="CQ575" s="908"/>
      <c r="CR575" s="908"/>
      <c r="CW575" s="908"/>
      <c r="CX575" s="908"/>
      <c r="DA575" s="908"/>
      <c r="DB575" s="908"/>
      <c r="DE575" s="908"/>
      <c r="DF575" s="908"/>
      <c r="DI575" s="908"/>
      <c r="DJ575" s="908"/>
      <c r="DK575" s="920"/>
      <c r="DL575" s="920"/>
      <c r="DM575" s="921"/>
      <c r="DN575" s="921"/>
      <c r="DO575" s="920"/>
      <c r="DP575" s="920"/>
      <c r="DQ575" s="911"/>
      <c r="DR575" s="911"/>
      <c r="DS575" s="912"/>
      <c r="DT575" s="912"/>
      <c r="DU575" s="911"/>
      <c r="DV575" s="911"/>
      <c r="DW575" s="911"/>
      <c r="DX575" s="911"/>
      <c r="DY575" s="911"/>
      <c r="DZ575" s="911"/>
      <c r="EA575" s="911"/>
      <c r="EB575" s="911"/>
      <c r="EC575" s="911"/>
      <c r="ED575" s="911"/>
      <c r="EE575" s="911"/>
      <c r="EF575" s="911"/>
      <c r="EG575" s="911"/>
      <c r="EH575" s="911"/>
      <c r="EI575" s="911"/>
      <c r="EJ575" s="911"/>
      <c r="EK575" s="911"/>
      <c r="EL575" s="911"/>
      <c r="EM575" s="911"/>
      <c r="EN575" s="911"/>
      <c r="EO575" s="911"/>
      <c r="EP575" s="911"/>
      <c r="EQ575" s="911"/>
      <c r="ER575" s="911"/>
      <c r="ES575" s="911"/>
      <c r="ET575" s="911"/>
      <c r="EU575" s="911"/>
      <c r="EV575" s="911"/>
      <c r="EW575" s="911"/>
      <c r="EX575" s="911"/>
      <c r="EY575" s="911"/>
      <c r="EZ575" s="911"/>
      <c r="FA575" s="911"/>
      <c r="FB575" s="911"/>
      <c r="FC575" s="911"/>
      <c r="FD575" s="911"/>
      <c r="FE575" s="911"/>
      <c r="FF575" s="911"/>
      <c r="FG575" s="911"/>
      <c r="FH575" s="911"/>
      <c r="FI575" s="911"/>
      <c r="FJ575" s="911"/>
      <c r="FK575" s="911"/>
      <c r="FL575" s="911"/>
      <c r="FM575" s="911"/>
      <c r="FN575" s="911"/>
      <c r="FO575" s="911"/>
      <c r="FP575" s="911"/>
      <c r="FQ575" s="911"/>
      <c r="FR575" s="911"/>
      <c r="FU575" s="908"/>
      <c r="FV575" s="908"/>
      <c r="FW575" s="908"/>
      <c r="FX575" s="908"/>
      <c r="FY575" s="908"/>
      <c r="FZ575" s="908"/>
      <c r="GC575" s="908"/>
      <c r="GD575" s="908"/>
      <c r="GG575" s="908"/>
      <c r="GH575" s="908"/>
      <c r="GK575" s="908"/>
      <c r="GL575" s="908"/>
      <c r="GO575" s="908"/>
      <c r="GP575" s="908"/>
      <c r="GS575" s="908"/>
      <c r="GT575" s="908"/>
      <c r="GW575" s="908"/>
      <c r="GX575" s="908"/>
      <c r="HA575" s="908"/>
      <c r="HB575" s="908"/>
      <c r="HE575" s="908"/>
      <c r="HF575" s="908"/>
      <c r="HI575" s="908"/>
      <c r="HJ575" s="908"/>
      <c r="HM575" s="908"/>
      <c r="HN575" s="908"/>
      <c r="HQ575" s="908"/>
      <c r="HR575" s="908"/>
      <c r="HU575" s="908"/>
      <c r="HV575" s="908"/>
      <c r="HY575" s="908"/>
      <c r="HZ575" s="908"/>
      <c r="IC575" s="908"/>
      <c r="ID575" s="908"/>
      <c r="IE575" s="908"/>
      <c r="IF575" s="908"/>
      <c r="IG575" s="908"/>
      <c r="IH575" s="908"/>
      <c r="IK575" s="908"/>
      <c r="IL575" s="908"/>
      <c r="IO575" s="908"/>
      <c r="IP575" s="908"/>
      <c r="IQ575" s="908"/>
      <c r="IR575" s="908"/>
      <c r="IS575" s="908"/>
      <c r="IT575" s="908"/>
      <c r="IU575" s="908"/>
      <c r="IV575" s="908"/>
      <c r="IW575" s="908"/>
      <c r="IX575" s="908"/>
      <c r="IY575" s="908"/>
      <c r="IZ575" s="908"/>
      <c r="JA575" s="908"/>
      <c r="JB575" s="908"/>
      <c r="JC575" s="908"/>
      <c r="JD575" s="908"/>
      <c r="JE575" s="908"/>
      <c r="JF575" s="908"/>
      <c r="JG575" s="908"/>
      <c r="JH575" s="908"/>
      <c r="JI575" s="908"/>
      <c r="JJ575" s="908"/>
      <c r="JK575" s="908"/>
      <c r="JL575" s="908"/>
      <c r="JM575" s="908"/>
      <c r="JN575" s="908"/>
      <c r="JO575" s="908"/>
      <c r="JP575" s="908"/>
      <c r="JQ575" s="908"/>
      <c r="JR575" s="908"/>
      <c r="JS575" s="908"/>
      <c r="JT575" s="908"/>
      <c r="JU575" s="908"/>
      <c r="JV575" s="908"/>
      <c r="JW575" s="908"/>
      <c r="JX575" s="908"/>
      <c r="JY575" s="908"/>
      <c r="JZ575" s="908"/>
      <c r="KA575" s="908"/>
      <c r="KB575" s="908"/>
      <c r="KC575" s="908"/>
      <c r="KD575" s="908"/>
      <c r="KE575" s="908"/>
      <c r="KF575" s="908"/>
      <c r="KG575" s="908"/>
      <c r="KH575" s="908"/>
      <c r="KI575" s="908"/>
      <c r="KJ575" s="908"/>
      <c r="KK575" s="908"/>
      <c r="KL575" s="908"/>
      <c r="KM575" s="908"/>
      <c r="KN575" s="908"/>
      <c r="KS575" s="908"/>
      <c r="KT575" s="908"/>
      <c r="LE575" s="908"/>
      <c r="LF575" s="908"/>
      <c r="LK575" s="908"/>
      <c r="LL575" s="908"/>
      <c r="LW575" s="908"/>
      <c r="LX575" s="908"/>
      <c r="MU575" s="908"/>
      <c r="MV575" s="908"/>
      <c r="NA575" s="908"/>
      <c r="NB575" s="908"/>
      <c r="NG575" s="908"/>
      <c r="NH575" s="908"/>
    </row>
    <row r="576" spans="4:372" s="891" customFormat="1" x14ac:dyDescent="0.25">
      <c r="D576" s="903"/>
      <c r="AD576" s="909"/>
      <c r="AE576" s="909"/>
      <c r="AF576" s="909"/>
      <c r="AG576" s="909"/>
      <c r="AH576" s="909"/>
      <c r="AI576" s="909"/>
      <c r="AJ576" s="909"/>
      <c r="AK576" s="909"/>
      <c r="AL576" s="909"/>
      <c r="AM576" s="909"/>
      <c r="AN576" s="909"/>
      <c r="AO576" s="909"/>
      <c r="AP576" s="909"/>
      <c r="BA576" s="908"/>
      <c r="BB576" s="908"/>
      <c r="BG576" s="908"/>
      <c r="BH576" s="908"/>
      <c r="BM576" s="908"/>
      <c r="BN576" s="908"/>
      <c r="BS576" s="908"/>
      <c r="BT576" s="908"/>
      <c r="BY576" s="908"/>
      <c r="BZ576" s="908"/>
      <c r="CE576" s="908"/>
      <c r="CF576" s="908"/>
      <c r="CK576" s="908"/>
      <c r="CL576" s="908"/>
      <c r="CQ576" s="908"/>
      <c r="CR576" s="908"/>
      <c r="CW576" s="908"/>
      <c r="CX576" s="908"/>
      <c r="DA576" s="908"/>
      <c r="DB576" s="908"/>
      <c r="DE576" s="908"/>
      <c r="DF576" s="908"/>
      <c r="DI576" s="908"/>
      <c r="DJ576" s="908"/>
      <c r="DK576" s="920"/>
      <c r="DL576" s="920"/>
      <c r="DM576" s="921"/>
      <c r="DN576" s="921"/>
      <c r="DO576" s="920"/>
      <c r="DP576" s="920"/>
      <c r="DQ576" s="911"/>
      <c r="DR576" s="911"/>
      <c r="DS576" s="912"/>
      <c r="DT576" s="912"/>
      <c r="DU576" s="911"/>
      <c r="DV576" s="911"/>
      <c r="DW576" s="911"/>
      <c r="DX576" s="911"/>
      <c r="DY576" s="911"/>
      <c r="DZ576" s="911"/>
      <c r="EA576" s="911"/>
      <c r="EB576" s="911"/>
      <c r="EC576" s="911"/>
      <c r="ED576" s="911"/>
      <c r="EE576" s="911"/>
      <c r="EF576" s="911"/>
      <c r="EG576" s="911"/>
      <c r="EH576" s="911"/>
      <c r="EI576" s="911"/>
      <c r="EJ576" s="911"/>
      <c r="EK576" s="911"/>
      <c r="EL576" s="911"/>
      <c r="EM576" s="911"/>
      <c r="EN576" s="911"/>
      <c r="EO576" s="911"/>
      <c r="EP576" s="911"/>
      <c r="EQ576" s="911"/>
      <c r="ER576" s="911"/>
      <c r="ES576" s="911"/>
      <c r="ET576" s="911"/>
      <c r="EU576" s="911"/>
      <c r="EV576" s="911"/>
      <c r="EW576" s="911"/>
      <c r="EX576" s="911"/>
      <c r="EY576" s="911"/>
      <c r="EZ576" s="911"/>
      <c r="FA576" s="911"/>
      <c r="FB576" s="911"/>
      <c r="FC576" s="911"/>
      <c r="FD576" s="911"/>
      <c r="FE576" s="911"/>
      <c r="FF576" s="911"/>
      <c r="FG576" s="911"/>
      <c r="FH576" s="911"/>
      <c r="FI576" s="911"/>
      <c r="FJ576" s="911"/>
      <c r="FK576" s="911"/>
      <c r="FL576" s="911"/>
      <c r="FM576" s="911"/>
      <c r="FN576" s="911"/>
      <c r="FO576" s="911"/>
      <c r="FP576" s="911"/>
      <c r="FQ576" s="911"/>
      <c r="FR576" s="911"/>
      <c r="FU576" s="908"/>
      <c r="FV576" s="908"/>
      <c r="FW576" s="908"/>
      <c r="FX576" s="908"/>
      <c r="FY576" s="908"/>
      <c r="FZ576" s="908"/>
      <c r="GC576" s="908"/>
      <c r="GD576" s="908"/>
      <c r="GG576" s="908"/>
      <c r="GH576" s="908"/>
      <c r="GK576" s="908"/>
      <c r="GL576" s="908"/>
      <c r="GO576" s="908"/>
      <c r="GP576" s="908"/>
      <c r="GS576" s="908"/>
      <c r="GT576" s="908"/>
      <c r="GW576" s="908"/>
      <c r="GX576" s="908"/>
      <c r="HA576" s="908"/>
      <c r="HB576" s="908"/>
      <c r="HE576" s="908"/>
      <c r="HF576" s="908"/>
      <c r="HI576" s="908"/>
      <c r="HJ576" s="908"/>
      <c r="HM576" s="908"/>
      <c r="HN576" s="908"/>
      <c r="HQ576" s="908"/>
      <c r="HR576" s="908"/>
      <c r="HU576" s="908"/>
      <c r="HV576" s="908"/>
      <c r="HY576" s="908"/>
      <c r="HZ576" s="908"/>
      <c r="IC576" s="908"/>
      <c r="ID576" s="908"/>
      <c r="IE576" s="908"/>
      <c r="IF576" s="908"/>
      <c r="IG576" s="908"/>
      <c r="IH576" s="908"/>
      <c r="IK576" s="908"/>
      <c r="IL576" s="908"/>
      <c r="IO576" s="908"/>
      <c r="IP576" s="908"/>
      <c r="IQ576" s="908"/>
      <c r="IR576" s="908"/>
      <c r="IS576" s="908"/>
      <c r="IT576" s="908"/>
      <c r="IU576" s="908"/>
      <c r="IV576" s="908"/>
      <c r="IW576" s="908"/>
      <c r="IX576" s="908"/>
      <c r="IY576" s="908"/>
      <c r="IZ576" s="908"/>
      <c r="JA576" s="908"/>
      <c r="JB576" s="908"/>
      <c r="JC576" s="908"/>
      <c r="JD576" s="908"/>
      <c r="JE576" s="908"/>
      <c r="JF576" s="908"/>
      <c r="JG576" s="908"/>
      <c r="JH576" s="908"/>
      <c r="JI576" s="908"/>
      <c r="JJ576" s="908"/>
      <c r="JK576" s="908"/>
      <c r="JL576" s="908"/>
      <c r="JM576" s="908"/>
      <c r="JN576" s="908"/>
      <c r="JO576" s="908"/>
      <c r="JP576" s="908"/>
      <c r="JQ576" s="908"/>
      <c r="JR576" s="908"/>
      <c r="JS576" s="908"/>
      <c r="JT576" s="908"/>
      <c r="JU576" s="908"/>
      <c r="JV576" s="908"/>
      <c r="JW576" s="908"/>
      <c r="JX576" s="908"/>
      <c r="JY576" s="908"/>
      <c r="JZ576" s="908"/>
      <c r="KA576" s="908"/>
      <c r="KB576" s="908"/>
      <c r="KC576" s="908"/>
      <c r="KD576" s="908"/>
      <c r="KE576" s="908"/>
      <c r="KF576" s="908"/>
      <c r="KG576" s="908"/>
      <c r="KH576" s="908"/>
      <c r="KI576" s="908"/>
      <c r="KJ576" s="908"/>
      <c r="KK576" s="908"/>
      <c r="KL576" s="908"/>
      <c r="KM576" s="908"/>
      <c r="KN576" s="908"/>
      <c r="KS576" s="908"/>
      <c r="KT576" s="908"/>
      <c r="LE576" s="908"/>
      <c r="LF576" s="908"/>
      <c r="LK576" s="908"/>
      <c r="LL576" s="908"/>
      <c r="LW576" s="908"/>
      <c r="LX576" s="908"/>
      <c r="MU576" s="908"/>
      <c r="MV576" s="908"/>
      <c r="NA576" s="908"/>
      <c r="NB576" s="908"/>
      <c r="NG576" s="908"/>
      <c r="NH576" s="908"/>
    </row>
    <row r="577" spans="4:372" s="891" customFormat="1" x14ac:dyDescent="0.25">
      <c r="D577" s="903"/>
      <c r="AD577" s="909"/>
      <c r="AE577" s="909"/>
      <c r="AF577" s="909"/>
      <c r="AG577" s="909"/>
      <c r="AH577" s="909"/>
      <c r="AI577" s="909"/>
      <c r="AJ577" s="909"/>
      <c r="AK577" s="909"/>
      <c r="AL577" s="909"/>
      <c r="AM577" s="909"/>
      <c r="AN577" s="909"/>
      <c r="AO577" s="909"/>
      <c r="AP577" s="909"/>
      <c r="BA577" s="908"/>
      <c r="BB577" s="908"/>
      <c r="BG577" s="908"/>
      <c r="BH577" s="908"/>
      <c r="BM577" s="908"/>
      <c r="BN577" s="908"/>
      <c r="BS577" s="908"/>
      <c r="BT577" s="908"/>
      <c r="BY577" s="908"/>
      <c r="BZ577" s="908"/>
      <c r="CE577" s="908"/>
      <c r="CF577" s="908"/>
      <c r="CK577" s="908"/>
      <c r="CL577" s="908"/>
      <c r="CQ577" s="908"/>
      <c r="CR577" s="908"/>
      <c r="CW577" s="908"/>
      <c r="CX577" s="908"/>
      <c r="DA577" s="908"/>
      <c r="DB577" s="908"/>
      <c r="DE577" s="908"/>
      <c r="DF577" s="908"/>
      <c r="DI577" s="908"/>
      <c r="DJ577" s="908"/>
      <c r="DK577" s="920"/>
      <c r="DL577" s="920"/>
      <c r="DM577" s="921"/>
      <c r="DN577" s="921"/>
      <c r="DO577" s="920"/>
      <c r="DP577" s="920"/>
      <c r="DQ577" s="911"/>
      <c r="DR577" s="911"/>
      <c r="DS577" s="912"/>
      <c r="DT577" s="912"/>
      <c r="DU577" s="911"/>
      <c r="DV577" s="911"/>
      <c r="DW577" s="911"/>
      <c r="DX577" s="911"/>
      <c r="DY577" s="911"/>
      <c r="DZ577" s="911"/>
      <c r="EA577" s="911"/>
      <c r="EB577" s="911"/>
      <c r="EC577" s="911"/>
      <c r="ED577" s="911"/>
      <c r="EE577" s="911"/>
      <c r="EF577" s="911"/>
      <c r="EG577" s="911"/>
      <c r="EH577" s="911"/>
      <c r="EI577" s="911"/>
      <c r="EJ577" s="911"/>
      <c r="EK577" s="911"/>
      <c r="EL577" s="911"/>
      <c r="EM577" s="911"/>
      <c r="EN577" s="911"/>
      <c r="EO577" s="911"/>
      <c r="EP577" s="911"/>
      <c r="EQ577" s="911"/>
      <c r="ER577" s="911"/>
      <c r="ES577" s="911"/>
      <c r="ET577" s="911"/>
      <c r="EU577" s="911"/>
      <c r="EV577" s="911"/>
      <c r="EW577" s="911"/>
      <c r="EX577" s="911"/>
      <c r="EY577" s="911"/>
      <c r="EZ577" s="911"/>
      <c r="FA577" s="911"/>
      <c r="FB577" s="911"/>
      <c r="FC577" s="911"/>
      <c r="FD577" s="911"/>
      <c r="FE577" s="911"/>
      <c r="FF577" s="911"/>
      <c r="FG577" s="911"/>
      <c r="FH577" s="911"/>
      <c r="FI577" s="911"/>
      <c r="FJ577" s="911"/>
      <c r="FK577" s="911"/>
      <c r="FL577" s="911"/>
      <c r="FM577" s="911"/>
      <c r="FN577" s="911"/>
      <c r="FO577" s="911"/>
      <c r="FP577" s="911"/>
      <c r="FQ577" s="911"/>
      <c r="FR577" s="911"/>
      <c r="FU577" s="908"/>
      <c r="FV577" s="908"/>
      <c r="FW577" s="908"/>
      <c r="FX577" s="908"/>
      <c r="FY577" s="908"/>
      <c r="FZ577" s="908"/>
      <c r="GC577" s="908"/>
      <c r="GD577" s="908"/>
      <c r="GG577" s="908"/>
      <c r="GH577" s="908"/>
      <c r="GK577" s="908"/>
      <c r="GL577" s="908"/>
      <c r="GO577" s="908"/>
      <c r="GP577" s="908"/>
      <c r="GS577" s="908"/>
      <c r="GT577" s="908"/>
      <c r="GW577" s="908"/>
      <c r="GX577" s="908"/>
      <c r="HA577" s="908"/>
      <c r="HB577" s="908"/>
      <c r="HE577" s="908"/>
      <c r="HF577" s="908"/>
      <c r="HI577" s="908"/>
      <c r="HJ577" s="908"/>
      <c r="HM577" s="908"/>
      <c r="HN577" s="908"/>
      <c r="HQ577" s="908"/>
      <c r="HR577" s="908"/>
      <c r="HU577" s="908"/>
      <c r="HV577" s="908"/>
      <c r="HY577" s="908"/>
      <c r="HZ577" s="908"/>
      <c r="IC577" s="908"/>
      <c r="ID577" s="908"/>
      <c r="IE577" s="908"/>
      <c r="IF577" s="908"/>
      <c r="IG577" s="908"/>
      <c r="IH577" s="908"/>
      <c r="IK577" s="908"/>
      <c r="IL577" s="908"/>
      <c r="IO577" s="908"/>
      <c r="IP577" s="908"/>
      <c r="IQ577" s="908"/>
      <c r="IR577" s="908"/>
      <c r="IS577" s="908"/>
      <c r="IT577" s="908"/>
      <c r="IU577" s="908"/>
      <c r="IV577" s="908"/>
      <c r="IW577" s="908"/>
      <c r="IX577" s="908"/>
      <c r="IY577" s="908"/>
      <c r="IZ577" s="908"/>
      <c r="JA577" s="908"/>
      <c r="JB577" s="908"/>
      <c r="JC577" s="908"/>
      <c r="JD577" s="908"/>
      <c r="JE577" s="908"/>
      <c r="JF577" s="908"/>
      <c r="JG577" s="908"/>
      <c r="JH577" s="908"/>
      <c r="JI577" s="908"/>
      <c r="JJ577" s="908"/>
      <c r="JK577" s="908"/>
      <c r="JL577" s="908"/>
      <c r="JM577" s="908"/>
      <c r="JN577" s="908"/>
      <c r="JO577" s="908"/>
      <c r="JP577" s="908"/>
      <c r="JQ577" s="908"/>
      <c r="JR577" s="908"/>
      <c r="JS577" s="908"/>
      <c r="JT577" s="908"/>
      <c r="JU577" s="908"/>
      <c r="JV577" s="908"/>
      <c r="JW577" s="908"/>
      <c r="JX577" s="908"/>
      <c r="JY577" s="908"/>
      <c r="JZ577" s="908"/>
      <c r="KA577" s="908"/>
      <c r="KB577" s="908"/>
      <c r="KC577" s="908"/>
      <c r="KD577" s="908"/>
      <c r="KE577" s="908"/>
      <c r="KF577" s="908"/>
      <c r="KG577" s="908"/>
      <c r="KH577" s="908"/>
      <c r="KI577" s="908"/>
      <c r="KJ577" s="908"/>
      <c r="KK577" s="908"/>
      <c r="KL577" s="908"/>
      <c r="KM577" s="908"/>
      <c r="KN577" s="908"/>
      <c r="KS577" s="908"/>
      <c r="KT577" s="908"/>
      <c r="LE577" s="908"/>
      <c r="LF577" s="908"/>
      <c r="LK577" s="908"/>
      <c r="LL577" s="908"/>
      <c r="LW577" s="908"/>
      <c r="LX577" s="908"/>
      <c r="MU577" s="908"/>
      <c r="MV577" s="908"/>
      <c r="NA577" s="908"/>
      <c r="NB577" s="908"/>
      <c r="NG577" s="908"/>
      <c r="NH577" s="908"/>
    </row>
    <row r="578" spans="4:372" s="891" customFormat="1" x14ac:dyDescent="0.25">
      <c r="D578" s="903"/>
      <c r="AD578" s="909"/>
      <c r="AE578" s="909"/>
      <c r="AF578" s="909"/>
      <c r="AG578" s="909"/>
      <c r="AH578" s="909"/>
      <c r="AI578" s="909"/>
      <c r="AJ578" s="909"/>
      <c r="AK578" s="909"/>
      <c r="AL578" s="909"/>
      <c r="AM578" s="909"/>
      <c r="AN578" s="909"/>
      <c r="AO578" s="909"/>
      <c r="AP578" s="909"/>
      <c r="BA578" s="908"/>
      <c r="BB578" s="908"/>
      <c r="BG578" s="908"/>
      <c r="BH578" s="908"/>
      <c r="BM578" s="908"/>
      <c r="BN578" s="908"/>
      <c r="BS578" s="908"/>
      <c r="BT578" s="908"/>
      <c r="BY578" s="908"/>
      <c r="BZ578" s="908"/>
      <c r="CE578" s="908"/>
      <c r="CF578" s="908"/>
      <c r="CK578" s="908"/>
      <c r="CL578" s="908"/>
      <c r="CQ578" s="908"/>
      <c r="CR578" s="908"/>
      <c r="CW578" s="908"/>
      <c r="CX578" s="908"/>
      <c r="DA578" s="908"/>
      <c r="DB578" s="908"/>
      <c r="DE578" s="908"/>
      <c r="DF578" s="908"/>
      <c r="DI578" s="908"/>
      <c r="DJ578" s="908"/>
      <c r="DK578" s="920"/>
      <c r="DL578" s="920"/>
      <c r="DM578" s="921"/>
      <c r="DN578" s="921"/>
      <c r="DO578" s="920"/>
      <c r="DP578" s="920"/>
      <c r="DQ578" s="911"/>
      <c r="DR578" s="911"/>
      <c r="DS578" s="912"/>
      <c r="DT578" s="912"/>
      <c r="DU578" s="911"/>
      <c r="DV578" s="911"/>
      <c r="DW578" s="911"/>
      <c r="DX578" s="911"/>
      <c r="DY578" s="911"/>
      <c r="DZ578" s="911"/>
      <c r="EA578" s="911"/>
      <c r="EB578" s="911"/>
      <c r="EC578" s="911"/>
      <c r="ED578" s="911"/>
      <c r="EE578" s="911"/>
      <c r="EF578" s="911"/>
      <c r="EG578" s="911"/>
      <c r="EH578" s="911"/>
      <c r="EI578" s="911"/>
      <c r="EJ578" s="911"/>
      <c r="EK578" s="911"/>
      <c r="EL578" s="911"/>
      <c r="EM578" s="911"/>
      <c r="EN578" s="911"/>
      <c r="EO578" s="911"/>
      <c r="EP578" s="911"/>
      <c r="EQ578" s="911"/>
      <c r="ER578" s="911"/>
      <c r="ES578" s="911"/>
      <c r="ET578" s="911"/>
      <c r="EU578" s="911"/>
      <c r="EV578" s="911"/>
      <c r="EW578" s="911"/>
      <c r="EX578" s="911"/>
      <c r="EY578" s="911"/>
      <c r="EZ578" s="911"/>
      <c r="FA578" s="911"/>
      <c r="FB578" s="911"/>
      <c r="FC578" s="911"/>
      <c r="FD578" s="911"/>
      <c r="FE578" s="911"/>
      <c r="FF578" s="911"/>
      <c r="FG578" s="911"/>
      <c r="FH578" s="911"/>
      <c r="FI578" s="911"/>
      <c r="FJ578" s="911"/>
      <c r="FK578" s="911"/>
      <c r="FL578" s="911"/>
      <c r="FM578" s="911"/>
      <c r="FN578" s="911"/>
      <c r="FO578" s="911"/>
      <c r="FP578" s="911"/>
      <c r="FQ578" s="911"/>
      <c r="FR578" s="911"/>
      <c r="FU578" s="908"/>
      <c r="FV578" s="908"/>
      <c r="FW578" s="908"/>
      <c r="FX578" s="908"/>
      <c r="FY578" s="908"/>
      <c r="FZ578" s="908"/>
      <c r="GC578" s="908"/>
      <c r="GD578" s="908"/>
      <c r="GG578" s="908"/>
      <c r="GH578" s="908"/>
      <c r="GK578" s="908"/>
      <c r="GL578" s="908"/>
      <c r="GO578" s="908"/>
      <c r="GP578" s="908"/>
      <c r="GS578" s="908"/>
      <c r="GT578" s="908"/>
      <c r="GW578" s="908"/>
      <c r="GX578" s="908"/>
      <c r="HA578" s="908"/>
      <c r="HB578" s="908"/>
      <c r="HE578" s="908"/>
      <c r="HF578" s="908"/>
      <c r="HI578" s="908"/>
      <c r="HJ578" s="908"/>
      <c r="HM578" s="908"/>
      <c r="HN578" s="908"/>
      <c r="HQ578" s="908"/>
      <c r="HR578" s="908"/>
      <c r="HU578" s="908"/>
      <c r="HV578" s="908"/>
      <c r="HY578" s="908"/>
      <c r="HZ578" s="908"/>
      <c r="IC578" s="908"/>
      <c r="ID578" s="908"/>
      <c r="IE578" s="908"/>
      <c r="IF578" s="908"/>
      <c r="IG578" s="908"/>
      <c r="IH578" s="908"/>
      <c r="IK578" s="908"/>
      <c r="IL578" s="908"/>
      <c r="IO578" s="908"/>
      <c r="IP578" s="908"/>
      <c r="IQ578" s="908"/>
      <c r="IR578" s="908"/>
      <c r="IS578" s="908"/>
      <c r="IT578" s="908"/>
      <c r="IU578" s="908"/>
      <c r="IV578" s="908"/>
      <c r="IW578" s="908"/>
      <c r="IX578" s="908"/>
      <c r="IY578" s="908"/>
      <c r="IZ578" s="908"/>
      <c r="JA578" s="908"/>
      <c r="JB578" s="908"/>
      <c r="JC578" s="908"/>
      <c r="JD578" s="908"/>
      <c r="JE578" s="908"/>
      <c r="JF578" s="908"/>
      <c r="JG578" s="908"/>
      <c r="JH578" s="908"/>
      <c r="JI578" s="908"/>
      <c r="JJ578" s="908"/>
      <c r="JK578" s="908"/>
      <c r="JL578" s="908"/>
      <c r="JM578" s="908"/>
      <c r="JN578" s="908"/>
      <c r="JO578" s="908"/>
      <c r="JP578" s="908"/>
      <c r="JQ578" s="908"/>
      <c r="JR578" s="908"/>
      <c r="JS578" s="908"/>
      <c r="JT578" s="908"/>
      <c r="JU578" s="908"/>
      <c r="JV578" s="908"/>
      <c r="JW578" s="908"/>
      <c r="JX578" s="908"/>
      <c r="JY578" s="908"/>
      <c r="JZ578" s="908"/>
      <c r="KA578" s="908"/>
      <c r="KB578" s="908"/>
      <c r="KC578" s="908"/>
      <c r="KD578" s="908"/>
      <c r="KE578" s="908"/>
      <c r="KF578" s="908"/>
      <c r="KG578" s="908"/>
      <c r="KH578" s="908"/>
      <c r="KI578" s="908"/>
      <c r="KJ578" s="908"/>
      <c r="KK578" s="908"/>
      <c r="KL578" s="908"/>
      <c r="KM578" s="908"/>
      <c r="KN578" s="908"/>
      <c r="KS578" s="908"/>
      <c r="KT578" s="908"/>
      <c r="LE578" s="908"/>
      <c r="LF578" s="908"/>
      <c r="LK578" s="908"/>
      <c r="LL578" s="908"/>
      <c r="LW578" s="908"/>
      <c r="LX578" s="908"/>
      <c r="MU578" s="908"/>
      <c r="MV578" s="908"/>
      <c r="NA578" s="908"/>
      <c r="NB578" s="908"/>
      <c r="NG578" s="908"/>
      <c r="NH578" s="908"/>
    </row>
    <row r="579" spans="4:372" s="891" customFormat="1" x14ac:dyDescent="0.25">
      <c r="D579" s="903"/>
      <c r="AD579" s="909"/>
      <c r="AE579" s="909"/>
      <c r="AF579" s="909"/>
      <c r="AG579" s="909"/>
      <c r="AH579" s="909"/>
      <c r="AI579" s="909"/>
      <c r="AJ579" s="909"/>
      <c r="AK579" s="909"/>
      <c r="AL579" s="909"/>
      <c r="AM579" s="909"/>
      <c r="AN579" s="909"/>
      <c r="AO579" s="909"/>
      <c r="AP579" s="909"/>
      <c r="BA579" s="908"/>
      <c r="BB579" s="908"/>
      <c r="BG579" s="908"/>
      <c r="BH579" s="908"/>
      <c r="BM579" s="908"/>
      <c r="BN579" s="908"/>
      <c r="BS579" s="908"/>
      <c r="BT579" s="908"/>
      <c r="BY579" s="908"/>
      <c r="BZ579" s="908"/>
      <c r="CE579" s="908"/>
      <c r="CF579" s="908"/>
      <c r="CK579" s="908"/>
      <c r="CL579" s="908"/>
      <c r="CQ579" s="908"/>
      <c r="CR579" s="908"/>
      <c r="CW579" s="908"/>
      <c r="CX579" s="908"/>
      <c r="DA579" s="908"/>
      <c r="DB579" s="908"/>
      <c r="DE579" s="908"/>
      <c r="DF579" s="908"/>
      <c r="DI579" s="908"/>
      <c r="DJ579" s="908"/>
      <c r="DK579" s="920"/>
      <c r="DL579" s="920"/>
      <c r="DM579" s="921"/>
      <c r="DN579" s="921"/>
      <c r="DO579" s="920"/>
      <c r="DP579" s="920"/>
      <c r="DQ579" s="911"/>
      <c r="DR579" s="911"/>
      <c r="DS579" s="912"/>
      <c r="DT579" s="912"/>
      <c r="DU579" s="911"/>
      <c r="DV579" s="911"/>
      <c r="DW579" s="911"/>
      <c r="DX579" s="911"/>
      <c r="DY579" s="911"/>
      <c r="DZ579" s="911"/>
      <c r="EA579" s="911"/>
      <c r="EB579" s="911"/>
      <c r="EC579" s="911"/>
      <c r="ED579" s="911"/>
      <c r="EE579" s="911"/>
      <c r="EF579" s="911"/>
      <c r="EG579" s="911"/>
      <c r="EH579" s="911"/>
      <c r="EI579" s="911"/>
      <c r="EJ579" s="911"/>
      <c r="EK579" s="911"/>
      <c r="EL579" s="911"/>
      <c r="EM579" s="911"/>
      <c r="EN579" s="911"/>
      <c r="EO579" s="911"/>
      <c r="EP579" s="911"/>
      <c r="EQ579" s="911"/>
      <c r="ER579" s="911"/>
      <c r="ES579" s="911"/>
      <c r="ET579" s="911"/>
      <c r="EU579" s="911"/>
      <c r="EV579" s="911"/>
      <c r="EW579" s="911"/>
      <c r="EX579" s="911"/>
      <c r="EY579" s="911"/>
      <c r="EZ579" s="911"/>
      <c r="FA579" s="911"/>
      <c r="FB579" s="911"/>
      <c r="FC579" s="911"/>
      <c r="FD579" s="911"/>
      <c r="FE579" s="911"/>
      <c r="FF579" s="911"/>
      <c r="FG579" s="911"/>
      <c r="FH579" s="911"/>
      <c r="FI579" s="911"/>
      <c r="FJ579" s="911"/>
      <c r="FK579" s="911"/>
      <c r="FL579" s="911"/>
      <c r="FM579" s="911"/>
      <c r="FN579" s="911"/>
      <c r="FO579" s="911"/>
      <c r="FP579" s="911"/>
      <c r="FQ579" s="911"/>
      <c r="FR579" s="911"/>
      <c r="FU579" s="908"/>
      <c r="FV579" s="908"/>
      <c r="FW579" s="908"/>
      <c r="FX579" s="908"/>
      <c r="FY579" s="908"/>
      <c r="FZ579" s="908"/>
      <c r="GC579" s="908"/>
      <c r="GD579" s="908"/>
      <c r="GG579" s="908"/>
      <c r="GH579" s="908"/>
      <c r="GK579" s="908"/>
      <c r="GL579" s="908"/>
      <c r="GO579" s="908"/>
      <c r="GP579" s="908"/>
      <c r="GS579" s="908"/>
      <c r="GT579" s="908"/>
      <c r="GW579" s="908"/>
      <c r="GX579" s="908"/>
      <c r="HA579" s="908"/>
      <c r="HB579" s="908"/>
      <c r="HE579" s="908"/>
      <c r="HF579" s="908"/>
      <c r="HI579" s="908"/>
      <c r="HJ579" s="908"/>
      <c r="HM579" s="908"/>
      <c r="HN579" s="908"/>
      <c r="HQ579" s="908"/>
      <c r="HR579" s="908"/>
      <c r="HU579" s="908"/>
      <c r="HV579" s="908"/>
      <c r="HY579" s="908"/>
      <c r="HZ579" s="908"/>
      <c r="IC579" s="908"/>
      <c r="ID579" s="908"/>
      <c r="IE579" s="908"/>
      <c r="IF579" s="908"/>
      <c r="IG579" s="908"/>
      <c r="IH579" s="908"/>
      <c r="IK579" s="908"/>
      <c r="IL579" s="908"/>
      <c r="IO579" s="908"/>
      <c r="IP579" s="908"/>
      <c r="IQ579" s="908"/>
      <c r="IR579" s="908"/>
      <c r="IS579" s="908"/>
      <c r="IT579" s="908"/>
      <c r="IU579" s="908"/>
      <c r="IV579" s="908"/>
      <c r="IW579" s="908"/>
      <c r="IX579" s="908"/>
      <c r="IY579" s="908"/>
      <c r="IZ579" s="908"/>
      <c r="JA579" s="908"/>
      <c r="JB579" s="908"/>
      <c r="JC579" s="908"/>
      <c r="JD579" s="908"/>
      <c r="JE579" s="908"/>
      <c r="JF579" s="908"/>
      <c r="JG579" s="908"/>
      <c r="JH579" s="908"/>
      <c r="JI579" s="908"/>
      <c r="JJ579" s="908"/>
      <c r="JK579" s="908"/>
      <c r="JL579" s="908"/>
      <c r="JM579" s="908"/>
      <c r="JN579" s="908"/>
      <c r="JO579" s="908"/>
      <c r="JP579" s="908"/>
      <c r="JQ579" s="908"/>
      <c r="JR579" s="908"/>
      <c r="JS579" s="908"/>
      <c r="JT579" s="908"/>
      <c r="JU579" s="908"/>
      <c r="JV579" s="908"/>
      <c r="JW579" s="908"/>
      <c r="JX579" s="908"/>
      <c r="JY579" s="908"/>
      <c r="JZ579" s="908"/>
      <c r="KA579" s="908"/>
      <c r="KB579" s="908"/>
      <c r="KC579" s="908"/>
      <c r="KD579" s="908"/>
      <c r="KE579" s="908"/>
      <c r="KF579" s="908"/>
      <c r="KG579" s="908"/>
      <c r="KH579" s="908"/>
      <c r="KI579" s="908"/>
      <c r="KJ579" s="908"/>
      <c r="KK579" s="908"/>
      <c r="KL579" s="908"/>
      <c r="KM579" s="908"/>
      <c r="KN579" s="908"/>
      <c r="KS579" s="908"/>
      <c r="KT579" s="908"/>
      <c r="LE579" s="908"/>
      <c r="LF579" s="908"/>
      <c r="LK579" s="908"/>
      <c r="LL579" s="908"/>
      <c r="LW579" s="908"/>
      <c r="LX579" s="908"/>
      <c r="MU579" s="908"/>
      <c r="MV579" s="908"/>
      <c r="NA579" s="908"/>
      <c r="NB579" s="908"/>
      <c r="NG579" s="908"/>
      <c r="NH579" s="908"/>
    </row>
    <row r="580" spans="4:372" s="891" customFormat="1" x14ac:dyDescent="0.25">
      <c r="D580" s="903"/>
      <c r="AD580" s="909"/>
      <c r="AE580" s="909"/>
      <c r="AF580" s="909"/>
      <c r="AG580" s="909"/>
      <c r="AH580" s="909"/>
      <c r="AI580" s="909"/>
      <c r="AJ580" s="909"/>
      <c r="AK580" s="909"/>
      <c r="AL580" s="909"/>
      <c r="AM580" s="909"/>
      <c r="AN580" s="909"/>
      <c r="AO580" s="909"/>
      <c r="AP580" s="909"/>
      <c r="BA580" s="908"/>
      <c r="BB580" s="908"/>
      <c r="BG580" s="908"/>
      <c r="BH580" s="908"/>
      <c r="BM580" s="908"/>
      <c r="BN580" s="908"/>
      <c r="BS580" s="908"/>
      <c r="BT580" s="908"/>
      <c r="BY580" s="908"/>
      <c r="BZ580" s="908"/>
      <c r="CE580" s="908"/>
      <c r="CF580" s="908"/>
      <c r="CK580" s="908"/>
      <c r="CL580" s="908"/>
      <c r="CQ580" s="908"/>
      <c r="CR580" s="908"/>
      <c r="CW580" s="908"/>
      <c r="CX580" s="908"/>
      <c r="DA580" s="908"/>
      <c r="DB580" s="908"/>
      <c r="DE580" s="908"/>
      <c r="DF580" s="908"/>
      <c r="DI580" s="908"/>
      <c r="DJ580" s="908"/>
      <c r="DK580" s="920"/>
      <c r="DL580" s="920"/>
      <c r="DM580" s="921"/>
      <c r="DN580" s="921"/>
      <c r="DO580" s="920"/>
      <c r="DP580" s="920"/>
      <c r="DQ580" s="911"/>
      <c r="DR580" s="911"/>
      <c r="DS580" s="912"/>
      <c r="DT580" s="912"/>
      <c r="DU580" s="911"/>
      <c r="DV580" s="911"/>
      <c r="DW580" s="911"/>
      <c r="DX580" s="911"/>
      <c r="DY580" s="911"/>
      <c r="DZ580" s="911"/>
      <c r="EA580" s="911"/>
      <c r="EB580" s="911"/>
      <c r="EC580" s="911"/>
      <c r="ED580" s="911"/>
      <c r="EE580" s="911"/>
      <c r="EF580" s="911"/>
      <c r="EG580" s="911"/>
      <c r="EH580" s="911"/>
      <c r="EI580" s="911"/>
      <c r="EJ580" s="911"/>
      <c r="EK580" s="911"/>
      <c r="EL580" s="911"/>
      <c r="EM580" s="911"/>
      <c r="EN580" s="911"/>
      <c r="EO580" s="911"/>
      <c r="EP580" s="911"/>
      <c r="EQ580" s="911"/>
      <c r="ER580" s="911"/>
      <c r="ES580" s="911"/>
      <c r="ET580" s="911"/>
      <c r="EU580" s="911"/>
      <c r="EV580" s="911"/>
      <c r="EW580" s="911"/>
      <c r="EX580" s="911"/>
      <c r="EY580" s="911"/>
      <c r="EZ580" s="911"/>
      <c r="FA580" s="911"/>
      <c r="FB580" s="911"/>
      <c r="FC580" s="911"/>
      <c r="FD580" s="911"/>
      <c r="FE580" s="911"/>
      <c r="FF580" s="911"/>
      <c r="FG580" s="911"/>
      <c r="FH580" s="911"/>
      <c r="FI580" s="911"/>
      <c r="FJ580" s="911"/>
      <c r="FK580" s="911"/>
      <c r="FL580" s="911"/>
      <c r="FM580" s="911"/>
      <c r="FN580" s="911"/>
      <c r="FO580" s="911"/>
      <c r="FP580" s="911"/>
      <c r="FQ580" s="911"/>
      <c r="FR580" s="911"/>
      <c r="FU580" s="908"/>
      <c r="FV580" s="908"/>
      <c r="FW580" s="908"/>
      <c r="FX580" s="908"/>
      <c r="FY580" s="908"/>
      <c r="FZ580" s="908"/>
      <c r="GC580" s="908"/>
      <c r="GD580" s="908"/>
      <c r="GG580" s="908"/>
      <c r="GH580" s="908"/>
      <c r="GK580" s="908"/>
      <c r="GL580" s="908"/>
      <c r="GO580" s="908"/>
      <c r="GP580" s="908"/>
      <c r="GS580" s="908"/>
      <c r="GT580" s="908"/>
      <c r="GW580" s="908"/>
      <c r="GX580" s="908"/>
      <c r="HA580" s="908"/>
      <c r="HB580" s="908"/>
      <c r="HE580" s="908"/>
      <c r="HF580" s="908"/>
      <c r="HI580" s="908"/>
      <c r="HJ580" s="908"/>
      <c r="HM580" s="908"/>
      <c r="HN580" s="908"/>
      <c r="HQ580" s="908"/>
      <c r="HR580" s="908"/>
      <c r="HU580" s="908"/>
      <c r="HV580" s="908"/>
      <c r="HY580" s="908"/>
      <c r="HZ580" s="908"/>
      <c r="IC580" s="908"/>
      <c r="ID580" s="908"/>
      <c r="IE580" s="908"/>
      <c r="IF580" s="908"/>
      <c r="IG580" s="908"/>
      <c r="IH580" s="908"/>
      <c r="IK580" s="908"/>
      <c r="IL580" s="908"/>
      <c r="IO580" s="908"/>
      <c r="IP580" s="908"/>
      <c r="IQ580" s="908"/>
      <c r="IR580" s="908"/>
      <c r="IS580" s="908"/>
      <c r="IT580" s="908"/>
      <c r="IU580" s="908"/>
      <c r="IV580" s="908"/>
      <c r="IW580" s="908"/>
      <c r="IX580" s="908"/>
      <c r="IY580" s="908"/>
      <c r="IZ580" s="908"/>
      <c r="JA580" s="908"/>
      <c r="JB580" s="908"/>
      <c r="JC580" s="908"/>
      <c r="JD580" s="908"/>
      <c r="JE580" s="908"/>
      <c r="JF580" s="908"/>
      <c r="JG580" s="908"/>
      <c r="JH580" s="908"/>
      <c r="JI580" s="908"/>
      <c r="JJ580" s="908"/>
      <c r="JK580" s="908"/>
      <c r="JL580" s="908"/>
      <c r="JM580" s="908"/>
      <c r="JN580" s="908"/>
      <c r="JO580" s="908"/>
      <c r="JP580" s="908"/>
      <c r="JQ580" s="908"/>
      <c r="JR580" s="908"/>
      <c r="JS580" s="908"/>
      <c r="JT580" s="908"/>
      <c r="JU580" s="908"/>
      <c r="JV580" s="908"/>
      <c r="JW580" s="908"/>
      <c r="JX580" s="908"/>
      <c r="JY580" s="908"/>
      <c r="JZ580" s="908"/>
      <c r="KA580" s="908"/>
      <c r="KB580" s="908"/>
      <c r="KC580" s="908"/>
      <c r="KD580" s="908"/>
      <c r="KE580" s="908"/>
      <c r="KF580" s="908"/>
      <c r="KG580" s="908"/>
      <c r="KH580" s="908"/>
      <c r="KI580" s="908"/>
      <c r="KJ580" s="908"/>
      <c r="KK580" s="908"/>
      <c r="KL580" s="908"/>
      <c r="KM580" s="908"/>
      <c r="KN580" s="908"/>
      <c r="KS580" s="908"/>
      <c r="KT580" s="908"/>
      <c r="LE580" s="908"/>
      <c r="LF580" s="908"/>
      <c r="LK580" s="908"/>
      <c r="LL580" s="908"/>
      <c r="LW580" s="908"/>
      <c r="LX580" s="908"/>
      <c r="MU580" s="908"/>
      <c r="MV580" s="908"/>
      <c r="NA580" s="908"/>
      <c r="NB580" s="908"/>
      <c r="NG580" s="908"/>
      <c r="NH580" s="908"/>
    </row>
    <row r="581" spans="4:372" s="891" customFormat="1" x14ac:dyDescent="0.25">
      <c r="D581" s="903"/>
      <c r="AD581" s="909"/>
      <c r="AE581" s="909"/>
      <c r="AF581" s="909"/>
      <c r="AG581" s="909"/>
      <c r="AH581" s="909"/>
      <c r="AI581" s="909"/>
      <c r="AJ581" s="909"/>
      <c r="AK581" s="909"/>
      <c r="AL581" s="909"/>
      <c r="AM581" s="909"/>
      <c r="AN581" s="909"/>
      <c r="AO581" s="909"/>
      <c r="AP581" s="909"/>
      <c r="BA581" s="908"/>
      <c r="BB581" s="908"/>
      <c r="BG581" s="908"/>
      <c r="BH581" s="908"/>
      <c r="BM581" s="908"/>
      <c r="BN581" s="908"/>
      <c r="BS581" s="908"/>
      <c r="BT581" s="908"/>
      <c r="BY581" s="908"/>
      <c r="BZ581" s="908"/>
      <c r="CE581" s="908"/>
      <c r="CF581" s="908"/>
      <c r="CK581" s="908"/>
      <c r="CL581" s="908"/>
      <c r="CQ581" s="908"/>
      <c r="CR581" s="908"/>
      <c r="CW581" s="908"/>
      <c r="CX581" s="908"/>
      <c r="DA581" s="908"/>
      <c r="DB581" s="908"/>
      <c r="DE581" s="908"/>
      <c r="DF581" s="908"/>
      <c r="DI581" s="908"/>
      <c r="DJ581" s="908"/>
      <c r="DK581" s="920"/>
      <c r="DL581" s="920"/>
      <c r="DM581" s="921"/>
      <c r="DN581" s="921"/>
      <c r="DO581" s="920"/>
      <c r="DP581" s="920"/>
      <c r="DQ581" s="911"/>
      <c r="DR581" s="911"/>
      <c r="DS581" s="912"/>
      <c r="DT581" s="912"/>
      <c r="DU581" s="911"/>
      <c r="DV581" s="911"/>
      <c r="DW581" s="911"/>
      <c r="DX581" s="911"/>
      <c r="DY581" s="911"/>
      <c r="DZ581" s="911"/>
      <c r="EA581" s="911"/>
      <c r="EB581" s="911"/>
      <c r="EC581" s="911"/>
      <c r="ED581" s="911"/>
      <c r="EE581" s="911"/>
      <c r="EF581" s="911"/>
      <c r="EG581" s="911"/>
      <c r="EH581" s="911"/>
      <c r="EI581" s="911"/>
      <c r="EJ581" s="911"/>
      <c r="EK581" s="911"/>
      <c r="EL581" s="911"/>
      <c r="EM581" s="911"/>
      <c r="EN581" s="911"/>
      <c r="EO581" s="911"/>
      <c r="EP581" s="911"/>
      <c r="EQ581" s="911"/>
      <c r="ER581" s="911"/>
      <c r="ES581" s="911"/>
      <c r="ET581" s="911"/>
      <c r="EU581" s="911"/>
      <c r="EV581" s="911"/>
      <c r="EW581" s="911"/>
      <c r="EX581" s="911"/>
      <c r="EY581" s="911"/>
      <c r="EZ581" s="911"/>
      <c r="FA581" s="911"/>
      <c r="FB581" s="911"/>
      <c r="FC581" s="911"/>
      <c r="FD581" s="911"/>
      <c r="FE581" s="911"/>
      <c r="FF581" s="911"/>
      <c r="FG581" s="911"/>
      <c r="FH581" s="911"/>
      <c r="FI581" s="911"/>
      <c r="FJ581" s="911"/>
      <c r="FK581" s="911"/>
      <c r="FL581" s="911"/>
      <c r="FM581" s="911"/>
      <c r="FN581" s="911"/>
      <c r="FO581" s="911"/>
      <c r="FP581" s="911"/>
      <c r="FQ581" s="911"/>
      <c r="FR581" s="911"/>
      <c r="FU581" s="908"/>
      <c r="FV581" s="908"/>
      <c r="FW581" s="908"/>
      <c r="FX581" s="908"/>
      <c r="FY581" s="908"/>
      <c r="FZ581" s="908"/>
      <c r="GC581" s="908"/>
      <c r="GD581" s="908"/>
      <c r="GG581" s="908"/>
      <c r="GH581" s="908"/>
      <c r="GK581" s="908"/>
      <c r="GL581" s="908"/>
      <c r="GO581" s="908"/>
      <c r="GP581" s="908"/>
      <c r="GS581" s="908"/>
      <c r="GT581" s="908"/>
      <c r="GW581" s="908"/>
      <c r="GX581" s="908"/>
      <c r="HA581" s="908"/>
      <c r="HB581" s="908"/>
      <c r="HE581" s="908"/>
      <c r="HF581" s="908"/>
      <c r="HI581" s="908"/>
      <c r="HJ581" s="908"/>
      <c r="HM581" s="908"/>
      <c r="HN581" s="908"/>
      <c r="HQ581" s="908"/>
      <c r="HR581" s="908"/>
      <c r="HU581" s="908"/>
      <c r="HV581" s="908"/>
      <c r="HY581" s="908"/>
      <c r="HZ581" s="908"/>
      <c r="IC581" s="908"/>
      <c r="ID581" s="908"/>
      <c r="IE581" s="908"/>
      <c r="IF581" s="908"/>
      <c r="IG581" s="908"/>
      <c r="IH581" s="908"/>
      <c r="IK581" s="908"/>
      <c r="IL581" s="908"/>
      <c r="IO581" s="908"/>
      <c r="IP581" s="908"/>
      <c r="IQ581" s="908"/>
      <c r="IR581" s="908"/>
      <c r="IS581" s="908"/>
      <c r="IT581" s="908"/>
      <c r="IU581" s="908"/>
      <c r="IV581" s="908"/>
      <c r="IW581" s="908"/>
      <c r="IX581" s="908"/>
      <c r="IY581" s="908"/>
      <c r="IZ581" s="908"/>
      <c r="JA581" s="908"/>
      <c r="JB581" s="908"/>
      <c r="JC581" s="908"/>
      <c r="JD581" s="908"/>
      <c r="JE581" s="908"/>
      <c r="JF581" s="908"/>
      <c r="JG581" s="908"/>
      <c r="JH581" s="908"/>
      <c r="JI581" s="908"/>
      <c r="JJ581" s="908"/>
      <c r="JK581" s="908"/>
      <c r="JL581" s="908"/>
      <c r="JM581" s="908"/>
      <c r="JN581" s="908"/>
      <c r="JO581" s="908"/>
      <c r="JP581" s="908"/>
      <c r="JQ581" s="908"/>
      <c r="JR581" s="908"/>
      <c r="JS581" s="908"/>
      <c r="JT581" s="908"/>
      <c r="JU581" s="908"/>
      <c r="JV581" s="908"/>
      <c r="JW581" s="908"/>
      <c r="JX581" s="908"/>
      <c r="JY581" s="908"/>
      <c r="JZ581" s="908"/>
      <c r="KA581" s="908"/>
      <c r="KB581" s="908"/>
      <c r="KC581" s="908"/>
      <c r="KD581" s="908"/>
      <c r="KE581" s="908"/>
      <c r="KF581" s="908"/>
      <c r="KG581" s="908"/>
      <c r="KH581" s="908"/>
      <c r="KI581" s="908"/>
      <c r="KJ581" s="908"/>
      <c r="KK581" s="908"/>
      <c r="KL581" s="908"/>
      <c r="KM581" s="908"/>
      <c r="KN581" s="908"/>
      <c r="KS581" s="908"/>
      <c r="KT581" s="908"/>
      <c r="LE581" s="908"/>
      <c r="LF581" s="908"/>
      <c r="LK581" s="908"/>
      <c r="LL581" s="908"/>
      <c r="LW581" s="908"/>
      <c r="LX581" s="908"/>
      <c r="MU581" s="908"/>
      <c r="MV581" s="908"/>
      <c r="NA581" s="908"/>
      <c r="NB581" s="908"/>
      <c r="NG581" s="908"/>
      <c r="NH581" s="908"/>
    </row>
    <row r="582" spans="4:372" s="891" customFormat="1" x14ac:dyDescent="0.25">
      <c r="D582" s="903"/>
      <c r="AD582" s="909"/>
      <c r="AE582" s="909"/>
      <c r="AF582" s="909"/>
      <c r="AG582" s="909"/>
      <c r="AH582" s="909"/>
      <c r="AI582" s="909"/>
      <c r="AJ582" s="909"/>
      <c r="AK582" s="909"/>
      <c r="AL582" s="909"/>
      <c r="AM582" s="909"/>
      <c r="AN582" s="909"/>
      <c r="AO582" s="909"/>
      <c r="AP582" s="909"/>
      <c r="BA582" s="908"/>
      <c r="BB582" s="908"/>
      <c r="BG582" s="908"/>
      <c r="BH582" s="908"/>
      <c r="BM582" s="908"/>
      <c r="BN582" s="908"/>
      <c r="BS582" s="908"/>
      <c r="BT582" s="908"/>
      <c r="BY582" s="908"/>
      <c r="BZ582" s="908"/>
      <c r="CE582" s="908"/>
      <c r="CF582" s="908"/>
      <c r="CK582" s="908"/>
      <c r="CL582" s="908"/>
      <c r="CQ582" s="908"/>
      <c r="CR582" s="908"/>
      <c r="CW582" s="908"/>
      <c r="CX582" s="908"/>
      <c r="DA582" s="908"/>
      <c r="DB582" s="908"/>
      <c r="DE582" s="908"/>
      <c r="DF582" s="908"/>
      <c r="DI582" s="908"/>
      <c r="DJ582" s="908"/>
      <c r="DK582" s="920"/>
      <c r="DL582" s="920"/>
      <c r="DM582" s="921"/>
      <c r="DN582" s="921"/>
      <c r="DO582" s="920"/>
      <c r="DP582" s="920"/>
      <c r="DQ582" s="911"/>
      <c r="DR582" s="911"/>
      <c r="DS582" s="912"/>
      <c r="DT582" s="912"/>
      <c r="DU582" s="911"/>
      <c r="DV582" s="911"/>
      <c r="DW582" s="911"/>
      <c r="DX582" s="911"/>
      <c r="DY582" s="911"/>
      <c r="DZ582" s="911"/>
      <c r="EA582" s="911"/>
      <c r="EB582" s="911"/>
      <c r="EC582" s="911"/>
      <c r="ED582" s="911"/>
      <c r="EE582" s="911"/>
      <c r="EF582" s="911"/>
      <c r="EG582" s="911"/>
      <c r="EH582" s="911"/>
      <c r="EI582" s="911"/>
      <c r="EJ582" s="911"/>
      <c r="EK582" s="911"/>
      <c r="EL582" s="911"/>
      <c r="EM582" s="911"/>
      <c r="EN582" s="911"/>
      <c r="EO582" s="911"/>
      <c r="EP582" s="911"/>
      <c r="EQ582" s="911"/>
      <c r="ER582" s="911"/>
      <c r="ES582" s="911"/>
      <c r="ET582" s="911"/>
      <c r="EU582" s="911"/>
      <c r="EV582" s="911"/>
      <c r="EW582" s="911"/>
      <c r="EX582" s="911"/>
      <c r="EY582" s="911"/>
      <c r="EZ582" s="911"/>
      <c r="FA582" s="911"/>
      <c r="FB582" s="911"/>
      <c r="FC582" s="911"/>
      <c r="FD582" s="911"/>
      <c r="FE582" s="911"/>
      <c r="FF582" s="911"/>
      <c r="FG582" s="911"/>
      <c r="FH582" s="911"/>
      <c r="FI582" s="911"/>
      <c r="FJ582" s="911"/>
      <c r="FK582" s="911"/>
      <c r="FL582" s="911"/>
      <c r="FM582" s="911"/>
      <c r="FN582" s="911"/>
      <c r="FO582" s="911"/>
      <c r="FP582" s="911"/>
      <c r="FQ582" s="911"/>
      <c r="FR582" s="911"/>
      <c r="FU582" s="908"/>
      <c r="FV582" s="908"/>
      <c r="FW582" s="908"/>
      <c r="FX582" s="908"/>
      <c r="FY582" s="908"/>
      <c r="FZ582" s="908"/>
      <c r="GC582" s="908"/>
      <c r="GD582" s="908"/>
      <c r="GG582" s="908"/>
      <c r="GH582" s="908"/>
      <c r="GK582" s="908"/>
      <c r="GL582" s="908"/>
      <c r="GO582" s="908"/>
      <c r="GP582" s="908"/>
      <c r="GS582" s="908"/>
      <c r="GT582" s="908"/>
      <c r="GW582" s="908"/>
      <c r="GX582" s="908"/>
      <c r="HA582" s="908"/>
      <c r="HB582" s="908"/>
      <c r="HE582" s="908"/>
      <c r="HF582" s="908"/>
      <c r="HI582" s="908"/>
      <c r="HJ582" s="908"/>
      <c r="HM582" s="908"/>
      <c r="HN582" s="908"/>
      <c r="HQ582" s="908"/>
      <c r="HR582" s="908"/>
      <c r="HU582" s="908"/>
      <c r="HV582" s="908"/>
      <c r="HY582" s="908"/>
      <c r="HZ582" s="908"/>
      <c r="IC582" s="908"/>
      <c r="ID582" s="908"/>
      <c r="IE582" s="908"/>
      <c r="IF582" s="908"/>
      <c r="IG582" s="908"/>
      <c r="IH582" s="908"/>
      <c r="IK582" s="908"/>
      <c r="IL582" s="908"/>
      <c r="IO582" s="908"/>
      <c r="IP582" s="908"/>
      <c r="IQ582" s="908"/>
      <c r="IR582" s="908"/>
      <c r="IS582" s="908"/>
      <c r="IT582" s="908"/>
      <c r="IU582" s="908"/>
      <c r="IV582" s="908"/>
      <c r="IW582" s="908"/>
      <c r="IX582" s="908"/>
      <c r="IY582" s="908"/>
      <c r="IZ582" s="908"/>
      <c r="JA582" s="908"/>
      <c r="JB582" s="908"/>
      <c r="JC582" s="908"/>
      <c r="JD582" s="908"/>
      <c r="JE582" s="908"/>
      <c r="JF582" s="908"/>
      <c r="JG582" s="908"/>
      <c r="JH582" s="908"/>
      <c r="JI582" s="908"/>
      <c r="JJ582" s="908"/>
      <c r="JK582" s="908"/>
      <c r="JL582" s="908"/>
      <c r="JM582" s="908"/>
      <c r="JN582" s="908"/>
      <c r="JO582" s="908"/>
      <c r="JP582" s="908"/>
      <c r="JQ582" s="908"/>
      <c r="JR582" s="908"/>
      <c r="JS582" s="908"/>
      <c r="JT582" s="908"/>
      <c r="JU582" s="908"/>
      <c r="JV582" s="908"/>
      <c r="JW582" s="908"/>
      <c r="JX582" s="908"/>
      <c r="JY582" s="908"/>
      <c r="JZ582" s="908"/>
      <c r="KA582" s="908"/>
      <c r="KB582" s="908"/>
      <c r="KC582" s="908"/>
      <c r="KD582" s="908"/>
      <c r="KE582" s="908"/>
      <c r="KF582" s="908"/>
      <c r="KG582" s="908"/>
      <c r="KH582" s="908"/>
      <c r="KI582" s="908"/>
      <c r="KJ582" s="908"/>
      <c r="KK582" s="908"/>
      <c r="KL582" s="908"/>
      <c r="KM582" s="908"/>
      <c r="KN582" s="908"/>
      <c r="KS582" s="908"/>
      <c r="KT582" s="908"/>
      <c r="LE582" s="908"/>
      <c r="LF582" s="908"/>
      <c r="LK582" s="908"/>
      <c r="LL582" s="908"/>
      <c r="LW582" s="908"/>
      <c r="LX582" s="908"/>
      <c r="MU582" s="908"/>
      <c r="MV582" s="908"/>
      <c r="NA582" s="908"/>
      <c r="NB582" s="908"/>
      <c r="NG582" s="908"/>
      <c r="NH582" s="908"/>
    </row>
    <row r="583" spans="4:372" s="891" customFormat="1" x14ac:dyDescent="0.25">
      <c r="D583" s="903"/>
      <c r="AD583" s="909"/>
      <c r="AE583" s="909"/>
      <c r="AF583" s="909"/>
      <c r="AG583" s="909"/>
      <c r="AH583" s="909"/>
      <c r="AI583" s="909"/>
      <c r="AJ583" s="909"/>
      <c r="AK583" s="909"/>
      <c r="AL583" s="909"/>
      <c r="AM583" s="909"/>
      <c r="AN583" s="909"/>
      <c r="AO583" s="909"/>
      <c r="AP583" s="909"/>
      <c r="BA583" s="908"/>
      <c r="BB583" s="908"/>
      <c r="BG583" s="908"/>
      <c r="BH583" s="908"/>
      <c r="BM583" s="908"/>
      <c r="BN583" s="908"/>
      <c r="BS583" s="908"/>
      <c r="BT583" s="908"/>
      <c r="BY583" s="908"/>
      <c r="BZ583" s="908"/>
      <c r="CE583" s="908"/>
      <c r="CF583" s="908"/>
      <c r="CK583" s="908"/>
      <c r="CL583" s="908"/>
      <c r="CQ583" s="908"/>
      <c r="CR583" s="908"/>
      <c r="CW583" s="908"/>
      <c r="CX583" s="908"/>
      <c r="DA583" s="908"/>
      <c r="DB583" s="908"/>
      <c r="DE583" s="908"/>
      <c r="DF583" s="908"/>
      <c r="DI583" s="908"/>
      <c r="DJ583" s="908"/>
      <c r="DK583" s="920"/>
      <c r="DL583" s="920"/>
      <c r="DM583" s="921"/>
      <c r="DN583" s="921"/>
      <c r="DO583" s="920"/>
      <c r="DP583" s="920"/>
      <c r="DQ583" s="911"/>
      <c r="DR583" s="911"/>
      <c r="DS583" s="912"/>
      <c r="DT583" s="912"/>
      <c r="DU583" s="911"/>
      <c r="DV583" s="911"/>
      <c r="DW583" s="911"/>
      <c r="DX583" s="911"/>
      <c r="DY583" s="911"/>
      <c r="DZ583" s="911"/>
      <c r="EA583" s="911"/>
      <c r="EB583" s="911"/>
      <c r="EC583" s="911"/>
      <c r="ED583" s="911"/>
      <c r="EE583" s="911"/>
      <c r="EF583" s="911"/>
      <c r="EG583" s="911"/>
      <c r="EH583" s="911"/>
      <c r="EI583" s="911"/>
      <c r="EJ583" s="911"/>
      <c r="EK583" s="911"/>
      <c r="EL583" s="911"/>
      <c r="EM583" s="911"/>
      <c r="EN583" s="911"/>
      <c r="EO583" s="911"/>
      <c r="EP583" s="911"/>
      <c r="EQ583" s="911"/>
      <c r="ER583" s="911"/>
      <c r="ES583" s="911"/>
      <c r="ET583" s="911"/>
      <c r="EU583" s="911"/>
      <c r="EV583" s="911"/>
      <c r="EW583" s="911"/>
      <c r="EX583" s="911"/>
      <c r="EY583" s="911"/>
      <c r="EZ583" s="911"/>
      <c r="FA583" s="911"/>
      <c r="FB583" s="911"/>
      <c r="FC583" s="911"/>
      <c r="FD583" s="911"/>
      <c r="FE583" s="911"/>
      <c r="FF583" s="911"/>
      <c r="FG583" s="911"/>
      <c r="FH583" s="911"/>
      <c r="FI583" s="911"/>
      <c r="FJ583" s="911"/>
      <c r="FK583" s="911"/>
      <c r="FL583" s="911"/>
      <c r="FM583" s="911"/>
      <c r="FN583" s="911"/>
      <c r="FO583" s="911"/>
      <c r="FP583" s="911"/>
      <c r="FQ583" s="911"/>
      <c r="FR583" s="911"/>
      <c r="FU583" s="908"/>
      <c r="FV583" s="908"/>
      <c r="FW583" s="908"/>
      <c r="FX583" s="908"/>
      <c r="FY583" s="908"/>
      <c r="FZ583" s="908"/>
      <c r="GC583" s="908"/>
      <c r="GD583" s="908"/>
      <c r="GG583" s="908"/>
      <c r="GH583" s="908"/>
      <c r="GK583" s="908"/>
      <c r="GL583" s="908"/>
      <c r="GO583" s="908"/>
      <c r="GP583" s="908"/>
      <c r="GS583" s="908"/>
      <c r="GT583" s="908"/>
      <c r="GW583" s="908"/>
      <c r="GX583" s="908"/>
      <c r="HA583" s="908"/>
      <c r="HB583" s="908"/>
      <c r="HE583" s="908"/>
      <c r="HF583" s="908"/>
      <c r="HI583" s="908"/>
      <c r="HJ583" s="908"/>
      <c r="HM583" s="908"/>
      <c r="HN583" s="908"/>
      <c r="HQ583" s="908"/>
      <c r="HR583" s="908"/>
      <c r="HU583" s="908"/>
      <c r="HV583" s="908"/>
      <c r="HY583" s="908"/>
      <c r="HZ583" s="908"/>
      <c r="IC583" s="908"/>
      <c r="ID583" s="908"/>
      <c r="IE583" s="908"/>
      <c r="IF583" s="908"/>
      <c r="IG583" s="908"/>
      <c r="IH583" s="908"/>
      <c r="IK583" s="908"/>
      <c r="IL583" s="908"/>
      <c r="IO583" s="908"/>
      <c r="IP583" s="908"/>
      <c r="IQ583" s="908"/>
      <c r="IR583" s="908"/>
      <c r="IS583" s="908"/>
      <c r="IT583" s="908"/>
      <c r="IU583" s="908"/>
      <c r="IV583" s="908"/>
      <c r="IW583" s="908"/>
      <c r="IX583" s="908"/>
      <c r="IY583" s="908"/>
      <c r="IZ583" s="908"/>
      <c r="JA583" s="908"/>
      <c r="JB583" s="908"/>
      <c r="JC583" s="908"/>
      <c r="JD583" s="908"/>
      <c r="JE583" s="908"/>
      <c r="JF583" s="908"/>
      <c r="JG583" s="908"/>
      <c r="JH583" s="908"/>
      <c r="JI583" s="908"/>
      <c r="JJ583" s="908"/>
      <c r="JK583" s="908"/>
      <c r="JL583" s="908"/>
      <c r="JM583" s="908"/>
      <c r="JN583" s="908"/>
      <c r="JO583" s="908"/>
      <c r="JP583" s="908"/>
      <c r="JQ583" s="908"/>
      <c r="JR583" s="908"/>
      <c r="JS583" s="908"/>
      <c r="JT583" s="908"/>
      <c r="JU583" s="908"/>
      <c r="JV583" s="908"/>
      <c r="JW583" s="908"/>
      <c r="JX583" s="908"/>
      <c r="JY583" s="908"/>
      <c r="JZ583" s="908"/>
      <c r="KA583" s="908"/>
      <c r="KB583" s="908"/>
      <c r="KC583" s="908"/>
      <c r="KD583" s="908"/>
      <c r="KE583" s="908"/>
      <c r="KF583" s="908"/>
      <c r="KG583" s="908"/>
      <c r="KH583" s="908"/>
      <c r="KI583" s="908"/>
      <c r="KJ583" s="908"/>
      <c r="KK583" s="908"/>
      <c r="KL583" s="908"/>
      <c r="KM583" s="908"/>
      <c r="KN583" s="908"/>
      <c r="KS583" s="908"/>
      <c r="KT583" s="908"/>
      <c r="LE583" s="908"/>
      <c r="LF583" s="908"/>
      <c r="LK583" s="908"/>
      <c r="LL583" s="908"/>
      <c r="LW583" s="908"/>
      <c r="LX583" s="908"/>
      <c r="MU583" s="908"/>
      <c r="MV583" s="908"/>
      <c r="NA583" s="908"/>
      <c r="NB583" s="908"/>
      <c r="NG583" s="908"/>
      <c r="NH583" s="908"/>
    </row>
    <row r="584" spans="4:372" s="891" customFormat="1" x14ac:dyDescent="0.25">
      <c r="D584" s="903"/>
      <c r="AD584" s="909"/>
      <c r="AE584" s="909"/>
      <c r="AF584" s="909"/>
      <c r="AG584" s="909"/>
      <c r="AH584" s="909"/>
      <c r="AI584" s="909"/>
      <c r="AJ584" s="909"/>
      <c r="AK584" s="909"/>
      <c r="AL584" s="909"/>
      <c r="AM584" s="909"/>
      <c r="AN584" s="909"/>
      <c r="AO584" s="909"/>
      <c r="AP584" s="909"/>
      <c r="BA584" s="908"/>
      <c r="BB584" s="908"/>
      <c r="BG584" s="908"/>
      <c r="BH584" s="908"/>
      <c r="BM584" s="908"/>
      <c r="BN584" s="908"/>
      <c r="BS584" s="908"/>
      <c r="BT584" s="908"/>
      <c r="BY584" s="908"/>
      <c r="BZ584" s="908"/>
      <c r="CE584" s="908"/>
      <c r="CF584" s="908"/>
      <c r="CK584" s="908"/>
      <c r="CL584" s="908"/>
      <c r="CQ584" s="908"/>
      <c r="CR584" s="908"/>
      <c r="CW584" s="908"/>
      <c r="CX584" s="908"/>
      <c r="DA584" s="908"/>
      <c r="DB584" s="908"/>
      <c r="DE584" s="908"/>
      <c r="DF584" s="908"/>
      <c r="DI584" s="908"/>
      <c r="DJ584" s="908"/>
      <c r="DK584" s="920"/>
      <c r="DL584" s="920"/>
      <c r="DM584" s="921"/>
      <c r="DN584" s="921"/>
      <c r="DO584" s="920"/>
      <c r="DP584" s="920"/>
      <c r="DQ584" s="911"/>
      <c r="DR584" s="911"/>
      <c r="DS584" s="912"/>
      <c r="DT584" s="912"/>
      <c r="DU584" s="911"/>
      <c r="DV584" s="911"/>
      <c r="DW584" s="911"/>
      <c r="DX584" s="911"/>
      <c r="DY584" s="911"/>
      <c r="DZ584" s="911"/>
      <c r="EA584" s="911"/>
      <c r="EB584" s="911"/>
      <c r="EC584" s="911"/>
      <c r="ED584" s="911"/>
      <c r="EE584" s="911"/>
      <c r="EF584" s="911"/>
      <c r="EG584" s="911"/>
      <c r="EH584" s="911"/>
      <c r="EI584" s="911"/>
      <c r="EJ584" s="911"/>
      <c r="EK584" s="911"/>
      <c r="EL584" s="911"/>
      <c r="EM584" s="911"/>
      <c r="EN584" s="911"/>
      <c r="EO584" s="911"/>
      <c r="EP584" s="911"/>
      <c r="EQ584" s="911"/>
      <c r="ER584" s="911"/>
      <c r="ES584" s="911"/>
      <c r="ET584" s="911"/>
      <c r="EU584" s="911"/>
      <c r="EV584" s="911"/>
      <c r="EW584" s="911"/>
      <c r="EX584" s="911"/>
      <c r="EY584" s="911"/>
      <c r="EZ584" s="911"/>
      <c r="FA584" s="911"/>
      <c r="FB584" s="911"/>
      <c r="FC584" s="911"/>
      <c r="FD584" s="911"/>
      <c r="FE584" s="911"/>
      <c r="FF584" s="911"/>
      <c r="FG584" s="911"/>
      <c r="FH584" s="911"/>
      <c r="FI584" s="911"/>
      <c r="FJ584" s="911"/>
      <c r="FK584" s="911"/>
      <c r="FL584" s="911"/>
      <c r="FM584" s="911"/>
      <c r="FN584" s="911"/>
      <c r="FO584" s="911"/>
      <c r="FP584" s="911"/>
      <c r="FQ584" s="911"/>
      <c r="FR584" s="911"/>
      <c r="FU584" s="908"/>
      <c r="FV584" s="908"/>
      <c r="FW584" s="908"/>
      <c r="FX584" s="908"/>
      <c r="FY584" s="908"/>
      <c r="FZ584" s="908"/>
      <c r="GC584" s="908"/>
      <c r="GD584" s="908"/>
      <c r="GG584" s="908"/>
      <c r="GH584" s="908"/>
      <c r="GK584" s="908"/>
      <c r="GL584" s="908"/>
      <c r="GO584" s="908"/>
      <c r="GP584" s="908"/>
      <c r="GS584" s="908"/>
      <c r="GT584" s="908"/>
      <c r="GW584" s="908"/>
      <c r="GX584" s="908"/>
      <c r="HA584" s="908"/>
      <c r="HB584" s="908"/>
      <c r="HE584" s="908"/>
      <c r="HF584" s="908"/>
      <c r="HI584" s="908"/>
      <c r="HJ584" s="908"/>
      <c r="HM584" s="908"/>
      <c r="HN584" s="908"/>
      <c r="HQ584" s="908"/>
      <c r="HR584" s="908"/>
      <c r="HU584" s="908"/>
      <c r="HV584" s="908"/>
      <c r="HY584" s="908"/>
      <c r="HZ584" s="908"/>
      <c r="IC584" s="908"/>
      <c r="ID584" s="908"/>
      <c r="IE584" s="908"/>
      <c r="IF584" s="908"/>
      <c r="IG584" s="908"/>
      <c r="IH584" s="908"/>
      <c r="IK584" s="908"/>
      <c r="IL584" s="908"/>
      <c r="IO584" s="908"/>
      <c r="IP584" s="908"/>
      <c r="IQ584" s="908"/>
      <c r="IR584" s="908"/>
      <c r="IS584" s="908"/>
      <c r="IT584" s="908"/>
      <c r="IU584" s="908"/>
      <c r="IV584" s="908"/>
      <c r="IW584" s="908"/>
      <c r="IX584" s="908"/>
      <c r="IY584" s="908"/>
      <c r="IZ584" s="908"/>
      <c r="JA584" s="908"/>
      <c r="JB584" s="908"/>
      <c r="JC584" s="908"/>
      <c r="JD584" s="908"/>
      <c r="JE584" s="908"/>
      <c r="JF584" s="908"/>
      <c r="JG584" s="908"/>
      <c r="JH584" s="908"/>
      <c r="JI584" s="908"/>
      <c r="JJ584" s="908"/>
      <c r="JK584" s="908"/>
      <c r="JL584" s="908"/>
      <c r="JM584" s="908"/>
      <c r="JN584" s="908"/>
      <c r="JO584" s="908"/>
      <c r="JP584" s="908"/>
      <c r="JQ584" s="908"/>
      <c r="JR584" s="908"/>
      <c r="JS584" s="908"/>
      <c r="JT584" s="908"/>
      <c r="JU584" s="908"/>
      <c r="JV584" s="908"/>
      <c r="JW584" s="908"/>
      <c r="JX584" s="908"/>
      <c r="JY584" s="908"/>
      <c r="JZ584" s="908"/>
      <c r="KA584" s="908"/>
      <c r="KB584" s="908"/>
      <c r="KC584" s="908"/>
      <c r="KD584" s="908"/>
      <c r="KE584" s="908"/>
      <c r="KF584" s="908"/>
      <c r="KG584" s="908"/>
      <c r="KH584" s="908"/>
      <c r="KI584" s="908"/>
      <c r="KJ584" s="908"/>
      <c r="KK584" s="908"/>
      <c r="KL584" s="908"/>
      <c r="KM584" s="908"/>
      <c r="KN584" s="908"/>
      <c r="KS584" s="908"/>
      <c r="KT584" s="908"/>
      <c r="LE584" s="908"/>
      <c r="LF584" s="908"/>
      <c r="LK584" s="908"/>
      <c r="LL584" s="908"/>
      <c r="LW584" s="908"/>
      <c r="LX584" s="908"/>
      <c r="MU584" s="908"/>
      <c r="MV584" s="908"/>
      <c r="NA584" s="908"/>
      <c r="NB584" s="908"/>
      <c r="NG584" s="908"/>
      <c r="NH584" s="908"/>
    </row>
    <row r="585" spans="4:372" s="891" customFormat="1" x14ac:dyDescent="0.25">
      <c r="D585" s="903"/>
      <c r="AD585" s="909"/>
      <c r="AE585" s="909"/>
      <c r="AF585" s="909"/>
      <c r="AG585" s="909"/>
      <c r="AH585" s="909"/>
      <c r="AI585" s="909"/>
      <c r="AJ585" s="909"/>
      <c r="AK585" s="909"/>
      <c r="AL585" s="909"/>
      <c r="AM585" s="909"/>
      <c r="AN585" s="909"/>
      <c r="AO585" s="909"/>
      <c r="AP585" s="909"/>
      <c r="BA585" s="908"/>
      <c r="BB585" s="908"/>
      <c r="BG585" s="908"/>
      <c r="BH585" s="908"/>
      <c r="BM585" s="908"/>
      <c r="BN585" s="908"/>
      <c r="BS585" s="908"/>
      <c r="BT585" s="908"/>
      <c r="BY585" s="908"/>
      <c r="BZ585" s="908"/>
      <c r="CE585" s="908"/>
      <c r="CF585" s="908"/>
      <c r="CK585" s="908"/>
      <c r="CL585" s="908"/>
      <c r="CQ585" s="908"/>
      <c r="CR585" s="908"/>
      <c r="CW585" s="908"/>
      <c r="CX585" s="908"/>
      <c r="DA585" s="908"/>
      <c r="DB585" s="908"/>
      <c r="DE585" s="908"/>
      <c r="DF585" s="908"/>
      <c r="DI585" s="908"/>
      <c r="DJ585" s="908"/>
      <c r="DK585" s="920"/>
      <c r="DL585" s="920"/>
      <c r="DM585" s="921"/>
      <c r="DN585" s="921"/>
      <c r="DO585" s="920"/>
      <c r="DP585" s="920"/>
      <c r="DQ585" s="911"/>
      <c r="DR585" s="911"/>
      <c r="DS585" s="912"/>
      <c r="DT585" s="912"/>
      <c r="DU585" s="911"/>
      <c r="DV585" s="911"/>
      <c r="DW585" s="911"/>
      <c r="DX585" s="911"/>
      <c r="DY585" s="911"/>
      <c r="DZ585" s="911"/>
      <c r="EA585" s="911"/>
      <c r="EB585" s="911"/>
      <c r="EC585" s="911"/>
      <c r="ED585" s="911"/>
      <c r="EE585" s="911"/>
      <c r="EF585" s="911"/>
      <c r="EG585" s="911"/>
      <c r="EH585" s="911"/>
      <c r="EI585" s="911"/>
      <c r="EJ585" s="911"/>
      <c r="EK585" s="911"/>
      <c r="EL585" s="911"/>
      <c r="EM585" s="911"/>
      <c r="EN585" s="911"/>
      <c r="EO585" s="911"/>
      <c r="EP585" s="911"/>
      <c r="EQ585" s="911"/>
      <c r="ER585" s="911"/>
      <c r="ES585" s="911"/>
      <c r="ET585" s="911"/>
      <c r="EU585" s="911"/>
      <c r="EV585" s="911"/>
      <c r="EW585" s="911"/>
      <c r="EX585" s="911"/>
      <c r="EY585" s="911"/>
      <c r="EZ585" s="911"/>
      <c r="FA585" s="911"/>
      <c r="FB585" s="911"/>
      <c r="FC585" s="911"/>
      <c r="FD585" s="911"/>
      <c r="FE585" s="911"/>
      <c r="FF585" s="911"/>
      <c r="FG585" s="911"/>
      <c r="FH585" s="911"/>
      <c r="FI585" s="911"/>
      <c r="FJ585" s="911"/>
      <c r="FK585" s="911"/>
      <c r="FL585" s="911"/>
      <c r="FM585" s="911"/>
      <c r="FN585" s="911"/>
      <c r="FO585" s="911"/>
      <c r="FP585" s="911"/>
      <c r="FQ585" s="911"/>
      <c r="FR585" s="911"/>
      <c r="FU585" s="908"/>
      <c r="FV585" s="908"/>
      <c r="FW585" s="908"/>
      <c r="FX585" s="908"/>
      <c r="FY585" s="908"/>
      <c r="FZ585" s="908"/>
      <c r="GC585" s="908"/>
      <c r="GD585" s="908"/>
      <c r="GG585" s="908"/>
      <c r="GH585" s="908"/>
      <c r="GK585" s="908"/>
      <c r="GL585" s="908"/>
      <c r="GO585" s="908"/>
      <c r="GP585" s="908"/>
      <c r="GS585" s="908"/>
      <c r="GT585" s="908"/>
      <c r="GW585" s="908"/>
      <c r="GX585" s="908"/>
      <c r="HA585" s="908"/>
      <c r="HB585" s="908"/>
      <c r="HE585" s="908"/>
      <c r="HF585" s="908"/>
      <c r="HI585" s="908"/>
      <c r="HJ585" s="908"/>
      <c r="HM585" s="908"/>
      <c r="HN585" s="908"/>
      <c r="HQ585" s="908"/>
      <c r="HR585" s="908"/>
      <c r="HU585" s="908"/>
      <c r="HV585" s="908"/>
      <c r="HY585" s="908"/>
      <c r="HZ585" s="908"/>
      <c r="IC585" s="908"/>
      <c r="ID585" s="908"/>
      <c r="IE585" s="908"/>
      <c r="IF585" s="908"/>
      <c r="IG585" s="908"/>
      <c r="IH585" s="908"/>
      <c r="IK585" s="908"/>
      <c r="IL585" s="908"/>
      <c r="IO585" s="908"/>
      <c r="IP585" s="908"/>
      <c r="IQ585" s="908"/>
      <c r="IR585" s="908"/>
      <c r="IS585" s="908"/>
      <c r="IT585" s="908"/>
      <c r="IU585" s="908"/>
      <c r="IV585" s="908"/>
      <c r="IW585" s="908"/>
      <c r="IX585" s="908"/>
      <c r="IY585" s="908"/>
      <c r="IZ585" s="908"/>
      <c r="JA585" s="908"/>
      <c r="JB585" s="908"/>
      <c r="JC585" s="908"/>
      <c r="JD585" s="908"/>
      <c r="JE585" s="908"/>
      <c r="JF585" s="908"/>
      <c r="JG585" s="908"/>
      <c r="JH585" s="908"/>
      <c r="JI585" s="908"/>
      <c r="JJ585" s="908"/>
      <c r="JK585" s="908"/>
      <c r="JL585" s="908"/>
      <c r="JM585" s="908"/>
      <c r="JN585" s="908"/>
      <c r="JO585" s="908"/>
      <c r="JP585" s="908"/>
      <c r="JQ585" s="908"/>
      <c r="JR585" s="908"/>
      <c r="JS585" s="908"/>
      <c r="JT585" s="908"/>
      <c r="JU585" s="908"/>
      <c r="JV585" s="908"/>
      <c r="JW585" s="908"/>
      <c r="JX585" s="908"/>
      <c r="JY585" s="908"/>
      <c r="JZ585" s="908"/>
      <c r="KA585" s="908"/>
      <c r="KB585" s="908"/>
      <c r="KC585" s="908"/>
      <c r="KD585" s="908"/>
      <c r="KE585" s="908"/>
      <c r="KF585" s="908"/>
      <c r="KG585" s="908"/>
      <c r="KH585" s="908"/>
      <c r="KI585" s="908"/>
      <c r="KJ585" s="908"/>
      <c r="KK585" s="908"/>
      <c r="KL585" s="908"/>
      <c r="KM585" s="908"/>
      <c r="KN585" s="908"/>
      <c r="KS585" s="908"/>
      <c r="KT585" s="908"/>
      <c r="LE585" s="908"/>
      <c r="LF585" s="908"/>
      <c r="LK585" s="908"/>
      <c r="LL585" s="908"/>
      <c r="LW585" s="908"/>
      <c r="LX585" s="908"/>
      <c r="MU585" s="908"/>
      <c r="MV585" s="908"/>
      <c r="NA585" s="908"/>
      <c r="NB585" s="908"/>
      <c r="NG585" s="908"/>
      <c r="NH585" s="908"/>
    </row>
    <row r="586" spans="4:372" s="891" customFormat="1" x14ac:dyDescent="0.25">
      <c r="D586" s="903"/>
      <c r="AD586" s="909"/>
      <c r="AE586" s="909"/>
      <c r="AF586" s="909"/>
      <c r="AG586" s="909"/>
      <c r="AH586" s="909"/>
      <c r="AI586" s="909"/>
      <c r="AJ586" s="909"/>
      <c r="AK586" s="909"/>
      <c r="AL586" s="909"/>
      <c r="AM586" s="909"/>
      <c r="AN586" s="909"/>
      <c r="AO586" s="909"/>
      <c r="AP586" s="909"/>
      <c r="BA586" s="908"/>
      <c r="BB586" s="908"/>
      <c r="BG586" s="908"/>
      <c r="BH586" s="908"/>
      <c r="BM586" s="908"/>
      <c r="BN586" s="908"/>
      <c r="BS586" s="908"/>
      <c r="BT586" s="908"/>
      <c r="BY586" s="908"/>
      <c r="BZ586" s="908"/>
      <c r="CE586" s="908"/>
      <c r="CF586" s="908"/>
      <c r="CK586" s="908"/>
      <c r="CL586" s="908"/>
      <c r="CQ586" s="908"/>
      <c r="CR586" s="908"/>
      <c r="CW586" s="908"/>
      <c r="CX586" s="908"/>
      <c r="DA586" s="908"/>
      <c r="DB586" s="908"/>
      <c r="DE586" s="908"/>
      <c r="DF586" s="908"/>
      <c r="DI586" s="908"/>
      <c r="DJ586" s="908"/>
      <c r="DK586" s="920"/>
      <c r="DL586" s="920"/>
      <c r="DM586" s="921"/>
      <c r="DN586" s="921"/>
      <c r="DO586" s="920"/>
      <c r="DP586" s="920"/>
      <c r="DQ586" s="911"/>
      <c r="DR586" s="911"/>
      <c r="DS586" s="912"/>
      <c r="DT586" s="912"/>
      <c r="DU586" s="911"/>
      <c r="DV586" s="911"/>
      <c r="DW586" s="911"/>
      <c r="DX586" s="911"/>
      <c r="DY586" s="911"/>
      <c r="DZ586" s="911"/>
      <c r="EA586" s="911"/>
      <c r="EB586" s="911"/>
      <c r="EC586" s="911"/>
      <c r="ED586" s="911"/>
      <c r="EE586" s="911"/>
      <c r="EF586" s="911"/>
      <c r="EG586" s="911"/>
      <c r="EH586" s="911"/>
      <c r="EI586" s="911"/>
      <c r="EJ586" s="911"/>
      <c r="EK586" s="911"/>
      <c r="EL586" s="911"/>
      <c r="EM586" s="911"/>
      <c r="EN586" s="911"/>
      <c r="EO586" s="911"/>
      <c r="EP586" s="911"/>
      <c r="EQ586" s="911"/>
      <c r="ER586" s="911"/>
      <c r="ES586" s="911"/>
      <c r="ET586" s="911"/>
      <c r="EU586" s="911"/>
      <c r="EV586" s="911"/>
      <c r="EW586" s="911"/>
      <c r="EX586" s="911"/>
      <c r="EY586" s="911"/>
      <c r="EZ586" s="911"/>
      <c r="FA586" s="911"/>
      <c r="FB586" s="911"/>
      <c r="FC586" s="911"/>
      <c r="FD586" s="911"/>
      <c r="FE586" s="911"/>
      <c r="FF586" s="911"/>
      <c r="FG586" s="911"/>
      <c r="FH586" s="911"/>
      <c r="FI586" s="911"/>
      <c r="FJ586" s="911"/>
      <c r="FK586" s="911"/>
      <c r="FL586" s="911"/>
      <c r="FM586" s="911"/>
      <c r="FN586" s="911"/>
      <c r="FO586" s="911"/>
      <c r="FP586" s="911"/>
      <c r="FQ586" s="911"/>
      <c r="FR586" s="911"/>
      <c r="FU586" s="908"/>
      <c r="FV586" s="908"/>
      <c r="FW586" s="908"/>
      <c r="FX586" s="908"/>
      <c r="FY586" s="908"/>
      <c r="FZ586" s="908"/>
      <c r="GC586" s="908"/>
      <c r="GD586" s="908"/>
      <c r="GG586" s="908"/>
      <c r="GH586" s="908"/>
      <c r="GK586" s="908"/>
      <c r="GL586" s="908"/>
      <c r="GO586" s="908"/>
      <c r="GP586" s="908"/>
      <c r="GS586" s="908"/>
      <c r="GT586" s="908"/>
      <c r="GW586" s="908"/>
      <c r="GX586" s="908"/>
      <c r="HA586" s="908"/>
      <c r="HB586" s="908"/>
      <c r="HE586" s="908"/>
      <c r="HF586" s="908"/>
      <c r="HI586" s="908"/>
      <c r="HJ586" s="908"/>
      <c r="HM586" s="908"/>
      <c r="HN586" s="908"/>
      <c r="HQ586" s="908"/>
      <c r="HR586" s="908"/>
      <c r="HU586" s="908"/>
      <c r="HV586" s="908"/>
      <c r="HY586" s="908"/>
      <c r="HZ586" s="908"/>
      <c r="IC586" s="908"/>
      <c r="ID586" s="908"/>
      <c r="IE586" s="908"/>
      <c r="IF586" s="908"/>
      <c r="IG586" s="908"/>
      <c r="IH586" s="908"/>
      <c r="IK586" s="908"/>
      <c r="IL586" s="908"/>
      <c r="IO586" s="908"/>
      <c r="IP586" s="908"/>
      <c r="IQ586" s="908"/>
      <c r="IR586" s="908"/>
      <c r="IS586" s="908"/>
      <c r="IT586" s="908"/>
      <c r="IU586" s="908"/>
      <c r="IV586" s="908"/>
      <c r="IW586" s="908"/>
      <c r="IX586" s="908"/>
      <c r="IY586" s="908"/>
      <c r="IZ586" s="908"/>
      <c r="JA586" s="908"/>
      <c r="JB586" s="908"/>
      <c r="JC586" s="908"/>
      <c r="JD586" s="908"/>
      <c r="JE586" s="908"/>
      <c r="JF586" s="908"/>
      <c r="JG586" s="908"/>
      <c r="JH586" s="908"/>
      <c r="JI586" s="908"/>
      <c r="JJ586" s="908"/>
      <c r="JK586" s="908"/>
      <c r="JL586" s="908"/>
      <c r="JM586" s="908"/>
      <c r="JN586" s="908"/>
      <c r="JO586" s="908"/>
      <c r="JP586" s="908"/>
      <c r="JQ586" s="908"/>
      <c r="JR586" s="908"/>
      <c r="JS586" s="908"/>
      <c r="JT586" s="908"/>
      <c r="JU586" s="908"/>
      <c r="JV586" s="908"/>
      <c r="JW586" s="908"/>
      <c r="JX586" s="908"/>
      <c r="JY586" s="908"/>
      <c r="JZ586" s="908"/>
      <c r="KA586" s="908"/>
      <c r="KB586" s="908"/>
      <c r="KC586" s="908"/>
      <c r="KD586" s="908"/>
      <c r="KE586" s="908"/>
      <c r="KF586" s="908"/>
      <c r="KG586" s="908"/>
      <c r="KH586" s="908"/>
      <c r="KI586" s="908"/>
      <c r="KJ586" s="908"/>
      <c r="KK586" s="908"/>
      <c r="KL586" s="908"/>
      <c r="KM586" s="908"/>
      <c r="KN586" s="908"/>
      <c r="KS586" s="908"/>
      <c r="KT586" s="908"/>
      <c r="LE586" s="908"/>
      <c r="LF586" s="908"/>
      <c r="LK586" s="908"/>
      <c r="LL586" s="908"/>
      <c r="LW586" s="908"/>
      <c r="LX586" s="908"/>
      <c r="MU586" s="908"/>
      <c r="MV586" s="908"/>
      <c r="NA586" s="908"/>
      <c r="NB586" s="908"/>
      <c r="NG586" s="908"/>
      <c r="NH586" s="908"/>
    </row>
    <row r="587" spans="4:372" s="891" customFormat="1" x14ac:dyDescent="0.25">
      <c r="D587" s="903"/>
      <c r="AD587" s="909"/>
      <c r="AE587" s="909"/>
      <c r="AF587" s="909"/>
      <c r="AG587" s="909"/>
      <c r="AH587" s="909"/>
      <c r="AI587" s="909"/>
      <c r="AJ587" s="909"/>
      <c r="AK587" s="909"/>
      <c r="AL587" s="909"/>
      <c r="AM587" s="909"/>
      <c r="AN587" s="909"/>
      <c r="AO587" s="909"/>
      <c r="AP587" s="909"/>
      <c r="BA587" s="908"/>
      <c r="BB587" s="908"/>
      <c r="BG587" s="908"/>
      <c r="BH587" s="908"/>
      <c r="BM587" s="908"/>
      <c r="BN587" s="908"/>
      <c r="BS587" s="908"/>
      <c r="BT587" s="908"/>
      <c r="BY587" s="908"/>
      <c r="BZ587" s="908"/>
      <c r="CE587" s="908"/>
      <c r="CF587" s="908"/>
      <c r="CK587" s="908"/>
      <c r="CL587" s="908"/>
      <c r="CQ587" s="908"/>
      <c r="CR587" s="908"/>
      <c r="CW587" s="908"/>
      <c r="CX587" s="908"/>
      <c r="DA587" s="908"/>
      <c r="DB587" s="908"/>
      <c r="DE587" s="908"/>
      <c r="DF587" s="908"/>
      <c r="DI587" s="908"/>
      <c r="DJ587" s="908"/>
      <c r="DK587" s="920"/>
      <c r="DL587" s="920"/>
      <c r="DM587" s="921"/>
      <c r="DN587" s="921"/>
      <c r="DO587" s="920"/>
      <c r="DP587" s="920"/>
      <c r="DQ587" s="911"/>
      <c r="DR587" s="911"/>
      <c r="DS587" s="912"/>
      <c r="DT587" s="912"/>
      <c r="DU587" s="911"/>
      <c r="DV587" s="911"/>
      <c r="DW587" s="911"/>
      <c r="DX587" s="911"/>
      <c r="DY587" s="911"/>
      <c r="DZ587" s="911"/>
      <c r="EA587" s="911"/>
      <c r="EB587" s="911"/>
      <c r="EC587" s="911"/>
      <c r="ED587" s="911"/>
      <c r="EE587" s="911"/>
      <c r="EF587" s="911"/>
      <c r="EG587" s="911"/>
      <c r="EH587" s="911"/>
      <c r="EI587" s="911"/>
      <c r="EJ587" s="911"/>
      <c r="EK587" s="911"/>
      <c r="EL587" s="911"/>
      <c r="EM587" s="911"/>
      <c r="EN587" s="911"/>
      <c r="EO587" s="911"/>
      <c r="EP587" s="911"/>
      <c r="EQ587" s="911"/>
      <c r="ER587" s="911"/>
      <c r="ES587" s="911"/>
      <c r="ET587" s="911"/>
      <c r="EU587" s="911"/>
      <c r="EV587" s="911"/>
      <c r="EW587" s="911"/>
      <c r="EX587" s="911"/>
      <c r="EY587" s="911"/>
      <c r="EZ587" s="911"/>
      <c r="FA587" s="911"/>
      <c r="FB587" s="911"/>
      <c r="FC587" s="911"/>
      <c r="FD587" s="911"/>
      <c r="FE587" s="911"/>
      <c r="FF587" s="911"/>
      <c r="FG587" s="911"/>
      <c r="FH587" s="911"/>
      <c r="FI587" s="911"/>
      <c r="FJ587" s="911"/>
      <c r="FK587" s="911"/>
      <c r="FL587" s="911"/>
      <c r="FM587" s="911"/>
      <c r="FN587" s="911"/>
      <c r="FO587" s="911"/>
      <c r="FP587" s="911"/>
      <c r="FQ587" s="911"/>
      <c r="FR587" s="911"/>
      <c r="FU587" s="908"/>
      <c r="FV587" s="908"/>
      <c r="FW587" s="908"/>
      <c r="FX587" s="908"/>
      <c r="FY587" s="908"/>
      <c r="FZ587" s="908"/>
      <c r="GC587" s="908"/>
      <c r="GD587" s="908"/>
      <c r="GG587" s="908"/>
      <c r="GH587" s="908"/>
      <c r="GK587" s="908"/>
      <c r="GL587" s="908"/>
      <c r="GO587" s="908"/>
      <c r="GP587" s="908"/>
      <c r="GS587" s="908"/>
      <c r="GT587" s="908"/>
      <c r="GW587" s="908"/>
      <c r="GX587" s="908"/>
      <c r="HA587" s="908"/>
      <c r="HB587" s="908"/>
      <c r="HE587" s="908"/>
      <c r="HF587" s="908"/>
      <c r="HI587" s="908"/>
      <c r="HJ587" s="908"/>
      <c r="HM587" s="908"/>
      <c r="HN587" s="908"/>
      <c r="HQ587" s="908"/>
      <c r="HR587" s="908"/>
      <c r="HU587" s="908"/>
      <c r="HV587" s="908"/>
      <c r="HY587" s="908"/>
      <c r="HZ587" s="908"/>
      <c r="IC587" s="908"/>
      <c r="ID587" s="908"/>
      <c r="IE587" s="908"/>
      <c r="IF587" s="908"/>
      <c r="IG587" s="908"/>
      <c r="IH587" s="908"/>
      <c r="IK587" s="908"/>
      <c r="IL587" s="908"/>
      <c r="IO587" s="908"/>
      <c r="IP587" s="908"/>
      <c r="IQ587" s="908"/>
      <c r="IR587" s="908"/>
      <c r="IS587" s="908"/>
      <c r="IT587" s="908"/>
      <c r="IU587" s="908"/>
      <c r="IV587" s="908"/>
      <c r="IW587" s="908"/>
      <c r="IX587" s="908"/>
      <c r="IY587" s="908"/>
      <c r="IZ587" s="908"/>
      <c r="JA587" s="908"/>
      <c r="JB587" s="908"/>
      <c r="JC587" s="908"/>
      <c r="JD587" s="908"/>
      <c r="JE587" s="908"/>
      <c r="JF587" s="908"/>
      <c r="JG587" s="908"/>
      <c r="JH587" s="908"/>
      <c r="JI587" s="908"/>
      <c r="JJ587" s="908"/>
      <c r="JK587" s="908"/>
      <c r="JL587" s="908"/>
      <c r="JM587" s="908"/>
      <c r="JN587" s="908"/>
      <c r="JO587" s="908"/>
      <c r="JP587" s="908"/>
      <c r="JQ587" s="908"/>
      <c r="JR587" s="908"/>
      <c r="JS587" s="908"/>
      <c r="JT587" s="908"/>
      <c r="JU587" s="908"/>
      <c r="JV587" s="908"/>
      <c r="JW587" s="908"/>
      <c r="JX587" s="908"/>
      <c r="JY587" s="908"/>
      <c r="JZ587" s="908"/>
      <c r="KA587" s="908"/>
      <c r="KB587" s="908"/>
      <c r="KC587" s="908"/>
      <c r="KD587" s="908"/>
      <c r="KE587" s="908"/>
      <c r="KF587" s="908"/>
      <c r="KG587" s="908"/>
      <c r="KH587" s="908"/>
      <c r="KI587" s="908"/>
      <c r="KJ587" s="908"/>
      <c r="KK587" s="908"/>
      <c r="KL587" s="908"/>
      <c r="KM587" s="908"/>
      <c r="KN587" s="908"/>
      <c r="KS587" s="908"/>
      <c r="KT587" s="908"/>
      <c r="LE587" s="908"/>
      <c r="LF587" s="908"/>
      <c r="LK587" s="908"/>
      <c r="LL587" s="908"/>
      <c r="LW587" s="908"/>
      <c r="LX587" s="908"/>
      <c r="MU587" s="908"/>
      <c r="MV587" s="908"/>
      <c r="NA587" s="908"/>
      <c r="NB587" s="908"/>
      <c r="NG587" s="908"/>
      <c r="NH587" s="908"/>
    </row>
    <row r="588" spans="4:372" s="891" customFormat="1" x14ac:dyDescent="0.25">
      <c r="D588" s="903"/>
      <c r="AD588" s="909"/>
      <c r="AE588" s="909"/>
      <c r="AF588" s="909"/>
      <c r="AG588" s="909"/>
      <c r="AH588" s="909"/>
      <c r="AI588" s="909"/>
      <c r="AJ588" s="909"/>
      <c r="AK588" s="909"/>
      <c r="AL588" s="909"/>
      <c r="AM588" s="909"/>
      <c r="AN588" s="909"/>
      <c r="AO588" s="909"/>
      <c r="AP588" s="909"/>
      <c r="BA588" s="908"/>
      <c r="BB588" s="908"/>
      <c r="BG588" s="908"/>
      <c r="BH588" s="908"/>
      <c r="BM588" s="908"/>
      <c r="BN588" s="908"/>
      <c r="BS588" s="908"/>
      <c r="BT588" s="908"/>
      <c r="BY588" s="908"/>
      <c r="BZ588" s="908"/>
      <c r="CE588" s="908"/>
      <c r="CF588" s="908"/>
      <c r="CK588" s="908"/>
      <c r="CL588" s="908"/>
      <c r="CQ588" s="908"/>
      <c r="CR588" s="908"/>
      <c r="CW588" s="908"/>
      <c r="CX588" s="908"/>
      <c r="DA588" s="908"/>
      <c r="DB588" s="908"/>
      <c r="DE588" s="908"/>
      <c r="DF588" s="908"/>
      <c r="DI588" s="908"/>
      <c r="DJ588" s="908"/>
      <c r="DK588" s="920"/>
      <c r="DL588" s="920"/>
      <c r="DM588" s="921"/>
      <c r="DN588" s="921"/>
      <c r="DO588" s="920"/>
      <c r="DP588" s="920"/>
      <c r="DQ588" s="911"/>
      <c r="DR588" s="911"/>
      <c r="DS588" s="912"/>
      <c r="DT588" s="912"/>
      <c r="DU588" s="911"/>
      <c r="DV588" s="911"/>
      <c r="DW588" s="911"/>
      <c r="DX588" s="911"/>
      <c r="DY588" s="911"/>
      <c r="DZ588" s="911"/>
      <c r="EA588" s="911"/>
      <c r="EB588" s="911"/>
      <c r="EC588" s="911"/>
      <c r="ED588" s="911"/>
      <c r="EE588" s="911"/>
      <c r="EF588" s="911"/>
      <c r="EG588" s="911"/>
      <c r="EH588" s="911"/>
      <c r="EI588" s="911"/>
      <c r="EJ588" s="911"/>
      <c r="EK588" s="911"/>
      <c r="EL588" s="911"/>
      <c r="EM588" s="911"/>
      <c r="EN588" s="911"/>
      <c r="EO588" s="911"/>
      <c r="EP588" s="911"/>
      <c r="EQ588" s="911"/>
      <c r="ER588" s="911"/>
      <c r="ES588" s="911"/>
      <c r="ET588" s="911"/>
      <c r="EU588" s="911"/>
      <c r="EV588" s="911"/>
      <c r="EW588" s="911"/>
      <c r="EX588" s="911"/>
      <c r="EY588" s="911"/>
      <c r="EZ588" s="911"/>
      <c r="FA588" s="911"/>
      <c r="FB588" s="911"/>
      <c r="FC588" s="911"/>
      <c r="FD588" s="911"/>
      <c r="FE588" s="911"/>
      <c r="FF588" s="911"/>
      <c r="FG588" s="911"/>
      <c r="FH588" s="911"/>
      <c r="FI588" s="911"/>
      <c r="FJ588" s="911"/>
      <c r="FK588" s="911"/>
      <c r="FL588" s="911"/>
      <c r="FM588" s="911"/>
      <c r="FN588" s="911"/>
      <c r="FO588" s="911"/>
      <c r="FP588" s="911"/>
      <c r="FQ588" s="911"/>
      <c r="FR588" s="911"/>
      <c r="FU588" s="908"/>
      <c r="FV588" s="908"/>
      <c r="FW588" s="908"/>
      <c r="FX588" s="908"/>
      <c r="FY588" s="908"/>
      <c r="FZ588" s="908"/>
      <c r="GC588" s="908"/>
      <c r="GD588" s="908"/>
      <c r="GG588" s="908"/>
      <c r="GH588" s="908"/>
      <c r="GK588" s="908"/>
      <c r="GL588" s="908"/>
      <c r="GO588" s="908"/>
      <c r="GP588" s="908"/>
      <c r="GS588" s="908"/>
      <c r="GT588" s="908"/>
      <c r="GW588" s="908"/>
      <c r="GX588" s="908"/>
      <c r="HA588" s="908"/>
      <c r="HB588" s="908"/>
      <c r="HE588" s="908"/>
      <c r="HF588" s="908"/>
      <c r="HI588" s="908"/>
      <c r="HJ588" s="908"/>
      <c r="HM588" s="908"/>
      <c r="HN588" s="908"/>
      <c r="HQ588" s="908"/>
      <c r="HR588" s="908"/>
      <c r="HU588" s="908"/>
      <c r="HV588" s="908"/>
      <c r="HY588" s="908"/>
      <c r="HZ588" s="908"/>
      <c r="IC588" s="908"/>
      <c r="ID588" s="908"/>
      <c r="IE588" s="908"/>
      <c r="IF588" s="908"/>
      <c r="IG588" s="908"/>
      <c r="IH588" s="908"/>
      <c r="IK588" s="908"/>
      <c r="IL588" s="908"/>
      <c r="IO588" s="908"/>
      <c r="IP588" s="908"/>
      <c r="IQ588" s="908"/>
      <c r="IR588" s="908"/>
      <c r="IS588" s="908"/>
      <c r="IT588" s="908"/>
      <c r="IU588" s="908"/>
      <c r="IV588" s="908"/>
      <c r="IW588" s="908"/>
      <c r="IX588" s="908"/>
      <c r="IY588" s="908"/>
      <c r="IZ588" s="908"/>
      <c r="JA588" s="908"/>
      <c r="JB588" s="908"/>
      <c r="JC588" s="908"/>
      <c r="JD588" s="908"/>
      <c r="JE588" s="908"/>
      <c r="JF588" s="908"/>
      <c r="JG588" s="908"/>
      <c r="JH588" s="908"/>
      <c r="JI588" s="908"/>
      <c r="JJ588" s="908"/>
      <c r="JK588" s="908"/>
      <c r="JL588" s="908"/>
      <c r="JM588" s="908"/>
      <c r="JN588" s="908"/>
      <c r="JO588" s="908"/>
      <c r="JP588" s="908"/>
      <c r="JQ588" s="908"/>
      <c r="JR588" s="908"/>
      <c r="JS588" s="908"/>
      <c r="JT588" s="908"/>
      <c r="JU588" s="908"/>
      <c r="JV588" s="908"/>
      <c r="JW588" s="908"/>
      <c r="JX588" s="908"/>
      <c r="JY588" s="908"/>
      <c r="JZ588" s="908"/>
      <c r="KA588" s="908"/>
      <c r="KB588" s="908"/>
      <c r="KC588" s="908"/>
      <c r="KD588" s="908"/>
      <c r="KE588" s="908"/>
      <c r="KF588" s="908"/>
      <c r="KG588" s="908"/>
      <c r="KH588" s="908"/>
      <c r="KI588" s="908"/>
      <c r="KJ588" s="908"/>
      <c r="KK588" s="908"/>
      <c r="KL588" s="908"/>
      <c r="KM588" s="908"/>
      <c r="KN588" s="908"/>
      <c r="KS588" s="908"/>
      <c r="KT588" s="908"/>
      <c r="LE588" s="908"/>
      <c r="LF588" s="908"/>
      <c r="LK588" s="908"/>
      <c r="LL588" s="908"/>
      <c r="LW588" s="908"/>
      <c r="LX588" s="908"/>
      <c r="MU588" s="908"/>
      <c r="MV588" s="908"/>
      <c r="NA588" s="908"/>
      <c r="NB588" s="908"/>
      <c r="NG588" s="908"/>
      <c r="NH588" s="908"/>
    </row>
    <row r="589" spans="4:372" s="891" customFormat="1" x14ac:dyDescent="0.25">
      <c r="D589" s="903"/>
      <c r="AD589" s="909"/>
      <c r="AE589" s="909"/>
      <c r="AF589" s="909"/>
      <c r="AG589" s="909"/>
      <c r="AH589" s="909"/>
      <c r="AI589" s="909"/>
      <c r="AJ589" s="909"/>
      <c r="AK589" s="909"/>
      <c r="AL589" s="909"/>
      <c r="AM589" s="909"/>
      <c r="AN589" s="909"/>
      <c r="AO589" s="909"/>
      <c r="AP589" s="909"/>
      <c r="BA589" s="908"/>
      <c r="BB589" s="908"/>
      <c r="BG589" s="908"/>
      <c r="BH589" s="908"/>
      <c r="BM589" s="908"/>
      <c r="BN589" s="908"/>
      <c r="BS589" s="908"/>
      <c r="BT589" s="908"/>
      <c r="BY589" s="908"/>
      <c r="BZ589" s="908"/>
      <c r="CE589" s="908"/>
      <c r="CF589" s="908"/>
      <c r="CK589" s="908"/>
      <c r="CL589" s="908"/>
      <c r="CQ589" s="908"/>
      <c r="CR589" s="908"/>
      <c r="CW589" s="908"/>
      <c r="CX589" s="908"/>
      <c r="DA589" s="908"/>
      <c r="DB589" s="908"/>
      <c r="DE589" s="908"/>
      <c r="DF589" s="908"/>
      <c r="DI589" s="908"/>
      <c r="DJ589" s="908"/>
      <c r="DK589" s="920"/>
      <c r="DL589" s="920"/>
      <c r="DM589" s="921"/>
      <c r="DN589" s="921"/>
      <c r="DO589" s="920"/>
      <c r="DP589" s="920"/>
      <c r="DQ589" s="911"/>
      <c r="DR589" s="911"/>
      <c r="DS589" s="912"/>
      <c r="DT589" s="912"/>
      <c r="DU589" s="911"/>
      <c r="DV589" s="911"/>
      <c r="DW589" s="911"/>
      <c r="DX589" s="911"/>
      <c r="DY589" s="911"/>
      <c r="DZ589" s="911"/>
      <c r="EA589" s="911"/>
      <c r="EB589" s="911"/>
      <c r="EC589" s="911"/>
      <c r="ED589" s="911"/>
      <c r="EE589" s="911"/>
      <c r="EF589" s="911"/>
      <c r="EG589" s="911"/>
      <c r="EH589" s="911"/>
      <c r="EI589" s="911"/>
      <c r="EJ589" s="911"/>
      <c r="EK589" s="911"/>
      <c r="EL589" s="911"/>
      <c r="EM589" s="911"/>
      <c r="EN589" s="911"/>
      <c r="EO589" s="911"/>
      <c r="EP589" s="911"/>
      <c r="EQ589" s="911"/>
      <c r="ER589" s="911"/>
      <c r="ES589" s="911"/>
      <c r="ET589" s="911"/>
      <c r="EU589" s="911"/>
      <c r="EV589" s="911"/>
      <c r="EW589" s="911"/>
      <c r="EX589" s="911"/>
      <c r="EY589" s="911"/>
      <c r="EZ589" s="911"/>
      <c r="FA589" s="911"/>
      <c r="FB589" s="911"/>
      <c r="FC589" s="911"/>
      <c r="FD589" s="911"/>
      <c r="FE589" s="911"/>
      <c r="FF589" s="911"/>
      <c r="FG589" s="911"/>
      <c r="FH589" s="911"/>
      <c r="FI589" s="911"/>
      <c r="FJ589" s="911"/>
      <c r="FK589" s="911"/>
      <c r="FL589" s="911"/>
      <c r="FM589" s="911"/>
      <c r="FN589" s="911"/>
      <c r="FO589" s="911"/>
      <c r="FP589" s="911"/>
      <c r="FQ589" s="911"/>
      <c r="FR589" s="911"/>
      <c r="FU589" s="908"/>
      <c r="FV589" s="908"/>
      <c r="FW589" s="908"/>
      <c r="FX589" s="908"/>
      <c r="FY589" s="908"/>
      <c r="FZ589" s="908"/>
      <c r="GC589" s="908"/>
      <c r="GD589" s="908"/>
      <c r="GG589" s="908"/>
      <c r="GH589" s="908"/>
      <c r="GK589" s="908"/>
      <c r="GL589" s="908"/>
      <c r="GO589" s="908"/>
      <c r="GP589" s="908"/>
      <c r="GS589" s="908"/>
      <c r="GT589" s="908"/>
      <c r="GW589" s="908"/>
      <c r="GX589" s="908"/>
      <c r="HA589" s="908"/>
      <c r="HB589" s="908"/>
      <c r="HE589" s="908"/>
      <c r="HF589" s="908"/>
      <c r="HI589" s="908"/>
      <c r="HJ589" s="908"/>
      <c r="HM589" s="908"/>
      <c r="HN589" s="908"/>
      <c r="HQ589" s="908"/>
      <c r="HR589" s="908"/>
      <c r="HU589" s="908"/>
      <c r="HV589" s="908"/>
      <c r="HY589" s="908"/>
      <c r="HZ589" s="908"/>
      <c r="IC589" s="908"/>
      <c r="ID589" s="908"/>
      <c r="IE589" s="908"/>
      <c r="IF589" s="908"/>
      <c r="IG589" s="908"/>
      <c r="IH589" s="908"/>
      <c r="IK589" s="908"/>
      <c r="IL589" s="908"/>
      <c r="IO589" s="908"/>
      <c r="IP589" s="908"/>
      <c r="IQ589" s="908"/>
      <c r="IR589" s="908"/>
      <c r="IS589" s="908"/>
      <c r="IT589" s="908"/>
      <c r="IU589" s="908"/>
      <c r="IV589" s="908"/>
      <c r="IW589" s="908"/>
      <c r="IX589" s="908"/>
      <c r="IY589" s="908"/>
      <c r="IZ589" s="908"/>
      <c r="JA589" s="908"/>
      <c r="JB589" s="908"/>
      <c r="JC589" s="908"/>
      <c r="JD589" s="908"/>
      <c r="JE589" s="908"/>
      <c r="JF589" s="908"/>
      <c r="JG589" s="908"/>
      <c r="JH589" s="908"/>
      <c r="JI589" s="908"/>
      <c r="JJ589" s="908"/>
      <c r="JK589" s="908"/>
      <c r="JL589" s="908"/>
      <c r="JM589" s="908"/>
      <c r="JN589" s="908"/>
      <c r="JO589" s="908"/>
      <c r="JP589" s="908"/>
      <c r="JQ589" s="908"/>
      <c r="JR589" s="908"/>
      <c r="JS589" s="908"/>
      <c r="JT589" s="908"/>
      <c r="JU589" s="908"/>
      <c r="JV589" s="908"/>
      <c r="JW589" s="908"/>
      <c r="JX589" s="908"/>
      <c r="JY589" s="908"/>
      <c r="JZ589" s="908"/>
      <c r="KA589" s="908"/>
      <c r="KB589" s="908"/>
      <c r="KC589" s="908"/>
      <c r="KD589" s="908"/>
      <c r="KE589" s="908"/>
      <c r="KF589" s="908"/>
      <c r="KG589" s="908"/>
      <c r="KH589" s="908"/>
      <c r="KI589" s="908"/>
      <c r="KJ589" s="908"/>
      <c r="KK589" s="908"/>
      <c r="KL589" s="908"/>
      <c r="KM589" s="908"/>
      <c r="KN589" s="908"/>
      <c r="KS589" s="908"/>
      <c r="KT589" s="908"/>
      <c r="LE589" s="908"/>
      <c r="LF589" s="908"/>
      <c r="LK589" s="908"/>
      <c r="LL589" s="908"/>
      <c r="LW589" s="908"/>
      <c r="LX589" s="908"/>
      <c r="MU589" s="908"/>
      <c r="MV589" s="908"/>
      <c r="NA589" s="908"/>
      <c r="NB589" s="908"/>
      <c r="NG589" s="908"/>
      <c r="NH589" s="908"/>
    </row>
    <row r="590" spans="4:372" s="891" customFormat="1" x14ac:dyDescent="0.25">
      <c r="D590" s="903"/>
      <c r="AD590" s="909"/>
      <c r="AE590" s="909"/>
      <c r="AF590" s="909"/>
      <c r="AG590" s="909"/>
      <c r="AH590" s="909"/>
      <c r="AI590" s="909"/>
      <c r="AJ590" s="909"/>
      <c r="AK590" s="909"/>
      <c r="AL590" s="909"/>
      <c r="AM590" s="909"/>
      <c r="AN590" s="909"/>
      <c r="AO590" s="909"/>
      <c r="AP590" s="909"/>
      <c r="BA590" s="908"/>
      <c r="BB590" s="908"/>
      <c r="BG590" s="908"/>
      <c r="BH590" s="908"/>
      <c r="BM590" s="908"/>
      <c r="BN590" s="908"/>
      <c r="BS590" s="908"/>
      <c r="BT590" s="908"/>
      <c r="BY590" s="908"/>
      <c r="BZ590" s="908"/>
      <c r="CE590" s="908"/>
      <c r="CF590" s="908"/>
      <c r="CK590" s="908"/>
      <c r="CL590" s="908"/>
      <c r="CQ590" s="908"/>
      <c r="CR590" s="908"/>
      <c r="CW590" s="908"/>
      <c r="CX590" s="908"/>
      <c r="DA590" s="908"/>
      <c r="DB590" s="908"/>
      <c r="DE590" s="908"/>
      <c r="DF590" s="908"/>
      <c r="DI590" s="908"/>
      <c r="DJ590" s="908"/>
      <c r="DK590" s="920"/>
      <c r="DL590" s="920"/>
      <c r="DM590" s="921"/>
      <c r="DN590" s="921"/>
      <c r="DO590" s="920"/>
      <c r="DP590" s="920"/>
      <c r="DQ590" s="911"/>
      <c r="DR590" s="911"/>
      <c r="DS590" s="912"/>
      <c r="DT590" s="912"/>
      <c r="DU590" s="911"/>
      <c r="DV590" s="911"/>
      <c r="DW590" s="911"/>
      <c r="DX590" s="911"/>
      <c r="DY590" s="911"/>
      <c r="DZ590" s="911"/>
      <c r="EA590" s="911"/>
      <c r="EB590" s="911"/>
      <c r="EC590" s="911"/>
      <c r="ED590" s="911"/>
      <c r="EE590" s="911"/>
      <c r="EF590" s="911"/>
      <c r="EG590" s="911"/>
      <c r="EH590" s="911"/>
      <c r="EI590" s="911"/>
      <c r="EJ590" s="911"/>
      <c r="EK590" s="911"/>
      <c r="EL590" s="911"/>
      <c r="EM590" s="911"/>
      <c r="EN590" s="911"/>
      <c r="EO590" s="911"/>
      <c r="EP590" s="911"/>
      <c r="EQ590" s="911"/>
      <c r="ER590" s="911"/>
      <c r="ES590" s="911"/>
      <c r="ET590" s="911"/>
      <c r="EU590" s="911"/>
      <c r="EV590" s="911"/>
      <c r="EW590" s="911"/>
      <c r="EX590" s="911"/>
      <c r="EY590" s="911"/>
      <c r="EZ590" s="911"/>
      <c r="FA590" s="911"/>
      <c r="FB590" s="911"/>
      <c r="FC590" s="911"/>
      <c r="FD590" s="911"/>
      <c r="FE590" s="911"/>
      <c r="FF590" s="911"/>
      <c r="FG590" s="911"/>
      <c r="FH590" s="911"/>
      <c r="FI590" s="911"/>
      <c r="FJ590" s="911"/>
      <c r="FK590" s="911"/>
      <c r="FL590" s="911"/>
      <c r="FM590" s="911"/>
      <c r="FN590" s="911"/>
      <c r="FO590" s="911"/>
      <c r="FP590" s="911"/>
      <c r="FQ590" s="911"/>
      <c r="FR590" s="911"/>
      <c r="FU590" s="908"/>
      <c r="FV590" s="908"/>
      <c r="FW590" s="908"/>
      <c r="FX590" s="908"/>
      <c r="FY590" s="908"/>
      <c r="FZ590" s="908"/>
      <c r="GC590" s="908"/>
      <c r="GD590" s="908"/>
      <c r="GG590" s="908"/>
      <c r="GH590" s="908"/>
      <c r="GK590" s="908"/>
      <c r="GL590" s="908"/>
      <c r="GO590" s="908"/>
      <c r="GP590" s="908"/>
      <c r="GS590" s="908"/>
      <c r="GT590" s="908"/>
      <c r="GW590" s="908"/>
      <c r="GX590" s="908"/>
      <c r="HA590" s="908"/>
      <c r="HB590" s="908"/>
      <c r="HE590" s="908"/>
      <c r="HF590" s="908"/>
      <c r="HI590" s="908"/>
      <c r="HJ590" s="908"/>
      <c r="HM590" s="908"/>
      <c r="HN590" s="908"/>
      <c r="HQ590" s="908"/>
      <c r="HR590" s="908"/>
      <c r="HU590" s="908"/>
      <c r="HV590" s="908"/>
      <c r="HY590" s="908"/>
      <c r="HZ590" s="908"/>
      <c r="IC590" s="908"/>
      <c r="ID590" s="908"/>
      <c r="IE590" s="908"/>
      <c r="IF590" s="908"/>
      <c r="IG590" s="908"/>
      <c r="IH590" s="908"/>
      <c r="IK590" s="908"/>
      <c r="IL590" s="908"/>
      <c r="IO590" s="908"/>
      <c r="IP590" s="908"/>
      <c r="IQ590" s="908"/>
      <c r="IR590" s="908"/>
      <c r="IS590" s="908"/>
      <c r="IT590" s="908"/>
      <c r="IU590" s="908"/>
      <c r="IV590" s="908"/>
      <c r="IW590" s="908"/>
      <c r="IX590" s="908"/>
      <c r="IY590" s="908"/>
      <c r="IZ590" s="908"/>
      <c r="JA590" s="908"/>
      <c r="JB590" s="908"/>
      <c r="JC590" s="908"/>
      <c r="JD590" s="908"/>
      <c r="JE590" s="908"/>
      <c r="JF590" s="908"/>
      <c r="JG590" s="908"/>
      <c r="JH590" s="908"/>
      <c r="JI590" s="908"/>
      <c r="JJ590" s="908"/>
      <c r="JK590" s="908"/>
      <c r="JL590" s="908"/>
      <c r="JM590" s="908"/>
      <c r="JN590" s="908"/>
      <c r="JO590" s="908"/>
      <c r="JP590" s="908"/>
      <c r="JQ590" s="908"/>
      <c r="JR590" s="908"/>
      <c r="JS590" s="908"/>
      <c r="JT590" s="908"/>
      <c r="JU590" s="908"/>
      <c r="JV590" s="908"/>
      <c r="JW590" s="908"/>
      <c r="JX590" s="908"/>
      <c r="JY590" s="908"/>
      <c r="JZ590" s="908"/>
      <c r="KA590" s="908"/>
      <c r="KB590" s="908"/>
      <c r="KC590" s="908"/>
      <c r="KD590" s="908"/>
      <c r="KE590" s="908"/>
      <c r="KF590" s="908"/>
      <c r="KG590" s="908"/>
      <c r="KH590" s="908"/>
      <c r="KI590" s="908"/>
      <c r="KJ590" s="908"/>
      <c r="KK590" s="908"/>
      <c r="KL590" s="908"/>
      <c r="KM590" s="908"/>
      <c r="KN590" s="908"/>
      <c r="KS590" s="908"/>
      <c r="KT590" s="908"/>
      <c r="LE590" s="908"/>
      <c r="LF590" s="908"/>
      <c r="LK590" s="908"/>
      <c r="LL590" s="908"/>
      <c r="LW590" s="908"/>
      <c r="LX590" s="908"/>
      <c r="MU590" s="908"/>
      <c r="MV590" s="908"/>
      <c r="NA590" s="908"/>
      <c r="NB590" s="908"/>
      <c r="NG590" s="908"/>
      <c r="NH590" s="908"/>
    </row>
    <row r="591" spans="4:372" s="891" customFormat="1" x14ac:dyDescent="0.25">
      <c r="D591" s="903"/>
      <c r="AD591" s="909"/>
      <c r="AE591" s="909"/>
      <c r="AF591" s="909"/>
      <c r="AG591" s="909"/>
      <c r="AH591" s="909"/>
      <c r="AI591" s="909"/>
      <c r="AJ591" s="909"/>
      <c r="AK591" s="909"/>
      <c r="AL591" s="909"/>
      <c r="AM591" s="909"/>
      <c r="AN591" s="909"/>
      <c r="AO591" s="909"/>
      <c r="AP591" s="909"/>
      <c r="BA591" s="908"/>
      <c r="BB591" s="908"/>
      <c r="BG591" s="908"/>
      <c r="BH591" s="908"/>
      <c r="BM591" s="908"/>
      <c r="BN591" s="908"/>
      <c r="BS591" s="908"/>
      <c r="BT591" s="908"/>
      <c r="BY591" s="908"/>
      <c r="BZ591" s="908"/>
      <c r="CE591" s="908"/>
      <c r="CF591" s="908"/>
      <c r="CK591" s="908"/>
      <c r="CL591" s="908"/>
      <c r="CQ591" s="908"/>
      <c r="CR591" s="908"/>
      <c r="CW591" s="908"/>
      <c r="CX591" s="908"/>
      <c r="DA591" s="908"/>
      <c r="DB591" s="908"/>
      <c r="DE591" s="908"/>
      <c r="DF591" s="908"/>
      <c r="DI591" s="908"/>
      <c r="DJ591" s="908"/>
      <c r="DK591" s="920"/>
      <c r="DL591" s="920"/>
      <c r="DM591" s="921"/>
      <c r="DN591" s="921"/>
      <c r="DO591" s="920"/>
      <c r="DP591" s="920"/>
      <c r="DQ591" s="911"/>
      <c r="DR591" s="911"/>
      <c r="DS591" s="912"/>
      <c r="DT591" s="912"/>
      <c r="DU591" s="911"/>
      <c r="DV591" s="911"/>
      <c r="DW591" s="911"/>
      <c r="DX591" s="911"/>
      <c r="DY591" s="911"/>
      <c r="DZ591" s="911"/>
      <c r="EA591" s="911"/>
      <c r="EB591" s="911"/>
      <c r="EC591" s="911"/>
      <c r="ED591" s="911"/>
      <c r="EE591" s="911"/>
      <c r="EF591" s="911"/>
      <c r="EG591" s="911"/>
      <c r="EH591" s="911"/>
      <c r="EI591" s="911"/>
      <c r="EJ591" s="911"/>
      <c r="EK591" s="911"/>
      <c r="EL591" s="911"/>
      <c r="EM591" s="911"/>
      <c r="EN591" s="911"/>
      <c r="EO591" s="911"/>
      <c r="EP591" s="911"/>
      <c r="EQ591" s="911"/>
      <c r="ER591" s="911"/>
      <c r="ES591" s="911"/>
      <c r="ET591" s="911"/>
      <c r="EU591" s="911"/>
      <c r="EV591" s="911"/>
      <c r="EW591" s="911"/>
      <c r="EX591" s="911"/>
      <c r="EY591" s="911"/>
      <c r="EZ591" s="911"/>
      <c r="FA591" s="911"/>
      <c r="FB591" s="911"/>
      <c r="FC591" s="911"/>
      <c r="FD591" s="911"/>
      <c r="FE591" s="911"/>
      <c r="FF591" s="911"/>
      <c r="FG591" s="911"/>
      <c r="FH591" s="911"/>
      <c r="FI591" s="911"/>
      <c r="FJ591" s="911"/>
      <c r="FK591" s="911"/>
      <c r="FL591" s="911"/>
      <c r="FM591" s="911"/>
      <c r="FN591" s="911"/>
      <c r="FO591" s="911"/>
      <c r="FP591" s="911"/>
      <c r="FQ591" s="911"/>
      <c r="FR591" s="911"/>
      <c r="FU591" s="908"/>
      <c r="FV591" s="908"/>
      <c r="FW591" s="908"/>
      <c r="FX591" s="908"/>
      <c r="FY591" s="908"/>
      <c r="FZ591" s="908"/>
      <c r="GC591" s="908"/>
      <c r="GD591" s="908"/>
      <c r="GG591" s="908"/>
      <c r="GH591" s="908"/>
      <c r="GK591" s="908"/>
      <c r="GL591" s="908"/>
      <c r="GO591" s="908"/>
      <c r="GP591" s="908"/>
      <c r="GS591" s="908"/>
      <c r="GT591" s="908"/>
      <c r="GW591" s="908"/>
      <c r="GX591" s="908"/>
      <c r="HA591" s="908"/>
      <c r="HB591" s="908"/>
      <c r="HE591" s="908"/>
      <c r="HF591" s="908"/>
      <c r="HI591" s="908"/>
      <c r="HJ591" s="908"/>
      <c r="HM591" s="908"/>
      <c r="HN591" s="908"/>
      <c r="HQ591" s="908"/>
      <c r="HR591" s="908"/>
      <c r="HU591" s="908"/>
      <c r="HV591" s="908"/>
      <c r="HY591" s="908"/>
      <c r="HZ591" s="908"/>
      <c r="IC591" s="908"/>
      <c r="ID591" s="908"/>
      <c r="IE591" s="908"/>
      <c r="IF591" s="908"/>
      <c r="IG591" s="908"/>
      <c r="IH591" s="908"/>
      <c r="IK591" s="908"/>
      <c r="IL591" s="908"/>
      <c r="IO591" s="908"/>
      <c r="IP591" s="908"/>
      <c r="IQ591" s="908"/>
      <c r="IR591" s="908"/>
      <c r="IS591" s="908"/>
      <c r="IT591" s="908"/>
      <c r="IU591" s="908"/>
      <c r="IV591" s="908"/>
      <c r="IW591" s="908"/>
      <c r="IX591" s="908"/>
      <c r="IY591" s="908"/>
      <c r="IZ591" s="908"/>
      <c r="JA591" s="908"/>
      <c r="JB591" s="908"/>
      <c r="JC591" s="908"/>
      <c r="JD591" s="908"/>
      <c r="JE591" s="908"/>
      <c r="JF591" s="908"/>
      <c r="JG591" s="908"/>
      <c r="JH591" s="908"/>
      <c r="JI591" s="908"/>
      <c r="JJ591" s="908"/>
      <c r="JK591" s="908"/>
      <c r="JL591" s="908"/>
      <c r="JM591" s="908"/>
      <c r="JN591" s="908"/>
      <c r="JO591" s="908"/>
      <c r="JP591" s="908"/>
      <c r="JQ591" s="908"/>
      <c r="JR591" s="908"/>
      <c r="JS591" s="908"/>
      <c r="JT591" s="908"/>
      <c r="JU591" s="908"/>
      <c r="JV591" s="908"/>
      <c r="JW591" s="908"/>
      <c r="JX591" s="908"/>
      <c r="JY591" s="908"/>
      <c r="JZ591" s="908"/>
      <c r="KA591" s="908"/>
      <c r="KB591" s="908"/>
      <c r="KC591" s="908"/>
      <c r="KD591" s="908"/>
      <c r="KE591" s="908"/>
      <c r="KF591" s="908"/>
      <c r="KG591" s="908"/>
      <c r="KH591" s="908"/>
      <c r="KI591" s="908"/>
      <c r="KJ591" s="908"/>
      <c r="KK591" s="908"/>
      <c r="KL591" s="908"/>
      <c r="KM591" s="908"/>
      <c r="KN591" s="908"/>
      <c r="KS591" s="908"/>
      <c r="KT591" s="908"/>
      <c r="LE591" s="908"/>
      <c r="LF591" s="908"/>
      <c r="LK591" s="908"/>
      <c r="LL591" s="908"/>
      <c r="LW591" s="908"/>
      <c r="LX591" s="908"/>
      <c r="MU591" s="908"/>
      <c r="MV591" s="908"/>
      <c r="NA591" s="908"/>
      <c r="NB591" s="908"/>
      <c r="NG591" s="908"/>
      <c r="NH591" s="908"/>
    </row>
    <row r="592" spans="4:372" s="891" customFormat="1" x14ac:dyDescent="0.25">
      <c r="D592" s="903"/>
      <c r="AD592" s="909"/>
      <c r="AE592" s="909"/>
      <c r="AF592" s="909"/>
      <c r="AG592" s="909"/>
      <c r="AH592" s="909"/>
      <c r="AI592" s="909"/>
      <c r="AJ592" s="909"/>
      <c r="AK592" s="909"/>
      <c r="AL592" s="909"/>
      <c r="AM592" s="909"/>
      <c r="AN592" s="909"/>
      <c r="AO592" s="909"/>
      <c r="AP592" s="909"/>
      <c r="BA592" s="908"/>
      <c r="BB592" s="908"/>
      <c r="BG592" s="908"/>
      <c r="BH592" s="908"/>
      <c r="BM592" s="908"/>
      <c r="BN592" s="908"/>
      <c r="BS592" s="908"/>
      <c r="BT592" s="908"/>
      <c r="BY592" s="908"/>
      <c r="BZ592" s="908"/>
      <c r="CE592" s="908"/>
      <c r="CF592" s="908"/>
      <c r="CK592" s="908"/>
      <c r="CL592" s="908"/>
      <c r="CQ592" s="908"/>
      <c r="CR592" s="908"/>
      <c r="CW592" s="908"/>
      <c r="CX592" s="908"/>
      <c r="DA592" s="908"/>
      <c r="DB592" s="908"/>
      <c r="DE592" s="908"/>
      <c r="DF592" s="908"/>
      <c r="DI592" s="908"/>
      <c r="DJ592" s="908"/>
      <c r="DK592" s="920"/>
      <c r="DL592" s="920"/>
      <c r="DM592" s="921"/>
      <c r="DN592" s="921"/>
      <c r="DO592" s="920"/>
      <c r="DP592" s="920"/>
      <c r="DQ592" s="911"/>
      <c r="DR592" s="911"/>
      <c r="DS592" s="912"/>
      <c r="DT592" s="912"/>
      <c r="DU592" s="911"/>
      <c r="DV592" s="911"/>
      <c r="DW592" s="911"/>
      <c r="DX592" s="911"/>
      <c r="DY592" s="911"/>
      <c r="DZ592" s="911"/>
      <c r="EA592" s="911"/>
      <c r="EB592" s="911"/>
      <c r="EC592" s="911"/>
      <c r="ED592" s="911"/>
      <c r="EE592" s="911"/>
      <c r="EF592" s="911"/>
      <c r="EG592" s="911"/>
      <c r="EH592" s="911"/>
      <c r="EI592" s="911"/>
      <c r="EJ592" s="911"/>
      <c r="EK592" s="911"/>
      <c r="EL592" s="911"/>
      <c r="EM592" s="911"/>
      <c r="EN592" s="911"/>
      <c r="EO592" s="911"/>
      <c r="EP592" s="911"/>
      <c r="EQ592" s="911"/>
      <c r="ER592" s="911"/>
      <c r="ES592" s="911"/>
      <c r="ET592" s="911"/>
      <c r="EU592" s="911"/>
      <c r="EV592" s="911"/>
      <c r="EW592" s="911"/>
      <c r="EX592" s="911"/>
      <c r="EY592" s="911"/>
      <c r="EZ592" s="911"/>
      <c r="FA592" s="911"/>
      <c r="FB592" s="911"/>
      <c r="FC592" s="911"/>
      <c r="FD592" s="911"/>
      <c r="FE592" s="911"/>
      <c r="FF592" s="911"/>
      <c r="FG592" s="911"/>
      <c r="FH592" s="911"/>
      <c r="FI592" s="911"/>
      <c r="FJ592" s="911"/>
      <c r="FK592" s="911"/>
      <c r="FL592" s="911"/>
      <c r="FM592" s="911"/>
      <c r="FN592" s="911"/>
      <c r="FO592" s="911"/>
      <c r="FP592" s="911"/>
      <c r="FQ592" s="911"/>
      <c r="FR592" s="911"/>
      <c r="FU592" s="908"/>
      <c r="FV592" s="908"/>
      <c r="FW592" s="908"/>
      <c r="FX592" s="908"/>
      <c r="FY592" s="908"/>
      <c r="FZ592" s="908"/>
      <c r="GC592" s="908"/>
      <c r="GD592" s="908"/>
      <c r="GG592" s="908"/>
      <c r="GH592" s="908"/>
      <c r="GK592" s="908"/>
      <c r="GL592" s="908"/>
      <c r="GO592" s="908"/>
      <c r="GP592" s="908"/>
      <c r="GS592" s="908"/>
      <c r="GT592" s="908"/>
      <c r="GW592" s="908"/>
      <c r="GX592" s="908"/>
      <c r="HA592" s="908"/>
      <c r="HB592" s="908"/>
      <c r="HE592" s="908"/>
      <c r="HF592" s="908"/>
      <c r="HI592" s="908"/>
      <c r="HJ592" s="908"/>
      <c r="HM592" s="908"/>
      <c r="HN592" s="908"/>
      <c r="HQ592" s="908"/>
      <c r="HR592" s="908"/>
      <c r="HU592" s="908"/>
      <c r="HV592" s="908"/>
      <c r="HY592" s="908"/>
      <c r="HZ592" s="908"/>
      <c r="IC592" s="908"/>
      <c r="ID592" s="908"/>
      <c r="IE592" s="908"/>
      <c r="IF592" s="908"/>
      <c r="IG592" s="908"/>
      <c r="IH592" s="908"/>
      <c r="IK592" s="908"/>
      <c r="IL592" s="908"/>
      <c r="IO592" s="908"/>
      <c r="IP592" s="908"/>
      <c r="IQ592" s="908"/>
      <c r="IR592" s="908"/>
      <c r="IS592" s="908"/>
      <c r="IT592" s="908"/>
      <c r="IU592" s="908"/>
      <c r="IV592" s="908"/>
      <c r="IW592" s="908"/>
      <c r="IX592" s="908"/>
      <c r="IY592" s="908"/>
      <c r="IZ592" s="908"/>
      <c r="JA592" s="908"/>
      <c r="JB592" s="908"/>
      <c r="JC592" s="908"/>
      <c r="JD592" s="908"/>
      <c r="JE592" s="908"/>
      <c r="JF592" s="908"/>
      <c r="JG592" s="908"/>
      <c r="JH592" s="908"/>
      <c r="JI592" s="908"/>
      <c r="JJ592" s="908"/>
      <c r="JK592" s="908"/>
      <c r="JL592" s="908"/>
      <c r="JM592" s="908"/>
      <c r="JN592" s="908"/>
      <c r="JO592" s="908"/>
      <c r="JP592" s="908"/>
      <c r="JQ592" s="908"/>
      <c r="JR592" s="908"/>
      <c r="JS592" s="908"/>
      <c r="JT592" s="908"/>
      <c r="JU592" s="908"/>
      <c r="JV592" s="908"/>
      <c r="JW592" s="908"/>
      <c r="JX592" s="908"/>
      <c r="JY592" s="908"/>
      <c r="JZ592" s="908"/>
      <c r="KA592" s="908"/>
      <c r="KB592" s="908"/>
      <c r="KC592" s="908"/>
      <c r="KD592" s="908"/>
      <c r="KE592" s="908"/>
      <c r="KF592" s="908"/>
      <c r="KG592" s="908"/>
      <c r="KH592" s="908"/>
      <c r="KI592" s="908"/>
      <c r="KJ592" s="908"/>
      <c r="KK592" s="908"/>
      <c r="KL592" s="908"/>
      <c r="KM592" s="908"/>
      <c r="KN592" s="908"/>
      <c r="KS592" s="908"/>
      <c r="KT592" s="908"/>
      <c r="LE592" s="908"/>
      <c r="LF592" s="908"/>
      <c r="LK592" s="908"/>
      <c r="LL592" s="908"/>
      <c r="LW592" s="908"/>
      <c r="LX592" s="908"/>
      <c r="MU592" s="908"/>
      <c r="MV592" s="908"/>
      <c r="NA592" s="908"/>
      <c r="NB592" s="908"/>
      <c r="NG592" s="908"/>
      <c r="NH592" s="908"/>
    </row>
    <row r="593" spans="4:372" s="891" customFormat="1" x14ac:dyDescent="0.25">
      <c r="D593" s="903"/>
      <c r="AD593" s="909"/>
      <c r="AE593" s="909"/>
      <c r="AF593" s="909"/>
      <c r="AG593" s="909"/>
      <c r="AH593" s="909"/>
      <c r="AI593" s="909"/>
      <c r="AJ593" s="909"/>
      <c r="AK593" s="909"/>
      <c r="AL593" s="909"/>
      <c r="AM593" s="909"/>
      <c r="AN593" s="909"/>
      <c r="AO593" s="909"/>
      <c r="AP593" s="909"/>
      <c r="BA593" s="908"/>
      <c r="BB593" s="908"/>
      <c r="BG593" s="908"/>
      <c r="BH593" s="908"/>
      <c r="BM593" s="908"/>
      <c r="BN593" s="908"/>
      <c r="BS593" s="908"/>
      <c r="BT593" s="908"/>
      <c r="BY593" s="908"/>
      <c r="BZ593" s="908"/>
      <c r="CE593" s="908"/>
      <c r="CF593" s="908"/>
      <c r="CK593" s="908"/>
      <c r="CL593" s="908"/>
      <c r="CQ593" s="908"/>
      <c r="CR593" s="908"/>
      <c r="CW593" s="908"/>
      <c r="CX593" s="908"/>
      <c r="DA593" s="908"/>
      <c r="DB593" s="908"/>
      <c r="DE593" s="908"/>
      <c r="DF593" s="908"/>
      <c r="DI593" s="908"/>
      <c r="DJ593" s="908"/>
      <c r="DK593" s="920"/>
      <c r="DL593" s="920"/>
      <c r="DM593" s="921"/>
      <c r="DN593" s="921"/>
      <c r="DO593" s="920"/>
      <c r="DP593" s="920"/>
      <c r="DQ593" s="911"/>
      <c r="DR593" s="911"/>
      <c r="DS593" s="912"/>
      <c r="DT593" s="912"/>
      <c r="DU593" s="911"/>
      <c r="DV593" s="911"/>
      <c r="DW593" s="911"/>
      <c r="DX593" s="911"/>
      <c r="DY593" s="911"/>
      <c r="DZ593" s="911"/>
      <c r="EA593" s="911"/>
      <c r="EB593" s="911"/>
      <c r="EC593" s="911"/>
      <c r="ED593" s="911"/>
      <c r="EE593" s="911"/>
      <c r="EF593" s="911"/>
      <c r="EG593" s="911"/>
      <c r="EH593" s="911"/>
      <c r="EI593" s="911"/>
      <c r="EJ593" s="911"/>
      <c r="EK593" s="911"/>
      <c r="EL593" s="911"/>
      <c r="EM593" s="911"/>
      <c r="EN593" s="911"/>
      <c r="EO593" s="911"/>
      <c r="EP593" s="911"/>
      <c r="EQ593" s="911"/>
      <c r="ER593" s="911"/>
      <c r="ES593" s="911"/>
      <c r="ET593" s="911"/>
      <c r="EU593" s="911"/>
      <c r="EV593" s="911"/>
      <c r="EW593" s="911"/>
      <c r="EX593" s="911"/>
      <c r="EY593" s="911"/>
      <c r="EZ593" s="911"/>
      <c r="FA593" s="911"/>
      <c r="FB593" s="911"/>
      <c r="FC593" s="911"/>
      <c r="FD593" s="911"/>
      <c r="FE593" s="911"/>
      <c r="FF593" s="911"/>
      <c r="FG593" s="911"/>
      <c r="FH593" s="911"/>
      <c r="FI593" s="911"/>
      <c r="FJ593" s="911"/>
      <c r="FK593" s="911"/>
      <c r="FL593" s="911"/>
      <c r="FM593" s="911"/>
      <c r="FN593" s="911"/>
      <c r="FO593" s="911"/>
      <c r="FP593" s="911"/>
      <c r="FQ593" s="911"/>
      <c r="FR593" s="911"/>
      <c r="FU593" s="908"/>
      <c r="FV593" s="908"/>
      <c r="FW593" s="908"/>
      <c r="FX593" s="908"/>
      <c r="FY593" s="908"/>
      <c r="FZ593" s="908"/>
      <c r="GC593" s="908"/>
      <c r="GD593" s="908"/>
      <c r="GG593" s="908"/>
      <c r="GH593" s="908"/>
      <c r="GK593" s="908"/>
      <c r="GL593" s="908"/>
      <c r="GO593" s="908"/>
      <c r="GP593" s="908"/>
      <c r="GS593" s="908"/>
      <c r="GT593" s="908"/>
      <c r="GW593" s="908"/>
      <c r="GX593" s="908"/>
      <c r="HA593" s="908"/>
      <c r="HB593" s="908"/>
      <c r="HE593" s="908"/>
      <c r="HF593" s="908"/>
      <c r="HI593" s="908"/>
      <c r="HJ593" s="908"/>
      <c r="HM593" s="908"/>
      <c r="HN593" s="908"/>
      <c r="HQ593" s="908"/>
      <c r="HR593" s="908"/>
      <c r="HU593" s="908"/>
      <c r="HV593" s="908"/>
      <c r="HY593" s="908"/>
      <c r="HZ593" s="908"/>
      <c r="IC593" s="908"/>
      <c r="ID593" s="908"/>
      <c r="IE593" s="908"/>
      <c r="IF593" s="908"/>
      <c r="IG593" s="908"/>
      <c r="IH593" s="908"/>
      <c r="IK593" s="908"/>
      <c r="IL593" s="908"/>
      <c r="IO593" s="908"/>
      <c r="IP593" s="908"/>
      <c r="IQ593" s="908"/>
      <c r="IR593" s="908"/>
      <c r="IS593" s="908"/>
      <c r="IT593" s="908"/>
      <c r="IU593" s="908"/>
      <c r="IV593" s="908"/>
      <c r="IW593" s="908"/>
      <c r="IX593" s="908"/>
      <c r="IY593" s="908"/>
      <c r="IZ593" s="908"/>
      <c r="JA593" s="908"/>
      <c r="JB593" s="908"/>
      <c r="JC593" s="908"/>
      <c r="JD593" s="908"/>
      <c r="JE593" s="908"/>
      <c r="JF593" s="908"/>
      <c r="JG593" s="908"/>
      <c r="JH593" s="908"/>
      <c r="JI593" s="908"/>
      <c r="JJ593" s="908"/>
      <c r="JK593" s="908"/>
      <c r="JL593" s="908"/>
      <c r="JM593" s="908"/>
      <c r="JN593" s="908"/>
      <c r="JO593" s="908"/>
      <c r="JP593" s="908"/>
      <c r="JQ593" s="908"/>
      <c r="JR593" s="908"/>
      <c r="JS593" s="908"/>
      <c r="JT593" s="908"/>
      <c r="JU593" s="908"/>
      <c r="JV593" s="908"/>
      <c r="JW593" s="908"/>
      <c r="JX593" s="908"/>
      <c r="JY593" s="908"/>
      <c r="JZ593" s="908"/>
      <c r="KA593" s="908"/>
      <c r="KB593" s="908"/>
      <c r="KC593" s="908"/>
      <c r="KD593" s="908"/>
      <c r="KE593" s="908"/>
      <c r="KF593" s="908"/>
      <c r="KG593" s="908"/>
      <c r="KH593" s="908"/>
      <c r="KI593" s="908"/>
      <c r="KJ593" s="908"/>
      <c r="KK593" s="908"/>
      <c r="KL593" s="908"/>
      <c r="KM593" s="908"/>
      <c r="KN593" s="908"/>
      <c r="KS593" s="908"/>
      <c r="KT593" s="908"/>
      <c r="LE593" s="908"/>
      <c r="LF593" s="908"/>
      <c r="LK593" s="908"/>
      <c r="LL593" s="908"/>
      <c r="LW593" s="908"/>
      <c r="LX593" s="908"/>
      <c r="MU593" s="908"/>
      <c r="MV593" s="908"/>
      <c r="NA593" s="908"/>
      <c r="NB593" s="908"/>
      <c r="NG593" s="908"/>
      <c r="NH593" s="908"/>
    </row>
    <row r="594" spans="4:372" s="891" customFormat="1" x14ac:dyDescent="0.25">
      <c r="D594" s="903"/>
      <c r="AD594" s="909"/>
      <c r="AE594" s="909"/>
      <c r="AF594" s="909"/>
      <c r="AG594" s="909"/>
      <c r="AH594" s="909"/>
      <c r="AI594" s="909"/>
      <c r="AJ594" s="909"/>
      <c r="AK594" s="909"/>
      <c r="AL594" s="909"/>
      <c r="AM594" s="909"/>
      <c r="AN594" s="909"/>
      <c r="AO594" s="909"/>
      <c r="AP594" s="909"/>
      <c r="BA594" s="908"/>
      <c r="BB594" s="908"/>
      <c r="BG594" s="908"/>
      <c r="BH594" s="908"/>
      <c r="BM594" s="908"/>
      <c r="BN594" s="908"/>
      <c r="BS594" s="908"/>
      <c r="BT594" s="908"/>
      <c r="BY594" s="908"/>
      <c r="BZ594" s="908"/>
      <c r="CE594" s="908"/>
      <c r="CF594" s="908"/>
      <c r="CK594" s="908"/>
      <c r="CL594" s="908"/>
      <c r="CQ594" s="908"/>
      <c r="CR594" s="908"/>
      <c r="CW594" s="908"/>
      <c r="CX594" s="908"/>
      <c r="DA594" s="908"/>
      <c r="DB594" s="908"/>
      <c r="DE594" s="908"/>
      <c r="DF594" s="908"/>
      <c r="DI594" s="908"/>
      <c r="DJ594" s="908"/>
      <c r="DK594" s="920"/>
      <c r="DL594" s="920"/>
      <c r="DM594" s="921"/>
      <c r="DN594" s="921"/>
      <c r="DO594" s="920"/>
      <c r="DP594" s="920"/>
      <c r="DQ594" s="911"/>
      <c r="DR594" s="911"/>
      <c r="DS594" s="912"/>
      <c r="DT594" s="912"/>
      <c r="DU594" s="911"/>
      <c r="DV594" s="911"/>
      <c r="DW594" s="911"/>
      <c r="DX594" s="911"/>
      <c r="DY594" s="911"/>
      <c r="DZ594" s="911"/>
      <c r="EA594" s="911"/>
      <c r="EB594" s="911"/>
      <c r="EC594" s="911"/>
      <c r="ED594" s="911"/>
      <c r="EE594" s="911"/>
      <c r="EF594" s="911"/>
      <c r="EG594" s="911"/>
      <c r="EH594" s="911"/>
      <c r="EI594" s="911"/>
      <c r="EJ594" s="911"/>
      <c r="EK594" s="911"/>
      <c r="EL594" s="911"/>
      <c r="EM594" s="911"/>
      <c r="EN594" s="911"/>
      <c r="EO594" s="911"/>
      <c r="EP594" s="911"/>
      <c r="EQ594" s="911"/>
      <c r="ER594" s="911"/>
      <c r="ES594" s="911"/>
      <c r="ET594" s="911"/>
      <c r="EU594" s="911"/>
      <c r="EV594" s="911"/>
      <c r="EW594" s="911"/>
      <c r="EX594" s="911"/>
      <c r="EY594" s="911"/>
      <c r="EZ594" s="911"/>
      <c r="FA594" s="911"/>
      <c r="FB594" s="911"/>
      <c r="FC594" s="911"/>
      <c r="FD594" s="911"/>
      <c r="FE594" s="911"/>
      <c r="FF594" s="911"/>
      <c r="FG594" s="911"/>
      <c r="FH594" s="911"/>
      <c r="FI594" s="911"/>
      <c r="FJ594" s="911"/>
      <c r="FK594" s="911"/>
      <c r="FL594" s="911"/>
      <c r="FM594" s="911"/>
      <c r="FN594" s="911"/>
      <c r="FO594" s="911"/>
      <c r="FP594" s="911"/>
      <c r="FQ594" s="911"/>
      <c r="FR594" s="911"/>
      <c r="FU594" s="908"/>
      <c r="FV594" s="908"/>
      <c r="FW594" s="908"/>
      <c r="FX594" s="908"/>
      <c r="FY594" s="908"/>
      <c r="FZ594" s="908"/>
      <c r="GC594" s="908"/>
      <c r="GD594" s="908"/>
      <c r="GG594" s="908"/>
      <c r="GH594" s="908"/>
      <c r="GK594" s="908"/>
      <c r="GL594" s="908"/>
      <c r="GO594" s="908"/>
      <c r="GP594" s="908"/>
      <c r="GS594" s="908"/>
      <c r="GT594" s="908"/>
      <c r="GW594" s="908"/>
      <c r="GX594" s="908"/>
      <c r="HA594" s="908"/>
      <c r="HB594" s="908"/>
      <c r="HE594" s="908"/>
      <c r="HF594" s="908"/>
      <c r="HI594" s="908"/>
      <c r="HJ594" s="908"/>
      <c r="HM594" s="908"/>
      <c r="HN594" s="908"/>
      <c r="HQ594" s="908"/>
      <c r="HR594" s="908"/>
      <c r="HU594" s="908"/>
      <c r="HV594" s="908"/>
      <c r="HY594" s="908"/>
      <c r="HZ594" s="908"/>
      <c r="IC594" s="908"/>
      <c r="ID594" s="908"/>
      <c r="IE594" s="908"/>
      <c r="IF594" s="908"/>
      <c r="IG594" s="908"/>
      <c r="IH594" s="908"/>
      <c r="IK594" s="908"/>
      <c r="IL594" s="908"/>
      <c r="IO594" s="908"/>
      <c r="IP594" s="908"/>
      <c r="IQ594" s="908"/>
      <c r="IR594" s="908"/>
      <c r="IS594" s="908"/>
      <c r="IT594" s="908"/>
      <c r="IU594" s="908"/>
      <c r="IV594" s="908"/>
      <c r="IW594" s="908"/>
      <c r="IX594" s="908"/>
      <c r="IY594" s="908"/>
      <c r="IZ594" s="908"/>
      <c r="JA594" s="908"/>
      <c r="JB594" s="908"/>
      <c r="JC594" s="908"/>
      <c r="JD594" s="908"/>
      <c r="JE594" s="908"/>
      <c r="JF594" s="908"/>
      <c r="JG594" s="908"/>
      <c r="JH594" s="908"/>
      <c r="JI594" s="908"/>
      <c r="JJ594" s="908"/>
      <c r="JK594" s="908"/>
      <c r="JL594" s="908"/>
      <c r="JM594" s="908"/>
      <c r="JN594" s="908"/>
      <c r="JO594" s="908"/>
      <c r="JP594" s="908"/>
      <c r="JQ594" s="908"/>
      <c r="JR594" s="908"/>
      <c r="JS594" s="908"/>
      <c r="JT594" s="908"/>
      <c r="JU594" s="908"/>
      <c r="JV594" s="908"/>
      <c r="JW594" s="908"/>
      <c r="JX594" s="908"/>
      <c r="JY594" s="908"/>
      <c r="JZ594" s="908"/>
      <c r="KA594" s="908"/>
      <c r="KB594" s="908"/>
      <c r="KC594" s="908"/>
      <c r="KD594" s="908"/>
      <c r="KE594" s="908"/>
      <c r="KF594" s="908"/>
      <c r="KG594" s="908"/>
      <c r="KH594" s="908"/>
      <c r="KI594" s="908"/>
      <c r="KJ594" s="908"/>
      <c r="KK594" s="908"/>
      <c r="KL594" s="908"/>
      <c r="KM594" s="908"/>
      <c r="KN594" s="908"/>
      <c r="KS594" s="908"/>
      <c r="KT594" s="908"/>
      <c r="LE594" s="908"/>
      <c r="LF594" s="908"/>
      <c r="LK594" s="908"/>
      <c r="LL594" s="908"/>
      <c r="LW594" s="908"/>
      <c r="LX594" s="908"/>
      <c r="MU594" s="908"/>
      <c r="MV594" s="908"/>
      <c r="NA594" s="908"/>
      <c r="NB594" s="908"/>
      <c r="NG594" s="908"/>
      <c r="NH594" s="908"/>
    </row>
    <row r="595" spans="4:372" s="891" customFormat="1" x14ac:dyDescent="0.25">
      <c r="D595" s="903"/>
      <c r="AD595" s="909"/>
      <c r="AE595" s="909"/>
      <c r="AF595" s="909"/>
      <c r="AG595" s="909"/>
      <c r="AH595" s="909"/>
      <c r="AI595" s="909"/>
      <c r="AJ595" s="909"/>
      <c r="AK595" s="909"/>
      <c r="AL595" s="909"/>
      <c r="AM595" s="909"/>
      <c r="AN595" s="909"/>
      <c r="AO595" s="909"/>
      <c r="AP595" s="909"/>
      <c r="BA595" s="908"/>
      <c r="BB595" s="908"/>
      <c r="BG595" s="908"/>
      <c r="BH595" s="908"/>
      <c r="BM595" s="908"/>
      <c r="BN595" s="908"/>
      <c r="BS595" s="908"/>
      <c r="BT595" s="908"/>
      <c r="BY595" s="908"/>
      <c r="BZ595" s="908"/>
      <c r="CE595" s="908"/>
      <c r="CF595" s="908"/>
      <c r="CK595" s="908"/>
      <c r="CL595" s="908"/>
      <c r="CQ595" s="908"/>
      <c r="CR595" s="908"/>
      <c r="CW595" s="908"/>
      <c r="CX595" s="908"/>
      <c r="DA595" s="908"/>
      <c r="DB595" s="908"/>
      <c r="DE595" s="908"/>
      <c r="DF595" s="908"/>
      <c r="DI595" s="908"/>
      <c r="DJ595" s="908"/>
      <c r="DK595" s="920"/>
      <c r="DL595" s="920"/>
      <c r="DM595" s="921"/>
      <c r="DN595" s="921"/>
      <c r="DO595" s="920"/>
      <c r="DP595" s="920"/>
      <c r="DQ595" s="911"/>
      <c r="DR595" s="911"/>
      <c r="DS595" s="912"/>
      <c r="DT595" s="912"/>
      <c r="DU595" s="911"/>
      <c r="DV595" s="911"/>
      <c r="DW595" s="911"/>
      <c r="DX595" s="911"/>
      <c r="DY595" s="911"/>
      <c r="DZ595" s="911"/>
      <c r="EA595" s="911"/>
      <c r="EB595" s="911"/>
      <c r="EC595" s="911"/>
      <c r="ED595" s="911"/>
      <c r="EE595" s="911"/>
      <c r="EF595" s="911"/>
      <c r="EG595" s="911"/>
      <c r="EH595" s="911"/>
      <c r="EI595" s="911"/>
      <c r="EJ595" s="911"/>
      <c r="EK595" s="911"/>
      <c r="EL595" s="911"/>
      <c r="EM595" s="911"/>
      <c r="EN595" s="911"/>
      <c r="EO595" s="911"/>
      <c r="EP595" s="911"/>
      <c r="EQ595" s="911"/>
      <c r="ER595" s="911"/>
      <c r="ES595" s="911"/>
      <c r="ET595" s="911"/>
      <c r="EU595" s="911"/>
      <c r="EV595" s="911"/>
      <c r="EW595" s="911"/>
      <c r="EX595" s="911"/>
      <c r="EY595" s="911"/>
      <c r="EZ595" s="911"/>
      <c r="FA595" s="911"/>
      <c r="FB595" s="911"/>
      <c r="FC595" s="911"/>
      <c r="FD595" s="911"/>
      <c r="FE595" s="911"/>
      <c r="FF595" s="911"/>
      <c r="FG595" s="911"/>
      <c r="FH595" s="911"/>
      <c r="FI595" s="911"/>
      <c r="FJ595" s="911"/>
      <c r="FK595" s="911"/>
      <c r="FL595" s="911"/>
      <c r="FM595" s="911"/>
      <c r="FN595" s="911"/>
      <c r="FO595" s="911"/>
      <c r="FP595" s="911"/>
      <c r="FQ595" s="911"/>
      <c r="FR595" s="911"/>
      <c r="FU595" s="908"/>
      <c r="FV595" s="908"/>
      <c r="FW595" s="908"/>
      <c r="FX595" s="908"/>
      <c r="FY595" s="908"/>
      <c r="FZ595" s="908"/>
      <c r="GC595" s="908"/>
      <c r="GD595" s="908"/>
      <c r="GG595" s="908"/>
      <c r="GH595" s="908"/>
      <c r="GK595" s="908"/>
      <c r="GL595" s="908"/>
      <c r="GO595" s="908"/>
      <c r="GP595" s="908"/>
      <c r="GS595" s="908"/>
      <c r="GT595" s="908"/>
      <c r="GW595" s="908"/>
      <c r="GX595" s="908"/>
      <c r="HA595" s="908"/>
      <c r="HB595" s="908"/>
      <c r="HE595" s="908"/>
      <c r="HF595" s="908"/>
      <c r="HI595" s="908"/>
      <c r="HJ595" s="908"/>
      <c r="HM595" s="908"/>
      <c r="HN595" s="908"/>
      <c r="HQ595" s="908"/>
      <c r="HR595" s="908"/>
      <c r="HU595" s="908"/>
      <c r="HV595" s="908"/>
      <c r="HY595" s="908"/>
      <c r="HZ595" s="908"/>
      <c r="IC595" s="908"/>
      <c r="ID595" s="908"/>
      <c r="IE595" s="908"/>
      <c r="IF595" s="908"/>
      <c r="IG595" s="908"/>
      <c r="IH595" s="908"/>
      <c r="IK595" s="908"/>
      <c r="IL595" s="908"/>
      <c r="IO595" s="908"/>
      <c r="IP595" s="908"/>
      <c r="IQ595" s="908"/>
      <c r="IR595" s="908"/>
      <c r="IS595" s="908"/>
      <c r="IT595" s="908"/>
      <c r="IU595" s="908"/>
      <c r="IV595" s="908"/>
      <c r="IW595" s="908"/>
      <c r="IX595" s="908"/>
      <c r="IY595" s="908"/>
      <c r="IZ595" s="908"/>
      <c r="JA595" s="908"/>
      <c r="JB595" s="908"/>
      <c r="JC595" s="908"/>
      <c r="JD595" s="908"/>
      <c r="JE595" s="908"/>
      <c r="JF595" s="908"/>
      <c r="JG595" s="908"/>
      <c r="JH595" s="908"/>
      <c r="JI595" s="908"/>
      <c r="JJ595" s="908"/>
      <c r="JK595" s="908"/>
      <c r="JL595" s="908"/>
      <c r="JM595" s="908"/>
      <c r="JN595" s="908"/>
      <c r="JO595" s="908"/>
      <c r="JP595" s="908"/>
      <c r="JQ595" s="908"/>
      <c r="JR595" s="908"/>
      <c r="JS595" s="908"/>
      <c r="JT595" s="908"/>
      <c r="JU595" s="908"/>
      <c r="JV595" s="908"/>
      <c r="JW595" s="908"/>
      <c r="JX595" s="908"/>
      <c r="JY595" s="908"/>
      <c r="JZ595" s="908"/>
      <c r="KA595" s="908"/>
      <c r="KB595" s="908"/>
      <c r="KC595" s="908"/>
      <c r="KD595" s="908"/>
      <c r="KE595" s="908"/>
      <c r="KF595" s="908"/>
      <c r="KG595" s="908"/>
      <c r="KH595" s="908"/>
      <c r="KI595" s="908"/>
      <c r="KJ595" s="908"/>
      <c r="KK595" s="908"/>
      <c r="KL595" s="908"/>
      <c r="KM595" s="908"/>
      <c r="KN595" s="908"/>
      <c r="KS595" s="908"/>
      <c r="KT595" s="908"/>
      <c r="LE595" s="908"/>
      <c r="LF595" s="908"/>
      <c r="LK595" s="908"/>
      <c r="LL595" s="908"/>
      <c r="LW595" s="908"/>
      <c r="LX595" s="908"/>
      <c r="MU595" s="908"/>
      <c r="MV595" s="908"/>
      <c r="NA595" s="908"/>
      <c r="NB595" s="908"/>
      <c r="NG595" s="908"/>
      <c r="NH595" s="908"/>
    </row>
    <row r="596" spans="4:372" s="891" customFormat="1" x14ac:dyDescent="0.25">
      <c r="D596" s="903"/>
      <c r="AD596" s="909"/>
      <c r="AE596" s="909"/>
      <c r="AF596" s="909"/>
      <c r="AG596" s="909"/>
      <c r="AH596" s="909"/>
      <c r="AI596" s="909"/>
      <c r="AJ596" s="909"/>
      <c r="AK596" s="909"/>
      <c r="AL596" s="909"/>
      <c r="AM596" s="909"/>
      <c r="AN596" s="909"/>
      <c r="AO596" s="909"/>
      <c r="AP596" s="909"/>
      <c r="BA596" s="908"/>
      <c r="BB596" s="908"/>
      <c r="BG596" s="908"/>
      <c r="BH596" s="908"/>
      <c r="BM596" s="908"/>
      <c r="BN596" s="908"/>
      <c r="BS596" s="908"/>
      <c r="BT596" s="908"/>
      <c r="BY596" s="908"/>
      <c r="BZ596" s="908"/>
      <c r="CE596" s="908"/>
      <c r="CF596" s="908"/>
      <c r="CK596" s="908"/>
      <c r="CL596" s="908"/>
      <c r="CQ596" s="908"/>
      <c r="CR596" s="908"/>
      <c r="CW596" s="908"/>
      <c r="CX596" s="908"/>
      <c r="DA596" s="908"/>
      <c r="DB596" s="908"/>
      <c r="DE596" s="908"/>
      <c r="DF596" s="908"/>
      <c r="DI596" s="908"/>
      <c r="DJ596" s="908"/>
      <c r="DK596" s="920"/>
      <c r="DL596" s="920"/>
      <c r="DM596" s="921"/>
      <c r="DN596" s="921"/>
      <c r="DO596" s="920"/>
      <c r="DP596" s="920"/>
      <c r="DQ596" s="911"/>
      <c r="DR596" s="911"/>
      <c r="DS596" s="912"/>
      <c r="DT596" s="912"/>
      <c r="DU596" s="911"/>
      <c r="DV596" s="911"/>
      <c r="DW596" s="911"/>
      <c r="DX596" s="911"/>
      <c r="DY596" s="911"/>
      <c r="DZ596" s="911"/>
      <c r="EA596" s="911"/>
      <c r="EB596" s="911"/>
      <c r="EC596" s="911"/>
      <c r="ED596" s="911"/>
      <c r="EE596" s="911"/>
      <c r="EF596" s="911"/>
      <c r="EG596" s="911"/>
      <c r="EH596" s="911"/>
      <c r="EI596" s="911"/>
      <c r="EJ596" s="911"/>
      <c r="EK596" s="911"/>
      <c r="EL596" s="911"/>
      <c r="EM596" s="911"/>
      <c r="EN596" s="911"/>
      <c r="EO596" s="911"/>
      <c r="EP596" s="911"/>
      <c r="EQ596" s="911"/>
      <c r="ER596" s="911"/>
      <c r="ES596" s="911"/>
      <c r="ET596" s="911"/>
      <c r="EU596" s="911"/>
      <c r="EV596" s="911"/>
      <c r="EW596" s="911"/>
      <c r="EX596" s="911"/>
      <c r="EY596" s="911"/>
      <c r="EZ596" s="911"/>
      <c r="FA596" s="911"/>
      <c r="FB596" s="911"/>
      <c r="FC596" s="911"/>
      <c r="FD596" s="911"/>
      <c r="FE596" s="911"/>
      <c r="FF596" s="911"/>
      <c r="FG596" s="911"/>
      <c r="FH596" s="911"/>
      <c r="FI596" s="911"/>
      <c r="FJ596" s="911"/>
      <c r="FK596" s="911"/>
      <c r="FL596" s="911"/>
      <c r="FM596" s="911"/>
      <c r="FN596" s="911"/>
      <c r="FO596" s="911"/>
      <c r="FP596" s="911"/>
      <c r="FQ596" s="911"/>
      <c r="FR596" s="911"/>
      <c r="FU596" s="908"/>
      <c r="FV596" s="908"/>
      <c r="FW596" s="908"/>
      <c r="FX596" s="908"/>
      <c r="FY596" s="908"/>
      <c r="FZ596" s="908"/>
      <c r="GC596" s="908"/>
      <c r="GD596" s="908"/>
      <c r="GG596" s="908"/>
      <c r="GH596" s="908"/>
      <c r="GK596" s="908"/>
      <c r="GL596" s="908"/>
      <c r="GO596" s="908"/>
      <c r="GP596" s="908"/>
      <c r="GS596" s="908"/>
      <c r="GT596" s="908"/>
      <c r="GW596" s="908"/>
      <c r="GX596" s="908"/>
      <c r="HA596" s="908"/>
      <c r="HB596" s="908"/>
      <c r="HE596" s="908"/>
      <c r="HF596" s="908"/>
      <c r="HI596" s="908"/>
      <c r="HJ596" s="908"/>
      <c r="HM596" s="908"/>
      <c r="HN596" s="908"/>
      <c r="HQ596" s="908"/>
      <c r="HR596" s="908"/>
      <c r="HU596" s="908"/>
      <c r="HV596" s="908"/>
      <c r="HY596" s="908"/>
      <c r="HZ596" s="908"/>
      <c r="IC596" s="908"/>
      <c r="ID596" s="908"/>
      <c r="IE596" s="908"/>
      <c r="IF596" s="908"/>
      <c r="IG596" s="908"/>
      <c r="IH596" s="908"/>
      <c r="IK596" s="908"/>
      <c r="IL596" s="908"/>
      <c r="IO596" s="908"/>
      <c r="IP596" s="908"/>
      <c r="IQ596" s="908"/>
      <c r="IR596" s="908"/>
      <c r="IS596" s="908"/>
      <c r="IT596" s="908"/>
      <c r="IU596" s="908"/>
      <c r="IV596" s="908"/>
      <c r="IW596" s="908"/>
      <c r="IX596" s="908"/>
      <c r="IY596" s="908"/>
      <c r="IZ596" s="908"/>
      <c r="JA596" s="908"/>
      <c r="JB596" s="908"/>
      <c r="JC596" s="908"/>
      <c r="JD596" s="908"/>
      <c r="JE596" s="908"/>
      <c r="JF596" s="908"/>
      <c r="JG596" s="908"/>
      <c r="JH596" s="908"/>
      <c r="JI596" s="908"/>
      <c r="JJ596" s="908"/>
      <c r="JK596" s="908"/>
      <c r="JL596" s="908"/>
      <c r="JM596" s="908"/>
      <c r="JN596" s="908"/>
      <c r="JO596" s="908"/>
      <c r="JP596" s="908"/>
      <c r="JQ596" s="908"/>
      <c r="JR596" s="908"/>
      <c r="JS596" s="908"/>
      <c r="JT596" s="908"/>
      <c r="JU596" s="908"/>
      <c r="JV596" s="908"/>
      <c r="JW596" s="908"/>
      <c r="JX596" s="908"/>
      <c r="JY596" s="908"/>
      <c r="JZ596" s="908"/>
      <c r="KA596" s="908"/>
      <c r="KB596" s="908"/>
      <c r="KC596" s="908"/>
      <c r="KD596" s="908"/>
      <c r="KE596" s="908"/>
      <c r="KF596" s="908"/>
      <c r="KG596" s="908"/>
      <c r="KH596" s="908"/>
      <c r="KI596" s="908"/>
      <c r="KJ596" s="908"/>
      <c r="KK596" s="908"/>
      <c r="KL596" s="908"/>
      <c r="KM596" s="908"/>
      <c r="KN596" s="908"/>
      <c r="KS596" s="908"/>
      <c r="KT596" s="908"/>
      <c r="LE596" s="908"/>
      <c r="LF596" s="908"/>
      <c r="LK596" s="908"/>
      <c r="LL596" s="908"/>
      <c r="LW596" s="908"/>
      <c r="LX596" s="908"/>
      <c r="MU596" s="908"/>
      <c r="MV596" s="908"/>
      <c r="NA596" s="908"/>
      <c r="NB596" s="908"/>
      <c r="NG596" s="908"/>
      <c r="NH596" s="908"/>
    </row>
    <row r="597" spans="4:372" s="891" customFormat="1" x14ac:dyDescent="0.25">
      <c r="D597" s="903"/>
      <c r="AD597" s="909"/>
      <c r="AE597" s="909"/>
      <c r="AF597" s="909"/>
      <c r="AG597" s="909"/>
      <c r="AH597" s="909"/>
      <c r="AI597" s="909"/>
      <c r="AJ597" s="909"/>
      <c r="AK597" s="909"/>
      <c r="AL597" s="909"/>
      <c r="AM597" s="909"/>
      <c r="AN597" s="909"/>
      <c r="AO597" s="909"/>
      <c r="AP597" s="909"/>
      <c r="BA597" s="908"/>
      <c r="BB597" s="908"/>
      <c r="BG597" s="908"/>
      <c r="BH597" s="908"/>
      <c r="BM597" s="908"/>
      <c r="BN597" s="908"/>
      <c r="BS597" s="908"/>
      <c r="BT597" s="908"/>
      <c r="BY597" s="908"/>
      <c r="BZ597" s="908"/>
      <c r="CE597" s="908"/>
      <c r="CF597" s="908"/>
      <c r="CK597" s="908"/>
      <c r="CL597" s="908"/>
      <c r="CQ597" s="908"/>
      <c r="CR597" s="908"/>
      <c r="CW597" s="908"/>
      <c r="CX597" s="908"/>
      <c r="DA597" s="908"/>
      <c r="DB597" s="908"/>
      <c r="DE597" s="908"/>
      <c r="DF597" s="908"/>
      <c r="DI597" s="908"/>
      <c r="DJ597" s="908"/>
      <c r="DK597" s="920"/>
      <c r="DL597" s="920"/>
      <c r="DM597" s="921"/>
      <c r="DN597" s="921"/>
      <c r="DO597" s="920"/>
      <c r="DP597" s="920"/>
      <c r="DQ597" s="911"/>
      <c r="DR597" s="911"/>
      <c r="DS597" s="912"/>
      <c r="DT597" s="912"/>
      <c r="DU597" s="911"/>
      <c r="DV597" s="911"/>
      <c r="DW597" s="911"/>
      <c r="DX597" s="911"/>
      <c r="DY597" s="911"/>
      <c r="DZ597" s="911"/>
      <c r="EA597" s="911"/>
      <c r="EB597" s="911"/>
      <c r="EC597" s="911"/>
      <c r="ED597" s="911"/>
      <c r="EE597" s="911"/>
      <c r="EF597" s="911"/>
      <c r="EG597" s="911"/>
      <c r="EH597" s="911"/>
      <c r="EI597" s="911"/>
      <c r="EJ597" s="911"/>
      <c r="EK597" s="911"/>
      <c r="EL597" s="911"/>
      <c r="EM597" s="911"/>
      <c r="EN597" s="911"/>
      <c r="EO597" s="911"/>
      <c r="EP597" s="911"/>
      <c r="EQ597" s="911"/>
      <c r="ER597" s="911"/>
      <c r="ES597" s="911"/>
      <c r="ET597" s="911"/>
      <c r="EU597" s="911"/>
      <c r="EV597" s="911"/>
      <c r="EW597" s="911"/>
      <c r="EX597" s="911"/>
      <c r="EY597" s="911"/>
      <c r="EZ597" s="911"/>
      <c r="FA597" s="911"/>
      <c r="FB597" s="911"/>
      <c r="FC597" s="911"/>
      <c r="FD597" s="911"/>
      <c r="FE597" s="911"/>
      <c r="FF597" s="911"/>
      <c r="FG597" s="911"/>
      <c r="FH597" s="911"/>
      <c r="FI597" s="911"/>
      <c r="FJ597" s="911"/>
      <c r="FK597" s="911"/>
      <c r="FL597" s="911"/>
      <c r="FM597" s="911"/>
      <c r="FN597" s="911"/>
      <c r="FO597" s="911"/>
      <c r="FP597" s="911"/>
      <c r="FQ597" s="911"/>
      <c r="FR597" s="911"/>
      <c r="FU597" s="908"/>
      <c r="FV597" s="908"/>
      <c r="FW597" s="908"/>
      <c r="FX597" s="908"/>
      <c r="FY597" s="908"/>
      <c r="FZ597" s="908"/>
      <c r="GC597" s="908"/>
      <c r="GD597" s="908"/>
      <c r="GG597" s="908"/>
      <c r="GH597" s="908"/>
      <c r="GK597" s="908"/>
      <c r="GL597" s="908"/>
      <c r="GO597" s="908"/>
      <c r="GP597" s="908"/>
      <c r="GS597" s="908"/>
      <c r="GT597" s="908"/>
      <c r="GW597" s="908"/>
      <c r="GX597" s="908"/>
      <c r="HA597" s="908"/>
      <c r="HB597" s="908"/>
      <c r="HE597" s="908"/>
      <c r="HF597" s="908"/>
      <c r="HI597" s="908"/>
      <c r="HJ597" s="908"/>
      <c r="HM597" s="908"/>
      <c r="HN597" s="908"/>
      <c r="HQ597" s="908"/>
      <c r="HR597" s="908"/>
      <c r="HU597" s="908"/>
      <c r="HV597" s="908"/>
      <c r="HY597" s="908"/>
      <c r="HZ597" s="908"/>
      <c r="IC597" s="908"/>
      <c r="ID597" s="908"/>
      <c r="IE597" s="908"/>
      <c r="IF597" s="908"/>
      <c r="IG597" s="908"/>
      <c r="IH597" s="908"/>
      <c r="IK597" s="908"/>
      <c r="IL597" s="908"/>
      <c r="IO597" s="908"/>
      <c r="IP597" s="908"/>
      <c r="IQ597" s="908"/>
      <c r="IR597" s="908"/>
      <c r="IS597" s="908"/>
      <c r="IT597" s="908"/>
      <c r="IU597" s="908"/>
      <c r="IV597" s="908"/>
      <c r="IW597" s="908"/>
      <c r="IX597" s="908"/>
      <c r="IY597" s="908"/>
      <c r="IZ597" s="908"/>
      <c r="JA597" s="908"/>
      <c r="JB597" s="908"/>
      <c r="JC597" s="908"/>
      <c r="JD597" s="908"/>
      <c r="JE597" s="908"/>
      <c r="JF597" s="908"/>
      <c r="JG597" s="908"/>
      <c r="JH597" s="908"/>
      <c r="JI597" s="908"/>
      <c r="JJ597" s="908"/>
      <c r="JK597" s="908"/>
      <c r="JL597" s="908"/>
      <c r="JM597" s="908"/>
      <c r="JN597" s="908"/>
      <c r="JO597" s="908"/>
      <c r="JP597" s="908"/>
      <c r="JQ597" s="908"/>
      <c r="JR597" s="908"/>
      <c r="JS597" s="908"/>
      <c r="JT597" s="908"/>
      <c r="JU597" s="908"/>
      <c r="JV597" s="908"/>
      <c r="JW597" s="908"/>
      <c r="JX597" s="908"/>
      <c r="JY597" s="908"/>
      <c r="JZ597" s="908"/>
      <c r="KA597" s="908"/>
      <c r="KB597" s="908"/>
      <c r="KC597" s="908"/>
      <c r="KD597" s="908"/>
      <c r="KE597" s="908"/>
      <c r="KF597" s="908"/>
      <c r="KG597" s="908"/>
      <c r="KH597" s="908"/>
      <c r="KI597" s="908"/>
      <c r="KJ597" s="908"/>
      <c r="KK597" s="908"/>
      <c r="KL597" s="908"/>
      <c r="KM597" s="908"/>
      <c r="KN597" s="908"/>
      <c r="KS597" s="908"/>
      <c r="KT597" s="908"/>
      <c r="LE597" s="908"/>
      <c r="LF597" s="908"/>
      <c r="LK597" s="908"/>
      <c r="LL597" s="908"/>
      <c r="LW597" s="908"/>
      <c r="LX597" s="908"/>
      <c r="MU597" s="908"/>
      <c r="MV597" s="908"/>
      <c r="NA597" s="908"/>
      <c r="NB597" s="908"/>
      <c r="NG597" s="908"/>
      <c r="NH597" s="908"/>
    </row>
    <row r="598" spans="4:372" s="891" customFormat="1" x14ac:dyDescent="0.25">
      <c r="D598" s="903"/>
      <c r="AD598" s="909"/>
      <c r="AE598" s="909"/>
      <c r="AF598" s="909"/>
      <c r="AG598" s="909"/>
      <c r="AH598" s="909"/>
      <c r="AI598" s="909"/>
      <c r="AJ598" s="909"/>
      <c r="AK598" s="909"/>
      <c r="AL598" s="909"/>
      <c r="AM598" s="909"/>
      <c r="AN598" s="909"/>
      <c r="AO598" s="909"/>
      <c r="AP598" s="909"/>
      <c r="BA598" s="908"/>
      <c r="BB598" s="908"/>
      <c r="BG598" s="908"/>
      <c r="BH598" s="908"/>
      <c r="BM598" s="908"/>
      <c r="BN598" s="908"/>
      <c r="BS598" s="908"/>
      <c r="BT598" s="908"/>
      <c r="BY598" s="908"/>
      <c r="BZ598" s="908"/>
      <c r="CE598" s="908"/>
      <c r="CF598" s="908"/>
      <c r="CK598" s="908"/>
      <c r="CL598" s="908"/>
      <c r="CQ598" s="908"/>
      <c r="CR598" s="908"/>
      <c r="CW598" s="908"/>
      <c r="CX598" s="908"/>
      <c r="DA598" s="908"/>
      <c r="DB598" s="908"/>
      <c r="DE598" s="908"/>
      <c r="DF598" s="908"/>
      <c r="DI598" s="908"/>
      <c r="DJ598" s="908"/>
      <c r="DK598" s="920"/>
      <c r="DL598" s="920"/>
      <c r="DM598" s="921"/>
      <c r="DN598" s="921"/>
      <c r="DO598" s="920"/>
      <c r="DP598" s="920"/>
      <c r="DQ598" s="911"/>
      <c r="DR598" s="911"/>
      <c r="DS598" s="912"/>
      <c r="DT598" s="912"/>
      <c r="DU598" s="911"/>
      <c r="DV598" s="911"/>
      <c r="DW598" s="911"/>
      <c r="DX598" s="911"/>
      <c r="DY598" s="911"/>
      <c r="DZ598" s="911"/>
      <c r="EA598" s="911"/>
      <c r="EB598" s="911"/>
      <c r="EC598" s="911"/>
      <c r="ED598" s="911"/>
      <c r="EE598" s="911"/>
      <c r="EF598" s="911"/>
      <c r="EG598" s="911"/>
      <c r="EH598" s="911"/>
      <c r="EI598" s="911"/>
      <c r="EJ598" s="911"/>
      <c r="EK598" s="911"/>
      <c r="EL598" s="911"/>
      <c r="EM598" s="911"/>
      <c r="EN598" s="911"/>
      <c r="EO598" s="911"/>
      <c r="EP598" s="911"/>
      <c r="EQ598" s="911"/>
      <c r="ER598" s="911"/>
      <c r="ES598" s="911"/>
      <c r="ET598" s="911"/>
      <c r="EU598" s="911"/>
      <c r="EV598" s="911"/>
      <c r="EW598" s="911"/>
      <c r="EX598" s="911"/>
      <c r="EY598" s="911"/>
      <c r="EZ598" s="911"/>
      <c r="FA598" s="911"/>
      <c r="FB598" s="911"/>
      <c r="FC598" s="911"/>
      <c r="FD598" s="911"/>
      <c r="FE598" s="911"/>
      <c r="FF598" s="911"/>
      <c r="FG598" s="911"/>
      <c r="FH598" s="911"/>
      <c r="FI598" s="911"/>
      <c r="FJ598" s="911"/>
      <c r="FK598" s="911"/>
      <c r="FL598" s="911"/>
      <c r="FM598" s="911"/>
      <c r="FN598" s="911"/>
      <c r="FO598" s="911"/>
      <c r="FP598" s="911"/>
      <c r="FQ598" s="911"/>
      <c r="FR598" s="911"/>
      <c r="FU598" s="908"/>
      <c r="FV598" s="908"/>
      <c r="FW598" s="908"/>
      <c r="FX598" s="908"/>
      <c r="FY598" s="908"/>
      <c r="FZ598" s="908"/>
      <c r="GC598" s="908"/>
      <c r="GD598" s="908"/>
      <c r="GG598" s="908"/>
      <c r="GH598" s="908"/>
      <c r="GK598" s="908"/>
      <c r="GL598" s="908"/>
      <c r="GO598" s="908"/>
      <c r="GP598" s="908"/>
      <c r="GS598" s="908"/>
      <c r="GT598" s="908"/>
      <c r="GW598" s="908"/>
      <c r="GX598" s="908"/>
      <c r="HA598" s="908"/>
      <c r="HB598" s="908"/>
      <c r="HE598" s="908"/>
      <c r="HF598" s="908"/>
      <c r="HI598" s="908"/>
      <c r="HJ598" s="908"/>
      <c r="HM598" s="908"/>
      <c r="HN598" s="908"/>
      <c r="HQ598" s="908"/>
      <c r="HR598" s="908"/>
      <c r="HU598" s="908"/>
      <c r="HV598" s="908"/>
      <c r="HY598" s="908"/>
      <c r="HZ598" s="908"/>
      <c r="IC598" s="908"/>
      <c r="ID598" s="908"/>
      <c r="IE598" s="908"/>
      <c r="IF598" s="908"/>
      <c r="IG598" s="908"/>
      <c r="IH598" s="908"/>
      <c r="IK598" s="908"/>
      <c r="IL598" s="908"/>
      <c r="IO598" s="908"/>
      <c r="IP598" s="908"/>
      <c r="IQ598" s="908"/>
      <c r="IR598" s="908"/>
      <c r="IS598" s="908"/>
      <c r="IT598" s="908"/>
      <c r="IU598" s="908"/>
      <c r="IV598" s="908"/>
      <c r="IW598" s="908"/>
      <c r="IX598" s="908"/>
      <c r="IY598" s="908"/>
      <c r="IZ598" s="908"/>
      <c r="JA598" s="908"/>
      <c r="JB598" s="908"/>
      <c r="JC598" s="908"/>
      <c r="JD598" s="908"/>
      <c r="JE598" s="908"/>
      <c r="JF598" s="908"/>
      <c r="JG598" s="908"/>
      <c r="JH598" s="908"/>
      <c r="JI598" s="908"/>
      <c r="JJ598" s="908"/>
      <c r="JK598" s="908"/>
      <c r="JL598" s="908"/>
      <c r="JM598" s="908"/>
      <c r="JN598" s="908"/>
      <c r="JO598" s="908"/>
      <c r="JP598" s="908"/>
      <c r="JQ598" s="908"/>
      <c r="JR598" s="908"/>
      <c r="JS598" s="908"/>
      <c r="JT598" s="908"/>
      <c r="JU598" s="908"/>
      <c r="JV598" s="908"/>
      <c r="JW598" s="908"/>
      <c r="JX598" s="908"/>
      <c r="JY598" s="908"/>
      <c r="JZ598" s="908"/>
      <c r="KA598" s="908"/>
      <c r="KB598" s="908"/>
      <c r="KC598" s="908"/>
      <c r="KD598" s="908"/>
      <c r="KE598" s="908"/>
      <c r="KF598" s="908"/>
      <c r="KG598" s="908"/>
      <c r="KH598" s="908"/>
      <c r="KI598" s="908"/>
      <c r="KJ598" s="908"/>
      <c r="KK598" s="908"/>
      <c r="KL598" s="908"/>
      <c r="KM598" s="908"/>
      <c r="KN598" s="908"/>
      <c r="KS598" s="908"/>
      <c r="KT598" s="908"/>
      <c r="LE598" s="908"/>
      <c r="LF598" s="908"/>
      <c r="LK598" s="908"/>
      <c r="LL598" s="908"/>
      <c r="LW598" s="908"/>
      <c r="LX598" s="908"/>
      <c r="MU598" s="908"/>
      <c r="MV598" s="908"/>
      <c r="NA598" s="908"/>
      <c r="NB598" s="908"/>
      <c r="NG598" s="908"/>
      <c r="NH598" s="908"/>
    </row>
    <row r="599" spans="4:372" s="891" customFormat="1" x14ac:dyDescent="0.25">
      <c r="D599" s="903"/>
      <c r="AD599" s="909"/>
      <c r="AE599" s="909"/>
      <c r="AF599" s="909"/>
      <c r="AG599" s="909"/>
      <c r="AH599" s="909"/>
      <c r="AI599" s="909"/>
      <c r="AJ599" s="909"/>
      <c r="AK599" s="909"/>
      <c r="AL599" s="909"/>
      <c r="AM599" s="909"/>
      <c r="AN599" s="909"/>
      <c r="AO599" s="909"/>
      <c r="AP599" s="909"/>
      <c r="BA599" s="908"/>
      <c r="BB599" s="908"/>
      <c r="BG599" s="908"/>
      <c r="BH599" s="908"/>
      <c r="BM599" s="908"/>
      <c r="BN599" s="908"/>
      <c r="BS599" s="908"/>
      <c r="BT599" s="908"/>
      <c r="BY599" s="908"/>
      <c r="BZ599" s="908"/>
      <c r="CE599" s="908"/>
      <c r="CF599" s="908"/>
      <c r="CK599" s="908"/>
      <c r="CL599" s="908"/>
      <c r="CQ599" s="908"/>
      <c r="CR599" s="908"/>
      <c r="CW599" s="908"/>
      <c r="CX599" s="908"/>
      <c r="DA599" s="908"/>
      <c r="DB599" s="908"/>
      <c r="DE599" s="908"/>
      <c r="DF599" s="908"/>
      <c r="DI599" s="908"/>
      <c r="DJ599" s="908"/>
      <c r="DK599" s="920"/>
      <c r="DL599" s="920"/>
      <c r="DM599" s="921"/>
      <c r="DN599" s="921"/>
      <c r="DO599" s="920"/>
      <c r="DP599" s="920"/>
      <c r="DQ599" s="911"/>
      <c r="DR599" s="911"/>
      <c r="DS599" s="912"/>
      <c r="DT599" s="912"/>
      <c r="DU599" s="911"/>
      <c r="DV599" s="911"/>
      <c r="DW599" s="911"/>
      <c r="DX599" s="911"/>
      <c r="DY599" s="911"/>
      <c r="DZ599" s="911"/>
      <c r="EA599" s="911"/>
      <c r="EB599" s="911"/>
      <c r="EC599" s="911"/>
      <c r="ED599" s="911"/>
      <c r="EE599" s="911"/>
      <c r="EF599" s="911"/>
      <c r="EG599" s="911"/>
      <c r="EH599" s="911"/>
      <c r="EI599" s="911"/>
      <c r="EJ599" s="911"/>
      <c r="EK599" s="911"/>
      <c r="EL599" s="911"/>
      <c r="EM599" s="911"/>
      <c r="EN599" s="911"/>
      <c r="EO599" s="911"/>
      <c r="EP599" s="911"/>
      <c r="EQ599" s="911"/>
      <c r="ER599" s="911"/>
      <c r="ES599" s="911"/>
      <c r="ET599" s="911"/>
      <c r="EU599" s="911"/>
      <c r="EV599" s="911"/>
      <c r="EW599" s="911"/>
      <c r="EX599" s="911"/>
      <c r="EY599" s="911"/>
      <c r="EZ599" s="911"/>
      <c r="FA599" s="911"/>
      <c r="FB599" s="911"/>
      <c r="FC599" s="911"/>
      <c r="FD599" s="911"/>
      <c r="FE599" s="911"/>
      <c r="FF599" s="911"/>
      <c r="FG599" s="911"/>
      <c r="FH599" s="911"/>
      <c r="FI599" s="911"/>
      <c r="FJ599" s="911"/>
      <c r="FK599" s="911"/>
      <c r="FL599" s="911"/>
      <c r="FM599" s="911"/>
      <c r="FN599" s="911"/>
      <c r="FO599" s="911"/>
      <c r="FP599" s="911"/>
      <c r="FQ599" s="911"/>
      <c r="FR599" s="911"/>
      <c r="FU599" s="908"/>
      <c r="FV599" s="908"/>
      <c r="FW599" s="908"/>
      <c r="FX599" s="908"/>
      <c r="FY599" s="908"/>
      <c r="FZ599" s="908"/>
      <c r="GC599" s="908"/>
      <c r="GD599" s="908"/>
      <c r="GG599" s="908"/>
      <c r="GH599" s="908"/>
      <c r="GK599" s="908"/>
      <c r="GL599" s="908"/>
      <c r="GO599" s="908"/>
      <c r="GP599" s="908"/>
      <c r="GS599" s="908"/>
      <c r="GT599" s="908"/>
      <c r="GW599" s="908"/>
      <c r="GX599" s="908"/>
      <c r="HA599" s="908"/>
      <c r="HB599" s="908"/>
      <c r="HE599" s="908"/>
      <c r="HF599" s="908"/>
      <c r="HI599" s="908"/>
      <c r="HJ599" s="908"/>
      <c r="HM599" s="908"/>
      <c r="HN599" s="908"/>
      <c r="HQ599" s="908"/>
      <c r="HR599" s="908"/>
      <c r="HU599" s="908"/>
      <c r="HV599" s="908"/>
      <c r="HY599" s="908"/>
      <c r="HZ599" s="908"/>
      <c r="IC599" s="908"/>
      <c r="ID599" s="908"/>
      <c r="IE599" s="908"/>
      <c r="IF599" s="908"/>
      <c r="IG599" s="908"/>
      <c r="IH599" s="908"/>
      <c r="IK599" s="908"/>
      <c r="IL599" s="908"/>
      <c r="IO599" s="908"/>
      <c r="IP599" s="908"/>
      <c r="IQ599" s="908"/>
      <c r="IR599" s="908"/>
      <c r="IS599" s="908"/>
      <c r="IT599" s="908"/>
      <c r="IU599" s="908"/>
      <c r="IV599" s="908"/>
      <c r="IW599" s="908"/>
      <c r="IX599" s="908"/>
      <c r="IY599" s="908"/>
      <c r="IZ599" s="908"/>
      <c r="JA599" s="908"/>
      <c r="JB599" s="908"/>
      <c r="JC599" s="908"/>
      <c r="JD599" s="908"/>
      <c r="JE599" s="908"/>
      <c r="JF599" s="908"/>
      <c r="JG599" s="908"/>
      <c r="JH599" s="908"/>
      <c r="JI599" s="908"/>
      <c r="JJ599" s="908"/>
      <c r="JK599" s="908"/>
      <c r="JL599" s="908"/>
      <c r="JM599" s="908"/>
      <c r="JN599" s="908"/>
      <c r="JO599" s="908"/>
      <c r="JP599" s="908"/>
      <c r="JQ599" s="908"/>
      <c r="JR599" s="908"/>
      <c r="JS599" s="908"/>
      <c r="JT599" s="908"/>
      <c r="JU599" s="908"/>
      <c r="JV599" s="908"/>
      <c r="JW599" s="908"/>
      <c r="JX599" s="908"/>
      <c r="JY599" s="908"/>
      <c r="JZ599" s="908"/>
      <c r="KA599" s="908"/>
      <c r="KB599" s="908"/>
      <c r="KC599" s="908"/>
      <c r="KD599" s="908"/>
      <c r="KE599" s="908"/>
      <c r="KF599" s="908"/>
      <c r="KG599" s="908"/>
      <c r="KH599" s="908"/>
      <c r="KI599" s="908"/>
      <c r="KJ599" s="908"/>
      <c r="KK599" s="908"/>
      <c r="KL599" s="908"/>
      <c r="KM599" s="908"/>
      <c r="KN599" s="908"/>
      <c r="KS599" s="908"/>
      <c r="KT599" s="908"/>
      <c r="LE599" s="908"/>
      <c r="LF599" s="908"/>
      <c r="LK599" s="908"/>
      <c r="LL599" s="908"/>
      <c r="LW599" s="908"/>
      <c r="LX599" s="908"/>
      <c r="MU599" s="908"/>
      <c r="MV599" s="908"/>
      <c r="NA599" s="908"/>
      <c r="NB599" s="908"/>
      <c r="NG599" s="908"/>
      <c r="NH599" s="908"/>
    </row>
    <row r="600" spans="4:372" s="891" customFormat="1" x14ac:dyDescent="0.25">
      <c r="D600" s="903"/>
      <c r="AD600" s="909"/>
      <c r="AE600" s="909"/>
      <c r="AF600" s="909"/>
      <c r="AG600" s="909"/>
      <c r="AH600" s="909"/>
      <c r="AI600" s="909"/>
      <c r="AJ600" s="909"/>
      <c r="AK600" s="909"/>
      <c r="AL600" s="909"/>
      <c r="AM600" s="909"/>
      <c r="AN600" s="909"/>
      <c r="AO600" s="909"/>
      <c r="AP600" s="909"/>
      <c r="BA600" s="908"/>
      <c r="BB600" s="908"/>
      <c r="BG600" s="908"/>
      <c r="BH600" s="908"/>
      <c r="BM600" s="908"/>
      <c r="BN600" s="908"/>
      <c r="BS600" s="908"/>
      <c r="BT600" s="908"/>
      <c r="BY600" s="908"/>
      <c r="BZ600" s="908"/>
      <c r="CE600" s="908"/>
      <c r="CF600" s="908"/>
      <c r="CK600" s="908"/>
      <c r="CL600" s="908"/>
      <c r="CQ600" s="908"/>
      <c r="CR600" s="908"/>
      <c r="CW600" s="908"/>
      <c r="CX600" s="908"/>
      <c r="DA600" s="908"/>
      <c r="DB600" s="908"/>
      <c r="DE600" s="908"/>
      <c r="DF600" s="908"/>
      <c r="DI600" s="908"/>
      <c r="DJ600" s="908"/>
      <c r="DK600" s="920"/>
      <c r="DL600" s="920"/>
      <c r="DM600" s="921"/>
      <c r="DN600" s="921"/>
      <c r="DO600" s="920"/>
      <c r="DP600" s="920"/>
      <c r="DQ600" s="911"/>
      <c r="DR600" s="911"/>
      <c r="DS600" s="912"/>
      <c r="DT600" s="912"/>
      <c r="DU600" s="911"/>
      <c r="DV600" s="911"/>
      <c r="DW600" s="911"/>
      <c r="DX600" s="911"/>
      <c r="DY600" s="911"/>
      <c r="DZ600" s="911"/>
      <c r="EA600" s="911"/>
      <c r="EB600" s="911"/>
      <c r="EC600" s="911"/>
      <c r="ED600" s="911"/>
      <c r="EE600" s="911"/>
      <c r="EF600" s="911"/>
      <c r="EG600" s="911"/>
      <c r="EH600" s="911"/>
      <c r="EI600" s="911"/>
      <c r="EJ600" s="911"/>
      <c r="EK600" s="911"/>
      <c r="EL600" s="911"/>
      <c r="EM600" s="911"/>
      <c r="EN600" s="911"/>
      <c r="EO600" s="911"/>
      <c r="EP600" s="911"/>
      <c r="EQ600" s="911"/>
      <c r="ER600" s="911"/>
      <c r="ES600" s="911"/>
      <c r="ET600" s="911"/>
      <c r="EU600" s="911"/>
      <c r="EV600" s="911"/>
      <c r="EW600" s="911"/>
      <c r="EX600" s="911"/>
      <c r="EY600" s="911"/>
      <c r="EZ600" s="911"/>
      <c r="FA600" s="911"/>
      <c r="FB600" s="911"/>
      <c r="FC600" s="911"/>
      <c r="FD600" s="911"/>
      <c r="FE600" s="911"/>
      <c r="FF600" s="911"/>
      <c r="FG600" s="911"/>
      <c r="FH600" s="911"/>
      <c r="FI600" s="911"/>
      <c r="FJ600" s="911"/>
      <c r="FK600" s="911"/>
      <c r="FL600" s="911"/>
      <c r="FM600" s="911"/>
      <c r="FN600" s="911"/>
      <c r="FO600" s="911"/>
      <c r="FP600" s="911"/>
      <c r="FQ600" s="911"/>
      <c r="FR600" s="911"/>
      <c r="FU600" s="908"/>
      <c r="FV600" s="908"/>
      <c r="FW600" s="908"/>
      <c r="FX600" s="908"/>
      <c r="FY600" s="908"/>
      <c r="FZ600" s="908"/>
      <c r="GC600" s="908"/>
      <c r="GD600" s="908"/>
      <c r="GG600" s="908"/>
      <c r="GH600" s="908"/>
      <c r="GK600" s="908"/>
      <c r="GL600" s="908"/>
      <c r="GO600" s="908"/>
      <c r="GP600" s="908"/>
      <c r="GS600" s="908"/>
      <c r="GT600" s="908"/>
      <c r="GW600" s="908"/>
      <c r="GX600" s="908"/>
      <c r="HA600" s="908"/>
      <c r="HB600" s="908"/>
      <c r="HE600" s="908"/>
      <c r="HF600" s="908"/>
      <c r="HI600" s="908"/>
      <c r="HJ600" s="908"/>
      <c r="HM600" s="908"/>
      <c r="HN600" s="908"/>
      <c r="HQ600" s="908"/>
      <c r="HR600" s="908"/>
      <c r="HU600" s="908"/>
      <c r="HV600" s="908"/>
      <c r="HY600" s="908"/>
      <c r="HZ600" s="908"/>
      <c r="IC600" s="908"/>
      <c r="ID600" s="908"/>
      <c r="IE600" s="908"/>
      <c r="IF600" s="908"/>
      <c r="IG600" s="908"/>
      <c r="IH600" s="908"/>
      <c r="IK600" s="908"/>
      <c r="IL600" s="908"/>
      <c r="IO600" s="908"/>
      <c r="IP600" s="908"/>
      <c r="IQ600" s="908"/>
      <c r="IR600" s="908"/>
      <c r="IS600" s="908"/>
      <c r="IT600" s="908"/>
      <c r="IU600" s="908"/>
      <c r="IV600" s="908"/>
      <c r="IW600" s="908"/>
      <c r="IX600" s="908"/>
      <c r="IY600" s="908"/>
      <c r="IZ600" s="908"/>
      <c r="JA600" s="908"/>
      <c r="JB600" s="908"/>
      <c r="JC600" s="908"/>
      <c r="JD600" s="908"/>
      <c r="JE600" s="908"/>
      <c r="JF600" s="908"/>
      <c r="JG600" s="908"/>
      <c r="JH600" s="908"/>
      <c r="JI600" s="908"/>
      <c r="JJ600" s="908"/>
      <c r="JK600" s="908"/>
      <c r="JL600" s="908"/>
      <c r="JM600" s="908"/>
      <c r="JN600" s="908"/>
      <c r="JO600" s="908"/>
      <c r="JP600" s="908"/>
      <c r="JQ600" s="908"/>
      <c r="JR600" s="908"/>
      <c r="JS600" s="908"/>
      <c r="JT600" s="908"/>
      <c r="JU600" s="908"/>
      <c r="JV600" s="908"/>
      <c r="JW600" s="908"/>
      <c r="JX600" s="908"/>
      <c r="JY600" s="908"/>
      <c r="JZ600" s="908"/>
      <c r="KA600" s="908"/>
      <c r="KB600" s="908"/>
      <c r="KC600" s="908"/>
      <c r="KD600" s="908"/>
      <c r="KE600" s="908"/>
      <c r="KF600" s="908"/>
      <c r="KG600" s="908"/>
      <c r="KH600" s="908"/>
      <c r="KI600" s="908"/>
      <c r="KJ600" s="908"/>
      <c r="KK600" s="908"/>
      <c r="KL600" s="908"/>
      <c r="KM600" s="908"/>
      <c r="KN600" s="908"/>
      <c r="KS600" s="908"/>
      <c r="KT600" s="908"/>
      <c r="LE600" s="908"/>
      <c r="LF600" s="908"/>
      <c r="LK600" s="908"/>
      <c r="LL600" s="908"/>
      <c r="LW600" s="908"/>
      <c r="LX600" s="908"/>
      <c r="MU600" s="908"/>
      <c r="MV600" s="908"/>
      <c r="NA600" s="908"/>
      <c r="NB600" s="908"/>
      <c r="NG600" s="908"/>
      <c r="NH600" s="908"/>
    </row>
    <row r="601" spans="4:372" s="891" customFormat="1" x14ac:dyDescent="0.25">
      <c r="D601" s="903"/>
      <c r="AD601" s="909"/>
      <c r="AE601" s="909"/>
      <c r="AF601" s="909"/>
      <c r="AG601" s="909"/>
      <c r="AH601" s="909"/>
      <c r="AI601" s="909"/>
      <c r="AJ601" s="909"/>
      <c r="AK601" s="909"/>
      <c r="AL601" s="909"/>
      <c r="AM601" s="909"/>
      <c r="AN601" s="909"/>
      <c r="AO601" s="909"/>
      <c r="AP601" s="909"/>
      <c r="BA601" s="908"/>
      <c r="BB601" s="908"/>
      <c r="BG601" s="908"/>
      <c r="BH601" s="908"/>
      <c r="BM601" s="908"/>
      <c r="BN601" s="908"/>
      <c r="BS601" s="908"/>
      <c r="BT601" s="908"/>
      <c r="BY601" s="908"/>
      <c r="BZ601" s="908"/>
      <c r="CE601" s="908"/>
      <c r="CF601" s="908"/>
      <c r="CK601" s="908"/>
      <c r="CL601" s="908"/>
      <c r="CQ601" s="908"/>
      <c r="CR601" s="908"/>
      <c r="CW601" s="908"/>
      <c r="CX601" s="908"/>
      <c r="DA601" s="908"/>
      <c r="DB601" s="908"/>
      <c r="DE601" s="908"/>
      <c r="DF601" s="908"/>
      <c r="DI601" s="908"/>
      <c r="DJ601" s="908"/>
      <c r="DK601" s="920"/>
      <c r="DL601" s="920"/>
      <c r="DM601" s="921"/>
      <c r="DN601" s="921"/>
      <c r="DO601" s="920"/>
      <c r="DP601" s="920"/>
      <c r="DQ601" s="911"/>
      <c r="DR601" s="911"/>
      <c r="DS601" s="912"/>
      <c r="DT601" s="912"/>
      <c r="DU601" s="911"/>
      <c r="DV601" s="911"/>
      <c r="DW601" s="911"/>
      <c r="DX601" s="911"/>
      <c r="DY601" s="911"/>
      <c r="DZ601" s="911"/>
      <c r="EA601" s="911"/>
      <c r="EB601" s="911"/>
      <c r="EC601" s="911"/>
      <c r="ED601" s="911"/>
      <c r="EE601" s="911"/>
      <c r="EF601" s="911"/>
      <c r="EG601" s="911"/>
      <c r="EH601" s="911"/>
      <c r="EI601" s="911"/>
      <c r="EJ601" s="911"/>
      <c r="EK601" s="911"/>
      <c r="EL601" s="911"/>
      <c r="EM601" s="911"/>
      <c r="EN601" s="911"/>
      <c r="EO601" s="911"/>
      <c r="EP601" s="911"/>
      <c r="EQ601" s="911"/>
      <c r="ER601" s="911"/>
      <c r="ES601" s="911"/>
      <c r="ET601" s="911"/>
      <c r="EU601" s="911"/>
      <c r="EV601" s="911"/>
      <c r="EW601" s="911"/>
      <c r="EX601" s="911"/>
      <c r="EY601" s="911"/>
      <c r="EZ601" s="911"/>
      <c r="FA601" s="911"/>
      <c r="FB601" s="911"/>
      <c r="FC601" s="911"/>
      <c r="FD601" s="911"/>
      <c r="FE601" s="911"/>
      <c r="FF601" s="911"/>
      <c r="FG601" s="911"/>
      <c r="FH601" s="911"/>
      <c r="FI601" s="911"/>
      <c r="FJ601" s="911"/>
      <c r="FK601" s="911"/>
      <c r="FL601" s="911"/>
      <c r="FM601" s="911"/>
      <c r="FN601" s="911"/>
      <c r="FO601" s="911"/>
      <c r="FP601" s="911"/>
      <c r="FQ601" s="911"/>
      <c r="FR601" s="911"/>
      <c r="FU601" s="908"/>
      <c r="FV601" s="908"/>
      <c r="FW601" s="908"/>
      <c r="FX601" s="908"/>
      <c r="FY601" s="908"/>
      <c r="FZ601" s="908"/>
      <c r="GC601" s="908"/>
      <c r="GD601" s="908"/>
      <c r="GG601" s="908"/>
      <c r="GH601" s="908"/>
      <c r="GK601" s="908"/>
      <c r="GL601" s="908"/>
      <c r="GO601" s="908"/>
      <c r="GP601" s="908"/>
      <c r="GS601" s="908"/>
      <c r="GT601" s="908"/>
      <c r="GW601" s="908"/>
      <c r="GX601" s="908"/>
      <c r="HA601" s="908"/>
      <c r="HB601" s="908"/>
      <c r="HE601" s="908"/>
      <c r="HF601" s="908"/>
      <c r="HI601" s="908"/>
      <c r="HJ601" s="908"/>
      <c r="HM601" s="908"/>
      <c r="HN601" s="908"/>
      <c r="HQ601" s="908"/>
      <c r="HR601" s="908"/>
      <c r="HU601" s="908"/>
      <c r="HV601" s="908"/>
      <c r="HY601" s="908"/>
      <c r="HZ601" s="908"/>
      <c r="IC601" s="908"/>
      <c r="ID601" s="908"/>
      <c r="IE601" s="908"/>
      <c r="IF601" s="908"/>
      <c r="IG601" s="908"/>
      <c r="IH601" s="908"/>
      <c r="IK601" s="908"/>
      <c r="IL601" s="908"/>
      <c r="IO601" s="908"/>
      <c r="IP601" s="908"/>
      <c r="IQ601" s="908"/>
      <c r="IR601" s="908"/>
      <c r="IS601" s="908"/>
      <c r="IT601" s="908"/>
      <c r="IU601" s="908"/>
      <c r="IV601" s="908"/>
      <c r="IW601" s="908"/>
      <c r="IX601" s="908"/>
      <c r="IY601" s="908"/>
      <c r="IZ601" s="908"/>
      <c r="JA601" s="908"/>
      <c r="JB601" s="908"/>
      <c r="JC601" s="908"/>
      <c r="JD601" s="908"/>
      <c r="JE601" s="908"/>
      <c r="JF601" s="908"/>
      <c r="JG601" s="908"/>
      <c r="JH601" s="908"/>
      <c r="JI601" s="908"/>
      <c r="JJ601" s="908"/>
      <c r="JK601" s="908"/>
      <c r="JL601" s="908"/>
      <c r="JM601" s="908"/>
      <c r="JN601" s="908"/>
      <c r="JO601" s="908"/>
      <c r="JP601" s="908"/>
      <c r="JQ601" s="908"/>
      <c r="JR601" s="908"/>
      <c r="JS601" s="908"/>
      <c r="JT601" s="908"/>
      <c r="JU601" s="908"/>
      <c r="JV601" s="908"/>
      <c r="JW601" s="908"/>
      <c r="JX601" s="908"/>
      <c r="JY601" s="908"/>
      <c r="JZ601" s="908"/>
      <c r="KA601" s="908"/>
      <c r="KB601" s="908"/>
      <c r="KC601" s="908"/>
      <c r="KD601" s="908"/>
      <c r="KE601" s="908"/>
      <c r="KF601" s="908"/>
      <c r="KG601" s="908"/>
      <c r="KH601" s="908"/>
      <c r="KI601" s="908"/>
      <c r="KJ601" s="908"/>
      <c r="KK601" s="908"/>
      <c r="KL601" s="908"/>
      <c r="KM601" s="908"/>
      <c r="KN601" s="908"/>
      <c r="KS601" s="908"/>
      <c r="KT601" s="908"/>
      <c r="LE601" s="908"/>
      <c r="LF601" s="908"/>
      <c r="LK601" s="908"/>
      <c r="LL601" s="908"/>
      <c r="LW601" s="908"/>
      <c r="LX601" s="908"/>
      <c r="MU601" s="908"/>
      <c r="MV601" s="908"/>
      <c r="NA601" s="908"/>
      <c r="NB601" s="908"/>
      <c r="NG601" s="908"/>
      <c r="NH601" s="908"/>
    </row>
    <row r="602" spans="4:372" s="891" customFormat="1" x14ac:dyDescent="0.25">
      <c r="D602" s="903"/>
      <c r="AD602" s="909"/>
      <c r="AE602" s="909"/>
      <c r="AF602" s="909"/>
      <c r="AG602" s="909"/>
      <c r="AH602" s="909"/>
      <c r="AI602" s="909"/>
      <c r="AJ602" s="909"/>
      <c r="AK602" s="909"/>
      <c r="AL602" s="909"/>
      <c r="AM602" s="909"/>
      <c r="AN602" s="909"/>
      <c r="AO602" s="909"/>
      <c r="AP602" s="909"/>
      <c r="BA602" s="908"/>
      <c r="BB602" s="908"/>
      <c r="BG602" s="908"/>
      <c r="BH602" s="908"/>
      <c r="BM602" s="908"/>
      <c r="BN602" s="908"/>
      <c r="BS602" s="908"/>
      <c r="BT602" s="908"/>
      <c r="BY602" s="908"/>
      <c r="BZ602" s="908"/>
      <c r="CE602" s="908"/>
      <c r="CF602" s="908"/>
      <c r="CK602" s="908"/>
      <c r="CL602" s="908"/>
      <c r="CQ602" s="908"/>
      <c r="CR602" s="908"/>
      <c r="CW602" s="908"/>
      <c r="CX602" s="908"/>
      <c r="DA602" s="908"/>
      <c r="DB602" s="908"/>
      <c r="DE602" s="908"/>
      <c r="DF602" s="908"/>
      <c r="DI602" s="908"/>
      <c r="DJ602" s="908"/>
      <c r="DK602" s="920"/>
      <c r="DL602" s="920"/>
      <c r="DM602" s="921"/>
      <c r="DN602" s="921"/>
      <c r="DO602" s="920"/>
      <c r="DP602" s="920"/>
      <c r="DQ602" s="911"/>
      <c r="DR602" s="911"/>
      <c r="DS602" s="912"/>
      <c r="DT602" s="912"/>
      <c r="DU602" s="911"/>
      <c r="DV602" s="911"/>
      <c r="DW602" s="911"/>
      <c r="DX602" s="911"/>
      <c r="DY602" s="911"/>
      <c r="DZ602" s="911"/>
      <c r="EA602" s="911"/>
      <c r="EB602" s="911"/>
      <c r="EC602" s="911"/>
      <c r="ED602" s="911"/>
      <c r="EE602" s="911"/>
      <c r="EF602" s="911"/>
      <c r="EG602" s="911"/>
      <c r="EH602" s="911"/>
      <c r="EI602" s="911"/>
      <c r="EJ602" s="911"/>
      <c r="EK602" s="911"/>
      <c r="EL602" s="911"/>
      <c r="EM602" s="911"/>
      <c r="EN602" s="911"/>
      <c r="EO602" s="911"/>
      <c r="EP602" s="911"/>
      <c r="EQ602" s="911"/>
      <c r="ER602" s="911"/>
      <c r="ES602" s="911"/>
      <c r="ET602" s="911"/>
      <c r="EU602" s="911"/>
      <c r="EV602" s="911"/>
      <c r="EW602" s="911"/>
      <c r="EX602" s="911"/>
      <c r="EY602" s="911"/>
      <c r="EZ602" s="911"/>
      <c r="FA602" s="911"/>
      <c r="FB602" s="911"/>
      <c r="FC602" s="911"/>
      <c r="FD602" s="911"/>
      <c r="FE602" s="911"/>
      <c r="FF602" s="911"/>
      <c r="FG602" s="911"/>
      <c r="FH602" s="911"/>
      <c r="FI602" s="911"/>
      <c r="FJ602" s="911"/>
      <c r="FK602" s="911"/>
      <c r="FL602" s="911"/>
      <c r="FM602" s="911"/>
      <c r="FN602" s="911"/>
      <c r="FO602" s="911"/>
      <c r="FP602" s="911"/>
      <c r="FQ602" s="911"/>
      <c r="FR602" s="911"/>
      <c r="FU602" s="908"/>
      <c r="FV602" s="908"/>
      <c r="FW602" s="908"/>
      <c r="FX602" s="908"/>
      <c r="FY602" s="908"/>
      <c r="FZ602" s="908"/>
      <c r="GC602" s="908"/>
      <c r="GD602" s="908"/>
      <c r="GG602" s="908"/>
      <c r="GH602" s="908"/>
      <c r="GK602" s="908"/>
      <c r="GL602" s="908"/>
      <c r="GO602" s="908"/>
      <c r="GP602" s="908"/>
      <c r="GS602" s="908"/>
      <c r="GT602" s="908"/>
      <c r="GW602" s="908"/>
      <c r="GX602" s="908"/>
      <c r="HA602" s="908"/>
      <c r="HB602" s="908"/>
      <c r="HE602" s="908"/>
      <c r="HF602" s="908"/>
      <c r="HI602" s="908"/>
      <c r="HJ602" s="908"/>
      <c r="HM602" s="908"/>
      <c r="HN602" s="908"/>
      <c r="HQ602" s="908"/>
      <c r="HR602" s="908"/>
      <c r="HU602" s="908"/>
      <c r="HV602" s="908"/>
      <c r="HY602" s="908"/>
      <c r="HZ602" s="908"/>
      <c r="IC602" s="908"/>
      <c r="ID602" s="908"/>
      <c r="IE602" s="908"/>
      <c r="IF602" s="908"/>
      <c r="IG602" s="908"/>
      <c r="IH602" s="908"/>
      <c r="IK602" s="908"/>
      <c r="IL602" s="908"/>
      <c r="IO602" s="908"/>
      <c r="IP602" s="908"/>
      <c r="IQ602" s="908"/>
      <c r="IR602" s="908"/>
      <c r="IS602" s="908"/>
      <c r="IT602" s="908"/>
      <c r="IU602" s="908"/>
      <c r="IV602" s="908"/>
      <c r="IW602" s="908"/>
      <c r="IX602" s="908"/>
      <c r="IY602" s="908"/>
      <c r="IZ602" s="908"/>
      <c r="JA602" s="908"/>
      <c r="JB602" s="908"/>
      <c r="JC602" s="908"/>
      <c r="JD602" s="908"/>
      <c r="JE602" s="908"/>
      <c r="JF602" s="908"/>
      <c r="JG602" s="908"/>
      <c r="JH602" s="908"/>
      <c r="JI602" s="908"/>
      <c r="JJ602" s="908"/>
      <c r="JK602" s="908"/>
      <c r="JL602" s="908"/>
      <c r="JM602" s="908"/>
      <c r="JN602" s="908"/>
      <c r="JO602" s="908"/>
      <c r="JP602" s="908"/>
      <c r="JQ602" s="908"/>
      <c r="JR602" s="908"/>
      <c r="JS602" s="908"/>
      <c r="JT602" s="908"/>
      <c r="JU602" s="908"/>
      <c r="JV602" s="908"/>
      <c r="JW602" s="908"/>
      <c r="JX602" s="908"/>
      <c r="JY602" s="908"/>
      <c r="JZ602" s="908"/>
      <c r="KA602" s="908"/>
      <c r="KB602" s="908"/>
      <c r="KC602" s="908"/>
      <c r="KD602" s="908"/>
      <c r="KE602" s="908"/>
      <c r="KF602" s="908"/>
      <c r="KG602" s="908"/>
      <c r="KH602" s="908"/>
      <c r="KI602" s="908"/>
      <c r="KJ602" s="908"/>
      <c r="KK602" s="908"/>
      <c r="KL602" s="908"/>
      <c r="KM602" s="908"/>
      <c r="KN602" s="908"/>
      <c r="KS602" s="908"/>
      <c r="KT602" s="908"/>
      <c r="LE602" s="908"/>
      <c r="LF602" s="908"/>
      <c r="LK602" s="908"/>
      <c r="LL602" s="908"/>
      <c r="LW602" s="908"/>
      <c r="LX602" s="908"/>
      <c r="MU602" s="908"/>
      <c r="MV602" s="908"/>
      <c r="NA602" s="908"/>
      <c r="NB602" s="908"/>
      <c r="NG602" s="908"/>
      <c r="NH602" s="908"/>
    </row>
    <row r="603" spans="4:372" s="891" customFormat="1" x14ac:dyDescent="0.25">
      <c r="D603" s="903"/>
      <c r="AD603" s="909"/>
      <c r="AE603" s="909"/>
      <c r="AF603" s="909"/>
      <c r="AG603" s="909"/>
      <c r="AH603" s="909"/>
      <c r="AI603" s="909"/>
      <c r="AJ603" s="909"/>
      <c r="AK603" s="909"/>
      <c r="AL603" s="909"/>
      <c r="AM603" s="909"/>
      <c r="AN603" s="909"/>
      <c r="AO603" s="909"/>
      <c r="AP603" s="909"/>
      <c r="BA603" s="908"/>
      <c r="BB603" s="908"/>
      <c r="BG603" s="908"/>
      <c r="BH603" s="908"/>
      <c r="BM603" s="908"/>
      <c r="BN603" s="908"/>
      <c r="BS603" s="908"/>
      <c r="BT603" s="908"/>
      <c r="BY603" s="908"/>
      <c r="BZ603" s="908"/>
      <c r="CE603" s="908"/>
      <c r="CF603" s="908"/>
      <c r="CK603" s="908"/>
      <c r="CL603" s="908"/>
      <c r="CQ603" s="908"/>
      <c r="CR603" s="908"/>
      <c r="CW603" s="908"/>
      <c r="CX603" s="908"/>
      <c r="DA603" s="908"/>
      <c r="DB603" s="908"/>
      <c r="DE603" s="908"/>
      <c r="DF603" s="908"/>
      <c r="DI603" s="908"/>
      <c r="DJ603" s="908"/>
      <c r="DK603" s="920"/>
      <c r="DL603" s="920"/>
      <c r="DM603" s="921"/>
      <c r="DN603" s="921"/>
      <c r="DO603" s="920"/>
      <c r="DP603" s="920"/>
      <c r="DQ603" s="911"/>
      <c r="DR603" s="911"/>
      <c r="DS603" s="912"/>
      <c r="DT603" s="912"/>
      <c r="DU603" s="911"/>
      <c r="DV603" s="911"/>
      <c r="DW603" s="911"/>
      <c r="DX603" s="911"/>
      <c r="DY603" s="911"/>
      <c r="DZ603" s="911"/>
      <c r="EA603" s="911"/>
      <c r="EB603" s="911"/>
      <c r="EC603" s="911"/>
      <c r="ED603" s="911"/>
      <c r="EE603" s="911"/>
      <c r="EF603" s="911"/>
      <c r="EG603" s="911"/>
      <c r="EH603" s="911"/>
      <c r="EI603" s="911"/>
      <c r="EJ603" s="911"/>
      <c r="EK603" s="911"/>
      <c r="EL603" s="911"/>
      <c r="EM603" s="911"/>
      <c r="EN603" s="911"/>
      <c r="EO603" s="911"/>
      <c r="EP603" s="911"/>
      <c r="EQ603" s="911"/>
      <c r="ER603" s="911"/>
      <c r="ES603" s="911"/>
      <c r="ET603" s="911"/>
      <c r="EU603" s="911"/>
      <c r="EV603" s="911"/>
      <c r="EW603" s="911"/>
      <c r="EX603" s="911"/>
      <c r="EY603" s="911"/>
      <c r="EZ603" s="911"/>
      <c r="FA603" s="911"/>
      <c r="FB603" s="911"/>
      <c r="FC603" s="911"/>
      <c r="FD603" s="911"/>
      <c r="FE603" s="911"/>
      <c r="FF603" s="911"/>
      <c r="FG603" s="911"/>
      <c r="FH603" s="911"/>
      <c r="FI603" s="911"/>
      <c r="FJ603" s="911"/>
      <c r="FK603" s="911"/>
      <c r="FL603" s="911"/>
      <c r="FM603" s="911"/>
      <c r="FN603" s="911"/>
      <c r="FO603" s="911"/>
      <c r="FP603" s="911"/>
      <c r="FQ603" s="911"/>
      <c r="FR603" s="911"/>
      <c r="FU603" s="908"/>
      <c r="FV603" s="908"/>
      <c r="FW603" s="908"/>
      <c r="FX603" s="908"/>
      <c r="FY603" s="908"/>
      <c r="FZ603" s="908"/>
      <c r="GC603" s="908"/>
      <c r="GD603" s="908"/>
      <c r="GG603" s="908"/>
      <c r="GH603" s="908"/>
      <c r="GK603" s="908"/>
      <c r="GL603" s="908"/>
      <c r="GO603" s="908"/>
      <c r="GP603" s="908"/>
      <c r="GS603" s="908"/>
      <c r="GT603" s="908"/>
      <c r="GW603" s="908"/>
      <c r="GX603" s="908"/>
      <c r="HA603" s="908"/>
      <c r="HB603" s="908"/>
      <c r="HE603" s="908"/>
      <c r="HF603" s="908"/>
      <c r="HI603" s="908"/>
      <c r="HJ603" s="908"/>
      <c r="HM603" s="908"/>
      <c r="HN603" s="908"/>
      <c r="HQ603" s="908"/>
      <c r="HR603" s="908"/>
      <c r="HU603" s="908"/>
      <c r="HV603" s="908"/>
      <c r="HY603" s="908"/>
      <c r="HZ603" s="908"/>
      <c r="IC603" s="908"/>
      <c r="ID603" s="908"/>
      <c r="IE603" s="908"/>
      <c r="IF603" s="908"/>
      <c r="IG603" s="908"/>
      <c r="IH603" s="908"/>
      <c r="IK603" s="908"/>
      <c r="IL603" s="908"/>
      <c r="IO603" s="908"/>
      <c r="IP603" s="908"/>
      <c r="IQ603" s="908"/>
      <c r="IR603" s="908"/>
      <c r="IS603" s="908"/>
      <c r="IT603" s="908"/>
      <c r="IU603" s="908"/>
      <c r="IV603" s="908"/>
      <c r="IW603" s="908"/>
      <c r="IX603" s="908"/>
      <c r="IY603" s="908"/>
      <c r="IZ603" s="908"/>
      <c r="JA603" s="908"/>
      <c r="JB603" s="908"/>
      <c r="JC603" s="908"/>
      <c r="JD603" s="908"/>
      <c r="JE603" s="908"/>
      <c r="JF603" s="908"/>
      <c r="JG603" s="908"/>
      <c r="JH603" s="908"/>
      <c r="JI603" s="908"/>
      <c r="JJ603" s="908"/>
      <c r="JK603" s="908"/>
      <c r="JL603" s="908"/>
      <c r="JM603" s="908"/>
      <c r="JN603" s="908"/>
      <c r="JO603" s="908"/>
      <c r="JP603" s="908"/>
      <c r="JQ603" s="908"/>
      <c r="JR603" s="908"/>
      <c r="JS603" s="908"/>
      <c r="JT603" s="908"/>
      <c r="JU603" s="908"/>
      <c r="JV603" s="908"/>
      <c r="JW603" s="908"/>
      <c r="JX603" s="908"/>
      <c r="JY603" s="908"/>
      <c r="JZ603" s="908"/>
      <c r="KA603" s="908"/>
      <c r="KB603" s="908"/>
      <c r="KC603" s="908"/>
      <c r="KD603" s="908"/>
      <c r="KE603" s="908"/>
      <c r="KF603" s="908"/>
      <c r="KG603" s="908"/>
      <c r="KH603" s="908"/>
      <c r="KI603" s="908"/>
      <c r="KJ603" s="908"/>
      <c r="KK603" s="908"/>
      <c r="KL603" s="908"/>
      <c r="KM603" s="908"/>
      <c r="KN603" s="908"/>
      <c r="KS603" s="908"/>
      <c r="KT603" s="908"/>
      <c r="LE603" s="908"/>
      <c r="LF603" s="908"/>
      <c r="LK603" s="908"/>
      <c r="LL603" s="908"/>
      <c r="LW603" s="908"/>
      <c r="LX603" s="908"/>
      <c r="MU603" s="908"/>
      <c r="MV603" s="908"/>
      <c r="NA603" s="908"/>
      <c r="NB603" s="908"/>
      <c r="NG603" s="908"/>
      <c r="NH603" s="908"/>
    </row>
    <row r="604" spans="4:372" s="891" customFormat="1" x14ac:dyDescent="0.25">
      <c r="D604" s="903"/>
      <c r="AD604" s="909"/>
      <c r="AE604" s="909"/>
      <c r="AF604" s="909"/>
      <c r="AG604" s="909"/>
      <c r="AH604" s="909"/>
      <c r="AI604" s="909"/>
      <c r="AJ604" s="909"/>
      <c r="AK604" s="909"/>
      <c r="AL604" s="909"/>
      <c r="AM604" s="909"/>
      <c r="AN604" s="909"/>
      <c r="AO604" s="909"/>
      <c r="AP604" s="909"/>
      <c r="BA604" s="908"/>
      <c r="BB604" s="908"/>
      <c r="BG604" s="908"/>
      <c r="BH604" s="908"/>
      <c r="BM604" s="908"/>
      <c r="BN604" s="908"/>
      <c r="BS604" s="908"/>
      <c r="BT604" s="908"/>
      <c r="BY604" s="908"/>
      <c r="BZ604" s="908"/>
      <c r="CE604" s="908"/>
      <c r="CF604" s="908"/>
      <c r="CK604" s="908"/>
      <c r="CL604" s="908"/>
      <c r="CQ604" s="908"/>
      <c r="CR604" s="908"/>
      <c r="CW604" s="908"/>
      <c r="CX604" s="908"/>
      <c r="DA604" s="908"/>
      <c r="DB604" s="908"/>
      <c r="DE604" s="908"/>
      <c r="DF604" s="908"/>
      <c r="DI604" s="908"/>
      <c r="DJ604" s="908"/>
      <c r="DK604" s="920"/>
      <c r="DL604" s="920"/>
      <c r="DM604" s="921"/>
      <c r="DN604" s="921"/>
      <c r="DO604" s="920"/>
      <c r="DP604" s="920"/>
      <c r="DQ604" s="911"/>
      <c r="DR604" s="911"/>
      <c r="DS604" s="912"/>
      <c r="DT604" s="912"/>
      <c r="DU604" s="911"/>
      <c r="DV604" s="911"/>
      <c r="DW604" s="911"/>
      <c r="DX604" s="911"/>
      <c r="DY604" s="911"/>
      <c r="DZ604" s="911"/>
      <c r="EA604" s="911"/>
      <c r="EB604" s="911"/>
      <c r="EC604" s="911"/>
      <c r="ED604" s="911"/>
      <c r="EE604" s="911"/>
      <c r="EF604" s="911"/>
      <c r="EG604" s="911"/>
      <c r="EH604" s="911"/>
      <c r="EI604" s="911"/>
      <c r="EJ604" s="911"/>
      <c r="EK604" s="911"/>
      <c r="EL604" s="911"/>
      <c r="EM604" s="911"/>
      <c r="EN604" s="911"/>
      <c r="EO604" s="911"/>
      <c r="EP604" s="911"/>
      <c r="EQ604" s="911"/>
      <c r="ER604" s="911"/>
      <c r="ES604" s="911"/>
      <c r="ET604" s="911"/>
      <c r="EU604" s="911"/>
      <c r="EV604" s="911"/>
      <c r="EW604" s="911"/>
      <c r="EX604" s="911"/>
      <c r="EY604" s="911"/>
      <c r="EZ604" s="911"/>
      <c r="FA604" s="911"/>
      <c r="FB604" s="911"/>
      <c r="FC604" s="911"/>
      <c r="FD604" s="911"/>
      <c r="FE604" s="911"/>
      <c r="FF604" s="911"/>
      <c r="FG604" s="911"/>
      <c r="FH604" s="911"/>
      <c r="FI604" s="911"/>
      <c r="FJ604" s="911"/>
      <c r="FK604" s="911"/>
      <c r="FL604" s="911"/>
      <c r="FM604" s="911"/>
      <c r="FN604" s="911"/>
      <c r="FO604" s="911"/>
      <c r="FP604" s="911"/>
      <c r="FQ604" s="911"/>
      <c r="FR604" s="911"/>
      <c r="FU604" s="908"/>
      <c r="FV604" s="908"/>
      <c r="FW604" s="908"/>
      <c r="FX604" s="908"/>
      <c r="FY604" s="908"/>
      <c r="FZ604" s="908"/>
      <c r="GC604" s="908"/>
      <c r="GD604" s="908"/>
      <c r="GG604" s="908"/>
      <c r="GH604" s="908"/>
      <c r="GK604" s="908"/>
      <c r="GL604" s="908"/>
      <c r="GO604" s="908"/>
      <c r="GP604" s="908"/>
      <c r="GS604" s="908"/>
      <c r="GT604" s="908"/>
      <c r="GW604" s="908"/>
      <c r="GX604" s="908"/>
      <c r="HA604" s="908"/>
      <c r="HB604" s="908"/>
      <c r="HE604" s="908"/>
      <c r="HF604" s="908"/>
      <c r="HI604" s="908"/>
      <c r="HJ604" s="908"/>
      <c r="HM604" s="908"/>
      <c r="HN604" s="908"/>
      <c r="HQ604" s="908"/>
      <c r="HR604" s="908"/>
      <c r="HU604" s="908"/>
      <c r="HV604" s="908"/>
      <c r="HY604" s="908"/>
      <c r="HZ604" s="908"/>
      <c r="IC604" s="908"/>
      <c r="ID604" s="908"/>
      <c r="IE604" s="908"/>
      <c r="IF604" s="908"/>
      <c r="IG604" s="908"/>
      <c r="IH604" s="908"/>
      <c r="IK604" s="908"/>
      <c r="IL604" s="908"/>
      <c r="IO604" s="908"/>
      <c r="IP604" s="908"/>
      <c r="IQ604" s="908"/>
      <c r="IR604" s="908"/>
      <c r="IS604" s="908"/>
      <c r="IT604" s="908"/>
      <c r="IU604" s="908"/>
      <c r="IV604" s="908"/>
      <c r="IW604" s="908"/>
      <c r="IX604" s="908"/>
      <c r="IY604" s="908"/>
      <c r="IZ604" s="908"/>
      <c r="JA604" s="908"/>
      <c r="JB604" s="908"/>
      <c r="JC604" s="908"/>
      <c r="JD604" s="908"/>
      <c r="JE604" s="908"/>
      <c r="JF604" s="908"/>
      <c r="JG604" s="908"/>
      <c r="JH604" s="908"/>
      <c r="JI604" s="908"/>
      <c r="JJ604" s="908"/>
      <c r="JK604" s="908"/>
      <c r="JL604" s="908"/>
      <c r="JM604" s="908"/>
      <c r="JN604" s="908"/>
      <c r="JO604" s="908"/>
      <c r="JP604" s="908"/>
      <c r="JQ604" s="908"/>
      <c r="JR604" s="908"/>
      <c r="JS604" s="908"/>
      <c r="JT604" s="908"/>
      <c r="JU604" s="908"/>
      <c r="JV604" s="908"/>
      <c r="JW604" s="908"/>
      <c r="JX604" s="908"/>
      <c r="JY604" s="908"/>
      <c r="JZ604" s="908"/>
      <c r="KA604" s="908"/>
      <c r="KB604" s="908"/>
      <c r="KC604" s="908"/>
      <c r="KD604" s="908"/>
      <c r="KE604" s="908"/>
      <c r="KF604" s="908"/>
      <c r="KG604" s="908"/>
      <c r="KH604" s="908"/>
      <c r="KI604" s="908"/>
      <c r="KJ604" s="908"/>
      <c r="KK604" s="908"/>
      <c r="KL604" s="908"/>
      <c r="KM604" s="908"/>
      <c r="KN604" s="908"/>
      <c r="KS604" s="908"/>
      <c r="KT604" s="908"/>
      <c r="LE604" s="908"/>
      <c r="LF604" s="908"/>
      <c r="LK604" s="908"/>
      <c r="LL604" s="908"/>
      <c r="LW604" s="908"/>
      <c r="LX604" s="908"/>
      <c r="MU604" s="908"/>
      <c r="MV604" s="908"/>
      <c r="NA604" s="908"/>
      <c r="NB604" s="908"/>
      <c r="NG604" s="908"/>
      <c r="NH604" s="908"/>
    </row>
    <row r="605" spans="4:372" s="891" customFormat="1" x14ac:dyDescent="0.25">
      <c r="D605" s="903"/>
      <c r="AD605" s="909"/>
      <c r="AE605" s="909"/>
      <c r="AF605" s="909"/>
      <c r="AG605" s="909"/>
      <c r="AH605" s="909"/>
      <c r="AI605" s="909"/>
      <c r="AJ605" s="909"/>
      <c r="AK605" s="909"/>
      <c r="AL605" s="909"/>
      <c r="AM605" s="909"/>
      <c r="AN605" s="909"/>
      <c r="AO605" s="909"/>
      <c r="AP605" s="909"/>
      <c r="BA605" s="908"/>
      <c r="BB605" s="908"/>
      <c r="BG605" s="908"/>
      <c r="BH605" s="908"/>
      <c r="BM605" s="908"/>
      <c r="BN605" s="908"/>
      <c r="BS605" s="908"/>
      <c r="BT605" s="908"/>
      <c r="BY605" s="908"/>
      <c r="BZ605" s="908"/>
      <c r="CE605" s="908"/>
      <c r="CF605" s="908"/>
      <c r="CK605" s="908"/>
      <c r="CL605" s="908"/>
      <c r="CQ605" s="908"/>
      <c r="CR605" s="908"/>
      <c r="CW605" s="908"/>
      <c r="CX605" s="908"/>
      <c r="DA605" s="908"/>
      <c r="DB605" s="908"/>
      <c r="DE605" s="908"/>
      <c r="DF605" s="908"/>
      <c r="DI605" s="908"/>
      <c r="DJ605" s="908"/>
      <c r="DK605" s="920"/>
      <c r="DL605" s="920"/>
      <c r="DM605" s="921"/>
      <c r="DN605" s="921"/>
      <c r="DO605" s="920"/>
      <c r="DP605" s="920"/>
      <c r="DQ605" s="911"/>
      <c r="DR605" s="911"/>
      <c r="DS605" s="912"/>
      <c r="DT605" s="912"/>
      <c r="DU605" s="911"/>
      <c r="DV605" s="911"/>
      <c r="DW605" s="911"/>
      <c r="DX605" s="911"/>
      <c r="DY605" s="911"/>
      <c r="DZ605" s="911"/>
      <c r="EA605" s="911"/>
      <c r="EB605" s="911"/>
      <c r="EC605" s="911"/>
      <c r="ED605" s="911"/>
      <c r="EE605" s="911"/>
      <c r="EF605" s="911"/>
      <c r="EG605" s="911"/>
      <c r="EH605" s="911"/>
      <c r="EI605" s="911"/>
      <c r="EJ605" s="911"/>
      <c r="EK605" s="911"/>
      <c r="EL605" s="911"/>
      <c r="EM605" s="911"/>
      <c r="EN605" s="911"/>
      <c r="EO605" s="911"/>
      <c r="EP605" s="911"/>
      <c r="EQ605" s="911"/>
      <c r="ER605" s="911"/>
      <c r="ES605" s="911"/>
      <c r="ET605" s="911"/>
      <c r="EU605" s="911"/>
      <c r="EV605" s="911"/>
      <c r="EW605" s="911"/>
      <c r="EX605" s="911"/>
      <c r="EY605" s="911"/>
      <c r="EZ605" s="911"/>
      <c r="FA605" s="911"/>
      <c r="FB605" s="911"/>
      <c r="FC605" s="911"/>
      <c r="FD605" s="911"/>
      <c r="FE605" s="911"/>
      <c r="FF605" s="911"/>
      <c r="FG605" s="911"/>
      <c r="FH605" s="911"/>
      <c r="FI605" s="911"/>
      <c r="FJ605" s="911"/>
      <c r="FK605" s="911"/>
      <c r="FL605" s="911"/>
      <c r="FM605" s="911"/>
      <c r="FN605" s="911"/>
      <c r="FO605" s="911"/>
      <c r="FP605" s="911"/>
      <c r="FQ605" s="911"/>
      <c r="FR605" s="911"/>
      <c r="FU605" s="908"/>
      <c r="FV605" s="908"/>
      <c r="FW605" s="908"/>
      <c r="FX605" s="908"/>
      <c r="FY605" s="908"/>
      <c r="FZ605" s="908"/>
      <c r="GC605" s="908"/>
      <c r="GD605" s="908"/>
      <c r="GG605" s="908"/>
      <c r="GH605" s="908"/>
      <c r="GK605" s="908"/>
      <c r="GL605" s="908"/>
      <c r="GO605" s="908"/>
      <c r="GP605" s="908"/>
      <c r="GS605" s="908"/>
      <c r="GT605" s="908"/>
      <c r="GW605" s="908"/>
      <c r="GX605" s="908"/>
      <c r="HA605" s="908"/>
      <c r="HB605" s="908"/>
      <c r="HE605" s="908"/>
      <c r="HF605" s="908"/>
      <c r="HI605" s="908"/>
      <c r="HJ605" s="908"/>
      <c r="HM605" s="908"/>
      <c r="HN605" s="908"/>
      <c r="HQ605" s="908"/>
      <c r="HR605" s="908"/>
      <c r="HU605" s="908"/>
      <c r="HV605" s="908"/>
      <c r="HY605" s="908"/>
      <c r="HZ605" s="908"/>
      <c r="IC605" s="908"/>
      <c r="ID605" s="908"/>
      <c r="IE605" s="908"/>
      <c r="IF605" s="908"/>
      <c r="IG605" s="908"/>
      <c r="IH605" s="908"/>
      <c r="IK605" s="908"/>
      <c r="IL605" s="908"/>
      <c r="IO605" s="908"/>
      <c r="IP605" s="908"/>
      <c r="IQ605" s="908"/>
      <c r="IR605" s="908"/>
      <c r="IS605" s="908"/>
      <c r="IT605" s="908"/>
      <c r="IU605" s="908"/>
      <c r="IV605" s="908"/>
      <c r="IW605" s="908"/>
      <c r="IX605" s="908"/>
      <c r="IY605" s="908"/>
      <c r="IZ605" s="908"/>
      <c r="JA605" s="908"/>
      <c r="JB605" s="908"/>
      <c r="JC605" s="908"/>
      <c r="JD605" s="908"/>
      <c r="JE605" s="908"/>
      <c r="JF605" s="908"/>
      <c r="JG605" s="908"/>
      <c r="JH605" s="908"/>
      <c r="JI605" s="908"/>
      <c r="JJ605" s="908"/>
      <c r="JK605" s="908"/>
      <c r="JL605" s="908"/>
      <c r="JM605" s="908"/>
      <c r="JN605" s="908"/>
      <c r="JO605" s="908"/>
      <c r="JP605" s="908"/>
      <c r="JQ605" s="908"/>
      <c r="JR605" s="908"/>
      <c r="JS605" s="908"/>
      <c r="JT605" s="908"/>
      <c r="JU605" s="908"/>
      <c r="JV605" s="908"/>
      <c r="JW605" s="908"/>
      <c r="JX605" s="908"/>
      <c r="JY605" s="908"/>
      <c r="JZ605" s="908"/>
      <c r="KA605" s="908"/>
      <c r="KB605" s="908"/>
      <c r="KC605" s="908"/>
      <c r="KD605" s="908"/>
      <c r="KE605" s="908"/>
      <c r="KF605" s="908"/>
      <c r="KG605" s="908"/>
      <c r="KH605" s="908"/>
      <c r="KI605" s="908"/>
      <c r="KJ605" s="908"/>
      <c r="KK605" s="908"/>
      <c r="KL605" s="908"/>
      <c r="KM605" s="908"/>
      <c r="KN605" s="908"/>
      <c r="KS605" s="908"/>
      <c r="KT605" s="908"/>
      <c r="LE605" s="908"/>
      <c r="LF605" s="908"/>
      <c r="LK605" s="908"/>
      <c r="LL605" s="908"/>
      <c r="LW605" s="908"/>
      <c r="LX605" s="908"/>
      <c r="MU605" s="908"/>
      <c r="MV605" s="908"/>
      <c r="NA605" s="908"/>
      <c r="NB605" s="908"/>
      <c r="NG605" s="908"/>
      <c r="NH605" s="908"/>
    </row>
    <row r="606" spans="4:372" s="891" customFormat="1" x14ac:dyDescent="0.25">
      <c r="D606" s="903"/>
      <c r="AD606" s="909"/>
      <c r="AE606" s="909"/>
      <c r="AF606" s="909"/>
      <c r="AG606" s="909"/>
      <c r="AH606" s="909"/>
      <c r="AI606" s="909"/>
      <c r="AJ606" s="909"/>
      <c r="AK606" s="909"/>
      <c r="AL606" s="909"/>
      <c r="AM606" s="909"/>
      <c r="AN606" s="909"/>
      <c r="AO606" s="909"/>
      <c r="AP606" s="909"/>
      <c r="BA606" s="908"/>
      <c r="BB606" s="908"/>
      <c r="BG606" s="908"/>
      <c r="BH606" s="908"/>
      <c r="BM606" s="908"/>
      <c r="BN606" s="908"/>
      <c r="BS606" s="908"/>
      <c r="BT606" s="908"/>
      <c r="BY606" s="908"/>
      <c r="BZ606" s="908"/>
      <c r="CE606" s="908"/>
      <c r="CF606" s="908"/>
      <c r="CK606" s="908"/>
      <c r="CL606" s="908"/>
      <c r="CQ606" s="908"/>
      <c r="CR606" s="908"/>
      <c r="CW606" s="908"/>
      <c r="CX606" s="908"/>
      <c r="DA606" s="908"/>
      <c r="DB606" s="908"/>
      <c r="DE606" s="908"/>
      <c r="DF606" s="908"/>
      <c r="DI606" s="908"/>
      <c r="DJ606" s="908"/>
      <c r="DK606" s="920"/>
      <c r="DL606" s="920"/>
      <c r="DM606" s="921"/>
      <c r="DN606" s="921"/>
      <c r="DO606" s="920"/>
      <c r="DP606" s="920"/>
      <c r="DQ606" s="911"/>
      <c r="DR606" s="911"/>
      <c r="DS606" s="912"/>
      <c r="DT606" s="912"/>
      <c r="DU606" s="911"/>
      <c r="DV606" s="911"/>
      <c r="DW606" s="911"/>
      <c r="DX606" s="911"/>
      <c r="DY606" s="911"/>
      <c r="DZ606" s="911"/>
      <c r="EA606" s="911"/>
      <c r="EB606" s="911"/>
      <c r="EC606" s="911"/>
      <c r="ED606" s="911"/>
      <c r="EE606" s="911"/>
      <c r="EF606" s="911"/>
      <c r="EG606" s="911"/>
      <c r="EH606" s="911"/>
      <c r="EI606" s="911"/>
      <c r="EJ606" s="911"/>
      <c r="EK606" s="911"/>
      <c r="EL606" s="911"/>
      <c r="EM606" s="911"/>
      <c r="EN606" s="911"/>
      <c r="EO606" s="911"/>
      <c r="EP606" s="911"/>
      <c r="EQ606" s="911"/>
      <c r="ER606" s="911"/>
      <c r="ES606" s="911"/>
      <c r="ET606" s="911"/>
      <c r="EU606" s="911"/>
      <c r="EV606" s="911"/>
      <c r="EW606" s="911"/>
      <c r="EX606" s="911"/>
      <c r="EY606" s="911"/>
      <c r="EZ606" s="911"/>
      <c r="FA606" s="911"/>
      <c r="FB606" s="911"/>
      <c r="FC606" s="911"/>
      <c r="FD606" s="911"/>
      <c r="FE606" s="911"/>
      <c r="FF606" s="911"/>
      <c r="FG606" s="911"/>
      <c r="FH606" s="911"/>
      <c r="FI606" s="911"/>
      <c r="FJ606" s="911"/>
      <c r="FK606" s="911"/>
      <c r="FL606" s="911"/>
      <c r="FM606" s="911"/>
      <c r="FN606" s="911"/>
      <c r="FO606" s="911"/>
      <c r="FP606" s="911"/>
      <c r="FQ606" s="911"/>
      <c r="FR606" s="911"/>
      <c r="FU606" s="908"/>
      <c r="FV606" s="908"/>
      <c r="FW606" s="908"/>
      <c r="FX606" s="908"/>
      <c r="FY606" s="908"/>
      <c r="FZ606" s="908"/>
      <c r="GC606" s="908"/>
      <c r="GD606" s="908"/>
      <c r="GG606" s="908"/>
      <c r="GH606" s="908"/>
      <c r="GK606" s="908"/>
      <c r="GL606" s="908"/>
      <c r="GO606" s="908"/>
      <c r="GP606" s="908"/>
      <c r="GS606" s="908"/>
      <c r="GT606" s="908"/>
      <c r="GW606" s="908"/>
      <c r="GX606" s="908"/>
      <c r="HA606" s="908"/>
      <c r="HB606" s="908"/>
      <c r="HE606" s="908"/>
      <c r="HF606" s="908"/>
      <c r="HI606" s="908"/>
      <c r="HJ606" s="908"/>
      <c r="HM606" s="908"/>
      <c r="HN606" s="908"/>
      <c r="HQ606" s="908"/>
      <c r="HR606" s="908"/>
      <c r="HU606" s="908"/>
      <c r="HV606" s="908"/>
      <c r="HY606" s="908"/>
      <c r="HZ606" s="908"/>
      <c r="IC606" s="908"/>
      <c r="ID606" s="908"/>
      <c r="IE606" s="908"/>
      <c r="IF606" s="908"/>
      <c r="IG606" s="908"/>
      <c r="IH606" s="908"/>
      <c r="IK606" s="908"/>
      <c r="IL606" s="908"/>
      <c r="IO606" s="908"/>
      <c r="IP606" s="908"/>
      <c r="IQ606" s="908"/>
      <c r="IR606" s="908"/>
      <c r="IS606" s="908"/>
      <c r="IT606" s="908"/>
      <c r="IU606" s="908"/>
      <c r="IV606" s="908"/>
      <c r="IW606" s="908"/>
      <c r="IX606" s="908"/>
      <c r="IY606" s="908"/>
      <c r="IZ606" s="908"/>
      <c r="JA606" s="908"/>
      <c r="JB606" s="908"/>
      <c r="JC606" s="908"/>
      <c r="JD606" s="908"/>
      <c r="JE606" s="908"/>
      <c r="JF606" s="908"/>
      <c r="JG606" s="908"/>
      <c r="JH606" s="908"/>
      <c r="JI606" s="908"/>
      <c r="JJ606" s="908"/>
      <c r="JK606" s="908"/>
      <c r="JL606" s="908"/>
      <c r="JM606" s="908"/>
      <c r="JN606" s="908"/>
      <c r="JO606" s="908"/>
      <c r="JP606" s="908"/>
      <c r="JQ606" s="908"/>
      <c r="JR606" s="908"/>
      <c r="JS606" s="908"/>
      <c r="JT606" s="908"/>
      <c r="JU606" s="908"/>
      <c r="JV606" s="908"/>
      <c r="JW606" s="908"/>
      <c r="JX606" s="908"/>
      <c r="JY606" s="908"/>
      <c r="JZ606" s="908"/>
      <c r="KA606" s="908"/>
      <c r="KB606" s="908"/>
      <c r="KC606" s="908"/>
      <c r="KD606" s="908"/>
      <c r="KE606" s="908"/>
      <c r="KF606" s="908"/>
      <c r="KG606" s="908"/>
      <c r="KH606" s="908"/>
      <c r="KI606" s="908"/>
      <c r="KJ606" s="908"/>
      <c r="KK606" s="908"/>
      <c r="KL606" s="908"/>
      <c r="KM606" s="908"/>
      <c r="KN606" s="908"/>
      <c r="KS606" s="908"/>
      <c r="KT606" s="908"/>
      <c r="LE606" s="908"/>
      <c r="LF606" s="908"/>
      <c r="LK606" s="908"/>
      <c r="LL606" s="908"/>
      <c r="LW606" s="908"/>
      <c r="LX606" s="908"/>
      <c r="MU606" s="908"/>
      <c r="MV606" s="908"/>
      <c r="NA606" s="908"/>
      <c r="NB606" s="908"/>
      <c r="NG606" s="908"/>
      <c r="NH606" s="908"/>
    </row>
    <row r="607" spans="4:372" s="891" customFormat="1" x14ac:dyDescent="0.25">
      <c r="D607" s="903"/>
      <c r="AD607" s="909"/>
      <c r="AE607" s="909"/>
      <c r="AF607" s="909"/>
      <c r="AG607" s="909"/>
      <c r="AH607" s="909"/>
      <c r="AI607" s="909"/>
      <c r="AJ607" s="909"/>
      <c r="AK607" s="909"/>
      <c r="AL607" s="909"/>
      <c r="AM607" s="909"/>
      <c r="AN607" s="909"/>
      <c r="AO607" s="909"/>
      <c r="AP607" s="909"/>
      <c r="BA607" s="908"/>
      <c r="BB607" s="908"/>
      <c r="BG607" s="908"/>
      <c r="BH607" s="908"/>
      <c r="BM607" s="908"/>
      <c r="BN607" s="908"/>
      <c r="BS607" s="908"/>
      <c r="BT607" s="908"/>
      <c r="BY607" s="908"/>
      <c r="BZ607" s="908"/>
      <c r="CE607" s="908"/>
      <c r="CF607" s="908"/>
      <c r="CK607" s="908"/>
      <c r="CL607" s="908"/>
      <c r="CQ607" s="908"/>
      <c r="CR607" s="908"/>
      <c r="CW607" s="908"/>
      <c r="CX607" s="908"/>
      <c r="DA607" s="908"/>
      <c r="DB607" s="908"/>
      <c r="DE607" s="908"/>
      <c r="DF607" s="908"/>
      <c r="DI607" s="908"/>
      <c r="DJ607" s="908"/>
      <c r="DK607" s="920"/>
      <c r="DL607" s="920"/>
      <c r="DM607" s="921"/>
      <c r="DN607" s="921"/>
      <c r="DO607" s="920"/>
      <c r="DP607" s="920"/>
      <c r="DQ607" s="911"/>
      <c r="DR607" s="911"/>
      <c r="DS607" s="912"/>
      <c r="DT607" s="912"/>
      <c r="DU607" s="911"/>
      <c r="DV607" s="911"/>
      <c r="DW607" s="911"/>
      <c r="DX607" s="911"/>
      <c r="DY607" s="911"/>
      <c r="DZ607" s="911"/>
      <c r="EA607" s="911"/>
      <c r="EB607" s="911"/>
      <c r="EC607" s="911"/>
      <c r="ED607" s="911"/>
      <c r="EE607" s="911"/>
      <c r="EF607" s="911"/>
      <c r="EG607" s="911"/>
      <c r="EH607" s="911"/>
      <c r="EI607" s="911"/>
      <c r="EJ607" s="911"/>
      <c r="EK607" s="911"/>
      <c r="EL607" s="911"/>
      <c r="EM607" s="911"/>
      <c r="EN607" s="911"/>
      <c r="EO607" s="911"/>
      <c r="EP607" s="911"/>
      <c r="EQ607" s="911"/>
      <c r="ER607" s="911"/>
      <c r="ES607" s="911"/>
      <c r="ET607" s="911"/>
      <c r="EU607" s="911"/>
      <c r="EV607" s="911"/>
      <c r="EW607" s="911"/>
      <c r="EX607" s="911"/>
      <c r="EY607" s="911"/>
      <c r="EZ607" s="911"/>
      <c r="FA607" s="911"/>
      <c r="FB607" s="911"/>
      <c r="FC607" s="911"/>
      <c r="FD607" s="911"/>
      <c r="FE607" s="911"/>
      <c r="FF607" s="911"/>
      <c r="FG607" s="911"/>
      <c r="FH607" s="911"/>
      <c r="FI607" s="911"/>
      <c r="FJ607" s="911"/>
      <c r="FK607" s="911"/>
      <c r="FL607" s="911"/>
      <c r="FM607" s="911"/>
      <c r="FN607" s="911"/>
      <c r="FO607" s="911"/>
      <c r="FP607" s="911"/>
      <c r="FQ607" s="911"/>
      <c r="FR607" s="911"/>
      <c r="FU607" s="908"/>
      <c r="FV607" s="908"/>
      <c r="FW607" s="908"/>
      <c r="FX607" s="908"/>
      <c r="FY607" s="908"/>
      <c r="FZ607" s="908"/>
      <c r="GC607" s="908"/>
      <c r="GD607" s="908"/>
      <c r="GG607" s="908"/>
      <c r="GH607" s="908"/>
      <c r="GK607" s="908"/>
      <c r="GL607" s="908"/>
      <c r="GO607" s="908"/>
      <c r="GP607" s="908"/>
      <c r="GS607" s="908"/>
      <c r="GT607" s="908"/>
      <c r="GW607" s="908"/>
      <c r="GX607" s="908"/>
      <c r="HA607" s="908"/>
      <c r="HB607" s="908"/>
      <c r="HE607" s="908"/>
      <c r="HF607" s="908"/>
      <c r="HI607" s="908"/>
      <c r="HJ607" s="908"/>
      <c r="HM607" s="908"/>
      <c r="HN607" s="908"/>
      <c r="HQ607" s="908"/>
      <c r="HR607" s="908"/>
      <c r="HU607" s="908"/>
      <c r="HV607" s="908"/>
      <c r="HY607" s="908"/>
      <c r="HZ607" s="908"/>
      <c r="IC607" s="908"/>
      <c r="ID607" s="908"/>
      <c r="IE607" s="908"/>
      <c r="IF607" s="908"/>
      <c r="IG607" s="908"/>
      <c r="IH607" s="908"/>
      <c r="IK607" s="908"/>
      <c r="IL607" s="908"/>
      <c r="IO607" s="908"/>
      <c r="IP607" s="908"/>
      <c r="IQ607" s="908"/>
      <c r="IR607" s="908"/>
      <c r="IS607" s="908"/>
      <c r="IT607" s="908"/>
      <c r="IU607" s="908"/>
      <c r="IV607" s="908"/>
      <c r="IW607" s="908"/>
      <c r="IX607" s="908"/>
      <c r="IY607" s="908"/>
      <c r="IZ607" s="908"/>
      <c r="JA607" s="908"/>
      <c r="JB607" s="908"/>
      <c r="JC607" s="908"/>
      <c r="JD607" s="908"/>
      <c r="JE607" s="908"/>
      <c r="JF607" s="908"/>
      <c r="JG607" s="908"/>
      <c r="JH607" s="908"/>
      <c r="JI607" s="908"/>
      <c r="JJ607" s="908"/>
      <c r="JK607" s="908"/>
      <c r="JL607" s="908"/>
      <c r="JM607" s="908"/>
      <c r="JN607" s="908"/>
      <c r="JO607" s="908"/>
      <c r="JP607" s="908"/>
      <c r="JQ607" s="908"/>
      <c r="JR607" s="908"/>
      <c r="JS607" s="908"/>
      <c r="JT607" s="908"/>
      <c r="JU607" s="908"/>
      <c r="JV607" s="908"/>
      <c r="JW607" s="908"/>
      <c r="JX607" s="908"/>
      <c r="JY607" s="908"/>
      <c r="JZ607" s="908"/>
      <c r="KA607" s="908"/>
      <c r="KB607" s="908"/>
      <c r="KC607" s="908"/>
      <c r="KD607" s="908"/>
      <c r="KE607" s="908"/>
      <c r="KF607" s="908"/>
      <c r="KG607" s="908"/>
      <c r="KH607" s="908"/>
      <c r="KI607" s="908"/>
      <c r="KJ607" s="908"/>
      <c r="KK607" s="908"/>
      <c r="KL607" s="908"/>
      <c r="KM607" s="908"/>
      <c r="KN607" s="908"/>
      <c r="KS607" s="908"/>
      <c r="KT607" s="908"/>
      <c r="LE607" s="908"/>
      <c r="LF607" s="908"/>
      <c r="LK607" s="908"/>
      <c r="LL607" s="908"/>
      <c r="LW607" s="908"/>
      <c r="LX607" s="908"/>
      <c r="MU607" s="908"/>
      <c r="MV607" s="908"/>
      <c r="NA607" s="908"/>
      <c r="NB607" s="908"/>
      <c r="NG607" s="908"/>
      <c r="NH607" s="908"/>
    </row>
    <row r="608" spans="4:372" s="891" customFormat="1" x14ac:dyDescent="0.25">
      <c r="D608" s="903"/>
      <c r="AD608" s="909"/>
      <c r="AE608" s="909"/>
      <c r="AF608" s="909"/>
      <c r="AG608" s="909"/>
      <c r="AH608" s="909"/>
      <c r="AI608" s="909"/>
      <c r="AJ608" s="909"/>
      <c r="AK608" s="909"/>
      <c r="AL608" s="909"/>
      <c r="AM608" s="909"/>
      <c r="AN608" s="909"/>
      <c r="AO608" s="909"/>
      <c r="AP608" s="909"/>
      <c r="BA608" s="908"/>
      <c r="BB608" s="908"/>
      <c r="BG608" s="908"/>
      <c r="BH608" s="908"/>
      <c r="BM608" s="908"/>
      <c r="BN608" s="908"/>
      <c r="BS608" s="908"/>
      <c r="BT608" s="908"/>
      <c r="BY608" s="908"/>
      <c r="BZ608" s="908"/>
      <c r="CE608" s="908"/>
      <c r="CF608" s="908"/>
      <c r="CK608" s="908"/>
      <c r="CL608" s="908"/>
      <c r="CQ608" s="908"/>
      <c r="CR608" s="908"/>
      <c r="CW608" s="908"/>
      <c r="CX608" s="908"/>
      <c r="DA608" s="908"/>
      <c r="DB608" s="908"/>
      <c r="DE608" s="908"/>
      <c r="DF608" s="908"/>
      <c r="DI608" s="908"/>
      <c r="DJ608" s="908"/>
      <c r="DK608" s="920"/>
      <c r="DL608" s="920"/>
      <c r="DM608" s="921"/>
      <c r="DN608" s="921"/>
      <c r="DO608" s="920"/>
      <c r="DP608" s="920"/>
      <c r="DQ608" s="911"/>
      <c r="DR608" s="911"/>
      <c r="DS608" s="912"/>
      <c r="DT608" s="912"/>
      <c r="DU608" s="911"/>
      <c r="DV608" s="911"/>
      <c r="DW608" s="911"/>
      <c r="DX608" s="911"/>
      <c r="DY608" s="911"/>
      <c r="DZ608" s="911"/>
      <c r="EA608" s="911"/>
      <c r="EB608" s="911"/>
      <c r="EC608" s="911"/>
      <c r="ED608" s="911"/>
      <c r="EE608" s="911"/>
      <c r="EF608" s="911"/>
      <c r="EG608" s="911"/>
      <c r="EH608" s="911"/>
      <c r="EI608" s="911"/>
      <c r="EJ608" s="911"/>
      <c r="EK608" s="911"/>
      <c r="EL608" s="911"/>
      <c r="EM608" s="911"/>
      <c r="EN608" s="911"/>
      <c r="EO608" s="911"/>
      <c r="EP608" s="911"/>
      <c r="EQ608" s="911"/>
      <c r="ER608" s="911"/>
      <c r="ES608" s="911"/>
      <c r="ET608" s="911"/>
      <c r="EU608" s="911"/>
      <c r="EV608" s="911"/>
      <c r="EW608" s="911"/>
      <c r="EX608" s="911"/>
      <c r="EY608" s="911"/>
      <c r="EZ608" s="911"/>
      <c r="FA608" s="911"/>
      <c r="FB608" s="911"/>
      <c r="FC608" s="911"/>
      <c r="FD608" s="911"/>
      <c r="FE608" s="911"/>
      <c r="FF608" s="911"/>
      <c r="FG608" s="911"/>
      <c r="FH608" s="911"/>
      <c r="FI608" s="911"/>
      <c r="FJ608" s="911"/>
      <c r="FK608" s="911"/>
      <c r="FL608" s="911"/>
      <c r="FM608" s="911"/>
      <c r="FN608" s="911"/>
      <c r="FO608" s="911"/>
      <c r="FP608" s="911"/>
      <c r="FQ608" s="911"/>
      <c r="FR608" s="911"/>
      <c r="FU608" s="908"/>
      <c r="FV608" s="908"/>
      <c r="FW608" s="908"/>
      <c r="FX608" s="908"/>
      <c r="FY608" s="908"/>
      <c r="FZ608" s="908"/>
      <c r="GC608" s="908"/>
      <c r="GD608" s="908"/>
      <c r="GG608" s="908"/>
      <c r="GH608" s="908"/>
      <c r="GK608" s="908"/>
      <c r="GL608" s="908"/>
      <c r="GO608" s="908"/>
      <c r="GP608" s="908"/>
      <c r="GS608" s="908"/>
      <c r="GT608" s="908"/>
      <c r="GW608" s="908"/>
      <c r="GX608" s="908"/>
      <c r="HA608" s="908"/>
      <c r="HB608" s="908"/>
      <c r="HE608" s="908"/>
      <c r="HF608" s="908"/>
      <c r="HI608" s="908"/>
      <c r="HJ608" s="908"/>
      <c r="HM608" s="908"/>
      <c r="HN608" s="908"/>
      <c r="HQ608" s="908"/>
      <c r="HR608" s="908"/>
      <c r="HU608" s="908"/>
      <c r="HV608" s="908"/>
      <c r="HY608" s="908"/>
      <c r="HZ608" s="908"/>
      <c r="IC608" s="908"/>
      <c r="ID608" s="908"/>
      <c r="IE608" s="908"/>
      <c r="IF608" s="908"/>
      <c r="IG608" s="908"/>
      <c r="IH608" s="908"/>
      <c r="IK608" s="908"/>
      <c r="IL608" s="908"/>
      <c r="IO608" s="908"/>
      <c r="IP608" s="908"/>
      <c r="IQ608" s="908"/>
      <c r="IR608" s="908"/>
      <c r="IS608" s="908"/>
      <c r="IT608" s="908"/>
      <c r="IU608" s="908"/>
      <c r="IV608" s="908"/>
      <c r="IW608" s="908"/>
      <c r="IX608" s="908"/>
      <c r="IY608" s="908"/>
      <c r="IZ608" s="908"/>
      <c r="JA608" s="908"/>
      <c r="JB608" s="908"/>
      <c r="JC608" s="908"/>
      <c r="JD608" s="908"/>
      <c r="JE608" s="908"/>
      <c r="JF608" s="908"/>
      <c r="JG608" s="908"/>
      <c r="JH608" s="908"/>
      <c r="JI608" s="908"/>
      <c r="JJ608" s="908"/>
      <c r="JK608" s="908"/>
      <c r="JL608" s="908"/>
      <c r="JM608" s="908"/>
      <c r="JN608" s="908"/>
      <c r="JO608" s="908"/>
      <c r="JP608" s="908"/>
      <c r="JQ608" s="908"/>
      <c r="JR608" s="908"/>
      <c r="JS608" s="908"/>
      <c r="JT608" s="908"/>
      <c r="JU608" s="908"/>
      <c r="JV608" s="908"/>
      <c r="JW608" s="908"/>
      <c r="JX608" s="908"/>
      <c r="JY608" s="908"/>
      <c r="JZ608" s="908"/>
      <c r="KA608" s="908"/>
      <c r="KB608" s="908"/>
      <c r="KC608" s="908"/>
      <c r="KD608" s="908"/>
      <c r="KE608" s="908"/>
      <c r="KF608" s="908"/>
      <c r="KG608" s="908"/>
      <c r="KH608" s="908"/>
      <c r="KI608" s="908"/>
      <c r="KJ608" s="908"/>
      <c r="KK608" s="908"/>
      <c r="KL608" s="908"/>
      <c r="KM608" s="908"/>
      <c r="KN608" s="908"/>
      <c r="KS608" s="908"/>
      <c r="KT608" s="908"/>
      <c r="LE608" s="908"/>
      <c r="LF608" s="908"/>
      <c r="LK608" s="908"/>
      <c r="LL608" s="908"/>
      <c r="LW608" s="908"/>
      <c r="LX608" s="908"/>
      <c r="MU608" s="908"/>
      <c r="MV608" s="908"/>
      <c r="NA608" s="908"/>
      <c r="NB608" s="908"/>
      <c r="NG608" s="908"/>
      <c r="NH608" s="908"/>
    </row>
    <row r="609" spans="4:372" s="891" customFormat="1" x14ac:dyDescent="0.25">
      <c r="D609" s="903"/>
      <c r="AD609" s="909"/>
      <c r="AE609" s="909"/>
      <c r="AF609" s="909"/>
      <c r="AG609" s="909"/>
      <c r="AH609" s="909"/>
      <c r="AI609" s="909"/>
      <c r="AJ609" s="909"/>
      <c r="AK609" s="909"/>
      <c r="AL609" s="909"/>
      <c r="AM609" s="909"/>
      <c r="AN609" s="909"/>
      <c r="AO609" s="909"/>
      <c r="AP609" s="909"/>
      <c r="BA609" s="908"/>
      <c r="BB609" s="908"/>
      <c r="BG609" s="908"/>
      <c r="BH609" s="908"/>
      <c r="BM609" s="908"/>
      <c r="BN609" s="908"/>
      <c r="BS609" s="908"/>
      <c r="BT609" s="908"/>
      <c r="BY609" s="908"/>
      <c r="BZ609" s="908"/>
      <c r="CE609" s="908"/>
      <c r="CF609" s="908"/>
      <c r="CK609" s="908"/>
      <c r="CL609" s="908"/>
      <c r="CQ609" s="908"/>
      <c r="CR609" s="908"/>
      <c r="CW609" s="908"/>
      <c r="CX609" s="908"/>
      <c r="DA609" s="908"/>
      <c r="DB609" s="908"/>
      <c r="DE609" s="908"/>
      <c r="DF609" s="908"/>
      <c r="DI609" s="908"/>
      <c r="DJ609" s="908"/>
      <c r="DK609" s="920"/>
      <c r="DL609" s="920"/>
      <c r="DM609" s="921"/>
      <c r="DN609" s="921"/>
      <c r="DO609" s="920"/>
      <c r="DP609" s="920"/>
      <c r="DQ609" s="911"/>
      <c r="DR609" s="911"/>
      <c r="DS609" s="912"/>
      <c r="DT609" s="912"/>
      <c r="DU609" s="911"/>
      <c r="DV609" s="911"/>
      <c r="DW609" s="911"/>
      <c r="DX609" s="911"/>
      <c r="DY609" s="911"/>
      <c r="DZ609" s="911"/>
      <c r="EA609" s="911"/>
      <c r="EB609" s="911"/>
      <c r="EC609" s="911"/>
      <c r="ED609" s="911"/>
      <c r="EE609" s="911"/>
      <c r="EF609" s="911"/>
      <c r="EG609" s="911"/>
      <c r="EH609" s="911"/>
      <c r="EI609" s="911"/>
      <c r="EJ609" s="911"/>
      <c r="EK609" s="911"/>
      <c r="EL609" s="911"/>
      <c r="EM609" s="911"/>
      <c r="EN609" s="911"/>
      <c r="EO609" s="911"/>
      <c r="EP609" s="911"/>
      <c r="EQ609" s="911"/>
      <c r="ER609" s="911"/>
      <c r="ES609" s="911"/>
      <c r="ET609" s="911"/>
      <c r="EU609" s="911"/>
      <c r="EV609" s="911"/>
      <c r="EW609" s="911"/>
      <c r="EX609" s="911"/>
      <c r="EY609" s="911"/>
      <c r="EZ609" s="911"/>
      <c r="FA609" s="911"/>
      <c r="FB609" s="911"/>
      <c r="FC609" s="911"/>
      <c r="FD609" s="911"/>
      <c r="FE609" s="911"/>
      <c r="FF609" s="911"/>
      <c r="FG609" s="911"/>
      <c r="FH609" s="911"/>
      <c r="FI609" s="911"/>
      <c r="FJ609" s="911"/>
      <c r="FK609" s="911"/>
      <c r="FL609" s="911"/>
      <c r="FM609" s="911"/>
      <c r="FN609" s="911"/>
      <c r="FO609" s="911"/>
      <c r="FP609" s="911"/>
      <c r="FQ609" s="911"/>
      <c r="FR609" s="911"/>
      <c r="FU609" s="908"/>
      <c r="FV609" s="908"/>
      <c r="FW609" s="908"/>
      <c r="FX609" s="908"/>
      <c r="FY609" s="908"/>
      <c r="FZ609" s="908"/>
      <c r="GC609" s="908"/>
      <c r="GD609" s="908"/>
      <c r="GG609" s="908"/>
      <c r="GH609" s="908"/>
      <c r="GK609" s="908"/>
      <c r="GL609" s="908"/>
      <c r="GO609" s="908"/>
      <c r="GP609" s="908"/>
      <c r="GS609" s="908"/>
      <c r="GT609" s="908"/>
      <c r="GW609" s="908"/>
      <c r="GX609" s="908"/>
      <c r="HA609" s="908"/>
      <c r="HB609" s="908"/>
      <c r="HE609" s="908"/>
      <c r="HF609" s="908"/>
      <c r="HI609" s="908"/>
      <c r="HJ609" s="908"/>
      <c r="HM609" s="908"/>
      <c r="HN609" s="908"/>
      <c r="HQ609" s="908"/>
      <c r="HR609" s="908"/>
      <c r="HU609" s="908"/>
      <c r="HV609" s="908"/>
      <c r="HY609" s="908"/>
      <c r="HZ609" s="908"/>
      <c r="IC609" s="908"/>
      <c r="ID609" s="908"/>
      <c r="IE609" s="908"/>
      <c r="IF609" s="908"/>
      <c r="IG609" s="908"/>
      <c r="IH609" s="908"/>
      <c r="IK609" s="908"/>
      <c r="IL609" s="908"/>
      <c r="IO609" s="908"/>
      <c r="IP609" s="908"/>
      <c r="IQ609" s="908"/>
      <c r="IR609" s="908"/>
      <c r="IS609" s="908"/>
      <c r="IT609" s="908"/>
      <c r="IU609" s="908"/>
      <c r="IV609" s="908"/>
      <c r="IW609" s="908"/>
      <c r="IX609" s="908"/>
      <c r="IY609" s="908"/>
      <c r="IZ609" s="908"/>
      <c r="JA609" s="908"/>
      <c r="JB609" s="908"/>
      <c r="JC609" s="908"/>
      <c r="JD609" s="908"/>
      <c r="JE609" s="908"/>
      <c r="JF609" s="908"/>
      <c r="JG609" s="908"/>
      <c r="JH609" s="908"/>
      <c r="JI609" s="908"/>
      <c r="JJ609" s="908"/>
      <c r="JK609" s="908"/>
      <c r="JL609" s="908"/>
      <c r="JM609" s="908"/>
      <c r="JN609" s="908"/>
      <c r="JO609" s="908"/>
      <c r="JP609" s="908"/>
      <c r="JQ609" s="908"/>
      <c r="JR609" s="908"/>
      <c r="JS609" s="908"/>
      <c r="JT609" s="908"/>
      <c r="JU609" s="908"/>
      <c r="JV609" s="908"/>
      <c r="JW609" s="908"/>
      <c r="JX609" s="908"/>
      <c r="JY609" s="908"/>
      <c r="JZ609" s="908"/>
      <c r="KA609" s="908"/>
      <c r="KB609" s="908"/>
      <c r="KC609" s="908"/>
      <c r="KD609" s="908"/>
      <c r="KE609" s="908"/>
      <c r="KF609" s="908"/>
      <c r="KG609" s="908"/>
      <c r="KH609" s="908"/>
      <c r="KI609" s="908"/>
      <c r="KJ609" s="908"/>
      <c r="KK609" s="908"/>
      <c r="KL609" s="908"/>
      <c r="KM609" s="908"/>
      <c r="KN609" s="908"/>
      <c r="KS609" s="908"/>
      <c r="KT609" s="908"/>
      <c r="LE609" s="908"/>
      <c r="LF609" s="908"/>
      <c r="LK609" s="908"/>
      <c r="LL609" s="908"/>
      <c r="LW609" s="908"/>
      <c r="LX609" s="908"/>
      <c r="MU609" s="908"/>
      <c r="MV609" s="908"/>
      <c r="NA609" s="908"/>
      <c r="NB609" s="908"/>
      <c r="NG609" s="908"/>
      <c r="NH609" s="908"/>
    </row>
    <row r="610" spans="4:372" s="891" customFormat="1" x14ac:dyDescent="0.25">
      <c r="D610" s="903"/>
      <c r="AD610" s="909"/>
      <c r="AE610" s="909"/>
      <c r="AF610" s="909"/>
      <c r="AG610" s="909"/>
      <c r="AH610" s="909"/>
      <c r="AI610" s="909"/>
      <c r="AJ610" s="909"/>
      <c r="AK610" s="909"/>
      <c r="AL610" s="909"/>
      <c r="AM610" s="909"/>
      <c r="AN610" s="909"/>
      <c r="AO610" s="909"/>
      <c r="AP610" s="909"/>
      <c r="BA610" s="908"/>
      <c r="BB610" s="908"/>
      <c r="BG610" s="908"/>
      <c r="BH610" s="908"/>
      <c r="BM610" s="908"/>
      <c r="BN610" s="908"/>
      <c r="BS610" s="908"/>
      <c r="BT610" s="908"/>
      <c r="BY610" s="908"/>
      <c r="BZ610" s="908"/>
      <c r="CE610" s="908"/>
      <c r="CF610" s="908"/>
      <c r="CK610" s="908"/>
      <c r="CL610" s="908"/>
      <c r="CQ610" s="908"/>
      <c r="CR610" s="908"/>
      <c r="CW610" s="908"/>
      <c r="CX610" s="908"/>
      <c r="DA610" s="908"/>
      <c r="DB610" s="908"/>
      <c r="DE610" s="908"/>
      <c r="DF610" s="908"/>
      <c r="DI610" s="908"/>
      <c r="DJ610" s="908"/>
      <c r="DK610" s="920"/>
      <c r="DL610" s="920"/>
      <c r="DM610" s="921"/>
      <c r="DN610" s="921"/>
      <c r="DO610" s="920"/>
      <c r="DP610" s="920"/>
      <c r="DQ610" s="911"/>
      <c r="DR610" s="911"/>
      <c r="DS610" s="912"/>
      <c r="DT610" s="912"/>
      <c r="DU610" s="911"/>
      <c r="DV610" s="911"/>
      <c r="DW610" s="911"/>
      <c r="DX610" s="911"/>
      <c r="DY610" s="911"/>
      <c r="DZ610" s="911"/>
      <c r="EA610" s="911"/>
      <c r="EB610" s="911"/>
      <c r="EC610" s="911"/>
      <c r="ED610" s="911"/>
      <c r="EE610" s="911"/>
      <c r="EF610" s="911"/>
      <c r="EG610" s="911"/>
      <c r="EH610" s="911"/>
      <c r="EI610" s="911"/>
      <c r="EJ610" s="911"/>
      <c r="EK610" s="911"/>
      <c r="EL610" s="911"/>
      <c r="EM610" s="911"/>
      <c r="EN610" s="911"/>
      <c r="EO610" s="911"/>
      <c r="EP610" s="911"/>
      <c r="EQ610" s="911"/>
      <c r="ER610" s="911"/>
      <c r="ES610" s="911"/>
      <c r="ET610" s="911"/>
      <c r="EU610" s="911"/>
      <c r="EV610" s="911"/>
      <c r="EW610" s="911"/>
      <c r="EX610" s="911"/>
      <c r="EY610" s="911"/>
      <c r="EZ610" s="911"/>
      <c r="FA610" s="911"/>
      <c r="FB610" s="911"/>
      <c r="FC610" s="911"/>
      <c r="FD610" s="911"/>
      <c r="FE610" s="911"/>
      <c r="FF610" s="911"/>
      <c r="FG610" s="911"/>
      <c r="FH610" s="911"/>
      <c r="FI610" s="911"/>
      <c r="FJ610" s="911"/>
      <c r="FK610" s="911"/>
      <c r="FL610" s="911"/>
      <c r="FM610" s="911"/>
      <c r="FN610" s="911"/>
      <c r="FO610" s="911"/>
      <c r="FP610" s="911"/>
      <c r="FQ610" s="911"/>
      <c r="FR610" s="911"/>
      <c r="FU610" s="908"/>
      <c r="FV610" s="908"/>
      <c r="FW610" s="908"/>
      <c r="FX610" s="908"/>
      <c r="FY610" s="908"/>
      <c r="FZ610" s="908"/>
      <c r="GC610" s="908"/>
      <c r="GD610" s="908"/>
      <c r="GG610" s="908"/>
      <c r="GH610" s="908"/>
      <c r="GK610" s="908"/>
      <c r="GL610" s="908"/>
      <c r="GO610" s="908"/>
      <c r="GP610" s="908"/>
      <c r="GS610" s="908"/>
      <c r="GT610" s="908"/>
      <c r="GW610" s="908"/>
      <c r="GX610" s="908"/>
      <c r="HA610" s="908"/>
      <c r="HB610" s="908"/>
      <c r="HE610" s="908"/>
      <c r="HF610" s="908"/>
      <c r="HI610" s="908"/>
      <c r="HJ610" s="908"/>
      <c r="HM610" s="908"/>
      <c r="HN610" s="908"/>
      <c r="HQ610" s="908"/>
      <c r="HR610" s="908"/>
      <c r="HU610" s="908"/>
      <c r="HV610" s="908"/>
      <c r="HY610" s="908"/>
      <c r="HZ610" s="908"/>
      <c r="IC610" s="908"/>
      <c r="ID610" s="908"/>
      <c r="IE610" s="908"/>
      <c r="IF610" s="908"/>
      <c r="IG610" s="908"/>
      <c r="IH610" s="908"/>
      <c r="IK610" s="908"/>
      <c r="IL610" s="908"/>
      <c r="IO610" s="908"/>
      <c r="IP610" s="908"/>
      <c r="IQ610" s="908"/>
      <c r="IR610" s="908"/>
      <c r="IS610" s="908"/>
      <c r="IT610" s="908"/>
      <c r="IU610" s="908"/>
      <c r="IV610" s="908"/>
      <c r="IW610" s="908"/>
      <c r="IX610" s="908"/>
      <c r="IY610" s="908"/>
      <c r="IZ610" s="908"/>
      <c r="JA610" s="908"/>
      <c r="JB610" s="908"/>
      <c r="JC610" s="908"/>
      <c r="JD610" s="908"/>
      <c r="JE610" s="908"/>
      <c r="JF610" s="908"/>
      <c r="JG610" s="908"/>
      <c r="JH610" s="908"/>
      <c r="JI610" s="908"/>
      <c r="JJ610" s="908"/>
      <c r="JK610" s="908"/>
      <c r="JL610" s="908"/>
      <c r="JM610" s="908"/>
      <c r="JN610" s="908"/>
      <c r="JO610" s="908"/>
      <c r="JP610" s="908"/>
      <c r="JQ610" s="908"/>
      <c r="JR610" s="908"/>
      <c r="JS610" s="908"/>
      <c r="JT610" s="908"/>
      <c r="JU610" s="908"/>
      <c r="JV610" s="908"/>
      <c r="JW610" s="908"/>
      <c r="JX610" s="908"/>
      <c r="JY610" s="908"/>
      <c r="JZ610" s="908"/>
      <c r="KA610" s="908"/>
      <c r="KB610" s="908"/>
      <c r="KC610" s="908"/>
      <c r="KD610" s="908"/>
      <c r="KE610" s="908"/>
      <c r="KF610" s="908"/>
      <c r="KG610" s="908"/>
      <c r="KH610" s="908"/>
      <c r="KI610" s="908"/>
      <c r="KJ610" s="908"/>
      <c r="KK610" s="908"/>
      <c r="KL610" s="908"/>
      <c r="KM610" s="908"/>
      <c r="KN610" s="908"/>
      <c r="KS610" s="908"/>
      <c r="KT610" s="908"/>
      <c r="LE610" s="908"/>
      <c r="LF610" s="908"/>
      <c r="LK610" s="908"/>
      <c r="LL610" s="908"/>
      <c r="LW610" s="908"/>
      <c r="LX610" s="908"/>
      <c r="MU610" s="908"/>
      <c r="MV610" s="908"/>
      <c r="NA610" s="908"/>
      <c r="NB610" s="908"/>
      <c r="NG610" s="908"/>
      <c r="NH610" s="908"/>
    </row>
    <row r="611" spans="4:372" s="891" customFormat="1" x14ac:dyDescent="0.25">
      <c r="D611" s="903"/>
      <c r="AD611" s="909"/>
      <c r="AE611" s="909"/>
      <c r="AF611" s="909"/>
      <c r="AG611" s="909"/>
      <c r="AH611" s="909"/>
      <c r="AI611" s="909"/>
      <c r="AJ611" s="909"/>
      <c r="AK611" s="909"/>
      <c r="AL611" s="909"/>
      <c r="AM611" s="909"/>
      <c r="AN611" s="909"/>
      <c r="AO611" s="909"/>
      <c r="AP611" s="909"/>
      <c r="BA611" s="908"/>
      <c r="BB611" s="908"/>
      <c r="BG611" s="908"/>
      <c r="BH611" s="908"/>
      <c r="BM611" s="908"/>
      <c r="BN611" s="908"/>
      <c r="BS611" s="908"/>
      <c r="BT611" s="908"/>
      <c r="BY611" s="908"/>
      <c r="BZ611" s="908"/>
      <c r="CE611" s="908"/>
      <c r="CF611" s="908"/>
      <c r="CK611" s="908"/>
      <c r="CL611" s="908"/>
      <c r="CQ611" s="908"/>
      <c r="CR611" s="908"/>
      <c r="CW611" s="908"/>
      <c r="CX611" s="908"/>
      <c r="DA611" s="908"/>
      <c r="DB611" s="908"/>
      <c r="DE611" s="908"/>
      <c r="DF611" s="908"/>
      <c r="DI611" s="908"/>
      <c r="DJ611" s="908"/>
      <c r="DK611" s="920"/>
      <c r="DL611" s="920"/>
      <c r="DM611" s="921"/>
      <c r="DN611" s="921"/>
      <c r="DO611" s="920"/>
      <c r="DP611" s="920"/>
      <c r="DQ611" s="911"/>
      <c r="DR611" s="911"/>
      <c r="DS611" s="912"/>
      <c r="DT611" s="912"/>
      <c r="DU611" s="911"/>
      <c r="DV611" s="911"/>
      <c r="DW611" s="911"/>
      <c r="DX611" s="911"/>
      <c r="DY611" s="911"/>
      <c r="DZ611" s="911"/>
      <c r="EA611" s="911"/>
      <c r="EB611" s="911"/>
      <c r="EC611" s="911"/>
      <c r="ED611" s="911"/>
      <c r="EE611" s="911"/>
      <c r="EF611" s="911"/>
      <c r="EG611" s="911"/>
      <c r="EH611" s="911"/>
      <c r="EI611" s="911"/>
      <c r="EJ611" s="911"/>
      <c r="EK611" s="911"/>
      <c r="EL611" s="911"/>
      <c r="EM611" s="911"/>
      <c r="EN611" s="911"/>
      <c r="EO611" s="911"/>
      <c r="EP611" s="911"/>
      <c r="EQ611" s="911"/>
      <c r="ER611" s="911"/>
      <c r="ES611" s="911"/>
      <c r="ET611" s="911"/>
      <c r="EU611" s="911"/>
      <c r="EV611" s="911"/>
      <c r="EW611" s="911"/>
      <c r="EX611" s="911"/>
      <c r="EY611" s="911"/>
      <c r="EZ611" s="911"/>
      <c r="FA611" s="911"/>
      <c r="FB611" s="911"/>
      <c r="FC611" s="911"/>
      <c r="FD611" s="911"/>
      <c r="FE611" s="911"/>
      <c r="FF611" s="911"/>
      <c r="FG611" s="911"/>
      <c r="FH611" s="911"/>
      <c r="FI611" s="911"/>
      <c r="FJ611" s="911"/>
      <c r="FK611" s="911"/>
      <c r="FL611" s="911"/>
      <c r="FM611" s="911"/>
      <c r="FN611" s="911"/>
      <c r="FO611" s="911"/>
      <c r="FP611" s="911"/>
      <c r="FQ611" s="911"/>
      <c r="FR611" s="911"/>
      <c r="FU611" s="908"/>
      <c r="FV611" s="908"/>
      <c r="FW611" s="908"/>
      <c r="FX611" s="908"/>
      <c r="FY611" s="908"/>
      <c r="FZ611" s="908"/>
      <c r="GC611" s="908"/>
      <c r="GD611" s="908"/>
      <c r="GG611" s="908"/>
      <c r="GH611" s="908"/>
      <c r="GK611" s="908"/>
      <c r="GL611" s="908"/>
      <c r="GO611" s="908"/>
      <c r="GP611" s="908"/>
      <c r="GS611" s="908"/>
      <c r="GT611" s="908"/>
      <c r="GW611" s="908"/>
      <c r="GX611" s="908"/>
      <c r="HA611" s="908"/>
      <c r="HB611" s="908"/>
      <c r="HE611" s="908"/>
      <c r="HF611" s="908"/>
      <c r="HI611" s="908"/>
      <c r="HJ611" s="908"/>
      <c r="HM611" s="908"/>
      <c r="HN611" s="908"/>
      <c r="HQ611" s="908"/>
      <c r="HR611" s="908"/>
      <c r="HU611" s="908"/>
      <c r="HV611" s="908"/>
      <c r="HY611" s="908"/>
      <c r="HZ611" s="908"/>
      <c r="IC611" s="908"/>
      <c r="ID611" s="908"/>
      <c r="IE611" s="908"/>
      <c r="IF611" s="908"/>
      <c r="IG611" s="908"/>
      <c r="IH611" s="908"/>
      <c r="IK611" s="908"/>
      <c r="IL611" s="908"/>
      <c r="IO611" s="908"/>
      <c r="IP611" s="908"/>
      <c r="IQ611" s="908"/>
      <c r="IR611" s="908"/>
      <c r="IS611" s="908"/>
      <c r="IT611" s="908"/>
      <c r="IU611" s="908"/>
      <c r="IV611" s="908"/>
      <c r="IW611" s="908"/>
      <c r="IX611" s="908"/>
      <c r="IY611" s="908"/>
      <c r="IZ611" s="908"/>
      <c r="JA611" s="908"/>
      <c r="JB611" s="908"/>
      <c r="JC611" s="908"/>
      <c r="JD611" s="908"/>
      <c r="JE611" s="908"/>
      <c r="JF611" s="908"/>
      <c r="JG611" s="908"/>
      <c r="JH611" s="908"/>
      <c r="JI611" s="908"/>
      <c r="JJ611" s="908"/>
      <c r="JK611" s="908"/>
      <c r="JL611" s="908"/>
      <c r="JM611" s="908"/>
      <c r="JN611" s="908"/>
      <c r="JO611" s="908"/>
      <c r="JP611" s="908"/>
      <c r="JQ611" s="908"/>
      <c r="JR611" s="908"/>
      <c r="JS611" s="908"/>
      <c r="JT611" s="908"/>
      <c r="JU611" s="908"/>
      <c r="JV611" s="908"/>
      <c r="JW611" s="908"/>
      <c r="JX611" s="908"/>
      <c r="JY611" s="908"/>
      <c r="JZ611" s="908"/>
      <c r="KA611" s="908"/>
      <c r="KB611" s="908"/>
      <c r="KC611" s="908"/>
      <c r="KD611" s="908"/>
      <c r="KE611" s="908"/>
      <c r="KF611" s="908"/>
      <c r="KG611" s="908"/>
      <c r="KH611" s="908"/>
      <c r="KI611" s="908"/>
      <c r="KJ611" s="908"/>
      <c r="KK611" s="908"/>
      <c r="KL611" s="908"/>
      <c r="KM611" s="908"/>
      <c r="KN611" s="908"/>
      <c r="KS611" s="908"/>
      <c r="KT611" s="908"/>
      <c r="LE611" s="908"/>
      <c r="LF611" s="908"/>
      <c r="LK611" s="908"/>
      <c r="LL611" s="908"/>
      <c r="LW611" s="908"/>
      <c r="LX611" s="908"/>
      <c r="MU611" s="908"/>
      <c r="MV611" s="908"/>
      <c r="NA611" s="908"/>
      <c r="NB611" s="908"/>
      <c r="NG611" s="908"/>
      <c r="NH611" s="908"/>
    </row>
  </sheetData>
  <autoFilter ref="A6:PF496">
    <filterColumn colId="5" showButton="0"/>
    <filterColumn colId="6" showButton="0"/>
    <filterColumn colId="41">
      <filters>
        <filter val="Residential"/>
      </filters>
    </filterColumn>
    <sortState ref="A10:PF438">
      <sortCondition ref="AF6:AF496"/>
    </sortState>
  </autoFilter>
  <dataConsolidate/>
  <mergeCells count="134">
    <mergeCell ref="Z5:AB5"/>
    <mergeCell ref="KC5:KF5"/>
    <mergeCell ref="ME3:MH3"/>
    <mergeCell ref="MK3:MN3"/>
    <mergeCell ref="LS5:LV5"/>
    <mergeCell ref="LY5:MB5"/>
    <mergeCell ref="ME5:MH5"/>
    <mergeCell ref="MK5:MN5"/>
    <mergeCell ref="LM3:LP3"/>
    <mergeCell ref="LG5:LJ5"/>
    <mergeCell ref="LM5:LP5"/>
    <mergeCell ref="LS3:LV3"/>
    <mergeCell ref="LY3:MB3"/>
    <mergeCell ref="KC3:KF3"/>
    <mergeCell ref="CY3:DB3"/>
    <mergeCell ref="DE3:DH3"/>
    <mergeCell ref="CY5:DB5"/>
    <mergeCell ref="DE5:DH5"/>
    <mergeCell ref="BI3:BL3"/>
    <mergeCell ref="BI5:BL5"/>
    <mergeCell ref="BC5:BF5"/>
    <mergeCell ref="DQ5:DT5"/>
    <mergeCell ref="CM3:CP3"/>
    <mergeCell ref="CM5:CP5"/>
    <mergeCell ref="MW3:MZ3"/>
    <mergeCell ref="MW5:MZ5"/>
    <mergeCell ref="HU3:HX3"/>
    <mergeCell ref="HU5:HX5"/>
    <mergeCell ref="EI3:EL3"/>
    <mergeCell ref="EI5:EL5"/>
    <mergeCell ref="EO3:ER3"/>
    <mergeCell ref="EO5:ER5"/>
    <mergeCell ref="EU3:EX3"/>
    <mergeCell ref="FA3:FD3"/>
    <mergeCell ref="FG3:FJ3"/>
    <mergeCell ref="FM3:FP3"/>
    <mergeCell ref="HI5:HL5"/>
    <mergeCell ref="HO5:HR5"/>
    <mergeCell ref="GW3:GZ3"/>
    <mergeCell ref="GW5:GZ5"/>
    <mergeCell ref="KI3:KL3"/>
    <mergeCell ref="KI5:KL5"/>
    <mergeCell ref="KU3:KX3"/>
    <mergeCell ref="HC5:HF5"/>
    <mergeCell ref="GK3:GN3"/>
    <mergeCell ref="IG3:IJ3"/>
    <mergeCell ref="FS5:FV5"/>
    <mergeCell ref="OA3:OD3"/>
    <mergeCell ref="IM3:IP3"/>
    <mergeCell ref="OM5:OP5"/>
    <mergeCell ref="OA5:OD5"/>
    <mergeCell ref="OM3:OP3"/>
    <mergeCell ref="MQ3:MT3"/>
    <mergeCell ref="NI3:NL3"/>
    <mergeCell ref="MQ5:MT5"/>
    <mergeCell ref="IS3:IV3"/>
    <mergeCell ref="IS5:IV5"/>
    <mergeCell ref="IY3:JB3"/>
    <mergeCell ref="IY5:JB5"/>
    <mergeCell ref="JE3:JH3"/>
    <mergeCell ref="JE5:JH5"/>
    <mergeCell ref="JK3:JN3"/>
    <mergeCell ref="JK5:JN5"/>
    <mergeCell ref="OE3:OH3"/>
    <mergeCell ref="OI5:OL5"/>
    <mergeCell ref="LG3:LJ3"/>
    <mergeCell ref="LA3:LD3"/>
    <mergeCell ref="LA5:LD5"/>
    <mergeCell ref="JW3:JZ3"/>
    <mergeCell ref="JW5:JZ5"/>
    <mergeCell ref="KU5:KX5"/>
    <mergeCell ref="PC5:PF5"/>
    <mergeCell ref="IM5:IP5"/>
    <mergeCell ref="OE5:OH5"/>
    <mergeCell ref="KO3:KR3"/>
    <mergeCell ref="KO5:KR5"/>
    <mergeCell ref="NI5:NL5"/>
    <mergeCell ref="NW3:NZ3"/>
    <mergeCell ref="NC3:NF3"/>
    <mergeCell ref="NC5:NF5"/>
    <mergeCell ref="OI3:OL3"/>
    <mergeCell ref="NO3:NR3"/>
    <mergeCell ref="JQ3:JT3"/>
    <mergeCell ref="JQ5:JT5"/>
    <mergeCell ref="PC3:PF3"/>
    <mergeCell ref="NW5:NZ5"/>
    <mergeCell ref="NS5:NV5"/>
    <mergeCell ref="NO5:NR5"/>
    <mergeCell ref="NS3:NV3"/>
    <mergeCell ref="OY3:PB3"/>
    <mergeCell ref="OY5:PB5"/>
    <mergeCell ref="OQ3:OT3"/>
    <mergeCell ref="OU3:OX3"/>
    <mergeCell ref="OQ5:OT5"/>
    <mergeCell ref="OU5:OX5"/>
    <mergeCell ref="BO3:BR3"/>
    <mergeCell ref="BO5:BR5"/>
    <mergeCell ref="BU3:BX3"/>
    <mergeCell ref="BU5:BX5"/>
    <mergeCell ref="IG5:IJ5"/>
    <mergeCell ref="DW5:DZ5"/>
    <mergeCell ref="EC3:EF3"/>
    <mergeCell ref="EC5:EF5"/>
    <mergeCell ref="GE5:GH5"/>
    <mergeCell ref="GK5:GN5"/>
    <mergeCell ref="GQ3:GT3"/>
    <mergeCell ref="HC3:HF3"/>
    <mergeCell ref="HI3:HL3"/>
    <mergeCell ref="HO3:HR3"/>
    <mergeCell ref="GQ5:GT5"/>
    <mergeCell ref="AV3:AV5"/>
    <mergeCell ref="AW3:AZ3"/>
    <mergeCell ref="AW5:AZ5"/>
    <mergeCell ref="DQ3:DT3"/>
    <mergeCell ref="FS3:FV3"/>
    <mergeCell ref="IA3:ID3"/>
    <mergeCell ref="IA5:ID5"/>
    <mergeCell ref="BC3:BF3"/>
    <mergeCell ref="CA3:CD3"/>
    <mergeCell ref="CA5:CD5"/>
    <mergeCell ref="CG3:CJ3"/>
    <mergeCell ref="CG5:CJ5"/>
    <mergeCell ref="CS3:CV3"/>
    <mergeCell ref="CS5:CV5"/>
    <mergeCell ref="DK3:DN3"/>
    <mergeCell ref="DK5:DN5"/>
    <mergeCell ref="DW3:DZ3"/>
    <mergeCell ref="EU5:EX5"/>
    <mergeCell ref="FA5:FD5"/>
    <mergeCell ref="FG5:FJ5"/>
    <mergeCell ref="FM5:FP5"/>
    <mergeCell ref="FY3:GB3"/>
    <mergeCell ref="FY5:GB5"/>
    <mergeCell ref="GE3:GH3"/>
  </mergeCells>
  <pageMargins left="0.7" right="0.7" top="0.75" bottom="0.75" header="0.3" footer="0.3"/>
  <pageSetup paperSize="9" orientation="portrait" horizontalDpi="4294967293"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14:formula1>
            <xm:f>Dropdown!#REF!</xm:f>
          </x14:formula1>
          <xm:sqref>B7:B493</xm:sqref>
        </x14:dataValidation>
        <x14:dataValidation type="list" allowBlank="1" showInputMessage="1" showErrorMessage="1">
          <x14:formula1>
            <xm:f>Dropdown!#REF!</xm:f>
          </x14:formula1>
          <xm:sqref>AL495:AL1048576 AL1:AL6</xm:sqref>
        </x14:dataValidation>
        <x14:dataValidation type="list" allowBlank="1" showInputMessage="1" showErrorMessage="1">
          <x14:formula1>
            <xm:f>Dropdown!$AM$3:$AM$16</xm:f>
          </x14:formula1>
          <xm:sqref>AP7:AP493</xm:sqref>
        </x14:dataValidation>
        <x14:dataValidation type="list" allowBlank="1" showInputMessage="1" showErrorMessage="1">
          <x14:formula1>
            <xm:f>Dropdown!$AE$3:$AE$7</xm:f>
          </x14:formula1>
          <xm:sqref>AM7:AM494</xm:sqref>
        </x14:dataValidation>
        <x14:dataValidation type="list" allowBlank="1" showInputMessage="1" showErrorMessage="1">
          <x14:formula1>
            <xm:f>Dropdown!$AJ$3:$AJ$7</xm:f>
          </x14:formula1>
          <xm:sqref>AO7:AO494</xm:sqref>
        </x14:dataValidation>
        <x14:dataValidation type="list" allowBlank="1" showInputMessage="1" showErrorMessage="1">
          <x14:formula1>
            <xm:f>Dropdown!$AG$3:$AG$6</xm:f>
          </x14:formula1>
          <xm:sqref>AN7:AN494</xm:sqref>
        </x14:dataValidation>
        <x14:dataValidation type="list" allowBlank="1" showInputMessage="1" showErrorMessage="1">
          <x14:formula1>
            <xm:f>Dropdown!$AC$3:$AC$5</xm:f>
          </x14:formula1>
          <xm:sqref>AL7:AL494</xm:sqref>
        </x14:dataValidation>
        <x14:dataValidation type="list" allowBlank="1" showInputMessage="1" showErrorMessage="1">
          <x14:formula1>
            <xm:f>Dropdown!$AA$3:$AA$5</xm:f>
          </x14:formula1>
          <xm:sqref>AK7:AK494</xm:sqref>
        </x14:dataValidation>
        <x14:dataValidation type="list" allowBlank="1" showInputMessage="1" showErrorMessage="1">
          <x14:formula1>
            <xm:f>Dropdown!$Y$3:$Y$6</xm:f>
          </x14:formula1>
          <xm:sqref>AJ7:AJ494</xm:sqref>
        </x14:dataValidation>
        <x14:dataValidation type="list" allowBlank="1" showInputMessage="1" showErrorMessage="1">
          <x14:formula1>
            <xm:f>Dropdown!$W$3:$W$6</xm:f>
          </x14:formula1>
          <xm:sqref>AI7:AI494</xm:sqref>
        </x14:dataValidation>
        <x14:dataValidation type="list" allowBlank="1" showInputMessage="1" showErrorMessage="1">
          <x14:formula1>
            <xm:f>Dropdown!$U$3:$U$6</xm:f>
          </x14:formula1>
          <xm:sqref>AH7:AH494</xm:sqref>
        </x14:dataValidation>
        <x14:dataValidation type="list" allowBlank="1" showInputMessage="1" showErrorMessage="1">
          <x14:formula1>
            <xm:f>Dropdown!$N$66:$N$98</xm:f>
          </x14:formula1>
          <xm:sqref>AG7:AG494</xm:sqref>
        </x14:dataValidation>
        <x14:dataValidation type="list" allowBlank="1" showInputMessage="1" showErrorMessage="1">
          <x14:formula1>
            <xm:f>Dropdown!$E$2:$L$2</xm:f>
          </x14:formula1>
          <xm:sqref>AF7:AF494</xm:sqref>
        </x14:dataValidation>
        <x14:dataValidation type="list" allowBlank="1" showInputMessage="1" showErrorMessage="1">
          <x14:formula1>
            <xm:f>Dropdown!$C$3:$C$6</xm:f>
          </x14:formula1>
          <xm:sqref>AE7:AE494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OI328"/>
  <sheetViews>
    <sheetView topLeftCell="BL1" zoomScale="70" zoomScaleNormal="70" workbookViewId="0">
      <selection activeCell="BP8" sqref="BP8"/>
    </sheetView>
  </sheetViews>
  <sheetFormatPr defaultColWidth="0" defaultRowHeight="15" zeroHeight="1" outlineLevelRow="3" outlineLevelCol="1" x14ac:dyDescent="0.25"/>
  <cols>
    <col min="1" max="1" width="12.5703125" style="21" customWidth="1"/>
    <col min="2" max="2" width="14.85546875" style="21" customWidth="1"/>
    <col min="3" max="3" width="25.85546875" style="21" customWidth="1" outlineLevel="1"/>
    <col min="4" max="4" width="9.7109375" style="21" customWidth="1" outlineLevel="1"/>
    <col min="5" max="5" width="11.7109375" style="21" customWidth="1" outlineLevel="1"/>
    <col min="6" max="6" width="8.5703125" style="21" customWidth="1" outlineLevel="1"/>
    <col min="7" max="7" width="9.5703125" style="21" customWidth="1" outlineLevel="1"/>
    <col min="8" max="8" width="12.85546875" style="21" customWidth="1" outlineLevel="1"/>
    <col min="9" max="9" width="12.5703125" style="21" customWidth="1" outlineLevel="1"/>
    <col min="10" max="10" width="7.7109375" style="21" customWidth="1" outlineLevel="1"/>
    <col min="11" max="11" width="15.85546875" style="21" customWidth="1" outlineLevel="1"/>
    <col min="12" max="12" width="13.140625" style="21" customWidth="1" outlineLevel="1"/>
    <col min="13" max="13" width="18.7109375" style="21" customWidth="1" outlineLevel="1"/>
    <col min="14" max="14" width="11.28515625" style="21" customWidth="1" outlineLevel="1"/>
    <col min="15" max="15" width="25.85546875" style="21" customWidth="1"/>
    <col min="16" max="16" width="17.140625" style="21" customWidth="1" outlineLevel="1"/>
    <col min="17" max="17" width="42.5703125" style="21" customWidth="1" outlineLevel="1"/>
    <col min="18" max="18" width="22.42578125" style="21" customWidth="1" outlineLevel="1"/>
    <col min="19" max="19" width="36" style="21" customWidth="1" outlineLevel="1"/>
    <col min="20" max="20" width="11.5703125" style="21" bestFit="1" customWidth="1"/>
    <col min="21" max="21" width="12.140625" style="21" customWidth="1"/>
    <col min="22" max="22" width="14.42578125" style="21" customWidth="1"/>
    <col min="23" max="24" width="11.28515625" style="21" customWidth="1" outlineLevel="1"/>
    <col min="25" max="26" width="11.28515625" style="21" customWidth="1"/>
    <col min="27" max="28" width="11.28515625" style="21" customWidth="1" outlineLevel="1"/>
    <col min="29" max="29" width="11.28515625" style="21" customWidth="1"/>
    <col min="30" max="30" width="11.28515625" style="21" customWidth="1" outlineLevel="1"/>
    <col min="31" max="31" width="14.42578125" style="21" customWidth="1" outlineLevel="1"/>
    <col min="32" max="33" width="11.28515625" style="21" customWidth="1"/>
    <col min="34" max="35" width="11.28515625" style="21" customWidth="1" outlineLevel="1"/>
    <col min="36" max="36" width="11.28515625" style="21" customWidth="1"/>
    <col min="37" max="38" width="11.28515625" style="21" customWidth="1" outlineLevel="1"/>
    <col min="39" max="39" width="11.28515625" style="21" customWidth="1"/>
    <col min="40" max="40" width="10.42578125" style="21" hidden="1" customWidth="1"/>
    <col min="41" max="46" width="10.42578125" style="21" customWidth="1" outlineLevel="1"/>
    <col min="47" max="47" width="13.42578125" style="21" customWidth="1" outlineLevel="1"/>
    <col min="48" max="48" width="19" style="21" customWidth="1" outlineLevel="1"/>
    <col min="49" max="55" width="10.42578125" style="21" customWidth="1" outlineLevel="1"/>
    <col min="56" max="59" width="22.42578125" style="21" customWidth="1" outlineLevel="1"/>
    <col min="60" max="60" width="14.85546875" style="21" customWidth="1" outlineLevel="1"/>
    <col min="61" max="61" width="14.85546875" style="303" customWidth="1" outlineLevel="1"/>
    <col min="62" max="64" width="16.5703125" style="21" customWidth="1" outlineLevel="1"/>
    <col min="65" max="67" width="13.7109375" style="21" customWidth="1" outlineLevel="1"/>
    <col min="68" max="68" width="25.85546875" style="21" customWidth="1"/>
    <col min="69" max="71" width="7.42578125" style="21" customWidth="1"/>
    <col min="72" max="72" width="11" style="21" customWidth="1"/>
    <col min="73" max="81" width="7.42578125" style="21" customWidth="1"/>
    <col min="82" max="82" width="9.28515625" style="21" customWidth="1"/>
    <col min="83" max="83" width="7.42578125" style="21" customWidth="1"/>
    <col min="84" max="84" width="8.42578125" style="21" customWidth="1"/>
    <col min="85" max="92" width="7.42578125" style="21" customWidth="1"/>
    <col min="93" max="110" width="7.42578125" style="21" customWidth="1" outlineLevel="1"/>
    <col min="111" max="116" width="7.42578125" style="21" customWidth="1"/>
    <col min="117" max="134" width="7.42578125" style="21" hidden="1" customWidth="1" outlineLevel="1"/>
    <col min="135" max="135" width="7.42578125" style="21" customWidth="1" collapsed="1"/>
    <col min="136" max="152" width="7.42578125" style="21" customWidth="1"/>
    <col min="153" max="170" width="7.42578125" style="21" customWidth="1" outlineLevel="1"/>
    <col min="171" max="176" width="7.42578125" style="21" customWidth="1"/>
    <col min="177" max="194" width="7.42578125" style="21" customWidth="1" outlineLevel="1"/>
    <col min="195" max="206" width="7.42578125" style="21" customWidth="1"/>
    <col min="207" max="224" width="7.42578125" style="21" customWidth="1" outlineLevel="1"/>
    <col min="225" max="230" width="7.42578125" style="21" customWidth="1"/>
    <col min="231" max="248" width="7.42578125" style="21" customWidth="1" outlineLevel="1"/>
    <col min="249" max="254" width="7.42578125" style="21" customWidth="1"/>
    <col min="255" max="266" width="7.42578125" style="21" customWidth="1" outlineLevel="1"/>
    <col min="267" max="278" width="7.42578125" style="21" customWidth="1"/>
    <col min="279" max="296" width="7.42578125" style="21" customWidth="1" outlineLevel="1"/>
    <col min="297" max="302" width="7.42578125" style="21" customWidth="1"/>
    <col min="303" max="320" width="7.42578125" style="21" customWidth="1" outlineLevel="1"/>
    <col min="321" max="332" width="7.42578125" style="21" customWidth="1"/>
    <col min="333" max="350" width="7.42578125" style="21" customWidth="1" outlineLevel="1"/>
    <col min="351" max="356" width="7.42578125" style="21" customWidth="1"/>
    <col min="357" max="374" width="7.42578125" style="21" customWidth="1" outlineLevel="1"/>
    <col min="375" max="380" width="7.42578125" style="21" customWidth="1"/>
    <col min="381" max="398" width="7.42578125" style="21" customWidth="1" outlineLevel="1"/>
    <col min="399" max="399" width="5.5703125" style="21" customWidth="1"/>
    <col min="400" max="400" width="12.5703125" style="21" hidden="1" customWidth="1"/>
    <col min="401" max="16384" width="12.5703125" style="21" hidden="1"/>
  </cols>
  <sheetData>
    <row r="1" spans="1:398" s="13" customFormat="1" ht="15.75" customHeight="1" thickBot="1" x14ac:dyDescent="0.3">
      <c r="A1" s="1338" t="s">
        <v>801</v>
      </c>
      <c r="B1" s="1338"/>
      <c r="C1" s="1338"/>
      <c r="D1" s="1338"/>
      <c r="E1" s="1338"/>
      <c r="F1" s="1338"/>
      <c r="G1" s="1338"/>
      <c r="H1" s="1338"/>
      <c r="I1" s="1338"/>
      <c r="J1" s="1338"/>
      <c r="K1" s="1338"/>
      <c r="L1" s="1338"/>
      <c r="M1" s="1338"/>
      <c r="N1" s="1338"/>
      <c r="O1" s="1338"/>
      <c r="T1" s="461" t="s">
        <v>128</v>
      </c>
      <c r="U1" s="461"/>
      <c r="V1" s="461"/>
      <c r="W1" s="461"/>
      <c r="X1" s="461"/>
      <c r="Y1" s="461"/>
      <c r="Z1" s="461"/>
      <c r="AA1" s="461"/>
      <c r="AB1" s="461"/>
      <c r="AC1" s="461"/>
      <c r="AD1" s="461"/>
      <c r="AE1" s="461"/>
      <c r="AF1" s="461"/>
      <c r="AG1" s="461"/>
      <c r="AH1" s="461"/>
      <c r="AI1" s="461"/>
      <c r="AJ1" s="461"/>
      <c r="AK1" s="461"/>
      <c r="AL1" s="461"/>
      <c r="AM1" s="461"/>
      <c r="AO1" s="488"/>
      <c r="AP1" s="488"/>
      <c r="AQ1" s="488"/>
      <c r="AR1" s="488"/>
      <c r="AS1" s="488"/>
      <c r="AT1" s="488"/>
      <c r="AU1" s="488"/>
      <c r="AV1" s="488"/>
      <c r="AW1" s="488"/>
      <c r="AX1" s="488"/>
      <c r="AY1" s="488"/>
      <c r="AZ1" s="488"/>
      <c r="BA1" s="488"/>
      <c r="BB1" s="488"/>
      <c r="BC1" s="488"/>
      <c r="BD1" s="459" t="s">
        <v>798</v>
      </c>
      <c r="BE1" s="460"/>
      <c r="BF1" s="460"/>
      <c r="BG1" s="460"/>
      <c r="BH1" s="460"/>
      <c r="BI1" s="460"/>
      <c r="BJ1" s="460"/>
      <c r="BK1" s="460"/>
      <c r="BL1" s="460"/>
      <c r="BM1" s="460"/>
      <c r="BN1" s="460"/>
      <c r="BO1" s="460"/>
      <c r="BP1" s="460"/>
      <c r="BQ1" s="458" t="s">
        <v>694</v>
      </c>
      <c r="BR1" s="458"/>
      <c r="BS1" s="458"/>
      <c r="BT1" s="458"/>
      <c r="BU1" s="458"/>
      <c r="BV1" s="458"/>
      <c r="BW1" s="458"/>
      <c r="BX1" s="458"/>
      <c r="BY1" s="458"/>
      <c r="BZ1" s="458"/>
      <c r="CA1" s="458"/>
      <c r="CB1" s="458"/>
      <c r="CC1" s="458"/>
      <c r="CD1" s="458"/>
      <c r="CE1" s="458"/>
      <c r="CF1" s="458"/>
      <c r="CG1" s="458"/>
      <c r="CH1" s="458"/>
      <c r="CI1" s="458"/>
      <c r="CJ1" s="458"/>
      <c r="CK1" s="458"/>
      <c r="CL1" s="458"/>
      <c r="CM1" s="458"/>
      <c r="CN1" s="458"/>
      <c r="CO1" s="458"/>
      <c r="CP1" s="458"/>
      <c r="CQ1" s="458"/>
      <c r="CR1" s="458"/>
      <c r="CS1" s="458"/>
      <c r="CT1" s="458"/>
      <c r="CU1" s="458"/>
      <c r="CV1" s="458"/>
      <c r="CW1" s="458"/>
      <c r="CX1" s="458"/>
      <c r="CY1" s="458"/>
      <c r="CZ1" s="458"/>
      <c r="DA1" s="458"/>
      <c r="DB1" s="458"/>
      <c r="DC1" s="458"/>
      <c r="DD1" s="458"/>
      <c r="DE1" s="458"/>
      <c r="DF1" s="458"/>
      <c r="DG1" s="458"/>
      <c r="DH1" s="458"/>
      <c r="DI1" s="458"/>
      <c r="DJ1" s="458"/>
      <c r="DK1" s="458"/>
      <c r="DL1" s="458"/>
      <c r="DM1" s="458"/>
      <c r="DN1" s="458"/>
      <c r="DO1" s="458"/>
      <c r="DP1" s="458"/>
      <c r="DQ1" s="458"/>
      <c r="DR1" s="458"/>
      <c r="DS1" s="458"/>
      <c r="DT1" s="458"/>
      <c r="DU1" s="458"/>
      <c r="DV1" s="458"/>
      <c r="DW1" s="458"/>
      <c r="DX1" s="458"/>
      <c r="DY1" s="458"/>
      <c r="DZ1" s="458"/>
      <c r="EA1" s="458"/>
      <c r="EB1" s="458"/>
      <c r="EC1" s="458"/>
      <c r="ED1" s="458"/>
      <c r="EE1" s="458"/>
      <c r="EF1" s="458"/>
      <c r="EG1" s="458"/>
      <c r="EH1" s="458"/>
      <c r="EI1" s="458"/>
      <c r="EJ1" s="458"/>
      <c r="EK1" s="458"/>
      <c r="EL1" s="458"/>
      <c r="EM1" s="458"/>
      <c r="EN1" s="458"/>
      <c r="EO1" s="458"/>
      <c r="EP1" s="458"/>
      <c r="EQ1" s="458"/>
      <c r="ER1" s="458"/>
      <c r="ES1" s="458"/>
      <c r="ET1" s="458"/>
      <c r="EU1" s="458"/>
      <c r="EV1" s="458"/>
      <c r="EW1" s="458"/>
      <c r="EX1" s="458"/>
      <c r="EY1" s="458"/>
      <c r="EZ1" s="458"/>
      <c r="FA1" s="458"/>
      <c r="FB1" s="458"/>
      <c r="FC1" s="458"/>
      <c r="FD1" s="458"/>
      <c r="FE1" s="458"/>
      <c r="FF1" s="458"/>
      <c r="FG1" s="458"/>
      <c r="FH1" s="458"/>
      <c r="FI1" s="458"/>
      <c r="FJ1" s="458"/>
      <c r="FK1" s="458"/>
      <c r="FL1" s="458"/>
      <c r="FM1" s="458"/>
      <c r="FN1" s="458"/>
      <c r="FO1" s="458"/>
      <c r="FP1" s="458"/>
      <c r="FQ1" s="458"/>
      <c r="FR1" s="458"/>
      <c r="FS1" s="458"/>
      <c r="FT1" s="458"/>
      <c r="FU1" s="458"/>
      <c r="FV1" s="458"/>
      <c r="FW1" s="458"/>
      <c r="FX1" s="458"/>
      <c r="FY1" s="458"/>
      <c r="FZ1" s="458"/>
      <c r="GA1" s="458"/>
      <c r="GB1" s="458"/>
      <c r="GC1" s="458"/>
      <c r="GD1" s="458"/>
      <c r="GE1" s="458"/>
      <c r="GF1" s="458"/>
      <c r="GG1" s="458"/>
      <c r="GH1" s="458"/>
      <c r="GI1" s="458"/>
      <c r="GJ1" s="458"/>
      <c r="GK1" s="458"/>
      <c r="GL1" s="458"/>
      <c r="GM1" s="458"/>
      <c r="GN1" s="458"/>
      <c r="GO1" s="458"/>
      <c r="GP1" s="458"/>
      <c r="GQ1" s="458"/>
      <c r="GR1" s="458"/>
      <c r="GS1" s="458"/>
      <c r="GT1" s="458"/>
      <c r="GU1" s="458"/>
      <c r="GV1" s="458"/>
      <c r="GW1" s="458"/>
      <c r="GX1" s="458"/>
      <c r="GY1" s="458"/>
      <c r="GZ1" s="458"/>
      <c r="HA1" s="458"/>
      <c r="HB1" s="458"/>
      <c r="HC1" s="458"/>
      <c r="HD1" s="458"/>
      <c r="HE1" s="458"/>
      <c r="HF1" s="458"/>
      <c r="HG1" s="458"/>
      <c r="HH1" s="458"/>
      <c r="HI1" s="458"/>
      <c r="HJ1" s="458"/>
      <c r="HK1" s="458"/>
      <c r="HL1" s="458"/>
      <c r="HM1" s="458"/>
      <c r="HN1" s="458"/>
      <c r="HO1" s="458"/>
      <c r="HP1" s="458"/>
      <c r="HQ1" s="458"/>
      <c r="HR1" s="458"/>
      <c r="HS1" s="458"/>
      <c r="HT1" s="458"/>
      <c r="HU1" s="458"/>
      <c r="HV1" s="458"/>
      <c r="HW1" s="458"/>
      <c r="HX1" s="458"/>
      <c r="HY1" s="458"/>
      <c r="HZ1" s="458"/>
      <c r="IA1" s="458"/>
      <c r="IB1" s="458"/>
      <c r="IC1" s="458"/>
      <c r="ID1" s="458"/>
      <c r="IE1" s="458"/>
      <c r="IF1" s="458"/>
      <c r="IG1" s="458"/>
      <c r="IH1" s="458"/>
      <c r="II1" s="458"/>
      <c r="IJ1" s="458"/>
      <c r="IK1" s="458"/>
      <c r="IL1" s="458"/>
      <c r="IM1" s="458"/>
      <c r="IN1" s="458"/>
      <c r="IO1" s="458"/>
      <c r="IP1" s="458"/>
      <c r="IQ1" s="458"/>
      <c r="IR1" s="458"/>
      <c r="IS1" s="458"/>
      <c r="IT1" s="458"/>
      <c r="IU1" s="458"/>
      <c r="IV1" s="458"/>
      <c r="IW1" s="458"/>
      <c r="IX1" s="458"/>
      <c r="IY1" s="458"/>
      <c r="IZ1" s="458"/>
      <c r="JA1" s="458"/>
      <c r="JB1" s="458"/>
      <c r="JC1" s="458"/>
      <c r="JD1" s="458"/>
      <c r="JE1" s="458"/>
      <c r="JF1" s="458"/>
      <c r="JG1" s="458"/>
      <c r="JH1" s="458"/>
      <c r="JI1" s="458"/>
      <c r="JJ1" s="458"/>
      <c r="JK1" s="458"/>
      <c r="JL1" s="458"/>
      <c r="JM1" s="458"/>
      <c r="JN1" s="458"/>
      <c r="JO1" s="458"/>
      <c r="JP1" s="458"/>
      <c r="JQ1" s="458"/>
      <c r="JR1" s="458"/>
      <c r="JS1" s="458"/>
      <c r="JT1" s="458"/>
      <c r="JU1" s="458"/>
      <c r="JV1" s="458"/>
      <c r="JW1" s="458"/>
      <c r="JX1" s="458"/>
      <c r="JY1" s="458"/>
      <c r="JZ1" s="458"/>
      <c r="KA1" s="458"/>
      <c r="KB1" s="458"/>
      <c r="KC1" s="458"/>
      <c r="KD1" s="458"/>
      <c r="KE1" s="458"/>
      <c r="KF1" s="458"/>
      <c r="KG1" s="458"/>
      <c r="KH1" s="458"/>
      <c r="KI1" s="458"/>
      <c r="KJ1" s="458"/>
      <c r="KK1" s="458"/>
      <c r="KL1" s="458"/>
      <c r="KM1" s="458"/>
      <c r="KN1" s="458"/>
      <c r="KO1" s="458"/>
      <c r="KP1" s="458"/>
      <c r="KQ1" s="458"/>
      <c r="KR1" s="458"/>
      <c r="KS1" s="458"/>
      <c r="KT1" s="458"/>
      <c r="KU1" s="458"/>
      <c r="KV1" s="458"/>
      <c r="KW1" s="458"/>
      <c r="KX1" s="458"/>
      <c r="KY1" s="458"/>
      <c r="KZ1" s="458"/>
      <c r="LA1" s="458"/>
      <c r="LB1" s="458"/>
      <c r="LC1" s="458"/>
      <c r="LD1" s="458"/>
      <c r="LE1" s="458"/>
      <c r="LF1" s="458"/>
      <c r="LG1" s="458"/>
      <c r="LH1" s="458"/>
      <c r="LI1" s="458"/>
      <c r="LJ1" s="458"/>
      <c r="LK1" s="458"/>
      <c r="LL1" s="458"/>
      <c r="LM1" s="458"/>
      <c r="LN1" s="458"/>
      <c r="LO1" s="458"/>
      <c r="LP1" s="458"/>
      <c r="LQ1" s="458"/>
      <c r="LR1" s="458"/>
      <c r="LS1" s="458"/>
      <c r="LT1" s="458"/>
      <c r="LU1" s="458"/>
      <c r="LV1" s="458"/>
      <c r="LW1" s="458"/>
      <c r="LX1" s="458"/>
      <c r="LY1" s="458"/>
      <c r="LZ1" s="458"/>
      <c r="MA1" s="458"/>
      <c r="MB1" s="458"/>
      <c r="MC1" s="458"/>
      <c r="MD1" s="458"/>
      <c r="ME1" s="458"/>
      <c r="MF1" s="458"/>
      <c r="MG1" s="458"/>
      <c r="MH1" s="458"/>
      <c r="MI1" s="458"/>
      <c r="MJ1" s="458"/>
      <c r="MK1" s="458"/>
      <c r="ML1" s="458"/>
      <c r="MM1" s="458"/>
      <c r="MN1" s="458"/>
      <c r="MO1" s="458"/>
      <c r="MP1" s="458"/>
      <c r="MQ1" s="458"/>
      <c r="MR1" s="458"/>
      <c r="MS1" s="458"/>
      <c r="MT1" s="458"/>
      <c r="MU1" s="458"/>
      <c r="MV1" s="458"/>
      <c r="MW1" s="458"/>
      <c r="MX1" s="458"/>
      <c r="MY1" s="458"/>
      <c r="MZ1" s="458"/>
      <c r="NA1" s="458"/>
      <c r="NB1" s="458"/>
      <c r="NC1" s="458"/>
      <c r="ND1" s="458"/>
      <c r="NE1" s="458"/>
      <c r="NF1" s="458"/>
      <c r="NG1" s="458"/>
      <c r="NH1" s="458"/>
      <c r="NI1" s="458"/>
      <c r="NJ1" s="458"/>
      <c r="NK1" s="458"/>
      <c r="NL1" s="458"/>
      <c r="NM1" s="458"/>
      <c r="NN1" s="458"/>
      <c r="NO1" s="458"/>
      <c r="NP1" s="458"/>
      <c r="NQ1" s="458"/>
      <c r="NR1" s="458"/>
      <c r="NS1" s="458"/>
      <c r="NT1" s="458"/>
      <c r="NU1" s="458"/>
      <c r="NV1" s="458"/>
      <c r="NW1" s="458"/>
      <c r="NX1" s="458"/>
      <c r="NY1" s="458"/>
      <c r="NZ1" s="458"/>
      <c r="OA1" s="458"/>
      <c r="OB1" s="458"/>
      <c r="OC1" s="458"/>
      <c r="OD1" s="458"/>
      <c r="OE1" s="458"/>
      <c r="OF1" s="458"/>
      <c r="OG1" s="458"/>
      <c r="OH1" s="458"/>
    </row>
    <row r="2" spans="1:398" s="13" customFormat="1" ht="30" customHeight="1" x14ac:dyDescent="0.25">
      <c r="A2" s="1351" t="str">
        <f>'1. Database - raw'!AD6</f>
        <v>System category</v>
      </c>
      <c r="B2" s="1333" t="s">
        <v>763</v>
      </c>
      <c r="C2" s="1311" t="str">
        <f>'1. Database - raw'!AE6</f>
        <v>Macro classification</v>
      </c>
      <c r="D2" s="1313" t="str">
        <f>'1. Database - raw'!AF6</f>
        <v>Region</v>
      </c>
      <c r="E2" s="1313" t="str">
        <f>'1. Database - raw'!AG6</f>
        <v>Country</v>
      </c>
      <c r="F2" s="1313" t="str">
        <f>'1. Database - raw'!AH6</f>
        <v>Income - Macro context</v>
      </c>
      <c r="G2" s="1313" t="str">
        <f>'1. Database - raw'!AI6</f>
        <v>Climate - Macro context</v>
      </c>
      <c r="H2" s="1313" t="str">
        <f>'1. Database - raw'!AJ6</f>
        <v>Income - Local Context</v>
      </c>
      <c r="I2" s="1313" t="str">
        <f>'1. Database - raw'!AK6</f>
        <v>Climate - Local context</v>
      </c>
      <c r="J2" s="1313" t="str">
        <f>'1. Database - raw'!AL6</f>
        <v>Urban/ Rural</v>
      </c>
      <c r="K2" s="1313" t="str">
        <f>'1. Database - raw'!AM6</f>
        <v>WWTP Size Scale</v>
      </c>
      <c r="L2" s="1313" t="str">
        <f>'1. Database - raw'!AN6</f>
        <v>Water Access</v>
      </c>
      <c r="M2" s="1313" t="str">
        <f>'1. Database - raw'!AO6</f>
        <v>Sanitation Interface</v>
      </c>
      <c r="N2" s="1318" t="str">
        <f>'1. Database - raw'!AP6</f>
        <v>WW source</v>
      </c>
      <c r="O2" s="1336" t="s">
        <v>685</v>
      </c>
      <c r="P2" s="1315" t="s">
        <v>631</v>
      </c>
      <c r="Q2" s="1335"/>
      <c r="R2" s="1308" t="s">
        <v>682</v>
      </c>
      <c r="S2" s="1309"/>
      <c r="T2" s="1311" t="str">
        <f>BQ2</f>
        <v>Water consumption</v>
      </c>
      <c r="U2" s="1320" t="str">
        <f>BW2</f>
        <v>Wastewater production</v>
      </c>
      <c r="V2" s="1320" t="str">
        <f>CC2</f>
        <v>Water return coefficient</v>
      </c>
      <c r="W2" s="1320" t="str">
        <f>CI2</f>
        <v>Blackwater</v>
      </c>
      <c r="X2" s="1313" t="str">
        <f>DG2</f>
        <v>Greywater</v>
      </c>
      <c r="Y2" s="1320" t="str">
        <f>EE2</f>
        <v>Blackwater ratio</v>
      </c>
      <c r="Z2" s="1326" t="str">
        <f>EK2</f>
        <v>BOD</v>
      </c>
      <c r="AA2" s="1322" t="str">
        <f>EQ2</f>
        <v>BOD - Blackwater</v>
      </c>
      <c r="AB2" s="1322" t="str">
        <f>FO2</f>
        <v>BOD - Greywater</v>
      </c>
      <c r="AC2" s="1322" t="str">
        <f>GM2</f>
        <v>COD</v>
      </c>
      <c r="AD2" s="1322" t="str">
        <f>GS2</f>
        <v>COD - Blackwater</v>
      </c>
      <c r="AE2" s="1313" t="str">
        <f>HQ2</f>
        <v>COD - Greywater</v>
      </c>
      <c r="AF2" s="1313" t="str">
        <f>IO2</f>
        <v>TSS</v>
      </c>
      <c r="AG2" s="1313" t="str">
        <f>JG2</f>
        <v>Nitrogen</v>
      </c>
      <c r="AH2" s="1313" t="str">
        <f>JM2</f>
        <v>Nitrogen - Blackwater</v>
      </c>
      <c r="AI2" s="1322" t="str">
        <f>KK2</f>
        <v>Nitrogen - Greywater</v>
      </c>
      <c r="AJ2" s="1322" t="str">
        <f>LI2</f>
        <v>Phosphorus</v>
      </c>
      <c r="AK2" s="1322" t="str">
        <f>LO2</f>
        <v>Phosphorus - Blackwater</v>
      </c>
      <c r="AL2" s="1322" t="str">
        <f>MM2</f>
        <v>Phosphorus - Greywater</v>
      </c>
      <c r="AM2" s="1324" t="str">
        <f>NK2</f>
        <v>PFF</v>
      </c>
      <c r="AN2" s="1315" t="s">
        <v>8</v>
      </c>
      <c r="AO2" s="1339" t="s">
        <v>849</v>
      </c>
      <c r="AP2" s="1339"/>
      <c r="AQ2" s="1315"/>
      <c r="AR2" s="1315"/>
      <c r="AS2" s="1315"/>
      <c r="AT2" s="1315"/>
      <c r="AU2" s="1315"/>
      <c r="AV2" s="1315"/>
      <c r="AW2" s="1315"/>
      <c r="AX2" s="1315"/>
      <c r="AY2" s="1315"/>
      <c r="AZ2" s="1315"/>
      <c r="BA2" s="1315"/>
      <c r="BB2" s="1340"/>
      <c r="BC2" s="37"/>
      <c r="BD2" s="1326" t="s">
        <v>782</v>
      </c>
      <c r="BE2" s="1326" t="s">
        <v>783</v>
      </c>
      <c r="BF2" s="1326" t="s">
        <v>784</v>
      </c>
      <c r="BG2" s="1326" t="s">
        <v>785</v>
      </c>
      <c r="BH2" s="1342" t="s">
        <v>797</v>
      </c>
      <c r="BI2" s="1339"/>
      <c r="BJ2" s="1339"/>
      <c r="BK2" s="1339"/>
      <c r="BL2" s="1339"/>
      <c r="BM2" s="1339"/>
      <c r="BN2" s="1343"/>
      <c r="BO2" s="250"/>
      <c r="BP2" s="1336" t="s">
        <v>685</v>
      </c>
      <c r="BQ2" s="1311" t="str">
        <f>'1. Database - raw'!AW3</f>
        <v>Water consumption</v>
      </c>
      <c r="BR2" s="1313"/>
      <c r="BS2" s="1313"/>
      <c r="BT2" s="1313"/>
      <c r="BU2" s="1317"/>
      <c r="BV2" s="1318"/>
      <c r="BW2" s="1311" t="str">
        <f>'1. Database - raw'!BC3</f>
        <v>Wastewater production</v>
      </c>
      <c r="BX2" s="1313"/>
      <c r="BY2" s="1313"/>
      <c r="BZ2" s="1313"/>
      <c r="CA2" s="1317"/>
      <c r="CB2" s="1318"/>
      <c r="CC2" s="1311" t="str">
        <f>'1. Database - raw'!BI3</f>
        <v>Water return coefficient</v>
      </c>
      <c r="CD2" s="1313"/>
      <c r="CE2" s="1313"/>
      <c r="CF2" s="1313"/>
      <c r="CG2" s="1317"/>
      <c r="CH2" s="1318"/>
      <c r="CI2" s="1311" t="str">
        <f>'1. Database - raw'!BO3</f>
        <v>Blackwater</v>
      </c>
      <c r="CJ2" s="1313"/>
      <c r="CK2" s="1313"/>
      <c r="CL2" s="1313"/>
      <c r="CM2" s="1317"/>
      <c r="CN2" s="1318"/>
      <c r="CO2" s="1311" t="str">
        <f>'1. Database - raw'!BU3</f>
        <v>Blackwater - Faeces</v>
      </c>
      <c r="CP2" s="1313"/>
      <c r="CQ2" s="1313"/>
      <c r="CR2" s="1313"/>
      <c r="CS2" s="1317"/>
      <c r="CT2" s="1318"/>
      <c r="CU2" s="1311" t="str">
        <f>'1. Database - raw'!CA3</f>
        <v>Blackwater - Urine</v>
      </c>
      <c r="CV2" s="1313"/>
      <c r="CW2" s="1313"/>
      <c r="CX2" s="1313"/>
      <c r="CY2" s="1317"/>
      <c r="CZ2" s="1318"/>
      <c r="DA2" s="1311" t="str">
        <f>'1. Database - raw'!CG3</f>
        <v>Blackwater - Anal cleansing</v>
      </c>
      <c r="DB2" s="1313"/>
      <c r="DC2" s="1313"/>
      <c r="DD2" s="1313"/>
      <c r="DE2" s="1317"/>
      <c r="DF2" s="1318"/>
      <c r="DG2" s="1308" t="str">
        <f>'1. Database - raw'!CM3</f>
        <v>Greywater</v>
      </c>
      <c r="DH2" s="1309"/>
      <c r="DI2" s="1309"/>
      <c r="DJ2" s="1309"/>
      <c r="DK2" s="1309"/>
      <c r="DL2" s="1310"/>
      <c r="DM2" s="1308" t="str">
        <f>'1. Database - raw'!CS3</f>
        <v>Greywater - Shower &amp; Bath</v>
      </c>
      <c r="DN2" s="1309"/>
      <c r="DO2" s="1309"/>
      <c r="DP2" s="1309"/>
      <c r="DQ2" s="1309"/>
      <c r="DR2" s="1310"/>
      <c r="DS2" s="1308" t="str">
        <f>'1. Database - raw'!CY3</f>
        <v>Greywater - Kitchen</v>
      </c>
      <c r="DT2" s="1309"/>
      <c r="DU2" s="1309"/>
      <c r="DV2" s="1309"/>
      <c r="DW2" s="1309"/>
      <c r="DX2" s="1310"/>
      <c r="DY2" s="1308" t="str">
        <f>'1. Database - raw'!DE3</f>
        <v>Greywater - Laundry</v>
      </c>
      <c r="DZ2" s="1309"/>
      <c r="EA2" s="1309"/>
      <c r="EB2" s="1309"/>
      <c r="EC2" s="1309"/>
      <c r="ED2" s="1310"/>
      <c r="EE2" s="1308" t="str">
        <f>'1. Database - raw'!DK3</f>
        <v>Blackwater ratio</v>
      </c>
      <c r="EF2" s="1309"/>
      <c r="EG2" s="1309"/>
      <c r="EH2" s="1309"/>
      <c r="EI2" s="1309"/>
      <c r="EJ2" s="1310"/>
      <c r="EK2" s="1308" t="str">
        <f>'1. Database - raw'!DQ3</f>
        <v>BOD</v>
      </c>
      <c r="EL2" s="1309"/>
      <c r="EM2" s="1309"/>
      <c r="EN2" s="1309"/>
      <c r="EO2" s="1309"/>
      <c r="EP2" s="1310"/>
      <c r="EQ2" s="1308" t="str">
        <f>'1. Database - raw'!DW3</f>
        <v>BOD - Blackwater</v>
      </c>
      <c r="ER2" s="1309"/>
      <c r="ES2" s="1309"/>
      <c r="ET2" s="1309"/>
      <c r="EU2" s="1309"/>
      <c r="EV2" s="1310"/>
      <c r="EW2" s="1308" t="str">
        <f>'1. Database - raw'!EC3</f>
        <v>BOD - Blackwater - Faeces</v>
      </c>
      <c r="EX2" s="1309"/>
      <c r="EY2" s="1309"/>
      <c r="EZ2" s="1309"/>
      <c r="FA2" s="1309"/>
      <c r="FB2" s="1310"/>
      <c r="FC2" s="1308" t="str">
        <f>'1. Database - raw'!EI3</f>
        <v>BOD - Blackwater - Urine</v>
      </c>
      <c r="FD2" s="1309"/>
      <c r="FE2" s="1309"/>
      <c r="FF2" s="1309"/>
      <c r="FG2" s="1309"/>
      <c r="FH2" s="1310"/>
      <c r="FI2" s="1308" t="str">
        <f>'1. Database - raw'!EO3</f>
        <v>BOD - Blackwater - Anal Cleansing</v>
      </c>
      <c r="FJ2" s="1309"/>
      <c r="FK2" s="1309"/>
      <c r="FL2" s="1309"/>
      <c r="FM2" s="1309"/>
      <c r="FN2" s="1310"/>
      <c r="FO2" s="1308" t="str">
        <f>'1. Database - raw'!EU3</f>
        <v>BOD - Greywater</v>
      </c>
      <c r="FP2" s="1309"/>
      <c r="FQ2" s="1309"/>
      <c r="FR2" s="1309"/>
      <c r="FS2" s="1309"/>
      <c r="FT2" s="1310"/>
      <c r="FU2" s="1308" t="str">
        <f>'1. Database - raw'!FA3</f>
        <v>BOD - Greywater - Shower &amp; bath</v>
      </c>
      <c r="FV2" s="1309"/>
      <c r="FW2" s="1309"/>
      <c r="FX2" s="1309"/>
      <c r="FY2" s="1309"/>
      <c r="FZ2" s="1310"/>
      <c r="GA2" s="1308" t="str">
        <f>'1. Database - raw'!FG3</f>
        <v>BOD - Greywater - Kitchen</v>
      </c>
      <c r="GB2" s="1309"/>
      <c r="GC2" s="1309"/>
      <c r="GD2" s="1309"/>
      <c r="GE2" s="1309"/>
      <c r="GF2" s="1310"/>
      <c r="GG2" s="1308" t="str">
        <f>'1. Database - raw'!FM3</f>
        <v>BOD - Greywater - Laundry</v>
      </c>
      <c r="GH2" s="1309"/>
      <c r="GI2" s="1309"/>
      <c r="GJ2" s="1309"/>
      <c r="GK2" s="1309"/>
      <c r="GL2" s="1310"/>
      <c r="GM2" s="1308" t="str">
        <f>'1. Database - raw'!FS3</f>
        <v>COD</v>
      </c>
      <c r="GN2" s="1309"/>
      <c r="GO2" s="1309"/>
      <c r="GP2" s="1309"/>
      <c r="GQ2" s="1309"/>
      <c r="GR2" s="1310"/>
      <c r="GS2" s="1308" t="str">
        <f>'1. Database - raw'!FY3</f>
        <v>COD - Blackwater</v>
      </c>
      <c r="GT2" s="1309"/>
      <c r="GU2" s="1309"/>
      <c r="GV2" s="1309"/>
      <c r="GW2" s="1309"/>
      <c r="GX2" s="1310"/>
      <c r="GY2" s="1308" t="str">
        <f>'1. Database - raw'!GE3</f>
        <v>COD - Blackwater - Faeces</v>
      </c>
      <c r="GZ2" s="1309"/>
      <c r="HA2" s="1309"/>
      <c r="HB2" s="1309"/>
      <c r="HC2" s="1309"/>
      <c r="HD2" s="1310"/>
      <c r="HE2" s="1308" t="str">
        <f>'1. Database - raw'!GK3</f>
        <v>COD - Blackwater - Urine</v>
      </c>
      <c r="HF2" s="1309"/>
      <c r="HG2" s="1309"/>
      <c r="HH2" s="1309"/>
      <c r="HI2" s="1309"/>
      <c r="HJ2" s="1310"/>
      <c r="HK2" s="1308" t="str">
        <f>'1. Database - raw'!GQ3</f>
        <v>COD - Blackwater - Anal Cleansing</v>
      </c>
      <c r="HL2" s="1309"/>
      <c r="HM2" s="1309"/>
      <c r="HN2" s="1309"/>
      <c r="HO2" s="1309"/>
      <c r="HP2" s="1310"/>
      <c r="HQ2" s="1308" t="str">
        <f>'1. Database - raw'!GW3</f>
        <v>COD - Greywater</v>
      </c>
      <c r="HR2" s="1309"/>
      <c r="HS2" s="1309"/>
      <c r="HT2" s="1309"/>
      <c r="HU2" s="1309"/>
      <c r="HV2" s="1310"/>
      <c r="HW2" s="1308" t="str">
        <f>'1. Database - raw'!HC3</f>
        <v>COD - Greywater - Shower &amp; bath</v>
      </c>
      <c r="HX2" s="1309"/>
      <c r="HY2" s="1309"/>
      <c r="HZ2" s="1309"/>
      <c r="IA2" s="1309"/>
      <c r="IB2" s="1310"/>
      <c r="IC2" s="1308" t="str">
        <f>'1. Database - raw'!HI3</f>
        <v>COD - Greywater - Kitchen</v>
      </c>
      <c r="ID2" s="1309"/>
      <c r="IE2" s="1309"/>
      <c r="IF2" s="1309"/>
      <c r="IG2" s="1309"/>
      <c r="IH2" s="1310"/>
      <c r="II2" s="1308" t="str">
        <f>'1. Database - raw'!HO3</f>
        <v>COD - Greywater - Laundry</v>
      </c>
      <c r="IJ2" s="1309"/>
      <c r="IK2" s="1309"/>
      <c r="IL2" s="1309"/>
      <c r="IM2" s="1309"/>
      <c r="IN2" s="1310"/>
      <c r="IO2" s="1308" t="str">
        <f>'1. Database - raw'!HU3</f>
        <v>TSS</v>
      </c>
      <c r="IP2" s="1309"/>
      <c r="IQ2" s="1309"/>
      <c r="IR2" s="1309"/>
      <c r="IS2" s="1309"/>
      <c r="IT2" s="1310"/>
      <c r="IU2" s="1308" t="str">
        <f>'1. Database - raw'!IA3</f>
        <v>Total solids</v>
      </c>
      <c r="IV2" s="1309"/>
      <c r="IW2" s="1309"/>
      <c r="IX2" s="1309"/>
      <c r="IY2" s="1309"/>
      <c r="IZ2" s="1310"/>
      <c r="JA2" s="1308" t="str">
        <f>'1. Database - raw'!IG3</f>
        <v>Total dissolved solids</v>
      </c>
      <c r="JB2" s="1309"/>
      <c r="JC2" s="1309"/>
      <c r="JD2" s="1309"/>
      <c r="JE2" s="1309"/>
      <c r="JF2" s="1310"/>
      <c r="JG2" s="1308" t="str">
        <f>'1. Database - raw'!IM3</f>
        <v>Nitrogen</v>
      </c>
      <c r="JH2" s="1309"/>
      <c r="JI2" s="1309"/>
      <c r="JJ2" s="1309"/>
      <c r="JK2" s="1309"/>
      <c r="JL2" s="1310"/>
      <c r="JM2" s="1308" t="str">
        <f>'1. Database - raw'!IS3</f>
        <v>Nitrogen - Blackwater</v>
      </c>
      <c r="JN2" s="1309"/>
      <c r="JO2" s="1309"/>
      <c r="JP2" s="1309"/>
      <c r="JQ2" s="1309"/>
      <c r="JR2" s="1310"/>
      <c r="JS2" s="1308" t="str">
        <f>'1. Database - raw'!IY3</f>
        <v>Nitrogen - Blackwater - Faeces</v>
      </c>
      <c r="JT2" s="1309"/>
      <c r="JU2" s="1309"/>
      <c r="JV2" s="1309"/>
      <c r="JW2" s="1309"/>
      <c r="JX2" s="1310"/>
      <c r="JY2" s="1308" t="str">
        <f>'1. Database - raw'!JE3</f>
        <v>Nitrogen - Blackwater - Urine</v>
      </c>
      <c r="JZ2" s="1309"/>
      <c r="KA2" s="1309"/>
      <c r="KB2" s="1309"/>
      <c r="KC2" s="1309"/>
      <c r="KD2" s="1310"/>
      <c r="KE2" s="1308" t="str">
        <f>'1. Database - raw'!JK3</f>
        <v>Nitrogen - Blackwater - Anal Cleansing</v>
      </c>
      <c r="KF2" s="1309"/>
      <c r="KG2" s="1309"/>
      <c r="KH2" s="1309"/>
      <c r="KI2" s="1309"/>
      <c r="KJ2" s="1310"/>
      <c r="KK2" s="1308" t="str">
        <f>'1. Database - raw'!JQ3</f>
        <v>Nitrogen - Greywater</v>
      </c>
      <c r="KL2" s="1309"/>
      <c r="KM2" s="1309"/>
      <c r="KN2" s="1309"/>
      <c r="KO2" s="1309"/>
      <c r="KP2" s="1310"/>
      <c r="KQ2" s="1308" t="str">
        <f>'1. Database - raw'!JW3</f>
        <v>Nitrogen - Greywater - Shower &amp; Bath</v>
      </c>
      <c r="KR2" s="1309"/>
      <c r="KS2" s="1309"/>
      <c r="KT2" s="1309"/>
      <c r="KU2" s="1309"/>
      <c r="KV2" s="1310"/>
      <c r="KW2" s="1308" t="str">
        <f>'1. Database - raw'!KC3</f>
        <v>Nitrogen - Greywater - Kitchen</v>
      </c>
      <c r="KX2" s="1309"/>
      <c r="KY2" s="1309"/>
      <c r="KZ2" s="1309"/>
      <c r="LA2" s="1309"/>
      <c r="LB2" s="1310"/>
      <c r="LC2" s="1308" t="str">
        <f>'1. Database - raw'!KI3</f>
        <v>Nitrogen - Greywater - Laundry</v>
      </c>
      <c r="LD2" s="1309"/>
      <c r="LE2" s="1309"/>
      <c r="LF2" s="1309"/>
      <c r="LG2" s="1309"/>
      <c r="LH2" s="1310"/>
      <c r="LI2" s="1308" t="str">
        <f>'1. Database - raw'!KO3</f>
        <v>Phosphorus</v>
      </c>
      <c r="LJ2" s="1309"/>
      <c r="LK2" s="1309"/>
      <c r="LL2" s="1309"/>
      <c r="LM2" s="1309"/>
      <c r="LN2" s="1310"/>
      <c r="LO2" s="1308" t="str">
        <f>'1. Database - raw'!KU3</f>
        <v>Phosphorus - Blackwater</v>
      </c>
      <c r="LP2" s="1309"/>
      <c r="LQ2" s="1309"/>
      <c r="LR2" s="1309"/>
      <c r="LS2" s="1309"/>
      <c r="LT2" s="1310"/>
      <c r="LU2" s="1308" t="str">
        <f>'1. Database - raw'!LA3</f>
        <v>Phosphorus - Blackwater - Faeces</v>
      </c>
      <c r="LV2" s="1309"/>
      <c r="LW2" s="1309"/>
      <c r="LX2" s="1309"/>
      <c r="LY2" s="1309"/>
      <c r="LZ2" s="1310"/>
      <c r="MA2" s="1308" t="str">
        <f>'1. Database - raw'!LG3</f>
        <v>Phosphorus - Blackwater - Urine</v>
      </c>
      <c r="MB2" s="1309"/>
      <c r="MC2" s="1309"/>
      <c r="MD2" s="1309"/>
      <c r="ME2" s="1309"/>
      <c r="MF2" s="1310"/>
      <c r="MG2" s="1308" t="str">
        <f>'1. Database - raw'!LM3</f>
        <v>Phosphorus - Blackwater - Anal Cleansing</v>
      </c>
      <c r="MH2" s="1309"/>
      <c r="MI2" s="1309"/>
      <c r="MJ2" s="1309"/>
      <c r="MK2" s="1309"/>
      <c r="ML2" s="1310"/>
      <c r="MM2" s="1308" t="str">
        <f>'1. Database - raw'!LS3</f>
        <v>Phosphorus - Greywater</v>
      </c>
      <c r="MN2" s="1309"/>
      <c r="MO2" s="1309"/>
      <c r="MP2" s="1309"/>
      <c r="MQ2" s="1309"/>
      <c r="MR2" s="1310"/>
      <c r="MS2" s="1308" t="str">
        <f>'1. Database - raw'!LY3</f>
        <v>Phosphorus - Greywater - Shower &amp; Bath</v>
      </c>
      <c r="MT2" s="1309"/>
      <c r="MU2" s="1309"/>
      <c r="MV2" s="1309"/>
      <c r="MW2" s="1309"/>
      <c r="MX2" s="1310"/>
      <c r="MY2" s="1308" t="str">
        <f>'1. Database - raw'!ME3</f>
        <v>Phosphorus - Greywater - Kitchen</v>
      </c>
      <c r="MZ2" s="1309"/>
      <c r="NA2" s="1309"/>
      <c r="NB2" s="1309"/>
      <c r="NC2" s="1309"/>
      <c r="ND2" s="1310"/>
      <c r="NE2" s="1308" t="str">
        <f>'1. Database - raw'!MK3</f>
        <v>Phosphorus - Greywater - Laundry</v>
      </c>
      <c r="NF2" s="1309"/>
      <c r="NG2" s="1309"/>
      <c r="NH2" s="1309"/>
      <c r="NI2" s="1309"/>
      <c r="NJ2" s="1310"/>
      <c r="NK2" s="1308" t="str">
        <f>'1. Database - raw'!MQ3</f>
        <v>PFF</v>
      </c>
      <c r="NL2" s="1309"/>
      <c r="NM2" s="1309"/>
      <c r="NN2" s="1309"/>
      <c r="NO2" s="1309"/>
      <c r="NP2" s="1310"/>
      <c r="NQ2" s="1308" t="str">
        <f>'1. Database - raw'!MW3</f>
        <v>PFF (diurnal)</v>
      </c>
      <c r="NR2" s="1309"/>
      <c r="NS2" s="1309"/>
      <c r="NT2" s="1309"/>
      <c r="NU2" s="1309"/>
      <c r="NV2" s="1310"/>
      <c r="NW2" s="1308" t="str">
        <f>'1. Database - raw'!NC3</f>
        <v>PFF (daily)</v>
      </c>
      <c r="NX2" s="1309"/>
      <c r="NY2" s="1309"/>
      <c r="NZ2" s="1309"/>
      <c r="OA2" s="1309"/>
      <c r="OB2" s="1310"/>
      <c r="OC2" s="1308" t="str">
        <f>'1. Database - raw'!NI3</f>
        <v>PFF (min flow)</v>
      </c>
      <c r="OD2" s="1309"/>
      <c r="OE2" s="1309"/>
      <c r="OF2" s="1309"/>
      <c r="OG2" s="1309"/>
      <c r="OH2" s="1310"/>
    </row>
    <row r="3" spans="1:398" s="13" customFormat="1" ht="45.75" customHeight="1" thickBot="1" x14ac:dyDescent="0.3">
      <c r="A3" s="1352"/>
      <c r="B3" s="1334"/>
      <c r="C3" s="1312"/>
      <c r="D3" s="1314"/>
      <c r="E3" s="1314"/>
      <c r="F3" s="1314"/>
      <c r="G3" s="1314"/>
      <c r="H3" s="1314"/>
      <c r="I3" s="1314"/>
      <c r="J3" s="1314"/>
      <c r="K3" s="1314"/>
      <c r="L3" s="1314"/>
      <c r="M3" s="1314"/>
      <c r="N3" s="1319"/>
      <c r="O3" s="1334"/>
      <c r="P3" s="161" t="s">
        <v>686</v>
      </c>
      <c r="Q3" s="79" t="s">
        <v>686</v>
      </c>
      <c r="R3" s="80" t="s">
        <v>688</v>
      </c>
      <c r="S3" s="130" t="s">
        <v>685</v>
      </c>
      <c r="T3" s="1312"/>
      <c r="U3" s="1321"/>
      <c r="V3" s="1321"/>
      <c r="W3" s="1321"/>
      <c r="X3" s="1321"/>
      <c r="Y3" s="1321"/>
      <c r="Z3" s="1327"/>
      <c r="AA3" s="1323"/>
      <c r="AB3" s="1323"/>
      <c r="AC3" s="1323"/>
      <c r="AD3" s="1323"/>
      <c r="AE3" s="1314"/>
      <c r="AF3" s="1314"/>
      <c r="AG3" s="1314"/>
      <c r="AH3" s="1314"/>
      <c r="AI3" s="1323"/>
      <c r="AJ3" s="1323"/>
      <c r="AK3" s="1323"/>
      <c r="AL3" s="1323"/>
      <c r="AM3" s="1325"/>
      <c r="AN3" s="1316"/>
      <c r="AO3" s="1341" t="s">
        <v>851</v>
      </c>
      <c r="AP3" s="1341"/>
      <c r="AQ3" s="1341"/>
      <c r="AR3" s="1341"/>
      <c r="AS3" s="1341"/>
      <c r="AT3" s="1341"/>
      <c r="AU3" s="1341" t="s">
        <v>850</v>
      </c>
      <c r="AV3" s="1341"/>
      <c r="AW3" s="1341"/>
      <c r="AX3" s="1341"/>
      <c r="AY3" s="1341"/>
      <c r="AZ3" s="1341"/>
      <c r="BA3" s="1341"/>
      <c r="BB3" s="1341"/>
      <c r="BC3" s="175"/>
      <c r="BD3" s="1321"/>
      <c r="BE3" s="1327"/>
      <c r="BF3" s="1327"/>
      <c r="BG3" s="1327"/>
      <c r="BH3" s="283" t="s">
        <v>859</v>
      </c>
      <c r="BI3" s="175" t="s">
        <v>810</v>
      </c>
      <c r="BJ3" s="175" t="s">
        <v>857</v>
      </c>
      <c r="BK3" s="175" t="s">
        <v>858</v>
      </c>
      <c r="BL3" s="175" t="s">
        <v>881</v>
      </c>
      <c r="BM3" s="175" t="s">
        <v>882</v>
      </c>
      <c r="BN3" s="175" t="s">
        <v>0</v>
      </c>
      <c r="BO3" s="251"/>
      <c r="BP3" s="1334"/>
      <c r="BQ3" s="80" t="s">
        <v>495</v>
      </c>
      <c r="BR3" s="82" t="s">
        <v>496</v>
      </c>
      <c r="BS3" s="211" t="s">
        <v>679</v>
      </c>
      <c r="BT3" s="82" t="s">
        <v>494</v>
      </c>
      <c r="BU3" s="265" t="s">
        <v>14</v>
      </c>
      <c r="BV3" s="81" t="s">
        <v>690</v>
      </c>
      <c r="BW3" s="136" t="s">
        <v>495</v>
      </c>
      <c r="BX3" s="137" t="s">
        <v>496</v>
      </c>
      <c r="BY3" s="211" t="s">
        <v>679</v>
      </c>
      <c r="BZ3" s="137" t="s">
        <v>494</v>
      </c>
      <c r="CA3" s="265" t="s">
        <v>14</v>
      </c>
      <c r="CB3" s="138" t="s">
        <v>690</v>
      </c>
      <c r="CC3" s="136" t="s">
        <v>495</v>
      </c>
      <c r="CD3" s="137" t="s">
        <v>496</v>
      </c>
      <c r="CE3" s="211" t="s">
        <v>679</v>
      </c>
      <c r="CF3" s="137" t="s">
        <v>494</v>
      </c>
      <c r="CG3" s="265" t="s">
        <v>14</v>
      </c>
      <c r="CH3" s="138" t="s">
        <v>690</v>
      </c>
      <c r="CI3" s="136" t="s">
        <v>495</v>
      </c>
      <c r="CJ3" s="137" t="s">
        <v>496</v>
      </c>
      <c r="CK3" s="211" t="s">
        <v>679</v>
      </c>
      <c r="CL3" s="137" t="s">
        <v>494</v>
      </c>
      <c r="CM3" s="265" t="s">
        <v>14</v>
      </c>
      <c r="CN3" s="138" t="s">
        <v>690</v>
      </c>
      <c r="CO3" s="136" t="s">
        <v>495</v>
      </c>
      <c r="CP3" s="137" t="s">
        <v>496</v>
      </c>
      <c r="CQ3" s="211" t="s">
        <v>679</v>
      </c>
      <c r="CR3" s="137" t="s">
        <v>494</v>
      </c>
      <c r="CS3" s="265" t="s">
        <v>14</v>
      </c>
      <c r="CT3" s="138" t="s">
        <v>690</v>
      </c>
      <c r="CU3" s="136" t="s">
        <v>495</v>
      </c>
      <c r="CV3" s="137" t="s">
        <v>496</v>
      </c>
      <c r="CW3" s="211" t="s">
        <v>679</v>
      </c>
      <c r="CX3" s="137" t="s">
        <v>494</v>
      </c>
      <c r="CY3" s="265" t="s">
        <v>14</v>
      </c>
      <c r="CZ3" s="138" t="s">
        <v>690</v>
      </c>
      <c r="DA3" s="136" t="s">
        <v>495</v>
      </c>
      <c r="DB3" s="137" t="s">
        <v>496</v>
      </c>
      <c r="DC3" s="211" t="s">
        <v>679</v>
      </c>
      <c r="DD3" s="137" t="s">
        <v>494</v>
      </c>
      <c r="DE3" s="265" t="s">
        <v>14</v>
      </c>
      <c r="DF3" s="138" t="s">
        <v>690</v>
      </c>
      <c r="DG3" s="136" t="s">
        <v>495</v>
      </c>
      <c r="DH3" s="137" t="s">
        <v>496</v>
      </c>
      <c r="DI3" s="211" t="s">
        <v>679</v>
      </c>
      <c r="DJ3" s="137" t="s">
        <v>494</v>
      </c>
      <c r="DK3" s="265" t="s">
        <v>14</v>
      </c>
      <c r="DL3" s="138" t="s">
        <v>690</v>
      </c>
      <c r="DM3" s="136" t="s">
        <v>495</v>
      </c>
      <c r="DN3" s="137" t="s">
        <v>496</v>
      </c>
      <c r="DO3" s="211" t="s">
        <v>679</v>
      </c>
      <c r="DP3" s="137" t="s">
        <v>494</v>
      </c>
      <c r="DQ3" s="265" t="s">
        <v>14</v>
      </c>
      <c r="DR3" s="138" t="s">
        <v>690</v>
      </c>
      <c r="DS3" s="136" t="s">
        <v>495</v>
      </c>
      <c r="DT3" s="137" t="s">
        <v>496</v>
      </c>
      <c r="DU3" s="211" t="s">
        <v>679</v>
      </c>
      <c r="DV3" s="137" t="s">
        <v>494</v>
      </c>
      <c r="DW3" s="265" t="s">
        <v>14</v>
      </c>
      <c r="DX3" s="138" t="s">
        <v>690</v>
      </c>
      <c r="DY3" s="136" t="s">
        <v>495</v>
      </c>
      <c r="DZ3" s="137" t="s">
        <v>496</v>
      </c>
      <c r="EA3" s="211" t="s">
        <v>679</v>
      </c>
      <c r="EB3" s="137" t="s">
        <v>494</v>
      </c>
      <c r="EC3" s="265" t="s">
        <v>14</v>
      </c>
      <c r="ED3" s="138" t="s">
        <v>690</v>
      </c>
      <c r="EE3" s="136" t="s">
        <v>495</v>
      </c>
      <c r="EF3" s="137" t="s">
        <v>496</v>
      </c>
      <c r="EG3" s="211" t="s">
        <v>679</v>
      </c>
      <c r="EH3" s="137" t="s">
        <v>494</v>
      </c>
      <c r="EI3" s="265" t="s">
        <v>14</v>
      </c>
      <c r="EJ3" s="138" t="s">
        <v>690</v>
      </c>
      <c r="EK3" s="136" t="s">
        <v>495</v>
      </c>
      <c r="EL3" s="137" t="s">
        <v>496</v>
      </c>
      <c r="EM3" s="211" t="s">
        <v>679</v>
      </c>
      <c r="EN3" s="137" t="s">
        <v>494</v>
      </c>
      <c r="EO3" s="265" t="s">
        <v>14</v>
      </c>
      <c r="EP3" s="138" t="s">
        <v>690</v>
      </c>
      <c r="EQ3" s="136" t="s">
        <v>495</v>
      </c>
      <c r="ER3" s="137" t="s">
        <v>496</v>
      </c>
      <c r="ES3" s="211" t="s">
        <v>679</v>
      </c>
      <c r="ET3" s="137" t="s">
        <v>494</v>
      </c>
      <c r="EU3" s="265" t="s">
        <v>14</v>
      </c>
      <c r="EV3" s="138" t="s">
        <v>690</v>
      </c>
      <c r="EW3" s="136" t="s">
        <v>495</v>
      </c>
      <c r="EX3" s="137" t="s">
        <v>496</v>
      </c>
      <c r="EY3" s="211" t="s">
        <v>679</v>
      </c>
      <c r="EZ3" s="137" t="s">
        <v>494</v>
      </c>
      <c r="FA3" s="265" t="s">
        <v>14</v>
      </c>
      <c r="FB3" s="138" t="s">
        <v>690</v>
      </c>
      <c r="FC3" s="136" t="s">
        <v>495</v>
      </c>
      <c r="FD3" s="137" t="s">
        <v>496</v>
      </c>
      <c r="FE3" s="211" t="s">
        <v>679</v>
      </c>
      <c r="FF3" s="137" t="s">
        <v>494</v>
      </c>
      <c r="FG3" s="265" t="s">
        <v>14</v>
      </c>
      <c r="FH3" s="138" t="s">
        <v>690</v>
      </c>
      <c r="FI3" s="136" t="s">
        <v>495</v>
      </c>
      <c r="FJ3" s="137" t="s">
        <v>496</v>
      </c>
      <c r="FK3" s="211" t="s">
        <v>679</v>
      </c>
      <c r="FL3" s="137" t="s">
        <v>494</v>
      </c>
      <c r="FM3" s="265" t="s">
        <v>14</v>
      </c>
      <c r="FN3" s="138" t="s">
        <v>690</v>
      </c>
      <c r="FO3" s="136" t="s">
        <v>495</v>
      </c>
      <c r="FP3" s="137" t="s">
        <v>496</v>
      </c>
      <c r="FQ3" s="211" t="s">
        <v>679</v>
      </c>
      <c r="FR3" s="137" t="s">
        <v>494</v>
      </c>
      <c r="FS3" s="265" t="s">
        <v>14</v>
      </c>
      <c r="FT3" s="138" t="s">
        <v>690</v>
      </c>
      <c r="FU3" s="136" t="s">
        <v>495</v>
      </c>
      <c r="FV3" s="137" t="s">
        <v>496</v>
      </c>
      <c r="FW3" s="211" t="s">
        <v>679</v>
      </c>
      <c r="FX3" s="137" t="s">
        <v>494</v>
      </c>
      <c r="FY3" s="265" t="s">
        <v>14</v>
      </c>
      <c r="FZ3" s="138" t="s">
        <v>690</v>
      </c>
      <c r="GA3" s="136" t="s">
        <v>495</v>
      </c>
      <c r="GB3" s="137" t="s">
        <v>496</v>
      </c>
      <c r="GC3" s="211" t="s">
        <v>679</v>
      </c>
      <c r="GD3" s="137" t="s">
        <v>494</v>
      </c>
      <c r="GE3" s="265" t="s">
        <v>14</v>
      </c>
      <c r="GF3" s="138" t="s">
        <v>690</v>
      </c>
      <c r="GG3" s="136" t="s">
        <v>495</v>
      </c>
      <c r="GH3" s="137" t="s">
        <v>496</v>
      </c>
      <c r="GI3" s="211" t="s">
        <v>679</v>
      </c>
      <c r="GJ3" s="137" t="s">
        <v>494</v>
      </c>
      <c r="GK3" s="265" t="s">
        <v>14</v>
      </c>
      <c r="GL3" s="138" t="s">
        <v>690</v>
      </c>
      <c r="GM3" s="136" t="s">
        <v>495</v>
      </c>
      <c r="GN3" s="137" t="s">
        <v>496</v>
      </c>
      <c r="GO3" s="211" t="s">
        <v>679</v>
      </c>
      <c r="GP3" s="137" t="s">
        <v>494</v>
      </c>
      <c r="GQ3" s="265" t="s">
        <v>14</v>
      </c>
      <c r="GR3" s="138" t="s">
        <v>690</v>
      </c>
      <c r="GS3" s="136" t="s">
        <v>495</v>
      </c>
      <c r="GT3" s="137" t="s">
        <v>496</v>
      </c>
      <c r="GU3" s="211" t="s">
        <v>679</v>
      </c>
      <c r="GV3" s="137" t="s">
        <v>494</v>
      </c>
      <c r="GW3" s="265" t="s">
        <v>14</v>
      </c>
      <c r="GX3" s="138" t="s">
        <v>690</v>
      </c>
      <c r="GY3" s="136" t="s">
        <v>495</v>
      </c>
      <c r="GZ3" s="137" t="s">
        <v>496</v>
      </c>
      <c r="HA3" s="211" t="s">
        <v>679</v>
      </c>
      <c r="HB3" s="137" t="s">
        <v>494</v>
      </c>
      <c r="HC3" s="265" t="s">
        <v>14</v>
      </c>
      <c r="HD3" s="138" t="s">
        <v>690</v>
      </c>
      <c r="HE3" s="136" t="s">
        <v>495</v>
      </c>
      <c r="HF3" s="137" t="s">
        <v>496</v>
      </c>
      <c r="HG3" s="211" t="s">
        <v>679</v>
      </c>
      <c r="HH3" s="137" t="s">
        <v>494</v>
      </c>
      <c r="HI3" s="265" t="s">
        <v>14</v>
      </c>
      <c r="HJ3" s="138" t="s">
        <v>690</v>
      </c>
      <c r="HK3" s="136" t="s">
        <v>495</v>
      </c>
      <c r="HL3" s="137" t="s">
        <v>496</v>
      </c>
      <c r="HM3" s="211" t="s">
        <v>679</v>
      </c>
      <c r="HN3" s="137" t="s">
        <v>494</v>
      </c>
      <c r="HO3" s="265" t="s">
        <v>14</v>
      </c>
      <c r="HP3" s="138" t="s">
        <v>690</v>
      </c>
      <c r="HQ3" s="136" t="s">
        <v>495</v>
      </c>
      <c r="HR3" s="137" t="s">
        <v>496</v>
      </c>
      <c r="HS3" s="211" t="s">
        <v>679</v>
      </c>
      <c r="HT3" s="137" t="s">
        <v>494</v>
      </c>
      <c r="HU3" s="265" t="s">
        <v>14</v>
      </c>
      <c r="HV3" s="138" t="s">
        <v>690</v>
      </c>
      <c r="HW3" s="136" t="s">
        <v>495</v>
      </c>
      <c r="HX3" s="137" t="s">
        <v>496</v>
      </c>
      <c r="HY3" s="211" t="s">
        <v>679</v>
      </c>
      <c r="HZ3" s="137" t="s">
        <v>494</v>
      </c>
      <c r="IA3" s="265" t="s">
        <v>14</v>
      </c>
      <c r="IB3" s="138" t="s">
        <v>690</v>
      </c>
      <c r="IC3" s="136" t="s">
        <v>495</v>
      </c>
      <c r="ID3" s="137" t="s">
        <v>496</v>
      </c>
      <c r="IE3" s="211" t="s">
        <v>679</v>
      </c>
      <c r="IF3" s="137" t="s">
        <v>494</v>
      </c>
      <c r="IG3" s="265" t="s">
        <v>14</v>
      </c>
      <c r="IH3" s="138" t="s">
        <v>690</v>
      </c>
      <c r="II3" s="136" t="s">
        <v>495</v>
      </c>
      <c r="IJ3" s="137" t="s">
        <v>496</v>
      </c>
      <c r="IK3" s="211" t="s">
        <v>679</v>
      </c>
      <c r="IL3" s="137" t="s">
        <v>494</v>
      </c>
      <c r="IM3" s="265" t="s">
        <v>14</v>
      </c>
      <c r="IN3" s="138" t="s">
        <v>690</v>
      </c>
      <c r="IO3" s="136" t="s">
        <v>495</v>
      </c>
      <c r="IP3" s="137" t="s">
        <v>496</v>
      </c>
      <c r="IQ3" s="211" t="s">
        <v>679</v>
      </c>
      <c r="IR3" s="137" t="s">
        <v>494</v>
      </c>
      <c r="IS3" s="265" t="s">
        <v>14</v>
      </c>
      <c r="IT3" s="138" t="s">
        <v>690</v>
      </c>
      <c r="IU3" s="136" t="s">
        <v>495</v>
      </c>
      <c r="IV3" s="137" t="s">
        <v>496</v>
      </c>
      <c r="IW3" s="211" t="s">
        <v>679</v>
      </c>
      <c r="IX3" s="137" t="s">
        <v>494</v>
      </c>
      <c r="IY3" s="265" t="s">
        <v>14</v>
      </c>
      <c r="IZ3" s="138" t="s">
        <v>690</v>
      </c>
      <c r="JA3" s="136" t="s">
        <v>495</v>
      </c>
      <c r="JB3" s="137" t="s">
        <v>496</v>
      </c>
      <c r="JC3" s="211" t="s">
        <v>679</v>
      </c>
      <c r="JD3" s="137" t="s">
        <v>494</v>
      </c>
      <c r="JE3" s="265" t="s">
        <v>14</v>
      </c>
      <c r="JF3" s="138" t="s">
        <v>690</v>
      </c>
      <c r="JG3" s="136" t="s">
        <v>495</v>
      </c>
      <c r="JH3" s="137" t="s">
        <v>496</v>
      </c>
      <c r="JI3" s="211" t="s">
        <v>679</v>
      </c>
      <c r="JJ3" s="137" t="s">
        <v>494</v>
      </c>
      <c r="JK3" s="265" t="s">
        <v>14</v>
      </c>
      <c r="JL3" s="138" t="s">
        <v>690</v>
      </c>
      <c r="JM3" s="136" t="s">
        <v>495</v>
      </c>
      <c r="JN3" s="137" t="s">
        <v>496</v>
      </c>
      <c r="JO3" s="211" t="s">
        <v>679</v>
      </c>
      <c r="JP3" s="137" t="s">
        <v>494</v>
      </c>
      <c r="JQ3" s="265" t="s">
        <v>14</v>
      </c>
      <c r="JR3" s="138" t="s">
        <v>690</v>
      </c>
      <c r="JS3" s="136" t="s">
        <v>495</v>
      </c>
      <c r="JT3" s="137" t="s">
        <v>496</v>
      </c>
      <c r="JU3" s="211" t="s">
        <v>679</v>
      </c>
      <c r="JV3" s="137" t="s">
        <v>494</v>
      </c>
      <c r="JW3" s="265" t="s">
        <v>14</v>
      </c>
      <c r="JX3" s="138" t="s">
        <v>690</v>
      </c>
      <c r="JY3" s="136" t="s">
        <v>495</v>
      </c>
      <c r="JZ3" s="137" t="s">
        <v>496</v>
      </c>
      <c r="KA3" s="211" t="s">
        <v>679</v>
      </c>
      <c r="KB3" s="137" t="s">
        <v>494</v>
      </c>
      <c r="KC3" s="265" t="s">
        <v>14</v>
      </c>
      <c r="KD3" s="138" t="s">
        <v>690</v>
      </c>
      <c r="KE3" s="136" t="s">
        <v>495</v>
      </c>
      <c r="KF3" s="137" t="s">
        <v>496</v>
      </c>
      <c r="KG3" s="211" t="s">
        <v>679</v>
      </c>
      <c r="KH3" s="137" t="s">
        <v>494</v>
      </c>
      <c r="KI3" s="265" t="s">
        <v>14</v>
      </c>
      <c r="KJ3" s="138" t="s">
        <v>690</v>
      </c>
      <c r="KK3" s="136" t="s">
        <v>495</v>
      </c>
      <c r="KL3" s="137" t="s">
        <v>496</v>
      </c>
      <c r="KM3" s="211" t="s">
        <v>679</v>
      </c>
      <c r="KN3" s="137" t="s">
        <v>494</v>
      </c>
      <c r="KO3" s="265" t="s">
        <v>14</v>
      </c>
      <c r="KP3" s="138" t="s">
        <v>690</v>
      </c>
      <c r="KQ3" s="136" t="s">
        <v>495</v>
      </c>
      <c r="KR3" s="137" t="s">
        <v>496</v>
      </c>
      <c r="KS3" s="211" t="s">
        <v>679</v>
      </c>
      <c r="KT3" s="137" t="s">
        <v>494</v>
      </c>
      <c r="KU3" s="265" t="s">
        <v>14</v>
      </c>
      <c r="KV3" s="138" t="s">
        <v>690</v>
      </c>
      <c r="KW3" s="136" t="s">
        <v>495</v>
      </c>
      <c r="KX3" s="137" t="s">
        <v>496</v>
      </c>
      <c r="KY3" s="211" t="s">
        <v>679</v>
      </c>
      <c r="KZ3" s="137" t="s">
        <v>494</v>
      </c>
      <c r="LA3" s="265" t="s">
        <v>14</v>
      </c>
      <c r="LB3" s="138" t="s">
        <v>690</v>
      </c>
      <c r="LC3" s="136" t="s">
        <v>495</v>
      </c>
      <c r="LD3" s="137" t="s">
        <v>496</v>
      </c>
      <c r="LE3" s="211" t="s">
        <v>679</v>
      </c>
      <c r="LF3" s="137" t="s">
        <v>494</v>
      </c>
      <c r="LG3" s="265" t="s">
        <v>14</v>
      </c>
      <c r="LH3" s="138" t="s">
        <v>690</v>
      </c>
      <c r="LI3" s="136" t="s">
        <v>495</v>
      </c>
      <c r="LJ3" s="137" t="s">
        <v>496</v>
      </c>
      <c r="LK3" s="211" t="s">
        <v>679</v>
      </c>
      <c r="LL3" s="137" t="s">
        <v>494</v>
      </c>
      <c r="LM3" s="265" t="s">
        <v>14</v>
      </c>
      <c r="LN3" s="138" t="s">
        <v>690</v>
      </c>
      <c r="LO3" s="136" t="s">
        <v>495</v>
      </c>
      <c r="LP3" s="137" t="s">
        <v>496</v>
      </c>
      <c r="LQ3" s="211" t="s">
        <v>679</v>
      </c>
      <c r="LR3" s="137" t="s">
        <v>494</v>
      </c>
      <c r="LS3" s="265" t="s">
        <v>14</v>
      </c>
      <c r="LT3" s="138" t="s">
        <v>690</v>
      </c>
      <c r="LU3" s="136" t="s">
        <v>495</v>
      </c>
      <c r="LV3" s="137" t="s">
        <v>496</v>
      </c>
      <c r="LW3" s="211" t="s">
        <v>679</v>
      </c>
      <c r="LX3" s="137" t="s">
        <v>494</v>
      </c>
      <c r="LY3" s="265" t="s">
        <v>14</v>
      </c>
      <c r="LZ3" s="138" t="s">
        <v>690</v>
      </c>
      <c r="MA3" s="136" t="s">
        <v>495</v>
      </c>
      <c r="MB3" s="137" t="s">
        <v>496</v>
      </c>
      <c r="MC3" s="211" t="s">
        <v>679</v>
      </c>
      <c r="MD3" s="137" t="s">
        <v>494</v>
      </c>
      <c r="ME3" s="265" t="s">
        <v>14</v>
      </c>
      <c r="MF3" s="138" t="s">
        <v>690</v>
      </c>
      <c r="MG3" s="136" t="s">
        <v>495</v>
      </c>
      <c r="MH3" s="137" t="s">
        <v>496</v>
      </c>
      <c r="MI3" s="211" t="s">
        <v>679</v>
      </c>
      <c r="MJ3" s="137" t="s">
        <v>494</v>
      </c>
      <c r="MK3" s="265" t="s">
        <v>14</v>
      </c>
      <c r="ML3" s="138" t="s">
        <v>690</v>
      </c>
      <c r="MM3" s="136" t="s">
        <v>495</v>
      </c>
      <c r="MN3" s="137" t="s">
        <v>496</v>
      </c>
      <c r="MO3" s="211" t="s">
        <v>679</v>
      </c>
      <c r="MP3" s="137" t="s">
        <v>494</v>
      </c>
      <c r="MQ3" s="265" t="s">
        <v>14</v>
      </c>
      <c r="MR3" s="138" t="s">
        <v>690</v>
      </c>
      <c r="MS3" s="136" t="s">
        <v>495</v>
      </c>
      <c r="MT3" s="137" t="s">
        <v>496</v>
      </c>
      <c r="MU3" s="211" t="s">
        <v>679</v>
      </c>
      <c r="MV3" s="137" t="s">
        <v>494</v>
      </c>
      <c r="MW3" s="265" t="s">
        <v>14</v>
      </c>
      <c r="MX3" s="138" t="s">
        <v>690</v>
      </c>
      <c r="MY3" s="136" t="s">
        <v>495</v>
      </c>
      <c r="MZ3" s="137" t="s">
        <v>496</v>
      </c>
      <c r="NA3" s="211" t="s">
        <v>679</v>
      </c>
      <c r="NB3" s="137" t="s">
        <v>494</v>
      </c>
      <c r="NC3" s="265" t="s">
        <v>14</v>
      </c>
      <c r="ND3" s="138" t="s">
        <v>690</v>
      </c>
      <c r="NE3" s="136" t="s">
        <v>495</v>
      </c>
      <c r="NF3" s="137" t="s">
        <v>496</v>
      </c>
      <c r="NG3" s="211" t="s">
        <v>679</v>
      </c>
      <c r="NH3" s="137" t="s">
        <v>494</v>
      </c>
      <c r="NI3" s="265" t="s">
        <v>14</v>
      </c>
      <c r="NJ3" s="138" t="s">
        <v>690</v>
      </c>
      <c r="NK3" s="136" t="s">
        <v>495</v>
      </c>
      <c r="NL3" s="137" t="s">
        <v>496</v>
      </c>
      <c r="NM3" s="211" t="s">
        <v>679</v>
      </c>
      <c r="NN3" s="137" t="s">
        <v>494</v>
      </c>
      <c r="NO3" s="265" t="s">
        <v>14</v>
      </c>
      <c r="NP3" s="138" t="s">
        <v>690</v>
      </c>
      <c r="NQ3" s="136" t="s">
        <v>495</v>
      </c>
      <c r="NR3" s="137" t="s">
        <v>496</v>
      </c>
      <c r="NS3" s="211" t="s">
        <v>679</v>
      </c>
      <c r="NT3" s="137" t="s">
        <v>494</v>
      </c>
      <c r="NU3" s="265" t="s">
        <v>14</v>
      </c>
      <c r="NV3" s="138" t="s">
        <v>690</v>
      </c>
      <c r="NW3" s="136" t="s">
        <v>495</v>
      </c>
      <c r="NX3" s="137" t="s">
        <v>496</v>
      </c>
      <c r="NY3" s="211" t="s">
        <v>679</v>
      </c>
      <c r="NZ3" s="137" t="s">
        <v>494</v>
      </c>
      <c r="OA3" s="265" t="s">
        <v>14</v>
      </c>
      <c r="OB3" s="138" t="s">
        <v>690</v>
      </c>
      <c r="OC3" s="136" t="s">
        <v>495</v>
      </c>
      <c r="OD3" s="137" t="s">
        <v>496</v>
      </c>
      <c r="OE3" s="211" t="s">
        <v>679</v>
      </c>
      <c r="OF3" s="137" t="s">
        <v>494</v>
      </c>
      <c r="OG3" s="265" t="s">
        <v>14</v>
      </c>
      <c r="OH3" s="138" t="s">
        <v>690</v>
      </c>
    </row>
    <row r="4" spans="1:398" s="11" customFormat="1" x14ac:dyDescent="0.25">
      <c r="A4" s="88" t="s">
        <v>553</v>
      </c>
      <c r="B4" s="1331" t="s">
        <v>764</v>
      </c>
      <c r="C4" s="83" t="s">
        <v>615</v>
      </c>
      <c r="D4" s="84"/>
      <c r="E4" s="84"/>
      <c r="F4" s="84"/>
      <c r="G4" s="84"/>
      <c r="H4" s="84"/>
      <c r="I4" s="84"/>
      <c r="J4" s="84"/>
      <c r="K4" s="84"/>
      <c r="L4" s="84"/>
      <c r="M4" s="84"/>
      <c r="N4" s="85"/>
      <c r="O4" s="169" t="str">
        <f t="array" ref="O4">INDEX(A4:N4,MIN(IF(C4:N4&lt;&gt;"",COLUMN(C4:N4))))</f>
        <v>Global</v>
      </c>
      <c r="P4" s="164"/>
      <c r="Q4" s="86"/>
      <c r="R4" s="87" t="s">
        <v>683</v>
      </c>
      <c r="S4" s="176" t="str">
        <f ca="1">RIGHT(CELL("filename",'1. Database - raw'!A1),LEN(CELL("filename",'1. Database - raw'!A1))-FIND("]",CELL("filename",'1. Database - raw'!A1)))</f>
        <v>1. Database - raw</v>
      </c>
      <c r="T4" s="198">
        <f t="shared" ref="T4:AC13" ca="1" si="0">IFERROR(IF(INDIRECT(ADDRESS(ROW(4:4),MATCH(T$2,$BQ$2:$OH$2,0)+COLUMN($BQ:$BQ)+4,4,1),TRUE)&gt;=10,INDIRECT(ADDRESS(ROW(4:4),MATCH(T$2,$BQ$2:$OH$2,0)+COLUMN($BQ:$BQ)+1,4,1),TRUE)/INDIRECT(ADDRESS(ROW($5:$5),MATCH(T$2,$BQ$2:$OH$2,0)+COLUMN($BQ:$BQ)+1,2,1),TRUE),""),"")</f>
        <v>1.0664420827422463</v>
      </c>
      <c r="U4" s="121">
        <f t="shared" ca="1" si="0"/>
        <v>1.0776245274727558</v>
      </c>
      <c r="V4" s="121">
        <f t="shared" ca="1" si="0"/>
        <v>1.0010775969200727</v>
      </c>
      <c r="W4" s="121">
        <f t="shared" ca="1" si="0"/>
        <v>1.1904782204255666</v>
      </c>
      <c r="X4" s="121">
        <f t="shared" ca="1" si="0"/>
        <v>1.1592712431578829</v>
      </c>
      <c r="Y4" s="121">
        <f t="shared" ca="1" si="0"/>
        <v>1.0048940435086076</v>
      </c>
      <c r="Z4" s="121">
        <f t="shared" ca="1" si="0"/>
        <v>1.0982966027365875</v>
      </c>
      <c r="AA4" s="121">
        <f t="shared" ca="1" si="0"/>
        <v>1.0117648327572448</v>
      </c>
      <c r="AB4" s="121" t="str">
        <f t="shared" ca="1" si="0"/>
        <v/>
      </c>
      <c r="AC4" s="121">
        <f t="shared" ca="1" si="0"/>
        <v>1.1640373740341505</v>
      </c>
      <c r="AD4" s="121">
        <f t="shared" ref="AD4:AM13" ca="1" si="1">IFERROR(IF(INDIRECT(ADDRESS(ROW(4:4),MATCH(AD$2,$BQ$2:$OH$2,0)+COLUMN($BQ:$BQ)+4,4,1),TRUE)&gt;=10,INDIRECT(ADDRESS(ROW(4:4),MATCH(AD$2,$BQ$2:$OH$2,0)+COLUMN($BQ:$BQ)+1,4,1),TRUE)/INDIRECT(ADDRESS(ROW($5:$5),MATCH(AD$2,$BQ$2:$OH$2,0)+COLUMN($BQ:$BQ)+1,2,1),TRUE),""),"")</f>
        <v>0.99780359532922402</v>
      </c>
      <c r="AE4" s="121" t="str">
        <f t="shared" ca="1" si="1"/>
        <v/>
      </c>
      <c r="AF4" s="121">
        <f t="shared" ca="1" si="1"/>
        <v>1.2019910002271206</v>
      </c>
      <c r="AG4" s="121">
        <f t="shared" ca="1" si="1"/>
        <v>1.1427703695332863</v>
      </c>
      <c r="AH4" s="121">
        <f t="shared" ca="1" si="1"/>
        <v>1</v>
      </c>
      <c r="AI4" s="121" t="str">
        <f t="shared" ca="1" si="1"/>
        <v/>
      </c>
      <c r="AJ4" s="121">
        <f t="shared" ca="1" si="1"/>
        <v>1.081510182707617</v>
      </c>
      <c r="AK4" s="121">
        <f t="shared" ca="1" si="1"/>
        <v>1</v>
      </c>
      <c r="AL4" s="121">
        <f t="shared" ca="1" si="1"/>
        <v>1</v>
      </c>
      <c r="AM4" s="122">
        <f t="shared" ca="1" si="1"/>
        <v>1.0357672487825298</v>
      </c>
      <c r="AN4" s="160"/>
      <c r="AO4" s="160"/>
      <c r="AP4" s="160"/>
      <c r="AQ4" s="160"/>
      <c r="AR4" s="160"/>
      <c r="AS4" s="160"/>
      <c r="AT4" s="160"/>
      <c r="AU4" s="160"/>
      <c r="AV4" s="160"/>
      <c r="AW4" s="160"/>
      <c r="AX4" s="160"/>
      <c r="AY4" s="160"/>
      <c r="AZ4" s="160"/>
      <c r="BA4" s="160"/>
      <c r="BB4" s="160"/>
      <c r="BC4" s="160"/>
      <c r="BD4" s="84"/>
      <c r="BE4" s="84"/>
      <c r="BF4" s="84"/>
      <c r="BG4" s="84"/>
      <c r="BH4" s="284"/>
      <c r="BI4" s="297">
        <f ca="1">IFERROR(AVERAGE(T4:U4),"")</f>
        <v>1.0720333051075011</v>
      </c>
      <c r="BJ4" s="304">
        <f t="shared" ref="BJ4:BJ31" si="2">IFERROR(CF4/$CF$5,"")</f>
        <v>1.0005205463740272</v>
      </c>
      <c r="BK4" s="304">
        <f t="shared" ref="BK4:BK31" si="3">IFERROR(EH4/$EH$5,"")</f>
        <v>1.0020483608979425</v>
      </c>
      <c r="BL4" s="304">
        <f ca="1">IFERROR(AVERAGE(Z4,AC4,AF4),"")</f>
        <v>1.1547749923326196</v>
      </c>
      <c r="BM4" s="304">
        <f t="shared" ref="BM4:BM31" ca="1" si="4">IFERROR(AVERAGE(AG4,AJ4),"")</f>
        <v>1.1121402761204515</v>
      </c>
      <c r="BN4" s="304">
        <f t="shared" ref="BN4:BN31" ca="1" si="5">AM4</f>
        <v>1.0357672487825298</v>
      </c>
      <c r="BO4" s="176"/>
      <c r="BP4" s="169" t="str">
        <f t="shared" ref="BP4:BP31" si="6">O4</f>
        <v>Global</v>
      </c>
      <c r="BQ4" s="89">
        <f>IFERROR(EXP(LN(BT4^2/(SQRT(BU4^2+BT4^2)))-LN(1+BU4^2/BT4^2)*_xlfn.T.INV($S$6,BV4)),"")</f>
        <v>52.082579839552054</v>
      </c>
      <c r="BR4" s="90">
        <f>IFERROR(EXP(LN(BT4^2/(SQRT(BU4^2+BT4^2)))+LN(1+BU4^2/BT4^2)*_xlfn.T.INV($S$6,BV4)),"")</f>
        <v>173.47917005139328</v>
      </c>
      <c r="BS4" s="90">
        <f>IFERROR(EXP(LN(BT4^2/(SQRT(BU4^2+BT4^2)))),"")</f>
        <v>95.053893790317289</v>
      </c>
      <c r="BT4" s="90">
        <f t="array" ref="BT4">IFERROR(AVERAGE(IF(('1. Database - raw'!AW$7:AY$494&gt;0)*('1. Database - raw'!$AD$7:$AD$494=$A4)*('1. Database - raw'!$AP$7:$AP$494&lt;&gt;Dropdown!$AM$11),'1. Database - raw'!AW$7:AY$494)),"")</f>
        <v>114.01307142857142</v>
      </c>
      <c r="BU4" s="131">
        <f t="array" ref="BU4">IFERROR(_xlfn.STDEV.S(IF(('1. Database - raw'!AW$7:AY$494&gt;0)*('1. Database - raw'!$AD$7:$AD$494=$A4)*('1. Database - raw'!$AP$7:$AP$494&lt;&gt;Dropdown!$AM$11),'1. Database - raw'!AW$7:AY$494)),"")</f>
        <v>75.515688929505643</v>
      </c>
      <c r="BV4" s="91">
        <f t="array" ref="BV4">IFERROR(IF(COUNT(IF(('1. Database - raw'!AW$7:AY$494&gt;0)*('1. Database - raw'!$AD$7:$AD$494=$A4)*('1. Database - raw'!$AP$7:$AP$494&lt;&gt;Dropdown!$AM$11),'1. Database - raw'!AW$7:AY$494))&gt;0,COUNT(IF(('1. Database - raw'!AW$7:AY$494&gt;0)*('1. Database - raw'!$AD$7:$AD$494=$A4)*('1. Database - raw'!$AP$7:$AP$494&lt;&gt;Dropdown!$AM$11),'1. Database - raw'!AW$7:AY$494)),""),"")</f>
        <v>168</v>
      </c>
      <c r="BW4" s="89">
        <f t="shared" ref="BW4:BW67" si="7">IFERROR(EXP(LN(BZ4^2/(SQRT(CA4^2+BZ4^2)))-LN(1+CA4^2/BZ4^2)*_xlfn.T.INV($S$6,CB4)),"")</f>
        <v>47.877231495609145</v>
      </c>
      <c r="BX4" s="90">
        <f t="shared" ref="BX4:BX67" si="8">IFERROR(EXP(LN(BZ4^2/(SQRT(CA4^2+BZ4^2)))+LN(1+CA4^2/BZ4^2)*_xlfn.T.INV($S$6,CB4)),"")</f>
        <v>139.13472101398511</v>
      </c>
      <c r="BY4" s="90">
        <f t="shared" ref="BY4:BY67" si="9">IFERROR(EXP(LN(BZ4^2/(SQRT(CA4^2+BZ4^2)))),"")</f>
        <v>81.617309726941883</v>
      </c>
      <c r="BZ4" s="90">
        <f t="array" ref="BZ4">IFERROR(AVERAGE(IF(('1. Database - raw'!BC$7:BE$494&gt;0)*('1. Database - raw'!$AD$7:$AD$494=$A4)*('1. Database - raw'!$AP$7:$AP$494&lt;&gt;Dropdown!$AM$11),'1. Database - raw'!BC$7:BE$494)),"")</f>
        <v>95.879042605891698</v>
      </c>
      <c r="CA4" s="131">
        <f t="array" ref="CA4">IFERROR(_xlfn.STDEV.S(IF(('1. Database - raw'!BC$7:BE$494&gt;0)*('1. Database - raw'!$AD$7:$AD$494=$A4)*('1. Database - raw'!$AP$7:$AP$494&lt;&gt;Dropdown!$AM$11),'1. Database - raw'!BC$7:BE$494)),"")</f>
        <v>59.104735544899356</v>
      </c>
      <c r="CB4" s="91">
        <f t="array" ref="CB4">IFERROR(IF(COUNT(IF(('1. Database - raw'!BC$7:BE$494&gt;0)*('1. Database - raw'!$AD$7:$AD$494=$A4)*('1. Database - raw'!$AP$7:$AP$494&lt;&gt;Dropdown!$AM$11),'1. Database - raw'!BC$7:BE$494))&gt;0,COUNT(IF(('1. Database - raw'!BC$7:BE$494&gt;0)*('1. Database - raw'!$AD$7:$AD$494=$A4)*('1. Database - raw'!$AP$7:$AP$494&lt;&gt;Dropdown!$AM$11),'1. Database - raw'!BC$7:BE$494)),""),"")</f>
        <v>137</v>
      </c>
      <c r="CC4" s="99">
        <f t="shared" ref="CC4:CC67" si="10">IFERROR(EXP(LN(CF4^2/(SQRT(CG4^2+CF4^2)))-LN(1+CG4^2/CF4^2)*_xlfn.T.INV($S$6,CH4)),"")</f>
        <v>0.6631515211487764</v>
      </c>
      <c r="CD4" s="100">
        <f t="shared" ref="CD4:CD67" si="11">IFERROR(EXP(LN(CF4^2/(SQRT(CG4^2+CF4^2)))+LN(1+CG4^2/CF4^2)*_xlfn.T.INV($S$6,CH4)),"")</f>
        <v>0.77479034427025062</v>
      </c>
      <c r="CE4" s="100">
        <f t="shared" ref="CE4:CE67" si="12">IFERROR(EXP(LN(CF4^2/(SQRT(CG4^2+CF4^2)))),"")</f>
        <v>0.71680080592463125</v>
      </c>
      <c r="CF4" s="100">
        <f t="array" ref="CF4">IFERROR(AVERAGE(IF(('1. Database - raw'!BI$7:BK$494&gt;0)*('1. Database - raw'!$AD$7:$AD$494=$A4)*('1. Database - raw'!$AP$7:$AP$494&lt;&gt;Dropdown!$AM$11),'1. Database - raw'!BI$7:BK$494)),"")</f>
        <v>0.73358827426776818</v>
      </c>
      <c r="CG4" s="266">
        <f t="array" ref="CG4">IFERROR(_xlfn.STDEV.S(IF(('1. Database - raw'!BI$7:BK$494&gt;0)*('1. Database - raw'!$AD$7:$AD$494=$A4)*('1. Database - raw'!$AP$7:$AP$494&lt;&gt;Dropdown!$AM$11),'1. Database - raw'!BI$7:BK$494)),"")</f>
        <v>0.1596940591302061</v>
      </c>
      <c r="CH4" s="91">
        <f t="array" ref="CH4">IFERROR(IF(COUNT(IF(('1. Database - raw'!BI$7:BK$494&gt;0)*('1. Database - raw'!$AD$7:$AD$494=$A4)*('1. Database - raw'!$AP$7:$AP$494&lt;&gt;Dropdown!$AM$11),'1. Database - raw'!BI$7:BK$494))&gt;0,COUNT(IF(('1. Database - raw'!BI$7:BK$494&gt;0)*('1. Database - raw'!$AD$7:$AD$494=$A4)*('1. Database - raw'!$AP$7:$AP$494&lt;&gt;Dropdown!$AM$11),'1. Database - raw'!BI$7:BK$494)),""),"")</f>
        <v>44</v>
      </c>
      <c r="CI4" s="89">
        <f t="shared" ref="CI4:CI63" si="13">IFERROR(EXP(LN(CL4^2/(SQRT(CM4^2+CL4^2)))-LN(1+CM4^2/CL4^2)*_xlfn.T.INV($S$6,CN4)),"")</f>
        <v>10.176432783621228</v>
      </c>
      <c r="CJ4" s="90">
        <f t="shared" ref="CJ4:CJ63" si="14">IFERROR(EXP(LN(CL4^2/(SQRT(CM4^2+CL4^2)))+LN(1+CM4^2/CL4^2)*_xlfn.T.INV($S$6,CN4)),"")</f>
        <v>41.858214320040737</v>
      </c>
      <c r="CK4" s="90">
        <f t="shared" ref="CK4:CK63" si="15">IFERROR(EXP(LN(CL4^2/(SQRT(CM4^2+CL4^2)))),"")</f>
        <v>20.638975373557333</v>
      </c>
      <c r="CL4" s="90">
        <f t="array" ref="CL4">IFERROR(AVERAGE(IF(('1. Database - raw'!BO$7:BQ$494&gt;0)*('1. Database - raw'!$AD$7:$AD$494=$A4),'1. Database - raw'!BO$7:BQ$494)),"")</f>
        <v>25.346656881930855</v>
      </c>
      <c r="CM4" s="131">
        <f t="array" ref="CM4">IFERROR(_xlfn.STDEV.S(IF(('1. Database - raw'!BO$7:BQ$494&gt;0)*('1. Database - raw'!$AD$7:$AD$494=$A4),'1. Database - raw'!BO$7:BQ$494)),"")</f>
        <v>18.069543077620253</v>
      </c>
      <c r="CN4" s="91">
        <f t="array" ref="CN4">IFERROR(IF(COUNT(IF(('1. Database - raw'!BO$7:BQ$494&gt;0)*('1. Database - raw'!$AD$7:$AD$494=$A4),'1. Database - raw'!BO$7:BQ$494))&gt;0,COUNT(IF(('1. Database - raw'!BO$7:BQ$494&gt;0)*('1. Database - raw'!$AD$7:$AD$494=$A4),'1. Database - raw'!BO$7:BQ$494)),""),"")</f>
        <v>21</v>
      </c>
      <c r="CO4" s="89" t="str">
        <f t="shared" ref="CO4:CO63" si="16">IFERROR(EXP(LN(CR4^2/(SQRT(CS4^2+CR4^2)))-LN(1+CS4^2/CR4^2)*_xlfn.T.INV($S$6,CT4)),"")</f>
        <v/>
      </c>
      <c r="CP4" s="90" t="str">
        <f t="shared" ref="CP4:CP63" si="17">IFERROR(EXP(LN(CR4^2/(SQRT(CS4^2+CR4^2)))+LN(1+CS4^2/CR4^2)*_xlfn.T.INV($S$6,CT4)),"")</f>
        <v/>
      </c>
      <c r="CQ4" s="90" t="str">
        <f t="shared" ref="CQ4:CQ63" si="18">IFERROR(EXP(LN(CR4^2/(SQRT(CS4^2+CR4^2)))),"")</f>
        <v/>
      </c>
      <c r="CR4" s="90" t="str">
        <f t="array" ref="CR4">IFERROR(AVERAGE(IF(('1. Database - raw'!BU$7:BW$494&gt;0)*('1. Database - raw'!$AD$7:$AD$494=$A4),'1. Database - raw'!BU$7:BW$494)),"")</f>
        <v/>
      </c>
      <c r="CS4" s="131" t="str">
        <f t="array" ref="CS4">IFERROR(_xlfn.STDEV.S(IF(('1. Database - raw'!BU$7:BW$494&gt;0)*('1. Database - raw'!$AD$7:$AD$494=$A4),'1. Database - raw'!BU$7:BW$494)),"")</f>
        <v/>
      </c>
      <c r="CT4" s="91" t="str">
        <f t="array" ref="CT4">IFERROR(IF(COUNT(IF(('1. Database - raw'!BU$7:BW$494&gt;0)*('1. Database - raw'!$AD$7:$AD$494=$A4),'1. Database - raw'!BU$7:BW$494))&gt;0,COUNT(IF(('1. Database - raw'!BU$7:BW$494&gt;0)*('1. Database - raw'!$AD$7:$AD$494=$A4),'1. Database - raw'!BU$7:BW$494)),""),"")</f>
        <v/>
      </c>
      <c r="CU4" s="89" t="str">
        <f t="shared" ref="CU4:CU63" si="19">IFERROR(EXP(LN(CX4^2/(SQRT(CY4^2+CX4^2)))-LN(1+CY4^2/CX4^2)*_xlfn.T.INV($S$6,CZ4)),"")</f>
        <v/>
      </c>
      <c r="CV4" s="90" t="str">
        <f t="shared" ref="CV4:CV63" si="20">IFERROR(EXP(LN(CX4^2/(SQRT(CY4^2+CX4^2)))+LN(1+CY4^2/CX4^2)*_xlfn.T.INV($S$6,CZ4)),"")</f>
        <v/>
      </c>
      <c r="CW4" s="90" t="str">
        <f t="shared" ref="CW4:CW63" si="21">IFERROR(EXP(LN(CX4^2/(SQRT(CY4^2+CX4^2)))),"")</f>
        <v/>
      </c>
      <c r="CX4" s="90">
        <f t="array" ref="CX4">IFERROR(AVERAGE(IF(('1. Database - raw'!CA$7:CC$494&gt;0)*('1. Database - raw'!$AD$7:$AD$494=$A4),'1. Database - raw'!CA$7:CC$494)),"")</f>
        <v>30.136986301369863</v>
      </c>
      <c r="CY4" s="131" t="str">
        <f t="array" ref="CY4">IFERROR(_xlfn.STDEV.S(IF(('1. Database - raw'!CA$7:CC$494&gt;0)*('1. Database - raw'!$AD$7:$AD$494=$A4),'1. Database - raw'!CA$7:CC$494)),"")</f>
        <v/>
      </c>
      <c r="CZ4" s="91">
        <f t="array" ref="CZ4">IFERROR(IF(COUNT(IF(('1. Database - raw'!CA$7:CC$494&gt;0)*('1. Database - raw'!$AD$7:$AD$494=$A4),'1. Database - raw'!CA$7:CC$494))&gt;0,COUNT(IF(('1. Database - raw'!CA$7:CC$494&gt;0)*('1. Database - raw'!$AD$7:$AD$494=$A4),'1. Database - raw'!CA$7:CC$494)),""),"")</f>
        <v>1</v>
      </c>
      <c r="DA4" s="89" t="str">
        <f t="shared" ref="DA4:DA63" si="22">IFERROR(EXP(LN(DD4^2/(SQRT(DE4^2+DD4^2)))-LN(1+DE4^2/DD4^2)*_xlfn.T.INV($S$6,DF4)),"")</f>
        <v/>
      </c>
      <c r="DB4" s="90" t="str">
        <f t="shared" ref="DB4:DB63" si="23">IFERROR(EXP(LN(DD4^2/(SQRT(DE4^2+DD4^2)))+LN(1+DE4^2/DD4^2)*_xlfn.T.INV($S$6,DF4)),"")</f>
        <v/>
      </c>
      <c r="DC4" s="90" t="str">
        <f t="shared" ref="DC4:DC63" si="24">IFERROR(EXP(LN(DD4^2/(SQRT(DE4^2+DD4^2)))),"")</f>
        <v/>
      </c>
      <c r="DD4" s="90" t="str">
        <f t="array" ref="DD4">IFERROR(AVERAGE(IF(('1. Database - raw'!CG$7:CI$494&gt;0)*('1. Database - raw'!$AD$7:$AD$494=$A4),'1. Database - raw'!CG$7:CI$494)),"")</f>
        <v/>
      </c>
      <c r="DE4" s="131" t="str">
        <f t="array" ref="DE4">IFERROR(_xlfn.STDEV.S(IF(('1. Database - raw'!CG$7:CI$494&gt;0)*('1. Database - raw'!$AD$7:$AD$494=$A4),'1. Database - raw'!CG$7:CI$494)),"")</f>
        <v/>
      </c>
      <c r="DF4" s="91" t="str">
        <f t="array" ref="DF4">IFERROR(IF(COUNT(IF(('1. Database - raw'!CG$7:CI$494&gt;0)*('1. Database - raw'!$AD$7:$AD$494=$A4),'1. Database - raw'!CG$7:CI$494))&gt;0,COUNT(IF(('1. Database - raw'!CG$7:CI$494&gt;0)*('1. Database - raw'!$AD$7:$AD$494=$A4),'1. Database - raw'!CG$7:CI$494)),""),"")</f>
        <v/>
      </c>
      <c r="DG4" s="89">
        <f t="shared" ref="DG4:DG63" si="25">IFERROR(EXP(LN(DJ4^2/(SQRT(DK4^2+DJ4^2)))-LN(1+DK4^2/DJ4^2)*_xlfn.T.INV($S$6,DL4)),"")</f>
        <v>51.876143821018928</v>
      </c>
      <c r="DH4" s="90">
        <f t="shared" ref="DH4:DH63" si="26">IFERROR(EXP(LN(DJ4^2/(SQRT(DK4^2+DJ4^2)))+LN(1+DK4^2/DJ4^2)*_xlfn.T.INV($S$6,DL4)),"")</f>
        <v>147.51492327027984</v>
      </c>
      <c r="DI4" s="90">
        <f t="shared" ref="DI4:DI63" si="27">IFERROR(EXP(LN(DJ4^2/(SQRT(DK4^2+DJ4^2)))),"")</f>
        <v>87.478599527630791</v>
      </c>
      <c r="DJ4" s="90">
        <f t="array" ref="DJ4">IFERROR(AVERAGE(IF(('1. Database - raw'!CM$7:CO$494&gt;0)*('1. Database - raw'!$AD$7:$AD$494=$A4),'1. Database - raw'!CM$7:CO$494)),"")</f>
        <v>101.65471394037067</v>
      </c>
      <c r="DK4" s="131">
        <f t="array" ref="DK4">IFERROR(_xlfn.STDEV.S(IF(('1. Database - raw'!CM$7:CO$494&gt;0)*('1. Database - raw'!$AD$7:$AD$494=$A4),'1. Database - raw'!CM$7:CO$494)),"")</f>
        <v>60.171151307572508</v>
      </c>
      <c r="DL4" s="91">
        <f t="array" ref="DL4">IFERROR(IF(COUNT(IF(('1. Database - raw'!CM$7:CO$494&gt;0)*('1. Database - raw'!$AD$7:$AD$494=$A4),'1. Database - raw'!CM$7:CO$494))&gt;0,COUNT(IF(('1. Database - raw'!CM$7:CO$494&gt;0)*('1. Database - raw'!$AD$7:$AD$494=$A4),'1. Database - raw'!CM$7:CO$494)),""),"")</f>
        <v>17</v>
      </c>
      <c r="DM4" s="89">
        <f t="shared" ref="DM4:DM63" si="28">IFERROR(EXP(LN(DP4^2/(SQRT(DQ4^2+DP4^2)))-LN(1+DQ4^2/DP4^2)*_xlfn.T.INV($S$6,DR4)),"")</f>
        <v>33.801514573566401</v>
      </c>
      <c r="DN4" s="90">
        <f t="shared" ref="DN4:DN63" si="29">IFERROR(EXP(LN(DP4^2/(SQRT(DQ4^2+DP4^2)))+LN(1+DQ4^2/DP4^2)*_xlfn.T.INV($S$6,DR4)),"")</f>
        <v>43.749886601483176</v>
      </c>
      <c r="DO4" s="90">
        <f t="shared" ref="DO4:DO63" si="30">IFERROR(EXP(LN(DP4^2/(SQRT(DQ4^2+DP4^2)))),"")</f>
        <v>38.455330313909812</v>
      </c>
      <c r="DP4" s="90">
        <f t="array" ref="DP4">IFERROR(AVERAGE(IF(('1. Database - raw'!CS$7:CU$494&gt;0)*('1. Database - raw'!$AD$7:$AD$494=$A4),'1. Database - raw'!CS$7:CU$494)),"")</f>
        <v>39.8125</v>
      </c>
      <c r="DQ4" s="131">
        <f t="array" ref="DQ4">IFERROR(_xlfn.STDEV.S(IF(('1. Database - raw'!CS$7:CU$494&gt;0)*('1. Database - raw'!$AD$7:$AD$494=$A4),'1. Database - raw'!CS$7:CU$494)),"")</f>
        <v>10.670177063733693</v>
      </c>
      <c r="DR4" s="91">
        <f t="array" ref="DR4">IFERROR(IF(COUNT(IF(('1. Database - raw'!CS$7:CU$494&gt;0)*('1. Database - raw'!$AD$7:$AD$494=$A4),'1. Database - raw'!CS$7:CU$494))&gt;0,COUNT(IF(('1. Database - raw'!CS$7:CU$494&gt;0)*('1. Database - raw'!$AD$7:$AD$494=$A4),'1. Database - raw'!CS$7:CU$494)),""),"")</f>
        <v>8</v>
      </c>
      <c r="DS4" s="89">
        <f t="shared" ref="DS4:DS63" si="31">IFERROR(EXP(LN(DV4^2/(SQRT(DW4^2+DV4^2)))-LN(1+DW4^2/DV4^2)*_xlfn.T.INV($S$6,DX4)),"")</f>
        <v>9.158666537355117</v>
      </c>
      <c r="DT4" s="90">
        <f t="shared" ref="DT4:DT63" si="32">IFERROR(EXP(LN(DV4^2/(SQRT(DW4^2+DV4^2)))+LN(1+DW4^2/DV4^2)*_xlfn.T.INV($S$6,DX4)),"")</f>
        <v>49.200390605703276</v>
      </c>
      <c r="DU4" s="90">
        <f t="shared" ref="DU4:DU63" si="33">IFERROR(EXP(LN(DV4^2/(SQRT(DW4^2+DV4^2)))),"")</f>
        <v>21.227575722754015</v>
      </c>
      <c r="DV4" s="90">
        <f t="array" ref="DV4">IFERROR(AVERAGE(IF(('1. Database - raw'!CY$7:DA$494&gt;0)*('1. Database - raw'!$AD$7:$AD$494=$A4),'1. Database - raw'!CY$7:DA$494)),"")</f>
        <v>26.5</v>
      </c>
      <c r="DW4" s="131">
        <f t="array" ref="DW4">IFERROR(_xlfn.STDEV.S(IF(('1. Database - raw'!CY$7:DA$494&gt;0)*('1. Database - raw'!$AD$7:$AD$494=$A4),'1. Database - raw'!CY$7:DA$494)),"")</f>
        <v>19.803198394872144</v>
      </c>
      <c r="DX4" s="91">
        <f t="array" ref="DX4">IFERROR(IF(COUNT(IF(('1. Database - raw'!CY$7:DA$494&gt;0)*('1. Database - raw'!$AD$7:$AD$494=$A4),'1. Database - raw'!CY$7:DA$494))&gt;0,COUNT(IF(('1. Database - raw'!CY$7:DA$494&gt;0)*('1. Database - raw'!$AD$7:$AD$494=$A4),'1. Database - raw'!CY$7:DA$494)),""),"")</f>
        <v>7</v>
      </c>
      <c r="DY4" s="89">
        <f t="shared" ref="DY4:DY63" si="34">IFERROR(EXP(LN(EB4^2/(SQRT(EC4^2+EB4^2)))-LN(1+EC4^2/EB4^2)*_xlfn.T.INV($S$6,ED4)),"")</f>
        <v>28.262995301571205</v>
      </c>
      <c r="DZ4" s="90">
        <f t="shared" ref="DZ4:DZ63" si="35">IFERROR(EXP(LN(EB4^2/(SQRT(EC4^2+EB4^2)))+LN(1+EC4^2/EB4^2)*_xlfn.T.INV($S$6,ED4)),"")</f>
        <v>50.801482252765744</v>
      </c>
      <c r="EA4" s="90">
        <f t="shared" ref="EA4:EA63" si="36">IFERROR(EXP(LN(EB4^2/(SQRT(EC4^2+EB4^2)))),"")</f>
        <v>37.891978758343711</v>
      </c>
      <c r="EB4" s="90">
        <f t="array" ref="EB4">IFERROR(AVERAGE(IF(('1. Database - raw'!DE$7:DG$494&gt;0)*('1. Database - raw'!$AD$7:$AD$494=$A4),'1. Database - raw'!DE$7:DG$494)),"")</f>
        <v>41</v>
      </c>
      <c r="EC4" s="131">
        <f t="array" ref="EC4">IFERROR(_xlfn.STDEV.S(IF(('1. Database - raw'!DE$7:DG$494&gt;0)*('1. Database - raw'!$AD$7:$AD$494=$A4),'1. Database - raw'!DE$7:DG$494)),"")</f>
        <v>16.943182362573701</v>
      </c>
      <c r="ED4" s="91">
        <f t="array" ref="ED4">IFERROR(IF(COUNT(IF(('1. Database - raw'!DE$7:DG$494&gt;0)*('1. Database - raw'!$AD$7:$AD$494=$A4),'1. Database - raw'!DE$7:DG$494))&gt;0,COUNT(IF(('1. Database - raw'!DE$7:DG$494&gt;0)*('1. Database - raw'!$AD$7:$AD$494=$A4),'1. Database - raw'!DE$7:DG$494)),""),"")</f>
        <v>8</v>
      </c>
      <c r="EE4" s="99">
        <f t="shared" ref="EE4:EE63" si="37">IFERROR(EXP(LN(EH4^2/(SQRT(EI4^2+EH4^2)))-LN(1+EI4^2/EH4^2)*_xlfn.T.INV($S$6,EJ4)),"")</f>
        <v>0.21603538311810724</v>
      </c>
      <c r="EF4" s="100">
        <f t="shared" ref="EF4:EF63" si="38">IFERROR(EXP(LN(EH4^2/(SQRT(EI4^2+EH4^2)))+LN(1+EI4^2/EH4^2)*_xlfn.T.INV($S$6,EJ4)),"")</f>
        <v>0.27936696405006434</v>
      </c>
      <c r="EG4" s="100">
        <f t="shared" ref="EG4:EG63" si="39">IFERROR(EXP(LN(EH4^2/(SQRT(EI4^2+EH4^2)))),"")</f>
        <v>0.24566877927221062</v>
      </c>
      <c r="EH4" s="100">
        <f t="array" ref="EH4">IFERROR(AVERAGE(IF(('1. Database - raw'!DK$7:DM$494&gt;0)*('1. Database - raw'!$AD$7:$AD$494=$A4),'1. Database - raw'!DK$7:DM$494)),"")</f>
        <v>0.25484272326153173</v>
      </c>
      <c r="EI4" s="266">
        <f t="array" ref="EI4">IFERROR(_xlfn.STDEV.S(IF(('1. Database - raw'!DK$7:DM$494&gt;0)*('1. Database - raw'!$AD$7:$AD$494=$A4),'1. Database - raw'!DK$7:DM$494)),"")</f>
        <v>7.0292233491940442E-2</v>
      </c>
      <c r="EJ4" s="91">
        <f t="array" ref="EJ4">IFERROR(IF(COUNT(IF(('1. Database - raw'!DK$7:DM$494&gt;0)*('1. Database - raw'!$AD$7:$AD$494=$A4),'1. Database - raw'!DK$7:DM$494))&gt;0,COUNT(IF(('1. Database - raw'!DK$7:DM$494&gt;0)*('1. Database - raw'!$AD$7:$AD$494=$A4),'1. Database - raw'!DK$7:DM$494)),""),"")</f>
        <v>15</v>
      </c>
      <c r="EK4" s="89">
        <f t="shared" ref="EK4:EK63" si="40">IFERROR(EXP(LN(EN4^2/(SQRT(EO4^2+EN4^2)))-LN(1+EO4^2/EN4^2)*_xlfn.T.INV($S$6,EP4)),"")</f>
        <v>33.246042519653642</v>
      </c>
      <c r="EL4" s="90">
        <f t="shared" ref="EL4:EL63" si="41">IFERROR(EXP(LN(EN4^2/(SQRT(EO4^2+EN4^2)))+LN(1+EO4^2/EN4^2)*_xlfn.T.INV($S$6,EP4)),"")</f>
        <v>57.274434140879357</v>
      </c>
      <c r="EM4" s="90">
        <f t="shared" ref="EM4:EM63" si="42">IFERROR(EXP(LN(EN4^2/(SQRT(EO4^2+EN4^2)))),"")</f>
        <v>43.636547442903613</v>
      </c>
      <c r="EN4" s="90">
        <f t="array" ref="EN4">IFERROR(AVERAGE(IF(('1. Database - raw'!DQ$7:DS$494&gt;0)*('1. Database - raw'!$AD$7:$AD$494=$A4),'1. Database - raw'!DQ$7:DS$494)),"")</f>
        <v>47.369576335877859</v>
      </c>
      <c r="EO4" s="131">
        <f t="array" ref="EO4">IFERROR(_xlfn.STDEV.S(IF(('1. Database - raw'!DQ$7:DS$494&gt;0)*('1. Database - raw'!$AD$7:$AD$494=$A4),'1. Database - raw'!DQ$7:DS$494)),"")</f>
        <v>20.008526325851225</v>
      </c>
      <c r="EP4" s="91">
        <f t="array" ref="EP4">IFERROR(IF(COUNT(IF(('1. Database - raw'!DQ$7:DS$494&gt;0)*('1. Database - raw'!$AD$7:$AD$494=$A4),'1. Database - raw'!DQ$7:DS$494))&gt;0,COUNT(IF(('1. Database - raw'!DQ$7:DS$494&gt;0)*('1. Database - raw'!$AD$7:$AD$494=$A4),'1. Database - raw'!DQ$7:DS$494)),""),"")</f>
        <v>131</v>
      </c>
      <c r="EQ4" s="89">
        <f t="shared" ref="EQ4:EQ63" si="43">IFERROR(EXP(LN(ET4^2/(SQRT(EU4^2+ET4^2)))-LN(1+EU4^2/ET4^2)*_xlfn.T.INV($S$6,EV4)),"")</f>
        <v>22.522644281128134</v>
      </c>
      <c r="ER4" s="90">
        <f t="shared" ref="ER4:ER63" si="44">IFERROR(EXP(LN(ET4^2/(SQRT(EU4^2+ET4^2)))+LN(1+EU4^2/ET4^2)*_xlfn.T.INV($S$6,EV4)),"")</f>
        <v>30.924451810623342</v>
      </c>
      <c r="ES4" s="90">
        <f t="shared" ref="ES4:ES63" si="45">IFERROR(EXP(LN(ET4^2/(SQRT(EU4^2+ET4^2)))),"")</f>
        <v>26.391294544215871</v>
      </c>
      <c r="ET4" s="90">
        <f t="array" ref="ET4">IFERROR(AVERAGE(IF(('1. Database - raw'!DW$7:DY$494&gt;0)*('1. Database - raw'!$AD$7:$AD$494=$A4),'1. Database - raw'!DW$7:DY$494)),"")</f>
        <v>27.616969178082186</v>
      </c>
      <c r="EU4" s="131">
        <f t="array" ref="EU4">IFERROR(_xlfn.STDEV.S(IF(('1. Database - raw'!DW$7:DY$494&gt;0)*('1. Database - raw'!$AD$7:$AD$494=$A4),'1. Database - raw'!DW$7:DY$494)),"")</f>
        <v>8.5139878961905175</v>
      </c>
      <c r="EV4" s="91">
        <f t="array" ref="EV4">IFERROR(IF(COUNT(IF(('1. Database - raw'!DW$7:DY$494&gt;0)*('1. Database - raw'!$AD$7:$AD$494=$A4),'1. Database - raw'!DW$7:DY$494))&gt;0,COUNT(IF(('1. Database - raw'!DW$7:DY$494&gt;0)*('1. Database - raw'!$AD$7:$AD$494=$A4),'1. Database - raw'!DW$7:DY$494)),""),"")</f>
        <v>16</v>
      </c>
      <c r="EW4" s="89">
        <f t="shared" ref="EW4:EW63" si="46">IFERROR(EXP(LN(EZ4^2/(SQRT(FA4^2+EZ4^2)))-LN(1+FA4^2/EZ4^2)*_xlfn.T.INV($S$6,FB4)),"")</f>
        <v>14.512773165389122</v>
      </c>
      <c r="EX4" s="90">
        <f t="shared" ref="EX4:EX63" si="47">IFERROR(EXP(LN(EZ4^2/(SQRT(FA4^2+EZ4^2)))+LN(1+FA4^2/EZ4^2)*_xlfn.T.INV($S$6,FB4)),"")</f>
        <v>27.754457577178183</v>
      </c>
      <c r="EY4" s="90">
        <f t="shared" ref="EY4:EY63" si="48">IFERROR(EXP(LN(EZ4^2/(SQRT(FA4^2+EZ4^2)))),"")</f>
        <v>20.069732114455398</v>
      </c>
      <c r="EZ4" s="90">
        <f t="array" ref="EZ4">IFERROR(AVERAGE(IF(('1. Database - raw'!EC$7:EE$494&gt;0)*('1. Database - raw'!$AD$7:$AD$494=$A4),'1. Database - raw'!EC$7:EE$494)),"")</f>
        <v>22.042105263157897</v>
      </c>
      <c r="FA4" s="131">
        <f t="array" ref="FA4">IFERROR(_xlfn.STDEV.S(IF(('1. Database - raw'!EC$7:EE$494&gt;0)*('1. Database - raw'!$AD$7:$AD$494=$A4),'1. Database - raw'!EC$7:EE$494)),"")</f>
        <v>10.00940201285624</v>
      </c>
      <c r="FB4" s="91">
        <f t="array" ref="FB4">IFERROR(IF(COUNT(IF(('1. Database - raw'!EC$7:EE$494&gt;0)*('1. Database - raw'!$AD$7:$AD$494=$A4),'1. Database - raw'!EC$7:EE$494))&gt;0,COUNT(IF(('1. Database - raw'!EC$7:EE$494&gt;0)*('1. Database - raw'!$AD$7:$AD$494=$A4),'1. Database - raw'!EC$7:EE$494)),""),"")</f>
        <v>19</v>
      </c>
      <c r="FC4" s="89">
        <f t="shared" ref="FC4:FC63" si="49">IFERROR(EXP(LN(FF4^2/(SQRT(FG4^2+FF4^2)))-LN(1+FG4^2/FF4^2)*_xlfn.T.INV($S$6,FH4)),"")</f>
        <v>9.0365176322515186</v>
      </c>
      <c r="FD4" s="90">
        <f t="shared" ref="FD4:FD63" si="50">IFERROR(EXP(LN(FF4^2/(SQRT(FG4^2+FF4^2)))+LN(1+FG4^2/FF4^2)*_xlfn.T.INV($S$6,FH4)),"")</f>
        <v>10.054232522708405</v>
      </c>
      <c r="FE4" s="90">
        <f t="shared" ref="FE4:FE63" si="51">IFERROR(EXP(LN(FF4^2/(SQRT(FG4^2+FF4^2)))),"")</f>
        <v>9.5318020054033425</v>
      </c>
      <c r="FF4" s="90">
        <f t="array" ref="FF4">IFERROR(AVERAGE(IF(('1. Database - raw'!EI$7:EK$494&gt;0)*('1. Database - raw'!$AD$7:$AD$494=$A4),'1. Database - raw'!EI$7:EK$494)),"")</f>
        <v>9.6731506849315068</v>
      </c>
      <c r="FG4" s="131">
        <f t="array" ref="FG4">IFERROR(_xlfn.STDEV.S(IF(('1. Database - raw'!EI$7:EK$494&gt;0)*('1. Database - raw'!$AD$7:$AD$494=$A4),'1. Database - raw'!EI$7:EK$494)),"")</f>
        <v>1.6720352890658166</v>
      </c>
      <c r="FH4" s="91">
        <f t="array" ref="FH4">IFERROR(IF(COUNT(IF(('1. Database - raw'!EI$7:EK$494&gt;0)*('1. Database - raw'!$AD$7:$AD$494=$A4),'1. Database - raw'!EI$7:EK$494))&gt;0,COUNT(IF(('1. Database - raw'!EI$7:EK$494&gt;0)*('1. Database - raw'!$AD$7:$AD$494=$A4),'1. Database - raw'!EI$7:EK$494)),""),"")</f>
        <v>10</v>
      </c>
      <c r="FI4" s="89">
        <f t="shared" ref="FI4:FI63" si="52">IFERROR(EXP(LN(FL4^2/(SQRT(FM4^2+FL4^2)))-LN(1+FM4^2/FL4^2)*_xlfn.T.INV($S$6,FN4)),"")</f>
        <v>1.6106207102207828</v>
      </c>
      <c r="FJ4" s="90">
        <f t="shared" ref="FJ4:FJ63" si="53">IFERROR(EXP(LN(FL4^2/(SQRT(FM4^2+FL4^2)))+LN(1+FM4^2/FL4^2)*_xlfn.T.INV($S$6,FN4)),"")</f>
        <v>2.8837714819053355</v>
      </c>
      <c r="FK4" s="90">
        <f t="shared" ref="FK4:FK63" si="54">IFERROR(EXP(LN(FL4^2/(SQRT(FM4^2+FL4^2)))),"")</f>
        <v>2.1551478075298713</v>
      </c>
      <c r="FL4" s="90">
        <f t="array" ref="FL4">IFERROR(AVERAGE(IF(('1. Database - raw'!EO$7:EQ$494&gt;0)*('1. Database - raw'!$AD$7:$AD$494=$A4),'1. Database - raw'!EO$7:EQ$494)),"")</f>
        <v>2.3333333333333335</v>
      </c>
      <c r="FM4" s="131">
        <f t="array" ref="FM4">IFERROR(_xlfn.STDEV.S(IF(('1. Database - raw'!EO$7:EQ$494&gt;0)*('1. Database - raw'!$AD$7:$AD$494=$A4),'1. Database - raw'!EO$7:EQ$494)),"")</f>
        <v>0.96824583655185426</v>
      </c>
      <c r="FN4" s="91">
        <f t="array" ref="FN4">IFERROR(IF(COUNT(IF(('1. Database - raw'!EO$7:EQ$494&gt;0)*('1. Database - raw'!$AD$7:$AD$494=$A4),'1. Database - raw'!EO$7:EQ$494))&gt;0,COUNT(IF(('1. Database - raw'!EO$7:EQ$494&gt;0)*('1. Database - raw'!$AD$7:$AD$494=$A4),'1. Database - raw'!EO$7:EQ$494)),""),"")</f>
        <v>9</v>
      </c>
      <c r="FO4" s="89">
        <f t="shared" ref="FO4:FO63" si="55">IFERROR(EXP(LN(FR4^2/(SQRT(FS4^2+FR4^2)))-LN(1+FS4^2/FR4^2)*_xlfn.T.INV($S$6,FT4)),"")</f>
        <v>15.694868227941949</v>
      </c>
      <c r="FP4" s="90">
        <f t="shared" ref="FP4:FP63" si="56">IFERROR(EXP(LN(FR4^2/(SQRT(FS4^2+FR4^2)))+LN(1+FS4^2/FR4^2)*_xlfn.T.INV($S$6,FT4)),"")</f>
        <v>27.281540964459001</v>
      </c>
      <c r="FQ4" s="90">
        <f t="shared" ref="FQ4:FQ63" si="57">IFERROR(EXP(LN(FR4^2/(SQRT(FS4^2+FR4^2)))),"")</f>
        <v>20.692515325411367</v>
      </c>
      <c r="FR4" s="90">
        <f t="array" ref="FR4">IFERROR(AVERAGE(IF(('1. Database - raw'!EU$7:EW$494&gt;0)*('1. Database - raw'!$AD$7:$AD$494=$A4),'1. Database - raw'!EU$7:EW$494)),"")</f>
        <v>22.161698630136989</v>
      </c>
      <c r="FS4" s="131">
        <f t="array" ref="FS4">IFERROR(_xlfn.STDEV.S(IF(('1. Database - raw'!EU$7:EW$494&gt;0)*('1. Database - raw'!$AD$7:$AD$494=$A4),'1. Database - raw'!EU$7:EW$494)),"")</f>
        <v>8.4981524608963923</v>
      </c>
      <c r="FT4" s="91">
        <f t="array" ref="FT4">IFERROR(IF(COUNT(IF(('1. Database - raw'!EU$7:EW$494&gt;0)*('1. Database - raw'!$AD$7:$AD$494=$A4),'1. Database - raw'!EU$7:EW$494))&gt;0,COUNT(IF(('1. Database - raw'!EU$7:EW$494&gt;0)*('1. Database - raw'!$AD$7:$AD$494=$A4),'1. Database - raw'!EU$7:EW$494)),""),"")</f>
        <v>5</v>
      </c>
      <c r="FU4" s="89">
        <f t="shared" ref="FU4:FU63" si="58">IFERROR(EXP(LN(FX4^2/(SQRT(FY4^2+FX4^2)))-LN(1+FY4^2/FX4^2)*_xlfn.T.INV($S$6,FZ4)),"")</f>
        <v>4.4354132702839086</v>
      </c>
      <c r="FV4" s="90">
        <f t="shared" ref="FV4:FV63" si="59">IFERROR(EXP(LN(FX4^2/(SQRT(FY4^2+FX4^2)))+LN(1+FY4^2/FX4^2)*_xlfn.T.INV($S$6,FZ4)),"")</f>
        <v>7.9820509365809897</v>
      </c>
      <c r="FW4" s="90">
        <f t="shared" ref="FW4:FW63" si="60">IFERROR(EXP(LN(FX4^2/(SQRT(FY4^2+FX4^2)))),"")</f>
        <v>5.9501003897575897</v>
      </c>
      <c r="FX4" s="90">
        <f t="array" ref="FX4">IFERROR(AVERAGE(IF(('1. Database - raw'!FA$7:FC$494&gt;0)*('1. Database - raw'!$AD$7:$AD$494=$A4),'1. Database - raw'!FA$7:FC$494)),"")</f>
        <v>6.333333333333333</v>
      </c>
      <c r="FY4" s="131">
        <f t="array" ref="FY4">IFERROR(_xlfn.STDEV.S(IF(('1. Database - raw'!FA$7:FC$494&gt;0)*('1. Database - raw'!$AD$7:$AD$494=$A4),'1. Database - raw'!FA$7:FC$494)),"")</f>
        <v>2.3094010767585034</v>
      </c>
      <c r="FZ4" s="91">
        <f t="array" ref="FZ4">IFERROR(IF(COUNT(IF(('1. Database - raw'!FA$7:FC$494&gt;0)*('1. Database - raw'!$AD$7:$AD$494=$A4),'1. Database - raw'!FA$7:FC$494))&gt;0,COUNT(IF(('1. Database - raw'!FA$7:FC$494&gt;0)*('1. Database - raw'!$AD$7:$AD$494=$A4),'1. Database - raw'!FA$7:FC$494)),""),"")</f>
        <v>3</v>
      </c>
      <c r="GA4" s="89">
        <f t="shared" ref="GA4:GA63" si="61">IFERROR(EXP(LN(GD4^2/(SQRT(GE4^2+GD4^2)))-LN(1+GE4^2/GD4^2)*_xlfn.T.INV($S$6,GF4)),"")</f>
        <v>5.4855650683582153</v>
      </c>
      <c r="GB4" s="90">
        <f t="shared" ref="GB4:GB63" si="62">IFERROR(EXP(LN(GD4^2/(SQRT(GE4^2+GD4^2)))+LN(1+GE4^2/GD4^2)*_xlfn.T.INV($S$6,GF4)),"")</f>
        <v>11.285494209481032</v>
      </c>
      <c r="GC4" s="90">
        <f t="shared" ref="GC4:GC63" si="63">IFERROR(EXP(LN(GD4^2/(SQRT(GE4^2+GD4^2)))),"")</f>
        <v>7.8681200305211449</v>
      </c>
      <c r="GD4" s="90">
        <f t="array" ref="GD4">IFERROR(AVERAGE(IF(('1. Database - raw'!FG$7:FI$494&gt;0)*('1. Database - raw'!$AD$7:$AD$494=$A4),'1. Database - raw'!FG$7:FI$494)),"")</f>
        <v>8.6333333333333329</v>
      </c>
      <c r="GE4" s="131">
        <f t="array" ref="GE4">IFERROR(_xlfn.STDEV.S(IF(('1. Database - raw'!FG$7:FI$494&gt;0)*('1. Database - raw'!$AD$7:$AD$494=$A4),'1. Database - raw'!FG$7:FI$494)),"")</f>
        <v>3.8990597157092473</v>
      </c>
      <c r="GF4" s="91">
        <f t="array" ref="GF4">IFERROR(IF(COUNT(IF(('1. Database - raw'!FG$7:FI$494&gt;0)*('1. Database - raw'!$AD$7:$AD$494=$A4),'1. Database - raw'!FG$7:FI$494))&gt;0,COUNT(IF(('1. Database - raw'!FG$7:FI$494&gt;0)*('1. Database - raw'!$AD$7:$AD$494=$A4),'1. Database - raw'!FG$7:FI$494)),""),"")</f>
        <v>6</v>
      </c>
      <c r="GG4" s="89">
        <f t="shared" ref="GG4:GG63" si="64">IFERROR(EXP(LN(GJ4^2/(SQRT(GK4^2+GJ4^2)))-LN(1+GK4^2/GJ4^2)*_xlfn.T.INV($S$6,GL4)),"")</f>
        <v>4.5951389212150353</v>
      </c>
      <c r="GH4" s="90">
        <f t="shared" ref="GH4:GH63" si="65">IFERROR(EXP(LN(GJ4^2/(SQRT(GK4^2+GJ4^2)))+LN(1+GK4^2/GJ4^2)*_xlfn.T.INV($S$6,GL4)),"")</f>
        <v>7.1270501185043065</v>
      </c>
      <c r="GI4" s="90">
        <f t="shared" ref="GI4:GI63" si="66">IFERROR(EXP(LN(GJ4^2/(SQRT(GK4^2+GJ4^2)))),"")</f>
        <v>5.7227428207975031</v>
      </c>
      <c r="GJ4" s="90">
        <f t="array" ref="GJ4">IFERROR(AVERAGE(IF(('1. Database - raw'!FM$7:FO$494&gt;0)*('1. Database - raw'!$AD$7:$AD$494=$A4),'1. Database - raw'!FM$7:FO$494)),"")</f>
        <v>6.0250000000000004</v>
      </c>
      <c r="GK4" s="131">
        <f t="array" ref="GK4">IFERROR(_xlfn.STDEV.S(IF(('1. Database - raw'!FM$7:FO$494&gt;0)*('1. Database - raw'!$AD$7:$AD$494=$A4),'1. Database - raw'!FM$7:FO$494)),"")</f>
        <v>1.9838934783232001</v>
      </c>
      <c r="GL4" s="91">
        <f t="array" ref="GL4">IFERROR(IF(COUNT(IF(('1. Database - raw'!FM$7:FO$494&gt;0)*('1. Database - raw'!$AD$7:$AD$494=$A4),'1. Database - raw'!FM$7:FO$494))&gt;0,COUNT(IF(('1. Database - raw'!FM$7:FO$494&gt;0)*('1. Database - raw'!$AD$7:$AD$494=$A4),'1. Database - raw'!FM$7:FO$494)),""),"")</f>
        <v>4</v>
      </c>
      <c r="GM4" s="89">
        <f t="shared" ref="GM4:GM63" si="67">IFERROR(EXP(LN(GP4^2/(SQRT(GQ4^2+GP4^2)))-LN(1+GQ4^2/GP4^2)*_xlfn.T.INV($S$6,GR4)),"")</f>
        <v>64.018852062598626</v>
      </c>
      <c r="GN4" s="90">
        <f t="shared" ref="GN4:GN63" si="68">IFERROR(EXP(LN(GP4^2/(SQRT(GQ4^2+GP4^2)))+LN(1+GQ4^2/GP4^2)*_xlfn.T.INV($S$6,GR4)),"")</f>
        <v>130.47514847563176</v>
      </c>
      <c r="GO4" s="90">
        <f t="shared" ref="GO4:GO63" si="69">IFERROR(EXP(LN(GP4^2/(SQRT(GQ4^2+GP4^2)))),"")</f>
        <v>91.394032781725201</v>
      </c>
      <c r="GP4" s="90">
        <f t="array" ref="GP4">IFERROR(AVERAGE(IF(('1. Database - raw'!FS$7:FU$494&gt;0)*('1. Database - raw'!$AD$7:$AD$494=$A4),'1. Database - raw'!FS$7:FU$494)),"")</f>
        <v>101.6996584725089</v>
      </c>
      <c r="GQ4" s="131">
        <f t="array" ref="GQ4">IFERROR(_xlfn.STDEV.S(IF(('1. Database - raw'!FS$7:FU$494&gt;0)*('1. Database - raw'!$AD$7:$AD$494=$A4),'1. Database - raw'!FS$7:FU$494)),"")</f>
        <v>49.63898332933875</v>
      </c>
      <c r="GR4" s="91">
        <f t="array" ref="GR4">IFERROR(IF(COUNT(IF(('1. Database - raw'!FS$7:FU$494&gt;0)*('1. Database - raw'!$AD$7:$AD$494=$A4),'1. Database - raw'!FS$7:FU$494))&gt;0,COUNT(IF(('1. Database - raw'!FS$7:FU$494&gt;0)*('1. Database - raw'!$AD$7:$AD$494=$A4),'1. Database - raw'!FS$7:FU$494)),""),"")</f>
        <v>73</v>
      </c>
      <c r="GS4" s="89">
        <f t="shared" ref="GS4:GS63" si="70">IFERROR(EXP(LN(GV4^2/(SQRT(GW4^2+GV4^2)))-LN(1+GW4^2/GV4^2)*_xlfn.T.INV($S$6,GX4)),"")</f>
        <v>49.660434719626039</v>
      </c>
      <c r="GT4" s="90">
        <f t="shared" ref="GT4:GT63" si="71">IFERROR(EXP(LN(GV4^2/(SQRT(GW4^2+GV4^2)))+LN(1+GW4^2/GV4^2)*_xlfn.T.INV($S$6,GX4)),"")</f>
        <v>69.618301735510855</v>
      </c>
      <c r="GU4" s="90">
        <f t="shared" ref="GU4:GU63" si="72">IFERROR(EXP(LN(GV4^2/(SQRT(GW4^2+GV4^2)))),"")</f>
        <v>58.798598015833377</v>
      </c>
      <c r="GV4" s="90">
        <f t="array" ref="GV4">IFERROR(AVERAGE(IF(('1. Database - raw'!FY$7:GA$494&gt;0)*('1. Database - raw'!$AD$7:$AD$494=$A4),'1. Database - raw'!FY$7:GA$494)),"")</f>
        <v>61.651872146118727</v>
      </c>
      <c r="GW4" s="131">
        <f t="array" ref="GW4">IFERROR(_xlfn.STDEV.S(IF(('1. Database - raw'!FY$7:GA$494&gt;0)*('1. Database - raw'!$AD$7:$AD$494=$A4),'1. Database - raw'!FY$7:GA$494)),"")</f>
        <v>19.438166478137152</v>
      </c>
      <c r="GX4" s="91">
        <f t="array" ref="GX4">IFERROR(IF(COUNT(IF(('1. Database - raw'!FY$7:GA$494&gt;0)*('1. Database - raw'!$AD$7:$AD$494=$A4),'1. Database - raw'!FY$7:GA$494))&gt;0,COUNT(IF(('1. Database - raw'!FY$7:GA$494&gt;0)*('1. Database - raw'!$AD$7:$AD$494=$A4),'1. Database - raw'!FY$7:GA$494)),""),"")</f>
        <v>12</v>
      </c>
      <c r="GY4" s="89">
        <f t="shared" ref="GY4:GY63" si="73">IFERROR(EXP(LN(HB4^2/(SQRT(HC4^2+HB4^2)))-LN(1+HC4^2/HB4^2)*_xlfn.T.INV($S$6,HD4)),"")</f>
        <v>49.630402541202201</v>
      </c>
      <c r="GZ4" s="90">
        <f t="shared" ref="GZ4:GZ63" si="74">IFERROR(EXP(LN(HB4^2/(SQRT(HC4^2+HB4^2)))+LN(1+HC4^2/HB4^2)*_xlfn.T.INV($S$6,HD4)),"")</f>
        <v>73.756701782214662</v>
      </c>
      <c r="HA4" s="90">
        <f t="shared" ref="HA4:HA63" si="75">IFERROR(EXP(LN(HB4^2/(SQRT(HC4^2+HB4^2)))),"")</f>
        <v>60.502684234360373</v>
      </c>
      <c r="HB4" s="90">
        <f t="array" ref="HB4">IFERROR(AVERAGE(IF(('1. Database - raw'!GE$7:GG$494&gt;0)*('1. Database - raw'!$AD$7:$AD$494=$A4),'1. Database - raw'!GE$7:GG$494)),"")</f>
        <v>63.8125</v>
      </c>
      <c r="HC4" s="131">
        <f t="array" ref="HC4">IFERROR(_xlfn.STDEV.S(IF(('1. Database - raw'!GE$7:GG$494&gt;0)*('1. Database - raw'!$AD$7:$AD$494=$A4),'1. Database - raw'!GE$7:GG$494)),"")</f>
        <v>21.394153907751797</v>
      </c>
      <c r="HD4" s="91">
        <f t="array" ref="HD4">IFERROR(IF(COUNT(IF(('1. Database - raw'!GE$7:GG$494&gt;0)*('1. Database - raw'!$AD$7:$AD$494=$A4),'1. Database - raw'!GE$7:GG$494))&gt;0,COUNT(IF(('1. Database - raw'!GE$7:GG$494&gt;0)*('1. Database - raw'!$AD$7:$AD$494=$A4),'1. Database - raw'!GE$7:GG$494)),""),"")</f>
        <v>8</v>
      </c>
      <c r="HE4" s="89" t="str">
        <f t="shared" ref="HE4:HE63" si="76">IFERROR(EXP(LN(HH4^2/(SQRT(HI4^2+HH4^2)))-LN(1+HI4^2/HH4^2)*_xlfn.T.INV($S$6,HJ4)),"")</f>
        <v/>
      </c>
      <c r="HF4" s="90" t="str">
        <f t="shared" ref="HF4:HF63" si="77">IFERROR(EXP(LN(HH4^2/(SQRT(HI4^2+HH4^2)))+LN(1+HI4^2/HH4^2)*_xlfn.T.INV($S$6,HJ4)),"")</f>
        <v/>
      </c>
      <c r="HG4" s="90" t="str">
        <f t="shared" ref="HG4:HG63" si="78">IFERROR(EXP(LN(HH4^2/(SQRT(HI4^2+HH4^2)))),"")</f>
        <v/>
      </c>
      <c r="HH4" s="90">
        <f t="array" ref="HH4">IFERROR(AVERAGE(IF(('1. Database - raw'!GK$7:GM$494&gt;0)*('1. Database - raw'!$AD$7:$AD$494=$A4),'1. Database - raw'!GK$7:GM$494)),"")</f>
        <v>15.068493150684931</v>
      </c>
      <c r="HI4" s="131" t="str">
        <f t="array" ref="HI4">IFERROR(_xlfn.STDEV.S(IF(('1. Database - raw'!GK$7:GM$494&gt;0)*('1. Database - raw'!$AD$7:$AD$494=$A4),'1. Database - raw'!GK$7:GM$494)),"")</f>
        <v/>
      </c>
      <c r="HJ4" s="91">
        <f t="array" ref="HJ4">IFERROR(IF(COUNT(IF(('1. Database - raw'!GK$7:GM$494&gt;0)*('1. Database - raw'!$AD$7:$AD$494=$A4),'1. Database - raw'!GK$7:GM$494))&gt;0,COUNT(IF(('1. Database - raw'!GK$7:GM$494&gt;0)*('1. Database - raw'!$AD$7:$AD$494=$A4),'1. Database - raw'!GK$7:GM$494)),""),"")</f>
        <v>1</v>
      </c>
      <c r="HK4" s="89" t="str">
        <f t="shared" ref="HK4:HK63" si="79">IFERROR(EXP(LN(HN4^2/(SQRT(HO4^2+HN4^2)))-LN(1+HO4^2/HN4^2)*_xlfn.T.INV($S$6,HP4)),"")</f>
        <v/>
      </c>
      <c r="HL4" s="90" t="str">
        <f t="shared" ref="HL4:HL63" si="80">IFERROR(EXP(LN(HN4^2/(SQRT(HO4^2+HN4^2)))+LN(1+HO4^2/HN4^2)*_xlfn.T.INV($S$6,HP4)),"")</f>
        <v/>
      </c>
      <c r="HM4" s="90" t="str">
        <f t="shared" ref="HM4:HM63" si="81">IFERROR(EXP(LN(HN4^2/(SQRT(HO4^2+HN4^2)))),"")</f>
        <v/>
      </c>
      <c r="HN4" s="90" t="str">
        <f t="array" ref="HN4">IFERROR(AVERAGE(IF(('1. Database - raw'!GQ$7:GS$494&gt;0)*('1. Database - raw'!$AD$7:$AD$494=$A4),'1. Database - raw'!GQ$7:GS$494)),"")</f>
        <v/>
      </c>
      <c r="HO4" s="131" t="str">
        <f t="array" ref="HO4">IFERROR(_xlfn.STDEV.S(IF(('1. Database - raw'!GQ$7:GS$494&gt;0)*('1. Database - raw'!$AD$7:$AD$494=$A4),'1. Database - raw'!GQ$7:GS$494)),"")</f>
        <v/>
      </c>
      <c r="HP4" s="91" t="str">
        <f t="array" ref="HP4">IFERROR(IF(COUNT(IF(('1. Database - raw'!GQ$7:GS$494&gt;0)*('1. Database - raw'!$AD$7:$AD$494=$A4),'1. Database - raw'!GQ$7:GS$494))&gt;0,COUNT(IF(('1. Database - raw'!GQ$7:GS$494&gt;0)*('1. Database - raw'!$AD$7:$AD$494=$A4),'1. Database - raw'!GQ$7:GS$494)),""),"")</f>
        <v/>
      </c>
      <c r="HQ4" s="89">
        <f t="shared" ref="HQ4:HQ63" si="82">IFERROR(EXP(LN(HT4^2/(SQRT(HU4^2+HT4^2)))-LN(1+HU4^2/HT4^2)*_xlfn.T.INV($S$6,HV4)),"")</f>
        <v>29.227482358966988</v>
      </c>
      <c r="HR4" s="90">
        <f t="shared" ref="HR4:HR63" si="83">IFERROR(EXP(LN(HT4^2/(SQRT(HU4^2+HT4^2)))+LN(1+HU4^2/HT4^2)*_xlfn.T.INV($S$6,HV4)),"")</f>
        <v>47.223991266413002</v>
      </c>
      <c r="HS4" s="90">
        <f t="shared" ref="HS4:HS63" si="84">IFERROR(EXP(LN(HT4^2/(SQRT(HU4^2+HT4^2)))),"")</f>
        <v>37.151559478157807</v>
      </c>
      <c r="HT4" s="90">
        <f t="array" ref="HT4">IFERROR(AVERAGE(IF(('1. Database - raw'!GW$7:GY$494&gt;0)*('1. Database - raw'!$AD$7:$AD$494=$A4),'1. Database - raw'!GW$7:GY$494)),"")</f>
        <v>39.517100456621002</v>
      </c>
      <c r="HU4" s="131">
        <f t="array" ref="HU4">IFERROR(_xlfn.STDEV.S(IF(('1. Database - raw'!GW$7:GY$494&gt;0)*('1. Database - raw'!$AD$7:$AD$494=$A4),'1. Database - raw'!GW$7:GY$494)),"")</f>
        <v>14.324589875512862</v>
      </c>
      <c r="HV4" s="91">
        <f t="array" ref="HV4">IFERROR(IF(COUNT(IF(('1. Database - raw'!GW$7:GY$494&gt;0)*('1. Database - raw'!$AD$7:$AD$494=$A4),'1. Database - raw'!GW$7:GY$494))&gt;0,COUNT(IF(('1. Database - raw'!GW$7:GY$494&gt;0)*('1. Database - raw'!$AD$7:$AD$494=$A4),'1. Database - raw'!GW$7:GY$494)),""),"")</f>
        <v>6</v>
      </c>
      <c r="HW4" s="89" t="str">
        <f t="shared" ref="HW4:HW63" si="85">IFERROR(EXP(LN(HZ4^2/(SQRT(IA4^2+HZ4^2)))-LN(1+IA4^2/HZ4^2)*_xlfn.T.INV($S$6,IB4)),"")</f>
        <v/>
      </c>
      <c r="HX4" s="90" t="str">
        <f t="shared" ref="HX4:HX63" si="86">IFERROR(EXP(LN(HZ4^2/(SQRT(IA4^2+HZ4^2)))+LN(1+IA4^2/HZ4^2)*_xlfn.T.INV($S$6,IB4)),"")</f>
        <v/>
      </c>
      <c r="HY4" s="90" t="str">
        <f t="shared" ref="HY4:HY63" si="87">IFERROR(EXP(LN(HZ4^2/(SQRT(IA4^2+HZ4^2)))),"")</f>
        <v/>
      </c>
      <c r="HZ4" s="90">
        <f t="array" ref="HZ4">IFERROR(AVERAGE(IF(('1. Database - raw'!HC$7:HE$494&gt;0)*('1. Database - raw'!$AD$7:$AD$494=$A4),'1. Database - raw'!HC$7:HE$494)),"")</f>
        <v>4.0999999999999996</v>
      </c>
      <c r="IA4" s="131" t="str">
        <f t="array" ref="IA4">IFERROR(_xlfn.STDEV.S(IF(('1. Database - raw'!HC$7:HE$494&gt;0)*('1. Database - raw'!$AD$7:$AD$494=$A4),'1. Database - raw'!HC$7:HE$494)),"")</f>
        <v/>
      </c>
      <c r="IB4" s="91">
        <f t="array" ref="IB4">IFERROR(IF(COUNT(IF(('1. Database - raw'!HC$7:HE$494&gt;0)*('1. Database - raw'!$AD$7:$AD$494=$A4),'1. Database - raw'!HC$7:HE$494))&gt;0,COUNT(IF(('1. Database - raw'!HC$7:HE$494&gt;0)*('1. Database - raw'!$AD$7:$AD$494=$A4),'1. Database - raw'!HC$7:HE$494)),""),"")</f>
        <v>1</v>
      </c>
      <c r="IC4" s="89">
        <f t="shared" ref="IC4:IC63" si="88">IFERROR(EXP(LN(IF4^2/(SQRT(IG4^2+IF4^2)))-LN(1+IG4^2/IF4^2)*_xlfn.T.INV($S$6,IH4)),"")</f>
        <v>4.3811608210905009</v>
      </c>
      <c r="ID4" s="90">
        <f t="shared" ref="ID4:ID63" si="89">IFERROR(EXP(LN(IF4^2/(SQRT(IG4^2+IF4^2)))+LN(1+IG4^2/IF4^2)*_xlfn.T.INV($S$6,IH4)),"")</f>
        <v>32.997263248437413</v>
      </c>
      <c r="IE4" s="90">
        <f t="shared" ref="IE4:IE63" si="90">IFERROR(EXP(LN(IF4^2/(SQRT(IG4^2+IF4^2)))),"")</f>
        <v>12.023573385115734</v>
      </c>
      <c r="IF4" s="90">
        <f t="array" ref="IF4">IFERROR(AVERAGE(IF(('1. Database - raw'!HI$7:HK$494&gt;0)*('1. Database - raw'!$AD$7:$AD$494=$A4),'1. Database - raw'!HI$7:HK$494)),"")</f>
        <v>14.9</v>
      </c>
      <c r="IG4" s="131">
        <f t="array" ref="IG4">IFERROR(_xlfn.STDEV.S(IF(('1. Database - raw'!HI$7:HK$494&gt;0)*('1. Database - raw'!$AD$7:$AD$494=$A4),'1. Database - raw'!HI$7:HK$494)),"")</f>
        <v>10.905503197927185</v>
      </c>
      <c r="IH4" s="91">
        <f t="array" ref="IH4">IFERROR(IF(COUNT(IF(('1. Database - raw'!HI$7:HK$494&gt;0)*('1. Database - raw'!$AD$7:$AD$494=$A4),'1. Database - raw'!HI$7:HK$494))&gt;0,COUNT(IF(('1. Database - raw'!HI$7:HK$494&gt;0)*('1. Database - raw'!$AD$7:$AD$494=$A4),'1. Database - raw'!HI$7:HK$494)),""),"")</f>
        <v>3</v>
      </c>
      <c r="II4" s="89">
        <f t="shared" ref="II4:II63" si="91">IFERROR(EXP(LN(IL4^2/(SQRT(IM4^2+IL4^2)))-LN(1+IM4^2/IL4^2)*_xlfn.T.INV($S$6,IN4)),"")</f>
        <v>5.3566186516346814</v>
      </c>
      <c r="IJ4" s="90">
        <f t="shared" ref="IJ4:IJ63" si="92">IFERROR(EXP(LN(IL4^2/(SQRT(IM4^2+IL4^2)))+LN(1+IM4^2/IL4^2)*_xlfn.T.INV($S$6,IN4)),"")</f>
        <v>100.65901879600818</v>
      </c>
      <c r="IK4" s="90">
        <f t="shared" ref="IK4:IK63" si="93">IFERROR(EXP(LN(IL4^2/(SQRT(IM4^2+IL4^2)))),"")</f>
        <v>23.220507693371893</v>
      </c>
      <c r="IL4" s="90">
        <f t="array" ref="IL4">IFERROR(AVERAGE(IF(('1. Database - raw'!HO$7:HQ$494&gt;0)*('1. Database - raw'!$AD$7:$AD$494=$A4),'1. Database - raw'!HO$7:HQ$494)),"")</f>
        <v>29.85</v>
      </c>
      <c r="IM4" s="131">
        <f t="array" ref="IM4">IFERROR(_xlfn.STDEV.S(IF(('1. Database - raw'!HO$7:HQ$494&gt;0)*('1. Database - raw'!$AD$7:$AD$494=$A4),'1. Database - raw'!HO$7:HQ$494)),"")</f>
        <v>24.112341238461266</v>
      </c>
      <c r="IN4" s="91">
        <f t="array" ref="IN4">IFERROR(IF(COUNT(IF(('1. Database - raw'!HO$7:HQ$494&gt;0)*('1. Database - raw'!$AD$7:$AD$494=$A4),'1. Database - raw'!HO$7:HQ$494))&gt;0,COUNT(IF(('1. Database - raw'!HO$7:HQ$494&gt;0)*('1. Database - raw'!$AD$7:$AD$494=$A4),'1. Database - raw'!HO$7:HQ$494)),""),"")</f>
        <v>2</v>
      </c>
      <c r="IO4" s="89">
        <f t="shared" ref="IO4:IO63" si="94">IFERROR(EXP(LN(IR4^2/(SQRT(IS4^2+IR4^2)))-LN(1+IS4^2/IR4^2)*_xlfn.T.INV($S$6,IT4)),"")</f>
        <v>47.90294887646138</v>
      </c>
      <c r="IP4" s="90">
        <f t="shared" ref="IP4:IP63" si="95">IFERROR(EXP(LN(IR4^2/(SQRT(IS4^2+IR4^2)))+LN(1+IS4^2/IR4^2)*_xlfn.T.INV($S$6,IT4)),"")</f>
        <v>75.328156775510891</v>
      </c>
      <c r="IQ4" s="90">
        <f t="shared" ref="IQ4:IQ63" si="96">IFERROR(EXP(LN(IR4^2/(SQRT(IS4^2+IR4^2)))),"")</f>
        <v>60.070299175011336</v>
      </c>
      <c r="IR4" s="90">
        <f t="array" ref="IR4">IFERROR(AVERAGE(IF(('1. Database - raw'!HU$7:HW$494&gt;0)*('1. Database - raw'!$AD$7:$AD$494=$A4),'1. Database - raw'!HU$7:HW$494)),"")</f>
        <v>64.274221818181815</v>
      </c>
      <c r="IS4" s="131">
        <f t="array" ref="IS4">IFERROR(_xlfn.STDEV.S(IF(('1. Database - raw'!HU$7:HW$494&gt;0)*('1. Database - raw'!$AD$7:$AD$494=$A4),'1. Database - raw'!HU$7:HW$494)),"")</f>
        <v>24.463450731287029</v>
      </c>
      <c r="IT4" s="91">
        <f t="array" ref="IT4">IFERROR(IF(COUNT(IF(('1. Database - raw'!HU$7:HW$494&gt;0)*('1. Database - raw'!$AD$7:$AD$494=$A4),'1. Database - raw'!HU$7:HW$494))&gt;0,COUNT(IF(('1. Database - raw'!HU$7:HW$494&gt;0)*('1. Database - raw'!$AD$7:$AD$494=$A4),'1. Database - raw'!HU$7:HW$494)),""),"")</f>
        <v>55</v>
      </c>
      <c r="IU4" s="89">
        <f t="shared" ref="IU4:IU63" si="97">IFERROR(EXP(LN(IX4^2/(SQRT(IY4^2+IX4^2)))-LN(1+IY4^2/IX4^2)*_xlfn.T.INV($S$6,IZ4)),"")</f>
        <v>112.59007526902656</v>
      </c>
      <c r="IV4" s="90">
        <f t="shared" ref="IV4:IV63" si="98">IFERROR(EXP(LN(IX4^2/(SQRT(IY4^2+IX4^2)))+LN(1+IY4^2/IX4^2)*_xlfn.T.INV($S$6,IZ4)),"")</f>
        <v>261.93792982091799</v>
      </c>
      <c r="IW4" s="90">
        <f t="shared" ref="IW4:IW63" si="99">IFERROR(EXP(LN(IX4^2/(SQRT(IY4^2+IX4^2)))),"")</f>
        <v>171.73121799588495</v>
      </c>
      <c r="IX4" s="90">
        <f t="array" ref="IX4">IFERROR(AVERAGE(IF(('1. Database - raw'!IA$7:IC$494&gt;0)*('1. Database - raw'!$AD$7:$AD$494=$A4),'1. Database - raw'!IA$7:IC$494)),"")</f>
        <v>192.375</v>
      </c>
      <c r="IY4" s="131">
        <f t="array" ref="IY4">IFERROR(_xlfn.STDEV.S(IF(('1. Database - raw'!IA$7:IC$494&gt;0)*('1. Database - raw'!$AD$7:$AD$494=$A4),'1. Database - raw'!IA$7:IC$494)),"")</f>
        <v>97.119863350103913</v>
      </c>
      <c r="IZ4" s="91">
        <f t="array" ref="IZ4">IFERROR(IF(COUNT(IF(('1. Database - raw'!IA$7:IC$494&gt;0)*('1. Database - raw'!$AD$7:$AD$494=$A4),'1. Database - raw'!IA$7:IC$494))&gt;0,COUNT(IF(('1. Database - raw'!IA$7:IC$494&gt;0)*('1. Database - raw'!$AD$7:$AD$494=$A4),'1. Database - raw'!IA$7:IC$494)),""),"")</f>
        <v>8</v>
      </c>
      <c r="JA4" s="89">
        <f t="shared" ref="JA4:JA63" si="100">IFERROR(EXP(LN(JD4^2/(SQRT(JE4^2+JD4^2)))-LN(1+JE4^2/JD4^2)*_xlfn.T.INV($S$6,JF4)),"")</f>
        <v>97.267641444550165</v>
      </c>
      <c r="JB4" s="90">
        <f t="shared" ref="JB4:JB63" si="101">IFERROR(EXP(LN(JD4^2/(SQRT(JE4^2+JD4^2)))+LN(1+JE4^2/JD4^2)*_xlfn.T.INV($S$6,JF4)),"")</f>
        <v>121.16310496581407</v>
      </c>
      <c r="JC4" s="90">
        <f t="shared" ref="JC4:JC63" si="102">IFERROR(EXP(LN(JD4^2/(SQRT(JE4^2+JD4^2)))),"")</f>
        <v>108.55988877169689</v>
      </c>
      <c r="JD4" s="90">
        <f t="array" ref="JD4">IFERROR(AVERAGE(IF(('1. Database - raw'!IG$7:II$494&gt;0)*('1. Database - raw'!$AD$7:$AD$494=$A4),'1. Database - raw'!IG$7:II$494)),"")</f>
        <v>111.9309090909091</v>
      </c>
      <c r="JE4" s="131">
        <f t="array" ref="JE4">IFERROR(_xlfn.STDEV.S(IF(('1. Database - raw'!IG$7:II$494&gt;0)*('1. Database - raw'!$AD$7:$AD$494=$A4),'1. Database - raw'!IG$7:II$494)),"")</f>
        <v>28.109722679011092</v>
      </c>
      <c r="JF4" s="91">
        <f t="array" ref="JF4">IFERROR(IF(COUNT(IF(('1. Database - raw'!IG$7:II$494&gt;0)*('1. Database - raw'!$AD$7:$AD$494=$A4),'1. Database - raw'!IG$7:II$494))&gt;0,COUNT(IF(('1. Database - raw'!IG$7:II$494&gt;0)*('1. Database - raw'!$AD$7:$AD$494=$A4),'1. Database - raw'!IG$7:II$494)),""),"")</f>
        <v>11</v>
      </c>
      <c r="JG4" s="139">
        <f t="shared" ref="JG4:JG63" si="103">IFERROR(EXP(LN(JJ4^2/(SQRT(JK4^2+JJ4^2)))-LN(1+JK4^2/JJ4^2)*_xlfn.T.INV($S$6,JL4)),"")</f>
        <v>7.6052436780155137</v>
      </c>
      <c r="JH4" s="140">
        <f t="shared" ref="JH4:JH63" si="104">IFERROR(EXP(LN(JJ4^2/(SQRT(JK4^2+JJ4^2)))+LN(1+JK4^2/JJ4^2)*_xlfn.T.INV($S$6,JL4)),"")</f>
        <v>12.157701413393839</v>
      </c>
      <c r="JI4" s="140">
        <f t="shared" ref="JI4:JI63" si="105">IFERROR(EXP(LN(JJ4^2/(SQRT(JK4^2+JJ4^2)))),"")</f>
        <v>9.6157309557523387</v>
      </c>
      <c r="JJ4" s="140">
        <f t="array" ref="JJ4">IFERROR(AVERAGE(IF(('1. Database - raw'!IM$7:IO$494&gt;0)*('1. Database - raw'!$AD$7:$AD$494=$A4),'1. Database - raw'!IM$7:IO$494)),"")</f>
        <v>10.31775471822438</v>
      </c>
      <c r="JK4" s="274">
        <f t="array" ref="JK4">IFERROR(_xlfn.STDEV.S(IF(('1. Database - raw'!IM$7:IO$494&gt;0)*('1. Database - raw'!$AD$7:$AD$494=$A4),'1. Database - raw'!IM$7:IO$494)),"")</f>
        <v>4.0139358399771243</v>
      </c>
      <c r="JL4" s="91">
        <f t="array" ref="JL4">IFERROR(IF(COUNT(IF(('1. Database - raw'!IM$7:IO$494&gt;0)*('1. Database - raw'!$AD$7:$AD$494=$A4),'1. Database - raw'!IM$7:IO$494))&gt;0,COUNT(IF(('1. Database - raw'!IM$7:IO$494&gt;0)*('1. Database - raw'!$AD$7:$AD$494=$A4),'1. Database - raw'!IM$7:IO$494)),""),"")</f>
        <v>79</v>
      </c>
      <c r="JM4" s="139">
        <f t="shared" ref="JM4:JM63" si="106">IFERROR(EXP(LN(JP4^2/(SQRT(JQ4^2+JP4^2)))-LN(1+JQ4^2/JP4^2)*_xlfn.T.INV($S$6,JR4)),"")</f>
        <v>10.450131378542606</v>
      </c>
      <c r="JN4" s="140">
        <f t="shared" ref="JN4:JN63" si="107">IFERROR(EXP(LN(JP4^2/(SQRT(JQ4^2+JP4^2)))+LN(1+JQ4^2/JP4^2)*_xlfn.T.INV($S$6,JR4)),"")</f>
        <v>12.670970332589159</v>
      </c>
      <c r="JO4" s="140">
        <f t="shared" ref="JO4:JO63" si="108">IFERROR(EXP(LN(JP4^2/(SQRT(JQ4^2+JP4^2)))),"")</f>
        <v>11.507098012495263</v>
      </c>
      <c r="JP4" s="140">
        <f t="array" ref="JP4">IFERROR(AVERAGE(IF(('1. Database - raw'!IS$7:IU$494&gt;0)*('1. Database - raw'!$AD$7:$AD$494=$A4),'1. Database - raw'!IS$7:IU$494)),"")</f>
        <v>11.817054794520548</v>
      </c>
      <c r="JQ4" s="274">
        <f t="array" ref="JQ4">IFERROR(_xlfn.STDEV.S(IF(('1. Database - raw'!IS$7:IU$494&gt;0)*('1. Database - raw'!$AD$7:$AD$494=$A4),'1. Database - raw'!IS$7:IU$494)),"")</f>
        <v>2.7611941702012999</v>
      </c>
      <c r="JR4" s="91">
        <f t="array" ref="JR4">IFERROR(IF(COUNT(IF(('1. Database - raw'!IS$7:IU$494&gt;0)*('1. Database - raw'!$AD$7:$AD$494=$A4),'1. Database - raw'!IS$7:IU$494))&gt;0,COUNT(IF(('1. Database - raw'!IS$7:IU$494&gt;0)*('1. Database - raw'!$AD$7:$AD$494=$A4),'1. Database - raw'!IS$7:IU$494)),""),"")</f>
        <v>10</v>
      </c>
      <c r="JS4" s="139">
        <f t="shared" ref="JS4:JS63" si="109">IFERROR(EXP(LN(JV4^2/(SQRT(JW4^2+JV4^2)))-LN(1+JW4^2/JV4^2)*_xlfn.T.INV($S$6,JX4)),"")</f>
        <v>1.9752119152374235</v>
      </c>
      <c r="JT4" s="140">
        <f t="shared" ref="JT4:JT63" si="110">IFERROR(EXP(LN(JV4^2/(SQRT(JW4^2+JV4^2)))+LN(1+JW4^2/JV4^2)*_xlfn.T.INV($S$6,JX4)),"")</f>
        <v>3.3829931550830423</v>
      </c>
      <c r="JU4" s="140">
        <f t="shared" ref="JU4:JU63" si="111">IFERROR(EXP(LN(JV4^2/(SQRT(JW4^2+JV4^2)))),"")</f>
        <v>2.5849813131020252</v>
      </c>
      <c r="JV4" s="140">
        <f t="array" ref="JV4">IFERROR(AVERAGE(IF(('1. Database - raw'!IY$7:JA$494&gt;0)*('1. Database - raw'!$AD$7:$AD$494=$A4),'1. Database - raw'!IY$7:JA$494)),"")</f>
        <v>2.7889884088514232</v>
      </c>
      <c r="JW4" s="274">
        <f t="array" ref="JW4">IFERROR(_xlfn.STDEV.S(IF(('1. Database - raw'!IY$7:JA$494&gt;0)*('1. Database - raw'!$AD$7:$AD$494=$A4),'1. Database - raw'!IY$7:JA$494)),"")</f>
        <v>1.1296906795344352</v>
      </c>
      <c r="JX4" s="91">
        <f t="array" ref="JX4">IFERROR(IF(COUNT(IF(('1. Database - raw'!IY$7:JA$494&gt;0)*('1. Database - raw'!$AD$7:$AD$494=$A4),'1. Database - raw'!IY$7:JA$494))&gt;0,COUNT(IF(('1. Database - raw'!IY$7:JA$494&gt;0)*('1. Database - raw'!$AD$7:$AD$494=$A4),'1. Database - raw'!IY$7:JA$494)),""),"")</f>
        <v>13</v>
      </c>
      <c r="JY4" s="139">
        <f t="shared" ref="JY4:JY63" si="112">IFERROR(EXP(LN(KB4^2/(SQRT(KC4^2+KB4^2)))-LN(1+KC4^2/KB4^2)*_xlfn.T.INV($S$6,KD4)),"")</f>
        <v>5.2718899060766198</v>
      </c>
      <c r="JZ4" s="140">
        <f t="shared" ref="JZ4:JZ63" si="113">IFERROR(EXP(LN(KB4^2/(SQRT(KC4^2+KB4^2)))+LN(1+KC4^2/KB4^2)*_xlfn.T.INV($S$6,KD4)),"")</f>
        <v>17.428257295880091</v>
      </c>
      <c r="KA4" s="140">
        <f t="shared" ref="KA4:KA63" si="114">IFERROR(EXP(LN(KB4^2/(SQRT(KC4^2+KB4^2)))),"")</f>
        <v>9.5853979426342271</v>
      </c>
      <c r="KB4" s="140">
        <f t="array" ref="KB4">IFERROR(AVERAGE(IF(('1. Database - raw'!JE$7:JG$494&gt;0)*('1. Database - raw'!$AD$7:$AD$494=$A4),'1. Database - raw'!JE$7:JG$494)),"")</f>
        <v>11.358414872798436</v>
      </c>
      <c r="KC4" s="274">
        <f t="array" ref="KC4">IFERROR(_xlfn.STDEV.S(IF(('1. Database - raw'!JE$7:JG$494&gt;0)*('1. Database - raw'!$AD$7:$AD$494=$A4),'1. Database - raw'!JE$7:JG$494)),"")</f>
        <v>7.2209093857822326</v>
      </c>
      <c r="KD4" s="91">
        <f t="array" ref="KD4">IFERROR(IF(COUNT(IF(('1. Database - raw'!JE$7:JG$494&gt;0)*('1. Database - raw'!$AD$7:$AD$494=$A4),'1. Database - raw'!JE$7:JG$494))&gt;0,COUNT(IF(('1. Database - raw'!JE$7:JG$494&gt;0)*('1. Database - raw'!$AD$7:$AD$494=$A4),'1. Database - raw'!JE$7:JG$494)),""),"")</f>
        <v>14</v>
      </c>
      <c r="KE4" s="139" t="str">
        <f t="shared" ref="KE4:KE63" si="115">IFERROR(EXP(LN(KH4^2/(SQRT(KI4^2+KH4^2)))-LN(1+KI4^2/KH4^2)*_xlfn.T.INV($S$6,KJ4)),"")</f>
        <v/>
      </c>
      <c r="KF4" s="140" t="str">
        <f t="shared" ref="KF4:KF63" si="116">IFERROR(EXP(LN(KH4^2/(SQRT(KI4^2+KH4^2)))+LN(1+KI4^2/KH4^2)*_xlfn.T.INV($S$6,KJ4)),"")</f>
        <v/>
      </c>
      <c r="KG4" s="140" t="str">
        <f t="shared" ref="KG4:KG63" si="117">IFERROR(EXP(LN(KH4^2/(SQRT(KI4^2+KH4^2)))),"")</f>
        <v/>
      </c>
      <c r="KH4" s="140" t="str">
        <f t="array" ref="KH4">IFERROR(AVERAGE(IF(('1. Database - raw'!JK$7:JM$494&gt;0)*('1. Database - raw'!$AD$7:$AD$494=$A4),'1. Database - raw'!JK$7:JM$494)),"")</f>
        <v/>
      </c>
      <c r="KI4" s="274" t="str">
        <f t="array" ref="KI4">IFERROR(_xlfn.STDEV.S(IF(('1. Database - raw'!JK$7:JM$494&gt;0)*('1. Database - raw'!$AD$7:$AD$494=$A4),'1. Database - raw'!JK$7:JM$494)),"")</f>
        <v/>
      </c>
      <c r="KJ4" s="91" t="str">
        <f t="array" ref="KJ4">IFERROR(IF(COUNT(IF(('1. Database - raw'!JK$7:JM$494&gt;0)*('1. Database - raw'!$AD$7:$AD$494=$A4),'1. Database - raw'!JK$7:JM$494))&gt;0,COUNT(IF(('1. Database - raw'!JK$7:JM$494&gt;0)*('1. Database - raw'!$AD$7:$AD$494=$A4),'1. Database - raw'!JK$7:JM$494)),""),"")</f>
        <v/>
      </c>
      <c r="KK4" s="139">
        <f t="shared" ref="KK4:KK63" si="118">IFERROR(EXP(LN(KN4^2/(SQRT(KO4^2+KN4^2)))-LN(1+KO4^2/KN4^2)*_xlfn.T.INV($S$6,KP4)),"")</f>
        <v>1.0586998190435555</v>
      </c>
      <c r="KL4" s="140">
        <f t="shared" ref="KL4:KL63" si="119">IFERROR(EXP(LN(KN4^2/(SQRT(KO4^2+KN4^2)))+LN(1+KO4^2/KN4^2)*_xlfn.T.INV($S$6,KP4)),"")</f>
        <v>2.372139839032732</v>
      </c>
      <c r="KM4" s="140">
        <f t="shared" ref="KM4:KM63" si="120">IFERROR(EXP(LN(KN4^2/(SQRT(KO4^2+KN4^2)))),"")</f>
        <v>1.5847346838919005</v>
      </c>
      <c r="KN4" s="140">
        <f t="array" ref="KN4">IFERROR(AVERAGE(IF(('1. Database - raw'!JQ$7:JS$494&gt;0)*('1. Database - raw'!$AD$7:$AD$494=$A4),'1. Database - raw'!JQ$7:JS$494)),"")</f>
        <v>1.7515616438356161</v>
      </c>
      <c r="KO4" s="274">
        <f t="array" ref="KO4">IFERROR(_xlfn.STDEV.S(IF(('1. Database - raw'!JQ$7:JS$494&gt;0)*('1. Database - raw'!$AD$7:$AD$494=$A4),'1. Database - raw'!JQ$7:JS$494)),"")</f>
        <v>0.82458283464524884</v>
      </c>
      <c r="KP4" s="91">
        <f t="array" ref="KP4">IFERROR(IF(COUNT(IF(('1. Database - raw'!JQ$7:JS$494&gt;0)*('1. Database - raw'!$AD$7:$AD$494=$A4),'1. Database - raw'!JQ$7:JS$494))&gt;0,COUNT(IF(('1. Database - raw'!JQ$7:JS$494&gt;0)*('1. Database - raw'!$AD$7:$AD$494=$A4),'1. Database - raw'!JQ$7:JS$494)),""),"")</f>
        <v>5</v>
      </c>
      <c r="KQ4" s="139" t="str">
        <f t="shared" ref="KQ4:KQ63" si="121">IFERROR(EXP(LN(KT4^2/(SQRT(KU4^2+KT4^2)))-LN(1+KU4^2/KT4^2)*_xlfn.T.INV($S$6,KV4)),"")</f>
        <v/>
      </c>
      <c r="KR4" s="140" t="str">
        <f t="shared" ref="KR4:KR63" si="122">IFERROR(EXP(LN(KT4^2/(SQRT(KU4^2+KT4^2)))+LN(1+KU4^2/KT4^2)*_xlfn.T.INV($S$6,KV4)),"")</f>
        <v/>
      </c>
      <c r="KS4" s="140" t="str">
        <f t="shared" ref="KS4:KS63" si="123">IFERROR(EXP(LN(KT4^2/(SQRT(KU4^2+KT4^2)))),"")</f>
        <v/>
      </c>
      <c r="KT4" s="140">
        <f t="array" ref="KT4">IFERROR(AVERAGE(IF(('1. Database - raw'!JW$7:JY$494&gt;0)*('1. Database - raw'!$AD$7:$AD$494=$A4),'1. Database - raw'!JW$7:JY$494)),"")</f>
        <v>0.3</v>
      </c>
      <c r="KU4" s="274" t="str">
        <f t="array" ref="KU4">IFERROR(_xlfn.STDEV.S(IF(('1. Database - raw'!JW$7:JY$494&gt;0)*('1. Database - raw'!$AD$7:$AD$494=$A4),'1. Database - raw'!JW$7:JY$494)),"")</f>
        <v/>
      </c>
      <c r="KV4" s="91">
        <f t="array" ref="KV4">IFERROR(IF(COUNT(IF(('1. Database - raw'!JW$7:JY$494&gt;0)*('1. Database - raw'!$AD$7:$AD$494=$A4),'1. Database - raw'!JW$7:JY$494))&gt;0,COUNT(IF(('1. Database - raw'!JW$7:JY$494&gt;0)*('1. Database - raw'!$AD$7:$AD$494=$A4),'1. Database - raw'!JW$7:JY$494)),""),"")</f>
        <v>1</v>
      </c>
      <c r="KW4" s="139">
        <f t="shared" ref="KW4:KW63" si="124">IFERROR(EXP(LN(KZ4^2/(SQRT(LA4^2+KZ4^2)))-LN(1+LA4^2/KZ4^2)*_xlfn.T.INV($S$6,LB4)),"")</f>
        <v>0.33830041336605438</v>
      </c>
      <c r="KX4" s="140">
        <f t="shared" ref="KX4:KX63" si="125">IFERROR(EXP(LN(KZ4^2/(SQRT(LA4^2+KZ4^2)))+LN(1+LA4^2/KZ4^2)*_xlfn.T.INV($S$6,LB4)),"")</f>
        <v>0.35221137479247749</v>
      </c>
      <c r="KY4" s="140">
        <f t="shared" ref="KY4:KY63" si="126">IFERROR(EXP(LN(KZ4^2/(SQRT(LA4^2+KZ4^2)))),"")</f>
        <v>0.34518582486035176</v>
      </c>
      <c r="KZ4" s="140">
        <f t="array" ref="KZ4">IFERROR(AVERAGE(IF(('1. Database - raw'!KC$7:KE$494&gt;0)*('1. Database - raw'!$AD$7:$AD$494=$A4),'1. Database - raw'!KC$7:KE$494)),"")</f>
        <v>0.34666666666666668</v>
      </c>
      <c r="LA4" s="274">
        <f t="array" ref="LA4">IFERROR(_xlfn.STDEV.S(IF(('1. Database - raw'!KC$7:KE$494&gt;0)*('1. Database - raw'!$AD$7:$AD$494=$A4),'1. Database - raw'!KC$7:KE$494)),"")</f>
        <v>3.2145502536643181E-2</v>
      </c>
      <c r="LB4" s="91">
        <f t="array" ref="LB4">IFERROR(IF(COUNT(IF(('1. Database - raw'!KC$7:KE$494&gt;0)*('1. Database - raw'!$AD$7:$AD$494=$A4),'1. Database - raw'!KC$7:KE$494))&gt;0,COUNT(IF(('1. Database - raw'!KC$7:KE$494&gt;0)*('1. Database - raw'!$AD$7:$AD$494=$A4),'1. Database - raw'!KC$7:KE$494)),""),"")</f>
        <v>3</v>
      </c>
      <c r="LC4" s="139">
        <f t="shared" ref="LC4:LC63" si="127">IFERROR(EXP(LN(LF4^2/(SQRT(LG4^2+LF4^2)))-LN(1+LG4^2/LF4^2)*_xlfn.T.INV($S$6,LH4)),"")</f>
        <v>8.8100062139027657E-2</v>
      </c>
      <c r="LD4" s="140">
        <f t="shared" ref="LD4:LD63" si="128">IFERROR(EXP(LN(LF4^2/(SQRT(LG4^2+LF4^2)))+LN(1+LG4^2/LF4^2)*_xlfn.T.INV($S$6,LH4)),"")</f>
        <v>5.4838131815116187</v>
      </c>
      <c r="LE4" s="140">
        <f t="shared" ref="LE4:LE63" si="129">IFERROR(EXP(LN(LF4^2/(SQRT(LG4^2+LF4^2)))),"")</f>
        <v>0.69507142226536167</v>
      </c>
      <c r="LF4" s="140">
        <f t="array" ref="LF4">IFERROR(AVERAGE(IF(('1. Database - raw'!KI$7:KK$494&gt;0)*('1. Database - raw'!$AD$7:$AD$494=$A4),'1. Database - raw'!KI$7:KK$494)),"")</f>
        <v>0.99</v>
      </c>
      <c r="LG4" s="274">
        <f t="array" ref="LG4">IFERROR(_xlfn.STDEV.S(IF(('1. Database - raw'!KI$7:KK$494&gt;0)*('1. Database - raw'!$AD$7:$AD$494=$A4),'1. Database - raw'!KI$7:KK$494)),"")</f>
        <v>1.0040916292848971</v>
      </c>
      <c r="LH4" s="91">
        <f t="array" ref="LH4">IFERROR(IF(COUNT(IF(('1. Database - raw'!KI$7:KK$494&gt;0)*('1. Database - raw'!$AD$7:$AD$494=$A4),'1. Database - raw'!KI$7:KK$494))&gt;0,COUNT(IF(('1. Database - raw'!KI$7:KK$494&gt;0)*('1. Database - raw'!$AD$7:$AD$494=$A4),'1. Database - raw'!KI$7:KK$494)),""),"")</f>
        <v>2</v>
      </c>
      <c r="LI4" s="139">
        <f>IFERROR(EXP(LN(LL4^2/(SQRT(LM4^2+LL4^2)))-LN(1+LM4^2/LL4^2)*_xlfn.T.INV($S$6,LN4)),"")</f>
        <v>0.674151867103711</v>
      </c>
      <c r="LJ4" s="140">
        <f>IFERROR(EXP(LN(LL4^2/(SQRT(LM4^2+LL4^2)))+LN(1+LM4^2/LL4^2)*_xlfn.T.INV($S$6,LN4)),"")</f>
        <v>2.6958292434284634</v>
      </c>
      <c r="LK4" s="140">
        <f>IFERROR(EXP(LN(LL4^2/(SQRT(LM4^2+LL4^2)))),"")</f>
        <v>1.3481091639218552</v>
      </c>
      <c r="LL4" s="140">
        <f t="array" ref="LL4">IFERROR(AVERAGE(IF(('1. Database - raw'!KO$7:KQ$494&gt;0)*('1. Database - raw'!$AD$7:$AD$494=$A4),'1. Database - raw'!KO$7:KQ$494)),"")</f>
        <v>1.6599592321557319</v>
      </c>
      <c r="LM4" s="274">
        <f t="array" ref="LM4">IFERROR(_xlfn.STDEV.S(IF(('1. Database - raw'!KO$7:KQ$494&gt;0)*('1. Database - raw'!$AD$7:$AD$494=$A4),'1. Database - raw'!KO$7:KQ$494)),"")</f>
        <v>1.1925844335812135</v>
      </c>
      <c r="LN4" s="91">
        <f t="array" ref="LN4">IFERROR(IF(COUNT(IF(('1. Database - raw'!KO$7:KQ$494&gt;0)*('1. Database - raw'!$AD$7:$AD$494=$A4),'1. Database - raw'!KO$7:KQ$494))&gt;0,COUNT(IF(('1. Database - raw'!KO$7:KQ$494&gt;0)*('1. Database - raw'!$AD$7:$AD$494=$A4),'1. Database - raw'!KO$7:KQ$494)),""),"")</f>
        <v>76</v>
      </c>
      <c r="LO4" s="139">
        <f t="shared" ref="LO4:LO63" si="130">IFERROR(EXP(LN(LR4^2/(SQRT(LS4^2+LR4^2)))-LN(1+LS4^2/LR4^2)*_xlfn.T.INV($S$6,LT4)),"")</f>
        <v>1.243978384755742</v>
      </c>
      <c r="LP4" s="140">
        <f t="shared" ref="LP4:LP63" si="131">IFERROR(EXP(LN(LR4^2/(SQRT(LS4^2+LR4^2)))+LN(1+LS4^2/LR4^2)*_xlfn.T.INV($S$6,LT4)),"")</f>
        <v>2.7395406351752265</v>
      </c>
      <c r="LQ4" s="140">
        <f t="shared" ref="LQ4:LQ63" si="132">IFERROR(EXP(LN(LR4^2/(SQRT(LS4^2+LR4^2)))),"")</f>
        <v>1.8460577819553745</v>
      </c>
      <c r="LR4" s="140">
        <f t="array" ref="LR4">IFERROR(AVERAGE(IF(('1. Database - raw'!KU$7:KW$494&gt;0)*('1. Database - raw'!$AD$7:$AD$494=$A4),'1. Database - raw'!KU$7:KW$494)),"")</f>
        <v>2.0622374429223744</v>
      </c>
      <c r="LS4" s="274">
        <f t="array" ref="LS4">IFERROR(_xlfn.STDEV.S(IF(('1. Database - raw'!KU$7:KW$494&gt;0)*('1. Database - raw'!$AD$7:$AD$494=$A4),'1. Database - raw'!KU$7:KW$494)),"")</f>
        <v>1.0268203666076714</v>
      </c>
      <c r="LT4" s="91">
        <f t="array" ref="LT4">IFERROR(IF(COUNT(IF(('1. Database - raw'!KU$7:KW$494&gt;0)*('1. Database - raw'!$AD$7:$AD$494=$A4),'1. Database - raw'!KU$7:KW$494))&gt;0,COUNT(IF(('1. Database - raw'!KU$7:KW$494&gt;0)*('1. Database - raw'!$AD$7:$AD$494=$A4),'1. Database - raw'!KU$7:KW$494)),""),"")</f>
        <v>12</v>
      </c>
      <c r="LU4" s="139">
        <f t="shared" ref="LU4:LU63" si="133">IFERROR(EXP(LN(LX4^2/(SQRT(LY4^2+LX4^2)))-LN(1+LY4^2/LX4^2)*_xlfn.T.INV($S$6,LZ4)),"")</f>
        <v>0.95687091200465746</v>
      </c>
      <c r="LV4" s="140">
        <f t="shared" ref="LV4:LV63" si="134">IFERROR(EXP(LN(LX4^2/(SQRT(LY4^2+LX4^2)))+LN(1+LY4^2/LX4^2)*_xlfn.T.INV($S$6,LZ4)),"")</f>
        <v>2.1975209182169322</v>
      </c>
      <c r="LW4" s="140">
        <f t="shared" ref="LW4:LW63" si="135">IFERROR(EXP(LN(LX4^2/(SQRT(LY4^2+LX4^2)))),"")</f>
        <v>1.4500840821012926</v>
      </c>
      <c r="LX4" s="140">
        <f t="array" ref="LX4">IFERROR(AVERAGE(IF(('1. Database - raw'!LA$7:LC$494&gt;0)*('1. Database - raw'!$AD$7:$AD$494=$A4),'1. Database - raw'!LA$7:LC$494)),"")</f>
        <v>1.628013698630137</v>
      </c>
      <c r="LY4" s="274">
        <f t="array" ref="LY4">IFERROR(_xlfn.STDEV.S(IF(('1. Database - raw'!LA$7:LC$494&gt;0)*('1. Database - raw'!$AD$7:$AD$494=$A4),'1. Database - raw'!LA$7:LC$494)),"")</f>
        <v>0.83086448749764608</v>
      </c>
      <c r="LZ4" s="91">
        <f t="array" ref="LZ4">IFERROR(IF(COUNT(IF(('1. Database - raw'!LA$7:LC$494&gt;0)*('1. Database - raw'!$AD$7:$AD$494=$A4),'1. Database - raw'!LA$7:LC$494))&gt;0,COUNT(IF(('1. Database - raw'!LA$7:LC$494&gt;0)*('1. Database - raw'!$AD$7:$AD$494=$A4),'1. Database - raw'!LA$7:LC$494)),""),"")</f>
        <v>11</v>
      </c>
      <c r="MA4" s="139">
        <f t="shared" ref="MA4:MA63" si="136">IFERROR(EXP(LN(MD4^2/(SQRT(ME4^2+MD4^2)))-LN(1+ME4^2/MD4^2)*_xlfn.T.INV($S$6,MF4)),"")</f>
        <v>0.99820408045577058</v>
      </c>
      <c r="MB4" s="140">
        <f t="shared" ref="MB4:MB63" si="137">IFERROR(EXP(LN(MD4^2/(SQRT(ME4^2+MD4^2)))+LN(1+ME4^2/MD4^2)*_xlfn.T.INV($S$6,MF4)),"")</f>
        <v>1.9408915980907535</v>
      </c>
      <c r="MC4" s="140">
        <f t="shared" ref="MC4:MC63" si="138">IFERROR(EXP(LN(MD4^2/(SQRT(ME4^2+MD4^2)))),"")</f>
        <v>1.3919072932262808</v>
      </c>
      <c r="MD4" s="140">
        <f t="array" ref="MD4">IFERROR(AVERAGE(IF(('1. Database - raw'!LG$7:LI$494&gt;0)*('1. Database - raw'!$AD$7:$AD$494=$A4),'1. Database - raw'!LG$7:LI$494)),"")</f>
        <v>1.5279794520547945</v>
      </c>
      <c r="ME4" s="274">
        <f t="array" ref="ME4">IFERROR(_xlfn.STDEV.S(IF(('1. Database - raw'!LG$7:LI$494&gt;0)*('1. Database - raw'!$AD$7:$AD$494=$A4),'1. Database - raw'!LG$7:LI$494)),"")</f>
        <v>0.69195020829215514</v>
      </c>
      <c r="MF4" s="91">
        <f t="array" ref="MF4">IFERROR(IF(COUNT(IF(('1. Database - raw'!LG$7:LI$494&gt;0)*('1. Database - raw'!$AD$7:$AD$494=$A4),'1. Database - raw'!LG$7:LI$494))&gt;0,COUNT(IF(('1. Database - raw'!LG$7:LI$494&gt;0)*('1. Database - raw'!$AD$7:$AD$494=$A4),'1. Database - raw'!LG$7:LI$494)),""),"")</f>
        <v>12</v>
      </c>
      <c r="MG4" s="139" t="str">
        <f t="shared" ref="MG4:MG63" si="139">IFERROR(EXP(LN(MJ4^2/(SQRT(MK4^2+MJ4^2)))-LN(1+MK4^2/MJ4^2)*_xlfn.T.INV($S$6,ML4)),"")</f>
        <v/>
      </c>
      <c r="MH4" s="140" t="str">
        <f t="shared" ref="MH4:MH63" si="140">IFERROR(EXP(LN(MJ4^2/(SQRT(MK4^2+MJ4^2)))+LN(1+MK4^2/MJ4^2)*_xlfn.T.INV($S$6,ML4)),"")</f>
        <v/>
      </c>
      <c r="MI4" s="140" t="str">
        <f t="shared" ref="MI4:MI63" si="141">IFERROR(EXP(LN(MJ4^2/(SQRT(MK4^2+MJ4^2)))),"")</f>
        <v/>
      </c>
      <c r="MJ4" s="140" t="str">
        <f t="array" ref="MJ4">IFERROR(AVERAGE(IF(('1. Database - raw'!LM$7:LO$494&gt;0)*('1. Database - raw'!$AD$7:$AD$494=$A4),'1. Database - raw'!LM$7:LO$494)),"")</f>
        <v/>
      </c>
      <c r="MK4" s="274" t="str">
        <f t="array" ref="MK4">IFERROR(_xlfn.STDEV.S(IF(('1. Database - raw'!LM$7:LO$494&gt;0)*('1. Database - raw'!$AD$7:$AD$494=$A4),'1. Database - raw'!LM$7:LO$494)),"")</f>
        <v/>
      </c>
      <c r="ML4" s="91" t="str">
        <f t="array" ref="ML4">IFERROR(IF(COUNT(IF(('1. Database - raw'!LM$7:LO$494&gt;0)*('1. Database - raw'!$AD$7:$AD$494=$A4),'1. Database - raw'!LM$7:LO$494))&gt;0,COUNT(IF(('1. Database - raw'!LM$7:LO$494&gt;0)*('1. Database - raw'!$AD$7:$AD$494=$A4),'1. Database - raw'!LM$7:LO$494)),""),"")</f>
        <v/>
      </c>
      <c r="MM4" s="139">
        <f t="shared" ref="MM4:MM63" si="142">IFERROR(EXP(LN(MP4^2/(SQRT(MQ4^2+MP4^2)))-LN(1+MQ4^2/MP4^2)*_xlfn.T.INV($S$6,MR4)),"")</f>
        <v>8.6496185238281495E-2</v>
      </c>
      <c r="MN4" s="140">
        <f t="shared" ref="MN4:MN63" si="143">IFERROR(EXP(LN(MP4^2/(SQRT(MQ4^2+MP4^2)))+LN(1+MQ4^2/MP4^2)*_xlfn.T.INV($S$6,MR4)),"")</f>
        <v>3.1283537073893277</v>
      </c>
      <c r="MO4" s="140">
        <f t="shared" ref="MO4:MO63" si="144">IFERROR(EXP(LN(MP4^2/(SQRT(MQ4^2+MP4^2)))),"")</f>
        <v>0.52018329631506999</v>
      </c>
      <c r="MP4" s="140">
        <f t="array" ref="MP4">IFERROR(AVERAGE(IF(('1. Database - raw'!LS$7:LU$494&gt;0)*('1. Database - raw'!$AD$7:$AD$494=$A4),'1. Database - raw'!LS$7:LU$494)),"")</f>
        <v>0.86047945205479459</v>
      </c>
      <c r="MQ4" s="274">
        <f t="array" ref="MQ4">IFERROR(_xlfn.STDEV.S(IF(('1. Database - raw'!LS$7:LU$494&gt;0)*('1. Database - raw'!$AD$7:$AD$494=$A4),'1. Database - raw'!LS$7:LU$494)),"")</f>
        <v>1.1338521469942424</v>
      </c>
      <c r="MR4" s="91">
        <f t="array" ref="MR4">IFERROR(IF(COUNT(IF(('1. Database - raw'!LS$7:LU$494&gt;0)*('1. Database - raw'!$AD$7:$AD$494=$A4),'1. Database - raw'!LS$7:LU$494))&gt;0,COUNT(IF(('1. Database - raw'!LS$7:LU$494&gt;0)*('1. Database - raw'!$AD$7:$AD$494=$A4),'1. Database - raw'!LS$7:LU$494)),""),"")</f>
        <v>12</v>
      </c>
      <c r="MS4" s="139" t="str">
        <f t="shared" ref="MS4:MS63" si="145">IFERROR(EXP(LN(MV4^2/(SQRT(MW4^2+MV4^2)))-LN(1+MW4^2/MV4^2)*_xlfn.T.INV($S$6,MX4)),"")</f>
        <v/>
      </c>
      <c r="MT4" s="140" t="str">
        <f t="shared" ref="MT4:MT63" si="146">IFERROR(EXP(LN(MV4^2/(SQRT(MW4^2+MV4^2)))+LN(1+MW4^2/MV4^2)*_xlfn.T.INV($S$6,MX4)),"")</f>
        <v/>
      </c>
      <c r="MU4" s="140" t="str">
        <f t="shared" ref="MU4:MU63" si="147">IFERROR(EXP(LN(MV4^2/(SQRT(MW4^2+MV4^2)))),"")</f>
        <v/>
      </c>
      <c r="MV4" s="140">
        <f t="array" ref="MV4">IFERROR(AVERAGE(IF(('1. Database - raw'!LY$7:MA$494&gt;0)*('1. Database - raw'!$AD$7:$AD$494=$A4),'1. Database - raw'!LY$7:MA$494)),"")</f>
        <v>0.2</v>
      </c>
      <c r="MW4" s="274" t="str">
        <f t="array" ref="MW4">IFERROR(_xlfn.STDEV.S(IF(('1. Database - raw'!LY$7:MA$494&gt;0)*('1. Database - raw'!$AD$7:$AD$494=$A4),'1. Database - raw'!LY$7:MA$494)),"")</f>
        <v/>
      </c>
      <c r="MX4" s="91">
        <f t="array" ref="MX4">IFERROR(IF(COUNT(IF(('1. Database - raw'!LY$7:MA$494&gt;0)*('1. Database - raw'!$AD$7:$AD$494=$A4),'1. Database - raw'!LY$7:MA$494))&gt;0,COUNT(IF(('1. Database - raw'!LY$7:MA$494&gt;0)*('1. Database - raw'!$AD$7:$AD$494=$A4),'1. Database - raw'!LY$7:MA$494)),""),"")</f>
        <v>1</v>
      </c>
      <c r="MY4" s="139">
        <f t="shared" ref="MY4:MY63" si="148">IFERROR(EXP(LN(NB4^2/(SQRT(NC4^2+NB4^2)))-LN(1+NC4^2/NB4^2)*_xlfn.T.INV($S$6,ND4)),"")</f>
        <v>6.6288097359849807E-2</v>
      </c>
      <c r="MZ4" s="140">
        <f t="shared" ref="MZ4:MZ63" si="149">IFERROR(EXP(LN(NB4^2/(SQRT(NC4^2+NB4^2)))+LN(1+NC4^2/NB4^2)*_xlfn.T.INV($S$6,ND4)),"")</f>
        <v>8.0074969319205241E-2</v>
      </c>
      <c r="NA4" s="140">
        <f t="shared" ref="NA4:NA63" si="150">IFERROR(EXP(LN(NB4^2/(SQRT(NC4^2+NB4^2)))),"")</f>
        <v>7.2856141555248888E-2</v>
      </c>
      <c r="NB4" s="140">
        <f t="array" ref="NB4">IFERROR(AVERAGE(IF(('1. Database - raw'!ME$7:MG$494&gt;0)*('1. Database - raw'!$AD$7:$AD$494=$A4),'1. Database - raw'!ME$7:MG$494)),"")</f>
        <v>7.4333333333333321E-2</v>
      </c>
      <c r="NC4" s="274">
        <f t="array" ref="NC4">IFERROR(_xlfn.STDEV.S(IF(('1. Database - raw'!ME$7:MG$494&gt;0)*('1. Database - raw'!$AD$7:$AD$494=$A4),'1. Database - raw'!ME$7:MG$494)),"")</f>
        <v>1.5044378795195743E-2</v>
      </c>
      <c r="ND4" s="91">
        <f t="array" ref="ND4">IFERROR(IF(COUNT(IF(('1. Database - raw'!ME$7:MG$494&gt;0)*('1. Database - raw'!$AD$7:$AD$494=$A4),'1. Database - raw'!ME$7:MG$494))&gt;0,COUNT(IF(('1. Database - raw'!ME$7:MG$494&gt;0)*('1. Database - raw'!$AD$7:$AD$494=$A4),'1. Database - raw'!ME$7:MG$494)),""),"")</f>
        <v>3</v>
      </c>
      <c r="NE4" s="139">
        <f t="shared" ref="NE4:NE63" si="151">IFERROR(EXP(LN(NH4^2/(SQRT(NI4^2+NH4^2)))-LN(1+NI4^2/NH4^2)*_xlfn.T.INV($S$6,NJ4)),"")</f>
        <v>0.19214595526908892</v>
      </c>
      <c r="NF4" s="140">
        <f t="shared" ref="NF4:NF63" si="152">IFERROR(EXP(LN(NH4^2/(SQRT(NI4^2+NH4^2)))+LN(1+NI4^2/NH4^2)*_xlfn.T.INV($S$6,NJ4)),"")</f>
        <v>0.30117922747489723</v>
      </c>
      <c r="NG4" s="140">
        <f t="shared" ref="NG4:NG63" si="153">IFERROR(EXP(LN(NH4^2/(SQRT(NI4^2+NH4^2)))),"")</f>
        <v>0.24056261216234406</v>
      </c>
      <c r="NH4" s="140">
        <f t="array" ref="NH4">IFERROR(AVERAGE(IF(('1. Database - raw'!MK$7:MM$494&gt;0)*('1. Database - raw'!$AD$7:$AD$494=$A4),'1. Database - raw'!MK$7:MM$494)),"")</f>
        <v>0.25</v>
      </c>
      <c r="NI4" s="274">
        <f t="array" ref="NI4">IFERROR(_xlfn.STDEV.S(IF(('1. Database - raw'!MK$7:MM$494&gt;0)*('1. Database - raw'!$AD$7:$AD$494=$A4),'1. Database - raw'!MK$7:MM$494)),"")</f>
        <v>7.0710678118654779E-2</v>
      </c>
      <c r="NJ4" s="91">
        <f t="array" ref="NJ4">IFERROR(IF(COUNT(IF(('1. Database - raw'!MK$7:MM$494&gt;0)*('1. Database - raw'!$AD$7:$AD$494=$A4),'1. Database - raw'!MK$7:MM$494))&gt;0,COUNT(IF(('1. Database - raw'!MK$7:MM$494&gt;0)*('1. Database - raw'!$AD$7:$AD$494=$A4),'1. Database - raw'!MK$7:MM$494)),""),"")</f>
        <v>2</v>
      </c>
      <c r="NK4" s="139">
        <f t="shared" ref="NK4:NK63" si="154">IFERROR(EXP(LN(NN4^2/(SQRT(NO4^2+NN4^2)))-LN(1+NO4^2/NN4^2)*_xlfn.T.INV($S$6,NP4)),"")</f>
        <v>2.0399779823902864</v>
      </c>
      <c r="NL4" s="140">
        <f t="shared" ref="NL4:NL63" si="155">IFERROR(EXP(LN(NN4^2/(SQRT(NO4^2+NN4^2)))+LN(1+NO4^2/NN4^2)*_xlfn.T.INV($S$6,NP4)),"")</f>
        <v>3.5639586200588256</v>
      </c>
      <c r="NM4" s="140">
        <f t="shared" ref="NM4:NM63" si="156">IFERROR(EXP(LN(NN4^2/(SQRT(NO4^2+NN4^2)))),"")</f>
        <v>2.6963673924504561</v>
      </c>
      <c r="NN4" s="140">
        <f t="array" ref="NN4">IFERROR(AVERAGE(IF(('1. Database - raw'!MQ$7:MS$494&gt;0)*('1. Database - raw'!$AD$7:$AD$494=$A4),'1. Database - raw'!MQ$7:MS$494)),"")</f>
        <v>2.92937531110005</v>
      </c>
      <c r="NO4" s="274">
        <f t="array" ref="NO4">IFERROR(_xlfn.STDEV.S(IF(('1. Database - raw'!MQ$7:MS$494&gt;0)*('1. Database - raw'!$AD$7:$AD$494=$A4),'1. Database - raw'!MQ$7:MS$494)),"")</f>
        <v>1.2438592023975901</v>
      </c>
      <c r="NP4" s="91">
        <f t="array" ref="NP4">IFERROR(IF(COUNT(IF(('1. Database - raw'!MQ$7:MS$494&gt;0)*('1. Database - raw'!$AD$7:$AD$494=$A4),'1. Database - raw'!MQ$7:MS$494))&gt;0,COUNT(IF(('1. Database - raw'!MQ$7:MS$494&gt;0)*('1. Database - raw'!$AD$7:$AD$494=$A4),'1. Database - raw'!MQ$7:MS$494)),""),"")</f>
        <v>41</v>
      </c>
      <c r="NQ4" s="139">
        <f t="shared" ref="NQ4:NQ63" si="157">IFERROR(EXP(LN(NT4^2/(SQRT(NU4^2+NT4^2)))-LN(1+NU4^2/NT4^2)*_xlfn.T.INV($S$6,NV4)),"")</f>
        <v>1.7864614598175943</v>
      </c>
      <c r="NR4" s="140">
        <f t="shared" ref="NR4:NR63" si="158">IFERROR(EXP(LN(NT4^2/(SQRT(NU4^2+NT4^2)))+LN(1+NU4^2/NT4^2)*_xlfn.T.INV($S$6,NV4)),"")</f>
        <v>2.55879921512765</v>
      </c>
      <c r="NS4" s="140">
        <f t="shared" ref="NS4:NS63" si="159">IFERROR(EXP(LN(NT4^2/(SQRT(NU4^2+NT4^2)))),"")</f>
        <v>2.1380355893289185</v>
      </c>
      <c r="NT4" s="140">
        <f t="array" ref="NT4">IFERROR(AVERAGE(IF(('1. Database - raw'!MW$7:MY$494&gt;0)*('1. Database - raw'!$AD$7:$AD$494=$A4),'1. Database - raw'!MW$7:MY$494)),"")</f>
        <v>2.2559259259259257</v>
      </c>
      <c r="NU4" s="274">
        <f t="array" ref="NU4">IFERROR(_xlfn.STDEV.S(IF(('1. Database - raw'!MW$7:MY$494&gt;0)*('1. Database - raw'!$AD$7:$AD$494=$A4),'1. Database - raw'!MW$7:MY$494)),"")</f>
        <v>0.75941143699309654</v>
      </c>
      <c r="NV4" s="91">
        <f t="array" ref="NV4">IFERROR(IF(COUNT(IF(('1. Database - raw'!MW$7:MY$494&gt;0)*('1. Database - raw'!$AD$7:$AD$494=$A4),'1. Database - raw'!MW$7:MY$494))&gt;0,COUNT(IF(('1. Database - raw'!MW$7:MY$494&gt;0)*('1. Database - raw'!$AD$7:$AD$494=$A4),'1. Database - raw'!MW$7:MY$494)),""),"")</f>
        <v>54</v>
      </c>
      <c r="NW4" s="139">
        <f t="shared" ref="NW4:NW63" si="160">IFERROR(EXP(LN(NZ4^2/(SQRT(OA4^2+NZ4^2)))-LN(1+OA4^2/NZ4^2)*_xlfn.T.INV($S$6,OB4)),"")</f>
        <v>1.2812297356966003</v>
      </c>
      <c r="NX4" s="140">
        <f t="shared" ref="NX4:NX63" si="161">IFERROR(EXP(LN(NZ4^2/(SQRT(OA4^2+NZ4^2)))+LN(1+OA4^2/NZ4^2)*_xlfn.T.INV($S$6,OB4)),"")</f>
        <v>1.3504528920646219</v>
      </c>
      <c r="NY4" s="140">
        <f t="shared" ref="NY4:NY63" si="162">IFERROR(EXP(LN(NZ4^2/(SQRT(OA4^2+NZ4^2)))),"")</f>
        <v>1.3153860277388782</v>
      </c>
      <c r="NZ4" s="140">
        <f t="array" ref="NZ4">IFERROR(AVERAGE(IF(('1. Database - raw'!NC$7:NE$494&gt;0)*('1. Database - raw'!$AD$7:$AD$494=$A4),'1. Database - raw'!NC$7:NE$494)),"")</f>
        <v>1.3257142857142854</v>
      </c>
      <c r="OA4" s="274">
        <f t="array" ref="OA4">IFERROR(_xlfn.STDEV.S(IF(('1. Database - raw'!NC$7:NE$494&gt;0)*('1. Database - raw'!$AD$7:$AD$494=$A4),'1. Database - raw'!NC$7:NE$494)),"")</f>
        <v>0.16645724357108402</v>
      </c>
      <c r="OB4" s="91">
        <f t="array" ref="OB4">IFERROR(IF(COUNT(IF(('1. Database - raw'!NC$7:NE$494&gt;0)*('1. Database - raw'!$AD$7:$AD$494=$A4),'1. Database - raw'!NC$7:NE$494))&gt;0,COUNT(IF(('1. Database - raw'!NC$7:NE$494&gt;0)*('1. Database - raw'!$AD$7:$AD$494=$A4),'1. Database - raw'!NC$7:NE$494)),""),"")</f>
        <v>42</v>
      </c>
      <c r="OC4" s="139">
        <f t="shared" ref="OC4:OC63" si="163">IFERROR(EXP(LN(OF4^2/(SQRT(OG4^2+OF4^2)))-LN(1+OG4^2/OF4^2)*_xlfn.T.INV($S$6,OH4)),"")</f>
        <v>0.20590463519606067</v>
      </c>
      <c r="OD4" s="140">
        <f t="shared" ref="OD4:OD63" si="164">IFERROR(EXP(LN(OF4^2/(SQRT(OG4^2+OF4^2)))+LN(1+OG4^2/OF4^2)*_xlfn.T.INV($S$6,OH4)),"")</f>
        <v>0.38150618366641653</v>
      </c>
      <c r="OE4" s="140">
        <f t="shared" ref="OE4:OE63" si="165">IFERROR(EXP(LN(OF4^2/(SQRT(OG4^2+OF4^2)))),"")</f>
        <v>0.2802746716577772</v>
      </c>
      <c r="OF4" s="140">
        <f t="array" ref="OF4">IFERROR(AVERAGE(IF(('1. Database - raw'!NI$7:NK$494&gt;0)*('1. Database - raw'!$AD$7:$AD$494=$A4),'1. Database - raw'!NI$7:NK$494)),"")</f>
        <v>0.30576923076923085</v>
      </c>
      <c r="OG4" s="274">
        <f t="array" ref="OG4">IFERROR(_xlfn.STDEV.S(IF(('1. Database - raw'!NI$7:NK$494&gt;0)*('1. Database - raw'!$AD$7:$AD$494=$A4),'1. Database - raw'!NI$7:NK$494)),"")</f>
        <v>0.13335176154701628</v>
      </c>
      <c r="OH4" s="91">
        <f t="array" ref="OH4">IFERROR(IF(COUNT(IF(('1. Database - raw'!NI$7:NK$494&gt;0)*('1. Database - raw'!$AD$7:$AD$494=$A4),'1. Database - raw'!NI$7:NK$494))&gt;0,COUNT(IF(('1. Database - raw'!NI$7:NK$494&gt;0)*('1. Database - raw'!$AD$7:$AD$494=$A4),'1. Database - raw'!NI$7:NK$494)),""),"")</f>
        <v>13</v>
      </c>
    </row>
    <row r="5" spans="1:398" s="13" customFormat="1" ht="30.75" thickBot="1" x14ac:dyDescent="0.3">
      <c r="A5" s="133" t="s">
        <v>553</v>
      </c>
      <c r="B5" s="1332"/>
      <c r="C5" s="115" t="s">
        <v>687</v>
      </c>
      <c r="D5" s="82"/>
      <c r="E5" s="82"/>
      <c r="F5" s="82"/>
      <c r="G5" s="82"/>
      <c r="H5" s="82"/>
      <c r="I5" s="82"/>
      <c r="J5" s="82"/>
      <c r="K5" s="82"/>
      <c r="L5" s="82"/>
      <c r="M5" s="82"/>
      <c r="N5" s="81"/>
      <c r="O5" s="217" t="s">
        <v>633</v>
      </c>
      <c r="P5" s="165"/>
      <c r="Q5" s="43"/>
      <c r="R5" s="261" t="s">
        <v>786</v>
      </c>
      <c r="S5" s="130">
        <v>5.0000000000000044E-2</v>
      </c>
      <c r="T5" s="199">
        <f t="shared" ca="1" si="0"/>
        <v>1</v>
      </c>
      <c r="U5" s="200">
        <f t="shared" ca="1" si="0"/>
        <v>1</v>
      </c>
      <c r="V5" s="200">
        <f t="shared" ca="1" si="0"/>
        <v>1</v>
      </c>
      <c r="W5" s="200">
        <f t="shared" ca="1" si="0"/>
        <v>1</v>
      </c>
      <c r="X5" s="200">
        <f t="shared" ca="1" si="0"/>
        <v>1</v>
      </c>
      <c r="Y5" s="200">
        <f t="shared" ca="1" si="0"/>
        <v>1</v>
      </c>
      <c r="Z5" s="200">
        <f t="shared" ca="1" si="0"/>
        <v>1</v>
      </c>
      <c r="AA5" s="200">
        <f t="shared" ca="1" si="0"/>
        <v>1</v>
      </c>
      <c r="AB5" s="200" t="str">
        <f t="shared" ca="1" si="0"/>
        <v/>
      </c>
      <c r="AC5" s="200">
        <f t="shared" ca="1" si="0"/>
        <v>1</v>
      </c>
      <c r="AD5" s="200">
        <f t="shared" ca="1" si="1"/>
        <v>1</v>
      </c>
      <c r="AE5" s="200" t="str">
        <f t="shared" ca="1" si="1"/>
        <v/>
      </c>
      <c r="AF5" s="200">
        <f t="shared" ca="1" si="1"/>
        <v>1</v>
      </c>
      <c r="AG5" s="200">
        <f t="shared" ca="1" si="1"/>
        <v>1</v>
      </c>
      <c r="AH5" s="200">
        <f t="shared" ca="1" si="1"/>
        <v>1</v>
      </c>
      <c r="AI5" s="200" t="str">
        <f t="shared" ca="1" si="1"/>
        <v/>
      </c>
      <c r="AJ5" s="200">
        <f t="shared" ca="1" si="1"/>
        <v>1</v>
      </c>
      <c r="AK5" s="200">
        <f t="shared" ca="1" si="1"/>
        <v>1</v>
      </c>
      <c r="AL5" s="200">
        <f t="shared" ca="1" si="1"/>
        <v>1</v>
      </c>
      <c r="AM5" s="201">
        <f t="shared" ca="1" si="1"/>
        <v>1</v>
      </c>
      <c r="AN5" s="161"/>
      <c r="AO5" s="161"/>
      <c r="AP5" s="161"/>
      <c r="AQ5" s="161"/>
      <c r="AR5" s="161"/>
      <c r="AS5" s="161"/>
      <c r="AT5" s="161"/>
      <c r="AU5" s="161"/>
      <c r="AV5" s="161"/>
      <c r="AW5" s="161"/>
      <c r="AX5" s="161"/>
      <c r="AY5" s="161"/>
      <c r="AZ5" s="161"/>
      <c r="BA5" s="161"/>
      <c r="BB5" s="161"/>
      <c r="BC5" s="161"/>
      <c r="BD5" s="120"/>
      <c r="BE5" s="120"/>
      <c r="BF5" s="120"/>
      <c r="BG5" s="120"/>
      <c r="BH5" s="285"/>
      <c r="BI5" s="486">
        <f t="shared" ref="BI5:BI64" ca="1" si="166">IFERROR(AVERAGE(T5:U5),"")</f>
        <v>1</v>
      </c>
      <c r="BJ5" s="487">
        <f t="shared" si="2"/>
        <v>1</v>
      </c>
      <c r="BK5" s="487">
        <f t="shared" si="3"/>
        <v>1</v>
      </c>
      <c r="BL5" s="487">
        <f t="shared" ref="BL5:BL64" ca="1" si="167">IFERROR(AVERAGE(Z5,AC5,AF5),"")</f>
        <v>1</v>
      </c>
      <c r="BM5" s="487">
        <f t="shared" ca="1" si="4"/>
        <v>1</v>
      </c>
      <c r="BN5" s="487">
        <f t="shared" ca="1" si="5"/>
        <v>1</v>
      </c>
      <c r="BO5" s="78"/>
      <c r="BP5" s="217" t="str">
        <f t="shared" si="6"/>
        <v>Industrialised Countries</v>
      </c>
      <c r="BQ5" s="66">
        <f>IFERROR(EXP(LN(BT5^2/(SQRT(BU5^2+BT5^2)))-LN(1+BU5^2/BT5^2)*_xlfn.T.INV($S$6,BV5)),"")</f>
        <v>54.022640769575403</v>
      </c>
      <c r="BR5" s="116">
        <f>IFERROR(EXP(LN(BT5^2/(SQRT(BU5^2+BT5^2)))+LN(1+BU5^2/BT5^2)*_xlfn.T.INV($S$6,BV5)),"")</f>
        <v>147.05827434177468</v>
      </c>
      <c r="BS5" s="116">
        <f>IFERROR(EXP(LN(BT5^2/(SQRT(BU5^2+BT5^2)))),"")</f>
        <v>89.131791898061607</v>
      </c>
      <c r="BT5" s="116">
        <f t="array" ref="BT5">IFERROR(AVERAGE(IF(('1. Database - raw'!AW$7:AY$494&gt;0)*('1. Database - raw'!$AD$7:$AD$494=$A5)*('1. Database - raw'!$AE$7:$AE$494&lt;&gt;$O5)*('1. Database - raw'!$AP$7:$AP$494&lt;&gt;Dropdown!$AM$11),'1. Database - raw'!AW$7:AY$494)),"")</f>
        <v>103.69305660377358</v>
      </c>
      <c r="BU5" s="77">
        <f t="array" ref="BU5">IFERROR(_xlfn.STDEV.S(IF(('1. Database - raw'!AW$7:AY$494&gt;0)*('1. Database - raw'!$AD$7:$AD$494=$A5)*('1. Database - raw'!$AE$7:$AE$494&lt;&gt;$O5)*('1. Database - raw'!$AP$7:$AP$494&lt;&gt;Dropdown!$AM$11),'1. Database - raw'!AW$7:AY$494)),"")</f>
        <v>61.645032625061319</v>
      </c>
      <c r="BV5" s="67">
        <f t="array" ref="BV5">IFERROR(IF(COUNT(IF(('1. Database - raw'!AW$7:AY$494&gt;0)*('1. Database - raw'!$AD$7:$AD$494=$A5)*('1. Database - raw'!$AE$7:$AE$494&lt;&gt;$O5)*('1. Database - raw'!$AP$7:$AP$494&lt;&gt;Dropdown!$AM$11),'1. Database - raw'!AW$7:AY$494))&gt;0,COUNT(IF(('1. Database - raw'!AW$7:AY$494&gt;0)*('1. Database - raw'!$AD$7:$AD$494=$A5)*('1. Database - raw'!$AE$7:$AE$494&lt;&gt;$O5)*('1. Database - raw'!$AP$7:$AP$494&lt;&gt;Dropdown!$AM$11),'1. Database - raw'!AW$7:AY$494)),""),"")</f>
        <v>159</v>
      </c>
      <c r="BW5" s="66">
        <f t="shared" si="7"/>
        <v>43.52015981503309</v>
      </c>
      <c r="BX5" s="116">
        <f t="shared" si="8"/>
        <v>131.80719990536741</v>
      </c>
      <c r="BY5" s="116">
        <f t="shared" si="9"/>
        <v>75.738170064067432</v>
      </c>
      <c r="BZ5" s="116">
        <f t="array" ref="BZ5">IFERROR(AVERAGE(IF(('1. Database - raw'!BC$7:BE$494&gt;0)*('1. Database - raw'!$AD$7:$AD$494=$A5)*('1. Database - raw'!$AE$7:$AE$494&lt;&gt;$O5)*('1. Database - raw'!$AP$7:$AP$494&lt;&gt;Dropdown!$AM$11),'1. Database - raw'!BC$7:BE$494)),"")</f>
        <v>89.519430696057299</v>
      </c>
      <c r="CA5" s="77">
        <f t="array" ref="CA5">IFERROR(_xlfn.STDEV.S(IF(('1. Database - raw'!BC$7:BE$494&gt;0)*('1. Database - raw'!$AD$7:$AD$494=$A5)*('1. Database - raw'!$AE$7:$AE$494&lt;&gt;$O5)*('1. Database - raw'!$AP$7:$AP$494&lt;&gt;Dropdown!$AM$11),'1. Database - raw'!BC$7:BE$494)),"")</f>
        <v>56.406311129750527</v>
      </c>
      <c r="CB5" s="67">
        <f t="array" ref="CB5">IFERROR(IF(COUNT(IF(('1. Database - raw'!BC$7:BE$494&gt;0)*('1. Database - raw'!$AD$7:$AD$494=$A5)*('1. Database - raw'!$AE$7:$AE$494&lt;&gt;$O5)*('1. Database - raw'!$AP$7:$AP$494&lt;&gt;Dropdown!$AM$11),'1. Database - raw'!BC$7:BE$494))&gt;0,COUNT(IF(('1. Database - raw'!BC$7:BE$494&gt;0)*('1. Database - raw'!$AD$7:$AD$494=$A5)*('1. Database - raw'!$AE$7:$AE$494&lt;&gt;$O5)*('1. Database - raw'!$AP$7:$AP$494&lt;&gt;Dropdown!$AM$11),'1. Database - raw'!BC$7:BE$494)),""),"")</f>
        <v>125</v>
      </c>
      <c r="CC5" s="107">
        <f t="shared" si="10"/>
        <v>0.66117342501635457</v>
      </c>
      <c r="CD5" s="117">
        <f t="shared" si="11"/>
        <v>0.7754362432054891</v>
      </c>
      <c r="CE5" s="117">
        <f t="shared" si="12"/>
        <v>0.71602921504781358</v>
      </c>
      <c r="CF5" s="117">
        <f t="array" ref="CF5">IFERROR(AVERAGE(IF(('1. Database - raw'!BI$7:BK$494&gt;0)*('1. Database - raw'!$AD$7:$AD$494=$A5)*('1. Database - raw'!$AE$7:$AE$494&lt;&gt;$O5)*('1. Database - raw'!$AP$7:$AP$494&lt;&gt;Dropdown!$AM$11),'1. Database - raw'!BI$7:BK$494)),"")</f>
        <v>0.73320660622748368</v>
      </c>
      <c r="CG5" s="267">
        <f t="array" ref="CG5">IFERROR(_xlfn.STDEV.S(IF(('1. Database - raw'!BI$7:BK$494&gt;0)*('1. Database - raw'!$AD$7:$AD$494=$A5)*('1. Database - raw'!$AE$7:$AE$494&lt;&gt;$O5)*('1. Database - raw'!$AP$7:$AP$494&lt;&gt;Dropdown!$AM$11),'1. Database - raw'!BI$7:BK$494)),"")</f>
        <v>0.16156368859568346</v>
      </c>
      <c r="CH5" s="67">
        <f t="array" ref="CH5">IFERROR(IF(COUNT(IF(('1. Database - raw'!BI$7:BK$494&gt;0)*('1. Database - raw'!$AD$7:$AD$494=$A5)*('1. Database - raw'!$AE$7:$AE$494&lt;&gt;$O5)*('1. Database - raw'!$AP$7:$AP$494&lt;&gt;Dropdown!$AM$11),'1. Database - raw'!BI$7:BK$494))&gt;0,COUNT(IF(('1. Database - raw'!BI$7:BK$494&gt;0)*('1. Database - raw'!$AD$7:$AD$494=$A5)*('1. Database - raw'!$AE$7:$AE$494&lt;&gt;$O5)*('1. Database - raw'!$AP$7:$AP$494&lt;&gt;Dropdown!$AM$11),'1. Database - raw'!BI$7:BK$494)),""),"")</f>
        <v>43</v>
      </c>
      <c r="CI5" s="66">
        <f t="shared" si="13"/>
        <v>9.5789217852407198</v>
      </c>
      <c r="CJ5" s="116">
        <f t="shared" si="14"/>
        <v>31.377383776855449</v>
      </c>
      <c r="CK5" s="116">
        <f t="shared" si="15"/>
        <v>17.336709751967916</v>
      </c>
      <c r="CL5" s="116">
        <f t="array" ref="CL5">IFERROR(AVERAGE(IF(('1. Database - raw'!BO$7:BQ$494&gt;0)*('1. Database - raw'!$AD$7:$AD$494=$A5)*('1. Database - raw'!$AE$7:$AE$494&lt;&gt;$O5),'1. Database - raw'!BO$7:BQ$494)),"")</f>
        <v>20.571099695586</v>
      </c>
      <c r="CM5" s="77">
        <f t="array" ref="CM5">IFERROR(_xlfn.STDEV.S(IF(('1. Database - raw'!BO$7:BQ$494&gt;0)*('1. Database - raw'!$AD$7:$AD$494=$A5)*('1. Database - raw'!$AE$7:$AE$494&lt;&gt;$O5),'1. Database - raw'!BO$7:BQ$494)),"")</f>
        <v>13.138668768703942</v>
      </c>
      <c r="CN5" s="67">
        <f t="array" ref="CN5">IFERROR(IF(COUNT(IF(('1. Database - raw'!BO$7:BQ$494&gt;0)*('1. Database - raw'!$AD$7:$AD$494=$A5)*('1. Database - raw'!$AE$7:$AE$494&lt;&gt;$O5),'1. Database - raw'!BO$7:BQ$494))&gt;0,COUNT(IF(('1. Database - raw'!BO$7:BQ$494&gt;0)*('1. Database - raw'!$AD$7:$AD$494=$A5)*('1. Database - raw'!$AE$7:$AE$494&lt;&gt;$O5),'1. Database - raw'!BO$7:BQ$494)),""),"")</f>
        <v>18</v>
      </c>
      <c r="CO5" s="66" t="str">
        <f t="shared" si="16"/>
        <v/>
      </c>
      <c r="CP5" s="116" t="str">
        <f t="shared" si="17"/>
        <v/>
      </c>
      <c r="CQ5" s="116" t="str">
        <f t="shared" si="18"/>
        <v/>
      </c>
      <c r="CR5" s="116" t="str">
        <f t="array" ref="CR5">IFERROR(AVERAGE(IF(('1. Database - raw'!BU$7:BW$494&gt;0)*('1. Database - raw'!$AD$7:$AD$494=$A5)*('1. Database - raw'!$AE$7:$AE$494&lt;&gt;$O5),'1. Database - raw'!BU$7:BW$494)),"")</f>
        <v/>
      </c>
      <c r="CS5" s="77" t="str">
        <f t="array" ref="CS5">IFERROR(_xlfn.STDEV.S(IF(('1. Database - raw'!BU$7:BW$494&gt;0)*('1. Database - raw'!$AD$7:$AD$494=$A5)*('1. Database - raw'!$AE$7:$AE$494&lt;&gt;$O5),'1. Database - raw'!BU$7:BW$494)),"")</f>
        <v/>
      </c>
      <c r="CT5" s="67" t="str">
        <f t="array" ref="CT5">IFERROR(IF(COUNT(IF(('1. Database - raw'!BU$7:BW$494&gt;0)*('1. Database - raw'!$AD$7:$AD$494=$A5)*('1. Database - raw'!$AE$7:$AE$494&lt;&gt;$O5),'1. Database - raw'!BU$7:BW$494))&gt;0,COUNT(IF(('1. Database - raw'!BU$7:BW$494&gt;0)*('1. Database - raw'!$AD$7:$AD$494=$A5)*('1. Database - raw'!$AE$7:$AE$494&lt;&gt;$O5),'1. Database - raw'!BU$7:BW$494)),""),"")</f>
        <v/>
      </c>
      <c r="CU5" s="66" t="str">
        <f t="shared" si="19"/>
        <v/>
      </c>
      <c r="CV5" s="116" t="str">
        <f t="shared" si="20"/>
        <v/>
      </c>
      <c r="CW5" s="116" t="str">
        <f t="shared" si="21"/>
        <v/>
      </c>
      <c r="CX5" s="116">
        <f t="array" ref="CX5">IFERROR(AVERAGE(IF(('1. Database - raw'!CA$7:CC$494&gt;0)*('1. Database - raw'!$AD$7:$AD$494=$A5)*('1. Database - raw'!$AE$7:$AE$494&lt;&gt;$O5),'1. Database - raw'!CA$7:CC$494)),"")</f>
        <v>30.136986301369863</v>
      </c>
      <c r="CY5" s="77" t="str">
        <f t="array" ref="CY5">IFERROR(_xlfn.STDEV.S(IF(('1. Database - raw'!CA$7:CC$494&gt;0)*('1. Database - raw'!$AD$7:$AD$494=$A5)*('1. Database - raw'!$AE$7:$AE$494&lt;&gt;$O5),'1. Database - raw'!CA$7:CC$494)),"")</f>
        <v/>
      </c>
      <c r="CZ5" s="67">
        <f t="array" ref="CZ5">IFERROR(IF(COUNT(IF(('1. Database - raw'!CA$7:CC$494&gt;0)*('1. Database - raw'!$AD$7:$AD$494=$A5)*('1. Database - raw'!$AE$7:$AE$494&lt;&gt;$O5),'1. Database - raw'!CA$7:CC$494))&gt;0,COUNT(IF(('1. Database - raw'!CA$7:CC$494&gt;0)*('1. Database - raw'!$AD$7:$AD$494=$A5)*('1. Database - raw'!$AE$7:$AE$494&lt;&gt;$O5),'1. Database - raw'!CA$7:CC$494)),""),"")</f>
        <v>1</v>
      </c>
      <c r="DA5" s="66" t="str">
        <f t="shared" si="22"/>
        <v/>
      </c>
      <c r="DB5" s="116" t="str">
        <f t="shared" si="23"/>
        <v/>
      </c>
      <c r="DC5" s="116" t="str">
        <f t="shared" si="24"/>
        <v/>
      </c>
      <c r="DD5" s="116" t="str">
        <f t="array" ref="DD5">IFERROR(AVERAGE(IF(('1. Database - raw'!CG$7:CI$494&gt;0)*('1. Database - raw'!$AD$7:$AD$494=$A5)*('1. Database - raw'!$AE$7:$AE$494&lt;&gt;$O5),'1. Database - raw'!CG$7:CI$494)),"")</f>
        <v/>
      </c>
      <c r="DE5" s="77" t="str">
        <f t="array" ref="DE5">IFERROR(_xlfn.STDEV.S(IF(('1. Database - raw'!CG$7:CI$494&gt;0)*('1. Database - raw'!$AD$7:$AD$494=$A5)*('1. Database - raw'!$AE$7:$AE$494&lt;&gt;$O5),'1. Database - raw'!CG$7:CI$494)),"")</f>
        <v/>
      </c>
      <c r="DF5" s="67" t="str">
        <f t="array" ref="DF5">IFERROR(IF(COUNT(IF(('1. Database - raw'!CG$7:CI$494&gt;0)*('1. Database - raw'!$AD$7:$AD$494=$A5)*('1. Database - raw'!$AE$7:$AE$494&lt;&gt;$O5),'1. Database - raw'!CG$7:CI$494))&gt;0,COUNT(IF(('1. Database - raw'!CG$7:CI$494&gt;0)*('1. Database - raw'!$AD$7:$AD$494=$A5)*('1. Database - raw'!$AE$7:$AE$494&lt;&gt;$O5),'1. Database - raw'!CG$7:CI$494)),""),"")</f>
        <v/>
      </c>
      <c r="DG5" s="66">
        <f t="shared" si="25"/>
        <v>39.218229965879566</v>
      </c>
      <c r="DH5" s="116">
        <f t="shared" si="26"/>
        <v>145.19294983085436</v>
      </c>
      <c r="DI5" s="116">
        <f t="shared" si="27"/>
        <v>75.459992684142648</v>
      </c>
      <c r="DJ5" s="116">
        <f t="array" ref="DJ5">IFERROR(AVERAGE(IF(('1. Database - raw'!CM$7:CO$494&gt;0)*('1. Database - raw'!$AD$7:$AD$494=$A5)*('1. Database - raw'!$AE$7:$AE$494&lt;&gt;$O5),'1. Database - raw'!CM$7:CO$494)),"")</f>
        <v>90.86643835616438</v>
      </c>
      <c r="DK5" s="77">
        <f t="array" ref="DK5">IFERROR(_xlfn.STDEV.S(IF(('1. Database - raw'!CM$7:CO$494&gt;0)*('1. Database - raw'!$AD$7:$AD$494=$A5)*('1. Database - raw'!$AE$7:$AE$494&lt;&gt;$O5),'1. Database - raw'!CM$7:CO$494)),"")</f>
        <v>60.956301654704873</v>
      </c>
      <c r="DL5" s="67">
        <f t="array" ref="DL5">IFERROR(IF(COUNT(IF(('1. Database - raw'!CM$7:CO$494&gt;0)*('1. Database - raw'!$AD$7:$AD$494=$A5)*('1. Database - raw'!$AE$7:$AE$494&lt;&gt;$O5),'1. Database - raw'!CM$7:CO$494))&gt;0,COUNT(IF(('1. Database - raw'!CM$7:CO$494&gt;0)*('1. Database - raw'!$AD$7:$AD$494=$A5)*('1. Database - raw'!$AE$7:$AE$494&lt;&gt;$O5),'1. Database - raw'!CM$7:CO$494)),""),"")</f>
        <v>14</v>
      </c>
      <c r="DM5" s="66">
        <f t="shared" si="28"/>
        <v>30.175267472550932</v>
      </c>
      <c r="DN5" s="116">
        <f t="shared" si="29"/>
        <v>34.99695585212973</v>
      </c>
      <c r="DO5" s="116">
        <f t="shared" si="30"/>
        <v>32.496807590332182</v>
      </c>
      <c r="DP5" s="116">
        <f t="array" ref="DP5">IFERROR(AVERAGE(IF(('1. Database - raw'!CS$7:CU$494&gt;0)*('1. Database - raw'!$AD$7:$AD$494=$A5)*('1. Database - raw'!$AE$7:$AE$494&lt;&gt;$O5),'1. Database - raw'!CS$7:CU$494)),"")</f>
        <v>33.1</v>
      </c>
      <c r="DQ5" s="77">
        <f t="array" ref="DQ5">IFERROR(_xlfn.STDEV.S(IF(('1. Database - raw'!CS$7:CU$494&gt;0)*('1. Database - raw'!$AD$7:$AD$494=$A5)*('1. Database - raw'!$AE$7:$AE$494&lt;&gt;$O5),'1. Database - raw'!CS$7:CU$494)),"")</f>
        <v>6.407027391856535</v>
      </c>
      <c r="DR5" s="67">
        <f t="array" ref="DR5">IFERROR(IF(COUNT(IF(('1. Database - raw'!CS$7:CU$494&gt;0)*('1. Database - raw'!$AD$7:$AD$494=$A5)*('1. Database - raw'!$AE$7:$AE$494&lt;&gt;$O5),'1. Database - raw'!CS$7:CU$494))&gt;0,COUNT(IF(('1. Database - raw'!CS$7:CU$494&gt;0)*('1. Database - raw'!$AD$7:$AD$494=$A5)*('1. Database - raw'!$AE$7:$AE$494&lt;&gt;$O5),'1. Database - raw'!CS$7:CU$494)),""),"")</f>
        <v>5</v>
      </c>
      <c r="DS5" s="66">
        <f t="shared" si="31"/>
        <v>3.1460014017226268</v>
      </c>
      <c r="DT5" s="116">
        <f t="shared" si="32"/>
        <v>25.68867746884138</v>
      </c>
      <c r="DU5" s="116">
        <f t="shared" si="33"/>
        <v>8.9898061895335335</v>
      </c>
      <c r="DV5" s="116">
        <f t="array" ref="DV5">IFERROR(AVERAGE(IF(('1. Database - raw'!CY$7:DA$494&gt;0)*('1. Database - raw'!$AD$7:$AD$494=$A5)*('1. Database - raw'!$AE$7:$AE$494&lt;&gt;$O5),'1. Database - raw'!CY$7:DA$494)),"")</f>
        <v>11.5</v>
      </c>
      <c r="DW5" s="77">
        <f t="array" ref="DW5">IFERROR(_xlfn.STDEV.S(IF(('1. Database - raw'!CY$7:DA$494&gt;0)*('1. Database - raw'!$AD$7:$AD$494=$A5)*('1. Database - raw'!$AE$7:$AE$494&lt;&gt;$O5),'1. Database - raw'!CY$7:DA$494)),"")</f>
        <v>9.1742392963485901</v>
      </c>
      <c r="DX5" s="67">
        <f t="array" ref="DX5">IFERROR(IF(COUNT(IF(('1. Database - raw'!CY$7:DA$494&gt;0)*('1. Database - raw'!$AD$7:$AD$494=$A5)*('1. Database - raw'!$AE$7:$AE$494&lt;&gt;$O5),'1. Database - raw'!CY$7:DA$494))&gt;0,COUNT(IF(('1. Database - raw'!CY$7:DA$494&gt;0)*('1. Database - raw'!$AD$7:$AD$494=$A5)*('1. Database - raw'!$AE$7:$AE$494&lt;&gt;$O5),'1. Database - raw'!CY$7:DA$494)),""),"")</f>
        <v>4</v>
      </c>
      <c r="DY5" s="66">
        <f t="shared" si="34"/>
        <v>19.936529886177546</v>
      </c>
      <c r="DZ5" s="116">
        <f t="shared" si="35"/>
        <v>44.488151064258787</v>
      </c>
      <c r="EA5" s="116">
        <f t="shared" si="36"/>
        <v>29.78152704737245</v>
      </c>
      <c r="EB5" s="116">
        <f t="array" ref="EB5">IFERROR(AVERAGE(IF(('1. Database - raw'!DE$7:DG$494&gt;0)*('1. Database - raw'!$AD$7:$AD$494=$A5)*('1. Database - raw'!$AE$7:$AE$494&lt;&gt;$O5),'1. Database - raw'!DE$7:DG$494)),"")</f>
        <v>32.9</v>
      </c>
      <c r="EC5" s="77">
        <f t="array" ref="EC5">IFERROR(_xlfn.STDEV.S(IF(('1. Database - raw'!DE$7:DG$494&gt;0)*('1. Database - raw'!$AD$7:$AD$494=$A5)*('1. Database - raw'!$AE$7:$AE$494&lt;&gt;$O5),'1. Database - raw'!DE$7:DG$494)),"")</f>
        <v>15.445063936416707</v>
      </c>
      <c r="ED5" s="67">
        <f t="array" ref="ED5">IFERROR(IF(COUNT(IF(('1. Database - raw'!DE$7:DG$494&gt;0)*('1. Database - raw'!$AD$7:$AD$494=$A5)*('1. Database - raw'!$AE$7:$AE$494&lt;&gt;$O5),'1. Database - raw'!DE$7:DG$494))&gt;0,COUNT(IF(('1. Database - raw'!DE$7:DG$494&gt;0)*('1. Database - raw'!$AD$7:$AD$494=$A5)*('1. Database - raw'!$AE$7:$AE$494&lt;&gt;$O5),'1. Database - raw'!DE$7:DG$494)),""),"")</f>
        <v>5</v>
      </c>
      <c r="EE5" s="107">
        <f t="shared" si="37"/>
        <v>0.21271747183301634</v>
      </c>
      <c r="EF5" s="117">
        <f t="shared" si="38"/>
        <v>0.2809675917408393</v>
      </c>
      <c r="EG5" s="117">
        <f t="shared" si="39"/>
        <v>0.24447232109611594</v>
      </c>
      <c r="EH5" s="117">
        <f t="array" ref="EH5">IFERROR(AVERAGE(IF(('1. Database - raw'!DK$7:DM$494&gt;0)*('1. Database - raw'!$AD$7:$AD$494=$A5)*('1. Database - raw'!$AE$7:$AE$494&lt;&gt;$O5),'1. Database - raw'!DK$7:DM$494)),"")</f>
        <v>0.25432178047091997</v>
      </c>
      <c r="EI5" s="267">
        <f t="array" ref="EI5">IFERROR(_xlfn.STDEV.S(IF(('1. Database - raw'!DK$7:DM$494&gt;0)*('1. Database - raw'!$AD$7:$AD$494=$A5)*('1. Database - raw'!$AE$7:$AE$494&lt;&gt;$O5),'1. Database - raw'!DK$7:DM$494)),"")</f>
        <v>7.2915643123706061E-2</v>
      </c>
      <c r="EJ5" s="67">
        <f t="array" ref="EJ5">IFERROR(IF(COUNT(IF(('1. Database - raw'!DK$7:DM$494&gt;0)*('1. Database - raw'!$AD$7:$AD$494=$A5)*('1. Database - raw'!$AE$7:$AE$494&lt;&gt;$O5),'1. Database - raw'!DK$7:DM$494))&gt;0,COUNT(IF(('1. Database - raw'!DK$7:DM$494&gt;0)*('1. Database - raw'!$AD$7:$AD$494=$A5)*('1. Database - raw'!$AE$7:$AE$494&lt;&gt;$O5),'1. Database - raw'!DK$7:DM$494)),""),"")</f>
        <v>14</v>
      </c>
      <c r="EK5" s="66">
        <f t="shared" si="40"/>
        <v>30.530937892711421</v>
      </c>
      <c r="EL5" s="116">
        <f t="shared" si="41"/>
        <v>51.703665933518458</v>
      </c>
      <c r="EM5" s="116">
        <f t="shared" si="42"/>
        <v>39.731113921481629</v>
      </c>
      <c r="EN5" s="116">
        <f t="array" ref="EN5">IFERROR(AVERAGE(IF(('1. Database - raw'!DQ$7:DS$494&gt;0)*('1. Database - raw'!$AD$7:$AD$494=$A5)*('1. Database - raw'!$AE$7:$AE$494&lt;&gt;$O5),'1. Database - raw'!DQ$7:DS$494)),"")</f>
        <v>43.013219626168222</v>
      </c>
      <c r="EO5" s="77">
        <f t="array" ref="EO5">IFERROR(_xlfn.STDEV.S(IF(('1. Database - raw'!DQ$7:DS$494&gt;0)*('1. Database - raw'!$AD$7:$AD$494=$A5)*('1. Database - raw'!$AE$7:$AE$494&lt;&gt;$O5),'1. Database - raw'!DQ$7:DS$494)),"")</f>
        <v>17.840894432362028</v>
      </c>
      <c r="EP5" s="67">
        <f t="array" ref="EP5">IFERROR(IF(COUNT(IF(('1. Database - raw'!DQ$7:DS$494&gt;0)*('1. Database - raw'!$AD$7:$AD$494=$A5)*('1. Database - raw'!$AE$7:$AE$494&lt;&gt;$O5),'1. Database - raw'!DQ$7:DS$494))&gt;0,COUNT(IF(('1. Database - raw'!DQ$7:DS$494&gt;0)*('1. Database - raw'!$AD$7:$AD$494=$A5)*('1. Database - raw'!$AE$7:$AE$494&lt;&gt;$O5),'1. Database - raw'!DQ$7:DS$494)),""),"")</f>
        <v>107</v>
      </c>
      <c r="EQ5" s="66">
        <f t="shared" si="43"/>
        <v>21.496853192200966</v>
      </c>
      <c r="ER5" s="116">
        <f t="shared" si="44"/>
        <v>31.650992785371109</v>
      </c>
      <c r="ES5" s="116">
        <f t="shared" si="45"/>
        <v>26.084415755284507</v>
      </c>
      <c r="ET5" s="116">
        <f t="array" ref="ET5">IFERROR(AVERAGE(IF(('1. Database - raw'!DW$7:DY$494&gt;0)*('1. Database - raw'!$AD$7:$AD$494=$A5)*('1. Database - raw'!$AE$7:$AE$494&lt;&gt;$O5),'1. Database - raw'!DW$7:DY$494)),"")</f>
        <v>27.54857744994731</v>
      </c>
      <c r="EU5" s="77">
        <f t="array" ref="EU5">IFERROR(_xlfn.STDEV.S(IF(('1. Database - raw'!DW$7:DY$494&gt;0)*('1. Database - raw'!$AD$7:$AD$494=$A5)*('1. Database - raw'!$AE$7:$AE$494&lt;&gt;$O5),'1. Database - raw'!DW$7:DY$494)),"")</f>
        <v>9.3589817825478665</v>
      </c>
      <c r="EV5" s="67">
        <f t="array" ref="EV5">IFERROR(IF(COUNT(IF(('1. Database - raw'!DW$7:DY$494&gt;0)*('1. Database - raw'!$AD$7:$AD$494=$A5)*('1. Database - raw'!$AE$7:$AE$494&lt;&gt;$O5),'1. Database - raw'!DW$7:DY$494))&gt;0,COUNT(IF(('1. Database - raw'!DW$7:DY$494&gt;0)*('1. Database - raw'!$AD$7:$AD$494=$A5)*('1. Database - raw'!$AE$7:$AE$494&lt;&gt;$O5),'1. Database - raw'!DW$7:DY$494)),""),"")</f>
        <v>13</v>
      </c>
      <c r="EW5" s="66">
        <f t="shared" si="46"/>
        <v>15.537540405833218</v>
      </c>
      <c r="EX5" s="116">
        <f t="shared" si="47"/>
        <v>28.865116032605563</v>
      </c>
      <c r="EY5" s="116">
        <f t="shared" si="48"/>
        <v>21.177651113276777</v>
      </c>
      <c r="EZ5" s="116">
        <f t="array" ref="EZ5">IFERROR(AVERAGE(IF(('1. Database - raw'!EC$7:EE$494&gt;0)*('1. Database - raw'!$AD$7:$AD$494=$A5)*('1. Database - raw'!$AE$7:$AE$494&lt;&gt;$O5),'1. Database - raw'!EC$7:EE$494)),"")</f>
        <v>23.133333333333336</v>
      </c>
      <c r="FA5" s="77">
        <f t="array" ref="FA5">IFERROR(_xlfn.STDEV.S(IF(('1. Database - raw'!EC$7:EE$494&gt;0)*('1. Database - raw'!$AD$7:$AD$494=$A5)*('1. Database - raw'!$AE$7:$AE$494&lt;&gt;$O5),'1. Database - raw'!EC$7:EE$494)),"")</f>
        <v>10.168696128431646</v>
      </c>
      <c r="FB5" s="67">
        <f t="array" ref="FB5">IFERROR(IF(COUNT(IF(('1. Database - raw'!EC$7:EE$494&gt;0)*('1. Database - raw'!$AD$7:$AD$494=$A5)*('1. Database - raw'!$AE$7:$AE$494&lt;&gt;$O5),'1. Database - raw'!EC$7:EE$494))&gt;0,COUNT(IF(('1. Database - raw'!EC$7:EE$494&gt;0)*('1. Database - raw'!$AD$7:$AD$494=$A5)*('1. Database - raw'!$AE$7:$AE$494&lt;&gt;$O5),'1. Database - raw'!EC$7:EE$494)),""),"")</f>
        <v>15</v>
      </c>
      <c r="FC5" s="66">
        <f t="shared" si="49"/>
        <v>8.5090581061614365</v>
      </c>
      <c r="FD5" s="116">
        <f t="shared" si="50"/>
        <v>10.040785945775911</v>
      </c>
      <c r="FE5" s="116">
        <f t="shared" si="51"/>
        <v>9.2432478623120531</v>
      </c>
      <c r="FF5" s="116">
        <f t="array" ref="FF5">IFERROR(AVERAGE(IF(('1. Database - raw'!EI$7:EK$494&gt;0)*('1. Database - raw'!$AD$7:$AD$494=$A5)*('1. Database - raw'!$AE$7:$AE$494&lt;&gt;$O5),'1. Database - raw'!EI$7:EK$494)),"")</f>
        <v>9.4473581213307245</v>
      </c>
      <c r="FG5" s="77">
        <f t="array" ref="FG5">IFERROR(_xlfn.STDEV.S(IF(('1. Database - raw'!EI$7:EK$494&gt;0)*('1. Database - raw'!$AD$7:$AD$494=$A5)*('1. Database - raw'!$AE$7:$AE$494&lt;&gt;$O5),'1. Database - raw'!EI$7:EK$494)),"")</f>
        <v>1.9963187577858656</v>
      </c>
      <c r="FH5" s="67">
        <f t="array" ref="FH5">IFERROR(IF(COUNT(IF(('1. Database - raw'!EI$7:EK$494&gt;0)*('1. Database - raw'!$AD$7:$AD$494=$A5)*('1. Database - raw'!$AE$7:$AE$494&lt;&gt;$O5),'1. Database - raw'!EI$7:EK$494))&gt;0,COUNT(IF(('1. Database - raw'!EI$7:EK$494&gt;0)*('1. Database - raw'!$AD$7:$AD$494=$A5)*('1. Database - raw'!$AE$7:$AE$494&lt;&gt;$O5),'1. Database - raw'!EI$7:EK$494)),""),"")</f>
        <v>7</v>
      </c>
      <c r="FI5" s="66">
        <f t="shared" si="52"/>
        <v>1.2810790726438324</v>
      </c>
      <c r="FJ5" s="116">
        <f t="shared" si="53"/>
        <v>2.6019731369541095</v>
      </c>
      <c r="FK5" s="116">
        <f t="shared" si="54"/>
        <v>1.8257418583505538</v>
      </c>
      <c r="FL5" s="116">
        <f t="array" ref="FL5">IFERROR(AVERAGE(IF(('1. Database - raw'!EO$7:EQ$494&gt;0)*('1. Database - raw'!$AD$7:$AD$494=$A5)*('1. Database - raw'!$AE$7:$AE$494&lt;&gt;$O5),'1. Database - raw'!EO$7:EQ$494)),"")</f>
        <v>2</v>
      </c>
      <c r="FM5" s="77">
        <f t="array" ref="FM5">IFERROR(_xlfn.STDEV.S(IF(('1. Database - raw'!EO$7:EQ$494&gt;0)*('1. Database - raw'!$AD$7:$AD$494=$A5)*('1. Database - raw'!$AE$7:$AE$494&lt;&gt;$O5),'1. Database - raw'!EO$7:EQ$494)),"")</f>
        <v>0.89442719099991586</v>
      </c>
      <c r="FN5" s="67">
        <f t="array" ref="FN5">IFERROR(IF(COUNT(IF(('1. Database - raw'!EO$7:EQ$494&gt;0)*('1. Database - raw'!$AD$7:$AD$494=$A5)*('1. Database - raw'!$AE$7:$AE$494&lt;&gt;$O5),'1. Database - raw'!EO$7:EQ$494))&gt;0,COUNT(IF(('1. Database - raw'!EO$7:EQ$494&gt;0)*('1. Database - raw'!$AD$7:$AD$494=$A5)*('1. Database - raw'!$AE$7:$AE$494&lt;&gt;$O5),'1. Database - raw'!EO$7:EQ$494)),""),"")</f>
        <v>6</v>
      </c>
      <c r="FO5" s="66">
        <f t="shared" si="55"/>
        <v>13.200496581889974</v>
      </c>
      <c r="FP5" s="116">
        <f t="shared" si="56"/>
        <v>28.911804757124951</v>
      </c>
      <c r="FQ5" s="116">
        <f t="shared" si="57"/>
        <v>19.535869058547107</v>
      </c>
      <c r="FR5" s="116">
        <f t="array" ref="FR5">IFERROR(AVERAGE(IF(('1. Database - raw'!EU$7:EW$494&gt;0)*('1. Database - raw'!$AD$7:$AD$494=$A5)*('1. Database - raw'!$AE$7:$AE$494&lt;&gt;$O5),'1. Database - raw'!EU$7:EW$494)),"")</f>
        <v>21.417123287671231</v>
      </c>
      <c r="FS5" s="77">
        <f t="array" ref="FS5">IFERROR(_xlfn.STDEV.S(IF(('1. Database - raw'!EU$7:EW$494&gt;0)*('1. Database - raw'!$AD$7:$AD$494=$A5)*('1. Database - raw'!$AE$7:$AE$494&lt;&gt;$O5),'1. Database - raw'!EU$7:EW$494)),"")</f>
        <v>9.6226561160350208</v>
      </c>
      <c r="FT5" s="67">
        <f t="array" ref="FT5">IFERROR(IF(COUNT(IF(('1. Database - raw'!EU$7:EW$494&gt;0)*('1. Database - raw'!$AD$7:$AD$494=$A5)*('1. Database - raw'!$AE$7:$AE$494&lt;&gt;$O5),'1. Database - raw'!EU$7:EW$494))&gt;0,COUNT(IF(('1. Database - raw'!EU$7:EW$494&gt;0)*('1. Database - raw'!$AD$7:$AD$494=$A5)*('1. Database - raw'!$AE$7:$AE$494&lt;&gt;$O5),'1. Database - raw'!EU$7:EW$494)),""),"")</f>
        <v>4</v>
      </c>
      <c r="FU5" s="66">
        <f t="shared" si="58"/>
        <v>4.9999999999999991</v>
      </c>
      <c r="FV5" s="116">
        <f t="shared" si="59"/>
        <v>4.9999999999999991</v>
      </c>
      <c r="FW5" s="116">
        <f t="shared" si="60"/>
        <v>4.9999999999999991</v>
      </c>
      <c r="FX5" s="116">
        <f t="array" ref="FX5">IFERROR(AVERAGE(IF(('1. Database - raw'!FA$7:FC$494&gt;0)*('1. Database - raw'!$AD$7:$AD$494=$A5)*('1. Database - raw'!$AE$7:$AE$494&lt;&gt;$O5),'1. Database - raw'!FA$7:FC$494)),"")</f>
        <v>5</v>
      </c>
      <c r="FY5" s="77">
        <f t="array" ref="FY5">IFERROR(_xlfn.STDEV.S(IF(('1. Database - raw'!FA$7:FC$494&gt;0)*('1. Database - raw'!$AD$7:$AD$494=$A5)*('1. Database - raw'!$AE$7:$AE$494&lt;&gt;$O5),'1. Database - raw'!FA$7:FC$494)),"")</f>
        <v>0</v>
      </c>
      <c r="FZ5" s="67">
        <f t="array" ref="FZ5">IFERROR(IF(COUNT(IF(('1. Database - raw'!FA$7:FC$494&gt;0)*('1. Database - raw'!$AD$7:$AD$494=$A5)*('1. Database - raw'!$AE$7:$AE$494&lt;&gt;$O5),'1. Database - raw'!FA$7:FC$494))&gt;0,COUNT(IF(('1. Database - raw'!FA$7:FC$494&gt;0)*('1. Database - raw'!$AD$7:$AD$494=$A5)*('1. Database - raw'!$AE$7:$AE$494&lt;&gt;$O5),'1. Database - raw'!FA$7:FC$494)),""),"")</f>
        <v>2</v>
      </c>
      <c r="GA5" s="66">
        <f t="shared" si="61"/>
        <v>5.7704907292219394</v>
      </c>
      <c r="GB5" s="116">
        <f t="shared" si="62"/>
        <v>12.100001104653039</v>
      </c>
      <c r="GC5" s="116">
        <f t="shared" si="63"/>
        <v>8.3560124579835087</v>
      </c>
      <c r="GD5" s="116">
        <f t="array" ref="GD5">IFERROR(AVERAGE(IF(('1. Database - raw'!FG$7:FI$494&gt;0)*('1. Database - raw'!$AD$7:$AD$494=$A5)*('1. Database - raw'!$AE$7:$AE$494&lt;&gt;$O5),'1. Database - raw'!FG$7:FI$494)),"")</f>
        <v>9.16</v>
      </c>
      <c r="GE5" s="77">
        <f t="array" ref="GE5">IFERROR(_xlfn.STDEV.S(IF(('1. Database - raw'!FG$7:FI$494&gt;0)*('1. Database - raw'!$AD$7:$AD$494=$A5)*('1. Database - raw'!$AE$7:$AE$494&lt;&gt;$O5),'1. Database - raw'!FG$7:FI$494)),"")</f>
        <v>4.1137574065566893</v>
      </c>
      <c r="GF5" s="67">
        <f t="array" ref="GF5">IFERROR(IF(COUNT(IF(('1. Database - raw'!FG$7:FI$494&gt;0)*('1. Database - raw'!$AD$7:$AD$494=$A5)*('1. Database - raw'!$AE$7:$AE$494&lt;&gt;$O5),'1. Database - raw'!FG$7:FI$494))&gt;0,COUNT(IF(('1. Database - raw'!FG$7:FI$494&gt;0)*('1. Database - raw'!$AD$7:$AD$494=$A5)*('1. Database - raw'!$AE$7:$AE$494&lt;&gt;$O5),'1. Database - raw'!FG$7:FI$494)),""),"")</f>
        <v>5</v>
      </c>
      <c r="GG5" s="66">
        <f t="shared" si="64"/>
        <v>5.031444167596808</v>
      </c>
      <c r="GH5" s="116">
        <f t="shared" si="65"/>
        <v>5.0345607952417533</v>
      </c>
      <c r="GI5" s="116">
        <f t="shared" si="66"/>
        <v>5.0330022401773942</v>
      </c>
      <c r="GJ5" s="116">
        <f t="array" ref="GJ5">IFERROR(AVERAGE(IF(('1. Database - raw'!FM$7:FO$494&gt;0)*('1. Database - raw'!$AD$7:$AD$494=$A5)*('1. Database - raw'!$AE$7:$AE$494&lt;&gt;$O5),'1. Database - raw'!FM$7:FO$494)),"")</f>
        <v>5.0333333333333332</v>
      </c>
      <c r="GK5" s="77">
        <f t="array" ref="GK5">IFERROR(_xlfn.STDEV.S(IF(('1. Database - raw'!FM$7:FO$494&gt;0)*('1. Database - raw'!$AD$7:$AD$494=$A5)*('1. Database - raw'!$AE$7:$AE$494&lt;&gt;$O5),'1. Database - raw'!FM$7:FO$494)),"")</f>
        <v>5.7735026918962373E-2</v>
      </c>
      <c r="GL5" s="67">
        <f t="array" ref="GL5">IFERROR(IF(COUNT(IF(('1. Database - raw'!FM$7:FO$494&gt;0)*('1. Database - raw'!$AD$7:$AD$494=$A5)*('1. Database - raw'!$AE$7:$AE$494&lt;&gt;$O5),'1. Database - raw'!FM$7:FO$494))&gt;0,COUNT(IF(('1. Database - raw'!FM$7:FO$494&gt;0)*('1. Database - raw'!$AD$7:$AD$494=$A5)*('1. Database - raw'!$AE$7:$AE$494&lt;&gt;$O5),'1. Database - raw'!FM$7:FO$494)),""),"")</f>
        <v>3</v>
      </c>
      <c r="GM5" s="66">
        <f t="shared" si="67"/>
        <v>55.692849481232088</v>
      </c>
      <c r="GN5" s="116">
        <f t="shared" si="68"/>
        <v>110.68847251996982</v>
      </c>
      <c r="GO5" s="116">
        <f t="shared" si="69"/>
        <v>78.514689322203736</v>
      </c>
      <c r="GP5" s="116">
        <f t="array" ref="GP5">IFERROR(AVERAGE(IF(('1. Database - raw'!FS$7:FU$494&gt;0)*('1. Database - raw'!$AD$7:$AD$494=$A5)*('1. Database - raw'!$AE$7:$AE$494&lt;&gt;$O5),'1. Database - raw'!FS$7:FU$494)),"")</f>
        <v>87.001364881693647</v>
      </c>
      <c r="GQ5" s="77">
        <f t="array" ref="GQ5">IFERROR(_xlfn.STDEV.S(IF(('1. Database - raw'!FS$7:FU$494&gt;0)*('1. Database - raw'!$AD$7:$AD$494=$A5)*('1. Database - raw'!$AE$7:$AE$494&lt;&gt;$O5),'1. Database - raw'!FS$7:FU$494)),"")</f>
        <v>41.530198934167018</v>
      </c>
      <c r="GR5" s="67">
        <f t="array" ref="GR5">IFERROR(IF(COUNT(IF(('1. Database - raw'!FS$7:FU$494&gt;0)*('1. Database - raw'!$AD$7:$AD$494=$A5)*('1. Database - raw'!$AE$7:$AE$494&lt;&gt;$O5),'1. Database - raw'!FS$7:FU$494))&gt;0,COUNT(IF(('1. Database - raw'!FS$7:FU$494&gt;0)*('1. Database - raw'!$AD$7:$AD$494=$A5)*('1. Database - raw'!$AE$7:$AE$494&lt;&gt;$O5),'1. Database - raw'!FS$7:FU$494)),""),"")</f>
        <v>55</v>
      </c>
      <c r="GS5" s="66">
        <f t="shared" si="70"/>
        <v>48.433183992939966</v>
      </c>
      <c r="GT5" s="116">
        <f t="shared" si="71"/>
        <v>71.696968389324738</v>
      </c>
      <c r="GU5" s="116">
        <f t="shared" si="72"/>
        <v>58.928027811357858</v>
      </c>
      <c r="GV5" s="116">
        <f t="array" ref="GV5">IFERROR(AVERAGE(IF(('1. Database - raw'!FY$7:GA$494&gt;0)*('1. Database - raw'!$AD$7:$AD$494=$A5)*('1. Database - raw'!$AE$7:$AE$494&lt;&gt;$O5),'1. Database - raw'!FY$7:GA$494)),"")</f>
        <v>62.204246575342474</v>
      </c>
      <c r="GW5" s="77">
        <f t="array" ref="GW5">IFERROR(_xlfn.STDEV.S(IF(('1. Database - raw'!FY$7:GA$494&gt;0)*('1. Database - raw'!$AD$7:$AD$494=$A5)*('1. Database - raw'!$AE$7:$AE$494&lt;&gt;$O5),'1. Database - raw'!FY$7:GA$494)),"")</f>
        <v>21.028800953152864</v>
      </c>
      <c r="GX5" s="67">
        <f t="array" ref="GX5">IFERROR(IF(COUNT(IF(('1. Database - raw'!FY$7:GA$494&gt;0)*('1. Database - raw'!$AD$7:$AD$494=$A5)*('1. Database - raw'!$AE$7:$AE$494&lt;&gt;$O5),'1. Database - raw'!FY$7:GA$494))&gt;0,COUNT(IF(('1. Database - raw'!FY$7:GA$494&gt;0)*('1. Database - raw'!$AD$7:$AD$494=$A5)*('1. Database - raw'!$AE$7:$AE$494&lt;&gt;$O5),'1. Database - raw'!FY$7:GA$494)),""),"")</f>
        <v>10</v>
      </c>
      <c r="GY5" s="66">
        <f t="shared" si="73"/>
        <v>50.69163803833311</v>
      </c>
      <c r="GZ5" s="116">
        <f t="shared" si="74"/>
        <v>76.56942505813916</v>
      </c>
      <c r="HA5" s="116">
        <f t="shared" si="75"/>
        <v>62.301120213447703</v>
      </c>
      <c r="HB5" s="116">
        <f t="array" ref="HB5">IFERROR(AVERAGE(IF(('1. Database - raw'!GE$7:GG$494&gt;0)*('1. Database - raw'!$AD$7:$AD$494=$A5)*('1. Database - raw'!$AE$7:$AE$494&lt;&gt;$O5),'1. Database - raw'!GE$7:GG$494)),"")</f>
        <v>65.785714285714292</v>
      </c>
      <c r="HC5" s="77">
        <f t="array" ref="HC5">IFERROR(_xlfn.STDEV.S(IF(('1. Database - raw'!GE$7:GG$494&gt;0)*('1. Database - raw'!$AD$7:$AD$494=$A5)*('1. Database - raw'!$AE$7:$AE$494&lt;&gt;$O5),'1. Database - raw'!GE$7:GG$494)),"")</f>
        <v>22.308177018859297</v>
      </c>
      <c r="HD5" s="67">
        <f t="array" ref="HD5">IFERROR(IF(COUNT(IF(('1. Database - raw'!GE$7:GG$494&gt;0)*('1. Database - raw'!$AD$7:$AD$494=$A5)*('1. Database - raw'!$AE$7:$AE$494&lt;&gt;$O5),'1. Database - raw'!GE$7:GG$494))&gt;0,COUNT(IF(('1. Database - raw'!GE$7:GG$494&gt;0)*('1. Database - raw'!$AD$7:$AD$494=$A5)*('1. Database - raw'!$AE$7:$AE$494&lt;&gt;$O5),'1. Database - raw'!GE$7:GG$494)),""),"")</f>
        <v>7</v>
      </c>
      <c r="HE5" s="66" t="str">
        <f t="shared" si="76"/>
        <v/>
      </c>
      <c r="HF5" s="116" t="str">
        <f t="shared" si="77"/>
        <v/>
      </c>
      <c r="HG5" s="116" t="str">
        <f t="shared" si="78"/>
        <v/>
      </c>
      <c r="HH5" s="116">
        <f t="array" ref="HH5">IFERROR(AVERAGE(IF(('1. Database - raw'!GK$7:GM$494&gt;0)*('1. Database - raw'!$AD$7:$AD$494=$A5)*('1. Database - raw'!$AE$7:$AE$494&lt;&gt;$O5),'1. Database - raw'!GK$7:GM$494)),"")</f>
        <v>15.068493150684931</v>
      </c>
      <c r="HI5" s="77" t="str">
        <f t="array" ref="HI5">IFERROR(_xlfn.STDEV.S(IF(('1. Database - raw'!GK$7:GM$494&gt;0)*('1. Database - raw'!$AD$7:$AD$494=$A5)*('1. Database - raw'!$AE$7:$AE$494&lt;&gt;$O5),'1. Database - raw'!GK$7:GM$494)),"")</f>
        <v/>
      </c>
      <c r="HJ5" s="67">
        <f t="array" ref="HJ5">IFERROR(IF(COUNT(IF(('1. Database - raw'!GK$7:GM$494&gt;0)*('1. Database - raw'!$AD$7:$AD$494=$A5)*('1. Database - raw'!$AE$7:$AE$494&lt;&gt;$O5),'1. Database - raw'!GK$7:GM$494))&gt;0,COUNT(IF(('1. Database - raw'!GK$7:GM$494&gt;0)*('1. Database - raw'!$AD$7:$AD$494=$A5)*('1. Database - raw'!$AE$7:$AE$494&lt;&gt;$O5),'1. Database - raw'!GK$7:GM$494)),""),"")</f>
        <v>1</v>
      </c>
      <c r="HK5" s="66" t="str">
        <f t="shared" si="79"/>
        <v/>
      </c>
      <c r="HL5" s="116" t="str">
        <f t="shared" si="80"/>
        <v/>
      </c>
      <c r="HM5" s="116" t="str">
        <f t="shared" si="81"/>
        <v/>
      </c>
      <c r="HN5" s="116" t="str">
        <f t="array" ref="HN5">IFERROR(AVERAGE(IF(('1. Database - raw'!GQ$7:GS$494&gt;0)*('1. Database - raw'!$AD$7:$AD$494=$A5)*('1. Database - raw'!$AE$7:$AE$494&lt;&gt;$O5),'1. Database - raw'!GQ$7:GS$494)),"")</f>
        <v/>
      </c>
      <c r="HO5" s="77" t="str">
        <f t="array" ref="HO5">IFERROR(_xlfn.STDEV.S(IF(('1. Database - raw'!GQ$7:GS$494&gt;0)*('1. Database - raw'!$AD$7:$AD$494=$A5)*('1. Database - raw'!$AE$7:$AE$494&lt;&gt;$O5),'1. Database - raw'!GQ$7:GS$494)),"")</f>
        <v/>
      </c>
      <c r="HP5" s="67" t="str">
        <f t="array" ref="HP5">IFERROR(IF(COUNT(IF(('1. Database - raw'!GQ$7:GS$494&gt;0)*('1. Database - raw'!$AD$7:$AD$494=$A5)*('1. Database - raw'!$AE$7:$AE$494&lt;&gt;$O5),'1. Database - raw'!GQ$7:GS$494))&gt;0,COUNT(IF(('1. Database - raw'!GQ$7:GS$494&gt;0)*('1. Database - raw'!$AD$7:$AD$494=$A5)*('1. Database - raw'!$AE$7:$AE$494&lt;&gt;$O5),'1. Database - raw'!GQ$7:GS$494)),""),"")</f>
        <v/>
      </c>
      <c r="HQ5" s="66">
        <f t="shared" si="82"/>
        <v>25.838072454019759</v>
      </c>
      <c r="HR5" s="116">
        <f t="shared" si="83"/>
        <v>46.202496093616737</v>
      </c>
      <c r="HS5" s="116">
        <f t="shared" si="84"/>
        <v>34.551171349513382</v>
      </c>
      <c r="HT5" s="116">
        <f t="array" ref="HT5">IFERROR(AVERAGE(IF(('1. Database - raw'!GW$7:GY$494&gt;0)*('1. Database - raw'!$AD$7:$AD$494=$A5)*('1. Database - raw'!$AE$7:$AE$494&lt;&gt;$O5),'1. Database - raw'!GW$7:GY$494)),"")</f>
        <v>37.134520547945201</v>
      </c>
      <c r="HU5" s="77">
        <f t="array" ref="HU5">IFERROR(_xlfn.STDEV.S(IF(('1. Database - raw'!GW$7:GY$494&gt;0)*('1. Database - raw'!$AD$7:$AD$494=$A5)*('1. Database - raw'!$AE$7:$AE$494&lt;&gt;$O5),'1. Database - raw'!GW$7:GY$494)),"")</f>
        <v>14.625908218564238</v>
      </c>
      <c r="HV5" s="67">
        <f t="array" ref="HV5">IFERROR(IF(COUNT(IF(('1. Database - raw'!GW$7:GY$494&gt;0)*('1. Database - raw'!$AD$7:$AD$494=$A5)*('1. Database - raw'!$AE$7:$AE$494&lt;&gt;$O5),'1. Database - raw'!GW$7:GY$494))&gt;0,COUNT(IF(('1. Database - raw'!GW$7:GY$494&gt;0)*('1. Database - raw'!$AD$7:$AD$494=$A5)*('1. Database - raw'!$AE$7:$AE$494&lt;&gt;$O5),'1. Database - raw'!GW$7:GY$494)),""),"")</f>
        <v>5</v>
      </c>
      <c r="HW5" s="66" t="str">
        <f t="shared" si="85"/>
        <v/>
      </c>
      <c r="HX5" s="116" t="str">
        <f t="shared" si="86"/>
        <v/>
      </c>
      <c r="HY5" s="116" t="str">
        <f t="shared" si="87"/>
        <v/>
      </c>
      <c r="HZ5" s="116">
        <f t="array" ref="HZ5">IFERROR(AVERAGE(IF(('1. Database - raw'!HC$7:HE$494&gt;0)*('1. Database - raw'!$AD$7:$AD$494=$A5)*('1. Database - raw'!$AE$7:$AE$494&lt;&gt;$O5),'1. Database - raw'!HC$7:HE$494)),"")</f>
        <v>4.0999999999999996</v>
      </c>
      <c r="IA5" s="77" t="str">
        <f t="array" ref="IA5">IFERROR(_xlfn.STDEV.S(IF(('1. Database - raw'!HC$7:HE$494&gt;0)*('1. Database - raw'!$AD$7:$AD$494=$A5)*('1. Database - raw'!$AE$7:$AE$494&lt;&gt;$O5),'1. Database - raw'!HC$7:HE$494)),"")</f>
        <v/>
      </c>
      <c r="IB5" s="67">
        <f t="array" ref="IB5">IFERROR(IF(COUNT(IF(('1. Database - raw'!HC$7:HE$494&gt;0)*('1. Database - raw'!$AD$7:$AD$494=$A5)*('1. Database - raw'!$AE$7:$AE$494&lt;&gt;$O5),'1. Database - raw'!HC$7:HE$494))&gt;0,COUNT(IF(('1. Database - raw'!HC$7:HE$494&gt;0)*('1. Database - raw'!$AD$7:$AD$494=$A5)*('1. Database - raw'!$AE$7:$AE$494&lt;&gt;$O5),'1. Database - raw'!HC$7:HE$494)),""),"")</f>
        <v>1</v>
      </c>
      <c r="IC5" s="66">
        <f t="shared" si="88"/>
        <v>4.3811608210905009</v>
      </c>
      <c r="ID5" s="116">
        <f t="shared" si="89"/>
        <v>32.997263248437413</v>
      </c>
      <c r="IE5" s="116">
        <f t="shared" si="90"/>
        <v>12.023573385115734</v>
      </c>
      <c r="IF5" s="116">
        <f t="array" ref="IF5">IFERROR(AVERAGE(IF(('1. Database - raw'!HI$7:HK$494&gt;0)*('1. Database - raw'!$AD$7:$AD$494=$A5)*('1. Database - raw'!$AE$7:$AE$494&lt;&gt;$O5),'1. Database - raw'!HI$7:HK$494)),"")</f>
        <v>14.9</v>
      </c>
      <c r="IG5" s="77">
        <f t="array" ref="IG5">IFERROR(_xlfn.STDEV.S(IF(('1. Database - raw'!HI$7:HK$494&gt;0)*('1. Database - raw'!$AD$7:$AD$494=$A5)*('1. Database - raw'!$AE$7:$AE$494&lt;&gt;$O5),'1. Database - raw'!HI$7:HK$494)),"")</f>
        <v>10.905503197927185</v>
      </c>
      <c r="IH5" s="67">
        <f t="array" ref="IH5">IFERROR(IF(COUNT(IF(('1. Database - raw'!HI$7:HK$494&gt;0)*('1. Database - raw'!$AD$7:$AD$494=$A5)*('1. Database - raw'!$AE$7:$AE$494&lt;&gt;$O5),'1. Database - raw'!HI$7:HK$494))&gt;0,COUNT(IF(('1. Database - raw'!HI$7:HK$494&gt;0)*('1. Database - raw'!$AD$7:$AD$494=$A5)*('1. Database - raw'!$AE$7:$AE$494&lt;&gt;$O5),'1. Database - raw'!HI$7:HK$494)),""),"")</f>
        <v>3</v>
      </c>
      <c r="II5" s="66">
        <f t="shared" si="91"/>
        <v>5.3566186516346814</v>
      </c>
      <c r="IJ5" s="116">
        <f t="shared" si="92"/>
        <v>100.65901879600818</v>
      </c>
      <c r="IK5" s="116">
        <f t="shared" si="93"/>
        <v>23.220507693371893</v>
      </c>
      <c r="IL5" s="116">
        <f t="array" ref="IL5">IFERROR(AVERAGE(IF(('1. Database - raw'!HO$7:HQ$494&gt;0)*('1. Database - raw'!$AD$7:$AD$494=$A5)*('1. Database - raw'!$AE$7:$AE$494&lt;&gt;$O5),'1. Database - raw'!HO$7:HQ$494)),"")</f>
        <v>29.85</v>
      </c>
      <c r="IM5" s="77">
        <f t="array" ref="IM5">IFERROR(_xlfn.STDEV.S(IF(('1. Database - raw'!HO$7:HQ$494&gt;0)*('1. Database - raw'!$AD$7:$AD$494=$A5)*('1. Database - raw'!$AE$7:$AE$494&lt;&gt;$O5),'1. Database - raw'!HO$7:HQ$494)),"")</f>
        <v>24.112341238461266</v>
      </c>
      <c r="IN5" s="67">
        <f t="array" ref="IN5">IFERROR(IF(COUNT(IF(('1. Database - raw'!HO$7:HQ$494&gt;0)*('1. Database - raw'!$AD$7:$AD$494=$A5)*('1. Database - raw'!$AE$7:$AE$494&lt;&gt;$O5),'1. Database - raw'!HO$7:HQ$494))&gt;0,COUNT(IF(('1. Database - raw'!HO$7:HQ$494&gt;0)*('1. Database - raw'!$AD$7:$AD$494=$A5)*('1. Database - raw'!$AE$7:$AE$494&lt;&gt;$O5),'1. Database - raw'!HO$7:HQ$494)),""),"")</f>
        <v>2</v>
      </c>
      <c r="IO5" s="66">
        <f t="shared" si="94"/>
        <v>39.19934727979107</v>
      </c>
      <c r="IP5" s="116">
        <f t="shared" si="95"/>
        <v>63.714506323827898</v>
      </c>
      <c r="IQ5" s="116">
        <f t="shared" si="96"/>
        <v>49.975664679403451</v>
      </c>
      <c r="IR5" s="116">
        <f t="array" ref="IR5">IFERROR(AVERAGE(IF(('1. Database - raw'!HU$7:HW$494&gt;0)*('1. Database - raw'!$AD$7:$AD$494=$A5)*('1. Database - raw'!$AE$7:$AE$494&lt;&gt;$O5),'1. Database - raw'!HU$7:HW$494)),"")</f>
        <v>53.690068750000002</v>
      </c>
      <c r="IS5" s="77">
        <f t="array" ref="IS5">IFERROR(_xlfn.STDEV.S(IF(('1. Database - raw'!HU$7:HW$494&gt;0)*('1. Database - raw'!$AD$7:$AD$494=$A5)*('1. Database - raw'!$AE$7:$AE$494&lt;&gt;$O5),'1. Database - raw'!HU$7:HW$494)),"")</f>
        <v>21.081308647471563</v>
      </c>
      <c r="IT5" s="67">
        <f t="array" ref="IT5">IFERROR(IF(COUNT(IF(('1. Database - raw'!HU$7:HW$494&gt;0)*('1. Database - raw'!$AD$7:$AD$494=$A5)*('1. Database - raw'!$AE$7:$AE$494&lt;&gt;$O5),'1. Database - raw'!HU$7:HW$494))&gt;0,COUNT(IF(('1. Database - raw'!HU$7:HW$494&gt;0)*('1. Database - raw'!$AD$7:$AD$494=$A5)*('1. Database - raw'!$AE$7:$AE$494&lt;&gt;$O5),'1. Database - raw'!HU$7:HW$494)),""),"")</f>
        <v>32</v>
      </c>
      <c r="IU5" s="66">
        <f t="shared" si="97"/>
        <v>103.52685094739203</v>
      </c>
      <c r="IV5" s="116">
        <f t="shared" si="98"/>
        <v>276.74399072277834</v>
      </c>
      <c r="IW5" s="116">
        <f t="shared" si="99"/>
        <v>169.26439046102848</v>
      </c>
      <c r="IX5" s="116">
        <f t="array" ref="IX5">IFERROR(AVERAGE(IF(('1. Database - raw'!IA$7:IC$494&gt;0)*('1. Database - raw'!$AD$7:$AD$494=$A5)*('1. Database - raw'!$AE$7:$AE$494&lt;&gt;$O5),'1. Database - raw'!IA$7:IC$494)),"")</f>
        <v>192.71428571428572</v>
      </c>
      <c r="IY5" s="77">
        <f t="array" ref="IY5">IFERROR(_xlfn.STDEV.S(IF(('1. Database - raw'!IA$7:IC$494&gt;0)*('1. Database - raw'!$AD$7:$AD$494=$A5)*('1. Database - raw'!$AE$7:$AE$494&lt;&gt;$O5),'1. Database - raw'!IA$7:IC$494)),"")</f>
        <v>104.89632069447478</v>
      </c>
      <c r="IZ5" s="67">
        <f t="array" ref="IZ5">IFERROR(IF(COUNT(IF(('1. Database - raw'!IA$7:IC$494&gt;0)*('1. Database - raw'!$AD$7:$AD$494=$A5)*('1. Database - raw'!$AE$7:$AE$494&lt;&gt;$O5),'1. Database - raw'!IA$7:IC$494))&gt;0,COUNT(IF(('1. Database - raw'!IA$7:IC$494&gt;0)*('1. Database - raw'!$AD$7:$AD$494=$A5)*('1. Database - raw'!$AE$7:$AE$494&lt;&gt;$O5),'1. Database - raw'!IA$7:IC$494)),""),"")</f>
        <v>7</v>
      </c>
      <c r="JA5" s="66">
        <f t="shared" si="100"/>
        <v>94.594706796288179</v>
      </c>
      <c r="JB5" s="116">
        <f t="shared" si="101"/>
        <v>120.90201485691269</v>
      </c>
      <c r="JC5" s="116">
        <f t="shared" si="102"/>
        <v>106.94246418738504</v>
      </c>
      <c r="JD5" s="116">
        <f t="array" ref="JD5">IFERROR(AVERAGE(IF(('1. Database - raw'!IG$7:II$494&gt;0)*('1. Database - raw'!$AD$7:$AD$494=$A5)*('1. Database - raw'!$AE$7:$AE$494&lt;&gt;$O5),'1. Database - raw'!IG$7:II$494)),"")</f>
        <v>110.624</v>
      </c>
      <c r="JE5" s="77">
        <f t="array" ref="JE5">IFERROR(_xlfn.STDEV.S(IF(('1. Database - raw'!IG$7:II$494&gt;0)*('1. Database - raw'!$AD$7:$AD$494=$A5)*('1. Database - raw'!$AE$7:$AE$494&lt;&gt;$O5),'1. Database - raw'!IG$7:II$494)),"")</f>
        <v>29.275860059479413</v>
      </c>
      <c r="JF5" s="67">
        <f t="array" ref="JF5">IFERROR(IF(COUNT(IF(('1. Database - raw'!IG$7:II$494&gt;0)*('1. Database - raw'!$AD$7:$AD$494=$A5)*('1. Database - raw'!$AE$7:$AE$494&lt;&gt;$O5),'1. Database - raw'!IG$7:II$494))&gt;0,COUNT(IF(('1. Database - raw'!IG$7:II$494&gt;0)*('1. Database - raw'!$AD$7:$AD$494=$A5)*('1. Database - raw'!$AE$7:$AE$494&lt;&gt;$O5),'1. Database - raw'!IG$7:II$494)),""),"")</f>
        <v>10</v>
      </c>
      <c r="JG5" s="141">
        <f t="shared" si="103"/>
        <v>6.5256139950145462</v>
      </c>
      <c r="JH5" s="142">
        <f t="shared" si="104"/>
        <v>10.849888716379237</v>
      </c>
      <c r="JI5" s="142">
        <f t="shared" si="105"/>
        <v>8.4144034638205198</v>
      </c>
      <c r="JJ5" s="142">
        <f t="array" ref="JJ5">IFERROR(AVERAGE(IF(('1. Database - raw'!IM$7:IO$494&gt;0)*('1. Database - raw'!$AD$7:$AD$494=$A5)*('1. Database - raw'!$AE$7:$AE$494&lt;&gt;$O5),'1. Database - raw'!IM$7:IO$494)),"")</f>
        <v>9.0789933813987034</v>
      </c>
      <c r="JK5" s="275">
        <f t="array" ref="JK5">IFERROR(_xlfn.STDEV.S(IF(('1. Database - raw'!IM$7:IO$494&gt;0)*('1. Database - raw'!$AD$7:$AD$494=$A5)*('1. Database - raw'!$AE$7:$AE$494&lt;&gt;$O5),'1. Database - raw'!IM$7:IO$494)),"")</f>
        <v>3.6789875287152105</v>
      </c>
      <c r="JL5" s="67">
        <f t="array" ref="JL5">IFERROR(IF(COUNT(IF(('1. Database - raw'!IM$7:IO$494&gt;0)*('1. Database - raw'!$AD$7:$AD$494=$A5)*('1. Database - raw'!$AE$7:$AE$494&lt;&gt;$O5),'1. Database - raw'!IM$7:IO$494))&gt;0,COUNT(IF(('1. Database - raw'!IM$7:IO$494&gt;0)*('1. Database - raw'!$AD$7:$AD$494=$A5)*('1. Database - raw'!$AE$7:$AE$494&lt;&gt;$O5),'1. Database - raw'!IM$7:IO$494)),""),"")</f>
        <v>57</v>
      </c>
      <c r="JM5" s="141">
        <f t="shared" si="106"/>
        <v>10.450131378542606</v>
      </c>
      <c r="JN5" s="142">
        <f t="shared" si="107"/>
        <v>12.670970332589159</v>
      </c>
      <c r="JO5" s="142">
        <f t="shared" si="108"/>
        <v>11.507098012495263</v>
      </c>
      <c r="JP5" s="142">
        <f t="array" ref="JP5">IFERROR(AVERAGE(IF(('1. Database - raw'!IS$7:IU$494&gt;0)*('1. Database - raw'!$AD$7:$AD$494=$A5)*('1. Database - raw'!$AE$7:$AE$494&lt;&gt;$O5),'1. Database - raw'!IS$7:IU$494)),"")</f>
        <v>11.817054794520548</v>
      </c>
      <c r="JQ5" s="275">
        <f t="array" ref="JQ5">IFERROR(_xlfn.STDEV.S(IF(('1. Database - raw'!IS$7:IU$494&gt;0)*('1. Database - raw'!$AD$7:$AD$494=$A5)*('1. Database - raw'!$AE$7:$AE$494&lt;&gt;$O5),'1. Database - raw'!IS$7:IU$494)),"")</f>
        <v>2.7611941702012999</v>
      </c>
      <c r="JR5" s="67">
        <f t="array" ref="JR5">IFERROR(IF(COUNT(IF(('1. Database - raw'!IS$7:IU$494&gt;0)*('1. Database - raw'!$AD$7:$AD$494=$A5)*('1. Database - raw'!$AE$7:$AE$494&lt;&gt;$O5),'1. Database - raw'!IS$7:IU$494))&gt;0,COUNT(IF(('1. Database - raw'!IS$7:IU$494&gt;0)*('1. Database - raw'!$AD$7:$AD$494=$A5)*('1. Database - raw'!$AE$7:$AE$494&lt;&gt;$O5),'1. Database - raw'!IS$7:IU$494)),""),"")</f>
        <v>10</v>
      </c>
      <c r="JS5" s="141">
        <f t="shared" si="109"/>
        <v>1.9752119152374235</v>
      </c>
      <c r="JT5" s="142">
        <f t="shared" si="110"/>
        <v>3.3829931550830423</v>
      </c>
      <c r="JU5" s="142">
        <f t="shared" si="111"/>
        <v>2.5849813131020252</v>
      </c>
      <c r="JV5" s="142">
        <f t="array" ref="JV5">IFERROR(AVERAGE(IF(('1. Database - raw'!IY$7:JA$494&gt;0)*('1. Database - raw'!$AD$7:$AD$494=$A5)*('1. Database - raw'!$AE$7:$AE$494&lt;&gt;$O5),'1. Database - raw'!IY$7:JA$494)),"")</f>
        <v>2.7889884088514232</v>
      </c>
      <c r="JW5" s="275">
        <f t="array" ref="JW5">IFERROR(_xlfn.STDEV.S(IF(('1. Database - raw'!IY$7:JA$494&gt;0)*('1. Database - raw'!$AD$7:$AD$494=$A5)*('1. Database - raw'!$AE$7:$AE$494&lt;&gt;$O5),'1. Database - raw'!IY$7:JA$494)),"")</f>
        <v>1.1296906795344352</v>
      </c>
      <c r="JX5" s="67">
        <f t="array" ref="JX5">IFERROR(IF(COUNT(IF(('1. Database - raw'!IY$7:JA$494&gt;0)*('1. Database - raw'!$AD$7:$AD$494=$A5)*('1. Database - raw'!$AE$7:$AE$494&lt;&gt;$O5),'1. Database - raw'!IY$7:JA$494))&gt;0,COUNT(IF(('1. Database - raw'!IY$7:JA$494&gt;0)*('1. Database - raw'!$AD$7:$AD$494=$A5)*('1. Database - raw'!$AE$7:$AE$494&lt;&gt;$O5),'1. Database - raw'!IY$7:JA$494)),""),"")</f>
        <v>13</v>
      </c>
      <c r="JY5" s="141">
        <f t="shared" si="112"/>
        <v>5.2718899060766198</v>
      </c>
      <c r="JZ5" s="142">
        <f t="shared" si="113"/>
        <v>17.428257295880091</v>
      </c>
      <c r="KA5" s="142">
        <f t="shared" si="114"/>
        <v>9.5853979426342271</v>
      </c>
      <c r="KB5" s="142">
        <f t="array" ref="KB5">IFERROR(AVERAGE(IF(('1. Database - raw'!JE$7:JG$494&gt;0)*('1. Database - raw'!$AD$7:$AD$494=$A5)*('1. Database - raw'!$AE$7:$AE$494&lt;&gt;$O5),'1. Database - raw'!JE$7:JG$494)),"")</f>
        <v>11.358414872798436</v>
      </c>
      <c r="KC5" s="275">
        <f t="array" ref="KC5">IFERROR(_xlfn.STDEV.S(IF(('1. Database - raw'!JE$7:JG$494&gt;0)*('1. Database - raw'!$AD$7:$AD$494=$A5)*('1. Database - raw'!$AE$7:$AE$494&lt;&gt;$O5),'1. Database - raw'!JE$7:JG$494)),"")</f>
        <v>7.2209093857822326</v>
      </c>
      <c r="KD5" s="67">
        <f t="array" ref="KD5">IFERROR(IF(COUNT(IF(('1. Database - raw'!JE$7:JG$494&gt;0)*('1. Database - raw'!$AD$7:$AD$494=$A5)*('1. Database - raw'!$AE$7:$AE$494&lt;&gt;$O5),'1. Database - raw'!JE$7:JG$494))&gt;0,COUNT(IF(('1. Database - raw'!JE$7:JG$494&gt;0)*('1. Database - raw'!$AD$7:$AD$494=$A5)*('1. Database - raw'!$AE$7:$AE$494&lt;&gt;$O5),'1. Database - raw'!JE$7:JG$494)),""),"")</f>
        <v>14</v>
      </c>
      <c r="KE5" s="141" t="str">
        <f t="shared" si="115"/>
        <v/>
      </c>
      <c r="KF5" s="142" t="str">
        <f t="shared" si="116"/>
        <v/>
      </c>
      <c r="KG5" s="142" t="str">
        <f t="shared" si="117"/>
        <v/>
      </c>
      <c r="KH5" s="142" t="str">
        <f t="array" ref="KH5">IFERROR(AVERAGE(IF(('1. Database - raw'!JK$7:JM$494&gt;0)*('1. Database - raw'!$AD$7:$AD$494=$A5)*('1. Database - raw'!$AE$7:$AE$494&lt;&gt;$O5),'1. Database - raw'!JK$7:JM$494)),"")</f>
        <v/>
      </c>
      <c r="KI5" s="275" t="str">
        <f t="array" ref="KI5">IFERROR(_xlfn.STDEV.S(IF(('1. Database - raw'!JK$7:JM$494&gt;0)*('1. Database - raw'!$AD$7:$AD$494=$A5)*('1. Database - raw'!$AE$7:$AE$494&lt;&gt;$O5),'1. Database - raw'!JK$7:JM$494)),"")</f>
        <v/>
      </c>
      <c r="KJ5" s="67" t="str">
        <f t="array" ref="KJ5">IFERROR(IF(COUNT(IF(('1. Database - raw'!JK$7:JM$494&gt;0)*('1. Database - raw'!$AD$7:$AD$494=$A5)*('1. Database - raw'!$AE$7:$AE$494&lt;&gt;$O5),'1. Database - raw'!JK$7:JM$494))&gt;0,COUNT(IF(('1. Database - raw'!JK$7:JM$494&gt;0)*('1. Database - raw'!$AD$7:$AD$494=$A5)*('1. Database - raw'!$AE$7:$AE$494&lt;&gt;$O5),'1. Database - raw'!JK$7:JM$494)),""),"")</f>
        <v/>
      </c>
      <c r="KK5" s="141">
        <f t="shared" si="118"/>
        <v>1.0586998190435555</v>
      </c>
      <c r="KL5" s="142">
        <f t="shared" si="119"/>
        <v>2.372139839032732</v>
      </c>
      <c r="KM5" s="142">
        <f t="shared" si="120"/>
        <v>1.5847346838919005</v>
      </c>
      <c r="KN5" s="142">
        <f t="array" ref="KN5">IFERROR(AVERAGE(IF(('1. Database - raw'!JQ$7:JS$494&gt;0)*('1. Database - raw'!$AD$7:$AD$494=$A5)*('1. Database - raw'!$AE$7:$AE$494&lt;&gt;$O5),'1. Database - raw'!JQ$7:JS$494)),"")</f>
        <v>1.7515616438356161</v>
      </c>
      <c r="KO5" s="275">
        <f t="array" ref="KO5">IFERROR(_xlfn.STDEV.S(IF(('1. Database - raw'!JQ$7:JS$494&gt;0)*('1. Database - raw'!$AD$7:$AD$494=$A5)*('1. Database - raw'!$AE$7:$AE$494&lt;&gt;$O5),'1. Database - raw'!JQ$7:JS$494)),"")</f>
        <v>0.82458283464524884</v>
      </c>
      <c r="KP5" s="67">
        <f t="array" ref="KP5">IFERROR(IF(COUNT(IF(('1. Database - raw'!JQ$7:JS$494&gt;0)*('1. Database - raw'!$AD$7:$AD$494=$A5)*('1. Database - raw'!$AE$7:$AE$494&lt;&gt;$O5),'1. Database - raw'!JQ$7:JS$494))&gt;0,COUNT(IF(('1. Database - raw'!JQ$7:JS$494&gt;0)*('1. Database - raw'!$AD$7:$AD$494=$A5)*('1. Database - raw'!$AE$7:$AE$494&lt;&gt;$O5),'1. Database - raw'!JQ$7:JS$494)),""),"")</f>
        <v>5</v>
      </c>
      <c r="KQ5" s="141" t="str">
        <f t="shared" si="121"/>
        <v/>
      </c>
      <c r="KR5" s="142" t="str">
        <f t="shared" si="122"/>
        <v/>
      </c>
      <c r="KS5" s="142" t="str">
        <f t="shared" si="123"/>
        <v/>
      </c>
      <c r="KT5" s="142">
        <f t="array" ref="KT5">IFERROR(AVERAGE(IF(('1. Database - raw'!JW$7:JY$494&gt;0)*('1. Database - raw'!$AD$7:$AD$494=$A5)*('1. Database - raw'!$AE$7:$AE$494&lt;&gt;$O5),'1. Database - raw'!JW$7:JY$494)),"")</f>
        <v>0.3</v>
      </c>
      <c r="KU5" s="275" t="str">
        <f t="array" ref="KU5">IFERROR(_xlfn.STDEV.S(IF(('1. Database - raw'!JW$7:JY$494&gt;0)*('1. Database - raw'!$AD$7:$AD$494=$A5)*('1. Database - raw'!$AE$7:$AE$494&lt;&gt;$O5),'1. Database - raw'!JW$7:JY$494)),"")</f>
        <v/>
      </c>
      <c r="KV5" s="67">
        <f t="array" ref="KV5">IFERROR(IF(COUNT(IF(('1. Database - raw'!JW$7:JY$494&gt;0)*('1. Database - raw'!$AD$7:$AD$494=$A5)*('1. Database - raw'!$AE$7:$AE$494&lt;&gt;$O5),'1. Database - raw'!JW$7:JY$494))&gt;0,COUNT(IF(('1. Database - raw'!JW$7:JY$494&gt;0)*('1. Database - raw'!$AD$7:$AD$494=$A5)*('1. Database - raw'!$AE$7:$AE$494&lt;&gt;$O5),'1. Database - raw'!JW$7:JY$494)),""),"")</f>
        <v>1</v>
      </c>
      <c r="KW5" s="141">
        <f t="shared" si="124"/>
        <v>0.33830041336605438</v>
      </c>
      <c r="KX5" s="142">
        <f t="shared" si="125"/>
        <v>0.35221137479247749</v>
      </c>
      <c r="KY5" s="142">
        <f t="shared" si="126"/>
        <v>0.34518582486035176</v>
      </c>
      <c r="KZ5" s="142">
        <f t="array" ref="KZ5">IFERROR(AVERAGE(IF(('1. Database - raw'!KC$7:KE$494&gt;0)*('1. Database - raw'!$AD$7:$AD$494=$A5)*('1. Database - raw'!$AE$7:$AE$494&lt;&gt;$O5),'1. Database - raw'!KC$7:KE$494)),"")</f>
        <v>0.34666666666666668</v>
      </c>
      <c r="LA5" s="275">
        <f t="array" ref="LA5">IFERROR(_xlfn.STDEV.S(IF(('1. Database - raw'!KC$7:KE$494&gt;0)*('1. Database - raw'!$AD$7:$AD$494=$A5)*('1. Database - raw'!$AE$7:$AE$494&lt;&gt;$O5),'1. Database - raw'!KC$7:KE$494)),"")</f>
        <v>3.2145502536643181E-2</v>
      </c>
      <c r="LB5" s="67">
        <f t="array" ref="LB5">IFERROR(IF(COUNT(IF(('1. Database - raw'!KC$7:KE$494&gt;0)*('1. Database - raw'!$AD$7:$AD$494=$A5)*('1. Database - raw'!$AE$7:$AE$494&lt;&gt;$O5),'1. Database - raw'!KC$7:KE$494))&gt;0,COUNT(IF(('1. Database - raw'!KC$7:KE$494&gt;0)*('1. Database - raw'!$AD$7:$AD$494=$A5)*('1. Database - raw'!$AE$7:$AE$494&lt;&gt;$O5),'1. Database - raw'!KC$7:KE$494)),""),"")</f>
        <v>3</v>
      </c>
      <c r="LC5" s="141">
        <f t="shared" si="127"/>
        <v>8.8100062139027657E-2</v>
      </c>
      <c r="LD5" s="142">
        <f t="shared" si="128"/>
        <v>5.4838131815116187</v>
      </c>
      <c r="LE5" s="142">
        <f t="shared" si="129"/>
        <v>0.69507142226536167</v>
      </c>
      <c r="LF5" s="142">
        <f t="array" ref="LF5">IFERROR(AVERAGE(IF(('1. Database - raw'!KI$7:KK$494&gt;0)*('1. Database - raw'!$AD$7:$AD$494=$A5)*('1. Database - raw'!$AE$7:$AE$494&lt;&gt;$O5),'1. Database - raw'!KI$7:KK$494)),"")</f>
        <v>0.99</v>
      </c>
      <c r="LG5" s="275">
        <f t="array" ref="LG5">IFERROR(_xlfn.STDEV.S(IF(('1. Database - raw'!KI$7:KK$494&gt;0)*('1. Database - raw'!$AD$7:$AD$494=$A5)*('1. Database - raw'!$AE$7:$AE$494&lt;&gt;$O5),'1. Database - raw'!KI$7:KK$494)),"")</f>
        <v>1.0040916292848971</v>
      </c>
      <c r="LH5" s="67">
        <f t="array" ref="LH5">IFERROR(IF(COUNT(IF(('1. Database - raw'!KI$7:KK$494&gt;0)*('1. Database - raw'!$AD$7:$AD$494=$A5)*('1. Database - raw'!$AE$7:$AE$494&lt;&gt;$O5),'1. Database - raw'!KI$7:KK$494))&gt;0,COUNT(IF(('1. Database - raw'!KI$7:KK$494&gt;0)*('1. Database - raw'!$AD$7:$AD$494=$A5)*('1. Database - raw'!$AE$7:$AE$494&lt;&gt;$O5),'1. Database - raw'!KI$7:KK$494)),""),"")</f>
        <v>2</v>
      </c>
      <c r="LI5" s="141">
        <f>IFERROR(EXP(LN(LL5^2/(SQRT(LM5^2+LL5^2)))-LN(1+LM5^2/LL5^2)*_xlfn.T.INV($S$6,LN5)),"")</f>
        <v>0.56801365053743402</v>
      </c>
      <c r="LJ5" s="142">
        <f>IFERROR(EXP(LN(LL5^2/(SQRT(LM5^2+LL5^2)))+LN(1+LM5^2/LL5^2)*_xlfn.T.INV($S$6,LN5)),"")</f>
        <v>2.7354584553043066</v>
      </c>
      <c r="LK5" s="142">
        <f>IFERROR(EXP(LN(LL5^2/(SQRT(LM5^2+LL5^2)))),"")</f>
        <v>1.2465062146218484</v>
      </c>
      <c r="LL5" s="142">
        <f t="array" ref="LL5">IFERROR(AVERAGE(IF(('1. Database - raw'!KO$7:KQ$494&gt;0)*('1. Database - raw'!$AD$7:$AD$494=$A5)*('1. Database - raw'!$AE$7:$AE$494&lt;&gt;$O5),'1. Database - raw'!KO$7:KQ$494)),"")</f>
        <v>1.5764241045154743</v>
      </c>
      <c r="LM5" s="275">
        <f t="array" ref="LM5">IFERROR(_xlfn.STDEV.S(IF(('1. Database - raw'!KO$7:KQ$494&gt;0)*('1. Database - raw'!$AD$7:$AD$494=$A5)*('1. Database - raw'!$AE$7:$AE$494&lt;&gt;$O5),'1. Database - raw'!KO$7:KQ$494)),"")</f>
        <v>1.2204827086444421</v>
      </c>
      <c r="LN5" s="67">
        <f t="array" ref="LN5">IFERROR(IF(COUNT(IF(('1. Database - raw'!KO$7:KQ$494&gt;0)*('1. Database - raw'!$AD$7:$AD$494=$A5)*('1. Database - raw'!$AE$7:$AE$494&lt;&gt;$O5),'1. Database - raw'!KO$7:KQ$494))&gt;0,COUNT(IF(('1. Database - raw'!KO$7:KQ$494&gt;0)*('1. Database - raw'!$AD$7:$AD$494=$A5)*('1. Database - raw'!$AE$7:$AE$494&lt;&gt;$O5),'1. Database - raw'!KO$7:KQ$494)),""),"")</f>
        <v>54</v>
      </c>
      <c r="LO5" s="141">
        <f t="shared" si="130"/>
        <v>1.243978384755742</v>
      </c>
      <c r="LP5" s="142">
        <f t="shared" si="131"/>
        <v>2.7395406351752265</v>
      </c>
      <c r="LQ5" s="142">
        <f t="shared" si="132"/>
        <v>1.8460577819553745</v>
      </c>
      <c r="LR5" s="142">
        <f t="array" ref="LR5">IFERROR(AVERAGE(IF(('1. Database - raw'!KU$7:KW$494&gt;0)*('1. Database - raw'!$AD$7:$AD$494=$A5)*('1. Database - raw'!$AE$7:$AE$494&lt;&gt;$O5),'1. Database - raw'!KU$7:KW$494)),"")</f>
        <v>2.0622374429223744</v>
      </c>
      <c r="LS5" s="275">
        <f t="array" ref="LS5">IFERROR(_xlfn.STDEV.S(IF(('1. Database - raw'!KU$7:KW$494&gt;0)*('1. Database - raw'!$AD$7:$AD$494=$A5)*('1. Database - raw'!$AE$7:$AE$494&lt;&gt;$O5),'1. Database - raw'!KU$7:KW$494)),"")</f>
        <v>1.0268203666076714</v>
      </c>
      <c r="LT5" s="67">
        <f t="array" ref="LT5">IFERROR(IF(COUNT(IF(('1. Database - raw'!KU$7:KW$494&gt;0)*('1. Database - raw'!$AD$7:$AD$494=$A5)*('1. Database - raw'!$AE$7:$AE$494&lt;&gt;$O5),'1. Database - raw'!KU$7:KW$494))&gt;0,COUNT(IF(('1. Database - raw'!KU$7:KW$494&gt;0)*('1. Database - raw'!$AD$7:$AD$494=$A5)*('1. Database - raw'!$AE$7:$AE$494&lt;&gt;$O5),'1. Database - raw'!KU$7:KW$494)),""),"")</f>
        <v>12</v>
      </c>
      <c r="LU5" s="141">
        <f t="shared" si="133"/>
        <v>0.95687091200465746</v>
      </c>
      <c r="LV5" s="142">
        <f t="shared" si="134"/>
        <v>2.1975209182169322</v>
      </c>
      <c r="LW5" s="142">
        <f t="shared" si="135"/>
        <v>1.4500840821012926</v>
      </c>
      <c r="LX5" s="142">
        <f t="array" ref="LX5">IFERROR(AVERAGE(IF(('1. Database - raw'!LA$7:LC$494&gt;0)*('1. Database - raw'!$AD$7:$AD$494=$A5)*('1. Database - raw'!$AE$7:$AE$494&lt;&gt;$O5),'1. Database - raw'!LA$7:LC$494)),"")</f>
        <v>1.628013698630137</v>
      </c>
      <c r="LY5" s="275">
        <f t="array" ref="LY5">IFERROR(_xlfn.STDEV.S(IF(('1. Database - raw'!LA$7:LC$494&gt;0)*('1. Database - raw'!$AD$7:$AD$494=$A5)*('1. Database - raw'!$AE$7:$AE$494&lt;&gt;$O5),'1. Database - raw'!LA$7:LC$494)),"")</f>
        <v>0.83086448749764608</v>
      </c>
      <c r="LZ5" s="67">
        <f t="array" ref="LZ5">IFERROR(IF(COUNT(IF(('1. Database - raw'!LA$7:LC$494&gt;0)*('1. Database - raw'!$AD$7:$AD$494=$A5)*('1. Database - raw'!$AE$7:$AE$494&lt;&gt;$O5),'1. Database - raw'!LA$7:LC$494))&gt;0,COUNT(IF(('1. Database - raw'!LA$7:LC$494&gt;0)*('1. Database - raw'!$AD$7:$AD$494=$A5)*('1. Database - raw'!$AE$7:$AE$494&lt;&gt;$O5),'1. Database - raw'!LA$7:LC$494)),""),"")</f>
        <v>11</v>
      </c>
      <c r="MA5" s="141">
        <f t="shared" si="136"/>
        <v>0.99820408045577058</v>
      </c>
      <c r="MB5" s="142">
        <f t="shared" si="137"/>
        <v>1.9408915980907535</v>
      </c>
      <c r="MC5" s="142">
        <f t="shared" si="138"/>
        <v>1.3919072932262808</v>
      </c>
      <c r="MD5" s="142">
        <f t="array" ref="MD5">IFERROR(AVERAGE(IF(('1. Database - raw'!LG$7:LI$494&gt;0)*('1. Database - raw'!$AD$7:$AD$494=$A5)*('1. Database - raw'!$AE$7:$AE$494&lt;&gt;$O5),'1. Database - raw'!LG$7:LI$494)),"")</f>
        <v>1.5279794520547945</v>
      </c>
      <c r="ME5" s="275">
        <f t="array" ref="ME5">IFERROR(_xlfn.STDEV.S(IF(('1. Database - raw'!LG$7:LI$494&gt;0)*('1. Database - raw'!$AD$7:$AD$494=$A5)*('1. Database - raw'!$AE$7:$AE$494&lt;&gt;$O5),'1. Database - raw'!LG$7:LI$494)),"")</f>
        <v>0.69195020829215514</v>
      </c>
      <c r="MF5" s="67">
        <f t="array" ref="MF5">IFERROR(IF(COUNT(IF(('1. Database - raw'!LG$7:LI$494&gt;0)*('1. Database - raw'!$AD$7:$AD$494=$A5)*('1. Database - raw'!$AE$7:$AE$494&lt;&gt;$O5),'1. Database - raw'!LG$7:LI$494))&gt;0,COUNT(IF(('1. Database - raw'!LG$7:LI$494&gt;0)*('1. Database - raw'!$AD$7:$AD$494=$A5)*('1. Database - raw'!$AE$7:$AE$494&lt;&gt;$O5),'1. Database - raw'!LG$7:LI$494)),""),"")</f>
        <v>12</v>
      </c>
      <c r="MG5" s="141" t="str">
        <f t="shared" si="139"/>
        <v/>
      </c>
      <c r="MH5" s="142" t="str">
        <f t="shared" si="140"/>
        <v/>
      </c>
      <c r="MI5" s="142" t="str">
        <f t="shared" si="141"/>
        <v/>
      </c>
      <c r="MJ5" s="142" t="str">
        <f t="array" ref="MJ5">IFERROR(AVERAGE(IF(('1. Database - raw'!LM$7:LO$494&gt;0)*('1. Database - raw'!$AD$7:$AD$494=$A5)*('1. Database - raw'!$AE$7:$AE$494&lt;&gt;$O5),'1. Database - raw'!LM$7:LO$494)),"")</f>
        <v/>
      </c>
      <c r="MK5" s="275" t="str">
        <f t="array" ref="MK5">IFERROR(_xlfn.STDEV.S(IF(('1. Database - raw'!LM$7:LO$494&gt;0)*('1. Database - raw'!$AD$7:$AD$494=$A5)*('1. Database - raw'!$AE$7:$AE$494&lt;&gt;$O5),'1. Database - raw'!LM$7:LO$494)),"")</f>
        <v/>
      </c>
      <c r="ML5" s="67" t="str">
        <f t="array" ref="ML5">IFERROR(IF(COUNT(IF(('1. Database - raw'!LM$7:LO$494&gt;0)*('1. Database - raw'!$AD$7:$AD$494=$A5)*('1. Database - raw'!$AE$7:$AE$494&lt;&gt;$O5),'1. Database - raw'!LM$7:LO$494))&gt;0,COUNT(IF(('1. Database - raw'!LM$7:LO$494&gt;0)*('1. Database - raw'!$AD$7:$AD$494=$A5)*('1. Database - raw'!$AE$7:$AE$494&lt;&gt;$O5),'1. Database - raw'!LM$7:LO$494)),""),"")</f>
        <v/>
      </c>
      <c r="MM5" s="141">
        <f t="shared" si="142"/>
        <v>8.6496185238281495E-2</v>
      </c>
      <c r="MN5" s="142">
        <f t="shared" si="143"/>
        <v>3.1283537073893277</v>
      </c>
      <c r="MO5" s="142">
        <f t="shared" si="144"/>
        <v>0.52018329631506999</v>
      </c>
      <c r="MP5" s="142">
        <f t="array" ref="MP5">IFERROR(AVERAGE(IF(('1. Database - raw'!LS$7:LU$494&gt;0)*('1. Database - raw'!$AD$7:$AD$494=$A5)*('1. Database - raw'!$AE$7:$AE$494&lt;&gt;$O5),'1. Database - raw'!LS$7:LU$494)),"")</f>
        <v>0.86047945205479459</v>
      </c>
      <c r="MQ5" s="275">
        <f t="array" ref="MQ5">IFERROR(_xlfn.STDEV.S(IF(('1. Database - raw'!LS$7:LU$494&gt;0)*('1. Database - raw'!$AD$7:$AD$494=$A5)*('1. Database - raw'!$AE$7:$AE$494&lt;&gt;$O5),'1. Database - raw'!LS$7:LU$494)),"")</f>
        <v>1.1338521469942424</v>
      </c>
      <c r="MR5" s="67">
        <f t="array" ref="MR5">IFERROR(IF(COUNT(IF(('1. Database - raw'!LS$7:LU$494&gt;0)*('1. Database - raw'!$AD$7:$AD$494=$A5)*('1. Database - raw'!$AE$7:$AE$494&lt;&gt;$O5),'1. Database - raw'!LS$7:LU$494))&gt;0,COUNT(IF(('1. Database - raw'!LS$7:LU$494&gt;0)*('1. Database - raw'!$AD$7:$AD$494=$A5)*('1. Database - raw'!$AE$7:$AE$494&lt;&gt;$O5),'1. Database - raw'!LS$7:LU$494)),""),"")</f>
        <v>12</v>
      </c>
      <c r="MS5" s="141" t="str">
        <f t="shared" si="145"/>
        <v/>
      </c>
      <c r="MT5" s="142" t="str">
        <f t="shared" si="146"/>
        <v/>
      </c>
      <c r="MU5" s="142" t="str">
        <f t="shared" si="147"/>
        <v/>
      </c>
      <c r="MV5" s="142">
        <f t="array" ref="MV5">IFERROR(AVERAGE(IF(('1. Database - raw'!LY$7:MA$494&gt;0)*('1. Database - raw'!$AD$7:$AD$494=$A5)*('1. Database - raw'!$AE$7:$AE$494&lt;&gt;$O5),'1. Database - raw'!LY$7:MA$494)),"")</f>
        <v>0.2</v>
      </c>
      <c r="MW5" s="275" t="str">
        <f t="array" ref="MW5">IFERROR(_xlfn.STDEV.S(IF(('1. Database - raw'!LY$7:MA$494&gt;0)*('1. Database - raw'!$AD$7:$AD$494=$A5)*('1. Database - raw'!$AE$7:$AE$494&lt;&gt;$O5),'1. Database - raw'!LY$7:MA$494)),"")</f>
        <v/>
      </c>
      <c r="MX5" s="67">
        <f t="array" ref="MX5">IFERROR(IF(COUNT(IF(('1. Database - raw'!LY$7:MA$494&gt;0)*('1. Database - raw'!$AD$7:$AD$494=$A5)*('1. Database - raw'!$AE$7:$AE$494&lt;&gt;$O5),'1. Database - raw'!LY$7:MA$494))&gt;0,COUNT(IF(('1. Database - raw'!LY$7:MA$494&gt;0)*('1. Database - raw'!$AD$7:$AD$494=$A5)*('1. Database - raw'!$AE$7:$AE$494&lt;&gt;$O5),'1. Database - raw'!LY$7:MA$494)),""),"")</f>
        <v>1</v>
      </c>
      <c r="MY5" s="141">
        <f t="shared" si="148"/>
        <v>6.6288097359849807E-2</v>
      </c>
      <c r="MZ5" s="142">
        <f t="shared" si="149"/>
        <v>8.0074969319205241E-2</v>
      </c>
      <c r="NA5" s="142">
        <f t="shared" si="150"/>
        <v>7.2856141555248888E-2</v>
      </c>
      <c r="NB5" s="142">
        <f t="array" ref="NB5">IFERROR(AVERAGE(IF(('1. Database - raw'!ME$7:MG$494&gt;0)*('1. Database - raw'!$AD$7:$AD$494=$A5)*('1. Database - raw'!$AE$7:$AE$494&lt;&gt;$O5),'1. Database - raw'!ME$7:MG$494)),"")</f>
        <v>7.4333333333333321E-2</v>
      </c>
      <c r="NC5" s="275">
        <f t="array" ref="NC5">IFERROR(_xlfn.STDEV.S(IF(('1. Database - raw'!ME$7:MG$494&gt;0)*('1. Database - raw'!$AD$7:$AD$494=$A5)*('1. Database - raw'!$AE$7:$AE$494&lt;&gt;$O5),'1. Database - raw'!ME$7:MG$494)),"")</f>
        <v>1.5044378795195743E-2</v>
      </c>
      <c r="ND5" s="67">
        <f t="array" ref="ND5">IFERROR(IF(COUNT(IF(('1. Database - raw'!ME$7:MG$494&gt;0)*('1. Database - raw'!$AD$7:$AD$494=$A5)*('1. Database - raw'!$AE$7:$AE$494&lt;&gt;$O5),'1. Database - raw'!ME$7:MG$494))&gt;0,COUNT(IF(('1. Database - raw'!ME$7:MG$494&gt;0)*('1. Database - raw'!$AD$7:$AD$494=$A5)*('1. Database - raw'!$AE$7:$AE$494&lt;&gt;$O5),'1. Database - raw'!ME$7:MG$494)),""),"")</f>
        <v>3</v>
      </c>
      <c r="NE5" s="141">
        <f t="shared" si="151"/>
        <v>0.19214595526908892</v>
      </c>
      <c r="NF5" s="142">
        <f t="shared" si="152"/>
        <v>0.30117922747489723</v>
      </c>
      <c r="NG5" s="142">
        <f t="shared" si="153"/>
        <v>0.24056261216234406</v>
      </c>
      <c r="NH5" s="142">
        <f t="array" ref="NH5">IFERROR(AVERAGE(IF(('1. Database - raw'!MK$7:MM$494&gt;0)*('1. Database - raw'!$AD$7:$AD$494=$A5)*('1. Database - raw'!$AE$7:$AE$494&lt;&gt;$O5),'1. Database - raw'!MK$7:MM$494)),"")</f>
        <v>0.25</v>
      </c>
      <c r="NI5" s="275">
        <f t="array" ref="NI5">IFERROR(_xlfn.STDEV.S(IF(('1. Database - raw'!MK$7:MM$494&gt;0)*('1. Database - raw'!$AD$7:$AD$494=$A5)*('1. Database - raw'!$AE$7:$AE$494&lt;&gt;$O5),'1. Database - raw'!MK$7:MM$494)),"")</f>
        <v>7.0710678118654779E-2</v>
      </c>
      <c r="NJ5" s="67">
        <f t="array" ref="NJ5">IFERROR(IF(COUNT(IF(('1. Database - raw'!MK$7:MM$494&gt;0)*('1. Database - raw'!$AD$7:$AD$494=$A5)*('1. Database - raw'!$AE$7:$AE$494&lt;&gt;$O5),'1. Database - raw'!MK$7:MM$494))&gt;0,COUNT(IF(('1. Database - raw'!MK$7:MM$494&gt;0)*('1. Database - raw'!$AD$7:$AD$494=$A5)*('1. Database - raw'!$AE$7:$AE$494&lt;&gt;$O5),'1. Database - raw'!MK$7:MM$494)),""),"")</f>
        <v>2</v>
      </c>
      <c r="NK5" s="141">
        <f t="shared" si="154"/>
        <v>1.9895034717221269</v>
      </c>
      <c r="NL5" s="142">
        <f t="shared" si="155"/>
        <v>3.4063485374447868</v>
      </c>
      <c r="NM5" s="142">
        <f t="shared" si="156"/>
        <v>2.6032560844338755</v>
      </c>
      <c r="NN5" s="142">
        <f t="array" ref="NN5">IFERROR(AVERAGE(IF(('1. Database - raw'!MQ$7:MS$494&gt;0)*('1. Database - raw'!$AD$7:$AD$494=$A5)*('1. Database - raw'!$AE$7:$AE$494&lt;&gt;$O5),'1. Database - raw'!MQ$7:MS$494)),"")</f>
        <v>2.819342105263158</v>
      </c>
      <c r="NO5" s="275">
        <f t="array" ref="NO5">IFERROR(_xlfn.STDEV.S(IF(('1. Database - raw'!MQ$7:MS$494&gt;0)*('1. Database - raw'!$AD$7:$AD$494=$A5)*('1. Database - raw'!$AE$7:$AE$494&lt;&gt;$O5),'1. Database - raw'!MQ$7:MS$494)),"")</f>
        <v>1.1723247494526547</v>
      </c>
      <c r="NP5" s="67">
        <f t="array" ref="NP5">IFERROR(IF(COUNT(IF(('1. Database - raw'!MQ$7:MS$494&gt;0)*('1. Database - raw'!$AD$7:$AD$494=$A5)*('1. Database - raw'!$AE$7:$AE$494&lt;&gt;$O5),'1. Database - raw'!MQ$7:MS$494))&gt;0,COUNT(IF(('1. Database - raw'!MQ$7:MS$494&gt;0)*('1. Database - raw'!$AD$7:$AD$494=$A5)*('1. Database - raw'!$AE$7:$AE$494&lt;&gt;$O5),'1. Database - raw'!MQ$7:MS$494)),""),"")</f>
        <v>38</v>
      </c>
      <c r="NQ5" s="141">
        <f t="shared" si="157"/>
        <v>1.7864614598175943</v>
      </c>
      <c r="NR5" s="142">
        <f t="shared" si="158"/>
        <v>2.55879921512765</v>
      </c>
      <c r="NS5" s="142">
        <f t="shared" si="159"/>
        <v>2.1380355893289185</v>
      </c>
      <c r="NT5" s="142">
        <f t="array" ref="NT5">IFERROR(AVERAGE(IF(('1. Database - raw'!MW$7:MY$494&gt;0)*('1. Database - raw'!$AD$7:$AD$494=$A5)*('1. Database - raw'!$AE$7:$AE$494&lt;&gt;$O5),'1. Database - raw'!MW$7:MY$494)),"")</f>
        <v>2.2559259259259257</v>
      </c>
      <c r="NU5" s="275">
        <f t="array" ref="NU5">IFERROR(_xlfn.STDEV.S(IF(('1. Database - raw'!MW$7:MY$494&gt;0)*('1. Database - raw'!$AD$7:$AD$494=$A5)*('1. Database - raw'!$AE$7:$AE$494&lt;&gt;$O5),'1. Database - raw'!MW$7:MY$494)),"")</f>
        <v>0.75941143699309654</v>
      </c>
      <c r="NV5" s="67">
        <f t="array" ref="NV5">IFERROR(IF(COUNT(IF(('1. Database - raw'!MW$7:MY$494&gt;0)*('1. Database - raw'!$AD$7:$AD$494=$A5)*('1. Database - raw'!$AE$7:$AE$494&lt;&gt;$O5),'1. Database - raw'!MW$7:MY$494))&gt;0,COUNT(IF(('1. Database - raw'!MW$7:MY$494&gt;0)*('1. Database - raw'!$AD$7:$AD$494=$A5)*('1. Database - raw'!$AE$7:$AE$494&lt;&gt;$O5),'1. Database - raw'!MW$7:MY$494)),""),"")</f>
        <v>54</v>
      </c>
      <c r="NW5" s="141">
        <f t="shared" si="160"/>
        <v>1.2812297356966003</v>
      </c>
      <c r="NX5" s="142">
        <f t="shared" si="161"/>
        <v>1.3504528920646219</v>
      </c>
      <c r="NY5" s="142">
        <f t="shared" si="162"/>
        <v>1.3153860277388782</v>
      </c>
      <c r="NZ5" s="142">
        <f t="array" ref="NZ5">IFERROR(AVERAGE(IF(('1. Database - raw'!NC$7:NE$494&gt;0)*('1. Database - raw'!$AD$7:$AD$494=$A5)*('1. Database - raw'!$AE$7:$AE$494&lt;&gt;$O5),'1. Database - raw'!NC$7:NE$494)),"")</f>
        <v>1.3257142857142854</v>
      </c>
      <c r="OA5" s="275">
        <f t="array" ref="OA5">IFERROR(_xlfn.STDEV.S(IF(('1. Database - raw'!NC$7:NE$494&gt;0)*('1. Database - raw'!$AD$7:$AD$494=$A5)*('1. Database - raw'!$AE$7:$AE$494&lt;&gt;$O5),'1. Database - raw'!NC$7:NE$494)),"")</f>
        <v>0.16645724357108402</v>
      </c>
      <c r="OB5" s="67">
        <f t="array" ref="OB5">IFERROR(IF(COUNT(IF(('1. Database - raw'!NC$7:NE$494&gt;0)*('1. Database - raw'!$AD$7:$AD$494=$A5)*('1. Database - raw'!$AE$7:$AE$494&lt;&gt;$O5),'1. Database - raw'!NC$7:NE$494))&gt;0,COUNT(IF(('1. Database - raw'!NC$7:NE$494&gt;0)*('1. Database - raw'!$AD$7:$AD$494=$A5)*('1. Database - raw'!$AE$7:$AE$494&lt;&gt;$O5),'1. Database - raw'!NC$7:NE$494)),""),"")</f>
        <v>42</v>
      </c>
      <c r="OC5" s="141">
        <f t="shared" si="163"/>
        <v>0.20590463519606067</v>
      </c>
      <c r="OD5" s="142">
        <f t="shared" si="164"/>
        <v>0.38150618366641653</v>
      </c>
      <c r="OE5" s="142">
        <f t="shared" si="165"/>
        <v>0.2802746716577772</v>
      </c>
      <c r="OF5" s="142">
        <f t="array" ref="OF5">IFERROR(AVERAGE(IF(('1. Database - raw'!NI$7:NK$494&gt;0)*('1. Database - raw'!$AD$7:$AD$494=$A5)*('1. Database - raw'!$AE$7:$AE$494&lt;&gt;$O5),'1. Database - raw'!NI$7:NK$494)),"")</f>
        <v>0.30576923076923085</v>
      </c>
      <c r="OG5" s="275">
        <f t="array" ref="OG5">IFERROR(_xlfn.STDEV.S(IF(('1. Database - raw'!NI$7:NK$494&gt;0)*('1. Database - raw'!$AD$7:$AD$494=$A5)*('1. Database - raw'!$AE$7:$AE$494&lt;&gt;$O5),'1. Database - raw'!NI$7:NK$494)),"")</f>
        <v>0.13335176154701628</v>
      </c>
      <c r="OH5" s="67">
        <f t="array" ref="OH5">IFERROR(IF(COUNT(IF(('1. Database - raw'!NI$7:NK$494&gt;0)*('1. Database - raw'!$AD$7:$AD$494=$A5)*('1. Database - raw'!$AE$7:$AE$494&lt;&gt;$O5),'1. Database - raw'!NI$7:NK$494))&gt;0,COUNT(IF(('1. Database - raw'!NI$7:NK$494&gt;0)*('1. Database - raw'!$AD$7:$AD$494=$A5)*('1. Database - raw'!$AE$7:$AE$494&lt;&gt;$O5),'1. Database - raw'!NI$7:NK$494)),""),"")</f>
        <v>13</v>
      </c>
    </row>
    <row r="6" spans="1:398" s="16" customFormat="1" x14ac:dyDescent="0.25">
      <c r="A6" s="74" t="s">
        <v>553</v>
      </c>
      <c r="B6" s="1328" t="s">
        <v>764</v>
      </c>
      <c r="C6" s="56" t="s">
        <v>343</v>
      </c>
      <c r="D6" s="132"/>
      <c r="E6" s="132"/>
      <c r="F6" s="118" t="s">
        <v>16</v>
      </c>
      <c r="G6" s="118"/>
      <c r="H6" s="118"/>
      <c r="I6" s="118"/>
      <c r="J6" s="118"/>
      <c r="K6" s="118"/>
      <c r="L6" s="118"/>
      <c r="M6" s="118"/>
      <c r="N6" s="57"/>
      <c r="O6" s="171" t="str">
        <f t="array" ref="O6">INDEX(A6:N6,IF(MIN(IF(C6:N6&lt;&gt;"",COLUMN(C6:N6)))&gt;0,MIN(IF(C6:N6&lt;&gt;"",COLUMN(C6:N6))),""))</f>
        <v>Developing Countries</v>
      </c>
      <c r="P6" s="162">
        <f t="shared" ref="P6:P12" si="168">MATCH(O6,$C6:$N6,0)</f>
        <v>1</v>
      </c>
      <c r="Q6" s="42" t="str">
        <f ca="1">"'" &amp; $S$4 &amp; "'!" &amp; ADDRESS(ROW('1. Database - raw'!$A$7),MATCH($C$2,'1. Database - raw'!$6:$6,0)+MATCH(O6,$C6:$N6,0)-1,1) &amp; ":" &amp; ADDRESS(LOOKUP(2,1/('1. Database - raw'!A:A&lt;&gt;""),ROW('1. Database - raw'!A:A)),MATCH($C$2,'1. Database - raw'!$6:$6,0)+MATCH(O6,$C6:$N6,0)-1,1)</f>
        <v>'1. Database - raw'!$AE$7:$AE$494</v>
      </c>
      <c r="R6" s="232" t="s">
        <v>787</v>
      </c>
      <c r="S6" s="177">
        <f>1-S5</f>
        <v>0.95</v>
      </c>
      <c r="T6" s="202">
        <f t="shared" ca="1" si="0"/>
        <v>0.94505142864308789</v>
      </c>
      <c r="U6" s="203">
        <f t="shared" ca="1" si="0"/>
        <v>0.947022905533486</v>
      </c>
      <c r="V6" s="203">
        <f t="shared" ca="1" si="0"/>
        <v>0.94518506842855643</v>
      </c>
      <c r="W6" s="203" t="str">
        <f t="shared" ca="1" si="0"/>
        <v/>
      </c>
      <c r="X6" s="203" t="str">
        <f t="shared" ca="1" si="0"/>
        <v/>
      </c>
      <c r="Y6" s="203" t="str">
        <f t="shared" ca="1" si="0"/>
        <v/>
      </c>
      <c r="Z6" s="203">
        <f t="shared" ca="1" si="0"/>
        <v>0.96584261207774336</v>
      </c>
      <c r="AA6" s="203" t="str">
        <f t="shared" ca="1" si="0"/>
        <v/>
      </c>
      <c r="AB6" s="203" t="str">
        <f t="shared" ca="1" si="0"/>
        <v/>
      </c>
      <c r="AC6" s="203">
        <f t="shared" ca="1" si="0"/>
        <v>0.86837601694829869</v>
      </c>
      <c r="AD6" s="203" t="str">
        <f t="shared" ca="1" si="1"/>
        <v/>
      </c>
      <c r="AE6" s="203" t="str">
        <f t="shared" ca="1" si="1"/>
        <v/>
      </c>
      <c r="AF6" s="203">
        <f t="shared" ca="1" si="1"/>
        <v>0.98202744397063046</v>
      </c>
      <c r="AG6" s="203">
        <f t="shared" ca="1" si="1"/>
        <v>0.79777368398765314</v>
      </c>
      <c r="AH6" s="203" t="str">
        <f t="shared" ca="1" si="1"/>
        <v/>
      </c>
      <c r="AI6" s="203" t="str">
        <f t="shared" ca="1" si="1"/>
        <v/>
      </c>
      <c r="AJ6" s="203">
        <f t="shared" ca="1" si="1"/>
        <v>0.65842559805007828</v>
      </c>
      <c r="AK6" s="203" t="str">
        <f t="shared" ca="1" si="1"/>
        <v/>
      </c>
      <c r="AL6" s="203" t="str">
        <f t="shared" ca="1" si="1"/>
        <v/>
      </c>
      <c r="AM6" s="204" t="str">
        <f t="shared" ca="1" si="1"/>
        <v/>
      </c>
      <c r="AN6" s="185"/>
      <c r="AO6" s="215"/>
      <c r="AP6" s="215"/>
      <c r="AQ6" s="185"/>
      <c r="AR6" s="185"/>
      <c r="AS6" s="185"/>
      <c r="AT6" s="185"/>
      <c r="AU6" s="185"/>
      <c r="AV6" s="185"/>
      <c r="AW6" s="185"/>
      <c r="AX6" s="185"/>
      <c r="AY6" s="185"/>
      <c r="AZ6" s="185"/>
      <c r="BA6" s="185"/>
      <c r="BB6" s="185"/>
      <c r="BC6" s="185"/>
      <c r="BD6" s="233"/>
      <c r="BE6" s="233"/>
      <c r="BF6" s="233"/>
      <c r="BG6" s="233"/>
      <c r="BH6" s="286"/>
      <c r="BI6" s="298">
        <f t="shared" ca="1" si="166"/>
        <v>0.946037167088287</v>
      </c>
      <c r="BJ6" s="305">
        <f t="shared" ca="1" si="2"/>
        <v>0.95905003065895733</v>
      </c>
      <c r="BK6" s="305">
        <f t="shared" ca="1" si="3"/>
        <v>0.87378368384626759</v>
      </c>
      <c r="BL6" s="305">
        <f t="shared" ca="1" si="167"/>
        <v>0.9387486909988908</v>
      </c>
      <c r="BM6" s="305">
        <f t="shared" ca="1" si="4"/>
        <v>0.72809964101886571</v>
      </c>
      <c r="BN6" s="305" t="str">
        <f t="shared" ca="1" si="5"/>
        <v/>
      </c>
      <c r="BO6" s="177"/>
      <c r="BP6" s="171" t="str">
        <f t="shared" si="6"/>
        <v>Developing Countries</v>
      </c>
      <c r="BQ6" s="51">
        <f ca="1">IFERROR(EXP(LN(BT6^2/(SQRT(BU6^2+BT6^2)))-LN(1+BU6^2/BT6^2)*_xlfn.T.INV($S$6,BV6)),"")</f>
        <v>55.012872210275738</v>
      </c>
      <c r="BR6" s="19">
        <f ca="1">IFERROR(EXP(LN(BT6^2/(SQRT(BU6^2+BT6^2)))+LN(1+BU6^2/BT6^2)*_xlfn.T.INV($S$6,BV6)),"")</f>
        <v>128.97687235724601</v>
      </c>
      <c r="BS6" s="49">
        <f ca="1">IFERROR(EXP(LN(BT6^2/(SQRT(BU6^2+BT6^2)))),"")</f>
        <v>84.234127270781528</v>
      </c>
      <c r="BT6" s="49">
        <f t="array" aca="1" ref="BT6" ca="1">IFERROR(AVERAGE(IF(('1. Database - raw'!AW$7:AY$494&gt;0)*('1. Database - raw'!$AD$7:$AD$494=$A6)*('1. Database - raw'!$AP$7:$AP$494&lt;&gt;Dropdown!$AM$11)*(INDIRECT($Q6,TRUE)=$O6),'1. Database - raw'!AW$7:AY$494)),"")</f>
        <v>95.641374999999982</v>
      </c>
      <c r="BU6" s="264">
        <f t="array" aca="1" ref="BU6" ca="1">IFERROR(_xlfn.STDEV.S(IF(('1. Database - raw'!AW$7:AY$494&gt;0)*('1. Database - raw'!$AD$7:$AD$494=$A6)*('1. Database - raw'!$AP$7:$AP$494&lt;&gt;Dropdown!$AM$11)*(INDIRECT($Q6,TRUE)=$O6),'1. Database - raw'!AW$7:AY$494)),"")</f>
        <v>51.432090503069759</v>
      </c>
      <c r="BV6" s="50">
        <f t="array" aca="1" ref="BV6" ca="1">IFERROR(IF(COUNT(IF(('1. Database - raw'!AW$7:AY$494&gt;0)*('1. Database - raw'!$AD$7:$AD$494=$A6)*('1. Database - raw'!$AP$7:$AP$494&lt;&gt;Dropdown!$AM$11)*(INDIRECT($Q6,TRUE)=$O6),'1. Database - raw'!AW$7:AY$494))&gt;0,COUNT(IF(('1. Database - raw'!AW$7:AY$494&gt;0)*('1. Database - raw'!$AD$7:$AD$494=$A6)*('1. Database - raw'!$AP$7:$AP$494&lt;&gt;Dropdown!$AM$11)*(INDIRECT($Q6,TRUE)=$O6),'1. Database - raw'!AW$7:AY$494)),""),"")</f>
        <v>48</v>
      </c>
      <c r="BW6" s="51">
        <f t="shared" ca="1" si="7"/>
        <v>51.390931797533234</v>
      </c>
      <c r="BX6" s="19">
        <f t="shared" ca="1" si="8"/>
        <v>100.1069178057564</v>
      </c>
      <c r="BY6" s="49">
        <f t="shared" ca="1" si="9"/>
        <v>71.725781873862431</v>
      </c>
      <c r="BZ6" s="49">
        <f t="array" aca="1" ref="BZ6" ca="1">IFERROR(AVERAGE(IF(('1. Database - raw'!BC$7:BE$494&gt;0)*('1. Database - raw'!$AD$7:$AD$494=$A6)*('1. Database - raw'!$AP$7:$AP$494&lt;&gt;Dropdown!$AM$11)*(INDIRECT($Q6,TRUE)=$O6),'1. Database - raw'!BC$7:BE$494)),"")</f>
        <v>79.262938999900967</v>
      </c>
      <c r="CA6" s="264">
        <f t="array" aca="1" ref="CA6" ca="1">IFERROR(_xlfn.STDEV.S(IF(('1. Database - raw'!BC$7:BE$494&gt;0)*('1. Database - raw'!$AD$7:$AD$494=$A6)*('1. Database - raw'!$AP$7:$AP$494&lt;&gt;Dropdown!$AM$11)*(INDIRECT($Q6,TRUE)=$O6),'1. Database - raw'!BC$7:BE$494)),"")</f>
        <v>37.279572021649081</v>
      </c>
      <c r="CB6" s="50">
        <f t="array" aca="1" ref="CB6" ca="1">IFERROR(IF(COUNT(IF(('1. Database - raw'!BC$7:BE$494&gt;0)*('1. Database - raw'!$AD$7:$AD$494=$A6)*('1. Database - raw'!$AP$7:$AP$494&lt;&gt;Dropdown!$AM$11)*(INDIRECT($Q6,TRUE)=$O6),'1. Database - raw'!BC$7:BE$494))&gt;0,COUNT(IF(('1. Database - raw'!BC$7:BE$494&gt;0)*('1. Database - raw'!$AD$7:$AD$494=$A6)*('1. Database - raw'!$AP$7:$AP$494&lt;&gt;Dropdown!$AM$11)*(INDIRECT($Q6,TRUE)=$O6),'1. Database - raw'!BC$7:BE$494)),""),"")</f>
        <v>66</v>
      </c>
      <c r="CC6" s="113">
        <f t="shared" ca="1" si="10"/>
        <v>0.58986448212195641</v>
      </c>
      <c r="CD6" s="102">
        <f t="shared" ca="1" si="11"/>
        <v>0.77650265147054065</v>
      </c>
      <c r="CE6" s="114">
        <f t="shared" ca="1" si="12"/>
        <v>0.6767801226218132</v>
      </c>
      <c r="CF6" s="114">
        <f t="array" aca="1" ref="CF6" ca="1">IFERROR(AVERAGE(IF(('1. Database - raw'!BI$7:BK$494&gt;0)*('1. Database - raw'!$AD$7:$AD$494=$A6)*('1. Database - raw'!$AP$7:$AP$494&lt;&gt;Dropdown!$AM$11)*(INDIRECT($Q6,TRUE)=$O6),'1. Database - raw'!BI$7:BK$494)),"")</f>
        <v>0.70318181818181824</v>
      </c>
      <c r="CG6" s="268">
        <f t="array" aca="1" ref="CG6" ca="1">IFERROR(_xlfn.STDEV.S(IF(('1. Database - raw'!BI$7:BK$494&gt;0)*('1. Database - raw'!$AD$7:$AD$494=$A6)*('1. Database - raw'!$AP$7:$AP$494&lt;&gt;Dropdown!$AM$11)*(INDIRECT($Q6,TRUE)=$O6),'1. Database - raw'!BI$7:BK$494)),"")</f>
        <v>0.198321364548461</v>
      </c>
      <c r="CH6" s="50">
        <f t="array" aca="1" ref="CH6" ca="1">IFERROR(IF(COUNT(IF(('1. Database - raw'!BI$7:BK$494&gt;0)*('1. Database - raw'!$AD$7:$AD$494=$A6)*('1. Database - raw'!$AP$7:$AP$494&lt;&gt;Dropdown!$AM$11)*(INDIRECT($Q6,TRUE)=$O6),'1. Database - raw'!BI$7:BK$494))&gt;0,COUNT(IF(('1. Database - raw'!BI$7:BK$494&gt;0)*('1. Database - raw'!$AD$7:$AD$494=$A6)*('1. Database - raw'!$AP$7:$AP$494&lt;&gt;Dropdown!$AM$11)*(INDIRECT($Q6,TRUE)=$O6),'1. Database - raw'!BI$7:BK$494)),""),"")</f>
        <v>11</v>
      </c>
      <c r="CI6" s="51">
        <f t="shared" ca="1" si="13"/>
        <v>10.89976811629897</v>
      </c>
      <c r="CJ6" s="19">
        <f t="shared" ca="1" si="14"/>
        <v>19.02775438024328</v>
      </c>
      <c r="CK6" s="49">
        <f t="shared" ca="1" si="15"/>
        <v>14.401323221098254</v>
      </c>
      <c r="CL6" s="49">
        <f t="array" aca="1" ref="CL6" ca="1">IFERROR(AVERAGE(IF(('1. Database - raw'!BO$7:BQ$494&gt;0)*('1. Database - raw'!$AD$7:$AD$494=$A6)*(INDIRECT($Q6,TRUE)=$O6),'1. Database - raw'!BO$7:BQ$494)),"")</f>
        <v>15.5</v>
      </c>
      <c r="CM6" s="264">
        <f t="array" aca="1" ref="CM6" ca="1">IFERROR(_xlfn.STDEV.S(IF(('1. Database - raw'!BO$7:BQ$494&gt;0)*('1. Database - raw'!$AD$7:$AD$494=$A6)*(INDIRECT($Q6,TRUE)=$O6),'1. Database - raw'!BO$7:BQ$494)),"")</f>
        <v>6.1689248117750113</v>
      </c>
      <c r="CN6" s="50">
        <f t="array" aca="1" ref="CN6" ca="1">IFERROR(IF(COUNT(IF(('1. Database - raw'!BO$7:BQ$494&gt;0)*('1. Database - raw'!$AD$7:$AD$494=$A6)*(INDIRECT($Q6,TRUE)=$O6),'1. Database - raw'!BO$7:BQ$494))&gt;0,COUNT(IF(('1. Database - raw'!BO$7:BQ$494&gt;0)*('1. Database - raw'!$AD$7:$AD$494=$A6)*(INDIRECT($Q6,TRUE)=$O6),'1. Database - raw'!BO$7:BQ$494)),""),"")</f>
        <v>7</v>
      </c>
      <c r="CO6" s="51" t="str">
        <f t="shared" ca="1" si="16"/>
        <v/>
      </c>
      <c r="CP6" s="19" t="str">
        <f t="shared" ca="1" si="17"/>
        <v/>
      </c>
      <c r="CQ6" s="49" t="str">
        <f t="shared" ca="1" si="18"/>
        <v/>
      </c>
      <c r="CR6" s="49" t="str">
        <f t="array" aca="1" ref="CR6" ca="1">IFERROR(AVERAGE(IF(('1. Database - raw'!BU$7:BW$494&gt;0)*('1. Database - raw'!$AD$7:$AD$494=$A6)*(INDIRECT($Q6,TRUE)=$O6),'1. Database - raw'!BU$7:BW$494)),"")</f>
        <v/>
      </c>
      <c r="CS6" s="264" t="str">
        <f t="array" aca="1" ref="CS6" ca="1">IFERROR(_xlfn.STDEV.S(IF(('1. Database - raw'!BU$7:BW$494&gt;0)*('1. Database - raw'!$AD$7:$AD$494=$A6)*(INDIRECT($Q6,TRUE)=$O6),'1. Database - raw'!BU$7:BW$494)),"")</f>
        <v/>
      </c>
      <c r="CT6" s="50" t="str">
        <f t="array" aca="1" ref="CT6" ca="1">IFERROR(IF(COUNT(IF(('1. Database - raw'!BU$7:BW$494&gt;0)*('1. Database - raw'!$AD$7:$AD$494=$A6)*(INDIRECT($Q6,TRUE)=$O6),'1. Database - raw'!BU$7:BW$494))&gt;0,COUNT(IF(('1. Database - raw'!BU$7:BW$494&gt;0)*('1. Database - raw'!$AD$7:$AD$494=$A6)*(INDIRECT($Q6,TRUE)=$O6),'1. Database - raw'!BU$7:BW$494)),""),"")</f>
        <v/>
      </c>
      <c r="CU6" s="51" t="str">
        <f t="shared" ca="1" si="19"/>
        <v/>
      </c>
      <c r="CV6" s="19" t="str">
        <f t="shared" ca="1" si="20"/>
        <v/>
      </c>
      <c r="CW6" s="49" t="str">
        <f t="shared" ca="1" si="21"/>
        <v/>
      </c>
      <c r="CX6" s="49" t="str">
        <f t="array" aca="1" ref="CX6" ca="1">IFERROR(AVERAGE(IF(('1. Database - raw'!CA$7:CC$494&gt;0)*('1. Database - raw'!$AD$7:$AD$494=$A6)*(INDIRECT($Q6,TRUE)=$O6),'1. Database - raw'!CA$7:CC$494)),"")</f>
        <v/>
      </c>
      <c r="CY6" s="264" t="str">
        <f t="array" aca="1" ref="CY6" ca="1">IFERROR(_xlfn.STDEV.S(IF(('1. Database - raw'!CA$7:CC$494&gt;0)*('1. Database - raw'!$AD$7:$AD$494=$A6)*(INDIRECT($Q6,TRUE)=$O6),'1. Database - raw'!CA$7:CC$494)),"")</f>
        <v/>
      </c>
      <c r="CZ6" s="50" t="str">
        <f t="array" aca="1" ref="CZ6" ca="1">IFERROR(IF(COUNT(IF(('1. Database - raw'!CA$7:CC$494&gt;0)*('1. Database - raw'!$AD$7:$AD$494=$A6)*(INDIRECT($Q6,TRUE)=$O6),'1. Database - raw'!CA$7:CC$494))&gt;0,COUNT(IF(('1. Database - raw'!CA$7:CC$494&gt;0)*('1. Database - raw'!$AD$7:$AD$494=$A6)*(INDIRECT($Q6,TRUE)=$O6),'1. Database - raw'!CA$7:CC$494)),""),"")</f>
        <v/>
      </c>
      <c r="DA6" s="51" t="str">
        <f t="shared" ca="1" si="22"/>
        <v/>
      </c>
      <c r="DB6" s="19" t="str">
        <f t="shared" ca="1" si="23"/>
        <v/>
      </c>
      <c r="DC6" s="49" t="str">
        <f t="shared" ca="1" si="24"/>
        <v/>
      </c>
      <c r="DD6" s="49" t="str">
        <f t="array" aca="1" ref="DD6" ca="1">IFERROR(AVERAGE(IF(('1. Database - raw'!CG$7:CI$494&gt;0)*('1. Database - raw'!$AD$7:$AD$494=$A6)*(INDIRECT($Q6,TRUE)=$O6),'1. Database - raw'!CG$7:CI$494)),"")</f>
        <v/>
      </c>
      <c r="DE6" s="264" t="str">
        <f t="array" aca="1" ref="DE6" ca="1">IFERROR(_xlfn.STDEV.S(IF(('1. Database - raw'!CG$7:CI$494&gt;0)*('1. Database - raw'!$AD$7:$AD$494=$A6)*(INDIRECT($Q6,TRUE)=$O6),'1. Database - raw'!CG$7:CI$494)),"")</f>
        <v/>
      </c>
      <c r="DF6" s="50" t="str">
        <f t="array" aca="1" ref="DF6" ca="1">IFERROR(IF(COUNT(IF(('1. Database - raw'!CG$7:CI$494&gt;0)*('1. Database - raw'!$AD$7:$AD$494=$A6)*(INDIRECT($Q6,TRUE)=$O6),'1. Database - raw'!CG$7:CI$494))&gt;0,COUNT(IF(('1. Database - raw'!CG$7:CI$494&gt;0)*('1. Database - raw'!$AD$7:$AD$494=$A6)*(INDIRECT($Q6,TRUE)=$O6),'1. Database - raw'!CG$7:CI$494)),""),"")</f>
        <v/>
      </c>
      <c r="DG6" s="51" t="str">
        <f t="shared" ca="1" si="25"/>
        <v/>
      </c>
      <c r="DH6" s="19" t="str">
        <f t="shared" ca="1" si="26"/>
        <v/>
      </c>
      <c r="DI6" s="49" t="str">
        <f t="shared" ca="1" si="27"/>
        <v/>
      </c>
      <c r="DJ6" s="49">
        <f t="array" aca="1" ref="DJ6" ca="1">IFERROR(AVERAGE(IF(('1. Database - raw'!CM$7:CO$494&gt;0)*('1. Database - raw'!$AD$7:$AD$494=$A6)*(INDIRECT($Q6,TRUE)=$O6),'1. Database - raw'!CM$7:CO$494)),"")</f>
        <v>49</v>
      </c>
      <c r="DK6" s="264" t="str">
        <f t="array" aca="1" ref="DK6" ca="1">IFERROR(_xlfn.STDEV.S(IF(('1. Database - raw'!CM$7:CO$494&gt;0)*('1. Database - raw'!$AD$7:$AD$494=$A6)*(INDIRECT($Q6,TRUE)=$O6),'1. Database - raw'!CM$7:CO$494)),"")</f>
        <v/>
      </c>
      <c r="DL6" s="50">
        <f t="array" aca="1" ref="DL6" ca="1">IFERROR(IF(COUNT(IF(('1. Database - raw'!CM$7:CO$494&gt;0)*('1. Database - raw'!$AD$7:$AD$494=$A6)*(INDIRECT($Q6,TRUE)=$O6),'1. Database - raw'!CM$7:CO$494))&gt;0,COUNT(IF(('1. Database - raw'!CM$7:CO$494&gt;0)*('1. Database - raw'!$AD$7:$AD$494=$A6)*(INDIRECT($Q6,TRUE)=$O6),'1. Database - raw'!CM$7:CO$494)),""),"")</f>
        <v>1</v>
      </c>
      <c r="DM6" s="51" t="str">
        <f t="shared" ca="1" si="28"/>
        <v/>
      </c>
      <c r="DN6" s="19" t="str">
        <f t="shared" ca="1" si="29"/>
        <v/>
      </c>
      <c r="DO6" s="49" t="str">
        <f t="shared" ca="1" si="30"/>
        <v/>
      </c>
      <c r="DP6" s="49" t="str">
        <f t="array" aca="1" ref="DP6" ca="1">IFERROR(AVERAGE(IF(('1. Database - raw'!CS$7:CU$494&gt;0)*('1. Database - raw'!$AD$7:$AD$494=$A6)*(INDIRECT($Q6,TRUE)=$O6),'1. Database - raw'!CS$7:CU$494)),"")</f>
        <v/>
      </c>
      <c r="DQ6" s="264" t="str">
        <f t="array" aca="1" ref="DQ6" ca="1">IFERROR(_xlfn.STDEV.S(IF(('1. Database - raw'!CS$7:CU$494&gt;0)*('1. Database - raw'!$AD$7:$AD$494=$A6)*(INDIRECT($Q6,TRUE)=$O6),'1. Database - raw'!CS$7:CU$494)),"")</f>
        <v/>
      </c>
      <c r="DR6" s="50" t="str">
        <f t="array" aca="1" ref="DR6" ca="1">IFERROR(IF(COUNT(IF(('1. Database - raw'!CS$7:CU$494&gt;0)*('1. Database - raw'!$AD$7:$AD$494=$A6)*(INDIRECT($Q6,TRUE)=$O6),'1. Database - raw'!CS$7:CU$494))&gt;0,COUNT(IF(('1. Database - raw'!CS$7:CU$494&gt;0)*('1. Database - raw'!$AD$7:$AD$494=$A6)*(INDIRECT($Q6,TRUE)=$O6),'1. Database - raw'!CS$7:CU$494)),""),"")</f>
        <v/>
      </c>
      <c r="DS6" s="51" t="str">
        <f t="shared" ca="1" si="31"/>
        <v/>
      </c>
      <c r="DT6" s="19" t="str">
        <f t="shared" ca="1" si="32"/>
        <v/>
      </c>
      <c r="DU6" s="49" t="str">
        <f t="shared" ca="1" si="33"/>
        <v/>
      </c>
      <c r="DV6" s="49" t="str">
        <f t="array" aca="1" ref="DV6" ca="1">IFERROR(AVERAGE(IF(('1. Database - raw'!CY$7:DA$494&gt;0)*('1. Database - raw'!$AD$7:$AD$494=$A6)*(INDIRECT($Q6,TRUE)=$O6),'1. Database - raw'!CY$7:DA$494)),"")</f>
        <v/>
      </c>
      <c r="DW6" s="264" t="str">
        <f t="array" aca="1" ref="DW6" ca="1">IFERROR(_xlfn.STDEV.S(IF(('1. Database - raw'!CY$7:DA$494&gt;0)*('1. Database - raw'!$AD$7:$AD$494=$A6)*(INDIRECT($Q6,TRUE)=$O6),'1. Database - raw'!CY$7:DA$494)),"")</f>
        <v/>
      </c>
      <c r="DX6" s="50" t="str">
        <f t="array" aca="1" ref="DX6" ca="1">IFERROR(IF(COUNT(IF(('1. Database - raw'!CY$7:DA$494&gt;0)*('1. Database - raw'!$AD$7:$AD$494=$A6)*(INDIRECT($Q6,TRUE)=$O6),'1. Database - raw'!CY$7:DA$494))&gt;0,COUNT(IF(('1. Database - raw'!CY$7:DA$494&gt;0)*('1. Database - raw'!$AD$7:$AD$494=$A6)*(INDIRECT($Q6,TRUE)=$O6),'1. Database - raw'!CY$7:DA$494)),""),"")</f>
        <v/>
      </c>
      <c r="DY6" s="51" t="str">
        <f t="shared" ca="1" si="34"/>
        <v/>
      </c>
      <c r="DZ6" s="19" t="str">
        <f t="shared" ca="1" si="35"/>
        <v/>
      </c>
      <c r="EA6" s="49" t="str">
        <f t="shared" ca="1" si="36"/>
        <v/>
      </c>
      <c r="EB6" s="49" t="str">
        <f t="array" aca="1" ref="EB6" ca="1">IFERROR(AVERAGE(IF(('1. Database - raw'!DE$7:DG$494&gt;0)*('1. Database - raw'!$AD$7:$AD$494=$A6)*(INDIRECT($Q6,TRUE)=$O6),'1. Database - raw'!DE$7:DG$494)),"")</f>
        <v/>
      </c>
      <c r="EC6" s="264" t="str">
        <f t="array" aca="1" ref="EC6" ca="1">IFERROR(_xlfn.STDEV.S(IF(('1. Database - raw'!DE$7:DG$494&gt;0)*('1. Database - raw'!$AD$7:$AD$494=$A6)*(INDIRECT($Q6,TRUE)=$O6),'1. Database - raw'!DE$7:DG$494)),"")</f>
        <v/>
      </c>
      <c r="ED6" s="50" t="str">
        <f t="array" aca="1" ref="ED6" ca="1">IFERROR(IF(COUNT(IF(('1. Database - raw'!DE$7:DG$494&gt;0)*('1. Database - raw'!$AD$7:$AD$494=$A6)*(INDIRECT($Q6,TRUE)=$O6),'1. Database - raw'!DE$7:DG$494))&gt;0,COUNT(IF(('1. Database - raw'!DE$7:DG$494&gt;0)*('1. Database - raw'!$AD$7:$AD$494=$A6)*(INDIRECT($Q6,TRUE)=$O6),'1. Database - raw'!DE$7:DG$494)),""),"")</f>
        <v/>
      </c>
      <c r="EE6" s="113" t="str">
        <f t="shared" ca="1" si="37"/>
        <v/>
      </c>
      <c r="EF6" s="102" t="str">
        <f t="shared" ca="1" si="38"/>
        <v/>
      </c>
      <c r="EG6" s="114" t="str">
        <f t="shared" ca="1" si="39"/>
        <v/>
      </c>
      <c r="EH6" s="114">
        <f t="array" aca="1" ref="EH6" ca="1">IFERROR(AVERAGE(IF(('1. Database - raw'!DK$7:DM$494&gt;0)*('1. Database - raw'!$AD$7:$AD$494=$A6)*(INDIRECT($Q6,TRUE)=$O6),'1. Database - raw'!DK$7:DM$494)),"")</f>
        <v>0.22222222222222221</v>
      </c>
      <c r="EI6" s="268" t="str">
        <f t="array" aca="1" ref="EI6" ca="1">IFERROR(_xlfn.STDEV.S(IF(('1. Database - raw'!DK$7:DM$494&gt;0)*('1. Database - raw'!$AD$7:$AD$494=$A6)*(INDIRECT($Q6,TRUE)=$O6),'1. Database - raw'!DK$7:DM$494)),"")</f>
        <v/>
      </c>
      <c r="EJ6" s="50">
        <f t="array" aca="1" ref="EJ6" ca="1">IFERROR(IF(COUNT(IF(('1. Database - raw'!DK$7:DM$494&gt;0)*('1. Database - raw'!$AD$7:$AD$494=$A6)*(INDIRECT($Q6,TRUE)=$O6),'1. Database - raw'!DK$7:DM$494))&gt;0,COUNT(IF(('1. Database - raw'!DK$7:DM$494&gt;0)*('1. Database - raw'!$AD$7:$AD$494=$A6)*(INDIRECT($Q6,TRUE)=$O6),'1. Database - raw'!DK$7:DM$494)),""),"")</f>
        <v>1</v>
      </c>
      <c r="EK6" s="51">
        <f t="shared" ca="1" si="40"/>
        <v>31.959642384991227</v>
      </c>
      <c r="EL6" s="19">
        <f t="shared" ca="1" si="41"/>
        <v>46.075737551922884</v>
      </c>
      <c r="EM6" s="49">
        <f t="shared" ca="1" si="42"/>
        <v>38.37400285068221</v>
      </c>
      <c r="EN6" s="49">
        <f t="array" aca="1" ref="EN6" ca="1">IFERROR(AVERAGE(IF(('1. Database - raw'!DQ$7:DS$494&gt;0)*('1. Database - raw'!$AD$7:$AD$494=$A6)*(INDIRECT($Q6,TRUE)=$O6),'1. Database - raw'!DQ$7:DS$494)),"")</f>
        <v>40.522608695652167</v>
      </c>
      <c r="EO6" s="264">
        <f t="array" aca="1" ref="EO6" ca="1">IFERROR(_xlfn.STDEV.S(IF(('1. Database - raw'!DQ$7:DS$494&gt;0)*('1. Database - raw'!$AD$7:$AD$494=$A6)*(INDIRECT($Q6,TRUE)=$O6),'1. Database - raw'!DQ$7:DS$494)),"")</f>
        <v>13.748896559988253</v>
      </c>
      <c r="EP6" s="50">
        <f t="array" aca="1" ref="EP6" ca="1">IFERROR(IF(COUNT(IF(('1. Database - raw'!DQ$7:DS$494&gt;0)*('1. Database - raw'!$AD$7:$AD$494=$A6)*(INDIRECT($Q6,TRUE)=$O6),'1. Database - raw'!DQ$7:DS$494))&gt;0,COUNT(IF(('1. Database - raw'!DQ$7:DS$494&gt;0)*('1. Database - raw'!$AD$7:$AD$494=$A6)*(INDIRECT($Q6,TRUE)=$O6),'1. Database - raw'!DQ$7:DS$494)),""),"")</f>
        <v>46</v>
      </c>
      <c r="EQ6" s="51">
        <f t="shared" ca="1" si="43"/>
        <v>26.926876701953535</v>
      </c>
      <c r="ER6" s="19">
        <f t="shared" ca="1" si="44"/>
        <v>37.527177721087433</v>
      </c>
      <c r="ES6" s="49">
        <f t="shared" ca="1" si="45"/>
        <v>31.788200444001529</v>
      </c>
      <c r="ET6" s="49">
        <f t="array" aca="1" ref="ET6" ca="1">IFERROR(AVERAGE(IF(('1. Database - raw'!DW$7:DY$494&gt;0)*('1. Database - raw'!$AD$7:$AD$494=$A6)*(INDIRECT($Q6,TRUE)=$O6),'1. Database - raw'!DW$7:DY$494)),"")</f>
        <v>33.049999999999997</v>
      </c>
      <c r="EU6" s="264">
        <f t="array" aca="1" ref="EU6" ca="1">IFERROR(_xlfn.STDEV.S(IF(('1. Database - raw'!DW$7:DY$494&gt;0)*('1. Database - raw'!$AD$7:$AD$494=$A6)*(INDIRECT($Q6,TRUE)=$O6),'1. Database - raw'!DW$7:DY$494)),"")</f>
        <v>9.404077129982884</v>
      </c>
      <c r="EV6" s="50">
        <f t="array" aca="1" ref="EV6" ca="1">IFERROR(IF(COUNT(IF(('1. Database - raw'!DW$7:DY$494&gt;0)*('1. Database - raw'!$AD$7:$AD$494=$A6)*(INDIRECT($Q6,TRUE)=$O6),'1. Database - raw'!DW$7:DY$494))&gt;0,COUNT(IF(('1. Database - raw'!DW$7:DY$494&gt;0)*('1. Database - raw'!$AD$7:$AD$494=$A6)*(INDIRECT($Q6,TRUE)=$O6),'1. Database - raw'!DW$7:DY$494)),""),"")</f>
        <v>4</v>
      </c>
      <c r="EW6" s="51">
        <f t="shared" ca="1" si="46"/>
        <v>11.162770261311936</v>
      </c>
      <c r="EX6" s="19">
        <f t="shared" ca="1" si="47"/>
        <v>30.081844005599624</v>
      </c>
      <c r="EY6" s="49">
        <f t="shared" ca="1" si="48"/>
        <v>18.324756851623768</v>
      </c>
      <c r="EZ6" s="49">
        <f t="array" aca="1" ref="EZ6" ca="1">IFERROR(AVERAGE(IF(('1. Database - raw'!EC$7:EE$494&gt;0)*('1. Database - raw'!$AD$7:$AD$494=$A6)*(INDIRECT($Q6,TRUE)=$O6),'1. Database - raw'!EC$7:EE$494)),"")</f>
        <v>20.885714285714283</v>
      </c>
      <c r="FA6" s="264">
        <f t="array" aca="1" ref="FA6" ca="1">IFERROR(_xlfn.STDEV.S(IF(('1. Database - raw'!EC$7:EE$494&gt;0)*('1. Database - raw'!$AD$7:$AD$494=$A6)*(INDIRECT($Q6,TRUE)=$O6),'1. Database - raw'!EC$7:EE$494)),"")</f>
        <v>11.421241697151936</v>
      </c>
      <c r="FB6" s="50">
        <f t="array" aca="1" ref="FB6" ca="1">IFERROR(IF(COUNT(IF(('1. Database - raw'!EC$7:EE$494&gt;0)*('1. Database - raw'!$AD$7:$AD$494=$A6)*(INDIRECT($Q6,TRUE)=$O6),'1. Database - raw'!EC$7:EE$494))&gt;0,COUNT(IF(('1. Database - raw'!EC$7:EE$494&gt;0)*('1. Database - raw'!$AD$7:$AD$494=$A6)*(INDIRECT($Q6,TRUE)=$O6),'1. Database - raw'!EC$7:EE$494)),""),"")</f>
        <v>7</v>
      </c>
      <c r="FC6" s="51">
        <f t="shared" ca="1" si="49"/>
        <v>10.194253622743718</v>
      </c>
      <c r="FD6" s="19">
        <f t="shared" ca="1" si="50"/>
        <v>10.203395891876994</v>
      </c>
      <c r="FE6" s="49">
        <f t="shared" ca="1" si="51"/>
        <v>10.198823732914272</v>
      </c>
      <c r="FF6" s="49">
        <f t="array" aca="1" ref="FF6" ca="1">IFERROR(AVERAGE(IF(('1. Database - raw'!EI$7:EK$494&gt;0)*('1. Database - raw'!$AD$7:$AD$494=$A6)*(INDIRECT($Q6,TRUE)=$O6),'1. Database - raw'!EI$7:EK$494)),"")</f>
        <v>10.200000000000001</v>
      </c>
      <c r="FG6" s="264">
        <f t="array" aca="1" ref="FG6" ca="1">IFERROR(_xlfn.STDEV.S(IF(('1. Database - raw'!EI$7:EK$494&gt;0)*('1. Database - raw'!$AD$7:$AD$494=$A6)*(INDIRECT($Q6,TRUE)=$O6),'1. Database - raw'!EI$7:EK$494)),"")</f>
        <v>0.15491933384829704</v>
      </c>
      <c r="FH6" s="50">
        <f t="array" aca="1" ref="FH6" ca="1">IFERROR(IF(COUNT(IF(('1. Database - raw'!EI$7:EK$494&gt;0)*('1. Database - raw'!$AD$7:$AD$494=$A6)*(INDIRECT($Q6,TRUE)=$O6),'1. Database - raw'!EI$7:EK$494))&gt;0,COUNT(IF(('1. Database - raw'!EI$7:EK$494&gt;0)*('1. Database - raw'!$AD$7:$AD$494=$A6)*(INDIRECT($Q6,TRUE)=$O6),'1. Database - raw'!EI$7:EK$494)),""),"")</f>
        <v>6</v>
      </c>
      <c r="FI6" s="51">
        <f t="shared" ca="1" si="52"/>
        <v>1.2810790726438324</v>
      </c>
      <c r="FJ6" s="19">
        <f t="shared" ca="1" si="53"/>
        <v>2.6019731369541095</v>
      </c>
      <c r="FK6" s="49">
        <f t="shared" ca="1" si="54"/>
        <v>1.8257418583505538</v>
      </c>
      <c r="FL6" s="49">
        <f t="array" aca="1" ref="FL6" ca="1">IFERROR(AVERAGE(IF(('1. Database - raw'!EO$7:EQ$494&gt;0)*('1. Database - raw'!$AD$7:$AD$494=$A6)*(INDIRECT($Q6,TRUE)=$O6),'1. Database - raw'!EO$7:EQ$494)),"")</f>
        <v>2</v>
      </c>
      <c r="FM6" s="264">
        <f t="array" aca="1" ref="FM6" ca="1">IFERROR(_xlfn.STDEV.S(IF(('1. Database - raw'!EO$7:EQ$494&gt;0)*('1. Database - raw'!$AD$7:$AD$494=$A6)*(INDIRECT($Q6,TRUE)=$O6),'1. Database - raw'!EO$7:EQ$494)),"")</f>
        <v>0.89442719099991586</v>
      </c>
      <c r="FN6" s="50">
        <f t="array" aca="1" ref="FN6" ca="1">IFERROR(IF(COUNT(IF(('1. Database - raw'!EO$7:EQ$494&gt;0)*('1. Database - raw'!$AD$7:$AD$494=$A6)*(INDIRECT($Q6,TRUE)=$O6),'1. Database - raw'!EO$7:EQ$494))&gt;0,COUNT(IF(('1. Database - raw'!EO$7:EQ$494&gt;0)*('1. Database - raw'!$AD$7:$AD$494=$A6)*(INDIRECT($Q6,TRUE)=$O6),'1. Database - raw'!EO$7:EQ$494)),""),"")</f>
        <v>6</v>
      </c>
      <c r="FO6" s="51" t="str">
        <f t="shared" ca="1" si="55"/>
        <v/>
      </c>
      <c r="FP6" s="19" t="str">
        <f t="shared" ca="1" si="56"/>
        <v/>
      </c>
      <c r="FQ6" s="49" t="str">
        <f t="shared" ca="1" si="57"/>
        <v/>
      </c>
      <c r="FR6" s="49">
        <f t="array" aca="1" ref="FR6" ca="1">IFERROR(AVERAGE(IF(('1. Database - raw'!EU$7:EW$494&gt;0)*('1. Database - raw'!$AD$7:$AD$494=$A6)*(INDIRECT($Q6,TRUE)=$O6),'1. Database - raw'!EU$7:EW$494)),"")</f>
        <v>18</v>
      </c>
      <c r="FS6" s="264" t="str">
        <f t="array" aca="1" ref="FS6" ca="1">IFERROR(_xlfn.STDEV.S(IF(('1. Database - raw'!EU$7:EW$494&gt;0)*('1. Database - raw'!$AD$7:$AD$494=$A6)*(INDIRECT($Q6,TRUE)=$O6),'1. Database - raw'!EU$7:EW$494)),"")</f>
        <v/>
      </c>
      <c r="FT6" s="50">
        <f t="array" aca="1" ref="FT6" ca="1">IFERROR(IF(COUNT(IF(('1. Database - raw'!EU$7:EW$494&gt;0)*('1. Database - raw'!$AD$7:$AD$494=$A6)*(INDIRECT($Q6,TRUE)=$O6),'1. Database - raw'!EU$7:EW$494))&gt;0,COUNT(IF(('1. Database - raw'!EU$7:EW$494&gt;0)*('1. Database - raw'!$AD$7:$AD$494=$A6)*(INDIRECT($Q6,TRUE)=$O6),'1. Database - raw'!EU$7:EW$494)),""),"")</f>
        <v>1</v>
      </c>
      <c r="FU6" s="51">
        <f t="shared" ca="1" si="58"/>
        <v>4.9999999999999991</v>
      </c>
      <c r="FV6" s="19">
        <f t="shared" ca="1" si="59"/>
        <v>4.9999999999999991</v>
      </c>
      <c r="FW6" s="49">
        <f t="shared" ca="1" si="60"/>
        <v>4.9999999999999991</v>
      </c>
      <c r="FX6" s="49">
        <f t="array" aca="1" ref="FX6" ca="1">IFERROR(AVERAGE(IF(('1. Database - raw'!FA$7:FC$494&gt;0)*('1. Database - raw'!$AD$7:$AD$494=$A6)*(INDIRECT($Q6,TRUE)=$O6),'1. Database - raw'!FA$7:FC$494)),"")</f>
        <v>5</v>
      </c>
      <c r="FY6" s="264">
        <f t="array" aca="1" ref="FY6" ca="1">IFERROR(_xlfn.STDEV.S(IF(('1. Database - raw'!FA$7:FC$494&gt;0)*('1. Database - raw'!$AD$7:$AD$494=$A6)*(INDIRECT($Q6,TRUE)=$O6),'1. Database - raw'!FA$7:FC$494)),"")</f>
        <v>0</v>
      </c>
      <c r="FZ6" s="50">
        <f t="array" aca="1" ref="FZ6" ca="1">IFERROR(IF(COUNT(IF(('1. Database - raw'!FA$7:FC$494&gt;0)*('1. Database - raw'!$AD$7:$AD$494=$A6)*(INDIRECT($Q6,TRUE)=$O6),'1. Database - raw'!FA$7:FC$494))&gt;0,COUNT(IF(('1. Database - raw'!FA$7:FC$494&gt;0)*('1. Database - raw'!$AD$7:$AD$494=$A6)*(INDIRECT($Q6,TRUE)=$O6),'1. Database - raw'!FA$7:FC$494)),""),"")</f>
        <v>2</v>
      </c>
      <c r="GA6" s="51">
        <f t="shared" ca="1" si="61"/>
        <v>7.9999999999999982</v>
      </c>
      <c r="GB6" s="19">
        <f t="shared" ca="1" si="62"/>
        <v>7.9999999999999982</v>
      </c>
      <c r="GC6" s="49">
        <f t="shared" ca="1" si="63"/>
        <v>7.9999999999999982</v>
      </c>
      <c r="GD6" s="49">
        <f t="array" aca="1" ref="GD6" ca="1">IFERROR(AVERAGE(IF(('1. Database - raw'!FG$7:FI$494&gt;0)*('1. Database - raw'!$AD$7:$AD$494=$A6)*(INDIRECT($Q6,TRUE)=$O6),'1. Database - raw'!FG$7:FI$494)),"")</f>
        <v>8</v>
      </c>
      <c r="GE6" s="264">
        <f t="array" aca="1" ref="GE6" ca="1">IFERROR(_xlfn.STDEV.S(IF(('1. Database - raw'!FG$7:FI$494&gt;0)*('1. Database - raw'!$AD$7:$AD$494=$A6)*(INDIRECT($Q6,TRUE)=$O6),'1. Database - raw'!FG$7:FI$494)),"")</f>
        <v>0</v>
      </c>
      <c r="GF6" s="50">
        <f t="array" aca="1" ref="GF6" ca="1">IFERROR(IF(COUNT(IF(('1. Database - raw'!FG$7:FI$494&gt;0)*('1. Database - raw'!$AD$7:$AD$494=$A6)*(INDIRECT($Q6,TRUE)=$O6),'1. Database - raw'!FG$7:FI$494))&gt;0,COUNT(IF(('1. Database - raw'!FG$7:FI$494&gt;0)*('1. Database - raw'!$AD$7:$AD$494=$A6)*(INDIRECT($Q6,TRUE)=$O6),'1. Database - raw'!FG$7:FI$494)),""),"")</f>
        <v>2</v>
      </c>
      <c r="GG6" s="51">
        <f t="shared" ca="1" si="64"/>
        <v>4.9999999999999991</v>
      </c>
      <c r="GH6" s="19">
        <f t="shared" ca="1" si="65"/>
        <v>4.9999999999999991</v>
      </c>
      <c r="GI6" s="49">
        <f t="shared" ca="1" si="66"/>
        <v>4.9999999999999991</v>
      </c>
      <c r="GJ6" s="49">
        <f t="array" aca="1" ref="GJ6" ca="1">IFERROR(AVERAGE(IF(('1. Database - raw'!FM$7:FO$494&gt;0)*('1. Database - raw'!$AD$7:$AD$494=$A6)*(INDIRECT($Q6,TRUE)=$O6),'1. Database - raw'!FM$7:FO$494)),"")</f>
        <v>5</v>
      </c>
      <c r="GK6" s="264">
        <f t="array" aca="1" ref="GK6" ca="1">IFERROR(_xlfn.STDEV.S(IF(('1. Database - raw'!FM$7:FO$494&gt;0)*('1. Database - raw'!$AD$7:$AD$494=$A6)*(INDIRECT($Q6,TRUE)=$O6),'1. Database - raw'!FM$7:FO$494)),"")</f>
        <v>0</v>
      </c>
      <c r="GL6" s="50">
        <f t="array" aca="1" ref="GL6" ca="1">IFERROR(IF(COUNT(IF(('1. Database - raw'!FM$7:FO$494&gt;0)*('1. Database - raw'!$AD$7:$AD$494=$A6)*(INDIRECT($Q6,TRUE)=$O6),'1. Database - raw'!FM$7:FO$494))&gt;0,COUNT(IF(('1. Database - raw'!FM$7:FO$494&gt;0)*('1. Database - raw'!$AD$7:$AD$494=$A6)*(INDIRECT($Q6,TRUE)=$O6),'1. Database - raw'!FM$7:FO$494)),""),"")</f>
        <v>2</v>
      </c>
      <c r="GM6" s="51">
        <f t="shared" ca="1" si="67"/>
        <v>49.9298161779206</v>
      </c>
      <c r="GN6" s="19">
        <f t="shared" ca="1" si="68"/>
        <v>93.101677664730516</v>
      </c>
      <c r="GO6" s="49">
        <f t="shared" ca="1" si="69"/>
        <v>68.180273185548401</v>
      </c>
      <c r="GP6" s="49">
        <f t="array" aca="1" ref="GP6" ca="1">IFERROR(AVERAGE(IF(('1. Database - raw'!FS$7:FU$494&gt;0)*('1. Database - raw'!$AD$7:$AD$494=$A6)*(INDIRECT($Q6,TRUE)=$O6),'1. Database - raw'!FS$7:FU$494)),"")</f>
        <v>74.726206896551716</v>
      </c>
      <c r="GQ6" s="264">
        <f t="array" aca="1" ref="GQ6" ca="1">IFERROR(_xlfn.STDEV.S(IF(('1. Database - raw'!FS$7:FU$494&gt;0)*('1. Database - raw'!$AD$7:$AD$494=$A6)*(INDIRECT($Q6,TRUE)=$O6),'1. Database - raw'!FS$7:FU$494)),"")</f>
        <v>33.521694485628387</v>
      </c>
      <c r="GR6" s="50">
        <f t="array" aca="1" ref="GR6" ca="1">IFERROR(IF(COUNT(IF(('1. Database - raw'!FS$7:FU$494&gt;0)*('1. Database - raw'!$AD$7:$AD$494=$A6)*(INDIRECT($Q6,TRUE)=$O6),'1. Database - raw'!FS$7:FU$494))&gt;0,COUNT(IF(('1. Database - raw'!FS$7:FU$494&gt;0)*('1. Database - raw'!$AD$7:$AD$494=$A6)*(INDIRECT($Q6,TRUE)=$O6),'1. Database - raw'!FS$7:FU$494)),""),"")</f>
        <v>29</v>
      </c>
      <c r="GS6" s="51" t="str">
        <f t="shared" ca="1" si="70"/>
        <v/>
      </c>
      <c r="GT6" s="19" t="str">
        <f t="shared" ca="1" si="71"/>
        <v/>
      </c>
      <c r="GU6" s="49" t="str">
        <f t="shared" ca="1" si="72"/>
        <v/>
      </c>
      <c r="GV6" s="49">
        <f t="array" aca="1" ref="GV6" ca="1">IFERROR(AVERAGE(IF(('1. Database - raw'!FY$7:GA$494&gt;0)*('1. Database - raw'!$AD$7:$AD$494=$A6)*(INDIRECT($Q6,TRUE)=$O6),'1. Database - raw'!FY$7:GA$494)),"")</f>
        <v>42.2</v>
      </c>
      <c r="GW6" s="264" t="str">
        <f t="array" aca="1" ref="GW6" ca="1">IFERROR(_xlfn.STDEV.S(IF(('1. Database - raw'!FY$7:GA$494&gt;0)*('1. Database - raw'!$AD$7:$AD$494=$A6)*(INDIRECT($Q6,TRUE)=$O6),'1. Database - raw'!FY$7:GA$494)),"")</f>
        <v/>
      </c>
      <c r="GX6" s="50">
        <f t="array" aca="1" ref="GX6" ca="1">IFERROR(IF(COUNT(IF(('1. Database - raw'!FY$7:GA$494&gt;0)*('1. Database - raw'!$AD$7:$AD$494=$A6)*(INDIRECT($Q6,TRUE)=$O6),'1. Database - raw'!FY$7:GA$494))&gt;0,COUNT(IF(('1. Database - raw'!FY$7:GA$494&gt;0)*('1. Database - raw'!$AD$7:$AD$494=$A6)*(INDIRECT($Q6,TRUE)=$O6),'1. Database - raw'!FY$7:GA$494)),""),"")</f>
        <v>1</v>
      </c>
      <c r="GY6" s="51" t="str">
        <f t="shared" ca="1" si="73"/>
        <v/>
      </c>
      <c r="GZ6" s="19" t="str">
        <f t="shared" ca="1" si="74"/>
        <v/>
      </c>
      <c r="HA6" s="49" t="str">
        <f t="shared" ca="1" si="75"/>
        <v/>
      </c>
      <c r="HB6" s="49" t="str">
        <f t="array" aca="1" ref="HB6" ca="1">IFERROR(AVERAGE(IF(('1. Database - raw'!GE$7:GG$494&gt;0)*('1. Database - raw'!$AD$7:$AD$494=$A6)*(INDIRECT($Q6,TRUE)=$O6),'1. Database - raw'!GE$7:GG$494)),"")</f>
        <v/>
      </c>
      <c r="HC6" s="264" t="str">
        <f t="array" aca="1" ref="HC6" ca="1">IFERROR(_xlfn.STDEV.S(IF(('1. Database - raw'!GE$7:GG$494&gt;0)*('1. Database - raw'!$AD$7:$AD$494=$A6)*(INDIRECT($Q6,TRUE)=$O6),'1. Database - raw'!GE$7:GG$494)),"")</f>
        <v/>
      </c>
      <c r="HD6" s="50" t="str">
        <f t="array" aca="1" ref="HD6" ca="1">IFERROR(IF(COUNT(IF(('1. Database - raw'!GE$7:GG$494&gt;0)*('1. Database - raw'!$AD$7:$AD$494=$A6)*(INDIRECT($Q6,TRUE)=$O6),'1. Database - raw'!GE$7:GG$494))&gt;0,COUNT(IF(('1. Database - raw'!GE$7:GG$494&gt;0)*('1. Database - raw'!$AD$7:$AD$494=$A6)*(INDIRECT($Q6,TRUE)=$O6),'1. Database - raw'!GE$7:GG$494)),""),"")</f>
        <v/>
      </c>
      <c r="HE6" s="51" t="str">
        <f t="shared" ca="1" si="76"/>
        <v/>
      </c>
      <c r="HF6" s="19" t="str">
        <f t="shared" ca="1" si="77"/>
        <v/>
      </c>
      <c r="HG6" s="49" t="str">
        <f t="shared" ca="1" si="78"/>
        <v/>
      </c>
      <c r="HH6" s="49" t="str">
        <f t="array" aca="1" ref="HH6" ca="1">IFERROR(AVERAGE(IF(('1. Database - raw'!GK$7:GM$494&gt;0)*('1. Database - raw'!$AD$7:$AD$494=$A6)*(INDIRECT($Q6,TRUE)=$O6),'1. Database - raw'!GK$7:GM$494)),"")</f>
        <v/>
      </c>
      <c r="HI6" s="264" t="str">
        <f t="array" aca="1" ref="HI6" ca="1">IFERROR(_xlfn.STDEV.S(IF(('1. Database - raw'!GK$7:GM$494&gt;0)*('1. Database - raw'!$AD$7:$AD$494=$A6)*(INDIRECT($Q6,TRUE)=$O6),'1. Database - raw'!GK$7:GM$494)),"")</f>
        <v/>
      </c>
      <c r="HJ6" s="50" t="str">
        <f t="array" aca="1" ref="HJ6" ca="1">IFERROR(IF(COUNT(IF(('1. Database - raw'!GK$7:GM$494&gt;0)*('1. Database - raw'!$AD$7:$AD$494=$A6)*(INDIRECT($Q6,TRUE)=$O6),'1. Database - raw'!GK$7:GM$494))&gt;0,COUNT(IF(('1. Database - raw'!GK$7:GM$494&gt;0)*('1. Database - raw'!$AD$7:$AD$494=$A6)*(INDIRECT($Q6,TRUE)=$O6),'1. Database - raw'!GK$7:GM$494)),""),"")</f>
        <v/>
      </c>
      <c r="HK6" s="51" t="str">
        <f t="shared" ca="1" si="79"/>
        <v/>
      </c>
      <c r="HL6" s="19" t="str">
        <f t="shared" ca="1" si="80"/>
        <v/>
      </c>
      <c r="HM6" s="49" t="str">
        <f t="shared" ca="1" si="81"/>
        <v/>
      </c>
      <c r="HN6" s="49" t="str">
        <f t="array" aca="1" ref="HN6" ca="1">IFERROR(AVERAGE(IF(('1. Database - raw'!GQ$7:GS$494&gt;0)*('1. Database - raw'!$AD$7:$AD$494=$A6)*(INDIRECT($Q6,TRUE)=$O6),'1. Database - raw'!GQ$7:GS$494)),"")</f>
        <v/>
      </c>
      <c r="HO6" s="264" t="str">
        <f t="array" aca="1" ref="HO6" ca="1">IFERROR(_xlfn.STDEV.S(IF(('1. Database - raw'!GQ$7:GS$494&gt;0)*('1. Database - raw'!$AD$7:$AD$494=$A6)*(INDIRECT($Q6,TRUE)=$O6),'1. Database - raw'!GQ$7:GS$494)),"")</f>
        <v/>
      </c>
      <c r="HP6" s="50" t="str">
        <f t="array" aca="1" ref="HP6" ca="1">IFERROR(IF(COUNT(IF(('1. Database - raw'!GQ$7:GS$494&gt;0)*('1. Database - raw'!$AD$7:$AD$494=$A6)*(INDIRECT($Q6,TRUE)=$O6),'1. Database - raw'!GQ$7:GS$494))&gt;0,COUNT(IF(('1. Database - raw'!GQ$7:GS$494&gt;0)*('1. Database - raw'!$AD$7:$AD$494=$A6)*(INDIRECT($Q6,TRUE)=$O6),'1. Database - raw'!GQ$7:GS$494)),""),"")</f>
        <v/>
      </c>
      <c r="HQ6" s="51" t="str">
        <f t="shared" ca="1" si="82"/>
        <v/>
      </c>
      <c r="HR6" s="19" t="str">
        <f t="shared" ca="1" si="83"/>
        <v/>
      </c>
      <c r="HS6" s="49" t="str">
        <f t="shared" ca="1" si="84"/>
        <v/>
      </c>
      <c r="HT6" s="49" t="str">
        <f t="array" aca="1" ref="HT6" ca="1">IFERROR(AVERAGE(IF(('1. Database - raw'!GW$7:GY$494&gt;0)*('1. Database - raw'!$AD$7:$AD$494=$A6)*(INDIRECT($Q6,TRUE)=$O6),'1. Database - raw'!GW$7:GY$494)),"")</f>
        <v/>
      </c>
      <c r="HU6" s="264" t="str">
        <f t="array" aca="1" ref="HU6" ca="1">IFERROR(_xlfn.STDEV.S(IF(('1. Database - raw'!GW$7:GY$494&gt;0)*('1. Database - raw'!$AD$7:$AD$494=$A6)*(INDIRECT($Q6,TRUE)=$O6),'1. Database - raw'!GW$7:GY$494)),"")</f>
        <v/>
      </c>
      <c r="HV6" s="50" t="str">
        <f t="array" aca="1" ref="HV6" ca="1">IFERROR(IF(COUNT(IF(('1. Database - raw'!GW$7:GY$494&gt;0)*('1. Database - raw'!$AD$7:$AD$494=$A6)*(INDIRECT($Q6,TRUE)=$O6),'1. Database - raw'!GW$7:GY$494))&gt;0,COUNT(IF(('1. Database - raw'!GW$7:GY$494&gt;0)*('1. Database - raw'!$AD$7:$AD$494=$A6)*(INDIRECT($Q6,TRUE)=$O6),'1. Database - raw'!GW$7:GY$494)),""),"")</f>
        <v/>
      </c>
      <c r="HW6" s="51" t="str">
        <f t="shared" ca="1" si="85"/>
        <v/>
      </c>
      <c r="HX6" s="19" t="str">
        <f t="shared" ca="1" si="86"/>
        <v/>
      </c>
      <c r="HY6" s="49" t="str">
        <f t="shared" ca="1" si="87"/>
        <v/>
      </c>
      <c r="HZ6" s="49" t="str">
        <f t="array" aca="1" ref="HZ6" ca="1">IFERROR(AVERAGE(IF(('1. Database - raw'!HC$7:HE$494&gt;0)*('1. Database - raw'!$AD$7:$AD$494=$A6)*(INDIRECT($Q6,TRUE)=$O6),'1. Database - raw'!HC$7:HE$494)),"")</f>
        <v/>
      </c>
      <c r="IA6" s="264" t="str">
        <f t="array" aca="1" ref="IA6" ca="1">IFERROR(_xlfn.STDEV.S(IF(('1. Database - raw'!HC$7:HE$494&gt;0)*('1. Database - raw'!$AD$7:$AD$494=$A6)*(INDIRECT($Q6,TRUE)=$O6),'1. Database - raw'!HC$7:HE$494)),"")</f>
        <v/>
      </c>
      <c r="IB6" s="50" t="str">
        <f t="array" aca="1" ref="IB6" ca="1">IFERROR(IF(COUNT(IF(('1. Database - raw'!HC$7:HE$494&gt;0)*('1. Database - raw'!$AD$7:$AD$494=$A6)*(INDIRECT($Q6,TRUE)=$O6),'1. Database - raw'!HC$7:HE$494))&gt;0,COUNT(IF(('1. Database - raw'!HC$7:HE$494&gt;0)*('1. Database - raw'!$AD$7:$AD$494=$A6)*(INDIRECT($Q6,TRUE)=$O6),'1. Database - raw'!HC$7:HE$494)),""),"")</f>
        <v/>
      </c>
      <c r="IC6" s="51" t="str">
        <f t="shared" ca="1" si="88"/>
        <v/>
      </c>
      <c r="ID6" s="19" t="str">
        <f t="shared" ca="1" si="89"/>
        <v/>
      </c>
      <c r="IE6" s="49" t="str">
        <f t="shared" ca="1" si="90"/>
        <v/>
      </c>
      <c r="IF6" s="49" t="str">
        <f t="array" aca="1" ref="IF6" ca="1">IFERROR(AVERAGE(IF(('1. Database - raw'!HI$7:HK$494&gt;0)*('1. Database - raw'!$AD$7:$AD$494=$A6)*(INDIRECT($Q6,TRUE)=$O6),'1. Database - raw'!HI$7:HK$494)),"")</f>
        <v/>
      </c>
      <c r="IG6" s="264" t="str">
        <f t="array" aca="1" ref="IG6" ca="1">IFERROR(_xlfn.STDEV.S(IF(('1. Database - raw'!HI$7:HK$494&gt;0)*('1. Database - raw'!$AD$7:$AD$494=$A6)*(INDIRECT($Q6,TRUE)=$O6),'1. Database - raw'!HI$7:HK$494)),"")</f>
        <v/>
      </c>
      <c r="IH6" s="50" t="str">
        <f t="array" aca="1" ref="IH6" ca="1">IFERROR(IF(COUNT(IF(('1. Database - raw'!HI$7:HK$494&gt;0)*('1. Database - raw'!$AD$7:$AD$494=$A6)*(INDIRECT($Q6,TRUE)=$O6),'1. Database - raw'!HI$7:HK$494))&gt;0,COUNT(IF(('1. Database - raw'!HI$7:HK$494&gt;0)*('1. Database - raw'!$AD$7:$AD$494=$A6)*(INDIRECT($Q6,TRUE)=$O6),'1. Database - raw'!HI$7:HK$494)),""),"")</f>
        <v/>
      </c>
      <c r="II6" s="51" t="str">
        <f t="shared" ca="1" si="91"/>
        <v/>
      </c>
      <c r="IJ6" s="19" t="str">
        <f t="shared" ca="1" si="92"/>
        <v/>
      </c>
      <c r="IK6" s="49" t="str">
        <f t="shared" ca="1" si="93"/>
        <v/>
      </c>
      <c r="IL6" s="49" t="str">
        <f t="array" aca="1" ref="IL6" ca="1">IFERROR(AVERAGE(IF(('1. Database - raw'!HO$7:HQ$494&gt;0)*('1. Database - raw'!$AD$7:$AD$494=$A6)*(INDIRECT($Q6,TRUE)=$O6),'1. Database - raw'!HO$7:HQ$494)),"")</f>
        <v/>
      </c>
      <c r="IM6" s="264" t="str">
        <f t="array" aca="1" ref="IM6" ca="1">IFERROR(_xlfn.STDEV.S(IF(('1. Database - raw'!HO$7:HQ$494&gt;0)*('1. Database - raw'!$AD$7:$AD$494=$A6)*(INDIRECT($Q6,TRUE)=$O6),'1. Database - raw'!HO$7:HQ$494)),"")</f>
        <v/>
      </c>
      <c r="IN6" s="50" t="str">
        <f t="array" aca="1" ref="IN6" ca="1">IFERROR(IF(COUNT(IF(('1. Database - raw'!HO$7:HQ$494&gt;0)*('1. Database - raw'!$AD$7:$AD$494=$A6)*(INDIRECT($Q6,TRUE)=$O6),'1. Database - raw'!HO$7:HQ$494))&gt;0,COUNT(IF(('1. Database - raw'!HO$7:HQ$494&gt;0)*('1. Database - raw'!$AD$7:$AD$494=$A6)*(INDIRECT($Q6,TRUE)=$O6),'1. Database - raw'!HO$7:HQ$494)),""),"")</f>
        <v/>
      </c>
      <c r="IO6" s="51">
        <f t="shared" ca="1" si="94"/>
        <v>42.764141939425905</v>
      </c>
      <c r="IP6" s="19">
        <f t="shared" ca="1" si="95"/>
        <v>56.322852958527008</v>
      </c>
      <c r="IQ6" s="49">
        <f t="shared" ca="1" si="96"/>
        <v>49.077474245847888</v>
      </c>
      <c r="IR6" s="49">
        <f t="array" aca="1" ref="IR6" ca="1">IFERROR(AVERAGE(IF(('1. Database - raw'!HU$7:HW$494&gt;0)*('1. Database - raw'!$AD$7:$AD$494=$A6)*(INDIRECT($Q6,TRUE)=$O6),'1. Database - raw'!HU$7:HW$494)),"")</f>
        <v>51.023076923076921</v>
      </c>
      <c r="IS6" s="264">
        <f t="array" aca="1" ref="IS6" ca="1">IFERROR(_xlfn.STDEV.S(IF(('1. Database - raw'!HU$7:HW$494&gt;0)*('1. Database - raw'!$AD$7:$AD$494=$A6)*(INDIRECT($Q6,TRUE)=$O6),'1. Database - raw'!HU$7:HW$494)),"")</f>
        <v>14.508741838753284</v>
      </c>
      <c r="IT6" s="50">
        <f t="array" aca="1" ref="IT6" ca="1">IFERROR(IF(COUNT(IF(('1. Database - raw'!HU$7:HW$494&gt;0)*('1. Database - raw'!$AD$7:$AD$494=$A6)*(INDIRECT($Q6,TRUE)=$O6),'1. Database - raw'!HU$7:HW$494))&gt;0,COUNT(IF(('1. Database - raw'!HU$7:HW$494&gt;0)*('1. Database - raw'!$AD$7:$AD$494=$A6)*(INDIRECT($Q6,TRUE)=$O6),'1. Database - raw'!HU$7:HW$494)),""),"")</f>
        <v>13</v>
      </c>
      <c r="IU6" s="51">
        <f t="shared" ca="1" si="97"/>
        <v>137.58325989710207</v>
      </c>
      <c r="IV6" s="19">
        <f t="shared" ca="1" si="98"/>
        <v>201.39157748971365</v>
      </c>
      <c r="IW6" s="49">
        <f t="shared" ca="1" si="99"/>
        <v>166.45753136116926</v>
      </c>
      <c r="IX6" s="49">
        <f t="array" aca="1" ref="IX6" ca="1">IFERROR(AVERAGE(IF(('1. Database - raw'!IA$7:IC$494&gt;0)*('1. Database - raw'!$AD$7:$AD$494=$A6)*(INDIRECT($Q6,TRUE)=$O6),'1. Database - raw'!IA$7:IC$494)),"")</f>
        <v>173.33333333333334</v>
      </c>
      <c r="IY6" s="264">
        <f t="array" aca="1" ref="IY6" ca="1">IFERROR(_xlfn.STDEV.S(IF(('1. Database - raw'!IA$7:IC$494&gt;0)*('1. Database - raw'!$AD$7:$AD$494=$A6)*(INDIRECT($Q6,TRUE)=$O6),'1. Database - raw'!IA$7:IC$494)),"")</f>
        <v>50.332229568471689</v>
      </c>
      <c r="IZ6" s="50">
        <f t="array" aca="1" ref="IZ6" ca="1">IFERROR(IF(COUNT(IF(('1. Database - raw'!IA$7:IC$494&gt;0)*('1. Database - raw'!$AD$7:$AD$494=$A6)*(INDIRECT($Q6,TRUE)=$O6),'1. Database - raw'!IA$7:IC$494))&gt;0,COUNT(IF(('1. Database - raw'!IA$7:IC$494&gt;0)*('1. Database - raw'!$AD$7:$AD$494=$A6)*(INDIRECT($Q6,TRUE)=$O6),'1. Database - raw'!IA$7:IC$494)),""),"")</f>
        <v>3</v>
      </c>
      <c r="JA6" s="51">
        <f t="shared" ca="1" si="100"/>
        <v>89.107774142669413</v>
      </c>
      <c r="JB6" s="19">
        <f t="shared" ca="1" si="101"/>
        <v>124.99588152530487</v>
      </c>
      <c r="JC6" s="49">
        <f t="shared" ca="1" si="102"/>
        <v>105.53721987867944</v>
      </c>
      <c r="JD6" s="49">
        <f t="array" aca="1" ref="JD6" ca="1">IFERROR(AVERAGE(IF(('1. Database - raw'!IG$7:II$494&gt;0)*('1. Database - raw'!$AD$7:$AD$494=$A6)*(INDIRECT($Q6,TRUE)=$O6),'1. Database - raw'!IG$7:II$494)),"")</f>
        <v>109.81</v>
      </c>
      <c r="JE6" s="264">
        <f t="array" aca="1" ref="JE6" ca="1">IFERROR(_xlfn.STDEV.S(IF(('1. Database - raw'!IG$7:II$494&gt;0)*('1. Database - raw'!$AD$7:$AD$494=$A6)*(INDIRECT($Q6,TRUE)=$O6),'1. Database - raw'!IG$7:II$494)),"")</f>
        <v>31.561755337750146</v>
      </c>
      <c r="JF6" s="50">
        <f t="array" aca="1" ref="JF6" ca="1">IFERROR(IF(COUNT(IF(('1. Database - raw'!IG$7:II$494&gt;0)*('1. Database - raw'!$AD$7:$AD$494=$A6)*(INDIRECT($Q6,TRUE)=$O6),'1. Database - raw'!IG$7:II$494))&gt;0,COUNT(IF(('1. Database - raw'!IG$7:II$494&gt;0)*('1. Database - raw'!$AD$7:$AD$494=$A6)*(INDIRECT($Q6,TRUE)=$O6),'1. Database - raw'!IG$7:II$494)),""),"")</f>
        <v>4</v>
      </c>
      <c r="JG6" s="143">
        <f t="shared" ca="1" si="103"/>
        <v>4.799841907671123</v>
      </c>
      <c r="JH6" s="146">
        <f t="shared" ca="1" si="104"/>
        <v>9.3881310573292822</v>
      </c>
      <c r="JI6" s="144">
        <f t="shared" ca="1" si="105"/>
        <v>6.7127896498905653</v>
      </c>
      <c r="JJ6" s="144">
        <f t="array" aca="1" ref="JJ6" ca="1">IFERROR(AVERAGE(IF(('1. Database - raw'!IM$7:IO$494&gt;0)*('1. Database - raw'!$AD$7:$AD$494=$A6)*(INDIRECT($Q6,TRUE)=$O6),'1. Database - raw'!IM$7:IO$494)),"")</f>
        <v>7.4074074074074074</v>
      </c>
      <c r="JK6" s="276">
        <f t="array" aca="1" ref="JK6" ca="1">IFERROR(_xlfn.STDEV.S(IF(('1. Database - raw'!IM$7:IO$494&gt;0)*('1. Database - raw'!$AD$7:$AD$494=$A6)*(INDIRECT($Q6,TRUE)=$O6),'1. Database - raw'!IM$7:IO$494)),"")</f>
        <v>3.4558629614619494</v>
      </c>
      <c r="JL6" s="50">
        <f t="array" aca="1" ref="JL6" ca="1">IFERROR(IF(COUNT(IF(('1. Database - raw'!IM$7:IO$494&gt;0)*('1. Database - raw'!$AD$7:$AD$494=$A6)*(INDIRECT($Q6,TRUE)=$O6),'1. Database - raw'!IM$7:IO$494))&gt;0,COUNT(IF(('1. Database - raw'!IM$7:IO$494&gt;0)*('1. Database - raw'!$AD$7:$AD$494=$A6)*(INDIRECT($Q6,TRUE)=$O6),'1. Database - raw'!IM$7:IO$494)),""),"")</f>
        <v>27</v>
      </c>
      <c r="JM6" s="143" t="str">
        <f t="shared" ca="1" si="106"/>
        <v/>
      </c>
      <c r="JN6" s="146" t="str">
        <f t="shared" ca="1" si="107"/>
        <v/>
      </c>
      <c r="JO6" s="144" t="str">
        <f t="shared" ca="1" si="108"/>
        <v/>
      </c>
      <c r="JP6" s="144" t="str">
        <f t="array" aca="1" ref="JP6" ca="1">IFERROR(AVERAGE(IF(('1. Database - raw'!IS$7:IU$494&gt;0)*('1. Database - raw'!$AD$7:$AD$494=$A6)*(INDIRECT($Q6,TRUE)=$O6),'1. Database - raw'!IS$7:IU$494)),"")</f>
        <v/>
      </c>
      <c r="JQ6" s="276" t="str">
        <f t="array" aca="1" ref="JQ6" ca="1">IFERROR(_xlfn.STDEV.S(IF(('1. Database - raw'!IS$7:IU$494&gt;0)*('1. Database - raw'!$AD$7:$AD$494=$A6)*(INDIRECT($Q6,TRUE)=$O6),'1. Database - raw'!IS$7:IU$494)),"")</f>
        <v/>
      </c>
      <c r="JR6" s="50" t="str">
        <f t="array" aca="1" ref="JR6" ca="1">IFERROR(IF(COUNT(IF(('1. Database - raw'!IS$7:IU$494&gt;0)*('1. Database - raw'!$AD$7:$AD$494=$A6)*(INDIRECT($Q6,TRUE)=$O6),'1. Database - raw'!IS$7:IU$494))&gt;0,COUNT(IF(('1. Database - raw'!IS$7:IU$494&gt;0)*('1. Database - raw'!$AD$7:$AD$494=$A6)*(INDIRECT($Q6,TRUE)=$O6),'1. Database - raw'!IS$7:IU$494)),""),"")</f>
        <v/>
      </c>
      <c r="JS6" s="143" t="str">
        <f t="shared" ca="1" si="109"/>
        <v/>
      </c>
      <c r="JT6" s="146" t="str">
        <f t="shared" ca="1" si="110"/>
        <v/>
      </c>
      <c r="JU6" s="144" t="str">
        <f t="shared" ca="1" si="111"/>
        <v/>
      </c>
      <c r="JV6" s="144" t="str">
        <f t="array" aca="1" ref="JV6" ca="1">IFERROR(AVERAGE(IF(('1. Database - raw'!IY$7:JA$494&gt;0)*('1. Database - raw'!$AD$7:$AD$494=$A6)*(INDIRECT($Q6,TRUE)=$O6),'1. Database - raw'!IY$7:JA$494)),"")</f>
        <v/>
      </c>
      <c r="JW6" s="276" t="str">
        <f t="array" aca="1" ref="JW6" ca="1">IFERROR(_xlfn.STDEV.S(IF(('1. Database - raw'!IY$7:JA$494&gt;0)*('1. Database - raw'!$AD$7:$AD$494=$A6)*(INDIRECT($Q6,TRUE)=$O6),'1. Database - raw'!IY$7:JA$494)),"")</f>
        <v/>
      </c>
      <c r="JX6" s="50" t="str">
        <f t="array" aca="1" ref="JX6" ca="1">IFERROR(IF(COUNT(IF(('1. Database - raw'!IY$7:JA$494&gt;0)*('1. Database - raw'!$AD$7:$AD$494=$A6)*(INDIRECT($Q6,TRUE)=$O6),'1. Database - raw'!IY$7:JA$494))&gt;0,COUNT(IF(('1. Database - raw'!IY$7:JA$494&gt;0)*('1. Database - raw'!$AD$7:$AD$494=$A6)*(INDIRECT($Q6,TRUE)=$O6),'1. Database - raw'!IY$7:JA$494)),""),"")</f>
        <v/>
      </c>
      <c r="JY6" s="143" t="str">
        <f t="shared" ca="1" si="112"/>
        <v/>
      </c>
      <c r="JZ6" s="146" t="str">
        <f t="shared" ca="1" si="113"/>
        <v/>
      </c>
      <c r="KA6" s="144" t="str">
        <f t="shared" ca="1" si="114"/>
        <v/>
      </c>
      <c r="KB6" s="144" t="str">
        <f t="array" aca="1" ref="KB6" ca="1">IFERROR(AVERAGE(IF(('1. Database - raw'!JE$7:JG$494&gt;0)*('1. Database - raw'!$AD$7:$AD$494=$A6)*(INDIRECT($Q6,TRUE)=$O6),'1. Database - raw'!JE$7:JG$494)),"")</f>
        <v/>
      </c>
      <c r="KC6" s="276" t="str">
        <f t="array" aca="1" ref="KC6" ca="1">IFERROR(_xlfn.STDEV.S(IF(('1. Database - raw'!JE$7:JG$494&gt;0)*('1. Database - raw'!$AD$7:$AD$494=$A6)*(INDIRECT($Q6,TRUE)=$O6),'1. Database - raw'!JE$7:JG$494)),"")</f>
        <v/>
      </c>
      <c r="KD6" s="50" t="str">
        <f t="array" aca="1" ref="KD6" ca="1">IFERROR(IF(COUNT(IF(('1. Database - raw'!JE$7:JG$494&gt;0)*('1. Database - raw'!$AD$7:$AD$494=$A6)*(INDIRECT($Q6,TRUE)=$O6),'1. Database - raw'!JE$7:JG$494))&gt;0,COUNT(IF(('1. Database - raw'!JE$7:JG$494&gt;0)*('1. Database - raw'!$AD$7:$AD$494=$A6)*(INDIRECT($Q6,TRUE)=$O6),'1. Database - raw'!JE$7:JG$494)),""),"")</f>
        <v/>
      </c>
      <c r="KE6" s="143" t="str">
        <f t="shared" ca="1" si="115"/>
        <v/>
      </c>
      <c r="KF6" s="146" t="str">
        <f t="shared" ca="1" si="116"/>
        <v/>
      </c>
      <c r="KG6" s="144" t="str">
        <f t="shared" ca="1" si="117"/>
        <v/>
      </c>
      <c r="KH6" s="144" t="str">
        <f t="array" aca="1" ref="KH6" ca="1">IFERROR(AVERAGE(IF(('1. Database - raw'!JK$7:JM$494&gt;0)*('1. Database - raw'!$AD$7:$AD$494=$A6)*(INDIRECT($Q6,TRUE)=$O6),'1. Database - raw'!JK$7:JM$494)),"")</f>
        <v/>
      </c>
      <c r="KI6" s="276" t="str">
        <f t="array" aca="1" ref="KI6" ca="1">IFERROR(_xlfn.STDEV.S(IF(('1. Database - raw'!JK$7:JM$494&gt;0)*('1. Database - raw'!$AD$7:$AD$494=$A6)*(INDIRECT($Q6,TRUE)=$O6),'1. Database - raw'!JK$7:JM$494)),"")</f>
        <v/>
      </c>
      <c r="KJ6" s="50" t="str">
        <f t="array" aca="1" ref="KJ6" ca="1">IFERROR(IF(COUNT(IF(('1. Database - raw'!JK$7:JM$494&gt;0)*('1. Database - raw'!$AD$7:$AD$494=$A6)*(INDIRECT($Q6,TRUE)=$O6),'1. Database - raw'!JK$7:JM$494))&gt;0,COUNT(IF(('1. Database - raw'!JK$7:JM$494&gt;0)*('1. Database - raw'!$AD$7:$AD$494=$A6)*(INDIRECT($Q6,TRUE)=$O6),'1. Database - raw'!JK$7:JM$494)),""),"")</f>
        <v/>
      </c>
      <c r="KK6" s="143" t="str">
        <f t="shared" ca="1" si="118"/>
        <v/>
      </c>
      <c r="KL6" s="146" t="str">
        <f t="shared" ca="1" si="119"/>
        <v/>
      </c>
      <c r="KM6" s="144" t="str">
        <f t="shared" ca="1" si="120"/>
        <v/>
      </c>
      <c r="KN6" s="144" t="str">
        <f t="array" aca="1" ref="KN6" ca="1">IFERROR(AVERAGE(IF(('1. Database - raw'!JQ$7:JS$494&gt;0)*('1. Database - raw'!$AD$7:$AD$494=$A6)*(INDIRECT($Q6,TRUE)=$O6),'1. Database - raw'!JQ$7:JS$494)),"")</f>
        <v/>
      </c>
      <c r="KO6" s="276" t="str">
        <f t="array" aca="1" ref="KO6" ca="1">IFERROR(_xlfn.STDEV.S(IF(('1. Database - raw'!JQ$7:JS$494&gt;0)*('1. Database - raw'!$AD$7:$AD$494=$A6)*(INDIRECT($Q6,TRUE)=$O6),'1. Database - raw'!JQ$7:JS$494)),"")</f>
        <v/>
      </c>
      <c r="KP6" s="50" t="str">
        <f t="array" aca="1" ref="KP6" ca="1">IFERROR(IF(COUNT(IF(('1. Database - raw'!JQ$7:JS$494&gt;0)*('1. Database - raw'!$AD$7:$AD$494=$A6)*(INDIRECT($Q6,TRUE)=$O6),'1. Database - raw'!JQ$7:JS$494))&gt;0,COUNT(IF(('1. Database - raw'!JQ$7:JS$494&gt;0)*('1. Database - raw'!$AD$7:$AD$494=$A6)*(INDIRECT($Q6,TRUE)=$O6),'1. Database - raw'!JQ$7:JS$494)),""),"")</f>
        <v/>
      </c>
      <c r="KQ6" s="143" t="str">
        <f t="shared" ca="1" si="121"/>
        <v/>
      </c>
      <c r="KR6" s="146" t="str">
        <f t="shared" ca="1" si="122"/>
        <v/>
      </c>
      <c r="KS6" s="144" t="str">
        <f t="shared" ca="1" si="123"/>
        <v/>
      </c>
      <c r="KT6" s="144" t="str">
        <f t="array" aca="1" ref="KT6" ca="1">IFERROR(AVERAGE(IF(('1. Database - raw'!JW$7:JY$494&gt;0)*('1. Database - raw'!$AD$7:$AD$494=$A6)*(INDIRECT($Q6,TRUE)=$O6),'1. Database - raw'!JW$7:JY$494)),"")</f>
        <v/>
      </c>
      <c r="KU6" s="276" t="str">
        <f t="array" aca="1" ref="KU6" ca="1">IFERROR(_xlfn.STDEV.S(IF(('1. Database - raw'!JW$7:JY$494&gt;0)*('1. Database - raw'!$AD$7:$AD$494=$A6)*(INDIRECT($Q6,TRUE)=$O6),'1. Database - raw'!JW$7:JY$494)),"")</f>
        <v/>
      </c>
      <c r="KV6" s="50" t="str">
        <f t="array" aca="1" ref="KV6" ca="1">IFERROR(IF(COUNT(IF(('1. Database - raw'!JW$7:JY$494&gt;0)*('1. Database - raw'!$AD$7:$AD$494=$A6)*(INDIRECT($Q6,TRUE)=$O6),'1. Database - raw'!JW$7:JY$494))&gt;0,COUNT(IF(('1. Database - raw'!JW$7:JY$494&gt;0)*('1. Database - raw'!$AD$7:$AD$494=$A6)*(INDIRECT($Q6,TRUE)=$O6),'1. Database - raw'!JW$7:JY$494)),""),"")</f>
        <v/>
      </c>
      <c r="KW6" s="143" t="str">
        <f t="shared" ca="1" si="124"/>
        <v/>
      </c>
      <c r="KX6" s="146" t="str">
        <f t="shared" ca="1" si="125"/>
        <v/>
      </c>
      <c r="KY6" s="144" t="str">
        <f t="shared" ca="1" si="126"/>
        <v/>
      </c>
      <c r="KZ6" s="144" t="str">
        <f t="array" aca="1" ref="KZ6" ca="1">IFERROR(AVERAGE(IF(('1. Database - raw'!KC$7:KE$494&gt;0)*('1. Database - raw'!$AD$7:$AD$494=$A6)*(INDIRECT($Q6,TRUE)=$O6),'1. Database - raw'!KC$7:KE$494)),"")</f>
        <v/>
      </c>
      <c r="LA6" s="276" t="str">
        <f t="array" aca="1" ref="LA6" ca="1">IFERROR(_xlfn.STDEV.S(IF(('1. Database - raw'!KC$7:KE$494&gt;0)*('1. Database - raw'!$AD$7:$AD$494=$A6)*(INDIRECT($Q6,TRUE)=$O6),'1. Database - raw'!KC$7:KE$494)),"")</f>
        <v/>
      </c>
      <c r="LB6" s="50" t="str">
        <f t="array" aca="1" ref="LB6" ca="1">IFERROR(IF(COUNT(IF(('1. Database - raw'!KC$7:KE$494&gt;0)*('1. Database - raw'!$AD$7:$AD$494=$A6)*(INDIRECT($Q6,TRUE)=$O6),'1. Database - raw'!KC$7:KE$494))&gt;0,COUNT(IF(('1. Database - raw'!KC$7:KE$494&gt;0)*('1. Database - raw'!$AD$7:$AD$494=$A6)*(INDIRECT($Q6,TRUE)=$O6),'1. Database - raw'!KC$7:KE$494)),""),"")</f>
        <v/>
      </c>
      <c r="LC6" s="143" t="str">
        <f t="shared" ca="1" si="127"/>
        <v/>
      </c>
      <c r="LD6" s="146" t="str">
        <f t="shared" ca="1" si="128"/>
        <v/>
      </c>
      <c r="LE6" s="144" t="str">
        <f t="shared" ca="1" si="129"/>
        <v/>
      </c>
      <c r="LF6" s="144" t="str">
        <f t="array" aca="1" ref="LF6" ca="1">IFERROR(AVERAGE(IF(('1. Database - raw'!KI$7:KK$494&gt;0)*('1. Database - raw'!$AD$7:$AD$494=$A6)*(INDIRECT($Q6,TRUE)=$O6),'1. Database - raw'!KI$7:KK$494)),"")</f>
        <v/>
      </c>
      <c r="LG6" s="276" t="str">
        <f t="array" aca="1" ref="LG6" ca="1">IFERROR(_xlfn.STDEV.S(IF(('1. Database - raw'!KI$7:KK$494&gt;0)*('1. Database - raw'!$AD$7:$AD$494=$A6)*(INDIRECT($Q6,TRUE)=$O6),'1. Database - raw'!KI$7:KK$494)),"")</f>
        <v/>
      </c>
      <c r="LH6" s="50" t="str">
        <f t="array" aca="1" ref="LH6" ca="1">IFERROR(IF(COUNT(IF(('1. Database - raw'!KI$7:KK$494&gt;0)*('1. Database - raw'!$AD$7:$AD$494=$A6)*(INDIRECT($Q6,TRUE)=$O6),'1. Database - raw'!KI$7:KK$494))&gt;0,COUNT(IF(('1. Database - raw'!KI$7:KK$494&gt;0)*('1. Database - raw'!$AD$7:$AD$494=$A6)*(INDIRECT($Q6,TRUE)=$O6),'1. Database - raw'!KI$7:KK$494)),""),"")</f>
        <v/>
      </c>
      <c r="LI6" s="143">
        <f t="shared" ref="LI6:LI63" ca="1" si="169">IFERROR(EXP(LN(LL6^2/(SQRT(LM6^2+LL6^2)))-LN(1+LM6^2/LL6^2)*_xlfn.T.INV($S$6,LN6)),"")</f>
        <v>0.34883307418133158</v>
      </c>
      <c r="LJ6" s="146">
        <f t="shared" ref="LJ6:LJ63" ca="1" si="170">IFERROR(EXP(LN(LL6^2/(SQRT(LM6^2+LL6^2)))+LN(1+LM6^2/LL6^2)*_xlfn.T.INV($S$6,LN6)),"")</f>
        <v>1.931010585935538</v>
      </c>
      <c r="LK6" s="144">
        <f t="shared" ref="LK6:LK63" ca="1" si="171">IFERROR(EXP(LN(LL6^2/(SQRT(LM6^2+LL6^2)))),"")</f>
        <v>0.82073159983552979</v>
      </c>
      <c r="LL6" s="144">
        <f t="array" aca="1" ref="LL6" ca="1">IFERROR(AVERAGE(IF(('1. Database - raw'!KO$7:KQ$494&gt;0)*('1. Database - raw'!$AD$7:$AD$494=$A6)*(INDIRECT($Q6,TRUE)=$O6),'1. Database - raw'!KO$7:KQ$494)),"")</f>
        <v>1.0523809523809526</v>
      </c>
      <c r="LM6" s="276">
        <f t="array" aca="1" ref="LM6" ca="1">IFERROR(_xlfn.STDEV.S(IF(('1. Database - raw'!KO$7:KQ$494&gt;0)*('1. Database - raw'!$AD$7:$AD$494=$A6)*(INDIRECT($Q6,TRUE)=$O6),'1. Database - raw'!KO$7:KQ$494)),"")</f>
        <v>0.84463545249950733</v>
      </c>
      <c r="LN6" s="50">
        <f t="array" aca="1" ref="LN6" ca="1">IFERROR(IF(COUNT(IF(('1. Database - raw'!KO$7:KQ$494&gt;0)*('1. Database - raw'!$AD$7:$AD$494=$A6)*(INDIRECT($Q6,TRUE)=$O6),'1. Database - raw'!KO$7:KQ$494))&gt;0,COUNT(IF(('1. Database - raw'!KO$7:KQ$494&gt;0)*('1. Database - raw'!$AD$7:$AD$494=$A6)*(INDIRECT($Q6,TRUE)=$O6),'1. Database - raw'!KO$7:KQ$494)),""),"")</f>
        <v>21</v>
      </c>
      <c r="LO6" s="143" t="str">
        <f t="shared" ca="1" si="130"/>
        <v/>
      </c>
      <c r="LP6" s="146" t="str">
        <f t="shared" ca="1" si="131"/>
        <v/>
      </c>
      <c r="LQ6" s="144" t="str">
        <f t="shared" ca="1" si="132"/>
        <v/>
      </c>
      <c r="LR6" s="144">
        <f t="array" aca="1" ref="LR6" ca="1">IFERROR(AVERAGE(IF(('1. Database - raw'!KU$7:KW$494&gt;0)*('1. Database - raw'!$AD$7:$AD$494=$A6)*(INDIRECT($Q6,TRUE)=$O6),'1. Database - raw'!KU$7:KW$494)),"")</f>
        <v>1.1000000000000001</v>
      </c>
      <c r="LS6" s="276" t="str">
        <f t="array" aca="1" ref="LS6" ca="1">IFERROR(_xlfn.STDEV.S(IF(('1. Database - raw'!KU$7:KW$494&gt;0)*('1. Database - raw'!$AD$7:$AD$494=$A6)*(INDIRECT($Q6,TRUE)=$O6),'1. Database - raw'!KU$7:KW$494)),"")</f>
        <v/>
      </c>
      <c r="LT6" s="50">
        <f t="array" aca="1" ref="LT6" ca="1">IFERROR(IF(COUNT(IF(('1. Database - raw'!KU$7:KW$494&gt;0)*('1. Database - raw'!$AD$7:$AD$494=$A6)*(INDIRECT($Q6,TRUE)=$O6),'1. Database - raw'!KU$7:KW$494))&gt;0,COUNT(IF(('1. Database - raw'!KU$7:KW$494&gt;0)*('1. Database - raw'!$AD$7:$AD$494=$A6)*(INDIRECT($Q6,TRUE)=$O6),'1. Database - raw'!KU$7:KW$494)),""),"")</f>
        <v>1</v>
      </c>
      <c r="LU6" s="143" t="str">
        <f t="shared" ca="1" si="133"/>
        <v/>
      </c>
      <c r="LV6" s="146" t="str">
        <f t="shared" ca="1" si="134"/>
        <v/>
      </c>
      <c r="LW6" s="144" t="str">
        <f t="shared" ca="1" si="135"/>
        <v/>
      </c>
      <c r="LX6" s="144" t="str">
        <f t="array" aca="1" ref="LX6" ca="1">IFERROR(AVERAGE(IF(('1. Database - raw'!LA$7:LC$494&gt;0)*('1. Database - raw'!$AD$7:$AD$494=$A6)*(INDIRECT($Q6,TRUE)=$O6),'1. Database - raw'!LA$7:LC$494)),"")</f>
        <v/>
      </c>
      <c r="LY6" s="276" t="str">
        <f t="array" aca="1" ref="LY6" ca="1">IFERROR(_xlfn.STDEV.S(IF(('1. Database - raw'!LA$7:LC$494&gt;0)*('1. Database - raw'!$AD$7:$AD$494=$A6)*(INDIRECT($Q6,TRUE)=$O6),'1. Database - raw'!LA$7:LC$494)),"")</f>
        <v/>
      </c>
      <c r="LZ6" s="50" t="str">
        <f t="array" aca="1" ref="LZ6" ca="1">IFERROR(IF(COUNT(IF(('1. Database - raw'!LA$7:LC$494&gt;0)*('1. Database - raw'!$AD$7:$AD$494=$A6)*(INDIRECT($Q6,TRUE)=$O6),'1. Database - raw'!LA$7:LC$494))&gt;0,COUNT(IF(('1. Database - raw'!LA$7:LC$494&gt;0)*('1. Database - raw'!$AD$7:$AD$494=$A6)*(INDIRECT($Q6,TRUE)=$O6),'1. Database - raw'!LA$7:LC$494)),""),"")</f>
        <v/>
      </c>
      <c r="MA6" s="143" t="str">
        <f t="shared" ca="1" si="136"/>
        <v/>
      </c>
      <c r="MB6" s="146" t="str">
        <f t="shared" ca="1" si="137"/>
        <v/>
      </c>
      <c r="MC6" s="144" t="str">
        <f t="shared" ca="1" si="138"/>
        <v/>
      </c>
      <c r="MD6" s="144" t="str">
        <f t="array" aca="1" ref="MD6" ca="1">IFERROR(AVERAGE(IF(('1. Database - raw'!LG$7:LI$494&gt;0)*('1. Database - raw'!$AD$7:$AD$494=$A6)*(INDIRECT($Q6,TRUE)=$O6),'1. Database - raw'!LG$7:LI$494)),"")</f>
        <v/>
      </c>
      <c r="ME6" s="276" t="str">
        <f t="array" aca="1" ref="ME6" ca="1">IFERROR(_xlfn.STDEV.S(IF(('1. Database - raw'!LG$7:LI$494&gt;0)*('1. Database - raw'!$AD$7:$AD$494=$A6)*(INDIRECT($Q6,TRUE)=$O6),'1. Database - raw'!LG$7:LI$494)),"")</f>
        <v/>
      </c>
      <c r="MF6" s="50" t="str">
        <f t="array" aca="1" ref="MF6" ca="1">IFERROR(IF(COUNT(IF(('1. Database - raw'!LG$7:LI$494&gt;0)*('1. Database - raw'!$AD$7:$AD$494=$A6)*(INDIRECT($Q6,TRUE)=$O6),'1. Database - raw'!LG$7:LI$494))&gt;0,COUNT(IF(('1. Database - raw'!LG$7:LI$494&gt;0)*('1. Database - raw'!$AD$7:$AD$494=$A6)*(INDIRECT($Q6,TRUE)=$O6),'1. Database - raw'!LG$7:LI$494)),""),"")</f>
        <v/>
      </c>
      <c r="MG6" s="143" t="str">
        <f t="shared" ca="1" si="139"/>
        <v/>
      </c>
      <c r="MH6" s="146" t="str">
        <f t="shared" ca="1" si="140"/>
        <v/>
      </c>
      <c r="MI6" s="144" t="str">
        <f t="shared" ca="1" si="141"/>
        <v/>
      </c>
      <c r="MJ6" s="144" t="str">
        <f t="array" aca="1" ref="MJ6" ca="1">IFERROR(AVERAGE(IF(('1. Database - raw'!LM$7:LO$494&gt;0)*('1. Database - raw'!$AD$7:$AD$494=$A6)*(INDIRECT($Q6,TRUE)=$O6),'1. Database - raw'!LM$7:LO$494)),"")</f>
        <v/>
      </c>
      <c r="MK6" s="276" t="str">
        <f t="array" aca="1" ref="MK6" ca="1">IFERROR(_xlfn.STDEV.S(IF(('1. Database - raw'!LM$7:LO$494&gt;0)*('1. Database - raw'!$AD$7:$AD$494=$A6)*(INDIRECT($Q6,TRUE)=$O6),'1. Database - raw'!LM$7:LO$494)),"")</f>
        <v/>
      </c>
      <c r="ML6" s="50" t="str">
        <f t="array" aca="1" ref="ML6" ca="1">IFERROR(IF(COUNT(IF(('1. Database - raw'!LM$7:LO$494&gt;0)*('1. Database - raw'!$AD$7:$AD$494=$A6)*(INDIRECT($Q6,TRUE)=$O6),'1. Database - raw'!LM$7:LO$494))&gt;0,COUNT(IF(('1. Database - raw'!LM$7:LO$494&gt;0)*('1. Database - raw'!$AD$7:$AD$494=$A6)*(INDIRECT($Q6,TRUE)=$O6),'1. Database - raw'!LM$7:LO$494)),""),"")</f>
        <v/>
      </c>
      <c r="MM6" s="143">
        <f t="shared" ca="1" si="142"/>
        <v>0.20987311241441636</v>
      </c>
      <c r="MN6" s="146">
        <f t="shared" ca="1" si="143"/>
        <v>0.95419743835715087</v>
      </c>
      <c r="MO6" s="144">
        <f t="shared" ca="1" si="144"/>
        <v>0.44750462147991105</v>
      </c>
      <c r="MP6" s="144">
        <f t="array" aca="1" ref="MP6" ca="1">IFERROR(AVERAGE(IF(('1. Database - raw'!LS$7:LU$494&gt;0)*('1. Database - raw'!$AD$7:$AD$494=$A6)*(INDIRECT($Q6,TRUE)=$O6),'1. Database - raw'!LS$7:LU$494)),"")</f>
        <v>0.54</v>
      </c>
      <c r="MQ6" s="276">
        <f t="array" aca="1" ref="MQ6" ca="1">IFERROR(_xlfn.STDEV.S(IF(('1. Database - raw'!LS$7:LU$494&gt;0)*('1. Database - raw'!$AD$7:$AD$494=$A6)*(INDIRECT($Q6,TRUE)=$O6),'1. Database - raw'!LS$7:LU$494)),"")</f>
        <v>0.36469165057620939</v>
      </c>
      <c r="MR6" s="50">
        <f t="array" aca="1" ref="MR6" ca="1">IFERROR(IF(COUNT(IF(('1. Database - raw'!LS$7:LU$494&gt;0)*('1. Database - raw'!$AD$7:$AD$494=$A6)*(INDIRECT($Q6,TRUE)=$O6),'1. Database - raw'!LS$7:LU$494))&gt;0,COUNT(IF(('1. Database - raw'!LS$7:LU$494&gt;0)*('1. Database - raw'!$AD$7:$AD$494=$A6)*(INDIRECT($Q6,TRUE)=$O6),'1. Database - raw'!LS$7:LU$494)),""),"")</f>
        <v>5</v>
      </c>
      <c r="MS6" s="143" t="str">
        <f t="shared" ca="1" si="145"/>
        <v/>
      </c>
      <c r="MT6" s="146" t="str">
        <f t="shared" ca="1" si="146"/>
        <v/>
      </c>
      <c r="MU6" s="144" t="str">
        <f t="shared" ca="1" si="147"/>
        <v/>
      </c>
      <c r="MV6" s="144" t="str">
        <f t="array" aca="1" ref="MV6" ca="1">IFERROR(AVERAGE(IF(('1. Database - raw'!LY$7:MA$494&gt;0)*('1. Database - raw'!$AD$7:$AD$494=$A6)*(INDIRECT($Q6,TRUE)=$O6),'1. Database - raw'!LY$7:MA$494)),"")</f>
        <v/>
      </c>
      <c r="MW6" s="276" t="str">
        <f t="array" aca="1" ref="MW6" ca="1">IFERROR(_xlfn.STDEV.S(IF(('1. Database - raw'!LY$7:MA$494&gt;0)*('1. Database - raw'!$AD$7:$AD$494=$A6)*(INDIRECT($Q6,TRUE)=$O6),'1. Database - raw'!LY$7:MA$494)),"")</f>
        <v/>
      </c>
      <c r="MX6" s="50" t="str">
        <f t="array" aca="1" ref="MX6" ca="1">IFERROR(IF(COUNT(IF(('1. Database - raw'!LY$7:MA$494&gt;0)*('1. Database - raw'!$AD$7:$AD$494=$A6)*(INDIRECT($Q6,TRUE)=$O6),'1. Database - raw'!LY$7:MA$494))&gt;0,COUNT(IF(('1. Database - raw'!LY$7:MA$494&gt;0)*('1. Database - raw'!$AD$7:$AD$494=$A6)*(INDIRECT($Q6,TRUE)=$O6),'1. Database - raw'!LY$7:MA$494)),""),"")</f>
        <v/>
      </c>
      <c r="MY6" s="143" t="str">
        <f t="shared" ca="1" si="148"/>
        <v/>
      </c>
      <c r="MZ6" s="146" t="str">
        <f t="shared" ca="1" si="149"/>
        <v/>
      </c>
      <c r="NA6" s="144" t="str">
        <f t="shared" ca="1" si="150"/>
        <v/>
      </c>
      <c r="NB6" s="144" t="str">
        <f t="array" aca="1" ref="NB6" ca="1">IFERROR(AVERAGE(IF(('1. Database - raw'!ME$7:MG$494&gt;0)*('1. Database - raw'!$AD$7:$AD$494=$A6)*(INDIRECT($Q6,TRUE)=$O6),'1. Database - raw'!ME$7:MG$494)),"")</f>
        <v/>
      </c>
      <c r="NC6" s="276" t="str">
        <f t="array" aca="1" ref="NC6" ca="1">IFERROR(_xlfn.STDEV.S(IF(('1. Database - raw'!ME$7:MG$494&gt;0)*('1. Database - raw'!$AD$7:$AD$494=$A6)*(INDIRECT($Q6,TRUE)=$O6),'1. Database - raw'!ME$7:MG$494)),"")</f>
        <v/>
      </c>
      <c r="ND6" s="50" t="str">
        <f t="array" aca="1" ref="ND6" ca="1">IFERROR(IF(COUNT(IF(('1. Database - raw'!ME$7:MG$494&gt;0)*('1. Database - raw'!$AD$7:$AD$494=$A6)*(INDIRECT($Q6,TRUE)=$O6),'1. Database - raw'!ME$7:MG$494))&gt;0,COUNT(IF(('1. Database - raw'!ME$7:MG$494&gt;0)*('1. Database - raw'!$AD$7:$AD$494=$A6)*(INDIRECT($Q6,TRUE)=$O6),'1. Database - raw'!ME$7:MG$494)),""),"")</f>
        <v/>
      </c>
      <c r="NE6" s="143" t="str">
        <f t="shared" ca="1" si="151"/>
        <v/>
      </c>
      <c r="NF6" s="146" t="str">
        <f t="shared" ca="1" si="152"/>
        <v/>
      </c>
      <c r="NG6" s="144" t="str">
        <f t="shared" ca="1" si="153"/>
        <v/>
      </c>
      <c r="NH6" s="144" t="str">
        <f t="array" aca="1" ref="NH6" ca="1">IFERROR(AVERAGE(IF(('1. Database - raw'!MK$7:MM$494&gt;0)*('1. Database - raw'!$AD$7:$AD$494=$A6)*(INDIRECT($Q6,TRUE)=$O6),'1. Database - raw'!MK$7:MM$494)),"")</f>
        <v/>
      </c>
      <c r="NI6" s="276" t="str">
        <f t="array" aca="1" ref="NI6" ca="1">IFERROR(_xlfn.STDEV.S(IF(('1. Database - raw'!MK$7:MM$494&gt;0)*('1. Database - raw'!$AD$7:$AD$494=$A6)*(INDIRECT($Q6,TRUE)=$O6),'1. Database - raw'!MK$7:MM$494)),"")</f>
        <v/>
      </c>
      <c r="NJ6" s="50" t="str">
        <f t="array" aca="1" ref="NJ6" ca="1">IFERROR(IF(COUNT(IF(('1. Database - raw'!MK$7:MM$494&gt;0)*('1. Database - raw'!$AD$7:$AD$494=$A6)*(INDIRECT($Q6,TRUE)=$O6),'1. Database - raw'!MK$7:MM$494))&gt;0,COUNT(IF(('1. Database - raw'!MK$7:MM$494&gt;0)*('1. Database - raw'!$AD$7:$AD$494=$A6)*(INDIRECT($Q6,TRUE)=$O6),'1. Database - raw'!MK$7:MM$494)),""),"")</f>
        <v/>
      </c>
      <c r="NK6" s="143">
        <f t="shared" ca="1" si="154"/>
        <v>2.4803793727491747</v>
      </c>
      <c r="NL6" s="146">
        <f t="shared" ca="1" si="155"/>
        <v>3.0978138747619712</v>
      </c>
      <c r="NM6" s="144">
        <f t="shared" ca="1" si="156"/>
        <v>2.7719584476639958</v>
      </c>
      <c r="NN6" s="144">
        <f t="array" aca="1" ref="NN6" ca="1">IFERROR(AVERAGE(IF(('1. Database - raw'!MQ$7:MS$494&gt;0)*('1. Database - raw'!$AD$7:$AD$494=$A6)*(INDIRECT($Q6,TRUE)=$O6),'1. Database - raw'!MQ$7:MS$494)),"")</f>
        <v>2.8572777777777776</v>
      </c>
      <c r="NO6" s="276">
        <f t="array" aca="1" ref="NO6" ca="1">IFERROR(_xlfn.STDEV.S(IF(('1. Database - raw'!MQ$7:MS$494&gt;0)*('1. Database - raw'!$AD$7:$AD$494=$A6)*(INDIRECT($Q6,TRUE)=$O6),'1. Database - raw'!MQ$7:MS$494)),"")</f>
        <v>0.71435518787536345</v>
      </c>
      <c r="NP6" s="50">
        <f t="array" aca="1" ref="NP6" ca="1">IFERROR(IF(COUNT(IF(('1. Database - raw'!MQ$7:MS$494&gt;0)*('1. Database - raw'!$AD$7:$AD$494=$A6)*(INDIRECT($Q6,TRUE)=$O6),'1. Database - raw'!MQ$7:MS$494))&gt;0,COUNT(IF(('1. Database - raw'!MQ$7:MS$494&gt;0)*('1. Database - raw'!$AD$7:$AD$494=$A6)*(INDIRECT($Q6,TRUE)=$O6),'1. Database - raw'!MQ$7:MS$494)),""),"")</f>
        <v>9</v>
      </c>
      <c r="NQ6" s="143">
        <f t="shared" ca="1" si="157"/>
        <v>1.7793251201132498</v>
      </c>
      <c r="NR6" s="146">
        <f t="shared" ca="1" si="158"/>
        <v>2.1410301088416692</v>
      </c>
      <c r="NS6" s="144">
        <f t="shared" ca="1" si="159"/>
        <v>1.9518167576852052</v>
      </c>
      <c r="NT6" s="144">
        <f t="array" aca="1" ref="NT6" ca="1">IFERROR(AVERAGE(IF(('1. Database - raw'!MW$7:MY$494&gt;0)*('1. Database - raw'!$AD$7:$AD$494=$A6)*(INDIRECT($Q6,TRUE)=$O6),'1. Database - raw'!MW$7:MY$494)),"")</f>
        <v>2.0058064516129033</v>
      </c>
      <c r="NU6" s="276">
        <f t="array" aca="1" ref="NU6" ca="1">IFERROR(_xlfn.STDEV.S(IF(('1. Database - raw'!MW$7:MY$494&gt;0)*('1. Database - raw'!$AD$7:$AD$494=$A6)*(INDIRECT($Q6,TRUE)=$O6),'1. Database - raw'!MW$7:MY$494)),"")</f>
        <v>0.47503174836740125</v>
      </c>
      <c r="NV6" s="50">
        <f t="array" aca="1" ref="NV6" ca="1">IFERROR(IF(COUNT(IF(('1. Database - raw'!MW$7:MY$494&gt;0)*('1. Database - raw'!$AD$7:$AD$494=$A6)*(INDIRECT($Q6,TRUE)=$O6),'1. Database - raw'!MW$7:MY$494))&gt;0,COUNT(IF(('1. Database - raw'!MW$7:MY$494&gt;0)*('1. Database - raw'!$AD$7:$AD$494=$A6)*(INDIRECT($Q6,TRUE)=$O6),'1. Database - raw'!MW$7:MY$494)),""),"")</f>
        <v>31</v>
      </c>
      <c r="NW6" s="143">
        <f t="shared" ca="1" si="160"/>
        <v>1.2525516501737386</v>
      </c>
      <c r="NX6" s="146">
        <f t="shared" ca="1" si="161"/>
        <v>1.3362348155241899</v>
      </c>
      <c r="NY6" s="144">
        <f t="shared" ca="1" si="162"/>
        <v>1.293716786319334</v>
      </c>
      <c r="NZ6" s="144">
        <f t="array" aca="1" ref="NZ6" ca="1">IFERROR(AVERAGE(IF(('1. Database - raw'!NC$7:NE$494&gt;0)*('1. Database - raw'!$AD$7:$AD$494=$A6)*(INDIRECT($Q6,TRUE)=$O6),'1. Database - raw'!NC$7:NE$494)),"")</f>
        <v>1.3060714285714283</v>
      </c>
      <c r="OA6" s="276">
        <f t="array" aca="1" ref="OA6" ca="1">IFERROR(_xlfn.STDEV.S(IF(('1. Database - raw'!NC$7:NE$494&gt;0)*('1. Database - raw'!$AD$7:$AD$494=$A6)*(INDIRECT($Q6,TRUE)=$O6),'1. Database - raw'!NC$7:NE$494)),"")</f>
        <v>0.18093050201899882</v>
      </c>
      <c r="OB6" s="50">
        <f t="array" aca="1" ref="OB6" ca="1">IFERROR(IF(COUNT(IF(('1. Database - raw'!NC$7:NE$494&gt;0)*('1. Database - raw'!$AD$7:$AD$494=$A6)*(INDIRECT($Q6,TRUE)=$O6),'1. Database - raw'!NC$7:NE$494))&gt;0,COUNT(IF(('1. Database - raw'!NC$7:NE$494&gt;0)*('1. Database - raw'!$AD$7:$AD$494=$A6)*(INDIRECT($Q6,TRUE)=$O6),'1. Database - raw'!NC$7:NE$494)),""),"")</f>
        <v>28</v>
      </c>
      <c r="OC6" s="143" t="str">
        <f t="shared" ca="1" si="163"/>
        <v/>
      </c>
      <c r="OD6" s="146" t="str">
        <f t="shared" ca="1" si="164"/>
        <v/>
      </c>
      <c r="OE6" s="144" t="str">
        <f t="shared" ca="1" si="165"/>
        <v/>
      </c>
      <c r="OF6" s="144" t="str">
        <f t="array" aca="1" ref="OF6" ca="1">IFERROR(AVERAGE(IF(('1. Database - raw'!NI$7:NK$494&gt;0)*('1. Database - raw'!$AD$7:$AD$494=$A6)*(INDIRECT($Q6,TRUE)=$O6),'1. Database - raw'!NI$7:NK$494)),"")</f>
        <v/>
      </c>
      <c r="OG6" s="276" t="str">
        <f t="array" aca="1" ref="OG6" ca="1">IFERROR(_xlfn.STDEV.S(IF(('1. Database - raw'!NI$7:NK$494&gt;0)*('1. Database - raw'!$AD$7:$AD$494=$A6)*(INDIRECT($Q6,TRUE)=$O6),'1. Database - raw'!NI$7:NK$494)),"")</f>
        <v/>
      </c>
      <c r="OH6" s="50" t="str">
        <f t="array" aca="1" ref="OH6" ca="1">IFERROR(IF(COUNT(IF(('1. Database - raw'!NI$7:NK$494&gt;0)*('1. Database - raw'!$AD$7:$AD$494=$A6)*(INDIRECT($Q6,TRUE)=$O6),'1. Database - raw'!NI$7:NK$494))&gt;0,COUNT(IF(('1. Database - raw'!NI$7:NK$494&gt;0)*('1. Database - raw'!$AD$7:$AD$494=$A6)*(INDIRECT($Q6,TRUE)=$O6),'1. Database - raw'!NI$7:NK$494)),""),"")</f>
        <v/>
      </c>
    </row>
    <row r="7" spans="1:398" s="16" customFormat="1" x14ac:dyDescent="0.25">
      <c r="A7" s="134" t="s">
        <v>553</v>
      </c>
      <c r="B7" s="1330"/>
      <c r="C7" s="38" t="s">
        <v>634</v>
      </c>
      <c r="D7" s="18"/>
      <c r="E7" s="18"/>
      <c r="F7" s="17" t="s">
        <v>30</v>
      </c>
      <c r="G7" s="17"/>
      <c r="H7" s="17"/>
      <c r="I7" s="17"/>
      <c r="J7" s="17"/>
      <c r="K7" s="17"/>
      <c r="L7" s="17"/>
      <c r="M7" s="17"/>
      <c r="N7" s="39"/>
      <c r="O7" s="171" t="str">
        <f t="array" ref="O7">INDEX(A7:N7,IF(MIN(IF(C7:N7&lt;&gt;"",COLUMN(C7:N7)))&gt;0,MIN(IF(C7:N7&lt;&gt;"",COLUMN(C7:N7))),""))</f>
        <v>Emerging Countries</v>
      </c>
      <c r="P7" s="162">
        <f t="shared" si="168"/>
        <v>1</v>
      </c>
      <c r="Q7" s="42" t="str">
        <f ca="1">"'" &amp; $S$4 &amp; "'!" &amp; ADDRESS(ROW('1. Database - raw'!$A$7),MATCH($C$2,'1. Database - raw'!$6:$6,0)+MATCH(O7,$C7:$N7,0)-1,1) &amp; ":" &amp; ADDRESS(LOOKUP(2,1/('1. Database - raw'!A:A&lt;&gt;""),ROW('1. Database - raw'!A:A)),MATCH($C$2,'1. Database - raw'!$6:$6,0)+MATCH(O7,$C7:$N7,0)-1,1)</f>
        <v>'1. Database - raw'!$AE$7:$AE$494</v>
      </c>
      <c r="R7" s="262" t="s">
        <v>788</v>
      </c>
      <c r="S7" s="263" t="e">
        <f>VLOOKUP(S6,#REF!,3,FALSE)</f>
        <v>#REF!</v>
      </c>
      <c r="T7" s="205">
        <f t="shared" ca="1" si="0"/>
        <v>1.0447231728282598</v>
      </c>
      <c r="U7" s="196">
        <f t="shared" ca="1" si="0"/>
        <v>1.2320149809574417</v>
      </c>
      <c r="V7" s="196">
        <f t="shared" ca="1" si="0"/>
        <v>1.0422767392295629</v>
      </c>
      <c r="W7" s="196">
        <f t="shared" ca="1" si="0"/>
        <v>1.0270409178529365</v>
      </c>
      <c r="X7" s="196" t="str">
        <f t="shared" ca="1" si="0"/>
        <v/>
      </c>
      <c r="Y7" s="196" t="str">
        <f t="shared" ca="1" si="0"/>
        <v/>
      </c>
      <c r="Z7" s="196">
        <f t="shared" ca="1" si="0"/>
        <v>0.94738063581664722</v>
      </c>
      <c r="AA7" s="196" t="str">
        <f t="shared" ca="1" si="0"/>
        <v/>
      </c>
      <c r="AB7" s="196" t="str">
        <f t="shared" ca="1" si="0"/>
        <v/>
      </c>
      <c r="AC7" s="196">
        <f t="shared" ca="1" si="0"/>
        <v>1.0721208682480192</v>
      </c>
      <c r="AD7" s="196" t="str">
        <f t="shared" ca="1" si="1"/>
        <v/>
      </c>
      <c r="AE7" s="196" t="str">
        <f t="shared" ca="1" si="1"/>
        <v/>
      </c>
      <c r="AF7" s="196" t="str">
        <f t="shared" ca="1" si="1"/>
        <v/>
      </c>
      <c r="AG7" s="196">
        <f t="shared" ca="1" si="1"/>
        <v>1.196601000956113</v>
      </c>
      <c r="AH7" s="196" t="str">
        <f t="shared" ca="1" si="1"/>
        <v/>
      </c>
      <c r="AI7" s="196" t="str">
        <f t="shared" ca="1" si="1"/>
        <v/>
      </c>
      <c r="AJ7" s="196">
        <f t="shared" ca="1" si="1"/>
        <v>0.91873259919152062</v>
      </c>
      <c r="AK7" s="196" t="str">
        <f t="shared" ca="1" si="1"/>
        <v/>
      </c>
      <c r="AL7" s="196" t="str">
        <f t="shared" ca="1" si="1"/>
        <v/>
      </c>
      <c r="AM7" s="206">
        <f t="shared" ca="1" si="1"/>
        <v>1.143058619867062</v>
      </c>
      <c r="AN7" s="186"/>
      <c r="AO7" s="186"/>
      <c r="AP7" s="186"/>
      <c r="AQ7" s="186"/>
      <c r="AR7" s="186"/>
      <c r="AS7" s="186"/>
      <c r="AT7" s="186"/>
      <c r="AU7" s="186"/>
      <c r="AV7" s="186"/>
      <c r="AW7" s="186"/>
      <c r="AX7" s="186"/>
      <c r="AY7" s="186"/>
      <c r="AZ7" s="186"/>
      <c r="BA7" s="186"/>
      <c r="BB7" s="186"/>
      <c r="BC7" s="186"/>
      <c r="BD7" s="18"/>
      <c r="BE7" s="18"/>
      <c r="BF7" s="18"/>
      <c r="BG7" s="18"/>
      <c r="BH7" s="287"/>
      <c r="BI7" s="299">
        <f t="shared" ca="1" si="166"/>
        <v>1.1383690768928507</v>
      </c>
      <c r="BJ7" s="306">
        <f t="shared" ca="1" si="2"/>
        <v>1.0373067705613488</v>
      </c>
      <c r="BK7" s="306">
        <f t="shared" ca="1" si="3"/>
        <v>0.95002407596475413</v>
      </c>
      <c r="BL7" s="306">
        <f t="shared" ca="1" si="167"/>
        <v>1.0097507520323332</v>
      </c>
      <c r="BM7" s="306">
        <f t="shared" ca="1" si="4"/>
        <v>1.0576668000738167</v>
      </c>
      <c r="BN7" s="306">
        <f t="shared" ca="1" si="5"/>
        <v>1.143058619867062</v>
      </c>
      <c r="BO7" s="178"/>
      <c r="BP7" s="171" t="str">
        <f t="shared" si="6"/>
        <v>Emerging Countries</v>
      </c>
      <c r="BQ7" s="14">
        <f t="shared" ref="BQ7:BQ70" ca="1" si="172">IFERROR(EXP(LN(BT7^2/(SQRT(BU7^2+BT7^2)))-LN(1+BU7^2/BT7^2)*_xlfn.T.INV($S$6,BV7)),"")</f>
        <v>57.977123829564071</v>
      </c>
      <c r="BR7" s="19">
        <f t="shared" ref="BR7:BR70" ca="1" si="173">IFERROR(EXP(LN(BT7^2/(SQRT(BU7^2+BT7^2)))+LN(1+BU7^2/BT7^2)*_xlfn.T.INV($S$6,BV7)),"")</f>
        <v>149.55848739930613</v>
      </c>
      <c r="BS7" s="19">
        <f t="shared" ref="BS7:BS70" ca="1" si="174">IFERROR(EXP(LN(BT7^2/(SQRT(BU7^2+BT7^2)))),"")</f>
        <v>93.118048431611101</v>
      </c>
      <c r="BT7" s="19">
        <f t="array" aca="1" ref="BT7" ca="1">IFERROR(AVERAGE(IF(('1. Database - raw'!AW$7:AY$494&gt;0)*('1. Database - raw'!$AD$7:$AD$494=$A7)*('1. Database - raw'!$AP$7:$AP$494&lt;&gt;Dropdown!$AM$11)*(INDIRECT($Q7,TRUE)=$O7),'1. Database - raw'!AW$7:AY$494)),"")</f>
        <v>107.35013513513515</v>
      </c>
      <c r="BU7" s="33">
        <f t="array" aca="1" ref="BU7" ca="1">IFERROR(_xlfn.STDEV.S(IF(('1. Database - raw'!AW$7:AY$494&gt;0)*('1. Database - raw'!$AD$7:$AD$494=$A7)*('1. Database - raw'!$AP$7:$AP$494&lt;&gt;Dropdown!$AM$11)*(INDIRECT($Q7,TRUE)=$O7),'1. Database - raw'!AW$7:AY$494)),"")</f>
        <v>61.57802393296118</v>
      </c>
      <c r="BV7" s="15">
        <f t="array" aca="1" ref="BV7" ca="1">IFERROR(IF(COUNT(IF(('1. Database - raw'!AW$7:AY$494&gt;0)*('1. Database - raw'!$AD$7:$AD$494=$A7)*('1. Database - raw'!$AP$7:$AP$494&lt;&gt;Dropdown!$AM$11)*(INDIRECT($Q7,TRUE)=$O7),'1. Database - raw'!AW$7:AY$494))&gt;0,COUNT(IF(('1. Database - raw'!AW$7:AY$494&gt;0)*('1. Database - raw'!$AD$7:$AD$494=$A7)*('1. Database - raw'!$AP$7:$AP$494&lt;&gt;Dropdown!$AM$11)*(INDIRECT($Q7,TRUE)=$O7),'1. Database - raw'!AW$7:AY$494)),""),"")</f>
        <v>74</v>
      </c>
      <c r="BW7" s="14">
        <f t="shared" ca="1" si="7"/>
        <v>50.272989636413428</v>
      </c>
      <c r="BX7" s="19">
        <f t="shared" ca="1" si="8"/>
        <v>173.19162234698743</v>
      </c>
      <c r="BY7" s="19">
        <f t="shared" ca="1" si="9"/>
        <v>93.310560149233524</v>
      </c>
      <c r="BZ7" s="19">
        <f t="array" aca="1" ref="BZ7" ca="1">IFERROR(AVERAGE(IF(('1. Database - raw'!BC$7:BE$494&gt;0)*('1. Database - raw'!$AD$7:$AD$494=$A7)*('1. Database - raw'!$AP$7:$AP$494&lt;&gt;Dropdown!$AM$11)*(INDIRECT($Q7,TRUE)=$O7),'1. Database - raw'!BC$7:BE$494)),"")</f>
        <v>112.17533181126332</v>
      </c>
      <c r="CA7" s="33">
        <f t="array" aca="1" ref="CA7" ca="1">IFERROR(_xlfn.STDEV.S(IF(('1. Database - raw'!BC$7:BE$494&gt;0)*('1. Database - raw'!$AD$7:$AD$494=$A7)*('1. Database - raw'!$AP$7:$AP$494&lt;&gt;Dropdown!$AM$11)*(INDIRECT($Q7,TRUE)=$O7),'1. Database - raw'!BC$7:BE$494)),"")</f>
        <v>74.848542466131349</v>
      </c>
      <c r="CB7" s="15">
        <f t="array" aca="1" ref="CB7" ca="1">IFERROR(IF(COUNT(IF(('1. Database - raw'!BC$7:BE$494&gt;0)*('1. Database - raw'!$AD$7:$AD$494=$A7)*('1. Database - raw'!$AP$7:$AP$494&lt;&gt;Dropdown!$AM$11)*(INDIRECT($Q7,TRUE)=$O7),'1. Database - raw'!BC$7:BE$494))&gt;0,COUNT(IF(('1. Database - raw'!BC$7:BE$494&gt;0)*('1. Database - raw'!$AD$7:$AD$494=$A7)*('1. Database - raw'!$AP$7:$AP$494&lt;&gt;Dropdown!$AM$11)*(INDIRECT($Q7,TRUE)=$O7),'1. Database - raw'!BC$7:BE$494)),""),"")</f>
        <v>45</v>
      </c>
      <c r="CC7" s="101">
        <f t="shared" ca="1" si="10"/>
        <v>0.69942064467234311</v>
      </c>
      <c r="CD7" s="102">
        <f t="shared" ca="1" si="11"/>
        <v>0.79632276086821818</v>
      </c>
      <c r="CE7" s="102">
        <f t="shared" ca="1" si="12"/>
        <v>0.74630059545313865</v>
      </c>
      <c r="CF7" s="102">
        <f t="array" aca="1" ref="CF7" ca="1">IFERROR(AVERAGE(IF(('1. Database - raw'!BI$7:BK$494&gt;0)*('1. Database - raw'!$AD$7:$AD$494=$A7)*('1. Database - raw'!$AP$7:$AP$494&lt;&gt;Dropdown!$AM$11)*(INDIRECT($Q7,TRUE)=$O7),'1. Database - raw'!BI$7:BK$494)),"")</f>
        <v>0.7605601768600776</v>
      </c>
      <c r="CG7" s="269">
        <f t="array" aca="1" ref="CG7" ca="1">IFERROR(_xlfn.STDEV.S(IF(('1. Database - raw'!BI$7:BK$494&gt;0)*('1. Database - raw'!$AD$7:$AD$494=$A7)*('1. Database - raw'!$AP$7:$AP$494&lt;&gt;Dropdown!$AM$11)*(INDIRECT($Q7,TRUE)=$O7),'1. Database - raw'!BI$7:BK$494)),"")</f>
        <v>0.14938594742507291</v>
      </c>
      <c r="CH7" s="15">
        <f t="array" aca="1" ref="CH7" ca="1">IFERROR(IF(COUNT(IF(('1. Database - raw'!BI$7:BK$494&gt;0)*('1. Database - raw'!$AD$7:$AD$494=$A7)*('1. Database - raw'!$AP$7:$AP$494&lt;&gt;Dropdown!$AM$11)*(INDIRECT($Q7,TRUE)=$O7),'1. Database - raw'!BI$7:BK$494))&gt;0,COUNT(IF(('1. Database - raw'!BI$7:BK$494&gt;0)*('1. Database - raw'!$AD$7:$AD$494=$A7)*('1. Database - raw'!$AP$7:$AP$494&lt;&gt;Dropdown!$AM$11)*(INDIRECT($Q7,TRUE)=$O7),'1. Database - raw'!BI$7:BK$494)),""),"")</f>
        <v>23</v>
      </c>
      <c r="CI7" s="14">
        <f t="shared" ca="1" si="13"/>
        <v>9.8364356859698141</v>
      </c>
      <c r="CJ7" s="19">
        <f t="shared" ca="1" si="14"/>
        <v>32.23080056942608</v>
      </c>
      <c r="CK7" s="19">
        <f t="shared" ca="1" si="15"/>
        <v>17.805510296211082</v>
      </c>
      <c r="CL7" s="19">
        <f t="array" aca="1" ref="CL7" ca="1">IFERROR(AVERAGE(IF(('1. Database - raw'!BO$7:BQ$494&gt;0)*('1. Database - raw'!$AD$7:$AD$494=$A7)*(INDIRECT($Q7,TRUE)=$O7),'1. Database - raw'!BO$7:BQ$494)),"")</f>
        <v>20.9725</v>
      </c>
      <c r="CM7" s="33">
        <f t="array" aca="1" ref="CM7" ca="1">IFERROR(_xlfn.STDEV.S(IF(('1. Database - raw'!BO$7:BQ$494&gt;0)*('1. Database - raw'!$AD$7:$AD$494=$A7)*(INDIRECT($Q7,TRUE)=$O7),'1. Database - raw'!BO$7:BQ$494)),"")</f>
        <v>13.053045887625021</v>
      </c>
      <c r="CN7" s="15">
        <f t="array" aca="1" ref="CN7" ca="1">IFERROR(IF(COUNT(IF(('1. Database - raw'!BO$7:BQ$494&gt;0)*('1. Database - raw'!$AD$7:$AD$494=$A7)*(INDIRECT($Q7,TRUE)=$O7),'1. Database - raw'!BO$7:BQ$494))&gt;0,COUNT(IF(('1. Database - raw'!BO$7:BQ$494&gt;0)*('1. Database - raw'!$AD$7:$AD$494=$A7)*(INDIRECT($Q7,TRUE)=$O7),'1. Database - raw'!BO$7:BQ$494)),""),"")</f>
        <v>10</v>
      </c>
      <c r="CO7" s="14" t="str">
        <f t="shared" ca="1" si="16"/>
        <v/>
      </c>
      <c r="CP7" s="19" t="str">
        <f t="shared" ca="1" si="17"/>
        <v/>
      </c>
      <c r="CQ7" s="19" t="str">
        <f t="shared" ca="1" si="18"/>
        <v/>
      </c>
      <c r="CR7" s="19" t="str">
        <f t="array" aca="1" ref="CR7" ca="1">IFERROR(AVERAGE(IF(('1. Database - raw'!BU$7:BW$494&gt;0)*('1. Database - raw'!$AD$7:$AD$494=$A7)*(INDIRECT($Q7,TRUE)=$O7),'1. Database - raw'!BU$7:BW$494)),"")</f>
        <v/>
      </c>
      <c r="CS7" s="33" t="str">
        <f t="array" aca="1" ref="CS7" ca="1">IFERROR(_xlfn.STDEV.S(IF(('1. Database - raw'!BU$7:BW$494&gt;0)*('1. Database - raw'!$AD$7:$AD$494=$A7)*(INDIRECT($Q7,TRUE)=$O7),'1. Database - raw'!BU$7:BW$494)),"")</f>
        <v/>
      </c>
      <c r="CT7" s="15" t="str">
        <f t="array" aca="1" ref="CT7" ca="1">IFERROR(IF(COUNT(IF(('1. Database - raw'!BU$7:BW$494&gt;0)*('1. Database - raw'!$AD$7:$AD$494=$A7)*(INDIRECT($Q7,TRUE)=$O7),'1. Database - raw'!BU$7:BW$494))&gt;0,COUNT(IF(('1. Database - raw'!BU$7:BW$494&gt;0)*('1. Database - raw'!$AD$7:$AD$494=$A7)*(INDIRECT($Q7,TRUE)=$O7),'1. Database - raw'!BU$7:BW$494)),""),"")</f>
        <v/>
      </c>
      <c r="CU7" s="14" t="str">
        <f t="shared" ca="1" si="19"/>
        <v/>
      </c>
      <c r="CV7" s="19" t="str">
        <f t="shared" ca="1" si="20"/>
        <v/>
      </c>
      <c r="CW7" s="19" t="str">
        <f t="shared" ca="1" si="21"/>
        <v/>
      </c>
      <c r="CX7" s="19" t="str">
        <f t="array" aca="1" ref="CX7" ca="1">IFERROR(AVERAGE(IF(('1. Database - raw'!CA$7:CC$494&gt;0)*('1. Database - raw'!$AD$7:$AD$494=$A7)*(INDIRECT($Q7,TRUE)=$O7),'1. Database - raw'!CA$7:CC$494)),"")</f>
        <v/>
      </c>
      <c r="CY7" s="33" t="str">
        <f t="array" aca="1" ref="CY7" ca="1">IFERROR(_xlfn.STDEV.S(IF(('1. Database - raw'!CA$7:CC$494&gt;0)*('1. Database - raw'!$AD$7:$AD$494=$A7)*(INDIRECT($Q7,TRUE)=$O7),'1. Database - raw'!CA$7:CC$494)),"")</f>
        <v/>
      </c>
      <c r="CZ7" s="15" t="str">
        <f t="array" aca="1" ref="CZ7" ca="1">IFERROR(IF(COUNT(IF(('1. Database - raw'!CA$7:CC$494&gt;0)*('1. Database - raw'!$AD$7:$AD$494=$A7)*(INDIRECT($Q7,TRUE)=$O7),'1. Database - raw'!CA$7:CC$494))&gt;0,COUNT(IF(('1. Database - raw'!CA$7:CC$494&gt;0)*('1. Database - raw'!$AD$7:$AD$494=$A7)*(INDIRECT($Q7,TRUE)=$O7),'1. Database - raw'!CA$7:CC$494)),""),"")</f>
        <v/>
      </c>
      <c r="DA7" s="14" t="str">
        <f t="shared" ca="1" si="22"/>
        <v/>
      </c>
      <c r="DB7" s="19" t="str">
        <f t="shared" ca="1" si="23"/>
        <v/>
      </c>
      <c r="DC7" s="19" t="str">
        <f t="shared" ca="1" si="24"/>
        <v/>
      </c>
      <c r="DD7" s="19" t="str">
        <f t="array" aca="1" ref="DD7" ca="1">IFERROR(AVERAGE(IF(('1. Database - raw'!CG$7:CI$494&gt;0)*('1. Database - raw'!$AD$7:$AD$494=$A7)*(INDIRECT($Q7,TRUE)=$O7),'1. Database - raw'!CG$7:CI$494)),"")</f>
        <v/>
      </c>
      <c r="DE7" s="33" t="str">
        <f t="array" aca="1" ref="DE7" ca="1">IFERROR(_xlfn.STDEV.S(IF(('1. Database - raw'!CG$7:CI$494&gt;0)*('1. Database - raw'!$AD$7:$AD$494=$A7)*(INDIRECT($Q7,TRUE)=$O7),'1. Database - raw'!CG$7:CI$494)),"")</f>
        <v/>
      </c>
      <c r="DF7" s="15" t="str">
        <f t="array" aca="1" ref="DF7" ca="1">IFERROR(IF(COUNT(IF(('1. Database - raw'!CG$7:CI$494&gt;0)*('1. Database - raw'!$AD$7:$AD$494=$A7)*(INDIRECT($Q7,TRUE)=$O7),'1. Database - raw'!CG$7:CI$494))&gt;0,COUNT(IF(('1. Database - raw'!CG$7:CI$494&gt;0)*('1. Database - raw'!$AD$7:$AD$494=$A7)*(INDIRECT($Q7,TRUE)=$O7),'1. Database - raw'!CG$7:CI$494)),""),"")</f>
        <v/>
      </c>
      <c r="DG7" s="14">
        <f t="shared" ca="1" si="25"/>
        <v>51.039167604510169</v>
      </c>
      <c r="DH7" s="19">
        <f t="shared" ca="1" si="26"/>
        <v>179.88169428087093</v>
      </c>
      <c r="DI7" s="19">
        <f t="shared" ca="1" si="27"/>
        <v>95.817597253242738</v>
      </c>
      <c r="DJ7" s="19">
        <f t="array" aca="1" ref="DJ7" ca="1">IFERROR(AVERAGE(IF(('1. Database - raw'!CM$7:CO$494&gt;0)*('1. Database - raw'!$AD$7:$AD$494=$A7)*(INDIRECT($Q7,TRUE)=$O7),'1. Database - raw'!CM$7:CO$494)),"")</f>
        <v>113.5</v>
      </c>
      <c r="DK7" s="33">
        <f t="array" aca="1" ref="DK7" ca="1">IFERROR(_xlfn.STDEV.S(IF(('1. Database - raw'!CM$7:CO$494&gt;0)*('1. Database - raw'!$AD$7:$AD$494=$A7)*(INDIRECT($Q7,TRUE)=$O7),'1. Database - raw'!CM$7:CO$494)),"")</f>
        <v>72.064950862795598</v>
      </c>
      <c r="DL7" s="15">
        <f t="array" aca="1" ref="DL7" ca="1">IFERROR(IF(COUNT(IF(('1. Database - raw'!CM$7:CO$494&gt;0)*('1. Database - raw'!$AD$7:$AD$494=$A7)*(INDIRECT($Q7,TRUE)=$O7),'1. Database - raw'!CM$7:CO$494))&gt;0,COUNT(IF(('1. Database - raw'!CM$7:CO$494&gt;0)*('1. Database - raw'!$AD$7:$AD$494=$A7)*(INDIRECT($Q7,TRUE)=$O7),'1. Database - raw'!CM$7:CO$494)),""),"")</f>
        <v>8</v>
      </c>
      <c r="DM7" s="14">
        <f t="shared" ca="1" si="28"/>
        <v>23.442072924948018</v>
      </c>
      <c r="DN7" s="19">
        <f t="shared" ca="1" si="29"/>
        <v>34.710351079307671</v>
      </c>
      <c r="DO7" s="19">
        <f t="shared" ca="1" si="30"/>
        <v>28.525121932284154</v>
      </c>
      <c r="DP7" s="19">
        <f t="array" aca="1" ref="DP7" ca="1">IFERROR(AVERAGE(IF(('1. Database - raw'!CS$7:CU$494&gt;0)*('1. Database - raw'!$AD$7:$AD$494=$A7)*(INDIRECT($Q7,TRUE)=$O7),'1. Database - raw'!CS$7:CU$494)),"")</f>
        <v>29.5</v>
      </c>
      <c r="DQ7" s="33">
        <f t="array" aca="1" ref="DQ7" ca="1">IFERROR(_xlfn.STDEV.S(IF(('1. Database - raw'!CS$7:CU$494&gt;0)*('1. Database - raw'!$AD$7:$AD$494=$A7)*(INDIRECT($Q7,TRUE)=$O7),'1. Database - raw'!CS$7:CU$494)),"")</f>
        <v>7.7781745930520225</v>
      </c>
      <c r="DR7" s="15">
        <f t="array" aca="1" ref="DR7" ca="1">IFERROR(IF(COUNT(IF(('1. Database - raw'!CS$7:CU$494&gt;0)*('1. Database - raw'!$AD$7:$AD$494=$A7)*(INDIRECT($Q7,TRUE)=$O7),'1. Database - raw'!CS$7:CU$494))&gt;0,COUNT(IF(('1. Database - raw'!CS$7:CU$494&gt;0)*('1. Database - raw'!$AD$7:$AD$494=$A7)*(INDIRECT($Q7,TRUE)=$O7),'1. Database - raw'!CS$7:CU$494)),""),"")</f>
        <v>2</v>
      </c>
      <c r="DS7" s="14" t="str">
        <f t="shared" ca="1" si="31"/>
        <v/>
      </c>
      <c r="DT7" s="19" t="str">
        <f t="shared" ca="1" si="32"/>
        <v/>
      </c>
      <c r="DU7" s="19" t="str">
        <f t="shared" ca="1" si="33"/>
        <v/>
      </c>
      <c r="DV7" s="19">
        <f t="array" aca="1" ref="DV7" ca="1">IFERROR(AVERAGE(IF(('1. Database - raw'!CY$7:DA$494&gt;0)*('1. Database - raw'!$AD$7:$AD$494=$A7)*(INDIRECT($Q7,TRUE)=$O7),'1. Database - raw'!CY$7:DA$494)),"")</f>
        <v>2.5</v>
      </c>
      <c r="DW7" s="33" t="str">
        <f t="array" aca="1" ref="DW7" ca="1">IFERROR(_xlfn.STDEV.S(IF(('1. Database - raw'!CY$7:DA$494&gt;0)*('1. Database - raw'!$AD$7:$AD$494=$A7)*(INDIRECT($Q7,TRUE)=$O7),'1. Database - raw'!CY$7:DA$494)),"")</f>
        <v/>
      </c>
      <c r="DX7" s="15">
        <f t="array" aca="1" ref="DX7" ca="1">IFERROR(IF(COUNT(IF(('1. Database - raw'!CY$7:DA$494&gt;0)*('1. Database - raw'!$AD$7:$AD$494=$A7)*(INDIRECT($Q7,TRUE)=$O7),'1. Database - raw'!CY$7:DA$494))&gt;0,COUNT(IF(('1. Database - raw'!CY$7:DA$494&gt;0)*('1. Database - raw'!$AD$7:$AD$494=$A7)*(INDIRECT($Q7,TRUE)=$O7),'1. Database - raw'!CY$7:DA$494)),""),"")</f>
        <v>1</v>
      </c>
      <c r="DY7" s="14">
        <f t="shared" ca="1" si="34"/>
        <v>14.189834563797742</v>
      </c>
      <c r="DZ7" s="19">
        <f t="shared" ca="1" si="35"/>
        <v>81.509932252769175</v>
      </c>
      <c r="EA7" s="19">
        <f t="shared" ca="1" si="36"/>
        <v>34.009005483447417</v>
      </c>
      <c r="EB7" s="19">
        <f t="array" aca="1" ref="EB7" ca="1">IFERROR(AVERAGE(IF(('1. Database - raw'!DE$7:DG$494&gt;0)*('1. Database - raw'!$AD$7:$AD$494=$A7)*(INDIRECT($Q7,TRUE)=$O7),'1. Database - raw'!DE$7:DG$494)),"")</f>
        <v>39.5</v>
      </c>
      <c r="EC7" s="33">
        <f t="array" aca="1" ref="EC7" ca="1">IFERROR(_xlfn.STDEV.S(IF(('1. Database - raw'!DE$7:DG$494&gt;0)*('1. Database - raw'!$AD$7:$AD$494=$A7)*(INDIRECT($Q7,TRUE)=$O7),'1. Database - raw'!DE$7:DG$494)),"")</f>
        <v>23.334523779156068</v>
      </c>
      <c r="ED7" s="15">
        <f t="array" aca="1" ref="ED7" ca="1">IFERROR(IF(COUNT(IF(('1. Database - raw'!DE$7:DG$494&gt;0)*('1. Database - raw'!$AD$7:$AD$494=$A7)*(INDIRECT($Q7,TRUE)=$O7),'1. Database - raw'!DE$7:DG$494))&gt;0,COUNT(IF(('1. Database - raw'!DE$7:DG$494&gt;0)*('1. Database - raw'!$AD$7:$AD$494=$A7)*(INDIRECT($Q7,TRUE)=$O7),'1. Database - raw'!DE$7:DG$494)),""),"")</f>
        <v>2</v>
      </c>
      <c r="EE7" s="101">
        <f t="shared" ca="1" si="37"/>
        <v>0.1797730894609077</v>
      </c>
      <c r="EF7" s="102">
        <f t="shared" ca="1" si="38"/>
        <v>0.28648191552395857</v>
      </c>
      <c r="EG7" s="102">
        <f t="shared" ca="1" si="39"/>
        <v>0.22693994586326313</v>
      </c>
      <c r="EH7" s="102">
        <f t="array" aca="1" ref="EH7" ca="1">IFERROR(AVERAGE(IF(('1. Database - raw'!DK$7:DM$494&gt;0)*('1. Database - raw'!$AD$7:$AD$494=$A7)*(INDIRECT($Q7,TRUE)=$O7),'1. Database - raw'!DK$7:DM$494)),"")</f>
        <v>0.24161181448959679</v>
      </c>
      <c r="EI7" s="269">
        <f t="array" aca="1" ref="EI7" ca="1">IFERROR(_xlfn.STDEV.S(IF(('1. Database - raw'!DK$7:DM$494&gt;0)*('1. Database - raw'!$AD$7:$AD$494=$A7)*(INDIRECT($Q7,TRUE)=$O7),'1. Database - raw'!DK$7:DM$494)),"")</f>
        <v>8.8273169749987904E-2</v>
      </c>
      <c r="EJ7" s="15">
        <f t="array" aca="1" ref="EJ7" ca="1">IFERROR(IF(COUNT(IF(('1. Database - raw'!DK$7:DM$494&gt;0)*('1. Database - raw'!$AD$7:$AD$494=$A7)*(INDIRECT($Q7,TRUE)=$O7),'1. Database - raw'!DK$7:DM$494))&gt;0,COUNT(IF(('1. Database - raw'!DK$7:DM$494&gt;0)*('1. Database - raw'!$AD$7:$AD$494=$A7)*(INDIRECT($Q7,TRUE)=$O7),'1. Database - raw'!DK$7:DM$494)),""),"")</f>
        <v>8</v>
      </c>
      <c r="EK7" s="14">
        <f t="shared" ca="1" si="40"/>
        <v>29.341737423120691</v>
      </c>
      <c r="EL7" s="19">
        <f t="shared" ca="1" si="41"/>
        <v>48.28638175327292</v>
      </c>
      <c r="EM7" s="19">
        <f t="shared" ca="1" si="42"/>
        <v>37.640487968636911</v>
      </c>
      <c r="EN7" s="19">
        <f t="array" aca="1" ref="EN7" ca="1">IFERROR(AVERAGE(IF(('1. Database - raw'!DQ$7:DS$494&gt;0)*('1. Database - raw'!$AD$7:$AD$494=$A7)*(INDIRECT($Q7,TRUE)=$O7),'1. Database - raw'!DQ$7:DS$494)),"")</f>
        <v>40.540425531914899</v>
      </c>
      <c r="EO7" s="33">
        <f t="array" aca="1" ref="EO7" ca="1">IFERROR(_xlfn.STDEV.S(IF(('1. Database - raw'!DQ$7:DS$494&gt;0)*('1. Database - raw'!$AD$7:$AD$494=$A7)*(INDIRECT($Q7,TRUE)=$O7),'1. Database - raw'!DQ$7:DS$494)),"")</f>
        <v>16.217270176848466</v>
      </c>
      <c r="EP7" s="15">
        <f t="array" aca="1" ref="EP7" ca="1">IFERROR(IF(COUNT(IF(('1. Database - raw'!DQ$7:DS$494&gt;0)*('1. Database - raw'!$AD$7:$AD$494=$A7)*(INDIRECT($Q7,TRUE)=$O7),'1. Database - raw'!DQ$7:DS$494))&gt;0,COUNT(IF(('1. Database - raw'!DQ$7:DS$494&gt;0)*('1. Database - raw'!$AD$7:$AD$494=$A7)*(INDIRECT($Q7,TRUE)=$O7),'1. Database - raw'!DQ$7:DS$494)),""),"")</f>
        <v>47</v>
      </c>
      <c r="EQ7" s="14" t="str">
        <f t="shared" ca="1" si="43"/>
        <v/>
      </c>
      <c r="ER7" s="19" t="str">
        <f t="shared" ca="1" si="44"/>
        <v/>
      </c>
      <c r="ES7" s="19" t="str">
        <f t="shared" ca="1" si="45"/>
        <v/>
      </c>
      <c r="ET7" s="19" t="str">
        <f t="array" aca="1" ref="ET7" ca="1">IFERROR(AVERAGE(IF(('1. Database - raw'!DW$7:DY$494&gt;0)*('1. Database - raw'!$AD$7:$AD$494=$A7)*(INDIRECT($Q7,TRUE)=$O7),'1. Database - raw'!DW$7:DY$494)),"")</f>
        <v/>
      </c>
      <c r="EU7" s="33" t="str">
        <f t="array" aca="1" ref="EU7" ca="1">IFERROR(_xlfn.STDEV.S(IF(('1. Database - raw'!DW$7:DY$494&gt;0)*('1. Database - raw'!$AD$7:$AD$494=$A7)*(INDIRECT($Q7,TRUE)=$O7),'1. Database - raw'!DW$7:DY$494)),"")</f>
        <v/>
      </c>
      <c r="EV7" s="15" t="str">
        <f t="array" aca="1" ref="EV7" ca="1">IFERROR(IF(COUNT(IF(('1. Database - raw'!DW$7:DY$494&gt;0)*('1. Database - raw'!$AD$7:$AD$494=$A7)*(INDIRECT($Q7,TRUE)=$O7),'1. Database - raw'!DW$7:DY$494))&gt;0,COUNT(IF(('1. Database - raw'!DW$7:DY$494&gt;0)*('1. Database - raw'!$AD$7:$AD$494=$A7)*(INDIRECT($Q7,TRUE)=$O7),'1. Database - raw'!DW$7:DY$494)),""),"")</f>
        <v/>
      </c>
      <c r="EW7" s="14" t="str">
        <f t="shared" ca="1" si="46"/>
        <v/>
      </c>
      <c r="EX7" s="19" t="str">
        <f t="shared" ca="1" si="47"/>
        <v/>
      </c>
      <c r="EY7" s="19" t="str">
        <f t="shared" ca="1" si="48"/>
        <v/>
      </c>
      <c r="EZ7" s="19" t="str">
        <f t="array" aca="1" ref="EZ7" ca="1">IFERROR(AVERAGE(IF(('1. Database - raw'!EC$7:EE$494&gt;0)*('1. Database - raw'!$AD$7:$AD$494=$A7)*(INDIRECT($Q7,TRUE)=$O7),'1. Database - raw'!EC$7:EE$494)),"")</f>
        <v/>
      </c>
      <c r="FA7" s="33" t="str">
        <f t="array" aca="1" ref="FA7" ca="1">IFERROR(_xlfn.STDEV.S(IF(('1. Database - raw'!EC$7:EE$494&gt;0)*('1. Database - raw'!$AD$7:$AD$494=$A7)*(INDIRECT($Q7,TRUE)=$O7),'1. Database - raw'!EC$7:EE$494)),"")</f>
        <v/>
      </c>
      <c r="FB7" s="15" t="str">
        <f t="array" aca="1" ref="FB7" ca="1">IFERROR(IF(COUNT(IF(('1. Database - raw'!EC$7:EE$494&gt;0)*('1. Database - raw'!$AD$7:$AD$494=$A7)*(INDIRECT($Q7,TRUE)=$O7),'1. Database - raw'!EC$7:EE$494))&gt;0,COUNT(IF(('1. Database - raw'!EC$7:EE$494&gt;0)*('1. Database - raw'!$AD$7:$AD$494=$A7)*(INDIRECT($Q7,TRUE)=$O7),'1. Database - raw'!EC$7:EE$494)),""),"")</f>
        <v/>
      </c>
      <c r="FC7" s="14" t="str">
        <f t="shared" ca="1" si="49"/>
        <v/>
      </c>
      <c r="FD7" s="19" t="str">
        <f t="shared" ca="1" si="50"/>
        <v/>
      </c>
      <c r="FE7" s="19" t="str">
        <f t="shared" ca="1" si="51"/>
        <v/>
      </c>
      <c r="FF7" s="19" t="str">
        <f t="array" aca="1" ref="FF7" ca="1">IFERROR(AVERAGE(IF(('1. Database - raw'!EI$7:EK$494&gt;0)*('1. Database - raw'!$AD$7:$AD$494=$A7)*(INDIRECT($Q7,TRUE)=$O7),'1. Database - raw'!EI$7:EK$494)),"")</f>
        <v/>
      </c>
      <c r="FG7" s="33" t="str">
        <f t="array" aca="1" ref="FG7" ca="1">IFERROR(_xlfn.STDEV.S(IF(('1. Database - raw'!EI$7:EK$494&gt;0)*('1. Database - raw'!$AD$7:$AD$494=$A7)*(INDIRECT($Q7,TRUE)=$O7),'1. Database - raw'!EI$7:EK$494)),"")</f>
        <v/>
      </c>
      <c r="FH7" s="15" t="str">
        <f t="array" aca="1" ref="FH7" ca="1">IFERROR(IF(COUNT(IF(('1. Database - raw'!EI$7:EK$494&gt;0)*('1. Database - raw'!$AD$7:$AD$494=$A7)*(INDIRECT($Q7,TRUE)=$O7),'1. Database - raw'!EI$7:EK$494))&gt;0,COUNT(IF(('1. Database - raw'!EI$7:EK$494&gt;0)*('1. Database - raw'!$AD$7:$AD$494=$A7)*(INDIRECT($Q7,TRUE)=$O7),'1. Database - raw'!EI$7:EK$494)),""),"")</f>
        <v/>
      </c>
      <c r="FI7" s="14" t="str">
        <f t="shared" ca="1" si="52"/>
        <v/>
      </c>
      <c r="FJ7" s="19" t="str">
        <f t="shared" ca="1" si="53"/>
        <v/>
      </c>
      <c r="FK7" s="19" t="str">
        <f t="shared" ca="1" si="54"/>
        <v/>
      </c>
      <c r="FL7" s="19" t="str">
        <f t="array" aca="1" ref="FL7" ca="1">IFERROR(AVERAGE(IF(('1. Database - raw'!EO$7:EQ$494&gt;0)*('1. Database - raw'!$AD$7:$AD$494=$A7)*(INDIRECT($Q7,TRUE)=$O7),'1. Database - raw'!EO$7:EQ$494)),"")</f>
        <v/>
      </c>
      <c r="FM7" s="33" t="str">
        <f t="array" aca="1" ref="FM7" ca="1">IFERROR(_xlfn.STDEV.S(IF(('1. Database - raw'!EO$7:EQ$494&gt;0)*('1. Database - raw'!$AD$7:$AD$494=$A7)*(INDIRECT($Q7,TRUE)=$O7),'1. Database - raw'!EO$7:EQ$494)),"")</f>
        <v/>
      </c>
      <c r="FN7" s="15" t="str">
        <f t="array" aca="1" ref="FN7" ca="1">IFERROR(IF(COUNT(IF(('1. Database - raw'!EO$7:EQ$494&gt;0)*('1. Database - raw'!$AD$7:$AD$494=$A7)*(INDIRECT($Q7,TRUE)=$O7),'1. Database - raw'!EO$7:EQ$494))&gt;0,COUNT(IF(('1. Database - raw'!EO$7:EQ$494&gt;0)*('1. Database - raw'!$AD$7:$AD$494=$A7)*(INDIRECT($Q7,TRUE)=$O7),'1. Database - raw'!EO$7:EQ$494)),""),"")</f>
        <v/>
      </c>
      <c r="FO7" s="14" t="str">
        <f t="shared" ca="1" si="55"/>
        <v/>
      </c>
      <c r="FP7" s="19" t="str">
        <f t="shared" ca="1" si="56"/>
        <v/>
      </c>
      <c r="FQ7" s="19" t="str">
        <f t="shared" ca="1" si="57"/>
        <v/>
      </c>
      <c r="FR7" s="19" t="str">
        <f t="array" aca="1" ref="FR7" ca="1">IFERROR(AVERAGE(IF(('1. Database - raw'!EU$7:EW$494&gt;0)*('1. Database - raw'!$AD$7:$AD$494=$A7)*(INDIRECT($Q7,TRUE)=$O7),'1. Database - raw'!EU$7:EW$494)),"")</f>
        <v/>
      </c>
      <c r="FS7" s="33" t="str">
        <f t="array" aca="1" ref="FS7" ca="1">IFERROR(_xlfn.STDEV.S(IF(('1. Database - raw'!EU$7:EW$494&gt;0)*('1. Database - raw'!$AD$7:$AD$494=$A7)*(INDIRECT($Q7,TRUE)=$O7),'1. Database - raw'!EU$7:EW$494)),"")</f>
        <v/>
      </c>
      <c r="FT7" s="15" t="str">
        <f t="array" aca="1" ref="FT7" ca="1">IFERROR(IF(COUNT(IF(('1. Database - raw'!EU$7:EW$494&gt;0)*('1. Database - raw'!$AD$7:$AD$494=$A7)*(INDIRECT($Q7,TRUE)=$O7),'1. Database - raw'!EU$7:EW$494))&gt;0,COUNT(IF(('1. Database - raw'!EU$7:EW$494&gt;0)*('1. Database - raw'!$AD$7:$AD$494=$A7)*(INDIRECT($Q7,TRUE)=$O7),'1. Database - raw'!EU$7:EW$494)),""),"")</f>
        <v/>
      </c>
      <c r="FU7" s="14" t="str">
        <f t="shared" ca="1" si="58"/>
        <v/>
      </c>
      <c r="FV7" s="19" t="str">
        <f t="shared" ca="1" si="59"/>
        <v/>
      </c>
      <c r="FW7" s="19" t="str">
        <f t="shared" ca="1" si="60"/>
        <v/>
      </c>
      <c r="FX7" s="19" t="str">
        <f t="array" aca="1" ref="FX7" ca="1">IFERROR(AVERAGE(IF(('1. Database - raw'!FA$7:FC$494&gt;0)*('1. Database - raw'!$AD$7:$AD$494=$A7)*(INDIRECT($Q7,TRUE)=$O7),'1. Database - raw'!FA$7:FC$494)),"")</f>
        <v/>
      </c>
      <c r="FY7" s="33" t="str">
        <f t="array" aca="1" ref="FY7" ca="1">IFERROR(_xlfn.STDEV.S(IF(('1. Database - raw'!FA$7:FC$494&gt;0)*('1. Database - raw'!$AD$7:$AD$494=$A7)*(INDIRECT($Q7,TRUE)=$O7),'1. Database - raw'!FA$7:FC$494)),"")</f>
        <v/>
      </c>
      <c r="FZ7" s="15" t="str">
        <f t="array" aca="1" ref="FZ7" ca="1">IFERROR(IF(COUNT(IF(('1. Database - raw'!FA$7:FC$494&gt;0)*('1. Database - raw'!$AD$7:$AD$494=$A7)*(INDIRECT($Q7,TRUE)=$O7),'1. Database - raw'!FA$7:FC$494))&gt;0,COUNT(IF(('1. Database - raw'!FA$7:FC$494&gt;0)*('1. Database - raw'!$AD$7:$AD$494=$A7)*(INDIRECT($Q7,TRUE)=$O7),'1. Database - raw'!FA$7:FC$494)),""),"")</f>
        <v/>
      </c>
      <c r="GA7" s="14" t="str">
        <f t="shared" ca="1" si="61"/>
        <v/>
      </c>
      <c r="GB7" s="19" t="str">
        <f t="shared" ca="1" si="62"/>
        <v/>
      </c>
      <c r="GC7" s="19" t="str">
        <f t="shared" ca="1" si="63"/>
        <v/>
      </c>
      <c r="GD7" s="19" t="str">
        <f t="array" aca="1" ref="GD7" ca="1">IFERROR(AVERAGE(IF(('1. Database - raw'!FG$7:FI$494&gt;0)*('1. Database - raw'!$AD$7:$AD$494=$A7)*(INDIRECT($Q7,TRUE)=$O7),'1. Database - raw'!FG$7:FI$494)),"")</f>
        <v/>
      </c>
      <c r="GE7" s="33" t="str">
        <f t="array" aca="1" ref="GE7" ca="1">IFERROR(_xlfn.STDEV.S(IF(('1. Database - raw'!FG$7:FI$494&gt;0)*('1. Database - raw'!$AD$7:$AD$494=$A7)*(INDIRECT($Q7,TRUE)=$O7),'1. Database - raw'!FG$7:FI$494)),"")</f>
        <v/>
      </c>
      <c r="GF7" s="15" t="str">
        <f t="array" aca="1" ref="GF7" ca="1">IFERROR(IF(COUNT(IF(('1. Database - raw'!FG$7:FI$494&gt;0)*('1. Database - raw'!$AD$7:$AD$494=$A7)*(INDIRECT($Q7,TRUE)=$O7),'1. Database - raw'!FG$7:FI$494))&gt;0,COUNT(IF(('1. Database - raw'!FG$7:FI$494&gt;0)*('1. Database - raw'!$AD$7:$AD$494=$A7)*(INDIRECT($Q7,TRUE)=$O7),'1. Database - raw'!FG$7:FI$494)),""),"")</f>
        <v/>
      </c>
      <c r="GG7" s="14" t="str">
        <f t="shared" ca="1" si="64"/>
        <v/>
      </c>
      <c r="GH7" s="19" t="str">
        <f t="shared" ca="1" si="65"/>
        <v/>
      </c>
      <c r="GI7" s="19" t="str">
        <f t="shared" ca="1" si="66"/>
        <v/>
      </c>
      <c r="GJ7" s="19" t="str">
        <f t="array" aca="1" ref="GJ7" ca="1">IFERROR(AVERAGE(IF(('1. Database - raw'!FM$7:FO$494&gt;0)*('1. Database - raw'!$AD$7:$AD$494=$A7)*(INDIRECT($Q7,TRUE)=$O7),'1. Database - raw'!FM$7:FO$494)),"")</f>
        <v/>
      </c>
      <c r="GK7" s="33" t="str">
        <f t="array" aca="1" ref="GK7" ca="1">IFERROR(_xlfn.STDEV.S(IF(('1. Database - raw'!FM$7:FO$494&gt;0)*('1. Database - raw'!$AD$7:$AD$494=$A7)*(INDIRECT($Q7,TRUE)=$O7),'1. Database - raw'!FM$7:FO$494)),"")</f>
        <v/>
      </c>
      <c r="GL7" s="15" t="str">
        <f t="array" aca="1" ref="GL7" ca="1">IFERROR(IF(COUNT(IF(('1. Database - raw'!FM$7:FO$494&gt;0)*('1. Database - raw'!$AD$7:$AD$494=$A7)*(INDIRECT($Q7,TRUE)=$O7),'1. Database - raw'!FM$7:FO$494))&gt;0,COUNT(IF(('1. Database - raw'!FM$7:FO$494&gt;0)*('1. Database - raw'!$AD$7:$AD$494=$A7)*(INDIRECT($Q7,TRUE)=$O7),'1. Database - raw'!FM$7:FO$494)),""),"")</f>
        <v/>
      </c>
      <c r="GM7" s="14">
        <f t="shared" ca="1" si="67"/>
        <v>69.507951336011772</v>
      </c>
      <c r="GN7" s="19">
        <f t="shared" ca="1" si="68"/>
        <v>101.94239757644304</v>
      </c>
      <c r="GO7" s="19">
        <f t="shared" ca="1" si="69"/>
        <v>84.177236886344559</v>
      </c>
      <c r="GP7" s="19">
        <f t="array" aca="1" ref="GP7" ca="1">IFERROR(AVERAGE(IF(('1. Database - raw'!FS$7:FU$494&gt;0)*('1. Database - raw'!$AD$7:$AD$494=$A7)*(INDIRECT($Q7,TRUE)=$O7),'1. Database - raw'!FS$7:FU$494)),"")</f>
        <v>88.955555555555563</v>
      </c>
      <c r="GQ7" s="33">
        <f t="array" aca="1" ref="GQ7" ca="1">IFERROR(_xlfn.STDEV.S(IF(('1. Database - raw'!FS$7:FU$494&gt;0)*('1. Database - raw'!$AD$7:$AD$494=$A7)*(INDIRECT($Q7,TRUE)=$O7),'1. Database - raw'!FS$7:FU$494)),"")</f>
        <v>30.395243865993297</v>
      </c>
      <c r="GR7" s="15">
        <f t="array" aca="1" ref="GR7" ca="1">IFERROR(IF(COUNT(IF(('1. Database - raw'!FS$7:FU$494&gt;0)*('1. Database - raw'!$AD$7:$AD$494=$A7)*(INDIRECT($Q7,TRUE)=$O7),'1. Database - raw'!FS$7:FU$494))&gt;0,COUNT(IF(('1. Database - raw'!FS$7:FU$494&gt;0)*('1. Database - raw'!$AD$7:$AD$494=$A7)*(INDIRECT($Q7,TRUE)=$O7),'1. Database - raw'!FS$7:FU$494)),""),"")</f>
        <v>18</v>
      </c>
      <c r="GS7" s="14" t="str">
        <f t="shared" ca="1" si="70"/>
        <v/>
      </c>
      <c r="GT7" s="19" t="str">
        <f t="shared" ca="1" si="71"/>
        <v/>
      </c>
      <c r="GU7" s="19" t="str">
        <f t="shared" ca="1" si="72"/>
        <v/>
      </c>
      <c r="GV7" s="19">
        <f t="array" aca="1" ref="GV7" ca="1">IFERROR(AVERAGE(IF(('1. Database - raw'!FY$7:GA$494&gt;0)*('1. Database - raw'!$AD$7:$AD$494=$A7)*(INDIRECT($Q7,TRUE)=$O7),'1. Database - raw'!FY$7:GA$494)),"")</f>
        <v>44</v>
      </c>
      <c r="GW7" s="33" t="str">
        <f t="array" aca="1" ref="GW7" ca="1">IFERROR(_xlfn.STDEV.S(IF(('1. Database - raw'!FY$7:GA$494&gt;0)*('1. Database - raw'!$AD$7:$AD$494=$A7)*(INDIRECT($Q7,TRUE)=$O7),'1. Database - raw'!FY$7:GA$494)),"")</f>
        <v/>
      </c>
      <c r="GX7" s="15">
        <f t="array" aca="1" ref="GX7" ca="1">IFERROR(IF(COUNT(IF(('1. Database - raw'!FY$7:GA$494&gt;0)*('1. Database - raw'!$AD$7:$AD$494=$A7)*(INDIRECT($Q7,TRUE)=$O7),'1. Database - raw'!FY$7:GA$494))&gt;0,COUNT(IF(('1. Database - raw'!FY$7:GA$494&gt;0)*('1. Database - raw'!$AD$7:$AD$494=$A7)*(INDIRECT($Q7,TRUE)=$O7),'1. Database - raw'!FY$7:GA$494)),""),"")</f>
        <v>1</v>
      </c>
      <c r="GY7" s="14" t="str">
        <f t="shared" ca="1" si="73"/>
        <v/>
      </c>
      <c r="GZ7" s="19" t="str">
        <f t="shared" ca="1" si="74"/>
        <v/>
      </c>
      <c r="HA7" s="19" t="str">
        <f t="shared" ca="1" si="75"/>
        <v/>
      </c>
      <c r="HB7" s="19" t="str">
        <f t="array" aca="1" ref="HB7" ca="1">IFERROR(AVERAGE(IF(('1. Database - raw'!GE$7:GG$494&gt;0)*('1. Database - raw'!$AD$7:$AD$494=$A7)*(INDIRECT($Q7,TRUE)=$O7),'1. Database - raw'!GE$7:GG$494)),"")</f>
        <v/>
      </c>
      <c r="HC7" s="33" t="str">
        <f t="array" aca="1" ref="HC7" ca="1">IFERROR(_xlfn.STDEV.S(IF(('1. Database - raw'!GE$7:GG$494&gt;0)*('1. Database - raw'!$AD$7:$AD$494=$A7)*(INDIRECT($Q7,TRUE)=$O7),'1. Database - raw'!GE$7:GG$494)),"")</f>
        <v/>
      </c>
      <c r="HD7" s="15" t="str">
        <f t="array" aca="1" ref="HD7" ca="1">IFERROR(IF(COUNT(IF(('1. Database - raw'!GE$7:GG$494&gt;0)*('1. Database - raw'!$AD$7:$AD$494=$A7)*(INDIRECT($Q7,TRUE)=$O7),'1. Database - raw'!GE$7:GG$494))&gt;0,COUNT(IF(('1. Database - raw'!GE$7:GG$494&gt;0)*('1. Database - raw'!$AD$7:$AD$494=$A7)*(INDIRECT($Q7,TRUE)=$O7),'1. Database - raw'!GE$7:GG$494)),""),"")</f>
        <v/>
      </c>
      <c r="HE7" s="14" t="str">
        <f t="shared" ca="1" si="76"/>
        <v/>
      </c>
      <c r="HF7" s="19" t="str">
        <f t="shared" ca="1" si="77"/>
        <v/>
      </c>
      <c r="HG7" s="19" t="str">
        <f t="shared" ca="1" si="78"/>
        <v/>
      </c>
      <c r="HH7" s="19" t="str">
        <f t="array" aca="1" ref="HH7" ca="1">IFERROR(AVERAGE(IF(('1. Database - raw'!GK$7:GM$494&gt;0)*('1. Database - raw'!$AD$7:$AD$494=$A7)*(INDIRECT($Q7,TRUE)=$O7),'1. Database - raw'!GK$7:GM$494)),"")</f>
        <v/>
      </c>
      <c r="HI7" s="33" t="str">
        <f t="array" aca="1" ref="HI7" ca="1">IFERROR(_xlfn.STDEV.S(IF(('1. Database - raw'!GK$7:GM$494&gt;0)*('1. Database - raw'!$AD$7:$AD$494=$A7)*(INDIRECT($Q7,TRUE)=$O7),'1. Database - raw'!GK$7:GM$494)),"")</f>
        <v/>
      </c>
      <c r="HJ7" s="15" t="str">
        <f t="array" aca="1" ref="HJ7" ca="1">IFERROR(IF(COUNT(IF(('1. Database - raw'!GK$7:GM$494&gt;0)*('1. Database - raw'!$AD$7:$AD$494=$A7)*(INDIRECT($Q7,TRUE)=$O7),'1. Database - raw'!GK$7:GM$494))&gt;0,COUNT(IF(('1. Database - raw'!GK$7:GM$494&gt;0)*('1. Database - raw'!$AD$7:$AD$494=$A7)*(INDIRECT($Q7,TRUE)=$O7),'1. Database - raw'!GK$7:GM$494)),""),"")</f>
        <v/>
      </c>
      <c r="HK7" s="14" t="str">
        <f t="shared" ca="1" si="79"/>
        <v/>
      </c>
      <c r="HL7" s="19" t="str">
        <f t="shared" ca="1" si="80"/>
        <v/>
      </c>
      <c r="HM7" s="19" t="str">
        <f t="shared" ca="1" si="81"/>
        <v/>
      </c>
      <c r="HN7" s="19" t="str">
        <f t="array" aca="1" ref="HN7" ca="1">IFERROR(AVERAGE(IF(('1. Database - raw'!GQ$7:GS$494&gt;0)*('1. Database - raw'!$AD$7:$AD$494=$A7)*(INDIRECT($Q7,TRUE)=$O7),'1. Database - raw'!GQ$7:GS$494)),"")</f>
        <v/>
      </c>
      <c r="HO7" s="33" t="str">
        <f t="array" aca="1" ref="HO7" ca="1">IFERROR(_xlfn.STDEV.S(IF(('1. Database - raw'!GQ$7:GS$494&gt;0)*('1. Database - raw'!$AD$7:$AD$494=$A7)*(INDIRECT($Q7,TRUE)=$O7),'1. Database - raw'!GQ$7:GS$494)),"")</f>
        <v/>
      </c>
      <c r="HP7" s="15" t="str">
        <f t="array" aca="1" ref="HP7" ca="1">IFERROR(IF(COUNT(IF(('1. Database - raw'!GQ$7:GS$494&gt;0)*('1. Database - raw'!$AD$7:$AD$494=$A7)*(INDIRECT($Q7,TRUE)=$O7),'1. Database - raw'!GQ$7:GS$494))&gt;0,COUNT(IF(('1. Database - raw'!GQ$7:GS$494&gt;0)*('1. Database - raw'!$AD$7:$AD$494=$A7)*(INDIRECT($Q7,TRUE)=$O7),'1. Database - raw'!GQ$7:GS$494)),""),"")</f>
        <v/>
      </c>
      <c r="HQ7" s="14">
        <f t="shared" ca="1" si="82"/>
        <v>23.12100337162569</v>
      </c>
      <c r="HR7" s="19">
        <f t="shared" ca="1" si="83"/>
        <v>57.700334804834768</v>
      </c>
      <c r="HS7" s="19">
        <f t="shared" ca="1" si="84"/>
        <v>36.525191793699257</v>
      </c>
      <c r="HT7" s="19">
        <f t="array" aca="1" ref="HT7" ca="1">IFERROR(AVERAGE(IF(('1. Database - raw'!GW$7:GY$494&gt;0)*('1. Database - raw'!$AD$7:$AD$494=$A7)*(INDIRECT($Q7,TRUE)=$O7),'1. Database - raw'!GW$7:GY$494)),"")</f>
        <v>39.5</v>
      </c>
      <c r="HU7" s="33">
        <f t="array" aca="1" ref="HU7" ca="1">IFERROR(_xlfn.STDEV.S(IF(('1. Database - raw'!GW$7:GY$494&gt;0)*('1. Database - raw'!$AD$7:$AD$494=$A7)*(INDIRECT($Q7,TRUE)=$O7),'1. Database - raw'!GW$7:GY$494)),"")</f>
        <v>16.263455967290593</v>
      </c>
      <c r="HV7" s="15">
        <f t="array" aca="1" ref="HV7" ca="1">IFERROR(IF(COUNT(IF(('1. Database - raw'!GW$7:GY$494&gt;0)*('1. Database - raw'!$AD$7:$AD$494=$A7)*(INDIRECT($Q7,TRUE)=$O7),'1. Database - raw'!GW$7:GY$494))&gt;0,COUNT(IF(('1. Database - raw'!GW$7:GY$494&gt;0)*('1. Database - raw'!$AD$7:$AD$494=$A7)*(INDIRECT($Q7,TRUE)=$O7),'1. Database - raw'!GW$7:GY$494)),""),"")</f>
        <v>2</v>
      </c>
      <c r="HW7" s="14" t="str">
        <f t="shared" ca="1" si="85"/>
        <v/>
      </c>
      <c r="HX7" s="19" t="str">
        <f t="shared" ca="1" si="86"/>
        <v/>
      </c>
      <c r="HY7" s="19" t="str">
        <f t="shared" ca="1" si="87"/>
        <v/>
      </c>
      <c r="HZ7" s="19">
        <f t="array" aca="1" ref="HZ7" ca="1">IFERROR(AVERAGE(IF(('1. Database - raw'!HC$7:HE$494&gt;0)*('1. Database - raw'!$AD$7:$AD$494=$A7)*(INDIRECT($Q7,TRUE)=$O7),'1. Database - raw'!HC$7:HE$494)),"")</f>
        <v>4.0999999999999996</v>
      </c>
      <c r="IA7" s="33" t="str">
        <f t="array" aca="1" ref="IA7" ca="1">IFERROR(_xlfn.STDEV.S(IF(('1. Database - raw'!HC$7:HE$494&gt;0)*('1. Database - raw'!$AD$7:$AD$494=$A7)*(INDIRECT($Q7,TRUE)=$O7),'1. Database - raw'!HC$7:HE$494)),"")</f>
        <v/>
      </c>
      <c r="IB7" s="15">
        <f t="array" aca="1" ref="IB7" ca="1">IFERROR(IF(COUNT(IF(('1. Database - raw'!HC$7:HE$494&gt;0)*('1. Database - raw'!$AD$7:$AD$494=$A7)*(INDIRECT($Q7,TRUE)=$O7),'1. Database - raw'!HC$7:HE$494))&gt;0,COUNT(IF(('1. Database - raw'!HC$7:HE$494&gt;0)*('1. Database - raw'!$AD$7:$AD$494=$A7)*(INDIRECT($Q7,TRUE)=$O7),'1. Database - raw'!HC$7:HE$494)),""),"")</f>
        <v>1</v>
      </c>
      <c r="IC7" s="14" t="str">
        <f t="shared" ca="1" si="88"/>
        <v/>
      </c>
      <c r="ID7" s="19" t="str">
        <f t="shared" ca="1" si="89"/>
        <v/>
      </c>
      <c r="IE7" s="19" t="str">
        <f t="shared" ca="1" si="90"/>
        <v/>
      </c>
      <c r="IF7" s="19" t="str">
        <f t="array" aca="1" ref="IF7" ca="1">IFERROR(AVERAGE(IF(('1. Database - raw'!HI$7:HK$494&gt;0)*('1. Database - raw'!$AD$7:$AD$494=$A7)*(INDIRECT($Q7,TRUE)=$O7),'1. Database - raw'!HI$7:HK$494)),"")</f>
        <v/>
      </c>
      <c r="IG7" s="33" t="str">
        <f t="array" aca="1" ref="IG7" ca="1">IFERROR(_xlfn.STDEV.S(IF(('1. Database - raw'!HI$7:HK$494&gt;0)*('1. Database - raw'!$AD$7:$AD$494=$A7)*(INDIRECT($Q7,TRUE)=$O7),'1. Database - raw'!HI$7:HK$494)),"")</f>
        <v/>
      </c>
      <c r="IH7" s="15" t="str">
        <f t="array" aca="1" ref="IH7" ca="1">IFERROR(IF(COUNT(IF(('1. Database - raw'!HI$7:HK$494&gt;0)*('1. Database - raw'!$AD$7:$AD$494=$A7)*(INDIRECT($Q7,TRUE)=$O7),'1. Database - raw'!HI$7:HK$494))&gt;0,COUNT(IF(('1. Database - raw'!HI$7:HK$494&gt;0)*('1. Database - raw'!$AD$7:$AD$494=$A7)*(INDIRECT($Q7,TRUE)=$O7),'1. Database - raw'!HI$7:HK$494)),""),"")</f>
        <v/>
      </c>
      <c r="II7" s="14" t="str">
        <f t="shared" ca="1" si="91"/>
        <v/>
      </c>
      <c r="IJ7" s="19" t="str">
        <f t="shared" ca="1" si="92"/>
        <v/>
      </c>
      <c r="IK7" s="19" t="str">
        <f t="shared" ca="1" si="93"/>
        <v/>
      </c>
      <c r="IL7" s="19">
        <f t="array" aca="1" ref="IL7" ca="1">IFERROR(AVERAGE(IF(('1. Database - raw'!HO$7:HQ$494&gt;0)*('1. Database - raw'!$AD$7:$AD$494=$A7)*(INDIRECT($Q7,TRUE)=$O7),'1. Database - raw'!HO$7:HQ$494)),"")</f>
        <v>46.9</v>
      </c>
      <c r="IM7" s="33" t="str">
        <f t="array" aca="1" ref="IM7" ca="1">IFERROR(_xlfn.STDEV.S(IF(('1. Database - raw'!HO$7:HQ$494&gt;0)*('1. Database - raw'!$AD$7:$AD$494=$A7)*(INDIRECT($Q7,TRUE)=$O7),'1. Database - raw'!HO$7:HQ$494)),"")</f>
        <v/>
      </c>
      <c r="IN7" s="15">
        <f t="array" aca="1" ref="IN7" ca="1">IFERROR(IF(COUNT(IF(('1. Database - raw'!HO$7:HQ$494&gt;0)*('1. Database - raw'!$AD$7:$AD$494=$A7)*(INDIRECT($Q7,TRUE)=$O7),'1. Database - raw'!HO$7:HQ$494))&gt;0,COUNT(IF(('1. Database - raw'!HO$7:HQ$494&gt;0)*('1. Database - raw'!$AD$7:$AD$494=$A7)*(INDIRECT($Q7,TRUE)=$O7),'1. Database - raw'!HO$7:HQ$494)),""),"")</f>
        <v>1</v>
      </c>
      <c r="IO7" s="14">
        <f t="shared" ca="1" si="94"/>
        <v>40.955825888771166</v>
      </c>
      <c r="IP7" s="19">
        <f t="shared" ca="1" si="95"/>
        <v>58.007299432588098</v>
      </c>
      <c r="IQ7" s="19">
        <f t="shared" ca="1" si="96"/>
        <v>48.741531119148213</v>
      </c>
      <c r="IR7" s="19">
        <f t="array" aca="1" ref="IR7" ca="1">IFERROR(AVERAGE(IF(('1. Database - raw'!HU$7:HW$494&gt;0)*('1. Database - raw'!$AD$7:$AD$494=$A7)*(INDIRECT($Q7,TRUE)=$O7),'1. Database - raw'!HU$7:HW$494)),"")</f>
        <v>51.111111111111114</v>
      </c>
      <c r="IS7" s="33">
        <f t="array" aca="1" ref="IS7" ca="1">IFERROR(_xlfn.STDEV.S(IF(('1. Database - raw'!HU$7:HW$494&gt;0)*('1. Database - raw'!$AD$7:$AD$494=$A7)*(INDIRECT($Q7,TRUE)=$O7),'1. Database - raw'!HU$7:HW$494)),"")</f>
        <v>16.12989805023923</v>
      </c>
      <c r="IT7" s="15">
        <f t="array" aca="1" ref="IT7" ca="1">IFERROR(IF(COUNT(IF(('1. Database - raw'!HU$7:HW$494&gt;0)*('1. Database - raw'!$AD$7:$AD$494=$A7)*(INDIRECT($Q7,TRUE)=$O7),'1. Database - raw'!HU$7:HW$494))&gt;0,COUNT(IF(('1. Database - raw'!HU$7:HW$494&gt;0)*('1. Database - raw'!$AD$7:$AD$494=$A7)*(INDIRECT($Q7,TRUE)=$O7),'1. Database - raw'!HU$7:HW$494)),""),"")</f>
        <v>9</v>
      </c>
      <c r="IU7" s="14" t="str">
        <f t="shared" ca="1" si="97"/>
        <v/>
      </c>
      <c r="IV7" s="19" t="str">
        <f t="shared" ca="1" si="98"/>
        <v/>
      </c>
      <c r="IW7" s="19" t="str">
        <f t="shared" ca="1" si="99"/>
        <v/>
      </c>
      <c r="IX7" s="19" t="str">
        <f t="array" aca="1" ref="IX7" ca="1">IFERROR(AVERAGE(IF(('1. Database - raw'!IA$7:IC$494&gt;0)*('1. Database - raw'!$AD$7:$AD$494=$A7)*(INDIRECT($Q7,TRUE)=$O7),'1. Database - raw'!IA$7:IC$494)),"")</f>
        <v/>
      </c>
      <c r="IY7" s="33" t="str">
        <f t="array" aca="1" ref="IY7" ca="1">IFERROR(_xlfn.STDEV.S(IF(('1. Database - raw'!IA$7:IC$494&gt;0)*('1. Database - raw'!$AD$7:$AD$494=$A7)*(INDIRECT($Q7,TRUE)=$O7),'1. Database - raw'!IA$7:IC$494)),"")</f>
        <v/>
      </c>
      <c r="IZ7" s="15" t="str">
        <f t="array" aca="1" ref="IZ7" ca="1">IFERROR(IF(COUNT(IF(('1. Database - raw'!IA$7:IC$494&gt;0)*('1. Database - raw'!$AD$7:$AD$494=$A7)*(INDIRECT($Q7,TRUE)=$O7),'1. Database - raw'!IA$7:IC$494))&gt;0,COUNT(IF(('1. Database - raw'!IA$7:IC$494&gt;0)*('1. Database - raw'!$AD$7:$AD$494=$A7)*(INDIRECT($Q7,TRUE)=$O7),'1. Database - raw'!IA$7:IC$494)),""),"")</f>
        <v/>
      </c>
      <c r="JA7" s="14" t="str">
        <f t="shared" ca="1" si="100"/>
        <v/>
      </c>
      <c r="JB7" s="19" t="str">
        <f t="shared" ca="1" si="101"/>
        <v/>
      </c>
      <c r="JC7" s="19" t="str">
        <f t="shared" ca="1" si="102"/>
        <v/>
      </c>
      <c r="JD7" s="19" t="str">
        <f t="array" aca="1" ref="JD7" ca="1">IFERROR(AVERAGE(IF(('1. Database - raw'!IG$7:II$494&gt;0)*('1. Database - raw'!$AD$7:$AD$494=$A7)*(INDIRECT($Q7,TRUE)=$O7),'1. Database - raw'!IG$7:II$494)),"")</f>
        <v/>
      </c>
      <c r="JE7" s="33" t="str">
        <f t="array" aca="1" ref="JE7" ca="1">IFERROR(_xlfn.STDEV.S(IF(('1. Database - raw'!IG$7:II$494&gt;0)*('1. Database - raw'!$AD$7:$AD$494=$A7)*(INDIRECT($Q7,TRUE)=$O7),'1. Database - raw'!IG$7:II$494)),"")</f>
        <v/>
      </c>
      <c r="JF7" s="15" t="str">
        <f t="array" aca="1" ref="JF7" ca="1">IFERROR(IF(COUNT(IF(('1. Database - raw'!IG$7:II$494&gt;0)*('1. Database - raw'!$AD$7:$AD$494=$A7)*(INDIRECT($Q7,TRUE)=$O7),'1. Database - raw'!IG$7:II$494))&gt;0,COUNT(IF(('1. Database - raw'!IG$7:II$494&gt;0)*('1. Database - raw'!$AD$7:$AD$494=$A7)*(INDIRECT($Q7,TRUE)=$O7),'1. Database - raw'!IG$7:II$494)),""),"")</f>
        <v/>
      </c>
      <c r="JG7" s="145">
        <f t="shared" ca="1" si="103"/>
        <v>8.7150015370718315</v>
      </c>
      <c r="JH7" s="146">
        <f t="shared" ca="1" si="104"/>
        <v>11.63263014375697</v>
      </c>
      <c r="JI7" s="146">
        <f t="shared" ca="1" si="105"/>
        <v>10.068683607256219</v>
      </c>
      <c r="JJ7" s="146">
        <f t="array" aca="1" ref="JJ7" ca="1">IFERROR(AVERAGE(IF(('1. Database - raw'!IM$7:IO$494&gt;0)*('1. Database - raw'!$AD$7:$AD$494=$A7)*(INDIRECT($Q7,TRUE)=$O7),'1. Database - raw'!IM$7:IO$494)),"")</f>
        <v>10.493749999999999</v>
      </c>
      <c r="JK7" s="277">
        <f t="array" aca="1" ref="JK7" ca="1">IFERROR(_xlfn.STDEV.S(IF(('1. Database - raw'!IM$7:IO$494&gt;0)*('1. Database - raw'!$AD$7:$AD$494=$A7)*(INDIRECT($Q7,TRUE)=$O7),'1. Database - raw'!IM$7:IO$494)),"")</f>
        <v>3.0812267578569026</v>
      </c>
      <c r="JL7" s="15">
        <f t="array" aca="1" ref="JL7" ca="1">IFERROR(IF(COUNT(IF(('1. Database - raw'!IM$7:IO$494&gt;0)*('1. Database - raw'!$AD$7:$AD$494=$A7)*(INDIRECT($Q7,TRUE)=$O7),'1. Database - raw'!IM$7:IO$494))&gt;0,COUNT(IF(('1. Database - raw'!IM$7:IO$494&gt;0)*('1. Database - raw'!$AD$7:$AD$494=$A7)*(INDIRECT($Q7,TRUE)=$O7),'1. Database - raw'!IM$7:IO$494)),""),"")</f>
        <v>16</v>
      </c>
      <c r="JM7" s="145" t="str">
        <f t="shared" ca="1" si="106"/>
        <v/>
      </c>
      <c r="JN7" s="146" t="str">
        <f t="shared" ca="1" si="107"/>
        <v/>
      </c>
      <c r="JO7" s="146" t="str">
        <f t="shared" ca="1" si="108"/>
        <v/>
      </c>
      <c r="JP7" s="146">
        <f t="array" aca="1" ref="JP7" ca="1">IFERROR(AVERAGE(IF(('1. Database - raw'!IS$7:IU$494&gt;0)*('1. Database - raw'!$AD$7:$AD$494=$A7)*(INDIRECT($Q7,TRUE)=$O7),'1. Database - raw'!IS$7:IU$494)),"")</f>
        <v>12</v>
      </c>
      <c r="JQ7" s="277" t="str">
        <f t="array" aca="1" ref="JQ7" ca="1">IFERROR(_xlfn.STDEV.S(IF(('1. Database - raw'!IS$7:IU$494&gt;0)*('1. Database - raw'!$AD$7:$AD$494=$A7)*(INDIRECT($Q7,TRUE)=$O7),'1. Database - raw'!IS$7:IU$494)),"")</f>
        <v/>
      </c>
      <c r="JR7" s="15">
        <f t="array" aca="1" ref="JR7" ca="1">IFERROR(IF(COUNT(IF(('1. Database - raw'!IS$7:IU$494&gt;0)*('1. Database - raw'!$AD$7:$AD$494=$A7)*(INDIRECT($Q7,TRUE)=$O7),'1. Database - raw'!IS$7:IU$494))&gt;0,COUNT(IF(('1. Database - raw'!IS$7:IU$494&gt;0)*('1. Database - raw'!$AD$7:$AD$494=$A7)*(INDIRECT($Q7,TRUE)=$O7),'1. Database - raw'!IS$7:IU$494)),""),"")</f>
        <v>1</v>
      </c>
      <c r="JS7" s="145" t="str">
        <f t="shared" ca="1" si="109"/>
        <v/>
      </c>
      <c r="JT7" s="146" t="str">
        <f t="shared" ca="1" si="110"/>
        <v/>
      </c>
      <c r="JU7" s="146" t="str">
        <f t="shared" ca="1" si="111"/>
        <v/>
      </c>
      <c r="JV7" s="146" t="str">
        <f t="array" aca="1" ref="JV7" ca="1">IFERROR(AVERAGE(IF(('1. Database - raw'!IY$7:JA$494&gt;0)*('1. Database - raw'!$AD$7:$AD$494=$A7)*(INDIRECT($Q7,TRUE)=$O7),'1. Database - raw'!IY$7:JA$494)),"")</f>
        <v/>
      </c>
      <c r="JW7" s="277" t="str">
        <f t="array" aca="1" ref="JW7" ca="1">IFERROR(_xlfn.STDEV.S(IF(('1. Database - raw'!IY$7:JA$494&gt;0)*('1. Database - raw'!$AD$7:$AD$494=$A7)*(INDIRECT($Q7,TRUE)=$O7),'1. Database - raw'!IY$7:JA$494)),"")</f>
        <v/>
      </c>
      <c r="JX7" s="15" t="str">
        <f t="array" aca="1" ref="JX7" ca="1">IFERROR(IF(COUNT(IF(('1. Database - raw'!IY$7:JA$494&gt;0)*('1. Database - raw'!$AD$7:$AD$494=$A7)*(INDIRECT($Q7,TRUE)=$O7),'1. Database - raw'!IY$7:JA$494))&gt;0,COUNT(IF(('1. Database - raw'!IY$7:JA$494&gt;0)*('1. Database - raw'!$AD$7:$AD$494=$A7)*(INDIRECT($Q7,TRUE)=$O7),'1. Database - raw'!IY$7:JA$494)),""),"")</f>
        <v/>
      </c>
      <c r="JY7" s="145" t="str">
        <f t="shared" ca="1" si="112"/>
        <v/>
      </c>
      <c r="JZ7" s="146" t="str">
        <f t="shared" ca="1" si="113"/>
        <v/>
      </c>
      <c r="KA7" s="146" t="str">
        <f t="shared" ca="1" si="114"/>
        <v/>
      </c>
      <c r="KB7" s="146" t="str">
        <f t="array" aca="1" ref="KB7" ca="1">IFERROR(AVERAGE(IF(('1. Database - raw'!JE$7:JG$494&gt;0)*('1. Database - raw'!$AD$7:$AD$494=$A7)*(INDIRECT($Q7,TRUE)=$O7),'1. Database - raw'!JE$7:JG$494)),"")</f>
        <v/>
      </c>
      <c r="KC7" s="277" t="str">
        <f t="array" aca="1" ref="KC7" ca="1">IFERROR(_xlfn.STDEV.S(IF(('1. Database - raw'!JE$7:JG$494&gt;0)*('1. Database - raw'!$AD$7:$AD$494=$A7)*(INDIRECT($Q7,TRUE)=$O7),'1. Database - raw'!JE$7:JG$494)),"")</f>
        <v/>
      </c>
      <c r="KD7" s="15" t="str">
        <f t="array" aca="1" ref="KD7" ca="1">IFERROR(IF(COUNT(IF(('1. Database - raw'!JE$7:JG$494&gt;0)*('1. Database - raw'!$AD$7:$AD$494=$A7)*(INDIRECT($Q7,TRUE)=$O7),'1. Database - raw'!JE$7:JG$494))&gt;0,COUNT(IF(('1. Database - raw'!JE$7:JG$494&gt;0)*('1. Database - raw'!$AD$7:$AD$494=$A7)*(INDIRECT($Q7,TRUE)=$O7),'1. Database - raw'!JE$7:JG$494)),""),"")</f>
        <v/>
      </c>
      <c r="KE7" s="145" t="str">
        <f t="shared" ca="1" si="115"/>
        <v/>
      </c>
      <c r="KF7" s="146" t="str">
        <f t="shared" ca="1" si="116"/>
        <v/>
      </c>
      <c r="KG7" s="146" t="str">
        <f t="shared" ca="1" si="117"/>
        <v/>
      </c>
      <c r="KH7" s="146" t="str">
        <f t="array" aca="1" ref="KH7" ca="1">IFERROR(AVERAGE(IF(('1. Database - raw'!JK$7:JM$494&gt;0)*('1. Database - raw'!$AD$7:$AD$494=$A7)*(INDIRECT($Q7,TRUE)=$O7),'1. Database - raw'!JK$7:JM$494)),"")</f>
        <v/>
      </c>
      <c r="KI7" s="277" t="str">
        <f t="array" aca="1" ref="KI7" ca="1">IFERROR(_xlfn.STDEV.S(IF(('1. Database - raw'!JK$7:JM$494&gt;0)*('1. Database - raw'!$AD$7:$AD$494=$A7)*(INDIRECT($Q7,TRUE)=$O7),'1. Database - raw'!JK$7:JM$494)),"")</f>
        <v/>
      </c>
      <c r="KJ7" s="15" t="str">
        <f t="array" aca="1" ref="KJ7" ca="1">IFERROR(IF(COUNT(IF(('1. Database - raw'!JK$7:JM$494&gt;0)*('1. Database - raw'!$AD$7:$AD$494=$A7)*(INDIRECT($Q7,TRUE)=$O7),'1. Database - raw'!JK$7:JM$494))&gt;0,COUNT(IF(('1. Database - raw'!JK$7:JM$494&gt;0)*('1. Database - raw'!$AD$7:$AD$494=$A7)*(INDIRECT($Q7,TRUE)=$O7),'1. Database - raw'!JK$7:JM$494)),""),"")</f>
        <v/>
      </c>
      <c r="KK7" s="145">
        <f t="shared" ca="1" si="118"/>
        <v>1.9948315690568026</v>
      </c>
      <c r="KL7" s="146">
        <f t="shared" ca="1" si="119"/>
        <v>2.7354901485959857</v>
      </c>
      <c r="KM7" s="146">
        <f t="shared" ca="1" si="120"/>
        <v>2.3359884642829805</v>
      </c>
      <c r="KN7" s="146">
        <f t="array" aca="1" ref="KN7" ca="1">IFERROR(AVERAGE(IF(('1. Database - raw'!JQ$7:JS$494&gt;0)*('1. Database - raw'!$AD$7:$AD$494=$A7)*(INDIRECT($Q7,TRUE)=$O7),'1. Database - raw'!JQ$7:JS$494)),"")</f>
        <v>2.4</v>
      </c>
      <c r="KO7" s="277">
        <f t="array" aca="1" ref="KO7" ca="1">IFERROR(_xlfn.STDEV.S(IF(('1. Database - raw'!JQ$7:JS$494&gt;0)*('1. Database - raw'!$AD$7:$AD$494=$A7)*(INDIRECT($Q7,TRUE)=$O7),'1. Database - raw'!JQ$7:JS$494)),"")</f>
        <v>0.56568542494923824</v>
      </c>
      <c r="KP7" s="15">
        <f t="array" aca="1" ref="KP7" ca="1">IFERROR(IF(COUNT(IF(('1. Database - raw'!JQ$7:JS$494&gt;0)*('1. Database - raw'!$AD$7:$AD$494=$A7)*(INDIRECT($Q7,TRUE)=$O7),'1. Database - raw'!JQ$7:JS$494))&gt;0,COUNT(IF(('1. Database - raw'!JQ$7:JS$494&gt;0)*('1. Database - raw'!$AD$7:$AD$494=$A7)*(INDIRECT($Q7,TRUE)=$O7),'1. Database - raw'!JQ$7:JS$494)),""),"")</f>
        <v>2</v>
      </c>
      <c r="KQ7" s="145" t="str">
        <f t="shared" ca="1" si="121"/>
        <v/>
      </c>
      <c r="KR7" s="146" t="str">
        <f t="shared" ca="1" si="122"/>
        <v/>
      </c>
      <c r="KS7" s="146" t="str">
        <f t="shared" ca="1" si="123"/>
        <v/>
      </c>
      <c r="KT7" s="146">
        <f t="array" aca="1" ref="KT7" ca="1">IFERROR(AVERAGE(IF(('1. Database - raw'!JW$7:JY$494&gt;0)*('1. Database - raw'!$AD$7:$AD$494=$A7)*(INDIRECT($Q7,TRUE)=$O7),'1. Database - raw'!JW$7:JY$494)),"")</f>
        <v>0.3</v>
      </c>
      <c r="KU7" s="277" t="str">
        <f t="array" aca="1" ref="KU7" ca="1">IFERROR(_xlfn.STDEV.S(IF(('1. Database - raw'!JW$7:JY$494&gt;0)*('1. Database - raw'!$AD$7:$AD$494=$A7)*(INDIRECT($Q7,TRUE)=$O7),'1. Database - raw'!JW$7:JY$494)),"")</f>
        <v/>
      </c>
      <c r="KV7" s="15">
        <f t="array" aca="1" ref="KV7" ca="1">IFERROR(IF(COUNT(IF(('1. Database - raw'!JW$7:JY$494&gt;0)*('1. Database - raw'!$AD$7:$AD$494=$A7)*(INDIRECT($Q7,TRUE)=$O7),'1. Database - raw'!JW$7:JY$494))&gt;0,COUNT(IF(('1. Database - raw'!JW$7:JY$494&gt;0)*('1. Database - raw'!$AD$7:$AD$494=$A7)*(INDIRECT($Q7,TRUE)=$O7),'1. Database - raw'!JW$7:JY$494)),""),"")</f>
        <v>1</v>
      </c>
      <c r="KW7" s="145" t="str">
        <f t="shared" ca="1" si="124"/>
        <v/>
      </c>
      <c r="KX7" s="146" t="str">
        <f t="shared" ca="1" si="125"/>
        <v/>
      </c>
      <c r="KY7" s="146" t="str">
        <f t="shared" ca="1" si="126"/>
        <v/>
      </c>
      <c r="KZ7" s="146" t="str">
        <f t="array" aca="1" ref="KZ7" ca="1">IFERROR(AVERAGE(IF(('1. Database - raw'!KC$7:KE$494&gt;0)*('1. Database - raw'!$AD$7:$AD$494=$A7)*(INDIRECT($Q7,TRUE)=$O7),'1. Database - raw'!KC$7:KE$494)),"")</f>
        <v/>
      </c>
      <c r="LA7" s="277" t="str">
        <f t="array" aca="1" ref="LA7" ca="1">IFERROR(_xlfn.STDEV.S(IF(('1. Database - raw'!KC$7:KE$494&gt;0)*('1. Database - raw'!$AD$7:$AD$494=$A7)*(INDIRECT($Q7,TRUE)=$O7),'1. Database - raw'!KC$7:KE$494)),"")</f>
        <v/>
      </c>
      <c r="LB7" s="15" t="str">
        <f t="array" aca="1" ref="LB7" ca="1">IFERROR(IF(COUNT(IF(('1. Database - raw'!KC$7:KE$494&gt;0)*('1. Database - raw'!$AD$7:$AD$494=$A7)*(INDIRECT($Q7,TRUE)=$O7),'1. Database - raw'!KC$7:KE$494))&gt;0,COUNT(IF(('1. Database - raw'!KC$7:KE$494&gt;0)*('1. Database - raw'!$AD$7:$AD$494=$A7)*(INDIRECT($Q7,TRUE)=$O7),'1. Database - raw'!KC$7:KE$494)),""),"")</f>
        <v/>
      </c>
      <c r="LC7" s="145" t="str">
        <f t="shared" ca="1" si="127"/>
        <v/>
      </c>
      <c r="LD7" s="146" t="str">
        <f t="shared" ca="1" si="128"/>
        <v/>
      </c>
      <c r="LE7" s="146" t="str">
        <f t="shared" ca="1" si="129"/>
        <v/>
      </c>
      <c r="LF7" s="146">
        <f t="array" aca="1" ref="LF7" ca="1">IFERROR(AVERAGE(IF(('1. Database - raw'!KI$7:KK$494&gt;0)*('1. Database - raw'!$AD$7:$AD$494=$A7)*(INDIRECT($Q7,TRUE)=$O7),'1. Database - raw'!KI$7:KK$494)),"")</f>
        <v>1.7</v>
      </c>
      <c r="LG7" s="277" t="str">
        <f t="array" aca="1" ref="LG7" ca="1">IFERROR(_xlfn.STDEV.S(IF(('1. Database - raw'!KI$7:KK$494&gt;0)*('1. Database - raw'!$AD$7:$AD$494=$A7)*(INDIRECT($Q7,TRUE)=$O7),'1. Database - raw'!KI$7:KK$494)),"")</f>
        <v/>
      </c>
      <c r="LH7" s="15">
        <f t="array" aca="1" ref="LH7" ca="1">IFERROR(IF(COUNT(IF(('1. Database - raw'!KI$7:KK$494&gt;0)*('1. Database - raw'!$AD$7:$AD$494=$A7)*(INDIRECT($Q7,TRUE)=$O7),'1. Database - raw'!KI$7:KK$494))&gt;0,COUNT(IF(('1. Database - raw'!KI$7:KK$494&gt;0)*('1. Database - raw'!$AD$7:$AD$494=$A7)*(INDIRECT($Q7,TRUE)=$O7),'1. Database - raw'!KI$7:KK$494)),""),"")</f>
        <v>1</v>
      </c>
      <c r="LI7" s="145">
        <f t="shared" ca="1" si="169"/>
        <v>0.3816481465151223</v>
      </c>
      <c r="LJ7" s="146">
        <f t="shared" ca="1" si="170"/>
        <v>3.4364022272857784</v>
      </c>
      <c r="LK7" s="146">
        <f t="shared" ca="1" si="171"/>
        <v>1.1452058944679142</v>
      </c>
      <c r="LL7" s="146">
        <f t="array" aca="1" ref="LL7" ca="1">IFERROR(AVERAGE(IF(('1. Database - raw'!KO$7:KQ$494&gt;0)*('1. Database - raw'!$AD$7:$AD$494=$A7)*(INDIRECT($Q7,TRUE)=$O7),'1. Database - raw'!KO$7:KQ$494)),"")</f>
        <v>1.5687500000000001</v>
      </c>
      <c r="LM7" s="277">
        <f t="array" aca="1" ref="LM7" ca="1">IFERROR(_xlfn.STDEV.S(IF(('1. Database - raw'!KO$7:KQ$494&gt;0)*('1. Database - raw'!$AD$7:$AD$494=$A7)*(INDIRECT($Q7,TRUE)=$O7),'1. Database - raw'!KO$7:KQ$494)),"")</f>
        <v>1.4686586851046544</v>
      </c>
      <c r="LN7" s="15">
        <f t="array" aca="1" ref="LN7" ca="1">IFERROR(IF(COUNT(IF(('1. Database - raw'!KO$7:KQ$494&gt;0)*('1. Database - raw'!$AD$7:$AD$494=$A7)*(INDIRECT($Q7,TRUE)=$O7),'1. Database - raw'!KO$7:KQ$494))&gt;0,COUNT(IF(('1. Database - raw'!KO$7:KQ$494&gt;0)*('1. Database - raw'!$AD$7:$AD$494=$A7)*(INDIRECT($Q7,TRUE)=$O7),'1. Database - raw'!KO$7:KQ$494)),""),"")</f>
        <v>16</v>
      </c>
      <c r="LO7" s="145">
        <f t="shared" ca="1" si="130"/>
        <v>1.3722548826831478</v>
      </c>
      <c r="LP7" s="146">
        <f t="shared" ca="1" si="131"/>
        <v>1.5544759311654497</v>
      </c>
      <c r="LQ7" s="146">
        <f t="shared" ca="1" si="132"/>
        <v>1.4605263388776051</v>
      </c>
      <c r="LR7" s="146">
        <f t="array" aca="1" ref="LR7" ca="1">IFERROR(AVERAGE(IF(('1. Database - raw'!KU$7:KW$494&gt;0)*('1. Database - raw'!$AD$7:$AD$494=$A7)*(INDIRECT($Q7,TRUE)=$O7),'1. Database - raw'!KU$7:KW$494)),"")</f>
        <v>1.4800000000000002</v>
      </c>
      <c r="LS7" s="277">
        <f t="array" aca="1" ref="LS7" ca="1">IFERROR(_xlfn.STDEV.S(IF(('1. Database - raw'!KU$7:KW$494&gt;0)*('1. Database - raw'!$AD$7:$AD$494=$A7)*(INDIRECT($Q7,TRUE)=$O7),'1. Database - raw'!KU$7:KW$494)),"")</f>
        <v>0.2424871130596423</v>
      </c>
      <c r="LT7" s="15">
        <f t="array" aca="1" ref="LT7" ca="1">IFERROR(IF(COUNT(IF(('1. Database - raw'!KU$7:KW$494&gt;0)*('1. Database - raw'!$AD$7:$AD$494=$A7)*(INDIRECT($Q7,TRUE)=$O7),'1. Database - raw'!KU$7:KW$494))&gt;0,COUNT(IF(('1. Database - raw'!KU$7:KW$494&gt;0)*('1. Database - raw'!$AD$7:$AD$494=$A7)*(INDIRECT($Q7,TRUE)=$O7),'1. Database - raw'!KU$7:KW$494)),""),"")</f>
        <v>3</v>
      </c>
      <c r="LU7" s="145" t="str">
        <f t="shared" ca="1" si="133"/>
        <v/>
      </c>
      <c r="LV7" s="146" t="str">
        <f t="shared" ca="1" si="134"/>
        <v/>
      </c>
      <c r="LW7" s="146" t="str">
        <f t="shared" ca="1" si="135"/>
        <v/>
      </c>
      <c r="LX7" s="146" t="str">
        <f t="array" aca="1" ref="LX7" ca="1">IFERROR(AVERAGE(IF(('1. Database - raw'!LA$7:LC$494&gt;0)*('1. Database - raw'!$AD$7:$AD$494=$A7)*(INDIRECT($Q7,TRUE)=$O7),'1. Database - raw'!LA$7:LC$494)),"")</f>
        <v/>
      </c>
      <c r="LY7" s="277" t="str">
        <f t="array" aca="1" ref="LY7" ca="1">IFERROR(_xlfn.STDEV.S(IF(('1. Database - raw'!LA$7:LC$494&gt;0)*('1. Database - raw'!$AD$7:$AD$494=$A7)*(INDIRECT($Q7,TRUE)=$O7),'1. Database - raw'!LA$7:LC$494)),"")</f>
        <v/>
      </c>
      <c r="LZ7" s="15" t="str">
        <f t="array" aca="1" ref="LZ7" ca="1">IFERROR(IF(COUNT(IF(('1. Database - raw'!LA$7:LC$494&gt;0)*('1. Database - raw'!$AD$7:$AD$494=$A7)*(INDIRECT($Q7,TRUE)=$O7),'1. Database - raw'!LA$7:LC$494))&gt;0,COUNT(IF(('1. Database - raw'!LA$7:LC$494&gt;0)*('1. Database - raw'!$AD$7:$AD$494=$A7)*(INDIRECT($Q7,TRUE)=$O7),'1. Database - raw'!LA$7:LC$494)),""),"")</f>
        <v/>
      </c>
      <c r="MA7" s="145" t="str">
        <f t="shared" ca="1" si="136"/>
        <v/>
      </c>
      <c r="MB7" s="146" t="str">
        <f t="shared" ca="1" si="137"/>
        <v/>
      </c>
      <c r="MC7" s="146" t="str">
        <f t="shared" ca="1" si="138"/>
        <v/>
      </c>
      <c r="MD7" s="146" t="str">
        <f t="array" aca="1" ref="MD7" ca="1">IFERROR(AVERAGE(IF(('1. Database - raw'!LG$7:LI$494&gt;0)*('1. Database - raw'!$AD$7:$AD$494=$A7)*(INDIRECT($Q7,TRUE)=$O7),'1. Database - raw'!LG$7:LI$494)),"")</f>
        <v/>
      </c>
      <c r="ME7" s="277" t="str">
        <f t="array" aca="1" ref="ME7" ca="1">IFERROR(_xlfn.STDEV.S(IF(('1. Database - raw'!LG$7:LI$494&gt;0)*('1. Database - raw'!$AD$7:$AD$494=$A7)*(INDIRECT($Q7,TRUE)=$O7),'1. Database - raw'!LG$7:LI$494)),"")</f>
        <v/>
      </c>
      <c r="MF7" s="15" t="str">
        <f t="array" aca="1" ref="MF7" ca="1">IFERROR(IF(COUNT(IF(('1. Database - raw'!LG$7:LI$494&gt;0)*('1. Database - raw'!$AD$7:$AD$494=$A7)*(INDIRECT($Q7,TRUE)=$O7),'1. Database - raw'!LG$7:LI$494))&gt;0,COUNT(IF(('1. Database - raw'!LG$7:LI$494&gt;0)*('1. Database - raw'!$AD$7:$AD$494=$A7)*(INDIRECT($Q7,TRUE)=$O7),'1. Database - raw'!LG$7:LI$494)),""),"")</f>
        <v/>
      </c>
      <c r="MG7" s="145" t="str">
        <f t="shared" ca="1" si="139"/>
        <v/>
      </c>
      <c r="MH7" s="146" t="str">
        <f t="shared" ca="1" si="140"/>
        <v/>
      </c>
      <c r="MI7" s="146" t="str">
        <f t="shared" ca="1" si="141"/>
        <v/>
      </c>
      <c r="MJ7" s="146" t="str">
        <f t="array" aca="1" ref="MJ7" ca="1">IFERROR(AVERAGE(IF(('1. Database - raw'!LM$7:LO$494&gt;0)*('1. Database - raw'!$AD$7:$AD$494=$A7)*(INDIRECT($Q7,TRUE)=$O7),'1. Database - raw'!LM$7:LO$494)),"")</f>
        <v/>
      </c>
      <c r="MK7" s="277" t="str">
        <f t="array" aca="1" ref="MK7" ca="1">IFERROR(_xlfn.STDEV.S(IF(('1. Database - raw'!LM$7:LO$494&gt;0)*('1. Database - raw'!$AD$7:$AD$494=$A7)*(INDIRECT($Q7,TRUE)=$O7),'1. Database - raw'!LM$7:LO$494)),"")</f>
        <v/>
      </c>
      <c r="ML7" s="15" t="str">
        <f t="array" aca="1" ref="ML7" ca="1">IFERROR(IF(COUNT(IF(('1. Database - raw'!LM$7:LO$494&gt;0)*('1. Database - raw'!$AD$7:$AD$494=$A7)*(INDIRECT($Q7,TRUE)=$O7),'1. Database - raw'!LM$7:LO$494))&gt;0,COUNT(IF(('1. Database - raw'!LM$7:LO$494&gt;0)*('1. Database - raw'!$AD$7:$AD$494=$A7)*(INDIRECT($Q7,TRUE)=$O7),'1. Database - raw'!LM$7:LO$494)),""),"")</f>
        <v/>
      </c>
      <c r="MM7" s="145">
        <f t="shared" ca="1" si="142"/>
        <v>0.20887476985909609</v>
      </c>
      <c r="MN7" s="146">
        <f t="shared" ca="1" si="143"/>
        <v>5.9433237916673605</v>
      </c>
      <c r="MO7" s="146">
        <f t="shared" ca="1" si="144"/>
        <v>1.1141859760303079</v>
      </c>
      <c r="MP7" s="146">
        <f t="array" aca="1" ref="MP7" ca="1">IFERROR(AVERAGE(IF(('1. Database - raw'!LS$7:LU$494&gt;0)*('1. Database - raw'!$AD$7:$AD$494=$A7)*(INDIRECT($Q7,TRUE)=$O7),'1. Database - raw'!LS$7:LU$494)),"")</f>
        <v>1.65</v>
      </c>
      <c r="MQ7" s="277">
        <f t="array" aca="1" ref="MQ7" ca="1">IFERROR(_xlfn.STDEV.S(IF(('1. Database - raw'!LS$7:LU$494&gt;0)*('1. Database - raw'!$AD$7:$AD$494=$A7)*(INDIRECT($Q7,TRUE)=$O7),'1. Database - raw'!LS$7:LU$494)),"")</f>
        <v>1.8022578431881864</v>
      </c>
      <c r="MR7" s="15">
        <f t="array" aca="1" ref="MR7" ca="1">IFERROR(IF(COUNT(IF(('1. Database - raw'!LS$7:LU$494&gt;0)*('1. Database - raw'!$AD$7:$AD$494=$A7)*(INDIRECT($Q7,TRUE)=$O7),'1. Database - raw'!LS$7:LU$494))&gt;0,COUNT(IF(('1. Database - raw'!LS$7:LU$494&gt;0)*('1. Database - raw'!$AD$7:$AD$494=$A7)*(INDIRECT($Q7,TRUE)=$O7),'1. Database - raw'!LS$7:LU$494)),""),"")</f>
        <v>4</v>
      </c>
      <c r="MS7" s="145" t="str">
        <f t="shared" ca="1" si="145"/>
        <v/>
      </c>
      <c r="MT7" s="146" t="str">
        <f t="shared" ca="1" si="146"/>
        <v/>
      </c>
      <c r="MU7" s="146" t="str">
        <f t="shared" ca="1" si="147"/>
        <v/>
      </c>
      <c r="MV7" s="146">
        <f t="array" aca="1" ref="MV7" ca="1">IFERROR(AVERAGE(IF(('1. Database - raw'!LY$7:MA$494&gt;0)*('1. Database - raw'!$AD$7:$AD$494=$A7)*(INDIRECT($Q7,TRUE)=$O7),'1. Database - raw'!LY$7:MA$494)),"")</f>
        <v>0.2</v>
      </c>
      <c r="MW7" s="277" t="str">
        <f t="array" aca="1" ref="MW7" ca="1">IFERROR(_xlfn.STDEV.S(IF(('1. Database - raw'!LY$7:MA$494&gt;0)*('1. Database - raw'!$AD$7:$AD$494=$A7)*(INDIRECT($Q7,TRUE)=$O7),'1. Database - raw'!LY$7:MA$494)),"")</f>
        <v/>
      </c>
      <c r="MX7" s="15">
        <f t="array" aca="1" ref="MX7" ca="1">IFERROR(IF(COUNT(IF(('1. Database - raw'!LY$7:MA$494&gt;0)*('1. Database - raw'!$AD$7:$AD$494=$A7)*(INDIRECT($Q7,TRUE)=$O7),'1. Database - raw'!LY$7:MA$494))&gt;0,COUNT(IF(('1. Database - raw'!LY$7:MA$494&gt;0)*('1. Database - raw'!$AD$7:$AD$494=$A7)*(INDIRECT($Q7,TRUE)=$O7),'1. Database - raw'!LY$7:MA$494)),""),"")</f>
        <v>1</v>
      </c>
      <c r="MY7" s="145" t="str">
        <f t="shared" ca="1" si="148"/>
        <v/>
      </c>
      <c r="MZ7" s="146" t="str">
        <f t="shared" ca="1" si="149"/>
        <v/>
      </c>
      <c r="NA7" s="146" t="str">
        <f t="shared" ca="1" si="150"/>
        <v/>
      </c>
      <c r="NB7" s="146" t="str">
        <f t="array" aca="1" ref="NB7" ca="1">IFERROR(AVERAGE(IF(('1. Database - raw'!ME$7:MG$494&gt;0)*('1. Database - raw'!$AD$7:$AD$494=$A7)*(INDIRECT($Q7,TRUE)=$O7),'1. Database - raw'!ME$7:MG$494)),"")</f>
        <v/>
      </c>
      <c r="NC7" s="277" t="str">
        <f t="array" aca="1" ref="NC7" ca="1">IFERROR(_xlfn.STDEV.S(IF(('1. Database - raw'!ME$7:MG$494&gt;0)*('1. Database - raw'!$AD$7:$AD$494=$A7)*(INDIRECT($Q7,TRUE)=$O7),'1. Database - raw'!ME$7:MG$494)),"")</f>
        <v/>
      </c>
      <c r="ND7" s="15" t="str">
        <f t="array" aca="1" ref="ND7" ca="1">IFERROR(IF(COUNT(IF(('1. Database - raw'!ME$7:MG$494&gt;0)*('1. Database - raw'!$AD$7:$AD$494=$A7)*(INDIRECT($Q7,TRUE)=$O7),'1. Database - raw'!ME$7:MG$494))&gt;0,COUNT(IF(('1. Database - raw'!ME$7:MG$494&gt;0)*('1. Database - raw'!$AD$7:$AD$494=$A7)*(INDIRECT($Q7,TRUE)=$O7),'1. Database - raw'!ME$7:MG$494)),""),"")</f>
        <v/>
      </c>
      <c r="NE7" s="145" t="str">
        <f t="shared" ca="1" si="151"/>
        <v/>
      </c>
      <c r="NF7" s="146" t="str">
        <f t="shared" ca="1" si="152"/>
        <v/>
      </c>
      <c r="NG7" s="146" t="str">
        <f t="shared" ca="1" si="153"/>
        <v/>
      </c>
      <c r="NH7" s="146">
        <f t="array" aca="1" ref="NH7" ca="1">IFERROR(AVERAGE(IF(('1. Database - raw'!MK$7:MM$494&gt;0)*('1. Database - raw'!$AD$7:$AD$494=$A7)*(INDIRECT($Q7,TRUE)=$O7),'1. Database - raw'!MK$7:MM$494)),"")</f>
        <v>0.3</v>
      </c>
      <c r="NI7" s="277" t="str">
        <f t="array" aca="1" ref="NI7" ca="1">IFERROR(_xlfn.STDEV.S(IF(('1. Database - raw'!MK$7:MM$494&gt;0)*('1. Database - raw'!$AD$7:$AD$494=$A7)*(INDIRECT($Q7,TRUE)=$O7),'1. Database - raw'!MK$7:MM$494)),"")</f>
        <v/>
      </c>
      <c r="NJ7" s="15">
        <f t="array" aca="1" ref="NJ7" ca="1">IFERROR(IF(COUNT(IF(('1. Database - raw'!MK$7:MM$494&gt;0)*('1. Database - raw'!$AD$7:$AD$494=$A7)*(INDIRECT($Q7,TRUE)=$O7),'1. Database - raw'!MK$7:MM$494))&gt;0,COUNT(IF(('1. Database - raw'!MK$7:MM$494&gt;0)*('1. Database - raw'!$AD$7:$AD$494=$A7)*(INDIRECT($Q7,TRUE)=$O7),'1. Database - raw'!MK$7:MM$494)),""),"")</f>
        <v>1</v>
      </c>
      <c r="NK7" s="145">
        <f t="shared" ca="1" si="154"/>
        <v>2.2283264779929368</v>
      </c>
      <c r="NL7" s="146">
        <f t="shared" ca="1" si="155"/>
        <v>3.9736715732583368</v>
      </c>
      <c r="NM7" s="146">
        <f t="shared" ca="1" si="156"/>
        <v>2.9756743070335174</v>
      </c>
      <c r="NN7" s="146">
        <f t="array" aca="1" ref="NN7" ca="1">IFERROR(AVERAGE(IF(('1. Database - raw'!MQ$7:MS$494&gt;0)*('1. Database - raw'!$AD$7:$AD$494=$A7)*(INDIRECT($Q7,TRUE)=$O7),'1. Database - raw'!MQ$7:MS$494)),"")</f>
        <v>3.2352368421052633</v>
      </c>
      <c r="NO7" s="277">
        <f t="array" aca="1" ref="NO7" ca="1">IFERROR(_xlfn.STDEV.S(IF(('1. Database - raw'!MQ$7:MS$494&gt;0)*('1. Database - raw'!$AD$7:$AD$494=$A7)*(INDIRECT($Q7,TRUE)=$O7),'1. Database - raw'!MQ$7:MS$494)),"")</f>
        <v>1.3804457569972439</v>
      </c>
      <c r="NP7" s="15">
        <f t="array" aca="1" ref="NP7" ca="1">IFERROR(IF(COUNT(IF(('1. Database - raw'!MQ$7:MS$494&gt;0)*('1. Database - raw'!$AD$7:$AD$494=$A7)*(INDIRECT($Q7,TRUE)=$O7),'1. Database - raw'!MQ$7:MS$494))&gt;0,COUNT(IF(('1. Database - raw'!MQ$7:MS$494&gt;0)*('1. Database - raw'!$AD$7:$AD$494=$A7)*(INDIRECT($Q7,TRUE)=$O7),'1. Database - raw'!MQ$7:MS$494)),""),"")</f>
        <v>19</v>
      </c>
      <c r="NQ7" s="145">
        <f t="shared" ca="1" si="157"/>
        <v>1.8382970022663336</v>
      </c>
      <c r="NR7" s="146">
        <f t="shared" ca="1" si="158"/>
        <v>2.775302853293248</v>
      </c>
      <c r="NS7" s="146">
        <f t="shared" ca="1" si="159"/>
        <v>2.2587232932765757</v>
      </c>
      <c r="NT7" s="146">
        <f t="array" aca="1" ref="NT7" ca="1">IFERROR(AVERAGE(IF(('1. Database - raw'!MW$7:MY$494&gt;0)*('1. Database - raw'!$AD$7:$AD$494=$A7)*(INDIRECT($Q7,TRUE)=$O7),'1. Database - raw'!MW$7:MY$494)),"")</f>
        <v>2.3964705882352941</v>
      </c>
      <c r="NU7" s="277">
        <f t="array" aca="1" ref="NU7" ca="1">IFERROR(_xlfn.STDEV.S(IF(('1. Database - raw'!MW$7:MY$494&gt;0)*('1. Database - raw'!$AD$7:$AD$494=$A7)*(INDIRECT($Q7,TRUE)=$O7),'1. Database - raw'!MW$7:MY$494)),"")</f>
        <v>0.84960977201647248</v>
      </c>
      <c r="NV7" s="15">
        <f t="array" aca="1" ref="NV7" ca="1">IFERROR(IF(COUNT(IF(('1. Database - raw'!MW$7:MY$494&gt;0)*('1. Database - raw'!$AD$7:$AD$494=$A7)*(INDIRECT($Q7,TRUE)=$O7),'1. Database - raw'!MW$7:MY$494))&gt;0,COUNT(IF(('1. Database - raw'!MW$7:MY$494&gt;0)*('1. Database - raw'!$AD$7:$AD$494=$A7)*(INDIRECT($Q7,TRUE)=$O7),'1. Database - raw'!MW$7:MY$494)),""),"")</f>
        <v>17</v>
      </c>
      <c r="NW7" s="145">
        <f t="shared" ca="1" si="160"/>
        <v>1.3518875709349707</v>
      </c>
      <c r="NX7" s="146">
        <f t="shared" ca="1" si="161"/>
        <v>1.3923483615085406</v>
      </c>
      <c r="NY7" s="146">
        <f t="shared" ca="1" si="162"/>
        <v>1.3719688204675307</v>
      </c>
      <c r="NZ7" s="146">
        <f t="array" aca="1" ref="NZ7" ca="1">IFERROR(AVERAGE(IF(('1. Database - raw'!NC$7:NE$494&gt;0)*('1. Database - raw'!$AD$7:$AD$494=$A7)*(INDIRECT($Q7,TRUE)=$O7),'1. Database - raw'!NC$7:NE$494)),"")</f>
        <v>1.3776923076923078</v>
      </c>
      <c r="OA7" s="277">
        <f t="array" aca="1" ref="OA7" ca="1">IFERROR(_xlfn.STDEV.S(IF(('1. Database - raw'!NC$7:NE$494&gt;0)*('1. Database - raw'!$AD$7:$AD$494=$A7)*(INDIRECT($Q7,TRUE)=$O7),'1. Database - raw'!NC$7:NE$494)),"")</f>
        <v>0.12597313510916036</v>
      </c>
      <c r="OB7" s="15">
        <f t="array" aca="1" ref="OB7" ca="1">IFERROR(IF(COUNT(IF(('1. Database - raw'!NC$7:NE$494&gt;0)*('1. Database - raw'!$AD$7:$AD$494=$A7)*(INDIRECT($Q7,TRUE)=$O7),'1. Database - raw'!NC$7:NE$494))&gt;0,COUNT(IF(('1. Database - raw'!NC$7:NE$494&gt;0)*('1. Database - raw'!$AD$7:$AD$494=$A7)*(INDIRECT($Q7,TRUE)=$O7),'1. Database - raw'!NC$7:NE$494)),""),"")</f>
        <v>13</v>
      </c>
      <c r="OC7" s="145">
        <f t="shared" ca="1" si="163"/>
        <v>0.3690824129515029</v>
      </c>
      <c r="OD7" s="146">
        <f t="shared" ca="1" si="164"/>
        <v>0.44784277578556619</v>
      </c>
      <c r="OE7" s="146">
        <f t="shared" ca="1" si="165"/>
        <v>0.40655982623697051</v>
      </c>
      <c r="OF7" s="146">
        <f t="array" aca="1" ref="OF7" ca="1">IFERROR(AVERAGE(IF(('1. Database - raw'!NI$7:NK$494&gt;0)*('1. Database - raw'!$AD$7:$AD$494=$A7)*(INDIRECT($Q7,TRUE)=$O7),'1. Database - raw'!NI$7:NK$494)),"")</f>
        <v>0.41500000000000004</v>
      </c>
      <c r="OG7" s="277">
        <f t="array" aca="1" ref="OG7" ca="1">IFERROR(_xlfn.STDEV.S(IF(('1. Database - raw'!NI$7:NK$494&gt;0)*('1. Database - raw'!$AD$7:$AD$494=$A7)*(INDIRECT($Q7,TRUE)=$O7),'1. Database - raw'!NI$7:NK$494)),"")</f>
        <v>8.4999999999999895E-2</v>
      </c>
      <c r="OH7" s="15">
        <f t="array" aca="1" ref="OH7" ca="1">IFERROR(IF(COUNT(IF(('1. Database - raw'!NI$7:NK$494&gt;0)*('1. Database - raw'!$AD$7:$AD$494=$A7)*(INDIRECT($Q7,TRUE)=$O7),'1. Database - raw'!NI$7:NK$494))&gt;0,COUNT(IF(('1. Database - raw'!NI$7:NK$494&gt;0)*('1. Database - raw'!$AD$7:$AD$494=$A7)*(INDIRECT($Q7,TRUE)=$O7),'1. Database - raw'!NI$7:NK$494)),""),"")</f>
        <v>3</v>
      </c>
    </row>
    <row r="8" spans="1:398" ht="15.75" thickBot="1" x14ac:dyDescent="0.3">
      <c r="A8" s="133" t="s">
        <v>553</v>
      </c>
      <c r="B8" s="1329"/>
      <c r="C8" s="69" t="s">
        <v>633</v>
      </c>
      <c r="D8" s="27"/>
      <c r="E8" s="27"/>
      <c r="F8" s="62" t="s">
        <v>21</v>
      </c>
      <c r="G8" s="62" t="s">
        <v>619</v>
      </c>
      <c r="H8" s="62"/>
      <c r="I8" s="62"/>
      <c r="J8" s="62"/>
      <c r="K8" s="62"/>
      <c r="L8" s="62"/>
      <c r="M8" s="62"/>
      <c r="N8" s="63"/>
      <c r="O8" s="170" t="str">
        <f t="array" ref="O8">INDEX(A8:N8,IF(MIN(IF(C8:N8&lt;&gt;"",COLUMN(C8:N8)))&gt;0,MIN(IF(C8:N8&lt;&gt;"",COLUMN(C8:N8))),""))</f>
        <v>Industrialised Countries</v>
      </c>
      <c r="P8" s="165">
        <f t="shared" si="168"/>
        <v>1</v>
      </c>
      <c r="Q8" s="43" t="str">
        <f ca="1">"'" &amp; $S$4 &amp; "'!" &amp; ADDRESS(ROW('1. Database - raw'!$A$7),MATCH($C$2,'1. Database - raw'!$6:$6,0)+MATCH(O8,$C8:$N8,0)-1,1) &amp; ":" &amp; ADDRESS(LOOKUP(2,1/('1. Database - raw'!A:A&lt;&gt;""),ROW('1. Database - raw'!A:A)),MATCH($C$2,'1. Database - raw'!$6:$6,0)+MATCH(O8,$C8:$N8,0)-1,1)</f>
        <v>'1. Database - raw'!$AE$7:$AE$494</v>
      </c>
      <c r="R8" s="26"/>
      <c r="S8" s="179"/>
      <c r="T8" s="207" t="str">
        <f t="shared" ca="1" si="0"/>
        <v/>
      </c>
      <c r="U8" s="126">
        <f t="shared" ca="1" si="0"/>
        <v>2.0607069362970991</v>
      </c>
      <c r="V8" s="126" t="str">
        <f t="shared" ca="1" si="0"/>
        <v/>
      </c>
      <c r="W8" s="126" t="str">
        <f t="shared" ca="1" si="0"/>
        <v/>
      </c>
      <c r="X8" s="126" t="str">
        <f t="shared" ca="1" si="0"/>
        <v/>
      </c>
      <c r="Y8" s="126" t="str">
        <f t="shared" ca="1" si="0"/>
        <v/>
      </c>
      <c r="Z8" s="126">
        <f t="shared" ca="1" si="0"/>
        <v>1.6248879881108169</v>
      </c>
      <c r="AA8" s="126" t="str">
        <f t="shared" ca="1" si="0"/>
        <v/>
      </c>
      <c r="AB8" s="126" t="str">
        <f t="shared" ca="1" si="0"/>
        <v/>
      </c>
      <c r="AC8" s="126">
        <f t="shared" ca="1" si="0"/>
        <v>1.7814211510541298</v>
      </c>
      <c r="AD8" s="126" t="str">
        <f t="shared" ca="1" si="1"/>
        <v/>
      </c>
      <c r="AE8" s="126" t="str">
        <f t="shared" ca="1" si="1"/>
        <v/>
      </c>
      <c r="AF8" s="126">
        <f t="shared" ca="1" si="1"/>
        <v>1.5263373716735955</v>
      </c>
      <c r="AG8" s="126">
        <f t="shared" ca="1" si="1"/>
        <v>1.5703440291777491</v>
      </c>
      <c r="AH8" s="126" t="str">
        <f t="shared" ca="1" si="1"/>
        <v/>
      </c>
      <c r="AI8" s="126" t="str">
        <f t="shared" ca="1" si="1"/>
        <v/>
      </c>
      <c r="AJ8" s="126">
        <f t="shared" ca="1" si="1"/>
        <v>1.2821617125106166</v>
      </c>
      <c r="AK8" s="126" t="str">
        <f t="shared" ca="1" si="1"/>
        <v/>
      </c>
      <c r="AL8" s="126" t="str">
        <f t="shared" ca="1" si="1"/>
        <v/>
      </c>
      <c r="AM8" s="127" t="str">
        <f t="shared" ca="1" si="1"/>
        <v/>
      </c>
      <c r="AN8" s="187"/>
      <c r="AO8" s="212"/>
      <c r="AP8" s="212"/>
      <c r="AQ8" s="212"/>
      <c r="AR8" s="212"/>
      <c r="AS8" s="212"/>
      <c r="AT8" s="212"/>
      <c r="AU8" s="212"/>
      <c r="AV8" s="212"/>
      <c r="AW8" s="212"/>
      <c r="AX8" s="212"/>
      <c r="AY8" s="212"/>
      <c r="AZ8" s="212"/>
      <c r="BA8" s="212"/>
      <c r="BB8" s="212"/>
      <c r="BC8" s="212"/>
      <c r="BD8" s="44"/>
      <c r="BE8" s="44"/>
      <c r="BF8" s="44"/>
      <c r="BG8" s="44"/>
      <c r="BH8" s="288"/>
      <c r="BI8" s="300">
        <f t="shared" ca="1" si="166"/>
        <v>2.0607069362970991</v>
      </c>
      <c r="BJ8" s="307">
        <f t="shared" ca="1" si="2"/>
        <v>1.0229040404571941</v>
      </c>
      <c r="BK8" s="307">
        <f t="shared" ca="1" si="3"/>
        <v>1.030725413469141</v>
      </c>
      <c r="BL8" s="307">
        <f t="shared" ca="1" si="167"/>
        <v>1.6442155036128474</v>
      </c>
      <c r="BM8" s="307">
        <f t="shared" ca="1" si="4"/>
        <v>1.4262528708441828</v>
      </c>
      <c r="BN8" s="307" t="str">
        <f t="shared" ca="1" si="5"/>
        <v/>
      </c>
      <c r="BO8" s="219"/>
      <c r="BP8" s="170" t="str">
        <f t="shared" si="6"/>
        <v>Industrialised Countries</v>
      </c>
      <c r="BQ8" s="34">
        <f t="shared" ca="1" si="172"/>
        <v>263.86983872871036</v>
      </c>
      <c r="BR8" s="35">
        <f t="shared" ca="1" si="173"/>
        <v>316.64539984499015</v>
      </c>
      <c r="BS8" s="35">
        <f t="shared" ca="1" si="174"/>
        <v>289.05565310383668</v>
      </c>
      <c r="BT8" s="35">
        <f t="array" aca="1" ref="BT8" ca="1">IFERROR(AVERAGE(IF(('1. Database - raw'!AW$7:AY$494&gt;0)*('1. Database - raw'!$AD$7:$AD$494=$A8)*('1. Database - raw'!$AP$7:$AP$494&lt;&gt;Dropdown!$AM$11)*(INDIRECT($Q8,TRUE)=$O8),'1. Database - raw'!AW$7:AY$494)),"")</f>
        <v>296.33333333333331</v>
      </c>
      <c r="BU8" s="222">
        <f t="array" aca="1" ref="BU8" ca="1">IFERROR(_xlfn.STDEV.S(IF(('1. Database - raw'!AW$7:AY$494&gt;0)*('1. Database - raw'!$AD$7:$AD$494=$A8)*('1. Database - raw'!$AP$7:$AP$494&lt;&gt;Dropdown!$AM$11)*(INDIRECT($Q8,TRUE)=$O8),'1. Database - raw'!AW$7:AY$494)),"")</f>
        <v>66.914124069586379</v>
      </c>
      <c r="BV8" s="47">
        <f t="array" aca="1" ref="BV8" ca="1">IFERROR(IF(COUNT(IF(('1. Database - raw'!AW$7:AY$494&gt;0)*('1. Database - raw'!$AD$7:$AD$494=$A8)*('1. Database - raw'!$AP$7:$AP$494&lt;&gt;Dropdown!$AM$11)*(INDIRECT($Q8,TRUE)=$O8),'1. Database - raw'!AW$7:AY$494))&gt;0,COUNT(IF(('1. Database - raw'!AW$7:AY$494&gt;0)*('1. Database - raw'!$AD$7:$AD$494=$A8)*('1. Database - raw'!$AP$7:$AP$494&lt;&gt;Dropdown!$AM$11)*(INDIRECT($Q8,TRUE)=$O8),'1. Database - raw'!AW$7:AY$494)),""),"")</f>
        <v>9</v>
      </c>
      <c r="BW8" s="34">
        <f t="shared" ca="1" si="7"/>
        <v>136.28498427242386</v>
      </c>
      <c r="BX8" s="35">
        <f t="shared" ca="1" si="8"/>
        <v>178.73683897277616</v>
      </c>
      <c r="BY8" s="35">
        <f t="shared" ca="1" si="9"/>
        <v>156.07417239347308</v>
      </c>
      <c r="BZ8" s="35">
        <f t="array" aca="1" ref="BZ8" ca="1">IFERROR(AVERAGE(IF(('1. Database - raw'!BC$7:BE$494&gt;0)*('1. Database - raw'!$AD$7:$AD$494=$A8)*('1. Database - raw'!$AP$7:$AP$494&lt;&gt;Dropdown!$AM$11)*(INDIRECT($Q8,TRUE)=$O8),'1. Database - raw'!BC$7:BE$494)),"")</f>
        <v>162.125</v>
      </c>
      <c r="CA8" s="222">
        <f t="array" aca="1" ref="CA8" ca="1">IFERROR(_xlfn.STDEV.S(IF(('1. Database - raw'!BC$7:BE$494&gt;0)*('1. Database - raw'!$AD$7:$AD$494=$A8)*('1. Database - raw'!$AP$7:$AP$494&lt;&gt;Dropdown!$AM$11)*(INDIRECT($Q8,TRUE)=$O8),'1. Database - raw'!BC$7:BE$494)),"")</f>
        <v>45.580161653548757</v>
      </c>
      <c r="CB8" s="47">
        <f t="array" aca="1" ref="CB8" ca="1">IFERROR(IF(COUNT(IF(('1. Database - raw'!BC$7:BE$494&gt;0)*('1. Database - raw'!$AD$7:$AD$494=$A8)*('1. Database - raw'!$AP$7:$AP$494&lt;&gt;Dropdown!$AM$11)*(INDIRECT($Q8,TRUE)=$O8),'1. Database - raw'!BC$7:BE$494))&gt;0,COUNT(IF(('1. Database - raw'!BC$7:BE$494&gt;0)*('1. Database - raw'!$AD$7:$AD$494=$A8)*('1. Database - raw'!$AP$7:$AP$494&lt;&gt;Dropdown!$AM$11)*(INDIRECT($Q8,TRUE)=$O8),'1. Database - raw'!BC$7:BE$494)),""),"")</f>
        <v>12</v>
      </c>
      <c r="CC8" s="103" t="str">
        <f t="shared" ca="1" si="10"/>
        <v/>
      </c>
      <c r="CD8" s="104" t="str">
        <f t="shared" ca="1" si="11"/>
        <v/>
      </c>
      <c r="CE8" s="104" t="str">
        <f t="shared" ca="1" si="12"/>
        <v/>
      </c>
      <c r="CF8" s="104">
        <f t="array" aca="1" ref="CF8" ca="1">IFERROR(AVERAGE(IF(('1. Database - raw'!BI$7:BK$494&gt;0)*('1. Database - raw'!$AD$7:$AD$494=$A8)*('1. Database - raw'!$AP$7:$AP$494&lt;&gt;Dropdown!$AM$11)*(INDIRECT($Q8,TRUE)=$O8),'1. Database - raw'!BI$7:BK$494)),"")</f>
        <v>0.75</v>
      </c>
      <c r="CG8" s="270" t="str">
        <f t="array" aca="1" ref="CG8" ca="1">IFERROR(_xlfn.STDEV.S(IF(('1. Database - raw'!BI$7:BK$494&gt;0)*('1. Database - raw'!$AD$7:$AD$494=$A8)*('1. Database - raw'!$AP$7:$AP$494&lt;&gt;Dropdown!$AM$11)*(INDIRECT($Q8,TRUE)=$O8),'1. Database - raw'!BI$7:BK$494)),"")</f>
        <v/>
      </c>
      <c r="CH8" s="47">
        <f t="array" aca="1" ref="CH8" ca="1">IFERROR(IF(COUNT(IF(('1. Database - raw'!BI$7:BK$494&gt;0)*('1. Database - raw'!$AD$7:$AD$494=$A8)*('1. Database - raw'!$AP$7:$AP$494&lt;&gt;Dropdown!$AM$11)*(INDIRECT($Q8,TRUE)=$O8),'1. Database - raw'!BI$7:BK$494))&gt;0,COUNT(IF(('1. Database - raw'!BI$7:BK$494&gt;0)*('1. Database - raw'!$AD$7:$AD$494=$A8)*('1. Database - raw'!$AP$7:$AP$494&lt;&gt;Dropdown!$AM$11)*(INDIRECT($Q8,TRUE)=$O8),'1. Database - raw'!BI$7:BK$494)),""),"")</f>
        <v>1</v>
      </c>
      <c r="CI8" s="34">
        <f t="shared" ca="1" si="13"/>
        <v>38.704355852397782</v>
      </c>
      <c r="CJ8" s="35">
        <f t="shared" ca="1" si="14"/>
        <v>67.040732976257345</v>
      </c>
      <c r="CK8" s="35">
        <f t="shared" ca="1" si="15"/>
        <v>50.938869105219098</v>
      </c>
      <c r="CL8" s="35">
        <f t="array" aca="1" ref="CL8" ca="1">IFERROR(AVERAGE(IF(('1. Database - raw'!BO$7:BQ$494&gt;0)*('1. Database - raw'!$AD$7:$AD$494=$A8)*(INDIRECT($Q8,TRUE)=$O8),'1. Database - raw'!BO$7:BQ$494)),"")</f>
        <v>54</v>
      </c>
      <c r="CM8" s="222">
        <f t="array" aca="1" ref="CM8" ca="1">IFERROR(_xlfn.STDEV.S(IF(('1. Database - raw'!BO$7:BQ$494&gt;0)*('1. Database - raw'!$AD$7:$AD$494=$A8)*(INDIRECT($Q8,TRUE)=$O8),'1. Database - raw'!BO$7:BQ$494)),"")</f>
        <v>19</v>
      </c>
      <c r="CN8" s="47">
        <f t="array" aca="1" ref="CN8" ca="1">IFERROR(IF(COUNT(IF(('1. Database - raw'!BO$7:BQ$494&gt;0)*('1. Database - raw'!$AD$7:$AD$494=$A8)*(INDIRECT($Q8,TRUE)=$O8),'1. Database - raw'!BO$7:BQ$494))&gt;0,COUNT(IF(('1. Database - raw'!BO$7:BQ$494&gt;0)*('1. Database - raw'!$AD$7:$AD$494=$A8)*(INDIRECT($Q8,TRUE)=$O8),'1. Database - raw'!BO$7:BQ$494)),""),"")</f>
        <v>3</v>
      </c>
      <c r="CO8" s="34" t="str">
        <f t="shared" ca="1" si="16"/>
        <v/>
      </c>
      <c r="CP8" s="35" t="str">
        <f t="shared" ca="1" si="17"/>
        <v/>
      </c>
      <c r="CQ8" s="35" t="str">
        <f t="shared" ca="1" si="18"/>
        <v/>
      </c>
      <c r="CR8" s="35" t="str">
        <f t="array" aca="1" ref="CR8" ca="1">IFERROR(AVERAGE(IF(('1. Database - raw'!BU$7:BW$494&gt;0)*('1. Database - raw'!$AD$7:$AD$494=$A8)*(INDIRECT($Q8,TRUE)=$O8),'1. Database - raw'!BU$7:BW$494)),"")</f>
        <v/>
      </c>
      <c r="CS8" s="222" t="str">
        <f t="array" aca="1" ref="CS8" ca="1">IFERROR(_xlfn.STDEV.S(IF(('1. Database - raw'!BU$7:BW$494&gt;0)*('1. Database - raw'!$AD$7:$AD$494=$A8)*(INDIRECT($Q8,TRUE)=$O8),'1. Database - raw'!BU$7:BW$494)),"")</f>
        <v/>
      </c>
      <c r="CT8" s="47" t="str">
        <f t="array" aca="1" ref="CT8" ca="1">IFERROR(IF(COUNT(IF(('1. Database - raw'!BU$7:BW$494&gt;0)*('1. Database - raw'!$AD$7:$AD$494=$A8)*(INDIRECT($Q8,TRUE)=$O8),'1. Database - raw'!BU$7:BW$494))&gt;0,COUNT(IF(('1. Database - raw'!BU$7:BW$494&gt;0)*('1. Database - raw'!$AD$7:$AD$494=$A8)*(INDIRECT($Q8,TRUE)=$O8),'1. Database - raw'!BU$7:BW$494)),""),"")</f>
        <v/>
      </c>
      <c r="CU8" s="34" t="str">
        <f t="shared" ca="1" si="19"/>
        <v/>
      </c>
      <c r="CV8" s="35" t="str">
        <f t="shared" ca="1" si="20"/>
        <v/>
      </c>
      <c r="CW8" s="35" t="str">
        <f t="shared" ca="1" si="21"/>
        <v/>
      </c>
      <c r="CX8" s="35" t="str">
        <f t="array" aca="1" ref="CX8" ca="1">IFERROR(AVERAGE(IF(('1. Database - raw'!CA$7:CC$494&gt;0)*('1. Database - raw'!$AD$7:$AD$494=$A8)*(INDIRECT($Q8,TRUE)=$O8),'1. Database - raw'!CA$7:CC$494)),"")</f>
        <v/>
      </c>
      <c r="CY8" s="222" t="str">
        <f t="array" aca="1" ref="CY8" ca="1">IFERROR(_xlfn.STDEV.S(IF(('1. Database - raw'!CA$7:CC$494&gt;0)*('1. Database - raw'!$AD$7:$AD$494=$A8)*(INDIRECT($Q8,TRUE)=$O8),'1. Database - raw'!CA$7:CC$494)),"")</f>
        <v/>
      </c>
      <c r="CZ8" s="47" t="str">
        <f t="array" aca="1" ref="CZ8" ca="1">IFERROR(IF(COUNT(IF(('1. Database - raw'!CA$7:CC$494&gt;0)*('1. Database - raw'!$AD$7:$AD$494=$A8)*(INDIRECT($Q8,TRUE)=$O8),'1. Database - raw'!CA$7:CC$494))&gt;0,COUNT(IF(('1. Database - raw'!CA$7:CC$494&gt;0)*('1. Database - raw'!$AD$7:$AD$494=$A8)*(INDIRECT($Q8,TRUE)=$O8),'1. Database - raw'!CA$7:CC$494)),""),"")</f>
        <v/>
      </c>
      <c r="DA8" s="34" t="str">
        <f t="shared" ca="1" si="22"/>
        <v/>
      </c>
      <c r="DB8" s="35" t="str">
        <f t="shared" ca="1" si="23"/>
        <v/>
      </c>
      <c r="DC8" s="35" t="str">
        <f t="shared" ca="1" si="24"/>
        <v/>
      </c>
      <c r="DD8" s="35" t="str">
        <f t="array" aca="1" ref="DD8" ca="1">IFERROR(AVERAGE(IF(('1. Database - raw'!CG$7:CI$494&gt;0)*('1. Database - raw'!$AD$7:$AD$494=$A8)*(INDIRECT($Q8,TRUE)=$O8),'1. Database - raw'!CG$7:CI$494)),"")</f>
        <v/>
      </c>
      <c r="DE8" s="222" t="str">
        <f t="array" aca="1" ref="DE8" ca="1">IFERROR(_xlfn.STDEV.S(IF(('1. Database - raw'!CG$7:CI$494&gt;0)*('1. Database - raw'!$AD$7:$AD$494=$A8)*(INDIRECT($Q8,TRUE)=$O8),'1. Database - raw'!CG$7:CI$494)),"")</f>
        <v/>
      </c>
      <c r="DF8" s="47" t="str">
        <f t="array" aca="1" ref="DF8" ca="1">IFERROR(IF(COUNT(IF(('1. Database - raw'!CG$7:CI$494&gt;0)*('1. Database - raw'!$AD$7:$AD$494=$A8)*(INDIRECT($Q8,TRUE)=$O8),'1. Database - raw'!CG$7:CI$494))&gt;0,COUNT(IF(('1. Database - raw'!CG$7:CI$494&gt;0)*('1. Database - raw'!$AD$7:$AD$494=$A8)*(INDIRECT($Q8,TRUE)=$O8),'1. Database - raw'!CG$7:CI$494)),""),"")</f>
        <v/>
      </c>
      <c r="DG8" s="34">
        <f t="shared" ca="1" si="25"/>
        <v>148.37998564211779</v>
      </c>
      <c r="DH8" s="35">
        <f t="shared" ca="1" si="26"/>
        <v>154.39851039358686</v>
      </c>
      <c r="DI8" s="35">
        <f t="shared" ca="1" si="27"/>
        <v>151.35933653185981</v>
      </c>
      <c r="DJ8" s="35">
        <f t="array" aca="1" ref="DJ8" ca="1">IFERROR(AVERAGE(IF(('1. Database - raw'!CM$7:CO$494&gt;0)*('1. Database - raw'!$AD$7:$AD$494=$A8)*(INDIRECT($Q8,TRUE)=$O8),'1. Database - raw'!CM$7:CO$494)),"")</f>
        <v>152</v>
      </c>
      <c r="DK8" s="222">
        <f t="array" aca="1" ref="DK8" ca="1">IFERROR(_xlfn.STDEV.S(IF(('1. Database - raw'!CM$7:CO$494&gt;0)*('1. Database - raw'!$AD$7:$AD$494=$A8)*(INDIRECT($Q8,TRUE)=$O8),'1. Database - raw'!CM$7:CO$494)),"")</f>
        <v>14</v>
      </c>
      <c r="DL8" s="47">
        <f t="array" aca="1" ref="DL8" ca="1">IFERROR(IF(COUNT(IF(('1. Database - raw'!CM$7:CO$494&gt;0)*('1. Database - raw'!$AD$7:$AD$494=$A8)*(INDIRECT($Q8,TRUE)=$O8),'1. Database - raw'!CM$7:CO$494))&gt;0,COUNT(IF(('1. Database - raw'!CM$7:CO$494&gt;0)*('1. Database - raw'!$AD$7:$AD$494=$A8)*(INDIRECT($Q8,TRUE)=$O8),'1. Database - raw'!CM$7:CO$494)),""),"")</f>
        <v>3</v>
      </c>
      <c r="DM8" s="34">
        <f t="shared" ca="1" si="28"/>
        <v>50.115332055084217</v>
      </c>
      <c r="DN8" s="35">
        <f t="shared" ca="1" si="29"/>
        <v>51.582973032925409</v>
      </c>
      <c r="DO8" s="35">
        <f t="shared" ca="1" si="30"/>
        <v>50.843857268440125</v>
      </c>
      <c r="DP8" s="35">
        <f t="array" aca="1" ref="DP8" ca="1">IFERROR(AVERAGE(IF(('1. Database - raw'!CS$7:CU$494&gt;0)*('1. Database - raw'!$AD$7:$AD$494=$A8)*(INDIRECT($Q8,TRUE)=$O8),'1. Database - raw'!CS$7:CU$494)),"")</f>
        <v>51</v>
      </c>
      <c r="DQ8" s="222">
        <f t="array" aca="1" ref="DQ8" ca="1">IFERROR(_xlfn.STDEV.S(IF(('1. Database - raw'!CS$7:CU$494&gt;0)*('1. Database - raw'!$AD$7:$AD$494=$A8)*(INDIRECT($Q8,TRUE)=$O8),'1. Database - raw'!CS$7:CU$494)),"")</f>
        <v>4</v>
      </c>
      <c r="DR8" s="47">
        <f t="array" aca="1" ref="DR8" ca="1">IFERROR(IF(COUNT(IF(('1. Database - raw'!CS$7:CU$494&gt;0)*('1. Database - raw'!$AD$7:$AD$494=$A8)*(INDIRECT($Q8,TRUE)=$O8),'1. Database - raw'!CS$7:CU$494))&gt;0,COUNT(IF(('1. Database - raw'!CS$7:CU$494&gt;0)*('1. Database - raw'!$AD$7:$AD$494=$A8)*(INDIRECT($Q8,TRUE)=$O8),'1. Database - raw'!CS$7:CU$494)),""),"")</f>
        <v>3</v>
      </c>
      <c r="DS8" s="34">
        <f t="shared" ca="1" si="31"/>
        <v>46.484662753073238</v>
      </c>
      <c r="DT8" s="35">
        <f t="shared" ca="1" si="32"/>
        <v>46.50996481110964</v>
      </c>
      <c r="DU8" s="35">
        <f t="shared" ca="1" si="33"/>
        <v>46.497312061039992</v>
      </c>
      <c r="DV8" s="35">
        <f t="array" aca="1" ref="DV8" ca="1">IFERROR(AVERAGE(IF(('1. Database - raw'!CY$7:DA$494&gt;0)*('1. Database - raw'!$AD$7:$AD$494=$A8)*(INDIRECT($Q8,TRUE)=$O8),'1. Database - raw'!CY$7:DA$494)),"")</f>
        <v>46.5</v>
      </c>
      <c r="DW8" s="222">
        <f t="array" aca="1" ref="DW8" ca="1">IFERROR(_xlfn.STDEV.S(IF(('1. Database - raw'!CY$7:DA$494&gt;0)*('1. Database - raw'!$AD$7:$AD$494=$A8)*(INDIRECT($Q8,TRUE)=$O8),'1. Database - raw'!CY$7:DA$494)),"")</f>
        <v>0.5</v>
      </c>
      <c r="DX8" s="47">
        <f t="array" aca="1" ref="DX8" ca="1">IFERROR(IF(COUNT(IF(('1. Database - raw'!CY$7:DA$494&gt;0)*('1. Database - raw'!$AD$7:$AD$494=$A8)*(INDIRECT($Q8,TRUE)=$O8),'1. Database - raw'!CY$7:DA$494))&gt;0,COUNT(IF(('1. Database - raw'!CY$7:DA$494&gt;0)*('1. Database - raw'!$AD$7:$AD$494=$A8)*(INDIRECT($Q8,TRUE)=$O8),'1. Database - raw'!CY$7:DA$494)),""),"")</f>
        <v>3</v>
      </c>
      <c r="DY8" s="34">
        <f t="shared" ca="1" si="34"/>
        <v>50.038530688522961</v>
      </c>
      <c r="DZ8" s="35">
        <f t="shared" ca="1" si="35"/>
        <v>57.608832845500444</v>
      </c>
      <c r="EA8" s="35">
        <f t="shared" ca="1" si="36"/>
        <v>53.6904214014899</v>
      </c>
      <c r="EB8" s="35">
        <f t="array" aca="1" ref="EB8" ca="1">IFERROR(AVERAGE(IF(('1. Database - raw'!DE$7:DG$494&gt;0)*('1. Database - raw'!$AD$7:$AD$494=$A8)*(INDIRECT($Q8,TRUE)=$O8),'1. Database - raw'!DE$7:DG$494)),"")</f>
        <v>54.5</v>
      </c>
      <c r="EC8" s="222">
        <f t="array" aca="1" ref="EC8" ca="1">IFERROR(_xlfn.STDEV.S(IF(('1. Database - raw'!DE$7:DG$494&gt;0)*('1. Database - raw'!$AD$7:$AD$494=$A8)*(INDIRECT($Q8,TRUE)=$O8),'1. Database - raw'!DE$7:DG$494)),"")</f>
        <v>9.5</v>
      </c>
      <c r="ED8" s="47">
        <f t="array" aca="1" ref="ED8" ca="1">IFERROR(IF(COUNT(IF(('1. Database - raw'!DE$7:DG$494&gt;0)*('1. Database - raw'!$AD$7:$AD$494=$A8)*(INDIRECT($Q8,TRUE)=$O8),'1. Database - raw'!DE$7:DG$494))&gt;0,COUNT(IF(('1. Database - raw'!DE$7:DG$494&gt;0)*('1. Database - raw'!$AD$7:$AD$494=$A8)*(INDIRECT($Q8,TRUE)=$O8),'1. Database - raw'!DE$7:DG$494)),""),"")</f>
        <v>3</v>
      </c>
      <c r="EE8" s="103" t="str">
        <f t="shared" ca="1" si="37"/>
        <v/>
      </c>
      <c r="EF8" s="104" t="str">
        <f t="shared" ca="1" si="38"/>
        <v/>
      </c>
      <c r="EG8" s="104" t="str">
        <f t="shared" ca="1" si="39"/>
        <v/>
      </c>
      <c r="EH8" s="104">
        <f t="array" aca="1" ref="EH8" ca="1">IFERROR(AVERAGE(IF(('1. Database - raw'!DK$7:DM$494&gt;0)*('1. Database - raw'!$AD$7:$AD$494=$A8)*(INDIRECT($Q8,TRUE)=$O8),'1. Database - raw'!DK$7:DM$494)),"")</f>
        <v>0.26213592233009708</v>
      </c>
      <c r="EI8" s="270" t="str">
        <f t="array" aca="1" ref="EI8" ca="1">IFERROR(_xlfn.STDEV.S(IF(('1. Database - raw'!DK$7:DM$494&gt;0)*('1. Database - raw'!$AD$7:$AD$494=$A8)*(INDIRECT($Q8,TRUE)=$O8),'1. Database - raw'!DK$7:DM$494)),"")</f>
        <v/>
      </c>
      <c r="EJ8" s="47">
        <f t="array" aca="1" ref="EJ8" ca="1">IFERROR(IF(COUNT(IF(('1. Database - raw'!DK$7:DM$494&gt;0)*('1. Database - raw'!$AD$7:$AD$494=$A8)*(INDIRECT($Q8,TRUE)=$O8),'1. Database - raw'!DK$7:DM$494))&gt;0,COUNT(IF(('1. Database - raw'!DK$7:DM$494&gt;0)*('1. Database - raw'!$AD$7:$AD$494=$A8)*(INDIRECT($Q8,TRUE)=$O8),'1. Database - raw'!DK$7:DM$494)),""),"")</f>
        <v>1</v>
      </c>
      <c r="EK8" s="34">
        <f t="shared" ca="1" si="40"/>
        <v>57.467350694876927</v>
      </c>
      <c r="EL8" s="35">
        <f t="shared" ca="1" si="41"/>
        <v>72.524904044288789</v>
      </c>
      <c r="EM8" s="35">
        <f t="shared" ca="1" si="42"/>
        <v>64.55860976527795</v>
      </c>
      <c r="EN8" s="35">
        <f t="array" aca="1" ref="EN8" ca="1">IFERROR(AVERAGE(IF(('1. Database - raw'!DQ$7:DS$494&gt;0)*('1. Database - raw'!$AD$7:$AD$494=$A8)*(INDIRECT($Q8,TRUE)=$O8),'1. Database - raw'!DQ$7:DS$494)),"")</f>
        <v>66.791666666666671</v>
      </c>
      <c r="EO8" s="222">
        <f t="array" aca="1" ref="EO8" ca="1">IFERROR(_xlfn.STDEV.S(IF(('1. Database - raw'!DQ$7:DS$494&gt;0)*('1. Database - raw'!$AD$7:$AD$494=$A8)*(INDIRECT($Q8,TRUE)=$O8),'1. Database - raw'!DQ$7:DS$494)),"")</f>
        <v>17.718767173393505</v>
      </c>
      <c r="EP8" s="47">
        <f t="array" aca="1" ref="EP8" ca="1">IFERROR(IF(COUNT(IF(('1. Database - raw'!DQ$7:DS$494&gt;0)*('1. Database - raw'!$AD$7:$AD$494=$A8)*(INDIRECT($Q8,TRUE)=$O8),'1. Database - raw'!DQ$7:DS$494))&gt;0,COUNT(IF(('1. Database - raw'!DQ$7:DS$494&gt;0)*('1. Database - raw'!$AD$7:$AD$494=$A8)*(INDIRECT($Q8,TRUE)=$O8),'1. Database - raw'!DQ$7:DS$494)),""),"")</f>
        <v>24</v>
      </c>
      <c r="EQ8" s="34">
        <f t="shared" ca="1" si="43"/>
        <v>26.156527750592897</v>
      </c>
      <c r="ER8" s="35">
        <f t="shared" ca="1" si="44"/>
        <v>29.117169905072714</v>
      </c>
      <c r="ES8" s="35">
        <f t="shared" ca="1" si="45"/>
        <v>27.597174903253464</v>
      </c>
      <c r="ET8" s="35">
        <f t="array" aca="1" ref="ET8" ca="1">IFERROR(AVERAGE(IF(('1. Database - raw'!DW$7:DY$494&gt;0)*('1. Database - raw'!$AD$7:$AD$494=$A8)*(INDIRECT($Q8,TRUE)=$O8),'1. Database - raw'!DW$7:DY$494)),"")</f>
        <v>27.91333333333333</v>
      </c>
      <c r="EU8" s="222">
        <f t="array" aca="1" ref="EU8" ca="1">IFERROR(_xlfn.STDEV.S(IF(('1. Database - raw'!DW$7:DY$494&gt;0)*('1. Database - raw'!$AD$7:$AD$494=$A8)*(INDIRECT($Q8,TRUE)=$O8),'1. Database - raw'!DW$7:DY$494)),"")</f>
        <v>4.2372790011201209</v>
      </c>
      <c r="EV8" s="47">
        <f t="array" aca="1" ref="EV8" ca="1">IFERROR(IF(COUNT(IF(('1. Database - raw'!DW$7:DY$494&gt;0)*('1. Database - raw'!$AD$7:$AD$494=$A8)*(INDIRECT($Q8,TRUE)=$O8),'1. Database - raw'!DW$7:DY$494))&gt;0,COUNT(IF(('1. Database - raw'!DW$7:DY$494&gt;0)*('1. Database - raw'!$AD$7:$AD$494=$A8)*(INDIRECT($Q8,TRUE)=$O8),'1. Database - raw'!DW$7:DY$494)),""),"")</f>
        <v>3</v>
      </c>
      <c r="EW8" s="34">
        <f t="shared" ca="1" si="46"/>
        <v>9.3683728035607015</v>
      </c>
      <c r="EX8" s="35">
        <f t="shared" ca="1" si="47"/>
        <v>26.863559202513738</v>
      </c>
      <c r="EY8" s="35">
        <f t="shared" ca="1" si="48"/>
        <v>15.864042279308023</v>
      </c>
      <c r="EZ8" s="35">
        <f t="array" aca="1" ref="EZ8" ca="1">IFERROR(AVERAGE(IF(('1. Database - raw'!EC$7:EE$494&gt;0)*('1. Database - raw'!$AD$7:$AD$494=$A8)*(INDIRECT($Q8,TRUE)=$O8),'1. Database - raw'!EC$7:EE$494)),"")</f>
        <v>17.95</v>
      </c>
      <c r="FA8" s="222">
        <f t="array" aca="1" ref="FA8" ca="1">IFERROR(_xlfn.STDEV.S(IF(('1. Database - raw'!EC$7:EE$494&gt;0)*('1. Database - raw'!$AD$7:$AD$494=$A8)*(INDIRECT($Q8,TRUE)=$O8),'1. Database - raw'!EC$7:EE$494)),"")</f>
        <v>9.5028066029638509</v>
      </c>
      <c r="FB8" s="47">
        <f t="array" aca="1" ref="FB8" ca="1">IFERROR(IF(COUNT(IF(('1. Database - raw'!EC$7:EE$494&gt;0)*('1. Database - raw'!$AD$7:$AD$494=$A8)*(INDIRECT($Q8,TRUE)=$O8),'1. Database - raw'!EC$7:EE$494))&gt;0,COUNT(IF(('1. Database - raw'!EC$7:EE$494&gt;0)*('1. Database - raw'!$AD$7:$AD$494=$A8)*(INDIRECT($Q8,TRUE)=$O8),'1. Database - raw'!EC$7:EE$494)),""),"")</f>
        <v>4</v>
      </c>
      <c r="FC8" s="34">
        <f t="shared" ca="1" si="49"/>
        <v>10.191612414824455</v>
      </c>
      <c r="FD8" s="35">
        <f t="shared" ca="1" si="50"/>
        <v>10.205451739582942</v>
      </c>
      <c r="FE8" s="35">
        <f t="shared" ca="1" si="51"/>
        <v>10.198529729722091</v>
      </c>
      <c r="FF8" s="35">
        <f t="array" aca="1" ref="FF8" ca="1">IFERROR(AVERAGE(IF(('1. Database - raw'!EI$7:EK$494&gt;0)*('1. Database - raw'!$AD$7:$AD$494=$A8)*(INDIRECT($Q8,TRUE)=$O8),'1. Database - raw'!EI$7:EK$494)),"")</f>
        <v>10.200000000000001</v>
      </c>
      <c r="FG8" s="222">
        <f t="array" aca="1" ref="FG8" ca="1">IFERROR(_xlfn.STDEV.S(IF(('1. Database - raw'!EI$7:EK$494&gt;0)*('1. Database - raw'!$AD$7:$AD$494=$A8)*(INDIRECT($Q8,TRUE)=$O8),'1. Database - raw'!EI$7:EK$494)),"")</f>
        <v>0.17320508075688815</v>
      </c>
      <c r="FH8" s="47">
        <f t="array" aca="1" ref="FH8" ca="1">IFERROR(IF(COUNT(IF(('1. Database - raw'!EI$7:EK$494&gt;0)*('1. Database - raw'!$AD$7:$AD$494=$A8)*(INDIRECT($Q8,TRUE)=$O8),'1. Database - raw'!EI$7:EK$494))&gt;0,COUNT(IF(('1. Database - raw'!EI$7:EK$494&gt;0)*('1. Database - raw'!$AD$7:$AD$494=$A8)*(INDIRECT($Q8,TRUE)=$O8),'1. Database - raw'!EI$7:EK$494)),""),"")</f>
        <v>3</v>
      </c>
      <c r="FI8" s="34">
        <f t="shared" ca="1" si="52"/>
        <v>2.3874392627658043</v>
      </c>
      <c r="FJ8" s="35">
        <f t="shared" ca="1" si="53"/>
        <v>3.4797502232865196</v>
      </c>
      <c r="FK8" s="35">
        <f t="shared" ca="1" si="54"/>
        <v>2.8823067684915689</v>
      </c>
      <c r="FL8" s="35">
        <f t="array" aca="1" ref="FL8" ca="1">IFERROR(AVERAGE(IF(('1. Database - raw'!EO$7:EQ$494&gt;0)*('1. Database - raw'!$AD$7:$AD$494=$A8)*(INDIRECT($Q8,TRUE)=$O8),'1. Database - raw'!EO$7:EQ$494)),"")</f>
        <v>3</v>
      </c>
      <c r="FM8" s="222">
        <f t="array" aca="1" ref="FM8" ca="1">IFERROR(_xlfn.STDEV.S(IF(('1. Database - raw'!EO$7:EQ$494&gt;0)*('1. Database - raw'!$AD$7:$AD$494=$A8)*(INDIRECT($Q8,TRUE)=$O8),'1. Database - raw'!EO$7:EQ$494)),"")</f>
        <v>0.8660254037844386</v>
      </c>
      <c r="FN8" s="47">
        <f t="array" aca="1" ref="FN8" ca="1">IFERROR(IF(COUNT(IF(('1. Database - raw'!EO$7:EQ$494&gt;0)*('1. Database - raw'!$AD$7:$AD$494=$A8)*(INDIRECT($Q8,TRUE)=$O8),'1. Database - raw'!EO$7:EQ$494))&gt;0,COUNT(IF(('1. Database - raw'!EO$7:EQ$494&gt;0)*('1. Database - raw'!$AD$7:$AD$494=$A8)*(INDIRECT($Q8,TRUE)=$O8),'1. Database - raw'!EO$7:EQ$494)),""),"")</f>
        <v>3</v>
      </c>
      <c r="FO8" s="34" t="str">
        <f t="shared" ca="1" si="55"/>
        <v/>
      </c>
      <c r="FP8" s="35" t="str">
        <f t="shared" ca="1" si="56"/>
        <v/>
      </c>
      <c r="FQ8" s="35" t="str">
        <f t="shared" ca="1" si="57"/>
        <v/>
      </c>
      <c r="FR8" s="35">
        <f t="array" aca="1" ref="FR8" ca="1">IFERROR(AVERAGE(IF(('1. Database - raw'!EU$7:EW$494&gt;0)*('1. Database - raw'!$AD$7:$AD$494=$A8)*(INDIRECT($Q8,TRUE)=$O8),'1. Database - raw'!EU$7:EW$494)),"")</f>
        <v>25.14</v>
      </c>
      <c r="FS8" s="222" t="str">
        <f t="array" aca="1" ref="FS8" ca="1">IFERROR(_xlfn.STDEV.S(IF(('1. Database - raw'!EU$7:EW$494&gt;0)*('1. Database - raw'!$AD$7:$AD$494=$A8)*(INDIRECT($Q8,TRUE)=$O8),'1. Database - raw'!EU$7:EW$494)),"")</f>
        <v/>
      </c>
      <c r="FT8" s="47">
        <f t="array" aca="1" ref="FT8" ca="1">IFERROR(IF(COUNT(IF(('1. Database - raw'!EU$7:EW$494&gt;0)*('1. Database - raw'!$AD$7:$AD$494=$A8)*(INDIRECT($Q8,TRUE)=$O8),'1. Database - raw'!EU$7:EW$494))&gt;0,COUNT(IF(('1. Database - raw'!EU$7:EW$494&gt;0)*('1. Database - raw'!$AD$7:$AD$494=$A8)*(INDIRECT($Q8,TRUE)=$O8),'1. Database - raw'!EU$7:EW$494)),""),"")</f>
        <v>1</v>
      </c>
      <c r="FU8" s="34" t="str">
        <f t="shared" ca="1" si="58"/>
        <v/>
      </c>
      <c r="FV8" s="35" t="str">
        <f t="shared" ca="1" si="59"/>
        <v/>
      </c>
      <c r="FW8" s="35" t="str">
        <f t="shared" ca="1" si="60"/>
        <v/>
      </c>
      <c r="FX8" s="35">
        <f t="array" aca="1" ref="FX8" ca="1">IFERROR(AVERAGE(IF(('1. Database - raw'!FA$7:FC$494&gt;0)*('1. Database - raw'!$AD$7:$AD$494=$A8)*(INDIRECT($Q8,TRUE)=$O8),'1. Database - raw'!FA$7:FC$494)),"")</f>
        <v>9</v>
      </c>
      <c r="FY8" s="222" t="str">
        <f t="array" aca="1" ref="FY8" ca="1">IFERROR(_xlfn.STDEV.S(IF(('1. Database - raw'!FA$7:FC$494&gt;0)*('1. Database - raw'!$AD$7:$AD$494=$A8)*(INDIRECT($Q8,TRUE)=$O8),'1. Database - raw'!FA$7:FC$494)),"")</f>
        <v/>
      </c>
      <c r="FZ8" s="47">
        <f t="array" aca="1" ref="FZ8" ca="1">IFERROR(IF(COUNT(IF(('1. Database - raw'!FA$7:FC$494&gt;0)*('1. Database - raw'!$AD$7:$AD$494=$A8)*(INDIRECT($Q8,TRUE)=$O8),'1. Database - raw'!FA$7:FC$494))&gt;0,COUNT(IF(('1. Database - raw'!FA$7:FC$494&gt;0)*('1. Database - raw'!$AD$7:$AD$494=$A8)*(INDIRECT($Q8,TRUE)=$O8),'1. Database - raw'!FA$7:FC$494)),""),"")</f>
        <v>1</v>
      </c>
      <c r="GA8" s="34" t="str">
        <f t="shared" ca="1" si="61"/>
        <v/>
      </c>
      <c r="GB8" s="35" t="str">
        <f t="shared" ca="1" si="62"/>
        <v/>
      </c>
      <c r="GC8" s="35" t="str">
        <f t="shared" ca="1" si="63"/>
        <v/>
      </c>
      <c r="GD8" s="35">
        <f t="array" aca="1" ref="GD8" ca="1">IFERROR(AVERAGE(IF(('1. Database - raw'!FG$7:FI$494&gt;0)*('1. Database - raw'!$AD$7:$AD$494=$A8)*(INDIRECT($Q8,TRUE)=$O8),'1. Database - raw'!FG$7:FI$494)),"")</f>
        <v>6</v>
      </c>
      <c r="GE8" s="222" t="str">
        <f t="array" aca="1" ref="GE8" ca="1">IFERROR(_xlfn.STDEV.S(IF(('1. Database - raw'!FG$7:FI$494&gt;0)*('1. Database - raw'!$AD$7:$AD$494=$A8)*(INDIRECT($Q8,TRUE)=$O8),'1. Database - raw'!FG$7:FI$494)),"")</f>
        <v/>
      </c>
      <c r="GF8" s="47">
        <f t="array" aca="1" ref="GF8" ca="1">IFERROR(IF(COUNT(IF(('1. Database - raw'!FG$7:FI$494&gt;0)*('1. Database - raw'!$AD$7:$AD$494=$A8)*(INDIRECT($Q8,TRUE)=$O8),'1. Database - raw'!FG$7:FI$494))&gt;0,COUNT(IF(('1. Database - raw'!FG$7:FI$494&gt;0)*('1. Database - raw'!$AD$7:$AD$494=$A8)*(INDIRECT($Q8,TRUE)=$O8),'1. Database - raw'!FG$7:FI$494)),""),"")</f>
        <v>1</v>
      </c>
      <c r="GG8" s="34" t="str">
        <f t="shared" ca="1" si="64"/>
        <v/>
      </c>
      <c r="GH8" s="35" t="str">
        <f t="shared" ca="1" si="65"/>
        <v/>
      </c>
      <c r="GI8" s="35" t="str">
        <f t="shared" ca="1" si="66"/>
        <v/>
      </c>
      <c r="GJ8" s="35">
        <f t="array" aca="1" ref="GJ8" ca="1">IFERROR(AVERAGE(IF(('1. Database - raw'!FM$7:FO$494&gt;0)*('1. Database - raw'!$AD$7:$AD$494=$A8)*(INDIRECT($Q8,TRUE)=$O8),'1. Database - raw'!FM$7:FO$494)),"")</f>
        <v>9</v>
      </c>
      <c r="GK8" s="222" t="str">
        <f t="array" aca="1" ref="GK8" ca="1">IFERROR(_xlfn.STDEV.S(IF(('1. Database - raw'!FM$7:FO$494&gt;0)*('1. Database - raw'!$AD$7:$AD$494=$A8)*(INDIRECT($Q8,TRUE)=$O8),'1. Database - raw'!FM$7:FO$494)),"")</f>
        <v/>
      </c>
      <c r="GL8" s="47">
        <f t="array" aca="1" ref="GL8" ca="1">IFERROR(IF(COUNT(IF(('1. Database - raw'!FM$7:FO$494&gt;0)*('1. Database - raw'!$AD$7:$AD$494=$A8)*(INDIRECT($Q8,TRUE)=$O8),'1. Database - raw'!FM$7:FO$494))&gt;0,COUNT(IF(('1. Database - raw'!FM$7:FO$494&gt;0)*('1. Database - raw'!$AD$7:$AD$494=$A8)*(INDIRECT($Q8,TRUE)=$O8),'1. Database - raw'!FM$7:FO$494)),""),"")</f>
        <v>1</v>
      </c>
      <c r="GM8" s="34">
        <f t="shared" ca="1" si="67"/>
        <v>118.79455220500495</v>
      </c>
      <c r="GN8" s="35">
        <f t="shared" ca="1" si="68"/>
        <v>164.67911226793314</v>
      </c>
      <c r="GO8" s="35">
        <f t="shared" ca="1" si="69"/>
        <v>139.86772822701758</v>
      </c>
      <c r="GP8" s="35">
        <f t="array" aca="1" ref="GP8" ca="1">IFERROR(AVERAGE(IF(('1. Database - raw'!FS$7:FU$494&gt;0)*('1. Database - raw'!$AD$7:$AD$494=$A8)*(INDIRECT($Q8,TRUE)=$O8),'1. Database - raw'!FS$7:FU$494)),"")</f>
        <v>146.61111111111111</v>
      </c>
      <c r="GQ8" s="222">
        <f t="array" aca="1" ref="GQ8" ca="1">IFERROR(_xlfn.STDEV.S(IF(('1. Database - raw'!FS$7:FU$494&gt;0)*('1. Database - raw'!$AD$7:$AD$494=$A8)*(INDIRECT($Q8,TRUE)=$O8),'1. Database - raw'!FS$7:FU$494)),"")</f>
        <v>46.071732929893109</v>
      </c>
      <c r="GR8" s="47">
        <f t="array" aca="1" ref="GR8" ca="1">IFERROR(IF(COUNT(IF(('1. Database - raw'!FS$7:FU$494&gt;0)*('1. Database - raw'!$AD$7:$AD$494=$A8)*(INDIRECT($Q8,TRUE)=$O8),'1. Database - raw'!FS$7:FU$494))&gt;0,COUNT(IF(('1. Database - raw'!FS$7:FU$494&gt;0)*('1. Database - raw'!$AD$7:$AD$494=$A8)*(INDIRECT($Q8,TRUE)=$O8),'1. Database - raw'!FS$7:FU$494)),""),"")</f>
        <v>18</v>
      </c>
      <c r="GS8" s="34">
        <f t="shared" ca="1" si="70"/>
        <v>50.564246959054323</v>
      </c>
      <c r="GT8" s="35">
        <f t="shared" ca="1" si="71"/>
        <v>65.596903622727368</v>
      </c>
      <c r="GU8" s="35">
        <f t="shared" ca="1" si="72"/>
        <v>57.592169906410632</v>
      </c>
      <c r="GV8" s="35">
        <f t="array" aca="1" ref="GV8" ca="1">IFERROR(AVERAGE(IF(('1. Database - raw'!FY$7:GA$494&gt;0)*('1. Database - raw'!$AD$7:$AD$494=$A8)*(INDIRECT($Q8,TRUE)=$O8),'1. Database - raw'!FY$7:GA$494)),"")</f>
        <v>58.89</v>
      </c>
      <c r="GW8" s="222">
        <f t="array" aca="1" ref="GW8" ca="1">IFERROR(_xlfn.STDEV.S(IF(('1. Database - raw'!FY$7:GA$494&gt;0)*('1. Database - raw'!$AD$7:$AD$494=$A8)*(INDIRECT($Q8,TRUE)=$O8),'1. Database - raw'!FY$7:GA$494)),"")</f>
        <v>12.572358569496844</v>
      </c>
      <c r="GX8" s="47">
        <f t="array" aca="1" ref="GX8" ca="1">IFERROR(IF(COUNT(IF(('1. Database - raw'!FY$7:GA$494&gt;0)*('1. Database - raw'!$AD$7:$AD$494=$A8)*(INDIRECT($Q8,TRUE)=$O8),'1. Database - raw'!FY$7:GA$494))&gt;0,COUNT(IF(('1. Database - raw'!FY$7:GA$494&gt;0)*('1. Database - raw'!$AD$7:$AD$494=$A8)*(INDIRECT($Q8,TRUE)=$O8),'1. Database - raw'!FY$7:GA$494)),""),"")</f>
        <v>2</v>
      </c>
      <c r="GY8" s="34" t="str">
        <f t="shared" ca="1" si="73"/>
        <v/>
      </c>
      <c r="GZ8" s="35" t="str">
        <f t="shared" ca="1" si="74"/>
        <v/>
      </c>
      <c r="HA8" s="35" t="str">
        <f t="shared" ca="1" si="75"/>
        <v/>
      </c>
      <c r="HB8" s="35">
        <f t="array" aca="1" ref="HB8" ca="1">IFERROR(AVERAGE(IF(('1. Database - raw'!GE$7:GG$494&gt;0)*('1. Database - raw'!$AD$7:$AD$494=$A8)*(INDIRECT($Q8,TRUE)=$O8),'1. Database - raw'!GE$7:GG$494)),"")</f>
        <v>50</v>
      </c>
      <c r="HC8" s="222" t="str">
        <f t="array" aca="1" ref="HC8" ca="1">IFERROR(_xlfn.STDEV.S(IF(('1. Database - raw'!GE$7:GG$494&gt;0)*('1. Database - raw'!$AD$7:$AD$494=$A8)*(INDIRECT($Q8,TRUE)=$O8),'1. Database - raw'!GE$7:GG$494)),"")</f>
        <v/>
      </c>
      <c r="HD8" s="47">
        <f t="array" aca="1" ref="HD8" ca="1">IFERROR(IF(COUNT(IF(('1. Database - raw'!GE$7:GG$494&gt;0)*('1. Database - raw'!$AD$7:$AD$494=$A8)*(INDIRECT($Q8,TRUE)=$O8),'1. Database - raw'!GE$7:GG$494))&gt;0,COUNT(IF(('1. Database - raw'!GE$7:GG$494&gt;0)*('1. Database - raw'!$AD$7:$AD$494=$A8)*(INDIRECT($Q8,TRUE)=$O8),'1. Database - raw'!GE$7:GG$494)),""),"")</f>
        <v>1</v>
      </c>
      <c r="HE8" s="34" t="str">
        <f t="shared" ca="1" si="76"/>
        <v/>
      </c>
      <c r="HF8" s="35" t="str">
        <f t="shared" ca="1" si="77"/>
        <v/>
      </c>
      <c r="HG8" s="35" t="str">
        <f t="shared" ca="1" si="78"/>
        <v/>
      </c>
      <c r="HH8" s="35" t="str">
        <f t="array" aca="1" ref="HH8" ca="1">IFERROR(AVERAGE(IF(('1. Database - raw'!GK$7:GM$494&gt;0)*('1. Database - raw'!$AD$7:$AD$494=$A8)*(INDIRECT($Q8,TRUE)=$O8),'1. Database - raw'!GK$7:GM$494)),"")</f>
        <v/>
      </c>
      <c r="HI8" s="222" t="str">
        <f t="array" aca="1" ref="HI8" ca="1">IFERROR(_xlfn.STDEV.S(IF(('1. Database - raw'!GK$7:GM$494&gt;0)*('1. Database - raw'!$AD$7:$AD$494=$A8)*(INDIRECT($Q8,TRUE)=$O8),'1. Database - raw'!GK$7:GM$494)),"")</f>
        <v/>
      </c>
      <c r="HJ8" s="47" t="str">
        <f t="array" aca="1" ref="HJ8" ca="1">IFERROR(IF(COUNT(IF(('1. Database - raw'!GK$7:GM$494&gt;0)*('1. Database - raw'!$AD$7:$AD$494=$A8)*(INDIRECT($Q8,TRUE)=$O8),'1. Database - raw'!GK$7:GM$494))&gt;0,COUNT(IF(('1. Database - raw'!GK$7:GM$494&gt;0)*('1. Database - raw'!$AD$7:$AD$494=$A8)*(INDIRECT($Q8,TRUE)=$O8),'1. Database - raw'!GK$7:GM$494)),""),"")</f>
        <v/>
      </c>
      <c r="HK8" s="34" t="str">
        <f t="shared" ca="1" si="79"/>
        <v/>
      </c>
      <c r="HL8" s="35" t="str">
        <f t="shared" ca="1" si="80"/>
        <v/>
      </c>
      <c r="HM8" s="35" t="str">
        <f t="shared" ca="1" si="81"/>
        <v/>
      </c>
      <c r="HN8" s="35" t="str">
        <f t="array" aca="1" ref="HN8" ca="1">IFERROR(AVERAGE(IF(('1. Database - raw'!GQ$7:GS$494&gt;0)*('1. Database - raw'!$AD$7:$AD$494=$A8)*(INDIRECT($Q8,TRUE)=$O8),'1. Database - raw'!GQ$7:GS$494)),"")</f>
        <v/>
      </c>
      <c r="HO8" s="222" t="str">
        <f t="array" aca="1" ref="HO8" ca="1">IFERROR(_xlfn.STDEV.S(IF(('1. Database - raw'!GQ$7:GS$494&gt;0)*('1. Database - raw'!$AD$7:$AD$494=$A8)*(INDIRECT($Q8,TRUE)=$O8),'1. Database - raw'!GQ$7:GS$494)),"")</f>
        <v/>
      </c>
      <c r="HP8" s="47" t="str">
        <f t="array" aca="1" ref="HP8" ca="1">IFERROR(IF(COUNT(IF(('1. Database - raw'!GQ$7:GS$494&gt;0)*('1. Database - raw'!$AD$7:$AD$494=$A8)*(INDIRECT($Q8,TRUE)=$O8),'1. Database - raw'!GQ$7:GS$494))&gt;0,COUNT(IF(('1. Database - raw'!GQ$7:GS$494&gt;0)*('1. Database - raw'!$AD$7:$AD$494=$A8)*(INDIRECT($Q8,TRUE)=$O8),'1. Database - raw'!GQ$7:GS$494)),""),"")</f>
        <v/>
      </c>
      <c r="HQ8" s="34" t="str">
        <f t="shared" ca="1" si="82"/>
        <v/>
      </c>
      <c r="HR8" s="35" t="str">
        <f t="shared" ca="1" si="83"/>
        <v/>
      </c>
      <c r="HS8" s="35" t="str">
        <f t="shared" ca="1" si="84"/>
        <v/>
      </c>
      <c r="HT8" s="35">
        <f t="array" aca="1" ref="HT8" ca="1">IFERROR(AVERAGE(IF(('1. Database - raw'!GW$7:GY$494&gt;0)*('1. Database - raw'!$AD$7:$AD$494=$A8)*(INDIRECT($Q8,TRUE)=$O8),'1. Database - raw'!GW$7:GY$494)),"")</f>
        <v>51.430000000000007</v>
      </c>
      <c r="HU8" s="222" t="str">
        <f t="array" aca="1" ref="HU8" ca="1">IFERROR(_xlfn.STDEV.S(IF(('1. Database - raw'!GW$7:GY$494&gt;0)*('1. Database - raw'!$AD$7:$AD$494=$A8)*(INDIRECT($Q8,TRUE)=$O8),'1. Database - raw'!GW$7:GY$494)),"")</f>
        <v/>
      </c>
      <c r="HV8" s="47">
        <f t="array" aca="1" ref="HV8" ca="1">IFERROR(IF(COUNT(IF(('1. Database - raw'!GW$7:GY$494&gt;0)*('1. Database - raw'!$AD$7:$AD$494=$A8)*(INDIRECT($Q8,TRUE)=$O8),'1. Database - raw'!GW$7:GY$494))&gt;0,COUNT(IF(('1. Database - raw'!GW$7:GY$494&gt;0)*('1. Database - raw'!$AD$7:$AD$494=$A8)*(INDIRECT($Q8,TRUE)=$O8),'1. Database - raw'!GW$7:GY$494)),""),"")</f>
        <v>1</v>
      </c>
      <c r="HW8" s="34" t="str">
        <f t="shared" ca="1" si="85"/>
        <v/>
      </c>
      <c r="HX8" s="35" t="str">
        <f t="shared" ca="1" si="86"/>
        <v/>
      </c>
      <c r="HY8" s="35" t="str">
        <f t="shared" ca="1" si="87"/>
        <v/>
      </c>
      <c r="HZ8" s="35" t="str">
        <f t="array" aca="1" ref="HZ8" ca="1">IFERROR(AVERAGE(IF(('1. Database - raw'!HC$7:HE$494&gt;0)*('1. Database - raw'!$AD$7:$AD$494=$A8)*(INDIRECT($Q8,TRUE)=$O8),'1. Database - raw'!HC$7:HE$494)),"")</f>
        <v/>
      </c>
      <c r="IA8" s="222" t="str">
        <f t="array" aca="1" ref="IA8" ca="1">IFERROR(_xlfn.STDEV.S(IF(('1. Database - raw'!HC$7:HE$494&gt;0)*('1. Database - raw'!$AD$7:$AD$494=$A8)*(INDIRECT($Q8,TRUE)=$O8),'1. Database - raw'!HC$7:HE$494)),"")</f>
        <v/>
      </c>
      <c r="IB8" s="47" t="str">
        <f t="array" aca="1" ref="IB8" ca="1">IFERROR(IF(COUNT(IF(('1. Database - raw'!HC$7:HE$494&gt;0)*('1. Database - raw'!$AD$7:$AD$494=$A8)*(INDIRECT($Q8,TRUE)=$O8),'1. Database - raw'!HC$7:HE$494))&gt;0,COUNT(IF(('1. Database - raw'!HC$7:HE$494&gt;0)*('1. Database - raw'!$AD$7:$AD$494=$A8)*(INDIRECT($Q8,TRUE)=$O8),'1. Database - raw'!HC$7:HE$494)),""),"")</f>
        <v/>
      </c>
      <c r="IC8" s="34" t="str">
        <f t="shared" ca="1" si="88"/>
        <v/>
      </c>
      <c r="ID8" s="35" t="str">
        <f t="shared" ca="1" si="89"/>
        <v/>
      </c>
      <c r="IE8" s="35" t="str">
        <f t="shared" ca="1" si="90"/>
        <v/>
      </c>
      <c r="IF8" s="35" t="str">
        <f t="array" aca="1" ref="IF8" ca="1">IFERROR(AVERAGE(IF(('1. Database - raw'!HI$7:HK$494&gt;0)*('1. Database - raw'!$AD$7:$AD$494=$A8)*(INDIRECT($Q8,TRUE)=$O8),'1. Database - raw'!HI$7:HK$494)),"")</f>
        <v/>
      </c>
      <c r="IG8" s="222" t="str">
        <f t="array" aca="1" ref="IG8" ca="1">IFERROR(_xlfn.STDEV.S(IF(('1. Database - raw'!HI$7:HK$494&gt;0)*('1. Database - raw'!$AD$7:$AD$494=$A8)*(INDIRECT($Q8,TRUE)=$O8),'1. Database - raw'!HI$7:HK$494)),"")</f>
        <v/>
      </c>
      <c r="IH8" s="47" t="str">
        <f t="array" aca="1" ref="IH8" ca="1">IFERROR(IF(COUNT(IF(('1. Database - raw'!HI$7:HK$494&gt;0)*('1. Database - raw'!$AD$7:$AD$494=$A8)*(INDIRECT($Q8,TRUE)=$O8),'1. Database - raw'!HI$7:HK$494))&gt;0,COUNT(IF(('1. Database - raw'!HI$7:HK$494&gt;0)*('1. Database - raw'!$AD$7:$AD$494=$A8)*(INDIRECT($Q8,TRUE)=$O8),'1. Database - raw'!HI$7:HK$494)),""),"")</f>
        <v/>
      </c>
      <c r="II8" s="34" t="str">
        <f t="shared" ca="1" si="91"/>
        <v/>
      </c>
      <c r="IJ8" s="35" t="str">
        <f t="shared" ca="1" si="92"/>
        <v/>
      </c>
      <c r="IK8" s="35" t="str">
        <f t="shared" ca="1" si="93"/>
        <v/>
      </c>
      <c r="IL8" s="35" t="str">
        <f t="array" aca="1" ref="IL8" ca="1">IFERROR(AVERAGE(IF(('1. Database - raw'!HO$7:HQ$494&gt;0)*('1. Database - raw'!$AD$7:$AD$494=$A8)*(INDIRECT($Q8,TRUE)=$O8),'1. Database - raw'!HO$7:HQ$494)),"")</f>
        <v/>
      </c>
      <c r="IM8" s="222" t="str">
        <f t="array" aca="1" ref="IM8" ca="1">IFERROR(_xlfn.STDEV.S(IF(('1. Database - raw'!HO$7:HQ$494&gt;0)*('1. Database - raw'!$AD$7:$AD$494=$A8)*(INDIRECT($Q8,TRUE)=$O8),'1. Database - raw'!HO$7:HQ$494)),"")</f>
        <v/>
      </c>
      <c r="IN8" s="47" t="str">
        <f t="array" aca="1" ref="IN8" ca="1">IFERROR(IF(COUNT(IF(('1. Database - raw'!HO$7:HQ$494&gt;0)*('1. Database - raw'!$AD$7:$AD$494=$A8)*(INDIRECT($Q8,TRUE)=$O8),'1. Database - raw'!HO$7:HQ$494))&gt;0,COUNT(IF(('1. Database - raw'!HO$7:HQ$494&gt;0)*('1. Database - raw'!$AD$7:$AD$494=$A8)*(INDIRECT($Q8,TRUE)=$O8),'1. Database - raw'!HO$7:HQ$494)),""),"")</f>
        <v/>
      </c>
      <c r="IO8" s="34">
        <f t="shared" ca="1" si="94"/>
        <v>67.646574644808453</v>
      </c>
      <c r="IP8" s="35">
        <f t="shared" ca="1" si="95"/>
        <v>86.01464932931475</v>
      </c>
      <c r="IQ8" s="35">
        <f t="shared" ca="1" si="96"/>
        <v>76.279724674401606</v>
      </c>
      <c r="IR8" s="35">
        <f t="array" aca="1" ref="IR8" ca="1">IFERROR(AVERAGE(IF(('1. Database - raw'!HU$7:HW$494&gt;0)*('1. Database - raw'!$AD$7:$AD$494=$A8)*(INDIRECT($Q8,TRUE)=$O8),'1. Database - raw'!HU$7:HW$494)),"")</f>
        <v>79</v>
      </c>
      <c r="IS8" s="222">
        <f t="array" aca="1" ref="IS8" ca="1">IFERROR(_xlfn.STDEV.S(IF(('1. Database - raw'!HU$7:HW$494&gt;0)*('1. Database - raw'!$AD$7:$AD$494=$A8)*(INDIRECT($Q8,TRUE)=$O8),'1. Database - raw'!HU$7:HW$494)),"")</f>
        <v>21.285398324160671</v>
      </c>
      <c r="IT8" s="47">
        <f t="array" aca="1" ref="IT8" ca="1">IFERROR(IF(COUNT(IF(('1. Database - raw'!HU$7:HW$494&gt;0)*('1. Database - raw'!$AD$7:$AD$494=$A8)*(INDIRECT($Q8,TRUE)=$O8),'1. Database - raw'!HU$7:HW$494))&gt;0,COUNT(IF(('1. Database - raw'!HU$7:HW$494&gt;0)*('1. Database - raw'!$AD$7:$AD$494=$A8)*(INDIRECT($Q8,TRUE)=$O8),'1. Database - raw'!HU$7:HW$494)),""),"")</f>
        <v>23</v>
      </c>
      <c r="IU8" s="34" t="str">
        <f t="shared" ca="1" si="97"/>
        <v/>
      </c>
      <c r="IV8" s="35" t="str">
        <f t="shared" ca="1" si="98"/>
        <v/>
      </c>
      <c r="IW8" s="35" t="str">
        <f t="shared" ca="1" si="99"/>
        <v/>
      </c>
      <c r="IX8" s="35">
        <f t="array" aca="1" ref="IX8" ca="1">IFERROR(AVERAGE(IF(('1. Database - raw'!IA$7:IC$494&gt;0)*('1. Database - raw'!$AD$7:$AD$494=$A8)*(INDIRECT($Q8,TRUE)=$O8),'1. Database - raw'!IA$7:IC$494)),"")</f>
        <v>190</v>
      </c>
      <c r="IY8" s="222" t="str">
        <f t="array" aca="1" ref="IY8" ca="1">IFERROR(_xlfn.STDEV.S(IF(('1. Database - raw'!IA$7:IC$494&gt;0)*('1. Database - raw'!$AD$7:$AD$494=$A8)*(INDIRECT($Q8,TRUE)=$O8),'1. Database - raw'!IA$7:IC$494)),"")</f>
        <v/>
      </c>
      <c r="IZ8" s="47">
        <f t="array" aca="1" ref="IZ8" ca="1">IFERROR(IF(COUNT(IF(('1. Database - raw'!IA$7:IC$494&gt;0)*('1. Database - raw'!$AD$7:$AD$494=$A8)*(INDIRECT($Q8,TRUE)=$O8),'1. Database - raw'!IA$7:IC$494))&gt;0,COUNT(IF(('1. Database - raw'!IA$7:IC$494&gt;0)*('1. Database - raw'!$AD$7:$AD$494=$A8)*(INDIRECT($Q8,TRUE)=$O8),'1. Database - raw'!IA$7:IC$494)),""),"")</f>
        <v>1</v>
      </c>
      <c r="JA8" s="34" t="str">
        <f t="shared" ca="1" si="100"/>
        <v/>
      </c>
      <c r="JB8" s="35" t="str">
        <f t="shared" ca="1" si="101"/>
        <v/>
      </c>
      <c r="JC8" s="35" t="str">
        <f t="shared" ca="1" si="102"/>
        <v/>
      </c>
      <c r="JD8" s="35">
        <f t="array" aca="1" ref="JD8" ca="1">IFERROR(AVERAGE(IF(('1. Database - raw'!IG$7:II$494&gt;0)*('1. Database - raw'!$AD$7:$AD$494=$A8)*(INDIRECT($Q8,TRUE)=$O8),'1. Database - raw'!IG$7:II$494)),"")</f>
        <v>125</v>
      </c>
      <c r="JE8" s="222" t="str">
        <f t="array" aca="1" ref="JE8" ca="1">IFERROR(_xlfn.STDEV.S(IF(('1. Database - raw'!IG$7:II$494&gt;0)*('1. Database - raw'!$AD$7:$AD$494=$A8)*(INDIRECT($Q8,TRUE)=$O8),'1. Database - raw'!IG$7:II$494)),"")</f>
        <v/>
      </c>
      <c r="JF8" s="47">
        <f t="array" aca="1" ref="JF8" ca="1">IFERROR(IF(COUNT(IF(('1. Database - raw'!IG$7:II$494&gt;0)*('1. Database - raw'!$AD$7:$AD$494=$A8)*(INDIRECT($Q8,TRUE)=$O8),'1. Database - raw'!IG$7:II$494))&gt;0,COUNT(IF(('1. Database - raw'!IG$7:II$494&gt;0)*('1. Database - raw'!$AD$7:$AD$494=$A8)*(INDIRECT($Q8,TRUE)=$O8),'1. Database - raw'!IG$7:II$494)),""),"")</f>
        <v>1</v>
      </c>
      <c r="JG8" s="147">
        <f t="shared" ca="1" si="103"/>
        <v>12.190331169356256</v>
      </c>
      <c r="JH8" s="148">
        <f t="shared" ca="1" si="104"/>
        <v>14.322564132456625</v>
      </c>
      <c r="JI8" s="148">
        <f t="shared" ca="1" si="105"/>
        <v>13.213508238503124</v>
      </c>
      <c r="JJ8" s="148">
        <f t="array" aca="1" ref="JJ8" ca="1">IFERROR(AVERAGE(IF(('1. Database - raw'!IM$7:IO$494&gt;0)*('1. Database - raw'!$AD$7:$AD$494=$A8)*(INDIRECT($Q8,TRUE)=$O8),'1. Database - raw'!IM$7:IO$494)),"")</f>
        <v>13.527272727272729</v>
      </c>
      <c r="JK8" s="278">
        <f t="array" aca="1" ref="JK8" ca="1">IFERROR(_xlfn.STDEV.S(IF(('1. Database - raw'!IM$7:IO$494&gt;0)*('1. Database - raw'!$AD$7:$AD$494=$A8)*(INDIRECT($Q8,TRUE)=$O8),'1. Database - raw'!IM$7:IO$494)),"")</f>
        <v>2.9653847125636981</v>
      </c>
      <c r="JL8" s="47">
        <f t="array" aca="1" ref="JL8" ca="1">IFERROR(IF(COUNT(IF(('1. Database - raw'!IM$7:IO$494&gt;0)*('1. Database - raw'!$AD$7:$AD$494=$A8)*(INDIRECT($Q8,TRUE)=$O8),'1. Database - raw'!IM$7:IO$494))&gt;0,COUNT(IF(('1. Database - raw'!IM$7:IO$494&gt;0)*('1. Database - raw'!$AD$7:$AD$494=$A8)*(INDIRECT($Q8,TRUE)=$O8),'1. Database - raw'!IM$7:IO$494)),""),"")</f>
        <v>22</v>
      </c>
      <c r="JM8" s="147" t="str">
        <f t="shared" ca="1" si="106"/>
        <v/>
      </c>
      <c r="JN8" s="148" t="str">
        <f t="shared" ca="1" si="107"/>
        <v/>
      </c>
      <c r="JO8" s="148" t="str">
        <f t="shared" ca="1" si="108"/>
        <v/>
      </c>
      <c r="JP8" s="148" t="str">
        <f t="array" aca="1" ref="JP8" ca="1">IFERROR(AVERAGE(IF(('1. Database - raw'!IS$7:IU$494&gt;0)*('1. Database - raw'!$AD$7:$AD$494=$A8)*(INDIRECT($Q8,TRUE)=$O8),'1. Database - raw'!IS$7:IU$494)),"")</f>
        <v/>
      </c>
      <c r="JQ8" s="278" t="str">
        <f t="array" aca="1" ref="JQ8" ca="1">IFERROR(_xlfn.STDEV.S(IF(('1. Database - raw'!IS$7:IU$494&gt;0)*('1. Database - raw'!$AD$7:$AD$494=$A8)*(INDIRECT($Q8,TRUE)=$O8),'1. Database - raw'!IS$7:IU$494)),"")</f>
        <v/>
      </c>
      <c r="JR8" s="47" t="str">
        <f t="array" aca="1" ref="JR8" ca="1">IFERROR(IF(COUNT(IF(('1. Database - raw'!IS$7:IU$494&gt;0)*('1. Database - raw'!$AD$7:$AD$494=$A8)*(INDIRECT($Q8,TRUE)=$O8),'1. Database - raw'!IS$7:IU$494))&gt;0,COUNT(IF(('1. Database - raw'!IS$7:IU$494&gt;0)*('1. Database - raw'!$AD$7:$AD$494=$A8)*(INDIRECT($Q8,TRUE)=$O8),'1. Database - raw'!IS$7:IU$494)),""),"")</f>
        <v/>
      </c>
      <c r="JS8" s="147" t="str">
        <f t="shared" ca="1" si="109"/>
        <v/>
      </c>
      <c r="JT8" s="148" t="str">
        <f t="shared" ca="1" si="110"/>
        <v/>
      </c>
      <c r="JU8" s="148" t="str">
        <f t="shared" ca="1" si="111"/>
        <v/>
      </c>
      <c r="JV8" s="148" t="str">
        <f t="array" aca="1" ref="JV8" ca="1">IFERROR(AVERAGE(IF(('1. Database - raw'!IY$7:JA$494&gt;0)*('1. Database - raw'!$AD$7:$AD$494=$A8)*(INDIRECT($Q8,TRUE)=$O8),'1. Database - raw'!IY$7:JA$494)),"")</f>
        <v/>
      </c>
      <c r="JW8" s="278" t="str">
        <f t="array" aca="1" ref="JW8" ca="1">IFERROR(_xlfn.STDEV.S(IF(('1. Database - raw'!IY$7:JA$494&gt;0)*('1. Database - raw'!$AD$7:$AD$494=$A8)*(INDIRECT($Q8,TRUE)=$O8),'1. Database - raw'!IY$7:JA$494)),"")</f>
        <v/>
      </c>
      <c r="JX8" s="47" t="str">
        <f t="array" aca="1" ref="JX8" ca="1">IFERROR(IF(COUNT(IF(('1. Database - raw'!IY$7:JA$494&gt;0)*('1. Database - raw'!$AD$7:$AD$494=$A8)*(INDIRECT($Q8,TRUE)=$O8),'1. Database - raw'!IY$7:JA$494))&gt;0,COUNT(IF(('1. Database - raw'!IY$7:JA$494&gt;0)*('1. Database - raw'!$AD$7:$AD$494=$A8)*(INDIRECT($Q8,TRUE)=$O8),'1. Database - raw'!IY$7:JA$494)),""),"")</f>
        <v/>
      </c>
      <c r="JY8" s="147" t="str">
        <f t="shared" ca="1" si="112"/>
        <v/>
      </c>
      <c r="JZ8" s="148" t="str">
        <f t="shared" ca="1" si="113"/>
        <v/>
      </c>
      <c r="KA8" s="148" t="str">
        <f t="shared" ca="1" si="114"/>
        <v/>
      </c>
      <c r="KB8" s="148" t="str">
        <f t="array" aca="1" ref="KB8" ca="1">IFERROR(AVERAGE(IF(('1. Database - raw'!JE$7:JG$494&gt;0)*('1. Database - raw'!$AD$7:$AD$494=$A8)*(INDIRECT($Q8,TRUE)=$O8),'1. Database - raw'!JE$7:JG$494)),"")</f>
        <v/>
      </c>
      <c r="KC8" s="278" t="str">
        <f t="array" aca="1" ref="KC8" ca="1">IFERROR(_xlfn.STDEV.S(IF(('1. Database - raw'!JE$7:JG$494&gt;0)*('1. Database - raw'!$AD$7:$AD$494=$A8)*(INDIRECT($Q8,TRUE)=$O8),'1. Database - raw'!JE$7:JG$494)),"")</f>
        <v/>
      </c>
      <c r="KD8" s="47" t="str">
        <f t="array" aca="1" ref="KD8" ca="1">IFERROR(IF(COUNT(IF(('1. Database - raw'!JE$7:JG$494&gt;0)*('1. Database - raw'!$AD$7:$AD$494=$A8)*(INDIRECT($Q8,TRUE)=$O8),'1. Database - raw'!JE$7:JG$494))&gt;0,COUNT(IF(('1. Database - raw'!JE$7:JG$494&gt;0)*('1. Database - raw'!$AD$7:$AD$494=$A8)*(INDIRECT($Q8,TRUE)=$O8),'1. Database - raw'!JE$7:JG$494)),""),"")</f>
        <v/>
      </c>
      <c r="KE8" s="147" t="str">
        <f t="shared" ca="1" si="115"/>
        <v/>
      </c>
      <c r="KF8" s="148" t="str">
        <f t="shared" ca="1" si="116"/>
        <v/>
      </c>
      <c r="KG8" s="148" t="str">
        <f t="shared" ca="1" si="117"/>
        <v/>
      </c>
      <c r="KH8" s="148" t="str">
        <f t="array" aca="1" ref="KH8" ca="1">IFERROR(AVERAGE(IF(('1. Database - raw'!JK$7:JM$494&gt;0)*('1. Database - raw'!$AD$7:$AD$494=$A8)*(INDIRECT($Q8,TRUE)=$O8),'1. Database - raw'!JK$7:JM$494)),"")</f>
        <v/>
      </c>
      <c r="KI8" s="278" t="str">
        <f t="array" aca="1" ref="KI8" ca="1">IFERROR(_xlfn.STDEV.S(IF(('1. Database - raw'!JK$7:JM$494&gt;0)*('1. Database - raw'!$AD$7:$AD$494=$A8)*(INDIRECT($Q8,TRUE)=$O8),'1. Database - raw'!JK$7:JM$494)),"")</f>
        <v/>
      </c>
      <c r="KJ8" s="47" t="str">
        <f t="array" aca="1" ref="KJ8" ca="1">IFERROR(IF(COUNT(IF(('1. Database - raw'!JK$7:JM$494&gt;0)*('1. Database - raw'!$AD$7:$AD$494=$A8)*(INDIRECT($Q8,TRUE)=$O8),'1. Database - raw'!JK$7:JM$494))&gt;0,COUNT(IF(('1. Database - raw'!JK$7:JM$494&gt;0)*('1. Database - raw'!$AD$7:$AD$494=$A8)*(INDIRECT($Q8,TRUE)=$O8),'1. Database - raw'!JK$7:JM$494)),""),"")</f>
        <v/>
      </c>
      <c r="KK8" s="147" t="str">
        <f t="shared" ca="1" si="118"/>
        <v/>
      </c>
      <c r="KL8" s="148" t="str">
        <f t="shared" ca="1" si="119"/>
        <v/>
      </c>
      <c r="KM8" s="148" t="str">
        <f t="shared" ca="1" si="120"/>
        <v/>
      </c>
      <c r="KN8" s="148" t="str">
        <f t="array" aca="1" ref="KN8" ca="1">IFERROR(AVERAGE(IF(('1. Database - raw'!JQ$7:JS$494&gt;0)*('1. Database - raw'!$AD$7:$AD$494=$A8)*(INDIRECT($Q8,TRUE)=$O8),'1. Database - raw'!JQ$7:JS$494)),"")</f>
        <v/>
      </c>
      <c r="KO8" s="278" t="str">
        <f t="array" aca="1" ref="KO8" ca="1">IFERROR(_xlfn.STDEV.S(IF(('1. Database - raw'!JQ$7:JS$494&gt;0)*('1. Database - raw'!$AD$7:$AD$494=$A8)*(INDIRECT($Q8,TRUE)=$O8),'1. Database - raw'!JQ$7:JS$494)),"")</f>
        <v/>
      </c>
      <c r="KP8" s="47" t="str">
        <f t="array" aca="1" ref="KP8" ca="1">IFERROR(IF(COUNT(IF(('1. Database - raw'!JQ$7:JS$494&gt;0)*('1. Database - raw'!$AD$7:$AD$494=$A8)*(INDIRECT($Q8,TRUE)=$O8),'1. Database - raw'!JQ$7:JS$494))&gt;0,COUNT(IF(('1. Database - raw'!JQ$7:JS$494&gt;0)*('1. Database - raw'!$AD$7:$AD$494=$A8)*(INDIRECT($Q8,TRUE)=$O8),'1. Database - raw'!JQ$7:JS$494)),""),"")</f>
        <v/>
      </c>
      <c r="KQ8" s="147" t="str">
        <f t="shared" ca="1" si="121"/>
        <v/>
      </c>
      <c r="KR8" s="148" t="str">
        <f t="shared" ca="1" si="122"/>
        <v/>
      </c>
      <c r="KS8" s="148" t="str">
        <f t="shared" ca="1" si="123"/>
        <v/>
      </c>
      <c r="KT8" s="148" t="str">
        <f t="array" aca="1" ref="KT8" ca="1">IFERROR(AVERAGE(IF(('1. Database - raw'!JW$7:JY$494&gt;0)*('1. Database - raw'!$AD$7:$AD$494=$A8)*(INDIRECT($Q8,TRUE)=$O8),'1. Database - raw'!JW$7:JY$494)),"")</f>
        <v/>
      </c>
      <c r="KU8" s="278" t="str">
        <f t="array" aca="1" ref="KU8" ca="1">IFERROR(_xlfn.STDEV.S(IF(('1. Database - raw'!JW$7:JY$494&gt;0)*('1. Database - raw'!$AD$7:$AD$494=$A8)*(INDIRECT($Q8,TRUE)=$O8),'1. Database - raw'!JW$7:JY$494)),"")</f>
        <v/>
      </c>
      <c r="KV8" s="47" t="str">
        <f t="array" aca="1" ref="KV8" ca="1">IFERROR(IF(COUNT(IF(('1. Database - raw'!JW$7:JY$494&gt;0)*('1. Database - raw'!$AD$7:$AD$494=$A8)*(INDIRECT($Q8,TRUE)=$O8),'1. Database - raw'!JW$7:JY$494))&gt;0,COUNT(IF(('1. Database - raw'!JW$7:JY$494&gt;0)*('1. Database - raw'!$AD$7:$AD$494=$A8)*(INDIRECT($Q8,TRUE)=$O8),'1. Database - raw'!JW$7:JY$494)),""),"")</f>
        <v/>
      </c>
      <c r="KW8" s="147" t="str">
        <f t="shared" ca="1" si="124"/>
        <v/>
      </c>
      <c r="KX8" s="148" t="str">
        <f t="shared" ca="1" si="125"/>
        <v/>
      </c>
      <c r="KY8" s="148" t="str">
        <f t="shared" ca="1" si="126"/>
        <v/>
      </c>
      <c r="KZ8" s="148" t="str">
        <f t="array" aca="1" ref="KZ8" ca="1">IFERROR(AVERAGE(IF(('1. Database - raw'!KC$7:KE$494&gt;0)*('1. Database - raw'!$AD$7:$AD$494=$A8)*(INDIRECT($Q8,TRUE)=$O8),'1. Database - raw'!KC$7:KE$494)),"")</f>
        <v/>
      </c>
      <c r="LA8" s="278" t="str">
        <f t="array" aca="1" ref="LA8" ca="1">IFERROR(_xlfn.STDEV.S(IF(('1. Database - raw'!KC$7:KE$494&gt;0)*('1. Database - raw'!$AD$7:$AD$494=$A8)*(INDIRECT($Q8,TRUE)=$O8),'1. Database - raw'!KC$7:KE$494)),"")</f>
        <v/>
      </c>
      <c r="LB8" s="47" t="str">
        <f t="array" aca="1" ref="LB8" ca="1">IFERROR(IF(COUNT(IF(('1. Database - raw'!KC$7:KE$494&gt;0)*('1. Database - raw'!$AD$7:$AD$494=$A8)*(INDIRECT($Q8,TRUE)=$O8),'1. Database - raw'!KC$7:KE$494))&gt;0,COUNT(IF(('1. Database - raw'!KC$7:KE$494&gt;0)*('1. Database - raw'!$AD$7:$AD$494=$A8)*(INDIRECT($Q8,TRUE)=$O8),'1. Database - raw'!KC$7:KE$494)),""),"")</f>
        <v/>
      </c>
      <c r="LC8" s="147" t="str">
        <f t="shared" ca="1" si="127"/>
        <v/>
      </c>
      <c r="LD8" s="148" t="str">
        <f t="shared" ca="1" si="128"/>
        <v/>
      </c>
      <c r="LE8" s="148" t="str">
        <f t="shared" ca="1" si="129"/>
        <v/>
      </c>
      <c r="LF8" s="148" t="str">
        <f t="array" aca="1" ref="LF8" ca="1">IFERROR(AVERAGE(IF(('1. Database - raw'!KI$7:KK$494&gt;0)*('1. Database - raw'!$AD$7:$AD$494=$A8)*(INDIRECT($Q8,TRUE)=$O8),'1. Database - raw'!KI$7:KK$494)),"")</f>
        <v/>
      </c>
      <c r="LG8" s="278" t="str">
        <f t="array" aca="1" ref="LG8" ca="1">IFERROR(_xlfn.STDEV.S(IF(('1. Database - raw'!KI$7:KK$494&gt;0)*('1. Database - raw'!$AD$7:$AD$494=$A8)*(INDIRECT($Q8,TRUE)=$O8),'1. Database - raw'!KI$7:KK$494)),"")</f>
        <v/>
      </c>
      <c r="LH8" s="47" t="str">
        <f t="array" aca="1" ref="LH8" ca="1">IFERROR(IF(COUNT(IF(('1. Database - raw'!KI$7:KK$494&gt;0)*('1. Database - raw'!$AD$7:$AD$494=$A8)*(INDIRECT($Q8,TRUE)=$O8),'1. Database - raw'!KI$7:KK$494))&gt;0,COUNT(IF(('1. Database - raw'!KI$7:KK$494&gt;0)*('1. Database - raw'!$AD$7:$AD$494=$A8)*(INDIRECT($Q8,TRUE)=$O8),'1. Database - raw'!KI$7:KK$494)),""),"")</f>
        <v/>
      </c>
      <c r="LI8" s="147">
        <f t="shared" ca="1" si="169"/>
        <v>0.94058293298099038</v>
      </c>
      <c r="LJ8" s="148">
        <f t="shared" ca="1" si="170"/>
        <v>2.7156725969943807</v>
      </c>
      <c r="LK8" s="148">
        <f t="shared" ca="1" si="171"/>
        <v>1.5982225427946752</v>
      </c>
      <c r="LL8" s="148">
        <f t="array" aca="1" ref="LL8" ca="1">IFERROR(AVERAGE(IF(('1. Database - raw'!KO$7:KQ$494&gt;0)*('1. Database - raw'!$AD$7:$AD$494=$A8)*(INDIRECT($Q8,TRUE)=$O8),'1. Database - raw'!KO$7:KQ$494)),"")</f>
        <v>1.8649999999999998</v>
      </c>
      <c r="LM8" s="278">
        <f t="array" aca="1" ref="LM8" ca="1">IFERROR(_xlfn.STDEV.S(IF(('1. Database - raw'!KO$7:KQ$494&gt;0)*('1. Database - raw'!$AD$7:$AD$494=$A8)*(INDIRECT($Q8,TRUE)=$O8),'1. Database - raw'!KO$7:KQ$494)),"")</f>
        <v>1.1216473853858249</v>
      </c>
      <c r="LN8" s="47">
        <f t="array" aca="1" ref="LN8" ca="1">IFERROR(IF(COUNT(IF(('1. Database - raw'!KO$7:KQ$494&gt;0)*('1. Database - raw'!$AD$7:$AD$494=$A8)*(INDIRECT($Q8,TRUE)=$O8),'1. Database - raw'!KO$7:KQ$494))&gt;0,COUNT(IF(('1. Database - raw'!KO$7:KQ$494&gt;0)*('1. Database - raw'!$AD$7:$AD$494=$A8)*(INDIRECT($Q8,TRUE)=$O8),'1. Database - raw'!KO$7:KQ$494)),""),"")</f>
        <v>22</v>
      </c>
      <c r="LO8" s="147" t="str">
        <f t="shared" ca="1" si="130"/>
        <v/>
      </c>
      <c r="LP8" s="148" t="str">
        <f t="shared" ca="1" si="131"/>
        <v/>
      </c>
      <c r="LQ8" s="148" t="str">
        <f t="shared" ca="1" si="132"/>
        <v/>
      </c>
      <c r="LR8" s="148" t="str">
        <f t="array" aca="1" ref="LR8" ca="1">IFERROR(AVERAGE(IF(('1. Database - raw'!KU$7:KW$494&gt;0)*('1. Database - raw'!$AD$7:$AD$494=$A8)*(INDIRECT($Q8,TRUE)=$O8),'1. Database - raw'!KU$7:KW$494)),"")</f>
        <v/>
      </c>
      <c r="LS8" s="278" t="str">
        <f t="array" aca="1" ref="LS8" ca="1">IFERROR(_xlfn.STDEV.S(IF(('1. Database - raw'!KU$7:KW$494&gt;0)*('1. Database - raw'!$AD$7:$AD$494=$A8)*(INDIRECT($Q8,TRUE)=$O8),'1. Database - raw'!KU$7:KW$494)),"")</f>
        <v/>
      </c>
      <c r="LT8" s="47" t="str">
        <f t="array" aca="1" ref="LT8" ca="1">IFERROR(IF(COUNT(IF(('1. Database - raw'!KU$7:KW$494&gt;0)*('1. Database - raw'!$AD$7:$AD$494=$A8)*(INDIRECT($Q8,TRUE)=$O8),'1. Database - raw'!KU$7:KW$494))&gt;0,COUNT(IF(('1. Database - raw'!KU$7:KW$494&gt;0)*('1. Database - raw'!$AD$7:$AD$494=$A8)*(INDIRECT($Q8,TRUE)=$O8),'1. Database - raw'!KU$7:KW$494)),""),"")</f>
        <v/>
      </c>
      <c r="LU8" s="147" t="str">
        <f t="shared" ca="1" si="133"/>
        <v/>
      </c>
      <c r="LV8" s="148" t="str">
        <f t="shared" ca="1" si="134"/>
        <v/>
      </c>
      <c r="LW8" s="148" t="str">
        <f t="shared" ca="1" si="135"/>
        <v/>
      </c>
      <c r="LX8" s="148" t="str">
        <f t="array" aca="1" ref="LX8" ca="1">IFERROR(AVERAGE(IF(('1. Database - raw'!LA$7:LC$494&gt;0)*('1. Database - raw'!$AD$7:$AD$494=$A8)*(INDIRECT($Q8,TRUE)=$O8),'1. Database - raw'!LA$7:LC$494)),"")</f>
        <v/>
      </c>
      <c r="LY8" s="278" t="str">
        <f t="array" aca="1" ref="LY8" ca="1">IFERROR(_xlfn.STDEV.S(IF(('1. Database - raw'!LA$7:LC$494&gt;0)*('1. Database - raw'!$AD$7:$AD$494=$A8)*(INDIRECT($Q8,TRUE)=$O8),'1. Database - raw'!LA$7:LC$494)),"")</f>
        <v/>
      </c>
      <c r="LZ8" s="47" t="str">
        <f t="array" aca="1" ref="LZ8" ca="1">IFERROR(IF(COUNT(IF(('1. Database - raw'!LA$7:LC$494&gt;0)*('1. Database - raw'!$AD$7:$AD$494=$A8)*(INDIRECT($Q8,TRUE)=$O8),'1. Database - raw'!LA$7:LC$494))&gt;0,COUNT(IF(('1. Database - raw'!LA$7:LC$494&gt;0)*('1. Database - raw'!$AD$7:$AD$494=$A8)*(INDIRECT($Q8,TRUE)=$O8),'1. Database - raw'!LA$7:LC$494)),""),"")</f>
        <v/>
      </c>
      <c r="MA8" s="147" t="str">
        <f t="shared" ca="1" si="136"/>
        <v/>
      </c>
      <c r="MB8" s="148" t="str">
        <f t="shared" ca="1" si="137"/>
        <v/>
      </c>
      <c r="MC8" s="148" t="str">
        <f t="shared" ca="1" si="138"/>
        <v/>
      </c>
      <c r="MD8" s="148" t="str">
        <f t="array" aca="1" ref="MD8" ca="1">IFERROR(AVERAGE(IF(('1. Database - raw'!LG$7:LI$494&gt;0)*('1. Database - raw'!$AD$7:$AD$494=$A8)*(INDIRECT($Q8,TRUE)=$O8),'1. Database - raw'!LG$7:LI$494)),"")</f>
        <v/>
      </c>
      <c r="ME8" s="278" t="str">
        <f t="array" aca="1" ref="ME8" ca="1">IFERROR(_xlfn.STDEV.S(IF(('1. Database - raw'!LG$7:LI$494&gt;0)*('1. Database - raw'!$AD$7:$AD$494=$A8)*(INDIRECT($Q8,TRUE)=$O8),'1. Database - raw'!LG$7:LI$494)),"")</f>
        <v/>
      </c>
      <c r="MF8" s="47" t="str">
        <f t="array" aca="1" ref="MF8" ca="1">IFERROR(IF(COUNT(IF(('1. Database - raw'!LG$7:LI$494&gt;0)*('1. Database - raw'!$AD$7:$AD$494=$A8)*(INDIRECT($Q8,TRUE)=$O8),'1. Database - raw'!LG$7:LI$494))&gt;0,COUNT(IF(('1. Database - raw'!LG$7:LI$494&gt;0)*('1. Database - raw'!$AD$7:$AD$494=$A8)*(INDIRECT($Q8,TRUE)=$O8),'1. Database - raw'!LG$7:LI$494)),""),"")</f>
        <v/>
      </c>
      <c r="MG8" s="147" t="str">
        <f t="shared" ca="1" si="139"/>
        <v/>
      </c>
      <c r="MH8" s="148" t="str">
        <f t="shared" ca="1" si="140"/>
        <v/>
      </c>
      <c r="MI8" s="148" t="str">
        <f t="shared" ca="1" si="141"/>
        <v/>
      </c>
      <c r="MJ8" s="148" t="str">
        <f t="array" aca="1" ref="MJ8" ca="1">IFERROR(AVERAGE(IF(('1. Database - raw'!LM$7:LO$494&gt;0)*('1. Database - raw'!$AD$7:$AD$494=$A8)*(INDIRECT($Q8,TRUE)=$O8),'1. Database - raw'!LM$7:LO$494)),"")</f>
        <v/>
      </c>
      <c r="MK8" s="278" t="str">
        <f t="array" aca="1" ref="MK8" ca="1">IFERROR(_xlfn.STDEV.S(IF(('1. Database - raw'!LM$7:LO$494&gt;0)*('1. Database - raw'!$AD$7:$AD$494=$A8)*(INDIRECT($Q8,TRUE)=$O8),'1. Database - raw'!LM$7:LO$494)),"")</f>
        <v/>
      </c>
      <c r="ML8" s="47" t="str">
        <f t="array" aca="1" ref="ML8" ca="1">IFERROR(IF(COUNT(IF(('1. Database - raw'!LM$7:LO$494&gt;0)*('1. Database - raw'!$AD$7:$AD$494=$A8)*(INDIRECT($Q8,TRUE)=$O8),'1. Database - raw'!LM$7:LO$494))&gt;0,COUNT(IF(('1. Database - raw'!LM$7:LO$494&gt;0)*('1. Database - raw'!$AD$7:$AD$494=$A8)*(INDIRECT($Q8,TRUE)=$O8),'1. Database - raw'!LM$7:LO$494)),""),"")</f>
        <v/>
      </c>
      <c r="MM8" s="147" t="str">
        <f t="shared" ca="1" si="142"/>
        <v/>
      </c>
      <c r="MN8" s="148" t="str">
        <f t="shared" ca="1" si="143"/>
        <v/>
      </c>
      <c r="MO8" s="148" t="str">
        <f t="shared" ca="1" si="144"/>
        <v/>
      </c>
      <c r="MP8" s="148" t="str">
        <f t="array" aca="1" ref="MP8" ca="1">IFERROR(AVERAGE(IF(('1. Database - raw'!LS$7:LU$494&gt;0)*('1. Database - raw'!$AD$7:$AD$494=$A8)*(INDIRECT($Q8,TRUE)=$O8),'1. Database - raw'!LS$7:LU$494)),"")</f>
        <v/>
      </c>
      <c r="MQ8" s="278" t="str">
        <f t="array" aca="1" ref="MQ8" ca="1">IFERROR(_xlfn.STDEV.S(IF(('1. Database - raw'!LS$7:LU$494&gt;0)*('1. Database - raw'!$AD$7:$AD$494=$A8)*(INDIRECT($Q8,TRUE)=$O8),'1. Database - raw'!LS$7:LU$494)),"")</f>
        <v/>
      </c>
      <c r="MR8" s="47" t="str">
        <f t="array" aca="1" ref="MR8" ca="1">IFERROR(IF(COUNT(IF(('1. Database - raw'!LS$7:LU$494&gt;0)*('1. Database - raw'!$AD$7:$AD$494=$A8)*(INDIRECT($Q8,TRUE)=$O8),'1. Database - raw'!LS$7:LU$494))&gt;0,COUNT(IF(('1. Database - raw'!LS$7:LU$494&gt;0)*('1. Database - raw'!$AD$7:$AD$494=$A8)*(INDIRECT($Q8,TRUE)=$O8),'1. Database - raw'!LS$7:LU$494)),""),"")</f>
        <v/>
      </c>
      <c r="MS8" s="147" t="str">
        <f t="shared" ca="1" si="145"/>
        <v/>
      </c>
      <c r="MT8" s="148" t="str">
        <f t="shared" ca="1" si="146"/>
        <v/>
      </c>
      <c r="MU8" s="148" t="str">
        <f t="shared" ca="1" si="147"/>
        <v/>
      </c>
      <c r="MV8" s="148" t="str">
        <f t="array" aca="1" ref="MV8" ca="1">IFERROR(AVERAGE(IF(('1. Database - raw'!LY$7:MA$494&gt;0)*('1. Database - raw'!$AD$7:$AD$494=$A8)*(INDIRECT($Q8,TRUE)=$O8),'1. Database - raw'!LY$7:MA$494)),"")</f>
        <v/>
      </c>
      <c r="MW8" s="278" t="str">
        <f t="array" aca="1" ref="MW8" ca="1">IFERROR(_xlfn.STDEV.S(IF(('1. Database - raw'!LY$7:MA$494&gt;0)*('1. Database - raw'!$AD$7:$AD$494=$A8)*(INDIRECT($Q8,TRUE)=$O8),'1. Database - raw'!LY$7:MA$494)),"")</f>
        <v/>
      </c>
      <c r="MX8" s="47" t="str">
        <f t="array" aca="1" ref="MX8" ca="1">IFERROR(IF(COUNT(IF(('1. Database - raw'!LY$7:MA$494&gt;0)*('1. Database - raw'!$AD$7:$AD$494=$A8)*(INDIRECT($Q8,TRUE)=$O8),'1. Database - raw'!LY$7:MA$494))&gt;0,COUNT(IF(('1. Database - raw'!LY$7:MA$494&gt;0)*('1. Database - raw'!$AD$7:$AD$494=$A8)*(INDIRECT($Q8,TRUE)=$O8),'1. Database - raw'!LY$7:MA$494)),""),"")</f>
        <v/>
      </c>
      <c r="MY8" s="147" t="str">
        <f t="shared" ca="1" si="148"/>
        <v/>
      </c>
      <c r="MZ8" s="148" t="str">
        <f t="shared" ca="1" si="149"/>
        <v/>
      </c>
      <c r="NA8" s="148" t="str">
        <f t="shared" ca="1" si="150"/>
        <v/>
      </c>
      <c r="NB8" s="148" t="str">
        <f t="array" aca="1" ref="NB8" ca="1">IFERROR(AVERAGE(IF(('1. Database - raw'!ME$7:MG$494&gt;0)*('1. Database - raw'!$AD$7:$AD$494=$A8)*(INDIRECT($Q8,TRUE)=$O8),'1. Database - raw'!ME$7:MG$494)),"")</f>
        <v/>
      </c>
      <c r="NC8" s="278" t="str">
        <f t="array" aca="1" ref="NC8" ca="1">IFERROR(_xlfn.STDEV.S(IF(('1. Database - raw'!ME$7:MG$494&gt;0)*('1. Database - raw'!$AD$7:$AD$494=$A8)*(INDIRECT($Q8,TRUE)=$O8),'1. Database - raw'!ME$7:MG$494)),"")</f>
        <v/>
      </c>
      <c r="ND8" s="47" t="str">
        <f t="array" aca="1" ref="ND8" ca="1">IFERROR(IF(COUNT(IF(('1. Database - raw'!ME$7:MG$494&gt;0)*('1. Database - raw'!$AD$7:$AD$494=$A8)*(INDIRECT($Q8,TRUE)=$O8),'1. Database - raw'!ME$7:MG$494))&gt;0,COUNT(IF(('1. Database - raw'!ME$7:MG$494&gt;0)*('1. Database - raw'!$AD$7:$AD$494=$A8)*(INDIRECT($Q8,TRUE)=$O8),'1. Database - raw'!ME$7:MG$494)),""),"")</f>
        <v/>
      </c>
      <c r="NE8" s="147" t="str">
        <f t="shared" ca="1" si="151"/>
        <v/>
      </c>
      <c r="NF8" s="148" t="str">
        <f t="shared" ca="1" si="152"/>
        <v/>
      </c>
      <c r="NG8" s="148" t="str">
        <f t="shared" ca="1" si="153"/>
        <v/>
      </c>
      <c r="NH8" s="148" t="str">
        <f t="array" aca="1" ref="NH8" ca="1">IFERROR(AVERAGE(IF(('1. Database - raw'!MK$7:MM$494&gt;0)*('1. Database - raw'!$AD$7:$AD$494=$A8)*(INDIRECT($Q8,TRUE)=$O8),'1. Database - raw'!MK$7:MM$494)),"")</f>
        <v/>
      </c>
      <c r="NI8" s="278" t="str">
        <f t="array" aca="1" ref="NI8" ca="1">IFERROR(_xlfn.STDEV.S(IF(('1. Database - raw'!MK$7:MM$494&gt;0)*('1. Database - raw'!$AD$7:$AD$494=$A8)*(INDIRECT($Q8,TRUE)=$O8),'1. Database - raw'!MK$7:MM$494)),"")</f>
        <v/>
      </c>
      <c r="NJ8" s="47" t="str">
        <f t="array" aca="1" ref="NJ8" ca="1">IFERROR(IF(COUNT(IF(('1. Database - raw'!MK$7:MM$494&gt;0)*('1. Database - raw'!$AD$7:$AD$494=$A8)*(INDIRECT($Q8,TRUE)=$O8),'1. Database - raw'!MK$7:MM$494))&gt;0,COUNT(IF(('1. Database - raw'!MK$7:MM$494&gt;0)*('1. Database - raw'!$AD$7:$AD$494=$A8)*(INDIRECT($Q8,TRUE)=$O8),'1. Database - raw'!MK$7:MM$494)),""),"")</f>
        <v/>
      </c>
      <c r="NK8" s="147">
        <f t="shared" ca="1" si="154"/>
        <v>3.0731752831312047</v>
      </c>
      <c r="NL8" s="148">
        <f t="shared" ca="1" si="155"/>
        <v>5.395933493761957</v>
      </c>
      <c r="NM8" s="148">
        <f t="shared" ca="1" si="156"/>
        <v>4.072179937386001</v>
      </c>
      <c r="NN8" s="148">
        <f t="array" aca="1" ref="NN8" ca="1">IFERROR(AVERAGE(IF(('1. Database - raw'!MQ$7:MS$494&gt;0)*('1. Database - raw'!$AD$7:$AD$494=$A8)*(INDIRECT($Q8,TRUE)=$O8),'1. Database - raw'!MQ$7:MS$494)),"")</f>
        <v>4.3231292517006805</v>
      </c>
      <c r="NO8" s="278">
        <f t="array" aca="1" ref="NO8" ca="1">IFERROR(_xlfn.STDEV.S(IF(('1. Database - raw'!MQ$7:MS$494&gt;0)*('1. Database - raw'!$AD$7:$AD$494=$A8)*(INDIRECT($Q8,TRUE)=$O8),'1. Database - raw'!MQ$7:MS$494)),"")</f>
        <v>1.5409289502471692</v>
      </c>
      <c r="NP8" s="47">
        <f t="array" aca="1" ref="NP8" ca="1">IFERROR(IF(COUNT(IF(('1. Database - raw'!MQ$7:MS$494&gt;0)*('1. Database - raw'!$AD$7:$AD$494=$A8)*(INDIRECT($Q8,TRUE)=$O8),'1. Database - raw'!MQ$7:MS$494))&gt;0,COUNT(IF(('1. Database - raw'!MQ$7:MS$494&gt;0)*('1. Database - raw'!$AD$7:$AD$494=$A8)*(INDIRECT($Q8,TRUE)=$O8),'1. Database - raw'!MQ$7:MS$494)),""),"")</f>
        <v>3</v>
      </c>
      <c r="NQ8" s="147" t="str">
        <f t="shared" ca="1" si="157"/>
        <v/>
      </c>
      <c r="NR8" s="148" t="str">
        <f t="shared" ca="1" si="158"/>
        <v/>
      </c>
      <c r="NS8" s="148" t="str">
        <f t="shared" ca="1" si="159"/>
        <v/>
      </c>
      <c r="NT8" s="148" t="str">
        <f t="array" aca="1" ref="NT8" ca="1">IFERROR(AVERAGE(IF(('1. Database - raw'!MW$7:MY$494&gt;0)*('1. Database - raw'!$AD$7:$AD$494=$A8)*(INDIRECT($Q8,TRUE)=$O8),'1. Database - raw'!MW$7:MY$494)),"")</f>
        <v/>
      </c>
      <c r="NU8" s="278" t="str">
        <f t="array" aca="1" ref="NU8" ca="1">IFERROR(_xlfn.STDEV.S(IF(('1. Database - raw'!MW$7:MY$494&gt;0)*('1. Database - raw'!$AD$7:$AD$494=$A8)*(INDIRECT($Q8,TRUE)=$O8),'1. Database - raw'!MW$7:MY$494)),"")</f>
        <v/>
      </c>
      <c r="NV8" s="47" t="str">
        <f t="array" aca="1" ref="NV8" ca="1">IFERROR(IF(COUNT(IF(('1. Database - raw'!MW$7:MY$494&gt;0)*('1. Database - raw'!$AD$7:$AD$494=$A8)*(INDIRECT($Q8,TRUE)=$O8),'1. Database - raw'!MW$7:MY$494))&gt;0,COUNT(IF(('1. Database - raw'!MW$7:MY$494&gt;0)*('1. Database - raw'!$AD$7:$AD$494=$A8)*(INDIRECT($Q8,TRUE)=$O8),'1. Database - raw'!MW$7:MY$494)),""),"")</f>
        <v/>
      </c>
      <c r="NW8" s="147" t="str">
        <f t="shared" ca="1" si="160"/>
        <v/>
      </c>
      <c r="NX8" s="148" t="str">
        <f t="shared" ca="1" si="161"/>
        <v/>
      </c>
      <c r="NY8" s="148" t="str">
        <f t="shared" ca="1" si="162"/>
        <v/>
      </c>
      <c r="NZ8" s="148" t="str">
        <f t="array" aca="1" ref="NZ8" ca="1">IFERROR(AVERAGE(IF(('1. Database - raw'!NC$7:NE$494&gt;0)*('1. Database - raw'!$AD$7:$AD$494=$A8)*(INDIRECT($Q8,TRUE)=$O8),'1. Database - raw'!NC$7:NE$494)),"")</f>
        <v/>
      </c>
      <c r="OA8" s="278" t="str">
        <f t="array" aca="1" ref="OA8" ca="1">IFERROR(_xlfn.STDEV.S(IF(('1. Database - raw'!NC$7:NE$494&gt;0)*('1. Database - raw'!$AD$7:$AD$494=$A8)*(INDIRECT($Q8,TRUE)=$O8),'1. Database - raw'!NC$7:NE$494)),"")</f>
        <v/>
      </c>
      <c r="OB8" s="47" t="str">
        <f t="array" aca="1" ref="OB8" ca="1">IFERROR(IF(COUNT(IF(('1. Database - raw'!NC$7:NE$494&gt;0)*('1. Database - raw'!$AD$7:$AD$494=$A8)*(INDIRECT($Q8,TRUE)=$O8),'1. Database - raw'!NC$7:NE$494))&gt;0,COUNT(IF(('1. Database - raw'!NC$7:NE$494&gt;0)*('1. Database - raw'!$AD$7:$AD$494=$A8)*(INDIRECT($Q8,TRUE)=$O8),'1. Database - raw'!NC$7:NE$494)),""),"")</f>
        <v/>
      </c>
      <c r="OC8" s="147" t="str">
        <f t="shared" ca="1" si="163"/>
        <v/>
      </c>
      <c r="OD8" s="148" t="str">
        <f t="shared" ca="1" si="164"/>
        <v/>
      </c>
      <c r="OE8" s="148" t="str">
        <f t="shared" ca="1" si="165"/>
        <v/>
      </c>
      <c r="OF8" s="148" t="str">
        <f t="array" aca="1" ref="OF8" ca="1">IFERROR(AVERAGE(IF(('1. Database - raw'!NI$7:NK$494&gt;0)*('1. Database - raw'!$AD$7:$AD$494=$A8)*(INDIRECT($Q8,TRUE)=$O8),'1. Database - raw'!NI$7:NK$494)),"")</f>
        <v/>
      </c>
      <c r="OG8" s="278" t="str">
        <f t="array" aca="1" ref="OG8" ca="1">IFERROR(_xlfn.STDEV.S(IF(('1. Database - raw'!NI$7:NK$494&gt;0)*('1. Database - raw'!$AD$7:$AD$494=$A8)*(INDIRECT($Q8,TRUE)=$O8),'1. Database - raw'!NI$7:NK$494)),"")</f>
        <v/>
      </c>
      <c r="OH8" s="47" t="str">
        <f t="array" aca="1" ref="OH8" ca="1">IFERROR(IF(COUNT(IF(('1. Database - raw'!NI$7:NK$494&gt;0)*('1. Database - raw'!$AD$7:$AD$494=$A8)*(INDIRECT($Q8,TRUE)=$O8),'1. Database - raw'!NI$7:NK$494))&gt;0,COUNT(IF(('1. Database - raw'!NI$7:NK$494&gt;0)*('1. Database - raw'!$AD$7:$AD$494=$A8)*(INDIRECT($Q8,TRUE)=$O8),'1. Database - raw'!NI$7:NK$494)),""),"")</f>
        <v/>
      </c>
    </row>
    <row r="9" spans="1:398" x14ac:dyDescent="0.25">
      <c r="A9" s="88" t="s">
        <v>553</v>
      </c>
      <c r="B9" s="1328" t="s">
        <v>49</v>
      </c>
      <c r="C9" s="52"/>
      <c r="D9" s="53" t="s">
        <v>50</v>
      </c>
      <c r="E9" s="53"/>
      <c r="F9" s="54" t="s">
        <v>16</v>
      </c>
      <c r="G9" s="54" t="s">
        <v>617</v>
      </c>
      <c r="H9" s="54"/>
      <c r="I9" s="54"/>
      <c r="J9" s="54"/>
      <c r="K9" s="54"/>
      <c r="L9" s="54"/>
      <c r="M9" s="54"/>
      <c r="N9" s="55"/>
      <c r="O9" s="172" t="str">
        <f t="array" ref="O9">INDEX(A9:N9,IF(MIN(IF(C9:N9&lt;&gt;"",COLUMN(C9:N9)))&gt;0,MIN(IF(C9:N9&lt;&gt;"",COLUMN(C9:N9))),""))</f>
        <v>EAP</v>
      </c>
      <c r="P9" s="166">
        <f t="shared" si="168"/>
        <v>2</v>
      </c>
      <c r="Q9" s="57" t="str">
        <f ca="1">"'" &amp; $S$4 &amp; "'!" &amp; ADDRESS(ROW('1. Database - raw'!$A$7),MATCH($C$2,'1. Database - raw'!$6:$6,0)+MATCH(O9,$C9:$N9,0)-1,1) &amp; ":" &amp; ADDRESS(LOOKUP(2,1/('1. Database - raw'!A:A&lt;&gt;""),ROW('1. Database - raw'!A:A)),MATCH($C$2,'1. Database - raw'!$6:$6,0)+MATCH(O9,$C9:$N9,0)-1,1)</f>
        <v>'1. Database - raw'!$AF$7:$AF$494</v>
      </c>
      <c r="R9" s="234"/>
      <c r="S9" s="180" t="e">
        <f ca="1">"'" &amp; '2. Database - clean'!$S$4 &amp; "'!" &amp; ADDRESS(ROW('1. Database - raw'!$A$7),MATCH(#REF!,'1. Database - raw'!$3:$3,0),1) &amp; ":" &amp; ADDRESS(LOOKUP(2,1/('1. Database - raw'!$A:$A&lt;&gt;""),ROW('1. Database - raw'!$A:$A)),MATCH(#REF!,'1. Database - raw'!$3:$3,0)+2,1)</f>
        <v>#REF!</v>
      </c>
      <c r="T9" s="123">
        <f t="shared" ca="1" si="0"/>
        <v>0.99532122562224923</v>
      </c>
      <c r="U9" s="124">
        <f t="shared" ca="1" si="0"/>
        <v>1.1062873570470069</v>
      </c>
      <c r="V9" s="124" t="str">
        <f t="shared" ca="1" si="0"/>
        <v/>
      </c>
      <c r="W9" s="124" t="str">
        <f t="shared" ca="1" si="0"/>
        <v/>
      </c>
      <c r="X9" s="124" t="str">
        <f t="shared" ca="1" si="0"/>
        <v/>
      </c>
      <c r="Y9" s="124" t="str">
        <f t="shared" ca="1" si="0"/>
        <v/>
      </c>
      <c r="Z9" s="124" t="str">
        <f t="shared" ca="1" si="0"/>
        <v/>
      </c>
      <c r="AA9" s="124" t="str">
        <f t="shared" ca="1" si="0"/>
        <v/>
      </c>
      <c r="AB9" s="124" t="str">
        <f t="shared" ca="1" si="0"/>
        <v/>
      </c>
      <c r="AC9" s="124" t="str">
        <f t="shared" ca="1" si="0"/>
        <v/>
      </c>
      <c r="AD9" s="124" t="str">
        <f t="shared" ca="1" si="1"/>
        <v/>
      </c>
      <c r="AE9" s="124" t="str">
        <f t="shared" ca="1" si="1"/>
        <v/>
      </c>
      <c r="AF9" s="124" t="str">
        <f t="shared" ca="1" si="1"/>
        <v/>
      </c>
      <c r="AG9" s="124" t="str">
        <f t="shared" ca="1" si="1"/>
        <v/>
      </c>
      <c r="AH9" s="124" t="str">
        <f t="shared" ca="1" si="1"/>
        <v/>
      </c>
      <c r="AI9" s="124" t="str">
        <f t="shared" ca="1" si="1"/>
        <v/>
      </c>
      <c r="AJ9" s="124" t="str">
        <f t="shared" ca="1" si="1"/>
        <v/>
      </c>
      <c r="AK9" s="124" t="str">
        <f t="shared" ca="1" si="1"/>
        <v/>
      </c>
      <c r="AL9" s="124" t="str">
        <f t="shared" ca="1" si="1"/>
        <v/>
      </c>
      <c r="AM9" s="125" t="str">
        <f t="shared" ca="1" si="1"/>
        <v/>
      </c>
      <c r="AN9" s="188"/>
      <c r="AO9" s="188"/>
      <c r="AP9" s="188"/>
      <c r="AQ9" s="188"/>
      <c r="AR9" s="188"/>
      <c r="AS9" s="188"/>
      <c r="AT9" s="188"/>
      <c r="AU9" s="188"/>
      <c r="AV9" s="188"/>
      <c r="AW9" s="188"/>
      <c r="AX9" s="188"/>
      <c r="AY9" s="188"/>
      <c r="AZ9" s="188"/>
      <c r="BA9" s="188"/>
      <c r="BB9" s="188"/>
      <c r="BC9" s="188"/>
      <c r="BD9" s="235">
        <f ca="1">IFERROR(VLOOKUP(F9,$O$88:$T$94,6,FALSE)*VLOOKUP(G9,$O$88:$T$94,6,FALSE),"")</f>
        <v>1.072856103151264</v>
      </c>
      <c r="BE9" s="235">
        <f ca="1">IFERROR(BD9*$BS$5,"")</f>
        <v>95.625586922643777</v>
      </c>
      <c r="BF9" s="235">
        <f ca="1">BS9</f>
        <v>88.71476435388594</v>
      </c>
      <c r="BG9" s="246">
        <f ca="1">IFERROR((BE9-BF9)/BF9,"")</f>
        <v>7.789935101659462E-2</v>
      </c>
      <c r="BH9" s="292"/>
      <c r="BI9" s="574">
        <f t="shared" ca="1" si="166"/>
        <v>1.050804291334628</v>
      </c>
      <c r="BJ9" s="556">
        <f t="shared" ca="1" si="2"/>
        <v>1.1286041246377709</v>
      </c>
      <c r="BK9" s="556">
        <f t="shared" ca="1" si="3"/>
        <v>1.0146813028664783</v>
      </c>
      <c r="BL9" s="556" t="str">
        <f t="shared" ca="1" si="167"/>
        <v/>
      </c>
      <c r="BM9" s="556" t="str">
        <f t="shared" ca="1" si="4"/>
        <v/>
      </c>
      <c r="BN9" s="556" t="str">
        <f t="shared" ca="1" si="5"/>
        <v/>
      </c>
      <c r="BO9" s="252"/>
      <c r="BP9" s="172" t="str">
        <f t="shared" si="6"/>
        <v>EAP</v>
      </c>
      <c r="BQ9" s="61">
        <f t="shared" ca="1" si="172"/>
        <v>69.494971910101398</v>
      </c>
      <c r="BR9" s="58">
        <f t="shared" ca="1" si="173"/>
        <v>113.25005533560807</v>
      </c>
      <c r="BS9" s="58">
        <f t="shared" ca="1" si="174"/>
        <v>88.71476435388594</v>
      </c>
      <c r="BT9" s="58">
        <f t="array" aca="1" ref="BT9" ca="1">IFERROR(AVERAGE(IF(('1. Database - raw'!AW$7:AY$494&gt;0)*('1. Database - raw'!$AD$7:$AD$494=$A9)*('1. Database - raw'!$AP$7:$AP$494&lt;&gt;Dropdown!$AM$11)*(INDIRECT($Q9,TRUE)=$O9),'1. Database - raw'!AW$7:AY$494)),"")</f>
        <v>95.251863636363638</v>
      </c>
      <c r="BU9" s="96">
        <f t="array" aca="1" ref="BU9" ca="1">IFERROR(_xlfn.STDEV.S(IF(('1. Database - raw'!AW$7:AY$494&gt;0)*('1. Database - raw'!$AD$7:$AD$494=$A9)*('1. Database - raw'!$AP$7:$AP$494&lt;&gt;Dropdown!$AM$11)*(INDIRECT($Q9,TRUE)=$O9),'1. Database - raw'!AW$7:AY$494)),"")</f>
        <v>37.233995567665033</v>
      </c>
      <c r="BV9" s="60">
        <f t="array" aca="1" ref="BV9" ca="1">IFERROR(IF(COUNT(IF(('1. Database - raw'!AW$7:AY$494&gt;0)*('1. Database - raw'!$AD$7:$AD$494=$A9)*('1. Database - raw'!$AP$7:$AP$494&lt;&gt;Dropdown!$AM$11)*(INDIRECT($Q9,TRUE)=$O9),'1. Database - raw'!AW$7:AY$494))&gt;0,COUNT(IF(('1. Database - raw'!AW$7:AY$494&gt;0)*('1. Database - raw'!$AD$7:$AD$494=$A9)*('1. Database - raw'!$AP$7:$AP$494&lt;&gt;Dropdown!$AM$11)*(INDIRECT($Q9,TRUE)=$O9),'1. Database - raw'!AW$7:AY$494)),""),"")</f>
        <v>22</v>
      </c>
      <c r="BW9" s="61">
        <f t="shared" ca="1" si="7"/>
        <v>59.821863301029651</v>
      </c>
      <c r="BX9" s="58">
        <f t="shared" ca="1" si="8"/>
        <v>117.35607549254333</v>
      </c>
      <c r="BY9" s="58">
        <f t="shared" ca="1" si="9"/>
        <v>83.788179987753892</v>
      </c>
      <c r="BZ9" s="58">
        <f t="array" aca="1" ref="BZ9" ca="1">IFERROR(AVERAGE(IF(('1. Database - raw'!BC$7:BE$494&gt;0)*('1. Database - raw'!$AD$7:$AD$494=$A9)*('1. Database - raw'!$AP$7:$AP$494&lt;&gt;Dropdown!$AM$11)*(INDIRECT($Q9,TRUE)=$O9),'1. Database - raw'!BC$7:BE$494)),"")</f>
        <v>92.609756097560975</v>
      </c>
      <c r="CA9" s="96">
        <f t="array" aca="1" ref="CA9" ca="1">IFERROR(_xlfn.STDEV.S(IF(('1. Database - raw'!BC$7:BE$494&gt;0)*('1. Database - raw'!$AD$7:$AD$494=$A9)*('1. Database - raw'!$AP$7:$AP$494&lt;&gt;Dropdown!$AM$11)*(INDIRECT($Q9,TRUE)=$O9),'1. Database - raw'!BC$7:BE$494)),"")</f>
        <v>43.600736550086239</v>
      </c>
      <c r="CB9" s="60">
        <f t="array" aca="1" ref="CB9" ca="1">IFERROR(IF(COUNT(IF(('1. Database - raw'!BC$7:BE$494&gt;0)*('1. Database - raw'!$AD$7:$AD$494=$A9)*('1. Database - raw'!$AP$7:$AP$494&lt;&gt;Dropdown!$AM$11)*(INDIRECT($Q9,TRUE)=$O9),'1. Database - raw'!BC$7:BE$494))&gt;0,COUNT(IF(('1. Database - raw'!BC$7:BE$494&gt;0)*('1. Database - raw'!$AD$7:$AD$494=$A9)*('1. Database - raw'!$AP$7:$AP$494&lt;&gt;Dropdown!$AM$11)*(INDIRECT($Q9,TRUE)=$O9),'1. Database - raw'!BC$7:BE$494)),""),"")</f>
        <v>41</v>
      </c>
      <c r="CC9" s="105">
        <f t="shared" ca="1" si="10"/>
        <v>0.63658771550750903</v>
      </c>
      <c r="CD9" s="106">
        <f t="shared" ca="1" si="11"/>
        <v>0.97363561523747721</v>
      </c>
      <c r="CE9" s="106">
        <f t="shared" ca="1" si="12"/>
        <v>0.78727661723232556</v>
      </c>
      <c r="CF9" s="106">
        <f t="array" aca="1" ref="CF9" ca="1">IFERROR(AVERAGE(IF(('1. Database - raw'!BI$7:BK$494&gt;0)*('1. Database - raw'!$AD$7:$AD$494=$A9)*('1. Database - raw'!$AP$7:$AP$494&lt;&gt;Dropdown!$AM$11)*(INDIRECT($Q9,TRUE)=$O9),'1. Database - raw'!BI$7:BK$494)),"")</f>
        <v>0.82750000000000001</v>
      </c>
      <c r="CG9" s="271">
        <f t="array" aca="1" ref="CG9" ca="1">IFERROR(_xlfn.STDEV.S(IF(('1. Database - raw'!BI$7:BK$494&gt;0)*('1. Database - raw'!$AD$7:$AD$494=$A9)*('1. Database - raw'!$AP$7:$AP$494&lt;&gt;Dropdown!$AM$11)*(INDIRECT($Q9,TRUE)=$O9),'1. Database - raw'!BI$7:BK$494)),"")</f>
        <v>0.26787745954696007</v>
      </c>
      <c r="CH9" s="60">
        <f t="array" aca="1" ref="CH9" ca="1">IFERROR(IF(COUNT(IF(('1. Database - raw'!BI$7:BK$494&gt;0)*('1. Database - raw'!$AD$7:$AD$494=$A9)*('1. Database - raw'!$AP$7:$AP$494&lt;&gt;Dropdown!$AM$11)*(INDIRECT($Q9,TRUE)=$O9),'1. Database - raw'!BI$7:BK$494))&gt;0,COUNT(IF(('1. Database - raw'!BI$7:BK$494&gt;0)*('1. Database - raw'!$AD$7:$AD$494=$A9)*('1. Database - raw'!$AP$7:$AP$494&lt;&gt;Dropdown!$AM$11)*(INDIRECT($Q9,TRUE)=$O9),'1. Database - raw'!BI$7:BK$494)),""),"")</f>
        <v>4</v>
      </c>
      <c r="CI9" s="61">
        <f t="shared" ca="1" si="13"/>
        <v>10.925681047919101</v>
      </c>
      <c r="CJ9" s="58">
        <f t="shared" ca="1" si="14"/>
        <v>23.024432942526772</v>
      </c>
      <c r="CK9" s="58">
        <f t="shared" ca="1" si="15"/>
        <v>15.860567790569446</v>
      </c>
      <c r="CL9" s="58">
        <f t="array" aca="1" ref="CL9" ca="1">IFERROR(AVERAGE(IF(('1. Database - raw'!BO$7:BQ$494&gt;0)*('1. Database - raw'!$AD$7:$AD$494=$A9)*(INDIRECT($Q9,TRUE)=$O9),'1. Database - raw'!BO$7:BQ$494)),"")</f>
        <v>17.5</v>
      </c>
      <c r="CM9" s="96">
        <f t="array" aca="1" ref="CM9" ca="1">IFERROR(_xlfn.STDEV.S(IF(('1. Database - raw'!BO$7:BQ$494&gt;0)*('1. Database - raw'!$AD$7:$AD$494=$A9)*(INDIRECT($Q9,TRUE)=$O9),'1. Database - raw'!BO$7:BQ$494)),"")</f>
        <v>8.1598611099290981</v>
      </c>
      <c r="CN9" s="60">
        <f t="array" aca="1" ref="CN9" ca="1">IFERROR(IF(COUNT(IF(('1. Database - raw'!BO$7:BQ$494&gt;0)*('1. Database - raw'!$AD$7:$AD$494=$A9)*(INDIRECT($Q9,TRUE)=$O9),'1. Database - raw'!BO$7:BQ$494))&gt;0,COUNT(IF(('1. Database - raw'!BO$7:BQ$494&gt;0)*('1. Database - raw'!$AD$7:$AD$494=$A9)*(INDIRECT($Q9,TRUE)=$O9),'1. Database - raw'!BO$7:BQ$494)),""),"")</f>
        <v>7</v>
      </c>
      <c r="CO9" s="61" t="str">
        <f t="shared" ca="1" si="16"/>
        <v/>
      </c>
      <c r="CP9" s="58" t="str">
        <f t="shared" ca="1" si="17"/>
        <v/>
      </c>
      <c r="CQ9" s="58" t="str">
        <f t="shared" ca="1" si="18"/>
        <v/>
      </c>
      <c r="CR9" s="58" t="str">
        <f t="array" aca="1" ref="CR9" ca="1">IFERROR(AVERAGE(IF(('1. Database - raw'!BU$7:BW$494&gt;0)*('1. Database - raw'!$AD$7:$AD$494=$A9)*(INDIRECT($Q9,TRUE)=$O9),'1. Database - raw'!BU$7:BW$494)),"")</f>
        <v/>
      </c>
      <c r="CS9" s="96" t="str">
        <f t="array" aca="1" ref="CS9" ca="1">IFERROR(_xlfn.STDEV.S(IF(('1. Database - raw'!BU$7:BW$494&gt;0)*('1. Database - raw'!$AD$7:$AD$494=$A9)*(INDIRECT($Q9,TRUE)=$O9),'1. Database - raw'!BU$7:BW$494)),"")</f>
        <v/>
      </c>
      <c r="CT9" s="60" t="str">
        <f t="array" aca="1" ref="CT9" ca="1">IFERROR(IF(COUNT(IF(('1. Database - raw'!BU$7:BW$494&gt;0)*('1. Database - raw'!$AD$7:$AD$494=$A9)*(INDIRECT($Q9,TRUE)=$O9),'1. Database - raw'!BU$7:BW$494))&gt;0,COUNT(IF(('1. Database - raw'!BU$7:BW$494&gt;0)*('1. Database - raw'!$AD$7:$AD$494=$A9)*(INDIRECT($Q9,TRUE)=$O9),'1. Database - raw'!BU$7:BW$494)),""),"")</f>
        <v/>
      </c>
      <c r="CU9" s="61" t="str">
        <f t="shared" ca="1" si="19"/>
        <v/>
      </c>
      <c r="CV9" s="58" t="str">
        <f t="shared" ca="1" si="20"/>
        <v/>
      </c>
      <c r="CW9" s="58" t="str">
        <f t="shared" ca="1" si="21"/>
        <v/>
      </c>
      <c r="CX9" s="58" t="str">
        <f t="array" aca="1" ref="CX9" ca="1">IFERROR(AVERAGE(IF(('1. Database - raw'!CA$7:CC$494&gt;0)*('1. Database - raw'!$AD$7:$AD$494=$A9)*(INDIRECT($Q9,TRUE)=$O9),'1. Database - raw'!CA$7:CC$494)),"")</f>
        <v/>
      </c>
      <c r="CY9" s="96" t="str">
        <f t="array" aca="1" ref="CY9" ca="1">IFERROR(_xlfn.STDEV.S(IF(('1. Database - raw'!CA$7:CC$494&gt;0)*('1. Database - raw'!$AD$7:$AD$494=$A9)*(INDIRECT($Q9,TRUE)=$O9),'1. Database - raw'!CA$7:CC$494)),"")</f>
        <v/>
      </c>
      <c r="CZ9" s="60" t="str">
        <f t="array" aca="1" ref="CZ9" ca="1">IFERROR(IF(COUNT(IF(('1. Database - raw'!CA$7:CC$494&gt;0)*('1. Database - raw'!$AD$7:$AD$494=$A9)*(INDIRECT($Q9,TRUE)=$O9),'1. Database - raw'!CA$7:CC$494))&gt;0,COUNT(IF(('1. Database - raw'!CA$7:CC$494&gt;0)*('1. Database - raw'!$AD$7:$AD$494=$A9)*(INDIRECT($Q9,TRUE)=$O9),'1. Database - raw'!CA$7:CC$494)),""),"")</f>
        <v/>
      </c>
      <c r="DA9" s="61" t="str">
        <f t="shared" ca="1" si="22"/>
        <v/>
      </c>
      <c r="DB9" s="58" t="str">
        <f t="shared" ca="1" si="23"/>
        <v/>
      </c>
      <c r="DC9" s="58" t="str">
        <f t="shared" ca="1" si="24"/>
        <v/>
      </c>
      <c r="DD9" s="58" t="str">
        <f t="array" aca="1" ref="DD9" ca="1">IFERROR(AVERAGE(IF(('1. Database - raw'!CG$7:CI$494&gt;0)*('1. Database - raw'!$AD$7:$AD$494=$A9)*(INDIRECT($Q9,TRUE)=$O9),'1. Database - raw'!CG$7:CI$494)),"")</f>
        <v/>
      </c>
      <c r="DE9" s="96" t="str">
        <f t="array" aca="1" ref="DE9" ca="1">IFERROR(_xlfn.STDEV.S(IF(('1. Database - raw'!CG$7:CI$494&gt;0)*('1. Database - raw'!$AD$7:$AD$494=$A9)*(INDIRECT($Q9,TRUE)=$O9),'1. Database - raw'!CG$7:CI$494)),"")</f>
        <v/>
      </c>
      <c r="DF9" s="60" t="str">
        <f t="array" aca="1" ref="DF9" ca="1">IFERROR(IF(COUNT(IF(('1. Database - raw'!CG$7:CI$494&gt;0)*('1. Database - raw'!$AD$7:$AD$494=$A9)*(INDIRECT($Q9,TRUE)=$O9),'1. Database - raw'!CG$7:CI$494))&gt;0,COUNT(IF(('1. Database - raw'!CG$7:CI$494&gt;0)*('1. Database - raw'!$AD$7:$AD$494=$A9)*(INDIRECT($Q9,TRUE)=$O9),'1. Database - raw'!CG$7:CI$494)),""),"")</f>
        <v/>
      </c>
      <c r="DG9" s="61">
        <f t="shared" ca="1" si="25"/>
        <v>41.23410243960015</v>
      </c>
      <c r="DH9" s="58">
        <f t="shared" ca="1" si="26"/>
        <v>190.20808196518595</v>
      </c>
      <c r="DI9" s="58">
        <f t="shared" ca="1" si="27"/>
        <v>88.56104977128679</v>
      </c>
      <c r="DJ9" s="58">
        <f t="array" aca="1" ref="DJ9" ca="1">IFERROR(AVERAGE(IF(('1. Database - raw'!CM$7:CO$494&gt;0)*('1. Database - raw'!$AD$7:$AD$494=$A9)*(INDIRECT($Q9,TRUE)=$O9),'1. Database - raw'!CM$7:CO$494)),"")</f>
        <v>108.35714285714286</v>
      </c>
      <c r="DK9" s="96">
        <f t="array" aca="1" ref="DK9" ca="1">IFERROR(_xlfn.STDEV.S(IF(('1. Database - raw'!CM$7:CO$494&gt;0)*('1. Database - raw'!$AD$7:$AD$494=$A9)*(INDIRECT($Q9,TRUE)=$O9),'1. Database - raw'!CM$7:CO$494)),"")</f>
        <v>76.391924903592994</v>
      </c>
      <c r="DL9" s="60">
        <f t="array" aca="1" ref="DL9" ca="1">IFERROR(IF(COUNT(IF(('1. Database - raw'!CM$7:CO$494&gt;0)*('1. Database - raw'!$AD$7:$AD$494=$A9)*(INDIRECT($Q9,TRUE)=$O9),'1. Database - raw'!CM$7:CO$494))&gt;0,COUNT(IF(('1. Database - raw'!CM$7:CO$494&gt;0)*('1. Database - raw'!$AD$7:$AD$494=$A9)*(INDIRECT($Q9,TRUE)=$O9),'1. Database - raw'!CM$7:CO$494)),""),"")</f>
        <v>7</v>
      </c>
      <c r="DM9" s="61" t="str">
        <f t="shared" ca="1" si="28"/>
        <v/>
      </c>
      <c r="DN9" s="58" t="str">
        <f t="shared" ca="1" si="29"/>
        <v/>
      </c>
      <c r="DO9" s="58" t="str">
        <f t="shared" ca="1" si="30"/>
        <v/>
      </c>
      <c r="DP9" s="58" t="str">
        <f t="array" aca="1" ref="DP9" ca="1">IFERROR(AVERAGE(IF(('1. Database - raw'!CS$7:CU$494&gt;0)*('1. Database - raw'!$AD$7:$AD$494=$A9)*(INDIRECT($Q9,TRUE)=$O9),'1. Database - raw'!CS$7:CU$494)),"")</f>
        <v/>
      </c>
      <c r="DQ9" s="96" t="str">
        <f t="array" aca="1" ref="DQ9" ca="1">IFERROR(_xlfn.STDEV.S(IF(('1. Database - raw'!CS$7:CU$494&gt;0)*('1. Database - raw'!$AD$7:$AD$494=$A9)*(INDIRECT($Q9,TRUE)=$O9),'1. Database - raw'!CS$7:CU$494)),"")</f>
        <v/>
      </c>
      <c r="DR9" s="60" t="str">
        <f t="array" aca="1" ref="DR9" ca="1">IFERROR(IF(COUNT(IF(('1. Database - raw'!CS$7:CU$494&gt;0)*('1. Database - raw'!$AD$7:$AD$494=$A9)*(INDIRECT($Q9,TRUE)=$O9),'1. Database - raw'!CS$7:CU$494))&gt;0,COUNT(IF(('1. Database - raw'!CS$7:CU$494&gt;0)*('1. Database - raw'!$AD$7:$AD$494=$A9)*(INDIRECT($Q9,TRUE)=$O9),'1. Database - raw'!CS$7:CU$494)),""),"")</f>
        <v/>
      </c>
      <c r="DS9" s="61" t="str">
        <f t="shared" ca="1" si="31"/>
        <v/>
      </c>
      <c r="DT9" s="58" t="str">
        <f t="shared" ca="1" si="32"/>
        <v/>
      </c>
      <c r="DU9" s="58" t="str">
        <f t="shared" ca="1" si="33"/>
        <v/>
      </c>
      <c r="DV9" s="58" t="str">
        <f t="array" aca="1" ref="DV9" ca="1">IFERROR(AVERAGE(IF(('1. Database - raw'!CY$7:DA$494&gt;0)*('1. Database - raw'!$AD$7:$AD$494=$A9)*(INDIRECT($Q9,TRUE)=$O9),'1. Database - raw'!CY$7:DA$494)),"")</f>
        <v/>
      </c>
      <c r="DW9" s="96" t="str">
        <f t="array" aca="1" ref="DW9" ca="1">IFERROR(_xlfn.STDEV.S(IF(('1. Database - raw'!CY$7:DA$494&gt;0)*('1. Database - raw'!$AD$7:$AD$494=$A9)*(INDIRECT($Q9,TRUE)=$O9),'1. Database - raw'!CY$7:DA$494)),"")</f>
        <v/>
      </c>
      <c r="DX9" s="60" t="str">
        <f t="array" aca="1" ref="DX9" ca="1">IFERROR(IF(COUNT(IF(('1. Database - raw'!CY$7:DA$494&gt;0)*('1. Database - raw'!$AD$7:$AD$494=$A9)*(INDIRECT($Q9,TRUE)=$O9),'1. Database - raw'!CY$7:DA$494))&gt;0,COUNT(IF(('1. Database - raw'!CY$7:DA$494&gt;0)*('1. Database - raw'!$AD$7:$AD$494=$A9)*(INDIRECT($Q9,TRUE)=$O9),'1. Database - raw'!CY$7:DA$494)),""),"")</f>
        <v/>
      </c>
      <c r="DY9" s="61" t="str">
        <f t="shared" ca="1" si="34"/>
        <v/>
      </c>
      <c r="DZ9" s="58" t="str">
        <f t="shared" ca="1" si="35"/>
        <v/>
      </c>
      <c r="EA9" s="58" t="str">
        <f t="shared" ca="1" si="36"/>
        <v/>
      </c>
      <c r="EB9" s="58" t="str">
        <f t="array" aca="1" ref="EB9" ca="1">IFERROR(AVERAGE(IF(('1. Database - raw'!DE$7:DG$494&gt;0)*('1. Database - raw'!$AD$7:$AD$494=$A9)*(INDIRECT($Q9,TRUE)=$O9),'1. Database - raw'!DE$7:DG$494)),"")</f>
        <v/>
      </c>
      <c r="EC9" s="96" t="str">
        <f t="array" aca="1" ref="EC9" ca="1">IFERROR(_xlfn.STDEV.S(IF(('1. Database - raw'!DE$7:DG$494&gt;0)*('1. Database - raw'!$AD$7:$AD$494=$A9)*(INDIRECT($Q9,TRUE)=$O9),'1. Database - raw'!DE$7:DG$494)),"")</f>
        <v/>
      </c>
      <c r="ED9" s="60" t="str">
        <f t="array" aca="1" ref="ED9" ca="1">IFERROR(IF(COUNT(IF(('1. Database - raw'!DE$7:DG$494&gt;0)*('1. Database - raw'!$AD$7:$AD$494=$A9)*(INDIRECT($Q9,TRUE)=$O9),'1. Database - raw'!DE$7:DG$494))&gt;0,COUNT(IF(('1. Database - raw'!DE$7:DG$494&gt;0)*('1. Database - raw'!$AD$7:$AD$494=$A9)*(INDIRECT($Q9,TRUE)=$O9),'1. Database - raw'!DE$7:DG$494)),""),"")</f>
        <v/>
      </c>
      <c r="EE9" s="105">
        <f t="shared" ca="1" si="37"/>
        <v>0.24207489277791744</v>
      </c>
      <c r="EF9" s="106">
        <f t="shared" ca="1" si="38"/>
        <v>0.26848970346483603</v>
      </c>
      <c r="EG9" s="106">
        <f t="shared" ca="1" si="39"/>
        <v>0.25494041691780656</v>
      </c>
      <c r="EH9" s="106">
        <f t="array" aca="1" ref="EH9" ca="1">IFERROR(AVERAGE(IF(('1. Database - raw'!DK$7:DM$494&gt;0)*('1. Database - raw'!$AD$7:$AD$494=$A9)*(INDIRECT($Q9,TRUE)=$O9),'1. Database - raw'!DK$7:DM$494)),"")</f>
        <v>0.25805555555555554</v>
      </c>
      <c r="EI9" s="271">
        <f t="array" aca="1" ref="EI9" ca="1">IFERROR(_xlfn.STDEV.S(IF(('1. Database - raw'!DK$7:DM$494&gt;0)*('1. Database - raw'!$AD$7:$AD$494=$A9)*(INDIRECT($Q9,TRUE)=$O9),'1. Database - raw'!DK$7:DM$494)),"")</f>
        <v>4.0464128299178483E-2</v>
      </c>
      <c r="EJ9" s="60">
        <f t="array" aca="1" ref="EJ9" ca="1">IFERROR(IF(COUNT(IF(('1. Database - raw'!DK$7:DM$494&gt;0)*('1. Database - raw'!$AD$7:$AD$494=$A9)*(INDIRECT($Q9,TRUE)=$O9),'1. Database - raw'!DK$7:DM$494))&gt;0,COUNT(IF(('1. Database - raw'!DK$7:DM$494&gt;0)*('1. Database - raw'!$AD$7:$AD$494=$A9)*(INDIRECT($Q9,TRUE)=$O9),'1. Database - raw'!DK$7:DM$494)),""),"")</f>
        <v>4</v>
      </c>
      <c r="EK9" s="61">
        <f t="shared" ca="1" si="40"/>
        <v>31.253744094471958</v>
      </c>
      <c r="EL9" s="58">
        <f t="shared" ca="1" si="41"/>
        <v>42.829055251445638</v>
      </c>
      <c r="EM9" s="58">
        <f t="shared" ca="1" si="42"/>
        <v>36.5864501234635</v>
      </c>
      <c r="EN9" s="58">
        <f t="array" aca="1" ref="EN9" ca="1">IFERROR(AVERAGE(IF(('1. Database - raw'!DQ$7:DS$494&gt;0)*('1. Database - raw'!$AD$7:$AD$494=$A9)*(INDIRECT($Q9,TRUE)=$O9),'1. Database - raw'!DQ$7:DS$494)),"")</f>
        <v>38.1</v>
      </c>
      <c r="EO9" s="96">
        <f t="array" aca="1" ref="EO9" ca="1">IFERROR(_xlfn.STDEV.S(IF(('1. Database - raw'!DQ$7:DS$494&gt;0)*('1. Database - raw'!$AD$7:$AD$494=$A9)*(INDIRECT($Q9,TRUE)=$O9),'1. Database - raw'!DQ$7:DS$494)),"")</f>
        <v>11.071946531662809</v>
      </c>
      <c r="EP9" s="60">
        <f t="array" aca="1" ref="EP9" ca="1">IFERROR(IF(COUNT(IF(('1. Database - raw'!DQ$7:DS$494&gt;0)*('1. Database - raw'!$AD$7:$AD$494=$A9)*(INDIRECT($Q9,TRUE)=$O9),'1. Database - raw'!DQ$7:DS$494))&gt;0,COUNT(IF(('1. Database - raw'!DQ$7:DS$494&gt;0)*('1. Database - raw'!$AD$7:$AD$494=$A9)*(INDIRECT($Q9,TRUE)=$O9),'1. Database - raw'!DQ$7:DS$494)),""),"")</f>
        <v>6</v>
      </c>
      <c r="EQ9" s="61" t="str">
        <f t="shared" ca="1" si="43"/>
        <v/>
      </c>
      <c r="ER9" s="58" t="str">
        <f t="shared" ca="1" si="44"/>
        <v/>
      </c>
      <c r="ES9" s="58" t="str">
        <f t="shared" ca="1" si="45"/>
        <v/>
      </c>
      <c r="ET9" s="58" t="str">
        <f t="array" aca="1" ref="ET9" ca="1">IFERROR(AVERAGE(IF(('1. Database - raw'!DW$7:DY$494&gt;0)*('1. Database - raw'!$AD$7:$AD$494=$A9)*(INDIRECT($Q9,TRUE)=$O9),'1. Database - raw'!DW$7:DY$494)),"")</f>
        <v/>
      </c>
      <c r="EU9" s="96" t="str">
        <f t="array" aca="1" ref="EU9" ca="1">IFERROR(_xlfn.STDEV.S(IF(('1. Database - raw'!DW$7:DY$494&gt;0)*('1. Database - raw'!$AD$7:$AD$494=$A9)*(INDIRECT($Q9,TRUE)=$O9),'1. Database - raw'!DW$7:DY$494)),"")</f>
        <v/>
      </c>
      <c r="EV9" s="60" t="str">
        <f t="array" aca="1" ref="EV9" ca="1">IFERROR(IF(COUNT(IF(('1. Database - raw'!DW$7:DY$494&gt;0)*('1. Database - raw'!$AD$7:$AD$494=$A9)*(INDIRECT($Q9,TRUE)=$O9),'1. Database - raw'!DW$7:DY$494))&gt;0,COUNT(IF(('1. Database - raw'!DW$7:DY$494&gt;0)*('1. Database - raw'!$AD$7:$AD$494=$A9)*(INDIRECT($Q9,TRUE)=$O9),'1. Database - raw'!DW$7:DY$494)),""),"")</f>
        <v/>
      </c>
      <c r="EW9" s="61" t="str">
        <f t="shared" ca="1" si="46"/>
        <v/>
      </c>
      <c r="EX9" s="58" t="str">
        <f t="shared" ca="1" si="47"/>
        <v/>
      </c>
      <c r="EY9" s="58" t="str">
        <f t="shared" ca="1" si="48"/>
        <v/>
      </c>
      <c r="EZ9" s="58" t="str">
        <f t="array" aca="1" ref="EZ9" ca="1">IFERROR(AVERAGE(IF(('1. Database - raw'!EC$7:EE$494&gt;0)*('1. Database - raw'!$AD$7:$AD$494=$A9)*(INDIRECT($Q9,TRUE)=$O9),'1. Database - raw'!EC$7:EE$494)),"")</f>
        <v/>
      </c>
      <c r="FA9" s="96" t="str">
        <f t="array" aca="1" ref="FA9" ca="1">IFERROR(_xlfn.STDEV.S(IF(('1. Database - raw'!EC$7:EE$494&gt;0)*('1. Database - raw'!$AD$7:$AD$494=$A9)*(INDIRECT($Q9,TRUE)=$O9),'1. Database - raw'!EC$7:EE$494)),"")</f>
        <v/>
      </c>
      <c r="FB9" s="60" t="str">
        <f t="array" aca="1" ref="FB9" ca="1">IFERROR(IF(COUNT(IF(('1. Database - raw'!EC$7:EE$494&gt;0)*('1. Database - raw'!$AD$7:$AD$494=$A9)*(INDIRECT($Q9,TRUE)=$O9),'1. Database - raw'!EC$7:EE$494))&gt;0,COUNT(IF(('1. Database - raw'!EC$7:EE$494&gt;0)*('1. Database - raw'!$AD$7:$AD$494=$A9)*(INDIRECT($Q9,TRUE)=$O9),'1. Database - raw'!EC$7:EE$494)),""),"")</f>
        <v/>
      </c>
      <c r="FC9" s="61" t="str">
        <f t="shared" ca="1" si="49"/>
        <v/>
      </c>
      <c r="FD9" s="58" t="str">
        <f t="shared" ca="1" si="50"/>
        <v/>
      </c>
      <c r="FE9" s="58" t="str">
        <f t="shared" ca="1" si="51"/>
        <v/>
      </c>
      <c r="FF9" s="58" t="str">
        <f t="array" aca="1" ref="FF9" ca="1">IFERROR(AVERAGE(IF(('1. Database - raw'!EI$7:EK$494&gt;0)*('1. Database - raw'!$AD$7:$AD$494=$A9)*(INDIRECT($Q9,TRUE)=$O9),'1. Database - raw'!EI$7:EK$494)),"")</f>
        <v/>
      </c>
      <c r="FG9" s="96" t="str">
        <f t="array" aca="1" ref="FG9" ca="1">IFERROR(_xlfn.STDEV.S(IF(('1. Database - raw'!EI$7:EK$494&gt;0)*('1. Database - raw'!$AD$7:$AD$494=$A9)*(INDIRECT($Q9,TRUE)=$O9),'1. Database - raw'!EI$7:EK$494)),"")</f>
        <v/>
      </c>
      <c r="FH9" s="60" t="str">
        <f t="array" aca="1" ref="FH9" ca="1">IFERROR(IF(COUNT(IF(('1. Database - raw'!EI$7:EK$494&gt;0)*('1. Database - raw'!$AD$7:$AD$494=$A9)*(INDIRECT($Q9,TRUE)=$O9),'1. Database - raw'!EI$7:EK$494))&gt;0,COUNT(IF(('1. Database - raw'!EI$7:EK$494&gt;0)*('1. Database - raw'!$AD$7:$AD$494=$A9)*(INDIRECT($Q9,TRUE)=$O9),'1. Database - raw'!EI$7:EK$494)),""),"")</f>
        <v/>
      </c>
      <c r="FI9" s="61" t="str">
        <f t="shared" ca="1" si="52"/>
        <v/>
      </c>
      <c r="FJ9" s="58" t="str">
        <f t="shared" ca="1" si="53"/>
        <v/>
      </c>
      <c r="FK9" s="58" t="str">
        <f t="shared" ca="1" si="54"/>
        <v/>
      </c>
      <c r="FL9" s="58" t="str">
        <f t="array" aca="1" ref="FL9" ca="1">IFERROR(AVERAGE(IF(('1. Database - raw'!EO$7:EQ$494&gt;0)*('1. Database - raw'!$AD$7:$AD$494=$A9)*(INDIRECT($Q9,TRUE)=$O9),'1. Database - raw'!EO$7:EQ$494)),"")</f>
        <v/>
      </c>
      <c r="FM9" s="96" t="str">
        <f t="array" aca="1" ref="FM9" ca="1">IFERROR(_xlfn.STDEV.S(IF(('1. Database - raw'!EO$7:EQ$494&gt;0)*('1. Database - raw'!$AD$7:$AD$494=$A9)*(INDIRECT($Q9,TRUE)=$O9),'1. Database - raw'!EO$7:EQ$494)),"")</f>
        <v/>
      </c>
      <c r="FN9" s="60" t="str">
        <f t="array" aca="1" ref="FN9" ca="1">IFERROR(IF(COUNT(IF(('1. Database - raw'!EO$7:EQ$494&gt;0)*('1. Database - raw'!$AD$7:$AD$494=$A9)*(INDIRECT($Q9,TRUE)=$O9),'1. Database - raw'!EO$7:EQ$494))&gt;0,COUNT(IF(('1. Database - raw'!EO$7:EQ$494&gt;0)*('1. Database - raw'!$AD$7:$AD$494=$A9)*(INDIRECT($Q9,TRUE)=$O9),'1. Database - raw'!EO$7:EQ$494)),""),"")</f>
        <v/>
      </c>
      <c r="FO9" s="61" t="str">
        <f t="shared" ca="1" si="55"/>
        <v/>
      </c>
      <c r="FP9" s="58" t="str">
        <f t="shared" ca="1" si="56"/>
        <v/>
      </c>
      <c r="FQ9" s="58" t="str">
        <f t="shared" ca="1" si="57"/>
        <v/>
      </c>
      <c r="FR9" s="58" t="str">
        <f t="array" aca="1" ref="FR9" ca="1">IFERROR(AVERAGE(IF(('1. Database - raw'!EU$7:EW$494&gt;0)*('1. Database - raw'!$AD$7:$AD$494=$A9)*(INDIRECT($Q9,TRUE)=$O9),'1. Database - raw'!EU$7:EW$494)),"")</f>
        <v/>
      </c>
      <c r="FS9" s="96" t="str">
        <f t="array" aca="1" ref="FS9" ca="1">IFERROR(_xlfn.STDEV.S(IF(('1. Database - raw'!EU$7:EW$494&gt;0)*('1. Database - raw'!$AD$7:$AD$494=$A9)*(INDIRECT($Q9,TRUE)=$O9),'1. Database - raw'!EU$7:EW$494)),"")</f>
        <v/>
      </c>
      <c r="FT9" s="60" t="str">
        <f t="array" aca="1" ref="FT9" ca="1">IFERROR(IF(COUNT(IF(('1. Database - raw'!EU$7:EW$494&gt;0)*('1. Database - raw'!$AD$7:$AD$494=$A9)*(INDIRECT($Q9,TRUE)=$O9),'1. Database - raw'!EU$7:EW$494))&gt;0,COUNT(IF(('1. Database - raw'!EU$7:EW$494&gt;0)*('1. Database - raw'!$AD$7:$AD$494=$A9)*(INDIRECT($Q9,TRUE)=$O9),'1. Database - raw'!EU$7:EW$494)),""),"")</f>
        <v/>
      </c>
      <c r="FU9" s="61" t="str">
        <f t="shared" ca="1" si="58"/>
        <v/>
      </c>
      <c r="FV9" s="58" t="str">
        <f t="shared" ca="1" si="59"/>
        <v/>
      </c>
      <c r="FW9" s="58" t="str">
        <f t="shared" ca="1" si="60"/>
        <v/>
      </c>
      <c r="FX9" s="58" t="str">
        <f t="array" aca="1" ref="FX9" ca="1">IFERROR(AVERAGE(IF(('1. Database - raw'!FA$7:FC$494&gt;0)*('1. Database - raw'!$AD$7:$AD$494=$A9)*(INDIRECT($Q9,TRUE)=$O9),'1. Database - raw'!FA$7:FC$494)),"")</f>
        <v/>
      </c>
      <c r="FY9" s="96" t="str">
        <f t="array" aca="1" ref="FY9" ca="1">IFERROR(_xlfn.STDEV.S(IF(('1. Database - raw'!FA$7:FC$494&gt;0)*('1. Database - raw'!$AD$7:$AD$494=$A9)*(INDIRECT($Q9,TRUE)=$O9),'1. Database - raw'!FA$7:FC$494)),"")</f>
        <v/>
      </c>
      <c r="FZ9" s="60" t="str">
        <f t="array" aca="1" ref="FZ9" ca="1">IFERROR(IF(COUNT(IF(('1. Database - raw'!FA$7:FC$494&gt;0)*('1. Database - raw'!$AD$7:$AD$494=$A9)*(INDIRECT($Q9,TRUE)=$O9),'1. Database - raw'!FA$7:FC$494))&gt;0,COUNT(IF(('1. Database - raw'!FA$7:FC$494&gt;0)*('1. Database - raw'!$AD$7:$AD$494=$A9)*(INDIRECT($Q9,TRUE)=$O9),'1. Database - raw'!FA$7:FC$494)),""),"")</f>
        <v/>
      </c>
      <c r="GA9" s="61" t="str">
        <f t="shared" ca="1" si="61"/>
        <v/>
      </c>
      <c r="GB9" s="58" t="str">
        <f t="shared" ca="1" si="62"/>
        <v/>
      </c>
      <c r="GC9" s="58" t="str">
        <f t="shared" ca="1" si="63"/>
        <v/>
      </c>
      <c r="GD9" s="58" t="str">
        <f t="array" aca="1" ref="GD9" ca="1">IFERROR(AVERAGE(IF(('1. Database - raw'!FG$7:FI$494&gt;0)*('1. Database - raw'!$AD$7:$AD$494=$A9)*(INDIRECT($Q9,TRUE)=$O9),'1. Database - raw'!FG$7:FI$494)),"")</f>
        <v/>
      </c>
      <c r="GE9" s="96" t="str">
        <f t="array" aca="1" ref="GE9" ca="1">IFERROR(_xlfn.STDEV.S(IF(('1. Database - raw'!FG$7:FI$494&gt;0)*('1. Database - raw'!$AD$7:$AD$494=$A9)*(INDIRECT($Q9,TRUE)=$O9),'1. Database - raw'!FG$7:FI$494)),"")</f>
        <v/>
      </c>
      <c r="GF9" s="60" t="str">
        <f t="array" aca="1" ref="GF9" ca="1">IFERROR(IF(COUNT(IF(('1. Database - raw'!FG$7:FI$494&gt;0)*('1. Database - raw'!$AD$7:$AD$494=$A9)*(INDIRECT($Q9,TRUE)=$O9),'1. Database - raw'!FG$7:FI$494))&gt;0,COUNT(IF(('1. Database - raw'!FG$7:FI$494&gt;0)*('1. Database - raw'!$AD$7:$AD$494=$A9)*(INDIRECT($Q9,TRUE)=$O9),'1. Database - raw'!FG$7:FI$494)),""),"")</f>
        <v/>
      </c>
      <c r="GG9" s="61" t="str">
        <f t="shared" ca="1" si="64"/>
        <v/>
      </c>
      <c r="GH9" s="58" t="str">
        <f t="shared" ca="1" si="65"/>
        <v/>
      </c>
      <c r="GI9" s="58" t="str">
        <f t="shared" ca="1" si="66"/>
        <v/>
      </c>
      <c r="GJ9" s="58" t="str">
        <f t="array" aca="1" ref="GJ9" ca="1">IFERROR(AVERAGE(IF(('1. Database - raw'!FM$7:FO$494&gt;0)*('1. Database - raw'!$AD$7:$AD$494=$A9)*(INDIRECT($Q9,TRUE)=$O9),'1. Database - raw'!FM$7:FO$494)),"")</f>
        <v/>
      </c>
      <c r="GK9" s="96" t="str">
        <f t="array" aca="1" ref="GK9" ca="1">IFERROR(_xlfn.STDEV.S(IF(('1. Database - raw'!FM$7:FO$494&gt;0)*('1. Database - raw'!$AD$7:$AD$494=$A9)*(INDIRECT($Q9,TRUE)=$O9),'1. Database - raw'!FM$7:FO$494)),"")</f>
        <v/>
      </c>
      <c r="GL9" s="60" t="str">
        <f t="array" aca="1" ref="GL9" ca="1">IFERROR(IF(COUNT(IF(('1. Database - raw'!FM$7:FO$494&gt;0)*('1. Database - raw'!$AD$7:$AD$494=$A9)*(INDIRECT($Q9,TRUE)=$O9),'1. Database - raw'!FM$7:FO$494))&gt;0,COUNT(IF(('1. Database - raw'!FM$7:FO$494&gt;0)*('1. Database - raw'!$AD$7:$AD$494=$A9)*(INDIRECT($Q9,TRUE)=$O9),'1. Database - raw'!FM$7:FO$494)),""),"")</f>
        <v/>
      </c>
      <c r="GM9" s="61">
        <f t="shared" ca="1" si="67"/>
        <v>71.523523282966437</v>
      </c>
      <c r="GN9" s="58">
        <f t="shared" ca="1" si="68"/>
        <v>84.967411664678153</v>
      </c>
      <c r="GO9" s="58">
        <f t="shared" ca="1" si="69"/>
        <v>77.956196972992473</v>
      </c>
      <c r="GP9" s="58">
        <f t="array" aca="1" ref="GP9" ca="1">IFERROR(AVERAGE(IF(('1. Database - raw'!FS$7:FU$494&gt;0)*('1. Database - raw'!$AD$7:$AD$494=$A9)*(INDIRECT($Q9,TRUE)=$O9),'1. Database - raw'!FS$7:FU$494)),"")</f>
        <v>79.64</v>
      </c>
      <c r="GQ9" s="96">
        <f t="array" aca="1" ref="GQ9" ca="1">IFERROR(_xlfn.STDEV.S(IF(('1. Database - raw'!FS$7:FU$494&gt;0)*('1. Database - raw'!$AD$7:$AD$494=$A9)*(INDIRECT($Q9,TRUE)=$O9),'1. Database - raw'!FS$7:FU$494)),"")</f>
        <v>16.641754715173555</v>
      </c>
      <c r="GR9" s="60">
        <f t="array" aca="1" ref="GR9" ca="1">IFERROR(IF(COUNT(IF(('1. Database - raw'!FS$7:FU$494&gt;0)*('1. Database - raw'!$AD$7:$AD$494=$A9)*(INDIRECT($Q9,TRUE)=$O9),'1. Database - raw'!FS$7:FU$494))&gt;0,COUNT(IF(('1. Database - raw'!FS$7:FU$494&gt;0)*('1. Database - raw'!$AD$7:$AD$494=$A9)*(INDIRECT($Q9,TRUE)=$O9),'1. Database - raw'!FS$7:FU$494)),""),"")</f>
        <v>5</v>
      </c>
      <c r="GS9" s="61" t="str">
        <f t="shared" ca="1" si="70"/>
        <v/>
      </c>
      <c r="GT9" s="58" t="str">
        <f t="shared" ca="1" si="71"/>
        <v/>
      </c>
      <c r="GU9" s="58" t="str">
        <f t="shared" ca="1" si="72"/>
        <v/>
      </c>
      <c r="GV9" s="58" t="str">
        <f t="array" aca="1" ref="GV9" ca="1">IFERROR(AVERAGE(IF(('1. Database - raw'!FY$7:GA$494&gt;0)*('1. Database - raw'!$AD$7:$AD$494=$A9)*(INDIRECT($Q9,TRUE)=$O9),'1. Database - raw'!FY$7:GA$494)),"")</f>
        <v/>
      </c>
      <c r="GW9" s="96" t="str">
        <f t="array" aca="1" ref="GW9" ca="1">IFERROR(_xlfn.STDEV.S(IF(('1. Database - raw'!FY$7:GA$494&gt;0)*('1. Database - raw'!$AD$7:$AD$494=$A9)*(INDIRECT($Q9,TRUE)=$O9),'1. Database - raw'!FY$7:GA$494)),"")</f>
        <v/>
      </c>
      <c r="GX9" s="60" t="str">
        <f t="array" aca="1" ref="GX9" ca="1">IFERROR(IF(COUNT(IF(('1. Database - raw'!FY$7:GA$494&gt;0)*('1. Database - raw'!$AD$7:$AD$494=$A9)*(INDIRECT($Q9,TRUE)=$O9),'1. Database - raw'!FY$7:GA$494))&gt;0,COUNT(IF(('1. Database - raw'!FY$7:GA$494&gt;0)*('1. Database - raw'!$AD$7:$AD$494=$A9)*(INDIRECT($Q9,TRUE)=$O9),'1. Database - raw'!FY$7:GA$494)),""),"")</f>
        <v/>
      </c>
      <c r="GY9" s="61" t="str">
        <f t="shared" ca="1" si="73"/>
        <v/>
      </c>
      <c r="GZ9" s="58" t="str">
        <f t="shared" ca="1" si="74"/>
        <v/>
      </c>
      <c r="HA9" s="58" t="str">
        <f t="shared" ca="1" si="75"/>
        <v/>
      </c>
      <c r="HB9" s="58" t="str">
        <f t="array" aca="1" ref="HB9" ca="1">IFERROR(AVERAGE(IF(('1. Database - raw'!GE$7:GG$494&gt;0)*('1. Database - raw'!$AD$7:$AD$494=$A9)*(INDIRECT($Q9,TRUE)=$O9),'1. Database - raw'!GE$7:GG$494)),"")</f>
        <v/>
      </c>
      <c r="HC9" s="96" t="str">
        <f t="array" aca="1" ref="HC9" ca="1">IFERROR(_xlfn.STDEV.S(IF(('1. Database - raw'!GE$7:GG$494&gt;0)*('1. Database - raw'!$AD$7:$AD$494=$A9)*(INDIRECT($Q9,TRUE)=$O9),'1. Database - raw'!GE$7:GG$494)),"")</f>
        <v/>
      </c>
      <c r="HD9" s="60" t="str">
        <f t="array" aca="1" ref="HD9" ca="1">IFERROR(IF(COUNT(IF(('1. Database - raw'!GE$7:GG$494&gt;0)*('1. Database - raw'!$AD$7:$AD$494=$A9)*(INDIRECT($Q9,TRUE)=$O9),'1. Database - raw'!GE$7:GG$494))&gt;0,COUNT(IF(('1. Database - raw'!GE$7:GG$494&gt;0)*('1. Database - raw'!$AD$7:$AD$494=$A9)*(INDIRECT($Q9,TRUE)=$O9),'1. Database - raw'!GE$7:GG$494)),""),"")</f>
        <v/>
      </c>
      <c r="HE9" s="61" t="str">
        <f t="shared" ca="1" si="76"/>
        <v/>
      </c>
      <c r="HF9" s="58" t="str">
        <f t="shared" ca="1" si="77"/>
        <v/>
      </c>
      <c r="HG9" s="58" t="str">
        <f t="shared" ca="1" si="78"/>
        <v/>
      </c>
      <c r="HH9" s="58" t="str">
        <f t="array" aca="1" ref="HH9" ca="1">IFERROR(AVERAGE(IF(('1. Database - raw'!GK$7:GM$494&gt;0)*('1. Database - raw'!$AD$7:$AD$494=$A9)*(INDIRECT($Q9,TRUE)=$O9),'1. Database - raw'!GK$7:GM$494)),"")</f>
        <v/>
      </c>
      <c r="HI9" s="96" t="str">
        <f t="array" aca="1" ref="HI9" ca="1">IFERROR(_xlfn.STDEV.S(IF(('1. Database - raw'!GK$7:GM$494&gt;0)*('1. Database - raw'!$AD$7:$AD$494=$A9)*(INDIRECT($Q9,TRUE)=$O9),'1. Database - raw'!GK$7:GM$494)),"")</f>
        <v/>
      </c>
      <c r="HJ9" s="60" t="str">
        <f t="array" aca="1" ref="HJ9" ca="1">IFERROR(IF(COUNT(IF(('1. Database - raw'!GK$7:GM$494&gt;0)*('1. Database - raw'!$AD$7:$AD$494=$A9)*(INDIRECT($Q9,TRUE)=$O9),'1. Database - raw'!GK$7:GM$494))&gt;0,COUNT(IF(('1. Database - raw'!GK$7:GM$494&gt;0)*('1. Database - raw'!$AD$7:$AD$494=$A9)*(INDIRECT($Q9,TRUE)=$O9),'1. Database - raw'!GK$7:GM$494)),""),"")</f>
        <v/>
      </c>
      <c r="HK9" s="61" t="str">
        <f t="shared" ca="1" si="79"/>
        <v/>
      </c>
      <c r="HL9" s="58" t="str">
        <f t="shared" ca="1" si="80"/>
        <v/>
      </c>
      <c r="HM9" s="58" t="str">
        <f t="shared" ca="1" si="81"/>
        <v/>
      </c>
      <c r="HN9" s="58" t="str">
        <f t="array" aca="1" ref="HN9" ca="1">IFERROR(AVERAGE(IF(('1. Database - raw'!GQ$7:GS$494&gt;0)*('1. Database - raw'!$AD$7:$AD$494=$A9)*(INDIRECT($Q9,TRUE)=$O9),'1. Database - raw'!GQ$7:GS$494)),"")</f>
        <v/>
      </c>
      <c r="HO9" s="96" t="str">
        <f t="array" aca="1" ref="HO9" ca="1">IFERROR(_xlfn.STDEV.S(IF(('1. Database - raw'!GQ$7:GS$494&gt;0)*('1. Database - raw'!$AD$7:$AD$494=$A9)*(INDIRECT($Q9,TRUE)=$O9),'1. Database - raw'!GQ$7:GS$494)),"")</f>
        <v/>
      </c>
      <c r="HP9" s="60" t="str">
        <f t="array" aca="1" ref="HP9" ca="1">IFERROR(IF(COUNT(IF(('1. Database - raw'!GQ$7:GS$494&gt;0)*('1. Database - raw'!$AD$7:$AD$494=$A9)*(INDIRECT($Q9,TRUE)=$O9),'1. Database - raw'!GQ$7:GS$494))&gt;0,COUNT(IF(('1. Database - raw'!GQ$7:GS$494&gt;0)*('1. Database - raw'!$AD$7:$AD$494=$A9)*(INDIRECT($Q9,TRUE)=$O9),'1. Database - raw'!GQ$7:GS$494)),""),"")</f>
        <v/>
      </c>
      <c r="HQ9" s="61" t="str">
        <f t="shared" ca="1" si="82"/>
        <v/>
      </c>
      <c r="HR9" s="58" t="str">
        <f t="shared" ca="1" si="83"/>
        <v/>
      </c>
      <c r="HS9" s="58" t="str">
        <f t="shared" ca="1" si="84"/>
        <v/>
      </c>
      <c r="HT9" s="58" t="str">
        <f t="array" aca="1" ref="HT9" ca="1">IFERROR(AVERAGE(IF(('1. Database - raw'!GW$7:GY$494&gt;0)*('1. Database - raw'!$AD$7:$AD$494=$A9)*(INDIRECT($Q9,TRUE)=$O9),'1. Database - raw'!GW$7:GY$494)),"")</f>
        <v/>
      </c>
      <c r="HU9" s="96" t="str">
        <f t="array" aca="1" ref="HU9" ca="1">IFERROR(_xlfn.STDEV.S(IF(('1. Database - raw'!GW$7:GY$494&gt;0)*('1. Database - raw'!$AD$7:$AD$494=$A9)*(INDIRECT($Q9,TRUE)=$O9),'1. Database - raw'!GW$7:GY$494)),"")</f>
        <v/>
      </c>
      <c r="HV9" s="60" t="str">
        <f t="array" aca="1" ref="HV9" ca="1">IFERROR(IF(COUNT(IF(('1. Database - raw'!GW$7:GY$494&gt;0)*('1. Database - raw'!$AD$7:$AD$494=$A9)*(INDIRECT($Q9,TRUE)=$O9),'1. Database - raw'!GW$7:GY$494))&gt;0,COUNT(IF(('1. Database - raw'!GW$7:GY$494&gt;0)*('1. Database - raw'!$AD$7:$AD$494=$A9)*(INDIRECT($Q9,TRUE)=$O9),'1. Database - raw'!GW$7:GY$494)),""),"")</f>
        <v/>
      </c>
      <c r="HW9" s="61" t="str">
        <f t="shared" ca="1" si="85"/>
        <v/>
      </c>
      <c r="HX9" s="58" t="str">
        <f t="shared" ca="1" si="86"/>
        <v/>
      </c>
      <c r="HY9" s="58" t="str">
        <f t="shared" ca="1" si="87"/>
        <v/>
      </c>
      <c r="HZ9" s="58" t="str">
        <f t="array" aca="1" ref="HZ9" ca="1">IFERROR(AVERAGE(IF(('1. Database - raw'!HC$7:HE$494&gt;0)*('1. Database - raw'!$AD$7:$AD$494=$A9)*(INDIRECT($Q9,TRUE)=$O9),'1. Database - raw'!HC$7:HE$494)),"")</f>
        <v/>
      </c>
      <c r="IA9" s="96" t="str">
        <f t="array" aca="1" ref="IA9" ca="1">IFERROR(_xlfn.STDEV.S(IF(('1. Database - raw'!HC$7:HE$494&gt;0)*('1. Database - raw'!$AD$7:$AD$494=$A9)*(INDIRECT($Q9,TRUE)=$O9),'1. Database - raw'!HC$7:HE$494)),"")</f>
        <v/>
      </c>
      <c r="IB9" s="60" t="str">
        <f t="array" aca="1" ref="IB9" ca="1">IFERROR(IF(COUNT(IF(('1. Database - raw'!HC$7:HE$494&gt;0)*('1. Database - raw'!$AD$7:$AD$494=$A9)*(INDIRECT($Q9,TRUE)=$O9),'1. Database - raw'!HC$7:HE$494))&gt;0,COUNT(IF(('1. Database - raw'!HC$7:HE$494&gt;0)*('1. Database - raw'!$AD$7:$AD$494=$A9)*(INDIRECT($Q9,TRUE)=$O9),'1. Database - raw'!HC$7:HE$494)),""),"")</f>
        <v/>
      </c>
      <c r="IC9" s="61" t="str">
        <f t="shared" ca="1" si="88"/>
        <v/>
      </c>
      <c r="ID9" s="58" t="str">
        <f t="shared" ca="1" si="89"/>
        <v/>
      </c>
      <c r="IE9" s="58" t="str">
        <f t="shared" ca="1" si="90"/>
        <v/>
      </c>
      <c r="IF9" s="58" t="str">
        <f t="array" aca="1" ref="IF9" ca="1">IFERROR(AVERAGE(IF(('1. Database - raw'!HI$7:HK$494&gt;0)*('1. Database - raw'!$AD$7:$AD$494=$A9)*(INDIRECT($Q9,TRUE)=$O9),'1. Database - raw'!HI$7:HK$494)),"")</f>
        <v/>
      </c>
      <c r="IG9" s="96" t="str">
        <f t="array" aca="1" ref="IG9" ca="1">IFERROR(_xlfn.STDEV.S(IF(('1. Database - raw'!HI$7:HK$494&gt;0)*('1. Database - raw'!$AD$7:$AD$494=$A9)*(INDIRECT($Q9,TRUE)=$O9),'1. Database - raw'!HI$7:HK$494)),"")</f>
        <v/>
      </c>
      <c r="IH9" s="60" t="str">
        <f t="array" aca="1" ref="IH9" ca="1">IFERROR(IF(COUNT(IF(('1. Database - raw'!HI$7:HK$494&gt;0)*('1. Database - raw'!$AD$7:$AD$494=$A9)*(INDIRECT($Q9,TRUE)=$O9),'1. Database - raw'!HI$7:HK$494))&gt;0,COUNT(IF(('1. Database - raw'!HI$7:HK$494&gt;0)*('1. Database - raw'!$AD$7:$AD$494=$A9)*(INDIRECT($Q9,TRUE)=$O9),'1. Database - raw'!HI$7:HK$494)),""),"")</f>
        <v/>
      </c>
      <c r="II9" s="61" t="str">
        <f t="shared" ca="1" si="91"/>
        <v/>
      </c>
      <c r="IJ9" s="58" t="str">
        <f t="shared" ca="1" si="92"/>
        <v/>
      </c>
      <c r="IK9" s="58" t="str">
        <f t="shared" ca="1" si="93"/>
        <v/>
      </c>
      <c r="IL9" s="58" t="str">
        <f t="array" aca="1" ref="IL9" ca="1">IFERROR(AVERAGE(IF(('1. Database - raw'!HO$7:HQ$494&gt;0)*('1. Database - raw'!$AD$7:$AD$494=$A9)*(INDIRECT($Q9,TRUE)=$O9),'1. Database - raw'!HO$7:HQ$494)),"")</f>
        <v/>
      </c>
      <c r="IM9" s="96" t="str">
        <f t="array" aca="1" ref="IM9" ca="1">IFERROR(_xlfn.STDEV.S(IF(('1. Database - raw'!HO$7:HQ$494&gt;0)*('1. Database - raw'!$AD$7:$AD$494=$A9)*(INDIRECT($Q9,TRUE)=$O9),'1. Database - raw'!HO$7:HQ$494)),"")</f>
        <v/>
      </c>
      <c r="IN9" s="60" t="str">
        <f t="array" aca="1" ref="IN9" ca="1">IFERROR(IF(COUNT(IF(('1. Database - raw'!HO$7:HQ$494&gt;0)*('1. Database - raw'!$AD$7:$AD$494=$A9)*(INDIRECT($Q9,TRUE)=$O9),'1. Database - raw'!HO$7:HQ$494))&gt;0,COUNT(IF(('1. Database - raw'!HO$7:HQ$494&gt;0)*('1. Database - raw'!$AD$7:$AD$494=$A9)*(INDIRECT($Q9,TRUE)=$O9),'1. Database - raw'!HO$7:HQ$494)),""),"")</f>
        <v/>
      </c>
      <c r="IO9" s="61" t="str">
        <f t="shared" ca="1" si="94"/>
        <v/>
      </c>
      <c r="IP9" s="58" t="str">
        <f t="shared" ca="1" si="95"/>
        <v/>
      </c>
      <c r="IQ9" s="58" t="str">
        <f t="shared" ca="1" si="96"/>
        <v/>
      </c>
      <c r="IR9" s="58" t="str">
        <f t="array" aca="1" ref="IR9" ca="1">IFERROR(AVERAGE(IF(('1. Database - raw'!HU$7:HW$494&gt;0)*('1. Database - raw'!$AD$7:$AD$494=$A9)*(INDIRECT($Q9,TRUE)=$O9),'1. Database - raw'!HU$7:HW$494)),"")</f>
        <v/>
      </c>
      <c r="IS9" s="96" t="str">
        <f t="array" aca="1" ref="IS9" ca="1">IFERROR(_xlfn.STDEV.S(IF(('1. Database - raw'!HU$7:HW$494&gt;0)*('1. Database - raw'!$AD$7:$AD$494=$A9)*(INDIRECT($Q9,TRUE)=$O9),'1. Database - raw'!HU$7:HW$494)),"")</f>
        <v/>
      </c>
      <c r="IT9" s="60" t="str">
        <f t="array" aca="1" ref="IT9" ca="1">IFERROR(IF(COUNT(IF(('1. Database - raw'!HU$7:HW$494&gt;0)*('1. Database - raw'!$AD$7:$AD$494=$A9)*(INDIRECT($Q9,TRUE)=$O9),'1. Database - raw'!HU$7:HW$494))&gt;0,COUNT(IF(('1. Database - raw'!HU$7:HW$494&gt;0)*('1. Database - raw'!$AD$7:$AD$494=$A9)*(INDIRECT($Q9,TRUE)=$O9),'1. Database - raw'!HU$7:HW$494)),""),"")</f>
        <v/>
      </c>
      <c r="IU9" s="61" t="str">
        <f t="shared" ca="1" si="97"/>
        <v/>
      </c>
      <c r="IV9" s="58" t="str">
        <f t="shared" ca="1" si="98"/>
        <v/>
      </c>
      <c r="IW9" s="58" t="str">
        <f t="shared" ca="1" si="99"/>
        <v/>
      </c>
      <c r="IX9" s="58" t="str">
        <f t="array" aca="1" ref="IX9" ca="1">IFERROR(AVERAGE(IF(('1. Database - raw'!IA$7:IC$494&gt;0)*('1. Database - raw'!$AD$7:$AD$494=$A9)*(INDIRECT($Q9,TRUE)=$O9),'1. Database - raw'!IA$7:IC$494)),"")</f>
        <v/>
      </c>
      <c r="IY9" s="96" t="str">
        <f t="array" aca="1" ref="IY9" ca="1">IFERROR(_xlfn.STDEV.S(IF(('1. Database - raw'!IA$7:IC$494&gt;0)*('1. Database - raw'!$AD$7:$AD$494=$A9)*(INDIRECT($Q9,TRUE)=$O9),'1. Database - raw'!IA$7:IC$494)),"")</f>
        <v/>
      </c>
      <c r="IZ9" s="60" t="str">
        <f t="array" aca="1" ref="IZ9" ca="1">IFERROR(IF(COUNT(IF(('1. Database - raw'!IA$7:IC$494&gt;0)*('1. Database - raw'!$AD$7:$AD$494=$A9)*(INDIRECT($Q9,TRUE)=$O9),'1. Database - raw'!IA$7:IC$494))&gt;0,COUNT(IF(('1. Database - raw'!IA$7:IC$494&gt;0)*('1. Database - raw'!$AD$7:$AD$494=$A9)*(INDIRECT($Q9,TRUE)=$O9),'1. Database - raw'!IA$7:IC$494)),""),"")</f>
        <v/>
      </c>
      <c r="JA9" s="61" t="str">
        <f t="shared" ca="1" si="100"/>
        <v/>
      </c>
      <c r="JB9" s="58" t="str">
        <f t="shared" ca="1" si="101"/>
        <v/>
      </c>
      <c r="JC9" s="58" t="str">
        <f t="shared" ca="1" si="102"/>
        <v/>
      </c>
      <c r="JD9" s="58" t="str">
        <f t="array" aca="1" ref="JD9" ca="1">IFERROR(AVERAGE(IF(('1. Database - raw'!IG$7:II$494&gt;0)*('1. Database - raw'!$AD$7:$AD$494=$A9)*(INDIRECT($Q9,TRUE)=$O9),'1. Database - raw'!IG$7:II$494)),"")</f>
        <v/>
      </c>
      <c r="JE9" s="96" t="str">
        <f t="array" aca="1" ref="JE9" ca="1">IFERROR(_xlfn.STDEV.S(IF(('1. Database - raw'!IG$7:II$494&gt;0)*('1. Database - raw'!$AD$7:$AD$494=$A9)*(INDIRECT($Q9,TRUE)=$O9),'1. Database - raw'!IG$7:II$494)),"")</f>
        <v/>
      </c>
      <c r="JF9" s="60" t="str">
        <f t="array" aca="1" ref="JF9" ca="1">IFERROR(IF(COUNT(IF(('1. Database - raw'!IG$7:II$494&gt;0)*('1. Database - raw'!$AD$7:$AD$494=$A9)*(INDIRECT($Q9,TRUE)=$O9),'1. Database - raw'!IG$7:II$494))&gt;0,COUNT(IF(('1. Database - raw'!IG$7:II$494&gt;0)*('1. Database - raw'!$AD$7:$AD$494=$A9)*(INDIRECT($Q9,TRUE)=$O9),'1. Database - raw'!IG$7:II$494)),""),"")</f>
        <v/>
      </c>
      <c r="JG9" s="149">
        <f t="shared" ca="1" si="103"/>
        <v>5.3468000624170902</v>
      </c>
      <c r="JH9" s="150">
        <f t="shared" ca="1" si="104"/>
        <v>11.492801068693383</v>
      </c>
      <c r="JI9" s="150">
        <f t="shared" ca="1" si="105"/>
        <v>7.8389865079254344</v>
      </c>
      <c r="JJ9" s="150">
        <f t="array" aca="1" ref="JJ9" ca="1">IFERROR(AVERAGE(IF(('1. Database - raw'!IM$7:IO$494&gt;0)*('1. Database - raw'!$AD$7:$AD$494=$A9)*(INDIRECT($Q9,TRUE)=$O9),'1. Database - raw'!IM$7:IO$494)),"")</f>
        <v>8.65</v>
      </c>
      <c r="JK9" s="279">
        <f t="array" aca="1" ref="JK9" ca="1">IFERROR(_xlfn.STDEV.S(IF(('1. Database - raw'!IM$7:IO$494&gt;0)*('1. Database - raw'!$AD$7:$AD$494=$A9)*(INDIRECT($Q9,TRUE)=$O9),'1. Database - raw'!IM$7:IO$494)),"")</f>
        <v>4.0352199444392101</v>
      </c>
      <c r="JL9" s="60">
        <f t="array" aca="1" ref="JL9" ca="1">IFERROR(IF(COUNT(IF(('1. Database - raw'!IM$7:IO$494&gt;0)*('1. Database - raw'!$AD$7:$AD$494=$A9)*(INDIRECT($Q9,TRUE)=$O9),'1. Database - raw'!IM$7:IO$494))&gt;0,COUNT(IF(('1. Database - raw'!IM$7:IO$494&gt;0)*('1. Database - raw'!$AD$7:$AD$494=$A9)*(INDIRECT($Q9,TRUE)=$O9),'1. Database - raw'!IM$7:IO$494)),""),"")</f>
        <v>6</v>
      </c>
      <c r="JM9" s="149" t="str">
        <f t="shared" ca="1" si="106"/>
        <v/>
      </c>
      <c r="JN9" s="150" t="str">
        <f t="shared" ca="1" si="107"/>
        <v/>
      </c>
      <c r="JO9" s="150" t="str">
        <f t="shared" ca="1" si="108"/>
        <v/>
      </c>
      <c r="JP9" s="150" t="str">
        <f t="array" aca="1" ref="JP9" ca="1">IFERROR(AVERAGE(IF(('1. Database - raw'!IS$7:IU$494&gt;0)*('1. Database - raw'!$AD$7:$AD$494=$A9)*(INDIRECT($Q9,TRUE)=$O9),'1. Database - raw'!IS$7:IU$494)),"")</f>
        <v/>
      </c>
      <c r="JQ9" s="279" t="str">
        <f t="array" aca="1" ref="JQ9" ca="1">IFERROR(_xlfn.STDEV.S(IF(('1. Database - raw'!IS$7:IU$494&gt;0)*('1. Database - raw'!$AD$7:$AD$494=$A9)*(INDIRECT($Q9,TRUE)=$O9),'1. Database - raw'!IS$7:IU$494)),"")</f>
        <v/>
      </c>
      <c r="JR9" s="60" t="str">
        <f t="array" aca="1" ref="JR9" ca="1">IFERROR(IF(COUNT(IF(('1. Database - raw'!IS$7:IU$494&gt;0)*('1. Database - raw'!$AD$7:$AD$494=$A9)*(INDIRECT($Q9,TRUE)=$O9),'1. Database - raw'!IS$7:IU$494))&gt;0,COUNT(IF(('1. Database - raw'!IS$7:IU$494&gt;0)*('1. Database - raw'!$AD$7:$AD$494=$A9)*(INDIRECT($Q9,TRUE)=$O9),'1. Database - raw'!IS$7:IU$494)),""),"")</f>
        <v/>
      </c>
      <c r="JS9" s="149" t="str">
        <f t="shared" ca="1" si="109"/>
        <v/>
      </c>
      <c r="JT9" s="150" t="str">
        <f t="shared" ca="1" si="110"/>
        <v/>
      </c>
      <c r="JU9" s="150" t="str">
        <f t="shared" ca="1" si="111"/>
        <v/>
      </c>
      <c r="JV9" s="150" t="str">
        <f t="array" aca="1" ref="JV9" ca="1">IFERROR(AVERAGE(IF(('1. Database - raw'!IY$7:JA$494&gt;0)*('1. Database - raw'!$AD$7:$AD$494=$A9)*(INDIRECT($Q9,TRUE)=$O9),'1. Database - raw'!IY$7:JA$494)),"")</f>
        <v/>
      </c>
      <c r="JW9" s="279" t="str">
        <f t="array" aca="1" ref="JW9" ca="1">IFERROR(_xlfn.STDEV.S(IF(('1. Database - raw'!IY$7:JA$494&gt;0)*('1. Database - raw'!$AD$7:$AD$494=$A9)*(INDIRECT($Q9,TRUE)=$O9),'1. Database - raw'!IY$7:JA$494)),"")</f>
        <v/>
      </c>
      <c r="JX9" s="60" t="str">
        <f t="array" aca="1" ref="JX9" ca="1">IFERROR(IF(COUNT(IF(('1. Database - raw'!IY$7:JA$494&gt;0)*('1. Database - raw'!$AD$7:$AD$494=$A9)*(INDIRECT($Q9,TRUE)=$O9),'1. Database - raw'!IY$7:JA$494))&gt;0,COUNT(IF(('1. Database - raw'!IY$7:JA$494&gt;0)*('1. Database - raw'!$AD$7:$AD$494=$A9)*(INDIRECT($Q9,TRUE)=$O9),'1. Database - raw'!IY$7:JA$494)),""),"")</f>
        <v/>
      </c>
      <c r="JY9" s="149" t="str">
        <f t="shared" ca="1" si="112"/>
        <v/>
      </c>
      <c r="JZ9" s="150" t="str">
        <f t="shared" ca="1" si="113"/>
        <v/>
      </c>
      <c r="KA9" s="150" t="str">
        <f t="shared" ca="1" si="114"/>
        <v/>
      </c>
      <c r="KB9" s="150" t="str">
        <f t="array" aca="1" ref="KB9" ca="1">IFERROR(AVERAGE(IF(('1. Database - raw'!JE$7:JG$494&gt;0)*('1. Database - raw'!$AD$7:$AD$494=$A9)*(INDIRECT($Q9,TRUE)=$O9),'1. Database - raw'!JE$7:JG$494)),"")</f>
        <v/>
      </c>
      <c r="KC9" s="279" t="str">
        <f t="array" aca="1" ref="KC9" ca="1">IFERROR(_xlfn.STDEV.S(IF(('1. Database - raw'!JE$7:JG$494&gt;0)*('1. Database - raw'!$AD$7:$AD$494=$A9)*(INDIRECT($Q9,TRUE)=$O9),'1. Database - raw'!JE$7:JG$494)),"")</f>
        <v/>
      </c>
      <c r="KD9" s="60" t="str">
        <f t="array" aca="1" ref="KD9" ca="1">IFERROR(IF(COUNT(IF(('1. Database - raw'!JE$7:JG$494&gt;0)*('1. Database - raw'!$AD$7:$AD$494=$A9)*(INDIRECT($Q9,TRUE)=$O9),'1. Database - raw'!JE$7:JG$494))&gt;0,COUNT(IF(('1. Database - raw'!JE$7:JG$494&gt;0)*('1. Database - raw'!$AD$7:$AD$494=$A9)*(INDIRECT($Q9,TRUE)=$O9),'1. Database - raw'!JE$7:JG$494)),""),"")</f>
        <v/>
      </c>
      <c r="KE9" s="149" t="str">
        <f t="shared" ca="1" si="115"/>
        <v/>
      </c>
      <c r="KF9" s="150" t="str">
        <f t="shared" ca="1" si="116"/>
        <v/>
      </c>
      <c r="KG9" s="150" t="str">
        <f t="shared" ca="1" si="117"/>
        <v/>
      </c>
      <c r="KH9" s="150" t="str">
        <f t="array" aca="1" ref="KH9" ca="1">IFERROR(AVERAGE(IF(('1. Database - raw'!JK$7:JM$494&gt;0)*('1. Database - raw'!$AD$7:$AD$494=$A9)*(INDIRECT($Q9,TRUE)=$O9),'1. Database - raw'!JK$7:JM$494)),"")</f>
        <v/>
      </c>
      <c r="KI9" s="279" t="str">
        <f t="array" aca="1" ref="KI9" ca="1">IFERROR(_xlfn.STDEV.S(IF(('1. Database - raw'!JK$7:JM$494&gt;0)*('1. Database - raw'!$AD$7:$AD$494=$A9)*(INDIRECT($Q9,TRUE)=$O9),'1. Database - raw'!JK$7:JM$494)),"")</f>
        <v/>
      </c>
      <c r="KJ9" s="60" t="str">
        <f t="array" aca="1" ref="KJ9" ca="1">IFERROR(IF(COUNT(IF(('1. Database - raw'!JK$7:JM$494&gt;0)*('1. Database - raw'!$AD$7:$AD$494=$A9)*(INDIRECT($Q9,TRUE)=$O9),'1. Database - raw'!JK$7:JM$494))&gt;0,COUNT(IF(('1. Database - raw'!JK$7:JM$494&gt;0)*('1. Database - raw'!$AD$7:$AD$494=$A9)*(INDIRECT($Q9,TRUE)=$O9),'1. Database - raw'!JK$7:JM$494)),""),"")</f>
        <v/>
      </c>
      <c r="KK9" s="149" t="str">
        <f t="shared" ca="1" si="118"/>
        <v/>
      </c>
      <c r="KL9" s="150" t="str">
        <f t="shared" ca="1" si="119"/>
        <v/>
      </c>
      <c r="KM9" s="150" t="str">
        <f t="shared" ca="1" si="120"/>
        <v/>
      </c>
      <c r="KN9" s="150" t="str">
        <f t="array" aca="1" ref="KN9" ca="1">IFERROR(AVERAGE(IF(('1. Database - raw'!JQ$7:JS$494&gt;0)*('1. Database - raw'!$AD$7:$AD$494=$A9)*(INDIRECT($Q9,TRUE)=$O9),'1. Database - raw'!JQ$7:JS$494)),"")</f>
        <v/>
      </c>
      <c r="KO9" s="279" t="str">
        <f t="array" aca="1" ref="KO9" ca="1">IFERROR(_xlfn.STDEV.S(IF(('1. Database - raw'!JQ$7:JS$494&gt;0)*('1. Database - raw'!$AD$7:$AD$494=$A9)*(INDIRECT($Q9,TRUE)=$O9),'1. Database - raw'!JQ$7:JS$494)),"")</f>
        <v/>
      </c>
      <c r="KP9" s="60" t="str">
        <f t="array" aca="1" ref="KP9" ca="1">IFERROR(IF(COUNT(IF(('1. Database - raw'!JQ$7:JS$494&gt;0)*('1. Database - raw'!$AD$7:$AD$494=$A9)*(INDIRECT($Q9,TRUE)=$O9),'1. Database - raw'!JQ$7:JS$494))&gt;0,COUNT(IF(('1. Database - raw'!JQ$7:JS$494&gt;0)*('1. Database - raw'!$AD$7:$AD$494=$A9)*(INDIRECT($Q9,TRUE)=$O9),'1. Database - raw'!JQ$7:JS$494)),""),"")</f>
        <v/>
      </c>
      <c r="KQ9" s="149" t="str">
        <f t="shared" ca="1" si="121"/>
        <v/>
      </c>
      <c r="KR9" s="150" t="str">
        <f t="shared" ca="1" si="122"/>
        <v/>
      </c>
      <c r="KS9" s="150" t="str">
        <f t="shared" ca="1" si="123"/>
        <v/>
      </c>
      <c r="KT9" s="150" t="str">
        <f t="array" aca="1" ref="KT9" ca="1">IFERROR(AVERAGE(IF(('1. Database - raw'!JW$7:JY$494&gt;0)*('1. Database - raw'!$AD$7:$AD$494=$A9)*(INDIRECT($Q9,TRUE)=$O9),'1. Database - raw'!JW$7:JY$494)),"")</f>
        <v/>
      </c>
      <c r="KU9" s="279" t="str">
        <f t="array" aca="1" ref="KU9" ca="1">IFERROR(_xlfn.STDEV.S(IF(('1. Database - raw'!JW$7:JY$494&gt;0)*('1. Database - raw'!$AD$7:$AD$494=$A9)*(INDIRECT($Q9,TRUE)=$O9),'1. Database - raw'!JW$7:JY$494)),"")</f>
        <v/>
      </c>
      <c r="KV9" s="60" t="str">
        <f t="array" aca="1" ref="KV9" ca="1">IFERROR(IF(COUNT(IF(('1. Database - raw'!JW$7:JY$494&gt;0)*('1. Database - raw'!$AD$7:$AD$494=$A9)*(INDIRECT($Q9,TRUE)=$O9),'1. Database - raw'!JW$7:JY$494))&gt;0,COUNT(IF(('1. Database - raw'!JW$7:JY$494&gt;0)*('1. Database - raw'!$AD$7:$AD$494=$A9)*(INDIRECT($Q9,TRUE)=$O9),'1. Database - raw'!JW$7:JY$494)),""),"")</f>
        <v/>
      </c>
      <c r="KW9" s="149" t="str">
        <f t="shared" ca="1" si="124"/>
        <v/>
      </c>
      <c r="KX9" s="150" t="str">
        <f t="shared" ca="1" si="125"/>
        <v/>
      </c>
      <c r="KY9" s="150" t="str">
        <f t="shared" ca="1" si="126"/>
        <v/>
      </c>
      <c r="KZ9" s="150" t="str">
        <f t="array" aca="1" ref="KZ9" ca="1">IFERROR(AVERAGE(IF(('1. Database - raw'!KC$7:KE$494&gt;0)*('1. Database - raw'!$AD$7:$AD$494=$A9)*(INDIRECT($Q9,TRUE)=$O9),'1. Database - raw'!KC$7:KE$494)),"")</f>
        <v/>
      </c>
      <c r="LA9" s="279" t="str">
        <f t="array" aca="1" ref="LA9" ca="1">IFERROR(_xlfn.STDEV.S(IF(('1. Database - raw'!KC$7:KE$494&gt;0)*('1. Database - raw'!$AD$7:$AD$494=$A9)*(INDIRECT($Q9,TRUE)=$O9),'1. Database - raw'!KC$7:KE$494)),"")</f>
        <v/>
      </c>
      <c r="LB9" s="60" t="str">
        <f t="array" aca="1" ref="LB9" ca="1">IFERROR(IF(COUNT(IF(('1. Database - raw'!KC$7:KE$494&gt;0)*('1. Database - raw'!$AD$7:$AD$494=$A9)*(INDIRECT($Q9,TRUE)=$O9),'1. Database - raw'!KC$7:KE$494))&gt;0,COUNT(IF(('1. Database - raw'!KC$7:KE$494&gt;0)*('1. Database - raw'!$AD$7:$AD$494=$A9)*(INDIRECT($Q9,TRUE)=$O9),'1. Database - raw'!KC$7:KE$494)),""),"")</f>
        <v/>
      </c>
      <c r="LC9" s="149" t="str">
        <f t="shared" ca="1" si="127"/>
        <v/>
      </c>
      <c r="LD9" s="150" t="str">
        <f t="shared" ca="1" si="128"/>
        <v/>
      </c>
      <c r="LE9" s="150" t="str">
        <f t="shared" ca="1" si="129"/>
        <v/>
      </c>
      <c r="LF9" s="150" t="str">
        <f t="array" aca="1" ref="LF9" ca="1">IFERROR(AVERAGE(IF(('1. Database - raw'!KI$7:KK$494&gt;0)*('1. Database - raw'!$AD$7:$AD$494=$A9)*(INDIRECT($Q9,TRUE)=$O9),'1. Database - raw'!KI$7:KK$494)),"")</f>
        <v/>
      </c>
      <c r="LG9" s="279" t="str">
        <f t="array" aca="1" ref="LG9" ca="1">IFERROR(_xlfn.STDEV.S(IF(('1. Database - raw'!KI$7:KK$494&gt;0)*('1. Database - raw'!$AD$7:$AD$494=$A9)*(INDIRECT($Q9,TRUE)=$O9),'1. Database - raw'!KI$7:KK$494)),"")</f>
        <v/>
      </c>
      <c r="LH9" s="60" t="str">
        <f t="array" aca="1" ref="LH9" ca="1">IFERROR(IF(COUNT(IF(('1. Database - raw'!KI$7:KK$494&gt;0)*('1. Database - raw'!$AD$7:$AD$494=$A9)*(INDIRECT($Q9,TRUE)=$O9),'1. Database - raw'!KI$7:KK$494))&gt;0,COUNT(IF(('1. Database - raw'!KI$7:KK$494&gt;0)*('1. Database - raw'!$AD$7:$AD$494=$A9)*(INDIRECT($Q9,TRUE)=$O9),'1. Database - raw'!KI$7:KK$494)),""),"")</f>
        <v/>
      </c>
      <c r="LI9" s="149">
        <f t="shared" ca="1" si="169"/>
        <v>0.17638760945083645</v>
      </c>
      <c r="LJ9" s="150">
        <f t="shared" ca="1" si="170"/>
        <v>7.0985668468408596</v>
      </c>
      <c r="LK9" s="150">
        <f t="shared" ca="1" si="171"/>
        <v>1.1189724020909637</v>
      </c>
      <c r="LL9" s="150">
        <f t="array" aca="1" ref="LL9" ca="1">IFERROR(AVERAGE(IF(('1. Database - raw'!KO$7:KQ$494&gt;0)*('1. Database - raw'!$AD$7:$AD$494=$A9)*(INDIRECT($Q9,TRUE)=$O9),'1. Database - raw'!KO$7:KQ$494)),"")</f>
        <v>1.8</v>
      </c>
      <c r="LM9" s="279">
        <f t="array" aca="1" ref="LM9" ca="1">IFERROR(_xlfn.STDEV.S(IF(('1. Database - raw'!KO$7:KQ$494&gt;0)*('1. Database - raw'!$AD$7:$AD$494=$A9)*(INDIRECT($Q9,TRUE)=$O9),'1. Database - raw'!KO$7:KQ$494)),"")</f>
        <v>2.2680388003735739</v>
      </c>
      <c r="LN9" s="60">
        <f t="array" aca="1" ref="LN9" ca="1">IFERROR(IF(COUNT(IF(('1. Database - raw'!KO$7:KQ$494&gt;0)*('1. Database - raw'!$AD$7:$AD$494=$A9)*(INDIRECT($Q9,TRUE)=$O9),'1. Database - raw'!KO$7:KQ$494))&gt;0,COUNT(IF(('1. Database - raw'!KO$7:KQ$494&gt;0)*('1. Database - raw'!$AD$7:$AD$494=$A9)*(INDIRECT($Q9,TRUE)=$O9),'1. Database - raw'!KO$7:KQ$494)),""),"")</f>
        <v>6</v>
      </c>
      <c r="LO9" s="149" t="str">
        <f t="shared" ca="1" si="130"/>
        <v/>
      </c>
      <c r="LP9" s="150" t="str">
        <f t="shared" ca="1" si="131"/>
        <v/>
      </c>
      <c r="LQ9" s="150" t="str">
        <f t="shared" ca="1" si="132"/>
        <v/>
      </c>
      <c r="LR9" s="150">
        <f t="array" aca="1" ref="LR9" ca="1">IFERROR(AVERAGE(IF(('1. Database - raw'!KU$7:KW$494&gt;0)*('1. Database - raw'!$AD$7:$AD$494=$A9)*(INDIRECT($Q9,TRUE)=$O9),'1. Database - raw'!KU$7:KW$494)),"")</f>
        <v>1.1000000000000001</v>
      </c>
      <c r="LS9" s="279" t="str">
        <f t="array" aca="1" ref="LS9" ca="1">IFERROR(_xlfn.STDEV.S(IF(('1. Database - raw'!KU$7:KW$494&gt;0)*('1. Database - raw'!$AD$7:$AD$494=$A9)*(INDIRECT($Q9,TRUE)=$O9),'1. Database - raw'!KU$7:KW$494)),"")</f>
        <v/>
      </c>
      <c r="LT9" s="60">
        <f t="array" aca="1" ref="LT9" ca="1">IFERROR(IF(COUNT(IF(('1. Database - raw'!KU$7:KW$494&gt;0)*('1. Database - raw'!$AD$7:$AD$494=$A9)*(INDIRECT($Q9,TRUE)=$O9),'1. Database - raw'!KU$7:KW$494))&gt;0,COUNT(IF(('1. Database - raw'!KU$7:KW$494&gt;0)*('1. Database - raw'!$AD$7:$AD$494=$A9)*(INDIRECT($Q9,TRUE)=$O9),'1. Database - raw'!KU$7:KW$494)),""),"")</f>
        <v>1</v>
      </c>
      <c r="LU9" s="149" t="str">
        <f t="shared" ca="1" si="133"/>
        <v/>
      </c>
      <c r="LV9" s="150" t="str">
        <f t="shared" ca="1" si="134"/>
        <v/>
      </c>
      <c r="LW9" s="150" t="str">
        <f t="shared" ca="1" si="135"/>
        <v/>
      </c>
      <c r="LX9" s="150" t="str">
        <f t="array" aca="1" ref="LX9" ca="1">IFERROR(AVERAGE(IF(('1. Database - raw'!LA$7:LC$494&gt;0)*('1. Database - raw'!$AD$7:$AD$494=$A9)*(INDIRECT($Q9,TRUE)=$O9),'1. Database - raw'!LA$7:LC$494)),"")</f>
        <v/>
      </c>
      <c r="LY9" s="279" t="str">
        <f t="array" aca="1" ref="LY9" ca="1">IFERROR(_xlfn.STDEV.S(IF(('1. Database - raw'!LA$7:LC$494&gt;0)*('1. Database - raw'!$AD$7:$AD$494=$A9)*(INDIRECT($Q9,TRUE)=$O9),'1. Database - raw'!LA$7:LC$494)),"")</f>
        <v/>
      </c>
      <c r="LZ9" s="60" t="str">
        <f t="array" aca="1" ref="LZ9" ca="1">IFERROR(IF(COUNT(IF(('1. Database - raw'!LA$7:LC$494&gt;0)*('1. Database - raw'!$AD$7:$AD$494=$A9)*(INDIRECT($Q9,TRUE)=$O9),'1. Database - raw'!LA$7:LC$494))&gt;0,COUNT(IF(('1. Database - raw'!LA$7:LC$494&gt;0)*('1. Database - raw'!$AD$7:$AD$494=$A9)*(INDIRECT($Q9,TRUE)=$O9),'1. Database - raw'!LA$7:LC$494)),""),"")</f>
        <v/>
      </c>
      <c r="MA9" s="149" t="str">
        <f t="shared" ca="1" si="136"/>
        <v/>
      </c>
      <c r="MB9" s="150" t="str">
        <f t="shared" ca="1" si="137"/>
        <v/>
      </c>
      <c r="MC9" s="150" t="str">
        <f t="shared" ca="1" si="138"/>
        <v/>
      </c>
      <c r="MD9" s="150" t="str">
        <f t="array" aca="1" ref="MD9" ca="1">IFERROR(AVERAGE(IF(('1. Database - raw'!LG$7:LI$494&gt;0)*('1. Database - raw'!$AD$7:$AD$494=$A9)*(INDIRECT($Q9,TRUE)=$O9),'1. Database - raw'!LG$7:LI$494)),"")</f>
        <v/>
      </c>
      <c r="ME9" s="279" t="str">
        <f t="array" aca="1" ref="ME9" ca="1">IFERROR(_xlfn.STDEV.S(IF(('1. Database - raw'!LG$7:LI$494&gt;0)*('1. Database - raw'!$AD$7:$AD$494=$A9)*(INDIRECT($Q9,TRUE)=$O9),'1. Database - raw'!LG$7:LI$494)),"")</f>
        <v/>
      </c>
      <c r="MF9" s="60" t="str">
        <f t="array" aca="1" ref="MF9" ca="1">IFERROR(IF(COUNT(IF(('1. Database - raw'!LG$7:LI$494&gt;0)*('1. Database - raw'!$AD$7:$AD$494=$A9)*(INDIRECT($Q9,TRUE)=$O9),'1. Database - raw'!LG$7:LI$494))&gt;0,COUNT(IF(('1. Database - raw'!LG$7:LI$494&gt;0)*('1. Database - raw'!$AD$7:$AD$494=$A9)*(INDIRECT($Q9,TRUE)=$O9),'1. Database - raw'!LG$7:LI$494)),""),"")</f>
        <v/>
      </c>
      <c r="MG9" s="149" t="str">
        <f t="shared" ca="1" si="139"/>
        <v/>
      </c>
      <c r="MH9" s="150" t="str">
        <f t="shared" ca="1" si="140"/>
        <v/>
      </c>
      <c r="MI9" s="150" t="str">
        <f t="shared" ca="1" si="141"/>
        <v/>
      </c>
      <c r="MJ9" s="150" t="str">
        <f t="array" aca="1" ref="MJ9" ca="1">IFERROR(AVERAGE(IF(('1. Database - raw'!LM$7:LO$494&gt;0)*('1. Database - raw'!$AD$7:$AD$494=$A9)*(INDIRECT($Q9,TRUE)=$O9),'1. Database - raw'!LM$7:LO$494)),"")</f>
        <v/>
      </c>
      <c r="MK9" s="279" t="str">
        <f t="array" aca="1" ref="MK9" ca="1">IFERROR(_xlfn.STDEV.S(IF(('1. Database - raw'!LM$7:LO$494&gt;0)*('1. Database - raw'!$AD$7:$AD$494=$A9)*(INDIRECT($Q9,TRUE)=$O9),'1. Database - raw'!LM$7:LO$494)),"")</f>
        <v/>
      </c>
      <c r="ML9" s="60" t="str">
        <f t="array" aca="1" ref="ML9" ca="1">IFERROR(IF(COUNT(IF(('1. Database - raw'!LM$7:LO$494&gt;0)*('1. Database - raw'!$AD$7:$AD$494=$A9)*(INDIRECT($Q9,TRUE)=$O9),'1. Database - raw'!LM$7:LO$494))&gt;0,COUNT(IF(('1. Database - raw'!LM$7:LO$494&gt;0)*('1. Database - raw'!$AD$7:$AD$494=$A9)*(INDIRECT($Q9,TRUE)=$O9),'1. Database - raw'!LM$7:LO$494)),""),"")</f>
        <v/>
      </c>
      <c r="MM9" s="149">
        <f t="shared" ca="1" si="142"/>
        <v>0.20987311241441636</v>
      </c>
      <c r="MN9" s="150">
        <f t="shared" ca="1" si="143"/>
        <v>0.95419743835715087</v>
      </c>
      <c r="MO9" s="150">
        <f t="shared" ca="1" si="144"/>
        <v>0.44750462147991105</v>
      </c>
      <c r="MP9" s="150">
        <f t="array" aca="1" ref="MP9" ca="1">IFERROR(AVERAGE(IF(('1. Database - raw'!LS$7:LU$494&gt;0)*('1. Database - raw'!$AD$7:$AD$494=$A9)*(INDIRECT($Q9,TRUE)=$O9),'1. Database - raw'!LS$7:LU$494)),"")</f>
        <v>0.54</v>
      </c>
      <c r="MQ9" s="279">
        <f t="array" aca="1" ref="MQ9" ca="1">IFERROR(_xlfn.STDEV.S(IF(('1. Database - raw'!LS$7:LU$494&gt;0)*('1. Database - raw'!$AD$7:$AD$494=$A9)*(INDIRECT($Q9,TRUE)=$O9),'1. Database - raw'!LS$7:LU$494)),"")</f>
        <v>0.36469165057620939</v>
      </c>
      <c r="MR9" s="60">
        <f t="array" aca="1" ref="MR9" ca="1">IFERROR(IF(COUNT(IF(('1. Database - raw'!LS$7:LU$494&gt;0)*('1. Database - raw'!$AD$7:$AD$494=$A9)*(INDIRECT($Q9,TRUE)=$O9),'1. Database - raw'!LS$7:LU$494))&gt;0,COUNT(IF(('1. Database - raw'!LS$7:LU$494&gt;0)*('1. Database - raw'!$AD$7:$AD$494=$A9)*(INDIRECT($Q9,TRUE)=$O9),'1. Database - raw'!LS$7:LU$494)),""),"")</f>
        <v>5</v>
      </c>
      <c r="MS9" s="149" t="str">
        <f t="shared" ca="1" si="145"/>
        <v/>
      </c>
      <c r="MT9" s="150" t="str">
        <f t="shared" ca="1" si="146"/>
        <v/>
      </c>
      <c r="MU9" s="150" t="str">
        <f t="shared" ca="1" si="147"/>
        <v/>
      </c>
      <c r="MV9" s="150" t="str">
        <f t="array" aca="1" ref="MV9" ca="1">IFERROR(AVERAGE(IF(('1. Database - raw'!LY$7:MA$494&gt;0)*('1. Database - raw'!$AD$7:$AD$494=$A9)*(INDIRECT($Q9,TRUE)=$O9),'1. Database - raw'!LY$7:MA$494)),"")</f>
        <v/>
      </c>
      <c r="MW9" s="279" t="str">
        <f t="array" aca="1" ref="MW9" ca="1">IFERROR(_xlfn.STDEV.S(IF(('1. Database - raw'!LY$7:MA$494&gt;0)*('1. Database - raw'!$AD$7:$AD$494=$A9)*(INDIRECT($Q9,TRUE)=$O9),'1. Database - raw'!LY$7:MA$494)),"")</f>
        <v/>
      </c>
      <c r="MX9" s="60" t="str">
        <f t="array" aca="1" ref="MX9" ca="1">IFERROR(IF(COUNT(IF(('1. Database - raw'!LY$7:MA$494&gt;0)*('1. Database - raw'!$AD$7:$AD$494=$A9)*(INDIRECT($Q9,TRUE)=$O9),'1. Database - raw'!LY$7:MA$494))&gt;0,COUNT(IF(('1. Database - raw'!LY$7:MA$494&gt;0)*('1. Database - raw'!$AD$7:$AD$494=$A9)*(INDIRECT($Q9,TRUE)=$O9),'1. Database - raw'!LY$7:MA$494)),""),"")</f>
        <v/>
      </c>
      <c r="MY9" s="149" t="str">
        <f t="shared" ca="1" si="148"/>
        <v/>
      </c>
      <c r="MZ9" s="150" t="str">
        <f t="shared" ca="1" si="149"/>
        <v/>
      </c>
      <c r="NA9" s="150" t="str">
        <f t="shared" ca="1" si="150"/>
        <v/>
      </c>
      <c r="NB9" s="150" t="str">
        <f t="array" aca="1" ref="NB9" ca="1">IFERROR(AVERAGE(IF(('1. Database - raw'!ME$7:MG$494&gt;0)*('1. Database - raw'!$AD$7:$AD$494=$A9)*(INDIRECT($Q9,TRUE)=$O9),'1. Database - raw'!ME$7:MG$494)),"")</f>
        <v/>
      </c>
      <c r="NC9" s="279" t="str">
        <f t="array" aca="1" ref="NC9" ca="1">IFERROR(_xlfn.STDEV.S(IF(('1. Database - raw'!ME$7:MG$494&gt;0)*('1. Database - raw'!$AD$7:$AD$494=$A9)*(INDIRECT($Q9,TRUE)=$O9),'1. Database - raw'!ME$7:MG$494)),"")</f>
        <v/>
      </c>
      <c r="ND9" s="60" t="str">
        <f t="array" aca="1" ref="ND9" ca="1">IFERROR(IF(COUNT(IF(('1. Database - raw'!ME$7:MG$494&gt;0)*('1. Database - raw'!$AD$7:$AD$494=$A9)*(INDIRECT($Q9,TRUE)=$O9),'1. Database - raw'!ME$7:MG$494))&gt;0,COUNT(IF(('1. Database - raw'!ME$7:MG$494&gt;0)*('1. Database - raw'!$AD$7:$AD$494=$A9)*(INDIRECT($Q9,TRUE)=$O9),'1. Database - raw'!ME$7:MG$494)),""),"")</f>
        <v/>
      </c>
      <c r="NE9" s="149" t="str">
        <f t="shared" ca="1" si="151"/>
        <v/>
      </c>
      <c r="NF9" s="150" t="str">
        <f t="shared" ca="1" si="152"/>
        <v/>
      </c>
      <c r="NG9" s="150" t="str">
        <f t="shared" ca="1" si="153"/>
        <v/>
      </c>
      <c r="NH9" s="150" t="str">
        <f t="array" aca="1" ref="NH9" ca="1">IFERROR(AVERAGE(IF(('1. Database - raw'!MK$7:MM$494&gt;0)*('1. Database - raw'!$AD$7:$AD$494=$A9)*(INDIRECT($Q9,TRUE)=$O9),'1. Database - raw'!MK$7:MM$494)),"")</f>
        <v/>
      </c>
      <c r="NI9" s="279" t="str">
        <f t="array" aca="1" ref="NI9" ca="1">IFERROR(_xlfn.STDEV.S(IF(('1. Database - raw'!MK$7:MM$494&gt;0)*('1. Database - raw'!$AD$7:$AD$494=$A9)*(INDIRECT($Q9,TRUE)=$O9),'1. Database - raw'!MK$7:MM$494)),"")</f>
        <v/>
      </c>
      <c r="NJ9" s="60" t="str">
        <f t="array" aca="1" ref="NJ9" ca="1">IFERROR(IF(COUNT(IF(('1. Database - raw'!MK$7:MM$494&gt;0)*('1. Database - raw'!$AD$7:$AD$494=$A9)*(INDIRECT($Q9,TRUE)=$O9),'1. Database - raw'!MK$7:MM$494))&gt;0,COUNT(IF(('1. Database - raw'!MK$7:MM$494&gt;0)*('1. Database - raw'!$AD$7:$AD$494=$A9)*(INDIRECT($Q9,TRUE)=$O9),'1. Database - raw'!MK$7:MM$494)),""),"")</f>
        <v/>
      </c>
      <c r="NK9" s="149" t="str">
        <f t="shared" ca="1" si="154"/>
        <v/>
      </c>
      <c r="NL9" s="150" t="str">
        <f t="shared" ca="1" si="155"/>
        <v/>
      </c>
      <c r="NM9" s="150" t="str">
        <f t="shared" ca="1" si="156"/>
        <v/>
      </c>
      <c r="NN9" s="150" t="str">
        <f t="array" aca="1" ref="NN9" ca="1">IFERROR(AVERAGE(IF(('1. Database - raw'!MQ$7:MS$494&gt;0)*('1. Database - raw'!$AD$7:$AD$494=$A9)*(INDIRECT($Q9,TRUE)=$O9),'1. Database - raw'!MQ$7:MS$494)),"")</f>
        <v/>
      </c>
      <c r="NO9" s="279" t="str">
        <f t="array" aca="1" ref="NO9" ca="1">IFERROR(_xlfn.STDEV.S(IF(('1. Database - raw'!MQ$7:MS$494&gt;0)*('1. Database - raw'!$AD$7:$AD$494=$A9)*(INDIRECT($Q9,TRUE)=$O9),'1. Database - raw'!MQ$7:MS$494)),"")</f>
        <v/>
      </c>
      <c r="NP9" s="60" t="str">
        <f t="array" aca="1" ref="NP9" ca="1">IFERROR(IF(COUNT(IF(('1. Database - raw'!MQ$7:MS$494&gt;0)*('1. Database - raw'!$AD$7:$AD$494=$A9)*(INDIRECT($Q9,TRUE)=$O9),'1. Database - raw'!MQ$7:MS$494))&gt;0,COUNT(IF(('1. Database - raw'!MQ$7:MS$494&gt;0)*('1. Database - raw'!$AD$7:$AD$494=$A9)*(INDIRECT($Q9,TRUE)=$O9),'1. Database - raw'!MQ$7:MS$494)),""),"")</f>
        <v/>
      </c>
      <c r="NQ9" s="149">
        <f t="shared" ca="1" si="157"/>
        <v>1.7123805560888352</v>
      </c>
      <c r="NR9" s="150">
        <f t="shared" ca="1" si="158"/>
        <v>2.0727070337159414</v>
      </c>
      <c r="NS9" s="150">
        <f t="shared" ca="1" si="159"/>
        <v>1.8839488376821023</v>
      </c>
      <c r="NT9" s="150">
        <f t="array" aca="1" ref="NT9" ca="1">IFERROR(AVERAGE(IF(('1. Database - raw'!MW$7:MY$494&gt;0)*('1. Database - raw'!$AD$7:$AD$494=$A9)*(INDIRECT($Q9,TRUE)=$O9),'1. Database - raw'!MW$7:MY$494)),"")</f>
        <v>1.9357142857142862</v>
      </c>
      <c r="NU9" s="279">
        <f t="array" aca="1" ref="NU9" ca="1">IFERROR(_xlfn.STDEV.S(IF(('1. Database - raw'!MW$7:MY$494&gt;0)*('1. Database - raw'!$AD$7:$AD$494=$A9)*(INDIRECT($Q9,TRUE)=$O9),'1. Database - raw'!MW$7:MY$494)),"")</f>
        <v>0.45688265427811747</v>
      </c>
      <c r="NV9" s="60">
        <f t="array" aca="1" ref="NV9" ca="1">IFERROR(IF(COUNT(IF(('1. Database - raw'!MW$7:MY$494&gt;0)*('1. Database - raw'!$AD$7:$AD$494=$A9)*(INDIRECT($Q9,TRUE)=$O9),'1. Database - raw'!MW$7:MY$494))&gt;0,COUNT(IF(('1. Database - raw'!MW$7:MY$494&gt;0)*('1. Database - raw'!$AD$7:$AD$494=$A9)*(INDIRECT($Q9,TRUE)=$O9),'1. Database - raw'!MW$7:MY$494)),""),"")</f>
        <v>14</v>
      </c>
      <c r="NW9" s="149" t="str">
        <f t="shared" ca="1" si="160"/>
        <v/>
      </c>
      <c r="NX9" s="150" t="str">
        <f t="shared" ca="1" si="161"/>
        <v/>
      </c>
      <c r="NY9" s="150" t="str">
        <f t="shared" ca="1" si="162"/>
        <v/>
      </c>
      <c r="NZ9" s="150">
        <f t="array" aca="1" ref="NZ9" ca="1">IFERROR(AVERAGE(IF(('1. Database - raw'!NC$7:NE$494&gt;0)*('1. Database - raw'!$AD$7:$AD$494=$A9)*(INDIRECT($Q9,TRUE)=$O9),'1. Database - raw'!NC$7:NE$494)),"")</f>
        <v>1.2</v>
      </c>
      <c r="OA9" s="279" t="str">
        <f t="array" aca="1" ref="OA9" ca="1">IFERROR(_xlfn.STDEV.S(IF(('1. Database - raw'!NC$7:NE$494&gt;0)*('1. Database - raw'!$AD$7:$AD$494=$A9)*(INDIRECT($Q9,TRUE)=$O9),'1. Database - raw'!NC$7:NE$494)),"")</f>
        <v/>
      </c>
      <c r="OB9" s="60">
        <f t="array" aca="1" ref="OB9" ca="1">IFERROR(IF(COUNT(IF(('1. Database - raw'!NC$7:NE$494&gt;0)*('1. Database - raw'!$AD$7:$AD$494=$A9)*(INDIRECT($Q9,TRUE)=$O9),'1. Database - raw'!NC$7:NE$494))&gt;0,COUNT(IF(('1. Database - raw'!NC$7:NE$494&gt;0)*('1. Database - raw'!$AD$7:$AD$494=$A9)*(INDIRECT($Q9,TRUE)=$O9),'1. Database - raw'!NC$7:NE$494)),""),"")</f>
        <v>1</v>
      </c>
      <c r="OC9" s="149" t="str">
        <f t="shared" ca="1" si="163"/>
        <v/>
      </c>
      <c r="OD9" s="150" t="str">
        <f t="shared" ca="1" si="164"/>
        <v/>
      </c>
      <c r="OE9" s="150" t="str">
        <f t="shared" ca="1" si="165"/>
        <v/>
      </c>
      <c r="OF9" s="150" t="str">
        <f t="array" aca="1" ref="OF9" ca="1">IFERROR(AVERAGE(IF(('1. Database - raw'!NI$7:NK$494&gt;0)*('1. Database - raw'!$AD$7:$AD$494=$A9)*(INDIRECT($Q9,TRUE)=$O9),'1. Database - raw'!NI$7:NK$494)),"")</f>
        <v/>
      </c>
      <c r="OG9" s="279" t="str">
        <f t="array" aca="1" ref="OG9" ca="1">IFERROR(_xlfn.STDEV.S(IF(('1. Database - raw'!NI$7:NK$494&gt;0)*('1. Database - raw'!$AD$7:$AD$494=$A9)*(INDIRECT($Q9,TRUE)=$O9),'1. Database - raw'!NI$7:NK$494)),"")</f>
        <v/>
      </c>
      <c r="OH9" s="60" t="str">
        <f t="array" aca="1" ref="OH9" ca="1">IFERROR(IF(COUNT(IF(('1. Database - raw'!NI$7:NK$494&gt;0)*('1. Database - raw'!$AD$7:$AD$494=$A9)*(INDIRECT($Q9,TRUE)=$O9),'1. Database - raw'!NI$7:NK$494))&gt;0,COUNT(IF(('1. Database - raw'!NI$7:NK$494&gt;0)*('1. Database - raw'!$AD$7:$AD$494=$A9)*(INDIRECT($Q9,TRUE)=$O9),'1. Database - raw'!NI$7:NK$494)),""),"")</f>
        <v/>
      </c>
    </row>
    <row r="10" spans="1:398" outlineLevel="1" x14ac:dyDescent="0.25">
      <c r="A10" s="134" t="s">
        <v>553</v>
      </c>
      <c r="B10" s="1330"/>
      <c r="C10" s="24"/>
      <c r="D10" s="23"/>
      <c r="E10" s="23" t="s">
        <v>241</v>
      </c>
      <c r="F10" s="22" t="s">
        <v>16</v>
      </c>
      <c r="G10" s="22" t="s">
        <v>617</v>
      </c>
      <c r="H10" s="22"/>
      <c r="I10" s="22"/>
      <c r="J10" s="22"/>
      <c r="K10" s="22"/>
      <c r="L10" s="22"/>
      <c r="M10" s="22"/>
      <c r="N10" s="41"/>
      <c r="O10" s="171" t="str">
        <f t="array" ref="O10">INDEX(A10:N10,IF(MIN(IF(C10:N10&lt;&gt;"",COLUMN(C10:N10)))&gt;0,MIN(IF(C10:N10&lt;&gt;"",COLUMN(C10:N10))),""))</f>
        <v>Bangladesh</v>
      </c>
      <c r="P10" s="162">
        <f t="shared" si="168"/>
        <v>3</v>
      </c>
      <c r="Q10" s="42" t="str">
        <f ca="1">"'" &amp; $S$4 &amp; "'!" &amp; ADDRESS(ROW('1. Database - raw'!$A$7),MATCH($C$2,'1. Database - raw'!$6:$6,0)+MATCH(O10,$C10:$N10,0)-1,1) &amp; ":" &amp; ADDRESS(LOOKUP(2,1/('1. Database - raw'!A:A&lt;&gt;""),ROW('1. Database - raw'!A:A)),MATCH($C$2,'1. Database - raw'!$6:$6,0)+MATCH(O10,$C10:$N10,0)-1,1)</f>
        <v>'1. Database - raw'!$AG$7:$AG$494</v>
      </c>
      <c r="R10" s="236"/>
      <c r="S10" s="181"/>
      <c r="T10" s="208" t="str">
        <f t="shared" ca="1" si="0"/>
        <v/>
      </c>
      <c r="U10" s="197" t="str">
        <f t="shared" ca="1" si="0"/>
        <v/>
      </c>
      <c r="V10" s="197" t="str">
        <f t="shared" ca="1" si="0"/>
        <v/>
      </c>
      <c r="W10" s="197" t="str">
        <f t="shared" ca="1" si="0"/>
        <v/>
      </c>
      <c r="X10" s="197" t="str">
        <f t="shared" ca="1" si="0"/>
        <v/>
      </c>
      <c r="Y10" s="197" t="str">
        <f t="shared" ca="1" si="0"/>
        <v/>
      </c>
      <c r="Z10" s="197" t="str">
        <f t="shared" ca="1" si="0"/>
        <v/>
      </c>
      <c r="AA10" s="197" t="str">
        <f t="shared" ca="1" si="0"/>
        <v/>
      </c>
      <c r="AB10" s="197" t="str">
        <f t="shared" ca="1" si="0"/>
        <v/>
      </c>
      <c r="AC10" s="197" t="str">
        <f t="shared" ca="1" si="0"/>
        <v/>
      </c>
      <c r="AD10" s="197" t="str">
        <f t="shared" ca="1" si="1"/>
        <v/>
      </c>
      <c r="AE10" s="197" t="str">
        <f t="shared" ca="1" si="1"/>
        <v/>
      </c>
      <c r="AF10" s="197" t="str">
        <f t="shared" ca="1" si="1"/>
        <v/>
      </c>
      <c r="AG10" s="197" t="str">
        <f t="shared" ca="1" si="1"/>
        <v/>
      </c>
      <c r="AH10" s="197" t="str">
        <f t="shared" ca="1" si="1"/>
        <v/>
      </c>
      <c r="AI10" s="197" t="str">
        <f t="shared" ca="1" si="1"/>
        <v/>
      </c>
      <c r="AJ10" s="197" t="str">
        <f t="shared" ca="1" si="1"/>
        <v/>
      </c>
      <c r="AK10" s="197" t="str">
        <f t="shared" ca="1" si="1"/>
        <v/>
      </c>
      <c r="AL10" s="197" t="str">
        <f t="shared" ca="1" si="1"/>
        <v/>
      </c>
      <c r="AM10" s="209" t="str">
        <f t="shared" ca="1" si="1"/>
        <v/>
      </c>
      <c r="AN10" s="189"/>
      <c r="AO10" s="189"/>
      <c r="AP10" s="189"/>
      <c r="AQ10" s="189"/>
      <c r="AR10" s="189"/>
      <c r="AS10" s="189"/>
      <c r="AT10" s="189"/>
      <c r="AU10" s="189"/>
      <c r="AV10" s="189"/>
      <c r="AW10" s="189"/>
      <c r="AX10" s="189"/>
      <c r="AY10" s="189"/>
      <c r="AZ10" s="189"/>
      <c r="BA10" s="189"/>
      <c r="BB10" s="189"/>
      <c r="BC10" s="189"/>
      <c r="BD10" s="237">
        <f ca="1">IFERROR(VLOOKUP(F10,$O$88:$T$94,6,FALSE)*VLOOKUP(G10,$O$88:$T$94,6,FALSE),"")</f>
        <v>1.072856103151264</v>
      </c>
      <c r="BE10" s="237">
        <f ca="1">IFERROR(BD10*$BS$5,"")</f>
        <v>95.625586922643777</v>
      </c>
      <c r="BF10" s="237">
        <f t="shared" ref="BF10:BF87" ca="1" si="175">BS10</f>
        <v>93.051575066113173</v>
      </c>
      <c r="BG10" s="247">
        <f t="shared" ref="BG10:BG87" ca="1" si="176">IFERROR((BE10-BF10)/BF10,"")</f>
        <v>2.7662206198033373E-2</v>
      </c>
      <c r="BH10" s="293"/>
      <c r="BI10" s="532" t="str">
        <f t="shared" ca="1" si="166"/>
        <v/>
      </c>
      <c r="BJ10" s="557" t="str">
        <f t="shared" ca="1" si="2"/>
        <v/>
      </c>
      <c r="BK10" s="557" t="str">
        <f t="shared" ca="1" si="3"/>
        <v/>
      </c>
      <c r="BL10" s="557" t="str">
        <f t="shared" ca="1" si="167"/>
        <v/>
      </c>
      <c r="BM10" s="557" t="str">
        <f t="shared" ca="1" si="4"/>
        <v/>
      </c>
      <c r="BN10" s="557" t="str">
        <f t="shared" ca="1" si="5"/>
        <v/>
      </c>
      <c r="BO10" s="253"/>
      <c r="BP10" s="171" t="str">
        <f t="shared" si="6"/>
        <v>Bangladesh</v>
      </c>
      <c r="BQ10" s="14">
        <f t="shared" ca="1" si="172"/>
        <v>92.980575884128484</v>
      </c>
      <c r="BR10" s="19">
        <f t="shared" ca="1" si="173"/>
        <v>93.122628462473216</v>
      </c>
      <c r="BS10" s="19">
        <f t="shared" ca="1" si="174"/>
        <v>93.051575066113173</v>
      </c>
      <c r="BT10" s="19">
        <f t="array" aca="1" ref="BT10" ca="1">IFERROR(AVERAGE(IF(('1. Database - raw'!AW$7:AY$494&gt;0)*('1. Database - raw'!$AD$7:$AD$494=$A10)*('1. Database - raw'!$AP$7:$AP$494&lt;&gt;Dropdown!$AM$11)*(INDIRECT($Q10,TRUE)=$O10),'1. Database - raw'!AW$7:AY$494)),"")</f>
        <v>93.066666666666663</v>
      </c>
      <c r="BU10" s="33">
        <f t="array" aca="1" ref="BU10" ca="1">IFERROR(_xlfn.STDEV.S(IF(('1. Database - raw'!AW$7:AY$494&gt;0)*('1. Database - raw'!$AD$7:$AD$494=$A10)*('1. Database - raw'!$AP$7:$AP$494&lt;&gt;Dropdown!$AM$11)*(INDIRECT($Q10,TRUE)=$O10),'1. Database - raw'!AW$7:AY$494)),"")</f>
        <v>1.6762259195386913</v>
      </c>
      <c r="BV10" s="15">
        <f t="array" aca="1" ref="BV10" ca="1">IFERROR(IF(COUNT(IF(('1. Database - raw'!AW$7:AY$494&gt;0)*('1. Database - raw'!$AD$7:$AD$494=$A10)*('1. Database - raw'!$AP$7:$AP$494&lt;&gt;Dropdown!$AM$11)*(INDIRECT($Q10,TRUE)=$O10),'1. Database - raw'!AW$7:AY$494))&gt;0,COUNT(IF(('1. Database - raw'!AW$7:AY$494&gt;0)*('1. Database - raw'!$AD$7:$AD$494=$A10)*('1. Database - raw'!$AP$7:$AP$494&lt;&gt;Dropdown!$AM$11)*(INDIRECT($Q10,TRUE)=$O10),'1. Database - raw'!AW$7:AY$494)),""),"")</f>
        <v>3</v>
      </c>
      <c r="BW10" s="14" t="str">
        <f t="shared" ca="1" si="7"/>
        <v/>
      </c>
      <c r="BX10" s="19" t="str">
        <f t="shared" ca="1" si="8"/>
        <v/>
      </c>
      <c r="BY10" s="19" t="str">
        <f t="shared" ca="1" si="9"/>
        <v/>
      </c>
      <c r="BZ10" s="19" t="str">
        <f t="array" aca="1" ref="BZ10" ca="1">IFERROR(AVERAGE(IF(('1. Database - raw'!BC$7:BE$494&gt;0)*('1. Database - raw'!$AD$7:$AD$494=$A10)*('1. Database - raw'!$AP$7:$AP$494&lt;&gt;Dropdown!$AM$11)*(INDIRECT($Q10,TRUE)=$O10),'1. Database - raw'!BC$7:BE$494)),"")</f>
        <v/>
      </c>
      <c r="CA10" s="33" t="str">
        <f t="array" aca="1" ref="CA10" ca="1">IFERROR(_xlfn.STDEV.S(IF(('1. Database - raw'!BC$7:BE$494&gt;0)*('1. Database - raw'!$AD$7:$AD$494=$A10)*('1. Database - raw'!$AP$7:$AP$494&lt;&gt;Dropdown!$AM$11)*(INDIRECT($Q10,TRUE)=$O10),'1. Database - raw'!BC$7:BE$494)),"")</f>
        <v/>
      </c>
      <c r="CB10" s="15" t="str">
        <f t="array" aca="1" ref="CB10" ca="1">IFERROR(IF(COUNT(IF(('1. Database - raw'!BC$7:BE$494&gt;0)*('1. Database - raw'!$AD$7:$AD$494=$A10)*('1. Database - raw'!$AP$7:$AP$494&lt;&gt;Dropdown!$AM$11)*(INDIRECT($Q10,TRUE)=$O10),'1. Database - raw'!BC$7:BE$494))&gt;0,COUNT(IF(('1. Database - raw'!BC$7:BE$494&gt;0)*('1. Database - raw'!$AD$7:$AD$494=$A10)*('1. Database - raw'!$AP$7:$AP$494&lt;&gt;Dropdown!$AM$11)*(INDIRECT($Q10,TRUE)=$O10),'1. Database - raw'!BC$7:BE$494)),""),"")</f>
        <v/>
      </c>
      <c r="CC10" s="101" t="str">
        <f t="shared" ca="1" si="10"/>
        <v/>
      </c>
      <c r="CD10" s="102" t="str">
        <f t="shared" ca="1" si="11"/>
        <v/>
      </c>
      <c r="CE10" s="102" t="str">
        <f t="shared" ca="1" si="12"/>
        <v/>
      </c>
      <c r="CF10" s="102" t="str">
        <f t="array" aca="1" ref="CF10" ca="1">IFERROR(AVERAGE(IF(('1. Database - raw'!BI$7:BK$494&gt;0)*('1. Database - raw'!$AD$7:$AD$494=$A10)*('1. Database - raw'!$AP$7:$AP$494&lt;&gt;Dropdown!$AM$11)*(INDIRECT($Q10,TRUE)=$O10),'1. Database - raw'!BI$7:BK$494)),"")</f>
        <v/>
      </c>
      <c r="CG10" s="269" t="str">
        <f t="array" aca="1" ref="CG10" ca="1">IFERROR(_xlfn.STDEV.S(IF(('1. Database - raw'!BI$7:BK$494&gt;0)*('1. Database - raw'!$AD$7:$AD$494=$A10)*('1. Database - raw'!$AP$7:$AP$494&lt;&gt;Dropdown!$AM$11)*(INDIRECT($Q10,TRUE)=$O10),'1. Database - raw'!BI$7:BK$494)),"")</f>
        <v/>
      </c>
      <c r="CH10" s="15" t="str">
        <f t="array" aca="1" ref="CH10" ca="1">IFERROR(IF(COUNT(IF(('1. Database - raw'!BI$7:BK$494&gt;0)*('1. Database - raw'!$AD$7:$AD$494=$A10)*('1. Database - raw'!$AP$7:$AP$494&lt;&gt;Dropdown!$AM$11)*(INDIRECT($Q10,TRUE)=$O10),'1. Database - raw'!BI$7:BK$494))&gt;0,COUNT(IF(('1. Database - raw'!BI$7:BK$494&gt;0)*('1. Database - raw'!$AD$7:$AD$494=$A10)*('1. Database - raw'!$AP$7:$AP$494&lt;&gt;Dropdown!$AM$11)*(INDIRECT($Q10,TRUE)=$O10),'1. Database - raw'!BI$7:BK$494)),""),"")</f>
        <v/>
      </c>
      <c r="CI10" s="14" t="str">
        <f t="shared" ca="1" si="13"/>
        <v/>
      </c>
      <c r="CJ10" s="19" t="str">
        <f t="shared" ca="1" si="14"/>
        <v/>
      </c>
      <c r="CK10" s="19" t="str">
        <f t="shared" ca="1" si="15"/>
        <v/>
      </c>
      <c r="CL10" s="19" t="str">
        <f t="array" aca="1" ref="CL10" ca="1">IFERROR(AVERAGE(IF(('1. Database - raw'!BO$7:BQ$494&gt;0)*('1. Database - raw'!$AD$7:$AD$494=$A10)*(INDIRECT($Q10,TRUE)=$O10),'1. Database - raw'!BO$7:BQ$494)),"")</f>
        <v/>
      </c>
      <c r="CM10" s="33" t="str">
        <f t="array" aca="1" ref="CM10" ca="1">IFERROR(_xlfn.STDEV.S(IF(('1. Database - raw'!BO$7:BQ$494&gt;0)*('1. Database - raw'!$AD$7:$AD$494=$A10)*(INDIRECT($Q10,TRUE)=$O10),'1. Database - raw'!BO$7:BQ$494)),"")</f>
        <v/>
      </c>
      <c r="CN10" s="15" t="str">
        <f t="array" aca="1" ref="CN10" ca="1">IFERROR(IF(COUNT(IF(('1. Database - raw'!BO$7:BQ$494&gt;0)*('1. Database - raw'!$AD$7:$AD$494=$A10)*(INDIRECT($Q10,TRUE)=$O10),'1. Database - raw'!BO$7:BQ$494))&gt;0,COUNT(IF(('1. Database - raw'!BO$7:BQ$494&gt;0)*('1. Database - raw'!$AD$7:$AD$494=$A10)*(INDIRECT($Q10,TRUE)=$O10),'1. Database - raw'!BO$7:BQ$494)),""),"")</f>
        <v/>
      </c>
      <c r="CO10" s="14" t="str">
        <f t="shared" ca="1" si="16"/>
        <v/>
      </c>
      <c r="CP10" s="19" t="str">
        <f t="shared" ca="1" si="17"/>
        <v/>
      </c>
      <c r="CQ10" s="19" t="str">
        <f t="shared" ca="1" si="18"/>
        <v/>
      </c>
      <c r="CR10" s="19" t="str">
        <f t="array" aca="1" ref="CR10" ca="1">IFERROR(AVERAGE(IF(('1. Database - raw'!BU$7:BW$494&gt;0)*('1. Database - raw'!$AD$7:$AD$494=$A10)*(INDIRECT($Q10,TRUE)=$O10),'1. Database - raw'!BU$7:BW$494)),"")</f>
        <v/>
      </c>
      <c r="CS10" s="33" t="str">
        <f t="array" aca="1" ref="CS10" ca="1">IFERROR(_xlfn.STDEV.S(IF(('1. Database - raw'!BU$7:BW$494&gt;0)*('1. Database - raw'!$AD$7:$AD$494=$A10)*(INDIRECT($Q10,TRUE)=$O10),'1. Database - raw'!BU$7:BW$494)),"")</f>
        <v/>
      </c>
      <c r="CT10" s="15" t="str">
        <f t="array" aca="1" ref="CT10" ca="1">IFERROR(IF(COUNT(IF(('1. Database - raw'!BU$7:BW$494&gt;0)*('1. Database - raw'!$AD$7:$AD$494=$A10)*(INDIRECT($Q10,TRUE)=$O10),'1. Database - raw'!BU$7:BW$494))&gt;0,COUNT(IF(('1. Database - raw'!BU$7:BW$494&gt;0)*('1. Database - raw'!$AD$7:$AD$494=$A10)*(INDIRECT($Q10,TRUE)=$O10),'1. Database - raw'!BU$7:BW$494)),""),"")</f>
        <v/>
      </c>
      <c r="CU10" s="14" t="str">
        <f t="shared" ca="1" si="19"/>
        <v/>
      </c>
      <c r="CV10" s="19" t="str">
        <f t="shared" ca="1" si="20"/>
        <v/>
      </c>
      <c r="CW10" s="19" t="str">
        <f t="shared" ca="1" si="21"/>
        <v/>
      </c>
      <c r="CX10" s="19" t="str">
        <f t="array" aca="1" ref="CX10" ca="1">IFERROR(AVERAGE(IF(('1. Database - raw'!CA$7:CC$494&gt;0)*('1. Database - raw'!$AD$7:$AD$494=$A10)*(INDIRECT($Q10,TRUE)=$O10),'1. Database - raw'!CA$7:CC$494)),"")</f>
        <v/>
      </c>
      <c r="CY10" s="33" t="str">
        <f t="array" aca="1" ref="CY10" ca="1">IFERROR(_xlfn.STDEV.S(IF(('1. Database - raw'!CA$7:CC$494&gt;0)*('1. Database - raw'!$AD$7:$AD$494=$A10)*(INDIRECT($Q10,TRUE)=$O10),'1. Database - raw'!CA$7:CC$494)),"")</f>
        <v/>
      </c>
      <c r="CZ10" s="15" t="str">
        <f t="array" aca="1" ref="CZ10" ca="1">IFERROR(IF(COUNT(IF(('1. Database - raw'!CA$7:CC$494&gt;0)*('1. Database - raw'!$AD$7:$AD$494=$A10)*(INDIRECT($Q10,TRUE)=$O10),'1. Database - raw'!CA$7:CC$494))&gt;0,COUNT(IF(('1. Database - raw'!CA$7:CC$494&gt;0)*('1. Database - raw'!$AD$7:$AD$494=$A10)*(INDIRECT($Q10,TRUE)=$O10),'1. Database - raw'!CA$7:CC$494)),""),"")</f>
        <v/>
      </c>
      <c r="DA10" s="14" t="str">
        <f t="shared" ca="1" si="22"/>
        <v/>
      </c>
      <c r="DB10" s="19" t="str">
        <f t="shared" ca="1" si="23"/>
        <v/>
      </c>
      <c r="DC10" s="19" t="str">
        <f t="shared" ca="1" si="24"/>
        <v/>
      </c>
      <c r="DD10" s="19" t="str">
        <f t="array" aca="1" ref="DD10" ca="1">IFERROR(AVERAGE(IF(('1. Database - raw'!CG$7:CI$494&gt;0)*('1. Database - raw'!$AD$7:$AD$494=$A10)*(INDIRECT($Q10,TRUE)=$O10),'1. Database - raw'!CG$7:CI$494)),"")</f>
        <v/>
      </c>
      <c r="DE10" s="33" t="str">
        <f t="array" aca="1" ref="DE10" ca="1">IFERROR(_xlfn.STDEV.S(IF(('1. Database - raw'!CG$7:CI$494&gt;0)*('1. Database - raw'!$AD$7:$AD$494=$A10)*(INDIRECT($Q10,TRUE)=$O10),'1. Database - raw'!CG$7:CI$494)),"")</f>
        <v/>
      </c>
      <c r="DF10" s="15" t="str">
        <f t="array" aca="1" ref="DF10" ca="1">IFERROR(IF(COUNT(IF(('1. Database - raw'!CG$7:CI$494&gt;0)*('1. Database - raw'!$AD$7:$AD$494=$A10)*(INDIRECT($Q10,TRUE)=$O10),'1. Database - raw'!CG$7:CI$494))&gt;0,COUNT(IF(('1. Database - raw'!CG$7:CI$494&gt;0)*('1. Database - raw'!$AD$7:$AD$494=$A10)*(INDIRECT($Q10,TRUE)=$O10),'1. Database - raw'!CG$7:CI$494)),""),"")</f>
        <v/>
      </c>
      <c r="DG10" s="14" t="str">
        <f t="shared" ca="1" si="25"/>
        <v/>
      </c>
      <c r="DH10" s="19" t="str">
        <f t="shared" ca="1" si="26"/>
        <v/>
      </c>
      <c r="DI10" s="19" t="str">
        <f t="shared" ca="1" si="27"/>
        <v/>
      </c>
      <c r="DJ10" s="19" t="str">
        <f t="array" aca="1" ref="DJ10" ca="1">IFERROR(AVERAGE(IF(('1. Database - raw'!CM$7:CO$494&gt;0)*('1. Database - raw'!$AD$7:$AD$494=$A10)*(INDIRECT($Q10,TRUE)=$O10),'1. Database - raw'!CM$7:CO$494)),"")</f>
        <v/>
      </c>
      <c r="DK10" s="33" t="str">
        <f t="array" aca="1" ref="DK10" ca="1">IFERROR(_xlfn.STDEV.S(IF(('1. Database - raw'!CM$7:CO$494&gt;0)*('1. Database - raw'!$AD$7:$AD$494=$A10)*(INDIRECT($Q10,TRUE)=$O10),'1. Database - raw'!CM$7:CO$494)),"")</f>
        <v/>
      </c>
      <c r="DL10" s="15" t="str">
        <f t="array" aca="1" ref="DL10" ca="1">IFERROR(IF(COUNT(IF(('1. Database - raw'!CM$7:CO$494&gt;0)*('1. Database - raw'!$AD$7:$AD$494=$A10)*(INDIRECT($Q10,TRUE)=$O10),'1. Database - raw'!CM$7:CO$494))&gt;0,COUNT(IF(('1. Database - raw'!CM$7:CO$494&gt;0)*('1. Database - raw'!$AD$7:$AD$494=$A10)*(INDIRECT($Q10,TRUE)=$O10),'1. Database - raw'!CM$7:CO$494)),""),"")</f>
        <v/>
      </c>
      <c r="DM10" s="14" t="str">
        <f t="shared" ca="1" si="28"/>
        <v/>
      </c>
      <c r="DN10" s="19" t="str">
        <f t="shared" ca="1" si="29"/>
        <v/>
      </c>
      <c r="DO10" s="19" t="str">
        <f t="shared" ca="1" si="30"/>
        <v/>
      </c>
      <c r="DP10" s="19" t="str">
        <f t="array" aca="1" ref="DP10" ca="1">IFERROR(AVERAGE(IF(('1. Database - raw'!CS$7:CU$494&gt;0)*('1. Database - raw'!$AD$7:$AD$494=$A10)*(INDIRECT($Q10,TRUE)=$O10),'1. Database - raw'!CS$7:CU$494)),"")</f>
        <v/>
      </c>
      <c r="DQ10" s="33" t="str">
        <f t="array" aca="1" ref="DQ10" ca="1">IFERROR(_xlfn.STDEV.S(IF(('1. Database - raw'!CS$7:CU$494&gt;0)*('1. Database - raw'!$AD$7:$AD$494=$A10)*(INDIRECT($Q10,TRUE)=$O10),'1. Database - raw'!CS$7:CU$494)),"")</f>
        <v/>
      </c>
      <c r="DR10" s="15" t="str">
        <f t="array" aca="1" ref="DR10" ca="1">IFERROR(IF(COUNT(IF(('1. Database - raw'!CS$7:CU$494&gt;0)*('1. Database - raw'!$AD$7:$AD$494=$A10)*(INDIRECT($Q10,TRUE)=$O10),'1. Database - raw'!CS$7:CU$494))&gt;0,COUNT(IF(('1. Database - raw'!CS$7:CU$494&gt;0)*('1. Database - raw'!$AD$7:$AD$494=$A10)*(INDIRECT($Q10,TRUE)=$O10),'1. Database - raw'!CS$7:CU$494)),""),"")</f>
        <v/>
      </c>
      <c r="DS10" s="14" t="str">
        <f t="shared" ca="1" si="31"/>
        <v/>
      </c>
      <c r="DT10" s="19" t="str">
        <f t="shared" ca="1" si="32"/>
        <v/>
      </c>
      <c r="DU10" s="19" t="str">
        <f t="shared" ca="1" si="33"/>
        <v/>
      </c>
      <c r="DV10" s="19" t="str">
        <f t="array" aca="1" ref="DV10" ca="1">IFERROR(AVERAGE(IF(('1. Database - raw'!CY$7:DA$494&gt;0)*('1. Database - raw'!$AD$7:$AD$494=$A10)*(INDIRECT($Q10,TRUE)=$O10),'1. Database - raw'!CY$7:DA$494)),"")</f>
        <v/>
      </c>
      <c r="DW10" s="33" t="str">
        <f t="array" aca="1" ref="DW10" ca="1">IFERROR(_xlfn.STDEV.S(IF(('1. Database - raw'!CY$7:DA$494&gt;0)*('1. Database - raw'!$AD$7:$AD$494=$A10)*(INDIRECT($Q10,TRUE)=$O10),'1. Database - raw'!CY$7:DA$494)),"")</f>
        <v/>
      </c>
      <c r="DX10" s="15" t="str">
        <f t="array" aca="1" ref="DX10" ca="1">IFERROR(IF(COUNT(IF(('1. Database - raw'!CY$7:DA$494&gt;0)*('1. Database - raw'!$AD$7:$AD$494=$A10)*(INDIRECT($Q10,TRUE)=$O10),'1. Database - raw'!CY$7:DA$494))&gt;0,COUNT(IF(('1. Database - raw'!CY$7:DA$494&gt;0)*('1. Database - raw'!$AD$7:$AD$494=$A10)*(INDIRECT($Q10,TRUE)=$O10),'1. Database - raw'!CY$7:DA$494)),""),"")</f>
        <v/>
      </c>
      <c r="DY10" s="14" t="str">
        <f t="shared" ca="1" si="34"/>
        <v/>
      </c>
      <c r="DZ10" s="19" t="str">
        <f t="shared" ca="1" si="35"/>
        <v/>
      </c>
      <c r="EA10" s="19" t="str">
        <f t="shared" ca="1" si="36"/>
        <v/>
      </c>
      <c r="EB10" s="19" t="str">
        <f t="array" aca="1" ref="EB10" ca="1">IFERROR(AVERAGE(IF(('1. Database - raw'!DE$7:DG$494&gt;0)*('1. Database - raw'!$AD$7:$AD$494=$A10)*(INDIRECT($Q10,TRUE)=$O10),'1. Database - raw'!DE$7:DG$494)),"")</f>
        <v/>
      </c>
      <c r="EC10" s="33" t="str">
        <f t="array" aca="1" ref="EC10" ca="1">IFERROR(_xlfn.STDEV.S(IF(('1. Database - raw'!DE$7:DG$494&gt;0)*('1. Database - raw'!$AD$7:$AD$494=$A10)*(INDIRECT($Q10,TRUE)=$O10),'1. Database - raw'!DE$7:DG$494)),"")</f>
        <v/>
      </c>
      <c r="ED10" s="15" t="str">
        <f t="array" aca="1" ref="ED10" ca="1">IFERROR(IF(COUNT(IF(('1. Database - raw'!DE$7:DG$494&gt;0)*('1. Database - raw'!$AD$7:$AD$494=$A10)*(INDIRECT($Q10,TRUE)=$O10),'1. Database - raw'!DE$7:DG$494))&gt;0,COUNT(IF(('1. Database - raw'!DE$7:DG$494&gt;0)*('1. Database - raw'!$AD$7:$AD$494=$A10)*(INDIRECT($Q10,TRUE)=$O10),'1. Database - raw'!DE$7:DG$494)),""),"")</f>
        <v/>
      </c>
      <c r="EE10" s="101" t="str">
        <f t="shared" ca="1" si="37"/>
        <v/>
      </c>
      <c r="EF10" s="102" t="str">
        <f t="shared" ca="1" si="38"/>
        <v/>
      </c>
      <c r="EG10" s="102" t="str">
        <f t="shared" ca="1" si="39"/>
        <v/>
      </c>
      <c r="EH10" s="102" t="str">
        <f t="array" aca="1" ref="EH10" ca="1">IFERROR(AVERAGE(IF(('1. Database - raw'!DK$7:DM$494&gt;0)*('1. Database - raw'!$AD$7:$AD$494=$A10)*(INDIRECT($Q10,TRUE)=$O10),'1. Database - raw'!DK$7:DM$494)),"")</f>
        <v/>
      </c>
      <c r="EI10" s="269" t="str">
        <f t="array" aca="1" ref="EI10" ca="1">IFERROR(_xlfn.STDEV.S(IF(('1. Database - raw'!DK$7:DM$494&gt;0)*('1. Database - raw'!$AD$7:$AD$494=$A10)*(INDIRECT($Q10,TRUE)=$O10),'1. Database - raw'!DK$7:DM$494)),"")</f>
        <v/>
      </c>
      <c r="EJ10" s="15" t="str">
        <f t="array" aca="1" ref="EJ10" ca="1">IFERROR(IF(COUNT(IF(('1. Database - raw'!DK$7:DM$494&gt;0)*('1. Database - raw'!$AD$7:$AD$494=$A10)*(INDIRECT($Q10,TRUE)=$O10),'1. Database - raw'!DK$7:DM$494))&gt;0,COUNT(IF(('1. Database - raw'!DK$7:DM$494&gt;0)*('1. Database - raw'!$AD$7:$AD$494=$A10)*(INDIRECT($Q10,TRUE)=$O10),'1. Database - raw'!DK$7:DM$494)),""),"")</f>
        <v/>
      </c>
      <c r="EK10" s="14" t="str">
        <f t="shared" ca="1" si="40"/>
        <v/>
      </c>
      <c r="EL10" s="19" t="str">
        <f t="shared" ca="1" si="41"/>
        <v/>
      </c>
      <c r="EM10" s="19" t="str">
        <f t="shared" ca="1" si="42"/>
        <v/>
      </c>
      <c r="EN10" s="19" t="str">
        <f t="array" aca="1" ref="EN10" ca="1">IFERROR(AVERAGE(IF(('1. Database - raw'!DQ$7:DS$494&gt;0)*('1. Database - raw'!$AD$7:$AD$494=$A10)*(INDIRECT($Q10,TRUE)=$O10),'1. Database - raw'!DQ$7:DS$494)),"")</f>
        <v/>
      </c>
      <c r="EO10" s="33" t="str">
        <f t="array" aca="1" ref="EO10" ca="1">IFERROR(_xlfn.STDEV.S(IF(('1. Database - raw'!DQ$7:DS$494&gt;0)*('1. Database - raw'!$AD$7:$AD$494=$A10)*(INDIRECT($Q10,TRUE)=$O10),'1. Database - raw'!DQ$7:DS$494)),"")</f>
        <v/>
      </c>
      <c r="EP10" s="15" t="str">
        <f t="array" aca="1" ref="EP10" ca="1">IFERROR(IF(COUNT(IF(('1. Database - raw'!DQ$7:DS$494&gt;0)*('1. Database - raw'!$AD$7:$AD$494=$A10)*(INDIRECT($Q10,TRUE)=$O10),'1. Database - raw'!DQ$7:DS$494))&gt;0,COUNT(IF(('1. Database - raw'!DQ$7:DS$494&gt;0)*('1. Database - raw'!$AD$7:$AD$494=$A10)*(INDIRECT($Q10,TRUE)=$O10),'1. Database - raw'!DQ$7:DS$494)),""),"")</f>
        <v/>
      </c>
      <c r="EQ10" s="14" t="str">
        <f t="shared" ca="1" si="43"/>
        <v/>
      </c>
      <c r="ER10" s="19" t="str">
        <f t="shared" ca="1" si="44"/>
        <v/>
      </c>
      <c r="ES10" s="19" t="str">
        <f t="shared" ca="1" si="45"/>
        <v/>
      </c>
      <c r="ET10" s="19" t="str">
        <f t="array" aca="1" ref="ET10" ca="1">IFERROR(AVERAGE(IF(('1. Database - raw'!DW$7:DY$494&gt;0)*('1. Database - raw'!$AD$7:$AD$494=$A10)*(INDIRECT($Q10,TRUE)=$O10),'1. Database - raw'!DW$7:DY$494)),"")</f>
        <v/>
      </c>
      <c r="EU10" s="33" t="str">
        <f t="array" aca="1" ref="EU10" ca="1">IFERROR(_xlfn.STDEV.S(IF(('1. Database - raw'!DW$7:DY$494&gt;0)*('1. Database - raw'!$AD$7:$AD$494=$A10)*(INDIRECT($Q10,TRUE)=$O10),'1. Database - raw'!DW$7:DY$494)),"")</f>
        <v/>
      </c>
      <c r="EV10" s="15" t="str">
        <f t="array" aca="1" ref="EV10" ca="1">IFERROR(IF(COUNT(IF(('1. Database - raw'!DW$7:DY$494&gt;0)*('1. Database - raw'!$AD$7:$AD$494=$A10)*(INDIRECT($Q10,TRUE)=$O10),'1. Database - raw'!DW$7:DY$494))&gt;0,COUNT(IF(('1. Database - raw'!DW$7:DY$494&gt;0)*('1. Database - raw'!$AD$7:$AD$494=$A10)*(INDIRECT($Q10,TRUE)=$O10),'1. Database - raw'!DW$7:DY$494)),""),"")</f>
        <v/>
      </c>
      <c r="EW10" s="14" t="str">
        <f t="shared" ca="1" si="46"/>
        <v/>
      </c>
      <c r="EX10" s="19" t="str">
        <f t="shared" ca="1" si="47"/>
        <v/>
      </c>
      <c r="EY10" s="19" t="str">
        <f t="shared" ca="1" si="48"/>
        <v/>
      </c>
      <c r="EZ10" s="19" t="str">
        <f t="array" aca="1" ref="EZ10" ca="1">IFERROR(AVERAGE(IF(('1. Database - raw'!EC$7:EE$494&gt;0)*('1. Database - raw'!$AD$7:$AD$494=$A10)*(INDIRECT($Q10,TRUE)=$O10),'1. Database - raw'!EC$7:EE$494)),"")</f>
        <v/>
      </c>
      <c r="FA10" s="33" t="str">
        <f t="array" aca="1" ref="FA10" ca="1">IFERROR(_xlfn.STDEV.S(IF(('1. Database - raw'!EC$7:EE$494&gt;0)*('1. Database - raw'!$AD$7:$AD$494=$A10)*(INDIRECT($Q10,TRUE)=$O10),'1. Database - raw'!EC$7:EE$494)),"")</f>
        <v/>
      </c>
      <c r="FB10" s="15" t="str">
        <f t="array" aca="1" ref="FB10" ca="1">IFERROR(IF(COUNT(IF(('1. Database - raw'!EC$7:EE$494&gt;0)*('1. Database - raw'!$AD$7:$AD$494=$A10)*(INDIRECT($Q10,TRUE)=$O10),'1. Database - raw'!EC$7:EE$494))&gt;0,COUNT(IF(('1. Database - raw'!EC$7:EE$494&gt;0)*('1. Database - raw'!$AD$7:$AD$494=$A10)*(INDIRECT($Q10,TRUE)=$O10),'1. Database - raw'!EC$7:EE$494)),""),"")</f>
        <v/>
      </c>
      <c r="FC10" s="14" t="str">
        <f t="shared" ca="1" si="49"/>
        <v/>
      </c>
      <c r="FD10" s="19" t="str">
        <f t="shared" ca="1" si="50"/>
        <v/>
      </c>
      <c r="FE10" s="19" t="str">
        <f t="shared" ca="1" si="51"/>
        <v/>
      </c>
      <c r="FF10" s="19" t="str">
        <f t="array" aca="1" ref="FF10" ca="1">IFERROR(AVERAGE(IF(('1. Database - raw'!EI$7:EK$494&gt;0)*('1. Database - raw'!$AD$7:$AD$494=$A10)*(INDIRECT($Q10,TRUE)=$O10),'1. Database - raw'!EI$7:EK$494)),"")</f>
        <v/>
      </c>
      <c r="FG10" s="33" t="str">
        <f t="array" aca="1" ref="FG10" ca="1">IFERROR(_xlfn.STDEV.S(IF(('1. Database - raw'!EI$7:EK$494&gt;0)*('1. Database - raw'!$AD$7:$AD$494=$A10)*(INDIRECT($Q10,TRUE)=$O10),'1. Database - raw'!EI$7:EK$494)),"")</f>
        <v/>
      </c>
      <c r="FH10" s="15" t="str">
        <f t="array" aca="1" ref="FH10" ca="1">IFERROR(IF(COUNT(IF(('1. Database - raw'!EI$7:EK$494&gt;0)*('1. Database - raw'!$AD$7:$AD$494=$A10)*(INDIRECT($Q10,TRUE)=$O10),'1. Database - raw'!EI$7:EK$494))&gt;0,COUNT(IF(('1. Database - raw'!EI$7:EK$494&gt;0)*('1. Database - raw'!$AD$7:$AD$494=$A10)*(INDIRECT($Q10,TRUE)=$O10),'1. Database - raw'!EI$7:EK$494)),""),"")</f>
        <v/>
      </c>
      <c r="FI10" s="14" t="str">
        <f t="shared" ca="1" si="52"/>
        <v/>
      </c>
      <c r="FJ10" s="19" t="str">
        <f t="shared" ca="1" si="53"/>
        <v/>
      </c>
      <c r="FK10" s="19" t="str">
        <f t="shared" ca="1" si="54"/>
        <v/>
      </c>
      <c r="FL10" s="19" t="str">
        <f t="array" aca="1" ref="FL10" ca="1">IFERROR(AVERAGE(IF(('1. Database - raw'!EO$7:EQ$494&gt;0)*('1. Database - raw'!$AD$7:$AD$494=$A10)*(INDIRECT($Q10,TRUE)=$O10),'1. Database - raw'!EO$7:EQ$494)),"")</f>
        <v/>
      </c>
      <c r="FM10" s="33" t="str">
        <f t="array" aca="1" ref="FM10" ca="1">IFERROR(_xlfn.STDEV.S(IF(('1. Database - raw'!EO$7:EQ$494&gt;0)*('1. Database - raw'!$AD$7:$AD$494=$A10)*(INDIRECT($Q10,TRUE)=$O10),'1. Database - raw'!EO$7:EQ$494)),"")</f>
        <v/>
      </c>
      <c r="FN10" s="15" t="str">
        <f t="array" aca="1" ref="FN10" ca="1">IFERROR(IF(COUNT(IF(('1. Database - raw'!EO$7:EQ$494&gt;0)*('1. Database - raw'!$AD$7:$AD$494=$A10)*(INDIRECT($Q10,TRUE)=$O10),'1. Database - raw'!EO$7:EQ$494))&gt;0,COUNT(IF(('1. Database - raw'!EO$7:EQ$494&gt;0)*('1. Database - raw'!$AD$7:$AD$494=$A10)*(INDIRECT($Q10,TRUE)=$O10),'1. Database - raw'!EO$7:EQ$494)),""),"")</f>
        <v/>
      </c>
      <c r="FO10" s="14" t="str">
        <f t="shared" ca="1" si="55"/>
        <v/>
      </c>
      <c r="FP10" s="19" t="str">
        <f t="shared" ca="1" si="56"/>
        <v/>
      </c>
      <c r="FQ10" s="19" t="str">
        <f t="shared" ca="1" si="57"/>
        <v/>
      </c>
      <c r="FR10" s="19" t="str">
        <f t="array" aca="1" ref="FR10" ca="1">IFERROR(AVERAGE(IF(('1. Database - raw'!EU$7:EW$494&gt;0)*('1. Database - raw'!$AD$7:$AD$494=$A10)*(INDIRECT($Q10,TRUE)=$O10),'1. Database - raw'!EU$7:EW$494)),"")</f>
        <v/>
      </c>
      <c r="FS10" s="33" t="str">
        <f t="array" aca="1" ref="FS10" ca="1">IFERROR(_xlfn.STDEV.S(IF(('1. Database - raw'!EU$7:EW$494&gt;0)*('1. Database - raw'!$AD$7:$AD$494=$A10)*(INDIRECT($Q10,TRUE)=$O10),'1. Database - raw'!EU$7:EW$494)),"")</f>
        <v/>
      </c>
      <c r="FT10" s="15" t="str">
        <f t="array" aca="1" ref="FT10" ca="1">IFERROR(IF(COUNT(IF(('1. Database - raw'!EU$7:EW$494&gt;0)*('1. Database - raw'!$AD$7:$AD$494=$A10)*(INDIRECT($Q10,TRUE)=$O10),'1. Database - raw'!EU$7:EW$494))&gt;0,COUNT(IF(('1. Database - raw'!EU$7:EW$494&gt;0)*('1. Database - raw'!$AD$7:$AD$494=$A10)*(INDIRECT($Q10,TRUE)=$O10),'1. Database - raw'!EU$7:EW$494)),""),"")</f>
        <v/>
      </c>
      <c r="FU10" s="14" t="str">
        <f t="shared" ca="1" si="58"/>
        <v/>
      </c>
      <c r="FV10" s="19" t="str">
        <f t="shared" ca="1" si="59"/>
        <v/>
      </c>
      <c r="FW10" s="19" t="str">
        <f t="shared" ca="1" si="60"/>
        <v/>
      </c>
      <c r="FX10" s="19" t="str">
        <f t="array" aca="1" ref="FX10" ca="1">IFERROR(AVERAGE(IF(('1. Database - raw'!FA$7:FC$494&gt;0)*('1. Database - raw'!$AD$7:$AD$494=$A10)*(INDIRECT($Q10,TRUE)=$O10),'1. Database - raw'!FA$7:FC$494)),"")</f>
        <v/>
      </c>
      <c r="FY10" s="33" t="str">
        <f t="array" aca="1" ref="FY10" ca="1">IFERROR(_xlfn.STDEV.S(IF(('1. Database - raw'!FA$7:FC$494&gt;0)*('1. Database - raw'!$AD$7:$AD$494=$A10)*(INDIRECT($Q10,TRUE)=$O10),'1. Database - raw'!FA$7:FC$494)),"")</f>
        <v/>
      </c>
      <c r="FZ10" s="15" t="str">
        <f t="array" aca="1" ref="FZ10" ca="1">IFERROR(IF(COUNT(IF(('1. Database - raw'!FA$7:FC$494&gt;0)*('1. Database - raw'!$AD$7:$AD$494=$A10)*(INDIRECT($Q10,TRUE)=$O10),'1. Database - raw'!FA$7:FC$494))&gt;0,COUNT(IF(('1. Database - raw'!FA$7:FC$494&gt;0)*('1. Database - raw'!$AD$7:$AD$494=$A10)*(INDIRECT($Q10,TRUE)=$O10),'1. Database - raw'!FA$7:FC$494)),""),"")</f>
        <v/>
      </c>
      <c r="GA10" s="14" t="str">
        <f t="shared" ca="1" si="61"/>
        <v/>
      </c>
      <c r="GB10" s="19" t="str">
        <f t="shared" ca="1" si="62"/>
        <v/>
      </c>
      <c r="GC10" s="19" t="str">
        <f t="shared" ca="1" si="63"/>
        <v/>
      </c>
      <c r="GD10" s="19" t="str">
        <f t="array" aca="1" ref="GD10" ca="1">IFERROR(AVERAGE(IF(('1. Database - raw'!FG$7:FI$494&gt;0)*('1. Database - raw'!$AD$7:$AD$494=$A10)*(INDIRECT($Q10,TRUE)=$O10),'1. Database - raw'!FG$7:FI$494)),"")</f>
        <v/>
      </c>
      <c r="GE10" s="33" t="str">
        <f t="array" aca="1" ref="GE10" ca="1">IFERROR(_xlfn.STDEV.S(IF(('1. Database - raw'!FG$7:FI$494&gt;0)*('1. Database - raw'!$AD$7:$AD$494=$A10)*(INDIRECT($Q10,TRUE)=$O10),'1. Database - raw'!FG$7:FI$494)),"")</f>
        <v/>
      </c>
      <c r="GF10" s="15" t="str">
        <f t="array" aca="1" ref="GF10" ca="1">IFERROR(IF(COUNT(IF(('1. Database - raw'!FG$7:FI$494&gt;0)*('1. Database - raw'!$AD$7:$AD$494=$A10)*(INDIRECT($Q10,TRUE)=$O10),'1. Database - raw'!FG$7:FI$494))&gt;0,COUNT(IF(('1. Database - raw'!FG$7:FI$494&gt;0)*('1. Database - raw'!$AD$7:$AD$494=$A10)*(INDIRECT($Q10,TRUE)=$O10),'1. Database - raw'!FG$7:FI$494)),""),"")</f>
        <v/>
      </c>
      <c r="GG10" s="14" t="str">
        <f t="shared" ca="1" si="64"/>
        <v/>
      </c>
      <c r="GH10" s="19" t="str">
        <f t="shared" ca="1" si="65"/>
        <v/>
      </c>
      <c r="GI10" s="19" t="str">
        <f t="shared" ca="1" si="66"/>
        <v/>
      </c>
      <c r="GJ10" s="19" t="str">
        <f t="array" aca="1" ref="GJ10" ca="1">IFERROR(AVERAGE(IF(('1. Database - raw'!FM$7:FO$494&gt;0)*('1. Database - raw'!$AD$7:$AD$494=$A10)*(INDIRECT($Q10,TRUE)=$O10),'1. Database - raw'!FM$7:FO$494)),"")</f>
        <v/>
      </c>
      <c r="GK10" s="33" t="str">
        <f t="array" aca="1" ref="GK10" ca="1">IFERROR(_xlfn.STDEV.S(IF(('1. Database - raw'!FM$7:FO$494&gt;0)*('1. Database - raw'!$AD$7:$AD$494=$A10)*(INDIRECT($Q10,TRUE)=$O10),'1. Database - raw'!FM$7:FO$494)),"")</f>
        <v/>
      </c>
      <c r="GL10" s="15" t="str">
        <f t="array" aca="1" ref="GL10" ca="1">IFERROR(IF(COUNT(IF(('1. Database - raw'!FM$7:FO$494&gt;0)*('1. Database - raw'!$AD$7:$AD$494=$A10)*(INDIRECT($Q10,TRUE)=$O10),'1. Database - raw'!FM$7:FO$494))&gt;0,COUNT(IF(('1. Database - raw'!FM$7:FO$494&gt;0)*('1. Database - raw'!$AD$7:$AD$494=$A10)*(INDIRECT($Q10,TRUE)=$O10),'1. Database - raw'!FM$7:FO$494)),""),"")</f>
        <v/>
      </c>
      <c r="GM10" s="14" t="str">
        <f t="shared" ca="1" si="67"/>
        <v/>
      </c>
      <c r="GN10" s="19" t="str">
        <f t="shared" ca="1" si="68"/>
        <v/>
      </c>
      <c r="GO10" s="19" t="str">
        <f t="shared" ca="1" si="69"/>
        <v/>
      </c>
      <c r="GP10" s="19" t="str">
        <f t="array" aca="1" ref="GP10" ca="1">IFERROR(AVERAGE(IF(('1. Database - raw'!FS$7:FU$494&gt;0)*('1. Database - raw'!$AD$7:$AD$494=$A10)*(INDIRECT($Q10,TRUE)=$O10),'1. Database - raw'!FS$7:FU$494)),"")</f>
        <v/>
      </c>
      <c r="GQ10" s="33" t="str">
        <f t="array" aca="1" ref="GQ10" ca="1">IFERROR(_xlfn.STDEV.S(IF(('1. Database - raw'!FS$7:FU$494&gt;0)*('1. Database - raw'!$AD$7:$AD$494=$A10)*(INDIRECT($Q10,TRUE)=$O10),'1. Database - raw'!FS$7:FU$494)),"")</f>
        <v/>
      </c>
      <c r="GR10" s="15" t="str">
        <f t="array" aca="1" ref="GR10" ca="1">IFERROR(IF(COUNT(IF(('1. Database - raw'!FS$7:FU$494&gt;0)*('1. Database - raw'!$AD$7:$AD$494=$A10)*(INDIRECT($Q10,TRUE)=$O10),'1. Database - raw'!FS$7:FU$494))&gt;0,COUNT(IF(('1. Database - raw'!FS$7:FU$494&gt;0)*('1. Database - raw'!$AD$7:$AD$494=$A10)*(INDIRECT($Q10,TRUE)=$O10),'1. Database - raw'!FS$7:FU$494)),""),"")</f>
        <v/>
      </c>
      <c r="GS10" s="14" t="str">
        <f t="shared" ca="1" si="70"/>
        <v/>
      </c>
      <c r="GT10" s="19" t="str">
        <f t="shared" ca="1" si="71"/>
        <v/>
      </c>
      <c r="GU10" s="19" t="str">
        <f t="shared" ca="1" si="72"/>
        <v/>
      </c>
      <c r="GV10" s="19" t="str">
        <f t="array" aca="1" ref="GV10" ca="1">IFERROR(AVERAGE(IF(('1. Database - raw'!FY$7:GA$494&gt;0)*('1. Database - raw'!$AD$7:$AD$494=$A10)*(INDIRECT($Q10,TRUE)=$O10),'1. Database - raw'!FY$7:GA$494)),"")</f>
        <v/>
      </c>
      <c r="GW10" s="33" t="str">
        <f t="array" aca="1" ref="GW10" ca="1">IFERROR(_xlfn.STDEV.S(IF(('1. Database - raw'!FY$7:GA$494&gt;0)*('1. Database - raw'!$AD$7:$AD$494=$A10)*(INDIRECT($Q10,TRUE)=$O10),'1. Database - raw'!FY$7:GA$494)),"")</f>
        <v/>
      </c>
      <c r="GX10" s="15" t="str">
        <f t="array" aca="1" ref="GX10" ca="1">IFERROR(IF(COUNT(IF(('1. Database - raw'!FY$7:GA$494&gt;0)*('1. Database - raw'!$AD$7:$AD$494=$A10)*(INDIRECT($Q10,TRUE)=$O10),'1. Database - raw'!FY$7:GA$494))&gt;0,COUNT(IF(('1. Database - raw'!FY$7:GA$494&gt;0)*('1. Database - raw'!$AD$7:$AD$494=$A10)*(INDIRECT($Q10,TRUE)=$O10),'1. Database - raw'!FY$7:GA$494)),""),"")</f>
        <v/>
      </c>
      <c r="GY10" s="14" t="str">
        <f t="shared" ca="1" si="73"/>
        <v/>
      </c>
      <c r="GZ10" s="19" t="str">
        <f t="shared" ca="1" si="74"/>
        <v/>
      </c>
      <c r="HA10" s="19" t="str">
        <f t="shared" ca="1" si="75"/>
        <v/>
      </c>
      <c r="HB10" s="19" t="str">
        <f t="array" aca="1" ref="HB10" ca="1">IFERROR(AVERAGE(IF(('1. Database - raw'!GE$7:GG$494&gt;0)*('1. Database - raw'!$AD$7:$AD$494=$A10)*(INDIRECT($Q10,TRUE)=$O10),'1. Database - raw'!GE$7:GG$494)),"")</f>
        <v/>
      </c>
      <c r="HC10" s="33" t="str">
        <f t="array" aca="1" ref="HC10" ca="1">IFERROR(_xlfn.STDEV.S(IF(('1. Database - raw'!GE$7:GG$494&gt;0)*('1. Database - raw'!$AD$7:$AD$494=$A10)*(INDIRECT($Q10,TRUE)=$O10),'1. Database - raw'!GE$7:GG$494)),"")</f>
        <v/>
      </c>
      <c r="HD10" s="15" t="str">
        <f t="array" aca="1" ref="HD10" ca="1">IFERROR(IF(COUNT(IF(('1. Database - raw'!GE$7:GG$494&gt;0)*('1. Database - raw'!$AD$7:$AD$494=$A10)*(INDIRECT($Q10,TRUE)=$O10),'1. Database - raw'!GE$7:GG$494))&gt;0,COUNT(IF(('1. Database - raw'!GE$7:GG$494&gt;0)*('1. Database - raw'!$AD$7:$AD$494=$A10)*(INDIRECT($Q10,TRUE)=$O10),'1. Database - raw'!GE$7:GG$494)),""),"")</f>
        <v/>
      </c>
      <c r="HE10" s="14" t="str">
        <f t="shared" ca="1" si="76"/>
        <v/>
      </c>
      <c r="HF10" s="19" t="str">
        <f t="shared" ca="1" si="77"/>
        <v/>
      </c>
      <c r="HG10" s="19" t="str">
        <f t="shared" ca="1" si="78"/>
        <v/>
      </c>
      <c r="HH10" s="19" t="str">
        <f t="array" aca="1" ref="HH10" ca="1">IFERROR(AVERAGE(IF(('1. Database - raw'!GK$7:GM$494&gt;0)*('1. Database - raw'!$AD$7:$AD$494=$A10)*(INDIRECT($Q10,TRUE)=$O10),'1. Database - raw'!GK$7:GM$494)),"")</f>
        <v/>
      </c>
      <c r="HI10" s="33" t="str">
        <f t="array" aca="1" ref="HI10" ca="1">IFERROR(_xlfn.STDEV.S(IF(('1. Database - raw'!GK$7:GM$494&gt;0)*('1. Database - raw'!$AD$7:$AD$494=$A10)*(INDIRECT($Q10,TRUE)=$O10),'1. Database - raw'!GK$7:GM$494)),"")</f>
        <v/>
      </c>
      <c r="HJ10" s="15" t="str">
        <f t="array" aca="1" ref="HJ10" ca="1">IFERROR(IF(COUNT(IF(('1. Database - raw'!GK$7:GM$494&gt;0)*('1. Database - raw'!$AD$7:$AD$494=$A10)*(INDIRECT($Q10,TRUE)=$O10),'1. Database - raw'!GK$7:GM$494))&gt;0,COUNT(IF(('1. Database - raw'!GK$7:GM$494&gt;0)*('1. Database - raw'!$AD$7:$AD$494=$A10)*(INDIRECT($Q10,TRUE)=$O10),'1. Database - raw'!GK$7:GM$494)),""),"")</f>
        <v/>
      </c>
      <c r="HK10" s="14" t="str">
        <f t="shared" ca="1" si="79"/>
        <v/>
      </c>
      <c r="HL10" s="19" t="str">
        <f t="shared" ca="1" si="80"/>
        <v/>
      </c>
      <c r="HM10" s="19" t="str">
        <f t="shared" ca="1" si="81"/>
        <v/>
      </c>
      <c r="HN10" s="19" t="str">
        <f t="array" aca="1" ref="HN10" ca="1">IFERROR(AVERAGE(IF(('1. Database - raw'!GQ$7:GS$494&gt;0)*('1. Database - raw'!$AD$7:$AD$494=$A10)*(INDIRECT($Q10,TRUE)=$O10),'1. Database - raw'!GQ$7:GS$494)),"")</f>
        <v/>
      </c>
      <c r="HO10" s="33" t="str">
        <f t="array" aca="1" ref="HO10" ca="1">IFERROR(_xlfn.STDEV.S(IF(('1. Database - raw'!GQ$7:GS$494&gt;0)*('1. Database - raw'!$AD$7:$AD$494=$A10)*(INDIRECT($Q10,TRUE)=$O10),'1. Database - raw'!GQ$7:GS$494)),"")</f>
        <v/>
      </c>
      <c r="HP10" s="15" t="str">
        <f t="array" aca="1" ref="HP10" ca="1">IFERROR(IF(COUNT(IF(('1. Database - raw'!GQ$7:GS$494&gt;0)*('1. Database - raw'!$AD$7:$AD$494=$A10)*(INDIRECT($Q10,TRUE)=$O10),'1. Database - raw'!GQ$7:GS$494))&gt;0,COUNT(IF(('1. Database - raw'!GQ$7:GS$494&gt;0)*('1. Database - raw'!$AD$7:$AD$494=$A10)*(INDIRECT($Q10,TRUE)=$O10),'1. Database - raw'!GQ$7:GS$494)),""),"")</f>
        <v/>
      </c>
      <c r="HQ10" s="14" t="str">
        <f t="shared" ca="1" si="82"/>
        <v/>
      </c>
      <c r="HR10" s="19" t="str">
        <f t="shared" ca="1" si="83"/>
        <v/>
      </c>
      <c r="HS10" s="19" t="str">
        <f t="shared" ca="1" si="84"/>
        <v/>
      </c>
      <c r="HT10" s="19" t="str">
        <f t="array" aca="1" ref="HT10" ca="1">IFERROR(AVERAGE(IF(('1. Database - raw'!GW$7:GY$494&gt;0)*('1. Database - raw'!$AD$7:$AD$494=$A10)*(INDIRECT($Q10,TRUE)=$O10),'1. Database - raw'!GW$7:GY$494)),"")</f>
        <v/>
      </c>
      <c r="HU10" s="33" t="str">
        <f t="array" aca="1" ref="HU10" ca="1">IFERROR(_xlfn.STDEV.S(IF(('1. Database - raw'!GW$7:GY$494&gt;0)*('1. Database - raw'!$AD$7:$AD$494=$A10)*(INDIRECT($Q10,TRUE)=$O10),'1. Database - raw'!GW$7:GY$494)),"")</f>
        <v/>
      </c>
      <c r="HV10" s="15" t="str">
        <f t="array" aca="1" ref="HV10" ca="1">IFERROR(IF(COUNT(IF(('1. Database - raw'!GW$7:GY$494&gt;0)*('1. Database - raw'!$AD$7:$AD$494=$A10)*(INDIRECT($Q10,TRUE)=$O10),'1. Database - raw'!GW$7:GY$494))&gt;0,COUNT(IF(('1. Database - raw'!GW$7:GY$494&gt;0)*('1. Database - raw'!$AD$7:$AD$494=$A10)*(INDIRECT($Q10,TRUE)=$O10),'1. Database - raw'!GW$7:GY$494)),""),"")</f>
        <v/>
      </c>
      <c r="HW10" s="14" t="str">
        <f t="shared" ca="1" si="85"/>
        <v/>
      </c>
      <c r="HX10" s="19" t="str">
        <f t="shared" ca="1" si="86"/>
        <v/>
      </c>
      <c r="HY10" s="19" t="str">
        <f t="shared" ca="1" si="87"/>
        <v/>
      </c>
      <c r="HZ10" s="19" t="str">
        <f t="array" aca="1" ref="HZ10" ca="1">IFERROR(AVERAGE(IF(('1. Database - raw'!HC$7:HE$494&gt;0)*('1. Database - raw'!$AD$7:$AD$494=$A10)*(INDIRECT($Q10,TRUE)=$O10),'1. Database - raw'!HC$7:HE$494)),"")</f>
        <v/>
      </c>
      <c r="IA10" s="33" t="str">
        <f t="array" aca="1" ref="IA10" ca="1">IFERROR(_xlfn.STDEV.S(IF(('1. Database - raw'!HC$7:HE$494&gt;0)*('1. Database - raw'!$AD$7:$AD$494=$A10)*(INDIRECT($Q10,TRUE)=$O10),'1. Database - raw'!HC$7:HE$494)),"")</f>
        <v/>
      </c>
      <c r="IB10" s="15" t="str">
        <f t="array" aca="1" ref="IB10" ca="1">IFERROR(IF(COUNT(IF(('1. Database - raw'!HC$7:HE$494&gt;0)*('1. Database - raw'!$AD$7:$AD$494=$A10)*(INDIRECT($Q10,TRUE)=$O10),'1. Database - raw'!HC$7:HE$494))&gt;0,COUNT(IF(('1. Database - raw'!HC$7:HE$494&gt;0)*('1. Database - raw'!$AD$7:$AD$494=$A10)*(INDIRECT($Q10,TRUE)=$O10),'1. Database - raw'!HC$7:HE$494)),""),"")</f>
        <v/>
      </c>
      <c r="IC10" s="14" t="str">
        <f t="shared" ca="1" si="88"/>
        <v/>
      </c>
      <c r="ID10" s="19" t="str">
        <f t="shared" ca="1" si="89"/>
        <v/>
      </c>
      <c r="IE10" s="19" t="str">
        <f t="shared" ca="1" si="90"/>
        <v/>
      </c>
      <c r="IF10" s="19" t="str">
        <f t="array" aca="1" ref="IF10" ca="1">IFERROR(AVERAGE(IF(('1. Database - raw'!HI$7:HK$494&gt;0)*('1. Database - raw'!$AD$7:$AD$494=$A10)*(INDIRECT($Q10,TRUE)=$O10),'1. Database - raw'!HI$7:HK$494)),"")</f>
        <v/>
      </c>
      <c r="IG10" s="33" t="str">
        <f t="array" aca="1" ref="IG10" ca="1">IFERROR(_xlfn.STDEV.S(IF(('1. Database - raw'!HI$7:HK$494&gt;0)*('1. Database - raw'!$AD$7:$AD$494=$A10)*(INDIRECT($Q10,TRUE)=$O10),'1. Database - raw'!HI$7:HK$494)),"")</f>
        <v/>
      </c>
      <c r="IH10" s="15" t="str">
        <f t="array" aca="1" ref="IH10" ca="1">IFERROR(IF(COUNT(IF(('1. Database - raw'!HI$7:HK$494&gt;0)*('1. Database - raw'!$AD$7:$AD$494=$A10)*(INDIRECT($Q10,TRUE)=$O10),'1. Database - raw'!HI$7:HK$494))&gt;0,COUNT(IF(('1. Database - raw'!HI$7:HK$494&gt;0)*('1. Database - raw'!$AD$7:$AD$494=$A10)*(INDIRECT($Q10,TRUE)=$O10),'1. Database - raw'!HI$7:HK$494)),""),"")</f>
        <v/>
      </c>
      <c r="II10" s="14" t="str">
        <f t="shared" ca="1" si="91"/>
        <v/>
      </c>
      <c r="IJ10" s="19" t="str">
        <f t="shared" ca="1" si="92"/>
        <v/>
      </c>
      <c r="IK10" s="19" t="str">
        <f t="shared" ca="1" si="93"/>
        <v/>
      </c>
      <c r="IL10" s="19" t="str">
        <f t="array" aca="1" ref="IL10" ca="1">IFERROR(AVERAGE(IF(('1. Database - raw'!HO$7:HQ$494&gt;0)*('1. Database - raw'!$AD$7:$AD$494=$A10)*(INDIRECT($Q10,TRUE)=$O10),'1. Database - raw'!HO$7:HQ$494)),"")</f>
        <v/>
      </c>
      <c r="IM10" s="33" t="str">
        <f t="array" aca="1" ref="IM10" ca="1">IFERROR(_xlfn.STDEV.S(IF(('1. Database - raw'!HO$7:HQ$494&gt;0)*('1. Database - raw'!$AD$7:$AD$494=$A10)*(INDIRECT($Q10,TRUE)=$O10),'1. Database - raw'!HO$7:HQ$494)),"")</f>
        <v/>
      </c>
      <c r="IN10" s="15" t="str">
        <f t="array" aca="1" ref="IN10" ca="1">IFERROR(IF(COUNT(IF(('1. Database - raw'!HO$7:HQ$494&gt;0)*('1. Database - raw'!$AD$7:$AD$494=$A10)*(INDIRECT($Q10,TRUE)=$O10),'1. Database - raw'!HO$7:HQ$494))&gt;0,COUNT(IF(('1. Database - raw'!HO$7:HQ$494&gt;0)*('1. Database - raw'!$AD$7:$AD$494=$A10)*(INDIRECT($Q10,TRUE)=$O10),'1. Database - raw'!HO$7:HQ$494)),""),"")</f>
        <v/>
      </c>
      <c r="IO10" s="14" t="str">
        <f t="shared" ca="1" si="94"/>
        <v/>
      </c>
      <c r="IP10" s="19" t="str">
        <f t="shared" ca="1" si="95"/>
        <v/>
      </c>
      <c r="IQ10" s="19" t="str">
        <f t="shared" ca="1" si="96"/>
        <v/>
      </c>
      <c r="IR10" s="19" t="str">
        <f t="array" aca="1" ref="IR10" ca="1">IFERROR(AVERAGE(IF(('1. Database - raw'!HU$7:HW$494&gt;0)*('1. Database - raw'!$AD$7:$AD$494=$A10)*(INDIRECT($Q10,TRUE)=$O10),'1. Database - raw'!HU$7:HW$494)),"")</f>
        <v/>
      </c>
      <c r="IS10" s="33" t="str">
        <f t="array" aca="1" ref="IS10" ca="1">IFERROR(_xlfn.STDEV.S(IF(('1. Database - raw'!HU$7:HW$494&gt;0)*('1. Database - raw'!$AD$7:$AD$494=$A10)*(INDIRECT($Q10,TRUE)=$O10),'1. Database - raw'!HU$7:HW$494)),"")</f>
        <v/>
      </c>
      <c r="IT10" s="15" t="str">
        <f t="array" aca="1" ref="IT10" ca="1">IFERROR(IF(COUNT(IF(('1. Database - raw'!HU$7:HW$494&gt;0)*('1. Database - raw'!$AD$7:$AD$494=$A10)*(INDIRECT($Q10,TRUE)=$O10),'1. Database - raw'!HU$7:HW$494))&gt;0,COUNT(IF(('1. Database - raw'!HU$7:HW$494&gt;0)*('1. Database - raw'!$AD$7:$AD$494=$A10)*(INDIRECT($Q10,TRUE)=$O10),'1. Database - raw'!HU$7:HW$494)),""),"")</f>
        <v/>
      </c>
      <c r="IU10" s="14" t="str">
        <f t="shared" ca="1" si="97"/>
        <v/>
      </c>
      <c r="IV10" s="19" t="str">
        <f t="shared" ca="1" si="98"/>
        <v/>
      </c>
      <c r="IW10" s="19" t="str">
        <f t="shared" ca="1" si="99"/>
        <v/>
      </c>
      <c r="IX10" s="19" t="str">
        <f t="array" aca="1" ref="IX10" ca="1">IFERROR(AVERAGE(IF(('1. Database - raw'!IA$7:IC$494&gt;0)*('1. Database - raw'!$AD$7:$AD$494=$A10)*(INDIRECT($Q10,TRUE)=$O10),'1. Database - raw'!IA$7:IC$494)),"")</f>
        <v/>
      </c>
      <c r="IY10" s="33" t="str">
        <f t="array" aca="1" ref="IY10" ca="1">IFERROR(_xlfn.STDEV.S(IF(('1. Database - raw'!IA$7:IC$494&gt;0)*('1. Database - raw'!$AD$7:$AD$494=$A10)*(INDIRECT($Q10,TRUE)=$O10),'1. Database - raw'!IA$7:IC$494)),"")</f>
        <v/>
      </c>
      <c r="IZ10" s="15" t="str">
        <f t="array" aca="1" ref="IZ10" ca="1">IFERROR(IF(COUNT(IF(('1. Database - raw'!IA$7:IC$494&gt;0)*('1. Database - raw'!$AD$7:$AD$494=$A10)*(INDIRECT($Q10,TRUE)=$O10),'1. Database - raw'!IA$7:IC$494))&gt;0,COUNT(IF(('1. Database - raw'!IA$7:IC$494&gt;0)*('1. Database - raw'!$AD$7:$AD$494=$A10)*(INDIRECT($Q10,TRUE)=$O10),'1. Database - raw'!IA$7:IC$494)),""),"")</f>
        <v/>
      </c>
      <c r="JA10" s="14" t="str">
        <f t="shared" ca="1" si="100"/>
        <v/>
      </c>
      <c r="JB10" s="19" t="str">
        <f t="shared" ca="1" si="101"/>
        <v/>
      </c>
      <c r="JC10" s="19" t="str">
        <f t="shared" ca="1" si="102"/>
        <v/>
      </c>
      <c r="JD10" s="19" t="str">
        <f t="array" aca="1" ref="JD10" ca="1">IFERROR(AVERAGE(IF(('1. Database - raw'!IG$7:II$494&gt;0)*('1. Database - raw'!$AD$7:$AD$494=$A10)*(INDIRECT($Q10,TRUE)=$O10),'1. Database - raw'!IG$7:II$494)),"")</f>
        <v/>
      </c>
      <c r="JE10" s="33" t="str">
        <f t="array" aca="1" ref="JE10" ca="1">IFERROR(_xlfn.STDEV.S(IF(('1. Database - raw'!IG$7:II$494&gt;0)*('1. Database - raw'!$AD$7:$AD$494=$A10)*(INDIRECT($Q10,TRUE)=$O10),'1. Database - raw'!IG$7:II$494)),"")</f>
        <v/>
      </c>
      <c r="JF10" s="15" t="str">
        <f t="array" aca="1" ref="JF10" ca="1">IFERROR(IF(COUNT(IF(('1. Database - raw'!IG$7:II$494&gt;0)*('1. Database - raw'!$AD$7:$AD$494=$A10)*(INDIRECT($Q10,TRUE)=$O10),'1. Database - raw'!IG$7:II$494))&gt;0,COUNT(IF(('1. Database - raw'!IG$7:II$494&gt;0)*('1. Database - raw'!$AD$7:$AD$494=$A10)*(INDIRECT($Q10,TRUE)=$O10),'1. Database - raw'!IG$7:II$494)),""),"")</f>
        <v/>
      </c>
      <c r="JG10" s="145" t="str">
        <f t="shared" ca="1" si="103"/>
        <v/>
      </c>
      <c r="JH10" s="146" t="str">
        <f t="shared" ca="1" si="104"/>
        <v/>
      </c>
      <c r="JI10" s="146" t="str">
        <f t="shared" ca="1" si="105"/>
        <v/>
      </c>
      <c r="JJ10" s="146" t="str">
        <f t="array" aca="1" ref="JJ10" ca="1">IFERROR(AVERAGE(IF(('1. Database - raw'!IM$7:IO$494&gt;0)*('1. Database - raw'!$AD$7:$AD$494=$A10)*(INDIRECT($Q10,TRUE)=$O10),'1. Database - raw'!IM$7:IO$494)),"")</f>
        <v/>
      </c>
      <c r="JK10" s="277" t="str">
        <f t="array" aca="1" ref="JK10" ca="1">IFERROR(_xlfn.STDEV.S(IF(('1. Database - raw'!IM$7:IO$494&gt;0)*('1. Database - raw'!$AD$7:$AD$494=$A10)*(INDIRECT($Q10,TRUE)=$O10),'1. Database - raw'!IM$7:IO$494)),"")</f>
        <v/>
      </c>
      <c r="JL10" s="15" t="str">
        <f t="array" aca="1" ref="JL10" ca="1">IFERROR(IF(COUNT(IF(('1. Database - raw'!IM$7:IO$494&gt;0)*('1. Database - raw'!$AD$7:$AD$494=$A10)*(INDIRECT($Q10,TRUE)=$O10),'1. Database - raw'!IM$7:IO$494))&gt;0,COUNT(IF(('1. Database - raw'!IM$7:IO$494&gt;0)*('1. Database - raw'!$AD$7:$AD$494=$A10)*(INDIRECT($Q10,TRUE)=$O10),'1. Database - raw'!IM$7:IO$494)),""),"")</f>
        <v/>
      </c>
      <c r="JM10" s="145" t="str">
        <f t="shared" ca="1" si="106"/>
        <v/>
      </c>
      <c r="JN10" s="146" t="str">
        <f t="shared" ca="1" si="107"/>
        <v/>
      </c>
      <c r="JO10" s="146" t="str">
        <f t="shared" ca="1" si="108"/>
        <v/>
      </c>
      <c r="JP10" s="146" t="str">
        <f t="array" aca="1" ref="JP10" ca="1">IFERROR(AVERAGE(IF(('1. Database - raw'!IS$7:IU$494&gt;0)*('1. Database - raw'!$AD$7:$AD$494=$A10)*(INDIRECT($Q10,TRUE)=$O10),'1. Database - raw'!IS$7:IU$494)),"")</f>
        <v/>
      </c>
      <c r="JQ10" s="277" t="str">
        <f t="array" aca="1" ref="JQ10" ca="1">IFERROR(_xlfn.STDEV.S(IF(('1. Database - raw'!IS$7:IU$494&gt;0)*('1. Database - raw'!$AD$7:$AD$494=$A10)*(INDIRECT($Q10,TRUE)=$O10),'1. Database - raw'!IS$7:IU$494)),"")</f>
        <v/>
      </c>
      <c r="JR10" s="15" t="str">
        <f t="array" aca="1" ref="JR10" ca="1">IFERROR(IF(COUNT(IF(('1. Database - raw'!IS$7:IU$494&gt;0)*('1. Database - raw'!$AD$7:$AD$494=$A10)*(INDIRECT($Q10,TRUE)=$O10),'1. Database - raw'!IS$7:IU$494))&gt;0,COUNT(IF(('1. Database - raw'!IS$7:IU$494&gt;0)*('1. Database - raw'!$AD$7:$AD$494=$A10)*(INDIRECT($Q10,TRUE)=$O10),'1. Database - raw'!IS$7:IU$494)),""),"")</f>
        <v/>
      </c>
      <c r="JS10" s="145" t="str">
        <f t="shared" ca="1" si="109"/>
        <v/>
      </c>
      <c r="JT10" s="146" t="str">
        <f t="shared" ca="1" si="110"/>
        <v/>
      </c>
      <c r="JU10" s="146" t="str">
        <f t="shared" ca="1" si="111"/>
        <v/>
      </c>
      <c r="JV10" s="146" t="str">
        <f t="array" aca="1" ref="JV10" ca="1">IFERROR(AVERAGE(IF(('1. Database - raw'!IY$7:JA$494&gt;0)*('1. Database - raw'!$AD$7:$AD$494=$A10)*(INDIRECT($Q10,TRUE)=$O10),'1. Database - raw'!IY$7:JA$494)),"")</f>
        <v/>
      </c>
      <c r="JW10" s="277" t="str">
        <f t="array" aca="1" ref="JW10" ca="1">IFERROR(_xlfn.STDEV.S(IF(('1. Database - raw'!IY$7:JA$494&gt;0)*('1. Database - raw'!$AD$7:$AD$494=$A10)*(INDIRECT($Q10,TRUE)=$O10),'1. Database - raw'!IY$7:JA$494)),"")</f>
        <v/>
      </c>
      <c r="JX10" s="15" t="str">
        <f t="array" aca="1" ref="JX10" ca="1">IFERROR(IF(COUNT(IF(('1. Database - raw'!IY$7:JA$494&gt;0)*('1. Database - raw'!$AD$7:$AD$494=$A10)*(INDIRECT($Q10,TRUE)=$O10),'1. Database - raw'!IY$7:JA$494))&gt;0,COUNT(IF(('1. Database - raw'!IY$7:JA$494&gt;0)*('1. Database - raw'!$AD$7:$AD$494=$A10)*(INDIRECT($Q10,TRUE)=$O10),'1. Database - raw'!IY$7:JA$494)),""),"")</f>
        <v/>
      </c>
      <c r="JY10" s="145" t="str">
        <f t="shared" ca="1" si="112"/>
        <v/>
      </c>
      <c r="JZ10" s="146" t="str">
        <f t="shared" ca="1" si="113"/>
        <v/>
      </c>
      <c r="KA10" s="146" t="str">
        <f t="shared" ca="1" si="114"/>
        <v/>
      </c>
      <c r="KB10" s="146" t="str">
        <f t="array" aca="1" ref="KB10" ca="1">IFERROR(AVERAGE(IF(('1. Database - raw'!JE$7:JG$494&gt;0)*('1. Database - raw'!$AD$7:$AD$494=$A10)*(INDIRECT($Q10,TRUE)=$O10),'1. Database - raw'!JE$7:JG$494)),"")</f>
        <v/>
      </c>
      <c r="KC10" s="277" t="str">
        <f t="array" aca="1" ref="KC10" ca="1">IFERROR(_xlfn.STDEV.S(IF(('1. Database - raw'!JE$7:JG$494&gt;0)*('1. Database - raw'!$AD$7:$AD$494=$A10)*(INDIRECT($Q10,TRUE)=$O10),'1. Database - raw'!JE$7:JG$494)),"")</f>
        <v/>
      </c>
      <c r="KD10" s="15" t="str">
        <f t="array" aca="1" ref="KD10" ca="1">IFERROR(IF(COUNT(IF(('1. Database - raw'!JE$7:JG$494&gt;0)*('1. Database - raw'!$AD$7:$AD$494=$A10)*(INDIRECT($Q10,TRUE)=$O10),'1. Database - raw'!JE$7:JG$494))&gt;0,COUNT(IF(('1. Database - raw'!JE$7:JG$494&gt;0)*('1. Database - raw'!$AD$7:$AD$494=$A10)*(INDIRECT($Q10,TRUE)=$O10),'1. Database - raw'!JE$7:JG$494)),""),"")</f>
        <v/>
      </c>
      <c r="KE10" s="145" t="str">
        <f t="shared" ca="1" si="115"/>
        <v/>
      </c>
      <c r="KF10" s="146" t="str">
        <f t="shared" ca="1" si="116"/>
        <v/>
      </c>
      <c r="KG10" s="146" t="str">
        <f t="shared" ca="1" si="117"/>
        <v/>
      </c>
      <c r="KH10" s="146" t="str">
        <f t="array" aca="1" ref="KH10" ca="1">IFERROR(AVERAGE(IF(('1. Database - raw'!JK$7:JM$494&gt;0)*('1. Database - raw'!$AD$7:$AD$494=$A10)*(INDIRECT($Q10,TRUE)=$O10),'1. Database - raw'!JK$7:JM$494)),"")</f>
        <v/>
      </c>
      <c r="KI10" s="277" t="str">
        <f t="array" aca="1" ref="KI10" ca="1">IFERROR(_xlfn.STDEV.S(IF(('1. Database - raw'!JK$7:JM$494&gt;0)*('1. Database - raw'!$AD$7:$AD$494=$A10)*(INDIRECT($Q10,TRUE)=$O10),'1. Database - raw'!JK$7:JM$494)),"")</f>
        <v/>
      </c>
      <c r="KJ10" s="15" t="str">
        <f t="array" aca="1" ref="KJ10" ca="1">IFERROR(IF(COUNT(IF(('1. Database - raw'!JK$7:JM$494&gt;0)*('1. Database - raw'!$AD$7:$AD$494=$A10)*(INDIRECT($Q10,TRUE)=$O10),'1. Database - raw'!JK$7:JM$494))&gt;0,COUNT(IF(('1. Database - raw'!JK$7:JM$494&gt;0)*('1. Database - raw'!$AD$7:$AD$494=$A10)*(INDIRECT($Q10,TRUE)=$O10),'1. Database - raw'!JK$7:JM$494)),""),"")</f>
        <v/>
      </c>
      <c r="KK10" s="145" t="str">
        <f t="shared" ca="1" si="118"/>
        <v/>
      </c>
      <c r="KL10" s="146" t="str">
        <f t="shared" ca="1" si="119"/>
        <v/>
      </c>
      <c r="KM10" s="146" t="str">
        <f t="shared" ca="1" si="120"/>
        <v/>
      </c>
      <c r="KN10" s="146" t="str">
        <f t="array" aca="1" ref="KN10" ca="1">IFERROR(AVERAGE(IF(('1. Database - raw'!JQ$7:JS$494&gt;0)*('1. Database - raw'!$AD$7:$AD$494=$A10)*(INDIRECT($Q10,TRUE)=$O10),'1. Database - raw'!JQ$7:JS$494)),"")</f>
        <v/>
      </c>
      <c r="KO10" s="277" t="str">
        <f t="array" aca="1" ref="KO10" ca="1">IFERROR(_xlfn.STDEV.S(IF(('1. Database - raw'!JQ$7:JS$494&gt;0)*('1. Database - raw'!$AD$7:$AD$494=$A10)*(INDIRECT($Q10,TRUE)=$O10),'1. Database - raw'!JQ$7:JS$494)),"")</f>
        <v/>
      </c>
      <c r="KP10" s="15" t="str">
        <f t="array" aca="1" ref="KP10" ca="1">IFERROR(IF(COUNT(IF(('1. Database - raw'!JQ$7:JS$494&gt;0)*('1. Database - raw'!$AD$7:$AD$494=$A10)*(INDIRECT($Q10,TRUE)=$O10),'1. Database - raw'!JQ$7:JS$494))&gt;0,COUNT(IF(('1. Database - raw'!JQ$7:JS$494&gt;0)*('1. Database - raw'!$AD$7:$AD$494=$A10)*(INDIRECT($Q10,TRUE)=$O10),'1. Database - raw'!JQ$7:JS$494)),""),"")</f>
        <v/>
      </c>
      <c r="KQ10" s="145" t="str">
        <f t="shared" ca="1" si="121"/>
        <v/>
      </c>
      <c r="KR10" s="146" t="str">
        <f t="shared" ca="1" si="122"/>
        <v/>
      </c>
      <c r="KS10" s="146" t="str">
        <f t="shared" ca="1" si="123"/>
        <v/>
      </c>
      <c r="KT10" s="146" t="str">
        <f t="array" aca="1" ref="KT10" ca="1">IFERROR(AVERAGE(IF(('1. Database - raw'!JW$7:JY$494&gt;0)*('1. Database - raw'!$AD$7:$AD$494=$A10)*(INDIRECT($Q10,TRUE)=$O10),'1. Database - raw'!JW$7:JY$494)),"")</f>
        <v/>
      </c>
      <c r="KU10" s="277" t="str">
        <f t="array" aca="1" ref="KU10" ca="1">IFERROR(_xlfn.STDEV.S(IF(('1. Database - raw'!JW$7:JY$494&gt;0)*('1. Database - raw'!$AD$7:$AD$494=$A10)*(INDIRECT($Q10,TRUE)=$O10),'1. Database - raw'!JW$7:JY$494)),"")</f>
        <v/>
      </c>
      <c r="KV10" s="15" t="str">
        <f t="array" aca="1" ref="KV10" ca="1">IFERROR(IF(COUNT(IF(('1. Database - raw'!JW$7:JY$494&gt;0)*('1. Database - raw'!$AD$7:$AD$494=$A10)*(INDIRECT($Q10,TRUE)=$O10),'1. Database - raw'!JW$7:JY$494))&gt;0,COUNT(IF(('1. Database - raw'!JW$7:JY$494&gt;0)*('1. Database - raw'!$AD$7:$AD$494=$A10)*(INDIRECT($Q10,TRUE)=$O10),'1. Database - raw'!JW$7:JY$494)),""),"")</f>
        <v/>
      </c>
      <c r="KW10" s="145" t="str">
        <f t="shared" ca="1" si="124"/>
        <v/>
      </c>
      <c r="KX10" s="146" t="str">
        <f t="shared" ca="1" si="125"/>
        <v/>
      </c>
      <c r="KY10" s="146" t="str">
        <f t="shared" ca="1" si="126"/>
        <v/>
      </c>
      <c r="KZ10" s="146" t="str">
        <f t="array" aca="1" ref="KZ10" ca="1">IFERROR(AVERAGE(IF(('1. Database - raw'!KC$7:KE$494&gt;0)*('1. Database - raw'!$AD$7:$AD$494=$A10)*(INDIRECT($Q10,TRUE)=$O10),'1. Database - raw'!KC$7:KE$494)),"")</f>
        <v/>
      </c>
      <c r="LA10" s="277" t="str">
        <f t="array" aca="1" ref="LA10" ca="1">IFERROR(_xlfn.STDEV.S(IF(('1. Database - raw'!KC$7:KE$494&gt;0)*('1. Database - raw'!$AD$7:$AD$494=$A10)*(INDIRECT($Q10,TRUE)=$O10),'1. Database - raw'!KC$7:KE$494)),"")</f>
        <v/>
      </c>
      <c r="LB10" s="15" t="str">
        <f t="array" aca="1" ref="LB10" ca="1">IFERROR(IF(COUNT(IF(('1. Database - raw'!KC$7:KE$494&gt;0)*('1. Database - raw'!$AD$7:$AD$494=$A10)*(INDIRECT($Q10,TRUE)=$O10),'1. Database - raw'!KC$7:KE$494))&gt;0,COUNT(IF(('1. Database - raw'!KC$7:KE$494&gt;0)*('1. Database - raw'!$AD$7:$AD$494=$A10)*(INDIRECT($Q10,TRUE)=$O10),'1. Database - raw'!KC$7:KE$494)),""),"")</f>
        <v/>
      </c>
      <c r="LC10" s="145" t="str">
        <f t="shared" ca="1" si="127"/>
        <v/>
      </c>
      <c r="LD10" s="146" t="str">
        <f t="shared" ca="1" si="128"/>
        <v/>
      </c>
      <c r="LE10" s="146" t="str">
        <f t="shared" ca="1" si="129"/>
        <v/>
      </c>
      <c r="LF10" s="146" t="str">
        <f t="array" aca="1" ref="LF10" ca="1">IFERROR(AVERAGE(IF(('1. Database - raw'!KI$7:KK$494&gt;0)*('1. Database - raw'!$AD$7:$AD$494=$A10)*(INDIRECT($Q10,TRUE)=$O10),'1. Database - raw'!KI$7:KK$494)),"")</f>
        <v/>
      </c>
      <c r="LG10" s="277" t="str">
        <f t="array" aca="1" ref="LG10" ca="1">IFERROR(_xlfn.STDEV.S(IF(('1. Database - raw'!KI$7:KK$494&gt;0)*('1. Database - raw'!$AD$7:$AD$494=$A10)*(INDIRECT($Q10,TRUE)=$O10),'1. Database - raw'!KI$7:KK$494)),"")</f>
        <v/>
      </c>
      <c r="LH10" s="15" t="str">
        <f t="array" aca="1" ref="LH10" ca="1">IFERROR(IF(COUNT(IF(('1. Database - raw'!KI$7:KK$494&gt;0)*('1. Database - raw'!$AD$7:$AD$494=$A10)*(INDIRECT($Q10,TRUE)=$O10),'1. Database - raw'!KI$7:KK$494))&gt;0,COUNT(IF(('1. Database - raw'!KI$7:KK$494&gt;0)*('1. Database - raw'!$AD$7:$AD$494=$A10)*(INDIRECT($Q10,TRUE)=$O10),'1. Database - raw'!KI$7:KK$494)),""),"")</f>
        <v/>
      </c>
      <c r="LI10" s="145" t="str">
        <f t="shared" ca="1" si="169"/>
        <v/>
      </c>
      <c r="LJ10" s="146" t="str">
        <f t="shared" ca="1" si="170"/>
        <v/>
      </c>
      <c r="LK10" s="146" t="str">
        <f t="shared" ca="1" si="171"/>
        <v/>
      </c>
      <c r="LL10" s="146" t="str">
        <f t="array" aca="1" ref="LL10" ca="1">IFERROR(AVERAGE(IF(('1. Database - raw'!KO$7:KQ$494&gt;0)*('1. Database - raw'!$AD$7:$AD$494=$A10)*(INDIRECT($Q10,TRUE)=$O10),'1. Database - raw'!KO$7:KQ$494)),"")</f>
        <v/>
      </c>
      <c r="LM10" s="277" t="str">
        <f t="array" aca="1" ref="LM10" ca="1">IFERROR(_xlfn.STDEV.S(IF(('1. Database - raw'!KO$7:KQ$494&gt;0)*('1. Database - raw'!$AD$7:$AD$494=$A10)*(INDIRECT($Q10,TRUE)=$O10),'1. Database - raw'!KO$7:KQ$494)),"")</f>
        <v/>
      </c>
      <c r="LN10" s="15" t="str">
        <f t="array" aca="1" ref="LN10" ca="1">IFERROR(IF(COUNT(IF(('1. Database - raw'!KO$7:KQ$494&gt;0)*('1. Database - raw'!$AD$7:$AD$494=$A10)*(INDIRECT($Q10,TRUE)=$O10),'1. Database - raw'!KO$7:KQ$494))&gt;0,COUNT(IF(('1. Database - raw'!KO$7:KQ$494&gt;0)*('1. Database - raw'!$AD$7:$AD$494=$A10)*(INDIRECT($Q10,TRUE)=$O10),'1. Database - raw'!KO$7:KQ$494)),""),"")</f>
        <v/>
      </c>
      <c r="LO10" s="145" t="str">
        <f t="shared" ca="1" si="130"/>
        <v/>
      </c>
      <c r="LP10" s="146" t="str">
        <f t="shared" ca="1" si="131"/>
        <v/>
      </c>
      <c r="LQ10" s="146" t="str">
        <f t="shared" ca="1" si="132"/>
        <v/>
      </c>
      <c r="LR10" s="146" t="str">
        <f t="array" aca="1" ref="LR10" ca="1">IFERROR(AVERAGE(IF(('1. Database - raw'!KU$7:KW$494&gt;0)*('1. Database - raw'!$AD$7:$AD$494=$A10)*(INDIRECT($Q10,TRUE)=$O10),'1. Database - raw'!KU$7:KW$494)),"")</f>
        <v/>
      </c>
      <c r="LS10" s="277" t="str">
        <f t="array" aca="1" ref="LS10" ca="1">IFERROR(_xlfn.STDEV.S(IF(('1. Database - raw'!KU$7:KW$494&gt;0)*('1. Database - raw'!$AD$7:$AD$494=$A10)*(INDIRECT($Q10,TRUE)=$O10),'1. Database - raw'!KU$7:KW$494)),"")</f>
        <v/>
      </c>
      <c r="LT10" s="15" t="str">
        <f t="array" aca="1" ref="LT10" ca="1">IFERROR(IF(COUNT(IF(('1. Database - raw'!KU$7:KW$494&gt;0)*('1. Database - raw'!$AD$7:$AD$494=$A10)*(INDIRECT($Q10,TRUE)=$O10),'1. Database - raw'!KU$7:KW$494))&gt;0,COUNT(IF(('1. Database - raw'!KU$7:KW$494&gt;0)*('1. Database - raw'!$AD$7:$AD$494=$A10)*(INDIRECT($Q10,TRUE)=$O10),'1. Database - raw'!KU$7:KW$494)),""),"")</f>
        <v/>
      </c>
      <c r="LU10" s="145" t="str">
        <f t="shared" ca="1" si="133"/>
        <v/>
      </c>
      <c r="LV10" s="146" t="str">
        <f t="shared" ca="1" si="134"/>
        <v/>
      </c>
      <c r="LW10" s="146" t="str">
        <f t="shared" ca="1" si="135"/>
        <v/>
      </c>
      <c r="LX10" s="146" t="str">
        <f t="array" aca="1" ref="LX10" ca="1">IFERROR(AVERAGE(IF(('1. Database - raw'!LA$7:LC$494&gt;0)*('1. Database - raw'!$AD$7:$AD$494=$A10)*(INDIRECT($Q10,TRUE)=$O10),'1. Database - raw'!LA$7:LC$494)),"")</f>
        <v/>
      </c>
      <c r="LY10" s="277" t="str">
        <f t="array" aca="1" ref="LY10" ca="1">IFERROR(_xlfn.STDEV.S(IF(('1. Database - raw'!LA$7:LC$494&gt;0)*('1. Database - raw'!$AD$7:$AD$494=$A10)*(INDIRECT($Q10,TRUE)=$O10),'1. Database - raw'!LA$7:LC$494)),"")</f>
        <v/>
      </c>
      <c r="LZ10" s="15" t="str">
        <f t="array" aca="1" ref="LZ10" ca="1">IFERROR(IF(COUNT(IF(('1. Database - raw'!LA$7:LC$494&gt;0)*('1. Database - raw'!$AD$7:$AD$494=$A10)*(INDIRECT($Q10,TRUE)=$O10),'1. Database - raw'!LA$7:LC$494))&gt;0,COUNT(IF(('1. Database - raw'!LA$7:LC$494&gt;0)*('1. Database - raw'!$AD$7:$AD$494=$A10)*(INDIRECT($Q10,TRUE)=$O10),'1. Database - raw'!LA$7:LC$494)),""),"")</f>
        <v/>
      </c>
      <c r="MA10" s="145" t="str">
        <f t="shared" ca="1" si="136"/>
        <v/>
      </c>
      <c r="MB10" s="146" t="str">
        <f t="shared" ca="1" si="137"/>
        <v/>
      </c>
      <c r="MC10" s="146" t="str">
        <f t="shared" ca="1" si="138"/>
        <v/>
      </c>
      <c r="MD10" s="146" t="str">
        <f t="array" aca="1" ref="MD10" ca="1">IFERROR(AVERAGE(IF(('1. Database - raw'!LG$7:LI$494&gt;0)*('1. Database - raw'!$AD$7:$AD$494=$A10)*(INDIRECT($Q10,TRUE)=$O10),'1. Database - raw'!LG$7:LI$494)),"")</f>
        <v/>
      </c>
      <c r="ME10" s="277" t="str">
        <f t="array" aca="1" ref="ME10" ca="1">IFERROR(_xlfn.STDEV.S(IF(('1. Database - raw'!LG$7:LI$494&gt;0)*('1. Database - raw'!$AD$7:$AD$494=$A10)*(INDIRECT($Q10,TRUE)=$O10),'1. Database - raw'!LG$7:LI$494)),"")</f>
        <v/>
      </c>
      <c r="MF10" s="15" t="str">
        <f t="array" aca="1" ref="MF10" ca="1">IFERROR(IF(COUNT(IF(('1. Database - raw'!LG$7:LI$494&gt;0)*('1. Database - raw'!$AD$7:$AD$494=$A10)*(INDIRECT($Q10,TRUE)=$O10),'1. Database - raw'!LG$7:LI$494))&gt;0,COUNT(IF(('1. Database - raw'!LG$7:LI$494&gt;0)*('1. Database - raw'!$AD$7:$AD$494=$A10)*(INDIRECT($Q10,TRUE)=$O10),'1. Database - raw'!LG$7:LI$494)),""),"")</f>
        <v/>
      </c>
      <c r="MG10" s="145" t="str">
        <f t="shared" ca="1" si="139"/>
        <v/>
      </c>
      <c r="MH10" s="146" t="str">
        <f t="shared" ca="1" si="140"/>
        <v/>
      </c>
      <c r="MI10" s="146" t="str">
        <f t="shared" ca="1" si="141"/>
        <v/>
      </c>
      <c r="MJ10" s="146" t="str">
        <f t="array" aca="1" ref="MJ10" ca="1">IFERROR(AVERAGE(IF(('1. Database - raw'!LM$7:LO$494&gt;0)*('1. Database - raw'!$AD$7:$AD$494=$A10)*(INDIRECT($Q10,TRUE)=$O10),'1. Database - raw'!LM$7:LO$494)),"")</f>
        <v/>
      </c>
      <c r="MK10" s="277" t="str">
        <f t="array" aca="1" ref="MK10" ca="1">IFERROR(_xlfn.STDEV.S(IF(('1. Database - raw'!LM$7:LO$494&gt;0)*('1. Database - raw'!$AD$7:$AD$494=$A10)*(INDIRECT($Q10,TRUE)=$O10),'1. Database - raw'!LM$7:LO$494)),"")</f>
        <v/>
      </c>
      <c r="ML10" s="15" t="str">
        <f t="array" aca="1" ref="ML10" ca="1">IFERROR(IF(COUNT(IF(('1. Database - raw'!LM$7:LO$494&gt;0)*('1. Database - raw'!$AD$7:$AD$494=$A10)*(INDIRECT($Q10,TRUE)=$O10),'1. Database - raw'!LM$7:LO$494))&gt;0,COUNT(IF(('1. Database - raw'!LM$7:LO$494&gt;0)*('1. Database - raw'!$AD$7:$AD$494=$A10)*(INDIRECT($Q10,TRUE)=$O10),'1. Database - raw'!LM$7:LO$494)),""),"")</f>
        <v/>
      </c>
      <c r="MM10" s="145" t="str">
        <f t="shared" ca="1" si="142"/>
        <v/>
      </c>
      <c r="MN10" s="146" t="str">
        <f t="shared" ca="1" si="143"/>
        <v/>
      </c>
      <c r="MO10" s="146" t="str">
        <f t="shared" ca="1" si="144"/>
        <v/>
      </c>
      <c r="MP10" s="146" t="str">
        <f t="array" aca="1" ref="MP10" ca="1">IFERROR(AVERAGE(IF(('1. Database - raw'!LS$7:LU$494&gt;0)*('1. Database - raw'!$AD$7:$AD$494=$A10)*(INDIRECT($Q10,TRUE)=$O10),'1. Database - raw'!LS$7:LU$494)),"")</f>
        <v/>
      </c>
      <c r="MQ10" s="277" t="str">
        <f t="array" aca="1" ref="MQ10" ca="1">IFERROR(_xlfn.STDEV.S(IF(('1. Database - raw'!LS$7:LU$494&gt;0)*('1. Database - raw'!$AD$7:$AD$494=$A10)*(INDIRECT($Q10,TRUE)=$O10),'1. Database - raw'!LS$7:LU$494)),"")</f>
        <v/>
      </c>
      <c r="MR10" s="15" t="str">
        <f t="array" aca="1" ref="MR10" ca="1">IFERROR(IF(COUNT(IF(('1. Database - raw'!LS$7:LU$494&gt;0)*('1. Database - raw'!$AD$7:$AD$494=$A10)*(INDIRECT($Q10,TRUE)=$O10),'1. Database - raw'!LS$7:LU$494))&gt;0,COUNT(IF(('1. Database - raw'!LS$7:LU$494&gt;0)*('1. Database - raw'!$AD$7:$AD$494=$A10)*(INDIRECT($Q10,TRUE)=$O10),'1. Database - raw'!LS$7:LU$494)),""),"")</f>
        <v/>
      </c>
      <c r="MS10" s="145" t="str">
        <f t="shared" ca="1" si="145"/>
        <v/>
      </c>
      <c r="MT10" s="146" t="str">
        <f t="shared" ca="1" si="146"/>
        <v/>
      </c>
      <c r="MU10" s="146" t="str">
        <f t="shared" ca="1" si="147"/>
        <v/>
      </c>
      <c r="MV10" s="146" t="str">
        <f t="array" aca="1" ref="MV10" ca="1">IFERROR(AVERAGE(IF(('1. Database - raw'!LY$7:MA$494&gt;0)*('1. Database - raw'!$AD$7:$AD$494=$A10)*(INDIRECT($Q10,TRUE)=$O10),'1. Database - raw'!LY$7:MA$494)),"")</f>
        <v/>
      </c>
      <c r="MW10" s="277" t="str">
        <f t="array" aca="1" ref="MW10" ca="1">IFERROR(_xlfn.STDEV.S(IF(('1. Database - raw'!LY$7:MA$494&gt;0)*('1. Database - raw'!$AD$7:$AD$494=$A10)*(INDIRECT($Q10,TRUE)=$O10),'1. Database - raw'!LY$7:MA$494)),"")</f>
        <v/>
      </c>
      <c r="MX10" s="15" t="str">
        <f t="array" aca="1" ref="MX10" ca="1">IFERROR(IF(COUNT(IF(('1. Database - raw'!LY$7:MA$494&gt;0)*('1. Database - raw'!$AD$7:$AD$494=$A10)*(INDIRECT($Q10,TRUE)=$O10),'1. Database - raw'!LY$7:MA$494))&gt;0,COUNT(IF(('1. Database - raw'!LY$7:MA$494&gt;0)*('1. Database - raw'!$AD$7:$AD$494=$A10)*(INDIRECT($Q10,TRUE)=$O10),'1. Database - raw'!LY$7:MA$494)),""),"")</f>
        <v/>
      </c>
      <c r="MY10" s="145" t="str">
        <f t="shared" ca="1" si="148"/>
        <v/>
      </c>
      <c r="MZ10" s="146" t="str">
        <f t="shared" ca="1" si="149"/>
        <v/>
      </c>
      <c r="NA10" s="146" t="str">
        <f t="shared" ca="1" si="150"/>
        <v/>
      </c>
      <c r="NB10" s="146" t="str">
        <f t="array" aca="1" ref="NB10" ca="1">IFERROR(AVERAGE(IF(('1. Database - raw'!ME$7:MG$494&gt;0)*('1. Database - raw'!$AD$7:$AD$494=$A10)*(INDIRECT($Q10,TRUE)=$O10),'1. Database - raw'!ME$7:MG$494)),"")</f>
        <v/>
      </c>
      <c r="NC10" s="277" t="str">
        <f t="array" aca="1" ref="NC10" ca="1">IFERROR(_xlfn.STDEV.S(IF(('1. Database - raw'!ME$7:MG$494&gt;0)*('1. Database - raw'!$AD$7:$AD$494=$A10)*(INDIRECT($Q10,TRUE)=$O10),'1. Database - raw'!ME$7:MG$494)),"")</f>
        <v/>
      </c>
      <c r="ND10" s="15" t="str">
        <f t="array" aca="1" ref="ND10" ca="1">IFERROR(IF(COUNT(IF(('1. Database - raw'!ME$7:MG$494&gt;0)*('1. Database - raw'!$AD$7:$AD$494=$A10)*(INDIRECT($Q10,TRUE)=$O10),'1. Database - raw'!ME$7:MG$494))&gt;0,COUNT(IF(('1. Database - raw'!ME$7:MG$494&gt;0)*('1. Database - raw'!$AD$7:$AD$494=$A10)*(INDIRECT($Q10,TRUE)=$O10),'1. Database - raw'!ME$7:MG$494)),""),"")</f>
        <v/>
      </c>
      <c r="NE10" s="145" t="str">
        <f t="shared" ca="1" si="151"/>
        <v/>
      </c>
      <c r="NF10" s="146" t="str">
        <f t="shared" ca="1" si="152"/>
        <v/>
      </c>
      <c r="NG10" s="146" t="str">
        <f t="shared" ca="1" si="153"/>
        <v/>
      </c>
      <c r="NH10" s="146" t="str">
        <f t="array" aca="1" ref="NH10" ca="1">IFERROR(AVERAGE(IF(('1. Database - raw'!MK$7:MM$494&gt;0)*('1. Database - raw'!$AD$7:$AD$494=$A10)*(INDIRECT($Q10,TRUE)=$O10),'1. Database - raw'!MK$7:MM$494)),"")</f>
        <v/>
      </c>
      <c r="NI10" s="277" t="str">
        <f t="array" aca="1" ref="NI10" ca="1">IFERROR(_xlfn.STDEV.S(IF(('1. Database - raw'!MK$7:MM$494&gt;0)*('1. Database - raw'!$AD$7:$AD$494=$A10)*(INDIRECT($Q10,TRUE)=$O10),'1. Database - raw'!MK$7:MM$494)),"")</f>
        <v/>
      </c>
      <c r="NJ10" s="15" t="str">
        <f t="array" aca="1" ref="NJ10" ca="1">IFERROR(IF(COUNT(IF(('1. Database - raw'!MK$7:MM$494&gt;0)*('1. Database - raw'!$AD$7:$AD$494=$A10)*(INDIRECT($Q10,TRUE)=$O10),'1. Database - raw'!MK$7:MM$494))&gt;0,COUNT(IF(('1. Database - raw'!MK$7:MM$494&gt;0)*('1. Database - raw'!$AD$7:$AD$494=$A10)*(INDIRECT($Q10,TRUE)=$O10),'1. Database - raw'!MK$7:MM$494)),""),"")</f>
        <v/>
      </c>
      <c r="NK10" s="145" t="str">
        <f t="shared" ca="1" si="154"/>
        <v/>
      </c>
      <c r="NL10" s="146" t="str">
        <f t="shared" ca="1" si="155"/>
        <v/>
      </c>
      <c r="NM10" s="146" t="str">
        <f t="shared" ca="1" si="156"/>
        <v/>
      </c>
      <c r="NN10" s="146" t="str">
        <f t="array" aca="1" ref="NN10" ca="1">IFERROR(AVERAGE(IF(('1. Database - raw'!MQ$7:MS$494&gt;0)*('1. Database - raw'!$AD$7:$AD$494=$A10)*(INDIRECT($Q10,TRUE)=$O10),'1. Database - raw'!MQ$7:MS$494)),"")</f>
        <v/>
      </c>
      <c r="NO10" s="277" t="str">
        <f t="array" aca="1" ref="NO10" ca="1">IFERROR(_xlfn.STDEV.S(IF(('1. Database - raw'!MQ$7:MS$494&gt;0)*('1. Database - raw'!$AD$7:$AD$494=$A10)*(INDIRECT($Q10,TRUE)=$O10),'1. Database - raw'!MQ$7:MS$494)),"")</f>
        <v/>
      </c>
      <c r="NP10" s="15" t="str">
        <f t="array" aca="1" ref="NP10" ca="1">IFERROR(IF(COUNT(IF(('1. Database - raw'!MQ$7:MS$494&gt;0)*('1. Database - raw'!$AD$7:$AD$494=$A10)*(INDIRECT($Q10,TRUE)=$O10),'1. Database - raw'!MQ$7:MS$494))&gt;0,COUNT(IF(('1. Database - raw'!MQ$7:MS$494&gt;0)*('1. Database - raw'!$AD$7:$AD$494=$A10)*(INDIRECT($Q10,TRUE)=$O10),'1. Database - raw'!MQ$7:MS$494)),""),"")</f>
        <v/>
      </c>
      <c r="NQ10" s="145" t="str">
        <f t="shared" ca="1" si="157"/>
        <v/>
      </c>
      <c r="NR10" s="146" t="str">
        <f t="shared" ca="1" si="158"/>
        <v/>
      </c>
      <c r="NS10" s="146" t="str">
        <f t="shared" ca="1" si="159"/>
        <v/>
      </c>
      <c r="NT10" s="146" t="str">
        <f t="array" aca="1" ref="NT10" ca="1">IFERROR(AVERAGE(IF(('1. Database - raw'!MW$7:MY$494&gt;0)*('1. Database - raw'!$AD$7:$AD$494=$A10)*(INDIRECT($Q10,TRUE)=$O10),'1. Database - raw'!MW$7:MY$494)),"")</f>
        <v/>
      </c>
      <c r="NU10" s="277" t="str">
        <f t="array" aca="1" ref="NU10" ca="1">IFERROR(_xlfn.STDEV.S(IF(('1. Database - raw'!MW$7:MY$494&gt;0)*('1. Database - raw'!$AD$7:$AD$494=$A10)*(INDIRECT($Q10,TRUE)=$O10),'1. Database - raw'!MW$7:MY$494)),"")</f>
        <v/>
      </c>
      <c r="NV10" s="15" t="str">
        <f t="array" aca="1" ref="NV10" ca="1">IFERROR(IF(COUNT(IF(('1. Database - raw'!MW$7:MY$494&gt;0)*('1. Database - raw'!$AD$7:$AD$494=$A10)*(INDIRECT($Q10,TRUE)=$O10),'1. Database - raw'!MW$7:MY$494))&gt;0,COUNT(IF(('1. Database - raw'!MW$7:MY$494&gt;0)*('1. Database - raw'!$AD$7:$AD$494=$A10)*(INDIRECT($Q10,TRUE)=$O10),'1. Database - raw'!MW$7:MY$494)),""),"")</f>
        <v/>
      </c>
      <c r="NW10" s="145" t="str">
        <f t="shared" ca="1" si="160"/>
        <v/>
      </c>
      <c r="NX10" s="146" t="str">
        <f t="shared" ca="1" si="161"/>
        <v/>
      </c>
      <c r="NY10" s="146" t="str">
        <f t="shared" ca="1" si="162"/>
        <v/>
      </c>
      <c r="NZ10" s="146" t="str">
        <f t="array" aca="1" ref="NZ10" ca="1">IFERROR(AVERAGE(IF(('1. Database - raw'!NC$7:NE$494&gt;0)*('1. Database - raw'!$AD$7:$AD$494=$A10)*(INDIRECT($Q10,TRUE)=$O10),'1. Database - raw'!NC$7:NE$494)),"")</f>
        <v/>
      </c>
      <c r="OA10" s="277" t="str">
        <f t="array" aca="1" ref="OA10" ca="1">IFERROR(_xlfn.STDEV.S(IF(('1. Database - raw'!NC$7:NE$494&gt;0)*('1. Database - raw'!$AD$7:$AD$494=$A10)*(INDIRECT($Q10,TRUE)=$O10),'1. Database - raw'!NC$7:NE$494)),"")</f>
        <v/>
      </c>
      <c r="OB10" s="15" t="str">
        <f t="array" aca="1" ref="OB10" ca="1">IFERROR(IF(COUNT(IF(('1. Database - raw'!NC$7:NE$494&gt;0)*('1. Database - raw'!$AD$7:$AD$494=$A10)*(INDIRECT($Q10,TRUE)=$O10),'1. Database - raw'!NC$7:NE$494))&gt;0,COUNT(IF(('1. Database - raw'!NC$7:NE$494&gt;0)*('1. Database - raw'!$AD$7:$AD$494=$A10)*(INDIRECT($Q10,TRUE)=$O10),'1. Database - raw'!NC$7:NE$494)),""),"")</f>
        <v/>
      </c>
      <c r="OC10" s="145" t="str">
        <f t="shared" ca="1" si="163"/>
        <v/>
      </c>
      <c r="OD10" s="146" t="str">
        <f t="shared" ca="1" si="164"/>
        <v/>
      </c>
      <c r="OE10" s="146" t="str">
        <f t="shared" ca="1" si="165"/>
        <v/>
      </c>
      <c r="OF10" s="146" t="str">
        <f t="array" aca="1" ref="OF10" ca="1">IFERROR(AVERAGE(IF(('1. Database - raw'!NI$7:NK$494&gt;0)*('1. Database - raw'!$AD$7:$AD$494=$A10)*(INDIRECT($Q10,TRUE)=$O10),'1. Database - raw'!NI$7:NK$494)),"")</f>
        <v/>
      </c>
      <c r="OG10" s="277" t="str">
        <f t="array" aca="1" ref="OG10" ca="1">IFERROR(_xlfn.STDEV.S(IF(('1. Database - raw'!NI$7:NK$494&gt;0)*('1. Database - raw'!$AD$7:$AD$494=$A10)*(INDIRECT($Q10,TRUE)=$O10),'1. Database - raw'!NI$7:NK$494)),"")</f>
        <v/>
      </c>
      <c r="OH10" s="15" t="str">
        <f t="array" aca="1" ref="OH10" ca="1">IFERROR(IF(COUNT(IF(('1. Database - raw'!NI$7:NK$494&gt;0)*('1. Database - raw'!$AD$7:$AD$494=$A10)*(INDIRECT($Q10,TRUE)=$O10),'1. Database - raw'!NI$7:NK$494))&gt;0,COUNT(IF(('1. Database - raw'!NI$7:NK$494&gt;0)*('1. Database - raw'!$AD$7:$AD$494=$A10)*(INDIRECT($Q10,TRUE)=$O10),'1. Database - raw'!NI$7:NK$494)),""),"")</f>
        <v/>
      </c>
    </row>
    <row r="11" spans="1:398" outlineLevel="1" x14ac:dyDescent="0.25">
      <c r="A11" s="134" t="s">
        <v>553</v>
      </c>
      <c r="B11" s="1330"/>
      <c r="C11" s="24"/>
      <c r="D11" s="23"/>
      <c r="E11" s="23" t="s">
        <v>33</v>
      </c>
      <c r="F11" s="22" t="s">
        <v>16</v>
      </c>
      <c r="G11" s="22" t="s">
        <v>617</v>
      </c>
      <c r="H11" s="22"/>
      <c r="I11" s="22"/>
      <c r="J11" s="22"/>
      <c r="K11" s="22"/>
      <c r="L11" s="22"/>
      <c r="M11" s="22"/>
      <c r="N11" s="41"/>
      <c r="O11" s="171" t="str">
        <f t="array" ref="O11">INDEX(A11:N11,IF(MIN(IF(C11:N11&lt;&gt;"",COLUMN(C11:N11)))&gt;0,MIN(IF(C11:N11&lt;&gt;"",COLUMN(C11:N11))),""))</f>
        <v>Cambodia</v>
      </c>
      <c r="P11" s="162">
        <f t="shared" si="168"/>
        <v>3</v>
      </c>
      <c r="Q11" s="42" t="str">
        <f ca="1">"'" &amp; $S$4 &amp; "'!" &amp; ADDRESS(ROW('1. Database - raw'!$A$7),MATCH($C$2,'1. Database - raw'!$6:$6,0)+MATCH(O11,$C11:$N11,0)-1,1) &amp; ":" &amp; ADDRESS(LOOKUP(2,1/('1. Database - raw'!A:A&lt;&gt;""),ROW('1. Database - raw'!A:A)),MATCH($C$2,'1. Database - raw'!$6:$6,0)+MATCH(O11,$C11:$N11,0)-1,1)</f>
        <v>'1. Database - raw'!$AG$7:$AG$494</v>
      </c>
      <c r="R11" s="236"/>
      <c r="S11" s="181"/>
      <c r="T11" s="208" t="str">
        <f t="shared" ca="1" si="0"/>
        <v/>
      </c>
      <c r="U11" s="197" t="str">
        <f t="shared" ca="1" si="0"/>
        <v/>
      </c>
      <c r="V11" s="197" t="str">
        <f t="shared" ca="1" si="0"/>
        <v/>
      </c>
      <c r="W11" s="197" t="str">
        <f t="shared" ca="1" si="0"/>
        <v/>
      </c>
      <c r="X11" s="197" t="str">
        <f t="shared" ca="1" si="0"/>
        <v/>
      </c>
      <c r="Y11" s="197" t="str">
        <f t="shared" ca="1" si="0"/>
        <v/>
      </c>
      <c r="Z11" s="197" t="str">
        <f t="shared" ca="1" si="0"/>
        <v/>
      </c>
      <c r="AA11" s="197" t="str">
        <f t="shared" ca="1" si="0"/>
        <v/>
      </c>
      <c r="AB11" s="197" t="str">
        <f t="shared" ca="1" si="0"/>
        <v/>
      </c>
      <c r="AC11" s="197" t="str">
        <f t="shared" ca="1" si="0"/>
        <v/>
      </c>
      <c r="AD11" s="197" t="str">
        <f t="shared" ca="1" si="1"/>
        <v/>
      </c>
      <c r="AE11" s="197" t="str">
        <f t="shared" ca="1" si="1"/>
        <v/>
      </c>
      <c r="AF11" s="197" t="str">
        <f t="shared" ca="1" si="1"/>
        <v/>
      </c>
      <c r="AG11" s="197" t="str">
        <f t="shared" ca="1" si="1"/>
        <v/>
      </c>
      <c r="AH11" s="197" t="str">
        <f t="shared" ca="1" si="1"/>
        <v/>
      </c>
      <c r="AI11" s="197" t="str">
        <f t="shared" ca="1" si="1"/>
        <v/>
      </c>
      <c r="AJ11" s="197" t="str">
        <f t="shared" ca="1" si="1"/>
        <v/>
      </c>
      <c r="AK11" s="197" t="str">
        <f t="shared" ca="1" si="1"/>
        <v/>
      </c>
      <c r="AL11" s="197" t="str">
        <f t="shared" ca="1" si="1"/>
        <v/>
      </c>
      <c r="AM11" s="209" t="str">
        <f t="shared" ca="1" si="1"/>
        <v/>
      </c>
      <c r="AN11" s="189"/>
      <c r="AO11" s="189"/>
      <c r="AP11" s="189"/>
      <c r="AQ11" s="189"/>
      <c r="AR11" s="189"/>
      <c r="AS11" s="189"/>
      <c r="AT11" s="189"/>
      <c r="AU11" s="189"/>
      <c r="AV11" s="189"/>
      <c r="AW11" s="189"/>
      <c r="AX11" s="189"/>
      <c r="AY11" s="189"/>
      <c r="AZ11" s="189"/>
      <c r="BA11" s="189"/>
      <c r="BB11" s="189"/>
      <c r="BC11" s="189"/>
      <c r="BD11" s="237">
        <f ca="1">IFERROR(VLOOKUP(F11,$O$88:$T$94,6,FALSE)*VLOOKUP(G11,$O$88:$T$94,6,FALSE),"")</f>
        <v>1.072856103151264</v>
      </c>
      <c r="BE11" s="237">
        <f ca="1">IFERROR(BD11*$BS$5,"")</f>
        <v>95.625586922643777</v>
      </c>
      <c r="BF11" s="237" t="str">
        <f t="shared" ca="1" si="175"/>
        <v/>
      </c>
      <c r="BG11" s="247" t="str">
        <f t="shared" ca="1" si="176"/>
        <v/>
      </c>
      <c r="BH11" s="293"/>
      <c r="BI11" s="532" t="str">
        <f t="shared" ca="1" si="166"/>
        <v/>
      </c>
      <c r="BJ11" s="557" t="str">
        <f t="shared" ca="1" si="2"/>
        <v/>
      </c>
      <c r="BK11" s="557" t="str">
        <f t="shared" ca="1" si="3"/>
        <v/>
      </c>
      <c r="BL11" s="557" t="str">
        <f t="shared" ca="1" si="167"/>
        <v/>
      </c>
      <c r="BM11" s="557" t="str">
        <f t="shared" ca="1" si="4"/>
        <v/>
      </c>
      <c r="BN11" s="557" t="str">
        <f t="shared" ca="1" si="5"/>
        <v/>
      </c>
      <c r="BO11" s="253"/>
      <c r="BP11" s="171" t="str">
        <f t="shared" si="6"/>
        <v>Cambodia</v>
      </c>
      <c r="BQ11" s="14" t="str">
        <f t="shared" ca="1" si="172"/>
        <v/>
      </c>
      <c r="BR11" s="19" t="str">
        <f t="shared" ca="1" si="173"/>
        <v/>
      </c>
      <c r="BS11" s="19" t="str">
        <f t="shared" ca="1" si="174"/>
        <v/>
      </c>
      <c r="BT11" s="19">
        <f t="array" aca="1" ref="BT11" ca="1">IFERROR(AVERAGE(IF(('1. Database - raw'!AW$7:AY$494&gt;0)*('1. Database - raw'!$AD$7:$AD$494=$A11)*('1. Database - raw'!$AP$7:$AP$494&lt;&gt;Dropdown!$AM$11)*(INDIRECT($Q11,TRUE)=$O11),'1. Database - raw'!AW$7:AY$494)),"")</f>
        <v>111.761</v>
      </c>
      <c r="BU11" s="33" t="str">
        <f t="array" aca="1" ref="BU11" ca="1">IFERROR(_xlfn.STDEV.S(IF(('1. Database - raw'!AW$7:AY$494&gt;0)*('1. Database - raw'!$AD$7:$AD$494=$A11)*('1. Database - raw'!$AP$7:$AP$494&lt;&gt;Dropdown!$AM$11)*(INDIRECT($Q11,TRUE)=$O11),'1. Database - raw'!AW$7:AY$494)),"")</f>
        <v/>
      </c>
      <c r="BV11" s="15">
        <f t="array" aca="1" ref="BV11" ca="1">IFERROR(IF(COUNT(IF(('1. Database - raw'!AW$7:AY$494&gt;0)*('1. Database - raw'!$AD$7:$AD$494=$A11)*('1. Database - raw'!$AP$7:$AP$494&lt;&gt;Dropdown!$AM$11)*(INDIRECT($Q11,TRUE)=$O11),'1. Database - raw'!AW$7:AY$494))&gt;0,COUNT(IF(('1. Database - raw'!AW$7:AY$494&gt;0)*('1. Database - raw'!$AD$7:$AD$494=$A11)*('1. Database - raw'!$AP$7:$AP$494&lt;&gt;Dropdown!$AM$11)*(INDIRECT($Q11,TRUE)=$O11),'1. Database - raw'!AW$7:AY$494)),""),"")</f>
        <v>1</v>
      </c>
      <c r="BW11" s="14" t="str">
        <f t="shared" ca="1" si="7"/>
        <v/>
      </c>
      <c r="BX11" s="19" t="str">
        <f t="shared" ca="1" si="8"/>
        <v/>
      </c>
      <c r="BY11" s="19" t="str">
        <f t="shared" ca="1" si="9"/>
        <v/>
      </c>
      <c r="BZ11" s="19" t="str">
        <f t="array" aca="1" ref="BZ11" ca="1">IFERROR(AVERAGE(IF(('1. Database - raw'!BC$7:BE$494&gt;0)*('1. Database - raw'!$AD$7:$AD$494=$A11)*('1. Database - raw'!$AP$7:$AP$494&lt;&gt;Dropdown!$AM$11)*(INDIRECT($Q11,TRUE)=$O11),'1. Database - raw'!BC$7:BE$494)),"")</f>
        <v/>
      </c>
      <c r="CA11" s="33" t="str">
        <f t="array" aca="1" ref="CA11" ca="1">IFERROR(_xlfn.STDEV.S(IF(('1. Database - raw'!BC$7:BE$494&gt;0)*('1. Database - raw'!$AD$7:$AD$494=$A11)*('1. Database - raw'!$AP$7:$AP$494&lt;&gt;Dropdown!$AM$11)*(INDIRECT($Q11,TRUE)=$O11),'1. Database - raw'!BC$7:BE$494)),"")</f>
        <v/>
      </c>
      <c r="CB11" s="15" t="str">
        <f t="array" aca="1" ref="CB11" ca="1">IFERROR(IF(COUNT(IF(('1. Database - raw'!BC$7:BE$494&gt;0)*('1. Database - raw'!$AD$7:$AD$494=$A11)*('1. Database - raw'!$AP$7:$AP$494&lt;&gt;Dropdown!$AM$11)*(INDIRECT($Q11,TRUE)=$O11),'1. Database - raw'!BC$7:BE$494))&gt;0,COUNT(IF(('1. Database - raw'!BC$7:BE$494&gt;0)*('1. Database - raw'!$AD$7:$AD$494=$A11)*('1. Database - raw'!$AP$7:$AP$494&lt;&gt;Dropdown!$AM$11)*(INDIRECT($Q11,TRUE)=$O11),'1. Database - raw'!BC$7:BE$494)),""),"")</f>
        <v/>
      </c>
      <c r="CC11" s="101" t="str">
        <f t="shared" ca="1" si="10"/>
        <v/>
      </c>
      <c r="CD11" s="102" t="str">
        <f t="shared" ca="1" si="11"/>
        <v/>
      </c>
      <c r="CE11" s="102" t="str">
        <f t="shared" ca="1" si="12"/>
        <v/>
      </c>
      <c r="CF11" s="102" t="str">
        <f t="array" aca="1" ref="CF11" ca="1">IFERROR(AVERAGE(IF(('1. Database - raw'!BI$7:BK$494&gt;0)*('1. Database - raw'!$AD$7:$AD$494=$A11)*('1. Database - raw'!$AP$7:$AP$494&lt;&gt;Dropdown!$AM$11)*(INDIRECT($Q11,TRUE)=$O11),'1. Database - raw'!BI$7:BK$494)),"")</f>
        <v/>
      </c>
      <c r="CG11" s="269" t="str">
        <f t="array" aca="1" ref="CG11" ca="1">IFERROR(_xlfn.STDEV.S(IF(('1. Database - raw'!BI$7:BK$494&gt;0)*('1. Database - raw'!$AD$7:$AD$494=$A11)*('1. Database - raw'!$AP$7:$AP$494&lt;&gt;Dropdown!$AM$11)*(INDIRECT($Q11,TRUE)=$O11),'1. Database - raw'!BI$7:BK$494)),"")</f>
        <v/>
      </c>
      <c r="CH11" s="15" t="str">
        <f t="array" aca="1" ref="CH11" ca="1">IFERROR(IF(COUNT(IF(('1. Database - raw'!BI$7:BK$494&gt;0)*('1. Database - raw'!$AD$7:$AD$494=$A11)*('1. Database - raw'!$AP$7:$AP$494&lt;&gt;Dropdown!$AM$11)*(INDIRECT($Q11,TRUE)=$O11),'1. Database - raw'!BI$7:BK$494))&gt;0,COUNT(IF(('1. Database - raw'!BI$7:BK$494&gt;0)*('1. Database - raw'!$AD$7:$AD$494=$A11)*('1. Database - raw'!$AP$7:$AP$494&lt;&gt;Dropdown!$AM$11)*(INDIRECT($Q11,TRUE)=$O11),'1. Database - raw'!BI$7:BK$494)),""),"")</f>
        <v/>
      </c>
      <c r="CI11" s="14" t="str">
        <f t="shared" ca="1" si="13"/>
        <v/>
      </c>
      <c r="CJ11" s="19" t="str">
        <f t="shared" ca="1" si="14"/>
        <v/>
      </c>
      <c r="CK11" s="19" t="str">
        <f t="shared" ca="1" si="15"/>
        <v/>
      </c>
      <c r="CL11" s="19" t="str">
        <f t="array" aca="1" ref="CL11" ca="1">IFERROR(AVERAGE(IF(('1. Database - raw'!BO$7:BQ$494&gt;0)*('1. Database - raw'!$AD$7:$AD$494=$A11)*(INDIRECT($Q11,TRUE)=$O11),'1. Database - raw'!BO$7:BQ$494)),"")</f>
        <v/>
      </c>
      <c r="CM11" s="33" t="str">
        <f t="array" aca="1" ref="CM11" ca="1">IFERROR(_xlfn.STDEV.S(IF(('1. Database - raw'!BO$7:BQ$494&gt;0)*('1. Database - raw'!$AD$7:$AD$494=$A11)*(INDIRECT($Q11,TRUE)=$O11),'1. Database - raw'!BO$7:BQ$494)),"")</f>
        <v/>
      </c>
      <c r="CN11" s="15" t="str">
        <f t="array" aca="1" ref="CN11" ca="1">IFERROR(IF(COUNT(IF(('1. Database - raw'!BO$7:BQ$494&gt;0)*('1. Database - raw'!$AD$7:$AD$494=$A11)*(INDIRECT($Q11,TRUE)=$O11),'1. Database - raw'!BO$7:BQ$494))&gt;0,COUNT(IF(('1. Database - raw'!BO$7:BQ$494&gt;0)*('1. Database - raw'!$AD$7:$AD$494=$A11)*(INDIRECT($Q11,TRUE)=$O11),'1. Database - raw'!BO$7:BQ$494)),""),"")</f>
        <v/>
      </c>
      <c r="CO11" s="14" t="str">
        <f t="shared" ca="1" si="16"/>
        <v/>
      </c>
      <c r="CP11" s="19" t="str">
        <f t="shared" ca="1" si="17"/>
        <v/>
      </c>
      <c r="CQ11" s="19" t="str">
        <f t="shared" ca="1" si="18"/>
        <v/>
      </c>
      <c r="CR11" s="19" t="str">
        <f t="array" aca="1" ref="CR11" ca="1">IFERROR(AVERAGE(IF(('1. Database - raw'!BU$7:BW$494&gt;0)*('1. Database - raw'!$AD$7:$AD$494=$A11)*(INDIRECT($Q11,TRUE)=$O11),'1. Database - raw'!BU$7:BW$494)),"")</f>
        <v/>
      </c>
      <c r="CS11" s="33" t="str">
        <f t="array" aca="1" ref="CS11" ca="1">IFERROR(_xlfn.STDEV.S(IF(('1. Database - raw'!BU$7:BW$494&gt;0)*('1. Database - raw'!$AD$7:$AD$494=$A11)*(INDIRECT($Q11,TRUE)=$O11),'1. Database - raw'!BU$7:BW$494)),"")</f>
        <v/>
      </c>
      <c r="CT11" s="15" t="str">
        <f t="array" aca="1" ref="CT11" ca="1">IFERROR(IF(COUNT(IF(('1. Database - raw'!BU$7:BW$494&gt;0)*('1. Database - raw'!$AD$7:$AD$494=$A11)*(INDIRECT($Q11,TRUE)=$O11),'1. Database - raw'!BU$7:BW$494))&gt;0,COUNT(IF(('1. Database - raw'!BU$7:BW$494&gt;0)*('1. Database - raw'!$AD$7:$AD$494=$A11)*(INDIRECT($Q11,TRUE)=$O11),'1. Database - raw'!BU$7:BW$494)),""),"")</f>
        <v/>
      </c>
      <c r="CU11" s="14" t="str">
        <f t="shared" ca="1" si="19"/>
        <v/>
      </c>
      <c r="CV11" s="19" t="str">
        <f t="shared" ca="1" si="20"/>
        <v/>
      </c>
      <c r="CW11" s="19" t="str">
        <f t="shared" ca="1" si="21"/>
        <v/>
      </c>
      <c r="CX11" s="19" t="str">
        <f t="array" aca="1" ref="CX11" ca="1">IFERROR(AVERAGE(IF(('1. Database - raw'!CA$7:CC$494&gt;0)*('1. Database - raw'!$AD$7:$AD$494=$A11)*(INDIRECT($Q11,TRUE)=$O11),'1. Database - raw'!CA$7:CC$494)),"")</f>
        <v/>
      </c>
      <c r="CY11" s="33" t="str">
        <f t="array" aca="1" ref="CY11" ca="1">IFERROR(_xlfn.STDEV.S(IF(('1. Database - raw'!CA$7:CC$494&gt;0)*('1. Database - raw'!$AD$7:$AD$494=$A11)*(INDIRECT($Q11,TRUE)=$O11),'1. Database - raw'!CA$7:CC$494)),"")</f>
        <v/>
      </c>
      <c r="CZ11" s="15" t="str">
        <f t="array" aca="1" ref="CZ11" ca="1">IFERROR(IF(COUNT(IF(('1. Database - raw'!CA$7:CC$494&gt;0)*('1. Database - raw'!$AD$7:$AD$494=$A11)*(INDIRECT($Q11,TRUE)=$O11),'1. Database - raw'!CA$7:CC$494))&gt;0,COUNT(IF(('1. Database - raw'!CA$7:CC$494&gt;0)*('1. Database - raw'!$AD$7:$AD$494=$A11)*(INDIRECT($Q11,TRUE)=$O11),'1. Database - raw'!CA$7:CC$494)),""),"")</f>
        <v/>
      </c>
      <c r="DA11" s="14" t="str">
        <f t="shared" ca="1" si="22"/>
        <v/>
      </c>
      <c r="DB11" s="19" t="str">
        <f t="shared" ca="1" si="23"/>
        <v/>
      </c>
      <c r="DC11" s="19" t="str">
        <f t="shared" ca="1" si="24"/>
        <v/>
      </c>
      <c r="DD11" s="19" t="str">
        <f t="array" aca="1" ref="DD11" ca="1">IFERROR(AVERAGE(IF(('1. Database - raw'!CG$7:CI$494&gt;0)*('1. Database - raw'!$AD$7:$AD$494=$A11)*(INDIRECT($Q11,TRUE)=$O11),'1. Database - raw'!CG$7:CI$494)),"")</f>
        <v/>
      </c>
      <c r="DE11" s="33" t="str">
        <f t="array" aca="1" ref="DE11" ca="1">IFERROR(_xlfn.STDEV.S(IF(('1. Database - raw'!CG$7:CI$494&gt;0)*('1. Database - raw'!$AD$7:$AD$494=$A11)*(INDIRECT($Q11,TRUE)=$O11),'1. Database - raw'!CG$7:CI$494)),"")</f>
        <v/>
      </c>
      <c r="DF11" s="15" t="str">
        <f t="array" aca="1" ref="DF11" ca="1">IFERROR(IF(COUNT(IF(('1. Database - raw'!CG$7:CI$494&gt;0)*('1. Database - raw'!$AD$7:$AD$494=$A11)*(INDIRECT($Q11,TRUE)=$O11),'1. Database - raw'!CG$7:CI$494))&gt;0,COUNT(IF(('1. Database - raw'!CG$7:CI$494&gt;0)*('1. Database - raw'!$AD$7:$AD$494=$A11)*(INDIRECT($Q11,TRUE)=$O11),'1. Database - raw'!CG$7:CI$494)),""),"")</f>
        <v/>
      </c>
      <c r="DG11" s="14" t="str">
        <f t="shared" ca="1" si="25"/>
        <v/>
      </c>
      <c r="DH11" s="19" t="str">
        <f t="shared" ca="1" si="26"/>
        <v/>
      </c>
      <c r="DI11" s="19" t="str">
        <f t="shared" ca="1" si="27"/>
        <v/>
      </c>
      <c r="DJ11" s="19" t="str">
        <f t="array" aca="1" ref="DJ11" ca="1">IFERROR(AVERAGE(IF(('1. Database - raw'!CM$7:CO$494&gt;0)*('1. Database - raw'!$AD$7:$AD$494=$A11)*(INDIRECT($Q11,TRUE)=$O11),'1. Database - raw'!CM$7:CO$494)),"")</f>
        <v/>
      </c>
      <c r="DK11" s="33" t="str">
        <f t="array" aca="1" ref="DK11" ca="1">IFERROR(_xlfn.STDEV.S(IF(('1. Database - raw'!CM$7:CO$494&gt;0)*('1. Database - raw'!$AD$7:$AD$494=$A11)*(INDIRECT($Q11,TRUE)=$O11),'1. Database - raw'!CM$7:CO$494)),"")</f>
        <v/>
      </c>
      <c r="DL11" s="15" t="str">
        <f t="array" aca="1" ref="DL11" ca="1">IFERROR(IF(COUNT(IF(('1. Database - raw'!CM$7:CO$494&gt;0)*('1. Database - raw'!$AD$7:$AD$494=$A11)*(INDIRECT($Q11,TRUE)=$O11),'1. Database - raw'!CM$7:CO$494))&gt;0,COUNT(IF(('1. Database - raw'!CM$7:CO$494&gt;0)*('1. Database - raw'!$AD$7:$AD$494=$A11)*(INDIRECT($Q11,TRUE)=$O11),'1. Database - raw'!CM$7:CO$494)),""),"")</f>
        <v/>
      </c>
      <c r="DM11" s="14" t="str">
        <f t="shared" ca="1" si="28"/>
        <v/>
      </c>
      <c r="DN11" s="19" t="str">
        <f t="shared" ca="1" si="29"/>
        <v/>
      </c>
      <c r="DO11" s="19" t="str">
        <f t="shared" ca="1" si="30"/>
        <v/>
      </c>
      <c r="DP11" s="19" t="str">
        <f t="array" aca="1" ref="DP11" ca="1">IFERROR(AVERAGE(IF(('1. Database - raw'!CS$7:CU$494&gt;0)*('1. Database - raw'!$AD$7:$AD$494=$A11)*(INDIRECT($Q11,TRUE)=$O11),'1. Database - raw'!CS$7:CU$494)),"")</f>
        <v/>
      </c>
      <c r="DQ11" s="33" t="str">
        <f t="array" aca="1" ref="DQ11" ca="1">IFERROR(_xlfn.STDEV.S(IF(('1. Database - raw'!CS$7:CU$494&gt;0)*('1. Database - raw'!$AD$7:$AD$494=$A11)*(INDIRECT($Q11,TRUE)=$O11),'1. Database - raw'!CS$7:CU$494)),"")</f>
        <v/>
      </c>
      <c r="DR11" s="15" t="str">
        <f t="array" aca="1" ref="DR11" ca="1">IFERROR(IF(COUNT(IF(('1. Database - raw'!CS$7:CU$494&gt;0)*('1. Database - raw'!$AD$7:$AD$494=$A11)*(INDIRECT($Q11,TRUE)=$O11),'1. Database - raw'!CS$7:CU$494))&gt;0,COUNT(IF(('1. Database - raw'!CS$7:CU$494&gt;0)*('1. Database - raw'!$AD$7:$AD$494=$A11)*(INDIRECT($Q11,TRUE)=$O11),'1. Database - raw'!CS$7:CU$494)),""),"")</f>
        <v/>
      </c>
      <c r="DS11" s="14" t="str">
        <f t="shared" ca="1" si="31"/>
        <v/>
      </c>
      <c r="DT11" s="19" t="str">
        <f t="shared" ca="1" si="32"/>
        <v/>
      </c>
      <c r="DU11" s="19" t="str">
        <f t="shared" ca="1" si="33"/>
        <v/>
      </c>
      <c r="DV11" s="19" t="str">
        <f t="array" aca="1" ref="DV11" ca="1">IFERROR(AVERAGE(IF(('1. Database - raw'!CY$7:DA$494&gt;0)*('1. Database - raw'!$AD$7:$AD$494=$A11)*(INDIRECT($Q11,TRUE)=$O11),'1. Database - raw'!CY$7:DA$494)),"")</f>
        <v/>
      </c>
      <c r="DW11" s="33" t="str">
        <f t="array" aca="1" ref="DW11" ca="1">IFERROR(_xlfn.STDEV.S(IF(('1. Database - raw'!CY$7:DA$494&gt;0)*('1. Database - raw'!$AD$7:$AD$494=$A11)*(INDIRECT($Q11,TRUE)=$O11),'1. Database - raw'!CY$7:DA$494)),"")</f>
        <v/>
      </c>
      <c r="DX11" s="15" t="str">
        <f t="array" aca="1" ref="DX11" ca="1">IFERROR(IF(COUNT(IF(('1. Database - raw'!CY$7:DA$494&gt;0)*('1. Database - raw'!$AD$7:$AD$494=$A11)*(INDIRECT($Q11,TRUE)=$O11),'1. Database - raw'!CY$7:DA$494))&gt;0,COUNT(IF(('1. Database - raw'!CY$7:DA$494&gt;0)*('1. Database - raw'!$AD$7:$AD$494=$A11)*(INDIRECT($Q11,TRUE)=$O11),'1. Database - raw'!CY$7:DA$494)),""),"")</f>
        <v/>
      </c>
      <c r="DY11" s="14" t="str">
        <f t="shared" ca="1" si="34"/>
        <v/>
      </c>
      <c r="DZ11" s="19" t="str">
        <f t="shared" ca="1" si="35"/>
        <v/>
      </c>
      <c r="EA11" s="19" t="str">
        <f t="shared" ca="1" si="36"/>
        <v/>
      </c>
      <c r="EB11" s="19" t="str">
        <f t="array" aca="1" ref="EB11" ca="1">IFERROR(AVERAGE(IF(('1. Database - raw'!DE$7:DG$494&gt;0)*('1. Database - raw'!$AD$7:$AD$494=$A11)*(INDIRECT($Q11,TRUE)=$O11),'1. Database - raw'!DE$7:DG$494)),"")</f>
        <v/>
      </c>
      <c r="EC11" s="33" t="str">
        <f t="array" aca="1" ref="EC11" ca="1">IFERROR(_xlfn.STDEV.S(IF(('1. Database - raw'!DE$7:DG$494&gt;0)*('1. Database - raw'!$AD$7:$AD$494=$A11)*(INDIRECT($Q11,TRUE)=$O11),'1. Database - raw'!DE$7:DG$494)),"")</f>
        <v/>
      </c>
      <c r="ED11" s="15" t="str">
        <f t="array" aca="1" ref="ED11" ca="1">IFERROR(IF(COUNT(IF(('1. Database - raw'!DE$7:DG$494&gt;0)*('1. Database - raw'!$AD$7:$AD$494=$A11)*(INDIRECT($Q11,TRUE)=$O11),'1. Database - raw'!DE$7:DG$494))&gt;0,COUNT(IF(('1. Database - raw'!DE$7:DG$494&gt;0)*('1. Database - raw'!$AD$7:$AD$494=$A11)*(INDIRECT($Q11,TRUE)=$O11),'1. Database - raw'!DE$7:DG$494)),""),"")</f>
        <v/>
      </c>
      <c r="EE11" s="101" t="str">
        <f t="shared" ca="1" si="37"/>
        <v/>
      </c>
      <c r="EF11" s="102" t="str">
        <f t="shared" ca="1" si="38"/>
        <v/>
      </c>
      <c r="EG11" s="102" t="str">
        <f t="shared" ca="1" si="39"/>
        <v/>
      </c>
      <c r="EH11" s="102" t="str">
        <f t="array" aca="1" ref="EH11" ca="1">IFERROR(AVERAGE(IF(('1. Database - raw'!DK$7:DM$494&gt;0)*('1. Database - raw'!$AD$7:$AD$494=$A11)*(INDIRECT($Q11,TRUE)=$O11),'1. Database - raw'!DK$7:DM$494)),"")</f>
        <v/>
      </c>
      <c r="EI11" s="269" t="str">
        <f t="array" aca="1" ref="EI11" ca="1">IFERROR(_xlfn.STDEV.S(IF(('1. Database - raw'!DK$7:DM$494&gt;0)*('1. Database - raw'!$AD$7:$AD$494=$A11)*(INDIRECT($Q11,TRUE)=$O11),'1. Database - raw'!DK$7:DM$494)),"")</f>
        <v/>
      </c>
      <c r="EJ11" s="15" t="str">
        <f t="array" aca="1" ref="EJ11" ca="1">IFERROR(IF(COUNT(IF(('1. Database - raw'!DK$7:DM$494&gt;0)*('1. Database - raw'!$AD$7:$AD$494=$A11)*(INDIRECT($Q11,TRUE)=$O11),'1. Database - raw'!DK$7:DM$494))&gt;0,COUNT(IF(('1. Database - raw'!DK$7:DM$494&gt;0)*('1. Database - raw'!$AD$7:$AD$494=$A11)*(INDIRECT($Q11,TRUE)=$O11),'1. Database - raw'!DK$7:DM$494)),""),"")</f>
        <v/>
      </c>
      <c r="EK11" s="14" t="str">
        <f t="shared" ca="1" si="40"/>
        <v/>
      </c>
      <c r="EL11" s="19" t="str">
        <f t="shared" ca="1" si="41"/>
        <v/>
      </c>
      <c r="EM11" s="19" t="str">
        <f t="shared" ca="1" si="42"/>
        <v/>
      </c>
      <c r="EN11" s="19" t="str">
        <f t="array" aca="1" ref="EN11" ca="1">IFERROR(AVERAGE(IF(('1. Database - raw'!DQ$7:DS$494&gt;0)*('1. Database - raw'!$AD$7:$AD$494=$A11)*(INDIRECT($Q11,TRUE)=$O11),'1. Database - raw'!DQ$7:DS$494)),"")</f>
        <v/>
      </c>
      <c r="EO11" s="33" t="str">
        <f t="array" aca="1" ref="EO11" ca="1">IFERROR(_xlfn.STDEV.S(IF(('1. Database - raw'!DQ$7:DS$494&gt;0)*('1. Database - raw'!$AD$7:$AD$494=$A11)*(INDIRECT($Q11,TRUE)=$O11),'1. Database - raw'!DQ$7:DS$494)),"")</f>
        <v/>
      </c>
      <c r="EP11" s="15" t="str">
        <f t="array" aca="1" ref="EP11" ca="1">IFERROR(IF(COUNT(IF(('1. Database - raw'!DQ$7:DS$494&gt;0)*('1. Database - raw'!$AD$7:$AD$494=$A11)*(INDIRECT($Q11,TRUE)=$O11),'1. Database - raw'!DQ$7:DS$494))&gt;0,COUNT(IF(('1. Database - raw'!DQ$7:DS$494&gt;0)*('1. Database - raw'!$AD$7:$AD$494=$A11)*(INDIRECT($Q11,TRUE)=$O11),'1. Database - raw'!DQ$7:DS$494)),""),"")</f>
        <v/>
      </c>
      <c r="EQ11" s="14" t="str">
        <f t="shared" ca="1" si="43"/>
        <v/>
      </c>
      <c r="ER11" s="19" t="str">
        <f t="shared" ca="1" si="44"/>
        <v/>
      </c>
      <c r="ES11" s="19" t="str">
        <f t="shared" ca="1" si="45"/>
        <v/>
      </c>
      <c r="ET11" s="19" t="str">
        <f t="array" aca="1" ref="ET11" ca="1">IFERROR(AVERAGE(IF(('1. Database - raw'!DW$7:DY$494&gt;0)*('1. Database - raw'!$AD$7:$AD$494=$A11)*(INDIRECT($Q11,TRUE)=$O11),'1. Database - raw'!DW$7:DY$494)),"")</f>
        <v/>
      </c>
      <c r="EU11" s="33" t="str">
        <f t="array" aca="1" ref="EU11" ca="1">IFERROR(_xlfn.STDEV.S(IF(('1. Database - raw'!DW$7:DY$494&gt;0)*('1. Database - raw'!$AD$7:$AD$494=$A11)*(INDIRECT($Q11,TRUE)=$O11),'1. Database - raw'!DW$7:DY$494)),"")</f>
        <v/>
      </c>
      <c r="EV11" s="15" t="str">
        <f t="array" aca="1" ref="EV11" ca="1">IFERROR(IF(COUNT(IF(('1. Database - raw'!DW$7:DY$494&gt;0)*('1. Database - raw'!$AD$7:$AD$494=$A11)*(INDIRECT($Q11,TRUE)=$O11),'1. Database - raw'!DW$7:DY$494))&gt;0,COUNT(IF(('1. Database - raw'!DW$7:DY$494&gt;0)*('1. Database - raw'!$AD$7:$AD$494=$A11)*(INDIRECT($Q11,TRUE)=$O11),'1. Database - raw'!DW$7:DY$494)),""),"")</f>
        <v/>
      </c>
      <c r="EW11" s="14" t="str">
        <f t="shared" ca="1" si="46"/>
        <v/>
      </c>
      <c r="EX11" s="19" t="str">
        <f t="shared" ca="1" si="47"/>
        <v/>
      </c>
      <c r="EY11" s="19" t="str">
        <f t="shared" ca="1" si="48"/>
        <v/>
      </c>
      <c r="EZ11" s="19" t="str">
        <f t="array" aca="1" ref="EZ11" ca="1">IFERROR(AVERAGE(IF(('1. Database - raw'!EC$7:EE$494&gt;0)*('1. Database - raw'!$AD$7:$AD$494=$A11)*(INDIRECT($Q11,TRUE)=$O11),'1. Database - raw'!EC$7:EE$494)),"")</f>
        <v/>
      </c>
      <c r="FA11" s="33" t="str">
        <f t="array" aca="1" ref="FA11" ca="1">IFERROR(_xlfn.STDEV.S(IF(('1. Database - raw'!EC$7:EE$494&gt;0)*('1. Database - raw'!$AD$7:$AD$494=$A11)*(INDIRECT($Q11,TRUE)=$O11),'1. Database - raw'!EC$7:EE$494)),"")</f>
        <v/>
      </c>
      <c r="FB11" s="15" t="str">
        <f t="array" aca="1" ref="FB11" ca="1">IFERROR(IF(COUNT(IF(('1. Database - raw'!EC$7:EE$494&gt;0)*('1. Database - raw'!$AD$7:$AD$494=$A11)*(INDIRECT($Q11,TRUE)=$O11),'1. Database - raw'!EC$7:EE$494))&gt;0,COUNT(IF(('1. Database - raw'!EC$7:EE$494&gt;0)*('1. Database - raw'!$AD$7:$AD$494=$A11)*(INDIRECT($Q11,TRUE)=$O11),'1. Database - raw'!EC$7:EE$494)),""),"")</f>
        <v/>
      </c>
      <c r="FC11" s="14" t="str">
        <f t="shared" ca="1" si="49"/>
        <v/>
      </c>
      <c r="FD11" s="19" t="str">
        <f t="shared" ca="1" si="50"/>
        <v/>
      </c>
      <c r="FE11" s="19" t="str">
        <f t="shared" ca="1" si="51"/>
        <v/>
      </c>
      <c r="FF11" s="19" t="str">
        <f t="array" aca="1" ref="FF11" ca="1">IFERROR(AVERAGE(IF(('1. Database - raw'!EI$7:EK$494&gt;0)*('1. Database - raw'!$AD$7:$AD$494=$A11)*(INDIRECT($Q11,TRUE)=$O11),'1. Database - raw'!EI$7:EK$494)),"")</f>
        <v/>
      </c>
      <c r="FG11" s="33" t="str">
        <f t="array" aca="1" ref="FG11" ca="1">IFERROR(_xlfn.STDEV.S(IF(('1. Database - raw'!EI$7:EK$494&gt;0)*('1. Database - raw'!$AD$7:$AD$494=$A11)*(INDIRECT($Q11,TRUE)=$O11),'1. Database - raw'!EI$7:EK$494)),"")</f>
        <v/>
      </c>
      <c r="FH11" s="15" t="str">
        <f t="array" aca="1" ref="FH11" ca="1">IFERROR(IF(COUNT(IF(('1. Database - raw'!EI$7:EK$494&gt;0)*('1. Database - raw'!$AD$7:$AD$494=$A11)*(INDIRECT($Q11,TRUE)=$O11),'1. Database - raw'!EI$7:EK$494))&gt;0,COUNT(IF(('1. Database - raw'!EI$7:EK$494&gt;0)*('1. Database - raw'!$AD$7:$AD$494=$A11)*(INDIRECT($Q11,TRUE)=$O11),'1. Database - raw'!EI$7:EK$494)),""),"")</f>
        <v/>
      </c>
      <c r="FI11" s="14" t="str">
        <f t="shared" ca="1" si="52"/>
        <v/>
      </c>
      <c r="FJ11" s="19" t="str">
        <f t="shared" ca="1" si="53"/>
        <v/>
      </c>
      <c r="FK11" s="19" t="str">
        <f t="shared" ca="1" si="54"/>
        <v/>
      </c>
      <c r="FL11" s="19" t="str">
        <f t="array" aca="1" ref="FL11" ca="1">IFERROR(AVERAGE(IF(('1. Database - raw'!EO$7:EQ$494&gt;0)*('1. Database - raw'!$AD$7:$AD$494=$A11)*(INDIRECT($Q11,TRUE)=$O11),'1. Database - raw'!EO$7:EQ$494)),"")</f>
        <v/>
      </c>
      <c r="FM11" s="33" t="str">
        <f t="array" aca="1" ref="FM11" ca="1">IFERROR(_xlfn.STDEV.S(IF(('1. Database - raw'!EO$7:EQ$494&gt;0)*('1. Database - raw'!$AD$7:$AD$494=$A11)*(INDIRECT($Q11,TRUE)=$O11),'1. Database - raw'!EO$7:EQ$494)),"")</f>
        <v/>
      </c>
      <c r="FN11" s="15" t="str">
        <f t="array" aca="1" ref="FN11" ca="1">IFERROR(IF(COUNT(IF(('1. Database - raw'!EO$7:EQ$494&gt;0)*('1. Database - raw'!$AD$7:$AD$494=$A11)*(INDIRECT($Q11,TRUE)=$O11),'1. Database - raw'!EO$7:EQ$494))&gt;0,COUNT(IF(('1. Database - raw'!EO$7:EQ$494&gt;0)*('1. Database - raw'!$AD$7:$AD$494=$A11)*(INDIRECT($Q11,TRUE)=$O11),'1. Database - raw'!EO$7:EQ$494)),""),"")</f>
        <v/>
      </c>
      <c r="FO11" s="14" t="str">
        <f t="shared" ca="1" si="55"/>
        <v/>
      </c>
      <c r="FP11" s="19" t="str">
        <f t="shared" ca="1" si="56"/>
        <v/>
      </c>
      <c r="FQ11" s="19" t="str">
        <f t="shared" ca="1" si="57"/>
        <v/>
      </c>
      <c r="FR11" s="19" t="str">
        <f t="array" aca="1" ref="FR11" ca="1">IFERROR(AVERAGE(IF(('1. Database - raw'!EU$7:EW$494&gt;0)*('1. Database - raw'!$AD$7:$AD$494=$A11)*(INDIRECT($Q11,TRUE)=$O11),'1. Database - raw'!EU$7:EW$494)),"")</f>
        <v/>
      </c>
      <c r="FS11" s="33" t="str">
        <f t="array" aca="1" ref="FS11" ca="1">IFERROR(_xlfn.STDEV.S(IF(('1. Database - raw'!EU$7:EW$494&gt;0)*('1. Database - raw'!$AD$7:$AD$494=$A11)*(INDIRECT($Q11,TRUE)=$O11),'1. Database - raw'!EU$7:EW$494)),"")</f>
        <v/>
      </c>
      <c r="FT11" s="15" t="str">
        <f t="array" aca="1" ref="FT11" ca="1">IFERROR(IF(COUNT(IF(('1. Database - raw'!EU$7:EW$494&gt;0)*('1. Database - raw'!$AD$7:$AD$494=$A11)*(INDIRECT($Q11,TRUE)=$O11),'1. Database - raw'!EU$7:EW$494))&gt;0,COUNT(IF(('1. Database - raw'!EU$7:EW$494&gt;0)*('1. Database - raw'!$AD$7:$AD$494=$A11)*(INDIRECT($Q11,TRUE)=$O11),'1. Database - raw'!EU$7:EW$494)),""),"")</f>
        <v/>
      </c>
      <c r="FU11" s="14" t="str">
        <f t="shared" ca="1" si="58"/>
        <v/>
      </c>
      <c r="FV11" s="19" t="str">
        <f t="shared" ca="1" si="59"/>
        <v/>
      </c>
      <c r="FW11" s="19" t="str">
        <f t="shared" ca="1" si="60"/>
        <v/>
      </c>
      <c r="FX11" s="19" t="str">
        <f t="array" aca="1" ref="FX11" ca="1">IFERROR(AVERAGE(IF(('1. Database - raw'!FA$7:FC$494&gt;0)*('1. Database - raw'!$AD$7:$AD$494=$A11)*(INDIRECT($Q11,TRUE)=$O11),'1. Database - raw'!FA$7:FC$494)),"")</f>
        <v/>
      </c>
      <c r="FY11" s="33" t="str">
        <f t="array" aca="1" ref="FY11" ca="1">IFERROR(_xlfn.STDEV.S(IF(('1. Database - raw'!FA$7:FC$494&gt;0)*('1. Database - raw'!$AD$7:$AD$494=$A11)*(INDIRECT($Q11,TRUE)=$O11),'1. Database - raw'!FA$7:FC$494)),"")</f>
        <v/>
      </c>
      <c r="FZ11" s="15" t="str">
        <f t="array" aca="1" ref="FZ11" ca="1">IFERROR(IF(COUNT(IF(('1. Database - raw'!FA$7:FC$494&gt;0)*('1. Database - raw'!$AD$7:$AD$494=$A11)*(INDIRECT($Q11,TRUE)=$O11),'1. Database - raw'!FA$7:FC$494))&gt;0,COUNT(IF(('1. Database - raw'!FA$7:FC$494&gt;0)*('1. Database - raw'!$AD$7:$AD$494=$A11)*(INDIRECT($Q11,TRUE)=$O11),'1. Database - raw'!FA$7:FC$494)),""),"")</f>
        <v/>
      </c>
      <c r="GA11" s="14" t="str">
        <f t="shared" ca="1" si="61"/>
        <v/>
      </c>
      <c r="GB11" s="19" t="str">
        <f t="shared" ca="1" si="62"/>
        <v/>
      </c>
      <c r="GC11" s="19" t="str">
        <f t="shared" ca="1" si="63"/>
        <v/>
      </c>
      <c r="GD11" s="19" t="str">
        <f t="array" aca="1" ref="GD11" ca="1">IFERROR(AVERAGE(IF(('1. Database - raw'!FG$7:FI$494&gt;0)*('1. Database - raw'!$AD$7:$AD$494=$A11)*(INDIRECT($Q11,TRUE)=$O11),'1. Database - raw'!FG$7:FI$494)),"")</f>
        <v/>
      </c>
      <c r="GE11" s="33" t="str">
        <f t="array" aca="1" ref="GE11" ca="1">IFERROR(_xlfn.STDEV.S(IF(('1. Database - raw'!FG$7:FI$494&gt;0)*('1. Database - raw'!$AD$7:$AD$494=$A11)*(INDIRECT($Q11,TRUE)=$O11),'1. Database - raw'!FG$7:FI$494)),"")</f>
        <v/>
      </c>
      <c r="GF11" s="15" t="str">
        <f t="array" aca="1" ref="GF11" ca="1">IFERROR(IF(COUNT(IF(('1. Database - raw'!FG$7:FI$494&gt;0)*('1. Database - raw'!$AD$7:$AD$494=$A11)*(INDIRECT($Q11,TRUE)=$O11),'1. Database - raw'!FG$7:FI$494))&gt;0,COUNT(IF(('1. Database - raw'!FG$7:FI$494&gt;0)*('1. Database - raw'!$AD$7:$AD$494=$A11)*(INDIRECT($Q11,TRUE)=$O11),'1. Database - raw'!FG$7:FI$494)),""),"")</f>
        <v/>
      </c>
      <c r="GG11" s="14" t="str">
        <f t="shared" ca="1" si="64"/>
        <v/>
      </c>
      <c r="GH11" s="19" t="str">
        <f t="shared" ca="1" si="65"/>
        <v/>
      </c>
      <c r="GI11" s="19" t="str">
        <f t="shared" ca="1" si="66"/>
        <v/>
      </c>
      <c r="GJ11" s="19" t="str">
        <f t="array" aca="1" ref="GJ11" ca="1">IFERROR(AVERAGE(IF(('1. Database - raw'!FM$7:FO$494&gt;0)*('1. Database - raw'!$AD$7:$AD$494=$A11)*(INDIRECT($Q11,TRUE)=$O11),'1. Database - raw'!FM$7:FO$494)),"")</f>
        <v/>
      </c>
      <c r="GK11" s="33" t="str">
        <f t="array" aca="1" ref="GK11" ca="1">IFERROR(_xlfn.STDEV.S(IF(('1. Database - raw'!FM$7:FO$494&gt;0)*('1. Database - raw'!$AD$7:$AD$494=$A11)*(INDIRECT($Q11,TRUE)=$O11),'1. Database - raw'!FM$7:FO$494)),"")</f>
        <v/>
      </c>
      <c r="GL11" s="15" t="str">
        <f t="array" aca="1" ref="GL11" ca="1">IFERROR(IF(COUNT(IF(('1. Database - raw'!FM$7:FO$494&gt;0)*('1. Database - raw'!$AD$7:$AD$494=$A11)*(INDIRECT($Q11,TRUE)=$O11),'1. Database - raw'!FM$7:FO$494))&gt;0,COUNT(IF(('1. Database - raw'!FM$7:FO$494&gt;0)*('1. Database - raw'!$AD$7:$AD$494=$A11)*(INDIRECT($Q11,TRUE)=$O11),'1. Database - raw'!FM$7:FO$494)),""),"")</f>
        <v/>
      </c>
      <c r="GM11" s="14" t="str">
        <f t="shared" ca="1" si="67"/>
        <v/>
      </c>
      <c r="GN11" s="19" t="str">
        <f t="shared" ca="1" si="68"/>
        <v/>
      </c>
      <c r="GO11" s="19" t="str">
        <f t="shared" ca="1" si="69"/>
        <v/>
      </c>
      <c r="GP11" s="19" t="str">
        <f t="array" aca="1" ref="GP11" ca="1">IFERROR(AVERAGE(IF(('1. Database - raw'!FS$7:FU$494&gt;0)*('1. Database - raw'!$AD$7:$AD$494=$A11)*(INDIRECT($Q11,TRUE)=$O11),'1. Database - raw'!FS$7:FU$494)),"")</f>
        <v/>
      </c>
      <c r="GQ11" s="33" t="str">
        <f t="array" aca="1" ref="GQ11" ca="1">IFERROR(_xlfn.STDEV.S(IF(('1. Database - raw'!FS$7:FU$494&gt;0)*('1. Database - raw'!$AD$7:$AD$494=$A11)*(INDIRECT($Q11,TRUE)=$O11),'1. Database - raw'!FS$7:FU$494)),"")</f>
        <v/>
      </c>
      <c r="GR11" s="15" t="str">
        <f t="array" aca="1" ref="GR11" ca="1">IFERROR(IF(COUNT(IF(('1. Database - raw'!FS$7:FU$494&gt;0)*('1. Database - raw'!$AD$7:$AD$494=$A11)*(INDIRECT($Q11,TRUE)=$O11),'1. Database - raw'!FS$7:FU$494))&gt;0,COUNT(IF(('1. Database - raw'!FS$7:FU$494&gt;0)*('1. Database - raw'!$AD$7:$AD$494=$A11)*(INDIRECT($Q11,TRUE)=$O11),'1. Database - raw'!FS$7:FU$494)),""),"")</f>
        <v/>
      </c>
      <c r="GS11" s="14" t="str">
        <f t="shared" ca="1" si="70"/>
        <v/>
      </c>
      <c r="GT11" s="19" t="str">
        <f t="shared" ca="1" si="71"/>
        <v/>
      </c>
      <c r="GU11" s="19" t="str">
        <f t="shared" ca="1" si="72"/>
        <v/>
      </c>
      <c r="GV11" s="19" t="str">
        <f t="array" aca="1" ref="GV11" ca="1">IFERROR(AVERAGE(IF(('1. Database - raw'!FY$7:GA$494&gt;0)*('1. Database - raw'!$AD$7:$AD$494=$A11)*(INDIRECT($Q11,TRUE)=$O11),'1. Database - raw'!FY$7:GA$494)),"")</f>
        <v/>
      </c>
      <c r="GW11" s="33" t="str">
        <f t="array" aca="1" ref="GW11" ca="1">IFERROR(_xlfn.STDEV.S(IF(('1. Database - raw'!FY$7:GA$494&gt;0)*('1. Database - raw'!$AD$7:$AD$494=$A11)*(INDIRECT($Q11,TRUE)=$O11),'1. Database - raw'!FY$7:GA$494)),"")</f>
        <v/>
      </c>
      <c r="GX11" s="15" t="str">
        <f t="array" aca="1" ref="GX11" ca="1">IFERROR(IF(COUNT(IF(('1. Database - raw'!FY$7:GA$494&gt;0)*('1. Database - raw'!$AD$7:$AD$494=$A11)*(INDIRECT($Q11,TRUE)=$O11),'1. Database - raw'!FY$7:GA$494))&gt;0,COUNT(IF(('1. Database - raw'!FY$7:GA$494&gt;0)*('1. Database - raw'!$AD$7:$AD$494=$A11)*(INDIRECT($Q11,TRUE)=$O11),'1. Database - raw'!FY$7:GA$494)),""),"")</f>
        <v/>
      </c>
      <c r="GY11" s="14" t="str">
        <f t="shared" ca="1" si="73"/>
        <v/>
      </c>
      <c r="GZ11" s="19" t="str">
        <f t="shared" ca="1" si="74"/>
        <v/>
      </c>
      <c r="HA11" s="19" t="str">
        <f t="shared" ca="1" si="75"/>
        <v/>
      </c>
      <c r="HB11" s="19" t="str">
        <f t="array" aca="1" ref="HB11" ca="1">IFERROR(AVERAGE(IF(('1. Database - raw'!GE$7:GG$494&gt;0)*('1. Database - raw'!$AD$7:$AD$494=$A11)*(INDIRECT($Q11,TRUE)=$O11),'1. Database - raw'!GE$7:GG$494)),"")</f>
        <v/>
      </c>
      <c r="HC11" s="33" t="str">
        <f t="array" aca="1" ref="HC11" ca="1">IFERROR(_xlfn.STDEV.S(IF(('1. Database - raw'!GE$7:GG$494&gt;0)*('1. Database - raw'!$AD$7:$AD$494=$A11)*(INDIRECT($Q11,TRUE)=$O11),'1. Database - raw'!GE$7:GG$494)),"")</f>
        <v/>
      </c>
      <c r="HD11" s="15" t="str">
        <f t="array" aca="1" ref="HD11" ca="1">IFERROR(IF(COUNT(IF(('1. Database - raw'!GE$7:GG$494&gt;0)*('1. Database - raw'!$AD$7:$AD$494=$A11)*(INDIRECT($Q11,TRUE)=$O11),'1. Database - raw'!GE$7:GG$494))&gt;0,COUNT(IF(('1. Database - raw'!GE$7:GG$494&gt;0)*('1. Database - raw'!$AD$7:$AD$494=$A11)*(INDIRECT($Q11,TRUE)=$O11),'1. Database - raw'!GE$7:GG$494)),""),"")</f>
        <v/>
      </c>
      <c r="HE11" s="14" t="str">
        <f t="shared" ca="1" si="76"/>
        <v/>
      </c>
      <c r="HF11" s="19" t="str">
        <f t="shared" ca="1" si="77"/>
        <v/>
      </c>
      <c r="HG11" s="19" t="str">
        <f t="shared" ca="1" si="78"/>
        <v/>
      </c>
      <c r="HH11" s="19" t="str">
        <f t="array" aca="1" ref="HH11" ca="1">IFERROR(AVERAGE(IF(('1. Database - raw'!GK$7:GM$494&gt;0)*('1. Database - raw'!$AD$7:$AD$494=$A11)*(INDIRECT($Q11,TRUE)=$O11),'1. Database - raw'!GK$7:GM$494)),"")</f>
        <v/>
      </c>
      <c r="HI11" s="33" t="str">
        <f t="array" aca="1" ref="HI11" ca="1">IFERROR(_xlfn.STDEV.S(IF(('1. Database - raw'!GK$7:GM$494&gt;0)*('1. Database - raw'!$AD$7:$AD$494=$A11)*(INDIRECT($Q11,TRUE)=$O11),'1. Database - raw'!GK$7:GM$494)),"")</f>
        <v/>
      </c>
      <c r="HJ11" s="15" t="str">
        <f t="array" aca="1" ref="HJ11" ca="1">IFERROR(IF(COUNT(IF(('1. Database - raw'!GK$7:GM$494&gt;0)*('1. Database - raw'!$AD$7:$AD$494=$A11)*(INDIRECT($Q11,TRUE)=$O11),'1. Database - raw'!GK$7:GM$494))&gt;0,COUNT(IF(('1. Database - raw'!GK$7:GM$494&gt;0)*('1. Database - raw'!$AD$7:$AD$494=$A11)*(INDIRECT($Q11,TRUE)=$O11),'1. Database - raw'!GK$7:GM$494)),""),"")</f>
        <v/>
      </c>
      <c r="HK11" s="14" t="str">
        <f t="shared" ca="1" si="79"/>
        <v/>
      </c>
      <c r="HL11" s="19" t="str">
        <f t="shared" ca="1" si="80"/>
        <v/>
      </c>
      <c r="HM11" s="19" t="str">
        <f t="shared" ca="1" si="81"/>
        <v/>
      </c>
      <c r="HN11" s="19" t="str">
        <f t="array" aca="1" ref="HN11" ca="1">IFERROR(AVERAGE(IF(('1. Database - raw'!GQ$7:GS$494&gt;0)*('1. Database - raw'!$AD$7:$AD$494=$A11)*(INDIRECT($Q11,TRUE)=$O11),'1. Database - raw'!GQ$7:GS$494)),"")</f>
        <v/>
      </c>
      <c r="HO11" s="33" t="str">
        <f t="array" aca="1" ref="HO11" ca="1">IFERROR(_xlfn.STDEV.S(IF(('1. Database - raw'!GQ$7:GS$494&gt;0)*('1. Database - raw'!$AD$7:$AD$494=$A11)*(INDIRECT($Q11,TRUE)=$O11),'1. Database - raw'!GQ$7:GS$494)),"")</f>
        <v/>
      </c>
      <c r="HP11" s="15" t="str">
        <f t="array" aca="1" ref="HP11" ca="1">IFERROR(IF(COUNT(IF(('1. Database - raw'!GQ$7:GS$494&gt;0)*('1. Database - raw'!$AD$7:$AD$494=$A11)*(INDIRECT($Q11,TRUE)=$O11),'1. Database - raw'!GQ$7:GS$494))&gt;0,COUNT(IF(('1. Database - raw'!GQ$7:GS$494&gt;0)*('1. Database - raw'!$AD$7:$AD$494=$A11)*(INDIRECT($Q11,TRUE)=$O11),'1. Database - raw'!GQ$7:GS$494)),""),"")</f>
        <v/>
      </c>
      <c r="HQ11" s="14" t="str">
        <f t="shared" ca="1" si="82"/>
        <v/>
      </c>
      <c r="HR11" s="19" t="str">
        <f t="shared" ca="1" si="83"/>
        <v/>
      </c>
      <c r="HS11" s="19" t="str">
        <f t="shared" ca="1" si="84"/>
        <v/>
      </c>
      <c r="HT11" s="19" t="str">
        <f t="array" aca="1" ref="HT11" ca="1">IFERROR(AVERAGE(IF(('1. Database - raw'!GW$7:GY$494&gt;0)*('1. Database - raw'!$AD$7:$AD$494=$A11)*(INDIRECT($Q11,TRUE)=$O11),'1. Database - raw'!GW$7:GY$494)),"")</f>
        <v/>
      </c>
      <c r="HU11" s="33" t="str">
        <f t="array" aca="1" ref="HU11" ca="1">IFERROR(_xlfn.STDEV.S(IF(('1. Database - raw'!GW$7:GY$494&gt;0)*('1. Database - raw'!$AD$7:$AD$494=$A11)*(INDIRECT($Q11,TRUE)=$O11),'1. Database - raw'!GW$7:GY$494)),"")</f>
        <v/>
      </c>
      <c r="HV11" s="15" t="str">
        <f t="array" aca="1" ref="HV11" ca="1">IFERROR(IF(COUNT(IF(('1. Database - raw'!GW$7:GY$494&gt;0)*('1. Database - raw'!$AD$7:$AD$494=$A11)*(INDIRECT($Q11,TRUE)=$O11),'1. Database - raw'!GW$7:GY$494))&gt;0,COUNT(IF(('1. Database - raw'!GW$7:GY$494&gt;0)*('1. Database - raw'!$AD$7:$AD$494=$A11)*(INDIRECT($Q11,TRUE)=$O11),'1. Database - raw'!GW$7:GY$494)),""),"")</f>
        <v/>
      </c>
      <c r="HW11" s="14" t="str">
        <f t="shared" ca="1" si="85"/>
        <v/>
      </c>
      <c r="HX11" s="19" t="str">
        <f t="shared" ca="1" si="86"/>
        <v/>
      </c>
      <c r="HY11" s="19" t="str">
        <f t="shared" ca="1" si="87"/>
        <v/>
      </c>
      <c r="HZ11" s="19" t="str">
        <f t="array" aca="1" ref="HZ11" ca="1">IFERROR(AVERAGE(IF(('1. Database - raw'!HC$7:HE$494&gt;0)*('1. Database - raw'!$AD$7:$AD$494=$A11)*(INDIRECT($Q11,TRUE)=$O11),'1. Database - raw'!HC$7:HE$494)),"")</f>
        <v/>
      </c>
      <c r="IA11" s="33" t="str">
        <f t="array" aca="1" ref="IA11" ca="1">IFERROR(_xlfn.STDEV.S(IF(('1. Database - raw'!HC$7:HE$494&gt;0)*('1. Database - raw'!$AD$7:$AD$494=$A11)*(INDIRECT($Q11,TRUE)=$O11),'1. Database - raw'!HC$7:HE$494)),"")</f>
        <v/>
      </c>
      <c r="IB11" s="15" t="str">
        <f t="array" aca="1" ref="IB11" ca="1">IFERROR(IF(COUNT(IF(('1. Database - raw'!HC$7:HE$494&gt;0)*('1. Database - raw'!$AD$7:$AD$494=$A11)*(INDIRECT($Q11,TRUE)=$O11),'1. Database - raw'!HC$7:HE$494))&gt;0,COUNT(IF(('1. Database - raw'!HC$7:HE$494&gt;0)*('1. Database - raw'!$AD$7:$AD$494=$A11)*(INDIRECT($Q11,TRUE)=$O11),'1. Database - raw'!HC$7:HE$494)),""),"")</f>
        <v/>
      </c>
      <c r="IC11" s="14" t="str">
        <f t="shared" ca="1" si="88"/>
        <v/>
      </c>
      <c r="ID11" s="19" t="str">
        <f t="shared" ca="1" si="89"/>
        <v/>
      </c>
      <c r="IE11" s="19" t="str">
        <f t="shared" ca="1" si="90"/>
        <v/>
      </c>
      <c r="IF11" s="19" t="str">
        <f t="array" aca="1" ref="IF11" ca="1">IFERROR(AVERAGE(IF(('1. Database - raw'!HI$7:HK$494&gt;0)*('1. Database - raw'!$AD$7:$AD$494=$A11)*(INDIRECT($Q11,TRUE)=$O11),'1. Database - raw'!HI$7:HK$494)),"")</f>
        <v/>
      </c>
      <c r="IG11" s="33" t="str">
        <f t="array" aca="1" ref="IG11" ca="1">IFERROR(_xlfn.STDEV.S(IF(('1. Database - raw'!HI$7:HK$494&gt;0)*('1. Database - raw'!$AD$7:$AD$494=$A11)*(INDIRECT($Q11,TRUE)=$O11),'1. Database - raw'!HI$7:HK$494)),"")</f>
        <v/>
      </c>
      <c r="IH11" s="15" t="str">
        <f t="array" aca="1" ref="IH11" ca="1">IFERROR(IF(COUNT(IF(('1. Database - raw'!HI$7:HK$494&gt;0)*('1. Database - raw'!$AD$7:$AD$494=$A11)*(INDIRECT($Q11,TRUE)=$O11),'1. Database - raw'!HI$7:HK$494))&gt;0,COUNT(IF(('1. Database - raw'!HI$7:HK$494&gt;0)*('1. Database - raw'!$AD$7:$AD$494=$A11)*(INDIRECT($Q11,TRUE)=$O11),'1. Database - raw'!HI$7:HK$494)),""),"")</f>
        <v/>
      </c>
      <c r="II11" s="14" t="str">
        <f t="shared" ca="1" si="91"/>
        <v/>
      </c>
      <c r="IJ11" s="19" t="str">
        <f t="shared" ca="1" si="92"/>
        <v/>
      </c>
      <c r="IK11" s="19" t="str">
        <f t="shared" ca="1" si="93"/>
        <v/>
      </c>
      <c r="IL11" s="19" t="str">
        <f t="array" aca="1" ref="IL11" ca="1">IFERROR(AVERAGE(IF(('1. Database - raw'!HO$7:HQ$494&gt;0)*('1. Database - raw'!$AD$7:$AD$494=$A11)*(INDIRECT($Q11,TRUE)=$O11),'1. Database - raw'!HO$7:HQ$494)),"")</f>
        <v/>
      </c>
      <c r="IM11" s="33" t="str">
        <f t="array" aca="1" ref="IM11" ca="1">IFERROR(_xlfn.STDEV.S(IF(('1. Database - raw'!HO$7:HQ$494&gt;0)*('1. Database - raw'!$AD$7:$AD$494=$A11)*(INDIRECT($Q11,TRUE)=$O11),'1. Database - raw'!HO$7:HQ$494)),"")</f>
        <v/>
      </c>
      <c r="IN11" s="15" t="str">
        <f t="array" aca="1" ref="IN11" ca="1">IFERROR(IF(COUNT(IF(('1. Database - raw'!HO$7:HQ$494&gt;0)*('1. Database - raw'!$AD$7:$AD$494=$A11)*(INDIRECT($Q11,TRUE)=$O11),'1. Database - raw'!HO$7:HQ$494))&gt;0,COUNT(IF(('1. Database - raw'!HO$7:HQ$494&gt;0)*('1. Database - raw'!$AD$7:$AD$494=$A11)*(INDIRECT($Q11,TRUE)=$O11),'1. Database - raw'!HO$7:HQ$494)),""),"")</f>
        <v/>
      </c>
      <c r="IO11" s="14" t="str">
        <f t="shared" ca="1" si="94"/>
        <v/>
      </c>
      <c r="IP11" s="19" t="str">
        <f t="shared" ca="1" si="95"/>
        <v/>
      </c>
      <c r="IQ11" s="19" t="str">
        <f t="shared" ca="1" si="96"/>
        <v/>
      </c>
      <c r="IR11" s="19" t="str">
        <f t="array" aca="1" ref="IR11" ca="1">IFERROR(AVERAGE(IF(('1. Database - raw'!HU$7:HW$494&gt;0)*('1. Database - raw'!$AD$7:$AD$494=$A11)*(INDIRECT($Q11,TRUE)=$O11),'1. Database - raw'!HU$7:HW$494)),"")</f>
        <v/>
      </c>
      <c r="IS11" s="33" t="str">
        <f t="array" aca="1" ref="IS11" ca="1">IFERROR(_xlfn.STDEV.S(IF(('1. Database - raw'!HU$7:HW$494&gt;0)*('1. Database - raw'!$AD$7:$AD$494=$A11)*(INDIRECT($Q11,TRUE)=$O11),'1. Database - raw'!HU$7:HW$494)),"")</f>
        <v/>
      </c>
      <c r="IT11" s="15" t="str">
        <f t="array" aca="1" ref="IT11" ca="1">IFERROR(IF(COUNT(IF(('1. Database - raw'!HU$7:HW$494&gt;0)*('1. Database - raw'!$AD$7:$AD$494=$A11)*(INDIRECT($Q11,TRUE)=$O11),'1. Database - raw'!HU$7:HW$494))&gt;0,COUNT(IF(('1. Database - raw'!HU$7:HW$494&gt;0)*('1. Database - raw'!$AD$7:$AD$494=$A11)*(INDIRECT($Q11,TRUE)=$O11),'1. Database - raw'!HU$7:HW$494)),""),"")</f>
        <v/>
      </c>
      <c r="IU11" s="14" t="str">
        <f t="shared" ca="1" si="97"/>
        <v/>
      </c>
      <c r="IV11" s="19" t="str">
        <f t="shared" ca="1" si="98"/>
        <v/>
      </c>
      <c r="IW11" s="19" t="str">
        <f t="shared" ca="1" si="99"/>
        <v/>
      </c>
      <c r="IX11" s="19" t="str">
        <f t="array" aca="1" ref="IX11" ca="1">IFERROR(AVERAGE(IF(('1. Database - raw'!IA$7:IC$494&gt;0)*('1. Database - raw'!$AD$7:$AD$494=$A11)*(INDIRECT($Q11,TRUE)=$O11),'1. Database - raw'!IA$7:IC$494)),"")</f>
        <v/>
      </c>
      <c r="IY11" s="33" t="str">
        <f t="array" aca="1" ref="IY11" ca="1">IFERROR(_xlfn.STDEV.S(IF(('1. Database - raw'!IA$7:IC$494&gt;0)*('1. Database - raw'!$AD$7:$AD$494=$A11)*(INDIRECT($Q11,TRUE)=$O11),'1. Database - raw'!IA$7:IC$494)),"")</f>
        <v/>
      </c>
      <c r="IZ11" s="15" t="str">
        <f t="array" aca="1" ref="IZ11" ca="1">IFERROR(IF(COUNT(IF(('1. Database - raw'!IA$7:IC$494&gt;0)*('1. Database - raw'!$AD$7:$AD$494=$A11)*(INDIRECT($Q11,TRUE)=$O11),'1. Database - raw'!IA$7:IC$494))&gt;0,COUNT(IF(('1. Database - raw'!IA$7:IC$494&gt;0)*('1. Database - raw'!$AD$7:$AD$494=$A11)*(INDIRECT($Q11,TRUE)=$O11),'1. Database - raw'!IA$7:IC$494)),""),"")</f>
        <v/>
      </c>
      <c r="JA11" s="14" t="str">
        <f t="shared" ca="1" si="100"/>
        <v/>
      </c>
      <c r="JB11" s="19" t="str">
        <f t="shared" ca="1" si="101"/>
        <v/>
      </c>
      <c r="JC11" s="19" t="str">
        <f t="shared" ca="1" si="102"/>
        <v/>
      </c>
      <c r="JD11" s="19" t="str">
        <f t="array" aca="1" ref="JD11" ca="1">IFERROR(AVERAGE(IF(('1. Database - raw'!IG$7:II$494&gt;0)*('1. Database - raw'!$AD$7:$AD$494=$A11)*(INDIRECT($Q11,TRUE)=$O11),'1. Database - raw'!IG$7:II$494)),"")</f>
        <v/>
      </c>
      <c r="JE11" s="33" t="str">
        <f t="array" aca="1" ref="JE11" ca="1">IFERROR(_xlfn.STDEV.S(IF(('1. Database - raw'!IG$7:II$494&gt;0)*('1. Database - raw'!$AD$7:$AD$494=$A11)*(INDIRECT($Q11,TRUE)=$O11),'1. Database - raw'!IG$7:II$494)),"")</f>
        <v/>
      </c>
      <c r="JF11" s="15" t="str">
        <f t="array" aca="1" ref="JF11" ca="1">IFERROR(IF(COUNT(IF(('1. Database - raw'!IG$7:II$494&gt;0)*('1. Database - raw'!$AD$7:$AD$494=$A11)*(INDIRECT($Q11,TRUE)=$O11),'1. Database - raw'!IG$7:II$494))&gt;0,COUNT(IF(('1. Database - raw'!IG$7:II$494&gt;0)*('1. Database - raw'!$AD$7:$AD$494=$A11)*(INDIRECT($Q11,TRUE)=$O11),'1. Database - raw'!IG$7:II$494)),""),"")</f>
        <v/>
      </c>
      <c r="JG11" s="145" t="str">
        <f t="shared" ca="1" si="103"/>
        <v/>
      </c>
      <c r="JH11" s="146" t="str">
        <f t="shared" ca="1" si="104"/>
        <v/>
      </c>
      <c r="JI11" s="146" t="str">
        <f t="shared" ca="1" si="105"/>
        <v/>
      </c>
      <c r="JJ11" s="146" t="str">
        <f t="array" aca="1" ref="JJ11" ca="1">IFERROR(AVERAGE(IF(('1. Database - raw'!IM$7:IO$494&gt;0)*('1. Database - raw'!$AD$7:$AD$494=$A11)*(INDIRECT($Q11,TRUE)=$O11),'1. Database - raw'!IM$7:IO$494)),"")</f>
        <v/>
      </c>
      <c r="JK11" s="277" t="str">
        <f t="array" aca="1" ref="JK11" ca="1">IFERROR(_xlfn.STDEV.S(IF(('1. Database - raw'!IM$7:IO$494&gt;0)*('1. Database - raw'!$AD$7:$AD$494=$A11)*(INDIRECT($Q11,TRUE)=$O11),'1. Database - raw'!IM$7:IO$494)),"")</f>
        <v/>
      </c>
      <c r="JL11" s="15" t="str">
        <f t="array" aca="1" ref="JL11" ca="1">IFERROR(IF(COUNT(IF(('1. Database - raw'!IM$7:IO$494&gt;0)*('1. Database - raw'!$AD$7:$AD$494=$A11)*(INDIRECT($Q11,TRUE)=$O11),'1. Database - raw'!IM$7:IO$494))&gt;0,COUNT(IF(('1. Database - raw'!IM$7:IO$494&gt;0)*('1. Database - raw'!$AD$7:$AD$494=$A11)*(INDIRECT($Q11,TRUE)=$O11),'1. Database - raw'!IM$7:IO$494)),""),"")</f>
        <v/>
      </c>
      <c r="JM11" s="145" t="str">
        <f t="shared" ca="1" si="106"/>
        <v/>
      </c>
      <c r="JN11" s="146" t="str">
        <f t="shared" ca="1" si="107"/>
        <v/>
      </c>
      <c r="JO11" s="146" t="str">
        <f t="shared" ca="1" si="108"/>
        <v/>
      </c>
      <c r="JP11" s="146" t="str">
        <f t="array" aca="1" ref="JP11" ca="1">IFERROR(AVERAGE(IF(('1. Database - raw'!IS$7:IU$494&gt;0)*('1. Database - raw'!$AD$7:$AD$494=$A11)*(INDIRECT($Q11,TRUE)=$O11),'1. Database - raw'!IS$7:IU$494)),"")</f>
        <v/>
      </c>
      <c r="JQ11" s="277" t="str">
        <f t="array" aca="1" ref="JQ11" ca="1">IFERROR(_xlfn.STDEV.S(IF(('1. Database - raw'!IS$7:IU$494&gt;0)*('1. Database - raw'!$AD$7:$AD$494=$A11)*(INDIRECT($Q11,TRUE)=$O11),'1. Database - raw'!IS$7:IU$494)),"")</f>
        <v/>
      </c>
      <c r="JR11" s="15" t="str">
        <f t="array" aca="1" ref="JR11" ca="1">IFERROR(IF(COUNT(IF(('1. Database - raw'!IS$7:IU$494&gt;0)*('1. Database - raw'!$AD$7:$AD$494=$A11)*(INDIRECT($Q11,TRUE)=$O11),'1. Database - raw'!IS$7:IU$494))&gt;0,COUNT(IF(('1. Database - raw'!IS$7:IU$494&gt;0)*('1. Database - raw'!$AD$7:$AD$494=$A11)*(INDIRECT($Q11,TRUE)=$O11),'1. Database - raw'!IS$7:IU$494)),""),"")</f>
        <v/>
      </c>
      <c r="JS11" s="145" t="str">
        <f t="shared" ca="1" si="109"/>
        <v/>
      </c>
      <c r="JT11" s="146" t="str">
        <f t="shared" ca="1" si="110"/>
        <v/>
      </c>
      <c r="JU11" s="146" t="str">
        <f t="shared" ca="1" si="111"/>
        <v/>
      </c>
      <c r="JV11" s="146" t="str">
        <f t="array" aca="1" ref="JV11" ca="1">IFERROR(AVERAGE(IF(('1. Database - raw'!IY$7:JA$494&gt;0)*('1. Database - raw'!$AD$7:$AD$494=$A11)*(INDIRECT($Q11,TRUE)=$O11),'1. Database - raw'!IY$7:JA$494)),"")</f>
        <v/>
      </c>
      <c r="JW11" s="277" t="str">
        <f t="array" aca="1" ref="JW11" ca="1">IFERROR(_xlfn.STDEV.S(IF(('1. Database - raw'!IY$7:JA$494&gt;0)*('1. Database - raw'!$AD$7:$AD$494=$A11)*(INDIRECT($Q11,TRUE)=$O11),'1. Database - raw'!IY$7:JA$494)),"")</f>
        <v/>
      </c>
      <c r="JX11" s="15" t="str">
        <f t="array" aca="1" ref="JX11" ca="1">IFERROR(IF(COUNT(IF(('1. Database - raw'!IY$7:JA$494&gt;0)*('1. Database - raw'!$AD$7:$AD$494=$A11)*(INDIRECT($Q11,TRUE)=$O11),'1. Database - raw'!IY$7:JA$494))&gt;0,COUNT(IF(('1. Database - raw'!IY$7:JA$494&gt;0)*('1. Database - raw'!$AD$7:$AD$494=$A11)*(INDIRECT($Q11,TRUE)=$O11),'1. Database - raw'!IY$7:JA$494)),""),"")</f>
        <v/>
      </c>
      <c r="JY11" s="145" t="str">
        <f t="shared" ca="1" si="112"/>
        <v/>
      </c>
      <c r="JZ11" s="146" t="str">
        <f t="shared" ca="1" si="113"/>
        <v/>
      </c>
      <c r="KA11" s="146" t="str">
        <f t="shared" ca="1" si="114"/>
        <v/>
      </c>
      <c r="KB11" s="146" t="str">
        <f t="array" aca="1" ref="KB11" ca="1">IFERROR(AVERAGE(IF(('1. Database - raw'!JE$7:JG$494&gt;0)*('1. Database - raw'!$AD$7:$AD$494=$A11)*(INDIRECT($Q11,TRUE)=$O11),'1. Database - raw'!JE$7:JG$494)),"")</f>
        <v/>
      </c>
      <c r="KC11" s="277" t="str">
        <f t="array" aca="1" ref="KC11" ca="1">IFERROR(_xlfn.STDEV.S(IF(('1. Database - raw'!JE$7:JG$494&gt;0)*('1. Database - raw'!$AD$7:$AD$494=$A11)*(INDIRECT($Q11,TRUE)=$O11),'1. Database - raw'!JE$7:JG$494)),"")</f>
        <v/>
      </c>
      <c r="KD11" s="15" t="str">
        <f t="array" aca="1" ref="KD11" ca="1">IFERROR(IF(COUNT(IF(('1. Database - raw'!JE$7:JG$494&gt;0)*('1. Database - raw'!$AD$7:$AD$494=$A11)*(INDIRECT($Q11,TRUE)=$O11),'1. Database - raw'!JE$7:JG$494))&gt;0,COUNT(IF(('1. Database - raw'!JE$7:JG$494&gt;0)*('1. Database - raw'!$AD$7:$AD$494=$A11)*(INDIRECT($Q11,TRUE)=$O11),'1. Database - raw'!JE$7:JG$494)),""),"")</f>
        <v/>
      </c>
      <c r="KE11" s="145" t="str">
        <f t="shared" ca="1" si="115"/>
        <v/>
      </c>
      <c r="KF11" s="146" t="str">
        <f t="shared" ca="1" si="116"/>
        <v/>
      </c>
      <c r="KG11" s="146" t="str">
        <f t="shared" ca="1" si="117"/>
        <v/>
      </c>
      <c r="KH11" s="146" t="str">
        <f t="array" aca="1" ref="KH11" ca="1">IFERROR(AVERAGE(IF(('1. Database - raw'!JK$7:JM$494&gt;0)*('1. Database - raw'!$AD$7:$AD$494=$A11)*(INDIRECT($Q11,TRUE)=$O11),'1. Database - raw'!JK$7:JM$494)),"")</f>
        <v/>
      </c>
      <c r="KI11" s="277" t="str">
        <f t="array" aca="1" ref="KI11" ca="1">IFERROR(_xlfn.STDEV.S(IF(('1. Database - raw'!JK$7:JM$494&gt;0)*('1. Database - raw'!$AD$7:$AD$494=$A11)*(INDIRECT($Q11,TRUE)=$O11),'1. Database - raw'!JK$7:JM$494)),"")</f>
        <v/>
      </c>
      <c r="KJ11" s="15" t="str">
        <f t="array" aca="1" ref="KJ11" ca="1">IFERROR(IF(COUNT(IF(('1. Database - raw'!JK$7:JM$494&gt;0)*('1. Database - raw'!$AD$7:$AD$494=$A11)*(INDIRECT($Q11,TRUE)=$O11),'1. Database - raw'!JK$7:JM$494))&gt;0,COUNT(IF(('1. Database - raw'!JK$7:JM$494&gt;0)*('1. Database - raw'!$AD$7:$AD$494=$A11)*(INDIRECT($Q11,TRUE)=$O11),'1. Database - raw'!JK$7:JM$494)),""),"")</f>
        <v/>
      </c>
      <c r="KK11" s="145" t="str">
        <f t="shared" ca="1" si="118"/>
        <v/>
      </c>
      <c r="KL11" s="146" t="str">
        <f t="shared" ca="1" si="119"/>
        <v/>
      </c>
      <c r="KM11" s="146" t="str">
        <f t="shared" ca="1" si="120"/>
        <v/>
      </c>
      <c r="KN11" s="146" t="str">
        <f t="array" aca="1" ref="KN11" ca="1">IFERROR(AVERAGE(IF(('1. Database - raw'!JQ$7:JS$494&gt;0)*('1. Database - raw'!$AD$7:$AD$494=$A11)*(INDIRECT($Q11,TRUE)=$O11),'1. Database - raw'!JQ$7:JS$494)),"")</f>
        <v/>
      </c>
      <c r="KO11" s="277" t="str">
        <f t="array" aca="1" ref="KO11" ca="1">IFERROR(_xlfn.STDEV.S(IF(('1. Database - raw'!JQ$7:JS$494&gt;0)*('1. Database - raw'!$AD$7:$AD$494=$A11)*(INDIRECT($Q11,TRUE)=$O11),'1. Database - raw'!JQ$7:JS$494)),"")</f>
        <v/>
      </c>
      <c r="KP11" s="15" t="str">
        <f t="array" aca="1" ref="KP11" ca="1">IFERROR(IF(COUNT(IF(('1. Database - raw'!JQ$7:JS$494&gt;0)*('1. Database - raw'!$AD$7:$AD$494=$A11)*(INDIRECT($Q11,TRUE)=$O11),'1. Database - raw'!JQ$7:JS$494))&gt;0,COUNT(IF(('1. Database - raw'!JQ$7:JS$494&gt;0)*('1. Database - raw'!$AD$7:$AD$494=$A11)*(INDIRECT($Q11,TRUE)=$O11),'1. Database - raw'!JQ$7:JS$494)),""),"")</f>
        <v/>
      </c>
      <c r="KQ11" s="145" t="str">
        <f t="shared" ca="1" si="121"/>
        <v/>
      </c>
      <c r="KR11" s="146" t="str">
        <f t="shared" ca="1" si="122"/>
        <v/>
      </c>
      <c r="KS11" s="146" t="str">
        <f t="shared" ca="1" si="123"/>
        <v/>
      </c>
      <c r="KT11" s="146" t="str">
        <f t="array" aca="1" ref="KT11" ca="1">IFERROR(AVERAGE(IF(('1. Database - raw'!JW$7:JY$494&gt;0)*('1. Database - raw'!$AD$7:$AD$494=$A11)*(INDIRECT($Q11,TRUE)=$O11),'1. Database - raw'!JW$7:JY$494)),"")</f>
        <v/>
      </c>
      <c r="KU11" s="277" t="str">
        <f t="array" aca="1" ref="KU11" ca="1">IFERROR(_xlfn.STDEV.S(IF(('1. Database - raw'!JW$7:JY$494&gt;0)*('1. Database - raw'!$AD$7:$AD$494=$A11)*(INDIRECT($Q11,TRUE)=$O11),'1. Database - raw'!JW$7:JY$494)),"")</f>
        <v/>
      </c>
      <c r="KV11" s="15" t="str">
        <f t="array" aca="1" ref="KV11" ca="1">IFERROR(IF(COUNT(IF(('1. Database - raw'!JW$7:JY$494&gt;0)*('1. Database - raw'!$AD$7:$AD$494=$A11)*(INDIRECT($Q11,TRUE)=$O11),'1. Database - raw'!JW$7:JY$494))&gt;0,COUNT(IF(('1. Database - raw'!JW$7:JY$494&gt;0)*('1. Database - raw'!$AD$7:$AD$494=$A11)*(INDIRECT($Q11,TRUE)=$O11),'1. Database - raw'!JW$7:JY$494)),""),"")</f>
        <v/>
      </c>
      <c r="KW11" s="145" t="str">
        <f t="shared" ca="1" si="124"/>
        <v/>
      </c>
      <c r="KX11" s="146" t="str">
        <f t="shared" ca="1" si="125"/>
        <v/>
      </c>
      <c r="KY11" s="146" t="str">
        <f t="shared" ca="1" si="126"/>
        <v/>
      </c>
      <c r="KZ11" s="146" t="str">
        <f t="array" aca="1" ref="KZ11" ca="1">IFERROR(AVERAGE(IF(('1. Database - raw'!KC$7:KE$494&gt;0)*('1. Database - raw'!$AD$7:$AD$494=$A11)*(INDIRECT($Q11,TRUE)=$O11),'1. Database - raw'!KC$7:KE$494)),"")</f>
        <v/>
      </c>
      <c r="LA11" s="277" t="str">
        <f t="array" aca="1" ref="LA11" ca="1">IFERROR(_xlfn.STDEV.S(IF(('1. Database - raw'!KC$7:KE$494&gt;0)*('1. Database - raw'!$AD$7:$AD$494=$A11)*(INDIRECT($Q11,TRUE)=$O11),'1. Database - raw'!KC$7:KE$494)),"")</f>
        <v/>
      </c>
      <c r="LB11" s="15" t="str">
        <f t="array" aca="1" ref="LB11" ca="1">IFERROR(IF(COUNT(IF(('1. Database - raw'!KC$7:KE$494&gt;0)*('1. Database - raw'!$AD$7:$AD$494=$A11)*(INDIRECT($Q11,TRUE)=$O11),'1. Database - raw'!KC$7:KE$494))&gt;0,COUNT(IF(('1. Database - raw'!KC$7:KE$494&gt;0)*('1. Database - raw'!$AD$7:$AD$494=$A11)*(INDIRECT($Q11,TRUE)=$O11),'1. Database - raw'!KC$7:KE$494)),""),"")</f>
        <v/>
      </c>
      <c r="LC11" s="145" t="str">
        <f t="shared" ca="1" si="127"/>
        <v/>
      </c>
      <c r="LD11" s="146" t="str">
        <f t="shared" ca="1" si="128"/>
        <v/>
      </c>
      <c r="LE11" s="146" t="str">
        <f t="shared" ca="1" si="129"/>
        <v/>
      </c>
      <c r="LF11" s="146" t="str">
        <f t="array" aca="1" ref="LF11" ca="1">IFERROR(AVERAGE(IF(('1. Database - raw'!KI$7:KK$494&gt;0)*('1. Database - raw'!$AD$7:$AD$494=$A11)*(INDIRECT($Q11,TRUE)=$O11),'1. Database - raw'!KI$7:KK$494)),"")</f>
        <v/>
      </c>
      <c r="LG11" s="277" t="str">
        <f t="array" aca="1" ref="LG11" ca="1">IFERROR(_xlfn.STDEV.S(IF(('1. Database - raw'!KI$7:KK$494&gt;0)*('1. Database - raw'!$AD$7:$AD$494=$A11)*(INDIRECT($Q11,TRUE)=$O11),'1. Database - raw'!KI$7:KK$494)),"")</f>
        <v/>
      </c>
      <c r="LH11" s="15" t="str">
        <f t="array" aca="1" ref="LH11" ca="1">IFERROR(IF(COUNT(IF(('1. Database - raw'!KI$7:KK$494&gt;0)*('1. Database - raw'!$AD$7:$AD$494=$A11)*(INDIRECT($Q11,TRUE)=$O11),'1. Database - raw'!KI$7:KK$494))&gt;0,COUNT(IF(('1. Database - raw'!KI$7:KK$494&gt;0)*('1. Database - raw'!$AD$7:$AD$494=$A11)*(INDIRECT($Q11,TRUE)=$O11),'1. Database - raw'!KI$7:KK$494)),""),"")</f>
        <v/>
      </c>
      <c r="LI11" s="145" t="str">
        <f t="shared" ca="1" si="169"/>
        <v/>
      </c>
      <c r="LJ11" s="146" t="str">
        <f t="shared" ca="1" si="170"/>
        <v/>
      </c>
      <c r="LK11" s="146" t="str">
        <f t="shared" ca="1" si="171"/>
        <v/>
      </c>
      <c r="LL11" s="146" t="str">
        <f t="array" aca="1" ref="LL11" ca="1">IFERROR(AVERAGE(IF(('1. Database - raw'!KO$7:KQ$494&gt;0)*('1. Database - raw'!$AD$7:$AD$494=$A11)*(INDIRECT($Q11,TRUE)=$O11),'1. Database - raw'!KO$7:KQ$494)),"")</f>
        <v/>
      </c>
      <c r="LM11" s="277" t="str">
        <f t="array" aca="1" ref="LM11" ca="1">IFERROR(_xlfn.STDEV.S(IF(('1. Database - raw'!KO$7:KQ$494&gt;0)*('1. Database - raw'!$AD$7:$AD$494=$A11)*(INDIRECT($Q11,TRUE)=$O11),'1. Database - raw'!KO$7:KQ$494)),"")</f>
        <v/>
      </c>
      <c r="LN11" s="15" t="str">
        <f t="array" aca="1" ref="LN11" ca="1">IFERROR(IF(COUNT(IF(('1. Database - raw'!KO$7:KQ$494&gt;0)*('1. Database - raw'!$AD$7:$AD$494=$A11)*(INDIRECT($Q11,TRUE)=$O11),'1. Database - raw'!KO$7:KQ$494))&gt;0,COUNT(IF(('1. Database - raw'!KO$7:KQ$494&gt;0)*('1. Database - raw'!$AD$7:$AD$494=$A11)*(INDIRECT($Q11,TRUE)=$O11),'1. Database - raw'!KO$7:KQ$494)),""),"")</f>
        <v/>
      </c>
      <c r="LO11" s="145" t="str">
        <f t="shared" ca="1" si="130"/>
        <v/>
      </c>
      <c r="LP11" s="146" t="str">
        <f t="shared" ca="1" si="131"/>
        <v/>
      </c>
      <c r="LQ11" s="146" t="str">
        <f t="shared" ca="1" si="132"/>
        <v/>
      </c>
      <c r="LR11" s="146" t="str">
        <f t="array" aca="1" ref="LR11" ca="1">IFERROR(AVERAGE(IF(('1. Database - raw'!KU$7:KW$494&gt;0)*('1. Database - raw'!$AD$7:$AD$494=$A11)*(INDIRECT($Q11,TRUE)=$O11),'1. Database - raw'!KU$7:KW$494)),"")</f>
        <v/>
      </c>
      <c r="LS11" s="277" t="str">
        <f t="array" aca="1" ref="LS11" ca="1">IFERROR(_xlfn.STDEV.S(IF(('1. Database - raw'!KU$7:KW$494&gt;0)*('1. Database - raw'!$AD$7:$AD$494=$A11)*(INDIRECT($Q11,TRUE)=$O11),'1. Database - raw'!KU$7:KW$494)),"")</f>
        <v/>
      </c>
      <c r="LT11" s="15" t="str">
        <f t="array" aca="1" ref="LT11" ca="1">IFERROR(IF(COUNT(IF(('1. Database - raw'!KU$7:KW$494&gt;0)*('1. Database - raw'!$AD$7:$AD$494=$A11)*(INDIRECT($Q11,TRUE)=$O11),'1. Database - raw'!KU$7:KW$494))&gt;0,COUNT(IF(('1. Database - raw'!KU$7:KW$494&gt;0)*('1. Database - raw'!$AD$7:$AD$494=$A11)*(INDIRECT($Q11,TRUE)=$O11),'1. Database - raw'!KU$7:KW$494)),""),"")</f>
        <v/>
      </c>
      <c r="LU11" s="145" t="str">
        <f t="shared" ca="1" si="133"/>
        <v/>
      </c>
      <c r="LV11" s="146" t="str">
        <f t="shared" ca="1" si="134"/>
        <v/>
      </c>
      <c r="LW11" s="146" t="str">
        <f t="shared" ca="1" si="135"/>
        <v/>
      </c>
      <c r="LX11" s="146" t="str">
        <f t="array" aca="1" ref="LX11" ca="1">IFERROR(AVERAGE(IF(('1. Database - raw'!LA$7:LC$494&gt;0)*('1. Database - raw'!$AD$7:$AD$494=$A11)*(INDIRECT($Q11,TRUE)=$O11),'1. Database - raw'!LA$7:LC$494)),"")</f>
        <v/>
      </c>
      <c r="LY11" s="277" t="str">
        <f t="array" aca="1" ref="LY11" ca="1">IFERROR(_xlfn.STDEV.S(IF(('1. Database - raw'!LA$7:LC$494&gt;0)*('1. Database - raw'!$AD$7:$AD$494=$A11)*(INDIRECT($Q11,TRUE)=$O11),'1. Database - raw'!LA$7:LC$494)),"")</f>
        <v/>
      </c>
      <c r="LZ11" s="15" t="str">
        <f t="array" aca="1" ref="LZ11" ca="1">IFERROR(IF(COUNT(IF(('1. Database - raw'!LA$7:LC$494&gt;0)*('1. Database - raw'!$AD$7:$AD$494=$A11)*(INDIRECT($Q11,TRUE)=$O11),'1. Database - raw'!LA$7:LC$494))&gt;0,COUNT(IF(('1. Database - raw'!LA$7:LC$494&gt;0)*('1. Database - raw'!$AD$7:$AD$494=$A11)*(INDIRECT($Q11,TRUE)=$O11),'1. Database - raw'!LA$7:LC$494)),""),"")</f>
        <v/>
      </c>
      <c r="MA11" s="145" t="str">
        <f t="shared" ca="1" si="136"/>
        <v/>
      </c>
      <c r="MB11" s="146" t="str">
        <f t="shared" ca="1" si="137"/>
        <v/>
      </c>
      <c r="MC11" s="146" t="str">
        <f t="shared" ca="1" si="138"/>
        <v/>
      </c>
      <c r="MD11" s="146" t="str">
        <f t="array" aca="1" ref="MD11" ca="1">IFERROR(AVERAGE(IF(('1. Database - raw'!LG$7:LI$494&gt;0)*('1. Database - raw'!$AD$7:$AD$494=$A11)*(INDIRECT($Q11,TRUE)=$O11),'1. Database - raw'!LG$7:LI$494)),"")</f>
        <v/>
      </c>
      <c r="ME11" s="277" t="str">
        <f t="array" aca="1" ref="ME11" ca="1">IFERROR(_xlfn.STDEV.S(IF(('1. Database - raw'!LG$7:LI$494&gt;0)*('1. Database - raw'!$AD$7:$AD$494=$A11)*(INDIRECT($Q11,TRUE)=$O11),'1. Database - raw'!LG$7:LI$494)),"")</f>
        <v/>
      </c>
      <c r="MF11" s="15" t="str">
        <f t="array" aca="1" ref="MF11" ca="1">IFERROR(IF(COUNT(IF(('1. Database - raw'!LG$7:LI$494&gt;0)*('1. Database - raw'!$AD$7:$AD$494=$A11)*(INDIRECT($Q11,TRUE)=$O11),'1. Database - raw'!LG$7:LI$494))&gt;0,COUNT(IF(('1. Database - raw'!LG$7:LI$494&gt;0)*('1. Database - raw'!$AD$7:$AD$494=$A11)*(INDIRECT($Q11,TRUE)=$O11),'1. Database - raw'!LG$7:LI$494)),""),"")</f>
        <v/>
      </c>
      <c r="MG11" s="145" t="str">
        <f t="shared" ca="1" si="139"/>
        <v/>
      </c>
      <c r="MH11" s="146" t="str">
        <f t="shared" ca="1" si="140"/>
        <v/>
      </c>
      <c r="MI11" s="146" t="str">
        <f t="shared" ca="1" si="141"/>
        <v/>
      </c>
      <c r="MJ11" s="146" t="str">
        <f t="array" aca="1" ref="MJ11" ca="1">IFERROR(AVERAGE(IF(('1. Database - raw'!LM$7:LO$494&gt;0)*('1. Database - raw'!$AD$7:$AD$494=$A11)*(INDIRECT($Q11,TRUE)=$O11),'1. Database - raw'!LM$7:LO$494)),"")</f>
        <v/>
      </c>
      <c r="MK11" s="277" t="str">
        <f t="array" aca="1" ref="MK11" ca="1">IFERROR(_xlfn.STDEV.S(IF(('1. Database - raw'!LM$7:LO$494&gt;0)*('1. Database - raw'!$AD$7:$AD$494=$A11)*(INDIRECT($Q11,TRUE)=$O11),'1. Database - raw'!LM$7:LO$494)),"")</f>
        <v/>
      </c>
      <c r="ML11" s="15" t="str">
        <f t="array" aca="1" ref="ML11" ca="1">IFERROR(IF(COUNT(IF(('1. Database - raw'!LM$7:LO$494&gt;0)*('1. Database - raw'!$AD$7:$AD$494=$A11)*(INDIRECT($Q11,TRUE)=$O11),'1. Database - raw'!LM$7:LO$494))&gt;0,COUNT(IF(('1. Database - raw'!LM$7:LO$494&gt;0)*('1. Database - raw'!$AD$7:$AD$494=$A11)*(INDIRECT($Q11,TRUE)=$O11),'1. Database - raw'!LM$7:LO$494)),""),"")</f>
        <v/>
      </c>
      <c r="MM11" s="145" t="str">
        <f t="shared" ca="1" si="142"/>
        <v/>
      </c>
      <c r="MN11" s="146" t="str">
        <f t="shared" ca="1" si="143"/>
        <v/>
      </c>
      <c r="MO11" s="146" t="str">
        <f t="shared" ca="1" si="144"/>
        <v/>
      </c>
      <c r="MP11" s="146" t="str">
        <f t="array" aca="1" ref="MP11" ca="1">IFERROR(AVERAGE(IF(('1. Database - raw'!LS$7:LU$494&gt;0)*('1. Database - raw'!$AD$7:$AD$494=$A11)*(INDIRECT($Q11,TRUE)=$O11),'1. Database - raw'!LS$7:LU$494)),"")</f>
        <v/>
      </c>
      <c r="MQ11" s="277" t="str">
        <f t="array" aca="1" ref="MQ11" ca="1">IFERROR(_xlfn.STDEV.S(IF(('1. Database - raw'!LS$7:LU$494&gt;0)*('1. Database - raw'!$AD$7:$AD$494=$A11)*(INDIRECT($Q11,TRUE)=$O11),'1. Database - raw'!LS$7:LU$494)),"")</f>
        <v/>
      </c>
      <c r="MR11" s="15" t="str">
        <f t="array" aca="1" ref="MR11" ca="1">IFERROR(IF(COUNT(IF(('1. Database - raw'!LS$7:LU$494&gt;0)*('1. Database - raw'!$AD$7:$AD$494=$A11)*(INDIRECT($Q11,TRUE)=$O11),'1. Database - raw'!LS$7:LU$494))&gt;0,COUNT(IF(('1. Database - raw'!LS$7:LU$494&gt;0)*('1. Database - raw'!$AD$7:$AD$494=$A11)*(INDIRECT($Q11,TRUE)=$O11),'1. Database - raw'!LS$7:LU$494)),""),"")</f>
        <v/>
      </c>
      <c r="MS11" s="145" t="str">
        <f t="shared" ca="1" si="145"/>
        <v/>
      </c>
      <c r="MT11" s="146" t="str">
        <f t="shared" ca="1" si="146"/>
        <v/>
      </c>
      <c r="MU11" s="146" t="str">
        <f t="shared" ca="1" si="147"/>
        <v/>
      </c>
      <c r="MV11" s="146" t="str">
        <f t="array" aca="1" ref="MV11" ca="1">IFERROR(AVERAGE(IF(('1. Database - raw'!LY$7:MA$494&gt;0)*('1. Database - raw'!$AD$7:$AD$494=$A11)*(INDIRECT($Q11,TRUE)=$O11),'1. Database - raw'!LY$7:MA$494)),"")</f>
        <v/>
      </c>
      <c r="MW11" s="277" t="str">
        <f t="array" aca="1" ref="MW11" ca="1">IFERROR(_xlfn.STDEV.S(IF(('1. Database - raw'!LY$7:MA$494&gt;0)*('1. Database - raw'!$AD$7:$AD$494=$A11)*(INDIRECT($Q11,TRUE)=$O11),'1. Database - raw'!LY$7:MA$494)),"")</f>
        <v/>
      </c>
      <c r="MX11" s="15" t="str">
        <f t="array" aca="1" ref="MX11" ca="1">IFERROR(IF(COUNT(IF(('1. Database - raw'!LY$7:MA$494&gt;0)*('1. Database - raw'!$AD$7:$AD$494=$A11)*(INDIRECT($Q11,TRUE)=$O11),'1. Database - raw'!LY$7:MA$494))&gt;0,COUNT(IF(('1. Database - raw'!LY$7:MA$494&gt;0)*('1. Database - raw'!$AD$7:$AD$494=$A11)*(INDIRECT($Q11,TRUE)=$O11),'1. Database - raw'!LY$7:MA$494)),""),"")</f>
        <v/>
      </c>
      <c r="MY11" s="145" t="str">
        <f t="shared" ca="1" si="148"/>
        <v/>
      </c>
      <c r="MZ11" s="146" t="str">
        <f t="shared" ca="1" si="149"/>
        <v/>
      </c>
      <c r="NA11" s="146" t="str">
        <f t="shared" ca="1" si="150"/>
        <v/>
      </c>
      <c r="NB11" s="146" t="str">
        <f t="array" aca="1" ref="NB11" ca="1">IFERROR(AVERAGE(IF(('1. Database - raw'!ME$7:MG$494&gt;0)*('1. Database - raw'!$AD$7:$AD$494=$A11)*(INDIRECT($Q11,TRUE)=$O11),'1. Database - raw'!ME$7:MG$494)),"")</f>
        <v/>
      </c>
      <c r="NC11" s="277" t="str">
        <f t="array" aca="1" ref="NC11" ca="1">IFERROR(_xlfn.STDEV.S(IF(('1. Database - raw'!ME$7:MG$494&gt;0)*('1. Database - raw'!$AD$7:$AD$494=$A11)*(INDIRECT($Q11,TRUE)=$O11),'1. Database - raw'!ME$7:MG$494)),"")</f>
        <v/>
      </c>
      <c r="ND11" s="15" t="str">
        <f t="array" aca="1" ref="ND11" ca="1">IFERROR(IF(COUNT(IF(('1. Database - raw'!ME$7:MG$494&gt;0)*('1. Database - raw'!$AD$7:$AD$494=$A11)*(INDIRECT($Q11,TRUE)=$O11),'1. Database - raw'!ME$7:MG$494))&gt;0,COUNT(IF(('1. Database - raw'!ME$7:MG$494&gt;0)*('1. Database - raw'!$AD$7:$AD$494=$A11)*(INDIRECT($Q11,TRUE)=$O11),'1. Database - raw'!ME$7:MG$494)),""),"")</f>
        <v/>
      </c>
      <c r="NE11" s="145" t="str">
        <f t="shared" ca="1" si="151"/>
        <v/>
      </c>
      <c r="NF11" s="146" t="str">
        <f t="shared" ca="1" si="152"/>
        <v/>
      </c>
      <c r="NG11" s="146" t="str">
        <f t="shared" ca="1" si="153"/>
        <v/>
      </c>
      <c r="NH11" s="146" t="str">
        <f t="array" aca="1" ref="NH11" ca="1">IFERROR(AVERAGE(IF(('1. Database - raw'!MK$7:MM$494&gt;0)*('1. Database - raw'!$AD$7:$AD$494=$A11)*(INDIRECT($Q11,TRUE)=$O11),'1. Database - raw'!MK$7:MM$494)),"")</f>
        <v/>
      </c>
      <c r="NI11" s="277" t="str">
        <f t="array" aca="1" ref="NI11" ca="1">IFERROR(_xlfn.STDEV.S(IF(('1. Database - raw'!MK$7:MM$494&gt;0)*('1. Database - raw'!$AD$7:$AD$494=$A11)*(INDIRECT($Q11,TRUE)=$O11),'1. Database - raw'!MK$7:MM$494)),"")</f>
        <v/>
      </c>
      <c r="NJ11" s="15" t="str">
        <f t="array" aca="1" ref="NJ11" ca="1">IFERROR(IF(COUNT(IF(('1. Database - raw'!MK$7:MM$494&gt;0)*('1. Database - raw'!$AD$7:$AD$494=$A11)*(INDIRECT($Q11,TRUE)=$O11),'1. Database - raw'!MK$7:MM$494))&gt;0,COUNT(IF(('1. Database - raw'!MK$7:MM$494&gt;0)*('1. Database - raw'!$AD$7:$AD$494=$A11)*(INDIRECT($Q11,TRUE)=$O11),'1. Database - raw'!MK$7:MM$494)),""),"")</f>
        <v/>
      </c>
      <c r="NK11" s="145" t="str">
        <f t="shared" ca="1" si="154"/>
        <v/>
      </c>
      <c r="NL11" s="146" t="str">
        <f t="shared" ca="1" si="155"/>
        <v/>
      </c>
      <c r="NM11" s="146" t="str">
        <f t="shared" ca="1" si="156"/>
        <v/>
      </c>
      <c r="NN11" s="146" t="str">
        <f t="array" aca="1" ref="NN11" ca="1">IFERROR(AVERAGE(IF(('1. Database - raw'!MQ$7:MS$494&gt;0)*('1. Database - raw'!$AD$7:$AD$494=$A11)*(INDIRECT($Q11,TRUE)=$O11),'1. Database - raw'!MQ$7:MS$494)),"")</f>
        <v/>
      </c>
      <c r="NO11" s="277" t="str">
        <f t="array" aca="1" ref="NO11" ca="1">IFERROR(_xlfn.STDEV.S(IF(('1. Database - raw'!MQ$7:MS$494&gt;0)*('1. Database - raw'!$AD$7:$AD$494=$A11)*(INDIRECT($Q11,TRUE)=$O11),'1. Database - raw'!MQ$7:MS$494)),"")</f>
        <v/>
      </c>
      <c r="NP11" s="15" t="str">
        <f t="array" aca="1" ref="NP11" ca="1">IFERROR(IF(COUNT(IF(('1. Database - raw'!MQ$7:MS$494&gt;0)*('1. Database - raw'!$AD$7:$AD$494=$A11)*(INDIRECT($Q11,TRUE)=$O11),'1. Database - raw'!MQ$7:MS$494))&gt;0,COUNT(IF(('1. Database - raw'!MQ$7:MS$494&gt;0)*('1. Database - raw'!$AD$7:$AD$494=$A11)*(INDIRECT($Q11,TRUE)=$O11),'1. Database - raw'!MQ$7:MS$494)),""),"")</f>
        <v/>
      </c>
      <c r="NQ11" s="145" t="str">
        <f t="shared" ca="1" si="157"/>
        <v/>
      </c>
      <c r="NR11" s="146" t="str">
        <f t="shared" ca="1" si="158"/>
        <v/>
      </c>
      <c r="NS11" s="146" t="str">
        <f t="shared" ca="1" si="159"/>
        <v/>
      </c>
      <c r="NT11" s="146" t="str">
        <f t="array" aca="1" ref="NT11" ca="1">IFERROR(AVERAGE(IF(('1. Database - raw'!MW$7:MY$494&gt;0)*('1. Database - raw'!$AD$7:$AD$494=$A11)*(INDIRECT($Q11,TRUE)=$O11),'1. Database - raw'!MW$7:MY$494)),"")</f>
        <v/>
      </c>
      <c r="NU11" s="277" t="str">
        <f t="array" aca="1" ref="NU11" ca="1">IFERROR(_xlfn.STDEV.S(IF(('1. Database - raw'!MW$7:MY$494&gt;0)*('1. Database - raw'!$AD$7:$AD$494=$A11)*(INDIRECT($Q11,TRUE)=$O11),'1. Database - raw'!MW$7:MY$494)),"")</f>
        <v/>
      </c>
      <c r="NV11" s="15" t="str">
        <f t="array" aca="1" ref="NV11" ca="1">IFERROR(IF(COUNT(IF(('1. Database - raw'!MW$7:MY$494&gt;0)*('1. Database - raw'!$AD$7:$AD$494=$A11)*(INDIRECT($Q11,TRUE)=$O11),'1. Database - raw'!MW$7:MY$494))&gt;0,COUNT(IF(('1. Database - raw'!MW$7:MY$494&gt;0)*('1. Database - raw'!$AD$7:$AD$494=$A11)*(INDIRECT($Q11,TRUE)=$O11),'1. Database - raw'!MW$7:MY$494)),""),"")</f>
        <v/>
      </c>
      <c r="NW11" s="145" t="str">
        <f t="shared" ca="1" si="160"/>
        <v/>
      </c>
      <c r="NX11" s="146" t="str">
        <f t="shared" ca="1" si="161"/>
        <v/>
      </c>
      <c r="NY11" s="146" t="str">
        <f t="shared" ca="1" si="162"/>
        <v/>
      </c>
      <c r="NZ11" s="146" t="str">
        <f t="array" aca="1" ref="NZ11" ca="1">IFERROR(AVERAGE(IF(('1. Database - raw'!NC$7:NE$494&gt;0)*('1. Database - raw'!$AD$7:$AD$494=$A11)*(INDIRECT($Q11,TRUE)=$O11),'1. Database - raw'!NC$7:NE$494)),"")</f>
        <v/>
      </c>
      <c r="OA11" s="277" t="str">
        <f t="array" aca="1" ref="OA11" ca="1">IFERROR(_xlfn.STDEV.S(IF(('1. Database - raw'!NC$7:NE$494&gt;0)*('1. Database - raw'!$AD$7:$AD$494=$A11)*(INDIRECT($Q11,TRUE)=$O11),'1. Database - raw'!NC$7:NE$494)),"")</f>
        <v/>
      </c>
      <c r="OB11" s="15" t="str">
        <f t="array" aca="1" ref="OB11" ca="1">IFERROR(IF(COUNT(IF(('1. Database - raw'!NC$7:NE$494&gt;0)*('1. Database - raw'!$AD$7:$AD$494=$A11)*(INDIRECT($Q11,TRUE)=$O11),'1. Database - raw'!NC$7:NE$494))&gt;0,COUNT(IF(('1. Database - raw'!NC$7:NE$494&gt;0)*('1. Database - raw'!$AD$7:$AD$494=$A11)*(INDIRECT($Q11,TRUE)=$O11),'1. Database - raw'!NC$7:NE$494)),""),"")</f>
        <v/>
      </c>
      <c r="OC11" s="145" t="str">
        <f t="shared" ca="1" si="163"/>
        <v/>
      </c>
      <c r="OD11" s="146" t="str">
        <f t="shared" ca="1" si="164"/>
        <v/>
      </c>
      <c r="OE11" s="146" t="str">
        <f t="shared" ca="1" si="165"/>
        <v/>
      </c>
      <c r="OF11" s="146" t="str">
        <f t="array" aca="1" ref="OF11" ca="1">IFERROR(AVERAGE(IF(('1. Database - raw'!NI$7:NK$494&gt;0)*('1. Database - raw'!$AD$7:$AD$494=$A11)*(INDIRECT($Q11,TRUE)=$O11),'1. Database - raw'!NI$7:NK$494)),"")</f>
        <v/>
      </c>
      <c r="OG11" s="277" t="str">
        <f t="array" aca="1" ref="OG11" ca="1">IFERROR(_xlfn.STDEV.S(IF(('1. Database - raw'!NI$7:NK$494&gt;0)*('1. Database - raw'!$AD$7:$AD$494=$A11)*(INDIRECT($Q11,TRUE)=$O11),'1. Database - raw'!NI$7:NK$494)),"")</f>
        <v/>
      </c>
      <c r="OH11" s="15" t="str">
        <f t="array" aca="1" ref="OH11" ca="1">IFERROR(IF(COUNT(IF(('1. Database - raw'!NI$7:NK$494&gt;0)*('1. Database - raw'!$AD$7:$AD$494=$A11)*(INDIRECT($Q11,TRUE)=$O11),'1. Database - raw'!NI$7:NK$494))&gt;0,COUNT(IF(('1. Database - raw'!NI$7:NK$494&gt;0)*('1. Database - raw'!$AD$7:$AD$494=$A11)*(INDIRECT($Q11,TRUE)=$O11),'1. Database - raw'!NI$7:NK$494)),""),"")</f>
        <v/>
      </c>
    </row>
    <row r="12" spans="1:398" outlineLevel="1" x14ac:dyDescent="0.25">
      <c r="A12" s="134" t="s">
        <v>553</v>
      </c>
      <c r="B12" s="1330"/>
      <c r="C12" s="24"/>
      <c r="D12" s="23"/>
      <c r="E12" s="23" t="s">
        <v>368</v>
      </c>
      <c r="F12" s="22" t="s">
        <v>30</v>
      </c>
      <c r="G12" s="22" t="s">
        <v>618</v>
      </c>
      <c r="H12" s="22"/>
      <c r="I12" s="22"/>
      <c r="J12" s="22"/>
      <c r="K12" s="22"/>
      <c r="L12" s="22"/>
      <c r="M12" s="22"/>
      <c r="N12" s="41"/>
      <c r="O12" s="171" t="str">
        <f t="array" ref="O12">INDEX(A12:N12,IF(MIN(IF(C12:N12&lt;&gt;"",COLUMN(C12:N12)))&gt;0,MIN(IF(C12:N12&lt;&gt;"",COLUMN(C12:N12))),""))</f>
        <v>China</v>
      </c>
      <c r="P12" s="162">
        <f t="shared" si="168"/>
        <v>3</v>
      </c>
      <c r="Q12" s="42" t="str">
        <f ca="1">"'" &amp; $S$4 &amp; "'!" &amp; ADDRESS(ROW('1. Database - raw'!$A$7),MATCH($C$2,'1. Database - raw'!$6:$6,0)+MATCH(O12,$C12:$N12,0)-1,1) &amp; ":" &amp; ADDRESS(LOOKUP(2,1/('1. Database - raw'!A:A&lt;&gt;""),ROW('1. Database - raw'!A:A)),MATCH($C$2,'1. Database - raw'!$6:$6,0)+MATCH(O12,$C12:$N12,0)-1,1)</f>
        <v>'1. Database - raw'!$AG$7:$AG$494</v>
      </c>
      <c r="R12" s="236"/>
      <c r="S12" s="181"/>
      <c r="T12" s="208" t="str">
        <f t="shared" ca="1" si="0"/>
        <v/>
      </c>
      <c r="U12" s="197" t="str">
        <f t="shared" ca="1" si="0"/>
        <v/>
      </c>
      <c r="V12" s="197" t="str">
        <f t="shared" ca="1" si="0"/>
        <v/>
      </c>
      <c r="W12" s="197" t="str">
        <f t="shared" ca="1" si="0"/>
        <v/>
      </c>
      <c r="X12" s="197" t="str">
        <f t="shared" ca="1" si="0"/>
        <v/>
      </c>
      <c r="Y12" s="197" t="str">
        <f t="shared" ca="1" si="0"/>
        <v/>
      </c>
      <c r="Z12" s="197" t="str">
        <f t="shared" ca="1" si="0"/>
        <v/>
      </c>
      <c r="AA12" s="197" t="str">
        <f t="shared" ca="1" si="0"/>
        <v/>
      </c>
      <c r="AB12" s="197" t="str">
        <f t="shared" ca="1" si="0"/>
        <v/>
      </c>
      <c r="AC12" s="197" t="str">
        <f t="shared" ca="1" si="0"/>
        <v/>
      </c>
      <c r="AD12" s="197" t="str">
        <f t="shared" ca="1" si="1"/>
        <v/>
      </c>
      <c r="AE12" s="197" t="str">
        <f t="shared" ca="1" si="1"/>
        <v/>
      </c>
      <c r="AF12" s="197" t="str">
        <f t="shared" ca="1" si="1"/>
        <v/>
      </c>
      <c r="AG12" s="197" t="str">
        <f t="shared" ca="1" si="1"/>
        <v/>
      </c>
      <c r="AH12" s="197" t="str">
        <f t="shared" ca="1" si="1"/>
        <v/>
      </c>
      <c r="AI12" s="197" t="str">
        <f t="shared" ca="1" si="1"/>
        <v/>
      </c>
      <c r="AJ12" s="197" t="str">
        <f t="shared" ca="1" si="1"/>
        <v/>
      </c>
      <c r="AK12" s="197" t="str">
        <f t="shared" ca="1" si="1"/>
        <v/>
      </c>
      <c r="AL12" s="197" t="str">
        <f t="shared" ca="1" si="1"/>
        <v/>
      </c>
      <c r="AM12" s="209" t="str">
        <f t="shared" ca="1" si="1"/>
        <v/>
      </c>
      <c r="AN12" s="189"/>
      <c r="AO12" s="189"/>
      <c r="AP12" s="189"/>
      <c r="AQ12" s="189"/>
      <c r="AR12" s="189"/>
      <c r="AS12" s="189"/>
      <c r="AT12" s="189"/>
      <c r="AU12" s="189"/>
      <c r="AV12" s="189"/>
      <c r="AW12" s="189"/>
      <c r="AX12" s="189"/>
      <c r="AY12" s="189"/>
      <c r="AZ12" s="189"/>
      <c r="BA12" s="189"/>
      <c r="BB12" s="189"/>
      <c r="BC12" s="189"/>
      <c r="BD12" s="237">
        <f ca="1">AVERAGE(BD13:BD14)</f>
        <v>0.94524939505396155</v>
      </c>
      <c r="BE12" s="237">
        <f ca="1">AVERAGE(BE13:BE14)</f>
        <v>84.251772371718332</v>
      </c>
      <c r="BF12" s="237" t="str">
        <f t="shared" ca="1" si="175"/>
        <v/>
      </c>
      <c r="BG12" s="247" t="str">
        <f t="shared" ca="1" si="176"/>
        <v/>
      </c>
      <c r="BH12" s="293"/>
      <c r="BI12" s="532" t="str">
        <f t="shared" ca="1" si="166"/>
        <v/>
      </c>
      <c r="BJ12" s="557" t="str">
        <f t="shared" ca="1" si="2"/>
        <v/>
      </c>
      <c r="BK12" s="557" t="str">
        <f t="shared" ca="1" si="3"/>
        <v/>
      </c>
      <c r="BL12" s="557" t="str">
        <f t="shared" ca="1" si="167"/>
        <v/>
      </c>
      <c r="BM12" s="557" t="str">
        <f t="shared" ca="1" si="4"/>
        <v/>
      </c>
      <c r="BN12" s="557" t="str">
        <f t="shared" ca="1" si="5"/>
        <v/>
      </c>
      <c r="BO12" s="253"/>
      <c r="BP12" s="171" t="str">
        <f t="shared" si="6"/>
        <v>China</v>
      </c>
      <c r="BQ12" s="14" t="str">
        <f t="shared" ca="1" si="172"/>
        <v/>
      </c>
      <c r="BR12" s="19" t="str">
        <f t="shared" ca="1" si="173"/>
        <v/>
      </c>
      <c r="BS12" s="19" t="str">
        <f t="shared" ca="1" si="174"/>
        <v/>
      </c>
      <c r="BT12" s="19">
        <f t="array" aca="1" ref="BT12" ca="1">IFERROR(AVERAGE(IF(('1. Database - raw'!AW$7:AY$494&gt;0)*('1. Database - raw'!$AD$7:$AD$494=$A12)*('1. Database - raw'!$AP$7:$AP$494&lt;&gt;Dropdown!$AM$11)*(INDIRECT($Q12,TRUE)=$O12),'1. Database - raw'!AW$7:AY$494)),"")</f>
        <v>80</v>
      </c>
      <c r="BU12" s="33" t="str">
        <f t="array" aca="1" ref="BU12" ca="1">IFERROR(_xlfn.STDEV.S(IF(('1. Database - raw'!AW$7:AY$494&gt;0)*('1. Database - raw'!$AD$7:$AD$494=$A12)*('1. Database - raw'!$AP$7:$AP$494&lt;&gt;Dropdown!$AM$11)*(INDIRECT($Q12,TRUE)=$O12),'1. Database - raw'!AW$7:AY$494)),"")</f>
        <v/>
      </c>
      <c r="BV12" s="15">
        <f t="array" aca="1" ref="BV12" ca="1">IFERROR(IF(COUNT(IF(('1. Database - raw'!AW$7:AY$494&gt;0)*('1. Database - raw'!$AD$7:$AD$494=$A12)*('1. Database - raw'!$AP$7:$AP$494&lt;&gt;Dropdown!$AM$11)*(INDIRECT($Q12,TRUE)=$O12),'1. Database - raw'!AW$7:AY$494))&gt;0,COUNT(IF(('1. Database - raw'!AW$7:AY$494&gt;0)*('1. Database - raw'!$AD$7:$AD$494=$A12)*('1. Database - raw'!$AP$7:$AP$494&lt;&gt;Dropdown!$AM$11)*(INDIRECT($Q12,TRUE)=$O12),'1. Database - raw'!AW$7:AY$494)),""),"")</f>
        <v>1</v>
      </c>
      <c r="BW12" s="14" t="str">
        <f t="shared" ca="1" si="7"/>
        <v/>
      </c>
      <c r="BX12" s="19" t="str">
        <f t="shared" ca="1" si="8"/>
        <v/>
      </c>
      <c r="BY12" s="19" t="str">
        <f t="shared" ca="1" si="9"/>
        <v/>
      </c>
      <c r="BZ12" s="19" t="str">
        <f t="array" aca="1" ref="BZ12" ca="1">IFERROR(AVERAGE(IF(('1. Database - raw'!BC$7:BE$494&gt;0)*('1. Database - raw'!$AD$7:$AD$494=$A12)*('1. Database - raw'!$AP$7:$AP$494&lt;&gt;Dropdown!$AM$11)*(INDIRECT($Q12,TRUE)=$O12),'1. Database - raw'!BC$7:BE$494)),"")</f>
        <v/>
      </c>
      <c r="CA12" s="33" t="str">
        <f t="array" aca="1" ref="CA12" ca="1">IFERROR(_xlfn.STDEV.S(IF(('1. Database - raw'!BC$7:BE$494&gt;0)*('1. Database - raw'!$AD$7:$AD$494=$A12)*('1. Database - raw'!$AP$7:$AP$494&lt;&gt;Dropdown!$AM$11)*(INDIRECT($Q12,TRUE)=$O12),'1. Database - raw'!BC$7:BE$494)),"")</f>
        <v/>
      </c>
      <c r="CB12" s="15" t="str">
        <f t="array" aca="1" ref="CB12" ca="1">IFERROR(IF(COUNT(IF(('1. Database - raw'!BC$7:BE$494&gt;0)*('1. Database - raw'!$AD$7:$AD$494=$A12)*('1. Database - raw'!$AP$7:$AP$494&lt;&gt;Dropdown!$AM$11)*(INDIRECT($Q12,TRUE)=$O12),'1. Database - raw'!BC$7:BE$494))&gt;0,COUNT(IF(('1. Database - raw'!BC$7:BE$494&gt;0)*('1. Database - raw'!$AD$7:$AD$494=$A12)*('1. Database - raw'!$AP$7:$AP$494&lt;&gt;Dropdown!$AM$11)*(INDIRECT($Q12,TRUE)=$O12),'1. Database - raw'!BC$7:BE$494)),""),"")</f>
        <v/>
      </c>
      <c r="CC12" s="101" t="str">
        <f t="shared" ca="1" si="10"/>
        <v/>
      </c>
      <c r="CD12" s="102" t="str">
        <f t="shared" ca="1" si="11"/>
        <v/>
      </c>
      <c r="CE12" s="102" t="str">
        <f t="shared" ca="1" si="12"/>
        <v/>
      </c>
      <c r="CF12" s="102" t="str">
        <f t="array" aca="1" ref="CF12" ca="1">IFERROR(AVERAGE(IF(('1. Database - raw'!BI$7:BK$494&gt;0)*('1. Database - raw'!$AD$7:$AD$494=$A12)*('1. Database - raw'!$AP$7:$AP$494&lt;&gt;Dropdown!$AM$11)*(INDIRECT($Q12,TRUE)=$O12),'1. Database - raw'!BI$7:BK$494)),"")</f>
        <v/>
      </c>
      <c r="CG12" s="269" t="str">
        <f t="array" aca="1" ref="CG12" ca="1">IFERROR(_xlfn.STDEV.S(IF(('1. Database - raw'!BI$7:BK$494&gt;0)*('1. Database - raw'!$AD$7:$AD$494=$A12)*('1. Database - raw'!$AP$7:$AP$494&lt;&gt;Dropdown!$AM$11)*(INDIRECT($Q12,TRUE)=$O12),'1. Database - raw'!BI$7:BK$494)),"")</f>
        <v/>
      </c>
      <c r="CH12" s="15" t="str">
        <f t="array" aca="1" ref="CH12" ca="1">IFERROR(IF(COUNT(IF(('1. Database - raw'!BI$7:BK$494&gt;0)*('1. Database - raw'!$AD$7:$AD$494=$A12)*('1. Database - raw'!$AP$7:$AP$494&lt;&gt;Dropdown!$AM$11)*(INDIRECT($Q12,TRUE)=$O12),'1. Database - raw'!BI$7:BK$494))&gt;0,COUNT(IF(('1. Database - raw'!BI$7:BK$494&gt;0)*('1. Database - raw'!$AD$7:$AD$494=$A12)*('1. Database - raw'!$AP$7:$AP$494&lt;&gt;Dropdown!$AM$11)*(INDIRECT($Q12,TRUE)=$O12),'1. Database - raw'!BI$7:BK$494)),""),"")</f>
        <v/>
      </c>
      <c r="CI12" s="14" t="str">
        <f t="shared" ca="1" si="13"/>
        <v/>
      </c>
      <c r="CJ12" s="19" t="str">
        <f t="shared" ca="1" si="14"/>
        <v/>
      </c>
      <c r="CK12" s="19" t="str">
        <f t="shared" ca="1" si="15"/>
        <v/>
      </c>
      <c r="CL12" s="19" t="str">
        <f t="array" aca="1" ref="CL12" ca="1">IFERROR(AVERAGE(IF(('1. Database - raw'!BO$7:BQ$494&gt;0)*('1. Database - raw'!$AD$7:$AD$494=$A12)*(INDIRECT($Q12,TRUE)=$O12),'1. Database - raw'!BO$7:BQ$494)),"")</f>
        <v/>
      </c>
      <c r="CM12" s="33" t="str">
        <f t="array" aca="1" ref="CM12" ca="1">IFERROR(_xlfn.STDEV.S(IF(('1. Database - raw'!BO$7:BQ$494&gt;0)*('1. Database - raw'!$AD$7:$AD$494=$A12)*(INDIRECT($Q12,TRUE)=$O12),'1. Database - raw'!BO$7:BQ$494)),"")</f>
        <v/>
      </c>
      <c r="CN12" s="15" t="str">
        <f t="array" aca="1" ref="CN12" ca="1">IFERROR(IF(COUNT(IF(('1. Database - raw'!BO$7:BQ$494&gt;0)*('1. Database - raw'!$AD$7:$AD$494=$A12)*(INDIRECT($Q12,TRUE)=$O12),'1. Database - raw'!BO$7:BQ$494))&gt;0,COUNT(IF(('1. Database - raw'!BO$7:BQ$494&gt;0)*('1. Database - raw'!$AD$7:$AD$494=$A12)*(INDIRECT($Q12,TRUE)=$O12),'1. Database - raw'!BO$7:BQ$494)),""),"")</f>
        <v/>
      </c>
      <c r="CO12" s="14" t="str">
        <f t="shared" ca="1" si="16"/>
        <v/>
      </c>
      <c r="CP12" s="19" t="str">
        <f t="shared" ca="1" si="17"/>
        <v/>
      </c>
      <c r="CQ12" s="19" t="str">
        <f t="shared" ca="1" si="18"/>
        <v/>
      </c>
      <c r="CR12" s="19" t="str">
        <f t="array" aca="1" ref="CR12" ca="1">IFERROR(AVERAGE(IF(('1. Database - raw'!BU$7:BW$494&gt;0)*('1. Database - raw'!$AD$7:$AD$494=$A12)*(INDIRECT($Q12,TRUE)=$O12),'1. Database - raw'!BU$7:BW$494)),"")</f>
        <v/>
      </c>
      <c r="CS12" s="33" t="str">
        <f t="array" aca="1" ref="CS12" ca="1">IFERROR(_xlfn.STDEV.S(IF(('1. Database - raw'!BU$7:BW$494&gt;0)*('1. Database - raw'!$AD$7:$AD$494=$A12)*(INDIRECT($Q12,TRUE)=$O12),'1. Database - raw'!BU$7:BW$494)),"")</f>
        <v/>
      </c>
      <c r="CT12" s="15" t="str">
        <f t="array" aca="1" ref="CT12" ca="1">IFERROR(IF(COUNT(IF(('1. Database - raw'!BU$7:BW$494&gt;0)*('1. Database - raw'!$AD$7:$AD$494=$A12)*(INDIRECT($Q12,TRUE)=$O12),'1. Database - raw'!BU$7:BW$494))&gt;0,COUNT(IF(('1. Database - raw'!BU$7:BW$494&gt;0)*('1. Database - raw'!$AD$7:$AD$494=$A12)*(INDIRECT($Q12,TRUE)=$O12),'1. Database - raw'!BU$7:BW$494)),""),"")</f>
        <v/>
      </c>
      <c r="CU12" s="14" t="str">
        <f t="shared" ca="1" si="19"/>
        <v/>
      </c>
      <c r="CV12" s="19" t="str">
        <f t="shared" ca="1" si="20"/>
        <v/>
      </c>
      <c r="CW12" s="19" t="str">
        <f t="shared" ca="1" si="21"/>
        <v/>
      </c>
      <c r="CX12" s="19" t="str">
        <f t="array" aca="1" ref="CX12" ca="1">IFERROR(AVERAGE(IF(('1. Database - raw'!CA$7:CC$494&gt;0)*('1. Database - raw'!$AD$7:$AD$494=$A12)*(INDIRECT($Q12,TRUE)=$O12),'1. Database - raw'!CA$7:CC$494)),"")</f>
        <v/>
      </c>
      <c r="CY12" s="33" t="str">
        <f t="array" aca="1" ref="CY12" ca="1">IFERROR(_xlfn.STDEV.S(IF(('1. Database - raw'!CA$7:CC$494&gt;0)*('1. Database - raw'!$AD$7:$AD$494=$A12)*(INDIRECT($Q12,TRUE)=$O12),'1. Database - raw'!CA$7:CC$494)),"")</f>
        <v/>
      </c>
      <c r="CZ12" s="15" t="str">
        <f t="array" aca="1" ref="CZ12" ca="1">IFERROR(IF(COUNT(IF(('1. Database - raw'!CA$7:CC$494&gt;0)*('1. Database - raw'!$AD$7:$AD$494=$A12)*(INDIRECT($Q12,TRUE)=$O12),'1. Database - raw'!CA$7:CC$494))&gt;0,COUNT(IF(('1. Database - raw'!CA$7:CC$494&gt;0)*('1. Database - raw'!$AD$7:$AD$494=$A12)*(INDIRECT($Q12,TRUE)=$O12),'1. Database - raw'!CA$7:CC$494)),""),"")</f>
        <v/>
      </c>
      <c r="DA12" s="14" t="str">
        <f t="shared" ca="1" si="22"/>
        <v/>
      </c>
      <c r="DB12" s="19" t="str">
        <f t="shared" ca="1" si="23"/>
        <v/>
      </c>
      <c r="DC12" s="19" t="str">
        <f t="shared" ca="1" si="24"/>
        <v/>
      </c>
      <c r="DD12" s="19" t="str">
        <f t="array" aca="1" ref="DD12" ca="1">IFERROR(AVERAGE(IF(('1. Database - raw'!CG$7:CI$494&gt;0)*('1. Database - raw'!$AD$7:$AD$494=$A12)*(INDIRECT($Q12,TRUE)=$O12),'1. Database - raw'!CG$7:CI$494)),"")</f>
        <v/>
      </c>
      <c r="DE12" s="33" t="str">
        <f t="array" aca="1" ref="DE12" ca="1">IFERROR(_xlfn.STDEV.S(IF(('1. Database - raw'!CG$7:CI$494&gt;0)*('1. Database - raw'!$AD$7:$AD$494=$A12)*(INDIRECT($Q12,TRUE)=$O12),'1. Database - raw'!CG$7:CI$494)),"")</f>
        <v/>
      </c>
      <c r="DF12" s="15" t="str">
        <f t="array" aca="1" ref="DF12" ca="1">IFERROR(IF(COUNT(IF(('1. Database - raw'!CG$7:CI$494&gt;0)*('1. Database - raw'!$AD$7:$AD$494=$A12)*(INDIRECT($Q12,TRUE)=$O12),'1. Database - raw'!CG$7:CI$494))&gt;0,COUNT(IF(('1. Database - raw'!CG$7:CI$494&gt;0)*('1. Database - raw'!$AD$7:$AD$494=$A12)*(INDIRECT($Q12,TRUE)=$O12),'1. Database - raw'!CG$7:CI$494)),""),"")</f>
        <v/>
      </c>
      <c r="DG12" s="14" t="str">
        <f t="shared" ca="1" si="25"/>
        <v/>
      </c>
      <c r="DH12" s="19" t="str">
        <f t="shared" ca="1" si="26"/>
        <v/>
      </c>
      <c r="DI12" s="19" t="str">
        <f t="shared" ca="1" si="27"/>
        <v/>
      </c>
      <c r="DJ12" s="19" t="str">
        <f t="array" aca="1" ref="DJ12" ca="1">IFERROR(AVERAGE(IF(('1. Database - raw'!CM$7:CO$494&gt;0)*('1. Database - raw'!$AD$7:$AD$494=$A12)*(INDIRECT($Q12,TRUE)=$O12),'1. Database - raw'!CM$7:CO$494)),"")</f>
        <v/>
      </c>
      <c r="DK12" s="33" t="str">
        <f t="array" aca="1" ref="DK12" ca="1">IFERROR(_xlfn.STDEV.S(IF(('1. Database - raw'!CM$7:CO$494&gt;0)*('1. Database - raw'!$AD$7:$AD$494=$A12)*(INDIRECT($Q12,TRUE)=$O12),'1. Database - raw'!CM$7:CO$494)),"")</f>
        <v/>
      </c>
      <c r="DL12" s="15" t="str">
        <f t="array" aca="1" ref="DL12" ca="1">IFERROR(IF(COUNT(IF(('1. Database - raw'!CM$7:CO$494&gt;0)*('1. Database - raw'!$AD$7:$AD$494=$A12)*(INDIRECT($Q12,TRUE)=$O12),'1. Database - raw'!CM$7:CO$494))&gt;0,COUNT(IF(('1. Database - raw'!CM$7:CO$494&gt;0)*('1. Database - raw'!$AD$7:$AD$494=$A12)*(INDIRECT($Q12,TRUE)=$O12),'1. Database - raw'!CM$7:CO$494)),""),"")</f>
        <v/>
      </c>
      <c r="DM12" s="14" t="str">
        <f t="shared" ca="1" si="28"/>
        <v/>
      </c>
      <c r="DN12" s="19" t="str">
        <f t="shared" ca="1" si="29"/>
        <v/>
      </c>
      <c r="DO12" s="19" t="str">
        <f t="shared" ca="1" si="30"/>
        <v/>
      </c>
      <c r="DP12" s="19" t="str">
        <f t="array" aca="1" ref="DP12" ca="1">IFERROR(AVERAGE(IF(('1. Database - raw'!CS$7:CU$494&gt;0)*('1. Database - raw'!$AD$7:$AD$494=$A12)*(INDIRECT($Q12,TRUE)=$O12),'1. Database - raw'!CS$7:CU$494)),"")</f>
        <v/>
      </c>
      <c r="DQ12" s="33" t="str">
        <f t="array" aca="1" ref="DQ12" ca="1">IFERROR(_xlfn.STDEV.S(IF(('1. Database - raw'!CS$7:CU$494&gt;0)*('1. Database - raw'!$AD$7:$AD$494=$A12)*(INDIRECT($Q12,TRUE)=$O12),'1. Database - raw'!CS$7:CU$494)),"")</f>
        <v/>
      </c>
      <c r="DR12" s="15" t="str">
        <f t="array" aca="1" ref="DR12" ca="1">IFERROR(IF(COUNT(IF(('1. Database - raw'!CS$7:CU$494&gt;0)*('1. Database - raw'!$AD$7:$AD$494=$A12)*(INDIRECT($Q12,TRUE)=$O12),'1. Database - raw'!CS$7:CU$494))&gt;0,COUNT(IF(('1. Database - raw'!CS$7:CU$494&gt;0)*('1. Database - raw'!$AD$7:$AD$494=$A12)*(INDIRECT($Q12,TRUE)=$O12),'1. Database - raw'!CS$7:CU$494)),""),"")</f>
        <v/>
      </c>
      <c r="DS12" s="14" t="str">
        <f t="shared" ca="1" si="31"/>
        <v/>
      </c>
      <c r="DT12" s="19" t="str">
        <f t="shared" ca="1" si="32"/>
        <v/>
      </c>
      <c r="DU12" s="19" t="str">
        <f t="shared" ca="1" si="33"/>
        <v/>
      </c>
      <c r="DV12" s="19" t="str">
        <f t="array" aca="1" ref="DV12" ca="1">IFERROR(AVERAGE(IF(('1. Database - raw'!CY$7:DA$494&gt;0)*('1. Database - raw'!$AD$7:$AD$494=$A12)*(INDIRECT($Q12,TRUE)=$O12),'1. Database - raw'!CY$7:DA$494)),"")</f>
        <v/>
      </c>
      <c r="DW12" s="33" t="str">
        <f t="array" aca="1" ref="DW12" ca="1">IFERROR(_xlfn.STDEV.S(IF(('1. Database - raw'!CY$7:DA$494&gt;0)*('1. Database - raw'!$AD$7:$AD$494=$A12)*(INDIRECT($Q12,TRUE)=$O12),'1. Database - raw'!CY$7:DA$494)),"")</f>
        <v/>
      </c>
      <c r="DX12" s="15" t="str">
        <f t="array" aca="1" ref="DX12" ca="1">IFERROR(IF(COUNT(IF(('1. Database - raw'!CY$7:DA$494&gt;0)*('1. Database - raw'!$AD$7:$AD$494=$A12)*(INDIRECT($Q12,TRUE)=$O12),'1. Database - raw'!CY$7:DA$494))&gt;0,COUNT(IF(('1. Database - raw'!CY$7:DA$494&gt;0)*('1. Database - raw'!$AD$7:$AD$494=$A12)*(INDIRECT($Q12,TRUE)=$O12),'1. Database - raw'!CY$7:DA$494)),""),"")</f>
        <v/>
      </c>
      <c r="DY12" s="14" t="str">
        <f t="shared" ca="1" si="34"/>
        <v/>
      </c>
      <c r="DZ12" s="19" t="str">
        <f t="shared" ca="1" si="35"/>
        <v/>
      </c>
      <c r="EA12" s="19" t="str">
        <f t="shared" ca="1" si="36"/>
        <v/>
      </c>
      <c r="EB12" s="19" t="str">
        <f t="array" aca="1" ref="EB12" ca="1">IFERROR(AVERAGE(IF(('1. Database - raw'!DE$7:DG$494&gt;0)*('1. Database - raw'!$AD$7:$AD$494=$A12)*(INDIRECT($Q12,TRUE)=$O12),'1. Database - raw'!DE$7:DG$494)),"")</f>
        <v/>
      </c>
      <c r="EC12" s="33" t="str">
        <f t="array" aca="1" ref="EC12" ca="1">IFERROR(_xlfn.STDEV.S(IF(('1. Database - raw'!DE$7:DG$494&gt;0)*('1. Database - raw'!$AD$7:$AD$494=$A12)*(INDIRECT($Q12,TRUE)=$O12),'1. Database - raw'!DE$7:DG$494)),"")</f>
        <v/>
      </c>
      <c r="ED12" s="15" t="str">
        <f t="array" aca="1" ref="ED12" ca="1">IFERROR(IF(COUNT(IF(('1. Database - raw'!DE$7:DG$494&gt;0)*('1. Database - raw'!$AD$7:$AD$494=$A12)*(INDIRECT($Q12,TRUE)=$O12),'1. Database - raw'!DE$7:DG$494))&gt;0,COUNT(IF(('1. Database - raw'!DE$7:DG$494&gt;0)*('1. Database - raw'!$AD$7:$AD$494=$A12)*(INDIRECT($Q12,TRUE)=$O12),'1. Database - raw'!DE$7:DG$494)),""),"")</f>
        <v/>
      </c>
      <c r="EE12" s="101" t="str">
        <f t="shared" ca="1" si="37"/>
        <v/>
      </c>
      <c r="EF12" s="102" t="str">
        <f t="shared" ca="1" si="38"/>
        <v/>
      </c>
      <c r="EG12" s="102" t="str">
        <f t="shared" ca="1" si="39"/>
        <v/>
      </c>
      <c r="EH12" s="102" t="str">
        <f t="array" aca="1" ref="EH12" ca="1">IFERROR(AVERAGE(IF(('1. Database - raw'!DK$7:DM$494&gt;0)*('1. Database - raw'!$AD$7:$AD$494=$A12)*(INDIRECT($Q12,TRUE)=$O12),'1. Database - raw'!DK$7:DM$494)),"")</f>
        <v/>
      </c>
      <c r="EI12" s="269" t="str">
        <f t="array" aca="1" ref="EI12" ca="1">IFERROR(_xlfn.STDEV.S(IF(('1. Database - raw'!DK$7:DM$494&gt;0)*('1. Database - raw'!$AD$7:$AD$494=$A12)*(INDIRECT($Q12,TRUE)=$O12),'1. Database - raw'!DK$7:DM$494)),"")</f>
        <v/>
      </c>
      <c r="EJ12" s="15" t="str">
        <f t="array" aca="1" ref="EJ12" ca="1">IFERROR(IF(COUNT(IF(('1. Database - raw'!DK$7:DM$494&gt;0)*('1. Database - raw'!$AD$7:$AD$494=$A12)*(INDIRECT($Q12,TRUE)=$O12),'1. Database - raw'!DK$7:DM$494))&gt;0,COUNT(IF(('1. Database - raw'!DK$7:DM$494&gt;0)*('1. Database - raw'!$AD$7:$AD$494=$A12)*(INDIRECT($Q12,TRUE)=$O12),'1. Database - raw'!DK$7:DM$494)),""),"")</f>
        <v/>
      </c>
      <c r="EK12" s="14" t="str">
        <f t="shared" ca="1" si="40"/>
        <v/>
      </c>
      <c r="EL12" s="19" t="str">
        <f t="shared" ca="1" si="41"/>
        <v/>
      </c>
      <c r="EM12" s="19" t="str">
        <f t="shared" ca="1" si="42"/>
        <v/>
      </c>
      <c r="EN12" s="19" t="str">
        <f t="array" aca="1" ref="EN12" ca="1">IFERROR(AVERAGE(IF(('1. Database - raw'!DQ$7:DS$494&gt;0)*('1. Database - raw'!$AD$7:$AD$494=$A12)*(INDIRECT($Q12,TRUE)=$O12),'1. Database - raw'!DQ$7:DS$494)),"")</f>
        <v/>
      </c>
      <c r="EO12" s="33" t="str">
        <f t="array" aca="1" ref="EO12" ca="1">IFERROR(_xlfn.STDEV.S(IF(('1. Database - raw'!DQ$7:DS$494&gt;0)*('1. Database - raw'!$AD$7:$AD$494=$A12)*(INDIRECT($Q12,TRUE)=$O12),'1. Database - raw'!DQ$7:DS$494)),"")</f>
        <v/>
      </c>
      <c r="EP12" s="15" t="str">
        <f t="array" aca="1" ref="EP12" ca="1">IFERROR(IF(COUNT(IF(('1. Database - raw'!DQ$7:DS$494&gt;0)*('1. Database - raw'!$AD$7:$AD$494=$A12)*(INDIRECT($Q12,TRUE)=$O12),'1. Database - raw'!DQ$7:DS$494))&gt;0,COUNT(IF(('1. Database - raw'!DQ$7:DS$494&gt;0)*('1. Database - raw'!$AD$7:$AD$494=$A12)*(INDIRECT($Q12,TRUE)=$O12),'1. Database - raw'!DQ$7:DS$494)),""),"")</f>
        <v/>
      </c>
      <c r="EQ12" s="14" t="str">
        <f t="shared" ca="1" si="43"/>
        <v/>
      </c>
      <c r="ER12" s="19" t="str">
        <f t="shared" ca="1" si="44"/>
        <v/>
      </c>
      <c r="ES12" s="19" t="str">
        <f t="shared" ca="1" si="45"/>
        <v/>
      </c>
      <c r="ET12" s="19" t="str">
        <f t="array" aca="1" ref="ET12" ca="1">IFERROR(AVERAGE(IF(('1. Database - raw'!DW$7:DY$494&gt;0)*('1. Database - raw'!$AD$7:$AD$494=$A12)*(INDIRECT($Q12,TRUE)=$O12),'1. Database - raw'!DW$7:DY$494)),"")</f>
        <v/>
      </c>
      <c r="EU12" s="33" t="str">
        <f t="array" aca="1" ref="EU12" ca="1">IFERROR(_xlfn.STDEV.S(IF(('1. Database - raw'!DW$7:DY$494&gt;0)*('1. Database - raw'!$AD$7:$AD$494=$A12)*(INDIRECT($Q12,TRUE)=$O12),'1. Database - raw'!DW$7:DY$494)),"")</f>
        <v/>
      </c>
      <c r="EV12" s="15" t="str">
        <f t="array" aca="1" ref="EV12" ca="1">IFERROR(IF(COUNT(IF(('1. Database - raw'!DW$7:DY$494&gt;0)*('1. Database - raw'!$AD$7:$AD$494=$A12)*(INDIRECT($Q12,TRUE)=$O12),'1. Database - raw'!DW$7:DY$494))&gt;0,COUNT(IF(('1. Database - raw'!DW$7:DY$494&gt;0)*('1. Database - raw'!$AD$7:$AD$494=$A12)*(INDIRECT($Q12,TRUE)=$O12),'1. Database - raw'!DW$7:DY$494)),""),"")</f>
        <v/>
      </c>
      <c r="EW12" s="14" t="str">
        <f t="shared" ca="1" si="46"/>
        <v/>
      </c>
      <c r="EX12" s="19" t="str">
        <f t="shared" ca="1" si="47"/>
        <v/>
      </c>
      <c r="EY12" s="19" t="str">
        <f t="shared" ca="1" si="48"/>
        <v/>
      </c>
      <c r="EZ12" s="19" t="str">
        <f t="array" aca="1" ref="EZ12" ca="1">IFERROR(AVERAGE(IF(('1. Database - raw'!EC$7:EE$494&gt;0)*('1. Database - raw'!$AD$7:$AD$494=$A12)*(INDIRECT($Q12,TRUE)=$O12),'1. Database - raw'!EC$7:EE$494)),"")</f>
        <v/>
      </c>
      <c r="FA12" s="33" t="str">
        <f t="array" aca="1" ref="FA12" ca="1">IFERROR(_xlfn.STDEV.S(IF(('1. Database - raw'!EC$7:EE$494&gt;0)*('1. Database - raw'!$AD$7:$AD$494=$A12)*(INDIRECT($Q12,TRUE)=$O12),'1. Database - raw'!EC$7:EE$494)),"")</f>
        <v/>
      </c>
      <c r="FB12" s="15" t="str">
        <f t="array" aca="1" ref="FB12" ca="1">IFERROR(IF(COUNT(IF(('1. Database - raw'!EC$7:EE$494&gt;0)*('1. Database - raw'!$AD$7:$AD$494=$A12)*(INDIRECT($Q12,TRUE)=$O12),'1. Database - raw'!EC$7:EE$494))&gt;0,COUNT(IF(('1. Database - raw'!EC$7:EE$494&gt;0)*('1. Database - raw'!$AD$7:$AD$494=$A12)*(INDIRECT($Q12,TRUE)=$O12),'1. Database - raw'!EC$7:EE$494)),""),"")</f>
        <v/>
      </c>
      <c r="FC12" s="14" t="str">
        <f t="shared" ca="1" si="49"/>
        <v/>
      </c>
      <c r="FD12" s="19" t="str">
        <f t="shared" ca="1" si="50"/>
        <v/>
      </c>
      <c r="FE12" s="19" t="str">
        <f t="shared" ca="1" si="51"/>
        <v/>
      </c>
      <c r="FF12" s="19" t="str">
        <f t="array" aca="1" ref="FF12" ca="1">IFERROR(AVERAGE(IF(('1. Database - raw'!EI$7:EK$494&gt;0)*('1. Database - raw'!$AD$7:$AD$494=$A12)*(INDIRECT($Q12,TRUE)=$O12),'1. Database - raw'!EI$7:EK$494)),"")</f>
        <v/>
      </c>
      <c r="FG12" s="33" t="str">
        <f t="array" aca="1" ref="FG12" ca="1">IFERROR(_xlfn.STDEV.S(IF(('1. Database - raw'!EI$7:EK$494&gt;0)*('1. Database - raw'!$AD$7:$AD$494=$A12)*(INDIRECT($Q12,TRUE)=$O12),'1. Database - raw'!EI$7:EK$494)),"")</f>
        <v/>
      </c>
      <c r="FH12" s="15" t="str">
        <f t="array" aca="1" ref="FH12" ca="1">IFERROR(IF(COUNT(IF(('1. Database - raw'!EI$7:EK$494&gt;0)*('1. Database - raw'!$AD$7:$AD$494=$A12)*(INDIRECT($Q12,TRUE)=$O12),'1. Database - raw'!EI$7:EK$494))&gt;0,COUNT(IF(('1. Database - raw'!EI$7:EK$494&gt;0)*('1. Database - raw'!$AD$7:$AD$494=$A12)*(INDIRECT($Q12,TRUE)=$O12),'1. Database - raw'!EI$7:EK$494)),""),"")</f>
        <v/>
      </c>
      <c r="FI12" s="14" t="str">
        <f t="shared" ca="1" si="52"/>
        <v/>
      </c>
      <c r="FJ12" s="19" t="str">
        <f t="shared" ca="1" si="53"/>
        <v/>
      </c>
      <c r="FK12" s="19" t="str">
        <f t="shared" ca="1" si="54"/>
        <v/>
      </c>
      <c r="FL12" s="19" t="str">
        <f t="array" aca="1" ref="FL12" ca="1">IFERROR(AVERAGE(IF(('1. Database - raw'!EO$7:EQ$494&gt;0)*('1. Database - raw'!$AD$7:$AD$494=$A12)*(INDIRECT($Q12,TRUE)=$O12),'1. Database - raw'!EO$7:EQ$494)),"")</f>
        <v/>
      </c>
      <c r="FM12" s="33" t="str">
        <f t="array" aca="1" ref="FM12" ca="1">IFERROR(_xlfn.STDEV.S(IF(('1. Database - raw'!EO$7:EQ$494&gt;0)*('1. Database - raw'!$AD$7:$AD$494=$A12)*(INDIRECT($Q12,TRUE)=$O12),'1. Database - raw'!EO$7:EQ$494)),"")</f>
        <v/>
      </c>
      <c r="FN12" s="15" t="str">
        <f t="array" aca="1" ref="FN12" ca="1">IFERROR(IF(COUNT(IF(('1. Database - raw'!EO$7:EQ$494&gt;0)*('1. Database - raw'!$AD$7:$AD$494=$A12)*(INDIRECT($Q12,TRUE)=$O12),'1. Database - raw'!EO$7:EQ$494))&gt;0,COUNT(IF(('1. Database - raw'!EO$7:EQ$494&gt;0)*('1. Database - raw'!$AD$7:$AD$494=$A12)*(INDIRECT($Q12,TRUE)=$O12),'1. Database - raw'!EO$7:EQ$494)),""),"")</f>
        <v/>
      </c>
      <c r="FO12" s="14" t="str">
        <f t="shared" ca="1" si="55"/>
        <v/>
      </c>
      <c r="FP12" s="19" t="str">
        <f t="shared" ca="1" si="56"/>
        <v/>
      </c>
      <c r="FQ12" s="19" t="str">
        <f t="shared" ca="1" si="57"/>
        <v/>
      </c>
      <c r="FR12" s="19" t="str">
        <f t="array" aca="1" ref="FR12" ca="1">IFERROR(AVERAGE(IF(('1. Database - raw'!EU$7:EW$494&gt;0)*('1. Database - raw'!$AD$7:$AD$494=$A12)*(INDIRECT($Q12,TRUE)=$O12),'1. Database - raw'!EU$7:EW$494)),"")</f>
        <v/>
      </c>
      <c r="FS12" s="33" t="str">
        <f t="array" aca="1" ref="FS12" ca="1">IFERROR(_xlfn.STDEV.S(IF(('1. Database - raw'!EU$7:EW$494&gt;0)*('1. Database - raw'!$AD$7:$AD$494=$A12)*(INDIRECT($Q12,TRUE)=$O12),'1. Database - raw'!EU$7:EW$494)),"")</f>
        <v/>
      </c>
      <c r="FT12" s="15" t="str">
        <f t="array" aca="1" ref="FT12" ca="1">IFERROR(IF(COUNT(IF(('1. Database - raw'!EU$7:EW$494&gt;0)*('1. Database - raw'!$AD$7:$AD$494=$A12)*(INDIRECT($Q12,TRUE)=$O12),'1. Database - raw'!EU$7:EW$494))&gt;0,COUNT(IF(('1. Database - raw'!EU$7:EW$494&gt;0)*('1. Database - raw'!$AD$7:$AD$494=$A12)*(INDIRECT($Q12,TRUE)=$O12),'1. Database - raw'!EU$7:EW$494)),""),"")</f>
        <v/>
      </c>
      <c r="FU12" s="14" t="str">
        <f t="shared" ca="1" si="58"/>
        <v/>
      </c>
      <c r="FV12" s="19" t="str">
        <f t="shared" ca="1" si="59"/>
        <v/>
      </c>
      <c r="FW12" s="19" t="str">
        <f t="shared" ca="1" si="60"/>
        <v/>
      </c>
      <c r="FX12" s="19" t="str">
        <f t="array" aca="1" ref="FX12" ca="1">IFERROR(AVERAGE(IF(('1. Database - raw'!FA$7:FC$494&gt;0)*('1. Database - raw'!$AD$7:$AD$494=$A12)*(INDIRECT($Q12,TRUE)=$O12),'1. Database - raw'!FA$7:FC$494)),"")</f>
        <v/>
      </c>
      <c r="FY12" s="33" t="str">
        <f t="array" aca="1" ref="FY12" ca="1">IFERROR(_xlfn.STDEV.S(IF(('1. Database - raw'!FA$7:FC$494&gt;0)*('1. Database - raw'!$AD$7:$AD$494=$A12)*(INDIRECT($Q12,TRUE)=$O12),'1. Database - raw'!FA$7:FC$494)),"")</f>
        <v/>
      </c>
      <c r="FZ12" s="15" t="str">
        <f t="array" aca="1" ref="FZ12" ca="1">IFERROR(IF(COUNT(IF(('1. Database - raw'!FA$7:FC$494&gt;0)*('1. Database - raw'!$AD$7:$AD$494=$A12)*(INDIRECT($Q12,TRUE)=$O12),'1. Database - raw'!FA$7:FC$494))&gt;0,COUNT(IF(('1. Database - raw'!FA$7:FC$494&gt;0)*('1. Database - raw'!$AD$7:$AD$494=$A12)*(INDIRECT($Q12,TRUE)=$O12),'1. Database - raw'!FA$7:FC$494)),""),"")</f>
        <v/>
      </c>
      <c r="GA12" s="14" t="str">
        <f t="shared" ca="1" si="61"/>
        <v/>
      </c>
      <c r="GB12" s="19" t="str">
        <f t="shared" ca="1" si="62"/>
        <v/>
      </c>
      <c r="GC12" s="19" t="str">
        <f t="shared" ca="1" si="63"/>
        <v/>
      </c>
      <c r="GD12" s="19" t="str">
        <f t="array" aca="1" ref="GD12" ca="1">IFERROR(AVERAGE(IF(('1. Database - raw'!FG$7:FI$494&gt;0)*('1. Database - raw'!$AD$7:$AD$494=$A12)*(INDIRECT($Q12,TRUE)=$O12),'1. Database - raw'!FG$7:FI$494)),"")</f>
        <v/>
      </c>
      <c r="GE12" s="33" t="str">
        <f t="array" aca="1" ref="GE12" ca="1">IFERROR(_xlfn.STDEV.S(IF(('1. Database - raw'!FG$7:FI$494&gt;0)*('1. Database - raw'!$AD$7:$AD$494=$A12)*(INDIRECT($Q12,TRUE)=$O12),'1. Database - raw'!FG$7:FI$494)),"")</f>
        <v/>
      </c>
      <c r="GF12" s="15" t="str">
        <f t="array" aca="1" ref="GF12" ca="1">IFERROR(IF(COUNT(IF(('1. Database - raw'!FG$7:FI$494&gt;0)*('1. Database - raw'!$AD$7:$AD$494=$A12)*(INDIRECT($Q12,TRUE)=$O12),'1. Database - raw'!FG$7:FI$494))&gt;0,COUNT(IF(('1. Database - raw'!FG$7:FI$494&gt;0)*('1. Database - raw'!$AD$7:$AD$494=$A12)*(INDIRECT($Q12,TRUE)=$O12),'1. Database - raw'!FG$7:FI$494)),""),"")</f>
        <v/>
      </c>
      <c r="GG12" s="14" t="str">
        <f t="shared" ca="1" si="64"/>
        <v/>
      </c>
      <c r="GH12" s="19" t="str">
        <f t="shared" ca="1" si="65"/>
        <v/>
      </c>
      <c r="GI12" s="19" t="str">
        <f t="shared" ca="1" si="66"/>
        <v/>
      </c>
      <c r="GJ12" s="19" t="str">
        <f t="array" aca="1" ref="GJ12" ca="1">IFERROR(AVERAGE(IF(('1. Database - raw'!FM$7:FO$494&gt;0)*('1. Database - raw'!$AD$7:$AD$494=$A12)*(INDIRECT($Q12,TRUE)=$O12),'1. Database - raw'!FM$7:FO$494)),"")</f>
        <v/>
      </c>
      <c r="GK12" s="33" t="str">
        <f t="array" aca="1" ref="GK12" ca="1">IFERROR(_xlfn.STDEV.S(IF(('1. Database - raw'!FM$7:FO$494&gt;0)*('1. Database - raw'!$AD$7:$AD$494=$A12)*(INDIRECT($Q12,TRUE)=$O12),'1. Database - raw'!FM$7:FO$494)),"")</f>
        <v/>
      </c>
      <c r="GL12" s="15" t="str">
        <f t="array" aca="1" ref="GL12" ca="1">IFERROR(IF(COUNT(IF(('1. Database - raw'!FM$7:FO$494&gt;0)*('1. Database - raw'!$AD$7:$AD$494=$A12)*(INDIRECT($Q12,TRUE)=$O12),'1. Database - raw'!FM$7:FO$494))&gt;0,COUNT(IF(('1. Database - raw'!FM$7:FO$494&gt;0)*('1. Database - raw'!$AD$7:$AD$494=$A12)*(INDIRECT($Q12,TRUE)=$O12),'1. Database - raw'!FM$7:FO$494)),""),"")</f>
        <v/>
      </c>
      <c r="GM12" s="14" t="str">
        <f t="shared" ca="1" si="67"/>
        <v/>
      </c>
      <c r="GN12" s="19" t="str">
        <f t="shared" ca="1" si="68"/>
        <v/>
      </c>
      <c r="GO12" s="19" t="str">
        <f t="shared" ca="1" si="69"/>
        <v/>
      </c>
      <c r="GP12" s="19" t="str">
        <f t="array" aca="1" ref="GP12" ca="1">IFERROR(AVERAGE(IF(('1. Database - raw'!FS$7:FU$494&gt;0)*('1. Database - raw'!$AD$7:$AD$494=$A12)*(INDIRECT($Q12,TRUE)=$O12),'1. Database - raw'!FS$7:FU$494)),"")</f>
        <v/>
      </c>
      <c r="GQ12" s="33" t="str">
        <f t="array" aca="1" ref="GQ12" ca="1">IFERROR(_xlfn.STDEV.S(IF(('1. Database - raw'!FS$7:FU$494&gt;0)*('1. Database - raw'!$AD$7:$AD$494=$A12)*(INDIRECT($Q12,TRUE)=$O12),'1. Database - raw'!FS$7:FU$494)),"")</f>
        <v/>
      </c>
      <c r="GR12" s="15" t="str">
        <f t="array" aca="1" ref="GR12" ca="1">IFERROR(IF(COUNT(IF(('1. Database - raw'!FS$7:FU$494&gt;0)*('1. Database - raw'!$AD$7:$AD$494=$A12)*(INDIRECT($Q12,TRUE)=$O12),'1. Database - raw'!FS$7:FU$494))&gt;0,COUNT(IF(('1. Database - raw'!FS$7:FU$494&gt;0)*('1. Database - raw'!$AD$7:$AD$494=$A12)*(INDIRECT($Q12,TRUE)=$O12),'1. Database - raw'!FS$7:FU$494)),""),"")</f>
        <v/>
      </c>
      <c r="GS12" s="14" t="str">
        <f t="shared" ca="1" si="70"/>
        <v/>
      </c>
      <c r="GT12" s="19" t="str">
        <f t="shared" ca="1" si="71"/>
        <v/>
      </c>
      <c r="GU12" s="19" t="str">
        <f t="shared" ca="1" si="72"/>
        <v/>
      </c>
      <c r="GV12" s="19" t="str">
        <f t="array" aca="1" ref="GV12" ca="1">IFERROR(AVERAGE(IF(('1. Database - raw'!FY$7:GA$494&gt;0)*('1. Database - raw'!$AD$7:$AD$494=$A12)*(INDIRECT($Q12,TRUE)=$O12),'1. Database - raw'!FY$7:GA$494)),"")</f>
        <v/>
      </c>
      <c r="GW12" s="33" t="str">
        <f t="array" aca="1" ref="GW12" ca="1">IFERROR(_xlfn.STDEV.S(IF(('1. Database - raw'!FY$7:GA$494&gt;0)*('1. Database - raw'!$AD$7:$AD$494=$A12)*(INDIRECT($Q12,TRUE)=$O12),'1. Database - raw'!FY$7:GA$494)),"")</f>
        <v/>
      </c>
      <c r="GX12" s="15" t="str">
        <f t="array" aca="1" ref="GX12" ca="1">IFERROR(IF(COUNT(IF(('1. Database - raw'!FY$7:GA$494&gt;0)*('1. Database - raw'!$AD$7:$AD$494=$A12)*(INDIRECT($Q12,TRUE)=$O12),'1. Database - raw'!FY$7:GA$494))&gt;0,COUNT(IF(('1. Database - raw'!FY$7:GA$494&gt;0)*('1. Database - raw'!$AD$7:$AD$494=$A12)*(INDIRECT($Q12,TRUE)=$O12),'1. Database - raw'!FY$7:GA$494)),""),"")</f>
        <v/>
      </c>
      <c r="GY12" s="14" t="str">
        <f t="shared" ca="1" si="73"/>
        <v/>
      </c>
      <c r="GZ12" s="19" t="str">
        <f t="shared" ca="1" si="74"/>
        <v/>
      </c>
      <c r="HA12" s="19" t="str">
        <f t="shared" ca="1" si="75"/>
        <v/>
      </c>
      <c r="HB12" s="19" t="str">
        <f t="array" aca="1" ref="HB12" ca="1">IFERROR(AVERAGE(IF(('1. Database - raw'!GE$7:GG$494&gt;0)*('1. Database - raw'!$AD$7:$AD$494=$A12)*(INDIRECT($Q12,TRUE)=$O12),'1. Database - raw'!GE$7:GG$494)),"")</f>
        <v/>
      </c>
      <c r="HC12" s="33" t="str">
        <f t="array" aca="1" ref="HC12" ca="1">IFERROR(_xlfn.STDEV.S(IF(('1. Database - raw'!GE$7:GG$494&gt;0)*('1. Database - raw'!$AD$7:$AD$494=$A12)*(INDIRECT($Q12,TRUE)=$O12),'1. Database - raw'!GE$7:GG$494)),"")</f>
        <v/>
      </c>
      <c r="HD12" s="15" t="str">
        <f t="array" aca="1" ref="HD12" ca="1">IFERROR(IF(COUNT(IF(('1. Database - raw'!GE$7:GG$494&gt;0)*('1. Database - raw'!$AD$7:$AD$494=$A12)*(INDIRECT($Q12,TRUE)=$O12),'1. Database - raw'!GE$7:GG$494))&gt;0,COUNT(IF(('1. Database - raw'!GE$7:GG$494&gt;0)*('1. Database - raw'!$AD$7:$AD$494=$A12)*(INDIRECT($Q12,TRUE)=$O12),'1. Database - raw'!GE$7:GG$494)),""),"")</f>
        <v/>
      </c>
      <c r="HE12" s="14" t="str">
        <f t="shared" ca="1" si="76"/>
        <v/>
      </c>
      <c r="HF12" s="19" t="str">
        <f t="shared" ca="1" si="77"/>
        <v/>
      </c>
      <c r="HG12" s="19" t="str">
        <f t="shared" ca="1" si="78"/>
        <v/>
      </c>
      <c r="HH12" s="19" t="str">
        <f t="array" aca="1" ref="HH12" ca="1">IFERROR(AVERAGE(IF(('1. Database - raw'!GK$7:GM$494&gt;0)*('1. Database - raw'!$AD$7:$AD$494=$A12)*(INDIRECT($Q12,TRUE)=$O12),'1. Database - raw'!GK$7:GM$494)),"")</f>
        <v/>
      </c>
      <c r="HI12" s="33" t="str">
        <f t="array" aca="1" ref="HI12" ca="1">IFERROR(_xlfn.STDEV.S(IF(('1. Database - raw'!GK$7:GM$494&gt;0)*('1. Database - raw'!$AD$7:$AD$494=$A12)*(INDIRECT($Q12,TRUE)=$O12),'1. Database - raw'!GK$7:GM$494)),"")</f>
        <v/>
      </c>
      <c r="HJ12" s="15" t="str">
        <f t="array" aca="1" ref="HJ12" ca="1">IFERROR(IF(COUNT(IF(('1. Database - raw'!GK$7:GM$494&gt;0)*('1. Database - raw'!$AD$7:$AD$494=$A12)*(INDIRECT($Q12,TRUE)=$O12),'1. Database - raw'!GK$7:GM$494))&gt;0,COUNT(IF(('1. Database - raw'!GK$7:GM$494&gt;0)*('1. Database - raw'!$AD$7:$AD$494=$A12)*(INDIRECT($Q12,TRUE)=$O12),'1. Database - raw'!GK$7:GM$494)),""),"")</f>
        <v/>
      </c>
      <c r="HK12" s="14" t="str">
        <f t="shared" ca="1" si="79"/>
        <v/>
      </c>
      <c r="HL12" s="19" t="str">
        <f t="shared" ca="1" si="80"/>
        <v/>
      </c>
      <c r="HM12" s="19" t="str">
        <f t="shared" ca="1" si="81"/>
        <v/>
      </c>
      <c r="HN12" s="19" t="str">
        <f t="array" aca="1" ref="HN12" ca="1">IFERROR(AVERAGE(IF(('1. Database - raw'!GQ$7:GS$494&gt;0)*('1. Database - raw'!$AD$7:$AD$494=$A12)*(INDIRECT($Q12,TRUE)=$O12),'1. Database - raw'!GQ$7:GS$494)),"")</f>
        <v/>
      </c>
      <c r="HO12" s="33" t="str">
        <f t="array" aca="1" ref="HO12" ca="1">IFERROR(_xlfn.STDEV.S(IF(('1. Database - raw'!GQ$7:GS$494&gt;0)*('1. Database - raw'!$AD$7:$AD$494=$A12)*(INDIRECT($Q12,TRUE)=$O12),'1. Database - raw'!GQ$7:GS$494)),"")</f>
        <v/>
      </c>
      <c r="HP12" s="15" t="str">
        <f t="array" aca="1" ref="HP12" ca="1">IFERROR(IF(COUNT(IF(('1. Database - raw'!GQ$7:GS$494&gt;0)*('1. Database - raw'!$AD$7:$AD$494=$A12)*(INDIRECT($Q12,TRUE)=$O12),'1. Database - raw'!GQ$7:GS$494))&gt;0,COUNT(IF(('1. Database - raw'!GQ$7:GS$494&gt;0)*('1. Database - raw'!$AD$7:$AD$494=$A12)*(INDIRECT($Q12,TRUE)=$O12),'1. Database - raw'!GQ$7:GS$494)),""),"")</f>
        <v/>
      </c>
      <c r="HQ12" s="14" t="str">
        <f t="shared" ca="1" si="82"/>
        <v/>
      </c>
      <c r="HR12" s="19" t="str">
        <f t="shared" ca="1" si="83"/>
        <v/>
      </c>
      <c r="HS12" s="19" t="str">
        <f t="shared" ca="1" si="84"/>
        <v/>
      </c>
      <c r="HT12" s="19" t="str">
        <f t="array" aca="1" ref="HT12" ca="1">IFERROR(AVERAGE(IF(('1. Database - raw'!GW$7:GY$494&gt;0)*('1. Database - raw'!$AD$7:$AD$494=$A12)*(INDIRECT($Q12,TRUE)=$O12),'1. Database - raw'!GW$7:GY$494)),"")</f>
        <v/>
      </c>
      <c r="HU12" s="33" t="str">
        <f t="array" aca="1" ref="HU12" ca="1">IFERROR(_xlfn.STDEV.S(IF(('1. Database - raw'!GW$7:GY$494&gt;0)*('1. Database - raw'!$AD$7:$AD$494=$A12)*(INDIRECT($Q12,TRUE)=$O12),'1. Database - raw'!GW$7:GY$494)),"")</f>
        <v/>
      </c>
      <c r="HV12" s="15" t="str">
        <f t="array" aca="1" ref="HV12" ca="1">IFERROR(IF(COUNT(IF(('1. Database - raw'!GW$7:GY$494&gt;0)*('1. Database - raw'!$AD$7:$AD$494=$A12)*(INDIRECT($Q12,TRUE)=$O12),'1. Database - raw'!GW$7:GY$494))&gt;0,COUNT(IF(('1. Database - raw'!GW$7:GY$494&gt;0)*('1. Database - raw'!$AD$7:$AD$494=$A12)*(INDIRECT($Q12,TRUE)=$O12),'1. Database - raw'!GW$7:GY$494)),""),"")</f>
        <v/>
      </c>
      <c r="HW12" s="14" t="str">
        <f t="shared" ca="1" si="85"/>
        <v/>
      </c>
      <c r="HX12" s="19" t="str">
        <f t="shared" ca="1" si="86"/>
        <v/>
      </c>
      <c r="HY12" s="19" t="str">
        <f t="shared" ca="1" si="87"/>
        <v/>
      </c>
      <c r="HZ12" s="19" t="str">
        <f t="array" aca="1" ref="HZ12" ca="1">IFERROR(AVERAGE(IF(('1. Database - raw'!HC$7:HE$494&gt;0)*('1. Database - raw'!$AD$7:$AD$494=$A12)*(INDIRECT($Q12,TRUE)=$O12),'1. Database - raw'!HC$7:HE$494)),"")</f>
        <v/>
      </c>
      <c r="IA12" s="33" t="str">
        <f t="array" aca="1" ref="IA12" ca="1">IFERROR(_xlfn.STDEV.S(IF(('1. Database - raw'!HC$7:HE$494&gt;0)*('1. Database - raw'!$AD$7:$AD$494=$A12)*(INDIRECT($Q12,TRUE)=$O12),'1. Database - raw'!HC$7:HE$494)),"")</f>
        <v/>
      </c>
      <c r="IB12" s="15" t="str">
        <f t="array" aca="1" ref="IB12" ca="1">IFERROR(IF(COUNT(IF(('1. Database - raw'!HC$7:HE$494&gt;0)*('1. Database - raw'!$AD$7:$AD$494=$A12)*(INDIRECT($Q12,TRUE)=$O12),'1. Database - raw'!HC$7:HE$494))&gt;0,COUNT(IF(('1. Database - raw'!HC$7:HE$494&gt;0)*('1. Database - raw'!$AD$7:$AD$494=$A12)*(INDIRECT($Q12,TRUE)=$O12),'1. Database - raw'!HC$7:HE$494)),""),"")</f>
        <v/>
      </c>
      <c r="IC12" s="14" t="str">
        <f t="shared" ca="1" si="88"/>
        <v/>
      </c>
      <c r="ID12" s="19" t="str">
        <f t="shared" ca="1" si="89"/>
        <v/>
      </c>
      <c r="IE12" s="19" t="str">
        <f t="shared" ca="1" si="90"/>
        <v/>
      </c>
      <c r="IF12" s="19" t="str">
        <f t="array" aca="1" ref="IF12" ca="1">IFERROR(AVERAGE(IF(('1. Database - raw'!HI$7:HK$494&gt;0)*('1. Database - raw'!$AD$7:$AD$494=$A12)*(INDIRECT($Q12,TRUE)=$O12),'1. Database - raw'!HI$7:HK$494)),"")</f>
        <v/>
      </c>
      <c r="IG12" s="33" t="str">
        <f t="array" aca="1" ref="IG12" ca="1">IFERROR(_xlfn.STDEV.S(IF(('1. Database - raw'!HI$7:HK$494&gt;0)*('1. Database - raw'!$AD$7:$AD$494=$A12)*(INDIRECT($Q12,TRUE)=$O12),'1. Database - raw'!HI$7:HK$494)),"")</f>
        <v/>
      </c>
      <c r="IH12" s="15" t="str">
        <f t="array" aca="1" ref="IH12" ca="1">IFERROR(IF(COUNT(IF(('1. Database - raw'!HI$7:HK$494&gt;0)*('1. Database - raw'!$AD$7:$AD$494=$A12)*(INDIRECT($Q12,TRUE)=$O12),'1. Database - raw'!HI$7:HK$494))&gt;0,COUNT(IF(('1. Database - raw'!HI$7:HK$494&gt;0)*('1. Database - raw'!$AD$7:$AD$494=$A12)*(INDIRECT($Q12,TRUE)=$O12),'1. Database - raw'!HI$7:HK$494)),""),"")</f>
        <v/>
      </c>
      <c r="II12" s="14" t="str">
        <f t="shared" ca="1" si="91"/>
        <v/>
      </c>
      <c r="IJ12" s="19" t="str">
        <f t="shared" ca="1" si="92"/>
        <v/>
      </c>
      <c r="IK12" s="19" t="str">
        <f t="shared" ca="1" si="93"/>
        <v/>
      </c>
      <c r="IL12" s="19" t="str">
        <f t="array" aca="1" ref="IL12" ca="1">IFERROR(AVERAGE(IF(('1. Database - raw'!HO$7:HQ$494&gt;0)*('1. Database - raw'!$AD$7:$AD$494=$A12)*(INDIRECT($Q12,TRUE)=$O12),'1. Database - raw'!HO$7:HQ$494)),"")</f>
        <v/>
      </c>
      <c r="IM12" s="33" t="str">
        <f t="array" aca="1" ref="IM12" ca="1">IFERROR(_xlfn.STDEV.S(IF(('1. Database - raw'!HO$7:HQ$494&gt;0)*('1. Database - raw'!$AD$7:$AD$494=$A12)*(INDIRECT($Q12,TRUE)=$O12),'1. Database - raw'!HO$7:HQ$494)),"")</f>
        <v/>
      </c>
      <c r="IN12" s="15" t="str">
        <f t="array" aca="1" ref="IN12" ca="1">IFERROR(IF(COUNT(IF(('1. Database - raw'!HO$7:HQ$494&gt;0)*('1. Database - raw'!$AD$7:$AD$494=$A12)*(INDIRECT($Q12,TRUE)=$O12),'1. Database - raw'!HO$7:HQ$494))&gt;0,COUNT(IF(('1. Database - raw'!HO$7:HQ$494&gt;0)*('1. Database - raw'!$AD$7:$AD$494=$A12)*(INDIRECT($Q12,TRUE)=$O12),'1. Database - raw'!HO$7:HQ$494)),""),"")</f>
        <v/>
      </c>
      <c r="IO12" s="14" t="str">
        <f t="shared" ca="1" si="94"/>
        <v/>
      </c>
      <c r="IP12" s="19" t="str">
        <f t="shared" ca="1" si="95"/>
        <v/>
      </c>
      <c r="IQ12" s="19" t="str">
        <f t="shared" ca="1" si="96"/>
        <v/>
      </c>
      <c r="IR12" s="19" t="str">
        <f t="array" aca="1" ref="IR12" ca="1">IFERROR(AVERAGE(IF(('1. Database - raw'!HU$7:HW$494&gt;0)*('1. Database - raw'!$AD$7:$AD$494=$A12)*(INDIRECT($Q12,TRUE)=$O12),'1. Database - raw'!HU$7:HW$494)),"")</f>
        <v/>
      </c>
      <c r="IS12" s="33" t="str">
        <f t="array" aca="1" ref="IS12" ca="1">IFERROR(_xlfn.STDEV.S(IF(('1. Database - raw'!HU$7:HW$494&gt;0)*('1. Database - raw'!$AD$7:$AD$494=$A12)*(INDIRECT($Q12,TRUE)=$O12),'1. Database - raw'!HU$7:HW$494)),"")</f>
        <v/>
      </c>
      <c r="IT12" s="15" t="str">
        <f t="array" aca="1" ref="IT12" ca="1">IFERROR(IF(COUNT(IF(('1. Database - raw'!HU$7:HW$494&gt;0)*('1. Database - raw'!$AD$7:$AD$494=$A12)*(INDIRECT($Q12,TRUE)=$O12),'1. Database - raw'!HU$7:HW$494))&gt;0,COUNT(IF(('1. Database - raw'!HU$7:HW$494&gt;0)*('1. Database - raw'!$AD$7:$AD$494=$A12)*(INDIRECT($Q12,TRUE)=$O12),'1. Database - raw'!HU$7:HW$494)),""),"")</f>
        <v/>
      </c>
      <c r="IU12" s="14" t="str">
        <f t="shared" ca="1" si="97"/>
        <v/>
      </c>
      <c r="IV12" s="19" t="str">
        <f t="shared" ca="1" si="98"/>
        <v/>
      </c>
      <c r="IW12" s="19" t="str">
        <f t="shared" ca="1" si="99"/>
        <v/>
      </c>
      <c r="IX12" s="19" t="str">
        <f t="array" aca="1" ref="IX12" ca="1">IFERROR(AVERAGE(IF(('1. Database - raw'!IA$7:IC$494&gt;0)*('1. Database - raw'!$AD$7:$AD$494=$A12)*(INDIRECT($Q12,TRUE)=$O12),'1. Database - raw'!IA$7:IC$494)),"")</f>
        <v/>
      </c>
      <c r="IY12" s="33" t="str">
        <f t="array" aca="1" ref="IY12" ca="1">IFERROR(_xlfn.STDEV.S(IF(('1. Database - raw'!IA$7:IC$494&gt;0)*('1. Database - raw'!$AD$7:$AD$494=$A12)*(INDIRECT($Q12,TRUE)=$O12),'1. Database - raw'!IA$7:IC$494)),"")</f>
        <v/>
      </c>
      <c r="IZ12" s="15" t="str">
        <f t="array" aca="1" ref="IZ12" ca="1">IFERROR(IF(COUNT(IF(('1. Database - raw'!IA$7:IC$494&gt;0)*('1. Database - raw'!$AD$7:$AD$494=$A12)*(INDIRECT($Q12,TRUE)=$O12),'1. Database - raw'!IA$7:IC$494))&gt;0,COUNT(IF(('1. Database - raw'!IA$7:IC$494&gt;0)*('1. Database - raw'!$AD$7:$AD$494=$A12)*(INDIRECT($Q12,TRUE)=$O12),'1. Database - raw'!IA$7:IC$494)),""),"")</f>
        <v/>
      </c>
      <c r="JA12" s="14" t="str">
        <f t="shared" ca="1" si="100"/>
        <v/>
      </c>
      <c r="JB12" s="19" t="str">
        <f t="shared" ca="1" si="101"/>
        <v/>
      </c>
      <c r="JC12" s="19" t="str">
        <f t="shared" ca="1" si="102"/>
        <v/>
      </c>
      <c r="JD12" s="19" t="str">
        <f t="array" aca="1" ref="JD12" ca="1">IFERROR(AVERAGE(IF(('1. Database - raw'!IG$7:II$494&gt;0)*('1. Database - raw'!$AD$7:$AD$494=$A12)*(INDIRECT($Q12,TRUE)=$O12),'1. Database - raw'!IG$7:II$494)),"")</f>
        <v/>
      </c>
      <c r="JE12" s="33" t="str">
        <f t="array" aca="1" ref="JE12" ca="1">IFERROR(_xlfn.STDEV.S(IF(('1. Database - raw'!IG$7:II$494&gt;0)*('1. Database - raw'!$AD$7:$AD$494=$A12)*(INDIRECT($Q12,TRUE)=$O12),'1. Database - raw'!IG$7:II$494)),"")</f>
        <v/>
      </c>
      <c r="JF12" s="15" t="str">
        <f t="array" aca="1" ref="JF12" ca="1">IFERROR(IF(COUNT(IF(('1. Database - raw'!IG$7:II$494&gt;0)*('1. Database - raw'!$AD$7:$AD$494=$A12)*(INDIRECT($Q12,TRUE)=$O12),'1. Database - raw'!IG$7:II$494))&gt;0,COUNT(IF(('1. Database - raw'!IG$7:II$494&gt;0)*('1. Database - raw'!$AD$7:$AD$494=$A12)*(INDIRECT($Q12,TRUE)=$O12),'1. Database - raw'!IG$7:II$494)),""),"")</f>
        <v/>
      </c>
      <c r="JG12" s="145" t="str">
        <f t="shared" ca="1" si="103"/>
        <v/>
      </c>
      <c r="JH12" s="146" t="str">
        <f t="shared" ca="1" si="104"/>
        <v/>
      </c>
      <c r="JI12" s="146" t="str">
        <f t="shared" ca="1" si="105"/>
        <v/>
      </c>
      <c r="JJ12" s="146" t="str">
        <f t="array" aca="1" ref="JJ12" ca="1">IFERROR(AVERAGE(IF(('1. Database - raw'!IM$7:IO$494&gt;0)*('1. Database - raw'!$AD$7:$AD$494=$A12)*(INDIRECT($Q12,TRUE)=$O12),'1. Database - raw'!IM$7:IO$494)),"")</f>
        <v/>
      </c>
      <c r="JK12" s="277" t="str">
        <f t="array" aca="1" ref="JK12" ca="1">IFERROR(_xlfn.STDEV.S(IF(('1. Database - raw'!IM$7:IO$494&gt;0)*('1. Database - raw'!$AD$7:$AD$494=$A12)*(INDIRECT($Q12,TRUE)=$O12),'1. Database - raw'!IM$7:IO$494)),"")</f>
        <v/>
      </c>
      <c r="JL12" s="15" t="str">
        <f t="array" aca="1" ref="JL12" ca="1">IFERROR(IF(COUNT(IF(('1. Database - raw'!IM$7:IO$494&gt;0)*('1. Database - raw'!$AD$7:$AD$494=$A12)*(INDIRECT($Q12,TRUE)=$O12),'1. Database - raw'!IM$7:IO$494))&gt;0,COUNT(IF(('1. Database - raw'!IM$7:IO$494&gt;0)*('1. Database - raw'!$AD$7:$AD$494=$A12)*(INDIRECT($Q12,TRUE)=$O12),'1. Database - raw'!IM$7:IO$494)),""),"")</f>
        <v/>
      </c>
      <c r="JM12" s="145" t="str">
        <f t="shared" ca="1" si="106"/>
        <v/>
      </c>
      <c r="JN12" s="146" t="str">
        <f t="shared" ca="1" si="107"/>
        <v/>
      </c>
      <c r="JO12" s="146" t="str">
        <f t="shared" ca="1" si="108"/>
        <v/>
      </c>
      <c r="JP12" s="146" t="str">
        <f t="array" aca="1" ref="JP12" ca="1">IFERROR(AVERAGE(IF(('1. Database - raw'!IS$7:IU$494&gt;0)*('1. Database - raw'!$AD$7:$AD$494=$A12)*(INDIRECT($Q12,TRUE)=$O12),'1. Database - raw'!IS$7:IU$494)),"")</f>
        <v/>
      </c>
      <c r="JQ12" s="277" t="str">
        <f t="array" aca="1" ref="JQ12" ca="1">IFERROR(_xlfn.STDEV.S(IF(('1. Database - raw'!IS$7:IU$494&gt;0)*('1. Database - raw'!$AD$7:$AD$494=$A12)*(INDIRECT($Q12,TRUE)=$O12),'1. Database - raw'!IS$7:IU$494)),"")</f>
        <v/>
      </c>
      <c r="JR12" s="15" t="str">
        <f t="array" aca="1" ref="JR12" ca="1">IFERROR(IF(COUNT(IF(('1. Database - raw'!IS$7:IU$494&gt;0)*('1. Database - raw'!$AD$7:$AD$494=$A12)*(INDIRECT($Q12,TRUE)=$O12),'1. Database - raw'!IS$7:IU$494))&gt;0,COUNT(IF(('1. Database - raw'!IS$7:IU$494&gt;0)*('1. Database - raw'!$AD$7:$AD$494=$A12)*(INDIRECT($Q12,TRUE)=$O12),'1. Database - raw'!IS$7:IU$494)),""),"")</f>
        <v/>
      </c>
      <c r="JS12" s="145" t="str">
        <f t="shared" ca="1" si="109"/>
        <v/>
      </c>
      <c r="JT12" s="146" t="str">
        <f t="shared" ca="1" si="110"/>
        <v/>
      </c>
      <c r="JU12" s="146" t="str">
        <f t="shared" ca="1" si="111"/>
        <v/>
      </c>
      <c r="JV12" s="146" t="str">
        <f t="array" aca="1" ref="JV12" ca="1">IFERROR(AVERAGE(IF(('1. Database - raw'!IY$7:JA$494&gt;0)*('1. Database - raw'!$AD$7:$AD$494=$A12)*(INDIRECT($Q12,TRUE)=$O12),'1. Database - raw'!IY$7:JA$494)),"")</f>
        <v/>
      </c>
      <c r="JW12" s="277" t="str">
        <f t="array" aca="1" ref="JW12" ca="1">IFERROR(_xlfn.STDEV.S(IF(('1. Database - raw'!IY$7:JA$494&gt;0)*('1. Database - raw'!$AD$7:$AD$494=$A12)*(INDIRECT($Q12,TRUE)=$O12),'1. Database - raw'!IY$7:JA$494)),"")</f>
        <v/>
      </c>
      <c r="JX12" s="15" t="str">
        <f t="array" aca="1" ref="JX12" ca="1">IFERROR(IF(COUNT(IF(('1. Database - raw'!IY$7:JA$494&gt;0)*('1. Database - raw'!$AD$7:$AD$494=$A12)*(INDIRECT($Q12,TRUE)=$O12),'1. Database - raw'!IY$7:JA$494))&gt;0,COUNT(IF(('1. Database - raw'!IY$7:JA$494&gt;0)*('1. Database - raw'!$AD$7:$AD$494=$A12)*(INDIRECT($Q12,TRUE)=$O12),'1. Database - raw'!IY$7:JA$494)),""),"")</f>
        <v/>
      </c>
      <c r="JY12" s="145" t="str">
        <f t="shared" ca="1" si="112"/>
        <v/>
      </c>
      <c r="JZ12" s="146" t="str">
        <f t="shared" ca="1" si="113"/>
        <v/>
      </c>
      <c r="KA12" s="146" t="str">
        <f t="shared" ca="1" si="114"/>
        <v/>
      </c>
      <c r="KB12" s="146" t="str">
        <f t="array" aca="1" ref="KB12" ca="1">IFERROR(AVERAGE(IF(('1. Database - raw'!JE$7:JG$494&gt;0)*('1. Database - raw'!$AD$7:$AD$494=$A12)*(INDIRECT($Q12,TRUE)=$O12),'1. Database - raw'!JE$7:JG$494)),"")</f>
        <v/>
      </c>
      <c r="KC12" s="277" t="str">
        <f t="array" aca="1" ref="KC12" ca="1">IFERROR(_xlfn.STDEV.S(IF(('1. Database - raw'!JE$7:JG$494&gt;0)*('1. Database - raw'!$AD$7:$AD$494=$A12)*(INDIRECT($Q12,TRUE)=$O12),'1. Database - raw'!JE$7:JG$494)),"")</f>
        <v/>
      </c>
      <c r="KD12" s="15" t="str">
        <f t="array" aca="1" ref="KD12" ca="1">IFERROR(IF(COUNT(IF(('1. Database - raw'!JE$7:JG$494&gt;0)*('1. Database - raw'!$AD$7:$AD$494=$A12)*(INDIRECT($Q12,TRUE)=$O12),'1. Database - raw'!JE$7:JG$494))&gt;0,COUNT(IF(('1. Database - raw'!JE$7:JG$494&gt;0)*('1. Database - raw'!$AD$7:$AD$494=$A12)*(INDIRECT($Q12,TRUE)=$O12),'1. Database - raw'!JE$7:JG$494)),""),"")</f>
        <v/>
      </c>
      <c r="KE12" s="145" t="str">
        <f t="shared" ca="1" si="115"/>
        <v/>
      </c>
      <c r="KF12" s="146" t="str">
        <f t="shared" ca="1" si="116"/>
        <v/>
      </c>
      <c r="KG12" s="146" t="str">
        <f t="shared" ca="1" si="117"/>
        <v/>
      </c>
      <c r="KH12" s="146" t="str">
        <f t="array" aca="1" ref="KH12" ca="1">IFERROR(AVERAGE(IF(('1. Database - raw'!JK$7:JM$494&gt;0)*('1. Database - raw'!$AD$7:$AD$494=$A12)*(INDIRECT($Q12,TRUE)=$O12),'1. Database - raw'!JK$7:JM$494)),"")</f>
        <v/>
      </c>
      <c r="KI12" s="277" t="str">
        <f t="array" aca="1" ref="KI12" ca="1">IFERROR(_xlfn.STDEV.S(IF(('1. Database - raw'!JK$7:JM$494&gt;0)*('1. Database - raw'!$AD$7:$AD$494=$A12)*(INDIRECT($Q12,TRUE)=$O12),'1. Database - raw'!JK$7:JM$494)),"")</f>
        <v/>
      </c>
      <c r="KJ12" s="15" t="str">
        <f t="array" aca="1" ref="KJ12" ca="1">IFERROR(IF(COUNT(IF(('1. Database - raw'!JK$7:JM$494&gt;0)*('1. Database - raw'!$AD$7:$AD$494=$A12)*(INDIRECT($Q12,TRUE)=$O12),'1. Database - raw'!JK$7:JM$494))&gt;0,COUNT(IF(('1. Database - raw'!JK$7:JM$494&gt;0)*('1. Database - raw'!$AD$7:$AD$494=$A12)*(INDIRECT($Q12,TRUE)=$O12),'1. Database - raw'!JK$7:JM$494)),""),"")</f>
        <v/>
      </c>
      <c r="KK12" s="145" t="str">
        <f t="shared" ca="1" si="118"/>
        <v/>
      </c>
      <c r="KL12" s="146" t="str">
        <f t="shared" ca="1" si="119"/>
        <v/>
      </c>
      <c r="KM12" s="146" t="str">
        <f t="shared" ca="1" si="120"/>
        <v/>
      </c>
      <c r="KN12" s="146" t="str">
        <f t="array" aca="1" ref="KN12" ca="1">IFERROR(AVERAGE(IF(('1. Database - raw'!JQ$7:JS$494&gt;0)*('1. Database - raw'!$AD$7:$AD$494=$A12)*(INDIRECT($Q12,TRUE)=$O12),'1. Database - raw'!JQ$7:JS$494)),"")</f>
        <v/>
      </c>
      <c r="KO12" s="277" t="str">
        <f t="array" aca="1" ref="KO12" ca="1">IFERROR(_xlfn.STDEV.S(IF(('1. Database - raw'!JQ$7:JS$494&gt;0)*('1. Database - raw'!$AD$7:$AD$494=$A12)*(INDIRECT($Q12,TRUE)=$O12),'1. Database - raw'!JQ$7:JS$494)),"")</f>
        <v/>
      </c>
      <c r="KP12" s="15" t="str">
        <f t="array" aca="1" ref="KP12" ca="1">IFERROR(IF(COUNT(IF(('1. Database - raw'!JQ$7:JS$494&gt;0)*('1. Database - raw'!$AD$7:$AD$494=$A12)*(INDIRECT($Q12,TRUE)=$O12),'1. Database - raw'!JQ$7:JS$494))&gt;0,COUNT(IF(('1. Database - raw'!JQ$7:JS$494&gt;0)*('1. Database - raw'!$AD$7:$AD$494=$A12)*(INDIRECT($Q12,TRUE)=$O12),'1. Database - raw'!JQ$7:JS$494)),""),"")</f>
        <v/>
      </c>
      <c r="KQ12" s="145" t="str">
        <f t="shared" ca="1" si="121"/>
        <v/>
      </c>
      <c r="KR12" s="146" t="str">
        <f t="shared" ca="1" si="122"/>
        <v/>
      </c>
      <c r="KS12" s="146" t="str">
        <f t="shared" ca="1" si="123"/>
        <v/>
      </c>
      <c r="KT12" s="146" t="str">
        <f t="array" aca="1" ref="KT12" ca="1">IFERROR(AVERAGE(IF(('1. Database - raw'!JW$7:JY$494&gt;0)*('1. Database - raw'!$AD$7:$AD$494=$A12)*(INDIRECT($Q12,TRUE)=$O12),'1. Database - raw'!JW$7:JY$494)),"")</f>
        <v/>
      </c>
      <c r="KU12" s="277" t="str">
        <f t="array" aca="1" ref="KU12" ca="1">IFERROR(_xlfn.STDEV.S(IF(('1. Database - raw'!JW$7:JY$494&gt;0)*('1. Database - raw'!$AD$7:$AD$494=$A12)*(INDIRECT($Q12,TRUE)=$O12),'1. Database - raw'!JW$7:JY$494)),"")</f>
        <v/>
      </c>
      <c r="KV12" s="15" t="str">
        <f t="array" aca="1" ref="KV12" ca="1">IFERROR(IF(COUNT(IF(('1. Database - raw'!JW$7:JY$494&gt;0)*('1. Database - raw'!$AD$7:$AD$494=$A12)*(INDIRECT($Q12,TRUE)=$O12),'1. Database - raw'!JW$7:JY$494))&gt;0,COUNT(IF(('1. Database - raw'!JW$7:JY$494&gt;0)*('1. Database - raw'!$AD$7:$AD$494=$A12)*(INDIRECT($Q12,TRUE)=$O12),'1. Database - raw'!JW$7:JY$494)),""),"")</f>
        <v/>
      </c>
      <c r="KW12" s="145" t="str">
        <f t="shared" ca="1" si="124"/>
        <v/>
      </c>
      <c r="KX12" s="146" t="str">
        <f t="shared" ca="1" si="125"/>
        <v/>
      </c>
      <c r="KY12" s="146" t="str">
        <f t="shared" ca="1" si="126"/>
        <v/>
      </c>
      <c r="KZ12" s="146" t="str">
        <f t="array" aca="1" ref="KZ12" ca="1">IFERROR(AVERAGE(IF(('1. Database - raw'!KC$7:KE$494&gt;0)*('1. Database - raw'!$AD$7:$AD$494=$A12)*(INDIRECT($Q12,TRUE)=$O12),'1. Database - raw'!KC$7:KE$494)),"")</f>
        <v/>
      </c>
      <c r="LA12" s="277" t="str">
        <f t="array" aca="1" ref="LA12" ca="1">IFERROR(_xlfn.STDEV.S(IF(('1. Database - raw'!KC$7:KE$494&gt;0)*('1. Database - raw'!$AD$7:$AD$494=$A12)*(INDIRECT($Q12,TRUE)=$O12),'1. Database - raw'!KC$7:KE$494)),"")</f>
        <v/>
      </c>
      <c r="LB12" s="15" t="str">
        <f t="array" aca="1" ref="LB12" ca="1">IFERROR(IF(COUNT(IF(('1. Database - raw'!KC$7:KE$494&gt;0)*('1. Database - raw'!$AD$7:$AD$494=$A12)*(INDIRECT($Q12,TRUE)=$O12),'1. Database - raw'!KC$7:KE$494))&gt;0,COUNT(IF(('1. Database - raw'!KC$7:KE$494&gt;0)*('1. Database - raw'!$AD$7:$AD$494=$A12)*(INDIRECT($Q12,TRUE)=$O12),'1. Database - raw'!KC$7:KE$494)),""),"")</f>
        <v/>
      </c>
      <c r="LC12" s="145" t="str">
        <f t="shared" ca="1" si="127"/>
        <v/>
      </c>
      <c r="LD12" s="146" t="str">
        <f t="shared" ca="1" si="128"/>
        <v/>
      </c>
      <c r="LE12" s="146" t="str">
        <f t="shared" ca="1" si="129"/>
        <v/>
      </c>
      <c r="LF12" s="146" t="str">
        <f t="array" aca="1" ref="LF12" ca="1">IFERROR(AVERAGE(IF(('1. Database - raw'!KI$7:KK$494&gt;0)*('1. Database - raw'!$AD$7:$AD$494=$A12)*(INDIRECT($Q12,TRUE)=$O12),'1. Database - raw'!KI$7:KK$494)),"")</f>
        <v/>
      </c>
      <c r="LG12" s="277" t="str">
        <f t="array" aca="1" ref="LG12" ca="1">IFERROR(_xlfn.STDEV.S(IF(('1. Database - raw'!KI$7:KK$494&gt;0)*('1. Database - raw'!$AD$7:$AD$494=$A12)*(INDIRECT($Q12,TRUE)=$O12),'1. Database - raw'!KI$7:KK$494)),"")</f>
        <v/>
      </c>
      <c r="LH12" s="15" t="str">
        <f t="array" aca="1" ref="LH12" ca="1">IFERROR(IF(COUNT(IF(('1. Database - raw'!KI$7:KK$494&gt;0)*('1. Database - raw'!$AD$7:$AD$494=$A12)*(INDIRECT($Q12,TRUE)=$O12),'1. Database - raw'!KI$7:KK$494))&gt;0,COUNT(IF(('1. Database - raw'!KI$7:KK$494&gt;0)*('1. Database - raw'!$AD$7:$AD$494=$A12)*(INDIRECT($Q12,TRUE)=$O12),'1. Database - raw'!KI$7:KK$494)),""),"")</f>
        <v/>
      </c>
      <c r="LI12" s="145" t="str">
        <f t="shared" ca="1" si="169"/>
        <v/>
      </c>
      <c r="LJ12" s="146" t="str">
        <f t="shared" ca="1" si="170"/>
        <v/>
      </c>
      <c r="LK12" s="146" t="str">
        <f t="shared" ca="1" si="171"/>
        <v/>
      </c>
      <c r="LL12" s="146" t="str">
        <f t="array" aca="1" ref="LL12" ca="1">IFERROR(AVERAGE(IF(('1. Database - raw'!KO$7:KQ$494&gt;0)*('1. Database - raw'!$AD$7:$AD$494=$A12)*(INDIRECT($Q12,TRUE)=$O12),'1. Database - raw'!KO$7:KQ$494)),"")</f>
        <v/>
      </c>
      <c r="LM12" s="277" t="str">
        <f t="array" aca="1" ref="LM12" ca="1">IFERROR(_xlfn.STDEV.S(IF(('1. Database - raw'!KO$7:KQ$494&gt;0)*('1. Database - raw'!$AD$7:$AD$494=$A12)*(INDIRECT($Q12,TRUE)=$O12),'1. Database - raw'!KO$7:KQ$494)),"")</f>
        <v/>
      </c>
      <c r="LN12" s="15" t="str">
        <f t="array" aca="1" ref="LN12" ca="1">IFERROR(IF(COUNT(IF(('1. Database - raw'!KO$7:KQ$494&gt;0)*('1. Database - raw'!$AD$7:$AD$494=$A12)*(INDIRECT($Q12,TRUE)=$O12),'1. Database - raw'!KO$7:KQ$494))&gt;0,COUNT(IF(('1. Database - raw'!KO$7:KQ$494&gt;0)*('1. Database - raw'!$AD$7:$AD$494=$A12)*(INDIRECT($Q12,TRUE)=$O12),'1. Database - raw'!KO$7:KQ$494)),""),"")</f>
        <v/>
      </c>
      <c r="LO12" s="145" t="str">
        <f t="shared" ca="1" si="130"/>
        <v/>
      </c>
      <c r="LP12" s="146" t="str">
        <f t="shared" ca="1" si="131"/>
        <v/>
      </c>
      <c r="LQ12" s="146" t="str">
        <f t="shared" ca="1" si="132"/>
        <v/>
      </c>
      <c r="LR12" s="146" t="str">
        <f t="array" aca="1" ref="LR12" ca="1">IFERROR(AVERAGE(IF(('1. Database - raw'!KU$7:KW$494&gt;0)*('1. Database - raw'!$AD$7:$AD$494=$A12)*(INDIRECT($Q12,TRUE)=$O12),'1. Database - raw'!KU$7:KW$494)),"")</f>
        <v/>
      </c>
      <c r="LS12" s="277" t="str">
        <f t="array" aca="1" ref="LS12" ca="1">IFERROR(_xlfn.STDEV.S(IF(('1. Database - raw'!KU$7:KW$494&gt;0)*('1. Database - raw'!$AD$7:$AD$494=$A12)*(INDIRECT($Q12,TRUE)=$O12),'1. Database - raw'!KU$7:KW$494)),"")</f>
        <v/>
      </c>
      <c r="LT12" s="15" t="str">
        <f t="array" aca="1" ref="LT12" ca="1">IFERROR(IF(COUNT(IF(('1. Database - raw'!KU$7:KW$494&gt;0)*('1. Database - raw'!$AD$7:$AD$494=$A12)*(INDIRECT($Q12,TRUE)=$O12),'1. Database - raw'!KU$7:KW$494))&gt;0,COUNT(IF(('1. Database - raw'!KU$7:KW$494&gt;0)*('1. Database - raw'!$AD$7:$AD$494=$A12)*(INDIRECT($Q12,TRUE)=$O12),'1. Database - raw'!KU$7:KW$494)),""),"")</f>
        <v/>
      </c>
      <c r="LU12" s="145" t="str">
        <f t="shared" ca="1" si="133"/>
        <v/>
      </c>
      <c r="LV12" s="146" t="str">
        <f t="shared" ca="1" si="134"/>
        <v/>
      </c>
      <c r="LW12" s="146" t="str">
        <f t="shared" ca="1" si="135"/>
        <v/>
      </c>
      <c r="LX12" s="146" t="str">
        <f t="array" aca="1" ref="LX12" ca="1">IFERROR(AVERAGE(IF(('1. Database - raw'!LA$7:LC$494&gt;0)*('1. Database - raw'!$AD$7:$AD$494=$A12)*(INDIRECT($Q12,TRUE)=$O12),'1. Database - raw'!LA$7:LC$494)),"")</f>
        <v/>
      </c>
      <c r="LY12" s="277" t="str">
        <f t="array" aca="1" ref="LY12" ca="1">IFERROR(_xlfn.STDEV.S(IF(('1. Database - raw'!LA$7:LC$494&gt;0)*('1. Database - raw'!$AD$7:$AD$494=$A12)*(INDIRECT($Q12,TRUE)=$O12),'1. Database - raw'!LA$7:LC$494)),"")</f>
        <v/>
      </c>
      <c r="LZ12" s="15" t="str">
        <f t="array" aca="1" ref="LZ12" ca="1">IFERROR(IF(COUNT(IF(('1. Database - raw'!LA$7:LC$494&gt;0)*('1. Database - raw'!$AD$7:$AD$494=$A12)*(INDIRECT($Q12,TRUE)=$O12),'1. Database - raw'!LA$7:LC$494))&gt;0,COUNT(IF(('1. Database - raw'!LA$7:LC$494&gt;0)*('1. Database - raw'!$AD$7:$AD$494=$A12)*(INDIRECT($Q12,TRUE)=$O12),'1. Database - raw'!LA$7:LC$494)),""),"")</f>
        <v/>
      </c>
      <c r="MA12" s="145" t="str">
        <f t="shared" ca="1" si="136"/>
        <v/>
      </c>
      <c r="MB12" s="146" t="str">
        <f t="shared" ca="1" si="137"/>
        <v/>
      </c>
      <c r="MC12" s="146" t="str">
        <f t="shared" ca="1" si="138"/>
        <v/>
      </c>
      <c r="MD12" s="146" t="str">
        <f t="array" aca="1" ref="MD12" ca="1">IFERROR(AVERAGE(IF(('1. Database - raw'!LG$7:LI$494&gt;0)*('1. Database - raw'!$AD$7:$AD$494=$A12)*(INDIRECT($Q12,TRUE)=$O12),'1. Database - raw'!LG$7:LI$494)),"")</f>
        <v/>
      </c>
      <c r="ME12" s="277" t="str">
        <f t="array" aca="1" ref="ME12" ca="1">IFERROR(_xlfn.STDEV.S(IF(('1. Database - raw'!LG$7:LI$494&gt;0)*('1. Database - raw'!$AD$7:$AD$494=$A12)*(INDIRECT($Q12,TRUE)=$O12),'1. Database - raw'!LG$7:LI$494)),"")</f>
        <v/>
      </c>
      <c r="MF12" s="15" t="str">
        <f t="array" aca="1" ref="MF12" ca="1">IFERROR(IF(COUNT(IF(('1. Database - raw'!LG$7:LI$494&gt;0)*('1. Database - raw'!$AD$7:$AD$494=$A12)*(INDIRECT($Q12,TRUE)=$O12),'1. Database - raw'!LG$7:LI$494))&gt;0,COUNT(IF(('1. Database - raw'!LG$7:LI$494&gt;0)*('1. Database - raw'!$AD$7:$AD$494=$A12)*(INDIRECT($Q12,TRUE)=$O12),'1. Database - raw'!LG$7:LI$494)),""),"")</f>
        <v/>
      </c>
      <c r="MG12" s="145" t="str">
        <f t="shared" ca="1" si="139"/>
        <v/>
      </c>
      <c r="MH12" s="146" t="str">
        <f t="shared" ca="1" si="140"/>
        <v/>
      </c>
      <c r="MI12" s="146" t="str">
        <f t="shared" ca="1" si="141"/>
        <v/>
      </c>
      <c r="MJ12" s="146" t="str">
        <f t="array" aca="1" ref="MJ12" ca="1">IFERROR(AVERAGE(IF(('1. Database - raw'!LM$7:LO$494&gt;0)*('1. Database - raw'!$AD$7:$AD$494=$A12)*(INDIRECT($Q12,TRUE)=$O12),'1. Database - raw'!LM$7:LO$494)),"")</f>
        <v/>
      </c>
      <c r="MK12" s="277" t="str">
        <f t="array" aca="1" ref="MK12" ca="1">IFERROR(_xlfn.STDEV.S(IF(('1. Database - raw'!LM$7:LO$494&gt;0)*('1. Database - raw'!$AD$7:$AD$494=$A12)*(INDIRECT($Q12,TRUE)=$O12),'1. Database - raw'!LM$7:LO$494)),"")</f>
        <v/>
      </c>
      <c r="ML12" s="15" t="str">
        <f t="array" aca="1" ref="ML12" ca="1">IFERROR(IF(COUNT(IF(('1. Database - raw'!LM$7:LO$494&gt;0)*('1. Database - raw'!$AD$7:$AD$494=$A12)*(INDIRECT($Q12,TRUE)=$O12),'1. Database - raw'!LM$7:LO$494))&gt;0,COUNT(IF(('1. Database - raw'!LM$7:LO$494&gt;0)*('1. Database - raw'!$AD$7:$AD$494=$A12)*(INDIRECT($Q12,TRUE)=$O12),'1. Database - raw'!LM$7:LO$494)),""),"")</f>
        <v/>
      </c>
      <c r="MM12" s="145" t="str">
        <f t="shared" ca="1" si="142"/>
        <v/>
      </c>
      <c r="MN12" s="146" t="str">
        <f t="shared" ca="1" si="143"/>
        <v/>
      </c>
      <c r="MO12" s="146" t="str">
        <f t="shared" ca="1" si="144"/>
        <v/>
      </c>
      <c r="MP12" s="146" t="str">
        <f t="array" aca="1" ref="MP12" ca="1">IFERROR(AVERAGE(IF(('1. Database - raw'!LS$7:LU$494&gt;0)*('1. Database - raw'!$AD$7:$AD$494=$A12)*(INDIRECT($Q12,TRUE)=$O12),'1. Database - raw'!LS$7:LU$494)),"")</f>
        <v/>
      </c>
      <c r="MQ12" s="277" t="str">
        <f t="array" aca="1" ref="MQ12" ca="1">IFERROR(_xlfn.STDEV.S(IF(('1. Database - raw'!LS$7:LU$494&gt;0)*('1. Database - raw'!$AD$7:$AD$494=$A12)*(INDIRECT($Q12,TRUE)=$O12),'1. Database - raw'!LS$7:LU$494)),"")</f>
        <v/>
      </c>
      <c r="MR12" s="15" t="str">
        <f t="array" aca="1" ref="MR12" ca="1">IFERROR(IF(COUNT(IF(('1. Database - raw'!LS$7:LU$494&gt;0)*('1. Database - raw'!$AD$7:$AD$494=$A12)*(INDIRECT($Q12,TRUE)=$O12),'1. Database - raw'!LS$7:LU$494))&gt;0,COUNT(IF(('1. Database - raw'!LS$7:LU$494&gt;0)*('1. Database - raw'!$AD$7:$AD$494=$A12)*(INDIRECT($Q12,TRUE)=$O12),'1. Database - raw'!LS$7:LU$494)),""),"")</f>
        <v/>
      </c>
      <c r="MS12" s="145" t="str">
        <f t="shared" ca="1" si="145"/>
        <v/>
      </c>
      <c r="MT12" s="146" t="str">
        <f t="shared" ca="1" si="146"/>
        <v/>
      </c>
      <c r="MU12" s="146" t="str">
        <f t="shared" ca="1" si="147"/>
        <v/>
      </c>
      <c r="MV12" s="146" t="str">
        <f t="array" aca="1" ref="MV12" ca="1">IFERROR(AVERAGE(IF(('1. Database - raw'!LY$7:MA$494&gt;0)*('1. Database - raw'!$AD$7:$AD$494=$A12)*(INDIRECT($Q12,TRUE)=$O12),'1. Database - raw'!LY$7:MA$494)),"")</f>
        <v/>
      </c>
      <c r="MW12" s="277" t="str">
        <f t="array" aca="1" ref="MW12" ca="1">IFERROR(_xlfn.STDEV.S(IF(('1. Database - raw'!LY$7:MA$494&gt;0)*('1. Database - raw'!$AD$7:$AD$494=$A12)*(INDIRECT($Q12,TRUE)=$O12),'1. Database - raw'!LY$7:MA$494)),"")</f>
        <v/>
      </c>
      <c r="MX12" s="15" t="str">
        <f t="array" aca="1" ref="MX12" ca="1">IFERROR(IF(COUNT(IF(('1. Database - raw'!LY$7:MA$494&gt;0)*('1. Database - raw'!$AD$7:$AD$494=$A12)*(INDIRECT($Q12,TRUE)=$O12),'1. Database - raw'!LY$7:MA$494))&gt;0,COUNT(IF(('1. Database - raw'!LY$7:MA$494&gt;0)*('1. Database - raw'!$AD$7:$AD$494=$A12)*(INDIRECT($Q12,TRUE)=$O12),'1. Database - raw'!LY$7:MA$494)),""),"")</f>
        <v/>
      </c>
      <c r="MY12" s="145" t="str">
        <f t="shared" ca="1" si="148"/>
        <v/>
      </c>
      <c r="MZ12" s="146" t="str">
        <f t="shared" ca="1" si="149"/>
        <v/>
      </c>
      <c r="NA12" s="146" t="str">
        <f t="shared" ca="1" si="150"/>
        <v/>
      </c>
      <c r="NB12" s="146" t="str">
        <f t="array" aca="1" ref="NB12" ca="1">IFERROR(AVERAGE(IF(('1. Database - raw'!ME$7:MG$494&gt;0)*('1. Database - raw'!$AD$7:$AD$494=$A12)*(INDIRECT($Q12,TRUE)=$O12),'1. Database - raw'!ME$7:MG$494)),"")</f>
        <v/>
      </c>
      <c r="NC12" s="277" t="str">
        <f t="array" aca="1" ref="NC12" ca="1">IFERROR(_xlfn.STDEV.S(IF(('1. Database - raw'!ME$7:MG$494&gt;0)*('1. Database - raw'!$AD$7:$AD$494=$A12)*(INDIRECT($Q12,TRUE)=$O12),'1. Database - raw'!ME$7:MG$494)),"")</f>
        <v/>
      </c>
      <c r="ND12" s="15" t="str">
        <f t="array" aca="1" ref="ND12" ca="1">IFERROR(IF(COUNT(IF(('1. Database - raw'!ME$7:MG$494&gt;0)*('1. Database - raw'!$AD$7:$AD$494=$A12)*(INDIRECT($Q12,TRUE)=$O12),'1. Database - raw'!ME$7:MG$494))&gt;0,COUNT(IF(('1. Database - raw'!ME$7:MG$494&gt;0)*('1. Database - raw'!$AD$7:$AD$494=$A12)*(INDIRECT($Q12,TRUE)=$O12),'1. Database - raw'!ME$7:MG$494)),""),"")</f>
        <v/>
      </c>
      <c r="NE12" s="145" t="str">
        <f t="shared" ca="1" si="151"/>
        <v/>
      </c>
      <c r="NF12" s="146" t="str">
        <f t="shared" ca="1" si="152"/>
        <v/>
      </c>
      <c r="NG12" s="146" t="str">
        <f t="shared" ca="1" si="153"/>
        <v/>
      </c>
      <c r="NH12" s="146" t="str">
        <f t="array" aca="1" ref="NH12" ca="1">IFERROR(AVERAGE(IF(('1. Database - raw'!MK$7:MM$494&gt;0)*('1. Database - raw'!$AD$7:$AD$494=$A12)*(INDIRECT($Q12,TRUE)=$O12),'1. Database - raw'!MK$7:MM$494)),"")</f>
        <v/>
      </c>
      <c r="NI12" s="277" t="str">
        <f t="array" aca="1" ref="NI12" ca="1">IFERROR(_xlfn.STDEV.S(IF(('1. Database - raw'!MK$7:MM$494&gt;0)*('1. Database - raw'!$AD$7:$AD$494=$A12)*(INDIRECT($Q12,TRUE)=$O12),'1. Database - raw'!MK$7:MM$494)),"")</f>
        <v/>
      </c>
      <c r="NJ12" s="15" t="str">
        <f t="array" aca="1" ref="NJ12" ca="1">IFERROR(IF(COUNT(IF(('1. Database - raw'!MK$7:MM$494&gt;0)*('1. Database - raw'!$AD$7:$AD$494=$A12)*(INDIRECT($Q12,TRUE)=$O12),'1. Database - raw'!MK$7:MM$494))&gt;0,COUNT(IF(('1. Database - raw'!MK$7:MM$494&gt;0)*('1. Database - raw'!$AD$7:$AD$494=$A12)*(INDIRECT($Q12,TRUE)=$O12),'1. Database - raw'!MK$7:MM$494)),""),"")</f>
        <v/>
      </c>
      <c r="NK12" s="145" t="str">
        <f t="shared" ca="1" si="154"/>
        <v/>
      </c>
      <c r="NL12" s="146" t="str">
        <f t="shared" ca="1" si="155"/>
        <v/>
      </c>
      <c r="NM12" s="146" t="str">
        <f t="shared" ca="1" si="156"/>
        <v/>
      </c>
      <c r="NN12" s="146" t="str">
        <f t="array" aca="1" ref="NN12" ca="1">IFERROR(AVERAGE(IF(('1. Database - raw'!MQ$7:MS$494&gt;0)*('1. Database - raw'!$AD$7:$AD$494=$A12)*(INDIRECT($Q12,TRUE)=$O12),'1. Database - raw'!MQ$7:MS$494)),"")</f>
        <v/>
      </c>
      <c r="NO12" s="277" t="str">
        <f t="array" aca="1" ref="NO12" ca="1">IFERROR(_xlfn.STDEV.S(IF(('1. Database - raw'!MQ$7:MS$494&gt;0)*('1. Database - raw'!$AD$7:$AD$494=$A12)*(INDIRECT($Q12,TRUE)=$O12),'1. Database - raw'!MQ$7:MS$494)),"")</f>
        <v/>
      </c>
      <c r="NP12" s="15" t="str">
        <f t="array" aca="1" ref="NP12" ca="1">IFERROR(IF(COUNT(IF(('1. Database - raw'!MQ$7:MS$494&gt;0)*('1. Database - raw'!$AD$7:$AD$494=$A12)*(INDIRECT($Q12,TRUE)=$O12),'1. Database - raw'!MQ$7:MS$494))&gt;0,COUNT(IF(('1. Database - raw'!MQ$7:MS$494&gt;0)*('1. Database - raw'!$AD$7:$AD$494=$A12)*(INDIRECT($Q12,TRUE)=$O12),'1. Database - raw'!MQ$7:MS$494)),""),"")</f>
        <v/>
      </c>
      <c r="NQ12" s="145" t="str">
        <f t="shared" ca="1" si="157"/>
        <v/>
      </c>
      <c r="NR12" s="146" t="str">
        <f t="shared" ca="1" si="158"/>
        <v/>
      </c>
      <c r="NS12" s="146" t="str">
        <f t="shared" ca="1" si="159"/>
        <v/>
      </c>
      <c r="NT12" s="146" t="str">
        <f t="array" aca="1" ref="NT12" ca="1">IFERROR(AVERAGE(IF(('1. Database - raw'!MW$7:MY$494&gt;0)*('1. Database - raw'!$AD$7:$AD$494=$A12)*(INDIRECT($Q12,TRUE)=$O12),'1. Database - raw'!MW$7:MY$494)),"")</f>
        <v/>
      </c>
      <c r="NU12" s="277" t="str">
        <f t="array" aca="1" ref="NU12" ca="1">IFERROR(_xlfn.STDEV.S(IF(('1. Database - raw'!MW$7:MY$494&gt;0)*('1. Database - raw'!$AD$7:$AD$494=$A12)*(INDIRECT($Q12,TRUE)=$O12),'1. Database - raw'!MW$7:MY$494)),"")</f>
        <v/>
      </c>
      <c r="NV12" s="15" t="str">
        <f t="array" aca="1" ref="NV12" ca="1">IFERROR(IF(COUNT(IF(('1. Database - raw'!MW$7:MY$494&gt;0)*('1. Database - raw'!$AD$7:$AD$494=$A12)*(INDIRECT($Q12,TRUE)=$O12),'1. Database - raw'!MW$7:MY$494))&gt;0,COUNT(IF(('1. Database - raw'!MW$7:MY$494&gt;0)*('1. Database - raw'!$AD$7:$AD$494=$A12)*(INDIRECT($Q12,TRUE)=$O12),'1. Database - raw'!MW$7:MY$494)),""),"")</f>
        <v/>
      </c>
      <c r="NW12" s="145" t="str">
        <f t="shared" ca="1" si="160"/>
        <v/>
      </c>
      <c r="NX12" s="146" t="str">
        <f t="shared" ca="1" si="161"/>
        <v/>
      </c>
      <c r="NY12" s="146" t="str">
        <f t="shared" ca="1" si="162"/>
        <v/>
      </c>
      <c r="NZ12" s="146" t="str">
        <f t="array" aca="1" ref="NZ12" ca="1">IFERROR(AVERAGE(IF(('1. Database - raw'!NC$7:NE$494&gt;0)*('1. Database - raw'!$AD$7:$AD$494=$A12)*(INDIRECT($Q12,TRUE)=$O12),'1. Database - raw'!NC$7:NE$494)),"")</f>
        <v/>
      </c>
      <c r="OA12" s="277" t="str">
        <f t="array" aca="1" ref="OA12" ca="1">IFERROR(_xlfn.STDEV.S(IF(('1. Database - raw'!NC$7:NE$494&gt;0)*('1. Database - raw'!$AD$7:$AD$494=$A12)*(INDIRECT($Q12,TRUE)=$O12),'1. Database - raw'!NC$7:NE$494)),"")</f>
        <v/>
      </c>
      <c r="OB12" s="15" t="str">
        <f t="array" aca="1" ref="OB12" ca="1">IFERROR(IF(COUNT(IF(('1. Database - raw'!NC$7:NE$494&gt;0)*('1. Database - raw'!$AD$7:$AD$494=$A12)*(INDIRECT($Q12,TRUE)=$O12),'1. Database - raw'!NC$7:NE$494))&gt;0,COUNT(IF(('1. Database - raw'!NC$7:NE$494&gt;0)*('1. Database - raw'!$AD$7:$AD$494=$A12)*(INDIRECT($Q12,TRUE)=$O12),'1. Database - raw'!NC$7:NE$494)),""),"")</f>
        <v/>
      </c>
      <c r="OC12" s="145" t="str">
        <f t="shared" ca="1" si="163"/>
        <v/>
      </c>
      <c r="OD12" s="146" t="str">
        <f t="shared" ca="1" si="164"/>
        <v/>
      </c>
      <c r="OE12" s="146" t="str">
        <f t="shared" ca="1" si="165"/>
        <v/>
      </c>
      <c r="OF12" s="146" t="str">
        <f t="array" aca="1" ref="OF12" ca="1">IFERROR(AVERAGE(IF(('1. Database - raw'!NI$7:NK$494&gt;0)*('1. Database - raw'!$AD$7:$AD$494=$A12)*(INDIRECT($Q12,TRUE)=$O12),'1. Database - raw'!NI$7:NK$494)),"")</f>
        <v/>
      </c>
      <c r="OG12" s="277" t="str">
        <f t="array" aca="1" ref="OG12" ca="1">IFERROR(_xlfn.STDEV.S(IF(('1. Database - raw'!NI$7:NK$494&gt;0)*('1. Database - raw'!$AD$7:$AD$494=$A12)*(INDIRECT($Q12,TRUE)=$O12),'1. Database - raw'!NI$7:NK$494)),"")</f>
        <v/>
      </c>
      <c r="OH12" s="15" t="str">
        <f t="array" aca="1" ref="OH12" ca="1">IFERROR(IF(COUNT(IF(('1. Database - raw'!NI$7:NK$494&gt;0)*('1. Database - raw'!$AD$7:$AD$494=$A12)*(INDIRECT($Q12,TRUE)=$O12),'1. Database - raw'!NI$7:NK$494))&gt;0,COUNT(IF(('1. Database - raw'!NI$7:NK$494&gt;0)*('1. Database - raw'!$AD$7:$AD$494=$A12)*(INDIRECT($Q12,TRUE)=$O12),'1. Database - raw'!NI$7:NK$494)),""),"")</f>
        <v/>
      </c>
    </row>
    <row r="13" spans="1:398" s="335" customFormat="1" outlineLevel="2" x14ac:dyDescent="0.25">
      <c r="A13" s="309" t="s">
        <v>553</v>
      </c>
      <c r="B13" s="1330"/>
      <c r="C13" s="310"/>
      <c r="D13" s="311"/>
      <c r="E13" s="311"/>
      <c r="F13" s="312" t="s">
        <v>30</v>
      </c>
      <c r="G13" s="312" t="s">
        <v>616</v>
      </c>
      <c r="H13" s="312"/>
      <c r="I13" s="312" t="s">
        <v>775</v>
      </c>
      <c r="J13" s="312"/>
      <c r="K13" s="312"/>
      <c r="L13" s="312"/>
      <c r="M13" s="312"/>
      <c r="N13" s="313"/>
      <c r="O13" s="314"/>
      <c r="P13" s="315"/>
      <c r="Q13" s="316"/>
      <c r="R13" s="310"/>
      <c r="S13" s="317"/>
      <c r="T13" s="318" t="str">
        <f t="shared" ca="1" si="0"/>
        <v/>
      </c>
      <c r="U13" s="319" t="str">
        <f t="shared" ca="1" si="0"/>
        <v/>
      </c>
      <c r="V13" s="319" t="str">
        <f t="shared" ca="1" si="0"/>
        <v/>
      </c>
      <c r="W13" s="319" t="str">
        <f t="shared" ca="1" si="0"/>
        <v/>
      </c>
      <c r="X13" s="319" t="str">
        <f t="shared" ca="1" si="0"/>
        <v/>
      </c>
      <c r="Y13" s="319" t="str">
        <f t="shared" ca="1" si="0"/>
        <v/>
      </c>
      <c r="Z13" s="319" t="str">
        <f t="shared" ca="1" si="0"/>
        <v/>
      </c>
      <c r="AA13" s="319" t="str">
        <f t="shared" ca="1" si="0"/>
        <v/>
      </c>
      <c r="AB13" s="319" t="str">
        <f t="shared" ca="1" si="0"/>
        <v/>
      </c>
      <c r="AC13" s="319" t="str">
        <f t="shared" ca="1" si="0"/>
        <v/>
      </c>
      <c r="AD13" s="319" t="str">
        <f t="shared" ca="1" si="1"/>
        <v/>
      </c>
      <c r="AE13" s="319" t="str">
        <f t="shared" ca="1" si="1"/>
        <v/>
      </c>
      <c r="AF13" s="319" t="str">
        <f t="shared" ca="1" si="1"/>
        <v/>
      </c>
      <c r="AG13" s="319" t="str">
        <f t="shared" ca="1" si="1"/>
        <v/>
      </c>
      <c r="AH13" s="319" t="str">
        <f t="shared" ca="1" si="1"/>
        <v/>
      </c>
      <c r="AI13" s="319" t="str">
        <f t="shared" ca="1" si="1"/>
        <v/>
      </c>
      <c r="AJ13" s="319" t="str">
        <f t="shared" ca="1" si="1"/>
        <v/>
      </c>
      <c r="AK13" s="319" t="str">
        <f t="shared" ca="1" si="1"/>
        <v/>
      </c>
      <c r="AL13" s="319" t="str">
        <f t="shared" ca="1" si="1"/>
        <v/>
      </c>
      <c r="AM13" s="320" t="str">
        <f t="shared" ca="1" si="1"/>
        <v/>
      </c>
      <c r="AN13" s="321"/>
      <c r="AO13" s="321"/>
      <c r="AP13" s="321"/>
      <c r="AQ13" s="321"/>
      <c r="AR13" s="321"/>
      <c r="AS13" s="321"/>
      <c r="AT13" s="321"/>
      <c r="AU13" s="321"/>
      <c r="AV13" s="321"/>
      <c r="AW13" s="321"/>
      <c r="AX13" s="321"/>
      <c r="AY13" s="321"/>
      <c r="AZ13" s="321"/>
      <c r="BA13" s="321"/>
      <c r="BB13" s="321"/>
      <c r="BC13" s="321"/>
      <c r="BD13" s="322">
        <f t="shared" ref="BD13:BD25" ca="1" si="177">IFERROR(VLOOKUP(F13,$O$88:$T$94,6,FALSE)*VLOOKUP(G13,$O$88:$T$94,6,FALSE),"")</f>
        <v>0.74197002402322687</v>
      </c>
      <c r="BE13" s="322">
        <f ca="1">IFERROR(BD13*$BS$5,"")</f>
        <v>66.133117775838031</v>
      </c>
      <c r="BF13" s="322" t="str">
        <f t="shared" ca="1" si="175"/>
        <v/>
      </c>
      <c r="BG13" s="323" t="str">
        <f t="shared" ca="1" si="176"/>
        <v/>
      </c>
      <c r="BH13" s="466"/>
      <c r="BI13" s="532" t="str">
        <f t="shared" ca="1" si="166"/>
        <v/>
      </c>
      <c r="BJ13" s="557" t="str">
        <f t="shared" ca="1" si="2"/>
        <v/>
      </c>
      <c r="BK13" s="557" t="str">
        <f t="shared" ca="1" si="3"/>
        <v/>
      </c>
      <c r="BL13" s="557" t="str">
        <f t="shared" ca="1" si="167"/>
        <v/>
      </c>
      <c r="BM13" s="557" t="str">
        <f t="shared" ca="1" si="4"/>
        <v/>
      </c>
      <c r="BN13" s="557" t="str">
        <f t="shared" ca="1" si="5"/>
        <v/>
      </c>
      <c r="BO13" s="324"/>
      <c r="BP13" s="314">
        <f t="shared" si="6"/>
        <v>0</v>
      </c>
      <c r="BQ13" s="325" t="str">
        <f t="shared" ca="1" si="172"/>
        <v/>
      </c>
      <c r="BR13" s="326" t="str">
        <f t="shared" ca="1" si="173"/>
        <v/>
      </c>
      <c r="BS13" s="326" t="str">
        <f t="shared" ca="1" si="174"/>
        <v/>
      </c>
      <c r="BT13" s="326" t="str">
        <f t="array" aca="1" ref="BT13" ca="1">IFERROR(AVERAGE(IF(('1. Database - raw'!AW$7:AY$494&gt;0)*('1. Database - raw'!$AD$7:$AD$494=$A13)*('1. Database - raw'!$AP$7:$AP$494&lt;&gt;Dropdown!$AM$11)*(INDIRECT($Q13,TRUE)=$O13),'1. Database - raw'!AW$7:AY$494)),"")</f>
        <v/>
      </c>
      <c r="BU13" s="327" t="str">
        <f t="array" aca="1" ref="BU13" ca="1">IFERROR(_xlfn.STDEV.S(IF(('1. Database - raw'!AW$7:AY$494&gt;0)*('1. Database - raw'!$AD$7:$AD$494=$A13)*('1. Database - raw'!$AP$7:$AP$494&lt;&gt;Dropdown!$AM$11)*(INDIRECT($Q13,TRUE)=$O13),'1. Database - raw'!AW$7:AY$494)),"")</f>
        <v/>
      </c>
      <c r="BV13" s="328" t="str">
        <f t="array" aca="1" ref="BV13" ca="1">IFERROR(IF(COUNT(IF(('1. Database - raw'!AW$7:AY$494&gt;0)*('1. Database - raw'!$AD$7:$AD$494=$A13)*('1. Database - raw'!$AP$7:$AP$494&lt;&gt;Dropdown!$AM$11)*(INDIRECT($Q13,TRUE)=$O13),'1. Database - raw'!AW$7:AY$494))&gt;0,COUNT(IF(('1. Database - raw'!AW$7:AY$494&gt;0)*('1. Database - raw'!$AD$7:$AD$494=$A13)*('1. Database - raw'!$AP$7:$AP$494&lt;&gt;Dropdown!$AM$11)*(INDIRECT($Q13,TRUE)=$O13),'1. Database - raw'!AW$7:AY$494)),""),"")</f>
        <v/>
      </c>
      <c r="BW13" s="325" t="str">
        <f t="shared" ca="1" si="7"/>
        <v/>
      </c>
      <c r="BX13" s="326" t="str">
        <f t="shared" ca="1" si="8"/>
        <v/>
      </c>
      <c r="BY13" s="326" t="str">
        <f t="shared" ca="1" si="9"/>
        <v/>
      </c>
      <c r="BZ13" s="326" t="str">
        <f t="array" aca="1" ref="BZ13" ca="1">IFERROR(AVERAGE(IF(('1. Database - raw'!BC$7:BE$494&gt;0)*('1. Database - raw'!$AD$7:$AD$494=$A13)*('1. Database - raw'!$AP$7:$AP$494&lt;&gt;Dropdown!$AM$11)*(INDIRECT($Q13,TRUE)=$O13),'1. Database - raw'!BC$7:BE$494)),"")</f>
        <v/>
      </c>
      <c r="CA13" s="327" t="str">
        <f t="array" aca="1" ref="CA13" ca="1">IFERROR(_xlfn.STDEV.S(IF(('1. Database - raw'!BC$7:BE$494&gt;0)*('1. Database - raw'!$AD$7:$AD$494=$A13)*('1. Database - raw'!$AP$7:$AP$494&lt;&gt;Dropdown!$AM$11)*(INDIRECT($Q13,TRUE)=$O13),'1. Database - raw'!BC$7:BE$494)),"")</f>
        <v/>
      </c>
      <c r="CB13" s="328" t="str">
        <f t="array" aca="1" ref="CB13" ca="1">IFERROR(IF(COUNT(IF(('1. Database - raw'!BC$7:BE$494&gt;0)*('1. Database - raw'!$AD$7:$AD$494=$A13)*('1. Database - raw'!$AP$7:$AP$494&lt;&gt;Dropdown!$AM$11)*(INDIRECT($Q13,TRUE)=$O13),'1. Database - raw'!BC$7:BE$494))&gt;0,COUNT(IF(('1. Database - raw'!BC$7:BE$494&gt;0)*('1. Database - raw'!$AD$7:$AD$494=$A13)*('1. Database - raw'!$AP$7:$AP$494&lt;&gt;Dropdown!$AM$11)*(INDIRECT($Q13,TRUE)=$O13),'1. Database - raw'!BC$7:BE$494)),""),"")</f>
        <v/>
      </c>
      <c r="CC13" s="329" t="str">
        <f t="shared" ca="1" si="10"/>
        <v/>
      </c>
      <c r="CD13" s="330" t="str">
        <f t="shared" ca="1" si="11"/>
        <v/>
      </c>
      <c r="CE13" s="330" t="str">
        <f t="shared" ca="1" si="12"/>
        <v/>
      </c>
      <c r="CF13" s="330" t="str">
        <f t="array" aca="1" ref="CF13" ca="1">IFERROR(AVERAGE(IF(('1. Database - raw'!BI$7:BK$494&gt;0)*('1. Database - raw'!$AD$7:$AD$494=$A13)*('1. Database - raw'!$AP$7:$AP$494&lt;&gt;Dropdown!$AM$11)*(INDIRECT($Q13,TRUE)=$O13),'1. Database - raw'!BI$7:BK$494)),"")</f>
        <v/>
      </c>
      <c r="CG13" s="331" t="str">
        <f t="array" aca="1" ref="CG13" ca="1">IFERROR(_xlfn.STDEV.S(IF(('1. Database - raw'!BI$7:BK$494&gt;0)*('1. Database - raw'!$AD$7:$AD$494=$A13)*('1. Database - raw'!$AP$7:$AP$494&lt;&gt;Dropdown!$AM$11)*(INDIRECT($Q13,TRUE)=$O13),'1. Database - raw'!BI$7:BK$494)),"")</f>
        <v/>
      </c>
      <c r="CH13" s="328" t="str">
        <f t="array" aca="1" ref="CH13" ca="1">IFERROR(IF(COUNT(IF(('1. Database - raw'!BI$7:BK$494&gt;0)*('1. Database - raw'!$AD$7:$AD$494=$A13)*('1. Database - raw'!$AP$7:$AP$494&lt;&gt;Dropdown!$AM$11)*(INDIRECT($Q13,TRUE)=$O13),'1. Database - raw'!BI$7:BK$494))&gt;0,COUNT(IF(('1. Database - raw'!BI$7:BK$494&gt;0)*('1. Database - raw'!$AD$7:$AD$494=$A13)*('1. Database - raw'!$AP$7:$AP$494&lt;&gt;Dropdown!$AM$11)*(INDIRECT($Q13,TRUE)=$O13),'1. Database - raw'!BI$7:BK$494)),""),"")</f>
        <v/>
      </c>
      <c r="CI13" s="325" t="str">
        <f t="shared" ca="1" si="13"/>
        <v/>
      </c>
      <c r="CJ13" s="326" t="str">
        <f t="shared" ca="1" si="14"/>
        <v/>
      </c>
      <c r="CK13" s="326" t="str">
        <f t="shared" ca="1" si="15"/>
        <v/>
      </c>
      <c r="CL13" s="326" t="str">
        <f t="array" aca="1" ref="CL13" ca="1">IFERROR(AVERAGE(IF(('1. Database - raw'!BO$7:BQ$494&gt;0)*('1. Database - raw'!$AD$7:$AD$494=$A13)*(INDIRECT($Q13,TRUE)=$O13),'1. Database - raw'!BO$7:BQ$494)),"")</f>
        <v/>
      </c>
      <c r="CM13" s="327" t="str">
        <f t="array" aca="1" ref="CM13" ca="1">IFERROR(_xlfn.STDEV.S(IF(('1. Database - raw'!BO$7:BQ$494&gt;0)*('1. Database - raw'!$AD$7:$AD$494=$A13)*(INDIRECT($Q13,TRUE)=$O13),'1. Database - raw'!BO$7:BQ$494)),"")</f>
        <v/>
      </c>
      <c r="CN13" s="328" t="str">
        <f t="array" aca="1" ref="CN13" ca="1">IFERROR(IF(COUNT(IF(('1. Database - raw'!BO$7:BQ$494&gt;0)*('1. Database - raw'!$AD$7:$AD$494=$A13)*(INDIRECT($Q13,TRUE)=$O13),'1. Database - raw'!BO$7:BQ$494))&gt;0,COUNT(IF(('1. Database - raw'!BO$7:BQ$494&gt;0)*('1. Database - raw'!$AD$7:$AD$494=$A13)*(INDIRECT($Q13,TRUE)=$O13),'1. Database - raw'!BO$7:BQ$494)),""),"")</f>
        <v/>
      </c>
      <c r="CO13" s="325" t="str">
        <f t="shared" ca="1" si="16"/>
        <v/>
      </c>
      <c r="CP13" s="326" t="str">
        <f t="shared" ca="1" si="17"/>
        <v/>
      </c>
      <c r="CQ13" s="326" t="str">
        <f t="shared" ca="1" si="18"/>
        <v/>
      </c>
      <c r="CR13" s="326" t="str">
        <f t="array" aca="1" ref="CR13" ca="1">IFERROR(AVERAGE(IF(('1. Database - raw'!BU$7:BW$494&gt;0)*('1. Database - raw'!$AD$7:$AD$494=$A13)*(INDIRECT($Q13,TRUE)=$O13),'1. Database - raw'!BU$7:BW$494)),"")</f>
        <v/>
      </c>
      <c r="CS13" s="327" t="str">
        <f t="array" aca="1" ref="CS13" ca="1">IFERROR(_xlfn.STDEV.S(IF(('1. Database - raw'!BU$7:BW$494&gt;0)*('1. Database - raw'!$AD$7:$AD$494=$A13)*(INDIRECT($Q13,TRUE)=$O13),'1. Database - raw'!BU$7:BW$494)),"")</f>
        <v/>
      </c>
      <c r="CT13" s="328" t="str">
        <f t="array" aca="1" ref="CT13" ca="1">IFERROR(IF(COUNT(IF(('1. Database - raw'!BU$7:BW$494&gt;0)*('1. Database - raw'!$AD$7:$AD$494=$A13)*(INDIRECT($Q13,TRUE)=$O13),'1. Database - raw'!BU$7:BW$494))&gt;0,COUNT(IF(('1. Database - raw'!BU$7:BW$494&gt;0)*('1. Database - raw'!$AD$7:$AD$494=$A13)*(INDIRECT($Q13,TRUE)=$O13),'1. Database - raw'!BU$7:BW$494)),""),"")</f>
        <v/>
      </c>
      <c r="CU13" s="325" t="str">
        <f t="shared" ca="1" si="19"/>
        <v/>
      </c>
      <c r="CV13" s="326" t="str">
        <f t="shared" ca="1" si="20"/>
        <v/>
      </c>
      <c r="CW13" s="326" t="str">
        <f t="shared" ca="1" si="21"/>
        <v/>
      </c>
      <c r="CX13" s="326" t="str">
        <f t="array" aca="1" ref="CX13" ca="1">IFERROR(AVERAGE(IF(('1. Database - raw'!CA$7:CC$494&gt;0)*('1. Database - raw'!$AD$7:$AD$494=$A13)*(INDIRECT($Q13,TRUE)=$O13),'1. Database - raw'!CA$7:CC$494)),"")</f>
        <v/>
      </c>
      <c r="CY13" s="327" t="str">
        <f t="array" aca="1" ref="CY13" ca="1">IFERROR(_xlfn.STDEV.S(IF(('1. Database - raw'!CA$7:CC$494&gt;0)*('1. Database - raw'!$AD$7:$AD$494=$A13)*(INDIRECT($Q13,TRUE)=$O13),'1. Database - raw'!CA$7:CC$494)),"")</f>
        <v/>
      </c>
      <c r="CZ13" s="328" t="str">
        <f t="array" aca="1" ref="CZ13" ca="1">IFERROR(IF(COUNT(IF(('1. Database - raw'!CA$7:CC$494&gt;0)*('1. Database - raw'!$AD$7:$AD$494=$A13)*(INDIRECT($Q13,TRUE)=$O13),'1. Database - raw'!CA$7:CC$494))&gt;0,COUNT(IF(('1. Database - raw'!CA$7:CC$494&gt;0)*('1. Database - raw'!$AD$7:$AD$494=$A13)*(INDIRECT($Q13,TRUE)=$O13),'1. Database - raw'!CA$7:CC$494)),""),"")</f>
        <v/>
      </c>
      <c r="DA13" s="325" t="str">
        <f t="shared" ca="1" si="22"/>
        <v/>
      </c>
      <c r="DB13" s="326" t="str">
        <f t="shared" ca="1" si="23"/>
        <v/>
      </c>
      <c r="DC13" s="326" t="str">
        <f t="shared" ca="1" si="24"/>
        <v/>
      </c>
      <c r="DD13" s="326" t="str">
        <f t="array" aca="1" ref="DD13" ca="1">IFERROR(AVERAGE(IF(('1. Database - raw'!CG$7:CI$494&gt;0)*('1. Database - raw'!$AD$7:$AD$494=$A13)*(INDIRECT($Q13,TRUE)=$O13),'1. Database - raw'!CG$7:CI$494)),"")</f>
        <v/>
      </c>
      <c r="DE13" s="327" t="str">
        <f t="array" aca="1" ref="DE13" ca="1">IFERROR(_xlfn.STDEV.S(IF(('1. Database - raw'!CG$7:CI$494&gt;0)*('1. Database - raw'!$AD$7:$AD$494=$A13)*(INDIRECT($Q13,TRUE)=$O13),'1. Database - raw'!CG$7:CI$494)),"")</f>
        <v/>
      </c>
      <c r="DF13" s="328" t="str">
        <f t="array" aca="1" ref="DF13" ca="1">IFERROR(IF(COUNT(IF(('1. Database - raw'!CG$7:CI$494&gt;0)*('1. Database - raw'!$AD$7:$AD$494=$A13)*(INDIRECT($Q13,TRUE)=$O13),'1. Database - raw'!CG$7:CI$494))&gt;0,COUNT(IF(('1. Database - raw'!CG$7:CI$494&gt;0)*('1. Database - raw'!$AD$7:$AD$494=$A13)*(INDIRECT($Q13,TRUE)=$O13),'1. Database - raw'!CG$7:CI$494)),""),"")</f>
        <v/>
      </c>
      <c r="DG13" s="325" t="str">
        <f t="shared" ca="1" si="25"/>
        <v/>
      </c>
      <c r="DH13" s="326" t="str">
        <f t="shared" ca="1" si="26"/>
        <v/>
      </c>
      <c r="DI13" s="326" t="str">
        <f t="shared" ca="1" si="27"/>
        <v/>
      </c>
      <c r="DJ13" s="326" t="str">
        <f t="array" aca="1" ref="DJ13" ca="1">IFERROR(AVERAGE(IF(('1. Database - raw'!CM$7:CO$494&gt;0)*('1. Database - raw'!$AD$7:$AD$494=$A13)*(INDIRECT($Q13,TRUE)=$O13),'1. Database - raw'!CM$7:CO$494)),"")</f>
        <v/>
      </c>
      <c r="DK13" s="327" t="str">
        <f t="array" aca="1" ref="DK13" ca="1">IFERROR(_xlfn.STDEV.S(IF(('1. Database - raw'!CM$7:CO$494&gt;0)*('1. Database - raw'!$AD$7:$AD$494=$A13)*(INDIRECT($Q13,TRUE)=$O13),'1. Database - raw'!CM$7:CO$494)),"")</f>
        <v/>
      </c>
      <c r="DL13" s="328" t="str">
        <f t="array" aca="1" ref="DL13" ca="1">IFERROR(IF(COUNT(IF(('1. Database - raw'!CM$7:CO$494&gt;0)*('1. Database - raw'!$AD$7:$AD$494=$A13)*(INDIRECT($Q13,TRUE)=$O13),'1. Database - raw'!CM$7:CO$494))&gt;0,COUNT(IF(('1. Database - raw'!CM$7:CO$494&gt;0)*('1. Database - raw'!$AD$7:$AD$494=$A13)*(INDIRECT($Q13,TRUE)=$O13),'1. Database - raw'!CM$7:CO$494)),""),"")</f>
        <v/>
      </c>
      <c r="DM13" s="325" t="str">
        <f t="shared" ca="1" si="28"/>
        <v/>
      </c>
      <c r="DN13" s="326" t="str">
        <f t="shared" ca="1" si="29"/>
        <v/>
      </c>
      <c r="DO13" s="326" t="str">
        <f t="shared" ca="1" si="30"/>
        <v/>
      </c>
      <c r="DP13" s="326" t="str">
        <f t="array" aca="1" ref="DP13" ca="1">IFERROR(AVERAGE(IF(('1. Database - raw'!CS$7:CU$494&gt;0)*('1. Database - raw'!$AD$7:$AD$494=$A13)*(INDIRECT($Q13,TRUE)=$O13),'1. Database - raw'!CS$7:CU$494)),"")</f>
        <v/>
      </c>
      <c r="DQ13" s="327" t="str">
        <f t="array" aca="1" ref="DQ13" ca="1">IFERROR(_xlfn.STDEV.S(IF(('1. Database - raw'!CS$7:CU$494&gt;0)*('1. Database - raw'!$AD$7:$AD$494=$A13)*(INDIRECT($Q13,TRUE)=$O13),'1. Database - raw'!CS$7:CU$494)),"")</f>
        <v/>
      </c>
      <c r="DR13" s="328" t="str">
        <f t="array" aca="1" ref="DR13" ca="1">IFERROR(IF(COUNT(IF(('1. Database - raw'!CS$7:CU$494&gt;0)*('1. Database - raw'!$AD$7:$AD$494=$A13)*(INDIRECT($Q13,TRUE)=$O13),'1. Database - raw'!CS$7:CU$494))&gt;0,COUNT(IF(('1. Database - raw'!CS$7:CU$494&gt;0)*('1. Database - raw'!$AD$7:$AD$494=$A13)*(INDIRECT($Q13,TRUE)=$O13),'1. Database - raw'!CS$7:CU$494)),""),"")</f>
        <v/>
      </c>
      <c r="DS13" s="325" t="str">
        <f t="shared" ca="1" si="31"/>
        <v/>
      </c>
      <c r="DT13" s="326" t="str">
        <f t="shared" ca="1" si="32"/>
        <v/>
      </c>
      <c r="DU13" s="326" t="str">
        <f t="shared" ca="1" si="33"/>
        <v/>
      </c>
      <c r="DV13" s="326" t="str">
        <f t="array" aca="1" ref="DV13" ca="1">IFERROR(AVERAGE(IF(('1. Database - raw'!CY$7:DA$494&gt;0)*('1. Database - raw'!$AD$7:$AD$494=$A13)*(INDIRECT($Q13,TRUE)=$O13),'1. Database - raw'!CY$7:DA$494)),"")</f>
        <v/>
      </c>
      <c r="DW13" s="327" t="str">
        <f t="array" aca="1" ref="DW13" ca="1">IFERROR(_xlfn.STDEV.S(IF(('1. Database - raw'!CY$7:DA$494&gt;0)*('1. Database - raw'!$AD$7:$AD$494=$A13)*(INDIRECT($Q13,TRUE)=$O13),'1. Database - raw'!CY$7:DA$494)),"")</f>
        <v/>
      </c>
      <c r="DX13" s="328" t="str">
        <f t="array" aca="1" ref="DX13" ca="1">IFERROR(IF(COUNT(IF(('1. Database - raw'!CY$7:DA$494&gt;0)*('1. Database - raw'!$AD$7:$AD$494=$A13)*(INDIRECT($Q13,TRUE)=$O13),'1. Database - raw'!CY$7:DA$494))&gt;0,COUNT(IF(('1. Database - raw'!CY$7:DA$494&gt;0)*('1. Database - raw'!$AD$7:$AD$494=$A13)*(INDIRECT($Q13,TRUE)=$O13),'1. Database - raw'!CY$7:DA$494)),""),"")</f>
        <v/>
      </c>
      <c r="DY13" s="325" t="str">
        <f t="shared" ca="1" si="34"/>
        <v/>
      </c>
      <c r="DZ13" s="326" t="str">
        <f t="shared" ca="1" si="35"/>
        <v/>
      </c>
      <c r="EA13" s="326" t="str">
        <f t="shared" ca="1" si="36"/>
        <v/>
      </c>
      <c r="EB13" s="326" t="str">
        <f t="array" aca="1" ref="EB13" ca="1">IFERROR(AVERAGE(IF(('1. Database - raw'!DE$7:DG$494&gt;0)*('1. Database - raw'!$AD$7:$AD$494=$A13)*(INDIRECT($Q13,TRUE)=$O13),'1. Database - raw'!DE$7:DG$494)),"")</f>
        <v/>
      </c>
      <c r="EC13" s="327" t="str">
        <f t="array" aca="1" ref="EC13" ca="1">IFERROR(_xlfn.STDEV.S(IF(('1. Database - raw'!DE$7:DG$494&gt;0)*('1. Database - raw'!$AD$7:$AD$494=$A13)*(INDIRECT($Q13,TRUE)=$O13),'1. Database - raw'!DE$7:DG$494)),"")</f>
        <v/>
      </c>
      <c r="ED13" s="328" t="str">
        <f t="array" aca="1" ref="ED13" ca="1">IFERROR(IF(COUNT(IF(('1. Database - raw'!DE$7:DG$494&gt;0)*('1. Database - raw'!$AD$7:$AD$494=$A13)*(INDIRECT($Q13,TRUE)=$O13),'1. Database - raw'!DE$7:DG$494))&gt;0,COUNT(IF(('1. Database - raw'!DE$7:DG$494&gt;0)*('1. Database - raw'!$AD$7:$AD$494=$A13)*(INDIRECT($Q13,TRUE)=$O13),'1. Database - raw'!DE$7:DG$494)),""),"")</f>
        <v/>
      </c>
      <c r="EE13" s="329" t="str">
        <f t="shared" ca="1" si="37"/>
        <v/>
      </c>
      <c r="EF13" s="330" t="str">
        <f t="shared" ca="1" si="38"/>
        <v/>
      </c>
      <c r="EG13" s="330" t="str">
        <f t="shared" ca="1" si="39"/>
        <v/>
      </c>
      <c r="EH13" s="330" t="str">
        <f t="array" aca="1" ref="EH13" ca="1">IFERROR(AVERAGE(IF(('1. Database - raw'!DK$7:DM$494&gt;0)*('1. Database - raw'!$AD$7:$AD$494=$A13)*(INDIRECT($Q13,TRUE)=$O13),'1. Database - raw'!DK$7:DM$494)),"")</f>
        <v/>
      </c>
      <c r="EI13" s="331" t="str">
        <f t="array" aca="1" ref="EI13" ca="1">IFERROR(_xlfn.STDEV.S(IF(('1. Database - raw'!DK$7:DM$494&gt;0)*('1. Database - raw'!$AD$7:$AD$494=$A13)*(INDIRECT($Q13,TRUE)=$O13),'1. Database - raw'!DK$7:DM$494)),"")</f>
        <v/>
      </c>
      <c r="EJ13" s="328" t="str">
        <f t="array" aca="1" ref="EJ13" ca="1">IFERROR(IF(COUNT(IF(('1. Database - raw'!DK$7:DM$494&gt;0)*('1. Database - raw'!$AD$7:$AD$494=$A13)*(INDIRECT($Q13,TRUE)=$O13),'1. Database - raw'!DK$7:DM$494))&gt;0,COUNT(IF(('1. Database - raw'!DK$7:DM$494&gt;0)*('1. Database - raw'!$AD$7:$AD$494=$A13)*(INDIRECT($Q13,TRUE)=$O13),'1. Database - raw'!DK$7:DM$494)),""),"")</f>
        <v/>
      </c>
      <c r="EK13" s="325" t="str">
        <f t="shared" ca="1" si="40"/>
        <v/>
      </c>
      <c r="EL13" s="326" t="str">
        <f t="shared" ca="1" si="41"/>
        <v/>
      </c>
      <c r="EM13" s="326" t="str">
        <f t="shared" ca="1" si="42"/>
        <v/>
      </c>
      <c r="EN13" s="326" t="str">
        <f t="array" aca="1" ref="EN13" ca="1">IFERROR(AVERAGE(IF(('1. Database - raw'!DQ$7:DS$494&gt;0)*('1. Database - raw'!$AD$7:$AD$494=$A13)*(INDIRECT($Q13,TRUE)=$O13),'1. Database - raw'!DQ$7:DS$494)),"")</f>
        <v/>
      </c>
      <c r="EO13" s="327" t="str">
        <f t="array" aca="1" ref="EO13" ca="1">IFERROR(_xlfn.STDEV.S(IF(('1. Database - raw'!DQ$7:DS$494&gt;0)*('1. Database - raw'!$AD$7:$AD$494=$A13)*(INDIRECT($Q13,TRUE)=$O13),'1. Database - raw'!DQ$7:DS$494)),"")</f>
        <v/>
      </c>
      <c r="EP13" s="328" t="str">
        <f t="array" aca="1" ref="EP13" ca="1">IFERROR(IF(COUNT(IF(('1. Database - raw'!DQ$7:DS$494&gt;0)*('1. Database - raw'!$AD$7:$AD$494=$A13)*(INDIRECT($Q13,TRUE)=$O13),'1. Database - raw'!DQ$7:DS$494))&gt;0,COUNT(IF(('1. Database - raw'!DQ$7:DS$494&gt;0)*('1. Database - raw'!$AD$7:$AD$494=$A13)*(INDIRECT($Q13,TRUE)=$O13),'1. Database - raw'!DQ$7:DS$494)),""),"")</f>
        <v/>
      </c>
      <c r="EQ13" s="325" t="str">
        <f t="shared" ca="1" si="43"/>
        <v/>
      </c>
      <c r="ER13" s="326" t="str">
        <f t="shared" ca="1" si="44"/>
        <v/>
      </c>
      <c r="ES13" s="326" t="str">
        <f t="shared" ca="1" si="45"/>
        <v/>
      </c>
      <c r="ET13" s="326" t="str">
        <f t="array" aca="1" ref="ET13" ca="1">IFERROR(AVERAGE(IF(('1. Database - raw'!DW$7:DY$494&gt;0)*('1. Database - raw'!$AD$7:$AD$494=$A13)*(INDIRECT($Q13,TRUE)=$O13),'1. Database - raw'!DW$7:DY$494)),"")</f>
        <v/>
      </c>
      <c r="EU13" s="327" t="str">
        <f t="array" aca="1" ref="EU13" ca="1">IFERROR(_xlfn.STDEV.S(IF(('1. Database - raw'!DW$7:DY$494&gt;0)*('1. Database - raw'!$AD$7:$AD$494=$A13)*(INDIRECT($Q13,TRUE)=$O13),'1. Database - raw'!DW$7:DY$494)),"")</f>
        <v/>
      </c>
      <c r="EV13" s="328" t="str">
        <f t="array" aca="1" ref="EV13" ca="1">IFERROR(IF(COUNT(IF(('1. Database - raw'!DW$7:DY$494&gt;0)*('1. Database - raw'!$AD$7:$AD$494=$A13)*(INDIRECT($Q13,TRUE)=$O13),'1. Database - raw'!DW$7:DY$494))&gt;0,COUNT(IF(('1. Database - raw'!DW$7:DY$494&gt;0)*('1. Database - raw'!$AD$7:$AD$494=$A13)*(INDIRECT($Q13,TRUE)=$O13),'1. Database - raw'!DW$7:DY$494)),""),"")</f>
        <v/>
      </c>
      <c r="EW13" s="325" t="str">
        <f t="shared" ca="1" si="46"/>
        <v/>
      </c>
      <c r="EX13" s="326" t="str">
        <f t="shared" ca="1" si="47"/>
        <v/>
      </c>
      <c r="EY13" s="326" t="str">
        <f t="shared" ca="1" si="48"/>
        <v/>
      </c>
      <c r="EZ13" s="326" t="str">
        <f t="array" aca="1" ref="EZ13" ca="1">IFERROR(AVERAGE(IF(('1. Database - raw'!EC$7:EE$494&gt;0)*('1. Database - raw'!$AD$7:$AD$494=$A13)*(INDIRECT($Q13,TRUE)=$O13),'1. Database - raw'!EC$7:EE$494)),"")</f>
        <v/>
      </c>
      <c r="FA13" s="327" t="str">
        <f t="array" aca="1" ref="FA13" ca="1">IFERROR(_xlfn.STDEV.S(IF(('1. Database - raw'!EC$7:EE$494&gt;0)*('1. Database - raw'!$AD$7:$AD$494=$A13)*(INDIRECT($Q13,TRUE)=$O13),'1. Database - raw'!EC$7:EE$494)),"")</f>
        <v/>
      </c>
      <c r="FB13" s="328" t="str">
        <f t="array" aca="1" ref="FB13" ca="1">IFERROR(IF(COUNT(IF(('1. Database - raw'!EC$7:EE$494&gt;0)*('1. Database - raw'!$AD$7:$AD$494=$A13)*(INDIRECT($Q13,TRUE)=$O13),'1. Database - raw'!EC$7:EE$494))&gt;0,COUNT(IF(('1. Database - raw'!EC$7:EE$494&gt;0)*('1. Database - raw'!$AD$7:$AD$494=$A13)*(INDIRECT($Q13,TRUE)=$O13),'1. Database - raw'!EC$7:EE$494)),""),"")</f>
        <v/>
      </c>
      <c r="FC13" s="325" t="str">
        <f t="shared" ca="1" si="49"/>
        <v/>
      </c>
      <c r="FD13" s="326" t="str">
        <f t="shared" ca="1" si="50"/>
        <v/>
      </c>
      <c r="FE13" s="326" t="str">
        <f t="shared" ca="1" si="51"/>
        <v/>
      </c>
      <c r="FF13" s="326" t="str">
        <f t="array" aca="1" ref="FF13" ca="1">IFERROR(AVERAGE(IF(('1. Database - raw'!EI$7:EK$494&gt;0)*('1. Database - raw'!$AD$7:$AD$494=$A13)*(INDIRECT($Q13,TRUE)=$O13),'1. Database - raw'!EI$7:EK$494)),"")</f>
        <v/>
      </c>
      <c r="FG13" s="327" t="str">
        <f t="array" aca="1" ref="FG13" ca="1">IFERROR(_xlfn.STDEV.S(IF(('1. Database - raw'!EI$7:EK$494&gt;0)*('1. Database - raw'!$AD$7:$AD$494=$A13)*(INDIRECT($Q13,TRUE)=$O13),'1. Database - raw'!EI$7:EK$494)),"")</f>
        <v/>
      </c>
      <c r="FH13" s="328" t="str">
        <f t="array" aca="1" ref="FH13" ca="1">IFERROR(IF(COUNT(IF(('1. Database - raw'!EI$7:EK$494&gt;0)*('1. Database - raw'!$AD$7:$AD$494=$A13)*(INDIRECT($Q13,TRUE)=$O13),'1. Database - raw'!EI$7:EK$494))&gt;0,COUNT(IF(('1. Database - raw'!EI$7:EK$494&gt;0)*('1. Database - raw'!$AD$7:$AD$494=$A13)*(INDIRECT($Q13,TRUE)=$O13),'1. Database - raw'!EI$7:EK$494)),""),"")</f>
        <v/>
      </c>
      <c r="FI13" s="325" t="str">
        <f t="shared" ca="1" si="52"/>
        <v/>
      </c>
      <c r="FJ13" s="326" t="str">
        <f t="shared" ca="1" si="53"/>
        <v/>
      </c>
      <c r="FK13" s="326" t="str">
        <f t="shared" ca="1" si="54"/>
        <v/>
      </c>
      <c r="FL13" s="326" t="str">
        <f t="array" aca="1" ref="FL13" ca="1">IFERROR(AVERAGE(IF(('1. Database - raw'!EO$7:EQ$494&gt;0)*('1. Database - raw'!$AD$7:$AD$494=$A13)*(INDIRECT($Q13,TRUE)=$O13),'1. Database - raw'!EO$7:EQ$494)),"")</f>
        <v/>
      </c>
      <c r="FM13" s="327" t="str">
        <f t="array" aca="1" ref="FM13" ca="1">IFERROR(_xlfn.STDEV.S(IF(('1. Database - raw'!EO$7:EQ$494&gt;0)*('1. Database - raw'!$AD$7:$AD$494=$A13)*(INDIRECT($Q13,TRUE)=$O13),'1. Database - raw'!EO$7:EQ$494)),"")</f>
        <v/>
      </c>
      <c r="FN13" s="328" t="str">
        <f t="array" aca="1" ref="FN13" ca="1">IFERROR(IF(COUNT(IF(('1. Database - raw'!EO$7:EQ$494&gt;0)*('1. Database - raw'!$AD$7:$AD$494=$A13)*(INDIRECT($Q13,TRUE)=$O13),'1. Database - raw'!EO$7:EQ$494))&gt;0,COUNT(IF(('1. Database - raw'!EO$7:EQ$494&gt;0)*('1. Database - raw'!$AD$7:$AD$494=$A13)*(INDIRECT($Q13,TRUE)=$O13),'1. Database - raw'!EO$7:EQ$494)),""),"")</f>
        <v/>
      </c>
      <c r="FO13" s="325" t="str">
        <f t="shared" ca="1" si="55"/>
        <v/>
      </c>
      <c r="FP13" s="326" t="str">
        <f t="shared" ca="1" si="56"/>
        <v/>
      </c>
      <c r="FQ13" s="326" t="str">
        <f t="shared" ca="1" si="57"/>
        <v/>
      </c>
      <c r="FR13" s="326" t="str">
        <f t="array" aca="1" ref="FR13" ca="1">IFERROR(AVERAGE(IF(('1. Database - raw'!EU$7:EW$494&gt;0)*('1. Database - raw'!$AD$7:$AD$494=$A13)*(INDIRECT($Q13,TRUE)=$O13),'1. Database - raw'!EU$7:EW$494)),"")</f>
        <v/>
      </c>
      <c r="FS13" s="327" t="str">
        <f t="array" aca="1" ref="FS13" ca="1">IFERROR(_xlfn.STDEV.S(IF(('1. Database - raw'!EU$7:EW$494&gt;0)*('1. Database - raw'!$AD$7:$AD$494=$A13)*(INDIRECT($Q13,TRUE)=$O13),'1. Database - raw'!EU$7:EW$494)),"")</f>
        <v/>
      </c>
      <c r="FT13" s="328" t="str">
        <f t="array" aca="1" ref="FT13" ca="1">IFERROR(IF(COUNT(IF(('1. Database - raw'!EU$7:EW$494&gt;0)*('1. Database - raw'!$AD$7:$AD$494=$A13)*(INDIRECT($Q13,TRUE)=$O13),'1. Database - raw'!EU$7:EW$494))&gt;0,COUNT(IF(('1. Database - raw'!EU$7:EW$494&gt;0)*('1. Database - raw'!$AD$7:$AD$494=$A13)*(INDIRECT($Q13,TRUE)=$O13),'1. Database - raw'!EU$7:EW$494)),""),"")</f>
        <v/>
      </c>
      <c r="FU13" s="325" t="str">
        <f t="shared" ca="1" si="58"/>
        <v/>
      </c>
      <c r="FV13" s="326" t="str">
        <f t="shared" ca="1" si="59"/>
        <v/>
      </c>
      <c r="FW13" s="326" t="str">
        <f t="shared" ca="1" si="60"/>
        <v/>
      </c>
      <c r="FX13" s="326" t="str">
        <f t="array" aca="1" ref="FX13" ca="1">IFERROR(AVERAGE(IF(('1. Database - raw'!FA$7:FC$494&gt;0)*('1. Database - raw'!$AD$7:$AD$494=$A13)*(INDIRECT($Q13,TRUE)=$O13),'1. Database - raw'!FA$7:FC$494)),"")</f>
        <v/>
      </c>
      <c r="FY13" s="327" t="str">
        <f t="array" aca="1" ref="FY13" ca="1">IFERROR(_xlfn.STDEV.S(IF(('1. Database - raw'!FA$7:FC$494&gt;0)*('1. Database - raw'!$AD$7:$AD$494=$A13)*(INDIRECT($Q13,TRUE)=$O13),'1. Database - raw'!FA$7:FC$494)),"")</f>
        <v/>
      </c>
      <c r="FZ13" s="328" t="str">
        <f t="array" aca="1" ref="FZ13" ca="1">IFERROR(IF(COUNT(IF(('1. Database - raw'!FA$7:FC$494&gt;0)*('1. Database - raw'!$AD$7:$AD$494=$A13)*(INDIRECT($Q13,TRUE)=$O13),'1. Database - raw'!FA$7:FC$494))&gt;0,COUNT(IF(('1. Database - raw'!FA$7:FC$494&gt;0)*('1. Database - raw'!$AD$7:$AD$494=$A13)*(INDIRECT($Q13,TRUE)=$O13),'1. Database - raw'!FA$7:FC$494)),""),"")</f>
        <v/>
      </c>
      <c r="GA13" s="325" t="str">
        <f t="shared" ca="1" si="61"/>
        <v/>
      </c>
      <c r="GB13" s="326" t="str">
        <f t="shared" ca="1" si="62"/>
        <v/>
      </c>
      <c r="GC13" s="326" t="str">
        <f t="shared" ca="1" si="63"/>
        <v/>
      </c>
      <c r="GD13" s="326" t="str">
        <f t="array" aca="1" ref="GD13" ca="1">IFERROR(AVERAGE(IF(('1. Database - raw'!FG$7:FI$494&gt;0)*('1. Database - raw'!$AD$7:$AD$494=$A13)*(INDIRECT($Q13,TRUE)=$O13),'1. Database - raw'!FG$7:FI$494)),"")</f>
        <v/>
      </c>
      <c r="GE13" s="327" t="str">
        <f t="array" aca="1" ref="GE13" ca="1">IFERROR(_xlfn.STDEV.S(IF(('1. Database - raw'!FG$7:FI$494&gt;0)*('1. Database - raw'!$AD$7:$AD$494=$A13)*(INDIRECT($Q13,TRUE)=$O13),'1. Database - raw'!FG$7:FI$494)),"")</f>
        <v/>
      </c>
      <c r="GF13" s="328" t="str">
        <f t="array" aca="1" ref="GF13" ca="1">IFERROR(IF(COUNT(IF(('1. Database - raw'!FG$7:FI$494&gt;0)*('1. Database - raw'!$AD$7:$AD$494=$A13)*(INDIRECT($Q13,TRUE)=$O13),'1. Database - raw'!FG$7:FI$494))&gt;0,COUNT(IF(('1. Database - raw'!FG$7:FI$494&gt;0)*('1. Database - raw'!$AD$7:$AD$494=$A13)*(INDIRECT($Q13,TRUE)=$O13),'1. Database - raw'!FG$7:FI$494)),""),"")</f>
        <v/>
      </c>
      <c r="GG13" s="325" t="str">
        <f t="shared" ca="1" si="64"/>
        <v/>
      </c>
      <c r="GH13" s="326" t="str">
        <f t="shared" ca="1" si="65"/>
        <v/>
      </c>
      <c r="GI13" s="326" t="str">
        <f t="shared" ca="1" si="66"/>
        <v/>
      </c>
      <c r="GJ13" s="326" t="str">
        <f t="array" aca="1" ref="GJ13" ca="1">IFERROR(AVERAGE(IF(('1. Database - raw'!FM$7:FO$494&gt;0)*('1. Database - raw'!$AD$7:$AD$494=$A13)*(INDIRECT($Q13,TRUE)=$O13),'1. Database - raw'!FM$7:FO$494)),"")</f>
        <v/>
      </c>
      <c r="GK13" s="327" t="str">
        <f t="array" aca="1" ref="GK13" ca="1">IFERROR(_xlfn.STDEV.S(IF(('1. Database - raw'!FM$7:FO$494&gt;0)*('1. Database - raw'!$AD$7:$AD$494=$A13)*(INDIRECT($Q13,TRUE)=$O13),'1. Database - raw'!FM$7:FO$494)),"")</f>
        <v/>
      </c>
      <c r="GL13" s="328" t="str">
        <f t="array" aca="1" ref="GL13" ca="1">IFERROR(IF(COUNT(IF(('1. Database - raw'!FM$7:FO$494&gt;0)*('1. Database - raw'!$AD$7:$AD$494=$A13)*(INDIRECT($Q13,TRUE)=$O13),'1. Database - raw'!FM$7:FO$494))&gt;0,COUNT(IF(('1. Database - raw'!FM$7:FO$494&gt;0)*('1. Database - raw'!$AD$7:$AD$494=$A13)*(INDIRECT($Q13,TRUE)=$O13),'1. Database - raw'!FM$7:FO$494)),""),"")</f>
        <v/>
      </c>
      <c r="GM13" s="325" t="str">
        <f t="shared" ca="1" si="67"/>
        <v/>
      </c>
      <c r="GN13" s="326" t="str">
        <f t="shared" ca="1" si="68"/>
        <v/>
      </c>
      <c r="GO13" s="326" t="str">
        <f t="shared" ca="1" si="69"/>
        <v/>
      </c>
      <c r="GP13" s="326" t="str">
        <f t="array" aca="1" ref="GP13" ca="1">IFERROR(AVERAGE(IF(('1. Database - raw'!FS$7:FU$494&gt;0)*('1. Database - raw'!$AD$7:$AD$494=$A13)*(INDIRECT($Q13,TRUE)=$O13),'1. Database - raw'!FS$7:FU$494)),"")</f>
        <v/>
      </c>
      <c r="GQ13" s="327" t="str">
        <f t="array" aca="1" ref="GQ13" ca="1">IFERROR(_xlfn.STDEV.S(IF(('1. Database - raw'!FS$7:FU$494&gt;0)*('1. Database - raw'!$AD$7:$AD$494=$A13)*(INDIRECT($Q13,TRUE)=$O13),'1. Database - raw'!FS$7:FU$494)),"")</f>
        <v/>
      </c>
      <c r="GR13" s="328" t="str">
        <f t="array" aca="1" ref="GR13" ca="1">IFERROR(IF(COUNT(IF(('1. Database - raw'!FS$7:FU$494&gt;0)*('1. Database - raw'!$AD$7:$AD$494=$A13)*(INDIRECT($Q13,TRUE)=$O13),'1. Database - raw'!FS$7:FU$494))&gt;0,COUNT(IF(('1. Database - raw'!FS$7:FU$494&gt;0)*('1. Database - raw'!$AD$7:$AD$494=$A13)*(INDIRECT($Q13,TRUE)=$O13),'1. Database - raw'!FS$7:FU$494)),""),"")</f>
        <v/>
      </c>
      <c r="GS13" s="325" t="str">
        <f t="shared" ca="1" si="70"/>
        <v/>
      </c>
      <c r="GT13" s="326" t="str">
        <f t="shared" ca="1" si="71"/>
        <v/>
      </c>
      <c r="GU13" s="326" t="str">
        <f t="shared" ca="1" si="72"/>
        <v/>
      </c>
      <c r="GV13" s="326" t="str">
        <f t="array" aca="1" ref="GV13" ca="1">IFERROR(AVERAGE(IF(('1. Database - raw'!FY$7:GA$494&gt;0)*('1. Database - raw'!$AD$7:$AD$494=$A13)*(INDIRECT($Q13,TRUE)=$O13),'1. Database - raw'!FY$7:GA$494)),"")</f>
        <v/>
      </c>
      <c r="GW13" s="327" t="str">
        <f t="array" aca="1" ref="GW13" ca="1">IFERROR(_xlfn.STDEV.S(IF(('1. Database - raw'!FY$7:GA$494&gt;0)*('1. Database - raw'!$AD$7:$AD$494=$A13)*(INDIRECT($Q13,TRUE)=$O13),'1. Database - raw'!FY$7:GA$494)),"")</f>
        <v/>
      </c>
      <c r="GX13" s="328" t="str">
        <f t="array" aca="1" ref="GX13" ca="1">IFERROR(IF(COUNT(IF(('1. Database - raw'!FY$7:GA$494&gt;0)*('1. Database - raw'!$AD$7:$AD$494=$A13)*(INDIRECT($Q13,TRUE)=$O13),'1. Database - raw'!FY$7:GA$494))&gt;0,COUNT(IF(('1. Database - raw'!FY$7:GA$494&gt;0)*('1. Database - raw'!$AD$7:$AD$494=$A13)*(INDIRECT($Q13,TRUE)=$O13),'1. Database - raw'!FY$7:GA$494)),""),"")</f>
        <v/>
      </c>
      <c r="GY13" s="325" t="str">
        <f t="shared" ca="1" si="73"/>
        <v/>
      </c>
      <c r="GZ13" s="326" t="str">
        <f t="shared" ca="1" si="74"/>
        <v/>
      </c>
      <c r="HA13" s="326" t="str">
        <f t="shared" ca="1" si="75"/>
        <v/>
      </c>
      <c r="HB13" s="326" t="str">
        <f t="array" aca="1" ref="HB13" ca="1">IFERROR(AVERAGE(IF(('1. Database - raw'!GE$7:GG$494&gt;0)*('1. Database - raw'!$AD$7:$AD$494=$A13)*(INDIRECT($Q13,TRUE)=$O13),'1. Database - raw'!GE$7:GG$494)),"")</f>
        <v/>
      </c>
      <c r="HC13" s="327" t="str">
        <f t="array" aca="1" ref="HC13" ca="1">IFERROR(_xlfn.STDEV.S(IF(('1. Database - raw'!GE$7:GG$494&gt;0)*('1. Database - raw'!$AD$7:$AD$494=$A13)*(INDIRECT($Q13,TRUE)=$O13),'1. Database - raw'!GE$7:GG$494)),"")</f>
        <v/>
      </c>
      <c r="HD13" s="328" t="str">
        <f t="array" aca="1" ref="HD13" ca="1">IFERROR(IF(COUNT(IF(('1. Database - raw'!GE$7:GG$494&gt;0)*('1. Database - raw'!$AD$7:$AD$494=$A13)*(INDIRECT($Q13,TRUE)=$O13),'1. Database - raw'!GE$7:GG$494))&gt;0,COUNT(IF(('1. Database - raw'!GE$7:GG$494&gt;0)*('1. Database - raw'!$AD$7:$AD$494=$A13)*(INDIRECT($Q13,TRUE)=$O13),'1. Database - raw'!GE$7:GG$494)),""),"")</f>
        <v/>
      </c>
      <c r="HE13" s="325" t="str">
        <f t="shared" ca="1" si="76"/>
        <v/>
      </c>
      <c r="HF13" s="326" t="str">
        <f t="shared" ca="1" si="77"/>
        <v/>
      </c>
      <c r="HG13" s="326" t="str">
        <f t="shared" ca="1" si="78"/>
        <v/>
      </c>
      <c r="HH13" s="326" t="str">
        <f t="array" aca="1" ref="HH13" ca="1">IFERROR(AVERAGE(IF(('1. Database - raw'!GK$7:GM$494&gt;0)*('1. Database - raw'!$AD$7:$AD$494=$A13)*(INDIRECT($Q13,TRUE)=$O13),'1. Database - raw'!GK$7:GM$494)),"")</f>
        <v/>
      </c>
      <c r="HI13" s="327" t="str">
        <f t="array" aca="1" ref="HI13" ca="1">IFERROR(_xlfn.STDEV.S(IF(('1. Database - raw'!GK$7:GM$494&gt;0)*('1. Database - raw'!$AD$7:$AD$494=$A13)*(INDIRECT($Q13,TRUE)=$O13),'1. Database - raw'!GK$7:GM$494)),"")</f>
        <v/>
      </c>
      <c r="HJ13" s="328" t="str">
        <f t="array" aca="1" ref="HJ13" ca="1">IFERROR(IF(COUNT(IF(('1. Database - raw'!GK$7:GM$494&gt;0)*('1. Database - raw'!$AD$7:$AD$494=$A13)*(INDIRECT($Q13,TRUE)=$O13),'1. Database - raw'!GK$7:GM$494))&gt;0,COUNT(IF(('1. Database - raw'!GK$7:GM$494&gt;0)*('1. Database - raw'!$AD$7:$AD$494=$A13)*(INDIRECT($Q13,TRUE)=$O13),'1. Database - raw'!GK$7:GM$494)),""),"")</f>
        <v/>
      </c>
      <c r="HK13" s="325" t="str">
        <f t="shared" ca="1" si="79"/>
        <v/>
      </c>
      <c r="HL13" s="326" t="str">
        <f t="shared" ca="1" si="80"/>
        <v/>
      </c>
      <c r="HM13" s="326" t="str">
        <f t="shared" ca="1" si="81"/>
        <v/>
      </c>
      <c r="HN13" s="326" t="str">
        <f t="array" aca="1" ref="HN13" ca="1">IFERROR(AVERAGE(IF(('1. Database - raw'!GQ$7:GS$494&gt;0)*('1. Database - raw'!$AD$7:$AD$494=$A13)*(INDIRECT($Q13,TRUE)=$O13),'1. Database - raw'!GQ$7:GS$494)),"")</f>
        <v/>
      </c>
      <c r="HO13" s="327" t="str">
        <f t="array" aca="1" ref="HO13" ca="1">IFERROR(_xlfn.STDEV.S(IF(('1. Database - raw'!GQ$7:GS$494&gt;0)*('1. Database - raw'!$AD$7:$AD$494=$A13)*(INDIRECT($Q13,TRUE)=$O13),'1. Database - raw'!GQ$7:GS$494)),"")</f>
        <v/>
      </c>
      <c r="HP13" s="328" t="str">
        <f t="array" aca="1" ref="HP13" ca="1">IFERROR(IF(COUNT(IF(('1. Database - raw'!GQ$7:GS$494&gt;0)*('1. Database - raw'!$AD$7:$AD$494=$A13)*(INDIRECT($Q13,TRUE)=$O13),'1. Database - raw'!GQ$7:GS$494))&gt;0,COUNT(IF(('1. Database - raw'!GQ$7:GS$494&gt;0)*('1. Database - raw'!$AD$7:$AD$494=$A13)*(INDIRECT($Q13,TRUE)=$O13),'1. Database - raw'!GQ$7:GS$494)),""),"")</f>
        <v/>
      </c>
      <c r="HQ13" s="325" t="str">
        <f t="shared" ca="1" si="82"/>
        <v/>
      </c>
      <c r="HR13" s="326" t="str">
        <f t="shared" ca="1" si="83"/>
        <v/>
      </c>
      <c r="HS13" s="326" t="str">
        <f t="shared" ca="1" si="84"/>
        <v/>
      </c>
      <c r="HT13" s="326" t="str">
        <f t="array" aca="1" ref="HT13" ca="1">IFERROR(AVERAGE(IF(('1. Database - raw'!GW$7:GY$494&gt;0)*('1. Database - raw'!$AD$7:$AD$494=$A13)*(INDIRECT($Q13,TRUE)=$O13),'1. Database - raw'!GW$7:GY$494)),"")</f>
        <v/>
      </c>
      <c r="HU13" s="327" t="str">
        <f t="array" aca="1" ref="HU13" ca="1">IFERROR(_xlfn.STDEV.S(IF(('1. Database - raw'!GW$7:GY$494&gt;0)*('1. Database - raw'!$AD$7:$AD$494=$A13)*(INDIRECT($Q13,TRUE)=$O13),'1. Database - raw'!GW$7:GY$494)),"")</f>
        <v/>
      </c>
      <c r="HV13" s="328" t="str">
        <f t="array" aca="1" ref="HV13" ca="1">IFERROR(IF(COUNT(IF(('1. Database - raw'!GW$7:GY$494&gt;0)*('1. Database - raw'!$AD$7:$AD$494=$A13)*(INDIRECT($Q13,TRUE)=$O13),'1. Database - raw'!GW$7:GY$494))&gt;0,COUNT(IF(('1. Database - raw'!GW$7:GY$494&gt;0)*('1. Database - raw'!$AD$7:$AD$494=$A13)*(INDIRECT($Q13,TRUE)=$O13),'1. Database - raw'!GW$7:GY$494)),""),"")</f>
        <v/>
      </c>
      <c r="HW13" s="325" t="str">
        <f t="shared" ca="1" si="85"/>
        <v/>
      </c>
      <c r="HX13" s="326" t="str">
        <f t="shared" ca="1" si="86"/>
        <v/>
      </c>
      <c r="HY13" s="326" t="str">
        <f t="shared" ca="1" si="87"/>
        <v/>
      </c>
      <c r="HZ13" s="326" t="str">
        <f t="array" aca="1" ref="HZ13" ca="1">IFERROR(AVERAGE(IF(('1. Database - raw'!HC$7:HE$494&gt;0)*('1. Database - raw'!$AD$7:$AD$494=$A13)*(INDIRECT($Q13,TRUE)=$O13),'1. Database - raw'!HC$7:HE$494)),"")</f>
        <v/>
      </c>
      <c r="IA13" s="327" t="str">
        <f t="array" aca="1" ref="IA13" ca="1">IFERROR(_xlfn.STDEV.S(IF(('1. Database - raw'!HC$7:HE$494&gt;0)*('1. Database - raw'!$AD$7:$AD$494=$A13)*(INDIRECT($Q13,TRUE)=$O13),'1. Database - raw'!HC$7:HE$494)),"")</f>
        <v/>
      </c>
      <c r="IB13" s="328" t="str">
        <f t="array" aca="1" ref="IB13" ca="1">IFERROR(IF(COUNT(IF(('1. Database - raw'!HC$7:HE$494&gt;0)*('1. Database - raw'!$AD$7:$AD$494=$A13)*(INDIRECT($Q13,TRUE)=$O13),'1. Database - raw'!HC$7:HE$494))&gt;0,COUNT(IF(('1. Database - raw'!HC$7:HE$494&gt;0)*('1. Database - raw'!$AD$7:$AD$494=$A13)*(INDIRECT($Q13,TRUE)=$O13),'1. Database - raw'!HC$7:HE$494)),""),"")</f>
        <v/>
      </c>
      <c r="IC13" s="325" t="str">
        <f t="shared" ca="1" si="88"/>
        <v/>
      </c>
      <c r="ID13" s="326" t="str">
        <f t="shared" ca="1" si="89"/>
        <v/>
      </c>
      <c r="IE13" s="326" t="str">
        <f t="shared" ca="1" si="90"/>
        <v/>
      </c>
      <c r="IF13" s="326" t="str">
        <f t="array" aca="1" ref="IF13" ca="1">IFERROR(AVERAGE(IF(('1. Database - raw'!HI$7:HK$494&gt;0)*('1. Database - raw'!$AD$7:$AD$494=$A13)*(INDIRECT($Q13,TRUE)=$O13),'1. Database - raw'!HI$7:HK$494)),"")</f>
        <v/>
      </c>
      <c r="IG13" s="327" t="str">
        <f t="array" aca="1" ref="IG13" ca="1">IFERROR(_xlfn.STDEV.S(IF(('1. Database - raw'!HI$7:HK$494&gt;0)*('1. Database - raw'!$AD$7:$AD$494=$A13)*(INDIRECT($Q13,TRUE)=$O13),'1. Database - raw'!HI$7:HK$494)),"")</f>
        <v/>
      </c>
      <c r="IH13" s="328" t="str">
        <f t="array" aca="1" ref="IH13" ca="1">IFERROR(IF(COUNT(IF(('1. Database - raw'!HI$7:HK$494&gt;0)*('1. Database - raw'!$AD$7:$AD$494=$A13)*(INDIRECT($Q13,TRUE)=$O13),'1. Database - raw'!HI$7:HK$494))&gt;0,COUNT(IF(('1. Database - raw'!HI$7:HK$494&gt;0)*('1. Database - raw'!$AD$7:$AD$494=$A13)*(INDIRECT($Q13,TRUE)=$O13),'1. Database - raw'!HI$7:HK$494)),""),"")</f>
        <v/>
      </c>
      <c r="II13" s="325" t="str">
        <f t="shared" ca="1" si="91"/>
        <v/>
      </c>
      <c r="IJ13" s="326" t="str">
        <f t="shared" ca="1" si="92"/>
        <v/>
      </c>
      <c r="IK13" s="326" t="str">
        <f t="shared" ca="1" si="93"/>
        <v/>
      </c>
      <c r="IL13" s="326" t="str">
        <f t="array" aca="1" ref="IL13" ca="1">IFERROR(AVERAGE(IF(('1. Database - raw'!HO$7:HQ$494&gt;0)*('1. Database - raw'!$AD$7:$AD$494=$A13)*(INDIRECT($Q13,TRUE)=$O13),'1. Database - raw'!HO$7:HQ$494)),"")</f>
        <v/>
      </c>
      <c r="IM13" s="327" t="str">
        <f t="array" aca="1" ref="IM13" ca="1">IFERROR(_xlfn.STDEV.S(IF(('1. Database - raw'!HO$7:HQ$494&gt;0)*('1. Database - raw'!$AD$7:$AD$494=$A13)*(INDIRECT($Q13,TRUE)=$O13),'1. Database - raw'!HO$7:HQ$494)),"")</f>
        <v/>
      </c>
      <c r="IN13" s="328" t="str">
        <f t="array" aca="1" ref="IN13" ca="1">IFERROR(IF(COUNT(IF(('1. Database - raw'!HO$7:HQ$494&gt;0)*('1. Database - raw'!$AD$7:$AD$494=$A13)*(INDIRECT($Q13,TRUE)=$O13),'1. Database - raw'!HO$7:HQ$494))&gt;0,COUNT(IF(('1. Database - raw'!HO$7:HQ$494&gt;0)*('1. Database - raw'!$AD$7:$AD$494=$A13)*(INDIRECT($Q13,TRUE)=$O13),'1. Database - raw'!HO$7:HQ$494)),""),"")</f>
        <v/>
      </c>
      <c r="IO13" s="325" t="str">
        <f t="shared" ca="1" si="94"/>
        <v/>
      </c>
      <c r="IP13" s="326" t="str">
        <f t="shared" ca="1" si="95"/>
        <v/>
      </c>
      <c r="IQ13" s="326" t="str">
        <f t="shared" ca="1" si="96"/>
        <v/>
      </c>
      <c r="IR13" s="326" t="str">
        <f t="array" aca="1" ref="IR13" ca="1">IFERROR(AVERAGE(IF(('1. Database - raw'!HU$7:HW$494&gt;0)*('1. Database - raw'!$AD$7:$AD$494=$A13)*(INDIRECT($Q13,TRUE)=$O13),'1. Database - raw'!HU$7:HW$494)),"")</f>
        <v/>
      </c>
      <c r="IS13" s="327" t="str">
        <f t="array" aca="1" ref="IS13" ca="1">IFERROR(_xlfn.STDEV.S(IF(('1. Database - raw'!HU$7:HW$494&gt;0)*('1. Database - raw'!$AD$7:$AD$494=$A13)*(INDIRECT($Q13,TRUE)=$O13),'1. Database - raw'!HU$7:HW$494)),"")</f>
        <v/>
      </c>
      <c r="IT13" s="328" t="str">
        <f t="array" aca="1" ref="IT13" ca="1">IFERROR(IF(COUNT(IF(('1. Database - raw'!HU$7:HW$494&gt;0)*('1. Database - raw'!$AD$7:$AD$494=$A13)*(INDIRECT($Q13,TRUE)=$O13),'1. Database - raw'!HU$7:HW$494))&gt;0,COUNT(IF(('1. Database - raw'!HU$7:HW$494&gt;0)*('1. Database - raw'!$AD$7:$AD$494=$A13)*(INDIRECT($Q13,TRUE)=$O13),'1. Database - raw'!HU$7:HW$494)),""),"")</f>
        <v/>
      </c>
      <c r="IU13" s="325" t="str">
        <f t="shared" ca="1" si="97"/>
        <v/>
      </c>
      <c r="IV13" s="326" t="str">
        <f t="shared" ca="1" si="98"/>
        <v/>
      </c>
      <c r="IW13" s="326" t="str">
        <f t="shared" ca="1" si="99"/>
        <v/>
      </c>
      <c r="IX13" s="326" t="str">
        <f t="array" aca="1" ref="IX13" ca="1">IFERROR(AVERAGE(IF(('1. Database - raw'!IA$7:IC$494&gt;0)*('1. Database - raw'!$AD$7:$AD$494=$A13)*(INDIRECT($Q13,TRUE)=$O13),'1. Database - raw'!IA$7:IC$494)),"")</f>
        <v/>
      </c>
      <c r="IY13" s="327" t="str">
        <f t="array" aca="1" ref="IY13" ca="1">IFERROR(_xlfn.STDEV.S(IF(('1. Database - raw'!IA$7:IC$494&gt;0)*('1. Database - raw'!$AD$7:$AD$494=$A13)*(INDIRECT($Q13,TRUE)=$O13),'1. Database - raw'!IA$7:IC$494)),"")</f>
        <v/>
      </c>
      <c r="IZ13" s="328" t="str">
        <f t="array" aca="1" ref="IZ13" ca="1">IFERROR(IF(COUNT(IF(('1. Database - raw'!IA$7:IC$494&gt;0)*('1. Database - raw'!$AD$7:$AD$494=$A13)*(INDIRECT($Q13,TRUE)=$O13),'1. Database - raw'!IA$7:IC$494))&gt;0,COUNT(IF(('1. Database - raw'!IA$7:IC$494&gt;0)*('1. Database - raw'!$AD$7:$AD$494=$A13)*(INDIRECT($Q13,TRUE)=$O13),'1. Database - raw'!IA$7:IC$494)),""),"")</f>
        <v/>
      </c>
      <c r="JA13" s="325" t="str">
        <f t="shared" ca="1" si="100"/>
        <v/>
      </c>
      <c r="JB13" s="326" t="str">
        <f t="shared" ca="1" si="101"/>
        <v/>
      </c>
      <c r="JC13" s="326" t="str">
        <f t="shared" ca="1" si="102"/>
        <v/>
      </c>
      <c r="JD13" s="326" t="str">
        <f t="array" aca="1" ref="JD13" ca="1">IFERROR(AVERAGE(IF(('1. Database - raw'!IG$7:II$494&gt;0)*('1. Database - raw'!$AD$7:$AD$494=$A13)*(INDIRECT($Q13,TRUE)=$O13),'1. Database - raw'!IG$7:II$494)),"")</f>
        <v/>
      </c>
      <c r="JE13" s="327" t="str">
        <f t="array" aca="1" ref="JE13" ca="1">IFERROR(_xlfn.STDEV.S(IF(('1. Database - raw'!IG$7:II$494&gt;0)*('1. Database - raw'!$AD$7:$AD$494=$A13)*(INDIRECT($Q13,TRUE)=$O13),'1. Database - raw'!IG$7:II$494)),"")</f>
        <v/>
      </c>
      <c r="JF13" s="328" t="str">
        <f t="array" aca="1" ref="JF13" ca="1">IFERROR(IF(COUNT(IF(('1. Database - raw'!IG$7:II$494&gt;0)*('1. Database - raw'!$AD$7:$AD$494=$A13)*(INDIRECT($Q13,TRUE)=$O13),'1. Database - raw'!IG$7:II$494))&gt;0,COUNT(IF(('1. Database - raw'!IG$7:II$494&gt;0)*('1. Database - raw'!$AD$7:$AD$494=$A13)*(INDIRECT($Q13,TRUE)=$O13),'1. Database - raw'!IG$7:II$494)),""),"")</f>
        <v/>
      </c>
      <c r="JG13" s="332" t="str">
        <f t="shared" ca="1" si="103"/>
        <v/>
      </c>
      <c r="JH13" s="333" t="str">
        <f t="shared" ca="1" si="104"/>
        <v/>
      </c>
      <c r="JI13" s="333" t="str">
        <f t="shared" ca="1" si="105"/>
        <v/>
      </c>
      <c r="JJ13" s="333" t="str">
        <f t="array" aca="1" ref="JJ13" ca="1">IFERROR(AVERAGE(IF(('1. Database - raw'!IM$7:IO$494&gt;0)*('1. Database - raw'!$AD$7:$AD$494=$A13)*(INDIRECT($Q13,TRUE)=$O13),'1. Database - raw'!IM$7:IO$494)),"")</f>
        <v/>
      </c>
      <c r="JK13" s="334" t="str">
        <f t="array" aca="1" ref="JK13" ca="1">IFERROR(_xlfn.STDEV.S(IF(('1. Database - raw'!IM$7:IO$494&gt;0)*('1. Database - raw'!$AD$7:$AD$494=$A13)*(INDIRECT($Q13,TRUE)=$O13),'1. Database - raw'!IM$7:IO$494)),"")</f>
        <v/>
      </c>
      <c r="JL13" s="328" t="str">
        <f t="array" aca="1" ref="JL13" ca="1">IFERROR(IF(COUNT(IF(('1. Database - raw'!IM$7:IO$494&gt;0)*('1. Database - raw'!$AD$7:$AD$494=$A13)*(INDIRECT($Q13,TRUE)=$O13),'1. Database - raw'!IM$7:IO$494))&gt;0,COUNT(IF(('1. Database - raw'!IM$7:IO$494&gt;0)*('1. Database - raw'!$AD$7:$AD$494=$A13)*(INDIRECT($Q13,TRUE)=$O13),'1. Database - raw'!IM$7:IO$494)),""),"")</f>
        <v/>
      </c>
      <c r="JM13" s="332" t="str">
        <f t="shared" ca="1" si="106"/>
        <v/>
      </c>
      <c r="JN13" s="333" t="str">
        <f t="shared" ca="1" si="107"/>
        <v/>
      </c>
      <c r="JO13" s="333" t="str">
        <f t="shared" ca="1" si="108"/>
        <v/>
      </c>
      <c r="JP13" s="333" t="str">
        <f t="array" aca="1" ref="JP13" ca="1">IFERROR(AVERAGE(IF(('1. Database - raw'!IS$7:IU$494&gt;0)*('1. Database - raw'!$AD$7:$AD$494=$A13)*(INDIRECT($Q13,TRUE)=$O13),'1. Database - raw'!IS$7:IU$494)),"")</f>
        <v/>
      </c>
      <c r="JQ13" s="334" t="str">
        <f t="array" aca="1" ref="JQ13" ca="1">IFERROR(_xlfn.STDEV.S(IF(('1. Database - raw'!IS$7:IU$494&gt;0)*('1. Database - raw'!$AD$7:$AD$494=$A13)*(INDIRECT($Q13,TRUE)=$O13),'1. Database - raw'!IS$7:IU$494)),"")</f>
        <v/>
      </c>
      <c r="JR13" s="328" t="str">
        <f t="array" aca="1" ref="JR13" ca="1">IFERROR(IF(COUNT(IF(('1. Database - raw'!IS$7:IU$494&gt;0)*('1. Database - raw'!$AD$7:$AD$494=$A13)*(INDIRECT($Q13,TRUE)=$O13),'1. Database - raw'!IS$7:IU$494))&gt;0,COUNT(IF(('1. Database - raw'!IS$7:IU$494&gt;0)*('1. Database - raw'!$AD$7:$AD$494=$A13)*(INDIRECT($Q13,TRUE)=$O13),'1. Database - raw'!IS$7:IU$494)),""),"")</f>
        <v/>
      </c>
      <c r="JS13" s="332" t="str">
        <f t="shared" ca="1" si="109"/>
        <v/>
      </c>
      <c r="JT13" s="333" t="str">
        <f t="shared" ca="1" si="110"/>
        <v/>
      </c>
      <c r="JU13" s="333" t="str">
        <f t="shared" ca="1" si="111"/>
        <v/>
      </c>
      <c r="JV13" s="333" t="str">
        <f t="array" aca="1" ref="JV13" ca="1">IFERROR(AVERAGE(IF(('1. Database - raw'!IY$7:JA$494&gt;0)*('1. Database - raw'!$AD$7:$AD$494=$A13)*(INDIRECT($Q13,TRUE)=$O13),'1. Database - raw'!IY$7:JA$494)),"")</f>
        <v/>
      </c>
      <c r="JW13" s="334" t="str">
        <f t="array" aca="1" ref="JW13" ca="1">IFERROR(_xlfn.STDEV.S(IF(('1. Database - raw'!IY$7:JA$494&gt;0)*('1. Database - raw'!$AD$7:$AD$494=$A13)*(INDIRECT($Q13,TRUE)=$O13),'1. Database - raw'!IY$7:JA$494)),"")</f>
        <v/>
      </c>
      <c r="JX13" s="328" t="str">
        <f t="array" aca="1" ref="JX13" ca="1">IFERROR(IF(COUNT(IF(('1. Database - raw'!IY$7:JA$494&gt;0)*('1. Database - raw'!$AD$7:$AD$494=$A13)*(INDIRECT($Q13,TRUE)=$O13),'1. Database - raw'!IY$7:JA$494))&gt;0,COUNT(IF(('1. Database - raw'!IY$7:JA$494&gt;0)*('1. Database - raw'!$AD$7:$AD$494=$A13)*(INDIRECT($Q13,TRUE)=$O13),'1. Database - raw'!IY$7:JA$494)),""),"")</f>
        <v/>
      </c>
      <c r="JY13" s="332" t="str">
        <f t="shared" ca="1" si="112"/>
        <v/>
      </c>
      <c r="JZ13" s="333" t="str">
        <f t="shared" ca="1" si="113"/>
        <v/>
      </c>
      <c r="KA13" s="333" t="str">
        <f t="shared" ca="1" si="114"/>
        <v/>
      </c>
      <c r="KB13" s="333" t="str">
        <f t="array" aca="1" ref="KB13" ca="1">IFERROR(AVERAGE(IF(('1. Database - raw'!JE$7:JG$494&gt;0)*('1. Database - raw'!$AD$7:$AD$494=$A13)*(INDIRECT($Q13,TRUE)=$O13),'1. Database - raw'!JE$7:JG$494)),"")</f>
        <v/>
      </c>
      <c r="KC13" s="334" t="str">
        <f t="array" aca="1" ref="KC13" ca="1">IFERROR(_xlfn.STDEV.S(IF(('1. Database - raw'!JE$7:JG$494&gt;0)*('1. Database - raw'!$AD$7:$AD$494=$A13)*(INDIRECT($Q13,TRUE)=$O13),'1. Database - raw'!JE$7:JG$494)),"")</f>
        <v/>
      </c>
      <c r="KD13" s="328" t="str">
        <f t="array" aca="1" ref="KD13" ca="1">IFERROR(IF(COUNT(IF(('1. Database - raw'!JE$7:JG$494&gt;0)*('1. Database - raw'!$AD$7:$AD$494=$A13)*(INDIRECT($Q13,TRUE)=$O13),'1. Database - raw'!JE$7:JG$494))&gt;0,COUNT(IF(('1. Database - raw'!JE$7:JG$494&gt;0)*('1. Database - raw'!$AD$7:$AD$494=$A13)*(INDIRECT($Q13,TRUE)=$O13),'1. Database - raw'!JE$7:JG$494)),""),"")</f>
        <v/>
      </c>
      <c r="KE13" s="332" t="str">
        <f t="shared" ca="1" si="115"/>
        <v/>
      </c>
      <c r="KF13" s="333" t="str">
        <f t="shared" ca="1" si="116"/>
        <v/>
      </c>
      <c r="KG13" s="333" t="str">
        <f t="shared" ca="1" si="117"/>
        <v/>
      </c>
      <c r="KH13" s="333" t="str">
        <f t="array" aca="1" ref="KH13" ca="1">IFERROR(AVERAGE(IF(('1. Database - raw'!JK$7:JM$494&gt;0)*('1. Database - raw'!$AD$7:$AD$494=$A13)*(INDIRECT($Q13,TRUE)=$O13),'1. Database - raw'!JK$7:JM$494)),"")</f>
        <v/>
      </c>
      <c r="KI13" s="334" t="str">
        <f t="array" aca="1" ref="KI13" ca="1">IFERROR(_xlfn.STDEV.S(IF(('1. Database - raw'!JK$7:JM$494&gt;0)*('1. Database - raw'!$AD$7:$AD$494=$A13)*(INDIRECT($Q13,TRUE)=$O13),'1. Database - raw'!JK$7:JM$494)),"")</f>
        <v/>
      </c>
      <c r="KJ13" s="328" t="str">
        <f t="array" aca="1" ref="KJ13" ca="1">IFERROR(IF(COUNT(IF(('1. Database - raw'!JK$7:JM$494&gt;0)*('1. Database - raw'!$AD$7:$AD$494=$A13)*(INDIRECT($Q13,TRUE)=$O13),'1. Database - raw'!JK$7:JM$494))&gt;0,COUNT(IF(('1. Database - raw'!JK$7:JM$494&gt;0)*('1. Database - raw'!$AD$7:$AD$494=$A13)*(INDIRECT($Q13,TRUE)=$O13),'1. Database - raw'!JK$7:JM$494)),""),"")</f>
        <v/>
      </c>
      <c r="KK13" s="332" t="str">
        <f t="shared" ca="1" si="118"/>
        <v/>
      </c>
      <c r="KL13" s="333" t="str">
        <f t="shared" ca="1" si="119"/>
        <v/>
      </c>
      <c r="KM13" s="333" t="str">
        <f t="shared" ca="1" si="120"/>
        <v/>
      </c>
      <c r="KN13" s="333" t="str">
        <f t="array" aca="1" ref="KN13" ca="1">IFERROR(AVERAGE(IF(('1. Database - raw'!JQ$7:JS$494&gt;0)*('1. Database - raw'!$AD$7:$AD$494=$A13)*(INDIRECT($Q13,TRUE)=$O13),'1. Database - raw'!JQ$7:JS$494)),"")</f>
        <v/>
      </c>
      <c r="KO13" s="334" t="str">
        <f t="array" aca="1" ref="KO13" ca="1">IFERROR(_xlfn.STDEV.S(IF(('1. Database - raw'!JQ$7:JS$494&gt;0)*('1. Database - raw'!$AD$7:$AD$494=$A13)*(INDIRECT($Q13,TRUE)=$O13),'1. Database - raw'!JQ$7:JS$494)),"")</f>
        <v/>
      </c>
      <c r="KP13" s="328" t="str">
        <f t="array" aca="1" ref="KP13" ca="1">IFERROR(IF(COUNT(IF(('1. Database - raw'!JQ$7:JS$494&gt;0)*('1. Database - raw'!$AD$7:$AD$494=$A13)*(INDIRECT($Q13,TRUE)=$O13),'1. Database - raw'!JQ$7:JS$494))&gt;0,COUNT(IF(('1. Database - raw'!JQ$7:JS$494&gt;0)*('1. Database - raw'!$AD$7:$AD$494=$A13)*(INDIRECT($Q13,TRUE)=$O13),'1. Database - raw'!JQ$7:JS$494)),""),"")</f>
        <v/>
      </c>
      <c r="KQ13" s="332" t="str">
        <f t="shared" ca="1" si="121"/>
        <v/>
      </c>
      <c r="KR13" s="333" t="str">
        <f t="shared" ca="1" si="122"/>
        <v/>
      </c>
      <c r="KS13" s="333" t="str">
        <f t="shared" ca="1" si="123"/>
        <v/>
      </c>
      <c r="KT13" s="333" t="str">
        <f t="array" aca="1" ref="KT13" ca="1">IFERROR(AVERAGE(IF(('1. Database - raw'!JW$7:JY$494&gt;0)*('1. Database - raw'!$AD$7:$AD$494=$A13)*(INDIRECT($Q13,TRUE)=$O13),'1. Database - raw'!JW$7:JY$494)),"")</f>
        <v/>
      </c>
      <c r="KU13" s="334" t="str">
        <f t="array" aca="1" ref="KU13" ca="1">IFERROR(_xlfn.STDEV.S(IF(('1. Database - raw'!JW$7:JY$494&gt;0)*('1. Database - raw'!$AD$7:$AD$494=$A13)*(INDIRECT($Q13,TRUE)=$O13),'1. Database - raw'!JW$7:JY$494)),"")</f>
        <v/>
      </c>
      <c r="KV13" s="328" t="str">
        <f t="array" aca="1" ref="KV13" ca="1">IFERROR(IF(COUNT(IF(('1. Database - raw'!JW$7:JY$494&gt;0)*('1. Database - raw'!$AD$7:$AD$494=$A13)*(INDIRECT($Q13,TRUE)=$O13),'1. Database - raw'!JW$7:JY$494))&gt;0,COUNT(IF(('1. Database - raw'!JW$7:JY$494&gt;0)*('1. Database - raw'!$AD$7:$AD$494=$A13)*(INDIRECT($Q13,TRUE)=$O13),'1. Database - raw'!JW$7:JY$494)),""),"")</f>
        <v/>
      </c>
      <c r="KW13" s="332" t="str">
        <f t="shared" ca="1" si="124"/>
        <v/>
      </c>
      <c r="KX13" s="333" t="str">
        <f t="shared" ca="1" si="125"/>
        <v/>
      </c>
      <c r="KY13" s="333" t="str">
        <f t="shared" ca="1" si="126"/>
        <v/>
      </c>
      <c r="KZ13" s="333" t="str">
        <f t="array" aca="1" ref="KZ13" ca="1">IFERROR(AVERAGE(IF(('1. Database - raw'!KC$7:KE$494&gt;0)*('1. Database - raw'!$AD$7:$AD$494=$A13)*(INDIRECT($Q13,TRUE)=$O13),'1. Database - raw'!KC$7:KE$494)),"")</f>
        <v/>
      </c>
      <c r="LA13" s="334" t="str">
        <f t="array" aca="1" ref="LA13" ca="1">IFERROR(_xlfn.STDEV.S(IF(('1. Database - raw'!KC$7:KE$494&gt;0)*('1. Database - raw'!$AD$7:$AD$494=$A13)*(INDIRECT($Q13,TRUE)=$O13),'1. Database - raw'!KC$7:KE$494)),"")</f>
        <v/>
      </c>
      <c r="LB13" s="328" t="str">
        <f t="array" aca="1" ref="LB13" ca="1">IFERROR(IF(COUNT(IF(('1. Database - raw'!KC$7:KE$494&gt;0)*('1. Database - raw'!$AD$7:$AD$494=$A13)*(INDIRECT($Q13,TRUE)=$O13),'1. Database - raw'!KC$7:KE$494))&gt;0,COUNT(IF(('1. Database - raw'!KC$7:KE$494&gt;0)*('1. Database - raw'!$AD$7:$AD$494=$A13)*(INDIRECT($Q13,TRUE)=$O13),'1. Database - raw'!KC$7:KE$494)),""),"")</f>
        <v/>
      </c>
      <c r="LC13" s="332" t="str">
        <f t="shared" ca="1" si="127"/>
        <v/>
      </c>
      <c r="LD13" s="333" t="str">
        <f t="shared" ca="1" si="128"/>
        <v/>
      </c>
      <c r="LE13" s="333" t="str">
        <f t="shared" ca="1" si="129"/>
        <v/>
      </c>
      <c r="LF13" s="333" t="str">
        <f t="array" aca="1" ref="LF13" ca="1">IFERROR(AVERAGE(IF(('1. Database - raw'!KI$7:KK$494&gt;0)*('1. Database - raw'!$AD$7:$AD$494=$A13)*(INDIRECT($Q13,TRUE)=$O13),'1. Database - raw'!KI$7:KK$494)),"")</f>
        <v/>
      </c>
      <c r="LG13" s="334" t="str">
        <f t="array" aca="1" ref="LG13" ca="1">IFERROR(_xlfn.STDEV.S(IF(('1. Database - raw'!KI$7:KK$494&gt;0)*('1. Database - raw'!$AD$7:$AD$494=$A13)*(INDIRECT($Q13,TRUE)=$O13),'1. Database - raw'!KI$7:KK$494)),"")</f>
        <v/>
      </c>
      <c r="LH13" s="328" t="str">
        <f t="array" aca="1" ref="LH13" ca="1">IFERROR(IF(COUNT(IF(('1. Database - raw'!KI$7:KK$494&gt;0)*('1. Database - raw'!$AD$7:$AD$494=$A13)*(INDIRECT($Q13,TRUE)=$O13),'1. Database - raw'!KI$7:KK$494))&gt;0,COUNT(IF(('1. Database - raw'!KI$7:KK$494&gt;0)*('1. Database - raw'!$AD$7:$AD$494=$A13)*(INDIRECT($Q13,TRUE)=$O13),'1. Database - raw'!KI$7:KK$494)),""),"")</f>
        <v/>
      </c>
      <c r="LI13" s="332" t="str">
        <f t="shared" ca="1" si="169"/>
        <v/>
      </c>
      <c r="LJ13" s="333" t="str">
        <f t="shared" ca="1" si="170"/>
        <v/>
      </c>
      <c r="LK13" s="333" t="str">
        <f t="shared" ca="1" si="171"/>
        <v/>
      </c>
      <c r="LL13" s="333" t="str">
        <f t="array" aca="1" ref="LL13" ca="1">IFERROR(AVERAGE(IF(('1. Database - raw'!KO$7:KQ$494&gt;0)*('1. Database - raw'!$AD$7:$AD$494=$A13)*(INDIRECT($Q13,TRUE)=$O13),'1. Database - raw'!KO$7:KQ$494)),"")</f>
        <v/>
      </c>
      <c r="LM13" s="334" t="str">
        <f t="array" aca="1" ref="LM13" ca="1">IFERROR(_xlfn.STDEV.S(IF(('1. Database - raw'!KO$7:KQ$494&gt;0)*('1. Database - raw'!$AD$7:$AD$494=$A13)*(INDIRECT($Q13,TRUE)=$O13),'1. Database - raw'!KO$7:KQ$494)),"")</f>
        <v/>
      </c>
      <c r="LN13" s="328" t="str">
        <f t="array" aca="1" ref="LN13" ca="1">IFERROR(IF(COUNT(IF(('1. Database - raw'!KO$7:KQ$494&gt;0)*('1. Database - raw'!$AD$7:$AD$494=$A13)*(INDIRECT($Q13,TRUE)=$O13),'1. Database - raw'!KO$7:KQ$494))&gt;0,COUNT(IF(('1. Database - raw'!KO$7:KQ$494&gt;0)*('1. Database - raw'!$AD$7:$AD$494=$A13)*(INDIRECT($Q13,TRUE)=$O13),'1. Database - raw'!KO$7:KQ$494)),""),"")</f>
        <v/>
      </c>
      <c r="LO13" s="332" t="str">
        <f t="shared" ca="1" si="130"/>
        <v/>
      </c>
      <c r="LP13" s="333" t="str">
        <f t="shared" ca="1" si="131"/>
        <v/>
      </c>
      <c r="LQ13" s="333" t="str">
        <f t="shared" ca="1" si="132"/>
        <v/>
      </c>
      <c r="LR13" s="333" t="str">
        <f t="array" aca="1" ref="LR13" ca="1">IFERROR(AVERAGE(IF(('1. Database - raw'!KU$7:KW$494&gt;0)*('1. Database - raw'!$AD$7:$AD$494=$A13)*(INDIRECT($Q13,TRUE)=$O13),'1. Database - raw'!KU$7:KW$494)),"")</f>
        <v/>
      </c>
      <c r="LS13" s="334" t="str">
        <f t="array" aca="1" ref="LS13" ca="1">IFERROR(_xlfn.STDEV.S(IF(('1. Database - raw'!KU$7:KW$494&gt;0)*('1. Database - raw'!$AD$7:$AD$494=$A13)*(INDIRECT($Q13,TRUE)=$O13),'1. Database - raw'!KU$7:KW$494)),"")</f>
        <v/>
      </c>
      <c r="LT13" s="328" t="str">
        <f t="array" aca="1" ref="LT13" ca="1">IFERROR(IF(COUNT(IF(('1. Database - raw'!KU$7:KW$494&gt;0)*('1. Database - raw'!$AD$7:$AD$494=$A13)*(INDIRECT($Q13,TRUE)=$O13),'1. Database - raw'!KU$7:KW$494))&gt;0,COUNT(IF(('1. Database - raw'!KU$7:KW$494&gt;0)*('1. Database - raw'!$AD$7:$AD$494=$A13)*(INDIRECT($Q13,TRUE)=$O13),'1. Database - raw'!KU$7:KW$494)),""),"")</f>
        <v/>
      </c>
      <c r="LU13" s="332" t="str">
        <f t="shared" ca="1" si="133"/>
        <v/>
      </c>
      <c r="LV13" s="333" t="str">
        <f t="shared" ca="1" si="134"/>
        <v/>
      </c>
      <c r="LW13" s="333" t="str">
        <f t="shared" ca="1" si="135"/>
        <v/>
      </c>
      <c r="LX13" s="333" t="str">
        <f t="array" aca="1" ref="LX13" ca="1">IFERROR(AVERAGE(IF(('1. Database - raw'!LA$7:LC$494&gt;0)*('1. Database - raw'!$AD$7:$AD$494=$A13)*(INDIRECT($Q13,TRUE)=$O13),'1. Database - raw'!LA$7:LC$494)),"")</f>
        <v/>
      </c>
      <c r="LY13" s="334" t="str">
        <f t="array" aca="1" ref="LY13" ca="1">IFERROR(_xlfn.STDEV.S(IF(('1. Database - raw'!LA$7:LC$494&gt;0)*('1. Database - raw'!$AD$7:$AD$494=$A13)*(INDIRECT($Q13,TRUE)=$O13),'1. Database - raw'!LA$7:LC$494)),"")</f>
        <v/>
      </c>
      <c r="LZ13" s="328" t="str">
        <f t="array" aca="1" ref="LZ13" ca="1">IFERROR(IF(COUNT(IF(('1. Database - raw'!LA$7:LC$494&gt;0)*('1. Database - raw'!$AD$7:$AD$494=$A13)*(INDIRECT($Q13,TRUE)=$O13),'1. Database - raw'!LA$7:LC$494))&gt;0,COUNT(IF(('1. Database - raw'!LA$7:LC$494&gt;0)*('1. Database - raw'!$AD$7:$AD$494=$A13)*(INDIRECT($Q13,TRUE)=$O13),'1. Database - raw'!LA$7:LC$494)),""),"")</f>
        <v/>
      </c>
      <c r="MA13" s="332" t="str">
        <f t="shared" ca="1" si="136"/>
        <v/>
      </c>
      <c r="MB13" s="333" t="str">
        <f t="shared" ca="1" si="137"/>
        <v/>
      </c>
      <c r="MC13" s="333" t="str">
        <f t="shared" ca="1" si="138"/>
        <v/>
      </c>
      <c r="MD13" s="333" t="str">
        <f t="array" aca="1" ref="MD13" ca="1">IFERROR(AVERAGE(IF(('1. Database - raw'!LG$7:LI$494&gt;0)*('1. Database - raw'!$AD$7:$AD$494=$A13)*(INDIRECT($Q13,TRUE)=$O13),'1. Database - raw'!LG$7:LI$494)),"")</f>
        <v/>
      </c>
      <c r="ME13" s="334" t="str">
        <f t="array" aca="1" ref="ME13" ca="1">IFERROR(_xlfn.STDEV.S(IF(('1. Database - raw'!LG$7:LI$494&gt;0)*('1. Database - raw'!$AD$7:$AD$494=$A13)*(INDIRECT($Q13,TRUE)=$O13),'1. Database - raw'!LG$7:LI$494)),"")</f>
        <v/>
      </c>
      <c r="MF13" s="328" t="str">
        <f t="array" aca="1" ref="MF13" ca="1">IFERROR(IF(COUNT(IF(('1. Database - raw'!LG$7:LI$494&gt;0)*('1. Database - raw'!$AD$7:$AD$494=$A13)*(INDIRECT($Q13,TRUE)=$O13),'1. Database - raw'!LG$7:LI$494))&gt;0,COUNT(IF(('1. Database - raw'!LG$7:LI$494&gt;0)*('1. Database - raw'!$AD$7:$AD$494=$A13)*(INDIRECT($Q13,TRUE)=$O13),'1. Database - raw'!LG$7:LI$494)),""),"")</f>
        <v/>
      </c>
      <c r="MG13" s="332" t="str">
        <f t="shared" ca="1" si="139"/>
        <v/>
      </c>
      <c r="MH13" s="333" t="str">
        <f t="shared" ca="1" si="140"/>
        <v/>
      </c>
      <c r="MI13" s="333" t="str">
        <f t="shared" ca="1" si="141"/>
        <v/>
      </c>
      <c r="MJ13" s="333" t="str">
        <f t="array" aca="1" ref="MJ13" ca="1">IFERROR(AVERAGE(IF(('1. Database - raw'!LM$7:LO$494&gt;0)*('1. Database - raw'!$AD$7:$AD$494=$A13)*(INDIRECT($Q13,TRUE)=$O13),'1. Database - raw'!LM$7:LO$494)),"")</f>
        <v/>
      </c>
      <c r="MK13" s="334" t="str">
        <f t="array" aca="1" ref="MK13" ca="1">IFERROR(_xlfn.STDEV.S(IF(('1. Database - raw'!LM$7:LO$494&gt;0)*('1. Database - raw'!$AD$7:$AD$494=$A13)*(INDIRECT($Q13,TRUE)=$O13),'1. Database - raw'!LM$7:LO$494)),"")</f>
        <v/>
      </c>
      <c r="ML13" s="328" t="str">
        <f t="array" aca="1" ref="ML13" ca="1">IFERROR(IF(COUNT(IF(('1. Database - raw'!LM$7:LO$494&gt;0)*('1. Database - raw'!$AD$7:$AD$494=$A13)*(INDIRECT($Q13,TRUE)=$O13),'1. Database - raw'!LM$7:LO$494))&gt;0,COUNT(IF(('1. Database - raw'!LM$7:LO$494&gt;0)*('1. Database - raw'!$AD$7:$AD$494=$A13)*(INDIRECT($Q13,TRUE)=$O13),'1. Database - raw'!LM$7:LO$494)),""),"")</f>
        <v/>
      </c>
      <c r="MM13" s="332" t="str">
        <f t="shared" ca="1" si="142"/>
        <v/>
      </c>
      <c r="MN13" s="333" t="str">
        <f t="shared" ca="1" si="143"/>
        <v/>
      </c>
      <c r="MO13" s="333" t="str">
        <f t="shared" ca="1" si="144"/>
        <v/>
      </c>
      <c r="MP13" s="333" t="str">
        <f t="array" aca="1" ref="MP13" ca="1">IFERROR(AVERAGE(IF(('1. Database - raw'!LS$7:LU$494&gt;0)*('1. Database - raw'!$AD$7:$AD$494=$A13)*(INDIRECT($Q13,TRUE)=$O13),'1. Database - raw'!LS$7:LU$494)),"")</f>
        <v/>
      </c>
      <c r="MQ13" s="334" t="str">
        <f t="array" aca="1" ref="MQ13" ca="1">IFERROR(_xlfn.STDEV.S(IF(('1. Database - raw'!LS$7:LU$494&gt;0)*('1. Database - raw'!$AD$7:$AD$494=$A13)*(INDIRECT($Q13,TRUE)=$O13),'1. Database - raw'!LS$7:LU$494)),"")</f>
        <v/>
      </c>
      <c r="MR13" s="328" t="str">
        <f t="array" aca="1" ref="MR13" ca="1">IFERROR(IF(COUNT(IF(('1. Database - raw'!LS$7:LU$494&gt;0)*('1. Database - raw'!$AD$7:$AD$494=$A13)*(INDIRECT($Q13,TRUE)=$O13),'1. Database - raw'!LS$7:LU$494))&gt;0,COUNT(IF(('1. Database - raw'!LS$7:LU$494&gt;0)*('1. Database - raw'!$AD$7:$AD$494=$A13)*(INDIRECT($Q13,TRUE)=$O13),'1. Database - raw'!LS$7:LU$494)),""),"")</f>
        <v/>
      </c>
      <c r="MS13" s="332" t="str">
        <f t="shared" ca="1" si="145"/>
        <v/>
      </c>
      <c r="MT13" s="333" t="str">
        <f t="shared" ca="1" si="146"/>
        <v/>
      </c>
      <c r="MU13" s="333" t="str">
        <f t="shared" ca="1" si="147"/>
        <v/>
      </c>
      <c r="MV13" s="333" t="str">
        <f t="array" aca="1" ref="MV13" ca="1">IFERROR(AVERAGE(IF(('1. Database - raw'!LY$7:MA$494&gt;0)*('1. Database - raw'!$AD$7:$AD$494=$A13)*(INDIRECT($Q13,TRUE)=$O13),'1. Database - raw'!LY$7:MA$494)),"")</f>
        <v/>
      </c>
      <c r="MW13" s="334" t="str">
        <f t="array" aca="1" ref="MW13" ca="1">IFERROR(_xlfn.STDEV.S(IF(('1. Database - raw'!LY$7:MA$494&gt;0)*('1. Database - raw'!$AD$7:$AD$494=$A13)*(INDIRECT($Q13,TRUE)=$O13),'1. Database - raw'!LY$7:MA$494)),"")</f>
        <v/>
      </c>
      <c r="MX13" s="328" t="str">
        <f t="array" aca="1" ref="MX13" ca="1">IFERROR(IF(COUNT(IF(('1. Database - raw'!LY$7:MA$494&gt;0)*('1. Database - raw'!$AD$7:$AD$494=$A13)*(INDIRECT($Q13,TRUE)=$O13),'1. Database - raw'!LY$7:MA$494))&gt;0,COUNT(IF(('1. Database - raw'!LY$7:MA$494&gt;0)*('1. Database - raw'!$AD$7:$AD$494=$A13)*(INDIRECT($Q13,TRUE)=$O13),'1. Database - raw'!LY$7:MA$494)),""),"")</f>
        <v/>
      </c>
      <c r="MY13" s="332" t="str">
        <f t="shared" ca="1" si="148"/>
        <v/>
      </c>
      <c r="MZ13" s="333" t="str">
        <f t="shared" ca="1" si="149"/>
        <v/>
      </c>
      <c r="NA13" s="333" t="str">
        <f t="shared" ca="1" si="150"/>
        <v/>
      </c>
      <c r="NB13" s="333" t="str">
        <f t="array" aca="1" ref="NB13" ca="1">IFERROR(AVERAGE(IF(('1. Database - raw'!ME$7:MG$494&gt;0)*('1. Database - raw'!$AD$7:$AD$494=$A13)*(INDIRECT($Q13,TRUE)=$O13),'1. Database - raw'!ME$7:MG$494)),"")</f>
        <v/>
      </c>
      <c r="NC13" s="334" t="str">
        <f t="array" aca="1" ref="NC13" ca="1">IFERROR(_xlfn.STDEV.S(IF(('1. Database - raw'!ME$7:MG$494&gt;0)*('1. Database - raw'!$AD$7:$AD$494=$A13)*(INDIRECT($Q13,TRUE)=$O13),'1. Database - raw'!ME$7:MG$494)),"")</f>
        <v/>
      </c>
      <c r="ND13" s="328" t="str">
        <f t="array" aca="1" ref="ND13" ca="1">IFERROR(IF(COUNT(IF(('1. Database - raw'!ME$7:MG$494&gt;0)*('1. Database - raw'!$AD$7:$AD$494=$A13)*(INDIRECT($Q13,TRUE)=$O13),'1. Database - raw'!ME$7:MG$494))&gt;0,COUNT(IF(('1. Database - raw'!ME$7:MG$494&gt;0)*('1. Database - raw'!$AD$7:$AD$494=$A13)*(INDIRECT($Q13,TRUE)=$O13),'1. Database - raw'!ME$7:MG$494)),""),"")</f>
        <v/>
      </c>
      <c r="NE13" s="332" t="str">
        <f t="shared" ca="1" si="151"/>
        <v/>
      </c>
      <c r="NF13" s="333" t="str">
        <f t="shared" ca="1" si="152"/>
        <v/>
      </c>
      <c r="NG13" s="333" t="str">
        <f t="shared" ca="1" si="153"/>
        <v/>
      </c>
      <c r="NH13" s="333" t="str">
        <f t="array" aca="1" ref="NH13" ca="1">IFERROR(AVERAGE(IF(('1. Database - raw'!MK$7:MM$494&gt;0)*('1. Database - raw'!$AD$7:$AD$494=$A13)*(INDIRECT($Q13,TRUE)=$O13),'1. Database - raw'!MK$7:MM$494)),"")</f>
        <v/>
      </c>
      <c r="NI13" s="334" t="str">
        <f t="array" aca="1" ref="NI13" ca="1">IFERROR(_xlfn.STDEV.S(IF(('1. Database - raw'!MK$7:MM$494&gt;0)*('1. Database - raw'!$AD$7:$AD$494=$A13)*(INDIRECT($Q13,TRUE)=$O13),'1. Database - raw'!MK$7:MM$494)),"")</f>
        <v/>
      </c>
      <c r="NJ13" s="328" t="str">
        <f t="array" aca="1" ref="NJ13" ca="1">IFERROR(IF(COUNT(IF(('1. Database - raw'!MK$7:MM$494&gt;0)*('1. Database - raw'!$AD$7:$AD$494=$A13)*(INDIRECT($Q13,TRUE)=$O13),'1. Database - raw'!MK$7:MM$494))&gt;0,COUNT(IF(('1. Database - raw'!MK$7:MM$494&gt;0)*('1. Database - raw'!$AD$7:$AD$494=$A13)*(INDIRECT($Q13,TRUE)=$O13),'1. Database - raw'!MK$7:MM$494)),""),"")</f>
        <v/>
      </c>
      <c r="NK13" s="332" t="str">
        <f t="shared" ca="1" si="154"/>
        <v/>
      </c>
      <c r="NL13" s="333" t="str">
        <f t="shared" ca="1" si="155"/>
        <v/>
      </c>
      <c r="NM13" s="333" t="str">
        <f t="shared" ca="1" si="156"/>
        <v/>
      </c>
      <c r="NN13" s="333" t="str">
        <f t="array" aca="1" ref="NN13" ca="1">IFERROR(AVERAGE(IF(('1. Database - raw'!MQ$7:MS$494&gt;0)*('1. Database - raw'!$AD$7:$AD$494=$A13)*(INDIRECT($Q13,TRUE)=$O13),'1. Database - raw'!MQ$7:MS$494)),"")</f>
        <v/>
      </c>
      <c r="NO13" s="334" t="str">
        <f t="array" aca="1" ref="NO13" ca="1">IFERROR(_xlfn.STDEV.S(IF(('1. Database - raw'!MQ$7:MS$494&gt;0)*('1. Database - raw'!$AD$7:$AD$494=$A13)*(INDIRECT($Q13,TRUE)=$O13),'1. Database - raw'!MQ$7:MS$494)),"")</f>
        <v/>
      </c>
      <c r="NP13" s="328" t="str">
        <f t="array" aca="1" ref="NP13" ca="1">IFERROR(IF(COUNT(IF(('1. Database - raw'!MQ$7:MS$494&gt;0)*('1. Database - raw'!$AD$7:$AD$494=$A13)*(INDIRECT($Q13,TRUE)=$O13),'1. Database - raw'!MQ$7:MS$494))&gt;0,COUNT(IF(('1. Database - raw'!MQ$7:MS$494&gt;0)*('1. Database - raw'!$AD$7:$AD$494=$A13)*(INDIRECT($Q13,TRUE)=$O13),'1. Database - raw'!MQ$7:MS$494)),""),"")</f>
        <v/>
      </c>
      <c r="NQ13" s="332" t="str">
        <f t="shared" ca="1" si="157"/>
        <v/>
      </c>
      <c r="NR13" s="333" t="str">
        <f t="shared" ca="1" si="158"/>
        <v/>
      </c>
      <c r="NS13" s="333" t="str">
        <f t="shared" ca="1" si="159"/>
        <v/>
      </c>
      <c r="NT13" s="333" t="str">
        <f t="array" aca="1" ref="NT13" ca="1">IFERROR(AVERAGE(IF(('1. Database - raw'!MW$7:MY$494&gt;0)*('1. Database - raw'!$AD$7:$AD$494=$A13)*(INDIRECT($Q13,TRUE)=$O13),'1. Database - raw'!MW$7:MY$494)),"")</f>
        <v/>
      </c>
      <c r="NU13" s="334" t="str">
        <f t="array" aca="1" ref="NU13" ca="1">IFERROR(_xlfn.STDEV.S(IF(('1. Database - raw'!MW$7:MY$494&gt;0)*('1. Database - raw'!$AD$7:$AD$494=$A13)*(INDIRECT($Q13,TRUE)=$O13),'1. Database - raw'!MW$7:MY$494)),"")</f>
        <v/>
      </c>
      <c r="NV13" s="328" t="str">
        <f t="array" aca="1" ref="NV13" ca="1">IFERROR(IF(COUNT(IF(('1. Database - raw'!MW$7:MY$494&gt;0)*('1. Database - raw'!$AD$7:$AD$494=$A13)*(INDIRECT($Q13,TRUE)=$O13),'1. Database - raw'!MW$7:MY$494))&gt;0,COUNT(IF(('1. Database - raw'!MW$7:MY$494&gt;0)*('1. Database - raw'!$AD$7:$AD$494=$A13)*(INDIRECT($Q13,TRUE)=$O13),'1. Database - raw'!MW$7:MY$494)),""),"")</f>
        <v/>
      </c>
      <c r="NW13" s="332" t="str">
        <f t="shared" ca="1" si="160"/>
        <v/>
      </c>
      <c r="NX13" s="333" t="str">
        <f t="shared" ca="1" si="161"/>
        <v/>
      </c>
      <c r="NY13" s="333" t="str">
        <f t="shared" ca="1" si="162"/>
        <v/>
      </c>
      <c r="NZ13" s="333" t="str">
        <f t="array" aca="1" ref="NZ13" ca="1">IFERROR(AVERAGE(IF(('1. Database - raw'!NC$7:NE$494&gt;0)*('1. Database - raw'!$AD$7:$AD$494=$A13)*(INDIRECT($Q13,TRUE)=$O13),'1. Database - raw'!NC$7:NE$494)),"")</f>
        <v/>
      </c>
      <c r="OA13" s="334" t="str">
        <f t="array" aca="1" ref="OA13" ca="1">IFERROR(_xlfn.STDEV.S(IF(('1. Database - raw'!NC$7:NE$494&gt;0)*('1. Database - raw'!$AD$7:$AD$494=$A13)*(INDIRECT($Q13,TRUE)=$O13),'1. Database - raw'!NC$7:NE$494)),"")</f>
        <v/>
      </c>
      <c r="OB13" s="328" t="str">
        <f t="array" aca="1" ref="OB13" ca="1">IFERROR(IF(COUNT(IF(('1. Database - raw'!NC$7:NE$494&gt;0)*('1. Database - raw'!$AD$7:$AD$494=$A13)*(INDIRECT($Q13,TRUE)=$O13),'1. Database - raw'!NC$7:NE$494))&gt;0,COUNT(IF(('1. Database - raw'!NC$7:NE$494&gt;0)*('1. Database - raw'!$AD$7:$AD$494=$A13)*(INDIRECT($Q13,TRUE)=$O13),'1. Database - raw'!NC$7:NE$494)),""),"")</f>
        <v/>
      </c>
      <c r="OC13" s="332" t="str">
        <f t="shared" ca="1" si="163"/>
        <v/>
      </c>
      <c r="OD13" s="333" t="str">
        <f t="shared" ca="1" si="164"/>
        <v/>
      </c>
      <c r="OE13" s="333" t="str">
        <f t="shared" ca="1" si="165"/>
        <v/>
      </c>
      <c r="OF13" s="333" t="str">
        <f t="array" aca="1" ref="OF13" ca="1">IFERROR(AVERAGE(IF(('1. Database - raw'!NI$7:NK$494&gt;0)*('1. Database - raw'!$AD$7:$AD$494=$A13)*(INDIRECT($Q13,TRUE)=$O13),'1. Database - raw'!NI$7:NK$494)),"")</f>
        <v/>
      </c>
      <c r="OG13" s="334" t="str">
        <f t="array" aca="1" ref="OG13" ca="1">IFERROR(_xlfn.STDEV.S(IF(('1. Database - raw'!NI$7:NK$494&gt;0)*('1. Database - raw'!$AD$7:$AD$494=$A13)*(INDIRECT($Q13,TRUE)=$O13),'1. Database - raw'!NI$7:NK$494)),"")</f>
        <v/>
      </c>
      <c r="OH13" s="328" t="str">
        <f t="array" aca="1" ref="OH13" ca="1">IFERROR(IF(COUNT(IF(('1. Database - raw'!NI$7:NK$494&gt;0)*('1. Database - raw'!$AD$7:$AD$494=$A13)*(INDIRECT($Q13,TRUE)=$O13),'1. Database - raw'!NI$7:NK$494))&gt;0,COUNT(IF(('1. Database - raw'!NI$7:NK$494&gt;0)*('1. Database - raw'!$AD$7:$AD$494=$A13)*(INDIRECT($Q13,TRUE)=$O13),'1. Database - raw'!NI$7:NK$494)),""),"")</f>
        <v/>
      </c>
    </row>
    <row r="14" spans="1:398" s="335" customFormat="1" outlineLevel="2" x14ac:dyDescent="0.25">
      <c r="A14" s="309" t="s">
        <v>553</v>
      </c>
      <c r="B14" s="1330"/>
      <c r="C14" s="310"/>
      <c r="D14" s="311"/>
      <c r="E14" s="311"/>
      <c r="F14" s="312" t="s">
        <v>30</v>
      </c>
      <c r="G14" s="312" t="s">
        <v>619</v>
      </c>
      <c r="H14" s="312"/>
      <c r="I14" s="312" t="s">
        <v>774</v>
      </c>
      <c r="J14" s="312"/>
      <c r="K14" s="312"/>
      <c r="L14" s="312"/>
      <c r="M14" s="312"/>
      <c r="N14" s="313"/>
      <c r="O14" s="314"/>
      <c r="P14" s="315"/>
      <c r="Q14" s="316"/>
      <c r="R14" s="310"/>
      <c r="S14" s="317"/>
      <c r="T14" s="318" t="str">
        <f t="shared" ref="T14:AC23" ca="1" si="178">IFERROR(IF(INDIRECT(ADDRESS(ROW(14:14),MATCH(T$2,$BQ$2:$OH$2,0)+COLUMN($BQ:$BQ)+4,4,1),TRUE)&gt;=10,INDIRECT(ADDRESS(ROW(14:14),MATCH(T$2,$BQ$2:$OH$2,0)+COLUMN($BQ:$BQ)+1,4,1),TRUE)/INDIRECT(ADDRESS(ROW($5:$5),MATCH(T$2,$BQ$2:$OH$2,0)+COLUMN($BQ:$BQ)+1,2,1),TRUE),""),"")</f>
        <v/>
      </c>
      <c r="U14" s="319" t="str">
        <f t="shared" ca="1" si="178"/>
        <v/>
      </c>
      <c r="V14" s="319" t="str">
        <f t="shared" ca="1" si="178"/>
        <v/>
      </c>
      <c r="W14" s="319" t="str">
        <f t="shared" ca="1" si="178"/>
        <v/>
      </c>
      <c r="X14" s="319" t="str">
        <f t="shared" ca="1" si="178"/>
        <v/>
      </c>
      <c r="Y14" s="319" t="str">
        <f t="shared" ca="1" si="178"/>
        <v/>
      </c>
      <c r="Z14" s="319" t="str">
        <f t="shared" ca="1" si="178"/>
        <v/>
      </c>
      <c r="AA14" s="319" t="str">
        <f t="shared" ca="1" si="178"/>
        <v/>
      </c>
      <c r="AB14" s="319" t="str">
        <f t="shared" ca="1" si="178"/>
        <v/>
      </c>
      <c r="AC14" s="319" t="str">
        <f t="shared" ca="1" si="178"/>
        <v/>
      </c>
      <c r="AD14" s="319" t="str">
        <f t="shared" ref="AD14:AM23" ca="1" si="179">IFERROR(IF(INDIRECT(ADDRESS(ROW(14:14),MATCH(AD$2,$BQ$2:$OH$2,0)+COLUMN($BQ:$BQ)+4,4,1),TRUE)&gt;=10,INDIRECT(ADDRESS(ROW(14:14),MATCH(AD$2,$BQ$2:$OH$2,0)+COLUMN($BQ:$BQ)+1,4,1),TRUE)/INDIRECT(ADDRESS(ROW($5:$5),MATCH(AD$2,$BQ$2:$OH$2,0)+COLUMN($BQ:$BQ)+1,2,1),TRUE),""),"")</f>
        <v/>
      </c>
      <c r="AE14" s="319" t="str">
        <f t="shared" ca="1" si="179"/>
        <v/>
      </c>
      <c r="AF14" s="319" t="str">
        <f t="shared" ca="1" si="179"/>
        <v/>
      </c>
      <c r="AG14" s="319" t="str">
        <f t="shared" ca="1" si="179"/>
        <v/>
      </c>
      <c r="AH14" s="319" t="str">
        <f t="shared" ca="1" si="179"/>
        <v/>
      </c>
      <c r="AI14" s="319" t="str">
        <f t="shared" ca="1" si="179"/>
        <v/>
      </c>
      <c r="AJ14" s="319" t="str">
        <f t="shared" ca="1" si="179"/>
        <v/>
      </c>
      <c r="AK14" s="319" t="str">
        <f t="shared" ca="1" si="179"/>
        <v/>
      </c>
      <c r="AL14" s="319" t="str">
        <f t="shared" ca="1" si="179"/>
        <v/>
      </c>
      <c r="AM14" s="320" t="str">
        <f t="shared" ca="1" si="179"/>
        <v/>
      </c>
      <c r="AN14" s="321"/>
      <c r="AO14" s="321"/>
      <c r="AP14" s="321"/>
      <c r="AQ14" s="321"/>
      <c r="AR14" s="321"/>
      <c r="AS14" s="321"/>
      <c r="AT14" s="321"/>
      <c r="AU14" s="321"/>
      <c r="AV14" s="321"/>
      <c r="AW14" s="321"/>
      <c r="AX14" s="321"/>
      <c r="AY14" s="321"/>
      <c r="AZ14" s="321"/>
      <c r="BA14" s="321"/>
      <c r="BB14" s="321"/>
      <c r="BC14" s="321"/>
      <c r="BD14" s="322">
        <f t="shared" ca="1" si="177"/>
        <v>1.1485287660846963</v>
      </c>
      <c r="BE14" s="322">
        <f ca="1">IFERROR(BD14*$BS$5,"")</f>
        <v>102.37042696759863</v>
      </c>
      <c r="BF14" s="322" t="str">
        <f t="shared" ca="1" si="175"/>
        <v/>
      </c>
      <c r="BG14" s="323" t="str">
        <f t="shared" ca="1" si="176"/>
        <v/>
      </c>
      <c r="BH14" s="466"/>
      <c r="BI14" s="532" t="str">
        <f t="shared" ca="1" si="166"/>
        <v/>
      </c>
      <c r="BJ14" s="557" t="str">
        <f t="shared" ca="1" si="2"/>
        <v/>
      </c>
      <c r="BK14" s="557" t="str">
        <f t="shared" ca="1" si="3"/>
        <v/>
      </c>
      <c r="BL14" s="557" t="str">
        <f t="shared" ca="1" si="167"/>
        <v/>
      </c>
      <c r="BM14" s="557" t="str">
        <f t="shared" ca="1" si="4"/>
        <v/>
      </c>
      <c r="BN14" s="557" t="str">
        <f t="shared" ca="1" si="5"/>
        <v/>
      </c>
      <c r="BO14" s="324"/>
      <c r="BP14" s="314">
        <f t="shared" si="6"/>
        <v>0</v>
      </c>
      <c r="BQ14" s="325" t="str">
        <f t="shared" ca="1" si="172"/>
        <v/>
      </c>
      <c r="BR14" s="326" t="str">
        <f t="shared" ca="1" si="173"/>
        <v/>
      </c>
      <c r="BS14" s="326" t="str">
        <f t="shared" ca="1" si="174"/>
        <v/>
      </c>
      <c r="BT14" s="326" t="str">
        <f t="array" aca="1" ref="BT14" ca="1">IFERROR(AVERAGE(IF(('1. Database - raw'!AW$7:AY$494&gt;0)*('1. Database - raw'!$AD$7:$AD$494=$A14)*('1. Database - raw'!$AP$7:$AP$494&lt;&gt;Dropdown!$AM$11)*(INDIRECT($Q14,TRUE)=$O14),'1. Database - raw'!AW$7:AY$494)),"")</f>
        <v/>
      </c>
      <c r="BU14" s="327" t="str">
        <f t="array" aca="1" ref="BU14" ca="1">IFERROR(_xlfn.STDEV.S(IF(('1. Database - raw'!AW$7:AY$494&gt;0)*('1. Database - raw'!$AD$7:$AD$494=$A14)*('1. Database - raw'!$AP$7:$AP$494&lt;&gt;Dropdown!$AM$11)*(INDIRECT($Q14,TRUE)=$O14),'1. Database - raw'!AW$7:AY$494)),"")</f>
        <v/>
      </c>
      <c r="BV14" s="328" t="str">
        <f t="array" aca="1" ref="BV14" ca="1">IFERROR(IF(COUNT(IF(('1. Database - raw'!AW$7:AY$494&gt;0)*('1. Database - raw'!$AD$7:$AD$494=$A14)*('1. Database - raw'!$AP$7:$AP$494&lt;&gt;Dropdown!$AM$11)*(INDIRECT($Q14,TRUE)=$O14),'1. Database - raw'!AW$7:AY$494))&gt;0,COUNT(IF(('1. Database - raw'!AW$7:AY$494&gt;0)*('1. Database - raw'!$AD$7:$AD$494=$A14)*('1. Database - raw'!$AP$7:$AP$494&lt;&gt;Dropdown!$AM$11)*(INDIRECT($Q14,TRUE)=$O14),'1. Database - raw'!AW$7:AY$494)),""),"")</f>
        <v/>
      </c>
      <c r="BW14" s="325" t="str">
        <f t="shared" ca="1" si="7"/>
        <v/>
      </c>
      <c r="BX14" s="326" t="str">
        <f t="shared" ca="1" si="8"/>
        <v/>
      </c>
      <c r="BY14" s="326" t="str">
        <f t="shared" ca="1" si="9"/>
        <v/>
      </c>
      <c r="BZ14" s="326" t="str">
        <f t="array" aca="1" ref="BZ14" ca="1">IFERROR(AVERAGE(IF(('1. Database - raw'!BC$7:BE$494&gt;0)*('1. Database - raw'!$AD$7:$AD$494=$A14)*('1. Database - raw'!$AP$7:$AP$494&lt;&gt;Dropdown!$AM$11)*(INDIRECT($Q14,TRUE)=$O14),'1. Database - raw'!BC$7:BE$494)),"")</f>
        <v/>
      </c>
      <c r="CA14" s="327" t="str">
        <f t="array" aca="1" ref="CA14" ca="1">IFERROR(_xlfn.STDEV.S(IF(('1. Database - raw'!BC$7:BE$494&gt;0)*('1. Database - raw'!$AD$7:$AD$494=$A14)*('1. Database - raw'!$AP$7:$AP$494&lt;&gt;Dropdown!$AM$11)*(INDIRECT($Q14,TRUE)=$O14),'1. Database - raw'!BC$7:BE$494)),"")</f>
        <v/>
      </c>
      <c r="CB14" s="328" t="str">
        <f t="array" aca="1" ref="CB14" ca="1">IFERROR(IF(COUNT(IF(('1. Database - raw'!BC$7:BE$494&gt;0)*('1. Database - raw'!$AD$7:$AD$494=$A14)*('1. Database - raw'!$AP$7:$AP$494&lt;&gt;Dropdown!$AM$11)*(INDIRECT($Q14,TRUE)=$O14),'1. Database - raw'!BC$7:BE$494))&gt;0,COUNT(IF(('1. Database - raw'!BC$7:BE$494&gt;0)*('1. Database - raw'!$AD$7:$AD$494=$A14)*('1. Database - raw'!$AP$7:$AP$494&lt;&gt;Dropdown!$AM$11)*(INDIRECT($Q14,TRUE)=$O14),'1. Database - raw'!BC$7:BE$494)),""),"")</f>
        <v/>
      </c>
      <c r="CC14" s="329" t="str">
        <f t="shared" ca="1" si="10"/>
        <v/>
      </c>
      <c r="CD14" s="330" t="str">
        <f t="shared" ca="1" si="11"/>
        <v/>
      </c>
      <c r="CE14" s="330" t="str">
        <f t="shared" ca="1" si="12"/>
        <v/>
      </c>
      <c r="CF14" s="330" t="str">
        <f t="array" aca="1" ref="CF14" ca="1">IFERROR(AVERAGE(IF(('1. Database - raw'!BI$7:BK$494&gt;0)*('1. Database - raw'!$AD$7:$AD$494=$A14)*('1. Database - raw'!$AP$7:$AP$494&lt;&gt;Dropdown!$AM$11)*(INDIRECT($Q14,TRUE)=$O14),'1. Database - raw'!BI$7:BK$494)),"")</f>
        <v/>
      </c>
      <c r="CG14" s="331" t="str">
        <f t="array" aca="1" ref="CG14" ca="1">IFERROR(_xlfn.STDEV.S(IF(('1. Database - raw'!BI$7:BK$494&gt;0)*('1. Database - raw'!$AD$7:$AD$494=$A14)*('1. Database - raw'!$AP$7:$AP$494&lt;&gt;Dropdown!$AM$11)*(INDIRECT($Q14,TRUE)=$O14),'1. Database - raw'!BI$7:BK$494)),"")</f>
        <v/>
      </c>
      <c r="CH14" s="328" t="str">
        <f t="array" aca="1" ref="CH14" ca="1">IFERROR(IF(COUNT(IF(('1. Database - raw'!BI$7:BK$494&gt;0)*('1. Database - raw'!$AD$7:$AD$494=$A14)*('1. Database - raw'!$AP$7:$AP$494&lt;&gt;Dropdown!$AM$11)*(INDIRECT($Q14,TRUE)=$O14),'1. Database - raw'!BI$7:BK$494))&gt;0,COUNT(IF(('1. Database - raw'!BI$7:BK$494&gt;0)*('1. Database - raw'!$AD$7:$AD$494=$A14)*('1. Database - raw'!$AP$7:$AP$494&lt;&gt;Dropdown!$AM$11)*(INDIRECT($Q14,TRUE)=$O14),'1. Database - raw'!BI$7:BK$494)),""),"")</f>
        <v/>
      </c>
      <c r="CI14" s="325" t="str">
        <f t="shared" ca="1" si="13"/>
        <v/>
      </c>
      <c r="CJ14" s="326" t="str">
        <f t="shared" ca="1" si="14"/>
        <v/>
      </c>
      <c r="CK14" s="326" t="str">
        <f t="shared" ca="1" si="15"/>
        <v/>
      </c>
      <c r="CL14" s="326" t="str">
        <f t="array" aca="1" ref="CL14" ca="1">IFERROR(AVERAGE(IF(('1. Database - raw'!BO$7:BQ$494&gt;0)*('1. Database - raw'!$AD$7:$AD$494=$A14)*(INDIRECT($Q14,TRUE)=$O14),'1. Database - raw'!BO$7:BQ$494)),"")</f>
        <v/>
      </c>
      <c r="CM14" s="327" t="str">
        <f t="array" aca="1" ref="CM14" ca="1">IFERROR(_xlfn.STDEV.S(IF(('1. Database - raw'!BO$7:BQ$494&gt;0)*('1. Database - raw'!$AD$7:$AD$494=$A14)*(INDIRECT($Q14,TRUE)=$O14),'1. Database - raw'!BO$7:BQ$494)),"")</f>
        <v/>
      </c>
      <c r="CN14" s="328" t="str">
        <f t="array" aca="1" ref="CN14" ca="1">IFERROR(IF(COUNT(IF(('1. Database - raw'!BO$7:BQ$494&gt;0)*('1. Database - raw'!$AD$7:$AD$494=$A14)*(INDIRECT($Q14,TRUE)=$O14),'1. Database - raw'!BO$7:BQ$494))&gt;0,COUNT(IF(('1. Database - raw'!BO$7:BQ$494&gt;0)*('1. Database - raw'!$AD$7:$AD$494=$A14)*(INDIRECT($Q14,TRUE)=$O14),'1. Database - raw'!BO$7:BQ$494)),""),"")</f>
        <v/>
      </c>
      <c r="CO14" s="325" t="str">
        <f t="shared" ca="1" si="16"/>
        <v/>
      </c>
      <c r="CP14" s="326" t="str">
        <f t="shared" ca="1" si="17"/>
        <v/>
      </c>
      <c r="CQ14" s="326" t="str">
        <f t="shared" ca="1" si="18"/>
        <v/>
      </c>
      <c r="CR14" s="326" t="str">
        <f t="array" aca="1" ref="CR14" ca="1">IFERROR(AVERAGE(IF(('1. Database - raw'!BU$7:BW$494&gt;0)*('1. Database - raw'!$AD$7:$AD$494=$A14)*(INDIRECT($Q14,TRUE)=$O14),'1. Database - raw'!BU$7:BW$494)),"")</f>
        <v/>
      </c>
      <c r="CS14" s="327" t="str">
        <f t="array" aca="1" ref="CS14" ca="1">IFERROR(_xlfn.STDEV.S(IF(('1. Database - raw'!BU$7:BW$494&gt;0)*('1. Database - raw'!$AD$7:$AD$494=$A14)*(INDIRECT($Q14,TRUE)=$O14),'1. Database - raw'!BU$7:BW$494)),"")</f>
        <v/>
      </c>
      <c r="CT14" s="328" t="str">
        <f t="array" aca="1" ref="CT14" ca="1">IFERROR(IF(COUNT(IF(('1. Database - raw'!BU$7:BW$494&gt;0)*('1. Database - raw'!$AD$7:$AD$494=$A14)*(INDIRECT($Q14,TRUE)=$O14),'1. Database - raw'!BU$7:BW$494))&gt;0,COUNT(IF(('1. Database - raw'!BU$7:BW$494&gt;0)*('1. Database - raw'!$AD$7:$AD$494=$A14)*(INDIRECT($Q14,TRUE)=$O14),'1. Database - raw'!BU$7:BW$494)),""),"")</f>
        <v/>
      </c>
      <c r="CU14" s="325" t="str">
        <f t="shared" ca="1" si="19"/>
        <v/>
      </c>
      <c r="CV14" s="326" t="str">
        <f t="shared" ca="1" si="20"/>
        <v/>
      </c>
      <c r="CW14" s="326" t="str">
        <f t="shared" ca="1" si="21"/>
        <v/>
      </c>
      <c r="CX14" s="326" t="str">
        <f t="array" aca="1" ref="CX14" ca="1">IFERROR(AVERAGE(IF(('1. Database - raw'!CA$7:CC$494&gt;0)*('1. Database - raw'!$AD$7:$AD$494=$A14)*(INDIRECT($Q14,TRUE)=$O14),'1. Database - raw'!CA$7:CC$494)),"")</f>
        <v/>
      </c>
      <c r="CY14" s="327" t="str">
        <f t="array" aca="1" ref="CY14" ca="1">IFERROR(_xlfn.STDEV.S(IF(('1. Database - raw'!CA$7:CC$494&gt;0)*('1. Database - raw'!$AD$7:$AD$494=$A14)*(INDIRECT($Q14,TRUE)=$O14),'1. Database - raw'!CA$7:CC$494)),"")</f>
        <v/>
      </c>
      <c r="CZ14" s="328" t="str">
        <f t="array" aca="1" ref="CZ14" ca="1">IFERROR(IF(COUNT(IF(('1. Database - raw'!CA$7:CC$494&gt;0)*('1. Database - raw'!$AD$7:$AD$494=$A14)*(INDIRECT($Q14,TRUE)=$O14),'1. Database - raw'!CA$7:CC$494))&gt;0,COUNT(IF(('1. Database - raw'!CA$7:CC$494&gt;0)*('1. Database - raw'!$AD$7:$AD$494=$A14)*(INDIRECT($Q14,TRUE)=$O14),'1. Database - raw'!CA$7:CC$494)),""),"")</f>
        <v/>
      </c>
      <c r="DA14" s="325" t="str">
        <f t="shared" ca="1" si="22"/>
        <v/>
      </c>
      <c r="DB14" s="326" t="str">
        <f t="shared" ca="1" si="23"/>
        <v/>
      </c>
      <c r="DC14" s="326" t="str">
        <f t="shared" ca="1" si="24"/>
        <v/>
      </c>
      <c r="DD14" s="326" t="str">
        <f t="array" aca="1" ref="DD14" ca="1">IFERROR(AVERAGE(IF(('1. Database - raw'!CG$7:CI$494&gt;0)*('1. Database - raw'!$AD$7:$AD$494=$A14)*(INDIRECT($Q14,TRUE)=$O14),'1. Database - raw'!CG$7:CI$494)),"")</f>
        <v/>
      </c>
      <c r="DE14" s="327" t="str">
        <f t="array" aca="1" ref="DE14" ca="1">IFERROR(_xlfn.STDEV.S(IF(('1. Database - raw'!CG$7:CI$494&gt;0)*('1. Database - raw'!$AD$7:$AD$494=$A14)*(INDIRECT($Q14,TRUE)=$O14),'1. Database - raw'!CG$7:CI$494)),"")</f>
        <v/>
      </c>
      <c r="DF14" s="328" t="str">
        <f t="array" aca="1" ref="DF14" ca="1">IFERROR(IF(COUNT(IF(('1. Database - raw'!CG$7:CI$494&gt;0)*('1. Database - raw'!$AD$7:$AD$494=$A14)*(INDIRECT($Q14,TRUE)=$O14),'1. Database - raw'!CG$7:CI$494))&gt;0,COUNT(IF(('1. Database - raw'!CG$7:CI$494&gt;0)*('1. Database - raw'!$AD$7:$AD$494=$A14)*(INDIRECT($Q14,TRUE)=$O14),'1. Database - raw'!CG$7:CI$494)),""),"")</f>
        <v/>
      </c>
      <c r="DG14" s="325" t="str">
        <f t="shared" ca="1" si="25"/>
        <v/>
      </c>
      <c r="DH14" s="326" t="str">
        <f t="shared" ca="1" si="26"/>
        <v/>
      </c>
      <c r="DI14" s="326" t="str">
        <f t="shared" ca="1" si="27"/>
        <v/>
      </c>
      <c r="DJ14" s="326" t="str">
        <f t="array" aca="1" ref="DJ14" ca="1">IFERROR(AVERAGE(IF(('1. Database - raw'!CM$7:CO$494&gt;0)*('1. Database - raw'!$AD$7:$AD$494=$A14)*(INDIRECT($Q14,TRUE)=$O14),'1. Database - raw'!CM$7:CO$494)),"")</f>
        <v/>
      </c>
      <c r="DK14" s="327" t="str">
        <f t="array" aca="1" ref="DK14" ca="1">IFERROR(_xlfn.STDEV.S(IF(('1. Database - raw'!CM$7:CO$494&gt;0)*('1. Database - raw'!$AD$7:$AD$494=$A14)*(INDIRECT($Q14,TRUE)=$O14),'1. Database - raw'!CM$7:CO$494)),"")</f>
        <v/>
      </c>
      <c r="DL14" s="328" t="str">
        <f t="array" aca="1" ref="DL14" ca="1">IFERROR(IF(COUNT(IF(('1. Database - raw'!CM$7:CO$494&gt;0)*('1. Database - raw'!$AD$7:$AD$494=$A14)*(INDIRECT($Q14,TRUE)=$O14),'1. Database - raw'!CM$7:CO$494))&gt;0,COUNT(IF(('1. Database - raw'!CM$7:CO$494&gt;0)*('1. Database - raw'!$AD$7:$AD$494=$A14)*(INDIRECT($Q14,TRUE)=$O14),'1. Database - raw'!CM$7:CO$494)),""),"")</f>
        <v/>
      </c>
      <c r="DM14" s="325" t="str">
        <f t="shared" ca="1" si="28"/>
        <v/>
      </c>
      <c r="DN14" s="326" t="str">
        <f t="shared" ca="1" si="29"/>
        <v/>
      </c>
      <c r="DO14" s="326" t="str">
        <f t="shared" ca="1" si="30"/>
        <v/>
      </c>
      <c r="DP14" s="326" t="str">
        <f t="array" aca="1" ref="DP14" ca="1">IFERROR(AVERAGE(IF(('1. Database - raw'!CS$7:CU$494&gt;0)*('1. Database - raw'!$AD$7:$AD$494=$A14)*(INDIRECT($Q14,TRUE)=$O14),'1. Database - raw'!CS$7:CU$494)),"")</f>
        <v/>
      </c>
      <c r="DQ14" s="327" t="str">
        <f t="array" aca="1" ref="DQ14" ca="1">IFERROR(_xlfn.STDEV.S(IF(('1. Database - raw'!CS$7:CU$494&gt;0)*('1. Database - raw'!$AD$7:$AD$494=$A14)*(INDIRECT($Q14,TRUE)=$O14),'1. Database - raw'!CS$7:CU$494)),"")</f>
        <v/>
      </c>
      <c r="DR14" s="328" t="str">
        <f t="array" aca="1" ref="DR14" ca="1">IFERROR(IF(COUNT(IF(('1. Database - raw'!CS$7:CU$494&gt;0)*('1. Database - raw'!$AD$7:$AD$494=$A14)*(INDIRECT($Q14,TRUE)=$O14),'1. Database - raw'!CS$7:CU$494))&gt;0,COUNT(IF(('1. Database - raw'!CS$7:CU$494&gt;0)*('1. Database - raw'!$AD$7:$AD$494=$A14)*(INDIRECT($Q14,TRUE)=$O14),'1. Database - raw'!CS$7:CU$494)),""),"")</f>
        <v/>
      </c>
      <c r="DS14" s="325" t="str">
        <f t="shared" ca="1" si="31"/>
        <v/>
      </c>
      <c r="DT14" s="326" t="str">
        <f t="shared" ca="1" si="32"/>
        <v/>
      </c>
      <c r="DU14" s="326" t="str">
        <f t="shared" ca="1" si="33"/>
        <v/>
      </c>
      <c r="DV14" s="326" t="str">
        <f t="array" aca="1" ref="DV14" ca="1">IFERROR(AVERAGE(IF(('1. Database - raw'!CY$7:DA$494&gt;0)*('1. Database - raw'!$AD$7:$AD$494=$A14)*(INDIRECT($Q14,TRUE)=$O14),'1. Database - raw'!CY$7:DA$494)),"")</f>
        <v/>
      </c>
      <c r="DW14" s="327" t="str">
        <f t="array" aca="1" ref="DW14" ca="1">IFERROR(_xlfn.STDEV.S(IF(('1. Database - raw'!CY$7:DA$494&gt;0)*('1. Database - raw'!$AD$7:$AD$494=$A14)*(INDIRECT($Q14,TRUE)=$O14),'1. Database - raw'!CY$7:DA$494)),"")</f>
        <v/>
      </c>
      <c r="DX14" s="328" t="str">
        <f t="array" aca="1" ref="DX14" ca="1">IFERROR(IF(COUNT(IF(('1. Database - raw'!CY$7:DA$494&gt;0)*('1. Database - raw'!$AD$7:$AD$494=$A14)*(INDIRECT($Q14,TRUE)=$O14),'1. Database - raw'!CY$7:DA$494))&gt;0,COUNT(IF(('1. Database - raw'!CY$7:DA$494&gt;0)*('1. Database - raw'!$AD$7:$AD$494=$A14)*(INDIRECT($Q14,TRUE)=$O14),'1. Database - raw'!CY$7:DA$494)),""),"")</f>
        <v/>
      </c>
      <c r="DY14" s="325" t="str">
        <f t="shared" ca="1" si="34"/>
        <v/>
      </c>
      <c r="DZ14" s="326" t="str">
        <f t="shared" ca="1" si="35"/>
        <v/>
      </c>
      <c r="EA14" s="326" t="str">
        <f t="shared" ca="1" si="36"/>
        <v/>
      </c>
      <c r="EB14" s="326" t="str">
        <f t="array" aca="1" ref="EB14" ca="1">IFERROR(AVERAGE(IF(('1. Database - raw'!DE$7:DG$494&gt;0)*('1. Database - raw'!$AD$7:$AD$494=$A14)*(INDIRECT($Q14,TRUE)=$O14),'1. Database - raw'!DE$7:DG$494)),"")</f>
        <v/>
      </c>
      <c r="EC14" s="327" t="str">
        <f t="array" aca="1" ref="EC14" ca="1">IFERROR(_xlfn.STDEV.S(IF(('1. Database - raw'!DE$7:DG$494&gt;0)*('1. Database - raw'!$AD$7:$AD$494=$A14)*(INDIRECT($Q14,TRUE)=$O14),'1. Database - raw'!DE$7:DG$494)),"")</f>
        <v/>
      </c>
      <c r="ED14" s="328" t="str">
        <f t="array" aca="1" ref="ED14" ca="1">IFERROR(IF(COUNT(IF(('1. Database - raw'!DE$7:DG$494&gt;0)*('1. Database - raw'!$AD$7:$AD$494=$A14)*(INDIRECT($Q14,TRUE)=$O14),'1. Database - raw'!DE$7:DG$494))&gt;0,COUNT(IF(('1. Database - raw'!DE$7:DG$494&gt;0)*('1. Database - raw'!$AD$7:$AD$494=$A14)*(INDIRECT($Q14,TRUE)=$O14),'1. Database - raw'!DE$7:DG$494)),""),"")</f>
        <v/>
      </c>
      <c r="EE14" s="329" t="str">
        <f t="shared" ca="1" si="37"/>
        <v/>
      </c>
      <c r="EF14" s="330" t="str">
        <f t="shared" ca="1" si="38"/>
        <v/>
      </c>
      <c r="EG14" s="330" t="str">
        <f t="shared" ca="1" si="39"/>
        <v/>
      </c>
      <c r="EH14" s="330" t="str">
        <f t="array" aca="1" ref="EH14" ca="1">IFERROR(AVERAGE(IF(('1. Database - raw'!DK$7:DM$494&gt;0)*('1. Database - raw'!$AD$7:$AD$494=$A14)*(INDIRECT($Q14,TRUE)=$O14),'1. Database - raw'!DK$7:DM$494)),"")</f>
        <v/>
      </c>
      <c r="EI14" s="331" t="str">
        <f t="array" aca="1" ref="EI14" ca="1">IFERROR(_xlfn.STDEV.S(IF(('1. Database - raw'!DK$7:DM$494&gt;0)*('1. Database - raw'!$AD$7:$AD$494=$A14)*(INDIRECT($Q14,TRUE)=$O14),'1. Database - raw'!DK$7:DM$494)),"")</f>
        <v/>
      </c>
      <c r="EJ14" s="328" t="str">
        <f t="array" aca="1" ref="EJ14" ca="1">IFERROR(IF(COUNT(IF(('1. Database - raw'!DK$7:DM$494&gt;0)*('1. Database - raw'!$AD$7:$AD$494=$A14)*(INDIRECT($Q14,TRUE)=$O14),'1. Database - raw'!DK$7:DM$494))&gt;0,COUNT(IF(('1. Database - raw'!DK$7:DM$494&gt;0)*('1. Database - raw'!$AD$7:$AD$494=$A14)*(INDIRECT($Q14,TRUE)=$O14),'1. Database - raw'!DK$7:DM$494)),""),"")</f>
        <v/>
      </c>
      <c r="EK14" s="325" t="str">
        <f t="shared" ca="1" si="40"/>
        <v/>
      </c>
      <c r="EL14" s="326" t="str">
        <f t="shared" ca="1" si="41"/>
        <v/>
      </c>
      <c r="EM14" s="326" t="str">
        <f t="shared" ca="1" si="42"/>
        <v/>
      </c>
      <c r="EN14" s="326" t="str">
        <f t="array" aca="1" ref="EN14" ca="1">IFERROR(AVERAGE(IF(('1. Database - raw'!DQ$7:DS$494&gt;0)*('1. Database - raw'!$AD$7:$AD$494=$A14)*(INDIRECT($Q14,TRUE)=$O14),'1. Database - raw'!DQ$7:DS$494)),"")</f>
        <v/>
      </c>
      <c r="EO14" s="327" t="str">
        <f t="array" aca="1" ref="EO14" ca="1">IFERROR(_xlfn.STDEV.S(IF(('1. Database - raw'!DQ$7:DS$494&gt;0)*('1. Database - raw'!$AD$7:$AD$494=$A14)*(INDIRECT($Q14,TRUE)=$O14),'1. Database - raw'!DQ$7:DS$494)),"")</f>
        <v/>
      </c>
      <c r="EP14" s="328" t="str">
        <f t="array" aca="1" ref="EP14" ca="1">IFERROR(IF(COUNT(IF(('1. Database - raw'!DQ$7:DS$494&gt;0)*('1. Database - raw'!$AD$7:$AD$494=$A14)*(INDIRECT($Q14,TRUE)=$O14),'1. Database - raw'!DQ$7:DS$494))&gt;0,COUNT(IF(('1. Database - raw'!DQ$7:DS$494&gt;0)*('1. Database - raw'!$AD$7:$AD$494=$A14)*(INDIRECT($Q14,TRUE)=$O14),'1. Database - raw'!DQ$7:DS$494)),""),"")</f>
        <v/>
      </c>
      <c r="EQ14" s="325" t="str">
        <f t="shared" ca="1" si="43"/>
        <v/>
      </c>
      <c r="ER14" s="326" t="str">
        <f t="shared" ca="1" si="44"/>
        <v/>
      </c>
      <c r="ES14" s="326" t="str">
        <f t="shared" ca="1" si="45"/>
        <v/>
      </c>
      <c r="ET14" s="326" t="str">
        <f t="array" aca="1" ref="ET14" ca="1">IFERROR(AVERAGE(IF(('1. Database - raw'!DW$7:DY$494&gt;0)*('1. Database - raw'!$AD$7:$AD$494=$A14)*(INDIRECT($Q14,TRUE)=$O14),'1. Database - raw'!DW$7:DY$494)),"")</f>
        <v/>
      </c>
      <c r="EU14" s="327" t="str">
        <f t="array" aca="1" ref="EU14" ca="1">IFERROR(_xlfn.STDEV.S(IF(('1. Database - raw'!DW$7:DY$494&gt;0)*('1. Database - raw'!$AD$7:$AD$494=$A14)*(INDIRECT($Q14,TRUE)=$O14),'1. Database - raw'!DW$7:DY$494)),"")</f>
        <v/>
      </c>
      <c r="EV14" s="328" t="str">
        <f t="array" aca="1" ref="EV14" ca="1">IFERROR(IF(COUNT(IF(('1. Database - raw'!DW$7:DY$494&gt;0)*('1. Database - raw'!$AD$7:$AD$494=$A14)*(INDIRECT($Q14,TRUE)=$O14),'1. Database - raw'!DW$7:DY$494))&gt;0,COUNT(IF(('1. Database - raw'!DW$7:DY$494&gt;0)*('1. Database - raw'!$AD$7:$AD$494=$A14)*(INDIRECT($Q14,TRUE)=$O14),'1. Database - raw'!DW$7:DY$494)),""),"")</f>
        <v/>
      </c>
      <c r="EW14" s="325" t="str">
        <f t="shared" ca="1" si="46"/>
        <v/>
      </c>
      <c r="EX14" s="326" t="str">
        <f t="shared" ca="1" si="47"/>
        <v/>
      </c>
      <c r="EY14" s="326" t="str">
        <f t="shared" ca="1" si="48"/>
        <v/>
      </c>
      <c r="EZ14" s="326" t="str">
        <f t="array" aca="1" ref="EZ14" ca="1">IFERROR(AVERAGE(IF(('1. Database - raw'!EC$7:EE$494&gt;0)*('1. Database - raw'!$AD$7:$AD$494=$A14)*(INDIRECT($Q14,TRUE)=$O14),'1. Database - raw'!EC$7:EE$494)),"")</f>
        <v/>
      </c>
      <c r="FA14" s="327" t="str">
        <f t="array" aca="1" ref="FA14" ca="1">IFERROR(_xlfn.STDEV.S(IF(('1. Database - raw'!EC$7:EE$494&gt;0)*('1. Database - raw'!$AD$7:$AD$494=$A14)*(INDIRECT($Q14,TRUE)=$O14),'1. Database - raw'!EC$7:EE$494)),"")</f>
        <v/>
      </c>
      <c r="FB14" s="328" t="str">
        <f t="array" aca="1" ref="FB14" ca="1">IFERROR(IF(COUNT(IF(('1. Database - raw'!EC$7:EE$494&gt;0)*('1. Database - raw'!$AD$7:$AD$494=$A14)*(INDIRECT($Q14,TRUE)=$O14),'1. Database - raw'!EC$7:EE$494))&gt;0,COUNT(IF(('1. Database - raw'!EC$7:EE$494&gt;0)*('1. Database - raw'!$AD$7:$AD$494=$A14)*(INDIRECT($Q14,TRUE)=$O14),'1. Database - raw'!EC$7:EE$494)),""),"")</f>
        <v/>
      </c>
      <c r="FC14" s="325" t="str">
        <f t="shared" ca="1" si="49"/>
        <v/>
      </c>
      <c r="FD14" s="326" t="str">
        <f t="shared" ca="1" si="50"/>
        <v/>
      </c>
      <c r="FE14" s="326" t="str">
        <f t="shared" ca="1" si="51"/>
        <v/>
      </c>
      <c r="FF14" s="326" t="str">
        <f t="array" aca="1" ref="FF14" ca="1">IFERROR(AVERAGE(IF(('1. Database - raw'!EI$7:EK$494&gt;0)*('1. Database - raw'!$AD$7:$AD$494=$A14)*(INDIRECT($Q14,TRUE)=$O14),'1. Database - raw'!EI$7:EK$494)),"")</f>
        <v/>
      </c>
      <c r="FG14" s="327" t="str">
        <f t="array" aca="1" ref="FG14" ca="1">IFERROR(_xlfn.STDEV.S(IF(('1. Database - raw'!EI$7:EK$494&gt;0)*('1. Database - raw'!$AD$7:$AD$494=$A14)*(INDIRECT($Q14,TRUE)=$O14),'1. Database - raw'!EI$7:EK$494)),"")</f>
        <v/>
      </c>
      <c r="FH14" s="328" t="str">
        <f t="array" aca="1" ref="FH14" ca="1">IFERROR(IF(COUNT(IF(('1. Database - raw'!EI$7:EK$494&gt;0)*('1. Database - raw'!$AD$7:$AD$494=$A14)*(INDIRECT($Q14,TRUE)=$O14),'1. Database - raw'!EI$7:EK$494))&gt;0,COUNT(IF(('1. Database - raw'!EI$7:EK$494&gt;0)*('1. Database - raw'!$AD$7:$AD$494=$A14)*(INDIRECT($Q14,TRUE)=$O14),'1. Database - raw'!EI$7:EK$494)),""),"")</f>
        <v/>
      </c>
      <c r="FI14" s="325" t="str">
        <f t="shared" ca="1" si="52"/>
        <v/>
      </c>
      <c r="FJ14" s="326" t="str">
        <f t="shared" ca="1" si="53"/>
        <v/>
      </c>
      <c r="FK14" s="326" t="str">
        <f t="shared" ca="1" si="54"/>
        <v/>
      </c>
      <c r="FL14" s="326" t="str">
        <f t="array" aca="1" ref="FL14" ca="1">IFERROR(AVERAGE(IF(('1. Database - raw'!EO$7:EQ$494&gt;0)*('1. Database - raw'!$AD$7:$AD$494=$A14)*(INDIRECT($Q14,TRUE)=$O14),'1. Database - raw'!EO$7:EQ$494)),"")</f>
        <v/>
      </c>
      <c r="FM14" s="327" t="str">
        <f t="array" aca="1" ref="FM14" ca="1">IFERROR(_xlfn.STDEV.S(IF(('1. Database - raw'!EO$7:EQ$494&gt;0)*('1. Database - raw'!$AD$7:$AD$494=$A14)*(INDIRECT($Q14,TRUE)=$O14),'1. Database - raw'!EO$7:EQ$494)),"")</f>
        <v/>
      </c>
      <c r="FN14" s="328" t="str">
        <f t="array" aca="1" ref="FN14" ca="1">IFERROR(IF(COUNT(IF(('1. Database - raw'!EO$7:EQ$494&gt;0)*('1. Database - raw'!$AD$7:$AD$494=$A14)*(INDIRECT($Q14,TRUE)=$O14),'1. Database - raw'!EO$7:EQ$494))&gt;0,COUNT(IF(('1. Database - raw'!EO$7:EQ$494&gt;0)*('1. Database - raw'!$AD$7:$AD$494=$A14)*(INDIRECT($Q14,TRUE)=$O14),'1. Database - raw'!EO$7:EQ$494)),""),"")</f>
        <v/>
      </c>
      <c r="FO14" s="325" t="str">
        <f t="shared" ca="1" si="55"/>
        <v/>
      </c>
      <c r="FP14" s="326" t="str">
        <f t="shared" ca="1" si="56"/>
        <v/>
      </c>
      <c r="FQ14" s="326" t="str">
        <f t="shared" ca="1" si="57"/>
        <v/>
      </c>
      <c r="FR14" s="326" t="str">
        <f t="array" aca="1" ref="FR14" ca="1">IFERROR(AVERAGE(IF(('1. Database - raw'!EU$7:EW$494&gt;0)*('1. Database - raw'!$AD$7:$AD$494=$A14)*(INDIRECT($Q14,TRUE)=$O14),'1. Database - raw'!EU$7:EW$494)),"")</f>
        <v/>
      </c>
      <c r="FS14" s="327" t="str">
        <f t="array" aca="1" ref="FS14" ca="1">IFERROR(_xlfn.STDEV.S(IF(('1. Database - raw'!EU$7:EW$494&gt;0)*('1. Database - raw'!$AD$7:$AD$494=$A14)*(INDIRECT($Q14,TRUE)=$O14),'1. Database - raw'!EU$7:EW$494)),"")</f>
        <v/>
      </c>
      <c r="FT14" s="328" t="str">
        <f t="array" aca="1" ref="FT14" ca="1">IFERROR(IF(COUNT(IF(('1. Database - raw'!EU$7:EW$494&gt;0)*('1. Database - raw'!$AD$7:$AD$494=$A14)*(INDIRECT($Q14,TRUE)=$O14),'1. Database - raw'!EU$7:EW$494))&gt;0,COUNT(IF(('1. Database - raw'!EU$7:EW$494&gt;0)*('1. Database - raw'!$AD$7:$AD$494=$A14)*(INDIRECT($Q14,TRUE)=$O14),'1. Database - raw'!EU$7:EW$494)),""),"")</f>
        <v/>
      </c>
      <c r="FU14" s="325" t="str">
        <f t="shared" ca="1" si="58"/>
        <v/>
      </c>
      <c r="FV14" s="326" t="str">
        <f t="shared" ca="1" si="59"/>
        <v/>
      </c>
      <c r="FW14" s="326" t="str">
        <f t="shared" ca="1" si="60"/>
        <v/>
      </c>
      <c r="FX14" s="326" t="str">
        <f t="array" aca="1" ref="FX14" ca="1">IFERROR(AVERAGE(IF(('1. Database - raw'!FA$7:FC$494&gt;0)*('1. Database - raw'!$AD$7:$AD$494=$A14)*(INDIRECT($Q14,TRUE)=$O14),'1. Database - raw'!FA$7:FC$494)),"")</f>
        <v/>
      </c>
      <c r="FY14" s="327" t="str">
        <f t="array" aca="1" ref="FY14" ca="1">IFERROR(_xlfn.STDEV.S(IF(('1. Database - raw'!FA$7:FC$494&gt;0)*('1. Database - raw'!$AD$7:$AD$494=$A14)*(INDIRECT($Q14,TRUE)=$O14),'1. Database - raw'!FA$7:FC$494)),"")</f>
        <v/>
      </c>
      <c r="FZ14" s="328" t="str">
        <f t="array" aca="1" ref="FZ14" ca="1">IFERROR(IF(COUNT(IF(('1. Database - raw'!FA$7:FC$494&gt;0)*('1. Database - raw'!$AD$7:$AD$494=$A14)*(INDIRECT($Q14,TRUE)=$O14),'1. Database - raw'!FA$7:FC$494))&gt;0,COUNT(IF(('1. Database - raw'!FA$7:FC$494&gt;0)*('1. Database - raw'!$AD$7:$AD$494=$A14)*(INDIRECT($Q14,TRUE)=$O14),'1. Database - raw'!FA$7:FC$494)),""),"")</f>
        <v/>
      </c>
      <c r="GA14" s="325" t="str">
        <f t="shared" ca="1" si="61"/>
        <v/>
      </c>
      <c r="GB14" s="326" t="str">
        <f t="shared" ca="1" si="62"/>
        <v/>
      </c>
      <c r="GC14" s="326" t="str">
        <f t="shared" ca="1" si="63"/>
        <v/>
      </c>
      <c r="GD14" s="326" t="str">
        <f t="array" aca="1" ref="GD14" ca="1">IFERROR(AVERAGE(IF(('1. Database - raw'!FG$7:FI$494&gt;0)*('1. Database - raw'!$AD$7:$AD$494=$A14)*(INDIRECT($Q14,TRUE)=$O14),'1. Database - raw'!FG$7:FI$494)),"")</f>
        <v/>
      </c>
      <c r="GE14" s="327" t="str">
        <f t="array" aca="1" ref="GE14" ca="1">IFERROR(_xlfn.STDEV.S(IF(('1. Database - raw'!FG$7:FI$494&gt;0)*('1. Database - raw'!$AD$7:$AD$494=$A14)*(INDIRECT($Q14,TRUE)=$O14),'1. Database - raw'!FG$7:FI$494)),"")</f>
        <v/>
      </c>
      <c r="GF14" s="328" t="str">
        <f t="array" aca="1" ref="GF14" ca="1">IFERROR(IF(COUNT(IF(('1. Database - raw'!FG$7:FI$494&gt;0)*('1. Database - raw'!$AD$7:$AD$494=$A14)*(INDIRECT($Q14,TRUE)=$O14),'1. Database - raw'!FG$7:FI$494))&gt;0,COUNT(IF(('1. Database - raw'!FG$7:FI$494&gt;0)*('1. Database - raw'!$AD$7:$AD$494=$A14)*(INDIRECT($Q14,TRUE)=$O14),'1. Database - raw'!FG$7:FI$494)),""),"")</f>
        <v/>
      </c>
      <c r="GG14" s="325" t="str">
        <f t="shared" ca="1" si="64"/>
        <v/>
      </c>
      <c r="GH14" s="326" t="str">
        <f t="shared" ca="1" si="65"/>
        <v/>
      </c>
      <c r="GI14" s="326" t="str">
        <f t="shared" ca="1" si="66"/>
        <v/>
      </c>
      <c r="GJ14" s="326" t="str">
        <f t="array" aca="1" ref="GJ14" ca="1">IFERROR(AVERAGE(IF(('1. Database - raw'!FM$7:FO$494&gt;0)*('1. Database - raw'!$AD$7:$AD$494=$A14)*(INDIRECT($Q14,TRUE)=$O14),'1. Database - raw'!FM$7:FO$494)),"")</f>
        <v/>
      </c>
      <c r="GK14" s="327" t="str">
        <f t="array" aca="1" ref="GK14" ca="1">IFERROR(_xlfn.STDEV.S(IF(('1. Database - raw'!FM$7:FO$494&gt;0)*('1. Database - raw'!$AD$7:$AD$494=$A14)*(INDIRECT($Q14,TRUE)=$O14),'1. Database - raw'!FM$7:FO$494)),"")</f>
        <v/>
      </c>
      <c r="GL14" s="328" t="str">
        <f t="array" aca="1" ref="GL14" ca="1">IFERROR(IF(COUNT(IF(('1. Database - raw'!FM$7:FO$494&gt;0)*('1. Database - raw'!$AD$7:$AD$494=$A14)*(INDIRECT($Q14,TRUE)=$O14),'1. Database - raw'!FM$7:FO$494))&gt;0,COUNT(IF(('1. Database - raw'!FM$7:FO$494&gt;0)*('1. Database - raw'!$AD$7:$AD$494=$A14)*(INDIRECT($Q14,TRUE)=$O14),'1. Database - raw'!FM$7:FO$494)),""),"")</f>
        <v/>
      </c>
      <c r="GM14" s="325" t="str">
        <f t="shared" ca="1" si="67"/>
        <v/>
      </c>
      <c r="GN14" s="326" t="str">
        <f t="shared" ca="1" si="68"/>
        <v/>
      </c>
      <c r="GO14" s="326" t="str">
        <f t="shared" ca="1" si="69"/>
        <v/>
      </c>
      <c r="GP14" s="326" t="str">
        <f t="array" aca="1" ref="GP14" ca="1">IFERROR(AVERAGE(IF(('1. Database - raw'!FS$7:FU$494&gt;0)*('1. Database - raw'!$AD$7:$AD$494=$A14)*(INDIRECT($Q14,TRUE)=$O14),'1. Database - raw'!FS$7:FU$494)),"")</f>
        <v/>
      </c>
      <c r="GQ14" s="327" t="str">
        <f t="array" aca="1" ref="GQ14" ca="1">IFERROR(_xlfn.STDEV.S(IF(('1. Database - raw'!FS$7:FU$494&gt;0)*('1. Database - raw'!$AD$7:$AD$494=$A14)*(INDIRECT($Q14,TRUE)=$O14),'1. Database - raw'!FS$7:FU$494)),"")</f>
        <v/>
      </c>
      <c r="GR14" s="328" t="str">
        <f t="array" aca="1" ref="GR14" ca="1">IFERROR(IF(COUNT(IF(('1. Database - raw'!FS$7:FU$494&gt;0)*('1. Database - raw'!$AD$7:$AD$494=$A14)*(INDIRECT($Q14,TRUE)=$O14),'1. Database - raw'!FS$7:FU$494))&gt;0,COUNT(IF(('1. Database - raw'!FS$7:FU$494&gt;0)*('1. Database - raw'!$AD$7:$AD$494=$A14)*(INDIRECT($Q14,TRUE)=$O14),'1. Database - raw'!FS$7:FU$494)),""),"")</f>
        <v/>
      </c>
      <c r="GS14" s="325" t="str">
        <f t="shared" ca="1" si="70"/>
        <v/>
      </c>
      <c r="GT14" s="326" t="str">
        <f t="shared" ca="1" si="71"/>
        <v/>
      </c>
      <c r="GU14" s="326" t="str">
        <f t="shared" ca="1" si="72"/>
        <v/>
      </c>
      <c r="GV14" s="326" t="str">
        <f t="array" aca="1" ref="GV14" ca="1">IFERROR(AVERAGE(IF(('1. Database - raw'!FY$7:GA$494&gt;0)*('1. Database - raw'!$AD$7:$AD$494=$A14)*(INDIRECT($Q14,TRUE)=$O14),'1. Database - raw'!FY$7:GA$494)),"")</f>
        <v/>
      </c>
      <c r="GW14" s="327" t="str">
        <f t="array" aca="1" ref="GW14" ca="1">IFERROR(_xlfn.STDEV.S(IF(('1. Database - raw'!FY$7:GA$494&gt;0)*('1. Database - raw'!$AD$7:$AD$494=$A14)*(INDIRECT($Q14,TRUE)=$O14),'1. Database - raw'!FY$7:GA$494)),"")</f>
        <v/>
      </c>
      <c r="GX14" s="328" t="str">
        <f t="array" aca="1" ref="GX14" ca="1">IFERROR(IF(COUNT(IF(('1. Database - raw'!FY$7:GA$494&gt;0)*('1. Database - raw'!$AD$7:$AD$494=$A14)*(INDIRECT($Q14,TRUE)=$O14),'1. Database - raw'!FY$7:GA$494))&gt;0,COUNT(IF(('1. Database - raw'!FY$7:GA$494&gt;0)*('1. Database - raw'!$AD$7:$AD$494=$A14)*(INDIRECT($Q14,TRUE)=$O14),'1. Database - raw'!FY$7:GA$494)),""),"")</f>
        <v/>
      </c>
      <c r="GY14" s="325" t="str">
        <f t="shared" ca="1" si="73"/>
        <v/>
      </c>
      <c r="GZ14" s="326" t="str">
        <f t="shared" ca="1" si="74"/>
        <v/>
      </c>
      <c r="HA14" s="326" t="str">
        <f t="shared" ca="1" si="75"/>
        <v/>
      </c>
      <c r="HB14" s="326" t="str">
        <f t="array" aca="1" ref="HB14" ca="1">IFERROR(AVERAGE(IF(('1. Database - raw'!GE$7:GG$494&gt;0)*('1. Database - raw'!$AD$7:$AD$494=$A14)*(INDIRECT($Q14,TRUE)=$O14),'1. Database - raw'!GE$7:GG$494)),"")</f>
        <v/>
      </c>
      <c r="HC14" s="327" t="str">
        <f t="array" aca="1" ref="HC14" ca="1">IFERROR(_xlfn.STDEV.S(IF(('1. Database - raw'!GE$7:GG$494&gt;0)*('1. Database - raw'!$AD$7:$AD$494=$A14)*(INDIRECT($Q14,TRUE)=$O14),'1. Database - raw'!GE$7:GG$494)),"")</f>
        <v/>
      </c>
      <c r="HD14" s="328" t="str">
        <f t="array" aca="1" ref="HD14" ca="1">IFERROR(IF(COUNT(IF(('1. Database - raw'!GE$7:GG$494&gt;0)*('1. Database - raw'!$AD$7:$AD$494=$A14)*(INDIRECT($Q14,TRUE)=$O14),'1. Database - raw'!GE$7:GG$494))&gt;0,COUNT(IF(('1. Database - raw'!GE$7:GG$494&gt;0)*('1. Database - raw'!$AD$7:$AD$494=$A14)*(INDIRECT($Q14,TRUE)=$O14),'1. Database - raw'!GE$7:GG$494)),""),"")</f>
        <v/>
      </c>
      <c r="HE14" s="325" t="str">
        <f t="shared" ca="1" si="76"/>
        <v/>
      </c>
      <c r="HF14" s="326" t="str">
        <f t="shared" ca="1" si="77"/>
        <v/>
      </c>
      <c r="HG14" s="326" t="str">
        <f t="shared" ca="1" si="78"/>
        <v/>
      </c>
      <c r="HH14" s="326" t="str">
        <f t="array" aca="1" ref="HH14" ca="1">IFERROR(AVERAGE(IF(('1. Database - raw'!GK$7:GM$494&gt;0)*('1. Database - raw'!$AD$7:$AD$494=$A14)*(INDIRECT($Q14,TRUE)=$O14),'1. Database - raw'!GK$7:GM$494)),"")</f>
        <v/>
      </c>
      <c r="HI14" s="327" t="str">
        <f t="array" aca="1" ref="HI14" ca="1">IFERROR(_xlfn.STDEV.S(IF(('1. Database - raw'!GK$7:GM$494&gt;0)*('1. Database - raw'!$AD$7:$AD$494=$A14)*(INDIRECT($Q14,TRUE)=$O14),'1. Database - raw'!GK$7:GM$494)),"")</f>
        <v/>
      </c>
      <c r="HJ14" s="328" t="str">
        <f t="array" aca="1" ref="HJ14" ca="1">IFERROR(IF(COUNT(IF(('1. Database - raw'!GK$7:GM$494&gt;0)*('1. Database - raw'!$AD$7:$AD$494=$A14)*(INDIRECT($Q14,TRUE)=$O14),'1. Database - raw'!GK$7:GM$494))&gt;0,COUNT(IF(('1. Database - raw'!GK$7:GM$494&gt;0)*('1. Database - raw'!$AD$7:$AD$494=$A14)*(INDIRECT($Q14,TRUE)=$O14),'1. Database - raw'!GK$7:GM$494)),""),"")</f>
        <v/>
      </c>
      <c r="HK14" s="325" t="str">
        <f t="shared" ca="1" si="79"/>
        <v/>
      </c>
      <c r="HL14" s="326" t="str">
        <f t="shared" ca="1" si="80"/>
        <v/>
      </c>
      <c r="HM14" s="326" t="str">
        <f t="shared" ca="1" si="81"/>
        <v/>
      </c>
      <c r="HN14" s="326" t="str">
        <f t="array" aca="1" ref="HN14" ca="1">IFERROR(AVERAGE(IF(('1. Database - raw'!GQ$7:GS$494&gt;0)*('1. Database - raw'!$AD$7:$AD$494=$A14)*(INDIRECT($Q14,TRUE)=$O14),'1. Database - raw'!GQ$7:GS$494)),"")</f>
        <v/>
      </c>
      <c r="HO14" s="327" t="str">
        <f t="array" aca="1" ref="HO14" ca="1">IFERROR(_xlfn.STDEV.S(IF(('1. Database - raw'!GQ$7:GS$494&gt;0)*('1. Database - raw'!$AD$7:$AD$494=$A14)*(INDIRECT($Q14,TRUE)=$O14),'1. Database - raw'!GQ$7:GS$494)),"")</f>
        <v/>
      </c>
      <c r="HP14" s="328" t="str">
        <f t="array" aca="1" ref="HP14" ca="1">IFERROR(IF(COUNT(IF(('1. Database - raw'!GQ$7:GS$494&gt;0)*('1. Database - raw'!$AD$7:$AD$494=$A14)*(INDIRECT($Q14,TRUE)=$O14),'1. Database - raw'!GQ$7:GS$494))&gt;0,COUNT(IF(('1. Database - raw'!GQ$7:GS$494&gt;0)*('1. Database - raw'!$AD$7:$AD$494=$A14)*(INDIRECT($Q14,TRUE)=$O14),'1. Database - raw'!GQ$7:GS$494)),""),"")</f>
        <v/>
      </c>
      <c r="HQ14" s="325" t="str">
        <f t="shared" ca="1" si="82"/>
        <v/>
      </c>
      <c r="HR14" s="326" t="str">
        <f t="shared" ca="1" si="83"/>
        <v/>
      </c>
      <c r="HS14" s="326" t="str">
        <f t="shared" ca="1" si="84"/>
        <v/>
      </c>
      <c r="HT14" s="326" t="str">
        <f t="array" aca="1" ref="HT14" ca="1">IFERROR(AVERAGE(IF(('1. Database - raw'!GW$7:GY$494&gt;0)*('1. Database - raw'!$AD$7:$AD$494=$A14)*(INDIRECT($Q14,TRUE)=$O14),'1. Database - raw'!GW$7:GY$494)),"")</f>
        <v/>
      </c>
      <c r="HU14" s="327" t="str">
        <f t="array" aca="1" ref="HU14" ca="1">IFERROR(_xlfn.STDEV.S(IF(('1. Database - raw'!GW$7:GY$494&gt;0)*('1. Database - raw'!$AD$7:$AD$494=$A14)*(INDIRECT($Q14,TRUE)=$O14),'1. Database - raw'!GW$7:GY$494)),"")</f>
        <v/>
      </c>
      <c r="HV14" s="328" t="str">
        <f t="array" aca="1" ref="HV14" ca="1">IFERROR(IF(COUNT(IF(('1. Database - raw'!GW$7:GY$494&gt;0)*('1. Database - raw'!$AD$7:$AD$494=$A14)*(INDIRECT($Q14,TRUE)=$O14),'1. Database - raw'!GW$7:GY$494))&gt;0,COUNT(IF(('1. Database - raw'!GW$7:GY$494&gt;0)*('1. Database - raw'!$AD$7:$AD$494=$A14)*(INDIRECT($Q14,TRUE)=$O14),'1. Database - raw'!GW$7:GY$494)),""),"")</f>
        <v/>
      </c>
      <c r="HW14" s="325" t="str">
        <f t="shared" ca="1" si="85"/>
        <v/>
      </c>
      <c r="HX14" s="326" t="str">
        <f t="shared" ca="1" si="86"/>
        <v/>
      </c>
      <c r="HY14" s="326" t="str">
        <f t="shared" ca="1" si="87"/>
        <v/>
      </c>
      <c r="HZ14" s="326" t="str">
        <f t="array" aca="1" ref="HZ14" ca="1">IFERROR(AVERAGE(IF(('1. Database - raw'!HC$7:HE$494&gt;0)*('1. Database - raw'!$AD$7:$AD$494=$A14)*(INDIRECT($Q14,TRUE)=$O14),'1. Database - raw'!HC$7:HE$494)),"")</f>
        <v/>
      </c>
      <c r="IA14" s="327" t="str">
        <f t="array" aca="1" ref="IA14" ca="1">IFERROR(_xlfn.STDEV.S(IF(('1. Database - raw'!HC$7:HE$494&gt;0)*('1. Database - raw'!$AD$7:$AD$494=$A14)*(INDIRECT($Q14,TRUE)=$O14),'1. Database - raw'!HC$7:HE$494)),"")</f>
        <v/>
      </c>
      <c r="IB14" s="328" t="str">
        <f t="array" aca="1" ref="IB14" ca="1">IFERROR(IF(COUNT(IF(('1. Database - raw'!HC$7:HE$494&gt;0)*('1. Database - raw'!$AD$7:$AD$494=$A14)*(INDIRECT($Q14,TRUE)=$O14),'1. Database - raw'!HC$7:HE$494))&gt;0,COUNT(IF(('1. Database - raw'!HC$7:HE$494&gt;0)*('1. Database - raw'!$AD$7:$AD$494=$A14)*(INDIRECT($Q14,TRUE)=$O14),'1. Database - raw'!HC$7:HE$494)),""),"")</f>
        <v/>
      </c>
      <c r="IC14" s="325" t="str">
        <f t="shared" ca="1" si="88"/>
        <v/>
      </c>
      <c r="ID14" s="326" t="str">
        <f t="shared" ca="1" si="89"/>
        <v/>
      </c>
      <c r="IE14" s="326" t="str">
        <f t="shared" ca="1" si="90"/>
        <v/>
      </c>
      <c r="IF14" s="326" t="str">
        <f t="array" aca="1" ref="IF14" ca="1">IFERROR(AVERAGE(IF(('1. Database - raw'!HI$7:HK$494&gt;0)*('1. Database - raw'!$AD$7:$AD$494=$A14)*(INDIRECT($Q14,TRUE)=$O14),'1. Database - raw'!HI$7:HK$494)),"")</f>
        <v/>
      </c>
      <c r="IG14" s="327" t="str">
        <f t="array" aca="1" ref="IG14" ca="1">IFERROR(_xlfn.STDEV.S(IF(('1. Database - raw'!HI$7:HK$494&gt;0)*('1. Database - raw'!$AD$7:$AD$494=$A14)*(INDIRECT($Q14,TRUE)=$O14),'1. Database - raw'!HI$7:HK$494)),"")</f>
        <v/>
      </c>
      <c r="IH14" s="328" t="str">
        <f t="array" aca="1" ref="IH14" ca="1">IFERROR(IF(COUNT(IF(('1. Database - raw'!HI$7:HK$494&gt;0)*('1. Database - raw'!$AD$7:$AD$494=$A14)*(INDIRECT($Q14,TRUE)=$O14),'1. Database - raw'!HI$7:HK$494))&gt;0,COUNT(IF(('1. Database - raw'!HI$7:HK$494&gt;0)*('1. Database - raw'!$AD$7:$AD$494=$A14)*(INDIRECT($Q14,TRUE)=$O14),'1. Database - raw'!HI$7:HK$494)),""),"")</f>
        <v/>
      </c>
      <c r="II14" s="325" t="str">
        <f t="shared" ca="1" si="91"/>
        <v/>
      </c>
      <c r="IJ14" s="326" t="str">
        <f t="shared" ca="1" si="92"/>
        <v/>
      </c>
      <c r="IK14" s="326" t="str">
        <f t="shared" ca="1" si="93"/>
        <v/>
      </c>
      <c r="IL14" s="326" t="str">
        <f t="array" aca="1" ref="IL14" ca="1">IFERROR(AVERAGE(IF(('1. Database - raw'!HO$7:HQ$494&gt;0)*('1. Database - raw'!$AD$7:$AD$494=$A14)*(INDIRECT($Q14,TRUE)=$O14),'1. Database - raw'!HO$7:HQ$494)),"")</f>
        <v/>
      </c>
      <c r="IM14" s="327" t="str">
        <f t="array" aca="1" ref="IM14" ca="1">IFERROR(_xlfn.STDEV.S(IF(('1. Database - raw'!HO$7:HQ$494&gt;0)*('1. Database - raw'!$AD$7:$AD$494=$A14)*(INDIRECT($Q14,TRUE)=$O14),'1. Database - raw'!HO$7:HQ$494)),"")</f>
        <v/>
      </c>
      <c r="IN14" s="328" t="str">
        <f t="array" aca="1" ref="IN14" ca="1">IFERROR(IF(COUNT(IF(('1. Database - raw'!HO$7:HQ$494&gt;0)*('1. Database - raw'!$AD$7:$AD$494=$A14)*(INDIRECT($Q14,TRUE)=$O14),'1. Database - raw'!HO$7:HQ$494))&gt;0,COUNT(IF(('1. Database - raw'!HO$7:HQ$494&gt;0)*('1. Database - raw'!$AD$7:$AD$494=$A14)*(INDIRECT($Q14,TRUE)=$O14),'1. Database - raw'!HO$7:HQ$494)),""),"")</f>
        <v/>
      </c>
      <c r="IO14" s="325" t="str">
        <f t="shared" ca="1" si="94"/>
        <v/>
      </c>
      <c r="IP14" s="326" t="str">
        <f t="shared" ca="1" si="95"/>
        <v/>
      </c>
      <c r="IQ14" s="326" t="str">
        <f t="shared" ca="1" si="96"/>
        <v/>
      </c>
      <c r="IR14" s="326" t="str">
        <f t="array" aca="1" ref="IR14" ca="1">IFERROR(AVERAGE(IF(('1. Database - raw'!HU$7:HW$494&gt;0)*('1. Database - raw'!$AD$7:$AD$494=$A14)*(INDIRECT($Q14,TRUE)=$O14),'1. Database - raw'!HU$7:HW$494)),"")</f>
        <v/>
      </c>
      <c r="IS14" s="327" t="str">
        <f t="array" aca="1" ref="IS14" ca="1">IFERROR(_xlfn.STDEV.S(IF(('1. Database - raw'!HU$7:HW$494&gt;0)*('1. Database - raw'!$AD$7:$AD$494=$A14)*(INDIRECT($Q14,TRUE)=$O14),'1. Database - raw'!HU$7:HW$494)),"")</f>
        <v/>
      </c>
      <c r="IT14" s="328" t="str">
        <f t="array" aca="1" ref="IT14" ca="1">IFERROR(IF(COUNT(IF(('1. Database - raw'!HU$7:HW$494&gt;0)*('1. Database - raw'!$AD$7:$AD$494=$A14)*(INDIRECT($Q14,TRUE)=$O14),'1. Database - raw'!HU$7:HW$494))&gt;0,COUNT(IF(('1. Database - raw'!HU$7:HW$494&gt;0)*('1. Database - raw'!$AD$7:$AD$494=$A14)*(INDIRECT($Q14,TRUE)=$O14),'1. Database - raw'!HU$7:HW$494)),""),"")</f>
        <v/>
      </c>
      <c r="IU14" s="325" t="str">
        <f t="shared" ca="1" si="97"/>
        <v/>
      </c>
      <c r="IV14" s="326" t="str">
        <f t="shared" ca="1" si="98"/>
        <v/>
      </c>
      <c r="IW14" s="326" t="str">
        <f t="shared" ca="1" si="99"/>
        <v/>
      </c>
      <c r="IX14" s="326" t="str">
        <f t="array" aca="1" ref="IX14" ca="1">IFERROR(AVERAGE(IF(('1. Database - raw'!IA$7:IC$494&gt;0)*('1. Database - raw'!$AD$7:$AD$494=$A14)*(INDIRECT($Q14,TRUE)=$O14),'1. Database - raw'!IA$7:IC$494)),"")</f>
        <v/>
      </c>
      <c r="IY14" s="327" t="str">
        <f t="array" aca="1" ref="IY14" ca="1">IFERROR(_xlfn.STDEV.S(IF(('1. Database - raw'!IA$7:IC$494&gt;0)*('1. Database - raw'!$AD$7:$AD$494=$A14)*(INDIRECT($Q14,TRUE)=$O14),'1. Database - raw'!IA$7:IC$494)),"")</f>
        <v/>
      </c>
      <c r="IZ14" s="328" t="str">
        <f t="array" aca="1" ref="IZ14" ca="1">IFERROR(IF(COUNT(IF(('1. Database - raw'!IA$7:IC$494&gt;0)*('1. Database - raw'!$AD$7:$AD$494=$A14)*(INDIRECT($Q14,TRUE)=$O14),'1. Database - raw'!IA$7:IC$494))&gt;0,COUNT(IF(('1. Database - raw'!IA$7:IC$494&gt;0)*('1. Database - raw'!$AD$7:$AD$494=$A14)*(INDIRECT($Q14,TRUE)=$O14),'1. Database - raw'!IA$7:IC$494)),""),"")</f>
        <v/>
      </c>
      <c r="JA14" s="325" t="str">
        <f t="shared" ca="1" si="100"/>
        <v/>
      </c>
      <c r="JB14" s="326" t="str">
        <f t="shared" ca="1" si="101"/>
        <v/>
      </c>
      <c r="JC14" s="326" t="str">
        <f t="shared" ca="1" si="102"/>
        <v/>
      </c>
      <c r="JD14" s="326" t="str">
        <f t="array" aca="1" ref="JD14" ca="1">IFERROR(AVERAGE(IF(('1. Database - raw'!IG$7:II$494&gt;0)*('1. Database - raw'!$AD$7:$AD$494=$A14)*(INDIRECT($Q14,TRUE)=$O14),'1. Database - raw'!IG$7:II$494)),"")</f>
        <v/>
      </c>
      <c r="JE14" s="327" t="str">
        <f t="array" aca="1" ref="JE14" ca="1">IFERROR(_xlfn.STDEV.S(IF(('1. Database - raw'!IG$7:II$494&gt;0)*('1. Database - raw'!$AD$7:$AD$494=$A14)*(INDIRECT($Q14,TRUE)=$O14),'1. Database - raw'!IG$7:II$494)),"")</f>
        <v/>
      </c>
      <c r="JF14" s="328" t="str">
        <f t="array" aca="1" ref="JF14" ca="1">IFERROR(IF(COUNT(IF(('1. Database - raw'!IG$7:II$494&gt;0)*('1. Database - raw'!$AD$7:$AD$494=$A14)*(INDIRECT($Q14,TRUE)=$O14),'1. Database - raw'!IG$7:II$494))&gt;0,COUNT(IF(('1. Database - raw'!IG$7:II$494&gt;0)*('1. Database - raw'!$AD$7:$AD$494=$A14)*(INDIRECT($Q14,TRUE)=$O14),'1. Database - raw'!IG$7:II$494)),""),"")</f>
        <v/>
      </c>
      <c r="JG14" s="332" t="str">
        <f t="shared" ca="1" si="103"/>
        <v/>
      </c>
      <c r="JH14" s="333" t="str">
        <f t="shared" ca="1" si="104"/>
        <v/>
      </c>
      <c r="JI14" s="333" t="str">
        <f t="shared" ca="1" si="105"/>
        <v/>
      </c>
      <c r="JJ14" s="333" t="str">
        <f t="array" aca="1" ref="JJ14" ca="1">IFERROR(AVERAGE(IF(('1. Database - raw'!IM$7:IO$494&gt;0)*('1. Database - raw'!$AD$7:$AD$494=$A14)*(INDIRECT($Q14,TRUE)=$O14),'1. Database - raw'!IM$7:IO$494)),"")</f>
        <v/>
      </c>
      <c r="JK14" s="334" t="str">
        <f t="array" aca="1" ref="JK14" ca="1">IFERROR(_xlfn.STDEV.S(IF(('1. Database - raw'!IM$7:IO$494&gt;0)*('1. Database - raw'!$AD$7:$AD$494=$A14)*(INDIRECT($Q14,TRUE)=$O14),'1. Database - raw'!IM$7:IO$494)),"")</f>
        <v/>
      </c>
      <c r="JL14" s="328" t="str">
        <f t="array" aca="1" ref="JL14" ca="1">IFERROR(IF(COUNT(IF(('1. Database - raw'!IM$7:IO$494&gt;0)*('1. Database - raw'!$AD$7:$AD$494=$A14)*(INDIRECT($Q14,TRUE)=$O14),'1. Database - raw'!IM$7:IO$494))&gt;0,COUNT(IF(('1. Database - raw'!IM$7:IO$494&gt;0)*('1. Database - raw'!$AD$7:$AD$494=$A14)*(INDIRECT($Q14,TRUE)=$O14),'1. Database - raw'!IM$7:IO$494)),""),"")</f>
        <v/>
      </c>
      <c r="JM14" s="332" t="str">
        <f t="shared" ca="1" si="106"/>
        <v/>
      </c>
      <c r="JN14" s="333" t="str">
        <f t="shared" ca="1" si="107"/>
        <v/>
      </c>
      <c r="JO14" s="333" t="str">
        <f t="shared" ca="1" si="108"/>
        <v/>
      </c>
      <c r="JP14" s="333" t="str">
        <f t="array" aca="1" ref="JP14" ca="1">IFERROR(AVERAGE(IF(('1. Database - raw'!IS$7:IU$494&gt;0)*('1. Database - raw'!$AD$7:$AD$494=$A14)*(INDIRECT($Q14,TRUE)=$O14),'1. Database - raw'!IS$7:IU$494)),"")</f>
        <v/>
      </c>
      <c r="JQ14" s="334" t="str">
        <f t="array" aca="1" ref="JQ14" ca="1">IFERROR(_xlfn.STDEV.S(IF(('1. Database - raw'!IS$7:IU$494&gt;0)*('1. Database - raw'!$AD$7:$AD$494=$A14)*(INDIRECT($Q14,TRUE)=$O14),'1. Database - raw'!IS$7:IU$494)),"")</f>
        <v/>
      </c>
      <c r="JR14" s="328" t="str">
        <f t="array" aca="1" ref="JR14" ca="1">IFERROR(IF(COUNT(IF(('1. Database - raw'!IS$7:IU$494&gt;0)*('1. Database - raw'!$AD$7:$AD$494=$A14)*(INDIRECT($Q14,TRUE)=$O14),'1. Database - raw'!IS$7:IU$494))&gt;0,COUNT(IF(('1. Database - raw'!IS$7:IU$494&gt;0)*('1. Database - raw'!$AD$7:$AD$494=$A14)*(INDIRECT($Q14,TRUE)=$O14),'1. Database - raw'!IS$7:IU$494)),""),"")</f>
        <v/>
      </c>
      <c r="JS14" s="332" t="str">
        <f t="shared" ca="1" si="109"/>
        <v/>
      </c>
      <c r="JT14" s="333" t="str">
        <f t="shared" ca="1" si="110"/>
        <v/>
      </c>
      <c r="JU14" s="333" t="str">
        <f t="shared" ca="1" si="111"/>
        <v/>
      </c>
      <c r="JV14" s="333" t="str">
        <f t="array" aca="1" ref="JV14" ca="1">IFERROR(AVERAGE(IF(('1. Database - raw'!IY$7:JA$494&gt;0)*('1. Database - raw'!$AD$7:$AD$494=$A14)*(INDIRECT($Q14,TRUE)=$O14),'1. Database - raw'!IY$7:JA$494)),"")</f>
        <v/>
      </c>
      <c r="JW14" s="334" t="str">
        <f t="array" aca="1" ref="JW14" ca="1">IFERROR(_xlfn.STDEV.S(IF(('1. Database - raw'!IY$7:JA$494&gt;0)*('1. Database - raw'!$AD$7:$AD$494=$A14)*(INDIRECT($Q14,TRUE)=$O14),'1. Database - raw'!IY$7:JA$494)),"")</f>
        <v/>
      </c>
      <c r="JX14" s="328" t="str">
        <f t="array" aca="1" ref="JX14" ca="1">IFERROR(IF(COUNT(IF(('1. Database - raw'!IY$7:JA$494&gt;0)*('1. Database - raw'!$AD$7:$AD$494=$A14)*(INDIRECT($Q14,TRUE)=$O14),'1. Database - raw'!IY$7:JA$494))&gt;0,COUNT(IF(('1. Database - raw'!IY$7:JA$494&gt;0)*('1. Database - raw'!$AD$7:$AD$494=$A14)*(INDIRECT($Q14,TRUE)=$O14),'1. Database - raw'!IY$7:JA$494)),""),"")</f>
        <v/>
      </c>
      <c r="JY14" s="332" t="str">
        <f t="shared" ca="1" si="112"/>
        <v/>
      </c>
      <c r="JZ14" s="333" t="str">
        <f t="shared" ca="1" si="113"/>
        <v/>
      </c>
      <c r="KA14" s="333" t="str">
        <f t="shared" ca="1" si="114"/>
        <v/>
      </c>
      <c r="KB14" s="333" t="str">
        <f t="array" aca="1" ref="KB14" ca="1">IFERROR(AVERAGE(IF(('1. Database - raw'!JE$7:JG$494&gt;0)*('1. Database - raw'!$AD$7:$AD$494=$A14)*(INDIRECT($Q14,TRUE)=$O14),'1. Database - raw'!JE$7:JG$494)),"")</f>
        <v/>
      </c>
      <c r="KC14" s="334" t="str">
        <f t="array" aca="1" ref="KC14" ca="1">IFERROR(_xlfn.STDEV.S(IF(('1. Database - raw'!JE$7:JG$494&gt;0)*('1. Database - raw'!$AD$7:$AD$494=$A14)*(INDIRECT($Q14,TRUE)=$O14),'1. Database - raw'!JE$7:JG$494)),"")</f>
        <v/>
      </c>
      <c r="KD14" s="328" t="str">
        <f t="array" aca="1" ref="KD14" ca="1">IFERROR(IF(COUNT(IF(('1. Database - raw'!JE$7:JG$494&gt;0)*('1. Database - raw'!$AD$7:$AD$494=$A14)*(INDIRECT($Q14,TRUE)=$O14),'1. Database - raw'!JE$7:JG$494))&gt;0,COUNT(IF(('1. Database - raw'!JE$7:JG$494&gt;0)*('1. Database - raw'!$AD$7:$AD$494=$A14)*(INDIRECT($Q14,TRUE)=$O14),'1. Database - raw'!JE$7:JG$494)),""),"")</f>
        <v/>
      </c>
      <c r="KE14" s="332" t="str">
        <f t="shared" ca="1" si="115"/>
        <v/>
      </c>
      <c r="KF14" s="333" t="str">
        <f t="shared" ca="1" si="116"/>
        <v/>
      </c>
      <c r="KG14" s="333" t="str">
        <f t="shared" ca="1" si="117"/>
        <v/>
      </c>
      <c r="KH14" s="333" t="str">
        <f t="array" aca="1" ref="KH14" ca="1">IFERROR(AVERAGE(IF(('1. Database - raw'!JK$7:JM$494&gt;0)*('1. Database - raw'!$AD$7:$AD$494=$A14)*(INDIRECT($Q14,TRUE)=$O14),'1. Database - raw'!JK$7:JM$494)),"")</f>
        <v/>
      </c>
      <c r="KI14" s="334" t="str">
        <f t="array" aca="1" ref="KI14" ca="1">IFERROR(_xlfn.STDEV.S(IF(('1. Database - raw'!JK$7:JM$494&gt;0)*('1. Database - raw'!$AD$7:$AD$494=$A14)*(INDIRECT($Q14,TRUE)=$O14),'1. Database - raw'!JK$7:JM$494)),"")</f>
        <v/>
      </c>
      <c r="KJ14" s="328" t="str">
        <f t="array" aca="1" ref="KJ14" ca="1">IFERROR(IF(COUNT(IF(('1. Database - raw'!JK$7:JM$494&gt;0)*('1. Database - raw'!$AD$7:$AD$494=$A14)*(INDIRECT($Q14,TRUE)=$O14),'1. Database - raw'!JK$7:JM$494))&gt;0,COUNT(IF(('1. Database - raw'!JK$7:JM$494&gt;0)*('1. Database - raw'!$AD$7:$AD$494=$A14)*(INDIRECT($Q14,TRUE)=$O14),'1. Database - raw'!JK$7:JM$494)),""),"")</f>
        <v/>
      </c>
      <c r="KK14" s="332" t="str">
        <f t="shared" ca="1" si="118"/>
        <v/>
      </c>
      <c r="KL14" s="333" t="str">
        <f t="shared" ca="1" si="119"/>
        <v/>
      </c>
      <c r="KM14" s="333" t="str">
        <f t="shared" ca="1" si="120"/>
        <v/>
      </c>
      <c r="KN14" s="333" t="str">
        <f t="array" aca="1" ref="KN14" ca="1">IFERROR(AVERAGE(IF(('1. Database - raw'!JQ$7:JS$494&gt;0)*('1. Database - raw'!$AD$7:$AD$494=$A14)*(INDIRECT($Q14,TRUE)=$O14),'1. Database - raw'!JQ$7:JS$494)),"")</f>
        <v/>
      </c>
      <c r="KO14" s="334" t="str">
        <f t="array" aca="1" ref="KO14" ca="1">IFERROR(_xlfn.STDEV.S(IF(('1. Database - raw'!JQ$7:JS$494&gt;0)*('1. Database - raw'!$AD$7:$AD$494=$A14)*(INDIRECT($Q14,TRUE)=$O14),'1. Database - raw'!JQ$7:JS$494)),"")</f>
        <v/>
      </c>
      <c r="KP14" s="328" t="str">
        <f t="array" aca="1" ref="KP14" ca="1">IFERROR(IF(COUNT(IF(('1. Database - raw'!JQ$7:JS$494&gt;0)*('1. Database - raw'!$AD$7:$AD$494=$A14)*(INDIRECT($Q14,TRUE)=$O14),'1. Database - raw'!JQ$7:JS$494))&gt;0,COUNT(IF(('1. Database - raw'!JQ$7:JS$494&gt;0)*('1. Database - raw'!$AD$7:$AD$494=$A14)*(INDIRECT($Q14,TRUE)=$O14),'1. Database - raw'!JQ$7:JS$494)),""),"")</f>
        <v/>
      </c>
      <c r="KQ14" s="332" t="str">
        <f t="shared" ca="1" si="121"/>
        <v/>
      </c>
      <c r="KR14" s="333" t="str">
        <f t="shared" ca="1" si="122"/>
        <v/>
      </c>
      <c r="KS14" s="333" t="str">
        <f t="shared" ca="1" si="123"/>
        <v/>
      </c>
      <c r="KT14" s="333" t="str">
        <f t="array" aca="1" ref="KT14" ca="1">IFERROR(AVERAGE(IF(('1. Database - raw'!JW$7:JY$494&gt;0)*('1. Database - raw'!$AD$7:$AD$494=$A14)*(INDIRECT($Q14,TRUE)=$O14),'1. Database - raw'!JW$7:JY$494)),"")</f>
        <v/>
      </c>
      <c r="KU14" s="334" t="str">
        <f t="array" aca="1" ref="KU14" ca="1">IFERROR(_xlfn.STDEV.S(IF(('1. Database - raw'!JW$7:JY$494&gt;0)*('1. Database - raw'!$AD$7:$AD$494=$A14)*(INDIRECT($Q14,TRUE)=$O14),'1. Database - raw'!JW$7:JY$494)),"")</f>
        <v/>
      </c>
      <c r="KV14" s="328" t="str">
        <f t="array" aca="1" ref="KV14" ca="1">IFERROR(IF(COUNT(IF(('1. Database - raw'!JW$7:JY$494&gt;0)*('1. Database - raw'!$AD$7:$AD$494=$A14)*(INDIRECT($Q14,TRUE)=$O14),'1. Database - raw'!JW$7:JY$494))&gt;0,COUNT(IF(('1. Database - raw'!JW$7:JY$494&gt;0)*('1. Database - raw'!$AD$7:$AD$494=$A14)*(INDIRECT($Q14,TRUE)=$O14),'1. Database - raw'!JW$7:JY$494)),""),"")</f>
        <v/>
      </c>
      <c r="KW14" s="332" t="str">
        <f t="shared" ca="1" si="124"/>
        <v/>
      </c>
      <c r="KX14" s="333" t="str">
        <f t="shared" ca="1" si="125"/>
        <v/>
      </c>
      <c r="KY14" s="333" t="str">
        <f t="shared" ca="1" si="126"/>
        <v/>
      </c>
      <c r="KZ14" s="333" t="str">
        <f t="array" aca="1" ref="KZ14" ca="1">IFERROR(AVERAGE(IF(('1. Database - raw'!KC$7:KE$494&gt;0)*('1. Database - raw'!$AD$7:$AD$494=$A14)*(INDIRECT($Q14,TRUE)=$O14),'1. Database - raw'!KC$7:KE$494)),"")</f>
        <v/>
      </c>
      <c r="LA14" s="334" t="str">
        <f t="array" aca="1" ref="LA14" ca="1">IFERROR(_xlfn.STDEV.S(IF(('1. Database - raw'!KC$7:KE$494&gt;0)*('1. Database - raw'!$AD$7:$AD$494=$A14)*(INDIRECT($Q14,TRUE)=$O14),'1. Database - raw'!KC$7:KE$494)),"")</f>
        <v/>
      </c>
      <c r="LB14" s="328" t="str">
        <f t="array" aca="1" ref="LB14" ca="1">IFERROR(IF(COUNT(IF(('1. Database - raw'!KC$7:KE$494&gt;0)*('1. Database - raw'!$AD$7:$AD$494=$A14)*(INDIRECT($Q14,TRUE)=$O14),'1. Database - raw'!KC$7:KE$494))&gt;0,COUNT(IF(('1. Database - raw'!KC$7:KE$494&gt;0)*('1. Database - raw'!$AD$7:$AD$494=$A14)*(INDIRECT($Q14,TRUE)=$O14),'1. Database - raw'!KC$7:KE$494)),""),"")</f>
        <v/>
      </c>
      <c r="LC14" s="332" t="str">
        <f t="shared" ca="1" si="127"/>
        <v/>
      </c>
      <c r="LD14" s="333" t="str">
        <f t="shared" ca="1" si="128"/>
        <v/>
      </c>
      <c r="LE14" s="333" t="str">
        <f t="shared" ca="1" si="129"/>
        <v/>
      </c>
      <c r="LF14" s="333" t="str">
        <f t="array" aca="1" ref="LF14" ca="1">IFERROR(AVERAGE(IF(('1. Database - raw'!KI$7:KK$494&gt;0)*('1. Database - raw'!$AD$7:$AD$494=$A14)*(INDIRECT($Q14,TRUE)=$O14),'1. Database - raw'!KI$7:KK$494)),"")</f>
        <v/>
      </c>
      <c r="LG14" s="334" t="str">
        <f t="array" aca="1" ref="LG14" ca="1">IFERROR(_xlfn.STDEV.S(IF(('1. Database - raw'!KI$7:KK$494&gt;0)*('1. Database - raw'!$AD$7:$AD$494=$A14)*(INDIRECT($Q14,TRUE)=$O14),'1. Database - raw'!KI$7:KK$494)),"")</f>
        <v/>
      </c>
      <c r="LH14" s="328" t="str">
        <f t="array" aca="1" ref="LH14" ca="1">IFERROR(IF(COUNT(IF(('1. Database - raw'!KI$7:KK$494&gt;0)*('1. Database - raw'!$AD$7:$AD$494=$A14)*(INDIRECT($Q14,TRUE)=$O14),'1. Database - raw'!KI$7:KK$494))&gt;0,COUNT(IF(('1. Database - raw'!KI$7:KK$494&gt;0)*('1. Database - raw'!$AD$7:$AD$494=$A14)*(INDIRECT($Q14,TRUE)=$O14),'1. Database - raw'!KI$7:KK$494)),""),"")</f>
        <v/>
      </c>
      <c r="LI14" s="332" t="str">
        <f t="shared" ca="1" si="169"/>
        <v/>
      </c>
      <c r="LJ14" s="333" t="str">
        <f t="shared" ca="1" si="170"/>
        <v/>
      </c>
      <c r="LK14" s="333" t="str">
        <f t="shared" ca="1" si="171"/>
        <v/>
      </c>
      <c r="LL14" s="333" t="str">
        <f t="array" aca="1" ref="LL14" ca="1">IFERROR(AVERAGE(IF(('1. Database - raw'!KO$7:KQ$494&gt;0)*('1. Database - raw'!$AD$7:$AD$494=$A14)*(INDIRECT($Q14,TRUE)=$O14),'1. Database - raw'!KO$7:KQ$494)),"")</f>
        <v/>
      </c>
      <c r="LM14" s="334" t="str">
        <f t="array" aca="1" ref="LM14" ca="1">IFERROR(_xlfn.STDEV.S(IF(('1. Database - raw'!KO$7:KQ$494&gt;0)*('1. Database - raw'!$AD$7:$AD$494=$A14)*(INDIRECT($Q14,TRUE)=$O14),'1. Database - raw'!KO$7:KQ$494)),"")</f>
        <v/>
      </c>
      <c r="LN14" s="328" t="str">
        <f t="array" aca="1" ref="LN14" ca="1">IFERROR(IF(COUNT(IF(('1. Database - raw'!KO$7:KQ$494&gt;0)*('1. Database - raw'!$AD$7:$AD$494=$A14)*(INDIRECT($Q14,TRUE)=$O14),'1. Database - raw'!KO$7:KQ$494))&gt;0,COUNT(IF(('1. Database - raw'!KO$7:KQ$494&gt;0)*('1. Database - raw'!$AD$7:$AD$494=$A14)*(INDIRECT($Q14,TRUE)=$O14),'1. Database - raw'!KO$7:KQ$494)),""),"")</f>
        <v/>
      </c>
      <c r="LO14" s="332" t="str">
        <f t="shared" ca="1" si="130"/>
        <v/>
      </c>
      <c r="LP14" s="333" t="str">
        <f t="shared" ca="1" si="131"/>
        <v/>
      </c>
      <c r="LQ14" s="333" t="str">
        <f t="shared" ca="1" si="132"/>
        <v/>
      </c>
      <c r="LR14" s="333" t="str">
        <f t="array" aca="1" ref="LR14" ca="1">IFERROR(AVERAGE(IF(('1. Database - raw'!KU$7:KW$494&gt;0)*('1. Database - raw'!$AD$7:$AD$494=$A14)*(INDIRECT($Q14,TRUE)=$O14),'1. Database - raw'!KU$7:KW$494)),"")</f>
        <v/>
      </c>
      <c r="LS14" s="334" t="str">
        <f t="array" aca="1" ref="LS14" ca="1">IFERROR(_xlfn.STDEV.S(IF(('1. Database - raw'!KU$7:KW$494&gt;0)*('1. Database - raw'!$AD$7:$AD$494=$A14)*(INDIRECT($Q14,TRUE)=$O14),'1. Database - raw'!KU$7:KW$494)),"")</f>
        <v/>
      </c>
      <c r="LT14" s="328" t="str">
        <f t="array" aca="1" ref="LT14" ca="1">IFERROR(IF(COUNT(IF(('1. Database - raw'!KU$7:KW$494&gt;0)*('1. Database - raw'!$AD$7:$AD$494=$A14)*(INDIRECT($Q14,TRUE)=$O14),'1. Database - raw'!KU$7:KW$494))&gt;0,COUNT(IF(('1. Database - raw'!KU$7:KW$494&gt;0)*('1. Database - raw'!$AD$7:$AD$494=$A14)*(INDIRECT($Q14,TRUE)=$O14),'1. Database - raw'!KU$7:KW$494)),""),"")</f>
        <v/>
      </c>
      <c r="LU14" s="332" t="str">
        <f t="shared" ca="1" si="133"/>
        <v/>
      </c>
      <c r="LV14" s="333" t="str">
        <f t="shared" ca="1" si="134"/>
        <v/>
      </c>
      <c r="LW14" s="333" t="str">
        <f t="shared" ca="1" si="135"/>
        <v/>
      </c>
      <c r="LX14" s="333" t="str">
        <f t="array" aca="1" ref="LX14" ca="1">IFERROR(AVERAGE(IF(('1. Database - raw'!LA$7:LC$494&gt;0)*('1. Database - raw'!$AD$7:$AD$494=$A14)*(INDIRECT($Q14,TRUE)=$O14),'1. Database - raw'!LA$7:LC$494)),"")</f>
        <v/>
      </c>
      <c r="LY14" s="334" t="str">
        <f t="array" aca="1" ref="LY14" ca="1">IFERROR(_xlfn.STDEV.S(IF(('1. Database - raw'!LA$7:LC$494&gt;0)*('1. Database - raw'!$AD$7:$AD$494=$A14)*(INDIRECT($Q14,TRUE)=$O14),'1. Database - raw'!LA$7:LC$494)),"")</f>
        <v/>
      </c>
      <c r="LZ14" s="328" t="str">
        <f t="array" aca="1" ref="LZ14" ca="1">IFERROR(IF(COUNT(IF(('1. Database - raw'!LA$7:LC$494&gt;0)*('1. Database - raw'!$AD$7:$AD$494=$A14)*(INDIRECT($Q14,TRUE)=$O14),'1. Database - raw'!LA$7:LC$494))&gt;0,COUNT(IF(('1. Database - raw'!LA$7:LC$494&gt;0)*('1. Database - raw'!$AD$7:$AD$494=$A14)*(INDIRECT($Q14,TRUE)=$O14),'1. Database - raw'!LA$7:LC$494)),""),"")</f>
        <v/>
      </c>
      <c r="MA14" s="332" t="str">
        <f t="shared" ca="1" si="136"/>
        <v/>
      </c>
      <c r="MB14" s="333" t="str">
        <f t="shared" ca="1" si="137"/>
        <v/>
      </c>
      <c r="MC14" s="333" t="str">
        <f t="shared" ca="1" si="138"/>
        <v/>
      </c>
      <c r="MD14" s="333" t="str">
        <f t="array" aca="1" ref="MD14" ca="1">IFERROR(AVERAGE(IF(('1. Database - raw'!LG$7:LI$494&gt;0)*('1. Database - raw'!$AD$7:$AD$494=$A14)*(INDIRECT($Q14,TRUE)=$O14),'1. Database - raw'!LG$7:LI$494)),"")</f>
        <v/>
      </c>
      <c r="ME14" s="334" t="str">
        <f t="array" aca="1" ref="ME14" ca="1">IFERROR(_xlfn.STDEV.S(IF(('1. Database - raw'!LG$7:LI$494&gt;0)*('1. Database - raw'!$AD$7:$AD$494=$A14)*(INDIRECT($Q14,TRUE)=$O14),'1. Database - raw'!LG$7:LI$494)),"")</f>
        <v/>
      </c>
      <c r="MF14" s="328" t="str">
        <f t="array" aca="1" ref="MF14" ca="1">IFERROR(IF(COUNT(IF(('1. Database - raw'!LG$7:LI$494&gt;0)*('1. Database - raw'!$AD$7:$AD$494=$A14)*(INDIRECT($Q14,TRUE)=$O14),'1. Database - raw'!LG$7:LI$494))&gt;0,COUNT(IF(('1. Database - raw'!LG$7:LI$494&gt;0)*('1. Database - raw'!$AD$7:$AD$494=$A14)*(INDIRECT($Q14,TRUE)=$O14),'1. Database - raw'!LG$7:LI$494)),""),"")</f>
        <v/>
      </c>
      <c r="MG14" s="332" t="str">
        <f t="shared" ca="1" si="139"/>
        <v/>
      </c>
      <c r="MH14" s="333" t="str">
        <f t="shared" ca="1" si="140"/>
        <v/>
      </c>
      <c r="MI14" s="333" t="str">
        <f t="shared" ca="1" si="141"/>
        <v/>
      </c>
      <c r="MJ14" s="333" t="str">
        <f t="array" aca="1" ref="MJ14" ca="1">IFERROR(AVERAGE(IF(('1. Database - raw'!LM$7:LO$494&gt;0)*('1. Database - raw'!$AD$7:$AD$494=$A14)*(INDIRECT($Q14,TRUE)=$O14),'1. Database - raw'!LM$7:LO$494)),"")</f>
        <v/>
      </c>
      <c r="MK14" s="334" t="str">
        <f t="array" aca="1" ref="MK14" ca="1">IFERROR(_xlfn.STDEV.S(IF(('1. Database - raw'!LM$7:LO$494&gt;0)*('1. Database - raw'!$AD$7:$AD$494=$A14)*(INDIRECT($Q14,TRUE)=$O14),'1. Database - raw'!LM$7:LO$494)),"")</f>
        <v/>
      </c>
      <c r="ML14" s="328" t="str">
        <f t="array" aca="1" ref="ML14" ca="1">IFERROR(IF(COUNT(IF(('1. Database - raw'!LM$7:LO$494&gt;0)*('1. Database - raw'!$AD$7:$AD$494=$A14)*(INDIRECT($Q14,TRUE)=$O14),'1. Database - raw'!LM$7:LO$494))&gt;0,COUNT(IF(('1. Database - raw'!LM$7:LO$494&gt;0)*('1. Database - raw'!$AD$7:$AD$494=$A14)*(INDIRECT($Q14,TRUE)=$O14),'1. Database - raw'!LM$7:LO$494)),""),"")</f>
        <v/>
      </c>
      <c r="MM14" s="332" t="str">
        <f t="shared" ca="1" si="142"/>
        <v/>
      </c>
      <c r="MN14" s="333" t="str">
        <f t="shared" ca="1" si="143"/>
        <v/>
      </c>
      <c r="MO14" s="333" t="str">
        <f t="shared" ca="1" si="144"/>
        <v/>
      </c>
      <c r="MP14" s="333" t="str">
        <f t="array" aca="1" ref="MP14" ca="1">IFERROR(AVERAGE(IF(('1. Database - raw'!LS$7:LU$494&gt;0)*('1. Database - raw'!$AD$7:$AD$494=$A14)*(INDIRECT($Q14,TRUE)=$O14),'1. Database - raw'!LS$7:LU$494)),"")</f>
        <v/>
      </c>
      <c r="MQ14" s="334" t="str">
        <f t="array" aca="1" ref="MQ14" ca="1">IFERROR(_xlfn.STDEV.S(IF(('1. Database - raw'!LS$7:LU$494&gt;0)*('1. Database - raw'!$AD$7:$AD$494=$A14)*(INDIRECT($Q14,TRUE)=$O14),'1. Database - raw'!LS$7:LU$494)),"")</f>
        <v/>
      </c>
      <c r="MR14" s="328" t="str">
        <f t="array" aca="1" ref="MR14" ca="1">IFERROR(IF(COUNT(IF(('1. Database - raw'!LS$7:LU$494&gt;0)*('1. Database - raw'!$AD$7:$AD$494=$A14)*(INDIRECT($Q14,TRUE)=$O14),'1. Database - raw'!LS$7:LU$494))&gt;0,COUNT(IF(('1. Database - raw'!LS$7:LU$494&gt;0)*('1. Database - raw'!$AD$7:$AD$494=$A14)*(INDIRECT($Q14,TRUE)=$O14),'1. Database - raw'!LS$7:LU$494)),""),"")</f>
        <v/>
      </c>
      <c r="MS14" s="332" t="str">
        <f t="shared" ca="1" si="145"/>
        <v/>
      </c>
      <c r="MT14" s="333" t="str">
        <f t="shared" ca="1" si="146"/>
        <v/>
      </c>
      <c r="MU14" s="333" t="str">
        <f t="shared" ca="1" si="147"/>
        <v/>
      </c>
      <c r="MV14" s="333" t="str">
        <f t="array" aca="1" ref="MV14" ca="1">IFERROR(AVERAGE(IF(('1. Database - raw'!LY$7:MA$494&gt;0)*('1. Database - raw'!$AD$7:$AD$494=$A14)*(INDIRECT($Q14,TRUE)=$O14),'1. Database - raw'!LY$7:MA$494)),"")</f>
        <v/>
      </c>
      <c r="MW14" s="334" t="str">
        <f t="array" aca="1" ref="MW14" ca="1">IFERROR(_xlfn.STDEV.S(IF(('1. Database - raw'!LY$7:MA$494&gt;0)*('1. Database - raw'!$AD$7:$AD$494=$A14)*(INDIRECT($Q14,TRUE)=$O14),'1. Database - raw'!LY$7:MA$494)),"")</f>
        <v/>
      </c>
      <c r="MX14" s="328" t="str">
        <f t="array" aca="1" ref="MX14" ca="1">IFERROR(IF(COUNT(IF(('1. Database - raw'!LY$7:MA$494&gt;0)*('1. Database - raw'!$AD$7:$AD$494=$A14)*(INDIRECT($Q14,TRUE)=$O14),'1. Database - raw'!LY$7:MA$494))&gt;0,COUNT(IF(('1. Database - raw'!LY$7:MA$494&gt;0)*('1. Database - raw'!$AD$7:$AD$494=$A14)*(INDIRECT($Q14,TRUE)=$O14),'1. Database - raw'!LY$7:MA$494)),""),"")</f>
        <v/>
      </c>
      <c r="MY14" s="332" t="str">
        <f t="shared" ca="1" si="148"/>
        <v/>
      </c>
      <c r="MZ14" s="333" t="str">
        <f t="shared" ca="1" si="149"/>
        <v/>
      </c>
      <c r="NA14" s="333" t="str">
        <f t="shared" ca="1" si="150"/>
        <v/>
      </c>
      <c r="NB14" s="333" t="str">
        <f t="array" aca="1" ref="NB14" ca="1">IFERROR(AVERAGE(IF(('1. Database - raw'!ME$7:MG$494&gt;0)*('1. Database - raw'!$AD$7:$AD$494=$A14)*(INDIRECT($Q14,TRUE)=$O14),'1. Database - raw'!ME$7:MG$494)),"")</f>
        <v/>
      </c>
      <c r="NC14" s="334" t="str">
        <f t="array" aca="1" ref="NC14" ca="1">IFERROR(_xlfn.STDEV.S(IF(('1. Database - raw'!ME$7:MG$494&gt;0)*('1. Database - raw'!$AD$7:$AD$494=$A14)*(INDIRECT($Q14,TRUE)=$O14),'1. Database - raw'!ME$7:MG$494)),"")</f>
        <v/>
      </c>
      <c r="ND14" s="328" t="str">
        <f t="array" aca="1" ref="ND14" ca="1">IFERROR(IF(COUNT(IF(('1. Database - raw'!ME$7:MG$494&gt;0)*('1. Database - raw'!$AD$7:$AD$494=$A14)*(INDIRECT($Q14,TRUE)=$O14),'1. Database - raw'!ME$7:MG$494))&gt;0,COUNT(IF(('1. Database - raw'!ME$7:MG$494&gt;0)*('1. Database - raw'!$AD$7:$AD$494=$A14)*(INDIRECT($Q14,TRUE)=$O14),'1. Database - raw'!ME$7:MG$494)),""),"")</f>
        <v/>
      </c>
      <c r="NE14" s="332" t="str">
        <f t="shared" ca="1" si="151"/>
        <v/>
      </c>
      <c r="NF14" s="333" t="str">
        <f t="shared" ca="1" si="152"/>
        <v/>
      </c>
      <c r="NG14" s="333" t="str">
        <f t="shared" ca="1" si="153"/>
        <v/>
      </c>
      <c r="NH14" s="333" t="str">
        <f t="array" aca="1" ref="NH14" ca="1">IFERROR(AVERAGE(IF(('1. Database - raw'!MK$7:MM$494&gt;0)*('1. Database - raw'!$AD$7:$AD$494=$A14)*(INDIRECT($Q14,TRUE)=$O14),'1. Database - raw'!MK$7:MM$494)),"")</f>
        <v/>
      </c>
      <c r="NI14" s="334" t="str">
        <f t="array" aca="1" ref="NI14" ca="1">IFERROR(_xlfn.STDEV.S(IF(('1. Database - raw'!MK$7:MM$494&gt;0)*('1. Database - raw'!$AD$7:$AD$494=$A14)*(INDIRECT($Q14,TRUE)=$O14),'1. Database - raw'!MK$7:MM$494)),"")</f>
        <v/>
      </c>
      <c r="NJ14" s="328" t="str">
        <f t="array" aca="1" ref="NJ14" ca="1">IFERROR(IF(COUNT(IF(('1. Database - raw'!MK$7:MM$494&gt;0)*('1. Database - raw'!$AD$7:$AD$494=$A14)*(INDIRECT($Q14,TRUE)=$O14),'1. Database - raw'!MK$7:MM$494))&gt;0,COUNT(IF(('1. Database - raw'!MK$7:MM$494&gt;0)*('1. Database - raw'!$AD$7:$AD$494=$A14)*(INDIRECT($Q14,TRUE)=$O14),'1. Database - raw'!MK$7:MM$494)),""),"")</f>
        <v/>
      </c>
      <c r="NK14" s="332" t="str">
        <f t="shared" ca="1" si="154"/>
        <v/>
      </c>
      <c r="NL14" s="333" t="str">
        <f t="shared" ca="1" si="155"/>
        <v/>
      </c>
      <c r="NM14" s="333" t="str">
        <f t="shared" ca="1" si="156"/>
        <v/>
      </c>
      <c r="NN14" s="333" t="str">
        <f t="array" aca="1" ref="NN14" ca="1">IFERROR(AVERAGE(IF(('1. Database - raw'!MQ$7:MS$494&gt;0)*('1. Database - raw'!$AD$7:$AD$494=$A14)*(INDIRECT($Q14,TRUE)=$O14),'1. Database - raw'!MQ$7:MS$494)),"")</f>
        <v/>
      </c>
      <c r="NO14" s="334" t="str">
        <f t="array" aca="1" ref="NO14" ca="1">IFERROR(_xlfn.STDEV.S(IF(('1. Database - raw'!MQ$7:MS$494&gt;0)*('1. Database - raw'!$AD$7:$AD$494=$A14)*(INDIRECT($Q14,TRUE)=$O14),'1. Database - raw'!MQ$7:MS$494)),"")</f>
        <v/>
      </c>
      <c r="NP14" s="328" t="str">
        <f t="array" aca="1" ref="NP14" ca="1">IFERROR(IF(COUNT(IF(('1. Database - raw'!MQ$7:MS$494&gt;0)*('1. Database - raw'!$AD$7:$AD$494=$A14)*(INDIRECT($Q14,TRUE)=$O14),'1. Database - raw'!MQ$7:MS$494))&gt;0,COUNT(IF(('1. Database - raw'!MQ$7:MS$494&gt;0)*('1. Database - raw'!$AD$7:$AD$494=$A14)*(INDIRECT($Q14,TRUE)=$O14),'1. Database - raw'!MQ$7:MS$494)),""),"")</f>
        <v/>
      </c>
      <c r="NQ14" s="332" t="str">
        <f t="shared" ca="1" si="157"/>
        <v/>
      </c>
      <c r="NR14" s="333" t="str">
        <f t="shared" ca="1" si="158"/>
        <v/>
      </c>
      <c r="NS14" s="333" t="str">
        <f t="shared" ca="1" si="159"/>
        <v/>
      </c>
      <c r="NT14" s="333" t="str">
        <f t="array" aca="1" ref="NT14" ca="1">IFERROR(AVERAGE(IF(('1. Database - raw'!MW$7:MY$494&gt;0)*('1. Database - raw'!$AD$7:$AD$494=$A14)*(INDIRECT($Q14,TRUE)=$O14),'1. Database - raw'!MW$7:MY$494)),"")</f>
        <v/>
      </c>
      <c r="NU14" s="334" t="str">
        <f t="array" aca="1" ref="NU14" ca="1">IFERROR(_xlfn.STDEV.S(IF(('1. Database - raw'!MW$7:MY$494&gt;0)*('1. Database - raw'!$AD$7:$AD$494=$A14)*(INDIRECT($Q14,TRUE)=$O14),'1. Database - raw'!MW$7:MY$494)),"")</f>
        <v/>
      </c>
      <c r="NV14" s="328" t="str">
        <f t="array" aca="1" ref="NV14" ca="1">IFERROR(IF(COUNT(IF(('1. Database - raw'!MW$7:MY$494&gt;0)*('1. Database - raw'!$AD$7:$AD$494=$A14)*(INDIRECT($Q14,TRUE)=$O14),'1. Database - raw'!MW$7:MY$494))&gt;0,COUNT(IF(('1. Database - raw'!MW$7:MY$494&gt;0)*('1. Database - raw'!$AD$7:$AD$494=$A14)*(INDIRECT($Q14,TRUE)=$O14),'1. Database - raw'!MW$7:MY$494)),""),"")</f>
        <v/>
      </c>
      <c r="NW14" s="332" t="str">
        <f t="shared" ca="1" si="160"/>
        <v/>
      </c>
      <c r="NX14" s="333" t="str">
        <f t="shared" ca="1" si="161"/>
        <v/>
      </c>
      <c r="NY14" s="333" t="str">
        <f t="shared" ca="1" si="162"/>
        <v/>
      </c>
      <c r="NZ14" s="333" t="str">
        <f t="array" aca="1" ref="NZ14" ca="1">IFERROR(AVERAGE(IF(('1. Database - raw'!NC$7:NE$494&gt;0)*('1. Database - raw'!$AD$7:$AD$494=$A14)*(INDIRECT($Q14,TRUE)=$O14),'1. Database - raw'!NC$7:NE$494)),"")</f>
        <v/>
      </c>
      <c r="OA14" s="334" t="str">
        <f t="array" aca="1" ref="OA14" ca="1">IFERROR(_xlfn.STDEV.S(IF(('1. Database - raw'!NC$7:NE$494&gt;0)*('1. Database - raw'!$AD$7:$AD$494=$A14)*(INDIRECT($Q14,TRUE)=$O14),'1. Database - raw'!NC$7:NE$494)),"")</f>
        <v/>
      </c>
      <c r="OB14" s="328" t="str">
        <f t="array" aca="1" ref="OB14" ca="1">IFERROR(IF(COUNT(IF(('1. Database - raw'!NC$7:NE$494&gt;0)*('1. Database - raw'!$AD$7:$AD$494=$A14)*(INDIRECT($Q14,TRUE)=$O14),'1. Database - raw'!NC$7:NE$494))&gt;0,COUNT(IF(('1. Database - raw'!NC$7:NE$494&gt;0)*('1. Database - raw'!$AD$7:$AD$494=$A14)*(INDIRECT($Q14,TRUE)=$O14),'1. Database - raw'!NC$7:NE$494)),""),"")</f>
        <v/>
      </c>
      <c r="OC14" s="332" t="str">
        <f t="shared" ca="1" si="163"/>
        <v/>
      </c>
      <c r="OD14" s="333" t="str">
        <f t="shared" ca="1" si="164"/>
        <v/>
      </c>
      <c r="OE14" s="333" t="str">
        <f t="shared" ca="1" si="165"/>
        <v/>
      </c>
      <c r="OF14" s="333" t="str">
        <f t="array" aca="1" ref="OF14" ca="1">IFERROR(AVERAGE(IF(('1. Database - raw'!NI$7:NK$494&gt;0)*('1. Database - raw'!$AD$7:$AD$494=$A14)*(INDIRECT($Q14,TRUE)=$O14),'1. Database - raw'!NI$7:NK$494)),"")</f>
        <v/>
      </c>
      <c r="OG14" s="334" t="str">
        <f t="array" aca="1" ref="OG14" ca="1">IFERROR(_xlfn.STDEV.S(IF(('1. Database - raw'!NI$7:NK$494&gt;0)*('1. Database - raw'!$AD$7:$AD$494=$A14)*(INDIRECT($Q14,TRUE)=$O14),'1. Database - raw'!NI$7:NK$494)),"")</f>
        <v/>
      </c>
      <c r="OH14" s="328" t="str">
        <f t="array" aca="1" ref="OH14" ca="1">IFERROR(IF(COUNT(IF(('1. Database - raw'!NI$7:NK$494&gt;0)*('1. Database - raw'!$AD$7:$AD$494=$A14)*(INDIRECT($Q14,TRUE)=$O14),'1. Database - raw'!NI$7:NK$494))&gt;0,COUNT(IF(('1. Database - raw'!NI$7:NK$494&gt;0)*('1. Database - raw'!$AD$7:$AD$494=$A14)*(INDIRECT($Q14,TRUE)=$O14),'1. Database - raw'!NI$7:NK$494)),""),"")</f>
        <v/>
      </c>
    </row>
    <row r="15" spans="1:398" outlineLevel="1" x14ac:dyDescent="0.25">
      <c r="A15" s="134" t="s">
        <v>553</v>
      </c>
      <c r="B15" s="1330"/>
      <c r="C15" s="24"/>
      <c r="D15" s="23"/>
      <c r="E15" s="23" t="s">
        <v>67</v>
      </c>
      <c r="F15" s="22" t="s">
        <v>30</v>
      </c>
      <c r="G15" s="22" t="s">
        <v>617</v>
      </c>
      <c r="H15" s="22"/>
      <c r="I15" s="22"/>
      <c r="J15" s="22"/>
      <c r="K15" s="22"/>
      <c r="L15" s="22"/>
      <c r="M15" s="22"/>
      <c r="N15" s="41"/>
      <c r="O15" s="171" t="str">
        <f t="array" ref="O15">INDEX(A15:N15,IF(MIN(IF(C15:N15&lt;&gt;"",COLUMN(C15:N15)))&gt;0,MIN(IF(C15:N15&lt;&gt;"",COLUMN(C15:N15))),""))</f>
        <v>Fiji</v>
      </c>
      <c r="P15" s="162">
        <f>MATCH(O15,$C15:$N15,0)</f>
        <v>3</v>
      </c>
      <c r="Q15" s="42" t="str">
        <f ca="1">"'" &amp; $S$4 &amp; "'!" &amp; ADDRESS(ROW('1. Database - raw'!$A$7),MATCH($C$2,'1. Database - raw'!$6:$6,0)+MATCH(O15,$C15:$N15,0)-1,1) &amp; ":" &amp; ADDRESS(LOOKUP(2,1/('1. Database - raw'!A:A&lt;&gt;""),ROW('1. Database - raw'!A:A)),MATCH($C$2,'1. Database - raw'!$6:$6,0)+MATCH(O15,$C15:$N15,0)-1,1)</f>
        <v>'1. Database - raw'!$AG$7:$AG$494</v>
      </c>
      <c r="R15" s="24"/>
      <c r="S15" s="181"/>
      <c r="T15" s="208" t="str">
        <f t="shared" ca="1" si="178"/>
        <v/>
      </c>
      <c r="U15" s="197" t="str">
        <f t="shared" ca="1" si="178"/>
        <v/>
      </c>
      <c r="V15" s="197" t="str">
        <f t="shared" ca="1" si="178"/>
        <v/>
      </c>
      <c r="W15" s="197" t="str">
        <f t="shared" ca="1" si="178"/>
        <v/>
      </c>
      <c r="X15" s="197" t="str">
        <f t="shared" ca="1" si="178"/>
        <v/>
      </c>
      <c r="Y15" s="197" t="str">
        <f t="shared" ca="1" si="178"/>
        <v/>
      </c>
      <c r="Z15" s="197" t="str">
        <f t="shared" ca="1" si="178"/>
        <v/>
      </c>
      <c r="AA15" s="197" t="str">
        <f t="shared" ca="1" si="178"/>
        <v/>
      </c>
      <c r="AB15" s="197" t="str">
        <f t="shared" ca="1" si="178"/>
        <v/>
      </c>
      <c r="AC15" s="197" t="str">
        <f t="shared" ca="1" si="178"/>
        <v/>
      </c>
      <c r="AD15" s="197" t="str">
        <f t="shared" ca="1" si="179"/>
        <v/>
      </c>
      <c r="AE15" s="197" t="str">
        <f t="shared" ca="1" si="179"/>
        <v/>
      </c>
      <c r="AF15" s="197" t="str">
        <f t="shared" ca="1" si="179"/>
        <v/>
      </c>
      <c r="AG15" s="197" t="str">
        <f t="shared" ca="1" si="179"/>
        <v/>
      </c>
      <c r="AH15" s="197" t="str">
        <f t="shared" ca="1" si="179"/>
        <v/>
      </c>
      <c r="AI15" s="197" t="str">
        <f t="shared" ca="1" si="179"/>
        <v/>
      </c>
      <c r="AJ15" s="197" t="str">
        <f t="shared" ca="1" si="179"/>
        <v/>
      </c>
      <c r="AK15" s="197" t="str">
        <f t="shared" ca="1" si="179"/>
        <v/>
      </c>
      <c r="AL15" s="197" t="str">
        <f t="shared" ca="1" si="179"/>
        <v/>
      </c>
      <c r="AM15" s="209" t="str">
        <f t="shared" ca="1" si="179"/>
        <v/>
      </c>
      <c r="AN15" s="189"/>
      <c r="AO15" s="189"/>
      <c r="AP15" s="189"/>
      <c r="AQ15" s="189"/>
      <c r="AR15" s="189"/>
      <c r="AS15" s="189"/>
      <c r="AT15" s="189"/>
      <c r="AU15" s="189"/>
      <c r="AV15" s="189"/>
      <c r="AW15" s="189"/>
      <c r="AX15" s="189"/>
      <c r="AY15" s="189"/>
      <c r="AZ15" s="189"/>
      <c r="BA15" s="189"/>
      <c r="BB15" s="189"/>
      <c r="BC15" s="189"/>
      <c r="BD15" s="237">
        <f t="shared" ca="1" si="177"/>
        <v>1.189881975245813</v>
      </c>
      <c r="BE15" s="237">
        <f ca="1">IFERROR(BD15*$BS$5,"")</f>
        <v>106.05631260086429</v>
      </c>
      <c r="BF15" s="237" t="str">
        <f t="shared" ca="1" si="175"/>
        <v/>
      </c>
      <c r="BG15" s="247" t="str">
        <f t="shared" ca="1" si="176"/>
        <v/>
      </c>
      <c r="BH15" s="293"/>
      <c r="BI15" s="532" t="str">
        <f t="shared" ca="1" si="166"/>
        <v/>
      </c>
      <c r="BJ15" s="557" t="str">
        <f t="shared" ca="1" si="2"/>
        <v/>
      </c>
      <c r="BK15" s="557" t="str">
        <f t="shared" ca="1" si="3"/>
        <v/>
      </c>
      <c r="BL15" s="557" t="str">
        <f t="shared" ca="1" si="167"/>
        <v/>
      </c>
      <c r="BM15" s="557" t="str">
        <f t="shared" ca="1" si="4"/>
        <v/>
      </c>
      <c r="BN15" s="557" t="str">
        <f t="shared" ca="1" si="5"/>
        <v/>
      </c>
      <c r="BO15" s="253"/>
      <c r="BP15" s="171" t="str">
        <f t="shared" si="6"/>
        <v>Fiji</v>
      </c>
      <c r="BQ15" s="14" t="str">
        <f t="shared" ca="1" si="172"/>
        <v/>
      </c>
      <c r="BR15" s="19" t="str">
        <f t="shared" ca="1" si="173"/>
        <v/>
      </c>
      <c r="BS15" s="19" t="str">
        <f t="shared" ca="1" si="174"/>
        <v/>
      </c>
      <c r="BT15" s="19" t="str">
        <f t="array" aca="1" ref="BT15" ca="1">IFERROR(AVERAGE(IF(('1. Database - raw'!AW$7:AY$494&gt;0)*('1. Database - raw'!$AD$7:$AD$494=$A15)*('1. Database - raw'!$AP$7:$AP$494&lt;&gt;Dropdown!$AM$11)*(INDIRECT($Q15,TRUE)=$O15),'1. Database - raw'!AW$7:AY$494)),"")</f>
        <v/>
      </c>
      <c r="BU15" s="33" t="str">
        <f t="array" aca="1" ref="BU15" ca="1">IFERROR(_xlfn.STDEV.S(IF(('1. Database - raw'!AW$7:AY$494&gt;0)*('1. Database - raw'!$AD$7:$AD$494=$A15)*('1. Database - raw'!$AP$7:$AP$494&lt;&gt;Dropdown!$AM$11)*(INDIRECT($Q15,TRUE)=$O15),'1. Database - raw'!AW$7:AY$494)),"")</f>
        <v/>
      </c>
      <c r="BV15" s="15" t="str">
        <f t="array" aca="1" ref="BV15" ca="1">IFERROR(IF(COUNT(IF(('1. Database - raw'!AW$7:AY$494&gt;0)*('1. Database - raw'!$AD$7:$AD$494=$A15)*('1. Database - raw'!$AP$7:$AP$494&lt;&gt;Dropdown!$AM$11)*(INDIRECT($Q15,TRUE)=$O15),'1. Database - raw'!AW$7:AY$494))&gt;0,COUNT(IF(('1. Database - raw'!AW$7:AY$494&gt;0)*('1. Database - raw'!$AD$7:$AD$494=$A15)*('1. Database - raw'!$AP$7:$AP$494&lt;&gt;Dropdown!$AM$11)*(INDIRECT($Q15,TRUE)=$O15),'1. Database - raw'!AW$7:AY$494)),""),"")</f>
        <v/>
      </c>
      <c r="BW15" s="14" t="str">
        <f t="shared" ca="1" si="7"/>
        <v/>
      </c>
      <c r="BX15" s="19" t="str">
        <f t="shared" ca="1" si="8"/>
        <v/>
      </c>
      <c r="BY15" s="19" t="str">
        <f t="shared" ca="1" si="9"/>
        <v/>
      </c>
      <c r="BZ15" s="19" t="str">
        <f t="array" aca="1" ref="BZ15" ca="1">IFERROR(AVERAGE(IF(('1. Database - raw'!BC$7:BE$494&gt;0)*('1. Database - raw'!$AD$7:$AD$494=$A15)*('1. Database - raw'!$AP$7:$AP$494&lt;&gt;Dropdown!$AM$11)*(INDIRECT($Q15,TRUE)=$O15),'1. Database - raw'!BC$7:BE$494)),"")</f>
        <v/>
      </c>
      <c r="CA15" s="33" t="str">
        <f t="array" aca="1" ref="CA15" ca="1">IFERROR(_xlfn.STDEV.S(IF(('1. Database - raw'!BC$7:BE$494&gt;0)*('1. Database - raw'!$AD$7:$AD$494=$A15)*('1. Database - raw'!$AP$7:$AP$494&lt;&gt;Dropdown!$AM$11)*(INDIRECT($Q15,TRUE)=$O15),'1. Database - raw'!BC$7:BE$494)),"")</f>
        <v/>
      </c>
      <c r="CB15" s="15" t="str">
        <f t="array" aca="1" ref="CB15" ca="1">IFERROR(IF(COUNT(IF(('1. Database - raw'!BC$7:BE$494&gt;0)*('1. Database - raw'!$AD$7:$AD$494=$A15)*('1. Database - raw'!$AP$7:$AP$494&lt;&gt;Dropdown!$AM$11)*(INDIRECT($Q15,TRUE)=$O15),'1. Database - raw'!BC$7:BE$494))&gt;0,COUNT(IF(('1. Database - raw'!BC$7:BE$494&gt;0)*('1. Database - raw'!$AD$7:$AD$494=$A15)*('1. Database - raw'!$AP$7:$AP$494&lt;&gt;Dropdown!$AM$11)*(INDIRECT($Q15,TRUE)=$O15),'1. Database - raw'!BC$7:BE$494)),""),"")</f>
        <v/>
      </c>
      <c r="CC15" s="101" t="str">
        <f t="shared" ca="1" si="10"/>
        <v/>
      </c>
      <c r="CD15" s="102" t="str">
        <f t="shared" ca="1" si="11"/>
        <v/>
      </c>
      <c r="CE15" s="102" t="str">
        <f t="shared" ca="1" si="12"/>
        <v/>
      </c>
      <c r="CF15" s="102" t="str">
        <f t="array" aca="1" ref="CF15" ca="1">IFERROR(AVERAGE(IF(('1. Database - raw'!BI$7:BK$494&gt;0)*('1. Database - raw'!$AD$7:$AD$494=$A15)*('1. Database - raw'!$AP$7:$AP$494&lt;&gt;Dropdown!$AM$11)*(INDIRECT($Q15,TRUE)=$O15),'1. Database - raw'!BI$7:BK$494)),"")</f>
        <v/>
      </c>
      <c r="CG15" s="269" t="str">
        <f t="array" aca="1" ref="CG15" ca="1">IFERROR(_xlfn.STDEV.S(IF(('1. Database - raw'!BI$7:BK$494&gt;0)*('1. Database - raw'!$AD$7:$AD$494=$A15)*('1. Database - raw'!$AP$7:$AP$494&lt;&gt;Dropdown!$AM$11)*(INDIRECT($Q15,TRUE)=$O15),'1. Database - raw'!BI$7:BK$494)),"")</f>
        <v/>
      </c>
      <c r="CH15" s="15" t="str">
        <f t="array" aca="1" ref="CH15" ca="1">IFERROR(IF(COUNT(IF(('1. Database - raw'!BI$7:BK$494&gt;0)*('1. Database - raw'!$AD$7:$AD$494=$A15)*('1. Database - raw'!$AP$7:$AP$494&lt;&gt;Dropdown!$AM$11)*(INDIRECT($Q15,TRUE)=$O15),'1. Database - raw'!BI$7:BK$494))&gt;0,COUNT(IF(('1. Database - raw'!BI$7:BK$494&gt;0)*('1. Database - raw'!$AD$7:$AD$494=$A15)*('1. Database - raw'!$AP$7:$AP$494&lt;&gt;Dropdown!$AM$11)*(INDIRECT($Q15,TRUE)=$O15),'1. Database - raw'!BI$7:BK$494)),""),"")</f>
        <v/>
      </c>
      <c r="CI15" s="14" t="str">
        <f t="shared" ca="1" si="13"/>
        <v/>
      </c>
      <c r="CJ15" s="19" t="str">
        <f t="shared" ca="1" si="14"/>
        <v/>
      </c>
      <c r="CK15" s="19" t="str">
        <f t="shared" ca="1" si="15"/>
        <v/>
      </c>
      <c r="CL15" s="19" t="str">
        <f t="array" aca="1" ref="CL15" ca="1">IFERROR(AVERAGE(IF(('1. Database - raw'!BO$7:BQ$494&gt;0)*('1. Database - raw'!$AD$7:$AD$494=$A15)*(INDIRECT($Q15,TRUE)=$O15),'1. Database - raw'!BO$7:BQ$494)),"")</f>
        <v/>
      </c>
      <c r="CM15" s="33" t="str">
        <f t="array" aca="1" ref="CM15" ca="1">IFERROR(_xlfn.STDEV.S(IF(('1. Database - raw'!BO$7:BQ$494&gt;0)*('1. Database - raw'!$AD$7:$AD$494=$A15)*(INDIRECT($Q15,TRUE)=$O15),'1. Database - raw'!BO$7:BQ$494)),"")</f>
        <v/>
      </c>
      <c r="CN15" s="15" t="str">
        <f t="array" aca="1" ref="CN15" ca="1">IFERROR(IF(COUNT(IF(('1. Database - raw'!BO$7:BQ$494&gt;0)*('1. Database - raw'!$AD$7:$AD$494=$A15)*(INDIRECT($Q15,TRUE)=$O15),'1. Database - raw'!BO$7:BQ$494))&gt;0,COUNT(IF(('1. Database - raw'!BO$7:BQ$494&gt;0)*('1. Database - raw'!$AD$7:$AD$494=$A15)*(INDIRECT($Q15,TRUE)=$O15),'1. Database - raw'!BO$7:BQ$494)),""),"")</f>
        <v/>
      </c>
      <c r="CO15" s="14" t="str">
        <f t="shared" ca="1" si="16"/>
        <v/>
      </c>
      <c r="CP15" s="19" t="str">
        <f t="shared" ca="1" si="17"/>
        <v/>
      </c>
      <c r="CQ15" s="19" t="str">
        <f t="shared" ca="1" si="18"/>
        <v/>
      </c>
      <c r="CR15" s="19" t="str">
        <f t="array" aca="1" ref="CR15" ca="1">IFERROR(AVERAGE(IF(('1. Database - raw'!BU$7:BW$494&gt;0)*('1. Database - raw'!$AD$7:$AD$494=$A15)*(INDIRECT($Q15,TRUE)=$O15),'1. Database - raw'!BU$7:BW$494)),"")</f>
        <v/>
      </c>
      <c r="CS15" s="33" t="str">
        <f t="array" aca="1" ref="CS15" ca="1">IFERROR(_xlfn.STDEV.S(IF(('1. Database - raw'!BU$7:BW$494&gt;0)*('1. Database - raw'!$AD$7:$AD$494=$A15)*(INDIRECT($Q15,TRUE)=$O15),'1. Database - raw'!BU$7:BW$494)),"")</f>
        <v/>
      </c>
      <c r="CT15" s="15" t="str">
        <f t="array" aca="1" ref="CT15" ca="1">IFERROR(IF(COUNT(IF(('1. Database - raw'!BU$7:BW$494&gt;0)*('1. Database - raw'!$AD$7:$AD$494=$A15)*(INDIRECT($Q15,TRUE)=$O15),'1. Database - raw'!BU$7:BW$494))&gt;0,COUNT(IF(('1. Database - raw'!BU$7:BW$494&gt;0)*('1. Database - raw'!$AD$7:$AD$494=$A15)*(INDIRECT($Q15,TRUE)=$O15),'1. Database - raw'!BU$7:BW$494)),""),"")</f>
        <v/>
      </c>
      <c r="CU15" s="14" t="str">
        <f t="shared" ca="1" si="19"/>
        <v/>
      </c>
      <c r="CV15" s="19" t="str">
        <f t="shared" ca="1" si="20"/>
        <v/>
      </c>
      <c r="CW15" s="19" t="str">
        <f t="shared" ca="1" si="21"/>
        <v/>
      </c>
      <c r="CX15" s="19" t="str">
        <f t="array" aca="1" ref="CX15" ca="1">IFERROR(AVERAGE(IF(('1. Database - raw'!CA$7:CC$494&gt;0)*('1. Database - raw'!$AD$7:$AD$494=$A15)*(INDIRECT($Q15,TRUE)=$O15),'1. Database - raw'!CA$7:CC$494)),"")</f>
        <v/>
      </c>
      <c r="CY15" s="33" t="str">
        <f t="array" aca="1" ref="CY15" ca="1">IFERROR(_xlfn.STDEV.S(IF(('1. Database - raw'!CA$7:CC$494&gt;0)*('1. Database - raw'!$AD$7:$AD$494=$A15)*(INDIRECT($Q15,TRUE)=$O15),'1. Database - raw'!CA$7:CC$494)),"")</f>
        <v/>
      </c>
      <c r="CZ15" s="15" t="str">
        <f t="array" aca="1" ref="CZ15" ca="1">IFERROR(IF(COUNT(IF(('1. Database - raw'!CA$7:CC$494&gt;0)*('1. Database - raw'!$AD$7:$AD$494=$A15)*(INDIRECT($Q15,TRUE)=$O15),'1. Database - raw'!CA$7:CC$494))&gt;0,COUNT(IF(('1. Database - raw'!CA$7:CC$494&gt;0)*('1. Database - raw'!$AD$7:$AD$494=$A15)*(INDIRECT($Q15,TRUE)=$O15),'1. Database - raw'!CA$7:CC$494)),""),"")</f>
        <v/>
      </c>
      <c r="DA15" s="14" t="str">
        <f t="shared" ca="1" si="22"/>
        <v/>
      </c>
      <c r="DB15" s="19" t="str">
        <f t="shared" ca="1" si="23"/>
        <v/>
      </c>
      <c r="DC15" s="19" t="str">
        <f t="shared" ca="1" si="24"/>
        <v/>
      </c>
      <c r="DD15" s="19" t="str">
        <f t="array" aca="1" ref="DD15" ca="1">IFERROR(AVERAGE(IF(('1. Database - raw'!CG$7:CI$494&gt;0)*('1. Database - raw'!$AD$7:$AD$494=$A15)*(INDIRECT($Q15,TRUE)=$O15),'1. Database - raw'!CG$7:CI$494)),"")</f>
        <v/>
      </c>
      <c r="DE15" s="33" t="str">
        <f t="array" aca="1" ref="DE15" ca="1">IFERROR(_xlfn.STDEV.S(IF(('1. Database - raw'!CG$7:CI$494&gt;0)*('1. Database - raw'!$AD$7:$AD$494=$A15)*(INDIRECT($Q15,TRUE)=$O15),'1. Database - raw'!CG$7:CI$494)),"")</f>
        <v/>
      </c>
      <c r="DF15" s="15" t="str">
        <f t="array" aca="1" ref="DF15" ca="1">IFERROR(IF(COUNT(IF(('1. Database - raw'!CG$7:CI$494&gt;0)*('1. Database - raw'!$AD$7:$AD$494=$A15)*(INDIRECT($Q15,TRUE)=$O15),'1. Database - raw'!CG$7:CI$494))&gt;0,COUNT(IF(('1. Database - raw'!CG$7:CI$494&gt;0)*('1. Database - raw'!$AD$7:$AD$494=$A15)*(INDIRECT($Q15,TRUE)=$O15),'1. Database - raw'!CG$7:CI$494)),""),"")</f>
        <v/>
      </c>
      <c r="DG15" s="14" t="str">
        <f t="shared" ca="1" si="25"/>
        <v/>
      </c>
      <c r="DH15" s="19" t="str">
        <f t="shared" ca="1" si="26"/>
        <v/>
      </c>
      <c r="DI15" s="19" t="str">
        <f t="shared" ca="1" si="27"/>
        <v/>
      </c>
      <c r="DJ15" s="19" t="str">
        <f t="array" aca="1" ref="DJ15" ca="1">IFERROR(AVERAGE(IF(('1. Database - raw'!CM$7:CO$494&gt;0)*('1. Database - raw'!$AD$7:$AD$494=$A15)*(INDIRECT($Q15,TRUE)=$O15),'1. Database - raw'!CM$7:CO$494)),"")</f>
        <v/>
      </c>
      <c r="DK15" s="33" t="str">
        <f t="array" aca="1" ref="DK15" ca="1">IFERROR(_xlfn.STDEV.S(IF(('1. Database - raw'!CM$7:CO$494&gt;0)*('1. Database - raw'!$AD$7:$AD$494=$A15)*(INDIRECT($Q15,TRUE)=$O15),'1. Database - raw'!CM$7:CO$494)),"")</f>
        <v/>
      </c>
      <c r="DL15" s="15" t="str">
        <f t="array" aca="1" ref="DL15" ca="1">IFERROR(IF(COUNT(IF(('1. Database - raw'!CM$7:CO$494&gt;0)*('1. Database - raw'!$AD$7:$AD$494=$A15)*(INDIRECT($Q15,TRUE)=$O15),'1. Database - raw'!CM$7:CO$494))&gt;0,COUNT(IF(('1. Database - raw'!CM$7:CO$494&gt;0)*('1. Database - raw'!$AD$7:$AD$494=$A15)*(INDIRECT($Q15,TRUE)=$O15),'1. Database - raw'!CM$7:CO$494)),""),"")</f>
        <v/>
      </c>
      <c r="DM15" s="14" t="str">
        <f t="shared" ca="1" si="28"/>
        <v/>
      </c>
      <c r="DN15" s="19" t="str">
        <f t="shared" ca="1" si="29"/>
        <v/>
      </c>
      <c r="DO15" s="19" t="str">
        <f t="shared" ca="1" si="30"/>
        <v/>
      </c>
      <c r="DP15" s="19" t="str">
        <f t="array" aca="1" ref="DP15" ca="1">IFERROR(AVERAGE(IF(('1. Database - raw'!CS$7:CU$494&gt;0)*('1. Database - raw'!$AD$7:$AD$494=$A15)*(INDIRECT($Q15,TRUE)=$O15),'1. Database - raw'!CS$7:CU$494)),"")</f>
        <v/>
      </c>
      <c r="DQ15" s="33" t="str">
        <f t="array" aca="1" ref="DQ15" ca="1">IFERROR(_xlfn.STDEV.S(IF(('1. Database - raw'!CS$7:CU$494&gt;0)*('1. Database - raw'!$AD$7:$AD$494=$A15)*(INDIRECT($Q15,TRUE)=$O15),'1. Database - raw'!CS$7:CU$494)),"")</f>
        <v/>
      </c>
      <c r="DR15" s="15" t="str">
        <f t="array" aca="1" ref="DR15" ca="1">IFERROR(IF(COUNT(IF(('1. Database - raw'!CS$7:CU$494&gt;0)*('1. Database - raw'!$AD$7:$AD$494=$A15)*(INDIRECT($Q15,TRUE)=$O15),'1. Database - raw'!CS$7:CU$494))&gt;0,COUNT(IF(('1. Database - raw'!CS$7:CU$494&gt;0)*('1. Database - raw'!$AD$7:$AD$494=$A15)*(INDIRECT($Q15,TRUE)=$O15),'1. Database - raw'!CS$7:CU$494)),""),"")</f>
        <v/>
      </c>
      <c r="DS15" s="14" t="str">
        <f t="shared" ca="1" si="31"/>
        <v/>
      </c>
      <c r="DT15" s="19" t="str">
        <f t="shared" ca="1" si="32"/>
        <v/>
      </c>
      <c r="DU15" s="19" t="str">
        <f t="shared" ca="1" si="33"/>
        <v/>
      </c>
      <c r="DV15" s="19" t="str">
        <f t="array" aca="1" ref="DV15" ca="1">IFERROR(AVERAGE(IF(('1. Database - raw'!CY$7:DA$494&gt;0)*('1. Database - raw'!$AD$7:$AD$494=$A15)*(INDIRECT($Q15,TRUE)=$O15),'1. Database - raw'!CY$7:DA$494)),"")</f>
        <v/>
      </c>
      <c r="DW15" s="33" t="str">
        <f t="array" aca="1" ref="DW15" ca="1">IFERROR(_xlfn.STDEV.S(IF(('1. Database - raw'!CY$7:DA$494&gt;0)*('1. Database - raw'!$AD$7:$AD$494=$A15)*(INDIRECT($Q15,TRUE)=$O15),'1. Database - raw'!CY$7:DA$494)),"")</f>
        <v/>
      </c>
      <c r="DX15" s="15" t="str">
        <f t="array" aca="1" ref="DX15" ca="1">IFERROR(IF(COUNT(IF(('1. Database - raw'!CY$7:DA$494&gt;0)*('1. Database - raw'!$AD$7:$AD$494=$A15)*(INDIRECT($Q15,TRUE)=$O15),'1. Database - raw'!CY$7:DA$494))&gt;0,COUNT(IF(('1. Database - raw'!CY$7:DA$494&gt;0)*('1. Database - raw'!$AD$7:$AD$494=$A15)*(INDIRECT($Q15,TRUE)=$O15),'1. Database - raw'!CY$7:DA$494)),""),"")</f>
        <v/>
      </c>
      <c r="DY15" s="14" t="str">
        <f t="shared" ca="1" si="34"/>
        <v/>
      </c>
      <c r="DZ15" s="19" t="str">
        <f t="shared" ca="1" si="35"/>
        <v/>
      </c>
      <c r="EA15" s="19" t="str">
        <f t="shared" ca="1" si="36"/>
        <v/>
      </c>
      <c r="EB15" s="19" t="str">
        <f t="array" aca="1" ref="EB15" ca="1">IFERROR(AVERAGE(IF(('1. Database - raw'!DE$7:DG$494&gt;0)*('1. Database - raw'!$AD$7:$AD$494=$A15)*(INDIRECT($Q15,TRUE)=$O15),'1. Database - raw'!DE$7:DG$494)),"")</f>
        <v/>
      </c>
      <c r="EC15" s="33" t="str">
        <f t="array" aca="1" ref="EC15" ca="1">IFERROR(_xlfn.STDEV.S(IF(('1. Database - raw'!DE$7:DG$494&gt;0)*('1. Database - raw'!$AD$7:$AD$494=$A15)*(INDIRECT($Q15,TRUE)=$O15),'1. Database - raw'!DE$7:DG$494)),"")</f>
        <v/>
      </c>
      <c r="ED15" s="15" t="str">
        <f t="array" aca="1" ref="ED15" ca="1">IFERROR(IF(COUNT(IF(('1. Database - raw'!DE$7:DG$494&gt;0)*('1. Database - raw'!$AD$7:$AD$494=$A15)*(INDIRECT($Q15,TRUE)=$O15),'1. Database - raw'!DE$7:DG$494))&gt;0,COUNT(IF(('1. Database - raw'!DE$7:DG$494&gt;0)*('1. Database - raw'!$AD$7:$AD$494=$A15)*(INDIRECT($Q15,TRUE)=$O15),'1. Database - raw'!DE$7:DG$494)),""),"")</f>
        <v/>
      </c>
      <c r="EE15" s="101" t="str">
        <f t="shared" ca="1" si="37"/>
        <v/>
      </c>
      <c r="EF15" s="102" t="str">
        <f t="shared" ca="1" si="38"/>
        <v/>
      </c>
      <c r="EG15" s="102" t="str">
        <f t="shared" ca="1" si="39"/>
        <v/>
      </c>
      <c r="EH15" s="102" t="str">
        <f t="array" aca="1" ref="EH15" ca="1">IFERROR(AVERAGE(IF(('1. Database - raw'!DK$7:DM$494&gt;0)*('1. Database - raw'!$AD$7:$AD$494=$A15)*(INDIRECT($Q15,TRUE)=$O15),'1. Database - raw'!DK$7:DM$494)),"")</f>
        <v/>
      </c>
      <c r="EI15" s="269" t="str">
        <f t="array" aca="1" ref="EI15" ca="1">IFERROR(_xlfn.STDEV.S(IF(('1. Database - raw'!DK$7:DM$494&gt;0)*('1. Database - raw'!$AD$7:$AD$494=$A15)*(INDIRECT($Q15,TRUE)=$O15),'1. Database - raw'!DK$7:DM$494)),"")</f>
        <v/>
      </c>
      <c r="EJ15" s="15" t="str">
        <f t="array" aca="1" ref="EJ15" ca="1">IFERROR(IF(COUNT(IF(('1. Database - raw'!DK$7:DM$494&gt;0)*('1. Database - raw'!$AD$7:$AD$494=$A15)*(INDIRECT($Q15,TRUE)=$O15),'1. Database - raw'!DK$7:DM$494))&gt;0,COUNT(IF(('1. Database - raw'!DK$7:DM$494&gt;0)*('1. Database - raw'!$AD$7:$AD$494=$A15)*(INDIRECT($Q15,TRUE)=$O15),'1. Database - raw'!DK$7:DM$494)),""),"")</f>
        <v/>
      </c>
      <c r="EK15" s="14" t="str">
        <f t="shared" ca="1" si="40"/>
        <v/>
      </c>
      <c r="EL15" s="19" t="str">
        <f t="shared" ca="1" si="41"/>
        <v/>
      </c>
      <c r="EM15" s="19" t="str">
        <f t="shared" ca="1" si="42"/>
        <v/>
      </c>
      <c r="EN15" s="19" t="str">
        <f t="array" aca="1" ref="EN15" ca="1">IFERROR(AVERAGE(IF(('1. Database - raw'!DQ$7:DS$494&gt;0)*('1. Database - raw'!$AD$7:$AD$494=$A15)*(INDIRECT($Q15,TRUE)=$O15),'1. Database - raw'!DQ$7:DS$494)),"")</f>
        <v/>
      </c>
      <c r="EO15" s="33" t="str">
        <f t="array" aca="1" ref="EO15" ca="1">IFERROR(_xlfn.STDEV.S(IF(('1. Database - raw'!DQ$7:DS$494&gt;0)*('1. Database - raw'!$AD$7:$AD$494=$A15)*(INDIRECT($Q15,TRUE)=$O15),'1. Database - raw'!DQ$7:DS$494)),"")</f>
        <v/>
      </c>
      <c r="EP15" s="15" t="str">
        <f t="array" aca="1" ref="EP15" ca="1">IFERROR(IF(COUNT(IF(('1. Database - raw'!DQ$7:DS$494&gt;0)*('1. Database - raw'!$AD$7:$AD$494=$A15)*(INDIRECT($Q15,TRUE)=$O15),'1. Database - raw'!DQ$7:DS$494))&gt;0,COUNT(IF(('1. Database - raw'!DQ$7:DS$494&gt;0)*('1. Database - raw'!$AD$7:$AD$494=$A15)*(INDIRECT($Q15,TRUE)=$O15),'1. Database - raw'!DQ$7:DS$494)),""),"")</f>
        <v/>
      </c>
      <c r="EQ15" s="14" t="str">
        <f t="shared" ca="1" si="43"/>
        <v/>
      </c>
      <c r="ER15" s="19" t="str">
        <f t="shared" ca="1" si="44"/>
        <v/>
      </c>
      <c r="ES15" s="19" t="str">
        <f t="shared" ca="1" si="45"/>
        <v/>
      </c>
      <c r="ET15" s="19" t="str">
        <f t="array" aca="1" ref="ET15" ca="1">IFERROR(AVERAGE(IF(('1. Database - raw'!DW$7:DY$494&gt;0)*('1. Database - raw'!$AD$7:$AD$494=$A15)*(INDIRECT($Q15,TRUE)=$O15),'1. Database - raw'!DW$7:DY$494)),"")</f>
        <v/>
      </c>
      <c r="EU15" s="33" t="str">
        <f t="array" aca="1" ref="EU15" ca="1">IFERROR(_xlfn.STDEV.S(IF(('1. Database - raw'!DW$7:DY$494&gt;0)*('1. Database - raw'!$AD$7:$AD$494=$A15)*(INDIRECT($Q15,TRUE)=$O15),'1. Database - raw'!DW$7:DY$494)),"")</f>
        <v/>
      </c>
      <c r="EV15" s="15" t="str">
        <f t="array" aca="1" ref="EV15" ca="1">IFERROR(IF(COUNT(IF(('1. Database - raw'!DW$7:DY$494&gt;0)*('1. Database - raw'!$AD$7:$AD$494=$A15)*(INDIRECT($Q15,TRUE)=$O15),'1. Database - raw'!DW$7:DY$494))&gt;0,COUNT(IF(('1. Database - raw'!DW$7:DY$494&gt;0)*('1. Database - raw'!$AD$7:$AD$494=$A15)*(INDIRECT($Q15,TRUE)=$O15),'1. Database - raw'!DW$7:DY$494)),""),"")</f>
        <v/>
      </c>
      <c r="EW15" s="14" t="str">
        <f t="shared" ca="1" si="46"/>
        <v/>
      </c>
      <c r="EX15" s="19" t="str">
        <f t="shared" ca="1" si="47"/>
        <v/>
      </c>
      <c r="EY15" s="19" t="str">
        <f t="shared" ca="1" si="48"/>
        <v/>
      </c>
      <c r="EZ15" s="19" t="str">
        <f t="array" aca="1" ref="EZ15" ca="1">IFERROR(AVERAGE(IF(('1. Database - raw'!EC$7:EE$494&gt;0)*('1. Database - raw'!$AD$7:$AD$494=$A15)*(INDIRECT($Q15,TRUE)=$O15),'1. Database - raw'!EC$7:EE$494)),"")</f>
        <v/>
      </c>
      <c r="FA15" s="33" t="str">
        <f t="array" aca="1" ref="FA15" ca="1">IFERROR(_xlfn.STDEV.S(IF(('1. Database - raw'!EC$7:EE$494&gt;0)*('1. Database - raw'!$AD$7:$AD$494=$A15)*(INDIRECT($Q15,TRUE)=$O15),'1. Database - raw'!EC$7:EE$494)),"")</f>
        <v/>
      </c>
      <c r="FB15" s="15" t="str">
        <f t="array" aca="1" ref="FB15" ca="1">IFERROR(IF(COUNT(IF(('1. Database - raw'!EC$7:EE$494&gt;0)*('1. Database - raw'!$AD$7:$AD$494=$A15)*(INDIRECT($Q15,TRUE)=$O15),'1. Database - raw'!EC$7:EE$494))&gt;0,COUNT(IF(('1. Database - raw'!EC$7:EE$494&gt;0)*('1. Database - raw'!$AD$7:$AD$494=$A15)*(INDIRECT($Q15,TRUE)=$O15),'1. Database - raw'!EC$7:EE$494)),""),"")</f>
        <v/>
      </c>
      <c r="FC15" s="14" t="str">
        <f t="shared" ca="1" si="49"/>
        <v/>
      </c>
      <c r="FD15" s="19" t="str">
        <f t="shared" ca="1" si="50"/>
        <v/>
      </c>
      <c r="FE15" s="19" t="str">
        <f t="shared" ca="1" si="51"/>
        <v/>
      </c>
      <c r="FF15" s="19" t="str">
        <f t="array" aca="1" ref="FF15" ca="1">IFERROR(AVERAGE(IF(('1. Database - raw'!EI$7:EK$494&gt;0)*('1. Database - raw'!$AD$7:$AD$494=$A15)*(INDIRECT($Q15,TRUE)=$O15),'1. Database - raw'!EI$7:EK$494)),"")</f>
        <v/>
      </c>
      <c r="FG15" s="33" t="str">
        <f t="array" aca="1" ref="FG15" ca="1">IFERROR(_xlfn.STDEV.S(IF(('1. Database - raw'!EI$7:EK$494&gt;0)*('1. Database - raw'!$AD$7:$AD$494=$A15)*(INDIRECT($Q15,TRUE)=$O15),'1. Database - raw'!EI$7:EK$494)),"")</f>
        <v/>
      </c>
      <c r="FH15" s="15" t="str">
        <f t="array" aca="1" ref="FH15" ca="1">IFERROR(IF(COUNT(IF(('1. Database - raw'!EI$7:EK$494&gt;0)*('1. Database - raw'!$AD$7:$AD$494=$A15)*(INDIRECT($Q15,TRUE)=$O15),'1. Database - raw'!EI$7:EK$494))&gt;0,COUNT(IF(('1. Database - raw'!EI$7:EK$494&gt;0)*('1. Database - raw'!$AD$7:$AD$494=$A15)*(INDIRECT($Q15,TRUE)=$O15),'1. Database - raw'!EI$7:EK$494)),""),"")</f>
        <v/>
      </c>
      <c r="FI15" s="14" t="str">
        <f t="shared" ca="1" si="52"/>
        <v/>
      </c>
      <c r="FJ15" s="19" t="str">
        <f t="shared" ca="1" si="53"/>
        <v/>
      </c>
      <c r="FK15" s="19" t="str">
        <f t="shared" ca="1" si="54"/>
        <v/>
      </c>
      <c r="FL15" s="19" t="str">
        <f t="array" aca="1" ref="FL15" ca="1">IFERROR(AVERAGE(IF(('1. Database - raw'!EO$7:EQ$494&gt;0)*('1. Database - raw'!$AD$7:$AD$494=$A15)*(INDIRECT($Q15,TRUE)=$O15),'1. Database - raw'!EO$7:EQ$494)),"")</f>
        <v/>
      </c>
      <c r="FM15" s="33" t="str">
        <f t="array" aca="1" ref="FM15" ca="1">IFERROR(_xlfn.STDEV.S(IF(('1. Database - raw'!EO$7:EQ$494&gt;0)*('1. Database - raw'!$AD$7:$AD$494=$A15)*(INDIRECT($Q15,TRUE)=$O15),'1. Database - raw'!EO$7:EQ$494)),"")</f>
        <v/>
      </c>
      <c r="FN15" s="15" t="str">
        <f t="array" aca="1" ref="FN15" ca="1">IFERROR(IF(COUNT(IF(('1. Database - raw'!EO$7:EQ$494&gt;0)*('1. Database - raw'!$AD$7:$AD$494=$A15)*(INDIRECT($Q15,TRUE)=$O15),'1. Database - raw'!EO$7:EQ$494))&gt;0,COUNT(IF(('1. Database - raw'!EO$7:EQ$494&gt;0)*('1. Database - raw'!$AD$7:$AD$494=$A15)*(INDIRECT($Q15,TRUE)=$O15),'1. Database - raw'!EO$7:EQ$494)),""),"")</f>
        <v/>
      </c>
      <c r="FO15" s="14" t="str">
        <f t="shared" ca="1" si="55"/>
        <v/>
      </c>
      <c r="FP15" s="19" t="str">
        <f t="shared" ca="1" si="56"/>
        <v/>
      </c>
      <c r="FQ15" s="19" t="str">
        <f t="shared" ca="1" si="57"/>
        <v/>
      </c>
      <c r="FR15" s="19" t="str">
        <f t="array" aca="1" ref="FR15" ca="1">IFERROR(AVERAGE(IF(('1. Database - raw'!EU$7:EW$494&gt;0)*('1. Database - raw'!$AD$7:$AD$494=$A15)*(INDIRECT($Q15,TRUE)=$O15),'1. Database - raw'!EU$7:EW$494)),"")</f>
        <v/>
      </c>
      <c r="FS15" s="33" t="str">
        <f t="array" aca="1" ref="FS15" ca="1">IFERROR(_xlfn.STDEV.S(IF(('1. Database - raw'!EU$7:EW$494&gt;0)*('1. Database - raw'!$AD$7:$AD$494=$A15)*(INDIRECT($Q15,TRUE)=$O15),'1. Database - raw'!EU$7:EW$494)),"")</f>
        <v/>
      </c>
      <c r="FT15" s="15" t="str">
        <f t="array" aca="1" ref="FT15" ca="1">IFERROR(IF(COUNT(IF(('1. Database - raw'!EU$7:EW$494&gt;0)*('1. Database - raw'!$AD$7:$AD$494=$A15)*(INDIRECT($Q15,TRUE)=$O15),'1. Database - raw'!EU$7:EW$494))&gt;0,COUNT(IF(('1. Database - raw'!EU$7:EW$494&gt;0)*('1. Database - raw'!$AD$7:$AD$494=$A15)*(INDIRECT($Q15,TRUE)=$O15),'1. Database - raw'!EU$7:EW$494)),""),"")</f>
        <v/>
      </c>
      <c r="FU15" s="14" t="str">
        <f t="shared" ca="1" si="58"/>
        <v/>
      </c>
      <c r="FV15" s="19" t="str">
        <f t="shared" ca="1" si="59"/>
        <v/>
      </c>
      <c r="FW15" s="19" t="str">
        <f t="shared" ca="1" si="60"/>
        <v/>
      </c>
      <c r="FX15" s="19" t="str">
        <f t="array" aca="1" ref="FX15" ca="1">IFERROR(AVERAGE(IF(('1. Database - raw'!FA$7:FC$494&gt;0)*('1. Database - raw'!$AD$7:$AD$494=$A15)*(INDIRECT($Q15,TRUE)=$O15),'1. Database - raw'!FA$7:FC$494)),"")</f>
        <v/>
      </c>
      <c r="FY15" s="33" t="str">
        <f t="array" aca="1" ref="FY15" ca="1">IFERROR(_xlfn.STDEV.S(IF(('1. Database - raw'!FA$7:FC$494&gt;0)*('1. Database - raw'!$AD$7:$AD$494=$A15)*(INDIRECT($Q15,TRUE)=$O15),'1. Database - raw'!FA$7:FC$494)),"")</f>
        <v/>
      </c>
      <c r="FZ15" s="15" t="str">
        <f t="array" aca="1" ref="FZ15" ca="1">IFERROR(IF(COUNT(IF(('1. Database - raw'!FA$7:FC$494&gt;0)*('1. Database - raw'!$AD$7:$AD$494=$A15)*(INDIRECT($Q15,TRUE)=$O15),'1. Database - raw'!FA$7:FC$494))&gt;0,COUNT(IF(('1. Database - raw'!FA$7:FC$494&gt;0)*('1. Database - raw'!$AD$7:$AD$494=$A15)*(INDIRECT($Q15,TRUE)=$O15),'1. Database - raw'!FA$7:FC$494)),""),"")</f>
        <v/>
      </c>
      <c r="GA15" s="14" t="str">
        <f t="shared" ca="1" si="61"/>
        <v/>
      </c>
      <c r="GB15" s="19" t="str">
        <f t="shared" ca="1" si="62"/>
        <v/>
      </c>
      <c r="GC15" s="19" t="str">
        <f t="shared" ca="1" si="63"/>
        <v/>
      </c>
      <c r="GD15" s="19" t="str">
        <f t="array" aca="1" ref="GD15" ca="1">IFERROR(AVERAGE(IF(('1. Database - raw'!FG$7:FI$494&gt;0)*('1. Database - raw'!$AD$7:$AD$494=$A15)*(INDIRECT($Q15,TRUE)=$O15),'1. Database - raw'!FG$7:FI$494)),"")</f>
        <v/>
      </c>
      <c r="GE15" s="33" t="str">
        <f t="array" aca="1" ref="GE15" ca="1">IFERROR(_xlfn.STDEV.S(IF(('1. Database - raw'!FG$7:FI$494&gt;0)*('1. Database - raw'!$AD$7:$AD$494=$A15)*(INDIRECT($Q15,TRUE)=$O15),'1. Database - raw'!FG$7:FI$494)),"")</f>
        <v/>
      </c>
      <c r="GF15" s="15" t="str">
        <f t="array" aca="1" ref="GF15" ca="1">IFERROR(IF(COUNT(IF(('1. Database - raw'!FG$7:FI$494&gt;0)*('1. Database - raw'!$AD$7:$AD$494=$A15)*(INDIRECT($Q15,TRUE)=$O15),'1. Database - raw'!FG$7:FI$494))&gt;0,COUNT(IF(('1. Database - raw'!FG$7:FI$494&gt;0)*('1. Database - raw'!$AD$7:$AD$494=$A15)*(INDIRECT($Q15,TRUE)=$O15),'1. Database - raw'!FG$7:FI$494)),""),"")</f>
        <v/>
      </c>
      <c r="GG15" s="14" t="str">
        <f t="shared" ca="1" si="64"/>
        <v/>
      </c>
      <c r="GH15" s="19" t="str">
        <f t="shared" ca="1" si="65"/>
        <v/>
      </c>
      <c r="GI15" s="19" t="str">
        <f t="shared" ca="1" si="66"/>
        <v/>
      </c>
      <c r="GJ15" s="19" t="str">
        <f t="array" aca="1" ref="GJ15" ca="1">IFERROR(AVERAGE(IF(('1. Database - raw'!FM$7:FO$494&gt;0)*('1. Database - raw'!$AD$7:$AD$494=$A15)*(INDIRECT($Q15,TRUE)=$O15),'1. Database - raw'!FM$7:FO$494)),"")</f>
        <v/>
      </c>
      <c r="GK15" s="33" t="str">
        <f t="array" aca="1" ref="GK15" ca="1">IFERROR(_xlfn.STDEV.S(IF(('1. Database - raw'!FM$7:FO$494&gt;0)*('1. Database - raw'!$AD$7:$AD$494=$A15)*(INDIRECT($Q15,TRUE)=$O15),'1. Database - raw'!FM$7:FO$494)),"")</f>
        <v/>
      </c>
      <c r="GL15" s="15" t="str">
        <f t="array" aca="1" ref="GL15" ca="1">IFERROR(IF(COUNT(IF(('1. Database - raw'!FM$7:FO$494&gt;0)*('1. Database - raw'!$AD$7:$AD$494=$A15)*(INDIRECT($Q15,TRUE)=$O15),'1. Database - raw'!FM$7:FO$494))&gt;0,COUNT(IF(('1. Database - raw'!FM$7:FO$494&gt;0)*('1. Database - raw'!$AD$7:$AD$494=$A15)*(INDIRECT($Q15,TRUE)=$O15),'1. Database - raw'!FM$7:FO$494)),""),"")</f>
        <v/>
      </c>
      <c r="GM15" s="14" t="str">
        <f t="shared" ca="1" si="67"/>
        <v/>
      </c>
      <c r="GN15" s="19" t="str">
        <f t="shared" ca="1" si="68"/>
        <v/>
      </c>
      <c r="GO15" s="19" t="str">
        <f t="shared" ca="1" si="69"/>
        <v/>
      </c>
      <c r="GP15" s="19" t="str">
        <f t="array" aca="1" ref="GP15" ca="1">IFERROR(AVERAGE(IF(('1. Database - raw'!FS$7:FU$494&gt;0)*('1. Database - raw'!$AD$7:$AD$494=$A15)*(INDIRECT($Q15,TRUE)=$O15),'1. Database - raw'!FS$7:FU$494)),"")</f>
        <v/>
      </c>
      <c r="GQ15" s="33" t="str">
        <f t="array" aca="1" ref="GQ15" ca="1">IFERROR(_xlfn.STDEV.S(IF(('1. Database - raw'!FS$7:FU$494&gt;0)*('1. Database - raw'!$AD$7:$AD$494=$A15)*(INDIRECT($Q15,TRUE)=$O15),'1. Database - raw'!FS$7:FU$494)),"")</f>
        <v/>
      </c>
      <c r="GR15" s="15" t="str">
        <f t="array" aca="1" ref="GR15" ca="1">IFERROR(IF(COUNT(IF(('1. Database - raw'!FS$7:FU$494&gt;0)*('1. Database - raw'!$AD$7:$AD$494=$A15)*(INDIRECT($Q15,TRUE)=$O15),'1. Database - raw'!FS$7:FU$494))&gt;0,COUNT(IF(('1. Database - raw'!FS$7:FU$494&gt;0)*('1. Database - raw'!$AD$7:$AD$494=$A15)*(INDIRECT($Q15,TRUE)=$O15),'1. Database - raw'!FS$7:FU$494)),""),"")</f>
        <v/>
      </c>
      <c r="GS15" s="14" t="str">
        <f t="shared" ca="1" si="70"/>
        <v/>
      </c>
      <c r="GT15" s="19" t="str">
        <f t="shared" ca="1" si="71"/>
        <v/>
      </c>
      <c r="GU15" s="19" t="str">
        <f t="shared" ca="1" si="72"/>
        <v/>
      </c>
      <c r="GV15" s="19" t="str">
        <f t="array" aca="1" ref="GV15" ca="1">IFERROR(AVERAGE(IF(('1. Database - raw'!FY$7:GA$494&gt;0)*('1. Database - raw'!$AD$7:$AD$494=$A15)*(INDIRECT($Q15,TRUE)=$O15),'1. Database - raw'!FY$7:GA$494)),"")</f>
        <v/>
      </c>
      <c r="GW15" s="33" t="str">
        <f t="array" aca="1" ref="GW15" ca="1">IFERROR(_xlfn.STDEV.S(IF(('1. Database - raw'!FY$7:GA$494&gt;0)*('1. Database - raw'!$AD$7:$AD$494=$A15)*(INDIRECT($Q15,TRUE)=$O15),'1. Database - raw'!FY$7:GA$494)),"")</f>
        <v/>
      </c>
      <c r="GX15" s="15" t="str">
        <f t="array" aca="1" ref="GX15" ca="1">IFERROR(IF(COUNT(IF(('1. Database - raw'!FY$7:GA$494&gt;0)*('1. Database - raw'!$AD$7:$AD$494=$A15)*(INDIRECT($Q15,TRUE)=$O15),'1. Database - raw'!FY$7:GA$494))&gt;0,COUNT(IF(('1. Database - raw'!FY$7:GA$494&gt;0)*('1. Database - raw'!$AD$7:$AD$494=$A15)*(INDIRECT($Q15,TRUE)=$O15),'1. Database - raw'!FY$7:GA$494)),""),"")</f>
        <v/>
      </c>
      <c r="GY15" s="14" t="str">
        <f t="shared" ca="1" si="73"/>
        <v/>
      </c>
      <c r="GZ15" s="19" t="str">
        <f t="shared" ca="1" si="74"/>
        <v/>
      </c>
      <c r="HA15" s="19" t="str">
        <f t="shared" ca="1" si="75"/>
        <v/>
      </c>
      <c r="HB15" s="19" t="str">
        <f t="array" aca="1" ref="HB15" ca="1">IFERROR(AVERAGE(IF(('1. Database - raw'!GE$7:GG$494&gt;0)*('1. Database - raw'!$AD$7:$AD$494=$A15)*(INDIRECT($Q15,TRUE)=$O15),'1. Database - raw'!GE$7:GG$494)),"")</f>
        <v/>
      </c>
      <c r="HC15" s="33" t="str">
        <f t="array" aca="1" ref="HC15" ca="1">IFERROR(_xlfn.STDEV.S(IF(('1. Database - raw'!GE$7:GG$494&gt;0)*('1. Database - raw'!$AD$7:$AD$494=$A15)*(INDIRECT($Q15,TRUE)=$O15),'1. Database - raw'!GE$7:GG$494)),"")</f>
        <v/>
      </c>
      <c r="HD15" s="15" t="str">
        <f t="array" aca="1" ref="HD15" ca="1">IFERROR(IF(COUNT(IF(('1. Database - raw'!GE$7:GG$494&gt;0)*('1. Database - raw'!$AD$7:$AD$494=$A15)*(INDIRECT($Q15,TRUE)=$O15),'1. Database - raw'!GE$7:GG$494))&gt;0,COUNT(IF(('1. Database - raw'!GE$7:GG$494&gt;0)*('1. Database - raw'!$AD$7:$AD$494=$A15)*(INDIRECT($Q15,TRUE)=$O15),'1. Database - raw'!GE$7:GG$494)),""),"")</f>
        <v/>
      </c>
      <c r="HE15" s="14" t="str">
        <f t="shared" ca="1" si="76"/>
        <v/>
      </c>
      <c r="HF15" s="19" t="str">
        <f t="shared" ca="1" si="77"/>
        <v/>
      </c>
      <c r="HG15" s="19" t="str">
        <f t="shared" ca="1" si="78"/>
        <v/>
      </c>
      <c r="HH15" s="19" t="str">
        <f t="array" aca="1" ref="HH15" ca="1">IFERROR(AVERAGE(IF(('1. Database - raw'!GK$7:GM$494&gt;0)*('1. Database - raw'!$AD$7:$AD$494=$A15)*(INDIRECT($Q15,TRUE)=$O15),'1. Database - raw'!GK$7:GM$494)),"")</f>
        <v/>
      </c>
      <c r="HI15" s="33" t="str">
        <f t="array" aca="1" ref="HI15" ca="1">IFERROR(_xlfn.STDEV.S(IF(('1. Database - raw'!GK$7:GM$494&gt;0)*('1. Database - raw'!$AD$7:$AD$494=$A15)*(INDIRECT($Q15,TRUE)=$O15),'1. Database - raw'!GK$7:GM$494)),"")</f>
        <v/>
      </c>
      <c r="HJ15" s="15" t="str">
        <f t="array" aca="1" ref="HJ15" ca="1">IFERROR(IF(COUNT(IF(('1. Database - raw'!GK$7:GM$494&gt;0)*('1. Database - raw'!$AD$7:$AD$494=$A15)*(INDIRECT($Q15,TRUE)=$O15),'1. Database - raw'!GK$7:GM$494))&gt;0,COUNT(IF(('1. Database - raw'!GK$7:GM$494&gt;0)*('1. Database - raw'!$AD$7:$AD$494=$A15)*(INDIRECT($Q15,TRUE)=$O15),'1. Database - raw'!GK$7:GM$494)),""),"")</f>
        <v/>
      </c>
      <c r="HK15" s="14" t="str">
        <f t="shared" ca="1" si="79"/>
        <v/>
      </c>
      <c r="HL15" s="19" t="str">
        <f t="shared" ca="1" si="80"/>
        <v/>
      </c>
      <c r="HM15" s="19" t="str">
        <f t="shared" ca="1" si="81"/>
        <v/>
      </c>
      <c r="HN15" s="19" t="str">
        <f t="array" aca="1" ref="HN15" ca="1">IFERROR(AVERAGE(IF(('1. Database - raw'!GQ$7:GS$494&gt;0)*('1. Database - raw'!$AD$7:$AD$494=$A15)*(INDIRECT($Q15,TRUE)=$O15),'1. Database - raw'!GQ$7:GS$494)),"")</f>
        <v/>
      </c>
      <c r="HO15" s="33" t="str">
        <f t="array" aca="1" ref="HO15" ca="1">IFERROR(_xlfn.STDEV.S(IF(('1. Database - raw'!GQ$7:GS$494&gt;0)*('1. Database - raw'!$AD$7:$AD$494=$A15)*(INDIRECT($Q15,TRUE)=$O15),'1. Database - raw'!GQ$7:GS$494)),"")</f>
        <v/>
      </c>
      <c r="HP15" s="15" t="str">
        <f t="array" aca="1" ref="HP15" ca="1">IFERROR(IF(COUNT(IF(('1. Database - raw'!GQ$7:GS$494&gt;0)*('1. Database - raw'!$AD$7:$AD$494=$A15)*(INDIRECT($Q15,TRUE)=$O15),'1. Database - raw'!GQ$7:GS$494))&gt;0,COUNT(IF(('1. Database - raw'!GQ$7:GS$494&gt;0)*('1. Database - raw'!$AD$7:$AD$494=$A15)*(INDIRECT($Q15,TRUE)=$O15),'1. Database - raw'!GQ$7:GS$494)),""),"")</f>
        <v/>
      </c>
      <c r="HQ15" s="14" t="str">
        <f t="shared" ca="1" si="82"/>
        <v/>
      </c>
      <c r="HR15" s="19" t="str">
        <f t="shared" ca="1" si="83"/>
        <v/>
      </c>
      <c r="HS15" s="19" t="str">
        <f t="shared" ca="1" si="84"/>
        <v/>
      </c>
      <c r="HT15" s="19" t="str">
        <f t="array" aca="1" ref="HT15" ca="1">IFERROR(AVERAGE(IF(('1. Database - raw'!GW$7:GY$494&gt;0)*('1. Database - raw'!$AD$7:$AD$494=$A15)*(INDIRECT($Q15,TRUE)=$O15),'1. Database - raw'!GW$7:GY$494)),"")</f>
        <v/>
      </c>
      <c r="HU15" s="33" t="str">
        <f t="array" aca="1" ref="HU15" ca="1">IFERROR(_xlfn.STDEV.S(IF(('1. Database - raw'!GW$7:GY$494&gt;0)*('1. Database - raw'!$AD$7:$AD$494=$A15)*(INDIRECT($Q15,TRUE)=$O15),'1. Database - raw'!GW$7:GY$494)),"")</f>
        <v/>
      </c>
      <c r="HV15" s="15" t="str">
        <f t="array" aca="1" ref="HV15" ca="1">IFERROR(IF(COUNT(IF(('1. Database - raw'!GW$7:GY$494&gt;0)*('1. Database - raw'!$AD$7:$AD$494=$A15)*(INDIRECT($Q15,TRUE)=$O15),'1. Database - raw'!GW$7:GY$494))&gt;0,COUNT(IF(('1. Database - raw'!GW$7:GY$494&gt;0)*('1. Database - raw'!$AD$7:$AD$494=$A15)*(INDIRECT($Q15,TRUE)=$O15),'1. Database - raw'!GW$7:GY$494)),""),"")</f>
        <v/>
      </c>
      <c r="HW15" s="14" t="str">
        <f t="shared" ca="1" si="85"/>
        <v/>
      </c>
      <c r="HX15" s="19" t="str">
        <f t="shared" ca="1" si="86"/>
        <v/>
      </c>
      <c r="HY15" s="19" t="str">
        <f t="shared" ca="1" si="87"/>
        <v/>
      </c>
      <c r="HZ15" s="19" t="str">
        <f t="array" aca="1" ref="HZ15" ca="1">IFERROR(AVERAGE(IF(('1. Database - raw'!HC$7:HE$494&gt;0)*('1. Database - raw'!$AD$7:$AD$494=$A15)*(INDIRECT($Q15,TRUE)=$O15),'1. Database - raw'!HC$7:HE$494)),"")</f>
        <v/>
      </c>
      <c r="IA15" s="33" t="str">
        <f t="array" aca="1" ref="IA15" ca="1">IFERROR(_xlfn.STDEV.S(IF(('1. Database - raw'!HC$7:HE$494&gt;0)*('1. Database - raw'!$AD$7:$AD$494=$A15)*(INDIRECT($Q15,TRUE)=$O15),'1. Database - raw'!HC$7:HE$494)),"")</f>
        <v/>
      </c>
      <c r="IB15" s="15" t="str">
        <f t="array" aca="1" ref="IB15" ca="1">IFERROR(IF(COUNT(IF(('1. Database - raw'!HC$7:HE$494&gt;0)*('1. Database - raw'!$AD$7:$AD$494=$A15)*(INDIRECT($Q15,TRUE)=$O15),'1. Database - raw'!HC$7:HE$494))&gt;0,COUNT(IF(('1. Database - raw'!HC$7:HE$494&gt;0)*('1. Database - raw'!$AD$7:$AD$494=$A15)*(INDIRECT($Q15,TRUE)=$O15),'1. Database - raw'!HC$7:HE$494)),""),"")</f>
        <v/>
      </c>
      <c r="IC15" s="14" t="str">
        <f t="shared" ca="1" si="88"/>
        <v/>
      </c>
      <c r="ID15" s="19" t="str">
        <f t="shared" ca="1" si="89"/>
        <v/>
      </c>
      <c r="IE15" s="19" t="str">
        <f t="shared" ca="1" si="90"/>
        <v/>
      </c>
      <c r="IF15" s="19" t="str">
        <f t="array" aca="1" ref="IF15" ca="1">IFERROR(AVERAGE(IF(('1. Database - raw'!HI$7:HK$494&gt;0)*('1. Database - raw'!$AD$7:$AD$494=$A15)*(INDIRECT($Q15,TRUE)=$O15),'1. Database - raw'!HI$7:HK$494)),"")</f>
        <v/>
      </c>
      <c r="IG15" s="33" t="str">
        <f t="array" aca="1" ref="IG15" ca="1">IFERROR(_xlfn.STDEV.S(IF(('1. Database - raw'!HI$7:HK$494&gt;0)*('1. Database - raw'!$AD$7:$AD$494=$A15)*(INDIRECT($Q15,TRUE)=$O15),'1. Database - raw'!HI$7:HK$494)),"")</f>
        <v/>
      </c>
      <c r="IH15" s="15" t="str">
        <f t="array" aca="1" ref="IH15" ca="1">IFERROR(IF(COUNT(IF(('1. Database - raw'!HI$7:HK$494&gt;0)*('1. Database - raw'!$AD$7:$AD$494=$A15)*(INDIRECT($Q15,TRUE)=$O15),'1. Database - raw'!HI$7:HK$494))&gt;0,COUNT(IF(('1. Database - raw'!HI$7:HK$494&gt;0)*('1. Database - raw'!$AD$7:$AD$494=$A15)*(INDIRECT($Q15,TRUE)=$O15),'1. Database - raw'!HI$7:HK$494)),""),"")</f>
        <v/>
      </c>
      <c r="II15" s="14" t="str">
        <f t="shared" ca="1" si="91"/>
        <v/>
      </c>
      <c r="IJ15" s="19" t="str">
        <f t="shared" ca="1" si="92"/>
        <v/>
      </c>
      <c r="IK15" s="19" t="str">
        <f t="shared" ca="1" si="93"/>
        <v/>
      </c>
      <c r="IL15" s="19" t="str">
        <f t="array" aca="1" ref="IL15" ca="1">IFERROR(AVERAGE(IF(('1. Database - raw'!HO$7:HQ$494&gt;0)*('1. Database - raw'!$AD$7:$AD$494=$A15)*(INDIRECT($Q15,TRUE)=$O15),'1. Database - raw'!HO$7:HQ$494)),"")</f>
        <v/>
      </c>
      <c r="IM15" s="33" t="str">
        <f t="array" aca="1" ref="IM15" ca="1">IFERROR(_xlfn.STDEV.S(IF(('1. Database - raw'!HO$7:HQ$494&gt;0)*('1. Database - raw'!$AD$7:$AD$494=$A15)*(INDIRECT($Q15,TRUE)=$O15),'1. Database - raw'!HO$7:HQ$494)),"")</f>
        <v/>
      </c>
      <c r="IN15" s="15" t="str">
        <f t="array" aca="1" ref="IN15" ca="1">IFERROR(IF(COUNT(IF(('1. Database - raw'!HO$7:HQ$494&gt;0)*('1. Database - raw'!$AD$7:$AD$494=$A15)*(INDIRECT($Q15,TRUE)=$O15),'1. Database - raw'!HO$7:HQ$494))&gt;0,COUNT(IF(('1. Database - raw'!HO$7:HQ$494&gt;0)*('1. Database - raw'!$AD$7:$AD$494=$A15)*(INDIRECT($Q15,TRUE)=$O15),'1. Database - raw'!HO$7:HQ$494)),""),"")</f>
        <v/>
      </c>
      <c r="IO15" s="14" t="str">
        <f t="shared" ca="1" si="94"/>
        <v/>
      </c>
      <c r="IP15" s="19" t="str">
        <f t="shared" ca="1" si="95"/>
        <v/>
      </c>
      <c r="IQ15" s="19" t="str">
        <f t="shared" ca="1" si="96"/>
        <v/>
      </c>
      <c r="IR15" s="19" t="str">
        <f t="array" aca="1" ref="IR15" ca="1">IFERROR(AVERAGE(IF(('1. Database - raw'!HU$7:HW$494&gt;0)*('1. Database - raw'!$AD$7:$AD$494=$A15)*(INDIRECT($Q15,TRUE)=$O15),'1. Database - raw'!HU$7:HW$494)),"")</f>
        <v/>
      </c>
      <c r="IS15" s="33" t="str">
        <f t="array" aca="1" ref="IS15" ca="1">IFERROR(_xlfn.STDEV.S(IF(('1. Database - raw'!HU$7:HW$494&gt;0)*('1. Database - raw'!$AD$7:$AD$494=$A15)*(INDIRECT($Q15,TRUE)=$O15),'1. Database - raw'!HU$7:HW$494)),"")</f>
        <v/>
      </c>
      <c r="IT15" s="15" t="str">
        <f t="array" aca="1" ref="IT15" ca="1">IFERROR(IF(COUNT(IF(('1. Database - raw'!HU$7:HW$494&gt;0)*('1. Database - raw'!$AD$7:$AD$494=$A15)*(INDIRECT($Q15,TRUE)=$O15),'1. Database - raw'!HU$7:HW$494))&gt;0,COUNT(IF(('1. Database - raw'!HU$7:HW$494&gt;0)*('1. Database - raw'!$AD$7:$AD$494=$A15)*(INDIRECT($Q15,TRUE)=$O15),'1. Database - raw'!HU$7:HW$494)),""),"")</f>
        <v/>
      </c>
      <c r="IU15" s="14" t="str">
        <f t="shared" ca="1" si="97"/>
        <v/>
      </c>
      <c r="IV15" s="19" t="str">
        <f t="shared" ca="1" si="98"/>
        <v/>
      </c>
      <c r="IW15" s="19" t="str">
        <f t="shared" ca="1" si="99"/>
        <v/>
      </c>
      <c r="IX15" s="19" t="str">
        <f t="array" aca="1" ref="IX15" ca="1">IFERROR(AVERAGE(IF(('1. Database - raw'!IA$7:IC$494&gt;0)*('1. Database - raw'!$AD$7:$AD$494=$A15)*(INDIRECT($Q15,TRUE)=$O15),'1. Database - raw'!IA$7:IC$494)),"")</f>
        <v/>
      </c>
      <c r="IY15" s="33" t="str">
        <f t="array" aca="1" ref="IY15" ca="1">IFERROR(_xlfn.STDEV.S(IF(('1. Database - raw'!IA$7:IC$494&gt;0)*('1. Database - raw'!$AD$7:$AD$494=$A15)*(INDIRECT($Q15,TRUE)=$O15),'1. Database - raw'!IA$7:IC$494)),"")</f>
        <v/>
      </c>
      <c r="IZ15" s="15" t="str">
        <f t="array" aca="1" ref="IZ15" ca="1">IFERROR(IF(COUNT(IF(('1. Database - raw'!IA$7:IC$494&gt;0)*('1. Database - raw'!$AD$7:$AD$494=$A15)*(INDIRECT($Q15,TRUE)=$O15),'1. Database - raw'!IA$7:IC$494))&gt;0,COUNT(IF(('1. Database - raw'!IA$7:IC$494&gt;0)*('1. Database - raw'!$AD$7:$AD$494=$A15)*(INDIRECT($Q15,TRUE)=$O15),'1. Database - raw'!IA$7:IC$494)),""),"")</f>
        <v/>
      </c>
      <c r="JA15" s="14" t="str">
        <f t="shared" ca="1" si="100"/>
        <v/>
      </c>
      <c r="JB15" s="19" t="str">
        <f t="shared" ca="1" si="101"/>
        <v/>
      </c>
      <c r="JC15" s="19" t="str">
        <f t="shared" ca="1" si="102"/>
        <v/>
      </c>
      <c r="JD15" s="19" t="str">
        <f t="array" aca="1" ref="JD15" ca="1">IFERROR(AVERAGE(IF(('1. Database - raw'!IG$7:II$494&gt;0)*('1. Database - raw'!$AD$7:$AD$494=$A15)*(INDIRECT($Q15,TRUE)=$O15),'1. Database - raw'!IG$7:II$494)),"")</f>
        <v/>
      </c>
      <c r="JE15" s="33" t="str">
        <f t="array" aca="1" ref="JE15" ca="1">IFERROR(_xlfn.STDEV.S(IF(('1. Database - raw'!IG$7:II$494&gt;0)*('1. Database - raw'!$AD$7:$AD$494=$A15)*(INDIRECT($Q15,TRUE)=$O15),'1. Database - raw'!IG$7:II$494)),"")</f>
        <v/>
      </c>
      <c r="JF15" s="15" t="str">
        <f t="array" aca="1" ref="JF15" ca="1">IFERROR(IF(COUNT(IF(('1. Database - raw'!IG$7:II$494&gt;0)*('1. Database - raw'!$AD$7:$AD$494=$A15)*(INDIRECT($Q15,TRUE)=$O15),'1. Database - raw'!IG$7:II$494))&gt;0,COUNT(IF(('1. Database - raw'!IG$7:II$494&gt;0)*('1. Database - raw'!$AD$7:$AD$494=$A15)*(INDIRECT($Q15,TRUE)=$O15),'1. Database - raw'!IG$7:II$494)),""),"")</f>
        <v/>
      </c>
      <c r="JG15" s="145" t="str">
        <f t="shared" ca="1" si="103"/>
        <v/>
      </c>
      <c r="JH15" s="146" t="str">
        <f t="shared" ca="1" si="104"/>
        <v/>
      </c>
      <c r="JI15" s="146" t="str">
        <f t="shared" ca="1" si="105"/>
        <v/>
      </c>
      <c r="JJ15" s="146" t="str">
        <f t="array" aca="1" ref="JJ15" ca="1">IFERROR(AVERAGE(IF(('1. Database - raw'!IM$7:IO$494&gt;0)*('1. Database - raw'!$AD$7:$AD$494=$A15)*(INDIRECT($Q15,TRUE)=$O15),'1. Database - raw'!IM$7:IO$494)),"")</f>
        <v/>
      </c>
      <c r="JK15" s="277" t="str">
        <f t="array" aca="1" ref="JK15" ca="1">IFERROR(_xlfn.STDEV.S(IF(('1. Database - raw'!IM$7:IO$494&gt;0)*('1. Database - raw'!$AD$7:$AD$494=$A15)*(INDIRECT($Q15,TRUE)=$O15),'1. Database - raw'!IM$7:IO$494)),"")</f>
        <v/>
      </c>
      <c r="JL15" s="15" t="str">
        <f t="array" aca="1" ref="JL15" ca="1">IFERROR(IF(COUNT(IF(('1. Database - raw'!IM$7:IO$494&gt;0)*('1. Database - raw'!$AD$7:$AD$494=$A15)*(INDIRECT($Q15,TRUE)=$O15),'1. Database - raw'!IM$7:IO$494))&gt;0,COUNT(IF(('1. Database - raw'!IM$7:IO$494&gt;0)*('1. Database - raw'!$AD$7:$AD$494=$A15)*(INDIRECT($Q15,TRUE)=$O15),'1. Database - raw'!IM$7:IO$494)),""),"")</f>
        <v/>
      </c>
      <c r="JM15" s="145" t="str">
        <f t="shared" ca="1" si="106"/>
        <v/>
      </c>
      <c r="JN15" s="146" t="str">
        <f t="shared" ca="1" si="107"/>
        <v/>
      </c>
      <c r="JO15" s="146" t="str">
        <f t="shared" ca="1" si="108"/>
        <v/>
      </c>
      <c r="JP15" s="146" t="str">
        <f t="array" aca="1" ref="JP15" ca="1">IFERROR(AVERAGE(IF(('1. Database - raw'!IS$7:IU$494&gt;0)*('1. Database - raw'!$AD$7:$AD$494=$A15)*(INDIRECT($Q15,TRUE)=$O15),'1. Database - raw'!IS$7:IU$494)),"")</f>
        <v/>
      </c>
      <c r="JQ15" s="277" t="str">
        <f t="array" aca="1" ref="JQ15" ca="1">IFERROR(_xlfn.STDEV.S(IF(('1. Database - raw'!IS$7:IU$494&gt;0)*('1. Database - raw'!$AD$7:$AD$494=$A15)*(INDIRECT($Q15,TRUE)=$O15),'1. Database - raw'!IS$7:IU$494)),"")</f>
        <v/>
      </c>
      <c r="JR15" s="15" t="str">
        <f t="array" aca="1" ref="JR15" ca="1">IFERROR(IF(COUNT(IF(('1. Database - raw'!IS$7:IU$494&gt;0)*('1. Database - raw'!$AD$7:$AD$494=$A15)*(INDIRECT($Q15,TRUE)=$O15),'1. Database - raw'!IS$7:IU$494))&gt;0,COUNT(IF(('1. Database - raw'!IS$7:IU$494&gt;0)*('1. Database - raw'!$AD$7:$AD$494=$A15)*(INDIRECT($Q15,TRUE)=$O15),'1. Database - raw'!IS$7:IU$494)),""),"")</f>
        <v/>
      </c>
      <c r="JS15" s="145" t="str">
        <f t="shared" ca="1" si="109"/>
        <v/>
      </c>
      <c r="JT15" s="146" t="str">
        <f t="shared" ca="1" si="110"/>
        <v/>
      </c>
      <c r="JU15" s="146" t="str">
        <f t="shared" ca="1" si="111"/>
        <v/>
      </c>
      <c r="JV15" s="146" t="str">
        <f t="array" aca="1" ref="JV15" ca="1">IFERROR(AVERAGE(IF(('1. Database - raw'!IY$7:JA$494&gt;0)*('1. Database - raw'!$AD$7:$AD$494=$A15)*(INDIRECT($Q15,TRUE)=$O15),'1. Database - raw'!IY$7:JA$494)),"")</f>
        <v/>
      </c>
      <c r="JW15" s="277" t="str">
        <f t="array" aca="1" ref="JW15" ca="1">IFERROR(_xlfn.STDEV.S(IF(('1. Database - raw'!IY$7:JA$494&gt;0)*('1. Database - raw'!$AD$7:$AD$494=$A15)*(INDIRECT($Q15,TRUE)=$O15),'1. Database - raw'!IY$7:JA$494)),"")</f>
        <v/>
      </c>
      <c r="JX15" s="15" t="str">
        <f t="array" aca="1" ref="JX15" ca="1">IFERROR(IF(COUNT(IF(('1. Database - raw'!IY$7:JA$494&gt;0)*('1. Database - raw'!$AD$7:$AD$494=$A15)*(INDIRECT($Q15,TRUE)=$O15),'1. Database - raw'!IY$7:JA$494))&gt;0,COUNT(IF(('1. Database - raw'!IY$7:JA$494&gt;0)*('1. Database - raw'!$AD$7:$AD$494=$A15)*(INDIRECT($Q15,TRUE)=$O15),'1. Database - raw'!IY$7:JA$494)),""),"")</f>
        <v/>
      </c>
      <c r="JY15" s="145" t="str">
        <f t="shared" ca="1" si="112"/>
        <v/>
      </c>
      <c r="JZ15" s="146" t="str">
        <f t="shared" ca="1" si="113"/>
        <v/>
      </c>
      <c r="KA15" s="146" t="str">
        <f t="shared" ca="1" si="114"/>
        <v/>
      </c>
      <c r="KB15" s="146" t="str">
        <f t="array" aca="1" ref="KB15" ca="1">IFERROR(AVERAGE(IF(('1. Database - raw'!JE$7:JG$494&gt;0)*('1. Database - raw'!$AD$7:$AD$494=$A15)*(INDIRECT($Q15,TRUE)=$O15),'1. Database - raw'!JE$7:JG$494)),"")</f>
        <v/>
      </c>
      <c r="KC15" s="277" t="str">
        <f t="array" aca="1" ref="KC15" ca="1">IFERROR(_xlfn.STDEV.S(IF(('1. Database - raw'!JE$7:JG$494&gt;0)*('1. Database - raw'!$AD$7:$AD$494=$A15)*(INDIRECT($Q15,TRUE)=$O15),'1. Database - raw'!JE$7:JG$494)),"")</f>
        <v/>
      </c>
      <c r="KD15" s="15" t="str">
        <f t="array" aca="1" ref="KD15" ca="1">IFERROR(IF(COUNT(IF(('1. Database - raw'!JE$7:JG$494&gt;0)*('1. Database - raw'!$AD$7:$AD$494=$A15)*(INDIRECT($Q15,TRUE)=$O15),'1. Database - raw'!JE$7:JG$494))&gt;0,COUNT(IF(('1. Database - raw'!JE$7:JG$494&gt;0)*('1. Database - raw'!$AD$7:$AD$494=$A15)*(INDIRECT($Q15,TRUE)=$O15),'1. Database - raw'!JE$7:JG$494)),""),"")</f>
        <v/>
      </c>
      <c r="KE15" s="145" t="str">
        <f t="shared" ca="1" si="115"/>
        <v/>
      </c>
      <c r="KF15" s="146" t="str">
        <f t="shared" ca="1" si="116"/>
        <v/>
      </c>
      <c r="KG15" s="146" t="str">
        <f t="shared" ca="1" si="117"/>
        <v/>
      </c>
      <c r="KH15" s="146" t="str">
        <f t="array" aca="1" ref="KH15" ca="1">IFERROR(AVERAGE(IF(('1. Database - raw'!JK$7:JM$494&gt;0)*('1. Database - raw'!$AD$7:$AD$494=$A15)*(INDIRECT($Q15,TRUE)=$O15),'1. Database - raw'!JK$7:JM$494)),"")</f>
        <v/>
      </c>
      <c r="KI15" s="277" t="str">
        <f t="array" aca="1" ref="KI15" ca="1">IFERROR(_xlfn.STDEV.S(IF(('1. Database - raw'!JK$7:JM$494&gt;0)*('1. Database - raw'!$AD$7:$AD$494=$A15)*(INDIRECT($Q15,TRUE)=$O15),'1. Database - raw'!JK$7:JM$494)),"")</f>
        <v/>
      </c>
      <c r="KJ15" s="15" t="str">
        <f t="array" aca="1" ref="KJ15" ca="1">IFERROR(IF(COUNT(IF(('1. Database - raw'!JK$7:JM$494&gt;0)*('1. Database - raw'!$AD$7:$AD$494=$A15)*(INDIRECT($Q15,TRUE)=$O15),'1. Database - raw'!JK$7:JM$494))&gt;0,COUNT(IF(('1. Database - raw'!JK$7:JM$494&gt;0)*('1. Database - raw'!$AD$7:$AD$494=$A15)*(INDIRECT($Q15,TRUE)=$O15),'1. Database - raw'!JK$7:JM$494)),""),"")</f>
        <v/>
      </c>
      <c r="KK15" s="145" t="str">
        <f t="shared" ca="1" si="118"/>
        <v/>
      </c>
      <c r="KL15" s="146" t="str">
        <f t="shared" ca="1" si="119"/>
        <v/>
      </c>
      <c r="KM15" s="146" t="str">
        <f t="shared" ca="1" si="120"/>
        <v/>
      </c>
      <c r="KN15" s="146" t="str">
        <f t="array" aca="1" ref="KN15" ca="1">IFERROR(AVERAGE(IF(('1. Database - raw'!JQ$7:JS$494&gt;0)*('1. Database - raw'!$AD$7:$AD$494=$A15)*(INDIRECT($Q15,TRUE)=$O15),'1. Database - raw'!JQ$7:JS$494)),"")</f>
        <v/>
      </c>
      <c r="KO15" s="277" t="str">
        <f t="array" aca="1" ref="KO15" ca="1">IFERROR(_xlfn.STDEV.S(IF(('1. Database - raw'!JQ$7:JS$494&gt;0)*('1. Database - raw'!$AD$7:$AD$494=$A15)*(INDIRECT($Q15,TRUE)=$O15),'1. Database - raw'!JQ$7:JS$494)),"")</f>
        <v/>
      </c>
      <c r="KP15" s="15" t="str">
        <f t="array" aca="1" ref="KP15" ca="1">IFERROR(IF(COUNT(IF(('1. Database - raw'!JQ$7:JS$494&gt;0)*('1. Database - raw'!$AD$7:$AD$494=$A15)*(INDIRECT($Q15,TRUE)=$O15),'1. Database - raw'!JQ$7:JS$494))&gt;0,COUNT(IF(('1. Database - raw'!JQ$7:JS$494&gt;0)*('1. Database - raw'!$AD$7:$AD$494=$A15)*(INDIRECT($Q15,TRUE)=$O15),'1. Database - raw'!JQ$7:JS$494)),""),"")</f>
        <v/>
      </c>
      <c r="KQ15" s="145" t="str">
        <f t="shared" ca="1" si="121"/>
        <v/>
      </c>
      <c r="KR15" s="146" t="str">
        <f t="shared" ca="1" si="122"/>
        <v/>
      </c>
      <c r="KS15" s="146" t="str">
        <f t="shared" ca="1" si="123"/>
        <v/>
      </c>
      <c r="KT15" s="146" t="str">
        <f t="array" aca="1" ref="KT15" ca="1">IFERROR(AVERAGE(IF(('1. Database - raw'!JW$7:JY$494&gt;0)*('1. Database - raw'!$AD$7:$AD$494=$A15)*(INDIRECT($Q15,TRUE)=$O15),'1. Database - raw'!JW$7:JY$494)),"")</f>
        <v/>
      </c>
      <c r="KU15" s="277" t="str">
        <f t="array" aca="1" ref="KU15" ca="1">IFERROR(_xlfn.STDEV.S(IF(('1. Database - raw'!JW$7:JY$494&gt;0)*('1. Database - raw'!$AD$7:$AD$494=$A15)*(INDIRECT($Q15,TRUE)=$O15),'1. Database - raw'!JW$7:JY$494)),"")</f>
        <v/>
      </c>
      <c r="KV15" s="15" t="str">
        <f t="array" aca="1" ref="KV15" ca="1">IFERROR(IF(COUNT(IF(('1. Database - raw'!JW$7:JY$494&gt;0)*('1. Database - raw'!$AD$7:$AD$494=$A15)*(INDIRECT($Q15,TRUE)=$O15),'1. Database - raw'!JW$7:JY$494))&gt;0,COUNT(IF(('1. Database - raw'!JW$7:JY$494&gt;0)*('1. Database - raw'!$AD$7:$AD$494=$A15)*(INDIRECT($Q15,TRUE)=$O15),'1. Database - raw'!JW$7:JY$494)),""),"")</f>
        <v/>
      </c>
      <c r="KW15" s="145" t="str">
        <f t="shared" ca="1" si="124"/>
        <v/>
      </c>
      <c r="KX15" s="146" t="str">
        <f t="shared" ca="1" si="125"/>
        <v/>
      </c>
      <c r="KY15" s="146" t="str">
        <f t="shared" ca="1" si="126"/>
        <v/>
      </c>
      <c r="KZ15" s="146" t="str">
        <f t="array" aca="1" ref="KZ15" ca="1">IFERROR(AVERAGE(IF(('1. Database - raw'!KC$7:KE$494&gt;0)*('1. Database - raw'!$AD$7:$AD$494=$A15)*(INDIRECT($Q15,TRUE)=$O15),'1. Database - raw'!KC$7:KE$494)),"")</f>
        <v/>
      </c>
      <c r="LA15" s="277" t="str">
        <f t="array" aca="1" ref="LA15" ca="1">IFERROR(_xlfn.STDEV.S(IF(('1. Database - raw'!KC$7:KE$494&gt;0)*('1. Database - raw'!$AD$7:$AD$494=$A15)*(INDIRECT($Q15,TRUE)=$O15),'1. Database - raw'!KC$7:KE$494)),"")</f>
        <v/>
      </c>
      <c r="LB15" s="15" t="str">
        <f t="array" aca="1" ref="LB15" ca="1">IFERROR(IF(COUNT(IF(('1. Database - raw'!KC$7:KE$494&gt;0)*('1. Database - raw'!$AD$7:$AD$494=$A15)*(INDIRECT($Q15,TRUE)=$O15),'1. Database - raw'!KC$7:KE$494))&gt;0,COUNT(IF(('1. Database - raw'!KC$7:KE$494&gt;0)*('1. Database - raw'!$AD$7:$AD$494=$A15)*(INDIRECT($Q15,TRUE)=$O15),'1. Database - raw'!KC$7:KE$494)),""),"")</f>
        <v/>
      </c>
      <c r="LC15" s="145" t="str">
        <f t="shared" ca="1" si="127"/>
        <v/>
      </c>
      <c r="LD15" s="146" t="str">
        <f t="shared" ca="1" si="128"/>
        <v/>
      </c>
      <c r="LE15" s="146" t="str">
        <f t="shared" ca="1" si="129"/>
        <v/>
      </c>
      <c r="LF15" s="146" t="str">
        <f t="array" aca="1" ref="LF15" ca="1">IFERROR(AVERAGE(IF(('1. Database - raw'!KI$7:KK$494&gt;0)*('1. Database - raw'!$AD$7:$AD$494=$A15)*(INDIRECT($Q15,TRUE)=$O15),'1. Database - raw'!KI$7:KK$494)),"")</f>
        <v/>
      </c>
      <c r="LG15" s="277" t="str">
        <f t="array" aca="1" ref="LG15" ca="1">IFERROR(_xlfn.STDEV.S(IF(('1. Database - raw'!KI$7:KK$494&gt;0)*('1. Database - raw'!$AD$7:$AD$494=$A15)*(INDIRECT($Q15,TRUE)=$O15),'1. Database - raw'!KI$7:KK$494)),"")</f>
        <v/>
      </c>
      <c r="LH15" s="15" t="str">
        <f t="array" aca="1" ref="LH15" ca="1">IFERROR(IF(COUNT(IF(('1. Database - raw'!KI$7:KK$494&gt;0)*('1. Database - raw'!$AD$7:$AD$494=$A15)*(INDIRECT($Q15,TRUE)=$O15),'1. Database - raw'!KI$7:KK$494))&gt;0,COUNT(IF(('1. Database - raw'!KI$7:KK$494&gt;0)*('1. Database - raw'!$AD$7:$AD$494=$A15)*(INDIRECT($Q15,TRUE)=$O15),'1. Database - raw'!KI$7:KK$494)),""),"")</f>
        <v/>
      </c>
      <c r="LI15" s="145" t="str">
        <f t="shared" ca="1" si="169"/>
        <v/>
      </c>
      <c r="LJ15" s="146" t="str">
        <f t="shared" ca="1" si="170"/>
        <v/>
      </c>
      <c r="LK15" s="146" t="str">
        <f t="shared" ca="1" si="171"/>
        <v/>
      </c>
      <c r="LL15" s="146" t="str">
        <f t="array" aca="1" ref="LL15" ca="1">IFERROR(AVERAGE(IF(('1. Database - raw'!KO$7:KQ$494&gt;0)*('1. Database - raw'!$AD$7:$AD$494=$A15)*(INDIRECT($Q15,TRUE)=$O15),'1. Database - raw'!KO$7:KQ$494)),"")</f>
        <v/>
      </c>
      <c r="LM15" s="277" t="str">
        <f t="array" aca="1" ref="LM15" ca="1">IFERROR(_xlfn.STDEV.S(IF(('1. Database - raw'!KO$7:KQ$494&gt;0)*('1. Database - raw'!$AD$7:$AD$494=$A15)*(INDIRECT($Q15,TRUE)=$O15),'1. Database - raw'!KO$7:KQ$494)),"")</f>
        <v/>
      </c>
      <c r="LN15" s="15" t="str">
        <f t="array" aca="1" ref="LN15" ca="1">IFERROR(IF(COUNT(IF(('1. Database - raw'!KO$7:KQ$494&gt;0)*('1. Database - raw'!$AD$7:$AD$494=$A15)*(INDIRECT($Q15,TRUE)=$O15),'1. Database - raw'!KO$7:KQ$494))&gt;0,COUNT(IF(('1. Database - raw'!KO$7:KQ$494&gt;0)*('1. Database - raw'!$AD$7:$AD$494=$A15)*(INDIRECT($Q15,TRUE)=$O15),'1. Database - raw'!KO$7:KQ$494)),""),"")</f>
        <v/>
      </c>
      <c r="LO15" s="145" t="str">
        <f t="shared" ca="1" si="130"/>
        <v/>
      </c>
      <c r="LP15" s="146" t="str">
        <f t="shared" ca="1" si="131"/>
        <v/>
      </c>
      <c r="LQ15" s="146" t="str">
        <f t="shared" ca="1" si="132"/>
        <v/>
      </c>
      <c r="LR15" s="146" t="str">
        <f t="array" aca="1" ref="LR15" ca="1">IFERROR(AVERAGE(IF(('1. Database - raw'!KU$7:KW$494&gt;0)*('1. Database - raw'!$AD$7:$AD$494=$A15)*(INDIRECT($Q15,TRUE)=$O15),'1. Database - raw'!KU$7:KW$494)),"")</f>
        <v/>
      </c>
      <c r="LS15" s="277" t="str">
        <f t="array" aca="1" ref="LS15" ca="1">IFERROR(_xlfn.STDEV.S(IF(('1. Database - raw'!KU$7:KW$494&gt;0)*('1. Database - raw'!$AD$7:$AD$494=$A15)*(INDIRECT($Q15,TRUE)=$O15),'1. Database - raw'!KU$7:KW$494)),"")</f>
        <v/>
      </c>
      <c r="LT15" s="15" t="str">
        <f t="array" aca="1" ref="LT15" ca="1">IFERROR(IF(COUNT(IF(('1. Database - raw'!KU$7:KW$494&gt;0)*('1. Database - raw'!$AD$7:$AD$494=$A15)*(INDIRECT($Q15,TRUE)=$O15),'1. Database - raw'!KU$7:KW$494))&gt;0,COUNT(IF(('1. Database - raw'!KU$7:KW$494&gt;0)*('1. Database - raw'!$AD$7:$AD$494=$A15)*(INDIRECT($Q15,TRUE)=$O15),'1. Database - raw'!KU$7:KW$494)),""),"")</f>
        <v/>
      </c>
      <c r="LU15" s="145" t="str">
        <f t="shared" ca="1" si="133"/>
        <v/>
      </c>
      <c r="LV15" s="146" t="str">
        <f t="shared" ca="1" si="134"/>
        <v/>
      </c>
      <c r="LW15" s="146" t="str">
        <f t="shared" ca="1" si="135"/>
        <v/>
      </c>
      <c r="LX15" s="146" t="str">
        <f t="array" aca="1" ref="LX15" ca="1">IFERROR(AVERAGE(IF(('1. Database - raw'!LA$7:LC$494&gt;0)*('1. Database - raw'!$AD$7:$AD$494=$A15)*(INDIRECT($Q15,TRUE)=$O15),'1. Database - raw'!LA$7:LC$494)),"")</f>
        <v/>
      </c>
      <c r="LY15" s="277" t="str">
        <f t="array" aca="1" ref="LY15" ca="1">IFERROR(_xlfn.STDEV.S(IF(('1. Database - raw'!LA$7:LC$494&gt;0)*('1. Database - raw'!$AD$7:$AD$494=$A15)*(INDIRECT($Q15,TRUE)=$O15),'1. Database - raw'!LA$7:LC$494)),"")</f>
        <v/>
      </c>
      <c r="LZ15" s="15" t="str">
        <f t="array" aca="1" ref="LZ15" ca="1">IFERROR(IF(COUNT(IF(('1. Database - raw'!LA$7:LC$494&gt;0)*('1. Database - raw'!$AD$7:$AD$494=$A15)*(INDIRECT($Q15,TRUE)=$O15),'1. Database - raw'!LA$7:LC$494))&gt;0,COUNT(IF(('1. Database - raw'!LA$7:LC$494&gt;0)*('1. Database - raw'!$AD$7:$AD$494=$A15)*(INDIRECT($Q15,TRUE)=$O15),'1. Database - raw'!LA$7:LC$494)),""),"")</f>
        <v/>
      </c>
      <c r="MA15" s="145" t="str">
        <f t="shared" ca="1" si="136"/>
        <v/>
      </c>
      <c r="MB15" s="146" t="str">
        <f t="shared" ca="1" si="137"/>
        <v/>
      </c>
      <c r="MC15" s="146" t="str">
        <f t="shared" ca="1" si="138"/>
        <v/>
      </c>
      <c r="MD15" s="146" t="str">
        <f t="array" aca="1" ref="MD15" ca="1">IFERROR(AVERAGE(IF(('1. Database - raw'!LG$7:LI$494&gt;0)*('1. Database - raw'!$AD$7:$AD$494=$A15)*(INDIRECT($Q15,TRUE)=$O15),'1. Database - raw'!LG$7:LI$494)),"")</f>
        <v/>
      </c>
      <c r="ME15" s="277" t="str">
        <f t="array" aca="1" ref="ME15" ca="1">IFERROR(_xlfn.STDEV.S(IF(('1. Database - raw'!LG$7:LI$494&gt;0)*('1. Database - raw'!$AD$7:$AD$494=$A15)*(INDIRECT($Q15,TRUE)=$O15),'1. Database - raw'!LG$7:LI$494)),"")</f>
        <v/>
      </c>
      <c r="MF15" s="15" t="str">
        <f t="array" aca="1" ref="MF15" ca="1">IFERROR(IF(COUNT(IF(('1. Database - raw'!LG$7:LI$494&gt;0)*('1. Database - raw'!$AD$7:$AD$494=$A15)*(INDIRECT($Q15,TRUE)=$O15),'1. Database - raw'!LG$7:LI$494))&gt;0,COUNT(IF(('1. Database - raw'!LG$7:LI$494&gt;0)*('1. Database - raw'!$AD$7:$AD$494=$A15)*(INDIRECT($Q15,TRUE)=$O15),'1. Database - raw'!LG$7:LI$494)),""),"")</f>
        <v/>
      </c>
      <c r="MG15" s="145" t="str">
        <f t="shared" ca="1" si="139"/>
        <v/>
      </c>
      <c r="MH15" s="146" t="str">
        <f t="shared" ca="1" si="140"/>
        <v/>
      </c>
      <c r="MI15" s="146" t="str">
        <f t="shared" ca="1" si="141"/>
        <v/>
      </c>
      <c r="MJ15" s="146" t="str">
        <f t="array" aca="1" ref="MJ15" ca="1">IFERROR(AVERAGE(IF(('1. Database - raw'!LM$7:LO$494&gt;0)*('1. Database - raw'!$AD$7:$AD$494=$A15)*(INDIRECT($Q15,TRUE)=$O15),'1. Database - raw'!LM$7:LO$494)),"")</f>
        <v/>
      </c>
      <c r="MK15" s="277" t="str">
        <f t="array" aca="1" ref="MK15" ca="1">IFERROR(_xlfn.STDEV.S(IF(('1. Database - raw'!LM$7:LO$494&gt;0)*('1. Database - raw'!$AD$7:$AD$494=$A15)*(INDIRECT($Q15,TRUE)=$O15),'1. Database - raw'!LM$7:LO$494)),"")</f>
        <v/>
      </c>
      <c r="ML15" s="15" t="str">
        <f t="array" aca="1" ref="ML15" ca="1">IFERROR(IF(COUNT(IF(('1. Database - raw'!LM$7:LO$494&gt;0)*('1. Database - raw'!$AD$7:$AD$494=$A15)*(INDIRECT($Q15,TRUE)=$O15),'1. Database - raw'!LM$7:LO$494))&gt;0,COUNT(IF(('1. Database - raw'!LM$7:LO$494&gt;0)*('1. Database - raw'!$AD$7:$AD$494=$A15)*(INDIRECT($Q15,TRUE)=$O15),'1. Database - raw'!LM$7:LO$494)),""),"")</f>
        <v/>
      </c>
      <c r="MM15" s="145" t="str">
        <f t="shared" ca="1" si="142"/>
        <v/>
      </c>
      <c r="MN15" s="146" t="str">
        <f t="shared" ca="1" si="143"/>
        <v/>
      </c>
      <c r="MO15" s="146" t="str">
        <f t="shared" ca="1" si="144"/>
        <v/>
      </c>
      <c r="MP15" s="146" t="str">
        <f t="array" aca="1" ref="MP15" ca="1">IFERROR(AVERAGE(IF(('1. Database - raw'!LS$7:LU$494&gt;0)*('1. Database - raw'!$AD$7:$AD$494=$A15)*(INDIRECT($Q15,TRUE)=$O15),'1. Database - raw'!LS$7:LU$494)),"")</f>
        <v/>
      </c>
      <c r="MQ15" s="277" t="str">
        <f t="array" aca="1" ref="MQ15" ca="1">IFERROR(_xlfn.STDEV.S(IF(('1. Database - raw'!LS$7:LU$494&gt;0)*('1. Database - raw'!$AD$7:$AD$494=$A15)*(INDIRECT($Q15,TRUE)=$O15),'1. Database - raw'!LS$7:LU$494)),"")</f>
        <v/>
      </c>
      <c r="MR15" s="15" t="str">
        <f t="array" aca="1" ref="MR15" ca="1">IFERROR(IF(COUNT(IF(('1. Database - raw'!LS$7:LU$494&gt;0)*('1. Database - raw'!$AD$7:$AD$494=$A15)*(INDIRECT($Q15,TRUE)=$O15),'1. Database - raw'!LS$7:LU$494))&gt;0,COUNT(IF(('1. Database - raw'!LS$7:LU$494&gt;0)*('1. Database - raw'!$AD$7:$AD$494=$A15)*(INDIRECT($Q15,TRUE)=$O15),'1. Database - raw'!LS$7:LU$494)),""),"")</f>
        <v/>
      </c>
      <c r="MS15" s="145" t="str">
        <f t="shared" ca="1" si="145"/>
        <v/>
      </c>
      <c r="MT15" s="146" t="str">
        <f t="shared" ca="1" si="146"/>
        <v/>
      </c>
      <c r="MU15" s="146" t="str">
        <f t="shared" ca="1" si="147"/>
        <v/>
      </c>
      <c r="MV15" s="146" t="str">
        <f t="array" aca="1" ref="MV15" ca="1">IFERROR(AVERAGE(IF(('1. Database - raw'!LY$7:MA$494&gt;0)*('1. Database - raw'!$AD$7:$AD$494=$A15)*(INDIRECT($Q15,TRUE)=$O15),'1. Database - raw'!LY$7:MA$494)),"")</f>
        <v/>
      </c>
      <c r="MW15" s="277" t="str">
        <f t="array" aca="1" ref="MW15" ca="1">IFERROR(_xlfn.STDEV.S(IF(('1. Database - raw'!LY$7:MA$494&gt;0)*('1. Database - raw'!$AD$7:$AD$494=$A15)*(INDIRECT($Q15,TRUE)=$O15),'1. Database - raw'!LY$7:MA$494)),"")</f>
        <v/>
      </c>
      <c r="MX15" s="15" t="str">
        <f t="array" aca="1" ref="MX15" ca="1">IFERROR(IF(COUNT(IF(('1. Database - raw'!LY$7:MA$494&gt;0)*('1. Database - raw'!$AD$7:$AD$494=$A15)*(INDIRECT($Q15,TRUE)=$O15),'1. Database - raw'!LY$7:MA$494))&gt;0,COUNT(IF(('1. Database - raw'!LY$7:MA$494&gt;0)*('1. Database - raw'!$AD$7:$AD$494=$A15)*(INDIRECT($Q15,TRUE)=$O15),'1. Database - raw'!LY$7:MA$494)),""),"")</f>
        <v/>
      </c>
      <c r="MY15" s="145" t="str">
        <f t="shared" ca="1" si="148"/>
        <v/>
      </c>
      <c r="MZ15" s="146" t="str">
        <f t="shared" ca="1" si="149"/>
        <v/>
      </c>
      <c r="NA15" s="146" t="str">
        <f t="shared" ca="1" si="150"/>
        <v/>
      </c>
      <c r="NB15" s="146" t="str">
        <f t="array" aca="1" ref="NB15" ca="1">IFERROR(AVERAGE(IF(('1. Database - raw'!ME$7:MG$494&gt;0)*('1. Database - raw'!$AD$7:$AD$494=$A15)*(INDIRECT($Q15,TRUE)=$O15),'1. Database - raw'!ME$7:MG$494)),"")</f>
        <v/>
      </c>
      <c r="NC15" s="277" t="str">
        <f t="array" aca="1" ref="NC15" ca="1">IFERROR(_xlfn.STDEV.S(IF(('1. Database - raw'!ME$7:MG$494&gt;0)*('1. Database - raw'!$AD$7:$AD$494=$A15)*(INDIRECT($Q15,TRUE)=$O15),'1. Database - raw'!ME$7:MG$494)),"")</f>
        <v/>
      </c>
      <c r="ND15" s="15" t="str">
        <f t="array" aca="1" ref="ND15" ca="1">IFERROR(IF(COUNT(IF(('1. Database - raw'!ME$7:MG$494&gt;0)*('1. Database - raw'!$AD$7:$AD$494=$A15)*(INDIRECT($Q15,TRUE)=$O15),'1. Database - raw'!ME$7:MG$494))&gt;0,COUNT(IF(('1. Database - raw'!ME$7:MG$494&gt;0)*('1. Database - raw'!$AD$7:$AD$494=$A15)*(INDIRECT($Q15,TRUE)=$O15),'1. Database - raw'!ME$7:MG$494)),""),"")</f>
        <v/>
      </c>
      <c r="NE15" s="145" t="str">
        <f t="shared" ca="1" si="151"/>
        <v/>
      </c>
      <c r="NF15" s="146" t="str">
        <f t="shared" ca="1" si="152"/>
        <v/>
      </c>
      <c r="NG15" s="146" t="str">
        <f t="shared" ca="1" si="153"/>
        <v/>
      </c>
      <c r="NH15" s="146" t="str">
        <f t="array" aca="1" ref="NH15" ca="1">IFERROR(AVERAGE(IF(('1. Database - raw'!MK$7:MM$494&gt;0)*('1. Database - raw'!$AD$7:$AD$494=$A15)*(INDIRECT($Q15,TRUE)=$O15),'1. Database - raw'!MK$7:MM$494)),"")</f>
        <v/>
      </c>
      <c r="NI15" s="277" t="str">
        <f t="array" aca="1" ref="NI15" ca="1">IFERROR(_xlfn.STDEV.S(IF(('1. Database - raw'!MK$7:MM$494&gt;0)*('1. Database - raw'!$AD$7:$AD$494=$A15)*(INDIRECT($Q15,TRUE)=$O15),'1. Database - raw'!MK$7:MM$494)),"")</f>
        <v/>
      </c>
      <c r="NJ15" s="15" t="str">
        <f t="array" aca="1" ref="NJ15" ca="1">IFERROR(IF(COUNT(IF(('1. Database - raw'!MK$7:MM$494&gt;0)*('1. Database - raw'!$AD$7:$AD$494=$A15)*(INDIRECT($Q15,TRUE)=$O15),'1. Database - raw'!MK$7:MM$494))&gt;0,COUNT(IF(('1. Database - raw'!MK$7:MM$494&gt;0)*('1. Database - raw'!$AD$7:$AD$494=$A15)*(INDIRECT($Q15,TRUE)=$O15),'1. Database - raw'!MK$7:MM$494)),""),"")</f>
        <v/>
      </c>
      <c r="NK15" s="145" t="str">
        <f t="shared" ca="1" si="154"/>
        <v/>
      </c>
      <c r="NL15" s="146" t="str">
        <f t="shared" ca="1" si="155"/>
        <v/>
      </c>
      <c r="NM15" s="146" t="str">
        <f t="shared" ca="1" si="156"/>
        <v/>
      </c>
      <c r="NN15" s="146" t="str">
        <f t="array" aca="1" ref="NN15" ca="1">IFERROR(AVERAGE(IF(('1. Database - raw'!MQ$7:MS$494&gt;0)*('1. Database - raw'!$AD$7:$AD$494=$A15)*(INDIRECT($Q15,TRUE)=$O15),'1. Database - raw'!MQ$7:MS$494)),"")</f>
        <v/>
      </c>
      <c r="NO15" s="277" t="str">
        <f t="array" aca="1" ref="NO15" ca="1">IFERROR(_xlfn.STDEV.S(IF(('1. Database - raw'!MQ$7:MS$494&gt;0)*('1. Database - raw'!$AD$7:$AD$494=$A15)*(INDIRECT($Q15,TRUE)=$O15),'1. Database - raw'!MQ$7:MS$494)),"")</f>
        <v/>
      </c>
      <c r="NP15" s="15" t="str">
        <f t="array" aca="1" ref="NP15" ca="1">IFERROR(IF(COUNT(IF(('1. Database - raw'!MQ$7:MS$494&gt;0)*('1. Database - raw'!$AD$7:$AD$494=$A15)*(INDIRECT($Q15,TRUE)=$O15),'1. Database - raw'!MQ$7:MS$494))&gt;0,COUNT(IF(('1. Database - raw'!MQ$7:MS$494&gt;0)*('1. Database - raw'!$AD$7:$AD$494=$A15)*(INDIRECT($Q15,TRUE)=$O15),'1. Database - raw'!MQ$7:MS$494)),""),"")</f>
        <v/>
      </c>
      <c r="NQ15" s="145" t="str">
        <f t="shared" ca="1" si="157"/>
        <v/>
      </c>
      <c r="NR15" s="146" t="str">
        <f t="shared" ca="1" si="158"/>
        <v/>
      </c>
      <c r="NS15" s="146" t="str">
        <f t="shared" ca="1" si="159"/>
        <v/>
      </c>
      <c r="NT15" s="146" t="str">
        <f t="array" aca="1" ref="NT15" ca="1">IFERROR(AVERAGE(IF(('1. Database - raw'!MW$7:MY$494&gt;0)*('1. Database - raw'!$AD$7:$AD$494=$A15)*(INDIRECT($Q15,TRUE)=$O15),'1. Database - raw'!MW$7:MY$494)),"")</f>
        <v/>
      </c>
      <c r="NU15" s="277" t="str">
        <f t="array" aca="1" ref="NU15" ca="1">IFERROR(_xlfn.STDEV.S(IF(('1. Database - raw'!MW$7:MY$494&gt;0)*('1. Database - raw'!$AD$7:$AD$494=$A15)*(INDIRECT($Q15,TRUE)=$O15),'1. Database - raw'!MW$7:MY$494)),"")</f>
        <v/>
      </c>
      <c r="NV15" s="15" t="str">
        <f t="array" aca="1" ref="NV15" ca="1">IFERROR(IF(COUNT(IF(('1. Database - raw'!MW$7:MY$494&gt;0)*('1. Database - raw'!$AD$7:$AD$494=$A15)*(INDIRECT($Q15,TRUE)=$O15),'1. Database - raw'!MW$7:MY$494))&gt;0,COUNT(IF(('1. Database - raw'!MW$7:MY$494&gt;0)*('1. Database - raw'!$AD$7:$AD$494=$A15)*(INDIRECT($Q15,TRUE)=$O15),'1. Database - raw'!MW$7:MY$494)),""),"")</f>
        <v/>
      </c>
      <c r="NW15" s="145" t="str">
        <f t="shared" ca="1" si="160"/>
        <v/>
      </c>
      <c r="NX15" s="146" t="str">
        <f t="shared" ca="1" si="161"/>
        <v/>
      </c>
      <c r="NY15" s="146" t="str">
        <f t="shared" ca="1" si="162"/>
        <v/>
      </c>
      <c r="NZ15" s="146" t="str">
        <f t="array" aca="1" ref="NZ15" ca="1">IFERROR(AVERAGE(IF(('1. Database - raw'!NC$7:NE$494&gt;0)*('1. Database - raw'!$AD$7:$AD$494=$A15)*(INDIRECT($Q15,TRUE)=$O15),'1. Database - raw'!NC$7:NE$494)),"")</f>
        <v/>
      </c>
      <c r="OA15" s="277" t="str">
        <f t="array" aca="1" ref="OA15" ca="1">IFERROR(_xlfn.STDEV.S(IF(('1. Database - raw'!NC$7:NE$494&gt;0)*('1. Database - raw'!$AD$7:$AD$494=$A15)*(INDIRECT($Q15,TRUE)=$O15),'1. Database - raw'!NC$7:NE$494)),"")</f>
        <v/>
      </c>
      <c r="OB15" s="15" t="str">
        <f t="array" aca="1" ref="OB15" ca="1">IFERROR(IF(COUNT(IF(('1. Database - raw'!NC$7:NE$494&gt;0)*('1. Database - raw'!$AD$7:$AD$494=$A15)*(INDIRECT($Q15,TRUE)=$O15),'1. Database - raw'!NC$7:NE$494))&gt;0,COUNT(IF(('1. Database - raw'!NC$7:NE$494&gt;0)*('1. Database - raw'!$AD$7:$AD$494=$A15)*(INDIRECT($Q15,TRUE)=$O15),'1. Database - raw'!NC$7:NE$494)),""),"")</f>
        <v/>
      </c>
      <c r="OC15" s="145" t="str">
        <f t="shared" ca="1" si="163"/>
        <v/>
      </c>
      <c r="OD15" s="146" t="str">
        <f t="shared" ca="1" si="164"/>
        <v/>
      </c>
      <c r="OE15" s="146" t="str">
        <f t="shared" ca="1" si="165"/>
        <v/>
      </c>
      <c r="OF15" s="146" t="str">
        <f t="array" aca="1" ref="OF15" ca="1">IFERROR(AVERAGE(IF(('1. Database - raw'!NI$7:NK$494&gt;0)*('1. Database - raw'!$AD$7:$AD$494=$A15)*(INDIRECT($Q15,TRUE)=$O15),'1. Database - raw'!NI$7:NK$494)),"")</f>
        <v/>
      </c>
      <c r="OG15" s="277" t="str">
        <f t="array" aca="1" ref="OG15" ca="1">IFERROR(_xlfn.STDEV.S(IF(('1. Database - raw'!NI$7:NK$494&gt;0)*('1. Database - raw'!$AD$7:$AD$494=$A15)*(INDIRECT($Q15,TRUE)=$O15),'1. Database - raw'!NI$7:NK$494)),"")</f>
        <v/>
      </c>
      <c r="OH15" s="15" t="str">
        <f t="array" aca="1" ref="OH15" ca="1">IFERROR(IF(COUNT(IF(('1. Database - raw'!NI$7:NK$494&gt;0)*('1. Database - raw'!$AD$7:$AD$494=$A15)*(INDIRECT($Q15,TRUE)=$O15),'1. Database - raw'!NI$7:NK$494))&gt;0,COUNT(IF(('1. Database - raw'!NI$7:NK$494&gt;0)*('1. Database - raw'!$AD$7:$AD$494=$A15)*(INDIRECT($Q15,TRUE)=$O15),'1. Database - raw'!NI$7:NK$494)),""),"")</f>
        <v/>
      </c>
    </row>
    <row r="16" spans="1:398" outlineLevel="1" x14ac:dyDescent="0.25">
      <c r="A16" s="134" t="s">
        <v>553</v>
      </c>
      <c r="B16" s="1330"/>
      <c r="C16" s="24"/>
      <c r="D16" s="23"/>
      <c r="E16" s="23" t="s">
        <v>32</v>
      </c>
      <c r="F16" s="22" t="s">
        <v>16</v>
      </c>
      <c r="G16" s="22" t="s">
        <v>617</v>
      </c>
      <c r="H16" s="22"/>
      <c r="I16" s="22"/>
      <c r="J16" s="22"/>
      <c r="K16" s="22"/>
      <c r="L16" s="22"/>
      <c r="M16" s="22"/>
      <c r="N16" s="41"/>
      <c r="O16" s="171" t="str">
        <f t="array" ref="O16">INDEX(A16:N16,IF(MIN(IF(C16:N16&lt;&gt;"",COLUMN(C16:N16)))&gt;0,MIN(IF(C16:N16&lt;&gt;"",COLUMN(C16:N16))),""))</f>
        <v>Indonesia</v>
      </c>
      <c r="P16" s="162">
        <f>MATCH(O16,$C16:$N16,0)</f>
        <v>3</v>
      </c>
      <c r="Q16" s="42" t="str">
        <f ca="1">"'" &amp; $S$4 &amp; "'!" &amp; ADDRESS(ROW('1. Database - raw'!$A$7),MATCH($C$2,'1. Database - raw'!$6:$6,0)+MATCH(O16,$C16:$N16,0)-1,1) &amp; ":" &amp; ADDRESS(LOOKUP(2,1/('1. Database - raw'!A:A&lt;&gt;""),ROW('1. Database - raw'!A:A)),MATCH($C$2,'1. Database - raw'!$6:$6,0)+MATCH(O16,$C16:$N16,0)-1,1)</f>
        <v>'1. Database - raw'!$AG$7:$AG$494</v>
      </c>
      <c r="R16" s="24"/>
      <c r="S16" s="181"/>
      <c r="T16" s="208" t="str">
        <f t="shared" ca="1" si="178"/>
        <v/>
      </c>
      <c r="U16" s="197">
        <f t="shared" ca="1" si="178"/>
        <v>1.004960447818618</v>
      </c>
      <c r="V16" s="197" t="str">
        <f t="shared" ca="1" si="178"/>
        <v/>
      </c>
      <c r="W16" s="197" t="str">
        <f t="shared" ca="1" si="178"/>
        <v/>
      </c>
      <c r="X16" s="197" t="str">
        <f t="shared" ca="1" si="178"/>
        <v/>
      </c>
      <c r="Y16" s="197" t="str">
        <f t="shared" ca="1" si="178"/>
        <v/>
      </c>
      <c r="Z16" s="197" t="str">
        <f t="shared" ca="1" si="178"/>
        <v/>
      </c>
      <c r="AA16" s="197" t="str">
        <f t="shared" ca="1" si="178"/>
        <v/>
      </c>
      <c r="AB16" s="197" t="str">
        <f t="shared" ca="1" si="178"/>
        <v/>
      </c>
      <c r="AC16" s="197" t="str">
        <f t="shared" ca="1" si="178"/>
        <v/>
      </c>
      <c r="AD16" s="197" t="str">
        <f t="shared" ca="1" si="179"/>
        <v/>
      </c>
      <c r="AE16" s="197" t="str">
        <f t="shared" ca="1" si="179"/>
        <v/>
      </c>
      <c r="AF16" s="197" t="str">
        <f t="shared" ca="1" si="179"/>
        <v/>
      </c>
      <c r="AG16" s="197" t="str">
        <f t="shared" ca="1" si="179"/>
        <v/>
      </c>
      <c r="AH16" s="197" t="str">
        <f t="shared" ca="1" si="179"/>
        <v/>
      </c>
      <c r="AI16" s="197" t="str">
        <f t="shared" ca="1" si="179"/>
        <v/>
      </c>
      <c r="AJ16" s="197" t="str">
        <f t="shared" ca="1" si="179"/>
        <v/>
      </c>
      <c r="AK16" s="197" t="str">
        <f t="shared" ca="1" si="179"/>
        <v/>
      </c>
      <c r="AL16" s="197" t="str">
        <f t="shared" ca="1" si="179"/>
        <v/>
      </c>
      <c r="AM16" s="209" t="str">
        <f t="shared" ca="1" si="179"/>
        <v/>
      </c>
      <c r="AN16" s="189"/>
      <c r="AO16" s="189"/>
      <c r="AP16" s="189"/>
      <c r="AQ16" s="189"/>
      <c r="AR16" s="189"/>
      <c r="AS16" s="189"/>
      <c r="AT16" s="189"/>
      <c r="AU16" s="189"/>
      <c r="AV16" s="189"/>
      <c r="AW16" s="189"/>
      <c r="AX16" s="189"/>
      <c r="AY16" s="189"/>
      <c r="AZ16" s="189"/>
      <c r="BA16" s="189"/>
      <c r="BB16" s="189"/>
      <c r="BC16" s="189"/>
      <c r="BD16" s="237">
        <f t="shared" ca="1" si="177"/>
        <v>1.072856103151264</v>
      </c>
      <c r="BE16" s="237">
        <f ca="1">IFERROR(BD16*$BS$5,"")</f>
        <v>95.625586922643777</v>
      </c>
      <c r="BF16" s="237" t="str">
        <f t="shared" ca="1" si="175"/>
        <v/>
      </c>
      <c r="BG16" s="247" t="str">
        <f t="shared" ca="1" si="176"/>
        <v/>
      </c>
      <c r="BH16" s="293"/>
      <c r="BI16" s="532">
        <f t="shared" ca="1" si="166"/>
        <v>1.004960447818618</v>
      </c>
      <c r="BJ16" s="557">
        <f t="shared" ca="1" si="2"/>
        <v>0.85923939398404314</v>
      </c>
      <c r="BK16" s="557">
        <f t="shared" ca="1" si="3"/>
        <v>0.87378368384626759</v>
      </c>
      <c r="BL16" s="557" t="str">
        <f t="shared" ca="1" si="167"/>
        <v/>
      </c>
      <c r="BM16" s="557" t="str">
        <f t="shared" ca="1" si="4"/>
        <v/>
      </c>
      <c r="BN16" s="557" t="str">
        <f t="shared" ca="1" si="5"/>
        <v/>
      </c>
      <c r="BO16" s="253"/>
      <c r="BP16" s="171" t="str">
        <f t="shared" si="6"/>
        <v>Indonesia</v>
      </c>
      <c r="BQ16" s="14" t="str">
        <f t="shared" ca="1" si="172"/>
        <v/>
      </c>
      <c r="BR16" s="19" t="str">
        <f t="shared" ca="1" si="173"/>
        <v/>
      </c>
      <c r="BS16" s="19" t="str">
        <f t="shared" ca="1" si="174"/>
        <v/>
      </c>
      <c r="BT16" s="19">
        <f t="array" aca="1" ref="BT16" ca="1">IFERROR(AVERAGE(IF(('1. Database - raw'!AW$7:AY$494&gt;0)*('1. Database - raw'!$AD$7:$AD$494=$A16)*('1. Database - raw'!$AP$7:$AP$494&lt;&gt;Dropdown!$AM$11)*(INDIRECT($Q16,TRUE)=$O16),'1. Database - raw'!AW$7:AY$494)),"")</f>
        <v>116.8</v>
      </c>
      <c r="BU16" s="33" t="str">
        <f t="array" aca="1" ref="BU16" ca="1">IFERROR(_xlfn.STDEV.S(IF(('1. Database - raw'!AW$7:AY$494&gt;0)*('1. Database - raw'!$AD$7:$AD$494=$A16)*('1. Database - raw'!$AP$7:$AP$494&lt;&gt;Dropdown!$AM$11)*(INDIRECT($Q16,TRUE)=$O16),'1. Database - raw'!AW$7:AY$494)),"")</f>
        <v/>
      </c>
      <c r="BV16" s="15">
        <f t="array" aca="1" ref="BV16" ca="1">IFERROR(IF(COUNT(IF(('1. Database - raw'!AW$7:AY$494&gt;0)*('1. Database - raw'!$AD$7:$AD$494=$A16)*('1. Database - raw'!$AP$7:$AP$494&lt;&gt;Dropdown!$AM$11)*(INDIRECT($Q16,TRUE)=$O16),'1. Database - raw'!AW$7:AY$494))&gt;0,COUNT(IF(('1. Database - raw'!AW$7:AY$494&gt;0)*('1. Database - raw'!$AD$7:$AD$494=$A16)*('1. Database - raw'!$AP$7:$AP$494&lt;&gt;Dropdown!$AM$11)*(INDIRECT($Q16,TRUE)=$O16),'1. Database - raw'!AW$7:AY$494)),""),"")</f>
        <v>1</v>
      </c>
      <c r="BW16" s="14">
        <f t="shared" ca="1" si="7"/>
        <v>63.020013845241081</v>
      </c>
      <c r="BX16" s="19">
        <f t="shared" ca="1" si="8"/>
        <v>91.928264341952911</v>
      </c>
      <c r="BY16" s="19">
        <f t="shared" ca="1" si="9"/>
        <v>76.113865304547858</v>
      </c>
      <c r="BZ16" s="19">
        <f t="array" aca="1" ref="BZ16" ca="1">IFERROR(AVERAGE(IF(('1. Database - raw'!BC$7:BE$494&gt;0)*('1. Database - raw'!$AD$7:$AD$494=$A16)*('1. Database - raw'!$AP$7:$AP$494&lt;&gt;Dropdown!$AM$11)*(INDIRECT($Q16,TRUE)=$O16),'1. Database - raw'!BC$7:BE$494)),"")</f>
        <v>80.466666666666669</v>
      </c>
      <c r="CA16" s="33">
        <f t="array" aca="1" ref="CA16" ca="1">IFERROR(_xlfn.STDEV.S(IF(('1. Database - raw'!BC$7:BE$494&gt;0)*('1. Database - raw'!$AD$7:$AD$494=$A16)*('1. Database - raw'!$AP$7:$AP$494&lt;&gt;Dropdown!$AM$11)*(INDIRECT($Q16,TRUE)=$O16),'1. Database - raw'!BC$7:BE$494)),"")</f>
        <v>27.599774910068309</v>
      </c>
      <c r="CB16" s="15">
        <f t="array" aca="1" ref="CB16" ca="1">IFERROR(IF(COUNT(IF(('1. Database - raw'!BC$7:BE$494&gt;0)*('1. Database - raw'!$AD$7:$AD$494=$A16)*('1. Database - raw'!$AP$7:$AP$494&lt;&gt;Dropdown!$AM$11)*(INDIRECT($Q16,TRUE)=$O16),'1. Database - raw'!BC$7:BE$494))&gt;0,COUNT(IF(('1. Database - raw'!BC$7:BE$494&gt;0)*('1. Database - raw'!$AD$7:$AD$494=$A16)*('1. Database - raw'!$AP$7:$AP$494&lt;&gt;Dropdown!$AM$11)*(INDIRECT($Q16,TRUE)=$O16),'1. Database - raw'!BC$7:BE$494)),""),"")</f>
        <v>30</v>
      </c>
      <c r="CC16" s="101" t="str">
        <f t="shared" ca="1" si="10"/>
        <v/>
      </c>
      <c r="CD16" s="102" t="str">
        <f t="shared" ca="1" si="11"/>
        <v/>
      </c>
      <c r="CE16" s="102" t="str">
        <f t="shared" ca="1" si="12"/>
        <v/>
      </c>
      <c r="CF16" s="102">
        <f t="array" aca="1" ref="CF16" ca="1">IFERROR(AVERAGE(IF(('1. Database - raw'!BI$7:BK$494&gt;0)*('1. Database - raw'!$AD$7:$AD$494=$A16)*('1. Database - raw'!$AP$7:$AP$494&lt;&gt;Dropdown!$AM$11)*(INDIRECT($Q16,TRUE)=$O16),'1. Database - raw'!BI$7:BK$494)),"")</f>
        <v>0.63</v>
      </c>
      <c r="CG16" s="269" t="str">
        <f t="array" aca="1" ref="CG16" ca="1">IFERROR(_xlfn.STDEV.S(IF(('1. Database - raw'!BI$7:BK$494&gt;0)*('1. Database - raw'!$AD$7:$AD$494=$A16)*('1. Database - raw'!$AP$7:$AP$494&lt;&gt;Dropdown!$AM$11)*(INDIRECT($Q16,TRUE)=$O16),'1. Database - raw'!BI$7:BK$494)),"")</f>
        <v/>
      </c>
      <c r="CH16" s="15">
        <f t="array" aca="1" ref="CH16" ca="1">IFERROR(IF(COUNT(IF(('1. Database - raw'!BI$7:BK$494&gt;0)*('1. Database - raw'!$AD$7:$AD$494=$A16)*('1. Database - raw'!$AP$7:$AP$494&lt;&gt;Dropdown!$AM$11)*(INDIRECT($Q16,TRUE)=$O16),'1. Database - raw'!BI$7:BK$494))&gt;0,COUNT(IF(('1. Database - raw'!BI$7:BK$494&gt;0)*('1. Database - raw'!$AD$7:$AD$494=$A16)*('1. Database - raw'!$AP$7:$AP$494&lt;&gt;Dropdown!$AM$11)*(INDIRECT($Q16,TRUE)=$O16),'1. Database - raw'!BI$7:BK$494)),""),"")</f>
        <v>1</v>
      </c>
      <c r="CI16" s="14">
        <f t="shared" ca="1" si="13"/>
        <v>15.532814720098925</v>
      </c>
      <c r="CJ16" s="19">
        <f t="shared" ca="1" si="14"/>
        <v>17.340432301043126</v>
      </c>
      <c r="CK16" s="19">
        <f t="shared" ca="1" si="15"/>
        <v>16.411755606836262</v>
      </c>
      <c r="CL16" s="19">
        <f t="array" aca="1" ref="CL16" ca="1">IFERROR(AVERAGE(IF(('1. Database - raw'!BO$7:BQ$494&gt;0)*('1. Database - raw'!$AD$7:$AD$494=$A16)*(INDIRECT($Q16,TRUE)=$O16),'1. Database - raw'!BO$7:BQ$494)),"")</f>
        <v>16.625</v>
      </c>
      <c r="CM16" s="33">
        <f t="array" aca="1" ref="CM16" ca="1">IFERROR(_xlfn.STDEV.S(IF(('1. Database - raw'!BO$7:BQ$494&gt;0)*('1. Database - raw'!$AD$7:$AD$494=$A16)*(INDIRECT($Q16,TRUE)=$O16),'1. Database - raw'!BO$7:BQ$494)),"")</f>
        <v>2.6887109674836132</v>
      </c>
      <c r="CN16" s="15">
        <f t="array" aca="1" ref="CN16" ca="1">IFERROR(IF(COUNT(IF(('1. Database - raw'!BO$7:BQ$494&gt;0)*('1. Database - raw'!$AD$7:$AD$494=$A16)*(INDIRECT($Q16,TRUE)=$O16),'1. Database - raw'!BO$7:BQ$494))&gt;0,COUNT(IF(('1. Database - raw'!BO$7:BQ$494&gt;0)*('1. Database - raw'!$AD$7:$AD$494=$A16)*(INDIRECT($Q16,TRUE)=$O16),'1. Database - raw'!BO$7:BQ$494)),""),"")</f>
        <v>4</v>
      </c>
      <c r="CO16" s="14" t="str">
        <f t="shared" ca="1" si="16"/>
        <v/>
      </c>
      <c r="CP16" s="19" t="str">
        <f t="shared" ca="1" si="17"/>
        <v/>
      </c>
      <c r="CQ16" s="19" t="str">
        <f t="shared" ca="1" si="18"/>
        <v/>
      </c>
      <c r="CR16" s="19" t="str">
        <f t="array" aca="1" ref="CR16" ca="1">IFERROR(AVERAGE(IF(('1. Database - raw'!BU$7:BW$494&gt;0)*('1. Database - raw'!$AD$7:$AD$494=$A16)*(INDIRECT($Q16,TRUE)=$O16),'1. Database - raw'!BU$7:BW$494)),"")</f>
        <v/>
      </c>
      <c r="CS16" s="33" t="str">
        <f t="array" aca="1" ref="CS16" ca="1">IFERROR(_xlfn.STDEV.S(IF(('1. Database - raw'!BU$7:BW$494&gt;0)*('1. Database - raw'!$AD$7:$AD$494=$A16)*(INDIRECT($Q16,TRUE)=$O16),'1. Database - raw'!BU$7:BW$494)),"")</f>
        <v/>
      </c>
      <c r="CT16" s="15" t="str">
        <f t="array" aca="1" ref="CT16" ca="1">IFERROR(IF(COUNT(IF(('1. Database - raw'!BU$7:BW$494&gt;0)*('1. Database - raw'!$AD$7:$AD$494=$A16)*(INDIRECT($Q16,TRUE)=$O16),'1. Database - raw'!BU$7:BW$494))&gt;0,COUNT(IF(('1. Database - raw'!BU$7:BW$494&gt;0)*('1. Database - raw'!$AD$7:$AD$494=$A16)*(INDIRECT($Q16,TRUE)=$O16),'1. Database - raw'!BU$7:BW$494)),""),"")</f>
        <v/>
      </c>
      <c r="CU16" s="14" t="str">
        <f t="shared" ca="1" si="19"/>
        <v/>
      </c>
      <c r="CV16" s="19" t="str">
        <f t="shared" ca="1" si="20"/>
        <v/>
      </c>
      <c r="CW16" s="19" t="str">
        <f t="shared" ca="1" si="21"/>
        <v/>
      </c>
      <c r="CX16" s="19" t="str">
        <f t="array" aca="1" ref="CX16" ca="1">IFERROR(AVERAGE(IF(('1. Database - raw'!CA$7:CC$494&gt;0)*('1. Database - raw'!$AD$7:$AD$494=$A16)*(INDIRECT($Q16,TRUE)=$O16),'1. Database - raw'!CA$7:CC$494)),"")</f>
        <v/>
      </c>
      <c r="CY16" s="33" t="str">
        <f t="array" aca="1" ref="CY16" ca="1">IFERROR(_xlfn.STDEV.S(IF(('1. Database - raw'!CA$7:CC$494&gt;0)*('1. Database - raw'!$AD$7:$AD$494=$A16)*(INDIRECT($Q16,TRUE)=$O16),'1. Database - raw'!CA$7:CC$494)),"")</f>
        <v/>
      </c>
      <c r="CZ16" s="15" t="str">
        <f t="array" aca="1" ref="CZ16" ca="1">IFERROR(IF(COUNT(IF(('1. Database - raw'!CA$7:CC$494&gt;0)*('1. Database - raw'!$AD$7:$AD$494=$A16)*(INDIRECT($Q16,TRUE)=$O16),'1. Database - raw'!CA$7:CC$494))&gt;0,COUNT(IF(('1. Database - raw'!CA$7:CC$494&gt;0)*('1. Database - raw'!$AD$7:$AD$494=$A16)*(INDIRECT($Q16,TRUE)=$O16),'1. Database - raw'!CA$7:CC$494)),""),"")</f>
        <v/>
      </c>
      <c r="DA16" s="14" t="str">
        <f t="shared" ca="1" si="22"/>
        <v/>
      </c>
      <c r="DB16" s="19" t="str">
        <f t="shared" ca="1" si="23"/>
        <v/>
      </c>
      <c r="DC16" s="19" t="str">
        <f t="shared" ca="1" si="24"/>
        <v/>
      </c>
      <c r="DD16" s="19" t="str">
        <f t="array" aca="1" ref="DD16" ca="1">IFERROR(AVERAGE(IF(('1. Database - raw'!CG$7:CI$494&gt;0)*('1. Database - raw'!$AD$7:$AD$494=$A16)*(INDIRECT($Q16,TRUE)=$O16),'1. Database - raw'!CG$7:CI$494)),"")</f>
        <v/>
      </c>
      <c r="DE16" s="33" t="str">
        <f t="array" aca="1" ref="DE16" ca="1">IFERROR(_xlfn.STDEV.S(IF(('1. Database - raw'!CG$7:CI$494&gt;0)*('1. Database - raw'!$AD$7:$AD$494=$A16)*(INDIRECT($Q16,TRUE)=$O16),'1. Database - raw'!CG$7:CI$494)),"")</f>
        <v/>
      </c>
      <c r="DF16" s="15" t="str">
        <f t="array" aca="1" ref="DF16" ca="1">IFERROR(IF(COUNT(IF(('1. Database - raw'!CG$7:CI$494&gt;0)*('1. Database - raw'!$AD$7:$AD$494=$A16)*(INDIRECT($Q16,TRUE)=$O16),'1. Database - raw'!CG$7:CI$494))&gt;0,COUNT(IF(('1. Database - raw'!CG$7:CI$494&gt;0)*('1. Database - raw'!$AD$7:$AD$494=$A16)*(INDIRECT($Q16,TRUE)=$O16),'1. Database - raw'!CG$7:CI$494)),""),"")</f>
        <v/>
      </c>
      <c r="DG16" s="14" t="str">
        <f t="shared" ca="1" si="25"/>
        <v/>
      </c>
      <c r="DH16" s="19" t="str">
        <f t="shared" ca="1" si="26"/>
        <v/>
      </c>
      <c r="DI16" s="19" t="str">
        <f t="shared" ca="1" si="27"/>
        <v/>
      </c>
      <c r="DJ16" s="19">
        <f t="array" aca="1" ref="DJ16" ca="1">IFERROR(AVERAGE(IF(('1. Database - raw'!CM$7:CO$494&gt;0)*('1. Database - raw'!$AD$7:$AD$494=$A16)*(INDIRECT($Q16,TRUE)=$O16),'1. Database - raw'!CM$7:CO$494)),"")</f>
        <v>49</v>
      </c>
      <c r="DK16" s="33" t="str">
        <f t="array" aca="1" ref="DK16" ca="1">IFERROR(_xlfn.STDEV.S(IF(('1. Database - raw'!CM$7:CO$494&gt;0)*('1. Database - raw'!$AD$7:$AD$494=$A16)*(INDIRECT($Q16,TRUE)=$O16),'1. Database - raw'!CM$7:CO$494)),"")</f>
        <v/>
      </c>
      <c r="DL16" s="15">
        <f t="array" aca="1" ref="DL16" ca="1">IFERROR(IF(COUNT(IF(('1. Database - raw'!CM$7:CO$494&gt;0)*('1. Database - raw'!$AD$7:$AD$494=$A16)*(INDIRECT($Q16,TRUE)=$O16),'1. Database - raw'!CM$7:CO$494))&gt;0,COUNT(IF(('1. Database - raw'!CM$7:CO$494&gt;0)*('1. Database - raw'!$AD$7:$AD$494=$A16)*(INDIRECT($Q16,TRUE)=$O16),'1. Database - raw'!CM$7:CO$494)),""),"")</f>
        <v>1</v>
      </c>
      <c r="DM16" s="14" t="str">
        <f t="shared" ca="1" si="28"/>
        <v/>
      </c>
      <c r="DN16" s="19" t="str">
        <f t="shared" ca="1" si="29"/>
        <v/>
      </c>
      <c r="DO16" s="19" t="str">
        <f t="shared" ca="1" si="30"/>
        <v/>
      </c>
      <c r="DP16" s="19" t="str">
        <f t="array" aca="1" ref="DP16" ca="1">IFERROR(AVERAGE(IF(('1. Database - raw'!CS$7:CU$494&gt;0)*('1. Database - raw'!$AD$7:$AD$494=$A16)*(INDIRECT($Q16,TRUE)=$O16),'1. Database - raw'!CS$7:CU$494)),"")</f>
        <v/>
      </c>
      <c r="DQ16" s="33" t="str">
        <f t="array" aca="1" ref="DQ16" ca="1">IFERROR(_xlfn.STDEV.S(IF(('1. Database - raw'!CS$7:CU$494&gt;0)*('1. Database - raw'!$AD$7:$AD$494=$A16)*(INDIRECT($Q16,TRUE)=$O16),'1. Database - raw'!CS$7:CU$494)),"")</f>
        <v/>
      </c>
      <c r="DR16" s="15" t="str">
        <f t="array" aca="1" ref="DR16" ca="1">IFERROR(IF(COUNT(IF(('1. Database - raw'!CS$7:CU$494&gt;0)*('1. Database - raw'!$AD$7:$AD$494=$A16)*(INDIRECT($Q16,TRUE)=$O16),'1. Database - raw'!CS$7:CU$494))&gt;0,COUNT(IF(('1. Database - raw'!CS$7:CU$494&gt;0)*('1. Database - raw'!$AD$7:$AD$494=$A16)*(INDIRECT($Q16,TRUE)=$O16),'1. Database - raw'!CS$7:CU$494)),""),"")</f>
        <v/>
      </c>
      <c r="DS16" s="14" t="str">
        <f t="shared" ca="1" si="31"/>
        <v/>
      </c>
      <c r="DT16" s="19" t="str">
        <f t="shared" ca="1" si="32"/>
        <v/>
      </c>
      <c r="DU16" s="19" t="str">
        <f t="shared" ca="1" si="33"/>
        <v/>
      </c>
      <c r="DV16" s="19" t="str">
        <f t="array" aca="1" ref="DV16" ca="1">IFERROR(AVERAGE(IF(('1. Database - raw'!CY$7:DA$494&gt;0)*('1. Database - raw'!$AD$7:$AD$494=$A16)*(INDIRECT($Q16,TRUE)=$O16),'1. Database - raw'!CY$7:DA$494)),"")</f>
        <v/>
      </c>
      <c r="DW16" s="33" t="str">
        <f t="array" aca="1" ref="DW16" ca="1">IFERROR(_xlfn.STDEV.S(IF(('1. Database - raw'!CY$7:DA$494&gt;0)*('1. Database - raw'!$AD$7:$AD$494=$A16)*(INDIRECT($Q16,TRUE)=$O16),'1. Database - raw'!CY$7:DA$494)),"")</f>
        <v/>
      </c>
      <c r="DX16" s="15" t="str">
        <f t="array" aca="1" ref="DX16" ca="1">IFERROR(IF(COUNT(IF(('1. Database - raw'!CY$7:DA$494&gt;0)*('1. Database - raw'!$AD$7:$AD$494=$A16)*(INDIRECT($Q16,TRUE)=$O16),'1. Database - raw'!CY$7:DA$494))&gt;0,COUNT(IF(('1. Database - raw'!CY$7:DA$494&gt;0)*('1. Database - raw'!$AD$7:$AD$494=$A16)*(INDIRECT($Q16,TRUE)=$O16),'1. Database - raw'!CY$7:DA$494)),""),"")</f>
        <v/>
      </c>
      <c r="DY16" s="14" t="str">
        <f t="shared" ca="1" si="34"/>
        <v/>
      </c>
      <c r="DZ16" s="19" t="str">
        <f t="shared" ca="1" si="35"/>
        <v/>
      </c>
      <c r="EA16" s="19" t="str">
        <f t="shared" ca="1" si="36"/>
        <v/>
      </c>
      <c r="EB16" s="19" t="str">
        <f t="array" aca="1" ref="EB16" ca="1">IFERROR(AVERAGE(IF(('1. Database - raw'!DE$7:DG$494&gt;0)*('1. Database - raw'!$AD$7:$AD$494=$A16)*(INDIRECT($Q16,TRUE)=$O16),'1. Database - raw'!DE$7:DG$494)),"")</f>
        <v/>
      </c>
      <c r="EC16" s="33" t="str">
        <f t="array" aca="1" ref="EC16" ca="1">IFERROR(_xlfn.STDEV.S(IF(('1. Database - raw'!DE$7:DG$494&gt;0)*('1. Database - raw'!$AD$7:$AD$494=$A16)*(INDIRECT($Q16,TRUE)=$O16),'1. Database - raw'!DE$7:DG$494)),"")</f>
        <v/>
      </c>
      <c r="ED16" s="15" t="str">
        <f t="array" aca="1" ref="ED16" ca="1">IFERROR(IF(COUNT(IF(('1. Database - raw'!DE$7:DG$494&gt;0)*('1. Database - raw'!$AD$7:$AD$494=$A16)*(INDIRECT($Q16,TRUE)=$O16),'1. Database - raw'!DE$7:DG$494))&gt;0,COUNT(IF(('1. Database - raw'!DE$7:DG$494&gt;0)*('1. Database - raw'!$AD$7:$AD$494=$A16)*(INDIRECT($Q16,TRUE)=$O16),'1. Database - raw'!DE$7:DG$494)),""),"")</f>
        <v/>
      </c>
      <c r="EE16" s="101" t="str">
        <f t="shared" ca="1" si="37"/>
        <v/>
      </c>
      <c r="EF16" s="102" t="str">
        <f t="shared" ca="1" si="38"/>
        <v/>
      </c>
      <c r="EG16" s="102" t="str">
        <f t="shared" ca="1" si="39"/>
        <v/>
      </c>
      <c r="EH16" s="102">
        <f t="array" aca="1" ref="EH16" ca="1">IFERROR(AVERAGE(IF(('1. Database - raw'!DK$7:DM$494&gt;0)*('1. Database - raw'!$AD$7:$AD$494=$A16)*(INDIRECT($Q16,TRUE)=$O16),'1. Database - raw'!DK$7:DM$494)),"")</f>
        <v>0.22222222222222221</v>
      </c>
      <c r="EI16" s="269" t="str">
        <f t="array" aca="1" ref="EI16" ca="1">IFERROR(_xlfn.STDEV.S(IF(('1. Database - raw'!DK$7:DM$494&gt;0)*('1. Database - raw'!$AD$7:$AD$494=$A16)*(INDIRECT($Q16,TRUE)=$O16),'1. Database - raw'!DK$7:DM$494)),"")</f>
        <v/>
      </c>
      <c r="EJ16" s="15">
        <f t="array" aca="1" ref="EJ16" ca="1">IFERROR(IF(COUNT(IF(('1. Database - raw'!DK$7:DM$494&gt;0)*('1. Database - raw'!$AD$7:$AD$494=$A16)*(INDIRECT($Q16,TRUE)=$O16),'1. Database - raw'!DK$7:DM$494))&gt;0,COUNT(IF(('1. Database - raw'!DK$7:DM$494&gt;0)*('1. Database - raw'!$AD$7:$AD$494=$A16)*(INDIRECT($Q16,TRUE)=$O16),'1. Database - raw'!DK$7:DM$494)),""),"")</f>
        <v>1</v>
      </c>
      <c r="EK16" s="14">
        <f t="shared" ca="1" si="40"/>
        <v>22.210508634944397</v>
      </c>
      <c r="EL16" s="19">
        <f t="shared" ca="1" si="41"/>
        <v>36.469223344376942</v>
      </c>
      <c r="EM16" s="19">
        <f t="shared" ca="1" si="42"/>
        <v>28.460498941515411</v>
      </c>
      <c r="EN16" s="19">
        <f t="array" aca="1" ref="EN16" ca="1">IFERROR(AVERAGE(IF(('1. Database - raw'!DQ$7:DS$494&gt;0)*('1. Database - raw'!$AD$7:$AD$494=$A16)*(INDIRECT($Q16,TRUE)=$O16),'1. Database - raw'!DQ$7:DS$494)),"")</f>
        <v>30</v>
      </c>
      <c r="EO16" s="33">
        <f t="array" aca="1" ref="EO16" ca="1">IFERROR(_xlfn.STDEV.S(IF(('1. Database - raw'!DQ$7:DS$494&gt;0)*('1. Database - raw'!$AD$7:$AD$494=$A16)*(INDIRECT($Q16,TRUE)=$O16),'1. Database - raw'!DQ$7:DS$494)),"")</f>
        <v>10</v>
      </c>
      <c r="EP16" s="15">
        <f t="array" aca="1" ref="EP16" ca="1">IFERROR(IF(COUNT(IF(('1. Database - raw'!DQ$7:DS$494&gt;0)*('1. Database - raw'!$AD$7:$AD$494=$A16)*(INDIRECT($Q16,TRUE)=$O16),'1. Database - raw'!DQ$7:DS$494))&gt;0,COUNT(IF(('1. Database - raw'!DQ$7:DS$494&gt;0)*('1. Database - raw'!$AD$7:$AD$494=$A16)*(INDIRECT($Q16,TRUE)=$O16),'1. Database - raw'!DQ$7:DS$494)),""),"")</f>
        <v>3</v>
      </c>
      <c r="EQ16" s="14" t="str">
        <f t="shared" ca="1" si="43"/>
        <v/>
      </c>
      <c r="ER16" s="19" t="str">
        <f t="shared" ca="1" si="44"/>
        <v/>
      </c>
      <c r="ES16" s="19" t="str">
        <f t="shared" ca="1" si="45"/>
        <v/>
      </c>
      <c r="ET16" s="19" t="str">
        <f t="array" aca="1" ref="ET16" ca="1">IFERROR(AVERAGE(IF(('1. Database - raw'!DW$7:DY$494&gt;0)*('1. Database - raw'!$AD$7:$AD$494=$A16)*(INDIRECT($Q16,TRUE)=$O16),'1. Database - raw'!DW$7:DY$494)),"")</f>
        <v/>
      </c>
      <c r="EU16" s="33" t="str">
        <f t="array" aca="1" ref="EU16" ca="1">IFERROR(_xlfn.STDEV.S(IF(('1. Database - raw'!DW$7:DY$494&gt;0)*('1. Database - raw'!$AD$7:$AD$494=$A16)*(INDIRECT($Q16,TRUE)=$O16),'1. Database - raw'!DW$7:DY$494)),"")</f>
        <v/>
      </c>
      <c r="EV16" s="15" t="str">
        <f t="array" aca="1" ref="EV16" ca="1">IFERROR(IF(COUNT(IF(('1. Database - raw'!DW$7:DY$494&gt;0)*('1. Database - raw'!$AD$7:$AD$494=$A16)*(INDIRECT($Q16,TRUE)=$O16),'1. Database - raw'!DW$7:DY$494))&gt;0,COUNT(IF(('1. Database - raw'!DW$7:DY$494&gt;0)*('1. Database - raw'!$AD$7:$AD$494=$A16)*(INDIRECT($Q16,TRUE)=$O16),'1. Database - raw'!DW$7:DY$494)),""),"")</f>
        <v/>
      </c>
      <c r="EW16" s="14" t="str">
        <f t="shared" ca="1" si="46"/>
        <v/>
      </c>
      <c r="EX16" s="19" t="str">
        <f t="shared" ca="1" si="47"/>
        <v/>
      </c>
      <c r="EY16" s="19" t="str">
        <f t="shared" ca="1" si="48"/>
        <v/>
      </c>
      <c r="EZ16" s="19" t="str">
        <f t="array" aca="1" ref="EZ16" ca="1">IFERROR(AVERAGE(IF(('1. Database - raw'!EC$7:EE$494&gt;0)*('1. Database - raw'!$AD$7:$AD$494=$A16)*(INDIRECT($Q16,TRUE)=$O16),'1. Database - raw'!EC$7:EE$494)),"")</f>
        <v/>
      </c>
      <c r="FA16" s="33" t="str">
        <f t="array" aca="1" ref="FA16" ca="1">IFERROR(_xlfn.STDEV.S(IF(('1. Database - raw'!EC$7:EE$494&gt;0)*('1. Database - raw'!$AD$7:$AD$494=$A16)*(INDIRECT($Q16,TRUE)=$O16),'1. Database - raw'!EC$7:EE$494)),"")</f>
        <v/>
      </c>
      <c r="FB16" s="15" t="str">
        <f t="array" aca="1" ref="FB16" ca="1">IFERROR(IF(COUNT(IF(('1. Database - raw'!EC$7:EE$494&gt;0)*('1. Database - raw'!$AD$7:$AD$494=$A16)*(INDIRECT($Q16,TRUE)=$O16),'1. Database - raw'!EC$7:EE$494))&gt;0,COUNT(IF(('1. Database - raw'!EC$7:EE$494&gt;0)*('1. Database - raw'!$AD$7:$AD$494=$A16)*(INDIRECT($Q16,TRUE)=$O16),'1. Database - raw'!EC$7:EE$494)),""),"")</f>
        <v/>
      </c>
      <c r="FC16" s="14" t="str">
        <f t="shared" ca="1" si="49"/>
        <v/>
      </c>
      <c r="FD16" s="19" t="str">
        <f t="shared" ca="1" si="50"/>
        <v/>
      </c>
      <c r="FE16" s="19" t="str">
        <f t="shared" ca="1" si="51"/>
        <v/>
      </c>
      <c r="FF16" s="19" t="str">
        <f t="array" aca="1" ref="FF16" ca="1">IFERROR(AVERAGE(IF(('1. Database - raw'!EI$7:EK$494&gt;0)*('1. Database - raw'!$AD$7:$AD$494=$A16)*(INDIRECT($Q16,TRUE)=$O16),'1. Database - raw'!EI$7:EK$494)),"")</f>
        <v/>
      </c>
      <c r="FG16" s="33" t="str">
        <f t="array" aca="1" ref="FG16" ca="1">IFERROR(_xlfn.STDEV.S(IF(('1. Database - raw'!EI$7:EK$494&gt;0)*('1. Database - raw'!$AD$7:$AD$494=$A16)*(INDIRECT($Q16,TRUE)=$O16),'1. Database - raw'!EI$7:EK$494)),"")</f>
        <v/>
      </c>
      <c r="FH16" s="15" t="str">
        <f t="array" aca="1" ref="FH16" ca="1">IFERROR(IF(COUNT(IF(('1. Database - raw'!EI$7:EK$494&gt;0)*('1. Database - raw'!$AD$7:$AD$494=$A16)*(INDIRECT($Q16,TRUE)=$O16),'1. Database - raw'!EI$7:EK$494))&gt;0,COUNT(IF(('1. Database - raw'!EI$7:EK$494&gt;0)*('1. Database - raw'!$AD$7:$AD$494=$A16)*(INDIRECT($Q16,TRUE)=$O16),'1. Database - raw'!EI$7:EK$494)),""),"")</f>
        <v/>
      </c>
      <c r="FI16" s="14" t="str">
        <f t="shared" ca="1" si="52"/>
        <v/>
      </c>
      <c r="FJ16" s="19" t="str">
        <f t="shared" ca="1" si="53"/>
        <v/>
      </c>
      <c r="FK16" s="19" t="str">
        <f t="shared" ca="1" si="54"/>
        <v/>
      </c>
      <c r="FL16" s="19" t="str">
        <f t="array" aca="1" ref="FL16" ca="1">IFERROR(AVERAGE(IF(('1. Database - raw'!EO$7:EQ$494&gt;0)*('1. Database - raw'!$AD$7:$AD$494=$A16)*(INDIRECT($Q16,TRUE)=$O16),'1. Database - raw'!EO$7:EQ$494)),"")</f>
        <v/>
      </c>
      <c r="FM16" s="33" t="str">
        <f t="array" aca="1" ref="FM16" ca="1">IFERROR(_xlfn.STDEV.S(IF(('1. Database - raw'!EO$7:EQ$494&gt;0)*('1. Database - raw'!$AD$7:$AD$494=$A16)*(INDIRECT($Q16,TRUE)=$O16),'1. Database - raw'!EO$7:EQ$494)),"")</f>
        <v/>
      </c>
      <c r="FN16" s="15" t="str">
        <f t="array" aca="1" ref="FN16" ca="1">IFERROR(IF(COUNT(IF(('1. Database - raw'!EO$7:EQ$494&gt;0)*('1. Database - raw'!$AD$7:$AD$494=$A16)*(INDIRECT($Q16,TRUE)=$O16),'1. Database - raw'!EO$7:EQ$494))&gt;0,COUNT(IF(('1. Database - raw'!EO$7:EQ$494&gt;0)*('1. Database - raw'!$AD$7:$AD$494=$A16)*(INDIRECT($Q16,TRUE)=$O16),'1. Database - raw'!EO$7:EQ$494)),""),"")</f>
        <v/>
      </c>
      <c r="FO16" s="14" t="str">
        <f t="shared" ca="1" si="55"/>
        <v/>
      </c>
      <c r="FP16" s="19" t="str">
        <f t="shared" ca="1" si="56"/>
        <v/>
      </c>
      <c r="FQ16" s="19" t="str">
        <f t="shared" ca="1" si="57"/>
        <v/>
      </c>
      <c r="FR16" s="19" t="str">
        <f t="array" aca="1" ref="FR16" ca="1">IFERROR(AVERAGE(IF(('1. Database - raw'!EU$7:EW$494&gt;0)*('1. Database - raw'!$AD$7:$AD$494=$A16)*(INDIRECT($Q16,TRUE)=$O16),'1. Database - raw'!EU$7:EW$494)),"")</f>
        <v/>
      </c>
      <c r="FS16" s="33" t="str">
        <f t="array" aca="1" ref="FS16" ca="1">IFERROR(_xlfn.STDEV.S(IF(('1. Database - raw'!EU$7:EW$494&gt;0)*('1. Database - raw'!$AD$7:$AD$494=$A16)*(INDIRECT($Q16,TRUE)=$O16),'1. Database - raw'!EU$7:EW$494)),"")</f>
        <v/>
      </c>
      <c r="FT16" s="15" t="str">
        <f t="array" aca="1" ref="FT16" ca="1">IFERROR(IF(COUNT(IF(('1. Database - raw'!EU$7:EW$494&gt;0)*('1. Database - raw'!$AD$7:$AD$494=$A16)*(INDIRECT($Q16,TRUE)=$O16),'1. Database - raw'!EU$7:EW$494))&gt;0,COUNT(IF(('1. Database - raw'!EU$7:EW$494&gt;0)*('1. Database - raw'!$AD$7:$AD$494=$A16)*(INDIRECT($Q16,TRUE)=$O16),'1. Database - raw'!EU$7:EW$494)),""),"")</f>
        <v/>
      </c>
      <c r="FU16" s="14" t="str">
        <f t="shared" ca="1" si="58"/>
        <v/>
      </c>
      <c r="FV16" s="19" t="str">
        <f t="shared" ca="1" si="59"/>
        <v/>
      </c>
      <c r="FW16" s="19" t="str">
        <f t="shared" ca="1" si="60"/>
        <v/>
      </c>
      <c r="FX16" s="19" t="str">
        <f t="array" aca="1" ref="FX16" ca="1">IFERROR(AVERAGE(IF(('1. Database - raw'!FA$7:FC$494&gt;0)*('1. Database - raw'!$AD$7:$AD$494=$A16)*(INDIRECT($Q16,TRUE)=$O16),'1. Database - raw'!FA$7:FC$494)),"")</f>
        <v/>
      </c>
      <c r="FY16" s="33" t="str">
        <f t="array" aca="1" ref="FY16" ca="1">IFERROR(_xlfn.STDEV.S(IF(('1. Database - raw'!FA$7:FC$494&gt;0)*('1. Database - raw'!$AD$7:$AD$494=$A16)*(INDIRECT($Q16,TRUE)=$O16),'1. Database - raw'!FA$7:FC$494)),"")</f>
        <v/>
      </c>
      <c r="FZ16" s="15" t="str">
        <f t="array" aca="1" ref="FZ16" ca="1">IFERROR(IF(COUNT(IF(('1. Database - raw'!FA$7:FC$494&gt;0)*('1. Database - raw'!$AD$7:$AD$494=$A16)*(INDIRECT($Q16,TRUE)=$O16),'1. Database - raw'!FA$7:FC$494))&gt;0,COUNT(IF(('1. Database - raw'!FA$7:FC$494&gt;0)*('1. Database - raw'!$AD$7:$AD$494=$A16)*(INDIRECT($Q16,TRUE)=$O16),'1. Database - raw'!FA$7:FC$494)),""),"")</f>
        <v/>
      </c>
      <c r="GA16" s="14" t="str">
        <f t="shared" ca="1" si="61"/>
        <v/>
      </c>
      <c r="GB16" s="19" t="str">
        <f t="shared" ca="1" si="62"/>
        <v/>
      </c>
      <c r="GC16" s="19" t="str">
        <f t="shared" ca="1" si="63"/>
        <v/>
      </c>
      <c r="GD16" s="19" t="str">
        <f t="array" aca="1" ref="GD16" ca="1">IFERROR(AVERAGE(IF(('1. Database - raw'!FG$7:FI$494&gt;0)*('1. Database - raw'!$AD$7:$AD$494=$A16)*(INDIRECT($Q16,TRUE)=$O16),'1. Database - raw'!FG$7:FI$494)),"")</f>
        <v/>
      </c>
      <c r="GE16" s="33" t="str">
        <f t="array" aca="1" ref="GE16" ca="1">IFERROR(_xlfn.STDEV.S(IF(('1. Database - raw'!FG$7:FI$494&gt;0)*('1. Database - raw'!$AD$7:$AD$494=$A16)*(INDIRECT($Q16,TRUE)=$O16),'1. Database - raw'!FG$7:FI$494)),"")</f>
        <v/>
      </c>
      <c r="GF16" s="15" t="str">
        <f t="array" aca="1" ref="GF16" ca="1">IFERROR(IF(COUNT(IF(('1. Database - raw'!FG$7:FI$494&gt;0)*('1. Database - raw'!$AD$7:$AD$494=$A16)*(INDIRECT($Q16,TRUE)=$O16),'1. Database - raw'!FG$7:FI$494))&gt;0,COUNT(IF(('1. Database - raw'!FG$7:FI$494&gt;0)*('1. Database - raw'!$AD$7:$AD$494=$A16)*(INDIRECT($Q16,TRUE)=$O16),'1. Database - raw'!FG$7:FI$494)),""),"")</f>
        <v/>
      </c>
      <c r="GG16" s="14" t="str">
        <f t="shared" ca="1" si="64"/>
        <v/>
      </c>
      <c r="GH16" s="19" t="str">
        <f t="shared" ca="1" si="65"/>
        <v/>
      </c>
      <c r="GI16" s="19" t="str">
        <f t="shared" ca="1" si="66"/>
        <v/>
      </c>
      <c r="GJ16" s="19" t="str">
        <f t="array" aca="1" ref="GJ16" ca="1">IFERROR(AVERAGE(IF(('1. Database - raw'!FM$7:FO$494&gt;0)*('1. Database - raw'!$AD$7:$AD$494=$A16)*(INDIRECT($Q16,TRUE)=$O16),'1. Database - raw'!FM$7:FO$494)),"")</f>
        <v/>
      </c>
      <c r="GK16" s="33" t="str">
        <f t="array" aca="1" ref="GK16" ca="1">IFERROR(_xlfn.STDEV.S(IF(('1. Database - raw'!FM$7:FO$494&gt;0)*('1. Database - raw'!$AD$7:$AD$494=$A16)*(INDIRECT($Q16,TRUE)=$O16),'1. Database - raw'!FM$7:FO$494)),"")</f>
        <v/>
      </c>
      <c r="GL16" s="15" t="str">
        <f t="array" aca="1" ref="GL16" ca="1">IFERROR(IF(COUNT(IF(('1. Database - raw'!FM$7:FO$494&gt;0)*('1. Database - raw'!$AD$7:$AD$494=$A16)*(INDIRECT($Q16,TRUE)=$O16),'1. Database - raw'!FM$7:FO$494))&gt;0,COUNT(IF(('1. Database - raw'!FM$7:FO$494&gt;0)*('1. Database - raw'!$AD$7:$AD$494=$A16)*(INDIRECT($Q16,TRUE)=$O16),'1. Database - raw'!FM$7:FO$494)),""),"")</f>
        <v/>
      </c>
      <c r="GM16" s="14">
        <f t="shared" ca="1" si="67"/>
        <v>68.213885895749229</v>
      </c>
      <c r="GN16" s="19">
        <f t="shared" ca="1" si="68"/>
        <v>86.97215023095724</v>
      </c>
      <c r="GO16" s="19">
        <f t="shared" ca="1" si="69"/>
        <v>77.024076313594819</v>
      </c>
      <c r="GP16" s="19">
        <f t="array" aca="1" ref="GP16" ca="1">IFERROR(AVERAGE(IF(('1. Database - raw'!FS$7:FU$494&gt;0)*('1. Database - raw'!$AD$7:$AD$494=$A16)*(INDIRECT($Q16,TRUE)=$O16),'1. Database - raw'!FS$7:FU$494)),"")</f>
        <v>79.25</v>
      </c>
      <c r="GQ16" s="33">
        <f t="array" aca="1" ref="GQ16" ca="1">IFERROR(_xlfn.STDEV.S(IF(('1. Database - raw'!FS$7:FU$494&gt;0)*('1. Database - raw'!$AD$7:$AD$494=$A16)*(INDIRECT($Q16,TRUE)=$O16),'1. Database - raw'!FS$7:FU$494)),"")</f>
        <v>19.189841062395487</v>
      </c>
      <c r="GR16" s="15">
        <f t="array" aca="1" ref="GR16" ca="1">IFERROR(IF(COUNT(IF(('1. Database - raw'!FS$7:FU$494&gt;0)*('1. Database - raw'!$AD$7:$AD$494=$A16)*(INDIRECT($Q16,TRUE)=$O16),'1. Database - raw'!FS$7:FU$494))&gt;0,COUNT(IF(('1. Database - raw'!FS$7:FU$494&gt;0)*('1. Database - raw'!$AD$7:$AD$494=$A16)*(INDIRECT($Q16,TRUE)=$O16),'1. Database - raw'!FS$7:FU$494)),""),"")</f>
        <v>4</v>
      </c>
      <c r="GS16" s="14" t="str">
        <f t="shared" ca="1" si="70"/>
        <v/>
      </c>
      <c r="GT16" s="19" t="str">
        <f t="shared" ca="1" si="71"/>
        <v/>
      </c>
      <c r="GU16" s="19" t="str">
        <f t="shared" ca="1" si="72"/>
        <v/>
      </c>
      <c r="GV16" s="19" t="str">
        <f t="array" aca="1" ref="GV16" ca="1">IFERROR(AVERAGE(IF(('1. Database - raw'!FY$7:GA$494&gt;0)*('1. Database - raw'!$AD$7:$AD$494=$A16)*(INDIRECT($Q16,TRUE)=$O16),'1. Database - raw'!FY$7:GA$494)),"")</f>
        <v/>
      </c>
      <c r="GW16" s="33" t="str">
        <f t="array" aca="1" ref="GW16" ca="1">IFERROR(_xlfn.STDEV.S(IF(('1. Database - raw'!FY$7:GA$494&gt;0)*('1. Database - raw'!$AD$7:$AD$494=$A16)*(INDIRECT($Q16,TRUE)=$O16),'1. Database - raw'!FY$7:GA$494)),"")</f>
        <v/>
      </c>
      <c r="GX16" s="15" t="str">
        <f t="array" aca="1" ref="GX16" ca="1">IFERROR(IF(COUNT(IF(('1. Database - raw'!FY$7:GA$494&gt;0)*('1. Database - raw'!$AD$7:$AD$494=$A16)*(INDIRECT($Q16,TRUE)=$O16),'1. Database - raw'!FY$7:GA$494))&gt;0,COUNT(IF(('1. Database - raw'!FY$7:GA$494&gt;0)*('1. Database - raw'!$AD$7:$AD$494=$A16)*(INDIRECT($Q16,TRUE)=$O16),'1. Database - raw'!FY$7:GA$494)),""),"")</f>
        <v/>
      </c>
      <c r="GY16" s="14" t="str">
        <f t="shared" ca="1" si="73"/>
        <v/>
      </c>
      <c r="GZ16" s="19" t="str">
        <f t="shared" ca="1" si="74"/>
        <v/>
      </c>
      <c r="HA16" s="19" t="str">
        <f t="shared" ca="1" si="75"/>
        <v/>
      </c>
      <c r="HB16" s="19" t="str">
        <f t="array" aca="1" ref="HB16" ca="1">IFERROR(AVERAGE(IF(('1. Database - raw'!GE$7:GG$494&gt;0)*('1. Database - raw'!$AD$7:$AD$494=$A16)*(INDIRECT($Q16,TRUE)=$O16),'1. Database - raw'!GE$7:GG$494)),"")</f>
        <v/>
      </c>
      <c r="HC16" s="33" t="str">
        <f t="array" aca="1" ref="HC16" ca="1">IFERROR(_xlfn.STDEV.S(IF(('1. Database - raw'!GE$7:GG$494&gt;0)*('1. Database - raw'!$AD$7:$AD$494=$A16)*(INDIRECT($Q16,TRUE)=$O16),'1. Database - raw'!GE$7:GG$494)),"")</f>
        <v/>
      </c>
      <c r="HD16" s="15" t="str">
        <f t="array" aca="1" ref="HD16" ca="1">IFERROR(IF(COUNT(IF(('1. Database - raw'!GE$7:GG$494&gt;0)*('1. Database - raw'!$AD$7:$AD$494=$A16)*(INDIRECT($Q16,TRUE)=$O16),'1. Database - raw'!GE$7:GG$494))&gt;0,COUNT(IF(('1. Database - raw'!GE$7:GG$494&gt;0)*('1. Database - raw'!$AD$7:$AD$494=$A16)*(INDIRECT($Q16,TRUE)=$O16),'1. Database - raw'!GE$7:GG$494)),""),"")</f>
        <v/>
      </c>
      <c r="HE16" s="14" t="str">
        <f t="shared" ca="1" si="76"/>
        <v/>
      </c>
      <c r="HF16" s="19" t="str">
        <f t="shared" ca="1" si="77"/>
        <v/>
      </c>
      <c r="HG16" s="19" t="str">
        <f t="shared" ca="1" si="78"/>
        <v/>
      </c>
      <c r="HH16" s="19" t="str">
        <f t="array" aca="1" ref="HH16" ca="1">IFERROR(AVERAGE(IF(('1. Database - raw'!GK$7:GM$494&gt;0)*('1. Database - raw'!$AD$7:$AD$494=$A16)*(INDIRECT($Q16,TRUE)=$O16),'1. Database - raw'!GK$7:GM$494)),"")</f>
        <v/>
      </c>
      <c r="HI16" s="33" t="str">
        <f t="array" aca="1" ref="HI16" ca="1">IFERROR(_xlfn.STDEV.S(IF(('1. Database - raw'!GK$7:GM$494&gt;0)*('1. Database - raw'!$AD$7:$AD$494=$A16)*(INDIRECT($Q16,TRUE)=$O16),'1. Database - raw'!GK$7:GM$494)),"")</f>
        <v/>
      </c>
      <c r="HJ16" s="15" t="str">
        <f t="array" aca="1" ref="HJ16" ca="1">IFERROR(IF(COUNT(IF(('1. Database - raw'!GK$7:GM$494&gt;0)*('1. Database - raw'!$AD$7:$AD$494=$A16)*(INDIRECT($Q16,TRUE)=$O16),'1. Database - raw'!GK$7:GM$494))&gt;0,COUNT(IF(('1. Database - raw'!GK$7:GM$494&gt;0)*('1. Database - raw'!$AD$7:$AD$494=$A16)*(INDIRECT($Q16,TRUE)=$O16),'1. Database - raw'!GK$7:GM$494)),""),"")</f>
        <v/>
      </c>
      <c r="HK16" s="14" t="str">
        <f t="shared" ca="1" si="79"/>
        <v/>
      </c>
      <c r="HL16" s="19" t="str">
        <f t="shared" ca="1" si="80"/>
        <v/>
      </c>
      <c r="HM16" s="19" t="str">
        <f t="shared" ca="1" si="81"/>
        <v/>
      </c>
      <c r="HN16" s="19" t="str">
        <f t="array" aca="1" ref="HN16" ca="1">IFERROR(AVERAGE(IF(('1. Database - raw'!GQ$7:GS$494&gt;0)*('1. Database - raw'!$AD$7:$AD$494=$A16)*(INDIRECT($Q16,TRUE)=$O16),'1. Database - raw'!GQ$7:GS$494)),"")</f>
        <v/>
      </c>
      <c r="HO16" s="33" t="str">
        <f t="array" aca="1" ref="HO16" ca="1">IFERROR(_xlfn.STDEV.S(IF(('1. Database - raw'!GQ$7:GS$494&gt;0)*('1. Database - raw'!$AD$7:$AD$494=$A16)*(INDIRECT($Q16,TRUE)=$O16),'1. Database - raw'!GQ$7:GS$494)),"")</f>
        <v/>
      </c>
      <c r="HP16" s="15" t="str">
        <f t="array" aca="1" ref="HP16" ca="1">IFERROR(IF(COUNT(IF(('1. Database - raw'!GQ$7:GS$494&gt;0)*('1. Database - raw'!$AD$7:$AD$494=$A16)*(INDIRECT($Q16,TRUE)=$O16),'1. Database - raw'!GQ$7:GS$494))&gt;0,COUNT(IF(('1. Database - raw'!GQ$7:GS$494&gt;0)*('1. Database - raw'!$AD$7:$AD$494=$A16)*(INDIRECT($Q16,TRUE)=$O16),'1. Database - raw'!GQ$7:GS$494)),""),"")</f>
        <v/>
      </c>
      <c r="HQ16" s="14" t="str">
        <f t="shared" ca="1" si="82"/>
        <v/>
      </c>
      <c r="HR16" s="19" t="str">
        <f t="shared" ca="1" si="83"/>
        <v/>
      </c>
      <c r="HS16" s="19" t="str">
        <f t="shared" ca="1" si="84"/>
        <v/>
      </c>
      <c r="HT16" s="19" t="str">
        <f t="array" aca="1" ref="HT16" ca="1">IFERROR(AVERAGE(IF(('1. Database - raw'!GW$7:GY$494&gt;0)*('1. Database - raw'!$AD$7:$AD$494=$A16)*(INDIRECT($Q16,TRUE)=$O16),'1. Database - raw'!GW$7:GY$494)),"")</f>
        <v/>
      </c>
      <c r="HU16" s="33" t="str">
        <f t="array" aca="1" ref="HU16" ca="1">IFERROR(_xlfn.STDEV.S(IF(('1. Database - raw'!GW$7:GY$494&gt;0)*('1. Database - raw'!$AD$7:$AD$494=$A16)*(INDIRECT($Q16,TRUE)=$O16),'1. Database - raw'!GW$7:GY$494)),"")</f>
        <v/>
      </c>
      <c r="HV16" s="15" t="str">
        <f t="array" aca="1" ref="HV16" ca="1">IFERROR(IF(COUNT(IF(('1. Database - raw'!GW$7:GY$494&gt;0)*('1. Database - raw'!$AD$7:$AD$494=$A16)*(INDIRECT($Q16,TRUE)=$O16),'1. Database - raw'!GW$7:GY$494))&gt;0,COUNT(IF(('1. Database - raw'!GW$7:GY$494&gt;0)*('1. Database - raw'!$AD$7:$AD$494=$A16)*(INDIRECT($Q16,TRUE)=$O16),'1. Database - raw'!GW$7:GY$494)),""),"")</f>
        <v/>
      </c>
      <c r="HW16" s="14" t="str">
        <f t="shared" ca="1" si="85"/>
        <v/>
      </c>
      <c r="HX16" s="19" t="str">
        <f t="shared" ca="1" si="86"/>
        <v/>
      </c>
      <c r="HY16" s="19" t="str">
        <f t="shared" ca="1" si="87"/>
        <v/>
      </c>
      <c r="HZ16" s="19" t="str">
        <f t="array" aca="1" ref="HZ16" ca="1">IFERROR(AVERAGE(IF(('1. Database - raw'!HC$7:HE$494&gt;0)*('1. Database - raw'!$AD$7:$AD$494=$A16)*(INDIRECT($Q16,TRUE)=$O16),'1. Database - raw'!HC$7:HE$494)),"")</f>
        <v/>
      </c>
      <c r="IA16" s="33" t="str">
        <f t="array" aca="1" ref="IA16" ca="1">IFERROR(_xlfn.STDEV.S(IF(('1. Database - raw'!HC$7:HE$494&gt;0)*('1. Database - raw'!$AD$7:$AD$494=$A16)*(INDIRECT($Q16,TRUE)=$O16),'1. Database - raw'!HC$7:HE$494)),"")</f>
        <v/>
      </c>
      <c r="IB16" s="15" t="str">
        <f t="array" aca="1" ref="IB16" ca="1">IFERROR(IF(COUNT(IF(('1. Database - raw'!HC$7:HE$494&gt;0)*('1. Database - raw'!$AD$7:$AD$494=$A16)*(INDIRECT($Q16,TRUE)=$O16),'1. Database - raw'!HC$7:HE$494))&gt;0,COUNT(IF(('1. Database - raw'!HC$7:HE$494&gt;0)*('1. Database - raw'!$AD$7:$AD$494=$A16)*(INDIRECT($Q16,TRUE)=$O16),'1. Database - raw'!HC$7:HE$494)),""),"")</f>
        <v/>
      </c>
      <c r="IC16" s="14" t="str">
        <f t="shared" ca="1" si="88"/>
        <v/>
      </c>
      <c r="ID16" s="19" t="str">
        <f t="shared" ca="1" si="89"/>
        <v/>
      </c>
      <c r="IE16" s="19" t="str">
        <f t="shared" ca="1" si="90"/>
        <v/>
      </c>
      <c r="IF16" s="19" t="str">
        <f t="array" aca="1" ref="IF16" ca="1">IFERROR(AVERAGE(IF(('1. Database - raw'!HI$7:HK$494&gt;0)*('1. Database - raw'!$AD$7:$AD$494=$A16)*(INDIRECT($Q16,TRUE)=$O16),'1. Database - raw'!HI$7:HK$494)),"")</f>
        <v/>
      </c>
      <c r="IG16" s="33" t="str">
        <f t="array" aca="1" ref="IG16" ca="1">IFERROR(_xlfn.STDEV.S(IF(('1. Database - raw'!HI$7:HK$494&gt;0)*('1. Database - raw'!$AD$7:$AD$494=$A16)*(INDIRECT($Q16,TRUE)=$O16),'1. Database - raw'!HI$7:HK$494)),"")</f>
        <v/>
      </c>
      <c r="IH16" s="15" t="str">
        <f t="array" aca="1" ref="IH16" ca="1">IFERROR(IF(COUNT(IF(('1. Database - raw'!HI$7:HK$494&gt;0)*('1. Database - raw'!$AD$7:$AD$494=$A16)*(INDIRECT($Q16,TRUE)=$O16),'1. Database - raw'!HI$7:HK$494))&gt;0,COUNT(IF(('1. Database - raw'!HI$7:HK$494&gt;0)*('1. Database - raw'!$AD$7:$AD$494=$A16)*(INDIRECT($Q16,TRUE)=$O16),'1. Database - raw'!HI$7:HK$494)),""),"")</f>
        <v/>
      </c>
      <c r="II16" s="14" t="str">
        <f t="shared" ca="1" si="91"/>
        <v/>
      </c>
      <c r="IJ16" s="19" t="str">
        <f t="shared" ca="1" si="92"/>
        <v/>
      </c>
      <c r="IK16" s="19" t="str">
        <f t="shared" ca="1" si="93"/>
        <v/>
      </c>
      <c r="IL16" s="19" t="str">
        <f t="array" aca="1" ref="IL16" ca="1">IFERROR(AVERAGE(IF(('1. Database - raw'!HO$7:HQ$494&gt;0)*('1. Database - raw'!$AD$7:$AD$494=$A16)*(INDIRECT($Q16,TRUE)=$O16),'1. Database - raw'!HO$7:HQ$494)),"")</f>
        <v/>
      </c>
      <c r="IM16" s="33" t="str">
        <f t="array" aca="1" ref="IM16" ca="1">IFERROR(_xlfn.STDEV.S(IF(('1. Database - raw'!HO$7:HQ$494&gt;0)*('1. Database - raw'!$AD$7:$AD$494=$A16)*(INDIRECT($Q16,TRUE)=$O16),'1. Database - raw'!HO$7:HQ$494)),"")</f>
        <v/>
      </c>
      <c r="IN16" s="15" t="str">
        <f t="array" aca="1" ref="IN16" ca="1">IFERROR(IF(COUNT(IF(('1. Database - raw'!HO$7:HQ$494&gt;0)*('1. Database - raw'!$AD$7:$AD$494=$A16)*(INDIRECT($Q16,TRUE)=$O16),'1. Database - raw'!HO$7:HQ$494))&gt;0,COUNT(IF(('1. Database - raw'!HO$7:HQ$494&gt;0)*('1. Database - raw'!$AD$7:$AD$494=$A16)*(INDIRECT($Q16,TRUE)=$O16),'1. Database - raw'!HO$7:HQ$494)),""),"")</f>
        <v/>
      </c>
      <c r="IO16" s="14" t="str">
        <f t="shared" ca="1" si="94"/>
        <v/>
      </c>
      <c r="IP16" s="19" t="str">
        <f t="shared" ca="1" si="95"/>
        <v/>
      </c>
      <c r="IQ16" s="19" t="str">
        <f t="shared" ca="1" si="96"/>
        <v/>
      </c>
      <c r="IR16" s="19" t="str">
        <f t="array" aca="1" ref="IR16" ca="1">IFERROR(AVERAGE(IF(('1. Database - raw'!HU$7:HW$494&gt;0)*('1. Database - raw'!$AD$7:$AD$494=$A16)*(INDIRECT($Q16,TRUE)=$O16),'1. Database - raw'!HU$7:HW$494)),"")</f>
        <v/>
      </c>
      <c r="IS16" s="33" t="str">
        <f t="array" aca="1" ref="IS16" ca="1">IFERROR(_xlfn.STDEV.S(IF(('1. Database - raw'!HU$7:HW$494&gt;0)*('1. Database - raw'!$AD$7:$AD$494=$A16)*(INDIRECT($Q16,TRUE)=$O16),'1. Database - raw'!HU$7:HW$494)),"")</f>
        <v/>
      </c>
      <c r="IT16" s="15" t="str">
        <f t="array" aca="1" ref="IT16" ca="1">IFERROR(IF(COUNT(IF(('1. Database - raw'!HU$7:HW$494&gt;0)*('1. Database - raw'!$AD$7:$AD$494=$A16)*(INDIRECT($Q16,TRUE)=$O16),'1. Database - raw'!HU$7:HW$494))&gt;0,COUNT(IF(('1. Database - raw'!HU$7:HW$494&gt;0)*('1. Database - raw'!$AD$7:$AD$494=$A16)*(INDIRECT($Q16,TRUE)=$O16),'1. Database - raw'!HU$7:HW$494)),""),"")</f>
        <v/>
      </c>
      <c r="IU16" s="14" t="str">
        <f t="shared" ca="1" si="97"/>
        <v/>
      </c>
      <c r="IV16" s="19" t="str">
        <f t="shared" ca="1" si="98"/>
        <v/>
      </c>
      <c r="IW16" s="19" t="str">
        <f t="shared" ca="1" si="99"/>
        <v/>
      </c>
      <c r="IX16" s="19" t="str">
        <f t="array" aca="1" ref="IX16" ca="1">IFERROR(AVERAGE(IF(('1. Database - raw'!IA$7:IC$494&gt;0)*('1. Database - raw'!$AD$7:$AD$494=$A16)*(INDIRECT($Q16,TRUE)=$O16),'1. Database - raw'!IA$7:IC$494)),"")</f>
        <v/>
      </c>
      <c r="IY16" s="33" t="str">
        <f t="array" aca="1" ref="IY16" ca="1">IFERROR(_xlfn.STDEV.S(IF(('1. Database - raw'!IA$7:IC$494&gt;0)*('1. Database - raw'!$AD$7:$AD$494=$A16)*(INDIRECT($Q16,TRUE)=$O16),'1. Database - raw'!IA$7:IC$494)),"")</f>
        <v/>
      </c>
      <c r="IZ16" s="15" t="str">
        <f t="array" aca="1" ref="IZ16" ca="1">IFERROR(IF(COUNT(IF(('1. Database - raw'!IA$7:IC$494&gt;0)*('1. Database - raw'!$AD$7:$AD$494=$A16)*(INDIRECT($Q16,TRUE)=$O16),'1. Database - raw'!IA$7:IC$494))&gt;0,COUNT(IF(('1. Database - raw'!IA$7:IC$494&gt;0)*('1. Database - raw'!$AD$7:$AD$494=$A16)*(INDIRECT($Q16,TRUE)=$O16),'1. Database - raw'!IA$7:IC$494)),""),"")</f>
        <v/>
      </c>
      <c r="JA16" s="14" t="str">
        <f t="shared" ca="1" si="100"/>
        <v/>
      </c>
      <c r="JB16" s="19" t="str">
        <f t="shared" ca="1" si="101"/>
        <v/>
      </c>
      <c r="JC16" s="19" t="str">
        <f t="shared" ca="1" si="102"/>
        <v/>
      </c>
      <c r="JD16" s="19" t="str">
        <f t="array" aca="1" ref="JD16" ca="1">IFERROR(AVERAGE(IF(('1. Database - raw'!IG$7:II$494&gt;0)*('1. Database - raw'!$AD$7:$AD$494=$A16)*(INDIRECT($Q16,TRUE)=$O16),'1. Database - raw'!IG$7:II$494)),"")</f>
        <v/>
      </c>
      <c r="JE16" s="33" t="str">
        <f t="array" aca="1" ref="JE16" ca="1">IFERROR(_xlfn.STDEV.S(IF(('1. Database - raw'!IG$7:II$494&gt;0)*('1. Database - raw'!$AD$7:$AD$494=$A16)*(INDIRECT($Q16,TRUE)=$O16),'1. Database - raw'!IG$7:II$494)),"")</f>
        <v/>
      </c>
      <c r="JF16" s="15" t="str">
        <f t="array" aca="1" ref="JF16" ca="1">IFERROR(IF(COUNT(IF(('1. Database - raw'!IG$7:II$494&gt;0)*('1. Database - raw'!$AD$7:$AD$494=$A16)*(INDIRECT($Q16,TRUE)=$O16),'1. Database - raw'!IG$7:II$494))&gt;0,COUNT(IF(('1. Database - raw'!IG$7:II$494&gt;0)*('1. Database - raw'!$AD$7:$AD$494=$A16)*(INDIRECT($Q16,TRUE)=$O16),'1. Database - raw'!IG$7:II$494)),""),"")</f>
        <v/>
      </c>
      <c r="JG16" s="145">
        <f t="shared" ca="1" si="103"/>
        <v>6.063444955320425</v>
      </c>
      <c r="JH16" s="146">
        <f t="shared" ca="1" si="104"/>
        <v>6.2862096160496161</v>
      </c>
      <c r="JI16" s="146">
        <f t="shared" ca="1" si="105"/>
        <v>6.1738226395421165</v>
      </c>
      <c r="JJ16" s="146">
        <f t="array" aca="1" ref="JJ16" ca="1">IFERROR(AVERAGE(IF(('1. Database - raw'!IM$7:IO$494&gt;0)*('1. Database - raw'!$AD$7:$AD$494=$A16)*(INDIRECT($Q16,TRUE)=$O16),'1. Database - raw'!IM$7:IO$494)),"")</f>
        <v>6.2</v>
      </c>
      <c r="JK16" s="277">
        <f t="array" aca="1" ref="JK16" ca="1">IFERROR(_xlfn.STDEV.S(IF(('1. Database - raw'!IM$7:IO$494&gt;0)*('1. Database - raw'!$AD$7:$AD$494=$A16)*(INDIRECT($Q16,TRUE)=$O16),'1. Database - raw'!IM$7:IO$494)),"")</f>
        <v>0.57154760664940818</v>
      </c>
      <c r="JL16" s="15">
        <f t="array" aca="1" ref="JL16" ca="1">IFERROR(IF(COUNT(IF(('1. Database - raw'!IM$7:IO$494&gt;0)*('1. Database - raw'!$AD$7:$AD$494=$A16)*(INDIRECT($Q16,TRUE)=$O16),'1. Database - raw'!IM$7:IO$494))&gt;0,COUNT(IF(('1. Database - raw'!IM$7:IO$494&gt;0)*('1. Database - raw'!$AD$7:$AD$494=$A16)*(INDIRECT($Q16,TRUE)=$O16),'1. Database - raw'!IM$7:IO$494)),""),"")</f>
        <v>4</v>
      </c>
      <c r="JM16" s="145" t="str">
        <f t="shared" ca="1" si="106"/>
        <v/>
      </c>
      <c r="JN16" s="146" t="str">
        <f t="shared" ca="1" si="107"/>
        <v/>
      </c>
      <c r="JO16" s="146" t="str">
        <f t="shared" ca="1" si="108"/>
        <v/>
      </c>
      <c r="JP16" s="146" t="str">
        <f t="array" aca="1" ref="JP16" ca="1">IFERROR(AVERAGE(IF(('1. Database - raw'!IS$7:IU$494&gt;0)*('1. Database - raw'!$AD$7:$AD$494=$A16)*(INDIRECT($Q16,TRUE)=$O16),'1. Database - raw'!IS$7:IU$494)),"")</f>
        <v/>
      </c>
      <c r="JQ16" s="277" t="str">
        <f t="array" aca="1" ref="JQ16" ca="1">IFERROR(_xlfn.STDEV.S(IF(('1. Database - raw'!IS$7:IU$494&gt;0)*('1. Database - raw'!$AD$7:$AD$494=$A16)*(INDIRECT($Q16,TRUE)=$O16),'1. Database - raw'!IS$7:IU$494)),"")</f>
        <v/>
      </c>
      <c r="JR16" s="15" t="str">
        <f t="array" aca="1" ref="JR16" ca="1">IFERROR(IF(COUNT(IF(('1. Database - raw'!IS$7:IU$494&gt;0)*('1. Database - raw'!$AD$7:$AD$494=$A16)*(INDIRECT($Q16,TRUE)=$O16),'1. Database - raw'!IS$7:IU$494))&gt;0,COUNT(IF(('1. Database - raw'!IS$7:IU$494&gt;0)*('1. Database - raw'!$AD$7:$AD$494=$A16)*(INDIRECT($Q16,TRUE)=$O16),'1. Database - raw'!IS$7:IU$494)),""),"")</f>
        <v/>
      </c>
      <c r="JS16" s="145" t="str">
        <f t="shared" ca="1" si="109"/>
        <v/>
      </c>
      <c r="JT16" s="146" t="str">
        <f t="shared" ca="1" si="110"/>
        <v/>
      </c>
      <c r="JU16" s="146" t="str">
        <f t="shared" ca="1" si="111"/>
        <v/>
      </c>
      <c r="JV16" s="146" t="str">
        <f t="array" aca="1" ref="JV16" ca="1">IFERROR(AVERAGE(IF(('1. Database - raw'!IY$7:JA$494&gt;0)*('1. Database - raw'!$AD$7:$AD$494=$A16)*(INDIRECT($Q16,TRUE)=$O16),'1. Database - raw'!IY$7:JA$494)),"")</f>
        <v/>
      </c>
      <c r="JW16" s="277" t="str">
        <f t="array" aca="1" ref="JW16" ca="1">IFERROR(_xlfn.STDEV.S(IF(('1. Database - raw'!IY$7:JA$494&gt;0)*('1. Database - raw'!$AD$7:$AD$494=$A16)*(INDIRECT($Q16,TRUE)=$O16),'1. Database - raw'!IY$7:JA$494)),"")</f>
        <v/>
      </c>
      <c r="JX16" s="15" t="str">
        <f t="array" aca="1" ref="JX16" ca="1">IFERROR(IF(COUNT(IF(('1. Database - raw'!IY$7:JA$494&gt;0)*('1. Database - raw'!$AD$7:$AD$494=$A16)*(INDIRECT($Q16,TRUE)=$O16),'1. Database - raw'!IY$7:JA$494))&gt;0,COUNT(IF(('1. Database - raw'!IY$7:JA$494&gt;0)*('1. Database - raw'!$AD$7:$AD$494=$A16)*(INDIRECT($Q16,TRUE)=$O16),'1. Database - raw'!IY$7:JA$494)),""),"")</f>
        <v/>
      </c>
      <c r="JY16" s="145" t="str">
        <f t="shared" ca="1" si="112"/>
        <v/>
      </c>
      <c r="JZ16" s="146" t="str">
        <f t="shared" ca="1" si="113"/>
        <v/>
      </c>
      <c r="KA16" s="146" t="str">
        <f t="shared" ca="1" si="114"/>
        <v/>
      </c>
      <c r="KB16" s="146" t="str">
        <f t="array" aca="1" ref="KB16" ca="1">IFERROR(AVERAGE(IF(('1. Database - raw'!JE$7:JG$494&gt;0)*('1. Database - raw'!$AD$7:$AD$494=$A16)*(INDIRECT($Q16,TRUE)=$O16),'1. Database - raw'!JE$7:JG$494)),"")</f>
        <v/>
      </c>
      <c r="KC16" s="277" t="str">
        <f t="array" aca="1" ref="KC16" ca="1">IFERROR(_xlfn.STDEV.S(IF(('1. Database - raw'!JE$7:JG$494&gt;0)*('1. Database - raw'!$AD$7:$AD$494=$A16)*(INDIRECT($Q16,TRUE)=$O16),'1. Database - raw'!JE$7:JG$494)),"")</f>
        <v/>
      </c>
      <c r="KD16" s="15" t="str">
        <f t="array" aca="1" ref="KD16" ca="1">IFERROR(IF(COUNT(IF(('1. Database - raw'!JE$7:JG$494&gt;0)*('1. Database - raw'!$AD$7:$AD$494=$A16)*(INDIRECT($Q16,TRUE)=$O16),'1. Database - raw'!JE$7:JG$494))&gt;0,COUNT(IF(('1. Database - raw'!JE$7:JG$494&gt;0)*('1. Database - raw'!$AD$7:$AD$494=$A16)*(INDIRECT($Q16,TRUE)=$O16),'1. Database - raw'!JE$7:JG$494)),""),"")</f>
        <v/>
      </c>
      <c r="KE16" s="145" t="str">
        <f t="shared" ca="1" si="115"/>
        <v/>
      </c>
      <c r="KF16" s="146" t="str">
        <f t="shared" ca="1" si="116"/>
        <v/>
      </c>
      <c r="KG16" s="146" t="str">
        <f t="shared" ca="1" si="117"/>
        <v/>
      </c>
      <c r="KH16" s="146" t="str">
        <f t="array" aca="1" ref="KH16" ca="1">IFERROR(AVERAGE(IF(('1. Database - raw'!JK$7:JM$494&gt;0)*('1. Database - raw'!$AD$7:$AD$494=$A16)*(INDIRECT($Q16,TRUE)=$O16),'1. Database - raw'!JK$7:JM$494)),"")</f>
        <v/>
      </c>
      <c r="KI16" s="277" t="str">
        <f t="array" aca="1" ref="KI16" ca="1">IFERROR(_xlfn.STDEV.S(IF(('1. Database - raw'!JK$7:JM$494&gt;0)*('1. Database - raw'!$AD$7:$AD$494=$A16)*(INDIRECT($Q16,TRUE)=$O16),'1. Database - raw'!JK$7:JM$494)),"")</f>
        <v/>
      </c>
      <c r="KJ16" s="15" t="str">
        <f t="array" aca="1" ref="KJ16" ca="1">IFERROR(IF(COUNT(IF(('1. Database - raw'!JK$7:JM$494&gt;0)*('1. Database - raw'!$AD$7:$AD$494=$A16)*(INDIRECT($Q16,TRUE)=$O16),'1. Database - raw'!JK$7:JM$494))&gt;0,COUNT(IF(('1. Database - raw'!JK$7:JM$494&gt;0)*('1. Database - raw'!$AD$7:$AD$494=$A16)*(INDIRECT($Q16,TRUE)=$O16),'1. Database - raw'!JK$7:JM$494)),""),"")</f>
        <v/>
      </c>
      <c r="KK16" s="145" t="str">
        <f t="shared" ca="1" si="118"/>
        <v/>
      </c>
      <c r="KL16" s="146" t="str">
        <f t="shared" ca="1" si="119"/>
        <v/>
      </c>
      <c r="KM16" s="146" t="str">
        <f t="shared" ca="1" si="120"/>
        <v/>
      </c>
      <c r="KN16" s="146" t="str">
        <f t="array" aca="1" ref="KN16" ca="1">IFERROR(AVERAGE(IF(('1. Database - raw'!JQ$7:JS$494&gt;0)*('1. Database - raw'!$AD$7:$AD$494=$A16)*(INDIRECT($Q16,TRUE)=$O16),'1. Database - raw'!JQ$7:JS$494)),"")</f>
        <v/>
      </c>
      <c r="KO16" s="277" t="str">
        <f t="array" aca="1" ref="KO16" ca="1">IFERROR(_xlfn.STDEV.S(IF(('1. Database - raw'!JQ$7:JS$494&gt;0)*('1. Database - raw'!$AD$7:$AD$494=$A16)*(INDIRECT($Q16,TRUE)=$O16),'1. Database - raw'!JQ$7:JS$494)),"")</f>
        <v/>
      </c>
      <c r="KP16" s="15" t="str">
        <f t="array" aca="1" ref="KP16" ca="1">IFERROR(IF(COUNT(IF(('1. Database - raw'!JQ$7:JS$494&gt;0)*('1. Database - raw'!$AD$7:$AD$494=$A16)*(INDIRECT($Q16,TRUE)=$O16),'1. Database - raw'!JQ$7:JS$494))&gt;0,COUNT(IF(('1. Database - raw'!JQ$7:JS$494&gt;0)*('1. Database - raw'!$AD$7:$AD$494=$A16)*(INDIRECT($Q16,TRUE)=$O16),'1. Database - raw'!JQ$7:JS$494)),""),"")</f>
        <v/>
      </c>
      <c r="KQ16" s="145" t="str">
        <f t="shared" ca="1" si="121"/>
        <v/>
      </c>
      <c r="KR16" s="146" t="str">
        <f t="shared" ca="1" si="122"/>
        <v/>
      </c>
      <c r="KS16" s="146" t="str">
        <f t="shared" ca="1" si="123"/>
        <v/>
      </c>
      <c r="KT16" s="146" t="str">
        <f t="array" aca="1" ref="KT16" ca="1">IFERROR(AVERAGE(IF(('1. Database - raw'!JW$7:JY$494&gt;0)*('1. Database - raw'!$AD$7:$AD$494=$A16)*(INDIRECT($Q16,TRUE)=$O16),'1. Database - raw'!JW$7:JY$494)),"")</f>
        <v/>
      </c>
      <c r="KU16" s="277" t="str">
        <f t="array" aca="1" ref="KU16" ca="1">IFERROR(_xlfn.STDEV.S(IF(('1. Database - raw'!JW$7:JY$494&gt;0)*('1. Database - raw'!$AD$7:$AD$494=$A16)*(INDIRECT($Q16,TRUE)=$O16),'1. Database - raw'!JW$7:JY$494)),"")</f>
        <v/>
      </c>
      <c r="KV16" s="15" t="str">
        <f t="array" aca="1" ref="KV16" ca="1">IFERROR(IF(COUNT(IF(('1. Database - raw'!JW$7:JY$494&gt;0)*('1. Database - raw'!$AD$7:$AD$494=$A16)*(INDIRECT($Q16,TRUE)=$O16),'1. Database - raw'!JW$7:JY$494))&gt;0,COUNT(IF(('1. Database - raw'!JW$7:JY$494&gt;0)*('1. Database - raw'!$AD$7:$AD$494=$A16)*(INDIRECT($Q16,TRUE)=$O16),'1. Database - raw'!JW$7:JY$494)),""),"")</f>
        <v/>
      </c>
      <c r="KW16" s="145" t="str">
        <f t="shared" ca="1" si="124"/>
        <v/>
      </c>
      <c r="KX16" s="146" t="str">
        <f t="shared" ca="1" si="125"/>
        <v/>
      </c>
      <c r="KY16" s="146" t="str">
        <f t="shared" ca="1" si="126"/>
        <v/>
      </c>
      <c r="KZ16" s="146" t="str">
        <f t="array" aca="1" ref="KZ16" ca="1">IFERROR(AVERAGE(IF(('1. Database - raw'!KC$7:KE$494&gt;0)*('1. Database - raw'!$AD$7:$AD$494=$A16)*(INDIRECT($Q16,TRUE)=$O16),'1. Database - raw'!KC$7:KE$494)),"")</f>
        <v/>
      </c>
      <c r="LA16" s="277" t="str">
        <f t="array" aca="1" ref="LA16" ca="1">IFERROR(_xlfn.STDEV.S(IF(('1. Database - raw'!KC$7:KE$494&gt;0)*('1. Database - raw'!$AD$7:$AD$494=$A16)*(INDIRECT($Q16,TRUE)=$O16),'1. Database - raw'!KC$7:KE$494)),"")</f>
        <v/>
      </c>
      <c r="LB16" s="15" t="str">
        <f t="array" aca="1" ref="LB16" ca="1">IFERROR(IF(COUNT(IF(('1. Database - raw'!KC$7:KE$494&gt;0)*('1. Database - raw'!$AD$7:$AD$494=$A16)*(INDIRECT($Q16,TRUE)=$O16),'1. Database - raw'!KC$7:KE$494))&gt;0,COUNT(IF(('1. Database - raw'!KC$7:KE$494&gt;0)*('1. Database - raw'!$AD$7:$AD$494=$A16)*(INDIRECT($Q16,TRUE)=$O16),'1. Database - raw'!KC$7:KE$494)),""),"")</f>
        <v/>
      </c>
      <c r="LC16" s="145" t="str">
        <f t="shared" ca="1" si="127"/>
        <v/>
      </c>
      <c r="LD16" s="146" t="str">
        <f t="shared" ca="1" si="128"/>
        <v/>
      </c>
      <c r="LE16" s="146" t="str">
        <f t="shared" ca="1" si="129"/>
        <v/>
      </c>
      <c r="LF16" s="146" t="str">
        <f t="array" aca="1" ref="LF16" ca="1">IFERROR(AVERAGE(IF(('1. Database - raw'!KI$7:KK$494&gt;0)*('1. Database - raw'!$AD$7:$AD$494=$A16)*(INDIRECT($Q16,TRUE)=$O16),'1. Database - raw'!KI$7:KK$494)),"")</f>
        <v/>
      </c>
      <c r="LG16" s="277" t="str">
        <f t="array" aca="1" ref="LG16" ca="1">IFERROR(_xlfn.STDEV.S(IF(('1. Database - raw'!KI$7:KK$494&gt;0)*('1. Database - raw'!$AD$7:$AD$494=$A16)*(INDIRECT($Q16,TRUE)=$O16),'1. Database - raw'!KI$7:KK$494)),"")</f>
        <v/>
      </c>
      <c r="LH16" s="15" t="str">
        <f t="array" aca="1" ref="LH16" ca="1">IFERROR(IF(COUNT(IF(('1. Database - raw'!KI$7:KK$494&gt;0)*('1. Database - raw'!$AD$7:$AD$494=$A16)*(INDIRECT($Q16,TRUE)=$O16),'1. Database - raw'!KI$7:KK$494))&gt;0,COUNT(IF(('1. Database - raw'!KI$7:KK$494&gt;0)*('1. Database - raw'!$AD$7:$AD$494=$A16)*(INDIRECT($Q16,TRUE)=$O16),'1. Database - raw'!KI$7:KK$494)),""),"")</f>
        <v/>
      </c>
      <c r="LI16" s="145">
        <f t="shared" ca="1" si="169"/>
        <v>0.46672053867409208</v>
      </c>
      <c r="LJ16" s="146">
        <f t="shared" ca="1" si="170"/>
        <v>0.79819667603879441</v>
      </c>
      <c r="LK16" s="146">
        <f t="shared" ca="1" si="171"/>
        <v>0.61035627514485002</v>
      </c>
      <c r="LL16" s="146">
        <f t="array" aca="1" ref="LL16" ca="1">IFERROR(AVERAGE(IF(('1. Database - raw'!KO$7:KQ$494&gt;0)*('1. Database - raw'!$AD$7:$AD$494=$A16)*(INDIRECT($Q16,TRUE)=$O16),'1. Database - raw'!KO$7:KQ$494)),"")</f>
        <v>0.65</v>
      </c>
      <c r="LM16" s="277">
        <f t="array" aca="1" ref="LM16" ca="1">IFERROR(_xlfn.STDEV.S(IF(('1. Database - raw'!KO$7:KQ$494&gt;0)*('1. Database - raw'!$AD$7:$AD$494=$A16)*(INDIRECT($Q16,TRUE)=$O16),'1. Database - raw'!KO$7:KQ$494)),"")</f>
        <v>0.23804761428476146</v>
      </c>
      <c r="LN16" s="15">
        <f t="array" aca="1" ref="LN16" ca="1">IFERROR(IF(COUNT(IF(('1. Database - raw'!KO$7:KQ$494&gt;0)*('1. Database - raw'!$AD$7:$AD$494=$A16)*(INDIRECT($Q16,TRUE)=$O16),'1. Database - raw'!KO$7:KQ$494))&gt;0,COUNT(IF(('1. Database - raw'!KO$7:KQ$494&gt;0)*('1. Database - raw'!$AD$7:$AD$494=$A16)*(INDIRECT($Q16,TRUE)=$O16),'1. Database - raw'!KO$7:KQ$494)),""),"")</f>
        <v>4</v>
      </c>
      <c r="LO16" s="145" t="str">
        <f t="shared" ca="1" si="130"/>
        <v/>
      </c>
      <c r="LP16" s="146" t="str">
        <f t="shared" ca="1" si="131"/>
        <v/>
      </c>
      <c r="LQ16" s="146" t="str">
        <f t="shared" ca="1" si="132"/>
        <v/>
      </c>
      <c r="LR16" s="146" t="str">
        <f t="array" aca="1" ref="LR16" ca="1">IFERROR(AVERAGE(IF(('1. Database - raw'!KU$7:KW$494&gt;0)*('1. Database - raw'!$AD$7:$AD$494=$A16)*(INDIRECT($Q16,TRUE)=$O16),'1. Database - raw'!KU$7:KW$494)),"")</f>
        <v/>
      </c>
      <c r="LS16" s="277" t="str">
        <f t="array" aca="1" ref="LS16" ca="1">IFERROR(_xlfn.STDEV.S(IF(('1. Database - raw'!KU$7:KW$494&gt;0)*('1. Database - raw'!$AD$7:$AD$494=$A16)*(INDIRECT($Q16,TRUE)=$O16),'1. Database - raw'!KU$7:KW$494)),"")</f>
        <v/>
      </c>
      <c r="LT16" s="15" t="str">
        <f t="array" aca="1" ref="LT16" ca="1">IFERROR(IF(COUNT(IF(('1. Database - raw'!KU$7:KW$494&gt;0)*('1. Database - raw'!$AD$7:$AD$494=$A16)*(INDIRECT($Q16,TRUE)=$O16),'1. Database - raw'!KU$7:KW$494))&gt;0,COUNT(IF(('1. Database - raw'!KU$7:KW$494&gt;0)*('1. Database - raw'!$AD$7:$AD$494=$A16)*(INDIRECT($Q16,TRUE)=$O16),'1. Database - raw'!KU$7:KW$494)),""),"")</f>
        <v/>
      </c>
      <c r="LU16" s="145" t="str">
        <f t="shared" ca="1" si="133"/>
        <v/>
      </c>
      <c r="LV16" s="146" t="str">
        <f t="shared" ca="1" si="134"/>
        <v/>
      </c>
      <c r="LW16" s="146" t="str">
        <f t="shared" ca="1" si="135"/>
        <v/>
      </c>
      <c r="LX16" s="146" t="str">
        <f t="array" aca="1" ref="LX16" ca="1">IFERROR(AVERAGE(IF(('1. Database - raw'!LA$7:LC$494&gt;0)*('1. Database - raw'!$AD$7:$AD$494=$A16)*(INDIRECT($Q16,TRUE)=$O16),'1. Database - raw'!LA$7:LC$494)),"")</f>
        <v/>
      </c>
      <c r="LY16" s="277" t="str">
        <f t="array" aca="1" ref="LY16" ca="1">IFERROR(_xlfn.STDEV.S(IF(('1. Database - raw'!LA$7:LC$494&gt;0)*('1. Database - raw'!$AD$7:$AD$494=$A16)*(INDIRECT($Q16,TRUE)=$O16),'1. Database - raw'!LA$7:LC$494)),"")</f>
        <v/>
      </c>
      <c r="LZ16" s="15" t="str">
        <f t="array" aca="1" ref="LZ16" ca="1">IFERROR(IF(COUNT(IF(('1. Database - raw'!LA$7:LC$494&gt;0)*('1. Database - raw'!$AD$7:$AD$494=$A16)*(INDIRECT($Q16,TRUE)=$O16),'1. Database - raw'!LA$7:LC$494))&gt;0,COUNT(IF(('1. Database - raw'!LA$7:LC$494&gt;0)*('1. Database - raw'!$AD$7:$AD$494=$A16)*(INDIRECT($Q16,TRUE)=$O16),'1. Database - raw'!LA$7:LC$494)),""),"")</f>
        <v/>
      </c>
      <c r="MA16" s="145" t="str">
        <f t="shared" ca="1" si="136"/>
        <v/>
      </c>
      <c r="MB16" s="146" t="str">
        <f t="shared" ca="1" si="137"/>
        <v/>
      </c>
      <c r="MC16" s="146" t="str">
        <f t="shared" ca="1" si="138"/>
        <v/>
      </c>
      <c r="MD16" s="146" t="str">
        <f t="array" aca="1" ref="MD16" ca="1">IFERROR(AVERAGE(IF(('1. Database - raw'!LG$7:LI$494&gt;0)*('1. Database - raw'!$AD$7:$AD$494=$A16)*(INDIRECT($Q16,TRUE)=$O16),'1. Database - raw'!LG$7:LI$494)),"")</f>
        <v/>
      </c>
      <c r="ME16" s="277" t="str">
        <f t="array" aca="1" ref="ME16" ca="1">IFERROR(_xlfn.STDEV.S(IF(('1. Database - raw'!LG$7:LI$494&gt;0)*('1. Database - raw'!$AD$7:$AD$494=$A16)*(INDIRECT($Q16,TRUE)=$O16),'1. Database - raw'!LG$7:LI$494)),"")</f>
        <v/>
      </c>
      <c r="MF16" s="15" t="str">
        <f t="array" aca="1" ref="MF16" ca="1">IFERROR(IF(COUNT(IF(('1. Database - raw'!LG$7:LI$494&gt;0)*('1. Database - raw'!$AD$7:$AD$494=$A16)*(INDIRECT($Q16,TRUE)=$O16),'1. Database - raw'!LG$7:LI$494))&gt;0,COUNT(IF(('1. Database - raw'!LG$7:LI$494&gt;0)*('1. Database - raw'!$AD$7:$AD$494=$A16)*(INDIRECT($Q16,TRUE)=$O16),'1. Database - raw'!LG$7:LI$494)),""),"")</f>
        <v/>
      </c>
      <c r="MG16" s="145" t="str">
        <f t="shared" ca="1" si="139"/>
        <v/>
      </c>
      <c r="MH16" s="146" t="str">
        <f t="shared" ca="1" si="140"/>
        <v/>
      </c>
      <c r="MI16" s="146" t="str">
        <f t="shared" ca="1" si="141"/>
        <v/>
      </c>
      <c r="MJ16" s="146" t="str">
        <f t="array" aca="1" ref="MJ16" ca="1">IFERROR(AVERAGE(IF(('1. Database - raw'!LM$7:LO$494&gt;0)*('1. Database - raw'!$AD$7:$AD$494=$A16)*(INDIRECT($Q16,TRUE)=$O16),'1. Database - raw'!LM$7:LO$494)),"")</f>
        <v/>
      </c>
      <c r="MK16" s="277" t="str">
        <f t="array" aca="1" ref="MK16" ca="1">IFERROR(_xlfn.STDEV.S(IF(('1. Database - raw'!LM$7:LO$494&gt;0)*('1. Database - raw'!$AD$7:$AD$494=$A16)*(INDIRECT($Q16,TRUE)=$O16),'1. Database - raw'!LM$7:LO$494)),"")</f>
        <v/>
      </c>
      <c r="ML16" s="15" t="str">
        <f t="array" aca="1" ref="ML16" ca="1">IFERROR(IF(COUNT(IF(('1. Database - raw'!LM$7:LO$494&gt;0)*('1. Database - raw'!$AD$7:$AD$494=$A16)*(INDIRECT($Q16,TRUE)=$O16),'1. Database - raw'!LM$7:LO$494))&gt;0,COUNT(IF(('1. Database - raw'!LM$7:LO$494&gt;0)*('1. Database - raw'!$AD$7:$AD$494=$A16)*(INDIRECT($Q16,TRUE)=$O16),'1. Database - raw'!LM$7:LO$494)),""),"")</f>
        <v/>
      </c>
      <c r="MM16" s="145" t="str">
        <f t="shared" ca="1" si="142"/>
        <v/>
      </c>
      <c r="MN16" s="146" t="str">
        <f t="shared" ca="1" si="143"/>
        <v/>
      </c>
      <c r="MO16" s="146" t="str">
        <f t="shared" ca="1" si="144"/>
        <v/>
      </c>
      <c r="MP16" s="146" t="str">
        <f t="array" aca="1" ref="MP16" ca="1">IFERROR(AVERAGE(IF(('1. Database - raw'!LS$7:LU$494&gt;0)*('1. Database - raw'!$AD$7:$AD$494=$A16)*(INDIRECT($Q16,TRUE)=$O16),'1. Database - raw'!LS$7:LU$494)),"")</f>
        <v/>
      </c>
      <c r="MQ16" s="277" t="str">
        <f t="array" aca="1" ref="MQ16" ca="1">IFERROR(_xlfn.STDEV.S(IF(('1. Database - raw'!LS$7:LU$494&gt;0)*('1. Database - raw'!$AD$7:$AD$494=$A16)*(INDIRECT($Q16,TRUE)=$O16),'1. Database - raw'!LS$7:LU$494)),"")</f>
        <v/>
      </c>
      <c r="MR16" s="15" t="str">
        <f t="array" aca="1" ref="MR16" ca="1">IFERROR(IF(COUNT(IF(('1. Database - raw'!LS$7:LU$494&gt;0)*('1. Database - raw'!$AD$7:$AD$494=$A16)*(INDIRECT($Q16,TRUE)=$O16),'1. Database - raw'!LS$7:LU$494))&gt;0,COUNT(IF(('1. Database - raw'!LS$7:LU$494&gt;0)*('1. Database - raw'!$AD$7:$AD$494=$A16)*(INDIRECT($Q16,TRUE)=$O16),'1. Database - raw'!LS$7:LU$494)),""),"")</f>
        <v/>
      </c>
      <c r="MS16" s="145" t="str">
        <f t="shared" ca="1" si="145"/>
        <v/>
      </c>
      <c r="MT16" s="146" t="str">
        <f t="shared" ca="1" si="146"/>
        <v/>
      </c>
      <c r="MU16" s="146" t="str">
        <f t="shared" ca="1" si="147"/>
        <v/>
      </c>
      <c r="MV16" s="146" t="str">
        <f t="array" aca="1" ref="MV16" ca="1">IFERROR(AVERAGE(IF(('1. Database - raw'!LY$7:MA$494&gt;0)*('1. Database - raw'!$AD$7:$AD$494=$A16)*(INDIRECT($Q16,TRUE)=$O16),'1. Database - raw'!LY$7:MA$494)),"")</f>
        <v/>
      </c>
      <c r="MW16" s="277" t="str">
        <f t="array" aca="1" ref="MW16" ca="1">IFERROR(_xlfn.STDEV.S(IF(('1. Database - raw'!LY$7:MA$494&gt;0)*('1. Database - raw'!$AD$7:$AD$494=$A16)*(INDIRECT($Q16,TRUE)=$O16),'1. Database - raw'!LY$7:MA$494)),"")</f>
        <v/>
      </c>
      <c r="MX16" s="15" t="str">
        <f t="array" aca="1" ref="MX16" ca="1">IFERROR(IF(COUNT(IF(('1. Database - raw'!LY$7:MA$494&gt;0)*('1. Database - raw'!$AD$7:$AD$494=$A16)*(INDIRECT($Q16,TRUE)=$O16),'1. Database - raw'!LY$7:MA$494))&gt;0,COUNT(IF(('1. Database - raw'!LY$7:MA$494&gt;0)*('1. Database - raw'!$AD$7:$AD$494=$A16)*(INDIRECT($Q16,TRUE)=$O16),'1. Database - raw'!LY$7:MA$494)),""),"")</f>
        <v/>
      </c>
      <c r="MY16" s="145" t="str">
        <f t="shared" ca="1" si="148"/>
        <v/>
      </c>
      <c r="MZ16" s="146" t="str">
        <f t="shared" ca="1" si="149"/>
        <v/>
      </c>
      <c r="NA16" s="146" t="str">
        <f t="shared" ca="1" si="150"/>
        <v/>
      </c>
      <c r="NB16" s="146" t="str">
        <f t="array" aca="1" ref="NB16" ca="1">IFERROR(AVERAGE(IF(('1. Database - raw'!ME$7:MG$494&gt;0)*('1. Database - raw'!$AD$7:$AD$494=$A16)*(INDIRECT($Q16,TRUE)=$O16),'1. Database - raw'!ME$7:MG$494)),"")</f>
        <v/>
      </c>
      <c r="NC16" s="277" t="str">
        <f t="array" aca="1" ref="NC16" ca="1">IFERROR(_xlfn.STDEV.S(IF(('1. Database - raw'!ME$7:MG$494&gt;0)*('1. Database - raw'!$AD$7:$AD$494=$A16)*(INDIRECT($Q16,TRUE)=$O16),'1. Database - raw'!ME$7:MG$494)),"")</f>
        <v/>
      </c>
      <c r="ND16" s="15" t="str">
        <f t="array" aca="1" ref="ND16" ca="1">IFERROR(IF(COUNT(IF(('1. Database - raw'!ME$7:MG$494&gt;0)*('1. Database - raw'!$AD$7:$AD$494=$A16)*(INDIRECT($Q16,TRUE)=$O16),'1. Database - raw'!ME$7:MG$494))&gt;0,COUNT(IF(('1. Database - raw'!ME$7:MG$494&gt;0)*('1. Database - raw'!$AD$7:$AD$494=$A16)*(INDIRECT($Q16,TRUE)=$O16),'1. Database - raw'!ME$7:MG$494)),""),"")</f>
        <v/>
      </c>
      <c r="NE16" s="145" t="str">
        <f t="shared" ca="1" si="151"/>
        <v/>
      </c>
      <c r="NF16" s="146" t="str">
        <f t="shared" ca="1" si="152"/>
        <v/>
      </c>
      <c r="NG16" s="146" t="str">
        <f t="shared" ca="1" si="153"/>
        <v/>
      </c>
      <c r="NH16" s="146" t="str">
        <f t="array" aca="1" ref="NH16" ca="1">IFERROR(AVERAGE(IF(('1. Database - raw'!MK$7:MM$494&gt;0)*('1. Database - raw'!$AD$7:$AD$494=$A16)*(INDIRECT($Q16,TRUE)=$O16),'1. Database - raw'!MK$7:MM$494)),"")</f>
        <v/>
      </c>
      <c r="NI16" s="277" t="str">
        <f t="array" aca="1" ref="NI16" ca="1">IFERROR(_xlfn.STDEV.S(IF(('1. Database - raw'!MK$7:MM$494&gt;0)*('1. Database - raw'!$AD$7:$AD$494=$A16)*(INDIRECT($Q16,TRUE)=$O16),'1. Database - raw'!MK$7:MM$494)),"")</f>
        <v/>
      </c>
      <c r="NJ16" s="15" t="str">
        <f t="array" aca="1" ref="NJ16" ca="1">IFERROR(IF(COUNT(IF(('1. Database - raw'!MK$7:MM$494&gt;0)*('1. Database - raw'!$AD$7:$AD$494=$A16)*(INDIRECT($Q16,TRUE)=$O16),'1. Database - raw'!MK$7:MM$494))&gt;0,COUNT(IF(('1. Database - raw'!MK$7:MM$494&gt;0)*('1. Database - raw'!$AD$7:$AD$494=$A16)*(INDIRECT($Q16,TRUE)=$O16),'1. Database - raw'!MK$7:MM$494)),""),"")</f>
        <v/>
      </c>
      <c r="NK16" s="145" t="str">
        <f t="shared" ca="1" si="154"/>
        <v/>
      </c>
      <c r="NL16" s="146" t="str">
        <f t="shared" ca="1" si="155"/>
        <v/>
      </c>
      <c r="NM16" s="146" t="str">
        <f t="shared" ca="1" si="156"/>
        <v/>
      </c>
      <c r="NN16" s="146" t="str">
        <f t="array" aca="1" ref="NN16" ca="1">IFERROR(AVERAGE(IF(('1. Database - raw'!MQ$7:MS$494&gt;0)*('1. Database - raw'!$AD$7:$AD$494=$A16)*(INDIRECT($Q16,TRUE)=$O16),'1. Database - raw'!MQ$7:MS$494)),"")</f>
        <v/>
      </c>
      <c r="NO16" s="277" t="str">
        <f t="array" aca="1" ref="NO16" ca="1">IFERROR(_xlfn.STDEV.S(IF(('1. Database - raw'!MQ$7:MS$494&gt;0)*('1. Database - raw'!$AD$7:$AD$494=$A16)*(INDIRECT($Q16,TRUE)=$O16),'1. Database - raw'!MQ$7:MS$494)),"")</f>
        <v/>
      </c>
      <c r="NP16" s="15" t="str">
        <f t="array" aca="1" ref="NP16" ca="1">IFERROR(IF(COUNT(IF(('1. Database - raw'!MQ$7:MS$494&gt;0)*('1. Database - raw'!$AD$7:$AD$494=$A16)*(INDIRECT($Q16,TRUE)=$O16),'1. Database - raw'!MQ$7:MS$494))&gt;0,COUNT(IF(('1. Database - raw'!MQ$7:MS$494&gt;0)*('1. Database - raw'!$AD$7:$AD$494=$A16)*(INDIRECT($Q16,TRUE)=$O16),'1. Database - raw'!MQ$7:MS$494)),""),"")</f>
        <v/>
      </c>
      <c r="NQ16" s="145">
        <f t="shared" ca="1" si="157"/>
        <v>1.7123805560888352</v>
      </c>
      <c r="NR16" s="146">
        <f t="shared" ca="1" si="158"/>
        <v>2.0727070337159414</v>
      </c>
      <c r="NS16" s="146">
        <f t="shared" ca="1" si="159"/>
        <v>1.8839488376821023</v>
      </c>
      <c r="NT16" s="146">
        <f t="array" aca="1" ref="NT16" ca="1">IFERROR(AVERAGE(IF(('1. Database - raw'!MW$7:MY$494&gt;0)*('1. Database - raw'!$AD$7:$AD$494=$A16)*(INDIRECT($Q16,TRUE)=$O16),'1. Database - raw'!MW$7:MY$494)),"")</f>
        <v>1.9357142857142862</v>
      </c>
      <c r="NU16" s="277">
        <f t="array" aca="1" ref="NU16" ca="1">IFERROR(_xlfn.STDEV.S(IF(('1. Database - raw'!MW$7:MY$494&gt;0)*('1. Database - raw'!$AD$7:$AD$494=$A16)*(INDIRECT($Q16,TRUE)=$O16),'1. Database - raw'!MW$7:MY$494)),"")</f>
        <v>0.45688265427811747</v>
      </c>
      <c r="NV16" s="15">
        <f t="array" aca="1" ref="NV16" ca="1">IFERROR(IF(COUNT(IF(('1. Database - raw'!MW$7:MY$494&gt;0)*('1. Database - raw'!$AD$7:$AD$494=$A16)*(INDIRECT($Q16,TRUE)=$O16),'1. Database - raw'!MW$7:MY$494))&gt;0,COUNT(IF(('1. Database - raw'!MW$7:MY$494&gt;0)*('1. Database - raw'!$AD$7:$AD$494=$A16)*(INDIRECT($Q16,TRUE)=$O16),'1. Database - raw'!MW$7:MY$494)),""),"")</f>
        <v>14</v>
      </c>
      <c r="NW16" s="145" t="str">
        <f t="shared" ca="1" si="160"/>
        <v/>
      </c>
      <c r="NX16" s="146" t="str">
        <f t="shared" ca="1" si="161"/>
        <v/>
      </c>
      <c r="NY16" s="146" t="str">
        <f t="shared" ca="1" si="162"/>
        <v/>
      </c>
      <c r="NZ16" s="146">
        <f t="array" aca="1" ref="NZ16" ca="1">IFERROR(AVERAGE(IF(('1. Database - raw'!NC$7:NE$494&gt;0)*('1. Database - raw'!$AD$7:$AD$494=$A16)*(INDIRECT($Q16,TRUE)=$O16),'1. Database - raw'!NC$7:NE$494)),"")</f>
        <v>1.2</v>
      </c>
      <c r="OA16" s="277" t="str">
        <f t="array" aca="1" ref="OA16" ca="1">IFERROR(_xlfn.STDEV.S(IF(('1. Database - raw'!NC$7:NE$494&gt;0)*('1. Database - raw'!$AD$7:$AD$494=$A16)*(INDIRECT($Q16,TRUE)=$O16),'1. Database - raw'!NC$7:NE$494)),"")</f>
        <v/>
      </c>
      <c r="OB16" s="15">
        <f t="array" aca="1" ref="OB16" ca="1">IFERROR(IF(COUNT(IF(('1. Database - raw'!NC$7:NE$494&gt;0)*('1. Database - raw'!$AD$7:$AD$494=$A16)*(INDIRECT($Q16,TRUE)=$O16),'1. Database - raw'!NC$7:NE$494))&gt;0,COUNT(IF(('1. Database - raw'!NC$7:NE$494&gt;0)*('1. Database - raw'!$AD$7:$AD$494=$A16)*(INDIRECT($Q16,TRUE)=$O16),'1. Database - raw'!NC$7:NE$494)),""),"")</f>
        <v>1</v>
      </c>
      <c r="OC16" s="145" t="str">
        <f t="shared" ca="1" si="163"/>
        <v/>
      </c>
      <c r="OD16" s="146" t="str">
        <f t="shared" ca="1" si="164"/>
        <v/>
      </c>
      <c r="OE16" s="146" t="str">
        <f t="shared" ca="1" si="165"/>
        <v/>
      </c>
      <c r="OF16" s="146" t="str">
        <f t="array" aca="1" ref="OF16" ca="1">IFERROR(AVERAGE(IF(('1. Database - raw'!NI$7:NK$494&gt;0)*('1. Database - raw'!$AD$7:$AD$494=$A16)*(INDIRECT($Q16,TRUE)=$O16),'1. Database - raw'!NI$7:NK$494)),"")</f>
        <v/>
      </c>
      <c r="OG16" s="277" t="str">
        <f t="array" aca="1" ref="OG16" ca="1">IFERROR(_xlfn.STDEV.S(IF(('1. Database - raw'!NI$7:NK$494&gt;0)*('1. Database - raw'!$AD$7:$AD$494=$A16)*(INDIRECT($Q16,TRUE)=$O16),'1. Database - raw'!NI$7:NK$494)),"")</f>
        <v/>
      </c>
      <c r="OH16" s="15" t="str">
        <f t="array" aca="1" ref="OH16" ca="1">IFERROR(IF(COUNT(IF(('1. Database - raw'!NI$7:NK$494&gt;0)*('1. Database - raw'!$AD$7:$AD$494=$A16)*(INDIRECT($Q16,TRUE)=$O16),'1. Database - raw'!NI$7:NK$494))&gt;0,COUNT(IF(('1. Database - raw'!NI$7:NK$494&gt;0)*('1. Database - raw'!$AD$7:$AD$494=$A16)*(INDIRECT($Q16,TRUE)=$O16),'1. Database - raw'!NI$7:NK$494)),""),"")</f>
        <v/>
      </c>
    </row>
    <row r="17" spans="1:398" outlineLevel="1" x14ac:dyDescent="0.25">
      <c r="A17" s="134" t="s">
        <v>553</v>
      </c>
      <c r="B17" s="1330"/>
      <c r="C17" s="24"/>
      <c r="D17" s="23"/>
      <c r="E17" s="23" t="s">
        <v>242</v>
      </c>
      <c r="F17" s="22" t="s">
        <v>16</v>
      </c>
      <c r="G17" s="22" t="s">
        <v>617</v>
      </c>
      <c r="H17" s="22"/>
      <c r="I17" s="22"/>
      <c r="J17" s="22"/>
      <c r="K17" s="22"/>
      <c r="L17" s="22"/>
      <c r="M17" s="22"/>
      <c r="N17" s="41"/>
      <c r="O17" s="171" t="str">
        <f t="array" ref="O17">INDEX(A17:N17,IF(MIN(IF(C17:N17&lt;&gt;"",COLUMN(C17:N17)))&gt;0,MIN(IF(C17:N17&lt;&gt;"",COLUMN(C17:N17))),""))</f>
        <v>Lao</v>
      </c>
      <c r="P17" s="162">
        <f t="shared" ref="P17:P25" si="180">MATCH(O17,$C17:$N17,0)</f>
        <v>3</v>
      </c>
      <c r="Q17" s="42" t="str">
        <f ca="1">"'" &amp; $S$4 &amp; "'!" &amp; ADDRESS(ROW('1. Database - raw'!$A$7),MATCH($C$2,'1. Database - raw'!$6:$6,0)+MATCH(O17,$C17:$N17,0)-1,1) &amp; ":" &amp; ADDRESS(LOOKUP(2,1/('1. Database - raw'!A:A&lt;&gt;""),ROW('1. Database - raw'!A:A)),MATCH($C$2,'1. Database - raw'!$6:$6,0)+MATCH(O17,$C17:$N17,0)-1,1)</f>
        <v>'1. Database - raw'!$AG$7:$AG$494</v>
      </c>
      <c r="R17" s="24"/>
      <c r="S17" s="181"/>
      <c r="T17" s="208" t="str">
        <f t="shared" ca="1" si="178"/>
        <v/>
      </c>
      <c r="U17" s="197" t="str">
        <f t="shared" ca="1" si="178"/>
        <v/>
      </c>
      <c r="V17" s="197" t="str">
        <f t="shared" ca="1" si="178"/>
        <v/>
      </c>
      <c r="W17" s="197" t="str">
        <f t="shared" ca="1" si="178"/>
        <v/>
      </c>
      <c r="X17" s="197" t="str">
        <f t="shared" ca="1" si="178"/>
        <v/>
      </c>
      <c r="Y17" s="197" t="str">
        <f t="shared" ca="1" si="178"/>
        <v/>
      </c>
      <c r="Z17" s="197" t="str">
        <f t="shared" ca="1" si="178"/>
        <v/>
      </c>
      <c r="AA17" s="197" t="str">
        <f t="shared" ca="1" si="178"/>
        <v/>
      </c>
      <c r="AB17" s="197" t="str">
        <f t="shared" ca="1" si="178"/>
        <v/>
      </c>
      <c r="AC17" s="197" t="str">
        <f t="shared" ca="1" si="178"/>
        <v/>
      </c>
      <c r="AD17" s="197" t="str">
        <f t="shared" ca="1" si="179"/>
        <v/>
      </c>
      <c r="AE17" s="197" t="str">
        <f t="shared" ca="1" si="179"/>
        <v/>
      </c>
      <c r="AF17" s="197" t="str">
        <f t="shared" ca="1" si="179"/>
        <v/>
      </c>
      <c r="AG17" s="197" t="str">
        <f t="shared" ca="1" si="179"/>
        <v/>
      </c>
      <c r="AH17" s="197" t="str">
        <f t="shared" ca="1" si="179"/>
        <v/>
      </c>
      <c r="AI17" s="197" t="str">
        <f t="shared" ca="1" si="179"/>
        <v/>
      </c>
      <c r="AJ17" s="197" t="str">
        <f t="shared" ca="1" si="179"/>
        <v/>
      </c>
      <c r="AK17" s="197" t="str">
        <f t="shared" ca="1" si="179"/>
        <v/>
      </c>
      <c r="AL17" s="197" t="str">
        <f t="shared" ca="1" si="179"/>
        <v/>
      </c>
      <c r="AM17" s="209" t="str">
        <f t="shared" ca="1" si="179"/>
        <v/>
      </c>
      <c r="AN17" s="189"/>
      <c r="AO17" s="189"/>
      <c r="AP17" s="189"/>
      <c r="AQ17" s="189"/>
      <c r="AR17" s="189"/>
      <c r="AS17" s="189"/>
      <c r="AT17" s="189"/>
      <c r="AU17" s="189"/>
      <c r="AV17" s="189"/>
      <c r="AW17" s="189"/>
      <c r="AX17" s="189"/>
      <c r="AY17" s="189"/>
      <c r="AZ17" s="189"/>
      <c r="BA17" s="189"/>
      <c r="BB17" s="189"/>
      <c r="BC17" s="189"/>
      <c r="BD17" s="237">
        <f t="shared" ca="1" si="177"/>
        <v>1.072856103151264</v>
      </c>
      <c r="BE17" s="237">
        <f t="shared" ref="BE17:BE25" ca="1" si="181">IFERROR(BD17*$BS$5,"")</f>
        <v>95.625586922643777</v>
      </c>
      <c r="BF17" s="237" t="str">
        <f t="shared" ca="1" si="175"/>
        <v/>
      </c>
      <c r="BG17" s="247" t="str">
        <f t="shared" ca="1" si="176"/>
        <v/>
      </c>
      <c r="BH17" s="293"/>
      <c r="BI17" s="532" t="str">
        <f t="shared" ca="1" si="166"/>
        <v/>
      </c>
      <c r="BJ17" s="557" t="str">
        <f t="shared" ca="1" si="2"/>
        <v/>
      </c>
      <c r="BK17" s="557" t="str">
        <f t="shared" ca="1" si="3"/>
        <v/>
      </c>
      <c r="BL17" s="557" t="str">
        <f t="shared" ca="1" si="167"/>
        <v/>
      </c>
      <c r="BM17" s="557" t="str">
        <f t="shared" ca="1" si="4"/>
        <v/>
      </c>
      <c r="BN17" s="557" t="str">
        <f t="shared" ca="1" si="5"/>
        <v/>
      </c>
      <c r="BO17" s="253"/>
      <c r="BP17" s="171" t="str">
        <f t="shared" si="6"/>
        <v>Lao</v>
      </c>
      <c r="BQ17" s="14" t="str">
        <f t="shared" ca="1" si="172"/>
        <v/>
      </c>
      <c r="BR17" s="19" t="str">
        <f t="shared" ca="1" si="173"/>
        <v/>
      </c>
      <c r="BS17" s="19" t="str">
        <f t="shared" ca="1" si="174"/>
        <v/>
      </c>
      <c r="BT17" s="19">
        <f t="array" aca="1" ref="BT17" ca="1">IFERROR(AVERAGE(IF(('1. Database - raw'!AW$7:AY$494&gt;0)*('1. Database - raw'!$AD$7:$AD$494=$A17)*('1. Database - raw'!$AP$7:$AP$494&lt;&gt;Dropdown!$AM$11)*(INDIRECT($Q17,TRUE)=$O17),'1. Database - raw'!AW$7:AY$494)),"")</f>
        <v>154.03</v>
      </c>
      <c r="BU17" s="33" t="str">
        <f t="array" aca="1" ref="BU17" ca="1">IFERROR(_xlfn.STDEV.S(IF(('1. Database - raw'!AW$7:AY$494&gt;0)*('1. Database - raw'!$AD$7:$AD$494=$A17)*('1. Database - raw'!$AP$7:$AP$494&lt;&gt;Dropdown!$AM$11)*(INDIRECT($Q17,TRUE)=$O17),'1. Database - raw'!AW$7:AY$494)),"")</f>
        <v/>
      </c>
      <c r="BV17" s="15">
        <f t="array" aca="1" ref="BV17" ca="1">IFERROR(IF(COUNT(IF(('1. Database - raw'!AW$7:AY$494&gt;0)*('1. Database - raw'!$AD$7:$AD$494=$A17)*('1. Database - raw'!$AP$7:$AP$494&lt;&gt;Dropdown!$AM$11)*(INDIRECT($Q17,TRUE)=$O17),'1. Database - raw'!AW$7:AY$494))&gt;0,COUNT(IF(('1. Database - raw'!AW$7:AY$494&gt;0)*('1. Database - raw'!$AD$7:$AD$494=$A17)*('1. Database - raw'!$AP$7:$AP$494&lt;&gt;Dropdown!$AM$11)*(INDIRECT($Q17,TRUE)=$O17),'1. Database - raw'!AW$7:AY$494)),""),"")</f>
        <v>1</v>
      </c>
      <c r="BW17" s="14" t="str">
        <f t="shared" ca="1" si="7"/>
        <v/>
      </c>
      <c r="BX17" s="19" t="str">
        <f t="shared" ca="1" si="8"/>
        <v/>
      </c>
      <c r="BY17" s="19" t="str">
        <f t="shared" ca="1" si="9"/>
        <v/>
      </c>
      <c r="BZ17" s="19" t="str">
        <f t="array" aca="1" ref="BZ17" ca="1">IFERROR(AVERAGE(IF(('1. Database - raw'!BC$7:BE$494&gt;0)*('1. Database - raw'!$AD$7:$AD$494=$A17)*('1. Database - raw'!$AP$7:$AP$494&lt;&gt;Dropdown!$AM$11)*(INDIRECT($Q17,TRUE)=$O17),'1. Database - raw'!BC$7:BE$494)),"")</f>
        <v/>
      </c>
      <c r="CA17" s="33" t="str">
        <f t="array" aca="1" ref="CA17" ca="1">IFERROR(_xlfn.STDEV.S(IF(('1. Database - raw'!BC$7:BE$494&gt;0)*('1. Database - raw'!$AD$7:$AD$494=$A17)*('1. Database - raw'!$AP$7:$AP$494&lt;&gt;Dropdown!$AM$11)*(INDIRECT($Q17,TRUE)=$O17),'1. Database - raw'!BC$7:BE$494)),"")</f>
        <v/>
      </c>
      <c r="CB17" s="15" t="str">
        <f t="array" aca="1" ref="CB17" ca="1">IFERROR(IF(COUNT(IF(('1. Database - raw'!BC$7:BE$494&gt;0)*('1. Database - raw'!$AD$7:$AD$494=$A17)*('1. Database - raw'!$AP$7:$AP$494&lt;&gt;Dropdown!$AM$11)*(INDIRECT($Q17,TRUE)=$O17),'1. Database - raw'!BC$7:BE$494))&gt;0,COUNT(IF(('1. Database - raw'!BC$7:BE$494&gt;0)*('1. Database - raw'!$AD$7:$AD$494=$A17)*('1. Database - raw'!$AP$7:$AP$494&lt;&gt;Dropdown!$AM$11)*(INDIRECT($Q17,TRUE)=$O17),'1. Database - raw'!BC$7:BE$494)),""),"")</f>
        <v/>
      </c>
      <c r="CC17" s="101" t="str">
        <f t="shared" ca="1" si="10"/>
        <v/>
      </c>
      <c r="CD17" s="102" t="str">
        <f t="shared" ca="1" si="11"/>
        <v/>
      </c>
      <c r="CE17" s="102" t="str">
        <f t="shared" ca="1" si="12"/>
        <v/>
      </c>
      <c r="CF17" s="102" t="str">
        <f t="array" aca="1" ref="CF17" ca="1">IFERROR(AVERAGE(IF(('1. Database - raw'!BI$7:BK$494&gt;0)*('1. Database - raw'!$AD$7:$AD$494=$A17)*('1. Database - raw'!$AP$7:$AP$494&lt;&gt;Dropdown!$AM$11)*(INDIRECT($Q17,TRUE)=$O17),'1. Database - raw'!BI$7:BK$494)),"")</f>
        <v/>
      </c>
      <c r="CG17" s="269" t="str">
        <f t="array" aca="1" ref="CG17" ca="1">IFERROR(_xlfn.STDEV.S(IF(('1. Database - raw'!BI$7:BK$494&gt;0)*('1. Database - raw'!$AD$7:$AD$494=$A17)*('1. Database - raw'!$AP$7:$AP$494&lt;&gt;Dropdown!$AM$11)*(INDIRECT($Q17,TRUE)=$O17),'1. Database - raw'!BI$7:BK$494)),"")</f>
        <v/>
      </c>
      <c r="CH17" s="15" t="str">
        <f t="array" aca="1" ref="CH17" ca="1">IFERROR(IF(COUNT(IF(('1. Database - raw'!BI$7:BK$494&gt;0)*('1. Database - raw'!$AD$7:$AD$494=$A17)*('1. Database - raw'!$AP$7:$AP$494&lt;&gt;Dropdown!$AM$11)*(INDIRECT($Q17,TRUE)=$O17),'1. Database - raw'!BI$7:BK$494))&gt;0,COUNT(IF(('1. Database - raw'!BI$7:BK$494&gt;0)*('1. Database - raw'!$AD$7:$AD$494=$A17)*('1. Database - raw'!$AP$7:$AP$494&lt;&gt;Dropdown!$AM$11)*(INDIRECT($Q17,TRUE)=$O17),'1. Database - raw'!BI$7:BK$494)),""),"")</f>
        <v/>
      </c>
      <c r="CI17" s="14" t="str">
        <f t="shared" ca="1" si="13"/>
        <v/>
      </c>
      <c r="CJ17" s="19" t="str">
        <f t="shared" ca="1" si="14"/>
        <v/>
      </c>
      <c r="CK17" s="19" t="str">
        <f t="shared" ca="1" si="15"/>
        <v/>
      </c>
      <c r="CL17" s="19" t="str">
        <f t="array" aca="1" ref="CL17" ca="1">IFERROR(AVERAGE(IF(('1. Database - raw'!BO$7:BQ$494&gt;0)*('1. Database - raw'!$AD$7:$AD$494=$A17)*(INDIRECT($Q17,TRUE)=$O17),'1. Database - raw'!BO$7:BQ$494)),"")</f>
        <v/>
      </c>
      <c r="CM17" s="33" t="str">
        <f t="array" aca="1" ref="CM17" ca="1">IFERROR(_xlfn.STDEV.S(IF(('1. Database - raw'!BO$7:BQ$494&gt;0)*('1. Database - raw'!$AD$7:$AD$494=$A17)*(INDIRECT($Q17,TRUE)=$O17),'1. Database - raw'!BO$7:BQ$494)),"")</f>
        <v/>
      </c>
      <c r="CN17" s="15" t="str">
        <f t="array" aca="1" ref="CN17" ca="1">IFERROR(IF(COUNT(IF(('1. Database - raw'!BO$7:BQ$494&gt;0)*('1. Database - raw'!$AD$7:$AD$494=$A17)*(INDIRECT($Q17,TRUE)=$O17),'1. Database - raw'!BO$7:BQ$494))&gt;0,COUNT(IF(('1. Database - raw'!BO$7:BQ$494&gt;0)*('1. Database - raw'!$AD$7:$AD$494=$A17)*(INDIRECT($Q17,TRUE)=$O17),'1. Database - raw'!BO$7:BQ$494)),""),"")</f>
        <v/>
      </c>
      <c r="CO17" s="14" t="str">
        <f t="shared" ca="1" si="16"/>
        <v/>
      </c>
      <c r="CP17" s="19" t="str">
        <f t="shared" ca="1" si="17"/>
        <v/>
      </c>
      <c r="CQ17" s="19" t="str">
        <f t="shared" ca="1" si="18"/>
        <v/>
      </c>
      <c r="CR17" s="19" t="str">
        <f t="array" aca="1" ref="CR17" ca="1">IFERROR(AVERAGE(IF(('1. Database - raw'!BU$7:BW$494&gt;0)*('1. Database - raw'!$AD$7:$AD$494=$A17)*(INDIRECT($Q17,TRUE)=$O17),'1. Database - raw'!BU$7:BW$494)),"")</f>
        <v/>
      </c>
      <c r="CS17" s="33" t="str">
        <f t="array" aca="1" ref="CS17" ca="1">IFERROR(_xlfn.STDEV.S(IF(('1. Database - raw'!BU$7:BW$494&gt;0)*('1. Database - raw'!$AD$7:$AD$494=$A17)*(INDIRECT($Q17,TRUE)=$O17),'1. Database - raw'!BU$7:BW$494)),"")</f>
        <v/>
      </c>
      <c r="CT17" s="15" t="str">
        <f t="array" aca="1" ref="CT17" ca="1">IFERROR(IF(COUNT(IF(('1. Database - raw'!BU$7:BW$494&gt;0)*('1. Database - raw'!$AD$7:$AD$494=$A17)*(INDIRECT($Q17,TRUE)=$O17),'1. Database - raw'!BU$7:BW$494))&gt;0,COUNT(IF(('1. Database - raw'!BU$7:BW$494&gt;0)*('1. Database - raw'!$AD$7:$AD$494=$A17)*(INDIRECT($Q17,TRUE)=$O17),'1. Database - raw'!BU$7:BW$494)),""),"")</f>
        <v/>
      </c>
      <c r="CU17" s="14" t="str">
        <f t="shared" ca="1" si="19"/>
        <v/>
      </c>
      <c r="CV17" s="19" t="str">
        <f t="shared" ca="1" si="20"/>
        <v/>
      </c>
      <c r="CW17" s="19" t="str">
        <f t="shared" ca="1" si="21"/>
        <v/>
      </c>
      <c r="CX17" s="19" t="str">
        <f t="array" aca="1" ref="CX17" ca="1">IFERROR(AVERAGE(IF(('1. Database - raw'!CA$7:CC$494&gt;0)*('1. Database - raw'!$AD$7:$AD$494=$A17)*(INDIRECT($Q17,TRUE)=$O17),'1. Database - raw'!CA$7:CC$494)),"")</f>
        <v/>
      </c>
      <c r="CY17" s="33" t="str">
        <f t="array" aca="1" ref="CY17" ca="1">IFERROR(_xlfn.STDEV.S(IF(('1. Database - raw'!CA$7:CC$494&gt;0)*('1. Database - raw'!$AD$7:$AD$494=$A17)*(INDIRECT($Q17,TRUE)=$O17),'1. Database - raw'!CA$7:CC$494)),"")</f>
        <v/>
      </c>
      <c r="CZ17" s="15" t="str">
        <f t="array" aca="1" ref="CZ17" ca="1">IFERROR(IF(COUNT(IF(('1. Database - raw'!CA$7:CC$494&gt;0)*('1. Database - raw'!$AD$7:$AD$494=$A17)*(INDIRECT($Q17,TRUE)=$O17),'1. Database - raw'!CA$7:CC$494))&gt;0,COUNT(IF(('1. Database - raw'!CA$7:CC$494&gt;0)*('1. Database - raw'!$AD$7:$AD$494=$A17)*(INDIRECT($Q17,TRUE)=$O17),'1. Database - raw'!CA$7:CC$494)),""),"")</f>
        <v/>
      </c>
      <c r="DA17" s="14" t="str">
        <f t="shared" ca="1" si="22"/>
        <v/>
      </c>
      <c r="DB17" s="19" t="str">
        <f t="shared" ca="1" si="23"/>
        <v/>
      </c>
      <c r="DC17" s="19" t="str">
        <f t="shared" ca="1" si="24"/>
        <v/>
      </c>
      <c r="DD17" s="19" t="str">
        <f t="array" aca="1" ref="DD17" ca="1">IFERROR(AVERAGE(IF(('1. Database - raw'!CG$7:CI$494&gt;0)*('1. Database - raw'!$AD$7:$AD$494=$A17)*(INDIRECT($Q17,TRUE)=$O17),'1. Database - raw'!CG$7:CI$494)),"")</f>
        <v/>
      </c>
      <c r="DE17" s="33" t="str">
        <f t="array" aca="1" ref="DE17" ca="1">IFERROR(_xlfn.STDEV.S(IF(('1. Database - raw'!CG$7:CI$494&gt;0)*('1. Database - raw'!$AD$7:$AD$494=$A17)*(INDIRECT($Q17,TRUE)=$O17),'1. Database - raw'!CG$7:CI$494)),"")</f>
        <v/>
      </c>
      <c r="DF17" s="15" t="str">
        <f t="array" aca="1" ref="DF17" ca="1">IFERROR(IF(COUNT(IF(('1. Database - raw'!CG$7:CI$494&gt;0)*('1. Database - raw'!$AD$7:$AD$494=$A17)*(INDIRECT($Q17,TRUE)=$O17),'1. Database - raw'!CG$7:CI$494))&gt;0,COUNT(IF(('1. Database - raw'!CG$7:CI$494&gt;0)*('1. Database - raw'!$AD$7:$AD$494=$A17)*(INDIRECT($Q17,TRUE)=$O17),'1. Database - raw'!CG$7:CI$494)),""),"")</f>
        <v/>
      </c>
      <c r="DG17" s="14" t="str">
        <f t="shared" ca="1" si="25"/>
        <v/>
      </c>
      <c r="DH17" s="19" t="str">
        <f t="shared" ca="1" si="26"/>
        <v/>
      </c>
      <c r="DI17" s="19" t="str">
        <f t="shared" ca="1" si="27"/>
        <v/>
      </c>
      <c r="DJ17" s="19" t="str">
        <f t="array" aca="1" ref="DJ17" ca="1">IFERROR(AVERAGE(IF(('1. Database - raw'!CM$7:CO$494&gt;0)*('1. Database - raw'!$AD$7:$AD$494=$A17)*(INDIRECT($Q17,TRUE)=$O17),'1. Database - raw'!CM$7:CO$494)),"")</f>
        <v/>
      </c>
      <c r="DK17" s="33" t="str">
        <f t="array" aca="1" ref="DK17" ca="1">IFERROR(_xlfn.STDEV.S(IF(('1. Database - raw'!CM$7:CO$494&gt;0)*('1. Database - raw'!$AD$7:$AD$494=$A17)*(INDIRECT($Q17,TRUE)=$O17),'1. Database - raw'!CM$7:CO$494)),"")</f>
        <v/>
      </c>
      <c r="DL17" s="15" t="str">
        <f t="array" aca="1" ref="DL17" ca="1">IFERROR(IF(COUNT(IF(('1. Database - raw'!CM$7:CO$494&gt;0)*('1. Database - raw'!$AD$7:$AD$494=$A17)*(INDIRECT($Q17,TRUE)=$O17),'1. Database - raw'!CM$7:CO$494))&gt;0,COUNT(IF(('1. Database - raw'!CM$7:CO$494&gt;0)*('1. Database - raw'!$AD$7:$AD$494=$A17)*(INDIRECT($Q17,TRUE)=$O17),'1. Database - raw'!CM$7:CO$494)),""),"")</f>
        <v/>
      </c>
      <c r="DM17" s="14" t="str">
        <f t="shared" ca="1" si="28"/>
        <v/>
      </c>
      <c r="DN17" s="19" t="str">
        <f t="shared" ca="1" si="29"/>
        <v/>
      </c>
      <c r="DO17" s="19" t="str">
        <f t="shared" ca="1" si="30"/>
        <v/>
      </c>
      <c r="DP17" s="19" t="str">
        <f t="array" aca="1" ref="DP17" ca="1">IFERROR(AVERAGE(IF(('1. Database - raw'!CS$7:CU$494&gt;0)*('1. Database - raw'!$AD$7:$AD$494=$A17)*(INDIRECT($Q17,TRUE)=$O17),'1. Database - raw'!CS$7:CU$494)),"")</f>
        <v/>
      </c>
      <c r="DQ17" s="33" t="str">
        <f t="array" aca="1" ref="DQ17" ca="1">IFERROR(_xlfn.STDEV.S(IF(('1. Database - raw'!CS$7:CU$494&gt;0)*('1. Database - raw'!$AD$7:$AD$494=$A17)*(INDIRECT($Q17,TRUE)=$O17),'1. Database - raw'!CS$7:CU$494)),"")</f>
        <v/>
      </c>
      <c r="DR17" s="15" t="str">
        <f t="array" aca="1" ref="DR17" ca="1">IFERROR(IF(COUNT(IF(('1. Database - raw'!CS$7:CU$494&gt;0)*('1. Database - raw'!$AD$7:$AD$494=$A17)*(INDIRECT($Q17,TRUE)=$O17),'1. Database - raw'!CS$7:CU$494))&gt;0,COUNT(IF(('1. Database - raw'!CS$7:CU$494&gt;0)*('1. Database - raw'!$AD$7:$AD$494=$A17)*(INDIRECT($Q17,TRUE)=$O17),'1. Database - raw'!CS$7:CU$494)),""),"")</f>
        <v/>
      </c>
      <c r="DS17" s="14" t="str">
        <f t="shared" ca="1" si="31"/>
        <v/>
      </c>
      <c r="DT17" s="19" t="str">
        <f t="shared" ca="1" si="32"/>
        <v/>
      </c>
      <c r="DU17" s="19" t="str">
        <f t="shared" ca="1" si="33"/>
        <v/>
      </c>
      <c r="DV17" s="19" t="str">
        <f t="array" aca="1" ref="DV17" ca="1">IFERROR(AVERAGE(IF(('1. Database - raw'!CY$7:DA$494&gt;0)*('1. Database - raw'!$AD$7:$AD$494=$A17)*(INDIRECT($Q17,TRUE)=$O17),'1. Database - raw'!CY$7:DA$494)),"")</f>
        <v/>
      </c>
      <c r="DW17" s="33" t="str">
        <f t="array" aca="1" ref="DW17" ca="1">IFERROR(_xlfn.STDEV.S(IF(('1. Database - raw'!CY$7:DA$494&gt;0)*('1. Database - raw'!$AD$7:$AD$494=$A17)*(INDIRECT($Q17,TRUE)=$O17),'1. Database - raw'!CY$7:DA$494)),"")</f>
        <v/>
      </c>
      <c r="DX17" s="15" t="str">
        <f t="array" aca="1" ref="DX17" ca="1">IFERROR(IF(COUNT(IF(('1. Database - raw'!CY$7:DA$494&gt;0)*('1. Database - raw'!$AD$7:$AD$494=$A17)*(INDIRECT($Q17,TRUE)=$O17),'1. Database - raw'!CY$7:DA$494))&gt;0,COUNT(IF(('1. Database - raw'!CY$7:DA$494&gt;0)*('1. Database - raw'!$AD$7:$AD$494=$A17)*(INDIRECT($Q17,TRUE)=$O17),'1. Database - raw'!CY$7:DA$494)),""),"")</f>
        <v/>
      </c>
      <c r="DY17" s="14" t="str">
        <f t="shared" ca="1" si="34"/>
        <v/>
      </c>
      <c r="DZ17" s="19" t="str">
        <f t="shared" ca="1" si="35"/>
        <v/>
      </c>
      <c r="EA17" s="19" t="str">
        <f t="shared" ca="1" si="36"/>
        <v/>
      </c>
      <c r="EB17" s="19" t="str">
        <f t="array" aca="1" ref="EB17" ca="1">IFERROR(AVERAGE(IF(('1. Database - raw'!DE$7:DG$494&gt;0)*('1. Database - raw'!$AD$7:$AD$494=$A17)*(INDIRECT($Q17,TRUE)=$O17),'1. Database - raw'!DE$7:DG$494)),"")</f>
        <v/>
      </c>
      <c r="EC17" s="33" t="str">
        <f t="array" aca="1" ref="EC17" ca="1">IFERROR(_xlfn.STDEV.S(IF(('1. Database - raw'!DE$7:DG$494&gt;0)*('1. Database - raw'!$AD$7:$AD$494=$A17)*(INDIRECT($Q17,TRUE)=$O17),'1. Database - raw'!DE$7:DG$494)),"")</f>
        <v/>
      </c>
      <c r="ED17" s="15" t="str">
        <f t="array" aca="1" ref="ED17" ca="1">IFERROR(IF(COUNT(IF(('1. Database - raw'!DE$7:DG$494&gt;0)*('1. Database - raw'!$AD$7:$AD$494=$A17)*(INDIRECT($Q17,TRUE)=$O17),'1. Database - raw'!DE$7:DG$494))&gt;0,COUNT(IF(('1. Database - raw'!DE$7:DG$494&gt;0)*('1. Database - raw'!$AD$7:$AD$494=$A17)*(INDIRECT($Q17,TRUE)=$O17),'1. Database - raw'!DE$7:DG$494)),""),"")</f>
        <v/>
      </c>
      <c r="EE17" s="101" t="str">
        <f t="shared" ca="1" si="37"/>
        <v/>
      </c>
      <c r="EF17" s="102" t="str">
        <f t="shared" ca="1" si="38"/>
        <v/>
      </c>
      <c r="EG17" s="102" t="str">
        <f t="shared" ca="1" si="39"/>
        <v/>
      </c>
      <c r="EH17" s="102" t="str">
        <f t="array" aca="1" ref="EH17" ca="1">IFERROR(AVERAGE(IF(('1. Database - raw'!DK$7:DM$494&gt;0)*('1. Database - raw'!$AD$7:$AD$494=$A17)*(INDIRECT($Q17,TRUE)=$O17),'1. Database - raw'!DK$7:DM$494)),"")</f>
        <v/>
      </c>
      <c r="EI17" s="269" t="str">
        <f t="array" aca="1" ref="EI17" ca="1">IFERROR(_xlfn.STDEV.S(IF(('1. Database - raw'!DK$7:DM$494&gt;0)*('1. Database - raw'!$AD$7:$AD$494=$A17)*(INDIRECT($Q17,TRUE)=$O17),'1. Database - raw'!DK$7:DM$494)),"")</f>
        <v/>
      </c>
      <c r="EJ17" s="15" t="str">
        <f t="array" aca="1" ref="EJ17" ca="1">IFERROR(IF(COUNT(IF(('1. Database - raw'!DK$7:DM$494&gt;0)*('1. Database - raw'!$AD$7:$AD$494=$A17)*(INDIRECT($Q17,TRUE)=$O17),'1. Database - raw'!DK$7:DM$494))&gt;0,COUNT(IF(('1. Database - raw'!DK$7:DM$494&gt;0)*('1. Database - raw'!$AD$7:$AD$494=$A17)*(INDIRECT($Q17,TRUE)=$O17),'1. Database - raw'!DK$7:DM$494)),""),"")</f>
        <v/>
      </c>
      <c r="EK17" s="14" t="str">
        <f t="shared" ca="1" si="40"/>
        <v/>
      </c>
      <c r="EL17" s="19" t="str">
        <f t="shared" ca="1" si="41"/>
        <v/>
      </c>
      <c r="EM17" s="19" t="str">
        <f t="shared" ca="1" si="42"/>
        <v/>
      </c>
      <c r="EN17" s="19" t="str">
        <f t="array" aca="1" ref="EN17" ca="1">IFERROR(AVERAGE(IF(('1. Database - raw'!DQ$7:DS$494&gt;0)*('1. Database - raw'!$AD$7:$AD$494=$A17)*(INDIRECT($Q17,TRUE)=$O17),'1. Database - raw'!DQ$7:DS$494)),"")</f>
        <v/>
      </c>
      <c r="EO17" s="33" t="str">
        <f t="array" aca="1" ref="EO17" ca="1">IFERROR(_xlfn.STDEV.S(IF(('1. Database - raw'!DQ$7:DS$494&gt;0)*('1. Database - raw'!$AD$7:$AD$494=$A17)*(INDIRECT($Q17,TRUE)=$O17),'1. Database - raw'!DQ$7:DS$494)),"")</f>
        <v/>
      </c>
      <c r="EP17" s="15" t="str">
        <f t="array" aca="1" ref="EP17" ca="1">IFERROR(IF(COUNT(IF(('1. Database - raw'!DQ$7:DS$494&gt;0)*('1. Database - raw'!$AD$7:$AD$494=$A17)*(INDIRECT($Q17,TRUE)=$O17),'1. Database - raw'!DQ$7:DS$494))&gt;0,COUNT(IF(('1. Database - raw'!DQ$7:DS$494&gt;0)*('1. Database - raw'!$AD$7:$AD$494=$A17)*(INDIRECT($Q17,TRUE)=$O17),'1. Database - raw'!DQ$7:DS$494)),""),"")</f>
        <v/>
      </c>
      <c r="EQ17" s="14" t="str">
        <f t="shared" ca="1" si="43"/>
        <v/>
      </c>
      <c r="ER17" s="19" t="str">
        <f t="shared" ca="1" si="44"/>
        <v/>
      </c>
      <c r="ES17" s="19" t="str">
        <f t="shared" ca="1" si="45"/>
        <v/>
      </c>
      <c r="ET17" s="19" t="str">
        <f t="array" aca="1" ref="ET17" ca="1">IFERROR(AVERAGE(IF(('1. Database - raw'!DW$7:DY$494&gt;0)*('1. Database - raw'!$AD$7:$AD$494=$A17)*(INDIRECT($Q17,TRUE)=$O17),'1. Database - raw'!DW$7:DY$494)),"")</f>
        <v/>
      </c>
      <c r="EU17" s="33" t="str">
        <f t="array" aca="1" ref="EU17" ca="1">IFERROR(_xlfn.STDEV.S(IF(('1. Database - raw'!DW$7:DY$494&gt;0)*('1. Database - raw'!$AD$7:$AD$494=$A17)*(INDIRECT($Q17,TRUE)=$O17),'1. Database - raw'!DW$7:DY$494)),"")</f>
        <v/>
      </c>
      <c r="EV17" s="15" t="str">
        <f t="array" aca="1" ref="EV17" ca="1">IFERROR(IF(COUNT(IF(('1. Database - raw'!DW$7:DY$494&gt;0)*('1. Database - raw'!$AD$7:$AD$494=$A17)*(INDIRECT($Q17,TRUE)=$O17),'1. Database - raw'!DW$7:DY$494))&gt;0,COUNT(IF(('1. Database - raw'!DW$7:DY$494&gt;0)*('1. Database - raw'!$AD$7:$AD$494=$A17)*(INDIRECT($Q17,TRUE)=$O17),'1. Database - raw'!DW$7:DY$494)),""),"")</f>
        <v/>
      </c>
      <c r="EW17" s="14" t="str">
        <f t="shared" ca="1" si="46"/>
        <v/>
      </c>
      <c r="EX17" s="19" t="str">
        <f t="shared" ca="1" si="47"/>
        <v/>
      </c>
      <c r="EY17" s="19" t="str">
        <f t="shared" ca="1" si="48"/>
        <v/>
      </c>
      <c r="EZ17" s="19" t="str">
        <f t="array" aca="1" ref="EZ17" ca="1">IFERROR(AVERAGE(IF(('1. Database - raw'!EC$7:EE$494&gt;0)*('1. Database - raw'!$AD$7:$AD$494=$A17)*(INDIRECT($Q17,TRUE)=$O17),'1. Database - raw'!EC$7:EE$494)),"")</f>
        <v/>
      </c>
      <c r="FA17" s="33" t="str">
        <f t="array" aca="1" ref="FA17" ca="1">IFERROR(_xlfn.STDEV.S(IF(('1. Database - raw'!EC$7:EE$494&gt;0)*('1. Database - raw'!$AD$7:$AD$494=$A17)*(INDIRECT($Q17,TRUE)=$O17),'1. Database - raw'!EC$7:EE$494)),"")</f>
        <v/>
      </c>
      <c r="FB17" s="15" t="str">
        <f t="array" aca="1" ref="FB17" ca="1">IFERROR(IF(COUNT(IF(('1. Database - raw'!EC$7:EE$494&gt;0)*('1. Database - raw'!$AD$7:$AD$494=$A17)*(INDIRECT($Q17,TRUE)=$O17),'1. Database - raw'!EC$7:EE$494))&gt;0,COUNT(IF(('1. Database - raw'!EC$7:EE$494&gt;0)*('1. Database - raw'!$AD$7:$AD$494=$A17)*(INDIRECT($Q17,TRUE)=$O17),'1. Database - raw'!EC$7:EE$494)),""),"")</f>
        <v/>
      </c>
      <c r="FC17" s="14" t="str">
        <f t="shared" ca="1" si="49"/>
        <v/>
      </c>
      <c r="FD17" s="19" t="str">
        <f t="shared" ca="1" si="50"/>
        <v/>
      </c>
      <c r="FE17" s="19" t="str">
        <f t="shared" ca="1" si="51"/>
        <v/>
      </c>
      <c r="FF17" s="19" t="str">
        <f t="array" aca="1" ref="FF17" ca="1">IFERROR(AVERAGE(IF(('1. Database - raw'!EI$7:EK$494&gt;0)*('1. Database - raw'!$AD$7:$AD$494=$A17)*(INDIRECT($Q17,TRUE)=$O17),'1. Database - raw'!EI$7:EK$494)),"")</f>
        <v/>
      </c>
      <c r="FG17" s="33" t="str">
        <f t="array" aca="1" ref="FG17" ca="1">IFERROR(_xlfn.STDEV.S(IF(('1. Database - raw'!EI$7:EK$494&gt;0)*('1. Database - raw'!$AD$7:$AD$494=$A17)*(INDIRECT($Q17,TRUE)=$O17),'1. Database - raw'!EI$7:EK$494)),"")</f>
        <v/>
      </c>
      <c r="FH17" s="15" t="str">
        <f t="array" aca="1" ref="FH17" ca="1">IFERROR(IF(COUNT(IF(('1. Database - raw'!EI$7:EK$494&gt;0)*('1. Database - raw'!$AD$7:$AD$494=$A17)*(INDIRECT($Q17,TRUE)=$O17),'1. Database - raw'!EI$7:EK$494))&gt;0,COUNT(IF(('1. Database - raw'!EI$7:EK$494&gt;0)*('1. Database - raw'!$AD$7:$AD$494=$A17)*(INDIRECT($Q17,TRUE)=$O17),'1. Database - raw'!EI$7:EK$494)),""),"")</f>
        <v/>
      </c>
      <c r="FI17" s="14" t="str">
        <f t="shared" ca="1" si="52"/>
        <v/>
      </c>
      <c r="FJ17" s="19" t="str">
        <f t="shared" ca="1" si="53"/>
        <v/>
      </c>
      <c r="FK17" s="19" t="str">
        <f t="shared" ca="1" si="54"/>
        <v/>
      </c>
      <c r="FL17" s="19" t="str">
        <f t="array" aca="1" ref="FL17" ca="1">IFERROR(AVERAGE(IF(('1. Database - raw'!EO$7:EQ$494&gt;0)*('1. Database - raw'!$AD$7:$AD$494=$A17)*(INDIRECT($Q17,TRUE)=$O17),'1. Database - raw'!EO$7:EQ$494)),"")</f>
        <v/>
      </c>
      <c r="FM17" s="33" t="str">
        <f t="array" aca="1" ref="FM17" ca="1">IFERROR(_xlfn.STDEV.S(IF(('1. Database - raw'!EO$7:EQ$494&gt;0)*('1. Database - raw'!$AD$7:$AD$494=$A17)*(INDIRECT($Q17,TRUE)=$O17),'1. Database - raw'!EO$7:EQ$494)),"")</f>
        <v/>
      </c>
      <c r="FN17" s="15" t="str">
        <f t="array" aca="1" ref="FN17" ca="1">IFERROR(IF(COUNT(IF(('1. Database - raw'!EO$7:EQ$494&gt;0)*('1. Database - raw'!$AD$7:$AD$494=$A17)*(INDIRECT($Q17,TRUE)=$O17),'1. Database - raw'!EO$7:EQ$494))&gt;0,COUNT(IF(('1. Database - raw'!EO$7:EQ$494&gt;0)*('1. Database - raw'!$AD$7:$AD$494=$A17)*(INDIRECT($Q17,TRUE)=$O17),'1. Database - raw'!EO$7:EQ$494)),""),"")</f>
        <v/>
      </c>
      <c r="FO17" s="14" t="str">
        <f t="shared" ca="1" si="55"/>
        <v/>
      </c>
      <c r="FP17" s="19" t="str">
        <f t="shared" ca="1" si="56"/>
        <v/>
      </c>
      <c r="FQ17" s="19" t="str">
        <f t="shared" ca="1" si="57"/>
        <v/>
      </c>
      <c r="FR17" s="19" t="str">
        <f t="array" aca="1" ref="FR17" ca="1">IFERROR(AVERAGE(IF(('1. Database - raw'!EU$7:EW$494&gt;0)*('1. Database - raw'!$AD$7:$AD$494=$A17)*(INDIRECT($Q17,TRUE)=$O17),'1. Database - raw'!EU$7:EW$494)),"")</f>
        <v/>
      </c>
      <c r="FS17" s="33" t="str">
        <f t="array" aca="1" ref="FS17" ca="1">IFERROR(_xlfn.STDEV.S(IF(('1. Database - raw'!EU$7:EW$494&gt;0)*('1. Database - raw'!$AD$7:$AD$494=$A17)*(INDIRECT($Q17,TRUE)=$O17),'1. Database - raw'!EU$7:EW$494)),"")</f>
        <v/>
      </c>
      <c r="FT17" s="15" t="str">
        <f t="array" aca="1" ref="FT17" ca="1">IFERROR(IF(COUNT(IF(('1. Database - raw'!EU$7:EW$494&gt;0)*('1. Database - raw'!$AD$7:$AD$494=$A17)*(INDIRECT($Q17,TRUE)=$O17),'1. Database - raw'!EU$7:EW$494))&gt;0,COUNT(IF(('1. Database - raw'!EU$7:EW$494&gt;0)*('1. Database - raw'!$AD$7:$AD$494=$A17)*(INDIRECT($Q17,TRUE)=$O17),'1. Database - raw'!EU$7:EW$494)),""),"")</f>
        <v/>
      </c>
      <c r="FU17" s="14" t="str">
        <f t="shared" ca="1" si="58"/>
        <v/>
      </c>
      <c r="FV17" s="19" t="str">
        <f t="shared" ca="1" si="59"/>
        <v/>
      </c>
      <c r="FW17" s="19" t="str">
        <f t="shared" ca="1" si="60"/>
        <v/>
      </c>
      <c r="FX17" s="19" t="str">
        <f t="array" aca="1" ref="FX17" ca="1">IFERROR(AVERAGE(IF(('1. Database - raw'!FA$7:FC$494&gt;0)*('1. Database - raw'!$AD$7:$AD$494=$A17)*(INDIRECT($Q17,TRUE)=$O17),'1. Database - raw'!FA$7:FC$494)),"")</f>
        <v/>
      </c>
      <c r="FY17" s="33" t="str">
        <f t="array" aca="1" ref="FY17" ca="1">IFERROR(_xlfn.STDEV.S(IF(('1. Database - raw'!FA$7:FC$494&gt;0)*('1. Database - raw'!$AD$7:$AD$494=$A17)*(INDIRECT($Q17,TRUE)=$O17),'1. Database - raw'!FA$7:FC$494)),"")</f>
        <v/>
      </c>
      <c r="FZ17" s="15" t="str">
        <f t="array" aca="1" ref="FZ17" ca="1">IFERROR(IF(COUNT(IF(('1. Database - raw'!FA$7:FC$494&gt;0)*('1. Database - raw'!$AD$7:$AD$494=$A17)*(INDIRECT($Q17,TRUE)=$O17),'1. Database - raw'!FA$7:FC$494))&gt;0,COUNT(IF(('1. Database - raw'!FA$7:FC$494&gt;0)*('1. Database - raw'!$AD$7:$AD$494=$A17)*(INDIRECT($Q17,TRUE)=$O17),'1. Database - raw'!FA$7:FC$494)),""),"")</f>
        <v/>
      </c>
      <c r="GA17" s="14" t="str">
        <f t="shared" ca="1" si="61"/>
        <v/>
      </c>
      <c r="GB17" s="19" t="str">
        <f t="shared" ca="1" si="62"/>
        <v/>
      </c>
      <c r="GC17" s="19" t="str">
        <f t="shared" ca="1" si="63"/>
        <v/>
      </c>
      <c r="GD17" s="19" t="str">
        <f t="array" aca="1" ref="GD17" ca="1">IFERROR(AVERAGE(IF(('1. Database - raw'!FG$7:FI$494&gt;0)*('1. Database - raw'!$AD$7:$AD$494=$A17)*(INDIRECT($Q17,TRUE)=$O17),'1. Database - raw'!FG$7:FI$494)),"")</f>
        <v/>
      </c>
      <c r="GE17" s="33" t="str">
        <f t="array" aca="1" ref="GE17" ca="1">IFERROR(_xlfn.STDEV.S(IF(('1. Database - raw'!FG$7:FI$494&gt;0)*('1. Database - raw'!$AD$7:$AD$494=$A17)*(INDIRECT($Q17,TRUE)=$O17),'1. Database - raw'!FG$7:FI$494)),"")</f>
        <v/>
      </c>
      <c r="GF17" s="15" t="str">
        <f t="array" aca="1" ref="GF17" ca="1">IFERROR(IF(COUNT(IF(('1. Database - raw'!FG$7:FI$494&gt;0)*('1. Database - raw'!$AD$7:$AD$494=$A17)*(INDIRECT($Q17,TRUE)=$O17),'1. Database - raw'!FG$7:FI$494))&gt;0,COUNT(IF(('1. Database - raw'!FG$7:FI$494&gt;0)*('1. Database - raw'!$AD$7:$AD$494=$A17)*(INDIRECT($Q17,TRUE)=$O17),'1. Database - raw'!FG$7:FI$494)),""),"")</f>
        <v/>
      </c>
      <c r="GG17" s="14" t="str">
        <f t="shared" ca="1" si="64"/>
        <v/>
      </c>
      <c r="GH17" s="19" t="str">
        <f t="shared" ca="1" si="65"/>
        <v/>
      </c>
      <c r="GI17" s="19" t="str">
        <f t="shared" ca="1" si="66"/>
        <v/>
      </c>
      <c r="GJ17" s="19" t="str">
        <f t="array" aca="1" ref="GJ17" ca="1">IFERROR(AVERAGE(IF(('1. Database - raw'!FM$7:FO$494&gt;0)*('1. Database - raw'!$AD$7:$AD$494=$A17)*(INDIRECT($Q17,TRUE)=$O17),'1. Database - raw'!FM$7:FO$494)),"")</f>
        <v/>
      </c>
      <c r="GK17" s="33" t="str">
        <f t="array" aca="1" ref="GK17" ca="1">IFERROR(_xlfn.STDEV.S(IF(('1. Database - raw'!FM$7:FO$494&gt;0)*('1. Database - raw'!$AD$7:$AD$494=$A17)*(INDIRECT($Q17,TRUE)=$O17),'1. Database - raw'!FM$7:FO$494)),"")</f>
        <v/>
      </c>
      <c r="GL17" s="15" t="str">
        <f t="array" aca="1" ref="GL17" ca="1">IFERROR(IF(COUNT(IF(('1. Database - raw'!FM$7:FO$494&gt;0)*('1. Database - raw'!$AD$7:$AD$494=$A17)*(INDIRECT($Q17,TRUE)=$O17),'1. Database - raw'!FM$7:FO$494))&gt;0,COUNT(IF(('1. Database - raw'!FM$7:FO$494&gt;0)*('1. Database - raw'!$AD$7:$AD$494=$A17)*(INDIRECT($Q17,TRUE)=$O17),'1. Database - raw'!FM$7:FO$494)),""),"")</f>
        <v/>
      </c>
      <c r="GM17" s="14" t="str">
        <f t="shared" ca="1" si="67"/>
        <v/>
      </c>
      <c r="GN17" s="19" t="str">
        <f t="shared" ca="1" si="68"/>
        <v/>
      </c>
      <c r="GO17" s="19" t="str">
        <f t="shared" ca="1" si="69"/>
        <v/>
      </c>
      <c r="GP17" s="19" t="str">
        <f t="array" aca="1" ref="GP17" ca="1">IFERROR(AVERAGE(IF(('1. Database - raw'!FS$7:FU$494&gt;0)*('1. Database - raw'!$AD$7:$AD$494=$A17)*(INDIRECT($Q17,TRUE)=$O17),'1. Database - raw'!FS$7:FU$494)),"")</f>
        <v/>
      </c>
      <c r="GQ17" s="33" t="str">
        <f t="array" aca="1" ref="GQ17" ca="1">IFERROR(_xlfn.STDEV.S(IF(('1. Database - raw'!FS$7:FU$494&gt;0)*('1. Database - raw'!$AD$7:$AD$494=$A17)*(INDIRECT($Q17,TRUE)=$O17),'1. Database - raw'!FS$7:FU$494)),"")</f>
        <v/>
      </c>
      <c r="GR17" s="15" t="str">
        <f t="array" aca="1" ref="GR17" ca="1">IFERROR(IF(COUNT(IF(('1. Database - raw'!FS$7:FU$494&gt;0)*('1. Database - raw'!$AD$7:$AD$494=$A17)*(INDIRECT($Q17,TRUE)=$O17),'1. Database - raw'!FS$7:FU$494))&gt;0,COUNT(IF(('1. Database - raw'!FS$7:FU$494&gt;0)*('1. Database - raw'!$AD$7:$AD$494=$A17)*(INDIRECT($Q17,TRUE)=$O17),'1. Database - raw'!FS$7:FU$494)),""),"")</f>
        <v/>
      </c>
      <c r="GS17" s="14" t="str">
        <f t="shared" ca="1" si="70"/>
        <v/>
      </c>
      <c r="GT17" s="19" t="str">
        <f t="shared" ca="1" si="71"/>
        <v/>
      </c>
      <c r="GU17" s="19" t="str">
        <f t="shared" ca="1" si="72"/>
        <v/>
      </c>
      <c r="GV17" s="19" t="str">
        <f t="array" aca="1" ref="GV17" ca="1">IFERROR(AVERAGE(IF(('1. Database - raw'!FY$7:GA$494&gt;0)*('1. Database - raw'!$AD$7:$AD$494=$A17)*(INDIRECT($Q17,TRUE)=$O17),'1. Database - raw'!FY$7:GA$494)),"")</f>
        <v/>
      </c>
      <c r="GW17" s="33" t="str">
        <f t="array" aca="1" ref="GW17" ca="1">IFERROR(_xlfn.STDEV.S(IF(('1. Database - raw'!FY$7:GA$494&gt;0)*('1. Database - raw'!$AD$7:$AD$494=$A17)*(INDIRECT($Q17,TRUE)=$O17),'1. Database - raw'!FY$7:GA$494)),"")</f>
        <v/>
      </c>
      <c r="GX17" s="15" t="str">
        <f t="array" aca="1" ref="GX17" ca="1">IFERROR(IF(COUNT(IF(('1. Database - raw'!FY$7:GA$494&gt;0)*('1. Database - raw'!$AD$7:$AD$494=$A17)*(INDIRECT($Q17,TRUE)=$O17),'1. Database - raw'!FY$7:GA$494))&gt;0,COUNT(IF(('1. Database - raw'!FY$7:GA$494&gt;0)*('1. Database - raw'!$AD$7:$AD$494=$A17)*(INDIRECT($Q17,TRUE)=$O17),'1. Database - raw'!FY$7:GA$494)),""),"")</f>
        <v/>
      </c>
      <c r="GY17" s="14" t="str">
        <f t="shared" ca="1" si="73"/>
        <v/>
      </c>
      <c r="GZ17" s="19" t="str">
        <f t="shared" ca="1" si="74"/>
        <v/>
      </c>
      <c r="HA17" s="19" t="str">
        <f t="shared" ca="1" si="75"/>
        <v/>
      </c>
      <c r="HB17" s="19" t="str">
        <f t="array" aca="1" ref="HB17" ca="1">IFERROR(AVERAGE(IF(('1. Database - raw'!GE$7:GG$494&gt;0)*('1. Database - raw'!$AD$7:$AD$494=$A17)*(INDIRECT($Q17,TRUE)=$O17),'1. Database - raw'!GE$7:GG$494)),"")</f>
        <v/>
      </c>
      <c r="HC17" s="33" t="str">
        <f t="array" aca="1" ref="HC17" ca="1">IFERROR(_xlfn.STDEV.S(IF(('1. Database - raw'!GE$7:GG$494&gt;0)*('1. Database - raw'!$AD$7:$AD$494=$A17)*(INDIRECT($Q17,TRUE)=$O17),'1. Database - raw'!GE$7:GG$494)),"")</f>
        <v/>
      </c>
      <c r="HD17" s="15" t="str">
        <f t="array" aca="1" ref="HD17" ca="1">IFERROR(IF(COUNT(IF(('1. Database - raw'!GE$7:GG$494&gt;0)*('1. Database - raw'!$AD$7:$AD$494=$A17)*(INDIRECT($Q17,TRUE)=$O17),'1. Database - raw'!GE$7:GG$494))&gt;0,COUNT(IF(('1. Database - raw'!GE$7:GG$494&gt;0)*('1. Database - raw'!$AD$7:$AD$494=$A17)*(INDIRECT($Q17,TRUE)=$O17),'1. Database - raw'!GE$7:GG$494)),""),"")</f>
        <v/>
      </c>
      <c r="HE17" s="14" t="str">
        <f t="shared" ca="1" si="76"/>
        <v/>
      </c>
      <c r="HF17" s="19" t="str">
        <f t="shared" ca="1" si="77"/>
        <v/>
      </c>
      <c r="HG17" s="19" t="str">
        <f t="shared" ca="1" si="78"/>
        <v/>
      </c>
      <c r="HH17" s="19" t="str">
        <f t="array" aca="1" ref="HH17" ca="1">IFERROR(AVERAGE(IF(('1. Database - raw'!GK$7:GM$494&gt;0)*('1. Database - raw'!$AD$7:$AD$494=$A17)*(INDIRECT($Q17,TRUE)=$O17),'1. Database - raw'!GK$7:GM$494)),"")</f>
        <v/>
      </c>
      <c r="HI17" s="33" t="str">
        <f t="array" aca="1" ref="HI17" ca="1">IFERROR(_xlfn.STDEV.S(IF(('1. Database - raw'!GK$7:GM$494&gt;0)*('1. Database - raw'!$AD$7:$AD$494=$A17)*(INDIRECT($Q17,TRUE)=$O17),'1. Database - raw'!GK$7:GM$494)),"")</f>
        <v/>
      </c>
      <c r="HJ17" s="15" t="str">
        <f t="array" aca="1" ref="HJ17" ca="1">IFERROR(IF(COUNT(IF(('1. Database - raw'!GK$7:GM$494&gt;0)*('1. Database - raw'!$AD$7:$AD$494=$A17)*(INDIRECT($Q17,TRUE)=$O17),'1. Database - raw'!GK$7:GM$494))&gt;0,COUNT(IF(('1. Database - raw'!GK$7:GM$494&gt;0)*('1. Database - raw'!$AD$7:$AD$494=$A17)*(INDIRECT($Q17,TRUE)=$O17),'1. Database - raw'!GK$7:GM$494)),""),"")</f>
        <v/>
      </c>
      <c r="HK17" s="14" t="str">
        <f t="shared" ca="1" si="79"/>
        <v/>
      </c>
      <c r="HL17" s="19" t="str">
        <f t="shared" ca="1" si="80"/>
        <v/>
      </c>
      <c r="HM17" s="19" t="str">
        <f t="shared" ca="1" si="81"/>
        <v/>
      </c>
      <c r="HN17" s="19" t="str">
        <f t="array" aca="1" ref="HN17" ca="1">IFERROR(AVERAGE(IF(('1. Database - raw'!GQ$7:GS$494&gt;0)*('1. Database - raw'!$AD$7:$AD$494=$A17)*(INDIRECT($Q17,TRUE)=$O17),'1. Database - raw'!GQ$7:GS$494)),"")</f>
        <v/>
      </c>
      <c r="HO17" s="33" t="str">
        <f t="array" aca="1" ref="HO17" ca="1">IFERROR(_xlfn.STDEV.S(IF(('1. Database - raw'!GQ$7:GS$494&gt;0)*('1. Database - raw'!$AD$7:$AD$494=$A17)*(INDIRECT($Q17,TRUE)=$O17),'1. Database - raw'!GQ$7:GS$494)),"")</f>
        <v/>
      </c>
      <c r="HP17" s="15" t="str">
        <f t="array" aca="1" ref="HP17" ca="1">IFERROR(IF(COUNT(IF(('1. Database - raw'!GQ$7:GS$494&gt;0)*('1. Database - raw'!$AD$7:$AD$494=$A17)*(INDIRECT($Q17,TRUE)=$O17),'1. Database - raw'!GQ$7:GS$494))&gt;0,COUNT(IF(('1. Database - raw'!GQ$7:GS$494&gt;0)*('1. Database - raw'!$AD$7:$AD$494=$A17)*(INDIRECT($Q17,TRUE)=$O17),'1. Database - raw'!GQ$7:GS$494)),""),"")</f>
        <v/>
      </c>
      <c r="HQ17" s="14" t="str">
        <f t="shared" ca="1" si="82"/>
        <v/>
      </c>
      <c r="HR17" s="19" t="str">
        <f t="shared" ca="1" si="83"/>
        <v/>
      </c>
      <c r="HS17" s="19" t="str">
        <f t="shared" ca="1" si="84"/>
        <v/>
      </c>
      <c r="HT17" s="19" t="str">
        <f t="array" aca="1" ref="HT17" ca="1">IFERROR(AVERAGE(IF(('1. Database - raw'!GW$7:GY$494&gt;0)*('1. Database - raw'!$AD$7:$AD$494=$A17)*(INDIRECT($Q17,TRUE)=$O17),'1. Database - raw'!GW$7:GY$494)),"")</f>
        <v/>
      </c>
      <c r="HU17" s="33" t="str">
        <f t="array" aca="1" ref="HU17" ca="1">IFERROR(_xlfn.STDEV.S(IF(('1. Database - raw'!GW$7:GY$494&gt;0)*('1. Database - raw'!$AD$7:$AD$494=$A17)*(INDIRECT($Q17,TRUE)=$O17),'1. Database - raw'!GW$7:GY$494)),"")</f>
        <v/>
      </c>
      <c r="HV17" s="15" t="str">
        <f t="array" aca="1" ref="HV17" ca="1">IFERROR(IF(COUNT(IF(('1. Database - raw'!GW$7:GY$494&gt;0)*('1. Database - raw'!$AD$7:$AD$494=$A17)*(INDIRECT($Q17,TRUE)=$O17),'1. Database - raw'!GW$7:GY$494))&gt;0,COUNT(IF(('1. Database - raw'!GW$7:GY$494&gt;0)*('1. Database - raw'!$AD$7:$AD$494=$A17)*(INDIRECT($Q17,TRUE)=$O17),'1. Database - raw'!GW$7:GY$494)),""),"")</f>
        <v/>
      </c>
      <c r="HW17" s="14" t="str">
        <f t="shared" ca="1" si="85"/>
        <v/>
      </c>
      <c r="HX17" s="19" t="str">
        <f t="shared" ca="1" si="86"/>
        <v/>
      </c>
      <c r="HY17" s="19" t="str">
        <f t="shared" ca="1" si="87"/>
        <v/>
      </c>
      <c r="HZ17" s="19" t="str">
        <f t="array" aca="1" ref="HZ17" ca="1">IFERROR(AVERAGE(IF(('1. Database - raw'!HC$7:HE$494&gt;0)*('1. Database - raw'!$AD$7:$AD$494=$A17)*(INDIRECT($Q17,TRUE)=$O17),'1. Database - raw'!HC$7:HE$494)),"")</f>
        <v/>
      </c>
      <c r="IA17" s="33" t="str">
        <f t="array" aca="1" ref="IA17" ca="1">IFERROR(_xlfn.STDEV.S(IF(('1. Database - raw'!HC$7:HE$494&gt;0)*('1. Database - raw'!$AD$7:$AD$494=$A17)*(INDIRECT($Q17,TRUE)=$O17),'1. Database - raw'!HC$7:HE$494)),"")</f>
        <v/>
      </c>
      <c r="IB17" s="15" t="str">
        <f t="array" aca="1" ref="IB17" ca="1">IFERROR(IF(COUNT(IF(('1. Database - raw'!HC$7:HE$494&gt;0)*('1. Database - raw'!$AD$7:$AD$494=$A17)*(INDIRECT($Q17,TRUE)=$O17),'1. Database - raw'!HC$7:HE$494))&gt;0,COUNT(IF(('1. Database - raw'!HC$7:HE$494&gt;0)*('1. Database - raw'!$AD$7:$AD$494=$A17)*(INDIRECT($Q17,TRUE)=$O17),'1. Database - raw'!HC$7:HE$494)),""),"")</f>
        <v/>
      </c>
      <c r="IC17" s="14" t="str">
        <f t="shared" ca="1" si="88"/>
        <v/>
      </c>
      <c r="ID17" s="19" t="str">
        <f t="shared" ca="1" si="89"/>
        <v/>
      </c>
      <c r="IE17" s="19" t="str">
        <f t="shared" ca="1" si="90"/>
        <v/>
      </c>
      <c r="IF17" s="19" t="str">
        <f t="array" aca="1" ref="IF17" ca="1">IFERROR(AVERAGE(IF(('1. Database - raw'!HI$7:HK$494&gt;0)*('1. Database - raw'!$AD$7:$AD$494=$A17)*(INDIRECT($Q17,TRUE)=$O17),'1. Database - raw'!HI$7:HK$494)),"")</f>
        <v/>
      </c>
      <c r="IG17" s="33" t="str">
        <f t="array" aca="1" ref="IG17" ca="1">IFERROR(_xlfn.STDEV.S(IF(('1. Database - raw'!HI$7:HK$494&gt;0)*('1. Database - raw'!$AD$7:$AD$494=$A17)*(INDIRECT($Q17,TRUE)=$O17),'1. Database - raw'!HI$7:HK$494)),"")</f>
        <v/>
      </c>
      <c r="IH17" s="15" t="str">
        <f t="array" aca="1" ref="IH17" ca="1">IFERROR(IF(COUNT(IF(('1. Database - raw'!HI$7:HK$494&gt;0)*('1. Database - raw'!$AD$7:$AD$494=$A17)*(INDIRECT($Q17,TRUE)=$O17),'1. Database - raw'!HI$7:HK$494))&gt;0,COUNT(IF(('1. Database - raw'!HI$7:HK$494&gt;0)*('1. Database - raw'!$AD$7:$AD$494=$A17)*(INDIRECT($Q17,TRUE)=$O17),'1. Database - raw'!HI$7:HK$494)),""),"")</f>
        <v/>
      </c>
      <c r="II17" s="14" t="str">
        <f t="shared" ca="1" si="91"/>
        <v/>
      </c>
      <c r="IJ17" s="19" t="str">
        <f t="shared" ca="1" si="92"/>
        <v/>
      </c>
      <c r="IK17" s="19" t="str">
        <f t="shared" ca="1" si="93"/>
        <v/>
      </c>
      <c r="IL17" s="19" t="str">
        <f t="array" aca="1" ref="IL17" ca="1">IFERROR(AVERAGE(IF(('1. Database - raw'!HO$7:HQ$494&gt;0)*('1. Database - raw'!$AD$7:$AD$494=$A17)*(INDIRECT($Q17,TRUE)=$O17),'1. Database - raw'!HO$7:HQ$494)),"")</f>
        <v/>
      </c>
      <c r="IM17" s="33" t="str">
        <f t="array" aca="1" ref="IM17" ca="1">IFERROR(_xlfn.STDEV.S(IF(('1. Database - raw'!HO$7:HQ$494&gt;0)*('1. Database - raw'!$AD$7:$AD$494=$A17)*(INDIRECT($Q17,TRUE)=$O17),'1. Database - raw'!HO$7:HQ$494)),"")</f>
        <v/>
      </c>
      <c r="IN17" s="15" t="str">
        <f t="array" aca="1" ref="IN17" ca="1">IFERROR(IF(COUNT(IF(('1. Database - raw'!HO$7:HQ$494&gt;0)*('1. Database - raw'!$AD$7:$AD$494=$A17)*(INDIRECT($Q17,TRUE)=$O17),'1. Database - raw'!HO$7:HQ$494))&gt;0,COUNT(IF(('1. Database - raw'!HO$7:HQ$494&gt;0)*('1. Database - raw'!$AD$7:$AD$494=$A17)*(INDIRECT($Q17,TRUE)=$O17),'1. Database - raw'!HO$7:HQ$494)),""),"")</f>
        <v/>
      </c>
      <c r="IO17" s="14" t="str">
        <f t="shared" ca="1" si="94"/>
        <v/>
      </c>
      <c r="IP17" s="19" t="str">
        <f t="shared" ca="1" si="95"/>
        <v/>
      </c>
      <c r="IQ17" s="19" t="str">
        <f t="shared" ca="1" si="96"/>
        <v/>
      </c>
      <c r="IR17" s="19" t="str">
        <f t="array" aca="1" ref="IR17" ca="1">IFERROR(AVERAGE(IF(('1. Database - raw'!HU$7:HW$494&gt;0)*('1. Database - raw'!$AD$7:$AD$494=$A17)*(INDIRECT($Q17,TRUE)=$O17),'1. Database - raw'!HU$7:HW$494)),"")</f>
        <v/>
      </c>
      <c r="IS17" s="33" t="str">
        <f t="array" aca="1" ref="IS17" ca="1">IFERROR(_xlfn.STDEV.S(IF(('1. Database - raw'!HU$7:HW$494&gt;0)*('1. Database - raw'!$AD$7:$AD$494=$A17)*(INDIRECT($Q17,TRUE)=$O17),'1. Database - raw'!HU$7:HW$494)),"")</f>
        <v/>
      </c>
      <c r="IT17" s="15" t="str">
        <f t="array" aca="1" ref="IT17" ca="1">IFERROR(IF(COUNT(IF(('1. Database - raw'!HU$7:HW$494&gt;0)*('1. Database - raw'!$AD$7:$AD$494=$A17)*(INDIRECT($Q17,TRUE)=$O17),'1. Database - raw'!HU$7:HW$494))&gt;0,COUNT(IF(('1. Database - raw'!HU$7:HW$494&gt;0)*('1. Database - raw'!$AD$7:$AD$494=$A17)*(INDIRECT($Q17,TRUE)=$O17),'1. Database - raw'!HU$7:HW$494)),""),"")</f>
        <v/>
      </c>
      <c r="IU17" s="14" t="str">
        <f t="shared" ca="1" si="97"/>
        <v/>
      </c>
      <c r="IV17" s="19" t="str">
        <f t="shared" ca="1" si="98"/>
        <v/>
      </c>
      <c r="IW17" s="19" t="str">
        <f t="shared" ca="1" si="99"/>
        <v/>
      </c>
      <c r="IX17" s="19" t="str">
        <f t="array" aca="1" ref="IX17" ca="1">IFERROR(AVERAGE(IF(('1. Database - raw'!IA$7:IC$494&gt;0)*('1. Database - raw'!$AD$7:$AD$494=$A17)*(INDIRECT($Q17,TRUE)=$O17),'1. Database - raw'!IA$7:IC$494)),"")</f>
        <v/>
      </c>
      <c r="IY17" s="33" t="str">
        <f t="array" aca="1" ref="IY17" ca="1">IFERROR(_xlfn.STDEV.S(IF(('1. Database - raw'!IA$7:IC$494&gt;0)*('1. Database - raw'!$AD$7:$AD$494=$A17)*(INDIRECT($Q17,TRUE)=$O17),'1. Database - raw'!IA$7:IC$494)),"")</f>
        <v/>
      </c>
      <c r="IZ17" s="15" t="str">
        <f t="array" aca="1" ref="IZ17" ca="1">IFERROR(IF(COUNT(IF(('1. Database - raw'!IA$7:IC$494&gt;0)*('1. Database - raw'!$AD$7:$AD$494=$A17)*(INDIRECT($Q17,TRUE)=$O17),'1. Database - raw'!IA$7:IC$494))&gt;0,COUNT(IF(('1. Database - raw'!IA$7:IC$494&gt;0)*('1. Database - raw'!$AD$7:$AD$494=$A17)*(INDIRECT($Q17,TRUE)=$O17),'1. Database - raw'!IA$7:IC$494)),""),"")</f>
        <v/>
      </c>
      <c r="JA17" s="14" t="str">
        <f t="shared" ca="1" si="100"/>
        <v/>
      </c>
      <c r="JB17" s="19" t="str">
        <f t="shared" ca="1" si="101"/>
        <v/>
      </c>
      <c r="JC17" s="19" t="str">
        <f t="shared" ca="1" si="102"/>
        <v/>
      </c>
      <c r="JD17" s="19" t="str">
        <f t="array" aca="1" ref="JD17" ca="1">IFERROR(AVERAGE(IF(('1. Database - raw'!IG$7:II$494&gt;0)*('1. Database - raw'!$AD$7:$AD$494=$A17)*(INDIRECT($Q17,TRUE)=$O17),'1. Database - raw'!IG$7:II$494)),"")</f>
        <v/>
      </c>
      <c r="JE17" s="33" t="str">
        <f t="array" aca="1" ref="JE17" ca="1">IFERROR(_xlfn.STDEV.S(IF(('1. Database - raw'!IG$7:II$494&gt;0)*('1. Database - raw'!$AD$7:$AD$494=$A17)*(INDIRECT($Q17,TRUE)=$O17),'1. Database - raw'!IG$7:II$494)),"")</f>
        <v/>
      </c>
      <c r="JF17" s="15" t="str">
        <f t="array" aca="1" ref="JF17" ca="1">IFERROR(IF(COUNT(IF(('1. Database - raw'!IG$7:II$494&gt;0)*('1. Database - raw'!$AD$7:$AD$494=$A17)*(INDIRECT($Q17,TRUE)=$O17),'1. Database - raw'!IG$7:II$494))&gt;0,COUNT(IF(('1. Database - raw'!IG$7:II$494&gt;0)*('1. Database - raw'!$AD$7:$AD$494=$A17)*(INDIRECT($Q17,TRUE)=$O17),'1. Database - raw'!IG$7:II$494)),""),"")</f>
        <v/>
      </c>
      <c r="JG17" s="145" t="str">
        <f t="shared" ca="1" si="103"/>
        <v/>
      </c>
      <c r="JH17" s="146" t="str">
        <f t="shared" ca="1" si="104"/>
        <v/>
      </c>
      <c r="JI17" s="146" t="str">
        <f t="shared" ca="1" si="105"/>
        <v/>
      </c>
      <c r="JJ17" s="146" t="str">
        <f t="array" aca="1" ref="JJ17" ca="1">IFERROR(AVERAGE(IF(('1. Database - raw'!IM$7:IO$494&gt;0)*('1. Database - raw'!$AD$7:$AD$494=$A17)*(INDIRECT($Q17,TRUE)=$O17),'1. Database - raw'!IM$7:IO$494)),"")</f>
        <v/>
      </c>
      <c r="JK17" s="277" t="str">
        <f t="array" aca="1" ref="JK17" ca="1">IFERROR(_xlfn.STDEV.S(IF(('1. Database - raw'!IM$7:IO$494&gt;0)*('1. Database - raw'!$AD$7:$AD$494=$A17)*(INDIRECT($Q17,TRUE)=$O17),'1. Database - raw'!IM$7:IO$494)),"")</f>
        <v/>
      </c>
      <c r="JL17" s="15" t="str">
        <f t="array" aca="1" ref="JL17" ca="1">IFERROR(IF(COUNT(IF(('1. Database - raw'!IM$7:IO$494&gt;0)*('1. Database - raw'!$AD$7:$AD$494=$A17)*(INDIRECT($Q17,TRUE)=$O17),'1. Database - raw'!IM$7:IO$494))&gt;0,COUNT(IF(('1. Database - raw'!IM$7:IO$494&gt;0)*('1. Database - raw'!$AD$7:$AD$494=$A17)*(INDIRECT($Q17,TRUE)=$O17),'1. Database - raw'!IM$7:IO$494)),""),"")</f>
        <v/>
      </c>
      <c r="JM17" s="145" t="str">
        <f t="shared" ca="1" si="106"/>
        <v/>
      </c>
      <c r="JN17" s="146" t="str">
        <f t="shared" ca="1" si="107"/>
        <v/>
      </c>
      <c r="JO17" s="146" t="str">
        <f t="shared" ca="1" si="108"/>
        <v/>
      </c>
      <c r="JP17" s="146" t="str">
        <f t="array" aca="1" ref="JP17" ca="1">IFERROR(AVERAGE(IF(('1. Database - raw'!IS$7:IU$494&gt;0)*('1. Database - raw'!$AD$7:$AD$494=$A17)*(INDIRECT($Q17,TRUE)=$O17),'1. Database - raw'!IS$7:IU$494)),"")</f>
        <v/>
      </c>
      <c r="JQ17" s="277" t="str">
        <f t="array" aca="1" ref="JQ17" ca="1">IFERROR(_xlfn.STDEV.S(IF(('1. Database - raw'!IS$7:IU$494&gt;0)*('1. Database - raw'!$AD$7:$AD$494=$A17)*(INDIRECT($Q17,TRUE)=$O17),'1. Database - raw'!IS$7:IU$494)),"")</f>
        <v/>
      </c>
      <c r="JR17" s="15" t="str">
        <f t="array" aca="1" ref="JR17" ca="1">IFERROR(IF(COUNT(IF(('1. Database - raw'!IS$7:IU$494&gt;0)*('1. Database - raw'!$AD$7:$AD$494=$A17)*(INDIRECT($Q17,TRUE)=$O17),'1. Database - raw'!IS$7:IU$494))&gt;0,COUNT(IF(('1. Database - raw'!IS$7:IU$494&gt;0)*('1. Database - raw'!$AD$7:$AD$494=$A17)*(INDIRECT($Q17,TRUE)=$O17),'1. Database - raw'!IS$7:IU$494)),""),"")</f>
        <v/>
      </c>
      <c r="JS17" s="145" t="str">
        <f t="shared" ca="1" si="109"/>
        <v/>
      </c>
      <c r="JT17" s="146" t="str">
        <f t="shared" ca="1" si="110"/>
        <v/>
      </c>
      <c r="JU17" s="146" t="str">
        <f t="shared" ca="1" si="111"/>
        <v/>
      </c>
      <c r="JV17" s="146" t="str">
        <f t="array" aca="1" ref="JV17" ca="1">IFERROR(AVERAGE(IF(('1. Database - raw'!IY$7:JA$494&gt;0)*('1. Database - raw'!$AD$7:$AD$494=$A17)*(INDIRECT($Q17,TRUE)=$O17),'1. Database - raw'!IY$7:JA$494)),"")</f>
        <v/>
      </c>
      <c r="JW17" s="277" t="str">
        <f t="array" aca="1" ref="JW17" ca="1">IFERROR(_xlfn.STDEV.S(IF(('1. Database - raw'!IY$7:JA$494&gt;0)*('1. Database - raw'!$AD$7:$AD$494=$A17)*(INDIRECT($Q17,TRUE)=$O17),'1. Database - raw'!IY$7:JA$494)),"")</f>
        <v/>
      </c>
      <c r="JX17" s="15" t="str">
        <f t="array" aca="1" ref="JX17" ca="1">IFERROR(IF(COUNT(IF(('1. Database - raw'!IY$7:JA$494&gt;0)*('1. Database - raw'!$AD$7:$AD$494=$A17)*(INDIRECT($Q17,TRUE)=$O17),'1. Database - raw'!IY$7:JA$494))&gt;0,COUNT(IF(('1. Database - raw'!IY$7:JA$494&gt;0)*('1. Database - raw'!$AD$7:$AD$494=$A17)*(INDIRECT($Q17,TRUE)=$O17),'1. Database - raw'!IY$7:JA$494)),""),"")</f>
        <v/>
      </c>
      <c r="JY17" s="145" t="str">
        <f t="shared" ca="1" si="112"/>
        <v/>
      </c>
      <c r="JZ17" s="146" t="str">
        <f t="shared" ca="1" si="113"/>
        <v/>
      </c>
      <c r="KA17" s="146" t="str">
        <f t="shared" ca="1" si="114"/>
        <v/>
      </c>
      <c r="KB17" s="146" t="str">
        <f t="array" aca="1" ref="KB17" ca="1">IFERROR(AVERAGE(IF(('1. Database - raw'!JE$7:JG$494&gt;0)*('1. Database - raw'!$AD$7:$AD$494=$A17)*(INDIRECT($Q17,TRUE)=$O17),'1. Database - raw'!JE$7:JG$494)),"")</f>
        <v/>
      </c>
      <c r="KC17" s="277" t="str">
        <f t="array" aca="1" ref="KC17" ca="1">IFERROR(_xlfn.STDEV.S(IF(('1. Database - raw'!JE$7:JG$494&gt;0)*('1. Database - raw'!$AD$7:$AD$494=$A17)*(INDIRECT($Q17,TRUE)=$O17),'1. Database - raw'!JE$7:JG$494)),"")</f>
        <v/>
      </c>
      <c r="KD17" s="15" t="str">
        <f t="array" aca="1" ref="KD17" ca="1">IFERROR(IF(COUNT(IF(('1. Database - raw'!JE$7:JG$494&gt;0)*('1. Database - raw'!$AD$7:$AD$494=$A17)*(INDIRECT($Q17,TRUE)=$O17),'1. Database - raw'!JE$7:JG$494))&gt;0,COUNT(IF(('1. Database - raw'!JE$7:JG$494&gt;0)*('1. Database - raw'!$AD$7:$AD$494=$A17)*(INDIRECT($Q17,TRUE)=$O17),'1. Database - raw'!JE$7:JG$494)),""),"")</f>
        <v/>
      </c>
      <c r="KE17" s="145" t="str">
        <f t="shared" ca="1" si="115"/>
        <v/>
      </c>
      <c r="KF17" s="146" t="str">
        <f t="shared" ca="1" si="116"/>
        <v/>
      </c>
      <c r="KG17" s="146" t="str">
        <f t="shared" ca="1" si="117"/>
        <v/>
      </c>
      <c r="KH17" s="146" t="str">
        <f t="array" aca="1" ref="KH17" ca="1">IFERROR(AVERAGE(IF(('1. Database - raw'!JK$7:JM$494&gt;0)*('1. Database - raw'!$AD$7:$AD$494=$A17)*(INDIRECT($Q17,TRUE)=$O17),'1. Database - raw'!JK$7:JM$494)),"")</f>
        <v/>
      </c>
      <c r="KI17" s="277" t="str">
        <f t="array" aca="1" ref="KI17" ca="1">IFERROR(_xlfn.STDEV.S(IF(('1. Database - raw'!JK$7:JM$494&gt;0)*('1. Database - raw'!$AD$7:$AD$494=$A17)*(INDIRECT($Q17,TRUE)=$O17),'1. Database - raw'!JK$7:JM$494)),"")</f>
        <v/>
      </c>
      <c r="KJ17" s="15" t="str">
        <f t="array" aca="1" ref="KJ17" ca="1">IFERROR(IF(COUNT(IF(('1. Database - raw'!JK$7:JM$494&gt;0)*('1. Database - raw'!$AD$7:$AD$494=$A17)*(INDIRECT($Q17,TRUE)=$O17),'1. Database - raw'!JK$7:JM$494))&gt;0,COUNT(IF(('1. Database - raw'!JK$7:JM$494&gt;0)*('1. Database - raw'!$AD$7:$AD$494=$A17)*(INDIRECT($Q17,TRUE)=$O17),'1. Database - raw'!JK$7:JM$494)),""),"")</f>
        <v/>
      </c>
      <c r="KK17" s="145" t="str">
        <f t="shared" ca="1" si="118"/>
        <v/>
      </c>
      <c r="KL17" s="146" t="str">
        <f t="shared" ca="1" si="119"/>
        <v/>
      </c>
      <c r="KM17" s="146" t="str">
        <f t="shared" ca="1" si="120"/>
        <v/>
      </c>
      <c r="KN17" s="146" t="str">
        <f t="array" aca="1" ref="KN17" ca="1">IFERROR(AVERAGE(IF(('1. Database - raw'!JQ$7:JS$494&gt;0)*('1. Database - raw'!$AD$7:$AD$494=$A17)*(INDIRECT($Q17,TRUE)=$O17),'1. Database - raw'!JQ$7:JS$494)),"")</f>
        <v/>
      </c>
      <c r="KO17" s="277" t="str">
        <f t="array" aca="1" ref="KO17" ca="1">IFERROR(_xlfn.STDEV.S(IF(('1. Database - raw'!JQ$7:JS$494&gt;0)*('1. Database - raw'!$AD$7:$AD$494=$A17)*(INDIRECT($Q17,TRUE)=$O17),'1. Database - raw'!JQ$7:JS$494)),"")</f>
        <v/>
      </c>
      <c r="KP17" s="15" t="str">
        <f t="array" aca="1" ref="KP17" ca="1">IFERROR(IF(COUNT(IF(('1. Database - raw'!JQ$7:JS$494&gt;0)*('1. Database - raw'!$AD$7:$AD$494=$A17)*(INDIRECT($Q17,TRUE)=$O17),'1. Database - raw'!JQ$7:JS$494))&gt;0,COUNT(IF(('1. Database - raw'!JQ$7:JS$494&gt;0)*('1. Database - raw'!$AD$7:$AD$494=$A17)*(INDIRECT($Q17,TRUE)=$O17),'1. Database - raw'!JQ$7:JS$494)),""),"")</f>
        <v/>
      </c>
      <c r="KQ17" s="145" t="str">
        <f t="shared" ca="1" si="121"/>
        <v/>
      </c>
      <c r="KR17" s="146" t="str">
        <f t="shared" ca="1" si="122"/>
        <v/>
      </c>
      <c r="KS17" s="146" t="str">
        <f t="shared" ca="1" si="123"/>
        <v/>
      </c>
      <c r="KT17" s="146" t="str">
        <f t="array" aca="1" ref="KT17" ca="1">IFERROR(AVERAGE(IF(('1. Database - raw'!JW$7:JY$494&gt;0)*('1. Database - raw'!$AD$7:$AD$494=$A17)*(INDIRECT($Q17,TRUE)=$O17),'1. Database - raw'!JW$7:JY$494)),"")</f>
        <v/>
      </c>
      <c r="KU17" s="277" t="str">
        <f t="array" aca="1" ref="KU17" ca="1">IFERROR(_xlfn.STDEV.S(IF(('1. Database - raw'!JW$7:JY$494&gt;0)*('1. Database - raw'!$AD$7:$AD$494=$A17)*(INDIRECT($Q17,TRUE)=$O17),'1. Database - raw'!JW$7:JY$494)),"")</f>
        <v/>
      </c>
      <c r="KV17" s="15" t="str">
        <f t="array" aca="1" ref="KV17" ca="1">IFERROR(IF(COUNT(IF(('1. Database - raw'!JW$7:JY$494&gt;0)*('1. Database - raw'!$AD$7:$AD$494=$A17)*(INDIRECT($Q17,TRUE)=$O17),'1. Database - raw'!JW$7:JY$494))&gt;0,COUNT(IF(('1. Database - raw'!JW$7:JY$494&gt;0)*('1. Database - raw'!$AD$7:$AD$494=$A17)*(INDIRECT($Q17,TRUE)=$O17),'1. Database - raw'!JW$7:JY$494)),""),"")</f>
        <v/>
      </c>
      <c r="KW17" s="145" t="str">
        <f t="shared" ca="1" si="124"/>
        <v/>
      </c>
      <c r="KX17" s="146" t="str">
        <f t="shared" ca="1" si="125"/>
        <v/>
      </c>
      <c r="KY17" s="146" t="str">
        <f t="shared" ca="1" si="126"/>
        <v/>
      </c>
      <c r="KZ17" s="146" t="str">
        <f t="array" aca="1" ref="KZ17" ca="1">IFERROR(AVERAGE(IF(('1. Database - raw'!KC$7:KE$494&gt;0)*('1. Database - raw'!$AD$7:$AD$494=$A17)*(INDIRECT($Q17,TRUE)=$O17),'1. Database - raw'!KC$7:KE$494)),"")</f>
        <v/>
      </c>
      <c r="LA17" s="277" t="str">
        <f t="array" aca="1" ref="LA17" ca="1">IFERROR(_xlfn.STDEV.S(IF(('1. Database - raw'!KC$7:KE$494&gt;0)*('1. Database - raw'!$AD$7:$AD$494=$A17)*(INDIRECT($Q17,TRUE)=$O17),'1. Database - raw'!KC$7:KE$494)),"")</f>
        <v/>
      </c>
      <c r="LB17" s="15" t="str">
        <f t="array" aca="1" ref="LB17" ca="1">IFERROR(IF(COUNT(IF(('1. Database - raw'!KC$7:KE$494&gt;0)*('1. Database - raw'!$AD$7:$AD$494=$A17)*(INDIRECT($Q17,TRUE)=$O17),'1. Database - raw'!KC$7:KE$494))&gt;0,COUNT(IF(('1. Database - raw'!KC$7:KE$494&gt;0)*('1. Database - raw'!$AD$7:$AD$494=$A17)*(INDIRECT($Q17,TRUE)=$O17),'1. Database - raw'!KC$7:KE$494)),""),"")</f>
        <v/>
      </c>
      <c r="LC17" s="145" t="str">
        <f t="shared" ca="1" si="127"/>
        <v/>
      </c>
      <c r="LD17" s="146" t="str">
        <f t="shared" ca="1" si="128"/>
        <v/>
      </c>
      <c r="LE17" s="146" t="str">
        <f t="shared" ca="1" si="129"/>
        <v/>
      </c>
      <c r="LF17" s="146" t="str">
        <f t="array" aca="1" ref="LF17" ca="1">IFERROR(AVERAGE(IF(('1. Database - raw'!KI$7:KK$494&gt;0)*('1. Database - raw'!$AD$7:$AD$494=$A17)*(INDIRECT($Q17,TRUE)=$O17),'1. Database - raw'!KI$7:KK$494)),"")</f>
        <v/>
      </c>
      <c r="LG17" s="277" t="str">
        <f t="array" aca="1" ref="LG17" ca="1">IFERROR(_xlfn.STDEV.S(IF(('1. Database - raw'!KI$7:KK$494&gt;0)*('1. Database - raw'!$AD$7:$AD$494=$A17)*(INDIRECT($Q17,TRUE)=$O17),'1. Database - raw'!KI$7:KK$494)),"")</f>
        <v/>
      </c>
      <c r="LH17" s="15" t="str">
        <f t="array" aca="1" ref="LH17" ca="1">IFERROR(IF(COUNT(IF(('1. Database - raw'!KI$7:KK$494&gt;0)*('1. Database - raw'!$AD$7:$AD$494=$A17)*(INDIRECT($Q17,TRUE)=$O17),'1. Database - raw'!KI$7:KK$494))&gt;0,COUNT(IF(('1. Database - raw'!KI$7:KK$494&gt;0)*('1. Database - raw'!$AD$7:$AD$494=$A17)*(INDIRECT($Q17,TRUE)=$O17),'1. Database - raw'!KI$7:KK$494)),""),"")</f>
        <v/>
      </c>
      <c r="LI17" s="145" t="str">
        <f t="shared" ca="1" si="169"/>
        <v/>
      </c>
      <c r="LJ17" s="146" t="str">
        <f t="shared" ca="1" si="170"/>
        <v/>
      </c>
      <c r="LK17" s="146" t="str">
        <f t="shared" ca="1" si="171"/>
        <v/>
      </c>
      <c r="LL17" s="146" t="str">
        <f t="array" aca="1" ref="LL17" ca="1">IFERROR(AVERAGE(IF(('1. Database - raw'!KO$7:KQ$494&gt;0)*('1. Database - raw'!$AD$7:$AD$494=$A17)*(INDIRECT($Q17,TRUE)=$O17),'1. Database - raw'!KO$7:KQ$494)),"")</f>
        <v/>
      </c>
      <c r="LM17" s="277" t="str">
        <f t="array" aca="1" ref="LM17" ca="1">IFERROR(_xlfn.STDEV.S(IF(('1. Database - raw'!KO$7:KQ$494&gt;0)*('1. Database - raw'!$AD$7:$AD$494=$A17)*(INDIRECT($Q17,TRUE)=$O17),'1. Database - raw'!KO$7:KQ$494)),"")</f>
        <v/>
      </c>
      <c r="LN17" s="15" t="str">
        <f t="array" aca="1" ref="LN17" ca="1">IFERROR(IF(COUNT(IF(('1. Database - raw'!KO$7:KQ$494&gt;0)*('1. Database - raw'!$AD$7:$AD$494=$A17)*(INDIRECT($Q17,TRUE)=$O17),'1. Database - raw'!KO$7:KQ$494))&gt;0,COUNT(IF(('1. Database - raw'!KO$7:KQ$494&gt;0)*('1. Database - raw'!$AD$7:$AD$494=$A17)*(INDIRECT($Q17,TRUE)=$O17),'1. Database - raw'!KO$7:KQ$494)),""),"")</f>
        <v/>
      </c>
      <c r="LO17" s="145" t="str">
        <f t="shared" ca="1" si="130"/>
        <v/>
      </c>
      <c r="LP17" s="146" t="str">
        <f t="shared" ca="1" si="131"/>
        <v/>
      </c>
      <c r="LQ17" s="146" t="str">
        <f t="shared" ca="1" si="132"/>
        <v/>
      </c>
      <c r="LR17" s="146" t="str">
        <f t="array" aca="1" ref="LR17" ca="1">IFERROR(AVERAGE(IF(('1. Database - raw'!KU$7:KW$494&gt;0)*('1. Database - raw'!$AD$7:$AD$494=$A17)*(INDIRECT($Q17,TRUE)=$O17),'1. Database - raw'!KU$7:KW$494)),"")</f>
        <v/>
      </c>
      <c r="LS17" s="277" t="str">
        <f t="array" aca="1" ref="LS17" ca="1">IFERROR(_xlfn.STDEV.S(IF(('1. Database - raw'!KU$7:KW$494&gt;0)*('1. Database - raw'!$AD$7:$AD$494=$A17)*(INDIRECT($Q17,TRUE)=$O17),'1. Database - raw'!KU$7:KW$494)),"")</f>
        <v/>
      </c>
      <c r="LT17" s="15" t="str">
        <f t="array" aca="1" ref="LT17" ca="1">IFERROR(IF(COUNT(IF(('1. Database - raw'!KU$7:KW$494&gt;0)*('1. Database - raw'!$AD$7:$AD$494=$A17)*(INDIRECT($Q17,TRUE)=$O17),'1. Database - raw'!KU$7:KW$494))&gt;0,COUNT(IF(('1. Database - raw'!KU$7:KW$494&gt;0)*('1. Database - raw'!$AD$7:$AD$494=$A17)*(INDIRECT($Q17,TRUE)=$O17),'1. Database - raw'!KU$7:KW$494)),""),"")</f>
        <v/>
      </c>
      <c r="LU17" s="145" t="str">
        <f t="shared" ca="1" si="133"/>
        <v/>
      </c>
      <c r="LV17" s="146" t="str">
        <f t="shared" ca="1" si="134"/>
        <v/>
      </c>
      <c r="LW17" s="146" t="str">
        <f t="shared" ca="1" si="135"/>
        <v/>
      </c>
      <c r="LX17" s="146" t="str">
        <f t="array" aca="1" ref="LX17" ca="1">IFERROR(AVERAGE(IF(('1. Database - raw'!LA$7:LC$494&gt;0)*('1. Database - raw'!$AD$7:$AD$494=$A17)*(INDIRECT($Q17,TRUE)=$O17),'1. Database - raw'!LA$7:LC$494)),"")</f>
        <v/>
      </c>
      <c r="LY17" s="277" t="str">
        <f t="array" aca="1" ref="LY17" ca="1">IFERROR(_xlfn.STDEV.S(IF(('1. Database - raw'!LA$7:LC$494&gt;0)*('1. Database - raw'!$AD$7:$AD$494=$A17)*(INDIRECT($Q17,TRUE)=$O17),'1. Database - raw'!LA$7:LC$494)),"")</f>
        <v/>
      </c>
      <c r="LZ17" s="15" t="str">
        <f t="array" aca="1" ref="LZ17" ca="1">IFERROR(IF(COUNT(IF(('1. Database - raw'!LA$7:LC$494&gt;0)*('1. Database - raw'!$AD$7:$AD$494=$A17)*(INDIRECT($Q17,TRUE)=$O17),'1. Database - raw'!LA$7:LC$494))&gt;0,COUNT(IF(('1. Database - raw'!LA$7:LC$494&gt;0)*('1. Database - raw'!$AD$7:$AD$494=$A17)*(INDIRECT($Q17,TRUE)=$O17),'1. Database - raw'!LA$7:LC$494)),""),"")</f>
        <v/>
      </c>
      <c r="MA17" s="145" t="str">
        <f t="shared" ca="1" si="136"/>
        <v/>
      </c>
      <c r="MB17" s="146" t="str">
        <f t="shared" ca="1" si="137"/>
        <v/>
      </c>
      <c r="MC17" s="146" t="str">
        <f t="shared" ca="1" si="138"/>
        <v/>
      </c>
      <c r="MD17" s="146" t="str">
        <f t="array" aca="1" ref="MD17" ca="1">IFERROR(AVERAGE(IF(('1. Database - raw'!LG$7:LI$494&gt;0)*('1. Database - raw'!$AD$7:$AD$494=$A17)*(INDIRECT($Q17,TRUE)=$O17),'1. Database - raw'!LG$7:LI$494)),"")</f>
        <v/>
      </c>
      <c r="ME17" s="277" t="str">
        <f t="array" aca="1" ref="ME17" ca="1">IFERROR(_xlfn.STDEV.S(IF(('1. Database - raw'!LG$7:LI$494&gt;0)*('1. Database - raw'!$AD$7:$AD$494=$A17)*(INDIRECT($Q17,TRUE)=$O17),'1. Database - raw'!LG$7:LI$494)),"")</f>
        <v/>
      </c>
      <c r="MF17" s="15" t="str">
        <f t="array" aca="1" ref="MF17" ca="1">IFERROR(IF(COUNT(IF(('1. Database - raw'!LG$7:LI$494&gt;0)*('1. Database - raw'!$AD$7:$AD$494=$A17)*(INDIRECT($Q17,TRUE)=$O17),'1. Database - raw'!LG$7:LI$494))&gt;0,COUNT(IF(('1. Database - raw'!LG$7:LI$494&gt;0)*('1. Database - raw'!$AD$7:$AD$494=$A17)*(INDIRECT($Q17,TRUE)=$O17),'1. Database - raw'!LG$7:LI$494)),""),"")</f>
        <v/>
      </c>
      <c r="MG17" s="145" t="str">
        <f t="shared" ca="1" si="139"/>
        <v/>
      </c>
      <c r="MH17" s="146" t="str">
        <f t="shared" ca="1" si="140"/>
        <v/>
      </c>
      <c r="MI17" s="146" t="str">
        <f t="shared" ca="1" si="141"/>
        <v/>
      </c>
      <c r="MJ17" s="146" t="str">
        <f t="array" aca="1" ref="MJ17" ca="1">IFERROR(AVERAGE(IF(('1. Database - raw'!LM$7:LO$494&gt;0)*('1. Database - raw'!$AD$7:$AD$494=$A17)*(INDIRECT($Q17,TRUE)=$O17),'1. Database - raw'!LM$7:LO$494)),"")</f>
        <v/>
      </c>
      <c r="MK17" s="277" t="str">
        <f t="array" aca="1" ref="MK17" ca="1">IFERROR(_xlfn.STDEV.S(IF(('1. Database - raw'!LM$7:LO$494&gt;0)*('1. Database - raw'!$AD$7:$AD$494=$A17)*(INDIRECT($Q17,TRUE)=$O17),'1. Database - raw'!LM$7:LO$494)),"")</f>
        <v/>
      </c>
      <c r="ML17" s="15" t="str">
        <f t="array" aca="1" ref="ML17" ca="1">IFERROR(IF(COUNT(IF(('1. Database - raw'!LM$7:LO$494&gt;0)*('1. Database - raw'!$AD$7:$AD$494=$A17)*(INDIRECT($Q17,TRUE)=$O17),'1. Database - raw'!LM$7:LO$494))&gt;0,COUNT(IF(('1. Database - raw'!LM$7:LO$494&gt;0)*('1. Database - raw'!$AD$7:$AD$494=$A17)*(INDIRECT($Q17,TRUE)=$O17),'1. Database - raw'!LM$7:LO$494)),""),"")</f>
        <v/>
      </c>
      <c r="MM17" s="145" t="str">
        <f t="shared" ca="1" si="142"/>
        <v/>
      </c>
      <c r="MN17" s="146" t="str">
        <f t="shared" ca="1" si="143"/>
        <v/>
      </c>
      <c r="MO17" s="146" t="str">
        <f t="shared" ca="1" si="144"/>
        <v/>
      </c>
      <c r="MP17" s="146" t="str">
        <f t="array" aca="1" ref="MP17" ca="1">IFERROR(AVERAGE(IF(('1. Database - raw'!LS$7:LU$494&gt;0)*('1. Database - raw'!$AD$7:$AD$494=$A17)*(INDIRECT($Q17,TRUE)=$O17),'1. Database - raw'!LS$7:LU$494)),"")</f>
        <v/>
      </c>
      <c r="MQ17" s="277" t="str">
        <f t="array" aca="1" ref="MQ17" ca="1">IFERROR(_xlfn.STDEV.S(IF(('1. Database - raw'!LS$7:LU$494&gt;0)*('1. Database - raw'!$AD$7:$AD$494=$A17)*(INDIRECT($Q17,TRUE)=$O17),'1. Database - raw'!LS$7:LU$494)),"")</f>
        <v/>
      </c>
      <c r="MR17" s="15" t="str">
        <f t="array" aca="1" ref="MR17" ca="1">IFERROR(IF(COUNT(IF(('1. Database - raw'!LS$7:LU$494&gt;0)*('1. Database - raw'!$AD$7:$AD$494=$A17)*(INDIRECT($Q17,TRUE)=$O17),'1. Database - raw'!LS$7:LU$494))&gt;0,COUNT(IF(('1. Database - raw'!LS$7:LU$494&gt;0)*('1. Database - raw'!$AD$7:$AD$494=$A17)*(INDIRECT($Q17,TRUE)=$O17),'1. Database - raw'!LS$7:LU$494)),""),"")</f>
        <v/>
      </c>
      <c r="MS17" s="145" t="str">
        <f t="shared" ca="1" si="145"/>
        <v/>
      </c>
      <c r="MT17" s="146" t="str">
        <f t="shared" ca="1" si="146"/>
        <v/>
      </c>
      <c r="MU17" s="146" t="str">
        <f t="shared" ca="1" si="147"/>
        <v/>
      </c>
      <c r="MV17" s="146" t="str">
        <f t="array" aca="1" ref="MV17" ca="1">IFERROR(AVERAGE(IF(('1. Database - raw'!LY$7:MA$494&gt;0)*('1. Database - raw'!$AD$7:$AD$494=$A17)*(INDIRECT($Q17,TRUE)=$O17),'1. Database - raw'!LY$7:MA$494)),"")</f>
        <v/>
      </c>
      <c r="MW17" s="277" t="str">
        <f t="array" aca="1" ref="MW17" ca="1">IFERROR(_xlfn.STDEV.S(IF(('1. Database - raw'!LY$7:MA$494&gt;0)*('1. Database - raw'!$AD$7:$AD$494=$A17)*(INDIRECT($Q17,TRUE)=$O17),'1. Database - raw'!LY$7:MA$494)),"")</f>
        <v/>
      </c>
      <c r="MX17" s="15" t="str">
        <f t="array" aca="1" ref="MX17" ca="1">IFERROR(IF(COUNT(IF(('1. Database - raw'!LY$7:MA$494&gt;0)*('1. Database - raw'!$AD$7:$AD$494=$A17)*(INDIRECT($Q17,TRUE)=$O17),'1. Database - raw'!LY$7:MA$494))&gt;0,COUNT(IF(('1. Database - raw'!LY$7:MA$494&gt;0)*('1. Database - raw'!$AD$7:$AD$494=$A17)*(INDIRECT($Q17,TRUE)=$O17),'1. Database - raw'!LY$7:MA$494)),""),"")</f>
        <v/>
      </c>
      <c r="MY17" s="145" t="str">
        <f t="shared" ca="1" si="148"/>
        <v/>
      </c>
      <c r="MZ17" s="146" t="str">
        <f t="shared" ca="1" si="149"/>
        <v/>
      </c>
      <c r="NA17" s="146" t="str">
        <f t="shared" ca="1" si="150"/>
        <v/>
      </c>
      <c r="NB17" s="146" t="str">
        <f t="array" aca="1" ref="NB17" ca="1">IFERROR(AVERAGE(IF(('1. Database - raw'!ME$7:MG$494&gt;0)*('1. Database - raw'!$AD$7:$AD$494=$A17)*(INDIRECT($Q17,TRUE)=$O17),'1. Database - raw'!ME$7:MG$494)),"")</f>
        <v/>
      </c>
      <c r="NC17" s="277" t="str">
        <f t="array" aca="1" ref="NC17" ca="1">IFERROR(_xlfn.STDEV.S(IF(('1. Database - raw'!ME$7:MG$494&gt;0)*('1. Database - raw'!$AD$7:$AD$494=$A17)*(INDIRECT($Q17,TRUE)=$O17),'1. Database - raw'!ME$7:MG$494)),"")</f>
        <v/>
      </c>
      <c r="ND17" s="15" t="str">
        <f t="array" aca="1" ref="ND17" ca="1">IFERROR(IF(COUNT(IF(('1. Database - raw'!ME$7:MG$494&gt;0)*('1. Database - raw'!$AD$7:$AD$494=$A17)*(INDIRECT($Q17,TRUE)=$O17),'1. Database - raw'!ME$7:MG$494))&gt;0,COUNT(IF(('1. Database - raw'!ME$7:MG$494&gt;0)*('1. Database - raw'!$AD$7:$AD$494=$A17)*(INDIRECT($Q17,TRUE)=$O17),'1. Database - raw'!ME$7:MG$494)),""),"")</f>
        <v/>
      </c>
      <c r="NE17" s="145" t="str">
        <f t="shared" ca="1" si="151"/>
        <v/>
      </c>
      <c r="NF17" s="146" t="str">
        <f t="shared" ca="1" si="152"/>
        <v/>
      </c>
      <c r="NG17" s="146" t="str">
        <f t="shared" ca="1" si="153"/>
        <v/>
      </c>
      <c r="NH17" s="146" t="str">
        <f t="array" aca="1" ref="NH17" ca="1">IFERROR(AVERAGE(IF(('1. Database - raw'!MK$7:MM$494&gt;0)*('1. Database - raw'!$AD$7:$AD$494=$A17)*(INDIRECT($Q17,TRUE)=$O17),'1. Database - raw'!MK$7:MM$494)),"")</f>
        <v/>
      </c>
      <c r="NI17" s="277" t="str">
        <f t="array" aca="1" ref="NI17" ca="1">IFERROR(_xlfn.STDEV.S(IF(('1. Database - raw'!MK$7:MM$494&gt;0)*('1. Database - raw'!$AD$7:$AD$494=$A17)*(INDIRECT($Q17,TRUE)=$O17),'1. Database - raw'!MK$7:MM$494)),"")</f>
        <v/>
      </c>
      <c r="NJ17" s="15" t="str">
        <f t="array" aca="1" ref="NJ17" ca="1">IFERROR(IF(COUNT(IF(('1. Database - raw'!MK$7:MM$494&gt;0)*('1. Database - raw'!$AD$7:$AD$494=$A17)*(INDIRECT($Q17,TRUE)=$O17),'1. Database - raw'!MK$7:MM$494))&gt;0,COUNT(IF(('1. Database - raw'!MK$7:MM$494&gt;0)*('1. Database - raw'!$AD$7:$AD$494=$A17)*(INDIRECT($Q17,TRUE)=$O17),'1. Database - raw'!MK$7:MM$494)),""),"")</f>
        <v/>
      </c>
      <c r="NK17" s="145" t="str">
        <f t="shared" ca="1" si="154"/>
        <v/>
      </c>
      <c r="NL17" s="146" t="str">
        <f t="shared" ca="1" si="155"/>
        <v/>
      </c>
      <c r="NM17" s="146" t="str">
        <f t="shared" ca="1" si="156"/>
        <v/>
      </c>
      <c r="NN17" s="146" t="str">
        <f t="array" aca="1" ref="NN17" ca="1">IFERROR(AVERAGE(IF(('1. Database - raw'!MQ$7:MS$494&gt;0)*('1. Database - raw'!$AD$7:$AD$494=$A17)*(INDIRECT($Q17,TRUE)=$O17),'1. Database - raw'!MQ$7:MS$494)),"")</f>
        <v/>
      </c>
      <c r="NO17" s="277" t="str">
        <f t="array" aca="1" ref="NO17" ca="1">IFERROR(_xlfn.STDEV.S(IF(('1. Database - raw'!MQ$7:MS$494&gt;0)*('1. Database - raw'!$AD$7:$AD$494=$A17)*(INDIRECT($Q17,TRUE)=$O17),'1. Database - raw'!MQ$7:MS$494)),"")</f>
        <v/>
      </c>
      <c r="NP17" s="15" t="str">
        <f t="array" aca="1" ref="NP17" ca="1">IFERROR(IF(COUNT(IF(('1. Database - raw'!MQ$7:MS$494&gt;0)*('1. Database - raw'!$AD$7:$AD$494=$A17)*(INDIRECT($Q17,TRUE)=$O17),'1. Database - raw'!MQ$7:MS$494))&gt;0,COUNT(IF(('1. Database - raw'!MQ$7:MS$494&gt;0)*('1. Database - raw'!$AD$7:$AD$494=$A17)*(INDIRECT($Q17,TRUE)=$O17),'1. Database - raw'!MQ$7:MS$494)),""),"")</f>
        <v/>
      </c>
      <c r="NQ17" s="145" t="str">
        <f t="shared" ca="1" si="157"/>
        <v/>
      </c>
      <c r="NR17" s="146" t="str">
        <f t="shared" ca="1" si="158"/>
        <v/>
      </c>
      <c r="NS17" s="146" t="str">
        <f t="shared" ca="1" si="159"/>
        <v/>
      </c>
      <c r="NT17" s="146" t="str">
        <f t="array" aca="1" ref="NT17" ca="1">IFERROR(AVERAGE(IF(('1. Database - raw'!MW$7:MY$494&gt;0)*('1. Database - raw'!$AD$7:$AD$494=$A17)*(INDIRECT($Q17,TRUE)=$O17),'1. Database - raw'!MW$7:MY$494)),"")</f>
        <v/>
      </c>
      <c r="NU17" s="277" t="str">
        <f t="array" aca="1" ref="NU17" ca="1">IFERROR(_xlfn.STDEV.S(IF(('1. Database - raw'!MW$7:MY$494&gt;0)*('1. Database - raw'!$AD$7:$AD$494=$A17)*(INDIRECT($Q17,TRUE)=$O17),'1. Database - raw'!MW$7:MY$494)),"")</f>
        <v/>
      </c>
      <c r="NV17" s="15" t="str">
        <f t="array" aca="1" ref="NV17" ca="1">IFERROR(IF(COUNT(IF(('1. Database - raw'!MW$7:MY$494&gt;0)*('1. Database - raw'!$AD$7:$AD$494=$A17)*(INDIRECT($Q17,TRUE)=$O17),'1. Database - raw'!MW$7:MY$494))&gt;0,COUNT(IF(('1. Database - raw'!MW$7:MY$494&gt;0)*('1. Database - raw'!$AD$7:$AD$494=$A17)*(INDIRECT($Q17,TRUE)=$O17),'1. Database - raw'!MW$7:MY$494)),""),"")</f>
        <v/>
      </c>
      <c r="NW17" s="145" t="str">
        <f t="shared" ca="1" si="160"/>
        <v/>
      </c>
      <c r="NX17" s="146" t="str">
        <f t="shared" ca="1" si="161"/>
        <v/>
      </c>
      <c r="NY17" s="146" t="str">
        <f t="shared" ca="1" si="162"/>
        <v/>
      </c>
      <c r="NZ17" s="146" t="str">
        <f t="array" aca="1" ref="NZ17" ca="1">IFERROR(AVERAGE(IF(('1. Database - raw'!NC$7:NE$494&gt;0)*('1. Database - raw'!$AD$7:$AD$494=$A17)*(INDIRECT($Q17,TRUE)=$O17),'1. Database - raw'!NC$7:NE$494)),"")</f>
        <v/>
      </c>
      <c r="OA17" s="277" t="str">
        <f t="array" aca="1" ref="OA17" ca="1">IFERROR(_xlfn.STDEV.S(IF(('1. Database - raw'!NC$7:NE$494&gt;0)*('1. Database - raw'!$AD$7:$AD$494=$A17)*(INDIRECT($Q17,TRUE)=$O17),'1. Database - raw'!NC$7:NE$494)),"")</f>
        <v/>
      </c>
      <c r="OB17" s="15" t="str">
        <f t="array" aca="1" ref="OB17" ca="1">IFERROR(IF(COUNT(IF(('1. Database - raw'!NC$7:NE$494&gt;0)*('1. Database - raw'!$AD$7:$AD$494=$A17)*(INDIRECT($Q17,TRUE)=$O17),'1. Database - raw'!NC$7:NE$494))&gt;0,COUNT(IF(('1. Database - raw'!NC$7:NE$494&gt;0)*('1. Database - raw'!$AD$7:$AD$494=$A17)*(INDIRECT($Q17,TRUE)=$O17),'1. Database - raw'!NC$7:NE$494)),""),"")</f>
        <v/>
      </c>
      <c r="OC17" s="145" t="str">
        <f t="shared" ca="1" si="163"/>
        <v/>
      </c>
      <c r="OD17" s="146" t="str">
        <f t="shared" ca="1" si="164"/>
        <v/>
      </c>
      <c r="OE17" s="146" t="str">
        <f t="shared" ca="1" si="165"/>
        <v/>
      </c>
      <c r="OF17" s="146" t="str">
        <f t="array" aca="1" ref="OF17" ca="1">IFERROR(AVERAGE(IF(('1. Database - raw'!NI$7:NK$494&gt;0)*('1. Database - raw'!$AD$7:$AD$494=$A17)*(INDIRECT($Q17,TRUE)=$O17),'1. Database - raw'!NI$7:NK$494)),"")</f>
        <v/>
      </c>
      <c r="OG17" s="277" t="str">
        <f t="array" aca="1" ref="OG17" ca="1">IFERROR(_xlfn.STDEV.S(IF(('1. Database - raw'!NI$7:NK$494&gt;0)*('1. Database - raw'!$AD$7:$AD$494=$A17)*(INDIRECT($Q17,TRUE)=$O17),'1. Database - raw'!NI$7:NK$494)),"")</f>
        <v/>
      </c>
      <c r="OH17" s="15" t="str">
        <f t="array" aca="1" ref="OH17" ca="1">IFERROR(IF(COUNT(IF(('1. Database - raw'!NI$7:NK$494&gt;0)*('1. Database - raw'!$AD$7:$AD$494=$A17)*(INDIRECT($Q17,TRUE)=$O17),'1. Database - raw'!NI$7:NK$494))&gt;0,COUNT(IF(('1. Database - raw'!NI$7:NK$494&gt;0)*('1. Database - raw'!$AD$7:$AD$494=$A17)*(INDIRECT($Q17,TRUE)=$O17),'1. Database - raw'!NI$7:NK$494)),""),"")</f>
        <v/>
      </c>
    </row>
    <row r="18" spans="1:398" outlineLevel="1" x14ac:dyDescent="0.25">
      <c r="A18" s="134" t="s">
        <v>553</v>
      </c>
      <c r="B18" s="1330"/>
      <c r="C18" s="24"/>
      <c r="D18" s="23"/>
      <c r="E18" s="23" t="s">
        <v>35</v>
      </c>
      <c r="F18" s="22" t="s">
        <v>16</v>
      </c>
      <c r="G18" s="22" t="s">
        <v>617</v>
      </c>
      <c r="H18" s="22"/>
      <c r="I18" s="22"/>
      <c r="J18" s="22"/>
      <c r="K18" s="22"/>
      <c r="L18" s="22"/>
      <c r="M18" s="22"/>
      <c r="N18" s="41"/>
      <c r="O18" s="171" t="str">
        <f t="array" ref="O18">INDEX(A18:N18,IF(MIN(IF(C18:N18&lt;&gt;"",COLUMN(C18:N18)))&gt;0,MIN(IF(C18:N18&lt;&gt;"",COLUMN(C18:N18))),""))</f>
        <v>Philippines</v>
      </c>
      <c r="P18" s="162">
        <f t="shared" si="180"/>
        <v>3</v>
      </c>
      <c r="Q18" s="42" t="str">
        <f ca="1">"'" &amp; $S$4 &amp; "'!" &amp; ADDRESS(ROW('1. Database - raw'!$A$7),MATCH($C$2,'1. Database - raw'!$6:$6,0)+MATCH(O18,$C18:$N18,0)-1,1) &amp; ":" &amp; ADDRESS(LOOKUP(2,1/('1. Database - raw'!A:A&lt;&gt;""),ROW('1. Database - raw'!A:A)),MATCH($C$2,'1. Database - raw'!$6:$6,0)+MATCH(O18,$C18:$N18,0)-1,1)</f>
        <v>'1. Database - raw'!$AG$7:$AG$494</v>
      </c>
      <c r="R18" s="24"/>
      <c r="S18" s="181"/>
      <c r="T18" s="208" t="str">
        <f t="shared" ca="1" si="178"/>
        <v/>
      </c>
      <c r="U18" s="197" t="str">
        <f t="shared" ca="1" si="178"/>
        <v/>
      </c>
      <c r="V18" s="197" t="str">
        <f t="shared" ca="1" si="178"/>
        <v/>
      </c>
      <c r="W18" s="197" t="str">
        <f t="shared" ca="1" si="178"/>
        <v/>
      </c>
      <c r="X18" s="197" t="str">
        <f t="shared" ca="1" si="178"/>
        <v/>
      </c>
      <c r="Y18" s="197" t="str">
        <f t="shared" ca="1" si="178"/>
        <v/>
      </c>
      <c r="Z18" s="197" t="str">
        <f t="shared" ca="1" si="178"/>
        <v/>
      </c>
      <c r="AA18" s="197" t="str">
        <f t="shared" ca="1" si="178"/>
        <v/>
      </c>
      <c r="AB18" s="197" t="str">
        <f t="shared" ca="1" si="178"/>
        <v/>
      </c>
      <c r="AC18" s="197" t="str">
        <f t="shared" ca="1" si="178"/>
        <v/>
      </c>
      <c r="AD18" s="197" t="str">
        <f t="shared" ca="1" si="179"/>
        <v/>
      </c>
      <c r="AE18" s="197" t="str">
        <f t="shared" ca="1" si="179"/>
        <v/>
      </c>
      <c r="AF18" s="197" t="str">
        <f t="shared" ca="1" si="179"/>
        <v/>
      </c>
      <c r="AG18" s="197" t="str">
        <f t="shared" ca="1" si="179"/>
        <v/>
      </c>
      <c r="AH18" s="197" t="str">
        <f t="shared" ca="1" si="179"/>
        <v/>
      </c>
      <c r="AI18" s="197" t="str">
        <f t="shared" ca="1" si="179"/>
        <v/>
      </c>
      <c r="AJ18" s="197" t="str">
        <f t="shared" ca="1" si="179"/>
        <v/>
      </c>
      <c r="AK18" s="197" t="str">
        <f t="shared" ca="1" si="179"/>
        <v/>
      </c>
      <c r="AL18" s="197" t="str">
        <f t="shared" ca="1" si="179"/>
        <v/>
      </c>
      <c r="AM18" s="209" t="str">
        <f t="shared" ca="1" si="179"/>
        <v/>
      </c>
      <c r="AN18" s="189"/>
      <c r="AO18" s="189"/>
      <c r="AP18" s="189"/>
      <c r="AQ18" s="189"/>
      <c r="AR18" s="189"/>
      <c r="AS18" s="189"/>
      <c r="AT18" s="189"/>
      <c r="AU18" s="189"/>
      <c r="AV18" s="189"/>
      <c r="AW18" s="189"/>
      <c r="AX18" s="189"/>
      <c r="AY18" s="189"/>
      <c r="AZ18" s="189"/>
      <c r="BA18" s="189"/>
      <c r="BB18" s="189"/>
      <c r="BC18" s="189"/>
      <c r="BD18" s="237">
        <f t="shared" ca="1" si="177"/>
        <v>1.072856103151264</v>
      </c>
      <c r="BE18" s="237">
        <f t="shared" ca="1" si="181"/>
        <v>95.625586922643777</v>
      </c>
      <c r="BF18" s="237">
        <f t="shared" ca="1" si="175"/>
        <v>87.552666077592903</v>
      </c>
      <c r="BG18" s="247">
        <f t="shared" ca="1" si="176"/>
        <v>9.22064536321065E-2</v>
      </c>
      <c r="BH18" s="293"/>
      <c r="BI18" s="532" t="str">
        <f t="shared" ca="1" si="166"/>
        <v/>
      </c>
      <c r="BJ18" s="557" t="str">
        <f t="shared" ca="1" si="2"/>
        <v/>
      </c>
      <c r="BK18" s="557" t="str">
        <f t="shared" ca="1" si="3"/>
        <v/>
      </c>
      <c r="BL18" s="557" t="str">
        <f t="shared" ca="1" si="167"/>
        <v/>
      </c>
      <c r="BM18" s="557" t="str">
        <f t="shared" ca="1" si="4"/>
        <v/>
      </c>
      <c r="BN18" s="557" t="str">
        <f t="shared" ca="1" si="5"/>
        <v/>
      </c>
      <c r="BO18" s="253"/>
      <c r="BP18" s="171" t="str">
        <f t="shared" si="6"/>
        <v>Philippines</v>
      </c>
      <c r="BQ18" s="14">
        <f t="shared" ca="1" si="172"/>
        <v>63.625885497241534</v>
      </c>
      <c r="BR18" s="19">
        <f t="shared" ca="1" si="173"/>
        <v>120.47721265312403</v>
      </c>
      <c r="BS18" s="19">
        <f t="shared" ca="1" si="174"/>
        <v>87.552666077592903</v>
      </c>
      <c r="BT18" s="19">
        <f t="array" aca="1" ref="BT18" ca="1">IFERROR(AVERAGE(IF(('1. Database - raw'!AW$7:AY$494&gt;0)*('1. Database - raw'!$AD$7:$AD$494=$A18)*('1. Database - raw'!$AP$7:$AP$494&lt;&gt;Dropdown!$AM$11)*(INDIRECT($Q18,TRUE)=$O18),'1. Database - raw'!AW$7:AY$494)),"")</f>
        <v>93.696666666666673</v>
      </c>
      <c r="BU18" s="33">
        <f t="array" aca="1" ref="BU18" ca="1">IFERROR(_xlfn.STDEV.S(IF(('1. Database - raw'!AW$7:AY$494&gt;0)*('1. Database - raw'!$AD$7:$AD$494=$A18)*('1. Database - raw'!$AP$7:$AP$494&lt;&gt;Dropdown!$AM$11)*(INDIRECT($Q18,TRUE)=$O18),'1. Database - raw'!AW$7:AY$494)),"")</f>
        <v>35.712363872100802</v>
      </c>
      <c r="BV18" s="20">
        <f t="array" aca="1" ref="BV18" ca="1">IFERROR(IF(COUNT(IF(('1. Database - raw'!AW$7:AY$494&gt;0)*('1. Database - raw'!$AD$7:$AD$494=$A18)*('1. Database - raw'!$AP$7:$AP$494&lt;&gt;Dropdown!$AM$11)*(INDIRECT($Q18,TRUE)=$O18),'1. Database - raw'!AW$7:AY$494))&gt;0,COUNT(IF(('1. Database - raw'!AW$7:AY$494&gt;0)*('1. Database - raw'!$AD$7:$AD$494=$A18)*('1. Database - raw'!$AP$7:$AP$494&lt;&gt;Dropdown!$AM$11)*(INDIRECT($Q18,TRUE)=$O18),'1. Database - raw'!AW$7:AY$494)),""),"")</f>
        <v>3</v>
      </c>
      <c r="BW18" s="14" t="str">
        <f t="shared" ca="1" si="7"/>
        <v/>
      </c>
      <c r="BX18" s="19" t="str">
        <f t="shared" ca="1" si="8"/>
        <v/>
      </c>
      <c r="BY18" s="19" t="str">
        <f t="shared" ca="1" si="9"/>
        <v/>
      </c>
      <c r="BZ18" s="19" t="str">
        <f t="array" aca="1" ref="BZ18" ca="1">IFERROR(AVERAGE(IF(('1. Database - raw'!BC$7:BE$494&gt;0)*('1. Database - raw'!$AD$7:$AD$494=$A18)*('1. Database - raw'!$AP$7:$AP$494&lt;&gt;Dropdown!$AM$11)*(INDIRECT($Q18,TRUE)=$O18),'1. Database - raw'!BC$7:BE$494)),"")</f>
        <v/>
      </c>
      <c r="CA18" s="33" t="str">
        <f t="array" aca="1" ref="CA18" ca="1">IFERROR(_xlfn.STDEV.S(IF(('1. Database - raw'!BC$7:BE$494&gt;0)*('1. Database - raw'!$AD$7:$AD$494=$A18)*('1. Database - raw'!$AP$7:$AP$494&lt;&gt;Dropdown!$AM$11)*(INDIRECT($Q18,TRUE)=$O18),'1. Database - raw'!BC$7:BE$494)),"")</f>
        <v/>
      </c>
      <c r="CB18" s="20" t="str">
        <f t="array" aca="1" ref="CB18" ca="1">IFERROR(IF(COUNT(IF(('1. Database - raw'!BC$7:BE$494&gt;0)*('1. Database - raw'!$AD$7:$AD$494=$A18)*('1. Database - raw'!$AP$7:$AP$494&lt;&gt;Dropdown!$AM$11)*(INDIRECT($Q18,TRUE)=$O18),'1. Database - raw'!BC$7:BE$494))&gt;0,COUNT(IF(('1. Database - raw'!BC$7:BE$494&gt;0)*('1. Database - raw'!$AD$7:$AD$494=$A18)*('1. Database - raw'!$AP$7:$AP$494&lt;&gt;Dropdown!$AM$11)*(INDIRECT($Q18,TRUE)=$O18),'1. Database - raw'!BC$7:BE$494)),""),"")</f>
        <v/>
      </c>
      <c r="CC18" s="101" t="str">
        <f t="shared" ca="1" si="10"/>
        <v/>
      </c>
      <c r="CD18" s="102" t="str">
        <f t="shared" ca="1" si="11"/>
        <v/>
      </c>
      <c r="CE18" s="102" t="str">
        <f t="shared" ca="1" si="12"/>
        <v/>
      </c>
      <c r="CF18" s="102" t="str">
        <f t="array" aca="1" ref="CF18" ca="1">IFERROR(AVERAGE(IF(('1. Database - raw'!BI$7:BK$494&gt;0)*('1. Database - raw'!$AD$7:$AD$494=$A18)*('1. Database - raw'!$AP$7:$AP$494&lt;&gt;Dropdown!$AM$11)*(INDIRECT($Q18,TRUE)=$O18),'1. Database - raw'!BI$7:BK$494)),"")</f>
        <v/>
      </c>
      <c r="CG18" s="269" t="str">
        <f t="array" aca="1" ref="CG18" ca="1">IFERROR(_xlfn.STDEV.S(IF(('1. Database - raw'!BI$7:BK$494&gt;0)*('1. Database - raw'!$AD$7:$AD$494=$A18)*('1. Database - raw'!$AP$7:$AP$494&lt;&gt;Dropdown!$AM$11)*(INDIRECT($Q18,TRUE)=$O18),'1. Database - raw'!BI$7:BK$494)),"")</f>
        <v/>
      </c>
      <c r="CH18" s="20" t="str">
        <f t="array" aca="1" ref="CH18" ca="1">IFERROR(IF(COUNT(IF(('1. Database - raw'!BI$7:BK$494&gt;0)*('1. Database - raw'!$AD$7:$AD$494=$A18)*('1. Database - raw'!$AP$7:$AP$494&lt;&gt;Dropdown!$AM$11)*(INDIRECT($Q18,TRUE)=$O18),'1. Database - raw'!BI$7:BK$494))&gt;0,COUNT(IF(('1. Database - raw'!BI$7:BK$494&gt;0)*('1. Database - raw'!$AD$7:$AD$494=$A18)*('1. Database - raw'!$AP$7:$AP$494&lt;&gt;Dropdown!$AM$11)*(INDIRECT($Q18,TRUE)=$O18),'1. Database - raw'!BI$7:BK$494)),""),"")</f>
        <v/>
      </c>
      <c r="CI18" s="14" t="str">
        <f t="shared" ca="1" si="13"/>
        <v/>
      </c>
      <c r="CJ18" s="19" t="str">
        <f t="shared" ca="1" si="14"/>
        <v/>
      </c>
      <c r="CK18" s="19" t="str">
        <f t="shared" ca="1" si="15"/>
        <v/>
      </c>
      <c r="CL18" s="19" t="str">
        <f t="array" aca="1" ref="CL18" ca="1">IFERROR(AVERAGE(IF(('1. Database - raw'!BO$7:BQ$494&gt;0)*('1. Database - raw'!$AD$7:$AD$494=$A18)*(INDIRECT($Q18,TRUE)=$O18),'1. Database - raw'!BO$7:BQ$494)),"")</f>
        <v/>
      </c>
      <c r="CM18" s="33" t="str">
        <f t="array" aca="1" ref="CM18" ca="1">IFERROR(_xlfn.STDEV.S(IF(('1. Database - raw'!BO$7:BQ$494&gt;0)*('1. Database - raw'!$AD$7:$AD$494=$A18)*(INDIRECT($Q18,TRUE)=$O18),'1. Database - raw'!BO$7:BQ$494)),"")</f>
        <v/>
      </c>
      <c r="CN18" s="20" t="str">
        <f t="array" aca="1" ref="CN18" ca="1">IFERROR(IF(COUNT(IF(('1. Database - raw'!BO$7:BQ$494&gt;0)*('1. Database - raw'!$AD$7:$AD$494=$A18)*(INDIRECT($Q18,TRUE)=$O18),'1. Database - raw'!BO$7:BQ$494))&gt;0,COUNT(IF(('1. Database - raw'!BO$7:BQ$494&gt;0)*('1. Database - raw'!$AD$7:$AD$494=$A18)*(INDIRECT($Q18,TRUE)=$O18),'1. Database - raw'!BO$7:BQ$494)),""),"")</f>
        <v/>
      </c>
      <c r="CO18" s="14" t="str">
        <f t="shared" ca="1" si="16"/>
        <v/>
      </c>
      <c r="CP18" s="19" t="str">
        <f t="shared" ca="1" si="17"/>
        <v/>
      </c>
      <c r="CQ18" s="19" t="str">
        <f t="shared" ca="1" si="18"/>
        <v/>
      </c>
      <c r="CR18" s="19" t="str">
        <f t="array" aca="1" ref="CR18" ca="1">IFERROR(AVERAGE(IF(('1. Database - raw'!BU$7:BW$494&gt;0)*('1. Database - raw'!$AD$7:$AD$494=$A18)*(INDIRECT($Q18,TRUE)=$O18),'1. Database - raw'!BU$7:BW$494)),"")</f>
        <v/>
      </c>
      <c r="CS18" s="33" t="str">
        <f t="array" aca="1" ref="CS18" ca="1">IFERROR(_xlfn.STDEV.S(IF(('1. Database - raw'!BU$7:BW$494&gt;0)*('1. Database - raw'!$AD$7:$AD$494=$A18)*(INDIRECT($Q18,TRUE)=$O18),'1. Database - raw'!BU$7:BW$494)),"")</f>
        <v/>
      </c>
      <c r="CT18" s="20" t="str">
        <f t="array" aca="1" ref="CT18" ca="1">IFERROR(IF(COUNT(IF(('1. Database - raw'!BU$7:BW$494&gt;0)*('1. Database - raw'!$AD$7:$AD$494=$A18)*(INDIRECT($Q18,TRUE)=$O18),'1. Database - raw'!BU$7:BW$494))&gt;0,COUNT(IF(('1. Database - raw'!BU$7:BW$494&gt;0)*('1. Database - raw'!$AD$7:$AD$494=$A18)*(INDIRECT($Q18,TRUE)=$O18),'1. Database - raw'!BU$7:BW$494)),""),"")</f>
        <v/>
      </c>
      <c r="CU18" s="14" t="str">
        <f t="shared" ca="1" si="19"/>
        <v/>
      </c>
      <c r="CV18" s="19" t="str">
        <f t="shared" ca="1" si="20"/>
        <v/>
      </c>
      <c r="CW18" s="19" t="str">
        <f t="shared" ca="1" si="21"/>
        <v/>
      </c>
      <c r="CX18" s="19" t="str">
        <f t="array" aca="1" ref="CX18" ca="1">IFERROR(AVERAGE(IF(('1. Database - raw'!CA$7:CC$494&gt;0)*('1. Database - raw'!$AD$7:$AD$494=$A18)*(INDIRECT($Q18,TRUE)=$O18),'1. Database - raw'!CA$7:CC$494)),"")</f>
        <v/>
      </c>
      <c r="CY18" s="33" t="str">
        <f t="array" aca="1" ref="CY18" ca="1">IFERROR(_xlfn.STDEV.S(IF(('1. Database - raw'!CA$7:CC$494&gt;0)*('1. Database - raw'!$AD$7:$AD$494=$A18)*(INDIRECT($Q18,TRUE)=$O18),'1. Database - raw'!CA$7:CC$494)),"")</f>
        <v/>
      </c>
      <c r="CZ18" s="20" t="str">
        <f t="array" aca="1" ref="CZ18" ca="1">IFERROR(IF(COUNT(IF(('1. Database - raw'!CA$7:CC$494&gt;0)*('1. Database - raw'!$AD$7:$AD$494=$A18)*(INDIRECT($Q18,TRUE)=$O18),'1. Database - raw'!CA$7:CC$494))&gt;0,COUNT(IF(('1. Database - raw'!CA$7:CC$494&gt;0)*('1. Database - raw'!$AD$7:$AD$494=$A18)*(INDIRECT($Q18,TRUE)=$O18),'1. Database - raw'!CA$7:CC$494)),""),"")</f>
        <v/>
      </c>
      <c r="DA18" s="14" t="str">
        <f t="shared" ca="1" si="22"/>
        <v/>
      </c>
      <c r="DB18" s="19" t="str">
        <f t="shared" ca="1" si="23"/>
        <v/>
      </c>
      <c r="DC18" s="19" t="str">
        <f t="shared" ca="1" si="24"/>
        <v/>
      </c>
      <c r="DD18" s="19" t="str">
        <f t="array" aca="1" ref="DD18" ca="1">IFERROR(AVERAGE(IF(('1. Database - raw'!CG$7:CI$494&gt;0)*('1. Database - raw'!$AD$7:$AD$494=$A18)*(INDIRECT($Q18,TRUE)=$O18),'1. Database - raw'!CG$7:CI$494)),"")</f>
        <v/>
      </c>
      <c r="DE18" s="33" t="str">
        <f t="array" aca="1" ref="DE18" ca="1">IFERROR(_xlfn.STDEV.S(IF(('1. Database - raw'!CG$7:CI$494&gt;0)*('1. Database - raw'!$AD$7:$AD$494=$A18)*(INDIRECT($Q18,TRUE)=$O18),'1. Database - raw'!CG$7:CI$494)),"")</f>
        <v/>
      </c>
      <c r="DF18" s="20" t="str">
        <f t="array" aca="1" ref="DF18" ca="1">IFERROR(IF(COUNT(IF(('1. Database - raw'!CG$7:CI$494&gt;0)*('1. Database - raw'!$AD$7:$AD$494=$A18)*(INDIRECT($Q18,TRUE)=$O18),'1. Database - raw'!CG$7:CI$494))&gt;0,COUNT(IF(('1. Database - raw'!CG$7:CI$494&gt;0)*('1. Database - raw'!$AD$7:$AD$494=$A18)*(INDIRECT($Q18,TRUE)=$O18),'1. Database - raw'!CG$7:CI$494)),""),"")</f>
        <v/>
      </c>
      <c r="DG18" s="14" t="str">
        <f t="shared" ca="1" si="25"/>
        <v/>
      </c>
      <c r="DH18" s="19" t="str">
        <f t="shared" ca="1" si="26"/>
        <v/>
      </c>
      <c r="DI18" s="19" t="str">
        <f t="shared" ca="1" si="27"/>
        <v/>
      </c>
      <c r="DJ18" s="19" t="str">
        <f t="array" aca="1" ref="DJ18" ca="1">IFERROR(AVERAGE(IF(('1. Database - raw'!CM$7:CO$494&gt;0)*('1. Database - raw'!$AD$7:$AD$494=$A18)*(INDIRECT($Q18,TRUE)=$O18),'1. Database - raw'!CM$7:CO$494)),"")</f>
        <v/>
      </c>
      <c r="DK18" s="33" t="str">
        <f t="array" aca="1" ref="DK18" ca="1">IFERROR(_xlfn.STDEV.S(IF(('1. Database - raw'!CM$7:CO$494&gt;0)*('1. Database - raw'!$AD$7:$AD$494=$A18)*(INDIRECT($Q18,TRUE)=$O18),'1. Database - raw'!CM$7:CO$494)),"")</f>
        <v/>
      </c>
      <c r="DL18" s="20" t="str">
        <f t="array" aca="1" ref="DL18" ca="1">IFERROR(IF(COUNT(IF(('1. Database - raw'!CM$7:CO$494&gt;0)*('1. Database - raw'!$AD$7:$AD$494=$A18)*(INDIRECT($Q18,TRUE)=$O18),'1. Database - raw'!CM$7:CO$494))&gt;0,COUNT(IF(('1. Database - raw'!CM$7:CO$494&gt;0)*('1. Database - raw'!$AD$7:$AD$494=$A18)*(INDIRECT($Q18,TRUE)=$O18),'1. Database - raw'!CM$7:CO$494)),""),"")</f>
        <v/>
      </c>
      <c r="DM18" s="14" t="str">
        <f t="shared" ca="1" si="28"/>
        <v/>
      </c>
      <c r="DN18" s="19" t="str">
        <f t="shared" ca="1" si="29"/>
        <v/>
      </c>
      <c r="DO18" s="19" t="str">
        <f t="shared" ca="1" si="30"/>
        <v/>
      </c>
      <c r="DP18" s="19" t="str">
        <f t="array" aca="1" ref="DP18" ca="1">IFERROR(AVERAGE(IF(('1. Database - raw'!CS$7:CU$494&gt;0)*('1. Database - raw'!$AD$7:$AD$494=$A18)*(INDIRECT($Q18,TRUE)=$O18),'1. Database - raw'!CS$7:CU$494)),"")</f>
        <v/>
      </c>
      <c r="DQ18" s="33" t="str">
        <f t="array" aca="1" ref="DQ18" ca="1">IFERROR(_xlfn.STDEV.S(IF(('1. Database - raw'!CS$7:CU$494&gt;0)*('1. Database - raw'!$AD$7:$AD$494=$A18)*(INDIRECT($Q18,TRUE)=$O18),'1. Database - raw'!CS$7:CU$494)),"")</f>
        <v/>
      </c>
      <c r="DR18" s="20" t="str">
        <f t="array" aca="1" ref="DR18" ca="1">IFERROR(IF(COUNT(IF(('1. Database - raw'!CS$7:CU$494&gt;0)*('1. Database - raw'!$AD$7:$AD$494=$A18)*(INDIRECT($Q18,TRUE)=$O18),'1. Database - raw'!CS$7:CU$494))&gt;0,COUNT(IF(('1. Database - raw'!CS$7:CU$494&gt;0)*('1. Database - raw'!$AD$7:$AD$494=$A18)*(INDIRECT($Q18,TRUE)=$O18),'1. Database - raw'!CS$7:CU$494)),""),"")</f>
        <v/>
      </c>
      <c r="DS18" s="14" t="str">
        <f t="shared" ca="1" si="31"/>
        <v/>
      </c>
      <c r="DT18" s="19" t="str">
        <f t="shared" ca="1" si="32"/>
        <v/>
      </c>
      <c r="DU18" s="19" t="str">
        <f t="shared" ca="1" si="33"/>
        <v/>
      </c>
      <c r="DV18" s="19" t="str">
        <f t="array" aca="1" ref="DV18" ca="1">IFERROR(AVERAGE(IF(('1. Database - raw'!CY$7:DA$494&gt;0)*('1. Database - raw'!$AD$7:$AD$494=$A18)*(INDIRECT($Q18,TRUE)=$O18),'1. Database - raw'!CY$7:DA$494)),"")</f>
        <v/>
      </c>
      <c r="DW18" s="33" t="str">
        <f t="array" aca="1" ref="DW18" ca="1">IFERROR(_xlfn.STDEV.S(IF(('1. Database - raw'!CY$7:DA$494&gt;0)*('1. Database - raw'!$AD$7:$AD$494=$A18)*(INDIRECT($Q18,TRUE)=$O18),'1. Database - raw'!CY$7:DA$494)),"")</f>
        <v/>
      </c>
      <c r="DX18" s="20" t="str">
        <f t="array" aca="1" ref="DX18" ca="1">IFERROR(IF(COUNT(IF(('1. Database - raw'!CY$7:DA$494&gt;0)*('1. Database - raw'!$AD$7:$AD$494=$A18)*(INDIRECT($Q18,TRUE)=$O18),'1. Database - raw'!CY$7:DA$494))&gt;0,COUNT(IF(('1. Database - raw'!CY$7:DA$494&gt;0)*('1. Database - raw'!$AD$7:$AD$494=$A18)*(INDIRECT($Q18,TRUE)=$O18),'1. Database - raw'!CY$7:DA$494)),""),"")</f>
        <v/>
      </c>
      <c r="DY18" s="14" t="str">
        <f t="shared" ca="1" si="34"/>
        <v/>
      </c>
      <c r="DZ18" s="19" t="str">
        <f t="shared" ca="1" si="35"/>
        <v/>
      </c>
      <c r="EA18" s="19" t="str">
        <f t="shared" ca="1" si="36"/>
        <v/>
      </c>
      <c r="EB18" s="19" t="str">
        <f t="array" aca="1" ref="EB18" ca="1">IFERROR(AVERAGE(IF(('1. Database - raw'!DE$7:DG$494&gt;0)*('1. Database - raw'!$AD$7:$AD$494=$A18)*(INDIRECT($Q18,TRUE)=$O18),'1. Database - raw'!DE$7:DG$494)),"")</f>
        <v/>
      </c>
      <c r="EC18" s="33" t="str">
        <f t="array" aca="1" ref="EC18" ca="1">IFERROR(_xlfn.STDEV.S(IF(('1. Database - raw'!DE$7:DG$494&gt;0)*('1. Database - raw'!$AD$7:$AD$494=$A18)*(INDIRECT($Q18,TRUE)=$O18),'1. Database - raw'!DE$7:DG$494)),"")</f>
        <v/>
      </c>
      <c r="ED18" s="20" t="str">
        <f t="array" aca="1" ref="ED18" ca="1">IFERROR(IF(COUNT(IF(('1. Database - raw'!DE$7:DG$494&gt;0)*('1. Database - raw'!$AD$7:$AD$494=$A18)*(INDIRECT($Q18,TRUE)=$O18),'1. Database - raw'!DE$7:DG$494))&gt;0,COUNT(IF(('1. Database - raw'!DE$7:DG$494&gt;0)*('1. Database - raw'!$AD$7:$AD$494=$A18)*(INDIRECT($Q18,TRUE)=$O18),'1. Database - raw'!DE$7:DG$494)),""),"")</f>
        <v/>
      </c>
      <c r="EE18" s="101" t="str">
        <f t="shared" ca="1" si="37"/>
        <v/>
      </c>
      <c r="EF18" s="102" t="str">
        <f t="shared" ca="1" si="38"/>
        <v/>
      </c>
      <c r="EG18" s="102" t="str">
        <f t="shared" ca="1" si="39"/>
        <v/>
      </c>
      <c r="EH18" s="102" t="str">
        <f t="array" aca="1" ref="EH18" ca="1">IFERROR(AVERAGE(IF(('1. Database - raw'!DK$7:DM$494&gt;0)*('1. Database - raw'!$AD$7:$AD$494=$A18)*(INDIRECT($Q18,TRUE)=$O18),'1. Database - raw'!DK$7:DM$494)),"")</f>
        <v/>
      </c>
      <c r="EI18" s="269" t="str">
        <f t="array" aca="1" ref="EI18" ca="1">IFERROR(_xlfn.STDEV.S(IF(('1. Database - raw'!DK$7:DM$494&gt;0)*('1. Database - raw'!$AD$7:$AD$494=$A18)*(INDIRECT($Q18,TRUE)=$O18),'1. Database - raw'!DK$7:DM$494)),"")</f>
        <v/>
      </c>
      <c r="EJ18" s="20" t="str">
        <f t="array" aca="1" ref="EJ18" ca="1">IFERROR(IF(COUNT(IF(('1. Database - raw'!DK$7:DM$494&gt;0)*('1. Database - raw'!$AD$7:$AD$494=$A18)*(INDIRECT($Q18,TRUE)=$O18),'1. Database - raw'!DK$7:DM$494))&gt;0,COUNT(IF(('1. Database - raw'!DK$7:DM$494&gt;0)*('1. Database - raw'!$AD$7:$AD$494=$A18)*(INDIRECT($Q18,TRUE)=$O18),'1. Database - raw'!DK$7:DM$494)),""),"")</f>
        <v/>
      </c>
      <c r="EK18" s="14" t="str">
        <f t="shared" ca="1" si="40"/>
        <v/>
      </c>
      <c r="EL18" s="19" t="str">
        <f t="shared" ca="1" si="41"/>
        <v/>
      </c>
      <c r="EM18" s="19" t="str">
        <f t="shared" ca="1" si="42"/>
        <v/>
      </c>
      <c r="EN18" s="19" t="str">
        <f t="array" aca="1" ref="EN18" ca="1">IFERROR(AVERAGE(IF(('1. Database - raw'!DQ$7:DS$494&gt;0)*('1. Database - raw'!$AD$7:$AD$494=$A18)*(INDIRECT($Q18,TRUE)=$O18),'1. Database - raw'!DQ$7:DS$494)),"")</f>
        <v/>
      </c>
      <c r="EO18" s="33" t="str">
        <f t="array" aca="1" ref="EO18" ca="1">IFERROR(_xlfn.STDEV.S(IF(('1. Database - raw'!DQ$7:DS$494&gt;0)*('1. Database - raw'!$AD$7:$AD$494=$A18)*(INDIRECT($Q18,TRUE)=$O18),'1. Database - raw'!DQ$7:DS$494)),"")</f>
        <v/>
      </c>
      <c r="EP18" s="20" t="str">
        <f t="array" aca="1" ref="EP18" ca="1">IFERROR(IF(COUNT(IF(('1. Database - raw'!DQ$7:DS$494&gt;0)*('1. Database - raw'!$AD$7:$AD$494=$A18)*(INDIRECT($Q18,TRUE)=$O18),'1. Database - raw'!DQ$7:DS$494))&gt;0,COUNT(IF(('1. Database - raw'!DQ$7:DS$494&gt;0)*('1. Database - raw'!$AD$7:$AD$494=$A18)*(INDIRECT($Q18,TRUE)=$O18),'1. Database - raw'!DQ$7:DS$494)),""),"")</f>
        <v/>
      </c>
      <c r="EQ18" s="14" t="str">
        <f t="shared" ca="1" si="43"/>
        <v/>
      </c>
      <c r="ER18" s="19" t="str">
        <f t="shared" ca="1" si="44"/>
        <v/>
      </c>
      <c r="ES18" s="19" t="str">
        <f t="shared" ca="1" si="45"/>
        <v/>
      </c>
      <c r="ET18" s="19" t="str">
        <f t="array" aca="1" ref="ET18" ca="1">IFERROR(AVERAGE(IF(('1. Database - raw'!DW$7:DY$494&gt;0)*('1. Database - raw'!$AD$7:$AD$494=$A18)*(INDIRECT($Q18,TRUE)=$O18),'1. Database - raw'!DW$7:DY$494)),"")</f>
        <v/>
      </c>
      <c r="EU18" s="33" t="str">
        <f t="array" aca="1" ref="EU18" ca="1">IFERROR(_xlfn.STDEV.S(IF(('1. Database - raw'!DW$7:DY$494&gt;0)*('1. Database - raw'!$AD$7:$AD$494=$A18)*(INDIRECT($Q18,TRUE)=$O18),'1. Database - raw'!DW$7:DY$494)),"")</f>
        <v/>
      </c>
      <c r="EV18" s="20" t="str">
        <f t="array" aca="1" ref="EV18" ca="1">IFERROR(IF(COUNT(IF(('1. Database - raw'!DW$7:DY$494&gt;0)*('1. Database - raw'!$AD$7:$AD$494=$A18)*(INDIRECT($Q18,TRUE)=$O18),'1. Database - raw'!DW$7:DY$494))&gt;0,COUNT(IF(('1. Database - raw'!DW$7:DY$494&gt;0)*('1. Database - raw'!$AD$7:$AD$494=$A18)*(INDIRECT($Q18,TRUE)=$O18),'1. Database - raw'!DW$7:DY$494)),""),"")</f>
        <v/>
      </c>
      <c r="EW18" s="14" t="str">
        <f t="shared" ca="1" si="46"/>
        <v/>
      </c>
      <c r="EX18" s="19" t="str">
        <f t="shared" ca="1" si="47"/>
        <v/>
      </c>
      <c r="EY18" s="19" t="str">
        <f t="shared" ca="1" si="48"/>
        <v/>
      </c>
      <c r="EZ18" s="19" t="str">
        <f t="array" aca="1" ref="EZ18" ca="1">IFERROR(AVERAGE(IF(('1. Database - raw'!EC$7:EE$494&gt;0)*('1. Database - raw'!$AD$7:$AD$494=$A18)*(INDIRECT($Q18,TRUE)=$O18),'1. Database - raw'!EC$7:EE$494)),"")</f>
        <v/>
      </c>
      <c r="FA18" s="33" t="str">
        <f t="array" aca="1" ref="FA18" ca="1">IFERROR(_xlfn.STDEV.S(IF(('1. Database - raw'!EC$7:EE$494&gt;0)*('1. Database - raw'!$AD$7:$AD$494=$A18)*(INDIRECT($Q18,TRUE)=$O18),'1. Database - raw'!EC$7:EE$494)),"")</f>
        <v/>
      </c>
      <c r="FB18" s="20" t="str">
        <f t="array" aca="1" ref="FB18" ca="1">IFERROR(IF(COUNT(IF(('1. Database - raw'!EC$7:EE$494&gt;0)*('1. Database - raw'!$AD$7:$AD$494=$A18)*(INDIRECT($Q18,TRUE)=$O18),'1. Database - raw'!EC$7:EE$494))&gt;0,COUNT(IF(('1. Database - raw'!EC$7:EE$494&gt;0)*('1. Database - raw'!$AD$7:$AD$494=$A18)*(INDIRECT($Q18,TRUE)=$O18),'1. Database - raw'!EC$7:EE$494)),""),"")</f>
        <v/>
      </c>
      <c r="FC18" s="14" t="str">
        <f t="shared" ca="1" si="49"/>
        <v/>
      </c>
      <c r="FD18" s="19" t="str">
        <f t="shared" ca="1" si="50"/>
        <v/>
      </c>
      <c r="FE18" s="19" t="str">
        <f t="shared" ca="1" si="51"/>
        <v/>
      </c>
      <c r="FF18" s="19" t="str">
        <f t="array" aca="1" ref="FF18" ca="1">IFERROR(AVERAGE(IF(('1. Database - raw'!EI$7:EK$494&gt;0)*('1. Database - raw'!$AD$7:$AD$494=$A18)*(INDIRECT($Q18,TRUE)=$O18),'1. Database - raw'!EI$7:EK$494)),"")</f>
        <v/>
      </c>
      <c r="FG18" s="33" t="str">
        <f t="array" aca="1" ref="FG18" ca="1">IFERROR(_xlfn.STDEV.S(IF(('1. Database - raw'!EI$7:EK$494&gt;0)*('1. Database - raw'!$AD$7:$AD$494=$A18)*(INDIRECT($Q18,TRUE)=$O18),'1. Database - raw'!EI$7:EK$494)),"")</f>
        <v/>
      </c>
      <c r="FH18" s="20" t="str">
        <f t="array" aca="1" ref="FH18" ca="1">IFERROR(IF(COUNT(IF(('1. Database - raw'!EI$7:EK$494&gt;0)*('1. Database - raw'!$AD$7:$AD$494=$A18)*(INDIRECT($Q18,TRUE)=$O18),'1. Database - raw'!EI$7:EK$494))&gt;0,COUNT(IF(('1. Database - raw'!EI$7:EK$494&gt;0)*('1. Database - raw'!$AD$7:$AD$494=$A18)*(INDIRECT($Q18,TRUE)=$O18),'1. Database - raw'!EI$7:EK$494)),""),"")</f>
        <v/>
      </c>
      <c r="FI18" s="14" t="str">
        <f t="shared" ca="1" si="52"/>
        <v/>
      </c>
      <c r="FJ18" s="19" t="str">
        <f t="shared" ca="1" si="53"/>
        <v/>
      </c>
      <c r="FK18" s="19" t="str">
        <f t="shared" ca="1" si="54"/>
        <v/>
      </c>
      <c r="FL18" s="19" t="str">
        <f t="array" aca="1" ref="FL18" ca="1">IFERROR(AVERAGE(IF(('1. Database - raw'!EO$7:EQ$494&gt;0)*('1. Database - raw'!$AD$7:$AD$494=$A18)*(INDIRECT($Q18,TRUE)=$O18),'1. Database - raw'!EO$7:EQ$494)),"")</f>
        <v/>
      </c>
      <c r="FM18" s="33" t="str">
        <f t="array" aca="1" ref="FM18" ca="1">IFERROR(_xlfn.STDEV.S(IF(('1. Database - raw'!EO$7:EQ$494&gt;0)*('1. Database - raw'!$AD$7:$AD$494=$A18)*(INDIRECT($Q18,TRUE)=$O18),'1. Database - raw'!EO$7:EQ$494)),"")</f>
        <v/>
      </c>
      <c r="FN18" s="20" t="str">
        <f t="array" aca="1" ref="FN18" ca="1">IFERROR(IF(COUNT(IF(('1. Database - raw'!EO$7:EQ$494&gt;0)*('1. Database - raw'!$AD$7:$AD$494=$A18)*(INDIRECT($Q18,TRUE)=$O18),'1. Database - raw'!EO$7:EQ$494))&gt;0,COUNT(IF(('1. Database - raw'!EO$7:EQ$494&gt;0)*('1. Database - raw'!$AD$7:$AD$494=$A18)*(INDIRECT($Q18,TRUE)=$O18),'1. Database - raw'!EO$7:EQ$494)),""),"")</f>
        <v/>
      </c>
      <c r="FO18" s="14" t="str">
        <f t="shared" ca="1" si="55"/>
        <v/>
      </c>
      <c r="FP18" s="19" t="str">
        <f t="shared" ca="1" si="56"/>
        <v/>
      </c>
      <c r="FQ18" s="19" t="str">
        <f t="shared" ca="1" si="57"/>
        <v/>
      </c>
      <c r="FR18" s="19" t="str">
        <f t="array" aca="1" ref="FR18" ca="1">IFERROR(AVERAGE(IF(('1. Database - raw'!EU$7:EW$494&gt;0)*('1. Database - raw'!$AD$7:$AD$494=$A18)*(INDIRECT($Q18,TRUE)=$O18),'1. Database - raw'!EU$7:EW$494)),"")</f>
        <v/>
      </c>
      <c r="FS18" s="33" t="str">
        <f t="array" aca="1" ref="FS18" ca="1">IFERROR(_xlfn.STDEV.S(IF(('1. Database - raw'!EU$7:EW$494&gt;0)*('1. Database - raw'!$AD$7:$AD$494=$A18)*(INDIRECT($Q18,TRUE)=$O18),'1. Database - raw'!EU$7:EW$494)),"")</f>
        <v/>
      </c>
      <c r="FT18" s="20" t="str">
        <f t="array" aca="1" ref="FT18" ca="1">IFERROR(IF(COUNT(IF(('1. Database - raw'!EU$7:EW$494&gt;0)*('1. Database - raw'!$AD$7:$AD$494=$A18)*(INDIRECT($Q18,TRUE)=$O18),'1. Database - raw'!EU$7:EW$494))&gt;0,COUNT(IF(('1. Database - raw'!EU$7:EW$494&gt;0)*('1. Database - raw'!$AD$7:$AD$494=$A18)*(INDIRECT($Q18,TRUE)=$O18),'1. Database - raw'!EU$7:EW$494)),""),"")</f>
        <v/>
      </c>
      <c r="FU18" s="14" t="str">
        <f t="shared" ca="1" si="58"/>
        <v/>
      </c>
      <c r="FV18" s="19" t="str">
        <f t="shared" ca="1" si="59"/>
        <v/>
      </c>
      <c r="FW18" s="19" t="str">
        <f t="shared" ca="1" si="60"/>
        <v/>
      </c>
      <c r="FX18" s="19" t="str">
        <f t="array" aca="1" ref="FX18" ca="1">IFERROR(AVERAGE(IF(('1. Database - raw'!FA$7:FC$494&gt;0)*('1. Database - raw'!$AD$7:$AD$494=$A18)*(INDIRECT($Q18,TRUE)=$O18),'1. Database - raw'!FA$7:FC$494)),"")</f>
        <v/>
      </c>
      <c r="FY18" s="33" t="str">
        <f t="array" aca="1" ref="FY18" ca="1">IFERROR(_xlfn.STDEV.S(IF(('1. Database - raw'!FA$7:FC$494&gt;0)*('1. Database - raw'!$AD$7:$AD$494=$A18)*(INDIRECT($Q18,TRUE)=$O18),'1. Database - raw'!FA$7:FC$494)),"")</f>
        <v/>
      </c>
      <c r="FZ18" s="20" t="str">
        <f t="array" aca="1" ref="FZ18" ca="1">IFERROR(IF(COUNT(IF(('1. Database - raw'!FA$7:FC$494&gt;0)*('1. Database - raw'!$AD$7:$AD$494=$A18)*(INDIRECT($Q18,TRUE)=$O18),'1. Database - raw'!FA$7:FC$494))&gt;0,COUNT(IF(('1. Database - raw'!FA$7:FC$494&gt;0)*('1. Database - raw'!$AD$7:$AD$494=$A18)*(INDIRECT($Q18,TRUE)=$O18),'1. Database - raw'!FA$7:FC$494)),""),"")</f>
        <v/>
      </c>
      <c r="GA18" s="14" t="str">
        <f t="shared" ca="1" si="61"/>
        <v/>
      </c>
      <c r="GB18" s="19" t="str">
        <f t="shared" ca="1" si="62"/>
        <v/>
      </c>
      <c r="GC18" s="19" t="str">
        <f t="shared" ca="1" si="63"/>
        <v/>
      </c>
      <c r="GD18" s="19" t="str">
        <f t="array" aca="1" ref="GD18" ca="1">IFERROR(AVERAGE(IF(('1. Database - raw'!FG$7:FI$494&gt;0)*('1. Database - raw'!$AD$7:$AD$494=$A18)*(INDIRECT($Q18,TRUE)=$O18),'1. Database - raw'!FG$7:FI$494)),"")</f>
        <v/>
      </c>
      <c r="GE18" s="33" t="str">
        <f t="array" aca="1" ref="GE18" ca="1">IFERROR(_xlfn.STDEV.S(IF(('1. Database - raw'!FG$7:FI$494&gt;0)*('1. Database - raw'!$AD$7:$AD$494=$A18)*(INDIRECT($Q18,TRUE)=$O18),'1. Database - raw'!FG$7:FI$494)),"")</f>
        <v/>
      </c>
      <c r="GF18" s="20" t="str">
        <f t="array" aca="1" ref="GF18" ca="1">IFERROR(IF(COUNT(IF(('1. Database - raw'!FG$7:FI$494&gt;0)*('1. Database - raw'!$AD$7:$AD$494=$A18)*(INDIRECT($Q18,TRUE)=$O18),'1. Database - raw'!FG$7:FI$494))&gt;0,COUNT(IF(('1. Database - raw'!FG$7:FI$494&gt;0)*('1. Database - raw'!$AD$7:$AD$494=$A18)*(INDIRECT($Q18,TRUE)=$O18),'1. Database - raw'!FG$7:FI$494)),""),"")</f>
        <v/>
      </c>
      <c r="GG18" s="14" t="str">
        <f t="shared" ca="1" si="64"/>
        <v/>
      </c>
      <c r="GH18" s="19" t="str">
        <f t="shared" ca="1" si="65"/>
        <v/>
      </c>
      <c r="GI18" s="19" t="str">
        <f t="shared" ca="1" si="66"/>
        <v/>
      </c>
      <c r="GJ18" s="19" t="str">
        <f t="array" aca="1" ref="GJ18" ca="1">IFERROR(AVERAGE(IF(('1. Database - raw'!FM$7:FO$494&gt;0)*('1. Database - raw'!$AD$7:$AD$494=$A18)*(INDIRECT($Q18,TRUE)=$O18),'1. Database - raw'!FM$7:FO$494)),"")</f>
        <v/>
      </c>
      <c r="GK18" s="33" t="str">
        <f t="array" aca="1" ref="GK18" ca="1">IFERROR(_xlfn.STDEV.S(IF(('1. Database - raw'!FM$7:FO$494&gt;0)*('1. Database - raw'!$AD$7:$AD$494=$A18)*(INDIRECT($Q18,TRUE)=$O18),'1. Database - raw'!FM$7:FO$494)),"")</f>
        <v/>
      </c>
      <c r="GL18" s="20" t="str">
        <f t="array" aca="1" ref="GL18" ca="1">IFERROR(IF(COUNT(IF(('1. Database - raw'!FM$7:FO$494&gt;0)*('1. Database - raw'!$AD$7:$AD$494=$A18)*(INDIRECT($Q18,TRUE)=$O18),'1. Database - raw'!FM$7:FO$494))&gt;0,COUNT(IF(('1. Database - raw'!FM$7:FO$494&gt;0)*('1. Database - raw'!$AD$7:$AD$494=$A18)*(INDIRECT($Q18,TRUE)=$O18),'1. Database - raw'!FM$7:FO$494)),""),"")</f>
        <v/>
      </c>
      <c r="GM18" s="14" t="str">
        <f t="shared" ca="1" si="67"/>
        <v/>
      </c>
      <c r="GN18" s="19" t="str">
        <f t="shared" ca="1" si="68"/>
        <v/>
      </c>
      <c r="GO18" s="19" t="str">
        <f t="shared" ca="1" si="69"/>
        <v/>
      </c>
      <c r="GP18" s="19" t="str">
        <f t="array" aca="1" ref="GP18" ca="1">IFERROR(AVERAGE(IF(('1. Database - raw'!FS$7:FU$494&gt;0)*('1. Database - raw'!$AD$7:$AD$494=$A18)*(INDIRECT($Q18,TRUE)=$O18),'1. Database - raw'!FS$7:FU$494)),"")</f>
        <v/>
      </c>
      <c r="GQ18" s="33" t="str">
        <f t="array" aca="1" ref="GQ18" ca="1">IFERROR(_xlfn.STDEV.S(IF(('1. Database - raw'!FS$7:FU$494&gt;0)*('1. Database - raw'!$AD$7:$AD$494=$A18)*(INDIRECT($Q18,TRUE)=$O18),'1. Database - raw'!FS$7:FU$494)),"")</f>
        <v/>
      </c>
      <c r="GR18" s="20" t="str">
        <f t="array" aca="1" ref="GR18" ca="1">IFERROR(IF(COUNT(IF(('1. Database - raw'!FS$7:FU$494&gt;0)*('1. Database - raw'!$AD$7:$AD$494=$A18)*(INDIRECT($Q18,TRUE)=$O18),'1. Database - raw'!FS$7:FU$494))&gt;0,COUNT(IF(('1. Database - raw'!FS$7:FU$494&gt;0)*('1. Database - raw'!$AD$7:$AD$494=$A18)*(INDIRECT($Q18,TRUE)=$O18),'1. Database - raw'!FS$7:FU$494)),""),"")</f>
        <v/>
      </c>
      <c r="GS18" s="14" t="str">
        <f t="shared" ca="1" si="70"/>
        <v/>
      </c>
      <c r="GT18" s="19" t="str">
        <f t="shared" ca="1" si="71"/>
        <v/>
      </c>
      <c r="GU18" s="19" t="str">
        <f t="shared" ca="1" si="72"/>
        <v/>
      </c>
      <c r="GV18" s="19" t="str">
        <f t="array" aca="1" ref="GV18" ca="1">IFERROR(AVERAGE(IF(('1. Database - raw'!FY$7:GA$494&gt;0)*('1. Database - raw'!$AD$7:$AD$494=$A18)*(INDIRECT($Q18,TRUE)=$O18),'1. Database - raw'!FY$7:GA$494)),"")</f>
        <v/>
      </c>
      <c r="GW18" s="33" t="str">
        <f t="array" aca="1" ref="GW18" ca="1">IFERROR(_xlfn.STDEV.S(IF(('1. Database - raw'!FY$7:GA$494&gt;0)*('1. Database - raw'!$AD$7:$AD$494=$A18)*(INDIRECT($Q18,TRUE)=$O18),'1. Database - raw'!FY$7:GA$494)),"")</f>
        <v/>
      </c>
      <c r="GX18" s="20" t="str">
        <f t="array" aca="1" ref="GX18" ca="1">IFERROR(IF(COUNT(IF(('1. Database - raw'!FY$7:GA$494&gt;0)*('1. Database - raw'!$AD$7:$AD$494=$A18)*(INDIRECT($Q18,TRUE)=$O18),'1. Database - raw'!FY$7:GA$494))&gt;0,COUNT(IF(('1. Database - raw'!FY$7:GA$494&gt;0)*('1. Database - raw'!$AD$7:$AD$494=$A18)*(INDIRECT($Q18,TRUE)=$O18),'1. Database - raw'!FY$7:GA$494)),""),"")</f>
        <v/>
      </c>
      <c r="GY18" s="14" t="str">
        <f t="shared" ca="1" si="73"/>
        <v/>
      </c>
      <c r="GZ18" s="19" t="str">
        <f t="shared" ca="1" si="74"/>
        <v/>
      </c>
      <c r="HA18" s="19" t="str">
        <f t="shared" ca="1" si="75"/>
        <v/>
      </c>
      <c r="HB18" s="19" t="str">
        <f t="array" aca="1" ref="HB18" ca="1">IFERROR(AVERAGE(IF(('1. Database - raw'!GE$7:GG$494&gt;0)*('1. Database - raw'!$AD$7:$AD$494=$A18)*(INDIRECT($Q18,TRUE)=$O18),'1. Database - raw'!GE$7:GG$494)),"")</f>
        <v/>
      </c>
      <c r="HC18" s="33" t="str">
        <f t="array" aca="1" ref="HC18" ca="1">IFERROR(_xlfn.STDEV.S(IF(('1. Database - raw'!GE$7:GG$494&gt;0)*('1. Database - raw'!$AD$7:$AD$494=$A18)*(INDIRECT($Q18,TRUE)=$O18),'1. Database - raw'!GE$7:GG$494)),"")</f>
        <v/>
      </c>
      <c r="HD18" s="20" t="str">
        <f t="array" aca="1" ref="HD18" ca="1">IFERROR(IF(COUNT(IF(('1. Database - raw'!GE$7:GG$494&gt;0)*('1. Database - raw'!$AD$7:$AD$494=$A18)*(INDIRECT($Q18,TRUE)=$O18),'1. Database - raw'!GE$7:GG$494))&gt;0,COUNT(IF(('1. Database - raw'!GE$7:GG$494&gt;0)*('1. Database - raw'!$AD$7:$AD$494=$A18)*(INDIRECT($Q18,TRUE)=$O18),'1. Database - raw'!GE$7:GG$494)),""),"")</f>
        <v/>
      </c>
      <c r="HE18" s="14" t="str">
        <f t="shared" ca="1" si="76"/>
        <v/>
      </c>
      <c r="HF18" s="19" t="str">
        <f t="shared" ca="1" si="77"/>
        <v/>
      </c>
      <c r="HG18" s="19" t="str">
        <f t="shared" ca="1" si="78"/>
        <v/>
      </c>
      <c r="HH18" s="19" t="str">
        <f t="array" aca="1" ref="HH18" ca="1">IFERROR(AVERAGE(IF(('1. Database - raw'!GK$7:GM$494&gt;0)*('1. Database - raw'!$AD$7:$AD$494=$A18)*(INDIRECT($Q18,TRUE)=$O18),'1. Database - raw'!GK$7:GM$494)),"")</f>
        <v/>
      </c>
      <c r="HI18" s="33" t="str">
        <f t="array" aca="1" ref="HI18" ca="1">IFERROR(_xlfn.STDEV.S(IF(('1. Database - raw'!GK$7:GM$494&gt;0)*('1. Database - raw'!$AD$7:$AD$494=$A18)*(INDIRECT($Q18,TRUE)=$O18),'1. Database - raw'!GK$7:GM$494)),"")</f>
        <v/>
      </c>
      <c r="HJ18" s="20" t="str">
        <f t="array" aca="1" ref="HJ18" ca="1">IFERROR(IF(COUNT(IF(('1. Database - raw'!GK$7:GM$494&gt;0)*('1. Database - raw'!$AD$7:$AD$494=$A18)*(INDIRECT($Q18,TRUE)=$O18),'1. Database - raw'!GK$7:GM$494))&gt;0,COUNT(IF(('1. Database - raw'!GK$7:GM$494&gt;0)*('1. Database - raw'!$AD$7:$AD$494=$A18)*(INDIRECT($Q18,TRUE)=$O18),'1. Database - raw'!GK$7:GM$494)),""),"")</f>
        <v/>
      </c>
      <c r="HK18" s="14" t="str">
        <f t="shared" ca="1" si="79"/>
        <v/>
      </c>
      <c r="HL18" s="19" t="str">
        <f t="shared" ca="1" si="80"/>
        <v/>
      </c>
      <c r="HM18" s="19" t="str">
        <f t="shared" ca="1" si="81"/>
        <v/>
      </c>
      <c r="HN18" s="19" t="str">
        <f t="array" aca="1" ref="HN18" ca="1">IFERROR(AVERAGE(IF(('1. Database - raw'!GQ$7:GS$494&gt;0)*('1. Database - raw'!$AD$7:$AD$494=$A18)*(INDIRECT($Q18,TRUE)=$O18),'1. Database - raw'!GQ$7:GS$494)),"")</f>
        <v/>
      </c>
      <c r="HO18" s="33" t="str">
        <f t="array" aca="1" ref="HO18" ca="1">IFERROR(_xlfn.STDEV.S(IF(('1. Database - raw'!GQ$7:GS$494&gt;0)*('1. Database - raw'!$AD$7:$AD$494=$A18)*(INDIRECT($Q18,TRUE)=$O18),'1. Database - raw'!GQ$7:GS$494)),"")</f>
        <v/>
      </c>
      <c r="HP18" s="20" t="str">
        <f t="array" aca="1" ref="HP18" ca="1">IFERROR(IF(COUNT(IF(('1. Database - raw'!GQ$7:GS$494&gt;0)*('1. Database - raw'!$AD$7:$AD$494=$A18)*(INDIRECT($Q18,TRUE)=$O18),'1. Database - raw'!GQ$7:GS$494))&gt;0,COUNT(IF(('1. Database - raw'!GQ$7:GS$494&gt;0)*('1. Database - raw'!$AD$7:$AD$494=$A18)*(INDIRECT($Q18,TRUE)=$O18),'1. Database - raw'!GQ$7:GS$494)),""),"")</f>
        <v/>
      </c>
      <c r="HQ18" s="14" t="str">
        <f t="shared" ca="1" si="82"/>
        <v/>
      </c>
      <c r="HR18" s="19" t="str">
        <f t="shared" ca="1" si="83"/>
        <v/>
      </c>
      <c r="HS18" s="19" t="str">
        <f t="shared" ca="1" si="84"/>
        <v/>
      </c>
      <c r="HT18" s="19" t="str">
        <f t="array" aca="1" ref="HT18" ca="1">IFERROR(AVERAGE(IF(('1. Database - raw'!GW$7:GY$494&gt;0)*('1. Database - raw'!$AD$7:$AD$494=$A18)*(INDIRECT($Q18,TRUE)=$O18),'1. Database - raw'!GW$7:GY$494)),"")</f>
        <v/>
      </c>
      <c r="HU18" s="33" t="str">
        <f t="array" aca="1" ref="HU18" ca="1">IFERROR(_xlfn.STDEV.S(IF(('1. Database - raw'!GW$7:GY$494&gt;0)*('1. Database - raw'!$AD$7:$AD$494=$A18)*(INDIRECT($Q18,TRUE)=$O18),'1. Database - raw'!GW$7:GY$494)),"")</f>
        <v/>
      </c>
      <c r="HV18" s="20" t="str">
        <f t="array" aca="1" ref="HV18" ca="1">IFERROR(IF(COUNT(IF(('1. Database - raw'!GW$7:GY$494&gt;0)*('1. Database - raw'!$AD$7:$AD$494=$A18)*(INDIRECT($Q18,TRUE)=$O18),'1. Database - raw'!GW$7:GY$494))&gt;0,COUNT(IF(('1. Database - raw'!GW$7:GY$494&gt;0)*('1. Database - raw'!$AD$7:$AD$494=$A18)*(INDIRECT($Q18,TRUE)=$O18),'1. Database - raw'!GW$7:GY$494)),""),"")</f>
        <v/>
      </c>
      <c r="HW18" s="14" t="str">
        <f t="shared" ca="1" si="85"/>
        <v/>
      </c>
      <c r="HX18" s="19" t="str">
        <f t="shared" ca="1" si="86"/>
        <v/>
      </c>
      <c r="HY18" s="19" t="str">
        <f t="shared" ca="1" si="87"/>
        <v/>
      </c>
      <c r="HZ18" s="19" t="str">
        <f t="array" aca="1" ref="HZ18" ca="1">IFERROR(AVERAGE(IF(('1. Database - raw'!HC$7:HE$494&gt;0)*('1. Database - raw'!$AD$7:$AD$494=$A18)*(INDIRECT($Q18,TRUE)=$O18),'1. Database - raw'!HC$7:HE$494)),"")</f>
        <v/>
      </c>
      <c r="IA18" s="33" t="str">
        <f t="array" aca="1" ref="IA18" ca="1">IFERROR(_xlfn.STDEV.S(IF(('1. Database - raw'!HC$7:HE$494&gt;0)*('1. Database - raw'!$AD$7:$AD$494=$A18)*(INDIRECT($Q18,TRUE)=$O18),'1. Database - raw'!HC$7:HE$494)),"")</f>
        <v/>
      </c>
      <c r="IB18" s="20" t="str">
        <f t="array" aca="1" ref="IB18" ca="1">IFERROR(IF(COUNT(IF(('1. Database - raw'!HC$7:HE$494&gt;0)*('1. Database - raw'!$AD$7:$AD$494=$A18)*(INDIRECT($Q18,TRUE)=$O18),'1. Database - raw'!HC$7:HE$494))&gt;0,COUNT(IF(('1. Database - raw'!HC$7:HE$494&gt;0)*('1. Database - raw'!$AD$7:$AD$494=$A18)*(INDIRECT($Q18,TRUE)=$O18),'1. Database - raw'!HC$7:HE$494)),""),"")</f>
        <v/>
      </c>
      <c r="IC18" s="14" t="str">
        <f t="shared" ca="1" si="88"/>
        <v/>
      </c>
      <c r="ID18" s="19" t="str">
        <f t="shared" ca="1" si="89"/>
        <v/>
      </c>
      <c r="IE18" s="19" t="str">
        <f t="shared" ca="1" si="90"/>
        <v/>
      </c>
      <c r="IF18" s="19" t="str">
        <f t="array" aca="1" ref="IF18" ca="1">IFERROR(AVERAGE(IF(('1. Database - raw'!HI$7:HK$494&gt;0)*('1. Database - raw'!$AD$7:$AD$494=$A18)*(INDIRECT($Q18,TRUE)=$O18),'1. Database - raw'!HI$7:HK$494)),"")</f>
        <v/>
      </c>
      <c r="IG18" s="33" t="str">
        <f t="array" aca="1" ref="IG18" ca="1">IFERROR(_xlfn.STDEV.S(IF(('1. Database - raw'!HI$7:HK$494&gt;0)*('1. Database - raw'!$AD$7:$AD$494=$A18)*(INDIRECT($Q18,TRUE)=$O18),'1. Database - raw'!HI$7:HK$494)),"")</f>
        <v/>
      </c>
      <c r="IH18" s="20" t="str">
        <f t="array" aca="1" ref="IH18" ca="1">IFERROR(IF(COUNT(IF(('1. Database - raw'!HI$7:HK$494&gt;0)*('1. Database - raw'!$AD$7:$AD$494=$A18)*(INDIRECT($Q18,TRUE)=$O18),'1. Database - raw'!HI$7:HK$494))&gt;0,COUNT(IF(('1. Database - raw'!HI$7:HK$494&gt;0)*('1. Database - raw'!$AD$7:$AD$494=$A18)*(INDIRECT($Q18,TRUE)=$O18),'1. Database - raw'!HI$7:HK$494)),""),"")</f>
        <v/>
      </c>
      <c r="II18" s="14" t="str">
        <f t="shared" ca="1" si="91"/>
        <v/>
      </c>
      <c r="IJ18" s="19" t="str">
        <f t="shared" ca="1" si="92"/>
        <v/>
      </c>
      <c r="IK18" s="19" t="str">
        <f t="shared" ca="1" si="93"/>
        <v/>
      </c>
      <c r="IL18" s="19" t="str">
        <f t="array" aca="1" ref="IL18" ca="1">IFERROR(AVERAGE(IF(('1. Database - raw'!HO$7:HQ$494&gt;0)*('1. Database - raw'!$AD$7:$AD$494=$A18)*(INDIRECT($Q18,TRUE)=$O18),'1. Database - raw'!HO$7:HQ$494)),"")</f>
        <v/>
      </c>
      <c r="IM18" s="33" t="str">
        <f t="array" aca="1" ref="IM18" ca="1">IFERROR(_xlfn.STDEV.S(IF(('1. Database - raw'!HO$7:HQ$494&gt;0)*('1. Database - raw'!$AD$7:$AD$494=$A18)*(INDIRECT($Q18,TRUE)=$O18),'1. Database - raw'!HO$7:HQ$494)),"")</f>
        <v/>
      </c>
      <c r="IN18" s="20" t="str">
        <f t="array" aca="1" ref="IN18" ca="1">IFERROR(IF(COUNT(IF(('1. Database - raw'!HO$7:HQ$494&gt;0)*('1. Database - raw'!$AD$7:$AD$494=$A18)*(INDIRECT($Q18,TRUE)=$O18),'1. Database - raw'!HO$7:HQ$494))&gt;0,COUNT(IF(('1. Database - raw'!HO$7:HQ$494&gt;0)*('1. Database - raw'!$AD$7:$AD$494=$A18)*(INDIRECT($Q18,TRUE)=$O18),'1. Database - raw'!HO$7:HQ$494)),""),"")</f>
        <v/>
      </c>
      <c r="IO18" s="14" t="str">
        <f t="shared" ca="1" si="94"/>
        <v/>
      </c>
      <c r="IP18" s="19" t="str">
        <f t="shared" ca="1" si="95"/>
        <v/>
      </c>
      <c r="IQ18" s="19" t="str">
        <f t="shared" ca="1" si="96"/>
        <v/>
      </c>
      <c r="IR18" s="19" t="str">
        <f t="array" aca="1" ref="IR18" ca="1">IFERROR(AVERAGE(IF(('1. Database - raw'!HU$7:HW$494&gt;0)*('1. Database - raw'!$AD$7:$AD$494=$A18)*(INDIRECT($Q18,TRUE)=$O18),'1. Database - raw'!HU$7:HW$494)),"")</f>
        <v/>
      </c>
      <c r="IS18" s="33" t="str">
        <f t="array" aca="1" ref="IS18" ca="1">IFERROR(_xlfn.STDEV.S(IF(('1. Database - raw'!HU$7:HW$494&gt;0)*('1. Database - raw'!$AD$7:$AD$494=$A18)*(INDIRECT($Q18,TRUE)=$O18),'1. Database - raw'!HU$7:HW$494)),"")</f>
        <v/>
      </c>
      <c r="IT18" s="20" t="str">
        <f t="array" aca="1" ref="IT18" ca="1">IFERROR(IF(COUNT(IF(('1. Database - raw'!HU$7:HW$494&gt;0)*('1. Database - raw'!$AD$7:$AD$494=$A18)*(INDIRECT($Q18,TRUE)=$O18),'1. Database - raw'!HU$7:HW$494))&gt;0,COUNT(IF(('1. Database - raw'!HU$7:HW$494&gt;0)*('1. Database - raw'!$AD$7:$AD$494=$A18)*(INDIRECT($Q18,TRUE)=$O18),'1. Database - raw'!HU$7:HW$494)),""),"")</f>
        <v/>
      </c>
      <c r="IU18" s="14" t="str">
        <f t="shared" ca="1" si="97"/>
        <v/>
      </c>
      <c r="IV18" s="19" t="str">
        <f t="shared" ca="1" si="98"/>
        <v/>
      </c>
      <c r="IW18" s="19" t="str">
        <f t="shared" ca="1" si="99"/>
        <v/>
      </c>
      <c r="IX18" s="19" t="str">
        <f t="array" aca="1" ref="IX18" ca="1">IFERROR(AVERAGE(IF(('1. Database - raw'!IA$7:IC$494&gt;0)*('1. Database - raw'!$AD$7:$AD$494=$A18)*(INDIRECT($Q18,TRUE)=$O18),'1. Database - raw'!IA$7:IC$494)),"")</f>
        <v/>
      </c>
      <c r="IY18" s="33" t="str">
        <f t="array" aca="1" ref="IY18" ca="1">IFERROR(_xlfn.STDEV.S(IF(('1. Database - raw'!IA$7:IC$494&gt;0)*('1. Database - raw'!$AD$7:$AD$494=$A18)*(INDIRECT($Q18,TRUE)=$O18),'1. Database - raw'!IA$7:IC$494)),"")</f>
        <v/>
      </c>
      <c r="IZ18" s="20" t="str">
        <f t="array" aca="1" ref="IZ18" ca="1">IFERROR(IF(COUNT(IF(('1. Database - raw'!IA$7:IC$494&gt;0)*('1. Database - raw'!$AD$7:$AD$494=$A18)*(INDIRECT($Q18,TRUE)=$O18),'1. Database - raw'!IA$7:IC$494))&gt;0,COUNT(IF(('1. Database - raw'!IA$7:IC$494&gt;0)*('1. Database - raw'!$AD$7:$AD$494=$A18)*(INDIRECT($Q18,TRUE)=$O18),'1. Database - raw'!IA$7:IC$494)),""),"")</f>
        <v/>
      </c>
      <c r="JA18" s="14" t="str">
        <f t="shared" ca="1" si="100"/>
        <v/>
      </c>
      <c r="JB18" s="19" t="str">
        <f t="shared" ca="1" si="101"/>
        <v/>
      </c>
      <c r="JC18" s="19" t="str">
        <f t="shared" ca="1" si="102"/>
        <v/>
      </c>
      <c r="JD18" s="19" t="str">
        <f t="array" aca="1" ref="JD18" ca="1">IFERROR(AVERAGE(IF(('1. Database - raw'!IG$7:II$494&gt;0)*('1. Database - raw'!$AD$7:$AD$494=$A18)*(INDIRECT($Q18,TRUE)=$O18),'1. Database - raw'!IG$7:II$494)),"")</f>
        <v/>
      </c>
      <c r="JE18" s="33" t="str">
        <f t="array" aca="1" ref="JE18" ca="1">IFERROR(_xlfn.STDEV.S(IF(('1. Database - raw'!IG$7:II$494&gt;0)*('1. Database - raw'!$AD$7:$AD$494=$A18)*(INDIRECT($Q18,TRUE)=$O18),'1. Database - raw'!IG$7:II$494)),"")</f>
        <v/>
      </c>
      <c r="JF18" s="20" t="str">
        <f t="array" aca="1" ref="JF18" ca="1">IFERROR(IF(COUNT(IF(('1. Database - raw'!IG$7:II$494&gt;0)*('1. Database - raw'!$AD$7:$AD$494=$A18)*(INDIRECT($Q18,TRUE)=$O18),'1. Database - raw'!IG$7:II$494))&gt;0,COUNT(IF(('1. Database - raw'!IG$7:II$494&gt;0)*('1. Database - raw'!$AD$7:$AD$494=$A18)*(INDIRECT($Q18,TRUE)=$O18),'1. Database - raw'!IG$7:II$494)),""),"")</f>
        <v/>
      </c>
      <c r="JG18" s="145" t="str">
        <f t="shared" ca="1" si="103"/>
        <v/>
      </c>
      <c r="JH18" s="146" t="str">
        <f t="shared" ca="1" si="104"/>
        <v/>
      </c>
      <c r="JI18" s="146" t="str">
        <f t="shared" ca="1" si="105"/>
        <v/>
      </c>
      <c r="JJ18" s="146" t="str">
        <f t="array" aca="1" ref="JJ18" ca="1">IFERROR(AVERAGE(IF(('1. Database - raw'!IM$7:IO$494&gt;0)*('1. Database - raw'!$AD$7:$AD$494=$A18)*(INDIRECT($Q18,TRUE)=$O18),'1. Database - raw'!IM$7:IO$494)),"")</f>
        <v/>
      </c>
      <c r="JK18" s="277" t="str">
        <f t="array" aca="1" ref="JK18" ca="1">IFERROR(_xlfn.STDEV.S(IF(('1. Database - raw'!IM$7:IO$494&gt;0)*('1. Database - raw'!$AD$7:$AD$494=$A18)*(INDIRECT($Q18,TRUE)=$O18),'1. Database - raw'!IM$7:IO$494)),"")</f>
        <v/>
      </c>
      <c r="JL18" s="20" t="str">
        <f t="array" aca="1" ref="JL18" ca="1">IFERROR(IF(COUNT(IF(('1. Database - raw'!IM$7:IO$494&gt;0)*('1. Database - raw'!$AD$7:$AD$494=$A18)*(INDIRECT($Q18,TRUE)=$O18),'1. Database - raw'!IM$7:IO$494))&gt;0,COUNT(IF(('1. Database - raw'!IM$7:IO$494&gt;0)*('1. Database - raw'!$AD$7:$AD$494=$A18)*(INDIRECT($Q18,TRUE)=$O18),'1. Database - raw'!IM$7:IO$494)),""),"")</f>
        <v/>
      </c>
      <c r="JM18" s="145" t="str">
        <f t="shared" ca="1" si="106"/>
        <v/>
      </c>
      <c r="JN18" s="146" t="str">
        <f t="shared" ca="1" si="107"/>
        <v/>
      </c>
      <c r="JO18" s="146" t="str">
        <f t="shared" ca="1" si="108"/>
        <v/>
      </c>
      <c r="JP18" s="146" t="str">
        <f t="array" aca="1" ref="JP18" ca="1">IFERROR(AVERAGE(IF(('1. Database - raw'!IS$7:IU$494&gt;0)*('1. Database - raw'!$AD$7:$AD$494=$A18)*(INDIRECT($Q18,TRUE)=$O18),'1. Database - raw'!IS$7:IU$494)),"")</f>
        <v/>
      </c>
      <c r="JQ18" s="277" t="str">
        <f t="array" aca="1" ref="JQ18" ca="1">IFERROR(_xlfn.STDEV.S(IF(('1. Database - raw'!IS$7:IU$494&gt;0)*('1. Database - raw'!$AD$7:$AD$494=$A18)*(INDIRECT($Q18,TRUE)=$O18),'1. Database - raw'!IS$7:IU$494)),"")</f>
        <v/>
      </c>
      <c r="JR18" s="20" t="str">
        <f t="array" aca="1" ref="JR18" ca="1">IFERROR(IF(COUNT(IF(('1. Database - raw'!IS$7:IU$494&gt;0)*('1. Database - raw'!$AD$7:$AD$494=$A18)*(INDIRECT($Q18,TRUE)=$O18),'1. Database - raw'!IS$7:IU$494))&gt;0,COUNT(IF(('1. Database - raw'!IS$7:IU$494&gt;0)*('1. Database - raw'!$AD$7:$AD$494=$A18)*(INDIRECT($Q18,TRUE)=$O18),'1. Database - raw'!IS$7:IU$494)),""),"")</f>
        <v/>
      </c>
      <c r="JS18" s="145" t="str">
        <f t="shared" ca="1" si="109"/>
        <v/>
      </c>
      <c r="JT18" s="146" t="str">
        <f t="shared" ca="1" si="110"/>
        <v/>
      </c>
      <c r="JU18" s="146" t="str">
        <f t="shared" ca="1" si="111"/>
        <v/>
      </c>
      <c r="JV18" s="146" t="str">
        <f t="array" aca="1" ref="JV18" ca="1">IFERROR(AVERAGE(IF(('1. Database - raw'!IY$7:JA$494&gt;0)*('1. Database - raw'!$AD$7:$AD$494=$A18)*(INDIRECT($Q18,TRUE)=$O18),'1. Database - raw'!IY$7:JA$494)),"")</f>
        <v/>
      </c>
      <c r="JW18" s="277" t="str">
        <f t="array" aca="1" ref="JW18" ca="1">IFERROR(_xlfn.STDEV.S(IF(('1. Database - raw'!IY$7:JA$494&gt;0)*('1. Database - raw'!$AD$7:$AD$494=$A18)*(INDIRECT($Q18,TRUE)=$O18),'1. Database - raw'!IY$7:JA$494)),"")</f>
        <v/>
      </c>
      <c r="JX18" s="20" t="str">
        <f t="array" aca="1" ref="JX18" ca="1">IFERROR(IF(COUNT(IF(('1. Database - raw'!IY$7:JA$494&gt;0)*('1. Database - raw'!$AD$7:$AD$494=$A18)*(INDIRECT($Q18,TRUE)=$O18),'1. Database - raw'!IY$7:JA$494))&gt;0,COUNT(IF(('1. Database - raw'!IY$7:JA$494&gt;0)*('1. Database - raw'!$AD$7:$AD$494=$A18)*(INDIRECT($Q18,TRUE)=$O18),'1. Database - raw'!IY$7:JA$494)),""),"")</f>
        <v/>
      </c>
      <c r="JY18" s="145" t="str">
        <f t="shared" ca="1" si="112"/>
        <v/>
      </c>
      <c r="JZ18" s="146" t="str">
        <f t="shared" ca="1" si="113"/>
        <v/>
      </c>
      <c r="KA18" s="146" t="str">
        <f t="shared" ca="1" si="114"/>
        <v/>
      </c>
      <c r="KB18" s="146" t="str">
        <f t="array" aca="1" ref="KB18" ca="1">IFERROR(AVERAGE(IF(('1. Database - raw'!JE$7:JG$494&gt;0)*('1. Database - raw'!$AD$7:$AD$494=$A18)*(INDIRECT($Q18,TRUE)=$O18),'1. Database - raw'!JE$7:JG$494)),"")</f>
        <v/>
      </c>
      <c r="KC18" s="277" t="str">
        <f t="array" aca="1" ref="KC18" ca="1">IFERROR(_xlfn.STDEV.S(IF(('1. Database - raw'!JE$7:JG$494&gt;0)*('1. Database - raw'!$AD$7:$AD$494=$A18)*(INDIRECT($Q18,TRUE)=$O18),'1. Database - raw'!JE$7:JG$494)),"")</f>
        <v/>
      </c>
      <c r="KD18" s="20" t="str">
        <f t="array" aca="1" ref="KD18" ca="1">IFERROR(IF(COUNT(IF(('1. Database - raw'!JE$7:JG$494&gt;0)*('1. Database - raw'!$AD$7:$AD$494=$A18)*(INDIRECT($Q18,TRUE)=$O18),'1. Database - raw'!JE$7:JG$494))&gt;0,COUNT(IF(('1. Database - raw'!JE$7:JG$494&gt;0)*('1. Database - raw'!$AD$7:$AD$494=$A18)*(INDIRECT($Q18,TRUE)=$O18),'1. Database - raw'!JE$7:JG$494)),""),"")</f>
        <v/>
      </c>
      <c r="KE18" s="145" t="str">
        <f t="shared" ca="1" si="115"/>
        <v/>
      </c>
      <c r="KF18" s="146" t="str">
        <f t="shared" ca="1" si="116"/>
        <v/>
      </c>
      <c r="KG18" s="146" t="str">
        <f t="shared" ca="1" si="117"/>
        <v/>
      </c>
      <c r="KH18" s="146" t="str">
        <f t="array" aca="1" ref="KH18" ca="1">IFERROR(AVERAGE(IF(('1. Database - raw'!JK$7:JM$494&gt;0)*('1. Database - raw'!$AD$7:$AD$494=$A18)*(INDIRECT($Q18,TRUE)=$O18),'1. Database - raw'!JK$7:JM$494)),"")</f>
        <v/>
      </c>
      <c r="KI18" s="277" t="str">
        <f t="array" aca="1" ref="KI18" ca="1">IFERROR(_xlfn.STDEV.S(IF(('1. Database - raw'!JK$7:JM$494&gt;0)*('1. Database - raw'!$AD$7:$AD$494=$A18)*(INDIRECT($Q18,TRUE)=$O18),'1. Database - raw'!JK$7:JM$494)),"")</f>
        <v/>
      </c>
      <c r="KJ18" s="20" t="str">
        <f t="array" aca="1" ref="KJ18" ca="1">IFERROR(IF(COUNT(IF(('1. Database - raw'!JK$7:JM$494&gt;0)*('1. Database - raw'!$AD$7:$AD$494=$A18)*(INDIRECT($Q18,TRUE)=$O18),'1. Database - raw'!JK$7:JM$494))&gt;0,COUNT(IF(('1. Database - raw'!JK$7:JM$494&gt;0)*('1. Database - raw'!$AD$7:$AD$494=$A18)*(INDIRECT($Q18,TRUE)=$O18),'1. Database - raw'!JK$7:JM$494)),""),"")</f>
        <v/>
      </c>
      <c r="KK18" s="145" t="str">
        <f t="shared" ca="1" si="118"/>
        <v/>
      </c>
      <c r="KL18" s="146" t="str">
        <f t="shared" ca="1" si="119"/>
        <v/>
      </c>
      <c r="KM18" s="146" t="str">
        <f t="shared" ca="1" si="120"/>
        <v/>
      </c>
      <c r="KN18" s="146" t="str">
        <f t="array" aca="1" ref="KN18" ca="1">IFERROR(AVERAGE(IF(('1. Database - raw'!JQ$7:JS$494&gt;0)*('1. Database - raw'!$AD$7:$AD$494=$A18)*(INDIRECT($Q18,TRUE)=$O18),'1. Database - raw'!JQ$7:JS$494)),"")</f>
        <v/>
      </c>
      <c r="KO18" s="277" t="str">
        <f t="array" aca="1" ref="KO18" ca="1">IFERROR(_xlfn.STDEV.S(IF(('1. Database - raw'!JQ$7:JS$494&gt;0)*('1. Database - raw'!$AD$7:$AD$494=$A18)*(INDIRECT($Q18,TRUE)=$O18),'1. Database - raw'!JQ$7:JS$494)),"")</f>
        <v/>
      </c>
      <c r="KP18" s="20" t="str">
        <f t="array" aca="1" ref="KP18" ca="1">IFERROR(IF(COUNT(IF(('1. Database - raw'!JQ$7:JS$494&gt;0)*('1. Database - raw'!$AD$7:$AD$494=$A18)*(INDIRECT($Q18,TRUE)=$O18),'1. Database - raw'!JQ$7:JS$494))&gt;0,COUNT(IF(('1. Database - raw'!JQ$7:JS$494&gt;0)*('1. Database - raw'!$AD$7:$AD$494=$A18)*(INDIRECT($Q18,TRUE)=$O18),'1. Database - raw'!JQ$7:JS$494)),""),"")</f>
        <v/>
      </c>
      <c r="KQ18" s="145" t="str">
        <f t="shared" ca="1" si="121"/>
        <v/>
      </c>
      <c r="KR18" s="146" t="str">
        <f t="shared" ca="1" si="122"/>
        <v/>
      </c>
      <c r="KS18" s="146" t="str">
        <f t="shared" ca="1" si="123"/>
        <v/>
      </c>
      <c r="KT18" s="146" t="str">
        <f t="array" aca="1" ref="KT18" ca="1">IFERROR(AVERAGE(IF(('1. Database - raw'!JW$7:JY$494&gt;0)*('1. Database - raw'!$AD$7:$AD$494=$A18)*(INDIRECT($Q18,TRUE)=$O18),'1. Database - raw'!JW$7:JY$494)),"")</f>
        <v/>
      </c>
      <c r="KU18" s="277" t="str">
        <f t="array" aca="1" ref="KU18" ca="1">IFERROR(_xlfn.STDEV.S(IF(('1. Database - raw'!JW$7:JY$494&gt;0)*('1. Database - raw'!$AD$7:$AD$494=$A18)*(INDIRECT($Q18,TRUE)=$O18),'1. Database - raw'!JW$7:JY$494)),"")</f>
        <v/>
      </c>
      <c r="KV18" s="20" t="str">
        <f t="array" aca="1" ref="KV18" ca="1">IFERROR(IF(COUNT(IF(('1. Database - raw'!JW$7:JY$494&gt;0)*('1. Database - raw'!$AD$7:$AD$494=$A18)*(INDIRECT($Q18,TRUE)=$O18),'1. Database - raw'!JW$7:JY$494))&gt;0,COUNT(IF(('1. Database - raw'!JW$7:JY$494&gt;0)*('1. Database - raw'!$AD$7:$AD$494=$A18)*(INDIRECT($Q18,TRUE)=$O18),'1. Database - raw'!JW$7:JY$494)),""),"")</f>
        <v/>
      </c>
      <c r="KW18" s="145" t="str">
        <f t="shared" ca="1" si="124"/>
        <v/>
      </c>
      <c r="KX18" s="146" t="str">
        <f t="shared" ca="1" si="125"/>
        <v/>
      </c>
      <c r="KY18" s="146" t="str">
        <f t="shared" ca="1" si="126"/>
        <v/>
      </c>
      <c r="KZ18" s="146" t="str">
        <f t="array" aca="1" ref="KZ18" ca="1">IFERROR(AVERAGE(IF(('1. Database - raw'!KC$7:KE$494&gt;0)*('1. Database - raw'!$AD$7:$AD$494=$A18)*(INDIRECT($Q18,TRUE)=$O18),'1. Database - raw'!KC$7:KE$494)),"")</f>
        <v/>
      </c>
      <c r="LA18" s="277" t="str">
        <f t="array" aca="1" ref="LA18" ca="1">IFERROR(_xlfn.STDEV.S(IF(('1. Database - raw'!KC$7:KE$494&gt;0)*('1. Database - raw'!$AD$7:$AD$494=$A18)*(INDIRECT($Q18,TRUE)=$O18),'1. Database - raw'!KC$7:KE$494)),"")</f>
        <v/>
      </c>
      <c r="LB18" s="20" t="str">
        <f t="array" aca="1" ref="LB18" ca="1">IFERROR(IF(COUNT(IF(('1. Database - raw'!KC$7:KE$494&gt;0)*('1. Database - raw'!$AD$7:$AD$494=$A18)*(INDIRECT($Q18,TRUE)=$O18),'1. Database - raw'!KC$7:KE$494))&gt;0,COUNT(IF(('1. Database - raw'!KC$7:KE$494&gt;0)*('1. Database - raw'!$AD$7:$AD$494=$A18)*(INDIRECT($Q18,TRUE)=$O18),'1. Database - raw'!KC$7:KE$494)),""),"")</f>
        <v/>
      </c>
      <c r="LC18" s="145" t="str">
        <f t="shared" ca="1" si="127"/>
        <v/>
      </c>
      <c r="LD18" s="146" t="str">
        <f t="shared" ca="1" si="128"/>
        <v/>
      </c>
      <c r="LE18" s="146" t="str">
        <f t="shared" ca="1" si="129"/>
        <v/>
      </c>
      <c r="LF18" s="146" t="str">
        <f t="array" aca="1" ref="LF18" ca="1">IFERROR(AVERAGE(IF(('1. Database - raw'!KI$7:KK$494&gt;0)*('1. Database - raw'!$AD$7:$AD$494=$A18)*(INDIRECT($Q18,TRUE)=$O18),'1. Database - raw'!KI$7:KK$494)),"")</f>
        <v/>
      </c>
      <c r="LG18" s="277" t="str">
        <f t="array" aca="1" ref="LG18" ca="1">IFERROR(_xlfn.STDEV.S(IF(('1. Database - raw'!KI$7:KK$494&gt;0)*('1. Database - raw'!$AD$7:$AD$494=$A18)*(INDIRECT($Q18,TRUE)=$O18),'1. Database - raw'!KI$7:KK$494)),"")</f>
        <v/>
      </c>
      <c r="LH18" s="20" t="str">
        <f t="array" aca="1" ref="LH18" ca="1">IFERROR(IF(COUNT(IF(('1. Database - raw'!KI$7:KK$494&gt;0)*('1. Database - raw'!$AD$7:$AD$494=$A18)*(INDIRECT($Q18,TRUE)=$O18),'1. Database - raw'!KI$7:KK$494))&gt;0,COUNT(IF(('1. Database - raw'!KI$7:KK$494&gt;0)*('1. Database - raw'!$AD$7:$AD$494=$A18)*(INDIRECT($Q18,TRUE)=$O18),'1. Database - raw'!KI$7:KK$494)),""),"")</f>
        <v/>
      </c>
      <c r="LI18" s="145" t="str">
        <f t="shared" ca="1" si="169"/>
        <v/>
      </c>
      <c r="LJ18" s="146" t="str">
        <f t="shared" ca="1" si="170"/>
        <v/>
      </c>
      <c r="LK18" s="146" t="str">
        <f t="shared" ca="1" si="171"/>
        <v/>
      </c>
      <c r="LL18" s="146" t="str">
        <f t="array" aca="1" ref="LL18" ca="1">IFERROR(AVERAGE(IF(('1. Database - raw'!KO$7:KQ$494&gt;0)*('1. Database - raw'!$AD$7:$AD$494=$A18)*(INDIRECT($Q18,TRUE)=$O18),'1. Database - raw'!KO$7:KQ$494)),"")</f>
        <v/>
      </c>
      <c r="LM18" s="277" t="str">
        <f t="array" aca="1" ref="LM18" ca="1">IFERROR(_xlfn.STDEV.S(IF(('1. Database - raw'!KO$7:KQ$494&gt;0)*('1. Database - raw'!$AD$7:$AD$494=$A18)*(INDIRECT($Q18,TRUE)=$O18),'1. Database - raw'!KO$7:KQ$494)),"")</f>
        <v/>
      </c>
      <c r="LN18" s="20" t="str">
        <f t="array" aca="1" ref="LN18" ca="1">IFERROR(IF(COUNT(IF(('1. Database - raw'!KO$7:KQ$494&gt;0)*('1. Database - raw'!$AD$7:$AD$494=$A18)*(INDIRECT($Q18,TRUE)=$O18),'1. Database - raw'!KO$7:KQ$494))&gt;0,COUNT(IF(('1. Database - raw'!KO$7:KQ$494&gt;0)*('1. Database - raw'!$AD$7:$AD$494=$A18)*(INDIRECT($Q18,TRUE)=$O18),'1. Database - raw'!KO$7:KQ$494)),""),"")</f>
        <v/>
      </c>
      <c r="LO18" s="145" t="str">
        <f t="shared" ca="1" si="130"/>
        <v/>
      </c>
      <c r="LP18" s="146" t="str">
        <f t="shared" ca="1" si="131"/>
        <v/>
      </c>
      <c r="LQ18" s="146" t="str">
        <f t="shared" ca="1" si="132"/>
        <v/>
      </c>
      <c r="LR18" s="146" t="str">
        <f t="array" aca="1" ref="LR18" ca="1">IFERROR(AVERAGE(IF(('1. Database - raw'!KU$7:KW$494&gt;0)*('1. Database - raw'!$AD$7:$AD$494=$A18)*(INDIRECT($Q18,TRUE)=$O18),'1. Database - raw'!KU$7:KW$494)),"")</f>
        <v/>
      </c>
      <c r="LS18" s="277" t="str">
        <f t="array" aca="1" ref="LS18" ca="1">IFERROR(_xlfn.STDEV.S(IF(('1. Database - raw'!KU$7:KW$494&gt;0)*('1. Database - raw'!$AD$7:$AD$494=$A18)*(INDIRECT($Q18,TRUE)=$O18),'1. Database - raw'!KU$7:KW$494)),"")</f>
        <v/>
      </c>
      <c r="LT18" s="20" t="str">
        <f t="array" aca="1" ref="LT18" ca="1">IFERROR(IF(COUNT(IF(('1. Database - raw'!KU$7:KW$494&gt;0)*('1. Database - raw'!$AD$7:$AD$494=$A18)*(INDIRECT($Q18,TRUE)=$O18),'1. Database - raw'!KU$7:KW$494))&gt;0,COUNT(IF(('1. Database - raw'!KU$7:KW$494&gt;0)*('1. Database - raw'!$AD$7:$AD$494=$A18)*(INDIRECT($Q18,TRUE)=$O18),'1. Database - raw'!KU$7:KW$494)),""),"")</f>
        <v/>
      </c>
      <c r="LU18" s="145" t="str">
        <f t="shared" ca="1" si="133"/>
        <v/>
      </c>
      <c r="LV18" s="146" t="str">
        <f t="shared" ca="1" si="134"/>
        <v/>
      </c>
      <c r="LW18" s="146" t="str">
        <f t="shared" ca="1" si="135"/>
        <v/>
      </c>
      <c r="LX18" s="146" t="str">
        <f t="array" aca="1" ref="LX18" ca="1">IFERROR(AVERAGE(IF(('1. Database - raw'!LA$7:LC$494&gt;0)*('1. Database - raw'!$AD$7:$AD$494=$A18)*(INDIRECT($Q18,TRUE)=$O18),'1. Database - raw'!LA$7:LC$494)),"")</f>
        <v/>
      </c>
      <c r="LY18" s="277" t="str">
        <f t="array" aca="1" ref="LY18" ca="1">IFERROR(_xlfn.STDEV.S(IF(('1. Database - raw'!LA$7:LC$494&gt;0)*('1. Database - raw'!$AD$7:$AD$494=$A18)*(INDIRECT($Q18,TRUE)=$O18),'1. Database - raw'!LA$7:LC$494)),"")</f>
        <v/>
      </c>
      <c r="LZ18" s="20" t="str">
        <f t="array" aca="1" ref="LZ18" ca="1">IFERROR(IF(COUNT(IF(('1. Database - raw'!LA$7:LC$494&gt;0)*('1. Database - raw'!$AD$7:$AD$494=$A18)*(INDIRECT($Q18,TRUE)=$O18),'1. Database - raw'!LA$7:LC$494))&gt;0,COUNT(IF(('1. Database - raw'!LA$7:LC$494&gt;0)*('1. Database - raw'!$AD$7:$AD$494=$A18)*(INDIRECT($Q18,TRUE)=$O18),'1. Database - raw'!LA$7:LC$494)),""),"")</f>
        <v/>
      </c>
      <c r="MA18" s="145" t="str">
        <f t="shared" ca="1" si="136"/>
        <v/>
      </c>
      <c r="MB18" s="146" t="str">
        <f t="shared" ca="1" si="137"/>
        <v/>
      </c>
      <c r="MC18" s="146" t="str">
        <f t="shared" ca="1" si="138"/>
        <v/>
      </c>
      <c r="MD18" s="146" t="str">
        <f t="array" aca="1" ref="MD18" ca="1">IFERROR(AVERAGE(IF(('1. Database - raw'!LG$7:LI$494&gt;0)*('1. Database - raw'!$AD$7:$AD$494=$A18)*(INDIRECT($Q18,TRUE)=$O18),'1. Database - raw'!LG$7:LI$494)),"")</f>
        <v/>
      </c>
      <c r="ME18" s="277" t="str">
        <f t="array" aca="1" ref="ME18" ca="1">IFERROR(_xlfn.STDEV.S(IF(('1. Database - raw'!LG$7:LI$494&gt;0)*('1. Database - raw'!$AD$7:$AD$494=$A18)*(INDIRECT($Q18,TRUE)=$O18),'1. Database - raw'!LG$7:LI$494)),"")</f>
        <v/>
      </c>
      <c r="MF18" s="20" t="str">
        <f t="array" aca="1" ref="MF18" ca="1">IFERROR(IF(COUNT(IF(('1. Database - raw'!LG$7:LI$494&gt;0)*('1. Database - raw'!$AD$7:$AD$494=$A18)*(INDIRECT($Q18,TRUE)=$O18),'1. Database - raw'!LG$7:LI$494))&gt;0,COUNT(IF(('1. Database - raw'!LG$7:LI$494&gt;0)*('1. Database - raw'!$AD$7:$AD$494=$A18)*(INDIRECT($Q18,TRUE)=$O18),'1. Database - raw'!LG$7:LI$494)),""),"")</f>
        <v/>
      </c>
      <c r="MG18" s="145" t="str">
        <f t="shared" ca="1" si="139"/>
        <v/>
      </c>
      <c r="MH18" s="146" t="str">
        <f t="shared" ca="1" si="140"/>
        <v/>
      </c>
      <c r="MI18" s="146" t="str">
        <f t="shared" ca="1" si="141"/>
        <v/>
      </c>
      <c r="MJ18" s="146" t="str">
        <f t="array" aca="1" ref="MJ18" ca="1">IFERROR(AVERAGE(IF(('1. Database - raw'!LM$7:LO$494&gt;0)*('1. Database - raw'!$AD$7:$AD$494=$A18)*(INDIRECT($Q18,TRUE)=$O18),'1. Database - raw'!LM$7:LO$494)),"")</f>
        <v/>
      </c>
      <c r="MK18" s="277" t="str">
        <f t="array" aca="1" ref="MK18" ca="1">IFERROR(_xlfn.STDEV.S(IF(('1. Database - raw'!LM$7:LO$494&gt;0)*('1. Database - raw'!$AD$7:$AD$494=$A18)*(INDIRECT($Q18,TRUE)=$O18),'1. Database - raw'!LM$7:LO$494)),"")</f>
        <v/>
      </c>
      <c r="ML18" s="20" t="str">
        <f t="array" aca="1" ref="ML18" ca="1">IFERROR(IF(COUNT(IF(('1. Database - raw'!LM$7:LO$494&gt;0)*('1. Database - raw'!$AD$7:$AD$494=$A18)*(INDIRECT($Q18,TRUE)=$O18),'1. Database - raw'!LM$7:LO$494))&gt;0,COUNT(IF(('1. Database - raw'!LM$7:LO$494&gt;0)*('1. Database - raw'!$AD$7:$AD$494=$A18)*(INDIRECT($Q18,TRUE)=$O18),'1. Database - raw'!LM$7:LO$494)),""),"")</f>
        <v/>
      </c>
      <c r="MM18" s="145" t="str">
        <f t="shared" ca="1" si="142"/>
        <v/>
      </c>
      <c r="MN18" s="146" t="str">
        <f t="shared" ca="1" si="143"/>
        <v/>
      </c>
      <c r="MO18" s="146" t="str">
        <f t="shared" ca="1" si="144"/>
        <v/>
      </c>
      <c r="MP18" s="146" t="str">
        <f t="array" aca="1" ref="MP18" ca="1">IFERROR(AVERAGE(IF(('1. Database - raw'!LS$7:LU$494&gt;0)*('1. Database - raw'!$AD$7:$AD$494=$A18)*(INDIRECT($Q18,TRUE)=$O18),'1. Database - raw'!LS$7:LU$494)),"")</f>
        <v/>
      </c>
      <c r="MQ18" s="277" t="str">
        <f t="array" aca="1" ref="MQ18" ca="1">IFERROR(_xlfn.STDEV.S(IF(('1. Database - raw'!LS$7:LU$494&gt;0)*('1. Database - raw'!$AD$7:$AD$494=$A18)*(INDIRECT($Q18,TRUE)=$O18),'1. Database - raw'!LS$7:LU$494)),"")</f>
        <v/>
      </c>
      <c r="MR18" s="20" t="str">
        <f t="array" aca="1" ref="MR18" ca="1">IFERROR(IF(COUNT(IF(('1. Database - raw'!LS$7:LU$494&gt;0)*('1. Database - raw'!$AD$7:$AD$494=$A18)*(INDIRECT($Q18,TRUE)=$O18),'1. Database - raw'!LS$7:LU$494))&gt;0,COUNT(IF(('1. Database - raw'!LS$7:LU$494&gt;0)*('1. Database - raw'!$AD$7:$AD$494=$A18)*(INDIRECT($Q18,TRUE)=$O18),'1. Database - raw'!LS$7:LU$494)),""),"")</f>
        <v/>
      </c>
      <c r="MS18" s="145" t="str">
        <f t="shared" ca="1" si="145"/>
        <v/>
      </c>
      <c r="MT18" s="146" t="str">
        <f t="shared" ca="1" si="146"/>
        <v/>
      </c>
      <c r="MU18" s="146" t="str">
        <f t="shared" ca="1" si="147"/>
        <v/>
      </c>
      <c r="MV18" s="146" t="str">
        <f t="array" aca="1" ref="MV18" ca="1">IFERROR(AVERAGE(IF(('1. Database - raw'!LY$7:MA$494&gt;0)*('1. Database - raw'!$AD$7:$AD$494=$A18)*(INDIRECT($Q18,TRUE)=$O18),'1. Database - raw'!LY$7:MA$494)),"")</f>
        <v/>
      </c>
      <c r="MW18" s="277" t="str">
        <f t="array" aca="1" ref="MW18" ca="1">IFERROR(_xlfn.STDEV.S(IF(('1. Database - raw'!LY$7:MA$494&gt;0)*('1. Database - raw'!$AD$7:$AD$494=$A18)*(INDIRECT($Q18,TRUE)=$O18),'1. Database - raw'!LY$7:MA$494)),"")</f>
        <v/>
      </c>
      <c r="MX18" s="20" t="str">
        <f t="array" aca="1" ref="MX18" ca="1">IFERROR(IF(COUNT(IF(('1. Database - raw'!LY$7:MA$494&gt;0)*('1. Database - raw'!$AD$7:$AD$494=$A18)*(INDIRECT($Q18,TRUE)=$O18),'1. Database - raw'!LY$7:MA$494))&gt;0,COUNT(IF(('1. Database - raw'!LY$7:MA$494&gt;0)*('1. Database - raw'!$AD$7:$AD$494=$A18)*(INDIRECT($Q18,TRUE)=$O18),'1. Database - raw'!LY$7:MA$494)),""),"")</f>
        <v/>
      </c>
      <c r="MY18" s="145" t="str">
        <f t="shared" ca="1" si="148"/>
        <v/>
      </c>
      <c r="MZ18" s="146" t="str">
        <f t="shared" ca="1" si="149"/>
        <v/>
      </c>
      <c r="NA18" s="146" t="str">
        <f t="shared" ca="1" si="150"/>
        <v/>
      </c>
      <c r="NB18" s="146" t="str">
        <f t="array" aca="1" ref="NB18" ca="1">IFERROR(AVERAGE(IF(('1. Database - raw'!ME$7:MG$494&gt;0)*('1. Database - raw'!$AD$7:$AD$494=$A18)*(INDIRECT($Q18,TRUE)=$O18),'1. Database - raw'!ME$7:MG$494)),"")</f>
        <v/>
      </c>
      <c r="NC18" s="277" t="str">
        <f t="array" aca="1" ref="NC18" ca="1">IFERROR(_xlfn.STDEV.S(IF(('1. Database - raw'!ME$7:MG$494&gt;0)*('1. Database - raw'!$AD$7:$AD$494=$A18)*(INDIRECT($Q18,TRUE)=$O18),'1. Database - raw'!ME$7:MG$494)),"")</f>
        <v/>
      </c>
      <c r="ND18" s="20" t="str">
        <f t="array" aca="1" ref="ND18" ca="1">IFERROR(IF(COUNT(IF(('1. Database - raw'!ME$7:MG$494&gt;0)*('1. Database - raw'!$AD$7:$AD$494=$A18)*(INDIRECT($Q18,TRUE)=$O18),'1. Database - raw'!ME$7:MG$494))&gt;0,COUNT(IF(('1. Database - raw'!ME$7:MG$494&gt;0)*('1. Database - raw'!$AD$7:$AD$494=$A18)*(INDIRECT($Q18,TRUE)=$O18),'1. Database - raw'!ME$7:MG$494)),""),"")</f>
        <v/>
      </c>
      <c r="NE18" s="145" t="str">
        <f t="shared" ca="1" si="151"/>
        <v/>
      </c>
      <c r="NF18" s="146" t="str">
        <f t="shared" ca="1" si="152"/>
        <v/>
      </c>
      <c r="NG18" s="146" t="str">
        <f t="shared" ca="1" si="153"/>
        <v/>
      </c>
      <c r="NH18" s="146" t="str">
        <f t="array" aca="1" ref="NH18" ca="1">IFERROR(AVERAGE(IF(('1. Database - raw'!MK$7:MM$494&gt;0)*('1. Database - raw'!$AD$7:$AD$494=$A18)*(INDIRECT($Q18,TRUE)=$O18),'1. Database - raw'!MK$7:MM$494)),"")</f>
        <v/>
      </c>
      <c r="NI18" s="277" t="str">
        <f t="array" aca="1" ref="NI18" ca="1">IFERROR(_xlfn.STDEV.S(IF(('1. Database - raw'!MK$7:MM$494&gt;0)*('1. Database - raw'!$AD$7:$AD$494=$A18)*(INDIRECT($Q18,TRUE)=$O18),'1. Database - raw'!MK$7:MM$494)),"")</f>
        <v/>
      </c>
      <c r="NJ18" s="20" t="str">
        <f t="array" aca="1" ref="NJ18" ca="1">IFERROR(IF(COUNT(IF(('1. Database - raw'!MK$7:MM$494&gt;0)*('1. Database - raw'!$AD$7:$AD$494=$A18)*(INDIRECT($Q18,TRUE)=$O18),'1. Database - raw'!MK$7:MM$494))&gt;0,COUNT(IF(('1. Database - raw'!MK$7:MM$494&gt;0)*('1. Database - raw'!$AD$7:$AD$494=$A18)*(INDIRECT($Q18,TRUE)=$O18),'1. Database - raw'!MK$7:MM$494)),""),"")</f>
        <v/>
      </c>
      <c r="NK18" s="145" t="str">
        <f t="shared" ca="1" si="154"/>
        <v/>
      </c>
      <c r="NL18" s="146" t="str">
        <f t="shared" ca="1" si="155"/>
        <v/>
      </c>
      <c r="NM18" s="146" t="str">
        <f t="shared" ca="1" si="156"/>
        <v/>
      </c>
      <c r="NN18" s="146" t="str">
        <f t="array" aca="1" ref="NN18" ca="1">IFERROR(AVERAGE(IF(('1. Database - raw'!MQ$7:MS$494&gt;0)*('1. Database - raw'!$AD$7:$AD$494=$A18)*(INDIRECT($Q18,TRUE)=$O18),'1. Database - raw'!MQ$7:MS$494)),"")</f>
        <v/>
      </c>
      <c r="NO18" s="277" t="str">
        <f t="array" aca="1" ref="NO18" ca="1">IFERROR(_xlfn.STDEV.S(IF(('1. Database - raw'!MQ$7:MS$494&gt;0)*('1. Database - raw'!$AD$7:$AD$494=$A18)*(INDIRECT($Q18,TRUE)=$O18),'1. Database - raw'!MQ$7:MS$494)),"")</f>
        <v/>
      </c>
      <c r="NP18" s="20" t="str">
        <f t="array" aca="1" ref="NP18" ca="1">IFERROR(IF(COUNT(IF(('1. Database - raw'!MQ$7:MS$494&gt;0)*('1. Database - raw'!$AD$7:$AD$494=$A18)*(INDIRECT($Q18,TRUE)=$O18),'1. Database - raw'!MQ$7:MS$494))&gt;0,COUNT(IF(('1. Database - raw'!MQ$7:MS$494&gt;0)*('1. Database - raw'!$AD$7:$AD$494=$A18)*(INDIRECT($Q18,TRUE)=$O18),'1. Database - raw'!MQ$7:MS$494)),""),"")</f>
        <v/>
      </c>
      <c r="NQ18" s="145" t="str">
        <f t="shared" ca="1" si="157"/>
        <v/>
      </c>
      <c r="NR18" s="146" t="str">
        <f t="shared" ca="1" si="158"/>
        <v/>
      </c>
      <c r="NS18" s="146" t="str">
        <f t="shared" ca="1" si="159"/>
        <v/>
      </c>
      <c r="NT18" s="146" t="str">
        <f t="array" aca="1" ref="NT18" ca="1">IFERROR(AVERAGE(IF(('1. Database - raw'!MW$7:MY$494&gt;0)*('1. Database - raw'!$AD$7:$AD$494=$A18)*(INDIRECT($Q18,TRUE)=$O18),'1. Database - raw'!MW$7:MY$494)),"")</f>
        <v/>
      </c>
      <c r="NU18" s="277" t="str">
        <f t="array" aca="1" ref="NU18" ca="1">IFERROR(_xlfn.STDEV.S(IF(('1. Database - raw'!MW$7:MY$494&gt;0)*('1. Database - raw'!$AD$7:$AD$494=$A18)*(INDIRECT($Q18,TRUE)=$O18),'1. Database - raw'!MW$7:MY$494)),"")</f>
        <v/>
      </c>
      <c r="NV18" s="20" t="str">
        <f t="array" aca="1" ref="NV18" ca="1">IFERROR(IF(COUNT(IF(('1. Database - raw'!MW$7:MY$494&gt;0)*('1. Database - raw'!$AD$7:$AD$494=$A18)*(INDIRECT($Q18,TRUE)=$O18),'1. Database - raw'!MW$7:MY$494))&gt;0,COUNT(IF(('1. Database - raw'!MW$7:MY$494&gt;0)*('1. Database - raw'!$AD$7:$AD$494=$A18)*(INDIRECT($Q18,TRUE)=$O18),'1. Database - raw'!MW$7:MY$494)),""),"")</f>
        <v/>
      </c>
      <c r="NW18" s="145" t="str">
        <f t="shared" ca="1" si="160"/>
        <v/>
      </c>
      <c r="NX18" s="146" t="str">
        <f t="shared" ca="1" si="161"/>
        <v/>
      </c>
      <c r="NY18" s="146" t="str">
        <f t="shared" ca="1" si="162"/>
        <v/>
      </c>
      <c r="NZ18" s="146" t="str">
        <f t="array" aca="1" ref="NZ18" ca="1">IFERROR(AVERAGE(IF(('1. Database - raw'!NC$7:NE$494&gt;0)*('1. Database - raw'!$AD$7:$AD$494=$A18)*(INDIRECT($Q18,TRUE)=$O18),'1. Database - raw'!NC$7:NE$494)),"")</f>
        <v/>
      </c>
      <c r="OA18" s="277" t="str">
        <f t="array" aca="1" ref="OA18" ca="1">IFERROR(_xlfn.STDEV.S(IF(('1. Database - raw'!NC$7:NE$494&gt;0)*('1. Database - raw'!$AD$7:$AD$494=$A18)*(INDIRECT($Q18,TRUE)=$O18),'1. Database - raw'!NC$7:NE$494)),"")</f>
        <v/>
      </c>
      <c r="OB18" s="20" t="str">
        <f t="array" aca="1" ref="OB18" ca="1">IFERROR(IF(COUNT(IF(('1. Database - raw'!NC$7:NE$494&gt;0)*('1. Database - raw'!$AD$7:$AD$494=$A18)*(INDIRECT($Q18,TRUE)=$O18),'1. Database - raw'!NC$7:NE$494))&gt;0,COUNT(IF(('1. Database - raw'!NC$7:NE$494&gt;0)*('1. Database - raw'!$AD$7:$AD$494=$A18)*(INDIRECT($Q18,TRUE)=$O18),'1. Database - raw'!NC$7:NE$494)),""),"")</f>
        <v/>
      </c>
      <c r="OC18" s="145" t="str">
        <f t="shared" ca="1" si="163"/>
        <v/>
      </c>
      <c r="OD18" s="146" t="str">
        <f t="shared" ca="1" si="164"/>
        <v/>
      </c>
      <c r="OE18" s="146" t="str">
        <f t="shared" ca="1" si="165"/>
        <v/>
      </c>
      <c r="OF18" s="146" t="str">
        <f t="array" aca="1" ref="OF18" ca="1">IFERROR(AVERAGE(IF(('1. Database - raw'!NI$7:NK$494&gt;0)*('1. Database - raw'!$AD$7:$AD$494=$A18)*(INDIRECT($Q18,TRUE)=$O18),'1. Database - raw'!NI$7:NK$494)),"")</f>
        <v/>
      </c>
      <c r="OG18" s="277" t="str">
        <f t="array" aca="1" ref="OG18" ca="1">IFERROR(_xlfn.STDEV.S(IF(('1. Database - raw'!NI$7:NK$494&gt;0)*('1. Database - raw'!$AD$7:$AD$494=$A18)*(INDIRECT($Q18,TRUE)=$O18),'1. Database - raw'!NI$7:NK$494)),"")</f>
        <v/>
      </c>
      <c r="OH18" s="20" t="str">
        <f t="array" aca="1" ref="OH18" ca="1">IFERROR(IF(COUNT(IF(('1. Database - raw'!NI$7:NK$494&gt;0)*('1. Database - raw'!$AD$7:$AD$494=$A18)*(INDIRECT($Q18,TRUE)=$O18),'1. Database - raw'!NI$7:NK$494))&gt;0,COUNT(IF(('1. Database - raw'!NI$7:NK$494&gt;0)*('1. Database - raw'!$AD$7:$AD$494=$A18)*(INDIRECT($Q18,TRUE)=$O18),'1. Database - raw'!NI$7:NK$494)),""),"")</f>
        <v/>
      </c>
    </row>
    <row r="19" spans="1:398" outlineLevel="1" x14ac:dyDescent="0.25">
      <c r="A19" s="134" t="s">
        <v>553</v>
      </c>
      <c r="B19" s="1330"/>
      <c r="C19" s="24"/>
      <c r="D19" s="23"/>
      <c r="E19" s="23" t="s">
        <v>367</v>
      </c>
      <c r="F19" s="22" t="s">
        <v>21</v>
      </c>
      <c r="G19" s="22" t="s">
        <v>619</v>
      </c>
      <c r="H19" s="22"/>
      <c r="I19" s="22"/>
      <c r="J19" s="22"/>
      <c r="K19" s="22"/>
      <c r="L19" s="22"/>
      <c r="M19" s="22"/>
      <c r="N19" s="41"/>
      <c r="O19" s="171" t="str">
        <f t="array" ref="O19">INDEX(A19:N19,IF(MIN(IF(C19:N19&lt;&gt;"",COLUMN(C19:N19)))&gt;0,MIN(IF(C19:N19&lt;&gt;"",COLUMN(C19:N19))),""))</f>
        <v>South Korea</v>
      </c>
      <c r="P19" s="162">
        <f t="shared" si="180"/>
        <v>3</v>
      </c>
      <c r="Q19" s="42" t="str">
        <f ca="1">"'" &amp; $S$4 &amp; "'!" &amp; ADDRESS(ROW('1. Database - raw'!$A$7),MATCH($C$2,'1. Database - raw'!$6:$6,0)+MATCH(O19,$C19:$N19,0)-1,1) &amp; ":" &amp; ADDRESS(LOOKUP(2,1/('1. Database - raw'!A:A&lt;&gt;""),ROW('1. Database - raw'!A:A)),MATCH($C$2,'1. Database - raw'!$6:$6,0)+MATCH(O19,$C19:$N19,0)-1,1)</f>
        <v>'1. Database - raw'!$AG$7:$AG$494</v>
      </c>
      <c r="R19" s="24"/>
      <c r="S19" s="181"/>
      <c r="T19" s="208" t="str">
        <f t="shared" ca="1" si="178"/>
        <v/>
      </c>
      <c r="U19" s="197" t="str">
        <f t="shared" ca="1" si="178"/>
        <v/>
      </c>
      <c r="V19" s="197" t="str">
        <f t="shared" ca="1" si="178"/>
        <v/>
      </c>
      <c r="W19" s="197" t="str">
        <f t="shared" ca="1" si="178"/>
        <v/>
      </c>
      <c r="X19" s="197" t="str">
        <f t="shared" ca="1" si="178"/>
        <v/>
      </c>
      <c r="Y19" s="197" t="str">
        <f t="shared" ca="1" si="178"/>
        <v/>
      </c>
      <c r="Z19" s="197" t="str">
        <f t="shared" ca="1" si="178"/>
        <v/>
      </c>
      <c r="AA19" s="197" t="str">
        <f t="shared" ca="1" si="178"/>
        <v/>
      </c>
      <c r="AB19" s="197" t="str">
        <f t="shared" ca="1" si="178"/>
        <v/>
      </c>
      <c r="AC19" s="197" t="str">
        <f t="shared" ca="1" si="178"/>
        <v/>
      </c>
      <c r="AD19" s="197" t="str">
        <f t="shared" ca="1" si="179"/>
        <v/>
      </c>
      <c r="AE19" s="197" t="str">
        <f t="shared" ca="1" si="179"/>
        <v/>
      </c>
      <c r="AF19" s="197" t="str">
        <f t="shared" ca="1" si="179"/>
        <v/>
      </c>
      <c r="AG19" s="197" t="str">
        <f t="shared" ca="1" si="179"/>
        <v/>
      </c>
      <c r="AH19" s="197" t="str">
        <f t="shared" ca="1" si="179"/>
        <v/>
      </c>
      <c r="AI19" s="197" t="str">
        <f t="shared" ca="1" si="179"/>
        <v/>
      </c>
      <c r="AJ19" s="197" t="str">
        <f t="shared" ca="1" si="179"/>
        <v/>
      </c>
      <c r="AK19" s="197" t="str">
        <f t="shared" ca="1" si="179"/>
        <v/>
      </c>
      <c r="AL19" s="197" t="str">
        <f t="shared" ca="1" si="179"/>
        <v/>
      </c>
      <c r="AM19" s="209" t="str">
        <f t="shared" ca="1" si="179"/>
        <v/>
      </c>
      <c r="AN19" s="189"/>
      <c r="AO19" s="189"/>
      <c r="AP19" s="189"/>
      <c r="AQ19" s="189"/>
      <c r="AR19" s="189"/>
      <c r="AS19" s="189"/>
      <c r="AT19" s="189"/>
      <c r="AU19" s="189"/>
      <c r="AV19" s="189"/>
      <c r="AW19" s="189"/>
      <c r="AX19" s="189"/>
      <c r="AY19" s="189"/>
      <c r="AZ19" s="189"/>
      <c r="BA19" s="189"/>
      <c r="BB19" s="189"/>
      <c r="BC19" s="189"/>
      <c r="BD19" s="237" t="str">
        <f t="shared" ca="1" si="177"/>
        <v/>
      </c>
      <c r="BE19" s="237" t="str">
        <f t="shared" ca="1" si="181"/>
        <v/>
      </c>
      <c r="BF19" s="237" t="str">
        <f t="shared" ca="1" si="175"/>
        <v/>
      </c>
      <c r="BG19" s="247" t="str">
        <f t="shared" ca="1" si="176"/>
        <v/>
      </c>
      <c r="BH19" s="293"/>
      <c r="BI19" s="532" t="str">
        <f t="shared" ca="1" si="166"/>
        <v/>
      </c>
      <c r="BJ19" s="557" t="str">
        <f t="shared" ca="1" si="2"/>
        <v/>
      </c>
      <c r="BK19" s="557" t="str">
        <f t="shared" ca="1" si="3"/>
        <v/>
      </c>
      <c r="BL19" s="557" t="str">
        <f t="shared" ca="1" si="167"/>
        <v/>
      </c>
      <c r="BM19" s="557" t="str">
        <f t="shared" ca="1" si="4"/>
        <v/>
      </c>
      <c r="BN19" s="557" t="str">
        <f t="shared" ca="1" si="5"/>
        <v/>
      </c>
      <c r="BO19" s="253"/>
      <c r="BP19" s="171" t="str">
        <f t="shared" si="6"/>
        <v>South Korea</v>
      </c>
      <c r="BQ19" s="14" t="str">
        <f t="shared" ca="1" si="172"/>
        <v/>
      </c>
      <c r="BR19" s="19" t="str">
        <f t="shared" ca="1" si="173"/>
        <v/>
      </c>
      <c r="BS19" s="19" t="str">
        <f t="shared" ca="1" si="174"/>
        <v/>
      </c>
      <c r="BT19" s="19" t="str">
        <f t="array" aca="1" ref="BT19" ca="1">IFERROR(AVERAGE(IF(('1. Database - raw'!AW$7:AY$494&gt;0)*('1. Database - raw'!$AD$7:$AD$494=$A19)*('1. Database - raw'!$AP$7:$AP$494&lt;&gt;Dropdown!$AM$11)*(INDIRECT($Q19,TRUE)=$O19),'1. Database - raw'!AW$7:AY$494)),"")</f>
        <v/>
      </c>
      <c r="BU19" s="33" t="str">
        <f t="array" aca="1" ref="BU19" ca="1">IFERROR(_xlfn.STDEV.S(IF(('1. Database - raw'!AW$7:AY$494&gt;0)*('1. Database - raw'!$AD$7:$AD$494=$A19)*('1. Database - raw'!$AP$7:$AP$494&lt;&gt;Dropdown!$AM$11)*(INDIRECT($Q19,TRUE)=$O19),'1. Database - raw'!AW$7:AY$494)),"")</f>
        <v/>
      </c>
      <c r="BV19" s="20" t="str">
        <f t="array" aca="1" ref="BV19" ca="1">IFERROR(IF(COUNT(IF(('1. Database - raw'!AW$7:AY$494&gt;0)*('1. Database - raw'!$AD$7:$AD$494=$A19)*('1. Database - raw'!$AP$7:$AP$494&lt;&gt;Dropdown!$AM$11)*(INDIRECT($Q19,TRUE)=$O19),'1. Database - raw'!AW$7:AY$494))&gt;0,COUNT(IF(('1. Database - raw'!AW$7:AY$494&gt;0)*('1. Database - raw'!$AD$7:$AD$494=$A19)*('1. Database - raw'!$AP$7:$AP$494&lt;&gt;Dropdown!$AM$11)*(INDIRECT($Q19,TRUE)=$O19),'1. Database - raw'!AW$7:AY$494)),""),"")</f>
        <v/>
      </c>
      <c r="BW19" s="14" t="str">
        <f t="shared" ca="1" si="7"/>
        <v/>
      </c>
      <c r="BX19" s="19" t="str">
        <f t="shared" ca="1" si="8"/>
        <v/>
      </c>
      <c r="BY19" s="19" t="str">
        <f t="shared" ca="1" si="9"/>
        <v/>
      </c>
      <c r="BZ19" s="19" t="str">
        <f t="array" aca="1" ref="BZ19" ca="1">IFERROR(AVERAGE(IF(('1. Database - raw'!BC$7:BE$494&gt;0)*('1. Database - raw'!$AD$7:$AD$494=$A19)*('1. Database - raw'!$AP$7:$AP$494&lt;&gt;Dropdown!$AM$11)*(INDIRECT($Q19,TRUE)=$O19),'1. Database - raw'!BC$7:BE$494)),"")</f>
        <v/>
      </c>
      <c r="CA19" s="33" t="str">
        <f t="array" aca="1" ref="CA19" ca="1">IFERROR(_xlfn.STDEV.S(IF(('1. Database - raw'!BC$7:BE$494&gt;0)*('1. Database - raw'!$AD$7:$AD$494=$A19)*('1. Database - raw'!$AP$7:$AP$494&lt;&gt;Dropdown!$AM$11)*(INDIRECT($Q19,TRUE)=$O19),'1. Database - raw'!BC$7:BE$494)),"")</f>
        <v/>
      </c>
      <c r="CB19" s="20" t="str">
        <f t="array" aca="1" ref="CB19" ca="1">IFERROR(IF(COUNT(IF(('1. Database - raw'!BC$7:BE$494&gt;0)*('1. Database - raw'!$AD$7:$AD$494=$A19)*('1. Database - raw'!$AP$7:$AP$494&lt;&gt;Dropdown!$AM$11)*(INDIRECT($Q19,TRUE)=$O19),'1. Database - raw'!BC$7:BE$494))&gt;0,COUNT(IF(('1. Database - raw'!BC$7:BE$494&gt;0)*('1. Database - raw'!$AD$7:$AD$494=$A19)*('1. Database - raw'!$AP$7:$AP$494&lt;&gt;Dropdown!$AM$11)*(INDIRECT($Q19,TRUE)=$O19),'1. Database - raw'!BC$7:BE$494)),""),"")</f>
        <v/>
      </c>
      <c r="CC19" s="101" t="str">
        <f t="shared" ca="1" si="10"/>
        <v/>
      </c>
      <c r="CD19" s="102" t="str">
        <f t="shared" ca="1" si="11"/>
        <v/>
      </c>
      <c r="CE19" s="102" t="str">
        <f t="shared" ca="1" si="12"/>
        <v/>
      </c>
      <c r="CF19" s="102" t="str">
        <f t="array" aca="1" ref="CF19" ca="1">IFERROR(AVERAGE(IF(('1. Database - raw'!BI$7:BK$494&gt;0)*('1. Database - raw'!$AD$7:$AD$494=$A19)*('1. Database - raw'!$AP$7:$AP$494&lt;&gt;Dropdown!$AM$11)*(INDIRECT($Q19,TRUE)=$O19),'1. Database - raw'!BI$7:BK$494)),"")</f>
        <v/>
      </c>
      <c r="CG19" s="269" t="str">
        <f t="array" aca="1" ref="CG19" ca="1">IFERROR(_xlfn.STDEV.S(IF(('1. Database - raw'!BI$7:BK$494&gt;0)*('1. Database - raw'!$AD$7:$AD$494=$A19)*('1. Database - raw'!$AP$7:$AP$494&lt;&gt;Dropdown!$AM$11)*(INDIRECT($Q19,TRUE)=$O19),'1. Database - raw'!BI$7:BK$494)),"")</f>
        <v/>
      </c>
      <c r="CH19" s="20" t="str">
        <f t="array" aca="1" ref="CH19" ca="1">IFERROR(IF(COUNT(IF(('1. Database - raw'!BI$7:BK$494&gt;0)*('1. Database - raw'!$AD$7:$AD$494=$A19)*('1. Database - raw'!$AP$7:$AP$494&lt;&gt;Dropdown!$AM$11)*(INDIRECT($Q19,TRUE)=$O19),'1. Database - raw'!BI$7:BK$494))&gt;0,COUNT(IF(('1. Database - raw'!BI$7:BK$494&gt;0)*('1. Database - raw'!$AD$7:$AD$494=$A19)*('1. Database - raw'!$AP$7:$AP$494&lt;&gt;Dropdown!$AM$11)*(INDIRECT($Q19,TRUE)=$O19),'1. Database - raw'!BI$7:BK$494)),""),"")</f>
        <v/>
      </c>
      <c r="CI19" s="14" t="str">
        <f t="shared" ca="1" si="13"/>
        <v/>
      </c>
      <c r="CJ19" s="19" t="str">
        <f t="shared" ca="1" si="14"/>
        <v/>
      </c>
      <c r="CK19" s="19" t="str">
        <f t="shared" ca="1" si="15"/>
        <v/>
      </c>
      <c r="CL19" s="19" t="str">
        <f t="array" aca="1" ref="CL19" ca="1">IFERROR(AVERAGE(IF(('1. Database - raw'!BO$7:BQ$494&gt;0)*('1. Database - raw'!$AD$7:$AD$494=$A19)*(INDIRECT($Q19,TRUE)=$O19),'1. Database - raw'!BO$7:BQ$494)),"")</f>
        <v/>
      </c>
      <c r="CM19" s="33" t="str">
        <f t="array" aca="1" ref="CM19" ca="1">IFERROR(_xlfn.STDEV.S(IF(('1. Database - raw'!BO$7:BQ$494&gt;0)*('1. Database - raw'!$AD$7:$AD$494=$A19)*(INDIRECT($Q19,TRUE)=$O19),'1. Database - raw'!BO$7:BQ$494)),"")</f>
        <v/>
      </c>
      <c r="CN19" s="20" t="str">
        <f t="array" aca="1" ref="CN19" ca="1">IFERROR(IF(COUNT(IF(('1. Database - raw'!BO$7:BQ$494&gt;0)*('1. Database - raw'!$AD$7:$AD$494=$A19)*(INDIRECT($Q19,TRUE)=$O19),'1. Database - raw'!BO$7:BQ$494))&gt;0,COUNT(IF(('1. Database - raw'!BO$7:BQ$494&gt;0)*('1. Database - raw'!$AD$7:$AD$494=$A19)*(INDIRECT($Q19,TRUE)=$O19),'1. Database - raw'!BO$7:BQ$494)),""),"")</f>
        <v/>
      </c>
      <c r="CO19" s="14" t="str">
        <f t="shared" ca="1" si="16"/>
        <v/>
      </c>
      <c r="CP19" s="19" t="str">
        <f t="shared" ca="1" si="17"/>
        <v/>
      </c>
      <c r="CQ19" s="19" t="str">
        <f t="shared" ca="1" si="18"/>
        <v/>
      </c>
      <c r="CR19" s="19" t="str">
        <f t="array" aca="1" ref="CR19" ca="1">IFERROR(AVERAGE(IF(('1. Database - raw'!BU$7:BW$494&gt;0)*('1. Database - raw'!$AD$7:$AD$494=$A19)*(INDIRECT($Q19,TRUE)=$O19),'1. Database - raw'!BU$7:BW$494)),"")</f>
        <v/>
      </c>
      <c r="CS19" s="33" t="str">
        <f t="array" aca="1" ref="CS19" ca="1">IFERROR(_xlfn.STDEV.S(IF(('1. Database - raw'!BU$7:BW$494&gt;0)*('1. Database - raw'!$AD$7:$AD$494=$A19)*(INDIRECT($Q19,TRUE)=$O19),'1. Database - raw'!BU$7:BW$494)),"")</f>
        <v/>
      </c>
      <c r="CT19" s="20" t="str">
        <f t="array" aca="1" ref="CT19" ca="1">IFERROR(IF(COUNT(IF(('1. Database - raw'!BU$7:BW$494&gt;0)*('1. Database - raw'!$AD$7:$AD$494=$A19)*(INDIRECT($Q19,TRUE)=$O19),'1. Database - raw'!BU$7:BW$494))&gt;0,COUNT(IF(('1. Database - raw'!BU$7:BW$494&gt;0)*('1. Database - raw'!$AD$7:$AD$494=$A19)*(INDIRECT($Q19,TRUE)=$O19),'1. Database - raw'!BU$7:BW$494)),""),"")</f>
        <v/>
      </c>
      <c r="CU19" s="14" t="str">
        <f t="shared" ca="1" si="19"/>
        <v/>
      </c>
      <c r="CV19" s="19" t="str">
        <f t="shared" ca="1" si="20"/>
        <v/>
      </c>
      <c r="CW19" s="19" t="str">
        <f t="shared" ca="1" si="21"/>
        <v/>
      </c>
      <c r="CX19" s="19" t="str">
        <f t="array" aca="1" ref="CX19" ca="1">IFERROR(AVERAGE(IF(('1. Database - raw'!CA$7:CC$494&gt;0)*('1. Database - raw'!$AD$7:$AD$494=$A19)*(INDIRECT($Q19,TRUE)=$O19),'1. Database - raw'!CA$7:CC$494)),"")</f>
        <v/>
      </c>
      <c r="CY19" s="33" t="str">
        <f t="array" aca="1" ref="CY19" ca="1">IFERROR(_xlfn.STDEV.S(IF(('1. Database - raw'!CA$7:CC$494&gt;0)*('1. Database - raw'!$AD$7:$AD$494=$A19)*(INDIRECT($Q19,TRUE)=$O19),'1. Database - raw'!CA$7:CC$494)),"")</f>
        <v/>
      </c>
      <c r="CZ19" s="20" t="str">
        <f t="array" aca="1" ref="CZ19" ca="1">IFERROR(IF(COUNT(IF(('1. Database - raw'!CA$7:CC$494&gt;0)*('1. Database - raw'!$AD$7:$AD$494=$A19)*(INDIRECT($Q19,TRUE)=$O19),'1. Database - raw'!CA$7:CC$494))&gt;0,COUNT(IF(('1. Database - raw'!CA$7:CC$494&gt;0)*('1. Database - raw'!$AD$7:$AD$494=$A19)*(INDIRECT($Q19,TRUE)=$O19),'1. Database - raw'!CA$7:CC$494)),""),"")</f>
        <v/>
      </c>
      <c r="DA19" s="14" t="str">
        <f t="shared" ca="1" si="22"/>
        <v/>
      </c>
      <c r="DB19" s="19" t="str">
        <f t="shared" ca="1" si="23"/>
        <v/>
      </c>
      <c r="DC19" s="19" t="str">
        <f t="shared" ca="1" si="24"/>
        <v/>
      </c>
      <c r="DD19" s="19" t="str">
        <f t="array" aca="1" ref="DD19" ca="1">IFERROR(AVERAGE(IF(('1. Database - raw'!CG$7:CI$494&gt;0)*('1. Database - raw'!$AD$7:$AD$494=$A19)*(INDIRECT($Q19,TRUE)=$O19),'1. Database - raw'!CG$7:CI$494)),"")</f>
        <v/>
      </c>
      <c r="DE19" s="33" t="str">
        <f t="array" aca="1" ref="DE19" ca="1">IFERROR(_xlfn.STDEV.S(IF(('1. Database - raw'!CG$7:CI$494&gt;0)*('1. Database - raw'!$AD$7:$AD$494=$A19)*(INDIRECT($Q19,TRUE)=$O19),'1. Database - raw'!CG$7:CI$494)),"")</f>
        <v/>
      </c>
      <c r="DF19" s="20" t="str">
        <f t="array" aca="1" ref="DF19" ca="1">IFERROR(IF(COUNT(IF(('1. Database - raw'!CG$7:CI$494&gt;0)*('1. Database - raw'!$AD$7:$AD$494=$A19)*(INDIRECT($Q19,TRUE)=$O19),'1. Database - raw'!CG$7:CI$494))&gt;0,COUNT(IF(('1. Database - raw'!CG$7:CI$494&gt;0)*('1. Database - raw'!$AD$7:$AD$494=$A19)*(INDIRECT($Q19,TRUE)=$O19),'1. Database - raw'!CG$7:CI$494)),""),"")</f>
        <v/>
      </c>
      <c r="DG19" s="14" t="str">
        <f t="shared" ca="1" si="25"/>
        <v/>
      </c>
      <c r="DH19" s="19" t="str">
        <f t="shared" ca="1" si="26"/>
        <v/>
      </c>
      <c r="DI19" s="19" t="str">
        <f t="shared" ca="1" si="27"/>
        <v/>
      </c>
      <c r="DJ19" s="19" t="str">
        <f t="array" aca="1" ref="DJ19" ca="1">IFERROR(AVERAGE(IF(('1. Database - raw'!CM$7:CO$494&gt;0)*('1. Database - raw'!$AD$7:$AD$494=$A19)*(INDIRECT($Q19,TRUE)=$O19),'1. Database - raw'!CM$7:CO$494)),"")</f>
        <v/>
      </c>
      <c r="DK19" s="33" t="str">
        <f t="array" aca="1" ref="DK19" ca="1">IFERROR(_xlfn.STDEV.S(IF(('1. Database - raw'!CM$7:CO$494&gt;0)*('1. Database - raw'!$AD$7:$AD$494=$A19)*(INDIRECT($Q19,TRUE)=$O19),'1. Database - raw'!CM$7:CO$494)),"")</f>
        <v/>
      </c>
      <c r="DL19" s="20" t="str">
        <f t="array" aca="1" ref="DL19" ca="1">IFERROR(IF(COUNT(IF(('1. Database - raw'!CM$7:CO$494&gt;0)*('1. Database - raw'!$AD$7:$AD$494=$A19)*(INDIRECT($Q19,TRUE)=$O19),'1. Database - raw'!CM$7:CO$494))&gt;0,COUNT(IF(('1. Database - raw'!CM$7:CO$494&gt;0)*('1. Database - raw'!$AD$7:$AD$494=$A19)*(INDIRECT($Q19,TRUE)=$O19),'1. Database - raw'!CM$7:CO$494)),""),"")</f>
        <v/>
      </c>
      <c r="DM19" s="14" t="str">
        <f t="shared" ca="1" si="28"/>
        <v/>
      </c>
      <c r="DN19" s="19" t="str">
        <f t="shared" ca="1" si="29"/>
        <v/>
      </c>
      <c r="DO19" s="19" t="str">
        <f t="shared" ca="1" si="30"/>
        <v/>
      </c>
      <c r="DP19" s="19" t="str">
        <f t="array" aca="1" ref="DP19" ca="1">IFERROR(AVERAGE(IF(('1. Database - raw'!CS$7:CU$494&gt;0)*('1. Database - raw'!$AD$7:$AD$494=$A19)*(INDIRECT($Q19,TRUE)=$O19),'1. Database - raw'!CS$7:CU$494)),"")</f>
        <v/>
      </c>
      <c r="DQ19" s="33" t="str">
        <f t="array" aca="1" ref="DQ19" ca="1">IFERROR(_xlfn.STDEV.S(IF(('1. Database - raw'!CS$7:CU$494&gt;0)*('1. Database - raw'!$AD$7:$AD$494=$A19)*(INDIRECT($Q19,TRUE)=$O19),'1. Database - raw'!CS$7:CU$494)),"")</f>
        <v/>
      </c>
      <c r="DR19" s="20" t="str">
        <f t="array" aca="1" ref="DR19" ca="1">IFERROR(IF(COUNT(IF(('1. Database - raw'!CS$7:CU$494&gt;0)*('1. Database - raw'!$AD$7:$AD$494=$A19)*(INDIRECT($Q19,TRUE)=$O19),'1. Database - raw'!CS$7:CU$494))&gt;0,COUNT(IF(('1. Database - raw'!CS$7:CU$494&gt;0)*('1. Database - raw'!$AD$7:$AD$494=$A19)*(INDIRECT($Q19,TRUE)=$O19),'1. Database - raw'!CS$7:CU$494)),""),"")</f>
        <v/>
      </c>
      <c r="DS19" s="14" t="str">
        <f t="shared" ca="1" si="31"/>
        <v/>
      </c>
      <c r="DT19" s="19" t="str">
        <f t="shared" ca="1" si="32"/>
        <v/>
      </c>
      <c r="DU19" s="19" t="str">
        <f t="shared" ca="1" si="33"/>
        <v/>
      </c>
      <c r="DV19" s="19" t="str">
        <f t="array" aca="1" ref="DV19" ca="1">IFERROR(AVERAGE(IF(('1. Database - raw'!CY$7:DA$494&gt;0)*('1. Database - raw'!$AD$7:$AD$494=$A19)*(INDIRECT($Q19,TRUE)=$O19),'1. Database - raw'!CY$7:DA$494)),"")</f>
        <v/>
      </c>
      <c r="DW19" s="33" t="str">
        <f t="array" aca="1" ref="DW19" ca="1">IFERROR(_xlfn.STDEV.S(IF(('1. Database - raw'!CY$7:DA$494&gt;0)*('1. Database - raw'!$AD$7:$AD$494=$A19)*(INDIRECT($Q19,TRUE)=$O19),'1. Database - raw'!CY$7:DA$494)),"")</f>
        <v/>
      </c>
      <c r="DX19" s="20" t="str">
        <f t="array" aca="1" ref="DX19" ca="1">IFERROR(IF(COUNT(IF(('1. Database - raw'!CY$7:DA$494&gt;0)*('1. Database - raw'!$AD$7:$AD$494=$A19)*(INDIRECT($Q19,TRUE)=$O19),'1. Database - raw'!CY$7:DA$494))&gt;0,COUNT(IF(('1. Database - raw'!CY$7:DA$494&gt;0)*('1. Database - raw'!$AD$7:$AD$494=$A19)*(INDIRECT($Q19,TRUE)=$O19),'1. Database - raw'!CY$7:DA$494)),""),"")</f>
        <v/>
      </c>
      <c r="DY19" s="14" t="str">
        <f t="shared" ca="1" si="34"/>
        <v/>
      </c>
      <c r="DZ19" s="19" t="str">
        <f t="shared" ca="1" si="35"/>
        <v/>
      </c>
      <c r="EA19" s="19" t="str">
        <f t="shared" ca="1" si="36"/>
        <v/>
      </c>
      <c r="EB19" s="19" t="str">
        <f t="array" aca="1" ref="EB19" ca="1">IFERROR(AVERAGE(IF(('1. Database - raw'!DE$7:DG$494&gt;0)*('1. Database - raw'!$AD$7:$AD$494=$A19)*(INDIRECT($Q19,TRUE)=$O19),'1. Database - raw'!DE$7:DG$494)),"")</f>
        <v/>
      </c>
      <c r="EC19" s="33" t="str">
        <f t="array" aca="1" ref="EC19" ca="1">IFERROR(_xlfn.STDEV.S(IF(('1. Database - raw'!DE$7:DG$494&gt;0)*('1. Database - raw'!$AD$7:$AD$494=$A19)*(INDIRECT($Q19,TRUE)=$O19),'1. Database - raw'!DE$7:DG$494)),"")</f>
        <v/>
      </c>
      <c r="ED19" s="20" t="str">
        <f t="array" aca="1" ref="ED19" ca="1">IFERROR(IF(COUNT(IF(('1. Database - raw'!DE$7:DG$494&gt;0)*('1. Database - raw'!$AD$7:$AD$494=$A19)*(INDIRECT($Q19,TRUE)=$O19),'1. Database - raw'!DE$7:DG$494))&gt;0,COUNT(IF(('1. Database - raw'!DE$7:DG$494&gt;0)*('1. Database - raw'!$AD$7:$AD$494=$A19)*(INDIRECT($Q19,TRUE)=$O19),'1. Database - raw'!DE$7:DG$494)),""),"")</f>
        <v/>
      </c>
      <c r="EE19" s="101" t="str">
        <f t="shared" ca="1" si="37"/>
        <v/>
      </c>
      <c r="EF19" s="102" t="str">
        <f t="shared" ca="1" si="38"/>
        <v/>
      </c>
      <c r="EG19" s="102" t="str">
        <f t="shared" ca="1" si="39"/>
        <v/>
      </c>
      <c r="EH19" s="102" t="str">
        <f t="array" aca="1" ref="EH19" ca="1">IFERROR(AVERAGE(IF(('1. Database - raw'!DK$7:DM$494&gt;0)*('1. Database - raw'!$AD$7:$AD$494=$A19)*(INDIRECT($Q19,TRUE)=$O19),'1. Database - raw'!DK$7:DM$494)),"")</f>
        <v/>
      </c>
      <c r="EI19" s="269" t="str">
        <f t="array" aca="1" ref="EI19" ca="1">IFERROR(_xlfn.STDEV.S(IF(('1. Database - raw'!DK$7:DM$494&gt;0)*('1. Database - raw'!$AD$7:$AD$494=$A19)*(INDIRECT($Q19,TRUE)=$O19),'1. Database - raw'!DK$7:DM$494)),"")</f>
        <v/>
      </c>
      <c r="EJ19" s="20" t="str">
        <f t="array" aca="1" ref="EJ19" ca="1">IFERROR(IF(COUNT(IF(('1. Database - raw'!DK$7:DM$494&gt;0)*('1. Database - raw'!$AD$7:$AD$494=$A19)*(INDIRECT($Q19,TRUE)=$O19),'1. Database - raw'!DK$7:DM$494))&gt;0,COUNT(IF(('1. Database - raw'!DK$7:DM$494&gt;0)*('1. Database - raw'!$AD$7:$AD$494=$A19)*(INDIRECT($Q19,TRUE)=$O19),'1. Database - raw'!DK$7:DM$494)),""),"")</f>
        <v/>
      </c>
      <c r="EK19" s="14" t="str">
        <f t="shared" ca="1" si="40"/>
        <v/>
      </c>
      <c r="EL19" s="19" t="str">
        <f t="shared" ca="1" si="41"/>
        <v/>
      </c>
      <c r="EM19" s="19" t="str">
        <f t="shared" ca="1" si="42"/>
        <v/>
      </c>
      <c r="EN19" s="19" t="str">
        <f t="array" aca="1" ref="EN19" ca="1">IFERROR(AVERAGE(IF(('1. Database - raw'!DQ$7:DS$494&gt;0)*('1. Database - raw'!$AD$7:$AD$494=$A19)*(INDIRECT($Q19,TRUE)=$O19),'1. Database - raw'!DQ$7:DS$494)),"")</f>
        <v/>
      </c>
      <c r="EO19" s="33" t="str">
        <f t="array" aca="1" ref="EO19" ca="1">IFERROR(_xlfn.STDEV.S(IF(('1. Database - raw'!DQ$7:DS$494&gt;0)*('1. Database - raw'!$AD$7:$AD$494=$A19)*(INDIRECT($Q19,TRUE)=$O19),'1. Database - raw'!DQ$7:DS$494)),"")</f>
        <v/>
      </c>
      <c r="EP19" s="20" t="str">
        <f t="array" aca="1" ref="EP19" ca="1">IFERROR(IF(COUNT(IF(('1. Database - raw'!DQ$7:DS$494&gt;0)*('1. Database - raw'!$AD$7:$AD$494=$A19)*(INDIRECT($Q19,TRUE)=$O19),'1. Database - raw'!DQ$7:DS$494))&gt;0,COUNT(IF(('1. Database - raw'!DQ$7:DS$494&gt;0)*('1. Database - raw'!$AD$7:$AD$494=$A19)*(INDIRECT($Q19,TRUE)=$O19),'1. Database - raw'!DQ$7:DS$494)),""),"")</f>
        <v/>
      </c>
      <c r="EQ19" s="14" t="str">
        <f t="shared" ca="1" si="43"/>
        <v/>
      </c>
      <c r="ER19" s="19" t="str">
        <f t="shared" ca="1" si="44"/>
        <v/>
      </c>
      <c r="ES19" s="19" t="str">
        <f t="shared" ca="1" si="45"/>
        <v/>
      </c>
      <c r="ET19" s="19" t="str">
        <f t="array" aca="1" ref="ET19" ca="1">IFERROR(AVERAGE(IF(('1. Database - raw'!DW$7:DY$494&gt;0)*('1. Database - raw'!$AD$7:$AD$494=$A19)*(INDIRECT($Q19,TRUE)=$O19),'1. Database - raw'!DW$7:DY$494)),"")</f>
        <v/>
      </c>
      <c r="EU19" s="33" t="str">
        <f t="array" aca="1" ref="EU19" ca="1">IFERROR(_xlfn.STDEV.S(IF(('1. Database - raw'!DW$7:DY$494&gt;0)*('1. Database - raw'!$AD$7:$AD$494=$A19)*(INDIRECT($Q19,TRUE)=$O19),'1. Database - raw'!DW$7:DY$494)),"")</f>
        <v/>
      </c>
      <c r="EV19" s="20" t="str">
        <f t="array" aca="1" ref="EV19" ca="1">IFERROR(IF(COUNT(IF(('1. Database - raw'!DW$7:DY$494&gt;0)*('1. Database - raw'!$AD$7:$AD$494=$A19)*(INDIRECT($Q19,TRUE)=$O19),'1. Database - raw'!DW$7:DY$494))&gt;0,COUNT(IF(('1. Database - raw'!DW$7:DY$494&gt;0)*('1. Database - raw'!$AD$7:$AD$494=$A19)*(INDIRECT($Q19,TRUE)=$O19),'1. Database - raw'!DW$7:DY$494)),""),"")</f>
        <v/>
      </c>
      <c r="EW19" s="14" t="str">
        <f t="shared" ca="1" si="46"/>
        <v/>
      </c>
      <c r="EX19" s="19" t="str">
        <f t="shared" ca="1" si="47"/>
        <v/>
      </c>
      <c r="EY19" s="19" t="str">
        <f t="shared" ca="1" si="48"/>
        <v/>
      </c>
      <c r="EZ19" s="19" t="str">
        <f t="array" aca="1" ref="EZ19" ca="1">IFERROR(AVERAGE(IF(('1. Database - raw'!EC$7:EE$494&gt;0)*('1. Database - raw'!$AD$7:$AD$494=$A19)*(INDIRECT($Q19,TRUE)=$O19),'1. Database - raw'!EC$7:EE$494)),"")</f>
        <v/>
      </c>
      <c r="FA19" s="33" t="str">
        <f t="array" aca="1" ref="FA19" ca="1">IFERROR(_xlfn.STDEV.S(IF(('1. Database - raw'!EC$7:EE$494&gt;0)*('1. Database - raw'!$AD$7:$AD$494=$A19)*(INDIRECT($Q19,TRUE)=$O19),'1. Database - raw'!EC$7:EE$494)),"")</f>
        <v/>
      </c>
      <c r="FB19" s="20" t="str">
        <f t="array" aca="1" ref="FB19" ca="1">IFERROR(IF(COUNT(IF(('1. Database - raw'!EC$7:EE$494&gt;0)*('1. Database - raw'!$AD$7:$AD$494=$A19)*(INDIRECT($Q19,TRUE)=$O19),'1. Database - raw'!EC$7:EE$494))&gt;0,COUNT(IF(('1. Database - raw'!EC$7:EE$494&gt;0)*('1. Database - raw'!$AD$7:$AD$494=$A19)*(INDIRECT($Q19,TRUE)=$O19),'1. Database - raw'!EC$7:EE$494)),""),"")</f>
        <v/>
      </c>
      <c r="FC19" s="14" t="str">
        <f t="shared" ca="1" si="49"/>
        <v/>
      </c>
      <c r="FD19" s="19" t="str">
        <f t="shared" ca="1" si="50"/>
        <v/>
      </c>
      <c r="FE19" s="19" t="str">
        <f t="shared" ca="1" si="51"/>
        <v/>
      </c>
      <c r="FF19" s="19" t="str">
        <f t="array" aca="1" ref="FF19" ca="1">IFERROR(AVERAGE(IF(('1. Database - raw'!EI$7:EK$494&gt;0)*('1. Database - raw'!$AD$7:$AD$494=$A19)*(INDIRECT($Q19,TRUE)=$O19),'1. Database - raw'!EI$7:EK$494)),"")</f>
        <v/>
      </c>
      <c r="FG19" s="33" t="str">
        <f t="array" aca="1" ref="FG19" ca="1">IFERROR(_xlfn.STDEV.S(IF(('1. Database - raw'!EI$7:EK$494&gt;0)*('1. Database - raw'!$AD$7:$AD$494=$A19)*(INDIRECT($Q19,TRUE)=$O19),'1. Database - raw'!EI$7:EK$494)),"")</f>
        <v/>
      </c>
      <c r="FH19" s="20" t="str">
        <f t="array" aca="1" ref="FH19" ca="1">IFERROR(IF(COUNT(IF(('1. Database - raw'!EI$7:EK$494&gt;0)*('1. Database - raw'!$AD$7:$AD$494=$A19)*(INDIRECT($Q19,TRUE)=$O19),'1. Database - raw'!EI$7:EK$494))&gt;0,COUNT(IF(('1. Database - raw'!EI$7:EK$494&gt;0)*('1. Database - raw'!$AD$7:$AD$494=$A19)*(INDIRECT($Q19,TRUE)=$O19),'1. Database - raw'!EI$7:EK$494)),""),"")</f>
        <v/>
      </c>
      <c r="FI19" s="14" t="str">
        <f t="shared" ca="1" si="52"/>
        <v/>
      </c>
      <c r="FJ19" s="19" t="str">
        <f t="shared" ca="1" si="53"/>
        <v/>
      </c>
      <c r="FK19" s="19" t="str">
        <f t="shared" ca="1" si="54"/>
        <v/>
      </c>
      <c r="FL19" s="19" t="str">
        <f t="array" aca="1" ref="FL19" ca="1">IFERROR(AVERAGE(IF(('1. Database - raw'!EO$7:EQ$494&gt;0)*('1. Database - raw'!$AD$7:$AD$494=$A19)*(INDIRECT($Q19,TRUE)=$O19),'1. Database - raw'!EO$7:EQ$494)),"")</f>
        <v/>
      </c>
      <c r="FM19" s="33" t="str">
        <f t="array" aca="1" ref="FM19" ca="1">IFERROR(_xlfn.STDEV.S(IF(('1. Database - raw'!EO$7:EQ$494&gt;0)*('1. Database - raw'!$AD$7:$AD$494=$A19)*(INDIRECT($Q19,TRUE)=$O19),'1. Database - raw'!EO$7:EQ$494)),"")</f>
        <v/>
      </c>
      <c r="FN19" s="20" t="str">
        <f t="array" aca="1" ref="FN19" ca="1">IFERROR(IF(COUNT(IF(('1. Database - raw'!EO$7:EQ$494&gt;0)*('1. Database - raw'!$AD$7:$AD$494=$A19)*(INDIRECT($Q19,TRUE)=$O19),'1. Database - raw'!EO$7:EQ$494))&gt;0,COUNT(IF(('1. Database - raw'!EO$7:EQ$494&gt;0)*('1. Database - raw'!$AD$7:$AD$494=$A19)*(INDIRECT($Q19,TRUE)=$O19),'1. Database - raw'!EO$7:EQ$494)),""),"")</f>
        <v/>
      </c>
      <c r="FO19" s="14" t="str">
        <f t="shared" ca="1" si="55"/>
        <v/>
      </c>
      <c r="FP19" s="19" t="str">
        <f t="shared" ca="1" si="56"/>
        <v/>
      </c>
      <c r="FQ19" s="19" t="str">
        <f t="shared" ca="1" si="57"/>
        <v/>
      </c>
      <c r="FR19" s="19" t="str">
        <f t="array" aca="1" ref="FR19" ca="1">IFERROR(AVERAGE(IF(('1. Database - raw'!EU$7:EW$494&gt;0)*('1. Database - raw'!$AD$7:$AD$494=$A19)*(INDIRECT($Q19,TRUE)=$O19),'1. Database - raw'!EU$7:EW$494)),"")</f>
        <v/>
      </c>
      <c r="FS19" s="33" t="str">
        <f t="array" aca="1" ref="FS19" ca="1">IFERROR(_xlfn.STDEV.S(IF(('1. Database - raw'!EU$7:EW$494&gt;0)*('1. Database - raw'!$AD$7:$AD$494=$A19)*(INDIRECT($Q19,TRUE)=$O19),'1. Database - raw'!EU$7:EW$494)),"")</f>
        <v/>
      </c>
      <c r="FT19" s="20" t="str">
        <f t="array" aca="1" ref="FT19" ca="1">IFERROR(IF(COUNT(IF(('1. Database - raw'!EU$7:EW$494&gt;0)*('1. Database - raw'!$AD$7:$AD$494=$A19)*(INDIRECT($Q19,TRUE)=$O19),'1. Database - raw'!EU$7:EW$494))&gt;0,COUNT(IF(('1. Database - raw'!EU$7:EW$494&gt;0)*('1. Database - raw'!$AD$7:$AD$494=$A19)*(INDIRECT($Q19,TRUE)=$O19),'1. Database - raw'!EU$7:EW$494)),""),"")</f>
        <v/>
      </c>
      <c r="FU19" s="14" t="str">
        <f t="shared" ca="1" si="58"/>
        <v/>
      </c>
      <c r="FV19" s="19" t="str">
        <f t="shared" ca="1" si="59"/>
        <v/>
      </c>
      <c r="FW19" s="19" t="str">
        <f t="shared" ca="1" si="60"/>
        <v/>
      </c>
      <c r="FX19" s="19" t="str">
        <f t="array" aca="1" ref="FX19" ca="1">IFERROR(AVERAGE(IF(('1. Database - raw'!FA$7:FC$494&gt;0)*('1. Database - raw'!$AD$7:$AD$494=$A19)*(INDIRECT($Q19,TRUE)=$O19),'1. Database - raw'!FA$7:FC$494)),"")</f>
        <v/>
      </c>
      <c r="FY19" s="33" t="str">
        <f t="array" aca="1" ref="FY19" ca="1">IFERROR(_xlfn.STDEV.S(IF(('1. Database - raw'!FA$7:FC$494&gt;0)*('1. Database - raw'!$AD$7:$AD$494=$A19)*(INDIRECT($Q19,TRUE)=$O19),'1. Database - raw'!FA$7:FC$494)),"")</f>
        <v/>
      </c>
      <c r="FZ19" s="20" t="str">
        <f t="array" aca="1" ref="FZ19" ca="1">IFERROR(IF(COUNT(IF(('1. Database - raw'!FA$7:FC$494&gt;0)*('1. Database - raw'!$AD$7:$AD$494=$A19)*(INDIRECT($Q19,TRUE)=$O19),'1. Database - raw'!FA$7:FC$494))&gt;0,COUNT(IF(('1. Database - raw'!FA$7:FC$494&gt;0)*('1. Database - raw'!$AD$7:$AD$494=$A19)*(INDIRECT($Q19,TRUE)=$O19),'1. Database - raw'!FA$7:FC$494)),""),"")</f>
        <v/>
      </c>
      <c r="GA19" s="14" t="str">
        <f t="shared" ca="1" si="61"/>
        <v/>
      </c>
      <c r="GB19" s="19" t="str">
        <f t="shared" ca="1" si="62"/>
        <v/>
      </c>
      <c r="GC19" s="19" t="str">
        <f t="shared" ca="1" si="63"/>
        <v/>
      </c>
      <c r="GD19" s="19" t="str">
        <f t="array" aca="1" ref="GD19" ca="1">IFERROR(AVERAGE(IF(('1. Database - raw'!FG$7:FI$494&gt;0)*('1. Database - raw'!$AD$7:$AD$494=$A19)*(INDIRECT($Q19,TRUE)=$O19),'1. Database - raw'!FG$7:FI$494)),"")</f>
        <v/>
      </c>
      <c r="GE19" s="33" t="str">
        <f t="array" aca="1" ref="GE19" ca="1">IFERROR(_xlfn.STDEV.S(IF(('1. Database - raw'!FG$7:FI$494&gt;0)*('1. Database - raw'!$AD$7:$AD$494=$A19)*(INDIRECT($Q19,TRUE)=$O19),'1. Database - raw'!FG$7:FI$494)),"")</f>
        <v/>
      </c>
      <c r="GF19" s="20" t="str">
        <f t="array" aca="1" ref="GF19" ca="1">IFERROR(IF(COUNT(IF(('1. Database - raw'!FG$7:FI$494&gt;0)*('1. Database - raw'!$AD$7:$AD$494=$A19)*(INDIRECT($Q19,TRUE)=$O19),'1. Database - raw'!FG$7:FI$494))&gt;0,COUNT(IF(('1. Database - raw'!FG$7:FI$494&gt;0)*('1. Database - raw'!$AD$7:$AD$494=$A19)*(INDIRECT($Q19,TRUE)=$O19),'1. Database - raw'!FG$7:FI$494)),""),"")</f>
        <v/>
      </c>
      <c r="GG19" s="14" t="str">
        <f t="shared" ca="1" si="64"/>
        <v/>
      </c>
      <c r="GH19" s="19" t="str">
        <f t="shared" ca="1" si="65"/>
        <v/>
      </c>
      <c r="GI19" s="19" t="str">
        <f t="shared" ca="1" si="66"/>
        <v/>
      </c>
      <c r="GJ19" s="19" t="str">
        <f t="array" aca="1" ref="GJ19" ca="1">IFERROR(AVERAGE(IF(('1. Database - raw'!FM$7:FO$494&gt;0)*('1. Database - raw'!$AD$7:$AD$494=$A19)*(INDIRECT($Q19,TRUE)=$O19),'1. Database - raw'!FM$7:FO$494)),"")</f>
        <v/>
      </c>
      <c r="GK19" s="33" t="str">
        <f t="array" aca="1" ref="GK19" ca="1">IFERROR(_xlfn.STDEV.S(IF(('1. Database - raw'!FM$7:FO$494&gt;0)*('1. Database - raw'!$AD$7:$AD$494=$A19)*(INDIRECT($Q19,TRUE)=$O19),'1. Database - raw'!FM$7:FO$494)),"")</f>
        <v/>
      </c>
      <c r="GL19" s="20" t="str">
        <f t="array" aca="1" ref="GL19" ca="1">IFERROR(IF(COUNT(IF(('1. Database - raw'!FM$7:FO$494&gt;0)*('1. Database - raw'!$AD$7:$AD$494=$A19)*(INDIRECT($Q19,TRUE)=$O19),'1. Database - raw'!FM$7:FO$494))&gt;0,COUNT(IF(('1. Database - raw'!FM$7:FO$494&gt;0)*('1. Database - raw'!$AD$7:$AD$494=$A19)*(INDIRECT($Q19,TRUE)=$O19),'1. Database - raw'!FM$7:FO$494)),""),"")</f>
        <v/>
      </c>
      <c r="GM19" s="14" t="str">
        <f t="shared" ca="1" si="67"/>
        <v/>
      </c>
      <c r="GN19" s="19" t="str">
        <f t="shared" ca="1" si="68"/>
        <v/>
      </c>
      <c r="GO19" s="19" t="str">
        <f t="shared" ca="1" si="69"/>
        <v/>
      </c>
      <c r="GP19" s="19" t="str">
        <f t="array" aca="1" ref="GP19" ca="1">IFERROR(AVERAGE(IF(('1. Database - raw'!FS$7:FU$494&gt;0)*('1. Database - raw'!$AD$7:$AD$494=$A19)*(INDIRECT($Q19,TRUE)=$O19),'1. Database - raw'!FS$7:FU$494)),"")</f>
        <v/>
      </c>
      <c r="GQ19" s="33" t="str">
        <f t="array" aca="1" ref="GQ19" ca="1">IFERROR(_xlfn.STDEV.S(IF(('1. Database - raw'!FS$7:FU$494&gt;0)*('1. Database - raw'!$AD$7:$AD$494=$A19)*(INDIRECT($Q19,TRUE)=$O19),'1. Database - raw'!FS$7:FU$494)),"")</f>
        <v/>
      </c>
      <c r="GR19" s="20" t="str">
        <f t="array" aca="1" ref="GR19" ca="1">IFERROR(IF(COUNT(IF(('1. Database - raw'!FS$7:FU$494&gt;0)*('1. Database - raw'!$AD$7:$AD$494=$A19)*(INDIRECT($Q19,TRUE)=$O19),'1. Database - raw'!FS$7:FU$494))&gt;0,COUNT(IF(('1. Database - raw'!FS$7:FU$494&gt;0)*('1. Database - raw'!$AD$7:$AD$494=$A19)*(INDIRECT($Q19,TRUE)=$O19),'1. Database - raw'!FS$7:FU$494)),""),"")</f>
        <v/>
      </c>
      <c r="GS19" s="14" t="str">
        <f t="shared" ca="1" si="70"/>
        <v/>
      </c>
      <c r="GT19" s="19" t="str">
        <f t="shared" ca="1" si="71"/>
        <v/>
      </c>
      <c r="GU19" s="19" t="str">
        <f t="shared" ca="1" si="72"/>
        <v/>
      </c>
      <c r="GV19" s="19" t="str">
        <f t="array" aca="1" ref="GV19" ca="1">IFERROR(AVERAGE(IF(('1. Database - raw'!FY$7:GA$494&gt;0)*('1. Database - raw'!$AD$7:$AD$494=$A19)*(INDIRECT($Q19,TRUE)=$O19),'1. Database - raw'!FY$7:GA$494)),"")</f>
        <v/>
      </c>
      <c r="GW19" s="33" t="str">
        <f t="array" aca="1" ref="GW19" ca="1">IFERROR(_xlfn.STDEV.S(IF(('1. Database - raw'!FY$7:GA$494&gt;0)*('1. Database - raw'!$AD$7:$AD$494=$A19)*(INDIRECT($Q19,TRUE)=$O19),'1. Database - raw'!FY$7:GA$494)),"")</f>
        <v/>
      </c>
      <c r="GX19" s="20" t="str">
        <f t="array" aca="1" ref="GX19" ca="1">IFERROR(IF(COUNT(IF(('1. Database - raw'!FY$7:GA$494&gt;0)*('1. Database - raw'!$AD$7:$AD$494=$A19)*(INDIRECT($Q19,TRUE)=$O19),'1. Database - raw'!FY$7:GA$494))&gt;0,COUNT(IF(('1. Database - raw'!FY$7:GA$494&gt;0)*('1. Database - raw'!$AD$7:$AD$494=$A19)*(INDIRECT($Q19,TRUE)=$O19),'1. Database - raw'!FY$7:GA$494)),""),"")</f>
        <v/>
      </c>
      <c r="GY19" s="14" t="str">
        <f t="shared" ca="1" si="73"/>
        <v/>
      </c>
      <c r="GZ19" s="19" t="str">
        <f t="shared" ca="1" si="74"/>
        <v/>
      </c>
      <c r="HA19" s="19" t="str">
        <f t="shared" ca="1" si="75"/>
        <v/>
      </c>
      <c r="HB19" s="19" t="str">
        <f t="array" aca="1" ref="HB19" ca="1">IFERROR(AVERAGE(IF(('1. Database - raw'!GE$7:GG$494&gt;0)*('1. Database - raw'!$AD$7:$AD$494=$A19)*(INDIRECT($Q19,TRUE)=$O19),'1. Database - raw'!GE$7:GG$494)),"")</f>
        <v/>
      </c>
      <c r="HC19" s="33" t="str">
        <f t="array" aca="1" ref="HC19" ca="1">IFERROR(_xlfn.STDEV.S(IF(('1. Database - raw'!GE$7:GG$494&gt;0)*('1. Database - raw'!$AD$7:$AD$494=$A19)*(INDIRECT($Q19,TRUE)=$O19),'1. Database - raw'!GE$7:GG$494)),"")</f>
        <v/>
      </c>
      <c r="HD19" s="20" t="str">
        <f t="array" aca="1" ref="HD19" ca="1">IFERROR(IF(COUNT(IF(('1. Database - raw'!GE$7:GG$494&gt;0)*('1. Database - raw'!$AD$7:$AD$494=$A19)*(INDIRECT($Q19,TRUE)=$O19),'1. Database - raw'!GE$7:GG$494))&gt;0,COUNT(IF(('1. Database - raw'!GE$7:GG$494&gt;0)*('1. Database - raw'!$AD$7:$AD$494=$A19)*(INDIRECT($Q19,TRUE)=$O19),'1. Database - raw'!GE$7:GG$494)),""),"")</f>
        <v/>
      </c>
      <c r="HE19" s="14" t="str">
        <f t="shared" ca="1" si="76"/>
        <v/>
      </c>
      <c r="HF19" s="19" t="str">
        <f t="shared" ca="1" si="77"/>
        <v/>
      </c>
      <c r="HG19" s="19" t="str">
        <f t="shared" ca="1" si="78"/>
        <v/>
      </c>
      <c r="HH19" s="19" t="str">
        <f t="array" aca="1" ref="HH19" ca="1">IFERROR(AVERAGE(IF(('1. Database - raw'!GK$7:GM$494&gt;0)*('1. Database - raw'!$AD$7:$AD$494=$A19)*(INDIRECT($Q19,TRUE)=$O19),'1. Database - raw'!GK$7:GM$494)),"")</f>
        <v/>
      </c>
      <c r="HI19" s="33" t="str">
        <f t="array" aca="1" ref="HI19" ca="1">IFERROR(_xlfn.STDEV.S(IF(('1. Database - raw'!GK$7:GM$494&gt;0)*('1. Database - raw'!$AD$7:$AD$494=$A19)*(INDIRECT($Q19,TRUE)=$O19),'1. Database - raw'!GK$7:GM$494)),"")</f>
        <v/>
      </c>
      <c r="HJ19" s="20" t="str">
        <f t="array" aca="1" ref="HJ19" ca="1">IFERROR(IF(COUNT(IF(('1. Database - raw'!GK$7:GM$494&gt;0)*('1. Database - raw'!$AD$7:$AD$494=$A19)*(INDIRECT($Q19,TRUE)=$O19),'1. Database - raw'!GK$7:GM$494))&gt;0,COUNT(IF(('1. Database - raw'!GK$7:GM$494&gt;0)*('1. Database - raw'!$AD$7:$AD$494=$A19)*(INDIRECT($Q19,TRUE)=$O19),'1. Database - raw'!GK$7:GM$494)),""),"")</f>
        <v/>
      </c>
      <c r="HK19" s="14" t="str">
        <f t="shared" ca="1" si="79"/>
        <v/>
      </c>
      <c r="HL19" s="19" t="str">
        <f t="shared" ca="1" si="80"/>
        <v/>
      </c>
      <c r="HM19" s="19" t="str">
        <f t="shared" ca="1" si="81"/>
        <v/>
      </c>
      <c r="HN19" s="19" t="str">
        <f t="array" aca="1" ref="HN19" ca="1">IFERROR(AVERAGE(IF(('1. Database - raw'!GQ$7:GS$494&gt;0)*('1. Database - raw'!$AD$7:$AD$494=$A19)*(INDIRECT($Q19,TRUE)=$O19),'1. Database - raw'!GQ$7:GS$494)),"")</f>
        <v/>
      </c>
      <c r="HO19" s="33" t="str">
        <f t="array" aca="1" ref="HO19" ca="1">IFERROR(_xlfn.STDEV.S(IF(('1. Database - raw'!GQ$7:GS$494&gt;0)*('1. Database - raw'!$AD$7:$AD$494=$A19)*(INDIRECT($Q19,TRUE)=$O19),'1. Database - raw'!GQ$7:GS$494)),"")</f>
        <v/>
      </c>
      <c r="HP19" s="20" t="str">
        <f t="array" aca="1" ref="HP19" ca="1">IFERROR(IF(COUNT(IF(('1. Database - raw'!GQ$7:GS$494&gt;0)*('1. Database - raw'!$AD$7:$AD$494=$A19)*(INDIRECT($Q19,TRUE)=$O19),'1. Database - raw'!GQ$7:GS$494))&gt;0,COUNT(IF(('1. Database - raw'!GQ$7:GS$494&gt;0)*('1. Database - raw'!$AD$7:$AD$494=$A19)*(INDIRECT($Q19,TRUE)=$O19),'1. Database - raw'!GQ$7:GS$494)),""),"")</f>
        <v/>
      </c>
      <c r="HQ19" s="14" t="str">
        <f t="shared" ca="1" si="82"/>
        <v/>
      </c>
      <c r="HR19" s="19" t="str">
        <f t="shared" ca="1" si="83"/>
        <v/>
      </c>
      <c r="HS19" s="19" t="str">
        <f t="shared" ca="1" si="84"/>
        <v/>
      </c>
      <c r="HT19" s="19" t="str">
        <f t="array" aca="1" ref="HT19" ca="1">IFERROR(AVERAGE(IF(('1. Database - raw'!GW$7:GY$494&gt;0)*('1. Database - raw'!$AD$7:$AD$494=$A19)*(INDIRECT($Q19,TRUE)=$O19),'1. Database - raw'!GW$7:GY$494)),"")</f>
        <v/>
      </c>
      <c r="HU19" s="33" t="str">
        <f t="array" aca="1" ref="HU19" ca="1">IFERROR(_xlfn.STDEV.S(IF(('1. Database - raw'!GW$7:GY$494&gt;0)*('1. Database - raw'!$AD$7:$AD$494=$A19)*(INDIRECT($Q19,TRUE)=$O19),'1. Database - raw'!GW$7:GY$494)),"")</f>
        <v/>
      </c>
      <c r="HV19" s="20" t="str">
        <f t="array" aca="1" ref="HV19" ca="1">IFERROR(IF(COUNT(IF(('1. Database - raw'!GW$7:GY$494&gt;0)*('1. Database - raw'!$AD$7:$AD$494=$A19)*(INDIRECT($Q19,TRUE)=$O19),'1. Database - raw'!GW$7:GY$494))&gt;0,COUNT(IF(('1. Database - raw'!GW$7:GY$494&gt;0)*('1. Database - raw'!$AD$7:$AD$494=$A19)*(INDIRECT($Q19,TRUE)=$O19),'1. Database - raw'!GW$7:GY$494)),""),"")</f>
        <v/>
      </c>
      <c r="HW19" s="14" t="str">
        <f t="shared" ca="1" si="85"/>
        <v/>
      </c>
      <c r="HX19" s="19" t="str">
        <f t="shared" ca="1" si="86"/>
        <v/>
      </c>
      <c r="HY19" s="19" t="str">
        <f t="shared" ca="1" si="87"/>
        <v/>
      </c>
      <c r="HZ19" s="19" t="str">
        <f t="array" aca="1" ref="HZ19" ca="1">IFERROR(AVERAGE(IF(('1. Database - raw'!HC$7:HE$494&gt;0)*('1. Database - raw'!$AD$7:$AD$494=$A19)*(INDIRECT($Q19,TRUE)=$O19),'1. Database - raw'!HC$7:HE$494)),"")</f>
        <v/>
      </c>
      <c r="IA19" s="33" t="str">
        <f t="array" aca="1" ref="IA19" ca="1">IFERROR(_xlfn.STDEV.S(IF(('1. Database - raw'!HC$7:HE$494&gt;0)*('1. Database - raw'!$AD$7:$AD$494=$A19)*(INDIRECT($Q19,TRUE)=$O19),'1. Database - raw'!HC$7:HE$494)),"")</f>
        <v/>
      </c>
      <c r="IB19" s="20" t="str">
        <f t="array" aca="1" ref="IB19" ca="1">IFERROR(IF(COUNT(IF(('1. Database - raw'!HC$7:HE$494&gt;0)*('1. Database - raw'!$AD$7:$AD$494=$A19)*(INDIRECT($Q19,TRUE)=$O19),'1. Database - raw'!HC$7:HE$494))&gt;0,COUNT(IF(('1. Database - raw'!HC$7:HE$494&gt;0)*('1. Database - raw'!$AD$7:$AD$494=$A19)*(INDIRECT($Q19,TRUE)=$O19),'1. Database - raw'!HC$7:HE$494)),""),"")</f>
        <v/>
      </c>
      <c r="IC19" s="14" t="str">
        <f t="shared" ca="1" si="88"/>
        <v/>
      </c>
      <c r="ID19" s="19" t="str">
        <f t="shared" ca="1" si="89"/>
        <v/>
      </c>
      <c r="IE19" s="19" t="str">
        <f t="shared" ca="1" si="90"/>
        <v/>
      </c>
      <c r="IF19" s="19" t="str">
        <f t="array" aca="1" ref="IF19" ca="1">IFERROR(AVERAGE(IF(('1. Database - raw'!HI$7:HK$494&gt;0)*('1. Database - raw'!$AD$7:$AD$494=$A19)*(INDIRECT($Q19,TRUE)=$O19),'1. Database - raw'!HI$7:HK$494)),"")</f>
        <v/>
      </c>
      <c r="IG19" s="33" t="str">
        <f t="array" aca="1" ref="IG19" ca="1">IFERROR(_xlfn.STDEV.S(IF(('1. Database - raw'!HI$7:HK$494&gt;0)*('1. Database - raw'!$AD$7:$AD$494=$A19)*(INDIRECT($Q19,TRUE)=$O19),'1. Database - raw'!HI$7:HK$494)),"")</f>
        <v/>
      </c>
      <c r="IH19" s="20" t="str">
        <f t="array" aca="1" ref="IH19" ca="1">IFERROR(IF(COUNT(IF(('1. Database - raw'!HI$7:HK$494&gt;0)*('1. Database - raw'!$AD$7:$AD$494=$A19)*(INDIRECT($Q19,TRUE)=$O19),'1. Database - raw'!HI$7:HK$494))&gt;0,COUNT(IF(('1. Database - raw'!HI$7:HK$494&gt;0)*('1. Database - raw'!$AD$7:$AD$494=$A19)*(INDIRECT($Q19,TRUE)=$O19),'1. Database - raw'!HI$7:HK$494)),""),"")</f>
        <v/>
      </c>
      <c r="II19" s="14" t="str">
        <f t="shared" ca="1" si="91"/>
        <v/>
      </c>
      <c r="IJ19" s="19" t="str">
        <f t="shared" ca="1" si="92"/>
        <v/>
      </c>
      <c r="IK19" s="19" t="str">
        <f t="shared" ca="1" si="93"/>
        <v/>
      </c>
      <c r="IL19" s="19" t="str">
        <f t="array" aca="1" ref="IL19" ca="1">IFERROR(AVERAGE(IF(('1. Database - raw'!HO$7:HQ$494&gt;0)*('1. Database - raw'!$AD$7:$AD$494=$A19)*(INDIRECT($Q19,TRUE)=$O19),'1. Database - raw'!HO$7:HQ$494)),"")</f>
        <v/>
      </c>
      <c r="IM19" s="33" t="str">
        <f t="array" aca="1" ref="IM19" ca="1">IFERROR(_xlfn.STDEV.S(IF(('1. Database - raw'!HO$7:HQ$494&gt;0)*('1. Database - raw'!$AD$7:$AD$494=$A19)*(INDIRECT($Q19,TRUE)=$O19),'1. Database - raw'!HO$7:HQ$494)),"")</f>
        <v/>
      </c>
      <c r="IN19" s="20" t="str">
        <f t="array" aca="1" ref="IN19" ca="1">IFERROR(IF(COUNT(IF(('1. Database - raw'!HO$7:HQ$494&gt;0)*('1. Database - raw'!$AD$7:$AD$494=$A19)*(INDIRECT($Q19,TRUE)=$O19),'1. Database - raw'!HO$7:HQ$494))&gt;0,COUNT(IF(('1. Database - raw'!HO$7:HQ$494&gt;0)*('1. Database - raw'!$AD$7:$AD$494=$A19)*(INDIRECT($Q19,TRUE)=$O19),'1. Database - raw'!HO$7:HQ$494)),""),"")</f>
        <v/>
      </c>
      <c r="IO19" s="14" t="str">
        <f t="shared" ca="1" si="94"/>
        <v/>
      </c>
      <c r="IP19" s="19" t="str">
        <f t="shared" ca="1" si="95"/>
        <v/>
      </c>
      <c r="IQ19" s="19" t="str">
        <f t="shared" ca="1" si="96"/>
        <v/>
      </c>
      <c r="IR19" s="19" t="str">
        <f t="array" aca="1" ref="IR19" ca="1">IFERROR(AVERAGE(IF(('1. Database - raw'!HU$7:HW$494&gt;0)*('1. Database - raw'!$AD$7:$AD$494=$A19)*(INDIRECT($Q19,TRUE)=$O19),'1. Database - raw'!HU$7:HW$494)),"")</f>
        <v/>
      </c>
      <c r="IS19" s="33" t="str">
        <f t="array" aca="1" ref="IS19" ca="1">IFERROR(_xlfn.STDEV.S(IF(('1. Database - raw'!HU$7:HW$494&gt;0)*('1. Database - raw'!$AD$7:$AD$494=$A19)*(INDIRECT($Q19,TRUE)=$O19),'1. Database - raw'!HU$7:HW$494)),"")</f>
        <v/>
      </c>
      <c r="IT19" s="20" t="str">
        <f t="array" aca="1" ref="IT19" ca="1">IFERROR(IF(COUNT(IF(('1. Database - raw'!HU$7:HW$494&gt;0)*('1. Database - raw'!$AD$7:$AD$494=$A19)*(INDIRECT($Q19,TRUE)=$O19),'1. Database - raw'!HU$7:HW$494))&gt;0,COUNT(IF(('1. Database - raw'!HU$7:HW$494&gt;0)*('1. Database - raw'!$AD$7:$AD$494=$A19)*(INDIRECT($Q19,TRUE)=$O19),'1. Database - raw'!HU$7:HW$494)),""),"")</f>
        <v/>
      </c>
      <c r="IU19" s="14" t="str">
        <f t="shared" ca="1" si="97"/>
        <v/>
      </c>
      <c r="IV19" s="19" t="str">
        <f t="shared" ca="1" si="98"/>
        <v/>
      </c>
      <c r="IW19" s="19" t="str">
        <f t="shared" ca="1" si="99"/>
        <v/>
      </c>
      <c r="IX19" s="19" t="str">
        <f t="array" aca="1" ref="IX19" ca="1">IFERROR(AVERAGE(IF(('1. Database - raw'!IA$7:IC$494&gt;0)*('1. Database - raw'!$AD$7:$AD$494=$A19)*(INDIRECT($Q19,TRUE)=$O19),'1. Database - raw'!IA$7:IC$494)),"")</f>
        <v/>
      </c>
      <c r="IY19" s="33" t="str">
        <f t="array" aca="1" ref="IY19" ca="1">IFERROR(_xlfn.STDEV.S(IF(('1. Database - raw'!IA$7:IC$494&gt;0)*('1. Database - raw'!$AD$7:$AD$494=$A19)*(INDIRECT($Q19,TRUE)=$O19),'1. Database - raw'!IA$7:IC$494)),"")</f>
        <v/>
      </c>
      <c r="IZ19" s="20" t="str">
        <f t="array" aca="1" ref="IZ19" ca="1">IFERROR(IF(COUNT(IF(('1. Database - raw'!IA$7:IC$494&gt;0)*('1. Database - raw'!$AD$7:$AD$494=$A19)*(INDIRECT($Q19,TRUE)=$O19),'1. Database - raw'!IA$7:IC$494))&gt;0,COUNT(IF(('1. Database - raw'!IA$7:IC$494&gt;0)*('1. Database - raw'!$AD$7:$AD$494=$A19)*(INDIRECT($Q19,TRUE)=$O19),'1. Database - raw'!IA$7:IC$494)),""),"")</f>
        <v/>
      </c>
      <c r="JA19" s="14" t="str">
        <f t="shared" ca="1" si="100"/>
        <v/>
      </c>
      <c r="JB19" s="19" t="str">
        <f t="shared" ca="1" si="101"/>
        <v/>
      </c>
      <c r="JC19" s="19" t="str">
        <f t="shared" ca="1" si="102"/>
        <v/>
      </c>
      <c r="JD19" s="19" t="str">
        <f t="array" aca="1" ref="JD19" ca="1">IFERROR(AVERAGE(IF(('1. Database - raw'!IG$7:II$494&gt;0)*('1. Database - raw'!$AD$7:$AD$494=$A19)*(INDIRECT($Q19,TRUE)=$O19),'1. Database - raw'!IG$7:II$494)),"")</f>
        <v/>
      </c>
      <c r="JE19" s="33" t="str">
        <f t="array" aca="1" ref="JE19" ca="1">IFERROR(_xlfn.STDEV.S(IF(('1. Database - raw'!IG$7:II$494&gt;0)*('1. Database - raw'!$AD$7:$AD$494=$A19)*(INDIRECT($Q19,TRUE)=$O19),'1. Database - raw'!IG$7:II$494)),"")</f>
        <v/>
      </c>
      <c r="JF19" s="20" t="str">
        <f t="array" aca="1" ref="JF19" ca="1">IFERROR(IF(COUNT(IF(('1. Database - raw'!IG$7:II$494&gt;0)*('1. Database - raw'!$AD$7:$AD$494=$A19)*(INDIRECT($Q19,TRUE)=$O19),'1. Database - raw'!IG$7:II$494))&gt;0,COUNT(IF(('1. Database - raw'!IG$7:II$494&gt;0)*('1. Database - raw'!$AD$7:$AD$494=$A19)*(INDIRECT($Q19,TRUE)=$O19),'1. Database - raw'!IG$7:II$494)),""),"")</f>
        <v/>
      </c>
      <c r="JG19" s="145" t="str">
        <f t="shared" ca="1" si="103"/>
        <v/>
      </c>
      <c r="JH19" s="146" t="str">
        <f t="shared" ca="1" si="104"/>
        <v/>
      </c>
      <c r="JI19" s="146" t="str">
        <f t="shared" ca="1" si="105"/>
        <v/>
      </c>
      <c r="JJ19" s="146" t="str">
        <f t="array" aca="1" ref="JJ19" ca="1">IFERROR(AVERAGE(IF(('1. Database - raw'!IM$7:IO$494&gt;0)*('1. Database - raw'!$AD$7:$AD$494=$A19)*(INDIRECT($Q19,TRUE)=$O19),'1. Database - raw'!IM$7:IO$494)),"")</f>
        <v/>
      </c>
      <c r="JK19" s="277" t="str">
        <f t="array" aca="1" ref="JK19" ca="1">IFERROR(_xlfn.STDEV.S(IF(('1. Database - raw'!IM$7:IO$494&gt;0)*('1. Database - raw'!$AD$7:$AD$494=$A19)*(INDIRECT($Q19,TRUE)=$O19),'1. Database - raw'!IM$7:IO$494)),"")</f>
        <v/>
      </c>
      <c r="JL19" s="20" t="str">
        <f t="array" aca="1" ref="JL19" ca="1">IFERROR(IF(COUNT(IF(('1. Database - raw'!IM$7:IO$494&gt;0)*('1. Database - raw'!$AD$7:$AD$494=$A19)*(INDIRECT($Q19,TRUE)=$O19),'1. Database - raw'!IM$7:IO$494))&gt;0,COUNT(IF(('1. Database - raw'!IM$7:IO$494&gt;0)*('1. Database - raw'!$AD$7:$AD$494=$A19)*(INDIRECT($Q19,TRUE)=$O19),'1. Database - raw'!IM$7:IO$494)),""),"")</f>
        <v/>
      </c>
      <c r="JM19" s="145" t="str">
        <f t="shared" ca="1" si="106"/>
        <v/>
      </c>
      <c r="JN19" s="146" t="str">
        <f t="shared" ca="1" si="107"/>
        <v/>
      </c>
      <c r="JO19" s="146" t="str">
        <f t="shared" ca="1" si="108"/>
        <v/>
      </c>
      <c r="JP19" s="146" t="str">
        <f t="array" aca="1" ref="JP19" ca="1">IFERROR(AVERAGE(IF(('1. Database - raw'!IS$7:IU$494&gt;0)*('1. Database - raw'!$AD$7:$AD$494=$A19)*(INDIRECT($Q19,TRUE)=$O19),'1. Database - raw'!IS$7:IU$494)),"")</f>
        <v/>
      </c>
      <c r="JQ19" s="277" t="str">
        <f t="array" aca="1" ref="JQ19" ca="1">IFERROR(_xlfn.STDEV.S(IF(('1. Database - raw'!IS$7:IU$494&gt;0)*('1. Database - raw'!$AD$7:$AD$494=$A19)*(INDIRECT($Q19,TRUE)=$O19),'1. Database - raw'!IS$7:IU$494)),"")</f>
        <v/>
      </c>
      <c r="JR19" s="20" t="str">
        <f t="array" aca="1" ref="JR19" ca="1">IFERROR(IF(COUNT(IF(('1. Database - raw'!IS$7:IU$494&gt;0)*('1. Database - raw'!$AD$7:$AD$494=$A19)*(INDIRECT($Q19,TRUE)=$O19),'1. Database - raw'!IS$7:IU$494))&gt;0,COUNT(IF(('1. Database - raw'!IS$7:IU$494&gt;0)*('1. Database - raw'!$AD$7:$AD$494=$A19)*(INDIRECT($Q19,TRUE)=$O19),'1. Database - raw'!IS$7:IU$494)),""),"")</f>
        <v/>
      </c>
      <c r="JS19" s="145" t="str">
        <f t="shared" ca="1" si="109"/>
        <v/>
      </c>
      <c r="JT19" s="146" t="str">
        <f t="shared" ca="1" si="110"/>
        <v/>
      </c>
      <c r="JU19" s="146" t="str">
        <f t="shared" ca="1" si="111"/>
        <v/>
      </c>
      <c r="JV19" s="146" t="str">
        <f t="array" aca="1" ref="JV19" ca="1">IFERROR(AVERAGE(IF(('1. Database - raw'!IY$7:JA$494&gt;0)*('1. Database - raw'!$AD$7:$AD$494=$A19)*(INDIRECT($Q19,TRUE)=$O19),'1. Database - raw'!IY$7:JA$494)),"")</f>
        <v/>
      </c>
      <c r="JW19" s="277" t="str">
        <f t="array" aca="1" ref="JW19" ca="1">IFERROR(_xlfn.STDEV.S(IF(('1. Database - raw'!IY$7:JA$494&gt;0)*('1. Database - raw'!$AD$7:$AD$494=$A19)*(INDIRECT($Q19,TRUE)=$O19),'1. Database - raw'!IY$7:JA$494)),"")</f>
        <v/>
      </c>
      <c r="JX19" s="20" t="str">
        <f t="array" aca="1" ref="JX19" ca="1">IFERROR(IF(COUNT(IF(('1. Database - raw'!IY$7:JA$494&gt;0)*('1. Database - raw'!$AD$7:$AD$494=$A19)*(INDIRECT($Q19,TRUE)=$O19),'1. Database - raw'!IY$7:JA$494))&gt;0,COUNT(IF(('1. Database - raw'!IY$7:JA$494&gt;0)*('1. Database - raw'!$AD$7:$AD$494=$A19)*(INDIRECT($Q19,TRUE)=$O19),'1. Database - raw'!IY$7:JA$494)),""),"")</f>
        <v/>
      </c>
      <c r="JY19" s="145" t="str">
        <f t="shared" ca="1" si="112"/>
        <v/>
      </c>
      <c r="JZ19" s="146" t="str">
        <f t="shared" ca="1" si="113"/>
        <v/>
      </c>
      <c r="KA19" s="146" t="str">
        <f t="shared" ca="1" si="114"/>
        <v/>
      </c>
      <c r="KB19" s="146" t="str">
        <f t="array" aca="1" ref="KB19" ca="1">IFERROR(AVERAGE(IF(('1. Database - raw'!JE$7:JG$494&gt;0)*('1. Database - raw'!$AD$7:$AD$494=$A19)*(INDIRECT($Q19,TRUE)=$O19),'1. Database - raw'!JE$7:JG$494)),"")</f>
        <v/>
      </c>
      <c r="KC19" s="277" t="str">
        <f t="array" aca="1" ref="KC19" ca="1">IFERROR(_xlfn.STDEV.S(IF(('1. Database - raw'!JE$7:JG$494&gt;0)*('1. Database - raw'!$AD$7:$AD$494=$A19)*(INDIRECT($Q19,TRUE)=$O19),'1. Database - raw'!JE$7:JG$494)),"")</f>
        <v/>
      </c>
      <c r="KD19" s="20" t="str">
        <f t="array" aca="1" ref="KD19" ca="1">IFERROR(IF(COUNT(IF(('1. Database - raw'!JE$7:JG$494&gt;0)*('1. Database - raw'!$AD$7:$AD$494=$A19)*(INDIRECT($Q19,TRUE)=$O19),'1. Database - raw'!JE$7:JG$494))&gt;0,COUNT(IF(('1. Database - raw'!JE$7:JG$494&gt;0)*('1. Database - raw'!$AD$7:$AD$494=$A19)*(INDIRECT($Q19,TRUE)=$O19),'1. Database - raw'!JE$7:JG$494)),""),"")</f>
        <v/>
      </c>
      <c r="KE19" s="145" t="str">
        <f t="shared" ca="1" si="115"/>
        <v/>
      </c>
      <c r="KF19" s="146" t="str">
        <f t="shared" ca="1" si="116"/>
        <v/>
      </c>
      <c r="KG19" s="146" t="str">
        <f t="shared" ca="1" si="117"/>
        <v/>
      </c>
      <c r="KH19" s="146" t="str">
        <f t="array" aca="1" ref="KH19" ca="1">IFERROR(AVERAGE(IF(('1. Database - raw'!JK$7:JM$494&gt;0)*('1. Database - raw'!$AD$7:$AD$494=$A19)*(INDIRECT($Q19,TRUE)=$O19),'1. Database - raw'!JK$7:JM$494)),"")</f>
        <v/>
      </c>
      <c r="KI19" s="277" t="str">
        <f t="array" aca="1" ref="KI19" ca="1">IFERROR(_xlfn.STDEV.S(IF(('1. Database - raw'!JK$7:JM$494&gt;0)*('1. Database - raw'!$AD$7:$AD$494=$A19)*(INDIRECT($Q19,TRUE)=$O19),'1. Database - raw'!JK$7:JM$494)),"")</f>
        <v/>
      </c>
      <c r="KJ19" s="20" t="str">
        <f t="array" aca="1" ref="KJ19" ca="1">IFERROR(IF(COUNT(IF(('1. Database - raw'!JK$7:JM$494&gt;0)*('1. Database - raw'!$AD$7:$AD$494=$A19)*(INDIRECT($Q19,TRUE)=$O19),'1. Database - raw'!JK$7:JM$494))&gt;0,COUNT(IF(('1. Database - raw'!JK$7:JM$494&gt;0)*('1. Database - raw'!$AD$7:$AD$494=$A19)*(INDIRECT($Q19,TRUE)=$O19),'1. Database - raw'!JK$7:JM$494)),""),"")</f>
        <v/>
      </c>
      <c r="KK19" s="145" t="str">
        <f t="shared" ca="1" si="118"/>
        <v/>
      </c>
      <c r="KL19" s="146" t="str">
        <f t="shared" ca="1" si="119"/>
        <v/>
      </c>
      <c r="KM19" s="146" t="str">
        <f t="shared" ca="1" si="120"/>
        <v/>
      </c>
      <c r="KN19" s="146" t="str">
        <f t="array" aca="1" ref="KN19" ca="1">IFERROR(AVERAGE(IF(('1. Database - raw'!JQ$7:JS$494&gt;0)*('1. Database - raw'!$AD$7:$AD$494=$A19)*(INDIRECT($Q19,TRUE)=$O19),'1. Database - raw'!JQ$7:JS$494)),"")</f>
        <v/>
      </c>
      <c r="KO19" s="277" t="str">
        <f t="array" aca="1" ref="KO19" ca="1">IFERROR(_xlfn.STDEV.S(IF(('1. Database - raw'!JQ$7:JS$494&gt;0)*('1. Database - raw'!$AD$7:$AD$494=$A19)*(INDIRECT($Q19,TRUE)=$O19),'1. Database - raw'!JQ$7:JS$494)),"")</f>
        <v/>
      </c>
      <c r="KP19" s="20" t="str">
        <f t="array" aca="1" ref="KP19" ca="1">IFERROR(IF(COUNT(IF(('1. Database - raw'!JQ$7:JS$494&gt;0)*('1. Database - raw'!$AD$7:$AD$494=$A19)*(INDIRECT($Q19,TRUE)=$O19),'1. Database - raw'!JQ$7:JS$494))&gt;0,COUNT(IF(('1. Database - raw'!JQ$7:JS$494&gt;0)*('1. Database - raw'!$AD$7:$AD$494=$A19)*(INDIRECT($Q19,TRUE)=$O19),'1. Database - raw'!JQ$7:JS$494)),""),"")</f>
        <v/>
      </c>
      <c r="KQ19" s="145" t="str">
        <f t="shared" ca="1" si="121"/>
        <v/>
      </c>
      <c r="KR19" s="146" t="str">
        <f t="shared" ca="1" si="122"/>
        <v/>
      </c>
      <c r="KS19" s="146" t="str">
        <f t="shared" ca="1" si="123"/>
        <v/>
      </c>
      <c r="KT19" s="146" t="str">
        <f t="array" aca="1" ref="KT19" ca="1">IFERROR(AVERAGE(IF(('1. Database - raw'!JW$7:JY$494&gt;0)*('1. Database - raw'!$AD$7:$AD$494=$A19)*(INDIRECT($Q19,TRUE)=$O19),'1. Database - raw'!JW$7:JY$494)),"")</f>
        <v/>
      </c>
      <c r="KU19" s="277" t="str">
        <f t="array" aca="1" ref="KU19" ca="1">IFERROR(_xlfn.STDEV.S(IF(('1. Database - raw'!JW$7:JY$494&gt;0)*('1. Database - raw'!$AD$7:$AD$494=$A19)*(INDIRECT($Q19,TRUE)=$O19),'1. Database - raw'!JW$7:JY$494)),"")</f>
        <v/>
      </c>
      <c r="KV19" s="20" t="str">
        <f t="array" aca="1" ref="KV19" ca="1">IFERROR(IF(COUNT(IF(('1. Database - raw'!JW$7:JY$494&gt;0)*('1. Database - raw'!$AD$7:$AD$494=$A19)*(INDIRECT($Q19,TRUE)=$O19),'1. Database - raw'!JW$7:JY$494))&gt;0,COUNT(IF(('1. Database - raw'!JW$7:JY$494&gt;0)*('1. Database - raw'!$AD$7:$AD$494=$A19)*(INDIRECT($Q19,TRUE)=$O19),'1. Database - raw'!JW$7:JY$494)),""),"")</f>
        <v/>
      </c>
      <c r="KW19" s="145" t="str">
        <f t="shared" ca="1" si="124"/>
        <v/>
      </c>
      <c r="KX19" s="146" t="str">
        <f t="shared" ca="1" si="125"/>
        <v/>
      </c>
      <c r="KY19" s="146" t="str">
        <f t="shared" ca="1" si="126"/>
        <v/>
      </c>
      <c r="KZ19" s="146" t="str">
        <f t="array" aca="1" ref="KZ19" ca="1">IFERROR(AVERAGE(IF(('1. Database - raw'!KC$7:KE$494&gt;0)*('1. Database - raw'!$AD$7:$AD$494=$A19)*(INDIRECT($Q19,TRUE)=$O19),'1. Database - raw'!KC$7:KE$494)),"")</f>
        <v/>
      </c>
      <c r="LA19" s="277" t="str">
        <f t="array" aca="1" ref="LA19" ca="1">IFERROR(_xlfn.STDEV.S(IF(('1. Database - raw'!KC$7:KE$494&gt;0)*('1. Database - raw'!$AD$7:$AD$494=$A19)*(INDIRECT($Q19,TRUE)=$O19),'1. Database - raw'!KC$7:KE$494)),"")</f>
        <v/>
      </c>
      <c r="LB19" s="20" t="str">
        <f t="array" aca="1" ref="LB19" ca="1">IFERROR(IF(COUNT(IF(('1. Database - raw'!KC$7:KE$494&gt;0)*('1. Database - raw'!$AD$7:$AD$494=$A19)*(INDIRECT($Q19,TRUE)=$O19),'1. Database - raw'!KC$7:KE$494))&gt;0,COUNT(IF(('1. Database - raw'!KC$7:KE$494&gt;0)*('1. Database - raw'!$AD$7:$AD$494=$A19)*(INDIRECT($Q19,TRUE)=$O19),'1. Database - raw'!KC$7:KE$494)),""),"")</f>
        <v/>
      </c>
      <c r="LC19" s="145" t="str">
        <f t="shared" ca="1" si="127"/>
        <v/>
      </c>
      <c r="LD19" s="146" t="str">
        <f t="shared" ca="1" si="128"/>
        <v/>
      </c>
      <c r="LE19" s="146" t="str">
        <f t="shared" ca="1" si="129"/>
        <v/>
      </c>
      <c r="LF19" s="146" t="str">
        <f t="array" aca="1" ref="LF19" ca="1">IFERROR(AVERAGE(IF(('1. Database - raw'!KI$7:KK$494&gt;0)*('1. Database - raw'!$AD$7:$AD$494=$A19)*(INDIRECT($Q19,TRUE)=$O19),'1. Database - raw'!KI$7:KK$494)),"")</f>
        <v/>
      </c>
      <c r="LG19" s="277" t="str">
        <f t="array" aca="1" ref="LG19" ca="1">IFERROR(_xlfn.STDEV.S(IF(('1. Database - raw'!KI$7:KK$494&gt;0)*('1. Database - raw'!$AD$7:$AD$494=$A19)*(INDIRECT($Q19,TRUE)=$O19),'1. Database - raw'!KI$7:KK$494)),"")</f>
        <v/>
      </c>
      <c r="LH19" s="20" t="str">
        <f t="array" aca="1" ref="LH19" ca="1">IFERROR(IF(COUNT(IF(('1. Database - raw'!KI$7:KK$494&gt;0)*('1. Database - raw'!$AD$7:$AD$494=$A19)*(INDIRECT($Q19,TRUE)=$O19),'1. Database - raw'!KI$7:KK$494))&gt;0,COUNT(IF(('1. Database - raw'!KI$7:KK$494&gt;0)*('1. Database - raw'!$AD$7:$AD$494=$A19)*(INDIRECT($Q19,TRUE)=$O19),'1. Database - raw'!KI$7:KK$494)),""),"")</f>
        <v/>
      </c>
      <c r="LI19" s="145" t="str">
        <f t="shared" ca="1" si="169"/>
        <v/>
      </c>
      <c r="LJ19" s="146" t="str">
        <f t="shared" ca="1" si="170"/>
        <v/>
      </c>
      <c r="LK19" s="146" t="str">
        <f t="shared" ca="1" si="171"/>
        <v/>
      </c>
      <c r="LL19" s="146" t="str">
        <f t="array" aca="1" ref="LL19" ca="1">IFERROR(AVERAGE(IF(('1. Database - raw'!KO$7:KQ$494&gt;0)*('1. Database - raw'!$AD$7:$AD$494=$A19)*(INDIRECT($Q19,TRUE)=$O19),'1. Database - raw'!KO$7:KQ$494)),"")</f>
        <v/>
      </c>
      <c r="LM19" s="277" t="str">
        <f t="array" aca="1" ref="LM19" ca="1">IFERROR(_xlfn.STDEV.S(IF(('1. Database - raw'!KO$7:KQ$494&gt;0)*('1. Database - raw'!$AD$7:$AD$494=$A19)*(INDIRECT($Q19,TRUE)=$O19),'1. Database - raw'!KO$7:KQ$494)),"")</f>
        <v/>
      </c>
      <c r="LN19" s="20" t="str">
        <f t="array" aca="1" ref="LN19" ca="1">IFERROR(IF(COUNT(IF(('1. Database - raw'!KO$7:KQ$494&gt;0)*('1. Database - raw'!$AD$7:$AD$494=$A19)*(INDIRECT($Q19,TRUE)=$O19),'1. Database - raw'!KO$7:KQ$494))&gt;0,COUNT(IF(('1. Database - raw'!KO$7:KQ$494&gt;0)*('1. Database - raw'!$AD$7:$AD$494=$A19)*(INDIRECT($Q19,TRUE)=$O19),'1. Database - raw'!KO$7:KQ$494)),""),"")</f>
        <v/>
      </c>
      <c r="LO19" s="145" t="str">
        <f t="shared" ca="1" si="130"/>
        <v/>
      </c>
      <c r="LP19" s="146" t="str">
        <f t="shared" ca="1" si="131"/>
        <v/>
      </c>
      <c r="LQ19" s="146" t="str">
        <f t="shared" ca="1" si="132"/>
        <v/>
      </c>
      <c r="LR19" s="146" t="str">
        <f t="array" aca="1" ref="LR19" ca="1">IFERROR(AVERAGE(IF(('1. Database - raw'!KU$7:KW$494&gt;0)*('1. Database - raw'!$AD$7:$AD$494=$A19)*(INDIRECT($Q19,TRUE)=$O19),'1. Database - raw'!KU$7:KW$494)),"")</f>
        <v/>
      </c>
      <c r="LS19" s="277" t="str">
        <f t="array" aca="1" ref="LS19" ca="1">IFERROR(_xlfn.STDEV.S(IF(('1. Database - raw'!KU$7:KW$494&gt;0)*('1. Database - raw'!$AD$7:$AD$494=$A19)*(INDIRECT($Q19,TRUE)=$O19),'1. Database - raw'!KU$7:KW$494)),"")</f>
        <v/>
      </c>
      <c r="LT19" s="20" t="str">
        <f t="array" aca="1" ref="LT19" ca="1">IFERROR(IF(COUNT(IF(('1. Database - raw'!KU$7:KW$494&gt;0)*('1. Database - raw'!$AD$7:$AD$494=$A19)*(INDIRECT($Q19,TRUE)=$O19),'1. Database - raw'!KU$7:KW$494))&gt;0,COUNT(IF(('1. Database - raw'!KU$7:KW$494&gt;0)*('1. Database - raw'!$AD$7:$AD$494=$A19)*(INDIRECT($Q19,TRUE)=$O19),'1. Database - raw'!KU$7:KW$494)),""),"")</f>
        <v/>
      </c>
      <c r="LU19" s="145" t="str">
        <f t="shared" ca="1" si="133"/>
        <v/>
      </c>
      <c r="LV19" s="146" t="str">
        <f t="shared" ca="1" si="134"/>
        <v/>
      </c>
      <c r="LW19" s="146" t="str">
        <f t="shared" ca="1" si="135"/>
        <v/>
      </c>
      <c r="LX19" s="146" t="str">
        <f t="array" aca="1" ref="LX19" ca="1">IFERROR(AVERAGE(IF(('1. Database - raw'!LA$7:LC$494&gt;0)*('1. Database - raw'!$AD$7:$AD$494=$A19)*(INDIRECT($Q19,TRUE)=$O19),'1. Database - raw'!LA$7:LC$494)),"")</f>
        <v/>
      </c>
      <c r="LY19" s="277" t="str">
        <f t="array" aca="1" ref="LY19" ca="1">IFERROR(_xlfn.STDEV.S(IF(('1. Database - raw'!LA$7:LC$494&gt;0)*('1. Database - raw'!$AD$7:$AD$494=$A19)*(INDIRECT($Q19,TRUE)=$O19),'1. Database - raw'!LA$7:LC$494)),"")</f>
        <v/>
      </c>
      <c r="LZ19" s="20" t="str">
        <f t="array" aca="1" ref="LZ19" ca="1">IFERROR(IF(COUNT(IF(('1. Database - raw'!LA$7:LC$494&gt;0)*('1. Database - raw'!$AD$7:$AD$494=$A19)*(INDIRECT($Q19,TRUE)=$O19),'1. Database - raw'!LA$7:LC$494))&gt;0,COUNT(IF(('1. Database - raw'!LA$7:LC$494&gt;0)*('1. Database - raw'!$AD$7:$AD$494=$A19)*(INDIRECT($Q19,TRUE)=$O19),'1. Database - raw'!LA$7:LC$494)),""),"")</f>
        <v/>
      </c>
      <c r="MA19" s="145" t="str">
        <f t="shared" ca="1" si="136"/>
        <v/>
      </c>
      <c r="MB19" s="146" t="str">
        <f t="shared" ca="1" si="137"/>
        <v/>
      </c>
      <c r="MC19" s="146" t="str">
        <f t="shared" ca="1" si="138"/>
        <v/>
      </c>
      <c r="MD19" s="146" t="str">
        <f t="array" aca="1" ref="MD19" ca="1">IFERROR(AVERAGE(IF(('1. Database - raw'!LG$7:LI$494&gt;0)*('1. Database - raw'!$AD$7:$AD$494=$A19)*(INDIRECT($Q19,TRUE)=$O19),'1. Database - raw'!LG$7:LI$494)),"")</f>
        <v/>
      </c>
      <c r="ME19" s="277" t="str">
        <f t="array" aca="1" ref="ME19" ca="1">IFERROR(_xlfn.STDEV.S(IF(('1. Database - raw'!LG$7:LI$494&gt;0)*('1. Database - raw'!$AD$7:$AD$494=$A19)*(INDIRECT($Q19,TRUE)=$O19),'1. Database - raw'!LG$7:LI$494)),"")</f>
        <v/>
      </c>
      <c r="MF19" s="20" t="str">
        <f t="array" aca="1" ref="MF19" ca="1">IFERROR(IF(COUNT(IF(('1. Database - raw'!LG$7:LI$494&gt;0)*('1. Database - raw'!$AD$7:$AD$494=$A19)*(INDIRECT($Q19,TRUE)=$O19),'1. Database - raw'!LG$7:LI$494))&gt;0,COUNT(IF(('1. Database - raw'!LG$7:LI$494&gt;0)*('1. Database - raw'!$AD$7:$AD$494=$A19)*(INDIRECT($Q19,TRUE)=$O19),'1. Database - raw'!LG$7:LI$494)),""),"")</f>
        <v/>
      </c>
      <c r="MG19" s="145" t="str">
        <f t="shared" ca="1" si="139"/>
        <v/>
      </c>
      <c r="MH19" s="146" t="str">
        <f t="shared" ca="1" si="140"/>
        <v/>
      </c>
      <c r="MI19" s="146" t="str">
        <f t="shared" ca="1" si="141"/>
        <v/>
      </c>
      <c r="MJ19" s="146" t="str">
        <f t="array" aca="1" ref="MJ19" ca="1">IFERROR(AVERAGE(IF(('1. Database - raw'!LM$7:LO$494&gt;0)*('1. Database - raw'!$AD$7:$AD$494=$A19)*(INDIRECT($Q19,TRUE)=$O19),'1. Database - raw'!LM$7:LO$494)),"")</f>
        <v/>
      </c>
      <c r="MK19" s="277" t="str">
        <f t="array" aca="1" ref="MK19" ca="1">IFERROR(_xlfn.STDEV.S(IF(('1. Database - raw'!LM$7:LO$494&gt;0)*('1. Database - raw'!$AD$7:$AD$494=$A19)*(INDIRECT($Q19,TRUE)=$O19),'1. Database - raw'!LM$7:LO$494)),"")</f>
        <v/>
      </c>
      <c r="ML19" s="20" t="str">
        <f t="array" aca="1" ref="ML19" ca="1">IFERROR(IF(COUNT(IF(('1. Database - raw'!LM$7:LO$494&gt;0)*('1. Database - raw'!$AD$7:$AD$494=$A19)*(INDIRECT($Q19,TRUE)=$O19),'1. Database - raw'!LM$7:LO$494))&gt;0,COUNT(IF(('1. Database - raw'!LM$7:LO$494&gt;0)*('1. Database - raw'!$AD$7:$AD$494=$A19)*(INDIRECT($Q19,TRUE)=$O19),'1. Database - raw'!LM$7:LO$494)),""),"")</f>
        <v/>
      </c>
      <c r="MM19" s="145" t="str">
        <f t="shared" ca="1" si="142"/>
        <v/>
      </c>
      <c r="MN19" s="146" t="str">
        <f t="shared" ca="1" si="143"/>
        <v/>
      </c>
      <c r="MO19" s="146" t="str">
        <f t="shared" ca="1" si="144"/>
        <v/>
      </c>
      <c r="MP19" s="146" t="str">
        <f t="array" aca="1" ref="MP19" ca="1">IFERROR(AVERAGE(IF(('1. Database - raw'!LS$7:LU$494&gt;0)*('1. Database - raw'!$AD$7:$AD$494=$A19)*(INDIRECT($Q19,TRUE)=$O19),'1. Database - raw'!LS$7:LU$494)),"")</f>
        <v/>
      </c>
      <c r="MQ19" s="277" t="str">
        <f t="array" aca="1" ref="MQ19" ca="1">IFERROR(_xlfn.STDEV.S(IF(('1. Database - raw'!LS$7:LU$494&gt;0)*('1. Database - raw'!$AD$7:$AD$494=$A19)*(INDIRECT($Q19,TRUE)=$O19),'1. Database - raw'!LS$7:LU$494)),"")</f>
        <v/>
      </c>
      <c r="MR19" s="20" t="str">
        <f t="array" aca="1" ref="MR19" ca="1">IFERROR(IF(COUNT(IF(('1. Database - raw'!LS$7:LU$494&gt;0)*('1. Database - raw'!$AD$7:$AD$494=$A19)*(INDIRECT($Q19,TRUE)=$O19),'1. Database - raw'!LS$7:LU$494))&gt;0,COUNT(IF(('1. Database - raw'!LS$7:LU$494&gt;0)*('1. Database - raw'!$AD$7:$AD$494=$A19)*(INDIRECT($Q19,TRUE)=$O19),'1. Database - raw'!LS$7:LU$494)),""),"")</f>
        <v/>
      </c>
      <c r="MS19" s="145" t="str">
        <f t="shared" ca="1" si="145"/>
        <v/>
      </c>
      <c r="MT19" s="146" t="str">
        <f t="shared" ca="1" si="146"/>
        <v/>
      </c>
      <c r="MU19" s="146" t="str">
        <f t="shared" ca="1" si="147"/>
        <v/>
      </c>
      <c r="MV19" s="146" t="str">
        <f t="array" aca="1" ref="MV19" ca="1">IFERROR(AVERAGE(IF(('1. Database - raw'!LY$7:MA$494&gt;0)*('1. Database - raw'!$AD$7:$AD$494=$A19)*(INDIRECT($Q19,TRUE)=$O19),'1. Database - raw'!LY$7:MA$494)),"")</f>
        <v/>
      </c>
      <c r="MW19" s="277" t="str">
        <f t="array" aca="1" ref="MW19" ca="1">IFERROR(_xlfn.STDEV.S(IF(('1. Database - raw'!LY$7:MA$494&gt;0)*('1. Database - raw'!$AD$7:$AD$494=$A19)*(INDIRECT($Q19,TRUE)=$O19),'1. Database - raw'!LY$7:MA$494)),"")</f>
        <v/>
      </c>
      <c r="MX19" s="20" t="str">
        <f t="array" aca="1" ref="MX19" ca="1">IFERROR(IF(COUNT(IF(('1. Database - raw'!LY$7:MA$494&gt;0)*('1. Database - raw'!$AD$7:$AD$494=$A19)*(INDIRECT($Q19,TRUE)=$O19),'1. Database - raw'!LY$7:MA$494))&gt;0,COUNT(IF(('1. Database - raw'!LY$7:MA$494&gt;0)*('1. Database - raw'!$AD$7:$AD$494=$A19)*(INDIRECT($Q19,TRUE)=$O19),'1. Database - raw'!LY$7:MA$494)),""),"")</f>
        <v/>
      </c>
      <c r="MY19" s="145" t="str">
        <f t="shared" ca="1" si="148"/>
        <v/>
      </c>
      <c r="MZ19" s="146" t="str">
        <f t="shared" ca="1" si="149"/>
        <v/>
      </c>
      <c r="NA19" s="146" t="str">
        <f t="shared" ca="1" si="150"/>
        <v/>
      </c>
      <c r="NB19" s="146" t="str">
        <f t="array" aca="1" ref="NB19" ca="1">IFERROR(AVERAGE(IF(('1. Database - raw'!ME$7:MG$494&gt;0)*('1. Database - raw'!$AD$7:$AD$494=$A19)*(INDIRECT($Q19,TRUE)=$O19),'1. Database - raw'!ME$7:MG$494)),"")</f>
        <v/>
      </c>
      <c r="NC19" s="277" t="str">
        <f t="array" aca="1" ref="NC19" ca="1">IFERROR(_xlfn.STDEV.S(IF(('1. Database - raw'!ME$7:MG$494&gt;0)*('1. Database - raw'!$AD$7:$AD$494=$A19)*(INDIRECT($Q19,TRUE)=$O19),'1. Database - raw'!ME$7:MG$494)),"")</f>
        <v/>
      </c>
      <c r="ND19" s="20" t="str">
        <f t="array" aca="1" ref="ND19" ca="1">IFERROR(IF(COUNT(IF(('1. Database - raw'!ME$7:MG$494&gt;0)*('1. Database - raw'!$AD$7:$AD$494=$A19)*(INDIRECT($Q19,TRUE)=$O19),'1. Database - raw'!ME$7:MG$494))&gt;0,COUNT(IF(('1. Database - raw'!ME$7:MG$494&gt;0)*('1. Database - raw'!$AD$7:$AD$494=$A19)*(INDIRECT($Q19,TRUE)=$O19),'1. Database - raw'!ME$7:MG$494)),""),"")</f>
        <v/>
      </c>
      <c r="NE19" s="145" t="str">
        <f t="shared" ca="1" si="151"/>
        <v/>
      </c>
      <c r="NF19" s="146" t="str">
        <f t="shared" ca="1" si="152"/>
        <v/>
      </c>
      <c r="NG19" s="146" t="str">
        <f t="shared" ca="1" si="153"/>
        <v/>
      </c>
      <c r="NH19" s="146" t="str">
        <f t="array" aca="1" ref="NH19" ca="1">IFERROR(AVERAGE(IF(('1. Database - raw'!MK$7:MM$494&gt;0)*('1. Database - raw'!$AD$7:$AD$494=$A19)*(INDIRECT($Q19,TRUE)=$O19),'1. Database - raw'!MK$7:MM$494)),"")</f>
        <v/>
      </c>
      <c r="NI19" s="277" t="str">
        <f t="array" aca="1" ref="NI19" ca="1">IFERROR(_xlfn.STDEV.S(IF(('1. Database - raw'!MK$7:MM$494&gt;0)*('1. Database - raw'!$AD$7:$AD$494=$A19)*(INDIRECT($Q19,TRUE)=$O19),'1. Database - raw'!MK$7:MM$494)),"")</f>
        <v/>
      </c>
      <c r="NJ19" s="20" t="str">
        <f t="array" aca="1" ref="NJ19" ca="1">IFERROR(IF(COUNT(IF(('1. Database - raw'!MK$7:MM$494&gt;0)*('1. Database - raw'!$AD$7:$AD$494=$A19)*(INDIRECT($Q19,TRUE)=$O19),'1. Database - raw'!MK$7:MM$494))&gt;0,COUNT(IF(('1. Database - raw'!MK$7:MM$494&gt;0)*('1. Database - raw'!$AD$7:$AD$494=$A19)*(INDIRECT($Q19,TRUE)=$O19),'1. Database - raw'!MK$7:MM$494)),""),"")</f>
        <v/>
      </c>
      <c r="NK19" s="145" t="str">
        <f t="shared" ca="1" si="154"/>
        <v/>
      </c>
      <c r="NL19" s="146" t="str">
        <f t="shared" ca="1" si="155"/>
        <v/>
      </c>
      <c r="NM19" s="146" t="str">
        <f t="shared" ca="1" si="156"/>
        <v/>
      </c>
      <c r="NN19" s="146" t="str">
        <f t="array" aca="1" ref="NN19" ca="1">IFERROR(AVERAGE(IF(('1. Database - raw'!MQ$7:MS$494&gt;0)*('1. Database - raw'!$AD$7:$AD$494=$A19)*(INDIRECT($Q19,TRUE)=$O19),'1. Database - raw'!MQ$7:MS$494)),"")</f>
        <v/>
      </c>
      <c r="NO19" s="277" t="str">
        <f t="array" aca="1" ref="NO19" ca="1">IFERROR(_xlfn.STDEV.S(IF(('1. Database - raw'!MQ$7:MS$494&gt;0)*('1. Database - raw'!$AD$7:$AD$494=$A19)*(INDIRECT($Q19,TRUE)=$O19),'1. Database - raw'!MQ$7:MS$494)),"")</f>
        <v/>
      </c>
      <c r="NP19" s="20" t="str">
        <f t="array" aca="1" ref="NP19" ca="1">IFERROR(IF(COUNT(IF(('1. Database - raw'!MQ$7:MS$494&gt;0)*('1. Database - raw'!$AD$7:$AD$494=$A19)*(INDIRECT($Q19,TRUE)=$O19),'1. Database - raw'!MQ$7:MS$494))&gt;0,COUNT(IF(('1. Database - raw'!MQ$7:MS$494&gt;0)*('1. Database - raw'!$AD$7:$AD$494=$A19)*(INDIRECT($Q19,TRUE)=$O19),'1. Database - raw'!MQ$7:MS$494)),""),"")</f>
        <v/>
      </c>
      <c r="NQ19" s="145" t="str">
        <f t="shared" ca="1" si="157"/>
        <v/>
      </c>
      <c r="NR19" s="146" t="str">
        <f t="shared" ca="1" si="158"/>
        <v/>
      </c>
      <c r="NS19" s="146" t="str">
        <f t="shared" ca="1" si="159"/>
        <v/>
      </c>
      <c r="NT19" s="146" t="str">
        <f t="array" aca="1" ref="NT19" ca="1">IFERROR(AVERAGE(IF(('1. Database - raw'!MW$7:MY$494&gt;0)*('1. Database - raw'!$AD$7:$AD$494=$A19)*(INDIRECT($Q19,TRUE)=$O19),'1. Database - raw'!MW$7:MY$494)),"")</f>
        <v/>
      </c>
      <c r="NU19" s="277" t="str">
        <f t="array" aca="1" ref="NU19" ca="1">IFERROR(_xlfn.STDEV.S(IF(('1. Database - raw'!MW$7:MY$494&gt;0)*('1. Database - raw'!$AD$7:$AD$494=$A19)*(INDIRECT($Q19,TRUE)=$O19),'1. Database - raw'!MW$7:MY$494)),"")</f>
        <v/>
      </c>
      <c r="NV19" s="20" t="str">
        <f t="array" aca="1" ref="NV19" ca="1">IFERROR(IF(COUNT(IF(('1. Database - raw'!MW$7:MY$494&gt;0)*('1. Database - raw'!$AD$7:$AD$494=$A19)*(INDIRECT($Q19,TRUE)=$O19),'1. Database - raw'!MW$7:MY$494))&gt;0,COUNT(IF(('1. Database - raw'!MW$7:MY$494&gt;0)*('1. Database - raw'!$AD$7:$AD$494=$A19)*(INDIRECT($Q19,TRUE)=$O19),'1. Database - raw'!MW$7:MY$494)),""),"")</f>
        <v/>
      </c>
      <c r="NW19" s="145" t="str">
        <f t="shared" ca="1" si="160"/>
        <v/>
      </c>
      <c r="NX19" s="146" t="str">
        <f t="shared" ca="1" si="161"/>
        <v/>
      </c>
      <c r="NY19" s="146" t="str">
        <f t="shared" ca="1" si="162"/>
        <v/>
      </c>
      <c r="NZ19" s="146" t="str">
        <f t="array" aca="1" ref="NZ19" ca="1">IFERROR(AVERAGE(IF(('1. Database - raw'!NC$7:NE$494&gt;0)*('1. Database - raw'!$AD$7:$AD$494=$A19)*(INDIRECT($Q19,TRUE)=$O19),'1. Database - raw'!NC$7:NE$494)),"")</f>
        <v/>
      </c>
      <c r="OA19" s="277" t="str">
        <f t="array" aca="1" ref="OA19" ca="1">IFERROR(_xlfn.STDEV.S(IF(('1. Database - raw'!NC$7:NE$494&gt;0)*('1. Database - raw'!$AD$7:$AD$494=$A19)*(INDIRECT($Q19,TRUE)=$O19),'1. Database - raw'!NC$7:NE$494)),"")</f>
        <v/>
      </c>
      <c r="OB19" s="20" t="str">
        <f t="array" aca="1" ref="OB19" ca="1">IFERROR(IF(COUNT(IF(('1. Database - raw'!NC$7:NE$494&gt;0)*('1. Database - raw'!$AD$7:$AD$494=$A19)*(INDIRECT($Q19,TRUE)=$O19),'1. Database - raw'!NC$7:NE$494))&gt;0,COUNT(IF(('1. Database - raw'!NC$7:NE$494&gt;0)*('1. Database - raw'!$AD$7:$AD$494=$A19)*(INDIRECT($Q19,TRUE)=$O19),'1. Database - raw'!NC$7:NE$494)),""),"")</f>
        <v/>
      </c>
      <c r="OC19" s="145" t="str">
        <f t="shared" ca="1" si="163"/>
        <v/>
      </c>
      <c r="OD19" s="146" t="str">
        <f t="shared" ca="1" si="164"/>
        <v/>
      </c>
      <c r="OE19" s="146" t="str">
        <f t="shared" ca="1" si="165"/>
        <v/>
      </c>
      <c r="OF19" s="146" t="str">
        <f t="array" aca="1" ref="OF19" ca="1">IFERROR(AVERAGE(IF(('1. Database - raw'!NI$7:NK$494&gt;0)*('1. Database - raw'!$AD$7:$AD$494=$A19)*(INDIRECT($Q19,TRUE)=$O19),'1. Database - raw'!NI$7:NK$494)),"")</f>
        <v/>
      </c>
      <c r="OG19" s="277" t="str">
        <f t="array" aca="1" ref="OG19" ca="1">IFERROR(_xlfn.STDEV.S(IF(('1. Database - raw'!NI$7:NK$494&gt;0)*('1. Database - raw'!$AD$7:$AD$494=$A19)*(INDIRECT($Q19,TRUE)=$O19),'1. Database - raw'!NI$7:NK$494)),"")</f>
        <v/>
      </c>
      <c r="OH19" s="20" t="str">
        <f t="array" aca="1" ref="OH19" ca="1">IFERROR(IF(COUNT(IF(('1. Database - raw'!NI$7:NK$494&gt;0)*('1. Database - raw'!$AD$7:$AD$494=$A19)*(INDIRECT($Q19,TRUE)=$O19),'1. Database - raw'!NI$7:NK$494))&gt;0,COUNT(IF(('1. Database - raw'!NI$7:NK$494&gt;0)*('1. Database - raw'!$AD$7:$AD$494=$A19)*(INDIRECT($Q19,TRUE)=$O19),'1. Database - raw'!NI$7:NK$494)),""),"")</f>
        <v/>
      </c>
    </row>
    <row r="20" spans="1:398" outlineLevel="1" x14ac:dyDescent="0.25">
      <c r="A20" s="134" t="s">
        <v>553</v>
      </c>
      <c r="B20" s="1330"/>
      <c r="C20" s="24"/>
      <c r="D20" s="23"/>
      <c r="E20" s="23" t="s">
        <v>68</v>
      </c>
      <c r="F20" s="22" t="s">
        <v>30</v>
      </c>
      <c r="G20" s="22" t="s">
        <v>617</v>
      </c>
      <c r="H20" s="22"/>
      <c r="I20" s="22"/>
      <c r="J20" s="22"/>
      <c r="K20" s="22"/>
      <c r="L20" s="22"/>
      <c r="M20" s="22"/>
      <c r="N20" s="41"/>
      <c r="O20" s="171" t="str">
        <f t="array" ref="O20">INDEX(A20:N20,IF(MIN(IF(C20:N20&lt;&gt;"",COLUMN(C20:N20)))&gt;0,MIN(IF(C20:N20&lt;&gt;"",COLUMN(C20:N20))),""))</f>
        <v>Thailand</v>
      </c>
      <c r="P20" s="162">
        <f t="shared" si="180"/>
        <v>3</v>
      </c>
      <c r="Q20" s="42" t="str">
        <f ca="1">"'" &amp; $S$4 &amp; "'!" &amp; ADDRESS(ROW('1. Database - raw'!$A$7),MATCH($C$2,'1. Database - raw'!$6:$6,0)+MATCH(O20,$C20:$N20,0)-1,1) &amp; ":" &amp; ADDRESS(LOOKUP(2,1/('1. Database - raw'!A:A&lt;&gt;""),ROW('1. Database - raw'!A:A)),MATCH($C$2,'1. Database - raw'!$6:$6,0)+MATCH(O20,$C20:$N20,0)-1,1)</f>
        <v>'1. Database - raw'!$AG$7:$AG$494</v>
      </c>
      <c r="R20" s="36"/>
      <c r="S20" s="182"/>
      <c r="T20" s="208" t="str">
        <f t="shared" ca="1" si="178"/>
        <v/>
      </c>
      <c r="U20" s="197" t="str">
        <f t="shared" ca="1" si="178"/>
        <v/>
      </c>
      <c r="V20" s="197" t="str">
        <f t="shared" ca="1" si="178"/>
        <v/>
      </c>
      <c r="W20" s="197" t="str">
        <f t="shared" ca="1" si="178"/>
        <v/>
      </c>
      <c r="X20" s="197" t="str">
        <f t="shared" ca="1" si="178"/>
        <v/>
      </c>
      <c r="Y20" s="197" t="str">
        <f t="shared" ca="1" si="178"/>
        <v/>
      </c>
      <c r="Z20" s="197" t="str">
        <f t="shared" ca="1" si="178"/>
        <v/>
      </c>
      <c r="AA20" s="197" t="str">
        <f t="shared" ca="1" si="178"/>
        <v/>
      </c>
      <c r="AB20" s="197" t="str">
        <f t="shared" ca="1" si="178"/>
        <v/>
      </c>
      <c r="AC20" s="197" t="str">
        <f t="shared" ca="1" si="178"/>
        <v/>
      </c>
      <c r="AD20" s="197" t="str">
        <f t="shared" ca="1" si="179"/>
        <v/>
      </c>
      <c r="AE20" s="197" t="str">
        <f t="shared" ca="1" si="179"/>
        <v/>
      </c>
      <c r="AF20" s="197" t="str">
        <f t="shared" ca="1" si="179"/>
        <v/>
      </c>
      <c r="AG20" s="197" t="str">
        <f t="shared" ca="1" si="179"/>
        <v/>
      </c>
      <c r="AH20" s="197" t="str">
        <f t="shared" ca="1" si="179"/>
        <v/>
      </c>
      <c r="AI20" s="197" t="str">
        <f t="shared" ca="1" si="179"/>
        <v/>
      </c>
      <c r="AJ20" s="197" t="str">
        <f t="shared" ca="1" si="179"/>
        <v/>
      </c>
      <c r="AK20" s="197" t="str">
        <f t="shared" ca="1" si="179"/>
        <v/>
      </c>
      <c r="AL20" s="197" t="str">
        <f t="shared" ca="1" si="179"/>
        <v/>
      </c>
      <c r="AM20" s="209" t="str">
        <f t="shared" ca="1" si="179"/>
        <v/>
      </c>
      <c r="AN20" s="190"/>
      <c r="AO20" s="190"/>
      <c r="AP20" s="190"/>
      <c r="AQ20" s="190"/>
      <c r="AR20" s="190"/>
      <c r="AS20" s="190"/>
      <c r="AT20" s="190"/>
      <c r="AU20" s="190"/>
      <c r="AV20" s="190"/>
      <c r="AW20" s="190"/>
      <c r="AX20" s="190"/>
      <c r="AY20" s="190"/>
      <c r="AZ20" s="190"/>
      <c r="BA20" s="190"/>
      <c r="BB20" s="190"/>
      <c r="BC20" s="190"/>
      <c r="BD20" s="237">
        <f t="shared" ca="1" si="177"/>
        <v>1.189881975245813</v>
      </c>
      <c r="BE20" s="237">
        <f t="shared" ca="1" si="181"/>
        <v>106.05631260086429</v>
      </c>
      <c r="BF20" s="237" t="str">
        <f t="shared" ca="1" si="175"/>
        <v/>
      </c>
      <c r="BG20" s="247" t="str">
        <f t="shared" ca="1" si="176"/>
        <v/>
      </c>
      <c r="BH20" s="293"/>
      <c r="BI20" s="532" t="str">
        <f t="shared" ca="1" si="166"/>
        <v/>
      </c>
      <c r="BJ20" s="557" t="str">
        <f t="shared" ca="1" si="2"/>
        <v/>
      </c>
      <c r="BK20" s="557" t="str">
        <f t="shared" ca="1" si="3"/>
        <v/>
      </c>
      <c r="BL20" s="557" t="str">
        <f t="shared" ca="1" si="167"/>
        <v/>
      </c>
      <c r="BM20" s="557" t="str">
        <f t="shared" ca="1" si="4"/>
        <v/>
      </c>
      <c r="BN20" s="557" t="str">
        <f t="shared" ca="1" si="5"/>
        <v/>
      </c>
      <c r="BO20" s="253"/>
      <c r="BP20" s="171" t="str">
        <f t="shared" si="6"/>
        <v>Thailand</v>
      </c>
      <c r="BQ20" s="14" t="str">
        <f t="shared" ca="1" si="172"/>
        <v/>
      </c>
      <c r="BR20" s="19" t="str">
        <f t="shared" ca="1" si="173"/>
        <v/>
      </c>
      <c r="BS20" s="19" t="str">
        <f t="shared" ca="1" si="174"/>
        <v/>
      </c>
      <c r="BT20" s="19" t="str">
        <f t="array" aca="1" ref="BT20" ca="1">IFERROR(AVERAGE(IF(('1. Database - raw'!AW$7:AY$494&gt;0)*('1. Database - raw'!$AD$7:$AD$494=$A20)*('1. Database - raw'!$AP$7:$AP$494&lt;&gt;Dropdown!$AM$11)*(INDIRECT($Q20,TRUE)=$O20),'1. Database - raw'!AW$7:AY$494)),"")</f>
        <v/>
      </c>
      <c r="BU20" s="33" t="str">
        <f t="array" aca="1" ref="BU20" ca="1">IFERROR(_xlfn.STDEV.S(IF(('1. Database - raw'!AW$7:AY$494&gt;0)*('1. Database - raw'!$AD$7:$AD$494=$A20)*('1. Database - raw'!$AP$7:$AP$494&lt;&gt;Dropdown!$AM$11)*(INDIRECT($Q20,TRUE)=$O20),'1. Database - raw'!AW$7:AY$494)),"")</f>
        <v/>
      </c>
      <c r="BV20" s="20" t="str">
        <f t="array" aca="1" ref="BV20" ca="1">IFERROR(IF(COUNT(IF(('1. Database - raw'!AW$7:AY$494&gt;0)*('1. Database - raw'!$AD$7:$AD$494=$A20)*('1. Database - raw'!$AP$7:$AP$494&lt;&gt;Dropdown!$AM$11)*(INDIRECT($Q20,TRUE)=$O20),'1. Database - raw'!AW$7:AY$494))&gt;0,COUNT(IF(('1. Database - raw'!AW$7:AY$494&gt;0)*('1. Database - raw'!$AD$7:$AD$494=$A20)*('1. Database - raw'!$AP$7:$AP$494&lt;&gt;Dropdown!$AM$11)*(INDIRECT($Q20,TRUE)=$O20),'1. Database - raw'!AW$7:AY$494)),""),"")</f>
        <v/>
      </c>
      <c r="BW20" s="14">
        <f t="shared" ca="1" si="7"/>
        <v>121.58025169352389</v>
      </c>
      <c r="BX20" s="19">
        <f t="shared" ca="1" si="8"/>
        <v>219.33739045237073</v>
      </c>
      <c r="BY20" s="19">
        <f t="shared" ca="1" si="9"/>
        <v>163.30062809738351</v>
      </c>
      <c r="BZ20" s="19">
        <f t="array" aca="1" ref="BZ20" ca="1">IFERROR(AVERAGE(IF(('1. Database - raw'!BC$7:BE$494&gt;0)*('1. Database - raw'!$AD$7:$AD$494=$A20)*('1. Database - raw'!$AP$7:$AP$494&lt;&gt;Dropdown!$AM$11)*(INDIRECT($Q20,TRUE)=$O20),'1. Database - raw'!BC$7:BE$494)),"")</f>
        <v>175</v>
      </c>
      <c r="CA20" s="33">
        <f t="array" aca="1" ref="CA20" ca="1">IFERROR(_xlfn.STDEV.S(IF(('1. Database - raw'!BC$7:BE$494&gt;0)*('1. Database - raw'!$AD$7:$AD$494=$A20)*('1. Database - raw'!$AP$7:$AP$494&lt;&gt;Dropdown!$AM$11)*(INDIRECT($Q20,TRUE)=$O20),'1. Database - raw'!BC$7:BE$494)),"")</f>
        <v>67.419087307181286</v>
      </c>
      <c r="CB20" s="20">
        <f t="array" aca="1" ref="CB20" ca="1">IFERROR(IF(COUNT(IF(('1. Database - raw'!BC$7:BE$494&gt;0)*('1. Database - raw'!$AD$7:$AD$494=$A20)*('1. Database - raw'!$AP$7:$AP$494&lt;&gt;Dropdown!$AM$11)*(INDIRECT($Q20,TRUE)=$O20),'1. Database - raw'!BC$7:BE$494))&gt;0,COUNT(IF(('1. Database - raw'!BC$7:BE$494&gt;0)*('1. Database - raw'!$AD$7:$AD$494=$A20)*('1. Database - raw'!$AP$7:$AP$494&lt;&gt;Dropdown!$AM$11)*(INDIRECT($Q20,TRUE)=$O20),'1. Database - raw'!BC$7:BE$494)),""),"")</f>
        <v>4</v>
      </c>
      <c r="CC20" s="101" t="str">
        <f t="shared" ca="1" si="10"/>
        <v/>
      </c>
      <c r="CD20" s="102" t="str">
        <f t="shared" ca="1" si="11"/>
        <v/>
      </c>
      <c r="CE20" s="102" t="str">
        <f t="shared" ca="1" si="12"/>
        <v/>
      </c>
      <c r="CF20" s="102" t="str">
        <f t="array" aca="1" ref="CF20" ca="1">IFERROR(AVERAGE(IF(('1. Database - raw'!BI$7:BK$494&gt;0)*('1. Database - raw'!$AD$7:$AD$494=$A20)*('1. Database - raw'!$AP$7:$AP$494&lt;&gt;Dropdown!$AM$11)*(INDIRECT($Q20,TRUE)=$O20),'1. Database - raw'!BI$7:BK$494)),"")</f>
        <v/>
      </c>
      <c r="CG20" s="269" t="str">
        <f t="array" aca="1" ref="CG20" ca="1">IFERROR(_xlfn.STDEV.S(IF(('1. Database - raw'!BI$7:BK$494&gt;0)*('1. Database - raw'!$AD$7:$AD$494=$A20)*('1. Database - raw'!$AP$7:$AP$494&lt;&gt;Dropdown!$AM$11)*(INDIRECT($Q20,TRUE)=$O20),'1. Database - raw'!BI$7:BK$494)),"")</f>
        <v/>
      </c>
      <c r="CH20" s="20" t="str">
        <f t="array" aca="1" ref="CH20" ca="1">IFERROR(IF(COUNT(IF(('1. Database - raw'!BI$7:BK$494&gt;0)*('1. Database - raw'!$AD$7:$AD$494=$A20)*('1. Database - raw'!$AP$7:$AP$494&lt;&gt;Dropdown!$AM$11)*(INDIRECT($Q20,TRUE)=$O20),'1. Database - raw'!BI$7:BK$494))&gt;0,COUNT(IF(('1. Database - raw'!BI$7:BK$494&gt;0)*('1. Database - raw'!$AD$7:$AD$494=$A20)*('1. Database - raw'!$AP$7:$AP$494&lt;&gt;Dropdown!$AM$11)*(INDIRECT($Q20,TRUE)=$O20),'1. Database - raw'!BI$7:BK$494)),""),"")</f>
        <v/>
      </c>
      <c r="CI20" s="14">
        <f t="shared" ca="1" si="13"/>
        <v>5.5277320258208658</v>
      </c>
      <c r="CJ20" s="19">
        <f t="shared" ca="1" si="14"/>
        <v>41.149031578374988</v>
      </c>
      <c r="CK20" s="19">
        <f t="shared" ca="1" si="15"/>
        <v>15.08180425835376</v>
      </c>
      <c r="CL20" s="19">
        <f t="array" aca="1" ref="CL20" ca="1">IFERROR(AVERAGE(IF(('1. Database - raw'!BO$7:BQ$494&gt;0)*('1. Database - raw'!$AD$7:$AD$494=$A20)*(INDIRECT($Q20,TRUE)=$O20),'1. Database - raw'!BO$7:BQ$494)),"")</f>
        <v>18.666666666666668</v>
      </c>
      <c r="CM20" s="33">
        <f t="array" aca="1" ref="CM20" ca="1">IFERROR(_xlfn.STDEV.S(IF(('1. Database - raw'!BO$7:BQ$494&gt;0)*('1. Database - raw'!$AD$7:$AD$494=$A20)*(INDIRECT($Q20,TRUE)=$O20),'1. Database - raw'!BO$7:BQ$494)),"")</f>
        <v>13.613718571108093</v>
      </c>
      <c r="CN20" s="20">
        <f t="array" aca="1" ref="CN20" ca="1">IFERROR(IF(COUNT(IF(('1. Database - raw'!BO$7:BQ$494&gt;0)*('1. Database - raw'!$AD$7:$AD$494=$A20)*(INDIRECT($Q20,TRUE)=$O20),'1. Database - raw'!BO$7:BQ$494))&gt;0,COUNT(IF(('1. Database - raw'!BO$7:BQ$494&gt;0)*('1. Database - raw'!$AD$7:$AD$494=$A20)*(INDIRECT($Q20,TRUE)=$O20),'1. Database - raw'!BO$7:BQ$494)),""),"")</f>
        <v>3</v>
      </c>
      <c r="CO20" s="14" t="str">
        <f t="shared" ca="1" si="16"/>
        <v/>
      </c>
      <c r="CP20" s="19" t="str">
        <f t="shared" ca="1" si="17"/>
        <v/>
      </c>
      <c r="CQ20" s="19" t="str">
        <f t="shared" ca="1" si="18"/>
        <v/>
      </c>
      <c r="CR20" s="19" t="str">
        <f t="array" aca="1" ref="CR20" ca="1">IFERROR(AVERAGE(IF(('1. Database - raw'!BU$7:BW$494&gt;0)*('1. Database - raw'!$AD$7:$AD$494=$A20)*(INDIRECT($Q20,TRUE)=$O20),'1. Database - raw'!BU$7:BW$494)),"")</f>
        <v/>
      </c>
      <c r="CS20" s="33" t="str">
        <f t="array" aca="1" ref="CS20" ca="1">IFERROR(_xlfn.STDEV.S(IF(('1. Database - raw'!BU$7:BW$494&gt;0)*('1. Database - raw'!$AD$7:$AD$494=$A20)*(INDIRECT($Q20,TRUE)=$O20),'1. Database - raw'!BU$7:BW$494)),"")</f>
        <v/>
      </c>
      <c r="CT20" s="20" t="str">
        <f t="array" aca="1" ref="CT20" ca="1">IFERROR(IF(COUNT(IF(('1. Database - raw'!BU$7:BW$494&gt;0)*('1. Database - raw'!$AD$7:$AD$494=$A20)*(INDIRECT($Q20,TRUE)=$O20),'1. Database - raw'!BU$7:BW$494))&gt;0,COUNT(IF(('1. Database - raw'!BU$7:BW$494&gt;0)*('1. Database - raw'!$AD$7:$AD$494=$A20)*(INDIRECT($Q20,TRUE)=$O20),'1. Database - raw'!BU$7:BW$494)),""),"")</f>
        <v/>
      </c>
      <c r="CU20" s="14" t="str">
        <f t="shared" ca="1" si="19"/>
        <v/>
      </c>
      <c r="CV20" s="19" t="str">
        <f t="shared" ca="1" si="20"/>
        <v/>
      </c>
      <c r="CW20" s="19" t="str">
        <f t="shared" ca="1" si="21"/>
        <v/>
      </c>
      <c r="CX20" s="19" t="str">
        <f t="array" aca="1" ref="CX20" ca="1">IFERROR(AVERAGE(IF(('1. Database - raw'!CA$7:CC$494&gt;0)*('1. Database - raw'!$AD$7:$AD$494=$A20)*(INDIRECT($Q20,TRUE)=$O20),'1. Database - raw'!CA$7:CC$494)),"")</f>
        <v/>
      </c>
      <c r="CY20" s="33" t="str">
        <f t="array" aca="1" ref="CY20" ca="1">IFERROR(_xlfn.STDEV.S(IF(('1. Database - raw'!CA$7:CC$494&gt;0)*('1. Database - raw'!$AD$7:$AD$494=$A20)*(INDIRECT($Q20,TRUE)=$O20),'1. Database - raw'!CA$7:CC$494)),"")</f>
        <v/>
      </c>
      <c r="CZ20" s="20" t="str">
        <f t="array" aca="1" ref="CZ20" ca="1">IFERROR(IF(COUNT(IF(('1. Database - raw'!CA$7:CC$494&gt;0)*('1. Database - raw'!$AD$7:$AD$494=$A20)*(INDIRECT($Q20,TRUE)=$O20),'1. Database - raw'!CA$7:CC$494))&gt;0,COUNT(IF(('1. Database - raw'!CA$7:CC$494&gt;0)*('1. Database - raw'!$AD$7:$AD$494=$A20)*(INDIRECT($Q20,TRUE)=$O20),'1. Database - raw'!CA$7:CC$494)),""),"")</f>
        <v/>
      </c>
      <c r="DA20" s="14" t="str">
        <f t="shared" ca="1" si="22"/>
        <v/>
      </c>
      <c r="DB20" s="19" t="str">
        <f t="shared" ca="1" si="23"/>
        <v/>
      </c>
      <c r="DC20" s="19" t="str">
        <f t="shared" ca="1" si="24"/>
        <v/>
      </c>
      <c r="DD20" s="19" t="str">
        <f t="array" aca="1" ref="DD20" ca="1">IFERROR(AVERAGE(IF(('1. Database - raw'!CG$7:CI$494&gt;0)*('1. Database - raw'!$AD$7:$AD$494=$A20)*(INDIRECT($Q20,TRUE)=$O20),'1. Database - raw'!CG$7:CI$494)),"")</f>
        <v/>
      </c>
      <c r="DE20" s="33" t="str">
        <f t="array" aca="1" ref="DE20" ca="1">IFERROR(_xlfn.STDEV.S(IF(('1. Database - raw'!CG$7:CI$494&gt;0)*('1. Database - raw'!$AD$7:$AD$494=$A20)*(INDIRECT($Q20,TRUE)=$O20),'1. Database - raw'!CG$7:CI$494)),"")</f>
        <v/>
      </c>
      <c r="DF20" s="20" t="str">
        <f t="array" aca="1" ref="DF20" ca="1">IFERROR(IF(COUNT(IF(('1. Database - raw'!CG$7:CI$494&gt;0)*('1. Database - raw'!$AD$7:$AD$494=$A20)*(INDIRECT($Q20,TRUE)=$O20),'1. Database - raw'!CG$7:CI$494))&gt;0,COUNT(IF(('1. Database - raw'!CG$7:CI$494&gt;0)*('1. Database - raw'!$AD$7:$AD$494=$A20)*(INDIRECT($Q20,TRUE)=$O20),'1. Database - raw'!CG$7:CI$494)),""),"")</f>
        <v/>
      </c>
      <c r="DG20" s="14">
        <f t="shared" ca="1" si="25"/>
        <v>183.39316511884329</v>
      </c>
      <c r="DH20" s="19">
        <f t="shared" ca="1" si="26"/>
        <v>192.73334942534098</v>
      </c>
      <c r="DI20" s="19">
        <f t="shared" ca="1" si="27"/>
        <v>188.0052631578948</v>
      </c>
      <c r="DJ20" s="19">
        <f t="array" aca="1" ref="DJ20" ca="1">IFERROR(AVERAGE(IF(('1. Database - raw'!CM$7:CO$494&gt;0)*('1. Database - raw'!$AD$7:$AD$494=$A20)*(INDIRECT($Q20,TRUE)=$O20),'1. Database - raw'!CM$7:CO$494)),"")</f>
        <v>189</v>
      </c>
      <c r="DK20" s="33">
        <f t="array" aca="1" ref="DK20" ca="1">IFERROR(_xlfn.STDEV.S(IF(('1. Database - raw'!CM$7:CO$494&gt;0)*('1. Database - raw'!$AD$7:$AD$494=$A20)*(INDIRECT($Q20,TRUE)=$O20),'1. Database - raw'!CM$7:CO$494)),"")</f>
        <v>19.467922333931785</v>
      </c>
      <c r="DL20" s="20">
        <f t="array" aca="1" ref="DL20" ca="1">IFERROR(IF(COUNT(IF(('1. Database - raw'!CM$7:CO$494&gt;0)*('1. Database - raw'!$AD$7:$AD$494=$A20)*(INDIRECT($Q20,TRUE)=$O20),'1. Database - raw'!CM$7:CO$494))&gt;0,COUNT(IF(('1. Database - raw'!CM$7:CO$494&gt;0)*('1. Database - raw'!$AD$7:$AD$494=$A20)*(INDIRECT($Q20,TRUE)=$O20),'1. Database - raw'!CM$7:CO$494)),""),"")</f>
        <v>3</v>
      </c>
      <c r="DM20" s="14" t="str">
        <f t="shared" ca="1" si="28"/>
        <v/>
      </c>
      <c r="DN20" s="19" t="str">
        <f t="shared" ca="1" si="29"/>
        <v/>
      </c>
      <c r="DO20" s="19" t="str">
        <f t="shared" ca="1" si="30"/>
        <v/>
      </c>
      <c r="DP20" s="19" t="str">
        <f t="array" aca="1" ref="DP20" ca="1">IFERROR(AVERAGE(IF(('1. Database - raw'!CS$7:CU$494&gt;0)*('1. Database - raw'!$AD$7:$AD$494=$A20)*(INDIRECT($Q20,TRUE)=$O20),'1. Database - raw'!CS$7:CU$494)),"")</f>
        <v/>
      </c>
      <c r="DQ20" s="33" t="str">
        <f t="array" aca="1" ref="DQ20" ca="1">IFERROR(_xlfn.STDEV.S(IF(('1. Database - raw'!CS$7:CU$494&gt;0)*('1. Database - raw'!$AD$7:$AD$494=$A20)*(INDIRECT($Q20,TRUE)=$O20),'1. Database - raw'!CS$7:CU$494)),"")</f>
        <v/>
      </c>
      <c r="DR20" s="20" t="str">
        <f t="array" aca="1" ref="DR20" ca="1">IFERROR(IF(COUNT(IF(('1. Database - raw'!CS$7:CU$494&gt;0)*('1. Database - raw'!$AD$7:$AD$494=$A20)*(INDIRECT($Q20,TRUE)=$O20),'1. Database - raw'!CS$7:CU$494))&gt;0,COUNT(IF(('1. Database - raw'!CS$7:CU$494&gt;0)*('1. Database - raw'!$AD$7:$AD$494=$A20)*(INDIRECT($Q20,TRUE)=$O20),'1. Database - raw'!CS$7:CU$494)),""),"")</f>
        <v/>
      </c>
      <c r="DS20" s="14" t="str">
        <f t="shared" ca="1" si="31"/>
        <v/>
      </c>
      <c r="DT20" s="19" t="str">
        <f t="shared" ca="1" si="32"/>
        <v/>
      </c>
      <c r="DU20" s="19" t="str">
        <f t="shared" ca="1" si="33"/>
        <v/>
      </c>
      <c r="DV20" s="19" t="str">
        <f t="array" aca="1" ref="DV20" ca="1">IFERROR(AVERAGE(IF(('1. Database - raw'!CY$7:DA$494&gt;0)*('1. Database - raw'!$AD$7:$AD$494=$A20)*(INDIRECT($Q20,TRUE)=$O20),'1. Database - raw'!CY$7:DA$494)),"")</f>
        <v/>
      </c>
      <c r="DW20" s="33" t="str">
        <f t="array" aca="1" ref="DW20" ca="1">IFERROR(_xlfn.STDEV.S(IF(('1. Database - raw'!CY$7:DA$494&gt;0)*('1. Database - raw'!$AD$7:$AD$494=$A20)*(INDIRECT($Q20,TRUE)=$O20),'1. Database - raw'!CY$7:DA$494)),"")</f>
        <v/>
      </c>
      <c r="DX20" s="20" t="str">
        <f t="array" aca="1" ref="DX20" ca="1">IFERROR(IF(COUNT(IF(('1. Database - raw'!CY$7:DA$494&gt;0)*('1. Database - raw'!$AD$7:$AD$494=$A20)*(INDIRECT($Q20,TRUE)=$O20),'1. Database - raw'!CY$7:DA$494))&gt;0,COUNT(IF(('1. Database - raw'!CY$7:DA$494&gt;0)*('1. Database - raw'!$AD$7:$AD$494=$A20)*(INDIRECT($Q20,TRUE)=$O20),'1. Database - raw'!CY$7:DA$494)),""),"")</f>
        <v/>
      </c>
      <c r="DY20" s="14" t="str">
        <f t="shared" ca="1" si="34"/>
        <v/>
      </c>
      <c r="DZ20" s="19" t="str">
        <f t="shared" ca="1" si="35"/>
        <v/>
      </c>
      <c r="EA20" s="19" t="str">
        <f t="shared" ca="1" si="36"/>
        <v/>
      </c>
      <c r="EB20" s="19" t="str">
        <f t="array" aca="1" ref="EB20" ca="1">IFERROR(AVERAGE(IF(('1. Database - raw'!DE$7:DG$494&gt;0)*('1. Database - raw'!$AD$7:$AD$494=$A20)*(INDIRECT($Q20,TRUE)=$O20),'1. Database - raw'!DE$7:DG$494)),"")</f>
        <v/>
      </c>
      <c r="EC20" s="33" t="str">
        <f t="array" aca="1" ref="EC20" ca="1">IFERROR(_xlfn.STDEV.S(IF(('1. Database - raw'!DE$7:DG$494&gt;0)*('1. Database - raw'!$AD$7:$AD$494=$A20)*(INDIRECT($Q20,TRUE)=$O20),'1. Database - raw'!DE$7:DG$494)),"")</f>
        <v/>
      </c>
      <c r="ED20" s="20" t="str">
        <f t="array" aca="1" ref="ED20" ca="1">IFERROR(IF(COUNT(IF(('1. Database - raw'!DE$7:DG$494&gt;0)*('1. Database - raw'!$AD$7:$AD$494=$A20)*(INDIRECT($Q20,TRUE)=$O20),'1. Database - raw'!DE$7:DG$494))&gt;0,COUNT(IF(('1. Database - raw'!DE$7:DG$494&gt;0)*('1. Database - raw'!$AD$7:$AD$494=$A20)*(INDIRECT($Q20,TRUE)=$O20),'1. Database - raw'!DE$7:DG$494)),""),"")</f>
        <v/>
      </c>
      <c r="EE20" s="101" t="str">
        <f t="shared" ca="1" si="37"/>
        <v/>
      </c>
      <c r="EF20" s="102" t="str">
        <f t="shared" ca="1" si="38"/>
        <v/>
      </c>
      <c r="EG20" s="102" t="str">
        <f t="shared" ca="1" si="39"/>
        <v/>
      </c>
      <c r="EH20" s="102" t="str">
        <f t="array" aca="1" ref="EH20" ca="1">IFERROR(AVERAGE(IF(('1. Database - raw'!DK$7:DM$494&gt;0)*('1. Database - raw'!$AD$7:$AD$494=$A20)*(INDIRECT($Q20,TRUE)=$O20),'1. Database - raw'!DK$7:DM$494)),"")</f>
        <v/>
      </c>
      <c r="EI20" s="269" t="str">
        <f t="array" aca="1" ref="EI20" ca="1">IFERROR(_xlfn.STDEV.S(IF(('1. Database - raw'!DK$7:DM$494&gt;0)*('1. Database - raw'!$AD$7:$AD$494=$A20)*(INDIRECT($Q20,TRUE)=$O20),'1. Database - raw'!DK$7:DM$494)),"")</f>
        <v/>
      </c>
      <c r="EJ20" s="20" t="str">
        <f t="array" aca="1" ref="EJ20" ca="1">IFERROR(IF(COUNT(IF(('1. Database - raw'!DK$7:DM$494&gt;0)*('1. Database - raw'!$AD$7:$AD$494=$A20)*(INDIRECT($Q20,TRUE)=$O20),'1. Database - raw'!DK$7:DM$494))&gt;0,COUNT(IF(('1. Database - raw'!DK$7:DM$494&gt;0)*('1. Database - raw'!$AD$7:$AD$494=$A20)*(INDIRECT($Q20,TRUE)=$O20),'1. Database - raw'!DK$7:DM$494)),""),"")</f>
        <v/>
      </c>
      <c r="EK20" s="14">
        <f t="shared" ca="1" si="40"/>
        <v>47.520592693103964</v>
      </c>
      <c r="EL20" s="19">
        <f t="shared" ca="1" si="41"/>
        <v>47.998700870260627</v>
      </c>
      <c r="EM20" s="19">
        <f t="shared" ca="1" si="42"/>
        <v>47.759048502391565</v>
      </c>
      <c r="EN20" s="19">
        <f t="array" aca="1" ref="EN20" ca="1">IFERROR(AVERAGE(IF(('1. Database - raw'!DQ$7:DS$494&gt;0)*('1. Database - raw'!$AD$7:$AD$494=$A20)*(INDIRECT($Q20,TRUE)=$O20),'1. Database - raw'!DQ$7:DS$494)),"")</f>
        <v>47.8</v>
      </c>
      <c r="EO20" s="33">
        <f t="array" aca="1" ref="EO20" ca="1">IFERROR(_xlfn.STDEV.S(IF(('1. Database - raw'!DQ$7:DS$494&gt;0)*('1. Database - raw'!$AD$7:$AD$494=$A20)*(INDIRECT($Q20,TRUE)=$O20),'1. Database - raw'!DQ$7:DS$494)),"")</f>
        <v>1.979898987322336</v>
      </c>
      <c r="EP20" s="20">
        <f t="array" aca="1" ref="EP20" ca="1">IFERROR(IF(COUNT(IF(('1. Database - raw'!DQ$7:DS$494&gt;0)*('1. Database - raw'!$AD$7:$AD$494=$A20)*(INDIRECT($Q20,TRUE)=$O20),'1. Database - raw'!DQ$7:DS$494))&gt;0,COUNT(IF(('1. Database - raw'!DQ$7:DS$494&gt;0)*('1. Database - raw'!$AD$7:$AD$494=$A20)*(INDIRECT($Q20,TRUE)=$O20),'1. Database - raw'!DQ$7:DS$494)),""),"")</f>
        <v>2</v>
      </c>
      <c r="EQ20" s="14" t="str">
        <f t="shared" ca="1" si="43"/>
        <v/>
      </c>
      <c r="ER20" s="19" t="str">
        <f t="shared" ca="1" si="44"/>
        <v/>
      </c>
      <c r="ES20" s="19" t="str">
        <f t="shared" ca="1" si="45"/>
        <v/>
      </c>
      <c r="ET20" s="19" t="str">
        <f t="array" aca="1" ref="ET20" ca="1">IFERROR(AVERAGE(IF(('1. Database - raw'!DW$7:DY$494&gt;0)*('1. Database - raw'!$AD$7:$AD$494=$A20)*(INDIRECT($Q20,TRUE)=$O20),'1. Database - raw'!DW$7:DY$494)),"")</f>
        <v/>
      </c>
      <c r="EU20" s="33" t="str">
        <f t="array" aca="1" ref="EU20" ca="1">IFERROR(_xlfn.STDEV.S(IF(('1. Database - raw'!DW$7:DY$494&gt;0)*('1. Database - raw'!$AD$7:$AD$494=$A20)*(INDIRECT($Q20,TRUE)=$O20),'1. Database - raw'!DW$7:DY$494)),"")</f>
        <v/>
      </c>
      <c r="EV20" s="20" t="str">
        <f t="array" aca="1" ref="EV20" ca="1">IFERROR(IF(COUNT(IF(('1. Database - raw'!DW$7:DY$494&gt;0)*('1. Database - raw'!$AD$7:$AD$494=$A20)*(INDIRECT($Q20,TRUE)=$O20),'1. Database - raw'!DW$7:DY$494))&gt;0,COUNT(IF(('1. Database - raw'!DW$7:DY$494&gt;0)*('1. Database - raw'!$AD$7:$AD$494=$A20)*(INDIRECT($Q20,TRUE)=$O20),'1. Database - raw'!DW$7:DY$494)),""),"")</f>
        <v/>
      </c>
      <c r="EW20" s="14" t="str">
        <f t="shared" ca="1" si="46"/>
        <v/>
      </c>
      <c r="EX20" s="19" t="str">
        <f t="shared" ca="1" si="47"/>
        <v/>
      </c>
      <c r="EY20" s="19" t="str">
        <f t="shared" ca="1" si="48"/>
        <v/>
      </c>
      <c r="EZ20" s="19" t="str">
        <f t="array" aca="1" ref="EZ20" ca="1">IFERROR(AVERAGE(IF(('1. Database - raw'!EC$7:EE$494&gt;0)*('1. Database - raw'!$AD$7:$AD$494=$A20)*(INDIRECT($Q20,TRUE)=$O20),'1. Database - raw'!EC$7:EE$494)),"")</f>
        <v/>
      </c>
      <c r="FA20" s="33" t="str">
        <f t="array" aca="1" ref="FA20" ca="1">IFERROR(_xlfn.STDEV.S(IF(('1. Database - raw'!EC$7:EE$494&gt;0)*('1. Database - raw'!$AD$7:$AD$494=$A20)*(INDIRECT($Q20,TRUE)=$O20),'1. Database - raw'!EC$7:EE$494)),"")</f>
        <v/>
      </c>
      <c r="FB20" s="20" t="str">
        <f t="array" aca="1" ref="FB20" ca="1">IFERROR(IF(COUNT(IF(('1. Database - raw'!EC$7:EE$494&gt;0)*('1. Database - raw'!$AD$7:$AD$494=$A20)*(INDIRECT($Q20,TRUE)=$O20),'1. Database - raw'!EC$7:EE$494))&gt;0,COUNT(IF(('1. Database - raw'!EC$7:EE$494&gt;0)*('1. Database - raw'!$AD$7:$AD$494=$A20)*(INDIRECT($Q20,TRUE)=$O20),'1. Database - raw'!EC$7:EE$494)),""),"")</f>
        <v/>
      </c>
      <c r="FC20" s="14" t="str">
        <f t="shared" ca="1" si="49"/>
        <v/>
      </c>
      <c r="FD20" s="19" t="str">
        <f t="shared" ca="1" si="50"/>
        <v/>
      </c>
      <c r="FE20" s="19" t="str">
        <f t="shared" ca="1" si="51"/>
        <v/>
      </c>
      <c r="FF20" s="19" t="str">
        <f t="array" aca="1" ref="FF20" ca="1">IFERROR(AVERAGE(IF(('1. Database - raw'!EI$7:EK$494&gt;0)*('1. Database - raw'!$AD$7:$AD$494=$A20)*(INDIRECT($Q20,TRUE)=$O20),'1. Database - raw'!EI$7:EK$494)),"")</f>
        <v/>
      </c>
      <c r="FG20" s="33" t="str">
        <f t="array" aca="1" ref="FG20" ca="1">IFERROR(_xlfn.STDEV.S(IF(('1. Database - raw'!EI$7:EK$494&gt;0)*('1. Database - raw'!$AD$7:$AD$494=$A20)*(INDIRECT($Q20,TRUE)=$O20),'1. Database - raw'!EI$7:EK$494)),"")</f>
        <v/>
      </c>
      <c r="FH20" s="20" t="str">
        <f t="array" aca="1" ref="FH20" ca="1">IFERROR(IF(COUNT(IF(('1. Database - raw'!EI$7:EK$494&gt;0)*('1. Database - raw'!$AD$7:$AD$494=$A20)*(INDIRECT($Q20,TRUE)=$O20),'1. Database - raw'!EI$7:EK$494))&gt;0,COUNT(IF(('1. Database - raw'!EI$7:EK$494&gt;0)*('1. Database - raw'!$AD$7:$AD$494=$A20)*(INDIRECT($Q20,TRUE)=$O20),'1. Database - raw'!EI$7:EK$494)),""),"")</f>
        <v/>
      </c>
      <c r="FI20" s="14" t="str">
        <f t="shared" ca="1" si="52"/>
        <v/>
      </c>
      <c r="FJ20" s="19" t="str">
        <f t="shared" ca="1" si="53"/>
        <v/>
      </c>
      <c r="FK20" s="19" t="str">
        <f t="shared" ca="1" si="54"/>
        <v/>
      </c>
      <c r="FL20" s="19" t="str">
        <f t="array" aca="1" ref="FL20" ca="1">IFERROR(AVERAGE(IF(('1. Database - raw'!EO$7:EQ$494&gt;0)*('1. Database - raw'!$AD$7:$AD$494=$A20)*(INDIRECT($Q20,TRUE)=$O20),'1. Database - raw'!EO$7:EQ$494)),"")</f>
        <v/>
      </c>
      <c r="FM20" s="33" t="str">
        <f t="array" aca="1" ref="FM20" ca="1">IFERROR(_xlfn.STDEV.S(IF(('1. Database - raw'!EO$7:EQ$494&gt;0)*('1. Database - raw'!$AD$7:$AD$494=$A20)*(INDIRECT($Q20,TRUE)=$O20),'1. Database - raw'!EO$7:EQ$494)),"")</f>
        <v/>
      </c>
      <c r="FN20" s="20" t="str">
        <f t="array" aca="1" ref="FN20" ca="1">IFERROR(IF(COUNT(IF(('1. Database - raw'!EO$7:EQ$494&gt;0)*('1. Database - raw'!$AD$7:$AD$494=$A20)*(INDIRECT($Q20,TRUE)=$O20),'1. Database - raw'!EO$7:EQ$494))&gt;0,COUNT(IF(('1. Database - raw'!EO$7:EQ$494&gt;0)*('1. Database - raw'!$AD$7:$AD$494=$A20)*(INDIRECT($Q20,TRUE)=$O20),'1. Database - raw'!EO$7:EQ$494)),""),"")</f>
        <v/>
      </c>
      <c r="FO20" s="14" t="str">
        <f t="shared" ca="1" si="55"/>
        <v/>
      </c>
      <c r="FP20" s="19" t="str">
        <f t="shared" ca="1" si="56"/>
        <v/>
      </c>
      <c r="FQ20" s="19" t="str">
        <f t="shared" ca="1" si="57"/>
        <v/>
      </c>
      <c r="FR20" s="19" t="str">
        <f t="array" aca="1" ref="FR20" ca="1">IFERROR(AVERAGE(IF(('1. Database - raw'!EU$7:EW$494&gt;0)*('1. Database - raw'!$AD$7:$AD$494=$A20)*(INDIRECT($Q20,TRUE)=$O20),'1. Database - raw'!EU$7:EW$494)),"")</f>
        <v/>
      </c>
      <c r="FS20" s="33" t="str">
        <f t="array" aca="1" ref="FS20" ca="1">IFERROR(_xlfn.STDEV.S(IF(('1. Database - raw'!EU$7:EW$494&gt;0)*('1. Database - raw'!$AD$7:$AD$494=$A20)*(INDIRECT($Q20,TRUE)=$O20),'1. Database - raw'!EU$7:EW$494)),"")</f>
        <v/>
      </c>
      <c r="FT20" s="20" t="str">
        <f t="array" aca="1" ref="FT20" ca="1">IFERROR(IF(COUNT(IF(('1. Database - raw'!EU$7:EW$494&gt;0)*('1. Database - raw'!$AD$7:$AD$494=$A20)*(INDIRECT($Q20,TRUE)=$O20),'1. Database - raw'!EU$7:EW$494))&gt;0,COUNT(IF(('1. Database - raw'!EU$7:EW$494&gt;0)*('1. Database - raw'!$AD$7:$AD$494=$A20)*(INDIRECT($Q20,TRUE)=$O20),'1. Database - raw'!EU$7:EW$494)),""),"")</f>
        <v/>
      </c>
      <c r="FU20" s="14" t="str">
        <f t="shared" ca="1" si="58"/>
        <v/>
      </c>
      <c r="FV20" s="19" t="str">
        <f t="shared" ca="1" si="59"/>
        <v/>
      </c>
      <c r="FW20" s="19" t="str">
        <f t="shared" ca="1" si="60"/>
        <v/>
      </c>
      <c r="FX20" s="19" t="str">
        <f t="array" aca="1" ref="FX20" ca="1">IFERROR(AVERAGE(IF(('1. Database - raw'!FA$7:FC$494&gt;0)*('1. Database - raw'!$AD$7:$AD$494=$A20)*(INDIRECT($Q20,TRUE)=$O20),'1. Database - raw'!FA$7:FC$494)),"")</f>
        <v/>
      </c>
      <c r="FY20" s="33" t="str">
        <f t="array" aca="1" ref="FY20" ca="1">IFERROR(_xlfn.STDEV.S(IF(('1. Database - raw'!FA$7:FC$494&gt;0)*('1. Database - raw'!$AD$7:$AD$494=$A20)*(INDIRECT($Q20,TRUE)=$O20),'1. Database - raw'!FA$7:FC$494)),"")</f>
        <v/>
      </c>
      <c r="FZ20" s="20" t="str">
        <f t="array" aca="1" ref="FZ20" ca="1">IFERROR(IF(COUNT(IF(('1. Database - raw'!FA$7:FC$494&gt;0)*('1. Database - raw'!$AD$7:$AD$494=$A20)*(INDIRECT($Q20,TRUE)=$O20),'1. Database - raw'!FA$7:FC$494))&gt;0,COUNT(IF(('1. Database - raw'!FA$7:FC$494&gt;0)*('1. Database - raw'!$AD$7:$AD$494=$A20)*(INDIRECT($Q20,TRUE)=$O20),'1. Database - raw'!FA$7:FC$494)),""),"")</f>
        <v/>
      </c>
      <c r="GA20" s="14" t="str">
        <f t="shared" ca="1" si="61"/>
        <v/>
      </c>
      <c r="GB20" s="19" t="str">
        <f t="shared" ca="1" si="62"/>
        <v/>
      </c>
      <c r="GC20" s="19" t="str">
        <f t="shared" ca="1" si="63"/>
        <v/>
      </c>
      <c r="GD20" s="19" t="str">
        <f t="array" aca="1" ref="GD20" ca="1">IFERROR(AVERAGE(IF(('1. Database - raw'!FG$7:FI$494&gt;0)*('1. Database - raw'!$AD$7:$AD$494=$A20)*(INDIRECT($Q20,TRUE)=$O20),'1. Database - raw'!FG$7:FI$494)),"")</f>
        <v/>
      </c>
      <c r="GE20" s="33" t="str">
        <f t="array" aca="1" ref="GE20" ca="1">IFERROR(_xlfn.STDEV.S(IF(('1. Database - raw'!FG$7:FI$494&gt;0)*('1. Database - raw'!$AD$7:$AD$494=$A20)*(INDIRECT($Q20,TRUE)=$O20),'1. Database - raw'!FG$7:FI$494)),"")</f>
        <v/>
      </c>
      <c r="GF20" s="20" t="str">
        <f t="array" aca="1" ref="GF20" ca="1">IFERROR(IF(COUNT(IF(('1. Database - raw'!FG$7:FI$494&gt;0)*('1. Database - raw'!$AD$7:$AD$494=$A20)*(INDIRECT($Q20,TRUE)=$O20),'1. Database - raw'!FG$7:FI$494))&gt;0,COUNT(IF(('1. Database - raw'!FG$7:FI$494&gt;0)*('1. Database - raw'!$AD$7:$AD$494=$A20)*(INDIRECT($Q20,TRUE)=$O20),'1. Database - raw'!FG$7:FI$494)),""),"")</f>
        <v/>
      </c>
      <c r="GG20" s="14" t="str">
        <f t="shared" ca="1" si="64"/>
        <v/>
      </c>
      <c r="GH20" s="19" t="str">
        <f t="shared" ca="1" si="65"/>
        <v/>
      </c>
      <c r="GI20" s="19" t="str">
        <f t="shared" ca="1" si="66"/>
        <v/>
      </c>
      <c r="GJ20" s="19" t="str">
        <f t="array" aca="1" ref="GJ20" ca="1">IFERROR(AVERAGE(IF(('1. Database - raw'!FM$7:FO$494&gt;0)*('1. Database - raw'!$AD$7:$AD$494=$A20)*(INDIRECT($Q20,TRUE)=$O20),'1. Database - raw'!FM$7:FO$494)),"")</f>
        <v/>
      </c>
      <c r="GK20" s="33" t="str">
        <f t="array" aca="1" ref="GK20" ca="1">IFERROR(_xlfn.STDEV.S(IF(('1. Database - raw'!FM$7:FO$494&gt;0)*('1. Database - raw'!$AD$7:$AD$494=$A20)*(INDIRECT($Q20,TRUE)=$O20),'1. Database - raw'!FM$7:FO$494)),"")</f>
        <v/>
      </c>
      <c r="GL20" s="20" t="str">
        <f t="array" aca="1" ref="GL20" ca="1">IFERROR(IF(COUNT(IF(('1. Database - raw'!FM$7:FO$494&gt;0)*('1. Database - raw'!$AD$7:$AD$494=$A20)*(INDIRECT($Q20,TRUE)=$O20),'1. Database - raw'!FM$7:FO$494))&gt;0,COUNT(IF(('1. Database - raw'!FM$7:FO$494&gt;0)*('1. Database - raw'!$AD$7:$AD$494=$A20)*(INDIRECT($Q20,TRUE)=$O20),'1. Database - raw'!FM$7:FO$494)),""),"")</f>
        <v/>
      </c>
      <c r="GM20" s="14" t="str">
        <f t="shared" ca="1" si="67"/>
        <v/>
      </c>
      <c r="GN20" s="19" t="str">
        <f t="shared" ca="1" si="68"/>
        <v/>
      </c>
      <c r="GO20" s="19" t="str">
        <f t="shared" ca="1" si="69"/>
        <v/>
      </c>
      <c r="GP20" s="19">
        <f t="array" aca="1" ref="GP20" ca="1">IFERROR(AVERAGE(IF(('1. Database - raw'!FS$7:FU$494&gt;0)*('1. Database - raw'!$AD$7:$AD$494=$A20)*(INDIRECT($Q20,TRUE)=$O20),'1. Database - raw'!FS$7:FU$494)),"")</f>
        <v>81.2</v>
      </c>
      <c r="GQ20" s="33" t="str">
        <f t="array" aca="1" ref="GQ20" ca="1">IFERROR(_xlfn.STDEV.S(IF(('1. Database - raw'!FS$7:FU$494&gt;0)*('1. Database - raw'!$AD$7:$AD$494=$A20)*(INDIRECT($Q20,TRUE)=$O20),'1. Database - raw'!FS$7:FU$494)),"")</f>
        <v/>
      </c>
      <c r="GR20" s="20">
        <f t="array" aca="1" ref="GR20" ca="1">IFERROR(IF(COUNT(IF(('1. Database - raw'!FS$7:FU$494&gt;0)*('1. Database - raw'!$AD$7:$AD$494=$A20)*(INDIRECT($Q20,TRUE)=$O20),'1. Database - raw'!FS$7:FU$494))&gt;0,COUNT(IF(('1. Database - raw'!FS$7:FU$494&gt;0)*('1. Database - raw'!$AD$7:$AD$494=$A20)*(INDIRECT($Q20,TRUE)=$O20),'1. Database - raw'!FS$7:FU$494)),""),"")</f>
        <v>1</v>
      </c>
      <c r="GS20" s="14" t="str">
        <f t="shared" ca="1" si="70"/>
        <v/>
      </c>
      <c r="GT20" s="19" t="str">
        <f t="shared" ca="1" si="71"/>
        <v/>
      </c>
      <c r="GU20" s="19" t="str">
        <f t="shared" ca="1" si="72"/>
        <v/>
      </c>
      <c r="GV20" s="19" t="str">
        <f t="array" aca="1" ref="GV20" ca="1">IFERROR(AVERAGE(IF(('1. Database - raw'!FY$7:GA$494&gt;0)*('1. Database - raw'!$AD$7:$AD$494=$A20)*(INDIRECT($Q20,TRUE)=$O20),'1. Database - raw'!FY$7:GA$494)),"")</f>
        <v/>
      </c>
      <c r="GW20" s="33" t="str">
        <f t="array" aca="1" ref="GW20" ca="1">IFERROR(_xlfn.STDEV.S(IF(('1. Database - raw'!FY$7:GA$494&gt;0)*('1. Database - raw'!$AD$7:$AD$494=$A20)*(INDIRECT($Q20,TRUE)=$O20),'1. Database - raw'!FY$7:GA$494)),"")</f>
        <v/>
      </c>
      <c r="GX20" s="20" t="str">
        <f t="array" aca="1" ref="GX20" ca="1">IFERROR(IF(COUNT(IF(('1. Database - raw'!FY$7:GA$494&gt;0)*('1. Database - raw'!$AD$7:$AD$494=$A20)*(INDIRECT($Q20,TRUE)=$O20),'1. Database - raw'!FY$7:GA$494))&gt;0,COUNT(IF(('1. Database - raw'!FY$7:GA$494&gt;0)*('1. Database - raw'!$AD$7:$AD$494=$A20)*(INDIRECT($Q20,TRUE)=$O20),'1. Database - raw'!FY$7:GA$494)),""),"")</f>
        <v/>
      </c>
      <c r="GY20" s="14" t="str">
        <f t="shared" ca="1" si="73"/>
        <v/>
      </c>
      <c r="GZ20" s="19" t="str">
        <f t="shared" ca="1" si="74"/>
        <v/>
      </c>
      <c r="HA20" s="19" t="str">
        <f t="shared" ca="1" si="75"/>
        <v/>
      </c>
      <c r="HB20" s="19" t="str">
        <f t="array" aca="1" ref="HB20" ca="1">IFERROR(AVERAGE(IF(('1. Database - raw'!GE$7:GG$494&gt;0)*('1. Database - raw'!$AD$7:$AD$494=$A20)*(INDIRECT($Q20,TRUE)=$O20),'1. Database - raw'!GE$7:GG$494)),"")</f>
        <v/>
      </c>
      <c r="HC20" s="33" t="str">
        <f t="array" aca="1" ref="HC20" ca="1">IFERROR(_xlfn.STDEV.S(IF(('1. Database - raw'!GE$7:GG$494&gt;0)*('1. Database - raw'!$AD$7:$AD$494=$A20)*(INDIRECT($Q20,TRUE)=$O20),'1. Database - raw'!GE$7:GG$494)),"")</f>
        <v/>
      </c>
      <c r="HD20" s="20" t="str">
        <f t="array" aca="1" ref="HD20" ca="1">IFERROR(IF(COUNT(IF(('1. Database - raw'!GE$7:GG$494&gt;0)*('1. Database - raw'!$AD$7:$AD$494=$A20)*(INDIRECT($Q20,TRUE)=$O20),'1. Database - raw'!GE$7:GG$494))&gt;0,COUNT(IF(('1. Database - raw'!GE$7:GG$494&gt;0)*('1. Database - raw'!$AD$7:$AD$494=$A20)*(INDIRECT($Q20,TRUE)=$O20),'1. Database - raw'!GE$7:GG$494)),""),"")</f>
        <v/>
      </c>
      <c r="HE20" s="14" t="str">
        <f t="shared" ca="1" si="76"/>
        <v/>
      </c>
      <c r="HF20" s="19" t="str">
        <f t="shared" ca="1" si="77"/>
        <v/>
      </c>
      <c r="HG20" s="19" t="str">
        <f t="shared" ca="1" si="78"/>
        <v/>
      </c>
      <c r="HH20" s="19" t="str">
        <f t="array" aca="1" ref="HH20" ca="1">IFERROR(AVERAGE(IF(('1. Database - raw'!GK$7:GM$494&gt;0)*('1. Database - raw'!$AD$7:$AD$494=$A20)*(INDIRECT($Q20,TRUE)=$O20),'1. Database - raw'!GK$7:GM$494)),"")</f>
        <v/>
      </c>
      <c r="HI20" s="33" t="str">
        <f t="array" aca="1" ref="HI20" ca="1">IFERROR(_xlfn.STDEV.S(IF(('1. Database - raw'!GK$7:GM$494&gt;0)*('1. Database - raw'!$AD$7:$AD$494=$A20)*(INDIRECT($Q20,TRUE)=$O20),'1. Database - raw'!GK$7:GM$494)),"")</f>
        <v/>
      </c>
      <c r="HJ20" s="20" t="str">
        <f t="array" aca="1" ref="HJ20" ca="1">IFERROR(IF(COUNT(IF(('1. Database - raw'!GK$7:GM$494&gt;0)*('1. Database - raw'!$AD$7:$AD$494=$A20)*(INDIRECT($Q20,TRUE)=$O20),'1. Database - raw'!GK$7:GM$494))&gt;0,COUNT(IF(('1. Database - raw'!GK$7:GM$494&gt;0)*('1. Database - raw'!$AD$7:$AD$494=$A20)*(INDIRECT($Q20,TRUE)=$O20),'1. Database - raw'!GK$7:GM$494)),""),"")</f>
        <v/>
      </c>
      <c r="HK20" s="14" t="str">
        <f t="shared" ca="1" si="79"/>
        <v/>
      </c>
      <c r="HL20" s="19" t="str">
        <f t="shared" ca="1" si="80"/>
        <v/>
      </c>
      <c r="HM20" s="19" t="str">
        <f t="shared" ca="1" si="81"/>
        <v/>
      </c>
      <c r="HN20" s="19" t="str">
        <f t="array" aca="1" ref="HN20" ca="1">IFERROR(AVERAGE(IF(('1. Database - raw'!GQ$7:GS$494&gt;0)*('1. Database - raw'!$AD$7:$AD$494=$A20)*(INDIRECT($Q20,TRUE)=$O20),'1. Database - raw'!GQ$7:GS$494)),"")</f>
        <v/>
      </c>
      <c r="HO20" s="33" t="str">
        <f t="array" aca="1" ref="HO20" ca="1">IFERROR(_xlfn.STDEV.S(IF(('1. Database - raw'!GQ$7:GS$494&gt;0)*('1. Database - raw'!$AD$7:$AD$494=$A20)*(INDIRECT($Q20,TRUE)=$O20),'1. Database - raw'!GQ$7:GS$494)),"")</f>
        <v/>
      </c>
      <c r="HP20" s="20" t="str">
        <f t="array" aca="1" ref="HP20" ca="1">IFERROR(IF(COUNT(IF(('1. Database - raw'!GQ$7:GS$494&gt;0)*('1. Database - raw'!$AD$7:$AD$494=$A20)*(INDIRECT($Q20,TRUE)=$O20),'1. Database - raw'!GQ$7:GS$494))&gt;0,COUNT(IF(('1. Database - raw'!GQ$7:GS$494&gt;0)*('1. Database - raw'!$AD$7:$AD$494=$A20)*(INDIRECT($Q20,TRUE)=$O20),'1. Database - raw'!GQ$7:GS$494)),""),"")</f>
        <v/>
      </c>
      <c r="HQ20" s="14" t="str">
        <f t="shared" ca="1" si="82"/>
        <v/>
      </c>
      <c r="HR20" s="19" t="str">
        <f t="shared" ca="1" si="83"/>
        <v/>
      </c>
      <c r="HS20" s="19" t="str">
        <f t="shared" ca="1" si="84"/>
        <v/>
      </c>
      <c r="HT20" s="19" t="str">
        <f t="array" aca="1" ref="HT20" ca="1">IFERROR(AVERAGE(IF(('1. Database - raw'!GW$7:GY$494&gt;0)*('1. Database - raw'!$AD$7:$AD$494=$A20)*(INDIRECT($Q20,TRUE)=$O20),'1. Database - raw'!GW$7:GY$494)),"")</f>
        <v/>
      </c>
      <c r="HU20" s="33" t="str">
        <f t="array" aca="1" ref="HU20" ca="1">IFERROR(_xlfn.STDEV.S(IF(('1. Database - raw'!GW$7:GY$494&gt;0)*('1. Database - raw'!$AD$7:$AD$494=$A20)*(INDIRECT($Q20,TRUE)=$O20),'1. Database - raw'!GW$7:GY$494)),"")</f>
        <v/>
      </c>
      <c r="HV20" s="20" t="str">
        <f t="array" aca="1" ref="HV20" ca="1">IFERROR(IF(COUNT(IF(('1. Database - raw'!GW$7:GY$494&gt;0)*('1. Database - raw'!$AD$7:$AD$494=$A20)*(INDIRECT($Q20,TRUE)=$O20),'1. Database - raw'!GW$7:GY$494))&gt;0,COUNT(IF(('1. Database - raw'!GW$7:GY$494&gt;0)*('1. Database - raw'!$AD$7:$AD$494=$A20)*(INDIRECT($Q20,TRUE)=$O20),'1. Database - raw'!GW$7:GY$494)),""),"")</f>
        <v/>
      </c>
      <c r="HW20" s="14" t="str">
        <f t="shared" ca="1" si="85"/>
        <v/>
      </c>
      <c r="HX20" s="19" t="str">
        <f t="shared" ca="1" si="86"/>
        <v/>
      </c>
      <c r="HY20" s="19" t="str">
        <f t="shared" ca="1" si="87"/>
        <v/>
      </c>
      <c r="HZ20" s="19" t="str">
        <f t="array" aca="1" ref="HZ20" ca="1">IFERROR(AVERAGE(IF(('1. Database - raw'!HC$7:HE$494&gt;0)*('1. Database - raw'!$AD$7:$AD$494=$A20)*(INDIRECT($Q20,TRUE)=$O20),'1. Database - raw'!HC$7:HE$494)),"")</f>
        <v/>
      </c>
      <c r="IA20" s="33" t="str">
        <f t="array" aca="1" ref="IA20" ca="1">IFERROR(_xlfn.STDEV.S(IF(('1. Database - raw'!HC$7:HE$494&gt;0)*('1. Database - raw'!$AD$7:$AD$494=$A20)*(INDIRECT($Q20,TRUE)=$O20),'1. Database - raw'!HC$7:HE$494)),"")</f>
        <v/>
      </c>
      <c r="IB20" s="20" t="str">
        <f t="array" aca="1" ref="IB20" ca="1">IFERROR(IF(COUNT(IF(('1. Database - raw'!HC$7:HE$494&gt;0)*('1. Database - raw'!$AD$7:$AD$494=$A20)*(INDIRECT($Q20,TRUE)=$O20),'1. Database - raw'!HC$7:HE$494))&gt;0,COUNT(IF(('1. Database - raw'!HC$7:HE$494&gt;0)*('1. Database - raw'!$AD$7:$AD$494=$A20)*(INDIRECT($Q20,TRUE)=$O20),'1. Database - raw'!HC$7:HE$494)),""),"")</f>
        <v/>
      </c>
      <c r="IC20" s="14" t="str">
        <f t="shared" ca="1" si="88"/>
        <v/>
      </c>
      <c r="ID20" s="19" t="str">
        <f t="shared" ca="1" si="89"/>
        <v/>
      </c>
      <c r="IE20" s="19" t="str">
        <f t="shared" ca="1" si="90"/>
        <v/>
      </c>
      <c r="IF20" s="19" t="str">
        <f t="array" aca="1" ref="IF20" ca="1">IFERROR(AVERAGE(IF(('1. Database - raw'!HI$7:HK$494&gt;0)*('1. Database - raw'!$AD$7:$AD$494=$A20)*(INDIRECT($Q20,TRUE)=$O20),'1. Database - raw'!HI$7:HK$494)),"")</f>
        <v/>
      </c>
      <c r="IG20" s="33" t="str">
        <f t="array" aca="1" ref="IG20" ca="1">IFERROR(_xlfn.STDEV.S(IF(('1. Database - raw'!HI$7:HK$494&gt;0)*('1. Database - raw'!$AD$7:$AD$494=$A20)*(INDIRECT($Q20,TRUE)=$O20),'1. Database - raw'!HI$7:HK$494)),"")</f>
        <v/>
      </c>
      <c r="IH20" s="20" t="str">
        <f t="array" aca="1" ref="IH20" ca="1">IFERROR(IF(COUNT(IF(('1. Database - raw'!HI$7:HK$494&gt;0)*('1. Database - raw'!$AD$7:$AD$494=$A20)*(INDIRECT($Q20,TRUE)=$O20),'1. Database - raw'!HI$7:HK$494))&gt;0,COUNT(IF(('1. Database - raw'!HI$7:HK$494&gt;0)*('1. Database - raw'!$AD$7:$AD$494=$A20)*(INDIRECT($Q20,TRUE)=$O20),'1. Database - raw'!HI$7:HK$494)),""),"")</f>
        <v/>
      </c>
      <c r="II20" s="14" t="str">
        <f t="shared" ca="1" si="91"/>
        <v/>
      </c>
      <c r="IJ20" s="19" t="str">
        <f t="shared" ca="1" si="92"/>
        <v/>
      </c>
      <c r="IK20" s="19" t="str">
        <f t="shared" ca="1" si="93"/>
        <v/>
      </c>
      <c r="IL20" s="19" t="str">
        <f t="array" aca="1" ref="IL20" ca="1">IFERROR(AVERAGE(IF(('1. Database - raw'!HO$7:HQ$494&gt;0)*('1. Database - raw'!$AD$7:$AD$494=$A20)*(INDIRECT($Q20,TRUE)=$O20),'1. Database - raw'!HO$7:HQ$494)),"")</f>
        <v/>
      </c>
      <c r="IM20" s="33" t="str">
        <f t="array" aca="1" ref="IM20" ca="1">IFERROR(_xlfn.STDEV.S(IF(('1. Database - raw'!HO$7:HQ$494&gt;0)*('1. Database - raw'!$AD$7:$AD$494=$A20)*(INDIRECT($Q20,TRUE)=$O20),'1. Database - raw'!HO$7:HQ$494)),"")</f>
        <v/>
      </c>
      <c r="IN20" s="20" t="str">
        <f t="array" aca="1" ref="IN20" ca="1">IFERROR(IF(COUNT(IF(('1. Database - raw'!HO$7:HQ$494&gt;0)*('1. Database - raw'!$AD$7:$AD$494=$A20)*(INDIRECT($Q20,TRUE)=$O20),'1. Database - raw'!HO$7:HQ$494))&gt;0,COUNT(IF(('1. Database - raw'!HO$7:HQ$494&gt;0)*('1. Database - raw'!$AD$7:$AD$494=$A20)*(INDIRECT($Q20,TRUE)=$O20),'1. Database - raw'!HO$7:HQ$494)),""),"")</f>
        <v/>
      </c>
      <c r="IO20" s="14" t="str">
        <f t="shared" ca="1" si="94"/>
        <v/>
      </c>
      <c r="IP20" s="19" t="str">
        <f t="shared" ca="1" si="95"/>
        <v/>
      </c>
      <c r="IQ20" s="19" t="str">
        <f t="shared" ca="1" si="96"/>
        <v/>
      </c>
      <c r="IR20" s="19" t="str">
        <f t="array" aca="1" ref="IR20" ca="1">IFERROR(AVERAGE(IF(('1. Database - raw'!HU$7:HW$494&gt;0)*('1. Database - raw'!$AD$7:$AD$494=$A20)*(INDIRECT($Q20,TRUE)=$O20),'1. Database - raw'!HU$7:HW$494)),"")</f>
        <v/>
      </c>
      <c r="IS20" s="33" t="str">
        <f t="array" aca="1" ref="IS20" ca="1">IFERROR(_xlfn.STDEV.S(IF(('1. Database - raw'!HU$7:HW$494&gt;0)*('1. Database - raw'!$AD$7:$AD$494=$A20)*(INDIRECT($Q20,TRUE)=$O20),'1. Database - raw'!HU$7:HW$494)),"")</f>
        <v/>
      </c>
      <c r="IT20" s="20" t="str">
        <f t="array" aca="1" ref="IT20" ca="1">IFERROR(IF(COUNT(IF(('1. Database - raw'!HU$7:HW$494&gt;0)*('1. Database - raw'!$AD$7:$AD$494=$A20)*(INDIRECT($Q20,TRUE)=$O20),'1. Database - raw'!HU$7:HW$494))&gt;0,COUNT(IF(('1. Database - raw'!HU$7:HW$494&gt;0)*('1. Database - raw'!$AD$7:$AD$494=$A20)*(INDIRECT($Q20,TRUE)=$O20),'1. Database - raw'!HU$7:HW$494)),""),"")</f>
        <v/>
      </c>
      <c r="IU20" s="14" t="str">
        <f t="shared" ca="1" si="97"/>
        <v/>
      </c>
      <c r="IV20" s="19" t="str">
        <f t="shared" ca="1" si="98"/>
        <v/>
      </c>
      <c r="IW20" s="19" t="str">
        <f t="shared" ca="1" si="99"/>
        <v/>
      </c>
      <c r="IX20" s="19" t="str">
        <f t="array" aca="1" ref="IX20" ca="1">IFERROR(AVERAGE(IF(('1. Database - raw'!IA$7:IC$494&gt;0)*('1. Database - raw'!$AD$7:$AD$494=$A20)*(INDIRECT($Q20,TRUE)=$O20),'1. Database - raw'!IA$7:IC$494)),"")</f>
        <v/>
      </c>
      <c r="IY20" s="33" t="str">
        <f t="array" aca="1" ref="IY20" ca="1">IFERROR(_xlfn.STDEV.S(IF(('1. Database - raw'!IA$7:IC$494&gt;0)*('1. Database - raw'!$AD$7:$AD$494=$A20)*(INDIRECT($Q20,TRUE)=$O20),'1. Database - raw'!IA$7:IC$494)),"")</f>
        <v/>
      </c>
      <c r="IZ20" s="20" t="str">
        <f t="array" aca="1" ref="IZ20" ca="1">IFERROR(IF(COUNT(IF(('1. Database - raw'!IA$7:IC$494&gt;0)*('1. Database - raw'!$AD$7:$AD$494=$A20)*(INDIRECT($Q20,TRUE)=$O20),'1. Database - raw'!IA$7:IC$494))&gt;0,COUNT(IF(('1. Database - raw'!IA$7:IC$494&gt;0)*('1. Database - raw'!$AD$7:$AD$494=$A20)*(INDIRECT($Q20,TRUE)=$O20),'1. Database - raw'!IA$7:IC$494)),""),"")</f>
        <v/>
      </c>
      <c r="JA20" s="14" t="str">
        <f t="shared" ca="1" si="100"/>
        <v/>
      </c>
      <c r="JB20" s="19" t="str">
        <f t="shared" ca="1" si="101"/>
        <v/>
      </c>
      <c r="JC20" s="19" t="str">
        <f t="shared" ca="1" si="102"/>
        <v/>
      </c>
      <c r="JD20" s="19" t="str">
        <f t="array" aca="1" ref="JD20" ca="1">IFERROR(AVERAGE(IF(('1. Database - raw'!IG$7:II$494&gt;0)*('1. Database - raw'!$AD$7:$AD$494=$A20)*(INDIRECT($Q20,TRUE)=$O20),'1. Database - raw'!IG$7:II$494)),"")</f>
        <v/>
      </c>
      <c r="JE20" s="33" t="str">
        <f t="array" aca="1" ref="JE20" ca="1">IFERROR(_xlfn.STDEV.S(IF(('1. Database - raw'!IG$7:II$494&gt;0)*('1. Database - raw'!$AD$7:$AD$494=$A20)*(INDIRECT($Q20,TRUE)=$O20),'1. Database - raw'!IG$7:II$494)),"")</f>
        <v/>
      </c>
      <c r="JF20" s="20" t="str">
        <f t="array" aca="1" ref="JF20" ca="1">IFERROR(IF(COUNT(IF(('1. Database - raw'!IG$7:II$494&gt;0)*('1. Database - raw'!$AD$7:$AD$494=$A20)*(INDIRECT($Q20,TRUE)=$O20),'1. Database - raw'!IG$7:II$494))&gt;0,COUNT(IF(('1. Database - raw'!IG$7:II$494&gt;0)*('1. Database - raw'!$AD$7:$AD$494=$A20)*(INDIRECT($Q20,TRUE)=$O20),'1. Database - raw'!IG$7:II$494)),""),"")</f>
        <v/>
      </c>
      <c r="JG20" s="145">
        <f t="shared" ca="1" si="103"/>
        <v>11.626691113244295</v>
      </c>
      <c r="JH20" s="146">
        <f t="shared" ca="1" si="104"/>
        <v>15.100205342018119</v>
      </c>
      <c r="JI20" s="146">
        <f t="shared" ca="1" si="105"/>
        <v>13.250110311171229</v>
      </c>
      <c r="JJ20" s="146">
        <f t="array" aca="1" ref="JJ20" ca="1">IFERROR(AVERAGE(IF(('1. Database - raw'!IM$7:IO$494&gt;0)*('1. Database - raw'!$AD$7:$AD$494=$A20)*(INDIRECT($Q20,TRUE)=$O20),'1. Database - raw'!IM$7:IO$494)),"")</f>
        <v>13.55</v>
      </c>
      <c r="JK20" s="277">
        <f t="array" aca="1" ref="JK20" ca="1">IFERROR(_xlfn.STDEV.S(IF(('1. Database - raw'!IM$7:IO$494&gt;0)*('1. Database - raw'!$AD$7:$AD$494=$A20)*(INDIRECT($Q20,TRUE)=$O20),'1. Database - raw'!IM$7:IO$494)),"")</f>
        <v>2.89913780286484</v>
      </c>
      <c r="JL20" s="20">
        <f t="array" aca="1" ref="JL20" ca="1">IFERROR(IF(COUNT(IF(('1. Database - raw'!IM$7:IO$494&gt;0)*('1. Database - raw'!$AD$7:$AD$494=$A20)*(INDIRECT($Q20,TRUE)=$O20),'1. Database - raw'!IM$7:IO$494))&gt;0,COUNT(IF(('1. Database - raw'!IM$7:IO$494&gt;0)*('1. Database - raw'!$AD$7:$AD$494=$A20)*(INDIRECT($Q20,TRUE)=$O20),'1. Database - raw'!IM$7:IO$494)),""),"")</f>
        <v>2</v>
      </c>
      <c r="JM20" s="145" t="str">
        <f t="shared" ca="1" si="106"/>
        <v/>
      </c>
      <c r="JN20" s="146" t="str">
        <f t="shared" ca="1" si="107"/>
        <v/>
      </c>
      <c r="JO20" s="146" t="str">
        <f t="shared" ca="1" si="108"/>
        <v/>
      </c>
      <c r="JP20" s="146" t="str">
        <f t="array" aca="1" ref="JP20" ca="1">IFERROR(AVERAGE(IF(('1. Database - raw'!IS$7:IU$494&gt;0)*('1. Database - raw'!$AD$7:$AD$494=$A20)*(INDIRECT($Q20,TRUE)=$O20),'1. Database - raw'!IS$7:IU$494)),"")</f>
        <v/>
      </c>
      <c r="JQ20" s="277" t="str">
        <f t="array" aca="1" ref="JQ20" ca="1">IFERROR(_xlfn.STDEV.S(IF(('1. Database - raw'!IS$7:IU$494&gt;0)*('1. Database - raw'!$AD$7:$AD$494=$A20)*(INDIRECT($Q20,TRUE)=$O20),'1. Database - raw'!IS$7:IU$494)),"")</f>
        <v/>
      </c>
      <c r="JR20" s="20" t="str">
        <f t="array" aca="1" ref="JR20" ca="1">IFERROR(IF(COUNT(IF(('1. Database - raw'!IS$7:IU$494&gt;0)*('1. Database - raw'!$AD$7:$AD$494=$A20)*(INDIRECT($Q20,TRUE)=$O20),'1. Database - raw'!IS$7:IU$494))&gt;0,COUNT(IF(('1. Database - raw'!IS$7:IU$494&gt;0)*('1. Database - raw'!$AD$7:$AD$494=$A20)*(INDIRECT($Q20,TRUE)=$O20),'1. Database - raw'!IS$7:IU$494)),""),"")</f>
        <v/>
      </c>
      <c r="JS20" s="145" t="str">
        <f t="shared" ca="1" si="109"/>
        <v/>
      </c>
      <c r="JT20" s="146" t="str">
        <f t="shared" ca="1" si="110"/>
        <v/>
      </c>
      <c r="JU20" s="146" t="str">
        <f t="shared" ca="1" si="111"/>
        <v/>
      </c>
      <c r="JV20" s="146" t="str">
        <f t="array" aca="1" ref="JV20" ca="1">IFERROR(AVERAGE(IF(('1. Database - raw'!IY$7:JA$494&gt;0)*('1. Database - raw'!$AD$7:$AD$494=$A20)*(INDIRECT($Q20,TRUE)=$O20),'1. Database - raw'!IY$7:JA$494)),"")</f>
        <v/>
      </c>
      <c r="JW20" s="277" t="str">
        <f t="array" aca="1" ref="JW20" ca="1">IFERROR(_xlfn.STDEV.S(IF(('1. Database - raw'!IY$7:JA$494&gt;0)*('1. Database - raw'!$AD$7:$AD$494=$A20)*(INDIRECT($Q20,TRUE)=$O20),'1. Database - raw'!IY$7:JA$494)),"")</f>
        <v/>
      </c>
      <c r="JX20" s="20" t="str">
        <f t="array" aca="1" ref="JX20" ca="1">IFERROR(IF(COUNT(IF(('1. Database - raw'!IY$7:JA$494&gt;0)*('1. Database - raw'!$AD$7:$AD$494=$A20)*(INDIRECT($Q20,TRUE)=$O20),'1. Database - raw'!IY$7:JA$494))&gt;0,COUNT(IF(('1. Database - raw'!IY$7:JA$494&gt;0)*('1. Database - raw'!$AD$7:$AD$494=$A20)*(INDIRECT($Q20,TRUE)=$O20),'1. Database - raw'!IY$7:JA$494)),""),"")</f>
        <v/>
      </c>
      <c r="JY20" s="145" t="str">
        <f t="shared" ca="1" si="112"/>
        <v/>
      </c>
      <c r="JZ20" s="146" t="str">
        <f t="shared" ca="1" si="113"/>
        <v/>
      </c>
      <c r="KA20" s="146" t="str">
        <f t="shared" ca="1" si="114"/>
        <v/>
      </c>
      <c r="KB20" s="146" t="str">
        <f t="array" aca="1" ref="KB20" ca="1">IFERROR(AVERAGE(IF(('1. Database - raw'!JE$7:JG$494&gt;0)*('1. Database - raw'!$AD$7:$AD$494=$A20)*(INDIRECT($Q20,TRUE)=$O20),'1. Database - raw'!JE$7:JG$494)),"")</f>
        <v/>
      </c>
      <c r="KC20" s="277" t="str">
        <f t="array" aca="1" ref="KC20" ca="1">IFERROR(_xlfn.STDEV.S(IF(('1. Database - raw'!JE$7:JG$494&gt;0)*('1. Database - raw'!$AD$7:$AD$494=$A20)*(INDIRECT($Q20,TRUE)=$O20),'1. Database - raw'!JE$7:JG$494)),"")</f>
        <v/>
      </c>
      <c r="KD20" s="20" t="str">
        <f t="array" aca="1" ref="KD20" ca="1">IFERROR(IF(COUNT(IF(('1. Database - raw'!JE$7:JG$494&gt;0)*('1. Database - raw'!$AD$7:$AD$494=$A20)*(INDIRECT($Q20,TRUE)=$O20),'1. Database - raw'!JE$7:JG$494))&gt;0,COUNT(IF(('1. Database - raw'!JE$7:JG$494&gt;0)*('1. Database - raw'!$AD$7:$AD$494=$A20)*(INDIRECT($Q20,TRUE)=$O20),'1. Database - raw'!JE$7:JG$494)),""),"")</f>
        <v/>
      </c>
      <c r="KE20" s="145" t="str">
        <f t="shared" ca="1" si="115"/>
        <v/>
      </c>
      <c r="KF20" s="146" t="str">
        <f t="shared" ca="1" si="116"/>
        <v/>
      </c>
      <c r="KG20" s="146" t="str">
        <f t="shared" ca="1" si="117"/>
        <v/>
      </c>
      <c r="KH20" s="146" t="str">
        <f t="array" aca="1" ref="KH20" ca="1">IFERROR(AVERAGE(IF(('1. Database - raw'!JK$7:JM$494&gt;0)*('1. Database - raw'!$AD$7:$AD$494=$A20)*(INDIRECT($Q20,TRUE)=$O20),'1. Database - raw'!JK$7:JM$494)),"")</f>
        <v/>
      </c>
      <c r="KI20" s="277" t="str">
        <f t="array" aca="1" ref="KI20" ca="1">IFERROR(_xlfn.STDEV.S(IF(('1. Database - raw'!JK$7:JM$494&gt;0)*('1. Database - raw'!$AD$7:$AD$494=$A20)*(INDIRECT($Q20,TRUE)=$O20),'1. Database - raw'!JK$7:JM$494)),"")</f>
        <v/>
      </c>
      <c r="KJ20" s="20" t="str">
        <f t="array" aca="1" ref="KJ20" ca="1">IFERROR(IF(COUNT(IF(('1. Database - raw'!JK$7:JM$494&gt;0)*('1. Database - raw'!$AD$7:$AD$494=$A20)*(INDIRECT($Q20,TRUE)=$O20),'1. Database - raw'!JK$7:JM$494))&gt;0,COUNT(IF(('1. Database - raw'!JK$7:JM$494&gt;0)*('1. Database - raw'!$AD$7:$AD$494=$A20)*(INDIRECT($Q20,TRUE)=$O20),'1. Database - raw'!JK$7:JM$494)),""),"")</f>
        <v/>
      </c>
      <c r="KK20" s="145" t="str">
        <f t="shared" ca="1" si="118"/>
        <v/>
      </c>
      <c r="KL20" s="146" t="str">
        <f t="shared" ca="1" si="119"/>
        <v/>
      </c>
      <c r="KM20" s="146" t="str">
        <f t="shared" ca="1" si="120"/>
        <v/>
      </c>
      <c r="KN20" s="146" t="str">
        <f t="array" aca="1" ref="KN20" ca="1">IFERROR(AVERAGE(IF(('1. Database - raw'!JQ$7:JS$494&gt;0)*('1. Database - raw'!$AD$7:$AD$494=$A20)*(INDIRECT($Q20,TRUE)=$O20),'1. Database - raw'!JQ$7:JS$494)),"")</f>
        <v/>
      </c>
      <c r="KO20" s="277" t="str">
        <f t="array" aca="1" ref="KO20" ca="1">IFERROR(_xlfn.STDEV.S(IF(('1. Database - raw'!JQ$7:JS$494&gt;0)*('1. Database - raw'!$AD$7:$AD$494=$A20)*(INDIRECT($Q20,TRUE)=$O20),'1. Database - raw'!JQ$7:JS$494)),"")</f>
        <v/>
      </c>
      <c r="KP20" s="20" t="str">
        <f t="array" aca="1" ref="KP20" ca="1">IFERROR(IF(COUNT(IF(('1. Database - raw'!JQ$7:JS$494&gt;0)*('1. Database - raw'!$AD$7:$AD$494=$A20)*(INDIRECT($Q20,TRUE)=$O20),'1. Database - raw'!JQ$7:JS$494))&gt;0,COUNT(IF(('1. Database - raw'!JQ$7:JS$494&gt;0)*('1. Database - raw'!$AD$7:$AD$494=$A20)*(INDIRECT($Q20,TRUE)=$O20),'1. Database - raw'!JQ$7:JS$494)),""),"")</f>
        <v/>
      </c>
      <c r="KQ20" s="145" t="str">
        <f t="shared" ca="1" si="121"/>
        <v/>
      </c>
      <c r="KR20" s="146" t="str">
        <f t="shared" ca="1" si="122"/>
        <v/>
      </c>
      <c r="KS20" s="146" t="str">
        <f t="shared" ca="1" si="123"/>
        <v/>
      </c>
      <c r="KT20" s="146" t="str">
        <f t="array" aca="1" ref="KT20" ca="1">IFERROR(AVERAGE(IF(('1. Database - raw'!JW$7:JY$494&gt;0)*('1. Database - raw'!$AD$7:$AD$494=$A20)*(INDIRECT($Q20,TRUE)=$O20),'1. Database - raw'!JW$7:JY$494)),"")</f>
        <v/>
      </c>
      <c r="KU20" s="277" t="str">
        <f t="array" aca="1" ref="KU20" ca="1">IFERROR(_xlfn.STDEV.S(IF(('1. Database - raw'!JW$7:JY$494&gt;0)*('1. Database - raw'!$AD$7:$AD$494=$A20)*(INDIRECT($Q20,TRUE)=$O20),'1. Database - raw'!JW$7:JY$494)),"")</f>
        <v/>
      </c>
      <c r="KV20" s="20" t="str">
        <f t="array" aca="1" ref="KV20" ca="1">IFERROR(IF(COUNT(IF(('1. Database - raw'!JW$7:JY$494&gt;0)*('1. Database - raw'!$AD$7:$AD$494=$A20)*(INDIRECT($Q20,TRUE)=$O20),'1. Database - raw'!JW$7:JY$494))&gt;0,COUNT(IF(('1. Database - raw'!JW$7:JY$494&gt;0)*('1. Database - raw'!$AD$7:$AD$494=$A20)*(INDIRECT($Q20,TRUE)=$O20),'1. Database - raw'!JW$7:JY$494)),""),"")</f>
        <v/>
      </c>
      <c r="KW20" s="145" t="str">
        <f t="shared" ca="1" si="124"/>
        <v/>
      </c>
      <c r="KX20" s="146" t="str">
        <f t="shared" ca="1" si="125"/>
        <v/>
      </c>
      <c r="KY20" s="146" t="str">
        <f t="shared" ca="1" si="126"/>
        <v/>
      </c>
      <c r="KZ20" s="146" t="str">
        <f t="array" aca="1" ref="KZ20" ca="1">IFERROR(AVERAGE(IF(('1. Database - raw'!KC$7:KE$494&gt;0)*('1. Database - raw'!$AD$7:$AD$494=$A20)*(INDIRECT($Q20,TRUE)=$O20),'1. Database - raw'!KC$7:KE$494)),"")</f>
        <v/>
      </c>
      <c r="LA20" s="277" t="str">
        <f t="array" aca="1" ref="LA20" ca="1">IFERROR(_xlfn.STDEV.S(IF(('1. Database - raw'!KC$7:KE$494&gt;0)*('1. Database - raw'!$AD$7:$AD$494=$A20)*(INDIRECT($Q20,TRUE)=$O20),'1. Database - raw'!KC$7:KE$494)),"")</f>
        <v/>
      </c>
      <c r="LB20" s="20" t="str">
        <f t="array" aca="1" ref="LB20" ca="1">IFERROR(IF(COUNT(IF(('1. Database - raw'!KC$7:KE$494&gt;0)*('1. Database - raw'!$AD$7:$AD$494=$A20)*(INDIRECT($Q20,TRUE)=$O20),'1. Database - raw'!KC$7:KE$494))&gt;0,COUNT(IF(('1. Database - raw'!KC$7:KE$494&gt;0)*('1. Database - raw'!$AD$7:$AD$494=$A20)*(INDIRECT($Q20,TRUE)=$O20),'1. Database - raw'!KC$7:KE$494)),""),"")</f>
        <v/>
      </c>
      <c r="LC20" s="145" t="str">
        <f t="shared" ca="1" si="127"/>
        <v/>
      </c>
      <c r="LD20" s="146" t="str">
        <f t="shared" ca="1" si="128"/>
        <v/>
      </c>
      <c r="LE20" s="146" t="str">
        <f t="shared" ca="1" si="129"/>
        <v/>
      </c>
      <c r="LF20" s="146" t="str">
        <f t="array" aca="1" ref="LF20" ca="1">IFERROR(AVERAGE(IF(('1. Database - raw'!KI$7:KK$494&gt;0)*('1. Database - raw'!$AD$7:$AD$494=$A20)*(INDIRECT($Q20,TRUE)=$O20),'1. Database - raw'!KI$7:KK$494)),"")</f>
        <v/>
      </c>
      <c r="LG20" s="277" t="str">
        <f t="array" aca="1" ref="LG20" ca="1">IFERROR(_xlfn.STDEV.S(IF(('1. Database - raw'!KI$7:KK$494&gt;0)*('1. Database - raw'!$AD$7:$AD$494=$A20)*(INDIRECT($Q20,TRUE)=$O20),'1. Database - raw'!KI$7:KK$494)),"")</f>
        <v/>
      </c>
      <c r="LH20" s="20" t="str">
        <f t="array" aca="1" ref="LH20" ca="1">IFERROR(IF(COUNT(IF(('1. Database - raw'!KI$7:KK$494&gt;0)*('1. Database - raw'!$AD$7:$AD$494=$A20)*(INDIRECT($Q20,TRUE)=$O20),'1. Database - raw'!KI$7:KK$494))&gt;0,COUNT(IF(('1. Database - raw'!KI$7:KK$494&gt;0)*('1. Database - raw'!$AD$7:$AD$494=$A20)*(INDIRECT($Q20,TRUE)=$O20),'1. Database - raw'!KI$7:KK$494)),""),"")</f>
        <v/>
      </c>
      <c r="LI20" s="145">
        <f t="shared" ca="1" si="169"/>
        <v>0.86554168260299169</v>
      </c>
      <c r="LJ20" s="146">
        <f t="shared" ca="1" si="170"/>
        <v>12.324391369697896</v>
      </c>
      <c r="LK20" s="146">
        <f t="shared" ca="1" si="171"/>
        <v>3.2660793687824108</v>
      </c>
      <c r="LL20" s="146">
        <f t="array" aca="1" ref="LL20" ca="1">IFERROR(AVERAGE(IF(('1. Database - raw'!KO$7:KQ$494&gt;0)*('1. Database - raw'!$AD$7:$AD$494=$A20)*(INDIRECT($Q20,TRUE)=$O20),'1. Database - raw'!KO$7:KQ$494)),"")</f>
        <v>4.0999999999999996</v>
      </c>
      <c r="LM20" s="277">
        <f t="array" aca="1" ref="LM20" ca="1">IFERROR(_xlfn.STDEV.S(IF(('1. Database - raw'!KO$7:KQ$494&gt;0)*('1. Database - raw'!$AD$7:$AD$494=$A20)*(INDIRECT($Q20,TRUE)=$O20),'1. Database - raw'!KO$7:KQ$494)),"")</f>
        <v>3.1112698372208092</v>
      </c>
      <c r="LN20" s="20">
        <f t="array" aca="1" ref="LN20" ca="1">IFERROR(IF(COUNT(IF(('1. Database - raw'!KO$7:KQ$494&gt;0)*('1. Database - raw'!$AD$7:$AD$494=$A20)*(INDIRECT($Q20,TRUE)=$O20),'1. Database - raw'!KO$7:KQ$494))&gt;0,COUNT(IF(('1. Database - raw'!KO$7:KQ$494&gt;0)*('1. Database - raw'!$AD$7:$AD$494=$A20)*(INDIRECT($Q20,TRUE)=$O20),'1. Database - raw'!KO$7:KQ$494)),""),"")</f>
        <v>2</v>
      </c>
      <c r="LO20" s="145" t="str">
        <f t="shared" ca="1" si="130"/>
        <v/>
      </c>
      <c r="LP20" s="146" t="str">
        <f t="shared" ca="1" si="131"/>
        <v/>
      </c>
      <c r="LQ20" s="146" t="str">
        <f t="shared" ca="1" si="132"/>
        <v/>
      </c>
      <c r="LR20" s="146" t="str">
        <f t="array" aca="1" ref="LR20" ca="1">IFERROR(AVERAGE(IF(('1. Database - raw'!KU$7:KW$494&gt;0)*('1. Database - raw'!$AD$7:$AD$494=$A20)*(INDIRECT($Q20,TRUE)=$O20),'1. Database - raw'!KU$7:KW$494)),"")</f>
        <v/>
      </c>
      <c r="LS20" s="277" t="str">
        <f t="array" aca="1" ref="LS20" ca="1">IFERROR(_xlfn.STDEV.S(IF(('1. Database - raw'!KU$7:KW$494&gt;0)*('1. Database - raw'!$AD$7:$AD$494=$A20)*(INDIRECT($Q20,TRUE)=$O20),'1. Database - raw'!KU$7:KW$494)),"")</f>
        <v/>
      </c>
      <c r="LT20" s="20" t="str">
        <f t="array" aca="1" ref="LT20" ca="1">IFERROR(IF(COUNT(IF(('1. Database - raw'!KU$7:KW$494&gt;0)*('1. Database - raw'!$AD$7:$AD$494=$A20)*(INDIRECT($Q20,TRUE)=$O20),'1. Database - raw'!KU$7:KW$494))&gt;0,COUNT(IF(('1. Database - raw'!KU$7:KW$494&gt;0)*('1. Database - raw'!$AD$7:$AD$494=$A20)*(INDIRECT($Q20,TRUE)=$O20),'1. Database - raw'!KU$7:KW$494)),""),"")</f>
        <v/>
      </c>
      <c r="LU20" s="145" t="str">
        <f t="shared" ca="1" si="133"/>
        <v/>
      </c>
      <c r="LV20" s="146" t="str">
        <f t="shared" ca="1" si="134"/>
        <v/>
      </c>
      <c r="LW20" s="146" t="str">
        <f t="shared" ca="1" si="135"/>
        <v/>
      </c>
      <c r="LX20" s="146" t="str">
        <f t="array" aca="1" ref="LX20" ca="1">IFERROR(AVERAGE(IF(('1. Database - raw'!LA$7:LC$494&gt;0)*('1. Database - raw'!$AD$7:$AD$494=$A20)*(INDIRECT($Q20,TRUE)=$O20),'1. Database - raw'!LA$7:LC$494)),"")</f>
        <v/>
      </c>
      <c r="LY20" s="277" t="str">
        <f t="array" aca="1" ref="LY20" ca="1">IFERROR(_xlfn.STDEV.S(IF(('1. Database - raw'!LA$7:LC$494&gt;0)*('1. Database - raw'!$AD$7:$AD$494=$A20)*(INDIRECT($Q20,TRUE)=$O20),'1. Database - raw'!LA$7:LC$494)),"")</f>
        <v/>
      </c>
      <c r="LZ20" s="20" t="str">
        <f t="array" aca="1" ref="LZ20" ca="1">IFERROR(IF(COUNT(IF(('1. Database - raw'!LA$7:LC$494&gt;0)*('1. Database - raw'!$AD$7:$AD$494=$A20)*(INDIRECT($Q20,TRUE)=$O20),'1. Database - raw'!LA$7:LC$494))&gt;0,COUNT(IF(('1. Database - raw'!LA$7:LC$494&gt;0)*('1. Database - raw'!$AD$7:$AD$494=$A20)*(INDIRECT($Q20,TRUE)=$O20),'1. Database - raw'!LA$7:LC$494)),""),"")</f>
        <v/>
      </c>
      <c r="MA20" s="145" t="str">
        <f t="shared" ca="1" si="136"/>
        <v/>
      </c>
      <c r="MB20" s="146" t="str">
        <f t="shared" ca="1" si="137"/>
        <v/>
      </c>
      <c r="MC20" s="146" t="str">
        <f t="shared" ca="1" si="138"/>
        <v/>
      </c>
      <c r="MD20" s="146" t="str">
        <f t="array" aca="1" ref="MD20" ca="1">IFERROR(AVERAGE(IF(('1. Database - raw'!LG$7:LI$494&gt;0)*('1. Database - raw'!$AD$7:$AD$494=$A20)*(INDIRECT($Q20,TRUE)=$O20),'1. Database - raw'!LG$7:LI$494)),"")</f>
        <v/>
      </c>
      <c r="ME20" s="277" t="str">
        <f t="array" aca="1" ref="ME20" ca="1">IFERROR(_xlfn.STDEV.S(IF(('1. Database - raw'!LG$7:LI$494&gt;0)*('1. Database - raw'!$AD$7:$AD$494=$A20)*(INDIRECT($Q20,TRUE)=$O20),'1. Database - raw'!LG$7:LI$494)),"")</f>
        <v/>
      </c>
      <c r="MF20" s="20" t="str">
        <f t="array" aca="1" ref="MF20" ca="1">IFERROR(IF(COUNT(IF(('1. Database - raw'!LG$7:LI$494&gt;0)*('1. Database - raw'!$AD$7:$AD$494=$A20)*(INDIRECT($Q20,TRUE)=$O20),'1. Database - raw'!LG$7:LI$494))&gt;0,COUNT(IF(('1. Database - raw'!LG$7:LI$494&gt;0)*('1. Database - raw'!$AD$7:$AD$494=$A20)*(INDIRECT($Q20,TRUE)=$O20),'1. Database - raw'!LG$7:LI$494)),""),"")</f>
        <v/>
      </c>
      <c r="MG20" s="145" t="str">
        <f t="shared" ca="1" si="139"/>
        <v/>
      </c>
      <c r="MH20" s="146" t="str">
        <f t="shared" ca="1" si="140"/>
        <v/>
      </c>
      <c r="MI20" s="146" t="str">
        <f t="shared" ca="1" si="141"/>
        <v/>
      </c>
      <c r="MJ20" s="146" t="str">
        <f t="array" aca="1" ref="MJ20" ca="1">IFERROR(AVERAGE(IF(('1. Database - raw'!LM$7:LO$494&gt;0)*('1. Database - raw'!$AD$7:$AD$494=$A20)*(INDIRECT($Q20,TRUE)=$O20),'1. Database - raw'!LM$7:LO$494)),"")</f>
        <v/>
      </c>
      <c r="MK20" s="277" t="str">
        <f t="array" aca="1" ref="MK20" ca="1">IFERROR(_xlfn.STDEV.S(IF(('1. Database - raw'!LM$7:LO$494&gt;0)*('1. Database - raw'!$AD$7:$AD$494=$A20)*(INDIRECT($Q20,TRUE)=$O20),'1. Database - raw'!LM$7:LO$494)),"")</f>
        <v/>
      </c>
      <c r="ML20" s="20" t="str">
        <f t="array" aca="1" ref="ML20" ca="1">IFERROR(IF(COUNT(IF(('1. Database - raw'!LM$7:LO$494&gt;0)*('1. Database - raw'!$AD$7:$AD$494=$A20)*(INDIRECT($Q20,TRUE)=$O20),'1. Database - raw'!LM$7:LO$494))&gt;0,COUNT(IF(('1. Database - raw'!LM$7:LO$494&gt;0)*('1. Database - raw'!$AD$7:$AD$494=$A20)*(INDIRECT($Q20,TRUE)=$O20),'1. Database - raw'!LM$7:LO$494)),""),"")</f>
        <v/>
      </c>
      <c r="MM20" s="145" t="str">
        <f t="shared" ca="1" si="142"/>
        <v/>
      </c>
      <c r="MN20" s="146" t="str">
        <f t="shared" ca="1" si="143"/>
        <v/>
      </c>
      <c r="MO20" s="146" t="str">
        <f t="shared" ca="1" si="144"/>
        <v/>
      </c>
      <c r="MP20" s="146" t="str">
        <f t="array" aca="1" ref="MP20" ca="1">IFERROR(AVERAGE(IF(('1. Database - raw'!LS$7:LU$494&gt;0)*('1. Database - raw'!$AD$7:$AD$494=$A20)*(INDIRECT($Q20,TRUE)=$O20),'1. Database - raw'!LS$7:LU$494)),"")</f>
        <v/>
      </c>
      <c r="MQ20" s="277" t="str">
        <f t="array" aca="1" ref="MQ20" ca="1">IFERROR(_xlfn.STDEV.S(IF(('1. Database - raw'!LS$7:LU$494&gt;0)*('1. Database - raw'!$AD$7:$AD$494=$A20)*(INDIRECT($Q20,TRUE)=$O20),'1. Database - raw'!LS$7:LU$494)),"")</f>
        <v/>
      </c>
      <c r="MR20" s="20" t="str">
        <f t="array" aca="1" ref="MR20" ca="1">IFERROR(IF(COUNT(IF(('1. Database - raw'!LS$7:LU$494&gt;0)*('1. Database - raw'!$AD$7:$AD$494=$A20)*(INDIRECT($Q20,TRUE)=$O20),'1. Database - raw'!LS$7:LU$494))&gt;0,COUNT(IF(('1. Database - raw'!LS$7:LU$494&gt;0)*('1. Database - raw'!$AD$7:$AD$494=$A20)*(INDIRECT($Q20,TRUE)=$O20),'1. Database - raw'!LS$7:LU$494)),""),"")</f>
        <v/>
      </c>
      <c r="MS20" s="145" t="str">
        <f t="shared" ca="1" si="145"/>
        <v/>
      </c>
      <c r="MT20" s="146" t="str">
        <f t="shared" ca="1" si="146"/>
        <v/>
      </c>
      <c r="MU20" s="146" t="str">
        <f t="shared" ca="1" si="147"/>
        <v/>
      </c>
      <c r="MV20" s="146" t="str">
        <f t="array" aca="1" ref="MV20" ca="1">IFERROR(AVERAGE(IF(('1. Database - raw'!LY$7:MA$494&gt;0)*('1. Database - raw'!$AD$7:$AD$494=$A20)*(INDIRECT($Q20,TRUE)=$O20),'1. Database - raw'!LY$7:MA$494)),"")</f>
        <v/>
      </c>
      <c r="MW20" s="277" t="str">
        <f t="array" aca="1" ref="MW20" ca="1">IFERROR(_xlfn.STDEV.S(IF(('1. Database - raw'!LY$7:MA$494&gt;0)*('1. Database - raw'!$AD$7:$AD$494=$A20)*(INDIRECT($Q20,TRUE)=$O20),'1. Database - raw'!LY$7:MA$494)),"")</f>
        <v/>
      </c>
      <c r="MX20" s="20" t="str">
        <f t="array" aca="1" ref="MX20" ca="1">IFERROR(IF(COUNT(IF(('1. Database - raw'!LY$7:MA$494&gt;0)*('1. Database - raw'!$AD$7:$AD$494=$A20)*(INDIRECT($Q20,TRUE)=$O20),'1. Database - raw'!LY$7:MA$494))&gt;0,COUNT(IF(('1. Database - raw'!LY$7:MA$494&gt;0)*('1. Database - raw'!$AD$7:$AD$494=$A20)*(INDIRECT($Q20,TRUE)=$O20),'1. Database - raw'!LY$7:MA$494)),""),"")</f>
        <v/>
      </c>
      <c r="MY20" s="145" t="str">
        <f t="shared" ca="1" si="148"/>
        <v/>
      </c>
      <c r="MZ20" s="146" t="str">
        <f t="shared" ca="1" si="149"/>
        <v/>
      </c>
      <c r="NA20" s="146" t="str">
        <f t="shared" ca="1" si="150"/>
        <v/>
      </c>
      <c r="NB20" s="146" t="str">
        <f t="array" aca="1" ref="NB20" ca="1">IFERROR(AVERAGE(IF(('1. Database - raw'!ME$7:MG$494&gt;0)*('1. Database - raw'!$AD$7:$AD$494=$A20)*(INDIRECT($Q20,TRUE)=$O20),'1. Database - raw'!ME$7:MG$494)),"")</f>
        <v/>
      </c>
      <c r="NC20" s="277" t="str">
        <f t="array" aca="1" ref="NC20" ca="1">IFERROR(_xlfn.STDEV.S(IF(('1. Database - raw'!ME$7:MG$494&gt;0)*('1. Database - raw'!$AD$7:$AD$494=$A20)*(INDIRECT($Q20,TRUE)=$O20),'1. Database - raw'!ME$7:MG$494)),"")</f>
        <v/>
      </c>
      <c r="ND20" s="20" t="str">
        <f t="array" aca="1" ref="ND20" ca="1">IFERROR(IF(COUNT(IF(('1. Database - raw'!ME$7:MG$494&gt;0)*('1. Database - raw'!$AD$7:$AD$494=$A20)*(INDIRECT($Q20,TRUE)=$O20),'1. Database - raw'!ME$7:MG$494))&gt;0,COUNT(IF(('1. Database - raw'!ME$7:MG$494&gt;0)*('1. Database - raw'!$AD$7:$AD$494=$A20)*(INDIRECT($Q20,TRUE)=$O20),'1. Database - raw'!ME$7:MG$494)),""),"")</f>
        <v/>
      </c>
      <c r="NE20" s="145" t="str">
        <f t="shared" ca="1" si="151"/>
        <v/>
      </c>
      <c r="NF20" s="146" t="str">
        <f t="shared" ca="1" si="152"/>
        <v/>
      </c>
      <c r="NG20" s="146" t="str">
        <f t="shared" ca="1" si="153"/>
        <v/>
      </c>
      <c r="NH20" s="146" t="str">
        <f t="array" aca="1" ref="NH20" ca="1">IFERROR(AVERAGE(IF(('1. Database - raw'!MK$7:MM$494&gt;0)*('1. Database - raw'!$AD$7:$AD$494=$A20)*(INDIRECT($Q20,TRUE)=$O20),'1. Database - raw'!MK$7:MM$494)),"")</f>
        <v/>
      </c>
      <c r="NI20" s="277" t="str">
        <f t="array" aca="1" ref="NI20" ca="1">IFERROR(_xlfn.STDEV.S(IF(('1. Database - raw'!MK$7:MM$494&gt;0)*('1. Database - raw'!$AD$7:$AD$494=$A20)*(INDIRECT($Q20,TRUE)=$O20),'1. Database - raw'!MK$7:MM$494)),"")</f>
        <v/>
      </c>
      <c r="NJ20" s="20" t="str">
        <f t="array" aca="1" ref="NJ20" ca="1">IFERROR(IF(COUNT(IF(('1. Database - raw'!MK$7:MM$494&gt;0)*('1. Database - raw'!$AD$7:$AD$494=$A20)*(INDIRECT($Q20,TRUE)=$O20),'1. Database - raw'!MK$7:MM$494))&gt;0,COUNT(IF(('1. Database - raw'!MK$7:MM$494&gt;0)*('1. Database - raw'!$AD$7:$AD$494=$A20)*(INDIRECT($Q20,TRUE)=$O20),'1. Database - raw'!MK$7:MM$494)),""),"")</f>
        <v/>
      </c>
      <c r="NK20" s="145" t="str">
        <f t="shared" ca="1" si="154"/>
        <v/>
      </c>
      <c r="NL20" s="146" t="str">
        <f t="shared" ca="1" si="155"/>
        <v/>
      </c>
      <c r="NM20" s="146" t="str">
        <f t="shared" ca="1" si="156"/>
        <v/>
      </c>
      <c r="NN20" s="146" t="str">
        <f t="array" aca="1" ref="NN20" ca="1">IFERROR(AVERAGE(IF(('1. Database - raw'!MQ$7:MS$494&gt;0)*('1. Database - raw'!$AD$7:$AD$494=$A20)*(INDIRECT($Q20,TRUE)=$O20),'1. Database - raw'!MQ$7:MS$494)),"")</f>
        <v/>
      </c>
      <c r="NO20" s="277" t="str">
        <f t="array" aca="1" ref="NO20" ca="1">IFERROR(_xlfn.STDEV.S(IF(('1. Database - raw'!MQ$7:MS$494&gt;0)*('1. Database - raw'!$AD$7:$AD$494=$A20)*(INDIRECT($Q20,TRUE)=$O20),'1. Database - raw'!MQ$7:MS$494)),"")</f>
        <v/>
      </c>
      <c r="NP20" s="20" t="str">
        <f t="array" aca="1" ref="NP20" ca="1">IFERROR(IF(COUNT(IF(('1. Database - raw'!MQ$7:MS$494&gt;0)*('1. Database - raw'!$AD$7:$AD$494=$A20)*(INDIRECT($Q20,TRUE)=$O20),'1. Database - raw'!MQ$7:MS$494))&gt;0,COUNT(IF(('1. Database - raw'!MQ$7:MS$494&gt;0)*('1. Database - raw'!$AD$7:$AD$494=$A20)*(INDIRECT($Q20,TRUE)=$O20),'1. Database - raw'!MQ$7:MS$494)),""),"")</f>
        <v/>
      </c>
      <c r="NQ20" s="145" t="str">
        <f t="shared" ca="1" si="157"/>
        <v/>
      </c>
      <c r="NR20" s="146" t="str">
        <f t="shared" ca="1" si="158"/>
        <v/>
      </c>
      <c r="NS20" s="146" t="str">
        <f t="shared" ca="1" si="159"/>
        <v/>
      </c>
      <c r="NT20" s="146" t="str">
        <f t="array" aca="1" ref="NT20" ca="1">IFERROR(AVERAGE(IF(('1. Database - raw'!MW$7:MY$494&gt;0)*('1. Database - raw'!$AD$7:$AD$494=$A20)*(INDIRECT($Q20,TRUE)=$O20),'1. Database - raw'!MW$7:MY$494)),"")</f>
        <v/>
      </c>
      <c r="NU20" s="277" t="str">
        <f t="array" aca="1" ref="NU20" ca="1">IFERROR(_xlfn.STDEV.S(IF(('1. Database - raw'!MW$7:MY$494&gt;0)*('1. Database - raw'!$AD$7:$AD$494=$A20)*(INDIRECT($Q20,TRUE)=$O20),'1. Database - raw'!MW$7:MY$494)),"")</f>
        <v/>
      </c>
      <c r="NV20" s="20" t="str">
        <f t="array" aca="1" ref="NV20" ca="1">IFERROR(IF(COUNT(IF(('1. Database - raw'!MW$7:MY$494&gt;0)*('1. Database - raw'!$AD$7:$AD$494=$A20)*(INDIRECT($Q20,TRUE)=$O20),'1. Database - raw'!MW$7:MY$494))&gt;0,COUNT(IF(('1. Database - raw'!MW$7:MY$494&gt;0)*('1. Database - raw'!$AD$7:$AD$494=$A20)*(INDIRECT($Q20,TRUE)=$O20),'1. Database - raw'!MW$7:MY$494)),""),"")</f>
        <v/>
      </c>
      <c r="NW20" s="145" t="str">
        <f t="shared" ca="1" si="160"/>
        <v/>
      </c>
      <c r="NX20" s="146" t="str">
        <f t="shared" ca="1" si="161"/>
        <v/>
      </c>
      <c r="NY20" s="146" t="str">
        <f t="shared" ca="1" si="162"/>
        <v/>
      </c>
      <c r="NZ20" s="146" t="str">
        <f t="array" aca="1" ref="NZ20" ca="1">IFERROR(AVERAGE(IF(('1. Database - raw'!NC$7:NE$494&gt;0)*('1. Database - raw'!$AD$7:$AD$494=$A20)*(INDIRECT($Q20,TRUE)=$O20),'1. Database - raw'!NC$7:NE$494)),"")</f>
        <v/>
      </c>
      <c r="OA20" s="277" t="str">
        <f t="array" aca="1" ref="OA20" ca="1">IFERROR(_xlfn.STDEV.S(IF(('1. Database - raw'!NC$7:NE$494&gt;0)*('1. Database - raw'!$AD$7:$AD$494=$A20)*(INDIRECT($Q20,TRUE)=$O20),'1. Database - raw'!NC$7:NE$494)),"")</f>
        <v/>
      </c>
      <c r="OB20" s="20" t="str">
        <f t="array" aca="1" ref="OB20" ca="1">IFERROR(IF(COUNT(IF(('1. Database - raw'!NC$7:NE$494&gt;0)*('1. Database - raw'!$AD$7:$AD$494=$A20)*(INDIRECT($Q20,TRUE)=$O20),'1. Database - raw'!NC$7:NE$494))&gt;0,COUNT(IF(('1. Database - raw'!NC$7:NE$494&gt;0)*('1. Database - raw'!$AD$7:$AD$494=$A20)*(INDIRECT($Q20,TRUE)=$O20),'1. Database - raw'!NC$7:NE$494)),""),"")</f>
        <v/>
      </c>
      <c r="OC20" s="145" t="str">
        <f t="shared" ca="1" si="163"/>
        <v/>
      </c>
      <c r="OD20" s="146" t="str">
        <f t="shared" ca="1" si="164"/>
        <v/>
      </c>
      <c r="OE20" s="146" t="str">
        <f t="shared" ca="1" si="165"/>
        <v/>
      </c>
      <c r="OF20" s="146" t="str">
        <f t="array" aca="1" ref="OF20" ca="1">IFERROR(AVERAGE(IF(('1. Database - raw'!NI$7:NK$494&gt;0)*('1. Database - raw'!$AD$7:$AD$494=$A20)*(INDIRECT($Q20,TRUE)=$O20),'1. Database - raw'!NI$7:NK$494)),"")</f>
        <v/>
      </c>
      <c r="OG20" s="277" t="str">
        <f t="array" aca="1" ref="OG20" ca="1">IFERROR(_xlfn.STDEV.S(IF(('1. Database - raw'!NI$7:NK$494&gt;0)*('1. Database - raw'!$AD$7:$AD$494=$A20)*(INDIRECT($Q20,TRUE)=$O20),'1. Database - raw'!NI$7:NK$494)),"")</f>
        <v/>
      </c>
      <c r="OH20" s="20" t="str">
        <f t="array" aca="1" ref="OH20" ca="1">IFERROR(IF(COUNT(IF(('1. Database - raw'!NI$7:NK$494&gt;0)*('1. Database - raw'!$AD$7:$AD$494=$A20)*(INDIRECT($Q20,TRUE)=$O20),'1. Database - raw'!NI$7:NK$494))&gt;0,COUNT(IF(('1. Database - raw'!NI$7:NK$494&gt;0)*('1. Database - raw'!$AD$7:$AD$494=$A20)*(INDIRECT($Q20,TRUE)=$O20),'1. Database - raw'!NI$7:NK$494)),""),"")</f>
        <v/>
      </c>
    </row>
    <row r="21" spans="1:398" ht="15.75" outlineLevel="1" thickBot="1" x14ac:dyDescent="0.3">
      <c r="A21" s="133" t="s">
        <v>553</v>
      </c>
      <c r="B21" s="1329"/>
      <c r="C21" s="26"/>
      <c r="D21" s="27"/>
      <c r="E21" s="27" t="s">
        <v>34</v>
      </c>
      <c r="F21" s="62" t="s">
        <v>16</v>
      </c>
      <c r="G21" s="62" t="s">
        <v>617</v>
      </c>
      <c r="H21" s="62"/>
      <c r="I21" s="62"/>
      <c r="J21" s="62"/>
      <c r="K21" s="62"/>
      <c r="L21" s="62"/>
      <c r="M21" s="62"/>
      <c r="N21" s="63"/>
      <c r="O21" s="170" t="str">
        <f t="array" ref="O21">INDEX(A21:N21,IF(MIN(IF(C21:N21&lt;&gt;"",COLUMN(C21:N21)))&gt;0,MIN(IF(C21:N21&lt;&gt;"",COLUMN(C21:N21))),""))</f>
        <v>Vietnam</v>
      </c>
      <c r="P21" s="165">
        <f t="shared" si="180"/>
        <v>3</v>
      </c>
      <c r="Q21" s="43" t="str">
        <f ca="1">"'" &amp; $S$4 &amp; "'!" &amp; ADDRESS(ROW('1. Database - raw'!$A$7),MATCH($C$2,'1. Database - raw'!$6:$6,0)+MATCH(O21,$C21:$N21,0)-1,1) &amp; ":" &amp; ADDRESS(LOOKUP(2,1/('1. Database - raw'!A:A&lt;&gt;""),ROW('1. Database - raw'!A:A)),MATCH($C$2,'1. Database - raw'!$6:$6,0)+MATCH(O21,$C21:$N21,0)-1,1)</f>
        <v>'1. Database - raw'!$AG$7:$AG$494</v>
      </c>
      <c r="R21" s="26"/>
      <c r="S21" s="179"/>
      <c r="T21" s="207" t="str">
        <f t="shared" ca="1" si="178"/>
        <v/>
      </c>
      <c r="U21" s="126" t="str">
        <f t="shared" ca="1" si="178"/>
        <v/>
      </c>
      <c r="V21" s="126" t="str">
        <f t="shared" ca="1" si="178"/>
        <v/>
      </c>
      <c r="W21" s="126" t="str">
        <f t="shared" ca="1" si="178"/>
        <v/>
      </c>
      <c r="X21" s="126" t="str">
        <f t="shared" ca="1" si="178"/>
        <v/>
      </c>
      <c r="Y21" s="126" t="str">
        <f t="shared" ca="1" si="178"/>
        <v/>
      </c>
      <c r="Z21" s="126" t="str">
        <f t="shared" ca="1" si="178"/>
        <v/>
      </c>
      <c r="AA21" s="126" t="str">
        <f t="shared" ca="1" si="178"/>
        <v/>
      </c>
      <c r="AB21" s="126" t="str">
        <f t="shared" ca="1" si="178"/>
        <v/>
      </c>
      <c r="AC21" s="126" t="str">
        <f t="shared" ca="1" si="178"/>
        <v/>
      </c>
      <c r="AD21" s="126" t="str">
        <f t="shared" ca="1" si="179"/>
        <v/>
      </c>
      <c r="AE21" s="126" t="str">
        <f t="shared" ca="1" si="179"/>
        <v/>
      </c>
      <c r="AF21" s="126" t="str">
        <f t="shared" ca="1" si="179"/>
        <v/>
      </c>
      <c r="AG21" s="126" t="str">
        <f t="shared" ca="1" si="179"/>
        <v/>
      </c>
      <c r="AH21" s="126" t="str">
        <f t="shared" ca="1" si="179"/>
        <v/>
      </c>
      <c r="AI21" s="126" t="str">
        <f t="shared" ca="1" si="179"/>
        <v/>
      </c>
      <c r="AJ21" s="126" t="str">
        <f t="shared" ca="1" si="179"/>
        <v/>
      </c>
      <c r="AK21" s="126" t="str">
        <f t="shared" ca="1" si="179"/>
        <v/>
      </c>
      <c r="AL21" s="126" t="str">
        <f t="shared" ca="1" si="179"/>
        <v/>
      </c>
      <c r="AM21" s="127" t="str">
        <f t="shared" ca="1" si="179"/>
        <v/>
      </c>
      <c r="AN21" s="187"/>
      <c r="AO21" s="187"/>
      <c r="AP21" s="187"/>
      <c r="AQ21" s="187"/>
      <c r="AR21" s="187"/>
      <c r="AS21" s="187"/>
      <c r="AT21" s="187"/>
      <c r="AU21" s="187"/>
      <c r="AV21" s="187"/>
      <c r="AW21" s="187"/>
      <c r="AX21" s="187"/>
      <c r="AY21" s="187"/>
      <c r="AZ21" s="187"/>
      <c r="BA21" s="187"/>
      <c r="BB21" s="187"/>
      <c r="BC21" s="187"/>
      <c r="BD21" s="239">
        <f t="shared" ca="1" si="177"/>
        <v>1.072856103151264</v>
      </c>
      <c r="BE21" s="239">
        <f t="shared" ca="1" si="181"/>
        <v>95.625586922643777</v>
      </c>
      <c r="BF21" s="239">
        <f t="shared" ca="1" si="175"/>
        <v>120.10277138235186</v>
      </c>
      <c r="BG21" s="248">
        <f t="shared" ca="1" si="176"/>
        <v>-0.20380199539096405</v>
      </c>
      <c r="BH21" s="294"/>
      <c r="BI21" s="562" t="str">
        <f t="shared" ca="1" si="166"/>
        <v/>
      </c>
      <c r="BJ21" s="558">
        <f t="shared" ca="1" si="2"/>
        <v>1.2183923681890136</v>
      </c>
      <c r="BK21" s="558" t="str">
        <f t="shared" ca="1" si="3"/>
        <v/>
      </c>
      <c r="BL21" s="558" t="str">
        <f t="shared" ca="1" si="167"/>
        <v/>
      </c>
      <c r="BM21" s="558" t="str">
        <f t="shared" ca="1" si="4"/>
        <v/>
      </c>
      <c r="BN21" s="558" t="str">
        <f t="shared" ca="1" si="5"/>
        <v/>
      </c>
      <c r="BO21" s="254"/>
      <c r="BP21" s="170" t="str">
        <f t="shared" si="6"/>
        <v>Vietnam</v>
      </c>
      <c r="BQ21" s="66">
        <f t="shared" ca="1" si="172"/>
        <v>106.83094517607053</v>
      </c>
      <c r="BR21" s="64">
        <f t="shared" ca="1" si="173"/>
        <v>135.02338362679316</v>
      </c>
      <c r="BS21" s="64">
        <f t="shared" ca="1" si="174"/>
        <v>120.10277138235186</v>
      </c>
      <c r="BT21" s="64">
        <f t="array" aca="1" ref="BT21" ca="1">IFERROR(AVERAGE(IF(('1. Database - raw'!AW$7:AY$494&gt;0)*('1. Database - raw'!$AD$7:$AD$494=$A21)*('1. Database - raw'!$AP$7:$AP$494&lt;&gt;Dropdown!$AM$11)*(INDIRECT($Q21,TRUE)=$O21),'1. Database - raw'!AW$7:AY$494)),"")</f>
        <v>123.77666666666669</v>
      </c>
      <c r="BU21" s="97">
        <f t="array" aca="1" ref="BU21" ca="1">IFERROR(_xlfn.STDEV.S(IF(('1. Database - raw'!AW$7:AY$494&gt;0)*('1. Database - raw'!$AD$7:$AD$494=$A21)*('1. Database - raw'!$AP$7:$AP$494&lt;&gt;Dropdown!$AM$11)*(INDIRECT($Q21,TRUE)=$O21),'1. Database - raw'!AW$7:AY$494)),"")</f>
        <v>30.848690517859243</v>
      </c>
      <c r="BV21" s="65">
        <f t="array" aca="1" ref="BV21" ca="1">IFERROR(IF(COUNT(IF(('1. Database - raw'!AW$7:AY$494&gt;0)*('1. Database - raw'!$AD$7:$AD$494=$A21)*('1. Database - raw'!$AP$7:$AP$494&lt;&gt;Dropdown!$AM$11)*(INDIRECT($Q21,TRUE)=$O21),'1. Database - raw'!AW$7:AY$494))&gt;0,COUNT(IF(('1. Database - raw'!AW$7:AY$494&gt;0)*('1. Database - raw'!$AD$7:$AD$494=$A21)*('1. Database - raw'!$AP$7:$AP$494&lt;&gt;Dropdown!$AM$11)*(INDIRECT($Q21,TRUE)=$O21),'1. Database - raw'!AW$7:AY$494)),""),"")</f>
        <v>6</v>
      </c>
      <c r="BW21" s="66">
        <f t="shared" ca="1" si="7"/>
        <v>49.875692942427619</v>
      </c>
      <c r="BX21" s="64">
        <f t="shared" ca="1" si="8"/>
        <v>143.47116912837953</v>
      </c>
      <c r="BY21" s="64">
        <f t="shared" ca="1" si="9"/>
        <v>84.59151244385076</v>
      </c>
      <c r="BZ21" s="64">
        <f t="array" aca="1" ref="BZ21" ca="1">IFERROR(AVERAGE(IF(('1. Database - raw'!BC$7:BE$494&gt;0)*('1. Database - raw'!$AD$7:$AD$494=$A21)*('1. Database - raw'!$AP$7:$AP$494&lt;&gt;Dropdown!$AM$11)*(INDIRECT($Q21,TRUE)=$O21),'1. Database - raw'!BC$7:BE$494)),"")</f>
        <v>95.75</v>
      </c>
      <c r="CA21" s="97">
        <f t="array" aca="1" ref="CA21" ca="1">IFERROR(_xlfn.STDEV.S(IF(('1. Database - raw'!BC$7:BE$494&gt;0)*('1. Database - raw'!$AD$7:$AD$494=$A21)*('1. Database - raw'!$AP$7:$AP$494&lt;&gt;Dropdown!$AM$11)*(INDIRECT($Q21,TRUE)=$O21),'1. Database - raw'!BC$7:BE$494)),"")</f>
        <v>50.776470928964727</v>
      </c>
      <c r="CB21" s="65">
        <f t="array" aca="1" ref="CB21" ca="1">IFERROR(IF(COUNT(IF(('1. Database - raw'!BC$7:BE$494&gt;0)*('1. Database - raw'!$AD$7:$AD$494=$A21)*('1. Database - raw'!$AP$7:$AP$494&lt;&gt;Dropdown!$AM$11)*(INDIRECT($Q21,TRUE)=$O21),'1. Database - raw'!BC$7:BE$494))&gt;0,COUNT(IF(('1. Database - raw'!BC$7:BE$494&gt;0)*('1. Database - raw'!$AD$7:$AD$494=$A21)*('1. Database - raw'!$AP$7:$AP$494&lt;&gt;Dropdown!$AM$11)*(INDIRECT($Q21,TRUE)=$O21),'1. Database - raw'!BC$7:BE$494)),""),"")</f>
        <v>4</v>
      </c>
      <c r="CC21" s="107">
        <f t="shared" ca="1" si="10"/>
        <v>0.67659086784890687</v>
      </c>
      <c r="CD21" s="108">
        <f t="shared" ca="1" si="11"/>
        <v>1.0700508208253587</v>
      </c>
      <c r="CE21" s="108">
        <f t="shared" ca="1" si="12"/>
        <v>0.85087402916334487</v>
      </c>
      <c r="CF21" s="108">
        <f t="array" aca="1" ref="CF21" ca="1">IFERROR(AVERAGE(IF(('1. Database - raw'!BI$7:BK$494&gt;0)*('1. Database - raw'!$AD$7:$AD$494=$A21)*('1. Database - raw'!$AP$7:$AP$494&lt;&gt;Dropdown!$AM$11)*(INDIRECT($Q21,TRUE)=$O21),'1. Database - raw'!BI$7:BK$494)),"")</f>
        <v>0.89333333333333342</v>
      </c>
      <c r="CG21" s="272">
        <f t="array" aca="1" ref="CG21" ca="1">IFERROR(_xlfn.STDEV.S(IF(('1. Database - raw'!BI$7:BK$494&gt;0)*('1. Database - raw'!$AD$7:$AD$494=$A21)*('1. Database - raw'!$AP$7:$AP$494&lt;&gt;Dropdown!$AM$11)*(INDIRECT($Q21,TRUE)=$O21),'1. Database - raw'!BI$7:BK$494)),"")</f>
        <v>0.28571547618799548</v>
      </c>
      <c r="CH21" s="65">
        <f t="array" aca="1" ref="CH21" ca="1">IFERROR(IF(COUNT(IF(('1. Database - raw'!BI$7:BK$494&gt;0)*('1. Database - raw'!$AD$7:$AD$494=$A21)*('1. Database - raw'!$AP$7:$AP$494&lt;&gt;Dropdown!$AM$11)*(INDIRECT($Q21,TRUE)=$O21),'1. Database - raw'!BI$7:BK$494))&gt;0,COUNT(IF(('1. Database - raw'!BI$7:BK$494&gt;0)*('1. Database - raw'!$AD$7:$AD$494=$A21)*('1. Database - raw'!$AP$7:$AP$494&lt;&gt;Dropdown!$AM$11)*(INDIRECT($Q21,TRUE)=$O21),'1. Database - raw'!BI$7:BK$494)),""),"")</f>
        <v>3</v>
      </c>
      <c r="CI21" s="66" t="str">
        <f t="shared" ca="1" si="13"/>
        <v/>
      </c>
      <c r="CJ21" s="64" t="str">
        <f t="shared" ca="1" si="14"/>
        <v/>
      </c>
      <c r="CK21" s="64" t="str">
        <f t="shared" ca="1" si="15"/>
        <v/>
      </c>
      <c r="CL21" s="64" t="str">
        <f t="array" aca="1" ref="CL21" ca="1">IFERROR(AVERAGE(IF(('1. Database - raw'!BO$7:BQ$494&gt;0)*('1. Database - raw'!$AD$7:$AD$494=$A21)*(INDIRECT($Q21,TRUE)=$O21),'1. Database - raw'!BO$7:BQ$494)),"")</f>
        <v/>
      </c>
      <c r="CM21" s="97" t="str">
        <f t="array" aca="1" ref="CM21" ca="1">IFERROR(_xlfn.STDEV.S(IF(('1. Database - raw'!BO$7:BQ$494&gt;0)*('1. Database - raw'!$AD$7:$AD$494=$A21)*(INDIRECT($Q21,TRUE)=$O21),'1. Database - raw'!BO$7:BQ$494)),"")</f>
        <v/>
      </c>
      <c r="CN21" s="65" t="str">
        <f t="array" aca="1" ref="CN21" ca="1">IFERROR(IF(COUNT(IF(('1. Database - raw'!BO$7:BQ$494&gt;0)*('1. Database - raw'!$AD$7:$AD$494=$A21)*(INDIRECT($Q21,TRUE)=$O21),'1. Database - raw'!BO$7:BQ$494))&gt;0,COUNT(IF(('1. Database - raw'!BO$7:BQ$494&gt;0)*('1. Database - raw'!$AD$7:$AD$494=$A21)*(INDIRECT($Q21,TRUE)=$O21),'1. Database - raw'!BO$7:BQ$494)),""),"")</f>
        <v/>
      </c>
      <c r="CO21" s="66" t="str">
        <f t="shared" ca="1" si="16"/>
        <v/>
      </c>
      <c r="CP21" s="64" t="str">
        <f t="shared" ca="1" si="17"/>
        <v/>
      </c>
      <c r="CQ21" s="64" t="str">
        <f t="shared" ca="1" si="18"/>
        <v/>
      </c>
      <c r="CR21" s="64" t="str">
        <f t="array" aca="1" ref="CR21" ca="1">IFERROR(AVERAGE(IF(('1. Database - raw'!BU$7:BW$494&gt;0)*('1. Database - raw'!$AD$7:$AD$494=$A21)*(INDIRECT($Q21,TRUE)=$O21),'1. Database - raw'!BU$7:BW$494)),"")</f>
        <v/>
      </c>
      <c r="CS21" s="97" t="str">
        <f t="array" aca="1" ref="CS21" ca="1">IFERROR(_xlfn.STDEV.S(IF(('1. Database - raw'!BU$7:BW$494&gt;0)*('1. Database - raw'!$AD$7:$AD$494=$A21)*(INDIRECT($Q21,TRUE)=$O21),'1. Database - raw'!BU$7:BW$494)),"")</f>
        <v/>
      </c>
      <c r="CT21" s="65" t="str">
        <f t="array" aca="1" ref="CT21" ca="1">IFERROR(IF(COUNT(IF(('1. Database - raw'!BU$7:BW$494&gt;0)*('1. Database - raw'!$AD$7:$AD$494=$A21)*(INDIRECT($Q21,TRUE)=$O21),'1. Database - raw'!BU$7:BW$494))&gt;0,COUNT(IF(('1. Database - raw'!BU$7:BW$494&gt;0)*('1. Database - raw'!$AD$7:$AD$494=$A21)*(INDIRECT($Q21,TRUE)=$O21),'1. Database - raw'!BU$7:BW$494)),""),"")</f>
        <v/>
      </c>
      <c r="CU21" s="66" t="str">
        <f t="shared" ca="1" si="19"/>
        <v/>
      </c>
      <c r="CV21" s="64" t="str">
        <f t="shared" ca="1" si="20"/>
        <v/>
      </c>
      <c r="CW21" s="64" t="str">
        <f t="shared" ca="1" si="21"/>
        <v/>
      </c>
      <c r="CX21" s="64" t="str">
        <f t="array" aca="1" ref="CX21" ca="1">IFERROR(AVERAGE(IF(('1. Database - raw'!CA$7:CC$494&gt;0)*('1. Database - raw'!$AD$7:$AD$494=$A21)*(INDIRECT($Q21,TRUE)=$O21),'1. Database - raw'!CA$7:CC$494)),"")</f>
        <v/>
      </c>
      <c r="CY21" s="97" t="str">
        <f t="array" aca="1" ref="CY21" ca="1">IFERROR(_xlfn.STDEV.S(IF(('1. Database - raw'!CA$7:CC$494&gt;0)*('1. Database - raw'!$AD$7:$AD$494=$A21)*(INDIRECT($Q21,TRUE)=$O21),'1. Database - raw'!CA$7:CC$494)),"")</f>
        <v/>
      </c>
      <c r="CZ21" s="65" t="str">
        <f t="array" aca="1" ref="CZ21" ca="1">IFERROR(IF(COUNT(IF(('1. Database - raw'!CA$7:CC$494&gt;0)*('1. Database - raw'!$AD$7:$AD$494=$A21)*(INDIRECT($Q21,TRUE)=$O21),'1. Database - raw'!CA$7:CC$494))&gt;0,COUNT(IF(('1. Database - raw'!CA$7:CC$494&gt;0)*('1. Database - raw'!$AD$7:$AD$494=$A21)*(INDIRECT($Q21,TRUE)=$O21),'1. Database - raw'!CA$7:CC$494)),""),"")</f>
        <v/>
      </c>
      <c r="DA21" s="66" t="str">
        <f t="shared" ca="1" si="22"/>
        <v/>
      </c>
      <c r="DB21" s="64" t="str">
        <f t="shared" ca="1" si="23"/>
        <v/>
      </c>
      <c r="DC21" s="64" t="str">
        <f t="shared" ca="1" si="24"/>
        <v/>
      </c>
      <c r="DD21" s="64" t="str">
        <f t="array" aca="1" ref="DD21" ca="1">IFERROR(AVERAGE(IF(('1. Database - raw'!CG$7:CI$494&gt;0)*('1. Database - raw'!$AD$7:$AD$494=$A21)*(INDIRECT($Q21,TRUE)=$O21),'1. Database - raw'!CG$7:CI$494)),"")</f>
        <v/>
      </c>
      <c r="DE21" s="97" t="str">
        <f t="array" aca="1" ref="DE21" ca="1">IFERROR(_xlfn.STDEV.S(IF(('1. Database - raw'!CG$7:CI$494&gt;0)*('1. Database - raw'!$AD$7:$AD$494=$A21)*(INDIRECT($Q21,TRUE)=$O21),'1. Database - raw'!CG$7:CI$494)),"")</f>
        <v/>
      </c>
      <c r="DF21" s="65" t="str">
        <f t="array" aca="1" ref="DF21" ca="1">IFERROR(IF(COUNT(IF(('1. Database - raw'!CG$7:CI$494&gt;0)*('1. Database - raw'!$AD$7:$AD$494=$A21)*(INDIRECT($Q21,TRUE)=$O21),'1. Database - raw'!CG$7:CI$494))&gt;0,COUNT(IF(('1. Database - raw'!CG$7:CI$494&gt;0)*('1. Database - raw'!$AD$7:$AD$494=$A21)*(INDIRECT($Q21,TRUE)=$O21),'1. Database - raw'!CG$7:CI$494)),""),"")</f>
        <v/>
      </c>
      <c r="DG21" s="66" t="str">
        <f t="shared" ca="1" si="25"/>
        <v/>
      </c>
      <c r="DH21" s="64" t="str">
        <f t="shared" ca="1" si="26"/>
        <v/>
      </c>
      <c r="DI21" s="64" t="str">
        <f t="shared" ca="1" si="27"/>
        <v/>
      </c>
      <c r="DJ21" s="64" t="str">
        <f t="array" aca="1" ref="DJ21" ca="1">IFERROR(AVERAGE(IF(('1. Database - raw'!CM$7:CO$494&gt;0)*('1. Database - raw'!$AD$7:$AD$494=$A21)*(INDIRECT($Q21,TRUE)=$O21),'1. Database - raw'!CM$7:CO$494)),"")</f>
        <v/>
      </c>
      <c r="DK21" s="97" t="str">
        <f t="array" aca="1" ref="DK21" ca="1">IFERROR(_xlfn.STDEV.S(IF(('1. Database - raw'!CM$7:CO$494&gt;0)*('1. Database - raw'!$AD$7:$AD$494=$A21)*(INDIRECT($Q21,TRUE)=$O21),'1. Database - raw'!CM$7:CO$494)),"")</f>
        <v/>
      </c>
      <c r="DL21" s="65" t="str">
        <f t="array" aca="1" ref="DL21" ca="1">IFERROR(IF(COUNT(IF(('1. Database - raw'!CM$7:CO$494&gt;0)*('1. Database - raw'!$AD$7:$AD$494=$A21)*(INDIRECT($Q21,TRUE)=$O21),'1. Database - raw'!CM$7:CO$494))&gt;0,COUNT(IF(('1. Database - raw'!CM$7:CO$494&gt;0)*('1. Database - raw'!$AD$7:$AD$494=$A21)*(INDIRECT($Q21,TRUE)=$O21),'1. Database - raw'!CM$7:CO$494)),""),"")</f>
        <v/>
      </c>
      <c r="DM21" s="66" t="str">
        <f t="shared" ca="1" si="28"/>
        <v/>
      </c>
      <c r="DN21" s="64" t="str">
        <f t="shared" ca="1" si="29"/>
        <v/>
      </c>
      <c r="DO21" s="64" t="str">
        <f t="shared" ca="1" si="30"/>
        <v/>
      </c>
      <c r="DP21" s="64" t="str">
        <f t="array" aca="1" ref="DP21" ca="1">IFERROR(AVERAGE(IF(('1. Database - raw'!CS$7:CU$494&gt;0)*('1. Database - raw'!$AD$7:$AD$494=$A21)*(INDIRECT($Q21,TRUE)=$O21),'1. Database - raw'!CS$7:CU$494)),"")</f>
        <v/>
      </c>
      <c r="DQ21" s="97" t="str">
        <f t="array" aca="1" ref="DQ21" ca="1">IFERROR(_xlfn.STDEV.S(IF(('1. Database - raw'!CS$7:CU$494&gt;0)*('1. Database - raw'!$AD$7:$AD$494=$A21)*(INDIRECT($Q21,TRUE)=$O21),'1. Database - raw'!CS$7:CU$494)),"")</f>
        <v/>
      </c>
      <c r="DR21" s="65" t="str">
        <f t="array" aca="1" ref="DR21" ca="1">IFERROR(IF(COUNT(IF(('1. Database - raw'!CS$7:CU$494&gt;0)*('1. Database - raw'!$AD$7:$AD$494=$A21)*(INDIRECT($Q21,TRUE)=$O21),'1. Database - raw'!CS$7:CU$494))&gt;0,COUNT(IF(('1. Database - raw'!CS$7:CU$494&gt;0)*('1. Database - raw'!$AD$7:$AD$494=$A21)*(INDIRECT($Q21,TRUE)=$O21),'1. Database - raw'!CS$7:CU$494)),""),"")</f>
        <v/>
      </c>
      <c r="DS21" s="66" t="str">
        <f t="shared" ca="1" si="31"/>
        <v/>
      </c>
      <c r="DT21" s="64" t="str">
        <f t="shared" ca="1" si="32"/>
        <v/>
      </c>
      <c r="DU21" s="64" t="str">
        <f t="shared" ca="1" si="33"/>
        <v/>
      </c>
      <c r="DV21" s="64" t="str">
        <f t="array" aca="1" ref="DV21" ca="1">IFERROR(AVERAGE(IF(('1. Database - raw'!CY$7:DA$494&gt;0)*('1. Database - raw'!$AD$7:$AD$494=$A21)*(INDIRECT($Q21,TRUE)=$O21),'1. Database - raw'!CY$7:DA$494)),"")</f>
        <v/>
      </c>
      <c r="DW21" s="97" t="str">
        <f t="array" aca="1" ref="DW21" ca="1">IFERROR(_xlfn.STDEV.S(IF(('1. Database - raw'!CY$7:DA$494&gt;0)*('1. Database - raw'!$AD$7:$AD$494=$A21)*(INDIRECT($Q21,TRUE)=$O21),'1. Database - raw'!CY$7:DA$494)),"")</f>
        <v/>
      </c>
      <c r="DX21" s="65" t="str">
        <f t="array" aca="1" ref="DX21" ca="1">IFERROR(IF(COUNT(IF(('1. Database - raw'!CY$7:DA$494&gt;0)*('1. Database - raw'!$AD$7:$AD$494=$A21)*(INDIRECT($Q21,TRUE)=$O21),'1. Database - raw'!CY$7:DA$494))&gt;0,COUNT(IF(('1. Database - raw'!CY$7:DA$494&gt;0)*('1. Database - raw'!$AD$7:$AD$494=$A21)*(INDIRECT($Q21,TRUE)=$O21),'1. Database - raw'!CY$7:DA$494)),""),"")</f>
        <v/>
      </c>
      <c r="DY21" s="66" t="str">
        <f t="shared" ca="1" si="34"/>
        <v/>
      </c>
      <c r="DZ21" s="64" t="str">
        <f t="shared" ca="1" si="35"/>
        <v/>
      </c>
      <c r="EA21" s="64" t="str">
        <f t="shared" ca="1" si="36"/>
        <v/>
      </c>
      <c r="EB21" s="64" t="str">
        <f t="array" aca="1" ref="EB21" ca="1">IFERROR(AVERAGE(IF(('1. Database - raw'!DE$7:DG$494&gt;0)*('1. Database - raw'!$AD$7:$AD$494=$A21)*(INDIRECT($Q21,TRUE)=$O21),'1. Database - raw'!DE$7:DG$494)),"")</f>
        <v/>
      </c>
      <c r="EC21" s="97" t="str">
        <f t="array" aca="1" ref="EC21" ca="1">IFERROR(_xlfn.STDEV.S(IF(('1. Database - raw'!DE$7:DG$494&gt;0)*('1. Database - raw'!$AD$7:$AD$494=$A21)*(INDIRECT($Q21,TRUE)=$O21),'1. Database - raw'!DE$7:DG$494)),"")</f>
        <v/>
      </c>
      <c r="ED21" s="65" t="str">
        <f t="array" aca="1" ref="ED21" ca="1">IFERROR(IF(COUNT(IF(('1. Database - raw'!DE$7:DG$494&gt;0)*('1. Database - raw'!$AD$7:$AD$494=$A21)*(INDIRECT($Q21,TRUE)=$O21),'1. Database - raw'!DE$7:DG$494))&gt;0,COUNT(IF(('1. Database - raw'!DE$7:DG$494&gt;0)*('1. Database - raw'!$AD$7:$AD$494=$A21)*(INDIRECT($Q21,TRUE)=$O21),'1. Database - raw'!DE$7:DG$494)),""),"")</f>
        <v/>
      </c>
      <c r="EE21" s="107" t="str">
        <f t="shared" ca="1" si="37"/>
        <v/>
      </c>
      <c r="EF21" s="108" t="str">
        <f t="shared" ca="1" si="38"/>
        <v/>
      </c>
      <c r="EG21" s="108" t="str">
        <f t="shared" ca="1" si="39"/>
        <v/>
      </c>
      <c r="EH21" s="108" t="str">
        <f t="array" aca="1" ref="EH21" ca="1">IFERROR(AVERAGE(IF(('1. Database - raw'!DK$7:DM$494&gt;0)*('1. Database - raw'!$AD$7:$AD$494=$A21)*(INDIRECT($Q21,TRUE)=$O21),'1. Database - raw'!DK$7:DM$494)),"")</f>
        <v/>
      </c>
      <c r="EI21" s="272" t="str">
        <f t="array" aca="1" ref="EI21" ca="1">IFERROR(_xlfn.STDEV.S(IF(('1. Database - raw'!DK$7:DM$494&gt;0)*('1. Database - raw'!$AD$7:$AD$494=$A21)*(INDIRECT($Q21,TRUE)=$O21),'1. Database - raw'!DK$7:DM$494)),"")</f>
        <v/>
      </c>
      <c r="EJ21" s="65" t="str">
        <f t="array" aca="1" ref="EJ21" ca="1">IFERROR(IF(COUNT(IF(('1. Database - raw'!DK$7:DM$494&gt;0)*('1. Database - raw'!$AD$7:$AD$494=$A21)*(INDIRECT($Q21,TRUE)=$O21),'1. Database - raw'!DK$7:DM$494))&gt;0,COUNT(IF(('1. Database - raw'!DK$7:DM$494&gt;0)*('1. Database - raw'!$AD$7:$AD$494=$A21)*(INDIRECT($Q21,TRUE)=$O21),'1. Database - raw'!DK$7:DM$494)),""),"")</f>
        <v/>
      </c>
      <c r="EK21" s="66" t="str">
        <f t="shared" ca="1" si="40"/>
        <v/>
      </c>
      <c r="EL21" s="64" t="str">
        <f t="shared" ca="1" si="41"/>
        <v/>
      </c>
      <c r="EM21" s="64" t="str">
        <f t="shared" ca="1" si="42"/>
        <v/>
      </c>
      <c r="EN21" s="64" t="str">
        <f t="array" aca="1" ref="EN21" ca="1">IFERROR(AVERAGE(IF(('1. Database - raw'!DQ$7:DS$494&gt;0)*('1. Database - raw'!$AD$7:$AD$494=$A21)*(INDIRECT($Q21,TRUE)=$O21),'1. Database - raw'!DQ$7:DS$494)),"")</f>
        <v/>
      </c>
      <c r="EO21" s="97" t="str">
        <f t="array" aca="1" ref="EO21" ca="1">IFERROR(_xlfn.STDEV.S(IF(('1. Database - raw'!DQ$7:DS$494&gt;0)*('1. Database - raw'!$AD$7:$AD$494=$A21)*(INDIRECT($Q21,TRUE)=$O21),'1. Database - raw'!DQ$7:DS$494)),"")</f>
        <v/>
      </c>
      <c r="EP21" s="65" t="str">
        <f t="array" aca="1" ref="EP21" ca="1">IFERROR(IF(COUNT(IF(('1. Database - raw'!DQ$7:DS$494&gt;0)*('1. Database - raw'!$AD$7:$AD$494=$A21)*(INDIRECT($Q21,TRUE)=$O21),'1. Database - raw'!DQ$7:DS$494))&gt;0,COUNT(IF(('1. Database - raw'!DQ$7:DS$494&gt;0)*('1. Database - raw'!$AD$7:$AD$494=$A21)*(INDIRECT($Q21,TRUE)=$O21),'1. Database - raw'!DQ$7:DS$494)),""),"")</f>
        <v/>
      </c>
      <c r="EQ21" s="66" t="str">
        <f t="shared" ca="1" si="43"/>
        <v/>
      </c>
      <c r="ER21" s="64" t="str">
        <f t="shared" ca="1" si="44"/>
        <v/>
      </c>
      <c r="ES21" s="64" t="str">
        <f t="shared" ca="1" si="45"/>
        <v/>
      </c>
      <c r="ET21" s="64" t="str">
        <f t="array" aca="1" ref="ET21" ca="1">IFERROR(AVERAGE(IF(('1. Database - raw'!DW$7:DY$494&gt;0)*('1. Database - raw'!$AD$7:$AD$494=$A21)*(INDIRECT($Q21,TRUE)=$O21),'1. Database - raw'!DW$7:DY$494)),"")</f>
        <v/>
      </c>
      <c r="EU21" s="97" t="str">
        <f t="array" aca="1" ref="EU21" ca="1">IFERROR(_xlfn.STDEV.S(IF(('1. Database - raw'!DW$7:DY$494&gt;0)*('1. Database - raw'!$AD$7:$AD$494=$A21)*(INDIRECT($Q21,TRUE)=$O21),'1. Database - raw'!DW$7:DY$494)),"")</f>
        <v/>
      </c>
      <c r="EV21" s="65" t="str">
        <f t="array" aca="1" ref="EV21" ca="1">IFERROR(IF(COUNT(IF(('1. Database - raw'!DW$7:DY$494&gt;0)*('1. Database - raw'!$AD$7:$AD$494=$A21)*(INDIRECT($Q21,TRUE)=$O21),'1. Database - raw'!DW$7:DY$494))&gt;0,COUNT(IF(('1. Database - raw'!DW$7:DY$494&gt;0)*('1. Database - raw'!$AD$7:$AD$494=$A21)*(INDIRECT($Q21,TRUE)=$O21),'1. Database - raw'!DW$7:DY$494)),""),"")</f>
        <v/>
      </c>
      <c r="EW21" s="66" t="str">
        <f t="shared" ca="1" si="46"/>
        <v/>
      </c>
      <c r="EX21" s="64" t="str">
        <f t="shared" ca="1" si="47"/>
        <v/>
      </c>
      <c r="EY21" s="64" t="str">
        <f t="shared" ca="1" si="48"/>
        <v/>
      </c>
      <c r="EZ21" s="64" t="str">
        <f t="array" aca="1" ref="EZ21" ca="1">IFERROR(AVERAGE(IF(('1. Database - raw'!EC$7:EE$494&gt;0)*('1. Database - raw'!$AD$7:$AD$494=$A21)*(INDIRECT($Q21,TRUE)=$O21),'1. Database - raw'!EC$7:EE$494)),"")</f>
        <v/>
      </c>
      <c r="FA21" s="97" t="str">
        <f t="array" aca="1" ref="FA21" ca="1">IFERROR(_xlfn.STDEV.S(IF(('1. Database - raw'!EC$7:EE$494&gt;0)*('1. Database - raw'!$AD$7:$AD$494=$A21)*(INDIRECT($Q21,TRUE)=$O21),'1. Database - raw'!EC$7:EE$494)),"")</f>
        <v/>
      </c>
      <c r="FB21" s="65" t="str">
        <f t="array" aca="1" ref="FB21" ca="1">IFERROR(IF(COUNT(IF(('1. Database - raw'!EC$7:EE$494&gt;0)*('1. Database - raw'!$AD$7:$AD$494=$A21)*(INDIRECT($Q21,TRUE)=$O21),'1. Database - raw'!EC$7:EE$494))&gt;0,COUNT(IF(('1. Database - raw'!EC$7:EE$494&gt;0)*('1. Database - raw'!$AD$7:$AD$494=$A21)*(INDIRECT($Q21,TRUE)=$O21),'1. Database - raw'!EC$7:EE$494)),""),"")</f>
        <v/>
      </c>
      <c r="FC21" s="66" t="str">
        <f t="shared" ca="1" si="49"/>
        <v/>
      </c>
      <c r="FD21" s="64" t="str">
        <f t="shared" ca="1" si="50"/>
        <v/>
      </c>
      <c r="FE21" s="64" t="str">
        <f t="shared" ca="1" si="51"/>
        <v/>
      </c>
      <c r="FF21" s="64" t="str">
        <f t="array" aca="1" ref="FF21" ca="1">IFERROR(AVERAGE(IF(('1. Database - raw'!EI$7:EK$494&gt;0)*('1. Database - raw'!$AD$7:$AD$494=$A21)*(INDIRECT($Q21,TRUE)=$O21),'1. Database - raw'!EI$7:EK$494)),"")</f>
        <v/>
      </c>
      <c r="FG21" s="97" t="str">
        <f t="array" aca="1" ref="FG21" ca="1">IFERROR(_xlfn.STDEV.S(IF(('1. Database - raw'!EI$7:EK$494&gt;0)*('1. Database - raw'!$AD$7:$AD$494=$A21)*(INDIRECT($Q21,TRUE)=$O21),'1. Database - raw'!EI$7:EK$494)),"")</f>
        <v/>
      </c>
      <c r="FH21" s="65" t="str">
        <f t="array" aca="1" ref="FH21" ca="1">IFERROR(IF(COUNT(IF(('1. Database - raw'!EI$7:EK$494&gt;0)*('1. Database - raw'!$AD$7:$AD$494=$A21)*(INDIRECT($Q21,TRUE)=$O21),'1. Database - raw'!EI$7:EK$494))&gt;0,COUNT(IF(('1. Database - raw'!EI$7:EK$494&gt;0)*('1. Database - raw'!$AD$7:$AD$494=$A21)*(INDIRECT($Q21,TRUE)=$O21),'1. Database - raw'!EI$7:EK$494)),""),"")</f>
        <v/>
      </c>
      <c r="FI21" s="66" t="str">
        <f t="shared" ca="1" si="52"/>
        <v/>
      </c>
      <c r="FJ21" s="64" t="str">
        <f t="shared" ca="1" si="53"/>
        <v/>
      </c>
      <c r="FK21" s="64" t="str">
        <f t="shared" ca="1" si="54"/>
        <v/>
      </c>
      <c r="FL21" s="64" t="str">
        <f t="array" aca="1" ref="FL21" ca="1">IFERROR(AVERAGE(IF(('1. Database - raw'!EO$7:EQ$494&gt;0)*('1. Database - raw'!$AD$7:$AD$494=$A21)*(INDIRECT($Q21,TRUE)=$O21),'1. Database - raw'!EO$7:EQ$494)),"")</f>
        <v/>
      </c>
      <c r="FM21" s="97" t="str">
        <f t="array" aca="1" ref="FM21" ca="1">IFERROR(_xlfn.STDEV.S(IF(('1. Database - raw'!EO$7:EQ$494&gt;0)*('1. Database - raw'!$AD$7:$AD$494=$A21)*(INDIRECT($Q21,TRUE)=$O21),'1. Database - raw'!EO$7:EQ$494)),"")</f>
        <v/>
      </c>
      <c r="FN21" s="65" t="str">
        <f t="array" aca="1" ref="FN21" ca="1">IFERROR(IF(COUNT(IF(('1. Database - raw'!EO$7:EQ$494&gt;0)*('1. Database - raw'!$AD$7:$AD$494=$A21)*(INDIRECT($Q21,TRUE)=$O21),'1. Database - raw'!EO$7:EQ$494))&gt;0,COUNT(IF(('1. Database - raw'!EO$7:EQ$494&gt;0)*('1. Database - raw'!$AD$7:$AD$494=$A21)*(INDIRECT($Q21,TRUE)=$O21),'1. Database - raw'!EO$7:EQ$494)),""),"")</f>
        <v/>
      </c>
      <c r="FO21" s="66" t="str">
        <f t="shared" ca="1" si="55"/>
        <v/>
      </c>
      <c r="FP21" s="64" t="str">
        <f t="shared" ca="1" si="56"/>
        <v/>
      </c>
      <c r="FQ21" s="64" t="str">
        <f t="shared" ca="1" si="57"/>
        <v/>
      </c>
      <c r="FR21" s="64" t="str">
        <f t="array" aca="1" ref="FR21" ca="1">IFERROR(AVERAGE(IF(('1. Database - raw'!EU$7:EW$494&gt;0)*('1. Database - raw'!$AD$7:$AD$494=$A21)*(INDIRECT($Q21,TRUE)=$O21),'1. Database - raw'!EU$7:EW$494)),"")</f>
        <v/>
      </c>
      <c r="FS21" s="97" t="str">
        <f t="array" aca="1" ref="FS21" ca="1">IFERROR(_xlfn.STDEV.S(IF(('1. Database - raw'!EU$7:EW$494&gt;0)*('1. Database - raw'!$AD$7:$AD$494=$A21)*(INDIRECT($Q21,TRUE)=$O21),'1. Database - raw'!EU$7:EW$494)),"")</f>
        <v/>
      </c>
      <c r="FT21" s="65" t="str">
        <f t="array" aca="1" ref="FT21" ca="1">IFERROR(IF(COUNT(IF(('1. Database - raw'!EU$7:EW$494&gt;0)*('1. Database - raw'!$AD$7:$AD$494=$A21)*(INDIRECT($Q21,TRUE)=$O21),'1. Database - raw'!EU$7:EW$494))&gt;0,COUNT(IF(('1. Database - raw'!EU$7:EW$494&gt;0)*('1. Database - raw'!$AD$7:$AD$494=$A21)*(INDIRECT($Q21,TRUE)=$O21),'1. Database - raw'!EU$7:EW$494)),""),"")</f>
        <v/>
      </c>
      <c r="FU21" s="66" t="str">
        <f t="shared" ca="1" si="58"/>
        <v/>
      </c>
      <c r="FV21" s="64" t="str">
        <f t="shared" ca="1" si="59"/>
        <v/>
      </c>
      <c r="FW21" s="64" t="str">
        <f t="shared" ca="1" si="60"/>
        <v/>
      </c>
      <c r="FX21" s="64" t="str">
        <f t="array" aca="1" ref="FX21" ca="1">IFERROR(AVERAGE(IF(('1. Database - raw'!FA$7:FC$494&gt;0)*('1. Database - raw'!$AD$7:$AD$494=$A21)*(INDIRECT($Q21,TRUE)=$O21),'1. Database - raw'!FA$7:FC$494)),"")</f>
        <v/>
      </c>
      <c r="FY21" s="97" t="str">
        <f t="array" aca="1" ref="FY21" ca="1">IFERROR(_xlfn.STDEV.S(IF(('1. Database - raw'!FA$7:FC$494&gt;0)*('1. Database - raw'!$AD$7:$AD$494=$A21)*(INDIRECT($Q21,TRUE)=$O21),'1. Database - raw'!FA$7:FC$494)),"")</f>
        <v/>
      </c>
      <c r="FZ21" s="65" t="str">
        <f t="array" aca="1" ref="FZ21" ca="1">IFERROR(IF(COUNT(IF(('1. Database - raw'!FA$7:FC$494&gt;0)*('1. Database - raw'!$AD$7:$AD$494=$A21)*(INDIRECT($Q21,TRUE)=$O21),'1. Database - raw'!FA$7:FC$494))&gt;0,COUNT(IF(('1. Database - raw'!FA$7:FC$494&gt;0)*('1. Database - raw'!$AD$7:$AD$494=$A21)*(INDIRECT($Q21,TRUE)=$O21),'1. Database - raw'!FA$7:FC$494)),""),"")</f>
        <v/>
      </c>
      <c r="GA21" s="66" t="str">
        <f t="shared" ca="1" si="61"/>
        <v/>
      </c>
      <c r="GB21" s="64" t="str">
        <f t="shared" ca="1" si="62"/>
        <v/>
      </c>
      <c r="GC21" s="64" t="str">
        <f t="shared" ca="1" si="63"/>
        <v/>
      </c>
      <c r="GD21" s="64" t="str">
        <f t="array" aca="1" ref="GD21" ca="1">IFERROR(AVERAGE(IF(('1. Database - raw'!FG$7:FI$494&gt;0)*('1. Database - raw'!$AD$7:$AD$494=$A21)*(INDIRECT($Q21,TRUE)=$O21),'1. Database - raw'!FG$7:FI$494)),"")</f>
        <v/>
      </c>
      <c r="GE21" s="97" t="str">
        <f t="array" aca="1" ref="GE21" ca="1">IFERROR(_xlfn.STDEV.S(IF(('1. Database - raw'!FG$7:FI$494&gt;0)*('1. Database - raw'!$AD$7:$AD$494=$A21)*(INDIRECT($Q21,TRUE)=$O21),'1. Database - raw'!FG$7:FI$494)),"")</f>
        <v/>
      </c>
      <c r="GF21" s="65" t="str">
        <f t="array" aca="1" ref="GF21" ca="1">IFERROR(IF(COUNT(IF(('1. Database - raw'!FG$7:FI$494&gt;0)*('1. Database - raw'!$AD$7:$AD$494=$A21)*(INDIRECT($Q21,TRUE)=$O21),'1. Database - raw'!FG$7:FI$494))&gt;0,COUNT(IF(('1. Database - raw'!FG$7:FI$494&gt;0)*('1. Database - raw'!$AD$7:$AD$494=$A21)*(INDIRECT($Q21,TRUE)=$O21),'1. Database - raw'!FG$7:FI$494)),""),"")</f>
        <v/>
      </c>
      <c r="GG21" s="66" t="str">
        <f t="shared" ca="1" si="64"/>
        <v/>
      </c>
      <c r="GH21" s="64" t="str">
        <f t="shared" ca="1" si="65"/>
        <v/>
      </c>
      <c r="GI21" s="64" t="str">
        <f t="shared" ca="1" si="66"/>
        <v/>
      </c>
      <c r="GJ21" s="64" t="str">
        <f t="array" aca="1" ref="GJ21" ca="1">IFERROR(AVERAGE(IF(('1. Database - raw'!FM$7:FO$494&gt;0)*('1. Database - raw'!$AD$7:$AD$494=$A21)*(INDIRECT($Q21,TRUE)=$O21),'1. Database - raw'!FM$7:FO$494)),"")</f>
        <v/>
      </c>
      <c r="GK21" s="97" t="str">
        <f t="array" aca="1" ref="GK21" ca="1">IFERROR(_xlfn.STDEV.S(IF(('1. Database - raw'!FM$7:FO$494&gt;0)*('1. Database - raw'!$AD$7:$AD$494=$A21)*(INDIRECT($Q21,TRUE)=$O21),'1. Database - raw'!FM$7:FO$494)),"")</f>
        <v/>
      </c>
      <c r="GL21" s="65" t="str">
        <f t="array" aca="1" ref="GL21" ca="1">IFERROR(IF(COUNT(IF(('1. Database - raw'!FM$7:FO$494&gt;0)*('1. Database - raw'!$AD$7:$AD$494=$A21)*(INDIRECT($Q21,TRUE)=$O21),'1. Database - raw'!FM$7:FO$494))&gt;0,COUNT(IF(('1. Database - raw'!FM$7:FO$494&gt;0)*('1. Database - raw'!$AD$7:$AD$494=$A21)*(INDIRECT($Q21,TRUE)=$O21),'1. Database - raw'!FM$7:FO$494)),""),"")</f>
        <v/>
      </c>
      <c r="GM21" s="66" t="str">
        <f t="shared" ca="1" si="67"/>
        <v/>
      </c>
      <c r="GN21" s="64" t="str">
        <f t="shared" ca="1" si="68"/>
        <v/>
      </c>
      <c r="GO21" s="64" t="str">
        <f t="shared" ca="1" si="69"/>
        <v/>
      </c>
      <c r="GP21" s="64" t="str">
        <f t="array" aca="1" ref="GP21" ca="1">IFERROR(AVERAGE(IF(('1. Database - raw'!FS$7:FU$494&gt;0)*('1. Database - raw'!$AD$7:$AD$494=$A21)*(INDIRECT($Q21,TRUE)=$O21),'1. Database - raw'!FS$7:FU$494)),"")</f>
        <v/>
      </c>
      <c r="GQ21" s="97" t="str">
        <f t="array" aca="1" ref="GQ21" ca="1">IFERROR(_xlfn.STDEV.S(IF(('1. Database - raw'!FS$7:FU$494&gt;0)*('1. Database - raw'!$AD$7:$AD$494=$A21)*(INDIRECT($Q21,TRUE)=$O21),'1. Database - raw'!FS$7:FU$494)),"")</f>
        <v/>
      </c>
      <c r="GR21" s="65" t="str">
        <f t="array" aca="1" ref="GR21" ca="1">IFERROR(IF(COUNT(IF(('1. Database - raw'!FS$7:FU$494&gt;0)*('1. Database - raw'!$AD$7:$AD$494=$A21)*(INDIRECT($Q21,TRUE)=$O21),'1. Database - raw'!FS$7:FU$494))&gt;0,COUNT(IF(('1. Database - raw'!FS$7:FU$494&gt;0)*('1. Database - raw'!$AD$7:$AD$494=$A21)*(INDIRECT($Q21,TRUE)=$O21),'1. Database - raw'!FS$7:FU$494)),""),"")</f>
        <v/>
      </c>
      <c r="GS21" s="66" t="str">
        <f t="shared" ca="1" si="70"/>
        <v/>
      </c>
      <c r="GT21" s="64" t="str">
        <f t="shared" ca="1" si="71"/>
        <v/>
      </c>
      <c r="GU21" s="64" t="str">
        <f t="shared" ca="1" si="72"/>
        <v/>
      </c>
      <c r="GV21" s="64" t="str">
        <f t="array" aca="1" ref="GV21" ca="1">IFERROR(AVERAGE(IF(('1. Database - raw'!FY$7:GA$494&gt;0)*('1. Database - raw'!$AD$7:$AD$494=$A21)*(INDIRECT($Q21,TRUE)=$O21),'1. Database - raw'!FY$7:GA$494)),"")</f>
        <v/>
      </c>
      <c r="GW21" s="97" t="str">
        <f t="array" aca="1" ref="GW21" ca="1">IFERROR(_xlfn.STDEV.S(IF(('1. Database - raw'!FY$7:GA$494&gt;0)*('1. Database - raw'!$AD$7:$AD$494=$A21)*(INDIRECT($Q21,TRUE)=$O21),'1. Database - raw'!FY$7:GA$494)),"")</f>
        <v/>
      </c>
      <c r="GX21" s="65" t="str">
        <f t="array" aca="1" ref="GX21" ca="1">IFERROR(IF(COUNT(IF(('1. Database - raw'!FY$7:GA$494&gt;0)*('1. Database - raw'!$AD$7:$AD$494=$A21)*(INDIRECT($Q21,TRUE)=$O21),'1. Database - raw'!FY$7:GA$494))&gt;0,COUNT(IF(('1. Database - raw'!FY$7:GA$494&gt;0)*('1. Database - raw'!$AD$7:$AD$494=$A21)*(INDIRECT($Q21,TRUE)=$O21),'1. Database - raw'!FY$7:GA$494)),""),"")</f>
        <v/>
      </c>
      <c r="GY21" s="66" t="str">
        <f t="shared" ca="1" si="73"/>
        <v/>
      </c>
      <c r="GZ21" s="64" t="str">
        <f t="shared" ca="1" si="74"/>
        <v/>
      </c>
      <c r="HA21" s="64" t="str">
        <f t="shared" ca="1" si="75"/>
        <v/>
      </c>
      <c r="HB21" s="64" t="str">
        <f t="array" aca="1" ref="HB21" ca="1">IFERROR(AVERAGE(IF(('1. Database - raw'!GE$7:GG$494&gt;0)*('1. Database - raw'!$AD$7:$AD$494=$A21)*(INDIRECT($Q21,TRUE)=$O21),'1. Database - raw'!GE$7:GG$494)),"")</f>
        <v/>
      </c>
      <c r="HC21" s="97" t="str">
        <f t="array" aca="1" ref="HC21" ca="1">IFERROR(_xlfn.STDEV.S(IF(('1. Database - raw'!GE$7:GG$494&gt;0)*('1. Database - raw'!$AD$7:$AD$494=$A21)*(INDIRECT($Q21,TRUE)=$O21),'1. Database - raw'!GE$7:GG$494)),"")</f>
        <v/>
      </c>
      <c r="HD21" s="65" t="str">
        <f t="array" aca="1" ref="HD21" ca="1">IFERROR(IF(COUNT(IF(('1. Database - raw'!GE$7:GG$494&gt;0)*('1. Database - raw'!$AD$7:$AD$494=$A21)*(INDIRECT($Q21,TRUE)=$O21),'1. Database - raw'!GE$7:GG$494))&gt;0,COUNT(IF(('1. Database - raw'!GE$7:GG$494&gt;0)*('1. Database - raw'!$AD$7:$AD$494=$A21)*(INDIRECT($Q21,TRUE)=$O21),'1. Database - raw'!GE$7:GG$494)),""),"")</f>
        <v/>
      </c>
      <c r="HE21" s="66" t="str">
        <f t="shared" ca="1" si="76"/>
        <v/>
      </c>
      <c r="HF21" s="64" t="str">
        <f t="shared" ca="1" si="77"/>
        <v/>
      </c>
      <c r="HG21" s="64" t="str">
        <f t="shared" ca="1" si="78"/>
        <v/>
      </c>
      <c r="HH21" s="64" t="str">
        <f t="array" aca="1" ref="HH21" ca="1">IFERROR(AVERAGE(IF(('1. Database - raw'!GK$7:GM$494&gt;0)*('1. Database - raw'!$AD$7:$AD$494=$A21)*(INDIRECT($Q21,TRUE)=$O21),'1. Database - raw'!GK$7:GM$494)),"")</f>
        <v/>
      </c>
      <c r="HI21" s="97" t="str">
        <f t="array" aca="1" ref="HI21" ca="1">IFERROR(_xlfn.STDEV.S(IF(('1. Database - raw'!GK$7:GM$494&gt;0)*('1. Database - raw'!$AD$7:$AD$494=$A21)*(INDIRECT($Q21,TRUE)=$O21),'1. Database - raw'!GK$7:GM$494)),"")</f>
        <v/>
      </c>
      <c r="HJ21" s="65" t="str">
        <f t="array" aca="1" ref="HJ21" ca="1">IFERROR(IF(COUNT(IF(('1. Database - raw'!GK$7:GM$494&gt;0)*('1. Database - raw'!$AD$7:$AD$494=$A21)*(INDIRECT($Q21,TRUE)=$O21),'1. Database - raw'!GK$7:GM$494))&gt;0,COUNT(IF(('1. Database - raw'!GK$7:GM$494&gt;0)*('1. Database - raw'!$AD$7:$AD$494=$A21)*(INDIRECT($Q21,TRUE)=$O21),'1. Database - raw'!GK$7:GM$494)),""),"")</f>
        <v/>
      </c>
      <c r="HK21" s="66" t="str">
        <f t="shared" ca="1" si="79"/>
        <v/>
      </c>
      <c r="HL21" s="64" t="str">
        <f t="shared" ca="1" si="80"/>
        <v/>
      </c>
      <c r="HM21" s="64" t="str">
        <f t="shared" ca="1" si="81"/>
        <v/>
      </c>
      <c r="HN21" s="64" t="str">
        <f t="array" aca="1" ref="HN21" ca="1">IFERROR(AVERAGE(IF(('1. Database - raw'!GQ$7:GS$494&gt;0)*('1. Database - raw'!$AD$7:$AD$494=$A21)*(INDIRECT($Q21,TRUE)=$O21),'1. Database - raw'!GQ$7:GS$494)),"")</f>
        <v/>
      </c>
      <c r="HO21" s="97" t="str">
        <f t="array" aca="1" ref="HO21" ca="1">IFERROR(_xlfn.STDEV.S(IF(('1. Database - raw'!GQ$7:GS$494&gt;0)*('1. Database - raw'!$AD$7:$AD$494=$A21)*(INDIRECT($Q21,TRUE)=$O21),'1. Database - raw'!GQ$7:GS$494)),"")</f>
        <v/>
      </c>
      <c r="HP21" s="65" t="str">
        <f t="array" aca="1" ref="HP21" ca="1">IFERROR(IF(COUNT(IF(('1. Database - raw'!GQ$7:GS$494&gt;0)*('1. Database - raw'!$AD$7:$AD$494=$A21)*(INDIRECT($Q21,TRUE)=$O21),'1. Database - raw'!GQ$7:GS$494))&gt;0,COUNT(IF(('1. Database - raw'!GQ$7:GS$494&gt;0)*('1. Database - raw'!$AD$7:$AD$494=$A21)*(INDIRECT($Q21,TRUE)=$O21),'1. Database - raw'!GQ$7:GS$494)),""),"")</f>
        <v/>
      </c>
      <c r="HQ21" s="66" t="str">
        <f t="shared" ca="1" si="82"/>
        <v/>
      </c>
      <c r="HR21" s="64" t="str">
        <f t="shared" ca="1" si="83"/>
        <v/>
      </c>
      <c r="HS21" s="64" t="str">
        <f t="shared" ca="1" si="84"/>
        <v/>
      </c>
      <c r="HT21" s="64" t="str">
        <f t="array" aca="1" ref="HT21" ca="1">IFERROR(AVERAGE(IF(('1. Database - raw'!GW$7:GY$494&gt;0)*('1. Database - raw'!$AD$7:$AD$494=$A21)*(INDIRECT($Q21,TRUE)=$O21),'1. Database - raw'!GW$7:GY$494)),"")</f>
        <v/>
      </c>
      <c r="HU21" s="97" t="str">
        <f t="array" aca="1" ref="HU21" ca="1">IFERROR(_xlfn.STDEV.S(IF(('1. Database - raw'!GW$7:GY$494&gt;0)*('1. Database - raw'!$AD$7:$AD$494=$A21)*(INDIRECT($Q21,TRUE)=$O21),'1. Database - raw'!GW$7:GY$494)),"")</f>
        <v/>
      </c>
      <c r="HV21" s="65" t="str">
        <f t="array" aca="1" ref="HV21" ca="1">IFERROR(IF(COUNT(IF(('1. Database - raw'!GW$7:GY$494&gt;0)*('1. Database - raw'!$AD$7:$AD$494=$A21)*(INDIRECT($Q21,TRUE)=$O21),'1. Database - raw'!GW$7:GY$494))&gt;0,COUNT(IF(('1. Database - raw'!GW$7:GY$494&gt;0)*('1. Database - raw'!$AD$7:$AD$494=$A21)*(INDIRECT($Q21,TRUE)=$O21),'1. Database - raw'!GW$7:GY$494)),""),"")</f>
        <v/>
      </c>
      <c r="HW21" s="66" t="str">
        <f t="shared" ca="1" si="85"/>
        <v/>
      </c>
      <c r="HX21" s="64" t="str">
        <f t="shared" ca="1" si="86"/>
        <v/>
      </c>
      <c r="HY21" s="64" t="str">
        <f t="shared" ca="1" si="87"/>
        <v/>
      </c>
      <c r="HZ21" s="64" t="str">
        <f t="array" aca="1" ref="HZ21" ca="1">IFERROR(AVERAGE(IF(('1. Database - raw'!HC$7:HE$494&gt;0)*('1. Database - raw'!$AD$7:$AD$494=$A21)*(INDIRECT($Q21,TRUE)=$O21),'1. Database - raw'!HC$7:HE$494)),"")</f>
        <v/>
      </c>
      <c r="IA21" s="97" t="str">
        <f t="array" aca="1" ref="IA21" ca="1">IFERROR(_xlfn.STDEV.S(IF(('1. Database - raw'!HC$7:HE$494&gt;0)*('1. Database - raw'!$AD$7:$AD$494=$A21)*(INDIRECT($Q21,TRUE)=$O21),'1. Database - raw'!HC$7:HE$494)),"")</f>
        <v/>
      </c>
      <c r="IB21" s="65" t="str">
        <f t="array" aca="1" ref="IB21" ca="1">IFERROR(IF(COUNT(IF(('1. Database - raw'!HC$7:HE$494&gt;0)*('1. Database - raw'!$AD$7:$AD$494=$A21)*(INDIRECT($Q21,TRUE)=$O21),'1. Database - raw'!HC$7:HE$494))&gt;0,COUNT(IF(('1. Database - raw'!HC$7:HE$494&gt;0)*('1. Database - raw'!$AD$7:$AD$494=$A21)*(INDIRECT($Q21,TRUE)=$O21),'1. Database - raw'!HC$7:HE$494)),""),"")</f>
        <v/>
      </c>
      <c r="IC21" s="66" t="str">
        <f t="shared" ca="1" si="88"/>
        <v/>
      </c>
      <c r="ID21" s="64" t="str">
        <f t="shared" ca="1" si="89"/>
        <v/>
      </c>
      <c r="IE21" s="64" t="str">
        <f t="shared" ca="1" si="90"/>
        <v/>
      </c>
      <c r="IF21" s="64" t="str">
        <f t="array" aca="1" ref="IF21" ca="1">IFERROR(AVERAGE(IF(('1. Database - raw'!HI$7:HK$494&gt;0)*('1. Database - raw'!$AD$7:$AD$494=$A21)*(INDIRECT($Q21,TRUE)=$O21),'1. Database - raw'!HI$7:HK$494)),"")</f>
        <v/>
      </c>
      <c r="IG21" s="97" t="str">
        <f t="array" aca="1" ref="IG21" ca="1">IFERROR(_xlfn.STDEV.S(IF(('1. Database - raw'!HI$7:HK$494&gt;0)*('1. Database - raw'!$AD$7:$AD$494=$A21)*(INDIRECT($Q21,TRUE)=$O21),'1. Database - raw'!HI$7:HK$494)),"")</f>
        <v/>
      </c>
      <c r="IH21" s="65" t="str">
        <f t="array" aca="1" ref="IH21" ca="1">IFERROR(IF(COUNT(IF(('1. Database - raw'!HI$7:HK$494&gt;0)*('1. Database - raw'!$AD$7:$AD$494=$A21)*(INDIRECT($Q21,TRUE)=$O21),'1. Database - raw'!HI$7:HK$494))&gt;0,COUNT(IF(('1. Database - raw'!HI$7:HK$494&gt;0)*('1. Database - raw'!$AD$7:$AD$494=$A21)*(INDIRECT($Q21,TRUE)=$O21),'1. Database - raw'!HI$7:HK$494)),""),"")</f>
        <v/>
      </c>
      <c r="II21" s="66" t="str">
        <f t="shared" ca="1" si="91"/>
        <v/>
      </c>
      <c r="IJ21" s="64" t="str">
        <f t="shared" ca="1" si="92"/>
        <v/>
      </c>
      <c r="IK21" s="64" t="str">
        <f t="shared" ca="1" si="93"/>
        <v/>
      </c>
      <c r="IL21" s="64" t="str">
        <f t="array" aca="1" ref="IL21" ca="1">IFERROR(AVERAGE(IF(('1. Database - raw'!HO$7:HQ$494&gt;0)*('1. Database - raw'!$AD$7:$AD$494=$A21)*(INDIRECT($Q21,TRUE)=$O21),'1. Database - raw'!HO$7:HQ$494)),"")</f>
        <v/>
      </c>
      <c r="IM21" s="97" t="str">
        <f t="array" aca="1" ref="IM21" ca="1">IFERROR(_xlfn.STDEV.S(IF(('1. Database - raw'!HO$7:HQ$494&gt;0)*('1. Database - raw'!$AD$7:$AD$494=$A21)*(INDIRECT($Q21,TRUE)=$O21),'1. Database - raw'!HO$7:HQ$494)),"")</f>
        <v/>
      </c>
      <c r="IN21" s="65" t="str">
        <f t="array" aca="1" ref="IN21" ca="1">IFERROR(IF(COUNT(IF(('1. Database - raw'!HO$7:HQ$494&gt;0)*('1. Database - raw'!$AD$7:$AD$494=$A21)*(INDIRECT($Q21,TRUE)=$O21),'1. Database - raw'!HO$7:HQ$494))&gt;0,COUNT(IF(('1. Database - raw'!HO$7:HQ$494&gt;0)*('1. Database - raw'!$AD$7:$AD$494=$A21)*(INDIRECT($Q21,TRUE)=$O21),'1. Database - raw'!HO$7:HQ$494)),""),"")</f>
        <v/>
      </c>
      <c r="IO21" s="66" t="str">
        <f t="shared" ca="1" si="94"/>
        <v/>
      </c>
      <c r="IP21" s="64" t="str">
        <f t="shared" ca="1" si="95"/>
        <v/>
      </c>
      <c r="IQ21" s="64" t="str">
        <f t="shared" ca="1" si="96"/>
        <v/>
      </c>
      <c r="IR21" s="64" t="str">
        <f t="array" aca="1" ref="IR21" ca="1">IFERROR(AVERAGE(IF(('1. Database - raw'!HU$7:HW$494&gt;0)*('1. Database - raw'!$AD$7:$AD$494=$A21)*(INDIRECT($Q21,TRUE)=$O21),'1. Database - raw'!HU$7:HW$494)),"")</f>
        <v/>
      </c>
      <c r="IS21" s="97" t="str">
        <f t="array" aca="1" ref="IS21" ca="1">IFERROR(_xlfn.STDEV.S(IF(('1. Database - raw'!HU$7:HW$494&gt;0)*('1. Database - raw'!$AD$7:$AD$494=$A21)*(INDIRECT($Q21,TRUE)=$O21),'1. Database - raw'!HU$7:HW$494)),"")</f>
        <v/>
      </c>
      <c r="IT21" s="65" t="str">
        <f t="array" aca="1" ref="IT21" ca="1">IFERROR(IF(COUNT(IF(('1. Database - raw'!HU$7:HW$494&gt;0)*('1. Database - raw'!$AD$7:$AD$494=$A21)*(INDIRECT($Q21,TRUE)=$O21),'1. Database - raw'!HU$7:HW$494))&gt;0,COUNT(IF(('1. Database - raw'!HU$7:HW$494&gt;0)*('1. Database - raw'!$AD$7:$AD$494=$A21)*(INDIRECT($Q21,TRUE)=$O21),'1. Database - raw'!HU$7:HW$494)),""),"")</f>
        <v/>
      </c>
      <c r="IU21" s="66" t="str">
        <f t="shared" ca="1" si="97"/>
        <v/>
      </c>
      <c r="IV21" s="64" t="str">
        <f t="shared" ca="1" si="98"/>
        <v/>
      </c>
      <c r="IW21" s="64" t="str">
        <f t="shared" ca="1" si="99"/>
        <v/>
      </c>
      <c r="IX21" s="64" t="str">
        <f t="array" aca="1" ref="IX21" ca="1">IFERROR(AVERAGE(IF(('1. Database - raw'!IA$7:IC$494&gt;0)*('1. Database - raw'!$AD$7:$AD$494=$A21)*(INDIRECT($Q21,TRUE)=$O21),'1. Database - raw'!IA$7:IC$494)),"")</f>
        <v/>
      </c>
      <c r="IY21" s="97" t="str">
        <f t="array" aca="1" ref="IY21" ca="1">IFERROR(_xlfn.STDEV.S(IF(('1. Database - raw'!IA$7:IC$494&gt;0)*('1. Database - raw'!$AD$7:$AD$494=$A21)*(INDIRECT($Q21,TRUE)=$O21),'1. Database - raw'!IA$7:IC$494)),"")</f>
        <v/>
      </c>
      <c r="IZ21" s="65" t="str">
        <f t="array" aca="1" ref="IZ21" ca="1">IFERROR(IF(COUNT(IF(('1. Database - raw'!IA$7:IC$494&gt;0)*('1. Database - raw'!$AD$7:$AD$494=$A21)*(INDIRECT($Q21,TRUE)=$O21),'1. Database - raw'!IA$7:IC$494))&gt;0,COUNT(IF(('1. Database - raw'!IA$7:IC$494&gt;0)*('1. Database - raw'!$AD$7:$AD$494=$A21)*(INDIRECT($Q21,TRUE)=$O21),'1. Database - raw'!IA$7:IC$494)),""),"")</f>
        <v/>
      </c>
      <c r="JA21" s="66" t="str">
        <f t="shared" ca="1" si="100"/>
        <v/>
      </c>
      <c r="JB21" s="64" t="str">
        <f t="shared" ca="1" si="101"/>
        <v/>
      </c>
      <c r="JC21" s="64" t="str">
        <f t="shared" ca="1" si="102"/>
        <v/>
      </c>
      <c r="JD21" s="64" t="str">
        <f t="array" aca="1" ref="JD21" ca="1">IFERROR(AVERAGE(IF(('1. Database - raw'!IG$7:II$494&gt;0)*('1. Database - raw'!$AD$7:$AD$494=$A21)*(INDIRECT($Q21,TRUE)=$O21),'1. Database - raw'!IG$7:II$494)),"")</f>
        <v/>
      </c>
      <c r="JE21" s="97" t="str">
        <f t="array" aca="1" ref="JE21" ca="1">IFERROR(_xlfn.STDEV.S(IF(('1. Database - raw'!IG$7:II$494&gt;0)*('1. Database - raw'!$AD$7:$AD$494=$A21)*(INDIRECT($Q21,TRUE)=$O21),'1. Database - raw'!IG$7:II$494)),"")</f>
        <v/>
      </c>
      <c r="JF21" s="65" t="str">
        <f t="array" aca="1" ref="JF21" ca="1">IFERROR(IF(COUNT(IF(('1. Database - raw'!IG$7:II$494&gt;0)*('1. Database - raw'!$AD$7:$AD$494=$A21)*(INDIRECT($Q21,TRUE)=$O21),'1. Database - raw'!IG$7:II$494))&gt;0,COUNT(IF(('1. Database - raw'!IG$7:II$494&gt;0)*('1. Database - raw'!$AD$7:$AD$494=$A21)*(INDIRECT($Q21,TRUE)=$O21),'1. Database - raw'!IG$7:II$494)),""),"")</f>
        <v/>
      </c>
      <c r="JG21" s="141" t="str">
        <f t="shared" ca="1" si="103"/>
        <v/>
      </c>
      <c r="JH21" s="151" t="str">
        <f t="shared" ca="1" si="104"/>
        <v/>
      </c>
      <c r="JI21" s="151" t="str">
        <f t="shared" ca="1" si="105"/>
        <v/>
      </c>
      <c r="JJ21" s="151" t="str">
        <f t="array" aca="1" ref="JJ21" ca="1">IFERROR(AVERAGE(IF(('1. Database - raw'!IM$7:IO$494&gt;0)*('1. Database - raw'!$AD$7:$AD$494=$A21)*(INDIRECT($Q21,TRUE)=$O21),'1. Database - raw'!IM$7:IO$494)),"")</f>
        <v/>
      </c>
      <c r="JK21" s="280" t="str">
        <f t="array" aca="1" ref="JK21" ca="1">IFERROR(_xlfn.STDEV.S(IF(('1. Database - raw'!IM$7:IO$494&gt;0)*('1. Database - raw'!$AD$7:$AD$494=$A21)*(INDIRECT($Q21,TRUE)=$O21),'1. Database - raw'!IM$7:IO$494)),"")</f>
        <v/>
      </c>
      <c r="JL21" s="65" t="str">
        <f t="array" aca="1" ref="JL21" ca="1">IFERROR(IF(COUNT(IF(('1. Database - raw'!IM$7:IO$494&gt;0)*('1. Database - raw'!$AD$7:$AD$494=$A21)*(INDIRECT($Q21,TRUE)=$O21),'1. Database - raw'!IM$7:IO$494))&gt;0,COUNT(IF(('1. Database - raw'!IM$7:IO$494&gt;0)*('1. Database - raw'!$AD$7:$AD$494=$A21)*(INDIRECT($Q21,TRUE)=$O21),'1. Database - raw'!IM$7:IO$494)),""),"")</f>
        <v/>
      </c>
      <c r="JM21" s="141" t="str">
        <f t="shared" ca="1" si="106"/>
        <v/>
      </c>
      <c r="JN21" s="151" t="str">
        <f t="shared" ca="1" si="107"/>
        <v/>
      </c>
      <c r="JO21" s="151" t="str">
        <f t="shared" ca="1" si="108"/>
        <v/>
      </c>
      <c r="JP21" s="151" t="str">
        <f t="array" aca="1" ref="JP21" ca="1">IFERROR(AVERAGE(IF(('1. Database - raw'!IS$7:IU$494&gt;0)*('1. Database - raw'!$AD$7:$AD$494=$A21)*(INDIRECT($Q21,TRUE)=$O21),'1. Database - raw'!IS$7:IU$494)),"")</f>
        <v/>
      </c>
      <c r="JQ21" s="280" t="str">
        <f t="array" aca="1" ref="JQ21" ca="1">IFERROR(_xlfn.STDEV.S(IF(('1. Database - raw'!IS$7:IU$494&gt;0)*('1. Database - raw'!$AD$7:$AD$494=$A21)*(INDIRECT($Q21,TRUE)=$O21),'1. Database - raw'!IS$7:IU$494)),"")</f>
        <v/>
      </c>
      <c r="JR21" s="65" t="str">
        <f t="array" aca="1" ref="JR21" ca="1">IFERROR(IF(COUNT(IF(('1. Database - raw'!IS$7:IU$494&gt;0)*('1. Database - raw'!$AD$7:$AD$494=$A21)*(INDIRECT($Q21,TRUE)=$O21),'1. Database - raw'!IS$7:IU$494))&gt;0,COUNT(IF(('1. Database - raw'!IS$7:IU$494&gt;0)*('1. Database - raw'!$AD$7:$AD$494=$A21)*(INDIRECT($Q21,TRUE)=$O21),'1. Database - raw'!IS$7:IU$494)),""),"")</f>
        <v/>
      </c>
      <c r="JS21" s="141" t="str">
        <f t="shared" ca="1" si="109"/>
        <v/>
      </c>
      <c r="JT21" s="151" t="str">
        <f t="shared" ca="1" si="110"/>
        <v/>
      </c>
      <c r="JU21" s="151" t="str">
        <f t="shared" ca="1" si="111"/>
        <v/>
      </c>
      <c r="JV21" s="151" t="str">
        <f t="array" aca="1" ref="JV21" ca="1">IFERROR(AVERAGE(IF(('1. Database - raw'!IY$7:JA$494&gt;0)*('1. Database - raw'!$AD$7:$AD$494=$A21)*(INDIRECT($Q21,TRUE)=$O21),'1. Database - raw'!IY$7:JA$494)),"")</f>
        <v/>
      </c>
      <c r="JW21" s="280" t="str">
        <f t="array" aca="1" ref="JW21" ca="1">IFERROR(_xlfn.STDEV.S(IF(('1. Database - raw'!IY$7:JA$494&gt;0)*('1. Database - raw'!$AD$7:$AD$494=$A21)*(INDIRECT($Q21,TRUE)=$O21),'1. Database - raw'!IY$7:JA$494)),"")</f>
        <v/>
      </c>
      <c r="JX21" s="65" t="str">
        <f t="array" aca="1" ref="JX21" ca="1">IFERROR(IF(COUNT(IF(('1. Database - raw'!IY$7:JA$494&gt;0)*('1. Database - raw'!$AD$7:$AD$494=$A21)*(INDIRECT($Q21,TRUE)=$O21),'1. Database - raw'!IY$7:JA$494))&gt;0,COUNT(IF(('1. Database - raw'!IY$7:JA$494&gt;0)*('1. Database - raw'!$AD$7:$AD$494=$A21)*(INDIRECT($Q21,TRUE)=$O21),'1. Database - raw'!IY$7:JA$494)),""),"")</f>
        <v/>
      </c>
      <c r="JY21" s="141" t="str">
        <f t="shared" ca="1" si="112"/>
        <v/>
      </c>
      <c r="JZ21" s="151" t="str">
        <f t="shared" ca="1" si="113"/>
        <v/>
      </c>
      <c r="KA21" s="151" t="str">
        <f t="shared" ca="1" si="114"/>
        <v/>
      </c>
      <c r="KB21" s="151" t="str">
        <f t="array" aca="1" ref="KB21" ca="1">IFERROR(AVERAGE(IF(('1. Database - raw'!JE$7:JG$494&gt;0)*('1. Database - raw'!$AD$7:$AD$494=$A21)*(INDIRECT($Q21,TRUE)=$O21),'1. Database - raw'!JE$7:JG$494)),"")</f>
        <v/>
      </c>
      <c r="KC21" s="280" t="str">
        <f t="array" aca="1" ref="KC21" ca="1">IFERROR(_xlfn.STDEV.S(IF(('1. Database - raw'!JE$7:JG$494&gt;0)*('1. Database - raw'!$AD$7:$AD$494=$A21)*(INDIRECT($Q21,TRUE)=$O21),'1. Database - raw'!JE$7:JG$494)),"")</f>
        <v/>
      </c>
      <c r="KD21" s="65" t="str">
        <f t="array" aca="1" ref="KD21" ca="1">IFERROR(IF(COUNT(IF(('1. Database - raw'!JE$7:JG$494&gt;0)*('1. Database - raw'!$AD$7:$AD$494=$A21)*(INDIRECT($Q21,TRUE)=$O21),'1. Database - raw'!JE$7:JG$494))&gt;0,COUNT(IF(('1. Database - raw'!JE$7:JG$494&gt;0)*('1. Database - raw'!$AD$7:$AD$494=$A21)*(INDIRECT($Q21,TRUE)=$O21),'1. Database - raw'!JE$7:JG$494)),""),"")</f>
        <v/>
      </c>
      <c r="KE21" s="141" t="str">
        <f t="shared" ca="1" si="115"/>
        <v/>
      </c>
      <c r="KF21" s="151" t="str">
        <f t="shared" ca="1" si="116"/>
        <v/>
      </c>
      <c r="KG21" s="151" t="str">
        <f t="shared" ca="1" si="117"/>
        <v/>
      </c>
      <c r="KH21" s="151" t="str">
        <f t="array" aca="1" ref="KH21" ca="1">IFERROR(AVERAGE(IF(('1. Database - raw'!JK$7:JM$494&gt;0)*('1. Database - raw'!$AD$7:$AD$494=$A21)*(INDIRECT($Q21,TRUE)=$O21),'1. Database - raw'!JK$7:JM$494)),"")</f>
        <v/>
      </c>
      <c r="KI21" s="280" t="str">
        <f t="array" aca="1" ref="KI21" ca="1">IFERROR(_xlfn.STDEV.S(IF(('1. Database - raw'!JK$7:JM$494&gt;0)*('1. Database - raw'!$AD$7:$AD$494=$A21)*(INDIRECT($Q21,TRUE)=$O21),'1. Database - raw'!JK$7:JM$494)),"")</f>
        <v/>
      </c>
      <c r="KJ21" s="65" t="str">
        <f t="array" aca="1" ref="KJ21" ca="1">IFERROR(IF(COUNT(IF(('1. Database - raw'!JK$7:JM$494&gt;0)*('1. Database - raw'!$AD$7:$AD$494=$A21)*(INDIRECT($Q21,TRUE)=$O21),'1. Database - raw'!JK$7:JM$494))&gt;0,COUNT(IF(('1. Database - raw'!JK$7:JM$494&gt;0)*('1. Database - raw'!$AD$7:$AD$494=$A21)*(INDIRECT($Q21,TRUE)=$O21),'1. Database - raw'!JK$7:JM$494)),""),"")</f>
        <v/>
      </c>
      <c r="KK21" s="141" t="str">
        <f t="shared" ca="1" si="118"/>
        <v/>
      </c>
      <c r="KL21" s="151" t="str">
        <f t="shared" ca="1" si="119"/>
        <v/>
      </c>
      <c r="KM21" s="151" t="str">
        <f t="shared" ca="1" si="120"/>
        <v/>
      </c>
      <c r="KN21" s="151" t="str">
        <f t="array" aca="1" ref="KN21" ca="1">IFERROR(AVERAGE(IF(('1. Database - raw'!JQ$7:JS$494&gt;0)*('1. Database - raw'!$AD$7:$AD$494=$A21)*(INDIRECT($Q21,TRUE)=$O21),'1. Database - raw'!JQ$7:JS$494)),"")</f>
        <v/>
      </c>
      <c r="KO21" s="280" t="str">
        <f t="array" aca="1" ref="KO21" ca="1">IFERROR(_xlfn.STDEV.S(IF(('1. Database - raw'!JQ$7:JS$494&gt;0)*('1. Database - raw'!$AD$7:$AD$494=$A21)*(INDIRECT($Q21,TRUE)=$O21),'1. Database - raw'!JQ$7:JS$494)),"")</f>
        <v/>
      </c>
      <c r="KP21" s="65" t="str">
        <f t="array" aca="1" ref="KP21" ca="1">IFERROR(IF(COUNT(IF(('1. Database - raw'!JQ$7:JS$494&gt;0)*('1. Database - raw'!$AD$7:$AD$494=$A21)*(INDIRECT($Q21,TRUE)=$O21),'1. Database - raw'!JQ$7:JS$494))&gt;0,COUNT(IF(('1. Database - raw'!JQ$7:JS$494&gt;0)*('1. Database - raw'!$AD$7:$AD$494=$A21)*(INDIRECT($Q21,TRUE)=$O21),'1. Database - raw'!JQ$7:JS$494)),""),"")</f>
        <v/>
      </c>
      <c r="KQ21" s="141" t="str">
        <f t="shared" ca="1" si="121"/>
        <v/>
      </c>
      <c r="KR21" s="151" t="str">
        <f t="shared" ca="1" si="122"/>
        <v/>
      </c>
      <c r="KS21" s="151" t="str">
        <f t="shared" ca="1" si="123"/>
        <v/>
      </c>
      <c r="KT21" s="151" t="str">
        <f t="array" aca="1" ref="KT21" ca="1">IFERROR(AVERAGE(IF(('1. Database - raw'!JW$7:JY$494&gt;0)*('1. Database - raw'!$AD$7:$AD$494=$A21)*(INDIRECT($Q21,TRUE)=$O21),'1. Database - raw'!JW$7:JY$494)),"")</f>
        <v/>
      </c>
      <c r="KU21" s="280" t="str">
        <f t="array" aca="1" ref="KU21" ca="1">IFERROR(_xlfn.STDEV.S(IF(('1. Database - raw'!JW$7:JY$494&gt;0)*('1. Database - raw'!$AD$7:$AD$494=$A21)*(INDIRECT($Q21,TRUE)=$O21),'1. Database - raw'!JW$7:JY$494)),"")</f>
        <v/>
      </c>
      <c r="KV21" s="65" t="str">
        <f t="array" aca="1" ref="KV21" ca="1">IFERROR(IF(COUNT(IF(('1. Database - raw'!JW$7:JY$494&gt;0)*('1. Database - raw'!$AD$7:$AD$494=$A21)*(INDIRECT($Q21,TRUE)=$O21),'1. Database - raw'!JW$7:JY$494))&gt;0,COUNT(IF(('1. Database - raw'!JW$7:JY$494&gt;0)*('1. Database - raw'!$AD$7:$AD$494=$A21)*(INDIRECT($Q21,TRUE)=$O21),'1. Database - raw'!JW$7:JY$494)),""),"")</f>
        <v/>
      </c>
      <c r="KW21" s="141" t="str">
        <f t="shared" ca="1" si="124"/>
        <v/>
      </c>
      <c r="KX21" s="151" t="str">
        <f t="shared" ca="1" si="125"/>
        <v/>
      </c>
      <c r="KY21" s="151" t="str">
        <f t="shared" ca="1" si="126"/>
        <v/>
      </c>
      <c r="KZ21" s="151" t="str">
        <f t="array" aca="1" ref="KZ21" ca="1">IFERROR(AVERAGE(IF(('1. Database - raw'!KC$7:KE$494&gt;0)*('1. Database - raw'!$AD$7:$AD$494=$A21)*(INDIRECT($Q21,TRUE)=$O21),'1. Database - raw'!KC$7:KE$494)),"")</f>
        <v/>
      </c>
      <c r="LA21" s="280" t="str">
        <f t="array" aca="1" ref="LA21" ca="1">IFERROR(_xlfn.STDEV.S(IF(('1. Database - raw'!KC$7:KE$494&gt;0)*('1. Database - raw'!$AD$7:$AD$494=$A21)*(INDIRECT($Q21,TRUE)=$O21),'1. Database - raw'!KC$7:KE$494)),"")</f>
        <v/>
      </c>
      <c r="LB21" s="65" t="str">
        <f t="array" aca="1" ref="LB21" ca="1">IFERROR(IF(COUNT(IF(('1. Database - raw'!KC$7:KE$494&gt;0)*('1. Database - raw'!$AD$7:$AD$494=$A21)*(INDIRECT($Q21,TRUE)=$O21),'1. Database - raw'!KC$7:KE$494))&gt;0,COUNT(IF(('1. Database - raw'!KC$7:KE$494&gt;0)*('1. Database - raw'!$AD$7:$AD$494=$A21)*(INDIRECT($Q21,TRUE)=$O21),'1. Database - raw'!KC$7:KE$494)),""),"")</f>
        <v/>
      </c>
      <c r="LC21" s="141" t="str">
        <f t="shared" ca="1" si="127"/>
        <v/>
      </c>
      <c r="LD21" s="151" t="str">
        <f t="shared" ca="1" si="128"/>
        <v/>
      </c>
      <c r="LE21" s="151" t="str">
        <f t="shared" ca="1" si="129"/>
        <v/>
      </c>
      <c r="LF21" s="151" t="str">
        <f t="array" aca="1" ref="LF21" ca="1">IFERROR(AVERAGE(IF(('1. Database - raw'!KI$7:KK$494&gt;0)*('1. Database - raw'!$AD$7:$AD$494=$A21)*(INDIRECT($Q21,TRUE)=$O21),'1. Database - raw'!KI$7:KK$494)),"")</f>
        <v/>
      </c>
      <c r="LG21" s="280" t="str">
        <f t="array" aca="1" ref="LG21" ca="1">IFERROR(_xlfn.STDEV.S(IF(('1. Database - raw'!KI$7:KK$494&gt;0)*('1. Database - raw'!$AD$7:$AD$494=$A21)*(INDIRECT($Q21,TRUE)=$O21),'1. Database - raw'!KI$7:KK$494)),"")</f>
        <v/>
      </c>
      <c r="LH21" s="65" t="str">
        <f t="array" aca="1" ref="LH21" ca="1">IFERROR(IF(COUNT(IF(('1. Database - raw'!KI$7:KK$494&gt;0)*('1. Database - raw'!$AD$7:$AD$494=$A21)*(INDIRECT($Q21,TRUE)=$O21),'1. Database - raw'!KI$7:KK$494))&gt;0,COUNT(IF(('1. Database - raw'!KI$7:KK$494&gt;0)*('1. Database - raw'!$AD$7:$AD$494=$A21)*(INDIRECT($Q21,TRUE)=$O21),'1. Database - raw'!KI$7:KK$494)),""),"")</f>
        <v/>
      </c>
      <c r="LI21" s="141" t="str">
        <f t="shared" ca="1" si="169"/>
        <v/>
      </c>
      <c r="LJ21" s="151" t="str">
        <f t="shared" ca="1" si="170"/>
        <v/>
      </c>
      <c r="LK21" s="151" t="str">
        <f t="shared" ca="1" si="171"/>
        <v/>
      </c>
      <c r="LL21" s="151" t="str">
        <f t="array" aca="1" ref="LL21" ca="1">IFERROR(AVERAGE(IF(('1. Database - raw'!KO$7:KQ$494&gt;0)*('1. Database - raw'!$AD$7:$AD$494=$A21)*(INDIRECT($Q21,TRUE)=$O21),'1. Database - raw'!KO$7:KQ$494)),"")</f>
        <v/>
      </c>
      <c r="LM21" s="280" t="str">
        <f t="array" aca="1" ref="LM21" ca="1">IFERROR(_xlfn.STDEV.S(IF(('1. Database - raw'!KO$7:KQ$494&gt;0)*('1. Database - raw'!$AD$7:$AD$494=$A21)*(INDIRECT($Q21,TRUE)=$O21),'1. Database - raw'!KO$7:KQ$494)),"")</f>
        <v/>
      </c>
      <c r="LN21" s="65" t="str">
        <f t="array" aca="1" ref="LN21" ca="1">IFERROR(IF(COUNT(IF(('1. Database - raw'!KO$7:KQ$494&gt;0)*('1. Database - raw'!$AD$7:$AD$494=$A21)*(INDIRECT($Q21,TRUE)=$O21),'1. Database - raw'!KO$7:KQ$494))&gt;0,COUNT(IF(('1. Database - raw'!KO$7:KQ$494&gt;0)*('1. Database - raw'!$AD$7:$AD$494=$A21)*(INDIRECT($Q21,TRUE)=$O21),'1. Database - raw'!KO$7:KQ$494)),""),"")</f>
        <v/>
      </c>
      <c r="LO21" s="141" t="str">
        <f t="shared" ca="1" si="130"/>
        <v/>
      </c>
      <c r="LP21" s="151" t="str">
        <f t="shared" ca="1" si="131"/>
        <v/>
      </c>
      <c r="LQ21" s="151" t="str">
        <f t="shared" ca="1" si="132"/>
        <v/>
      </c>
      <c r="LR21" s="151">
        <f t="array" aca="1" ref="LR21" ca="1">IFERROR(AVERAGE(IF(('1. Database - raw'!KU$7:KW$494&gt;0)*('1. Database - raw'!$AD$7:$AD$494=$A21)*(INDIRECT($Q21,TRUE)=$O21),'1. Database - raw'!KU$7:KW$494)),"")</f>
        <v>1.1000000000000001</v>
      </c>
      <c r="LS21" s="280" t="str">
        <f t="array" aca="1" ref="LS21" ca="1">IFERROR(_xlfn.STDEV.S(IF(('1. Database - raw'!KU$7:KW$494&gt;0)*('1. Database - raw'!$AD$7:$AD$494=$A21)*(INDIRECT($Q21,TRUE)=$O21),'1. Database - raw'!KU$7:KW$494)),"")</f>
        <v/>
      </c>
      <c r="LT21" s="65">
        <f t="array" aca="1" ref="LT21" ca="1">IFERROR(IF(COUNT(IF(('1. Database - raw'!KU$7:KW$494&gt;0)*('1. Database - raw'!$AD$7:$AD$494=$A21)*(INDIRECT($Q21,TRUE)=$O21),'1. Database - raw'!KU$7:KW$494))&gt;0,COUNT(IF(('1. Database - raw'!KU$7:KW$494&gt;0)*('1. Database - raw'!$AD$7:$AD$494=$A21)*(INDIRECT($Q21,TRUE)=$O21),'1. Database - raw'!KU$7:KW$494)),""),"")</f>
        <v>1</v>
      </c>
      <c r="LU21" s="141" t="str">
        <f t="shared" ca="1" si="133"/>
        <v/>
      </c>
      <c r="LV21" s="151" t="str">
        <f t="shared" ca="1" si="134"/>
        <v/>
      </c>
      <c r="LW21" s="151" t="str">
        <f t="shared" ca="1" si="135"/>
        <v/>
      </c>
      <c r="LX21" s="151" t="str">
        <f t="array" aca="1" ref="LX21" ca="1">IFERROR(AVERAGE(IF(('1. Database - raw'!LA$7:LC$494&gt;0)*('1. Database - raw'!$AD$7:$AD$494=$A21)*(INDIRECT($Q21,TRUE)=$O21),'1. Database - raw'!LA$7:LC$494)),"")</f>
        <v/>
      </c>
      <c r="LY21" s="280" t="str">
        <f t="array" aca="1" ref="LY21" ca="1">IFERROR(_xlfn.STDEV.S(IF(('1. Database - raw'!LA$7:LC$494&gt;0)*('1. Database - raw'!$AD$7:$AD$494=$A21)*(INDIRECT($Q21,TRUE)=$O21),'1. Database - raw'!LA$7:LC$494)),"")</f>
        <v/>
      </c>
      <c r="LZ21" s="65" t="str">
        <f t="array" aca="1" ref="LZ21" ca="1">IFERROR(IF(COUNT(IF(('1. Database - raw'!LA$7:LC$494&gt;0)*('1. Database - raw'!$AD$7:$AD$494=$A21)*(INDIRECT($Q21,TRUE)=$O21),'1. Database - raw'!LA$7:LC$494))&gt;0,COUNT(IF(('1. Database - raw'!LA$7:LC$494&gt;0)*('1. Database - raw'!$AD$7:$AD$494=$A21)*(INDIRECT($Q21,TRUE)=$O21),'1. Database - raw'!LA$7:LC$494)),""),"")</f>
        <v/>
      </c>
      <c r="MA21" s="141" t="str">
        <f t="shared" ca="1" si="136"/>
        <v/>
      </c>
      <c r="MB21" s="151" t="str">
        <f t="shared" ca="1" si="137"/>
        <v/>
      </c>
      <c r="MC21" s="151" t="str">
        <f t="shared" ca="1" si="138"/>
        <v/>
      </c>
      <c r="MD21" s="151" t="str">
        <f t="array" aca="1" ref="MD21" ca="1">IFERROR(AVERAGE(IF(('1. Database - raw'!LG$7:LI$494&gt;0)*('1. Database - raw'!$AD$7:$AD$494=$A21)*(INDIRECT($Q21,TRUE)=$O21),'1. Database - raw'!LG$7:LI$494)),"")</f>
        <v/>
      </c>
      <c r="ME21" s="280" t="str">
        <f t="array" aca="1" ref="ME21" ca="1">IFERROR(_xlfn.STDEV.S(IF(('1. Database - raw'!LG$7:LI$494&gt;0)*('1. Database - raw'!$AD$7:$AD$494=$A21)*(INDIRECT($Q21,TRUE)=$O21),'1. Database - raw'!LG$7:LI$494)),"")</f>
        <v/>
      </c>
      <c r="MF21" s="65" t="str">
        <f t="array" aca="1" ref="MF21" ca="1">IFERROR(IF(COUNT(IF(('1. Database - raw'!LG$7:LI$494&gt;0)*('1. Database - raw'!$AD$7:$AD$494=$A21)*(INDIRECT($Q21,TRUE)=$O21),'1. Database - raw'!LG$7:LI$494))&gt;0,COUNT(IF(('1. Database - raw'!LG$7:LI$494&gt;0)*('1. Database - raw'!$AD$7:$AD$494=$A21)*(INDIRECT($Q21,TRUE)=$O21),'1. Database - raw'!LG$7:LI$494)),""),"")</f>
        <v/>
      </c>
      <c r="MG21" s="141" t="str">
        <f t="shared" ca="1" si="139"/>
        <v/>
      </c>
      <c r="MH21" s="151" t="str">
        <f t="shared" ca="1" si="140"/>
        <v/>
      </c>
      <c r="MI21" s="151" t="str">
        <f t="shared" ca="1" si="141"/>
        <v/>
      </c>
      <c r="MJ21" s="151" t="str">
        <f t="array" aca="1" ref="MJ21" ca="1">IFERROR(AVERAGE(IF(('1. Database - raw'!LM$7:LO$494&gt;0)*('1. Database - raw'!$AD$7:$AD$494=$A21)*(INDIRECT($Q21,TRUE)=$O21),'1. Database - raw'!LM$7:LO$494)),"")</f>
        <v/>
      </c>
      <c r="MK21" s="280" t="str">
        <f t="array" aca="1" ref="MK21" ca="1">IFERROR(_xlfn.STDEV.S(IF(('1. Database - raw'!LM$7:LO$494&gt;0)*('1. Database - raw'!$AD$7:$AD$494=$A21)*(INDIRECT($Q21,TRUE)=$O21),'1. Database - raw'!LM$7:LO$494)),"")</f>
        <v/>
      </c>
      <c r="ML21" s="65" t="str">
        <f t="array" aca="1" ref="ML21" ca="1">IFERROR(IF(COUNT(IF(('1. Database - raw'!LM$7:LO$494&gt;0)*('1. Database - raw'!$AD$7:$AD$494=$A21)*(INDIRECT($Q21,TRUE)=$O21),'1. Database - raw'!LM$7:LO$494))&gt;0,COUNT(IF(('1. Database - raw'!LM$7:LO$494&gt;0)*('1. Database - raw'!$AD$7:$AD$494=$A21)*(INDIRECT($Q21,TRUE)=$O21),'1. Database - raw'!LM$7:LO$494)),""),"")</f>
        <v/>
      </c>
      <c r="MM21" s="141">
        <f t="shared" ca="1" si="142"/>
        <v>0.20987311241441636</v>
      </c>
      <c r="MN21" s="151">
        <f t="shared" ca="1" si="143"/>
        <v>0.95419743835715087</v>
      </c>
      <c r="MO21" s="151">
        <f t="shared" ca="1" si="144"/>
        <v>0.44750462147991105</v>
      </c>
      <c r="MP21" s="151">
        <f t="array" aca="1" ref="MP21" ca="1">IFERROR(AVERAGE(IF(('1. Database - raw'!LS$7:LU$494&gt;0)*('1. Database - raw'!$AD$7:$AD$494=$A21)*(INDIRECT($Q21,TRUE)=$O21),'1. Database - raw'!LS$7:LU$494)),"")</f>
        <v>0.54</v>
      </c>
      <c r="MQ21" s="280">
        <f t="array" aca="1" ref="MQ21" ca="1">IFERROR(_xlfn.STDEV.S(IF(('1. Database - raw'!LS$7:LU$494&gt;0)*('1. Database - raw'!$AD$7:$AD$494=$A21)*(INDIRECT($Q21,TRUE)=$O21),'1. Database - raw'!LS$7:LU$494)),"")</f>
        <v>0.36469165057620939</v>
      </c>
      <c r="MR21" s="65">
        <f t="array" aca="1" ref="MR21" ca="1">IFERROR(IF(COUNT(IF(('1. Database - raw'!LS$7:LU$494&gt;0)*('1. Database - raw'!$AD$7:$AD$494=$A21)*(INDIRECT($Q21,TRUE)=$O21),'1. Database - raw'!LS$7:LU$494))&gt;0,COUNT(IF(('1. Database - raw'!LS$7:LU$494&gt;0)*('1. Database - raw'!$AD$7:$AD$494=$A21)*(INDIRECT($Q21,TRUE)=$O21),'1. Database - raw'!LS$7:LU$494)),""),"")</f>
        <v>5</v>
      </c>
      <c r="MS21" s="141" t="str">
        <f t="shared" ca="1" si="145"/>
        <v/>
      </c>
      <c r="MT21" s="151" t="str">
        <f t="shared" ca="1" si="146"/>
        <v/>
      </c>
      <c r="MU21" s="151" t="str">
        <f t="shared" ca="1" si="147"/>
        <v/>
      </c>
      <c r="MV21" s="151" t="str">
        <f t="array" aca="1" ref="MV21" ca="1">IFERROR(AVERAGE(IF(('1. Database - raw'!LY$7:MA$494&gt;0)*('1. Database - raw'!$AD$7:$AD$494=$A21)*(INDIRECT($Q21,TRUE)=$O21),'1. Database - raw'!LY$7:MA$494)),"")</f>
        <v/>
      </c>
      <c r="MW21" s="280" t="str">
        <f t="array" aca="1" ref="MW21" ca="1">IFERROR(_xlfn.STDEV.S(IF(('1. Database - raw'!LY$7:MA$494&gt;0)*('1. Database - raw'!$AD$7:$AD$494=$A21)*(INDIRECT($Q21,TRUE)=$O21),'1. Database - raw'!LY$7:MA$494)),"")</f>
        <v/>
      </c>
      <c r="MX21" s="65" t="str">
        <f t="array" aca="1" ref="MX21" ca="1">IFERROR(IF(COUNT(IF(('1. Database - raw'!LY$7:MA$494&gt;0)*('1. Database - raw'!$AD$7:$AD$494=$A21)*(INDIRECT($Q21,TRUE)=$O21),'1. Database - raw'!LY$7:MA$494))&gt;0,COUNT(IF(('1. Database - raw'!LY$7:MA$494&gt;0)*('1. Database - raw'!$AD$7:$AD$494=$A21)*(INDIRECT($Q21,TRUE)=$O21),'1. Database - raw'!LY$7:MA$494)),""),"")</f>
        <v/>
      </c>
      <c r="MY21" s="141" t="str">
        <f t="shared" ca="1" si="148"/>
        <v/>
      </c>
      <c r="MZ21" s="151" t="str">
        <f t="shared" ca="1" si="149"/>
        <v/>
      </c>
      <c r="NA21" s="151" t="str">
        <f t="shared" ca="1" si="150"/>
        <v/>
      </c>
      <c r="NB21" s="151" t="str">
        <f t="array" aca="1" ref="NB21" ca="1">IFERROR(AVERAGE(IF(('1. Database - raw'!ME$7:MG$494&gt;0)*('1. Database - raw'!$AD$7:$AD$494=$A21)*(INDIRECT($Q21,TRUE)=$O21),'1. Database - raw'!ME$7:MG$494)),"")</f>
        <v/>
      </c>
      <c r="NC21" s="280" t="str">
        <f t="array" aca="1" ref="NC21" ca="1">IFERROR(_xlfn.STDEV.S(IF(('1. Database - raw'!ME$7:MG$494&gt;0)*('1. Database - raw'!$AD$7:$AD$494=$A21)*(INDIRECT($Q21,TRUE)=$O21),'1. Database - raw'!ME$7:MG$494)),"")</f>
        <v/>
      </c>
      <c r="ND21" s="65" t="str">
        <f t="array" aca="1" ref="ND21" ca="1">IFERROR(IF(COUNT(IF(('1. Database - raw'!ME$7:MG$494&gt;0)*('1. Database - raw'!$AD$7:$AD$494=$A21)*(INDIRECT($Q21,TRUE)=$O21),'1. Database - raw'!ME$7:MG$494))&gt;0,COUNT(IF(('1. Database - raw'!ME$7:MG$494&gt;0)*('1. Database - raw'!$AD$7:$AD$494=$A21)*(INDIRECT($Q21,TRUE)=$O21),'1. Database - raw'!ME$7:MG$494)),""),"")</f>
        <v/>
      </c>
      <c r="NE21" s="141" t="str">
        <f t="shared" ca="1" si="151"/>
        <v/>
      </c>
      <c r="NF21" s="151" t="str">
        <f t="shared" ca="1" si="152"/>
        <v/>
      </c>
      <c r="NG21" s="151" t="str">
        <f t="shared" ca="1" si="153"/>
        <v/>
      </c>
      <c r="NH21" s="151" t="str">
        <f t="array" aca="1" ref="NH21" ca="1">IFERROR(AVERAGE(IF(('1. Database - raw'!MK$7:MM$494&gt;0)*('1. Database - raw'!$AD$7:$AD$494=$A21)*(INDIRECT($Q21,TRUE)=$O21),'1. Database - raw'!MK$7:MM$494)),"")</f>
        <v/>
      </c>
      <c r="NI21" s="280" t="str">
        <f t="array" aca="1" ref="NI21" ca="1">IFERROR(_xlfn.STDEV.S(IF(('1. Database - raw'!MK$7:MM$494&gt;0)*('1. Database - raw'!$AD$7:$AD$494=$A21)*(INDIRECT($Q21,TRUE)=$O21),'1. Database - raw'!MK$7:MM$494)),"")</f>
        <v/>
      </c>
      <c r="NJ21" s="65" t="str">
        <f t="array" aca="1" ref="NJ21" ca="1">IFERROR(IF(COUNT(IF(('1. Database - raw'!MK$7:MM$494&gt;0)*('1. Database - raw'!$AD$7:$AD$494=$A21)*(INDIRECT($Q21,TRUE)=$O21),'1. Database - raw'!MK$7:MM$494))&gt;0,COUNT(IF(('1. Database - raw'!MK$7:MM$494&gt;0)*('1. Database - raw'!$AD$7:$AD$494=$A21)*(INDIRECT($Q21,TRUE)=$O21),'1. Database - raw'!MK$7:MM$494)),""),"")</f>
        <v/>
      </c>
      <c r="NK21" s="141" t="str">
        <f t="shared" ca="1" si="154"/>
        <v/>
      </c>
      <c r="NL21" s="151" t="str">
        <f t="shared" ca="1" si="155"/>
        <v/>
      </c>
      <c r="NM21" s="151" t="str">
        <f t="shared" ca="1" si="156"/>
        <v/>
      </c>
      <c r="NN21" s="151" t="str">
        <f t="array" aca="1" ref="NN21" ca="1">IFERROR(AVERAGE(IF(('1. Database - raw'!MQ$7:MS$494&gt;0)*('1. Database - raw'!$AD$7:$AD$494=$A21)*(INDIRECT($Q21,TRUE)=$O21),'1. Database - raw'!MQ$7:MS$494)),"")</f>
        <v/>
      </c>
      <c r="NO21" s="280" t="str">
        <f t="array" aca="1" ref="NO21" ca="1">IFERROR(_xlfn.STDEV.S(IF(('1. Database - raw'!MQ$7:MS$494&gt;0)*('1. Database - raw'!$AD$7:$AD$494=$A21)*(INDIRECT($Q21,TRUE)=$O21),'1. Database - raw'!MQ$7:MS$494)),"")</f>
        <v/>
      </c>
      <c r="NP21" s="65" t="str">
        <f t="array" aca="1" ref="NP21" ca="1">IFERROR(IF(COUNT(IF(('1. Database - raw'!MQ$7:MS$494&gt;0)*('1. Database - raw'!$AD$7:$AD$494=$A21)*(INDIRECT($Q21,TRUE)=$O21),'1. Database - raw'!MQ$7:MS$494))&gt;0,COUNT(IF(('1. Database - raw'!MQ$7:MS$494&gt;0)*('1. Database - raw'!$AD$7:$AD$494=$A21)*(INDIRECT($Q21,TRUE)=$O21),'1. Database - raw'!MQ$7:MS$494)),""),"")</f>
        <v/>
      </c>
      <c r="NQ21" s="141" t="str">
        <f t="shared" ca="1" si="157"/>
        <v/>
      </c>
      <c r="NR21" s="151" t="str">
        <f t="shared" ca="1" si="158"/>
        <v/>
      </c>
      <c r="NS21" s="151" t="str">
        <f t="shared" ca="1" si="159"/>
        <v/>
      </c>
      <c r="NT21" s="151" t="str">
        <f t="array" aca="1" ref="NT21" ca="1">IFERROR(AVERAGE(IF(('1. Database - raw'!MW$7:MY$494&gt;0)*('1. Database - raw'!$AD$7:$AD$494=$A21)*(INDIRECT($Q21,TRUE)=$O21),'1. Database - raw'!MW$7:MY$494)),"")</f>
        <v/>
      </c>
      <c r="NU21" s="280" t="str">
        <f t="array" aca="1" ref="NU21" ca="1">IFERROR(_xlfn.STDEV.S(IF(('1. Database - raw'!MW$7:MY$494&gt;0)*('1. Database - raw'!$AD$7:$AD$494=$A21)*(INDIRECT($Q21,TRUE)=$O21),'1. Database - raw'!MW$7:MY$494)),"")</f>
        <v/>
      </c>
      <c r="NV21" s="65" t="str">
        <f t="array" aca="1" ref="NV21" ca="1">IFERROR(IF(COUNT(IF(('1. Database - raw'!MW$7:MY$494&gt;0)*('1. Database - raw'!$AD$7:$AD$494=$A21)*(INDIRECT($Q21,TRUE)=$O21),'1. Database - raw'!MW$7:MY$494))&gt;0,COUNT(IF(('1. Database - raw'!MW$7:MY$494&gt;0)*('1. Database - raw'!$AD$7:$AD$494=$A21)*(INDIRECT($Q21,TRUE)=$O21),'1. Database - raw'!MW$7:MY$494)),""),"")</f>
        <v/>
      </c>
      <c r="NW21" s="141" t="str">
        <f t="shared" ca="1" si="160"/>
        <v/>
      </c>
      <c r="NX21" s="151" t="str">
        <f t="shared" ca="1" si="161"/>
        <v/>
      </c>
      <c r="NY21" s="151" t="str">
        <f t="shared" ca="1" si="162"/>
        <v/>
      </c>
      <c r="NZ21" s="151" t="str">
        <f t="array" aca="1" ref="NZ21" ca="1">IFERROR(AVERAGE(IF(('1. Database - raw'!NC$7:NE$494&gt;0)*('1. Database - raw'!$AD$7:$AD$494=$A21)*(INDIRECT($Q21,TRUE)=$O21),'1. Database - raw'!NC$7:NE$494)),"")</f>
        <v/>
      </c>
      <c r="OA21" s="280" t="str">
        <f t="array" aca="1" ref="OA21" ca="1">IFERROR(_xlfn.STDEV.S(IF(('1. Database - raw'!NC$7:NE$494&gt;0)*('1. Database - raw'!$AD$7:$AD$494=$A21)*(INDIRECT($Q21,TRUE)=$O21),'1. Database - raw'!NC$7:NE$494)),"")</f>
        <v/>
      </c>
      <c r="OB21" s="65" t="str">
        <f t="array" aca="1" ref="OB21" ca="1">IFERROR(IF(COUNT(IF(('1. Database - raw'!NC$7:NE$494&gt;0)*('1. Database - raw'!$AD$7:$AD$494=$A21)*(INDIRECT($Q21,TRUE)=$O21),'1. Database - raw'!NC$7:NE$494))&gt;0,COUNT(IF(('1. Database - raw'!NC$7:NE$494&gt;0)*('1. Database - raw'!$AD$7:$AD$494=$A21)*(INDIRECT($Q21,TRUE)=$O21),'1. Database - raw'!NC$7:NE$494)),""),"")</f>
        <v/>
      </c>
      <c r="OC21" s="141" t="str">
        <f t="shared" ca="1" si="163"/>
        <v/>
      </c>
      <c r="OD21" s="151" t="str">
        <f t="shared" ca="1" si="164"/>
        <v/>
      </c>
      <c r="OE21" s="151" t="str">
        <f t="shared" ca="1" si="165"/>
        <v/>
      </c>
      <c r="OF21" s="151" t="str">
        <f t="array" aca="1" ref="OF21" ca="1">IFERROR(AVERAGE(IF(('1. Database - raw'!NI$7:NK$494&gt;0)*('1. Database - raw'!$AD$7:$AD$494=$A21)*(INDIRECT($Q21,TRUE)=$O21),'1. Database - raw'!NI$7:NK$494)),"")</f>
        <v/>
      </c>
      <c r="OG21" s="280" t="str">
        <f t="array" aca="1" ref="OG21" ca="1">IFERROR(_xlfn.STDEV.S(IF(('1. Database - raw'!NI$7:NK$494&gt;0)*('1. Database - raw'!$AD$7:$AD$494=$A21)*(INDIRECT($Q21,TRUE)=$O21),'1. Database - raw'!NI$7:NK$494)),"")</f>
        <v/>
      </c>
      <c r="OH21" s="65" t="str">
        <f t="array" aca="1" ref="OH21" ca="1">IFERROR(IF(COUNT(IF(('1. Database - raw'!NI$7:NK$494&gt;0)*('1. Database - raw'!$AD$7:$AD$494=$A21)*(INDIRECT($Q21,TRUE)=$O21),'1. Database - raw'!NI$7:NK$494))&gt;0,COUNT(IF(('1. Database - raw'!NI$7:NK$494&gt;0)*('1. Database - raw'!$AD$7:$AD$494=$A21)*(INDIRECT($Q21,TRUE)=$O21),'1. Database - raw'!NI$7:NK$494)),""),"")</f>
        <v/>
      </c>
    </row>
    <row r="22" spans="1:398" x14ac:dyDescent="0.25">
      <c r="A22" s="88" t="s">
        <v>553</v>
      </c>
      <c r="B22" s="1328" t="s">
        <v>766</v>
      </c>
      <c r="C22" s="52"/>
      <c r="D22" s="53" t="s">
        <v>51</v>
      </c>
      <c r="E22" s="53"/>
      <c r="F22" s="54" t="s">
        <v>30</v>
      </c>
      <c r="G22" s="54" t="s">
        <v>619</v>
      </c>
      <c r="H22" s="54"/>
      <c r="I22" s="54"/>
      <c r="J22" s="54"/>
      <c r="K22" s="54"/>
      <c r="L22" s="54"/>
      <c r="M22" s="54"/>
      <c r="N22" s="55"/>
      <c r="O22" s="172" t="str">
        <f t="array" ref="O22">INDEX(A22:N22,IF(MIN(IF(C22:N22&lt;&gt;"",COLUMN(C22:N22)))&gt;0,MIN(IF(C22:N22&lt;&gt;"",COLUMN(C22:N22))),""))</f>
        <v>ECA</v>
      </c>
      <c r="P22" s="166">
        <f t="shared" si="180"/>
        <v>2</v>
      </c>
      <c r="Q22" s="57" t="str">
        <f ca="1">"'" &amp; $S$4 &amp; "'!" &amp; ADDRESS(ROW('1. Database - raw'!$A$7),MATCH($C$2,'1. Database - raw'!$6:$6,0)+MATCH(O22,$C22:$N22,0)-1,1) &amp; ":" &amp; ADDRESS(LOOKUP(2,1/('1. Database - raw'!A:A&lt;&gt;""),ROW('1. Database - raw'!A:A)),MATCH($C$2,'1. Database - raw'!$6:$6,0)+MATCH(O22,$C22:$N22,0)-1,1)</f>
        <v>'1. Database - raw'!$AF$7:$AF$494</v>
      </c>
      <c r="R22" s="52"/>
      <c r="S22" s="180"/>
      <c r="T22" s="123" t="str">
        <f t="shared" ca="1" si="178"/>
        <v/>
      </c>
      <c r="U22" s="124" t="str">
        <f t="shared" ca="1" si="178"/>
        <v/>
      </c>
      <c r="V22" s="124" t="str">
        <f t="shared" ca="1" si="178"/>
        <v/>
      </c>
      <c r="W22" s="124" t="str">
        <f t="shared" ca="1" si="178"/>
        <v/>
      </c>
      <c r="X22" s="124" t="str">
        <f t="shared" ca="1" si="178"/>
        <v/>
      </c>
      <c r="Y22" s="124" t="str">
        <f t="shared" ca="1" si="178"/>
        <v/>
      </c>
      <c r="Z22" s="124" t="str">
        <f t="shared" ca="1" si="178"/>
        <v/>
      </c>
      <c r="AA22" s="124" t="str">
        <f t="shared" ca="1" si="178"/>
        <v/>
      </c>
      <c r="AB22" s="124" t="str">
        <f t="shared" ca="1" si="178"/>
        <v/>
      </c>
      <c r="AC22" s="124" t="str">
        <f t="shared" ca="1" si="178"/>
        <v/>
      </c>
      <c r="AD22" s="124" t="str">
        <f t="shared" ca="1" si="179"/>
        <v/>
      </c>
      <c r="AE22" s="124" t="str">
        <f t="shared" ca="1" si="179"/>
        <v/>
      </c>
      <c r="AF22" s="124" t="str">
        <f t="shared" ca="1" si="179"/>
        <v/>
      </c>
      <c r="AG22" s="124" t="str">
        <f t="shared" ca="1" si="179"/>
        <v/>
      </c>
      <c r="AH22" s="124" t="str">
        <f t="shared" ca="1" si="179"/>
        <v/>
      </c>
      <c r="AI22" s="124" t="str">
        <f t="shared" ca="1" si="179"/>
        <v/>
      </c>
      <c r="AJ22" s="124" t="str">
        <f t="shared" ca="1" si="179"/>
        <v/>
      </c>
      <c r="AK22" s="124" t="str">
        <f t="shared" ca="1" si="179"/>
        <v/>
      </c>
      <c r="AL22" s="124" t="str">
        <f t="shared" ca="1" si="179"/>
        <v/>
      </c>
      <c r="AM22" s="125" t="str">
        <f t="shared" ca="1" si="179"/>
        <v/>
      </c>
      <c r="AN22" s="188"/>
      <c r="AO22" s="188"/>
      <c r="AP22" s="188"/>
      <c r="AQ22" s="188"/>
      <c r="AR22" s="188"/>
      <c r="AS22" s="188"/>
      <c r="AT22" s="188"/>
      <c r="AU22" s="188"/>
      <c r="AV22" s="188"/>
      <c r="AW22" s="188"/>
      <c r="AX22" s="188"/>
      <c r="AY22" s="188"/>
      <c r="AZ22" s="188"/>
      <c r="BA22" s="188"/>
      <c r="BB22" s="188"/>
      <c r="BC22" s="188"/>
      <c r="BD22" s="235">
        <f t="shared" ca="1" si="177"/>
        <v>1.1485287660846963</v>
      </c>
      <c r="BE22" s="235">
        <f t="shared" ca="1" si="181"/>
        <v>102.37042696759863</v>
      </c>
      <c r="BF22" s="235" t="str">
        <f t="shared" ca="1" si="175"/>
        <v/>
      </c>
      <c r="BG22" s="246" t="str">
        <f t="shared" ca="1" si="176"/>
        <v/>
      </c>
      <c r="BH22" s="292"/>
      <c r="BI22" s="574" t="str">
        <f t="shared" ca="1" si="166"/>
        <v/>
      </c>
      <c r="BJ22" s="556" t="str">
        <f t="shared" ca="1" si="2"/>
        <v/>
      </c>
      <c r="BK22" s="556" t="str">
        <f t="shared" ca="1" si="3"/>
        <v/>
      </c>
      <c r="BL22" s="556" t="str">
        <f t="shared" ca="1" si="167"/>
        <v/>
      </c>
      <c r="BM22" s="556" t="str">
        <f t="shared" ca="1" si="4"/>
        <v/>
      </c>
      <c r="BN22" s="556" t="str">
        <f t="shared" ca="1" si="5"/>
        <v/>
      </c>
      <c r="BO22" s="252"/>
      <c r="BP22" s="172" t="str">
        <f t="shared" si="6"/>
        <v>ECA</v>
      </c>
      <c r="BQ22" s="95" t="str">
        <f t="shared" ca="1" si="172"/>
        <v/>
      </c>
      <c r="BR22" s="58" t="str">
        <f t="shared" ca="1" si="173"/>
        <v/>
      </c>
      <c r="BS22" s="58" t="str">
        <f t="shared" ca="1" si="174"/>
        <v/>
      </c>
      <c r="BT22" s="58" t="str">
        <f t="array" aca="1" ref="BT22" ca="1">IFERROR(AVERAGE(IF(('1. Database - raw'!AW$7:AY$494&gt;0)*('1. Database - raw'!$AD$7:$AD$494=$A22)*('1. Database - raw'!$AP$7:$AP$494&lt;&gt;Dropdown!$AM$11)*(INDIRECT($Q22,TRUE)=$O22),'1. Database - raw'!AW$7:AY$494)),"")</f>
        <v/>
      </c>
      <c r="BU22" s="96" t="str">
        <f t="array" aca="1" ref="BU22" ca="1">IFERROR(_xlfn.STDEV.S(IF(('1. Database - raw'!AW$7:AY$494&gt;0)*('1. Database - raw'!$AD$7:$AD$494=$A22)*('1. Database - raw'!$AP$7:$AP$494&lt;&gt;Dropdown!$AM$11)*(INDIRECT($Q22,TRUE)=$O22),'1. Database - raw'!AW$7:AY$494)),"")</f>
        <v/>
      </c>
      <c r="BV22" s="59" t="str">
        <f t="array" aca="1" ref="BV22" ca="1">IFERROR(IF(COUNT(IF(('1. Database - raw'!AW$7:AY$494&gt;0)*('1. Database - raw'!$AD$7:$AD$494=$A22)*('1. Database - raw'!$AP$7:$AP$494&lt;&gt;Dropdown!$AM$11)*(INDIRECT($Q22,TRUE)=$O22),'1. Database - raw'!AW$7:AY$494))&gt;0,COUNT(IF(('1. Database - raw'!AW$7:AY$494&gt;0)*('1. Database - raw'!$AD$7:$AD$494=$A22)*('1. Database - raw'!$AP$7:$AP$494&lt;&gt;Dropdown!$AM$11)*(INDIRECT($Q22,TRUE)=$O22),'1. Database - raw'!AW$7:AY$494)),""),"")</f>
        <v/>
      </c>
      <c r="BW22" s="95" t="str">
        <f t="shared" ca="1" si="7"/>
        <v/>
      </c>
      <c r="BX22" s="58" t="str">
        <f t="shared" ca="1" si="8"/>
        <v/>
      </c>
      <c r="BY22" s="58" t="str">
        <f t="shared" ca="1" si="9"/>
        <v/>
      </c>
      <c r="BZ22" s="58" t="str">
        <f t="array" aca="1" ref="BZ22" ca="1">IFERROR(AVERAGE(IF(('1. Database - raw'!BC$7:BE$494&gt;0)*('1. Database - raw'!$AD$7:$AD$494=$A22)*('1. Database - raw'!$AP$7:$AP$494&lt;&gt;Dropdown!$AM$11)*(INDIRECT($Q22,TRUE)=$O22),'1. Database - raw'!BC$7:BE$494)),"")</f>
        <v/>
      </c>
      <c r="CA22" s="96" t="str">
        <f t="array" aca="1" ref="CA22" ca="1">IFERROR(_xlfn.STDEV.S(IF(('1. Database - raw'!BC$7:BE$494&gt;0)*('1. Database - raw'!$AD$7:$AD$494=$A22)*('1. Database - raw'!$AP$7:$AP$494&lt;&gt;Dropdown!$AM$11)*(INDIRECT($Q22,TRUE)=$O22),'1. Database - raw'!BC$7:BE$494)),"")</f>
        <v/>
      </c>
      <c r="CB22" s="59" t="str">
        <f t="array" aca="1" ref="CB22" ca="1">IFERROR(IF(COUNT(IF(('1. Database - raw'!BC$7:BE$494&gt;0)*('1. Database - raw'!$AD$7:$AD$494=$A22)*('1. Database - raw'!$AP$7:$AP$494&lt;&gt;Dropdown!$AM$11)*(INDIRECT($Q22,TRUE)=$O22),'1. Database - raw'!BC$7:BE$494))&gt;0,COUNT(IF(('1. Database - raw'!BC$7:BE$494&gt;0)*('1. Database - raw'!$AD$7:$AD$494=$A22)*('1. Database - raw'!$AP$7:$AP$494&lt;&gt;Dropdown!$AM$11)*(INDIRECT($Q22,TRUE)=$O22),'1. Database - raw'!BC$7:BE$494)),""),"")</f>
        <v/>
      </c>
      <c r="CC22" s="109" t="str">
        <f t="shared" ca="1" si="10"/>
        <v/>
      </c>
      <c r="CD22" s="106" t="str">
        <f t="shared" ca="1" si="11"/>
        <v/>
      </c>
      <c r="CE22" s="106" t="str">
        <f t="shared" ca="1" si="12"/>
        <v/>
      </c>
      <c r="CF22" s="106" t="str">
        <f t="array" aca="1" ref="CF22" ca="1">IFERROR(AVERAGE(IF(('1. Database - raw'!BI$7:BK$494&gt;0)*('1. Database - raw'!$AD$7:$AD$494=$A22)*('1. Database - raw'!$AP$7:$AP$494&lt;&gt;Dropdown!$AM$11)*(INDIRECT($Q22,TRUE)=$O22),'1. Database - raw'!BI$7:BK$494)),"")</f>
        <v/>
      </c>
      <c r="CG22" s="271" t="str">
        <f t="array" aca="1" ref="CG22" ca="1">IFERROR(_xlfn.STDEV.S(IF(('1. Database - raw'!BI$7:BK$494&gt;0)*('1. Database - raw'!$AD$7:$AD$494=$A22)*('1. Database - raw'!$AP$7:$AP$494&lt;&gt;Dropdown!$AM$11)*(INDIRECT($Q22,TRUE)=$O22),'1. Database - raw'!BI$7:BK$494)),"")</f>
        <v/>
      </c>
      <c r="CH22" s="59" t="str">
        <f t="array" aca="1" ref="CH22" ca="1">IFERROR(IF(COUNT(IF(('1. Database - raw'!BI$7:BK$494&gt;0)*('1. Database - raw'!$AD$7:$AD$494=$A22)*('1. Database - raw'!$AP$7:$AP$494&lt;&gt;Dropdown!$AM$11)*(INDIRECT($Q22,TRUE)=$O22),'1. Database - raw'!BI$7:BK$494))&gt;0,COUNT(IF(('1. Database - raw'!BI$7:BK$494&gt;0)*('1. Database - raw'!$AD$7:$AD$494=$A22)*('1. Database - raw'!$AP$7:$AP$494&lt;&gt;Dropdown!$AM$11)*(INDIRECT($Q22,TRUE)=$O22),'1. Database - raw'!BI$7:BK$494)),""),"")</f>
        <v/>
      </c>
      <c r="CI22" s="95" t="str">
        <f t="shared" ca="1" si="13"/>
        <v/>
      </c>
      <c r="CJ22" s="58" t="str">
        <f t="shared" ca="1" si="14"/>
        <v/>
      </c>
      <c r="CK22" s="58" t="str">
        <f t="shared" ca="1" si="15"/>
        <v/>
      </c>
      <c r="CL22" s="58" t="str">
        <f t="array" aca="1" ref="CL22" ca="1">IFERROR(AVERAGE(IF(('1. Database - raw'!BO$7:BQ$494&gt;0)*('1. Database - raw'!$AD$7:$AD$494=$A22)*(INDIRECT($Q22,TRUE)=$O22),'1. Database - raw'!BO$7:BQ$494)),"")</f>
        <v/>
      </c>
      <c r="CM22" s="96" t="str">
        <f t="array" aca="1" ref="CM22" ca="1">IFERROR(_xlfn.STDEV.S(IF(('1. Database - raw'!BO$7:BQ$494&gt;0)*('1. Database - raw'!$AD$7:$AD$494=$A22)*(INDIRECT($Q22,TRUE)=$O22),'1. Database - raw'!BO$7:BQ$494)),"")</f>
        <v/>
      </c>
      <c r="CN22" s="59" t="str">
        <f t="array" aca="1" ref="CN22" ca="1">IFERROR(IF(COUNT(IF(('1. Database - raw'!BO$7:BQ$494&gt;0)*('1. Database - raw'!$AD$7:$AD$494=$A22)*(INDIRECT($Q22,TRUE)=$O22),'1. Database - raw'!BO$7:BQ$494))&gt;0,COUNT(IF(('1. Database - raw'!BO$7:BQ$494&gt;0)*('1. Database - raw'!$AD$7:$AD$494=$A22)*(INDIRECT($Q22,TRUE)=$O22),'1. Database - raw'!BO$7:BQ$494)),""),"")</f>
        <v/>
      </c>
      <c r="CO22" s="95" t="str">
        <f t="shared" ca="1" si="16"/>
        <v/>
      </c>
      <c r="CP22" s="58" t="str">
        <f t="shared" ca="1" si="17"/>
        <v/>
      </c>
      <c r="CQ22" s="58" t="str">
        <f t="shared" ca="1" si="18"/>
        <v/>
      </c>
      <c r="CR22" s="58" t="str">
        <f t="array" aca="1" ref="CR22" ca="1">IFERROR(AVERAGE(IF(('1. Database - raw'!BU$7:BW$494&gt;0)*('1. Database - raw'!$AD$7:$AD$494=$A22)*(INDIRECT($Q22,TRUE)=$O22),'1. Database - raw'!BU$7:BW$494)),"")</f>
        <v/>
      </c>
      <c r="CS22" s="96" t="str">
        <f t="array" aca="1" ref="CS22" ca="1">IFERROR(_xlfn.STDEV.S(IF(('1. Database - raw'!BU$7:BW$494&gt;0)*('1. Database - raw'!$AD$7:$AD$494=$A22)*(INDIRECT($Q22,TRUE)=$O22),'1. Database - raw'!BU$7:BW$494)),"")</f>
        <v/>
      </c>
      <c r="CT22" s="59" t="str">
        <f t="array" aca="1" ref="CT22" ca="1">IFERROR(IF(COUNT(IF(('1. Database - raw'!BU$7:BW$494&gt;0)*('1. Database - raw'!$AD$7:$AD$494=$A22)*(INDIRECT($Q22,TRUE)=$O22),'1. Database - raw'!BU$7:BW$494))&gt;0,COUNT(IF(('1. Database - raw'!BU$7:BW$494&gt;0)*('1. Database - raw'!$AD$7:$AD$494=$A22)*(INDIRECT($Q22,TRUE)=$O22),'1. Database - raw'!BU$7:BW$494)),""),"")</f>
        <v/>
      </c>
      <c r="CU22" s="95" t="str">
        <f t="shared" ca="1" si="19"/>
        <v/>
      </c>
      <c r="CV22" s="58" t="str">
        <f t="shared" ca="1" si="20"/>
        <v/>
      </c>
      <c r="CW22" s="58" t="str">
        <f t="shared" ca="1" si="21"/>
        <v/>
      </c>
      <c r="CX22" s="58" t="str">
        <f t="array" aca="1" ref="CX22" ca="1">IFERROR(AVERAGE(IF(('1. Database - raw'!CA$7:CC$494&gt;0)*('1. Database - raw'!$AD$7:$AD$494=$A22)*(INDIRECT($Q22,TRUE)=$O22),'1. Database - raw'!CA$7:CC$494)),"")</f>
        <v/>
      </c>
      <c r="CY22" s="96" t="str">
        <f t="array" aca="1" ref="CY22" ca="1">IFERROR(_xlfn.STDEV.S(IF(('1. Database - raw'!CA$7:CC$494&gt;0)*('1. Database - raw'!$AD$7:$AD$494=$A22)*(INDIRECT($Q22,TRUE)=$O22),'1. Database - raw'!CA$7:CC$494)),"")</f>
        <v/>
      </c>
      <c r="CZ22" s="59" t="str">
        <f t="array" aca="1" ref="CZ22" ca="1">IFERROR(IF(COUNT(IF(('1. Database - raw'!CA$7:CC$494&gt;0)*('1. Database - raw'!$AD$7:$AD$494=$A22)*(INDIRECT($Q22,TRUE)=$O22),'1. Database - raw'!CA$7:CC$494))&gt;0,COUNT(IF(('1. Database - raw'!CA$7:CC$494&gt;0)*('1. Database - raw'!$AD$7:$AD$494=$A22)*(INDIRECT($Q22,TRUE)=$O22),'1. Database - raw'!CA$7:CC$494)),""),"")</f>
        <v/>
      </c>
      <c r="DA22" s="95" t="str">
        <f t="shared" ca="1" si="22"/>
        <v/>
      </c>
      <c r="DB22" s="58" t="str">
        <f t="shared" ca="1" si="23"/>
        <v/>
      </c>
      <c r="DC22" s="58" t="str">
        <f t="shared" ca="1" si="24"/>
        <v/>
      </c>
      <c r="DD22" s="58" t="str">
        <f t="array" aca="1" ref="DD22" ca="1">IFERROR(AVERAGE(IF(('1. Database - raw'!CG$7:CI$494&gt;0)*('1. Database - raw'!$AD$7:$AD$494=$A22)*(INDIRECT($Q22,TRUE)=$O22),'1. Database - raw'!CG$7:CI$494)),"")</f>
        <v/>
      </c>
      <c r="DE22" s="96" t="str">
        <f t="array" aca="1" ref="DE22" ca="1">IFERROR(_xlfn.STDEV.S(IF(('1. Database - raw'!CG$7:CI$494&gt;0)*('1. Database - raw'!$AD$7:$AD$494=$A22)*(INDIRECT($Q22,TRUE)=$O22),'1. Database - raw'!CG$7:CI$494)),"")</f>
        <v/>
      </c>
      <c r="DF22" s="59" t="str">
        <f t="array" aca="1" ref="DF22" ca="1">IFERROR(IF(COUNT(IF(('1. Database - raw'!CG$7:CI$494&gt;0)*('1. Database - raw'!$AD$7:$AD$494=$A22)*(INDIRECT($Q22,TRUE)=$O22),'1. Database - raw'!CG$7:CI$494))&gt;0,COUNT(IF(('1. Database - raw'!CG$7:CI$494&gt;0)*('1. Database - raw'!$AD$7:$AD$494=$A22)*(INDIRECT($Q22,TRUE)=$O22),'1. Database - raw'!CG$7:CI$494)),""),"")</f>
        <v/>
      </c>
      <c r="DG22" s="95" t="str">
        <f t="shared" ca="1" si="25"/>
        <v/>
      </c>
      <c r="DH22" s="58" t="str">
        <f t="shared" ca="1" si="26"/>
        <v/>
      </c>
      <c r="DI22" s="58" t="str">
        <f t="shared" ca="1" si="27"/>
        <v/>
      </c>
      <c r="DJ22" s="58" t="str">
        <f t="array" aca="1" ref="DJ22" ca="1">IFERROR(AVERAGE(IF(('1. Database - raw'!CM$7:CO$494&gt;0)*('1. Database - raw'!$AD$7:$AD$494=$A22)*(INDIRECT($Q22,TRUE)=$O22),'1. Database - raw'!CM$7:CO$494)),"")</f>
        <v/>
      </c>
      <c r="DK22" s="96" t="str">
        <f t="array" aca="1" ref="DK22" ca="1">IFERROR(_xlfn.STDEV.S(IF(('1. Database - raw'!CM$7:CO$494&gt;0)*('1. Database - raw'!$AD$7:$AD$494=$A22)*(INDIRECT($Q22,TRUE)=$O22),'1. Database - raw'!CM$7:CO$494)),"")</f>
        <v/>
      </c>
      <c r="DL22" s="59" t="str">
        <f t="array" aca="1" ref="DL22" ca="1">IFERROR(IF(COUNT(IF(('1. Database - raw'!CM$7:CO$494&gt;0)*('1. Database - raw'!$AD$7:$AD$494=$A22)*(INDIRECT($Q22,TRUE)=$O22),'1. Database - raw'!CM$7:CO$494))&gt;0,COUNT(IF(('1. Database - raw'!CM$7:CO$494&gt;0)*('1. Database - raw'!$AD$7:$AD$494=$A22)*(INDIRECT($Q22,TRUE)=$O22),'1. Database - raw'!CM$7:CO$494)),""),"")</f>
        <v/>
      </c>
      <c r="DM22" s="95" t="str">
        <f t="shared" ca="1" si="28"/>
        <v/>
      </c>
      <c r="DN22" s="58" t="str">
        <f t="shared" ca="1" si="29"/>
        <v/>
      </c>
      <c r="DO22" s="58" t="str">
        <f t="shared" ca="1" si="30"/>
        <v/>
      </c>
      <c r="DP22" s="58" t="str">
        <f t="array" aca="1" ref="DP22" ca="1">IFERROR(AVERAGE(IF(('1. Database - raw'!CS$7:CU$494&gt;0)*('1. Database - raw'!$AD$7:$AD$494=$A22)*(INDIRECT($Q22,TRUE)=$O22),'1. Database - raw'!CS$7:CU$494)),"")</f>
        <v/>
      </c>
      <c r="DQ22" s="96" t="str">
        <f t="array" aca="1" ref="DQ22" ca="1">IFERROR(_xlfn.STDEV.S(IF(('1. Database - raw'!CS$7:CU$494&gt;0)*('1. Database - raw'!$AD$7:$AD$494=$A22)*(INDIRECT($Q22,TRUE)=$O22),'1. Database - raw'!CS$7:CU$494)),"")</f>
        <v/>
      </c>
      <c r="DR22" s="59" t="str">
        <f t="array" aca="1" ref="DR22" ca="1">IFERROR(IF(COUNT(IF(('1. Database - raw'!CS$7:CU$494&gt;0)*('1. Database - raw'!$AD$7:$AD$494=$A22)*(INDIRECT($Q22,TRUE)=$O22),'1. Database - raw'!CS$7:CU$494))&gt;0,COUNT(IF(('1. Database - raw'!CS$7:CU$494&gt;0)*('1. Database - raw'!$AD$7:$AD$494=$A22)*(INDIRECT($Q22,TRUE)=$O22),'1. Database - raw'!CS$7:CU$494)),""),"")</f>
        <v/>
      </c>
      <c r="DS22" s="95" t="str">
        <f t="shared" ca="1" si="31"/>
        <v/>
      </c>
      <c r="DT22" s="58" t="str">
        <f t="shared" ca="1" si="32"/>
        <v/>
      </c>
      <c r="DU22" s="58" t="str">
        <f t="shared" ca="1" si="33"/>
        <v/>
      </c>
      <c r="DV22" s="58" t="str">
        <f t="array" aca="1" ref="DV22" ca="1">IFERROR(AVERAGE(IF(('1. Database - raw'!CY$7:DA$494&gt;0)*('1. Database - raw'!$AD$7:$AD$494=$A22)*(INDIRECT($Q22,TRUE)=$O22),'1. Database - raw'!CY$7:DA$494)),"")</f>
        <v/>
      </c>
      <c r="DW22" s="96" t="str">
        <f t="array" aca="1" ref="DW22" ca="1">IFERROR(_xlfn.STDEV.S(IF(('1. Database - raw'!CY$7:DA$494&gt;0)*('1. Database - raw'!$AD$7:$AD$494=$A22)*(INDIRECT($Q22,TRUE)=$O22),'1. Database - raw'!CY$7:DA$494)),"")</f>
        <v/>
      </c>
      <c r="DX22" s="59" t="str">
        <f t="array" aca="1" ref="DX22" ca="1">IFERROR(IF(COUNT(IF(('1. Database - raw'!CY$7:DA$494&gt;0)*('1. Database - raw'!$AD$7:$AD$494=$A22)*(INDIRECT($Q22,TRUE)=$O22),'1. Database - raw'!CY$7:DA$494))&gt;0,COUNT(IF(('1. Database - raw'!CY$7:DA$494&gt;0)*('1. Database - raw'!$AD$7:$AD$494=$A22)*(INDIRECT($Q22,TRUE)=$O22),'1. Database - raw'!CY$7:DA$494)),""),"")</f>
        <v/>
      </c>
      <c r="DY22" s="95" t="str">
        <f t="shared" ca="1" si="34"/>
        <v/>
      </c>
      <c r="DZ22" s="58" t="str">
        <f t="shared" ca="1" si="35"/>
        <v/>
      </c>
      <c r="EA22" s="58" t="str">
        <f t="shared" ca="1" si="36"/>
        <v/>
      </c>
      <c r="EB22" s="58" t="str">
        <f t="array" aca="1" ref="EB22" ca="1">IFERROR(AVERAGE(IF(('1. Database - raw'!DE$7:DG$494&gt;0)*('1. Database - raw'!$AD$7:$AD$494=$A22)*(INDIRECT($Q22,TRUE)=$O22),'1. Database - raw'!DE$7:DG$494)),"")</f>
        <v/>
      </c>
      <c r="EC22" s="96" t="str">
        <f t="array" aca="1" ref="EC22" ca="1">IFERROR(_xlfn.STDEV.S(IF(('1. Database - raw'!DE$7:DG$494&gt;0)*('1. Database - raw'!$AD$7:$AD$494=$A22)*(INDIRECT($Q22,TRUE)=$O22),'1. Database - raw'!DE$7:DG$494)),"")</f>
        <v/>
      </c>
      <c r="ED22" s="59" t="str">
        <f t="array" aca="1" ref="ED22" ca="1">IFERROR(IF(COUNT(IF(('1. Database - raw'!DE$7:DG$494&gt;0)*('1. Database - raw'!$AD$7:$AD$494=$A22)*(INDIRECT($Q22,TRUE)=$O22),'1. Database - raw'!DE$7:DG$494))&gt;0,COUNT(IF(('1. Database - raw'!DE$7:DG$494&gt;0)*('1. Database - raw'!$AD$7:$AD$494=$A22)*(INDIRECT($Q22,TRUE)=$O22),'1. Database - raw'!DE$7:DG$494)),""),"")</f>
        <v/>
      </c>
      <c r="EE22" s="109" t="str">
        <f t="shared" ca="1" si="37"/>
        <v/>
      </c>
      <c r="EF22" s="106" t="str">
        <f t="shared" ca="1" si="38"/>
        <v/>
      </c>
      <c r="EG22" s="106" t="str">
        <f t="shared" ca="1" si="39"/>
        <v/>
      </c>
      <c r="EH22" s="106" t="str">
        <f t="array" aca="1" ref="EH22" ca="1">IFERROR(AVERAGE(IF(('1. Database - raw'!DK$7:DM$494&gt;0)*('1. Database - raw'!$AD$7:$AD$494=$A22)*(INDIRECT($Q22,TRUE)=$O22),'1. Database - raw'!DK$7:DM$494)),"")</f>
        <v/>
      </c>
      <c r="EI22" s="271" t="str">
        <f t="array" aca="1" ref="EI22" ca="1">IFERROR(_xlfn.STDEV.S(IF(('1. Database - raw'!DK$7:DM$494&gt;0)*('1. Database - raw'!$AD$7:$AD$494=$A22)*(INDIRECT($Q22,TRUE)=$O22),'1. Database - raw'!DK$7:DM$494)),"")</f>
        <v/>
      </c>
      <c r="EJ22" s="59" t="str">
        <f t="array" aca="1" ref="EJ22" ca="1">IFERROR(IF(COUNT(IF(('1. Database - raw'!DK$7:DM$494&gt;0)*('1. Database - raw'!$AD$7:$AD$494=$A22)*(INDIRECT($Q22,TRUE)=$O22),'1. Database - raw'!DK$7:DM$494))&gt;0,COUNT(IF(('1. Database - raw'!DK$7:DM$494&gt;0)*('1. Database - raw'!$AD$7:$AD$494=$A22)*(INDIRECT($Q22,TRUE)=$O22),'1. Database - raw'!DK$7:DM$494)),""),"")</f>
        <v/>
      </c>
      <c r="EK22" s="95">
        <f t="shared" ca="1" si="40"/>
        <v>31.44964756927299</v>
      </c>
      <c r="EL22" s="58">
        <f t="shared" ca="1" si="41"/>
        <v>56.098394170934796</v>
      </c>
      <c r="EM22" s="58">
        <f t="shared" ca="1" si="42"/>
        <v>42.003270418838312</v>
      </c>
      <c r="EN22" s="58">
        <f t="array" aca="1" ref="EN22" ca="1">IFERROR(AVERAGE(IF(('1. Database - raw'!DQ$7:DS$494&gt;0)*('1. Database - raw'!$AD$7:$AD$494=$A22)*(INDIRECT($Q22,TRUE)=$O22),'1. Database - raw'!DQ$7:DS$494)),"")</f>
        <v>45.25</v>
      </c>
      <c r="EO22" s="96">
        <f t="array" aca="1" ref="EO22" ca="1">IFERROR(_xlfn.STDEV.S(IF(('1. Database - raw'!DQ$7:DS$494&gt;0)*('1. Database - raw'!$AD$7:$AD$494=$A22)*(INDIRECT($Q22,TRUE)=$O22),'1. Database - raw'!DQ$7:DS$494)),"")</f>
        <v>18.132153760654028</v>
      </c>
      <c r="EP22" s="59">
        <f t="array" aca="1" ref="EP22" ca="1">IFERROR(IF(COUNT(IF(('1. Database - raw'!DQ$7:DS$494&gt;0)*('1. Database - raw'!$AD$7:$AD$494=$A22)*(INDIRECT($Q22,TRUE)=$O22),'1. Database - raw'!DQ$7:DS$494))&gt;0,COUNT(IF(('1. Database - raw'!DQ$7:DS$494&gt;0)*('1. Database - raw'!$AD$7:$AD$494=$A22)*(INDIRECT($Q22,TRUE)=$O22),'1. Database - raw'!DQ$7:DS$494)),""),"")</f>
        <v>6</v>
      </c>
      <c r="EQ22" s="95" t="str">
        <f t="shared" ca="1" si="43"/>
        <v/>
      </c>
      <c r="ER22" s="58" t="str">
        <f t="shared" ca="1" si="44"/>
        <v/>
      </c>
      <c r="ES22" s="58" t="str">
        <f t="shared" ca="1" si="45"/>
        <v/>
      </c>
      <c r="ET22" s="58" t="str">
        <f t="array" aca="1" ref="ET22" ca="1">IFERROR(AVERAGE(IF(('1. Database - raw'!DW$7:DY$494&gt;0)*('1. Database - raw'!$AD$7:$AD$494=$A22)*(INDIRECT($Q22,TRUE)=$O22),'1. Database - raw'!DW$7:DY$494)),"")</f>
        <v/>
      </c>
      <c r="EU22" s="96" t="str">
        <f t="array" aca="1" ref="EU22" ca="1">IFERROR(_xlfn.STDEV.S(IF(('1. Database - raw'!DW$7:DY$494&gt;0)*('1. Database - raw'!$AD$7:$AD$494=$A22)*(INDIRECT($Q22,TRUE)=$O22),'1. Database - raw'!DW$7:DY$494)),"")</f>
        <v/>
      </c>
      <c r="EV22" s="59" t="str">
        <f t="array" aca="1" ref="EV22" ca="1">IFERROR(IF(COUNT(IF(('1. Database - raw'!DW$7:DY$494&gt;0)*('1. Database - raw'!$AD$7:$AD$494=$A22)*(INDIRECT($Q22,TRUE)=$O22),'1. Database - raw'!DW$7:DY$494))&gt;0,COUNT(IF(('1. Database - raw'!DW$7:DY$494&gt;0)*('1. Database - raw'!$AD$7:$AD$494=$A22)*(INDIRECT($Q22,TRUE)=$O22),'1. Database - raw'!DW$7:DY$494)),""),"")</f>
        <v/>
      </c>
      <c r="EW22" s="95" t="str">
        <f t="shared" ca="1" si="46"/>
        <v/>
      </c>
      <c r="EX22" s="58" t="str">
        <f t="shared" ca="1" si="47"/>
        <v/>
      </c>
      <c r="EY22" s="58" t="str">
        <f t="shared" ca="1" si="48"/>
        <v/>
      </c>
      <c r="EZ22" s="58" t="str">
        <f t="array" aca="1" ref="EZ22" ca="1">IFERROR(AVERAGE(IF(('1. Database - raw'!EC$7:EE$494&gt;0)*('1. Database - raw'!$AD$7:$AD$494=$A22)*(INDIRECT($Q22,TRUE)=$O22),'1. Database - raw'!EC$7:EE$494)),"")</f>
        <v/>
      </c>
      <c r="FA22" s="96" t="str">
        <f t="array" aca="1" ref="FA22" ca="1">IFERROR(_xlfn.STDEV.S(IF(('1. Database - raw'!EC$7:EE$494&gt;0)*('1. Database - raw'!$AD$7:$AD$494=$A22)*(INDIRECT($Q22,TRUE)=$O22),'1. Database - raw'!EC$7:EE$494)),"")</f>
        <v/>
      </c>
      <c r="FB22" s="59" t="str">
        <f t="array" aca="1" ref="FB22" ca="1">IFERROR(IF(COUNT(IF(('1. Database - raw'!EC$7:EE$494&gt;0)*('1. Database - raw'!$AD$7:$AD$494=$A22)*(INDIRECT($Q22,TRUE)=$O22),'1. Database - raw'!EC$7:EE$494))&gt;0,COUNT(IF(('1. Database - raw'!EC$7:EE$494&gt;0)*('1. Database - raw'!$AD$7:$AD$494=$A22)*(INDIRECT($Q22,TRUE)=$O22),'1. Database - raw'!EC$7:EE$494)),""),"")</f>
        <v/>
      </c>
      <c r="FC22" s="95" t="str">
        <f t="shared" ca="1" si="49"/>
        <v/>
      </c>
      <c r="FD22" s="58" t="str">
        <f t="shared" ca="1" si="50"/>
        <v/>
      </c>
      <c r="FE22" s="58" t="str">
        <f t="shared" ca="1" si="51"/>
        <v/>
      </c>
      <c r="FF22" s="58" t="str">
        <f t="array" aca="1" ref="FF22" ca="1">IFERROR(AVERAGE(IF(('1. Database - raw'!EI$7:EK$494&gt;0)*('1. Database - raw'!$AD$7:$AD$494=$A22)*(INDIRECT($Q22,TRUE)=$O22),'1. Database - raw'!EI$7:EK$494)),"")</f>
        <v/>
      </c>
      <c r="FG22" s="96" t="str">
        <f t="array" aca="1" ref="FG22" ca="1">IFERROR(_xlfn.STDEV.S(IF(('1. Database - raw'!EI$7:EK$494&gt;0)*('1. Database - raw'!$AD$7:$AD$494=$A22)*(INDIRECT($Q22,TRUE)=$O22),'1. Database - raw'!EI$7:EK$494)),"")</f>
        <v/>
      </c>
      <c r="FH22" s="59" t="str">
        <f t="array" aca="1" ref="FH22" ca="1">IFERROR(IF(COUNT(IF(('1. Database - raw'!EI$7:EK$494&gt;0)*('1. Database - raw'!$AD$7:$AD$494=$A22)*(INDIRECT($Q22,TRUE)=$O22),'1. Database - raw'!EI$7:EK$494))&gt;0,COUNT(IF(('1. Database - raw'!EI$7:EK$494&gt;0)*('1. Database - raw'!$AD$7:$AD$494=$A22)*(INDIRECT($Q22,TRUE)=$O22),'1. Database - raw'!EI$7:EK$494)),""),"")</f>
        <v/>
      </c>
      <c r="FI22" s="95" t="str">
        <f t="shared" ca="1" si="52"/>
        <v/>
      </c>
      <c r="FJ22" s="58" t="str">
        <f t="shared" ca="1" si="53"/>
        <v/>
      </c>
      <c r="FK22" s="58" t="str">
        <f t="shared" ca="1" si="54"/>
        <v/>
      </c>
      <c r="FL22" s="58" t="str">
        <f t="array" aca="1" ref="FL22" ca="1">IFERROR(AVERAGE(IF(('1. Database - raw'!EO$7:EQ$494&gt;0)*('1. Database - raw'!$AD$7:$AD$494=$A22)*(INDIRECT($Q22,TRUE)=$O22),'1. Database - raw'!EO$7:EQ$494)),"")</f>
        <v/>
      </c>
      <c r="FM22" s="96" t="str">
        <f t="array" aca="1" ref="FM22" ca="1">IFERROR(_xlfn.STDEV.S(IF(('1. Database - raw'!EO$7:EQ$494&gt;0)*('1. Database - raw'!$AD$7:$AD$494=$A22)*(INDIRECT($Q22,TRUE)=$O22),'1. Database - raw'!EO$7:EQ$494)),"")</f>
        <v/>
      </c>
      <c r="FN22" s="59" t="str">
        <f t="array" aca="1" ref="FN22" ca="1">IFERROR(IF(COUNT(IF(('1. Database - raw'!EO$7:EQ$494&gt;0)*('1. Database - raw'!$AD$7:$AD$494=$A22)*(INDIRECT($Q22,TRUE)=$O22),'1. Database - raw'!EO$7:EQ$494))&gt;0,COUNT(IF(('1. Database - raw'!EO$7:EQ$494&gt;0)*('1. Database - raw'!$AD$7:$AD$494=$A22)*(INDIRECT($Q22,TRUE)=$O22),'1. Database - raw'!EO$7:EQ$494)),""),"")</f>
        <v/>
      </c>
      <c r="FO22" s="95" t="str">
        <f t="shared" ca="1" si="55"/>
        <v/>
      </c>
      <c r="FP22" s="58" t="str">
        <f t="shared" ca="1" si="56"/>
        <v/>
      </c>
      <c r="FQ22" s="58" t="str">
        <f t="shared" ca="1" si="57"/>
        <v/>
      </c>
      <c r="FR22" s="58" t="str">
        <f t="array" aca="1" ref="FR22" ca="1">IFERROR(AVERAGE(IF(('1. Database - raw'!EU$7:EW$494&gt;0)*('1. Database - raw'!$AD$7:$AD$494=$A22)*(INDIRECT($Q22,TRUE)=$O22),'1. Database - raw'!EU$7:EW$494)),"")</f>
        <v/>
      </c>
      <c r="FS22" s="96" t="str">
        <f t="array" aca="1" ref="FS22" ca="1">IFERROR(_xlfn.STDEV.S(IF(('1. Database - raw'!EU$7:EW$494&gt;0)*('1. Database - raw'!$AD$7:$AD$494=$A22)*(INDIRECT($Q22,TRUE)=$O22),'1. Database - raw'!EU$7:EW$494)),"")</f>
        <v/>
      </c>
      <c r="FT22" s="59" t="str">
        <f t="array" aca="1" ref="FT22" ca="1">IFERROR(IF(COUNT(IF(('1. Database - raw'!EU$7:EW$494&gt;0)*('1. Database - raw'!$AD$7:$AD$494=$A22)*(INDIRECT($Q22,TRUE)=$O22),'1. Database - raw'!EU$7:EW$494))&gt;0,COUNT(IF(('1. Database - raw'!EU$7:EW$494&gt;0)*('1. Database - raw'!$AD$7:$AD$494=$A22)*(INDIRECT($Q22,TRUE)=$O22),'1. Database - raw'!EU$7:EW$494)),""),"")</f>
        <v/>
      </c>
      <c r="FU22" s="95" t="str">
        <f t="shared" ca="1" si="58"/>
        <v/>
      </c>
      <c r="FV22" s="58" t="str">
        <f t="shared" ca="1" si="59"/>
        <v/>
      </c>
      <c r="FW22" s="58" t="str">
        <f t="shared" ca="1" si="60"/>
        <v/>
      </c>
      <c r="FX22" s="58" t="str">
        <f t="array" aca="1" ref="FX22" ca="1">IFERROR(AVERAGE(IF(('1. Database - raw'!FA$7:FC$494&gt;0)*('1. Database - raw'!$AD$7:$AD$494=$A22)*(INDIRECT($Q22,TRUE)=$O22),'1. Database - raw'!FA$7:FC$494)),"")</f>
        <v/>
      </c>
      <c r="FY22" s="96" t="str">
        <f t="array" aca="1" ref="FY22" ca="1">IFERROR(_xlfn.STDEV.S(IF(('1. Database - raw'!FA$7:FC$494&gt;0)*('1. Database - raw'!$AD$7:$AD$494=$A22)*(INDIRECT($Q22,TRUE)=$O22),'1. Database - raw'!FA$7:FC$494)),"")</f>
        <v/>
      </c>
      <c r="FZ22" s="59" t="str">
        <f t="array" aca="1" ref="FZ22" ca="1">IFERROR(IF(COUNT(IF(('1. Database - raw'!FA$7:FC$494&gt;0)*('1. Database - raw'!$AD$7:$AD$494=$A22)*(INDIRECT($Q22,TRUE)=$O22),'1. Database - raw'!FA$7:FC$494))&gt;0,COUNT(IF(('1. Database - raw'!FA$7:FC$494&gt;0)*('1. Database - raw'!$AD$7:$AD$494=$A22)*(INDIRECT($Q22,TRUE)=$O22),'1. Database - raw'!FA$7:FC$494)),""),"")</f>
        <v/>
      </c>
      <c r="GA22" s="95" t="str">
        <f t="shared" ca="1" si="61"/>
        <v/>
      </c>
      <c r="GB22" s="58" t="str">
        <f t="shared" ca="1" si="62"/>
        <v/>
      </c>
      <c r="GC22" s="58" t="str">
        <f t="shared" ca="1" si="63"/>
        <v/>
      </c>
      <c r="GD22" s="58" t="str">
        <f t="array" aca="1" ref="GD22" ca="1">IFERROR(AVERAGE(IF(('1. Database - raw'!FG$7:FI$494&gt;0)*('1. Database - raw'!$AD$7:$AD$494=$A22)*(INDIRECT($Q22,TRUE)=$O22),'1. Database - raw'!FG$7:FI$494)),"")</f>
        <v/>
      </c>
      <c r="GE22" s="96" t="str">
        <f t="array" aca="1" ref="GE22" ca="1">IFERROR(_xlfn.STDEV.S(IF(('1. Database - raw'!FG$7:FI$494&gt;0)*('1. Database - raw'!$AD$7:$AD$494=$A22)*(INDIRECT($Q22,TRUE)=$O22),'1. Database - raw'!FG$7:FI$494)),"")</f>
        <v/>
      </c>
      <c r="GF22" s="59" t="str">
        <f t="array" aca="1" ref="GF22" ca="1">IFERROR(IF(COUNT(IF(('1. Database - raw'!FG$7:FI$494&gt;0)*('1. Database - raw'!$AD$7:$AD$494=$A22)*(INDIRECT($Q22,TRUE)=$O22),'1. Database - raw'!FG$7:FI$494))&gt;0,COUNT(IF(('1. Database - raw'!FG$7:FI$494&gt;0)*('1. Database - raw'!$AD$7:$AD$494=$A22)*(INDIRECT($Q22,TRUE)=$O22),'1. Database - raw'!FG$7:FI$494)),""),"")</f>
        <v/>
      </c>
      <c r="GG22" s="95" t="str">
        <f t="shared" ca="1" si="64"/>
        <v/>
      </c>
      <c r="GH22" s="58" t="str">
        <f t="shared" ca="1" si="65"/>
        <v/>
      </c>
      <c r="GI22" s="58" t="str">
        <f t="shared" ca="1" si="66"/>
        <v/>
      </c>
      <c r="GJ22" s="58" t="str">
        <f t="array" aca="1" ref="GJ22" ca="1">IFERROR(AVERAGE(IF(('1. Database - raw'!FM$7:FO$494&gt;0)*('1. Database - raw'!$AD$7:$AD$494=$A22)*(INDIRECT($Q22,TRUE)=$O22),'1. Database - raw'!FM$7:FO$494)),"")</f>
        <v/>
      </c>
      <c r="GK22" s="96" t="str">
        <f t="array" aca="1" ref="GK22" ca="1">IFERROR(_xlfn.STDEV.S(IF(('1. Database - raw'!FM$7:FO$494&gt;0)*('1. Database - raw'!$AD$7:$AD$494=$A22)*(INDIRECT($Q22,TRUE)=$O22),'1. Database - raw'!FM$7:FO$494)),"")</f>
        <v/>
      </c>
      <c r="GL22" s="59" t="str">
        <f t="array" aca="1" ref="GL22" ca="1">IFERROR(IF(COUNT(IF(('1. Database - raw'!FM$7:FO$494&gt;0)*('1. Database - raw'!$AD$7:$AD$494=$A22)*(INDIRECT($Q22,TRUE)=$O22),'1. Database - raw'!FM$7:FO$494))&gt;0,COUNT(IF(('1. Database - raw'!FM$7:FO$494&gt;0)*('1. Database - raw'!$AD$7:$AD$494=$A22)*(INDIRECT($Q22,TRUE)=$O22),'1. Database - raw'!FM$7:FO$494)),""),"")</f>
        <v/>
      </c>
      <c r="GM22" s="95">
        <f t="shared" ca="1" si="67"/>
        <v>69.236419343220049</v>
      </c>
      <c r="GN22" s="58">
        <f t="shared" ca="1" si="68"/>
        <v>82.503202953409954</v>
      </c>
      <c r="GO22" s="58">
        <f t="shared" ca="1" si="69"/>
        <v>75.579272005233562</v>
      </c>
      <c r="GP22" s="58">
        <f t="array" aca="1" ref="GP22" ca="1">IFERROR(AVERAGE(IF(('1. Database - raw'!FS$7:FU$494&gt;0)*('1. Database - raw'!$AD$7:$AD$494=$A22)*(INDIRECT($Q22,TRUE)=$O22),'1. Database - raw'!FS$7:FU$494)),"")</f>
        <v>77</v>
      </c>
      <c r="GQ22" s="96">
        <f t="array" aca="1" ref="GQ22" ca="1">IFERROR(_xlfn.STDEV.S(IF(('1. Database - raw'!FS$7:FU$494&gt;0)*('1. Database - raw'!$AD$7:$AD$494=$A22)*(INDIRECT($Q22,TRUE)=$O22),'1. Database - raw'!FS$7:FU$494)),"")</f>
        <v>15</v>
      </c>
      <c r="GR22" s="59">
        <f t="array" aca="1" ref="GR22" ca="1">IFERROR(IF(COUNT(IF(('1. Database - raw'!FS$7:FU$494&gt;0)*('1. Database - raw'!$AD$7:$AD$494=$A22)*(INDIRECT($Q22,TRUE)=$O22),'1. Database - raw'!FS$7:FU$494))&gt;0,COUNT(IF(('1. Database - raw'!FS$7:FU$494&gt;0)*('1. Database - raw'!$AD$7:$AD$494=$A22)*(INDIRECT($Q22,TRUE)=$O22),'1. Database - raw'!FS$7:FU$494)),""),"")</f>
        <v>3</v>
      </c>
      <c r="GS22" s="95" t="str">
        <f t="shared" ca="1" si="70"/>
        <v/>
      </c>
      <c r="GT22" s="58" t="str">
        <f t="shared" ca="1" si="71"/>
        <v/>
      </c>
      <c r="GU22" s="58" t="str">
        <f t="shared" ca="1" si="72"/>
        <v/>
      </c>
      <c r="GV22" s="58" t="str">
        <f t="array" aca="1" ref="GV22" ca="1">IFERROR(AVERAGE(IF(('1. Database - raw'!FY$7:GA$494&gt;0)*('1. Database - raw'!$AD$7:$AD$494=$A22)*(INDIRECT($Q22,TRUE)=$O22),'1. Database - raw'!FY$7:GA$494)),"")</f>
        <v/>
      </c>
      <c r="GW22" s="96" t="str">
        <f t="array" aca="1" ref="GW22" ca="1">IFERROR(_xlfn.STDEV.S(IF(('1. Database - raw'!FY$7:GA$494&gt;0)*('1. Database - raw'!$AD$7:$AD$494=$A22)*(INDIRECT($Q22,TRUE)=$O22),'1. Database - raw'!FY$7:GA$494)),"")</f>
        <v/>
      </c>
      <c r="GX22" s="59" t="str">
        <f t="array" aca="1" ref="GX22" ca="1">IFERROR(IF(COUNT(IF(('1. Database - raw'!FY$7:GA$494&gt;0)*('1. Database - raw'!$AD$7:$AD$494=$A22)*(INDIRECT($Q22,TRUE)=$O22),'1. Database - raw'!FY$7:GA$494))&gt;0,COUNT(IF(('1. Database - raw'!FY$7:GA$494&gt;0)*('1. Database - raw'!$AD$7:$AD$494=$A22)*(INDIRECT($Q22,TRUE)=$O22),'1. Database - raw'!FY$7:GA$494)),""),"")</f>
        <v/>
      </c>
      <c r="GY22" s="95" t="str">
        <f t="shared" ca="1" si="73"/>
        <v/>
      </c>
      <c r="GZ22" s="58" t="str">
        <f t="shared" ca="1" si="74"/>
        <v/>
      </c>
      <c r="HA22" s="58" t="str">
        <f t="shared" ca="1" si="75"/>
        <v/>
      </c>
      <c r="HB22" s="58" t="str">
        <f t="array" aca="1" ref="HB22" ca="1">IFERROR(AVERAGE(IF(('1. Database - raw'!GE$7:GG$494&gt;0)*('1. Database - raw'!$AD$7:$AD$494=$A22)*(INDIRECT($Q22,TRUE)=$O22),'1. Database - raw'!GE$7:GG$494)),"")</f>
        <v/>
      </c>
      <c r="HC22" s="96" t="str">
        <f t="array" aca="1" ref="HC22" ca="1">IFERROR(_xlfn.STDEV.S(IF(('1. Database - raw'!GE$7:GG$494&gt;0)*('1. Database - raw'!$AD$7:$AD$494=$A22)*(INDIRECT($Q22,TRUE)=$O22),'1. Database - raw'!GE$7:GG$494)),"")</f>
        <v/>
      </c>
      <c r="HD22" s="59" t="str">
        <f t="array" aca="1" ref="HD22" ca="1">IFERROR(IF(COUNT(IF(('1. Database - raw'!GE$7:GG$494&gt;0)*('1. Database - raw'!$AD$7:$AD$494=$A22)*(INDIRECT($Q22,TRUE)=$O22),'1. Database - raw'!GE$7:GG$494))&gt;0,COUNT(IF(('1. Database - raw'!GE$7:GG$494&gt;0)*('1. Database - raw'!$AD$7:$AD$494=$A22)*(INDIRECT($Q22,TRUE)=$O22),'1. Database - raw'!GE$7:GG$494)),""),"")</f>
        <v/>
      </c>
      <c r="HE22" s="95" t="str">
        <f t="shared" ca="1" si="76"/>
        <v/>
      </c>
      <c r="HF22" s="58" t="str">
        <f t="shared" ca="1" si="77"/>
        <v/>
      </c>
      <c r="HG22" s="58" t="str">
        <f t="shared" ca="1" si="78"/>
        <v/>
      </c>
      <c r="HH22" s="58" t="str">
        <f t="array" aca="1" ref="HH22" ca="1">IFERROR(AVERAGE(IF(('1. Database - raw'!GK$7:GM$494&gt;0)*('1. Database - raw'!$AD$7:$AD$494=$A22)*(INDIRECT($Q22,TRUE)=$O22),'1. Database - raw'!GK$7:GM$494)),"")</f>
        <v/>
      </c>
      <c r="HI22" s="96" t="str">
        <f t="array" aca="1" ref="HI22" ca="1">IFERROR(_xlfn.STDEV.S(IF(('1. Database - raw'!GK$7:GM$494&gt;0)*('1. Database - raw'!$AD$7:$AD$494=$A22)*(INDIRECT($Q22,TRUE)=$O22),'1. Database - raw'!GK$7:GM$494)),"")</f>
        <v/>
      </c>
      <c r="HJ22" s="59" t="str">
        <f t="array" aca="1" ref="HJ22" ca="1">IFERROR(IF(COUNT(IF(('1. Database - raw'!GK$7:GM$494&gt;0)*('1. Database - raw'!$AD$7:$AD$494=$A22)*(INDIRECT($Q22,TRUE)=$O22),'1. Database - raw'!GK$7:GM$494))&gt;0,COUNT(IF(('1. Database - raw'!GK$7:GM$494&gt;0)*('1. Database - raw'!$AD$7:$AD$494=$A22)*(INDIRECT($Q22,TRUE)=$O22),'1. Database - raw'!GK$7:GM$494)),""),"")</f>
        <v/>
      </c>
      <c r="HK22" s="95" t="str">
        <f t="shared" ca="1" si="79"/>
        <v/>
      </c>
      <c r="HL22" s="58" t="str">
        <f t="shared" ca="1" si="80"/>
        <v/>
      </c>
      <c r="HM22" s="58" t="str">
        <f t="shared" ca="1" si="81"/>
        <v/>
      </c>
      <c r="HN22" s="58" t="str">
        <f t="array" aca="1" ref="HN22" ca="1">IFERROR(AVERAGE(IF(('1. Database - raw'!GQ$7:GS$494&gt;0)*('1. Database - raw'!$AD$7:$AD$494=$A22)*(INDIRECT($Q22,TRUE)=$O22),'1. Database - raw'!GQ$7:GS$494)),"")</f>
        <v/>
      </c>
      <c r="HO22" s="96" t="str">
        <f t="array" aca="1" ref="HO22" ca="1">IFERROR(_xlfn.STDEV.S(IF(('1. Database - raw'!GQ$7:GS$494&gt;0)*('1. Database - raw'!$AD$7:$AD$494=$A22)*(INDIRECT($Q22,TRUE)=$O22),'1. Database - raw'!GQ$7:GS$494)),"")</f>
        <v/>
      </c>
      <c r="HP22" s="59" t="str">
        <f t="array" aca="1" ref="HP22" ca="1">IFERROR(IF(COUNT(IF(('1. Database - raw'!GQ$7:GS$494&gt;0)*('1. Database - raw'!$AD$7:$AD$494=$A22)*(INDIRECT($Q22,TRUE)=$O22),'1. Database - raw'!GQ$7:GS$494))&gt;0,COUNT(IF(('1. Database - raw'!GQ$7:GS$494&gt;0)*('1. Database - raw'!$AD$7:$AD$494=$A22)*(INDIRECT($Q22,TRUE)=$O22),'1. Database - raw'!GQ$7:GS$494)),""),"")</f>
        <v/>
      </c>
      <c r="HQ22" s="95" t="str">
        <f t="shared" ca="1" si="82"/>
        <v/>
      </c>
      <c r="HR22" s="58" t="str">
        <f t="shared" ca="1" si="83"/>
        <v/>
      </c>
      <c r="HS22" s="58" t="str">
        <f t="shared" ca="1" si="84"/>
        <v/>
      </c>
      <c r="HT22" s="58" t="str">
        <f t="array" aca="1" ref="HT22" ca="1">IFERROR(AVERAGE(IF(('1. Database - raw'!GW$7:GY$494&gt;0)*('1. Database - raw'!$AD$7:$AD$494=$A22)*(INDIRECT($Q22,TRUE)=$O22),'1. Database - raw'!GW$7:GY$494)),"")</f>
        <v/>
      </c>
      <c r="HU22" s="96" t="str">
        <f t="array" aca="1" ref="HU22" ca="1">IFERROR(_xlfn.STDEV.S(IF(('1. Database - raw'!GW$7:GY$494&gt;0)*('1. Database - raw'!$AD$7:$AD$494=$A22)*(INDIRECT($Q22,TRUE)=$O22),'1. Database - raw'!GW$7:GY$494)),"")</f>
        <v/>
      </c>
      <c r="HV22" s="59" t="str">
        <f t="array" aca="1" ref="HV22" ca="1">IFERROR(IF(COUNT(IF(('1. Database - raw'!GW$7:GY$494&gt;0)*('1. Database - raw'!$AD$7:$AD$494=$A22)*(INDIRECT($Q22,TRUE)=$O22),'1. Database - raw'!GW$7:GY$494))&gt;0,COUNT(IF(('1. Database - raw'!GW$7:GY$494&gt;0)*('1. Database - raw'!$AD$7:$AD$494=$A22)*(INDIRECT($Q22,TRUE)=$O22),'1. Database - raw'!GW$7:GY$494)),""),"")</f>
        <v/>
      </c>
      <c r="HW22" s="95" t="str">
        <f t="shared" ca="1" si="85"/>
        <v/>
      </c>
      <c r="HX22" s="58" t="str">
        <f t="shared" ca="1" si="86"/>
        <v/>
      </c>
      <c r="HY22" s="58" t="str">
        <f t="shared" ca="1" si="87"/>
        <v/>
      </c>
      <c r="HZ22" s="58" t="str">
        <f t="array" aca="1" ref="HZ22" ca="1">IFERROR(AVERAGE(IF(('1. Database - raw'!HC$7:HE$494&gt;0)*('1. Database - raw'!$AD$7:$AD$494=$A22)*(INDIRECT($Q22,TRUE)=$O22),'1. Database - raw'!HC$7:HE$494)),"")</f>
        <v/>
      </c>
      <c r="IA22" s="96" t="str">
        <f t="array" aca="1" ref="IA22" ca="1">IFERROR(_xlfn.STDEV.S(IF(('1. Database - raw'!HC$7:HE$494&gt;0)*('1. Database - raw'!$AD$7:$AD$494=$A22)*(INDIRECT($Q22,TRUE)=$O22),'1. Database - raw'!HC$7:HE$494)),"")</f>
        <v/>
      </c>
      <c r="IB22" s="59" t="str">
        <f t="array" aca="1" ref="IB22" ca="1">IFERROR(IF(COUNT(IF(('1. Database - raw'!HC$7:HE$494&gt;0)*('1. Database - raw'!$AD$7:$AD$494=$A22)*(INDIRECT($Q22,TRUE)=$O22),'1. Database - raw'!HC$7:HE$494))&gt;0,COUNT(IF(('1. Database - raw'!HC$7:HE$494&gt;0)*('1. Database - raw'!$AD$7:$AD$494=$A22)*(INDIRECT($Q22,TRUE)=$O22),'1. Database - raw'!HC$7:HE$494)),""),"")</f>
        <v/>
      </c>
      <c r="IC22" s="95" t="str">
        <f t="shared" ca="1" si="88"/>
        <v/>
      </c>
      <c r="ID22" s="58" t="str">
        <f t="shared" ca="1" si="89"/>
        <v/>
      </c>
      <c r="IE22" s="58" t="str">
        <f t="shared" ca="1" si="90"/>
        <v/>
      </c>
      <c r="IF22" s="58" t="str">
        <f t="array" aca="1" ref="IF22" ca="1">IFERROR(AVERAGE(IF(('1. Database - raw'!HI$7:HK$494&gt;0)*('1. Database - raw'!$AD$7:$AD$494=$A22)*(INDIRECT($Q22,TRUE)=$O22),'1. Database - raw'!HI$7:HK$494)),"")</f>
        <v/>
      </c>
      <c r="IG22" s="96" t="str">
        <f t="array" aca="1" ref="IG22" ca="1">IFERROR(_xlfn.STDEV.S(IF(('1. Database - raw'!HI$7:HK$494&gt;0)*('1. Database - raw'!$AD$7:$AD$494=$A22)*(INDIRECT($Q22,TRUE)=$O22),'1. Database - raw'!HI$7:HK$494)),"")</f>
        <v/>
      </c>
      <c r="IH22" s="59" t="str">
        <f t="array" aca="1" ref="IH22" ca="1">IFERROR(IF(COUNT(IF(('1. Database - raw'!HI$7:HK$494&gt;0)*('1. Database - raw'!$AD$7:$AD$494=$A22)*(INDIRECT($Q22,TRUE)=$O22),'1. Database - raw'!HI$7:HK$494))&gt;0,COUNT(IF(('1. Database - raw'!HI$7:HK$494&gt;0)*('1. Database - raw'!$AD$7:$AD$494=$A22)*(INDIRECT($Q22,TRUE)=$O22),'1. Database - raw'!HI$7:HK$494)),""),"")</f>
        <v/>
      </c>
      <c r="II22" s="95" t="str">
        <f t="shared" ca="1" si="91"/>
        <v/>
      </c>
      <c r="IJ22" s="58" t="str">
        <f t="shared" ca="1" si="92"/>
        <v/>
      </c>
      <c r="IK22" s="58" t="str">
        <f t="shared" ca="1" si="93"/>
        <v/>
      </c>
      <c r="IL22" s="58" t="str">
        <f t="array" aca="1" ref="IL22" ca="1">IFERROR(AVERAGE(IF(('1. Database - raw'!HO$7:HQ$494&gt;0)*('1. Database - raw'!$AD$7:$AD$494=$A22)*(INDIRECT($Q22,TRUE)=$O22),'1. Database - raw'!HO$7:HQ$494)),"")</f>
        <v/>
      </c>
      <c r="IM22" s="96" t="str">
        <f t="array" aca="1" ref="IM22" ca="1">IFERROR(_xlfn.STDEV.S(IF(('1. Database - raw'!HO$7:HQ$494&gt;0)*('1. Database - raw'!$AD$7:$AD$494=$A22)*(INDIRECT($Q22,TRUE)=$O22),'1. Database - raw'!HO$7:HQ$494)),"")</f>
        <v/>
      </c>
      <c r="IN22" s="59" t="str">
        <f t="array" aca="1" ref="IN22" ca="1">IFERROR(IF(COUNT(IF(('1. Database - raw'!HO$7:HQ$494&gt;0)*('1. Database - raw'!$AD$7:$AD$494=$A22)*(INDIRECT($Q22,TRUE)=$O22),'1. Database - raw'!HO$7:HQ$494))&gt;0,COUNT(IF(('1. Database - raw'!HO$7:HQ$494&gt;0)*('1. Database - raw'!$AD$7:$AD$494=$A22)*(INDIRECT($Q22,TRUE)=$O22),'1. Database - raw'!HO$7:HQ$494)),""),"")</f>
        <v/>
      </c>
      <c r="IO22" s="95">
        <f t="shared" ca="1" si="94"/>
        <v>41.397080248354982</v>
      </c>
      <c r="IP22" s="58">
        <f t="shared" ca="1" si="95"/>
        <v>58.530228713669544</v>
      </c>
      <c r="IQ22" s="58">
        <f t="shared" ca="1" si="96"/>
        <v>49.223780584330875</v>
      </c>
      <c r="IR22" s="58">
        <f t="array" aca="1" ref="IR22" ca="1">IFERROR(AVERAGE(IF(('1. Database - raw'!HU$7:HW$494&gt;0)*('1. Database - raw'!$AD$7:$AD$494=$A22)*(INDIRECT($Q22,TRUE)=$O22),'1. Database - raw'!HU$7:HW$494)),"")</f>
        <v>51.466666666666669</v>
      </c>
      <c r="IS22" s="96">
        <f t="array" aca="1" ref="IS22" ca="1">IFERROR(_xlfn.STDEV.S(IF(('1. Database - raw'!HU$7:HW$494&gt;0)*('1. Database - raw'!$AD$7:$AD$494=$A22)*(INDIRECT($Q22,TRUE)=$O22),'1. Database - raw'!HU$7:HW$494)),"")</f>
        <v>15.71262761815052</v>
      </c>
      <c r="IT22" s="59">
        <f t="array" aca="1" ref="IT22" ca="1">IFERROR(IF(COUNT(IF(('1. Database - raw'!HU$7:HW$494&gt;0)*('1. Database - raw'!$AD$7:$AD$494=$A22)*(INDIRECT($Q22,TRUE)=$O22),'1. Database - raw'!HU$7:HW$494))&gt;0,COUNT(IF(('1. Database - raw'!HU$7:HW$494&gt;0)*('1. Database - raw'!$AD$7:$AD$494=$A22)*(INDIRECT($Q22,TRUE)=$O22),'1. Database - raw'!HU$7:HW$494)),""),"")</f>
        <v>6</v>
      </c>
      <c r="IU22" s="95" t="str">
        <f t="shared" ca="1" si="97"/>
        <v/>
      </c>
      <c r="IV22" s="58" t="str">
        <f t="shared" ca="1" si="98"/>
        <v/>
      </c>
      <c r="IW22" s="58" t="str">
        <f t="shared" ca="1" si="99"/>
        <v/>
      </c>
      <c r="IX22" s="58" t="str">
        <f t="array" aca="1" ref="IX22" ca="1">IFERROR(AVERAGE(IF(('1. Database - raw'!IA$7:IC$494&gt;0)*('1. Database - raw'!$AD$7:$AD$494=$A22)*(INDIRECT($Q22,TRUE)=$O22),'1. Database - raw'!IA$7:IC$494)),"")</f>
        <v/>
      </c>
      <c r="IY22" s="96" t="str">
        <f t="array" aca="1" ref="IY22" ca="1">IFERROR(_xlfn.STDEV.S(IF(('1. Database - raw'!IA$7:IC$494&gt;0)*('1. Database - raw'!$AD$7:$AD$494=$A22)*(INDIRECT($Q22,TRUE)=$O22),'1. Database - raw'!IA$7:IC$494)),"")</f>
        <v/>
      </c>
      <c r="IZ22" s="59" t="str">
        <f t="array" aca="1" ref="IZ22" ca="1">IFERROR(IF(COUNT(IF(('1. Database - raw'!IA$7:IC$494&gt;0)*('1. Database - raw'!$AD$7:$AD$494=$A22)*(INDIRECT($Q22,TRUE)=$O22),'1. Database - raw'!IA$7:IC$494))&gt;0,COUNT(IF(('1. Database - raw'!IA$7:IC$494&gt;0)*('1. Database - raw'!$AD$7:$AD$494=$A22)*(INDIRECT($Q22,TRUE)=$O22),'1. Database - raw'!IA$7:IC$494)),""),"")</f>
        <v/>
      </c>
      <c r="JA22" s="95">
        <f t="shared" ca="1" si="100"/>
        <v>69.979204340856839</v>
      </c>
      <c r="JB22" s="58">
        <f t="shared" ca="1" si="101"/>
        <v>120.59668086563151</v>
      </c>
      <c r="JC22" s="58">
        <f t="shared" ca="1" si="102"/>
        <v>91.865443846558151</v>
      </c>
      <c r="JD22" s="58">
        <f t="array" aca="1" ref="JD22" ca="1">IFERROR(AVERAGE(IF(('1. Database - raw'!IG$7:II$494&gt;0)*('1. Database - raw'!$AD$7:$AD$494=$A22)*(INDIRECT($Q22,TRUE)=$O22),'1. Database - raw'!IG$7:II$494)),"")</f>
        <v>97.333333333333329</v>
      </c>
      <c r="JE22" s="96">
        <f t="array" aca="1" ref="JE22" ca="1">IFERROR(_xlfn.STDEV.S(IF(('1. Database - raw'!IG$7:II$494&gt;0)*('1. Database - raw'!$AD$7:$AD$494=$A22)*(INDIRECT($Q22,TRUE)=$O22),'1. Database - raw'!IG$7:II$494)),"")</f>
        <v>34.078341117685497</v>
      </c>
      <c r="JF22" s="59">
        <f t="array" aca="1" ref="JF22" ca="1">IFERROR(IF(COUNT(IF(('1. Database - raw'!IG$7:II$494&gt;0)*('1. Database - raw'!$AD$7:$AD$494=$A22)*(INDIRECT($Q22,TRUE)=$O22),'1. Database - raw'!IG$7:II$494))&gt;0,COUNT(IF(('1. Database - raw'!IG$7:II$494&gt;0)*('1. Database - raw'!$AD$7:$AD$494=$A22)*(INDIRECT($Q22,TRUE)=$O22),'1. Database - raw'!IG$7:II$494)),""),"")</f>
        <v>3</v>
      </c>
      <c r="JG22" s="152">
        <f t="shared" ca="1" si="103"/>
        <v>9.322547407161947</v>
      </c>
      <c r="JH22" s="150">
        <f t="shared" ca="1" si="104"/>
        <v>11.264232243238444</v>
      </c>
      <c r="JI22" s="150">
        <f t="shared" ca="1" si="105"/>
        <v>10.247504042100816</v>
      </c>
      <c r="JJ22" s="150">
        <f t="array" aca="1" ref="JJ22" ca="1">IFERROR(AVERAGE(IF(('1. Database - raw'!IM$7:IO$494&gt;0)*('1. Database - raw'!$AD$7:$AD$494=$A22)*(INDIRECT($Q22,TRUE)=$O22),'1. Database - raw'!IM$7:IO$494)),"")</f>
        <v>10.5</v>
      </c>
      <c r="JK22" s="279">
        <f t="array" aca="1" ref="JK22" ca="1">IFERROR(_xlfn.STDEV.S(IF(('1. Database - raw'!IM$7:IO$494&gt;0)*('1. Database - raw'!$AD$7:$AD$494=$A22)*(INDIRECT($Q22,TRUE)=$O22),'1. Database - raw'!IM$7:IO$494)),"")</f>
        <v>2.3452078799117149</v>
      </c>
      <c r="JL22" s="59">
        <f t="array" aca="1" ref="JL22" ca="1">IFERROR(IF(COUNT(IF(('1. Database - raw'!IM$7:IO$494&gt;0)*('1. Database - raw'!$AD$7:$AD$494=$A22)*(INDIRECT($Q22,TRUE)=$O22),'1. Database - raw'!IM$7:IO$494))&gt;0,COUNT(IF(('1. Database - raw'!IM$7:IO$494&gt;0)*('1. Database - raw'!$AD$7:$AD$494=$A22)*(INDIRECT($Q22,TRUE)=$O22),'1. Database - raw'!IM$7:IO$494)),""),"")</f>
        <v>6</v>
      </c>
      <c r="JM22" s="152" t="str">
        <f t="shared" ca="1" si="106"/>
        <v/>
      </c>
      <c r="JN22" s="150" t="str">
        <f t="shared" ca="1" si="107"/>
        <v/>
      </c>
      <c r="JO22" s="150" t="str">
        <f t="shared" ca="1" si="108"/>
        <v/>
      </c>
      <c r="JP22" s="150" t="str">
        <f t="array" aca="1" ref="JP22" ca="1">IFERROR(AVERAGE(IF(('1. Database - raw'!IS$7:IU$494&gt;0)*('1. Database - raw'!$AD$7:$AD$494=$A22)*(INDIRECT($Q22,TRUE)=$O22),'1. Database - raw'!IS$7:IU$494)),"")</f>
        <v/>
      </c>
      <c r="JQ22" s="279" t="str">
        <f t="array" aca="1" ref="JQ22" ca="1">IFERROR(_xlfn.STDEV.S(IF(('1. Database - raw'!IS$7:IU$494&gt;0)*('1. Database - raw'!$AD$7:$AD$494=$A22)*(INDIRECT($Q22,TRUE)=$O22),'1. Database - raw'!IS$7:IU$494)),"")</f>
        <v/>
      </c>
      <c r="JR22" s="59" t="str">
        <f t="array" aca="1" ref="JR22" ca="1">IFERROR(IF(COUNT(IF(('1. Database - raw'!IS$7:IU$494&gt;0)*('1. Database - raw'!$AD$7:$AD$494=$A22)*(INDIRECT($Q22,TRUE)=$O22),'1. Database - raw'!IS$7:IU$494))&gt;0,COUNT(IF(('1. Database - raw'!IS$7:IU$494&gt;0)*('1. Database - raw'!$AD$7:$AD$494=$A22)*(INDIRECT($Q22,TRUE)=$O22),'1. Database - raw'!IS$7:IU$494)),""),"")</f>
        <v/>
      </c>
      <c r="JS22" s="152" t="str">
        <f t="shared" ca="1" si="109"/>
        <v/>
      </c>
      <c r="JT22" s="150" t="str">
        <f t="shared" ca="1" si="110"/>
        <v/>
      </c>
      <c r="JU22" s="150" t="str">
        <f t="shared" ca="1" si="111"/>
        <v/>
      </c>
      <c r="JV22" s="150" t="str">
        <f t="array" aca="1" ref="JV22" ca="1">IFERROR(AVERAGE(IF(('1. Database - raw'!IY$7:JA$494&gt;0)*('1. Database - raw'!$AD$7:$AD$494=$A22)*(INDIRECT($Q22,TRUE)=$O22),'1. Database - raw'!IY$7:JA$494)),"")</f>
        <v/>
      </c>
      <c r="JW22" s="279" t="str">
        <f t="array" aca="1" ref="JW22" ca="1">IFERROR(_xlfn.STDEV.S(IF(('1. Database - raw'!IY$7:JA$494&gt;0)*('1. Database - raw'!$AD$7:$AD$494=$A22)*(INDIRECT($Q22,TRUE)=$O22),'1. Database - raw'!IY$7:JA$494)),"")</f>
        <v/>
      </c>
      <c r="JX22" s="59" t="str">
        <f t="array" aca="1" ref="JX22" ca="1">IFERROR(IF(COUNT(IF(('1. Database - raw'!IY$7:JA$494&gt;0)*('1. Database - raw'!$AD$7:$AD$494=$A22)*(INDIRECT($Q22,TRUE)=$O22),'1. Database - raw'!IY$7:JA$494))&gt;0,COUNT(IF(('1. Database - raw'!IY$7:JA$494&gt;0)*('1. Database - raw'!$AD$7:$AD$494=$A22)*(INDIRECT($Q22,TRUE)=$O22),'1. Database - raw'!IY$7:JA$494)),""),"")</f>
        <v/>
      </c>
      <c r="JY22" s="152" t="str">
        <f t="shared" ca="1" si="112"/>
        <v/>
      </c>
      <c r="JZ22" s="150" t="str">
        <f t="shared" ca="1" si="113"/>
        <v/>
      </c>
      <c r="KA22" s="150" t="str">
        <f t="shared" ca="1" si="114"/>
        <v/>
      </c>
      <c r="KB22" s="150" t="str">
        <f t="array" aca="1" ref="KB22" ca="1">IFERROR(AVERAGE(IF(('1. Database - raw'!JE$7:JG$494&gt;0)*('1. Database - raw'!$AD$7:$AD$494=$A22)*(INDIRECT($Q22,TRUE)=$O22),'1. Database - raw'!JE$7:JG$494)),"")</f>
        <v/>
      </c>
      <c r="KC22" s="279" t="str">
        <f t="array" aca="1" ref="KC22" ca="1">IFERROR(_xlfn.STDEV.S(IF(('1. Database - raw'!JE$7:JG$494&gt;0)*('1. Database - raw'!$AD$7:$AD$494=$A22)*(INDIRECT($Q22,TRUE)=$O22),'1. Database - raw'!JE$7:JG$494)),"")</f>
        <v/>
      </c>
      <c r="KD22" s="59" t="str">
        <f t="array" aca="1" ref="KD22" ca="1">IFERROR(IF(COUNT(IF(('1. Database - raw'!JE$7:JG$494&gt;0)*('1. Database - raw'!$AD$7:$AD$494=$A22)*(INDIRECT($Q22,TRUE)=$O22),'1. Database - raw'!JE$7:JG$494))&gt;0,COUNT(IF(('1. Database - raw'!JE$7:JG$494&gt;0)*('1. Database - raw'!$AD$7:$AD$494=$A22)*(INDIRECT($Q22,TRUE)=$O22),'1. Database - raw'!JE$7:JG$494)),""),"")</f>
        <v/>
      </c>
      <c r="KE22" s="152" t="str">
        <f t="shared" ca="1" si="115"/>
        <v/>
      </c>
      <c r="KF22" s="150" t="str">
        <f t="shared" ca="1" si="116"/>
        <v/>
      </c>
      <c r="KG22" s="150" t="str">
        <f t="shared" ca="1" si="117"/>
        <v/>
      </c>
      <c r="KH22" s="150" t="str">
        <f t="array" aca="1" ref="KH22" ca="1">IFERROR(AVERAGE(IF(('1. Database - raw'!JK$7:JM$494&gt;0)*('1. Database - raw'!$AD$7:$AD$494=$A22)*(INDIRECT($Q22,TRUE)=$O22),'1. Database - raw'!JK$7:JM$494)),"")</f>
        <v/>
      </c>
      <c r="KI22" s="279" t="str">
        <f t="array" aca="1" ref="KI22" ca="1">IFERROR(_xlfn.STDEV.S(IF(('1. Database - raw'!JK$7:JM$494&gt;0)*('1. Database - raw'!$AD$7:$AD$494=$A22)*(INDIRECT($Q22,TRUE)=$O22),'1. Database - raw'!JK$7:JM$494)),"")</f>
        <v/>
      </c>
      <c r="KJ22" s="59" t="str">
        <f t="array" aca="1" ref="KJ22" ca="1">IFERROR(IF(COUNT(IF(('1. Database - raw'!JK$7:JM$494&gt;0)*('1. Database - raw'!$AD$7:$AD$494=$A22)*(INDIRECT($Q22,TRUE)=$O22),'1. Database - raw'!JK$7:JM$494))&gt;0,COUNT(IF(('1. Database - raw'!JK$7:JM$494&gt;0)*('1. Database - raw'!$AD$7:$AD$494=$A22)*(INDIRECT($Q22,TRUE)=$O22),'1. Database - raw'!JK$7:JM$494)),""),"")</f>
        <v/>
      </c>
      <c r="KK22" s="152" t="str">
        <f t="shared" ca="1" si="118"/>
        <v/>
      </c>
      <c r="KL22" s="150" t="str">
        <f t="shared" ca="1" si="119"/>
        <v/>
      </c>
      <c r="KM22" s="150" t="str">
        <f t="shared" ca="1" si="120"/>
        <v/>
      </c>
      <c r="KN22" s="150" t="str">
        <f t="array" aca="1" ref="KN22" ca="1">IFERROR(AVERAGE(IF(('1. Database - raw'!JQ$7:JS$494&gt;0)*('1. Database - raw'!$AD$7:$AD$494=$A22)*(INDIRECT($Q22,TRUE)=$O22),'1. Database - raw'!JQ$7:JS$494)),"")</f>
        <v/>
      </c>
      <c r="KO22" s="279" t="str">
        <f t="array" aca="1" ref="KO22" ca="1">IFERROR(_xlfn.STDEV.S(IF(('1. Database - raw'!JQ$7:JS$494&gt;0)*('1. Database - raw'!$AD$7:$AD$494=$A22)*(INDIRECT($Q22,TRUE)=$O22),'1. Database - raw'!JQ$7:JS$494)),"")</f>
        <v/>
      </c>
      <c r="KP22" s="59" t="str">
        <f t="array" aca="1" ref="KP22" ca="1">IFERROR(IF(COUNT(IF(('1. Database - raw'!JQ$7:JS$494&gt;0)*('1. Database - raw'!$AD$7:$AD$494=$A22)*(INDIRECT($Q22,TRUE)=$O22),'1. Database - raw'!JQ$7:JS$494))&gt;0,COUNT(IF(('1. Database - raw'!JQ$7:JS$494&gt;0)*('1. Database - raw'!$AD$7:$AD$494=$A22)*(INDIRECT($Q22,TRUE)=$O22),'1. Database - raw'!JQ$7:JS$494)),""),"")</f>
        <v/>
      </c>
      <c r="KQ22" s="152" t="str">
        <f t="shared" ca="1" si="121"/>
        <v/>
      </c>
      <c r="KR22" s="150" t="str">
        <f t="shared" ca="1" si="122"/>
        <v/>
      </c>
      <c r="KS22" s="150" t="str">
        <f t="shared" ca="1" si="123"/>
        <v/>
      </c>
      <c r="KT22" s="150" t="str">
        <f t="array" aca="1" ref="KT22" ca="1">IFERROR(AVERAGE(IF(('1. Database - raw'!JW$7:JY$494&gt;0)*('1. Database - raw'!$AD$7:$AD$494=$A22)*(INDIRECT($Q22,TRUE)=$O22),'1. Database - raw'!JW$7:JY$494)),"")</f>
        <v/>
      </c>
      <c r="KU22" s="279" t="str">
        <f t="array" aca="1" ref="KU22" ca="1">IFERROR(_xlfn.STDEV.S(IF(('1. Database - raw'!JW$7:JY$494&gt;0)*('1. Database - raw'!$AD$7:$AD$494=$A22)*(INDIRECT($Q22,TRUE)=$O22),'1. Database - raw'!JW$7:JY$494)),"")</f>
        <v/>
      </c>
      <c r="KV22" s="59" t="str">
        <f t="array" aca="1" ref="KV22" ca="1">IFERROR(IF(COUNT(IF(('1. Database - raw'!JW$7:JY$494&gt;0)*('1. Database - raw'!$AD$7:$AD$494=$A22)*(INDIRECT($Q22,TRUE)=$O22),'1. Database - raw'!JW$7:JY$494))&gt;0,COUNT(IF(('1. Database - raw'!JW$7:JY$494&gt;0)*('1. Database - raw'!$AD$7:$AD$494=$A22)*(INDIRECT($Q22,TRUE)=$O22),'1. Database - raw'!JW$7:JY$494)),""),"")</f>
        <v/>
      </c>
      <c r="KW22" s="152" t="str">
        <f t="shared" ca="1" si="124"/>
        <v/>
      </c>
      <c r="KX22" s="150" t="str">
        <f t="shared" ca="1" si="125"/>
        <v/>
      </c>
      <c r="KY22" s="150" t="str">
        <f t="shared" ca="1" si="126"/>
        <v/>
      </c>
      <c r="KZ22" s="150" t="str">
        <f t="array" aca="1" ref="KZ22" ca="1">IFERROR(AVERAGE(IF(('1. Database - raw'!KC$7:KE$494&gt;0)*('1. Database - raw'!$AD$7:$AD$494=$A22)*(INDIRECT($Q22,TRUE)=$O22),'1. Database - raw'!KC$7:KE$494)),"")</f>
        <v/>
      </c>
      <c r="LA22" s="279" t="str">
        <f t="array" aca="1" ref="LA22" ca="1">IFERROR(_xlfn.STDEV.S(IF(('1. Database - raw'!KC$7:KE$494&gt;0)*('1. Database - raw'!$AD$7:$AD$494=$A22)*(INDIRECT($Q22,TRUE)=$O22),'1. Database - raw'!KC$7:KE$494)),"")</f>
        <v/>
      </c>
      <c r="LB22" s="59" t="str">
        <f t="array" aca="1" ref="LB22" ca="1">IFERROR(IF(COUNT(IF(('1. Database - raw'!KC$7:KE$494&gt;0)*('1. Database - raw'!$AD$7:$AD$494=$A22)*(INDIRECT($Q22,TRUE)=$O22),'1. Database - raw'!KC$7:KE$494))&gt;0,COUNT(IF(('1. Database - raw'!KC$7:KE$494&gt;0)*('1. Database - raw'!$AD$7:$AD$494=$A22)*(INDIRECT($Q22,TRUE)=$O22),'1. Database - raw'!KC$7:KE$494)),""),"")</f>
        <v/>
      </c>
      <c r="LC22" s="152" t="str">
        <f t="shared" ca="1" si="127"/>
        <v/>
      </c>
      <c r="LD22" s="150" t="str">
        <f t="shared" ca="1" si="128"/>
        <v/>
      </c>
      <c r="LE22" s="150" t="str">
        <f t="shared" ca="1" si="129"/>
        <v/>
      </c>
      <c r="LF22" s="150" t="str">
        <f t="array" aca="1" ref="LF22" ca="1">IFERROR(AVERAGE(IF(('1. Database - raw'!KI$7:KK$494&gt;0)*('1. Database - raw'!$AD$7:$AD$494=$A22)*(INDIRECT($Q22,TRUE)=$O22),'1. Database - raw'!KI$7:KK$494)),"")</f>
        <v/>
      </c>
      <c r="LG22" s="279" t="str">
        <f t="array" aca="1" ref="LG22" ca="1">IFERROR(_xlfn.STDEV.S(IF(('1. Database - raw'!KI$7:KK$494&gt;0)*('1. Database - raw'!$AD$7:$AD$494=$A22)*(INDIRECT($Q22,TRUE)=$O22),'1. Database - raw'!KI$7:KK$494)),"")</f>
        <v/>
      </c>
      <c r="LH22" s="59" t="str">
        <f t="array" aca="1" ref="LH22" ca="1">IFERROR(IF(COUNT(IF(('1. Database - raw'!KI$7:KK$494&gt;0)*('1. Database - raw'!$AD$7:$AD$494=$A22)*(INDIRECT($Q22,TRUE)=$O22),'1. Database - raw'!KI$7:KK$494))&gt;0,COUNT(IF(('1. Database - raw'!KI$7:KK$494&gt;0)*('1. Database - raw'!$AD$7:$AD$494=$A22)*(INDIRECT($Q22,TRUE)=$O22),'1. Database - raw'!KI$7:KK$494)),""),"")</f>
        <v/>
      </c>
      <c r="LI22" s="152">
        <f t="shared" ca="1" si="169"/>
        <v>0.84711402927416013</v>
      </c>
      <c r="LJ22" s="150">
        <f t="shared" ca="1" si="170"/>
        <v>1.7778132456590967</v>
      </c>
      <c r="LK22" s="150">
        <f t="shared" ca="1" si="171"/>
        <v>1.2271962116252029</v>
      </c>
      <c r="LL22" s="150">
        <f t="array" aca="1" ref="LL22" ca="1">IFERROR(AVERAGE(IF(('1. Database - raw'!KO$7:KQ$494&gt;0)*('1. Database - raw'!$AD$7:$AD$494=$A22)*(INDIRECT($Q22,TRUE)=$O22),'1. Database - raw'!KO$7:KQ$494)),"")</f>
        <v>1.3499999999999999</v>
      </c>
      <c r="LM22" s="279">
        <f t="array" aca="1" ref="LM22" ca="1">IFERROR(_xlfn.STDEV.S(IF(('1. Database - raw'!KO$7:KQ$494&gt;0)*('1. Database - raw'!$AD$7:$AD$494=$A22)*(INDIRECT($Q22,TRUE)=$O22),'1. Database - raw'!KO$7:KQ$494)),"")</f>
        <v>0.61886993787063194</v>
      </c>
      <c r="LN22" s="59">
        <f t="array" aca="1" ref="LN22" ca="1">IFERROR(IF(COUNT(IF(('1. Database - raw'!KO$7:KQ$494&gt;0)*('1. Database - raw'!$AD$7:$AD$494=$A22)*(INDIRECT($Q22,TRUE)=$O22),'1. Database - raw'!KO$7:KQ$494))&gt;0,COUNT(IF(('1. Database - raw'!KO$7:KQ$494&gt;0)*('1. Database - raw'!$AD$7:$AD$494=$A22)*(INDIRECT($Q22,TRUE)=$O22),'1. Database - raw'!KO$7:KQ$494)),""),"")</f>
        <v>6</v>
      </c>
      <c r="LO22" s="152" t="str">
        <f t="shared" ca="1" si="130"/>
        <v/>
      </c>
      <c r="LP22" s="150" t="str">
        <f t="shared" ca="1" si="131"/>
        <v/>
      </c>
      <c r="LQ22" s="150" t="str">
        <f t="shared" ca="1" si="132"/>
        <v/>
      </c>
      <c r="LR22" s="150" t="str">
        <f t="array" aca="1" ref="LR22" ca="1">IFERROR(AVERAGE(IF(('1. Database - raw'!KU$7:KW$494&gt;0)*('1. Database - raw'!$AD$7:$AD$494=$A22)*(INDIRECT($Q22,TRUE)=$O22),'1. Database - raw'!KU$7:KW$494)),"")</f>
        <v/>
      </c>
      <c r="LS22" s="279" t="str">
        <f t="array" aca="1" ref="LS22" ca="1">IFERROR(_xlfn.STDEV.S(IF(('1. Database - raw'!KU$7:KW$494&gt;0)*('1. Database - raw'!$AD$7:$AD$494=$A22)*(INDIRECT($Q22,TRUE)=$O22),'1. Database - raw'!KU$7:KW$494)),"")</f>
        <v/>
      </c>
      <c r="LT22" s="59" t="str">
        <f t="array" aca="1" ref="LT22" ca="1">IFERROR(IF(COUNT(IF(('1. Database - raw'!KU$7:KW$494&gt;0)*('1. Database - raw'!$AD$7:$AD$494=$A22)*(INDIRECT($Q22,TRUE)=$O22),'1. Database - raw'!KU$7:KW$494))&gt;0,COUNT(IF(('1. Database - raw'!KU$7:KW$494&gt;0)*('1. Database - raw'!$AD$7:$AD$494=$A22)*(INDIRECT($Q22,TRUE)=$O22),'1. Database - raw'!KU$7:KW$494)),""),"")</f>
        <v/>
      </c>
      <c r="LU22" s="152" t="str">
        <f t="shared" ca="1" si="133"/>
        <v/>
      </c>
      <c r="LV22" s="150" t="str">
        <f t="shared" ca="1" si="134"/>
        <v/>
      </c>
      <c r="LW22" s="150" t="str">
        <f t="shared" ca="1" si="135"/>
        <v/>
      </c>
      <c r="LX22" s="150" t="str">
        <f t="array" aca="1" ref="LX22" ca="1">IFERROR(AVERAGE(IF(('1. Database - raw'!LA$7:LC$494&gt;0)*('1. Database - raw'!$AD$7:$AD$494=$A22)*(INDIRECT($Q22,TRUE)=$O22),'1. Database - raw'!LA$7:LC$494)),"")</f>
        <v/>
      </c>
      <c r="LY22" s="279" t="str">
        <f t="array" aca="1" ref="LY22" ca="1">IFERROR(_xlfn.STDEV.S(IF(('1. Database - raw'!LA$7:LC$494&gt;0)*('1. Database - raw'!$AD$7:$AD$494=$A22)*(INDIRECT($Q22,TRUE)=$O22),'1. Database - raw'!LA$7:LC$494)),"")</f>
        <v/>
      </c>
      <c r="LZ22" s="59" t="str">
        <f t="array" aca="1" ref="LZ22" ca="1">IFERROR(IF(COUNT(IF(('1. Database - raw'!LA$7:LC$494&gt;0)*('1. Database - raw'!$AD$7:$AD$494=$A22)*(INDIRECT($Q22,TRUE)=$O22),'1. Database - raw'!LA$7:LC$494))&gt;0,COUNT(IF(('1. Database - raw'!LA$7:LC$494&gt;0)*('1. Database - raw'!$AD$7:$AD$494=$A22)*(INDIRECT($Q22,TRUE)=$O22),'1. Database - raw'!LA$7:LC$494)),""),"")</f>
        <v/>
      </c>
      <c r="MA22" s="152" t="str">
        <f t="shared" ca="1" si="136"/>
        <v/>
      </c>
      <c r="MB22" s="150" t="str">
        <f t="shared" ca="1" si="137"/>
        <v/>
      </c>
      <c r="MC22" s="150" t="str">
        <f t="shared" ca="1" si="138"/>
        <v/>
      </c>
      <c r="MD22" s="150" t="str">
        <f t="array" aca="1" ref="MD22" ca="1">IFERROR(AVERAGE(IF(('1. Database - raw'!LG$7:LI$494&gt;0)*('1. Database - raw'!$AD$7:$AD$494=$A22)*(INDIRECT($Q22,TRUE)=$O22),'1. Database - raw'!LG$7:LI$494)),"")</f>
        <v/>
      </c>
      <c r="ME22" s="279" t="str">
        <f t="array" aca="1" ref="ME22" ca="1">IFERROR(_xlfn.STDEV.S(IF(('1. Database - raw'!LG$7:LI$494&gt;0)*('1. Database - raw'!$AD$7:$AD$494=$A22)*(INDIRECT($Q22,TRUE)=$O22),'1. Database - raw'!LG$7:LI$494)),"")</f>
        <v/>
      </c>
      <c r="MF22" s="59" t="str">
        <f t="array" aca="1" ref="MF22" ca="1">IFERROR(IF(COUNT(IF(('1. Database - raw'!LG$7:LI$494&gt;0)*('1. Database - raw'!$AD$7:$AD$494=$A22)*(INDIRECT($Q22,TRUE)=$O22),'1. Database - raw'!LG$7:LI$494))&gt;0,COUNT(IF(('1. Database - raw'!LG$7:LI$494&gt;0)*('1. Database - raw'!$AD$7:$AD$494=$A22)*(INDIRECT($Q22,TRUE)=$O22),'1. Database - raw'!LG$7:LI$494)),""),"")</f>
        <v/>
      </c>
      <c r="MG22" s="152" t="str">
        <f t="shared" ca="1" si="139"/>
        <v/>
      </c>
      <c r="MH22" s="150" t="str">
        <f t="shared" ca="1" si="140"/>
        <v/>
      </c>
      <c r="MI22" s="150" t="str">
        <f t="shared" ca="1" si="141"/>
        <v/>
      </c>
      <c r="MJ22" s="150" t="str">
        <f t="array" aca="1" ref="MJ22" ca="1">IFERROR(AVERAGE(IF(('1. Database - raw'!LM$7:LO$494&gt;0)*('1. Database - raw'!$AD$7:$AD$494=$A22)*(INDIRECT($Q22,TRUE)=$O22),'1. Database - raw'!LM$7:LO$494)),"")</f>
        <v/>
      </c>
      <c r="MK22" s="279" t="str">
        <f t="array" aca="1" ref="MK22" ca="1">IFERROR(_xlfn.STDEV.S(IF(('1. Database - raw'!LM$7:LO$494&gt;0)*('1. Database - raw'!$AD$7:$AD$494=$A22)*(INDIRECT($Q22,TRUE)=$O22),'1. Database - raw'!LM$7:LO$494)),"")</f>
        <v/>
      </c>
      <c r="ML22" s="59" t="str">
        <f t="array" aca="1" ref="ML22" ca="1">IFERROR(IF(COUNT(IF(('1. Database - raw'!LM$7:LO$494&gt;0)*('1. Database - raw'!$AD$7:$AD$494=$A22)*(INDIRECT($Q22,TRUE)=$O22),'1. Database - raw'!LM$7:LO$494))&gt;0,COUNT(IF(('1. Database - raw'!LM$7:LO$494&gt;0)*('1. Database - raw'!$AD$7:$AD$494=$A22)*(INDIRECT($Q22,TRUE)=$O22),'1. Database - raw'!LM$7:LO$494)),""),"")</f>
        <v/>
      </c>
      <c r="MM22" s="152" t="str">
        <f t="shared" ca="1" si="142"/>
        <v/>
      </c>
      <c r="MN22" s="150" t="str">
        <f t="shared" ca="1" si="143"/>
        <v/>
      </c>
      <c r="MO22" s="150" t="str">
        <f t="shared" ca="1" si="144"/>
        <v/>
      </c>
      <c r="MP22" s="150" t="str">
        <f t="array" aca="1" ref="MP22" ca="1">IFERROR(AVERAGE(IF(('1. Database - raw'!LS$7:LU$494&gt;0)*('1. Database - raw'!$AD$7:$AD$494=$A22)*(INDIRECT($Q22,TRUE)=$O22),'1. Database - raw'!LS$7:LU$494)),"")</f>
        <v/>
      </c>
      <c r="MQ22" s="279" t="str">
        <f t="array" aca="1" ref="MQ22" ca="1">IFERROR(_xlfn.STDEV.S(IF(('1. Database - raw'!LS$7:LU$494&gt;0)*('1. Database - raw'!$AD$7:$AD$494=$A22)*(INDIRECT($Q22,TRUE)=$O22),'1. Database - raw'!LS$7:LU$494)),"")</f>
        <v/>
      </c>
      <c r="MR22" s="59" t="str">
        <f t="array" aca="1" ref="MR22" ca="1">IFERROR(IF(COUNT(IF(('1. Database - raw'!LS$7:LU$494&gt;0)*('1. Database - raw'!$AD$7:$AD$494=$A22)*(INDIRECT($Q22,TRUE)=$O22),'1. Database - raw'!LS$7:LU$494))&gt;0,COUNT(IF(('1. Database - raw'!LS$7:LU$494&gt;0)*('1. Database - raw'!$AD$7:$AD$494=$A22)*(INDIRECT($Q22,TRUE)=$O22),'1. Database - raw'!LS$7:LU$494)),""),"")</f>
        <v/>
      </c>
      <c r="MS22" s="152" t="str">
        <f t="shared" ca="1" si="145"/>
        <v/>
      </c>
      <c r="MT22" s="150" t="str">
        <f t="shared" ca="1" si="146"/>
        <v/>
      </c>
      <c r="MU22" s="150" t="str">
        <f t="shared" ca="1" si="147"/>
        <v/>
      </c>
      <c r="MV22" s="150" t="str">
        <f t="array" aca="1" ref="MV22" ca="1">IFERROR(AVERAGE(IF(('1. Database - raw'!LY$7:MA$494&gt;0)*('1. Database - raw'!$AD$7:$AD$494=$A22)*(INDIRECT($Q22,TRUE)=$O22),'1. Database - raw'!LY$7:MA$494)),"")</f>
        <v/>
      </c>
      <c r="MW22" s="279" t="str">
        <f t="array" aca="1" ref="MW22" ca="1">IFERROR(_xlfn.STDEV.S(IF(('1. Database - raw'!LY$7:MA$494&gt;0)*('1. Database - raw'!$AD$7:$AD$494=$A22)*(INDIRECT($Q22,TRUE)=$O22),'1. Database - raw'!LY$7:MA$494)),"")</f>
        <v/>
      </c>
      <c r="MX22" s="59" t="str">
        <f t="array" aca="1" ref="MX22" ca="1">IFERROR(IF(COUNT(IF(('1. Database - raw'!LY$7:MA$494&gt;0)*('1. Database - raw'!$AD$7:$AD$494=$A22)*(INDIRECT($Q22,TRUE)=$O22),'1. Database - raw'!LY$7:MA$494))&gt;0,COUNT(IF(('1. Database - raw'!LY$7:MA$494&gt;0)*('1. Database - raw'!$AD$7:$AD$494=$A22)*(INDIRECT($Q22,TRUE)=$O22),'1. Database - raw'!LY$7:MA$494)),""),"")</f>
        <v/>
      </c>
      <c r="MY22" s="152" t="str">
        <f t="shared" ca="1" si="148"/>
        <v/>
      </c>
      <c r="MZ22" s="150" t="str">
        <f t="shared" ca="1" si="149"/>
        <v/>
      </c>
      <c r="NA22" s="150" t="str">
        <f t="shared" ca="1" si="150"/>
        <v/>
      </c>
      <c r="NB22" s="150" t="str">
        <f t="array" aca="1" ref="NB22" ca="1">IFERROR(AVERAGE(IF(('1. Database - raw'!ME$7:MG$494&gt;0)*('1. Database - raw'!$AD$7:$AD$494=$A22)*(INDIRECT($Q22,TRUE)=$O22),'1. Database - raw'!ME$7:MG$494)),"")</f>
        <v/>
      </c>
      <c r="NC22" s="279" t="str">
        <f t="array" aca="1" ref="NC22" ca="1">IFERROR(_xlfn.STDEV.S(IF(('1. Database - raw'!ME$7:MG$494&gt;0)*('1. Database - raw'!$AD$7:$AD$494=$A22)*(INDIRECT($Q22,TRUE)=$O22),'1. Database - raw'!ME$7:MG$494)),"")</f>
        <v/>
      </c>
      <c r="ND22" s="59" t="str">
        <f t="array" aca="1" ref="ND22" ca="1">IFERROR(IF(COUNT(IF(('1. Database - raw'!ME$7:MG$494&gt;0)*('1. Database - raw'!$AD$7:$AD$494=$A22)*(INDIRECT($Q22,TRUE)=$O22),'1. Database - raw'!ME$7:MG$494))&gt;0,COUNT(IF(('1. Database - raw'!ME$7:MG$494&gt;0)*('1. Database - raw'!$AD$7:$AD$494=$A22)*(INDIRECT($Q22,TRUE)=$O22),'1. Database - raw'!ME$7:MG$494)),""),"")</f>
        <v/>
      </c>
      <c r="NE22" s="152" t="str">
        <f t="shared" ca="1" si="151"/>
        <v/>
      </c>
      <c r="NF22" s="150" t="str">
        <f t="shared" ca="1" si="152"/>
        <v/>
      </c>
      <c r="NG22" s="150" t="str">
        <f t="shared" ca="1" si="153"/>
        <v/>
      </c>
      <c r="NH22" s="150" t="str">
        <f t="array" aca="1" ref="NH22" ca="1">IFERROR(AVERAGE(IF(('1. Database - raw'!MK$7:MM$494&gt;0)*('1. Database - raw'!$AD$7:$AD$494=$A22)*(INDIRECT($Q22,TRUE)=$O22),'1. Database - raw'!MK$7:MM$494)),"")</f>
        <v/>
      </c>
      <c r="NI22" s="279" t="str">
        <f t="array" aca="1" ref="NI22" ca="1">IFERROR(_xlfn.STDEV.S(IF(('1. Database - raw'!MK$7:MM$494&gt;0)*('1. Database - raw'!$AD$7:$AD$494=$A22)*(INDIRECT($Q22,TRUE)=$O22),'1. Database - raw'!MK$7:MM$494)),"")</f>
        <v/>
      </c>
      <c r="NJ22" s="59" t="str">
        <f t="array" aca="1" ref="NJ22" ca="1">IFERROR(IF(COUNT(IF(('1. Database - raw'!MK$7:MM$494&gt;0)*('1. Database - raw'!$AD$7:$AD$494=$A22)*(INDIRECT($Q22,TRUE)=$O22),'1. Database - raw'!MK$7:MM$494))&gt;0,COUNT(IF(('1. Database - raw'!MK$7:MM$494&gt;0)*('1. Database - raw'!$AD$7:$AD$494=$A22)*(INDIRECT($Q22,TRUE)=$O22),'1. Database - raw'!MK$7:MM$494)),""),"")</f>
        <v/>
      </c>
      <c r="NK22" s="152" t="str">
        <f t="shared" ca="1" si="154"/>
        <v/>
      </c>
      <c r="NL22" s="150" t="str">
        <f t="shared" ca="1" si="155"/>
        <v/>
      </c>
      <c r="NM22" s="150" t="str">
        <f t="shared" ca="1" si="156"/>
        <v/>
      </c>
      <c r="NN22" s="150" t="str">
        <f t="array" aca="1" ref="NN22" ca="1">IFERROR(AVERAGE(IF(('1. Database - raw'!MQ$7:MS$494&gt;0)*('1. Database - raw'!$AD$7:$AD$494=$A22)*(INDIRECT($Q22,TRUE)=$O22),'1. Database - raw'!MQ$7:MS$494)),"")</f>
        <v/>
      </c>
      <c r="NO22" s="279" t="str">
        <f t="array" aca="1" ref="NO22" ca="1">IFERROR(_xlfn.STDEV.S(IF(('1. Database - raw'!MQ$7:MS$494&gt;0)*('1. Database - raw'!$AD$7:$AD$494=$A22)*(INDIRECT($Q22,TRUE)=$O22),'1. Database - raw'!MQ$7:MS$494)),"")</f>
        <v/>
      </c>
      <c r="NP22" s="59" t="str">
        <f t="array" aca="1" ref="NP22" ca="1">IFERROR(IF(COUNT(IF(('1. Database - raw'!MQ$7:MS$494&gt;0)*('1. Database - raw'!$AD$7:$AD$494=$A22)*(INDIRECT($Q22,TRUE)=$O22),'1. Database - raw'!MQ$7:MS$494))&gt;0,COUNT(IF(('1. Database - raw'!MQ$7:MS$494&gt;0)*('1. Database - raw'!$AD$7:$AD$494=$A22)*(INDIRECT($Q22,TRUE)=$O22),'1. Database - raw'!MQ$7:MS$494)),""),"")</f>
        <v/>
      </c>
      <c r="NQ22" s="152" t="str">
        <f t="shared" ca="1" si="157"/>
        <v/>
      </c>
      <c r="NR22" s="150" t="str">
        <f t="shared" ca="1" si="158"/>
        <v/>
      </c>
      <c r="NS22" s="150" t="str">
        <f t="shared" ca="1" si="159"/>
        <v/>
      </c>
      <c r="NT22" s="150" t="str">
        <f t="array" aca="1" ref="NT22" ca="1">IFERROR(AVERAGE(IF(('1. Database - raw'!MW$7:MY$494&gt;0)*('1. Database - raw'!$AD$7:$AD$494=$A22)*(INDIRECT($Q22,TRUE)=$O22),'1. Database - raw'!MW$7:MY$494)),"")</f>
        <v/>
      </c>
      <c r="NU22" s="279" t="str">
        <f t="array" aca="1" ref="NU22" ca="1">IFERROR(_xlfn.STDEV.S(IF(('1. Database - raw'!MW$7:MY$494&gt;0)*('1. Database - raw'!$AD$7:$AD$494=$A22)*(INDIRECT($Q22,TRUE)=$O22),'1. Database - raw'!MW$7:MY$494)),"")</f>
        <v/>
      </c>
      <c r="NV22" s="59" t="str">
        <f t="array" aca="1" ref="NV22" ca="1">IFERROR(IF(COUNT(IF(('1. Database - raw'!MW$7:MY$494&gt;0)*('1. Database - raw'!$AD$7:$AD$494=$A22)*(INDIRECT($Q22,TRUE)=$O22),'1. Database - raw'!MW$7:MY$494))&gt;0,COUNT(IF(('1. Database - raw'!MW$7:MY$494&gt;0)*('1. Database - raw'!$AD$7:$AD$494=$A22)*(INDIRECT($Q22,TRUE)=$O22),'1. Database - raw'!MW$7:MY$494)),""),"")</f>
        <v/>
      </c>
      <c r="NW22" s="152" t="str">
        <f t="shared" ca="1" si="160"/>
        <v/>
      </c>
      <c r="NX22" s="150" t="str">
        <f t="shared" ca="1" si="161"/>
        <v/>
      </c>
      <c r="NY22" s="150" t="str">
        <f t="shared" ca="1" si="162"/>
        <v/>
      </c>
      <c r="NZ22" s="150" t="str">
        <f t="array" aca="1" ref="NZ22" ca="1">IFERROR(AVERAGE(IF(('1. Database - raw'!NC$7:NE$494&gt;0)*('1. Database - raw'!$AD$7:$AD$494=$A22)*(INDIRECT($Q22,TRUE)=$O22),'1. Database - raw'!NC$7:NE$494)),"")</f>
        <v/>
      </c>
      <c r="OA22" s="279" t="str">
        <f t="array" aca="1" ref="OA22" ca="1">IFERROR(_xlfn.STDEV.S(IF(('1. Database - raw'!NC$7:NE$494&gt;0)*('1. Database - raw'!$AD$7:$AD$494=$A22)*(INDIRECT($Q22,TRUE)=$O22),'1. Database - raw'!NC$7:NE$494)),"")</f>
        <v/>
      </c>
      <c r="OB22" s="59" t="str">
        <f t="array" aca="1" ref="OB22" ca="1">IFERROR(IF(COUNT(IF(('1. Database - raw'!NC$7:NE$494&gt;0)*('1. Database - raw'!$AD$7:$AD$494=$A22)*(INDIRECT($Q22,TRUE)=$O22),'1. Database - raw'!NC$7:NE$494))&gt;0,COUNT(IF(('1. Database - raw'!NC$7:NE$494&gt;0)*('1. Database - raw'!$AD$7:$AD$494=$A22)*(INDIRECT($Q22,TRUE)=$O22),'1. Database - raw'!NC$7:NE$494)),""),"")</f>
        <v/>
      </c>
      <c r="OC22" s="152" t="str">
        <f t="shared" ca="1" si="163"/>
        <v/>
      </c>
      <c r="OD22" s="150" t="str">
        <f t="shared" ca="1" si="164"/>
        <v/>
      </c>
      <c r="OE22" s="150" t="str">
        <f t="shared" ca="1" si="165"/>
        <v/>
      </c>
      <c r="OF22" s="150" t="str">
        <f t="array" aca="1" ref="OF22" ca="1">IFERROR(AVERAGE(IF(('1. Database - raw'!NI$7:NK$494&gt;0)*('1. Database - raw'!$AD$7:$AD$494=$A22)*(INDIRECT($Q22,TRUE)=$O22),'1. Database - raw'!NI$7:NK$494)),"")</f>
        <v/>
      </c>
      <c r="OG22" s="279" t="str">
        <f t="array" aca="1" ref="OG22" ca="1">IFERROR(_xlfn.STDEV.S(IF(('1. Database - raw'!NI$7:NK$494&gt;0)*('1. Database - raw'!$AD$7:$AD$494=$A22)*(INDIRECT($Q22,TRUE)=$O22),'1. Database - raw'!NI$7:NK$494)),"")</f>
        <v/>
      </c>
      <c r="OH22" s="59" t="str">
        <f t="array" aca="1" ref="OH22" ca="1">IFERROR(IF(COUNT(IF(('1. Database - raw'!NI$7:NK$494&gt;0)*('1. Database - raw'!$AD$7:$AD$494=$A22)*(INDIRECT($Q22,TRUE)=$O22),'1. Database - raw'!NI$7:NK$494))&gt;0,COUNT(IF(('1. Database - raw'!NI$7:NK$494&gt;0)*('1. Database - raw'!$AD$7:$AD$494=$A22)*(INDIRECT($Q22,TRUE)=$O22),'1. Database - raw'!NI$7:NK$494)),""),"")</f>
        <v/>
      </c>
    </row>
    <row r="23" spans="1:398" ht="15.75" outlineLevel="1" thickBot="1" x14ac:dyDescent="0.3">
      <c r="A23" s="133" t="s">
        <v>553</v>
      </c>
      <c r="B23" s="1329"/>
      <c r="C23" s="26"/>
      <c r="D23" s="27"/>
      <c r="E23" s="27" t="s">
        <v>300</v>
      </c>
      <c r="F23" s="62" t="s">
        <v>30</v>
      </c>
      <c r="G23" s="62" t="s">
        <v>619</v>
      </c>
      <c r="H23" s="62"/>
      <c r="I23" s="62"/>
      <c r="J23" s="62"/>
      <c r="K23" s="62"/>
      <c r="L23" s="62"/>
      <c r="M23" s="62"/>
      <c r="N23" s="63"/>
      <c r="O23" s="218" t="str">
        <f t="array" ref="O23">INDEX(A23:N23,IF(MIN(IF(C23:N23&lt;&gt;"",COLUMN(C23:N23)))&gt;0,MIN(IF(C23:N23&lt;&gt;"",COLUMN(C23:N23))),""))</f>
        <v>Turkey</v>
      </c>
      <c r="P23" s="28">
        <f t="shared" si="180"/>
        <v>3</v>
      </c>
      <c r="Q23" s="159" t="str">
        <f ca="1">"'" &amp; $S$4 &amp; "'!" &amp; ADDRESS(ROW('1. Database - raw'!$A$7),MATCH($C$2,'1. Database - raw'!$6:$6,0)+MATCH(O23,$C23:$N23,0)-1,1) &amp; ":" &amp; ADDRESS(LOOKUP(2,1/('1. Database - raw'!A:A&lt;&gt;""),ROW('1. Database - raw'!A:A)),MATCH($C$2,'1. Database - raw'!$6:$6,0)+MATCH(O23,$C23:$N23,0)-1,1)</f>
        <v>'1. Database - raw'!$AG$7:$AG$494</v>
      </c>
      <c r="R23" s="26"/>
      <c r="S23" s="179"/>
      <c r="T23" s="207" t="str">
        <f t="shared" ca="1" si="178"/>
        <v/>
      </c>
      <c r="U23" s="126" t="str">
        <f t="shared" ca="1" si="178"/>
        <v/>
      </c>
      <c r="V23" s="126" t="str">
        <f t="shared" ca="1" si="178"/>
        <v/>
      </c>
      <c r="W23" s="126" t="str">
        <f t="shared" ca="1" si="178"/>
        <v/>
      </c>
      <c r="X23" s="126" t="str">
        <f t="shared" ca="1" si="178"/>
        <v/>
      </c>
      <c r="Y23" s="126" t="str">
        <f t="shared" ca="1" si="178"/>
        <v/>
      </c>
      <c r="Z23" s="126" t="str">
        <f t="shared" ca="1" si="178"/>
        <v/>
      </c>
      <c r="AA23" s="126" t="str">
        <f t="shared" ca="1" si="178"/>
        <v/>
      </c>
      <c r="AB23" s="126" t="str">
        <f t="shared" ca="1" si="178"/>
        <v/>
      </c>
      <c r="AC23" s="126" t="str">
        <f t="shared" ca="1" si="178"/>
        <v/>
      </c>
      <c r="AD23" s="126" t="str">
        <f t="shared" ca="1" si="179"/>
        <v/>
      </c>
      <c r="AE23" s="126" t="str">
        <f t="shared" ca="1" si="179"/>
        <v/>
      </c>
      <c r="AF23" s="126" t="str">
        <f t="shared" ca="1" si="179"/>
        <v/>
      </c>
      <c r="AG23" s="126" t="str">
        <f t="shared" ca="1" si="179"/>
        <v/>
      </c>
      <c r="AH23" s="126" t="str">
        <f t="shared" ca="1" si="179"/>
        <v/>
      </c>
      <c r="AI23" s="126" t="str">
        <f t="shared" ca="1" si="179"/>
        <v/>
      </c>
      <c r="AJ23" s="126" t="str">
        <f t="shared" ca="1" si="179"/>
        <v/>
      </c>
      <c r="AK23" s="126" t="str">
        <f t="shared" ca="1" si="179"/>
        <v/>
      </c>
      <c r="AL23" s="126" t="str">
        <f t="shared" ca="1" si="179"/>
        <v/>
      </c>
      <c r="AM23" s="127" t="str">
        <f t="shared" ca="1" si="179"/>
        <v/>
      </c>
      <c r="AN23" s="187"/>
      <c r="AO23" s="187"/>
      <c r="AP23" s="187"/>
      <c r="AQ23" s="187"/>
      <c r="AR23" s="187"/>
      <c r="AS23" s="187"/>
      <c r="AT23" s="187"/>
      <c r="AU23" s="187"/>
      <c r="AV23" s="187"/>
      <c r="AW23" s="187"/>
      <c r="AX23" s="187"/>
      <c r="AY23" s="187"/>
      <c r="AZ23" s="187"/>
      <c r="BA23" s="187"/>
      <c r="BB23" s="187"/>
      <c r="BC23" s="187"/>
      <c r="BD23" s="239">
        <f t="shared" ca="1" si="177"/>
        <v>1.1485287660846963</v>
      </c>
      <c r="BE23" s="239">
        <f t="shared" ca="1" si="181"/>
        <v>102.37042696759863</v>
      </c>
      <c r="BF23" s="239" t="str">
        <f t="shared" ca="1" si="175"/>
        <v/>
      </c>
      <c r="BG23" s="248" t="str">
        <f t="shared" ca="1" si="176"/>
        <v/>
      </c>
      <c r="BH23" s="294"/>
      <c r="BI23" s="562" t="str">
        <f t="shared" ca="1" si="166"/>
        <v/>
      </c>
      <c r="BJ23" s="558" t="str">
        <f t="shared" ca="1" si="2"/>
        <v/>
      </c>
      <c r="BK23" s="558" t="str">
        <f t="shared" ca="1" si="3"/>
        <v/>
      </c>
      <c r="BL23" s="558" t="str">
        <f t="shared" ca="1" si="167"/>
        <v/>
      </c>
      <c r="BM23" s="558" t="str">
        <f t="shared" ca="1" si="4"/>
        <v/>
      </c>
      <c r="BN23" s="558" t="str">
        <f t="shared" ca="1" si="5"/>
        <v/>
      </c>
      <c r="BO23" s="254"/>
      <c r="BP23" s="218" t="str">
        <f t="shared" si="6"/>
        <v>Turkey</v>
      </c>
      <c r="BQ23" s="66" t="str">
        <f t="shared" ca="1" si="172"/>
        <v/>
      </c>
      <c r="BR23" s="64" t="str">
        <f t="shared" ca="1" si="173"/>
        <v/>
      </c>
      <c r="BS23" s="64" t="str">
        <f t="shared" ca="1" si="174"/>
        <v/>
      </c>
      <c r="BT23" s="64" t="str">
        <f t="array" aca="1" ref="BT23" ca="1">IFERROR(AVERAGE(IF(('1. Database - raw'!AW$7:AY$494&gt;0)*('1. Database - raw'!$AD$7:$AD$494=$A23)*('1. Database - raw'!$AP$7:$AP$494&lt;&gt;Dropdown!$AM$11)*(INDIRECT($Q23,TRUE)=$O23),'1. Database - raw'!AW$7:AY$494)),"")</f>
        <v/>
      </c>
      <c r="BU23" s="97" t="str">
        <f t="array" aca="1" ref="BU23" ca="1">IFERROR(_xlfn.STDEV.S(IF(('1. Database - raw'!AW$7:AY$494&gt;0)*('1. Database - raw'!$AD$7:$AD$494=$A23)*('1. Database - raw'!$AP$7:$AP$494&lt;&gt;Dropdown!$AM$11)*(INDIRECT($Q23,TRUE)=$O23),'1. Database - raw'!AW$7:AY$494)),"")</f>
        <v/>
      </c>
      <c r="BV23" s="65" t="str">
        <f t="array" aca="1" ref="BV23" ca="1">IFERROR(IF(COUNT(IF(('1. Database - raw'!AW$7:AY$494&gt;0)*('1. Database - raw'!$AD$7:$AD$494=$A23)*('1. Database - raw'!$AP$7:$AP$494&lt;&gt;Dropdown!$AM$11)*(INDIRECT($Q23,TRUE)=$O23),'1. Database - raw'!AW$7:AY$494))&gt;0,COUNT(IF(('1. Database - raw'!AW$7:AY$494&gt;0)*('1. Database - raw'!$AD$7:$AD$494=$A23)*('1. Database - raw'!$AP$7:$AP$494&lt;&gt;Dropdown!$AM$11)*(INDIRECT($Q23,TRUE)=$O23),'1. Database - raw'!AW$7:AY$494)),""),"")</f>
        <v/>
      </c>
      <c r="BW23" s="66" t="str">
        <f t="shared" ca="1" si="7"/>
        <v/>
      </c>
      <c r="BX23" s="64" t="str">
        <f t="shared" ca="1" si="8"/>
        <v/>
      </c>
      <c r="BY23" s="64" t="str">
        <f t="shared" ca="1" si="9"/>
        <v/>
      </c>
      <c r="BZ23" s="64" t="str">
        <f t="array" aca="1" ref="BZ23" ca="1">IFERROR(AVERAGE(IF(('1. Database - raw'!BC$7:BE$494&gt;0)*('1. Database - raw'!$AD$7:$AD$494=$A23)*('1. Database - raw'!$AP$7:$AP$494&lt;&gt;Dropdown!$AM$11)*(INDIRECT($Q23,TRUE)=$O23),'1. Database - raw'!BC$7:BE$494)),"")</f>
        <v/>
      </c>
      <c r="CA23" s="97" t="str">
        <f t="array" aca="1" ref="CA23" ca="1">IFERROR(_xlfn.STDEV.S(IF(('1. Database - raw'!BC$7:BE$494&gt;0)*('1. Database - raw'!$AD$7:$AD$494=$A23)*('1. Database - raw'!$AP$7:$AP$494&lt;&gt;Dropdown!$AM$11)*(INDIRECT($Q23,TRUE)=$O23),'1. Database - raw'!BC$7:BE$494)),"")</f>
        <v/>
      </c>
      <c r="CB23" s="65" t="str">
        <f t="array" aca="1" ref="CB23" ca="1">IFERROR(IF(COUNT(IF(('1. Database - raw'!BC$7:BE$494&gt;0)*('1. Database - raw'!$AD$7:$AD$494=$A23)*('1. Database - raw'!$AP$7:$AP$494&lt;&gt;Dropdown!$AM$11)*(INDIRECT($Q23,TRUE)=$O23),'1. Database - raw'!BC$7:BE$494))&gt;0,COUNT(IF(('1. Database - raw'!BC$7:BE$494&gt;0)*('1. Database - raw'!$AD$7:$AD$494=$A23)*('1. Database - raw'!$AP$7:$AP$494&lt;&gt;Dropdown!$AM$11)*(INDIRECT($Q23,TRUE)=$O23),'1. Database - raw'!BC$7:BE$494)),""),"")</f>
        <v/>
      </c>
      <c r="CC23" s="107" t="str">
        <f t="shared" ca="1" si="10"/>
        <v/>
      </c>
      <c r="CD23" s="108" t="str">
        <f t="shared" ca="1" si="11"/>
        <v/>
      </c>
      <c r="CE23" s="108" t="str">
        <f t="shared" ca="1" si="12"/>
        <v/>
      </c>
      <c r="CF23" s="108" t="str">
        <f t="array" aca="1" ref="CF23" ca="1">IFERROR(AVERAGE(IF(('1. Database - raw'!BI$7:BK$494&gt;0)*('1. Database - raw'!$AD$7:$AD$494=$A23)*('1. Database - raw'!$AP$7:$AP$494&lt;&gt;Dropdown!$AM$11)*(INDIRECT($Q23,TRUE)=$O23),'1. Database - raw'!BI$7:BK$494)),"")</f>
        <v/>
      </c>
      <c r="CG23" s="272" t="str">
        <f t="array" aca="1" ref="CG23" ca="1">IFERROR(_xlfn.STDEV.S(IF(('1. Database - raw'!BI$7:BK$494&gt;0)*('1. Database - raw'!$AD$7:$AD$494=$A23)*('1. Database - raw'!$AP$7:$AP$494&lt;&gt;Dropdown!$AM$11)*(INDIRECT($Q23,TRUE)=$O23),'1. Database - raw'!BI$7:BK$494)),"")</f>
        <v/>
      </c>
      <c r="CH23" s="65" t="str">
        <f t="array" aca="1" ref="CH23" ca="1">IFERROR(IF(COUNT(IF(('1. Database - raw'!BI$7:BK$494&gt;0)*('1. Database - raw'!$AD$7:$AD$494=$A23)*('1. Database - raw'!$AP$7:$AP$494&lt;&gt;Dropdown!$AM$11)*(INDIRECT($Q23,TRUE)=$O23),'1. Database - raw'!BI$7:BK$494))&gt;0,COUNT(IF(('1. Database - raw'!BI$7:BK$494&gt;0)*('1. Database - raw'!$AD$7:$AD$494=$A23)*('1. Database - raw'!$AP$7:$AP$494&lt;&gt;Dropdown!$AM$11)*(INDIRECT($Q23,TRUE)=$O23),'1. Database - raw'!BI$7:BK$494)),""),"")</f>
        <v/>
      </c>
      <c r="CI23" s="66" t="str">
        <f t="shared" ca="1" si="13"/>
        <v/>
      </c>
      <c r="CJ23" s="64" t="str">
        <f t="shared" ca="1" si="14"/>
        <v/>
      </c>
      <c r="CK23" s="64" t="str">
        <f t="shared" ca="1" si="15"/>
        <v/>
      </c>
      <c r="CL23" s="64" t="str">
        <f t="array" aca="1" ref="CL23" ca="1">IFERROR(AVERAGE(IF(('1. Database - raw'!BO$7:BQ$494&gt;0)*('1. Database - raw'!$AD$7:$AD$494=$A23)*(INDIRECT($Q23,TRUE)=$O23),'1. Database - raw'!BO$7:BQ$494)),"")</f>
        <v/>
      </c>
      <c r="CM23" s="97" t="str">
        <f t="array" aca="1" ref="CM23" ca="1">IFERROR(_xlfn.STDEV.S(IF(('1. Database - raw'!BO$7:BQ$494&gt;0)*('1. Database - raw'!$AD$7:$AD$494=$A23)*(INDIRECT($Q23,TRUE)=$O23),'1. Database - raw'!BO$7:BQ$494)),"")</f>
        <v/>
      </c>
      <c r="CN23" s="65" t="str">
        <f t="array" aca="1" ref="CN23" ca="1">IFERROR(IF(COUNT(IF(('1. Database - raw'!BO$7:BQ$494&gt;0)*('1. Database - raw'!$AD$7:$AD$494=$A23)*(INDIRECT($Q23,TRUE)=$O23),'1. Database - raw'!BO$7:BQ$494))&gt;0,COUNT(IF(('1. Database - raw'!BO$7:BQ$494&gt;0)*('1. Database - raw'!$AD$7:$AD$494=$A23)*(INDIRECT($Q23,TRUE)=$O23),'1. Database - raw'!BO$7:BQ$494)),""),"")</f>
        <v/>
      </c>
      <c r="CO23" s="66" t="str">
        <f t="shared" ca="1" si="16"/>
        <v/>
      </c>
      <c r="CP23" s="64" t="str">
        <f t="shared" ca="1" si="17"/>
        <v/>
      </c>
      <c r="CQ23" s="64" t="str">
        <f t="shared" ca="1" si="18"/>
        <v/>
      </c>
      <c r="CR23" s="64" t="str">
        <f t="array" aca="1" ref="CR23" ca="1">IFERROR(AVERAGE(IF(('1. Database - raw'!BU$7:BW$494&gt;0)*('1. Database - raw'!$AD$7:$AD$494=$A23)*(INDIRECT($Q23,TRUE)=$O23),'1. Database - raw'!BU$7:BW$494)),"")</f>
        <v/>
      </c>
      <c r="CS23" s="97" t="str">
        <f t="array" aca="1" ref="CS23" ca="1">IFERROR(_xlfn.STDEV.S(IF(('1. Database - raw'!BU$7:BW$494&gt;0)*('1. Database - raw'!$AD$7:$AD$494=$A23)*(INDIRECT($Q23,TRUE)=$O23),'1. Database - raw'!BU$7:BW$494)),"")</f>
        <v/>
      </c>
      <c r="CT23" s="65" t="str">
        <f t="array" aca="1" ref="CT23" ca="1">IFERROR(IF(COUNT(IF(('1. Database - raw'!BU$7:BW$494&gt;0)*('1. Database - raw'!$AD$7:$AD$494=$A23)*(INDIRECT($Q23,TRUE)=$O23),'1. Database - raw'!BU$7:BW$494))&gt;0,COUNT(IF(('1. Database - raw'!BU$7:BW$494&gt;0)*('1. Database - raw'!$AD$7:$AD$494=$A23)*(INDIRECT($Q23,TRUE)=$O23),'1. Database - raw'!BU$7:BW$494)),""),"")</f>
        <v/>
      </c>
      <c r="CU23" s="66" t="str">
        <f t="shared" ca="1" si="19"/>
        <v/>
      </c>
      <c r="CV23" s="64" t="str">
        <f t="shared" ca="1" si="20"/>
        <v/>
      </c>
      <c r="CW23" s="64" t="str">
        <f t="shared" ca="1" si="21"/>
        <v/>
      </c>
      <c r="CX23" s="64" t="str">
        <f t="array" aca="1" ref="CX23" ca="1">IFERROR(AVERAGE(IF(('1. Database - raw'!CA$7:CC$494&gt;0)*('1. Database - raw'!$AD$7:$AD$494=$A23)*(INDIRECT($Q23,TRUE)=$O23),'1. Database - raw'!CA$7:CC$494)),"")</f>
        <v/>
      </c>
      <c r="CY23" s="97" t="str">
        <f t="array" aca="1" ref="CY23" ca="1">IFERROR(_xlfn.STDEV.S(IF(('1. Database - raw'!CA$7:CC$494&gt;0)*('1. Database - raw'!$AD$7:$AD$494=$A23)*(INDIRECT($Q23,TRUE)=$O23),'1. Database - raw'!CA$7:CC$494)),"")</f>
        <v/>
      </c>
      <c r="CZ23" s="65" t="str">
        <f t="array" aca="1" ref="CZ23" ca="1">IFERROR(IF(COUNT(IF(('1. Database - raw'!CA$7:CC$494&gt;0)*('1. Database - raw'!$AD$7:$AD$494=$A23)*(INDIRECT($Q23,TRUE)=$O23),'1. Database - raw'!CA$7:CC$494))&gt;0,COUNT(IF(('1. Database - raw'!CA$7:CC$494&gt;0)*('1. Database - raw'!$AD$7:$AD$494=$A23)*(INDIRECT($Q23,TRUE)=$O23),'1. Database - raw'!CA$7:CC$494)),""),"")</f>
        <v/>
      </c>
      <c r="DA23" s="66" t="str">
        <f t="shared" ca="1" si="22"/>
        <v/>
      </c>
      <c r="DB23" s="64" t="str">
        <f t="shared" ca="1" si="23"/>
        <v/>
      </c>
      <c r="DC23" s="64" t="str">
        <f t="shared" ca="1" si="24"/>
        <v/>
      </c>
      <c r="DD23" s="64" t="str">
        <f t="array" aca="1" ref="DD23" ca="1">IFERROR(AVERAGE(IF(('1. Database - raw'!CG$7:CI$494&gt;0)*('1. Database - raw'!$AD$7:$AD$494=$A23)*(INDIRECT($Q23,TRUE)=$O23),'1. Database - raw'!CG$7:CI$494)),"")</f>
        <v/>
      </c>
      <c r="DE23" s="97" t="str">
        <f t="array" aca="1" ref="DE23" ca="1">IFERROR(_xlfn.STDEV.S(IF(('1. Database - raw'!CG$7:CI$494&gt;0)*('1. Database - raw'!$AD$7:$AD$494=$A23)*(INDIRECT($Q23,TRUE)=$O23),'1. Database - raw'!CG$7:CI$494)),"")</f>
        <v/>
      </c>
      <c r="DF23" s="65" t="str">
        <f t="array" aca="1" ref="DF23" ca="1">IFERROR(IF(COUNT(IF(('1. Database - raw'!CG$7:CI$494&gt;0)*('1. Database - raw'!$AD$7:$AD$494=$A23)*(INDIRECT($Q23,TRUE)=$O23),'1. Database - raw'!CG$7:CI$494))&gt;0,COUNT(IF(('1. Database - raw'!CG$7:CI$494&gt;0)*('1. Database - raw'!$AD$7:$AD$494=$A23)*(INDIRECT($Q23,TRUE)=$O23),'1. Database - raw'!CG$7:CI$494)),""),"")</f>
        <v/>
      </c>
      <c r="DG23" s="66" t="str">
        <f t="shared" ca="1" si="25"/>
        <v/>
      </c>
      <c r="DH23" s="64" t="str">
        <f t="shared" ca="1" si="26"/>
        <v/>
      </c>
      <c r="DI23" s="64" t="str">
        <f t="shared" ca="1" si="27"/>
        <v/>
      </c>
      <c r="DJ23" s="64" t="str">
        <f t="array" aca="1" ref="DJ23" ca="1">IFERROR(AVERAGE(IF(('1. Database - raw'!CM$7:CO$494&gt;0)*('1. Database - raw'!$AD$7:$AD$494=$A23)*(INDIRECT($Q23,TRUE)=$O23),'1. Database - raw'!CM$7:CO$494)),"")</f>
        <v/>
      </c>
      <c r="DK23" s="97" t="str">
        <f t="array" aca="1" ref="DK23" ca="1">IFERROR(_xlfn.STDEV.S(IF(('1. Database - raw'!CM$7:CO$494&gt;0)*('1. Database - raw'!$AD$7:$AD$494=$A23)*(INDIRECT($Q23,TRUE)=$O23),'1. Database - raw'!CM$7:CO$494)),"")</f>
        <v/>
      </c>
      <c r="DL23" s="65" t="str">
        <f t="array" aca="1" ref="DL23" ca="1">IFERROR(IF(COUNT(IF(('1. Database - raw'!CM$7:CO$494&gt;0)*('1. Database - raw'!$AD$7:$AD$494=$A23)*(INDIRECT($Q23,TRUE)=$O23),'1. Database - raw'!CM$7:CO$494))&gt;0,COUNT(IF(('1. Database - raw'!CM$7:CO$494&gt;0)*('1. Database - raw'!$AD$7:$AD$494=$A23)*(INDIRECT($Q23,TRUE)=$O23),'1. Database - raw'!CM$7:CO$494)),""),"")</f>
        <v/>
      </c>
      <c r="DM23" s="66" t="str">
        <f t="shared" ca="1" si="28"/>
        <v/>
      </c>
      <c r="DN23" s="64" t="str">
        <f t="shared" ca="1" si="29"/>
        <v/>
      </c>
      <c r="DO23" s="64" t="str">
        <f t="shared" ca="1" si="30"/>
        <v/>
      </c>
      <c r="DP23" s="64" t="str">
        <f t="array" aca="1" ref="DP23" ca="1">IFERROR(AVERAGE(IF(('1. Database - raw'!CS$7:CU$494&gt;0)*('1. Database - raw'!$AD$7:$AD$494=$A23)*(INDIRECT($Q23,TRUE)=$O23),'1. Database - raw'!CS$7:CU$494)),"")</f>
        <v/>
      </c>
      <c r="DQ23" s="97" t="str">
        <f t="array" aca="1" ref="DQ23" ca="1">IFERROR(_xlfn.STDEV.S(IF(('1. Database - raw'!CS$7:CU$494&gt;0)*('1. Database - raw'!$AD$7:$AD$494=$A23)*(INDIRECT($Q23,TRUE)=$O23),'1. Database - raw'!CS$7:CU$494)),"")</f>
        <v/>
      </c>
      <c r="DR23" s="65" t="str">
        <f t="array" aca="1" ref="DR23" ca="1">IFERROR(IF(COUNT(IF(('1. Database - raw'!CS$7:CU$494&gt;0)*('1. Database - raw'!$AD$7:$AD$494=$A23)*(INDIRECT($Q23,TRUE)=$O23),'1. Database - raw'!CS$7:CU$494))&gt;0,COUNT(IF(('1. Database - raw'!CS$7:CU$494&gt;0)*('1. Database - raw'!$AD$7:$AD$494=$A23)*(INDIRECT($Q23,TRUE)=$O23),'1. Database - raw'!CS$7:CU$494)),""),"")</f>
        <v/>
      </c>
      <c r="DS23" s="66" t="str">
        <f t="shared" ca="1" si="31"/>
        <v/>
      </c>
      <c r="DT23" s="64" t="str">
        <f t="shared" ca="1" si="32"/>
        <v/>
      </c>
      <c r="DU23" s="64" t="str">
        <f t="shared" ca="1" si="33"/>
        <v/>
      </c>
      <c r="DV23" s="64" t="str">
        <f t="array" aca="1" ref="DV23" ca="1">IFERROR(AVERAGE(IF(('1. Database - raw'!CY$7:DA$494&gt;0)*('1. Database - raw'!$AD$7:$AD$494=$A23)*(INDIRECT($Q23,TRUE)=$O23),'1. Database - raw'!CY$7:DA$494)),"")</f>
        <v/>
      </c>
      <c r="DW23" s="97" t="str">
        <f t="array" aca="1" ref="DW23" ca="1">IFERROR(_xlfn.STDEV.S(IF(('1. Database - raw'!CY$7:DA$494&gt;0)*('1. Database - raw'!$AD$7:$AD$494=$A23)*(INDIRECT($Q23,TRUE)=$O23),'1. Database - raw'!CY$7:DA$494)),"")</f>
        <v/>
      </c>
      <c r="DX23" s="65" t="str">
        <f t="array" aca="1" ref="DX23" ca="1">IFERROR(IF(COUNT(IF(('1. Database - raw'!CY$7:DA$494&gt;0)*('1. Database - raw'!$AD$7:$AD$494=$A23)*(INDIRECT($Q23,TRUE)=$O23),'1. Database - raw'!CY$7:DA$494))&gt;0,COUNT(IF(('1. Database - raw'!CY$7:DA$494&gt;0)*('1. Database - raw'!$AD$7:$AD$494=$A23)*(INDIRECT($Q23,TRUE)=$O23),'1. Database - raw'!CY$7:DA$494)),""),"")</f>
        <v/>
      </c>
      <c r="DY23" s="66" t="str">
        <f t="shared" ca="1" si="34"/>
        <v/>
      </c>
      <c r="DZ23" s="64" t="str">
        <f t="shared" ca="1" si="35"/>
        <v/>
      </c>
      <c r="EA23" s="64" t="str">
        <f t="shared" ca="1" si="36"/>
        <v/>
      </c>
      <c r="EB23" s="64" t="str">
        <f t="array" aca="1" ref="EB23" ca="1">IFERROR(AVERAGE(IF(('1. Database - raw'!DE$7:DG$494&gt;0)*('1. Database - raw'!$AD$7:$AD$494=$A23)*(INDIRECT($Q23,TRUE)=$O23),'1. Database - raw'!DE$7:DG$494)),"")</f>
        <v/>
      </c>
      <c r="EC23" s="97" t="str">
        <f t="array" aca="1" ref="EC23" ca="1">IFERROR(_xlfn.STDEV.S(IF(('1. Database - raw'!DE$7:DG$494&gt;0)*('1. Database - raw'!$AD$7:$AD$494=$A23)*(INDIRECT($Q23,TRUE)=$O23),'1. Database - raw'!DE$7:DG$494)),"")</f>
        <v/>
      </c>
      <c r="ED23" s="65" t="str">
        <f t="array" aca="1" ref="ED23" ca="1">IFERROR(IF(COUNT(IF(('1. Database - raw'!DE$7:DG$494&gt;0)*('1. Database - raw'!$AD$7:$AD$494=$A23)*(INDIRECT($Q23,TRUE)=$O23),'1. Database - raw'!DE$7:DG$494))&gt;0,COUNT(IF(('1. Database - raw'!DE$7:DG$494&gt;0)*('1. Database - raw'!$AD$7:$AD$494=$A23)*(INDIRECT($Q23,TRUE)=$O23),'1. Database - raw'!DE$7:DG$494)),""),"")</f>
        <v/>
      </c>
      <c r="EE23" s="107" t="str">
        <f t="shared" ca="1" si="37"/>
        <v/>
      </c>
      <c r="EF23" s="108" t="str">
        <f t="shared" ca="1" si="38"/>
        <v/>
      </c>
      <c r="EG23" s="108" t="str">
        <f t="shared" ca="1" si="39"/>
        <v/>
      </c>
      <c r="EH23" s="108" t="str">
        <f t="array" aca="1" ref="EH23" ca="1">IFERROR(AVERAGE(IF(('1. Database - raw'!DK$7:DM$494&gt;0)*('1. Database - raw'!$AD$7:$AD$494=$A23)*(INDIRECT($Q23,TRUE)=$O23),'1. Database - raw'!DK$7:DM$494)),"")</f>
        <v/>
      </c>
      <c r="EI23" s="272" t="str">
        <f t="array" aca="1" ref="EI23" ca="1">IFERROR(_xlfn.STDEV.S(IF(('1. Database - raw'!DK$7:DM$494&gt;0)*('1. Database - raw'!$AD$7:$AD$494=$A23)*(INDIRECT($Q23,TRUE)=$O23),'1. Database - raw'!DK$7:DM$494)),"")</f>
        <v/>
      </c>
      <c r="EJ23" s="65" t="str">
        <f t="array" aca="1" ref="EJ23" ca="1">IFERROR(IF(COUNT(IF(('1. Database - raw'!DK$7:DM$494&gt;0)*('1. Database - raw'!$AD$7:$AD$494=$A23)*(INDIRECT($Q23,TRUE)=$O23),'1. Database - raw'!DK$7:DM$494))&gt;0,COUNT(IF(('1. Database - raw'!DK$7:DM$494&gt;0)*('1. Database - raw'!$AD$7:$AD$494=$A23)*(INDIRECT($Q23,TRUE)=$O23),'1. Database - raw'!DK$7:DM$494)),""),"")</f>
        <v/>
      </c>
      <c r="EK23" s="66">
        <f t="shared" ca="1" si="40"/>
        <v>30.168492396849967</v>
      </c>
      <c r="EL23" s="64">
        <f t="shared" ca="1" si="41"/>
        <v>45.107759979058912</v>
      </c>
      <c r="EM23" s="64">
        <f t="shared" ca="1" si="42"/>
        <v>36.889471586987689</v>
      </c>
      <c r="EN23" s="64">
        <f t="array" aca="1" ref="EN23" ca="1">IFERROR(AVERAGE(IF(('1. Database - raw'!DQ$7:DS$494&gt;0)*('1. Database - raw'!$AD$7:$AD$494=$A23)*(INDIRECT($Q23,TRUE)=$O23),'1. Database - raw'!DQ$7:DS$494)),"")</f>
        <v>38.5</v>
      </c>
      <c r="EO23" s="97">
        <f t="array" aca="1" ref="EO23" ca="1">IFERROR(_xlfn.STDEV.S(IF(('1. Database - raw'!DQ$7:DS$494&gt;0)*('1. Database - raw'!$AD$7:$AD$494=$A23)*(INDIRECT($Q23,TRUE)=$O23),'1. Database - raw'!DQ$7:DS$494)),"")</f>
        <v>11.5</v>
      </c>
      <c r="EP23" s="65">
        <f t="array" aca="1" ref="EP23" ca="1">IFERROR(IF(COUNT(IF(('1. Database - raw'!DQ$7:DS$494&gt;0)*('1. Database - raw'!$AD$7:$AD$494=$A23)*(INDIRECT($Q23,TRUE)=$O23),'1. Database - raw'!DQ$7:DS$494))&gt;0,COUNT(IF(('1. Database - raw'!DQ$7:DS$494&gt;0)*('1. Database - raw'!$AD$7:$AD$494=$A23)*(INDIRECT($Q23,TRUE)=$O23),'1. Database - raw'!DQ$7:DS$494)),""),"")</f>
        <v>3</v>
      </c>
      <c r="EQ23" s="66" t="str">
        <f t="shared" ca="1" si="43"/>
        <v/>
      </c>
      <c r="ER23" s="64" t="str">
        <f t="shared" ca="1" si="44"/>
        <v/>
      </c>
      <c r="ES23" s="64" t="str">
        <f t="shared" ca="1" si="45"/>
        <v/>
      </c>
      <c r="ET23" s="64" t="str">
        <f t="array" aca="1" ref="ET23" ca="1">IFERROR(AVERAGE(IF(('1. Database - raw'!DW$7:DY$494&gt;0)*('1. Database - raw'!$AD$7:$AD$494=$A23)*(INDIRECT($Q23,TRUE)=$O23),'1. Database - raw'!DW$7:DY$494)),"")</f>
        <v/>
      </c>
      <c r="EU23" s="97" t="str">
        <f t="array" aca="1" ref="EU23" ca="1">IFERROR(_xlfn.STDEV.S(IF(('1. Database - raw'!DW$7:DY$494&gt;0)*('1. Database - raw'!$AD$7:$AD$494=$A23)*(INDIRECT($Q23,TRUE)=$O23),'1. Database - raw'!DW$7:DY$494)),"")</f>
        <v/>
      </c>
      <c r="EV23" s="65" t="str">
        <f t="array" aca="1" ref="EV23" ca="1">IFERROR(IF(COUNT(IF(('1. Database - raw'!DW$7:DY$494&gt;0)*('1. Database - raw'!$AD$7:$AD$494=$A23)*(INDIRECT($Q23,TRUE)=$O23),'1. Database - raw'!DW$7:DY$494))&gt;0,COUNT(IF(('1. Database - raw'!DW$7:DY$494&gt;0)*('1. Database - raw'!$AD$7:$AD$494=$A23)*(INDIRECT($Q23,TRUE)=$O23),'1. Database - raw'!DW$7:DY$494)),""),"")</f>
        <v/>
      </c>
      <c r="EW23" s="66" t="str">
        <f t="shared" ca="1" si="46"/>
        <v/>
      </c>
      <c r="EX23" s="64" t="str">
        <f t="shared" ca="1" si="47"/>
        <v/>
      </c>
      <c r="EY23" s="64" t="str">
        <f t="shared" ca="1" si="48"/>
        <v/>
      </c>
      <c r="EZ23" s="64" t="str">
        <f t="array" aca="1" ref="EZ23" ca="1">IFERROR(AVERAGE(IF(('1. Database - raw'!EC$7:EE$494&gt;0)*('1. Database - raw'!$AD$7:$AD$494=$A23)*(INDIRECT($Q23,TRUE)=$O23),'1. Database - raw'!EC$7:EE$494)),"")</f>
        <v/>
      </c>
      <c r="FA23" s="97" t="str">
        <f t="array" aca="1" ref="FA23" ca="1">IFERROR(_xlfn.STDEV.S(IF(('1. Database - raw'!EC$7:EE$494&gt;0)*('1. Database - raw'!$AD$7:$AD$494=$A23)*(INDIRECT($Q23,TRUE)=$O23),'1. Database - raw'!EC$7:EE$494)),"")</f>
        <v/>
      </c>
      <c r="FB23" s="65" t="str">
        <f t="array" aca="1" ref="FB23" ca="1">IFERROR(IF(COUNT(IF(('1. Database - raw'!EC$7:EE$494&gt;0)*('1. Database - raw'!$AD$7:$AD$494=$A23)*(INDIRECT($Q23,TRUE)=$O23),'1. Database - raw'!EC$7:EE$494))&gt;0,COUNT(IF(('1. Database - raw'!EC$7:EE$494&gt;0)*('1. Database - raw'!$AD$7:$AD$494=$A23)*(INDIRECT($Q23,TRUE)=$O23),'1. Database - raw'!EC$7:EE$494)),""),"")</f>
        <v/>
      </c>
      <c r="FC23" s="66" t="str">
        <f t="shared" ca="1" si="49"/>
        <v/>
      </c>
      <c r="FD23" s="64" t="str">
        <f t="shared" ca="1" si="50"/>
        <v/>
      </c>
      <c r="FE23" s="64" t="str">
        <f t="shared" ca="1" si="51"/>
        <v/>
      </c>
      <c r="FF23" s="64" t="str">
        <f t="array" aca="1" ref="FF23" ca="1">IFERROR(AVERAGE(IF(('1. Database - raw'!EI$7:EK$494&gt;0)*('1. Database - raw'!$AD$7:$AD$494=$A23)*(INDIRECT($Q23,TRUE)=$O23),'1. Database - raw'!EI$7:EK$494)),"")</f>
        <v/>
      </c>
      <c r="FG23" s="97" t="str">
        <f t="array" aca="1" ref="FG23" ca="1">IFERROR(_xlfn.STDEV.S(IF(('1. Database - raw'!EI$7:EK$494&gt;0)*('1. Database - raw'!$AD$7:$AD$494=$A23)*(INDIRECT($Q23,TRUE)=$O23),'1. Database - raw'!EI$7:EK$494)),"")</f>
        <v/>
      </c>
      <c r="FH23" s="65" t="str">
        <f t="array" aca="1" ref="FH23" ca="1">IFERROR(IF(COUNT(IF(('1. Database - raw'!EI$7:EK$494&gt;0)*('1. Database - raw'!$AD$7:$AD$494=$A23)*(INDIRECT($Q23,TRUE)=$O23),'1. Database - raw'!EI$7:EK$494))&gt;0,COUNT(IF(('1. Database - raw'!EI$7:EK$494&gt;0)*('1. Database - raw'!$AD$7:$AD$494=$A23)*(INDIRECT($Q23,TRUE)=$O23),'1. Database - raw'!EI$7:EK$494)),""),"")</f>
        <v/>
      </c>
      <c r="FI23" s="66" t="str">
        <f t="shared" ca="1" si="52"/>
        <v/>
      </c>
      <c r="FJ23" s="64" t="str">
        <f t="shared" ca="1" si="53"/>
        <v/>
      </c>
      <c r="FK23" s="64" t="str">
        <f t="shared" ca="1" si="54"/>
        <v/>
      </c>
      <c r="FL23" s="64" t="str">
        <f t="array" aca="1" ref="FL23" ca="1">IFERROR(AVERAGE(IF(('1. Database - raw'!EO$7:EQ$494&gt;0)*('1. Database - raw'!$AD$7:$AD$494=$A23)*(INDIRECT($Q23,TRUE)=$O23),'1. Database - raw'!EO$7:EQ$494)),"")</f>
        <v/>
      </c>
      <c r="FM23" s="97" t="str">
        <f t="array" aca="1" ref="FM23" ca="1">IFERROR(_xlfn.STDEV.S(IF(('1. Database - raw'!EO$7:EQ$494&gt;0)*('1. Database - raw'!$AD$7:$AD$494=$A23)*(INDIRECT($Q23,TRUE)=$O23),'1. Database - raw'!EO$7:EQ$494)),"")</f>
        <v/>
      </c>
      <c r="FN23" s="65" t="str">
        <f t="array" aca="1" ref="FN23" ca="1">IFERROR(IF(COUNT(IF(('1. Database - raw'!EO$7:EQ$494&gt;0)*('1. Database - raw'!$AD$7:$AD$494=$A23)*(INDIRECT($Q23,TRUE)=$O23),'1. Database - raw'!EO$7:EQ$494))&gt;0,COUNT(IF(('1. Database - raw'!EO$7:EQ$494&gt;0)*('1. Database - raw'!$AD$7:$AD$494=$A23)*(INDIRECT($Q23,TRUE)=$O23),'1. Database - raw'!EO$7:EQ$494)),""),"")</f>
        <v/>
      </c>
      <c r="FO23" s="66" t="str">
        <f t="shared" ca="1" si="55"/>
        <v/>
      </c>
      <c r="FP23" s="64" t="str">
        <f t="shared" ca="1" si="56"/>
        <v/>
      </c>
      <c r="FQ23" s="64" t="str">
        <f t="shared" ca="1" si="57"/>
        <v/>
      </c>
      <c r="FR23" s="64" t="str">
        <f t="array" aca="1" ref="FR23" ca="1">IFERROR(AVERAGE(IF(('1. Database - raw'!EU$7:EW$494&gt;0)*('1. Database - raw'!$AD$7:$AD$494=$A23)*(INDIRECT($Q23,TRUE)=$O23),'1. Database - raw'!EU$7:EW$494)),"")</f>
        <v/>
      </c>
      <c r="FS23" s="97" t="str">
        <f t="array" aca="1" ref="FS23" ca="1">IFERROR(_xlfn.STDEV.S(IF(('1. Database - raw'!EU$7:EW$494&gt;0)*('1. Database - raw'!$AD$7:$AD$494=$A23)*(INDIRECT($Q23,TRUE)=$O23),'1. Database - raw'!EU$7:EW$494)),"")</f>
        <v/>
      </c>
      <c r="FT23" s="65" t="str">
        <f t="array" aca="1" ref="FT23" ca="1">IFERROR(IF(COUNT(IF(('1. Database - raw'!EU$7:EW$494&gt;0)*('1. Database - raw'!$AD$7:$AD$494=$A23)*(INDIRECT($Q23,TRUE)=$O23),'1. Database - raw'!EU$7:EW$494))&gt;0,COUNT(IF(('1. Database - raw'!EU$7:EW$494&gt;0)*('1. Database - raw'!$AD$7:$AD$494=$A23)*(INDIRECT($Q23,TRUE)=$O23),'1. Database - raw'!EU$7:EW$494)),""),"")</f>
        <v/>
      </c>
      <c r="FU23" s="66" t="str">
        <f t="shared" ca="1" si="58"/>
        <v/>
      </c>
      <c r="FV23" s="64" t="str">
        <f t="shared" ca="1" si="59"/>
        <v/>
      </c>
      <c r="FW23" s="64" t="str">
        <f t="shared" ca="1" si="60"/>
        <v/>
      </c>
      <c r="FX23" s="64" t="str">
        <f t="array" aca="1" ref="FX23" ca="1">IFERROR(AVERAGE(IF(('1. Database - raw'!FA$7:FC$494&gt;0)*('1. Database - raw'!$AD$7:$AD$494=$A23)*(INDIRECT($Q23,TRUE)=$O23),'1. Database - raw'!FA$7:FC$494)),"")</f>
        <v/>
      </c>
      <c r="FY23" s="97" t="str">
        <f t="array" aca="1" ref="FY23" ca="1">IFERROR(_xlfn.STDEV.S(IF(('1. Database - raw'!FA$7:FC$494&gt;0)*('1. Database - raw'!$AD$7:$AD$494=$A23)*(INDIRECT($Q23,TRUE)=$O23),'1. Database - raw'!FA$7:FC$494)),"")</f>
        <v/>
      </c>
      <c r="FZ23" s="65" t="str">
        <f t="array" aca="1" ref="FZ23" ca="1">IFERROR(IF(COUNT(IF(('1. Database - raw'!FA$7:FC$494&gt;0)*('1. Database - raw'!$AD$7:$AD$494=$A23)*(INDIRECT($Q23,TRUE)=$O23),'1. Database - raw'!FA$7:FC$494))&gt;0,COUNT(IF(('1. Database - raw'!FA$7:FC$494&gt;0)*('1. Database - raw'!$AD$7:$AD$494=$A23)*(INDIRECT($Q23,TRUE)=$O23),'1. Database - raw'!FA$7:FC$494)),""),"")</f>
        <v/>
      </c>
      <c r="GA23" s="66" t="str">
        <f t="shared" ca="1" si="61"/>
        <v/>
      </c>
      <c r="GB23" s="64" t="str">
        <f t="shared" ca="1" si="62"/>
        <v/>
      </c>
      <c r="GC23" s="64" t="str">
        <f t="shared" ca="1" si="63"/>
        <v/>
      </c>
      <c r="GD23" s="64" t="str">
        <f t="array" aca="1" ref="GD23" ca="1">IFERROR(AVERAGE(IF(('1. Database - raw'!FG$7:FI$494&gt;0)*('1. Database - raw'!$AD$7:$AD$494=$A23)*(INDIRECT($Q23,TRUE)=$O23),'1. Database - raw'!FG$7:FI$494)),"")</f>
        <v/>
      </c>
      <c r="GE23" s="97" t="str">
        <f t="array" aca="1" ref="GE23" ca="1">IFERROR(_xlfn.STDEV.S(IF(('1. Database - raw'!FG$7:FI$494&gt;0)*('1. Database - raw'!$AD$7:$AD$494=$A23)*(INDIRECT($Q23,TRUE)=$O23),'1. Database - raw'!FG$7:FI$494)),"")</f>
        <v/>
      </c>
      <c r="GF23" s="65" t="str">
        <f t="array" aca="1" ref="GF23" ca="1">IFERROR(IF(COUNT(IF(('1. Database - raw'!FG$7:FI$494&gt;0)*('1. Database - raw'!$AD$7:$AD$494=$A23)*(INDIRECT($Q23,TRUE)=$O23),'1. Database - raw'!FG$7:FI$494))&gt;0,COUNT(IF(('1. Database - raw'!FG$7:FI$494&gt;0)*('1. Database - raw'!$AD$7:$AD$494=$A23)*(INDIRECT($Q23,TRUE)=$O23),'1. Database - raw'!FG$7:FI$494)),""),"")</f>
        <v/>
      </c>
      <c r="GG23" s="66" t="str">
        <f t="shared" ca="1" si="64"/>
        <v/>
      </c>
      <c r="GH23" s="64" t="str">
        <f t="shared" ca="1" si="65"/>
        <v/>
      </c>
      <c r="GI23" s="64" t="str">
        <f t="shared" ca="1" si="66"/>
        <v/>
      </c>
      <c r="GJ23" s="64" t="str">
        <f t="array" aca="1" ref="GJ23" ca="1">IFERROR(AVERAGE(IF(('1. Database - raw'!FM$7:FO$494&gt;0)*('1. Database - raw'!$AD$7:$AD$494=$A23)*(INDIRECT($Q23,TRUE)=$O23),'1. Database - raw'!FM$7:FO$494)),"")</f>
        <v/>
      </c>
      <c r="GK23" s="97" t="str">
        <f t="array" aca="1" ref="GK23" ca="1">IFERROR(_xlfn.STDEV.S(IF(('1. Database - raw'!FM$7:FO$494&gt;0)*('1. Database - raw'!$AD$7:$AD$494=$A23)*(INDIRECT($Q23,TRUE)=$O23),'1. Database - raw'!FM$7:FO$494)),"")</f>
        <v/>
      </c>
      <c r="GL23" s="65" t="str">
        <f t="array" aca="1" ref="GL23" ca="1">IFERROR(IF(COUNT(IF(('1. Database - raw'!FM$7:FO$494&gt;0)*('1. Database - raw'!$AD$7:$AD$494=$A23)*(INDIRECT($Q23,TRUE)=$O23),'1. Database - raw'!FM$7:FO$494))&gt;0,COUNT(IF(('1. Database - raw'!FM$7:FO$494&gt;0)*('1. Database - raw'!$AD$7:$AD$494=$A23)*(INDIRECT($Q23,TRUE)=$O23),'1. Database - raw'!FM$7:FO$494)),""),"")</f>
        <v/>
      </c>
      <c r="GM23" s="66">
        <f t="shared" ca="1" si="67"/>
        <v>69.236419343220049</v>
      </c>
      <c r="GN23" s="64">
        <f t="shared" ca="1" si="68"/>
        <v>82.503202953409954</v>
      </c>
      <c r="GO23" s="64">
        <f t="shared" ca="1" si="69"/>
        <v>75.579272005233562</v>
      </c>
      <c r="GP23" s="64">
        <f t="array" aca="1" ref="GP23" ca="1">IFERROR(AVERAGE(IF(('1. Database - raw'!FS$7:FU$494&gt;0)*('1. Database - raw'!$AD$7:$AD$494=$A23)*(INDIRECT($Q23,TRUE)=$O23),'1. Database - raw'!FS$7:FU$494)),"")</f>
        <v>77</v>
      </c>
      <c r="GQ23" s="97">
        <f t="array" aca="1" ref="GQ23" ca="1">IFERROR(_xlfn.STDEV.S(IF(('1. Database - raw'!FS$7:FU$494&gt;0)*('1. Database - raw'!$AD$7:$AD$494=$A23)*(INDIRECT($Q23,TRUE)=$O23),'1. Database - raw'!FS$7:FU$494)),"")</f>
        <v>15</v>
      </c>
      <c r="GR23" s="65">
        <f t="array" aca="1" ref="GR23" ca="1">IFERROR(IF(COUNT(IF(('1. Database - raw'!FS$7:FU$494&gt;0)*('1. Database - raw'!$AD$7:$AD$494=$A23)*(INDIRECT($Q23,TRUE)=$O23),'1. Database - raw'!FS$7:FU$494))&gt;0,COUNT(IF(('1. Database - raw'!FS$7:FU$494&gt;0)*('1. Database - raw'!$AD$7:$AD$494=$A23)*(INDIRECT($Q23,TRUE)=$O23),'1. Database - raw'!FS$7:FU$494)),""),"")</f>
        <v>3</v>
      </c>
      <c r="GS23" s="66" t="str">
        <f t="shared" ca="1" si="70"/>
        <v/>
      </c>
      <c r="GT23" s="64" t="str">
        <f t="shared" ca="1" si="71"/>
        <v/>
      </c>
      <c r="GU23" s="64" t="str">
        <f t="shared" ca="1" si="72"/>
        <v/>
      </c>
      <c r="GV23" s="64" t="str">
        <f t="array" aca="1" ref="GV23" ca="1">IFERROR(AVERAGE(IF(('1. Database - raw'!FY$7:GA$494&gt;0)*('1. Database - raw'!$AD$7:$AD$494=$A23)*(INDIRECT($Q23,TRUE)=$O23),'1. Database - raw'!FY$7:GA$494)),"")</f>
        <v/>
      </c>
      <c r="GW23" s="97" t="str">
        <f t="array" aca="1" ref="GW23" ca="1">IFERROR(_xlfn.STDEV.S(IF(('1. Database - raw'!FY$7:GA$494&gt;0)*('1. Database - raw'!$AD$7:$AD$494=$A23)*(INDIRECT($Q23,TRUE)=$O23),'1. Database - raw'!FY$7:GA$494)),"")</f>
        <v/>
      </c>
      <c r="GX23" s="65" t="str">
        <f t="array" aca="1" ref="GX23" ca="1">IFERROR(IF(COUNT(IF(('1. Database - raw'!FY$7:GA$494&gt;0)*('1. Database - raw'!$AD$7:$AD$494=$A23)*(INDIRECT($Q23,TRUE)=$O23),'1. Database - raw'!FY$7:GA$494))&gt;0,COUNT(IF(('1. Database - raw'!FY$7:GA$494&gt;0)*('1. Database - raw'!$AD$7:$AD$494=$A23)*(INDIRECT($Q23,TRUE)=$O23),'1. Database - raw'!FY$7:GA$494)),""),"")</f>
        <v/>
      </c>
      <c r="GY23" s="66" t="str">
        <f t="shared" ca="1" si="73"/>
        <v/>
      </c>
      <c r="GZ23" s="64" t="str">
        <f t="shared" ca="1" si="74"/>
        <v/>
      </c>
      <c r="HA23" s="64" t="str">
        <f t="shared" ca="1" si="75"/>
        <v/>
      </c>
      <c r="HB23" s="64" t="str">
        <f t="array" aca="1" ref="HB23" ca="1">IFERROR(AVERAGE(IF(('1. Database - raw'!GE$7:GG$494&gt;0)*('1. Database - raw'!$AD$7:$AD$494=$A23)*(INDIRECT($Q23,TRUE)=$O23),'1. Database - raw'!GE$7:GG$494)),"")</f>
        <v/>
      </c>
      <c r="HC23" s="97" t="str">
        <f t="array" aca="1" ref="HC23" ca="1">IFERROR(_xlfn.STDEV.S(IF(('1. Database - raw'!GE$7:GG$494&gt;0)*('1. Database - raw'!$AD$7:$AD$494=$A23)*(INDIRECT($Q23,TRUE)=$O23),'1. Database - raw'!GE$7:GG$494)),"")</f>
        <v/>
      </c>
      <c r="HD23" s="65" t="str">
        <f t="array" aca="1" ref="HD23" ca="1">IFERROR(IF(COUNT(IF(('1. Database - raw'!GE$7:GG$494&gt;0)*('1. Database - raw'!$AD$7:$AD$494=$A23)*(INDIRECT($Q23,TRUE)=$O23),'1. Database - raw'!GE$7:GG$494))&gt;0,COUNT(IF(('1. Database - raw'!GE$7:GG$494&gt;0)*('1. Database - raw'!$AD$7:$AD$494=$A23)*(INDIRECT($Q23,TRUE)=$O23),'1. Database - raw'!GE$7:GG$494)),""),"")</f>
        <v/>
      </c>
      <c r="HE23" s="66" t="str">
        <f t="shared" ca="1" si="76"/>
        <v/>
      </c>
      <c r="HF23" s="64" t="str">
        <f t="shared" ca="1" si="77"/>
        <v/>
      </c>
      <c r="HG23" s="64" t="str">
        <f t="shared" ca="1" si="78"/>
        <v/>
      </c>
      <c r="HH23" s="64" t="str">
        <f t="array" aca="1" ref="HH23" ca="1">IFERROR(AVERAGE(IF(('1. Database - raw'!GK$7:GM$494&gt;0)*('1. Database - raw'!$AD$7:$AD$494=$A23)*(INDIRECT($Q23,TRUE)=$O23),'1. Database - raw'!GK$7:GM$494)),"")</f>
        <v/>
      </c>
      <c r="HI23" s="97" t="str">
        <f t="array" aca="1" ref="HI23" ca="1">IFERROR(_xlfn.STDEV.S(IF(('1. Database - raw'!GK$7:GM$494&gt;0)*('1. Database - raw'!$AD$7:$AD$494=$A23)*(INDIRECT($Q23,TRUE)=$O23),'1. Database - raw'!GK$7:GM$494)),"")</f>
        <v/>
      </c>
      <c r="HJ23" s="65" t="str">
        <f t="array" aca="1" ref="HJ23" ca="1">IFERROR(IF(COUNT(IF(('1. Database - raw'!GK$7:GM$494&gt;0)*('1. Database - raw'!$AD$7:$AD$494=$A23)*(INDIRECT($Q23,TRUE)=$O23),'1. Database - raw'!GK$7:GM$494))&gt;0,COUNT(IF(('1. Database - raw'!GK$7:GM$494&gt;0)*('1. Database - raw'!$AD$7:$AD$494=$A23)*(INDIRECT($Q23,TRUE)=$O23),'1. Database - raw'!GK$7:GM$494)),""),"")</f>
        <v/>
      </c>
      <c r="HK23" s="66" t="str">
        <f t="shared" ca="1" si="79"/>
        <v/>
      </c>
      <c r="HL23" s="64" t="str">
        <f t="shared" ca="1" si="80"/>
        <v/>
      </c>
      <c r="HM23" s="64" t="str">
        <f t="shared" ca="1" si="81"/>
        <v/>
      </c>
      <c r="HN23" s="64" t="str">
        <f t="array" aca="1" ref="HN23" ca="1">IFERROR(AVERAGE(IF(('1. Database - raw'!GQ$7:GS$494&gt;0)*('1. Database - raw'!$AD$7:$AD$494=$A23)*(INDIRECT($Q23,TRUE)=$O23),'1. Database - raw'!GQ$7:GS$494)),"")</f>
        <v/>
      </c>
      <c r="HO23" s="97" t="str">
        <f t="array" aca="1" ref="HO23" ca="1">IFERROR(_xlfn.STDEV.S(IF(('1. Database - raw'!GQ$7:GS$494&gt;0)*('1. Database - raw'!$AD$7:$AD$494=$A23)*(INDIRECT($Q23,TRUE)=$O23),'1. Database - raw'!GQ$7:GS$494)),"")</f>
        <v/>
      </c>
      <c r="HP23" s="65" t="str">
        <f t="array" aca="1" ref="HP23" ca="1">IFERROR(IF(COUNT(IF(('1. Database - raw'!GQ$7:GS$494&gt;0)*('1. Database - raw'!$AD$7:$AD$494=$A23)*(INDIRECT($Q23,TRUE)=$O23),'1. Database - raw'!GQ$7:GS$494))&gt;0,COUNT(IF(('1. Database - raw'!GQ$7:GS$494&gt;0)*('1. Database - raw'!$AD$7:$AD$494=$A23)*(INDIRECT($Q23,TRUE)=$O23),'1. Database - raw'!GQ$7:GS$494)),""),"")</f>
        <v/>
      </c>
      <c r="HQ23" s="66" t="str">
        <f t="shared" ca="1" si="82"/>
        <v/>
      </c>
      <c r="HR23" s="64" t="str">
        <f t="shared" ca="1" si="83"/>
        <v/>
      </c>
      <c r="HS23" s="64" t="str">
        <f t="shared" ca="1" si="84"/>
        <v/>
      </c>
      <c r="HT23" s="64" t="str">
        <f t="array" aca="1" ref="HT23" ca="1">IFERROR(AVERAGE(IF(('1. Database - raw'!GW$7:GY$494&gt;0)*('1. Database - raw'!$AD$7:$AD$494=$A23)*(INDIRECT($Q23,TRUE)=$O23),'1. Database - raw'!GW$7:GY$494)),"")</f>
        <v/>
      </c>
      <c r="HU23" s="97" t="str">
        <f t="array" aca="1" ref="HU23" ca="1">IFERROR(_xlfn.STDEV.S(IF(('1. Database - raw'!GW$7:GY$494&gt;0)*('1. Database - raw'!$AD$7:$AD$494=$A23)*(INDIRECT($Q23,TRUE)=$O23),'1. Database - raw'!GW$7:GY$494)),"")</f>
        <v/>
      </c>
      <c r="HV23" s="65" t="str">
        <f t="array" aca="1" ref="HV23" ca="1">IFERROR(IF(COUNT(IF(('1. Database - raw'!GW$7:GY$494&gt;0)*('1. Database - raw'!$AD$7:$AD$494=$A23)*(INDIRECT($Q23,TRUE)=$O23),'1. Database - raw'!GW$7:GY$494))&gt;0,COUNT(IF(('1. Database - raw'!GW$7:GY$494&gt;0)*('1. Database - raw'!$AD$7:$AD$494=$A23)*(INDIRECT($Q23,TRUE)=$O23),'1. Database - raw'!GW$7:GY$494)),""),"")</f>
        <v/>
      </c>
      <c r="HW23" s="66" t="str">
        <f t="shared" ca="1" si="85"/>
        <v/>
      </c>
      <c r="HX23" s="64" t="str">
        <f t="shared" ca="1" si="86"/>
        <v/>
      </c>
      <c r="HY23" s="64" t="str">
        <f t="shared" ca="1" si="87"/>
        <v/>
      </c>
      <c r="HZ23" s="64" t="str">
        <f t="array" aca="1" ref="HZ23" ca="1">IFERROR(AVERAGE(IF(('1. Database - raw'!HC$7:HE$494&gt;0)*('1. Database - raw'!$AD$7:$AD$494=$A23)*(INDIRECT($Q23,TRUE)=$O23),'1. Database - raw'!HC$7:HE$494)),"")</f>
        <v/>
      </c>
      <c r="IA23" s="97" t="str">
        <f t="array" aca="1" ref="IA23" ca="1">IFERROR(_xlfn.STDEV.S(IF(('1. Database - raw'!HC$7:HE$494&gt;0)*('1. Database - raw'!$AD$7:$AD$494=$A23)*(INDIRECT($Q23,TRUE)=$O23),'1. Database - raw'!HC$7:HE$494)),"")</f>
        <v/>
      </c>
      <c r="IB23" s="65" t="str">
        <f t="array" aca="1" ref="IB23" ca="1">IFERROR(IF(COUNT(IF(('1. Database - raw'!HC$7:HE$494&gt;0)*('1. Database - raw'!$AD$7:$AD$494=$A23)*(INDIRECT($Q23,TRUE)=$O23),'1. Database - raw'!HC$7:HE$494))&gt;0,COUNT(IF(('1. Database - raw'!HC$7:HE$494&gt;0)*('1. Database - raw'!$AD$7:$AD$494=$A23)*(INDIRECT($Q23,TRUE)=$O23),'1. Database - raw'!HC$7:HE$494)),""),"")</f>
        <v/>
      </c>
      <c r="IC23" s="66" t="str">
        <f t="shared" ca="1" si="88"/>
        <v/>
      </c>
      <c r="ID23" s="64" t="str">
        <f t="shared" ca="1" si="89"/>
        <v/>
      </c>
      <c r="IE23" s="64" t="str">
        <f t="shared" ca="1" si="90"/>
        <v/>
      </c>
      <c r="IF23" s="64" t="str">
        <f t="array" aca="1" ref="IF23" ca="1">IFERROR(AVERAGE(IF(('1. Database - raw'!HI$7:HK$494&gt;0)*('1. Database - raw'!$AD$7:$AD$494=$A23)*(INDIRECT($Q23,TRUE)=$O23),'1. Database - raw'!HI$7:HK$494)),"")</f>
        <v/>
      </c>
      <c r="IG23" s="97" t="str">
        <f t="array" aca="1" ref="IG23" ca="1">IFERROR(_xlfn.STDEV.S(IF(('1. Database - raw'!HI$7:HK$494&gt;0)*('1. Database - raw'!$AD$7:$AD$494=$A23)*(INDIRECT($Q23,TRUE)=$O23),'1. Database - raw'!HI$7:HK$494)),"")</f>
        <v/>
      </c>
      <c r="IH23" s="65" t="str">
        <f t="array" aca="1" ref="IH23" ca="1">IFERROR(IF(COUNT(IF(('1. Database - raw'!HI$7:HK$494&gt;0)*('1. Database - raw'!$AD$7:$AD$494=$A23)*(INDIRECT($Q23,TRUE)=$O23),'1. Database - raw'!HI$7:HK$494))&gt;0,COUNT(IF(('1. Database - raw'!HI$7:HK$494&gt;0)*('1. Database - raw'!$AD$7:$AD$494=$A23)*(INDIRECT($Q23,TRUE)=$O23),'1. Database - raw'!HI$7:HK$494)),""),"")</f>
        <v/>
      </c>
      <c r="II23" s="66" t="str">
        <f t="shared" ca="1" si="91"/>
        <v/>
      </c>
      <c r="IJ23" s="64" t="str">
        <f t="shared" ca="1" si="92"/>
        <v/>
      </c>
      <c r="IK23" s="64" t="str">
        <f t="shared" ca="1" si="93"/>
        <v/>
      </c>
      <c r="IL23" s="64" t="str">
        <f t="array" aca="1" ref="IL23" ca="1">IFERROR(AVERAGE(IF(('1. Database - raw'!HO$7:HQ$494&gt;0)*('1. Database - raw'!$AD$7:$AD$494=$A23)*(INDIRECT($Q23,TRUE)=$O23),'1. Database - raw'!HO$7:HQ$494)),"")</f>
        <v/>
      </c>
      <c r="IM23" s="97" t="str">
        <f t="array" aca="1" ref="IM23" ca="1">IFERROR(_xlfn.STDEV.S(IF(('1. Database - raw'!HO$7:HQ$494&gt;0)*('1. Database - raw'!$AD$7:$AD$494=$A23)*(INDIRECT($Q23,TRUE)=$O23),'1. Database - raw'!HO$7:HQ$494)),"")</f>
        <v/>
      </c>
      <c r="IN23" s="65" t="str">
        <f t="array" aca="1" ref="IN23" ca="1">IFERROR(IF(COUNT(IF(('1. Database - raw'!HO$7:HQ$494&gt;0)*('1. Database - raw'!$AD$7:$AD$494=$A23)*(INDIRECT($Q23,TRUE)=$O23),'1. Database - raw'!HO$7:HQ$494))&gt;0,COUNT(IF(('1. Database - raw'!HO$7:HQ$494&gt;0)*('1. Database - raw'!$AD$7:$AD$494=$A23)*(INDIRECT($Q23,TRUE)=$O23),'1. Database - raw'!HO$7:HQ$494)),""),"")</f>
        <v/>
      </c>
      <c r="IO23" s="66">
        <f t="shared" ca="1" si="94"/>
        <v>45.983556556888814</v>
      </c>
      <c r="IP23" s="64">
        <f t="shared" ca="1" si="95"/>
        <v>60.859496564549929</v>
      </c>
      <c r="IQ23" s="64">
        <f t="shared" ca="1" si="96"/>
        <v>52.901191879765449</v>
      </c>
      <c r="IR23" s="64">
        <f t="array" aca="1" ref="IR23" ca="1">IFERROR(AVERAGE(IF(('1. Database - raw'!HU$7:HW$494&gt;0)*('1. Database - raw'!$AD$7:$AD$494=$A23)*(INDIRECT($Q23,TRUE)=$O23),'1. Database - raw'!HU$7:HW$494)),"")</f>
        <v>54.5</v>
      </c>
      <c r="IS23" s="97">
        <f t="array" aca="1" ref="IS23" ca="1">IFERROR(_xlfn.STDEV.S(IF(('1. Database - raw'!HU$7:HW$494&gt;0)*('1. Database - raw'!$AD$7:$AD$494=$A23)*(INDIRECT($Q23,TRUE)=$O23),'1. Database - raw'!HU$7:HW$494)),"")</f>
        <v>13.5</v>
      </c>
      <c r="IT23" s="65">
        <f t="array" aca="1" ref="IT23" ca="1">IFERROR(IF(COUNT(IF(('1. Database - raw'!HU$7:HW$494&gt;0)*('1. Database - raw'!$AD$7:$AD$494=$A23)*(INDIRECT($Q23,TRUE)=$O23),'1. Database - raw'!HU$7:HW$494))&gt;0,COUNT(IF(('1. Database - raw'!HU$7:HW$494&gt;0)*('1. Database - raw'!$AD$7:$AD$494=$A23)*(INDIRECT($Q23,TRUE)=$O23),'1. Database - raw'!HU$7:HW$494)),""),"")</f>
        <v>3</v>
      </c>
      <c r="IU23" s="66" t="str">
        <f t="shared" ca="1" si="97"/>
        <v/>
      </c>
      <c r="IV23" s="64" t="str">
        <f t="shared" ca="1" si="98"/>
        <v/>
      </c>
      <c r="IW23" s="64" t="str">
        <f t="shared" ca="1" si="99"/>
        <v/>
      </c>
      <c r="IX23" s="64" t="str">
        <f t="array" aca="1" ref="IX23" ca="1">IFERROR(AVERAGE(IF(('1. Database - raw'!IA$7:IC$494&gt;0)*('1. Database - raw'!$AD$7:$AD$494=$A23)*(INDIRECT($Q23,TRUE)=$O23),'1. Database - raw'!IA$7:IC$494)),"")</f>
        <v/>
      </c>
      <c r="IY23" s="97" t="str">
        <f t="array" aca="1" ref="IY23" ca="1">IFERROR(_xlfn.STDEV.S(IF(('1. Database - raw'!IA$7:IC$494&gt;0)*('1. Database - raw'!$AD$7:$AD$494=$A23)*(INDIRECT($Q23,TRUE)=$O23),'1. Database - raw'!IA$7:IC$494)),"")</f>
        <v/>
      </c>
      <c r="IZ23" s="65" t="str">
        <f t="array" aca="1" ref="IZ23" ca="1">IFERROR(IF(COUNT(IF(('1. Database - raw'!IA$7:IC$494&gt;0)*('1. Database - raw'!$AD$7:$AD$494=$A23)*(INDIRECT($Q23,TRUE)=$O23),'1. Database - raw'!IA$7:IC$494))&gt;0,COUNT(IF(('1. Database - raw'!IA$7:IC$494&gt;0)*('1. Database - raw'!$AD$7:$AD$494=$A23)*(INDIRECT($Q23,TRUE)=$O23),'1. Database - raw'!IA$7:IC$494)),""),"")</f>
        <v/>
      </c>
      <c r="JA23" s="66" t="str">
        <f t="shared" ca="1" si="100"/>
        <v/>
      </c>
      <c r="JB23" s="64" t="str">
        <f t="shared" ca="1" si="101"/>
        <v/>
      </c>
      <c r="JC23" s="64" t="str">
        <f t="shared" ca="1" si="102"/>
        <v/>
      </c>
      <c r="JD23" s="64" t="str">
        <f t="array" aca="1" ref="JD23" ca="1">IFERROR(AVERAGE(IF(('1. Database - raw'!IG$7:II$494&gt;0)*('1. Database - raw'!$AD$7:$AD$494=$A23)*(INDIRECT($Q23,TRUE)=$O23),'1. Database - raw'!IG$7:II$494)),"")</f>
        <v/>
      </c>
      <c r="JE23" s="97" t="str">
        <f t="array" aca="1" ref="JE23" ca="1">IFERROR(_xlfn.STDEV.S(IF(('1. Database - raw'!IG$7:II$494&gt;0)*('1. Database - raw'!$AD$7:$AD$494=$A23)*(INDIRECT($Q23,TRUE)=$O23),'1. Database - raw'!IG$7:II$494)),"")</f>
        <v/>
      </c>
      <c r="JF23" s="65" t="str">
        <f t="array" aca="1" ref="JF23" ca="1">IFERROR(IF(COUNT(IF(('1. Database - raw'!IG$7:II$494&gt;0)*('1. Database - raw'!$AD$7:$AD$494=$A23)*(INDIRECT($Q23,TRUE)=$O23),'1. Database - raw'!IG$7:II$494))&gt;0,COUNT(IF(('1. Database - raw'!IG$7:II$494&gt;0)*('1. Database - raw'!$AD$7:$AD$494=$A23)*(INDIRECT($Q23,TRUE)=$O23),'1. Database - raw'!IG$7:II$494)),""),"")</f>
        <v/>
      </c>
      <c r="JG23" s="141">
        <f t="shared" ca="1" si="103"/>
        <v>8.9637067212335424</v>
      </c>
      <c r="JH23" s="151">
        <f t="shared" ca="1" si="104"/>
        <v>12.564342010018178</v>
      </c>
      <c r="JI23" s="151">
        <f t="shared" ca="1" si="105"/>
        <v>10.612402033615053</v>
      </c>
      <c r="JJ23" s="151">
        <f t="array" aca="1" ref="JJ23" ca="1">IFERROR(AVERAGE(IF(('1. Database - raw'!IM$7:IO$494&gt;0)*('1. Database - raw'!$AD$7:$AD$494=$A23)*(INDIRECT($Q23,TRUE)=$O23),'1. Database - raw'!IM$7:IO$494)),"")</f>
        <v>11</v>
      </c>
      <c r="JK23" s="280">
        <f t="array" aca="1" ref="JK23" ca="1">IFERROR(_xlfn.STDEV.S(IF(('1. Database - raw'!IM$7:IO$494&gt;0)*('1. Database - raw'!$AD$7:$AD$494=$A23)*(INDIRECT($Q23,TRUE)=$O23),'1. Database - raw'!IM$7:IO$494)),"")</f>
        <v>3</v>
      </c>
      <c r="JL23" s="65">
        <f t="array" aca="1" ref="JL23" ca="1">IFERROR(IF(COUNT(IF(('1. Database - raw'!IM$7:IO$494&gt;0)*('1. Database - raw'!$AD$7:$AD$494=$A23)*(INDIRECT($Q23,TRUE)=$O23),'1. Database - raw'!IM$7:IO$494))&gt;0,COUNT(IF(('1. Database - raw'!IM$7:IO$494&gt;0)*('1. Database - raw'!$AD$7:$AD$494=$A23)*(INDIRECT($Q23,TRUE)=$O23),'1. Database - raw'!IM$7:IO$494)),""),"")</f>
        <v>3</v>
      </c>
      <c r="JM23" s="141" t="str">
        <f t="shared" ca="1" si="106"/>
        <v/>
      </c>
      <c r="JN23" s="151" t="str">
        <f t="shared" ca="1" si="107"/>
        <v/>
      </c>
      <c r="JO23" s="151" t="str">
        <f t="shared" ca="1" si="108"/>
        <v/>
      </c>
      <c r="JP23" s="151" t="str">
        <f t="array" aca="1" ref="JP23" ca="1">IFERROR(AVERAGE(IF(('1. Database - raw'!IS$7:IU$494&gt;0)*('1. Database - raw'!$AD$7:$AD$494=$A23)*(INDIRECT($Q23,TRUE)=$O23),'1. Database - raw'!IS$7:IU$494)),"")</f>
        <v/>
      </c>
      <c r="JQ23" s="280" t="str">
        <f t="array" aca="1" ref="JQ23" ca="1">IFERROR(_xlfn.STDEV.S(IF(('1. Database - raw'!IS$7:IU$494&gt;0)*('1. Database - raw'!$AD$7:$AD$494=$A23)*(INDIRECT($Q23,TRUE)=$O23),'1. Database - raw'!IS$7:IU$494)),"")</f>
        <v/>
      </c>
      <c r="JR23" s="65" t="str">
        <f t="array" aca="1" ref="JR23" ca="1">IFERROR(IF(COUNT(IF(('1. Database - raw'!IS$7:IU$494&gt;0)*('1. Database - raw'!$AD$7:$AD$494=$A23)*(INDIRECT($Q23,TRUE)=$O23),'1. Database - raw'!IS$7:IU$494))&gt;0,COUNT(IF(('1. Database - raw'!IS$7:IU$494&gt;0)*('1. Database - raw'!$AD$7:$AD$494=$A23)*(INDIRECT($Q23,TRUE)=$O23),'1. Database - raw'!IS$7:IU$494)),""),"")</f>
        <v/>
      </c>
      <c r="JS23" s="141" t="str">
        <f t="shared" ca="1" si="109"/>
        <v/>
      </c>
      <c r="JT23" s="151" t="str">
        <f t="shared" ca="1" si="110"/>
        <v/>
      </c>
      <c r="JU23" s="151" t="str">
        <f t="shared" ca="1" si="111"/>
        <v/>
      </c>
      <c r="JV23" s="151" t="str">
        <f t="array" aca="1" ref="JV23" ca="1">IFERROR(AVERAGE(IF(('1. Database - raw'!IY$7:JA$494&gt;0)*('1. Database - raw'!$AD$7:$AD$494=$A23)*(INDIRECT($Q23,TRUE)=$O23),'1. Database - raw'!IY$7:JA$494)),"")</f>
        <v/>
      </c>
      <c r="JW23" s="280" t="str">
        <f t="array" aca="1" ref="JW23" ca="1">IFERROR(_xlfn.STDEV.S(IF(('1. Database - raw'!IY$7:JA$494&gt;0)*('1. Database - raw'!$AD$7:$AD$494=$A23)*(INDIRECT($Q23,TRUE)=$O23),'1. Database - raw'!IY$7:JA$494)),"")</f>
        <v/>
      </c>
      <c r="JX23" s="65" t="str">
        <f t="array" aca="1" ref="JX23" ca="1">IFERROR(IF(COUNT(IF(('1. Database - raw'!IY$7:JA$494&gt;0)*('1. Database - raw'!$AD$7:$AD$494=$A23)*(INDIRECT($Q23,TRUE)=$O23),'1. Database - raw'!IY$7:JA$494))&gt;0,COUNT(IF(('1. Database - raw'!IY$7:JA$494&gt;0)*('1. Database - raw'!$AD$7:$AD$494=$A23)*(INDIRECT($Q23,TRUE)=$O23),'1. Database - raw'!IY$7:JA$494)),""),"")</f>
        <v/>
      </c>
      <c r="JY23" s="141" t="str">
        <f t="shared" ca="1" si="112"/>
        <v/>
      </c>
      <c r="JZ23" s="151" t="str">
        <f t="shared" ca="1" si="113"/>
        <v/>
      </c>
      <c r="KA23" s="151" t="str">
        <f t="shared" ca="1" si="114"/>
        <v/>
      </c>
      <c r="KB23" s="151" t="str">
        <f t="array" aca="1" ref="KB23" ca="1">IFERROR(AVERAGE(IF(('1. Database - raw'!JE$7:JG$494&gt;0)*('1. Database - raw'!$AD$7:$AD$494=$A23)*(INDIRECT($Q23,TRUE)=$O23),'1. Database - raw'!JE$7:JG$494)),"")</f>
        <v/>
      </c>
      <c r="KC23" s="280" t="str">
        <f t="array" aca="1" ref="KC23" ca="1">IFERROR(_xlfn.STDEV.S(IF(('1. Database - raw'!JE$7:JG$494&gt;0)*('1. Database - raw'!$AD$7:$AD$494=$A23)*(INDIRECT($Q23,TRUE)=$O23),'1. Database - raw'!JE$7:JG$494)),"")</f>
        <v/>
      </c>
      <c r="KD23" s="65" t="str">
        <f t="array" aca="1" ref="KD23" ca="1">IFERROR(IF(COUNT(IF(('1. Database - raw'!JE$7:JG$494&gt;0)*('1. Database - raw'!$AD$7:$AD$494=$A23)*(INDIRECT($Q23,TRUE)=$O23),'1. Database - raw'!JE$7:JG$494))&gt;0,COUNT(IF(('1. Database - raw'!JE$7:JG$494&gt;0)*('1. Database - raw'!$AD$7:$AD$494=$A23)*(INDIRECT($Q23,TRUE)=$O23),'1. Database - raw'!JE$7:JG$494)),""),"")</f>
        <v/>
      </c>
      <c r="KE23" s="141" t="str">
        <f t="shared" ca="1" si="115"/>
        <v/>
      </c>
      <c r="KF23" s="151" t="str">
        <f t="shared" ca="1" si="116"/>
        <v/>
      </c>
      <c r="KG23" s="151" t="str">
        <f t="shared" ca="1" si="117"/>
        <v/>
      </c>
      <c r="KH23" s="151" t="str">
        <f t="array" aca="1" ref="KH23" ca="1">IFERROR(AVERAGE(IF(('1. Database - raw'!JK$7:JM$494&gt;0)*('1. Database - raw'!$AD$7:$AD$494=$A23)*(INDIRECT($Q23,TRUE)=$O23),'1. Database - raw'!JK$7:JM$494)),"")</f>
        <v/>
      </c>
      <c r="KI23" s="280" t="str">
        <f t="array" aca="1" ref="KI23" ca="1">IFERROR(_xlfn.STDEV.S(IF(('1. Database - raw'!JK$7:JM$494&gt;0)*('1. Database - raw'!$AD$7:$AD$494=$A23)*(INDIRECT($Q23,TRUE)=$O23),'1. Database - raw'!JK$7:JM$494)),"")</f>
        <v/>
      </c>
      <c r="KJ23" s="65" t="str">
        <f t="array" aca="1" ref="KJ23" ca="1">IFERROR(IF(COUNT(IF(('1. Database - raw'!JK$7:JM$494&gt;0)*('1. Database - raw'!$AD$7:$AD$494=$A23)*(INDIRECT($Q23,TRUE)=$O23),'1. Database - raw'!JK$7:JM$494))&gt;0,COUNT(IF(('1. Database - raw'!JK$7:JM$494&gt;0)*('1. Database - raw'!$AD$7:$AD$494=$A23)*(INDIRECT($Q23,TRUE)=$O23),'1. Database - raw'!JK$7:JM$494)),""),"")</f>
        <v/>
      </c>
      <c r="KK23" s="141" t="str">
        <f t="shared" ca="1" si="118"/>
        <v/>
      </c>
      <c r="KL23" s="151" t="str">
        <f t="shared" ca="1" si="119"/>
        <v/>
      </c>
      <c r="KM23" s="151" t="str">
        <f t="shared" ca="1" si="120"/>
        <v/>
      </c>
      <c r="KN23" s="151" t="str">
        <f t="array" aca="1" ref="KN23" ca="1">IFERROR(AVERAGE(IF(('1. Database - raw'!JQ$7:JS$494&gt;0)*('1. Database - raw'!$AD$7:$AD$494=$A23)*(INDIRECT($Q23,TRUE)=$O23),'1. Database - raw'!JQ$7:JS$494)),"")</f>
        <v/>
      </c>
      <c r="KO23" s="280" t="str">
        <f t="array" aca="1" ref="KO23" ca="1">IFERROR(_xlfn.STDEV.S(IF(('1. Database - raw'!JQ$7:JS$494&gt;0)*('1. Database - raw'!$AD$7:$AD$494=$A23)*(INDIRECT($Q23,TRUE)=$O23),'1. Database - raw'!JQ$7:JS$494)),"")</f>
        <v/>
      </c>
      <c r="KP23" s="65" t="str">
        <f t="array" aca="1" ref="KP23" ca="1">IFERROR(IF(COUNT(IF(('1. Database - raw'!JQ$7:JS$494&gt;0)*('1. Database - raw'!$AD$7:$AD$494=$A23)*(INDIRECT($Q23,TRUE)=$O23),'1. Database - raw'!JQ$7:JS$494))&gt;0,COUNT(IF(('1. Database - raw'!JQ$7:JS$494&gt;0)*('1. Database - raw'!$AD$7:$AD$494=$A23)*(INDIRECT($Q23,TRUE)=$O23),'1. Database - raw'!JQ$7:JS$494)),""),"")</f>
        <v/>
      </c>
      <c r="KQ23" s="141" t="str">
        <f t="shared" ca="1" si="121"/>
        <v/>
      </c>
      <c r="KR23" s="151" t="str">
        <f t="shared" ca="1" si="122"/>
        <v/>
      </c>
      <c r="KS23" s="151" t="str">
        <f t="shared" ca="1" si="123"/>
        <v/>
      </c>
      <c r="KT23" s="151" t="str">
        <f t="array" aca="1" ref="KT23" ca="1">IFERROR(AVERAGE(IF(('1. Database - raw'!JW$7:JY$494&gt;0)*('1. Database - raw'!$AD$7:$AD$494=$A23)*(INDIRECT($Q23,TRUE)=$O23),'1. Database - raw'!JW$7:JY$494)),"")</f>
        <v/>
      </c>
      <c r="KU23" s="280" t="str">
        <f t="array" aca="1" ref="KU23" ca="1">IFERROR(_xlfn.STDEV.S(IF(('1. Database - raw'!JW$7:JY$494&gt;0)*('1. Database - raw'!$AD$7:$AD$494=$A23)*(INDIRECT($Q23,TRUE)=$O23),'1. Database - raw'!JW$7:JY$494)),"")</f>
        <v/>
      </c>
      <c r="KV23" s="65" t="str">
        <f t="array" aca="1" ref="KV23" ca="1">IFERROR(IF(COUNT(IF(('1. Database - raw'!JW$7:JY$494&gt;0)*('1. Database - raw'!$AD$7:$AD$494=$A23)*(INDIRECT($Q23,TRUE)=$O23),'1. Database - raw'!JW$7:JY$494))&gt;0,COUNT(IF(('1. Database - raw'!JW$7:JY$494&gt;0)*('1. Database - raw'!$AD$7:$AD$494=$A23)*(INDIRECT($Q23,TRUE)=$O23),'1. Database - raw'!JW$7:JY$494)),""),"")</f>
        <v/>
      </c>
      <c r="KW23" s="141" t="str">
        <f t="shared" ca="1" si="124"/>
        <v/>
      </c>
      <c r="KX23" s="151" t="str">
        <f t="shared" ca="1" si="125"/>
        <v/>
      </c>
      <c r="KY23" s="151" t="str">
        <f t="shared" ca="1" si="126"/>
        <v/>
      </c>
      <c r="KZ23" s="151" t="str">
        <f t="array" aca="1" ref="KZ23" ca="1">IFERROR(AVERAGE(IF(('1. Database - raw'!KC$7:KE$494&gt;0)*('1. Database - raw'!$AD$7:$AD$494=$A23)*(INDIRECT($Q23,TRUE)=$O23),'1. Database - raw'!KC$7:KE$494)),"")</f>
        <v/>
      </c>
      <c r="LA23" s="280" t="str">
        <f t="array" aca="1" ref="LA23" ca="1">IFERROR(_xlfn.STDEV.S(IF(('1. Database - raw'!KC$7:KE$494&gt;0)*('1. Database - raw'!$AD$7:$AD$494=$A23)*(INDIRECT($Q23,TRUE)=$O23),'1. Database - raw'!KC$7:KE$494)),"")</f>
        <v/>
      </c>
      <c r="LB23" s="65" t="str">
        <f t="array" aca="1" ref="LB23" ca="1">IFERROR(IF(COUNT(IF(('1. Database - raw'!KC$7:KE$494&gt;0)*('1. Database - raw'!$AD$7:$AD$494=$A23)*(INDIRECT($Q23,TRUE)=$O23),'1. Database - raw'!KC$7:KE$494))&gt;0,COUNT(IF(('1. Database - raw'!KC$7:KE$494&gt;0)*('1. Database - raw'!$AD$7:$AD$494=$A23)*(INDIRECT($Q23,TRUE)=$O23),'1. Database - raw'!KC$7:KE$494)),""),"")</f>
        <v/>
      </c>
      <c r="LC23" s="141" t="str">
        <f t="shared" ca="1" si="127"/>
        <v/>
      </c>
      <c r="LD23" s="151" t="str">
        <f t="shared" ca="1" si="128"/>
        <v/>
      </c>
      <c r="LE23" s="151" t="str">
        <f t="shared" ca="1" si="129"/>
        <v/>
      </c>
      <c r="LF23" s="151" t="str">
        <f t="array" aca="1" ref="LF23" ca="1">IFERROR(AVERAGE(IF(('1. Database - raw'!KI$7:KK$494&gt;0)*('1. Database - raw'!$AD$7:$AD$494=$A23)*(INDIRECT($Q23,TRUE)=$O23),'1. Database - raw'!KI$7:KK$494)),"")</f>
        <v/>
      </c>
      <c r="LG23" s="280" t="str">
        <f t="array" aca="1" ref="LG23" ca="1">IFERROR(_xlfn.STDEV.S(IF(('1. Database - raw'!KI$7:KK$494&gt;0)*('1. Database - raw'!$AD$7:$AD$494=$A23)*(INDIRECT($Q23,TRUE)=$O23),'1. Database - raw'!KI$7:KK$494)),"")</f>
        <v/>
      </c>
      <c r="LH23" s="65" t="str">
        <f t="array" aca="1" ref="LH23" ca="1">IFERROR(IF(COUNT(IF(('1. Database - raw'!KI$7:KK$494&gt;0)*('1. Database - raw'!$AD$7:$AD$494=$A23)*(INDIRECT($Q23,TRUE)=$O23),'1. Database - raw'!KI$7:KK$494))&gt;0,COUNT(IF(('1. Database - raw'!KI$7:KK$494&gt;0)*('1. Database - raw'!$AD$7:$AD$494=$A23)*(INDIRECT($Q23,TRUE)=$O23),'1. Database - raw'!KI$7:KK$494)),""),"")</f>
        <v/>
      </c>
      <c r="LI23" s="141">
        <f t="shared" ca="1" si="169"/>
        <v>0.42023933494982529</v>
      </c>
      <c r="LJ23" s="151">
        <f t="shared" ca="1" si="170"/>
        <v>2.3722745445571025</v>
      </c>
      <c r="LK23" s="151">
        <f t="shared" ca="1" si="171"/>
        <v>0.99846035320541227</v>
      </c>
      <c r="LL23" s="151">
        <f t="array" aca="1" ref="LL23" ca="1">IFERROR(AVERAGE(IF(('1. Database - raw'!KO$7:KQ$494&gt;0)*('1. Database - raw'!$AD$7:$AD$494=$A23)*(INDIRECT($Q23,TRUE)=$O23),'1. Database - raw'!KO$7:KQ$494)),"")</f>
        <v>1.2</v>
      </c>
      <c r="LM23" s="280">
        <f t="array" aca="1" ref="LM23" ca="1">IFERROR(_xlfn.STDEV.S(IF(('1. Database - raw'!KO$7:KQ$494&gt;0)*('1. Database - raw'!$AD$7:$AD$494=$A23)*(INDIRECT($Q23,TRUE)=$O23),'1. Database - raw'!KO$7:KQ$494)),"")</f>
        <v>0.8</v>
      </c>
      <c r="LN23" s="65">
        <f t="array" aca="1" ref="LN23" ca="1">IFERROR(IF(COUNT(IF(('1. Database - raw'!KO$7:KQ$494&gt;0)*('1. Database - raw'!$AD$7:$AD$494=$A23)*(INDIRECT($Q23,TRUE)=$O23),'1. Database - raw'!KO$7:KQ$494))&gt;0,COUNT(IF(('1. Database - raw'!KO$7:KQ$494&gt;0)*('1. Database - raw'!$AD$7:$AD$494=$A23)*(INDIRECT($Q23,TRUE)=$O23),'1. Database - raw'!KO$7:KQ$494)),""),"")</f>
        <v>3</v>
      </c>
      <c r="LO23" s="141" t="str">
        <f t="shared" ca="1" si="130"/>
        <v/>
      </c>
      <c r="LP23" s="151" t="str">
        <f t="shared" ca="1" si="131"/>
        <v/>
      </c>
      <c r="LQ23" s="151" t="str">
        <f t="shared" ca="1" si="132"/>
        <v/>
      </c>
      <c r="LR23" s="151" t="str">
        <f t="array" aca="1" ref="LR23" ca="1">IFERROR(AVERAGE(IF(('1. Database - raw'!KU$7:KW$494&gt;0)*('1. Database - raw'!$AD$7:$AD$494=$A23)*(INDIRECT($Q23,TRUE)=$O23),'1. Database - raw'!KU$7:KW$494)),"")</f>
        <v/>
      </c>
      <c r="LS23" s="280" t="str">
        <f t="array" aca="1" ref="LS23" ca="1">IFERROR(_xlfn.STDEV.S(IF(('1. Database - raw'!KU$7:KW$494&gt;0)*('1. Database - raw'!$AD$7:$AD$494=$A23)*(INDIRECT($Q23,TRUE)=$O23),'1. Database - raw'!KU$7:KW$494)),"")</f>
        <v/>
      </c>
      <c r="LT23" s="65" t="str">
        <f t="array" aca="1" ref="LT23" ca="1">IFERROR(IF(COUNT(IF(('1. Database - raw'!KU$7:KW$494&gt;0)*('1. Database - raw'!$AD$7:$AD$494=$A23)*(INDIRECT($Q23,TRUE)=$O23),'1. Database - raw'!KU$7:KW$494))&gt;0,COUNT(IF(('1. Database - raw'!KU$7:KW$494&gt;0)*('1. Database - raw'!$AD$7:$AD$494=$A23)*(INDIRECT($Q23,TRUE)=$O23),'1. Database - raw'!KU$7:KW$494)),""),"")</f>
        <v/>
      </c>
      <c r="LU23" s="141" t="str">
        <f t="shared" ca="1" si="133"/>
        <v/>
      </c>
      <c r="LV23" s="151" t="str">
        <f t="shared" ca="1" si="134"/>
        <v/>
      </c>
      <c r="LW23" s="151" t="str">
        <f t="shared" ca="1" si="135"/>
        <v/>
      </c>
      <c r="LX23" s="151" t="str">
        <f t="array" aca="1" ref="LX23" ca="1">IFERROR(AVERAGE(IF(('1. Database - raw'!LA$7:LC$494&gt;0)*('1. Database - raw'!$AD$7:$AD$494=$A23)*(INDIRECT($Q23,TRUE)=$O23),'1. Database - raw'!LA$7:LC$494)),"")</f>
        <v/>
      </c>
      <c r="LY23" s="280" t="str">
        <f t="array" aca="1" ref="LY23" ca="1">IFERROR(_xlfn.STDEV.S(IF(('1. Database - raw'!LA$7:LC$494&gt;0)*('1. Database - raw'!$AD$7:$AD$494=$A23)*(INDIRECT($Q23,TRUE)=$O23),'1. Database - raw'!LA$7:LC$494)),"")</f>
        <v/>
      </c>
      <c r="LZ23" s="65" t="str">
        <f t="array" aca="1" ref="LZ23" ca="1">IFERROR(IF(COUNT(IF(('1. Database - raw'!LA$7:LC$494&gt;0)*('1. Database - raw'!$AD$7:$AD$494=$A23)*(INDIRECT($Q23,TRUE)=$O23),'1. Database - raw'!LA$7:LC$494))&gt;0,COUNT(IF(('1. Database - raw'!LA$7:LC$494&gt;0)*('1. Database - raw'!$AD$7:$AD$494=$A23)*(INDIRECT($Q23,TRUE)=$O23),'1. Database - raw'!LA$7:LC$494)),""),"")</f>
        <v/>
      </c>
      <c r="MA23" s="141" t="str">
        <f t="shared" ca="1" si="136"/>
        <v/>
      </c>
      <c r="MB23" s="151" t="str">
        <f t="shared" ca="1" si="137"/>
        <v/>
      </c>
      <c r="MC23" s="151" t="str">
        <f t="shared" ca="1" si="138"/>
        <v/>
      </c>
      <c r="MD23" s="151" t="str">
        <f t="array" aca="1" ref="MD23" ca="1">IFERROR(AVERAGE(IF(('1. Database - raw'!LG$7:LI$494&gt;0)*('1. Database - raw'!$AD$7:$AD$494=$A23)*(INDIRECT($Q23,TRUE)=$O23),'1. Database - raw'!LG$7:LI$494)),"")</f>
        <v/>
      </c>
      <c r="ME23" s="280" t="str">
        <f t="array" aca="1" ref="ME23" ca="1">IFERROR(_xlfn.STDEV.S(IF(('1. Database - raw'!LG$7:LI$494&gt;0)*('1. Database - raw'!$AD$7:$AD$494=$A23)*(INDIRECT($Q23,TRUE)=$O23),'1. Database - raw'!LG$7:LI$494)),"")</f>
        <v/>
      </c>
      <c r="MF23" s="65" t="str">
        <f t="array" aca="1" ref="MF23" ca="1">IFERROR(IF(COUNT(IF(('1. Database - raw'!LG$7:LI$494&gt;0)*('1. Database - raw'!$AD$7:$AD$494=$A23)*(INDIRECT($Q23,TRUE)=$O23),'1. Database - raw'!LG$7:LI$494))&gt;0,COUNT(IF(('1. Database - raw'!LG$7:LI$494&gt;0)*('1. Database - raw'!$AD$7:$AD$494=$A23)*(INDIRECT($Q23,TRUE)=$O23),'1. Database - raw'!LG$7:LI$494)),""),"")</f>
        <v/>
      </c>
      <c r="MG23" s="141" t="str">
        <f t="shared" ca="1" si="139"/>
        <v/>
      </c>
      <c r="MH23" s="151" t="str">
        <f t="shared" ca="1" si="140"/>
        <v/>
      </c>
      <c r="MI23" s="151" t="str">
        <f t="shared" ca="1" si="141"/>
        <v/>
      </c>
      <c r="MJ23" s="151" t="str">
        <f t="array" aca="1" ref="MJ23" ca="1">IFERROR(AVERAGE(IF(('1. Database - raw'!LM$7:LO$494&gt;0)*('1. Database - raw'!$AD$7:$AD$494=$A23)*(INDIRECT($Q23,TRUE)=$O23),'1. Database - raw'!LM$7:LO$494)),"")</f>
        <v/>
      </c>
      <c r="MK23" s="280" t="str">
        <f t="array" aca="1" ref="MK23" ca="1">IFERROR(_xlfn.STDEV.S(IF(('1. Database - raw'!LM$7:LO$494&gt;0)*('1. Database - raw'!$AD$7:$AD$494=$A23)*(INDIRECT($Q23,TRUE)=$O23),'1. Database - raw'!LM$7:LO$494)),"")</f>
        <v/>
      </c>
      <c r="ML23" s="65" t="str">
        <f t="array" aca="1" ref="ML23" ca="1">IFERROR(IF(COUNT(IF(('1. Database - raw'!LM$7:LO$494&gt;0)*('1. Database - raw'!$AD$7:$AD$494=$A23)*(INDIRECT($Q23,TRUE)=$O23),'1. Database - raw'!LM$7:LO$494))&gt;0,COUNT(IF(('1. Database - raw'!LM$7:LO$494&gt;0)*('1. Database - raw'!$AD$7:$AD$494=$A23)*(INDIRECT($Q23,TRUE)=$O23),'1. Database - raw'!LM$7:LO$494)),""),"")</f>
        <v/>
      </c>
      <c r="MM23" s="141" t="str">
        <f t="shared" ca="1" si="142"/>
        <v/>
      </c>
      <c r="MN23" s="151" t="str">
        <f t="shared" ca="1" si="143"/>
        <v/>
      </c>
      <c r="MO23" s="151" t="str">
        <f t="shared" ca="1" si="144"/>
        <v/>
      </c>
      <c r="MP23" s="151" t="str">
        <f t="array" aca="1" ref="MP23" ca="1">IFERROR(AVERAGE(IF(('1. Database - raw'!LS$7:LU$494&gt;0)*('1. Database - raw'!$AD$7:$AD$494=$A23)*(INDIRECT($Q23,TRUE)=$O23),'1. Database - raw'!LS$7:LU$494)),"")</f>
        <v/>
      </c>
      <c r="MQ23" s="280" t="str">
        <f t="array" aca="1" ref="MQ23" ca="1">IFERROR(_xlfn.STDEV.S(IF(('1. Database - raw'!LS$7:LU$494&gt;0)*('1. Database - raw'!$AD$7:$AD$494=$A23)*(INDIRECT($Q23,TRUE)=$O23),'1. Database - raw'!LS$7:LU$494)),"")</f>
        <v/>
      </c>
      <c r="MR23" s="65" t="str">
        <f t="array" aca="1" ref="MR23" ca="1">IFERROR(IF(COUNT(IF(('1. Database - raw'!LS$7:LU$494&gt;0)*('1. Database - raw'!$AD$7:$AD$494=$A23)*(INDIRECT($Q23,TRUE)=$O23),'1. Database - raw'!LS$7:LU$494))&gt;0,COUNT(IF(('1. Database - raw'!LS$7:LU$494&gt;0)*('1. Database - raw'!$AD$7:$AD$494=$A23)*(INDIRECT($Q23,TRUE)=$O23),'1. Database - raw'!LS$7:LU$494)),""),"")</f>
        <v/>
      </c>
      <c r="MS23" s="141" t="str">
        <f t="shared" ca="1" si="145"/>
        <v/>
      </c>
      <c r="MT23" s="151" t="str">
        <f t="shared" ca="1" si="146"/>
        <v/>
      </c>
      <c r="MU23" s="151" t="str">
        <f t="shared" ca="1" si="147"/>
        <v/>
      </c>
      <c r="MV23" s="151" t="str">
        <f t="array" aca="1" ref="MV23" ca="1">IFERROR(AVERAGE(IF(('1. Database - raw'!LY$7:MA$494&gt;0)*('1. Database - raw'!$AD$7:$AD$494=$A23)*(INDIRECT($Q23,TRUE)=$O23),'1. Database - raw'!LY$7:MA$494)),"")</f>
        <v/>
      </c>
      <c r="MW23" s="280" t="str">
        <f t="array" aca="1" ref="MW23" ca="1">IFERROR(_xlfn.STDEV.S(IF(('1. Database - raw'!LY$7:MA$494&gt;0)*('1. Database - raw'!$AD$7:$AD$494=$A23)*(INDIRECT($Q23,TRUE)=$O23),'1. Database - raw'!LY$7:MA$494)),"")</f>
        <v/>
      </c>
      <c r="MX23" s="65" t="str">
        <f t="array" aca="1" ref="MX23" ca="1">IFERROR(IF(COUNT(IF(('1. Database - raw'!LY$7:MA$494&gt;0)*('1. Database - raw'!$AD$7:$AD$494=$A23)*(INDIRECT($Q23,TRUE)=$O23),'1. Database - raw'!LY$7:MA$494))&gt;0,COUNT(IF(('1. Database - raw'!LY$7:MA$494&gt;0)*('1. Database - raw'!$AD$7:$AD$494=$A23)*(INDIRECT($Q23,TRUE)=$O23),'1. Database - raw'!LY$7:MA$494)),""),"")</f>
        <v/>
      </c>
      <c r="MY23" s="141" t="str">
        <f t="shared" ca="1" si="148"/>
        <v/>
      </c>
      <c r="MZ23" s="151" t="str">
        <f t="shared" ca="1" si="149"/>
        <v/>
      </c>
      <c r="NA23" s="151" t="str">
        <f t="shared" ca="1" si="150"/>
        <v/>
      </c>
      <c r="NB23" s="151" t="str">
        <f t="array" aca="1" ref="NB23" ca="1">IFERROR(AVERAGE(IF(('1. Database - raw'!ME$7:MG$494&gt;0)*('1. Database - raw'!$AD$7:$AD$494=$A23)*(INDIRECT($Q23,TRUE)=$O23),'1. Database - raw'!ME$7:MG$494)),"")</f>
        <v/>
      </c>
      <c r="NC23" s="280" t="str">
        <f t="array" aca="1" ref="NC23" ca="1">IFERROR(_xlfn.STDEV.S(IF(('1. Database - raw'!ME$7:MG$494&gt;0)*('1. Database - raw'!$AD$7:$AD$494=$A23)*(INDIRECT($Q23,TRUE)=$O23),'1. Database - raw'!ME$7:MG$494)),"")</f>
        <v/>
      </c>
      <c r="ND23" s="65" t="str">
        <f t="array" aca="1" ref="ND23" ca="1">IFERROR(IF(COUNT(IF(('1. Database - raw'!ME$7:MG$494&gt;0)*('1. Database - raw'!$AD$7:$AD$494=$A23)*(INDIRECT($Q23,TRUE)=$O23),'1. Database - raw'!ME$7:MG$494))&gt;0,COUNT(IF(('1. Database - raw'!ME$7:MG$494&gt;0)*('1. Database - raw'!$AD$7:$AD$494=$A23)*(INDIRECT($Q23,TRUE)=$O23),'1. Database - raw'!ME$7:MG$494)),""),"")</f>
        <v/>
      </c>
      <c r="NE23" s="141" t="str">
        <f t="shared" ca="1" si="151"/>
        <v/>
      </c>
      <c r="NF23" s="151" t="str">
        <f t="shared" ca="1" si="152"/>
        <v/>
      </c>
      <c r="NG23" s="151" t="str">
        <f t="shared" ca="1" si="153"/>
        <v/>
      </c>
      <c r="NH23" s="151" t="str">
        <f t="array" aca="1" ref="NH23" ca="1">IFERROR(AVERAGE(IF(('1. Database - raw'!MK$7:MM$494&gt;0)*('1. Database - raw'!$AD$7:$AD$494=$A23)*(INDIRECT($Q23,TRUE)=$O23),'1. Database - raw'!MK$7:MM$494)),"")</f>
        <v/>
      </c>
      <c r="NI23" s="280" t="str">
        <f t="array" aca="1" ref="NI23" ca="1">IFERROR(_xlfn.STDEV.S(IF(('1. Database - raw'!MK$7:MM$494&gt;0)*('1. Database - raw'!$AD$7:$AD$494=$A23)*(INDIRECT($Q23,TRUE)=$O23),'1. Database - raw'!MK$7:MM$494)),"")</f>
        <v/>
      </c>
      <c r="NJ23" s="65" t="str">
        <f t="array" aca="1" ref="NJ23" ca="1">IFERROR(IF(COUNT(IF(('1. Database - raw'!MK$7:MM$494&gt;0)*('1. Database - raw'!$AD$7:$AD$494=$A23)*(INDIRECT($Q23,TRUE)=$O23),'1. Database - raw'!MK$7:MM$494))&gt;0,COUNT(IF(('1. Database - raw'!MK$7:MM$494&gt;0)*('1. Database - raw'!$AD$7:$AD$494=$A23)*(INDIRECT($Q23,TRUE)=$O23),'1. Database - raw'!MK$7:MM$494)),""),"")</f>
        <v/>
      </c>
      <c r="NK23" s="141" t="str">
        <f t="shared" ca="1" si="154"/>
        <v/>
      </c>
      <c r="NL23" s="151" t="str">
        <f t="shared" ca="1" si="155"/>
        <v/>
      </c>
      <c r="NM23" s="151" t="str">
        <f t="shared" ca="1" si="156"/>
        <v/>
      </c>
      <c r="NN23" s="151" t="str">
        <f t="array" aca="1" ref="NN23" ca="1">IFERROR(AVERAGE(IF(('1. Database - raw'!MQ$7:MS$494&gt;0)*('1. Database - raw'!$AD$7:$AD$494=$A23)*(INDIRECT($Q23,TRUE)=$O23),'1. Database - raw'!MQ$7:MS$494)),"")</f>
        <v/>
      </c>
      <c r="NO23" s="280" t="str">
        <f t="array" aca="1" ref="NO23" ca="1">IFERROR(_xlfn.STDEV.S(IF(('1. Database - raw'!MQ$7:MS$494&gt;0)*('1. Database - raw'!$AD$7:$AD$494=$A23)*(INDIRECT($Q23,TRUE)=$O23),'1. Database - raw'!MQ$7:MS$494)),"")</f>
        <v/>
      </c>
      <c r="NP23" s="65" t="str">
        <f t="array" aca="1" ref="NP23" ca="1">IFERROR(IF(COUNT(IF(('1. Database - raw'!MQ$7:MS$494&gt;0)*('1. Database - raw'!$AD$7:$AD$494=$A23)*(INDIRECT($Q23,TRUE)=$O23),'1. Database - raw'!MQ$7:MS$494))&gt;0,COUNT(IF(('1. Database - raw'!MQ$7:MS$494&gt;0)*('1. Database - raw'!$AD$7:$AD$494=$A23)*(INDIRECT($Q23,TRUE)=$O23),'1. Database - raw'!MQ$7:MS$494)),""),"")</f>
        <v/>
      </c>
      <c r="NQ23" s="141" t="str">
        <f t="shared" ca="1" si="157"/>
        <v/>
      </c>
      <c r="NR23" s="151" t="str">
        <f t="shared" ca="1" si="158"/>
        <v/>
      </c>
      <c r="NS23" s="151" t="str">
        <f t="shared" ca="1" si="159"/>
        <v/>
      </c>
      <c r="NT23" s="151" t="str">
        <f t="array" aca="1" ref="NT23" ca="1">IFERROR(AVERAGE(IF(('1. Database - raw'!MW$7:MY$494&gt;0)*('1. Database - raw'!$AD$7:$AD$494=$A23)*(INDIRECT($Q23,TRUE)=$O23),'1. Database - raw'!MW$7:MY$494)),"")</f>
        <v/>
      </c>
      <c r="NU23" s="280" t="str">
        <f t="array" aca="1" ref="NU23" ca="1">IFERROR(_xlfn.STDEV.S(IF(('1. Database - raw'!MW$7:MY$494&gt;0)*('1. Database - raw'!$AD$7:$AD$494=$A23)*(INDIRECT($Q23,TRUE)=$O23),'1. Database - raw'!MW$7:MY$494)),"")</f>
        <v/>
      </c>
      <c r="NV23" s="65" t="str">
        <f t="array" aca="1" ref="NV23" ca="1">IFERROR(IF(COUNT(IF(('1. Database - raw'!MW$7:MY$494&gt;0)*('1. Database - raw'!$AD$7:$AD$494=$A23)*(INDIRECT($Q23,TRUE)=$O23),'1. Database - raw'!MW$7:MY$494))&gt;0,COUNT(IF(('1. Database - raw'!MW$7:MY$494&gt;0)*('1. Database - raw'!$AD$7:$AD$494=$A23)*(INDIRECT($Q23,TRUE)=$O23),'1. Database - raw'!MW$7:MY$494)),""),"")</f>
        <v/>
      </c>
      <c r="NW23" s="141" t="str">
        <f t="shared" ca="1" si="160"/>
        <v/>
      </c>
      <c r="NX23" s="151" t="str">
        <f t="shared" ca="1" si="161"/>
        <v/>
      </c>
      <c r="NY23" s="151" t="str">
        <f t="shared" ca="1" si="162"/>
        <v/>
      </c>
      <c r="NZ23" s="151" t="str">
        <f t="array" aca="1" ref="NZ23" ca="1">IFERROR(AVERAGE(IF(('1. Database - raw'!NC$7:NE$494&gt;0)*('1. Database - raw'!$AD$7:$AD$494=$A23)*(INDIRECT($Q23,TRUE)=$O23),'1. Database - raw'!NC$7:NE$494)),"")</f>
        <v/>
      </c>
      <c r="OA23" s="280" t="str">
        <f t="array" aca="1" ref="OA23" ca="1">IFERROR(_xlfn.STDEV.S(IF(('1. Database - raw'!NC$7:NE$494&gt;0)*('1. Database - raw'!$AD$7:$AD$494=$A23)*(INDIRECT($Q23,TRUE)=$O23),'1. Database - raw'!NC$7:NE$494)),"")</f>
        <v/>
      </c>
      <c r="OB23" s="65" t="str">
        <f t="array" aca="1" ref="OB23" ca="1">IFERROR(IF(COUNT(IF(('1. Database - raw'!NC$7:NE$494&gt;0)*('1. Database - raw'!$AD$7:$AD$494=$A23)*(INDIRECT($Q23,TRUE)=$O23),'1. Database - raw'!NC$7:NE$494))&gt;0,COUNT(IF(('1. Database - raw'!NC$7:NE$494&gt;0)*('1. Database - raw'!$AD$7:$AD$494=$A23)*(INDIRECT($Q23,TRUE)=$O23),'1. Database - raw'!NC$7:NE$494)),""),"")</f>
        <v/>
      </c>
      <c r="OC23" s="141" t="str">
        <f t="shared" ca="1" si="163"/>
        <v/>
      </c>
      <c r="OD23" s="151" t="str">
        <f t="shared" ca="1" si="164"/>
        <v/>
      </c>
      <c r="OE23" s="151" t="str">
        <f t="shared" ca="1" si="165"/>
        <v/>
      </c>
      <c r="OF23" s="151" t="str">
        <f t="array" aca="1" ref="OF23" ca="1">IFERROR(AVERAGE(IF(('1. Database - raw'!NI$7:NK$494&gt;0)*('1. Database - raw'!$AD$7:$AD$494=$A23)*(INDIRECT($Q23,TRUE)=$O23),'1. Database - raw'!NI$7:NK$494)),"")</f>
        <v/>
      </c>
      <c r="OG23" s="280" t="str">
        <f t="array" aca="1" ref="OG23" ca="1">IFERROR(_xlfn.STDEV.S(IF(('1. Database - raw'!NI$7:NK$494&gt;0)*('1. Database - raw'!$AD$7:$AD$494=$A23)*(INDIRECT($Q23,TRUE)=$O23),'1. Database - raw'!NI$7:NK$494)),"")</f>
        <v/>
      </c>
      <c r="OH23" s="65" t="str">
        <f t="array" aca="1" ref="OH23" ca="1">IFERROR(IF(COUNT(IF(('1. Database - raw'!NI$7:NK$494&gt;0)*('1. Database - raw'!$AD$7:$AD$494=$A23)*(INDIRECT($Q23,TRUE)=$O23),'1. Database - raw'!NI$7:NK$494))&gt;0,COUNT(IF(('1. Database - raw'!NI$7:NK$494&gt;0)*('1. Database - raw'!$AD$7:$AD$494=$A23)*(INDIRECT($Q23,TRUE)=$O23),'1. Database - raw'!NI$7:NK$494)),""),"")</f>
        <v/>
      </c>
    </row>
    <row r="24" spans="1:398" ht="15" customHeight="1" x14ac:dyDescent="0.25">
      <c r="A24" s="88" t="s">
        <v>553</v>
      </c>
      <c r="B24" s="1328" t="s">
        <v>47</v>
      </c>
      <c r="C24" s="52"/>
      <c r="D24" s="53" t="s">
        <v>40</v>
      </c>
      <c r="E24" s="53"/>
      <c r="F24" s="54" t="s">
        <v>30</v>
      </c>
      <c r="G24" s="54" t="s">
        <v>617</v>
      </c>
      <c r="H24" s="54"/>
      <c r="I24" s="54"/>
      <c r="J24" s="54"/>
      <c r="K24" s="54"/>
      <c r="L24" s="54"/>
      <c r="M24" s="54"/>
      <c r="N24" s="224"/>
      <c r="O24" s="172" t="str">
        <f t="array" ref="O24">INDEX(A24:N24,IF(MIN(IF(C24:N24&lt;&gt;"",COLUMN(C24:N24)))&gt;0,MIN(IF(C24:N24&lt;&gt;"",COLUMN(C24:N24))),""))</f>
        <v>LAC</v>
      </c>
      <c r="P24" s="56">
        <f t="shared" si="180"/>
        <v>2</v>
      </c>
      <c r="Q24" s="57" t="str">
        <f ca="1">"'" &amp; $S$4 &amp; "'!" &amp; ADDRESS(ROW('1. Database - raw'!$A$7),MATCH($C$2,'1. Database - raw'!$6:$6,0)+MATCH(O24,$C24:$N24,0)-1,1) &amp; ":" &amp; ADDRESS(LOOKUP(2,1/('1. Database - raw'!A:A&lt;&gt;""),ROW('1. Database - raw'!A:A)),MATCH($C$2,'1. Database - raw'!$6:$6,0)+MATCH(O24,$C24:$N24,0)-1,1)</f>
        <v>'1. Database - raw'!$AF$7:$AF$494</v>
      </c>
      <c r="R24" s="228"/>
      <c r="S24" s="180"/>
      <c r="T24" s="123">
        <f t="shared" ref="T24:AC33" ca="1" si="182">IFERROR(IF(INDIRECT(ADDRESS(ROW(24:24),MATCH(T$2,$BQ$2:$OH$2,0)+COLUMN($BQ:$BQ)+4,4,1),TRUE)&gt;=10,INDIRECT(ADDRESS(ROW(24:24),MATCH(T$2,$BQ$2:$OH$2,0)+COLUMN($BQ:$BQ)+1,4,1),TRUE)/INDIRECT(ADDRESS(ROW($5:$5),MATCH(T$2,$BQ$2:$OH$2,0)+COLUMN($BQ:$BQ)+1,2,1),TRUE),""),"")</f>
        <v>1.6328235973842715</v>
      </c>
      <c r="U24" s="124">
        <f t="shared" ca="1" si="182"/>
        <v>1.9420704281822991</v>
      </c>
      <c r="V24" s="124">
        <f t="shared" ca="1" si="182"/>
        <v>1.057921029336</v>
      </c>
      <c r="W24" s="124" t="str">
        <f t="shared" ca="1" si="182"/>
        <v/>
      </c>
      <c r="X24" s="124" t="str">
        <f t="shared" ca="1" si="182"/>
        <v/>
      </c>
      <c r="Y24" s="124" t="str">
        <f t="shared" ca="1" si="182"/>
        <v/>
      </c>
      <c r="Z24" s="124">
        <f t="shared" ca="1" si="182"/>
        <v>0.95449019126173884</v>
      </c>
      <c r="AA24" s="124" t="str">
        <f t="shared" ca="1" si="182"/>
        <v/>
      </c>
      <c r="AB24" s="124" t="str">
        <f t="shared" ca="1" si="182"/>
        <v/>
      </c>
      <c r="AC24" s="124" t="str">
        <f t="shared" ca="1" si="182"/>
        <v/>
      </c>
      <c r="AD24" s="124" t="str">
        <f t="shared" ref="AD24:AM33" ca="1" si="183">IFERROR(IF(INDIRECT(ADDRESS(ROW(24:24),MATCH(AD$2,$BQ$2:$OH$2,0)+COLUMN($BQ:$BQ)+4,4,1),TRUE)&gt;=10,INDIRECT(ADDRESS(ROW(24:24),MATCH(AD$2,$BQ$2:$OH$2,0)+COLUMN($BQ:$BQ)+1,4,1),TRUE)/INDIRECT(ADDRESS(ROW($5:$5),MATCH(AD$2,$BQ$2:$OH$2,0)+COLUMN($BQ:$BQ)+1,2,1),TRUE),""),"")</f>
        <v/>
      </c>
      <c r="AE24" s="124" t="str">
        <f t="shared" ca="1" si="183"/>
        <v/>
      </c>
      <c r="AF24" s="124" t="str">
        <f t="shared" ca="1" si="183"/>
        <v/>
      </c>
      <c r="AG24" s="124" t="str">
        <f t="shared" ca="1" si="183"/>
        <v/>
      </c>
      <c r="AH24" s="124" t="str">
        <f t="shared" ca="1" si="183"/>
        <v/>
      </c>
      <c r="AI24" s="124" t="str">
        <f t="shared" ca="1" si="183"/>
        <v/>
      </c>
      <c r="AJ24" s="124" t="str">
        <f t="shared" ca="1" si="183"/>
        <v/>
      </c>
      <c r="AK24" s="124" t="str">
        <f t="shared" ca="1" si="183"/>
        <v/>
      </c>
      <c r="AL24" s="124" t="str">
        <f t="shared" ca="1" si="183"/>
        <v/>
      </c>
      <c r="AM24" s="125">
        <f t="shared" ca="1" si="183"/>
        <v>1.0682967897888684</v>
      </c>
      <c r="AN24" s="188"/>
      <c r="AO24" s="188"/>
      <c r="AP24" s="188"/>
      <c r="AQ24" s="188"/>
      <c r="AR24" s="188"/>
      <c r="AS24" s="188"/>
      <c r="AT24" s="188"/>
      <c r="AU24" s="188"/>
      <c r="AV24" s="188"/>
      <c r="AW24" s="188"/>
      <c r="AX24" s="188"/>
      <c r="AY24" s="188"/>
      <c r="AZ24" s="188"/>
      <c r="BA24" s="188"/>
      <c r="BB24" s="188"/>
      <c r="BC24" s="188"/>
      <c r="BD24" s="235">
        <f t="shared" ca="1" si="177"/>
        <v>1.189881975245813</v>
      </c>
      <c r="BE24" s="235">
        <f t="shared" ca="1" si="181"/>
        <v>106.05631260086429</v>
      </c>
      <c r="BF24" s="235">
        <f t="shared" ca="1" si="175"/>
        <v>145.53649308829921</v>
      </c>
      <c r="BG24" s="246">
        <f t="shared" ca="1" si="176"/>
        <v>-0.27127340813057582</v>
      </c>
      <c r="BH24" s="292"/>
      <c r="BI24" s="574">
        <f t="shared" ca="1" si="166"/>
        <v>1.7874470127832853</v>
      </c>
      <c r="BJ24" s="556">
        <f t="shared" ca="1" si="2"/>
        <v>1.0470995930219666</v>
      </c>
      <c r="BK24" s="556" t="str">
        <f t="shared" ca="1" si="3"/>
        <v/>
      </c>
      <c r="BL24" s="556">
        <f t="shared" ca="1" si="167"/>
        <v>0.95449019126173884</v>
      </c>
      <c r="BM24" s="556" t="str">
        <f t="shared" ca="1" si="4"/>
        <v/>
      </c>
      <c r="BN24" s="556">
        <f t="shared" ca="1" si="5"/>
        <v>1.0682967897888684</v>
      </c>
      <c r="BO24" s="252"/>
      <c r="BP24" s="172" t="str">
        <f t="shared" si="6"/>
        <v>LAC</v>
      </c>
      <c r="BQ24" s="95">
        <f t="shared" ca="1" si="172"/>
        <v>118.02586955452941</v>
      </c>
      <c r="BR24" s="58">
        <f t="shared" ca="1" si="173"/>
        <v>179.45956170782321</v>
      </c>
      <c r="BS24" s="58">
        <f t="shared" ca="1" si="174"/>
        <v>145.53649308829921</v>
      </c>
      <c r="BT24" s="58">
        <f t="array" aca="1" ref="BT24" ca="1">IFERROR(AVERAGE(IF(('1. Database - raw'!AW$7:AY$494&gt;0)*('1. Database - raw'!$AD$7:$AD$494=$A24)*('1. Database - raw'!$AP$7:$AP$494&lt;&gt;Dropdown!$AM$11)*(INDIRECT($Q24,TRUE)=$O24),'1. Database - raw'!AW$7:AY$494)),"")</f>
        <v>154.85333333333335</v>
      </c>
      <c r="BU24" s="96">
        <f t="array" aca="1" ref="BU24" ca="1">IFERROR(_xlfn.STDEV.S(IF(('1. Database - raw'!AW$7:AY$494&gt;0)*('1. Database - raw'!$AD$7:$AD$494=$A24)*('1. Database - raw'!$AP$7:$AP$494&lt;&gt;Dropdown!$AM$11)*(INDIRECT($Q24,TRUE)=$O24),'1. Database - raw'!AW$7:AY$494)),"")</f>
        <v>56.28926616784306</v>
      </c>
      <c r="BV24" s="59">
        <f t="array" aca="1" ref="BV24" ca="1">IFERROR(IF(COUNT(IF(('1. Database - raw'!AW$7:AY$494&gt;0)*('1. Database - raw'!$AD$7:$AD$494=$A24)*('1. Database - raw'!$AP$7:$AP$494&lt;&gt;Dropdown!$AM$11)*(INDIRECT($Q24,TRUE)=$O24),'1. Database - raw'!AW$7:AY$494))&gt;0,COUNT(IF(('1. Database - raw'!AW$7:AY$494&gt;0)*('1. Database - raw'!$AD$7:$AD$494=$A24)*('1. Database - raw'!$AP$7:$AP$494&lt;&gt;Dropdown!$AM$11)*(INDIRECT($Q24,TRUE)=$O24),'1. Database - raw'!AW$7:AY$494)),""),"")</f>
        <v>36</v>
      </c>
      <c r="BW24" s="95">
        <f t="shared" ca="1" si="7"/>
        <v>106.51113253120761</v>
      </c>
      <c r="BX24" s="58">
        <f t="shared" ca="1" si="8"/>
        <v>203.12555438699667</v>
      </c>
      <c r="BY24" s="58">
        <f t="shared" ca="1" si="9"/>
        <v>147.08886036606722</v>
      </c>
      <c r="BZ24" s="58">
        <f t="array" aca="1" ref="BZ24" ca="1">IFERROR(AVERAGE(IF(('1. Database - raw'!BC$7:BE$494&gt;0)*('1. Database - raw'!$AD$7:$AD$494=$A24)*('1. Database - raw'!$AP$7:$AP$494&lt;&gt;Dropdown!$AM$11)*(INDIRECT($Q24,TRUE)=$O24),'1. Database - raw'!BC$7:BE$494)),"")</f>
        <v>161.38823529411764</v>
      </c>
      <c r="CA24" s="96">
        <f t="array" aca="1" ref="CA24" ca="1">IFERROR(_xlfn.STDEV.S(IF(('1. Database - raw'!BC$7:BE$494&gt;0)*('1. Database - raw'!$AD$7:$AD$494=$A24)*('1. Database - raw'!$AP$7:$AP$494&lt;&gt;Dropdown!$AM$11)*(INDIRECT($Q24,TRUE)=$O24),'1. Database - raw'!BC$7:BE$494)),"")</f>
        <v>72.872233072283308</v>
      </c>
      <c r="CB24" s="59">
        <f t="array" aca="1" ref="CB24" ca="1">IFERROR(IF(COUNT(IF(('1. Database - raw'!BC$7:BE$494&gt;0)*('1. Database - raw'!$AD$7:$AD$494=$A24)*('1. Database - raw'!$AP$7:$AP$494&lt;&gt;Dropdown!$AM$11)*(INDIRECT($Q24,TRUE)=$O24),'1. Database - raw'!BC$7:BE$494))&gt;0,COUNT(IF(('1. Database - raw'!BC$7:BE$494&gt;0)*('1. Database - raw'!$AD$7:$AD$494=$A24)*('1. Database - raw'!$AP$7:$AP$494&lt;&gt;Dropdown!$AM$11)*(INDIRECT($Q24,TRUE)=$O24),'1. Database - raw'!BC$7:BE$494)),""),"")</f>
        <v>17</v>
      </c>
      <c r="CC24" s="109">
        <f t="shared" ca="1" si="10"/>
        <v>0.72210642610475362</v>
      </c>
      <c r="CD24" s="106">
        <f t="shared" ca="1" si="11"/>
        <v>0.79463332696151046</v>
      </c>
      <c r="CE24" s="106">
        <f t="shared" ca="1" si="12"/>
        <v>0.75750236421803097</v>
      </c>
      <c r="CF24" s="106">
        <f t="array" aca="1" ref="CF24" ca="1">IFERROR(AVERAGE(IF(('1. Database - raw'!BI$7:BK$494&gt;0)*('1. Database - raw'!$AD$7:$AD$494=$A24)*('1. Database - raw'!$AP$7:$AP$494&lt;&gt;Dropdown!$AM$11)*(INDIRECT($Q24,TRUE)=$O24),'1. Database - raw'!BI$7:BK$494)),"")</f>
        <v>0.76774033898181548</v>
      </c>
      <c r="CG24" s="271">
        <f t="array" aca="1" ref="CG24" ca="1">IFERROR(_xlfn.STDEV.S(IF(('1. Database - raw'!BI$7:BK$494&gt;0)*('1. Database - raw'!$AD$7:$AD$494=$A24)*('1. Database - raw'!$AP$7:$AP$494&lt;&gt;Dropdown!$AM$11)*(INDIRECT($Q24,TRUE)=$O24),'1. Database - raw'!BI$7:BK$494)),"")</f>
        <v>0.12665048954572755</v>
      </c>
      <c r="CH24" s="59">
        <f t="array" aca="1" ref="CH24" ca="1">IFERROR(IF(COUNT(IF(('1. Database - raw'!BI$7:BK$494&gt;0)*('1. Database - raw'!$AD$7:$AD$494=$A24)*('1. Database - raw'!$AP$7:$AP$494&lt;&gt;Dropdown!$AM$11)*(INDIRECT($Q24,TRUE)=$O24),'1. Database - raw'!BI$7:BK$494))&gt;0,COUNT(IF(('1. Database - raw'!BI$7:BK$494&gt;0)*('1. Database - raw'!$AD$7:$AD$494=$A24)*('1. Database - raw'!$AP$7:$AP$494&lt;&gt;Dropdown!$AM$11)*(INDIRECT($Q24,TRUE)=$O24),'1. Database - raw'!BI$7:BK$494)),""),"")</f>
        <v>12</v>
      </c>
      <c r="CI24" s="95" t="str">
        <f t="shared" ca="1" si="13"/>
        <v/>
      </c>
      <c r="CJ24" s="58" t="str">
        <f t="shared" ca="1" si="14"/>
        <v/>
      </c>
      <c r="CK24" s="58" t="str">
        <f t="shared" ca="1" si="15"/>
        <v/>
      </c>
      <c r="CL24" s="58" t="str">
        <f t="array" aca="1" ref="CL24" ca="1">IFERROR(AVERAGE(IF(('1. Database - raw'!BO$7:BQ$494&gt;0)*('1. Database - raw'!$AD$7:$AD$494=$A24)*(INDIRECT($Q24,TRUE)=$O24),'1. Database - raw'!BO$7:BQ$494)),"")</f>
        <v/>
      </c>
      <c r="CM24" s="96" t="str">
        <f t="array" aca="1" ref="CM24" ca="1">IFERROR(_xlfn.STDEV.S(IF(('1. Database - raw'!BO$7:BQ$494&gt;0)*('1. Database - raw'!$AD$7:$AD$494=$A24)*(INDIRECT($Q24,TRUE)=$O24),'1. Database - raw'!BO$7:BQ$494)),"")</f>
        <v/>
      </c>
      <c r="CN24" s="59" t="str">
        <f t="array" aca="1" ref="CN24" ca="1">IFERROR(IF(COUNT(IF(('1. Database - raw'!BO$7:BQ$494&gt;0)*('1. Database - raw'!$AD$7:$AD$494=$A24)*(INDIRECT($Q24,TRUE)=$O24),'1. Database - raw'!BO$7:BQ$494))&gt;0,COUNT(IF(('1. Database - raw'!BO$7:BQ$494&gt;0)*('1. Database - raw'!$AD$7:$AD$494=$A24)*(INDIRECT($Q24,TRUE)=$O24),'1. Database - raw'!BO$7:BQ$494)),""),"")</f>
        <v/>
      </c>
      <c r="CO24" s="95" t="str">
        <f t="shared" ca="1" si="16"/>
        <v/>
      </c>
      <c r="CP24" s="58" t="str">
        <f t="shared" ca="1" si="17"/>
        <v/>
      </c>
      <c r="CQ24" s="58" t="str">
        <f t="shared" ca="1" si="18"/>
        <v/>
      </c>
      <c r="CR24" s="58" t="str">
        <f t="array" aca="1" ref="CR24" ca="1">IFERROR(AVERAGE(IF(('1. Database - raw'!BU$7:BW$494&gt;0)*('1. Database - raw'!$AD$7:$AD$494=$A24)*(INDIRECT($Q24,TRUE)=$O24),'1. Database - raw'!BU$7:BW$494)),"")</f>
        <v/>
      </c>
      <c r="CS24" s="96" t="str">
        <f t="array" aca="1" ref="CS24" ca="1">IFERROR(_xlfn.STDEV.S(IF(('1. Database - raw'!BU$7:BW$494&gt;0)*('1. Database - raw'!$AD$7:$AD$494=$A24)*(INDIRECT($Q24,TRUE)=$O24),'1. Database - raw'!BU$7:BW$494)),"")</f>
        <v/>
      </c>
      <c r="CT24" s="59" t="str">
        <f t="array" aca="1" ref="CT24" ca="1">IFERROR(IF(COUNT(IF(('1. Database - raw'!BU$7:BW$494&gt;0)*('1. Database - raw'!$AD$7:$AD$494=$A24)*(INDIRECT($Q24,TRUE)=$O24),'1. Database - raw'!BU$7:BW$494))&gt;0,COUNT(IF(('1. Database - raw'!BU$7:BW$494&gt;0)*('1. Database - raw'!$AD$7:$AD$494=$A24)*(INDIRECT($Q24,TRUE)=$O24),'1. Database - raw'!BU$7:BW$494)),""),"")</f>
        <v/>
      </c>
      <c r="CU24" s="95" t="str">
        <f t="shared" ca="1" si="19"/>
        <v/>
      </c>
      <c r="CV24" s="58" t="str">
        <f t="shared" ca="1" si="20"/>
        <v/>
      </c>
      <c r="CW24" s="58" t="str">
        <f t="shared" ca="1" si="21"/>
        <v/>
      </c>
      <c r="CX24" s="58" t="str">
        <f t="array" aca="1" ref="CX24" ca="1">IFERROR(AVERAGE(IF(('1. Database - raw'!CA$7:CC$494&gt;0)*('1. Database - raw'!$AD$7:$AD$494=$A24)*(INDIRECT($Q24,TRUE)=$O24),'1. Database - raw'!CA$7:CC$494)),"")</f>
        <v/>
      </c>
      <c r="CY24" s="96" t="str">
        <f t="array" aca="1" ref="CY24" ca="1">IFERROR(_xlfn.STDEV.S(IF(('1. Database - raw'!CA$7:CC$494&gt;0)*('1. Database - raw'!$AD$7:$AD$494=$A24)*(INDIRECT($Q24,TRUE)=$O24),'1. Database - raw'!CA$7:CC$494)),"")</f>
        <v/>
      </c>
      <c r="CZ24" s="59" t="str">
        <f t="array" aca="1" ref="CZ24" ca="1">IFERROR(IF(COUNT(IF(('1. Database - raw'!CA$7:CC$494&gt;0)*('1. Database - raw'!$AD$7:$AD$494=$A24)*(INDIRECT($Q24,TRUE)=$O24),'1. Database - raw'!CA$7:CC$494))&gt;0,COUNT(IF(('1. Database - raw'!CA$7:CC$494&gt;0)*('1. Database - raw'!$AD$7:$AD$494=$A24)*(INDIRECT($Q24,TRUE)=$O24),'1. Database - raw'!CA$7:CC$494)),""),"")</f>
        <v/>
      </c>
      <c r="DA24" s="95" t="str">
        <f t="shared" ca="1" si="22"/>
        <v/>
      </c>
      <c r="DB24" s="58" t="str">
        <f t="shared" ca="1" si="23"/>
        <v/>
      </c>
      <c r="DC24" s="58" t="str">
        <f t="shared" ca="1" si="24"/>
        <v/>
      </c>
      <c r="DD24" s="58" t="str">
        <f t="array" aca="1" ref="DD24" ca="1">IFERROR(AVERAGE(IF(('1. Database - raw'!CG$7:CI$494&gt;0)*('1. Database - raw'!$AD$7:$AD$494=$A24)*(INDIRECT($Q24,TRUE)=$O24),'1. Database - raw'!CG$7:CI$494)),"")</f>
        <v/>
      </c>
      <c r="DE24" s="96" t="str">
        <f t="array" aca="1" ref="DE24" ca="1">IFERROR(_xlfn.STDEV.S(IF(('1. Database - raw'!CG$7:CI$494&gt;0)*('1. Database - raw'!$AD$7:$AD$494=$A24)*(INDIRECT($Q24,TRUE)=$O24),'1. Database - raw'!CG$7:CI$494)),"")</f>
        <v/>
      </c>
      <c r="DF24" s="59" t="str">
        <f t="array" aca="1" ref="DF24" ca="1">IFERROR(IF(COUNT(IF(('1. Database - raw'!CG$7:CI$494&gt;0)*('1. Database - raw'!$AD$7:$AD$494=$A24)*(INDIRECT($Q24,TRUE)=$O24),'1. Database - raw'!CG$7:CI$494))&gt;0,COUNT(IF(('1. Database - raw'!CG$7:CI$494&gt;0)*('1. Database - raw'!$AD$7:$AD$494=$A24)*(INDIRECT($Q24,TRUE)=$O24),'1. Database - raw'!CG$7:CI$494)),""),"")</f>
        <v/>
      </c>
      <c r="DG24" s="95" t="str">
        <f t="shared" ca="1" si="25"/>
        <v/>
      </c>
      <c r="DH24" s="58" t="str">
        <f t="shared" ca="1" si="26"/>
        <v/>
      </c>
      <c r="DI24" s="58" t="str">
        <f t="shared" ca="1" si="27"/>
        <v/>
      </c>
      <c r="DJ24" s="58" t="str">
        <f t="array" aca="1" ref="DJ24" ca="1">IFERROR(AVERAGE(IF(('1. Database - raw'!CM$7:CO$494&gt;0)*('1. Database - raw'!$AD$7:$AD$494=$A24)*(INDIRECT($Q24,TRUE)=$O24),'1. Database - raw'!CM$7:CO$494)),"")</f>
        <v/>
      </c>
      <c r="DK24" s="96" t="str">
        <f t="array" aca="1" ref="DK24" ca="1">IFERROR(_xlfn.STDEV.S(IF(('1. Database - raw'!CM$7:CO$494&gt;0)*('1. Database - raw'!$AD$7:$AD$494=$A24)*(INDIRECT($Q24,TRUE)=$O24),'1. Database - raw'!CM$7:CO$494)),"")</f>
        <v/>
      </c>
      <c r="DL24" s="59" t="str">
        <f t="array" aca="1" ref="DL24" ca="1">IFERROR(IF(COUNT(IF(('1. Database - raw'!CM$7:CO$494&gt;0)*('1. Database - raw'!$AD$7:$AD$494=$A24)*(INDIRECT($Q24,TRUE)=$O24),'1. Database - raw'!CM$7:CO$494))&gt;0,COUNT(IF(('1. Database - raw'!CM$7:CO$494&gt;0)*('1. Database - raw'!$AD$7:$AD$494=$A24)*(INDIRECT($Q24,TRUE)=$O24),'1. Database - raw'!CM$7:CO$494)),""),"")</f>
        <v/>
      </c>
      <c r="DM24" s="95" t="str">
        <f t="shared" ca="1" si="28"/>
        <v/>
      </c>
      <c r="DN24" s="58" t="str">
        <f t="shared" ca="1" si="29"/>
        <v/>
      </c>
      <c r="DO24" s="58" t="str">
        <f t="shared" ca="1" si="30"/>
        <v/>
      </c>
      <c r="DP24" s="58" t="str">
        <f t="array" aca="1" ref="DP24" ca="1">IFERROR(AVERAGE(IF(('1. Database - raw'!CS$7:CU$494&gt;0)*('1. Database - raw'!$AD$7:$AD$494=$A24)*(INDIRECT($Q24,TRUE)=$O24),'1. Database - raw'!CS$7:CU$494)),"")</f>
        <v/>
      </c>
      <c r="DQ24" s="96" t="str">
        <f t="array" aca="1" ref="DQ24" ca="1">IFERROR(_xlfn.STDEV.S(IF(('1. Database - raw'!CS$7:CU$494&gt;0)*('1. Database - raw'!$AD$7:$AD$494=$A24)*(INDIRECT($Q24,TRUE)=$O24),'1. Database - raw'!CS$7:CU$494)),"")</f>
        <v/>
      </c>
      <c r="DR24" s="59" t="str">
        <f t="array" aca="1" ref="DR24" ca="1">IFERROR(IF(COUNT(IF(('1. Database - raw'!CS$7:CU$494&gt;0)*('1. Database - raw'!$AD$7:$AD$494=$A24)*(INDIRECT($Q24,TRUE)=$O24),'1. Database - raw'!CS$7:CU$494))&gt;0,COUNT(IF(('1. Database - raw'!CS$7:CU$494&gt;0)*('1. Database - raw'!$AD$7:$AD$494=$A24)*(INDIRECT($Q24,TRUE)=$O24),'1. Database - raw'!CS$7:CU$494)),""),"")</f>
        <v/>
      </c>
      <c r="DS24" s="95" t="str">
        <f t="shared" ca="1" si="31"/>
        <v/>
      </c>
      <c r="DT24" s="58" t="str">
        <f t="shared" ca="1" si="32"/>
        <v/>
      </c>
      <c r="DU24" s="58" t="str">
        <f t="shared" ca="1" si="33"/>
        <v/>
      </c>
      <c r="DV24" s="58" t="str">
        <f t="array" aca="1" ref="DV24" ca="1">IFERROR(AVERAGE(IF(('1. Database - raw'!CY$7:DA$494&gt;0)*('1. Database - raw'!$AD$7:$AD$494=$A24)*(INDIRECT($Q24,TRUE)=$O24),'1. Database - raw'!CY$7:DA$494)),"")</f>
        <v/>
      </c>
      <c r="DW24" s="96" t="str">
        <f t="array" aca="1" ref="DW24" ca="1">IFERROR(_xlfn.STDEV.S(IF(('1. Database - raw'!CY$7:DA$494&gt;0)*('1. Database - raw'!$AD$7:$AD$494=$A24)*(INDIRECT($Q24,TRUE)=$O24),'1. Database - raw'!CY$7:DA$494)),"")</f>
        <v/>
      </c>
      <c r="DX24" s="59" t="str">
        <f t="array" aca="1" ref="DX24" ca="1">IFERROR(IF(COUNT(IF(('1. Database - raw'!CY$7:DA$494&gt;0)*('1. Database - raw'!$AD$7:$AD$494=$A24)*(INDIRECT($Q24,TRUE)=$O24),'1. Database - raw'!CY$7:DA$494))&gt;0,COUNT(IF(('1. Database - raw'!CY$7:DA$494&gt;0)*('1. Database - raw'!$AD$7:$AD$494=$A24)*(INDIRECT($Q24,TRUE)=$O24),'1. Database - raw'!CY$7:DA$494)),""),"")</f>
        <v/>
      </c>
      <c r="DY24" s="95" t="str">
        <f t="shared" ca="1" si="34"/>
        <v/>
      </c>
      <c r="DZ24" s="58" t="str">
        <f t="shared" ca="1" si="35"/>
        <v/>
      </c>
      <c r="EA24" s="58" t="str">
        <f t="shared" ca="1" si="36"/>
        <v/>
      </c>
      <c r="EB24" s="58" t="str">
        <f t="array" aca="1" ref="EB24" ca="1">IFERROR(AVERAGE(IF(('1. Database - raw'!DE$7:DG$494&gt;0)*('1. Database - raw'!$AD$7:$AD$494=$A24)*(INDIRECT($Q24,TRUE)=$O24),'1. Database - raw'!DE$7:DG$494)),"")</f>
        <v/>
      </c>
      <c r="EC24" s="96" t="str">
        <f t="array" aca="1" ref="EC24" ca="1">IFERROR(_xlfn.STDEV.S(IF(('1. Database - raw'!DE$7:DG$494&gt;0)*('1. Database - raw'!$AD$7:$AD$494=$A24)*(INDIRECT($Q24,TRUE)=$O24),'1. Database - raw'!DE$7:DG$494)),"")</f>
        <v/>
      </c>
      <c r="ED24" s="59" t="str">
        <f t="array" aca="1" ref="ED24" ca="1">IFERROR(IF(COUNT(IF(('1. Database - raw'!DE$7:DG$494&gt;0)*('1. Database - raw'!$AD$7:$AD$494=$A24)*(INDIRECT($Q24,TRUE)=$O24),'1. Database - raw'!DE$7:DG$494))&gt;0,COUNT(IF(('1. Database - raw'!DE$7:DG$494&gt;0)*('1. Database - raw'!$AD$7:$AD$494=$A24)*(INDIRECT($Q24,TRUE)=$O24),'1. Database - raw'!DE$7:DG$494)),""),"")</f>
        <v/>
      </c>
      <c r="EE24" s="109" t="str">
        <f t="shared" ca="1" si="37"/>
        <v/>
      </c>
      <c r="EF24" s="106" t="str">
        <f t="shared" ca="1" si="38"/>
        <v/>
      </c>
      <c r="EG24" s="106" t="str">
        <f t="shared" ca="1" si="39"/>
        <v/>
      </c>
      <c r="EH24" s="106" t="str">
        <f t="array" aca="1" ref="EH24" ca="1">IFERROR(AVERAGE(IF(('1. Database - raw'!DK$7:DM$494&gt;0)*('1. Database - raw'!$AD$7:$AD$494=$A24)*(INDIRECT($Q24,TRUE)=$O24),'1. Database - raw'!DK$7:DM$494)),"")</f>
        <v/>
      </c>
      <c r="EI24" s="271" t="str">
        <f t="array" aca="1" ref="EI24" ca="1">IFERROR(_xlfn.STDEV.S(IF(('1. Database - raw'!DK$7:DM$494&gt;0)*('1. Database - raw'!$AD$7:$AD$494=$A24)*(INDIRECT($Q24,TRUE)=$O24),'1. Database - raw'!DK$7:DM$494)),"")</f>
        <v/>
      </c>
      <c r="EJ24" s="59" t="str">
        <f t="array" aca="1" ref="EJ24" ca="1">IFERROR(IF(COUNT(IF(('1. Database - raw'!DK$7:DM$494&gt;0)*('1. Database - raw'!$AD$7:$AD$494=$A24)*(INDIRECT($Q24,TRUE)=$O24),'1. Database - raw'!DK$7:DM$494))&gt;0,COUNT(IF(('1. Database - raw'!DK$7:DM$494&gt;0)*('1. Database - raw'!$AD$7:$AD$494=$A24)*(INDIRECT($Q24,TRUE)=$O24),'1. Database - raw'!DK$7:DM$494)),""),"")</f>
        <v/>
      </c>
      <c r="EK24" s="95">
        <f t="shared" ca="1" si="40"/>
        <v>28.742140765626786</v>
      </c>
      <c r="EL24" s="58">
        <f t="shared" ca="1" si="41"/>
        <v>50.036314103692604</v>
      </c>
      <c r="EM24" s="58">
        <f t="shared" ca="1" si="42"/>
        <v>37.922958525956936</v>
      </c>
      <c r="EN24" s="58">
        <f t="array" aca="1" ref="EN24" ca="1">IFERROR(AVERAGE(IF(('1. Database - raw'!DQ$7:DS$494&gt;0)*('1. Database - raw'!$AD$7:$AD$494=$A24)*(INDIRECT($Q24,TRUE)=$O24),'1. Database - raw'!DQ$7:DS$494)),"")</f>
        <v>41.174358974358981</v>
      </c>
      <c r="EO24" s="96">
        <f t="array" aca="1" ref="EO24" ca="1">IFERROR(_xlfn.STDEV.S(IF(('1. Database - raw'!DQ$7:DS$494&gt;0)*('1. Database - raw'!$AD$7:$AD$494=$A24)*(INDIRECT($Q24,TRUE)=$O24),'1. Database - raw'!DQ$7:DS$494)),"")</f>
        <v>17.41168267736407</v>
      </c>
      <c r="EP24" s="59">
        <f t="array" aca="1" ref="EP24" ca="1">IFERROR(IF(COUNT(IF(('1. Database - raw'!DQ$7:DS$494&gt;0)*('1. Database - raw'!$AD$7:$AD$494=$A24)*(INDIRECT($Q24,TRUE)=$O24),'1. Database - raw'!DQ$7:DS$494))&gt;0,COUNT(IF(('1. Database - raw'!DQ$7:DS$494&gt;0)*('1. Database - raw'!$AD$7:$AD$494=$A24)*(INDIRECT($Q24,TRUE)=$O24),'1. Database - raw'!DQ$7:DS$494)),""),"")</f>
        <v>39</v>
      </c>
      <c r="EQ24" s="95" t="str">
        <f t="shared" ca="1" si="43"/>
        <v/>
      </c>
      <c r="ER24" s="58" t="str">
        <f t="shared" ca="1" si="44"/>
        <v/>
      </c>
      <c r="ES24" s="58" t="str">
        <f t="shared" ca="1" si="45"/>
        <v/>
      </c>
      <c r="ET24" s="58" t="str">
        <f t="array" aca="1" ref="ET24" ca="1">IFERROR(AVERAGE(IF(('1. Database - raw'!DW$7:DY$494&gt;0)*('1. Database - raw'!$AD$7:$AD$494=$A24)*(INDIRECT($Q24,TRUE)=$O24),'1. Database - raw'!DW$7:DY$494)),"")</f>
        <v/>
      </c>
      <c r="EU24" s="96" t="str">
        <f t="array" aca="1" ref="EU24" ca="1">IFERROR(_xlfn.STDEV.S(IF(('1. Database - raw'!DW$7:DY$494&gt;0)*('1. Database - raw'!$AD$7:$AD$494=$A24)*(INDIRECT($Q24,TRUE)=$O24),'1. Database - raw'!DW$7:DY$494)),"")</f>
        <v/>
      </c>
      <c r="EV24" s="59" t="str">
        <f t="array" aca="1" ref="EV24" ca="1">IFERROR(IF(COUNT(IF(('1. Database - raw'!DW$7:DY$494&gt;0)*('1. Database - raw'!$AD$7:$AD$494=$A24)*(INDIRECT($Q24,TRUE)=$O24),'1. Database - raw'!DW$7:DY$494))&gt;0,COUNT(IF(('1. Database - raw'!DW$7:DY$494&gt;0)*('1. Database - raw'!$AD$7:$AD$494=$A24)*(INDIRECT($Q24,TRUE)=$O24),'1. Database - raw'!DW$7:DY$494)),""),"")</f>
        <v/>
      </c>
      <c r="EW24" s="95" t="str">
        <f t="shared" ca="1" si="46"/>
        <v/>
      </c>
      <c r="EX24" s="58" t="str">
        <f t="shared" ca="1" si="47"/>
        <v/>
      </c>
      <c r="EY24" s="58" t="str">
        <f t="shared" ca="1" si="48"/>
        <v/>
      </c>
      <c r="EZ24" s="58" t="str">
        <f t="array" aca="1" ref="EZ24" ca="1">IFERROR(AVERAGE(IF(('1. Database - raw'!EC$7:EE$494&gt;0)*('1. Database - raw'!$AD$7:$AD$494=$A24)*(INDIRECT($Q24,TRUE)=$O24),'1. Database - raw'!EC$7:EE$494)),"")</f>
        <v/>
      </c>
      <c r="FA24" s="96" t="str">
        <f t="array" aca="1" ref="FA24" ca="1">IFERROR(_xlfn.STDEV.S(IF(('1. Database - raw'!EC$7:EE$494&gt;0)*('1. Database - raw'!$AD$7:$AD$494=$A24)*(INDIRECT($Q24,TRUE)=$O24),'1. Database - raw'!EC$7:EE$494)),"")</f>
        <v/>
      </c>
      <c r="FB24" s="59" t="str">
        <f t="array" aca="1" ref="FB24" ca="1">IFERROR(IF(COUNT(IF(('1. Database - raw'!EC$7:EE$494&gt;0)*('1. Database - raw'!$AD$7:$AD$494=$A24)*(INDIRECT($Q24,TRUE)=$O24),'1. Database - raw'!EC$7:EE$494))&gt;0,COUNT(IF(('1. Database - raw'!EC$7:EE$494&gt;0)*('1. Database - raw'!$AD$7:$AD$494=$A24)*(INDIRECT($Q24,TRUE)=$O24),'1. Database - raw'!EC$7:EE$494)),""),"")</f>
        <v/>
      </c>
      <c r="FC24" s="95" t="str">
        <f t="shared" ca="1" si="49"/>
        <v/>
      </c>
      <c r="FD24" s="58" t="str">
        <f t="shared" ca="1" si="50"/>
        <v/>
      </c>
      <c r="FE24" s="58" t="str">
        <f t="shared" ca="1" si="51"/>
        <v/>
      </c>
      <c r="FF24" s="58" t="str">
        <f t="array" aca="1" ref="FF24" ca="1">IFERROR(AVERAGE(IF(('1. Database - raw'!EI$7:EK$494&gt;0)*('1. Database - raw'!$AD$7:$AD$494=$A24)*(INDIRECT($Q24,TRUE)=$O24),'1. Database - raw'!EI$7:EK$494)),"")</f>
        <v/>
      </c>
      <c r="FG24" s="96" t="str">
        <f t="array" aca="1" ref="FG24" ca="1">IFERROR(_xlfn.STDEV.S(IF(('1. Database - raw'!EI$7:EK$494&gt;0)*('1. Database - raw'!$AD$7:$AD$494=$A24)*(INDIRECT($Q24,TRUE)=$O24),'1. Database - raw'!EI$7:EK$494)),"")</f>
        <v/>
      </c>
      <c r="FH24" s="59" t="str">
        <f t="array" aca="1" ref="FH24" ca="1">IFERROR(IF(COUNT(IF(('1. Database - raw'!EI$7:EK$494&gt;0)*('1. Database - raw'!$AD$7:$AD$494=$A24)*(INDIRECT($Q24,TRUE)=$O24),'1. Database - raw'!EI$7:EK$494))&gt;0,COUNT(IF(('1. Database - raw'!EI$7:EK$494&gt;0)*('1. Database - raw'!$AD$7:$AD$494=$A24)*(INDIRECT($Q24,TRUE)=$O24),'1. Database - raw'!EI$7:EK$494)),""),"")</f>
        <v/>
      </c>
      <c r="FI24" s="95" t="str">
        <f t="shared" ca="1" si="52"/>
        <v/>
      </c>
      <c r="FJ24" s="58" t="str">
        <f t="shared" ca="1" si="53"/>
        <v/>
      </c>
      <c r="FK24" s="58" t="str">
        <f t="shared" ca="1" si="54"/>
        <v/>
      </c>
      <c r="FL24" s="58" t="str">
        <f t="array" aca="1" ref="FL24" ca="1">IFERROR(AVERAGE(IF(('1. Database - raw'!EO$7:EQ$494&gt;0)*('1. Database - raw'!$AD$7:$AD$494=$A24)*(INDIRECT($Q24,TRUE)=$O24),'1. Database - raw'!EO$7:EQ$494)),"")</f>
        <v/>
      </c>
      <c r="FM24" s="96" t="str">
        <f t="array" aca="1" ref="FM24" ca="1">IFERROR(_xlfn.STDEV.S(IF(('1. Database - raw'!EO$7:EQ$494&gt;0)*('1. Database - raw'!$AD$7:$AD$494=$A24)*(INDIRECT($Q24,TRUE)=$O24),'1. Database - raw'!EO$7:EQ$494)),"")</f>
        <v/>
      </c>
      <c r="FN24" s="59" t="str">
        <f t="array" aca="1" ref="FN24" ca="1">IFERROR(IF(COUNT(IF(('1. Database - raw'!EO$7:EQ$494&gt;0)*('1. Database - raw'!$AD$7:$AD$494=$A24)*(INDIRECT($Q24,TRUE)=$O24),'1. Database - raw'!EO$7:EQ$494))&gt;0,COUNT(IF(('1. Database - raw'!EO$7:EQ$494&gt;0)*('1. Database - raw'!$AD$7:$AD$494=$A24)*(INDIRECT($Q24,TRUE)=$O24),'1. Database - raw'!EO$7:EQ$494)),""),"")</f>
        <v/>
      </c>
      <c r="FO24" s="95" t="str">
        <f t="shared" ca="1" si="55"/>
        <v/>
      </c>
      <c r="FP24" s="58" t="str">
        <f t="shared" ca="1" si="56"/>
        <v/>
      </c>
      <c r="FQ24" s="58" t="str">
        <f t="shared" ca="1" si="57"/>
        <v/>
      </c>
      <c r="FR24" s="58" t="str">
        <f t="array" aca="1" ref="FR24" ca="1">IFERROR(AVERAGE(IF(('1. Database - raw'!EU$7:EW$494&gt;0)*('1. Database - raw'!$AD$7:$AD$494=$A24)*(INDIRECT($Q24,TRUE)=$O24),'1. Database - raw'!EU$7:EW$494)),"")</f>
        <v/>
      </c>
      <c r="FS24" s="96" t="str">
        <f t="array" aca="1" ref="FS24" ca="1">IFERROR(_xlfn.STDEV.S(IF(('1. Database - raw'!EU$7:EW$494&gt;0)*('1. Database - raw'!$AD$7:$AD$494=$A24)*(INDIRECT($Q24,TRUE)=$O24),'1. Database - raw'!EU$7:EW$494)),"")</f>
        <v/>
      </c>
      <c r="FT24" s="59" t="str">
        <f t="array" aca="1" ref="FT24" ca="1">IFERROR(IF(COUNT(IF(('1. Database - raw'!EU$7:EW$494&gt;0)*('1. Database - raw'!$AD$7:$AD$494=$A24)*(INDIRECT($Q24,TRUE)=$O24),'1. Database - raw'!EU$7:EW$494))&gt;0,COUNT(IF(('1. Database - raw'!EU$7:EW$494&gt;0)*('1. Database - raw'!$AD$7:$AD$494=$A24)*(INDIRECT($Q24,TRUE)=$O24),'1. Database - raw'!EU$7:EW$494)),""),"")</f>
        <v/>
      </c>
      <c r="FU24" s="95" t="str">
        <f t="shared" ca="1" si="58"/>
        <v/>
      </c>
      <c r="FV24" s="58" t="str">
        <f t="shared" ca="1" si="59"/>
        <v/>
      </c>
      <c r="FW24" s="58" t="str">
        <f t="shared" ca="1" si="60"/>
        <v/>
      </c>
      <c r="FX24" s="58" t="str">
        <f t="array" aca="1" ref="FX24" ca="1">IFERROR(AVERAGE(IF(('1. Database - raw'!FA$7:FC$494&gt;0)*('1. Database - raw'!$AD$7:$AD$494=$A24)*(INDIRECT($Q24,TRUE)=$O24),'1. Database - raw'!FA$7:FC$494)),"")</f>
        <v/>
      </c>
      <c r="FY24" s="96" t="str">
        <f t="array" aca="1" ref="FY24" ca="1">IFERROR(_xlfn.STDEV.S(IF(('1. Database - raw'!FA$7:FC$494&gt;0)*('1. Database - raw'!$AD$7:$AD$494=$A24)*(INDIRECT($Q24,TRUE)=$O24),'1. Database - raw'!FA$7:FC$494)),"")</f>
        <v/>
      </c>
      <c r="FZ24" s="59" t="str">
        <f t="array" aca="1" ref="FZ24" ca="1">IFERROR(IF(COUNT(IF(('1. Database - raw'!FA$7:FC$494&gt;0)*('1. Database - raw'!$AD$7:$AD$494=$A24)*(INDIRECT($Q24,TRUE)=$O24),'1. Database - raw'!FA$7:FC$494))&gt;0,COUNT(IF(('1. Database - raw'!FA$7:FC$494&gt;0)*('1. Database - raw'!$AD$7:$AD$494=$A24)*(INDIRECT($Q24,TRUE)=$O24),'1. Database - raw'!FA$7:FC$494)),""),"")</f>
        <v/>
      </c>
      <c r="GA24" s="95" t="str">
        <f t="shared" ca="1" si="61"/>
        <v/>
      </c>
      <c r="GB24" s="58" t="str">
        <f t="shared" ca="1" si="62"/>
        <v/>
      </c>
      <c r="GC24" s="58" t="str">
        <f t="shared" ca="1" si="63"/>
        <v/>
      </c>
      <c r="GD24" s="58" t="str">
        <f t="array" aca="1" ref="GD24" ca="1">IFERROR(AVERAGE(IF(('1. Database - raw'!FG$7:FI$494&gt;0)*('1. Database - raw'!$AD$7:$AD$494=$A24)*(INDIRECT($Q24,TRUE)=$O24),'1. Database - raw'!FG$7:FI$494)),"")</f>
        <v/>
      </c>
      <c r="GE24" s="96" t="str">
        <f t="array" aca="1" ref="GE24" ca="1">IFERROR(_xlfn.STDEV.S(IF(('1. Database - raw'!FG$7:FI$494&gt;0)*('1. Database - raw'!$AD$7:$AD$494=$A24)*(INDIRECT($Q24,TRUE)=$O24),'1. Database - raw'!FG$7:FI$494)),"")</f>
        <v/>
      </c>
      <c r="GF24" s="59" t="str">
        <f t="array" aca="1" ref="GF24" ca="1">IFERROR(IF(COUNT(IF(('1. Database - raw'!FG$7:FI$494&gt;0)*('1. Database - raw'!$AD$7:$AD$494=$A24)*(INDIRECT($Q24,TRUE)=$O24),'1. Database - raw'!FG$7:FI$494))&gt;0,COUNT(IF(('1. Database - raw'!FG$7:FI$494&gt;0)*('1. Database - raw'!$AD$7:$AD$494=$A24)*(INDIRECT($Q24,TRUE)=$O24),'1. Database - raw'!FG$7:FI$494)),""),"")</f>
        <v/>
      </c>
      <c r="GG24" s="95" t="str">
        <f t="shared" ca="1" si="64"/>
        <v/>
      </c>
      <c r="GH24" s="58" t="str">
        <f t="shared" ca="1" si="65"/>
        <v/>
      </c>
      <c r="GI24" s="58" t="str">
        <f t="shared" ca="1" si="66"/>
        <v/>
      </c>
      <c r="GJ24" s="58" t="str">
        <f t="array" aca="1" ref="GJ24" ca="1">IFERROR(AVERAGE(IF(('1. Database - raw'!FM$7:FO$494&gt;0)*('1. Database - raw'!$AD$7:$AD$494=$A24)*(INDIRECT($Q24,TRUE)=$O24),'1. Database - raw'!FM$7:FO$494)),"")</f>
        <v/>
      </c>
      <c r="GK24" s="96" t="str">
        <f t="array" aca="1" ref="GK24" ca="1">IFERROR(_xlfn.STDEV.S(IF(('1. Database - raw'!FM$7:FO$494&gt;0)*('1. Database - raw'!$AD$7:$AD$494=$A24)*(INDIRECT($Q24,TRUE)=$O24),'1. Database - raw'!FM$7:FO$494)),"")</f>
        <v/>
      </c>
      <c r="GL24" s="59" t="str">
        <f t="array" aca="1" ref="GL24" ca="1">IFERROR(IF(COUNT(IF(('1. Database - raw'!FM$7:FO$494&gt;0)*('1. Database - raw'!$AD$7:$AD$494=$A24)*(INDIRECT($Q24,TRUE)=$O24),'1. Database - raw'!FM$7:FO$494))&gt;0,COUNT(IF(('1. Database - raw'!FM$7:FO$494&gt;0)*('1. Database - raw'!$AD$7:$AD$494=$A24)*(INDIRECT($Q24,TRUE)=$O24),'1. Database - raw'!FM$7:FO$494)),""),"")</f>
        <v/>
      </c>
      <c r="GM24" s="95">
        <f t="shared" ca="1" si="67"/>
        <v>96.084351193014015</v>
      </c>
      <c r="GN24" s="58">
        <f t="shared" ca="1" si="68"/>
        <v>131.37716394388005</v>
      </c>
      <c r="GO24" s="58">
        <f t="shared" ca="1" si="69"/>
        <v>112.35341365141493</v>
      </c>
      <c r="GP24" s="58">
        <f t="array" aca="1" ref="GP24" ca="1">IFERROR(AVERAGE(IF(('1. Database - raw'!FS$7:FU$494&gt;0)*('1. Database - raw'!$AD$7:$AD$494=$A24)*(INDIRECT($Q24,TRUE)=$O24),'1. Database - raw'!FS$7:FU$494)),"")</f>
        <v>116.8</v>
      </c>
      <c r="GQ24" s="96">
        <f t="array" aca="1" ref="GQ24" ca="1">IFERROR(_xlfn.STDEV.S(IF(('1. Database - raw'!FS$7:FU$494&gt;0)*('1. Database - raw'!$AD$7:$AD$494=$A24)*(INDIRECT($Q24,TRUE)=$O24),'1. Database - raw'!FS$7:FU$494)),"")</f>
        <v>33.184333653096019</v>
      </c>
      <c r="GR24" s="59">
        <f t="array" aca="1" ref="GR24" ca="1">IFERROR(IF(COUNT(IF(('1. Database - raw'!FS$7:FU$494&gt;0)*('1. Database - raw'!$AD$7:$AD$494=$A24)*(INDIRECT($Q24,TRUE)=$O24),'1. Database - raw'!FS$7:FU$494))&gt;0,COUNT(IF(('1. Database - raw'!FS$7:FU$494&gt;0)*('1. Database - raw'!$AD$7:$AD$494=$A24)*(INDIRECT($Q24,TRUE)=$O24),'1. Database - raw'!FS$7:FU$494)),""),"")</f>
        <v>5</v>
      </c>
      <c r="GS24" s="95" t="str">
        <f t="shared" ca="1" si="70"/>
        <v/>
      </c>
      <c r="GT24" s="58" t="str">
        <f t="shared" ca="1" si="71"/>
        <v/>
      </c>
      <c r="GU24" s="58" t="str">
        <f t="shared" ca="1" si="72"/>
        <v/>
      </c>
      <c r="GV24" s="58" t="str">
        <f t="array" aca="1" ref="GV24" ca="1">IFERROR(AVERAGE(IF(('1. Database - raw'!FY$7:GA$494&gt;0)*('1. Database - raw'!$AD$7:$AD$494=$A24)*(INDIRECT($Q24,TRUE)=$O24),'1. Database - raw'!FY$7:GA$494)),"")</f>
        <v/>
      </c>
      <c r="GW24" s="96" t="str">
        <f t="array" aca="1" ref="GW24" ca="1">IFERROR(_xlfn.STDEV.S(IF(('1. Database - raw'!FY$7:GA$494&gt;0)*('1. Database - raw'!$AD$7:$AD$494=$A24)*(INDIRECT($Q24,TRUE)=$O24),'1. Database - raw'!FY$7:GA$494)),"")</f>
        <v/>
      </c>
      <c r="GX24" s="59" t="str">
        <f t="array" aca="1" ref="GX24" ca="1">IFERROR(IF(COUNT(IF(('1. Database - raw'!FY$7:GA$494&gt;0)*('1. Database - raw'!$AD$7:$AD$494=$A24)*(INDIRECT($Q24,TRUE)=$O24),'1. Database - raw'!FY$7:GA$494))&gt;0,COUNT(IF(('1. Database - raw'!FY$7:GA$494&gt;0)*('1. Database - raw'!$AD$7:$AD$494=$A24)*(INDIRECT($Q24,TRUE)=$O24),'1. Database - raw'!FY$7:GA$494)),""),"")</f>
        <v/>
      </c>
      <c r="GY24" s="95" t="str">
        <f t="shared" ca="1" si="73"/>
        <v/>
      </c>
      <c r="GZ24" s="58" t="str">
        <f t="shared" ca="1" si="74"/>
        <v/>
      </c>
      <c r="HA24" s="58" t="str">
        <f t="shared" ca="1" si="75"/>
        <v/>
      </c>
      <c r="HB24" s="58" t="str">
        <f t="array" aca="1" ref="HB24" ca="1">IFERROR(AVERAGE(IF(('1. Database - raw'!GE$7:GG$494&gt;0)*('1. Database - raw'!$AD$7:$AD$494=$A24)*(INDIRECT($Q24,TRUE)=$O24),'1. Database - raw'!GE$7:GG$494)),"")</f>
        <v/>
      </c>
      <c r="HC24" s="96" t="str">
        <f t="array" aca="1" ref="HC24" ca="1">IFERROR(_xlfn.STDEV.S(IF(('1. Database - raw'!GE$7:GG$494&gt;0)*('1. Database - raw'!$AD$7:$AD$494=$A24)*(INDIRECT($Q24,TRUE)=$O24),'1. Database - raw'!GE$7:GG$494)),"")</f>
        <v/>
      </c>
      <c r="HD24" s="59" t="str">
        <f t="array" aca="1" ref="HD24" ca="1">IFERROR(IF(COUNT(IF(('1. Database - raw'!GE$7:GG$494&gt;0)*('1. Database - raw'!$AD$7:$AD$494=$A24)*(INDIRECT($Q24,TRUE)=$O24),'1. Database - raw'!GE$7:GG$494))&gt;0,COUNT(IF(('1. Database - raw'!GE$7:GG$494&gt;0)*('1. Database - raw'!$AD$7:$AD$494=$A24)*(INDIRECT($Q24,TRUE)=$O24),'1. Database - raw'!GE$7:GG$494)),""),"")</f>
        <v/>
      </c>
      <c r="HE24" s="95" t="str">
        <f t="shared" ca="1" si="76"/>
        <v/>
      </c>
      <c r="HF24" s="58" t="str">
        <f t="shared" ca="1" si="77"/>
        <v/>
      </c>
      <c r="HG24" s="58" t="str">
        <f t="shared" ca="1" si="78"/>
        <v/>
      </c>
      <c r="HH24" s="58" t="str">
        <f t="array" aca="1" ref="HH24" ca="1">IFERROR(AVERAGE(IF(('1. Database - raw'!GK$7:GM$494&gt;0)*('1. Database - raw'!$AD$7:$AD$494=$A24)*(INDIRECT($Q24,TRUE)=$O24),'1. Database - raw'!GK$7:GM$494)),"")</f>
        <v/>
      </c>
      <c r="HI24" s="96" t="str">
        <f t="array" aca="1" ref="HI24" ca="1">IFERROR(_xlfn.STDEV.S(IF(('1. Database - raw'!GK$7:GM$494&gt;0)*('1. Database - raw'!$AD$7:$AD$494=$A24)*(INDIRECT($Q24,TRUE)=$O24),'1. Database - raw'!GK$7:GM$494)),"")</f>
        <v/>
      </c>
      <c r="HJ24" s="59" t="str">
        <f t="array" aca="1" ref="HJ24" ca="1">IFERROR(IF(COUNT(IF(('1. Database - raw'!GK$7:GM$494&gt;0)*('1. Database - raw'!$AD$7:$AD$494=$A24)*(INDIRECT($Q24,TRUE)=$O24),'1. Database - raw'!GK$7:GM$494))&gt;0,COUNT(IF(('1. Database - raw'!GK$7:GM$494&gt;0)*('1. Database - raw'!$AD$7:$AD$494=$A24)*(INDIRECT($Q24,TRUE)=$O24),'1. Database - raw'!GK$7:GM$494)),""),"")</f>
        <v/>
      </c>
      <c r="HK24" s="95" t="str">
        <f t="shared" ca="1" si="79"/>
        <v/>
      </c>
      <c r="HL24" s="58" t="str">
        <f t="shared" ca="1" si="80"/>
        <v/>
      </c>
      <c r="HM24" s="58" t="str">
        <f t="shared" ca="1" si="81"/>
        <v/>
      </c>
      <c r="HN24" s="58" t="str">
        <f t="array" aca="1" ref="HN24" ca="1">IFERROR(AVERAGE(IF(('1. Database - raw'!GQ$7:GS$494&gt;0)*('1. Database - raw'!$AD$7:$AD$494=$A24)*(INDIRECT($Q24,TRUE)=$O24),'1. Database - raw'!GQ$7:GS$494)),"")</f>
        <v/>
      </c>
      <c r="HO24" s="96" t="str">
        <f t="array" aca="1" ref="HO24" ca="1">IFERROR(_xlfn.STDEV.S(IF(('1. Database - raw'!GQ$7:GS$494&gt;0)*('1. Database - raw'!$AD$7:$AD$494=$A24)*(INDIRECT($Q24,TRUE)=$O24),'1. Database - raw'!GQ$7:GS$494)),"")</f>
        <v/>
      </c>
      <c r="HP24" s="59" t="str">
        <f t="array" aca="1" ref="HP24" ca="1">IFERROR(IF(COUNT(IF(('1. Database - raw'!GQ$7:GS$494&gt;0)*('1. Database - raw'!$AD$7:$AD$494=$A24)*(INDIRECT($Q24,TRUE)=$O24),'1. Database - raw'!GQ$7:GS$494))&gt;0,COUNT(IF(('1. Database - raw'!GQ$7:GS$494&gt;0)*('1. Database - raw'!$AD$7:$AD$494=$A24)*(INDIRECT($Q24,TRUE)=$O24),'1. Database - raw'!GQ$7:GS$494)),""),"")</f>
        <v/>
      </c>
      <c r="HQ24" s="95" t="str">
        <f t="shared" ca="1" si="82"/>
        <v/>
      </c>
      <c r="HR24" s="58" t="str">
        <f t="shared" ca="1" si="83"/>
        <v/>
      </c>
      <c r="HS24" s="58" t="str">
        <f t="shared" ca="1" si="84"/>
        <v/>
      </c>
      <c r="HT24" s="58" t="str">
        <f t="array" aca="1" ref="HT24" ca="1">IFERROR(AVERAGE(IF(('1. Database - raw'!GW$7:GY$494&gt;0)*('1. Database - raw'!$AD$7:$AD$494=$A24)*(INDIRECT($Q24,TRUE)=$O24),'1. Database - raw'!GW$7:GY$494)),"")</f>
        <v/>
      </c>
      <c r="HU24" s="96" t="str">
        <f t="array" aca="1" ref="HU24" ca="1">IFERROR(_xlfn.STDEV.S(IF(('1. Database - raw'!GW$7:GY$494&gt;0)*('1. Database - raw'!$AD$7:$AD$494=$A24)*(INDIRECT($Q24,TRUE)=$O24),'1. Database - raw'!GW$7:GY$494)),"")</f>
        <v/>
      </c>
      <c r="HV24" s="59" t="str">
        <f t="array" aca="1" ref="HV24" ca="1">IFERROR(IF(COUNT(IF(('1. Database - raw'!GW$7:GY$494&gt;0)*('1. Database - raw'!$AD$7:$AD$494=$A24)*(INDIRECT($Q24,TRUE)=$O24),'1. Database - raw'!GW$7:GY$494))&gt;0,COUNT(IF(('1. Database - raw'!GW$7:GY$494&gt;0)*('1. Database - raw'!$AD$7:$AD$494=$A24)*(INDIRECT($Q24,TRUE)=$O24),'1. Database - raw'!GW$7:GY$494)),""),"")</f>
        <v/>
      </c>
      <c r="HW24" s="95" t="str">
        <f t="shared" ca="1" si="85"/>
        <v/>
      </c>
      <c r="HX24" s="58" t="str">
        <f t="shared" ca="1" si="86"/>
        <v/>
      </c>
      <c r="HY24" s="58" t="str">
        <f t="shared" ca="1" si="87"/>
        <v/>
      </c>
      <c r="HZ24" s="58" t="str">
        <f t="array" aca="1" ref="HZ24" ca="1">IFERROR(AVERAGE(IF(('1. Database - raw'!HC$7:HE$494&gt;0)*('1. Database - raw'!$AD$7:$AD$494=$A24)*(INDIRECT($Q24,TRUE)=$O24),'1. Database - raw'!HC$7:HE$494)),"")</f>
        <v/>
      </c>
      <c r="IA24" s="96" t="str">
        <f t="array" aca="1" ref="IA24" ca="1">IFERROR(_xlfn.STDEV.S(IF(('1. Database - raw'!HC$7:HE$494&gt;0)*('1. Database - raw'!$AD$7:$AD$494=$A24)*(INDIRECT($Q24,TRUE)=$O24),'1. Database - raw'!HC$7:HE$494)),"")</f>
        <v/>
      </c>
      <c r="IB24" s="59" t="str">
        <f t="array" aca="1" ref="IB24" ca="1">IFERROR(IF(COUNT(IF(('1. Database - raw'!HC$7:HE$494&gt;0)*('1. Database - raw'!$AD$7:$AD$494=$A24)*(INDIRECT($Q24,TRUE)=$O24),'1. Database - raw'!HC$7:HE$494))&gt;0,COUNT(IF(('1. Database - raw'!HC$7:HE$494&gt;0)*('1. Database - raw'!$AD$7:$AD$494=$A24)*(INDIRECT($Q24,TRUE)=$O24),'1. Database - raw'!HC$7:HE$494)),""),"")</f>
        <v/>
      </c>
      <c r="IC24" s="95" t="str">
        <f t="shared" ca="1" si="88"/>
        <v/>
      </c>
      <c r="ID24" s="58" t="str">
        <f t="shared" ca="1" si="89"/>
        <v/>
      </c>
      <c r="IE24" s="58" t="str">
        <f t="shared" ca="1" si="90"/>
        <v/>
      </c>
      <c r="IF24" s="58" t="str">
        <f t="array" aca="1" ref="IF24" ca="1">IFERROR(AVERAGE(IF(('1. Database - raw'!HI$7:HK$494&gt;0)*('1. Database - raw'!$AD$7:$AD$494=$A24)*(INDIRECT($Q24,TRUE)=$O24),'1. Database - raw'!HI$7:HK$494)),"")</f>
        <v/>
      </c>
      <c r="IG24" s="96" t="str">
        <f t="array" aca="1" ref="IG24" ca="1">IFERROR(_xlfn.STDEV.S(IF(('1. Database - raw'!HI$7:HK$494&gt;0)*('1. Database - raw'!$AD$7:$AD$494=$A24)*(INDIRECT($Q24,TRUE)=$O24),'1. Database - raw'!HI$7:HK$494)),"")</f>
        <v/>
      </c>
      <c r="IH24" s="59" t="str">
        <f t="array" aca="1" ref="IH24" ca="1">IFERROR(IF(COUNT(IF(('1. Database - raw'!HI$7:HK$494&gt;0)*('1. Database - raw'!$AD$7:$AD$494=$A24)*(INDIRECT($Q24,TRUE)=$O24),'1. Database - raw'!HI$7:HK$494))&gt;0,COUNT(IF(('1. Database - raw'!HI$7:HK$494&gt;0)*('1. Database - raw'!$AD$7:$AD$494=$A24)*(INDIRECT($Q24,TRUE)=$O24),'1. Database - raw'!HI$7:HK$494)),""),"")</f>
        <v/>
      </c>
      <c r="II24" s="95" t="str">
        <f t="shared" ca="1" si="91"/>
        <v/>
      </c>
      <c r="IJ24" s="58" t="str">
        <f t="shared" ca="1" si="92"/>
        <v/>
      </c>
      <c r="IK24" s="58" t="str">
        <f t="shared" ca="1" si="93"/>
        <v/>
      </c>
      <c r="IL24" s="58" t="str">
        <f t="array" aca="1" ref="IL24" ca="1">IFERROR(AVERAGE(IF(('1. Database - raw'!HO$7:HQ$494&gt;0)*('1. Database - raw'!$AD$7:$AD$494=$A24)*(INDIRECT($Q24,TRUE)=$O24),'1. Database - raw'!HO$7:HQ$494)),"")</f>
        <v/>
      </c>
      <c r="IM24" s="96" t="str">
        <f t="array" aca="1" ref="IM24" ca="1">IFERROR(_xlfn.STDEV.S(IF(('1. Database - raw'!HO$7:HQ$494&gt;0)*('1. Database - raw'!$AD$7:$AD$494=$A24)*(INDIRECT($Q24,TRUE)=$O24),'1. Database - raw'!HO$7:HQ$494)),"")</f>
        <v/>
      </c>
      <c r="IN24" s="59" t="str">
        <f t="array" aca="1" ref="IN24" ca="1">IFERROR(IF(COUNT(IF(('1. Database - raw'!HO$7:HQ$494&gt;0)*('1. Database - raw'!$AD$7:$AD$494=$A24)*(INDIRECT($Q24,TRUE)=$O24),'1. Database - raw'!HO$7:HQ$494))&gt;0,COUNT(IF(('1. Database - raw'!HO$7:HQ$494&gt;0)*('1. Database - raw'!$AD$7:$AD$494=$A24)*(INDIRECT($Q24,TRUE)=$O24),'1. Database - raw'!HO$7:HQ$494)),""),"")</f>
        <v/>
      </c>
      <c r="IO24" s="95">
        <f t="shared" ca="1" si="94"/>
        <v>35.854058615052473</v>
      </c>
      <c r="IP24" s="58">
        <f t="shared" ca="1" si="95"/>
        <v>63.258477922736283</v>
      </c>
      <c r="IQ24" s="58">
        <f t="shared" ca="1" si="96"/>
        <v>47.62429186183023</v>
      </c>
      <c r="IR24" s="58">
        <f t="array" aca="1" ref="IR24" ca="1">IFERROR(AVERAGE(IF(('1. Database - raw'!HU$7:HW$494&gt;0)*('1. Database - raw'!$AD$7:$AD$494=$A24)*(INDIRECT($Q24,TRUE)=$O24),'1. Database - raw'!HU$7:HW$494)),"")</f>
        <v>51.1</v>
      </c>
      <c r="IS24" s="96">
        <f t="array" aca="1" ref="IS24" ca="1">IFERROR(_xlfn.STDEV.S(IF(('1. Database - raw'!HU$7:HW$494&gt;0)*('1. Database - raw'!$AD$7:$AD$494=$A24)*(INDIRECT($Q24,TRUE)=$O24),'1. Database - raw'!HU$7:HW$494)),"")</f>
        <v>19.875864761061347</v>
      </c>
      <c r="IT24" s="59">
        <f t="array" aca="1" ref="IT24" ca="1">IFERROR(IF(COUNT(IF(('1. Database - raw'!HU$7:HW$494&gt;0)*('1. Database - raw'!$AD$7:$AD$494=$A24)*(INDIRECT($Q24,TRUE)=$O24),'1. Database - raw'!HU$7:HW$494))&gt;0,COUNT(IF(('1. Database - raw'!HU$7:HW$494&gt;0)*('1. Database - raw'!$AD$7:$AD$494=$A24)*(INDIRECT($Q24,TRUE)=$O24),'1. Database - raw'!HU$7:HW$494)),""),"")</f>
        <v>5</v>
      </c>
      <c r="IU24" s="95" t="str">
        <f t="shared" ca="1" si="97"/>
        <v/>
      </c>
      <c r="IV24" s="58" t="str">
        <f t="shared" ca="1" si="98"/>
        <v/>
      </c>
      <c r="IW24" s="58" t="str">
        <f t="shared" ca="1" si="99"/>
        <v/>
      </c>
      <c r="IX24" s="58" t="str">
        <f t="array" aca="1" ref="IX24" ca="1">IFERROR(AVERAGE(IF(('1. Database - raw'!IA$7:IC$494&gt;0)*('1. Database - raw'!$AD$7:$AD$494=$A24)*(INDIRECT($Q24,TRUE)=$O24),'1. Database - raw'!IA$7:IC$494)),"")</f>
        <v/>
      </c>
      <c r="IY24" s="96" t="str">
        <f t="array" aca="1" ref="IY24" ca="1">IFERROR(_xlfn.STDEV.S(IF(('1. Database - raw'!IA$7:IC$494&gt;0)*('1. Database - raw'!$AD$7:$AD$494=$A24)*(INDIRECT($Q24,TRUE)=$O24),'1. Database - raw'!IA$7:IC$494)),"")</f>
        <v/>
      </c>
      <c r="IZ24" s="59" t="str">
        <f t="array" aca="1" ref="IZ24" ca="1">IFERROR(IF(COUNT(IF(('1. Database - raw'!IA$7:IC$494&gt;0)*('1. Database - raw'!$AD$7:$AD$494=$A24)*(INDIRECT($Q24,TRUE)=$O24),'1. Database - raw'!IA$7:IC$494))&gt;0,COUNT(IF(('1. Database - raw'!IA$7:IC$494&gt;0)*('1. Database - raw'!$AD$7:$AD$494=$A24)*(INDIRECT($Q24,TRUE)=$O24),'1. Database - raw'!IA$7:IC$494)),""),"")</f>
        <v/>
      </c>
      <c r="JA24" s="95" t="str">
        <f t="shared" ca="1" si="100"/>
        <v/>
      </c>
      <c r="JB24" s="58" t="str">
        <f t="shared" ca="1" si="101"/>
        <v/>
      </c>
      <c r="JC24" s="58" t="str">
        <f t="shared" ca="1" si="102"/>
        <v/>
      </c>
      <c r="JD24" s="58" t="str">
        <f t="array" aca="1" ref="JD24" ca="1">IFERROR(AVERAGE(IF(('1. Database - raw'!IG$7:II$494&gt;0)*('1. Database - raw'!$AD$7:$AD$494=$A24)*(INDIRECT($Q24,TRUE)=$O24),'1. Database - raw'!IG$7:II$494)),"")</f>
        <v/>
      </c>
      <c r="JE24" s="96" t="str">
        <f t="array" aca="1" ref="JE24" ca="1">IFERROR(_xlfn.STDEV.S(IF(('1. Database - raw'!IG$7:II$494&gt;0)*('1. Database - raw'!$AD$7:$AD$494=$A24)*(INDIRECT($Q24,TRUE)=$O24),'1. Database - raw'!IG$7:II$494)),"")</f>
        <v/>
      </c>
      <c r="JF24" s="59" t="str">
        <f t="array" aca="1" ref="JF24" ca="1">IFERROR(IF(COUNT(IF(('1. Database - raw'!IG$7:II$494&gt;0)*('1. Database - raw'!$AD$7:$AD$494=$A24)*(INDIRECT($Q24,TRUE)=$O24),'1. Database - raw'!IG$7:II$494))&gt;0,COUNT(IF(('1. Database - raw'!IG$7:II$494&gt;0)*('1. Database - raw'!$AD$7:$AD$494=$A24)*(INDIRECT($Q24,TRUE)=$O24),'1. Database - raw'!IG$7:II$494)),""),"")</f>
        <v/>
      </c>
      <c r="JG24" s="152">
        <f t="shared" ca="1" si="103"/>
        <v>9.3798508781340697</v>
      </c>
      <c r="JH24" s="150">
        <f t="shared" ca="1" si="104"/>
        <v>11.618041053776093</v>
      </c>
      <c r="JI24" s="150">
        <f t="shared" ca="1" si="105"/>
        <v>10.439132750399304</v>
      </c>
      <c r="JJ24" s="150">
        <f t="array" aca="1" ref="JJ24" ca="1">IFERROR(AVERAGE(IF(('1. Database - raw'!IM$7:IO$494&gt;0)*('1. Database - raw'!$AD$7:$AD$494=$A24)*(INDIRECT($Q24,TRUE)=$O24),'1. Database - raw'!IM$7:IO$494)),"")</f>
        <v>10.72</v>
      </c>
      <c r="JK24" s="279">
        <f t="array" aca="1" ref="JK24" ca="1">IFERROR(_xlfn.STDEV.S(IF(('1. Database - raw'!IM$7:IO$494&gt;0)*('1. Database - raw'!$AD$7:$AD$494=$A24)*(INDIRECT($Q24,TRUE)=$O24),'1. Database - raw'!IM$7:IO$494)),"")</f>
        <v>2.5033976911389839</v>
      </c>
      <c r="JL24" s="59">
        <f t="array" aca="1" ref="JL24" ca="1">IFERROR(IF(COUNT(IF(('1. Database - raw'!IM$7:IO$494&gt;0)*('1. Database - raw'!$AD$7:$AD$494=$A24)*(INDIRECT($Q24,TRUE)=$O24),'1. Database - raw'!IM$7:IO$494))&gt;0,COUNT(IF(('1. Database - raw'!IM$7:IO$494&gt;0)*('1. Database - raw'!$AD$7:$AD$494=$A24)*(INDIRECT($Q24,TRUE)=$O24),'1. Database - raw'!IM$7:IO$494)),""),"")</f>
        <v>5</v>
      </c>
      <c r="JM24" s="152" t="str">
        <f t="shared" ca="1" si="106"/>
        <v/>
      </c>
      <c r="JN24" s="150" t="str">
        <f t="shared" ca="1" si="107"/>
        <v/>
      </c>
      <c r="JO24" s="150" t="str">
        <f t="shared" ca="1" si="108"/>
        <v/>
      </c>
      <c r="JP24" s="150" t="str">
        <f t="array" aca="1" ref="JP24" ca="1">IFERROR(AVERAGE(IF(('1. Database - raw'!IS$7:IU$494&gt;0)*('1. Database - raw'!$AD$7:$AD$494=$A24)*(INDIRECT($Q24,TRUE)=$O24),'1. Database - raw'!IS$7:IU$494)),"")</f>
        <v/>
      </c>
      <c r="JQ24" s="279" t="str">
        <f t="array" aca="1" ref="JQ24" ca="1">IFERROR(_xlfn.STDEV.S(IF(('1. Database - raw'!IS$7:IU$494&gt;0)*('1. Database - raw'!$AD$7:$AD$494=$A24)*(INDIRECT($Q24,TRUE)=$O24),'1. Database - raw'!IS$7:IU$494)),"")</f>
        <v/>
      </c>
      <c r="JR24" s="59" t="str">
        <f t="array" aca="1" ref="JR24" ca="1">IFERROR(IF(COUNT(IF(('1. Database - raw'!IS$7:IU$494&gt;0)*('1. Database - raw'!$AD$7:$AD$494=$A24)*(INDIRECT($Q24,TRUE)=$O24),'1. Database - raw'!IS$7:IU$494))&gt;0,COUNT(IF(('1. Database - raw'!IS$7:IU$494&gt;0)*('1. Database - raw'!$AD$7:$AD$494=$A24)*(INDIRECT($Q24,TRUE)=$O24),'1. Database - raw'!IS$7:IU$494)),""),"")</f>
        <v/>
      </c>
      <c r="JS24" s="152" t="str">
        <f t="shared" ca="1" si="109"/>
        <v/>
      </c>
      <c r="JT24" s="150" t="str">
        <f t="shared" ca="1" si="110"/>
        <v/>
      </c>
      <c r="JU24" s="150" t="str">
        <f t="shared" ca="1" si="111"/>
        <v/>
      </c>
      <c r="JV24" s="150" t="str">
        <f t="array" aca="1" ref="JV24" ca="1">IFERROR(AVERAGE(IF(('1. Database - raw'!IY$7:JA$494&gt;0)*('1. Database - raw'!$AD$7:$AD$494=$A24)*(INDIRECT($Q24,TRUE)=$O24),'1. Database - raw'!IY$7:JA$494)),"")</f>
        <v/>
      </c>
      <c r="JW24" s="279" t="str">
        <f t="array" aca="1" ref="JW24" ca="1">IFERROR(_xlfn.STDEV.S(IF(('1. Database - raw'!IY$7:JA$494&gt;0)*('1. Database - raw'!$AD$7:$AD$494=$A24)*(INDIRECT($Q24,TRUE)=$O24),'1. Database - raw'!IY$7:JA$494)),"")</f>
        <v/>
      </c>
      <c r="JX24" s="59" t="str">
        <f t="array" aca="1" ref="JX24" ca="1">IFERROR(IF(COUNT(IF(('1. Database - raw'!IY$7:JA$494&gt;0)*('1. Database - raw'!$AD$7:$AD$494=$A24)*(INDIRECT($Q24,TRUE)=$O24),'1. Database - raw'!IY$7:JA$494))&gt;0,COUNT(IF(('1. Database - raw'!IY$7:JA$494&gt;0)*('1. Database - raw'!$AD$7:$AD$494=$A24)*(INDIRECT($Q24,TRUE)=$O24),'1. Database - raw'!IY$7:JA$494)),""),"")</f>
        <v/>
      </c>
      <c r="JY24" s="152" t="str">
        <f t="shared" ca="1" si="112"/>
        <v/>
      </c>
      <c r="JZ24" s="150" t="str">
        <f t="shared" ca="1" si="113"/>
        <v/>
      </c>
      <c r="KA24" s="150" t="str">
        <f t="shared" ca="1" si="114"/>
        <v/>
      </c>
      <c r="KB24" s="150" t="str">
        <f t="array" aca="1" ref="KB24" ca="1">IFERROR(AVERAGE(IF(('1. Database - raw'!JE$7:JG$494&gt;0)*('1. Database - raw'!$AD$7:$AD$494=$A24)*(INDIRECT($Q24,TRUE)=$O24),'1. Database - raw'!JE$7:JG$494)),"")</f>
        <v/>
      </c>
      <c r="KC24" s="279" t="str">
        <f t="array" aca="1" ref="KC24" ca="1">IFERROR(_xlfn.STDEV.S(IF(('1. Database - raw'!JE$7:JG$494&gt;0)*('1. Database - raw'!$AD$7:$AD$494=$A24)*(INDIRECT($Q24,TRUE)=$O24),'1. Database - raw'!JE$7:JG$494)),"")</f>
        <v/>
      </c>
      <c r="KD24" s="59" t="str">
        <f t="array" aca="1" ref="KD24" ca="1">IFERROR(IF(COUNT(IF(('1. Database - raw'!JE$7:JG$494&gt;0)*('1. Database - raw'!$AD$7:$AD$494=$A24)*(INDIRECT($Q24,TRUE)=$O24),'1. Database - raw'!JE$7:JG$494))&gt;0,COUNT(IF(('1. Database - raw'!JE$7:JG$494&gt;0)*('1. Database - raw'!$AD$7:$AD$494=$A24)*(INDIRECT($Q24,TRUE)=$O24),'1. Database - raw'!JE$7:JG$494)),""),"")</f>
        <v/>
      </c>
      <c r="KE24" s="152" t="str">
        <f t="shared" ca="1" si="115"/>
        <v/>
      </c>
      <c r="KF24" s="150" t="str">
        <f t="shared" ca="1" si="116"/>
        <v/>
      </c>
      <c r="KG24" s="150" t="str">
        <f t="shared" ca="1" si="117"/>
        <v/>
      </c>
      <c r="KH24" s="150" t="str">
        <f t="array" aca="1" ref="KH24" ca="1">IFERROR(AVERAGE(IF(('1. Database - raw'!JK$7:JM$494&gt;0)*('1. Database - raw'!$AD$7:$AD$494=$A24)*(INDIRECT($Q24,TRUE)=$O24),'1. Database - raw'!JK$7:JM$494)),"")</f>
        <v/>
      </c>
      <c r="KI24" s="279" t="str">
        <f t="array" aca="1" ref="KI24" ca="1">IFERROR(_xlfn.STDEV.S(IF(('1. Database - raw'!JK$7:JM$494&gt;0)*('1. Database - raw'!$AD$7:$AD$494=$A24)*(INDIRECT($Q24,TRUE)=$O24),'1. Database - raw'!JK$7:JM$494)),"")</f>
        <v/>
      </c>
      <c r="KJ24" s="59" t="str">
        <f t="array" aca="1" ref="KJ24" ca="1">IFERROR(IF(COUNT(IF(('1. Database - raw'!JK$7:JM$494&gt;0)*('1. Database - raw'!$AD$7:$AD$494=$A24)*(INDIRECT($Q24,TRUE)=$O24),'1. Database - raw'!JK$7:JM$494))&gt;0,COUNT(IF(('1. Database - raw'!JK$7:JM$494&gt;0)*('1. Database - raw'!$AD$7:$AD$494=$A24)*(INDIRECT($Q24,TRUE)=$O24),'1. Database - raw'!JK$7:JM$494)),""),"")</f>
        <v/>
      </c>
      <c r="KK24" s="152" t="str">
        <f t="shared" ca="1" si="118"/>
        <v/>
      </c>
      <c r="KL24" s="150" t="str">
        <f t="shared" ca="1" si="119"/>
        <v/>
      </c>
      <c r="KM24" s="150" t="str">
        <f t="shared" ca="1" si="120"/>
        <v/>
      </c>
      <c r="KN24" s="150" t="str">
        <f t="array" aca="1" ref="KN24" ca="1">IFERROR(AVERAGE(IF(('1. Database - raw'!JQ$7:JS$494&gt;0)*('1. Database - raw'!$AD$7:$AD$494=$A24)*(INDIRECT($Q24,TRUE)=$O24),'1. Database - raw'!JQ$7:JS$494)),"")</f>
        <v/>
      </c>
      <c r="KO24" s="279" t="str">
        <f t="array" aca="1" ref="KO24" ca="1">IFERROR(_xlfn.STDEV.S(IF(('1. Database - raw'!JQ$7:JS$494&gt;0)*('1. Database - raw'!$AD$7:$AD$494=$A24)*(INDIRECT($Q24,TRUE)=$O24),'1. Database - raw'!JQ$7:JS$494)),"")</f>
        <v/>
      </c>
      <c r="KP24" s="59" t="str">
        <f t="array" aca="1" ref="KP24" ca="1">IFERROR(IF(COUNT(IF(('1. Database - raw'!JQ$7:JS$494&gt;0)*('1. Database - raw'!$AD$7:$AD$494=$A24)*(INDIRECT($Q24,TRUE)=$O24),'1. Database - raw'!JQ$7:JS$494))&gt;0,COUNT(IF(('1. Database - raw'!JQ$7:JS$494&gt;0)*('1. Database - raw'!$AD$7:$AD$494=$A24)*(INDIRECT($Q24,TRUE)=$O24),'1. Database - raw'!JQ$7:JS$494)),""),"")</f>
        <v/>
      </c>
      <c r="KQ24" s="152" t="str">
        <f t="shared" ca="1" si="121"/>
        <v/>
      </c>
      <c r="KR24" s="150" t="str">
        <f t="shared" ca="1" si="122"/>
        <v/>
      </c>
      <c r="KS24" s="150" t="str">
        <f t="shared" ca="1" si="123"/>
        <v/>
      </c>
      <c r="KT24" s="150" t="str">
        <f t="array" aca="1" ref="KT24" ca="1">IFERROR(AVERAGE(IF(('1. Database - raw'!JW$7:JY$494&gt;0)*('1. Database - raw'!$AD$7:$AD$494=$A24)*(INDIRECT($Q24,TRUE)=$O24),'1. Database - raw'!JW$7:JY$494)),"")</f>
        <v/>
      </c>
      <c r="KU24" s="279" t="str">
        <f t="array" aca="1" ref="KU24" ca="1">IFERROR(_xlfn.STDEV.S(IF(('1. Database - raw'!JW$7:JY$494&gt;0)*('1. Database - raw'!$AD$7:$AD$494=$A24)*(INDIRECT($Q24,TRUE)=$O24),'1. Database - raw'!JW$7:JY$494)),"")</f>
        <v/>
      </c>
      <c r="KV24" s="59" t="str">
        <f t="array" aca="1" ref="KV24" ca="1">IFERROR(IF(COUNT(IF(('1. Database - raw'!JW$7:JY$494&gt;0)*('1. Database - raw'!$AD$7:$AD$494=$A24)*(INDIRECT($Q24,TRUE)=$O24),'1. Database - raw'!JW$7:JY$494))&gt;0,COUNT(IF(('1. Database - raw'!JW$7:JY$494&gt;0)*('1. Database - raw'!$AD$7:$AD$494=$A24)*(INDIRECT($Q24,TRUE)=$O24),'1. Database - raw'!JW$7:JY$494)),""),"")</f>
        <v/>
      </c>
      <c r="KW24" s="152" t="str">
        <f t="shared" ca="1" si="124"/>
        <v/>
      </c>
      <c r="KX24" s="150" t="str">
        <f t="shared" ca="1" si="125"/>
        <v/>
      </c>
      <c r="KY24" s="150" t="str">
        <f t="shared" ca="1" si="126"/>
        <v/>
      </c>
      <c r="KZ24" s="150" t="str">
        <f t="array" aca="1" ref="KZ24" ca="1">IFERROR(AVERAGE(IF(('1. Database - raw'!KC$7:KE$494&gt;0)*('1. Database - raw'!$AD$7:$AD$494=$A24)*(INDIRECT($Q24,TRUE)=$O24),'1. Database - raw'!KC$7:KE$494)),"")</f>
        <v/>
      </c>
      <c r="LA24" s="279" t="str">
        <f t="array" aca="1" ref="LA24" ca="1">IFERROR(_xlfn.STDEV.S(IF(('1. Database - raw'!KC$7:KE$494&gt;0)*('1. Database - raw'!$AD$7:$AD$494=$A24)*(INDIRECT($Q24,TRUE)=$O24),'1. Database - raw'!KC$7:KE$494)),"")</f>
        <v/>
      </c>
      <c r="LB24" s="59" t="str">
        <f t="array" aca="1" ref="LB24" ca="1">IFERROR(IF(COUNT(IF(('1. Database - raw'!KC$7:KE$494&gt;0)*('1. Database - raw'!$AD$7:$AD$494=$A24)*(INDIRECT($Q24,TRUE)=$O24),'1. Database - raw'!KC$7:KE$494))&gt;0,COUNT(IF(('1. Database - raw'!KC$7:KE$494&gt;0)*('1. Database - raw'!$AD$7:$AD$494=$A24)*(INDIRECT($Q24,TRUE)=$O24),'1. Database - raw'!KC$7:KE$494)),""),"")</f>
        <v/>
      </c>
      <c r="LC24" s="152" t="str">
        <f t="shared" ca="1" si="127"/>
        <v/>
      </c>
      <c r="LD24" s="150" t="str">
        <f t="shared" ca="1" si="128"/>
        <v/>
      </c>
      <c r="LE24" s="150" t="str">
        <f t="shared" ca="1" si="129"/>
        <v/>
      </c>
      <c r="LF24" s="150" t="str">
        <f t="array" aca="1" ref="LF24" ca="1">IFERROR(AVERAGE(IF(('1. Database - raw'!KI$7:KK$494&gt;0)*('1. Database - raw'!$AD$7:$AD$494=$A24)*(INDIRECT($Q24,TRUE)=$O24),'1. Database - raw'!KI$7:KK$494)),"")</f>
        <v/>
      </c>
      <c r="LG24" s="279" t="str">
        <f t="array" aca="1" ref="LG24" ca="1">IFERROR(_xlfn.STDEV.S(IF(('1. Database - raw'!KI$7:KK$494&gt;0)*('1. Database - raw'!$AD$7:$AD$494=$A24)*(INDIRECT($Q24,TRUE)=$O24),'1. Database - raw'!KI$7:KK$494)),"")</f>
        <v/>
      </c>
      <c r="LH24" s="59" t="str">
        <f t="array" aca="1" ref="LH24" ca="1">IFERROR(IF(COUNT(IF(('1. Database - raw'!KI$7:KK$494&gt;0)*('1. Database - raw'!$AD$7:$AD$494=$A24)*(INDIRECT($Q24,TRUE)=$O24),'1. Database - raw'!KI$7:KK$494))&gt;0,COUNT(IF(('1. Database - raw'!KI$7:KK$494&gt;0)*('1. Database - raw'!$AD$7:$AD$494=$A24)*(INDIRECT($Q24,TRUE)=$O24),'1. Database - raw'!KI$7:KK$494)),""),"")</f>
        <v/>
      </c>
      <c r="LI24" s="152">
        <f t="shared" ca="1" si="169"/>
        <v>0.68582311646437111</v>
      </c>
      <c r="LJ24" s="150">
        <f t="shared" ca="1" si="170"/>
        <v>1.1365930055071189</v>
      </c>
      <c r="LK24" s="150">
        <f t="shared" ca="1" si="171"/>
        <v>0.8828939671265732</v>
      </c>
      <c r="LL24" s="150">
        <f t="array" aca="1" ref="LL24" ca="1">IFERROR(AVERAGE(IF(('1. Database - raw'!KO$7:KQ$494&gt;0)*('1. Database - raw'!$AD$7:$AD$494=$A24)*(INDIRECT($Q24,TRUE)=$O24),'1. Database - raw'!KO$7:KQ$494)),"")</f>
        <v>0.94000000000000006</v>
      </c>
      <c r="LM24" s="279">
        <f t="array" aca="1" ref="LM24" ca="1">IFERROR(_xlfn.STDEV.S(IF(('1. Database - raw'!KO$7:KQ$494&gt;0)*('1. Database - raw'!$AD$7:$AD$494=$A24)*(INDIRECT($Q24,TRUE)=$O24),'1. Database - raw'!KO$7:KQ$494)),"")</f>
        <v>0.34351128074635318</v>
      </c>
      <c r="LN24" s="59">
        <f t="array" aca="1" ref="LN24" ca="1">IFERROR(IF(COUNT(IF(('1. Database - raw'!KO$7:KQ$494&gt;0)*('1. Database - raw'!$AD$7:$AD$494=$A24)*(INDIRECT($Q24,TRUE)=$O24),'1. Database - raw'!KO$7:KQ$494))&gt;0,COUNT(IF(('1. Database - raw'!KO$7:KQ$494&gt;0)*('1. Database - raw'!$AD$7:$AD$494=$A24)*(INDIRECT($Q24,TRUE)=$O24),'1. Database - raw'!KO$7:KQ$494)),""),"")</f>
        <v>5</v>
      </c>
      <c r="LO24" s="152" t="str">
        <f t="shared" ca="1" si="130"/>
        <v/>
      </c>
      <c r="LP24" s="150" t="str">
        <f t="shared" ca="1" si="131"/>
        <v/>
      </c>
      <c r="LQ24" s="150" t="str">
        <f t="shared" ca="1" si="132"/>
        <v/>
      </c>
      <c r="LR24" s="150" t="str">
        <f t="array" aca="1" ref="LR24" ca="1">IFERROR(AVERAGE(IF(('1. Database - raw'!KU$7:KW$494&gt;0)*('1. Database - raw'!$AD$7:$AD$494=$A24)*(INDIRECT($Q24,TRUE)=$O24),'1. Database - raw'!KU$7:KW$494)),"")</f>
        <v/>
      </c>
      <c r="LS24" s="279" t="str">
        <f t="array" aca="1" ref="LS24" ca="1">IFERROR(_xlfn.STDEV.S(IF(('1. Database - raw'!KU$7:KW$494&gt;0)*('1. Database - raw'!$AD$7:$AD$494=$A24)*(INDIRECT($Q24,TRUE)=$O24),'1. Database - raw'!KU$7:KW$494)),"")</f>
        <v/>
      </c>
      <c r="LT24" s="59" t="str">
        <f t="array" aca="1" ref="LT24" ca="1">IFERROR(IF(COUNT(IF(('1. Database - raw'!KU$7:KW$494&gt;0)*('1. Database - raw'!$AD$7:$AD$494=$A24)*(INDIRECT($Q24,TRUE)=$O24),'1. Database - raw'!KU$7:KW$494))&gt;0,COUNT(IF(('1. Database - raw'!KU$7:KW$494&gt;0)*('1. Database - raw'!$AD$7:$AD$494=$A24)*(INDIRECT($Q24,TRUE)=$O24),'1. Database - raw'!KU$7:KW$494)),""),"")</f>
        <v/>
      </c>
      <c r="LU24" s="152" t="str">
        <f t="shared" ca="1" si="133"/>
        <v/>
      </c>
      <c r="LV24" s="150" t="str">
        <f t="shared" ca="1" si="134"/>
        <v/>
      </c>
      <c r="LW24" s="150" t="str">
        <f t="shared" ca="1" si="135"/>
        <v/>
      </c>
      <c r="LX24" s="150" t="str">
        <f t="array" aca="1" ref="LX24" ca="1">IFERROR(AVERAGE(IF(('1. Database - raw'!LA$7:LC$494&gt;0)*('1. Database - raw'!$AD$7:$AD$494=$A24)*(INDIRECT($Q24,TRUE)=$O24),'1. Database - raw'!LA$7:LC$494)),"")</f>
        <v/>
      </c>
      <c r="LY24" s="279" t="str">
        <f t="array" aca="1" ref="LY24" ca="1">IFERROR(_xlfn.STDEV.S(IF(('1. Database - raw'!LA$7:LC$494&gt;0)*('1. Database - raw'!$AD$7:$AD$494=$A24)*(INDIRECT($Q24,TRUE)=$O24),'1. Database - raw'!LA$7:LC$494)),"")</f>
        <v/>
      </c>
      <c r="LZ24" s="59" t="str">
        <f t="array" aca="1" ref="LZ24" ca="1">IFERROR(IF(COUNT(IF(('1. Database - raw'!LA$7:LC$494&gt;0)*('1. Database - raw'!$AD$7:$AD$494=$A24)*(INDIRECT($Q24,TRUE)=$O24),'1. Database - raw'!LA$7:LC$494))&gt;0,COUNT(IF(('1. Database - raw'!LA$7:LC$494&gt;0)*('1. Database - raw'!$AD$7:$AD$494=$A24)*(INDIRECT($Q24,TRUE)=$O24),'1. Database - raw'!LA$7:LC$494)),""),"")</f>
        <v/>
      </c>
      <c r="MA24" s="152" t="str">
        <f t="shared" ca="1" si="136"/>
        <v/>
      </c>
      <c r="MB24" s="150" t="str">
        <f t="shared" ca="1" si="137"/>
        <v/>
      </c>
      <c r="MC24" s="150" t="str">
        <f t="shared" ca="1" si="138"/>
        <v/>
      </c>
      <c r="MD24" s="150" t="str">
        <f t="array" aca="1" ref="MD24" ca="1">IFERROR(AVERAGE(IF(('1. Database - raw'!LG$7:LI$494&gt;0)*('1. Database - raw'!$AD$7:$AD$494=$A24)*(INDIRECT($Q24,TRUE)=$O24),'1. Database - raw'!LG$7:LI$494)),"")</f>
        <v/>
      </c>
      <c r="ME24" s="279" t="str">
        <f t="array" aca="1" ref="ME24" ca="1">IFERROR(_xlfn.STDEV.S(IF(('1. Database - raw'!LG$7:LI$494&gt;0)*('1. Database - raw'!$AD$7:$AD$494=$A24)*(INDIRECT($Q24,TRUE)=$O24),'1. Database - raw'!LG$7:LI$494)),"")</f>
        <v/>
      </c>
      <c r="MF24" s="59" t="str">
        <f t="array" aca="1" ref="MF24" ca="1">IFERROR(IF(COUNT(IF(('1. Database - raw'!LG$7:LI$494&gt;0)*('1. Database - raw'!$AD$7:$AD$494=$A24)*(INDIRECT($Q24,TRUE)=$O24),'1. Database - raw'!LG$7:LI$494))&gt;0,COUNT(IF(('1. Database - raw'!LG$7:LI$494&gt;0)*('1. Database - raw'!$AD$7:$AD$494=$A24)*(INDIRECT($Q24,TRUE)=$O24),'1. Database - raw'!LG$7:LI$494)),""),"")</f>
        <v/>
      </c>
      <c r="MG24" s="152" t="str">
        <f t="shared" ca="1" si="139"/>
        <v/>
      </c>
      <c r="MH24" s="150" t="str">
        <f t="shared" ca="1" si="140"/>
        <v/>
      </c>
      <c r="MI24" s="150" t="str">
        <f t="shared" ca="1" si="141"/>
        <v/>
      </c>
      <c r="MJ24" s="150" t="str">
        <f t="array" aca="1" ref="MJ24" ca="1">IFERROR(AVERAGE(IF(('1. Database - raw'!LM$7:LO$494&gt;0)*('1. Database - raw'!$AD$7:$AD$494=$A24)*(INDIRECT($Q24,TRUE)=$O24),'1. Database - raw'!LM$7:LO$494)),"")</f>
        <v/>
      </c>
      <c r="MK24" s="279" t="str">
        <f t="array" aca="1" ref="MK24" ca="1">IFERROR(_xlfn.STDEV.S(IF(('1. Database - raw'!LM$7:LO$494&gt;0)*('1. Database - raw'!$AD$7:$AD$494=$A24)*(INDIRECT($Q24,TRUE)=$O24),'1. Database - raw'!LM$7:LO$494)),"")</f>
        <v/>
      </c>
      <c r="ML24" s="59" t="str">
        <f t="array" aca="1" ref="ML24" ca="1">IFERROR(IF(COUNT(IF(('1. Database - raw'!LM$7:LO$494&gt;0)*('1. Database - raw'!$AD$7:$AD$494=$A24)*(INDIRECT($Q24,TRUE)=$O24),'1. Database - raw'!LM$7:LO$494))&gt;0,COUNT(IF(('1. Database - raw'!LM$7:LO$494&gt;0)*('1. Database - raw'!$AD$7:$AD$494=$A24)*(INDIRECT($Q24,TRUE)=$O24),'1. Database - raw'!LM$7:LO$494)),""),"")</f>
        <v/>
      </c>
      <c r="MM24" s="152" t="str">
        <f t="shared" ca="1" si="142"/>
        <v/>
      </c>
      <c r="MN24" s="150" t="str">
        <f t="shared" ca="1" si="143"/>
        <v/>
      </c>
      <c r="MO24" s="150" t="str">
        <f t="shared" ca="1" si="144"/>
        <v/>
      </c>
      <c r="MP24" s="150" t="str">
        <f t="array" aca="1" ref="MP24" ca="1">IFERROR(AVERAGE(IF(('1. Database - raw'!LS$7:LU$494&gt;0)*('1. Database - raw'!$AD$7:$AD$494=$A24)*(INDIRECT($Q24,TRUE)=$O24),'1. Database - raw'!LS$7:LU$494)),"")</f>
        <v/>
      </c>
      <c r="MQ24" s="279" t="str">
        <f t="array" aca="1" ref="MQ24" ca="1">IFERROR(_xlfn.STDEV.S(IF(('1. Database - raw'!LS$7:LU$494&gt;0)*('1. Database - raw'!$AD$7:$AD$494=$A24)*(INDIRECT($Q24,TRUE)=$O24),'1. Database - raw'!LS$7:LU$494)),"")</f>
        <v/>
      </c>
      <c r="MR24" s="59" t="str">
        <f t="array" aca="1" ref="MR24" ca="1">IFERROR(IF(COUNT(IF(('1. Database - raw'!LS$7:LU$494&gt;0)*('1. Database - raw'!$AD$7:$AD$494=$A24)*(INDIRECT($Q24,TRUE)=$O24),'1. Database - raw'!LS$7:LU$494))&gt;0,COUNT(IF(('1. Database - raw'!LS$7:LU$494&gt;0)*('1. Database - raw'!$AD$7:$AD$494=$A24)*(INDIRECT($Q24,TRUE)=$O24),'1. Database - raw'!LS$7:LU$494)),""),"")</f>
        <v/>
      </c>
      <c r="MS24" s="152" t="str">
        <f t="shared" ca="1" si="145"/>
        <v/>
      </c>
      <c r="MT24" s="150" t="str">
        <f t="shared" ca="1" si="146"/>
        <v/>
      </c>
      <c r="MU24" s="150" t="str">
        <f t="shared" ca="1" si="147"/>
        <v/>
      </c>
      <c r="MV24" s="150" t="str">
        <f t="array" aca="1" ref="MV24" ca="1">IFERROR(AVERAGE(IF(('1. Database - raw'!LY$7:MA$494&gt;0)*('1. Database - raw'!$AD$7:$AD$494=$A24)*(INDIRECT($Q24,TRUE)=$O24),'1. Database - raw'!LY$7:MA$494)),"")</f>
        <v/>
      </c>
      <c r="MW24" s="279" t="str">
        <f t="array" aca="1" ref="MW24" ca="1">IFERROR(_xlfn.STDEV.S(IF(('1. Database - raw'!LY$7:MA$494&gt;0)*('1. Database - raw'!$AD$7:$AD$494=$A24)*(INDIRECT($Q24,TRUE)=$O24),'1. Database - raw'!LY$7:MA$494)),"")</f>
        <v/>
      </c>
      <c r="MX24" s="59" t="str">
        <f t="array" aca="1" ref="MX24" ca="1">IFERROR(IF(COUNT(IF(('1. Database - raw'!LY$7:MA$494&gt;0)*('1. Database - raw'!$AD$7:$AD$494=$A24)*(INDIRECT($Q24,TRUE)=$O24),'1. Database - raw'!LY$7:MA$494))&gt;0,COUNT(IF(('1. Database - raw'!LY$7:MA$494&gt;0)*('1. Database - raw'!$AD$7:$AD$494=$A24)*(INDIRECT($Q24,TRUE)=$O24),'1. Database - raw'!LY$7:MA$494)),""),"")</f>
        <v/>
      </c>
      <c r="MY24" s="152" t="str">
        <f t="shared" ca="1" si="148"/>
        <v/>
      </c>
      <c r="MZ24" s="150" t="str">
        <f t="shared" ca="1" si="149"/>
        <v/>
      </c>
      <c r="NA24" s="150" t="str">
        <f t="shared" ca="1" si="150"/>
        <v/>
      </c>
      <c r="NB24" s="150" t="str">
        <f t="array" aca="1" ref="NB24" ca="1">IFERROR(AVERAGE(IF(('1. Database - raw'!ME$7:MG$494&gt;0)*('1. Database - raw'!$AD$7:$AD$494=$A24)*(INDIRECT($Q24,TRUE)=$O24),'1. Database - raw'!ME$7:MG$494)),"")</f>
        <v/>
      </c>
      <c r="NC24" s="279" t="str">
        <f t="array" aca="1" ref="NC24" ca="1">IFERROR(_xlfn.STDEV.S(IF(('1. Database - raw'!ME$7:MG$494&gt;0)*('1. Database - raw'!$AD$7:$AD$494=$A24)*(INDIRECT($Q24,TRUE)=$O24),'1. Database - raw'!ME$7:MG$494)),"")</f>
        <v/>
      </c>
      <c r="ND24" s="59" t="str">
        <f t="array" aca="1" ref="ND24" ca="1">IFERROR(IF(COUNT(IF(('1. Database - raw'!ME$7:MG$494&gt;0)*('1. Database - raw'!$AD$7:$AD$494=$A24)*(INDIRECT($Q24,TRUE)=$O24),'1. Database - raw'!ME$7:MG$494))&gt;0,COUNT(IF(('1. Database - raw'!ME$7:MG$494&gt;0)*('1. Database - raw'!$AD$7:$AD$494=$A24)*(INDIRECT($Q24,TRUE)=$O24),'1. Database - raw'!ME$7:MG$494)),""),"")</f>
        <v/>
      </c>
      <c r="NE24" s="152" t="str">
        <f t="shared" ca="1" si="151"/>
        <v/>
      </c>
      <c r="NF24" s="150" t="str">
        <f t="shared" ca="1" si="152"/>
        <v/>
      </c>
      <c r="NG24" s="150" t="str">
        <f t="shared" ca="1" si="153"/>
        <v/>
      </c>
      <c r="NH24" s="150" t="str">
        <f t="array" aca="1" ref="NH24" ca="1">IFERROR(AVERAGE(IF(('1. Database - raw'!MK$7:MM$494&gt;0)*('1. Database - raw'!$AD$7:$AD$494=$A24)*(INDIRECT($Q24,TRUE)=$O24),'1. Database - raw'!MK$7:MM$494)),"")</f>
        <v/>
      </c>
      <c r="NI24" s="279" t="str">
        <f t="array" aca="1" ref="NI24" ca="1">IFERROR(_xlfn.STDEV.S(IF(('1. Database - raw'!MK$7:MM$494&gt;0)*('1. Database - raw'!$AD$7:$AD$494=$A24)*(INDIRECT($Q24,TRUE)=$O24),'1. Database - raw'!MK$7:MM$494)),"")</f>
        <v/>
      </c>
      <c r="NJ24" s="59" t="str">
        <f t="array" aca="1" ref="NJ24" ca="1">IFERROR(IF(COUNT(IF(('1. Database - raw'!MK$7:MM$494&gt;0)*('1. Database - raw'!$AD$7:$AD$494=$A24)*(INDIRECT($Q24,TRUE)=$O24),'1. Database - raw'!MK$7:MM$494))&gt;0,COUNT(IF(('1. Database - raw'!MK$7:MM$494&gt;0)*('1. Database - raw'!$AD$7:$AD$494=$A24)*(INDIRECT($Q24,TRUE)=$O24),'1. Database - raw'!MK$7:MM$494)),""),"")</f>
        <v/>
      </c>
      <c r="NK24" s="152">
        <f t="shared" ca="1" si="154"/>
        <v>2.5919844230590185</v>
      </c>
      <c r="NL24" s="150">
        <f t="shared" ca="1" si="155"/>
        <v>2.9839067279944125</v>
      </c>
      <c r="NM24" s="150">
        <f t="shared" ca="1" si="156"/>
        <v>2.7810501179990483</v>
      </c>
      <c r="NN24" s="150">
        <f t="array" aca="1" ref="NN24" ca="1">IFERROR(AVERAGE(IF(('1. Database - raw'!MQ$7:MS$494&gt;0)*('1. Database - raw'!$AD$7:$AD$494=$A24)*(INDIRECT($Q24,TRUE)=$O24),'1. Database - raw'!MQ$7:MS$494)),"")</f>
        <v>2.8368846153846161</v>
      </c>
      <c r="NO24" s="279">
        <f t="array" aca="1" ref="NO24" ca="1">IFERROR(_xlfn.STDEV.S(IF(('1. Database - raw'!MQ$7:MS$494&gt;0)*('1. Database - raw'!$AD$7:$AD$494=$A24)*(INDIRECT($Q24,TRUE)=$O24),'1. Database - raw'!MQ$7:MS$494)),"")</f>
        <v>0.57131089587333062</v>
      </c>
      <c r="NP24" s="59">
        <f t="array" aca="1" ref="NP24" ca="1">IFERROR(IF(COUNT(IF(('1. Database - raw'!MQ$7:MS$494&gt;0)*('1. Database - raw'!$AD$7:$AD$494=$A24)*(INDIRECT($Q24,TRUE)=$O24),'1. Database - raw'!MQ$7:MS$494))&gt;0,COUNT(IF(('1. Database - raw'!MQ$7:MS$494&gt;0)*('1. Database - raw'!$AD$7:$AD$494=$A24)*(INDIRECT($Q24,TRUE)=$O24),'1. Database - raw'!MQ$7:MS$494)),""),"")</f>
        <v>13</v>
      </c>
      <c r="NQ24" s="152">
        <f t="shared" ca="1" si="157"/>
        <v>1.8484845939467536</v>
      </c>
      <c r="NR24" s="150">
        <f t="shared" ca="1" si="158"/>
        <v>2.1660426510341049</v>
      </c>
      <c r="NS24" s="150">
        <f t="shared" ca="1" si="159"/>
        <v>2.0009738804562458</v>
      </c>
      <c r="NT24" s="150">
        <f t="array" aca="1" ref="NT24" ca="1">IFERROR(AVERAGE(IF(('1. Database - raw'!MW$7:MY$494&gt;0)*('1. Database - raw'!$AD$7:$AD$494=$A24)*(INDIRECT($Q24,TRUE)=$O24),'1. Database - raw'!MW$7:MY$494)),"")</f>
        <v>2.0473684210526315</v>
      </c>
      <c r="NU24" s="279">
        <f t="array" aca="1" ref="NU24" ca="1">IFERROR(_xlfn.STDEV.S(IF(('1. Database - raw'!MW$7:MY$494&gt;0)*('1. Database - raw'!$AD$7:$AD$494=$A24)*(INDIRECT($Q24,TRUE)=$O24),'1. Database - raw'!MW$7:MY$494)),"")</f>
        <v>0.44343159443973801</v>
      </c>
      <c r="NV24" s="59">
        <f t="array" aca="1" ref="NV24" ca="1">IFERROR(IF(COUNT(IF(('1. Database - raw'!MW$7:MY$494&gt;0)*('1. Database - raw'!$AD$7:$AD$494=$A24)*(INDIRECT($Q24,TRUE)=$O24),'1. Database - raw'!MW$7:MY$494))&gt;0,COUNT(IF(('1. Database - raw'!MW$7:MY$494&gt;0)*('1. Database - raw'!$AD$7:$AD$494=$A24)*(INDIRECT($Q24,TRUE)=$O24),'1. Database - raw'!MW$7:MY$494)),""),"")</f>
        <v>19</v>
      </c>
      <c r="NW24" s="152">
        <f t="shared" ca="1" si="160"/>
        <v>1.3245978745675859</v>
      </c>
      <c r="NX24" s="150">
        <f t="shared" ca="1" si="161"/>
        <v>1.4116548123564856</v>
      </c>
      <c r="NY24" s="150">
        <f t="shared" ca="1" si="162"/>
        <v>1.3674337146898585</v>
      </c>
      <c r="NZ24" s="150">
        <f t="array" aca="1" ref="NZ24" ca="1">IFERROR(AVERAGE(IF(('1. Database - raw'!NC$7:NE$494&gt;0)*('1. Database - raw'!$AD$7:$AD$494=$A24)*(INDIRECT($Q24,TRUE)=$O24),'1. Database - raw'!NC$7:NE$494)),"")</f>
        <v>1.38</v>
      </c>
      <c r="OA24" s="279">
        <f t="array" aca="1" ref="OA24" ca="1">IFERROR(_xlfn.STDEV.S(IF(('1. Database - raw'!NC$7:NE$494&gt;0)*('1. Database - raw'!$AD$7:$AD$494=$A24)*(INDIRECT($Q24,TRUE)=$O24),'1. Database - raw'!NC$7:NE$494)),"")</f>
        <v>0.18751666592599231</v>
      </c>
      <c r="OB24" s="59">
        <f t="array" aca="1" ref="OB24" ca="1">IFERROR(IF(COUNT(IF(('1. Database - raw'!NC$7:NE$494&gt;0)*('1. Database - raw'!$AD$7:$AD$494=$A24)*(INDIRECT($Q24,TRUE)=$O24),'1. Database - raw'!NC$7:NE$494))&gt;0,COUNT(IF(('1. Database - raw'!NC$7:NE$494&gt;0)*('1. Database - raw'!$AD$7:$AD$494=$A24)*(INDIRECT($Q24,TRUE)=$O24),'1. Database - raw'!NC$7:NE$494)),""),"")</f>
        <v>17</v>
      </c>
      <c r="OC24" s="152" t="str">
        <f t="shared" ca="1" si="163"/>
        <v/>
      </c>
      <c r="OD24" s="150" t="str">
        <f t="shared" ca="1" si="164"/>
        <v/>
      </c>
      <c r="OE24" s="150" t="str">
        <f t="shared" ca="1" si="165"/>
        <v/>
      </c>
      <c r="OF24" s="150" t="str">
        <f t="array" aca="1" ref="OF24" ca="1">IFERROR(AVERAGE(IF(('1. Database - raw'!NI$7:NK$494&gt;0)*('1. Database - raw'!$AD$7:$AD$494=$A24)*(INDIRECT($Q24,TRUE)=$O24),'1. Database - raw'!NI$7:NK$494)),"")</f>
        <v/>
      </c>
      <c r="OG24" s="279" t="str">
        <f t="array" aca="1" ref="OG24" ca="1">IFERROR(_xlfn.STDEV.S(IF(('1. Database - raw'!NI$7:NK$494&gt;0)*('1. Database - raw'!$AD$7:$AD$494=$A24)*(INDIRECT($Q24,TRUE)=$O24),'1. Database - raw'!NI$7:NK$494)),"")</f>
        <v/>
      </c>
      <c r="OH24" s="59" t="str">
        <f t="array" aca="1" ref="OH24" ca="1">IFERROR(IF(COUNT(IF(('1. Database - raw'!NI$7:NK$494&gt;0)*('1. Database - raw'!$AD$7:$AD$494=$A24)*(INDIRECT($Q24,TRUE)=$O24),'1. Database - raw'!NI$7:NK$494))&gt;0,COUNT(IF(('1. Database - raw'!NI$7:NK$494&gt;0)*('1. Database - raw'!$AD$7:$AD$494=$A24)*(INDIRECT($Q24,TRUE)=$O24),'1. Database - raw'!NI$7:NK$494)),""),"")</f>
        <v/>
      </c>
    </row>
    <row r="25" spans="1:398" outlineLevel="1" x14ac:dyDescent="0.25">
      <c r="A25" s="134" t="s">
        <v>553</v>
      </c>
      <c r="B25" s="1330"/>
      <c r="C25" s="24"/>
      <c r="D25" s="23"/>
      <c r="E25" s="23" t="s">
        <v>39</v>
      </c>
      <c r="F25" s="22" t="s">
        <v>30</v>
      </c>
      <c r="G25" s="22" t="s">
        <v>617</v>
      </c>
      <c r="H25" s="22"/>
      <c r="I25" s="22"/>
      <c r="J25" s="22"/>
      <c r="K25" s="22"/>
      <c r="L25" s="22"/>
      <c r="M25" s="22"/>
      <c r="N25" s="225"/>
      <c r="O25" s="223" t="str">
        <f t="array" ref="O25">INDEX(A25:N25,IF(MIN(IF(C25:N25&lt;&gt;"",COLUMN(C25:N25)))&gt;0,MIN(IF(C25:N25&lt;&gt;"",COLUMN(C25:N25))),""))</f>
        <v>Brazil</v>
      </c>
      <c r="P25" s="38">
        <f t="shared" si="180"/>
        <v>3</v>
      </c>
      <c r="Q25" s="39" t="str">
        <f ca="1">"'" &amp; $S$4 &amp; "'!" &amp; ADDRESS(ROW('1. Database - raw'!$A$7),MATCH($C$2,'1. Database - raw'!$6:$6,0)+MATCH(O25,$C25:$N25,0)-1,1) &amp; ":" &amp; ADDRESS(LOOKUP(2,1/('1. Database - raw'!A:A&lt;&gt;""),ROW('1. Database - raw'!A:A)),MATCH($C$2,'1. Database - raw'!$6:$6,0)+MATCH(O25,$C25:$N25,0)-1,1)</f>
        <v>'1. Database - raw'!$AG$7:$AG$494</v>
      </c>
      <c r="R25" s="229"/>
      <c r="S25" s="181"/>
      <c r="T25" s="208">
        <f t="shared" ca="1" si="182"/>
        <v>1.6096825799356269</v>
      </c>
      <c r="U25" s="197">
        <f t="shared" ca="1" si="182"/>
        <v>1.5884979004846291</v>
      </c>
      <c r="V25" s="197">
        <f t="shared" ca="1" si="182"/>
        <v>1.057921029336</v>
      </c>
      <c r="W25" s="197" t="str">
        <f t="shared" ca="1" si="182"/>
        <v/>
      </c>
      <c r="X25" s="197" t="str">
        <f t="shared" ca="1" si="182"/>
        <v/>
      </c>
      <c r="Y25" s="197" t="str">
        <f t="shared" ca="1" si="182"/>
        <v/>
      </c>
      <c r="Z25" s="197">
        <f t="shared" ca="1" si="182"/>
        <v>1.1626197688584776</v>
      </c>
      <c r="AA25" s="197" t="str">
        <f t="shared" ca="1" si="182"/>
        <v/>
      </c>
      <c r="AB25" s="197" t="str">
        <f t="shared" ca="1" si="182"/>
        <v/>
      </c>
      <c r="AC25" s="197" t="str">
        <f t="shared" ca="1" si="182"/>
        <v/>
      </c>
      <c r="AD25" s="197" t="str">
        <f t="shared" ca="1" si="183"/>
        <v/>
      </c>
      <c r="AE25" s="197" t="str">
        <f t="shared" ca="1" si="183"/>
        <v/>
      </c>
      <c r="AF25" s="197" t="str">
        <f t="shared" ca="1" si="183"/>
        <v/>
      </c>
      <c r="AG25" s="197" t="str">
        <f t="shared" ca="1" si="183"/>
        <v/>
      </c>
      <c r="AH25" s="197" t="str">
        <f t="shared" ca="1" si="183"/>
        <v/>
      </c>
      <c r="AI25" s="197" t="str">
        <f t="shared" ca="1" si="183"/>
        <v/>
      </c>
      <c r="AJ25" s="197" t="str">
        <f t="shared" ca="1" si="183"/>
        <v/>
      </c>
      <c r="AK25" s="197" t="str">
        <f t="shared" ca="1" si="183"/>
        <v/>
      </c>
      <c r="AL25" s="197" t="str">
        <f t="shared" ca="1" si="183"/>
        <v/>
      </c>
      <c r="AM25" s="209" t="str">
        <f t="shared" ca="1" si="183"/>
        <v/>
      </c>
      <c r="AN25" s="189"/>
      <c r="AO25" s="189"/>
      <c r="AP25" s="189"/>
      <c r="AQ25" s="189"/>
      <c r="AR25" s="189"/>
      <c r="AS25" s="189"/>
      <c r="AT25" s="189"/>
      <c r="AU25" s="189"/>
      <c r="AV25" s="189"/>
      <c r="AW25" s="189"/>
      <c r="AX25" s="189"/>
      <c r="AY25" s="189"/>
      <c r="AZ25" s="189"/>
      <c r="BA25" s="189"/>
      <c r="BB25" s="189"/>
      <c r="BC25" s="189"/>
      <c r="BD25" s="237">
        <f t="shared" ca="1" si="177"/>
        <v>1.189881975245813</v>
      </c>
      <c r="BE25" s="237">
        <f t="shared" ca="1" si="181"/>
        <v>106.05631260086429</v>
      </c>
      <c r="BF25" s="237">
        <f t="shared" ca="1" si="175"/>
        <v>143.47389273675722</v>
      </c>
      <c r="BG25" s="247">
        <f t="shared" ca="1" si="176"/>
        <v>-0.26079713474106325</v>
      </c>
      <c r="BH25" s="293"/>
      <c r="BI25" s="532">
        <f t="shared" ca="1" si="166"/>
        <v>1.5990902402101281</v>
      </c>
      <c r="BJ25" s="557">
        <f t="shared" ca="1" si="2"/>
        <v>1.0470995930219666</v>
      </c>
      <c r="BK25" s="557" t="str">
        <f t="shared" ca="1" si="3"/>
        <v/>
      </c>
      <c r="BL25" s="557">
        <f t="shared" ca="1" si="167"/>
        <v>1.1626197688584776</v>
      </c>
      <c r="BM25" s="557" t="str">
        <f t="shared" ca="1" si="4"/>
        <v/>
      </c>
      <c r="BN25" s="557" t="str">
        <f t="shared" ca="1" si="5"/>
        <v/>
      </c>
      <c r="BO25" s="253"/>
      <c r="BP25" s="223" t="str">
        <f t="shared" si="6"/>
        <v>Brazil</v>
      </c>
      <c r="BQ25" s="14">
        <f t="shared" ca="1" si="172"/>
        <v>119.25535837209029</v>
      </c>
      <c r="BR25" s="19">
        <f t="shared" ca="1" si="173"/>
        <v>172.61075877875214</v>
      </c>
      <c r="BS25" s="19">
        <f t="shared" ca="1" si="174"/>
        <v>143.47389273675722</v>
      </c>
      <c r="BT25" s="19">
        <f t="array" aca="1" ref="BT25" ca="1">IFERROR(AVERAGE(IF(('1. Database - raw'!AW$7:AY$494&gt;0)*('1. Database - raw'!$AD$7:$AD$494=$A25)*('1. Database - raw'!$AP$7:$AP$494&lt;&gt;Dropdown!$AM$11)*(INDIRECT($Q25,TRUE)=$O25),'1. Database - raw'!AW$7:AY$494)),"")</f>
        <v>151.51354838709679</v>
      </c>
      <c r="BU25" s="33">
        <f t="array" aca="1" ref="BU25" ca="1">IFERROR(_xlfn.STDEV.S(IF(('1. Database - raw'!AW$7:AY$494&gt;0)*('1. Database - raw'!$AD$7:$AD$494=$A25)*('1. Database - raw'!$AP$7:$AP$494&lt;&gt;Dropdown!$AM$11)*(INDIRECT($Q25,TRUE)=$O25),'1. Database - raw'!AW$7:AY$494)),"")</f>
        <v>51.427933625504025</v>
      </c>
      <c r="BV25" s="20">
        <f t="array" aca="1" ref="BV25" ca="1">IFERROR(IF(COUNT(IF(('1. Database - raw'!AW$7:AY$494&gt;0)*('1. Database - raw'!$AD$7:$AD$494=$A25)*('1. Database - raw'!$AP$7:$AP$494&lt;&gt;Dropdown!$AM$11)*(INDIRECT($Q25,TRUE)=$O25),'1. Database - raw'!AW$7:AY$494))&gt;0,COUNT(IF(('1. Database - raw'!AW$7:AY$494&gt;0)*('1. Database - raw'!$AD$7:$AD$494=$A25)*('1. Database - raw'!$AP$7:$AP$494&lt;&gt;Dropdown!$AM$11)*(INDIRECT($Q25,TRUE)=$O25),'1. Database - raw'!AW$7:AY$494)),""),"")</f>
        <v>31</v>
      </c>
      <c r="BW25" s="14">
        <f t="shared" ca="1" si="7"/>
        <v>87.976571165045058</v>
      </c>
      <c r="BX25" s="19">
        <f t="shared" ca="1" si="8"/>
        <v>164.52650578766776</v>
      </c>
      <c r="BY25" s="19">
        <f t="shared" ca="1" si="9"/>
        <v>120.3099241333189</v>
      </c>
      <c r="BZ25" s="19">
        <f t="array" aca="1" ref="BZ25" ca="1">IFERROR(AVERAGE(IF(('1. Database - raw'!BC$7:BE$494&gt;0)*('1. Database - raw'!$AD$7:$AD$494=$A25)*('1. Database - raw'!$AP$7:$AP$494&lt;&gt;Dropdown!$AM$11)*(INDIRECT($Q25,TRUE)=$O25),'1. Database - raw'!BC$7:BE$494)),"")</f>
        <v>131.16</v>
      </c>
      <c r="CA25" s="33">
        <f t="array" aca="1" ref="CA25" ca="1">IFERROR(_xlfn.STDEV.S(IF(('1. Database - raw'!BC$7:BE$494&gt;0)*('1. Database - raw'!$AD$7:$AD$494=$A25)*('1. Database - raw'!$AP$7:$AP$494&lt;&gt;Dropdown!$AM$11)*(INDIRECT($Q25,TRUE)=$O25),'1. Database - raw'!BC$7:BE$494)),"")</f>
        <v>56.945494407664384</v>
      </c>
      <c r="CB25" s="20">
        <f t="array" aca="1" ref="CB25" ca="1">IFERROR(IF(COUNT(IF(('1. Database - raw'!BC$7:BE$494&gt;0)*('1. Database - raw'!$AD$7:$AD$494=$A25)*('1. Database - raw'!$AP$7:$AP$494&lt;&gt;Dropdown!$AM$11)*(INDIRECT($Q25,TRUE)=$O25),'1. Database - raw'!BC$7:BE$494))&gt;0,COUNT(IF(('1. Database - raw'!BC$7:BE$494&gt;0)*('1. Database - raw'!$AD$7:$AD$494=$A25)*('1. Database - raw'!$AP$7:$AP$494&lt;&gt;Dropdown!$AM$11)*(INDIRECT($Q25,TRUE)=$O25),'1. Database - raw'!BC$7:BE$494)),""),"")</f>
        <v>10</v>
      </c>
      <c r="CC25" s="101">
        <f t="shared" ca="1" si="10"/>
        <v>0.72210642610475362</v>
      </c>
      <c r="CD25" s="102">
        <f t="shared" ca="1" si="11"/>
        <v>0.79463332696151046</v>
      </c>
      <c r="CE25" s="102">
        <f t="shared" ca="1" si="12"/>
        <v>0.75750236421803097</v>
      </c>
      <c r="CF25" s="102">
        <f t="array" aca="1" ref="CF25" ca="1">IFERROR(AVERAGE(IF(('1. Database - raw'!BI$7:BK$494&gt;0)*('1. Database - raw'!$AD$7:$AD$494=$A25)*('1. Database - raw'!$AP$7:$AP$494&lt;&gt;Dropdown!$AM$11)*(INDIRECT($Q25,TRUE)=$O25),'1. Database - raw'!BI$7:BK$494)),"")</f>
        <v>0.76774033898181548</v>
      </c>
      <c r="CG25" s="269">
        <f t="array" aca="1" ref="CG25" ca="1">IFERROR(_xlfn.STDEV.S(IF(('1. Database - raw'!BI$7:BK$494&gt;0)*('1. Database - raw'!$AD$7:$AD$494=$A25)*('1. Database - raw'!$AP$7:$AP$494&lt;&gt;Dropdown!$AM$11)*(INDIRECT($Q25,TRUE)=$O25),'1. Database - raw'!BI$7:BK$494)),"")</f>
        <v>0.12665048954572755</v>
      </c>
      <c r="CH25" s="20">
        <f t="array" aca="1" ref="CH25" ca="1">IFERROR(IF(COUNT(IF(('1. Database - raw'!BI$7:BK$494&gt;0)*('1. Database - raw'!$AD$7:$AD$494=$A25)*('1. Database - raw'!$AP$7:$AP$494&lt;&gt;Dropdown!$AM$11)*(INDIRECT($Q25,TRUE)=$O25),'1. Database - raw'!BI$7:BK$494))&gt;0,COUNT(IF(('1. Database - raw'!BI$7:BK$494&gt;0)*('1. Database - raw'!$AD$7:$AD$494=$A25)*('1. Database - raw'!$AP$7:$AP$494&lt;&gt;Dropdown!$AM$11)*(INDIRECT($Q25,TRUE)=$O25),'1. Database - raw'!BI$7:BK$494)),""),"")</f>
        <v>12</v>
      </c>
      <c r="CI25" s="14" t="str">
        <f t="shared" ca="1" si="13"/>
        <v/>
      </c>
      <c r="CJ25" s="19" t="str">
        <f t="shared" ca="1" si="14"/>
        <v/>
      </c>
      <c r="CK25" s="19" t="str">
        <f t="shared" ca="1" si="15"/>
        <v/>
      </c>
      <c r="CL25" s="19" t="str">
        <f t="array" aca="1" ref="CL25" ca="1">IFERROR(AVERAGE(IF(('1. Database - raw'!BO$7:BQ$494&gt;0)*('1. Database - raw'!$AD$7:$AD$494=$A25)*(INDIRECT($Q25,TRUE)=$O25),'1. Database - raw'!BO$7:BQ$494)),"")</f>
        <v/>
      </c>
      <c r="CM25" s="33" t="str">
        <f t="array" aca="1" ref="CM25" ca="1">IFERROR(_xlfn.STDEV.S(IF(('1. Database - raw'!BO$7:BQ$494&gt;0)*('1. Database - raw'!$AD$7:$AD$494=$A25)*(INDIRECT($Q25,TRUE)=$O25),'1. Database - raw'!BO$7:BQ$494)),"")</f>
        <v/>
      </c>
      <c r="CN25" s="20" t="str">
        <f t="array" aca="1" ref="CN25" ca="1">IFERROR(IF(COUNT(IF(('1. Database - raw'!BO$7:BQ$494&gt;0)*('1. Database - raw'!$AD$7:$AD$494=$A25)*(INDIRECT($Q25,TRUE)=$O25),'1. Database - raw'!BO$7:BQ$494))&gt;0,COUNT(IF(('1. Database - raw'!BO$7:BQ$494&gt;0)*('1. Database - raw'!$AD$7:$AD$494=$A25)*(INDIRECT($Q25,TRUE)=$O25),'1. Database - raw'!BO$7:BQ$494)),""),"")</f>
        <v/>
      </c>
      <c r="CO25" s="14" t="str">
        <f t="shared" ca="1" si="16"/>
        <v/>
      </c>
      <c r="CP25" s="19" t="str">
        <f t="shared" ca="1" si="17"/>
        <v/>
      </c>
      <c r="CQ25" s="19" t="str">
        <f t="shared" ca="1" si="18"/>
        <v/>
      </c>
      <c r="CR25" s="19" t="str">
        <f t="array" aca="1" ref="CR25" ca="1">IFERROR(AVERAGE(IF(('1. Database - raw'!BU$7:BW$494&gt;0)*('1. Database - raw'!$AD$7:$AD$494=$A25)*(INDIRECT($Q25,TRUE)=$O25),'1. Database - raw'!BU$7:BW$494)),"")</f>
        <v/>
      </c>
      <c r="CS25" s="33" t="str">
        <f t="array" aca="1" ref="CS25" ca="1">IFERROR(_xlfn.STDEV.S(IF(('1. Database - raw'!BU$7:BW$494&gt;0)*('1. Database - raw'!$AD$7:$AD$494=$A25)*(INDIRECT($Q25,TRUE)=$O25),'1. Database - raw'!BU$7:BW$494)),"")</f>
        <v/>
      </c>
      <c r="CT25" s="20" t="str">
        <f t="array" aca="1" ref="CT25" ca="1">IFERROR(IF(COUNT(IF(('1. Database - raw'!BU$7:BW$494&gt;0)*('1. Database - raw'!$AD$7:$AD$494=$A25)*(INDIRECT($Q25,TRUE)=$O25),'1. Database - raw'!BU$7:BW$494))&gt;0,COUNT(IF(('1. Database - raw'!BU$7:BW$494&gt;0)*('1. Database - raw'!$AD$7:$AD$494=$A25)*(INDIRECT($Q25,TRUE)=$O25),'1. Database - raw'!BU$7:BW$494)),""),"")</f>
        <v/>
      </c>
      <c r="CU25" s="14" t="str">
        <f t="shared" ca="1" si="19"/>
        <v/>
      </c>
      <c r="CV25" s="19" t="str">
        <f t="shared" ca="1" si="20"/>
        <v/>
      </c>
      <c r="CW25" s="19" t="str">
        <f t="shared" ca="1" si="21"/>
        <v/>
      </c>
      <c r="CX25" s="19" t="str">
        <f t="array" aca="1" ref="CX25" ca="1">IFERROR(AVERAGE(IF(('1. Database - raw'!CA$7:CC$494&gt;0)*('1. Database - raw'!$AD$7:$AD$494=$A25)*(INDIRECT($Q25,TRUE)=$O25),'1. Database - raw'!CA$7:CC$494)),"")</f>
        <v/>
      </c>
      <c r="CY25" s="33" t="str">
        <f t="array" aca="1" ref="CY25" ca="1">IFERROR(_xlfn.STDEV.S(IF(('1. Database - raw'!CA$7:CC$494&gt;0)*('1. Database - raw'!$AD$7:$AD$494=$A25)*(INDIRECT($Q25,TRUE)=$O25),'1. Database - raw'!CA$7:CC$494)),"")</f>
        <v/>
      </c>
      <c r="CZ25" s="20" t="str">
        <f t="array" aca="1" ref="CZ25" ca="1">IFERROR(IF(COUNT(IF(('1. Database - raw'!CA$7:CC$494&gt;0)*('1. Database - raw'!$AD$7:$AD$494=$A25)*(INDIRECT($Q25,TRUE)=$O25),'1. Database - raw'!CA$7:CC$494))&gt;0,COUNT(IF(('1. Database - raw'!CA$7:CC$494&gt;0)*('1. Database - raw'!$AD$7:$AD$494=$A25)*(INDIRECT($Q25,TRUE)=$O25),'1. Database - raw'!CA$7:CC$494)),""),"")</f>
        <v/>
      </c>
      <c r="DA25" s="14" t="str">
        <f t="shared" ca="1" si="22"/>
        <v/>
      </c>
      <c r="DB25" s="19" t="str">
        <f t="shared" ca="1" si="23"/>
        <v/>
      </c>
      <c r="DC25" s="19" t="str">
        <f t="shared" ca="1" si="24"/>
        <v/>
      </c>
      <c r="DD25" s="19" t="str">
        <f t="array" aca="1" ref="DD25" ca="1">IFERROR(AVERAGE(IF(('1. Database - raw'!CG$7:CI$494&gt;0)*('1. Database - raw'!$AD$7:$AD$494=$A25)*(INDIRECT($Q25,TRUE)=$O25),'1. Database - raw'!CG$7:CI$494)),"")</f>
        <v/>
      </c>
      <c r="DE25" s="33" t="str">
        <f t="array" aca="1" ref="DE25" ca="1">IFERROR(_xlfn.STDEV.S(IF(('1. Database - raw'!CG$7:CI$494&gt;0)*('1. Database - raw'!$AD$7:$AD$494=$A25)*(INDIRECT($Q25,TRUE)=$O25),'1. Database - raw'!CG$7:CI$494)),"")</f>
        <v/>
      </c>
      <c r="DF25" s="20" t="str">
        <f t="array" aca="1" ref="DF25" ca="1">IFERROR(IF(COUNT(IF(('1. Database - raw'!CG$7:CI$494&gt;0)*('1. Database - raw'!$AD$7:$AD$494=$A25)*(INDIRECT($Q25,TRUE)=$O25),'1. Database - raw'!CG$7:CI$494))&gt;0,COUNT(IF(('1. Database - raw'!CG$7:CI$494&gt;0)*('1. Database - raw'!$AD$7:$AD$494=$A25)*(INDIRECT($Q25,TRUE)=$O25),'1. Database - raw'!CG$7:CI$494)),""),"")</f>
        <v/>
      </c>
      <c r="DG25" s="14" t="str">
        <f t="shared" ca="1" si="25"/>
        <v/>
      </c>
      <c r="DH25" s="19" t="str">
        <f t="shared" ca="1" si="26"/>
        <v/>
      </c>
      <c r="DI25" s="19" t="str">
        <f t="shared" ca="1" si="27"/>
        <v/>
      </c>
      <c r="DJ25" s="19" t="str">
        <f t="array" aca="1" ref="DJ25" ca="1">IFERROR(AVERAGE(IF(('1. Database - raw'!CM$7:CO$494&gt;0)*('1. Database - raw'!$AD$7:$AD$494=$A25)*(INDIRECT($Q25,TRUE)=$O25),'1. Database - raw'!CM$7:CO$494)),"")</f>
        <v/>
      </c>
      <c r="DK25" s="33" t="str">
        <f t="array" aca="1" ref="DK25" ca="1">IFERROR(_xlfn.STDEV.S(IF(('1. Database - raw'!CM$7:CO$494&gt;0)*('1. Database - raw'!$AD$7:$AD$494=$A25)*(INDIRECT($Q25,TRUE)=$O25),'1. Database - raw'!CM$7:CO$494)),"")</f>
        <v/>
      </c>
      <c r="DL25" s="20" t="str">
        <f t="array" aca="1" ref="DL25" ca="1">IFERROR(IF(COUNT(IF(('1. Database - raw'!CM$7:CO$494&gt;0)*('1. Database - raw'!$AD$7:$AD$494=$A25)*(INDIRECT($Q25,TRUE)=$O25),'1. Database - raw'!CM$7:CO$494))&gt;0,COUNT(IF(('1. Database - raw'!CM$7:CO$494&gt;0)*('1. Database - raw'!$AD$7:$AD$494=$A25)*(INDIRECT($Q25,TRUE)=$O25),'1. Database - raw'!CM$7:CO$494)),""),"")</f>
        <v/>
      </c>
      <c r="DM25" s="14" t="str">
        <f t="shared" ca="1" si="28"/>
        <v/>
      </c>
      <c r="DN25" s="19" t="str">
        <f t="shared" ca="1" si="29"/>
        <v/>
      </c>
      <c r="DO25" s="19" t="str">
        <f t="shared" ca="1" si="30"/>
        <v/>
      </c>
      <c r="DP25" s="19" t="str">
        <f t="array" aca="1" ref="DP25" ca="1">IFERROR(AVERAGE(IF(('1. Database - raw'!CS$7:CU$494&gt;0)*('1. Database - raw'!$AD$7:$AD$494=$A25)*(INDIRECT($Q25,TRUE)=$O25),'1. Database - raw'!CS$7:CU$494)),"")</f>
        <v/>
      </c>
      <c r="DQ25" s="33" t="str">
        <f t="array" aca="1" ref="DQ25" ca="1">IFERROR(_xlfn.STDEV.S(IF(('1. Database - raw'!CS$7:CU$494&gt;0)*('1. Database - raw'!$AD$7:$AD$494=$A25)*(INDIRECT($Q25,TRUE)=$O25),'1. Database - raw'!CS$7:CU$494)),"")</f>
        <v/>
      </c>
      <c r="DR25" s="20" t="str">
        <f t="array" aca="1" ref="DR25" ca="1">IFERROR(IF(COUNT(IF(('1. Database - raw'!CS$7:CU$494&gt;0)*('1. Database - raw'!$AD$7:$AD$494=$A25)*(INDIRECT($Q25,TRUE)=$O25),'1. Database - raw'!CS$7:CU$494))&gt;0,COUNT(IF(('1. Database - raw'!CS$7:CU$494&gt;0)*('1. Database - raw'!$AD$7:$AD$494=$A25)*(INDIRECT($Q25,TRUE)=$O25),'1. Database - raw'!CS$7:CU$494)),""),"")</f>
        <v/>
      </c>
      <c r="DS25" s="14" t="str">
        <f t="shared" ca="1" si="31"/>
        <v/>
      </c>
      <c r="DT25" s="19" t="str">
        <f t="shared" ca="1" si="32"/>
        <v/>
      </c>
      <c r="DU25" s="19" t="str">
        <f t="shared" ca="1" si="33"/>
        <v/>
      </c>
      <c r="DV25" s="19" t="str">
        <f t="array" aca="1" ref="DV25" ca="1">IFERROR(AVERAGE(IF(('1. Database - raw'!CY$7:DA$494&gt;0)*('1. Database - raw'!$AD$7:$AD$494=$A25)*(INDIRECT($Q25,TRUE)=$O25),'1. Database - raw'!CY$7:DA$494)),"")</f>
        <v/>
      </c>
      <c r="DW25" s="33" t="str">
        <f t="array" aca="1" ref="DW25" ca="1">IFERROR(_xlfn.STDEV.S(IF(('1. Database - raw'!CY$7:DA$494&gt;0)*('1. Database - raw'!$AD$7:$AD$494=$A25)*(INDIRECT($Q25,TRUE)=$O25),'1. Database - raw'!CY$7:DA$494)),"")</f>
        <v/>
      </c>
      <c r="DX25" s="20" t="str">
        <f t="array" aca="1" ref="DX25" ca="1">IFERROR(IF(COUNT(IF(('1. Database - raw'!CY$7:DA$494&gt;0)*('1. Database - raw'!$AD$7:$AD$494=$A25)*(INDIRECT($Q25,TRUE)=$O25),'1. Database - raw'!CY$7:DA$494))&gt;0,COUNT(IF(('1. Database - raw'!CY$7:DA$494&gt;0)*('1. Database - raw'!$AD$7:$AD$494=$A25)*(INDIRECT($Q25,TRUE)=$O25),'1. Database - raw'!CY$7:DA$494)),""),"")</f>
        <v/>
      </c>
      <c r="DY25" s="14" t="str">
        <f t="shared" ca="1" si="34"/>
        <v/>
      </c>
      <c r="DZ25" s="19" t="str">
        <f t="shared" ca="1" si="35"/>
        <v/>
      </c>
      <c r="EA25" s="19" t="str">
        <f t="shared" ca="1" si="36"/>
        <v/>
      </c>
      <c r="EB25" s="19" t="str">
        <f t="array" aca="1" ref="EB25" ca="1">IFERROR(AVERAGE(IF(('1. Database - raw'!DE$7:DG$494&gt;0)*('1. Database - raw'!$AD$7:$AD$494=$A25)*(INDIRECT($Q25,TRUE)=$O25),'1. Database - raw'!DE$7:DG$494)),"")</f>
        <v/>
      </c>
      <c r="EC25" s="33" t="str">
        <f t="array" aca="1" ref="EC25" ca="1">IFERROR(_xlfn.STDEV.S(IF(('1. Database - raw'!DE$7:DG$494&gt;0)*('1. Database - raw'!$AD$7:$AD$494=$A25)*(INDIRECT($Q25,TRUE)=$O25),'1. Database - raw'!DE$7:DG$494)),"")</f>
        <v/>
      </c>
      <c r="ED25" s="20" t="str">
        <f t="array" aca="1" ref="ED25" ca="1">IFERROR(IF(COUNT(IF(('1. Database - raw'!DE$7:DG$494&gt;0)*('1. Database - raw'!$AD$7:$AD$494=$A25)*(INDIRECT($Q25,TRUE)=$O25),'1. Database - raw'!DE$7:DG$494))&gt;0,COUNT(IF(('1. Database - raw'!DE$7:DG$494&gt;0)*('1. Database - raw'!$AD$7:$AD$494=$A25)*(INDIRECT($Q25,TRUE)=$O25),'1. Database - raw'!DE$7:DG$494)),""),"")</f>
        <v/>
      </c>
      <c r="EE25" s="101" t="str">
        <f t="shared" ca="1" si="37"/>
        <v/>
      </c>
      <c r="EF25" s="102" t="str">
        <f t="shared" ca="1" si="38"/>
        <v/>
      </c>
      <c r="EG25" s="102" t="str">
        <f t="shared" ca="1" si="39"/>
        <v/>
      </c>
      <c r="EH25" s="102" t="str">
        <f t="array" aca="1" ref="EH25" ca="1">IFERROR(AVERAGE(IF(('1. Database - raw'!DK$7:DM$494&gt;0)*('1. Database - raw'!$AD$7:$AD$494=$A25)*(INDIRECT($Q25,TRUE)=$O25),'1. Database - raw'!DK$7:DM$494)),"")</f>
        <v/>
      </c>
      <c r="EI25" s="269" t="str">
        <f t="array" aca="1" ref="EI25" ca="1">IFERROR(_xlfn.STDEV.S(IF(('1. Database - raw'!DK$7:DM$494&gt;0)*('1. Database - raw'!$AD$7:$AD$494=$A25)*(INDIRECT($Q25,TRUE)=$O25),'1. Database - raw'!DK$7:DM$494)),"")</f>
        <v/>
      </c>
      <c r="EJ25" s="20" t="str">
        <f t="array" aca="1" ref="EJ25" ca="1">IFERROR(IF(COUNT(IF(('1. Database - raw'!DK$7:DM$494&gt;0)*('1. Database - raw'!$AD$7:$AD$494=$A25)*(INDIRECT($Q25,TRUE)=$O25),'1. Database - raw'!DK$7:DM$494))&gt;0,COUNT(IF(('1. Database - raw'!DK$7:DM$494&gt;0)*('1. Database - raw'!$AD$7:$AD$494=$A25)*(INDIRECT($Q25,TRUE)=$O25),'1. Database - raw'!DK$7:DM$494)),""),"")</f>
        <v/>
      </c>
      <c r="EK25" s="14">
        <f t="shared" ca="1" si="40"/>
        <v>40.931590156697254</v>
      </c>
      <c r="EL25" s="19">
        <f t="shared" ca="1" si="41"/>
        <v>52.128865380466195</v>
      </c>
      <c r="EM25" s="19">
        <f t="shared" ca="1" si="42"/>
        <v>46.192178483882813</v>
      </c>
      <c r="EN25" s="19">
        <f t="array" aca="1" ref="EN25" ca="1">IFERROR(AVERAGE(IF(('1. Database - raw'!DQ$7:DS$494&gt;0)*('1. Database - raw'!$AD$7:$AD$494=$A25)*(INDIRECT($Q25,TRUE)=$O25),'1. Database - raw'!DQ$7:DS$494)),"")</f>
        <v>47.839999999999989</v>
      </c>
      <c r="EO25" s="33">
        <f t="array" aca="1" ref="EO25" ca="1">IFERROR(_xlfn.STDEV.S(IF(('1. Database - raw'!DQ$7:DS$494&gt;0)*('1. Database - raw'!$AD$7:$AD$494=$A25)*(INDIRECT($Q25,TRUE)=$O25),'1. Database - raw'!DQ$7:DS$494)),"")</f>
        <v>12.891874225752895</v>
      </c>
      <c r="EP25" s="20">
        <f t="array" aca="1" ref="EP25" ca="1">IFERROR(IF(COUNT(IF(('1. Database - raw'!DQ$7:DS$494&gt;0)*('1. Database - raw'!$AD$7:$AD$494=$A25)*(INDIRECT($Q25,TRUE)=$O25),'1. Database - raw'!DQ$7:DS$494))&gt;0,COUNT(IF(('1. Database - raw'!DQ$7:DS$494&gt;0)*('1. Database - raw'!$AD$7:$AD$494=$A25)*(INDIRECT($Q25,TRUE)=$O25),'1. Database - raw'!DQ$7:DS$494)),""),"")</f>
        <v>20</v>
      </c>
      <c r="EQ25" s="14" t="str">
        <f t="shared" ca="1" si="43"/>
        <v/>
      </c>
      <c r="ER25" s="19" t="str">
        <f t="shared" ca="1" si="44"/>
        <v/>
      </c>
      <c r="ES25" s="19" t="str">
        <f t="shared" ca="1" si="45"/>
        <v/>
      </c>
      <c r="ET25" s="19" t="str">
        <f t="array" aca="1" ref="ET25" ca="1">IFERROR(AVERAGE(IF(('1. Database - raw'!DW$7:DY$494&gt;0)*('1. Database - raw'!$AD$7:$AD$494=$A25)*(INDIRECT($Q25,TRUE)=$O25),'1. Database - raw'!DW$7:DY$494)),"")</f>
        <v/>
      </c>
      <c r="EU25" s="33" t="str">
        <f t="array" aca="1" ref="EU25" ca="1">IFERROR(_xlfn.STDEV.S(IF(('1. Database - raw'!DW$7:DY$494&gt;0)*('1. Database - raw'!$AD$7:$AD$494=$A25)*(INDIRECT($Q25,TRUE)=$O25),'1. Database - raw'!DW$7:DY$494)),"")</f>
        <v/>
      </c>
      <c r="EV25" s="20" t="str">
        <f t="array" aca="1" ref="EV25" ca="1">IFERROR(IF(COUNT(IF(('1. Database - raw'!DW$7:DY$494&gt;0)*('1. Database - raw'!$AD$7:$AD$494=$A25)*(INDIRECT($Q25,TRUE)=$O25),'1. Database - raw'!DW$7:DY$494))&gt;0,COUNT(IF(('1. Database - raw'!DW$7:DY$494&gt;0)*('1. Database - raw'!$AD$7:$AD$494=$A25)*(INDIRECT($Q25,TRUE)=$O25),'1. Database - raw'!DW$7:DY$494)),""),"")</f>
        <v/>
      </c>
      <c r="EW25" s="14" t="str">
        <f t="shared" ca="1" si="46"/>
        <v/>
      </c>
      <c r="EX25" s="19" t="str">
        <f t="shared" ca="1" si="47"/>
        <v/>
      </c>
      <c r="EY25" s="19" t="str">
        <f t="shared" ca="1" si="48"/>
        <v/>
      </c>
      <c r="EZ25" s="19" t="str">
        <f t="array" aca="1" ref="EZ25" ca="1">IFERROR(AVERAGE(IF(('1. Database - raw'!EC$7:EE$494&gt;0)*('1. Database - raw'!$AD$7:$AD$494=$A25)*(INDIRECT($Q25,TRUE)=$O25),'1. Database - raw'!EC$7:EE$494)),"")</f>
        <v/>
      </c>
      <c r="FA25" s="33" t="str">
        <f t="array" aca="1" ref="FA25" ca="1">IFERROR(_xlfn.STDEV.S(IF(('1. Database - raw'!EC$7:EE$494&gt;0)*('1. Database - raw'!$AD$7:$AD$494=$A25)*(INDIRECT($Q25,TRUE)=$O25),'1. Database - raw'!EC$7:EE$494)),"")</f>
        <v/>
      </c>
      <c r="FB25" s="20" t="str">
        <f t="array" aca="1" ref="FB25" ca="1">IFERROR(IF(COUNT(IF(('1. Database - raw'!EC$7:EE$494&gt;0)*('1. Database - raw'!$AD$7:$AD$494=$A25)*(INDIRECT($Q25,TRUE)=$O25),'1. Database - raw'!EC$7:EE$494))&gt;0,COUNT(IF(('1. Database - raw'!EC$7:EE$494&gt;0)*('1. Database - raw'!$AD$7:$AD$494=$A25)*(INDIRECT($Q25,TRUE)=$O25),'1. Database - raw'!EC$7:EE$494)),""),"")</f>
        <v/>
      </c>
      <c r="FC25" s="14" t="str">
        <f t="shared" ca="1" si="49"/>
        <v/>
      </c>
      <c r="FD25" s="19" t="str">
        <f t="shared" ca="1" si="50"/>
        <v/>
      </c>
      <c r="FE25" s="19" t="str">
        <f t="shared" ca="1" si="51"/>
        <v/>
      </c>
      <c r="FF25" s="19" t="str">
        <f t="array" aca="1" ref="FF25" ca="1">IFERROR(AVERAGE(IF(('1. Database - raw'!EI$7:EK$494&gt;0)*('1. Database - raw'!$AD$7:$AD$494=$A25)*(INDIRECT($Q25,TRUE)=$O25),'1. Database - raw'!EI$7:EK$494)),"")</f>
        <v/>
      </c>
      <c r="FG25" s="33" t="str">
        <f t="array" aca="1" ref="FG25" ca="1">IFERROR(_xlfn.STDEV.S(IF(('1. Database - raw'!EI$7:EK$494&gt;0)*('1. Database - raw'!$AD$7:$AD$494=$A25)*(INDIRECT($Q25,TRUE)=$O25),'1. Database - raw'!EI$7:EK$494)),"")</f>
        <v/>
      </c>
      <c r="FH25" s="20" t="str">
        <f t="array" aca="1" ref="FH25" ca="1">IFERROR(IF(COUNT(IF(('1. Database - raw'!EI$7:EK$494&gt;0)*('1. Database - raw'!$AD$7:$AD$494=$A25)*(INDIRECT($Q25,TRUE)=$O25),'1. Database - raw'!EI$7:EK$494))&gt;0,COUNT(IF(('1. Database - raw'!EI$7:EK$494&gt;0)*('1. Database - raw'!$AD$7:$AD$494=$A25)*(INDIRECT($Q25,TRUE)=$O25),'1. Database - raw'!EI$7:EK$494)),""),"")</f>
        <v/>
      </c>
      <c r="FI25" s="14" t="str">
        <f t="shared" ca="1" si="52"/>
        <v/>
      </c>
      <c r="FJ25" s="19" t="str">
        <f t="shared" ca="1" si="53"/>
        <v/>
      </c>
      <c r="FK25" s="19" t="str">
        <f t="shared" ca="1" si="54"/>
        <v/>
      </c>
      <c r="FL25" s="19" t="str">
        <f t="array" aca="1" ref="FL25" ca="1">IFERROR(AVERAGE(IF(('1. Database - raw'!EO$7:EQ$494&gt;0)*('1. Database - raw'!$AD$7:$AD$494=$A25)*(INDIRECT($Q25,TRUE)=$O25),'1. Database - raw'!EO$7:EQ$494)),"")</f>
        <v/>
      </c>
      <c r="FM25" s="33" t="str">
        <f t="array" aca="1" ref="FM25" ca="1">IFERROR(_xlfn.STDEV.S(IF(('1. Database - raw'!EO$7:EQ$494&gt;0)*('1. Database - raw'!$AD$7:$AD$494=$A25)*(INDIRECT($Q25,TRUE)=$O25),'1. Database - raw'!EO$7:EQ$494)),"")</f>
        <v/>
      </c>
      <c r="FN25" s="20" t="str">
        <f t="array" aca="1" ref="FN25" ca="1">IFERROR(IF(COUNT(IF(('1. Database - raw'!EO$7:EQ$494&gt;0)*('1. Database - raw'!$AD$7:$AD$494=$A25)*(INDIRECT($Q25,TRUE)=$O25),'1. Database - raw'!EO$7:EQ$494))&gt;0,COUNT(IF(('1. Database - raw'!EO$7:EQ$494&gt;0)*('1. Database - raw'!$AD$7:$AD$494=$A25)*(INDIRECT($Q25,TRUE)=$O25),'1. Database - raw'!EO$7:EQ$494)),""),"")</f>
        <v/>
      </c>
      <c r="FO25" s="14" t="str">
        <f t="shared" ca="1" si="55"/>
        <v/>
      </c>
      <c r="FP25" s="19" t="str">
        <f t="shared" ca="1" si="56"/>
        <v/>
      </c>
      <c r="FQ25" s="19" t="str">
        <f t="shared" ca="1" si="57"/>
        <v/>
      </c>
      <c r="FR25" s="19" t="str">
        <f t="array" aca="1" ref="FR25" ca="1">IFERROR(AVERAGE(IF(('1. Database - raw'!EU$7:EW$494&gt;0)*('1. Database - raw'!$AD$7:$AD$494=$A25)*(INDIRECT($Q25,TRUE)=$O25),'1. Database - raw'!EU$7:EW$494)),"")</f>
        <v/>
      </c>
      <c r="FS25" s="33" t="str">
        <f t="array" aca="1" ref="FS25" ca="1">IFERROR(_xlfn.STDEV.S(IF(('1. Database - raw'!EU$7:EW$494&gt;0)*('1. Database - raw'!$AD$7:$AD$494=$A25)*(INDIRECT($Q25,TRUE)=$O25),'1. Database - raw'!EU$7:EW$494)),"")</f>
        <v/>
      </c>
      <c r="FT25" s="20" t="str">
        <f t="array" aca="1" ref="FT25" ca="1">IFERROR(IF(COUNT(IF(('1. Database - raw'!EU$7:EW$494&gt;0)*('1. Database - raw'!$AD$7:$AD$494=$A25)*(INDIRECT($Q25,TRUE)=$O25),'1. Database - raw'!EU$7:EW$494))&gt;0,COUNT(IF(('1. Database - raw'!EU$7:EW$494&gt;0)*('1. Database - raw'!$AD$7:$AD$494=$A25)*(INDIRECT($Q25,TRUE)=$O25),'1. Database - raw'!EU$7:EW$494)),""),"")</f>
        <v/>
      </c>
      <c r="FU25" s="14" t="str">
        <f t="shared" ca="1" si="58"/>
        <v/>
      </c>
      <c r="FV25" s="19" t="str">
        <f t="shared" ca="1" si="59"/>
        <v/>
      </c>
      <c r="FW25" s="19" t="str">
        <f t="shared" ca="1" si="60"/>
        <v/>
      </c>
      <c r="FX25" s="19" t="str">
        <f t="array" aca="1" ref="FX25" ca="1">IFERROR(AVERAGE(IF(('1. Database - raw'!FA$7:FC$494&gt;0)*('1. Database - raw'!$AD$7:$AD$494=$A25)*(INDIRECT($Q25,TRUE)=$O25),'1. Database - raw'!FA$7:FC$494)),"")</f>
        <v/>
      </c>
      <c r="FY25" s="33" t="str">
        <f t="array" aca="1" ref="FY25" ca="1">IFERROR(_xlfn.STDEV.S(IF(('1. Database - raw'!FA$7:FC$494&gt;0)*('1. Database - raw'!$AD$7:$AD$494=$A25)*(INDIRECT($Q25,TRUE)=$O25),'1. Database - raw'!FA$7:FC$494)),"")</f>
        <v/>
      </c>
      <c r="FZ25" s="20" t="str">
        <f t="array" aca="1" ref="FZ25" ca="1">IFERROR(IF(COUNT(IF(('1. Database - raw'!FA$7:FC$494&gt;0)*('1. Database - raw'!$AD$7:$AD$494=$A25)*(INDIRECT($Q25,TRUE)=$O25),'1. Database - raw'!FA$7:FC$494))&gt;0,COUNT(IF(('1. Database - raw'!FA$7:FC$494&gt;0)*('1. Database - raw'!$AD$7:$AD$494=$A25)*(INDIRECT($Q25,TRUE)=$O25),'1. Database - raw'!FA$7:FC$494)),""),"")</f>
        <v/>
      </c>
      <c r="GA25" s="14" t="str">
        <f t="shared" ca="1" si="61"/>
        <v/>
      </c>
      <c r="GB25" s="19" t="str">
        <f t="shared" ca="1" si="62"/>
        <v/>
      </c>
      <c r="GC25" s="19" t="str">
        <f t="shared" ca="1" si="63"/>
        <v/>
      </c>
      <c r="GD25" s="19" t="str">
        <f t="array" aca="1" ref="GD25" ca="1">IFERROR(AVERAGE(IF(('1. Database - raw'!FG$7:FI$494&gt;0)*('1. Database - raw'!$AD$7:$AD$494=$A25)*(INDIRECT($Q25,TRUE)=$O25),'1. Database - raw'!FG$7:FI$494)),"")</f>
        <v/>
      </c>
      <c r="GE25" s="33" t="str">
        <f t="array" aca="1" ref="GE25" ca="1">IFERROR(_xlfn.STDEV.S(IF(('1. Database - raw'!FG$7:FI$494&gt;0)*('1. Database - raw'!$AD$7:$AD$494=$A25)*(INDIRECT($Q25,TRUE)=$O25),'1. Database - raw'!FG$7:FI$494)),"")</f>
        <v/>
      </c>
      <c r="GF25" s="20" t="str">
        <f t="array" aca="1" ref="GF25" ca="1">IFERROR(IF(COUNT(IF(('1. Database - raw'!FG$7:FI$494&gt;0)*('1. Database - raw'!$AD$7:$AD$494=$A25)*(INDIRECT($Q25,TRUE)=$O25),'1. Database - raw'!FG$7:FI$494))&gt;0,COUNT(IF(('1. Database - raw'!FG$7:FI$494&gt;0)*('1. Database - raw'!$AD$7:$AD$494=$A25)*(INDIRECT($Q25,TRUE)=$O25),'1. Database - raw'!FG$7:FI$494)),""),"")</f>
        <v/>
      </c>
      <c r="GG25" s="14" t="str">
        <f t="shared" ca="1" si="64"/>
        <v/>
      </c>
      <c r="GH25" s="19" t="str">
        <f t="shared" ca="1" si="65"/>
        <v/>
      </c>
      <c r="GI25" s="19" t="str">
        <f t="shared" ca="1" si="66"/>
        <v/>
      </c>
      <c r="GJ25" s="19" t="str">
        <f t="array" aca="1" ref="GJ25" ca="1">IFERROR(AVERAGE(IF(('1. Database - raw'!FM$7:FO$494&gt;0)*('1. Database - raw'!$AD$7:$AD$494=$A25)*(INDIRECT($Q25,TRUE)=$O25),'1. Database - raw'!FM$7:FO$494)),"")</f>
        <v/>
      </c>
      <c r="GK25" s="33" t="str">
        <f t="array" aca="1" ref="GK25" ca="1">IFERROR(_xlfn.STDEV.S(IF(('1. Database - raw'!FM$7:FO$494&gt;0)*('1. Database - raw'!$AD$7:$AD$494=$A25)*(INDIRECT($Q25,TRUE)=$O25),'1. Database - raw'!FM$7:FO$494)),"")</f>
        <v/>
      </c>
      <c r="GL25" s="20" t="str">
        <f t="array" aca="1" ref="GL25" ca="1">IFERROR(IF(COUNT(IF(('1. Database - raw'!FM$7:FO$494&gt;0)*('1. Database - raw'!$AD$7:$AD$494=$A25)*(INDIRECT($Q25,TRUE)=$O25),'1. Database - raw'!FM$7:FO$494))&gt;0,COUNT(IF(('1. Database - raw'!FM$7:FO$494&gt;0)*('1. Database - raw'!$AD$7:$AD$494=$A25)*(INDIRECT($Q25,TRUE)=$O25),'1. Database - raw'!FM$7:FO$494)),""),"")</f>
        <v/>
      </c>
      <c r="GM25" s="14">
        <f t="shared" ca="1" si="67"/>
        <v>133.83802018533777</v>
      </c>
      <c r="GN25" s="19">
        <f t="shared" ca="1" si="68"/>
        <v>141.89598659682105</v>
      </c>
      <c r="GO25" s="19">
        <f t="shared" ca="1" si="69"/>
        <v>137.80811992899314</v>
      </c>
      <c r="GP25" s="19">
        <f t="array" aca="1" ref="GP25" ca="1">IFERROR(AVERAGE(IF(('1. Database - raw'!FS$7:FU$494&gt;0)*('1. Database - raw'!$AD$7:$AD$494=$A25)*(INDIRECT($Q25,TRUE)=$O25),'1. Database - raw'!FS$7:FU$494)),"")</f>
        <v>138.66666666666666</v>
      </c>
      <c r="GQ25" s="33">
        <f t="array" aca="1" ref="GQ25" ca="1">IFERROR(_xlfn.STDEV.S(IF(('1. Database - raw'!FS$7:FU$494&gt;0)*('1. Database - raw'!$AD$7:$AD$494=$A25)*(INDIRECT($Q25,TRUE)=$O25),'1. Database - raw'!FS$7:FU$494)),"")</f>
        <v>15.50268793897798</v>
      </c>
      <c r="GR25" s="20">
        <f t="array" aca="1" ref="GR25" ca="1">IFERROR(IF(COUNT(IF(('1. Database - raw'!FS$7:FU$494&gt;0)*('1. Database - raw'!$AD$7:$AD$494=$A25)*(INDIRECT($Q25,TRUE)=$O25),'1. Database - raw'!FS$7:FU$494))&gt;0,COUNT(IF(('1. Database - raw'!FS$7:FU$494&gt;0)*('1. Database - raw'!$AD$7:$AD$494=$A25)*(INDIRECT($Q25,TRUE)=$O25),'1. Database - raw'!FS$7:FU$494)),""),"")</f>
        <v>3</v>
      </c>
      <c r="GS25" s="14" t="str">
        <f t="shared" ca="1" si="70"/>
        <v/>
      </c>
      <c r="GT25" s="19" t="str">
        <f t="shared" ca="1" si="71"/>
        <v/>
      </c>
      <c r="GU25" s="19" t="str">
        <f t="shared" ca="1" si="72"/>
        <v/>
      </c>
      <c r="GV25" s="19" t="str">
        <f t="array" aca="1" ref="GV25" ca="1">IFERROR(AVERAGE(IF(('1. Database - raw'!FY$7:GA$494&gt;0)*('1. Database - raw'!$AD$7:$AD$494=$A25)*(INDIRECT($Q25,TRUE)=$O25),'1. Database - raw'!FY$7:GA$494)),"")</f>
        <v/>
      </c>
      <c r="GW25" s="33" t="str">
        <f t="array" aca="1" ref="GW25" ca="1">IFERROR(_xlfn.STDEV.S(IF(('1. Database - raw'!FY$7:GA$494&gt;0)*('1. Database - raw'!$AD$7:$AD$494=$A25)*(INDIRECT($Q25,TRUE)=$O25),'1. Database - raw'!FY$7:GA$494)),"")</f>
        <v/>
      </c>
      <c r="GX25" s="20" t="str">
        <f t="array" aca="1" ref="GX25" ca="1">IFERROR(IF(COUNT(IF(('1. Database - raw'!FY$7:GA$494&gt;0)*('1. Database - raw'!$AD$7:$AD$494=$A25)*(INDIRECT($Q25,TRUE)=$O25),'1. Database - raw'!FY$7:GA$494))&gt;0,COUNT(IF(('1. Database - raw'!FY$7:GA$494&gt;0)*('1. Database - raw'!$AD$7:$AD$494=$A25)*(INDIRECT($Q25,TRUE)=$O25),'1. Database - raw'!FY$7:GA$494)),""),"")</f>
        <v/>
      </c>
      <c r="GY25" s="14" t="str">
        <f t="shared" ca="1" si="73"/>
        <v/>
      </c>
      <c r="GZ25" s="19" t="str">
        <f t="shared" ca="1" si="74"/>
        <v/>
      </c>
      <c r="HA25" s="19" t="str">
        <f t="shared" ca="1" si="75"/>
        <v/>
      </c>
      <c r="HB25" s="19" t="str">
        <f t="array" aca="1" ref="HB25" ca="1">IFERROR(AVERAGE(IF(('1. Database - raw'!GE$7:GG$494&gt;0)*('1. Database - raw'!$AD$7:$AD$494=$A25)*(INDIRECT($Q25,TRUE)=$O25),'1. Database - raw'!GE$7:GG$494)),"")</f>
        <v/>
      </c>
      <c r="HC25" s="33" t="str">
        <f t="array" aca="1" ref="HC25" ca="1">IFERROR(_xlfn.STDEV.S(IF(('1. Database - raw'!GE$7:GG$494&gt;0)*('1. Database - raw'!$AD$7:$AD$494=$A25)*(INDIRECT($Q25,TRUE)=$O25),'1. Database - raw'!GE$7:GG$494)),"")</f>
        <v/>
      </c>
      <c r="HD25" s="20" t="str">
        <f t="array" aca="1" ref="HD25" ca="1">IFERROR(IF(COUNT(IF(('1. Database - raw'!GE$7:GG$494&gt;0)*('1. Database - raw'!$AD$7:$AD$494=$A25)*(INDIRECT($Q25,TRUE)=$O25),'1. Database - raw'!GE$7:GG$494))&gt;0,COUNT(IF(('1. Database - raw'!GE$7:GG$494&gt;0)*('1. Database - raw'!$AD$7:$AD$494=$A25)*(INDIRECT($Q25,TRUE)=$O25),'1. Database - raw'!GE$7:GG$494)),""),"")</f>
        <v/>
      </c>
      <c r="HE25" s="14" t="str">
        <f t="shared" ca="1" si="76"/>
        <v/>
      </c>
      <c r="HF25" s="19" t="str">
        <f t="shared" ca="1" si="77"/>
        <v/>
      </c>
      <c r="HG25" s="19" t="str">
        <f t="shared" ca="1" si="78"/>
        <v/>
      </c>
      <c r="HH25" s="19" t="str">
        <f t="array" aca="1" ref="HH25" ca="1">IFERROR(AVERAGE(IF(('1. Database - raw'!GK$7:GM$494&gt;0)*('1. Database - raw'!$AD$7:$AD$494=$A25)*(INDIRECT($Q25,TRUE)=$O25),'1. Database - raw'!GK$7:GM$494)),"")</f>
        <v/>
      </c>
      <c r="HI25" s="33" t="str">
        <f t="array" aca="1" ref="HI25" ca="1">IFERROR(_xlfn.STDEV.S(IF(('1. Database - raw'!GK$7:GM$494&gt;0)*('1. Database - raw'!$AD$7:$AD$494=$A25)*(INDIRECT($Q25,TRUE)=$O25),'1. Database - raw'!GK$7:GM$494)),"")</f>
        <v/>
      </c>
      <c r="HJ25" s="20" t="str">
        <f t="array" aca="1" ref="HJ25" ca="1">IFERROR(IF(COUNT(IF(('1. Database - raw'!GK$7:GM$494&gt;0)*('1. Database - raw'!$AD$7:$AD$494=$A25)*(INDIRECT($Q25,TRUE)=$O25),'1. Database - raw'!GK$7:GM$494))&gt;0,COUNT(IF(('1. Database - raw'!GK$7:GM$494&gt;0)*('1. Database - raw'!$AD$7:$AD$494=$A25)*(INDIRECT($Q25,TRUE)=$O25),'1. Database - raw'!GK$7:GM$494)),""),"")</f>
        <v/>
      </c>
      <c r="HK25" s="14" t="str">
        <f t="shared" ca="1" si="79"/>
        <v/>
      </c>
      <c r="HL25" s="19" t="str">
        <f t="shared" ca="1" si="80"/>
        <v/>
      </c>
      <c r="HM25" s="19" t="str">
        <f t="shared" ca="1" si="81"/>
        <v/>
      </c>
      <c r="HN25" s="19" t="str">
        <f t="array" aca="1" ref="HN25" ca="1">IFERROR(AVERAGE(IF(('1. Database - raw'!GQ$7:GS$494&gt;0)*('1. Database - raw'!$AD$7:$AD$494=$A25)*(INDIRECT($Q25,TRUE)=$O25),'1. Database - raw'!GQ$7:GS$494)),"")</f>
        <v/>
      </c>
      <c r="HO25" s="33" t="str">
        <f t="array" aca="1" ref="HO25" ca="1">IFERROR(_xlfn.STDEV.S(IF(('1. Database - raw'!GQ$7:GS$494&gt;0)*('1. Database - raw'!$AD$7:$AD$494=$A25)*(INDIRECT($Q25,TRUE)=$O25),'1. Database - raw'!GQ$7:GS$494)),"")</f>
        <v/>
      </c>
      <c r="HP25" s="20" t="str">
        <f t="array" aca="1" ref="HP25" ca="1">IFERROR(IF(COUNT(IF(('1. Database - raw'!GQ$7:GS$494&gt;0)*('1. Database - raw'!$AD$7:$AD$494=$A25)*(INDIRECT($Q25,TRUE)=$O25),'1. Database - raw'!GQ$7:GS$494))&gt;0,COUNT(IF(('1. Database - raw'!GQ$7:GS$494&gt;0)*('1. Database - raw'!$AD$7:$AD$494=$A25)*(INDIRECT($Q25,TRUE)=$O25),'1. Database - raw'!GQ$7:GS$494)),""),"")</f>
        <v/>
      </c>
      <c r="HQ25" s="14" t="str">
        <f t="shared" ca="1" si="82"/>
        <v/>
      </c>
      <c r="HR25" s="19" t="str">
        <f t="shared" ca="1" si="83"/>
        <v/>
      </c>
      <c r="HS25" s="19" t="str">
        <f t="shared" ca="1" si="84"/>
        <v/>
      </c>
      <c r="HT25" s="19" t="str">
        <f t="array" aca="1" ref="HT25" ca="1">IFERROR(AVERAGE(IF(('1. Database - raw'!GW$7:GY$494&gt;0)*('1. Database - raw'!$AD$7:$AD$494=$A25)*(INDIRECT($Q25,TRUE)=$O25),'1. Database - raw'!GW$7:GY$494)),"")</f>
        <v/>
      </c>
      <c r="HU25" s="33" t="str">
        <f t="array" aca="1" ref="HU25" ca="1">IFERROR(_xlfn.STDEV.S(IF(('1. Database - raw'!GW$7:GY$494&gt;0)*('1. Database - raw'!$AD$7:$AD$494=$A25)*(INDIRECT($Q25,TRUE)=$O25),'1. Database - raw'!GW$7:GY$494)),"")</f>
        <v/>
      </c>
      <c r="HV25" s="20" t="str">
        <f t="array" aca="1" ref="HV25" ca="1">IFERROR(IF(COUNT(IF(('1. Database - raw'!GW$7:GY$494&gt;0)*('1. Database - raw'!$AD$7:$AD$494=$A25)*(INDIRECT($Q25,TRUE)=$O25),'1. Database - raw'!GW$7:GY$494))&gt;0,COUNT(IF(('1. Database - raw'!GW$7:GY$494&gt;0)*('1. Database - raw'!$AD$7:$AD$494=$A25)*(INDIRECT($Q25,TRUE)=$O25),'1. Database - raw'!GW$7:GY$494)),""),"")</f>
        <v/>
      </c>
      <c r="HW25" s="14" t="str">
        <f t="shared" ca="1" si="85"/>
        <v/>
      </c>
      <c r="HX25" s="19" t="str">
        <f t="shared" ca="1" si="86"/>
        <v/>
      </c>
      <c r="HY25" s="19" t="str">
        <f t="shared" ca="1" si="87"/>
        <v/>
      </c>
      <c r="HZ25" s="19" t="str">
        <f t="array" aca="1" ref="HZ25" ca="1">IFERROR(AVERAGE(IF(('1. Database - raw'!HC$7:HE$494&gt;0)*('1. Database - raw'!$AD$7:$AD$494=$A25)*(INDIRECT($Q25,TRUE)=$O25),'1. Database - raw'!HC$7:HE$494)),"")</f>
        <v/>
      </c>
      <c r="IA25" s="33" t="str">
        <f t="array" aca="1" ref="IA25" ca="1">IFERROR(_xlfn.STDEV.S(IF(('1. Database - raw'!HC$7:HE$494&gt;0)*('1. Database - raw'!$AD$7:$AD$494=$A25)*(INDIRECT($Q25,TRUE)=$O25),'1. Database - raw'!HC$7:HE$494)),"")</f>
        <v/>
      </c>
      <c r="IB25" s="20" t="str">
        <f t="array" aca="1" ref="IB25" ca="1">IFERROR(IF(COUNT(IF(('1. Database - raw'!HC$7:HE$494&gt;0)*('1. Database - raw'!$AD$7:$AD$494=$A25)*(INDIRECT($Q25,TRUE)=$O25),'1. Database - raw'!HC$7:HE$494))&gt;0,COUNT(IF(('1. Database - raw'!HC$7:HE$494&gt;0)*('1. Database - raw'!$AD$7:$AD$494=$A25)*(INDIRECT($Q25,TRUE)=$O25),'1. Database - raw'!HC$7:HE$494)),""),"")</f>
        <v/>
      </c>
      <c r="IC25" s="14" t="str">
        <f t="shared" ca="1" si="88"/>
        <v/>
      </c>
      <c r="ID25" s="19" t="str">
        <f t="shared" ca="1" si="89"/>
        <v/>
      </c>
      <c r="IE25" s="19" t="str">
        <f t="shared" ca="1" si="90"/>
        <v/>
      </c>
      <c r="IF25" s="19" t="str">
        <f t="array" aca="1" ref="IF25" ca="1">IFERROR(AVERAGE(IF(('1. Database - raw'!HI$7:HK$494&gt;0)*('1. Database - raw'!$AD$7:$AD$494=$A25)*(INDIRECT($Q25,TRUE)=$O25),'1. Database - raw'!HI$7:HK$494)),"")</f>
        <v/>
      </c>
      <c r="IG25" s="33" t="str">
        <f t="array" aca="1" ref="IG25" ca="1">IFERROR(_xlfn.STDEV.S(IF(('1. Database - raw'!HI$7:HK$494&gt;0)*('1. Database - raw'!$AD$7:$AD$494=$A25)*(INDIRECT($Q25,TRUE)=$O25),'1. Database - raw'!HI$7:HK$494)),"")</f>
        <v/>
      </c>
      <c r="IH25" s="20" t="str">
        <f t="array" aca="1" ref="IH25" ca="1">IFERROR(IF(COUNT(IF(('1. Database - raw'!HI$7:HK$494&gt;0)*('1. Database - raw'!$AD$7:$AD$494=$A25)*(INDIRECT($Q25,TRUE)=$O25),'1. Database - raw'!HI$7:HK$494))&gt;0,COUNT(IF(('1. Database - raw'!HI$7:HK$494&gt;0)*('1. Database - raw'!$AD$7:$AD$494=$A25)*(INDIRECT($Q25,TRUE)=$O25),'1. Database - raw'!HI$7:HK$494)),""),"")</f>
        <v/>
      </c>
      <c r="II25" s="14" t="str">
        <f t="shared" ca="1" si="91"/>
        <v/>
      </c>
      <c r="IJ25" s="19" t="str">
        <f t="shared" ca="1" si="92"/>
        <v/>
      </c>
      <c r="IK25" s="19" t="str">
        <f t="shared" ca="1" si="93"/>
        <v/>
      </c>
      <c r="IL25" s="19" t="str">
        <f t="array" aca="1" ref="IL25" ca="1">IFERROR(AVERAGE(IF(('1. Database - raw'!HO$7:HQ$494&gt;0)*('1. Database - raw'!$AD$7:$AD$494=$A25)*(INDIRECT($Q25,TRUE)=$O25),'1. Database - raw'!HO$7:HQ$494)),"")</f>
        <v/>
      </c>
      <c r="IM25" s="33" t="str">
        <f t="array" aca="1" ref="IM25" ca="1">IFERROR(_xlfn.STDEV.S(IF(('1. Database - raw'!HO$7:HQ$494&gt;0)*('1. Database - raw'!$AD$7:$AD$494=$A25)*(INDIRECT($Q25,TRUE)=$O25),'1. Database - raw'!HO$7:HQ$494)),"")</f>
        <v/>
      </c>
      <c r="IN25" s="20" t="str">
        <f t="array" aca="1" ref="IN25" ca="1">IFERROR(IF(COUNT(IF(('1. Database - raw'!HO$7:HQ$494&gt;0)*('1. Database - raw'!$AD$7:$AD$494=$A25)*(INDIRECT($Q25,TRUE)=$O25),'1. Database - raw'!HO$7:HQ$494))&gt;0,COUNT(IF(('1. Database - raw'!HO$7:HQ$494&gt;0)*('1. Database - raw'!$AD$7:$AD$494=$A25)*(INDIRECT($Q25,TRUE)=$O25),'1. Database - raw'!HO$7:HQ$494)),""),"")</f>
        <v/>
      </c>
      <c r="IO25" s="14">
        <f t="shared" ca="1" si="94"/>
        <v>59.58120097823366</v>
      </c>
      <c r="IP25" s="19">
        <f t="shared" ca="1" si="95"/>
        <v>62.779310967318402</v>
      </c>
      <c r="IQ25" s="19">
        <f t="shared" ca="1" si="96"/>
        <v>61.159355327037467</v>
      </c>
      <c r="IR25" s="19">
        <f t="array" aca="1" ref="IR25" ca="1">IFERROR(AVERAGE(IF(('1. Database - raw'!HU$7:HW$494&gt;0)*('1. Database - raw'!$AD$7:$AD$494=$A25)*(INDIRECT($Q25,TRUE)=$O25),'1. Database - raw'!HU$7:HW$494)),"")</f>
        <v>61.5</v>
      </c>
      <c r="IS25" s="33">
        <f t="array" aca="1" ref="IS25" ca="1">IFERROR(_xlfn.STDEV.S(IF(('1. Database - raw'!HU$7:HW$494&gt;0)*('1. Database - raw'!$AD$7:$AD$494=$A25)*(INDIRECT($Q25,TRUE)=$O25),'1. Database - raw'!HU$7:HW$494)),"")</f>
        <v>6.5</v>
      </c>
      <c r="IT25" s="20">
        <f t="array" aca="1" ref="IT25" ca="1">IFERROR(IF(COUNT(IF(('1. Database - raw'!HU$7:HW$494&gt;0)*('1. Database - raw'!$AD$7:$AD$494=$A25)*(INDIRECT($Q25,TRUE)=$O25),'1. Database - raw'!HU$7:HW$494))&gt;0,COUNT(IF(('1. Database - raw'!HU$7:HW$494&gt;0)*('1. Database - raw'!$AD$7:$AD$494=$A25)*(INDIRECT($Q25,TRUE)=$O25),'1. Database - raw'!HU$7:HW$494)),""),"")</f>
        <v>3</v>
      </c>
      <c r="IU25" s="14" t="str">
        <f t="shared" ca="1" si="97"/>
        <v/>
      </c>
      <c r="IV25" s="19" t="str">
        <f t="shared" ca="1" si="98"/>
        <v/>
      </c>
      <c r="IW25" s="19" t="str">
        <f t="shared" ca="1" si="99"/>
        <v/>
      </c>
      <c r="IX25" s="19" t="str">
        <f t="array" aca="1" ref="IX25" ca="1">IFERROR(AVERAGE(IF(('1. Database - raw'!IA$7:IC$494&gt;0)*('1. Database - raw'!$AD$7:$AD$494=$A25)*(INDIRECT($Q25,TRUE)=$O25),'1. Database - raw'!IA$7:IC$494)),"")</f>
        <v/>
      </c>
      <c r="IY25" s="33" t="str">
        <f t="array" aca="1" ref="IY25" ca="1">IFERROR(_xlfn.STDEV.S(IF(('1. Database - raw'!IA$7:IC$494&gt;0)*('1. Database - raw'!$AD$7:$AD$494=$A25)*(INDIRECT($Q25,TRUE)=$O25),'1. Database - raw'!IA$7:IC$494)),"")</f>
        <v/>
      </c>
      <c r="IZ25" s="20" t="str">
        <f t="array" aca="1" ref="IZ25" ca="1">IFERROR(IF(COUNT(IF(('1. Database - raw'!IA$7:IC$494&gt;0)*('1. Database - raw'!$AD$7:$AD$494=$A25)*(INDIRECT($Q25,TRUE)=$O25),'1. Database - raw'!IA$7:IC$494))&gt;0,COUNT(IF(('1. Database - raw'!IA$7:IC$494&gt;0)*('1. Database - raw'!$AD$7:$AD$494=$A25)*(INDIRECT($Q25,TRUE)=$O25),'1. Database - raw'!IA$7:IC$494)),""),"")</f>
        <v/>
      </c>
      <c r="JA25" s="14" t="str">
        <f t="shared" ca="1" si="100"/>
        <v/>
      </c>
      <c r="JB25" s="19" t="str">
        <f t="shared" ca="1" si="101"/>
        <v/>
      </c>
      <c r="JC25" s="19" t="str">
        <f t="shared" ca="1" si="102"/>
        <v/>
      </c>
      <c r="JD25" s="19" t="str">
        <f t="array" aca="1" ref="JD25" ca="1">IFERROR(AVERAGE(IF(('1. Database - raw'!IG$7:II$494&gt;0)*('1. Database - raw'!$AD$7:$AD$494=$A25)*(INDIRECT($Q25,TRUE)=$O25),'1. Database - raw'!IG$7:II$494)),"")</f>
        <v/>
      </c>
      <c r="JE25" s="33" t="str">
        <f t="array" aca="1" ref="JE25" ca="1">IFERROR(_xlfn.STDEV.S(IF(('1. Database - raw'!IG$7:II$494&gt;0)*('1. Database - raw'!$AD$7:$AD$494=$A25)*(INDIRECT($Q25,TRUE)=$O25),'1. Database - raw'!IG$7:II$494)),"")</f>
        <v/>
      </c>
      <c r="JF25" s="20" t="str">
        <f t="array" aca="1" ref="JF25" ca="1">IFERROR(IF(COUNT(IF(('1. Database - raw'!IG$7:II$494&gt;0)*('1. Database - raw'!$AD$7:$AD$494=$A25)*(INDIRECT($Q25,TRUE)=$O25),'1. Database - raw'!IG$7:II$494))&gt;0,COUNT(IF(('1. Database - raw'!IG$7:II$494&gt;0)*('1. Database - raw'!$AD$7:$AD$494=$A25)*(INDIRECT($Q25,TRUE)=$O25),'1. Database - raw'!IG$7:II$494)),""),"")</f>
        <v/>
      </c>
      <c r="JG25" s="145">
        <f t="shared" ca="1" si="103"/>
        <v>8.9637067212335424</v>
      </c>
      <c r="JH25" s="146">
        <f t="shared" ca="1" si="104"/>
        <v>12.564342010018178</v>
      </c>
      <c r="JI25" s="146">
        <f t="shared" ca="1" si="105"/>
        <v>10.612402033615053</v>
      </c>
      <c r="JJ25" s="146">
        <f t="array" aca="1" ref="JJ25" ca="1">IFERROR(AVERAGE(IF(('1. Database - raw'!IM$7:IO$494&gt;0)*('1. Database - raw'!$AD$7:$AD$494=$A25)*(INDIRECT($Q25,TRUE)=$O25),'1. Database - raw'!IM$7:IO$494)),"")</f>
        <v>11</v>
      </c>
      <c r="JK25" s="277">
        <f t="array" aca="1" ref="JK25" ca="1">IFERROR(_xlfn.STDEV.S(IF(('1. Database - raw'!IM$7:IO$494&gt;0)*('1. Database - raw'!$AD$7:$AD$494=$A25)*(INDIRECT($Q25,TRUE)=$O25),'1. Database - raw'!IM$7:IO$494)),"")</f>
        <v>3</v>
      </c>
      <c r="JL25" s="20">
        <f t="array" aca="1" ref="JL25" ca="1">IFERROR(IF(COUNT(IF(('1. Database - raw'!IM$7:IO$494&gt;0)*('1. Database - raw'!$AD$7:$AD$494=$A25)*(INDIRECT($Q25,TRUE)=$O25),'1. Database - raw'!IM$7:IO$494))&gt;0,COUNT(IF(('1. Database - raw'!IM$7:IO$494&gt;0)*('1. Database - raw'!$AD$7:$AD$494=$A25)*(INDIRECT($Q25,TRUE)=$O25),'1. Database - raw'!IM$7:IO$494)),""),"")</f>
        <v>3</v>
      </c>
      <c r="JM25" s="145" t="str">
        <f t="shared" ca="1" si="106"/>
        <v/>
      </c>
      <c r="JN25" s="146" t="str">
        <f t="shared" ca="1" si="107"/>
        <v/>
      </c>
      <c r="JO25" s="146" t="str">
        <f t="shared" ca="1" si="108"/>
        <v/>
      </c>
      <c r="JP25" s="146" t="str">
        <f t="array" aca="1" ref="JP25" ca="1">IFERROR(AVERAGE(IF(('1. Database - raw'!IS$7:IU$494&gt;0)*('1. Database - raw'!$AD$7:$AD$494=$A25)*(INDIRECT($Q25,TRUE)=$O25),'1. Database - raw'!IS$7:IU$494)),"")</f>
        <v/>
      </c>
      <c r="JQ25" s="277" t="str">
        <f t="array" aca="1" ref="JQ25" ca="1">IFERROR(_xlfn.STDEV.S(IF(('1. Database - raw'!IS$7:IU$494&gt;0)*('1. Database - raw'!$AD$7:$AD$494=$A25)*(INDIRECT($Q25,TRUE)=$O25),'1. Database - raw'!IS$7:IU$494)),"")</f>
        <v/>
      </c>
      <c r="JR25" s="20" t="str">
        <f t="array" aca="1" ref="JR25" ca="1">IFERROR(IF(COUNT(IF(('1. Database - raw'!IS$7:IU$494&gt;0)*('1. Database - raw'!$AD$7:$AD$494=$A25)*(INDIRECT($Q25,TRUE)=$O25),'1. Database - raw'!IS$7:IU$494))&gt;0,COUNT(IF(('1. Database - raw'!IS$7:IU$494&gt;0)*('1. Database - raw'!$AD$7:$AD$494=$A25)*(INDIRECT($Q25,TRUE)=$O25),'1. Database - raw'!IS$7:IU$494)),""),"")</f>
        <v/>
      </c>
      <c r="JS25" s="145" t="str">
        <f t="shared" ca="1" si="109"/>
        <v/>
      </c>
      <c r="JT25" s="146" t="str">
        <f t="shared" ca="1" si="110"/>
        <v/>
      </c>
      <c r="JU25" s="146" t="str">
        <f t="shared" ca="1" si="111"/>
        <v/>
      </c>
      <c r="JV25" s="146" t="str">
        <f t="array" aca="1" ref="JV25" ca="1">IFERROR(AVERAGE(IF(('1. Database - raw'!IY$7:JA$494&gt;0)*('1. Database - raw'!$AD$7:$AD$494=$A25)*(INDIRECT($Q25,TRUE)=$O25),'1. Database - raw'!IY$7:JA$494)),"")</f>
        <v/>
      </c>
      <c r="JW25" s="277" t="str">
        <f t="array" aca="1" ref="JW25" ca="1">IFERROR(_xlfn.STDEV.S(IF(('1. Database - raw'!IY$7:JA$494&gt;0)*('1. Database - raw'!$AD$7:$AD$494=$A25)*(INDIRECT($Q25,TRUE)=$O25),'1. Database - raw'!IY$7:JA$494)),"")</f>
        <v/>
      </c>
      <c r="JX25" s="20" t="str">
        <f t="array" aca="1" ref="JX25" ca="1">IFERROR(IF(COUNT(IF(('1. Database - raw'!IY$7:JA$494&gt;0)*('1. Database - raw'!$AD$7:$AD$494=$A25)*(INDIRECT($Q25,TRUE)=$O25),'1. Database - raw'!IY$7:JA$494))&gt;0,COUNT(IF(('1. Database - raw'!IY$7:JA$494&gt;0)*('1. Database - raw'!$AD$7:$AD$494=$A25)*(INDIRECT($Q25,TRUE)=$O25),'1. Database - raw'!IY$7:JA$494)),""),"")</f>
        <v/>
      </c>
      <c r="JY25" s="145" t="str">
        <f t="shared" ca="1" si="112"/>
        <v/>
      </c>
      <c r="JZ25" s="146" t="str">
        <f t="shared" ca="1" si="113"/>
        <v/>
      </c>
      <c r="KA25" s="146" t="str">
        <f t="shared" ca="1" si="114"/>
        <v/>
      </c>
      <c r="KB25" s="146" t="str">
        <f t="array" aca="1" ref="KB25" ca="1">IFERROR(AVERAGE(IF(('1. Database - raw'!JE$7:JG$494&gt;0)*('1. Database - raw'!$AD$7:$AD$494=$A25)*(INDIRECT($Q25,TRUE)=$O25),'1. Database - raw'!JE$7:JG$494)),"")</f>
        <v/>
      </c>
      <c r="KC25" s="277" t="str">
        <f t="array" aca="1" ref="KC25" ca="1">IFERROR(_xlfn.STDEV.S(IF(('1. Database - raw'!JE$7:JG$494&gt;0)*('1. Database - raw'!$AD$7:$AD$494=$A25)*(INDIRECT($Q25,TRUE)=$O25),'1. Database - raw'!JE$7:JG$494)),"")</f>
        <v/>
      </c>
      <c r="KD25" s="20" t="str">
        <f t="array" aca="1" ref="KD25" ca="1">IFERROR(IF(COUNT(IF(('1. Database - raw'!JE$7:JG$494&gt;0)*('1. Database - raw'!$AD$7:$AD$494=$A25)*(INDIRECT($Q25,TRUE)=$O25),'1. Database - raw'!JE$7:JG$494))&gt;0,COUNT(IF(('1. Database - raw'!JE$7:JG$494&gt;0)*('1. Database - raw'!$AD$7:$AD$494=$A25)*(INDIRECT($Q25,TRUE)=$O25),'1. Database - raw'!JE$7:JG$494)),""),"")</f>
        <v/>
      </c>
      <c r="KE25" s="145" t="str">
        <f t="shared" ca="1" si="115"/>
        <v/>
      </c>
      <c r="KF25" s="146" t="str">
        <f t="shared" ca="1" si="116"/>
        <v/>
      </c>
      <c r="KG25" s="146" t="str">
        <f t="shared" ca="1" si="117"/>
        <v/>
      </c>
      <c r="KH25" s="146" t="str">
        <f t="array" aca="1" ref="KH25" ca="1">IFERROR(AVERAGE(IF(('1. Database - raw'!JK$7:JM$494&gt;0)*('1. Database - raw'!$AD$7:$AD$494=$A25)*(INDIRECT($Q25,TRUE)=$O25),'1. Database - raw'!JK$7:JM$494)),"")</f>
        <v/>
      </c>
      <c r="KI25" s="277" t="str">
        <f t="array" aca="1" ref="KI25" ca="1">IFERROR(_xlfn.STDEV.S(IF(('1. Database - raw'!JK$7:JM$494&gt;0)*('1. Database - raw'!$AD$7:$AD$494=$A25)*(INDIRECT($Q25,TRUE)=$O25),'1. Database - raw'!JK$7:JM$494)),"")</f>
        <v/>
      </c>
      <c r="KJ25" s="20" t="str">
        <f t="array" aca="1" ref="KJ25" ca="1">IFERROR(IF(COUNT(IF(('1. Database - raw'!JK$7:JM$494&gt;0)*('1. Database - raw'!$AD$7:$AD$494=$A25)*(INDIRECT($Q25,TRUE)=$O25),'1. Database - raw'!JK$7:JM$494))&gt;0,COUNT(IF(('1. Database - raw'!JK$7:JM$494&gt;0)*('1. Database - raw'!$AD$7:$AD$494=$A25)*(INDIRECT($Q25,TRUE)=$O25),'1. Database - raw'!JK$7:JM$494)),""),"")</f>
        <v/>
      </c>
      <c r="KK25" s="145" t="str">
        <f t="shared" ca="1" si="118"/>
        <v/>
      </c>
      <c r="KL25" s="146" t="str">
        <f t="shared" ca="1" si="119"/>
        <v/>
      </c>
      <c r="KM25" s="146" t="str">
        <f t="shared" ca="1" si="120"/>
        <v/>
      </c>
      <c r="KN25" s="146" t="str">
        <f t="array" aca="1" ref="KN25" ca="1">IFERROR(AVERAGE(IF(('1. Database - raw'!JQ$7:JS$494&gt;0)*('1. Database - raw'!$AD$7:$AD$494=$A25)*(INDIRECT($Q25,TRUE)=$O25),'1. Database - raw'!JQ$7:JS$494)),"")</f>
        <v/>
      </c>
      <c r="KO25" s="277" t="str">
        <f t="array" aca="1" ref="KO25" ca="1">IFERROR(_xlfn.STDEV.S(IF(('1. Database - raw'!JQ$7:JS$494&gt;0)*('1. Database - raw'!$AD$7:$AD$494=$A25)*(INDIRECT($Q25,TRUE)=$O25),'1. Database - raw'!JQ$7:JS$494)),"")</f>
        <v/>
      </c>
      <c r="KP25" s="20" t="str">
        <f t="array" aca="1" ref="KP25" ca="1">IFERROR(IF(COUNT(IF(('1. Database - raw'!JQ$7:JS$494&gt;0)*('1. Database - raw'!$AD$7:$AD$494=$A25)*(INDIRECT($Q25,TRUE)=$O25),'1. Database - raw'!JQ$7:JS$494))&gt;0,COUNT(IF(('1. Database - raw'!JQ$7:JS$494&gt;0)*('1. Database - raw'!$AD$7:$AD$494=$A25)*(INDIRECT($Q25,TRUE)=$O25),'1. Database - raw'!JQ$7:JS$494)),""),"")</f>
        <v/>
      </c>
      <c r="KQ25" s="145" t="str">
        <f t="shared" ca="1" si="121"/>
        <v/>
      </c>
      <c r="KR25" s="146" t="str">
        <f t="shared" ca="1" si="122"/>
        <v/>
      </c>
      <c r="KS25" s="146" t="str">
        <f t="shared" ca="1" si="123"/>
        <v/>
      </c>
      <c r="KT25" s="146" t="str">
        <f t="array" aca="1" ref="KT25" ca="1">IFERROR(AVERAGE(IF(('1. Database - raw'!JW$7:JY$494&gt;0)*('1. Database - raw'!$AD$7:$AD$494=$A25)*(INDIRECT($Q25,TRUE)=$O25),'1. Database - raw'!JW$7:JY$494)),"")</f>
        <v/>
      </c>
      <c r="KU25" s="277" t="str">
        <f t="array" aca="1" ref="KU25" ca="1">IFERROR(_xlfn.STDEV.S(IF(('1. Database - raw'!JW$7:JY$494&gt;0)*('1. Database - raw'!$AD$7:$AD$494=$A25)*(INDIRECT($Q25,TRUE)=$O25),'1. Database - raw'!JW$7:JY$494)),"")</f>
        <v/>
      </c>
      <c r="KV25" s="20" t="str">
        <f t="array" aca="1" ref="KV25" ca="1">IFERROR(IF(COUNT(IF(('1. Database - raw'!JW$7:JY$494&gt;0)*('1. Database - raw'!$AD$7:$AD$494=$A25)*(INDIRECT($Q25,TRUE)=$O25),'1. Database - raw'!JW$7:JY$494))&gt;0,COUNT(IF(('1. Database - raw'!JW$7:JY$494&gt;0)*('1. Database - raw'!$AD$7:$AD$494=$A25)*(INDIRECT($Q25,TRUE)=$O25),'1. Database - raw'!JW$7:JY$494)),""),"")</f>
        <v/>
      </c>
      <c r="KW25" s="145" t="str">
        <f t="shared" ca="1" si="124"/>
        <v/>
      </c>
      <c r="KX25" s="146" t="str">
        <f t="shared" ca="1" si="125"/>
        <v/>
      </c>
      <c r="KY25" s="146" t="str">
        <f t="shared" ca="1" si="126"/>
        <v/>
      </c>
      <c r="KZ25" s="146" t="str">
        <f t="array" aca="1" ref="KZ25" ca="1">IFERROR(AVERAGE(IF(('1. Database - raw'!KC$7:KE$494&gt;0)*('1. Database - raw'!$AD$7:$AD$494=$A25)*(INDIRECT($Q25,TRUE)=$O25),'1. Database - raw'!KC$7:KE$494)),"")</f>
        <v/>
      </c>
      <c r="LA25" s="277" t="str">
        <f t="array" aca="1" ref="LA25" ca="1">IFERROR(_xlfn.STDEV.S(IF(('1. Database - raw'!KC$7:KE$494&gt;0)*('1. Database - raw'!$AD$7:$AD$494=$A25)*(INDIRECT($Q25,TRUE)=$O25),'1. Database - raw'!KC$7:KE$494)),"")</f>
        <v/>
      </c>
      <c r="LB25" s="20" t="str">
        <f t="array" aca="1" ref="LB25" ca="1">IFERROR(IF(COUNT(IF(('1. Database - raw'!KC$7:KE$494&gt;0)*('1. Database - raw'!$AD$7:$AD$494=$A25)*(INDIRECT($Q25,TRUE)=$O25),'1. Database - raw'!KC$7:KE$494))&gt;0,COUNT(IF(('1. Database - raw'!KC$7:KE$494&gt;0)*('1. Database - raw'!$AD$7:$AD$494=$A25)*(INDIRECT($Q25,TRUE)=$O25),'1. Database - raw'!KC$7:KE$494)),""),"")</f>
        <v/>
      </c>
      <c r="LC25" s="145" t="str">
        <f t="shared" ca="1" si="127"/>
        <v/>
      </c>
      <c r="LD25" s="146" t="str">
        <f t="shared" ca="1" si="128"/>
        <v/>
      </c>
      <c r="LE25" s="146" t="str">
        <f t="shared" ca="1" si="129"/>
        <v/>
      </c>
      <c r="LF25" s="146" t="str">
        <f t="array" aca="1" ref="LF25" ca="1">IFERROR(AVERAGE(IF(('1. Database - raw'!KI$7:KK$494&gt;0)*('1. Database - raw'!$AD$7:$AD$494=$A25)*(INDIRECT($Q25,TRUE)=$O25),'1. Database - raw'!KI$7:KK$494)),"")</f>
        <v/>
      </c>
      <c r="LG25" s="277" t="str">
        <f t="array" aca="1" ref="LG25" ca="1">IFERROR(_xlfn.STDEV.S(IF(('1. Database - raw'!KI$7:KK$494&gt;0)*('1. Database - raw'!$AD$7:$AD$494=$A25)*(INDIRECT($Q25,TRUE)=$O25),'1. Database - raw'!KI$7:KK$494)),"")</f>
        <v/>
      </c>
      <c r="LH25" s="20" t="str">
        <f t="array" aca="1" ref="LH25" ca="1">IFERROR(IF(COUNT(IF(('1. Database - raw'!KI$7:KK$494&gt;0)*('1. Database - raw'!$AD$7:$AD$494=$A25)*(INDIRECT($Q25,TRUE)=$O25),'1. Database - raw'!KI$7:KK$494))&gt;0,COUNT(IF(('1. Database - raw'!KI$7:KK$494&gt;0)*('1. Database - raw'!$AD$7:$AD$494=$A25)*(INDIRECT($Q25,TRUE)=$O25),'1. Database - raw'!KI$7:KK$494)),""),"")</f>
        <v/>
      </c>
      <c r="LI25" s="145">
        <f t="shared" ca="1" si="169"/>
        <v>0.67292080526854692</v>
      </c>
      <c r="LJ25" s="146">
        <f t="shared" ca="1" si="170"/>
        <v>0.8951319924431318</v>
      </c>
      <c r="LK25" s="146">
        <f t="shared" ca="1" si="171"/>
        <v>0.77611400011626586</v>
      </c>
      <c r="LL25" s="146">
        <f t="array" aca="1" ref="LL25" ca="1">IFERROR(AVERAGE(IF(('1. Database - raw'!KO$7:KQ$494&gt;0)*('1. Database - raw'!$AD$7:$AD$494=$A25)*(INDIRECT($Q25,TRUE)=$O25),'1. Database - raw'!KO$7:KQ$494)),"")</f>
        <v>0.80000000000000016</v>
      </c>
      <c r="LM25" s="277">
        <f t="array" aca="1" ref="LM25" ca="1">IFERROR(_xlfn.STDEV.S(IF(('1. Database - raw'!KO$7:KQ$494&gt;0)*('1. Database - raw'!$AD$7:$AD$494=$A25)*(INDIRECT($Q25,TRUE)=$O25),'1. Database - raw'!KO$7:KQ$494)),"")</f>
        <v>0.19999999999999926</v>
      </c>
      <c r="LN25" s="20">
        <f t="array" aca="1" ref="LN25" ca="1">IFERROR(IF(COUNT(IF(('1. Database - raw'!KO$7:KQ$494&gt;0)*('1. Database - raw'!$AD$7:$AD$494=$A25)*(INDIRECT($Q25,TRUE)=$O25),'1. Database - raw'!KO$7:KQ$494))&gt;0,COUNT(IF(('1. Database - raw'!KO$7:KQ$494&gt;0)*('1. Database - raw'!$AD$7:$AD$494=$A25)*(INDIRECT($Q25,TRUE)=$O25),'1. Database - raw'!KO$7:KQ$494)),""),"")</f>
        <v>3</v>
      </c>
      <c r="LO25" s="145" t="str">
        <f t="shared" ca="1" si="130"/>
        <v/>
      </c>
      <c r="LP25" s="146" t="str">
        <f t="shared" ca="1" si="131"/>
        <v/>
      </c>
      <c r="LQ25" s="146" t="str">
        <f t="shared" ca="1" si="132"/>
        <v/>
      </c>
      <c r="LR25" s="146" t="str">
        <f t="array" aca="1" ref="LR25" ca="1">IFERROR(AVERAGE(IF(('1. Database - raw'!KU$7:KW$494&gt;0)*('1. Database - raw'!$AD$7:$AD$494=$A25)*(INDIRECT($Q25,TRUE)=$O25),'1. Database - raw'!KU$7:KW$494)),"")</f>
        <v/>
      </c>
      <c r="LS25" s="277" t="str">
        <f t="array" aca="1" ref="LS25" ca="1">IFERROR(_xlfn.STDEV.S(IF(('1. Database - raw'!KU$7:KW$494&gt;0)*('1. Database - raw'!$AD$7:$AD$494=$A25)*(INDIRECT($Q25,TRUE)=$O25),'1. Database - raw'!KU$7:KW$494)),"")</f>
        <v/>
      </c>
      <c r="LT25" s="20" t="str">
        <f t="array" aca="1" ref="LT25" ca="1">IFERROR(IF(COUNT(IF(('1. Database - raw'!KU$7:KW$494&gt;0)*('1. Database - raw'!$AD$7:$AD$494=$A25)*(INDIRECT($Q25,TRUE)=$O25),'1. Database - raw'!KU$7:KW$494))&gt;0,COUNT(IF(('1. Database - raw'!KU$7:KW$494&gt;0)*('1. Database - raw'!$AD$7:$AD$494=$A25)*(INDIRECT($Q25,TRUE)=$O25),'1. Database - raw'!KU$7:KW$494)),""),"")</f>
        <v/>
      </c>
      <c r="LU25" s="145" t="str">
        <f t="shared" ca="1" si="133"/>
        <v/>
      </c>
      <c r="LV25" s="146" t="str">
        <f t="shared" ca="1" si="134"/>
        <v/>
      </c>
      <c r="LW25" s="146" t="str">
        <f t="shared" ca="1" si="135"/>
        <v/>
      </c>
      <c r="LX25" s="146" t="str">
        <f t="array" aca="1" ref="LX25" ca="1">IFERROR(AVERAGE(IF(('1. Database - raw'!LA$7:LC$494&gt;0)*('1. Database - raw'!$AD$7:$AD$494=$A25)*(INDIRECT($Q25,TRUE)=$O25),'1. Database - raw'!LA$7:LC$494)),"")</f>
        <v/>
      </c>
      <c r="LY25" s="277" t="str">
        <f t="array" aca="1" ref="LY25" ca="1">IFERROR(_xlfn.STDEV.S(IF(('1. Database - raw'!LA$7:LC$494&gt;0)*('1. Database - raw'!$AD$7:$AD$494=$A25)*(INDIRECT($Q25,TRUE)=$O25),'1. Database - raw'!LA$7:LC$494)),"")</f>
        <v/>
      </c>
      <c r="LZ25" s="20" t="str">
        <f t="array" aca="1" ref="LZ25" ca="1">IFERROR(IF(COUNT(IF(('1. Database - raw'!LA$7:LC$494&gt;0)*('1. Database - raw'!$AD$7:$AD$494=$A25)*(INDIRECT($Q25,TRUE)=$O25),'1. Database - raw'!LA$7:LC$494))&gt;0,COUNT(IF(('1. Database - raw'!LA$7:LC$494&gt;0)*('1. Database - raw'!$AD$7:$AD$494=$A25)*(INDIRECT($Q25,TRUE)=$O25),'1. Database - raw'!LA$7:LC$494)),""),"")</f>
        <v/>
      </c>
      <c r="MA25" s="145" t="str">
        <f t="shared" ca="1" si="136"/>
        <v/>
      </c>
      <c r="MB25" s="146" t="str">
        <f t="shared" ca="1" si="137"/>
        <v/>
      </c>
      <c r="MC25" s="146" t="str">
        <f t="shared" ca="1" si="138"/>
        <v/>
      </c>
      <c r="MD25" s="146" t="str">
        <f t="array" aca="1" ref="MD25" ca="1">IFERROR(AVERAGE(IF(('1. Database - raw'!LG$7:LI$494&gt;0)*('1. Database - raw'!$AD$7:$AD$494=$A25)*(INDIRECT($Q25,TRUE)=$O25),'1. Database - raw'!LG$7:LI$494)),"")</f>
        <v/>
      </c>
      <c r="ME25" s="277" t="str">
        <f t="array" aca="1" ref="ME25" ca="1">IFERROR(_xlfn.STDEV.S(IF(('1. Database - raw'!LG$7:LI$494&gt;0)*('1. Database - raw'!$AD$7:$AD$494=$A25)*(INDIRECT($Q25,TRUE)=$O25),'1. Database - raw'!LG$7:LI$494)),"")</f>
        <v/>
      </c>
      <c r="MF25" s="20" t="str">
        <f t="array" aca="1" ref="MF25" ca="1">IFERROR(IF(COUNT(IF(('1. Database - raw'!LG$7:LI$494&gt;0)*('1. Database - raw'!$AD$7:$AD$494=$A25)*(INDIRECT($Q25,TRUE)=$O25),'1. Database - raw'!LG$7:LI$494))&gt;0,COUNT(IF(('1. Database - raw'!LG$7:LI$494&gt;0)*('1. Database - raw'!$AD$7:$AD$494=$A25)*(INDIRECT($Q25,TRUE)=$O25),'1. Database - raw'!LG$7:LI$494)),""),"")</f>
        <v/>
      </c>
      <c r="MG25" s="145" t="str">
        <f t="shared" ca="1" si="139"/>
        <v/>
      </c>
      <c r="MH25" s="146" t="str">
        <f t="shared" ca="1" si="140"/>
        <v/>
      </c>
      <c r="MI25" s="146" t="str">
        <f t="shared" ca="1" si="141"/>
        <v/>
      </c>
      <c r="MJ25" s="146" t="str">
        <f t="array" aca="1" ref="MJ25" ca="1">IFERROR(AVERAGE(IF(('1. Database - raw'!LM$7:LO$494&gt;0)*('1. Database - raw'!$AD$7:$AD$494=$A25)*(INDIRECT($Q25,TRUE)=$O25),'1. Database - raw'!LM$7:LO$494)),"")</f>
        <v/>
      </c>
      <c r="MK25" s="277" t="str">
        <f t="array" aca="1" ref="MK25" ca="1">IFERROR(_xlfn.STDEV.S(IF(('1. Database - raw'!LM$7:LO$494&gt;0)*('1. Database - raw'!$AD$7:$AD$494=$A25)*(INDIRECT($Q25,TRUE)=$O25),'1. Database - raw'!LM$7:LO$494)),"")</f>
        <v/>
      </c>
      <c r="ML25" s="20" t="str">
        <f t="array" aca="1" ref="ML25" ca="1">IFERROR(IF(COUNT(IF(('1. Database - raw'!LM$7:LO$494&gt;0)*('1. Database - raw'!$AD$7:$AD$494=$A25)*(INDIRECT($Q25,TRUE)=$O25),'1. Database - raw'!LM$7:LO$494))&gt;0,COUNT(IF(('1. Database - raw'!LM$7:LO$494&gt;0)*('1. Database - raw'!$AD$7:$AD$494=$A25)*(INDIRECT($Q25,TRUE)=$O25),'1. Database - raw'!LM$7:LO$494)),""),"")</f>
        <v/>
      </c>
      <c r="MM25" s="145" t="str">
        <f t="shared" ca="1" si="142"/>
        <v/>
      </c>
      <c r="MN25" s="146" t="str">
        <f t="shared" ca="1" si="143"/>
        <v/>
      </c>
      <c r="MO25" s="146" t="str">
        <f t="shared" ca="1" si="144"/>
        <v/>
      </c>
      <c r="MP25" s="146" t="str">
        <f t="array" aca="1" ref="MP25" ca="1">IFERROR(AVERAGE(IF(('1. Database - raw'!LS$7:LU$494&gt;0)*('1. Database - raw'!$AD$7:$AD$494=$A25)*(INDIRECT($Q25,TRUE)=$O25),'1. Database - raw'!LS$7:LU$494)),"")</f>
        <v/>
      </c>
      <c r="MQ25" s="277" t="str">
        <f t="array" aca="1" ref="MQ25" ca="1">IFERROR(_xlfn.STDEV.S(IF(('1. Database - raw'!LS$7:LU$494&gt;0)*('1. Database - raw'!$AD$7:$AD$494=$A25)*(INDIRECT($Q25,TRUE)=$O25),'1. Database - raw'!LS$7:LU$494)),"")</f>
        <v/>
      </c>
      <c r="MR25" s="20" t="str">
        <f t="array" aca="1" ref="MR25" ca="1">IFERROR(IF(COUNT(IF(('1. Database - raw'!LS$7:LU$494&gt;0)*('1. Database - raw'!$AD$7:$AD$494=$A25)*(INDIRECT($Q25,TRUE)=$O25),'1. Database - raw'!LS$7:LU$494))&gt;0,COUNT(IF(('1. Database - raw'!LS$7:LU$494&gt;0)*('1. Database - raw'!$AD$7:$AD$494=$A25)*(INDIRECT($Q25,TRUE)=$O25),'1. Database - raw'!LS$7:LU$494)),""),"")</f>
        <v/>
      </c>
      <c r="MS25" s="145" t="str">
        <f t="shared" ca="1" si="145"/>
        <v/>
      </c>
      <c r="MT25" s="146" t="str">
        <f t="shared" ca="1" si="146"/>
        <v/>
      </c>
      <c r="MU25" s="146" t="str">
        <f t="shared" ca="1" si="147"/>
        <v/>
      </c>
      <c r="MV25" s="146" t="str">
        <f t="array" aca="1" ref="MV25" ca="1">IFERROR(AVERAGE(IF(('1. Database - raw'!LY$7:MA$494&gt;0)*('1. Database - raw'!$AD$7:$AD$494=$A25)*(INDIRECT($Q25,TRUE)=$O25),'1. Database - raw'!LY$7:MA$494)),"")</f>
        <v/>
      </c>
      <c r="MW25" s="277" t="str">
        <f t="array" aca="1" ref="MW25" ca="1">IFERROR(_xlfn.STDEV.S(IF(('1. Database - raw'!LY$7:MA$494&gt;0)*('1. Database - raw'!$AD$7:$AD$494=$A25)*(INDIRECT($Q25,TRUE)=$O25),'1. Database - raw'!LY$7:MA$494)),"")</f>
        <v/>
      </c>
      <c r="MX25" s="20" t="str">
        <f t="array" aca="1" ref="MX25" ca="1">IFERROR(IF(COUNT(IF(('1. Database - raw'!LY$7:MA$494&gt;0)*('1. Database - raw'!$AD$7:$AD$494=$A25)*(INDIRECT($Q25,TRUE)=$O25),'1. Database - raw'!LY$7:MA$494))&gt;0,COUNT(IF(('1. Database - raw'!LY$7:MA$494&gt;0)*('1. Database - raw'!$AD$7:$AD$494=$A25)*(INDIRECT($Q25,TRUE)=$O25),'1. Database - raw'!LY$7:MA$494)),""),"")</f>
        <v/>
      </c>
      <c r="MY25" s="145" t="str">
        <f t="shared" ca="1" si="148"/>
        <v/>
      </c>
      <c r="MZ25" s="146" t="str">
        <f t="shared" ca="1" si="149"/>
        <v/>
      </c>
      <c r="NA25" s="146" t="str">
        <f t="shared" ca="1" si="150"/>
        <v/>
      </c>
      <c r="NB25" s="146" t="str">
        <f t="array" aca="1" ref="NB25" ca="1">IFERROR(AVERAGE(IF(('1. Database - raw'!ME$7:MG$494&gt;0)*('1. Database - raw'!$AD$7:$AD$494=$A25)*(INDIRECT($Q25,TRUE)=$O25),'1. Database - raw'!ME$7:MG$494)),"")</f>
        <v/>
      </c>
      <c r="NC25" s="277" t="str">
        <f t="array" aca="1" ref="NC25" ca="1">IFERROR(_xlfn.STDEV.S(IF(('1. Database - raw'!ME$7:MG$494&gt;0)*('1. Database - raw'!$AD$7:$AD$494=$A25)*(INDIRECT($Q25,TRUE)=$O25),'1. Database - raw'!ME$7:MG$494)),"")</f>
        <v/>
      </c>
      <c r="ND25" s="20" t="str">
        <f t="array" aca="1" ref="ND25" ca="1">IFERROR(IF(COUNT(IF(('1. Database - raw'!ME$7:MG$494&gt;0)*('1. Database - raw'!$AD$7:$AD$494=$A25)*(INDIRECT($Q25,TRUE)=$O25),'1. Database - raw'!ME$7:MG$494))&gt;0,COUNT(IF(('1. Database - raw'!ME$7:MG$494&gt;0)*('1. Database - raw'!$AD$7:$AD$494=$A25)*(INDIRECT($Q25,TRUE)=$O25),'1. Database - raw'!ME$7:MG$494)),""),"")</f>
        <v/>
      </c>
      <c r="NE25" s="145" t="str">
        <f t="shared" ca="1" si="151"/>
        <v/>
      </c>
      <c r="NF25" s="146" t="str">
        <f t="shared" ca="1" si="152"/>
        <v/>
      </c>
      <c r="NG25" s="146" t="str">
        <f t="shared" ca="1" si="153"/>
        <v/>
      </c>
      <c r="NH25" s="146" t="str">
        <f t="array" aca="1" ref="NH25" ca="1">IFERROR(AVERAGE(IF(('1. Database - raw'!MK$7:MM$494&gt;0)*('1. Database - raw'!$AD$7:$AD$494=$A25)*(INDIRECT($Q25,TRUE)=$O25),'1. Database - raw'!MK$7:MM$494)),"")</f>
        <v/>
      </c>
      <c r="NI25" s="277" t="str">
        <f t="array" aca="1" ref="NI25" ca="1">IFERROR(_xlfn.STDEV.S(IF(('1. Database - raw'!MK$7:MM$494&gt;0)*('1. Database - raw'!$AD$7:$AD$494=$A25)*(INDIRECT($Q25,TRUE)=$O25),'1. Database - raw'!MK$7:MM$494)),"")</f>
        <v/>
      </c>
      <c r="NJ25" s="20" t="str">
        <f t="array" aca="1" ref="NJ25" ca="1">IFERROR(IF(COUNT(IF(('1. Database - raw'!MK$7:MM$494&gt;0)*('1. Database - raw'!$AD$7:$AD$494=$A25)*(INDIRECT($Q25,TRUE)=$O25),'1. Database - raw'!MK$7:MM$494))&gt;0,COUNT(IF(('1. Database - raw'!MK$7:MM$494&gt;0)*('1. Database - raw'!$AD$7:$AD$494=$A25)*(INDIRECT($Q25,TRUE)=$O25),'1. Database - raw'!MK$7:MM$494)),""),"")</f>
        <v/>
      </c>
      <c r="NK25" s="145">
        <f t="shared" ca="1" si="154"/>
        <v>2.5981694948190275</v>
      </c>
      <c r="NL25" s="146">
        <f t="shared" ca="1" si="155"/>
        <v>2.9431779082928502</v>
      </c>
      <c r="NM25" s="146">
        <f t="shared" ca="1" si="156"/>
        <v>2.7652983671119027</v>
      </c>
      <c r="NN25" s="146">
        <f t="array" aca="1" ref="NN25" ca="1">IFERROR(AVERAGE(IF(('1. Database - raw'!MQ$7:MS$494&gt;0)*('1. Database - raw'!$AD$7:$AD$494=$A25)*(INDIRECT($Q25,TRUE)=$O25),'1. Database - raw'!MQ$7:MS$494)),"")</f>
        <v>2.8127222222222223</v>
      </c>
      <c r="NO25" s="277">
        <f t="array" aca="1" ref="NO25" ca="1">IFERROR(_xlfn.STDEV.S(IF(('1. Database - raw'!MQ$7:MS$494&gt;0)*('1. Database - raw'!$AD$7:$AD$494=$A25)*(INDIRECT($Q25,TRUE)=$O25),'1. Database - raw'!MQ$7:MS$494)),"")</f>
        <v>0.52314650858477751</v>
      </c>
      <c r="NP25" s="20">
        <f t="array" aca="1" ref="NP25" ca="1">IFERROR(IF(COUNT(IF(('1. Database - raw'!MQ$7:MS$494&gt;0)*('1. Database - raw'!$AD$7:$AD$494=$A25)*(INDIRECT($Q25,TRUE)=$O25),'1. Database - raw'!MQ$7:MS$494))&gt;0,COUNT(IF(('1. Database - raw'!MQ$7:MS$494&gt;0)*('1. Database - raw'!$AD$7:$AD$494=$A25)*(INDIRECT($Q25,TRUE)=$O25),'1. Database - raw'!MQ$7:MS$494)),""),"")</f>
        <v>9</v>
      </c>
      <c r="NQ25" s="145">
        <f t="shared" ca="1" si="157"/>
        <v>2.0225658259107986</v>
      </c>
      <c r="NR25" s="146">
        <f t="shared" ca="1" si="158"/>
        <v>2.1366560641523833</v>
      </c>
      <c r="NS25" s="146">
        <f t="shared" ca="1" si="159"/>
        <v>2.0788284049145762</v>
      </c>
      <c r="NT25" s="146">
        <f t="array" aca="1" ref="NT25" ca="1">IFERROR(AVERAGE(IF(('1. Database - raw'!MW$7:MY$494&gt;0)*('1. Database - raw'!$AD$7:$AD$494=$A25)*(INDIRECT($Q25,TRUE)=$O25),'1. Database - raw'!MW$7:MY$494)),"")</f>
        <v>2.0944444444444446</v>
      </c>
      <c r="NU25" s="277">
        <f t="array" aca="1" ref="NU25" ca="1">IFERROR(_xlfn.STDEV.S(IF(('1. Database - raw'!MW$7:MY$494&gt;0)*('1. Database - raw'!$AD$7:$AD$494=$A25)*(INDIRECT($Q25,TRUE)=$O25),'1. Database - raw'!MW$7:MY$494)),"")</f>
        <v>0.2572018230452035</v>
      </c>
      <c r="NV25" s="20">
        <f t="array" aca="1" ref="NV25" ca="1">IFERROR(IF(COUNT(IF(('1. Database - raw'!MW$7:MY$494&gt;0)*('1. Database - raw'!$AD$7:$AD$494=$A25)*(INDIRECT($Q25,TRUE)=$O25),'1. Database - raw'!MW$7:MY$494))&gt;0,COUNT(IF(('1. Database - raw'!MW$7:MY$494&gt;0)*('1. Database - raw'!$AD$7:$AD$494=$A25)*(INDIRECT($Q25,TRUE)=$O25),'1. Database - raw'!MW$7:MY$494)),""),"")</f>
        <v>9</v>
      </c>
      <c r="NW25" s="145">
        <f t="shared" ca="1" si="160"/>
        <v>1.3110889648004014</v>
      </c>
      <c r="NX25" s="146">
        <f t="shared" ca="1" si="161"/>
        <v>1.347975794749434</v>
      </c>
      <c r="NY25" s="146">
        <f t="shared" ca="1" si="162"/>
        <v>1.3294044491102148</v>
      </c>
      <c r="NZ25" s="146">
        <f t="array" aca="1" ref="NZ25" ca="1">IFERROR(AVERAGE(IF(('1. Database - raw'!NC$7:NE$494&gt;0)*('1. Database - raw'!$AD$7:$AD$494=$A25)*(INDIRECT($Q25,TRUE)=$O25),'1. Database - raw'!NC$7:NE$494)),"")</f>
        <v>1.3344444444444443</v>
      </c>
      <c r="OA25" s="277">
        <f t="array" aca="1" ref="OA25" ca="1">IFERROR(_xlfn.STDEV.S(IF(('1. Database - raw'!NC$7:NE$494&gt;0)*('1. Database - raw'!$AD$7:$AD$494=$A25)*(INDIRECT($Q25,TRUE)=$O25),'1. Database - raw'!NC$7:NE$494)),"")</f>
        <v>0.11630897548245268</v>
      </c>
      <c r="OB25" s="20">
        <f t="array" aca="1" ref="OB25" ca="1">IFERROR(IF(COUNT(IF(('1. Database - raw'!NC$7:NE$494&gt;0)*('1. Database - raw'!$AD$7:$AD$494=$A25)*(INDIRECT($Q25,TRUE)=$O25),'1. Database - raw'!NC$7:NE$494))&gt;0,COUNT(IF(('1. Database - raw'!NC$7:NE$494&gt;0)*('1. Database - raw'!$AD$7:$AD$494=$A25)*(INDIRECT($Q25,TRUE)=$O25),'1. Database - raw'!NC$7:NE$494)),""),"")</f>
        <v>9</v>
      </c>
      <c r="OC25" s="145" t="str">
        <f t="shared" ca="1" si="163"/>
        <v/>
      </c>
      <c r="OD25" s="146" t="str">
        <f t="shared" ca="1" si="164"/>
        <v/>
      </c>
      <c r="OE25" s="146" t="str">
        <f t="shared" ca="1" si="165"/>
        <v/>
      </c>
      <c r="OF25" s="146" t="str">
        <f t="array" aca="1" ref="OF25" ca="1">IFERROR(AVERAGE(IF(('1. Database - raw'!NI$7:NK$494&gt;0)*('1. Database - raw'!$AD$7:$AD$494=$A25)*(INDIRECT($Q25,TRUE)=$O25),'1. Database - raw'!NI$7:NK$494)),"")</f>
        <v/>
      </c>
      <c r="OG25" s="277" t="str">
        <f t="array" aca="1" ref="OG25" ca="1">IFERROR(_xlfn.STDEV.S(IF(('1. Database - raw'!NI$7:NK$494&gt;0)*('1. Database - raw'!$AD$7:$AD$494=$A25)*(INDIRECT($Q25,TRUE)=$O25),'1. Database - raw'!NI$7:NK$494)),"")</f>
        <v/>
      </c>
      <c r="OH25" s="20" t="str">
        <f t="array" aca="1" ref="OH25" ca="1">IFERROR(IF(COUNT(IF(('1. Database - raw'!NI$7:NK$494&gt;0)*('1. Database - raw'!$AD$7:$AD$494=$A25)*(INDIRECT($Q25,TRUE)=$O25),'1. Database - raw'!NI$7:NK$494))&gt;0,COUNT(IF(('1. Database - raw'!NI$7:NK$494&gt;0)*('1. Database - raw'!$AD$7:$AD$494=$A25)*(INDIRECT($Q25,TRUE)=$O25),'1. Database - raw'!NI$7:NK$494)),""),"")</f>
        <v/>
      </c>
    </row>
    <row r="26" spans="1:398" s="417" customFormat="1" hidden="1" outlineLevel="2" x14ac:dyDescent="0.25">
      <c r="A26" s="418" t="s">
        <v>553</v>
      </c>
      <c r="B26" s="1330"/>
      <c r="C26" s="419"/>
      <c r="D26" s="420"/>
      <c r="E26" s="420" t="s">
        <v>39</v>
      </c>
      <c r="F26" s="421"/>
      <c r="G26" s="421"/>
      <c r="H26" s="394" t="s">
        <v>776</v>
      </c>
      <c r="I26" s="421"/>
      <c r="J26" s="421"/>
      <c r="K26" s="421"/>
      <c r="L26" s="421"/>
      <c r="M26" s="421"/>
      <c r="N26" s="422"/>
      <c r="O26" s="396" t="str">
        <f t="array" ref="O26">INDEX(A26:N26,IF(MIN(IF(C26:N26&lt;&gt;"",COLUMN(C26:N26)))&gt;0,MIN(IF(C26:N26&lt;&gt;"",COLUMN(C26:N26))),""))</f>
        <v>Brazil</v>
      </c>
      <c r="P26" s="397">
        <f t="shared" ref="P26:P29" si="184">MATCH(O26,$C26:$N26,0)</f>
        <v>3</v>
      </c>
      <c r="Q26" s="398" t="str">
        <f ca="1">"'" &amp; $S$4 &amp; "'!" &amp; ADDRESS(ROW('1. Database - raw'!$A$7),MATCH($C$2,'1. Database - raw'!$6:$6,0)+MATCH(O26,$C26:$N26,0)-1,1) &amp; ":" &amp; ADDRESS(LOOKUP(2,1/('1. Database - raw'!A:A&lt;&gt;""),ROW('1. Database - raw'!A:A)),MATCH($C$2,'1. Database - raw'!$6:$6,0)+MATCH(O26,$C26:$N26,0)-1,1)</f>
        <v>'1. Database - raw'!$AG$7:$AG$494</v>
      </c>
      <c r="R26" s="423"/>
      <c r="S26" s="424"/>
      <c r="T26" s="400">
        <f t="shared" ca="1" si="182"/>
        <v>1.6096825799356269</v>
      </c>
      <c r="U26" s="401">
        <f t="shared" ca="1" si="182"/>
        <v>1.5884979004846291</v>
      </c>
      <c r="V26" s="401">
        <f t="shared" ca="1" si="182"/>
        <v>1.057921029336</v>
      </c>
      <c r="W26" s="401" t="str">
        <f t="shared" ca="1" si="182"/>
        <v/>
      </c>
      <c r="X26" s="401" t="str">
        <f t="shared" ca="1" si="182"/>
        <v/>
      </c>
      <c r="Y26" s="401" t="str">
        <f t="shared" ca="1" si="182"/>
        <v/>
      </c>
      <c r="Z26" s="401">
        <f t="shared" ca="1" si="182"/>
        <v>1.1626197688584776</v>
      </c>
      <c r="AA26" s="401" t="str">
        <f t="shared" ca="1" si="182"/>
        <v/>
      </c>
      <c r="AB26" s="401" t="str">
        <f t="shared" ca="1" si="182"/>
        <v/>
      </c>
      <c r="AC26" s="401" t="str">
        <f t="shared" ca="1" si="182"/>
        <v/>
      </c>
      <c r="AD26" s="401" t="str">
        <f t="shared" ca="1" si="183"/>
        <v/>
      </c>
      <c r="AE26" s="401" t="str">
        <f t="shared" ca="1" si="183"/>
        <v/>
      </c>
      <c r="AF26" s="401" t="str">
        <f t="shared" ca="1" si="183"/>
        <v/>
      </c>
      <c r="AG26" s="401" t="str">
        <f t="shared" ca="1" si="183"/>
        <v/>
      </c>
      <c r="AH26" s="401" t="str">
        <f t="shared" ca="1" si="183"/>
        <v/>
      </c>
      <c r="AI26" s="401" t="str">
        <f t="shared" ca="1" si="183"/>
        <v/>
      </c>
      <c r="AJ26" s="401" t="str">
        <f t="shared" ca="1" si="183"/>
        <v/>
      </c>
      <c r="AK26" s="401" t="str">
        <f t="shared" ca="1" si="183"/>
        <v/>
      </c>
      <c r="AL26" s="401" t="str">
        <f t="shared" ca="1" si="183"/>
        <v/>
      </c>
      <c r="AM26" s="402" t="str">
        <f t="shared" ca="1" si="183"/>
        <v/>
      </c>
      <c r="AN26" s="425"/>
      <c r="AO26" s="425"/>
      <c r="AP26" s="425"/>
      <c r="AQ26" s="425"/>
      <c r="AR26" s="425"/>
      <c r="AS26" s="425"/>
      <c r="AT26" s="425"/>
      <c r="AU26" s="425"/>
      <c r="AV26" s="425"/>
      <c r="AW26" s="425"/>
      <c r="AX26" s="425"/>
      <c r="AY26" s="425"/>
      <c r="AZ26" s="425"/>
      <c r="BA26" s="425"/>
      <c r="BB26" s="425"/>
      <c r="BC26" s="425"/>
      <c r="BD26" s="426"/>
      <c r="BE26" s="426"/>
      <c r="BF26" s="426"/>
      <c r="BG26" s="427"/>
      <c r="BH26" s="468"/>
      <c r="BI26" s="575">
        <f t="shared" ca="1" si="166"/>
        <v>1.5990902402101281</v>
      </c>
      <c r="BJ26" s="576">
        <f t="shared" ca="1" si="2"/>
        <v>1.0470995930219666</v>
      </c>
      <c r="BK26" s="576" t="str">
        <f t="shared" ca="1" si="3"/>
        <v/>
      </c>
      <c r="BL26" s="576">
        <f t="shared" ca="1" si="167"/>
        <v>1.1626197688584776</v>
      </c>
      <c r="BM26" s="576" t="str">
        <f t="shared" ca="1" si="4"/>
        <v/>
      </c>
      <c r="BN26" s="576" t="str">
        <f t="shared" ca="1" si="5"/>
        <v/>
      </c>
      <c r="BO26" s="428"/>
      <c r="BP26" s="396" t="str">
        <f t="shared" si="6"/>
        <v>Brazil</v>
      </c>
      <c r="BQ26" s="407">
        <f t="shared" ca="1" si="172"/>
        <v>119.25535837209029</v>
      </c>
      <c r="BR26" s="408">
        <f t="shared" ca="1" si="173"/>
        <v>172.61075877875214</v>
      </c>
      <c r="BS26" s="408">
        <f t="shared" ca="1" si="174"/>
        <v>143.47389273675722</v>
      </c>
      <c r="BT26" s="408">
        <f t="array" aca="1" ref="BT26" ca="1">IFERROR(AVERAGE(IF(('1. Database - raw'!AW$7:AY$494&gt;0)*('1. Database - raw'!$AD$7:$AD$494=$A26)*('1. Database - raw'!$AP$7:$AP$494&lt;&gt;Dropdown!$AM$11)*(INDIRECT($Q26,TRUE)=$O26),'1. Database - raw'!AW$7:AY$494)),"")</f>
        <v>151.51354838709679</v>
      </c>
      <c r="BU26" s="409">
        <f t="array" aca="1" ref="BU26" ca="1">IFERROR(_xlfn.STDEV.S(IF(('1. Database - raw'!AW$7:AY$494&gt;0)*('1. Database - raw'!$AD$7:$AD$494=$A26)*('1. Database - raw'!$AP$7:$AP$494&lt;&gt;Dropdown!$AM$11)*(INDIRECT($Q26,TRUE)=$O26),'1. Database - raw'!AW$7:AY$494)),"")</f>
        <v>51.427933625504025</v>
      </c>
      <c r="BV26" s="410">
        <f t="array" aca="1" ref="BV26" ca="1">IFERROR(IF(COUNT(IF(('1. Database - raw'!AW$7:AY$494&gt;0)*('1. Database - raw'!$AD$7:$AD$494=$A26)*('1. Database - raw'!$AP$7:$AP$494&lt;&gt;Dropdown!$AM$11)*(INDIRECT($Q26,TRUE)=$O26),'1. Database - raw'!AW$7:AY$494))&gt;0,COUNT(IF(('1. Database - raw'!AW$7:AY$494&gt;0)*('1. Database - raw'!$AD$7:$AD$494=$A26)*('1. Database - raw'!$AP$7:$AP$494&lt;&gt;Dropdown!$AM$11)*(INDIRECT($Q26,TRUE)=$O26),'1. Database - raw'!AW$7:AY$494)),""),"")</f>
        <v>31</v>
      </c>
      <c r="BW26" s="407">
        <f t="shared" ca="1" si="7"/>
        <v>87.976571165045058</v>
      </c>
      <c r="BX26" s="408">
        <f t="shared" ca="1" si="8"/>
        <v>164.52650578766776</v>
      </c>
      <c r="BY26" s="408">
        <f t="shared" ca="1" si="9"/>
        <v>120.3099241333189</v>
      </c>
      <c r="BZ26" s="408">
        <f t="array" aca="1" ref="BZ26" ca="1">IFERROR(AVERAGE(IF(('1. Database - raw'!BC$7:BE$494&gt;0)*('1. Database - raw'!$AD$7:$AD$494=$A26)*('1. Database - raw'!$AP$7:$AP$494&lt;&gt;Dropdown!$AM$11)*(INDIRECT($Q26,TRUE)=$O26),'1. Database - raw'!BC$7:BE$494)),"")</f>
        <v>131.16</v>
      </c>
      <c r="CA26" s="409">
        <f t="array" aca="1" ref="CA26" ca="1">IFERROR(_xlfn.STDEV.S(IF(('1. Database - raw'!BC$7:BE$494&gt;0)*('1. Database - raw'!$AD$7:$AD$494=$A26)*('1. Database - raw'!$AP$7:$AP$494&lt;&gt;Dropdown!$AM$11)*(INDIRECT($Q26,TRUE)=$O26),'1. Database - raw'!BC$7:BE$494)),"")</f>
        <v>56.945494407664384</v>
      </c>
      <c r="CB26" s="410">
        <f t="array" aca="1" ref="CB26" ca="1">IFERROR(IF(COUNT(IF(('1. Database - raw'!BC$7:BE$494&gt;0)*('1. Database - raw'!$AD$7:$AD$494=$A26)*('1. Database - raw'!$AP$7:$AP$494&lt;&gt;Dropdown!$AM$11)*(INDIRECT($Q26,TRUE)=$O26),'1. Database - raw'!BC$7:BE$494))&gt;0,COUNT(IF(('1. Database - raw'!BC$7:BE$494&gt;0)*('1. Database - raw'!$AD$7:$AD$494=$A26)*('1. Database - raw'!$AP$7:$AP$494&lt;&gt;Dropdown!$AM$11)*(INDIRECT($Q26,TRUE)=$O26),'1. Database - raw'!BC$7:BE$494)),""),"")</f>
        <v>10</v>
      </c>
      <c r="CC26" s="411">
        <f t="shared" ca="1" si="10"/>
        <v>0.72210642610475362</v>
      </c>
      <c r="CD26" s="412">
        <f t="shared" ca="1" si="11"/>
        <v>0.79463332696151046</v>
      </c>
      <c r="CE26" s="412">
        <f t="shared" ca="1" si="12"/>
        <v>0.75750236421803097</v>
      </c>
      <c r="CF26" s="412">
        <f t="array" aca="1" ref="CF26" ca="1">IFERROR(AVERAGE(IF(('1. Database - raw'!BI$7:BK$494&gt;0)*('1. Database - raw'!$AD$7:$AD$494=$A26)*('1. Database - raw'!$AP$7:$AP$494&lt;&gt;Dropdown!$AM$11)*(INDIRECT($Q26,TRUE)=$O26),'1. Database - raw'!BI$7:BK$494)),"")</f>
        <v>0.76774033898181548</v>
      </c>
      <c r="CG26" s="413">
        <f t="array" aca="1" ref="CG26" ca="1">IFERROR(_xlfn.STDEV.S(IF(('1. Database - raw'!BI$7:BK$494&gt;0)*('1. Database - raw'!$AD$7:$AD$494=$A26)*('1. Database - raw'!$AP$7:$AP$494&lt;&gt;Dropdown!$AM$11)*(INDIRECT($Q26,TRUE)=$O26),'1. Database - raw'!BI$7:BK$494)),"")</f>
        <v>0.12665048954572755</v>
      </c>
      <c r="CH26" s="410">
        <f t="array" aca="1" ref="CH26" ca="1">IFERROR(IF(COUNT(IF(('1. Database - raw'!BI$7:BK$494&gt;0)*('1. Database - raw'!$AD$7:$AD$494=$A26)*('1. Database - raw'!$AP$7:$AP$494&lt;&gt;Dropdown!$AM$11)*(INDIRECT($Q26,TRUE)=$O26),'1. Database - raw'!BI$7:BK$494))&gt;0,COUNT(IF(('1. Database - raw'!BI$7:BK$494&gt;0)*('1. Database - raw'!$AD$7:$AD$494=$A26)*('1. Database - raw'!$AP$7:$AP$494&lt;&gt;Dropdown!$AM$11)*(INDIRECT($Q26,TRUE)=$O26),'1. Database - raw'!BI$7:BK$494)),""),"")</f>
        <v>12</v>
      </c>
      <c r="CI26" s="407" t="str">
        <f t="shared" ca="1" si="13"/>
        <v/>
      </c>
      <c r="CJ26" s="408" t="str">
        <f t="shared" ca="1" si="14"/>
        <v/>
      </c>
      <c r="CK26" s="408" t="str">
        <f t="shared" ca="1" si="15"/>
        <v/>
      </c>
      <c r="CL26" s="408" t="str">
        <f t="array" aca="1" ref="CL26" ca="1">IFERROR(AVERAGE(IF(('1. Database - raw'!BO$7:BQ$494&gt;0)*('1. Database - raw'!$AD$7:$AD$494=$A26)*(INDIRECT($Q26,TRUE)=$O26),'1. Database - raw'!BO$7:BQ$494)),"")</f>
        <v/>
      </c>
      <c r="CM26" s="409" t="str">
        <f t="array" aca="1" ref="CM26" ca="1">IFERROR(_xlfn.STDEV.S(IF(('1. Database - raw'!BO$7:BQ$494&gt;0)*('1. Database - raw'!$AD$7:$AD$494=$A26)*(INDIRECT($Q26,TRUE)=$O26),'1. Database - raw'!BO$7:BQ$494)),"")</f>
        <v/>
      </c>
      <c r="CN26" s="410" t="str">
        <f t="array" aca="1" ref="CN26" ca="1">IFERROR(IF(COUNT(IF(('1. Database - raw'!BO$7:BQ$494&gt;0)*('1. Database - raw'!$AD$7:$AD$494=$A26)*(INDIRECT($Q26,TRUE)=$O26),'1. Database - raw'!BO$7:BQ$494))&gt;0,COUNT(IF(('1. Database - raw'!BO$7:BQ$494&gt;0)*('1. Database - raw'!$AD$7:$AD$494=$A26)*(INDIRECT($Q26,TRUE)=$O26),'1. Database - raw'!BO$7:BQ$494)),""),"")</f>
        <v/>
      </c>
      <c r="CO26" s="407" t="str">
        <f t="shared" ca="1" si="16"/>
        <v/>
      </c>
      <c r="CP26" s="408" t="str">
        <f t="shared" ca="1" si="17"/>
        <v/>
      </c>
      <c r="CQ26" s="408" t="str">
        <f t="shared" ca="1" si="18"/>
        <v/>
      </c>
      <c r="CR26" s="408" t="str">
        <f t="array" aca="1" ref="CR26" ca="1">IFERROR(AVERAGE(IF(('1. Database - raw'!BU$7:BW$494&gt;0)*('1. Database - raw'!$AD$7:$AD$494=$A26)*(INDIRECT($Q26,TRUE)=$O26),'1. Database - raw'!BU$7:BW$494)),"")</f>
        <v/>
      </c>
      <c r="CS26" s="409" t="str">
        <f t="array" aca="1" ref="CS26" ca="1">IFERROR(_xlfn.STDEV.S(IF(('1. Database - raw'!BU$7:BW$494&gt;0)*('1. Database - raw'!$AD$7:$AD$494=$A26)*(INDIRECT($Q26,TRUE)=$O26),'1. Database - raw'!BU$7:BW$494)),"")</f>
        <v/>
      </c>
      <c r="CT26" s="410" t="str">
        <f t="array" aca="1" ref="CT26" ca="1">IFERROR(IF(COUNT(IF(('1. Database - raw'!BU$7:BW$494&gt;0)*('1. Database - raw'!$AD$7:$AD$494=$A26)*(INDIRECT($Q26,TRUE)=$O26),'1. Database - raw'!BU$7:BW$494))&gt;0,COUNT(IF(('1. Database - raw'!BU$7:BW$494&gt;0)*('1. Database - raw'!$AD$7:$AD$494=$A26)*(INDIRECT($Q26,TRUE)=$O26),'1. Database - raw'!BU$7:BW$494)),""),"")</f>
        <v/>
      </c>
      <c r="CU26" s="407" t="str">
        <f t="shared" ca="1" si="19"/>
        <v/>
      </c>
      <c r="CV26" s="408" t="str">
        <f t="shared" ca="1" si="20"/>
        <v/>
      </c>
      <c r="CW26" s="408" t="str">
        <f t="shared" ca="1" si="21"/>
        <v/>
      </c>
      <c r="CX26" s="408" t="str">
        <f t="array" aca="1" ref="CX26" ca="1">IFERROR(AVERAGE(IF(('1. Database - raw'!CA$7:CC$494&gt;0)*('1. Database - raw'!$AD$7:$AD$494=$A26)*(INDIRECT($Q26,TRUE)=$O26),'1. Database - raw'!CA$7:CC$494)),"")</f>
        <v/>
      </c>
      <c r="CY26" s="409" t="str">
        <f t="array" aca="1" ref="CY26" ca="1">IFERROR(_xlfn.STDEV.S(IF(('1. Database - raw'!CA$7:CC$494&gt;0)*('1. Database - raw'!$AD$7:$AD$494=$A26)*(INDIRECT($Q26,TRUE)=$O26),'1. Database - raw'!CA$7:CC$494)),"")</f>
        <v/>
      </c>
      <c r="CZ26" s="410" t="str">
        <f t="array" aca="1" ref="CZ26" ca="1">IFERROR(IF(COUNT(IF(('1. Database - raw'!CA$7:CC$494&gt;0)*('1. Database - raw'!$AD$7:$AD$494=$A26)*(INDIRECT($Q26,TRUE)=$O26),'1. Database - raw'!CA$7:CC$494))&gt;0,COUNT(IF(('1. Database - raw'!CA$7:CC$494&gt;0)*('1. Database - raw'!$AD$7:$AD$494=$A26)*(INDIRECT($Q26,TRUE)=$O26),'1. Database - raw'!CA$7:CC$494)),""),"")</f>
        <v/>
      </c>
      <c r="DA26" s="407" t="str">
        <f t="shared" ca="1" si="22"/>
        <v/>
      </c>
      <c r="DB26" s="408" t="str">
        <f t="shared" ca="1" si="23"/>
        <v/>
      </c>
      <c r="DC26" s="408" t="str">
        <f t="shared" ca="1" si="24"/>
        <v/>
      </c>
      <c r="DD26" s="408" t="str">
        <f t="array" aca="1" ref="DD26" ca="1">IFERROR(AVERAGE(IF(('1. Database - raw'!CG$7:CI$494&gt;0)*('1. Database - raw'!$AD$7:$AD$494=$A26)*(INDIRECT($Q26,TRUE)=$O26),'1. Database - raw'!CG$7:CI$494)),"")</f>
        <v/>
      </c>
      <c r="DE26" s="409" t="str">
        <f t="array" aca="1" ref="DE26" ca="1">IFERROR(_xlfn.STDEV.S(IF(('1. Database - raw'!CG$7:CI$494&gt;0)*('1. Database - raw'!$AD$7:$AD$494=$A26)*(INDIRECT($Q26,TRUE)=$O26),'1. Database - raw'!CG$7:CI$494)),"")</f>
        <v/>
      </c>
      <c r="DF26" s="410" t="str">
        <f t="array" aca="1" ref="DF26" ca="1">IFERROR(IF(COUNT(IF(('1. Database - raw'!CG$7:CI$494&gt;0)*('1. Database - raw'!$AD$7:$AD$494=$A26)*(INDIRECT($Q26,TRUE)=$O26),'1. Database - raw'!CG$7:CI$494))&gt;0,COUNT(IF(('1. Database - raw'!CG$7:CI$494&gt;0)*('1. Database - raw'!$AD$7:$AD$494=$A26)*(INDIRECT($Q26,TRUE)=$O26),'1. Database - raw'!CG$7:CI$494)),""),"")</f>
        <v/>
      </c>
      <c r="DG26" s="407" t="str">
        <f t="shared" ca="1" si="25"/>
        <v/>
      </c>
      <c r="DH26" s="408" t="str">
        <f t="shared" ca="1" si="26"/>
        <v/>
      </c>
      <c r="DI26" s="408" t="str">
        <f t="shared" ca="1" si="27"/>
        <v/>
      </c>
      <c r="DJ26" s="408" t="str">
        <f t="array" aca="1" ref="DJ26" ca="1">IFERROR(AVERAGE(IF(('1. Database - raw'!CM$7:CO$494&gt;0)*('1. Database - raw'!$AD$7:$AD$494=$A26)*(INDIRECT($Q26,TRUE)=$O26),'1. Database - raw'!CM$7:CO$494)),"")</f>
        <v/>
      </c>
      <c r="DK26" s="409" t="str">
        <f t="array" aca="1" ref="DK26" ca="1">IFERROR(_xlfn.STDEV.S(IF(('1. Database - raw'!CM$7:CO$494&gt;0)*('1. Database - raw'!$AD$7:$AD$494=$A26)*(INDIRECT($Q26,TRUE)=$O26),'1. Database - raw'!CM$7:CO$494)),"")</f>
        <v/>
      </c>
      <c r="DL26" s="410" t="str">
        <f t="array" aca="1" ref="DL26" ca="1">IFERROR(IF(COUNT(IF(('1. Database - raw'!CM$7:CO$494&gt;0)*('1. Database - raw'!$AD$7:$AD$494=$A26)*(INDIRECT($Q26,TRUE)=$O26),'1. Database - raw'!CM$7:CO$494))&gt;0,COUNT(IF(('1. Database - raw'!CM$7:CO$494&gt;0)*('1. Database - raw'!$AD$7:$AD$494=$A26)*(INDIRECT($Q26,TRUE)=$O26),'1. Database - raw'!CM$7:CO$494)),""),"")</f>
        <v/>
      </c>
      <c r="DM26" s="407" t="str">
        <f t="shared" ca="1" si="28"/>
        <v/>
      </c>
      <c r="DN26" s="408" t="str">
        <f t="shared" ca="1" si="29"/>
        <v/>
      </c>
      <c r="DO26" s="408" t="str">
        <f t="shared" ca="1" si="30"/>
        <v/>
      </c>
      <c r="DP26" s="408" t="str">
        <f t="array" aca="1" ref="DP26" ca="1">IFERROR(AVERAGE(IF(('1. Database - raw'!CS$7:CU$494&gt;0)*('1. Database - raw'!$AD$7:$AD$494=$A26)*(INDIRECT($Q26,TRUE)=$O26),'1. Database - raw'!CS$7:CU$494)),"")</f>
        <v/>
      </c>
      <c r="DQ26" s="409" t="str">
        <f t="array" aca="1" ref="DQ26" ca="1">IFERROR(_xlfn.STDEV.S(IF(('1. Database - raw'!CS$7:CU$494&gt;0)*('1. Database - raw'!$AD$7:$AD$494=$A26)*(INDIRECT($Q26,TRUE)=$O26),'1. Database - raw'!CS$7:CU$494)),"")</f>
        <v/>
      </c>
      <c r="DR26" s="410" t="str">
        <f t="array" aca="1" ref="DR26" ca="1">IFERROR(IF(COUNT(IF(('1. Database - raw'!CS$7:CU$494&gt;0)*('1. Database - raw'!$AD$7:$AD$494=$A26)*(INDIRECT($Q26,TRUE)=$O26),'1. Database - raw'!CS$7:CU$494))&gt;0,COUNT(IF(('1. Database - raw'!CS$7:CU$494&gt;0)*('1. Database - raw'!$AD$7:$AD$494=$A26)*(INDIRECT($Q26,TRUE)=$O26),'1. Database - raw'!CS$7:CU$494)),""),"")</f>
        <v/>
      </c>
      <c r="DS26" s="407" t="str">
        <f t="shared" ca="1" si="31"/>
        <v/>
      </c>
      <c r="DT26" s="408" t="str">
        <f t="shared" ca="1" si="32"/>
        <v/>
      </c>
      <c r="DU26" s="408" t="str">
        <f t="shared" ca="1" si="33"/>
        <v/>
      </c>
      <c r="DV26" s="408" t="str">
        <f t="array" aca="1" ref="DV26" ca="1">IFERROR(AVERAGE(IF(('1. Database - raw'!CY$7:DA$494&gt;0)*('1. Database - raw'!$AD$7:$AD$494=$A26)*(INDIRECT($Q26,TRUE)=$O26),'1. Database - raw'!CY$7:DA$494)),"")</f>
        <v/>
      </c>
      <c r="DW26" s="409" t="str">
        <f t="array" aca="1" ref="DW26" ca="1">IFERROR(_xlfn.STDEV.S(IF(('1. Database - raw'!CY$7:DA$494&gt;0)*('1. Database - raw'!$AD$7:$AD$494=$A26)*(INDIRECT($Q26,TRUE)=$O26),'1. Database - raw'!CY$7:DA$494)),"")</f>
        <v/>
      </c>
      <c r="DX26" s="410" t="str">
        <f t="array" aca="1" ref="DX26" ca="1">IFERROR(IF(COUNT(IF(('1. Database - raw'!CY$7:DA$494&gt;0)*('1. Database - raw'!$AD$7:$AD$494=$A26)*(INDIRECT($Q26,TRUE)=$O26),'1. Database - raw'!CY$7:DA$494))&gt;0,COUNT(IF(('1. Database - raw'!CY$7:DA$494&gt;0)*('1. Database - raw'!$AD$7:$AD$494=$A26)*(INDIRECT($Q26,TRUE)=$O26),'1. Database - raw'!CY$7:DA$494)),""),"")</f>
        <v/>
      </c>
      <c r="DY26" s="407" t="str">
        <f t="shared" ca="1" si="34"/>
        <v/>
      </c>
      <c r="DZ26" s="408" t="str">
        <f t="shared" ca="1" si="35"/>
        <v/>
      </c>
      <c r="EA26" s="408" t="str">
        <f t="shared" ca="1" si="36"/>
        <v/>
      </c>
      <c r="EB26" s="408" t="str">
        <f t="array" aca="1" ref="EB26" ca="1">IFERROR(AVERAGE(IF(('1. Database - raw'!DE$7:DG$494&gt;0)*('1. Database - raw'!$AD$7:$AD$494=$A26)*(INDIRECT($Q26,TRUE)=$O26),'1. Database - raw'!DE$7:DG$494)),"")</f>
        <v/>
      </c>
      <c r="EC26" s="409" t="str">
        <f t="array" aca="1" ref="EC26" ca="1">IFERROR(_xlfn.STDEV.S(IF(('1. Database - raw'!DE$7:DG$494&gt;0)*('1. Database - raw'!$AD$7:$AD$494=$A26)*(INDIRECT($Q26,TRUE)=$O26),'1. Database - raw'!DE$7:DG$494)),"")</f>
        <v/>
      </c>
      <c r="ED26" s="410" t="str">
        <f t="array" aca="1" ref="ED26" ca="1">IFERROR(IF(COUNT(IF(('1. Database - raw'!DE$7:DG$494&gt;0)*('1. Database - raw'!$AD$7:$AD$494=$A26)*(INDIRECT($Q26,TRUE)=$O26),'1. Database - raw'!DE$7:DG$494))&gt;0,COUNT(IF(('1. Database - raw'!DE$7:DG$494&gt;0)*('1. Database - raw'!$AD$7:$AD$494=$A26)*(INDIRECT($Q26,TRUE)=$O26),'1. Database - raw'!DE$7:DG$494)),""),"")</f>
        <v/>
      </c>
      <c r="EE26" s="411" t="str">
        <f t="shared" ca="1" si="37"/>
        <v/>
      </c>
      <c r="EF26" s="412" t="str">
        <f t="shared" ca="1" si="38"/>
        <v/>
      </c>
      <c r="EG26" s="412" t="str">
        <f t="shared" ca="1" si="39"/>
        <v/>
      </c>
      <c r="EH26" s="412" t="str">
        <f t="array" aca="1" ref="EH26" ca="1">IFERROR(AVERAGE(IF(('1. Database - raw'!DK$7:DM$494&gt;0)*('1. Database - raw'!$AD$7:$AD$494=$A26)*(INDIRECT($Q26,TRUE)=$O26),'1. Database - raw'!DK$7:DM$494)),"")</f>
        <v/>
      </c>
      <c r="EI26" s="413" t="str">
        <f t="array" aca="1" ref="EI26" ca="1">IFERROR(_xlfn.STDEV.S(IF(('1. Database - raw'!DK$7:DM$494&gt;0)*('1. Database - raw'!$AD$7:$AD$494=$A26)*(INDIRECT($Q26,TRUE)=$O26),'1. Database - raw'!DK$7:DM$494)),"")</f>
        <v/>
      </c>
      <c r="EJ26" s="410" t="str">
        <f t="array" aca="1" ref="EJ26" ca="1">IFERROR(IF(COUNT(IF(('1. Database - raw'!DK$7:DM$494&gt;0)*('1. Database - raw'!$AD$7:$AD$494=$A26)*(INDIRECT($Q26,TRUE)=$O26),'1. Database - raw'!DK$7:DM$494))&gt;0,COUNT(IF(('1. Database - raw'!DK$7:DM$494&gt;0)*('1. Database - raw'!$AD$7:$AD$494=$A26)*(INDIRECT($Q26,TRUE)=$O26),'1. Database - raw'!DK$7:DM$494)),""),"")</f>
        <v/>
      </c>
      <c r="EK26" s="407">
        <f t="shared" ca="1" si="40"/>
        <v>40.931590156697254</v>
      </c>
      <c r="EL26" s="408">
        <f t="shared" ca="1" si="41"/>
        <v>52.128865380466195</v>
      </c>
      <c r="EM26" s="408">
        <f t="shared" ca="1" si="42"/>
        <v>46.192178483882813</v>
      </c>
      <c r="EN26" s="408">
        <f t="array" aca="1" ref="EN26" ca="1">IFERROR(AVERAGE(IF(('1. Database - raw'!DQ$7:DS$494&gt;0)*('1. Database - raw'!$AD$7:$AD$494=$A26)*(INDIRECT($Q26,TRUE)=$O26),'1. Database - raw'!DQ$7:DS$494)),"")</f>
        <v>47.839999999999989</v>
      </c>
      <c r="EO26" s="409">
        <f t="array" aca="1" ref="EO26" ca="1">IFERROR(_xlfn.STDEV.S(IF(('1. Database - raw'!DQ$7:DS$494&gt;0)*('1. Database - raw'!$AD$7:$AD$494=$A26)*(INDIRECT($Q26,TRUE)=$O26),'1. Database - raw'!DQ$7:DS$494)),"")</f>
        <v>12.891874225752895</v>
      </c>
      <c r="EP26" s="410">
        <f t="array" aca="1" ref="EP26" ca="1">IFERROR(IF(COUNT(IF(('1. Database - raw'!DQ$7:DS$494&gt;0)*('1. Database - raw'!$AD$7:$AD$494=$A26)*(INDIRECT($Q26,TRUE)=$O26),'1. Database - raw'!DQ$7:DS$494))&gt;0,COUNT(IF(('1. Database - raw'!DQ$7:DS$494&gt;0)*('1. Database - raw'!$AD$7:$AD$494=$A26)*(INDIRECT($Q26,TRUE)=$O26),'1. Database - raw'!DQ$7:DS$494)),""),"")</f>
        <v>20</v>
      </c>
      <c r="EQ26" s="407" t="str">
        <f t="shared" ca="1" si="43"/>
        <v/>
      </c>
      <c r="ER26" s="408" t="str">
        <f t="shared" ca="1" si="44"/>
        <v/>
      </c>
      <c r="ES26" s="408" t="str">
        <f t="shared" ca="1" si="45"/>
        <v/>
      </c>
      <c r="ET26" s="408" t="str">
        <f t="array" aca="1" ref="ET26" ca="1">IFERROR(AVERAGE(IF(('1. Database - raw'!DW$7:DY$494&gt;0)*('1. Database - raw'!$AD$7:$AD$494=$A26)*(INDIRECT($Q26,TRUE)=$O26),'1. Database - raw'!DW$7:DY$494)),"")</f>
        <v/>
      </c>
      <c r="EU26" s="409" t="str">
        <f t="array" aca="1" ref="EU26" ca="1">IFERROR(_xlfn.STDEV.S(IF(('1. Database - raw'!DW$7:DY$494&gt;0)*('1. Database - raw'!$AD$7:$AD$494=$A26)*(INDIRECT($Q26,TRUE)=$O26),'1. Database - raw'!DW$7:DY$494)),"")</f>
        <v/>
      </c>
      <c r="EV26" s="410" t="str">
        <f t="array" aca="1" ref="EV26" ca="1">IFERROR(IF(COUNT(IF(('1. Database - raw'!DW$7:DY$494&gt;0)*('1. Database - raw'!$AD$7:$AD$494=$A26)*(INDIRECT($Q26,TRUE)=$O26),'1. Database - raw'!DW$7:DY$494))&gt;0,COUNT(IF(('1. Database - raw'!DW$7:DY$494&gt;0)*('1. Database - raw'!$AD$7:$AD$494=$A26)*(INDIRECT($Q26,TRUE)=$O26),'1. Database - raw'!DW$7:DY$494)),""),"")</f>
        <v/>
      </c>
      <c r="EW26" s="407" t="str">
        <f t="shared" ca="1" si="46"/>
        <v/>
      </c>
      <c r="EX26" s="408" t="str">
        <f t="shared" ca="1" si="47"/>
        <v/>
      </c>
      <c r="EY26" s="408" t="str">
        <f t="shared" ca="1" si="48"/>
        <v/>
      </c>
      <c r="EZ26" s="408" t="str">
        <f t="array" aca="1" ref="EZ26" ca="1">IFERROR(AVERAGE(IF(('1. Database - raw'!EC$7:EE$494&gt;0)*('1. Database - raw'!$AD$7:$AD$494=$A26)*(INDIRECT($Q26,TRUE)=$O26),'1. Database - raw'!EC$7:EE$494)),"")</f>
        <v/>
      </c>
      <c r="FA26" s="409" t="str">
        <f t="array" aca="1" ref="FA26" ca="1">IFERROR(_xlfn.STDEV.S(IF(('1. Database - raw'!EC$7:EE$494&gt;0)*('1. Database - raw'!$AD$7:$AD$494=$A26)*(INDIRECT($Q26,TRUE)=$O26),'1. Database - raw'!EC$7:EE$494)),"")</f>
        <v/>
      </c>
      <c r="FB26" s="410" t="str">
        <f t="array" aca="1" ref="FB26" ca="1">IFERROR(IF(COUNT(IF(('1. Database - raw'!EC$7:EE$494&gt;0)*('1. Database - raw'!$AD$7:$AD$494=$A26)*(INDIRECT($Q26,TRUE)=$O26),'1. Database - raw'!EC$7:EE$494))&gt;0,COUNT(IF(('1. Database - raw'!EC$7:EE$494&gt;0)*('1. Database - raw'!$AD$7:$AD$494=$A26)*(INDIRECT($Q26,TRUE)=$O26),'1. Database - raw'!EC$7:EE$494)),""),"")</f>
        <v/>
      </c>
      <c r="FC26" s="407" t="str">
        <f t="shared" ca="1" si="49"/>
        <v/>
      </c>
      <c r="FD26" s="408" t="str">
        <f t="shared" ca="1" si="50"/>
        <v/>
      </c>
      <c r="FE26" s="408" t="str">
        <f t="shared" ca="1" si="51"/>
        <v/>
      </c>
      <c r="FF26" s="408" t="str">
        <f t="array" aca="1" ref="FF26" ca="1">IFERROR(AVERAGE(IF(('1. Database - raw'!EI$7:EK$494&gt;0)*('1. Database - raw'!$AD$7:$AD$494=$A26)*(INDIRECT($Q26,TRUE)=$O26),'1. Database - raw'!EI$7:EK$494)),"")</f>
        <v/>
      </c>
      <c r="FG26" s="409" t="str">
        <f t="array" aca="1" ref="FG26" ca="1">IFERROR(_xlfn.STDEV.S(IF(('1. Database - raw'!EI$7:EK$494&gt;0)*('1. Database - raw'!$AD$7:$AD$494=$A26)*(INDIRECT($Q26,TRUE)=$O26),'1. Database - raw'!EI$7:EK$494)),"")</f>
        <v/>
      </c>
      <c r="FH26" s="410" t="str">
        <f t="array" aca="1" ref="FH26" ca="1">IFERROR(IF(COUNT(IF(('1. Database - raw'!EI$7:EK$494&gt;0)*('1. Database - raw'!$AD$7:$AD$494=$A26)*(INDIRECT($Q26,TRUE)=$O26),'1. Database - raw'!EI$7:EK$494))&gt;0,COUNT(IF(('1. Database - raw'!EI$7:EK$494&gt;0)*('1. Database - raw'!$AD$7:$AD$494=$A26)*(INDIRECT($Q26,TRUE)=$O26),'1. Database - raw'!EI$7:EK$494)),""),"")</f>
        <v/>
      </c>
      <c r="FI26" s="407" t="str">
        <f t="shared" ca="1" si="52"/>
        <v/>
      </c>
      <c r="FJ26" s="408" t="str">
        <f t="shared" ca="1" si="53"/>
        <v/>
      </c>
      <c r="FK26" s="408" t="str">
        <f t="shared" ca="1" si="54"/>
        <v/>
      </c>
      <c r="FL26" s="408" t="str">
        <f t="array" aca="1" ref="FL26" ca="1">IFERROR(AVERAGE(IF(('1. Database - raw'!EO$7:EQ$494&gt;0)*('1. Database - raw'!$AD$7:$AD$494=$A26)*(INDIRECT($Q26,TRUE)=$O26),'1. Database - raw'!EO$7:EQ$494)),"")</f>
        <v/>
      </c>
      <c r="FM26" s="409" t="str">
        <f t="array" aca="1" ref="FM26" ca="1">IFERROR(_xlfn.STDEV.S(IF(('1. Database - raw'!EO$7:EQ$494&gt;0)*('1. Database - raw'!$AD$7:$AD$494=$A26)*(INDIRECT($Q26,TRUE)=$O26),'1. Database - raw'!EO$7:EQ$494)),"")</f>
        <v/>
      </c>
      <c r="FN26" s="410" t="str">
        <f t="array" aca="1" ref="FN26" ca="1">IFERROR(IF(COUNT(IF(('1. Database - raw'!EO$7:EQ$494&gt;0)*('1. Database - raw'!$AD$7:$AD$494=$A26)*(INDIRECT($Q26,TRUE)=$O26),'1. Database - raw'!EO$7:EQ$494))&gt;0,COUNT(IF(('1. Database - raw'!EO$7:EQ$494&gt;0)*('1. Database - raw'!$AD$7:$AD$494=$A26)*(INDIRECT($Q26,TRUE)=$O26),'1. Database - raw'!EO$7:EQ$494)),""),"")</f>
        <v/>
      </c>
      <c r="FO26" s="407" t="str">
        <f t="shared" ca="1" si="55"/>
        <v/>
      </c>
      <c r="FP26" s="408" t="str">
        <f t="shared" ca="1" si="56"/>
        <v/>
      </c>
      <c r="FQ26" s="408" t="str">
        <f t="shared" ca="1" si="57"/>
        <v/>
      </c>
      <c r="FR26" s="408" t="str">
        <f t="array" aca="1" ref="FR26" ca="1">IFERROR(AVERAGE(IF(('1. Database - raw'!EU$7:EW$494&gt;0)*('1. Database - raw'!$AD$7:$AD$494=$A26)*(INDIRECT($Q26,TRUE)=$O26),'1. Database - raw'!EU$7:EW$494)),"")</f>
        <v/>
      </c>
      <c r="FS26" s="409" t="str">
        <f t="array" aca="1" ref="FS26" ca="1">IFERROR(_xlfn.STDEV.S(IF(('1. Database - raw'!EU$7:EW$494&gt;0)*('1. Database - raw'!$AD$7:$AD$494=$A26)*(INDIRECT($Q26,TRUE)=$O26),'1. Database - raw'!EU$7:EW$494)),"")</f>
        <v/>
      </c>
      <c r="FT26" s="410" t="str">
        <f t="array" aca="1" ref="FT26" ca="1">IFERROR(IF(COUNT(IF(('1. Database - raw'!EU$7:EW$494&gt;0)*('1. Database - raw'!$AD$7:$AD$494=$A26)*(INDIRECT($Q26,TRUE)=$O26),'1. Database - raw'!EU$7:EW$494))&gt;0,COUNT(IF(('1. Database - raw'!EU$7:EW$494&gt;0)*('1. Database - raw'!$AD$7:$AD$494=$A26)*(INDIRECT($Q26,TRUE)=$O26),'1. Database - raw'!EU$7:EW$494)),""),"")</f>
        <v/>
      </c>
      <c r="FU26" s="407" t="str">
        <f t="shared" ca="1" si="58"/>
        <v/>
      </c>
      <c r="FV26" s="408" t="str">
        <f t="shared" ca="1" si="59"/>
        <v/>
      </c>
      <c r="FW26" s="408" t="str">
        <f t="shared" ca="1" si="60"/>
        <v/>
      </c>
      <c r="FX26" s="408" t="str">
        <f t="array" aca="1" ref="FX26" ca="1">IFERROR(AVERAGE(IF(('1. Database - raw'!FA$7:FC$494&gt;0)*('1. Database - raw'!$AD$7:$AD$494=$A26)*(INDIRECT($Q26,TRUE)=$O26),'1. Database - raw'!FA$7:FC$494)),"")</f>
        <v/>
      </c>
      <c r="FY26" s="409" t="str">
        <f t="array" aca="1" ref="FY26" ca="1">IFERROR(_xlfn.STDEV.S(IF(('1. Database - raw'!FA$7:FC$494&gt;0)*('1. Database - raw'!$AD$7:$AD$494=$A26)*(INDIRECT($Q26,TRUE)=$O26),'1. Database - raw'!FA$7:FC$494)),"")</f>
        <v/>
      </c>
      <c r="FZ26" s="410" t="str">
        <f t="array" aca="1" ref="FZ26" ca="1">IFERROR(IF(COUNT(IF(('1. Database - raw'!FA$7:FC$494&gt;0)*('1. Database - raw'!$AD$7:$AD$494=$A26)*(INDIRECT($Q26,TRUE)=$O26),'1. Database - raw'!FA$7:FC$494))&gt;0,COUNT(IF(('1. Database - raw'!FA$7:FC$494&gt;0)*('1. Database - raw'!$AD$7:$AD$494=$A26)*(INDIRECT($Q26,TRUE)=$O26),'1. Database - raw'!FA$7:FC$494)),""),"")</f>
        <v/>
      </c>
      <c r="GA26" s="407" t="str">
        <f t="shared" ca="1" si="61"/>
        <v/>
      </c>
      <c r="GB26" s="408" t="str">
        <f t="shared" ca="1" si="62"/>
        <v/>
      </c>
      <c r="GC26" s="408" t="str">
        <f t="shared" ca="1" si="63"/>
        <v/>
      </c>
      <c r="GD26" s="408" t="str">
        <f t="array" aca="1" ref="GD26" ca="1">IFERROR(AVERAGE(IF(('1. Database - raw'!FG$7:FI$494&gt;0)*('1. Database - raw'!$AD$7:$AD$494=$A26)*(INDIRECT($Q26,TRUE)=$O26),'1. Database - raw'!FG$7:FI$494)),"")</f>
        <v/>
      </c>
      <c r="GE26" s="409" t="str">
        <f t="array" aca="1" ref="GE26" ca="1">IFERROR(_xlfn.STDEV.S(IF(('1. Database - raw'!FG$7:FI$494&gt;0)*('1. Database - raw'!$AD$7:$AD$494=$A26)*(INDIRECT($Q26,TRUE)=$O26),'1. Database - raw'!FG$7:FI$494)),"")</f>
        <v/>
      </c>
      <c r="GF26" s="410" t="str">
        <f t="array" aca="1" ref="GF26" ca="1">IFERROR(IF(COUNT(IF(('1. Database - raw'!FG$7:FI$494&gt;0)*('1. Database - raw'!$AD$7:$AD$494=$A26)*(INDIRECT($Q26,TRUE)=$O26),'1. Database - raw'!FG$7:FI$494))&gt;0,COUNT(IF(('1. Database - raw'!FG$7:FI$494&gt;0)*('1. Database - raw'!$AD$7:$AD$494=$A26)*(INDIRECT($Q26,TRUE)=$O26),'1. Database - raw'!FG$7:FI$494)),""),"")</f>
        <v/>
      </c>
      <c r="GG26" s="407" t="str">
        <f t="shared" ca="1" si="64"/>
        <v/>
      </c>
      <c r="GH26" s="408" t="str">
        <f t="shared" ca="1" si="65"/>
        <v/>
      </c>
      <c r="GI26" s="408" t="str">
        <f t="shared" ca="1" si="66"/>
        <v/>
      </c>
      <c r="GJ26" s="408" t="str">
        <f t="array" aca="1" ref="GJ26" ca="1">IFERROR(AVERAGE(IF(('1. Database - raw'!FM$7:FO$494&gt;0)*('1. Database - raw'!$AD$7:$AD$494=$A26)*(INDIRECT($Q26,TRUE)=$O26),'1. Database - raw'!FM$7:FO$494)),"")</f>
        <v/>
      </c>
      <c r="GK26" s="409" t="str">
        <f t="array" aca="1" ref="GK26" ca="1">IFERROR(_xlfn.STDEV.S(IF(('1. Database - raw'!FM$7:FO$494&gt;0)*('1. Database - raw'!$AD$7:$AD$494=$A26)*(INDIRECT($Q26,TRUE)=$O26),'1. Database - raw'!FM$7:FO$494)),"")</f>
        <v/>
      </c>
      <c r="GL26" s="410" t="str">
        <f t="array" aca="1" ref="GL26" ca="1">IFERROR(IF(COUNT(IF(('1. Database - raw'!FM$7:FO$494&gt;0)*('1. Database - raw'!$AD$7:$AD$494=$A26)*(INDIRECT($Q26,TRUE)=$O26),'1. Database - raw'!FM$7:FO$494))&gt;0,COUNT(IF(('1. Database - raw'!FM$7:FO$494&gt;0)*('1. Database - raw'!$AD$7:$AD$494=$A26)*(INDIRECT($Q26,TRUE)=$O26),'1. Database - raw'!FM$7:FO$494)),""),"")</f>
        <v/>
      </c>
      <c r="GM26" s="407">
        <f t="shared" ca="1" si="67"/>
        <v>133.83802018533777</v>
      </c>
      <c r="GN26" s="408">
        <f t="shared" ca="1" si="68"/>
        <v>141.89598659682105</v>
      </c>
      <c r="GO26" s="408">
        <f t="shared" ca="1" si="69"/>
        <v>137.80811992899314</v>
      </c>
      <c r="GP26" s="408">
        <f t="array" aca="1" ref="GP26" ca="1">IFERROR(AVERAGE(IF(('1. Database - raw'!FS$7:FU$494&gt;0)*('1. Database - raw'!$AD$7:$AD$494=$A26)*(INDIRECT($Q26,TRUE)=$O26),'1. Database - raw'!FS$7:FU$494)),"")</f>
        <v>138.66666666666666</v>
      </c>
      <c r="GQ26" s="409">
        <f t="array" aca="1" ref="GQ26" ca="1">IFERROR(_xlfn.STDEV.S(IF(('1. Database - raw'!FS$7:FU$494&gt;0)*('1. Database - raw'!$AD$7:$AD$494=$A26)*(INDIRECT($Q26,TRUE)=$O26),'1. Database - raw'!FS$7:FU$494)),"")</f>
        <v>15.50268793897798</v>
      </c>
      <c r="GR26" s="410">
        <f t="array" aca="1" ref="GR26" ca="1">IFERROR(IF(COUNT(IF(('1. Database - raw'!FS$7:FU$494&gt;0)*('1. Database - raw'!$AD$7:$AD$494=$A26)*(INDIRECT($Q26,TRUE)=$O26),'1. Database - raw'!FS$7:FU$494))&gt;0,COUNT(IF(('1. Database - raw'!FS$7:FU$494&gt;0)*('1. Database - raw'!$AD$7:$AD$494=$A26)*(INDIRECT($Q26,TRUE)=$O26),'1. Database - raw'!FS$7:FU$494)),""),"")</f>
        <v>3</v>
      </c>
      <c r="GS26" s="407" t="str">
        <f t="shared" ca="1" si="70"/>
        <v/>
      </c>
      <c r="GT26" s="408" t="str">
        <f t="shared" ca="1" si="71"/>
        <v/>
      </c>
      <c r="GU26" s="408" t="str">
        <f t="shared" ca="1" si="72"/>
        <v/>
      </c>
      <c r="GV26" s="408" t="str">
        <f t="array" aca="1" ref="GV26" ca="1">IFERROR(AVERAGE(IF(('1. Database - raw'!FY$7:GA$494&gt;0)*('1. Database - raw'!$AD$7:$AD$494=$A26)*(INDIRECT($Q26,TRUE)=$O26),'1. Database - raw'!FY$7:GA$494)),"")</f>
        <v/>
      </c>
      <c r="GW26" s="409" t="str">
        <f t="array" aca="1" ref="GW26" ca="1">IFERROR(_xlfn.STDEV.S(IF(('1. Database - raw'!FY$7:GA$494&gt;0)*('1. Database - raw'!$AD$7:$AD$494=$A26)*(INDIRECT($Q26,TRUE)=$O26),'1. Database - raw'!FY$7:GA$494)),"")</f>
        <v/>
      </c>
      <c r="GX26" s="410" t="str">
        <f t="array" aca="1" ref="GX26" ca="1">IFERROR(IF(COUNT(IF(('1. Database - raw'!FY$7:GA$494&gt;0)*('1. Database - raw'!$AD$7:$AD$494=$A26)*(INDIRECT($Q26,TRUE)=$O26),'1. Database - raw'!FY$7:GA$494))&gt;0,COUNT(IF(('1. Database - raw'!FY$7:GA$494&gt;0)*('1. Database - raw'!$AD$7:$AD$494=$A26)*(INDIRECT($Q26,TRUE)=$O26),'1. Database - raw'!FY$7:GA$494)),""),"")</f>
        <v/>
      </c>
      <c r="GY26" s="407" t="str">
        <f t="shared" ca="1" si="73"/>
        <v/>
      </c>
      <c r="GZ26" s="408" t="str">
        <f t="shared" ca="1" si="74"/>
        <v/>
      </c>
      <c r="HA26" s="408" t="str">
        <f t="shared" ca="1" si="75"/>
        <v/>
      </c>
      <c r="HB26" s="408" t="str">
        <f t="array" aca="1" ref="HB26" ca="1">IFERROR(AVERAGE(IF(('1. Database - raw'!GE$7:GG$494&gt;0)*('1. Database - raw'!$AD$7:$AD$494=$A26)*(INDIRECT($Q26,TRUE)=$O26),'1. Database - raw'!GE$7:GG$494)),"")</f>
        <v/>
      </c>
      <c r="HC26" s="409" t="str">
        <f t="array" aca="1" ref="HC26" ca="1">IFERROR(_xlfn.STDEV.S(IF(('1. Database - raw'!GE$7:GG$494&gt;0)*('1. Database - raw'!$AD$7:$AD$494=$A26)*(INDIRECT($Q26,TRUE)=$O26),'1. Database - raw'!GE$7:GG$494)),"")</f>
        <v/>
      </c>
      <c r="HD26" s="410" t="str">
        <f t="array" aca="1" ref="HD26" ca="1">IFERROR(IF(COUNT(IF(('1. Database - raw'!GE$7:GG$494&gt;0)*('1. Database - raw'!$AD$7:$AD$494=$A26)*(INDIRECT($Q26,TRUE)=$O26),'1. Database - raw'!GE$7:GG$494))&gt;0,COUNT(IF(('1. Database - raw'!GE$7:GG$494&gt;0)*('1. Database - raw'!$AD$7:$AD$494=$A26)*(INDIRECT($Q26,TRUE)=$O26),'1. Database - raw'!GE$7:GG$494)),""),"")</f>
        <v/>
      </c>
      <c r="HE26" s="407" t="str">
        <f t="shared" ca="1" si="76"/>
        <v/>
      </c>
      <c r="HF26" s="408" t="str">
        <f t="shared" ca="1" si="77"/>
        <v/>
      </c>
      <c r="HG26" s="408" t="str">
        <f t="shared" ca="1" si="78"/>
        <v/>
      </c>
      <c r="HH26" s="408" t="str">
        <f t="array" aca="1" ref="HH26" ca="1">IFERROR(AVERAGE(IF(('1. Database - raw'!GK$7:GM$494&gt;0)*('1. Database - raw'!$AD$7:$AD$494=$A26)*(INDIRECT($Q26,TRUE)=$O26),'1. Database - raw'!GK$7:GM$494)),"")</f>
        <v/>
      </c>
      <c r="HI26" s="409" t="str">
        <f t="array" aca="1" ref="HI26" ca="1">IFERROR(_xlfn.STDEV.S(IF(('1. Database - raw'!GK$7:GM$494&gt;0)*('1. Database - raw'!$AD$7:$AD$494=$A26)*(INDIRECT($Q26,TRUE)=$O26),'1. Database - raw'!GK$7:GM$494)),"")</f>
        <v/>
      </c>
      <c r="HJ26" s="410" t="str">
        <f t="array" aca="1" ref="HJ26" ca="1">IFERROR(IF(COUNT(IF(('1. Database - raw'!GK$7:GM$494&gt;0)*('1. Database - raw'!$AD$7:$AD$494=$A26)*(INDIRECT($Q26,TRUE)=$O26),'1. Database - raw'!GK$7:GM$494))&gt;0,COUNT(IF(('1. Database - raw'!GK$7:GM$494&gt;0)*('1. Database - raw'!$AD$7:$AD$494=$A26)*(INDIRECT($Q26,TRUE)=$O26),'1. Database - raw'!GK$7:GM$494)),""),"")</f>
        <v/>
      </c>
      <c r="HK26" s="407" t="str">
        <f t="shared" ca="1" si="79"/>
        <v/>
      </c>
      <c r="HL26" s="408" t="str">
        <f t="shared" ca="1" si="80"/>
        <v/>
      </c>
      <c r="HM26" s="408" t="str">
        <f t="shared" ca="1" si="81"/>
        <v/>
      </c>
      <c r="HN26" s="408" t="str">
        <f t="array" aca="1" ref="HN26" ca="1">IFERROR(AVERAGE(IF(('1. Database - raw'!GQ$7:GS$494&gt;0)*('1. Database - raw'!$AD$7:$AD$494=$A26)*(INDIRECT($Q26,TRUE)=$O26),'1. Database - raw'!GQ$7:GS$494)),"")</f>
        <v/>
      </c>
      <c r="HO26" s="409" t="str">
        <f t="array" aca="1" ref="HO26" ca="1">IFERROR(_xlfn.STDEV.S(IF(('1. Database - raw'!GQ$7:GS$494&gt;0)*('1. Database - raw'!$AD$7:$AD$494=$A26)*(INDIRECT($Q26,TRUE)=$O26),'1. Database - raw'!GQ$7:GS$494)),"")</f>
        <v/>
      </c>
      <c r="HP26" s="410" t="str">
        <f t="array" aca="1" ref="HP26" ca="1">IFERROR(IF(COUNT(IF(('1. Database - raw'!GQ$7:GS$494&gt;0)*('1. Database - raw'!$AD$7:$AD$494=$A26)*(INDIRECT($Q26,TRUE)=$O26),'1. Database - raw'!GQ$7:GS$494))&gt;0,COUNT(IF(('1. Database - raw'!GQ$7:GS$494&gt;0)*('1. Database - raw'!$AD$7:$AD$494=$A26)*(INDIRECT($Q26,TRUE)=$O26),'1. Database - raw'!GQ$7:GS$494)),""),"")</f>
        <v/>
      </c>
      <c r="HQ26" s="407" t="str">
        <f t="shared" ca="1" si="82"/>
        <v/>
      </c>
      <c r="HR26" s="408" t="str">
        <f t="shared" ca="1" si="83"/>
        <v/>
      </c>
      <c r="HS26" s="408" t="str">
        <f t="shared" ca="1" si="84"/>
        <v/>
      </c>
      <c r="HT26" s="408" t="str">
        <f t="array" aca="1" ref="HT26" ca="1">IFERROR(AVERAGE(IF(('1. Database - raw'!GW$7:GY$494&gt;0)*('1. Database - raw'!$AD$7:$AD$494=$A26)*(INDIRECT($Q26,TRUE)=$O26),'1. Database - raw'!GW$7:GY$494)),"")</f>
        <v/>
      </c>
      <c r="HU26" s="409" t="str">
        <f t="array" aca="1" ref="HU26" ca="1">IFERROR(_xlfn.STDEV.S(IF(('1. Database - raw'!GW$7:GY$494&gt;0)*('1. Database - raw'!$AD$7:$AD$494=$A26)*(INDIRECT($Q26,TRUE)=$O26),'1. Database - raw'!GW$7:GY$494)),"")</f>
        <v/>
      </c>
      <c r="HV26" s="410" t="str">
        <f t="array" aca="1" ref="HV26" ca="1">IFERROR(IF(COUNT(IF(('1. Database - raw'!GW$7:GY$494&gt;0)*('1. Database - raw'!$AD$7:$AD$494=$A26)*(INDIRECT($Q26,TRUE)=$O26),'1. Database - raw'!GW$7:GY$494))&gt;0,COUNT(IF(('1. Database - raw'!GW$7:GY$494&gt;0)*('1. Database - raw'!$AD$7:$AD$494=$A26)*(INDIRECT($Q26,TRUE)=$O26),'1. Database - raw'!GW$7:GY$494)),""),"")</f>
        <v/>
      </c>
      <c r="HW26" s="407" t="str">
        <f t="shared" ca="1" si="85"/>
        <v/>
      </c>
      <c r="HX26" s="408" t="str">
        <f t="shared" ca="1" si="86"/>
        <v/>
      </c>
      <c r="HY26" s="408" t="str">
        <f t="shared" ca="1" si="87"/>
        <v/>
      </c>
      <c r="HZ26" s="408" t="str">
        <f t="array" aca="1" ref="HZ26" ca="1">IFERROR(AVERAGE(IF(('1. Database - raw'!HC$7:HE$494&gt;0)*('1. Database - raw'!$AD$7:$AD$494=$A26)*(INDIRECT($Q26,TRUE)=$O26),'1. Database - raw'!HC$7:HE$494)),"")</f>
        <v/>
      </c>
      <c r="IA26" s="409" t="str">
        <f t="array" aca="1" ref="IA26" ca="1">IFERROR(_xlfn.STDEV.S(IF(('1. Database - raw'!HC$7:HE$494&gt;0)*('1. Database - raw'!$AD$7:$AD$494=$A26)*(INDIRECT($Q26,TRUE)=$O26),'1. Database - raw'!HC$7:HE$494)),"")</f>
        <v/>
      </c>
      <c r="IB26" s="410" t="str">
        <f t="array" aca="1" ref="IB26" ca="1">IFERROR(IF(COUNT(IF(('1. Database - raw'!HC$7:HE$494&gt;0)*('1. Database - raw'!$AD$7:$AD$494=$A26)*(INDIRECT($Q26,TRUE)=$O26),'1. Database - raw'!HC$7:HE$494))&gt;0,COUNT(IF(('1. Database - raw'!HC$7:HE$494&gt;0)*('1. Database - raw'!$AD$7:$AD$494=$A26)*(INDIRECT($Q26,TRUE)=$O26),'1. Database - raw'!HC$7:HE$494)),""),"")</f>
        <v/>
      </c>
      <c r="IC26" s="407" t="str">
        <f t="shared" ca="1" si="88"/>
        <v/>
      </c>
      <c r="ID26" s="408" t="str">
        <f t="shared" ca="1" si="89"/>
        <v/>
      </c>
      <c r="IE26" s="408" t="str">
        <f t="shared" ca="1" si="90"/>
        <v/>
      </c>
      <c r="IF26" s="408" t="str">
        <f t="array" aca="1" ref="IF26" ca="1">IFERROR(AVERAGE(IF(('1. Database - raw'!HI$7:HK$494&gt;0)*('1. Database - raw'!$AD$7:$AD$494=$A26)*(INDIRECT($Q26,TRUE)=$O26),'1. Database - raw'!HI$7:HK$494)),"")</f>
        <v/>
      </c>
      <c r="IG26" s="409" t="str">
        <f t="array" aca="1" ref="IG26" ca="1">IFERROR(_xlfn.STDEV.S(IF(('1. Database - raw'!HI$7:HK$494&gt;0)*('1. Database - raw'!$AD$7:$AD$494=$A26)*(INDIRECT($Q26,TRUE)=$O26),'1. Database - raw'!HI$7:HK$494)),"")</f>
        <v/>
      </c>
      <c r="IH26" s="410" t="str">
        <f t="array" aca="1" ref="IH26" ca="1">IFERROR(IF(COUNT(IF(('1. Database - raw'!HI$7:HK$494&gt;0)*('1. Database - raw'!$AD$7:$AD$494=$A26)*(INDIRECT($Q26,TRUE)=$O26),'1. Database - raw'!HI$7:HK$494))&gt;0,COUNT(IF(('1. Database - raw'!HI$7:HK$494&gt;0)*('1. Database - raw'!$AD$7:$AD$494=$A26)*(INDIRECT($Q26,TRUE)=$O26),'1. Database - raw'!HI$7:HK$494)),""),"")</f>
        <v/>
      </c>
      <c r="II26" s="407" t="str">
        <f t="shared" ca="1" si="91"/>
        <v/>
      </c>
      <c r="IJ26" s="408" t="str">
        <f t="shared" ca="1" si="92"/>
        <v/>
      </c>
      <c r="IK26" s="408" t="str">
        <f t="shared" ca="1" si="93"/>
        <v/>
      </c>
      <c r="IL26" s="408" t="str">
        <f t="array" aca="1" ref="IL26" ca="1">IFERROR(AVERAGE(IF(('1. Database - raw'!HO$7:HQ$494&gt;0)*('1. Database - raw'!$AD$7:$AD$494=$A26)*(INDIRECT($Q26,TRUE)=$O26),'1. Database - raw'!HO$7:HQ$494)),"")</f>
        <v/>
      </c>
      <c r="IM26" s="409" t="str">
        <f t="array" aca="1" ref="IM26" ca="1">IFERROR(_xlfn.STDEV.S(IF(('1. Database - raw'!HO$7:HQ$494&gt;0)*('1. Database - raw'!$AD$7:$AD$494=$A26)*(INDIRECT($Q26,TRUE)=$O26),'1. Database - raw'!HO$7:HQ$494)),"")</f>
        <v/>
      </c>
      <c r="IN26" s="410" t="str">
        <f t="array" aca="1" ref="IN26" ca="1">IFERROR(IF(COUNT(IF(('1. Database - raw'!HO$7:HQ$494&gt;0)*('1. Database - raw'!$AD$7:$AD$494=$A26)*(INDIRECT($Q26,TRUE)=$O26),'1. Database - raw'!HO$7:HQ$494))&gt;0,COUNT(IF(('1. Database - raw'!HO$7:HQ$494&gt;0)*('1. Database - raw'!$AD$7:$AD$494=$A26)*(INDIRECT($Q26,TRUE)=$O26),'1. Database - raw'!HO$7:HQ$494)),""),"")</f>
        <v/>
      </c>
      <c r="IO26" s="407">
        <f t="shared" ca="1" si="94"/>
        <v>59.58120097823366</v>
      </c>
      <c r="IP26" s="408">
        <f t="shared" ca="1" si="95"/>
        <v>62.779310967318402</v>
      </c>
      <c r="IQ26" s="408">
        <f t="shared" ca="1" si="96"/>
        <v>61.159355327037467</v>
      </c>
      <c r="IR26" s="408">
        <f t="array" aca="1" ref="IR26" ca="1">IFERROR(AVERAGE(IF(('1. Database - raw'!HU$7:HW$494&gt;0)*('1. Database - raw'!$AD$7:$AD$494=$A26)*(INDIRECT($Q26,TRUE)=$O26),'1. Database - raw'!HU$7:HW$494)),"")</f>
        <v>61.5</v>
      </c>
      <c r="IS26" s="409">
        <f t="array" aca="1" ref="IS26" ca="1">IFERROR(_xlfn.STDEV.S(IF(('1. Database - raw'!HU$7:HW$494&gt;0)*('1. Database - raw'!$AD$7:$AD$494=$A26)*(INDIRECT($Q26,TRUE)=$O26),'1. Database - raw'!HU$7:HW$494)),"")</f>
        <v>6.5</v>
      </c>
      <c r="IT26" s="410">
        <f t="array" aca="1" ref="IT26" ca="1">IFERROR(IF(COUNT(IF(('1. Database - raw'!HU$7:HW$494&gt;0)*('1. Database - raw'!$AD$7:$AD$494=$A26)*(INDIRECT($Q26,TRUE)=$O26),'1. Database - raw'!HU$7:HW$494))&gt;0,COUNT(IF(('1. Database - raw'!HU$7:HW$494&gt;0)*('1. Database - raw'!$AD$7:$AD$494=$A26)*(INDIRECT($Q26,TRUE)=$O26),'1. Database - raw'!HU$7:HW$494)),""),"")</f>
        <v>3</v>
      </c>
      <c r="IU26" s="407" t="str">
        <f t="shared" ca="1" si="97"/>
        <v/>
      </c>
      <c r="IV26" s="408" t="str">
        <f t="shared" ca="1" si="98"/>
        <v/>
      </c>
      <c r="IW26" s="408" t="str">
        <f t="shared" ca="1" si="99"/>
        <v/>
      </c>
      <c r="IX26" s="408" t="str">
        <f t="array" aca="1" ref="IX26" ca="1">IFERROR(AVERAGE(IF(('1. Database - raw'!IA$7:IC$494&gt;0)*('1. Database - raw'!$AD$7:$AD$494=$A26)*(INDIRECT($Q26,TRUE)=$O26),'1. Database - raw'!IA$7:IC$494)),"")</f>
        <v/>
      </c>
      <c r="IY26" s="409" t="str">
        <f t="array" aca="1" ref="IY26" ca="1">IFERROR(_xlfn.STDEV.S(IF(('1. Database - raw'!IA$7:IC$494&gt;0)*('1. Database - raw'!$AD$7:$AD$494=$A26)*(INDIRECT($Q26,TRUE)=$O26),'1. Database - raw'!IA$7:IC$494)),"")</f>
        <v/>
      </c>
      <c r="IZ26" s="410" t="str">
        <f t="array" aca="1" ref="IZ26" ca="1">IFERROR(IF(COUNT(IF(('1. Database - raw'!IA$7:IC$494&gt;0)*('1. Database - raw'!$AD$7:$AD$494=$A26)*(INDIRECT($Q26,TRUE)=$O26),'1. Database - raw'!IA$7:IC$494))&gt;0,COUNT(IF(('1. Database - raw'!IA$7:IC$494&gt;0)*('1. Database - raw'!$AD$7:$AD$494=$A26)*(INDIRECT($Q26,TRUE)=$O26),'1. Database - raw'!IA$7:IC$494)),""),"")</f>
        <v/>
      </c>
      <c r="JA26" s="407" t="str">
        <f t="shared" ca="1" si="100"/>
        <v/>
      </c>
      <c r="JB26" s="408" t="str">
        <f t="shared" ca="1" si="101"/>
        <v/>
      </c>
      <c r="JC26" s="408" t="str">
        <f t="shared" ca="1" si="102"/>
        <v/>
      </c>
      <c r="JD26" s="408" t="str">
        <f t="array" aca="1" ref="JD26" ca="1">IFERROR(AVERAGE(IF(('1. Database - raw'!IG$7:II$494&gt;0)*('1. Database - raw'!$AD$7:$AD$494=$A26)*(INDIRECT($Q26,TRUE)=$O26),'1. Database - raw'!IG$7:II$494)),"")</f>
        <v/>
      </c>
      <c r="JE26" s="409" t="str">
        <f t="array" aca="1" ref="JE26" ca="1">IFERROR(_xlfn.STDEV.S(IF(('1. Database - raw'!IG$7:II$494&gt;0)*('1. Database - raw'!$AD$7:$AD$494=$A26)*(INDIRECT($Q26,TRUE)=$O26),'1. Database - raw'!IG$7:II$494)),"")</f>
        <v/>
      </c>
      <c r="JF26" s="410" t="str">
        <f t="array" aca="1" ref="JF26" ca="1">IFERROR(IF(COUNT(IF(('1. Database - raw'!IG$7:II$494&gt;0)*('1. Database - raw'!$AD$7:$AD$494=$A26)*(INDIRECT($Q26,TRUE)=$O26),'1. Database - raw'!IG$7:II$494))&gt;0,COUNT(IF(('1. Database - raw'!IG$7:II$494&gt;0)*('1. Database - raw'!$AD$7:$AD$494=$A26)*(INDIRECT($Q26,TRUE)=$O26),'1. Database - raw'!IG$7:II$494)),""),"")</f>
        <v/>
      </c>
      <c r="JG26" s="414">
        <f t="shared" ca="1" si="103"/>
        <v>8.9637067212335424</v>
      </c>
      <c r="JH26" s="415">
        <f t="shared" ca="1" si="104"/>
        <v>12.564342010018178</v>
      </c>
      <c r="JI26" s="415">
        <f t="shared" ca="1" si="105"/>
        <v>10.612402033615053</v>
      </c>
      <c r="JJ26" s="415">
        <f t="array" aca="1" ref="JJ26" ca="1">IFERROR(AVERAGE(IF(('1. Database - raw'!IM$7:IO$494&gt;0)*('1. Database - raw'!$AD$7:$AD$494=$A26)*(INDIRECT($Q26,TRUE)=$O26),'1. Database - raw'!IM$7:IO$494)),"")</f>
        <v>11</v>
      </c>
      <c r="JK26" s="416">
        <f t="array" aca="1" ref="JK26" ca="1">IFERROR(_xlfn.STDEV.S(IF(('1. Database - raw'!IM$7:IO$494&gt;0)*('1. Database - raw'!$AD$7:$AD$494=$A26)*(INDIRECT($Q26,TRUE)=$O26),'1. Database - raw'!IM$7:IO$494)),"")</f>
        <v>3</v>
      </c>
      <c r="JL26" s="410">
        <f t="array" aca="1" ref="JL26" ca="1">IFERROR(IF(COUNT(IF(('1. Database - raw'!IM$7:IO$494&gt;0)*('1. Database - raw'!$AD$7:$AD$494=$A26)*(INDIRECT($Q26,TRUE)=$O26),'1. Database - raw'!IM$7:IO$494))&gt;0,COUNT(IF(('1. Database - raw'!IM$7:IO$494&gt;0)*('1. Database - raw'!$AD$7:$AD$494=$A26)*(INDIRECT($Q26,TRUE)=$O26),'1. Database - raw'!IM$7:IO$494)),""),"")</f>
        <v>3</v>
      </c>
      <c r="JM26" s="414" t="str">
        <f t="shared" ca="1" si="106"/>
        <v/>
      </c>
      <c r="JN26" s="415" t="str">
        <f t="shared" ca="1" si="107"/>
        <v/>
      </c>
      <c r="JO26" s="415" t="str">
        <f t="shared" ca="1" si="108"/>
        <v/>
      </c>
      <c r="JP26" s="415" t="str">
        <f t="array" aca="1" ref="JP26" ca="1">IFERROR(AVERAGE(IF(('1. Database - raw'!IS$7:IU$494&gt;0)*('1. Database - raw'!$AD$7:$AD$494=$A26)*(INDIRECT($Q26,TRUE)=$O26),'1. Database - raw'!IS$7:IU$494)),"")</f>
        <v/>
      </c>
      <c r="JQ26" s="416" t="str">
        <f t="array" aca="1" ref="JQ26" ca="1">IFERROR(_xlfn.STDEV.S(IF(('1. Database - raw'!IS$7:IU$494&gt;0)*('1. Database - raw'!$AD$7:$AD$494=$A26)*(INDIRECT($Q26,TRUE)=$O26),'1. Database - raw'!IS$7:IU$494)),"")</f>
        <v/>
      </c>
      <c r="JR26" s="410" t="str">
        <f t="array" aca="1" ref="JR26" ca="1">IFERROR(IF(COUNT(IF(('1. Database - raw'!IS$7:IU$494&gt;0)*('1. Database - raw'!$AD$7:$AD$494=$A26)*(INDIRECT($Q26,TRUE)=$O26),'1. Database - raw'!IS$7:IU$494))&gt;0,COUNT(IF(('1. Database - raw'!IS$7:IU$494&gt;0)*('1. Database - raw'!$AD$7:$AD$494=$A26)*(INDIRECT($Q26,TRUE)=$O26),'1. Database - raw'!IS$7:IU$494)),""),"")</f>
        <v/>
      </c>
      <c r="JS26" s="414" t="str">
        <f t="shared" ca="1" si="109"/>
        <v/>
      </c>
      <c r="JT26" s="415" t="str">
        <f t="shared" ca="1" si="110"/>
        <v/>
      </c>
      <c r="JU26" s="415" t="str">
        <f t="shared" ca="1" si="111"/>
        <v/>
      </c>
      <c r="JV26" s="415" t="str">
        <f t="array" aca="1" ref="JV26" ca="1">IFERROR(AVERAGE(IF(('1. Database - raw'!IY$7:JA$494&gt;0)*('1. Database - raw'!$AD$7:$AD$494=$A26)*(INDIRECT($Q26,TRUE)=$O26),'1. Database - raw'!IY$7:JA$494)),"")</f>
        <v/>
      </c>
      <c r="JW26" s="416" t="str">
        <f t="array" aca="1" ref="JW26" ca="1">IFERROR(_xlfn.STDEV.S(IF(('1. Database - raw'!IY$7:JA$494&gt;0)*('1. Database - raw'!$AD$7:$AD$494=$A26)*(INDIRECT($Q26,TRUE)=$O26),'1. Database - raw'!IY$7:JA$494)),"")</f>
        <v/>
      </c>
      <c r="JX26" s="410" t="str">
        <f t="array" aca="1" ref="JX26" ca="1">IFERROR(IF(COUNT(IF(('1. Database - raw'!IY$7:JA$494&gt;0)*('1. Database - raw'!$AD$7:$AD$494=$A26)*(INDIRECT($Q26,TRUE)=$O26),'1. Database - raw'!IY$7:JA$494))&gt;0,COUNT(IF(('1. Database - raw'!IY$7:JA$494&gt;0)*('1. Database - raw'!$AD$7:$AD$494=$A26)*(INDIRECT($Q26,TRUE)=$O26),'1. Database - raw'!IY$7:JA$494)),""),"")</f>
        <v/>
      </c>
      <c r="JY26" s="414" t="str">
        <f t="shared" ca="1" si="112"/>
        <v/>
      </c>
      <c r="JZ26" s="415" t="str">
        <f t="shared" ca="1" si="113"/>
        <v/>
      </c>
      <c r="KA26" s="415" t="str">
        <f t="shared" ca="1" si="114"/>
        <v/>
      </c>
      <c r="KB26" s="415" t="str">
        <f t="array" aca="1" ref="KB26" ca="1">IFERROR(AVERAGE(IF(('1. Database - raw'!JE$7:JG$494&gt;0)*('1. Database - raw'!$AD$7:$AD$494=$A26)*(INDIRECT($Q26,TRUE)=$O26),'1. Database - raw'!JE$7:JG$494)),"")</f>
        <v/>
      </c>
      <c r="KC26" s="416" t="str">
        <f t="array" aca="1" ref="KC26" ca="1">IFERROR(_xlfn.STDEV.S(IF(('1. Database - raw'!JE$7:JG$494&gt;0)*('1. Database - raw'!$AD$7:$AD$494=$A26)*(INDIRECT($Q26,TRUE)=$O26),'1. Database - raw'!JE$7:JG$494)),"")</f>
        <v/>
      </c>
      <c r="KD26" s="410" t="str">
        <f t="array" aca="1" ref="KD26" ca="1">IFERROR(IF(COUNT(IF(('1. Database - raw'!JE$7:JG$494&gt;0)*('1. Database - raw'!$AD$7:$AD$494=$A26)*(INDIRECT($Q26,TRUE)=$O26),'1. Database - raw'!JE$7:JG$494))&gt;0,COUNT(IF(('1. Database - raw'!JE$7:JG$494&gt;0)*('1. Database - raw'!$AD$7:$AD$494=$A26)*(INDIRECT($Q26,TRUE)=$O26),'1. Database - raw'!JE$7:JG$494)),""),"")</f>
        <v/>
      </c>
      <c r="KE26" s="414" t="str">
        <f t="shared" ca="1" si="115"/>
        <v/>
      </c>
      <c r="KF26" s="415" t="str">
        <f t="shared" ca="1" si="116"/>
        <v/>
      </c>
      <c r="KG26" s="415" t="str">
        <f t="shared" ca="1" si="117"/>
        <v/>
      </c>
      <c r="KH26" s="415" t="str">
        <f t="array" aca="1" ref="KH26" ca="1">IFERROR(AVERAGE(IF(('1. Database - raw'!JK$7:JM$494&gt;0)*('1. Database - raw'!$AD$7:$AD$494=$A26)*(INDIRECT($Q26,TRUE)=$O26),'1. Database - raw'!JK$7:JM$494)),"")</f>
        <v/>
      </c>
      <c r="KI26" s="416" t="str">
        <f t="array" aca="1" ref="KI26" ca="1">IFERROR(_xlfn.STDEV.S(IF(('1. Database - raw'!JK$7:JM$494&gt;0)*('1. Database - raw'!$AD$7:$AD$494=$A26)*(INDIRECT($Q26,TRUE)=$O26),'1. Database - raw'!JK$7:JM$494)),"")</f>
        <v/>
      </c>
      <c r="KJ26" s="410" t="str">
        <f t="array" aca="1" ref="KJ26" ca="1">IFERROR(IF(COUNT(IF(('1. Database - raw'!JK$7:JM$494&gt;0)*('1. Database - raw'!$AD$7:$AD$494=$A26)*(INDIRECT($Q26,TRUE)=$O26),'1. Database - raw'!JK$7:JM$494))&gt;0,COUNT(IF(('1. Database - raw'!JK$7:JM$494&gt;0)*('1. Database - raw'!$AD$7:$AD$494=$A26)*(INDIRECT($Q26,TRUE)=$O26),'1. Database - raw'!JK$7:JM$494)),""),"")</f>
        <v/>
      </c>
      <c r="KK26" s="414" t="str">
        <f t="shared" ca="1" si="118"/>
        <v/>
      </c>
      <c r="KL26" s="415" t="str">
        <f t="shared" ca="1" si="119"/>
        <v/>
      </c>
      <c r="KM26" s="415" t="str">
        <f t="shared" ca="1" si="120"/>
        <v/>
      </c>
      <c r="KN26" s="415" t="str">
        <f t="array" aca="1" ref="KN26" ca="1">IFERROR(AVERAGE(IF(('1. Database - raw'!JQ$7:JS$494&gt;0)*('1. Database - raw'!$AD$7:$AD$494=$A26)*(INDIRECT($Q26,TRUE)=$O26),'1. Database - raw'!JQ$7:JS$494)),"")</f>
        <v/>
      </c>
      <c r="KO26" s="416" t="str">
        <f t="array" aca="1" ref="KO26" ca="1">IFERROR(_xlfn.STDEV.S(IF(('1. Database - raw'!JQ$7:JS$494&gt;0)*('1. Database - raw'!$AD$7:$AD$494=$A26)*(INDIRECT($Q26,TRUE)=$O26),'1. Database - raw'!JQ$7:JS$494)),"")</f>
        <v/>
      </c>
      <c r="KP26" s="410" t="str">
        <f t="array" aca="1" ref="KP26" ca="1">IFERROR(IF(COUNT(IF(('1. Database - raw'!JQ$7:JS$494&gt;0)*('1. Database - raw'!$AD$7:$AD$494=$A26)*(INDIRECT($Q26,TRUE)=$O26),'1. Database - raw'!JQ$7:JS$494))&gt;0,COUNT(IF(('1. Database - raw'!JQ$7:JS$494&gt;0)*('1. Database - raw'!$AD$7:$AD$494=$A26)*(INDIRECT($Q26,TRUE)=$O26),'1. Database - raw'!JQ$7:JS$494)),""),"")</f>
        <v/>
      </c>
      <c r="KQ26" s="414" t="str">
        <f t="shared" ca="1" si="121"/>
        <v/>
      </c>
      <c r="KR26" s="415" t="str">
        <f t="shared" ca="1" si="122"/>
        <v/>
      </c>
      <c r="KS26" s="415" t="str">
        <f t="shared" ca="1" si="123"/>
        <v/>
      </c>
      <c r="KT26" s="415" t="str">
        <f t="array" aca="1" ref="KT26" ca="1">IFERROR(AVERAGE(IF(('1. Database - raw'!JW$7:JY$494&gt;0)*('1. Database - raw'!$AD$7:$AD$494=$A26)*(INDIRECT($Q26,TRUE)=$O26),'1. Database - raw'!JW$7:JY$494)),"")</f>
        <v/>
      </c>
      <c r="KU26" s="416" t="str">
        <f t="array" aca="1" ref="KU26" ca="1">IFERROR(_xlfn.STDEV.S(IF(('1. Database - raw'!JW$7:JY$494&gt;0)*('1. Database - raw'!$AD$7:$AD$494=$A26)*(INDIRECT($Q26,TRUE)=$O26),'1. Database - raw'!JW$7:JY$494)),"")</f>
        <v/>
      </c>
      <c r="KV26" s="410" t="str">
        <f t="array" aca="1" ref="KV26" ca="1">IFERROR(IF(COUNT(IF(('1. Database - raw'!JW$7:JY$494&gt;0)*('1. Database - raw'!$AD$7:$AD$494=$A26)*(INDIRECT($Q26,TRUE)=$O26),'1. Database - raw'!JW$7:JY$494))&gt;0,COUNT(IF(('1. Database - raw'!JW$7:JY$494&gt;0)*('1. Database - raw'!$AD$7:$AD$494=$A26)*(INDIRECT($Q26,TRUE)=$O26),'1. Database - raw'!JW$7:JY$494)),""),"")</f>
        <v/>
      </c>
      <c r="KW26" s="414" t="str">
        <f t="shared" ca="1" si="124"/>
        <v/>
      </c>
      <c r="KX26" s="415" t="str">
        <f t="shared" ca="1" si="125"/>
        <v/>
      </c>
      <c r="KY26" s="415" t="str">
        <f t="shared" ca="1" si="126"/>
        <v/>
      </c>
      <c r="KZ26" s="415" t="str">
        <f t="array" aca="1" ref="KZ26" ca="1">IFERROR(AVERAGE(IF(('1. Database - raw'!KC$7:KE$494&gt;0)*('1. Database - raw'!$AD$7:$AD$494=$A26)*(INDIRECT($Q26,TRUE)=$O26),'1. Database - raw'!KC$7:KE$494)),"")</f>
        <v/>
      </c>
      <c r="LA26" s="416" t="str">
        <f t="array" aca="1" ref="LA26" ca="1">IFERROR(_xlfn.STDEV.S(IF(('1. Database - raw'!KC$7:KE$494&gt;0)*('1. Database - raw'!$AD$7:$AD$494=$A26)*(INDIRECT($Q26,TRUE)=$O26),'1. Database - raw'!KC$7:KE$494)),"")</f>
        <v/>
      </c>
      <c r="LB26" s="410" t="str">
        <f t="array" aca="1" ref="LB26" ca="1">IFERROR(IF(COUNT(IF(('1. Database - raw'!KC$7:KE$494&gt;0)*('1. Database - raw'!$AD$7:$AD$494=$A26)*(INDIRECT($Q26,TRUE)=$O26),'1. Database - raw'!KC$7:KE$494))&gt;0,COUNT(IF(('1. Database - raw'!KC$7:KE$494&gt;0)*('1. Database - raw'!$AD$7:$AD$494=$A26)*(INDIRECT($Q26,TRUE)=$O26),'1. Database - raw'!KC$7:KE$494)),""),"")</f>
        <v/>
      </c>
      <c r="LC26" s="414" t="str">
        <f t="shared" ca="1" si="127"/>
        <v/>
      </c>
      <c r="LD26" s="415" t="str">
        <f t="shared" ca="1" si="128"/>
        <v/>
      </c>
      <c r="LE26" s="415" t="str">
        <f t="shared" ca="1" si="129"/>
        <v/>
      </c>
      <c r="LF26" s="415" t="str">
        <f t="array" aca="1" ref="LF26" ca="1">IFERROR(AVERAGE(IF(('1. Database - raw'!KI$7:KK$494&gt;0)*('1. Database - raw'!$AD$7:$AD$494=$A26)*(INDIRECT($Q26,TRUE)=$O26),'1. Database - raw'!KI$7:KK$494)),"")</f>
        <v/>
      </c>
      <c r="LG26" s="416" t="str">
        <f t="array" aca="1" ref="LG26" ca="1">IFERROR(_xlfn.STDEV.S(IF(('1. Database - raw'!KI$7:KK$494&gt;0)*('1. Database - raw'!$AD$7:$AD$494=$A26)*(INDIRECT($Q26,TRUE)=$O26),'1. Database - raw'!KI$7:KK$494)),"")</f>
        <v/>
      </c>
      <c r="LH26" s="410" t="str">
        <f t="array" aca="1" ref="LH26" ca="1">IFERROR(IF(COUNT(IF(('1. Database - raw'!KI$7:KK$494&gt;0)*('1. Database - raw'!$AD$7:$AD$494=$A26)*(INDIRECT($Q26,TRUE)=$O26),'1. Database - raw'!KI$7:KK$494))&gt;0,COUNT(IF(('1. Database - raw'!KI$7:KK$494&gt;0)*('1. Database - raw'!$AD$7:$AD$494=$A26)*(INDIRECT($Q26,TRUE)=$O26),'1. Database - raw'!KI$7:KK$494)),""),"")</f>
        <v/>
      </c>
      <c r="LI26" s="414">
        <f t="shared" ca="1" si="169"/>
        <v>0.67292080526854692</v>
      </c>
      <c r="LJ26" s="415">
        <f t="shared" ca="1" si="170"/>
        <v>0.8951319924431318</v>
      </c>
      <c r="LK26" s="415">
        <f t="shared" ca="1" si="171"/>
        <v>0.77611400011626586</v>
      </c>
      <c r="LL26" s="415">
        <f t="array" aca="1" ref="LL26" ca="1">IFERROR(AVERAGE(IF(('1. Database - raw'!KO$7:KQ$494&gt;0)*('1. Database - raw'!$AD$7:$AD$494=$A26)*(INDIRECT($Q26,TRUE)=$O26),'1. Database - raw'!KO$7:KQ$494)),"")</f>
        <v>0.80000000000000016</v>
      </c>
      <c r="LM26" s="416">
        <f t="array" aca="1" ref="LM26" ca="1">IFERROR(_xlfn.STDEV.S(IF(('1. Database - raw'!KO$7:KQ$494&gt;0)*('1. Database - raw'!$AD$7:$AD$494=$A26)*(INDIRECT($Q26,TRUE)=$O26),'1. Database - raw'!KO$7:KQ$494)),"")</f>
        <v>0.19999999999999926</v>
      </c>
      <c r="LN26" s="410">
        <f t="array" aca="1" ref="LN26" ca="1">IFERROR(IF(COUNT(IF(('1. Database - raw'!KO$7:KQ$494&gt;0)*('1. Database - raw'!$AD$7:$AD$494=$A26)*(INDIRECT($Q26,TRUE)=$O26),'1. Database - raw'!KO$7:KQ$494))&gt;0,COUNT(IF(('1. Database - raw'!KO$7:KQ$494&gt;0)*('1. Database - raw'!$AD$7:$AD$494=$A26)*(INDIRECT($Q26,TRUE)=$O26),'1. Database - raw'!KO$7:KQ$494)),""),"")</f>
        <v>3</v>
      </c>
      <c r="LO26" s="414" t="str">
        <f t="shared" ca="1" si="130"/>
        <v/>
      </c>
      <c r="LP26" s="415" t="str">
        <f t="shared" ca="1" si="131"/>
        <v/>
      </c>
      <c r="LQ26" s="415" t="str">
        <f t="shared" ca="1" si="132"/>
        <v/>
      </c>
      <c r="LR26" s="415" t="str">
        <f t="array" aca="1" ref="LR26" ca="1">IFERROR(AVERAGE(IF(('1. Database - raw'!KU$7:KW$494&gt;0)*('1. Database - raw'!$AD$7:$AD$494=$A26)*(INDIRECT($Q26,TRUE)=$O26),'1. Database - raw'!KU$7:KW$494)),"")</f>
        <v/>
      </c>
      <c r="LS26" s="416" t="str">
        <f t="array" aca="1" ref="LS26" ca="1">IFERROR(_xlfn.STDEV.S(IF(('1. Database - raw'!KU$7:KW$494&gt;0)*('1. Database - raw'!$AD$7:$AD$494=$A26)*(INDIRECT($Q26,TRUE)=$O26),'1. Database - raw'!KU$7:KW$494)),"")</f>
        <v/>
      </c>
      <c r="LT26" s="410" t="str">
        <f t="array" aca="1" ref="LT26" ca="1">IFERROR(IF(COUNT(IF(('1. Database - raw'!KU$7:KW$494&gt;0)*('1. Database - raw'!$AD$7:$AD$494=$A26)*(INDIRECT($Q26,TRUE)=$O26),'1. Database - raw'!KU$7:KW$494))&gt;0,COUNT(IF(('1. Database - raw'!KU$7:KW$494&gt;0)*('1. Database - raw'!$AD$7:$AD$494=$A26)*(INDIRECT($Q26,TRUE)=$O26),'1. Database - raw'!KU$7:KW$494)),""),"")</f>
        <v/>
      </c>
      <c r="LU26" s="414" t="str">
        <f t="shared" ca="1" si="133"/>
        <v/>
      </c>
      <c r="LV26" s="415" t="str">
        <f t="shared" ca="1" si="134"/>
        <v/>
      </c>
      <c r="LW26" s="415" t="str">
        <f t="shared" ca="1" si="135"/>
        <v/>
      </c>
      <c r="LX26" s="415" t="str">
        <f t="array" aca="1" ref="LX26" ca="1">IFERROR(AVERAGE(IF(('1. Database - raw'!LA$7:LC$494&gt;0)*('1. Database - raw'!$AD$7:$AD$494=$A26)*(INDIRECT($Q26,TRUE)=$O26),'1. Database - raw'!LA$7:LC$494)),"")</f>
        <v/>
      </c>
      <c r="LY26" s="416" t="str">
        <f t="array" aca="1" ref="LY26" ca="1">IFERROR(_xlfn.STDEV.S(IF(('1. Database - raw'!LA$7:LC$494&gt;0)*('1. Database - raw'!$AD$7:$AD$494=$A26)*(INDIRECT($Q26,TRUE)=$O26),'1. Database - raw'!LA$7:LC$494)),"")</f>
        <v/>
      </c>
      <c r="LZ26" s="410" t="str">
        <f t="array" aca="1" ref="LZ26" ca="1">IFERROR(IF(COUNT(IF(('1. Database - raw'!LA$7:LC$494&gt;0)*('1. Database - raw'!$AD$7:$AD$494=$A26)*(INDIRECT($Q26,TRUE)=$O26),'1. Database - raw'!LA$7:LC$494))&gt;0,COUNT(IF(('1. Database - raw'!LA$7:LC$494&gt;0)*('1. Database - raw'!$AD$7:$AD$494=$A26)*(INDIRECT($Q26,TRUE)=$O26),'1. Database - raw'!LA$7:LC$494)),""),"")</f>
        <v/>
      </c>
      <c r="MA26" s="414" t="str">
        <f t="shared" ca="1" si="136"/>
        <v/>
      </c>
      <c r="MB26" s="415" t="str">
        <f t="shared" ca="1" si="137"/>
        <v/>
      </c>
      <c r="MC26" s="415" t="str">
        <f t="shared" ca="1" si="138"/>
        <v/>
      </c>
      <c r="MD26" s="415" t="str">
        <f t="array" aca="1" ref="MD26" ca="1">IFERROR(AVERAGE(IF(('1. Database - raw'!LG$7:LI$494&gt;0)*('1. Database - raw'!$AD$7:$AD$494=$A26)*(INDIRECT($Q26,TRUE)=$O26),'1. Database - raw'!LG$7:LI$494)),"")</f>
        <v/>
      </c>
      <c r="ME26" s="416" t="str">
        <f t="array" aca="1" ref="ME26" ca="1">IFERROR(_xlfn.STDEV.S(IF(('1. Database - raw'!LG$7:LI$494&gt;0)*('1. Database - raw'!$AD$7:$AD$494=$A26)*(INDIRECT($Q26,TRUE)=$O26),'1. Database - raw'!LG$7:LI$494)),"")</f>
        <v/>
      </c>
      <c r="MF26" s="410" t="str">
        <f t="array" aca="1" ref="MF26" ca="1">IFERROR(IF(COUNT(IF(('1. Database - raw'!LG$7:LI$494&gt;0)*('1. Database - raw'!$AD$7:$AD$494=$A26)*(INDIRECT($Q26,TRUE)=$O26),'1. Database - raw'!LG$7:LI$494))&gt;0,COUNT(IF(('1. Database - raw'!LG$7:LI$494&gt;0)*('1. Database - raw'!$AD$7:$AD$494=$A26)*(INDIRECT($Q26,TRUE)=$O26),'1. Database - raw'!LG$7:LI$494)),""),"")</f>
        <v/>
      </c>
      <c r="MG26" s="414" t="str">
        <f t="shared" ca="1" si="139"/>
        <v/>
      </c>
      <c r="MH26" s="415" t="str">
        <f t="shared" ca="1" si="140"/>
        <v/>
      </c>
      <c r="MI26" s="415" t="str">
        <f t="shared" ca="1" si="141"/>
        <v/>
      </c>
      <c r="MJ26" s="415" t="str">
        <f t="array" aca="1" ref="MJ26" ca="1">IFERROR(AVERAGE(IF(('1. Database - raw'!LM$7:LO$494&gt;0)*('1. Database - raw'!$AD$7:$AD$494=$A26)*(INDIRECT($Q26,TRUE)=$O26),'1. Database - raw'!LM$7:LO$494)),"")</f>
        <v/>
      </c>
      <c r="MK26" s="416" t="str">
        <f t="array" aca="1" ref="MK26" ca="1">IFERROR(_xlfn.STDEV.S(IF(('1. Database - raw'!LM$7:LO$494&gt;0)*('1. Database - raw'!$AD$7:$AD$494=$A26)*(INDIRECT($Q26,TRUE)=$O26),'1. Database - raw'!LM$7:LO$494)),"")</f>
        <v/>
      </c>
      <c r="ML26" s="410" t="str">
        <f t="array" aca="1" ref="ML26" ca="1">IFERROR(IF(COUNT(IF(('1. Database - raw'!LM$7:LO$494&gt;0)*('1. Database - raw'!$AD$7:$AD$494=$A26)*(INDIRECT($Q26,TRUE)=$O26),'1. Database - raw'!LM$7:LO$494))&gt;0,COUNT(IF(('1. Database - raw'!LM$7:LO$494&gt;0)*('1. Database - raw'!$AD$7:$AD$494=$A26)*(INDIRECT($Q26,TRUE)=$O26),'1. Database - raw'!LM$7:LO$494)),""),"")</f>
        <v/>
      </c>
      <c r="MM26" s="414" t="str">
        <f t="shared" ca="1" si="142"/>
        <v/>
      </c>
      <c r="MN26" s="415" t="str">
        <f t="shared" ca="1" si="143"/>
        <v/>
      </c>
      <c r="MO26" s="415" t="str">
        <f t="shared" ca="1" si="144"/>
        <v/>
      </c>
      <c r="MP26" s="415" t="str">
        <f t="array" aca="1" ref="MP26" ca="1">IFERROR(AVERAGE(IF(('1. Database - raw'!LS$7:LU$494&gt;0)*('1. Database - raw'!$AD$7:$AD$494=$A26)*(INDIRECT($Q26,TRUE)=$O26),'1. Database - raw'!LS$7:LU$494)),"")</f>
        <v/>
      </c>
      <c r="MQ26" s="416" t="str">
        <f t="array" aca="1" ref="MQ26" ca="1">IFERROR(_xlfn.STDEV.S(IF(('1. Database - raw'!LS$7:LU$494&gt;0)*('1. Database - raw'!$AD$7:$AD$494=$A26)*(INDIRECT($Q26,TRUE)=$O26),'1. Database - raw'!LS$7:LU$494)),"")</f>
        <v/>
      </c>
      <c r="MR26" s="410" t="str">
        <f t="array" aca="1" ref="MR26" ca="1">IFERROR(IF(COUNT(IF(('1. Database - raw'!LS$7:LU$494&gt;0)*('1. Database - raw'!$AD$7:$AD$494=$A26)*(INDIRECT($Q26,TRUE)=$O26),'1. Database - raw'!LS$7:LU$494))&gt;0,COUNT(IF(('1. Database - raw'!LS$7:LU$494&gt;0)*('1. Database - raw'!$AD$7:$AD$494=$A26)*(INDIRECT($Q26,TRUE)=$O26),'1. Database - raw'!LS$7:LU$494)),""),"")</f>
        <v/>
      </c>
      <c r="MS26" s="414" t="str">
        <f t="shared" ca="1" si="145"/>
        <v/>
      </c>
      <c r="MT26" s="415" t="str">
        <f t="shared" ca="1" si="146"/>
        <v/>
      </c>
      <c r="MU26" s="415" t="str">
        <f t="shared" ca="1" si="147"/>
        <v/>
      </c>
      <c r="MV26" s="415" t="str">
        <f t="array" aca="1" ref="MV26" ca="1">IFERROR(AVERAGE(IF(('1. Database - raw'!LY$7:MA$494&gt;0)*('1. Database - raw'!$AD$7:$AD$494=$A26)*(INDIRECT($Q26,TRUE)=$O26),'1. Database - raw'!LY$7:MA$494)),"")</f>
        <v/>
      </c>
      <c r="MW26" s="416" t="str">
        <f t="array" aca="1" ref="MW26" ca="1">IFERROR(_xlfn.STDEV.S(IF(('1. Database - raw'!LY$7:MA$494&gt;0)*('1. Database - raw'!$AD$7:$AD$494=$A26)*(INDIRECT($Q26,TRUE)=$O26),'1. Database - raw'!LY$7:MA$494)),"")</f>
        <v/>
      </c>
      <c r="MX26" s="410" t="str">
        <f t="array" aca="1" ref="MX26" ca="1">IFERROR(IF(COUNT(IF(('1. Database - raw'!LY$7:MA$494&gt;0)*('1. Database - raw'!$AD$7:$AD$494=$A26)*(INDIRECT($Q26,TRUE)=$O26),'1. Database - raw'!LY$7:MA$494))&gt;0,COUNT(IF(('1. Database - raw'!LY$7:MA$494&gt;0)*('1. Database - raw'!$AD$7:$AD$494=$A26)*(INDIRECT($Q26,TRUE)=$O26),'1. Database - raw'!LY$7:MA$494)),""),"")</f>
        <v/>
      </c>
      <c r="MY26" s="414" t="str">
        <f t="shared" ca="1" si="148"/>
        <v/>
      </c>
      <c r="MZ26" s="415" t="str">
        <f t="shared" ca="1" si="149"/>
        <v/>
      </c>
      <c r="NA26" s="415" t="str">
        <f t="shared" ca="1" si="150"/>
        <v/>
      </c>
      <c r="NB26" s="415" t="str">
        <f t="array" aca="1" ref="NB26" ca="1">IFERROR(AVERAGE(IF(('1. Database - raw'!ME$7:MG$494&gt;0)*('1. Database - raw'!$AD$7:$AD$494=$A26)*(INDIRECT($Q26,TRUE)=$O26),'1. Database - raw'!ME$7:MG$494)),"")</f>
        <v/>
      </c>
      <c r="NC26" s="416" t="str">
        <f t="array" aca="1" ref="NC26" ca="1">IFERROR(_xlfn.STDEV.S(IF(('1. Database - raw'!ME$7:MG$494&gt;0)*('1. Database - raw'!$AD$7:$AD$494=$A26)*(INDIRECT($Q26,TRUE)=$O26),'1. Database - raw'!ME$7:MG$494)),"")</f>
        <v/>
      </c>
      <c r="ND26" s="410" t="str">
        <f t="array" aca="1" ref="ND26" ca="1">IFERROR(IF(COUNT(IF(('1. Database - raw'!ME$7:MG$494&gt;0)*('1. Database - raw'!$AD$7:$AD$494=$A26)*(INDIRECT($Q26,TRUE)=$O26),'1. Database - raw'!ME$7:MG$494))&gt;0,COUNT(IF(('1. Database - raw'!ME$7:MG$494&gt;0)*('1. Database - raw'!$AD$7:$AD$494=$A26)*(INDIRECT($Q26,TRUE)=$O26),'1. Database - raw'!ME$7:MG$494)),""),"")</f>
        <v/>
      </c>
      <c r="NE26" s="414" t="str">
        <f t="shared" ca="1" si="151"/>
        <v/>
      </c>
      <c r="NF26" s="415" t="str">
        <f t="shared" ca="1" si="152"/>
        <v/>
      </c>
      <c r="NG26" s="415" t="str">
        <f t="shared" ca="1" si="153"/>
        <v/>
      </c>
      <c r="NH26" s="415" t="str">
        <f t="array" aca="1" ref="NH26" ca="1">IFERROR(AVERAGE(IF(('1. Database - raw'!MK$7:MM$494&gt;0)*('1. Database - raw'!$AD$7:$AD$494=$A26)*(INDIRECT($Q26,TRUE)=$O26),'1. Database - raw'!MK$7:MM$494)),"")</f>
        <v/>
      </c>
      <c r="NI26" s="416" t="str">
        <f t="array" aca="1" ref="NI26" ca="1">IFERROR(_xlfn.STDEV.S(IF(('1. Database - raw'!MK$7:MM$494&gt;0)*('1. Database - raw'!$AD$7:$AD$494=$A26)*(INDIRECT($Q26,TRUE)=$O26),'1. Database - raw'!MK$7:MM$494)),"")</f>
        <v/>
      </c>
      <c r="NJ26" s="410" t="str">
        <f t="array" aca="1" ref="NJ26" ca="1">IFERROR(IF(COUNT(IF(('1. Database - raw'!MK$7:MM$494&gt;0)*('1. Database - raw'!$AD$7:$AD$494=$A26)*(INDIRECT($Q26,TRUE)=$O26),'1. Database - raw'!MK$7:MM$494))&gt;0,COUNT(IF(('1. Database - raw'!MK$7:MM$494&gt;0)*('1. Database - raw'!$AD$7:$AD$494=$A26)*(INDIRECT($Q26,TRUE)=$O26),'1. Database - raw'!MK$7:MM$494)),""),"")</f>
        <v/>
      </c>
      <c r="NK26" s="414">
        <f t="shared" ca="1" si="154"/>
        <v>2.5981694948190275</v>
      </c>
      <c r="NL26" s="415">
        <f t="shared" ca="1" si="155"/>
        <v>2.9431779082928502</v>
      </c>
      <c r="NM26" s="415">
        <f t="shared" ca="1" si="156"/>
        <v>2.7652983671119027</v>
      </c>
      <c r="NN26" s="415">
        <f t="array" aca="1" ref="NN26" ca="1">IFERROR(AVERAGE(IF(('1. Database - raw'!MQ$7:MS$494&gt;0)*('1. Database - raw'!$AD$7:$AD$494=$A26)*(INDIRECT($Q26,TRUE)=$O26),'1. Database - raw'!MQ$7:MS$494)),"")</f>
        <v>2.8127222222222223</v>
      </c>
      <c r="NO26" s="416">
        <f t="array" aca="1" ref="NO26" ca="1">IFERROR(_xlfn.STDEV.S(IF(('1. Database - raw'!MQ$7:MS$494&gt;0)*('1. Database - raw'!$AD$7:$AD$494=$A26)*(INDIRECT($Q26,TRUE)=$O26),'1. Database - raw'!MQ$7:MS$494)),"")</f>
        <v>0.52314650858477751</v>
      </c>
      <c r="NP26" s="410">
        <f t="array" aca="1" ref="NP26" ca="1">IFERROR(IF(COUNT(IF(('1. Database - raw'!MQ$7:MS$494&gt;0)*('1. Database - raw'!$AD$7:$AD$494=$A26)*(INDIRECT($Q26,TRUE)=$O26),'1. Database - raw'!MQ$7:MS$494))&gt;0,COUNT(IF(('1. Database - raw'!MQ$7:MS$494&gt;0)*('1. Database - raw'!$AD$7:$AD$494=$A26)*(INDIRECT($Q26,TRUE)=$O26),'1. Database - raw'!MQ$7:MS$494)),""),"")</f>
        <v>9</v>
      </c>
      <c r="NQ26" s="414">
        <f t="shared" ca="1" si="157"/>
        <v>2.0225658259107986</v>
      </c>
      <c r="NR26" s="415">
        <f t="shared" ca="1" si="158"/>
        <v>2.1366560641523833</v>
      </c>
      <c r="NS26" s="415">
        <f t="shared" ca="1" si="159"/>
        <v>2.0788284049145762</v>
      </c>
      <c r="NT26" s="415">
        <f t="array" aca="1" ref="NT26" ca="1">IFERROR(AVERAGE(IF(('1. Database - raw'!MW$7:MY$494&gt;0)*('1. Database - raw'!$AD$7:$AD$494=$A26)*(INDIRECT($Q26,TRUE)=$O26),'1. Database - raw'!MW$7:MY$494)),"")</f>
        <v>2.0944444444444446</v>
      </c>
      <c r="NU26" s="416">
        <f t="array" aca="1" ref="NU26" ca="1">IFERROR(_xlfn.STDEV.S(IF(('1. Database - raw'!MW$7:MY$494&gt;0)*('1. Database - raw'!$AD$7:$AD$494=$A26)*(INDIRECT($Q26,TRUE)=$O26),'1. Database - raw'!MW$7:MY$494)),"")</f>
        <v>0.2572018230452035</v>
      </c>
      <c r="NV26" s="410">
        <f t="array" aca="1" ref="NV26" ca="1">IFERROR(IF(COUNT(IF(('1. Database - raw'!MW$7:MY$494&gt;0)*('1. Database - raw'!$AD$7:$AD$494=$A26)*(INDIRECT($Q26,TRUE)=$O26),'1. Database - raw'!MW$7:MY$494))&gt;0,COUNT(IF(('1. Database - raw'!MW$7:MY$494&gt;0)*('1. Database - raw'!$AD$7:$AD$494=$A26)*(INDIRECT($Q26,TRUE)=$O26),'1. Database - raw'!MW$7:MY$494)),""),"")</f>
        <v>9</v>
      </c>
      <c r="NW26" s="414">
        <f t="shared" ca="1" si="160"/>
        <v>1.3110889648004014</v>
      </c>
      <c r="NX26" s="415">
        <f t="shared" ca="1" si="161"/>
        <v>1.347975794749434</v>
      </c>
      <c r="NY26" s="415">
        <f t="shared" ca="1" si="162"/>
        <v>1.3294044491102148</v>
      </c>
      <c r="NZ26" s="415">
        <f t="array" aca="1" ref="NZ26" ca="1">IFERROR(AVERAGE(IF(('1. Database - raw'!NC$7:NE$494&gt;0)*('1. Database - raw'!$AD$7:$AD$494=$A26)*(INDIRECT($Q26,TRUE)=$O26),'1. Database - raw'!NC$7:NE$494)),"")</f>
        <v>1.3344444444444443</v>
      </c>
      <c r="OA26" s="416">
        <f t="array" aca="1" ref="OA26" ca="1">IFERROR(_xlfn.STDEV.S(IF(('1. Database - raw'!NC$7:NE$494&gt;0)*('1. Database - raw'!$AD$7:$AD$494=$A26)*(INDIRECT($Q26,TRUE)=$O26),'1. Database - raw'!NC$7:NE$494)),"")</f>
        <v>0.11630897548245268</v>
      </c>
      <c r="OB26" s="410">
        <f t="array" aca="1" ref="OB26" ca="1">IFERROR(IF(COUNT(IF(('1. Database - raw'!NC$7:NE$494&gt;0)*('1. Database - raw'!$AD$7:$AD$494=$A26)*(INDIRECT($Q26,TRUE)=$O26),'1. Database - raw'!NC$7:NE$494))&gt;0,COUNT(IF(('1. Database - raw'!NC$7:NE$494&gt;0)*('1. Database - raw'!$AD$7:$AD$494=$A26)*(INDIRECT($Q26,TRUE)=$O26),'1. Database - raw'!NC$7:NE$494)),""),"")</f>
        <v>9</v>
      </c>
      <c r="OC26" s="414" t="str">
        <f t="shared" ca="1" si="163"/>
        <v/>
      </c>
      <c r="OD26" s="415" t="str">
        <f t="shared" ca="1" si="164"/>
        <v/>
      </c>
      <c r="OE26" s="415" t="str">
        <f t="shared" ca="1" si="165"/>
        <v/>
      </c>
      <c r="OF26" s="415" t="str">
        <f t="array" aca="1" ref="OF26" ca="1">IFERROR(AVERAGE(IF(('1. Database - raw'!NI$7:NK$494&gt;0)*('1. Database - raw'!$AD$7:$AD$494=$A26)*(INDIRECT($Q26,TRUE)=$O26),'1. Database - raw'!NI$7:NK$494)),"")</f>
        <v/>
      </c>
      <c r="OG26" s="416" t="str">
        <f t="array" aca="1" ref="OG26" ca="1">IFERROR(_xlfn.STDEV.S(IF(('1. Database - raw'!NI$7:NK$494&gt;0)*('1. Database - raw'!$AD$7:$AD$494=$A26)*(INDIRECT($Q26,TRUE)=$O26),'1. Database - raw'!NI$7:NK$494)),"")</f>
        <v/>
      </c>
      <c r="OH26" s="410" t="str">
        <f t="array" aca="1" ref="OH26" ca="1">IFERROR(IF(COUNT(IF(('1. Database - raw'!NI$7:NK$494&gt;0)*('1. Database - raw'!$AD$7:$AD$494=$A26)*(INDIRECT($Q26,TRUE)=$O26),'1. Database - raw'!NI$7:NK$494))&gt;0,COUNT(IF(('1. Database - raw'!NI$7:NK$494&gt;0)*('1. Database - raw'!$AD$7:$AD$494=$A26)*(INDIRECT($Q26,TRUE)=$O26),'1. Database - raw'!NI$7:NK$494)),""),"")</f>
        <v/>
      </c>
    </row>
    <row r="27" spans="1:398" s="417" customFormat="1" hidden="1" outlineLevel="2" x14ac:dyDescent="0.25">
      <c r="A27" s="418" t="s">
        <v>553</v>
      </c>
      <c r="B27" s="1330"/>
      <c r="C27" s="419"/>
      <c r="D27" s="420"/>
      <c r="E27" s="420" t="s">
        <v>39</v>
      </c>
      <c r="F27" s="421"/>
      <c r="G27" s="421"/>
      <c r="H27" s="394" t="s">
        <v>777</v>
      </c>
      <c r="I27" s="421"/>
      <c r="J27" s="421"/>
      <c r="K27" s="421"/>
      <c r="L27" s="421"/>
      <c r="M27" s="421"/>
      <c r="N27" s="422"/>
      <c r="O27" s="396" t="str">
        <f t="array" ref="O27">INDEX(A27:N27,IF(MIN(IF(C27:N27&lt;&gt;"",COLUMN(C27:N27)))&gt;0,MIN(IF(C27:N27&lt;&gt;"",COLUMN(C27:N27))),""))</f>
        <v>Brazil</v>
      </c>
      <c r="P27" s="397">
        <f t="shared" si="184"/>
        <v>3</v>
      </c>
      <c r="Q27" s="398" t="str">
        <f ca="1">"'" &amp; $S$4 &amp; "'!" &amp; ADDRESS(ROW('1. Database - raw'!$A$7),MATCH($C$2,'1. Database - raw'!$6:$6,0)+MATCH(O27,$C27:$N27,0)-1,1) &amp; ":" &amp; ADDRESS(LOOKUP(2,1/('1. Database - raw'!A:A&lt;&gt;""),ROW('1. Database - raw'!A:A)),MATCH($C$2,'1. Database - raw'!$6:$6,0)+MATCH(O27,$C27:$N27,0)-1,1)</f>
        <v>'1. Database - raw'!$AG$7:$AG$494</v>
      </c>
      <c r="R27" s="423"/>
      <c r="S27" s="424"/>
      <c r="T27" s="400">
        <f t="shared" ca="1" si="182"/>
        <v>1.6096825799356269</v>
      </c>
      <c r="U27" s="401">
        <f t="shared" ca="1" si="182"/>
        <v>1.5884979004846291</v>
      </c>
      <c r="V27" s="401">
        <f t="shared" ca="1" si="182"/>
        <v>1.057921029336</v>
      </c>
      <c r="W27" s="401" t="str">
        <f t="shared" ca="1" si="182"/>
        <v/>
      </c>
      <c r="X27" s="401" t="str">
        <f t="shared" ca="1" si="182"/>
        <v/>
      </c>
      <c r="Y27" s="401" t="str">
        <f t="shared" ca="1" si="182"/>
        <v/>
      </c>
      <c r="Z27" s="401">
        <f t="shared" ca="1" si="182"/>
        <v>1.1626197688584776</v>
      </c>
      <c r="AA27" s="401" t="str">
        <f t="shared" ca="1" si="182"/>
        <v/>
      </c>
      <c r="AB27" s="401" t="str">
        <f t="shared" ca="1" si="182"/>
        <v/>
      </c>
      <c r="AC27" s="401" t="str">
        <f t="shared" ca="1" si="182"/>
        <v/>
      </c>
      <c r="AD27" s="401" t="str">
        <f t="shared" ca="1" si="183"/>
        <v/>
      </c>
      <c r="AE27" s="401" t="str">
        <f t="shared" ca="1" si="183"/>
        <v/>
      </c>
      <c r="AF27" s="401" t="str">
        <f t="shared" ca="1" si="183"/>
        <v/>
      </c>
      <c r="AG27" s="401" t="str">
        <f t="shared" ca="1" si="183"/>
        <v/>
      </c>
      <c r="AH27" s="401" t="str">
        <f t="shared" ca="1" si="183"/>
        <v/>
      </c>
      <c r="AI27" s="401" t="str">
        <f t="shared" ca="1" si="183"/>
        <v/>
      </c>
      <c r="AJ27" s="401" t="str">
        <f t="shared" ca="1" si="183"/>
        <v/>
      </c>
      <c r="AK27" s="401" t="str">
        <f t="shared" ca="1" si="183"/>
        <v/>
      </c>
      <c r="AL27" s="401" t="str">
        <f t="shared" ca="1" si="183"/>
        <v/>
      </c>
      <c r="AM27" s="402" t="str">
        <f t="shared" ca="1" si="183"/>
        <v/>
      </c>
      <c r="AN27" s="425"/>
      <c r="AO27" s="425"/>
      <c r="AP27" s="425"/>
      <c r="AQ27" s="425"/>
      <c r="AR27" s="425"/>
      <c r="AS27" s="425"/>
      <c r="AT27" s="425"/>
      <c r="AU27" s="425"/>
      <c r="AV27" s="425"/>
      <c r="AW27" s="425"/>
      <c r="AX27" s="425"/>
      <c r="AY27" s="425"/>
      <c r="AZ27" s="425"/>
      <c r="BA27" s="425"/>
      <c r="BB27" s="425"/>
      <c r="BC27" s="425"/>
      <c r="BD27" s="426"/>
      <c r="BE27" s="426"/>
      <c r="BF27" s="426"/>
      <c r="BG27" s="427"/>
      <c r="BH27" s="468"/>
      <c r="BI27" s="575">
        <f t="shared" ca="1" si="166"/>
        <v>1.5990902402101281</v>
      </c>
      <c r="BJ27" s="576">
        <f t="shared" ca="1" si="2"/>
        <v>1.0470995930219666</v>
      </c>
      <c r="BK27" s="576" t="str">
        <f t="shared" ca="1" si="3"/>
        <v/>
      </c>
      <c r="BL27" s="576">
        <f t="shared" ca="1" si="167"/>
        <v>1.1626197688584776</v>
      </c>
      <c r="BM27" s="576" t="str">
        <f t="shared" ca="1" si="4"/>
        <v/>
      </c>
      <c r="BN27" s="576" t="str">
        <f t="shared" ca="1" si="5"/>
        <v/>
      </c>
      <c r="BO27" s="428"/>
      <c r="BP27" s="396" t="str">
        <f t="shared" si="6"/>
        <v>Brazil</v>
      </c>
      <c r="BQ27" s="407">
        <f t="shared" ca="1" si="172"/>
        <v>119.25535837209029</v>
      </c>
      <c r="BR27" s="408">
        <f t="shared" ca="1" si="173"/>
        <v>172.61075877875214</v>
      </c>
      <c r="BS27" s="408">
        <f t="shared" ca="1" si="174"/>
        <v>143.47389273675722</v>
      </c>
      <c r="BT27" s="408">
        <f t="array" aca="1" ref="BT27" ca="1">IFERROR(AVERAGE(IF(('1. Database - raw'!AW$7:AY$494&gt;0)*('1. Database - raw'!$AD$7:$AD$494=$A27)*('1. Database - raw'!$AP$7:$AP$494&lt;&gt;Dropdown!$AM$11)*(INDIRECT($Q27,TRUE)=$O27),'1. Database - raw'!AW$7:AY$494)),"")</f>
        <v>151.51354838709679</v>
      </c>
      <c r="BU27" s="409">
        <f t="array" aca="1" ref="BU27" ca="1">IFERROR(_xlfn.STDEV.S(IF(('1. Database - raw'!AW$7:AY$494&gt;0)*('1. Database - raw'!$AD$7:$AD$494=$A27)*('1. Database - raw'!$AP$7:$AP$494&lt;&gt;Dropdown!$AM$11)*(INDIRECT($Q27,TRUE)=$O27),'1. Database - raw'!AW$7:AY$494)),"")</f>
        <v>51.427933625504025</v>
      </c>
      <c r="BV27" s="410">
        <f t="array" aca="1" ref="BV27" ca="1">IFERROR(IF(COUNT(IF(('1. Database - raw'!AW$7:AY$494&gt;0)*('1. Database - raw'!$AD$7:$AD$494=$A27)*('1. Database - raw'!$AP$7:$AP$494&lt;&gt;Dropdown!$AM$11)*(INDIRECT($Q27,TRUE)=$O27),'1. Database - raw'!AW$7:AY$494))&gt;0,COUNT(IF(('1. Database - raw'!AW$7:AY$494&gt;0)*('1. Database - raw'!$AD$7:$AD$494=$A27)*('1. Database - raw'!$AP$7:$AP$494&lt;&gt;Dropdown!$AM$11)*(INDIRECT($Q27,TRUE)=$O27),'1. Database - raw'!AW$7:AY$494)),""),"")</f>
        <v>31</v>
      </c>
      <c r="BW27" s="407">
        <f t="shared" ca="1" si="7"/>
        <v>87.976571165045058</v>
      </c>
      <c r="BX27" s="408">
        <f t="shared" ca="1" si="8"/>
        <v>164.52650578766776</v>
      </c>
      <c r="BY27" s="408">
        <f t="shared" ca="1" si="9"/>
        <v>120.3099241333189</v>
      </c>
      <c r="BZ27" s="408">
        <f t="array" aca="1" ref="BZ27" ca="1">IFERROR(AVERAGE(IF(('1. Database - raw'!BC$7:BE$494&gt;0)*('1. Database - raw'!$AD$7:$AD$494=$A27)*('1. Database - raw'!$AP$7:$AP$494&lt;&gt;Dropdown!$AM$11)*(INDIRECT($Q27,TRUE)=$O27),'1. Database - raw'!BC$7:BE$494)),"")</f>
        <v>131.16</v>
      </c>
      <c r="CA27" s="409">
        <f t="array" aca="1" ref="CA27" ca="1">IFERROR(_xlfn.STDEV.S(IF(('1. Database - raw'!BC$7:BE$494&gt;0)*('1. Database - raw'!$AD$7:$AD$494=$A27)*('1. Database - raw'!$AP$7:$AP$494&lt;&gt;Dropdown!$AM$11)*(INDIRECT($Q27,TRUE)=$O27),'1. Database - raw'!BC$7:BE$494)),"")</f>
        <v>56.945494407664384</v>
      </c>
      <c r="CB27" s="410">
        <f t="array" aca="1" ref="CB27" ca="1">IFERROR(IF(COUNT(IF(('1. Database - raw'!BC$7:BE$494&gt;0)*('1. Database - raw'!$AD$7:$AD$494=$A27)*('1. Database - raw'!$AP$7:$AP$494&lt;&gt;Dropdown!$AM$11)*(INDIRECT($Q27,TRUE)=$O27),'1. Database - raw'!BC$7:BE$494))&gt;0,COUNT(IF(('1. Database - raw'!BC$7:BE$494&gt;0)*('1. Database - raw'!$AD$7:$AD$494=$A27)*('1. Database - raw'!$AP$7:$AP$494&lt;&gt;Dropdown!$AM$11)*(INDIRECT($Q27,TRUE)=$O27),'1. Database - raw'!BC$7:BE$494)),""),"")</f>
        <v>10</v>
      </c>
      <c r="CC27" s="411">
        <f t="shared" ca="1" si="10"/>
        <v>0.72210642610475362</v>
      </c>
      <c r="CD27" s="412">
        <f t="shared" ca="1" si="11"/>
        <v>0.79463332696151046</v>
      </c>
      <c r="CE27" s="412">
        <f t="shared" ca="1" si="12"/>
        <v>0.75750236421803097</v>
      </c>
      <c r="CF27" s="412">
        <f t="array" aca="1" ref="CF27" ca="1">IFERROR(AVERAGE(IF(('1. Database - raw'!BI$7:BK$494&gt;0)*('1. Database - raw'!$AD$7:$AD$494=$A27)*('1. Database - raw'!$AP$7:$AP$494&lt;&gt;Dropdown!$AM$11)*(INDIRECT($Q27,TRUE)=$O27),'1. Database - raw'!BI$7:BK$494)),"")</f>
        <v>0.76774033898181548</v>
      </c>
      <c r="CG27" s="413">
        <f t="array" aca="1" ref="CG27" ca="1">IFERROR(_xlfn.STDEV.S(IF(('1. Database - raw'!BI$7:BK$494&gt;0)*('1. Database - raw'!$AD$7:$AD$494=$A27)*('1. Database - raw'!$AP$7:$AP$494&lt;&gt;Dropdown!$AM$11)*(INDIRECT($Q27,TRUE)=$O27),'1. Database - raw'!BI$7:BK$494)),"")</f>
        <v>0.12665048954572755</v>
      </c>
      <c r="CH27" s="410">
        <f t="array" aca="1" ref="CH27" ca="1">IFERROR(IF(COUNT(IF(('1. Database - raw'!BI$7:BK$494&gt;0)*('1. Database - raw'!$AD$7:$AD$494=$A27)*('1. Database - raw'!$AP$7:$AP$494&lt;&gt;Dropdown!$AM$11)*(INDIRECT($Q27,TRUE)=$O27),'1. Database - raw'!BI$7:BK$494))&gt;0,COUNT(IF(('1. Database - raw'!BI$7:BK$494&gt;0)*('1. Database - raw'!$AD$7:$AD$494=$A27)*('1. Database - raw'!$AP$7:$AP$494&lt;&gt;Dropdown!$AM$11)*(INDIRECT($Q27,TRUE)=$O27),'1. Database - raw'!BI$7:BK$494)),""),"")</f>
        <v>12</v>
      </c>
      <c r="CI27" s="407" t="str">
        <f t="shared" ca="1" si="13"/>
        <v/>
      </c>
      <c r="CJ27" s="408" t="str">
        <f t="shared" ca="1" si="14"/>
        <v/>
      </c>
      <c r="CK27" s="408" t="str">
        <f t="shared" ca="1" si="15"/>
        <v/>
      </c>
      <c r="CL27" s="408" t="str">
        <f t="array" aca="1" ref="CL27" ca="1">IFERROR(AVERAGE(IF(('1. Database - raw'!BO$7:BQ$494&gt;0)*('1. Database - raw'!$AD$7:$AD$494=$A27)*(INDIRECT($Q27,TRUE)=$O27),'1. Database - raw'!BO$7:BQ$494)),"")</f>
        <v/>
      </c>
      <c r="CM27" s="409" t="str">
        <f t="array" aca="1" ref="CM27" ca="1">IFERROR(_xlfn.STDEV.S(IF(('1. Database - raw'!BO$7:BQ$494&gt;0)*('1. Database - raw'!$AD$7:$AD$494=$A27)*(INDIRECT($Q27,TRUE)=$O27),'1. Database - raw'!BO$7:BQ$494)),"")</f>
        <v/>
      </c>
      <c r="CN27" s="410" t="str">
        <f t="array" aca="1" ref="CN27" ca="1">IFERROR(IF(COUNT(IF(('1. Database - raw'!BO$7:BQ$494&gt;0)*('1. Database - raw'!$AD$7:$AD$494=$A27)*(INDIRECT($Q27,TRUE)=$O27),'1. Database - raw'!BO$7:BQ$494))&gt;0,COUNT(IF(('1. Database - raw'!BO$7:BQ$494&gt;0)*('1. Database - raw'!$AD$7:$AD$494=$A27)*(INDIRECT($Q27,TRUE)=$O27),'1. Database - raw'!BO$7:BQ$494)),""),"")</f>
        <v/>
      </c>
      <c r="CO27" s="407" t="str">
        <f t="shared" ca="1" si="16"/>
        <v/>
      </c>
      <c r="CP27" s="408" t="str">
        <f t="shared" ca="1" si="17"/>
        <v/>
      </c>
      <c r="CQ27" s="408" t="str">
        <f t="shared" ca="1" si="18"/>
        <v/>
      </c>
      <c r="CR27" s="408" t="str">
        <f t="array" aca="1" ref="CR27" ca="1">IFERROR(AVERAGE(IF(('1. Database - raw'!BU$7:BW$494&gt;0)*('1. Database - raw'!$AD$7:$AD$494=$A27)*(INDIRECT($Q27,TRUE)=$O27),'1. Database - raw'!BU$7:BW$494)),"")</f>
        <v/>
      </c>
      <c r="CS27" s="409" t="str">
        <f t="array" aca="1" ref="CS27" ca="1">IFERROR(_xlfn.STDEV.S(IF(('1. Database - raw'!BU$7:BW$494&gt;0)*('1. Database - raw'!$AD$7:$AD$494=$A27)*(INDIRECT($Q27,TRUE)=$O27),'1. Database - raw'!BU$7:BW$494)),"")</f>
        <v/>
      </c>
      <c r="CT27" s="410" t="str">
        <f t="array" aca="1" ref="CT27" ca="1">IFERROR(IF(COUNT(IF(('1. Database - raw'!BU$7:BW$494&gt;0)*('1. Database - raw'!$AD$7:$AD$494=$A27)*(INDIRECT($Q27,TRUE)=$O27),'1. Database - raw'!BU$7:BW$494))&gt;0,COUNT(IF(('1. Database - raw'!BU$7:BW$494&gt;0)*('1. Database - raw'!$AD$7:$AD$494=$A27)*(INDIRECT($Q27,TRUE)=$O27),'1. Database - raw'!BU$7:BW$494)),""),"")</f>
        <v/>
      </c>
      <c r="CU27" s="407" t="str">
        <f t="shared" ca="1" si="19"/>
        <v/>
      </c>
      <c r="CV27" s="408" t="str">
        <f t="shared" ca="1" si="20"/>
        <v/>
      </c>
      <c r="CW27" s="408" t="str">
        <f t="shared" ca="1" si="21"/>
        <v/>
      </c>
      <c r="CX27" s="408" t="str">
        <f t="array" aca="1" ref="CX27" ca="1">IFERROR(AVERAGE(IF(('1. Database - raw'!CA$7:CC$494&gt;0)*('1. Database - raw'!$AD$7:$AD$494=$A27)*(INDIRECT($Q27,TRUE)=$O27),'1. Database - raw'!CA$7:CC$494)),"")</f>
        <v/>
      </c>
      <c r="CY27" s="409" t="str">
        <f t="array" aca="1" ref="CY27" ca="1">IFERROR(_xlfn.STDEV.S(IF(('1. Database - raw'!CA$7:CC$494&gt;0)*('1. Database - raw'!$AD$7:$AD$494=$A27)*(INDIRECT($Q27,TRUE)=$O27),'1. Database - raw'!CA$7:CC$494)),"")</f>
        <v/>
      </c>
      <c r="CZ27" s="410" t="str">
        <f t="array" aca="1" ref="CZ27" ca="1">IFERROR(IF(COUNT(IF(('1. Database - raw'!CA$7:CC$494&gt;0)*('1. Database - raw'!$AD$7:$AD$494=$A27)*(INDIRECT($Q27,TRUE)=$O27),'1. Database - raw'!CA$7:CC$494))&gt;0,COUNT(IF(('1. Database - raw'!CA$7:CC$494&gt;0)*('1. Database - raw'!$AD$7:$AD$494=$A27)*(INDIRECT($Q27,TRUE)=$O27),'1. Database - raw'!CA$7:CC$494)),""),"")</f>
        <v/>
      </c>
      <c r="DA27" s="407" t="str">
        <f t="shared" ca="1" si="22"/>
        <v/>
      </c>
      <c r="DB27" s="408" t="str">
        <f t="shared" ca="1" si="23"/>
        <v/>
      </c>
      <c r="DC27" s="408" t="str">
        <f t="shared" ca="1" si="24"/>
        <v/>
      </c>
      <c r="DD27" s="408" t="str">
        <f t="array" aca="1" ref="DD27" ca="1">IFERROR(AVERAGE(IF(('1. Database - raw'!CG$7:CI$494&gt;0)*('1. Database - raw'!$AD$7:$AD$494=$A27)*(INDIRECT($Q27,TRUE)=$O27),'1. Database - raw'!CG$7:CI$494)),"")</f>
        <v/>
      </c>
      <c r="DE27" s="409" t="str">
        <f t="array" aca="1" ref="DE27" ca="1">IFERROR(_xlfn.STDEV.S(IF(('1. Database - raw'!CG$7:CI$494&gt;0)*('1. Database - raw'!$AD$7:$AD$494=$A27)*(INDIRECT($Q27,TRUE)=$O27),'1. Database - raw'!CG$7:CI$494)),"")</f>
        <v/>
      </c>
      <c r="DF27" s="410" t="str">
        <f t="array" aca="1" ref="DF27" ca="1">IFERROR(IF(COUNT(IF(('1. Database - raw'!CG$7:CI$494&gt;0)*('1. Database - raw'!$AD$7:$AD$494=$A27)*(INDIRECT($Q27,TRUE)=$O27),'1. Database - raw'!CG$7:CI$494))&gt;0,COUNT(IF(('1. Database - raw'!CG$7:CI$494&gt;0)*('1. Database - raw'!$AD$7:$AD$494=$A27)*(INDIRECT($Q27,TRUE)=$O27),'1. Database - raw'!CG$7:CI$494)),""),"")</f>
        <v/>
      </c>
      <c r="DG27" s="407" t="str">
        <f t="shared" ca="1" si="25"/>
        <v/>
      </c>
      <c r="DH27" s="408" t="str">
        <f t="shared" ca="1" si="26"/>
        <v/>
      </c>
      <c r="DI27" s="408" t="str">
        <f t="shared" ca="1" si="27"/>
        <v/>
      </c>
      <c r="DJ27" s="408" t="str">
        <f t="array" aca="1" ref="DJ27" ca="1">IFERROR(AVERAGE(IF(('1. Database - raw'!CM$7:CO$494&gt;0)*('1. Database - raw'!$AD$7:$AD$494=$A27)*(INDIRECT($Q27,TRUE)=$O27),'1. Database - raw'!CM$7:CO$494)),"")</f>
        <v/>
      </c>
      <c r="DK27" s="409" t="str">
        <f t="array" aca="1" ref="DK27" ca="1">IFERROR(_xlfn.STDEV.S(IF(('1. Database - raw'!CM$7:CO$494&gt;0)*('1. Database - raw'!$AD$7:$AD$494=$A27)*(INDIRECT($Q27,TRUE)=$O27),'1. Database - raw'!CM$7:CO$494)),"")</f>
        <v/>
      </c>
      <c r="DL27" s="410" t="str">
        <f t="array" aca="1" ref="DL27" ca="1">IFERROR(IF(COUNT(IF(('1. Database - raw'!CM$7:CO$494&gt;0)*('1. Database - raw'!$AD$7:$AD$494=$A27)*(INDIRECT($Q27,TRUE)=$O27),'1. Database - raw'!CM$7:CO$494))&gt;0,COUNT(IF(('1. Database - raw'!CM$7:CO$494&gt;0)*('1. Database - raw'!$AD$7:$AD$494=$A27)*(INDIRECT($Q27,TRUE)=$O27),'1. Database - raw'!CM$7:CO$494)),""),"")</f>
        <v/>
      </c>
      <c r="DM27" s="407" t="str">
        <f t="shared" ca="1" si="28"/>
        <v/>
      </c>
      <c r="DN27" s="408" t="str">
        <f t="shared" ca="1" si="29"/>
        <v/>
      </c>
      <c r="DO27" s="408" t="str">
        <f t="shared" ca="1" si="30"/>
        <v/>
      </c>
      <c r="DP27" s="408" t="str">
        <f t="array" aca="1" ref="DP27" ca="1">IFERROR(AVERAGE(IF(('1. Database - raw'!CS$7:CU$494&gt;0)*('1. Database - raw'!$AD$7:$AD$494=$A27)*(INDIRECT($Q27,TRUE)=$O27),'1. Database - raw'!CS$7:CU$494)),"")</f>
        <v/>
      </c>
      <c r="DQ27" s="409" t="str">
        <f t="array" aca="1" ref="DQ27" ca="1">IFERROR(_xlfn.STDEV.S(IF(('1. Database - raw'!CS$7:CU$494&gt;0)*('1. Database - raw'!$AD$7:$AD$494=$A27)*(INDIRECT($Q27,TRUE)=$O27),'1. Database - raw'!CS$7:CU$494)),"")</f>
        <v/>
      </c>
      <c r="DR27" s="410" t="str">
        <f t="array" aca="1" ref="DR27" ca="1">IFERROR(IF(COUNT(IF(('1. Database - raw'!CS$7:CU$494&gt;0)*('1. Database - raw'!$AD$7:$AD$494=$A27)*(INDIRECT($Q27,TRUE)=$O27),'1. Database - raw'!CS$7:CU$494))&gt;0,COUNT(IF(('1. Database - raw'!CS$7:CU$494&gt;0)*('1. Database - raw'!$AD$7:$AD$494=$A27)*(INDIRECT($Q27,TRUE)=$O27),'1. Database - raw'!CS$7:CU$494)),""),"")</f>
        <v/>
      </c>
      <c r="DS27" s="407" t="str">
        <f t="shared" ca="1" si="31"/>
        <v/>
      </c>
      <c r="DT27" s="408" t="str">
        <f t="shared" ca="1" si="32"/>
        <v/>
      </c>
      <c r="DU27" s="408" t="str">
        <f t="shared" ca="1" si="33"/>
        <v/>
      </c>
      <c r="DV27" s="408" t="str">
        <f t="array" aca="1" ref="DV27" ca="1">IFERROR(AVERAGE(IF(('1. Database - raw'!CY$7:DA$494&gt;0)*('1. Database - raw'!$AD$7:$AD$494=$A27)*(INDIRECT($Q27,TRUE)=$O27),'1. Database - raw'!CY$7:DA$494)),"")</f>
        <v/>
      </c>
      <c r="DW27" s="409" t="str">
        <f t="array" aca="1" ref="DW27" ca="1">IFERROR(_xlfn.STDEV.S(IF(('1. Database - raw'!CY$7:DA$494&gt;0)*('1. Database - raw'!$AD$7:$AD$494=$A27)*(INDIRECT($Q27,TRUE)=$O27),'1. Database - raw'!CY$7:DA$494)),"")</f>
        <v/>
      </c>
      <c r="DX27" s="410" t="str">
        <f t="array" aca="1" ref="DX27" ca="1">IFERROR(IF(COUNT(IF(('1. Database - raw'!CY$7:DA$494&gt;0)*('1. Database - raw'!$AD$7:$AD$494=$A27)*(INDIRECT($Q27,TRUE)=$O27),'1. Database - raw'!CY$7:DA$494))&gt;0,COUNT(IF(('1. Database - raw'!CY$7:DA$494&gt;0)*('1. Database - raw'!$AD$7:$AD$494=$A27)*(INDIRECT($Q27,TRUE)=$O27),'1. Database - raw'!CY$7:DA$494)),""),"")</f>
        <v/>
      </c>
      <c r="DY27" s="407" t="str">
        <f t="shared" ca="1" si="34"/>
        <v/>
      </c>
      <c r="DZ27" s="408" t="str">
        <f t="shared" ca="1" si="35"/>
        <v/>
      </c>
      <c r="EA27" s="408" t="str">
        <f t="shared" ca="1" si="36"/>
        <v/>
      </c>
      <c r="EB27" s="408" t="str">
        <f t="array" aca="1" ref="EB27" ca="1">IFERROR(AVERAGE(IF(('1. Database - raw'!DE$7:DG$494&gt;0)*('1. Database - raw'!$AD$7:$AD$494=$A27)*(INDIRECT($Q27,TRUE)=$O27),'1. Database - raw'!DE$7:DG$494)),"")</f>
        <v/>
      </c>
      <c r="EC27" s="409" t="str">
        <f t="array" aca="1" ref="EC27" ca="1">IFERROR(_xlfn.STDEV.S(IF(('1. Database - raw'!DE$7:DG$494&gt;0)*('1. Database - raw'!$AD$7:$AD$494=$A27)*(INDIRECT($Q27,TRUE)=$O27),'1. Database - raw'!DE$7:DG$494)),"")</f>
        <v/>
      </c>
      <c r="ED27" s="410" t="str">
        <f t="array" aca="1" ref="ED27" ca="1">IFERROR(IF(COUNT(IF(('1. Database - raw'!DE$7:DG$494&gt;0)*('1. Database - raw'!$AD$7:$AD$494=$A27)*(INDIRECT($Q27,TRUE)=$O27),'1. Database - raw'!DE$7:DG$494))&gt;0,COUNT(IF(('1. Database - raw'!DE$7:DG$494&gt;0)*('1. Database - raw'!$AD$7:$AD$494=$A27)*(INDIRECT($Q27,TRUE)=$O27),'1. Database - raw'!DE$7:DG$494)),""),"")</f>
        <v/>
      </c>
      <c r="EE27" s="411" t="str">
        <f t="shared" ca="1" si="37"/>
        <v/>
      </c>
      <c r="EF27" s="412" t="str">
        <f t="shared" ca="1" si="38"/>
        <v/>
      </c>
      <c r="EG27" s="412" t="str">
        <f t="shared" ca="1" si="39"/>
        <v/>
      </c>
      <c r="EH27" s="412" t="str">
        <f t="array" aca="1" ref="EH27" ca="1">IFERROR(AVERAGE(IF(('1. Database - raw'!DK$7:DM$494&gt;0)*('1. Database - raw'!$AD$7:$AD$494=$A27)*(INDIRECT($Q27,TRUE)=$O27),'1. Database - raw'!DK$7:DM$494)),"")</f>
        <v/>
      </c>
      <c r="EI27" s="413" t="str">
        <f t="array" aca="1" ref="EI27" ca="1">IFERROR(_xlfn.STDEV.S(IF(('1. Database - raw'!DK$7:DM$494&gt;0)*('1. Database - raw'!$AD$7:$AD$494=$A27)*(INDIRECT($Q27,TRUE)=$O27),'1. Database - raw'!DK$7:DM$494)),"")</f>
        <v/>
      </c>
      <c r="EJ27" s="410" t="str">
        <f t="array" aca="1" ref="EJ27" ca="1">IFERROR(IF(COUNT(IF(('1. Database - raw'!DK$7:DM$494&gt;0)*('1. Database - raw'!$AD$7:$AD$494=$A27)*(INDIRECT($Q27,TRUE)=$O27),'1. Database - raw'!DK$7:DM$494))&gt;0,COUNT(IF(('1. Database - raw'!DK$7:DM$494&gt;0)*('1. Database - raw'!$AD$7:$AD$494=$A27)*(INDIRECT($Q27,TRUE)=$O27),'1. Database - raw'!DK$7:DM$494)),""),"")</f>
        <v/>
      </c>
      <c r="EK27" s="407">
        <f t="shared" ca="1" si="40"/>
        <v>40.931590156697254</v>
      </c>
      <c r="EL27" s="408">
        <f t="shared" ca="1" si="41"/>
        <v>52.128865380466195</v>
      </c>
      <c r="EM27" s="408">
        <f t="shared" ca="1" si="42"/>
        <v>46.192178483882813</v>
      </c>
      <c r="EN27" s="408">
        <f t="array" aca="1" ref="EN27" ca="1">IFERROR(AVERAGE(IF(('1. Database - raw'!DQ$7:DS$494&gt;0)*('1. Database - raw'!$AD$7:$AD$494=$A27)*(INDIRECT($Q27,TRUE)=$O27),'1. Database - raw'!DQ$7:DS$494)),"")</f>
        <v>47.839999999999989</v>
      </c>
      <c r="EO27" s="409">
        <f t="array" aca="1" ref="EO27" ca="1">IFERROR(_xlfn.STDEV.S(IF(('1. Database - raw'!DQ$7:DS$494&gt;0)*('1. Database - raw'!$AD$7:$AD$494=$A27)*(INDIRECT($Q27,TRUE)=$O27),'1. Database - raw'!DQ$7:DS$494)),"")</f>
        <v>12.891874225752895</v>
      </c>
      <c r="EP27" s="410">
        <f t="array" aca="1" ref="EP27" ca="1">IFERROR(IF(COUNT(IF(('1. Database - raw'!DQ$7:DS$494&gt;0)*('1. Database - raw'!$AD$7:$AD$494=$A27)*(INDIRECT($Q27,TRUE)=$O27),'1. Database - raw'!DQ$7:DS$494))&gt;0,COUNT(IF(('1. Database - raw'!DQ$7:DS$494&gt;0)*('1. Database - raw'!$AD$7:$AD$494=$A27)*(INDIRECT($Q27,TRUE)=$O27),'1. Database - raw'!DQ$7:DS$494)),""),"")</f>
        <v>20</v>
      </c>
      <c r="EQ27" s="407" t="str">
        <f t="shared" ca="1" si="43"/>
        <v/>
      </c>
      <c r="ER27" s="408" t="str">
        <f t="shared" ca="1" si="44"/>
        <v/>
      </c>
      <c r="ES27" s="408" t="str">
        <f t="shared" ca="1" si="45"/>
        <v/>
      </c>
      <c r="ET27" s="408" t="str">
        <f t="array" aca="1" ref="ET27" ca="1">IFERROR(AVERAGE(IF(('1. Database - raw'!DW$7:DY$494&gt;0)*('1. Database - raw'!$AD$7:$AD$494=$A27)*(INDIRECT($Q27,TRUE)=$O27),'1. Database - raw'!DW$7:DY$494)),"")</f>
        <v/>
      </c>
      <c r="EU27" s="409" t="str">
        <f t="array" aca="1" ref="EU27" ca="1">IFERROR(_xlfn.STDEV.S(IF(('1. Database - raw'!DW$7:DY$494&gt;0)*('1. Database - raw'!$AD$7:$AD$494=$A27)*(INDIRECT($Q27,TRUE)=$O27),'1. Database - raw'!DW$7:DY$494)),"")</f>
        <v/>
      </c>
      <c r="EV27" s="410" t="str">
        <f t="array" aca="1" ref="EV27" ca="1">IFERROR(IF(COUNT(IF(('1. Database - raw'!DW$7:DY$494&gt;0)*('1. Database - raw'!$AD$7:$AD$494=$A27)*(INDIRECT($Q27,TRUE)=$O27),'1. Database - raw'!DW$7:DY$494))&gt;0,COUNT(IF(('1. Database - raw'!DW$7:DY$494&gt;0)*('1. Database - raw'!$AD$7:$AD$494=$A27)*(INDIRECT($Q27,TRUE)=$O27),'1. Database - raw'!DW$7:DY$494)),""),"")</f>
        <v/>
      </c>
      <c r="EW27" s="407" t="str">
        <f t="shared" ca="1" si="46"/>
        <v/>
      </c>
      <c r="EX27" s="408" t="str">
        <f t="shared" ca="1" si="47"/>
        <v/>
      </c>
      <c r="EY27" s="408" t="str">
        <f t="shared" ca="1" si="48"/>
        <v/>
      </c>
      <c r="EZ27" s="408" t="str">
        <f t="array" aca="1" ref="EZ27" ca="1">IFERROR(AVERAGE(IF(('1. Database - raw'!EC$7:EE$494&gt;0)*('1. Database - raw'!$AD$7:$AD$494=$A27)*(INDIRECT($Q27,TRUE)=$O27),'1. Database - raw'!EC$7:EE$494)),"")</f>
        <v/>
      </c>
      <c r="FA27" s="409" t="str">
        <f t="array" aca="1" ref="FA27" ca="1">IFERROR(_xlfn.STDEV.S(IF(('1. Database - raw'!EC$7:EE$494&gt;0)*('1. Database - raw'!$AD$7:$AD$494=$A27)*(INDIRECT($Q27,TRUE)=$O27),'1. Database - raw'!EC$7:EE$494)),"")</f>
        <v/>
      </c>
      <c r="FB27" s="410" t="str">
        <f t="array" aca="1" ref="FB27" ca="1">IFERROR(IF(COUNT(IF(('1. Database - raw'!EC$7:EE$494&gt;0)*('1. Database - raw'!$AD$7:$AD$494=$A27)*(INDIRECT($Q27,TRUE)=$O27),'1. Database - raw'!EC$7:EE$494))&gt;0,COUNT(IF(('1. Database - raw'!EC$7:EE$494&gt;0)*('1. Database - raw'!$AD$7:$AD$494=$A27)*(INDIRECT($Q27,TRUE)=$O27),'1. Database - raw'!EC$7:EE$494)),""),"")</f>
        <v/>
      </c>
      <c r="FC27" s="407" t="str">
        <f t="shared" ca="1" si="49"/>
        <v/>
      </c>
      <c r="FD27" s="408" t="str">
        <f t="shared" ca="1" si="50"/>
        <v/>
      </c>
      <c r="FE27" s="408" t="str">
        <f t="shared" ca="1" si="51"/>
        <v/>
      </c>
      <c r="FF27" s="408" t="str">
        <f t="array" aca="1" ref="FF27" ca="1">IFERROR(AVERAGE(IF(('1. Database - raw'!EI$7:EK$494&gt;0)*('1. Database - raw'!$AD$7:$AD$494=$A27)*(INDIRECT($Q27,TRUE)=$O27),'1. Database - raw'!EI$7:EK$494)),"")</f>
        <v/>
      </c>
      <c r="FG27" s="409" t="str">
        <f t="array" aca="1" ref="FG27" ca="1">IFERROR(_xlfn.STDEV.S(IF(('1. Database - raw'!EI$7:EK$494&gt;0)*('1. Database - raw'!$AD$7:$AD$494=$A27)*(INDIRECT($Q27,TRUE)=$O27),'1. Database - raw'!EI$7:EK$494)),"")</f>
        <v/>
      </c>
      <c r="FH27" s="410" t="str">
        <f t="array" aca="1" ref="FH27" ca="1">IFERROR(IF(COUNT(IF(('1. Database - raw'!EI$7:EK$494&gt;0)*('1. Database - raw'!$AD$7:$AD$494=$A27)*(INDIRECT($Q27,TRUE)=$O27),'1. Database - raw'!EI$7:EK$494))&gt;0,COUNT(IF(('1. Database - raw'!EI$7:EK$494&gt;0)*('1. Database - raw'!$AD$7:$AD$494=$A27)*(INDIRECT($Q27,TRUE)=$O27),'1. Database - raw'!EI$7:EK$494)),""),"")</f>
        <v/>
      </c>
      <c r="FI27" s="407" t="str">
        <f t="shared" ca="1" si="52"/>
        <v/>
      </c>
      <c r="FJ27" s="408" t="str">
        <f t="shared" ca="1" si="53"/>
        <v/>
      </c>
      <c r="FK27" s="408" t="str">
        <f t="shared" ca="1" si="54"/>
        <v/>
      </c>
      <c r="FL27" s="408" t="str">
        <f t="array" aca="1" ref="FL27" ca="1">IFERROR(AVERAGE(IF(('1. Database - raw'!EO$7:EQ$494&gt;0)*('1. Database - raw'!$AD$7:$AD$494=$A27)*(INDIRECT($Q27,TRUE)=$O27),'1. Database - raw'!EO$7:EQ$494)),"")</f>
        <v/>
      </c>
      <c r="FM27" s="409" t="str">
        <f t="array" aca="1" ref="FM27" ca="1">IFERROR(_xlfn.STDEV.S(IF(('1. Database - raw'!EO$7:EQ$494&gt;0)*('1. Database - raw'!$AD$7:$AD$494=$A27)*(INDIRECT($Q27,TRUE)=$O27),'1. Database - raw'!EO$7:EQ$494)),"")</f>
        <v/>
      </c>
      <c r="FN27" s="410" t="str">
        <f t="array" aca="1" ref="FN27" ca="1">IFERROR(IF(COUNT(IF(('1. Database - raw'!EO$7:EQ$494&gt;0)*('1. Database - raw'!$AD$7:$AD$494=$A27)*(INDIRECT($Q27,TRUE)=$O27),'1. Database - raw'!EO$7:EQ$494))&gt;0,COUNT(IF(('1. Database - raw'!EO$7:EQ$494&gt;0)*('1. Database - raw'!$AD$7:$AD$494=$A27)*(INDIRECT($Q27,TRUE)=$O27),'1. Database - raw'!EO$7:EQ$494)),""),"")</f>
        <v/>
      </c>
      <c r="FO27" s="407" t="str">
        <f t="shared" ca="1" si="55"/>
        <v/>
      </c>
      <c r="FP27" s="408" t="str">
        <f t="shared" ca="1" si="56"/>
        <v/>
      </c>
      <c r="FQ27" s="408" t="str">
        <f t="shared" ca="1" si="57"/>
        <v/>
      </c>
      <c r="FR27" s="408" t="str">
        <f t="array" aca="1" ref="FR27" ca="1">IFERROR(AVERAGE(IF(('1. Database - raw'!EU$7:EW$494&gt;0)*('1. Database - raw'!$AD$7:$AD$494=$A27)*(INDIRECT($Q27,TRUE)=$O27),'1. Database - raw'!EU$7:EW$494)),"")</f>
        <v/>
      </c>
      <c r="FS27" s="409" t="str">
        <f t="array" aca="1" ref="FS27" ca="1">IFERROR(_xlfn.STDEV.S(IF(('1. Database - raw'!EU$7:EW$494&gt;0)*('1. Database - raw'!$AD$7:$AD$494=$A27)*(INDIRECT($Q27,TRUE)=$O27),'1. Database - raw'!EU$7:EW$494)),"")</f>
        <v/>
      </c>
      <c r="FT27" s="410" t="str">
        <f t="array" aca="1" ref="FT27" ca="1">IFERROR(IF(COUNT(IF(('1. Database - raw'!EU$7:EW$494&gt;0)*('1. Database - raw'!$AD$7:$AD$494=$A27)*(INDIRECT($Q27,TRUE)=$O27),'1. Database - raw'!EU$7:EW$494))&gt;0,COUNT(IF(('1. Database - raw'!EU$7:EW$494&gt;0)*('1. Database - raw'!$AD$7:$AD$494=$A27)*(INDIRECT($Q27,TRUE)=$O27),'1. Database - raw'!EU$7:EW$494)),""),"")</f>
        <v/>
      </c>
      <c r="FU27" s="407" t="str">
        <f t="shared" ca="1" si="58"/>
        <v/>
      </c>
      <c r="FV27" s="408" t="str">
        <f t="shared" ca="1" si="59"/>
        <v/>
      </c>
      <c r="FW27" s="408" t="str">
        <f t="shared" ca="1" si="60"/>
        <v/>
      </c>
      <c r="FX27" s="408" t="str">
        <f t="array" aca="1" ref="FX27" ca="1">IFERROR(AVERAGE(IF(('1. Database - raw'!FA$7:FC$494&gt;0)*('1. Database - raw'!$AD$7:$AD$494=$A27)*(INDIRECT($Q27,TRUE)=$O27),'1. Database - raw'!FA$7:FC$494)),"")</f>
        <v/>
      </c>
      <c r="FY27" s="409" t="str">
        <f t="array" aca="1" ref="FY27" ca="1">IFERROR(_xlfn.STDEV.S(IF(('1. Database - raw'!FA$7:FC$494&gt;0)*('1. Database - raw'!$AD$7:$AD$494=$A27)*(INDIRECT($Q27,TRUE)=$O27),'1. Database - raw'!FA$7:FC$494)),"")</f>
        <v/>
      </c>
      <c r="FZ27" s="410" t="str">
        <f t="array" aca="1" ref="FZ27" ca="1">IFERROR(IF(COUNT(IF(('1. Database - raw'!FA$7:FC$494&gt;0)*('1. Database - raw'!$AD$7:$AD$494=$A27)*(INDIRECT($Q27,TRUE)=$O27),'1. Database - raw'!FA$7:FC$494))&gt;0,COUNT(IF(('1. Database - raw'!FA$7:FC$494&gt;0)*('1. Database - raw'!$AD$7:$AD$494=$A27)*(INDIRECT($Q27,TRUE)=$O27),'1. Database - raw'!FA$7:FC$494)),""),"")</f>
        <v/>
      </c>
      <c r="GA27" s="407" t="str">
        <f t="shared" ca="1" si="61"/>
        <v/>
      </c>
      <c r="GB27" s="408" t="str">
        <f t="shared" ca="1" si="62"/>
        <v/>
      </c>
      <c r="GC27" s="408" t="str">
        <f t="shared" ca="1" si="63"/>
        <v/>
      </c>
      <c r="GD27" s="408" t="str">
        <f t="array" aca="1" ref="GD27" ca="1">IFERROR(AVERAGE(IF(('1. Database - raw'!FG$7:FI$494&gt;0)*('1. Database - raw'!$AD$7:$AD$494=$A27)*(INDIRECT($Q27,TRUE)=$O27),'1. Database - raw'!FG$7:FI$494)),"")</f>
        <v/>
      </c>
      <c r="GE27" s="409" t="str">
        <f t="array" aca="1" ref="GE27" ca="1">IFERROR(_xlfn.STDEV.S(IF(('1. Database - raw'!FG$7:FI$494&gt;0)*('1. Database - raw'!$AD$7:$AD$494=$A27)*(INDIRECT($Q27,TRUE)=$O27),'1. Database - raw'!FG$7:FI$494)),"")</f>
        <v/>
      </c>
      <c r="GF27" s="410" t="str">
        <f t="array" aca="1" ref="GF27" ca="1">IFERROR(IF(COUNT(IF(('1. Database - raw'!FG$7:FI$494&gt;0)*('1. Database - raw'!$AD$7:$AD$494=$A27)*(INDIRECT($Q27,TRUE)=$O27),'1. Database - raw'!FG$7:FI$494))&gt;0,COUNT(IF(('1. Database - raw'!FG$7:FI$494&gt;0)*('1. Database - raw'!$AD$7:$AD$494=$A27)*(INDIRECT($Q27,TRUE)=$O27),'1. Database - raw'!FG$7:FI$494)),""),"")</f>
        <v/>
      </c>
      <c r="GG27" s="407" t="str">
        <f t="shared" ca="1" si="64"/>
        <v/>
      </c>
      <c r="GH27" s="408" t="str">
        <f t="shared" ca="1" si="65"/>
        <v/>
      </c>
      <c r="GI27" s="408" t="str">
        <f t="shared" ca="1" si="66"/>
        <v/>
      </c>
      <c r="GJ27" s="408" t="str">
        <f t="array" aca="1" ref="GJ27" ca="1">IFERROR(AVERAGE(IF(('1. Database - raw'!FM$7:FO$494&gt;0)*('1. Database - raw'!$AD$7:$AD$494=$A27)*(INDIRECT($Q27,TRUE)=$O27),'1. Database - raw'!FM$7:FO$494)),"")</f>
        <v/>
      </c>
      <c r="GK27" s="409" t="str">
        <f t="array" aca="1" ref="GK27" ca="1">IFERROR(_xlfn.STDEV.S(IF(('1. Database - raw'!FM$7:FO$494&gt;0)*('1. Database - raw'!$AD$7:$AD$494=$A27)*(INDIRECT($Q27,TRUE)=$O27),'1. Database - raw'!FM$7:FO$494)),"")</f>
        <v/>
      </c>
      <c r="GL27" s="410" t="str">
        <f t="array" aca="1" ref="GL27" ca="1">IFERROR(IF(COUNT(IF(('1. Database - raw'!FM$7:FO$494&gt;0)*('1. Database - raw'!$AD$7:$AD$494=$A27)*(INDIRECT($Q27,TRUE)=$O27),'1. Database - raw'!FM$7:FO$494))&gt;0,COUNT(IF(('1. Database - raw'!FM$7:FO$494&gt;0)*('1. Database - raw'!$AD$7:$AD$494=$A27)*(INDIRECT($Q27,TRUE)=$O27),'1. Database - raw'!FM$7:FO$494)),""),"")</f>
        <v/>
      </c>
      <c r="GM27" s="407">
        <f t="shared" ca="1" si="67"/>
        <v>133.83802018533777</v>
      </c>
      <c r="GN27" s="408">
        <f t="shared" ca="1" si="68"/>
        <v>141.89598659682105</v>
      </c>
      <c r="GO27" s="408">
        <f t="shared" ca="1" si="69"/>
        <v>137.80811992899314</v>
      </c>
      <c r="GP27" s="408">
        <f t="array" aca="1" ref="GP27" ca="1">IFERROR(AVERAGE(IF(('1. Database - raw'!FS$7:FU$494&gt;0)*('1. Database - raw'!$AD$7:$AD$494=$A27)*(INDIRECT($Q27,TRUE)=$O27),'1. Database - raw'!FS$7:FU$494)),"")</f>
        <v>138.66666666666666</v>
      </c>
      <c r="GQ27" s="409">
        <f t="array" aca="1" ref="GQ27" ca="1">IFERROR(_xlfn.STDEV.S(IF(('1. Database - raw'!FS$7:FU$494&gt;0)*('1. Database - raw'!$AD$7:$AD$494=$A27)*(INDIRECT($Q27,TRUE)=$O27),'1. Database - raw'!FS$7:FU$494)),"")</f>
        <v>15.50268793897798</v>
      </c>
      <c r="GR27" s="410">
        <f t="array" aca="1" ref="GR27" ca="1">IFERROR(IF(COUNT(IF(('1. Database - raw'!FS$7:FU$494&gt;0)*('1. Database - raw'!$AD$7:$AD$494=$A27)*(INDIRECT($Q27,TRUE)=$O27),'1. Database - raw'!FS$7:FU$494))&gt;0,COUNT(IF(('1. Database - raw'!FS$7:FU$494&gt;0)*('1. Database - raw'!$AD$7:$AD$494=$A27)*(INDIRECT($Q27,TRUE)=$O27),'1. Database - raw'!FS$7:FU$494)),""),"")</f>
        <v>3</v>
      </c>
      <c r="GS27" s="407" t="str">
        <f t="shared" ca="1" si="70"/>
        <v/>
      </c>
      <c r="GT27" s="408" t="str">
        <f t="shared" ca="1" si="71"/>
        <v/>
      </c>
      <c r="GU27" s="408" t="str">
        <f t="shared" ca="1" si="72"/>
        <v/>
      </c>
      <c r="GV27" s="408" t="str">
        <f t="array" aca="1" ref="GV27" ca="1">IFERROR(AVERAGE(IF(('1. Database - raw'!FY$7:GA$494&gt;0)*('1. Database - raw'!$AD$7:$AD$494=$A27)*(INDIRECT($Q27,TRUE)=$O27),'1. Database - raw'!FY$7:GA$494)),"")</f>
        <v/>
      </c>
      <c r="GW27" s="409" t="str">
        <f t="array" aca="1" ref="GW27" ca="1">IFERROR(_xlfn.STDEV.S(IF(('1. Database - raw'!FY$7:GA$494&gt;0)*('1. Database - raw'!$AD$7:$AD$494=$A27)*(INDIRECT($Q27,TRUE)=$O27),'1. Database - raw'!FY$7:GA$494)),"")</f>
        <v/>
      </c>
      <c r="GX27" s="410" t="str">
        <f t="array" aca="1" ref="GX27" ca="1">IFERROR(IF(COUNT(IF(('1. Database - raw'!FY$7:GA$494&gt;0)*('1. Database - raw'!$AD$7:$AD$494=$A27)*(INDIRECT($Q27,TRUE)=$O27),'1. Database - raw'!FY$7:GA$494))&gt;0,COUNT(IF(('1. Database - raw'!FY$7:GA$494&gt;0)*('1. Database - raw'!$AD$7:$AD$494=$A27)*(INDIRECT($Q27,TRUE)=$O27),'1. Database - raw'!FY$7:GA$494)),""),"")</f>
        <v/>
      </c>
      <c r="GY27" s="407" t="str">
        <f t="shared" ca="1" si="73"/>
        <v/>
      </c>
      <c r="GZ27" s="408" t="str">
        <f t="shared" ca="1" si="74"/>
        <v/>
      </c>
      <c r="HA27" s="408" t="str">
        <f t="shared" ca="1" si="75"/>
        <v/>
      </c>
      <c r="HB27" s="408" t="str">
        <f t="array" aca="1" ref="HB27" ca="1">IFERROR(AVERAGE(IF(('1. Database - raw'!GE$7:GG$494&gt;0)*('1. Database - raw'!$AD$7:$AD$494=$A27)*(INDIRECT($Q27,TRUE)=$O27),'1. Database - raw'!GE$7:GG$494)),"")</f>
        <v/>
      </c>
      <c r="HC27" s="409" t="str">
        <f t="array" aca="1" ref="HC27" ca="1">IFERROR(_xlfn.STDEV.S(IF(('1. Database - raw'!GE$7:GG$494&gt;0)*('1. Database - raw'!$AD$7:$AD$494=$A27)*(INDIRECT($Q27,TRUE)=$O27),'1. Database - raw'!GE$7:GG$494)),"")</f>
        <v/>
      </c>
      <c r="HD27" s="410" t="str">
        <f t="array" aca="1" ref="HD27" ca="1">IFERROR(IF(COUNT(IF(('1. Database - raw'!GE$7:GG$494&gt;0)*('1. Database - raw'!$AD$7:$AD$494=$A27)*(INDIRECT($Q27,TRUE)=$O27),'1. Database - raw'!GE$7:GG$494))&gt;0,COUNT(IF(('1. Database - raw'!GE$7:GG$494&gt;0)*('1. Database - raw'!$AD$7:$AD$494=$A27)*(INDIRECT($Q27,TRUE)=$O27),'1. Database - raw'!GE$7:GG$494)),""),"")</f>
        <v/>
      </c>
      <c r="HE27" s="407" t="str">
        <f t="shared" ca="1" si="76"/>
        <v/>
      </c>
      <c r="HF27" s="408" t="str">
        <f t="shared" ca="1" si="77"/>
        <v/>
      </c>
      <c r="HG27" s="408" t="str">
        <f t="shared" ca="1" si="78"/>
        <v/>
      </c>
      <c r="HH27" s="408" t="str">
        <f t="array" aca="1" ref="HH27" ca="1">IFERROR(AVERAGE(IF(('1. Database - raw'!GK$7:GM$494&gt;0)*('1. Database - raw'!$AD$7:$AD$494=$A27)*(INDIRECT($Q27,TRUE)=$O27),'1. Database - raw'!GK$7:GM$494)),"")</f>
        <v/>
      </c>
      <c r="HI27" s="409" t="str">
        <f t="array" aca="1" ref="HI27" ca="1">IFERROR(_xlfn.STDEV.S(IF(('1. Database - raw'!GK$7:GM$494&gt;0)*('1. Database - raw'!$AD$7:$AD$494=$A27)*(INDIRECT($Q27,TRUE)=$O27),'1. Database - raw'!GK$7:GM$494)),"")</f>
        <v/>
      </c>
      <c r="HJ27" s="410" t="str">
        <f t="array" aca="1" ref="HJ27" ca="1">IFERROR(IF(COUNT(IF(('1. Database - raw'!GK$7:GM$494&gt;0)*('1. Database - raw'!$AD$7:$AD$494=$A27)*(INDIRECT($Q27,TRUE)=$O27),'1. Database - raw'!GK$7:GM$494))&gt;0,COUNT(IF(('1. Database - raw'!GK$7:GM$494&gt;0)*('1. Database - raw'!$AD$7:$AD$494=$A27)*(INDIRECT($Q27,TRUE)=$O27),'1. Database - raw'!GK$7:GM$494)),""),"")</f>
        <v/>
      </c>
      <c r="HK27" s="407" t="str">
        <f t="shared" ca="1" si="79"/>
        <v/>
      </c>
      <c r="HL27" s="408" t="str">
        <f t="shared" ca="1" si="80"/>
        <v/>
      </c>
      <c r="HM27" s="408" t="str">
        <f t="shared" ca="1" si="81"/>
        <v/>
      </c>
      <c r="HN27" s="408" t="str">
        <f t="array" aca="1" ref="HN27" ca="1">IFERROR(AVERAGE(IF(('1. Database - raw'!GQ$7:GS$494&gt;0)*('1. Database - raw'!$AD$7:$AD$494=$A27)*(INDIRECT($Q27,TRUE)=$O27),'1. Database - raw'!GQ$7:GS$494)),"")</f>
        <v/>
      </c>
      <c r="HO27" s="409" t="str">
        <f t="array" aca="1" ref="HO27" ca="1">IFERROR(_xlfn.STDEV.S(IF(('1. Database - raw'!GQ$7:GS$494&gt;0)*('1. Database - raw'!$AD$7:$AD$494=$A27)*(INDIRECT($Q27,TRUE)=$O27),'1. Database - raw'!GQ$7:GS$494)),"")</f>
        <v/>
      </c>
      <c r="HP27" s="410" t="str">
        <f t="array" aca="1" ref="HP27" ca="1">IFERROR(IF(COUNT(IF(('1. Database - raw'!GQ$7:GS$494&gt;0)*('1. Database - raw'!$AD$7:$AD$494=$A27)*(INDIRECT($Q27,TRUE)=$O27),'1. Database - raw'!GQ$7:GS$494))&gt;0,COUNT(IF(('1. Database - raw'!GQ$7:GS$494&gt;0)*('1. Database - raw'!$AD$7:$AD$494=$A27)*(INDIRECT($Q27,TRUE)=$O27),'1. Database - raw'!GQ$7:GS$494)),""),"")</f>
        <v/>
      </c>
      <c r="HQ27" s="407" t="str">
        <f t="shared" ca="1" si="82"/>
        <v/>
      </c>
      <c r="HR27" s="408" t="str">
        <f t="shared" ca="1" si="83"/>
        <v/>
      </c>
      <c r="HS27" s="408" t="str">
        <f t="shared" ca="1" si="84"/>
        <v/>
      </c>
      <c r="HT27" s="408" t="str">
        <f t="array" aca="1" ref="HT27" ca="1">IFERROR(AVERAGE(IF(('1. Database - raw'!GW$7:GY$494&gt;0)*('1. Database - raw'!$AD$7:$AD$494=$A27)*(INDIRECT($Q27,TRUE)=$O27),'1. Database - raw'!GW$7:GY$494)),"")</f>
        <v/>
      </c>
      <c r="HU27" s="409" t="str">
        <f t="array" aca="1" ref="HU27" ca="1">IFERROR(_xlfn.STDEV.S(IF(('1. Database - raw'!GW$7:GY$494&gt;0)*('1. Database - raw'!$AD$7:$AD$494=$A27)*(INDIRECT($Q27,TRUE)=$O27),'1. Database - raw'!GW$7:GY$494)),"")</f>
        <v/>
      </c>
      <c r="HV27" s="410" t="str">
        <f t="array" aca="1" ref="HV27" ca="1">IFERROR(IF(COUNT(IF(('1. Database - raw'!GW$7:GY$494&gt;0)*('1. Database - raw'!$AD$7:$AD$494=$A27)*(INDIRECT($Q27,TRUE)=$O27),'1. Database - raw'!GW$7:GY$494))&gt;0,COUNT(IF(('1. Database - raw'!GW$7:GY$494&gt;0)*('1. Database - raw'!$AD$7:$AD$494=$A27)*(INDIRECT($Q27,TRUE)=$O27),'1. Database - raw'!GW$7:GY$494)),""),"")</f>
        <v/>
      </c>
      <c r="HW27" s="407" t="str">
        <f t="shared" ca="1" si="85"/>
        <v/>
      </c>
      <c r="HX27" s="408" t="str">
        <f t="shared" ca="1" si="86"/>
        <v/>
      </c>
      <c r="HY27" s="408" t="str">
        <f t="shared" ca="1" si="87"/>
        <v/>
      </c>
      <c r="HZ27" s="408" t="str">
        <f t="array" aca="1" ref="HZ27" ca="1">IFERROR(AVERAGE(IF(('1. Database - raw'!HC$7:HE$494&gt;0)*('1. Database - raw'!$AD$7:$AD$494=$A27)*(INDIRECT($Q27,TRUE)=$O27),'1. Database - raw'!HC$7:HE$494)),"")</f>
        <v/>
      </c>
      <c r="IA27" s="409" t="str">
        <f t="array" aca="1" ref="IA27" ca="1">IFERROR(_xlfn.STDEV.S(IF(('1. Database - raw'!HC$7:HE$494&gt;0)*('1. Database - raw'!$AD$7:$AD$494=$A27)*(INDIRECT($Q27,TRUE)=$O27),'1. Database - raw'!HC$7:HE$494)),"")</f>
        <v/>
      </c>
      <c r="IB27" s="410" t="str">
        <f t="array" aca="1" ref="IB27" ca="1">IFERROR(IF(COUNT(IF(('1. Database - raw'!HC$7:HE$494&gt;0)*('1. Database - raw'!$AD$7:$AD$494=$A27)*(INDIRECT($Q27,TRUE)=$O27),'1. Database - raw'!HC$7:HE$494))&gt;0,COUNT(IF(('1. Database - raw'!HC$7:HE$494&gt;0)*('1. Database - raw'!$AD$7:$AD$494=$A27)*(INDIRECT($Q27,TRUE)=$O27),'1. Database - raw'!HC$7:HE$494)),""),"")</f>
        <v/>
      </c>
      <c r="IC27" s="407" t="str">
        <f t="shared" ca="1" si="88"/>
        <v/>
      </c>
      <c r="ID27" s="408" t="str">
        <f t="shared" ca="1" si="89"/>
        <v/>
      </c>
      <c r="IE27" s="408" t="str">
        <f t="shared" ca="1" si="90"/>
        <v/>
      </c>
      <c r="IF27" s="408" t="str">
        <f t="array" aca="1" ref="IF27" ca="1">IFERROR(AVERAGE(IF(('1. Database - raw'!HI$7:HK$494&gt;0)*('1. Database - raw'!$AD$7:$AD$494=$A27)*(INDIRECT($Q27,TRUE)=$O27),'1. Database - raw'!HI$7:HK$494)),"")</f>
        <v/>
      </c>
      <c r="IG27" s="409" t="str">
        <f t="array" aca="1" ref="IG27" ca="1">IFERROR(_xlfn.STDEV.S(IF(('1. Database - raw'!HI$7:HK$494&gt;0)*('1. Database - raw'!$AD$7:$AD$494=$A27)*(INDIRECT($Q27,TRUE)=$O27),'1. Database - raw'!HI$7:HK$494)),"")</f>
        <v/>
      </c>
      <c r="IH27" s="410" t="str">
        <f t="array" aca="1" ref="IH27" ca="1">IFERROR(IF(COUNT(IF(('1. Database - raw'!HI$7:HK$494&gt;0)*('1. Database - raw'!$AD$7:$AD$494=$A27)*(INDIRECT($Q27,TRUE)=$O27),'1. Database - raw'!HI$7:HK$494))&gt;0,COUNT(IF(('1. Database - raw'!HI$7:HK$494&gt;0)*('1. Database - raw'!$AD$7:$AD$494=$A27)*(INDIRECT($Q27,TRUE)=$O27),'1. Database - raw'!HI$7:HK$494)),""),"")</f>
        <v/>
      </c>
      <c r="II27" s="407" t="str">
        <f t="shared" ca="1" si="91"/>
        <v/>
      </c>
      <c r="IJ27" s="408" t="str">
        <f t="shared" ca="1" si="92"/>
        <v/>
      </c>
      <c r="IK27" s="408" t="str">
        <f t="shared" ca="1" si="93"/>
        <v/>
      </c>
      <c r="IL27" s="408" t="str">
        <f t="array" aca="1" ref="IL27" ca="1">IFERROR(AVERAGE(IF(('1. Database - raw'!HO$7:HQ$494&gt;0)*('1. Database - raw'!$AD$7:$AD$494=$A27)*(INDIRECT($Q27,TRUE)=$O27),'1. Database - raw'!HO$7:HQ$494)),"")</f>
        <v/>
      </c>
      <c r="IM27" s="409" t="str">
        <f t="array" aca="1" ref="IM27" ca="1">IFERROR(_xlfn.STDEV.S(IF(('1. Database - raw'!HO$7:HQ$494&gt;0)*('1. Database - raw'!$AD$7:$AD$494=$A27)*(INDIRECT($Q27,TRUE)=$O27),'1. Database - raw'!HO$7:HQ$494)),"")</f>
        <v/>
      </c>
      <c r="IN27" s="410" t="str">
        <f t="array" aca="1" ref="IN27" ca="1">IFERROR(IF(COUNT(IF(('1. Database - raw'!HO$7:HQ$494&gt;0)*('1. Database - raw'!$AD$7:$AD$494=$A27)*(INDIRECT($Q27,TRUE)=$O27),'1. Database - raw'!HO$7:HQ$494))&gt;0,COUNT(IF(('1. Database - raw'!HO$7:HQ$494&gt;0)*('1. Database - raw'!$AD$7:$AD$494=$A27)*(INDIRECT($Q27,TRUE)=$O27),'1. Database - raw'!HO$7:HQ$494)),""),"")</f>
        <v/>
      </c>
      <c r="IO27" s="407">
        <f t="shared" ca="1" si="94"/>
        <v>59.58120097823366</v>
      </c>
      <c r="IP27" s="408">
        <f t="shared" ca="1" si="95"/>
        <v>62.779310967318402</v>
      </c>
      <c r="IQ27" s="408">
        <f t="shared" ca="1" si="96"/>
        <v>61.159355327037467</v>
      </c>
      <c r="IR27" s="408">
        <f t="array" aca="1" ref="IR27" ca="1">IFERROR(AVERAGE(IF(('1. Database - raw'!HU$7:HW$494&gt;0)*('1. Database - raw'!$AD$7:$AD$494=$A27)*(INDIRECT($Q27,TRUE)=$O27),'1. Database - raw'!HU$7:HW$494)),"")</f>
        <v>61.5</v>
      </c>
      <c r="IS27" s="409">
        <f t="array" aca="1" ref="IS27" ca="1">IFERROR(_xlfn.STDEV.S(IF(('1. Database - raw'!HU$7:HW$494&gt;0)*('1. Database - raw'!$AD$7:$AD$494=$A27)*(INDIRECT($Q27,TRUE)=$O27),'1. Database - raw'!HU$7:HW$494)),"")</f>
        <v>6.5</v>
      </c>
      <c r="IT27" s="410">
        <f t="array" aca="1" ref="IT27" ca="1">IFERROR(IF(COUNT(IF(('1. Database - raw'!HU$7:HW$494&gt;0)*('1. Database - raw'!$AD$7:$AD$494=$A27)*(INDIRECT($Q27,TRUE)=$O27),'1. Database - raw'!HU$7:HW$494))&gt;0,COUNT(IF(('1. Database - raw'!HU$7:HW$494&gt;0)*('1. Database - raw'!$AD$7:$AD$494=$A27)*(INDIRECT($Q27,TRUE)=$O27),'1. Database - raw'!HU$7:HW$494)),""),"")</f>
        <v>3</v>
      </c>
      <c r="IU27" s="407" t="str">
        <f t="shared" ca="1" si="97"/>
        <v/>
      </c>
      <c r="IV27" s="408" t="str">
        <f t="shared" ca="1" si="98"/>
        <v/>
      </c>
      <c r="IW27" s="408" t="str">
        <f t="shared" ca="1" si="99"/>
        <v/>
      </c>
      <c r="IX27" s="408" t="str">
        <f t="array" aca="1" ref="IX27" ca="1">IFERROR(AVERAGE(IF(('1. Database - raw'!IA$7:IC$494&gt;0)*('1. Database - raw'!$AD$7:$AD$494=$A27)*(INDIRECT($Q27,TRUE)=$O27),'1. Database - raw'!IA$7:IC$494)),"")</f>
        <v/>
      </c>
      <c r="IY27" s="409" t="str">
        <f t="array" aca="1" ref="IY27" ca="1">IFERROR(_xlfn.STDEV.S(IF(('1. Database - raw'!IA$7:IC$494&gt;0)*('1. Database - raw'!$AD$7:$AD$494=$A27)*(INDIRECT($Q27,TRUE)=$O27),'1. Database - raw'!IA$7:IC$494)),"")</f>
        <v/>
      </c>
      <c r="IZ27" s="410" t="str">
        <f t="array" aca="1" ref="IZ27" ca="1">IFERROR(IF(COUNT(IF(('1. Database - raw'!IA$7:IC$494&gt;0)*('1. Database - raw'!$AD$7:$AD$494=$A27)*(INDIRECT($Q27,TRUE)=$O27),'1. Database - raw'!IA$7:IC$494))&gt;0,COUNT(IF(('1. Database - raw'!IA$7:IC$494&gt;0)*('1. Database - raw'!$AD$7:$AD$494=$A27)*(INDIRECT($Q27,TRUE)=$O27),'1. Database - raw'!IA$7:IC$494)),""),"")</f>
        <v/>
      </c>
      <c r="JA27" s="407" t="str">
        <f t="shared" ca="1" si="100"/>
        <v/>
      </c>
      <c r="JB27" s="408" t="str">
        <f t="shared" ca="1" si="101"/>
        <v/>
      </c>
      <c r="JC27" s="408" t="str">
        <f t="shared" ca="1" si="102"/>
        <v/>
      </c>
      <c r="JD27" s="408" t="str">
        <f t="array" aca="1" ref="JD27" ca="1">IFERROR(AVERAGE(IF(('1. Database - raw'!IG$7:II$494&gt;0)*('1. Database - raw'!$AD$7:$AD$494=$A27)*(INDIRECT($Q27,TRUE)=$O27),'1. Database - raw'!IG$7:II$494)),"")</f>
        <v/>
      </c>
      <c r="JE27" s="409" t="str">
        <f t="array" aca="1" ref="JE27" ca="1">IFERROR(_xlfn.STDEV.S(IF(('1. Database - raw'!IG$7:II$494&gt;0)*('1. Database - raw'!$AD$7:$AD$494=$A27)*(INDIRECT($Q27,TRUE)=$O27),'1. Database - raw'!IG$7:II$494)),"")</f>
        <v/>
      </c>
      <c r="JF27" s="410" t="str">
        <f t="array" aca="1" ref="JF27" ca="1">IFERROR(IF(COUNT(IF(('1. Database - raw'!IG$7:II$494&gt;0)*('1. Database - raw'!$AD$7:$AD$494=$A27)*(INDIRECT($Q27,TRUE)=$O27),'1. Database - raw'!IG$7:II$494))&gt;0,COUNT(IF(('1. Database - raw'!IG$7:II$494&gt;0)*('1. Database - raw'!$AD$7:$AD$494=$A27)*(INDIRECT($Q27,TRUE)=$O27),'1. Database - raw'!IG$7:II$494)),""),"")</f>
        <v/>
      </c>
      <c r="JG27" s="414">
        <f t="shared" ca="1" si="103"/>
        <v>8.9637067212335424</v>
      </c>
      <c r="JH27" s="415">
        <f t="shared" ca="1" si="104"/>
        <v>12.564342010018178</v>
      </c>
      <c r="JI27" s="415">
        <f t="shared" ca="1" si="105"/>
        <v>10.612402033615053</v>
      </c>
      <c r="JJ27" s="415">
        <f t="array" aca="1" ref="JJ27" ca="1">IFERROR(AVERAGE(IF(('1. Database - raw'!IM$7:IO$494&gt;0)*('1. Database - raw'!$AD$7:$AD$494=$A27)*(INDIRECT($Q27,TRUE)=$O27),'1. Database - raw'!IM$7:IO$494)),"")</f>
        <v>11</v>
      </c>
      <c r="JK27" s="416">
        <f t="array" aca="1" ref="JK27" ca="1">IFERROR(_xlfn.STDEV.S(IF(('1. Database - raw'!IM$7:IO$494&gt;0)*('1. Database - raw'!$AD$7:$AD$494=$A27)*(INDIRECT($Q27,TRUE)=$O27),'1. Database - raw'!IM$7:IO$494)),"")</f>
        <v>3</v>
      </c>
      <c r="JL27" s="410">
        <f t="array" aca="1" ref="JL27" ca="1">IFERROR(IF(COUNT(IF(('1. Database - raw'!IM$7:IO$494&gt;0)*('1. Database - raw'!$AD$7:$AD$494=$A27)*(INDIRECT($Q27,TRUE)=$O27),'1. Database - raw'!IM$7:IO$494))&gt;0,COUNT(IF(('1. Database - raw'!IM$7:IO$494&gt;0)*('1. Database - raw'!$AD$7:$AD$494=$A27)*(INDIRECT($Q27,TRUE)=$O27),'1. Database - raw'!IM$7:IO$494)),""),"")</f>
        <v>3</v>
      </c>
      <c r="JM27" s="414" t="str">
        <f t="shared" ca="1" si="106"/>
        <v/>
      </c>
      <c r="JN27" s="415" t="str">
        <f t="shared" ca="1" si="107"/>
        <v/>
      </c>
      <c r="JO27" s="415" t="str">
        <f t="shared" ca="1" si="108"/>
        <v/>
      </c>
      <c r="JP27" s="415" t="str">
        <f t="array" aca="1" ref="JP27" ca="1">IFERROR(AVERAGE(IF(('1. Database - raw'!IS$7:IU$494&gt;0)*('1. Database - raw'!$AD$7:$AD$494=$A27)*(INDIRECT($Q27,TRUE)=$O27),'1. Database - raw'!IS$7:IU$494)),"")</f>
        <v/>
      </c>
      <c r="JQ27" s="416" t="str">
        <f t="array" aca="1" ref="JQ27" ca="1">IFERROR(_xlfn.STDEV.S(IF(('1. Database - raw'!IS$7:IU$494&gt;0)*('1. Database - raw'!$AD$7:$AD$494=$A27)*(INDIRECT($Q27,TRUE)=$O27),'1. Database - raw'!IS$7:IU$494)),"")</f>
        <v/>
      </c>
      <c r="JR27" s="410" t="str">
        <f t="array" aca="1" ref="JR27" ca="1">IFERROR(IF(COUNT(IF(('1. Database - raw'!IS$7:IU$494&gt;0)*('1. Database - raw'!$AD$7:$AD$494=$A27)*(INDIRECT($Q27,TRUE)=$O27),'1. Database - raw'!IS$7:IU$494))&gt;0,COUNT(IF(('1. Database - raw'!IS$7:IU$494&gt;0)*('1. Database - raw'!$AD$7:$AD$494=$A27)*(INDIRECT($Q27,TRUE)=$O27),'1. Database - raw'!IS$7:IU$494)),""),"")</f>
        <v/>
      </c>
      <c r="JS27" s="414" t="str">
        <f t="shared" ca="1" si="109"/>
        <v/>
      </c>
      <c r="JT27" s="415" t="str">
        <f t="shared" ca="1" si="110"/>
        <v/>
      </c>
      <c r="JU27" s="415" t="str">
        <f t="shared" ca="1" si="111"/>
        <v/>
      </c>
      <c r="JV27" s="415" t="str">
        <f t="array" aca="1" ref="JV27" ca="1">IFERROR(AVERAGE(IF(('1. Database - raw'!IY$7:JA$494&gt;0)*('1. Database - raw'!$AD$7:$AD$494=$A27)*(INDIRECT($Q27,TRUE)=$O27),'1. Database - raw'!IY$7:JA$494)),"")</f>
        <v/>
      </c>
      <c r="JW27" s="416" t="str">
        <f t="array" aca="1" ref="JW27" ca="1">IFERROR(_xlfn.STDEV.S(IF(('1. Database - raw'!IY$7:JA$494&gt;0)*('1. Database - raw'!$AD$7:$AD$494=$A27)*(INDIRECT($Q27,TRUE)=$O27),'1. Database - raw'!IY$7:JA$494)),"")</f>
        <v/>
      </c>
      <c r="JX27" s="410" t="str">
        <f t="array" aca="1" ref="JX27" ca="1">IFERROR(IF(COUNT(IF(('1. Database - raw'!IY$7:JA$494&gt;0)*('1. Database - raw'!$AD$7:$AD$494=$A27)*(INDIRECT($Q27,TRUE)=$O27),'1. Database - raw'!IY$7:JA$494))&gt;0,COUNT(IF(('1. Database - raw'!IY$7:JA$494&gt;0)*('1. Database - raw'!$AD$7:$AD$494=$A27)*(INDIRECT($Q27,TRUE)=$O27),'1. Database - raw'!IY$7:JA$494)),""),"")</f>
        <v/>
      </c>
      <c r="JY27" s="414" t="str">
        <f t="shared" ca="1" si="112"/>
        <v/>
      </c>
      <c r="JZ27" s="415" t="str">
        <f t="shared" ca="1" si="113"/>
        <v/>
      </c>
      <c r="KA27" s="415" t="str">
        <f t="shared" ca="1" si="114"/>
        <v/>
      </c>
      <c r="KB27" s="415" t="str">
        <f t="array" aca="1" ref="KB27" ca="1">IFERROR(AVERAGE(IF(('1. Database - raw'!JE$7:JG$494&gt;0)*('1. Database - raw'!$AD$7:$AD$494=$A27)*(INDIRECT($Q27,TRUE)=$O27),'1. Database - raw'!JE$7:JG$494)),"")</f>
        <v/>
      </c>
      <c r="KC27" s="416" t="str">
        <f t="array" aca="1" ref="KC27" ca="1">IFERROR(_xlfn.STDEV.S(IF(('1. Database - raw'!JE$7:JG$494&gt;0)*('1. Database - raw'!$AD$7:$AD$494=$A27)*(INDIRECT($Q27,TRUE)=$O27),'1. Database - raw'!JE$7:JG$494)),"")</f>
        <v/>
      </c>
      <c r="KD27" s="410" t="str">
        <f t="array" aca="1" ref="KD27" ca="1">IFERROR(IF(COUNT(IF(('1. Database - raw'!JE$7:JG$494&gt;0)*('1. Database - raw'!$AD$7:$AD$494=$A27)*(INDIRECT($Q27,TRUE)=$O27),'1. Database - raw'!JE$7:JG$494))&gt;0,COUNT(IF(('1. Database - raw'!JE$7:JG$494&gt;0)*('1. Database - raw'!$AD$7:$AD$494=$A27)*(INDIRECT($Q27,TRUE)=$O27),'1. Database - raw'!JE$7:JG$494)),""),"")</f>
        <v/>
      </c>
      <c r="KE27" s="414" t="str">
        <f t="shared" ca="1" si="115"/>
        <v/>
      </c>
      <c r="KF27" s="415" t="str">
        <f t="shared" ca="1" si="116"/>
        <v/>
      </c>
      <c r="KG27" s="415" t="str">
        <f t="shared" ca="1" si="117"/>
        <v/>
      </c>
      <c r="KH27" s="415" t="str">
        <f t="array" aca="1" ref="KH27" ca="1">IFERROR(AVERAGE(IF(('1. Database - raw'!JK$7:JM$494&gt;0)*('1. Database - raw'!$AD$7:$AD$494=$A27)*(INDIRECT($Q27,TRUE)=$O27),'1. Database - raw'!JK$7:JM$494)),"")</f>
        <v/>
      </c>
      <c r="KI27" s="416" t="str">
        <f t="array" aca="1" ref="KI27" ca="1">IFERROR(_xlfn.STDEV.S(IF(('1. Database - raw'!JK$7:JM$494&gt;0)*('1. Database - raw'!$AD$7:$AD$494=$A27)*(INDIRECT($Q27,TRUE)=$O27),'1. Database - raw'!JK$7:JM$494)),"")</f>
        <v/>
      </c>
      <c r="KJ27" s="410" t="str">
        <f t="array" aca="1" ref="KJ27" ca="1">IFERROR(IF(COUNT(IF(('1. Database - raw'!JK$7:JM$494&gt;0)*('1. Database - raw'!$AD$7:$AD$494=$A27)*(INDIRECT($Q27,TRUE)=$O27),'1. Database - raw'!JK$7:JM$494))&gt;0,COUNT(IF(('1. Database - raw'!JK$7:JM$494&gt;0)*('1. Database - raw'!$AD$7:$AD$494=$A27)*(INDIRECT($Q27,TRUE)=$O27),'1. Database - raw'!JK$7:JM$494)),""),"")</f>
        <v/>
      </c>
      <c r="KK27" s="414" t="str">
        <f t="shared" ca="1" si="118"/>
        <v/>
      </c>
      <c r="KL27" s="415" t="str">
        <f t="shared" ca="1" si="119"/>
        <v/>
      </c>
      <c r="KM27" s="415" t="str">
        <f t="shared" ca="1" si="120"/>
        <v/>
      </c>
      <c r="KN27" s="415" t="str">
        <f t="array" aca="1" ref="KN27" ca="1">IFERROR(AVERAGE(IF(('1. Database - raw'!JQ$7:JS$494&gt;0)*('1. Database - raw'!$AD$7:$AD$494=$A27)*(INDIRECT($Q27,TRUE)=$O27),'1. Database - raw'!JQ$7:JS$494)),"")</f>
        <v/>
      </c>
      <c r="KO27" s="416" t="str">
        <f t="array" aca="1" ref="KO27" ca="1">IFERROR(_xlfn.STDEV.S(IF(('1. Database - raw'!JQ$7:JS$494&gt;0)*('1. Database - raw'!$AD$7:$AD$494=$A27)*(INDIRECT($Q27,TRUE)=$O27),'1. Database - raw'!JQ$7:JS$494)),"")</f>
        <v/>
      </c>
      <c r="KP27" s="410" t="str">
        <f t="array" aca="1" ref="KP27" ca="1">IFERROR(IF(COUNT(IF(('1. Database - raw'!JQ$7:JS$494&gt;0)*('1. Database - raw'!$AD$7:$AD$494=$A27)*(INDIRECT($Q27,TRUE)=$O27),'1. Database - raw'!JQ$7:JS$494))&gt;0,COUNT(IF(('1. Database - raw'!JQ$7:JS$494&gt;0)*('1. Database - raw'!$AD$7:$AD$494=$A27)*(INDIRECT($Q27,TRUE)=$O27),'1. Database - raw'!JQ$7:JS$494)),""),"")</f>
        <v/>
      </c>
      <c r="KQ27" s="414" t="str">
        <f t="shared" ca="1" si="121"/>
        <v/>
      </c>
      <c r="KR27" s="415" t="str">
        <f t="shared" ca="1" si="122"/>
        <v/>
      </c>
      <c r="KS27" s="415" t="str">
        <f t="shared" ca="1" si="123"/>
        <v/>
      </c>
      <c r="KT27" s="415" t="str">
        <f t="array" aca="1" ref="KT27" ca="1">IFERROR(AVERAGE(IF(('1. Database - raw'!JW$7:JY$494&gt;0)*('1. Database - raw'!$AD$7:$AD$494=$A27)*(INDIRECT($Q27,TRUE)=$O27),'1. Database - raw'!JW$7:JY$494)),"")</f>
        <v/>
      </c>
      <c r="KU27" s="416" t="str">
        <f t="array" aca="1" ref="KU27" ca="1">IFERROR(_xlfn.STDEV.S(IF(('1. Database - raw'!JW$7:JY$494&gt;0)*('1. Database - raw'!$AD$7:$AD$494=$A27)*(INDIRECT($Q27,TRUE)=$O27),'1. Database - raw'!JW$7:JY$494)),"")</f>
        <v/>
      </c>
      <c r="KV27" s="410" t="str">
        <f t="array" aca="1" ref="KV27" ca="1">IFERROR(IF(COUNT(IF(('1. Database - raw'!JW$7:JY$494&gt;0)*('1. Database - raw'!$AD$7:$AD$494=$A27)*(INDIRECT($Q27,TRUE)=$O27),'1. Database - raw'!JW$7:JY$494))&gt;0,COUNT(IF(('1. Database - raw'!JW$7:JY$494&gt;0)*('1. Database - raw'!$AD$7:$AD$494=$A27)*(INDIRECT($Q27,TRUE)=$O27),'1. Database - raw'!JW$7:JY$494)),""),"")</f>
        <v/>
      </c>
      <c r="KW27" s="414" t="str">
        <f t="shared" ca="1" si="124"/>
        <v/>
      </c>
      <c r="KX27" s="415" t="str">
        <f t="shared" ca="1" si="125"/>
        <v/>
      </c>
      <c r="KY27" s="415" t="str">
        <f t="shared" ca="1" si="126"/>
        <v/>
      </c>
      <c r="KZ27" s="415" t="str">
        <f t="array" aca="1" ref="KZ27" ca="1">IFERROR(AVERAGE(IF(('1. Database - raw'!KC$7:KE$494&gt;0)*('1. Database - raw'!$AD$7:$AD$494=$A27)*(INDIRECT($Q27,TRUE)=$O27),'1. Database - raw'!KC$7:KE$494)),"")</f>
        <v/>
      </c>
      <c r="LA27" s="416" t="str">
        <f t="array" aca="1" ref="LA27" ca="1">IFERROR(_xlfn.STDEV.S(IF(('1. Database - raw'!KC$7:KE$494&gt;0)*('1. Database - raw'!$AD$7:$AD$494=$A27)*(INDIRECT($Q27,TRUE)=$O27),'1. Database - raw'!KC$7:KE$494)),"")</f>
        <v/>
      </c>
      <c r="LB27" s="410" t="str">
        <f t="array" aca="1" ref="LB27" ca="1">IFERROR(IF(COUNT(IF(('1. Database - raw'!KC$7:KE$494&gt;0)*('1. Database - raw'!$AD$7:$AD$494=$A27)*(INDIRECT($Q27,TRUE)=$O27),'1. Database - raw'!KC$7:KE$494))&gt;0,COUNT(IF(('1. Database - raw'!KC$7:KE$494&gt;0)*('1. Database - raw'!$AD$7:$AD$494=$A27)*(INDIRECT($Q27,TRUE)=$O27),'1. Database - raw'!KC$7:KE$494)),""),"")</f>
        <v/>
      </c>
      <c r="LC27" s="414" t="str">
        <f t="shared" ca="1" si="127"/>
        <v/>
      </c>
      <c r="LD27" s="415" t="str">
        <f t="shared" ca="1" si="128"/>
        <v/>
      </c>
      <c r="LE27" s="415" t="str">
        <f t="shared" ca="1" si="129"/>
        <v/>
      </c>
      <c r="LF27" s="415" t="str">
        <f t="array" aca="1" ref="LF27" ca="1">IFERROR(AVERAGE(IF(('1. Database - raw'!KI$7:KK$494&gt;0)*('1. Database - raw'!$AD$7:$AD$494=$A27)*(INDIRECT($Q27,TRUE)=$O27),'1. Database - raw'!KI$7:KK$494)),"")</f>
        <v/>
      </c>
      <c r="LG27" s="416" t="str">
        <f t="array" aca="1" ref="LG27" ca="1">IFERROR(_xlfn.STDEV.S(IF(('1. Database - raw'!KI$7:KK$494&gt;0)*('1. Database - raw'!$AD$7:$AD$494=$A27)*(INDIRECT($Q27,TRUE)=$O27),'1. Database - raw'!KI$7:KK$494)),"")</f>
        <v/>
      </c>
      <c r="LH27" s="410" t="str">
        <f t="array" aca="1" ref="LH27" ca="1">IFERROR(IF(COUNT(IF(('1. Database - raw'!KI$7:KK$494&gt;0)*('1. Database - raw'!$AD$7:$AD$494=$A27)*(INDIRECT($Q27,TRUE)=$O27),'1. Database - raw'!KI$7:KK$494))&gt;0,COUNT(IF(('1. Database - raw'!KI$7:KK$494&gt;0)*('1. Database - raw'!$AD$7:$AD$494=$A27)*(INDIRECT($Q27,TRUE)=$O27),'1. Database - raw'!KI$7:KK$494)),""),"")</f>
        <v/>
      </c>
      <c r="LI27" s="414">
        <f t="shared" ca="1" si="169"/>
        <v>0.67292080526854692</v>
      </c>
      <c r="LJ27" s="415">
        <f t="shared" ca="1" si="170"/>
        <v>0.8951319924431318</v>
      </c>
      <c r="LK27" s="415">
        <f t="shared" ca="1" si="171"/>
        <v>0.77611400011626586</v>
      </c>
      <c r="LL27" s="415">
        <f t="array" aca="1" ref="LL27" ca="1">IFERROR(AVERAGE(IF(('1. Database - raw'!KO$7:KQ$494&gt;0)*('1. Database - raw'!$AD$7:$AD$494=$A27)*(INDIRECT($Q27,TRUE)=$O27),'1. Database - raw'!KO$7:KQ$494)),"")</f>
        <v>0.80000000000000016</v>
      </c>
      <c r="LM27" s="416">
        <f t="array" aca="1" ref="LM27" ca="1">IFERROR(_xlfn.STDEV.S(IF(('1. Database - raw'!KO$7:KQ$494&gt;0)*('1. Database - raw'!$AD$7:$AD$494=$A27)*(INDIRECT($Q27,TRUE)=$O27),'1. Database - raw'!KO$7:KQ$494)),"")</f>
        <v>0.19999999999999926</v>
      </c>
      <c r="LN27" s="410">
        <f t="array" aca="1" ref="LN27" ca="1">IFERROR(IF(COUNT(IF(('1. Database - raw'!KO$7:KQ$494&gt;0)*('1. Database - raw'!$AD$7:$AD$494=$A27)*(INDIRECT($Q27,TRUE)=$O27),'1. Database - raw'!KO$7:KQ$494))&gt;0,COUNT(IF(('1. Database - raw'!KO$7:KQ$494&gt;0)*('1. Database - raw'!$AD$7:$AD$494=$A27)*(INDIRECT($Q27,TRUE)=$O27),'1. Database - raw'!KO$7:KQ$494)),""),"")</f>
        <v>3</v>
      </c>
      <c r="LO27" s="414" t="str">
        <f t="shared" ca="1" si="130"/>
        <v/>
      </c>
      <c r="LP27" s="415" t="str">
        <f t="shared" ca="1" si="131"/>
        <v/>
      </c>
      <c r="LQ27" s="415" t="str">
        <f t="shared" ca="1" si="132"/>
        <v/>
      </c>
      <c r="LR27" s="415" t="str">
        <f t="array" aca="1" ref="LR27" ca="1">IFERROR(AVERAGE(IF(('1. Database - raw'!KU$7:KW$494&gt;0)*('1. Database - raw'!$AD$7:$AD$494=$A27)*(INDIRECT($Q27,TRUE)=$O27),'1. Database - raw'!KU$7:KW$494)),"")</f>
        <v/>
      </c>
      <c r="LS27" s="416" t="str">
        <f t="array" aca="1" ref="LS27" ca="1">IFERROR(_xlfn.STDEV.S(IF(('1. Database - raw'!KU$7:KW$494&gt;0)*('1. Database - raw'!$AD$7:$AD$494=$A27)*(INDIRECT($Q27,TRUE)=$O27),'1. Database - raw'!KU$7:KW$494)),"")</f>
        <v/>
      </c>
      <c r="LT27" s="410" t="str">
        <f t="array" aca="1" ref="LT27" ca="1">IFERROR(IF(COUNT(IF(('1. Database - raw'!KU$7:KW$494&gt;0)*('1. Database - raw'!$AD$7:$AD$494=$A27)*(INDIRECT($Q27,TRUE)=$O27),'1. Database - raw'!KU$7:KW$494))&gt;0,COUNT(IF(('1. Database - raw'!KU$7:KW$494&gt;0)*('1. Database - raw'!$AD$7:$AD$494=$A27)*(INDIRECT($Q27,TRUE)=$O27),'1. Database - raw'!KU$7:KW$494)),""),"")</f>
        <v/>
      </c>
      <c r="LU27" s="414" t="str">
        <f t="shared" ca="1" si="133"/>
        <v/>
      </c>
      <c r="LV27" s="415" t="str">
        <f t="shared" ca="1" si="134"/>
        <v/>
      </c>
      <c r="LW27" s="415" t="str">
        <f t="shared" ca="1" si="135"/>
        <v/>
      </c>
      <c r="LX27" s="415" t="str">
        <f t="array" aca="1" ref="LX27" ca="1">IFERROR(AVERAGE(IF(('1. Database - raw'!LA$7:LC$494&gt;0)*('1. Database - raw'!$AD$7:$AD$494=$A27)*(INDIRECT($Q27,TRUE)=$O27),'1. Database - raw'!LA$7:LC$494)),"")</f>
        <v/>
      </c>
      <c r="LY27" s="416" t="str">
        <f t="array" aca="1" ref="LY27" ca="1">IFERROR(_xlfn.STDEV.S(IF(('1. Database - raw'!LA$7:LC$494&gt;0)*('1. Database - raw'!$AD$7:$AD$494=$A27)*(INDIRECT($Q27,TRUE)=$O27),'1. Database - raw'!LA$7:LC$494)),"")</f>
        <v/>
      </c>
      <c r="LZ27" s="410" t="str">
        <f t="array" aca="1" ref="LZ27" ca="1">IFERROR(IF(COUNT(IF(('1. Database - raw'!LA$7:LC$494&gt;0)*('1. Database - raw'!$AD$7:$AD$494=$A27)*(INDIRECT($Q27,TRUE)=$O27),'1. Database - raw'!LA$7:LC$494))&gt;0,COUNT(IF(('1. Database - raw'!LA$7:LC$494&gt;0)*('1. Database - raw'!$AD$7:$AD$494=$A27)*(INDIRECT($Q27,TRUE)=$O27),'1. Database - raw'!LA$7:LC$494)),""),"")</f>
        <v/>
      </c>
      <c r="MA27" s="414" t="str">
        <f t="shared" ca="1" si="136"/>
        <v/>
      </c>
      <c r="MB27" s="415" t="str">
        <f t="shared" ca="1" si="137"/>
        <v/>
      </c>
      <c r="MC27" s="415" t="str">
        <f t="shared" ca="1" si="138"/>
        <v/>
      </c>
      <c r="MD27" s="415" t="str">
        <f t="array" aca="1" ref="MD27" ca="1">IFERROR(AVERAGE(IF(('1. Database - raw'!LG$7:LI$494&gt;0)*('1. Database - raw'!$AD$7:$AD$494=$A27)*(INDIRECT($Q27,TRUE)=$O27),'1. Database - raw'!LG$7:LI$494)),"")</f>
        <v/>
      </c>
      <c r="ME27" s="416" t="str">
        <f t="array" aca="1" ref="ME27" ca="1">IFERROR(_xlfn.STDEV.S(IF(('1. Database - raw'!LG$7:LI$494&gt;0)*('1. Database - raw'!$AD$7:$AD$494=$A27)*(INDIRECT($Q27,TRUE)=$O27),'1. Database - raw'!LG$7:LI$494)),"")</f>
        <v/>
      </c>
      <c r="MF27" s="410" t="str">
        <f t="array" aca="1" ref="MF27" ca="1">IFERROR(IF(COUNT(IF(('1. Database - raw'!LG$7:LI$494&gt;0)*('1. Database - raw'!$AD$7:$AD$494=$A27)*(INDIRECT($Q27,TRUE)=$O27),'1. Database - raw'!LG$7:LI$494))&gt;0,COUNT(IF(('1. Database - raw'!LG$7:LI$494&gt;0)*('1. Database - raw'!$AD$7:$AD$494=$A27)*(INDIRECT($Q27,TRUE)=$O27),'1. Database - raw'!LG$7:LI$494)),""),"")</f>
        <v/>
      </c>
      <c r="MG27" s="414" t="str">
        <f t="shared" ca="1" si="139"/>
        <v/>
      </c>
      <c r="MH27" s="415" t="str">
        <f t="shared" ca="1" si="140"/>
        <v/>
      </c>
      <c r="MI27" s="415" t="str">
        <f t="shared" ca="1" si="141"/>
        <v/>
      </c>
      <c r="MJ27" s="415" t="str">
        <f t="array" aca="1" ref="MJ27" ca="1">IFERROR(AVERAGE(IF(('1. Database - raw'!LM$7:LO$494&gt;0)*('1. Database - raw'!$AD$7:$AD$494=$A27)*(INDIRECT($Q27,TRUE)=$O27),'1. Database - raw'!LM$7:LO$494)),"")</f>
        <v/>
      </c>
      <c r="MK27" s="416" t="str">
        <f t="array" aca="1" ref="MK27" ca="1">IFERROR(_xlfn.STDEV.S(IF(('1. Database - raw'!LM$7:LO$494&gt;0)*('1. Database - raw'!$AD$7:$AD$494=$A27)*(INDIRECT($Q27,TRUE)=$O27),'1. Database - raw'!LM$7:LO$494)),"")</f>
        <v/>
      </c>
      <c r="ML27" s="410" t="str">
        <f t="array" aca="1" ref="ML27" ca="1">IFERROR(IF(COUNT(IF(('1. Database - raw'!LM$7:LO$494&gt;0)*('1. Database - raw'!$AD$7:$AD$494=$A27)*(INDIRECT($Q27,TRUE)=$O27),'1. Database - raw'!LM$7:LO$494))&gt;0,COUNT(IF(('1. Database - raw'!LM$7:LO$494&gt;0)*('1. Database - raw'!$AD$7:$AD$494=$A27)*(INDIRECT($Q27,TRUE)=$O27),'1. Database - raw'!LM$7:LO$494)),""),"")</f>
        <v/>
      </c>
      <c r="MM27" s="414" t="str">
        <f t="shared" ca="1" si="142"/>
        <v/>
      </c>
      <c r="MN27" s="415" t="str">
        <f t="shared" ca="1" si="143"/>
        <v/>
      </c>
      <c r="MO27" s="415" t="str">
        <f t="shared" ca="1" si="144"/>
        <v/>
      </c>
      <c r="MP27" s="415" t="str">
        <f t="array" aca="1" ref="MP27" ca="1">IFERROR(AVERAGE(IF(('1. Database - raw'!LS$7:LU$494&gt;0)*('1. Database - raw'!$AD$7:$AD$494=$A27)*(INDIRECT($Q27,TRUE)=$O27),'1. Database - raw'!LS$7:LU$494)),"")</f>
        <v/>
      </c>
      <c r="MQ27" s="416" t="str">
        <f t="array" aca="1" ref="MQ27" ca="1">IFERROR(_xlfn.STDEV.S(IF(('1. Database - raw'!LS$7:LU$494&gt;0)*('1. Database - raw'!$AD$7:$AD$494=$A27)*(INDIRECT($Q27,TRUE)=$O27),'1. Database - raw'!LS$7:LU$494)),"")</f>
        <v/>
      </c>
      <c r="MR27" s="410" t="str">
        <f t="array" aca="1" ref="MR27" ca="1">IFERROR(IF(COUNT(IF(('1. Database - raw'!LS$7:LU$494&gt;0)*('1. Database - raw'!$AD$7:$AD$494=$A27)*(INDIRECT($Q27,TRUE)=$O27),'1. Database - raw'!LS$7:LU$494))&gt;0,COUNT(IF(('1. Database - raw'!LS$7:LU$494&gt;0)*('1. Database - raw'!$AD$7:$AD$494=$A27)*(INDIRECT($Q27,TRUE)=$O27),'1. Database - raw'!LS$7:LU$494)),""),"")</f>
        <v/>
      </c>
      <c r="MS27" s="414" t="str">
        <f t="shared" ca="1" si="145"/>
        <v/>
      </c>
      <c r="MT27" s="415" t="str">
        <f t="shared" ca="1" si="146"/>
        <v/>
      </c>
      <c r="MU27" s="415" t="str">
        <f t="shared" ca="1" si="147"/>
        <v/>
      </c>
      <c r="MV27" s="415" t="str">
        <f t="array" aca="1" ref="MV27" ca="1">IFERROR(AVERAGE(IF(('1. Database - raw'!LY$7:MA$494&gt;0)*('1. Database - raw'!$AD$7:$AD$494=$A27)*(INDIRECT($Q27,TRUE)=$O27),'1. Database - raw'!LY$7:MA$494)),"")</f>
        <v/>
      </c>
      <c r="MW27" s="416" t="str">
        <f t="array" aca="1" ref="MW27" ca="1">IFERROR(_xlfn.STDEV.S(IF(('1. Database - raw'!LY$7:MA$494&gt;0)*('1. Database - raw'!$AD$7:$AD$494=$A27)*(INDIRECT($Q27,TRUE)=$O27),'1. Database - raw'!LY$7:MA$494)),"")</f>
        <v/>
      </c>
      <c r="MX27" s="410" t="str">
        <f t="array" aca="1" ref="MX27" ca="1">IFERROR(IF(COUNT(IF(('1. Database - raw'!LY$7:MA$494&gt;0)*('1. Database - raw'!$AD$7:$AD$494=$A27)*(INDIRECT($Q27,TRUE)=$O27),'1. Database - raw'!LY$7:MA$494))&gt;0,COUNT(IF(('1. Database - raw'!LY$7:MA$494&gt;0)*('1. Database - raw'!$AD$7:$AD$494=$A27)*(INDIRECT($Q27,TRUE)=$O27),'1. Database - raw'!LY$7:MA$494)),""),"")</f>
        <v/>
      </c>
      <c r="MY27" s="414" t="str">
        <f t="shared" ca="1" si="148"/>
        <v/>
      </c>
      <c r="MZ27" s="415" t="str">
        <f t="shared" ca="1" si="149"/>
        <v/>
      </c>
      <c r="NA27" s="415" t="str">
        <f t="shared" ca="1" si="150"/>
        <v/>
      </c>
      <c r="NB27" s="415" t="str">
        <f t="array" aca="1" ref="NB27" ca="1">IFERROR(AVERAGE(IF(('1. Database - raw'!ME$7:MG$494&gt;0)*('1. Database - raw'!$AD$7:$AD$494=$A27)*(INDIRECT($Q27,TRUE)=$O27),'1. Database - raw'!ME$7:MG$494)),"")</f>
        <v/>
      </c>
      <c r="NC27" s="416" t="str">
        <f t="array" aca="1" ref="NC27" ca="1">IFERROR(_xlfn.STDEV.S(IF(('1. Database - raw'!ME$7:MG$494&gt;0)*('1. Database - raw'!$AD$7:$AD$494=$A27)*(INDIRECT($Q27,TRUE)=$O27),'1. Database - raw'!ME$7:MG$494)),"")</f>
        <v/>
      </c>
      <c r="ND27" s="410" t="str">
        <f t="array" aca="1" ref="ND27" ca="1">IFERROR(IF(COUNT(IF(('1. Database - raw'!ME$7:MG$494&gt;0)*('1. Database - raw'!$AD$7:$AD$494=$A27)*(INDIRECT($Q27,TRUE)=$O27),'1. Database - raw'!ME$7:MG$494))&gt;0,COUNT(IF(('1. Database - raw'!ME$7:MG$494&gt;0)*('1. Database - raw'!$AD$7:$AD$494=$A27)*(INDIRECT($Q27,TRUE)=$O27),'1. Database - raw'!ME$7:MG$494)),""),"")</f>
        <v/>
      </c>
      <c r="NE27" s="414" t="str">
        <f t="shared" ca="1" si="151"/>
        <v/>
      </c>
      <c r="NF27" s="415" t="str">
        <f t="shared" ca="1" si="152"/>
        <v/>
      </c>
      <c r="NG27" s="415" t="str">
        <f t="shared" ca="1" si="153"/>
        <v/>
      </c>
      <c r="NH27" s="415" t="str">
        <f t="array" aca="1" ref="NH27" ca="1">IFERROR(AVERAGE(IF(('1. Database - raw'!MK$7:MM$494&gt;0)*('1. Database - raw'!$AD$7:$AD$494=$A27)*(INDIRECT($Q27,TRUE)=$O27),'1. Database - raw'!MK$7:MM$494)),"")</f>
        <v/>
      </c>
      <c r="NI27" s="416" t="str">
        <f t="array" aca="1" ref="NI27" ca="1">IFERROR(_xlfn.STDEV.S(IF(('1. Database - raw'!MK$7:MM$494&gt;0)*('1. Database - raw'!$AD$7:$AD$494=$A27)*(INDIRECT($Q27,TRUE)=$O27),'1. Database - raw'!MK$7:MM$494)),"")</f>
        <v/>
      </c>
      <c r="NJ27" s="410" t="str">
        <f t="array" aca="1" ref="NJ27" ca="1">IFERROR(IF(COUNT(IF(('1. Database - raw'!MK$7:MM$494&gt;0)*('1. Database - raw'!$AD$7:$AD$494=$A27)*(INDIRECT($Q27,TRUE)=$O27),'1. Database - raw'!MK$7:MM$494))&gt;0,COUNT(IF(('1. Database - raw'!MK$7:MM$494&gt;0)*('1. Database - raw'!$AD$7:$AD$494=$A27)*(INDIRECT($Q27,TRUE)=$O27),'1. Database - raw'!MK$7:MM$494)),""),"")</f>
        <v/>
      </c>
      <c r="NK27" s="414">
        <f t="shared" ca="1" si="154"/>
        <v>2.5981694948190275</v>
      </c>
      <c r="NL27" s="415">
        <f t="shared" ca="1" si="155"/>
        <v>2.9431779082928502</v>
      </c>
      <c r="NM27" s="415">
        <f t="shared" ca="1" si="156"/>
        <v>2.7652983671119027</v>
      </c>
      <c r="NN27" s="415">
        <f t="array" aca="1" ref="NN27" ca="1">IFERROR(AVERAGE(IF(('1. Database - raw'!MQ$7:MS$494&gt;0)*('1. Database - raw'!$AD$7:$AD$494=$A27)*(INDIRECT($Q27,TRUE)=$O27),'1. Database - raw'!MQ$7:MS$494)),"")</f>
        <v>2.8127222222222223</v>
      </c>
      <c r="NO27" s="416">
        <f t="array" aca="1" ref="NO27" ca="1">IFERROR(_xlfn.STDEV.S(IF(('1. Database - raw'!MQ$7:MS$494&gt;0)*('1. Database - raw'!$AD$7:$AD$494=$A27)*(INDIRECT($Q27,TRUE)=$O27),'1. Database - raw'!MQ$7:MS$494)),"")</f>
        <v>0.52314650858477751</v>
      </c>
      <c r="NP27" s="410">
        <f t="array" aca="1" ref="NP27" ca="1">IFERROR(IF(COUNT(IF(('1. Database - raw'!MQ$7:MS$494&gt;0)*('1. Database - raw'!$AD$7:$AD$494=$A27)*(INDIRECT($Q27,TRUE)=$O27),'1. Database - raw'!MQ$7:MS$494))&gt;0,COUNT(IF(('1. Database - raw'!MQ$7:MS$494&gt;0)*('1. Database - raw'!$AD$7:$AD$494=$A27)*(INDIRECT($Q27,TRUE)=$O27),'1. Database - raw'!MQ$7:MS$494)),""),"")</f>
        <v>9</v>
      </c>
      <c r="NQ27" s="414">
        <f t="shared" ca="1" si="157"/>
        <v>2.0225658259107986</v>
      </c>
      <c r="NR27" s="415">
        <f t="shared" ca="1" si="158"/>
        <v>2.1366560641523833</v>
      </c>
      <c r="NS27" s="415">
        <f t="shared" ca="1" si="159"/>
        <v>2.0788284049145762</v>
      </c>
      <c r="NT27" s="415">
        <f t="array" aca="1" ref="NT27" ca="1">IFERROR(AVERAGE(IF(('1. Database - raw'!MW$7:MY$494&gt;0)*('1. Database - raw'!$AD$7:$AD$494=$A27)*(INDIRECT($Q27,TRUE)=$O27),'1. Database - raw'!MW$7:MY$494)),"")</f>
        <v>2.0944444444444446</v>
      </c>
      <c r="NU27" s="416">
        <f t="array" aca="1" ref="NU27" ca="1">IFERROR(_xlfn.STDEV.S(IF(('1. Database - raw'!MW$7:MY$494&gt;0)*('1. Database - raw'!$AD$7:$AD$494=$A27)*(INDIRECT($Q27,TRUE)=$O27),'1. Database - raw'!MW$7:MY$494)),"")</f>
        <v>0.2572018230452035</v>
      </c>
      <c r="NV27" s="410">
        <f t="array" aca="1" ref="NV27" ca="1">IFERROR(IF(COUNT(IF(('1. Database - raw'!MW$7:MY$494&gt;0)*('1. Database - raw'!$AD$7:$AD$494=$A27)*(INDIRECT($Q27,TRUE)=$O27),'1. Database - raw'!MW$7:MY$494))&gt;0,COUNT(IF(('1. Database - raw'!MW$7:MY$494&gt;0)*('1. Database - raw'!$AD$7:$AD$494=$A27)*(INDIRECT($Q27,TRUE)=$O27),'1. Database - raw'!MW$7:MY$494)),""),"")</f>
        <v>9</v>
      </c>
      <c r="NW27" s="414">
        <f t="shared" ca="1" si="160"/>
        <v>1.3110889648004014</v>
      </c>
      <c r="NX27" s="415">
        <f t="shared" ca="1" si="161"/>
        <v>1.347975794749434</v>
      </c>
      <c r="NY27" s="415">
        <f t="shared" ca="1" si="162"/>
        <v>1.3294044491102148</v>
      </c>
      <c r="NZ27" s="415">
        <f t="array" aca="1" ref="NZ27" ca="1">IFERROR(AVERAGE(IF(('1. Database - raw'!NC$7:NE$494&gt;0)*('1. Database - raw'!$AD$7:$AD$494=$A27)*(INDIRECT($Q27,TRUE)=$O27),'1. Database - raw'!NC$7:NE$494)),"")</f>
        <v>1.3344444444444443</v>
      </c>
      <c r="OA27" s="416">
        <f t="array" aca="1" ref="OA27" ca="1">IFERROR(_xlfn.STDEV.S(IF(('1. Database - raw'!NC$7:NE$494&gt;0)*('1. Database - raw'!$AD$7:$AD$494=$A27)*(INDIRECT($Q27,TRUE)=$O27),'1. Database - raw'!NC$7:NE$494)),"")</f>
        <v>0.11630897548245268</v>
      </c>
      <c r="OB27" s="410">
        <f t="array" aca="1" ref="OB27" ca="1">IFERROR(IF(COUNT(IF(('1. Database - raw'!NC$7:NE$494&gt;0)*('1. Database - raw'!$AD$7:$AD$494=$A27)*(INDIRECT($Q27,TRUE)=$O27),'1. Database - raw'!NC$7:NE$494))&gt;0,COUNT(IF(('1. Database - raw'!NC$7:NE$494&gt;0)*('1. Database - raw'!$AD$7:$AD$494=$A27)*(INDIRECT($Q27,TRUE)=$O27),'1. Database - raw'!NC$7:NE$494)),""),"")</f>
        <v>9</v>
      </c>
      <c r="OC27" s="414" t="str">
        <f t="shared" ca="1" si="163"/>
        <v/>
      </c>
      <c r="OD27" s="415" t="str">
        <f t="shared" ca="1" si="164"/>
        <v/>
      </c>
      <c r="OE27" s="415" t="str">
        <f t="shared" ca="1" si="165"/>
        <v/>
      </c>
      <c r="OF27" s="415" t="str">
        <f t="array" aca="1" ref="OF27" ca="1">IFERROR(AVERAGE(IF(('1. Database - raw'!NI$7:NK$494&gt;0)*('1. Database - raw'!$AD$7:$AD$494=$A27)*(INDIRECT($Q27,TRUE)=$O27),'1. Database - raw'!NI$7:NK$494)),"")</f>
        <v/>
      </c>
      <c r="OG27" s="416" t="str">
        <f t="array" aca="1" ref="OG27" ca="1">IFERROR(_xlfn.STDEV.S(IF(('1. Database - raw'!NI$7:NK$494&gt;0)*('1. Database - raw'!$AD$7:$AD$494=$A27)*(INDIRECT($Q27,TRUE)=$O27),'1. Database - raw'!NI$7:NK$494)),"")</f>
        <v/>
      </c>
      <c r="OH27" s="410" t="str">
        <f t="array" aca="1" ref="OH27" ca="1">IFERROR(IF(COUNT(IF(('1. Database - raw'!NI$7:NK$494&gt;0)*('1. Database - raw'!$AD$7:$AD$494=$A27)*(INDIRECT($Q27,TRUE)=$O27),'1. Database - raw'!NI$7:NK$494))&gt;0,COUNT(IF(('1. Database - raw'!NI$7:NK$494&gt;0)*('1. Database - raw'!$AD$7:$AD$494=$A27)*(INDIRECT($Q27,TRUE)=$O27),'1. Database - raw'!NI$7:NK$494)),""),"")</f>
        <v/>
      </c>
    </row>
    <row r="28" spans="1:398" s="417" customFormat="1" hidden="1" outlineLevel="2" x14ac:dyDescent="0.25">
      <c r="A28" s="418" t="s">
        <v>553</v>
      </c>
      <c r="B28" s="1330"/>
      <c r="C28" s="419"/>
      <c r="D28" s="420"/>
      <c r="E28" s="420" t="s">
        <v>39</v>
      </c>
      <c r="F28" s="421"/>
      <c r="G28" s="421"/>
      <c r="H28" s="394" t="s">
        <v>778</v>
      </c>
      <c r="I28" s="421"/>
      <c r="J28" s="421"/>
      <c r="K28" s="421"/>
      <c r="L28" s="421"/>
      <c r="M28" s="421"/>
      <c r="N28" s="422"/>
      <c r="O28" s="396" t="str">
        <f t="array" ref="O28">INDEX(A28:N28,IF(MIN(IF(C28:N28&lt;&gt;"",COLUMN(C28:N28)))&gt;0,MIN(IF(C28:N28&lt;&gt;"",COLUMN(C28:N28))),""))</f>
        <v>Brazil</v>
      </c>
      <c r="P28" s="397">
        <f t="shared" si="184"/>
        <v>3</v>
      </c>
      <c r="Q28" s="398" t="str">
        <f ca="1">"'" &amp; $S$4 &amp; "'!" &amp; ADDRESS(ROW('1. Database - raw'!$A$7),MATCH($C$2,'1. Database - raw'!$6:$6,0)+MATCH(O28,$C28:$N28,0)-1,1) &amp; ":" &amp; ADDRESS(LOOKUP(2,1/('1. Database - raw'!A:A&lt;&gt;""),ROW('1. Database - raw'!A:A)),MATCH($C$2,'1. Database - raw'!$6:$6,0)+MATCH(O28,$C28:$N28,0)-1,1)</f>
        <v>'1. Database - raw'!$AG$7:$AG$494</v>
      </c>
      <c r="R28" s="423"/>
      <c r="S28" s="424"/>
      <c r="T28" s="400">
        <f t="shared" ca="1" si="182"/>
        <v>1.6096825799356269</v>
      </c>
      <c r="U28" s="401">
        <f t="shared" ca="1" si="182"/>
        <v>1.5884979004846291</v>
      </c>
      <c r="V28" s="401">
        <f t="shared" ca="1" si="182"/>
        <v>1.057921029336</v>
      </c>
      <c r="W28" s="401" t="str">
        <f t="shared" ca="1" si="182"/>
        <v/>
      </c>
      <c r="X28" s="401" t="str">
        <f t="shared" ca="1" si="182"/>
        <v/>
      </c>
      <c r="Y28" s="401" t="str">
        <f t="shared" ca="1" si="182"/>
        <v/>
      </c>
      <c r="Z28" s="401">
        <f t="shared" ca="1" si="182"/>
        <v>1.1626197688584776</v>
      </c>
      <c r="AA28" s="401" t="str">
        <f t="shared" ca="1" si="182"/>
        <v/>
      </c>
      <c r="AB28" s="401" t="str">
        <f t="shared" ca="1" si="182"/>
        <v/>
      </c>
      <c r="AC28" s="401" t="str">
        <f t="shared" ca="1" si="182"/>
        <v/>
      </c>
      <c r="AD28" s="401" t="str">
        <f t="shared" ca="1" si="183"/>
        <v/>
      </c>
      <c r="AE28" s="401" t="str">
        <f t="shared" ca="1" si="183"/>
        <v/>
      </c>
      <c r="AF28" s="401" t="str">
        <f t="shared" ca="1" si="183"/>
        <v/>
      </c>
      <c r="AG28" s="401" t="str">
        <f t="shared" ca="1" si="183"/>
        <v/>
      </c>
      <c r="AH28" s="401" t="str">
        <f t="shared" ca="1" si="183"/>
        <v/>
      </c>
      <c r="AI28" s="401" t="str">
        <f t="shared" ca="1" si="183"/>
        <v/>
      </c>
      <c r="AJ28" s="401" t="str">
        <f t="shared" ca="1" si="183"/>
        <v/>
      </c>
      <c r="AK28" s="401" t="str">
        <f t="shared" ca="1" si="183"/>
        <v/>
      </c>
      <c r="AL28" s="401" t="str">
        <f t="shared" ca="1" si="183"/>
        <v/>
      </c>
      <c r="AM28" s="402" t="str">
        <f t="shared" ca="1" si="183"/>
        <v/>
      </c>
      <c r="AN28" s="425"/>
      <c r="AO28" s="425"/>
      <c r="AP28" s="425"/>
      <c r="AQ28" s="425"/>
      <c r="AR28" s="425"/>
      <c r="AS28" s="425"/>
      <c r="AT28" s="425"/>
      <c r="AU28" s="425"/>
      <c r="AV28" s="425"/>
      <c r="AW28" s="425"/>
      <c r="AX28" s="425"/>
      <c r="AY28" s="425"/>
      <c r="AZ28" s="425"/>
      <c r="BA28" s="425"/>
      <c r="BB28" s="425"/>
      <c r="BC28" s="425"/>
      <c r="BD28" s="426"/>
      <c r="BE28" s="426"/>
      <c r="BF28" s="426"/>
      <c r="BG28" s="427"/>
      <c r="BH28" s="468"/>
      <c r="BI28" s="575">
        <f t="shared" ca="1" si="166"/>
        <v>1.5990902402101281</v>
      </c>
      <c r="BJ28" s="576">
        <f t="shared" ca="1" si="2"/>
        <v>1.0470995930219666</v>
      </c>
      <c r="BK28" s="576" t="str">
        <f t="shared" ca="1" si="3"/>
        <v/>
      </c>
      <c r="BL28" s="576">
        <f t="shared" ca="1" si="167"/>
        <v>1.1626197688584776</v>
      </c>
      <c r="BM28" s="576" t="str">
        <f t="shared" ca="1" si="4"/>
        <v/>
      </c>
      <c r="BN28" s="576" t="str">
        <f t="shared" ca="1" si="5"/>
        <v/>
      </c>
      <c r="BO28" s="428"/>
      <c r="BP28" s="396" t="str">
        <f t="shared" si="6"/>
        <v>Brazil</v>
      </c>
      <c r="BQ28" s="407">
        <f t="shared" ca="1" si="172"/>
        <v>119.25535837209029</v>
      </c>
      <c r="BR28" s="408">
        <f t="shared" ca="1" si="173"/>
        <v>172.61075877875214</v>
      </c>
      <c r="BS28" s="408">
        <f t="shared" ca="1" si="174"/>
        <v>143.47389273675722</v>
      </c>
      <c r="BT28" s="408">
        <f t="array" aca="1" ref="BT28" ca="1">IFERROR(AVERAGE(IF(('1. Database - raw'!AW$7:AY$494&gt;0)*('1. Database - raw'!$AD$7:$AD$494=$A28)*('1. Database - raw'!$AP$7:$AP$494&lt;&gt;Dropdown!$AM$11)*(INDIRECT($Q28,TRUE)=$O28),'1. Database - raw'!AW$7:AY$494)),"")</f>
        <v>151.51354838709679</v>
      </c>
      <c r="BU28" s="409">
        <f t="array" aca="1" ref="BU28" ca="1">IFERROR(_xlfn.STDEV.S(IF(('1. Database - raw'!AW$7:AY$494&gt;0)*('1. Database - raw'!$AD$7:$AD$494=$A28)*('1. Database - raw'!$AP$7:$AP$494&lt;&gt;Dropdown!$AM$11)*(INDIRECT($Q28,TRUE)=$O28),'1. Database - raw'!AW$7:AY$494)),"")</f>
        <v>51.427933625504025</v>
      </c>
      <c r="BV28" s="410">
        <f t="array" aca="1" ref="BV28" ca="1">IFERROR(IF(COUNT(IF(('1. Database - raw'!AW$7:AY$494&gt;0)*('1. Database - raw'!$AD$7:$AD$494=$A28)*('1. Database - raw'!$AP$7:$AP$494&lt;&gt;Dropdown!$AM$11)*(INDIRECT($Q28,TRUE)=$O28),'1. Database - raw'!AW$7:AY$494))&gt;0,COUNT(IF(('1. Database - raw'!AW$7:AY$494&gt;0)*('1. Database - raw'!$AD$7:$AD$494=$A28)*('1. Database - raw'!$AP$7:$AP$494&lt;&gt;Dropdown!$AM$11)*(INDIRECT($Q28,TRUE)=$O28),'1. Database - raw'!AW$7:AY$494)),""),"")</f>
        <v>31</v>
      </c>
      <c r="BW28" s="407">
        <f t="shared" ca="1" si="7"/>
        <v>87.976571165045058</v>
      </c>
      <c r="BX28" s="408">
        <f t="shared" ca="1" si="8"/>
        <v>164.52650578766776</v>
      </c>
      <c r="BY28" s="408">
        <f t="shared" ca="1" si="9"/>
        <v>120.3099241333189</v>
      </c>
      <c r="BZ28" s="408">
        <f t="array" aca="1" ref="BZ28" ca="1">IFERROR(AVERAGE(IF(('1. Database - raw'!BC$7:BE$494&gt;0)*('1. Database - raw'!$AD$7:$AD$494=$A28)*('1. Database - raw'!$AP$7:$AP$494&lt;&gt;Dropdown!$AM$11)*(INDIRECT($Q28,TRUE)=$O28),'1. Database - raw'!BC$7:BE$494)),"")</f>
        <v>131.16</v>
      </c>
      <c r="CA28" s="409">
        <f t="array" aca="1" ref="CA28" ca="1">IFERROR(_xlfn.STDEV.S(IF(('1. Database - raw'!BC$7:BE$494&gt;0)*('1. Database - raw'!$AD$7:$AD$494=$A28)*('1. Database - raw'!$AP$7:$AP$494&lt;&gt;Dropdown!$AM$11)*(INDIRECT($Q28,TRUE)=$O28),'1. Database - raw'!BC$7:BE$494)),"")</f>
        <v>56.945494407664384</v>
      </c>
      <c r="CB28" s="410">
        <f t="array" aca="1" ref="CB28" ca="1">IFERROR(IF(COUNT(IF(('1. Database - raw'!BC$7:BE$494&gt;0)*('1. Database - raw'!$AD$7:$AD$494=$A28)*('1. Database - raw'!$AP$7:$AP$494&lt;&gt;Dropdown!$AM$11)*(INDIRECT($Q28,TRUE)=$O28),'1. Database - raw'!BC$7:BE$494))&gt;0,COUNT(IF(('1. Database - raw'!BC$7:BE$494&gt;0)*('1. Database - raw'!$AD$7:$AD$494=$A28)*('1. Database - raw'!$AP$7:$AP$494&lt;&gt;Dropdown!$AM$11)*(INDIRECT($Q28,TRUE)=$O28),'1. Database - raw'!BC$7:BE$494)),""),"")</f>
        <v>10</v>
      </c>
      <c r="CC28" s="411">
        <f t="shared" ca="1" si="10"/>
        <v>0.72210642610475362</v>
      </c>
      <c r="CD28" s="412">
        <f t="shared" ca="1" si="11"/>
        <v>0.79463332696151046</v>
      </c>
      <c r="CE28" s="412">
        <f t="shared" ca="1" si="12"/>
        <v>0.75750236421803097</v>
      </c>
      <c r="CF28" s="412">
        <f t="array" aca="1" ref="CF28" ca="1">IFERROR(AVERAGE(IF(('1. Database - raw'!BI$7:BK$494&gt;0)*('1. Database - raw'!$AD$7:$AD$494=$A28)*('1. Database - raw'!$AP$7:$AP$494&lt;&gt;Dropdown!$AM$11)*(INDIRECT($Q28,TRUE)=$O28),'1. Database - raw'!BI$7:BK$494)),"")</f>
        <v>0.76774033898181548</v>
      </c>
      <c r="CG28" s="413">
        <f t="array" aca="1" ref="CG28" ca="1">IFERROR(_xlfn.STDEV.S(IF(('1. Database - raw'!BI$7:BK$494&gt;0)*('1. Database - raw'!$AD$7:$AD$494=$A28)*('1. Database - raw'!$AP$7:$AP$494&lt;&gt;Dropdown!$AM$11)*(INDIRECT($Q28,TRUE)=$O28),'1. Database - raw'!BI$7:BK$494)),"")</f>
        <v>0.12665048954572755</v>
      </c>
      <c r="CH28" s="410">
        <f t="array" aca="1" ref="CH28" ca="1">IFERROR(IF(COUNT(IF(('1. Database - raw'!BI$7:BK$494&gt;0)*('1. Database - raw'!$AD$7:$AD$494=$A28)*('1. Database - raw'!$AP$7:$AP$494&lt;&gt;Dropdown!$AM$11)*(INDIRECT($Q28,TRUE)=$O28),'1. Database - raw'!BI$7:BK$494))&gt;0,COUNT(IF(('1. Database - raw'!BI$7:BK$494&gt;0)*('1. Database - raw'!$AD$7:$AD$494=$A28)*('1. Database - raw'!$AP$7:$AP$494&lt;&gt;Dropdown!$AM$11)*(INDIRECT($Q28,TRUE)=$O28),'1. Database - raw'!BI$7:BK$494)),""),"")</f>
        <v>12</v>
      </c>
      <c r="CI28" s="407" t="str">
        <f t="shared" ca="1" si="13"/>
        <v/>
      </c>
      <c r="CJ28" s="408" t="str">
        <f t="shared" ca="1" si="14"/>
        <v/>
      </c>
      <c r="CK28" s="408" t="str">
        <f t="shared" ca="1" si="15"/>
        <v/>
      </c>
      <c r="CL28" s="408" t="str">
        <f t="array" aca="1" ref="CL28" ca="1">IFERROR(AVERAGE(IF(('1. Database - raw'!BO$7:BQ$494&gt;0)*('1. Database - raw'!$AD$7:$AD$494=$A28)*(INDIRECT($Q28,TRUE)=$O28),'1. Database - raw'!BO$7:BQ$494)),"")</f>
        <v/>
      </c>
      <c r="CM28" s="409" t="str">
        <f t="array" aca="1" ref="CM28" ca="1">IFERROR(_xlfn.STDEV.S(IF(('1. Database - raw'!BO$7:BQ$494&gt;0)*('1. Database - raw'!$AD$7:$AD$494=$A28)*(INDIRECT($Q28,TRUE)=$O28),'1. Database - raw'!BO$7:BQ$494)),"")</f>
        <v/>
      </c>
      <c r="CN28" s="410" t="str">
        <f t="array" aca="1" ref="CN28" ca="1">IFERROR(IF(COUNT(IF(('1. Database - raw'!BO$7:BQ$494&gt;0)*('1. Database - raw'!$AD$7:$AD$494=$A28)*(INDIRECT($Q28,TRUE)=$O28),'1. Database - raw'!BO$7:BQ$494))&gt;0,COUNT(IF(('1. Database - raw'!BO$7:BQ$494&gt;0)*('1. Database - raw'!$AD$7:$AD$494=$A28)*(INDIRECT($Q28,TRUE)=$O28),'1. Database - raw'!BO$7:BQ$494)),""),"")</f>
        <v/>
      </c>
      <c r="CO28" s="407" t="str">
        <f t="shared" ca="1" si="16"/>
        <v/>
      </c>
      <c r="CP28" s="408" t="str">
        <f t="shared" ca="1" si="17"/>
        <v/>
      </c>
      <c r="CQ28" s="408" t="str">
        <f t="shared" ca="1" si="18"/>
        <v/>
      </c>
      <c r="CR28" s="408" t="str">
        <f t="array" aca="1" ref="CR28" ca="1">IFERROR(AVERAGE(IF(('1. Database - raw'!BU$7:BW$494&gt;0)*('1. Database - raw'!$AD$7:$AD$494=$A28)*(INDIRECT($Q28,TRUE)=$O28),'1. Database - raw'!BU$7:BW$494)),"")</f>
        <v/>
      </c>
      <c r="CS28" s="409" t="str">
        <f t="array" aca="1" ref="CS28" ca="1">IFERROR(_xlfn.STDEV.S(IF(('1. Database - raw'!BU$7:BW$494&gt;0)*('1. Database - raw'!$AD$7:$AD$494=$A28)*(INDIRECT($Q28,TRUE)=$O28),'1. Database - raw'!BU$7:BW$494)),"")</f>
        <v/>
      </c>
      <c r="CT28" s="410" t="str">
        <f t="array" aca="1" ref="CT28" ca="1">IFERROR(IF(COUNT(IF(('1. Database - raw'!BU$7:BW$494&gt;0)*('1. Database - raw'!$AD$7:$AD$494=$A28)*(INDIRECT($Q28,TRUE)=$O28),'1. Database - raw'!BU$7:BW$494))&gt;0,COUNT(IF(('1. Database - raw'!BU$7:BW$494&gt;0)*('1. Database - raw'!$AD$7:$AD$494=$A28)*(INDIRECT($Q28,TRUE)=$O28),'1. Database - raw'!BU$7:BW$494)),""),"")</f>
        <v/>
      </c>
      <c r="CU28" s="407" t="str">
        <f t="shared" ca="1" si="19"/>
        <v/>
      </c>
      <c r="CV28" s="408" t="str">
        <f t="shared" ca="1" si="20"/>
        <v/>
      </c>
      <c r="CW28" s="408" t="str">
        <f t="shared" ca="1" si="21"/>
        <v/>
      </c>
      <c r="CX28" s="408" t="str">
        <f t="array" aca="1" ref="CX28" ca="1">IFERROR(AVERAGE(IF(('1. Database - raw'!CA$7:CC$494&gt;0)*('1. Database - raw'!$AD$7:$AD$494=$A28)*(INDIRECT($Q28,TRUE)=$O28),'1. Database - raw'!CA$7:CC$494)),"")</f>
        <v/>
      </c>
      <c r="CY28" s="409" t="str">
        <f t="array" aca="1" ref="CY28" ca="1">IFERROR(_xlfn.STDEV.S(IF(('1. Database - raw'!CA$7:CC$494&gt;0)*('1. Database - raw'!$AD$7:$AD$494=$A28)*(INDIRECT($Q28,TRUE)=$O28),'1. Database - raw'!CA$7:CC$494)),"")</f>
        <v/>
      </c>
      <c r="CZ28" s="410" t="str">
        <f t="array" aca="1" ref="CZ28" ca="1">IFERROR(IF(COUNT(IF(('1. Database - raw'!CA$7:CC$494&gt;0)*('1. Database - raw'!$AD$7:$AD$494=$A28)*(INDIRECT($Q28,TRUE)=$O28),'1. Database - raw'!CA$7:CC$494))&gt;0,COUNT(IF(('1. Database - raw'!CA$7:CC$494&gt;0)*('1. Database - raw'!$AD$7:$AD$494=$A28)*(INDIRECT($Q28,TRUE)=$O28),'1. Database - raw'!CA$7:CC$494)),""),"")</f>
        <v/>
      </c>
      <c r="DA28" s="407" t="str">
        <f t="shared" ca="1" si="22"/>
        <v/>
      </c>
      <c r="DB28" s="408" t="str">
        <f t="shared" ca="1" si="23"/>
        <v/>
      </c>
      <c r="DC28" s="408" t="str">
        <f t="shared" ca="1" si="24"/>
        <v/>
      </c>
      <c r="DD28" s="408" t="str">
        <f t="array" aca="1" ref="DD28" ca="1">IFERROR(AVERAGE(IF(('1. Database - raw'!CG$7:CI$494&gt;0)*('1. Database - raw'!$AD$7:$AD$494=$A28)*(INDIRECT($Q28,TRUE)=$O28),'1. Database - raw'!CG$7:CI$494)),"")</f>
        <v/>
      </c>
      <c r="DE28" s="409" t="str">
        <f t="array" aca="1" ref="DE28" ca="1">IFERROR(_xlfn.STDEV.S(IF(('1. Database - raw'!CG$7:CI$494&gt;0)*('1. Database - raw'!$AD$7:$AD$494=$A28)*(INDIRECT($Q28,TRUE)=$O28),'1. Database - raw'!CG$7:CI$494)),"")</f>
        <v/>
      </c>
      <c r="DF28" s="410" t="str">
        <f t="array" aca="1" ref="DF28" ca="1">IFERROR(IF(COUNT(IF(('1. Database - raw'!CG$7:CI$494&gt;0)*('1. Database - raw'!$AD$7:$AD$494=$A28)*(INDIRECT($Q28,TRUE)=$O28),'1. Database - raw'!CG$7:CI$494))&gt;0,COUNT(IF(('1. Database - raw'!CG$7:CI$494&gt;0)*('1. Database - raw'!$AD$7:$AD$494=$A28)*(INDIRECT($Q28,TRUE)=$O28),'1. Database - raw'!CG$7:CI$494)),""),"")</f>
        <v/>
      </c>
      <c r="DG28" s="407" t="str">
        <f t="shared" ca="1" si="25"/>
        <v/>
      </c>
      <c r="DH28" s="408" t="str">
        <f t="shared" ca="1" si="26"/>
        <v/>
      </c>
      <c r="DI28" s="408" t="str">
        <f t="shared" ca="1" si="27"/>
        <v/>
      </c>
      <c r="DJ28" s="408" t="str">
        <f t="array" aca="1" ref="DJ28" ca="1">IFERROR(AVERAGE(IF(('1. Database - raw'!CM$7:CO$494&gt;0)*('1. Database - raw'!$AD$7:$AD$494=$A28)*(INDIRECT($Q28,TRUE)=$O28),'1. Database - raw'!CM$7:CO$494)),"")</f>
        <v/>
      </c>
      <c r="DK28" s="409" t="str">
        <f t="array" aca="1" ref="DK28" ca="1">IFERROR(_xlfn.STDEV.S(IF(('1. Database - raw'!CM$7:CO$494&gt;0)*('1. Database - raw'!$AD$7:$AD$494=$A28)*(INDIRECT($Q28,TRUE)=$O28),'1. Database - raw'!CM$7:CO$494)),"")</f>
        <v/>
      </c>
      <c r="DL28" s="410" t="str">
        <f t="array" aca="1" ref="DL28" ca="1">IFERROR(IF(COUNT(IF(('1. Database - raw'!CM$7:CO$494&gt;0)*('1. Database - raw'!$AD$7:$AD$494=$A28)*(INDIRECT($Q28,TRUE)=$O28),'1. Database - raw'!CM$7:CO$494))&gt;0,COUNT(IF(('1. Database - raw'!CM$7:CO$494&gt;0)*('1. Database - raw'!$AD$7:$AD$494=$A28)*(INDIRECT($Q28,TRUE)=$O28),'1. Database - raw'!CM$7:CO$494)),""),"")</f>
        <v/>
      </c>
      <c r="DM28" s="407" t="str">
        <f t="shared" ca="1" si="28"/>
        <v/>
      </c>
      <c r="DN28" s="408" t="str">
        <f t="shared" ca="1" si="29"/>
        <v/>
      </c>
      <c r="DO28" s="408" t="str">
        <f t="shared" ca="1" si="30"/>
        <v/>
      </c>
      <c r="DP28" s="408" t="str">
        <f t="array" aca="1" ref="DP28" ca="1">IFERROR(AVERAGE(IF(('1. Database - raw'!CS$7:CU$494&gt;0)*('1. Database - raw'!$AD$7:$AD$494=$A28)*(INDIRECT($Q28,TRUE)=$O28),'1. Database - raw'!CS$7:CU$494)),"")</f>
        <v/>
      </c>
      <c r="DQ28" s="409" t="str">
        <f t="array" aca="1" ref="DQ28" ca="1">IFERROR(_xlfn.STDEV.S(IF(('1. Database - raw'!CS$7:CU$494&gt;0)*('1. Database - raw'!$AD$7:$AD$494=$A28)*(INDIRECT($Q28,TRUE)=$O28),'1. Database - raw'!CS$7:CU$494)),"")</f>
        <v/>
      </c>
      <c r="DR28" s="410" t="str">
        <f t="array" aca="1" ref="DR28" ca="1">IFERROR(IF(COUNT(IF(('1. Database - raw'!CS$7:CU$494&gt;0)*('1. Database - raw'!$AD$7:$AD$494=$A28)*(INDIRECT($Q28,TRUE)=$O28),'1. Database - raw'!CS$7:CU$494))&gt;0,COUNT(IF(('1. Database - raw'!CS$7:CU$494&gt;0)*('1. Database - raw'!$AD$7:$AD$494=$A28)*(INDIRECT($Q28,TRUE)=$O28),'1. Database - raw'!CS$7:CU$494)),""),"")</f>
        <v/>
      </c>
      <c r="DS28" s="407" t="str">
        <f t="shared" ca="1" si="31"/>
        <v/>
      </c>
      <c r="DT28" s="408" t="str">
        <f t="shared" ca="1" si="32"/>
        <v/>
      </c>
      <c r="DU28" s="408" t="str">
        <f t="shared" ca="1" si="33"/>
        <v/>
      </c>
      <c r="DV28" s="408" t="str">
        <f t="array" aca="1" ref="DV28" ca="1">IFERROR(AVERAGE(IF(('1. Database - raw'!CY$7:DA$494&gt;0)*('1. Database - raw'!$AD$7:$AD$494=$A28)*(INDIRECT($Q28,TRUE)=$O28),'1. Database - raw'!CY$7:DA$494)),"")</f>
        <v/>
      </c>
      <c r="DW28" s="409" t="str">
        <f t="array" aca="1" ref="DW28" ca="1">IFERROR(_xlfn.STDEV.S(IF(('1. Database - raw'!CY$7:DA$494&gt;0)*('1. Database - raw'!$AD$7:$AD$494=$A28)*(INDIRECT($Q28,TRUE)=$O28),'1. Database - raw'!CY$7:DA$494)),"")</f>
        <v/>
      </c>
      <c r="DX28" s="410" t="str">
        <f t="array" aca="1" ref="DX28" ca="1">IFERROR(IF(COUNT(IF(('1. Database - raw'!CY$7:DA$494&gt;0)*('1. Database - raw'!$AD$7:$AD$494=$A28)*(INDIRECT($Q28,TRUE)=$O28),'1. Database - raw'!CY$7:DA$494))&gt;0,COUNT(IF(('1. Database - raw'!CY$7:DA$494&gt;0)*('1. Database - raw'!$AD$7:$AD$494=$A28)*(INDIRECT($Q28,TRUE)=$O28),'1. Database - raw'!CY$7:DA$494)),""),"")</f>
        <v/>
      </c>
      <c r="DY28" s="407" t="str">
        <f t="shared" ca="1" si="34"/>
        <v/>
      </c>
      <c r="DZ28" s="408" t="str">
        <f t="shared" ca="1" si="35"/>
        <v/>
      </c>
      <c r="EA28" s="408" t="str">
        <f t="shared" ca="1" si="36"/>
        <v/>
      </c>
      <c r="EB28" s="408" t="str">
        <f t="array" aca="1" ref="EB28" ca="1">IFERROR(AVERAGE(IF(('1. Database - raw'!DE$7:DG$494&gt;0)*('1. Database - raw'!$AD$7:$AD$494=$A28)*(INDIRECT($Q28,TRUE)=$O28),'1. Database - raw'!DE$7:DG$494)),"")</f>
        <v/>
      </c>
      <c r="EC28" s="409" t="str">
        <f t="array" aca="1" ref="EC28" ca="1">IFERROR(_xlfn.STDEV.S(IF(('1. Database - raw'!DE$7:DG$494&gt;0)*('1. Database - raw'!$AD$7:$AD$494=$A28)*(INDIRECT($Q28,TRUE)=$O28),'1. Database - raw'!DE$7:DG$494)),"")</f>
        <v/>
      </c>
      <c r="ED28" s="410" t="str">
        <f t="array" aca="1" ref="ED28" ca="1">IFERROR(IF(COUNT(IF(('1. Database - raw'!DE$7:DG$494&gt;0)*('1. Database - raw'!$AD$7:$AD$494=$A28)*(INDIRECT($Q28,TRUE)=$O28),'1. Database - raw'!DE$7:DG$494))&gt;0,COUNT(IF(('1. Database - raw'!DE$7:DG$494&gt;0)*('1. Database - raw'!$AD$7:$AD$494=$A28)*(INDIRECT($Q28,TRUE)=$O28),'1. Database - raw'!DE$7:DG$494)),""),"")</f>
        <v/>
      </c>
      <c r="EE28" s="411" t="str">
        <f t="shared" ca="1" si="37"/>
        <v/>
      </c>
      <c r="EF28" s="412" t="str">
        <f t="shared" ca="1" si="38"/>
        <v/>
      </c>
      <c r="EG28" s="412" t="str">
        <f t="shared" ca="1" si="39"/>
        <v/>
      </c>
      <c r="EH28" s="412" t="str">
        <f t="array" aca="1" ref="EH28" ca="1">IFERROR(AVERAGE(IF(('1. Database - raw'!DK$7:DM$494&gt;0)*('1. Database - raw'!$AD$7:$AD$494=$A28)*(INDIRECT($Q28,TRUE)=$O28),'1. Database - raw'!DK$7:DM$494)),"")</f>
        <v/>
      </c>
      <c r="EI28" s="413" t="str">
        <f t="array" aca="1" ref="EI28" ca="1">IFERROR(_xlfn.STDEV.S(IF(('1. Database - raw'!DK$7:DM$494&gt;0)*('1. Database - raw'!$AD$7:$AD$494=$A28)*(INDIRECT($Q28,TRUE)=$O28),'1. Database - raw'!DK$7:DM$494)),"")</f>
        <v/>
      </c>
      <c r="EJ28" s="410" t="str">
        <f t="array" aca="1" ref="EJ28" ca="1">IFERROR(IF(COUNT(IF(('1. Database - raw'!DK$7:DM$494&gt;0)*('1. Database - raw'!$AD$7:$AD$494=$A28)*(INDIRECT($Q28,TRUE)=$O28),'1. Database - raw'!DK$7:DM$494))&gt;0,COUNT(IF(('1. Database - raw'!DK$7:DM$494&gt;0)*('1. Database - raw'!$AD$7:$AD$494=$A28)*(INDIRECT($Q28,TRUE)=$O28),'1. Database - raw'!DK$7:DM$494)),""),"")</f>
        <v/>
      </c>
      <c r="EK28" s="407">
        <f t="shared" ca="1" si="40"/>
        <v>40.931590156697254</v>
      </c>
      <c r="EL28" s="408">
        <f t="shared" ca="1" si="41"/>
        <v>52.128865380466195</v>
      </c>
      <c r="EM28" s="408">
        <f t="shared" ca="1" si="42"/>
        <v>46.192178483882813</v>
      </c>
      <c r="EN28" s="408">
        <f t="array" aca="1" ref="EN28" ca="1">IFERROR(AVERAGE(IF(('1. Database - raw'!DQ$7:DS$494&gt;0)*('1. Database - raw'!$AD$7:$AD$494=$A28)*(INDIRECT($Q28,TRUE)=$O28),'1. Database - raw'!DQ$7:DS$494)),"")</f>
        <v>47.839999999999989</v>
      </c>
      <c r="EO28" s="409">
        <f t="array" aca="1" ref="EO28" ca="1">IFERROR(_xlfn.STDEV.S(IF(('1. Database - raw'!DQ$7:DS$494&gt;0)*('1. Database - raw'!$AD$7:$AD$494=$A28)*(INDIRECT($Q28,TRUE)=$O28),'1. Database - raw'!DQ$7:DS$494)),"")</f>
        <v>12.891874225752895</v>
      </c>
      <c r="EP28" s="410">
        <f t="array" aca="1" ref="EP28" ca="1">IFERROR(IF(COUNT(IF(('1. Database - raw'!DQ$7:DS$494&gt;0)*('1. Database - raw'!$AD$7:$AD$494=$A28)*(INDIRECT($Q28,TRUE)=$O28),'1. Database - raw'!DQ$7:DS$494))&gt;0,COUNT(IF(('1. Database - raw'!DQ$7:DS$494&gt;0)*('1. Database - raw'!$AD$7:$AD$494=$A28)*(INDIRECT($Q28,TRUE)=$O28),'1. Database - raw'!DQ$7:DS$494)),""),"")</f>
        <v>20</v>
      </c>
      <c r="EQ28" s="407" t="str">
        <f t="shared" ca="1" si="43"/>
        <v/>
      </c>
      <c r="ER28" s="408" t="str">
        <f t="shared" ca="1" si="44"/>
        <v/>
      </c>
      <c r="ES28" s="408" t="str">
        <f t="shared" ca="1" si="45"/>
        <v/>
      </c>
      <c r="ET28" s="408" t="str">
        <f t="array" aca="1" ref="ET28" ca="1">IFERROR(AVERAGE(IF(('1. Database - raw'!DW$7:DY$494&gt;0)*('1. Database - raw'!$AD$7:$AD$494=$A28)*(INDIRECT($Q28,TRUE)=$O28),'1. Database - raw'!DW$7:DY$494)),"")</f>
        <v/>
      </c>
      <c r="EU28" s="409" t="str">
        <f t="array" aca="1" ref="EU28" ca="1">IFERROR(_xlfn.STDEV.S(IF(('1. Database - raw'!DW$7:DY$494&gt;0)*('1. Database - raw'!$AD$7:$AD$494=$A28)*(INDIRECT($Q28,TRUE)=$O28),'1. Database - raw'!DW$7:DY$494)),"")</f>
        <v/>
      </c>
      <c r="EV28" s="410" t="str">
        <f t="array" aca="1" ref="EV28" ca="1">IFERROR(IF(COUNT(IF(('1. Database - raw'!DW$7:DY$494&gt;0)*('1. Database - raw'!$AD$7:$AD$494=$A28)*(INDIRECT($Q28,TRUE)=$O28),'1. Database - raw'!DW$7:DY$494))&gt;0,COUNT(IF(('1. Database - raw'!DW$7:DY$494&gt;0)*('1. Database - raw'!$AD$7:$AD$494=$A28)*(INDIRECT($Q28,TRUE)=$O28),'1. Database - raw'!DW$7:DY$494)),""),"")</f>
        <v/>
      </c>
      <c r="EW28" s="407" t="str">
        <f t="shared" ca="1" si="46"/>
        <v/>
      </c>
      <c r="EX28" s="408" t="str">
        <f t="shared" ca="1" si="47"/>
        <v/>
      </c>
      <c r="EY28" s="408" t="str">
        <f t="shared" ca="1" si="48"/>
        <v/>
      </c>
      <c r="EZ28" s="408" t="str">
        <f t="array" aca="1" ref="EZ28" ca="1">IFERROR(AVERAGE(IF(('1. Database - raw'!EC$7:EE$494&gt;0)*('1. Database - raw'!$AD$7:$AD$494=$A28)*(INDIRECT($Q28,TRUE)=$O28),'1. Database - raw'!EC$7:EE$494)),"")</f>
        <v/>
      </c>
      <c r="FA28" s="409" t="str">
        <f t="array" aca="1" ref="FA28" ca="1">IFERROR(_xlfn.STDEV.S(IF(('1. Database - raw'!EC$7:EE$494&gt;0)*('1. Database - raw'!$AD$7:$AD$494=$A28)*(INDIRECT($Q28,TRUE)=$O28),'1. Database - raw'!EC$7:EE$494)),"")</f>
        <v/>
      </c>
      <c r="FB28" s="410" t="str">
        <f t="array" aca="1" ref="FB28" ca="1">IFERROR(IF(COUNT(IF(('1. Database - raw'!EC$7:EE$494&gt;0)*('1. Database - raw'!$AD$7:$AD$494=$A28)*(INDIRECT($Q28,TRUE)=$O28),'1. Database - raw'!EC$7:EE$494))&gt;0,COUNT(IF(('1. Database - raw'!EC$7:EE$494&gt;0)*('1. Database - raw'!$AD$7:$AD$494=$A28)*(INDIRECT($Q28,TRUE)=$O28),'1. Database - raw'!EC$7:EE$494)),""),"")</f>
        <v/>
      </c>
      <c r="FC28" s="407" t="str">
        <f t="shared" ca="1" si="49"/>
        <v/>
      </c>
      <c r="FD28" s="408" t="str">
        <f t="shared" ca="1" si="50"/>
        <v/>
      </c>
      <c r="FE28" s="408" t="str">
        <f t="shared" ca="1" si="51"/>
        <v/>
      </c>
      <c r="FF28" s="408" t="str">
        <f t="array" aca="1" ref="FF28" ca="1">IFERROR(AVERAGE(IF(('1. Database - raw'!EI$7:EK$494&gt;0)*('1. Database - raw'!$AD$7:$AD$494=$A28)*(INDIRECT($Q28,TRUE)=$O28),'1. Database - raw'!EI$7:EK$494)),"")</f>
        <v/>
      </c>
      <c r="FG28" s="409" t="str">
        <f t="array" aca="1" ref="FG28" ca="1">IFERROR(_xlfn.STDEV.S(IF(('1. Database - raw'!EI$7:EK$494&gt;0)*('1. Database - raw'!$AD$7:$AD$494=$A28)*(INDIRECT($Q28,TRUE)=$O28),'1. Database - raw'!EI$7:EK$494)),"")</f>
        <v/>
      </c>
      <c r="FH28" s="410" t="str">
        <f t="array" aca="1" ref="FH28" ca="1">IFERROR(IF(COUNT(IF(('1. Database - raw'!EI$7:EK$494&gt;0)*('1. Database - raw'!$AD$7:$AD$494=$A28)*(INDIRECT($Q28,TRUE)=$O28),'1. Database - raw'!EI$7:EK$494))&gt;0,COUNT(IF(('1. Database - raw'!EI$7:EK$494&gt;0)*('1. Database - raw'!$AD$7:$AD$494=$A28)*(INDIRECT($Q28,TRUE)=$O28),'1. Database - raw'!EI$7:EK$494)),""),"")</f>
        <v/>
      </c>
      <c r="FI28" s="407" t="str">
        <f t="shared" ca="1" si="52"/>
        <v/>
      </c>
      <c r="FJ28" s="408" t="str">
        <f t="shared" ca="1" si="53"/>
        <v/>
      </c>
      <c r="FK28" s="408" t="str">
        <f t="shared" ca="1" si="54"/>
        <v/>
      </c>
      <c r="FL28" s="408" t="str">
        <f t="array" aca="1" ref="FL28" ca="1">IFERROR(AVERAGE(IF(('1. Database - raw'!EO$7:EQ$494&gt;0)*('1. Database - raw'!$AD$7:$AD$494=$A28)*(INDIRECT($Q28,TRUE)=$O28),'1. Database - raw'!EO$7:EQ$494)),"")</f>
        <v/>
      </c>
      <c r="FM28" s="409" t="str">
        <f t="array" aca="1" ref="FM28" ca="1">IFERROR(_xlfn.STDEV.S(IF(('1. Database - raw'!EO$7:EQ$494&gt;0)*('1. Database - raw'!$AD$7:$AD$494=$A28)*(INDIRECT($Q28,TRUE)=$O28),'1. Database - raw'!EO$7:EQ$494)),"")</f>
        <v/>
      </c>
      <c r="FN28" s="410" t="str">
        <f t="array" aca="1" ref="FN28" ca="1">IFERROR(IF(COUNT(IF(('1. Database - raw'!EO$7:EQ$494&gt;0)*('1. Database - raw'!$AD$7:$AD$494=$A28)*(INDIRECT($Q28,TRUE)=$O28),'1. Database - raw'!EO$7:EQ$494))&gt;0,COUNT(IF(('1. Database - raw'!EO$7:EQ$494&gt;0)*('1. Database - raw'!$AD$7:$AD$494=$A28)*(INDIRECT($Q28,TRUE)=$O28),'1. Database - raw'!EO$7:EQ$494)),""),"")</f>
        <v/>
      </c>
      <c r="FO28" s="407" t="str">
        <f t="shared" ca="1" si="55"/>
        <v/>
      </c>
      <c r="FP28" s="408" t="str">
        <f t="shared" ca="1" si="56"/>
        <v/>
      </c>
      <c r="FQ28" s="408" t="str">
        <f t="shared" ca="1" si="57"/>
        <v/>
      </c>
      <c r="FR28" s="408" t="str">
        <f t="array" aca="1" ref="FR28" ca="1">IFERROR(AVERAGE(IF(('1. Database - raw'!EU$7:EW$494&gt;0)*('1. Database - raw'!$AD$7:$AD$494=$A28)*(INDIRECT($Q28,TRUE)=$O28),'1. Database - raw'!EU$7:EW$494)),"")</f>
        <v/>
      </c>
      <c r="FS28" s="409" t="str">
        <f t="array" aca="1" ref="FS28" ca="1">IFERROR(_xlfn.STDEV.S(IF(('1. Database - raw'!EU$7:EW$494&gt;0)*('1. Database - raw'!$AD$7:$AD$494=$A28)*(INDIRECT($Q28,TRUE)=$O28),'1. Database - raw'!EU$7:EW$494)),"")</f>
        <v/>
      </c>
      <c r="FT28" s="410" t="str">
        <f t="array" aca="1" ref="FT28" ca="1">IFERROR(IF(COUNT(IF(('1. Database - raw'!EU$7:EW$494&gt;0)*('1. Database - raw'!$AD$7:$AD$494=$A28)*(INDIRECT($Q28,TRUE)=$O28),'1. Database - raw'!EU$7:EW$494))&gt;0,COUNT(IF(('1. Database - raw'!EU$7:EW$494&gt;0)*('1. Database - raw'!$AD$7:$AD$494=$A28)*(INDIRECT($Q28,TRUE)=$O28),'1. Database - raw'!EU$7:EW$494)),""),"")</f>
        <v/>
      </c>
      <c r="FU28" s="407" t="str">
        <f t="shared" ca="1" si="58"/>
        <v/>
      </c>
      <c r="FV28" s="408" t="str">
        <f t="shared" ca="1" si="59"/>
        <v/>
      </c>
      <c r="FW28" s="408" t="str">
        <f t="shared" ca="1" si="60"/>
        <v/>
      </c>
      <c r="FX28" s="408" t="str">
        <f t="array" aca="1" ref="FX28" ca="1">IFERROR(AVERAGE(IF(('1. Database - raw'!FA$7:FC$494&gt;0)*('1. Database - raw'!$AD$7:$AD$494=$A28)*(INDIRECT($Q28,TRUE)=$O28),'1. Database - raw'!FA$7:FC$494)),"")</f>
        <v/>
      </c>
      <c r="FY28" s="409" t="str">
        <f t="array" aca="1" ref="FY28" ca="1">IFERROR(_xlfn.STDEV.S(IF(('1. Database - raw'!FA$7:FC$494&gt;0)*('1. Database - raw'!$AD$7:$AD$494=$A28)*(INDIRECT($Q28,TRUE)=$O28),'1. Database - raw'!FA$7:FC$494)),"")</f>
        <v/>
      </c>
      <c r="FZ28" s="410" t="str">
        <f t="array" aca="1" ref="FZ28" ca="1">IFERROR(IF(COUNT(IF(('1. Database - raw'!FA$7:FC$494&gt;0)*('1. Database - raw'!$AD$7:$AD$494=$A28)*(INDIRECT($Q28,TRUE)=$O28),'1. Database - raw'!FA$7:FC$494))&gt;0,COUNT(IF(('1. Database - raw'!FA$7:FC$494&gt;0)*('1. Database - raw'!$AD$7:$AD$494=$A28)*(INDIRECT($Q28,TRUE)=$O28),'1. Database - raw'!FA$7:FC$494)),""),"")</f>
        <v/>
      </c>
      <c r="GA28" s="407" t="str">
        <f t="shared" ca="1" si="61"/>
        <v/>
      </c>
      <c r="GB28" s="408" t="str">
        <f t="shared" ca="1" si="62"/>
        <v/>
      </c>
      <c r="GC28" s="408" t="str">
        <f t="shared" ca="1" si="63"/>
        <v/>
      </c>
      <c r="GD28" s="408" t="str">
        <f t="array" aca="1" ref="GD28" ca="1">IFERROR(AVERAGE(IF(('1. Database - raw'!FG$7:FI$494&gt;0)*('1. Database - raw'!$AD$7:$AD$494=$A28)*(INDIRECT($Q28,TRUE)=$O28),'1. Database - raw'!FG$7:FI$494)),"")</f>
        <v/>
      </c>
      <c r="GE28" s="409" t="str">
        <f t="array" aca="1" ref="GE28" ca="1">IFERROR(_xlfn.STDEV.S(IF(('1. Database - raw'!FG$7:FI$494&gt;0)*('1. Database - raw'!$AD$7:$AD$494=$A28)*(INDIRECT($Q28,TRUE)=$O28),'1. Database - raw'!FG$7:FI$494)),"")</f>
        <v/>
      </c>
      <c r="GF28" s="410" t="str">
        <f t="array" aca="1" ref="GF28" ca="1">IFERROR(IF(COUNT(IF(('1. Database - raw'!FG$7:FI$494&gt;0)*('1. Database - raw'!$AD$7:$AD$494=$A28)*(INDIRECT($Q28,TRUE)=$O28),'1. Database - raw'!FG$7:FI$494))&gt;0,COUNT(IF(('1. Database - raw'!FG$7:FI$494&gt;0)*('1. Database - raw'!$AD$7:$AD$494=$A28)*(INDIRECT($Q28,TRUE)=$O28),'1. Database - raw'!FG$7:FI$494)),""),"")</f>
        <v/>
      </c>
      <c r="GG28" s="407" t="str">
        <f t="shared" ca="1" si="64"/>
        <v/>
      </c>
      <c r="GH28" s="408" t="str">
        <f t="shared" ca="1" si="65"/>
        <v/>
      </c>
      <c r="GI28" s="408" t="str">
        <f t="shared" ca="1" si="66"/>
        <v/>
      </c>
      <c r="GJ28" s="408" t="str">
        <f t="array" aca="1" ref="GJ28" ca="1">IFERROR(AVERAGE(IF(('1. Database - raw'!FM$7:FO$494&gt;0)*('1. Database - raw'!$AD$7:$AD$494=$A28)*(INDIRECT($Q28,TRUE)=$O28),'1. Database - raw'!FM$7:FO$494)),"")</f>
        <v/>
      </c>
      <c r="GK28" s="409" t="str">
        <f t="array" aca="1" ref="GK28" ca="1">IFERROR(_xlfn.STDEV.S(IF(('1. Database - raw'!FM$7:FO$494&gt;0)*('1. Database - raw'!$AD$7:$AD$494=$A28)*(INDIRECT($Q28,TRUE)=$O28),'1. Database - raw'!FM$7:FO$494)),"")</f>
        <v/>
      </c>
      <c r="GL28" s="410" t="str">
        <f t="array" aca="1" ref="GL28" ca="1">IFERROR(IF(COUNT(IF(('1. Database - raw'!FM$7:FO$494&gt;0)*('1. Database - raw'!$AD$7:$AD$494=$A28)*(INDIRECT($Q28,TRUE)=$O28),'1. Database - raw'!FM$7:FO$494))&gt;0,COUNT(IF(('1. Database - raw'!FM$7:FO$494&gt;0)*('1. Database - raw'!$AD$7:$AD$494=$A28)*(INDIRECT($Q28,TRUE)=$O28),'1. Database - raw'!FM$7:FO$494)),""),"")</f>
        <v/>
      </c>
      <c r="GM28" s="407">
        <f t="shared" ca="1" si="67"/>
        <v>133.83802018533777</v>
      </c>
      <c r="GN28" s="408">
        <f t="shared" ca="1" si="68"/>
        <v>141.89598659682105</v>
      </c>
      <c r="GO28" s="408">
        <f t="shared" ca="1" si="69"/>
        <v>137.80811992899314</v>
      </c>
      <c r="GP28" s="408">
        <f t="array" aca="1" ref="GP28" ca="1">IFERROR(AVERAGE(IF(('1. Database - raw'!FS$7:FU$494&gt;0)*('1. Database - raw'!$AD$7:$AD$494=$A28)*(INDIRECT($Q28,TRUE)=$O28),'1. Database - raw'!FS$7:FU$494)),"")</f>
        <v>138.66666666666666</v>
      </c>
      <c r="GQ28" s="409">
        <f t="array" aca="1" ref="GQ28" ca="1">IFERROR(_xlfn.STDEV.S(IF(('1. Database - raw'!FS$7:FU$494&gt;0)*('1. Database - raw'!$AD$7:$AD$494=$A28)*(INDIRECT($Q28,TRUE)=$O28),'1. Database - raw'!FS$7:FU$494)),"")</f>
        <v>15.50268793897798</v>
      </c>
      <c r="GR28" s="410">
        <f t="array" aca="1" ref="GR28" ca="1">IFERROR(IF(COUNT(IF(('1. Database - raw'!FS$7:FU$494&gt;0)*('1. Database - raw'!$AD$7:$AD$494=$A28)*(INDIRECT($Q28,TRUE)=$O28),'1. Database - raw'!FS$7:FU$494))&gt;0,COUNT(IF(('1. Database - raw'!FS$7:FU$494&gt;0)*('1. Database - raw'!$AD$7:$AD$494=$A28)*(INDIRECT($Q28,TRUE)=$O28),'1. Database - raw'!FS$7:FU$494)),""),"")</f>
        <v>3</v>
      </c>
      <c r="GS28" s="407" t="str">
        <f t="shared" ca="1" si="70"/>
        <v/>
      </c>
      <c r="GT28" s="408" t="str">
        <f t="shared" ca="1" si="71"/>
        <v/>
      </c>
      <c r="GU28" s="408" t="str">
        <f t="shared" ca="1" si="72"/>
        <v/>
      </c>
      <c r="GV28" s="408" t="str">
        <f t="array" aca="1" ref="GV28" ca="1">IFERROR(AVERAGE(IF(('1. Database - raw'!FY$7:GA$494&gt;0)*('1. Database - raw'!$AD$7:$AD$494=$A28)*(INDIRECT($Q28,TRUE)=$O28),'1. Database - raw'!FY$7:GA$494)),"")</f>
        <v/>
      </c>
      <c r="GW28" s="409" t="str">
        <f t="array" aca="1" ref="GW28" ca="1">IFERROR(_xlfn.STDEV.S(IF(('1. Database - raw'!FY$7:GA$494&gt;0)*('1. Database - raw'!$AD$7:$AD$494=$A28)*(INDIRECT($Q28,TRUE)=$O28),'1. Database - raw'!FY$7:GA$494)),"")</f>
        <v/>
      </c>
      <c r="GX28" s="410" t="str">
        <f t="array" aca="1" ref="GX28" ca="1">IFERROR(IF(COUNT(IF(('1. Database - raw'!FY$7:GA$494&gt;0)*('1. Database - raw'!$AD$7:$AD$494=$A28)*(INDIRECT($Q28,TRUE)=$O28),'1. Database - raw'!FY$7:GA$494))&gt;0,COUNT(IF(('1. Database - raw'!FY$7:GA$494&gt;0)*('1. Database - raw'!$AD$7:$AD$494=$A28)*(INDIRECT($Q28,TRUE)=$O28),'1. Database - raw'!FY$7:GA$494)),""),"")</f>
        <v/>
      </c>
      <c r="GY28" s="407" t="str">
        <f t="shared" ca="1" si="73"/>
        <v/>
      </c>
      <c r="GZ28" s="408" t="str">
        <f t="shared" ca="1" si="74"/>
        <v/>
      </c>
      <c r="HA28" s="408" t="str">
        <f t="shared" ca="1" si="75"/>
        <v/>
      </c>
      <c r="HB28" s="408" t="str">
        <f t="array" aca="1" ref="HB28" ca="1">IFERROR(AVERAGE(IF(('1. Database - raw'!GE$7:GG$494&gt;0)*('1. Database - raw'!$AD$7:$AD$494=$A28)*(INDIRECT($Q28,TRUE)=$O28),'1. Database - raw'!GE$7:GG$494)),"")</f>
        <v/>
      </c>
      <c r="HC28" s="409" t="str">
        <f t="array" aca="1" ref="HC28" ca="1">IFERROR(_xlfn.STDEV.S(IF(('1. Database - raw'!GE$7:GG$494&gt;0)*('1. Database - raw'!$AD$7:$AD$494=$A28)*(INDIRECT($Q28,TRUE)=$O28),'1. Database - raw'!GE$7:GG$494)),"")</f>
        <v/>
      </c>
      <c r="HD28" s="410" t="str">
        <f t="array" aca="1" ref="HD28" ca="1">IFERROR(IF(COUNT(IF(('1. Database - raw'!GE$7:GG$494&gt;0)*('1. Database - raw'!$AD$7:$AD$494=$A28)*(INDIRECT($Q28,TRUE)=$O28),'1. Database - raw'!GE$7:GG$494))&gt;0,COUNT(IF(('1. Database - raw'!GE$7:GG$494&gt;0)*('1. Database - raw'!$AD$7:$AD$494=$A28)*(INDIRECT($Q28,TRUE)=$O28),'1. Database - raw'!GE$7:GG$494)),""),"")</f>
        <v/>
      </c>
      <c r="HE28" s="407" t="str">
        <f t="shared" ca="1" si="76"/>
        <v/>
      </c>
      <c r="HF28" s="408" t="str">
        <f t="shared" ca="1" si="77"/>
        <v/>
      </c>
      <c r="HG28" s="408" t="str">
        <f t="shared" ca="1" si="78"/>
        <v/>
      </c>
      <c r="HH28" s="408" t="str">
        <f t="array" aca="1" ref="HH28" ca="1">IFERROR(AVERAGE(IF(('1. Database - raw'!GK$7:GM$494&gt;0)*('1. Database - raw'!$AD$7:$AD$494=$A28)*(INDIRECT($Q28,TRUE)=$O28),'1. Database - raw'!GK$7:GM$494)),"")</f>
        <v/>
      </c>
      <c r="HI28" s="409" t="str">
        <f t="array" aca="1" ref="HI28" ca="1">IFERROR(_xlfn.STDEV.S(IF(('1. Database - raw'!GK$7:GM$494&gt;0)*('1. Database - raw'!$AD$7:$AD$494=$A28)*(INDIRECT($Q28,TRUE)=$O28),'1. Database - raw'!GK$7:GM$494)),"")</f>
        <v/>
      </c>
      <c r="HJ28" s="410" t="str">
        <f t="array" aca="1" ref="HJ28" ca="1">IFERROR(IF(COUNT(IF(('1. Database - raw'!GK$7:GM$494&gt;0)*('1. Database - raw'!$AD$7:$AD$494=$A28)*(INDIRECT($Q28,TRUE)=$O28),'1. Database - raw'!GK$7:GM$494))&gt;0,COUNT(IF(('1. Database - raw'!GK$7:GM$494&gt;0)*('1. Database - raw'!$AD$7:$AD$494=$A28)*(INDIRECT($Q28,TRUE)=$O28),'1. Database - raw'!GK$7:GM$494)),""),"")</f>
        <v/>
      </c>
      <c r="HK28" s="407" t="str">
        <f t="shared" ca="1" si="79"/>
        <v/>
      </c>
      <c r="HL28" s="408" t="str">
        <f t="shared" ca="1" si="80"/>
        <v/>
      </c>
      <c r="HM28" s="408" t="str">
        <f t="shared" ca="1" si="81"/>
        <v/>
      </c>
      <c r="HN28" s="408" t="str">
        <f t="array" aca="1" ref="HN28" ca="1">IFERROR(AVERAGE(IF(('1. Database - raw'!GQ$7:GS$494&gt;0)*('1. Database - raw'!$AD$7:$AD$494=$A28)*(INDIRECT($Q28,TRUE)=$O28),'1. Database - raw'!GQ$7:GS$494)),"")</f>
        <v/>
      </c>
      <c r="HO28" s="409" t="str">
        <f t="array" aca="1" ref="HO28" ca="1">IFERROR(_xlfn.STDEV.S(IF(('1. Database - raw'!GQ$7:GS$494&gt;0)*('1. Database - raw'!$AD$7:$AD$494=$A28)*(INDIRECT($Q28,TRUE)=$O28),'1. Database - raw'!GQ$7:GS$494)),"")</f>
        <v/>
      </c>
      <c r="HP28" s="410" t="str">
        <f t="array" aca="1" ref="HP28" ca="1">IFERROR(IF(COUNT(IF(('1. Database - raw'!GQ$7:GS$494&gt;0)*('1. Database - raw'!$AD$7:$AD$494=$A28)*(INDIRECT($Q28,TRUE)=$O28),'1. Database - raw'!GQ$7:GS$494))&gt;0,COUNT(IF(('1. Database - raw'!GQ$7:GS$494&gt;0)*('1. Database - raw'!$AD$7:$AD$494=$A28)*(INDIRECT($Q28,TRUE)=$O28),'1. Database - raw'!GQ$7:GS$494)),""),"")</f>
        <v/>
      </c>
      <c r="HQ28" s="407" t="str">
        <f t="shared" ca="1" si="82"/>
        <v/>
      </c>
      <c r="HR28" s="408" t="str">
        <f t="shared" ca="1" si="83"/>
        <v/>
      </c>
      <c r="HS28" s="408" t="str">
        <f t="shared" ca="1" si="84"/>
        <v/>
      </c>
      <c r="HT28" s="408" t="str">
        <f t="array" aca="1" ref="HT28" ca="1">IFERROR(AVERAGE(IF(('1. Database - raw'!GW$7:GY$494&gt;0)*('1. Database - raw'!$AD$7:$AD$494=$A28)*(INDIRECT($Q28,TRUE)=$O28),'1. Database - raw'!GW$7:GY$494)),"")</f>
        <v/>
      </c>
      <c r="HU28" s="409" t="str">
        <f t="array" aca="1" ref="HU28" ca="1">IFERROR(_xlfn.STDEV.S(IF(('1. Database - raw'!GW$7:GY$494&gt;0)*('1. Database - raw'!$AD$7:$AD$494=$A28)*(INDIRECT($Q28,TRUE)=$O28),'1. Database - raw'!GW$7:GY$494)),"")</f>
        <v/>
      </c>
      <c r="HV28" s="410" t="str">
        <f t="array" aca="1" ref="HV28" ca="1">IFERROR(IF(COUNT(IF(('1. Database - raw'!GW$7:GY$494&gt;0)*('1. Database - raw'!$AD$7:$AD$494=$A28)*(INDIRECT($Q28,TRUE)=$O28),'1. Database - raw'!GW$7:GY$494))&gt;0,COUNT(IF(('1. Database - raw'!GW$7:GY$494&gt;0)*('1. Database - raw'!$AD$7:$AD$494=$A28)*(INDIRECT($Q28,TRUE)=$O28),'1. Database - raw'!GW$7:GY$494)),""),"")</f>
        <v/>
      </c>
      <c r="HW28" s="407" t="str">
        <f t="shared" ca="1" si="85"/>
        <v/>
      </c>
      <c r="HX28" s="408" t="str">
        <f t="shared" ca="1" si="86"/>
        <v/>
      </c>
      <c r="HY28" s="408" t="str">
        <f t="shared" ca="1" si="87"/>
        <v/>
      </c>
      <c r="HZ28" s="408" t="str">
        <f t="array" aca="1" ref="HZ28" ca="1">IFERROR(AVERAGE(IF(('1. Database - raw'!HC$7:HE$494&gt;0)*('1. Database - raw'!$AD$7:$AD$494=$A28)*(INDIRECT($Q28,TRUE)=$O28),'1. Database - raw'!HC$7:HE$494)),"")</f>
        <v/>
      </c>
      <c r="IA28" s="409" t="str">
        <f t="array" aca="1" ref="IA28" ca="1">IFERROR(_xlfn.STDEV.S(IF(('1. Database - raw'!HC$7:HE$494&gt;0)*('1. Database - raw'!$AD$7:$AD$494=$A28)*(INDIRECT($Q28,TRUE)=$O28),'1. Database - raw'!HC$7:HE$494)),"")</f>
        <v/>
      </c>
      <c r="IB28" s="410" t="str">
        <f t="array" aca="1" ref="IB28" ca="1">IFERROR(IF(COUNT(IF(('1. Database - raw'!HC$7:HE$494&gt;0)*('1. Database - raw'!$AD$7:$AD$494=$A28)*(INDIRECT($Q28,TRUE)=$O28),'1. Database - raw'!HC$7:HE$494))&gt;0,COUNT(IF(('1. Database - raw'!HC$7:HE$494&gt;0)*('1. Database - raw'!$AD$7:$AD$494=$A28)*(INDIRECT($Q28,TRUE)=$O28),'1. Database - raw'!HC$7:HE$494)),""),"")</f>
        <v/>
      </c>
      <c r="IC28" s="407" t="str">
        <f t="shared" ca="1" si="88"/>
        <v/>
      </c>
      <c r="ID28" s="408" t="str">
        <f t="shared" ca="1" si="89"/>
        <v/>
      </c>
      <c r="IE28" s="408" t="str">
        <f t="shared" ca="1" si="90"/>
        <v/>
      </c>
      <c r="IF28" s="408" t="str">
        <f t="array" aca="1" ref="IF28" ca="1">IFERROR(AVERAGE(IF(('1. Database - raw'!HI$7:HK$494&gt;0)*('1. Database - raw'!$AD$7:$AD$494=$A28)*(INDIRECT($Q28,TRUE)=$O28),'1. Database - raw'!HI$7:HK$494)),"")</f>
        <v/>
      </c>
      <c r="IG28" s="409" t="str">
        <f t="array" aca="1" ref="IG28" ca="1">IFERROR(_xlfn.STDEV.S(IF(('1. Database - raw'!HI$7:HK$494&gt;0)*('1. Database - raw'!$AD$7:$AD$494=$A28)*(INDIRECT($Q28,TRUE)=$O28),'1. Database - raw'!HI$7:HK$494)),"")</f>
        <v/>
      </c>
      <c r="IH28" s="410" t="str">
        <f t="array" aca="1" ref="IH28" ca="1">IFERROR(IF(COUNT(IF(('1. Database - raw'!HI$7:HK$494&gt;0)*('1. Database - raw'!$AD$7:$AD$494=$A28)*(INDIRECT($Q28,TRUE)=$O28),'1. Database - raw'!HI$7:HK$494))&gt;0,COUNT(IF(('1. Database - raw'!HI$7:HK$494&gt;0)*('1. Database - raw'!$AD$7:$AD$494=$A28)*(INDIRECT($Q28,TRUE)=$O28),'1. Database - raw'!HI$7:HK$494)),""),"")</f>
        <v/>
      </c>
      <c r="II28" s="407" t="str">
        <f t="shared" ca="1" si="91"/>
        <v/>
      </c>
      <c r="IJ28" s="408" t="str">
        <f t="shared" ca="1" si="92"/>
        <v/>
      </c>
      <c r="IK28" s="408" t="str">
        <f t="shared" ca="1" si="93"/>
        <v/>
      </c>
      <c r="IL28" s="408" t="str">
        <f t="array" aca="1" ref="IL28" ca="1">IFERROR(AVERAGE(IF(('1. Database - raw'!HO$7:HQ$494&gt;0)*('1. Database - raw'!$AD$7:$AD$494=$A28)*(INDIRECT($Q28,TRUE)=$O28),'1. Database - raw'!HO$7:HQ$494)),"")</f>
        <v/>
      </c>
      <c r="IM28" s="409" t="str">
        <f t="array" aca="1" ref="IM28" ca="1">IFERROR(_xlfn.STDEV.S(IF(('1. Database - raw'!HO$7:HQ$494&gt;0)*('1. Database - raw'!$AD$7:$AD$494=$A28)*(INDIRECT($Q28,TRUE)=$O28),'1. Database - raw'!HO$7:HQ$494)),"")</f>
        <v/>
      </c>
      <c r="IN28" s="410" t="str">
        <f t="array" aca="1" ref="IN28" ca="1">IFERROR(IF(COUNT(IF(('1. Database - raw'!HO$7:HQ$494&gt;0)*('1. Database - raw'!$AD$7:$AD$494=$A28)*(INDIRECT($Q28,TRUE)=$O28),'1. Database - raw'!HO$7:HQ$494))&gt;0,COUNT(IF(('1. Database - raw'!HO$7:HQ$494&gt;0)*('1. Database - raw'!$AD$7:$AD$494=$A28)*(INDIRECT($Q28,TRUE)=$O28),'1. Database - raw'!HO$7:HQ$494)),""),"")</f>
        <v/>
      </c>
      <c r="IO28" s="407">
        <f t="shared" ca="1" si="94"/>
        <v>59.58120097823366</v>
      </c>
      <c r="IP28" s="408">
        <f t="shared" ca="1" si="95"/>
        <v>62.779310967318402</v>
      </c>
      <c r="IQ28" s="408">
        <f t="shared" ca="1" si="96"/>
        <v>61.159355327037467</v>
      </c>
      <c r="IR28" s="408">
        <f t="array" aca="1" ref="IR28" ca="1">IFERROR(AVERAGE(IF(('1. Database - raw'!HU$7:HW$494&gt;0)*('1. Database - raw'!$AD$7:$AD$494=$A28)*(INDIRECT($Q28,TRUE)=$O28),'1. Database - raw'!HU$7:HW$494)),"")</f>
        <v>61.5</v>
      </c>
      <c r="IS28" s="409">
        <f t="array" aca="1" ref="IS28" ca="1">IFERROR(_xlfn.STDEV.S(IF(('1. Database - raw'!HU$7:HW$494&gt;0)*('1. Database - raw'!$AD$7:$AD$494=$A28)*(INDIRECT($Q28,TRUE)=$O28),'1. Database - raw'!HU$7:HW$494)),"")</f>
        <v>6.5</v>
      </c>
      <c r="IT28" s="410">
        <f t="array" aca="1" ref="IT28" ca="1">IFERROR(IF(COUNT(IF(('1. Database - raw'!HU$7:HW$494&gt;0)*('1. Database - raw'!$AD$7:$AD$494=$A28)*(INDIRECT($Q28,TRUE)=$O28),'1. Database - raw'!HU$7:HW$494))&gt;0,COUNT(IF(('1. Database - raw'!HU$7:HW$494&gt;0)*('1. Database - raw'!$AD$7:$AD$494=$A28)*(INDIRECT($Q28,TRUE)=$O28),'1. Database - raw'!HU$7:HW$494)),""),"")</f>
        <v>3</v>
      </c>
      <c r="IU28" s="407" t="str">
        <f t="shared" ca="1" si="97"/>
        <v/>
      </c>
      <c r="IV28" s="408" t="str">
        <f t="shared" ca="1" si="98"/>
        <v/>
      </c>
      <c r="IW28" s="408" t="str">
        <f t="shared" ca="1" si="99"/>
        <v/>
      </c>
      <c r="IX28" s="408" t="str">
        <f t="array" aca="1" ref="IX28" ca="1">IFERROR(AVERAGE(IF(('1. Database - raw'!IA$7:IC$494&gt;0)*('1. Database - raw'!$AD$7:$AD$494=$A28)*(INDIRECT($Q28,TRUE)=$O28),'1. Database - raw'!IA$7:IC$494)),"")</f>
        <v/>
      </c>
      <c r="IY28" s="409" t="str">
        <f t="array" aca="1" ref="IY28" ca="1">IFERROR(_xlfn.STDEV.S(IF(('1. Database - raw'!IA$7:IC$494&gt;0)*('1. Database - raw'!$AD$7:$AD$494=$A28)*(INDIRECT($Q28,TRUE)=$O28),'1. Database - raw'!IA$7:IC$494)),"")</f>
        <v/>
      </c>
      <c r="IZ28" s="410" t="str">
        <f t="array" aca="1" ref="IZ28" ca="1">IFERROR(IF(COUNT(IF(('1. Database - raw'!IA$7:IC$494&gt;0)*('1. Database - raw'!$AD$7:$AD$494=$A28)*(INDIRECT($Q28,TRUE)=$O28),'1. Database - raw'!IA$7:IC$494))&gt;0,COUNT(IF(('1. Database - raw'!IA$7:IC$494&gt;0)*('1. Database - raw'!$AD$7:$AD$494=$A28)*(INDIRECT($Q28,TRUE)=$O28),'1. Database - raw'!IA$7:IC$494)),""),"")</f>
        <v/>
      </c>
      <c r="JA28" s="407" t="str">
        <f t="shared" ca="1" si="100"/>
        <v/>
      </c>
      <c r="JB28" s="408" t="str">
        <f t="shared" ca="1" si="101"/>
        <v/>
      </c>
      <c r="JC28" s="408" t="str">
        <f t="shared" ca="1" si="102"/>
        <v/>
      </c>
      <c r="JD28" s="408" t="str">
        <f t="array" aca="1" ref="JD28" ca="1">IFERROR(AVERAGE(IF(('1. Database - raw'!IG$7:II$494&gt;0)*('1. Database - raw'!$AD$7:$AD$494=$A28)*(INDIRECT($Q28,TRUE)=$O28),'1. Database - raw'!IG$7:II$494)),"")</f>
        <v/>
      </c>
      <c r="JE28" s="409" t="str">
        <f t="array" aca="1" ref="JE28" ca="1">IFERROR(_xlfn.STDEV.S(IF(('1. Database - raw'!IG$7:II$494&gt;0)*('1. Database - raw'!$AD$7:$AD$494=$A28)*(INDIRECT($Q28,TRUE)=$O28),'1. Database - raw'!IG$7:II$494)),"")</f>
        <v/>
      </c>
      <c r="JF28" s="410" t="str">
        <f t="array" aca="1" ref="JF28" ca="1">IFERROR(IF(COUNT(IF(('1. Database - raw'!IG$7:II$494&gt;0)*('1. Database - raw'!$AD$7:$AD$494=$A28)*(INDIRECT($Q28,TRUE)=$O28),'1. Database - raw'!IG$7:II$494))&gt;0,COUNT(IF(('1. Database - raw'!IG$7:II$494&gt;0)*('1. Database - raw'!$AD$7:$AD$494=$A28)*(INDIRECT($Q28,TRUE)=$O28),'1. Database - raw'!IG$7:II$494)),""),"")</f>
        <v/>
      </c>
      <c r="JG28" s="414">
        <f t="shared" ca="1" si="103"/>
        <v>8.9637067212335424</v>
      </c>
      <c r="JH28" s="415">
        <f t="shared" ca="1" si="104"/>
        <v>12.564342010018178</v>
      </c>
      <c r="JI28" s="415">
        <f t="shared" ca="1" si="105"/>
        <v>10.612402033615053</v>
      </c>
      <c r="JJ28" s="415">
        <f t="array" aca="1" ref="JJ28" ca="1">IFERROR(AVERAGE(IF(('1. Database - raw'!IM$7:IO$494&gt;0)*('1. Database - raw'!$AD$7:$AD$494=$A28)*(INDIRECT($Q28,TRUE)=$O28),'1. Database - raw'!IM$7:IO$494)),"")</f>
        <v>11</v>
      </c>
      <c r="JK28" s="416">
        <f t="array" aca="1" ref="JK28" ca="1">IFERROR(_xlfn.STDEV.S(IF(('1. Database - raw'!IM$7:IO$494&gt;0)*('1. Database - raw'!$AD$7:$AD$494=$A28)*(INDIRECT($Q28,TRUE)=$O28),'1. Database - raw'!IM$7:IO$494)),"")</f>
        <v>3</v>
      </c>
      <c r="JL28" s="410">
        <f t="array" aca="1" ref="JL28" ca="1">IFERROR(IF(COUNT(IF(('1. Database - raw'!IM$7:IO$494&gt;0)*('1. Database - raw'!$AD$7:$AD$494=$A28)*(INDIRECT($Q28,TRUE)=$O28),'1. Database - raw'!IM$7:IO$494))&gt;0,COUNT(IF(('1. Database - raw'!IM$7:IO$494&gt;0)*('1. Database - raw'!$AD$7:$AD$494=$A28)*(INDIRECT($Q28,TRUE)=$O28),'1. Database - raw'!IM$7:IO$494)),""),"")</f>
        <v>3</v>
      </c>
      <c r="JM28" s="414" t="str">
        <f t="shared" ca="1" si="106"/>
        <v/>
      </c>
      <c r="JN28" s="415" t="str">
        <f t="shared" ca="1" si="107"/>
        <v/>
      </c>
      <c r="JO28" s="415" t="str">
        <f t="shared" ca="1" si="108"/>
        <v/>
      </c>
      <c r="JP28" s="415" t="str">
        <f t="array" aca="1" ref="JP28" ca="1">IFERROR(AVERAGE(IF(('1. Database - raw'!IS$7:IU$494&gt;0)*('1. Database - raw'!$AD$7:$AD$494=$A28)*(INDIRECT($Q28,TRUE)=$O28),'1. Database - raw'!IS$7:IU$494)),"")</f>
        <v/>
      </c>
      <c r="JQ28" s="416" t="str">
        <f t="array" aca="1" ref="JQ28" ca="1">IFERROR(_xlfn.STDEV.S(IF(('1. Database - raw'!IS$7:IU$494&gt;0)*('1. Database - raw'!$AD$7:$AD$494=$A28)*(INDIRECT($Q28,TRUE)=$O28),'1. Database - raw'!IS$7:IU$494)),"")</f>
        <v/>
      </c>
      <c r="JR28" s="410" t="str">
        <f t="array" aca="1" ref="JR28" ca="1">IFERROR(IF(COUNT(IF(('1. Database - raw'!IS$7:IU$494&gt;0)*('1. Database - raw'!$AD$7:$AD$494=$A28)*(INDIRECT($Q28,TRUE)=$O28),'1. Database - raw'!IS$7:IU$494))&gt;0,COUNT(IF(('1. Database - raw'!IS$7:IU$494&gt;0)*('1. Database - raw'!$AD$7:$AD$494=$A28)*(INDIRECT($Q28,TRUE)=$O28),'1. Database - raw'!IS$7:IU$494)),""),"")</f>
        <v/>
      </c>
      <c r="JS28" s="414" t="str">
        <f t="shared" ca="1" si="109"/>
        <v/>
      </c>
      <c r="JT28" s="415" t="str">
        <f t="shared" ca="1" si="110"/>
        <v/>
      </c>
      <c r="JU28" s="415" t="str">
        <f t="shared" ca="1" si="111"/>
        <v/>
      </c>
      <c r="JV28" s="415" t="str">
        <f t="array" aca="1" ref="JV28" ca="1">IFERROR(AVERAGE(IF(('1. Database - raw'!IY$7:JA$494&gt;0)*('1. Database - raw'!$AD$7:$AD$494=$A28)*(INDIRECT($Q28,TRUE)=$O28),'1. Database - raw'!IY$7:JA$494)),"")</f>
        <v/>
      </c>
      <c r="JW28" s="416" t="str">
        <f t="array" aca="1" ref="JW28" ca="1">IFERROR(_xlfn.STDEV.S(IF(('1. Database - raw'!IY$7:JA$494&gt;0)*('1. Database - raw'!$AD$7:$AD$494=$A28)*(INDIRECT($Q28,TRUE)=$O28),'1. Database - raw'!IY$7:JA$494)),"")</f>
        <v/>
      </c>
      <c r="JX28" s="410" t="str">
        <f t="array" aca="1" ref="JX28" ca="1">IFERROR(IF(COUNT(IF(('1. Database - raw'!IY$7:JA$494&gt;0)*('1. Database - raw'!$AD$7:$AD$494=$A28)*(INDIRECT($Q28,TRUE)=$O28),'1. Database - raw'!IY$7:JA$494))&gt;0,COUNT(IF(('1. Database - raw'!IY$7:JA$494&gt;0)*('1. Database - raw'!$AD$7:$AD$494=$A28)*(INDIRECT($Q28,TRUE)=$O28),'1. Database - raw'!IY$7:JA$494)),""),"")</f>
        <v/>
      </c>
      <c r="JY28" s="414" t="str">
        <f t="shared" ca="1" si="112"/>
        <v/>
      </c>
      <c r="JZ28" s="415" t="str">
        <f t="shared" ca="1" si="113"/>
        <v/>
      </c>
      <c r="KA28" s="415" t="str">
        <f t="shared" ca="1" si="114"/>
        <v/>
      </c>
      <c r="KB28" s="415" t="str">
        <f t="array" aca="1" ref="KB28" ca="1">IFERROR(AVERAGE(IF(('1. Database - raw'!JE$7:JG$494&gt;0)*('1. Database - raw'!$AD$7:$AD$494=$A28)*(INDIRECT($Q28,TRUE)=$O28),'1. Database - raw'!JE$7:JG$494)),"")</f>
        <v/>
      </c>
      <c r="KC28" s="416" t="str">
        <f t="array" aca="1" ref="KC28" ca="1">IFERROR(_xlfn.STDEV.S(IF(('1. Database - raw'!JE$7:JG$494&gt;0)*('1. Database - raw'!$AD$7:$AD$494=$A28)*(INDIRECT($Q28,TRUE)=$O28),'1. Database - raw'!JE$7:JG$494)),"")</f>
        <v/>
      </c>
      <c r="KD28" s="410" t="str">
        <f t="array" aca="1" ref="KD28" ca="1">IFERROR(IF(COUNT(IF(('1. Database - raw'!JE$7:JG$494&gt;0)*('1. Database - raw'!$AD$7:$AD$494=$A28)*(INDIRECT($Q28,TRUE)=$O28),'1. Database - raw'!JE$7:JG$494))&gt;0,COUNT(IF(('1. Database - raw'!JE$7:JG$494&gt;0)*('1. Database - raw'!$AD$7:$AD$494=$A28)*(INDIRECT($Q28,TRUE)=$O28),'1. Database - raw'!JE$7:JG$494)),""),"")</f>
        <v/>
      </c>
      <c r="KE28" s="414" t="str">
        <f t="shared" ca="1" si="115"/>
        <v/>
      </c>
      <c r="KF28" s="415" t="str">
        <f t="shared" ca="1" si="116"/>
        <v/>
      </c>
      <c r="KG28" s="415" t="str">
        <f t="shared" ca="1" si="117"/>
        <v/>
      </c>
      <c r="KH28" s="415" t="str">
        <f t="array" aca="1" ref="KH28" ca="1">IFERROR(AVERAGE(IF(('1. Database - raw'!JK$7:JM$494&gt;0)*('1. Database - raw'!$AD$7:$AD$494=$A28)*(INDIRECT($Q28,TRUE)=$O28),'1. Database - raw'!JK$7:JM$494)),"")</f>
        <v/>
      </c>
      <c r="KI28" s="416" t="str">
        <f t="array" aca="1" ref="KI28" ca="1">IFERROR(_xlfn.STDEV.S(IF(('1. Database - raw'!JK$7:JM$494&gt;0)*('1. Database - raw'!$AD$7:$AD$494=$A28)*(INDIRECT($Q28,TRUE)=$O28),'1. Database - raw'!JK$7:JM$494)),"")</f>
        <v/>
      </c>
      <c r="KJ28" s="410" t="str">
        <f t="array" aca="1" ref="KJ28" ca="1">IFERROR(IF(COUNT(IF(('1. Database - raw'!JK$7:JM$494&gt;0)*('1. Database - raw'!$AD$7:$AD$494=$A28)*(INDIRECT($Q28,TRUE)=$O28),'1. Database - raw'!JK$7:JM$494))&gt;0,COUNT(IF(('1. Database - raw'!JK$7:JM$494&gt;0)*('1. Database - raw'!$AD$7:$AD$494=$A28)*(INDIRECT($Q28,TRUE)=$O28),'1. Database - raw'!JK$7:JM$494)),""),"")</f>
        <v/>
      </c>
      <c r="KK28" s="414" t="str">
        <f t="shared" ca="1" si="118"/>
        <v/>
      </c>
      <c r="KL28" s="415" t="str">
        <f t="shared" ca="1" si="119"/>
        <v/>
      </c>
      <c r="KM28" s="415" t="str">
        <f t="shared" ca="1" si="120"/>
        <v/>
      </c>
      <c r="KN28" s="415" t="str">
        <f t="array" aca="1" ref="KN28" ca="1">IFERROR(AVERAGE(IF(('1. Database - raw'!JQ$7:JS$494&gt;0)*('1. Database - raw'!$AD$7:$AD$494=$A28)*(INDIRECT($Q28,TRUE)=$O28),'1. Database - raw'!JQ$7:JS$494)),"")</f>
        <v/>
      </c>
      <c r="KO28" s="416" t="str">
        <f t="array" aca="1" ref="KO28" ca="1">IFERROR(_xlfn.STDEV.S(IF(('1. Database - raw'!JQ$7:JS$494&gt;0)*('1. Database - raw'!$AD$7:$AD$494=$A28)*(INDIRECT($Q28,TRUE)=$O28),'1. Database - raw'!JQ$7:JS$494)),"")</f>
        <v/>
      </c>
      <c r="KP28" s="410" t="str">
        <f t="array" aca="1" ref="KP28" ca="1">IFERROR(IF(COUNT(IF(('1. Database - raw'!JQ$7:JS$494&gt;0)*('1. Database - raw'!$AD$7:$AD$494=$A28)*(INDIRECT($Q28,TRUE)=$O28),'1. Database - raw'!JQ$7:JS$494))&gt;0,COUNT(IF(('1. Database - raw'!JQ$7:JS$494&gt;0)*('1. Database - raw'!$AD$7:$AD$494=$A28)*(INDIRECT($Q28,TRUE)=$O28),'1. Database - raw'!JQ$7:JS$494)),""),"")</f>
        <v/>
      </c>
      <c r="KQ28" s="414" t="str">
        <f t="shared" ca="1" si="121"/>
        <v/>
      </c>
      <c r="KR28" s="415" t="str">
        <f t="shared" ca="1" si="122"/>
        <v/>
      </c>
      <c r="KS28" s="415" t="str">
        <f t="shared" ca="1" si="123"/>
        <v/>
      </c>
      <c r="KT28" s="415" t="str">
        <f t="array" aca="1" ref="KT28" ca="1">IFERROR(AVERAGE(IF(('1. Database - raw'!JW$7:JY$494&gt;0)*('1. Database - raw'!$AD$7:$AD$494=$A28)*(INDIRECT($Q28,TRUE)=$O28),'1. Database - raw'!JW$7:JY$494)),"")</f>
        <v/>
      </c>
      <c r="KU28" s="416" t="str">
        <f t="array" aca="1" ref="KU28" ca="1">IFERROR(_xlfn.STDEV.S(IF(('1. Database - raw'!JW$7:JY$494&gt;0)*('1. Database - raw'!$AD$7:$AD$494=$A28)*(INDIRECT($Q28,TRUE)=$O28),'1. Database - raw'!JW$7:JY$494)),"")</f>
        <v/>
      </c>
      <c r="KV28" s="410" t="str">
        <f t="array" aca="1" ref="KV28" ca="1">IFERROR(IF(COUNT(IF(('1. Database - raw'!JW$7:JY$494&gt;0)*('1. Database - raw'!$AD$7:$AD$494=$A28)*(INDIRECT($Q28,TRUE)=$O28),'1. Database - raw'!JW$7:JY$494))&gt;0,COUNT(IF(('1. Database - raw'!JW$7:JY$494&gt;0)*('1. Database - raw'!$AD$7:$AD$494=$A28)*(INDIRECT($Q28,TRUE)=$O28),'1. Database - raw'!JW$7:JY$494)),""),"")</f>
        <v/>
      </c>
      <c r="KW28" s="414" t="str">
        <f t="shared" ca="1" si="124"/>
        <v/>
      </c>
      <c r="KX28" s="415" t="str">
        <f t="shared" ca="1" si="125"/>
        <v/>
      </c>
      <c r="KY28" s="415" t="str">
        <f t="shared" ca="1" si="126"/>
        <v/>
      </c>
      <c r="KZ28" s="415" t="str">
        <f t="array" aca="1" ref="KZ28" ca="1">IFERROR(AVERAGE(IF(('1. Database - raw'!KC$7:KE$494&gt;0)*('1. Database - raw'!$AD$7:$AD$494=$A28)*(INDIRECT($Q28,TRUE)=$O28),'1. Database - raw'!KC$7:KE$494)),"")</f>
        <v/>
      </c>
      <c r="LA28" s="416" t="str">
        <f t="array" aca="1" ref="LA28" ca="1">IFERROR(_xlfn.STDEV.S(IF(('1. Database - raw'!KC$7:KE$494&gt;0)*('1. Database - raw'!$AD$7:$AD$494=$A28)*(INDIRECT($Q28,TRUE)=$O28),'1. Database - raw'!KC$7:KE$494)),"")</f>
        <v/>
      </c>
      <c r="LB28" s="410" t="str">
        <f t="array" aca="1" ref="LB28" ca="1">IFERROR(IF(COUNT(IF(('1. Database - raw'!KC$7:KE$494&gt;0)*('1. Database - raw'!$AD$7:$AD$494=$A28)*(INDIRECT($Q28,TRUE)=$O28),'1. Database - raw'!KC$7:KE$494))&gt;0,COUNT(IF(('1. Database - raw'!KC$7:KE$494&gt;0)*('1. Database - raw'!$AD$7:$AD$494=$A28)*(INDIRECT($Q28,TRUE)=$O28),'1. Database - raw'!KC$7:KE$494)),""),"")</f>
        <v/>
      </c>
      <c r="LC28" s="414" t="str">
        <f t="shared" ca="1" si="127"/>
        <v/>
      </c>
      <c r="LD28" s="415" t="str">
        <f t="shared" ca="1" si="128"/>
        <v/>
      </c>
      <c r="LE28" s="415" t="str">
        <f t="shared" ca="1" si="129"/>
        <v/>
      </c>
      <c r="LF28" s="415" t="str">
        <f t="array" aca="1" ref="LF28" ca="1">IFERROR(AVERAGE(IF(('1. Database - raw'!KI$7:KK$494&gt;0)*('1. Database - raw'!$AD$7:$AD$494=$A28)*(INDIRECT($Q28,TRUE)=$O28),'1. Database - raw'!KI$7:KK$494)),"")</f>
        <v/>
      </c>
      <c r="LG28" s="416" t="str">
        <f t="array" aca="1" ref="LG28" ca="1">IFERROR(_xlfn.STDEV.S(IF(('1. Database - raw'!KI$7:KK$494&gt;0)*('1. Database - raw'!$AD$7:$AD$494=$A28)*(INDIRECT($Q28,TRUE)=$O28),'1. Database - raw'!KI$7:KK$494)),"")</f>
        <v/>
      </c>
      <c r="LH28" s="410" t="str">
        <f t="array" aca="1" ref="LH28" ca="1">IFERROR(IF(COUNT(IF(('1. Database - raw'!KI$7:KK$494&gt;0)*('1. Database - raw'!$AD$7:$AD$494=$A28)*(INDIRECT($Q28,TRUE)=$O28),'1. Database - raw'!KI$7:KK$494))&gt;0,COUNT(IF(('1. Database - raw'!KI$7:KK$494&gt;0)*('1. Database - raw'!$AD$7:$AD$494=$A28)*(INDIRECT($Q28,TRUE)=$O28),'1. Database - raw'!KI$7:KK$494)),""),"")</f>
        <v/>
      </c>
      <c r="LI28" s="414">
        <f t="shared" ca="1" si="169"/>
        <v>0.67292080526854692</v>
      </c>
      <c r="LJ28" s="415">
        <f t="shared" ca="1" si="170"/>
        <v>0.8951319924431318</v>
      </c>
      <c r="LK28" s="415">
        <f t="shared" ca="1" si="171"/>
        <v>0.77611400011626586</v>
      </c>
      <c r="LL28" s="415">
        <f t="array" aca="1" ref="LL28" ca="1">IFERROR(AVERAGE(IF(('1. Database - raw'!KO$7:KQ$494&gt;0)*('1. Database - raw'!$AD$7:$AD$494=$A28)*(INDIRECT($Q28,TRUE)=$O28),'1. Database - raw'!KO$7:KQ$494)),"")</f>
        <v>0.80000000000000016</v>
      </c>
      <c r="LM28" s="416">
        <f t="array" aca="1" ref="LM28" ca="1">IFERROR(_xlfn.STDEV.S(IF(('1. Database - raw'!KO$7:KQ$494&gt;0)*('1. Database - raw'!$AD$7:$AD$494=$A28)*(INDIRECT($Q28,TRUE)=$O28),'1. Database - raw'!KO$7:KQ$494)),"")</f>
        <v>0.19999999999999926</v>
      </c>
      <c r="LN28" s="410">
        <f t="array" aca="1" ref="LN28" ca="1">IFERROR(IF(COUNT(IF(('1. Database - raw'!KO$7:KQ$494&gt;0)*('1. Database - raw'!$AD$7:$AD$494=$A28)*(INDIRECT($Q28,TRUE)=$O28),'1. Database - raw'!KO$7:KQ$494))&gt;0,COUNT(IF(('1. Database - raw'!KO$7:KQ$494&gt;0)*('1. Database - raw'!$AD$7:$AD$494=$A28)*(INDIRECT($Q28,TRUE)=$O28),'1. Database - raw'!KO$7:KQ$494)),""),"")</f>
        <v>3</v>
      </c>
      <c r="LO28" s="414" t="str">
        <f t="shared" ca="1" si="130"/>
        <v/>
      </c>
      <c r="LP28" s="415" t="str">
        <f t="shared" ca="1" si="131"/>
        <v/>
      </c>
      <c r="LQ28" s="415" t="str">
        <f t="shared" ca="1" si="132"/>
        <v/>
      </c>
      <c r="LR28" s="415" t="str">
        <f t="array" aca="1" ref="LR28" ca="1">IFERROR(AVERAGE(IF(('1. Database - raw'!KU$7:KW$494&gt;0)*('1. Database - raw'!$AD$7:$AD$494=$A28)*(INDIRECT($Q28,TRUE)=$O28),'1. Database - raw'!KU$7:KW$494)),"")</f>
        <v/>
      </c>
      <c r="LS28" s="416" t="str">
        <f t="array" aca="1" ref="LS28" ca="1">IFERROR(_xlfn.STDEV.S(IF(('1. Database - raw'!KU$7:KW$494&gt;0)*('1. Database - raw'!$AD$7:$AD$494=$A28)*(INDIRECT($Q28,TRUE)=$O28),'1. Database - raw'!KU$7:KW$494)),"")</f>
        <v/>
      </c>
      <c r="LT28" s="410" t="str">
        <f t="array" aca="1" ref="LT28" ca="1">IFERROR(IF(COUNT(IF(('1. Database - raw'!KU$7:KW$494&gt;0)*('1. Database - raw'!$AD$7:$AD$494=$A28)*(INDIRECT($Q28,TRUE)=$O28),'1. Database - raw'!KU$7:KW$494))&gt;0,COUNT(IF(('1. Database - raw'!KU$7:KW$494&gt;0)*('1. Database - raw'!$AD$7:$AD$494=$A28)*(INDIRECT($Q28,TRUE)=$O28),'1. Database - raw'!KU$7:KW$494)),""),"")</f>
        <v/>
      </c>
      <c r="LU28" s="414" t="str">
        <f t="shared" ca="1" si="133"/>
        <v/>
      </c>
      <c r="LV28" s="415" t="str">
        <f t="shared" ca="1" si="134"/>
        <v/>
      </c>
      <c r="LW28" s="415" t="str">
        <f t="shared" ca="1" si="135"/>
        <v/>
      </c>
      <c r="LX28" s="415" t="str">
        <f t="array" aca="1" ref="LX28" ca="1">IFERROR(AVERAGE(IF(('1. Database - raw'!LA$7:LC$494&gt;0)*('1. Database - raw'!$AD$7:$AD$494=$A28)*(INDIRECT($Q28,TRUE)=$O28),'1. Database - raw'!LA$7:LC$494)),"")</f>
        <v/>
      </c>
      <c r="LY28" s="416" t="str">
        <f t="array" aca="1" ref="LY28" ca="1">IFERROR(_xlfn.STDEV.S(IF(('1. Database - raw'!LA$7:LC$494&gt;0)*('1. Database - raw'!$AD$7:$AD$494=$A28)*(INDIRECT($Q28,TRUE)=$O28),'1. Database - raw'!LA$7:LC$494)),"")</f>
        <v/>
      </c>
      <c r="LZ28" s="410" t="str">
        <f t="array" aca="1" ref="LZ28" ca="1">IFERROR(IF(COUNT(IF(('1. Database - raw'!LA$7:LC$494&gt;0)*('1. Database - raw'!$AD$7:$AD$494=$A28)*(INDIRECT($Q28,TRUE)=$O28),'1. Database - raw'!LA$7:LC$494))&gt;0,COUNT(IF(('1. Database - raw'!LA$7:LC$494&gt;0)*('1. Database - raw'!$AD$7:$AD$494=$A28)*(INDIRECT($Q28,TRUE)=$O28),'1. Database - raw'!LA$7:LC$494)),""),"")</f>
        <v/>
      </c>
      <c r="MA28" s="414" t="str">
        <f t="shared" ca="1" si="136"/>
        <v/>
      </c>
      <c r="MB28" s="415" t="str">
        <f t="shared" ca="1" si="137"/>
        <v/>
      </c>
      <c r="MC28" s="415" t="str">
        <f t="shared" ca="1" si="138"/>
        <v/>
      </c>
      <c r="MD28" s="415" t="str">
        <f t="array" aca="1" ref="MD28" ca="1">IFERROR(AVERAGE(IF(('1. Database - raw'!LG$7:LI$494&gt;0)*('1. Database - raw'!$AD$7:$AD$494=$A28)*(INDIRECT($Q28,TRUE)=$O28),'1. Database - raw'!LG$7:LI$494)),"")</f>
        <v/>
      </c>
      <c r="ME28" s="416" t="str">
        <f t="array" aca="1" ref="ME28" ca="1">IFERROR(_xlfn.STDEV.S(IF(('1. Database - raw'!LG$7:LI$494&gt;0)*('1. Database - raw'!$AD$7:$AD$494=$A28)*(INDIRECT($Q28,TRUE)=$O28),'1. Database - raw'!LG$7:LI$494)),"")</f>
        <v/>
      </c>
      <c r="MF28" s="410" t="str">
        <f t="array" aca="1" ref="MF28" ca="1">IFERROR(IF(COUNT(IF(('1. Database - raw'!LG$7:LI$494&gt;0)*('1. Database - raw'!$AD$7:$AD$494=$A28)*(INDIRECT($Q28,TRUE)=$O28),'1. Database - raw'!LG$7:LI$494))&gt;0,COUNT(IF(('1. Database - raw'!LG$7:LI$494&gt;0)*('1. Database - raw'!$AD$7:$AD$494=$A28)*(INDIRECT($Q28,TRUE)=$O28),'1. Database - raw'!LG$7:LI$494)),""),"")</f>
        <v/>
      </c>
      <c r="MG28" s="414" t="str">
        <f t="shared" ca="1" si="139"/>
        <v/>
      </c>
      <c r="MH28" s="415" t="str">
        <f t="shared" ca="1" si="140"/>
        <v/>
      </c>
      <c r="MI28" s="415" t="str">
        <f t="shared" ca="1" si="141"/>
        <v/>
      </c>
      <c r="MJ28" s="415" t="str">
        <f t="array" aca="1" ref="MJ28" ca="1">IFERROR(AVERAGE(IF(('1. Database - raw'!LM$7:LO$494&gt;0)*('1. Database - raw'!$AD$7:$AD$494=$A28)*(INDIRECT($Q28,TRUE)=$O28),'1. Database - raw'!LM$7:LO$494)),"")</f>
        <v/>
      </c>
      <c r="MK28" s="416" t="str">
        <f t="array" aca="1" ref="MK28" ca="1">IFERROR(_xlfn.STDEV.S(IF(('1. Database - raw'!LM$7:LO$494&gt;0)*('1. Database - raw'!$AD$7:$AD$494=$A28)*(INDIRECT($Q28,TRUE)=$O28),'1. Database - raw'!LM$7:LO$494)),"")</f>
        <v/>
      </c>
      <c r="ML28" s="410" t="str">
        <f t="array" aca="1" ref="ML28" ca="1">IFERROR(IF(COUNT(IF(('1. Database - raw'!LM$7:LO$494&gt;0)*('1. Database - raw'!$AD$7:$AD$494=$A28)*(INDIRECT($Q28,TRUE)=$O28),'1. Database - raw'!LM$7:LO$494))&gt;0,COUNT(IF(('1. Database - raw'!LM$7:LO$494&gt;0)*('1. Database - raw'!$AD$7:$AD$494=$A28)*(INDIRECT($Q28,TRUE)=$O28),'1. Database - raw'!LM$7:LO$494)),""),"")</f>
        <v/>
      </c>
      <c r="MM28" s="414" t="str">
        <f t="shared" ca="1" si="142"/>
        <v/>
      </c>
      <c r="MN28" s="415" t="str">
        <f t="shared" ca="1" si="143"/>
        <v/>
      </c>
      <c r="MO28" s="415" t="str">
        <f t="shared" ca="1" si="144"/>
        <v/>
      </c>
      <c r="MP28" s="415" t="str">
        <f t="array" aca="1" ref="MP28" ca="1">IFERROR(AVERAGE(IF(('1. Database - raw'!LS$7:LU$494&gt;0)*('1. Database - raw'!$AD$7:$AD$494=$A28)*(INDIRECT($Q28,TRUE)=$O28),'1. Database - raw'!LS$7:LU$494)),"")</f>
        <v/>
      </c>
      <c r="MQ28" s="416" t="str">
        <f t="array" aca="1" ref="MQ28" ca="1">IFERROR(_xlfn.STDEV.S(IF(('1. Database - raw'!LS$7:LU$494&gt;0)*('1. Database - raw'!$AD$7:$AD$494=$A28)*(INDIRECT($Q28,TRUE)=$O28),'1. Database - raw'!LS$7:LU$494)),"")</f>
        <v/>
      </c>
      <c r="MR28" s="410" t="str">
        <f t="array" aca="1" ref="MR28" ca="1">IFERROR(IF(COUNT(IF(('1. Database - raw'!LS$7:LU$494&gt;0)*('1. Database - raw'!$AD$7:$AD$494=$A28)*(INDIRECT($Q28,TRUE)=$O28),'1. Database - raw'!LS$7:LU$494))&gt;0,COUNT(IF(('1. Database - raw'!LS$7:LU$494&gt;0)*('1. Database - raw'!$AD$7:$AD$494=$A28)*(INDIRECT($Q28,TRUE)=$O28),'1. Database - raw'!LS$7:LU$494)),""),"")</f>
        <v/>
      </c>
      <c r="MS28" s="414" t="str">
        <f t="shared" ca="1" si="145"/>
        <v/>
      </c>
      <c r="MT28" s="415" t="str">
        <f t="shared" ca="1" si="146"/>
        <v/>
      </c>
      <c r="MU28" s="415" t="str">
        <f t="shared" ca="1" si="147"/>
        <v/>
      </c>
      <c r="MV28" s="415" t="str">
        <f t="array" aca="1" ref="MV28" ca="1">IFERROR(AVERAGE(IF(('1. Database - raw'!LY$7:MA$494&gt;0)*('1. Database - raw'!$AD$7:$AD$494=$A28)*(INDIRECT($Q28,TRUE)=$O28),'1. Database - raw'!LY$7:MA$494)),"")</f>
        <v/>
      </c>
      <c r="MW28" s="416" t="str">
        <f t="array" aca="1" ref="MW28" ca="1">IFERROR(_xlfn.STDEV.S(IF(('1. Database - raw'!LY$7:MA$494&gt;0)*('1. Database - raw'!$AD$7:$AD$494=$A28)*(INDIRECT($Q28,TRUE)=$O28),'1. Database - raw'!LY$7:MA$494)),"")</f>
        <v/>
      </c>
      <c r="MX28" s="410" t="str">
        <f t="array" aca="1" ref="MX28" ca="1">IFERROR(IF(COUNT(IF(('1. Database - raw'!LY$7:MA$494&gt;0)*('1. Database - raw'!$AD$7:$AD$494=$A28)*(INDIRECT($Q28,TRUE)=$O28),'1. Database - raw'!LY$7:MA$494))&gt;0,COUNT(IF(('1. Database - raw'!LY$7:MA$494&gt;0)*('1. Database - raw'!$AD$7:$AD$494=$A28)*(INDIRECT($Q28,TRUE)=$O28),'1. Database - raw'!LY$7:MA$494)),""),"")</f>
        <v/>
      </c>
      <c r="MY28" s="414" t="str">
        <f t="shared" ca="1" si="148"/>
        <v/>
      </c>
      <c r="MZ28" s="415" t="str">
        <f t="shared" ca="1" si="149"/>
        <v/>
      </c>
      <c r="NA28" s="415" t="str">
        <f t="shared" ca="1" si="150"/>
        <v/>
      </c>
      <c r="NB28" s="415" t="str">
        <f t="array" aca="1" ref="NB28" ca="1">IFERROR(AVERAGE(IF(('1. Database - raw'!ME$7:MG$494&gt;0)*('1. Database - raw'!$AD$7:$AD$494=$A28)*(INDIRECT($Q28,TRUE)=$O28),'1. Database - raw'!ME$7:MG$494)),"")</f>
        <v/>
      </c>
      <c r="NC28" s="416" t="str">
        <f t="array" aca="1" ref="NC28" ca="1">IFERROR(_xlfn.STDEV.S(IF(('1. Database - raw'!ME$7:MG$494&gt;0)*('1. Database - raw'!$AD$7:$AD$494=$A28)*(INDIRECT($Q28,TRUE)=$O28),'1. Database - raw'!ME$7:MG$494)),"")</f>
        <v/>
      </c>
      <c r="ND28" s="410" t="str">
        <f t="array" aca="1" ref="ND28" ca="1">IFERROR(IF(COUNT(IF(('1. Database - raw'!ME$7:MG$494&gt;0)*('1. Database - raw'!$AD$7:$AD$494=$A28)*(INDIRECT($Q28,TRUE)=$O28),'1. Database - raw'!ME$7:MG$494))&gt;0,COUNT(IF(('1. Database - raw'!ME$7:MG$494&gt;0)*('1. Database - raw'!$AD$7:$AD$494=$A28)*(INDIRECT($Q28,TRUE)=$O28),'1. Database - raw'!ME$7:MG$494)),""),"")</f>
        <v/>
      </c>
      <c r="NE28" s="414" t="str">
        <f t="shared" ca="1" si="151"/>
        <v/>
      </c>
      <c r="NF28" s="415" t="str">
        <f t="shared" ca="1" si="152"/>
        <v/>
      </c>
      <c r="NG28" s="415" t="str">
        <f t="shared" ca="1" si="153"/>
        <v/>
      </c>
      <c r="NH28" s="415" t="str">
        <f t="array" aca="1" ref="NH28" ca="1">IFERROR(AVERAGE(IF(('1. Database - raw'!MK$7:MM$494&gt;0)*('1. Database - raw'!$AD$7:$AD$494=$A28)*(INDIRECT($Q28,TRUE)=$O28),'1. Database - raw'!MK$7:MM$494)),"")</f>
        <v/>
      </c>
      <c r="NI28" s="416" t="str">
        <f t="array" aca="1" ref="NI28" ca="1">IFERROR(_xlfn.STDEV.S(IF(('1. Database - raw'!MK$7:MM$494&gt;0)*('1. Database - raw'!$AD$7:$AD$494=$A28)*(INDIRECT($Q28,TRUE)=$O28),'1. Database - raw'!MK$7:MM$494)),"")</f>
        <v/>
      </c>
      <c r="NJ28" s="410" t="str">
        <f t="array" aca="1" ref="NJ28" ca="1">IFERROR(IF(COUNT(IF(('1. Database - raw'!MK$7:MM$494&gt;0)*('1. Database - raw'!$AD$7:$AD$494=$A28)*(INDIRECT($Q28,TRUE)=$O28),'1. Database - raw'!MK$7:MM$494))&gt;0,COUNT(IF(('1. Database - raw'!MK$7:MM$494&gt;0)*('1. Database - raw'!$AD$7:$AD$494=$A28)*(INDIRECT($Q28,TRUE)=$O28),'1. Database - raw'!MK$7:MM$494)),""),"")</f>
        <v/>
      </c>
      <c r="NK28" s="414">
        <f t="shared" ca="1" si="154"/>
        <v>2.5981694948190275</v>
      </c>
      <c r="NL28" s="415">
        <f t="shared" ca="1" si="155"/>
        <v>2.9431779082928502</v>
      </c>
      <c r="NM28" s="415">
        <f t="shared" ca="1" si="156"/>
        <v>2.7652983671119027</v>
      </c>
      <c r="NN28" s="415">
        <f t="array" aca="1" ref="NN28" ca="1">IFERROR(AVERAGE(IF(('1. Database - raw'!MQ$7:MS$494&gt;0)*('1. Database - raw'!$AD$7:$AD$494=$A28)*(INDIRECT($Q28,TRUE)=$O28),'1. Database - raw'!MQ$7:MS$494)),"")</f>
        <v>2.8127222222222223</v>
      </c>
      <c r="NO28" s="416">
        <f t="array" aca="1" ref="NO28" ca="1">IFERROR(_xlfn.STDEV.S(IF(('1. Database - raw'!MQ$7:MS$494&gt;0)*('1. Database - raw'!$AD$7:$AD$494=$A28)*(INDIRECT($Q28,TRUE)=$O28),'1. Database - raw'!MQ$7:MS$494)),"")</f>
        <v>0.52314650858477751</v>
      </c>
      <c r="NP28" s="410">
        <f t="array" aca="1" ref="NP28" ca="1">IFERROR(IF(COUNT(IF(('1. Database - raw'!MQ$7:MS$494&gt;0)*('1. Database - raw'!$AD$7:$AD$494=$A28)*(INDIRECT($Q28,TRUE)=$O28),'1. Database - raw'!MQ$7:MS$494))&gt;0,COUNT(IF(('1. Database - raw'!MQ$7:MS$494&gt;0)*('1. Database - raw'!$AD$7:$AD$494=$A28)*(INDIRECT($Q28,TRUE)=$O28),'1. Database - raw'!MQ$7:MS$494)),""),"")</f>
        <v>9</v>
      </c>
      <c r="NQ28" s="414">
        <f t="shared" ca="1" si="157"/>
        <v>2.0225658259107986</v>
      </c>
      <c r="NR28" s="415">
        <f t="shared" ca="1" si="158"/>
        <v>2.1366560641523833</v>
      </c>
      <c r="NS28" s="415">
        <f t="shared" ca="1" si="159"/>
        <v>2.0788284049145762</v>
      </c>
      <c r="NT28" s="415">
        <f t="array" aca="1" ref="NT28" ca="1">IFERROR(AVERAGE(IF(('1. Database - raw'!MW$7:MY$494&gt;0)*('1. Database - raw'!$AD$7:$AD$494=$A28)*(INDIRECT($Q28,TRUE)=$O28),'1. Database - raw'!MW$7:MY$494)),"")</f>
        <v>2.0944444444444446</v>
      </c>
      <c r="NU28" s="416">
        <f t="array" aca="1" ref="NU28" ca="1">IFERROR(_xlfn.STDEV.S(IF(('1. Database - raw'!MW$7:MY$494&gt;0)*('1. Database - raw'!$AD$7:$AD$494=$A28)*(INDIRECT($Q28,TRUE)=$O28),'1. Database - raw'!MW$7:MY$494)),"")</f>
        <v>0.2572018230452035</v>
      </c>
      <c r="NV28" s="410">
        <f t="array" aca="1" ref="NV28" ca="1">IFERROR(IF(COUNT(IF(('1. Database - raw'!MW$7:MY$494&gt;0)*('1. Database - raw'!$AD$7:$AD$494=$A28)*(INDIRECT($Q28,TRUE)=$O28),'1. Database - raw'!MW$7:MY$494))&gt;0,COUNT(IF(('1. Database - raw'!MW$7:MY$494&gt;0)*('1. Database - raw'!$AD$7:$AD$494=$A28)*(INDIRECT($Q28,TRUE)=$O28),'1. Database - raw'!MW$7:MY$494)),""),"")</f>
        <v>9</v>
      </c>
      <c r="NW28" s="414">
        <f t="shared" ca="1" si="160"/>
        <v>1.3110889648004014</v>
      </c>
      <c r="NX28" s="415">
        <f t="shared" ca="1" si="161"/>
        <v>1.347975794749434</v>
      </c>
      <c r="NY28" s="415">
        <f t="shared" ca="1" si="162"/>
        <v>1.3294044491102148</v>
      </c>
      <c r="NZ28" s="415">
        <f t="array" aca="1" ref="NZ28" ca="1">IFERROR(AVERAGE(IF(('1. Database - raw'!NC$7:NE$494&gt;0)*('1. Database - raw'!$AD$7:$AD$494=$A28)*(INDIRECT($Q28,TRUE)=$O28),'1. Database - raw'!NC$7:NE$494)),"")</f>
        <v>1.3344444444444443</v>
      </c>
      <c r="OA28" s="416">
        <f t="array" aca="1" ref="OA28" ca="1">IFERROR(_xlfn.STDEV.S(IF(('1. Database - raw'!NC$7:NE$494&gt;0)*('1. Database - raw'!$AD$7:$AD$494=$A28)*(INDIRECT($Q28,TRUE)=$O28),'1. Database - raw'!NC$7:NE$494)),"")</f>
        <v>0.11630897548245268</v>
      </c>
      <c r="OB28" s="410">
        <f t="array" aca="1" ref="OB28" ca="1">IFERROR(IF(COUNT(IF(('1. Database - raw'!NC$7:NE$494&gt;0)*('1. Database - raw'!$AD$7:$AD$494=$A28)*(INDIRECT($Q28,TRUE)=$O28),'1. Database - raw'!NC$7:NE$494))&gt;0,COUNT(IF(('1. Database - raw'!NC$7:NE$494&gt;0)*('1. Database - raw'!$AD$7:$AD$494=$A28)*(INDIRECT($Q28,TRUE)=$O28),'1. Database - raw'!NC$7:NE$494)),""),"")</f>
        <v>9</v>
      </c>
      <c r="OC28" s="414" t="str">
        <f t="shared" ca="1" si="163"/>
        <v/>
      </c>
      <c r="OD28" s="415" t="str">
        <f t="shared" ca="1" si="164"/>
        <v/>
      </c>
      <c r="OE28" s="415" t="str">
        <f t="shared" ca="1" si="165"/>
        <v/>
      </c>
      <c r="OF28" s="415" t="str">
        <f t="array" aca="1" ref="OF28" ca="1">IFERROR(AVERAGE(IF(('1. Database - raw'!NI$7:NK$494&gt;0)*('1. Database - raw'!$AD$7:$AD$494=$A28)*(INDIRECT($Q28,TRUE)=$O28),'1. Database - raw'!NI$7:NK$494)),"")</f>
        <v/>
      </c>
      <c r="OG28" s="416" t="str">
        <f t="array" aca="1" ref="OG28" ca="1">IFERROR(_xlfn.STDEV.S(IF(('1. Database - raw'!NI$7:NK$494&gt;0)*('1. Database - raw'!$AD$7:$AD$494=$A28)*(INDIRECT($Q28,TRUE)=$O28),'1. Database - raw'!NI$7:NK$494)),"")</f>
        <v/>
      </c>
      <c r="OH28" s="410" t="str">
        <f t="array" aca="1" ref="OH28" ca="1">IFERROR(IF(COUNT(IF(('1. Database - raw'!NI$7:NK$494&gt;0)*('1. Database - raw'!$AD$7:$AD$494=$A28)*(INDIRECT($Q28,TRUE)=$O28),'1. Database - raw'!NI$7:NK$494))&gt;0,COUNT(IF(('1. Database - raw'!NI$7:NK$494&gt;0)*('1. Database - raw'!$AD$7:$AD$494=$A28)*(INDIRECT($Q28,TRUE)=$O28),'1. Database - raw'!NI$7:NK$494)),""),"")</f>
        <v/>
      </c>
    </row>
    <row r="29" spans="1:398" s="417" customFormat="1" hidden="1" outlineLevel="2" x14ac:dyDescent="0.25">
      <c r="A29" s="418" t="s">
        <v>553</v>
      </c>
      <c r="B29" s="1330"/>
      <c r="C29" s="419"/>
      <c r="D29" s="420"/>
      <c r="E29" s="420" t="s">
        <v>39</v>
      </c>
      <c r="F29" s="421"/>
      <c r="G29" s="421"/>
      <c r="H29" s="394" t="s">
        <v>779</v>
      </c>
      <c r="I29" s="421"/>
      <c r="J29" s="421"/>
      <c r="K29" s="421"/>
      <c r="L29" s="421"/>
      <c r="M29" s="421"/>
      <c r="N29" s="422"/>
      <c r="O29" s="396" t="str">
        <f t="array" ref="O29">INDEX(A29:N29,IF(MIN(IF(C29:N29&lt;&gt;"",COLUMN(C29:N29)))&gt;0,MIN(IF(C29:N29&lt;&gt;"",COLUMN(C29:N29))),""))</f>
        <v>Brazil</v>
      </c>
      <c r="P29" s="397">
        <f t="shared" si="184"/>
        <v>3</v>
      </c>
      <c r="Q29" s="398" t="str">
        <f ca="1">"'" &amp; $S$4 &amp; "'!" &amp; ADDRESS(ROW('1. Database - raw'!$A$7),MATCH($C$2,'1. Database - raw'!$6:$6,0)+MATCH(O29,$C29:$N29,0)-1,1) &amp; ":" &amp; ADDRESS(LOOKUP(2,1/('1. Database - raw'!A:A&lt;&gt;""),ROW('1. Database - raw'!A:A)),MATCH($C$2,'1. Database - raw'!$6:$6,0)+MATCH(O29,$C29:$N29,0)-1,1)</f>
        <v>'1. Database - raw'!$AG$7:$AG$494</v>
      </c>
      <c r="R29" s="423"/>
      <c r="S29" s="424"/>
      <c r="T29" s="400">
        <f t="shared" ca="1" si="182"/>
        <v>1.6096825799356269</v>
      </c>
      <c r="U29" s="401">
        <f t="shared" ca="1" si="182"/>
        <v>1.5884979004846291</v>
      </c>
      <c r="V29" s="401">
        <f t="shared" ca="1" si="182"/>
        <v>1.057921029336</v>
      </c>
      <c r="W29" s="401" t="str">
        <f t="shared" ca="1" si="182"/>
        <v/>
      </c>
      <c r="X29" s="401" t="str">
        <f t="shared" ca="1" si="182"/>
        <v/>
      </c>
      <c r="Y29" s="401" t="str">
        <f t="shared" ca="1" si="182"/>
        <v/>
      </c>
      <c r="Z29" s="401">
        <f t="shared" ca="1" si="182"/>
        <v>1.1626197688584776</v>
      </c>
      <c r="AA29" s="401" t="str">
        <f t="shared" ca="1" si="182"/>
        <v/>
      </c>
      <c r="AB29" s="401" t="str">
        <f t="shared" ca="1" si="182"/>
        <v/>
      </c>
      <c r="AC29" s="401" t="str">
        <f t="shared" ca="1" si="182"/>
        <v/>
      </c>
      <c r="AD29" s="401" t="str">
        <f t="shared" ca="1" si="183"/>
        <v/>
      </c>
      <c r="AE29" s="401" t="str">
        <f t="shared" ca="1" si="183"/>
        <v/>
      </c>
      <c r="AF29" s="401" t="str">
        <f t="shared" ca="1" si="183"/>
        <v/>
      </c>
      <c r="AG29" s="401" t="str">
        <f t="shared" ca="1" si="183"/>
        <v/>
      </c>
      <c r="AH29" s="401" t="str">
        <f t="shared" ca="1" si="183"/>
        <v/>
      </c>
      <c r="AI29" s="401" t="str">
        <f t="shared" ca="1" si="183"/>
        <v/>
      </c>
      <c r="AJ29" s="401" t="str">
        <f t="shared" ca="1" si="183"/>
        <v/>
      </c>
      <c r="AK29" s="401" t="str">
        <f t="shared" ca="1" si="183"/>
        <v/>
      </c>
      <c r="AL29" s="401" t="str">
        <f t="shared" ca="1" si="183"/>
        <v/>
      </c>
      <c r="AM29" s="402" t="str">
        <f t="shared" ca="1" si="183"/>
        <v/>
      </c>
      <c r="AN29" s="425"/>
      <c r="AO29" s="425"/>
      <c r="AP29" s="425"/>
      <c r="AQ29" s="425"/>
      <c r="AR29" s="425"/>
      <c r="AS29" s="425"/>
      <c r="AT29" s="425"/>
      <c r="AU29" s="425"/>
      <c r="AV29" s="425"/>
      <c r="AW29" s="425"/>
      <c r="AX29" s="425"/>
      <c r="AY29" s="425"/>
      <c r="AZ29" s="425"/>
      <c r="BA29" s="425"/>
      <c r="BB29" s="425"/>
      <c r="BC29" s="425"/>
      <c r="BD29" s="426"/>
      <c r="BE29" s="426"/>
      <c r="BF29" s="426"/>
      <c r="BG29" s="427"/>
      <c r="BH29" s="468"/>
      <c r="BI29" s="575">
        <f t="shared" ca="1" si="166"/>
        <v>1.5990902402101281</v>
      </c>
      <c r="BJ29" s="576">
        <f t="shared" ca="1" si="2"/>
        <v>1.0470995930219666</v>
      </c>
      <c r="BK29" s="576" t="str">
        <f t="shared" ca="1" si="3"/>
        <v/>
      </c>
      <c r="BL29" s="576">
        <f t="shared" ca="1" si="167"/>
        <v>1.1626197688584776</v>
      </c>
      <c r="BM29" s="576" t="str">
        <f t="shared" ca="1" si="4"/>
        <v/>
      </c>
      <c r="BN29" s="576" t="str">
        <f t="shared" ca="1" si="5"/>
        <v/>
      </c>
      <c r="BO29" s="428"/>
      <c r="BP29" s="396" t="str">
        <f t="shared" si="6"/>
        <v>Brazil</v>
      </c>
      <c r="BQ29" s="407">
        <f t="shared" ca="1" si="172"/>
        <v>119.25535837209029</v>
      </c>
      <c r="BR29" s="408">
        <f t="shared" ca="1" si="173"/>
        <v>172.61075877875214</v>
      </c>
      <c r="BS29" s="408">
        <f t="shared" ca="1" si="174"/>
        <v>143.47389273675722</v>
      </c>
      <c r="BT29" s="408">
        <f t="array" aca="1" ref="BT29" ca="1">IFERROR(AVERAGE(IF(('1. Database - raw'!AW$7:AY$494&gt;0)*('1. Database - raw'!$AD$7:$AD$494=$A29)*('1. Database - raw'!$AP$7:$AP$494&lt;&gt;Dropdown!$AM$11)*(INDIRECT($Q29,TRUE)=$O29),'1. Database - raw'!AW$7:AY$494)),"")</f>
        <v>151.51354838709679</v>
      </c>
      <c r="BU29" s="409">
        <f t="array" aca="1" ref="BU29" ca="1">IFERROR(_xlfn.STDEV.S(IF(('1. Database - raw'!AW$7:AY$494&gt;0)*('1. Database - raw'!$AD$7:$AD$494=$A29)*('1. Database - raw'!$AP$7:$AP$494&lt;&gt;Dropdown!$AM$11)*(INDIRECT($Q29,TRUE)=$O29),'1. Database - raw'!AW$7:AY$494)),"")</f>
        <v>51.427933625504025</v>
      </c>
      <c r="BV29" s="410">
        <f t="array" aca="1" ref="BV29" ca="1">IFERROR(IF(COUNT(IF(('1. Database - raw'!AW$7:AY$494&gt;0)*('1. Database - raw'!$AD$7:$AD$494=$A29)*('1. Database - raw'!$AP$7:$AP$494&lt;&gt;Dropdown!$AM$11)*(INDIRECT($Q29,TRUE)=$O29),'1. Database - raw'!AW$7:AY$494))&gt;0,COUNT(IF(('1. Database - raw'!AW$7:AY$494&gt;0)*('1. Database - raw'!$AD$7:$AD$494=$A29)*('1. Database - raw'!$AP$7:$AP$494&lt;&gt;Dropdown!$AM$11)*(INDIRECT($Q29,TRUE)=$O29),'1. Database - raw'!AW$7:AY$494)),""),"")</f>
        <v>31</v>
      </c>
      <c r="BW29" s="407">
        <f t="shared" ca="1" si="7"/>
        <v>87.976571165045058</v>
      </c>
      <c r="BX29" s="408">
        <f t="shared" ca="1" si="8"/>
        <v>164.52650578766776</v>
      </c>
      <c r="BY29" s="408">
        <f t="shared" ca="1" si="9"/>
        <v>120.3099241333189</v>
      </c>
      <c r="BZ29" s="408">
        <f t="array" aca="1" ref="BZ29" ca="1">IFERROR(AVERAGE(IF(('1. Database - raw'!BC$7:BE$494&gt;0)*('1. Database - raw'!$AD$7:$AD$494=$A29)*('1. Database - raw'!$AP$7:$AP$494&lt;&gt;Dropdown!$AM$11)*(INDIRECT($Q29,TRUE)=$O29),'1. Database - raw'!BC$7:BE$494)),"")</f>
        <v>131.16</v>
      </c>
      <c r="CA29" s="409">
        <f t="array" aca="1" ref="CA29" ca="1">IFERROR(_xlfn.STDEV.S(IF(('1. Database - raw'!BC$7:BE$494&gt;0)*('1. Database - raw'!$AD$7:$AD$494=$A29)*('1. Database - raw'!$AP$7:$AP$494&lt;&gt;Dropdown!$AM$11)*(INDIRECT($Q29,TRUE)=$O29),'1. Database - raw'!BC$7:BE$494)),"")</f>
        <v>56.945494407664384</v>
      </c>
      <c r="CB29" s="410">
        <f t="array" aca="1" ref="CB29" ca="1">IFERROR(IF(COUNT(IF(('1. Database - raw'!BC$7:BE$494&gt;0)*('1. Database - raw'!$AD$7:$AD$494=$A29)*('1. Database - raw'!$AP$7:$AP$494&lt;&gt;Dropdown!$AM$11)*(INDIRECT($Q29,TRUE)=$O29),'1. Database - raw'!BC$7:BE$494))&gt;0,COUNT(IF(('1. Database - raw'!BC$7:BE$494&gt;0)*('1. Database - raw'!$AD$7:$AD$494=$A29)*('1. Database - raw'!$AP$7:$AP$494&lt;&gt;Dropdown!$AM$11)*(INDIRECT($Q29,TRUE)=$O29),'1. Database - raw'!BC$7:BE$494)),""),"")</f>
        <v>10</v>
      </c>
      <c r="CC29" s="411">
        <f t="shared" ca="1" si="10"/>
        <v>0.72210642610475362</v>
      </c>
      <c r="CD29" s="412">
        <f t="shared" ca="1" si="11"/>
        <v>0.79463332696151046</v>
      </c>
      <c r="CE29" s="412">
        <f t="shared" ca="1" si="12"/>
        <v>0.75750236421803097</v>
      </c>
      <c r="CF29" s="412">
        <f t="array" aca="1" ref="CF29" ca="1">IFERROR(AVERAGE(IF(('1. Database - raw'!BI$7:BK$494&gt;0)*('1. Database - raw'!$AD$7:$AD$494=$A29)*('1. Database - raw'!$AP$7:$AP$494&lt;&gt;Dropdown!$AM$11)*(INDIRECT($Q29,TRUE)=$O29),'1. Database - raw'!BI$7:BK$494)),"")</f>
        <v>0.76774033898181548</v>
      </c>
      <c r="CG29" s="413">
        <f t="array" aca="1" ref="CG29" ca="1">IFERROR(_xlfn.STDEV.S(IF(('1. Database - raw'!BI$7:BK$494&gt;0)*('1. Database - raw'!$AD$7:$AD$494=$A29)*('1. Database - raw'!$AP$7:$AP$494&lt;&gt;Dropdown!$AM$11)*(INDIRECT($Q29,TRUE)=$O29),'1. Database - raw'!BI$7:BK$494)),"")</f>
        <v>0.12665048954572755</v>
      </c>
      <c r="CH29" s="410">
        <f t="array" aca="1" ref="CH29" ca="1">IFERROR(IF(COUNT(IF(('1. Database - raw'!BI$7:BK$494&gt;0)*('1. Database - raw'!$AD$7:$AD$494=$A29)*('1. Database - raw'!$AP$7:$AP$494&lt;&gt;Dropdown!$AM$11)*(INDIRECT($Q29,TRUE)=$O29),'1. Database - raw'!BI$7:BK$494))&gt;0,COUNT(IF(('1. Database - raw'!BI$7:BK$494&gt;0)*('1. Database - raw'!$AD$7:$AD$494=$A29)*('1. Database - raw'!$AP$7:$AP$494&lt;&gt;Dropdown!$AM$11)*(INDIRECT($Q29,TRUE)=$O29),'1. Database - raw'!BI$7:BK$494)),""),"")</f>
        <v>12</v>
      </c>
      <c r="CI29" s="407" t="str">
        <f t="shared" ca="1" si="13"/>
        <v/>
      </c>
      <c r="CJ29" s="408" t="str">
        <f t="shared" ca="1" si="14"/>
        <v/>
      </c>
      <c r="CK29" s="408" t="str">
        <f t="shared" ca="1" si="15"/>
        <v/>
      </c>
      <c r="CL29" s="408" t="str">
        <f t="array" aca="1" ref="CL29" ca="1">IFERROR(AVERAGE(IF(('1. Database - raw'!BO$7:BQ$494&gt;0)*('1. Database - raw'!$AD$7:$AD$494=$A29)*(INDIRECT($Q29,TRUE)=$O29),'1. Database - raw'!BO$7:BQ$494)),"")</f>
        <v/>
      </c>
      <c r="CM29" s="409" t="str">
        <f t="array" aca="1" ref="CM29" ca="1">IFERROR(_xlfn.STDEV.S(IF(('1. Database - raw'!BO$7:BQ$494&gt;0)*('1. Database - raw'!$AD$7:$AD$494=$A29)*(INDIRECT($Q29,TRUE)=$O29),'1. Database - raw'!BO$7:BQ$494)),"")</f>
        <v/>
      </c>
      <c r="CN29" s="410" t="str">
        <f t="array" aca="1" ref="CN29" ca="1">IFERROR(IF(COUNT(IF(('1. Database - raw'!BO$7:BQ$494&gt;0)*('1. Database - raw'!$AD$7:$AD$494=$A29)*(INDIRECT($Q29,TRUE)=$O29),'1. Database - raw'!BO$7:BQ$494))&gt;0,COUNT(IF(('1. Database - raw'!BO$7:BQ$494&gt;0)*('1. Database - raw'!$AD$7:$AD$494=$A29)*(INDIRECT($Q29,TRUE)=$O29),'1. Database - raw'!BO$7:BQ$494)),""),"")</f>
        <v/>
      </c>
      <c r="CO29" s="407" t="str">
        <f t="shared" ca="1" si="16"/>
        <v/>
      </c>
      <c r="CP29" s="408" t="str">
        <f t="shared" ca="1" si="17"/>
        <v/>
      </c>
      <c r="CQ29" s="408" t="str">
        <f t="shared" ca="1" si="18"/>
        <v/>
      </c>
      <c r="CR29" s="408" t="str">
        <f t="array" aca="1" ref="CR29" ca="1">IFERROR(AVERAGE(IF(('1. Database - raw'!BU$7:BW$494&gt;0)*('1. Database - raw'!$AD$7:$AD$494=$A29)*(INDIRECT($Q29,TRUE)=$O29),'1. Database - raw'!BU$7:BW$494)),"")</f>
        <v/>
      </c>
      <c r="CS29" s="409" t="str">
        <f t="array" aca="1" ref="CS29" ca="1">IFERROR(_xlfn.STDEV.S(IF(('1. Database - raw'!BU$7:BW$494&gt;0)*('1. Database - raw'!$AD$7:$AD$494=$A29)*(INDIRECT($Q29,TRUE)=$O29),'1. Database - raw'!BU$7:BW$494)),"")</f>
        <v/>
      </c>
      <c r="CT29" s="410" t="str">
        <f t="array" aca="1" ref="CT29" ca="1">IFERROR(IF(COUNT(IF(('1. Database - raw'!BU$7:BW$494&gt;0)*('1. Database - raw'!$AD$7:$AD$494=$A29)*(INDIRECT($Q29,TRUE)=$O29),'1. Database - raw'!BU$7:BW$494))&gt;0,COUNT(IF(('1. Database - raw'!BU$7:BW$494&gt;0)*('1. Database - raw'!$AD$7:$AD$494=$A29)*(INDIRECT($Q29,TRUE)=$O29),'1. Database - raw'!BU$7:BW$494)),""),"")</f>
        <v/>
      </c>
      <c r="CU29" s="407" t="str">
        <f t="shared" ca="1" si="19"/>
        <v/>
      </c>
      <c r="CV29" s="408" t="str">
        <f t="shared" ca="1" si="20"/>
        <v/>
      </c>
      <c r="CW29" s="408" t="str">
        <f t="shared" ca="1" si="21"/>
        <v/>
      </c>
      <c r="CX29" s="408" t="str">
        <f t="array" aca="1" ref="CX29" ca="1">IFERROR(AVERAGE(IF(('1. Database - raw'!CA$7:CC$494&gt;0)*('1. Database - raw'!$AD$7:$AD$494=$A29)*(INDIRECT($Q29,TRUE)=$O29),'1. Database - raw'!CA$7:CC$494)),"")</f>
        <v/>
      </c>
      <c r="CY29" s="409" t="str">
        <f t="array" aca="1" ref="CY29" ca="1">IFERROR(_xlfn.STDEV.S(IF(('1. Database - raw'!CA$7:CC$494&gt;0)*('1. Database - raw'!$AD$7:$AD$494=$A29)*(INDIRECT($Q29,TRUE)=$O29),'1. Database - raw'!CA$7:CC$494)),"")</f>
        <v/>
      </c>
      <c r="CZ29" s="410" t="str">
        <f t="array" aca="1" ref="CZ29" ca="1">IFERROR(IF(COUNT(IF(('1. Database - raw'!CA$7:CC$494&gt;0)*('1. Database - raw'!$AD$7:$AD$494=$A29)*(INDIRECT($Q29,TRUE)=$O29),'1. Database - raw'!CA$7:CC$494))&gt;0,COUNT(IF(('1. Database - raw'!CA$7:CC$494&gt;0)*('1. Database - raw'!$AD$7:$AD$494=$A29)*(INDIRECT($Q29,TRUE)=$O29),'1. Database - raw'!CA$7:CC$494)),""),"")</f>
        <v/>
      </c>
      <c r="DA29" s="407" t="str">
        <f t="shared" ca="1" si="22"/>
        <v/>
      </c>
      <c r="DB29" s="408" t="str">
        <f t="shared" ca="1" si="23"/>
        <v/>
      </c>
      <c r="DC29" s="408" t="str">
        <f t="shared" ca="1" si="24"/>
        <v/>
      </c>
      <c r="DD29" s="408" t="str">
        <f t="array" aca="1" ref="DD29" ca="1">IFERROR(AVERAGE(IF(('1. Database - raw'!CG$7:CI$494&gt;0)*('1. Database - raw'!$AD$7:$AD$494=$A29)*(INDIRECT($Q29,TRUE)=$O29),'1. Database - raw'!CG$7:CI$494)),"")</f>
        <v/>
      </c>
      <c r="DE29" s="409" t="str">
        <f t="array" aca="1" ref="DE29" ca="1">IFERROR(_xlfn.STDEV.S(IF(('1. Database - raw'!CG$7:CI$494&gt;0)*('1. Database - raw'!$AD$7:$AD$494=$A29)*(INDIRECT($Q29,TRUE)=$O29),'1. Database - raw'!CG$7:CI$494)),"")</f>
        <v/>
      </c>
      <c r="DF29" s="410" t="str">
        <f t="array" aca="1" ref="DF29" ca="1">IFERROR(IF(COUNT(IF(('1. Database - raw'!CG$7:CI$494&gt;0)*('1. Database - raw'!$AD$7:$AD$494=$A29)*(INDIRECT($Q29,TRUE)=$O29),'1. Database - raw'!CG$7:CI$494))&gt;0,COUNT(IF(('1. Database - raw'!CG$7:CI$494&gt;0)*('1. Database - raw'!$AD$7:$AD$494=$A29)*(INDIRECT($Q29,TRUE)=$O29),'1. Database - raw'!CG$7:CI$494)),""),"")</f>
        <v/>
      </c>
      <c r="DG29" s="407" t="str">
        <f t="shared" ca="1" si="25"/>
        <v/>
      </c>
      <c r="DH29" s="408" t="str">
        <f t="shared" ca="1" si="26"/>
        <v/>
      </c>
      <c r="DI29" s="408" t="str">
        <f t="shared" ca="1" si="27"/>
        <v/>
      </c>
      <c r="DJ29" s="408" t="str">
        <f t="array" aca="1" ref="DJ29" ca="1">IFERROR(AVERAGE(IF(('1. Database - raw'!CM$7:CO$494&gt;0)*('1. Database - raw'!$AD$7:$AD$494=$A29)*(INDIRECT($Q29,TRUE)=$O29),'1. Database - raw'!CM$7:CO$494)),"")</f>
        <v/>
      </c>
      <c r="DK29" s="409" t="str">
        <f t="array" aca="1" ref="DK29" ca="1">IFERROR(_xlfn.STDEV.S(IF(('1. Database - raw'!CM$7:CO$494&gt;0)*('1. Database - raw'!$AD$7:$AD$494=$A29)*(INDIRECT($Q29,TRUE)=$O29),'1. Database - raw'!CM$7:CO$494)),"")</f>
        <v/>
      </c>
      <c r="DL29" s="410" t="str">
        <f t="array" aca="1" ref="DL29" ca="1">IFERROR(IF(COUNT(IF(('1. Database - raw'!CM$7:CO$494&gt;0)*('1. Database - raw'!$AD$7:$AD$494=$A29)*(INDIRECT($Q29,TRUE)=$O29),'1. Database - raw'!CM$7:CO$494))&gt;0,COUNT(IF(('1. Database - raw'!CM$7:CO$494&gt;0)*('1. Database - raw'!$AD$7:$AD$494=$A29)*(INDIRECT($Q29,TRUE)=$O29),'1. Database - raw'!CM$7:CO$494)),""),"")</f>
        <v/>
      </c>
      <c r="DM29" s="407" t="str">
        <f t="shared" ca="1" si="28"/>
        <v/>
      </c>
      <c r="DN29" s="408" t="str">
        <f t="shared" ca="1" si="29"/>
        <v/>
      </c>
      <c r="DO29" s="408" t="str">
        <f t="shared" ca="1" si="30"/>
        <v/>
      </c>
      <c r="DP29" s="408" t="str">
        <f t="array" aca="1" ref="DP29" ca="1">IFERROR(AVERAGE(IF(('1. Database - raw'!CS$7:CU$494&gt;0)*('1. Database - raw'!$AD$7:$AD$494=$A29)*(INDIRECT($Q29,TRUE)=$O29),'1. Database - raw'!CS$7:CU$494)),"")</f>
        <v/>
      </c>
      <c r="DQ29" s="409" t="str">
        <f t="array" aca="1" ref="DQ29" ca="1">IFERROR(_xlfn.STDEV.S(IF(('1. Database - raw'!CS$7:CU$494&gt;0)*('1. Database - raw'!$AD$7:$AD$494=$A29)*(INDIRECT($Q29,TRUE)=$O29),'1. Database - raw'!CS$7:CU$494)),"")</f>
        <v/>
      </c>
      <c r="DR29" s="410" t="str">
        <f t="array" aca="1" ref="DR29" ca="1">IFERROR(IF(COUNT(IF(('1. Database - raw'!CS$7:CU$494&gt;0)*('1. Database - raw'!$AD$7:$AD$494=$A29)*(INDIRECT($Q29,TRUE)=$O29),'1. Database - raw'!CS$7:CU$494))&gt;0,COUNT(IF(('1. Database - raw'!CS$7:CU$494&gt;0)*('1. Database - raw'!$AD$7:$AD$494=$A29)*(INDIRECT($Q29,TRUE)=$O29),'1. Database - raw'!CS$7:CU$494)),""),"")</f>
        <v/>
      </c>
      <c r="DS29" s="407" t="str">
        <f t="shared" ca="1" si="31"/>
        <v/>
      </c>
      <c r="DT29" s="408" t="str">
        <f t="shared" ca="1" si="32"/>
        <v/>
      </c>
      <c r="DU29" s="408" t="str">
        <f t="shared" ca="1" si="33"/>
        <v/>
      </c>
      <c r="DV29" s="408" t="str">
        <f t="array" aca="1" ref="DV29" ca="1">IFERROR(AVERAGE(IF(('1. Database - raw'!CY$7:DA$494&gt;0)*('1. Database - raw'!$AD$7:$AD$494=$A29)*(INDIRECT($Q29,TRUE)=$O29),'1. Database - raw'!CY$7:DA$494)),"")</f>
        <v/>
      </c>
      <c r="DW29" s="409" t="str">
        <f t="array" aca="1" ref="DW29" ca="1">IFERROR(_xlfn.STDEV.S(IF(('1. Database - raw'!CY$7:DA$494&gt;0)*('1. Database - raw'!$AD$7:$AD$494=$A29)*(INDIRECT($Q29,TRUE)=$O29),'1. Database - raw'!CY$7:DA$494)),"")</f>
        <v/>
      </c>
      <c r="DX29" s="410" t="str">
        <f t="array" aca="1" ref="DX29" ca="1">IFERROR(IF(COUNT(IF(('1. Database - raw'!CY$7:DA$494&gt;0)*('1. Database - raw'!$AD$7:$AD$494=$A29)*(INDIRECT($Q29,TRUE)=$O29),'1. Database - raw'!CY$7:DA$494))&gt;0,COUNT(IF(('1. Database - raw'!CY$7:DA$494&gt;0)*('1. Database - raw'!$AD$7:$AD$494=$A29)*(INDIRECT($Q29,TRUE)=$O29),'1. Database - raw'!CY$7:DA$494)),""),"")</f>
        <v/>
      </c>
      <c r="DY29" s="407" t="str">
        <f t="shared" ca="1" si="34"/>
        <v/>
      </c>
      <c r="DZ29" s="408" t="str">
        <f t="shared" ca="1" si="35"/>
        <v/>
      </c>
      <c r="EA29" s="408" t="str">
        <f t="shared" ca="1" si="36"/>
        <v/>
      </c>
      <c r="EB29" s="408" t="str">
        <f t="array" aca="1" ref="EB29" ca="1">IFERROR(AVERAGE(IF(('1. Database - raw'!DE$7:DG$494&gt;0)*('1. Database - raw'!$AD$7:$AD$494=$A29)*(INDIRECT($Q29,TRUE)=$O29),'1. Database - raw'!DE$7:DG$494)),"")</f>
        <v/>
      </c>
      <c r="EC29" s="409" t="str">
        <f t="array" aca="1" ref="EC29" ca="1">IFERROR(_xlfn.STDEV.S(IF(('1. Database - raw'!DE$7:DG$494&gt;0)*('1. Database - raw'!$AD$7:$AD$494=$A29)*(INDIRECT($Q29,TRUE)=$O29),'1. Database - raw'!DE$7:DG$494)),"")</f>
        <v/>
      </c>
      <c r="ED29" s="410" t="str">
        <f t="array" aca="1" ref="ED29" ca="1">IFERROR(IF(COUNT(IF(('1. Database - raw'!DE$7:DG$494&gt;0)*('1. Database - raw'!$AD$7:$AD$494=$A29)*(INDIRECT($Q29,TRUE)=$O29),'1. Database - raw'!DE$7:DG$494))&gt;0,COUNT(IF(('1. Database - raw'!DE$7:DG$494&gt;0)*('1. Database - raw'!$AD$7:$AD$494=$A29)*(INDIRECT($Q29,TRUE)=$O29),'1. Database - raw'!DE$7:DG$494)),""),"")</f>
        <v/>
      </c>
      <c r="EE29" s="411" t="str">
        <f t="shared" ca="1" si="37"/>
        <v/>
      </c>
      <c r="EF29" s="412" t="str">
        <f t="shared" ca="1" si="38"/>
        <v/>
      </c>
      <c r="EG29" s="412" t="str">
        <f t="shared" ca="1" si="39"/>
        <v/>
      </c>
      <c r="EH29" s="412" t="str">
        <f t="array" aca="1" ref="EH29" ca="1">IFERROR(AVERAGE(IF(('1. Database - raw'!DK$7:DM$494&gt;0)*('1. Database - raw'!$AD$7:$AD$494=$A29)*(INDIRECT($Q29,TRUE)=$O29),'1. Database - raw'!DK$7:DM$494)),"")</f>
        <v/>
      </c>
      <c r="EI29" s="413" t="str">
        <f t="array" aca="1" ref="EI29" ca="1">IFERROR(_xlfn.STDEV.S(IF(('1. Database - raw'!DK$7:DM$494&gt;0)*('1. Database - raw'!$AD$7:$AD$494=$A29)*(INDIRECT($Q29,TRUE)=$O29),'1. Database - raw'!DK$7:DM$494)),"")</f>
        <v/>
      </c>
      <c r="EJ29" s="410" t="str">
        <f t="array" aca="1" ref="EJ29" ca="1">IFERROR(IF(COUNT(IF(('1. Database - raw'!DK$7:DM$494&gt;0)*('1. Database - raw'!$AD$7:$AD$494=$A29)*(INDIRECT($Q29,TRUE)=$O29),'1. Database - raw'!DK$7:DM$494))&gt;0,COUNT(IF(('1. Database - raw'!DK$7:DM$494&gt;0)*('1. Database - raw'!$AD$7:$AD$494=$A29)*(INDIRECT($Q29,TRUE)=$O29),'1. Database - raw'!DK$7:DM$494)),""),"")</f>
        <v/>
      </c>
      <c r="EK29" s="407">
        <f t="shared" ca="1" si="40"/>
        <v>40.931590156697254</v>
      </c>
      <c r="EL29" s="408">
        <f t="shared" ca="1" si="41"/>
        <v>52.128865380466195</v>
      </c>
      <c r="EM29" s="408">
        <f t="shared" ca="1" si="42"/>
        <v>46.192178483882813</v>
      </c>
      <c r="EN29" s="408">
        <f t="array" aca="1" ref="EN29" ca="1">IFERROR(AVERAGE(IF(('1. Database - raw'!DQ$7:DS$494&gt;0)*('1. Database - raw'!$AD$7:$AD$494=$A29)*(INDIRECT($Q29,TRUE)=$O29),'1. Database - raw'!DQ$7:DS$494)),"")</f>
        <v>47.839999999999989</v>
      </c>
      <c r="EO29" s="409">
        <f t="array" aca="1" ref="EO29" ca="1">IFERROR(_xlfn.STDEV.S(IF(('1. Database - raw'!DQ$7:DS$494&gt;0)*('1. Database - raw'!$AD$7:$AD$494=$A29)*(INDIRECT($Q29,TRUE)=$O29),'1. Database - raw'!DQ$7:DS$494)),"")</f>
        <v>12.891874225752895</v>
      </c>
      <c r="EP29" s="410">
        <f t="array" aca="1" ref="EP29" ca="1">IFERROR(IF(COUNT(IF(('1. Database - raw'!DQ$7:DS$494&gt;0)*('1. Database - raw'!$AD$7:$AD$494=$A29)*(INDIRECT($Q29,TRUE)=$O29),'1. Database - raw'!DQ$7:DS$494))&gt;0,COUNT(IF(('1. Database - raw'!DQ$7:DS$494&gt;0)*('1. Database - raw'!$AD$7:$AD$494=$A29)*(INDIRECT($Q29,TRUE)=$O29),'1. Database - raw'!DQ$7:DS$494)),""),"")</f>
        <v>20</v>
      </c>
      <c r="EQ29" s="407" t="str">
        <f t="shared" ca="1" si="43"/>
        <v/>
      </c>
      <c r="ER29" s="408" t="str">
        <f t="shared" ca="1" si="44"/>
        <v/>
      </c>
      <c r="ES29" s="408" t="str">
        <f t="shared" ca="1" si="45"/>
        <v/>
      </c>
      <c r="ET29" s="408" t="str">
        <f t="array" aca="1" ref="ET29" ca="1">IFERROR(AVERAGE(IF(('1. Database - raw'!DW$7:DY$494&gt;0)*('1. Database - raw'!$AD$7:$AD$494=$A29)*(INDIRECT($Q29,TRUE)=$O29),'1. Database - raw'!DW$7:DY$494)),"")</f>
        <v/>
      </c>
      <c r="EU29" s="409" t="str">
        <f t="array" aca="1" ref="EU29" ca="1">IFERROR(_xlfn.STDEV.S(IF(('1. Database - raw'!DW$7:DY$494&gt;0)*('1. Database - raw'!$AD$7:$AD$494=$A29)*(INDIRECT($Q29,TRUE)=$O29),'1. Database - raw'!DW$7:DY$494)),"")</f>
        <v/>
      </c>
      <c r="EV29" s="410" t="str">
        <f t="array" aca="1" ref="EV29" ca="1">IFERROR(IF(COUNT(IF(('1. Database - raw'!DW$7:DY$494&gt;0)*('1. Database - raw'!$AD$7:$AD$494=$A29)*(INDIRECT($Q29,TRUE)=$O29),'1. Database - raw'!DW$7:DY$494))&gt;0,COUNT(IF(('1. Database - raw'!DW$7:DY$494&gt;0)*('1. Database - raw'!$AD$7:$AD$494=$A29)*(INDIRECT($Q29,TRUE)=$O29),'1. Database - raw'!DW$7:DY$494)),""),"")</f>
        <v/>
      </c>
      <c r="EW29" s="407" t="str">
        <f t="shared" ca="1" si="46"/>
        <v/>
      </c>
      <c r="EX29" s="408" t="str">
        <f t="shared" ca="1" si="47"/>
        <v/>
      </c>
      <c r="EY29" s="408" t="str">
        <f t="shared" ca="1" si="48"/>
        <v/>
      </c>
      <c r="EZ29" s="408" t="str">
        <f t="array" aca="1" ref="EZ29" ca="1">IFERROR(AVERAGE(IF(('1. Database - raw'!EC$7:EE$494&gt;0)*('1. Database - raw'!$AD$7:$AD$494=$A29)*(INDIRECT($Q29,TRUE)=$O29),'1. Database - raw'!EC$7:EE$494)),"")</f>
        <v/>
      </c>
      <c r="FA29" s="409" t="str">
        <f t="array" aca="1" ref="FA29" ca="1">IFERROR(_xlfn.STDEV.S(IF(('1. Database - raw'!EC$7:EE$494&gt;0)*('1. Database - raw'!$AD$7:$AD$494=$A29)*(INDIRECT($Q29,TRUE)=$O29),'1. Database - raw'!EC$7:EE$494)),"")</f>
        <v/>
      </c>
      <c r="FB29" s="410" t="str">
        <f t="array" aca="1" ref="FB29" ca="1">IFERROR(IF(COUNT(IF(('1. Database - raw'!EC$7:EE$494&gt;0)*('1. Database - raw'!$AD$7:$AD$494=$A29)*(INDIRECT($Q29,TRUE)=$O29),'1. Database - raw'!EC$7:EE$494))&gt;0,COUNT(IF(('1. Database - raw'!EC$7:EE$494&gt;0)*('1. Database - raw'!$AD$7:$AD$494=$A29)*(INDIRECT($Q29,TRUE)=$O29),'1. Database - raw'!EC$7:EE$494)),""),"")</f>
        <v/>
      </c>
      <c r="FC29" s="407" t="str">
        <f t="shared" ca="1" si="49"/>
        <v/>
      </c>
      <c r="FD29" s="408" t="str">
        <f t="shared" ca="1" si="50"/>
        <v/>
      </c>
      <c r="FE29" s="408" t="str">
        <f t="shared" ca="1" si="51"/>
        <v/>
      </c>
      <c r="FF29" s="408" t="str">
        <f t="array" aca="1" ref="FF29" ca="1">IFERROR(AVERAGE(IF(('1. Database - raw'!EI$7:EK$494&gt;0)*('1. Database - raw'!$AD$7:$AD$494=$A29)*(INDIRECT($Q29,TRUE)=$O29),'1. Database - raw'!EI$7:EK$494)),"")</f>
        <v/>
      </c>
      <c r="FG29" s="409" t="str">
        <f t="array" aca="1" ref="FG29" ca="1">IFERROR(_xlfn.STDEV.S(IF(('1. Database - raw'!EI$7:EK$494&gt;0)*('1. Database - raw'!$AD$7:$AD$494=$A29)*(INDIRECT($Q29,TRUE)=$O29),'1. Database - raw'!EI$7:EK$494)),"")</f>
        <v/>
      </c>
      <c r="FH29" s="410" t="str">
        <f t="array" aca="1" ref="FH29" ca="1">IFERROR(IF(COUNT(IF(('1. Database - raw'!EI$7:EK$494&gt;0)*('1. Database - raw'!$AD$7:$AD$494=$A29)*(INDIRECT($Q29,TRUE)=$O29),'1. Database - raw'!EI$7:EK$494))&gt;0,COUNT(IF(('1. Database - raw'!EI$7:EK$494&gt;0)*('1. Database - raw'!$AD$7:$AD$494=$A29)*(INDIRECT($Q29,TRUE)=$O29),'1. Database - raw'!EI$7:EK$494)),""),"")</f>
        <v/>
      </c>
      <c r="FI29" s="407" t="str">
        <f t="shared" ca="1" si="52"/>
        <v/>
      </c>
      <c r="FJ29" s="408" t="str">
        <f t="shared" ca="1" si="53"/>
        <v/>
      </c>
      <c r="FK29" s="408" t="str">
        <f t="shared" ca="1" si="54"/>
        <v/>
      </c>
      <c r="FL29" s="408" t="str">
        <f t="array" aca="1" ref="FL29" ca="1">IFERROR(AVERAGE(IF(('1. Database - raw'!EO$7:EQ$494&gt;0)*('1. Database - raw'!$AD$7:$AD$494=$A29)*(INDIRECT($Q29,TRUE)=$O29),'1. Database - raw'!EO$7:EQ$494)),"")</f>
        <v/>
      </c>
      <c r="FM29" s="409" t="str">
        <f t="array" aca="1" ref="FM29" ca="1">IFERROR(_xlfn.STDEV.S(IF(('1. Database - raw'!EO$7:EQ$494&gt;0)*('1. Database - raw'!$AD$7:$AD$494=$A29)*(INDIRECT($Q29,TRUE)=$O29),'1. Database - raw'!EO$7:EQ$494)),"")</f>
        <v/>
      </c>
      <c r="FN29" s="410" t="str">
        <f t="array" aca="1" ref="FN29" ca="1">IFERROR(IF(COUNT(IF(('1. Database - raw'!EO$7:EQ$494&gt;0)*('1. Database - raw'!$AD$7:$AD$494=$A29)*(INDIRECT($Q29,TRUE)=$O29),'1. Database - raw'!EO$7:EQ$494))&gt;0,COUNT(IF(('1. Database - raw'!EO$7:EQ$494&gt;0)*('1. Database - raw'!$AD$7:$AD$494=$A29)*(INDIRECT($Q29,TRUE)=$O29),'1. Database - raw'!EO$7:EQ$494)),""),"")</f>
        <v/>
      </c>
      <c r="FO29" s="407" t="str">
        <f t="shared" ca="1" si="55"/>
        <v/>
      </c>
      <c r="FP29" s="408" t="str">
        <f t="shared" ca="1" si="56"/>
        <v/>
      </c>
      <c r="FQ29" s="408" t="str">
        <f t="shared" ca="1" si="57"/>
        <v/>
      </c>
      <c r="FR29" s="408" t="str">
        <f t="array" aca="1" ref="FR29" ca="1">IFERROR(AVERAGE(IF(('1. Database - raw'!EU$7:EW$494&gt;0)*('1. Database - raw'!$AD$7:$AD$494=$A29)*(INDIRECT($Q29,TRUE)=$O29),'1. Database - raw'!EU$7:EW$494)),"")</f>
        <v/>
      </c>
      <c r="FS29" s="409" t="str">
        <f t="array" aca="1" ref="FS29" ca="1">IFERROR(_xlfn.STDEV.S(IF(('1. Database - raw'!EU$7:EW$494&gt;0)*('1. Database - raw'!$AD$7:$AD$494=$A29)*(INDIRECT($Q29,TRUE)=$O29),'1. Database - raw'!EU$7:EW$494)),"")</f>
        <v/>
      </c>
      <c r="FT29" s="410" t="str">
        <f t="array" aca="1" ref="FT29" ca="1">IFERROR(IF(COUNT(IF(('1. Database - raw'!EU$7:EW$494&gt;0)*('1. Database - raw'!$AD$7:$AD$494=$A29)*(INDIRECT($Q29,TRUE)=$O29),'1. Database - raw'!EU$7:EW$494))&gt;0,COUNT(IF(('1. Database - raw'!EU$7:EW$494&gt;0)*('1. Database - raw'!$AD$7:$AD$494=$A29)*(INDIRECT($Q29,TRUE)=$O29),'1. Database - raw'!EU$7:EW$494)),""),"")</f>
        <v/>
      </c>
      <c r="FU29" s="407" t="str">
        <f t="shared" ca="1" si="58"/>
        <v/>
      </c>
      <c r="FV29" s="408" t="str">
        <f t="shared" ca="1" si="59"/>
        <v/>
      </c>
      <c r="FW29" s="408" t="str">
        <f t="shared" ca="1" si="60"/>
        <v/>
      </c>
      <c r="FX29" s="408" t="str">
        <f t="array" aca="1" ref="FX29" ca="1">IFERROR(AVERAGE(IF(('1. Database - raw'!FA$7:FC$494&gt;0)*('1. Database - raw'!$AD$7:$AD$494=$A29)*(INDIRECT($Q29,TRUE)=$O29),'1. Database - raw'!FA$7:FC$494)),"")</f>
        <v/>
      </c>
      <c r="FY29" s="409" t="str">
        <f t="array" aca="1" ref="FY29" ca="1">IFERROR(_xlfn.STDEV.S(IF(('1. Database - raw'!FA$7:FC$494&gt;0)*('1. Database - raw'!$AD$7:$AD$494=$A29)*(INDIRECT($Q29,TRUE)=$O29),'1. Database - raw'!FA$7:FC$494)),"")</f>
        <v/>
      </c>
      <c r="FZ29" s="410" t="str">
        <f t="array" aca="1" ref="FZ29" ca="1">IFERROR(IF(COUNT(IF(('1. Database - raw'!FA$7:FC$494&gt;0)*('1. Database - raw'!$AD$7:$AD$494=$A29)*(INDIRECT($Q29,TRUE)=$O29),'1. Database - raw'!FA$7:FC$494))&gt;0,COUNT(IF(('1. Database - raw'!FA$7:FC$494&gt;0)*('1. Database - raw'!$AD$7:$AD$494=$A29)*(INDIRECT($Q29,TRUE)=$O29),'1. Database - raw'!FA$7:FC$494)),""),"")</f>
        <v/>
      </c>
      <c r="GA29" s="407" t="str">
        <f t="shared" ca="1" si="61"/>
        <v/>
      </c>
      <c r="GB29" s="408" t="str">
        <f t="shared" ca="1" si="62"/>
        <v/>
      </c>
      <c r="GC29" s="408" t="str">
        <f t="shared" ca="1" si="63"/>
        <v/>
      </c>
      <c r="GD29" s="408" t="str">
        <f t="array" aca="1" ref="GD29" ca="1">IFERROR(AVERAGE(IF(('1. Database - raw'!FG$7:FI$494&gt;0)*('1. Database - raw'!$AD$7:$AD$494=$A29)*(INDIRECT($Q29,TRUE)=$O29),'1. Database - raw'!FG$7:FI$494)),"")</f>
        <v/>
      </c>
      <c r="GE29" s="409" t="str">
        <f t="array" aca="1" ref="GE29" ca="1">IFERROR(_xlfn.STDEV.S(IF(('1. Database - raw'!FG$7:FI$494&gt;0)*('1. Database - raw'!$AD$7:$AD$494=$A29)*(INDIRECT($Q29,TRUE)=$O29),'1. Database - raw'!FG$7:FI$494)),"")</f>
        <v/>
      </c>
      <c r="GF29" s="410" t="str">
        <f t="array" aca="1" ref="GF29" ca="1">IFERROR(IF(COUNT(IF(('1. Database - raw'!FG$7:FI$494&gt;0)*('1. Database - raw'!$AD$7:$AD$494=$A29)*(INDIRECT($Q29,TRUE)=$O29),'1. Database - raw'!FG$7:FI$494))&gt;0,COUNT(IF(('1. Database - raw'!FG$7:FI$494&gt;0)*('1. Database - raw'!$AD$7:$AD$494=$A29)*(INDIRECT($Q29,TRUE)=$O29),'1. Database - raw'!FG$7:FI$494)),""),"")</f>
        <v/>
      </c>
      <c r="GG29" s="407" t="str">
        <f t="shared" ca="1" si="64"/>
        <v/>
      </c>
      <c r="GH29" s="408" t="str">
        <f t="shared" ca="1" si="65"/>
        <v/>
      </c>
      <c r="GI29" s="408" t="str">
        <f t="shared" ca="1" si="66"/>
        <v/>
      </c>
      <c r="GJ29" s="408" t="str">
        <f t="array" aca="1" ref="GJ29" ca="1">IFERROR(AVERAGE(IF(('1. Database - raw'!FM$7:FO$494&gt;0)*('1. Database - raw'!$AD$7:$AD$494=$A29)*(INDIRECT($Q29,TRUE)=$O29),'1. Database - raw'!FM$7:FO$494)),"")</f>
        <v/>
      </c>
      <c r="GK29" s="409" t="str">
        <f t="array" aca="1" ref="GK29" ca="1">IFERROR(_xlfn.STDEV.S(IF(('1. Database - raw'!FM$7:FO$494&gt;0)*('1. Database - raw'!$AD$7:$AD$494=$A29)*(INDIRECT($Q29,TRUE)=$O29),'1. Database - raw'!FM$7:FO$494)),"")</f>
        <v/>
      </c>
      <c r="GL29" s="410" t="str">
        <f t="array" aca="1" ref="GL29" ca="1">IFERROR(IF(COUNT(IF(('1. Database - raw'!FM$7:FO$494&gt;0)*('1. Database - raw'!$AD$7:$AD$494=$A29)*(INDIRECT($Q29,TRUE)=$O29),'1. Database - raw'!FM$7:FO$494))&gt;0,COUNT(IF(('1. Database - raw'!FM$7:FO$494&gt;0)*('1. Database - raw'!$AD$7:$AD$494=$A29)*(INDIRECT($Q29,TRUE)=$O29),'1. Database - raw'!FM$7:FO$494)),""),"")</f>
        <v/>
      </c>
      <c r="GM29" s="407">
        <f t="shared" ca="1" si="67"/>
        <v>133.83802018533777</v>
      </c>
      <c r="GN29" s="408">
        <f t="shared" ca="1" si="68"/>
        <v>141.89598659682105</v>
      </c>
      <c r="GO29" s="408">
        <f t="shared" ca="1" si="69"/>
        <v>137.80811992899314</v>
      </c>
      <c r="GP29" s="408">
        <f t="array" aca="1" ref="GP29" ca="1">IFERROR(AVERAGE(IF(('1. Database - raw'!FS$7:FU$494&gt;0)*('1. Database - raw'!$AD$7:$AD$494=$A29)*(INDIRECT($Q29,TRUE)=$O29),'1. Database - raw'!FS$7:FU$494)),"")</f>
        <v>138.66666666666666</v>
      </c>
      <c r="GQ29" s="409">
        <f t="array" aca="1" ref="GQ29" ca="1">IFERROR(_xlfn.STDEV.S(IF(('1. Database - raw'!FS$7:FU$494&gt;0)*('1. Database - raw'!$AD$7:$AD$494=$A29)*(INDIRECT($Q29,TRUE)=$O29),'1. Database - raw'!FS$7:FU$494)),"")</f>
        <v>15.50268793897798</v>
      </c>
      <c r="GR29" s="410">
        <f t="array" aca="1" ref="GR29" ca="1">IFERROR(IF(COUNT(IF(('1. Database - raw'!FS$7:FU$494&gt;0)*('1. Database - raw'!$AD$7:$AD$494=$A29)*(INDIRECT($Q29,TRUE)=$O29),'1. Database - raw'!FS$7:FU$494))&gt;0,COUNT(IF(('1. Database - raw'!FS$7:FU$494&gt;0)*('1. Database - raw'!$AD$7:$AD$494=$A29)*(INDIRECT($Q29,TRUE)=$O29),'1. Database - raw'!FS$7:FU$494)),""),"")</f>
        <v>3</v>
      </c>
      <c r="GS29" s="407" t="str">
        <f t="shared" ca="1" si="70"/>
        <v/>
      </c>
      <c r="GT29" s="408" t="str">
        <f t="shared" ca="1" si="71"/>
        <v/>
      </c>
      <c r="GU29" s="408" t="str">
        <f t="shared" ca="1" si="72"/>
        <v/>
      </c>
      <c r="GV29" s="408" t="str">
        <f t="array" aca="1" ref="GV29" ca="1">IFERROR(AVERAGE(IF(('1. Database - raw'!FY$7:GA$494&gt;0)*('1. Database - raw'!$AD$7:$AD$494=$A29)*(INDIRECT($Q29,TRUE)=$O29),'1. Database - raw'!FY$7:GA$494)),"")</f>
        <v/>
      </c>
      <c r="GW29" s="409" t="str">
        <f t="array" aca="1" ref="GW29" ca="1">IFERROR(_xlfn.STDEV.S(IF(('1. Database - raw'!FY$7:GA$494&gt;0)*('1. Database - raw'!$AD$7:$AD$494=$A29)*(INDIRECT($Q29,TRUE)=$O29),'1. Database - raw'!FY$7:GA$494)),"")</f>
        <v/>
      </c>
      <c r="GX29" s="410" t="str">
        <f t="array" aca="1" ref="GX29" ca="1">IFERROR(IF(COUNT(IF(('1. Database - raw'!FY$7:GA$494&gt;0)*('1. Database - raw'!$AD$7:$AD$494=$A29)*(INDIRECT($Q29,TRUE)=$O29),'1. Database - raw'!FY$7:GA$494))&gt;0,COUNT(IF(('1. Database - raw'!FY$7:GA$494&gt;0)*('1. Database - raw'!$AD$7:$AD$494=$A29)*(INDIRECT($Q29,TRUE)=$O29),'1. Database - raw'!FY$7:GA$494)),""),"")</f>
        <v/>
      </c>
      <c r="GY29" s="407" t="str">
        <f t="shared" ca="1" si="73"/>
        <v/>
      </c>
      <c r="GZ29" s="408" t="str">
        <f t="shared" ca="1" si="74"/>
        <v/>
      </c>
      <c r="HA29" s="408" t="str">
        <f t="shared" ca="1" si="75"/>
        <v/>
      </c>
      <c r="HB29" s="408" t="str">
        <f t="array" aca="1" ref="HB29" ca="1">IFERROR(AVERAGE(IF(('1. Database - raw'!GE$7:GG$494&gt;0)*('1. Database - raw'!$AD$7:$AD$494=$A29)*(INDIRECT($Q29,TRUE)=$O29),'1. Database - raw'!GE$7:GG$494)),"")</f>
        <v/>
      </c>
      <c r="HC29" s="409" t="str">
        <f t="array" aca="1" ref="HC29" ca="1">IFERROR(_xlfn.STDEV.S(IF(('1. Database - raw'!GE$7:GG$494&gt;0)*('1. Database - raw'!$AD$7:$AD$494=$A29)*(INDIRECT($Q29,TRUE)=$O29),'1. Database - raw'!GE$7:GG$494)),"")</f>
        <v/>
      </c>
      <c r="HD29" s="410" t="str">
        <f t="array" aca="1" ref="HD29" ca="1">IFERROR(IF(COUNT(IF(('1. Database - raw'!GE$7:GG$494&gt;0)*('1. Database - raw'!$AD$7:$AD$494=$A29)*(INDIRECT($Q29,TRUE)=$O29),'1. Database - raw'!GE$7:GG$494))&gt;0,COUNT(IF(('1. Database - raw'!GE$7:GG$494&gt;0)*('1. Database - raw'!$AD$7:$AD$494=$A29)*(INDIRECT($Q29,TRUE)=$O29),'1. Database - raw'!GE$7:GG$494)),""),"")</f>
        <v/>
      </c>
      <c r="HE29" s="407" t="str">
        <f t="shared" ca="1" si="76"/>
        <v/>
      </c>
      <c r="HF29" s="408" t="str">
        <f t="shared" ca="1" si="77"/>
        <v/>
      </c>
      <c r="HG29" s="408" t="str">
        <f t="shared" ca="1" si="78"/>
        <v/>
      </c>
      <c r="HH29" s="408" t="str">
        <f t="array" aca="1" ref="HH29" ca="1">IFERROR(AVERAGE(IF(('1. Database - raw'!GK$7:GM$494&gt;0)*('1. Database - raw'!$AD$7:$AD$494=$A29)*(INDIRECT($Q29,TRUE)=$O29),'1. Database - raw'!GK$7:GM$494)),"")</f>
        <v/>
      </c>
      <c r="HI29" s="409" t="str">
        <f t="array" aca="1" ref="HI29" ca="1">IFERROR(_xlfn.STDEV.S(IF(('1. Database - raw'!GK$7:GM$494&gt;0)*('1. Database - raw'!$AD$7:$AD$494=$A29)*(INDIRECT($Q29,TRUE)=$O29),'1. Database - raw'!GK$7:GM$494)),"")</f>
        <v/>
      </c>
      <c r="HJ29" s="410" t="str">
        <f t="array" aca="1" ref="HJ29" ca="1">IFERROR(IF(COUNT(IF(('1. Database - raw'!GK$7:GM$494&gt;0)*('1. Database - raw'!$AD$7:$AD$494=$A29)*(INDIRECT($Q29,TRUE)=$O29),'1. Database - raw'!GK$7:GM$494))&gt;0,COUNT(IF(('1. Database - raw'!GK$7:GM$494&gt;0)*('1. Database - raw'!$AD$7:$AD$494=$A29)*(INDIRECT($Q29,TRUE)=$O29),'1. Database - raw'!GK$7:GM$494)),""),"")</f>
        <v/>
      </c>
      <c r="HK29" s="407" t="str">
        <f t="shared" ca="1" si="79"/>
        <v/>
      </c>
      <c r="HL29" s="408" t="str">
        <f t="shared" ca="1" si="80"/>
        <v/>
      </c>
      <c r="HM29" s="408" t="str">
        <f t="shared" ca="1" si="81"/>
        <v/>
      </c>
      <c r="HN29" s="408" t="str">
        <f t="array" aca="1" ref="HN29" ca="1">IFERROR(AVERAGE(IF(('1. Database - raw'!GQ$7:GS$494&gt;0)*('1. Database - raw'!$AD$7:$AD$494=$A29)*(INDIRECT($Q29,TRUE)=$O29),'1. Database - raw'!GQ$7:GS$494)),"")</f>
        <v/>
      </c>
      <c r="HO29" s="409" t="str">
        <f t="array" aca="1" ref="HO29" ca="1">IFERROR(_xlfn.STDEV.S(IF(('1. Database - raw'!GQ$7:GS$494&gt;0)*('1. Database - raw'!$AD$7:$AD$494=$A29)*(INDIRECT($Q29,TRUE)=$O29),'1. Database - raw'!GQ$7:GS$494)),"")</f>
        <v/>
      </c>
      <c r="HP29" s="410" t="str">
        <f t="array" aca="1" ref="HP29" ca="1">IFERROR(IF(COUNT(IF(('1. Database - raw'!GQ$7:GS$494&gt;0)*('1. Database - raw'!$AD$7:$AD$494=$A29)*(INDIRECT($Q29,TRUE)=$O29),'1. Database - raw'!GQ$7:GS$494))&gt;0,COUNT(IF(('1. Database - raw'!GQ$7:GS$494&gt;0)*('1. Database - raw'!$AD$7:$AD$494=$A29)*(INDIRECT($Q29,TRUE)=$O29),'1. Database - raw'!GQ$7:GS$494)),""),"")</f>
        <v/>
      </c>
      <c r="HQ29" s="407" t="str">
        <f t="shared" ca="1" si="82"/>
        <v/>
      </c>
      <c r="HR29" s="408" t="str">
        <f t="shared" ca="1" si="83"/>
        <v/>
      </c>
      <c r="HS29" s="408" t="str">
        <f t="shared" ca="1" si="84"/>
        <v/>
      </c>
      <c r="HT29" s="408" t="str">
        <f t="array" aca="1" ref="HT29" ca="1">IFERROR(AVERAGE(IF(('1. Database - raw'!GW$7:GY$494&gt;0)*('1. Database - raw'!$AD$7:$AD$494=$A29)*(INDIRECT($Q29,TRUE)=$O29),'1. Database - raw'!GW$7:GY$494)),"")</f>
        <v/>
      </c>
      <c r="HU29" s="409" t="str">
        <f t="array" aca="1" ref="HU29" ca="1">IFERROR(_xlfn.STDEV.S(IF(('1. Database - raw'!GW$7:GY$494&gt;0)*('1. Database - raw'!$AD$7:$AD$494=$A29)*(INDIRECT($Q29,TRUE)=$O29),'1. Database - raw'!GW$7:GY$494)),"")</f>
        <v/>
      </c>
      <c r="HV29" s="410" t="str">
        <f t="array" aca="1" ref="HV29" ca="1">IFERROR(IF(COUNT(IF(('1. Database - raw'!GW$7:GY$494&gt;0)*('1. Database - raw'!$AD$7:$AD$494=$A29)*(INDIRECT($Q29,TRUE)=$O29),'1. Database - raw'!GW$7:GY$494))&gt;0,COUNT(IF(('1. Database - raw'!GW$7:GY$494&gt;0)*('1. Database - raw'!$AD$7:$AD$494=$A29)*(INDIRECT($Q29,TRUE)=$O29),'1. Database - raw'!GW$7:GY$494)),""),"")</f>
        <v/>
      </c>
      <c r="HW29" s="407" t="str">
        <f t="shared" ca="1" si="85"/>
        <v/>
      </c>
      <c r="HX29" s="408" t="str">
        <f t="shared" ca="1" si="86"/>
        <v/>
      </c>
      <c r="HY29" s="408" t="str">
        <f t="shared" ca="1" si="87"/>
        <v/>
      </c>
      <c r="HZ29" s="408" t="str">
        <f t="array" aca="1" ref="HZ29" ca="1">IFERROR(AVERAGE(IF(('1. Database - raw'!HC$7:HE$494&gt;0)*('1. Database - raw'!$AD$7:$AD$494=$A29)*(INDIRECT($Q29,TRUE)=$O29),'1. Database - raw'!HC$7:HE$494)),"")</f>
        <v/>
      </c>
      <c r="IA29" s="409" t="str">
        <f t="array" aca="1" ref="IA29" ca="1">IFERROR(_xlfn.STDEV.S(IF(('1. Database - raw'!HC$7:HE$494&gt;0)*('1. Database - raw'!$AD$7:$AD$494=$A29)*(INDIRECT($Q29,TRUE)=$O29),'1. Database - raw'!HC$7:HE$494)),"")</f>
        <v/>
      </c>
      <c r="IB29" s="410" t="str">
        <f t="array" aca="1" ref="IB29" ca="1">IFERROR(IF(COUNT(IF(('1. Database - raw'!HC$7:HE$494&gt;0)*('1. Database - raw'!$AD$7:$AD$494=$A29)*(INDIRECT($Q29,TRUE)=$O29),'1. Database - raw'!HC$7:HE$494))&gt;0,COUNT(IF(('1. Database - raw'!HC$7:HE$494&gt;0)*('1. Database - raw'!$AD$7:$AD$494=$A29)*(INDIRECT($Q29,TRUE)=$O29),'1. Database - raw'!HC$7:HE$494)),""),"")</f>
        <v/>
      </c>
      <c r="IC29" s="407" t="str">
        <f t="shared" ca="1" si="88"/>
        <v/>
      </c>
      <c r="ID29" s="408" t="str">
        <f t="shared" ca="1" si="89"/>
        <v/>
      </c>
      <c r="IE29" s="408" t="str">
        <f t="shared" ca="1" si="90"/>
        <v/>
      </c>
      <c r="IF29" s="408" t="str">
        <f t="array" aca="1" ref="IF29" ca="1">IFERROR(AVERAGE(IF(('1. Database - raw'!HI$7:HK$494&gt;0)*('1. Database - raw'!$AD$7:$AD$494=$A29)*(INDIRECT($Q29,TRUE)=$O29),'1. Database - raw'!HI$7:HK$494)),"")</f>
        <v/>
      </c>
      <c r="IG29" s="409" t="str">
        <f t="array" aca="1" ref="IG29" ca="1">IFERROR(_xlfn.STDEV.S(IF(('1. Database - raw'!HI$7:HK$494&gt;0)*('1. Database - raw'!$AD$7:$AD$494=$A29)*(INDIRECT($Q29,TRUE)=$O29),'1. Database - raw'!HI$7:HK$494)),"")</f>
        <v/>
      </c>
      <c r="IH29" s="410" t="str">
        <f t="array" aca="1" ref="IH29" ca="1">IFERROR(IF(COUNT(IF(('1. Database - raw'!HI$7:HK$494&gt;0)*('1. Database - raw'!$AD$7:$AD$494=$A29)*(INDIRECT($Q29,TRUE)=$O29),'1. Database - raw'!HI$7:HK$494))&gt;0,COUNT(IF(('1. Database - raw'!HI$7:HK$494&gt;0)*('1. Database - raw'!$AD$7:$AD$494=$A29)*(INDIRECT($Q29,TRUE)=$O29),'1. Database - raw'!HI$7:HK$494)),""),"")</f>
        <v/>
      </c>
      <c r="II29" s="407" t="str">
        <f t="shared" ca="1" si="91"/>
        <v/>
      </c>
      <c r="IJ29" s="408" t="str">
        <f t="shared" ca="1" si="92"/>
        <v/>
      </c>
      <c r="IK29" s="408" t="str">
        <f t="shared" ca="1" si="93"/>
        <v/>
      </c>
      <c r="IL29" s="408" t="str">
        <f t="array" aca="1" ref="IL29" ca="1">IFERROR(AVERAGE(IF(('1. Database - raw'!HO$7:HQ$494&gt;0)*('1. Database - raw'!$AD$7:$AD$494=$A29)*(INDIRECT($Q29,TRUE)=$O29),'1. Database - raw'!HO$7:HQ$494)),"")</f>
        <v/>
      </c>
      <c r="IM29" s="409" t="str">
        <f t="array" aca="1" ref="IM29" ca="1">IFERROR(_xlfn.STDEV.S(IF(('1. Database - raw'!HO$7:HQ$494&gt;0)*('1. Database - raw'!$AD$7:$AD$494=$A29)*(INDIRECT($Q29,TRUE)=$O29),'1. Database - raw'!HO$7:HQ$494)),"")</f>
        <v/>
      </c>
      <c r="IN29" s="410" t="str">
        <f t="array" aca="1" ref="IN29" ca="1">IFERROR(IF(COUNT(IF(('1. Database - raw'!HO$7:HQ$494&gt;0)*('1. Database - raw'!$AD$7:$AD$494=$A29)*(INDIRECT($Q29,TRUE)=$O29),'1. Database - raw'!HO$7:HQ$494))&gt;0,COUNT(IF(('1. Database - raw'!HO$7:HQ$494&gt;0)*('1. Database - raw'!$AD$7:$AD$494=$A29)*(INDIRECT($Q29,TRUE)=$O29),'1. Database - raw'!HO$7:HQ$494)),""),"")</f>
        <v/>
      </c>
      <c r="IO29" s="407">
        <f t="shared" ca="1" si="94"/>
        <v>59.58120097823366</v>
      </c>
      <c r="IP29" s="408">
        <f t="shared" ca="1" si="95"/>
        <v>62.779310967318402</v>
      </c>
      <c r="IQ29" s="408">
        <f t="shared" ca="1" si="96"/>
        <v>61.159355327037467</v>
      </c>
      <c r="IR29" s="408">
        <f t="array" aca="1" ref="IR29" ca="1">IFERROR(AVERAGE(IF(('1. Database - raw'!HU$7:HW$494&gt;0)*('1. Database - raw'!$AD$7:$AD$494=$A29)*(INDIRECT($Q29,TRUE)=$O29),'1. Database - raw'!HU$7:HW$494)),"")</f>
        <v>61.5</v>
      </c>
      <c r="IS29" s="409">
        <f t="array" aca="1" ref="IS29" ca="1">IFERROR(_xlfn.STDEV.S(IF(('1. Database - raw'!HU$7:HW$494&gt;0)*('1. Database - raw'!$AD$7:$AD$494=$A29)*(INDIRECT($Q29,TRUE)=$O29),'1. Database - raw'!HU$7:HW$494)),"")</f>
        <v>6.5</v>
      </c>
      <c r="IT29" s="410">
        <f t="array" aca="1" ref="IT29" ca="1">IFERROR(IF(COUNT(IF(('1. Database - raw'!HU$7:HW$494&gt;0)*('1. Database - raw'!$AD$7:$AD$494=$A29)*(INDIRECT($Q29,TRUE)=$O29),'1. Database - raw'!HU$7:HW$494))&gt;0,COUNT(IF(('1. Database - raw'!HU$7:HW$494&gt;0)*('1. Database - raw'!$AD$7:$AD$494=$A29)*(INDIRECT($Q29,TRUE)=$O29),'1. Database - raw'!HU$7:HW$494)),""),"")</f>
        <v>3</v>
      </c>
      <c r="IU29" s="407" t="str">
        <f t="shared" ca="1" si="97"/>
        <v/>
      </c>
      <c r="IV29" s="408" t="str">
        <f t="shared" ca="1" si="98"/>
        <v/>
      </c>
      <c r="IW29" s="408" t="str">
        <f t="shared" ca="1" si="99"/>
        <v/>
      </c>
      <c r="IX29" s="408" t="str">
        <f t="array" aca="1" ref="IX29" ca="1">IFERROR(AVERAGE(IF(('1. Database - raw'!IA$7:IC$494&gt;0)*('1. Database - raw'!$AD$7:$AD$494=$A29)*(INDIRECT($Q29,TRUE)=$O29),'1. Database - raw'!IA$7:IC$494)),"")</f>
        <v/>
      </c>
      <c r="IY29" s="409" t="str">
        <f t="array" aca="1" ref="IY29" ca="1">IFERROR(_xlfn.STDEV.S(IF(('1. Database - raw'!IA$7:IC$494&gt;0)*('1. Database - raw'!$AD$7:$AD$494=$A29)*(INDIRECT($Q29,TRUE)=$O29),'1. Database - raw'!IA$7:IC$494)),"")</f>
        <v/>
      </c>
      <c r="IZ29" s="410" t="str">
        <f t="array" aca="1" ref="IZ29" ca="1">IFERROR(IF(COUNT(IF(('1. Database - raw'!IA$7:IC$494&gt;0)*('1. Database - raw'!$AD$7:$AD$494=$A29)*(INDIRECT($Q29,TRUE)=$O29),'1. Database - raw'!IA$7:IC$494))&gt;0,COUNT(IF(('1. Database - raw'!IA$7:IC$494&gt;0)*('1. Database - raw'!$AD$7:$AD$494=$A29)*(INDIRECT($Q29,TRUE)=$O29),'1. Database - raw'!IA$7:IC$494)),""),"")</f>
        <v/>
      </c>
      <c r="JA29" s="407" t="str">
        <f t="shared" ca="1" si="100"/>
        <v/>
      </c>
      <c r="JB29" s="408" t="str">
        <f t="shared" ca="1" si="101"/>
        <v/>
      </c>
      <c r="JC29" s="408" t="str">
        <f t="shared" ca="1" si="102"/>
        <v/>
      </c>
      <c r="JD29" s="408" t="str">
        <f t="array" aca="1" ref="JD29" ca="1">IFERROR(AVERAGE(IF(('1. Database - raw'!IG$7:II$494&gt;0)*('1. Database - raw'!$AD$7:$AD$494=$A29)*(INDIRECT($Q29,TRUE)=$O29),'1. Database - raw'!IG$7:II$494)),"")</f>
        <v/>
      </c>
      <c r="JE29" s="409" t="str">
        <f t="array" aca="1" ref="JE29" ca="1">IFERROR(_xlfn.STDEV.S(IF(('1. Database - raw'!IG$7:II$494&gt;0)*('1. Database - raw'!$AD$7:$AD$494=$A29)*(INDIRECT($Q29,TRUE)=$O29),'1. Database - raw'!IG$7:II$494)),"")</f>
        <v/>
      </c>
      <c r="JF29" s="410" t="str">
        <f t="array" aca="1" ref="JF29" ca="1">IFERROR(IF(COUNT(IF(('1. Database - raw'!IG$7:II$494&gt;0)*('1. Database - raw'!$AD$7:$AD$494=$A29)*(INDIRECT($Q29,TRUE)=$O29),'1. Database - raw'!IG$7:II$494))&gt;0,COUNT(IF(('1. Database - raw'!IG$7:II$494&gt;0)*('1. Database - raw'!$AD$7:$AD$494=$A29)*(INDIRECT($Q29,TRUE)=$O29),'1. Database - raw'!IG$7:II$494)),""),"")</f>
        <v/>
      </c>
      <c r="JG29" s="414">
        <f t="shared" ca="1" si="103"/>
        <v>8.9637067212335424</v>
      </c>
      <c r="JH29" s="415">
        <f t="shared" ca="1" si="104"/>
        <v>12.564342010018178</v>
      </c>
      <c r="JI29" s="415">
        <f t="shared" ca="1" si="105"/>
        <v>10.612402033615053</v>
      </c>
      <c r="JJ29" s="415">
        <f t="array" aca="1" ref="JJ29" ca="1">IFERROR(AVERAGE(IF(('1. Database - raw'!IM$7:IO$494&gt;0)*('1. Database - raw'!$AD$7:$AD$494=$A29)*(INDIRECT($Q29,TRUE)=$O29),'1. Database - raw'!IM$7:IO$494)),"")</f>
        <v>11</v>
      </c>
      <c r="JK29" s="416">
        <f t="array" aca="1" ref="JK29" ca="1">IFERROR(_xlfn.STDEV.S(IF(('1. Database - raw'!IM$7:IO$494&gt;0)*('1. Database - raw'!$AD$7:$AD$494=$A29)*(INDIRECT($Q29,TRUE)=$O29),'1. Database - raw'!IM$7:IO$494)),"")</f>
        <v>3</v>
      </c>
      <c r="JL29" s="410">
        <f t="array" aca="1" ref="JL29" ca="1">IFERROR(IF(COUNT(IF(('1. Database - raw'!IM$7:IO$494&gt;0)*('1. Database - raw'!$AD$7:$AD$494=$A29)*(INDIRECT($Q29,TRUE)=$O29),'1. Database - raw'!IM$7:IO$494))&gt;0,COUNT(IF(('1. Database - raw'!IM$7:IO$494&gt;0)*('1. Database - raw'!$AD$7:$AD$494=$A29)*(INDIRECT($Q29,TRUE)=$O29),'1. Database - raw'!IM$7:IO$494)),""),"")</f>
        <v>3</v>
      </c>
      <c r="JM29" s="414" t="str">
        <f t="shared" ca="1" si="106"/>
        <v/>
      </c>
      <c r="JN29" s="415" t="str">
        <f t="shared" ca="1" si="107"/>
        <v/>
      </c>
      <c r="JO29" s="415" t="str">
        <f t="shared" ca="1" si="108"/>
        <v/>
      </c>
      <c r="JP29" s="415" t="str">
        <f t="array" aca="1" ref="JP29" ca="1">IFERROR(AVERAGE(IF(('1. Database - raw'!IS$7:IU$494&gt;0)*('1. Database - raw'!$AD$7:$AD$494=$A29)*(INDIRECT($Q29,TRUE)=$O29),'1. Database - raw'!IS$7:IU$494)),"")</f>
        <v/>
      </c>
      <c r="JQ29" s="416" t="str">
        <f t="array" aca="1" ref="JQ29" ca="1">IFERROR(_xlfn.STDEV.S(IF(('1. Database - raw'!IS$7:IU$494&gt;0)*('1. Database - raw'!$AD$7:$AD$494=$A29)*(INDIRECT($Q29,TRUE)=$O29),'1. Database - raw'!IS$7:IU$494)),"")</f>
        <v/>
      </c>
      <c r="JR29" s="410" t="str">
        <f t="array" aca="1" ref="JR29" ca="1">IFERROR(IF(COUNT(IF(('1. Database - raw'!IS$7:IU$494&gt;0)*('1. Database - raw'!$AD$7:$AD$494=$A29)*(INDIRECT($Q29,TRUE)=$O29),'1. Database - raw'!IS$7:IU$494))&gt;0,COUNT(IF(('1. Database - raw'!IS$7:IU$494&gt;0)*('1. Database - raw'!$AD$7:$AD$494=$A29)*(INDIRECT($Q29,TRUE)=$O29),'1. Database - raw'!IS$7:IU$494)),""),"")</f>
        <v/>
      </c>
      <c r="JS29" s="414" t="str">
        <f t="shared" ca="1" si="109"/>
        <v/>
      </c>
      <c r="JT29" s="415" t="str">
        <f t="shared" ca="1" si="110"/>
        <v/>
      </c>
      <c r="JU29" s="415" t="str">
        <f t="shared" ca="1" si="111"/>
        <v/>
      </c>
      <c r="JV29" s="415" t="str">
        <f t="array" aca="1" ref="JV29" ca="1">IFERROR(AVERAGE(IF(('1. Database - raw'!IY$7:JA$494&gt;0)*('1. Database - raw'!$AD$7:$AD$494=$A29)*(INDIRECT($Q29,TRUE)=$O29),'1. Database - raw'!IY$7:JA$494)),"")</f>
        <v/>
      </c>
      <c r="JW29" s="416" t="str">
        <f t="array" aca="1" ref="JW29" ca="1">IFERROR(_xlfn.STDEV.S(IF(('1. Database - raw'!IY$7:JA$494&gt;0)*('1. Database - raw'!$AD$7:$AD$494=$A29)*(INDIRECT($Q29,TRUE)=$O29),'1. Database - raw'!IY$7:JA$494)),"")</f>
        <v/>
      </c>
      <c r="JX29" s="410" t="str">
        <f t="array" aca="1" ref="JX29" ca="1">IFERROR(IF(COUNT(IF(('1. Database - raw'!IY$7:JA$494&gt;0)*('1. Database - raw'!$AD$7:$AD$494=$A29)*(INDIRECT($Q29,TRUE)=$O29),'1. Database - raw'!IY$7:JA$494))&gt;0,COUNT(IF(('1. Database - raw'!IY$7:JA$494&gt;0)*('1. Database - raw'!$AD$7:$AD$494=$A29)*(INDIRECT($Q29,TRUE)=$O29),'1. Database - raw'!IY$7:JA$494)),""),"")</f>
        <v/>
      </c>
      <c r="JY29" s="414" t="str">
        <f t="shared" ca="1" si="112"/>
        <v/>
      </c>
      <c r="JZ29" s="415" t="str">
        <f t="shared" ca="1" si="113"/>
        <v/>
      </c>
      <c r="KA29" s="415" t="str">
        <f t="shared" ca="1" si="114"/>
        <v/>
      </c>
      <c r="KB29" s="415" t="str">
        <f t="array" aca="1" ref="KB29" ca="1">IFERROR(AVERAGE(IF(('1. Database - raw'!JE$7:JG$494&gt;0)*('1. Database - raw'!$AD$7:$AD$494=$A29)*(INDIRECT($Q29,TRUE)=$O29),'1. Database - raw'!JE$7:JG$494)),"")</f>
        <v/>
      </c>
      <c r="KC29" s="416" t="str">
        <f t="array" aca="1" ref="KC29" ca="1">IFERROR(_xlfn.STDEV.S(IF(('1. Database - raw'!JE$7:JG$494&gt;0)*('1. Database - raw'!$AD$7:$AD$494=$A29)*(INDIRECT($Q29,TRUE)=$O29),'1. Database - raw'!JE$7:JG$494)),"")</f>
        <v/>
      </c>
      <c r="KD29" s="410" t="str">
        <f t="array" aca="1" ref="KD29" ca="1">IFERROR(IF(COUNT(IF(('1. Database - raw'!JE$7:JG$494&gt;0)*('1. Database - raw'!$AD$7:$AD$494=$A29)*(INDIRECT($Q29,TRUE)=$O29),'1. Database - raw'!JE$7:JG$494))&gt;0,COUNT(IF(('1. Database - raw'!JE$7:JG$494&gt;0)*('1. Database - raw'!$AD$7:$AD$494=$A29)*(INDIRECT($Q29,TRUE)=$O29),'1. Database - raw'!JE$7:JG$494)),""),"")</f>
        <v/>
      </c>
      <c r="KE29" s="414" t="str">
        <f t="shared" ca="1" si="115"/>
        <v/>
      </c>
      <c r="KF29" s="415" t="str">
        <f t="shared" ca="1" si="116"/>
        <v/>
      </c>
      <c r="KG29" s="415" t="str">
        <f t="shared" ca="1" si="117"/>
        <v/>
      </c>
      <c r="KH29" s="415" t="str">
        <f t="array" aca="1" ref="KH29" ca="1">IFERROR(AVERAGE(IF(('1. Database - raw'!JK$7:JM$494&gt;0)*('1. Database - raw'!$AD$7:$AD$494=$A29)*(INDIRECT($Q29,TRUE)=$O29),'1. Database - raw'!JK$7:JM$494)),"")</f>
        <v/>
      </c>
      <c r="KI29" s="416" t="str">
        <f t="array" aca="1" ref="KI29" ca="1">IFERROR(_xlfn.STDEV.S(IF(('1. Database - raw'!JK$7:JM$494&gt;0)*('1. Database - raw'!$AD$7:$AD$494=$A29)*(INDIRECT($Q29,TRUE)=$O29),'1. Database - raw'!JK$7:JM$494)),"")</f>
        <v/>
      </c>
      <c r="KJ29" s="410" t="str">
        <f t="array" aca="1" ref="KJ29" ca="1">IFERROR(IF(COUNT(IF(('1. Database - raw'!JK$7:JM$494&gt;0)*('1. Database - raw'!$AD$7:$AD$494=$A29)*(INDIRECT($Q29,TRUE)=$O29),'1. Database - raw'!JK$7:JM$494))&gt;0,COUNT(IF(('1. Database - raw'!JK$7:JM$494&gt;0)*('1. Database - raw'!$AD$7:$AD$494=$A29)*(INDIRECT($Q29,TRUE)=$O29),'1. Database - raw'!JK$7:JM$494)),""),"")</f>
        <v/>
      </c>
      <c r="KK29" s="414" t="str">
        <f t="shared" ca="1" si="118"/>
        <v/>
      </c>
      <c r="KL29" s="415" t="str">
        <f t="shared" ca="1" si="119"/>
        <v/>
      </c>
      <c r="KM29" s="415" t="str">
        <f t="shared" ca="1" si="120"/>
        <v/>
      </c>
      <c r="KN29" s="415" t="str">
        <f t="array" aca="1" ref="KN29" ca="1">IFERROR(AVERAGE(IF(('1. Database - raw'!JQ$7:JS$494&gt;0)*('1. Database - raw'!$AD$7:$AD$494=$A29)*(INDIRECT($Q29,TRUE)=$O29),'1. Database - raw'!JQ$7:JS$494)),"")</f>
        <v/>
      </c>
      <c r="KO29" s="416" t="str">
        <f t="array" aca="1" ref="KO29" ca="1">IFERROR(_xlfn.STDEV.S(IF(('1. Database - raw'!JQ$7:JS$494&gt;0)*('1. Database - raw'!$AD$7:$AD$494=$A29)*(INDIRECT($Q29,TRUE)=$O29),'1. Database - raw'!JQ$7:JS$494)),"")</f>
        <v/>
      </c>
      <c r="KP29" s="410" t="str">
        <f t="array" aca="1" ref="KP29" ca="1">IFERROR(IF(COUNT(IF(('1. Database - raw'!JQ$7:JS$494&gt;0)*('1. Database - raw'!$AD$7:$AD$494=$A29)*(INDIRECT($Q29,TRUE)=$O29),'1. Database - raw'!JQ$7:JS$494))&gt;0,COUNT(IF(('1. Database - raw'!JQ$7:JS$494&gt;0)*('1. Database - raw'!$AD$7:$AD$494=$A29)*(INDIRECT($Q29,TRUE)=$O29),'1. Database - raw'!JQ$7:JS$494)),""),"")</f>
        <v/>
      </c>
      <c r="KQ29" s="414" t="str">
        <f t="shared" ca="1" si="121"/>
        <v/>
      </c>
      <c r="KR29" s="415" t="str">
        <f t="shared" ca="1" si="122"/>
        <v/>
      </c>
      <c r="KS29" s="415" t="str">
        <f t="shared" ca="1" si="123"/>
        <v/>
      </c>
      <c r="KT29" s="415" t="str">
        <f t="array" aca="1" ref="KT29" ca="1">IFERROR(AVERAGE(IF(('1. Database - raw'!JW$7:JY$494&gt;0)*('1. Database - raw'!$AD$7:$AD$494=$A29)*(INDIRECT($Q29,TRUE)=$O29),'1. Database - raw'!JW$7:JY$494)),"")</f>
        <v/>
      </c>
      <c r="KU29" s="416" t="str">
        <f t="array" aca="1" ref="KU29" ca="1">IFERROR(_xlfn.STDEV.S(IF(('1. Database - raw'!JW$7:JY$494&gt;0)*('1. Database - raw'!$AD$7:$AD$494=$A29)*(INDIRECT($Q29,TRUE)=$O29),'1. Database - raw'!JW$7:JY$494)),"")</f>
        <v/>
      </c>
      <c r="KV29" s="410" t="str">
        <f t="array" aca="1" ref="KV29" ca="1">IFERROR(IF(COUNT(IF(('1. Database - raw'!JW$7:JY$494&gt;0)*('1. Database - raw'!$AD$7:$AD$494=$A29)*(INDIRECT($Q29,TRUE)=$O29),'1. Database - raw'!JW$7:JY$494))&gt;0,COUNT(IF(('1. Database - raw'!JW$7:JY$494&gt;0)*('1. Database - raw'!$AD$7:$AD$494=$A29)*(INDIRECT($Q29,TRUE)=$O29),'1. Database - raw'!JW$7:JY$494)),""),"")</f>
        <v/>
      </c>
      <c r="KW29" s="414" t="str">
        <f t="shared" ca="1" si="124"/>
        <v/>
      </c>
      <c r="KX29" s="415" t="str">
        <f t="shared" ca="1" si="125"/>
        <v/>
      </c>
      <c r="KY29" s="415" t="str">
        <f t="shared" ca="1" si="126"/>
        <v/>
      </c>
      <c r="KZ29" s="415" t="str">
        <f t="array" aca="1" ref="KZ29" ca="1">IFERROR(AVERAGE(IF(('1. Database - raw'!KC$7:KE$494&gt;0)*('1. Database - raw'!$AD$7:$AD$494=$A29)*(INDIRECT($Q29,TRUE)=$O29),'1. Database - raw'!KC$7:KE$494)),"")</f>
        <v/>
      </c>
      <c r="LA29" s="416" t="str">
        <f t="array" aca="1" ref="LA29" ca="1">IFERROR(_xlfn.STDEV.S(IF(('1. Database - raw'!KC$7:KE$494&gt;0)*('1. Database - raw'!$AD$7:$AD$494=$A29)*(INDIRECT($Q29,TRUE)=$O29),'1. Database - raw'!KC$7:KE$494)),"")</f>
        <v/>
      </c>
      <c r="LB29" s="410" t="str">
        <f t="array" aca="1" ref="LB29" ca="1">IFERROR(IF(COUNT(IF(('1. Database - raw'!KC$7:KE$494&gt;0)*('1. Database - raw'!$AD$7:$AD$494=$A29)*(INDIRECT($Q29,TRUE)=$O29),'1. Database - raw'!KC$7:KE$494))&gt;0,COUNT(IF(('1. Database - raw'!KC$7:KE$494&gt;0)*('1. Database - raw'!$AD$7:$AD$494=$A29)*(INDIRECT($Q29,TRUE)=$O29),'1. Database - raw'!KC$7:KE$494)),""),"")</f>
        <v/>
      </c>
      <c r="LC29" s="414" t="str">
        <f t="shared" ca="1" si="127"/>
        <v/>
      </c>
      <c r="LD29" s="415" t="str">
        <f t="shared" ca="1" si="128"/>
        <v/>
      </c>
      <c r="LE29" s="415" t="str">
        <f t="shared" ca="1" si="129"/>
        <v/>
      </c>
      <c r="LF29" s="415" t="str">
        <f t="array" aca="1" ref="LF29" ca="1">IFERROR(AVERAGE(IF(('1. Database - raw'!KI$7:KK$494&gt;0)*('1. Database - raw'!$AD$7:$AD$494=$A29)*(INDIRECT($Q29,TRUE)=$O29),'1. Database - raw'!KI$7:KK$494)),"")</f>
        <v/>
      </c>
      <c r="LG29" s="416" t="str">
        <f t="array" aca="1" ref="LG29" ca="1">IFERROR(_xlfn.STDEV.S(IF(('1. Database - raw'!KI$7:KK$494&gt;0)*('1. Database - raw'!$AD$7:$AD$494=$A29)*(INDIRECT($Q29,TRUE)=$O29),'1. Database - raw'!KI$7:KK$494)),"")</f>
        <v/>
      </c>
      <c r="LH29" s="410" t="str">
        <f t="array" aca="1" ref="LH29" ca="1">IFERROR(IF(COUNT(IF(('1. Database - raw'!KI$7:KK$494&gt;0)*('1. Database - raw'!$AD$7:$AD$494=$A29)*(INDIRECT($Q29,TRUE)=$O29),'1. Database - raw'!KI$7:KK$494))&gt;0,COUNT(IF(('1. Database - raw'!KI$7:KK$494&gt;0)*('1. Database - raw'!$AD$7:$AD$494=$A29)*(INDIRECT($Q29,TRUE)=$O29),'1. Database - raw'!KI$7:KK$494)),""),"")</f>
        <v/>
      </c>
      <c r="LI29" s="414">
        <f t="shared" ca="1" si="169"/>
        <v>0.67292080526854692</v>
      </c>
      <c r="LJ29" s="415">
        <f t="shared" ca="1" si="170"/>
        <v>0.8951319924431318</v>
      </c>
      <c r="LK29" s="415">
        <f t="shared" ca="1" si="171"/>
        <v>0.77611400011626586</v>
      </c>
      <c r="LL29" s="415">
        <f t="array" aca="1" ref="LL29" ca="1">IFERROR(AVERAGE(IF(('1. Database - raw'!KO$7:KQ$494&gt;0)*('1. Database - raw'!$AD$7:$AD$494=$A29)*(INDIRECT($Q29,TRUE)=$O29),'1. Database - raw'!KO$7:KQ$494)),"")</f>
        <v>0.80000000000000016</v>
      </c>
      <c r="LM29" s="416">
        <f t="array" aca="1" ref="LM29" ca="1">IFERROR(_xlfn.STDEV.S(IF(('1. Database - raw'!KO$7:KQ$494&gt;0)*('1. Database - raw'!$AD$7:$AD$494=$A29)*(INDIRECT($Q29,TRUE)=$O29),'1. Database - raw'!KO$7:KQ$494)),"")</f>
        <v>0.19999999999999926</v>
      </c>
      <c r="LN29" s="410">
        <f t="array" aca="1" ref="LN29" ca="1">IFERROR(IF(COUNT(IF(('1. Database - raw'!KO$7:KQ$494&gt;0)*('1. Database - raw'!$AD$7:$AD$494=$A29)*(INDIRECT($Q29,TRUE)=$O29),'1. Database - raw'!KO$7:KQ$494))&gt;0,COUNT(IF(('1. Database - raw'!KO$7:KQ$494&gt;0)*('1. Database - raw'!$AD$7:$AD$494=$A29)*(INDIRECT($Q29,TRUE)=$O29),'1. Database - raw'!KO$7:KQ$494)),""),"")</f>
        <v>3</v>
      </c>
      <c r="LO29" s="414" t="str">
        <f t="shared" ca="1" si="130"/>
        <v/>
      </c>
      <c r="LP29" s="415" t="str">
        <f t="shared" ca="1" si="131"/>
        <v/>
      </c>
      <c r="LQ29" s="415" t="str">
        <f t="shared" ca="1" si="132"/>
        <v/>
      </c>
      <c r="LR29" s="415" t="str">
        <f t="array" aca="1" ref="LR29" ca="1">IFERROR(AVERAGE(IF(('1. Database - raw'!KU$7:KW$494&gt;0)*('1. Database - raw'!$AD$7:$AD$494=$A29)*(INDIRECT($Q29,TRUE)=$O29),'1. Database - raw'!KU$7:KW$494)),"")</f>
        <v/>
      </c>
      <c r="LS29" s="416" t="str">
        <f t="array" aca="1" ref="LS29" ca="1">IFERROR(_xlfn.STDEV.S(IF(('1. Database - raw'!KU$7:KW$494&gt;0)*('1. Database - raw'!$AD$7:$AD$494=$A29)*(INDIRECT($Q29,TRUE)=$O29),'1. Database - raw'!KU$7:KW$494)),"")</f>
        <v/>
      </c>
      <c r="LT29" s="410" t="str">
        <f t="array" aca="1" ref="LT29" ca="1">IFERROR(IF(COUNT(IF(('1. Database - raw'!KU$7:KW$494&gt;0)*('1. Database - raw'!$AD$7:$AD$494=$A29)*(INDIRECT($Q29,TRUE)=$O29),'1. Database - raw'!KU$7:KW$494))&gt;0,COUNT(IF(('1. Database - raw'!KU$7:KW$494&gt;0)*('1. Database - raw'!$AD$7:$AD$494=$A29)*(INDIRECT($Q29,TRUE)=$O29),'1. Database - raw'!KU$7:KW$494)),""),"")</f>
        <v/>
      </c>
      <c r="LU29" s="414" t="str">
        <f t="shared" ca="1" si="133"/>
        <v/>
      </c>
      <c r="LV29" s="415" t="str">
        <f t="shared" ca="1" si="134"/>
        <v/>
      </c>
      <c r="LW29" s="415" t="str">
        <f t="shared" ca="1" si="135"/>
        <v/>
      </c>
      <c r="LX29" s="415" t="str">
        <f t="array" aca="1" ref="LX29" ca="1">IFERROR(AVERAGE(IF(('1. Database - raw'!LA$7:LC$494&gt;0)*('1. Database - raw'!$AD$7:$AD$494=$A29)*(INDIRECT($Q29,TRUE)=$O29),'1. Database - raw'!LA$7:LC$494)),"")</f>
        <v/>
      </c>
      <c r="LY29" s="416" t="str">
        <f t="array" aca="1" ref="LY29" ca="1">IFERROR(_xlfn.STDEV.S(IF(('1. Database - raw'!LA$7:LC$494&gt;0)*('1. Database - raw'!$AD$7:$AD$494=$A29)*(INDIRECT($Q29,TRUE)=$O29),'1. Database - raw'!LA$7:LC$494)),"")</f>
        <v/>
      </c>
      <c r="LZ29" s="410" t="str">
        <f t="array" aca="1" ref="LZ29" ca="1">IFERROR(IF(COUNT(IF(('1. Database - raw'!LA$7:LC$494&gt;0)*('1. Database - raw'!$AD$7:$AD$494=$A29)*(INDIRECT($Q29,TRUE)=$O29),'1. Database - raw'!LA$7:LC$494))&gt;0,COUNT(IF(('1. Database - raw'!LA$7:LC$494&gt;0)*('1. Database - raw'!$AD$7:$AD$494=$A29)*(INDIRECT($Q29,TRUE)=$O29),'1. Database - raw'!LA$7:LC$494)),""),"")</f>
        <v/>
      </c>
      <c r="MA29" s="414" t="str">
        <f t="shared" ca="1" si="136"/>
        <v/>
      </c>
      <c r="MB29" s="415" t="str">
        <f t="shared" ca="1" si="137"/>
        <v/>
      </c>
      <c r="MC29" s="415" t="str">
        <f t="shared" ca="1" si="138"/>
        <v/>
      </c>
      <c r="MD29" s="415" t="str">
        <f t="array" aca="1" ref="MD29" ca="1">IFERROR(AVERAGE(IF(('1. Database - raw'!LG$7:LI$494&gt;0)*('1. Database - raw'!$AD$7:$AD$494=$A29)*(INDIRECT($Q29,TRUE)=$O29),'1. Database - raw'!LG$7:LI$494)),"")</f>
        <v/>
      </c>
      <c r="ME29" s="416" t="str">
        <f t="array" aca="1" ref="ME29" ca="1">IFERROR(_xlfn.STDEV.S(IF(('1. Database - raw'!LG$7:LI$494&gt;0)*('1. Database - raw'!$AD$7:$AD$494=$A29)*(INDIRECT($Q29,TRUE)=$O29),'1. Database - raw'!LG$7:LI$494)),"")</f>
        <v/>
      </c>
      <c r="MF29" s="410" t="str">
        <f t="array" aca="1" ref="MF29" ca="1">IFERROR(IF(COUNT(IF(('1. Database - raw'!LG$7:LI$494&gt;0)*('1. Database - raw'!$AD$7:$AD$494=$A29)*(INDIRECT($Q29,TRUE)=$O29),'1. Database - raw'!LG$7:LI$494))&gt;0,COUNT(IF(('1. Database - raw'!LG$7:LI$494&gt;0)*('1. Database - raw'!$AD$7:$AD$494=$A29)*(INDIRECT($Q29,TRUE)=$O29),'1. Database - raw'!LG$7:LI$494)),""),"")</f>
        <v/>
      </c>
      <c r="MG29" s="414" t="str">
        <f t="shared" ca="1" si="139"/>
        <v/>
      </c>
      <c r="MH29" s="415" t="str">
        <f t="shared" ca="1" si="140"/>
        <v/>
      </c>
      <c r="MI29" s="415" t="str">
        <f t="shared" ca="1" si="141"/>
        <v/>
      </c>
      <c r="MJ29" s="415" t="str">
        <f t="array" aca="1" ref="MJ29" ca="1">IFERROR(AVERAGE(IF(('1. Database - raw'!LM$7:LO$494&gt;0)*('1. Database - raw'!$AD$7:$AD$494=$A29)*(INDIRECT($Q29,TRUE)=$O29),'1. Database - raw'!LM$7:LO$494)),"")</f>
        <v/>
      </c>
      <c r="MK29" s="416" t="str">
        <f t="array" aca="1" ref="MK29" ca="1">IFERROR(_xlfn.STDEV.S(IF(('1. Database - raw'!LM$7:LO$494&gt;0)*('1. Database - raw'!$AD$7:$AD$494=$A29)*(INDIRECT($Q29,TRUE)=$O29),'1. Database - raw'!LM$7:LO$494)),"")</f>
        <v/>
      </c>
      <c r="ML29" s="410" t="str">
        <f t="array" aca="1" ref="ML29" ca="1">IFERROR(IF(COUNT(IF(('1. Database - raw'!LM$7:LO$494&gt;0)*('1. Database - raw'!$AD$7:$AD$494=$A29)*(INDIRECT($Q29,TRUE)=$O29),'1. Database - raw'!LM$7:LO$494))&gt;0,COUNT(IF(('1. Database - raw'!LM$7:LO$494&gt;0)*('1. Database - raw'!$AD$7:$AD$494=$A29)*(INDIRECT($Q29,TRUE)=$O29),'1. Database - raw'!LM$7:LO$494)),""),"")</f>
        <v/>
      </c>
      <c r="MM29" s="414" t="str">
        <f t="shared" ca="1" si="142"/>
        <v/>
      </c>
      <c r="MN29" s="415" t="str">
        <f t="shared" ca="1" si="143"/>
        <v/>
      </c>
      <c r="MO29" s="415" t="str">
        <f t="shared" ca="1" si="144"/>
        <v/>
      </c>
      <c r="MP29" s="415" t="str">
        <f t="array" aca="1" ref="MP29" ca="1">IFERROR(AVERAGE(IF(('1. Database - raw'!LS$7:LU$494&gt;0)*('1. Database - raw'!$AD$7:$AD$494=$A29)*(INDIRECT($Q29,TRUE)=$O29),'1. Database - raw'!LS$7:LU$494)),"")</f>
        <v/>
      </c>
      <c r="MQ29" s="416" t="str">
        <f t="array" aca="1" ref="MQ29" ca="1">IFERROR(_xlfn.STDEV.S(IF(('1. Database - raw'!LS$7:LU$494&gt;0)*('1. Database - raw'!$AD$7:$AD$494=$A29)*(INDIRECT($Q29,TRUE)=$O29),'1. Database - raw'!LS$7:LU$494)),"")</f>
        <v/>
      </c>
      <c r="MR29" s="410" t="str">
        <f t="array" aca="1" ref="MR29" ca="1">IFERROR(IF(COUNT(IF(('1. Database - raw'!LS$7:LU$494&gt;0)*('1. Database - raw'!$AD$7:$AD$494=$A29)*(INDIRECT($Q29,TRUE)=$O29),'1. Database - raw'!LS$7:LU$494))&gt;0,COUNT(IF(('1. Database - raw'!LS$7:LU$494&gt;0)*('1. Database - raw'!$AD$7:$AD$494=$A29)*(INDIRECT($Q29,TRUE)=$O29),'1. Database - raw'!LS$7:LU$494)),""),"")</f>
        <v/>
      </c>
      <c r="MS29" s="414" t="str">
        <f t="shared" ca="1" si="145"/>
        <v/>
      </c>
      <c r="MT29" s="415" t="str">
        <f t="shared" ca="1" si="146"/>
        <v/>
      </c>
      <c r="MU29" s="415" t="str">
        <f t="shared" ca="1" si="147"/>
        <v/>
      </c>
      <c r="MV29" s="415" t="str">
        <f t="array" aca="1" ref="MV29" ca="1">IFERROR(AVERAGE(IF(('1. Database - raw'!LY$7:MA$494&gt;0)*('1. Database - raw'!$AD$7:$AD$494=$A29)*(INDIRECT($Q29,TRUE)=$O29),'1. Database - raw'!LY$7:MA$494)),"")</f>
        <v/>
      </c>
      <c r="MW29" s="416" t="str">
        <f t="array" aca="1" ref="MW29" ca="1">IFERROR(_xlfn.STDEV.S(IF(('1. Database - raw'!LY$7:MA$494&gt;0)*('1. Database - raw'!$AD$7:$AD$494=$A29)*(INDIRECT($Q29,TRUE)=$O29),'1. Database - raw'!LY$7:MA$494)),"")</f>
        <v/>
      </c>
      <c r="MX29" s="410" t="str">
        <f t="array" aca="1" ref="MX29" ca="1">IFERROR(IF(COUNT(IF(('1. Database - raw'!LY$7:MA$494&gt;0)*('1. Database - raw'!$AD$7:$AD$494=$A29)*(INDIRECT($Q29,TRUE)=$O29),'1. Database - raw'!LY$7:MA$494))&gt;0,COUNT(IF(('1. Database - raw'!LY$7:MA$494&gt;0)*('1. Database - raw'!$AD$7:$AD$494=$A29)*(INDIRECT($Q29,TRUE)=$O29),'1. Database - raw'!LY$7:MA$494)),""),"")</f>
        <v/>
      </c>
      <c r="MY29" s="414" t="str">
        <f t="shared" ca="1" si="148"/>
        <v/>
      </c>
      <c r="MZ29" s="415" t="str">
        <f t="shared" ca="1" si="149"/>
        <v/>
      </c>
      <c r="NA29" s="415" t="str">
        <f t="shared" ca="1" si="150"/>
        <v/>
      </c>
      <c r="NB29" s="415" t="str">
        <f t="array" aca="1" ref="NB29" ca="1">IFERROR(AVERAGE(IF(('1. Database - raw'!ME$7:MG$494&gt;0)*('1. Database - raw'!$AD$7:$AD$494=$A29)*(INDIRECT($Q29,TRUE)=$O29),'1. Database - raw'!ME$7:MG$494)),"")</f>
        <v/>
      </c>
      <c r="NC29" s="416" t="str">
        <f t="array" aca="1" ref="NC29" ca="1">IFERROR(_xlfn.STDEV.S(IF(('1. Database - raw'!ME$7:MG$494&gt;0)*('1. Database - raw'!$AD$7:$AD$494=$A29)*(INDIRECT($Q29,TRUE)=$O29),'1. Database - raw'!ME$7:MG$494)),"")</f>
        <v/>
      </c>
      <c r="ND29" s="410" t="str">
        <f t="array" aca="1" ref="ND29" ca="1">IFERROR(IF(COUNT(IF(('1. Database - raw'!ME$7:MG$494&gt;0)*('1. Database - raw'!$AD$7:$AD$494=$A29)*(INDIRECT($Q29,TRUE)=$O29),'1. Database - raw'!ME$7:MG$494))&gt;0,COUNT(IF(('1. Database - raw'!ME$7:MG$494&gt;0)*('1. Database - raw'!$AD$7:$AD$494=$A29)*(INDIRECT($Q29,TRUE)=$O29),'1. Database - raw'!ME$7:MG$494)),""),"")</f>
        <v/>
      </c>
      <c r="NE29" s="414" t="str">
        <f t="shared" ca="1" si="151"/>
        <v/>
      </c>
      <c r="NF29" s="415" t="str">
        <f t="shared" ca="1" si="152"/>
        <v/>
      </c>
      <c r="NG29" s="415" t="str">
        <f t="shared" ca="1" si="153"/>
        <v/>
      </c>
      <c r="NH29" s="415" t="str">
        <f t="array" aca="1" ref="NH29" ca="1">IFERROR(AVERAGE(IF(('1. Database - raw'!MK$7:MM$494&gt;0)*('1. Database - raw'!$AD$7:$AD$494=$A29)*(INDIRECT($Q29,TRUE)=$O29),'1. Database - raw'!MK$7:MM$494)),"")</f>
        <v/>
      </c>
      <c r="NI29" s="416" t="str">
        <f t="array" aca="1" ref="NI29" ca="1">IFERROR(_xlfn.STDEV.S(IF(('1. Database - raw'!MK$7:MM$494&gt;0)*('1. Database - raw'!$AD$7:$AD$494=$A29)*(INDIRECT($Q29,TRUE)=$O29),'1. Database - raw'!MK$7:MM$494)),"")</f>
        <v/>
      </c>
      <c r="NJ29" s="410" t="str">
        <f t="array" aca="1" ref="NJ29" ca="1">IFERROR(IF(COUNT(IF(('1. Database - raw'!MK$7:MM$494&gt;0)*('1. Database - raw'!$AD$7:$AD$494=$A29)*(INDIRECT($Q29,TRUE)=$O29),'1. Database - raw'!MK$7:MM$494))&gt;0,COUNT(IF(('1. Database - raw'!MK$7:MM$494&gt;0)*('1. Database - raw'!$AD$7:$AD$494=$A29)*(INDIRECT($Q29,TRUE)=$O29),'1. Database - raw'!MK$7:MM$494)),""),"")</f>
        <v/>
      </c>
      <c r="NK29" s="414">
        <f t="shared" ca="1" si="154"/>
        <v>2.5981694948190275</v>
      </c>
      <c r="NL29" s="415">
        <f t="shared" ca="1" si="155"/>
        <v>2.9431779082928502</v>
      </c>
      <c r="NM29" s="415">
        <f t="shared" ca="1" si="156"/>
        <v>2.7652983671119027</v>
      </c>
      <c r="NN29" s="415">
        <f t="array" aca="1" ref="NN29" ca="1">IFERROR(AVERAGE(IF(('1. Database - raw'!MQ$7:MS$494&gt;0)*('1. Database - raw'!$AD$7:$AD$494=$A29)*(INDIRECT($Q29,TRUE)=$O29),'1. Database - raw'!MQ$7:MS$494)),"")</f>
        <v>2.8127222222222223</v>
      </c>
      <c r="NO29" s="416">
        <f t="array" aca="1" ref="NO29" ca="1">IFERROR(_xlfn.STDEV.S(IF(('1. Database - raw'!MQ$7:MS$494&gt;0)*('1. Database - raw'!$AD$7:$AD$494=$A29)*(INDIRECT($Q29,TRUE)=$O29),'1. Database - raw'!MQ$7:MS$494)),"")</f>
        <v>0.52314650858477751</v>
      </c>
      <c r="NP29" s="410">
        <f t="array" aca="1" ref="NP29" ca="1">IFERROR(IF(COUNT(IF(('1. Database - raw'!MQ$7:MS$494&gt;0)*('1. Database - raw'!$AD$7:$AD$494=$A29)*(INDIRECT($Q29,TRUE)=$O29),'1. Database - raw'!MQ$7:MS$494))&gt;0,COUNT(IF(('1. Database - raw'!MQ$7:MS$494&gt;0)*('1. Database - raw'!$AD$7:$AD$494=$A29)*(INDIRECT($Q29,TRUE)=$O29),'1. Database - raw'!MQ$7:MS$494)),""),"")</f>
        <v>9</v>
      </c>
      <c r="NQ29" s="414">
        <f t="shared" ca="1" si="157"/>
        <v>2.0225658259107986</v>
      </c>
      <c r="NR29" s="415">
        <f t="shared" ca="1" si="158"/>
        <v>2.1366560641523833</v>
      </c>
      <c r="NS29" s="415">
        <f t="shared" ca="1" si="159"/>
        <v>2.0788284049145762</v>
      </c>
      <c r="NT29" s="415">
        <f t="array" aca="1" ref="NT29" ca="1">IFERROR(AVERAGE(IF(('1. Database - raw'!MW$7:MY$494&gt;0)*('1. Database - raw'!$AD$7:$AD$494=$A29)*(INDIRECT($Q29,TRUE)=$O29),'1. Database - raw'!MW$7:MY$494)),"")</f>
        <v>2.0944444444444446</v>
      </c>
      <c r="NU29" s="416">
        <f t="array" aca="1" ref="NU29" ca="1">IFERROR(_xlfn.STDEV.S(IF(('1. Database - raw'!MW$7:MY$494&gt;0)*('1. Database - raw'!$AD$7:$AD$494=$A29)*(INDIRECT($Q29,TRUE)=$O29),'1. Database - raw'!MW$7:MY$494)),"")</f>
        <v>0.2572018230452035</v>
      </c>
      <c r="NV29" s="410">
        <f t="array" aca="1" ref="NV29" ca="1">IFERROR(IF(COUNT(IF(('1. Database - raw'!MW$7:MY$494&gt;0)*('1. Database - raw'!$AD$7:$AD$494=$A29)*(INDIRECT($Q29,TRUE)=$O29),'1. Database - raw'!MW$7:MY$494))&gt;0,COUNT(IF(('1. Database - raw'!MW$7:MY$494&gt;0)*('1. Database - raw'!$AD$7:$AD$494=$A29)*(INDIRECT($Q29,TRUE)=$O29),'1. Database - raw'!MW$7:MY$494)),""),"")</f>
        <v>9</v>
      </c>
      <c r="NW29" s="414">
        <f t="shared" ca="1" si="160"/>
        <v>1.3110889648004014</v>
      </c>
      <c r="NX29" s="415">
        <f t="shared" ca="1" si="161"/>
        <v>1.347975794749434</v>
      </c>
      <c r="NY29" s="415">
        <f t="shared" ca="1" si="162"/>
        <v>1.3294044491102148</v>
      </c>
      <c r="NZ29" s="415">
        <f t="array" aca="1" ref="NZ29" ca="1">IFERROR(AVERAGE(IF(('1. Database - raw'!NC$7:NE$494&gt;0)*('1. Database - raw'!$AD$7:$AD$494=$A29)*(INDIRECT($Q29,TRUE)=$O29),'1. Database - raw'!NC$7:NE$494)),"")</f>
        <v>1.3344444444444443</v>
      </c>
      <c r="OA29" s="416">
        <f t="array" aca="1" ref="OA29" ca="1">IFERROR(_xlfn.STDEV.S(IF(('1. Database - raw'!NC$7:NE$494&gt;0)*('1. Database - raw'!$AD$7:$AD$494=$A29)*(INDIRECT($Q29,TRUE)=$O29),'1. Database - raw'!NC$7:NE$494)),"")</f>
        <v>0.11630897548245268</v>
      </c>
      <c r="OB29" s="410">
        <f t="array" aca="1" ref="OB29" ca="1">IFERROR(IF(COUNT(IF(('1. Database - raw'!NC$7:NE$494&gt;0)*('1. Database - raw'!$AD$7:$AD$494=$A29)*(INDIRECT($Q29,TRUE)=$O29),'1. Database - raw'!NC$7:NE$494))&gt;0,COUNT(IF(('1. Database - raw'!NC$7:NE$494&gt;0)*('1. Database - raw'!$AD$7:$AD$494=$A29)*(INDIRECT($Q29,TRUE)=$O29),'1. Database - raw'!NC$7:NE$494)),""),"")</f>
        <v>9</v>
      </c>
      <c r="OC29" s="414" t="str">
        <f t="shared" ca="1" si="163"/>
        <v/>
      </c>
      <c r="OD29" s="415" t="str">
        <f t="shared" ca="1" si="164"/>
        <v/>
      </c>
      <c r="OE29" s="415" t="str">
        <f t="shared" ca="1" si="165"/>
        <v/>
      </c>
      <c r="OF29" s="415" t="str">
        <f t="array" aca="1" ref="OF29" ca="1">IFERROR(AVERAGE(IF(('1. Database - raw'!NI$7:NK$494&gt;0)*('1. Database - raw'!$AD$7:$AD$494=$A29)*(INDIRECT($Q29,TRUE)=$O29),'1. Database - raw'!NI$7:NK$494)),"")</f>
        <v/>
      </c>
      <c r="OG29" s="416" t="str">
        <f t="array" aca="1" ref="OG29" ca="1">IFERROR(_xlfn.STDEV.S(IF(('1. Database - raw'!NI$7:NK$494&gt;0)*('1. Database - raw'!$AD$7:$AD$494=$A29)*(INDIRECT($Q29,TRUE)=$O29),'1. Database - raw'!NI$7:NK$494)),"")</f>
        <v/>
      </c>
      <c r="OH29" s="410" t="str">
        <f t="array" aca="1" ref="OH29" ca="1">IFERROR(IF(COUNT(IF(('1. Database - raw'!NI$7:NK$494&gt;0)*('1. Database - raw'!$AD$7:$AD$494=$A29)*(INDIRECT($Q29,TRUE)=$O29),'1. Database - raw'!NI$7:NK$494))&gt;0,COUNT(IF(('1. Database - raw'!NI$7:NK$494&gt;0)*('1. Database - raw'!$AD$7:$AD$494=$A29)*(INDIRECT($Q29,TRUE)=$O29),'1. Database - raw'!NI$7:NK$494)),""),"")</f>
        <v/>
      </c>
    </row>
    <row r="30" spans="1:398" ht="15.75" outlineLevel="1" collapsed="1" thickBot="1" x14ac:dyDescent="0.3">
      <c r="A30" s="157" t="s">
        <v>553</v>
      </c>
      <c r="B30" s="1330"/>
      <c r="C30" s="156"/>
      <c r="D30" s="44"/>
      <c r="E30" s="44" t="s">
        <v>245</v>
      </c>
      <c r="F30" s="45" t="s">
        <v>30</v>
      </c>
      <c r="G30" s="45" t="s">
        <v>618</v>
      </c>
      <c r="H30" s="45"/>
      <c r="I30" s="45"/>
      <c r="J30" s="45"/>
      <c r="K30" s="45"/>
      <c r="L30" s="45"/>
      <c r="M30" s="45"/>
      <c r="N30" s="226"/>
      <c r="O30" s="173" t="str">
        <f t="array" ref="O30">INDEX(A30:N30,IF(MIN(IF(C30:N30&lt;&gt;"",COLUMN(C30:N30)))&gt;0,MIN(IF(C30:N30&lt;&gt;"",COLUMN(C30:N30))),""))</f>
        <v>Mexico</v>
      </c>
      <c r="P30" s="115">
        <f>MATCH(O30,$C30:$N30,0)</f>
        <v>3</v>
      </c>
      <c r="Q30" s="119" t="str">
        <f ca="1">"'" &amp; $S$4 &amp; "'!" &amp; ADDRESS(ROW('1. Database - raw'!$A$7),MATCH($C$2,'1. Database - raw'!$6:$6,0)+MATCH(O30,$C30:$N30,0)-1,1) &amp; ":" &amp; ADDRESS(LOOKUP(2,1/('1. Database - raw'!A:A&lt;&gt;""),ROW('1. Database - raw'!A:A)),MATCH($C$2,'1. Database - raw'!$6:$6,0)+MATCH(O30,$C30:$N30,0)-1,1)</f>
        <v>'1. Database - raw'!$AG$7:$AG$494</v>
      </c>
      <c r="R30" s="230"/>
      <c r="S30" s="219"/>
      <c r="T30" s="220" t="str">
        <f t="shared" ca="1" si="182"/>
        <v/>
      </c>
      <c r="U30" s="194" t="str">
        <f t="shared" ca="1" si="182"/>
        <v/>
      </c>
      <c r="V30" s="194" t="str">
        <f t="shared" ca="1" si="182"/>
        <v/>
      </c>
      <c r="W30" s="194" t="str">
        <f t="shared" ca="1" si="182"/>
        <v/>
      </c>
      <c r="X30" s="194" t="str">
        <f t="shared" ca="1" si="182"/>
        <v/>
      </c>
      <c r="Y30" s="194" t="str">
        <f t="shared" ca="1" si="182"/>
        <v/>
      </c>
      <c r="Z30" s="194" t="str">
        <f t="shared" ca="1" si="182"/>
        <v/>
      </c>
      <c r="AA30" s="194" t="str">
        <f t="shared" ca="1" si="182"/>
        <v/>
      </c>
      <c r="AB30" s="194" t="str">
        <f t="shared" ca="1" si="182"/>
        <v/>
      </c>
      <c r="AC30" s="194" t="str">
        <f t="shared" ca="1" si="182"/>
        <v/>
      </c>
      <c r="AD30" s="194" t="str">
        <f t="shared" ca="1" si="183"/>
        <v/>
      </c>
      <c r="AE30" s="194" t="str">
        <f t="shared" ca="1" si="183"/>
        <v/>
      </c>
      <c r="AF30" s="194" t="str">
        <f t="shared" ca="1" si="183"/>
        <v/>
      </c>
      <c r="AG30" s="194" t="str">
        <f t="shared" ca="1" si="183"/>
        <v/>
      </c>
      <c r="AH30" s="194" t="str">
        <f t="shared" ca="1" si="183"/>
        <v/>
      </c>
      <c r="AI30" s="194" t="str">
        <f t="shared" ca="1" si="183"/>
        <v/>
      </c>
      <c r="AJ30" s="194" t="str">
        <f t="shared" ca="1" si="183"/>
        <v/>
      </c>
      <c r="AK30" s="194" t="str">
        <f t="shared" ca="1" si="183"/>
        <v/>
      </c>
      <c r="AL30" s="194" t="str">
        <f t="shared" ca="1" si="183"/>
        <v/>
      </c>
      <c r="AM30" s="195" t="str">
        <f t="shared" ca="1" si="183"/>
        <v/>
      </c>
      <c r="AN30" s="212"/>
      <c r="AO30" s="212"/>
      <c r="AP30" s="212"/>
      <c r="AQ30" s="212"/>
      <c r="AR30" s="212"/>
      <c r="AS30" s="212"/>
      <c r="AT30" s="212"/>
      <c r="AU30" s="212"/>
      <c r="AV30" s="212"/>
      <c r="AW30" s="212"/>
      <c r="AX30" s="212"/>
      <c r="AY30" s="212"/>
      <c r="AZ30" s="212"/>
      <c r="BA30" s="212"/>
      <c r="BB30" s="212"/>
      <c r="BC30" s="212"/>
      <c r="BD30" s="240">
        <f ca="1">AVERAGE(BD31:BD33)</f>
        <v>1.0267935884512454</v>
      </c>
      <c r="BE30" s="240">
        <f ca="1">AVERAGE(BE31:BE33)</f>
        <v>91.519952448100312</v>
      </c>
      <c r="BF30" s="240" t="str">
        <f t="shared" ca="1" si="175"/>
        <v/>
      </c>
      <c r="BG30" s="249" t="str">
        <f t="shared" ca="1" si="176"/>
        <v/>
      </c>
      <c r="BH30" s="469"/>
      <c r="BI30" s="575" t="str">
        <f t="shared" ca="1" si="166"/>
        <v/>
      </c>
      <c r="BJ30" s="576" t="str">
        <f t="shared" ca="1" si="2"/>
        <v/>
      </c>
      <c r="BK30" s="576" t="str">
        <f t="shared" ca="1" si="3"/>
        <v/>
      </c>
      <c r="BL30" s="576" t="str">
        <f t="shared" ca="1" si="167"/>
        <v/>
      </c>
      <c r="BM30" s="576" t="str">
        <f t="shared" ca="1" si="4"/>
        <v/>
      </c>
      <c r="BN30" s="576" t="str">
        <f t="shared" ca="1" si="5"/>
        <v/>
      </c>
      <c r="BO30" s="255"/>
      <c r="BP30" s="173" t="str">
        <f t="shared" si="6"/>
        <v>Mexico</v>
      </c>
      <c r="BQ30" s="34" t="str">
        <f t="shared" ca="1" si="172"/>
        <v/>
      </c>
      <c r="BR30" s="35" t="str">
        <f t="shared" ca="1" si="173"/>
        <v/>
      </c>
      <c r="BS30" s="35" t="str">
        <f t="shared" ca="1" si="174"/>
        <v/>
      </c>
      <c r="BT30" s="35">
        <f t="array" aca="1" ref="BT30" ca="1">IFERROR(AVERAGE(IF(('1. Database - raw'!AW$7:AY$494&gt;0)*('1. Database - raw'!$AD$7:$AD$494=$A30)*('1. Database - raw'!$AP$7:$AP$494&lt;&gt;Dropdown!$AM$11)*(INDIRECT($Q30,TRUE)=$O30),'1. Database - raw'!AW$7:AY$494)),"")</f>
        <v>187.8</v>
      </c>
      <c r="BU30" s="222" t="str">
        <f t="array" aca="1" ref="BU30" ca="1">IFERROR(_xlfn.STDEV.S(IF(('1. Database - raw'!AW$7:AY$494&gt;0)*('1. Database - raw'!$AD$7:$AD$494=$A30)*('1. Database - raw'!$AP$7:$AP$494&lt;&gt;Dropdown!$AM$11)*(INDIRECT($Q30,TRUE)=$O30),'1. Database - raw'!AW$7:AY$494)),"")</f>
        <v/>
      </c>
      <c r="BV30" s="221">
        <f t="array" aca="1" ref="BV30" ca="1">IFERROR(IF(COUNT(IF(('1. Database - raw'!AW$7:AY$494&gt;0)*('1. Database - raw'!$AD$7:$AD$494=$A30)*('1. Database - raw'!$AP$7:$AP$494&lt;&gt;Dropdown!$AM$11)*(INDIRECT($Q30,TRUE)=$O30),'1. Database - raw'!AW$7:AY$494))&gt;0,COUNT(IF(('1. Database - raw'!AW$7:AY$494&gt;0)*('1. Database - raw'!$AD$7:$AD$494=$A30)*('1. Database - raw'!$AP$7:$AP$494&lt;&gt;Dropdown!$AM$11)*(INDIRECT($Q30,TRUE)=$O30),'1. Database - raw'!AW$7:AY$494)),""),"")</f>
        <v>1</v>
      </c>
      <c r="BW30" s="34" t="str">
        <f t="shared" ca="1" si="7"/>
        <v/>
      </c>
      <c r="BX30" s="35" t="str">
        <f t="shared" ca="1" si="8"/>
        <v/>
      </c>
      <c r="BY30" s="35" t="str">
        <f t="shared" ca="1" si="9"/>
        <v/>
      </c>
      <c r="BZ30" s="35" t="str">
        <f t="array" aca="1" ref="BZ30" ca="1">IFERROR(AVERAGE(IF(('1. Database - raw'!BC$7:BE$494&gt;0)*('1. Database - raw'!$AD$7:$AD$494=$A30)*('1. Database - raw'!$AP$7:$AP$494&lt;&gt;Dropdown!$AM$11)*(INDIRECT($Q30,TRUE)=$O30),'1. Database - raw'!BC$7:BE$494)),"")</f>
        <v/>
      </c>
      <c r="CA30" s="222" t="str">
        <f t="array" aca="1" ref="CA30" ca="1">IFERROR(_xlfn.STDEV.S(IF(('1. Database - raw'!BC$7:BE$494&gt;0)*('1. Database - raw'!$AD$7:$AD$494=$A30)*('1. Database - raw'!$AP$7:$AP$494&lt;&gt;Dropdown!$AM$11)*(INDIRECT($Q30,TRUE)=$O30),'1. Database - raw'!BC$7:BE$494)),"")</f>
        <v/>
      </c>
      <c r="CB30" s="221" t="str">
        <f t="array" aca="1" ref="CB30" ca="1">IFERROR(IF(COUNT(IF(('1. Database - raw'!BC$7:BE$494&gt;0)*('1. Database - raw'!$AD$7:$AD$494=$A30)*('1. Database - raw'!$AP$7:$AP$494&lt;&gt;Dropdown!$AM$11)*(INDIRECT($Q30,TRUE)=$O30),'1. Database - raw'!BC$7:BE$494))&gt;0,COUNT(IF(('1. Database - raw'!BC$7:BE$494&gt;0)*('1. Database - raw'!$AD$7:$AD$494=$A30)*('1. Database - raw'!$AP$7:$AP$494&lt;&gt;Dropdown!$AM$11)*(INDIRECT($Q30,TRUE)=$O30),'1. Database - raw'!BC$7:BE$494)),""),"")</f>
        <v/>
      </c>
      <c r="CC30" s="103" t="str">
        <f t="shared" ca="1" si="10"/>
        <v/>
      </c>
      <c r="CD30" s="104" t="str">
        <f t="shared" ca="1" si="11"/>
        <v/>
      </c>
      <c r="CE30" s="104" t="str">
        <f t="shared" ca="1" si="12"/>
        <v/>
      </c>
      <c r="CF30" s="104" t="str">
        <f t="array" aca="1" ref="CF30" ca="1">IFERROR(AVERAGE(IF(('1. Database - raw'!BI$7:BK$494&gt;0)*('1. Database - raw'!$AD$7:$AD$494=$A30)*('1. Database - raw'!$AP$7:$AP$494&lt;&gt;Dropdown!$AM$11)*(INDIRECT($Q30,TRUE)=$O30),'1. Database - raw'!BI$7:BK$494)),"")</f>
        <v/>
      </c>
      <c r="CG30" s="270" t="str">
        <f t="array" aca="1" ref="CG30" ca="1">IFERROR(_xlfn.STDEV.S(IF(('1. Database - raw'!BI$7:BK$494&gt;0)*('1. Database - raw'!$AD$7:$AD$494=$A30)*('1. Database - raw'!$AP$7:$AP$494&lt;&gt;Dropdown!$AM$11)*(INDIRECT($Q30,TRUE)=$O30),'1. Database - raw'!BI$7:BK$494)),"")</f>
        <v/>
      </c>
      <c r="CH30" s="221" t="str">
        <f t="array" aca="1" ref="CH30" ca="1">IFERROR(IF(COUNT(IF(('1. Database - raw'!BI$7:BK$494&gt;0)*('1. Database - raw'!$AD$7:$AD$494=$A30)*('1. Database - raw'!$AP$7:$AP$494&lt;&gt;Dropdown!$AM$11)*(INDIRECT($Q30,TRUE)=$O30),'1. Database - raw'!BI$7:BK$494))&gt;0,COUNT(IF(('1. Database - raw'!BI$7:BK$494&gt;0)*('1. Database - raw'!$AD$7:$AD$494=$A30)*('1. Database - raw'!$AP$7:$AP$494&lt;&gt;Dropdown!$AM$11)*(INDIRECT($Q30,TRUE)=$O30),'1. Database - raw'!BI$7:BK$494)),""),"")</f>
        <v/>
      </c>
      <c r="CI30" s="34" t="str">
        <f t="shared" ca="1" si="13"/>
        <v/>
      </c>
      <c r="CJ30" s="35" t="str">
        <f t="shared" ca="1" si="14"/>
        <v/>
      </c>
      <c r="CK30" s="35" t="str">
        <f t="shared" ca="1" si="15"/>
        <v/>
      </c>
      <c r="CL30" s="35" t="str">
        <f t="array" aca="1" ref="CL30" ca="1">IFERROR(AVERAGE(IF(('1. Database - raw'!BO$7:BQ$494&gt;0)*('1. Database - raw'!$AD$7:$AD$494=$A30)*(INDIRECT($Q30,TRUE)=$O30),'1. Database - raw'!BO$7:BQ$494)),"")</f>
        <v/>
      </c>
      <c r="CM30" s="222" t="str">
        <f t="array" aca="1" ref="CM30" ca="1">IFERROR(_xlfn.STDEV.S(IF(('1. Database - raw'!BO$7:BQ$494&gt;0)*('1. Database - raw'!$AD$7:$AD$494=$A30)*(INDIRECT($Q30,TRUE)=$O30),'1. Database - raw'!BO$7:BQ$494)),"")</f>
        <v/>
      </c>
      <c r="CN30" s="221" t="str">
        <f t="array" aca="1" ref="CN30" ca="1">IFERROR(IF(COUNT(IF(('1. Database - raw'!BO$7:BQ$494&gt;0)*('1. Database - raw'!$AD$7:$AD$494=$A30)*(INDIRECT($Q30,TRUE)=$O30),'1. Database - raw'!BO$7:BQ$494))&gt;0,COUNT(IF(('1. Database - raw'!BO$7:BQ$494&gt;0)*('1. Database - raw'!$AD$7:$AD$494=$A30)*(INDIRECT($Q30,TRUE)=$O30),'1. Database - raw'!BO$7:BQ$494)),""),"")</f>
        <v/>
      </c>
      <c r="CO30" s="34" t="str">
        <f t="shared" ca="1" si="16"/>
        <v/>
      </c>
      <c r="CP30" s="35" t="str">
        <f t="shared" ca="1" si="17"/>
        <v/>
      </c>
      <c r="CQ30" s="35" t="str">
        <f t="shared" ca="1" si="18"/>
        <v/>
      </c>
      <c r="CR30" s="35" t="str">
        <f t="array" aca="1" ref="CR30" ca="1">IFERROR(AVERAGE(IF(('1. Database - raw'!BU$7:BW$494&gt;0)*('1. Database - raw'!$AD$7:$AD$494=$A30)*(INDIRECT($Q30,TRUE)=$O30),'1. Database - raw'!BU$7:BW$494)),"")</f>
        <v/>
      </c>
      <c r="CS30" s="222" t="str">
        <f t="array" aca="1" ref="CS30" ca="1">IFERROR(_xlfn.STDEV.S(IF(('1. Database - raw'!BU$7:BW$494&gt;0)*('1. Database - raw'!$AD$7:$AD$494=$A30)*(INDIRECT($Q30,TRUE)=$O30),'1. Database - raw'!BU$7:BW$494)),"")</f>
        <v/>
      </c>
      <c r="CT30" s="221" t="str">
        <f t="array" aca="1" ref="CT30" ca="1">IFERROR(IF(COUNT(IF(('1. Database - raw'!BU$7:BW$494&gt;0)*('1. Database - raw'!$AD$7:$AD$494=$A30)*(INDIRECT($Q30,TRUE)=$O30),'1. Database - raw'!BU$7:BW$494))&gt;0,COUNT(IF(('1. Database - raw'!BU$7:BW$494&gt;0)*('1. Database - raw'!$AD$7:$AD$494=$A30)*(INDIRECT($Q30,TRUE)=$O30),'1. Database - raw'!BU$7:BW$494)),""),"")</f>
        <v/>
      </c>
      <c r="CU30" s="34" t="str">
        <f t="shared" ca="1" si="19"/>
        <v/>
      </c>
      <c r="CV30" s="35" t="str">
        <f t="shared" ca="1" si="20"/>
        <v/>
      </c>
      <c r="CW30" s="35" t="str">
        <f t="shared" ca="1" si="21"/>
        <v/>
      </c>
      <c r="CX30" s="35" t="str">
        <f t="array" aca="1" ref="CX30" ca="1">IFERROR(AVERAGE(IF(('1. Database - raw'!CA$7:CC$494&gt;0)*('1. Database - raw'!$AD$7:$AD$494=$A30)*(INDIRECT($Q30,TRUE)=$O30),'1. Database - raw'!CA$7:CC$494)),"")</f>
        <v/>
      </c>
      <c r="CY30" s="222" t="str">
        <f t="array" aca="1" ref="CY30" ca="1">IFERROR(_xlfn.STDEV.S(IF(('1. Database - raw'!CA$7:CC$494&gt;0)*('1. Database - raw'!$AD$7:$AD$494=$A30)*(INDIRECT($Q30,TRUE)=$O30),'1. Database - raw'!CA$7:CC$494)),"")</f>
        <v/>
      </c>
      <c r="CZ30" s="221" t="str">
        <f t="array" aca="1" ref="CZ30" ca="1">IFERROR(IF(COUNT(IF(('1. Database - raw'!CA$7:CC$494&gt;0)*('1. Database - raw'!$AD$7:$AD$494=$A30)*(INDIRECT($Q30,TRUE)=$O30),'1. Database - raw'!CA$7:CC$494))&gt;0,COUNT(IF(('1. Database - raw'!CA$7:CC$494&gt;0)*('1. Database - raw'!$AD$7:$AD$494=$A30)*(INDIRECT($Q30,TRUE)=$O30),'1. Database - raw'!CA$7:CC$494)),""),"")</f>
        <v/>
      </c>
      <c r="DA30" s="34" t="str">
        <f t="shared" ca="1" si="22"/>
        <v/>
      </c>
      <c r="DB30" s="35" t="str">
        <f t="shared" ca="1" si="23"/>
        <v/>
      </c>
      <c r="DC30" s="35" t="str">
        <f t="shared" ca="1" si="24"/>
        <v/>
      </c>
      <c r="DD30" s="35" t="str">
        <f t="array" aca="1" ref="DD30" ca="1">IFERROR(AVERAGE(IF(('1. Database - raw'!CG$7:CI$494&gt;0)*('1. Database - raw'!$AD$7:$AD$494=$A30)*(INDIRECT($Q30,TRUE)=$O30),'1. Database - raw'!CG$7:CI$494)),"")</f>
        <v/>
      </c>
      <c r="DE30" s="222" t="str">
        <f t="array" aca="1" ref="DE30" ca="1">IFERROR(_xlfn.STDEV.S(IF(('1. Database - raw'!CG$7:CI$494&gt;0)*('1. Database - raw'!$AD$7:$AD$494=$A30)*(INDIRECT($Q30,TRUE)=$O30),'1. Database - raw'!CG$7:CI$494)),"")</f>
        <v/>
      </c>
      <c r="DF30" s="221" t="str">
        <f t="array" aca="1" ref="DF30" ca="1">IFERROR(IF(COUNT(IF(('1. Database - raw'!CG$7:CI$494&gt;0)*('1. Database - raw'!$AD$7:$AD$494=$A30)*(INDIRECT($Q30,TRUE)=$O30),'1. Database - raw'!CG$7:CI$494))&gt;0,COUNT(IF(('1. Database - raw'!CG$7:CI$494&gt;0)*('1. Database - raw'!$AD$7:$AD$494=$A30)*(INDIRECT($Q30,TRUE)=$O30),'1. Database - raw'!CG$7:CI$494)),""),"")</f>
        <v/>
      </c>
      <c r="DG30" s="34" t="str">
        <f t="shared" ca="1" si="25"/>
        <v/>
      </c>
      <c r="DH30" s="35" t="str">
        <f t="shared" ca="1" si="26"/>
        <v/>
      </c>
      <c r="DI30" s="35" t="str">
        <f t="shared" ca="1" si="27"/>
        <v/>
      </c>
      <c r="DJ30" s="35" t="str">
        <f t="array" aca="1" ref="DJ30" ca="1">IFERROR(AVERAGE(IF(('1. Database - raw'!CM$7:CO$494&gt;0)*('1. Database - raw'!$AD$7:$AD$494=$A30)*(INDIRECT($Q30,TRUE)=$O30),'1. Database - raw'!CM$7:CO$494)),"")</f>
        <v/>
      </c>
      <c r="DK30" s="222" t="str">
        <f t="array" aca="1" ref="DK30" ca="1">IFERROR(_xlfn.STDEV.S(IF(('1. Database - raw'!CM$7:CO$494&gt;0)*('1. Database - raw'!$AD$7:$AD$494=$A30)*(INDIRECT($Q30,TRUE)=$O30),'1. Database - raw'!CM$7:CO$494)),"")</f>
        <v/>
      </c>
      <c r="DL30" s="221" t="str">
        <f t="array" aca="1" ref="DL30" ca="1">IFERROR(IF(COUNT(IF(('1. Database - raw'!CM$7:CO$494&gt;0)*('1. Database - raw'!$AD$7:$AD$494=$A30)*(INDIRECT($Q30,TRUE)=$O30),'1. Database - raw'!CM$7:CO$494))&gt;0,COUNT(IF(('1. Database - raw'!CM$7:CO$494&gt;0)*('1. Database - raw'!$AD$7:$AD$494=$A30)*(INDIRECT($Q30,TRUE)=$O30),'1. Database - raw'!CM$7:CO$494)),""),"")</f>
        <v/>
      </c>
      <c r="DM30" s="34" t="str">
        <f t="shared" ca="1" si="28"/>
        <v/>
      </c>
      <c r="DN30" s="35" t="str">
        <f t="shared" ca="1" si="29"/>
        <v/>
      </c>
      <c r="DO30" s="35" t="str">
        <f t="shared" ca="1" si="30"/>
        <v/>
      </c>
      <c r="DP30" s="35" t="str">
        <f t="array" aca="1" ref="DP30" ca="1">IFERROR(AVERAGE(IF(('1. Database - raw'!CS$7:CU$494&gt;0)*('1. Database - raw'!$AD$7:$AD$494=$A30)*(INDIRECT($Q30,TRUE)=$O30),'1. Database - raw'!CS$7:CU$494)),"")</f>
        <v/>
      </c>
      <c r="DQ30" s="222" t="str">
        <f t="array" aca="1" ref="DQ30" ca="1">IFERROR(_xlfn.STDEV.S(IF(('1. Database - raw'!CS$7:CU$494&gt;0)*('1. Database - raw'!$AD$7:$AD$494=$A30)*(INDIRECT($Q30,TRUE)=$O30),'1. Database - raw'!CS$7:CU$494)),"")</f>
        <v/>
      </c>
      <c r="DR30" s="221" t="str">
        <f t="array" aca="1" ref="DR30" ca="1">IFERROR(IF(COUNT(IF(('1. Database - raw'!CS$7:CU$494&gt;0)*('1. Database - raw'!$AD$7:$AD$494=$A30)*(INDIRECT($Q30,TRUE)=$O30),'1. Database - raw'!CS$7:CU$494))&gt;0,COUNT(IF(('1. Database - raw'!CS$7:CU$494&gt;0)*('1. Database - raw'!$AD$7:$AD$494=$A30)*(INDIRECT($Q30,TRUE)=$O30),'1. Database - raw'!CS$7:CU$494)),""),"")</f>
        <v/>
      </c>
      <c r="DS30" s="34" t="str">
        <f t="shared" ca="1" si="31"/>
        <v/>
      </c>
      <c r="DT30" s="35" t="str">
        <f t="shared" ca="1" si="32"/>
        <v/>
      </c>
      <c r="DU30" s="35" t="str">
        <f t="shared" ca="1" si="33"/>
        <v/>
      </c>
      <c r="DV30" s="35" t="str">
        <f t="array" aca="1" ref="DV30" ca="1">IFERROR(AVERAGE(IF(('1. Database - raw'!CY$7:DA$494&gt;0)*('1. Database - raw'!$AD$7:$AD$494=$A30)*(INDIRECT($Q30,TRUE)=$O30),'1. Database - raw'!CY$7:DA$494)),"")</f>
        <v/>
      </c>
      <c r="DW30" s="222" t="str">
        <f t="array" aca="1" ref="DW30" ca="1">IFERROR(_xlfn.STDEV.S(IF(('1. Database - raw'!CY$7:DA$494&gt;0)*('1. Database - raw'!$AD$7:$AD$494=$A30)*(INDIRECT($Q30,TRUE)=$O30),'1. Database - raw'!CY$7:DA$494)),"")</f>
        <v/>
      </c>
      <c r="DX30" s="221" t="str">
        <f t="array" aca="1" ref="DX30" ca="1">IFERROR(IF(COUNT(IF(('1. Database - raw'!CY$7:DA$494&gt;0)*('1. Database - raw'!$AD$7:$AD$494=$A30)*(INDIRECT($Q30,TRUE)=$O30),'1. Database - raw'!CY$7:DA$494))&gt;0,COUNT(IF(('1. Database - raw'!CY$7:DA$494&gt;0)*('1. Database - raw'!$AD$7:$AD$494=$A30)*(INDIRECT($Q30,TRUE)=$O30),'1. Database - raw'!CY$7:DA$494)),""),"")</f>
        <v/>
      </c>
      <c r="DY30" s="34" t="str">
        <f t="shared" ca="1" si="34"/>
        <v/>
      </c>
      <c r="DZ30" s="35" t="str">
        <f t="shared" ca="1" si="35"/>
        <v/>
      </c>
      <c r="EA30" s="35" t="str">
        <f t="shared" ca="1" si="36"/>
        <v/>
      </c>
      <c r="EB30" s="35" t="str">
        <f t="array" aca="1" ref="EB30" ca="1">IFERROR(AVERAGE(IF(('1. Database - raw'!DE$7:DG$494&gt;0)*('1. Database - raw'!$AD$7:$AD$494=$A30)*(INDIRECT($Q30,TRUE)=$O30),'1. Database - raw'!DE$7:DG$494)),"")</f>
        <v/>
      </c>
      <c r="EC30" s="222" t="str">
        <f t="array" aca="1" ref="EC30" ca="1">IFERROR(_xlfn.STDEV.S(IF(('1. Database - raw'!DE$7:DG$494&gt;0)*('1. Database - raw'!$AD$7:$AD$494=$A30)*(INDIRECT($Q30,TRUE)=$O30),'1. Database - raw'!DE$7:DG$494)),"")</f>
        <v/>
      </c>
      <c r="ED30" s="221" t="str">
        <f t="array" aca="1" ref="ED30" ca="1">IFERROR(IF(COUNT(IF(('1. Database - raw'!DE$7:DG$494&gt;0)*('1. Database - raw'!$AD$7:$AD$494=$A30)*(INDIRECT($Q30,TRUE)=$O30),'1. Database - raw'!DE$7:DG$494))&gt;0,COUNT(IF(('1. Database - raw'!DE$7:DG$494&gt;0)*('1. Database - raw'!$AD$7:$AD$494=$A30)*(INDIRECT($Q30,TRUE)=$O30),'1. Database - raw'!DE$7:DG$494)),""),"")</f>
        <v/>
      </c>
      <c r="EE30" s="103" t="str">
        <f t="shared" ca="1" si="37"/>
        <v/>
      </c>
      <c r="EF30" s="104" t="str">
        <f t="shared" ca="1" si="38"/>
        <v/>
      </c>
      <c r="EG30" s="104" t="str">
        <f t="shared" ca="1" si="39"/>
        <v/>
      </c>
      <c r="EH30" s="104" t="str">
        <f t="array" aca="1" ref="EH30" ca="1">IFERROR(AVERAGE(IF(('1. Database - raw'!DK$7:DM$494&gt;0)*('1. Database - raw'!$AD$7:$AD$494=$A30)*(INDIRECT($Q30,TRUE)=$O30),'1. Database - raw'!DK$7:DM$494)),"")</f>
        <v/>
      </c>
      <c r="EI30" s="270" t="str">
        <f t="array" aca="1" ref="EI30" ca="1">IFERROR(_xlfn.STDEV.S(IF(('1. Database - raw'!DK$7:DM$494&gt;0)*('1. Database - raw'!$AD$7:$AD$494=$A30)*(INDIRECT($Q30,TRUE)=$O30),'1. Database - raw'!DK$7:DM$494)),"")</f>
        <v/>
      </c>
      <c r="EJ30" s="221" t="str">
        <f t="array" aca="1" ref="EJ30" ca="1">IFERROR(IF(COUNT(IF(('1. Database - raw'!DK$7:DM$494&gt;0)*('1. Database - raw'!$AD$7:$AD$494=$A30)*(INDIRECT($Q30,TRUE)=$O30),'1. Database - raw'!DK$7:DM$494))&gt;0,COUNT(IF(('1. Database - raw'!DK$7:DM$494&gt;0)*('1. Database - raw'!$AD$7:$AD$494=$A30)*(INDIRECT($Q30,TRUE)=$O30),'1. Database - raw'!DK$7:DM$494)),""),"")</f>
        <v/>
      </c>
      <c r="EK30" s="34" t="str">
        <f t="shared" ca="1" si="40"/>
        <v/>
      </c>
      <c r="EL30" s="35" t="str">
        <f t="shared" ca="1" si="41"/>
        <v/>
      </c>
      <c r="EM30" s="35" t="str">
        <f t="shared" ca="1" si="42"/>
        <v/>
      </c>
      <c r="EN30" s="35" t="str">
        <f t="array" aca="1" ref="EN30" ca="1">IFERROR(AVERAGE(IF(('1. Database - raw'!DQ$7:DS$494&gt;0)*('1. Database - raw'!$AD$7:$AD$494=$A30)*(INDIRECT($Q30,TRUE)=$O30),'1. Database - raw'!DQ$7:DS$494)),"")</f>
        <v/>
      </c>
      <c r="EO30" s="222" t="str">
        <f t="array" aca="1" ref="EO30" ca="1">IFERROR(_xlfn.STDEV.S(IF(('1. Database - raw'!DQ$7:DS$494&gt;0)*('1. Database - raw'!$AD$7:$AD$494=$A30)*(INDIRECT($Q30,TRUE)=$O30),'1. Database - raw'!DQ$7:DS$494)),"")</f>
        <v/>
      </c>
      <c r="EP30" s="221" t="str">
        <f t="array" aca="1" ref="EP30" ca="1">IFERROR(IF(COUNT(IF(('1. Database - raw'!DQ$7:DS$494&gt;0)*('1. Database - raw'!$AD$7:$AD$494=$A30)*(INDIRECT($Q30,TRUE)=$O30),'1. Database - raw'!DQ$7:DS$494))&gt;0,COUNT(IF(('1. Database - raw'!DQ$7:DS$494&gt;0)*('1. Database - raw'!$AD$7:$AD$494=$A30)*(INDIRECT($Q30,TRUE)=$O30),'1. Database - raw'!DQ$7:DS$494)),""),"")</f>
        <v/>
      </c>
      <c r="EQ30" s="34" t="str">
        <f t="shared" ca="1" si="43"/>
        <v/>
      </c>
      <c r="ER30" s="35" t="str">
        <f t="shared" ca="1" si="44"/>
        <v/>
      </c>
      <c r="ES30" s="35" t="str">
        <f t="shared" ca="1" si="45"/>
        <v/>
      </c>
      <c r="ET30" s="35" t="str">
        <f t="array" aca="1" ref="ET30" ca="1">IFERROR(AVERAGE(IF(('1. Database - raw'!DW$7:DY$494&gt;0)*('1. Database - raw'!$AD$7:$AD$494=$A30)*(INDIRECT($Q30,TRUE)=$O30),'1. Database - raw'!DW$7:DY$494)),"")</f>
        <v/>
      </c>
      <c r="EU30" s="222" t="str">
        <f t="array" aca="1" ref="EU30" ca="1">IFERROR(_xlfn.STDEV.S(IF(('1. Database - raw'!DW$7:DY$494&gt;0)*('1. Database - raw'!$AD$7:$AD$494=$A30)*(INDIRECT($Q30,TRUE)=$O30),'1. Database - raw'!DW$7:DY$494)),"")</f>
        <v/>
      </c>
      <c r="EV30" s="221" t="str">
        <f t="array" aca="1" ref="EV30" ca="1">IFERROR(IF(COUNT(IF(('1. Database - raw'!DW$7:DY$494&gt;0)*('1. Database - raw'!$AD$7:$AD$494=$A30)*(INDIRECT($Q30,TRUE)=$O30),'1. Database - raw'!DW$7:DY$494))&gt;0,COUNT(IF(('1. Database - raw'!DW$7:DY$494&gt;0)*('1. Database - raw'!$AD$7:$AD$494=$A30)*(INDIRECT($Q30,TRUE)=$O30),'1. Database - raw'!DW$7:DY$494)),""),"")</f>
        <v/>
      </c>
      <c r="EW30" s="34" t="str">
        <f t="shared" ca="1" si="46"/>
        <v/>
      </c>
      <c r="EX30" s="35" t="str">
        <f t="shared" ca="1" si="47"/>
        <v/>
      </c>
      <c r="EY30" s="35" t="str">
        <f t="shared" ca="1" si="48"/>
        <v/>
      </c>
      <c r="EZ30" s="35" t="str">
        <f t="array" aca="1" ref="EZ30" ca="1">IFERROR(AVERAGE(IF(('1. Database - raw'!EC$7:EE$494&gt;0)*('1. Database - raw'!$AD$7:$AD$494=$A30)*(INDIRECT($Q30,TRUE)=$O30),'1. Database - raw'!EC$7:EE$494)),"")</f>
        <v/>
      </c>
      <c r="FA30" s="222" t="str">
        <f t="array" aca="1" ref="FA30" ca="1">IFERROR(_xlfn.STDEV.S(IF(('1. Database - raw'!EC$7:EE$494&gt;0)*('1. Database - raw'!$AD$7:$AD$494=$A30)*(INDIRECT($Q30,TRUE)=$O30),'1. Database - raw'!EC$7:EE$494)),"")</f>
        <v/>
      </c>
      <c r="FB30" s="221" t="str">
        <f t="array" aca="1" ref="FB30" ca="1">IFERROR(IF(COUNT(IF(('1. Database - raw'!EC$7:EE$494&gt;0)*('1. Database - raw'!$AD$7:$AD$494=$A30)*(INDIRECT($Q30,TRUE)=$O30),'1. Database - raw'!EC$7:EE$494))&gt;0,COUNT(IF(('1. Database - raw'!EC$7:EE$494&gt;0)*('1. Database - raw'!$AD$7:$AD$494=$A30)*(INDIRECT($Q30,TRUE)=$O30),'1. Database - raw'!EC$7:EE$494)),""),"")</f>
        <v/>
      </c>
      <c r="FC30" s="34" t="str">
        <f t="shared" ca="1" si="49"/>
        <v/>
      </c>
      <c r="FD30" s="35" t="str">
        <f t="shared" ca="1" si="50"/>
        <v/>
      </c>
      <c r="FE30" s="35" t="str">
        <f t="shared" ca="1" si="51"/>
        <v/>
      </c>
      <c r="FF30" s="35" t="str">
        <f t="array" aca="1" ref="FF30" ca="1">IFERROR(AVERAGE(IF(('1. Database - raw'!EI$7:EK$494&gt;0)*('1. Database - raw'!$AD$7:$AD$494=$A30)*(INDIRECT($Q30,TRUE)=$O30),'1. Database - raw'!EI$7:EK$494)),"")</f>
        <v/>
      </c>
      <c r="FG30" s="222" t="str">
        <f t="array" aca="1" ref="FG30" ca="1">IFERROR(_xlfn.STDEV.S(IF(('1. Database - raw'!EI$7:EK$494&gt;0)*('1. Database - raw'!$AD$7:$AD$494=$A30)*(INDIRECT($Q30,TRUE)=$O30),'1. Database - raw'!EI$7:EK$494)),"")</f>
        <v/>
      </c>
      <c r="FH30" s="221" t="str">
        <f t="array" aca="1" ref="FH30" ca="1">IFERROR(IF(COUNT(IF(('1. Database - raw'!EI$7:EK$494&gt;0)*('1. Database - raw'!$AD$7:$AD$494=$A30)*(INDIRECT($Q30,TRUE)=$O30),'1. Database - raw'!EI$7:EK$494))&gt;0,COUNT(IF(('1. Database - raw'!EI$7:EK$494&gt;0)*('1. Database - raw'!$AD$7:$AD$494=$A30)*(INDIRECT($Q30,TRUE)=$O30),'1. Database - raw'!EI$7:EK$494)),""),"")</f>
        <v/>
      </c>
      <c r="FI30" s="34" t="str">
        <f t="shared" ca="1" si="52"/>
        <v/>
      </c>
      <c r="FJ30" s="35" t="str">
        <f t="shared" ca="1" si="53"/>
        <v/>
      </c>
      <c r="FK30" s="35" t="str">
        <f t="shared" ca="1" si="54"/>
        <v/>
      </c>
      <c r="FL30" s="35" t="str">
        <f t="array" aca="1" ref="FL30" ca="1">IFERROR(AVERAGE(IF(('1. Database - raw'!EO$7:EQ$494&gt;0)*('1. Database - raw'!$AD$7:$AD$494=$A30)*(INDIRECT($Q30,TRUE)=$O30),'1. Database - raw'!EO$7:EQ$494)),"")</f>
        <v/>
      </c>
      <c r="FM30" s="222" t="str">
        <f t="array" aca="1" ref="FM30" ca="1">IFERROR(_xlfn.STDEV.S(IF(('1. Database - raw'!EO$7:EQ$494&gt;0)*('1. Database - raw'!$AD$7:$AD$494=$A30)*(INDIRECT($Q30,TRUE)=$O30),'1. Database - raw'!EO$7:EQ$494)),"")</f>
        <v/>
      </c>
      <c r="FN30" s="221" t="str">
        <f t="array" aca="1" ref="FN30" ca="1">IFERROR(IF(COUNT(IF(('1. Database - raw'!EO$7:EQ$494&gt;0)*('1. Database - raw'!$AD$7:$AD$494=$A30)*(INDIRECT($Q30,TRUE)=$O30),'1. Database - raw'!EO$7:EQ$494))&gt;0,COUNT(IF(('1. Database - raw'!EO$7:EQ$494&gt;0)*('1. Database - raw'!$AD$7:$AD$494=$A30)*(INDIRECT($Q30,TRUE)=$O30),'1. Database - raw'!EO$7:EQ$494)),""),"")</f>
        <v/>
      </c>
      <c r="FO30" s="34" t="str">
        <f t="shared" ca="1" si="55"/>
        <v/>
      </c>
      <c r="FP30" s="35" t="str">
        <f t="shared" ca="1" si="56"/>
        <v/>
      </c>
      <c r="FQ30" s="35" t="str">
        <f t="shared" ca="1" si="57"/>
        <v/>
      </c>
      <c r="FR30" s="35" t="str">
        <f t="array" aca="1" ref="FR30" ca="1">IFERROR(AVERAGE(IF(('1. Database - raw'!EU$7:EW$494&gt;0)*('1. Database - raw'!$AD$7:$AD$494=$A30)*(INDIRECT($Q30,TRUE)=$O30),'1. Database - raw'!EU$7:EW$494)),"")</f>
        <v/>
      </c>
      <c r="FS30" s="222" t="str">
        <f t="array" aca="1" ref="FS30" ca="1">IFERROR(_xlfn.STDEV.S(IF(('1. Database - raw'!EU$7:EW$494&gt;0)*('1. Database - raw'!$AD$7:$AD$494=$A30)*(INDIRECT($Q30,TRUE)=$O30),'1. Database - raw'!EU$7:EW$494)),"")</f>
        <v/>
      </c>
      <c r="FT30" s="221" t="str">
        <f t="array" aca="1" ref="FT30" ca="1">IFERROR(IF(COUNT(IF(('1. Database - raw'!EU$7:EW$494&gt;0)*('1. Database - raw'!$AD$7:$AD$494=$A30)*(INDIRECT($Q30,TRUE)=$O30),'1. Database - raw'!EU$7:EW$494))&gt;0,COUNT(IF(('1. Database - raw'!EU$7:EW$494&gt;0)*('1. Database - raw'!$AD$7:$AD$494=$A30)*(INDIRECT($Q30,TRUE)=$O30),'1. Database - raw'!EU$7:EW$494)),""),"")</f>
        <v/>
      </c>
      <c r="FU30" s="34" t="str">
        <f t="shared" ca="1" si="58"/>
        <v/>
      </c>
      <c r="FV30" s="35" t="str">
        <f t="shared" ca="1" si="59"/>
        <v/>
      </c>
      <c r="FW30" s="35" t="str">
        <f t="shared" ca="1" si="60"/>
        <v/>
      </c>
      <c r="FX30" s="35" t="str">
        <f t="array" aca="1" ref="FX30" ca="1">IFERROR(AVERAGE(IF(('1. Database - raw'!FA$7:FC$494&gt;0)*('1. Database - raw'!$AD$7:$AD$494=$A30)*(INDIRECT($Q30,TRUE)=$O30),'1. Database - raw'!FA$7:FC$494)),"")</f>
        <v/>
      </c>
      <c r="FY30" s="222" t="str">
        <f t="array" aca="1" ref="FY30" ca="1">IFERROR(_xlfn.STDEV.S(IF(('1. Database - raw'!FA$7:FC$494&gt;0)*('1. Database - raw'!$AD$7:$AD$494=$A30)*(INDIRECT($Q30,TRUE)=$O30),'1. Database - raw'!FA$7:FC$494)),"")</f>
        <v/>
      </c>
      <c r="FZ30" s="221" t="str">
        <f t="array" aca="1" ref="FZ30" ca="1">IFERROR(IF(COUNT(IF(('1. Database - raw'!FA$7:FC$494&gt;0)*('1. Database - raw'!$AD$7:$AD$494=$A30)*(INDIRECT($Q30,TRUE)=$O30),'1. Database - raw'!FA$7:FC$494))&gt;0,COUNT(IF(('1. Database - raw'!FA$7:FC$494&gt;0)*('1. Database - raw'!$AD$7:$AD$494=$A30)*(INDIRECT($Q30,TRUE)=$O30),'1. Database - raw'!FA$7:FC$494)),""),"")</f>
        <v/>
      </c>
      <c r="GA30" s="34" t="str">
        <f t="shared" ca="1" si="61"/>
        <v/>
      </c>
      <c r="GB30" s="35" t="str">
        <f t="shared" ca="1" si="62"/>
        <v/>
      </c>
      <c r="GC30" s="35" t="str">
        <f t="shared" ca="1" si="63"/>
        <v/>
      </c>
      <c r="GD30" s="35" t="str">
        <f t="array" aca="1" ref="GD30" ca="1">IFERROR(AVERAGE(IF(('1. Database - raw'!FG$7:FI$494&gt;0)*('1. Database - raw'!$AD$7:$AD$494=$A30)*(INDIRECT($Q30,TRUE)=$O30),'1. Database - raw'!FG$7:FI$494)),"")</f>
        <v/>
      </c>
      <c r="GE30" s="222" t="str">
        <f t="array" aca="1" ref="GE30" ca="1">IFERROR(_xlfn.STDEV.S(IF(('1. Database - raw'!FG$7:FI$494&gt;0)*('1. Database - raw'!$AD$7:$AD$494=$A30)*(INDIRECT($Q30,TRUE)=$O30),'1. Database - raw'!FG$7:FI$494)),"")</f>
        <v/>
      </c>
      <c r="GF30" s="221" t="str">
        <f t="array" aca="1" ref="GF30" ca="1">IFERROR(IF(COUNT(IF(('1. Database - raw'!FG$7:FI$494&gt;0)*('1. Database - raw'!$AD$7:$AD$494=$A30)*(INDIRECT($Q30,TRUE)=$O30),'1. Database - raw'!FG$7:FI$494))&gt;0,COUNT(IF(('1. Database - raw'!FG$7:FI$494&gt;0)*('1. Database - raw'!$AD$7:$AD$494=$A30)*(INDIRECT($Q30,TRUE)=$O30),'1. Database - raw'!FG$7:FI$494)),""),"")</f>
        <v/>
      </c>
      <c r="GG30" s="34" t="str">
        <f t="shared" ca="1" si="64"/>
        <v/>
      </c>
      <c r="GH30" s="35" t="str">
        <f t="shared" ca="1" si="65"/>
        <v/>
      </c>
      <c r="GI30" s="35" t="str">
        <f t="shared" ca="1" si="66"/>
        <v/>
      </c>
      <c r="GJ30" s="35" t="str">
        <f t="array" aca="1" ref="GJ30" ca="1">IFERROR(AVERAGE(IF(('1. Database - raw'!FM$7:FO$494&gt;0)*('1. Database - raw'!$AD$7:$AD$494=$A30)*(INDIRECT($Q30,TRUE)=$O30),'1. Database - raw'!FM$7:FO$494)),"")</f>
        <v/>
      </c>
      <c r="GK30" s="222" t="str">
        <f t="array" aca="1" ref="GK30" ca="1">IFERROR(_xlfn.STDEV.S(IF(('1. Database - raw'!FM$7:FO$494&gt;0)*('1. Database - raw'!$AD$7:$AD$494=$A30)*(INDIRECT($Q30,TRUE)=$O30),'1. Database - raw'!FM$7:FO$494)),"")</f>
        <v/>
      </c>
      <c r="GL30" s="221" t="str">
        <f t="array" aca="1" ref="GL30" ca="1">IFERROR(IF(COUNT(IF(('1. Database - raw'!FM$7:FO$494&gt;0)*('1. Database - raw'!$AD$7:$AD$494=$A30)*(INDIRECT($Q30,TRUE)=$O30),'1. Database - raw'!FM$7:FO$494))&gt;0,COUNT(IF(('1. Database - raw'!FM$7:FO$494&gt;0)*('1. Database - raw'!$AD$7:$AD$494=$A30)*(INDIRECT($Q30,TRUE)=$O30),'1. Database - raw'!FM$7:FO$494)),""),"")</f>
        <v/>
      </c>
      <c r="GM30" s="34" t="str">
        <f t="shared" ca="1" si="67"/>
        <v/>
      </c>
      <c r="GN30" s="35" t="str">
        <f t="shared" ca="1" si="68"/>
        <v/>
      </c>
      <c r="GO30" s="35" t="str">
        <f t="shared" ca="1" si="69"/>
        <v/>
      </c>
      <c r="GP30" s="35" t="str">
        <f t="array" aca="1" ref="GP30" ca="1">IFERROR(AVERAGE(IF(('1. Database - raw'!FS$7:FU$494&gt;0)*('1. Database - raw'!$AD$7:$AD$494=$A30)*(INDIRECT($Q30,TRUE)=$O30),'1. Database - raw'!FS$7:FU$494)),"")</f>
        <v/>
      </c>
      <c r="GQ30" s="222" t="str">
        <f t="array" aca="1" ref="GQ30" ca="1">IFERROR(_xlfn.STDEV.S(IF(('1. Database - raw'!FS$7:FU$494&gt;0)*('1. Database - raw'!$AD$7:$AD$494=$A30)*(INDIRECT($Q30,TRUE)=$O30),'1. Database - raw'!FS$7:FU$494)),"")</f>
        <v/>
      </c>
      <c r="GR30" s="221" t="str">
        <f t="array" aca="1" ref="GR30" ca="1">IFERROR(IF(COUNT(IF(('1. Database - raw'!FS$7:FU$494&gt;0)*('1. Database - raw'!$AD$7:$AD$494=$A30)*(INDIRECT($Q30,TRUE)=$O30),'1. Database - raw'!FS$7:FU$494))&gt;0,COUNT(IF(('1. Database - raw'!FS$7:FU$494&gt;0)*('1. Database - raw'!$AD$7:$AD$494=$A30)*(INDIRECT($Q30,TRUE)=$O30),'1. Database - raw'!FS$7:FU$494)),""),"")</f>
        <v/>
      </c>
      <c r="GS30" s="34" t="str">
        <f t="shared" ca="1" si="70"/>
        <v/>
      </c>
      <c r="GT30" s="35" t="str">
        <f t="shared" ca="1" si="71"/>
        <v/>
      </c>
      <c r="GU30" s="35" t="str">
        <f t="shared" ca="1" si="72"/>
        <v/>
      </c>
      <c r="GV30" s="35" t="str">
        <f t="array" aca="1" ref="GV30" ca="1">IFERROR(AVERAGE(IF(('1. Database - raw'!FY$7:GA$494&gt;0)*('1. Database - raw'!$AD$7:$AD$494=$A30)*(INDIRECT($Q30,TRUE)=$O30),'1. Database - raw'!FY$7:GA$494)),"")</f>
        <v/>
      </c>
      <c r="GW30" s="222" t="str">
        <f t="array" aca="1" ref="GW30" ca="1">IFERROR(_xlfn.STDEV.S(IF(('1. Database - raw'!FY$7:GA$494&gt;0)*('1. Database - raw'!$AD$7:$AD$494=$A30)*(INDIRECT($Q30,TRUE)=$O30),'1. Database - raw'!FY$7:GA$494)),"")</f>
        <v/>
      </c>
      <c r="GX30" s="221" t="str">
        <f t="array" aca="1" ref="GX30" ca="1">IFERROR(IF(COUNT(IF(('1. Database - raw'!FY$7:GA$494&gt;0)*('1. Database - raw'!$AD$7:$AD$494=$A30)*(INDIRECT($Q30,TRUE)=$O30),'1. Database - raw'!FY$7:GA$494))&gt;0,COUNT(IF(('1. Database - raw'!FY$7:GA$494&gt;0)*('1. Database - raw'!$AD$7:$AD$494=$A30)*(INDIRECT($Q30,TRUE)=$O30),'1. Database - raw'!FY$7:GA$494)),""),"")</f>
        <v/>
      </c>
      <c r="GY30" s="34" t="str">
        <f t="shared" ca="1" si="73"/>
        <v/>
      </c>
      <c r="GZ30" s="35" t="str">
        <f t="shared" ca="1" si="74"/>
        <v/>
      </c>
      <c r="HA30" s="35" t="str">
        <f t="shared" ca="1" si="75"/>
        <v/>
      </c>
      <c r="HB30" s="35" t="str">
        <f t="array" aca="1" ref="HB30" ca="1">IFERROR(AVERAGE(IF(('1. Database - raw'!GE$7:GG$494&gt;0)*('1. Database - raw'!$AD$7:$AD$494=$A30)*(INDIRECT($Q30,TRUE)=$O30),'1. Database - raw'!GE$7:GG$494)),"")</f>
        <v/>
      </c>
      <c r="HC30" s="222" t="str">
        <f t="array" aca="1" ref="HC30" ca="1">IFERROR(_xlfn.STDEV.S(IF(('1. Database - raw'!GE$7:GG$494&gt;0)*('1. Database - raw'!$AD$7:$AD$494=$A30)*(INDIRECT($Q30,TRUE)=$O30),'1. Database - raw'!GE$7:GG$494)),"")</f>
        <v/>
      </c>
      <c r="HD30" s="221" t="str">
        <f t="array" aca="1" ref="HD30" ca="1">IFERROR(IF(COUNT(IF(('1. Database - raw'!GE$7:GG$494&gt;0)*('1. Database - raw'!$AD$7:$AD$494=$A30)*(INDIRECT($Q30,TRUE)=$O30),'1. Database - raw'!GE$7:GG$494))&gt;0,COUNT(IF(('1. Database - raw'!GE$7:GG$494&gt;0)*('1. Database - raw'!$AD$7:$AD$494=$A30)*(INDIRECT($Q30,TRUE)=$O30),'1. Database - raw'!GE$7:GG$494)),""),"")</f>
        <v/>
      </c>
      <c r="HE30" s="34" t="str">
        <f t="shared" ca="1" si="76"/>
        <v/>
      </c>
      <c r="HF30" s="35" t="str">
        <f t="shared" ca="1" si="77"/>
        <v/>
      </c>
      <c r="HG30" s="35" t="str">
        <f t="shared" ca="1" si="78"/>
        <v/>
      </c>
      <c r="HH30" s="35" t="str">
        <f t="array" aca="1" ref="HH30" ca="1">IFERROR(AVERAGE(IF(('1. Database - raw'!GK$7:GM$494&gt;0)*('1. Database - raw'!$AD$7:$AD$494=$A30)*(INDIRECT($Q30,TRUE)=$O30),'1. Database - raw'!GK$7:GM$494)),"")</f>
        <v/>
      </c>
      <c r="HI30" s="222" t="str">
        <f t="array" aca="1" ref="HI30" ca="1">IFERROR(_xlfn.STDEV.S(IF(('1. Database - raw'!GK$7:GM$494&gt;0)*('1. Database - raw'!$AD$7:$AD$494=$A30)*(INDIRECT($Q30,TRUE)=$O30),'1. Database - raw'!GK$7:GM$494)),"")</f>
        <v/>
      </c>
      <c r="HJ30" s="221" t="str">
        <f t="array" aca="1" ref="HJ30" ca="1">IFERROR(IF(COUNT(IF(('1. Database - raw'!GK$7:GM$494&gt;0)*('1. Database - raw'!$AD$7:$AD$494=$A30)*(INDIRECT($Q30,TRUE)=$O30),'1. Database - raw'!GK$7:GM$494))&gt;0,COUNT(IF(('1. Database - raw'!GK$7:GM$494&gt;0)*('1. Database - raw'!$AD$7:$AD$494=$A30)*(INDIRECT($Q30,TRUE)=$O30),'1. Database - raw'!GK$7:GM$494)),""),"")</f>
        <v/>
      </c>
      <c r="HK30" s="34" t="str">
        <f t="shared" ca="1" si="79"/>
        <v/>
      </c>
      <c r="HL30" s="35" t="str">
        <f t="shared" ca="1" si="80"/>
        <v/>
      </c>
      <c r="HM30" s="35" t="str">
        <f t="shared" ca="1" si="81"/>
        <v/>
      </c>
      <c r="HN30" s="35" t="str">
        <f t="array" aca="1" ref="HN30" ca="1">IFERROR(AVERAGE(IF(('1. Database - raw'!GQ$7:GS$494&gt;0)*('1. Database - raw'!$AD$7:$AD$494=$A30)*(INDIRECT($Q30,TRUE)=$O30),'1. Database - raw'!GQ$7:GS$494)),"")</f>
        <v/>
      </c>
      <c r="HO30" s="222" t="str">
        <f t="array" aca="1" ref="HO30" ca="1">IFERROR(_xlfn.STDEV.S(IF(('1. Database - raw'!GQ$7:GS$494&gt;0)*('1. Database - raw'!$AD$7:$AD$494=$A30)*(INDIRECT($Q30,TRUE)=$O30),'1. Database - raw'!GQ$7:GS$494)),"")</f>
        <v/>
      </c>
      <c r="HP30" s="221" t="str">
        <f t="array" aca="1" ref="HP30" ca="1">IFERROR(IF(COUNT(IF(('1. Database - raw'!GQ$7:GS$494&gt;0)*('1. Database - raw'!$AD$7:$AD$494=$A30)*(INDIRECT($Q30,TRUE)=$O30),'1. Database - raw'!GQ$7:GS$494))&gt;0,COUNT(IF(('1. Database - raw'!GQ$7:GS$494&gt;0)*('1. Database - raw'!$AD$7:$AD$494=$A30)*(INDIRECT($Q30,TRUE)=$O30),'1. Database - raw'!GQ$7:GS$494)),""),"")</f>
        <v/>
      </c>
      <c r="HQ30" s="34" t="str">
        <f t="shared" ca="1" si="82"/>
        <v/>
      </c>
      <c r="HR30" s="35" t="str">
        <f t="shared" ca="1" si="83"/>
        <v/>
      </c>
      <c r="HS30" s="35" t="str">
        <f t="shared" ca="1" si="84"/>
        <v/>
      </c>
      <c r="HT30" s="35" t="str">
        <f t="array" aca="1" ref="HT30" ca="1">IFERROR(AVERAGE(IF(('1. Database - raw'!GW$7:GY$494&gt;0)*('1. Database - raw'!$AD$7:$AD$494=$A30)*(INDIRECT($Q30,TRUE)=$O30),'1. Database - raw'!GW$7:GY$494)),"")</f>
        <v/>
      </c>
      <c r="HU30" s="222" t="str">
        <f t="array" aca="1" ref="HU30" ca="1">IFERROR(_xlfn.STDEV.S(IF(('1. Database - raw'!GW$7:GY$494&gt;0)*('1. Database - raw'!$AD$7:$AD$494=$A30)*(INDIRECT($Q30,TRUE)=$O30),'1. Database - raw'!GW$7:GY$494)),"")</f>
        <v/>
      </c>
      <c r="HV30" s="221" t="str">
        <f t="array" aca="1" ref="HV30" ca="1">IFERROR(IF(COUNT(IF(('1. Database - raw'!GW$7:GY$494&gt;0)*('1. Database - raw'!$AD$7:$AD$494=$A30)*(INDIRECT($Q30,TRUE)=$O30),'1. Database - raw'!GW$7:GY$494))&gt;0,COUNT(IF(('1. Database - raw'!GW$7:GY$494&gt;0)*('1. Database - raw'!$AD$7:$AD$494=$A30)*(INDIRECT($Q30,TRUE)=$O30),'1. Database - raw'!GW$7:GY$494)),""),"")</f>
        <v/>
      </c>
      <c r="HW30" s="34" t="str">
        <f t="shared" ca="1" si="85"/>
        <v/>
      </c>
      <c r="HX30" s="35" t="str">
        <f t="shared" ca="1" si="86"/>
        <v/>
      </c>
      <c r="HY30" s="35" t="str">
        <f t="shared" ca="1" si="87"/>
        <v/>
      </c>
      <c r="HZ30" s="35" t="str">
        <f t="array" aca="1" ref="HZ30" ca="1">IFERROR(AVERAGE(IF(('1. Database - raw'!HC$7:HE$494&gt;0)*('1. Database - raw'!$AD$7:$AD$494=$A30)*(INDIRECT($Q30,TRUE)=$O30),'1. Database - raw'!HC$7:HE$494)),"")</f>
        <v/>
      </c>
      <c r="IA30" s="222" t="str">
        <f t="array" aca="1" ref="IA30" ca="1">IFERROR(_xlfn.STDEV.S(IF(('1. Database - raw'!HC$7:HE$494&gt;0)*('1. Database - raw'!$AD$7:$AD$494=$A30)*(INDIRECT($Q30,TRUE)=$O30),'1. Database - raw'!HC$7:HE$494)),"")</f>
        <v/>
      </c>
      <c r="IB30" s="221" t="str">
        <f t="array" aca="1" ref="IB30" ca="1">IFERROR(IF(COUNT(IF(('1. Database - raw'!HC$7:HE$494&gt;0)*('1. Database - raw'!$AD$7:$AD$494=$A30)*(INDIRECT($Q30,TRUE)=$O30),'1. Database - raw'!HC$7:HE$494))&gt;0,COUNT(IF(('1. Database - raw'!HC$7:HE$494&gt;0)*('1. Database - raw'!$AD$7:$AD$494=$A30)*(INDIRECT($Q30,TRUE)=$O30),'1. Database - raw'!HC$7:HE$494)),""),"")</f>
        <v/>
      </c>
      <c r="IC30" s="34" t="str">
        <f t="shared" ca="1" si="88"/>
        <v/>
      </c>
      <c r="ID30" s="35" t="str">
        <f t="shared" ca="1" si="89"/>
        <v/>
      </c>
      <c r="IE30" s="35" t="str">
        <f t="shared" ca="1" si="90"/>
        <v/>
      </c>
      <c r="IF30" s="35" t="str">
        <f t="array" aca="1" ref="IF30" ca="1">IFERROR(AVERAGE(IF(('1. Database - raw'!HI$7:HK$494&gt;0)*('1. Database - raw'!$AD$7:$AD$494=$A30)*(INDIRECT($Q30,TRUE)=$O30),'1. Database - raw'!HI$7:HK$494)),"")</f>
        <v/>
      </c>
      <c r="IG30" s="222" t="str">
        <f t="array" aca="1" ref="IG30" ca="1">IFERROR(_xlfn.STDEV.S(IF(('1. Database - raw'!HI$7:HK$494&gt;0)*('1. Database - raw'!$AD$7:$AD$494=$A30)*(INDIRECT($Q30,TRUE)=$O30),'1. Database - raw'!HI$7:HK$494)),"")</f>
        <v/>
      </c>
      <c r="IH30" s="221" t="str">
        <f t="array" aca="1" ref="IH30" ca="1">IFERROR(IF(COUNT(IF(('1. Database - raw'!HI$7:HK$494&gt;0)*('1. Database - raw'!$AD$7:$AD$494=$A30)*(INDIRECT($Q30,TRUE)=$O30),'1. Database - raw'!HI$7:HK$494))&gt;0,COUNT(IF(('1. Database - raw'!HI$7:HK$494&gt;0)*('1. Database - raw'!$AD$7:$AD$494=$A30)*(INDIRECT($Q30,TRUE)=$O30),'1. Database - raw'!HI$7:HK$494)),""),"")</f>
        <v/>
      </c>
      <c r="II30" s="34" t="str">
        <f t="shared" ca="1" si="91"/>
        <v/>
      </c>
      <c r="IJ30" s="35" t="str">
        <f t="shared" ca="1" si="92"/>
        <v/>
      </c>
      <c r="IK30" s="35" t="str">
        <f t="shared" ca="1" si="93"/>
        <v/>
      </c>
      <c r="IL30" s="35" t="str">
        <f t="array" aca="1" ref="IL30" ca="1">IFERROR(AVERAGE(IF(('1. Database - raw'!HO$7:HQ$494&gt;0)*('1. Database - raw'!$AD$7:$AD$494=$A30)*(INDIRECT($Q30,TRUE)=$O30),'1. Database - raw'!HO$7:HQ$494)),"")</f>
        <v/>
      </c>
      <c r="IM30" s="222" t="str">
        <f t="array" aca="1" ref="IM30" ca="1">IFERROR(_xlfn.STDEV.S(IF(('1. Database - raw'!HO$7:HQ$494&gt;0)*('1. Database - raw'!$AD$7:$AD$494=$A30)*(INDIRECT($Q30,TRUE)=$O30),'1. Database - raw'!HO$7:HQ$494)),"")</f>
        <v/>
      </c>
      <c r="IN30" s="221" t="str">
        <f t="array" aca="1" ref="IN30" ca="1">IFERROR(IF(COUNT(IF(('1. Database - raw'!HO$7:HQ$494&gt;0)*('1. Database - raw'!$AD$7:$AD$494=$A30)*(INDIRECT($Q30,TRUE)=$O30),'1. Database - raw'!HO$7:HQ$494))&gt;0,COUNT(IF(('1. Database - raw'!HO$7:HQ$494&gt;0)*('1. Database - raw'!$AD$7:$AD$494=$A30)*(INDIRECT($Q30,TRUE)=$O30),'1. Database - raw'!HO$7:HQ$494)),""),"")</f>
        <v/>
      </c>
      <c r="IO30" s="34" t="str">
        <f t="shared" ca="1" si="94"/>
        <v/>
      </c>
      <c r="IP30" s="35" t="str">
        <f t="shared" ca="1" si="95"/>
        <v/>
      </c>
      <c r="IQ30" s="35" t="str">
        <f t="shared" ca="1" si="96"/>
        <v/>
      </c>
      <c r="IR30" s="35" t="str">
        <f t="array" aca="1" ref="IR30" ca="1">IFERROR(AVERAGE(IF(('1. Database - raw'!HU$7:HW$494&gt;0)*('1. Database - raw'!$AD$7:$AD$494=$A30)*(INDIRECT($Q30,TRUE)=$O30),'1. Database - raw'!HU$7:HW$494)),"")</f>
        <v/>
      </c>
      <c r="IS30" s="222" t="str">
        <f t="array" aca="1" ref="IS30" ca="1">IFERROR(_xlfn.STDEV.S(IF(('1. Database - raw'!HU$7:HW$494&gt;0)*('1. Database - raw'!$AD$7:$AD$494=$A30)*(INDIRECT($Q30,TRUE)=$O30),'1. Database - raw'!HU$7:HW$494)),"")</f>
        <v/>
      </c>
      <c r="IT30" s="221" t="str">
        <f t="array" aca="1" ref="IT30" ca="1">IFERROR(IF(COUNT(IF(('1. Database - raw'!HU$7:HW$494&gt;0)*('1. Database - raw'!$AD$7:$AD$494=$A30)*(INDIRECT($Q30,TRUE)=$O30),'1. Database - raw'!HU$7:HW$494))&gt;0,COUNT(IF(('1. Database - raw'!HU$7:HW$494&gt;0)*('1. Database - raw'!$AD$7:$AD$494=$A30)*(INDIRECT($Q30,TRUE)=$O30),'1. Database - raw'!HU$7:HW$494)),""),"")</f>
        <v/>
      </c>
      <c r="IU30" s="34" t="str">
        <f t="shared" ca="1" si="97"/>
        <v/>
      </c>
      <c r="IV30" s="35" t="str">
        <f t="shared" ca="1" si="98"/>
        <v/>
      </c>
      <c r="IW30" s="35" t="str">
        <f t="shared" ca="1" si="99"/>
        <v/>
      </c>
      <c r="IX30" s="35" t="str">
        <f t="array" aca="1" ref="IX30" ca="1">IFERROR(AVERAGE(IF(('1. Database - raw'!IA$7:IC$494&gt;0)*('1. Database - raw'!$AD$7:$AD$494=$A30)*(INDIRECT($Q30,TRUE)=$O30),'1. Database - raw'!IA$7:IC$494)),"")</f>
        <v/>
      </c>
      <c r="IY30" s="222" t="str">
        <f t="array" aca="1" ref="IY30" ca="1">IFERROR(_xlfn.STDEV.S(IF(('1. Database - raw'!IA$7:IC$494&gt;0)*('1. Database - raw'!$AD$7:$AD$494=$A30)*(INDIRECT($Q30,TRUE)=$O30),'1. Database - raw'!IA$7:IC$494)),"")</f>
        <v/>
      </c>
      <c r="IZ30" s="221" t="str">
        <f t="array" aca="1" ref="IZ30" ca="1">IFERROR(IF(COUNT(IF(('1. Database - raw'!IA$7:IC$494&gt;0)*('1. Database - raw'!$AD$7:$AD$494=$A30)*(INDIRECT($Q30,TRUE)=$O30),'1. Database - raw'!IA$7:IC$494))&gt;0,COUNT(IF(('1. Database - raw'!IA$7:IC$494&gt;0)*('1. Database - raw'!$AD$7:$AD$494=$A30)*(INDIRECT($Q30,TRUE)=$O30),'1. Database - raw'!IA$7:IC$494)),""),"")</f>
        <v/>
      </c>
      <c r="JA30" s="34" t="str">
        <f t="shared" ca="1" si="100"/>
        <v/>
      </c>
      <c r="JB30" s="35" t="str">
        <f t="shared" ca="1" si="101"/>
        <v/>
      </c>
      <c r="JC30" s="35" t="str">
        <f t="shared" ca="1" si="102"/>
        <v/>
      </c>
      <c r="JD30" s="35" t="str">
        <f t="array" aca="1" ref="JD30" ca="1">IFERROR(AVERAGE(IF(('1. Database - raw'!IG$7:II$494&gt;0)*('1. Database - raw'!$AD$7:$AD$494=$A30)*(INDIRECT($Q30,TRUE)=$O30),'1. Database - raw'!IG$7:II$494)),"")</f>
        <v/>
      </c>
      <c r="JE30" s="222" t="str">
        <f t="array" aca="1" ref="JE30" ca="1">IFERROR(_xlfn.STDEV.S(IF(('1. Database - raw'!IG$7:II$494&gt;0)*('1. Database - raw'!$AD$7:$AD$494=$A30)*(INDIRECT($Q30,TRUE)=$O30),'1. Database - raw'!IG$7:II$494)),"")</f>
        <v/>
      </c>
      <c r="JF30" s="221" t="str">
        <f t="array" aca="1" ref="JF30" ca="1">IFERROR(IF(COUNT(IF(('1. Database - raw'!IG$7:II$494&gt;0)*('1. Database - raw'!$AD$7:$AD$494=$A30)*(INDIRECT($Q30,TRUE)=$O30),'1. Database - raw'!IG$7:II$494))&gt;0,COUNT(IF(('1. Database - raw'!IG$7:II$494&gt;0)*('1. Database - raw'!$AD$7:$AD$494=$A30)*(INDIRECT($Q30,TRUE)=$O30),'1. Database - raw'!IG$7:II$494)),""),"")</f>
        <v/>
      </c>
      <c r="JG30" s="147" t="str">
        <f t="shared" ca="1" si="103"/>
        <v/>
      </c>
      <c r="JH30" s="148" t="str">
        <f t="shared" ca="1" si="104"/>
        <v/>
      </c>
      <c r="JI30" s="148" t="str">
        <f t="shared" ca="1" si="105"/>
        <v/>
      </c>
      <c r="JJ30" s="148" t="str">
        <f t="array" aca="1" ref="JJ30" ca="1">IFERROR(AVERAGE(IF(('1. Database - raw'!IM$7:IO$494&gt;0)*('1. Database - raw'!$AD$7:$AD$494=$A30)*(INDIRECT($Q30,TRUE)=$O30),'1. Database - raw'!IM$7:IO$494)),"")</f>
        <v/>
      </c>
      <c r="JK30" s="278" t="str">
        <f t="array" aca="1" ref="JK30" ca="1">IFERROR(_xlfn.STDEV.S(IF(('1. Database - raw'!IM$7:IO$494&gt;0)*('1. Database - raw'!$AD$7:$AD$494=$A30)*(INDIRECT($Q30,TRUE)=$O30),'1. Database - raw'!IM$7:IO$494)),"")</f>
        <v/>
      </c>
      <c r="JL30" s="221" t="str">
        <f t="array" aca="1" ref="JL30" ca="1">IFERROR(IF(COUNT(IF(('1. Database - raw'!IM$7:IO$494&gt;0)*('1. Database - raw'!$AD$7:$AD$494=$A30)*(INDIRECT($Q30,TRUE)=$O30),'1. Database - raw'!IM$7:IO$494))&gt;0,COUNT(IF(('1. Database - raw'!IM$7:IO$494&gt;0)*('1. Database - raw'!$AD$7:$AD$494=$A30)*(INDIRECT($Q30,TRUE)=$O30),'1. Database - raw'!IM$7:IO$494)),""),"")</f>
        <v/>
      </c>
      <c r="JM30" s="147" t="str">
        <f t="shared" ca="1" si="106"/>
        <v/>
      </c>
      <c r="JN30" s="148" t="str">
        <f t="shared" ca="1" si="107"/>
        <v/>
      </c>
      <c r="JO30" s="148" t="str">
        <f t="shared" ca="1" si="108"/>
        <v/>
      </c>
      <c r="JP30" s="148" t="str">
        <f t="array" aca="1" ref="JP30" ca="1">IFERROR(AVERAGE(IF(('1. Database - raw'!IS$7:IU$494&gt;0)*('1. Database - raw'!$AD$7:$AD$494=$A30)*(INDIRECT($Q30,TRUE)=$O30),'1. Database - raw'!IS$7:IU$494)),"")</f>
        <v/>
      </c>
      <c r="JQ30" s="278" t="str">
        <f t="array" aca="1" ref="JQ30" ca="1">IFERROR(_xlfn.STDEV.S(IF(('1. Database - raw'!IS$7:IU$494&gt;0)*('1. Database - raw'!$AD$7:$AD$494=$A30)*(INDIRECT($Q30,TRUE)=$O30),'1. Database - raw'!IS$7:IU$494)),"")</f>
        <v/>
      </c>
      <c r="JR30" s="221" t="str">
        <f t="array" aca="1" ref="JR30" ca="1">IFERROR(IF(COUNT(IF(('1. Database - raw'!IS$7:IU$494&gt;0)*('1. Database - raw'!$AD$7:$AD$494=$A30)*(INDIRECT($Q30,TRUE)=$O30),'1. Database - raw'!IS$7:IU$494))&gt;0,COUNT(IF(('1. Database - raw'!IS$7:IU$494&gt;0)*('1. Database - raw'!$AD$7:$AD$494=$A30)*(INDIRECT($Q30,TRUE)=$O30),'1. Database - raw'!IS$7:IU$494)),""),"")</f>
        <v/>
      </c>
      <c r="JS30" s="147" t="str">
        <f t="shared" ca="1" si="109"/>
        <v/>
      </c>
      <c r="JT30" s="148" t="str">
        <f t="shared" ca="1" si="110"/>
        <v/>
      </c>
      <c r="JU30" s="148" t="str">
        <f t="shared" ca="1" si="111"/>
        <v/>
      </c>
      <c r="JV30" s="148" t="str">
        <f t="array" aca="1" ref="JV30" ca="1">IFERROR(AVERAGE(IF(('1. Database - raw'!IY$7:JA$494&gt;0)*('1. Database - raw'!$AD$7:$AD$494=$A30)*(INDIRECT($Q30,TRUE)=$O30),'1. Database - raw'!IY$7:JA$494)),"")</f>
        <v/>
      </c>
      <c r="JW30" s="278" t="str">
        <f t="array" aca="1" ref="JW30" ca="1">IFERROR(_xlfn.STDEV.S(IF(('1. Database - raw'!IY$7:JA$494&gt;0)*('1. Database - raw'!$AD$7:$AD$494=$A30)*(INDIRECT($Q30,TRUE)=$O30),'1. Database - raw'!IY$7:JA$494)),"")</f>
        <v/>
      </c>
      <c r="JX30" s="221" t="str">
        <f t="array" aca="1" ref="JX30" ca="1">IFERROR(IF(COUNT(IF(('1. Database - raw'!IY$7:JA$494&gt;0)*('1. Database - raw'!$AD$7:$AD$494=$A30)*(INDIRECT($Q30,TRUE)=$O30),'1. Database - raw'!IY$7:JA$494))&gt;0,COUNT(IF(('1. Database - raw'!IY$7:JA$494&gt;0)*('1. Database - raw'!$AD$7:$AD$494=$A30)*(INDIRECT($Q30,TRUE)=$O30),'1. Database - raw'!IY$7:JA$494)),""),"")</f>
        <v/>
      </c>
      <c r="JY30" s="147" t="str">
        <f t="shared" ca="1" si="112"/>
        <v/>
      </c>
      <c r="JZ30" s="148" t="str">
        <f t="shared" ca="1" si="113"/>
        <v/>
      </c>
      <c r="KA30" s="148" t="str">
        <f t="shared" ca="1" si="114"/>
        <v/>
      </c>
      <c r="KB30" s="148" t="str">
        <f t="array" aca="1" ref="KB30" ca="1">IFERROR(AVERAGE(IF(('1. Database - raw'!JE$7:JG$494&gt;0)*('1. Database - raw'!$AD$7:$AD$494=$A30)*(INDIRECT($Q30,TRUE)=$O30),'1. Database - raw'!JE$7:JG$494)),"")</f>
        <v/>
      </c>
      <c r="KC30" s="278" t="str">
        <f t="array" aca="1" ref="KC30" ca="1">IFERROR(_xlfn.STDEV.S(IF(('1. Database - raw'!JE$7:JG$494&gt;0)*('1. Database - raw'!$AD$7:$AD$494=$A30)*(INDIRECT($Q30,TRUE)=$O30),'1. Database - raw'!JE$7:JG$494)),"")</f>
        <v/>
      </c>
      <c r="KD30" s="221" t="str">
        <f t="array" aca="1" ref="KD30" ca="1">IFERROR(IF(COUNT(IF(('1. Database - raw'!JE$7:JG$494&gt;0)*('1. Database - raw'!$AD$7:$AD$494=$A30)*(INDIRECT($Q30,TRUE)=$O30),'1. Database - raw'!JE$7:JG$494))&gt;0,COUNT(IF(('1. Database - raw'!JE$7:JG$494&gt;0)*('1. Database - raw'!$AD$7:$AD$494=$A30)*(INDIRECT($Q30,TRUE)=$O30),'1. Database - raw'!JE$7:JG$494)),""),"")</f>
        <v/>
      </c>
      <c r="KE30" s="147" t="str">
        <f t="shared" ca="1" si="115"/>
        <v/>
      </c>
      <c r="KF30" s="148" t="str">
        <f t="shared" ca="1" si="116"/>
        <v/>
      </c>
      <c r="KG30" s="148" t="str">
        <f t="shared" ca="1" si="117"/>
        <v/>
      </c>
      <c r="KH30" s="148" t="str">
        <f t="array" aca="1" ref="KH30" ca="1">IFERROR(AVERAGE(IF(('1. Database - raw'!JK$7:JM$494&gt;0)*('1. Database - raw'!$AD$7:$AD$494=$A30)*(INDIRECT($Q30,TRUE)=$O30),'1. Database - raw'!JK$7:JM$494)),"")</f>
        <v/>
      </c>
      <c r="KI30" s="278" t="str">
        <f t="array" aca="1" ref="KI30" ca="1">IFERROR(_xlfn.STDEV.S(IF(('1. Database - raw'!JK$7:JM$494&gt;0)*('1. Database - raw'!$AD$7:$AD$494=$A30)*(INDIRECT($Q30,TRUE)=$O30),'1. Database - raw'!JK$7:JM$494)),"")</f>
        <v/>
      </c>
      <c r="KJ30" s="221" t="str">
        <f t="array" aca="1" ref="KJ30" ca="1">IFERROR(IF(COUNT(IF(('1. Database - raw'!JK$7:JM$494&gt;0)*('1. Database - raw'!$AD$7:$AD$494=$A30)*(INDIRECT($Q30,TRUE)=$O30),'1. Database - raw'!JK$7:JM$494))&gt;0,COUNT(IF(('1. Database - raw'!JK$7:JM$494&gt;0)*('1. Database - raw'!$AD$7:$AD$494=$A30)*(INDIRECT($Q30,TRUE)=$O30),'1. Database - raw'!JK$7:JM$494)),""),"")</f>
        <v/>
      </c>
      <c r="KK30" s="147" t="str">
        <f t="shared" ca="1" si="118"/>
        <v/>
      </c>
      <c r="KL30" s="148" t="str">
        <f t="shared" ca="1" si="119"/>
        <v/>
      </c>
      <c r="KM30" s="148" t="str">
        <f t="shared" ca="1" si="120"/>
        <v/>
      </c>
      <c r="KN30" s="148" t="str">
        <f t="array" aca="1" ref="KN30" ca="1">IFERROR(AVERAGE(IF(('1. Database - raw'!JQ$7:JS$494&gt;0)*('1. Database - raw'!$AD$7:$AD$494=$A30)*(INDIRECT($Q30,TRUE)=$O30),'1. Database - raw'!JQ$7:JS$494)),"")</f>
        <v/>
      </c>
      <c r="KO30" s="278" t="str">
        <f t="array" aca="1" ref="KO30" ca="1">IFERROR(_xlfn.STDEV.S(IF(('1. Database - raw'!JQ$7:JS$494&gt;0)*('1. Database - raw'!$AD$7:$AD$494=$A30)*(INDIRECT($Q30,TRUE)=$O30),'1. Database - raw'!JQ$7:JS$494)),"")</f>
        <v/>
      </c>
      <c r="KP30" s="221" t="str">
        <f t="array" aca="1" ref="KP30" ca="1">IFERROR(IF(COUNT(IF(('1. Database - raw'!JQ$7:JS$494&gt;0)*('1. Database - raw'!$AD$7:$AD$494=$A30)*(INDIRECT($Q30,TRUE)=$O30),'1. Database - raw'!JQ$7:JS$494))&gt;0,COUNT(IF(('1. Database - raw'!JQ$7:JS$494&gt;0)*('1. Database - raw'!$AD$7:$AD$494=$A30)*(INDIRECT($Q30,TRUE)=$O30),'1. Database - raw'!JQ$7:JS$494)),""),"")</f>
        <v/>
      </c>
      <c r="KQ30" s="147" t="str">
        <f t="shared" ca="1" si="121"/>
        <v/>
      </c>
      <c r="KR30" s="148" t="str">
        <f t="shared" ca="1" si="122"/>
        <v/>
      </c>
      <c r="KS30" s="148" t="str">
        <f t="shared" ca="1" si="123"/>
        <v/>
      </c>
      <c r="KT30" s="148" t="str">
        <f t="array" aca="1" ref="KT30" ca="1">IFERROR(AVERAGE(IF(('1. Database - raw'!JW$7:JY$494&gt;0)*('1. Database - raw'!$AD$7:$AD$494=$A30)*(INDIRECT($Q30,TRUE)=$O30),'1. Database - raw'!JW$7:JY$494)),"")</f>
        <v/>
      </c>
      <c r="KU30" s="278" t="str">
        <f t="array" aca="1" ref="KU30" ca="1">IFERROR(_xlfn.STDEV.S(IF(('1. Database - raw'!JW$7:JY$494&gt;0)*('1. Database - raw'!$AD$7:$AD$494=$A30)*(INDIRECT($Q30,TRUE)=$O30),'1. Database - raw'!JW$7:JY$494)),"")</f>
        <v/>
      </c>
      <c r="KV30" s="221" t="str">
        <f t="array" aca="1" ref="KV30" ca="1">IFERROR(IF(COUNT(IF(('1. Database - raw'!JW$7:JY$494&gt;0)*('1. Database - raw'!$AD$7:$AD$494=$A30)*(INDIRECT($Q30,TRUE)=$O30),'1. Database - raw'!JW$7:JY$494))&gt;0,COUNT(IF(('1. Database - raw'!JW$7:JY$494&gt;0)*('1. Database - raw'!$AD$7:$AD$494=$A30)*(INDIRECT($Q30,TRUE)=$O30),'1. Database - raw'!JW$7:JY$494)),""),"")</f>
        <v/>
      </c>
      <c r="KW30" s="147" t="str">
        <f t="shared" ca="1" si="124"/>
        <v/>
      </c>
      <c r="KX30" s="148" t="str">
        <f t="shared" ca="1" si="125"/>
        <v/>
      </c>
      <c r="KY30" s="148" t="str">
        <f t="shared" ca="1" si="126"/>
        <v/>
      </c>
      <c r="KZ30" s="148" t="str">
        <f t="array" aca="1" ref="KZ30" ca="1">IFERROR(AVERAGE(IF(('1. Database - raw'!KC$7:KE$494&gt;0)*('1. Database - raw'!$AD$7:$AD$494=$A30)*(INDIRECT($Q30,TRUE)=$O30),'1. Database - raw'!KC$7:KE$494)),"")</f>
        <v/>
      </c>
      <c r="LA30" s="278" t="str">
        <f t="array" aca="1" ref="LA30" ca="1">IFERROR(_xlfn.STDEV.S(IF(('1. Database - raw'!KC$7:KE$494&gt;0)*('1. Database - raw'!$AD$7:$AD$494=$A30)*(INDIRECT($Q30,TRUE)=$O30),'1. Database - raw'!KC$7:KE$494)),"")</f>
        <v/>
      </c>
      <c r="LB30" s="221" t="str">
        <f t="array" aca="1" ref="LB30" ca="1">IFERROR(IF(COUNT(IF(('1. Database - raw'!KC$7:KE$494&gt;0)*('1. Database - raw'!$AD$7:$AD$494=$A30)*(INDIRECT($Q30,TRUE)=$O30),'1. Database - raw'!KC$7:KE$494))&gt;0,COUNT(IF(('1. Database - raw'!KC$7:KE$494&gt;0)*('1. Database - raw'!$AD$7:$AD$494=$A30)*(INDIRECT($Q30,TRUE)=$O30),'1. Database - raw'!KC$7:KE$494)),""),"")</f>
        <v/>
      </c>
      <c r="LC30" s="147" t="str">
        <f t="shared" ca="1" si="127"/>
        <v/>
      </c>
      <c r="LD30" s="148" t="str">
        <f t="shared" ca="1" si="128"/>
        <v/>
      </c>
      <c r="LE30" s="148" t="str">
        <f t="shared" ca="1" si="129"/>
        <v/>
      </c>
      <c r="LF30" s="148" t="str">
        <f t="array" aca="1" ref="LF30" ca="1">IFERROR(AVERAGE(IF(('1. Database - raw'!KI$7:KK$494&gt;0)*('1. Database - raw'!$AD$7:$AD$494=$A30)*(INDIRECT($Q30,TRUE)=$O30),'1. Database - raw'!KI$7:KK$494)),"")</f>
        <v/>
      </c>
      <c r="LG30" s="278" t="str">
        <f t="array" aca="1" ref="LG30" ca="1">IFERROR(_xlfn.STDEV.S(IF(('1. Database - raw'!KI$7:KK$494&gt;0)*('1. Database - raw'!$AD$7:$AD$494=$A30)*(INDIRECT($Q30,TRUE)=$O30),'1. Database - raw'!KI$7:KK$494)),"")</f>
        <v/>
      </c>
      <c r="LH30" s="221" t="str">
        <f t="array" aca="1" ref="LH30" ca="1">IFERROR(IF(COUNT(IF(('1. Database - raw'!KI$7:KK$494&gt;0)*('1. Database - raw'!$AD$7:$AD$494=$A30)*(INDIRECT($Q30,TRUE)=$O30),'1. Database - raw'!KI$7:KK$494))&gt;0,COUNT(IF(('1. Database - raw'!KI$7:KK$494&gt;0)*('1. Database - raw'!$AD$7:$AD$494=$A30)*(INDIRECT($Q30,TRUE)=$O30),'1. Database - raw'!KI$7:KK$494)),""),"")</f>
        <v/>
      </c>
      <c r="LI30" s="147" t="str">
        <f t="shared" ca="1" si="169"/>
        <v/>
      </c>
      <c r="LJ30" s="148" t="str">
        <f t="shared" ca="1" si="170"/>
        <v/>
      </c>
      <c r="LK30" s="148" t="str">
        <f t="shared" ca="1" si="171"/>
        <v/>
      </c>
      <c r="LL30" s="148" t="str">
        <f t="array" aca="1" ref="LL30" ca="1">IFERROR(AVERAGE(IF(('1. Database - raw'!KO$7:KQ$494&gt;0)*('1. Database - raw'!$AD$7:$AD$494=$A30)*(INDIRECT($Q30,TRUE)=$O30),'1. Database - raw'!KO$7:KQ$494)),"")</f>
        <v/>
      </c>
      <c r="LM30" s="278" t="str">
        <f t="array" aca="1" ref="LM30" ca="1">IFERROR(_xlfn.STDEV.S(IF(('1. Database - raw'!KO$7:KQ$494&gt;0)*('1. Database - raw'!$AD$7:$AD$494=$A30)*(INDIRECT($Q30,TRUE)=$O30),'1. Database - raw'!KO$7:KQ$494)),"")</f>
        <v/>
      </c>
      <c r="LN30" s="221" t="str">
        <f t="array" aca="1" ref="LN30" ca="1">IFERROR(IF(COUNT(IF(('1. Database - raw'!KO$7:KQ$494&gt;0)*('1. Database - raw'!$AD$7:$AD$494=$A30)*(INDIRECT($Q30,TRUE)=$O30),'1. Database - raw'!KO$7:KQ$494))&gt;0,COUNT(IF(('1. Database - raw'!KO$7:KQ$494&gt;0)*('1. Database - raw'!$AD$7:$AD$494=$A30)*(INDIRECT($Q30,TRUE)=$O30),'1. Database - raw'!KO$7:KQ$494)),""),"")</f>
        <v/>
      </c>
      <c r="LO30" s="147" t="str">
        <f t="shared" ca="1" si="130"/>
        <v/>
      </c>
      <c r="LP30" s="148" t="str">
        <f t="shared" ca="1" si="131"/>
        <v/>
      </c>
      <c r="LQ30" s="148" t="str">
        <f t="shared" ca="1" si="132"/>
        <v/>
      </c>
      <c r="LR30" s="148" t="str">
        <f t="array" aca="1" ref="LR30" ca="1">IFERROR(AVERAGE(IF(('1. Database - raw'!KU$7:KW$494&gt;0)*('1. Database - raw'!$AD$7:$AD$494=$A30)*(INDIRECT($Q30,TRUE)=$O30),'1. Database - raw'!KU$7:KW$494)),"")</f>
        <v/>
      </c>
      <c r="LS30" s="278" t="str">
        <f t="array" aca="1" ref="LS30" ca="1">IFERROR(_xlfn.STDEV.S(IF(('1. Database - raw'!KU$7:KW$494&gt;0)*('1. Database - raw'!$AD$7:$AD$494=$A30)*(INDIRECT($Q30,TRUE)=$O30),'1. Database - raw'!KU$7:KW$494)),"")</f>
        <v/>
      </c>
      <c r="LT30" s="221" t="str">
        <f t="array" aca="1" ref="LT30" ca="1">IFERROR(IF(COUNT(IF(('1. Database - raw'!KU$7:KW$494&gt;0)*('1. Database - raw'!$AD$7:$AD$494=$A30)*(INDIRECT($Q30,TRUE)=$O30),'1. Database - raw'!KU$7:KW$494))&gt;0,COUNT(IF(('1. Database - raw'!KU$7:KW$494&gt;0)*('1. Database - raw'!$AD$7:$AD$494=$A30)*(INDIRECT($Q30,TRUE)=$O30),'1. Database - raw'!KU$7:KW$494)),""),"")</f>
        <v/>
      </c>
      <c r="LU30" s="147" t="str">
        <f t="shared" ca="1" si="133"/>
        <v/>
      </c>
      <c r="LV30" s="148" t="str">
        <f t="shared" ca="1" si="134"/>
        <v/>
      </c>
      <c r="LW30" s="148" t="str">
        <f t="shared" ca="1" si="135"/>
        <v/>
      </c>
      <c r="LX30" s="148" t="str">
        <f t="array" aca="1" ref="LX30" ca="1">IFERROR(AVERAGE(IF(('1. Database - raw'!LA$7:LC$494&gt;0)*('1. Database - raw'!$AD$7:$AD$494=$A30)*(INDIRECT($Q30,TRUE)=$O30),'1. Database - raw'!LA$7:LC$494)),"")</f>
        <v/>
      </c>
      <c r="LY30" s="278" t="str">
        <f t="array" aca="1" ref="LY30" ca="1">IFERROR(_xlfn.STDEV.S(IF(('1. Database - raw'!LA$7:LC$494&gt;0)*('1. Database - raw'!$AD$7:$AD$494=$A30)*(INDIRECT($Q30,TRUE)=$O30),'1. Database - raw'!LA$7:LC$494)),"")</f>
        <v/>
      </c>
      <c r="LZ30" s="221" t="str">
        <f t="array" aca="1" ref="LZ30" ca="1">IFERROR(IF(COUNT(IF(('1. Database - raw'!LA$7:LC$494&gt;0)*('1. Database - raw'!$AD$7:$AD$494=$A30)*(INDIRECT($Q30,TRUE)=$O30),'1. Database - raw'!LA$7:LC$494))&gt;0,COUNT(IF(('1. Database - raw'!LA$7:LC$494&gt;0)*('1. Database - raw'!$AD$7:$AD$494=$A30)*(INDIRECT($Q30,TRUE)=$O30),'1. Database - raw'!LA$7:LC$494)),""),"")</f>
        <v/>
      </c>
      <c r="MA30" s="147" t="str">
        <f t="shared" ca="1" si="136"/>
        <v/>
      </c>
      <c r="MB30" s="148" t="str">
        <f t="shared" ca="1" si="137"/>
        <v/>
      </c>
      <c r="MC30" s="148" t="str">
        <f t="shared" ca="1" si="138"/>
        <v/>
      </c>
      <c r="MD30" s="148" t="str">
        <f t="array" aca="1" ref="MD30" ca="1">IFERROR(AVERAGE(IF(('1. Database - raw'!LG$7:LI$494&gt;0)*('1. Database - raw'!$AD$7:$AD$494=$A30)*(INDIRECT($Q30,TRUE)=$O30),'1. Database - raw'!LG$7:LI$494)),"")</f>
        <v/>
      </c>
      <c r="ME30" s="278" t="str">
        <f t="array" aca="1" ref="ME30" ca="1">IFERROR(_xlfn.STDEV.S(IF(('1. Database - raw'!LG$7:LI$494&gt;0)*('1. Database - raw'!$AD$7:$AD$494=$A30)*(INDIRECT($Q30,TRUE)=$O30),'1. Database - raw'!LG$7:LI$494)),"")</f>
        <v/>
      </c>
      <c r="MF30" s="221" t="str">
        <f t="array" aca="1" ref="MF30" ca="1">IFERROR(IF(COUNT(IF(('1. Database - raw'!LG$7:LI$494&gt;0)*('1. Database - raw'!$AD$7:$AD$494=$A30)*(INDIRECT($Q30,TRUE)=$O30),'1. Database - raw'!LG$7:LI$494))&gt;0,COUNT(IF(('1. Database - raw'!LG$7:LI$494&gt;0)*('1. Database - raw'!$AD$7:$AD$494=$A30)*(INDIRECT($Q30,TRUE)=$O30),'1. Database - raw'!LG$7:LI$494)),""),"")</f>
        <v/>
      </c>
      <c r="MG30" s="147" t="str">
        <f t="shared" ca="1" si="139"/>
        <v/>
      </c>
      <c r="MH30" s="148" t="str">
        <f t="shared" ca="1" si="140"/>
        <v/>
      </c>
      <c r="MI30" s="148" t="str">
        <f t="shared" ca="1" si="141"/>
        <v/>
      </c>
      <c r="MJ30" s="148" t="str">
        <f t="array" aca="1" ref="MJ30" ca="1">IFERROR(AVERAGE(IF(('1. Database - raw'!LM$7:LO$494&gt;0)*('1. Database - raw'!$AD$7:$AD$494=$A30)*(INDIRECT($Q30,TRUE)=$O30),'1. Database - raw'!LM$7:LO$494)),"")</f>
        <v/>
      </c>
      <c r="MK30" s="278" t="str">
        <f t="array" aca="1" ref="MK30" ca="1">IFERROR(_xlfn.STDEV.S(IF(('1. Database - raw'!LM$7:LO$494&gt;0)*('1. Database - raw'!$AD$7:$AD$494=$A30)*(INDIRECT($Q30,TRUE)=$O30),'1. Database - raw'!LM$7:LO$494)),"")</f>
        <v/>
      </c>
      <c r="ML30" s="221" t="str">
        <f t="array" aca="1" ref="ML30" ca="1">IFERROR(IF(COUNT(IF(('1. Database - raw'!LM$7:LO$494&gt;0)*('1. Database - raw'!$AD$7:$AD$494=$A30)*(INDIRECT($Q30,TRUE)=$O30),'1. Database - raw'!LM$7:LO$494))&gt;0,COUNT(IF(('1. Database - raw'!LM$7:LO$494&gt;0)*('1. Database - raw'!$AD$7:$AD$494=$A30)*(INDIRECT($Q30,TRUE)=$O30),'1. Database - raw'!LM$7:LO$494)),""),"")</f>
        <v/>
      </c>
      <c r="MM30" s="147" t="str">
        <f t="shared" ca="1" si="142"/>
        <v/>
      </c>
      <c r="MN30" s="148" t="str">
        <f t="shared" ca="1" si="143"/>
        <v/>
      </c>
      <c r="MO30" s="148" t="str">
        <f t="shared" ca="1" si="144"/>
        <v/>
      </c>
      <c r="MP30" s="148" t="str">
        <f t="array" aca="1" ref="MP30" ca="1">IFERROR(AVERAGE(IF(('1. Database - raw'!LS$7:LU$494&gt;0)*('1. Database - raw'!$AD$7:$AD$494=$A30)*(INDIRECT($Q30,TRUE)=$O30),'1. Database - raw'!LS$7:LU$494)),"")</f>
        <v/>
      </c>
      <c r="MQ30" s="278" t="str">
        <f t="array" aca="1" ref="MQ30" ca="1">IFERROR(_xlfn.STDEV.S(IF(('1. Database - raw'!LS$7:LU$494&gt;0)*('1. Database - raw'!$AD$7:$AD$494=$A30)*(INDIRECT($Q30,TRUE)=$O30),'1. Database - raw'!LS$7:LU$494)),"")</f>
        <v/>
      </c>
      <c r="MR30" s="221" t="str">
        <f t="array" aca="1" ref="MR30" ca="1">IFERROR(IF(COUNT(IF(('1. Database - raw'!LS$7:LU$494&gt;0)*('1. Database - raw'!$AD$7:$AD$494=$A30)*(INDIRECT($Q30,TRUE)=$O30),'1. Database - raw'!LS$7:LU$494))&gt;0,COUNT(IF(('1. Database - raw'!LS$7:LU$494&gt;0)*('1. Database - raw'!$AD$7:$AD$494=$A30)*(INDIRECT($Q30,TRUE)=$O30),'1. Database - raw'!LS$7:LU$494)),""),"")</f>
        <v/>
      </c>
      <c r="MS30" s="147" t="str">
        <f t="shared" ca="1" si="145"/>
        <v/>
      </c>
      <c r="MT30" s="148" t="str">
        <f t="shared" ca="1" si="146"/>
        <v/>
      </c>
      <c r="MU30" s="148" t="str">
        <f t="shared" ca="1" si="147"/>
        <v/>
      </c>
      <c r="MV30" s="148" t="str">
        <f t="array" aca="1" ref="MV30" ca="1">IFERROR(AVERAGE(IF(('1. Database - raw'!LY$7:MA$494&gt;0)*('1. Database - raw'!$AD$7:$AD$494=$A30)*(INDIRECT($Q30,TRUE)=$O30),'1. Database - raw'!LY$7:MA$494)),"")</f>
        <v/>
      </c>
      <c r="MW30" s="278" t="str">
        <f t="array" aca="1" ref="MW30" ca="1">IFERROR(_xlfn.STDEV.S(IF(('1. Database - raw'!LY$7:MA$494&gt;0)*('1. Database - raw'!$AD$7:$AD$494=$A30)*(INDIRECT($Q30,TRUE)=$O30),'1. Database - raw'!LY$7:MA$494)),"")</f>
        <v/>
      </c>
      <c r="MX30" s="221" t="str">
        <f t="array" aca="1" ref="MX30" ca="1">IFERROR(IF(COUNT(IF(('1. Database - raw'!LY$7:MA$494&gt;0)*('1. Database - raw'!$AD$7:$AD$494=$A30)*(INDIRECT($Q30,TRUE)=$O30),'1. Database - raw'!LY$7:MA$494))&gt;0,COUNT(IF(('1. Database - raw'!LY$7:MA$494&gt;0)*('1. Database - raw'!$AD$7:$AD$494=$A30)*(INDIRECT($Q30,TRUE)=$O30),'1. Database - raw'!LY$7:MA$494)),""),"")</f>
        <v/>
      </c>
      <c r="MY30" s="147" t="str">
        <f t="shared" ca="1" si="148"/>
        <v/>
      </c>
      <c r="MZ30" s="148" t="str">
        <f t="shared" ca="1" si="149"/>
        <v/>
      </c>
      <c r="NA30" s="148" t="str">
        <f t="shared" ca="1" si="150"/>
        <v/>
      </c>
      <c r="NB30" s="148" t="str">
        <f t="array" aca="1" ref="NB30" ca="1">IFERROR(AVERAGE(IF(('1. Database - raw'!ME$7:MG$494&gt;0)*('1. Database - raw'!$AD$7:$AD$494=$A30)*(INDIRECT($Q30,TRUE)=$O30),'1. Database - raw'!ME$7:MG$494)),"")</f>
        <v/>
      </c>
      <c r="NC30" s="278" t="str">
        <f t="array" aca="1" ref="NC30" ca="1">IFERROR(_xlfn.STDEV.S(IF(('1. Database - raw'!ME$7:MG$494&gt;0)*('1. Database - raw'!$AD$7:$AD$494=$A30)*(INDIRECT($Q30,TRUE)=$O30),'1. Database - raw'!ME$7:MG$494)),"")</f>
        <v/>
      </c>
      <c r="ND30" s="221" t="str">
        <f t="array" aca="1" ref="ND30" ca="1">IFERROR(IF(COUNT(IF(('1. Database - raw'!ME$7:MG$494&gt;0)*('1. Database - raw'!$AD$7:$AD$494=$A30)*(INDIRECT($Q30,TRUE)=$O30),'1. Database - raw'!ME$7:MG$494))&gt;0,COUNT(IF(('1. Database - raw'!ME$7:MG$494&gt;0)*('1. Database - raw'!$AD$7:$AD$494=$A30)*(INDIRECT($Q30,TRUE)=$O30),'1. Database - raw'!ME$7:MG$494)),""),"")</f>
        <v/>
      </c>
      <c r="NE30" s="147" t="str">
        <f t="shared" ca="1" si="151"/>
        <v/>
      </c>
      <c r="NF30" s="148" t="str">
        <f t="shared" ca="1" si="152"/>
        <v/>
      </c>
      <c r="NG30" s="148" t="str">
        <f t="shared" ca="1" si="153"/>
        <v/>
      </c>
      <c r="NH30" s="148" t="str">
        <f t="array" aca="1" ref="NH30" ca="1">IFERROR(AVERAGE(IF(('1. Database - raw'!MK$7:MM$494&gt;0)*('1. Database - raw'!$AD$7:$AD$494=$A30)*(INDIRECT($Q30,TRUE)=$O30),'1. Database - raw'!MK$7:MM$494)),"")</f>
        <v/>
      </c>
      <c r="NI30" s="278" t="str">
        <f t="array" aca="1" ref="NI30" ca="1">IFERROR(_xlfn.STDEV.S(IF(('1. Database - raw'!MK$7:MM$494&gt;0)*('1. Database - raw'!$AD$7:$AD$494=$A30)*(INDIRECT($Q30,TRUE)=$O30),'1. Database - raw'!MK$7:MM$494)),"")</f>
        <v/>
      </c>
      <c r="NJ30" s="221" t="str">
        <f t="array" aca="1" ref="NJ30" ca="1">IFERROR(IF(COUNT(IF(('1. Database - raw'!MK$7:MM$494&gt;0)*('1. Database - raw'!$AD$7:$AD$494=$A30)*(INDIRECT($Q30,TRUE)=$O30),'1. Database - raw'!MK$7:MM$494))&gt;0,COUNT(IF(('1. Database - raw'!MK$7:MM$494&gt;0)*('1. Database - raw'!$AD$7:$AD$494=$A30)*(INDIRECT($Q30,TRUE)=$O30),'1. Database - raw'!MK$7:MM$494)),""),"")</f>
        <v/>
      </c>
      <c r="NK30" s="147" t="str">
        <f t="shared" ca="1" si="154"/>
        <v/>
      </c>
      <c r="NL30" s="148" t="str">
        <f t="shared" ca="1" si="155"/>
        <v/>
      </c>
      <c r="NM30" s="148" t="str">
        <f t="shared" ca="1" si="156"/>
        <v/>
      </c>
      <c r="NN30" s="148" t="str">
        <f t="array" aca="1" ref="NN30" ca="1">IFERROR(AVERAGE(IF(('1. Database - raw'!MQ$7:MS$494&gt;0)*('1. Database - raw'!$AD$7:$AD$494=$A30)*(INDIRECT($Q30,TRUE)=$O30),'1. Database - raw'!MQ$7:MS$494)),"")</f>
        <v/>
      </c>
      <c r="NO30" s="278" t="str">
        <f t="array" aca="1" ref="NO30" ca="1">IFERROR(_xlfn.STDEV.S(IF(('1. Database - raw'!MQ$7:MS$494&gt;0)*('1. Database - raw'!$AD$7:$AD$494=$A30)*(INDIRECT($Q30,TRUE)=$O30),'1. Database - raw'!MQ$7:MS$494)),"")</f>
        <v/>
      </c>
      <c r="NP30" s="221" t="str">
        <f t="array" aca="1" ref="NP30" ca="1">IFERROR(IF(COUNT(IF(('1. Database - raw'!MQ$7:MS$494&gt;0)*('1. Database - raw'!$AD$7:$AD$494=$A30)*(INDIRECT($Q30,TRUE)=$O30),'1. Database - raw'!MQ$7:MS$494))&gt;0,COUNT(IF(('1. Database - raw'!MQ$7:MS$494&gt;0)*('1. Database - raw'!$AD$7:$AD$494=$A30)*(INDIRECT($Q30,TRUE)=$O30),'1. Database - raw'!MQ$7:MS$494)),""),"")</f>
        <v/>
      </c>
      <c r="NQ30" s="147" t="str">
        <f t="shared" ca="1" si="157"/>
        <v/>
      </c>
      <c r="NR30" s="148" t="str">
        <f t="shared" ca="1" si="158"/>
        <v/>
      </c>
      <c r="NS30" s="148" t="str">
        <f t="shared" ca="1" si="159"/>
        <v/>
      </c>
      <c r="NT30" s="148" t="str">
        <f t="array" aca="1" ref="NT30" ca="1">IFERROR(AVERAGE(IF(('1. Database - raw'!MW$7:MY$494&gt;0)*('1. Database - raw'!$AD$7:$AD$494=$A30)*(INDIRECT($Q30,TRUE)=$O30),'1. Database - raw'!MW$7:MY$494)),"")</f>
        <v/>
      </c>
      <c r="NU30" s="278" t="str">
        <f t="array" aca="1" ref="NU30" ca="1">IFERROR(_xlfn.STDEV.S(IF(('1. Database - raw'!MW$7:MY$494&gt;0)*('1. Database - raw'!$AD$7:$AD$494=$A30)*(INDIRECT($Q30,TRUE)=$O30),'1. Database - raw'!MW$7:MY$494)),"")</f>
        <v/>
      </c>
      <c r="NV30" s="221" t="str">
        <f t="array" aca="1" ref="NV30" ca="1">IFERROR(IF(COUNT(IF(('1. Database - raw'!MW$7:MY$494&gt;0)*('1. Database - raw'!$AD$7:$AD$494=$A30)*(INDIRECT($Q30,TRUE)=$O30),'1. Database - raw'!MW$7:MY$494))&gt;0,COUNT(IF(('1. Database - raw'!MW$7:MY$494&gt;0)*('1. Database - raw'!$AD$7:$AD$494=$A30)*(INDIRECT($Q30,TRUE)=$O30),'1. Database - raw'!MW$7:MY$494)),""),"")</f>
        <v/>
      </c>
      <c r="NW30" s="147" t="str">
        <f t="shared" ca="1" si="160"/>
        <v/>
      </c>
      <c r="NX30" s="148" t="str">
        <f t="shared" ca="1" si="161"/>
        <v/>
      </c>
      <c r="NY30" s="148" t="str">
        <f t="shared" ca="1" si="162"/>
        <v/>
      </c>
      <c r="NZ30" s="148" t="str">
        <f t="array" aca="1" ref="NZ30" ca="1">IFERROR(AVERAGE(IF(('1. Database - raw'!NC$7:NE$494&gt;0)*('1. Database - raw'!$AD$7:$AD$494=$A30)*(INDIRECT($Q30,TRUE)=$O30),'1. Database - raw'!NC$7:NE$494)),"")</f>
        <v/>
      </c>
      <c r="OA30" s="278" t="str">
        <f t="array" aca="1" ref="OA30" ca="1">IFERROR(_xlfn.STDEV.S(IF(('1. Database - raw'!NC$7:NE$494&gt;0)*('1. Database - raw'!$AD$7:$AD$494=$A30)*(INDIRECT($Q30,TRUE)=$O30),'1. Database - raw'!NC$7:NE$494)),"")</f>
        <v/>
      </c>
      <c r="OB30" s="221" t="str">
        <f t="array" aca="1" ref="OB30" ca="1">IFERROR(IF(COUNT(IF(('1. Database - raw'!NC$7:NE$494&gt;0)*('1. Database - raw'!$AD$7:$AD$494=$A30)*(INDIRECT($Q30,TRUE)=$O30),'1. Database - raw'!NC$7:NE$494))&gt;0,COUNT(IF(('1. Database - raw'!NC$7:NE$494&gt;0)*('1. Database - raw'!$AD$7:$AD$494=$A30)*(INDIRECT($Q30,TRUE)=$O30),'1. Database - raw'!NC$7:NE$494)),""),"")</f>
        <v/>
      </c>
      <c r="OC30" s="147" t="str">
        <f t="shared" ca="1" si="163"/>
        <v/>
      </c>
      <c r="OD30" s="148" t="str">
        <f t="shared" ca="1" si="164"/>
        <v/>
      </c>
      <c r="OE30" s="148" t="str">
        <f t="shared" ca="1" si="165"/>
        <v/>
      </c>
      <c r="OF30" s="148" t="str">
        <f t="array" aca="1" ref="OF30" ca="1">IFERROR(AVERAGE(IF(('1. Database - raw'!NI$7:NK$494&gt;0)*('1. Database - raw'!$AD$7:$AD$494=$A30)*(INDIRECT($Q30,TRUE)=$O30),'1. Database - raw'!NI$7:NK$494)),"")</f>
        <v/>
      </c>
      <c r="OG30" s="278" t="str">
        <f t="array" aca="1" ref="OG30" ca="1">IFERROR(_xlfn.STDEV.S(IF(('1. Database - raw'!NI$7:NK$494&gt;0)*('1. Database - raw'!$AD$7:$AD$494=$A30)*(INDIRECT($Q30,TRUE)=$O30),'1. Database - raw'!NI$7:NK$494)),"")</f>
        <v/>
      </c>
      <c r="OH30" s="221" t="str">
        <f t="array" aca="1" ref="OH30" ca="1">IFERROR(IF(COUNT(IF(('1. Database - raw'!NI$7:NK$494&gt;0)*('1. Database - raw'!$AD$7:$AD$494=$A30)*(INDIRECT($Q30,TRUE)=$O30),'1. Database - raw'!NI$7:NK$494))&gt;0,COUNT(IF(('1. Database - raw'!NI$7:NK$494&gt;0)*('1. Database - raw'!$AD$7:$AD$494=$A30)*(INDIRECT($Q30,TRUE)=$O30),'1. Database - raw'!NI$7:NK$494)),""),"")</f>
        <v/>
      </c>
    </row>
    <row r="31" spans="1:398" s="335" customFormat="1" ht="15.75" hidden="1" outlineLevel="2" thickBot="1" x14ac:dyDescent="0.3">
      <c r="A31" s="309" t="s">
        <v>553</v>
      </c>
      <c r="B31" s="1330"/>
      <c r="C31" s="310"/>
      <c r="D31" s="311"/>
      <c r="E31" s="311"/>
      <c r="F31" s="312" t="s">
        <v>30</v>
      </c>
      <c r="G31" s="312" t="s">
        <v>616</v>
      </c>
      <c r="H31" s="312"/>
      <c r="I31" s="312" t="s">
        <v>775</v>
      </c>
      <c r="J31" s="312"/>
      <c r="K31" s="312"/>
      <c r="L31" s="312"/>
      <c r="M31" s="312"/>
      <c r="N31" s="336"/>
      <c r="O31" s="314"/>
      <c r="P31" s="464"/>
      <c r="Q31" s="316"/>
      <c r="R31" s="340"/>
      <c r="S31" s="317"/>
      <c r="T31" s="318" t="str">
        <f t="shared" ca="1" si="182"/>
        <v/>
      </c>
      <c r="U31" s="319" t="str">
        <f t="shared" ca="1" si="182"/>
        <v/>
      </c>
      <c r="V31" s="319" t="str">
        <f t="shared" ca="1" si="182"/>
        <v/>
      </c>
      <c r="W31" s="319" t="str">
        <f t="shared" ca="1" si="182"/>
        <v/>
      </c>
      <c r="X31" s="319" t="str">
        <f t="shared" ca="1" si="182"/>
        <v/>
      </c>
      <c r="Y31" s="319" t="str">
        <f t="shared" ca="1" si="182"/>
        <v/>
      </c>
      <c r="Z31" s="319" t="str">
        <f t="shared" ca="1" si="182"/>
        <v/>
      </c>
      <c r="AA31" s="319" t="str">
        <f t="shared" ca="1" si="182"/>
        <v/>
      </c>
      <c r="AB31" s="319" t="str">
        <f t="shared" ca="1" si="182"/>
        <v/>
      </c>
      <c r="AC31" s="319" t="str">
        <f t="shared" ca="1" si="182"/>
        <v/>
      </c>
      <c r="AD31" s="319" t="str">
        <f t="shared" ca="1" si="183"/>
        <v/>
      </c>
      <c r="AE31" s="319" t="str">
        <f t="shared" ca="1" si="183"/>
        <v/>
      </c>
      <c r="AF31" s="319" t="str">
        <f t="shared" ca="1" si="183"/>
        <v/>
      </c>
      <c r="AG31" s="319" t="str">
        <f t="shared" ca="1" si="183"/>
        <v/>
      </c>
      <c r="AH31" s="319" t="str">
        <f t="shared" ca="1" si="183"/>
        <v/>
      </c>
      <c r="AI31" s="319" t="str">
        <f t="shared" ca="1" si="183"/>
        <v/>
      </c>
      <c r="AJ31" s="319" t="str">
        <f t="shared" ca="1" si="183"/>
        <v/>
      </c>
      <c r="AK31" s="319" t="str">
        <f t="shared" ca="1" si="183"/>
        <v/>
      </c>
      <c r="AL31" s="319" t="str">
        <f t="shared" ca="1" si="183"/>
        <v/>
      </c>
      <c r="AM31" s="320" t="str">
        <f t="shared" ca="1" si="183"/>
        <v/>
      </c>
      <c r="AN31" s="321"/>
      <c r="AO31" s="321"/>
      <c r="AP31" s="321"/>
      <c r="AQ31" s="321"/>
      <c r="AR31" s="321"/>
      <c r="AS31" s="321"/>
      <c r="AT31" s="321"/>
      <c r="AU31" s="321"/>
      <c r="AV31" s="321"/>
      <c r="AW31" s="321"/>
      <c r="AX31" s="321"/>
      <c r="AY31" s="321"/>
      <c r="AZ31" s="321"/>
      <c r="BA31" s="321"/>
      <c r="BB31" s="321"/>
      <c r="BC31" s="321"/>
      <c r="BD31" s="322">
        <f t="shared" ref="BD31:BD46" ca="1" si="185">IFERROR(VLOOKUP(F31,$O$88:$T$94,6,FALSE)*VLOOKUP(G31,$O$88:$T$94,6,FALSE),"")</f>
        <v>0.74197002402322687</v>
      </c>
      <c r="BE31" s="322">
        <f t="shared" ref="BE31:BE46" ca="1" si="186">IFERROR(BD31*$BS$5,"")</f>
        <v>66.133117775838031</v>
      </c>
      <c r="BF31" s="322" t="str">
        <f t="shared" ca="1" si="175"/>
        <v/>
      </c>
      <c r="BG31" s="323" t="str">
        <f t="shared" ca="1" si="176"/>
        <v/>
      </c>
      <c r="BH31" s="466"/>
      <c r="BI31" s="532" t="str">
        <f t="shared" ca="1" si="166"/>
        <v/>
      </c>
      <c r="BJ31" s="557" t="str">
        <f t="shared" ca="1" si="2"/>
        <v/>
      </c>
      <c r="BK31" s="557" t="str">
        <f t="shared" ca="1" si="3"/>
        <v/>
      </c>
      <c r="BL31" s="557" t="str">
        <f t="shared" ca="1" si="167"/>
        <v/>
      </c>
      <c r="BM31" s="557" t="str">
        <f t="shared" ca="1" si="4"/>
        <v/>
      </c>
      <c r="BN31" s="557" t="str">
        <f t="shared" ca="1" si="5"/>
        <v/>
      </c>
      <c r="BO31" s="324"/>
      <c r="BP31" s="314">
        <f t="shared" si="6"/>
        <v>0</v>
      </c>
      <c r="BQ31" s="325" t="str">
        <f t="shared" ca="1" si="172"/>
        <v/>
      </c>
      <c r="BR31" s="326" t="str">
        <f t="shared" ca="1" si="173"/>
        <v/>
      </c>
      <c r="BS31" s="326" t="str">
        <f t="shared" ca="1" si="174"/>
        <v/>
      </c>
      <c r="BT31" s="326" t="str">
        <f t="array" aca="1" ref="BT31" ca="1">IFERROR(AVERAGE(IF(('1. Database - raw'!AW$7:AY$494&gt;0)*('1. Database - raw'!$AD$7:$AD$494=$A31)*('1. Database - raw'!$AP$7:$AP$494&lt;&gt;Dropdown!$AM$11)*(INDIRECT($Q31,TRUE)=$O31),'1. Database - raw'!AW$7:AY$494)),"")</f>
        <v/>
      </c>
      <c r="BU31" s="327" t="str">
        <f t="array" aca="1" ref="BU31" ca="1">IFERROR(_xlfn.STDEV.S(IF(('1. Database - raw'!AW$7:AY$494&gt;0)*('1. Database - raw'!$AD$7:$AD$494=$A31)*('1. Database - raw'!$AP$7:$AP$494&lt;&gt;Dropdown!$AM$11)*(INDIRECT($Q31,TRUE)=$O31),'1. Database - raw'!AW$7:AY$494)),"")</f>
        <v/>
      </c>
      <c r="BV31" s="327" t="str">
        <f t="array" aca="1" ref="BV31" ca="1">IFERROR(IF(COUNT(IF(('1. Database - raw'!AW$7:AY$494&gt;0)*('1. Database - raw'!$AD$7:$AD$494=$A31)*('1. Database - raw'!$AP$7:$AP$494&lt;&gt;Dropdown!$AM$11)*(INDIRECT($Q31,TRUE)=$O31),'1. Database - raw'!AW$7:AY$494))&gt;0,COUNT(IF(('1. Database - raw'!AW$7:AY$494&gt;0)*('1. Database - raw'!$AD$7:$AD$494=$A31)*('1. Database - raw'!$AP$7:$AP$494&lt;&gt;Dropdown!$AM$11)*(INDIRECT($Q31,TRUE)=$O31),'1. Database - raw'!AW$7:AY$494)),""),"")</f>
        <v/>
      </c>
      <c r="BW31" s="325" t="str">
        <f t="shared" ca="1" si="7"/>
        <v/>
      </c>
      <c r="BX31" s="326" t="str">
        <f t="shared" ca="1" si="8"/>
        <v/>
      </c>
      <c r="BY31" s="326" t="str">
        <f t="shared" ca="1" si="9"/>
        <v/>
      </c>
      <c r="BZ31" s="326" t="str">
        <f t="array" aca="1" ref="BZ31" ca="1">IFERROR(AVERAGE(IF(('1. Database - raw'!BC$7:BE$494&gt;0)*('1. Database - raw'!$AD$7:$AD$494=$A31)*('1. Database - raw'!$AP$7:$AP$494&lt;&gt;Dropdown!$AM$11)*(INDIRECT($Q31,TRUE)=$O31),'1. Database - raw'!BC$7:BE$494)),"")</f>
        <v/>
      </c>
      <c r="CA31" s="327" t="str">
        <f t="array" aca="1" ref="CA31" ca="1">IFERROR(_xlfn.STDEV.S(IF(('1. Database - raw'!BC$7:BE$494&gt;0)*('1. Database - raw'!$AD$7:$AD$494=$A31)*('1. Database - raw'!$AP$7:$AP$494&lt;&gt;Dropdown!$AM$11)*(INDIRECT($Q31,TRUE)=$O31),'1. Database - raw'!BC$7:BE$494)),"")</f>
        <v/>
      </c>
      <c r="CB31" s="327" t="str">
        <f t="array" aca="1" ref="CB31" ca="1">IFERROR(IF(COUNT(IF(('1. Database - raw'!BC$7:BE$494&gt;0)*('1. Database - raw'!$AD$7:$AD$494=$A31)*('1. Database - raw'!$AP$7:$AP$494&lt;&gt;Dropdown!$AM$11)*(INDIRECT($Q31,TRUE)=$O31),'1. Database - raw'!BC$7:BE$494))&gt;0,COUNT(IF(('1. Database - raw'!BC$7:BE$494&gt;0)*('1. Database - raw'!$AD$7:$AD$494=$A31)*('1. Database - raw'!$AP$7:$AP$494&lt;&gt;Dropdown!$AM$11)*(INDIRECT($Q31,TRUE)=$O31),'1. Database - raw'!BC$7:BE$494)),""),"")</f>
        <v/>
      </c>
      <c r="CC31" s="329" t="str">
        <f t="shared" ca="1" si="10"/>
        <v/>
      </c>
      <c r="CD31" s="330" t="str">
        <f t="shared" ca="1" si="11"/>
        <v/>
      </c>
      <c r="CE31" s="330" t="str">
        <f t="shared" ca="1" si="12"/>
        <v/>
      </c>
      <c r="CF31" s="330" t="str">
        <f t="array" aca="1" ref="CF31" ca="1">IFERROR(AVERAGE(IF(('1. Database - raw'!BI$7:BK$494&gt;0)*('1. Database - raw'!$AD$7:$AD$494=$A31)*('1. Database - raw'!$AP$7:$AP$494&lt;&gt;Dropdown!$AM$11)*(INDIRECT($Q31,TRUE)=$O31),'1. Database - raw'!BI$7:BK$494)),"")</f>
        <v/>
      </c>
      <c r="CG31" s="331" t="str">
        <f t="array" aca="1" ref="CG31" ca="1">IFERROR(_xlfn.STDEV.S(IF(('1. Database - raw'!BI$7:BK$494&gt;0)*('1. Database - raw'!$AD$7:$AD$494=$A31)*('1. Database - raw'!$AP$7:$AP$494&lt;&gt;Dropdown!$AM$11)*(INDIRECT($Q31,TRUE)=$O31),'1. Database - raw'!BI$7:BK$494)),"")</f>
        <v/>
      </c>
      <c r="CH31" s="327" t="str">
        <f t="array" aca="1" ref="CH31" ca="1">IFERROR(IF(COUNT(IF(('1. Database - raw'!BI$7:BK$494&gt;0)*('1. Database - raw'!$AD$7:$AD$494=$A31)*('1. Database - raw'!$AP$7:$AP$494&lt;&gt;Dropdown!$AM$11)*(INDIRECT($Q31,TRUE)=$O31),'1. Database - raw'!BI$7:BK$494))&gt;0,COUNT(IF(('1. Database - raw'!BI$7:BK$494&gt;0)*('1. Database - raw'!$AD$7:$AD$494=$A31)*('1. Database - raw'!$AP$7:$AP$494&lt;&gt;Dropdown!$AM$11)*(INDIRECT($Q31,TRUE)=$O31),'1. Database - raw'!BI$7:BK$494)),""),"")</f>
        <v/>
      </c>
      <c r="CI31" s="325" t="str">
        <f t="shared" ca="1" si="13"/>
        <v/>
      </c>
      <c r="CJ31" s="326" t="str">
        <f t="shared" ca="1" si="14"/>
        <v/>
      </c>
      <c r="CK31" s="326" t="str">
        <f t="shared" ca="1" si="15"/>
        <v/>
      </c>
      <c r="CL31" s="326" t="str">
        <f t="array" aca="1" ref="CL31" ca="1">IFERROR(AVERAGE(IF(('1. Database - raw'!BO$7:BQ$494&gt;0)*('1. Database - raw'!$AD$7:$AD$494=$A31)*(INDIRECT($Q31,TRUE)=$O31),'1. Database - raw'!BO$7:BQ$494)),"")</f>
        <v/>
      </c>
      <c r="CM31" s="327" t="str">
        <f t="array" aca="1" ref="CM31" ca="1">IFERROR(_xlfn.STDEV.S(IF(('1. Database - raw'!BO$7:BQ$494&gt;0)*('1. Database - raw'!$AD$7:$AD$494=$A31)*(INDIRECT($Q31,TRUE)=$O31),'1. Database - raw'!BO$7:BQ$494)),"")</f>
        <v/>
      </c>
      <c r="CN31" s="327" t="str">
        <f t="array" aca="1" ref="CN31" ca="1">IFERROR(IF(COUNT(IF(('1. Database - raw'!BO$7:BQ$494&gt;0)*('1. Database - raw'!$AD$7:$AD$494=$A31)*(INDIRECT($Q31,TRUE)=$O31),'1. Database - raw'!BO$7:BQ$494))&gt;0,COUNT(IF(('1. Database - raw'!BO$7:BQ$494&gt;0)*('1. Database - raw'!$AD$7:$AD$494=$A31)*(INDIRECT($Q31,TRUE)=$O31),'1. Database - raw'!BO$7:BQ$494)),""),"")</f>
        <v/>
      </c>
      <c r="CO31" s="325" t="str">
        <f t="shared" ca="1" si="16"/>
        <v/>
      </c>
      <c r="CP31" s="326" t="str">
        <f t="shared" ca="1" si="17"/>
        <v/>
      </c>
      <c r="CQ31" s="326" t="str">
        <f t="shared" ca="1" si="18"/>
        <v/>
      </c>
      <c r="CR31" s="326" t="str">
        <f t="array" aca="1" ref="CR31" ca="1">IFERROR(AVERAGE(IF(('1. Database - raw'!BU$7:BW$494&gt;0)*('1. Database - raw'!$AD$7:$AD$494=$A31)*(INDIRECT($Q31,TRUE)=$O31),'1. Database - raw'!BU$7:BW$494)),"")</f>
        <v/>
      </c>
      <c r="CS31" s="327" t="str">
        <f t="array" aca="1" ref="CS31" ca="1">IFERROR(_xlfn.STDEV.S(IF(('1. Database - raw'!BU$7:BW$494&gt;0)*('1. Database - raw'!$AD$7:$AD$494=$A31)*(INDIRECT($Q31,TRUE)=$O31),'1. Database - raw'!BU$7:BW$494)),"")</f>
        <v/>
      </c>
      <c r="CT31" s="327" t="str">
        <f t="array" aca="1" ref="CT31" ca="1">IFERROR(IF(COUNT(IF(('1. Database - raw'!BU$7:BW$494&gt;0)*('1. Database - raw'!$AD$7:$AD$494=$A31)*(INDIRECT($Q31,TRUE)=$O31),'1. Database - raw'!BU$7:BW$494))&gt;0,COUNT(IF(('1. Database - raw'!BU$7:BW$494&gt;0)*('1. Database - raw'!$AD$7:$AD$494=$A31)*(INDIRECT($Q31,TRUE)=$O31),'1. Database - raw'!BU$7:BW$494)),""),"")</f>
        <v/>
      </c>
      <c r="CU31" s="325" t="str">
        <f t="shared" ca="1" si="19"/>
        <v/>
      </c>
      <c r="CV31" s="326" t="str">
        <f t="shared" ca="1" si="20"/>
        <v/>
      </c>
      <c r="CW31" s="326" t="str">
        <f t="shared" ca="1" si="21"/>
        <v/>
      </c>
      <c r="CX31" s="326" t="str">
        <f t="array" aca="1" ref="CX31" ca="1">IFERROR(AVERAGE(IF(('1. Database - raw'!CA$7:CC$494&gt;0)*('1. Database - raw'!$AD$7:$AD$494=$A31)*(INDIRECT($Q31,TRUE)=$O31),'1. Database - raw'!CA$7:CC$494)),"")</f>
        <v/>
      </c>
      <c r="CY31" s="327" t="str">
        <f t="array" aca="1" ref="CY31" ca="1">IFERROR(_xlfn.STDEV.S(IF(('1. Database - raw'!CA$7:CC$494&gt;0)*('1. Database - raw'!$AD$7:$AD$494=$A31)*(INDIRECT($Q31,TRUE)=$O31),'1. Database - raw'!CA$7:CC$494)),"")</f>
        <v/>
      </c>
      <c r="CZ31" s="327" t="str">
        <f t="array" aca="1" ref="CZ31" ca="1">IFERROR(IF(COUNT(IF(('1. Database - raw'!CA$7:CC$494&gt;0)*('1. Database - raw'!$AD$7:$AD$494=$A31)*(INDIRECT($Q31,TRUE)=$O31),'1. Database - raw'!CA$7:CC$494))&gt;0,COUNT(IF(('1. Database - raw'!CA$7:CC$494&gt;0)*('1. Database - raw'!$AD$7:$AD$494=$A31)*(INDIRECT($Q31,TRUE)=$O31),'1. Database - raw'!CA$7:CC$494)),""),"")</f>
        <v/>
      </c>
      <c r="DA31" s="325" t="str">
        <f t="shared" ca="1" si="22"/>
        <v/>
      </c>
      <c r="DB31" s="326" t="str">
        <f t="shared" ca="1" si="23"/>
        <v/>
      </c>
      <c r="DC31" s="326" t="str">
        <f t="shared" ca="1" si="24"/>
        <v/>
      </c>
      <c r="DD31" s="326" t="str">
        <f t="array" aca="1" ref="DD31" ca="1">IFERROR(AVERAGE(IF(('1. Database - raw'!CG$7:CI$494&gt;0)*('1. Database - raw'!$AD$7:$AD$494=$A31)*(INDIRECT($Q31,TRUE)=$O31),'1. Database - raw'!CG$7:CI$494)),"")</f>
        <v/>
      </c>
      <c r="DE31" s="327" t="str">
        <f t="array" aca="1" ref="DE31" ca="1">IFERROR(_xlfn.STDEV.S(IF(('1. Database - raw'!CG$7:CI$494&gt;0)*('1. Database - raw'!$AD$7:$AD$494=$A31)*(INDIRECT($Q31,TRUE)=$O31),'1. Database - raw'!CG$7:CI$494)),"")</f>
        <v/>
      </c>
      <c r="DF31" s="327" t="str">
        <f t="array" aca="1" ref="DF31" ca="1">IFERROR(IF(COUNT(IF(('1. Database - raw'!CG$7:CI$494&gt;0)*('1. Database - raw'!$AD$7:$AD$494=$A31)*(INDIRECT($Q31,TRUE)=$O31),'1. Database - raw'!CG$7:CI$494))&gt;0,COUNT(IF(('1. Database - raw'!CG$7:CI$494&gt;0)*('1. Database - raw'!$AD$7:$AD$494=$A31)*(INDIRECT($Q31,TRUE)=$O31),'1. Database - raw'!CG$7:CI$494)),""),"")</f>
        <v/>
      </c>
      <c r="DG31" s="325" t="str">
        <f t="shared" ca="1" si="25"/>
        <v/>
      </c>
      <c r="DH31" s="326" t="str">
        <f t="shared" ca="1" si="26"/>
        <v/>
      </c>
      <c r="DI31" s="326" t="str">
        <f t="shared" ca="1" si="27"/>
        <v/>
      </c>
      <c r="DJ31" s="326" t="str">
        <f t="array" aca="1" ref="DJ31" ca="1">IFERROR(AVERAGE(IF(('1. Database - raw'!CM$7:CO$494&gt;0)*('1. Database - raw'!$AD$7:$AD$494=$A31)*(INDIRECT($Q31,TRUE)=$O31),'1. Database - raw'!CM$7:CO$494)),"")</f>
        <v/>
      </c>
      <c r="DK31" s="327" t="str">
        <f t="array" aca="1" ref="DK31" ca="1">IFERROR(_xlfn.STDEV.S(IF(('1. Database - raw'!CM$7:CO$494&gt;0)*('1. Database - raw'!$AD$7:$AD$494=$A31)*(INDIRECT($Q31,TRUE)=$O31),'1. Database - raw'!CM$7:CO$494)),"")</f>
        <v/>
      </c>
      <c r="DL31" s="327" t="str">
        <f t="array" aca="1" ref="DL31" ca="1">IFERROR(IF(COUNT(IF(('1. Database - raw'!CM$7:CO$494&gt;0)*('1. Database - raw'!$AD$7:$AD$494=$A31)*(INDIRECT($Q31,TRUE)=$O31),'1. Database - raw'!CM$7:CO$494))&gt;0,COUNT(IF(('1. Database - raw'!CM$7:CO$494&gt;0)*('1. Database - raw'!$AD$7:$AD$494=$A31)*(INDIRECT($Q31,TRUE)=$O31),'1. Database - raw'!CM$7:CO$494)),""),"")</f>
        <v/>
      </c>
      <c r="DM31" s="325" t="str">
        <f t="shared" ca="1" si="28"/>
        <v/>
      </c>
      <c r="DN31" s="326" t="str">
        <f t="shared" ca="1" si="29"/>
        <v/>
      </c>
      <c r="DO31" s="326" t="str">
        <f t="shared" ca="1" si="30"/>
        <v/>
      </c>
      <c r="DP31" s="326" t="str">
        <f t="array" aca="1" ref="DP31" ca="1">IFERROR(AVERAGE(IF(('1. Database - raw'!CS$7:CU$494&gt;0)*('1. Database - raw'!$AD$7:$AD$494=$A31)*(INDIRECT($Q31,TRUE)=$O31),'1. Database - raw'!CS$7:CU$494)),"")</f>
        <v/>
      </c>
      <c r="DQ31" s="327" t="str">
        <f t="array" aca="1" ref="DQ31" ca="1">IFERROR(_xlfn.STDEV.S(IF(('1. Database - raw'!CS$7:CU$494&gt;0)*('1. Database - raw'!$AD$7:$AD$494=$A31)*(INDIRECT($Q31,TRUE)=$O31),'1. Database - raw'!CS$7:CU$494)),"")</f>
        <v/>
      </c>
      <c r="DR31" s="327" t="str">
        <f t="array" aca="1" ref="DR31" ca="1">IFERROR(IF(COUNT(IF(('1. Database - raw'!CS$7:CU$494&gt;0)*('1. Database - raw'!$AD$7:$AD$494=$A31)*(INDIRECT($Q31,TRUE)=$O31),'1. Database - raw'!CS$7:CU$494))&gt;0,COUNT(IF(('1. Database - raw'!CS$7:CU$494&gt;0)*('1. Database - raw'!$AD$7:$AD$494=$A31)*(INDIRECT($Q31,TRUE)=$O31),'1. Database - raw'!CS$7:CU$494)),""),"")</f>
        <v/>
      </c>
      <c r="DS31" s="325" t="str">
        <f t="shared" ca="1" si="31"/>
        <v/>
      </c>
      <c r="DT31" s="326" t="str">
        <f t="shared" ca="1" si="32"/>
        <v/>
      </c>
      <c r="DU31" s="326" t="str">
        <f t="shared" ca="1" si="33"/>
        <v/>
      </c>
      <c r="DV31" s="326" t="str">
        <f t="array" aca="1" ref="DV31" ca="1">IFERROR(AVERAGE(IF(('1. Database - raw'!CY$7:DA$494&gt;0)*('1. Database - raw'!$AD$7:$AD$494=$A31)*(INDIRECT($Q31,TRUE)=$O31),'1. Database - raw'!CY$7:DA$494)),"")</f>
        <v/>
      </c>
      <c r="DW31" s="327" t="str">
        <f t="array" aca="1" ref="DW31" ca="1">IFERROR(_xlfn.STDEV.S(IF(('1. Database - raw'!CY$7:DA$494&gt;0)*('1. Database - raw'!$AD$7:$AD$494=$A31)*(INDIRECT($Q31,TRUE)=$O31),'1. Database - raw'!CY$7:DA$494)),"")</f>
        <v/>
      </c>
      <c r="DX31" s="327" t="str">
        <f t="array" aca="1" ref="DX31" ca="1">IFERROR(IF(COUNT(IF(('1. Database - raw'!CY$7:DA$494&gt;0)*('1. Database - raw'!$AD$7:$AD$494=$A31)*(INDIRECT($Q31,TRUE)=$O31),'1. Database - raw'!CY$7:DA$494))&gt;0,COUNT(IF(('1. Database - raw'!CY$7:DA$494&gt;0)*('1. Database - raw'!$AD$7:$AD$494=$A31)*(INDIRECT($Q31,TRUE)=$O31),'1. Database - raw'!CY$7:DA$494)),""),"")</f>
        <v/>
      </c>
      <c r="DY31" s="325" t="str">
        <f t="shared" ca="1" si="34"/>
        <v/>
      </c>
      <c r="DZ31" s="326" t="str">
        <f t="shared" ca="1" si="35"/>
        <v/>
      </c>
      <c r="EA31" s="326" t="str">
        <f t="shared" ca="1" si="36"/>
        <v/>
      </c>
      <c r="EB31" s="326" t="str">
        <f t="array" aca="1" ref="EB31" ca="1">IFERROR(AVERAGE(IF(('1. Database - raw'!DE$7:DG$494&gt;0)*('1. Database - raw'!$AD$7:$AD$494=$A31)*(INDIRECT($Q31,TRUE)=$O31),'1. Database - raw'!DE$7:DG$494)),"")</f>
        <v/>
      </c>
      <c r="EC31" s="327" t="str">
        <f t="array" aca="1" ref="EC31" ca="1">IFERROR(_xlfn.STDEV.S(IF(('1. Database - raw'!DE$7:DG$494&gt;0)*('1. Database - raw'!$AD$7:$AD$494=$A31)*(INDIRECT($Q31,TRUE)=$O31),'1. Database - raw'!DE$7:DG$494)),"")</f>
        <v/>
      </c>
      <c r="ED31" s="327" t="str">
        <f t="array" aca="1" ref="ED31" ca="1">IFERROR(IF(COUNT(IF(('1. Database - raw'!DE$7:DG$494&gt;0)*('1. Database - raw'!$AD$7:$AD$494=$A31)*(INDIRECT($Q31,TRUE)=$O31),'1. Database - raw'!DE$7:DG$494))&gt;0,COUNT(IF(('1. Database - raw'!DE$7:DG$494&gt;0)*('1. Database - raw'!$AD$7:$AD$494=$A31)*(INDIRECT($Q31,TRUE)=$O31),'1. Database - raw'!DE$7:DG$494)),""),"")</f>
        <v/>
      </c>
      <c r="EE31" s="329" t="str">
        <f t="shared" ca="1" si="37"/>
        <v/>
      </c>
      <c r="EF31" s="330" t="str">
        <f t="shared" ca="1" si="38"/>
        <v/>
      </c>
      <c r="EG31" s="330" t="str">
        <f t="shared" ca="1" si="39"/>
        <v/>
      </c>
      <c r="EH31" s="330" t="str">
        <f t="array" aca="1" ref="EH31" ca="1">IFERROR(AVERAGE(IF(('1. Database - raw'!DK$7:DM$494&gt;0)*('1. Database - raw'!$AD$7:$AD$494=$A31)*(INDIRECT($Q31,TRUE)=$O31),'1. Database - raw'!DK$7:DM$494)),"")</f>
        <v/>
      </c>
      <c r="EI31" s="331" t="str">
        <f t="array" aca="1" ref="EI31" ca="1">IFERROR(_xlfn.STDEV.S(IF(('1. Database - raw'!DK$7:DM$494&gt;0)*('1. Database - raw'!$AD$7:$AD$494=$A31)*(INDIRECT($Q31,TRUE)=$O31),'1. Database - raw'!DK$7:DM$494)),"")</f>
        <v/>
      </c>
      <c r="EJ31" s="327" t="str">
        <f t="array" aca="1" ref="EJ31" ca="1">IFERROR(IF(COUNT(IF(('1. Database - raw'!DK$7:DM$494&gt;0)*('1. Database - raw'!$AD$7:$AD$494=$A31)*(INDIRECT($Q31,TRUE)=$O31),'1. Database - raw'!DK$7:DM$494))&gt;0,COUNT(IF(('1. Database - raw'!DK$7:DM$494&gt;0)*('1. Database - raw'!$AD$7:$AD$494=$A31)*(INDIRECT($Q31,TRUE)=$O31),'1. Database - raw'!DK$7:DM$494)),""),"")</f>
        <v/>
      </c>
      <c r="EK31" s="325" t="str">
        <f t="shared" ca="1" si="40"/>
        <v/>
      </c>
      <c r="EL31" s="326" t="str">
        <f t="shared" ca="1" si="41"/>
        <v/>
      </c>
      <c r="EM31" s="326" t="str">
        <f t="shared" ca="1" si="42"/>
        <v/>
      </c>
      <c r="EN31" s="326" t="str">
        <f t="array" aca="1" ref="EN31" ca="1">IFERROR(AVERAGE(IF(('1. Database - raw'!DQ$7:DS$494&gt;0)*('1. Database - raw'!$AD$7:$AD$494=$A31)*(INDIRECT($Q31,TRUE)=$O31),'1. Database - raw'!DQ$7:DS$494)),"")</f>
        <v/>
      </c>
      <c r="EO31" s="327" t="str">
        <f t="array" aca="1" ref="EO31" ca="1">IFERROR(_xlfn.STDEV.S(IF(('1. Database - raw'!DQ$7:DS$494&gt;0)*('1. Database - raw'!$AD$7:$AD$494=$A31)*(INDIRECT($Q31,TRUE)=$O31),'1. Database - raw'!DQ$7:DS$494)),"")</f>
        <v/>
      </c>
      <c r="EP31" s="327" t="str">
        <f t="array" aca="1" ref="EP31" ca="1">IFERROR(IF(COUNT(IF(('1. Database - raw'!DQ$7:DS$494&gt;0)*('1. Database - raw'!$AD$7:$AD$494=$A31)*(INDIRECT($Q31,TRUE)=$O31),'1. Database - raw'!DQ$7:DS$494))&gt;0,COUNT(IF(('1. Database - raw'!DQ$7:DS$494&gt;0)*('1. Database - raw'!$AD$7:$AD$494=$A31)*(INDIRECT($Q31,TRUE)=$O31),'1. Database - raw'!DQ$7:DS$494)),""),"")</f>
        <v/>
      </c>
      <c r="EQ31" s="325" t="str">
        <f t="shared" ca="1" si="43"/>
        <v/>
      </c>
      <c r="ER31" s="326" t="str">
        <f t="shared" ca="1" si="44"/>
        <v/>
      </c>
      <c r="ES31" s="326" t="str">
        <f t="shared" ca="1" si="45"/>
        <v/>
      </c>
      <c r="ET31" s="326" t="str">
        <f t="array" aca="1" ref="ET31" ca="1">IFERROR(AVERAGE(IF(('1. Database - raw'!DW$7:DY$494&gt;0)*('1. Database - raw'!$AD$7:$AD$494=$A31)*(INDIRECT($Q31,TRUE)=$O31),'1. Database - raw'!DW$7:DY$494)),"")</f>
        <v/>
      </c>
      <c r="EU31" s="327" t="str">
        <f t="array" aca="1" ref="EU31" ca="1">IFERROR(_xlfn.STDEV.S(IF(('1. Database - raw'!DW$7:DY$494&gt;0)*('1. Database - raw'!$AD$7:$AD$494=$A31)*(INDIRECT($Q31,TRUE)=$O31),'1. Database - raw'!DW$7:DY$494)),"")</f>
        <v/>
      </c>
      <c r="EV31" s="327" t="str">
        <f t="array" aca="1" ref="EV31" ca="1">IFERROR(IF(COUNT(IF(('1. Database - raw'!DW$7:DY$494&gt;0)*('1. Database - raw'!$AD$7:$AD$494=$A31)*(INDIRECT($Q31,TRUE)=$O31),'1. Database - raw'!DW$7:DY$494))&gt;0,COUNT(IF(('1. Database - raw'!DW$7:DY$494&gt;0)*('1. Database - raw'!$AD$7:$AD$494=$A31)*(INDIRECT($Q31,TRUE)=$O31),'1. Database - raw'!DW$7:DY$494)),""),"")</f>
        <v/>
      </c>
      <c r="EW31" s="325" t="str">
        <f t="shared" ca="1" si="46"/>
        <v/>
      </c>
      <c r="EX31" s="326" t="str">
        <f t="shared" ca="1" si="47"/>
        <v/>
      </c>
      <c r="EY31" s="326" t="str">
        <f t="shared" ca="1" si="48"/>
        <v/>
      </c>
      <c r="EZ31" s="326" t="str">
        <f t="array" aca="1" ref="EZ31" ca="1">IFERROR(AVERAGE(IF(('1. Database - raw'!EC$7:EE$494&gt;0)*('1. Database - raw'!$AD$7:$AD$494=$A31)*(INDIRECT($Q31,TRUE)=$O31),'1. Database - raw'!EC$7:EE$494)),"")</f>
        <v/>
      </c>
      <c r="FA31" s="327" t="str">
        <f t="array" aca="1" ref="FA31" ca="1">IFERROR(_xlfn.STDEV.S(IF(('1. Database - raw'!EC$7:EE$494&gt;0)*('1. Database - raw'!$AD$7:$AD$494=$A31)*(INDIRECT($Q31,TRUE)=$O31),'1. Database - raw'!EC$7:EE$494)),"")</f>
        <v/>
      </c>
      <c r="FB31" s="327" t="str">
        <f t="array" aca="1" ref="FB31" ca="1">IFERROR(IF(COUNT(IF(('1. Database - raw'!EC$7:EE$494&gt;0)*('1. Database - raw'!$AD$7:$AD$494=$A31)*(INDIRECT($Q31,TRUE)=$O31),'1. Database - raw'!EC$7:EE$494))&gt;0,COUNT(IF(('1. Database - raw'!EC$7:EE$494&gt;0)*('1. Database - raw'!$AD$7:$AD$494=$A31)*(INDIRECT($Q31,TRUE)=$O31),'1. Database - raw'!EC$7:EE$494)),""),"")</f>
        <v/>
      </c>
      <c r="FC31" s="325" t="str">
        <f t="shared" ca="1" si="49"/>
        <v/>
      </c>
      <c r="FD31" s="326" t="str">
        <f t="shared" ca="1" si="50"/>
        <v/>
      </c>
      <c r="FE31" s="326" t="str">
        <f t="shared" ca="1" si="51"/>
        <v/>
      </c>
      <c r="FF31" s="326" t="str">
        <f t="array" aca="1" ref="FF31" ca="1">IFERROR(AVERAGE(IF(('1. Database - raw'!EI$7:EK$494&gt;0)*('1. Database - raw'!$AD$7:$AD$494=$A31)*(INDIRECT($Q31,TRUE)=$O31),'1. Database - raw'!EI$7:EK$494)),"")</f>
        <v/>
      </c>
      <c r="FG31" s="327" t="str">
        <f t="array" aca="1" ref="FG31" ca="1">IFERROR(_xlfn.STDEV.S(IF(('1. Database - raw'!EI$7:EK$494&gt;0)*('1. Database - raw'!$AD$7:$AD$494=$A31)*(INDIRECT($Q31,TRUE)=$O31),'1. Database - raw'!EI$7:EK$494)),"")</f>
        <v/>
      </c>
      <c r="FH31" s="327" t="str">
        <f t="array" aca="1" ref="FH31" ca="1">IFERROR(IF(COUNT(IF(('1. Database - raw'!EI$7:EK$494&gt;0)*('1. Database - raw'!$AD$7:$AD$494=$A31)*(INDIRECT($Q31,TRUE)=$O31),'1. Database - raw'!EI$7:EK$494))&gt;0,COUNT(IF(('1. Database - raw'!EI$7:EK$494&gt;0)*('1. Database - raw'!$AD$7:$AD$494=$A31)*(INDIRECT($Q31,TRUE)=$O31),'1. Database - raw'!EI$7:EK$494)),""),"")</f>
        <v/>
      </c>
      <c r="FI31" s="325" t="str">
        <f t="shared" ca="1" si="52"/>
        <v/>
      </c>
      <c r="FJ31" s="326" t="str">
        <f t="shared" ca="1" si="53"/>
        <v/>
      </c>
      <c r="FK31" s="326" t="str">
        <f t="shared" ca="1" si="54"/>
        <v/>
      </c>
      <c r="FL31" s="326" t="str">
        <f t="array" aca="1" ref="FL31" ca="1">IFERROR(AVERAGE(IF(('1. Database - raw'!EO$7:EQ$494&gt;0)*('1. Database - raw'!$AD$7:$AD$494=$A31)*(INDIRECT($Q31,TRUE)=$O31),'1. Database - raw'!EO$7:EQ$494)),"")</f>
        <v/>
      </c>
      <c r="FM31" s="327" t="str">
        <f t="array" aca="1" ref="FM31" ca="1">IFERROR(_xlfn.STDEV.S(IF(('1. Database - raw'!EO$7:EQ$494&gt;0)*('1. Database - raw'!$AD$7:$AD$494=$A31)*(INDIRECT($Q31,TRUE)=$O31),'1. Database - raw'!EO$7:EQ$494)),"")</f>
        <v/>
      </c>
      <c r="FN31" s="327" t="str">
        <f t="array" aca="1" ref="FN31" ca="1">IFERROR(IF(COUNT(IF(('1. Database - raw'!EO$7:EQ$494&gt;0)*('1. Database - raw'!$AD$7:$AD$494=$A31)*(INDIRECT($Q31,TRUE)=$O31),'1. Database - raw'!EO$7:EQ$494))&gt;0,COUNT(IF(('1. Database - raw'!EO$7:EQ$494&gt;0)*('1. Database - raw'!$AD$7:$AD$494=$A31)*(INDIRECT($Q31,TRUE)=$O31),'1. Database - raw'!EO$7:EQ$494)),""),"")</f>
        <v/>
      </c>
      <c r="FO31" s="325" t="str">
        <f t="shared" ca="1" si="55"/>
        <v/>
      </c>
      <c r="FP31" s="326" t="str">
        <f t="shared" ca="1" si="56"/>
        <v/>
      </c>
      <c r="FQ31" s="326" t="str">
        <f t="shared" ca="1" si="57"/>
        <v/>
      </c>
      <c r="FR31" s="326" t="str">
        <f t="array" aca="1" ref="FR31" ca="1">IFERROR(AVERAGE(IF(('1. Database - raw'!EU$7:EW$494&gt;0)*('1. Database - raw'!$AD$7:$AD$494=$A31)*(INDIRECT($Q31,TRUE)=$O31),'1. Database - raw'!EU$7:EW$494)),"")</f>
        <v/>
      </c>
      <c r="FS31" s="327" t="str">
        <f t="array" aca="1" ref="FS31" ca="1">IFERROR(_xlfn.STDEV.S(IF(('1. Database - raw'!EU$7:EW$494&gt;0)*('1. Database - raw'!$AD$7:$AD$494=$A31)*(INDIRECT($Q31,TRUE)=$O31),'1. Database - raw'!EU$7:EW$494)),"")</f>
        <v/>
      </c>
      <c r="FT31" s="327" t="str">
        <f t="array" aca="1" ref="FT31" ca="1">IFERROR(IF(COUNT(IF(('1. Database - raw'!EU$7:EW$494&gt;0)*('1. Database - raw'!$AD$7:$AD$494=$A31)*(INDIRECT($Q31,TRUE)=$O31),'1. Database - raw'!EU$7:EW$494))&gt;0,COUNT(IF(('1. Database - raw'!EU$7:EW$494&gt;0)*('1. Database - raw'!$AD$7:$AD$494=$A31)*(INDIRECT($Q31,TRUE)=$O31),'1. Database - raw'!EU$7:EW$494)),""),"")</f>
        <v/>
      </c>
      <c r="FU31" s="325" t="str">
        <f t="shared" ca="1" si="58"/>
        <v/>
      </c>
      <c r="FV31" s="326" t="str">
        <f t="shared" ca="1" si="59"/>
        <v/>
      </c>
      <c r="FW31" s="326" t="str">
        <f t="shared" ca="1" si="60"/>
        <v/>
      </c>
      <c r="FX31" s="326" t="str">
        <f t="array" aca="1" ref="FX31" ca="1">IFERROR(AVERAGE(IF(('1. Database - raw'!FA$7:FC$494&gt;0)*('1. Database - raw'!$AD$7:$AD$494=$A31)*(INDIRECT($Q31,TRUE)=$O31),'1. Database - raw'!FA$7:FC$494)),"")</f>
        <v/>
      </c>
      <c r="FY31" s="327" t="str">
        <f t="array" aca="1" ref="FY31" ca="1">IFERROR(_xlfn.STDEV.S(IF(('1. Database - raw'!FA$7:FC$494&gt;0)*('1. Database - raw'!$AD$7:$AD$494=$A31)*(INDIRECT($Q31,TRUE)=$O31),'1. Database - raw'!FA$7:FC$494)),"")</f>
        <v/>
      </c>
      <c r="FZ31" s="327" t="str">
        <f t="array" aca="1" ref="FZ31" ca="1">IFERROR(IF(COUNT(IF(('1. Database - raw'!FA$7:FC$494&gt;0)*('1. Database - raw'!$AD$7:$AD$494=$A31)*(INDIRECT($Q31,TRUE)=$O31),'1. Database - raw'!FA$7:FC$494))&gt;0,COUNT(IF(('1. Database - raw'!FA$7:FC$494&gt;0)*('1. Database - raw'!$AD$7:$AD$494=$A31)*(INDIRECT($Q31,TRUE)=$O31),'1. Database - raw'!FA$7:FC$494)),""),"")</f>
        <v/>
      </c>
      <c r="GA31" s="325" t="str">
        <f t="shared" ca="1" si="61"/>
        <v/>
      </c>
      <c r="GB31" s="326" t="str">
        <f t="shared" ca="1" si="62"/>
        <v/>
      </c>
      <c r="GC31" s="326" t="str">
        <f t="shared" ca="1" si="63"/>
        <v/>
      </c>
      <c r="GD31" s="326" t="str">
        <f t="array" aca="1" ref="GD31" ca="1">IFERROR(AVERAGE(IF(('1. Database - raw'!FG$7:FI$494&gt;0)*('1. Database - raw'!$AD$7:$AD$494=$A31)*(INDIRECT($Q31,TRUE)=$O31),'1. Database - raw'!FG$7:FI$494)),"")</f>
        <v/>
      </c>
      <c r="GE31" s="327" t="str">
        <f t="array" aca="1" ref="GE31" ca="1">IFERROR(_xlfn.STDEV.S(IF(('1. Database - raw'!FG$7:FI$494&gt;0)*('1. Database - raw'!$AD$7:$AD$494=$A31)*(INDIRECT($Q31,TRUE)=$O31),'1. Database - raw'!FG$7:FI$494)),"")</f>
        <v/>
      </c>
      <c r="GF31" s="327" t="str">
        <f t="array" aca="1" ref="GF31" ca="1">IFERROR(IF(COUNT(IF(('1. Database - raw'!FG$7:FI$494&gt;0)*('1. Database - raw'!$AD$7:$AD$494=$A31)*(INDIRECT($Q31,TRUE)=$O31),'1. Database - raw'!FG$7:FI$494))&gt;0,COUNT(IF(('1. Database - raw'!FG$7:FI$494&gt;0)*('1. Database - raw'!$AD$7:$AD$494=$A31)*(INDIRECT($Q31,TRUE)=$O31),'1. Database - raw'!FG$7:FI$494)),""),"")</f>
        <v/>
      </c>
      <c r="GG31" s="325" t="str">
        <f t="shared" ca="1" si="64"/>
        <v/>
      </c>
      <c r="GH31" s="326" t="str">
        <f t="shared" ca="1" si="65"/>
        <v/>
      </c>
      <c r="GI31" s="326" t="str">
        <f t="shared" ca="1" si="66"/>
        <v/>
      </c>
      <c r="GJ31" s="326" t="str">
        <f t="array" aca="1" ref="GJ31" ca="1">IFERROR(AVERAGE(IF(('1. Database - raw'!FM$7:FO$494&gt;0)*('1. Database - raw'!$AD$7:$AD$494=$A31)*(INDIRECT($Q31,TRUE)=$O31),'1. Database - raw'!FM$7:FO$494)),"")</f>
        <v/>
      </c>
      <c r="GK31" s="327" t="str">
        <f t="array" aca="1" ref="GK31" ca="1">IFERROR(_xlfn.STDEV.S(IF(('1. Database - raw'!FM$7:FO$494&gt;0)*('1. Database - raw'!$AD$7:$AD$494=$A31)*(INDIRECT($Q31,TRUE)=$O31),'1. Database - raw'!FM$7:FO$494)),"")</f>
        <v/>
      </c>
      <c r="GL31" s="327" t="str">
        <f t="array" aca="1" ref="GL31" ca="1">IFERROR(IF(COUNT(IF(('1. Database - raw'!FM$7:FO$494&gt;0)*('1. Database - raw'!$AD$7:$AD$494=$A31)*(INDIRECT($Q31,TRUE)=$O31),'1. Database - raw'!FM$7:FO$494))&gt;0,COUNT(IF(('1. Database - raw'!FM$7:FO$494&gt;0)*('1. Database - raw'!$AD$7:$AD$494=$A31)*(INDIRECT($Q31,TRUE)=$O31),'1. Database - raw'!FM$7:FO$494)),""),"")</f>
        <v/>
      </c>
      <c r="GM31" s="325" t="str">
        <f t="shared" ca="1" si="67"/>
        <v/>
      </c>
      <c r="GN31" s="326" t="str">
        <f t="shared" ca="1" si="68"/>
        <v/>
      </c>
      <c r="GO31" s="326" t="str">
        <f t="shared" ca="1" si="69"/>
        <v/>
      </c>
      <c r="GP31" s="326" t="str">
        <f t="array" aca="1" ref="GP31" ca="1">IFERROR(AVERAGE(IF(('1. Database - raw'!FS$7:FU$494&gt;0)*('1. Database - raw'!$AD$7:$AD$494=$A31)*(INDIRECT($Q31,TRUE)=$O31),'1. Database - raw'!FS$7:FU$494)),"")</f>
        <v/>
      </c>
      <c r="GQ31" s="327" t="str">
        <f t="array" aca="1" ref="GQ31" ca="1">IFERROR(_xlfn.STDEV.S(IF(('1. Database - raw'!FS$7:FU$494&gt;0)*('1. Database - raw'!$AD$7:$AD$494=$A31)*(INDIRECT($Q31,TRUE)=$O31),'1. Database - raw'!FS$7:FU$494)),"")</f>
        <v/>
      </c>
      <c r="GR31" s="327" t="str">
        <f t="array" aca="1" ref="GR31" ca="1">IFERROR(IF(COUNT(IF(('1. Database - raw'!FS$7:FU$494&gt;0)*('1. Database - raw'!$AD$7:$AD$494=$A31)*(INDIRECT($Q31,TRUE)=$O31),'1. Database - raw'!FS$7:FU$494))&gt;0,COUNT(IF(('1. Database - raw'!FS$7:FU$494&gt;0)*('1. Database - raw'!$AD$7:$AD$494=$A31)*(INDIRECT($Q31,TRUE)=$O31),'1. Database - raw'!FS$7:FU$494)),""),"")</f>
        <v/>
      </c>
      <c r="GS31" s="325" t="str">
        <f t="shared" ca="1" si="70"/>
        <v/>
      </c>
      <c r="GT31" s="326" t="str">
        <f t="shared" ca="1" si="71"/>
        <v/>
      </c>
      <c r="GU31" s="326" t="str">
        <f t="shared" ca="1" si="72"/>
        <v/>
      </c>
      <c r="GV31" s="326" t="str">
        <f t="array" aca="1" ref="GV31" ca="1">IFERROR(AVERAGE(IF(('1. Database - raw'!FY$7:GA$494&gt;0)*('1. Database - raw'!$AD$7:$AD$494=$A31)*(INDIRECT($Q31,TRUE)=$O31),'1. Database - raw'!FY$7:GA$494)),"")</f>
        <v/>
      </c>
      <c r="GW31" s="327" t="str">
        <f t="array" aca="1" ref="GW31" ca="1">IFERROR(_xlfn.STDEV.S(IF(('1. Database - raw'!FY$7:GA$494&gt;0)*('1. Database - raw'!$AD$7:$AD$494=$A31)*(INDIRECT($Q31,TRUE)=$O31),'1. Database - raw'!FY$7:GA$494)),"")</f>
        <v/>
      </c>
      <c r="GX31" s="327" t="str">
        <f t="array" aca="1" ref="GX31" ca="1">IFERROR(IF(COUNT(IF(('1. Database - raw'!FY$7:GA$494&gt;0)*('1. Database - raw'!$AD$7:$AD$494=$A31)*(INDIRECT($Q31,TRUE)=$O31),'1. Database - raw'!FY$7:GA$494))&gt;0,COUNT(IF(('1. Database - raw'!FY$7:GA$494&gt;0)*('1. Database - raw'!$AD$7:$AD$494=$A31)*(INDIRECT($Q31,TRUE)=$O31),'1. Database - raw'!FY$7:GA$494)),""),"")</f>
        <v/>
      </c>
      <c r="GY31" s="325" t="str">
        <f t="shared" ca="1" si="73"/>
        <v/>
      </c>
      <c r="GZ31" s="326" t="str">
        <f t="shared" ca="1" si="74"/>
        <v/>
      </c>
      <c r="HA31" s="326" t="str">
        <f t="shared" ca="1" si="75"/>
        <v/>
      </c>
      <c r="HB31" s="326" t="str">
        <f t="array" aca="1" ref="HB31" ca="1">IFERROR(AVERAGE(IF(('1. Database - raw'!GE$7:GG$494&gt;0)*('1. Database - raw'!$AD$7:$AD$494=$A31)*(INDIRECT($Q31,TRUE)=$O31),'1. Database - raw'!GE$7:GG$494)),"")</f>
        <v/>
      </c>
      <c r="HC31" s="327" t="str">
        <f t="array" aca="1" ref="HC31" ca="1">IFERROR(_xlfn.STDEV.S(IF(('1. Database - raw'!GE$7:GG$494&gt;0)*('1. Database - raw'!$AD$7:$AD$494=$A31)*(INDIRECT($Q31,TRUE)=$O31),'1. Database - raw'!GE$7:GG$494)),"")</f>
        <v/>
      </c>
      <c r="HD31" s="327" t="str">
        <f t="array" aca="1" ref="HD31" ca="1">IFERROR(IF(COUNT(IF(('1. Database - raw'!GE$7:GG$494&gt;0)*('1. Database - raw'!$AD$7:$AD$494=$A31)*(INDIRECT($Q31,TRUE)=$O31),'1. Database - raw'!GE$7:GG$494))&gt;0,COUNT(IF(('1. Database - raw'!GE$7:GG$494&gt;0)*('1. Database - raw'!$AD$7:$AD$494=$A31)*(INDIRECT($Q31,TRUE)=$O31),'1. Database - raw'!GE$7:GG$494)),""),"")</f>
        <v/>
      </c>
      <c r="HE31" s="325" t="str">
        <f t="shared" ca="1" si="76"/>
        <v/>
      </c>
      <c r="HF31" s="326" t="str">
        <f t="shared" ca="1" si="77"/>
        <v/>
      </c>
      <c r="HG31" s="326" t="str">
        <f t="shared" ca="1" si="78"/>
        <v/>
      </c>
      <c r="HH31" s="326" t="str">
        <f t="array" aca="1" ref="HH31" ca="1">IFERROR(AVERAGE(IF(('1. Database - raw'!GK$7:GM$494&gt;0)*('1. Database - raw'!$AD$7:$AD$494=$A31)*(INDIRECT($Q31,TRUE)=$O31),'1. Database - raw'!GK$7:GM$494)),"")</f>
        <v/>
      </c>
      <c r="HI31" s="327" t="str">
        <f t="array" aca="1" ref="HI31" ca="1">IFERROR(_xlfn.STDEV.S(IF(('1. Database - raw'!GK$7:GM$494&gt;0)*('1. Database - raw'!$AD$7:$AD$494=$A31)*(INDIRECT($Q31,TRUE)=$O31),'1. Database - raw'!GK$7:GM$494)),"")</f>
        <v/>
      </c>
      <c r="HJ31" s="327" t="str">
        <f t="array" aca="1" ref="HJ31" ca="1">IFERROR(IF(COUNT(IF(('1. Database - raw'!GK$7:GM$494&gt;0)*('1. Database - raw'!$AD$7:$AD$494=$A31)*(INDIRECT($Q31,TRUE)=$O31),'1. Database - raw'!GK$7:GM$494))&gt;0,COUNT(IF(('1. Database - raw'!GK$7:GM$494&gt;0)*('1. Database - raw'!$AD$7:$AD$494=$A31)*(INDIRECT($Q31,TRUE)=$O31),'1. Database - raw'!GK$7:GM$494)),""),"")</f>
        <v/>
      </c>
      <c r="HK31" s="325" t="str">
        <f t="shared" ca="1" si="79"/>
        <v/>
      </c>
      <c r="HL31" s="326" t="str">
        <f t="shared" ca="1" si="80"/>
        <v/>
      </c>
      <c r="HM31" s="326" t="str">
        <f t="shared" ca="1" si="81"/>
        <v/>
      </c>
      <c r="HN31" s="326" t="str">
        <f t="array" aca="1" ref="HN31" ca="1">IFERROR(AVERAGE(IF(('1. Database - raw'!GQ$7:GS$494&gt;0)*('1. Database - raw'!$AD$7:$AD$494=$A31)*(INDIRECT($Q31,TRUE)=$O31),'1. Database - raw'!GQ$7:GS$494)),"")</f>
        <v/>
      </c>
      <c r="HO31" s="327" t="str">
        <f t="array" aca="1" ref="HO31" ca="1">IFERROR(_xlfn.STDEV.S(IF(('1. Database - raw'!GQ$7:GS$494&gt;0)*('1. Database - raw'!$AD$7:$AD$494=$A31)*(INDIRECT($Q31,TRUE)=$O31),'1. Database - raw'!GQ$7:GS$494)),"")</f>
        <v/>
      </c>
      <c r="HP31" s="327" t="str">
        <f t="array" aca="1" ref="HP31" ca="1">IFERROR(IF(COUNT(IF(('1. Database - raw'!GQ$7:GS$494&gt;0)*('1. Database - raw'!$AD$7:$AD$494=$A31)*(INDIRECT($Q31,TRUE)=$O31),'1. Database - raw'!GQ$7:GS$494))&gt;0,COUNT(IF(('1. Database - raw'!GQ$7:GS$494&gt;0)*('1. Database - raw'!$AD$7:$AD$494=$A31)*(INDIRECT($Q31,TRUE)=$O31),'1. Database - raw'!GQ$7:GS$494)),""),"")</f>
        <v/>
      </c>
      <c r="HQ31" s="325" t="str">
        <f t="shared" ca="1" si="82"/>
        <v/>
      </c>
      <c r="HR31" s="326" t="str">
        <f t="shared" ca="1" si="83"/>
        <v/>
      </c>
      <c r="HS31" s="326" t="str">
        <f t="shared" ca="1" si="84"/>
        <v/>
      </c>
      <c r="HT31" s="326" t="str">
        <f t="array" aca="1" ref="HT31" ca="1">IFERROR(AVERAGE(IF(('1. Database - raw'!GW$7:GY$494&gt;0)*('1. Database - raw'!$AD$7:$AD$494=$A31)*(INDIRECT($Q31,TRUE)=$O31),'1. Database - raw'!GW$7:GY$494)),"")</f>
        <v/>
      </c>
      <c r="HU31" s="327" t="str">
        <f t="array" aca="1" ref="HU31" ca="1">IFERROR(_xlfn.STDEV.S(IF(('1. Database - raw'!GW$7:GY$494&gt;0)*('1. Database - raw'!$AD$7:$AD$494=$A31)*(INDIRECT($Q31,TRUE)=$O31),'1. Database - raw'!GW$7:GY$494)),"")</f>
        <v/>
      </c>
      <c r="HV31" s="327" t="str">
        <f t="array" aca="1" ref="HV31" ca="1">IFERROR(IF(COUNT(IF(('1. Database - raw'!GW$7:GY$494&gt;0)*('1. Database - raw'!$AD$7:$AD$494=$A31)*(INDIRECT($Q31,TRUE)=$O31),'1. Database - raw'!GW$7:GY$494))&gt;0,COUNT(IF(('1. Database - raw'!GW$7:GY$494&gt;0)*('1. Database - raw'!$AD$7:$AD$494=$A31)*(INDIRECT($Q31,TRUE)=$O31),'1. Database - raw'!GW$7:GY$494)),""),"")</f>
        <v/>
      </c>
      <c r="HW31" s="325" t="str">
        <f t="shared" ca="1" si="85"/>
        <v/>
      </c>
      <c r="HX31" s="326" t="str">
        <f t="shared" ca="1" si="86"/>
        <v/>
      </c>
      <c r="HY31" s="326" t="str">
        <f t="shared" ca="1" si="87"/>
        <v/>
      </c>
      <c r="HZ31" s="326" t="str">
        <f t="array" aca="1" ref="HZ31" ca="1">IFERROR(AVERAGE(IF(('1. Database - raw'!HC$7:HE$494&gt;0)*('1. Database - raw'!$AD$7:$AD$494=$A31)*(INDIRECT($Q31,TRUE)=$O31),'1. Database - raw'!HC$7:HE$494)),"")</f>
        <v/>
      </c>
      <c r="IA31" s="327" t="str">
        <f t="array" aca="1" ref="IA31" ca="1">IFERROR(_xlfn.STDEV.S(IF(('1. Database - raw'!HC$7:HE$494&gt;0)*('1. Database - raw'!$AD$7:$AD$494=$A31)*(INDIRECT($Q31,TRUE)=$O31),'1. Database - raw'!HC$7:HE$494)),"")</f>
        <v/>
      </c>
      <c r="IB31" s="327" t="str">
        <f t="array" aca="1" ref="IB31" ca="1">IFERROR(IF(COUNT(IF(('1. Database - raw'!HC$7:HE$494&gt;0)*('1. Database - raw'!$AD$7:$AD$494=$A31)*(INDIRECT($Q31,TRUE)=$O31),'1. Database - raw'!HC$7:HE$494))&gt;0,COUNT(IF(('1. Database - raw'!HC$7:HE$494&gt;0)*('1. Database - raw'!$AD$7:$AD$494=$A31)*(INDIRECT($Q31,TRUE)=$O31),'1. Database - raw'!HC$7:HE$494)),""),"")</f>
        <v/>
      </c>
      <c r="IC31" s="325" t="str">
        <f t="shared" ca="1" si="88"/>
        <v/>
      </c>
      <c r="ID31" s="326" t="str">
        <f t="shared" ca="1" si="89"/>
        <v/>
      </c>
      <c r="IE31" s="326" t="str">
        <f t="shared" ca="1" si="90"/>
        <v/>
      </c>
      <c r="IF31" s="326" t="str">
        <f t="array" aca="1" ref="IF31" ca="1">IFERROR(AVERAGE(IF(('1. Database - raw'!HI$7:HK$494&gt;0)*('1. Database - raw'!$AD$7:$AD$494=$A31)*(INDIRECT($Q31,TRUE)=$O31),'1. Database - raw'!HI$7:HK$494)),"")</f>
        <v/>
      </c>
      <c r="IG31" s="327" t="str">
        <f t="array" aca="1" ref="IG31" ca="1">IFERROR(_xlfn.STDEV.S(IF(('1. Database - raw'!HI$7:HK$494&gt;0)*('1. Database - raw'!$AD$7:$AD$494=$A31)*(INDIRECT($Q31,TRUE)=$O31),'1. Database - raw'!HI$7:HK$494)),"")</f>
        <v/>
      </c>
      <c r="IH31" s="327" t="str">
        <f t="array" aca="1" ref="IH31" ca="1">IFERROR(IF(COUNT(IF(('1. Database - raw'!HI$7:HK$494&gt;0)*('1. Database - raw'!$AD$7:$AD$494=$A31)*(INDIRECT($Q31,TRUE)=$O31),'1. Database - raw'!HI$7:HK$494))&gt;0,COUNT(IF(('1. Database - raw'!HI$7:HK$494&gt;0)*('1. Database - raw'!$AD$7:$AD$494=$A31)*(INDIRECT($Q31,TRUE)=$O31),'1. Database - raw'!HI$7:HK$494)),""),"")</f>
        <v/>
      </c>
      <c r="II31" s="325" t="str">
        <f t="shared" ca="1" si="91"/>
        <v/>
      </c>
      <c r="IJ31" s="326" t="str">
        <f t="shared" ca="1" si="92"/>
        <v/>
      </c>
      <c r="IK31" s="326" t="str">
        <f t="shared" ca="1" si="93"/>
        <v/>
      </c>
      <c r="IL31" s="326" t="str">
        <f t="array" aca="1" ref="IL31" ca="1">IFERROR(AVERAGE(IF(('1. Database - raw'!HO$7:HQ$494&gt;0)*('1. Database - raw'!$AD$7:$AD$494=$A31)*(INDIRECT($Q31,TRUE)=$O31),'1. Database - raw'!HO$7:HQ$494)),"")</f>
        <v/>
      </c>
      <c r="IM31" s="327" t="str">
        <f t="array" aca="1" ref="IM31" ca="1">IFERROR(_xlfn.STDEV.S(IF(('1. Database - raw'!HO$7:HQ$494&gt;0)*('1. Database - raw'!$AD$7:$AD$494=$A31)*(INDIRECT($Q31,TRUE)=$O31),'1. Database - raw'!HO$7:HQ$494)),"")</f>
        <v/>
      </c>
      <c r="IN31" s="327" t="str">
        <f t="array" aca="1" ref="IN31" ca="1">IFERROR(IF(COUNT(IF(('1. Database - raw'!HO$7:HQ$494&gt;0)*('1. Database - raw'!$AD$7:$AD$494=$A31)*(INDIRECT($Q31,TRUE)=$O31),'1. Database - raw'!HO$7:HQ$494))&gt;0,COUNT(IF(('1. Database - raw'!HO$7:HQ$494&gt;0)*('1. Database - raw'!$AD$7:$AD$494=$A31)*(INDIRECT($Q31,TRUE)=$O31),'1. Database - raw'!HO$7:HQ$494)),""),"")</f>
        <v/>
      </c>
      <c r="IO31" s="325" t="str">
        <f t="shared" ca="1" si="94"/>
        <v/>
      </c>
      <c r="IP31" s="326" t="str">
        <f t="shared" ca="1" si="95"/>
        <v/>
      </c>
      <c r="IQ31" s="326" t="str">
        <f t="shared" ca="1" si="96"/>
        <v/>
      </c>
      <c r="IR31" s="326" t="str">
        <f t="array" aca="1" ref="IR31" ca="1">IFERROR(AVERAGE(IF(('1. Database - raw'!HU$7:HW$494&gt;0)*('1. Database - raw'!$AD$7:$AD$494=$A31)*(INDIRECT($Q31,TRUE)=$O31),'1. Database - raw'!HU$7:HW$494)),"")</f>
        <v/>
      </c>
      <c r="IS31" s="327" t="str">
        <f t="array" aca="1" ref="IS31" ca="1">IFERROR(_xlfn.STDEV.S(IF(('1. Database - raw'!HU$7:HW$494&gt;0)*('1. Database - raw'!$AD$7:$AD$494=$A31)*(INDIRECT($Q31,TRUE)=$O31),'1. Database - raw'!HU$7:HW$494)),"")</f>
        <v/>
      </c>
      <c r="IT31" s="327" t="str">
        <f t="array" aca="1" ref="IT31" ca="1">IFERROR(IF(COUNT(IF(('1. Database - raw'!HU$7:HW$494&gt;0)*('1. Database - raw'!$AD$7:$AD$494=$A31)*(INDIRECT($Q31,TRUE)=$O31),'1. Database - raw'!HU$7:HW$494))&gt;0,COUNT(IF(('1. Database - raw'!HU$7:HW$494&gt;0)*('1. Database - raw'!$AD$7:$AD$494=$A31)*(INDIRECT($Q31,TRUE)=$O31),'1. Database - raw'!HU$7:HW$494)),""),"")</f>
        <v/>
      </c>
      <c r="IU31" s="325" t="str">
        <f t="shared" ca="1" si="97"/>
        <v/>
      </c>
      <c r="IV31" s="326" t="str">
        <f t="shared" ca="1" si="98"/>
        <v/>
      </c>
      <c r="IW31" s="326" t="str">
        <f t="shared" ca="1" si="99"/>
        <v/>
      </c>
      <c r="IX31" s="326" t="str">
        <f t="array" aca="1" ref="IX31" ca="1">IFERROR(AVERAGE(IF(('1. Database - raw'!IA$7:IC$494&gt;0)*('1. Database - raw'!$AD$7:$AD$494=$A31)*(INDIRECT($Q31,TRUE)=$O31),'1. Database - raw'!IA$7:IC$494)),"")</f>
        <v/>
      </c>
      <c r="IY31" s="327" t="str">
        <f t="array" aca="1" ref="IY31" ca="1">IFERROR(_xlfn.STDEV.S(IF(('1. Database - raw'!IA$7:IC$494&gt;0)*('1. Database - raw'!$AD$7:$AD$494=$A31)*(INDIRECT($Q31,TRUE)=$O31),'1. Database - raw'!IA$7:IC$494)),"")</f>
        <v/>
      </c>
      <c r="IZ31" s="327" t="str">
        <f t="array" aca="1" ref="IZ31" ca="1">IFERROR(IF(COUNT(IF(('1. Database - raw'!IA$7:IC$494&gt;0)*('1. Database - raw'!$AD$7:$AD$494=$A31)*(INDIRECT($Q31,TRUE)=$O31),'1. Database - raw'!IA$7:IC$494))&gt;0,COUNT(IF(('1. Database - raw'!IA$7:IC$494&gt;0)*('1. Database - raw'!$AD$7:$AD$494=$A31)*(INDIRECT($Q31,TRUE)=$O31),'1. Database - raw'!IA$7:IC$494)),""),"")</f>
        <v/>
      </c>
      <c r="JA31" s="325" t="str">
        <f t="shared" ca="1" si="100"/>
        <v/>
      </c>
      <c r="JB31" s="326" t="str">
        <f t="shared" ca="1" si="101"/>
        <v/>
      </c>
      <c r="JC31" s="326" t="str">
        <f t="shared" ca="1" si="102"/>
        <v/>
      </c>
      <c r="JD31" s="326" t="str">
        <f t="array" aca="1" ref="JD31" ca="1">IFERROR(AVERAGE(IF(('1. Database - raw'!IG$7:II$494&gt;0)*('1. Database - raw'!$AD$7:$AD$494=$A31)*(INDIRECT($Q31,TRUE)=$O31),'1. Database - raw'!IG$7:II$494)),"")</f>
        <v/>
      </c>
      <c r="JE31" s="327" t="str">
        <f t="array" aca="1" ref="JE31" ca="1">IFERROR(_xlfn.STDEV.S(IF(('1. Database - raw'!IG$7:II$494&gt;0)*('1. Database - raw'!$AD$7:$AD$494=$A31)*(INDIRECT($Q31,TRUE)=$O31),'1. Database - raw'!IG$7:II$494)),"")</f>
        <v/>
      </c>
      <c r="JF31" s="327" t="str">
        <f t="array" aca="1" ref="JF31" ca="1">IFERROR(IF(COUNT(IF(('1. Database - raw'!IG$7:II$494&gt;0)*('1. Database - raw'!$AD$7:$AD$494=$A31)*(INDIRECT($Q31,TRUE)=$O31),'1. Database - raw'!IG$7:II$494))&gt;0,COUNT(IF(('1. Database - raw'!IG$7:II$494&gt;0)*('1. Database - raw'!$AD$7:$AD$494=$A31)*(INDIRECT($Q31,TRUE)=$O31),'1. Database - raw'!IG$7:II$494)),""),"")</f>
        <v/>
      </c>
      <c r="JG31" s="332" t="str">
        <f t="shared" ca="1" si="103"/>
        <v/>
      </c>
      <c r="JH31" s="333" t="str">
        <f t="shared" ca="1" si="104"/>
        <v/>
      </c>
      <c r="JI31" s="333" t="str">
        <f t="shared" ca="1" si="105"/>
        <v/>
      </c>
      <c r="JJ31" s="333" t="str">
        <f t="array" aca="1" ref="JJ31" ca="1">IFERROR(AVERAGE(IF(('1. Database - raw'!IM$7:IO$494&gt;0)*('1. Database - raw'!$AD$7:$AD$494=$A31)*(INDIRECT($Q31,TRUE)=$O31),'1. Database - raw'!IM$7:IO$494)),"")</f>
        <v/>
      </c>
      <c r="JK31" s="334" t="str">
        <f t="array" aca="1" ref="JK31" ca="1">IFERROR(_xlfn.STDEV.S(IF(('1. Database - raw'!IM$7:IO$494&gt;0)*('1. Database - raw'!$AD$7:$AD$494=$A31)*(INDIRECT($Q31,TRUE)=$O31),'1. Database - raw'!IM$7:IO$494)),"")</f>
        <v/>
      </c>
      <c r="JL31" s="327" t="str">
        <f t="array" aca="1" ref="JL31" ca="1">IFERROR(IF(COUNT(IF(('1. Database - raw'!IM$7:IO$494&gt;0)*('1. Database - raw'!$AD$7:$AD$494=$A31)*(INDIRECT($Q31,TRUE)=$O31),'1. Database - raw'!IM$7:IO$494))&gt;0,COUNT(IF(('1. Database - raw'!IM$7:IO$494&gt;0)*('1. Database - raw'!$AD$7:$AD$494=$A31)*(INDIRECT($Q31,TRUE)=$O31),'1. Database - raw'!IM$7:IO$494)),""),"")</f>
        <v/>
      </c>
      <c r="JM31" s="332" t="str">
        <f t="shared" ca="1" si="106"/>
        <v/>
      </c>
      <c r="JN31" s="333" t="str">
        <f t="shared" ca="1" si="107"/>
        <v/>
      </c>
      <c r="JO31" s="333" t="str">
        <f t="shared" ca="1" si="108"/>
        <v/>
      </c>
      <c r="JP31" s="333" t="str">
        <f t="array" aca="1" ref="JP31" ca="1">IFERROR(AVERAGE(IF(('1. Database - raw'!IS$7:IU$494&gt;0)*('1. Database - raw'!$AD$7:$AD$494=$A31)*(INDIRECT($Q31,TRUE)=$O31),'1. Database - raw'!IS$7:IU$494)),"")</f>
        <v/>
      </c>
      <c r="JQ31" s="334" t="str">
        <f t="array" aca="1" ref="JQ31" ca="1">IFERROR(_xlfn.STDEV.S(IF(('1. Database - raw'!IS$7:IU$494&gt;0)*('1. Database - raw'!$AD$7:$AD$494=$A31)*(INDIRECT($Q31,TRUE)=$O31),'1. Database - raw'!IS$7:IU$494)),"")</f>
        <v/>
      </c>
      <c r="JR31" s="327" t="str">
        <f t="array" aca="1" ref="JR31" ca="1">IFERROR(IF(COUNT(IF(('1. Database - raw'!IS$7:IU$494&gt;0)*('1. Database - raw'!$AD$7:$AD$494=$A31)*(INDIRECT($Q31,TRUE)=$O31),'1. Database - raw'!IS$7:IU$494))&gt;0,COUNT(IF(('1. Database - raw'!IS$7:IU$494&gt;0)*('1. Database - raw'!$AD$7:$AD$494=$A31)*(INDIRECT($Q31,TRUE)=$O31),'1. Database - raw'!IS$7:IU$494)),""),"")</f>
        <v/>
      </c>
      <c r="JS31" s="332" t="str">
        <f t="shared" ca="1" si="109"/>
        <v/>
      </c>
      <c r="JT31" s="333" t="str">
        <f t="shared" ca="1" si="110"/>
        <v/>
      </c>
      <c r="JU31" s="333" t="str">
        <f t="shared" ca="1" si="111"/>
        <v/>
      </c>
      <c r="JV31" s="333" t="str">
        <f t="array" aca="1" ref="JV31" ca="1">IFERROR(AVERAGE(IF(('1. Database - raw'!IY$7:JA$494&gt;0)*('1. Database - raw'!$AD$7:$AD$494=$A31)*(INDIRECT($Q31,TRUE)=$O31),'1. Database - raw'!IY$7:JA$494)),"")</f>
        <v/>
      </c>
      <c r="JW31" s="334" t="str">
        <f t="array" aca="1" ref="JW31" ca="1">IFERROR(_xlfn.STDEV.S(IF(('1. Database - raw'!IY$7:JA$494&gt;0)*('1. Database - raw'!$AD$7:$AD$494=$A31)*(INDIRECT($Q31,TRUE)=$O31),'1. Database - raw'!IY$7:JA$494)),"")</f>
        <v/>
      </c>
      <c r="JX31" s="327" t="str">
        <f t="array" aca="1" ref="JX31" ca="1">IFERROR(IF(COUNT(IF(('1. Database - raw'!IY$7:JA$494&gt;0)*('1. Database - raw'!$AD$7:$AD$494=$A31)*(INDIRECT($Q31,TRUE)=$O31),'1. Database - raw'!IY$7:JA$494))&gt;0,COUNT(IF(('1. Database - raw'!IY$7:JA$494&gt;0)*('1. Database - raw'!$AD$7:$AD$494=$A31)*(INDIRECT($Q31,TRUE)=$O31),'1. Database - raw'!IY$7:JA$494)),""),"")</f>
        <v/>
      </c>
      <c r="JY31" s="332" t="str">
        <f t="shared" ca="1" si="112"/>
        <v/>
      </c>
      <c r="JZ31" s="333" t="str">
        <f t="shared" ca="1" si="113"/>
        <v/>
      </c>
      <c r="KA31" s="333" t="str">
        <f t="shared" ca="1" si="114"/>
        <v/>
      </c>
      <c r="KB31" s="333" t="str">
        <f t="array" aca="1" ref="KB31" ca="1">IFERROR(AVERAGE(IF(('1. Database - raw'!JE$7:JG$494&gt;0)*('1. Database - raw'!$AD$7:$AD$494=$A31)*(INDIRECT($Q31,TRUE)=$O31),'1. Database - raw'!JE$7:JG$494)),"")</f>
        <v/>
      </c>
      <c r="KC31" s="334" t="str">
        <f t="array" aca="1" ref="KC31" ca="1">IFERROR(_xlfn.STDEV.S(IF(('1. Database - raw'!JE$7:JG$494&gt;0)*('1. Database - raw'!$AD$7:$AD$494=$A31)*(INDIRECT($Q31,TRUE)=$O31),'1. Database - raw'!JE$7:JG$494)),"")</f>
        <v/>
      </c>
      <c r="KD31" s="327" t="str">
        <f t="array" aca="1" ref="KD31" ca="1">IFERROR(IF(COUNT(IF(('1. Database - raw'!JE$7:JG$494&gt;0)*('1. Database - raw'!$AD$7:$AD$494=$A31)*(INDIRECT($Q31,TRUE)=$O31),'1. Database - raw'!JE$7:JG$494))&gt;0,COUNT(IF(('1. Database - raw'!JE$7:JG$494&gt;0)*('1. Database - raw'!$AD$7:$AD$494=$A31)*(INDIRECT($Q31,TRUE)=$O31),'1. Database - raw'!JE$7:JG$494)),""),"")</f>
        <v/>
      </c>
      <c r="KE31" s="332" t="str">
        <f t="shared" ca="1" si="115"/>
        <v/>
      </c>
      <c r="KF31" s="333" t="str">
        <f t="shared" ca="1" si="116"/>
        <v/>
      </c>
      <c r="KG31" s="333" t="str">
        <f t="shared" ca="1" si="117"/>
        <v/>
      </c>
      <c r="KH31" s="333" t="str">
        <f t="array" aca="1" ref="KH31" ca="1">IFERROR(AVERAGE(IF(('1. Database - raw'!JK$7:JM$494&gt;0)*('1. Database - raw'!$AD$7:$AD$494=$A31)*(INDIRECT($Q31,TRUE)=$O31),'1. Database - raw'!JK$7:JM$494)),"")</f>
        <v/>
      </c>
      <c r="KI31" s="334" t="str">
        <f t="array" aca="1" ref="KI31" ca="1">IFERROR(_xlfn.STDEV.S(IF(('1. Database - raw'!JK$7:JM$494&gt;0)*('1. Database - raw'!$AD$7:$AD$494=$A31)*(INDIRECT($Q31,TRUE)=$O31),'1. Database - raw'!JK$7:JM$494)),"")</f>
        <v/>
      </c>
      <c r="KJ31" s="327" t="str">
        <f t="array" aca="1" ref="KJ31" ca="1">IFERROR(IF(COUNT(IF(('1. Database - raw'!JK$7:JM$494&gt;0)*('1. Database - raw'!$AD$7:$AD$494=$A31)*(INDIRECT($Q31,TRUE)=$O31),'1. Database - raw'!JK$7:JM$494))&gt;0,COUNT(IF(('1. Database - raw'!JK$7:JM$494&gt;0)*('1. Database - raw'!$AD$7:$AD$494=$A31)*(INDIRECT($Q31,TRUE)=$O31),'1. Database - raw'!JK$7:JM$494)),""),"")</f>
        <v/>
      </c>
      <c r="KK31" s="332" t="str">
        <f t="shared" ca="1" si="118"/>
        <v/>
      </c>
      <c r="KL31" s="333" t="str">
        <f t="shared" ca="1" si="119"/>
        <v/>
      </c>
      <c r="KM31" s="333" t="str">
        <f t="shared" ca="1" si="120"/>
        <v/>
      </c>
      <c r="KN31" s="333" t="str">
        <f t="array" aca="1" ref="KN31" ca="1">IFERROR(AVERAGE(IF(('1. Database - raw'!JQ$7:JS$494&gt;0)*('1. Database - raw'!$AD$7:$AD$494=$A31)*(INDIRECT($Q31,TRUE)=$O31),'1. Database - raw'!JQ$7:JS$494)),"")</f>
        <v/>
      </c>
      <c r="KO31" s="334" t="str">
        <f t="array" aca="1" ref="KO31" ca="1">IFERROR(_xlfn.STDEV.S(IF(('1. Database - raw'!JQ$7:JS$494&gt;0)*('1. Database - raw'!$AD$7:$AD$494=$A31)*(INDIRECT($Q31,TRUE)=$O31),'1. Database - raw'!JQ$7:JS$494)),"")</f>
        <v/>
      </c>
      <c r="KP31" s="327" t="str">
        <f t="array" aca="1" ref="KP31" ca="1">IFERROR(IF(COUNT(IF(('1. Database - raw'!JQ$7:JS$494&gt;0)*('1. Database - raw'!$AD$7:$AD$494=$A31)*(INDIRECT($Q31,TRUE)=$O31),'1. Database - raw'!JQ$7:JS$494))&gt;0,COUNT(IF(('1. Database - raw'!JQ$7:JS$494&gt;0)*('1. Database - raw'!$AD$7:$AD$494=$A31)*(INDIRECT($Q31,TRUE)=$O31),'1. Database - raw'!JQ$7:JS$494)),""),"")</f>
        <v/>
      </c>
      <c r="KQ31" s="332" t="str">
        <f t="shared" ca="1" si="121"/>
        <v/>
      </c>
      <c r="KR31" s="333" t="str">
        <f t="shared" ca="1" si="122"/>
        <v/>
      </c>
      <c r="KS31" s="333" t="str">
        <f t="shared" ca="1" si="123"/>
        <v/>
      </c>
      <c r="KT31" s="333" t="str">
        <f t="array" aca="1" ref="KT31" ca="1">IFERROR(AVERAGE(IF(('1. Database - raw'!JW$7:JY$494&gt;0)*('1. Database - raw'!$AD$7:$AD$494=$A31)*(INDIRECT($Q31,TRUE)=$O31),'1. Database - raw'!JW$7:JY$494)),"")</f>
        <v/>
      </c>
      <c r="KU31" s="334" t="str">
        <f t="array" aca="1" ref="KU31" ca="1">IFERROR(_xlfn.STDEV.S(IF(('1. Database - raw'!JW$7:JY$494&gt;0)*('1. Database - raw'!$AD$7:$AD$494=$A31)*(INDIRECT($Q31,TRUE)=$O31),'1. Database - raw'!JW$7:JY$494)),"")</f>
        <v/>
      </c>
      <c r="KV31" s="327" t="str">
        <f t="array" aca="1" ref="KV31" ca="1">IFERROR(IF(COUNT(IF(('1. Database - raw'!JW$7:JY$494&gt;0)*('1. Database - raw'!$AD$7:$AD$494=$A31)*(INDIRECT($Q31,TRUE)=$O31),'1. Database - raw'!JW$7:JY$494))&gt;0,COUNT(IF(('1. Database - raw'!JW$7:JY$494&gt;0)*('1. Database - raw'!$AD$7:$AD$494=$A31)*(INDIRECT($Q31,TRUE)=$O31),'1. Database - raw'!JW$7:JY$494)),""),"")</f>
        <v/>
      </c>
      <c r="KW31" s="332" t="str">
        <f t="shared" ca="1" si="124"/>
        <v/>
      </c>
      <c r="KX31" s="333" t="str">
        <f t="shared" ca="1" si="125"/>
        <v/>
      </c>
      <c r="KY31" s="333" t="str">
        <f t="shared" ca="1" si="126"/>
        <v/>
      </c>
      <c r="KZ31" s="333" t="str">
        <f t="array" aca="1" ref="KZ31" ca="1">IFERROR(AVERAGE(IF(('1. Database - raw'!KC$7:KE$494&gt;0)*('1. Database - raw'!$AD$7:$AD$494=$A31)*(INDIRECT($Q31,TRUE)=$O31),'1. Database - raw'!KC$7:KE$494)),"")</f>
        <v/>
      </c>
      <c r="LA31" s="334" t="str">
        <f t="array" aca="1" ref="LA31" ca="1">IFERROR(_xlfn.STDEV.S(IF(('1. Database - raw'!KC$7:KE$494&gt;0)*('1. Database - raw'!$AD$7:$AD$494=$A31)*(INDIRECT($Q31,TRUE)=$O31),'1. Database - raw'!KC$7:KE$494)),"")</f>
        <v/>
      </c>
      <c r="LB31" s="327" t="str">
        <f t="array" aca="1" ref="LB31" ca="1">IFERROR(IF(COUNT(IF(('1. Database - raw'!KC$7:KE$494&gt;0)*('1. Database - raw'!$AD$7:$AD$494=$A31)*(INDIRECT($Q31,TRUE)=$O31),'1. Database - raw'!KC$7:KE$494))&gt;0,COUNT(IF(('1. Database - raw'!KC$7:KE$494&gt;0)*('1. Database - raw'!$AD$7:$AD$494=$A31)*(INDIRECT($Q31,TRUE)=$O31),'1. Database - raw'!KC$7:KE$494)),""),"")</f>
        <v/>
      </c>
      <c r="LC31" s="332" t="str">
        <f t="shared" ca="1" si="127"/>
        <v/>
      </c>
      <c r="LD31" s="333" t="str">
        <f t="shared" ca="1" si="128"/>
        <v/>
      </c>
      <c r="LE31" s="333" t="str">
        <f t="shared" ca="1" si="129"/>
        <v/>
      </c>
      <c r="LF31" s="333" t="str">
        <f t="array" aca="1" ref="LF31" ca="1">IFERROR(AVERAGE(IF(('1. Database - raw'!KI$7:KK$494&gt;0)*('1. Database - raw'!$AD$7:$AD$494=$A31)*(INDIRECT($Q31,TRUE)=$O31),'1. Database - raw'!KI$7:KK$494)),"")</f>
        <v/>
      </c>
      <c r="LG31" s="334" t="str">
        <f t="array" aca="1" ref="LG31" ca="1">IFERROR(_xlfn.STDEV.S(IF(('1. Database - raw'!KI$7:KK$494&gt;0)*('1. Database - raw'!$AD$7:$AD$494=$A31)*(INDIRECT($Q31,TRUE)=$O31),'1. Database - raw'!KI$7:KK$494)),"")</f>
        <v/>
      </c>
      <c r="LH31" s="327" t="str">
        <f t="array" aca="1" ref="LH31" ca="1">IFERROR(IF(COUNT(IF(('1. Database - raw'!KI$7:KK$494&gt;0)*('1. Database - raw'!$AD$7:$AD$494=$A31)*(INDIRECT($Q31,TRUE)=$O31),'1. Database - raw'!KI$7:KK$494))&gt;0,COUNT(IF(('1. Database - raw'!KI$7:KK$494&gt;0)*('1. Database - raw'!$AD$7:$AD$494=$A31)*(INDIRECT($Q31,TRUE)=$O31),'1. Database - raw'!KI$7:KK$494)),""),"")</f>
        <v/>
      </c>
      <c r="LI31" s="332" t="str">
        <f t="shared" ca="1" si="169"/>
        <v/>
      </c>
      <c r="LJ31" s="333" t="str">
        <f t="shared" ca="1" si="170"/>
        <v/>
      </c>
      <c r="LK31" s="333" t="str">
        <f t="shared" ca="1" si="171"/>
        <v/>
      </c>
      <c r="LL31" s="333" t="str">
        <f t="array" aca="1" ref="LL31" ca="1">IFERROR(AVERAGE(IF(('1. Database - raw'!KO$7:KQ$494&gt;0)*('1. Database - raw'!$AD$7:$AD$494=$A31)*(INDIRECT($Q31,TRUE)=$O31),'1. Database - raw'!KO$7:KQ$494)),"")</f>
        <v/>
      </c>
      <c r="LM31" s="334" t="str">
        <f t="array" aca="1" ref="LM31" ca="1">IFERROR(_xlfn.STDEV.S(IF(('1. Database - raw'!KO$7:KQ$494&gt;0)*('1. Database - raw'!$AD$7:$AD$494=$A31)*(INDIRECT($Q31,TRUE)=$O31),'1. Database - raw'!KO$7:KQ$494)),"")</f>
        <v/>
      </c>
      <c r="LN31" s="327" t="str">
        <f t="array" aca="1" ref="LN31" ca="1">IFERROR(IF(COUNT(IF(('1. Database - raw'!KO$7:KQ$494&gt;0)*('1. Database - raw'!$AD$7:$AD$494=$A31)*(INDIRECT($Q31,TRUE)=$O31),'1. Database - raw'!KO$7:KQ$494))&gt;0,COUNT(IF(('1. Database - raw'!KO$7:KQ$494&gt;0)*('1. Database - raw'!$AD$7:$AD$494=$A31)*(INDIRECT($Q31,TRUE)=$O31),'1. Database - raw'!KO$7:KQ$494)),""),"")</f>
        <v/>
      </c>
      <c r="LO31" s="332" t="str">
        <f t="shared" ca="1" si="130"/>
        <v/>
      </c>
      <c r="LP31" s="333" t="str">
        <f t="shared" ca="1" si="131"/>
        <v/>
      </c>
      <c r="LQ31" s="333" t="str">
        <f t="shared" ca="1" si="132"/>
        <v/>
      </c>
      <c r="LR31" s="333" t="str">
        <f t="array" aca="1" ref="LR31" ca="1">IFERROR(AVERAGE(IF(('1. Database - raw'!KU$7:KW$494&gt;0)*('1. Database - raw'!$AD$7:$AD$494=$A31)*(INDIRECT($Q31,TRUE)=$O31),'1. Database - raw'!KU$7:KW$494)),"")</f>
        <v/>
      </c>
      <c r="LS31" s="334" t="str">
        <f t="array" aca="1" ref="LS31" ca="1">IFERROR(_xlfn.STDEV.S(IF(('1. Database - raw'!KU$7:KW$494&gt;0)*('1. Database - raw'!$AD$7:$AD$494=$A31)*(INDIRECT($Q31,TRUE)=$O31),'1. Database - raw'!KU$7:KW$494)),"")</f>
        <v/>
      </c>
      <c r="LT31" s="327" t="str">
        <f t="array" aca="1" ref="LT31" ca="1">IFERROR(IF(COUNT(IF(('1. Database - raw'!KU$7:KW$494&gt;0)*('1. Database - raw'!$AD$7:$AD$494=$A31)*(INDIRECT($Q31,TRUE)=$O31),'1. Database - raw'!KU$7:KW$494))&gt;0,COUNT(IF(('1. Database - raw'!KU$7:KW$494&gt;0)*('1. Database - raw'!$AD$7:$AD$494=$A31)*(INDIRECT($Q31,TRUE)=$O31),'1. Database - raw'!KU$7:KW$494)),""),"")</f>
        <v/>
      </c>
      <c r="LU31" s="332" t="str">
        <f t="shared" ca="1" si="133"/>
        <v/>
      </c>
      <c r="LV31" s="333" t="str">
        <f t="shared" ca="1" si="134"/>
        <v/>
      </c>
      <c r="LW31" s="333" t="str">
        <f t="shared" ca="1" si="135"/>
        <v/>
      </c>
      <c r="LX31" s="333" t="str">
        <f t="array" aca="1" ref="LX31" ca="1">IFERROR(AVERAGE(IF(('1. Database - raw'!LA$7:LC$494&gt;0)*('1. Database - raw'!$AD$7:$AD$494=$A31)*(INDIRECT($Q31,TRUE)=$O31),'1. Database - raw'!LA$7:LC$494)),"")</f>
        <v/>
      </c>
      <c r="LY31" s="334" t="str">
        <f t="array" aca="1" ref="LY31" ca="1">IFERROR(_xlfn.STDEV.S(IF(('1. Database - raw'!LA$7:LC$494&gt;0)*('1. Database - raw'!$AD$7:$AD$494=$A31)*(INDIRECT($Q31,TRUE)=$O31),'1. Database - raw'!LA$7:LC$494)),"")</f>
        <v/>
      </c>
      <c r="LZ31" s="327" t="str">
        <f t="array" aca="1" ref="LZ31" ca="1">IFERROR(IF(COUNT(IF(('1. Database - raw'!LA$7:LC$494&gt;0)*('1. Database - raw'!$AD$7:$AD$494=$A31)*(INDIRECT($Q31,TRUE)=$O31),'1. Database - raw'!LA$7:LC$494))&gt;0,COUNT(IF(('1. Database - raw'!LA$7:LC$494&gt;0)*('1. Database - raw'!$AD$7:$AD$494=$A31)*(INDIRECT($Q31,TRUE)=$O31),'1. Database - raw'!LA$7:LC$494)),""),"")</f>
        <v/>
      </c>
      <c r="MA31" s="332" t="str">
        <f t="shared" ca="1" si="136"/>
        <v/>
      </c>
      <c r="MB31" s="333" t="str">
        <f t="shared" ca="1" si="137"/>
        <v/>
      </c>
      <c r="MC31" s="333" t="str">
        <f t="shared" ca="1" si="138"/>
        <v/>
      </c>
      <c r="MD31" s="333" t="str">
        <f t="array" aca="1" ref="MD31" ca="1">IFERROR(AVERAGE(IF(('1. Database - raw'!LG$7:LI$494&gt;0)*('1. Database - raw'!$AD$7:$AD$494=$A31)*(INDIRECT($Q31,TRUE)=$O31),'1. Database - raw'!LG$7:LI$494)),"")</f>
        <v/>
      </c>
      <c r="ME31" s="334" t="str">
        <f t="array" aca="1" ref="ME31" ca="1">IFERROR(_xlfn.STDEV.S(IF(('1. Database - raw'!LG$7:LI$494&gt;0)*('1. Database - raw'!$AD$7:$AD$494=$A31)*(INDIRECT($Q31,TRUE)=$O31),'1. Database - raw'!LG$7:LI$494)),"")</f>
        <v/>
      </c>
      <c r="MF31" s="327" t="str">
        <f t="array" aca="1" ref="MF31" ca="1">IFERROR(IF(COUNT(IF(('1. Database - raw'!LG$7:LI$494&gt;0)*('1. Database - raw'!$AD$7:$AD$494=$A31)*(INDIRECT($Q31,TRUE)=$O31),'1. Database - raw'!LG$7:LI$494))&gt;0,COUNT(IF(('1. Database - raw'!LG$7:LI$494&gt;0)*('1. Database - raw'!$AD$7:$AD$494=$A31)*(INDIRECT($Q31,TRUE)=$O31),'1. Database - raw'!LG$7:LI$494)),""),"")</f>
        <v/>
      </c>
      <c r="MG31" s="332" t="str">
        <f t="shared" ca="1" si="139"/>
        <v/>
      </c>
      <c r="MH31" s="333" t="str">
        <f t="shared" ca="1" si="140"/>
        <v/>
      </c>
      <c r="MI31" s="333" t="str">
        <f t="shared" ca="1" si="141"/>
        <v/>
      </c>
      <c r="MJ31" s="333" t="str">
        <f t="array" aca="1" ref="MJ31" ca="1">IFERROR(AVERAGE(IF(('1. Database - raw'!LM$7:LO$494&gt;0)*('1. Database - raw'!$AD$7:$AD$494=$A31)*(INDIRECT($Q31,TRUE)=$O31),'1. Database - raw'!LM$7:LO$494)),"")</f>
        <v/>
      </c>
      <c r="MK31" s="334" t="str">
        <f t="array" aca="1" ref="MK31" ca="1">IFERROR(_xlfn.STDEV.S(IF(('1. Database - raw'!LM$7:LO$494&gt;0)*('1. Database - raw'!$AD$7:$AD$494=$A31)*(INDIRECT($Q31,TRUE)=$O31),'1. Database - raw'!LM$7:LO$494)),"")</f>
        <v/>
      </c>
      <c r="ML31" s="327" t="str">
        <f t="array" aca="1" ref="ML31" ca="1">IFERROR(IF(COUNT(IF(('1. Database - raw'!LM$7:LO$494&gt;0)*('1. Database - raw'!$AD$7:$AD$494=$A31)*(INDIRECT($Q31,TRUE)=$O31),'1. Database - raw'!LM$7:LO$494))&gt;0,COUNT(IF(('1. Database - raw'!LM$7:LO$494&gt;0)*('1. Database - raw'!$AD$7:$AD$494=$A31)*(INDIRECT($Q31,TRUE)=$O31),'1. Database - raw'!LM$7:LO$494)),""),"")</f>
        <v/>
      </c>
      <c r="MM31" s="332" t="str">
        <f t="shared" ca="1" si="142"/>
        <v/>
      </c>
      <c r="MN31" s="333" t="str">
        <f t="shared" ca="1" si="143"/>
        <v/>
      </c>
      <c r="MO31" s="333" t="str">
        <f t="shared" ca="1" si="144"/>
        <v/>
      </c>
      <c r="MP31" s="333" t="str">
        <f t="array" aca="1" ref="MP31" ca="1">IFERROR(AVERAGE(IF(('1. Database - raw'!LS$7:LU$494&gt;0)*('1. Database - raw'!$AD$7:$AD$494=$A31)*(INDIRECT($Q31,TRUE)=$O31),'1. Database - raw'!LS$7:LU$494)),"")</f>
        <v/>
      </c>
      <c r="MQ31" s="334" t="str">
        <f t="array" aca="1" ref="MQ31" ca="1">IFERROR(_xlfn.STDEV.S(IF(('1. Database - raw'!LS$7:LU$494&gt;0)*('1. Database - raw'!$AD$7:$AD$494=$A31)*(INDIRECT($Q31,TRUE)=$O31),'1. Database - raw'!LS$7:LU$494)),"")</f>
        <v/>
      </c>
      <c r="MR31" s="327" t="str">
        <f t="array" aca="1" ref="MR31" ca="1">IFERROR(IF(COUNT(IF(('1. Database - raw'!LS$7:LU$494&gt;0)*('1. Database - raw'!$AD$7:$AD$494=$A31)*(INDIRECT($Q31,TRUE)=$O31),'1. Database - raw'!LS$7:LU$494))&gt;0,COUNT(IF(('1. Database - raw'!LS$7:LU$494&gt;0)*('1. Database - raw'!$AD$7:$AD$494=$A31)*(INDIRECT($Q31,TRUE)=$O31),'1. Database - raw'!LS$7:LU$494)),""),"")</f>
        <v/>
      </c>
      <c r="MS31" s="332" t="str">
        <f t="shared" ca="1" si="145"/>
        <v/>
      </c>
      <c r="MT31" s="333" t="str">
        <f t="shared" ca="1" si="146"/>
        <v/>
      </c>
      <c r="MU31" s="333" t="str">
        <f t="shared" ca="1" si="147"/>
        <v/>
      </c>
      <c r="MV31" s="333" t="str">
        <f t="array" aca="1" ref="MV31" ca="1">IFERROR(AVERAGE(IF(('1. Database - raw'!LY$7:MA$494&gt;0)*('1. Database - raw'!$AD$7:$AD$494=$A31)*(INDIRECT($Q31,TRUE)=$O31),'1. Database - raw'!LY$7:MA$494)),"")</f>
        <v/>
      </c>
      <c r="MW31" s="334" t="str">
        <f t="array" aca="1" ref="MW31" ca="1">IFERROR(_xlfn.STDEV.S(IF(('1. Database - raw'!LY$7:MA$494&gt;0)*('1. Database - raw'!$AD$7:$AD$494=$A31)*(INDIRECT($Q31,TRUE)=$O31),'1. Database - raw'!LY$7:MA$494)),"")</f>
        <v/>
      </c>
      <c r="MX31" s="327" t="str">
        <f t="array" aca="1" ref="MX31" ca="1">IFERROR(IF(COUNT(IF(('1. Database - raw'!LY$7:MA$494&gt;0)*('1. Database - raw'!$AD$7:$AD$494=$A31)*(INDIRECT($Q31,TRUE)=$O31),'1. Database - raw'!LY$7:MA$494))&gt;0,COUNT(IF(('1. Database - raw'!LY$7:MA$494&gt;0)*('1. Database - raw'!$AD$7:$AD$494=$A31)*(INDIRECT($Q31,TRUE)=$O31),'1. Database - raw'!LY$7:MA$494)),""),"")</f>
        <v/>
      </c>
      <c r="MY31" s="332" t="str">
        <f t="shared" ca="1" si="148"/>
        <v/>
      </c>
      <c r="MZ31" s="333" t="str">
        <f t="shared" ca="1" si="149"/>
        <v/>
      </c>
      <c r="NA31" s="333" t="str">
        <f t="shared" ca="1" si="150"/>
        <v/>
      </c>
      <c r="NB31" s="333" t="str">
        <f t="array" aca="1" ref="NB31" ca="1">IFERROR(AVERAGE(IF(('1. Database - raw'!ME$7:MG$494&gt;0)*('1. Database - raw'!$AD$7:$AD$494=$A31)*(INDIRECT($Q31,TRUE)=$O31),'1. Database - raw'!ME$7:MG$494)),"")</f>
        <v/>
      </c>
      <c r="NC31" s="334" t="str">
        <f t="array" aca="1" ref="NC31" ca="1">IFERROR(_xlfn.STDEV.S(IF(('1. Database - raw'!ME$7:MG$494&gt;0)*('1. Database - raw'!$AD$7:$AD$494=$A31)*(INDIRECT($Q31,TRUE)=$O31),'1. Database - raw'!ME$7:MG$494)),"")</f>
        <v/>
      </c>
      <c r="ND31" s="327" t="str">
        <f t="array" aca="1" ref="ND31" ca="1">IFERROR(IF(COUNT(IF(('1. Database - raw'!ME$7:MG$494&gt;0)*('1. Database - raw'!$AD$7:$AD$494=$A31)*(INDIRECT($Q31,TRUE)=$O31),'1. Database - raw'!ME$7:MG$494))&gt;0,COUNT(IF(('1. Database - raw'!ME$7:MG$494&gt;0)*('1. Database - raw'!$AD$7:$AD$494=$A31)*(INDIRECT($Q31,TRUE)=$O31),'1. Database - raw'!ME$7:MG$494)),""),"")</f>
        <v/>
      </c>
      <c r="NE31" s="332" t="str">
        <f t="shared" ca="1" si="151"/>
        <v/>
      </c>
      <c r="NF31" s="333" t="str">
        <f t="shared" ca="1" si="152"/>
        <v/>
      </c>
      <c r="NG31" s="333" t="str">
        <f t="shared" ca="1" si="153"/>
        <v/>
      </c>
      <c r="NH31" s="333" t="str">
        <f t="array" aca="1" ref="NH31" ca="1">IFERROR(AVERAGE(IF(('1. Database - raw'!MK$7:MM$494&gt;0)*('1. Database - raw'!$AD$7:$AD$494=$A31)*(INDIRECT($Q31,TRUE)=$O31),'1. Database - raw'!MK$7:MM$494)),"")</f>
        <v/>
      </c>
      <c r="NI31" s="334" t="str">
        <f t="array" aca="1" ref="NI31" ca="1">IFERROR(_xlfn.STDEV.S(IF(('1. Database - raw'!MK$7:MM$494&gt;0)*('1. Database - raw'!$AD$7:$AD$494=$A31)*(INDIRECT($Q31,TRUE)=$O31),'1. Database - raw'!MK$7:MM$494)),"")</f>
        <v/>
      </c>
      <c r="NJ31" s="327" t="str">
        <f t="array" aca="1" ref="NJ31" ca="1">IFERROR(IF(COUNT(IF(('1. Database - raw'!MK$7:MM$494&gt;0)*('1. Database - raw'!$AD$7:$AD$494=$A31)*(INDIRECT($Q31,TRUE)=$O31),'1. Database - raw'!MK$7:MM$494))&gt;0,COUNT(IF(('1. Database - raw'!MK$7:MM$494&gt;0)*('1. Database - raw'!$AD$7:$AD$494=$A31)*(INDIRECT($Q31,TRUE)=$O31),'1. Database - raw'!MK$7:MM$494)),""),"")</f>
        <v/>
      </c>
      <c r="NK31" s="332" t="str">
        <f t="shared" ca="1" si="154"/>
        <v/>
      </c>
      <c r="NL31" s="333" t="str">
        <f t="shared" ca="1" si="155"/>
        <v/>
      </c>
      <c r="NM31" s="333" t="str">
        <f t="shared" ca="1" si="156"/>
        <v/>
      </c>
      <c r="NN31" s="333" t="str">
        <f t="array" aca="1" ref="NN31" ca="1">IFERROR(AVERAGE(IF(('1. Database - raw'!MQ$7:MS$494&gt;0)*('1. Database - raw'!$AD$7:$AD$494=$A31)*(INDIRECT($Q31,TRUE)=$O31),'1. Database - raw'!MQ$7:MS$494)),"")</f>
        <v/>
      </c>
      <c r="NO31" s="334" t="str">
        <f t="array" aca="1" ref="NO31" ca="1">IFERROR(_xlfn.STDEV.S(IF(('1. Database - raw'!MQ$7:MS$494&gt;0)*('1. Database - raw'!$AD$7:$AD$494=$A31)*(INDIRECT($Q31,TRUE)=$O31),'1. Database - raw'!MQ$7:MS$494)),"")</f>
        <v/>
      </c>
      <c r="NP31" s="327" t="str">
        <f t="array" aca="1" ref="NP31" ca="1">IFERROR(IF(COUNT(IF(('1. Database - raw'!MQ$7:MS$494&gt;0)*('1. Database - raw'!$AD$7:$AD$494=$A31)*(INDIRECT($Q31,TRUE)=$O31),'1. Database - raw'!MQ$7:MS$494))&gt;0,COUNT(IF(('1. Database - raw'!MQ$7:MS$494&gt;0)*('1. Database - raw'!$AD$7:$AD$494=$A31)*(INDIRECT($Q31,TRUE)=$O31),'1. Database - raw'!MQ$7:MS$494)),""),"")</f>
        <v/>
      </c>
      <c r="NQ31" s="332" t="str">
        <f t="shared" ca="1" si="157"/>
        <v/>
      </c>
      <c r="NR31" s="333" t="str">
        <f t="shared" ca="1" si="158"/>
        <v/>
      </c>
      <c r="NS31" s="333" t="str">
        <f t="shared" ca="1" si="159"/>
        <v/>
      </c>
      <c r="NT31" s="333" t="str">
        <f t="array" aca="1" ref="NT31" ca="1">IFERROR(AVERAGE(IF(('1. Database - raw'!MW$7:MY$494&gt;0)*('1. Database - raw'!$AD$7:$AD$494=$A31)*(INDIRECT($Q31,TRUE)=$O31),'1. Database - raw'!MW$7:MY$494)),"")</f>
        <v/>
      </c>
      <c r="NU31" s="334" t="str">
        <f t="array" aca="1" ref="NU31" ca="1">IFERROR(_xlfn.STDEV.S(IF(('1. Database - raw'!MW$7:MY$494&gt;0)*('1. Database - raw'!$AD$7:$AD$494=$A31)*(INDIRECT($Q31,TRUE)=$O31),'1. Database - raw'!MW$7:MY$494)),"")</f>
        <v/>
      </c>
      <c r="NV31" s="327" t="str">
        <f t="array" aca="1" ref="NV31" ca="1">IFERROR(IF(COUNT(IF(('1. Database - raw'!MW$7:MY$494&gt;0)*('1. Database - raw'!$AD$7:$AD$494=$A31)*(INDIRECT($Q31,TRUE)=$O31),'1. Database - raw'!MW$7:MY$494))&gt;0,COUNT(IF(('1. Database - raw'!MW$7:MY$494&gt;0)*('1. Database - raw'!$AD$7:$AD$494=$A31)*(INDIRECT($Q31,TRUE)=$O31),'1. Database - raw'!MW$7:MY$494)),""),"")</f>
        <v/>
      </c>
      <c r="NW31" s="332" t="str">
        <f t="shared" ca="1" si="160"/>
        <v/>
      </c>
      <c r="NX31" s="333" t="str">
        <f t="shared" ca="1" si="161"/>
        <v/>
      </c>
      <c r="NY31" s="333" t="str">
        <f t="shared" ca="1" si="162"/>
        <v/>
      </c>
      <c r="NZ31" s="333" t="str">
        <f t="array" aca="1" ref="NZ31" ca="1">IFERROR(AVERAGE(IF(('1. Database - raw'!NC$7:NE$494&gt;0)*('1. Database - raw'!$AD$7:$AD$494=$A31)*(INDIRECT($Q31,TRUE)=$O31),'1. Database - raw'!NC$7:NE$494)),"")</f>
        <v/>
      </c>
      <c r="OA31" s="334" t="str">
        <f t="array" aca="1" ref="OA31" ca="1">IFERROR(_xlfn.STDEV.S(IF(('1. Database - raw'!NC$7:NE$494&gt;0)*('1. Database - raw'!$AD$7:$AD$494=$A31)*(INDIRECT($Q31,TRUE)=$O31),'1. Database - raw'!NC$7:NE$494)),"")</f>
        <v/>
      </c>
      <c r="OB31" s="327" t="str">
        <f t="array" aca="1" ref="OB31" ca="1">IFERROR(IF(COUNT(IF(('1. Database - raw'!NC$7:NE$494&gt;0)*('1. Database - raw'!$AD$7:$AD$494=$A31)*(INDIRECT($Q31,TRUE)=$O31),'1. Database - raw'!NC$7:NE$494))&gt;0,COUNT(IF(('1. Database - raw'!NC$7:NE$494&gt;0)*('1. Database - raw'!$AD$7:$AD$494=$A31)*(INDIRECT($Q31,TRUE)=$O31),'1. Database - raw'!NC$7:NE$494)),""),"")</f>
        <v/>
      </c>
      <c r="OC31" s="332" t="str">
        <f t="shared" ca="1" si="163"/>
        <v/>
      </c>
      <c r="OD31" s="333" t="str">
        <f t="shared" ca="1" si="164"/>
        <v/>
      </c>
      <c r="OE31" s="333" t="str">
        <f t="shared" ca="1" si="165"/>
        <v/>
      </c>
      <c r="OF31" s="333" t="str">
        <f t="array" aca="1" ref="OF31" ca="1">IFERROR(AVERAGE(IF(('1. Database - raw'!NI$7:NK$494&gt;0)*('1. Database - raw'!$AD$7:$AD$494=$A31)*(INDIRECT($Q31,TRUE)=$O31),'1. Database - raw'!NI$7:NK$494)),"")</f>
        <v/>
      </c>
      <c r="OG31" s="334" t="str">
        <f t="array" aca="1" ref="OG31" ca="1">IFERROR(_xlfn.STDEV.S(IF(('1. Database - raw'!NI$7:NK$494&gt;0)*('1. Database - raw'!$AD$7:$AD$494=$A31)*(INDIRECT($Q31,TRUE)=$O31),'1. Database - raw'!NI$7:NK$494)),"")</f>
        <v/>
      </c>
      <c r="OH31" s="327" t="str">
        <f t="array" aca="1" ref="OH31" ca="1">IFERROR(IF(COUNT(IF(('1. Database - raw'!NI$7:NK$494&gt;0)*('1. Database - raw'!$AD$7:$AD$494=$A31)*(INDIRECT($Q31,TRUE)=$O31),'1. Database - raw'!NI$7:NK$494))&gt;0,COUNT(IF(('1. Database - raw'!NI$7:NK$494&gt;0)*('1. Database - raw'!$AD$7:$AD$494=$A31)*(INDIRECT($Q31,TRUE)=$O31),'1. Database - raw'!NI$7:NK$494)),""),"")</f>
        <v/>
      </c>
    </row>
    <row r="32" spans="1:398" s="335" customFormat="1" ht="15.75" hidden="1" outlineLevel="2" thickBot="1" x14ac:dyDescent="0.3">
      <c r="A32" s="341" t="s">
        <v>553</v>
      </c>
      <c r="B32" s="1330"/>
      <c r="C32" s="342"/>
      <c r="D32" s="343"/>
      <c r="E32" s="343"/>
      <c r="F32" s="312" t="s">
        <v>30</v>
      </c>
      <c r="G32" s="344" t="s">
        <v>619</v>
      </c>
      <c r="H32" s="344"/>
      <c r="I32" s="344" t="s">
        <v>774</v>
      </c>
      <c r="J32" s="344"/>
      <c r="K32" s="344"/>
      <c r="L32" s="344"/>
      <c r="M32" s="344"/>
      <c r="N32" s="345"/>
      <c r="O32" s="337"/>
      <c r="P32" s="338"/>
      <c r="Q32" s="339"/>
      <c r="R32" s="346"/>
      <c r="S32" s="347"/>
      <c r="T32" s="348" t="str">
        <f t="shared" ca="1" si="182"/>
        <v/>
      </c>
      <c r="U32" s="349" t="str">
        <f t="shared" ca="1" si="182"/>
        <v/>
      </c>
      <c r="V32" s="349" t="str">
        <f t="shared" ca="1" si="182"/>
        <v/>
      </c>
      <c r="W32" s="349" t="str">
        <f t="shared" ca="1" si="182"/>
        <v/>
      </c>
      <c r="X32" s="349" t="str">
        <f t="shared" ca="1" si="182"/>
        <v/>
      </c>
      <c r="Y32" s="349" t="str">
        <f t="shared" ca="1" si="182"/>
        <v/>
      </c>
      <c r="Z32" s="349" t="str">
        <f t="shared" ca="1" si="182"/>
        <v/>
      </c>
      <c r="AA32" s="349" t="str">
        <f t="shared" ca="1" si="182"/>
        <v/>
      </c>
      <c r="AB32" s="349" t="str">
        <f t="shared" ca="1" si="182"/>
        <v/>
      </c>
      <c r="AC32" s="349" t="str">
        <f t="shared" ca="1" si="182"/>
        <v/>
      </c>
      <c r="AD32" s="349" t="str">
        <f t="shared" ca="1" si="183"/>
        <v/>
      </c>
      <c r="AE32" s="349" t="str">
        <f t="shared" ca="1" si="183"/>
        <v/>
      </c>
      <c r="AF32" s="349" t="str">
        <f t="shared" ca="1" si="183"/>
        <v/>
      </c>
      <c r="AG32" s="349" t="str">
        <f t="shared" ca="1" si="183"/>
        <v/>
      </c>
      <c r="AH32" s="349" t="str">
        <f t="shared" ca="1" si="183"/>
        <v/>
      </c>
      <c r="AI32" s="349" t="str">
        <f t="shared" ca="1" si="183"/>
        <v/>
      </c>
      <c r="AJ32" s="349" t="str">
        <f t="shared" ca="1" si="183"/>
        <v/>
      </c>
      <c r="AK32" s="349" t="str">
        <f t="shared" ca="1" si="183"/>
        <v/>
      </c>
      <c r="AL32" s="349" t="str">
        <f t="shared" ca="1" si="183"/>
        <v/>
      </c>
      <c r="AM32" s="350" t="str">
        <f t="shared" ca="1" si="183"/>
        <v/>
      </c>
      <c r="AN32" s="351"/>
      <c r="AO32" s="351"/>
      <c r="AP32" s="351"/>
      <c r="AQ32" s="351"/>
      <c r="AR32" s="351"/>
      <c r="AS32" s="351"/>
      <c r="AT32" s="351"/>
      <c r="AU32" s="351"/>
      <c r="AV32" s="351"/>
      <c r="AW32" s="351"/>
      <c r="AX32" s="351"/>
      <c r="AY32" s="351"/>
      <c r="AZ32" s="351"/>
      <c r="BA32" s="351"/>
      <c r="BB32" s="351"/>
      <c r="BC32" s="351"/>
      <c r="BD32" s="322">
        <f t="shared" ca="1" si="185"/>
        <v>1.1485287660846963</v>
      </c>
      <c r="BE32" s="352">
        <f t="shared" ca="1" si="186"/>
        <v>102.37042696759863</v>
      </c>
      <c r="BF32" s="352" t="str">
        <f t="shared" ca="1" si="175"/>
        <v/>
      </c>
      <c r="BG32" s="353" t="str">
        <f t="shared" ca="1" si="176"/>
        <v/>
      </c>
      <c r="BH32" s="470"/>
      <c r="BI32" s="575" t="str">
        <f t="shared" ca="1" si="166"/>
        <v/>
      </c>
      <c r="BJ32" s="576" t="str">
        <f t="shared" ref="BJ32:BJ63" ca="1" si="187">IFERROR(CF32/$CF$5,"")</f>
        <v/>
      </c>
      <c r="BK32" s="576" t="str">
        <f t="shared" ref="BK32:BK63" ca="1" si="188">IFERROR(EH32/$EH$5,"")</f>
        <v/>
      </c>
      <c r="BL32" s="576" t="str">
        <f t="shared" ca="1" si="167"/>
        <v/>
      </c>
      <c r="BM32" s="576" t="str">
        <f t="shared" ref="BM32:BM63" ca="1" si="189">IFERROR(AVERAGE(AG32,AJ32),"")</f>
        <v/>
      </c>
      <c r="BN32" s="576" t="str">
        <f t="shared" ref="BN32:BN63" ca="1" si="190">AM32</f>
        <v/>
      </c>
      <c r="BO32" s="354"/>
      <c r="BP32" s="337">
        <f t="shared" ref="BP32:BP63" si="191">O32</f>
        <v>0</v>
      </c>
      <c r="BQ32" s="355" t="str">
        <f t="shared" ca="1" si="172"/>
        <v/>
      </c>
      <c r="BR32" s="356" t="str">
        <f t="shared" ca="1" si="173"/>
        <v/>
      </c>
      <c r="BS32" s="356" t="str">
        <f t="shared" ca="1" si="174"/>
        <v/>
      </c>
      <c r="BT32" s="356" t="str">
        <f t="array" aca="1" ref="BT32" ca="1">IFERROR(AVERAGE(IF(('1. Database - raw'!AW$7:AY$494&gt;0)*('1. Database - raw'!$AD$7:$AD$494=$A32)*('1. Database - raw'!$AP$7:$AP$494&lt;&gt;Dropdown!$AM$11)*(INDIRECT($Q32,TRUE)=$O32),'1. Database - raw'!AW$7:AY$494)),"")</f>
        <v/>
      </c>
      <c r="BU32" s="357" t="str">
        <f t="array" aca="1" ref="BU32" ca="1">IFERROR(_xlfn.STDEV.S(IF(('1. Database - raw'!AW$7:AY$494&gt;0)*('1. Database - raw'!$AD$7:$AD$494=$A32)*('1. Database - raw'!$AP$7:$AP$494&lt;&gt;Dropdown!$AM$11)*(INDIRECT($Q32,TRUE)=$O32),'1. Database - raw'!AW$7:AY$494)),"")</f>
        <v/>
      </c>
      <c r="BV32" s="357" t="str">
        <f t="array" aca="1" ref="BV32" ca="1">IFERROR(IF(COUNT(IF(('1. Database - raw'!AW$7:AY$494&gt;0)*('1. Database - raw'!$AD$7:$AD$494=$A32)*('1. Database - raw'!$AP$7:$AP$494&lt;&gt;Dropdown!$AM$11)*(INDIRECT($Q32,TRUE)=$O32),'1. Database - raw'!AW$7:AY$494))&gt;0,COUNT(IF(('1. Database - raw'!AW$7:AY$494&gt;0)*('1. Database - raw'!$AD$7:$AD$494=$A32)*('1. Database - raw'!$AP$7:$AP$494&lt;&gt;Dropdown!$AM$11)*(INDIRECT($Q32,TRUE)=$O32),'1. Database - raw'!AW$7:AY$494)),""),"")</f>
        <v/>
      </c>
      <c r="BW32" s="355" t="str">
        <f t="shared" ca="1" si="7"/>
        <v/>
      </c>
      <c r="BX32" s="356" t="str">
        <f t="shared" ca="1" si="8"/>
        <v/>
      </c>
      <c r="BY32" s="356" t="str">
        <f t="shared" ca="1" si="9"/>
        <v/>
      </c>
      <c r="BZ32" s="356" t="str">
        <f t="array" aca="1" ref="BZ32" ca="1">IFERROR(AVERAGE(IF(('1. Database - raw'!BC$7:BE$494&gt;0)*('1. Database - raw'!$AD$7:$AD$494=$A32)*('1. Database - raw'!$AP$7:$AP$494&lt;&gt;Dropdown!$AM$11)*(INDIRECT($Q32,TRUE)=$O32),'1. Database - raw'!BC$7:BE$494)),"")</f>
        <v/>
      </c>
      <c r="CA32" s="357" t="str">
        <f t="array" aca="1" ref="CA32" ca="1">IFERROR(_xlfn.STDEV.S(IF(('1. Database - raw'!BC$7:BE$494&gt;0)*('1. Database - raw'!$AD$7:$AD$494=$A32)*('1. Database - raw'!$AP$7:$AP$494&lt;&gt;Dropdown!$AM$11)*(INDIRECT($Q32,TRUE)=$O32),'1. Database - raw'!BC$7:BE$494)),"")</f>
        <v/>
      </c>
      <c r="CB32" s="357" t="str">
        <f t="array" aca="1" ref="CB32" ca="1">IFERROR(IF(COUNT(IF(('1. Database - raw'!BC$7:BE$494&gt;0)*('1. Database - raw'!$AD$7:$AD$494=$A32)*('1. Database - raw'!$AP$7:$AP$494&lt;&gt;Dropdown!$AM$11)*(INDIRECT($Q32,TRUE)=$O32),'1. Database - raw'!BC$7:BE$494))&gt;0,COUNT(IF(('1. Database - raw'!BC$7:BE$494&gt;0)*('1. Database - raw'!$AD$7:$AD$494=$A32)*('1. Database - raw'!$AP$7:$AP$494&lt;&gt;Dropdown!$AM$11)*(INDIRECT($Q32,TRUE)=$O32),'1. Database - raw'!BC$7:BE$494)),""),"")</f>
        <v/>
      </c>
      <c r="CC32" s="358" t="str">
        <f t="shared" ca="1" si="10"/>
        <v/>
      </c>
      <c r="CD32" s="359" t="str">
        <f t="shared" ca="1" si="11"/>
        <v/>
      </c>
      <c r="CE32" s="359" t="str">
        <f t="shared" ca="1" si="12"/>
        <v/>
      </c>
      <c r="CF32" s="359" t="str">
        <f t="array" aca="1" ref="CF32" ca="1">IFERROR(AVERAGE(IF(('1. Database - raw'!BI$7:BK$494&gt;0)*('1. Database - raw'!$AD$7:$AD$494=$A32)*('1. Database - raw'!$AP$7:$AP$494&lt;&gt;Dropdown!$AM$11)*(INDIRECT($Q32,TRUE)=$O32),'1. Database - raw'!BI$7:BK$494)),"")</f>
        <v/>
      </c>
      <c r="CG32" s="360" t="str">
        <f t="array" aca="1" ref="CG32" ca="1">IFERROR(_xlfn.STDEV.S(IF(('1. Database - raw'!BI$7:BK$494&gt;0)*('1. Database - raw'!$AD$7:$AD$494=$A32)*('1. Database - raw'!$AP$7:$AP$494&lt;&gt;Dropdown!$AM$11)*(INDIRECT($Q32,TRUE)=$O32),'1. Database - raw'!BI$7:BK$494)),"")</f>
        <v/>
      </c>
      <c r="CH32" s="357" t="str">
        <f t="array" aca="1" ref="CH32" ca="1">IFERROR(IF(COUNT(IF(('1. Database - raw'!BI$7:BK$494&gt;0)*('1. Database - raw'!$AD$7:$AD$494=$A32)*('1. Database - raw'!$AP$7:$AP$494&lt;&gt;Dropdown!$AM$11)*(INDIRECT($Q32,TRUE)=$O32),'1. Database - raw'!BI$7:BK$494))&gt;0,COUNT(IF(('1. Database - raw'!BI$7:BK$494&gt;0)*('1. Database - raw'!$AD$7:$AD$494=$A32)*('1. Database - raw'!$AP$7:$AP$494&lt;&gt;Dropdown!$AM$11)*(INDIRECT($Q32,TRUE)=$O32),'1. Database - raw'!BI$7:BK$494)),""),"")</f>
        <v/>
      </c>
      <c r="CI32" s="355" t="str">
        <f t="shared" ca="1" si="13"/>
        <v/>
      </c>
      <c r="CJ32" s="356" t="str">
        <f t="shared" ca="1" si="14"/>
        <v/>
      </c>
      <c r="CK32" s="356" t="str">
        <f t="shared" ca="1" si="15"/>
        <v/>
      </c>
      <c r="CL32" s="356" t="str">
        <f t="array" aca="1" ref="CL32" ca="1">IFERROR(AVERAGE(IF(('1. Database - raw'!BO$7:BQ$494&gt;0)*('1. Database - raw'!$AD$7:$AD$494=$A32)*(INDIRECT($Q32,TRUE)=$O32),'1. Database - raw'!BO$7:BQ$494)),"")</f>
        <v/>
      </c>
      <c r="CM32" s="357" t="str">
        <f t="array" aca="1" ref="CM32" ca="1">IFERROR(_xlfn.STDEV.S(IF(('1. Database - raw'!BO$7:BQ$494&gt;0)*('1. Database - raw'!$AD$7:$AD$494=$A32)*(INDIRECT($Q32,TRUE)=$O32),'1. Database - raw'!BO$7:BQ$494)),"")</f>
        <v/>
      </c>
      <c r="CN32" s="357" t="str">
        <f t="array" aca="1" ref="CN32" ca="1">IFERROR(IF(COUNT(IF(('1. Database - raw'!BO$7:BQ$494&gt;0)*('1. Database - raw'!$AD$7:$AD$494=$A32)*(INDIRECT($Q32,TRUE)=$O32),'1. Database - raw'!BO$7:BQ$494))&gt;0,COUNT(IF(('1. Database - raw'!BO$7:BQ$494&gt;0)*('1. Database - raw'!$AD$7:$AD$494=$A32)*(INDIRECT($Q32,TRUE)=$O32),'1. Database - raw'!BO$7:BQ$494)),""),"")</f>
        <v/>
      </c>
      <c r="CO32" s="355" t="str">
        <f t="shared" ca="1" si="16"/>
        <v/>
      </c>
      <c r="CP32" s="356" t="str">
        <f t="shared" ca="1" si="17"/>
        <v/>
      </c>
      <c r="CQ32" s="356" t="str">
        <f t="shared" ca="1" si="18"/>
        <v/>
      </c>
      <c r="CR32" s="356" t="str">
        <f t="array" aca="1" ref="CR32" ca="1">IFERROR(AVERAGE(IF(('1. Database - raw'!BU$7:BW$494&gt;0)*('1. Database - raw'!$AD$7:$AD$494=$A32)*(INDIRECT($Q32,TRUE)=$O32),'1. Database - raw'!BU$7:BW$494)),"")</f>
        <v/>
      </c>
      <c r="CS32" s="357" t="str">
        <f t="array" aca="1" ref="CS32" ca="1">IFERROR(_xlfn.STDEV.S(IF(('1. Database - raw'!BU$7:BW$494&gt;0)*('1. Database - raw'!$AD$7:$AD$494=$A32)*(INDIRECT($Q32,TRUE)=$O32),'1. Database - raw'!BU$7:BW$494)),"")</f>
        <v/>
      </c>
      <c r="CT32" s="357" t="str">
        <f t="array" aca="1" ref="CT32" ca="1">IFERROR(IF(COUNT(IF(('1. Database - raw'!BU$7:BW$494&gt;0)*('1. Database - raw'!$AD$7:$AD$494=$A32)*(INDIRECT($Q32,TRUE)=$O32),'1. Database - raw'!BU$7:BW$494))&gt;0,COUNT(IF(('1. Database - raw'!BU$7:BW$494&gt;0)*('1. Database - raw'!$AD$7:$AD$494=$A32)*(INDIRECT($Q32,TRUE)=$O32),'1. Database - raw'!BU$7:BW$494)),""),"")</f>
        <v/>
      </c>
      <c r="CU32" s="355" t="str">
        <f t="shared" ca="1" si="19"/>
        <v/>
      </c>
      <c r="CV32" s="356" t="str">
        <f t="shared" ca="1" si="20"/>
        <v/>
      </c>
      <c r="CW32" s="356" t="str">
        <f t="shared" ca="1" si="21"/>
        <v/>
      </c>
      <c r="CX32" s="356" t="str">
        <f t="array" aca="1" ref="CX32" ca="1">IFERROR(AVERAGE(IF(('1. Database - raw'!CA$7:CC$494&gt;0)*('1. Database - raw'!$AD$7:$AD$494=$A32)*(INDIRECT($Q32,TRUE)=$O32),'1. Database - raw'!CA$7:CC$494)),"")</f>
        <v/>
      </c>
      <c r="CY32" s="357" t="str">
        <f t="array" aca="1" ref="CY32" ca="1">IFERROR(_xlfn.STDEV.S(IF(('1. Database - raw'!CA$7:CC$494&gt;0)*('1. Database - raw'!$AD$7:$AD$494=$A32)*(INDIRECT($Q32,TRUE)=$O32),'1. Database - raw'!CA$7:CC$494)),"")</f>
        <v/>
      </c>
      <c r="CZ32" s="357" t="str">
        <f t="array" aca="1" ref="CZ32" ca="1">IFERROR(IF(COUNT(IF(('1. Database - raw'!CA$7:CC$494&gt;0)*('1. Database - raw'!$AD$7:$AD$494=$A32)*(INDIRECT($Q32,TRUE)=$O32),'1. Database - raw'!CA$7:CC$494))&gt;0,COUNT(IF(('1. Database - raw'!CA$7:CC$494&gt;0)*('1. Database - raw'!$AD$7:$AD$494=$A32)*(INDIRECT($Q32,TRUE)=$O32),'1. Database - raw'!CA$7:CC$494)),""),"")</f>
        <v/>
      </c>
      <c r="DA32" s="355" t="str">
        <f t="shared" ca="1" si="22"/>
        <v/>
      </c>
      <c r="DB32" s="356" t="str">
        <f t="shared" ca="1" si="23"/>
        <v/>
      </c>
      <c r="DC32" s="356" t="str">
        <f t="shared" ca="1" si="24"/>
        <v/>
      </c>
      <c r="DD32" s="356" t="str">
        <f t="array" aca="1" ref="DD32" ca="1">IFERROR(AVERAGE(IF(('1. Database - raw'!CG$7:CI$494&gt;0)*('1. Database - raw'!$AD$7:$AD$494=$A32)*(INDIRECT($Q32,TRUE)=$O32),'1. Database - raw'!CG$7:CI$494)),"")</f>
        <v/>
      </c>
      <c r="DE32" s="357" t="str">
        <f t="array" aca="1" ref="DE32" ca="1">IFERROR(_xlfn.STDEV.S(IF(('1. Database - raw'!CG$7:CI$494&gt;0)*('1. Database - raw'!$AD$7:$AD$494=$A32)*(INDIRECT($Q32,TRUE)=$O32),'1. Database - raw'!CG$7:CI$494)),"")</f>
        <v/>
      </c>
      <c r="DF32" s="357" t="str">
        <f t="array" aca="1" ref="DF32" ca="1">IFERROR(IF(COUNT(IF(('1. Database - raw'!CG$7:CI$494&gt;0)*('1. Database - raw'!$AD$7:$AD$494=$A32)*(INDIRECT($Q32,TRUE)=$O32),'1. Database - raw'!CG$7:CI$494))&gt;0,COUNT(IF(('1. Database - raw'!CG$7:CI$494&gt;0)*('1. Database - raw'!$AD$7:$AD$494=$A32)*(INDIRECT($Q32,TRUE)=$O32),'1. Database - raw'!CG$7:CI$494)),""),"")</f>
        <v/>
      </c>
      <c r="DG32" s="355" t="str">
        <f t="shared" ca="1" si="25"/>
        <v/>
      </c>
      <c r="DH32" s="356" t="str">
        <f t="shared" ca="1" si="26"/>
        <v/>
      </c>
      <c r="DI32" s="356" t="str">
        <f t="shared" ca="1" si="27"/>
        <v/>
      </c>
      <c r="DJ32" s="356" t="str">
        <f t="array" aca="1" ref="DJ32" ca="1">IFERROR(AVERAGE(IF(('1. Database - raw'!CM$7:CO$494&gt;0)*('1. Database - raw'!$AD$7:$AD$494=$A32)*(INDIRECT($Q32,TRUE)=$O32),'1. Database - raw'!CM$7:CO$494)),"")</f>
        <v/>
      </c>
      <c r="DK32" s="357" t="str">
        <f t="array" aca="1" ref="DK32" ca="1">IFERROR(_xlfn.STDEV.S(IF(('1. Database - raw'!CM$7:CO$494&gt;0)*('1. Database - raw'!$AD$7:$AD$494=$A32)*(INDIRECT($Q32,TRUE)=$O32),'1. Database - raw'!CM$7:CO$494)),"")</f>
        <v/>
      </c>
      <c r="DL32" s="357" t="str">
        <f t="array" aca="1" ref="DL32" ca="1">IFERROR(IF(COUNT(IF(('1. Database - raw'!CM$7:CO$494&gt;0)*('1. Database - raw'!$AD$7:$AD$494=$A32)*(INDIRECT($Q32,TRUE)=$O32),'1. Database - raw'!CM$7:CO$494))&gt;0,COUNT(IF(('1. Database - raw'!CM$7:CO$494&gt;0)*('1. Database - raw'!$AD$7:$AD$494=$A32)*(INDIRECT($Q32,TRUE)=$O32),'1. Database - raw'!CM$7:CO$494)),""),"")</f>
        <v/>
      </c>
      <c r="DM32" s="355" t="str">
        <f t="shared" ca="1" si="28"/>
        <v/>
      </c>
      <c r="DN32" s="356" t="str">
        <f t="shared" ca="1" si="29"/>
        <v/>
      </c>
      <c r="DO32" s="356" t="str">
        <f t="shared" ca="1" si="30"/>
        <v/>
      </c>
      <c r="DP32" s="356" t="str">
        <f t="array" aca="1" ref="DP32" ca="1">IFERROR(AVERAGE(IF(('1. Database - raw'!CS$7:CU$494&gt;0)*('1. Database - raw'!$AD$7:$AD$494=$A32)*(INDIRECT($Q32,TRUE)=$O32),'1. Database - raw'!CS$7:CU$494)),"")</f>
        <v/>
      </c>
      <c r="DQ32" s="357" t="str">
        <f t="array" aca="1" ref="DQ32" ca="1">IFERROR(_xlfn.STDEV.S(IF(('1. Database - raw'!CS$7:CU$494&gt;0)*('1. Database - raw'!$AD$7:$AD$494=$A32)*(INDIRECT($Q32,TRUE)=$O32),'1. Database - raw'!CS$7:CU$494)),"")</f>
        <v/>
      </c>
      <c r="DR32" s="357" t="str">
        <f t="array" aca="1" ref="DR32" ca="1">IFERROR(IF(COUNT(IF(('1. Database - raw'!CS$7:CU$494&gt;0)*('1. Database - raw'!$AD$7:$AD$494=$A32)*(INDIRECT($Q32,TRUE)=$O32),'1. Database - raw'!CS$7:CU$494))&gt;0,COUNT(IF(('1. Database - raw'!CS$7:CU$494&gt;0)*('1. Database - raw'!$AD$7:$AD$494=$A32)*(INDIRECT($Q32,TRUE)=$O32),'1. Database - raw'!CS$7:CU$494)),""),"")</f>
        <v/>
      </c>
      <c r="DS32" s="355" t="str">
        <f t="shared" ca="1" si="31"/>
        <v/>
      </c>
      <c r="DT32" s="356" t="str">
        <f t="shared" ca="1" si="32"/>
        <v/>
      </c>
      <c r="DU32" s="356" t="str">
        <f t="shared" ca="1" si="33"/>
        <v/>
      </c>
      <c r="DV32" s="356" t="str">
        <f t="array" aca="1" ref="DV32" ca="1">IFERROR(AVERAGE(IF(('1. Database - raw'!CY$7:DA$494&gt;0)*('1. Database - raw'!$AD$7:$AD$494=$A32)*(INDIRECT($Q32,TRUE)=$O32),'1. Database - raw'!CY$7:DA$494)),"")</f>
        <v/>
      </c>
      <c r="DW32" s="357" t="str">
        <f t="array" aca="1" ref="DW32" ca="1">IFERROR(_xlfn.STDEV.S(IF(('1. Database - raw'!CY$7:DA$494&gt;0)*('1. Database - raw'!$AD$7:$AD$494=$A32)*(INDIRECT($Q32,TRUE)=$O32),'1. Database - raw'!CY$7:DA$494)),"")</f>
        <v/>
      </c>
      <c r="DX32" s="357" t="str">
        <f t="array" aca="1" ref="DX32" ca="1">IFERROR(IF(COUNT(IF(('1. Database - raw'!CY$7:DA$494&gt;0)*('1. Database - raw'!$AD$7:$AD$494=$A32)*(INDIRECT($Q32,TRUE)=$O32),'1. Database - raw'!CY$7:DA$494))&gt;0,COUNT(IF(('1. Database - raw'!CY$7:DA$494&gt;0)*('1. Database - raw'!$AD$7:$AD$494=$A32)*(INDIRECT($Q32,TRUE)=$O32),'1. Database - raw'!CY$7:DA$494)),""),"")</f>
        <v/>
      </c>
      <c r="DY32" s="355" t="str">
        <f t="shared" ca="1" si="34"/>
        <v/>
      </c>
      <c r="DZ32" s="356" t="str">
        <f t="shared" ca="1" si="35"/>
        <v/>
      </c>
      <c r="EA32" s="356" t="str">
        <f t="shared" ca="1" si="36"/>
        <v/>
      </c>
      <c r="EB32" s="356" t="str">
        <f t="array" aca="1" ref="EB32" ca="1">IFERROR(AVERAGE(IF(('1. Database - raw'!DE$7:DG$494&gt;0)*('1. Database - raw'!$AD$7:$AD$494=$A32)*(INDIRECT($Q32,TRUE)=$O32),'1. Database - raw'!DE$7:DG$494)),"")</f>
        <v/>
      </c>
      <c r="EC32" s="357" t="str">
        <f t="array" aca="1" ref="EC32" ca="1">IFERROR(_xlfn.STDEV.S(IF(('1. Database - raw'!DE$7:DG$494&gt;0)*('1. Database - raw'!$AD$7:$AD$494=$A32)*(INDIRECT($Q32,TRUE)=$O32),'1. Database - raw'!DE$7:DG$494)),"")</f>
        <v/>
      </c>
      <c r="ED32" s="357" t="str">
        <f t="array" aca="1" ref="ED32" ca="1">IFERROR(IF(COUNT(IF(('1. Database - raw'!DE$7:DG$494&gt;0)*('1. Database - raw'!$AD$7:$AD$494=$A32)*(INDIRECT($Q32,TRUE)=$O32),'1. Database - raw'!DE$7:DG$494))&gt;0,COUNT(IF(('1. Database - raw'!DE$7:DG$494&gt;0)*('1. Database - raw'!$AD$7:$AD$494=$A32)*(INDIRECT($Q32,TRUE)=$O32),'1. Database - raw'!DE$7:DG$494)),""),"")</f>
        <v/>
      </c>
      <c r="EE32" s="358" t="str">
        <f t="shared" ca="1" si="37"/>
        <v/>
      </c>
      <c r="EF32" s="359" t="str">
        <f t="shared" ca="1" si="38"/>
        <v/>
      </c>
      <c r="EG32" s="359" t="str">
        <f t="shared" ca="1" si="39"/>
        <v/>
      </c>
      <c r="EH32" s="359" t="str">
        <f t="array" aca="1" ref="EH32" ca="1">IFERROR(AVERAGE(IF(('1. Database - raw'!DK$7:DM$494&gt;0)*('1. Database - raw'!$AD$7:$AD$494=$A32)*(INDIRECT($Q32,TRUE)=$O32),'1. Database - raw'!DK$7:DM$494)),"")</f>
        <v/>
      </c>
      <c r="EI32" s="360" t="str">
        <f t="array" aca="1" ref="EI32" ca="1">IFERROR(_xlfn.STDEV.S(IF(('1. Database - raw'!DK$7:DM$494&gt;0)*('1. Database - raw'!$AD$7:$AD$494=$A32)*(INDIRECT($Q32,TRUE)=$O32),'1. Database - raw'!DK$7:DM$494)),"")</f>
        <v/>
      </c>
      <c r="EJ32" s="357" t="str">
        <f t="array" aca="1" ref="EJ32" ca="1">IFERROR(IF(COUNT(IF(('1. Database - raw'!DK$7:DM$494&gt;0)*('1. Database - raw'!$AD$7:$AD$494=$A32)*(INDIRECT($Q32,TRUE)=$O32),'1. Database - raw'!DK$7:DM$494))&gt;0,COUNT(IF(('1. Database - raw'!DK$7:DM$494&gt;0)*('1. Database - raw'!$AD$7:$AD$494=$A32)*(INDIRECT($Q32,TRUE)=$O32),'1. Database - raw'!DK$7:DM$494)),""),"")</f>
        <v/>
      </c>
      <c r="EK32" s="355" t="str">
        <f t="shared" ca="1" si="40"/>
        <v/>
      </c>
      <c r="EL32" s="356" t="str">
        <f t="shared" ca="1" si="41"/>
        <v/>
      </c>
      <c r="EM32" s="356" t="str">
        <f t="shared" ca="1" si="42"/>
        <v/>
      </c>
      <c r="EN32" s="356" t="str">
        <f t="array" aca="1" ref="EN32" ca="1">IFERROR(AVERAGE(IF(('1. Database - raw'!DQ$7:DS$494&gt;0)*('1. Database - raw'!$AD$7:$AD$494=$A32)*(INDIRECT($Q32,TRUE)=$O32),'1. Database - raw'!DQ$7:DS$494)),"")</f>
        <v/>
      </c>
      <c r="EO32" s="357" t="str">
        <f t="array" aca="1" ref="EO32" ca="1">IFERROR(_xlfn.STDEV.S(IF(('1. Database - raw'!DQ$7:DS$494&gt;0)*('1. Database - raw'!$AD$7:$AD$494=$A32)*(INDIRECT($Q32,TRUE)=$O32),'1. Database - raw'!DQ$7:DS$494)),"")</f>
        <v/>
      </c>
      <c r="EP32" s="357" t="str">
        <f t="array" aca="1" ref="EP32" ca="1">IFERROR(IF(COUNT(IF(('1. Database - raw'!DQ$7:DS$494&gt;0)*('1. Database - raw'!$AD$7:$AD$494=$A32)*(INDIRECT($Q32,TRUE)=$O32),'1. Database - raw'!DQ$7:DS$494))&gt;0,COUNT(IF(('1. Database - raw'!DQ$7:DS$494&gt;0)*('1. Database - raw'!$AD$7:$AD$494=$A32)*(INDIRECT($Q32,TRUE)=$O32),'1. Database - raw'!DQ$7:DS$494)),""),"")</f>
        <v/>
      </c>
      <c r="EQ32" s="355" t="str">
        <f t="shared" ca="1" si="43"/>
        <v/>
      </c>
      <c r="ER32" s="356" t="str">
        <f t="shared" ca="1" si="44"/>
        <v/>
      </c>
      <c r="ES32" s="356" t="str">
        <f t="shared" ca="1" si="45"/>
        <v/>
      </c>
      <c r="ET32" s="356" t="str">
        <f t="array" aca="1" ref="ET32" ca="1">IFERROR(AVERAGE(IF(('1. Database - raw'!DW$7:DY$494&gt;0)*('1. Database - raw'!$AD$7:$AD$494=$A32)*(INDIRECT($Q32,TRUE)=$O32),'1. Database - raw'!DW$7:DY$494)),"")</f>
        <v/>
      </c>
      <c r="EU32" s="357" t="str">
        <f t="array" aca="1" ref="EU32" ca="1">IFERROR(_xlfn.STDEV.S(IF(('1. Database - raw'!DW$7:DY$494&gt;0)*('1. Database - raw'!$AD$7:$AD$494=$A32)*(INDIRECT($Q32,TRUE)=$O32),'1. Database - raw'!DW$7:DY$494)),"")</f>
        <v/>
      </c>
      <c r="EV32" s="357" t="str">
        <f t="array" aca="1" ref="EV32" ca="1">IFERROR(IF(COUNT(IF(('1. Database - raw'!DW$7:DY$494&gt;0)*('1. Database - raw'!$AD$7:$AD$494=$A32)*(INDIRECT($Q32,TRUE)=$O32),'1. Database - raw'!DW$7:DY$494))&gt;0,COUNT(IF(('1. Database - raw'!DW$7:DY$494&gt;0)*('1. Database - raw'!$AD$7:$AD$494=$A32)*(INDIRECT($Q32,TRUE)=$O32),'1. Database - raw'!DW$7:DY$494)),""),"")</f>
        <v/>
      </c>
      <c r="EW32" s="355" t="str">
        <f t="shared" ca="1" si="46"/>
        <v/>
      </c>
      <c r="EX32" s="356" t="str">
        <f t="shared" ca="1" si="47"/>
        <v/>
      </c>
      <c r="EY32" s="356" t="str">
        <f t="shared" ca="1" si="48"/>
        <v/>
      </c>
      <c r="EZ32" s="356" t="str">
        <f t="array" aca="1" ref="EZ32" ca="1">IFERROR(AVERAGE(IF(('1. Database - raw'!EC$7:EE$494&gt;0)*('1. Database - raw'!$AD$7:$AD$494=$A32)*(INDIRECT($Q32,TRUE)=$O32),'1. Database - raw'!EC$7:EE$494)),"")</f>
        <v/>
      </c>
      <c r="FA32" s="357" t="str">
        <f t="array" aca="1" ref="FA32" ca="1">IFERROR(_xlfn.STDEV.S(IF(('1. Database - raw'!EC$7:EE$494&gt;0)*('1. Database - raw'!$AD$7:$AD$494=$A32)*(INDIRECT($Q32,TRUE)=$O32),'1. Database - raw'!EC$7:EE$494)),"")</f>
        <v/>
      </c>
      <c r="FB32" s="357" t="str">
        <f t="array" aca="1" ref="FB32" ca="1">IFERROR(IF(COUNT(IF(('1. Database - raw'!EC$7:EE$494&gt;0)*('1. Database - raw'!$AD$7:$AD$494=$A32)*(INDIRECT($Q32,TRUE)=$O32),'1. Database - raw'!EC$7:EE$494))&gt;0,COUNT(IF(('1. Database - raw'!EC$7:EE$494&gt;0)*('1. Database - raw'!$AD$7:$AD$494=$A32)*(INDIRECT($Q32,TRUE)=$O32),'1. Database - raw'!EC$7:EE$494)),""),"")</f>
        <v/>
      </c>
      <c r="FC32" s="355" t="str">
        <f t="shared" ca="1" si="49"/>
        <v/>
      </c>
      <c r="FD32" s="356" t="str">
        <f t="shared" ca="1" si="50"/>
        <v/>
      </c>
      <c r="FE32" s="356" t="str">
        <f t="shared" ca="1" si="51"/>
        <v/>
      </c>
      <c r="FF32" s="356" t="str">
        <f t="array" aca="1" ref="FF32" ca="1">IFERROR(AVERAGE(IF(('1. Database - raw'!EI$7:EK$494&gt;0)*('1. Database - raw'!$AD$7:$AD$494=$A32)*(INDIRECT($Q32,TRUE)=$O32),'1. Database - raw'!EI$7:EK$494)),"")</f>
        <v/>
      </c>
      <c r="FG32" s="357" t="str">
        <f t="array" aca="1" ref="FG32" ca="1">IFERROR(_xlfn.STDEV.S(IF(('1. Database - raw'!EI$7:EK$494&gt;0)*('1. Database - raw'!$AD$7:$AD$494=$A32)*(INDIRECT($Q32,TRUE)=$O32),'1. Database - raw'!EI$7:EK$494)),"")</f>
        <v/>
      </c>
      <c r="FH32" s="357" t="str">
        <f t="array" aca="1" ref="FH32" ca="1">IFERROR(IF(COUNT(IF(('1. Database - raw'!EI$7:EK$494&gt;0)*('1. Database - raw'!$AD$7:$AD$494=$A32)*(INDIRECT($Q32,TRUE)=$O32),'1. Database - raw'!EI$7:EK$494))&gt;0,COUNT(IF(('1. Database - raw'!EI$7:EK$494&gt;0)*('1. Database - raw'!$AD$7:$AD$494=$A32)*(INDIRECT($Q32,TRUE)=$O32),'1. Database - raw'!EI$7:EK$494)),""),"")</f>
        <v/>
      </c>
      <c r="FI32" s="355" t="str">
        <f t="shared" ca="1" si="52"/>
        <v/>
      </c>
      <c r="FJ32" s="356" t="str">
        <f t="shared" ca="1" si="53"/>
        <v/>
      </c>
      <c r="FK32" s="356" t="str">
        <f t="shared" ca="1" si="54"/>
        <v/>
      </c>
      <c r="FL32" s="356" t="str">
        <f t="array" aca="1" ref="FL32" ca="1">IFERROR(AVERAGE(IF(('1. Database - raw'!EO$7:EQ$494&gt;0)*('1. Database - raw'!$AD$7:$AD$494=$A32)*(INDIRECT($Q32,TRUE)=$O32),'1. Database - raw'!EO$7:EQ$494)),"")</f>
        <v/>
      </c>
      <c r="FM32" s="357" t="str">
        <f t="array" aca="1" ref="FM32" ca="1">IFERROR(_xlfn.STDEV.S(IF(('1. Database - raw'!EO$7:EQ$494&gt;0)*('1. Database - raw'!$AD$7:$AD$494=$A32)*(INDIRECT($Q32,TRUE)=$O32),'1. Database - raw'!EO$7:EQ$494)),"")</f>
        <v/>
      </c>
      <c r="FN32" s="357" t="str">
        <f t="array" aca="1" ref="FN32" ca="1">IFERROR(IF(COUNT(IF(('1. Database - raw'!EO$7:EQ$494&gt;0)*('1. Database - raw'!$AD$7:$AD$494=$A32)*(INDIRECT($Q32,TRUE)=$O32),'1. Database - raw'!EO$7:EQ$494))&gt;0,COUNT(IF(('1. Database - raw'!EO$7:EQ$494&gt;0)*('1. Database - raw'!$AD$7:$AD$494=$A32)*(INDIRECT($Q32,TRUE)=$O32),'1. Database - raw'!EO$7:EQ$494)),""),"")</f>
        <v/>
      </c>
      <c r="FO32" s="355" t="str">
        <f t="shared" ca="1" si="55"/>
        <v/>
      </c>
      <c r="FP32" s="356" t="str">
        <f t="shared" ca="1" si="56"/>
        <v/>
      </c>
      <c r="FQ32" s="356" t="str">
        <f t="shared" ca="1" si="57"/>
        <v/>
      </c>
      <c r="FR32" s="356" t="str">
        <f t="array" aca="1" ref="FR32" ca="1">IFERROR(AVERAGE(IF(('1. Database - raw'!EU$7:EW$494&gt;0)*('1. Database - raw'!$AD$7:$AD$494=$A32)*(INDIRECT($Q32,TRUE)=$O32),'1. Database - raw'!EU$7:EW$494)),"")</f>
        <v/>
      </c>
      <c r="FS32" s="357" t="str">
        <f t="array" aca="1" ref="FS32" ca="1">IFERROR(_xlfn.STDEV.S(IF(('1. Database - raw'!EU$7:EW$494&gt;0)*('1. Database - raw'!$AD$7:$AD$494=$A32)*(INDIRECT($Q32,TRUE)=$O32),'1. Database - raw'!EU$7:EW$494)),"")</f>
        <v/>
      </c>
      <c r="FT32" s="357" t="str">
        <f t="array" aca="1" ref="FT32" ca="1">IFERROR(IF(COUNT(IF(('1. Database - raw'!EU$7:EW$494&gt;0)*('1. Database - raw'!$AD$7:$AD$494=$A32)*(INDIRECT($Q32,TRUE)=$O32),'1. Database - raw'!EU$7:EW$494))&gt;0,COUNT(IF(('1. Database - raw'!EU$7:EW$494&gt;0)*('1. Database - raw'!$AD$7:$AD$494=$A32)*(INDIRECT($Q32,TRUE)=$O32),'1. Database - raw'!EU$7:EW$494)),""),"")</f>
        <v/>
      </c>
      <c r="FU32" s="355" t="str">
        <f t="shared" ca="1" si="58"/>
        <v/>
      </c>
      <c r="FV32" s="356" t="str">
        <f t="shared" ca="1" si="59"/>
        <v/>
      </c>
      <c r="FW32" s="356" t="str">
        <f t="shared" ca="1" si="60"/>
        <v/>
      </c>
      <c r="FX32" s="356" t="str">
        <f t="array" aca="1" ref="FX32" ca="1">IFERROR(AVERAGE(IF(('1. Database - raw'!FA$7:FC$494&gt;0)*('1. Database - raw'!$AD$7:$AD$494=$A32)*(INDIRECT($Q32,TRUE)=$O32),'1. Database - raw'!FA$7:FC$494)),"")</f>
        <v/>
      </c>
      <c r="FY32" s="357" t="str">
        <f t="array" aca="1" ref="FY32" ca="1">IFERROR(_xlfn.STDEV.S(IF(('1. Database - raw'!FA$7:FC$494&gt;0)*('1. Database - raw'!$AD$7:$AD$494=$A32)*(INDIRECT($Q32,TRUE)=$O32),'1. Database - raw'!FA$7:FC$494)),"")</f>
        <v/>
      </c>
      <c r="FZ32" s="357" t="str">
        <f t="array" aca="1" ref="FZ32" ca="1">IFERROR(IF(COUNT(IF(('1. Database - raw'!FA$7:FC$494&gt;0)*('1. Database - raw'!$AD$7:$AD$494=$A32)*(INDIRECT($Q32,TRUE)=$O32),'1. Database - raw'!FA$7:FC$494))&gt;0,COUNT(IF(('1. Database - raw'!FA$7:FC$494&gt;0)*('1. Database - raw'!$AD$7:$AD$494=$A32)*(INDIRECT($Q32,TRUE)=$O32),'1. Database - raw'!FA$7:FC$494)),""),"")</f>
        <v/>
      </c>
      <c r="GA32" s="355" t="str">
        <f t="shared" ca="1" si="61"/>
        <v/>
      </c>
      <c r="GB32" s="356" t="str">
        <f t="shared" ca="1" si="62"/>
        <v/>
      </c>
      <c r="GC32" s="356" t="str">
        <f t="shared" ca="1" si="63"/>
        <v/>
      </c>
      <c r="GD32" s="356" t="str">
        <f t="array" aca="1" ref="GD32" ca="1">IFERROR(AVERAGE(IF(('1. Database - raw'!FG$7:FI$494&gt;0)*('1. Database - raw'!$AD$7:$AD$494=$A32)*(INDIRECT($Q32,TRUE)=$O32),'1. Database - raw'!FG$7:FI$494)),"")</f>
        <v/>
      </c>
      <c r="GE32" s="357" t="str">
        <f t="array" aca="1" ref="GE32" ca="1">IFERROR(_xlfn.STDEV.S(IF(('1. Database - raw'!FG$7:FI$494&gt;0)*('1. Database - raw'!$AD$7:$AD$494=$A32)*(INDIRECT($Q32,TRUE)=$O32),'1. Database - raw'!FG$7:FI$494)),"")</f>
        <v/>
      </c>
      <c r="GF32" s="357" t="str">
        <f t="array" aca="1" ref="GF32" ca="1">IFERROR(IF(COUNT(IF(('1. Database - raw'!FG$7:FI$494&gt;0)*('1. Database - raw'!$AD$7:$AD$494=$A32)*(INDIRECT($Q32,TRUE)=$O32),'1. Database - raw'!FG$7:FI$494))&gt;0,COUNT(IF(('1. Database - raw'!FG$7:FI$494&gt;0)*('1. Database - raw'!$AD$7:$AD$494=$A32)*(INDIRECT($Q32,TRUE)=$O32),'1. Database - raw'!FG$7:FI$494)),""),"")</f>
        <v/>
      </c>
      <c r="GG32" s="355" t="str">
        <f t="shared" ca="1" si="64"/>
        <v/>
      </c>
      <c r="GH32" s="356" t="str">
        <f t="shared" ca="1" si="65"/>
        <v/>
      </c>
      <c r="GI32" s="356" t="str">
        <f t="shared" ca="1" si="66"/>
        <v/>
      </c>
      <c r="GJ32" s="356" t="str">
        <f t="array" aca="1" ref="GJ32" ca="1">IFERROR(AVERAGE(IF(('1. Database - raw'!FM$7:FO$494&gt;0)*('1. Database - raw'!$AD$7:$AD$494=$A32)*(INDIRECT($Q32,TRUE)=$O32),'1. Database - raw'!FM$7:FO$494)),"")</f>
        <v/>
      </c>
      <c r="GK32" s="357" t="str">
        <f t="array" aca="1" ref="GK32" ca="1">IFERROR(_xlfn.STDEV.S(IF(('1. Database - raw'!FM$7:FO$494&gt;0)*('1. Database - raw'!$AD$7:$AD$494=$A32)*(INDIRECT($Q32,TRUE)=$O32),'1. Database - raw'!FM$7:FO$494)),"")</f>
        <v/>
      </c>
      <c r="GL32" s="357" t="str">
        <f t="array" aca="1" ref="GL32" ca="1">IFERROR(IF(COUNT(IF(('1. Database - raw'!FM$7:FO$494&gt;0)*('1. Database - raw'!$AD$7:$AD$494=$A32)*(INDIRECT($Q32,TRUE)=$O32),'1. Database - raw'!FM$7:FO$494))&gt;0,COUNT(IF(('1. Database - raw'!FM$7:FO$494&gt;0)*('1. Database - raw'!$AD$7:$AD$494=$A32)*(INDIRECT($Q32,TRUE)=$O32),'1. Database - raw'!FM$7:FO$494)),""),"")</f>
        <v/>
      </c>
      <c r="GM32" s="355" t="str">
        <f t="shared" ca="1" si="67"/>
        <v/>
      </c>
      <c r="GN32" s="356" t="str">
        <f t="shared" ca="1" si="68"/>
        <v/>
      </c>
      <c r="GO32" s="356" t="str">
        <f t="shared" ca="1" si="69"/>
        <v/>
      </c>
      <c r="GP32" s="356" t="str">
        <f t="array" aca="1" ref="GP32" ca="1">IFERROR(AVERAGE(IF(('1. Database - raw'!FS$7:FU$494&gt;0)*('1. Database - raw'!$AD$7:$AD$494=$A32)*(INDIRECT($Q32,TRUE)=$O32),'1. Database - raw'!FS$7:FU$494)),"")</f>
        <v/>
      </c>
      <c r="GQ32" s="357" t="str">
        <f t="array" aca="1" ref="GQ32" ca="1">IFERROR(_xlfn.STDEV.S(IF(('1. Database - raw'!FS$7:FU$494&gt;0)*('1. Database - raw'!$AD$7:$AD$494=$A32)*(INDIRECT($Q32,TRUE)=$O32),'1. Database - raw'!FS$7:FU$494)),"")</f>
        <v/>
      </c>
      <c r="GR32" s="357" t="str">
        <f t="array" aca="1" ref="GR32" ca="1">IFERROR(IF(COUNT(IF(('1. Database - raw'!FS$7:FU$494&gt;0)*('1. Database - raw'!$AD$7:$AD$494=$A32)*(INDIRECT($Q32,TRUE)=$O32),'1. Database - raw'!FS$7:FU$494))&gt;0,COUNT(IF(('1. Database - raw'!FS$7:FU$494&gt;0)*('1. Database - raw'!$AD$7:$AD$494=$A32)*(INDIRECT($Q32,TRUE)=$O32),'1. Database - raw'!FS$7:FU$494)),""),"")</f>
        <v/>
      </c>
      <c r="GS32" s="355" t="str">
        <f t="shared" ca="1" si="70"/>
        <v/>
      </c>
      <c r="GT32" s="356" t="str">
        <f t="shared" ca="1" si="71"/>
        <v/>
      </c>
      <c r="GU32" s="356" t="str">
        <f t="shared" ca="1" si="72"/>
        <v/>
      </c>
      <c r="GV32" s="356" t="str">
        <f t="array" aca="1" ref="GV32" ca="1">IFERROR(AVERAGE(IF(('1. Database - raw'!FY$7:GA$494&gt;0)*('1. Database - raw'!$AD$7:$AD$494=$A32)*(INDIRECT($Q32,TRUE)=$O32),'1. Database - raw'!FY$7:GA$494)),"")</f>
        <v/>
      </c>
      <c r="GW32" s="357" t="str">
        <f t="array" aca="1" ref="GW32" ca="1">IFERROR(_xlfn.STDEV.S(IF(('1. Database - raw'!FY$7:GA$494&gt;0)*('1. Database - raw'!$AD$7:$AD$494=$A32)*(INDIRECT($Q32,TRUE)=$O32),'1. Database - raw'!FY$7:GA$494)),"")</f>
        <v/>
      </c>
      <c r="GX32" s="357" t="str">
        <f t="array" aca="1" ref="GX32" ca="1">IFERROR(IF(COUNT(IF(('1. Database - raw'!FY$7:GA$494&gt;0)*('1. Database - raw'!$AD$7:$AD$494=$A32)*(INDIRECT($Q32,TRUE)=$O32),'1. Database - raw'!FY$7:GA$494))&gt;0,COUNT(IF(('1. Database - raw'!FY$7:GA$494&gt;0)*('1. Database - raw'!$AD$7:$AD$494=$A32)*(INDIRECT($Q32,TRUE)=$O32),'1. Database - raw'!FY$7:GA$494)),""),"")</f>
        <v/>
      </c>
      <c r="GY32" s="355" t="str">
        <f t="shared" ca="1" si="73"/>
        <v/>
      </c>
      <c r="GZ32" s="356" t="str">
        <f t="shared" ca="1" si="74"/>
        <v/>
      </c>
      <c r="HA32" s="356" t="str">
        <f t="shared" ca="1" si="75"/>
        <v/>
      </c>
      <c r="HB32" s="356" t="str">
        <f t="array" aca="1" ref="HB32" ca="1">IFERROR(AVERAGE(IF(('1. Database - raw'!GE$7:GG$494&gt;0)*('1. Database - raw'!$AD$7:$AD$494=$A32)*(INDIRECT($Q32,TRUE)=$O32),'1. Database - raw'!GE$7:GG$494)),"")</f>
        <v/>
      </c>
      <c r="HC32" s="357" t="str">
        <f t="array" aca="1" ref="HC32" ca="1">IFERROR(_xlfn.STDEV.S(IF(('1. Database - raw'!GE$7:GG$494&gt;0)*('1. Database - raw'!$AD$7:$AD$494=$A32)*(INDIRECT($Q32,TRUE)=$O32),'1. Database - raw'!GE$7:GG$494)),"")</f>
        <v/>
      </c>
      <c r="HD32" s="357" t="str">
        <f t="array" aca="1" ref="HD32" ca="1">IFERROR(IF(COUNT(IF(('1. Database - raw'!GE$7:GG$494&gt;0)*('1. Database - raw'!$AD$7:$AD$494=$A32)*(INDIRECT($Q32,TRUE)=$O32),'1. Database - raw'!GE$7:GG$494))&gt;0,COUNT(IF(('1. Database - raw'!GE$7:GG$494&gt;0)*('1. Database - raw'!$AD$7:$AD$494=$A32)*(INDIRECT($Q32,TRUE)=$O32),'1. Database - raw'!GE$7:GG$494)),""),"")</f>
        <v/>
      </c>
      <c r="HE32" s="355" t="str">
        <f t="shared" ca="1" si="76"/>
        <v/>
      </c>
      <c r="HF32" s="356" t="str">
        <f t="shared" ca="1" si="77"/>
        <v/>
      </c>
      <c r="HG32" s="356" t="str">
        <f t="shared" ca="1" si="78"/>
        <v/>
      </c>
      <c r="HH32" s="356" t="str">
        <f t="array" aca="1" ref="HH32" ca="1">IFERROR(AVERAGE(IF(('1. Database - raw'!GK$7:GM$494&gt;0)*('1. Database - raw'!$AD$7:$AD$494=$A32)*(INDIRECT($Q32,TRUE)=$O32),'1. Database - raw'!GK$7:GM$494)),"")</f>
        <v/>
      </c>
      <c r="HI32" s="357" t="str">
        <f t="array" aca="1" ref="HI32" ca="1">IFERROR(_xlfn.STDEV.S(IF(('1. Database - raw'!GK$7:GM$494&gt;0)*('1. Database - raw'!$AD$7:$AD$494=$A32)*(INDIRECT($Q32,TRUE)=$O32),'1. Database - raw'!GK$7:GM$494)),"")</f>
        <v/>
      </c>
      <c r="HJ32" s="357" t="str">
        <f t="array" aca="1" ref="HJ32" ca="1">IFERROR(IF(COUNT(IF(('1. Database - raw'!GK$7:GM$494&gt;0)*('1. Database - raw'!$AD$7:$AD$494=$A32)*(INDIRECT($Q32,TRUE)=$O32),'1. Database - raw'!GK$7:GM$494))&gt;0,COUNT(IF(('1. Database - raw'!GK$7:GM$494&gt;0)*('1. Database - raw'!$AD$7:$AD$494=$A32)*(INDIRECT($Q32,TRUE)=$O32),'1. Database - raw'!GK$7:GM$494)),""),"")</f>
        <v/>
      </c>
      <c r="HK32" s="355" t="str">
        <f t="shared" ca="1" si="79"/>
        <v/>
      </c>
      <c r="HL32" s="356" t="str">
        <f t="shared" ca="1" si="80"/>
        <v/>
      </c>
      <c r="HM32" s="356" t="str">
        <f t="shared" ca="1" si="81"/>
        <v/>
      </c>
      <c r="HN32" s="356" t="str">
        <f t="array" aca="1" ref="HN32" ca="1">IFERROR(AVERAGE(IF(('1. Database - raw'!GQ$7:GS$494&gt;0)*('1. Database - raw'!$AD$7:$AD$494=$A32)*(INDIRECT($Q32,TRUE)=$O32),'1. Database - raw'!GQ$7:GS$494)),"")</f>
        <v/>
      </c>
      <c r="HO32" s="357" t="str">
        <f t="array" aca="1" ref="HO32" ca="1">IFERROR(_xlfn.STDEV.S(IF(('1. Database - raw'!GQ$7:GS$494&gt;0)*('1. Database - raw'!$AD$7:$AD$494=$A32)*(INDIRECT($Q32,TRUE)=$O32),'1. Database - raw'!GQ$7:GS$494)),"")</f>
        <v/>
      </c>
      <c r="HP32" s="357" t="str">
        <f t="array" aca="1" ref="HP32" ca="1">IFERROR(IF(COUNT(IF(('1. Database - raw'!GQ$7:GS$494&gt;0)*('1. Database - raw'!$AD$7:$AD$494=$A32)*(INDIRECT($Q32,TRUE)=$O32),'1. Database - raw'!GQ$7:GS$494))&gt;0,COUNT(IF(('1. Database - raw'!GQ$7:GS$494&gt;0)*('1. Database - raw'!$AD$7:$AD$494=$A32)*(INDIRECT($Q32,TRUE)=$O32),'1. Database - raw'!GQ$7:GS$494)),""),"")</f>
        <v/>
      </c>
      <c r="HQ32" s="355" t="str">
        <f t="shared" ca="1" si="82"/>
        <v/>
      </c>
      <c r="HR32" s="356" t="str">
        <f t="shared" ca="1" si="83"/>
        <v/>
      </c>
      <c r="HS32" s="356" t="str">
        <f t="shared" ca="1" si="84"/>
        <v/>
      </c>
      <c r="HT32" s="356" t="str">
        <f t="array" aca="1" ref="HT32" ca="1">IFERROR(AVERAGE(IF(('1. Database - raw'!GW$7:GY$494&gt;0)*('1. Database - raw'!$AD$7:$AD$494=$A32)*(INDIRECT($Q32,TRUE)=$O32),'1. Database - raw'!GW$7:GY$494)),"")</f>
        <v/>
      </c>
      <c r="HU32" s="357" t="str">
        <f t="array" aca="1" ref="HU32" ca="1">IFERROR(_xlfn.STDEV.S(IF(('1. Database - raw'!GW$7:GY$494&gt;0)*('1. Database - raw'!$AD$7:$AD$494=$A32)*(INDIRECT($Q32,TRUE)=$O32),'1. Database - raw'!GW$7:GY$494)),"")</f>
        <v/>
      </c>
      <c r="HV32" s="357" t="str">
        <f t="array" aca="1" ref="HV32" ca="1">IFERROR(IF(COUNT(IF(('1. Database - raw'!GW$7:GY$494&gt;0)*('1. Database - raw'!$AD$7:$AD$494=$A32)*(INDIRECT($Q32,TRUE)=$O32),'1. Database - raw'!GW$7:GY$494))&gt;0,COUNT(IF(('1. Database - raw'!GW$7:GY$494&gt;0)*('1. Database - raw'!$AD$7:$AD$494=$A32)*(INDIRECT($Q32,TRUE)=$O32),'1. Database - raw'!GW$7:GY$494)),""),"")</f>
        <v/>
      </c>
      <c r="HW32" s="355" t="str">
        <f t="shared" ca="1" si="85"/>
        <v/>
      </c>
      <c r="HX32" s="356" t="str">
        <f t="shared" ca="1" si="86"/>
        <v/>
      </c>
      <c r="HY32" s="356" t="str">
        <f t="shared" ca="1" si="87"/>
        <v/>
      </c>
      <c r="HZ32" s="356" t="str">
        <f t="array" aca="1" ref="HZ32" ca="1">IFERROR(AVERAGE(IF(('1. Database - raw'!HC$7:HE$494&gt;0)*('1. Database - raw'!$AD$7:$AD$494=$A32)*(INDIRECT($Q32,TRUE)=$O32),'1. Database - raw'!HC$7:HE$494)),"")</f>
        <v/>
      </c>
      <c r="IA32" s="357" t="str">
        <f t="array" aca="1" ref="IA32" ca="1">IFERROR(_xlfn.STDEV.S(IF(('1. Database - raw'!HC$7:HE$494&gt;0)*('1. Database - raw'!$AD$7:$AD$494=$A32)*(INDIRECT($Q32,TRUE)=$O32),'1. Database - raw'!HC$7:HE$494)),"")</f>
        <v/>
      </c>
      <c r="IB32" s="357" t="str">
        <f t="array" aca="1" ref="IB32" ca="1">IFERROR(IF(COUNT(IF(('1. Database - raw'!HC$7:HE$494&gt;0)*('1. Database - raw'!$AD$7:$AD$494=$A32)*(INDIRECT($Q32,TRUE)=$O32),'1. Database - raw'!HC$7:HE$494))&gt;0,COUNT(IF(('1. Database - raw'!HC$7:HE$494&gt;0)*('1. Database - raw'!$AD$7:$AD$494=$A32)*(INDIRECT($Q32,TRUE)=$O32),'1. Database - raw'!HC$7:HE$494)),""),"")</f>
        <v/>
      </c>
      <c r="IC32" s="355" t="str">
        <f t="shared" ca="1" si="88"/>
        <v/>
      </c>
      <c r="ID32" s="356" t="str">
        <f t="shared" ca="1" si="89"/>
        <v/>
      </c>
      <c r="IE32" s="356" t="str">
        <f t="shared" ca="1" si="90"/>
        <v/>
      </c>
      <c r="IF32" s="356" t="str">
        <f t="array" aca="1" ref="IF32" ca="1">IFERROR(AVERAGE(IF(('1. Database - raw'!HI$7:HK$494&gt;0)*('1. Database - raw'!$AD$7:$AD$494=$A32)*(INDIRECT($Q32,TRUE)=$O32),'1. Database - raw'!HI$7:HK$494)),"")</f>
        <v/>
      </c>
      <c r="IG32" s="357" t="str">
        <f t="array" aca="1" ref="IG32" ca="1">IFERROR(_xlfn.STDEV.S(IF(('1. Database - raw'!HI$7:HK$494&gt;0)*('1. Database - raw'!$AD$7:$AD$494=$A32)*(INDIRECT($Q32,TRUE)=$O32),'1. Database - raw'!HI$7:HK$494)),"")</f>
        <v/>
      </c>
      <c r="IH32" s="357" t="str">
        <f t="array" aca="1" ref="IH32" ca="1">IFERROR(IF(COUNT(IF(('1. Database - raw'!HI$7:HK$494&gt;0)*('1. Database - raw'!$AD$7:$AD$494=$A32)*(INDIRECT($Q32,TRUE)=$O32),'1. Database - raw'!HI$7:HK$494))&gt;0,COUNT(IF(('1. Database - raw'!HI$7:HK$494&gt;0)*('1. Database - raw'!$AD$7:$AD$494=$A32)*(INDIRECT($Q32,TRUE)=$O32),'1. Database - raw'!HI$7:HK$494)),""),"")</f>
        <v/>
      </c>
      <c r="II32" s="355" t="str">
        <f t="shared" ca="1" si="91"/>
        <v/>
      </c>
      <c r="IJ32" s="356" t="str">
        <f t="shared" ca="1" si="92"/>
        <v/>
      </c>
      <c r="IK32" s="356" t="str">
        <f t="shared" ca="1" si="93"/>
        <v/>
      </c>
      <c r="IL32" s="356" t="str">
        <f t="array" aca="1" ref="IL32" ca="1">IFERROR(AVERAGE(IF(('1. Database - raw'!HO$7:HQ$494&gt;0)*('1. Database - raw'!$AD$7:$AD$494=$A32)*(INDIRECT($Q32,TRUE)=$O32),'1. Database - raw'!HO$7:HQ$494)),"")</f>
        <v/>
      </c>
      <c r="IM32" s="357" t="str">
        <f t="array" aca="1" ref="IM32" ca="1">IFERROR(_xlfn.STDEV.S(IF(('1. Database - raw'!HO$7:HQ$494&gt;0)*('1. Database - raw'!$AD$7:$AD$494=$A32)*(INDIRECT($Q32,TRUE)=$O32),'1. Database - raw'!HO$7:HQ$494)),"")</f>
        <v/>
      </c>
      <c r="IN32" s="357" t="str">
        <f t="array" aca="1" ref="IN32" ca="1">IFERROR(IF(COUNT(IF(('1. Database - raw'!HO$7:HQ$494&gt;0)*('1. Database - raw'!$AD$7:$AD$494=$A32)*(INDIRECT($Q32,TRUE)=$O32),'1. Database - raw'!HO$7:HQ$494))&gt;0,COUNT(IF(('1. Database - raw'!HO$7:HQ$494&gt;0)*('1. Database - raw'!$AD$7:$AD$494=$A32)*(INDIRECT($Q32,TRUE)=$O32),'1. Database - raw'!HO$7:HQ$494)),""),"")</f>
        <v/>
      </c>
      <c r="IO32" s="355" t="str">
        <f t="shared" ca="1" si="94"/>
        <v/>
      </c>
      <c r="IP32" s="356" t="str">
        <f t="shared" ca="1" si="95"/>
        <v/>
      </c>
      <c r="IQ32" s="356" t="str">
        <f t="shared" ca="1" si="96"/>
        <v/>
      </c>
      <c r="IR32" s="356" t="str">
        <f t="array" aca="1" ref="IR32" ca="1">IFERROR(AVERAGE(IF(('1. Database - raw'!HU$7:HW$494&gt;0)*('1. Database - raw'!$AD$7:$AD$494=$A32)*(INDIRECT($Q32,TRUE)=$O32),'1. Database - raw'!HU$7:HW$494)),"")</f>
        <v/>
      </c>
      <c r="IS32" s="357" t="str">
        <f t="array" aca="1" ref="IS32" ca="1">IFERROR(_xlfn.STDEV.S(IF(('1. Database - raw'!HU$7:HW$494&gt;0)*('1. Database - raw'!$AD$7:$AD$494=$A32)*(INDIRECT($Q32,TRUE)=$O32),'1. Database - raw'!HU$7:HW$494)),"")</f>
        <v/>
      </c>
      <c r="IT32" s="357" t="str">
        <f t="array" aca="1" ref="IT32" ca="1">IFERROR(IF(COUNT(IF(('1. Database - raw'!HU$7:HW$494&gt;0)*('1. Database - raw'!$AD$7:$AD$494=$A32)*(INDIRECT($Q32,TRUE)=$O32),'1. Database - raw'!HU$7:HW$494))&gt;0,COUNT(IF(('1. Database - raw'!HU$7:HW$494&gt;0)*('1. Database - raw'!$AD$7:$AD$494=$A32)*(INDIRECT($Q32,TRUE)=$O32),'1. Database - raw'!HU$7:HW$494)),""),"")</f>
        <v/>
      </c>
      <c r="IU32" s="355" t="str">
        <f t="shared" ca="1" si="97"/>
        <v/>
      </c>
      <c r="IV32" s="356" t="str">
        <f t="shared" ca="1" si="98"/>
        <v/>
      </c>
      <c r="IW32" s="356" t="str">
        <f t="shared" ca="1" si="99"/>
        <v/>
      </c>
      <c r="IX32" s="356" t="str">
        <f t="array" aca="1" ref="IX32" ca="1">IFERROR(AVERAGE(IF(('1. Database - raw'!IA$7:IC$494&gt;0)*('1. Database - raw'!$AD$7:$AD$494=$A32)*(INDIRECT($Q32,TRUE)=$O32),'1. Database - raw'!IA$7:IC$494)),"")</f>
        <v/>
      </c>
      <c r="IY32" s="357" t="str">
        <f t="array" aca="1" ref="IY32" ca="1">IFERROR(_xlfn.STDEV.S(IF(('1. Database - raw'!IA$7:IC$494&gt;0)*('1. Database - raw'!$AD$7:$AD$494=$A32)*(INDIRECT($Q32,TRUE)=$O32),'1. Database - raw'!IA$7:IC$494)),"")</f>
        <v/>
      </c>
      <c r="IZ32" s="357" t="str">
        <f t="array" aca="1" ref="IZ32" ca="1">IFERROR(IF(COUNT(IF(('1. Database - raw'!IA$7:IC$494&gt;0)*('1. Database - raw'!$AD$7:$AD$494=$A32)*(INDIRECT($Q32,TRUE)=$O32),'1. Database - raw'!IA$7:IC$494))&gt;0,COUNT(IF(('1. Database - raw'!IA$7:IC$494&gt;0)*('1. Database - raw'!$AD$7:$AD$494=$A32)*(INDIRECT($Q32,TRUE)=$O32),'1. Database - raw'!IA$7:IC$494)),""),"")</f>
        <v/>
      </c>
      <c r="JA32" s="355" t="str">
        <f t="shared" ca="1" si="100"/>
        <v/>
      </c>
      <c r="JB32" s="356" t="str">
        <f t="shared" ca="1" si="101"/>
        <v/>
      </c>
      <c r="JC32" s="356" t="str">
        <f t="shared" ca="1" si="102"/>
        <v/>
      </c>
      <c r="JD32" s="356" t="str">
        <f t="array" aca="1" ref="JD32" ca="1">IFERROR(AVERAGE(IF(('1. Database - raw'!IG$7:II$494&gt;0)*('1. Database - raw'!$AD$7:$AD$494=$A32)*(INDIRECT($Q32,TRUE)=$O32),'1. Database - raw'!IG$7:II$494)),"")</f>
        <v/>
      </c>
      <c r="JE32" s="357" t="str">
        <f t="array" aca="1" ref="JE32" ca="1">IFERROR(_xlfn.STDEV.S(IF(('1. Database - raw'!IG$7:II$494&gt;0)*('1. Database - raw'!$AD$7:$AD$494=$A32)*(INDIRECT($Q32,TRUE)=$O32),'1. Database - raw'!IG$7:II$494)),"")</f>
        <v/>
      </c>
      <c r="JF32" s="357" t="str">
        <f t="array" aca="1" ref="JF32" ca="1">IFERROR(IF(COUNT(IF(('1. Database - raw'!IG$7:II$494&gt;0)*('1. Database - raw'!$AD$7:$AD$494=$A32)*(INDIRECT($Q32,TRUE)=$O32),'1. Database - raw'!IG$7:II$494))&gt;0,COUNT(IF(('1. Database - raw'!IG$7:II$494&gt;0)*('1. Database - raw'!$AD$7:$AD$494=$A32)*(INDIRECT($Q32,TRUE)=$O32),'1. Database - raw'!IG$7:II$494)),""),"")</f>
        <v/>
      </c>
      <c r="JG32" s="361" t="str">
        <f t="shared" ca="1" si="103"/>
        <v/>
      </c>
      <c r="JH32" s="362" t="str">
        <f t="shared" ca="1" si="104"/>
        <v/>
      </c>
      <c r="JI32" s="362" t="str">
        <f t="shared" ca="1" si="105"/>
        <v/>
      </c>
      <c r="JJ32" s="362" t="str">
        <f t="array" aca="1" ref="JJ32" ca="1">IFERROR(AVERAGE(IF(('1. Database - raw'!IM$7:IO$494&gt;0)*('1. Database - raw'!$AD$7:$AD$494=$A32)*(INDIRECT($Q32,TRUE)=$O32),'1. Database - raw'!IM$7:IO$494)),"")</f>
        <v/>
      </c>
      <c r="JK32" s="363" t="str">
        <f t="array" aca="1" ref="JK32" ca="1">IFERROR(_xlfn.STDEV.S(IF(('1. Database - raw'!IM$7:IO$494&gt;0)*('1. Database - raw'!$AD$7:$AD$494=$A32)*(INDIRECT($Q32,TRUE)=$O32),'1. Database - raw'!IM$7:IO$494)),"")</f>
        <v/>
      </c>
      <c r="JL32" s="357" t="str">
        <f t="array" aca="1" ref="JL32" ca="1">IFERROR(IF(COUNT(IF(('1. Database - raw'!IM$7:IO$494&gt;0)*('1. Database - raw'!$AD$7:$AD$494=$A32)*(INDIRECT($Q32,TRUE)=$O32),'1. Database - raw'!IM$7:IO$494))&gt;0,COUNT(IF(('1. Database - raw'!IM$7:IO$494&gt;0)*('1. Database - raw'!$AD$7:$AD$494=$A32)*(INDIRECT($Q32,TRUE)=$O32),'1. Database - raw'!IM$7:IO$494)),""),"")</f>
        <v/>
      </c>
      <c r="JM32" s="361" t="str">
        <f t="shared" ca="1" si="106"/>
        <v/>
      </c>
      <c r="JN32" s="362" t="str">
        <f t="shared" ca="1" si="107"/>
        <v/>
      </c>
      <c r="JO32" s="362" t="str">
        <f t="shared" ca="1" si="108"/>
        <v/>
      </c>
      <c r="JP32" s="362" t="str">
        <f t="array" aca="1" ref="JP32" ca="1">IFERROR(AVERAGE(IF(('1. Database - raw'!IS$7:IU$494&gt;0)*('1. Database - raw'!$AD$7:$AD$494=$A32)*(INDIRECT($Q32,TRUE)=$O32),'1. Database - raw'!IS$7:IU$494)),"")</f>
        <v/>
      </c>
      <c r="JQ32" s="363" t="str">
        <f t="array" aca="1" ref="JQ32" ca="1">IFERROR(_xlfn.STDEV.S(IF(('1. Database - raw'!IS$7:IU$494&gt;0)*('1. Database - raw'!$AD$7:$AD$494=$A32)*(INDIRECT($Q32,TRUE)=$O32),'1. Database - raw'!IS$7:IU$494)),"")</f>
        <v/>
      </c>
      <c r="JR32" s="357" t="str">
        <f t="array" aca="1" ref="JR32" ca="1">IFERROR(IF(COUNT(IF(('1. Database - raw'!IS$7:IU$494&gt;0)*('1. Database - raw'!$AD$7:$AD$494=$A32)*(INDIRECT($Q32,TRUE)=$O32),'1. Database - raw'!IS$7:IU$494))&gt;0,COUNT(IF(('1. Database - raw'!IS$7:IU$494&gt;0)*('1. Database - raw'!$AD$7:$AD$494=$A32)*(INDIRECT($Q32,TRUE)=$O32),'1. Database - raw'!IS$7:IU$494)),""),"")</f>
        <v/>
      </c>
      <c r="JS32" s="361" t="str">
        <f t="shared" ca="1" si="109"/>
        <v/>
      </c>
      <c r="JT32" s="362" t="str">
        <f t="shared" ca="1" si="110"/>
        <v/>
      </c>
      <c r="JU32" s="362" t="str">
        <f t="shared" ca="1" si="111"/>
        <v/>
      </c>
      <c r="JV32" s="362" t="str">
        <f t="array" aca="1" ref="JV32" ca="1">IFERROR(AVERAGE(IF(('1. Database - raw'!IY$7:JA$494&gt;0)*('1. Database - raw'!$AD$7:$AD$494=$A32)*(INDIRECT($Q32,TRUE)=$O32),'1. Database - raw'!IY$7:JA$494)),"")</f>
        <v/>
      </c>
      <c r="JW32" s="363" t="str">
        <f t="array" aca="1" ref="JW32" ca="1">IFERROR(_xlfn.STDEV.S(IF(('1. Database - raw'!IY$7:JA$494&gt;0)*('1. Database - raw'!$AD$7:$AD$494=$A32)*(INDIRECT($Q32,TRUE)=$O32),'1. Database - raw'!IY$7:JA$494)),"")</f>
        <v/>
      </c>
      <c r="JX32" s="357" t="str">
        <f t="array" aca="1" ref="JX32" ca="1">IFERROR(IF(COUNT(IF(('1. Database - raw'!IY$7:JA$494&gt;0)*('1. Database - raw'!$AD$7:$AD$494=$A32)*(INDIRECT($Q32,TRUE)=$O32),'1. Database - raw'!IY$7:JA$494))&gt;0,COUNT(IF(('1. Database - raw'!IY$7:JA$494&gt;0)*('1. Database - raw'!$AD$7:$AD$494=$A32)*(INDIRECT($Q32,TRUE)=$O32),'1. Database - raw'!IY$7:JA$494)),""),"")</f>
        <v/>
      </c>
      <c r="JY32" s="361" t="str">
        <f t="shared" ca="1" si="112"/>
        <v/>
      </c>
      <c r="JZ32" s="362" t="str">
        <f t="shared" ca="1" si="113"/>
        <v/>
      </c>
      <c r="KA32" s="362" t="str">
        <f t="shared" ca="1" si="114"/>
        <v/>
      </c>
      <c r="KB32" s="362" t="str">
        <f t="array" aca="1" ref="KB32" ca="1">IFERROR(AVERAGE(IF(('1. Database - raw'!JE$7:JG$494&gt;0)*('1. Database - raw'!$AD$7:$AD$494=$A32)*(INDIRECT($Q32,TRUE)=$O32),'1. Database - raw'!JE$7:JG$494)),"")</f>
        <v/>
      </c>
      <c r="KC32" s="363" t="str">
        <f t="array" aca="1" ref="KC32" ca="1">IFERROR(_xlfn.STDEV.S(IF(('1. Database - raw'!JE$7:JG$494&gt;0)*('1. Database - raw'!$AD$7:$AD$494=$A32)*(INDIRECT($Q32,TRUE)=$O32),'1. Database - raw'!JE$7:JG$494)),"")</f>
        <v/>
      </c>
      <c r="KD32" s="357" t="str">
        <f t="array" aca="1" ref="KD32" ca="1">IFERROR(IF(COUNT(IF(('1. Database - raw'!JE$7:JG$494&gt;0)*('1. Database - raw'!$AD$7:$AD$494=$A32)*(INDIRECT($Q32,TRUE)=$O32),'1. Database - raw'!JE$7:JG$494))&gt;0,COUNT(IF(('1. Database - raw'!JE$7:JG$494&gt;0)*('1. Database - raw'!$AD$7:$AD$494=$A32)*(INDIRECT($Q32,TRUE)=$O32),'1. Database - raw'!JE$7:JG$494)),""),"")</f>
        <v/>
      </c>
      <c r="KE32" s="361" t="str">
        <f t="shared" ca="1" si="115"/>
        <v/>
      </c>
      <c r="KF32" s="362" t="str">
        <f t="shared" ca="1" si="116"/>
        <v/>
      </c>
      <c r="KG32" s="362" t="str">
        <f t="shared" ca="1" si="117"/>
        <v/>
      </c>
      <c r="KH32" s="362" t="str">
        <f t="array" aca="1" ref="KH32" ca="1">IFERROR(AVERAGE(IF(('1. Database - raw'!JK$7:JM$494&gt;0)*('1. Database - raw'!$AD$7:$AD$494=$A32)*(INDIRECT($Q32,TRUE)=$O32),'1. Database - raw'!JK$7:JM$494)),"")</f>
        <v/>
      </c>
      <c r="KI32" s="363" t="str">
        <f t="array" aca="1" ref="KI32" ca="1">IFERROR(_xlfn.STDEV.S(IF(('1. Database - raw'!JK$7:JM$494&gt;0)*('1. Database - raw'!$AD$7:$AD$494=$A32)*(INDIRECT($Q32,TRUE)=$O32),'1. Database - raw'!JK$7:JM$494)),"")</f>
        <v/>
      </c>
      <c r="KJ32" s="357" t="str">
        <f t="array" aca="1" ref="KJ32" ca="1">IFERROR(IF(COUNT(IF(('1. Database - raw'!JK$7:JM$494&gt;0)*('1. Database - raw'!$AD$7:$AD$494=$A32)*(INDIRECT($Q32,TRUE)=$O32),'1. Database - raw'!JK$7:JM$494))&gt;0,COUNT(IF(('1. Database - raw'!JK$7:JM$494&gt;0)*('1. Database - raw'!$AD$7:$AD$494=$A32)*(INDIRECT($Q32,TRUE)=$O32),'1. Database - raw'!JK$7:JM$494)),""),"")</f>
        <v/>
      </c>
      <c r="KK32" s="361" t="str">
        <f t="shared" ca="1" si="118"/>
        <v/>
      </c>
      <c r="KL32" s="362" t="str">
        <f t="shared" ca="1" si="119"/>
        <v/>
      </c>
      <c r="KM32" s="362" t="str">
        <f t="shared" ca="1" si="120"/>
        <v/>
      </c>
      <c r="KN32" s="362" t="str">
        <f t="array" aca="1" ref="KN32" ca="1">IFERROR(AVERAGE(IF(('1. Database - raw'!JQ$7:JS$494&gt;0)*('1. Database - raw'!$AD$7:$AD$494=$A32)*(INDIRECT($Q32,TRUE)=$O32),'1. Database - raw'!JQ$7:JS$494)),"")</f>
        <v/>
      </c>
      <c r="KO32" s="363" t="str">
        <f t="array" aca="1" ref="KO32" ca="1">IFERROR(_xlfn.STDEV.S(IF(('1. Database - raw'!JQ$7:JS$494&gt;0)*('1. Database - raw'!$AD$7:$AD$494=$A32)*(INDIRECT($Q32,TRUE)=$O32),'1. Database - raw'!JQ$7:JS$494)),"")</f>
        <v/>
      </c>
      <c r="KP32" s="357" t="str">
        <f t="array" aca="1" ref="KP32" ca="1">IFERROR(IF(COUNT(IF(('1. Database - raw'!JQ$7:JS$494&gt;0)*('1. Database - raw'!$AD$7:$AD$494=$A32)*(INDIRECT($Q32,TRUE)=$O32),'1. Database - raw'!JQ$7:JS$494))&gt;0,COUNT(IF(('1. Database - raw'!JQ$7:JS$494&gt;0)*('1. Database - raw'!$AD$7:$AD$494=$A32)*(INDIRECT($Q32,TRUE)=$O32),'1. Database - raw'!JQ$7:JS$494)),""),"")</f>
        <v/>
      </c>
      <c r="KQ32" s="361" t="str">
        <f t="shared" ca="1" si="121"/>
        <v/>
      </c>
      <c r="KR32" s="362" t="str">
        <f t="shared" ca="1" si="122"/>
        <v/>
      </c>
      <c r="KS32" s="362" t="str">
        <f t="shared" ca="1" si="123"/>
        <v/>
      </c>
      <c r="KT32" s="362" t="str">
        <f t="array" aca="1" ref="KT32" ca="1">IFERROR(AVERAGE(IF(('1. Database - raw'!JW$7:JY$494&gt;0)*('1. Database - raw'!$AD$7:$AD$494=$A32)*(INDIRECT($Q32,TRUE)=$O32),'1. Database - raw'!JW$7:JY$494)),"")</f>
        <v/>
      </c>
      <c r="KU32" s="363" t="str">
        <f t="array" aca="1" ref="KU32" ca="1">IFERROR(_xlfn.STDEV.S(IF(('1. Database - raw'!JW$7:JY$494&gt;0)*('1. Database - raw'!$AD$7:$AD$494=$A32)*(INDIRECT($Q32,TRUE)=$O32),'1. Database - raw'!JW$7:JY$494)),"")</f>
        <v/>
      </c>
      <c r="KV32" s="357" t="str">
        <f t="array" aca="1" ref="KV32" ca="1">IFERROR(IF(COUNT(IF(('1. Database - raw'!JW$7:JY$494&gt;0)*('1. Database - raw'!$AD$7:$AD$494=$A32)*(INDIRECT($Q32,TRUE)=$O32),'1. Database - raw'!JW$7:JY$494))&gt;0,COUNT(IF(('1. Database - raw'!JW$7:JY$494&gt;0)*('1. Database - raw'!$AD$7:$AD$494=$A32)*(INDIRECT($Q32,TRUE)=$O32),'1. Database - raw'!JW$7:JY$494)),""),"")</f>
        <v/>
      </c>
      <c r="KW32" s="361" t="str">
        <f t="shared" ca="1" si="124"/>
        <v/>
      </c>
      <c r="KX32" s="362" t="str">
        <f t="shared" ca="1" si="125"/>
        <v/>
      </c>
      <c r="KY32" s="362" t="str">
        <f t="shared" ca="1" si="126"/>
        <v/>
      </c>
      <c r="KZ32" s="362" t="str">
        <f t="array" aca="1" ref="KZ32" ca="1">IFERROR(AVERAGE(IF(('1. Database - raw'!KC$7:KE$494&gt;0)*('1. Database - raw'!$AD$7:$AD$494=$A32)*(INDIRECT($Q32,TRUE)=$O32),'1. Database - raw'!KC$7:KE$494)),"")</f>
        <v/>
      </c>
      <c r="LA32" s="363" t="str">
        <f t="array" aca="1" ref="LA32" ca="1">IFERROR(_xlfn.STDEV.S(IF(('1. Database - raw'!KC$7:KE$494&gt;0)*('1. Database - raw'!$AD$7:$AD$494=$A32)*(INDIRECT($Q32,TRUE)=$O32),'1. Database - raw'!KC$7:KE$494)),"")</f>
        <v/>
      </c>
      <c r="LB32" s="357" t="str">
        <f t="array" aca="1" ref="LB32" ca="1">IFERROR(IF(COUNT(IF(('1. Database - raw'!KC$7:KE$494&gt;0)*('1. Database - raw'!$AD$7:$AD$494=$A32)*(INDIRECT($Q32,TRUE)=$O32),'1. Database - raw'!KC$7:KE$494))&gt;0,COUNT(IF(('1. Database - raw'!KC$7:KE$494&gt;0)*('1. Database - raw'!$AD$7:$AD$494=$A32)*(INDIRECT($Q32,TRUE)=$O32),'1. Database - raw'!KC$7:KE$494)),""),"")</f>
        <v/>
      </c>
      <c r="LC32" s="361" t="str">
        <f t="shared" ca="1" si="127"/>
        <v/>
      </c>
      <c r="LD32" s="362" t="str">
        <f t="shared" ca="1" si="128"/>
        <v/>
      </c>
      <c r="LE32" s="362" t="str">
        <f t="shared" ca="1" si="129"/>
        <v/>
      </c>
      <c r="LF32" s="362" t="str">
        <f t="array" aca="1" ref="LF32" ca="1">IFERROR(AVERAGE(IF(('1. Database - raw'!KI$7:KK$494&gt;0)*('1. Database - raw'!$AD$7:$AD$494=$A32)*(INDIRECT($Q32,TRUE)=$O32),'1. Database - raw'!KI$7:KK$494)),"")</f>
        <v/>
      </c>
      <c r="LG32" s="363" t="str">
        <f t="array" aca="1" ref="LG32" ca="1">IFERROR(_xlfn.STDEV.S(IF(('1. Database - raw'!KI$7:KK$494&gt;0)*('1. Database - raw'!$AD$7:$AD$494=$A32)*(INDIRECT($Q32,TRUE)=$O32),'1. Database - raw'!KI$7:KK$494)),"")</f>
        <v/>
      </c>
      <c r="LH32" s="357" t="str">
        <f t="array" aca="1" ref="LH32" ca="1">IFERROR(IF(COUNT(IF(('1. Database - raw'!KI$7:KK$494&gt;0)*('1. Database - raw'!$AD$7:$AD$494=$A32)*(INDIRECT($Q32,TRUE)=$O32),'1. Database - raw'!KI$7:KK$494))&gt;0,COUNT(IF(('1. Database - raw'!KI$7:KK$494&gt;0)*('1. Database - raw'!$AD$7:$AD$494=$A32)*(INDIRECT($Q32,TRUE)=$O32),'1. Database - raw'!KI$7:KK$494)),""),"")</f>
        <v/>
      </c>
      <c r="LI32" s="361" t="str">
        <f t="shared" ca="1" si="169"/>
        <v/>
      </c>
      <c r="LJ32" s="362" t="str">
        <f t="shared" ca="1" si="170"/>
        <v/>
      </c>
      <c r="LK32" s="362" t="str">
        <f t="shared" ca="1" si="171"/>
        <v/>
      </c>
      <c r="LL32" s="362" t="str">
        <f t="array" aca="1" ref="LL32" ca="1">IFERROR(AVERAGE(IF(('1. Database - raw'!KO$7:KQ$494&gt;0)*('1. Database - raw'!$AD$7:$AD$494=$A32)*(INDIRECT($Q32,TRUE)=$O32),'1. Database - raw'!KO$7:KQ$494)),"")</f>
        <v/>
      </c>
      <c r="LM32" s="363" t="str">
        <f t="array" aca="1" ref="LM32" ca="1">IFERROR(_xlfn.STDEV.S(IF(('1. Database - raw'!KO$7:KQ$494&gt;0)*('1. Database - raw'!$AD$7:$AD$494=$A32)*(INDIRECT($Q32,TRUE)=$O32),'1. Database - raw'!KO$7:KQ$494)),"")</f>
        <v/>
      </c>
      <c r="LN32" s="357" t="str">
        <f t="array" aca="1" ref="LN32" ca="1">IFERROR(IF(COUNT(IF(('1. Database - raw'!KO$7:KQ$494&gt;0)*('1. Database - raw'!$AD$7:$AD$494=$A32)*(INDIRECT($Q32,TRUE)=$O32),'1. Database - raw'!KO$7:KQ$494))&gt;0,COUNT(IF(('1. Database - raw'!KO$7:KQ$494&gt;0)*('1. Database - raw'!$AD$7:$AD$494=$A32)*(INDIRECT($Q32,TRUE)=$O32),'1. Database - raw'!KO$7:KQ$494)),""),"")</f>
        <v/>
      </c>
      <c r="LO32" s="361" t="str">
        <f t="shared" ca="1" si="130"/>
        <v/>
      </c>
      <c r="LP32" s="362" t="str">
        <f t="shared" ca="1" si="131"/>
        <v/>
      </c>
      <c r="LQ32" s="362" t="str">
        <f t="shared" ca="1" si="132"/>
        <v/>
      </c>
      <c r="LR32" s="362" t="str">
        <f t="array" aca="1" ref="LR32" ca="1">IFERROR(AVERAGE(IF(('1. Database - raw'!KU$7:KW$494&gt;0)*('1. Database - raw'!$AD$7:$AD$494=$A32)*(INDIRECT($Q32,TRUE)=$O32),'1. Database - raw'!KU$7:KW$494)),"")</f>
        <v/>
      </c>
      <c r="LS32" s="363" t="str">
        <f t="array" aca="1" ref="LS32" ca="1">IFERROR(_xlfn.STDEV.S(IF(('1. Database - raw'!KU$7:KW$494&gt;0)*('1. Database - raw'!$AD$7:$AD$494=$A32)*(INDIRECT($Q32,TRUE)=$O32),'1. Database - raw'!KU$7:KW$494)),"")</f>
        <v/>
      </c>
      <c r="LT32" s="357" t="str">
        <f t="array" aca="1" ref="LT32" ca="1">IFERROR(IF(COUNT(IF(('1. Database - raw'!KU$7:KW$494&gt;0)*('1. Database - raw'!$AD$7:$AD$494=$A32)*(INDIRECT($Q32,TRUE)=$O32),'1. Database - raw'!KU$7:KW$494))&gt;0,COUNT(IF(('1. Database - raw'!KU$7:KW$494&gt;0)*('1. Database - raw'!$AD$7:$AD$494=$A32)*(INDIRECT($Q32,TRUE)=$O32),'1. Database - raw'!KU$7:KW$494)),""),"")</f>
        <v/>
      </c>
      <c r="LU32" s="361" t="str">
        <f t="shared" ca="1" si="133"/>
        <v/>
      </c>
      <c r="LV32" s="362" t="str">
        <f t="shared" ca="1" si="134"/>
        <v/>
      </c>
      <c r="LW32" s="362" t="str">
        <f t="shared" ca="1" si="135"/>
        <v/>
      </c>
      <c r="LX32" s="362" t="str">
        <f t="array" aca="1" ref="LX32" ca="1">IFERROR(AVERAGE(IF(('1. Database - raw'!LA$7:LC$494&gt;0)*('1. Database - raw'!$AD$7:$AD$494=$A32)*(INDIRECT($Q32,TRUE)=$O32),'1. Database - raw'!LA$7:LC$494)),"")</f>
        <v/>
      </c>
      <c r="LY32" s="363" t="str">
        <f t="array" aca="1" ref="LY32" ca="1">IFERROR(_xlfn.STDEV.S(IF(('1. Database - raw'!LA$7:LC$494&gt;0)*('1. Database - raw'!$AD$7:$AD$494=$A32)*(INDIRECT($Q32,TRUE)=$O32),'1. Database - raw'!LA$7:LC$494)),"")</f>
        <v/>
      </c>
      <c r="LZ32" s="357" t="str">
        <f t="array" aca="1" ref="LZ32" ca="1">IFERROR(IF(COUNT(IF(('1. Database - raw'!LA$7:LC$494&gt;0)*('1. Database - raw'!$AD$7:$AD$494=$A32)*(INDIRECT($Q32,TRUE)=$O32),'1. Database - raw'!LA$7:LC$494))&gt;0,COUNT(IF(('1. Database - raw'!LA$7:LC$494&gt;0)*('1. Database - raw'!$AD$7:$AD$494=$A32)*(INDIRECT($Q32,TRUE)=$O32),'1. Database - raw'!LA$7:LC$494)),""),"")</f>
        <v/>
      </c>
      <c r="MA32" s="361" t="str">
        <f t="shared" ca="1" si="136"/>
        <v/>
      </c>
      <c r="MB32" s="362" t="str">
        <f t="shared" ca="1" si="137"/>
        <v/>
      </c>
      <c r="MC32" s="362" t="str">
        <f t="shared" ca="1" si="138"/>
        <v/>
      </c>
      <c r="MD32" s="362" t="str">
        <f t="array" aca="1" ref="MD32" ca="1">IFERROR(AVERAGE(IF(('1. Database - raw'!LG$7:LI$494&gt;0)*('1. Database - raw'!$AD$7:$AD$494=$A32)*(INDIRECT($Q32,TRUE)=$O32),'1. Database - raw'!LG$7:LI$494)),"")</f>
        <v/>
      </c>
      <c r="ME32" s="363" t="str">
        <f t="array" aca="1" ref="ME32" ca="1">IFERROR(_xlfn.STDEV.S(IF(('1. Database - raw'!LG$7:LI$494&gt;0)*('1. Database - raw'!$AD$7:$AD$494=$A32)*(INDIRECT($Q32,TRUE)=$O32),'1. Database - raw'!LG$7:LI$494)),"")</f>
        <v/>
      </c>
      <c r="MF32" s="357" t="str">
        <f t="array" aca="1" ref="MF32" ca="1">IFERROR(IF(COUNT(IF(('1. Database - raw'!LG$7:LI$494&gt;0)*('1. Database - raw'!$AD$7:$AD$494=$A32)*(INDIRECT($Q32,TRUE)=$O32),'1. Database - raw'!LG$7:LI$494))&gt;0,COUNT(IF(('1. Database - raw'!LG$7:LI$494&gt;0)*('1. Database - raw'!$AD$7:$AD$494=$A32)*(INDIRECT($Q32,TRUE)=$O32),'1. Database - raw'!LG$7:LI$494)),""),"")</f>
        <v/>
      </c>
      <c r="MG32" s="361" t="str">
        <f t="shared" ca="1" si="139"/>
        <v/>
      </c>
      <c r="MH32" s="362" t="str">
        <f t="shared" ca="1" si="140"/>
        <v/>
      </c>
      <c r="MI32" s="362" t="str">
        <f t="shared" ca="1" si="141"/>
        <v/>
      </c>
      <c r="MJ32" s="362" t="str">
        <f t="array" aca="1" ref="MJ32" ca="1">IFERROR(AVERAGE(IF(('1. Database - raw'!LM$7:LO$494&gt;0)*('1. Database - raw'!$AD$7:$AD$494=$A32)*(INDIRECT($Q32,TRUE)=$O32),'1. Database - raw'!LM$7:LO$494)),"")</f>
        <v/>
      </c>
      <c r="MK32" s="363" t="str">
        <f t="array" aca="1" ref="MK32" ca="1">IFERROR(_xlfn.STDEV.S(IF(('1. Database - raw'!LM$7:LO$494&gt;0)*('1. Database - raw'!$AD$7:$AD$494=$A32)*(INDIRECT($Q32,TRUE)=$O32),'1. Database - raw'!LM$7:LO$494)),"")</f>
        <v/>
      </c>
      <c r="ML32" s="357" t="str">
        <f t="array" aca="1" ref="ML32" ca="1">IFERROR(IF(COUNT(IF(('1. Database - raw'!LM$7:LO$494&gt;0)*('1. Database - raw'!$AD$7:$AD$494=$A32)*(INDIRECT($Q32,TRUE)=$O32),'1. Database - raw'!LM$7:LO$494))&gt;0,COUNT(IF(('1. Database - raw'!LM$7:LO$494&gt;0)*('1. Database - raw'!$AD$7:$AD$494=$A32)*(INDIRECT($Q32,TRUE)=$O32),'1. Database - raw'!LM$7:LO$494)),""),"")</f>
        <v/>
      </c>
      <c r="MM32" s="361" t="str">
        <f t="shared" ca="1" si="142"/>
        <v/>
      </c>
      <c r="MN32" s="362" t="str">
        <f t="shared" ca="1" si="143"/>
        <v/>
      </c>
      <c r="MO32" s="362" t="str">
        <f t="shared" ca="1" si="144"/>
        <v/>
      </c>
      <c r="MP32" s="362" t="str">
        <f t="array" aca="1" ref="MP32" ca="1">IFERROR(AVERAGE(IF(('1. Database - raw'!LS$7:LU$494&gt;0)*('1. Database - raw'!$AD$7:$AD$494=$A32)*(INDIRECT($Q32,TRUE)=$O32),'1. Database - raw'!LS$7:LU$494)),"")</f>
        <v/>
      </c>
      <c r="MQ32" s="363" t="str">
        <f t="array" aca="1" ref="MQ32" ca="1">IFERROR(_xlfn.STDEV.S(IF(('1. Database - raw'!LS$7:LU$494&gt;0)*('1. Database - raw'!$AD$7:$AD$494=$A32)*(INDIRECT($Q32,TRUE)=$O32),'1. Database - raw'!LS$7:LU$494)),"")</f>
        <v/>
      </c>
      <c r="MR32" s="357" t="str">
        <f t="array" aca="1" ref="MR32" ca="1">IFERROR(IF(COUNT(IF(('1. Database - raw'!LS$7:LU$494&gt;0)*('1. Database - raw'!$AD$7:$AD$494=$A32)*(INDIRECT($Q32,TRUE)=$O32),'1. Database - raw'!LS$7:LU$494))&gt;0,COUNT(IF(('1. Database - raw'!LS$7:LU$494&gt;0)*('1. Database - raw'!$AD$7:$AD$494=$A32)*(INDIRECT($Q32,TRUE)=$O32),'1. Database - raw'!LS$7:LU$494)),""),"")</f>
        <v/>
      </c>
      <c r="MS32" s="361" t="str">
        <f t="shared" ca="1" si="145"/>
        <v/>
      </c>
      <c r="MT32" s="362" t="str">
        <f t="shared" ca="1" si="146"/>
        <v/>
      </c>
      <c r="MU32" s="362" t="str">
        <f t="shared" ca="1" si="147"/>
        <v/>
      </c>
      <c r="MV32" s="362" t="str">
        <f t="array" aca="1" ref="MV32" ca="1">IFERROR(AVERAGE(IF(('1. Database - raw'!LY$7:MA$494&gt;0)*('1. Database - raw'!$AD$7:$AD$494=$A32)*(INDIRECT($Q32,TRUE)=$O32),'1. Database - raw'!LY$7:MA$494)),"")</f>
        <v/>
      </c>
      <c r="MW32" s="363" t="str">
        <f t="array" aca="1" ref="MW32" ca="1">IFERROR(_xlfn.STDEV.S(IF(('1. Database - raw'!LY$7:MA$494&gt;0)*('1. Database - raw'!$AD$7:$AD$494=$A32)*(INDIRECT($Q32,TRUE)=$O32),'1. Database - raw'!LY$7:MA$494)),"")</f>
        <v/>
      </c>
      <c r="MX32" s="357" t="str">
        <f t="array" aca="1" ref="MX32" ca="1">IFERROR(IF(COUNT(IF(('1. Database - raw'!LY$7:MA$494&gt;0)*('1. Database - raw'!$AD$7:$AD$494=$A32)*(INDIRECT($Q32,TRUE)=$O32),'1. Database - raw'!LY$7:MA$494))&gt;0,COUNT(IF(('1. Database - raw'!LY$7:MA$494&gt;0)*('1. Database - raw'!$AD$7:$AD$494=$A32)*(INDIRECT($Q32,TRUE)=$O32),'1. Database - raw'!LY$7:MA$494)),""),"")</f>
        <v/>
      </c>
      <c r="MY32" s="361" t="str">
        <f t="shared" ca="1" si="148"/>
        <v/>
      </c>
      <c r="MZ32" s="362" t="str">
        <f t="shared" ca="1" si="149"/>
        <v/>
      </c>
      <c r="NA32" s="362" t="str">
        <f t="shared" ca="1" si="150"/>
        <v/>
      </c>
      <c r="NB32" s="362" t="str">
        <f t="array" aca="1" ref="NB32" ca="1">IFERROR(AVERAGE(IF(('1. Database - raw'!ME$7:MG$494&gt;0)*('1. Database - raw'!$AD$7:$AD$494=$A32)*(INDIRECT($Q32,TRUE)=$O32),'1. Database - raw'!ME$7:MG$494)),"")</f>
        <v/>
      </c>
      <c r="NC32" s="363" t="str">
        <f t="array" aca="1" ref="NC32" ca="1">IFERROR(_xlfn.STDEV.S(IF(('1. Database - raw'!ME$7:MG$494&gt;0)*('1. Database - raw'!$AD$7:$AD$494=$A32)*(INDIRECT($Q32,TRUE)=$O32),'1. Database - raw'!ME$7:MG$494)),"")</f>
        <v/>
      </c>
      <c r="ND32" s="357" t="str">
        <f t="array" aca="1" ref="ND32" ca="1">IFERROR(IF(COUNT(IF(('1. Database - raw'!ME$7:MG$494&gt;0)*('1. Database - raw'!$AD$7:$AD$494=$A32)*(INDIRECT($Q32,TRUE)=$O32),'1. Database - raw'!ME$7:MG$494))&gt;0,COUNT(IF(('1. Database - raw'!ME$7:MG$494&gt;0)*('1. Database - raw'!$AD$7:$AD$494=$A32)*(INDIRECT($Q32,TRUE)=$O32),'1. Database - raw'!ME$7:MG$494)),""),"")</f>
        <v/>
      </c>
      <c r="NE32" s="361" t="str">
        <f t="shared" ca="1" si="151"/>
        <v/>
      </c>
      <c r="NF32" s="362" t="str">
        <f t="shared" ca="1" si="152"/>
        <v/>
      </c>
      <c r="NG32" s="362" t="str">
        <f t="shared" ca="1" si="153"/>
        <v/>
      </c>
      <c r="NH32" s="362" t="str">
        <f t="array" aca="1" ref="NH32" ca="1">IFERROR(AVERAGE(IF(('1. Database - raw'!MK$7:MM$494&gt;0)*('1. Database - raw'!$AD$7:$AD$494=$A32)*(INDIRECT($Q32,TRUE)=$O32),'1. Database - raw'!MK$7:MM$494)),"")</f>
        <v/>
      </c>
      <c r="NI32" s="363" t="str">
        <f t="array" aca="1" ref="NI32" ca="1">IFERROR(_xlfn.STDEV.S(IF(('1. Database - raw'!MK$7:MM$494&gt;0)*('1. Database - raw'!$AD$7:$AD$494=$A32)*(INDIRECT($Q32,TRUE)=$O32),'1. Database - raw'!MK$7:MM$494)),"")</f>
        <v/>
      </c>
      <c r="NJ32" s="357" t="str">
        <f t="array" aca="1" ref="NJ32" ca="1">IFERROR(IF(COUNT(IF(('1. Database - raw'!MK$7:MM$494&gt;0)*('1. Database - raw'!$AD$7:$AD$494=$A32)*(INDIRECT($Q32,TRUE)=$O32),'1. Database - raw'!MK$7:MM$494))&gt;0,COUNT(IF(('1. Database - raw'!MK$7:MM$494&gt;0)*('1. Database - raw'!$AD$7:$AD$494=$A32)*(INDIRECT($Q32,TRUE)=$O32),'1. Database - raw'!MK$7:MM$494)),""),"")</f>
        <v/>
      </c>
      <c r="NK32" s="361" t="str">
        <f t="shared" ca="1" si="154"/>
        <v/>
      </c>
      <c r="NL32" s="362" t="str">
        <f t="shared" ca="1" si="155"/>
        <v/>
      </c>
      <c r="NM32" s="362" t="str">
        <f t="shared" ca="1" si="156"/>
        <v/>
      </c>
      <c r="NN32" s="362" t="str">
        <f t="array" aca="1" ref="NN32" ca="1">IFERROR(AVERAGE(IF(('1. Database - raw'!MQ$7:MS$494&gt;0)*('1. Database - raw'!$AD$7:$AD$494=$A32)*(INDIRECT($Q32,TRUE)=$O32),'1. Database - raw'!MQ$7:MS$494)),"")</f>
        <v/>
      </c>
      <c r="NO32" s="363" t="str">
        <f t="array" aca="1" ref="NO32" ca="1">IFERROR(_xlfn.STDEV.S(IF(('1. Database - raw'!MQ$7:MS$494&gt;0)*('1. Database - raw'!$AD$7:$AD$494=$A32)*(INDIRECT($Q32,TRUE)=$O32),'1. Database - raw'!MQ$7:MS$494)),"")</f>
        <v/>
      </c>
      <c r="NP32" s="357" t="str">
        <f t="array" aca="1" ref="NP32" ca="1">IFERROR(IF(COUNT(IF(('1. Database - raw'!MQ$7:MS$494&gt;0)*('1. Database - raw'!$AD$7:$AD$494=$A32)*(INDIRECT($Q32,TRUE)=$O32),'1. Database - raw'!MQ$7:MS$494))&gt;0,COUNT(IF(('1. Database - raw'!MQ$7:MS$494&gt;0)*('1. Database - raw'!$AD$7:$AD$494=$A32)*(INDIRECT($Q32,TRUE)=$O32),'1. Database - raw'!MQ$7:MS$494)),""),"")</f>
        <v/>
      </c>
      <c r="NQ32" s="361" t="str">
        <f t="shared" ca="1" si="157"/>
        <v/>
      </c>
      <c r="NR32" s="362" t="str">
        <f t="shared" ca="1" si="158"/>
        <v/>
      </c>
      <c r="NS32" s="362" t="str">
        <f t="shared" ca="1" si="159"/>
        <v/>
      </c>
      <c r="NT32" s="362" t="str">
        <f t="array" aca="1" ref="NT32" ca="1">IFERROR(AVERAGE(IF(('1. Database - raw'!MW$7:MY$494&gt;0)*('1. Database - raw'!$AD$7:$AD$494=$A32)*(INDIRECT($Q32,TRUE)=$O32),'1. Database - raw'!MW$7:MY$494)),"")</f>
        <v/>
      </c>
      <c r="NU32" s="363" t="str">
        <f t="array" aca="1" ref="NU32" ca="1">IFERROR(_xlfn.STDEV.S(IF(('1. Database - raw'!MW$7:MY$494&gt;0)*('1. Database - raw'!$AD$7:$AD$494=$A32)*(INDIRECT($Q32,TRUE)=$O32),'1. Database - raw'!MW$7:MY$494)),"")</f>
        <v/>
      </c>
      <c r="NV32" s="357" t="str">
        <f t="array" aca="1" ref="NV32" ca="1">IFERROR(IF(COUNT(IF(('1. Database - raw'!MW$7:MY$494&gt;0)*('1. Database - raw'!$AD$7:$AD$494=$A32)*(INDIRECT($Q32,TRUE)=$O32),'1. Database - raw'!MW$7:MY$494))&gt;0,COUNT(IF(('1. Database - raw'!MW$7:MY$494&gt;0)*('1. Database - raw'!$AD$7:$AD$494=$A32)*(INDIRECT($Q32,TRUE)=$O32),'1. Database - raw'!MW$7:MY$494)),""),"")</f>
        <v/>
      </c>
      <c r="NW32" s="361" t="str">
        <f t="shared" ca="1" si="160"/>
        <v/>
      </c>
      <c r="NX32" s="362" t="str">
        <f t="shared" ca="1" si="161"/>
        <v/>
      </c>
      <c r="NY32" s="362" t="str">
        <f t="shared" ca="1" si="162"/>
        <v/>
      </c>
      <c r="NZ32" s="362" t="str">
        <f t="array" aca="1" ref="NZ32" ca="1">IFERROR(AVERAGE(IF(('1. Database - raw'!NC$7:NE$494&gt;0)*('1. Database - raw'!$AD$7:$AD$494=$A32)*(INDIRECT($Q32,TRUE)=$O32),'1. Database - raw'!NC$7:NE$494)),"")</f>
        <v/>
      </c>
      <c r="OA32" s="363" t="str">
        <f t="array" aca="1" ref="OA32" ca="1">IFERROR(_xlfn.STDEV.S(IF(('1. Database - raw'!NC$7:NE$494&gt;0)*('1. Database - raw'!$AD$7:$AD$494=$A32)*(INDIRECT($Q32,TRUE)=$O32),'1. Database - raw'!NC$7:NE$494)),"")</f>
        <v/>
      </c>
      <c r="OB32" s="357" t="str">
        <f t="array" aca="1" ref="OB32" ca="1">IFERROR(IF(COUNT(IF(('1. Database - raw'!NC$7:NE$494&gt;0)*('1. Database - raw'!$AD$7:$AD$494=$A32)*(INDIRECT($Q32,TRUE)=$O32),'1. Database - raw'!NC$7:NE$494))&gt;0,COUNT(IF(('1. Database - raw'!NC$7:NE$494&gt;0)*('1. Database - raw'!$AD$7:$AD$494=$A32)*(INDIRECT($Q32,TRUE)=$O32),'1. Database - raw'!NC$7:NE$494)),""),"")</f>
        <v/>
      </c>
      <c r="OC32" s="361" t="str">
        <f t="shared" ca="1" si="163"/>
        <v/>
      </c>
      <c r="OD32" s="362" t="str">
        <f t="shared" ca="1" si="164"/>
        <v/>
      </c>
      <c r="OE32" s="362" t="str">
        <f t="shared" ca="1" si="165"/>
        <v/>
      </c>
      <c r="OF32" s="362" t="str">
        <f t="array" aca="1" ref="OF32" ca="1">IFERROR(AVERAGE(IF(('1. Database - raw'!NI$7:NK$494&gt;0)*('1. Database - raw'!$AD$7:$AD$494=$A32)*(INDIRECT($Q32,TRUE)=$O32),'1. Database - raw'!NI$7:NK$494)),"")</f>
        <v/>
      </c>
      <c r="OG32" s="363" t="str">
        <f t="array" aca="1" ref="OG32" ca="1">IFERROR(_xlfn.STDEV.S(IF(('1. Database - raw'!NI$7:NK$494&gt;0)*('1. Database - raw'!$AD$7:$AD$494=$A32)*(INDIRECT($Q32,TRUE)=$O32),'1. Database - raw'!NI$7:NK$494)),"")</f>
        <v/>
      </c>
      <c r="OH32" s="357" t="str">
        <f t="array" aca="1" ref="OH32" ca="1">IFERROR(IF(COUNT(IF(('1. Database - raw'!NI$7:NK$494&gt;0)*('1. Database - raw'!$AD$7:$AD$494=$A32)*(INDIRECT($Q32,TRUE)=$O32),'1. Database - raw'!NI$7:NK$494))&gt;0,COUNT(IF(('1. Database - raw'!NI$7:NK$494&gt;0)*('1. Database - raw'!$AD$7:$AD$494=$A32)*(INDIRECT($Q32,TRUE)=$O32),'1. Database - raw'!NI$7:NK$494)),""),"")</f>
        <v/>
      </c>
    </row>
    <row r="33" spans="1:398" s="335" customFormat="1" ht="15.75" hidden="1" outlineLevel="2" thickBot="1" x14ac:dyDescent="0.3">
      <c r="A33" s="365" t="s">
        <v>553</v>
      </c>
      <c r="B33" s="1329"/>
      <c r="C33" s="366"/>
      <c r="D33" s="367"/>
      <c r="E33" s="367"/>
      <c r="F33" s="368" t="s">
        <v>30</v>
      </c>
      <c r="G33" s="368" t="s">
        <v>617</v>
      </c>
      <c r="H33" s="368"/>
      <c r="I33" s="368" t="s">
        <v>773</v>
      </c>
      <c r="J33" s="368"/>
      <c r="K33" s="368"/>
      <c r="L33" s="368"/>
      <c r="M33" s="368"/>
      <c r="N33" s="369"/>
      <c r="O33" s="370"/>
      <c r="P33" s="371"/>
      <c r="Q33" s="372"/>
      <c r="R33" s="373"/>
      <c r="S33" s="374"/>
      <c r="T33" s="375" t="str">
        <f t="shared" ca="1" si="182"/>
        <v/>
      </c>
      <c r="U33" s="376" t="str">
        <f t="shared" ca="1" si="182"/>
        <v/>
      </c>
      <c r="V33" s="376" t="str">
        <f t="shared" ca="1" si="182"/>
        <v/>
      </c>
      <c r="W33" s="376" t="str">
        <f t="shared" ca="1" si="182"/>
        <v/>
      </c>
      <c r="X33" s="376" t="str">
        <f t="shared" ca="1" si="182"/>
        <v/>
      </c>
      <c r="Y33" s="376" t="str">
        <f t="shared" ca="1" si="182"/>
        <v/>
      </c>
      <c r="Z33" s="376" t="str">
        <f t="shared" ca="1" si="182"/>
        <v/>
      </c>
      <c r="AA33" s="376" t="str">
        <f t="shared" ca="1" si="182"/>
        <v/>
      </c>
      <c r="AB33" s="376" t="str">
        <f t="shared" ca="1" si="182"/>
        <v/>
      </c>
      <c r="AC33" s="376" t="str">
        <f t="shared" ca="1" si="182"/>
        <v/>
      </c>
      <c r="AD33" s="376" t="str">
        <f t="shared" ca="1" si="183"/>
        <v/>
      </c>
      <c r="AE33" s="376" t="str">
        <f t="shared" ca="1" si="183"/>
        <v/>
      </c>
      <c r="AF33" s="376" t="str">
        <f t="shared" ca="1" si="183"/>
        <v/>
      </c>
      <c r="AG33" s="376" t="str">
        <f t="shared" ca="1" si="183"/>
        <v/>
      </c>
      <c r="AH33" s="376" t="str">
        <f t="shared" ca="1" si="183"/>
        <v/>
      </c>
      <c r="AI33" s="376" t="str">
        <f t="shared" ca="1" si="183"/>
        <v/>
      </c>
      <c r="AJ33" s="376" t="str">
        <f t="shared" ca="1" si="183"/>
        <v/>
      </c>
      <c r="AK33" s="376" t="str">
        <f t="shared" ca="1" si="183"/>
        <v/>
      </c>
      <c r="AL33" s="376" t="str">
        <f t="shared" ca="1" si="183"/>
        <v/>
      </c>
      <c r="AM33" s="377" t="str">
        <f t="shared" ca="1" si="183"/>
        <v/>
      </c>
      <c r="AN33" s="378"/>
      <c r="AO33" s="378"/>
      <c r="AP33" s="378"/>
      <c r="AQ33" s="378"/>
      <c r="AR33" s="378"/>
      <c r="AS33" s="378"/>
      <c r="AT33" s="378"/>
      <c r="AU33" s="378"/>
      <c r="AV33" s="378"/>
      <c r="AW33" s="378"/>
      <c r="AX33" s="378"/>
      <c r="AY33" s="378"/>
      <c r="AZ33" s="378"/>
      <c r="BA33" s="378"/>
      <c r="BB33" s="378"/>
      <c r="BC33" s="378"/>
      <c r="BD33" s="379">
        <f t="shared" ca="1" si="185"/>
        <v>1.189881975245813</v>
      </c>
      <c r="BE33" s="379">
        <f t="shared" ca="1" si="186"/>
        <v>106.05631260086429</v>
      </c>
      <c r="BF33" s="379" t="str">
        <f t="shared" ca="1" si="175"/>
        <v/>
      </c>
      <c r="BG33" s="380" t="str">
        <f t="shared" ca="1" si="176"/>
        <v/>
      </c>
      <c r="BH33" s="471"/>
      <c r="BI33" s="562" t="str">
        <f t="shared" ca="1" si="166"/>
        <v/>
      </c>
      <c r="BJ33" s="558" t="str">
        <f t="shared" ca="1" si="187"/>
        <v/>
      </c>
      <c r="BK33" s="558" t="str">
        <f t="shared" ca="1" si="188"/>
        <v/>
      </c>
      <c r="BL33" s="558" t="str">
        <f t="shared" ca="1" si="167"/>
        <v/>
      </c>
      <c r="BM33" s="558" t="str">
        <f t="shared" ca="1" si="189"/>
        <v/>
      </c>
      <c r="BN33" s="558" t="str">
        <f t="shared" ca="1" si="190"/>
        <v/>
      </c>
      <c r="BO33" s="381"/>
      <c r="BP33" s="370">
        <f t="shared" si="191"/>
        <v>0</v>
      </c>
      <c r="BQ33" s="382" t="str">
        <f t="shared" ca="1" si="172"/>
        <v/>
      </c>
      <c r="BR33" s="383" t="str">
        <f t="shared" ca="1" si="173"/>
        <v/>
      </c>
      <c r="BS33" s="383" t="str">
        <f t="shared" ca="1" si="174"/>
        <v/>
      </c>
      <c r="BT33" s="383" t="str">
        <f t="array" aca="1" ref="BT33" ca="1">IFERROR(AVERAGE(IF(('1. Database - raw'!AW$7:AY$494&gt;0)*('1. Database - raw'!$AD$7:$AD$494=$A33)*('1. Database - raw'!$AP$7:$AP$494&lt;&gt;Dropdown!$AM$11)*(INDIRECT($Q33,TRUE)=$O33),'1. Database - raw'!AW$7:AY$494)),"")</f>
        <v/>
      </c>
      <c r="BU33" s="384" t="str">
        <f t="array" aca="1" ref="BU33" ca="1">IFERROR(_xlfn.STDEV.S(IF(('1. Database - raw'!AW$7:AY$494&gt;0)*('1. Database - raw'!$AD$7:$AD$494=$A33)*('1. Database - raw'!$AP$7:$AP$494&lt;&gt;Dropdown!$AM$11)*(INDIRECT($Q33,TRUE)=$O33),'1. Database - raw'!AW$7:AY$494)),"")</f>
        <v/>
      </c>
      <c r="BV33" s="384" t="str">
        <f t="array" aca="1" ref="BV33" ca="1">IFERROR(IF(COUNT(IF(('1. Database - raw'!AW$7:AY$494&gt;0)*('1. Database - raw'!$AD$7:$AD$494=$A33)*('1. Database - raw'!$AP$7:$AP$494&lt;&gt;Dropdown!$AM$11)*(INDIRECT($Q33,TRUE)=$O33),'1. Database - raw'!AW$7:AY$494))&gt;0,COUNT(IF(('1. Database - raw'!AW$7:AY$494&gt;0)*('1. Database - raw'!$AD$7:$AD$494=$A33)*('1. Database - raw'!$AP$7:$AP$494&lt;&gt;Dropdown!$AM$11)*(INDIRECT($Q33,TRUE)=$O33),'1. Database - raw'!AW$7:AY$494)),""),"")</f>
        <v/>
      </c>
      <c r="BW33" s="382" t="str">
        <f t="shared" ca="1" si="7"/>
        <v/>
      </c>
      <c r="BX33" s="383" t="str">
        <f t="shared" ca="1" si="8"/>
        <v/>
      </c>
      <c r="BY33" s="383" t="str">
        <f t="shared" ca="1" si="9"/>
        <v/>
      </c>
      <c r="BZ33" s="383" t="str">
        <f t="array" aca="1" ref="BZ33" ca="1">IFERROR(AVERAGE(IF(('1. Database - raw'!BC$7:BE$494&gt;0)*('1. Database - raw'!$AD$7:$AD$494=$A33)*('1. Database - raw'!$AP$7:$AP$494&lt;&gt;Dropdown!$AM$11)*(INDIRECT($Q33,TRUE)=$O33),'1. Database - raw'!BC$7:BE$494)),"")</f>
        <v/>
      </c>
      <c r="CA33" s="384" t="str">
        <f t="array" aca="1" ref="CA33" ca="1">IFERROR(_xlfn.STDEV.S(IF(('1. Database - raw'!BC$7:BE$494&gt;0)*('1. Database - raw'!$AD$7:$AD$494=$A33)*('1. Database - raw'!$AP$7:$AP$494&lt;&gt;Dropdown!$AM$11)*(INDIRECT($Q33,TRUE)=$O33),'1. Database - raw'!BC$7:BE$494)),"")</f>
        <v/>
      </c>
      <c r="CB33" s="384" t="str">
        <f t="array" aca="1" ref="CB33" ca="1">IFERROR(IF(COUNT(IF(('1. Database - raw'!BC$7:BE$494&gt;0)*('1. Database - raw'!$AD$7:$AD$494=$A33)*('1. Database - raw'!$AP$7:$AP$494&lt;&gt;Dropdown!$AM$11)*(INDIRECT($Q33,TRUE)=$O33),'1. Database - raw'!BC$7:BE$494))&gt;0,COUNT(IF(('1. Database - raw'!BC$7:BE$494&gt;0)*('1. Database - raw'!$AD$7:$AD$494=$A33)*('1. Database - raw'!$AP$7:$AP$494&lt;&gt;Dropdown!$AM$11)*(INDIRECT($Q33,TRUE)=$O33),'1. Database - raw'!BC$7:BE$494)),""),"")</f>
        <v/>
      </c>
      <c r="CC33" s="385" t="str">
        <f t="shared" ca="1" si="10"/>
        <v/>
      </c>
      <c r="CD33" s="386" t="str">
        <f t="shared" ca="1" si="11"/>
        <v/>
      </c>
      <c r="CE33" s="386" t="str">
        <f t="shared" ca="1" si="12"/>
        <v/>
      </c>
      <c r="CF33" s="386" t="str">
        <f t="array" aca="1" ref="CF33" ca="1">IFERROR(AVERAGE(IF(('1. Database - raw'!BI$7:BK$494&gt;0)*('1. Database - raw'!$AD$7:$AD$494=$A33)*('1. Database - raw'!$AP$7:$AP$494&lt;&gt;Dropdown!$AM$11)*(INDIRECT($Q33,TRUE)=$O33),'1. Database - raw'!BI$7:BK$494)),"")</f>
        <v/>
      </c>
      <c r="CG33" s="387" t="str">
        <f t="array" aca="1" ref="CG33" ca="1">IFERROR(_xlfn.STDEV.S(IF(('1. Database - raw'!BI$7:BK$494&gt;0)*('1. Database - raw'!$AD$7:$AD$494=$A33)*('1. Database - raw'!$AP$7:$AP$494&lt;&gt;Dropdown!$AM$11)*(INDIRECT($Q33,TRUE)=$O33),'1. Database - raw'!BI$7:BK$494)),"")</f>
        <v/>
      </c>
      <c r="CH33" s="384" t="str">
        <f t="array" aca="1" ref="CH33" ca="1">IFERROR(IF(COUNT(IF(('1. Database - raw'!BI$7:BK$494&gt;0)*('1. Database - raw'!$AD$7:$AD$494=$A33)*('1. Database - raw'!$AP$7:$AP$494&lt;&gt;Dropdown!$AM$11)*(INDIRECT($Q33,TRUE)=$O33),'1. Database - raw'!BI$7:BK$494))&gt;0,COUNT(IF(('1. Database - raw'!BI$7:BK$494&gt;0)*('1. Database - raw'!$AD$7:$AD$494=$A33)*('1. Database - raw'!$AP$7:$AP$494&lt;&gt;Dropdown!$AM$11)*(INDIRECT($Q33,TRUE)=$O33),'1. Database - raw'!BI$7:BK$494)),""),"")</f>
        <v/>
      </c>
      <c r="CI33" s="382" t="str">
        <f t="shared" ca="1" si="13"/>
        <v/>
      </c>
      <c r="CJ33" s="383" t="str">
        <f t="shared" ca="1" si="14"/>
        <v/>
      </c>
      <c r="CK33" s="383" t="str">
        <f t="shared" ca="1" si="15"/>
        <v/>
      </c>
      <c r="CL33" s="383" t="str">
        <f t="array" aca="1" ref="CL33" ca="1">IFERROR(AVERAGE(IF(('1. Database - raw'!BO$7:BQ$494&gt;0)*('1. Database - raw'!$AD$7:$AD$494=$A33)*(INDIRECT($Q33,TRUE)=$O33),'1. Database - raw'!BO$7:BQ$494)),"")</f>
        <v/>
      </c>
      <c r="CM33" s="384" t="str">
        <f t="array" aca="1" ref="CM33" ca="1">IFERROR(_xlfn.STDEV.S(IF(('1. Database - raw'!BO$7:BQ$494&gt;0)*('1. Database - raw'!$AD$7:$AD$494=$A33)*(INDIRECT($Q33,TRUE)=$O33),'1. Database - raw'!BO$7:BQ$494)),"")</f>
        <v/>
      </c>
      <c r="CN33" s="384" t="str">
        <f t="array" aca="1" ref="CN33" ca="1">IFERROR(IF(COUNT(IF(('1. Database - raw'!BO$7:BQ$494&gt;0)*('1. Database - raw'!$AD$7:$AD$494=$A33)*(INDIRECT($Q33,TRUE)=$O33),'1. Database - raw'!BO$7:BQ$494))&gt;0,COUNT(IF(('1. Database - raw'!BO$7:BQ$494&gt;0)*('1. Database - raw'!$AD$7:$AD$494=$A33)*(INDIRECT($Q33,TRUE)=$O33),'1. Database - raw'!BO$7:BQ$494)),""),"")</f>
        <v/>
      </c>
      <c r="CO33" s="382" t="str">
        <f t="shared" ca="1" si="16"/>
        <v/>
      </c>
      <c r="CP33" s="383" t="str">
        <f t="shared" ca="1" si="17"/>
        <v/>
      </c>
      <c r="CQ33" s="383" t="str">
        <f t="shared" ca="1" si="18"/>
        <v/>
      </c>
      <c r="CR33" s="383" t="str">
        <f t="array" aca="1" ref="CR33" ca="1">IFERROR(AVERAGE(IF(('1. Database - raw'!BU$7:BW$494&gt;0)*('1. Database - raw'!$AD$7:$AD$494=$A33)*(INDIRECT($Q33,TRUE)=$O33),'1. Database - raw'!BU$7:BW$494)),"")</f>
        <v/>
      </c>
      <c r="CS33" s="384" t="str">
        <f t="array" aca="1" ref="CS33" ca="1">IFERROR(_xlfn.STDEV.S(IF(('1. Database - raw'!BU$7:BW$494&gt;0)*('1. Database - raw'!$AD$7:$AD$494=$A33)*(INDIRECT($Q33,TRUE)=$O33),'1. Database - raw'!BU$7:BW$494)),"")</f>
        <v/>
      </c>
      <c r="CT33" s="384" t="str">
        <f t="array" aca="1" ref="CT33" ca="1">IFERROR(IF(COUNT(IF(('1. Database - raw'!BU$7:BW$494&gt;0)*('1. Database - raw'!$AD$7:$AD$494=$A33)*(INDIRECT($Q33,TRUE)=$O33),'1. Database - raw'!BU$7:BW$494))&gt;0,COUNT(IF(('1. Database - raw'!BU$7:BW$494&gt;0)*('1. Database - raw'!$AD$7:$AD$494=$A33)*(INDIRECT($Q33,TRUE)=$O33),'1. Database - raw'!BU$7:BW$494)),""),"")</f>
        <v/>
      </c>
      <c r="CU33" s="382" t="str">
        <f t="shared" ca="1" si="19"/>
        <v/>
      </c>
      <c r="CV33" s="383" t="str">
        <f t="shared" ca="1" si="20"/>
        <v/>
      </c>
      <c r="CW33" s="383" t="str">
        <f t="shared" ca="1" si="21"/>
        <v/>
      </c>
      <c r="CX33" s="383" t="str">
        <f t="array" aca="1" ref="CX33" ca="1">IFERROR(AVERAGE(IF(('1. Database - raw'!CA$7:CC$494&gt;0)*('1. Database - raw'!$AD$7:$AD$494=$A33)*(INDIRECT($Q33,TRUE)=$O33),'1. Database - raw'!CA$7:CC$494)),"")</f>
        <v/>
      </c>
      <c r="CY33" s="384" t="str">
        <f t="array" aca="1" ref="CY33" ca="1">IFERROR(_xlfn.STDEV.S(IF(('1. Database - raw'!CA$7:CC$494&gt;0)*('1. Database - raw'!$AD$7:$AD$494=$A33)*(INDIRECT($Q33,TRUE)=$O33),'1. Database - raw'!CA$7:CC$494)),"")</f>
        <v/>
      </c>
      <c r="CZ33" s="384" t="str">
        <f t="array" aca="1" ref="CZ33" ca="1">IFERROR(IF(COUNT(IF(('1. Database - raw'!CA$7:CC$494&gt;0)*('1. Database - raw'!$AD$7:$AD$494=$A33)*(INDIRECT($Q33,TRUE)=$O33),'1. Database - raw'!CA$7:CC$494))&gt;0,COUNT(IF(('1. Database - raw'!CA$7:CC$494&gt;0)*('1. Database - raw'!$AD$7:$AD$494=$A33)*(INDIRECT($Q33,TRUE)=$O33),'1. Database - raw'!CA$7:CC$494)),""),"")</f>
        <v/>
      </c>
      <c r="DA33" s="382" t="str">
        <f t="shared" ca="1" si="22"/>
        <v/>
      </c>
      <c r="DB33" s="383" t="str">
        <f t="shared" ca="1" si="23"/>
        <v/>
      </c>
      <c r="DC33" s="383" t="str">
        <f t="shared" ca="1" si="24"/>
        <v/>
      </c>
      <c r="DD33" s="383" t="str">
        <f t="array" aca="1" ref="DD33" ca="1">IFERROR(AVERAGE(IF(('1. Database - raw'!CG$7:CI$494&gt;0)*('1. Database - raw'!$AD$7:$AD$494=$A33)*(INDIRECT($Q33,TRUE)=$O33),'1. Database - raw'!CG$7:CI$494)),"")</f>
        <v/>
      </c>
      <c r="DE33" s="384" t="str">
        <f t="array" aca="1" ref="DE33" ca="1">IFERROR(_xlfn.STDEV.S(IF(('1. Database - raw'!CG$7:CI$494&gt;0)*('1. Database - raw'!$AD$7:$AD$494=$A33)*(INDIRECT($Q33,TRUE)=$O33),'1. Database - raw'!CG$7:CI$494)),"")</f>
        <v/>
      </c>
      <c r="DF33" s="384" t="str">
        <f t="array" aca="1" ref="DF33" ca="1">IFERROR(IF(COUNT(IF(('1. Database - raw'!CG$7:CI$494&gt;0)*('1. Database - raw'!$AD$7:$AD$494=$A33)*(INDIRECT($Q33,TRUE)=$O33),'1. Database - raw'!CG$7:CI$494))&gt;0,COUNT(IF(('1. Database - raw'!CG$7:CI$494&gt;0)*('1. Database - raw'!$AD$7:$AD$494=$A33)*(INDIRECT($Q33,TRUE)=$O33),'1. Database - raw'!CG$7:CI$494)),""),"")</f>
        <v/>
      </c>
      <c r="DG33" s="382" t="str">
        <f t="shared" ca="1" si="25"/>
        <v/>
      </c>
      <c r="DH33" s="383" t="str">
        <f t="shared" ca="1" si="26"/>
        <v/>
      </c>
      <c r="DI33" s="383" t="str">
        <f t="shared" ca="1" si="27"/>
        <v/>
      </c>
      <c r="DJ33" s="383" t="str">
        <f t="array" aca="1" ref="DJ33" ca="1">IFERROR(AVERAGE(IF(('1. Database - raw'!CM$7:CO$494&gt;0)*('1. Database - raw'!$AD$7:$AD$494=$A33)*(INDIRECT($Q33,TRUE)=$O33),'1. Database - raw'!CM$7:CO$494)),"")</f>
        <v/>
      </c>
      <c r="DK33" s="384" t="str">
        <f t="array" aca="1" ref="DK33" ca="1">IFERROR(_xlfn.STDEV.S(IF(('1. Database - raw'!CM$7:CO$494&gt;0)*('1. Database - raw'!$AD$7:$AD$494=$A33)*(INDIRECT($Q33,TRUE)=$O33),'1. Database - raw'!CM$7:CO$494)),"")</f>
        <v/>
      </c>
      <c r="DL33" s="384" t="str">
        <f t="array" aca="1" ref="DL33" ca="1">IFERROR(IF(COUNT(IF(('1. Database - raw'!CM$7:CO$494&gt;0)*('1. Database - raw'!$AD$7:$AD$494=$A33)*(INDIRECT($Q33,TRUE)=$O33),'1. Database - raw'!CM$7:CO$494))&gt;0,COUNT(IF(('1. Database - raw'!CM$7:CO$494&gt;0)*('1. Database - raw'!$AD$7:$AD$494=$A33)*(INDIRECT($Q33,TRUE)=$O33),'1. Database - raw'!CM$7:CO$494)),""),"")</f>
        <v/>
      </c>
      <c r="DM33" s="382" t="str">
        <f t="shared" ca="1" si="28"/>
        <v/>
      </c>
      <c r="DN33" s="383" t="str">
        <f t="shared" ca="1" si="29"/>
        <v/>
      </c>
      <c r="DO33" s="383" t="str">
        <f t="shared" ca="1" si="30"/>
        <v/>
      </c>
      <c r="DP33" s="383" t="str">
        <f t="array" aca="1" ref="DP33" ca="1">IFERROR(AVERAGE(IF(('1. Database - raw'!CS$7:CU$494&gt;0)*('1. Database - raw'!$AD$7:$AD$494=$A33)*(INDIRECT($Q33,TRUE)=$O33),'1. Database - raw'!CS$7:CU$494)),"")</f>
        <v/>
      </c>
      <c r="DQ33" s="384" t="str">
        <f t="array" aca="1" ref="DQ33" ca="1">IFERROR(_xlfn.STDEV.S(IF(('1. Database - raw'!CS$7:CU$494&gt;0)*('1. Database - raw'!$AD$7:$AD$494=$A33)*(INDIRECT($Q33,TRUE)=$O33),'1. Database - raw'!CS$7:CU$494)),"")</f>
        <v/>
      </c>
      <c r="DR33" s="384" t="str">
        <f t="array" aca="1" ref="DR33" ca="1">IFERROR(IF(COUNT(IF(('1. Database - raw'!CS$7:CU$494&gt;0)*('1. Database - raw'!$AD$7:$AD$494=$A33)*(INDIRECT($Q33,TRUE)=$O33),'1. Database - raw'!CS$7:CU$494))&gt;0,COUNT(IF(('1. Database - raw'!CS$7:CU$494&gt;0)*('1. Database - raw'!$AD$7:$AD$494=$A33)*(INDIRECT($Q33,TRUE)=$O33),'1. Database - raw'!CS$7:CU$494)),""),"")</f>
        <v/>
      </c>
      <c r="DS33" s="382" t="str">
        <f t="shared" ca="1" si="31"/>
        <v/>
      </c>
      <c r="DT33" s="383" t="str">
        <f t="shared" ca="1" si="32"/>
        <v/>
      </c>
      <c r="DU33" s="383" t="str">
        <f t="shared" ca="1" si="33"/>
        <v/>
      </c>
      <c r="DV33" s="383" t="str">
        <f t="array" aca="1" ref="DV33" ca="1">IFERROR(AVERAGE(IF(('1. Database - raw'!CY$7:DA$494&gt;0)*('1. Database - raw'!$AD$7:$AD$494=$A33)*(INDIRECT($Q33,TRUE)=$O33),'1. Database - raw'!CY$7:DA$494)),"")</f>
        <v/>
      </c>
      <c r="DW33" s="384" t="str">
        <f t="array" aca="1" ref="DW33" ca="1">IFERROR(_xlfn.STDEV.S(IF(('1. Database - raw'!CY$7:DA$494&gt;0)*('1. Database - raw'!$AD$7:$AD$494=$A33)*(INDIRECT($Q33,TRUE)=$O33),'1. Database - raw'!CY$7:DA$494)),"")</f>
        <v/>
      </c>
      <c r="DX33" s="384" t="str">
        <f t="array" aca="1" ref="DX33" ca="1">IFERROR(IF(COUNT(IF(('1. Database - raw'!CY$7:DA$494&gt;0)*('1. Database - raw'!$AD$7:$AD$494=$A33)*(INDIRECT($Q33,TRUE)=$O33),'1. Database - raw'!CY$7:DA$494))&gt;0,COUNT(IF(('1. Database - raw'!CY$7:DA$494&gt;0)*('1. Database - raw'!$AD$7:$AD$494=$A33)*(INDIRECT($Q33,TRUE)=$O33),'1. Database - raw'!CY$7:DA$494)),""),"")</f>
        <v/>
      </c>
      <c r="DY33" s="382" t="str">
        <f t="shared" ca="1" si="34"/>
        <v/>
      </c>
      <c r="DZ33" s="383" t="str">
        <f t="shared" ca="1" si="35"/>
        <v/>
      </c>
      <c r="EA33" s="383" t="str">
        <f t="shared" ca="1" si="36"/>
        <v/>
      </c>
      <c r="EB33" s="383" t="str">
        <f t="array" aca="1" ref="EB33" ca="1">IFERROR(AVERAGE(IF(('1. Database - raw'!DE$7:DG$494&gt;0)*('1. Database - raw'!$AD$7:$AD$494=$A33)*(INDIRECT($Q33,TRUE)=$O33),'1. Database - raw'!DE$7:DG$494)),"")</f>
        <v/>
      </c>
      <c r="EC33" s="384" t="str">
        <f t="array" aca="1" ref="EC33" ca="1">IFERROR(_xlfn.STDEV.S(IF(('1. Database - raw'!DE$7:DG$494&gt;0)*('1. Database - raw'!$AD$7:$AD$494=$A33)*(INDIRECT($Q33,TRUE)=$O33),'1. Database - raw'!DE$7:DG$494)),"")</f>
        <v/>
      </c>
      <c r="ED33" s="384" t="str">
        <f t="array" aca="1" ref="ED33" ca="1">IFERROR(IF(COUNT(IF(('1. Database - raw'!DE$7:DG$494&gt;0)*('1. Database - raw'!$AD$7:$AD$494=$A33)*(INDIRECT($Q33,TRUE)=$O33),'1. Database - raw'!DE$7:DG$494))&gt;0,COUNT(IF(('1. Database - raw'!DE$7:DG$494&gt;0)*('1. Database - raw'!$AD$7:$AD$494=$A33)*(INDIRECT($Q33,TRUE)=$O33),'1. Database - raw'!DE$7:DG$494)),""),"")</f>
        <v/>
      </c>
      <c r="EE33" s="385" t="str">
        <f t="shared" ca="1" si="37"/>
        <v/>
      </c>
      <c r="EF33" s="386" t="str">
        <f t="shared" ca="1" si="38"/>
        <v/>
      </c>
      <c r="EG33" s="386" t="str">
        <f t="shared" ca="1" si="39"/>
        <v/>
      </c>
      <c r="EH33" s="386" t="str">
        <f t="array" aca="1" ref="EH33" ca="1">IFERROR(AVERAGE(IF(('1. Database - raw'!DK$7:DM$494&gt;0)*('1. Database - raw'!$AD$7:$AD$494=$A33)*(INDIRECT($Q33,TRUE)=$O33),'1. Database - raw'!DK$7:DM$494)),"")</f>
        <v/>
      </c>
      <c r="EI33" s="387" t="str">
        <f t="array" aca="1" ref="EI33" ca="1">IFERROR(_xlfn.STDEV.S(IF(('1. Database - raw'!DK$7:DM$494&gt;0)*('1. Database - raw'!$AD$7:$AD$494=$A33)*(INDIRECT($Q33,TRUE)=$O33),'1. Database - raw'!DK$7:DM$494)),"")</f>
        <v/>
      </c>
      <c r="EJ33" s="384" t="str">
        <f t="array" aca="1" ref="EJ33" ca="1">IFERROR(IF(COUNT(IF(('1. Database - raw'!DK$7:DM$494&gt;0)*('1. Database - raw'!$AD$7:$AD$494=$A33)*(INDIRECT($Q33,TRUE)=$O33),'1. Database - raw'!DK$7:DM$494))&gt;0,COUNT(IF(('1. Database - raw'!DK$7:DM$494&gt;0)*('1. Database - raw'!$AD$7:$AD$494=$A33)*(INDIRECT($Q33,TRUE)=$O33),'1. Database - raw'!DK$7:DM$494)),""),"")</f>
        <v/>
      </c>
      <c r="EK33" s="382" t="str">
        <f t="shared" ca="1" si="40"/>
        <v/>
      </c>
      <c r="EL33" s="383" t="str">
        <f t="shared" ca="1" si="41"/>
        <v/>
      </c>
      <c r="EM33" s="383" t="str">
        <f t="shared" ca="1" si="42"/>
        <v/>
      </c>
      <c r="EN33" s="383" t="str">
        <f t="array" aca="1" ref="EN33" ca="1">IFERROR(AVERAGE(IF(('1. Database - raw'!DQ$7:DS$494&gt;0)*('1. Database - raw'!$AD$7:$AD$494=$A33)*(INDIRECT($Q33,TRUE)=$O33),'1. Database - raw'!DQ$7:DS$494)),"")</f>
        <v/>
      </c>
      <c r="EO33" s="384" t="str">
        <f t="array" aca="1" ref="EO33" ca="1">IFERROR(_xlfn.STDEV.S(IF(('1. Database - raw'!DQ$7:DS$494&gt;0)*('1. Database - raw'!$AD$7:$AD$494=$A33)*(INDIRECT($Q33,TRUE)=$O33),'1. Database - raw'!DQ$7:DS$494)),"")</f>
        <v/>
      </c>
      <c r="EP33" s="384" t="str">
        <f t="array" aca="1" ref="EP33" ca="1">IFERROR(IF(COUNT(IF(('1. Database - raw'!DQ$7:DS$494&gt;0)*('1. Database - raw'!$AD$7:$AD$494=$A33)*(INDIRECT($Q33,TRUE)=$O33),'1. Database - raw'!DQ$7:DS$494))&gt;0,COUNT(IF(('1. Database - raw'!DQ$7:DS$494&gt;0)*('1. Database - raw'!$AD$7:$AD$494=$A33)*(INDIRECT($Q33,TRUE)=$O33),'1. Database - raw'!DQ$7:DS$494)),""),"")</f>
        <v/>
      </c>
      <c r="EQ33" s="382" t="str">
        <f t="shared" ca="1" si="43"/>
        <v/>
      </c>
      <c r="ER33" s="383" t="str">
        <f t="shared" ca="1" si="44"/>
        <v/>
      </c>
      <c r="ES33" s="383" t="str">
        <f t="shared" ca="1" si="45"/>
        <v/>
      </c>
      <c r="ET33" s="383" t="str">
        <f t="array" aca="1" ref="ET33" ca="1">IFERROR(AVERAGE(IF(('1. Database - raw'!DW$7:DY$494&gt;0)*('1. Database - raw'!$AD$7:$AD$494=$A33)*(INDIRECT($Q33,TRUE)=$O33),'1. Database - raw'!DW$7:DY$494)),"")</f>
        <v/>
      </c>
      <c r="EU33" s="384" t="str">
        <f t="array" aca="1" ref="EU33" ca="1">IFERROR(_xlfn.STDEV.S(IF(('1. Database - raw'!DW$7:DY$494&gt;0)*('1. Database - raw'!$AD$7:$AD$494=$A33)*(INDIRECT($Q33,TRUE)=$O33),'1. Database - raw'!DW$7:DY$494)),"")</f>
        <v/>
      </c>
      <c r="EV33" s="384" t="str">
        <f t="array" aca="1" ref="EV33" ca="1">IFERROR(IF(COUNT(IF(('1. Database - raw'!DW$7:DY$494&gt;0)*('1. Database - raw'!$AD$7:$AD$494=$A33)*(INDIRECT($Q33,TRUE)=$O33),'1. Database - raw'!DW$7:DY$494))&gt;0,COUNT(IF(('1. Database - raw'!DW$7:DY$494&gt;0)*('1. Database - raw'!$AD$7:$AD$494=$A33)*(INDIRECT($Q33,TRUE)=$O33),'1. Database - raw'!DW$7:DY$494)),""),"")</f>
        <v/>
      </c>
      <c r="EW33" s="382" t="str">
        <f t="shared" ca="1" si="46"/>
        <v/>
      </c>
      <c r="EX33" s="383" t="str">
        <f t="shared" ca="1" si="47"/>
        <v/>
      </c>
      <c r="EY33" s="383" t="str">
        <f t="shared" ca="1" si="48"/>
        <v/>
      </c>
      <c r="EZ33" s="383" t="str">
        <f t="array" aca="1" ref="EZ33" ca="1">IFERROR(AVERAGE(IF(('1. Database - raw'!EC$7:EE$494&gt;0)*('1. Database - raw'!$AD$7:$AD$494=$A33)*(INDIRECT($Q33,TRUE)=$O33),'1. Database - raw'!EC$7:EE$494)),"")</f>
        <v/>
      </c>
      <c r="FA33" s="384" t="str">
        <f t="array" aca="1" ref="FA33" ca="1">IFERROR(_xlfn.STDEV.S(IF(('1. Database - raw'!EC$7:EE$494&gt;0)*('1. Database - raw'!$AD$7:$AD$494=$A33)*(INDIRECT($Q33,TRUE)=$O33),'1. Database - raw'!EC$7:EE$494)),"")</f>
        <v/>
      </c>
      <c r="FB33" s="384" t="str">
        <f t="array" aca="1" ref="FB33" ca="1">IFERROR(IF(COUNT(IF(('1. Database - raw'!EC$7:EE$494&gt;0)*('1. Database - raw'!$AD$7:$AD$494=$A33)*(INDIRECT($Q33,TRUE)=$O33),'1. Database - raw'!EC$7:EE$494))&gt;0,COUNT(IF(('1. Database - raw'!EC$7:EE$494&gt;0)*('1. Database - raw'!$AD$7:$AD$494=$A33)*(INDIRECT($Q33,TRUE)=$O33),'1. Database - raw'!EC$7:EE$494)),""),"")</f>
        <v/>
      </c>
      <c r="FC33" s="382" t="str">
        <f t="shared" ca="1" si="49"/>
        <v/>
      </c>
      <c r="FD33" s="383" t="str">
        <f t="shared" ca="1" si="50"/>
        <v/>
      </c>
      <c r="FE33" s="383" t="str">
        <f t="shared" ca="1" si="51"/>
        <v/>
      </c>
      <c r="FF33" s="383" t="str">
        <f t="array" aca="1" ref="FF33" ca="1">IFERROR(AVERAGE(IF(('1. Database - raw'!EI$7:EK$494&gt;0)*('1. Database - raw'!$AD$7:$AD$494=$A33)*(INDIRECT($Q33,TRUE)=$O33),'1. Database - raw'!EI$7:EK$494)),"")</f>
        <v/>
      </c>
      <c r="FG33" s="384" t="str">
        <f t="array" aca="1" ref="FG33" ca="1">IFERROR(_xlfn.STDEV.S(IF(('1. Database - raw'!EI$7:EK$494&gt;0)*('1. Database - raw'!$AD$7:$AD$494=$A33)*(INDIRECT($Q33,TRUE)=$O33),'1. Database - raw'!EI$7:EK$494)),"")</f>
        <v/>
      </c>
      <c r="FH33" s="384" t="str">
        <f t="array" aca="1" ref="FH33" ca="1">IFERROR(IF(COUNT(IF(('1. Database - raw'!EI$7:EK$494&gt;0)*('1. Database - raw'!$AD$7:$AD$494=$A33)*(INDIRECT($Q33,TRUE)=$O33),'1. Database - raw'!EI$7:EK$494))&gt;0,COUNT(IF(('1. Database - raw'!EI$7:EK$494&gt;0)*('1. Database - raw'!$AD$7:$AD$494=$A33)*(INDIRECT($Q33,TRUE)=$O33),'1. Database - raw'!EI$7:EK$494)),""),"")</f>
        <v/>
      </c>
      <c r="FI33" s="382" t="str">
        <f t="shared" ca="1" si="52"/>
        <v/>
      </c>
      <c r="FJ33" s="383" t="str">
        <f t="shared" ca="1" si="53"/>
        <v/>
      </c>
      <c r="FK33" s="383" t="str">
        <f t="shared" ca="1" si="54"/>
        <v/>
      </c>
      <c r="FL33" s="383" t="str">
        <f t="array" aca="1" ref="FL33" ca="1">IFERROR(AVERAGE(IF(('1. Database - raw'!EO$7:EQ$494&gt;0)*('1. Database - raw'!$AD$7:$AD$494=$A33)*(INDIRECT($Q33,TRUE)=$O33),'1. Database - raw'!EO$7:EQ$494)),"")</f>
        <v/>
      </c>
      <c r="FM33" s="384" t="str">
        <f t="array" aca="1" ref="FM33" ca="1">IFERROR(_xlfn.STDEV.S(IF(('1. Database - raw'!EO$7:EQ$494&gt;0)*('1. Database - raw'!$AD$7:$AD$494=$A33)*(INDIRECT($Q33,TRUE)=$O33),'1. Database - raw'!EO$7:EQ$494)),"")</f>
        <v/>
      </c>
      <c r="FN33" s="384" t="str">
        <f t="array" aca="1" ref="FN33" ca="1">IFERROR(IF(COUNT(IF(('1. Database - raw'!EO$7:EQ$494&gt;0)*('1. Database - raw'!$AD$7:$AD$494=$A33)*(INDIRECT($Q33,TRUE)=$O33),'1. Database - raw'!EO$7:EQ$494))&gt;0,COUNT(IF(('1. Database - raw'!EO$7:EQ$494&gt;0)*('1. Database - raw'!$AD$7:$AD$494=$A33)*(INDIRECT($Q33,TRUE)=$O33),'1. Database - raw'!EO$7:EQ$494)),""),"")</f>
        <v/>
      </c>
      <c r="FO33" s="382" t="str">
        <f t="shared" ca="1" si="55"/>
        <v/>
      </c>
      <c r="FP33" s="383" t="str">
        <f t="shared" ca="1" si="56"/>
        <v/>
      </c>
      <c r="FQ33" s="383" t="str">
        <f t="shared" ca="1" si="57"/>
        <v/>
      </c>
      <c r="FR33" s="383" t="str">
        <f t="array" aca="1" ref="FR33" ca="1">IFERROR(AVERAGE(IF(('1. Database - raw'!EU$7:EW$494&gt;0)*('1. Database - raw'!$AD$7:$AD$494=$A33)*(INDIRECT($Q33,TRUE)=$O33),'1. Database - raw'!EU$7:EW$494)),"")</f>
        <v/>
      </c>
      <c r="FS33" s="384" t="str">
        <f t="array" aca="1" ref="FS33" ca="1">IFERROR(_xlfn.STDEV.S(IF(('1. Database - raw'!EU$7:EW$494&gt;0)*('1. Database - raw'!$AD$7:$AD$494=$A33)*(INDIRECT($Q33,TRUE)=$O33),'1. Database - raw'!EU$7:EW$494)),"")</f>
        <v/>
      </c>
      <c r="FT33" s="384" t="str">
        <f t="array" aca="1" ref="FT33" ca="1">IFERROR(IF(COUNT(IF(('1. Database - raw'!EU$7:EW$494&gt;0)*('1. Database - raw'!$AD$7:$AD$494=$A33)*(INDIRECT($Q33,TRUE)=$O33),'1. Database - raw'!EU$7:EW$494))&gt;0,COUNT(IF(('1. Database - raw'!EU$7:EW$494&gt;0)*('1. Database - raw'!$AD$7:$AD$494=$A33)*(INDIRECT($Q33,TRUE)=$O33),'1. Database - raw'!EU$7:EW$494)),""),"")</f>
        <v/>
      </c>
      <c r="FU33" s="382" t="str">
        <f t="shared" ca="1" si="58"/>
        <v/>
      </c>
      <c r="FV33" s="383" t="str">
        <f t="shared" ca="1" si="59"/>
        <v/>
      </c>
      <c r="FW33" s="383" t="str">
        <f t="shared" ca="1" si="60"/>
        <v/>
      </c>
      <c r="FX33" s="383" t="str">
        <f t="array" aca="1" ref="FX33" ca="1">IFERROR(AVERAGE(IF(('1. Database - raw'!FA$7:FC$494&gt;0)*('1. Database - raw'!$AD$7:$AD$494=$A33)*(INDIRECT($Q33,TRUE)=$O33),'1. Database - raw'!FA$7:FC$494)),"")</f>
        <v/>
      </c>
      <c r="FY33" s="384" t="str">
        <f t="array" aca="1" ref="FY33" ca="1">IFERROR(_xlfn.STDEV.S(IF(('1. Database - raw'!FA$7:FC$494&gt;0)*('1. Database - raw'!$AD$7:$AD$494=$A33)*(INDIRECT($Q33,TRUE)=$O33),'1. Database - raw'!FA$7:FC$494)),"")</f>
        <v/>
      </c>
      <c r="FZ33" s="384" t="str">
        <f t="array" aca="1" ref="FZ33" ca="1">IFERROR(IF(COUNT(IF(('1. Database - raw'!FA$7:FC$494&gt;0)*('1. Database - raw'!$AD$7:$AD$494=$A33)*(INDIRECT($Q33,TRUE)=$O33),'1. Database - raw'!FA$7:FC$494))&gt;0,COUNT(IF(('1. Database - raw'!FA$7:FC$494&gt;0)*('1. Database - raw'!$AD$7:$AD$494=$A33)*(INDIRECT($Q33,TRUE)=$O33),'1. Database - raw'!FA$7:FC$494)),""),"")</f>
        <v/>
      </c>
      <c r="GA33" s="382" t="str">
        <f t="shared" ca="1" si="61"/>
        <v/>
      </c>
      <c r="GB33" s="383" t="str">
        <f t="shared" ca="1" si="62"/>
        <v/>
      </c>
      <c r="GC33" s="383" t="str">
        <f t="shared" ca="1" si="63"/>
        <v/>
      </c>
      <c r="GD33" s="383" t="str">
        <f t="array" aca="1" ref="GD33" ca="1">IFERROR(AVERAGE(IF(('1. Database - raw'!FG$7:FI$494&gt;0)*('1. Database - raw'!$AD$7:$AD$494=$A33)*(INDIRECT($Q33,TRUE)=$O33),'1. Database - raw'!FG$7:FI$494)),"")</f>
        <v/>
      </c>
      <c r="GE33" s="384" t="str">
        <f t="array" aca="1" ref="GE33" ca="1">IFERROR(_xlfn.STDEV.S(IF(('1. Database - raw'!FG$7:FI$494&gt;0)*('1. Database - raw'!$AD$7:$AD$494=$A33)*(INDIRECT($Q33,TRUE)=$O33),'1. Database - raw'!FG$7:FI$494)),"")</f>
        <v/>
      </c>
      <c r="GF33" s="384" t="str">
        <f t="array" aca="1" ref="GF33" ca="1">IFERROR(IF(COUNT(IF(('1. Database - raw'!FG$7:FI$494&gt;0)*('1. Database - raw'!$AD$7:$AD$494=$A33)*(INDIRECT($Q33,TRUE)=$O33),'1. Database - raw'!FG$7:FI$494))&gt;0,COUNT(IF(('1. Database - raw'!FG$7:FI$494&gt;0)*('1. Database - raw'!$AD$7:$AD$494=$A33)*(INDIRECT($Q33,TRUE)=$O33),'1. Database - raw'!FG$7:FI$494)),""),"")</f>
        <v/>
      </c>
      <c r="GG33" s="382" t="str">
        <f t="shared" ca="1" si="64"/>
        <v/>
      </c>
      <c r="GH33" s="383" t="str">
        <f t="shared" ca="1" si="65"/>
        <v/>
      </c>
      <c r="GI33" s="383" t="str">
        <f t="shared" ca="1" si="66"/>
        <v/>
      </c>
      <c r="GJ33" s="383" t="str">
        <f t="array" aca="1" ref="GJ33" ca="1">IFERROR(AVERAGE(IF(('1. Database - raw'!FM$7:FO$494&gt;0)*('1. Database - raw'!$AD$7:$AD$494=$A33)*(INDIRECT($Q33,TRUE)=$O33),'1. Database - raw'!FM$7:FO$494)),"")</f>
        <v/>
      </c>
      <c r="GK33" s="384" t="str">
        <f t="array" aca="1" ref="GK33" ca="1">IFERROR(_xlfn.STDEV.S(IF(('1. Database - raw'!FM$7:FO$494&gt;0)*('1. Database - raw'!$AD$7:$AD$494=$A33)*(INDIRECT($Q33,TRUE)=$O33),'1. Database - raw'!FM$7:FO$494)),"")</f>
        <v/>
      </c>
      <c r="GL33" s="384" t="str">
        <f t="array" aca="1" ref="GL33" ca="1">IFERROR(IF(COUNT(IF(('1. Database - raw'!FM$7:FO$494&gt;0)*('1. Database - raw'!$AD$7:$AD$494=$A33)*(INDIRECT($Q33,TRUE)=$O33),'1. Database - raw'!FM$7:FO$494))&gt;0,COUNT(IF(('1. Database - raw'!FM$7:FO$494&gt;0)*('1. Database - raw'!$AD$7:$AD$494=$A33)*(INDIRECT($Q33,TRUE)=$O33),'1. Database - raw'!FM$7:FO$494)),""),"")</f>
        <v/>
      </c>
      <c r="GM33" s="382" t="str">
        <f t="shared" ca="1" si="67"/>
        <v/>
      </c>
      <c r="GN33" s="383" t="str">
        <f t="shared" ca="1" si="68"/>
        <v/>
      </c>
      <c r="GO33" s="383" t="str">
        <f t="shared" ca="1" si="69"/>
        <v/>
      </c>
      <c r="GP33" s="383" t="str">
        <f t="array" aca="1" ref="GP33" ca="1">IFERROR(AVERAGE(IF(('1. Database - raw'!FS$7:FU$494&gt;0)*('1. Database - raw'!$AD$7:$AD$494=$A33)*(INDIRECT($Q33,TRUE)=$O33),'1. Database - raw'!FS$7:FU$494)),"")</f>
        <v/>
      </c>
      <c r="GQ33" s="384" t="str">
        <f t="array" aca="1" ref="GQ33" ca="1">IFERROR(_xlfn.STDEV.S(IF(('1. Database - raw'!FS$7:FU$494&gt;0)*('1. Database - raw'!$AD$7:$AD$494=$A33)*(INDIRECT($Q33,TRUE)=$O33),'1. Database - raw'!FS$7:FU$494)),"")</f>
        <v/>
      </c>
      <c r="GR33" s="384" t="str">
        <f t="array" aca="1" ref="GR33" ca="1">IFERROR(IF(COUNT(IF(('1. Database - raw'!FS$7:FU$494&gt;0)*('1. Database - raw'!$AD$7:$AD$494=$A33)*(INDIRECT($Q33,TRUE)=$O33),'1. Database - raw'!FS$7:FU$494))&gt;0,COUNT(IF(('1. Database - raw'!FS$7:FU$494&gt;0)*('1. Database - raw'!$AD$7:$AD$494=$A33)*(INDIRECT($Q33,TRUE)=$O33),'1. Database - raw'!FS$7:FU$494)),""),"")</f>
        <v/>
      </c>
      <c r="GS33" s="382" t="str">
        <f t="shared" ca="1" si="70"/>
        <v/>
      </c>
      <c r="GT33" s="383" t="str">
        <f t="shared" ca="1" si="71"/>
        <v/>
      </c>
      <c r="GU33" s="383" t="str">
        <f t="shared" ca="1" si="72"/>
        <v/>
      </c>
      <c r="GV33" s="383" t="str">
        <f t="array" aca="1" ref="GV33" ca="1">IFERROR(AVERAGE(IF(('1. Database - raw'!FY$7:GA$494&gt;0)*('1. Database - raw'!$AD$7:$AD$494=$A33)*(INDIRECT($Q33,TRUE)=$O33),'1. Database - raw'!FY$7:GA$494)),"")</f>
        <v/>
      </c>
      <c r="GW33" s="384" t="str">
        <f t="array" aca="1" ref="GW33" ca="1">IFERROR(_xlfn.STDEV.S(IF(('1. Database - raw'!FY$7:GA$494&gt;0)*('1. Database - raw'!$AD$7:$AD$494=$A33)*(INDIRECT($Q33,TRUE)=$O33),'1. Database - raw'!FY$7:GA$494)),"")</f>
        <v/>
      </c>
      <c r="GX33" s="384" t="str">
        <f t="array" aca="1" ref="GX33" ca="1">IFERROR(IF(COUNT(IF(('1. Database - raw'!FY$7:GA$494&gt;0)*('1. Database - raw'!$AD$7:$AD$494=$A33)*(INDIRECT($Q33,TRUE)=$O33),'1. Database - raw'!FY$7:GA$494))&gt;0,COUNT(IF(('1. Database - raw'!FY$7:GA$494&gt;0)*('1. Database - raw'!$AD$7:$AD$494=$A33)*(INDIRECT($Q33,TRUE)=$O33),'1. Database - raw'!FY$7:GA$494)),""),"")</f>
        <v/>
      </c>
      <c r="GY33" s="382" t="str">
        <f t="shared" ca="1" si="73"/>
        <v/>
      </c>
      <c r="GZ33" s="383" t="str">
        <f t="shared" ca="1" si="74"/>
        <v/>
      </c>
      <c r="HA33" s="383" t="str">
        <f t="shared" ca="1" si="75"/>
        <v/>
      </c>
      <c r="HB33" s="383" t="str">
        <f t="array" aca="1" ref="HB33" ca="1">IFERROR(AVERAGE(IF(('1. Database - raw'!GE$7:GG$494&gt;0)*('1. Database - raw'!$AD$7:$AD$494=$A33)*(INDIRECT($Q33,TRUE)=$O33),'1. Database - raw'!GE$7:GG$494)),"")</f>
        <v/>
      </c>
      <c r="HC33" s="384" t="str">
        <f t="array" aca="1" ref="HC33" ca="1">IFERROR(_xlfn.STDEV.S(IF(('1. Database - raw'!GE$7:GG$494&gt;0)*('1. Database - raw'!$AD$7:$AD$494=$A33)*(INDIRECT($Q33,TRUE)=$O33),'1. Database - raw'!GE$7:GG$494)),"")</f>
        <v/>
      </c>
      <c r="HD33" s="384" t="str">
        <f t="array" aca="1" ref="HD33" ca="1">IFERROR(IF(COUNT(IF(('1. Database - raw'!GE$7:GG$494&gt;0)*('1. Database - raw'!$AD$7:$AD$494=$A33)*(INDIRECT($Q33,TRUE)=$O33),'1. Database - raw'!GE$7:GG$494))&gt;0,COUNT(IF(('1. Database - raw'!GE$7:GG$494&gt;0)*('1. Database - raw'!$AD$7:$AD$494=$A33)*(INDIRECT($Q33,TRUE)=$O33),'1. Database - raw'!GE$7:GG$494)),""),"")</f>
        <v/>
      </c>
      <c r="HE33" s="382" t="str">
        <f t="shared" ca="1" si="76"/>
        <v/>
      </c>
      <c r="HF33" s="383" t="str">
        <f t="shared" ca="1" si="77"/>
        <v/>
      </c>
      <c r="HG33" s="383" t="str">
        <f t="shared" ca="1" si="78"/>
        <v/>
      </c>
      <c r="HH33" s="383" t="str">
        <f t="array" aca="1" ref="HH33" ca="1">IFERROR(AVERAGE(IF(('1. Database - raw'!GK$7:GM$494&gt;0)*('1. Database - raw'!$AD$7:$AD$494=$A33)*(INDIRECT($Q33,TRUE)=$O33),'1. Database - raw'!GK$7:GM$494)),"")</f>
        <v/>
      </c>
      <c r="HI33" s="384" t="str">
        <f t="array" aca="1" ref="HI33" ca="1">IFERROR(_xlfn.STDEV.S(IF(('1. Database - raw'!GK$7:GM$494&gt;0)*('1. Database - raw'!$AD$7:$AD$494=$A33)*(INDIRECT($Q33,TRUE)=$O33),'1. Database - raw'!GK$7:GM$494)),"")</f>
        <v/>
      </c>
      <c r="HJ33" s="384" t="str">
        <f t="array" aca="1" ref="HJ33" ca="1">IFERROR(IF(COUNT(IF(('1. Database - raw'!GK$7:GM$494&gt;0)*('1. Database - raw'!$AD$7:$AD$494=$A33)*(INDIRECT($Q33,TRUE)=$O33),'1. Database - raw'!GK$7:GM$494))&gt;0,COUNT(IF(('1. Database - raw'!GK$7:GM$494&gt;0)*('1. Database - raw'!$AD$7:$AD$494=$A33)*(INDIRECT($Q33,TRUE)=$O33),'1. Database - raw'!GK$7:GM$494)),""),"")</f>
        <v/>
      </c>
      <c r="HK33" s="382" t="str">
        <f t="shared" ca="1" si="79"/>
        <v/>
      </c>
      <c r="HL33" s="383" t="str">
        <f t="shared" ca="1" si="80"/>
        <v/>
      </c>
      <c r="HM33" s="383" t="str">
        <f t="shared" ca="1" si="81"/>
        <v/>
      </c>
      <c r="HN33" s="383" t="str">
        <f t="array" aca="1" ref="HN33" ca="1">IFERROR(AVERAGE(IF(('1. Database - raw'!GQ$7:GS$494&gt;0)*('1. Database - raw'!$AD$7:$AD$494=$A33)*(INDIRECT($Q33,TRUE)=$O33),'1. Database - raw'!GQ$7:GS$494)),"")</f>
        <v/>
      </c>
      <c r="HO33" s="384" t="str">
        <f t="array" aca="1" ref="HO33" ca="1">IFERROR(_xlfn.STDEV.S(IF(('1. Database - raw'!GQ$7:GS$494&gt;0)*('1. Database - raw'!$AD$7:$AD$494=$A33)*(INDIRECT($Q33,TRUE)=$O33),'1. Database - raw'!GQ$7:GS$494)),"")</f>
        <v/>
      </c>
      <c r="HP33" s="384" t="str">
        <f t="array" aca="1" ref="HP33" ca="1">IFERROR(IF(COUNT(IF(('1. Database - raw'!GQ$7:GS$494&gt;0)*('1. Database - raw'!$AD$7:$AD$494=$A33)*(INDIRECT($Q33,TRUE)=$O33),'1. Database - raw'!GQ$7:GS$494))&gt;0,COUNT(IF(('1. Database - raw'!GQ$7:GS$494&gt;0)*('1. Database - raw'!$AD$7:$AD$494=$A33)*(INDIRECT($Q33,TRUE)=$O33),'1. Database - raw'!GQ$7:GS$494)),""),"")</f>
        <v/>
      </c>
      <c r="HQ33" s="382" t="str">
        <f t="shared" ca="1" si="82"/>
        <v/>
      </c>
      <c r="HR33" s="383" t="str">
        <f t="shared" ca="1" si="83"/>
        <v/>
      </c>
      <c r="HS33" s="383" t="str">
        <f t="shared" ca="1" si="84"/>
        <v/>
      </c>
      <c r="HT33" s="383" t="str">
        <f t="array" aca="1" ref="HT33" ca="1">IFERROR(AVERAGE(IF(('1. Database - raw'!GW$7:GY$494&gt;0)*('1. Database - raw'!$AD$7:$AD$494=$A33)*(INDIRECT($Q33,TRUE)=$O33),'1. Database - raw'!GW$7:GY$494)),"")</f>
        <v/>
      </c>
      <c r="HU33" s="384" t="str">
        <f t="array" aca="1" ref="HU33" ca="1">IFERROR(_xlfn.STDEV.S(IF(('1. Database - raw'!GW$7:GY$494&gt;0)*('1. Database - raw'!$AD$7:$AD$494=$A33)*(INDIRECT($Q33,TRUE)=$O33),'1. Database - raw'!GW$7:GY$494)),"")</f>
        <v/>
      </c>
      <c r="HV33" s="384" t="str">
        <f t="array" aca="1" ref="HV33" ca="1">IFERROR(IF(COUNT(IF(('1. Database - raw'!GW$7:GY$494&gt;0)*('1. Database - raw'!$AD$7:$AD$494=$A33)*(INDIRECT($Q33,TRUE)=$O33),'1. Database - raw'!GW$7:GY$494))&gt;0,COUNT(IF(('1. Database - raw'!GW$7:GY$494&gt;0)*('1. Database - raw'!$AD$7:$AD$494=$A33)*(INDIRECT($Q33,TRUE)=$O33),'1. Database - raw'!GW$7:GY$494)),""),"")</f>
        <v/>
      </c>
      <c r="HW33" s="382" t="str">
        <f t="shared" ca="1" si="85"/>
        <v/>
      </c>
      <c r="HX33" s="383" t="str">
        <f t="shared" ca="1" si="86"/>
        <v/>
      </c>
      <c r="HY33" s="383" t="str">
        <f t="shared" ca="1" si="87"/>
        <v/>
      </c>
      <c r="HZ33" s="383" t="str">
        <f t="array" aca="1" ref="HZ33" ca="1">IFERROR(AVERAGE(IF(('1. Database - raw'!HC$7:HE$494&gt;0)*('1. Database - raw'!$AD$7:$AD$494=$A33)*(INDIRECT($Q33,TRUE)=$O33),'1. Database - raw'!HC$7:HE$494)),"")</f>
        <v/>
      </c>
      <c r="IA33" s="384" t="str">
        <f t="array" aca="1" ref="IA33" ca="1">IFERROR(_xlfn.STDEV.S(IF(('1. Database - raw'!HC$7:HE$494&gt;0)*('1. Database - raw'!$AD$7:$AD$494=$A33)*(INDIRECT($Q33,TRUE)=$O33),'1. Database - raw'!HC$7:HE$494)),"")</f>
        <v/>
      </c>
      <c r="IB33" s="384" t="str">
        <f t="array" aca="1" ref="IB33" ca="1">IFERROR(IF(COUNT(IF(('1. Database - raw'!HC$7:HE$494&gt;0)*('1. Database - raw'!$AD$7:$AD$494=$A33)*(INDIRECT($Q33,TRUE)=$O33),'1. Database - raw'!HC$7:HE$494))&gt;0,COUNT(IF(('1. Database - raw'!HC$7:HE$494&gt;0)*('1. Database - raw'!$AD$7:$AD$494=$A33)*(INDIRECT($Q33,TRUE)=$O33),'1. Database - raw'!HC$7:HE$494)),""),"")</f>
        <v/>
      </c>
      <c r="IC33" s="382" t="str">
        <f t="shared" ca="1" si="88"/>
        <v/>
      </c>
      <c r="ID33" s="383" t="str">
        <f t="shared" ca="1" si="89"/>
        <v/>
      </c>
      <c r="IE33" s="383" t="str">
        <f t="shared" ca="1" si="90"/>
        <v/>
      </c>
      <c r="IF33" s="383" t="str">
        <f t="array" aca="1" ref="IF33" ca="1">IFERROR(AVERAGE(IF(('1. Database - raw'!HI$7:HK$494&gt;0)*('1. Database - raw'!$AD$7:$AD$494=$A33)*(INDIRECT($Q33,TRUE)=$O33),'1. Database - raw'!HI$7:HK$494)),"")</f>
        <v/>
      </c>
      <c r="IG33" s="384" t="str">
        <f t="array" aca="1" ref="IG33" ca="1">IFERROR(_xlfn.STDEV.S(IF(('1. Database - raw'!HI$7:HK$494&gt;0)*('1. Database - raw'!$AD$7:$AD$494=$A33)*(INDIRECT($Q33,TRUE)=$O33),'1. Database - raw'!HI$7:HK$494)),"")</f>
        <v/>
      </c>
      <c r="IH33" s="384" t="str">
        <f t="array" aca="1" ref="IH33" ca="1">IFERROR(IF(COUNT(IF(('1. Database - raw'!HI$7:HK$494&gt;0)*('1. Database - raw'!$AD$7:$AD$494=$A33)*(INDIRECT($Q33,TRUE)=$O33),'1. Database - raw'!HI$7:HK$494))&gt;0,COUNT(IF(('1. Database - raw'!HI$7:HK$494&gt;0)*('1. Database - raw'!$AD$7:$AD$494=$A33)*(INDIRECT($Q33,TRUE)=$O33),'1. Database - raw'!HI$7:HK$494)),""),"")</f>
        <v/>
      </c>
      <c r="II33" s="382" t="str">
        <f t="shared" ca="1" si="91"/>
        <v/>
      </c>
      <c r="IJ33" s="383" t="str">
        <f t="shared" ca="1" si="92"/>
        <v/>
      </c>
      <c r="IK33" s="383" t="str">
        <f t="shared" ca="1" si="93"/>
        <v/>
      </c>
      <c r="IL33" s="383" t="str">
        <f t="array" aca="1" ref="IL33" ca="1">IFERROR(AVERAGE(IF(('1. Database - raw'!HO$7:HQ$494&gt;0)*('1. Database - raw'!$AD$7:$AD$494=$A33)*(INDIRECT($Q33,TRUE)=$O33),'1. Database - raw'!HO$7:HQ$494)),"")</f>
        <v/>
      </c>
      <c r="IM33" s="384" t="str">
        <f t="array" aca="1" ref="IM33" ca="1">IFERROR(_xlfn.STDEV.S(IF(('1. Database - raw'!HO$7:HQ$494&gt;0)*('1. Database - raw'!$AD$7:$AD$494=$A33)*(INDIRECT($Q33,TRUE)=$O33),'1. Database - raw'!HO$7:HQ$494)),"")</f>
        <v/>
      </c>
      <c r="IN33" s="384" t="str">
        <f t="array" aca="1" ref="IN33" ca="1">IFERROR(IF(COUNT(IF(('1. Database - raw'!HO$7:HQ$494&gt;0)*('1. Database - raw'!$AD$7:$AD$494=$A33)*(INDIRECT($Q33,TRUE)=$O33),'1. Database - raw'!HO$7:HQ$494))&gt;0,COUNT(IF(('1. Database - raw'!HO$7:HQ$494&gt;0)*('1. Database - raw'!$AD$7:$AD$494=$A33)*(INDIRECT($Q33,TRUE)=$O33),'1. Database - raw'!HO$7:HQ$494)),""),"")</f>
        <v/>
      </c>
      <c r="IO33" s="382" t="str">
        <f t="shared" ca="1" si="94"/>
        <v/>
      </c>
      <c r="IP33" s="383" t="str">
        <f t="shared" ca="1" si="95"/>
        <v/>
      </c>
      <c r="IQ33" s="383" t="str">
        <f t="shared" ca="1" si="96"/>
        <v/>
      </c>
      <c r="IR33" s="383" t="str">
        <f t="array" aca="1" ref="IR33" ca="1">IFERROR(AVERAGE(IF(('1. Database - raw'!HU$7:HW$494&gt;0)*('1. Database - raw'!$AD$7:$AD$494=$A33)*(INDIRECT($Q33,TRUE)=$O33),'1. Database - raw'!HU$7:HW$494)),"")</f>
        <v/>
      </c>
      <c r="IS33" s="384" t="str">
        <f t="array" aca="1" ref="IS33" ca="1">IFERROR(_xlfn.STDEV.S(IF(('1. Database - raw'!HU$7:HW$494&gt;0)*('1. Database - raw'!$AD$7:$AD$494=$A33)*(INDIRECT($Q33,TRUE)=$O33),'1. Database - raw'!HU$7:HW$494)),"")</f>
        <v/>
      </c>
      <c r="IT33" s="384" t="str">
        <f t="array" aca="1" ref="IT33" ca="1">IFERROR(IF(COUNT(IF(('1. Database - raw'!HU$7:HW$494&gt;0)*('1. Database - raw'!$AD$7:$AD$494=$A33)*(INDIRECT($Q33,TRUE)=$O33),'1. Database - raw'!HU$7:HW$494))&gt;0,COUNT(IF(('1. Database - raw'!HU$7:HW$494&gt;0)*('1. Database - raw'!$AD$7:$AD$494=$A33)*(INDIRECT($Q33,TRUE)=$O33),'1. Database - raw'!HU$7:HW$494)),""),"")</f>
        <v/>
      </c>
      <c r="IU33" s="382" t="str">
        <f t="shared" ca="1" si="97"/>
        <v/>
      </c>
      <c r="IV33" s="383" t="str">
        <f t="shared" ca="1" si="98"/>
        <v/>
      </c>
      <c r="IW33" s="383" t="str">
        <f t="shared" ca="1" si="99"/>
        <v/>
      </c>
      <c r="IX33" s="383" t="str">
        <f t="array" aca="1" ref="IX33" ca="1">IFERROR(AVERAGE(IF(('1. Database - raw'!IA$7:IC$494&gt;0)*('1. Database - raw'!$AD$7:$AD$494=$A33)*(INDIRECT($Q33,TRUE)=$O33),'1. Database - raw'!IA$7:IC$494)),"")</f>
        <v/>
      </c>
      <c r="IY33" s="384" t="str">
        <f t="array" aca="1" ref="IY33" ca="1">IFERROR(_xlfn.STDEV.S(IF(('1. Database - raw'!IA$7:IC$494&gt;0)*('1. Database - raw'!$AD$7:$AD$494=$A33)*(INDIRECT($Q33,TRUE)=$O33),'1. Database - raw'!IA$7:IC$494)),"")</f>
        <v/>
      </c>
      <c r="IZ33" s="384" t="str">
        <f t="array" aca="1" ref="IZ33" ca="1">IFERROR(IF(COUNT(IF(('1. Database - raw'!IA$7:IC$494&gt;0)*('1. Database - raw'!$AD$7:$AD$494=$A33)*(INDIRECT($Q33,TRUE)=$O33),'1. Database - raw'!IA$7:IC$494))&gt;0,COUNT(IF(('1. Database - raw'!IA$7:IC$494&gt;0)*('1. Database - raw'!$AD$7:$AD$494=$A33)*(INDIRECT($Q33,TRUE)=$O33),'1. Database - raw'!IA$7:IC$494)),""),"")</f>
        <v/>
      </c>
      <c r="JA33" s="382" t="str">
        <f t="shared" ca="1" si="100"/>
        <v/>
      </c>
      <c r="JB33" s="383" t="str">
        <f t="shared" ca="1" si="101"/>
        <v/>
      </c>
      <c r="JC33" s="383" t="str">
        <f t="shared" ca="1" si="102"/>
        <v/>
      </c>
      <c r="JD33" s="383" t="str">
        <f t="array" aca="1" ref="JD33" ca="1">IFERROR(AVERAGE(IF(('1. Database - raw'!IG$7:II$494&gt;0)*('1. Database - raw'!$AD$7:$AD$494=$A33)*(INDIRECT($Q33,TRUE)=$O33),'1. Database - raw'!IG$7:II$494)),"")</f>
        <v/>
      </c>
      <c r="JE33" s="384" t="str">
        <f t="array" aca="1" ref="JE33" ca="1">IFERROR(_xlfn.STDEV.S(IF(('1. Database - raw'!IG$7:II$494&gt;0)*('1. Database - raw'!$AD$7:$AD$494=$A33)*(INDIRECT($Q33,TRUE)=$O33),'1. Database - raw'!IG$7:II$494)),"")</f>
        <v/>
      </c>
      <c r="JF33" s="384" t="str">
        <f t="array" aca="1" ref="JF33" ca="1">IFERROR(IF(COUNT(IF(('1. Database - raw'!IG$7:II$494&gt;0)*('1. Database - raw'!$AD$7:$AD$494=$A33)*(INDIRECT($Q33,TRUE)=$O33),'1. Database - raw'!IG$7:II$494))&gt;0,COUNT(IF(('1. Database - raw'!IG$7:II$494&gt;0)*('1. Database - raw'!$AD$7:$AD$494=$A33)*(INDIRECT($Q33,TRUE)=$O33),'1. Database - raw'!IG$7:II$494)),""),"")</f>
        <v/>
      </c>
      <c r="JG33" s="388" t="str">
        <f t="shared" ca="1" si="103"/>
        <v/>
      </c>
      <c r="JH33" s="389" t="str">
        <f t="shared" ca="1" si="104"/>
        <v/>
      </c>
      <c r="JI33" s="389" t="str">
        <f t="shared" ca="1" si="105"/>
        <v/>
      </c>
      <c r="JJ33" s="389" t="str">
        <f t="array" aca="1" ref="JJ33" ca="1">IFERROR(AVERAGE(IF(('1. Database - raw'!IM$7:IO$494&gt;0)*('1. Database - raw'!$AD$7:$AD$494=$A33)*(INDIRECT($Q33,TRUE)=$O33),'1. Database - raw'!IM$7:IO$494)),"")</f>
        <v/>
      </c>
      <c r="JK33" s="390" t="str">
        <f t="array" aca="1" ref="JK33" ca="1">IFERROR(_xlfn.STDEV.S(IF(('1. Database - raw'!IM$7:IO$494&gt;0)*('1. Database - raw'!$AD$7:$AD$494=$A33)*(INDIRECT($Q33,TRUE)=$O33),'1. Database - raw'!IM$7:IO$494)),"")</f>
        <v/>
      </c>
      <c r="JL33" s="384" t="str">
        <f t="array" aca="1" ref="JL33" ca="1">IFERROR(IF(COUNT(IF(('1. Database - raw'!IM$7:IO$494&gt;0)*('1. Database - raw'!$AD$7:$AD$494=$A33)*(INDIRECT($Q33,TRUE)=$O33),'1. Database - raw'!IM$7:IO$494))&gt;0,COUNT(IF(('1. Database - raw'!IM$7:IO$494&gt;0)*('1. Database - raw'!$AD$7:$AD$494=$A33)*(INDIRECT($Q33,TRUE)=$O33),'1. Database - raw'!IM$7:IO$494)),""),"")</f>
        <v/>
      </c>
      <c r="JM33" s="388" t="str">
        <f t="shared" ca="1" si="106"/>
        <v/>
      </c>
      <c r="JN33" s="389" t="str">
        <f t="shared" ca="1" si="107"/>
        <v/>
      </c>
      <c r="JO33" s="389" t="str">
        <f t="shared" ca="1" si="108"/>
        <v/>
      </c>
      <c r="JP33" s="389" t="str">
        <f t="array" aca="1" ref="JP33" ca="1">IFERROR(AVERAGE(IF(('1. Database - raw'!IS$7:IU$494&gt;0)*('1. Database - raw'!$AD$7:$AD$494=$A33)*(INDIRECT($Q33,TRUE)=$O33),'1. Database - raw'!IS$7:IU$494)),"")</f>
        <v/>
      </c>
      <c r="JQ33" s="390" t="str">
        <f t="array" aca="1" ref="JQ33" ca="1">IFERROR(_xlfn.STDEV.S(IF(('1. Database - raw'!IS$7:IU$494&gt;0)*('1. Database - raw'!$AD$7:$AD$494=$A33)*(INDIRECT($Q33,TRUE)=$O33),'1. Database - raw'!IS$7:IU$494)),"")</f>
        <v/>
      </c>
      <c r="JR33" s="384" t="str">
        <f t="array" aca="1" ref="JR33" ca="1">IFERROR(IF(COUNT(IF(('1. Database - raw'!IS$7:IU$494&gt;0)*('1. Database - raw'!$AD$7:$AD$494=$A33)*(INDIRECT($Q33,TRUE)=$O33),'1. Database - raw'!IS$7:IU$494))&gt;0,COUNT(IF(('1. Database - raw'!IS$7:IU$494&gt;0)*('1. Database - raw'!$AD$7:$AD$494=$A33)*(INDIRECT($Q33,TRUE)=$O33),'1. Database - raw'!IS$7:IU$494)),""),"")</f>
        <v/>
      </c>
      <c r="JS33" s="388" t="str">
        <f t="shared" ca="1" si="109"/>
        <v/>
      </c>
      <c r="JT33" s="389" t="str">
        <f t="shared" ca="1" si="110"/>
        <v/>
      </c>
      <c r="JU33" s="389" t="str">
        <f t="shared" ca="1" si="111"/>
        <v/>
      </c>
      <c r="JV33" s="389" t="str">
        <f t="array" aca="1" ref="JV33" ca="1">IFERROR(AVERAGE(IF(('1. Database - raw'!IY$7:JA$494&gt;0)*('1. Database - raw'!$AD$7:$AD$494=$A33)*(INDIRECT($Q33,TRUE)=$O33),'1. Database - raw'!IY$7:JA$494)),"")</f>
        <v/>
      </c>
      <c r="JW33" s="390" t="str">
        <f t="array" aca="1" ref="JW33" ca="1">IFERROR(_xlfn.STDEV.S(IF(('1. Database - raw'!IY$7:JA$494&gt;0)*('1. Database - raw'!$AD$7:$AD$494=$A33)*(INDIRECT($Q33,TRUE)=$O33),'1. Database - raw'!IY$7:JA$494)),"")</f>
        <v/>
      </c>
      <c r="JX33" s="384" t="str">
        <f t="array" aca="1" ref="JX33" ca="1">IFERROR(IF(COUNT(IF(('1. Database - raw'!IY$7:JA$494&gt;0)*('1. Database - raw'!$AD$7:$AD$494=$A33)*(INDIRECT($Q33,TRUE)=$O33),'1. Database - raw'!IY$7:JA$494))&gt;0,COUNT(IF(('1. Database - raw'!IY$7:JA$494&gt;0)*('1. Database - raw'!$AD$7:$AD$494=$A33)*(INDIRECT($Q33,TRUE)=$O33),'1. Database - raw'!IY$7:JA$494)),""),"")</f>
        <v/>
      </c>
      <c r="JY33" s="388" t="str">
        <f t="shared" ca="1" si="112"/>
        <v/>
      </c>
      <c r="JZ33" s="389" t="str">
        <f t="shared" ca="1" si="113"/>
        <v/>
      </c>
      <c r="KA33" s="389" t="str">
        <f t="shared" ca="1" si="114"/>
        <v/>
      </c>
      <c r="KB33" s="389" t="str">
        <f t="array" aca="1" ref="KB33" ca="1">IFERROR(AVERAGE(IF(('1. Database - raw'!JE$7:JG$494&gt;0)*('1. Database - raw'!$AD$7:$AD$494=$A33)*(INDIRECT($Q33,TRUE)=$O33),'1. Database - raw'!JE$7:JG$494)),"")</f>
        <v/>
      </c>
      <c r="KC33" s="390" t="str">
        <f t="array" aca="1" ref="KC33" ca="1">IFERROR(_xlfn.STDEV.S(IF(('1. Database - raw'!JE$7:JG$494&gt;0)*('1. Database - raw'!$AD$7:$AD$494=$A33)*(INDIRECT($Q33,TRUE)=$O33),'1. Database - raw'!JE$7:JG$494)),"")</f>
        <v/>
      </c>
      <c r="KD33" s="384" t="str">
        <f t="array" aca="1" ref="KD33" ca="1">IFERROR(IF(COUNT(IF(('1. Database - raw'!JE$7:JG$494&gt;0)*('1. Database - raw'!$AD$7:$AD$494=$A33)*(INDIRECT($Q33,TRUE)=$O33),'1. Database - raw'!JE$7:JG$494))&gt;0,COUNT(IF(('1. Database - raw'!JE$7:JG$494&gt;0)*('1. Database - raw'!$AD$7:$AD$494=$A33)*(INDIRECT($Q33,TRUE)=$O33),'1. Database - raw'!JE$7:JG$494)),""),"")</f>
        <v/>
      </c>
      <c r="KE33" s="388" t="str">
        <f t="shared" ca="1" si="115"/>
        <v/>
      </c>
      <c r="KF33" s="389" t="str">
        <f t="shared" ca="1" si="116"/>
        <v/>
      </c>
      <c r="KG33" s="389" t="str">
        <f t="shared" ca="1" si="117"/>
        <v/>
      </c>
      <c r="KH33" s="389" t="str">
        <f t="array" aca="1" ref="KH33" ca="1">IFERROR(AVERAGE(IF(('1. Database - raw'!JK$7:JM$494&gt;0)*('1. Database - raw'!$AD$7:$AD$494=$A33)*(INDIRECT($Q33,TRUE)=$O33),'1. Database - raw'!JK$7:JM$494)),"")</f>
        <v/>
      </c>
      <c r="KI33" s="390" t="str">
        <f t="array" aca="1" ref="KI33" ca="1">IFERROR(_xlfn.STDEV.S(IF(('1. Database - raw'!JK$7:JM$494&gt;0)*('1. Database - raw'!$AD$7:$AD$494=$A33)*(INDIRECT($Q33,TRUE)=$O33),'1. Database - raw'!JK$7:JM$494)),"")</f>
        <v/>
      </c>
      <c r="KJ33" s="384" t="str">
        <f t="array" aca="1" ref="KJ33" ca="1">IFERROR(IF(COUNT(IF(('1. Database - raw'!JK$7:JM$494&gt;0)*('1. Database - raw'!$AD$7:$AD$494=$A33)*(INDIRECT($Q33,TRUE)=$O33),'1. Database - raw'!JK$7:JM$494))&gt;0,COUNT(IF(('1. Database - raw'!JK$7:JM$494&gt;0)*('1. Database - raw'!$AD$7:$AD$494=$A33)*(INDIRECT($Q33,TRUE)=$O33),'1. Database - raw'!JK$7:JM$494)),""),"")</f>
        <v/>
      </c>
      <c r="KK33" s="388" t="str">
        <f t="shared" ca="1" si="118"/>
        <v/>
      </c>
      <c r="KL33" s="389" t="str">
        <f t="shared" ca="1" si="119"/>
        <v/>
      </c>
      <c r="KM33" s="389" t="str">
        <f t="shared" ca="1" si="120"/>
        <v/>
      </c>
      <c r="KN33" s="389" t="str">
        <f t="array" aca="1" ref="KN33" ca="1">IFERROR(AVERAGE(IF(('1. Database - raw'!JQ$7:JS$494&gt;0)*('1. Database - raw'!$AD$7:$AD$494=$A33)*(INDIRECT($Q33,TRUE)=$O33),'1. Database - raw'!JQ$7:JS$494)),"")</f>
        <v/>
      </c>
      <c r="KO33" s="390" t="str">
        <f t="array" aca="1" ref="KO33" ca="1">IFERROR(_xlfn.STDEV.S(IF(('1. Database - raw'!JQ$7:JS$494&gt;0)*('1. Database - raw'!$AD$7:$AD$494=$A33)*(INDIRECT($Q33,TRUE)=$O33),'1. Database - raw'!JQ$7:JS$494)),"")</f>
        <v/>
      </c>
      <c r="KP33" s="384" t="str">
        <f t="array" aca="1" ref="KP33" ca="1">IFERROR(IF(COUNT(IF(('1. Database - raw'!JQ$7:JS$494&gt;0)*('1. Database - raw'!$AD$7:$AD$494=$A33)*(INDIRECT($Q33,TRUE)=$O33),'1. Database - raw'!JQ$7:JS$494))&gt;0,COUNT(IF(('1. Database - raw'!JQ$7:JS$494&gt;0)*('1. Database - raw'!$AD$7:$AD$494=$A33)*(INDIRECT($Q33,TRUE)=$O33),'1. Database - raw'!JQ$7:JS$494)),""),"")</f>
        <v/>
      </c>
      <c r="KQ33" s="388" t="str">
        <f t="shared" ca="1" si="121"/>
        <v/>
      </c>
      <c r="KR33" s="389" t="str">
        <f t="shared" ca="1" si="122"/>
        <v/>
      </c>
      <c r="KS33" s="389" t="str">
        <f t="shared" ca="1" si="123"/>
        <v/>
      </c>
      <c r="KT33" s="389" t="str">
        <f t="array" aca="1" ref="KT33" ca="1">IFERROR(AVERAGE(IF(('1. Database - raw'!JW$7:JY$494&gt;0)*('1. Database - raw'!$AD$7:$AD$494=$A33)*(INDIRECT($Q33,TRUE)=$O33),'1. Database - raw'!JW$7:JY$494)),"")</f>
        <v/>
      </c>
      <c r="KU33" s="390" t="str">
        <f t="array" aca="1" ref="KU33" ca="1">IFERROR(_xlfn.STDEV.S(IF(('1. Database - raw'!JW$7:JY$494&gt;0)*('1. Database - raw'!$AD$7:$AD$494=$A33)*(INDIRECT($Q33,TRUE)=$O33),'1. Database - raw'!JW$7:JY$494)),"")</f>
        <v/>
      </c>
      <c r="KV33" s="384" t="str">
        <f t="array" aca="1" ref="KV33" ca="1">IFERROR(IF(COUNT(IF(('1. Database - raw'!JW$7:JY$494&gt;0)*('1. Database - raw'!$AD$7:$AD$494=$A33)*(INDIRECT($Q33,TRUE)=$O33),'1. Database - raw'!JW$7:JY$494))&gt;0,COUNT(IF(('1. Database - raw'!JW$7:JY$494&gt;0)*('1. Database - raw'!$AD$7:$AD$494=$A33)*(INDIRECT($Q33,TRUE)=$O33),'1. Database - raw'!JW$7:JY$494)),""),"")</f>
        <v/>
      </c>
      <c r="KW33" s="388" t="str">
        <f t="shared" ca="1" si="124"/>
        <v/>
      </c>
      <c r="KX33" s="389" t="str">
        <f t="shared" ca="1" si="125"/>
        <v/>
      </c>
      <c r="KY33" s="389" t="str">
        <f t="shared" ca="1" si="126"/>
        <v/>
      </c>
      <c r="KZ33" s="389" t="str">
        <f t="array" aca="1" ref="KZ33" ca="1">IFERROR(AVERAGE(IF(('1. Database - raw'!KC$7:KE$494&gt;0)*('1. Database - raw'!$AD$7:$AD$494=$A33)*(INDIRECT($Q33,TRUE)=$O33),'1. Database - raw'!KC$7:KE$494)),"")</f>
        <v/>
      </c>
      <c r="LA33" s="390" t="str">
        <f t="array" aca="1" ref="LA33" ca="1">IFERROR(_xlfn.STDEV.S(IF(('1. Database - raw'!KC$7:KE$494&gt;0)*('1. Database - raw'!$AD$7:$AD$494=$A33)*(INDIRECT($Q33,TRUE)=$O33),'1. Database - raw'!KC$7:KE$494)),"")</f>
        <v/>
      </c>
      <c r="LB33" s="384" t="str">
        <f t="array" aca="1" ref="LB33" ca="1">IFERROR(IF(COUNT(IF(('1. Database - raw'!KC$7:KE$494&gt;0)*('1. Database - raw'!$AD$7:$AD$494=$A33)*(INDIRECT($Q33,TRUE)=$O33),'1. Database - raw'!KC$7:KE$494))&gt;0,COUNT(IF(('1. Database - raw'!KC$7:KE$494&gt;0)*('1. Database - raw'!$AD$7:$AD$494=$A33)*(INDIRECT($Q33,TRUE)=$O33),'1. Database - raw'!KC$7:KE$494)),""),"")</f>
        <v/>
      </c>
      <c r="LC33" s="388" t="str">
        <f t="shared" ca="1" si="127"/>
        <v/>
      </c>
      <c r="LD33" s="389" t="str">
        <f t="shared" ca="1" si="128"/>
        <v/>
      </c>
      <c r="LE33" s="389" t="str">
        <f t="shared" ca="1" si="129"/>
        <v/>
      </c>
      <c r="LF33" s="389" t="str">
        <f t="array" aca="1" ref="LF33" ca="1">IFERROR(AVERAGE(IF(('1. Database - raw'!KI$7:KK$494&gt;0)*('1. Database - raw'!$AD$7:$AD$494=$A33)*(INDIRECT($Q33,TRUE)=$O33),'1. Database - raw'!KI$7:KK$494)),"")</f>
        <v/>
      </c>
      <c r="LG33" s="390" t="str">
        <f t="array" aca="1" ref="LG33" ca="1">IFERROR(_xlfn.STDEV.S(IF(('1. Database - raw'!KI$7:KK$494&gt;0)*('1. Database - raw'!$AD$7:$AD$494=$A33)*(INDIRECT($Q33,TRUE)=$O33),'1. Database - raw'!KI$7:KK$494)),"")</f>
        <v/>
      </c>
      <c r="LH33" s="384" t="str">
        <f t="array" aca="1" ref="LH33" ca="1">IFERROR(IF(COUNT(IF(('1. Database - raw'!KI$7:KK$494&gt;0)*('1. Database - raw'!$AD$7:$AD$494=$A33)*(INDIRECT($Q33,TRUE)=$O33),'1. Database - raw'!KI$7:KK$494))&gt;0,COUNT(IF(('1. Database - raw'!KI$7:KK$494&gt;0)*('1. Database - raw'!$AD$7:$AD$494=$A33)*(INDIRECT($Q33,TRUE)=$O33),'1. Database - raw'!KI$7:KK$494)),""),"")</f>
        <v/>
      </c>
      <c r="LI33" s="388" t="str">
        <f t="shared" ca="1" si="169"/>
        <v/>
      </c>
      <c r="LJ33" s="389" t="str">
        <f t="shared" ca="1" si="170"/>
        <v/>
      </c>
      <c r="LK33" s="389" t="str">
        <f t="shared" ca="1" si="171"/>
        <v/>
      </c>
      <c r="LL33" s="389" t="str">
        <f t="array" aca="1" ref="LL33" ca="1">IFERROR(AVERAGE(IF(('1. Database - raw'!KO$7:KQ$494&gt;0)*('1. Database - raw'!$AD$7:$AD$494=$A33)*(INDIRECT($Q33,TRUE)=$O33),'1. Database - raw'!KO$7:KQ$494)),"")</f>
        <v/>
      </c>
      <c r="LM33" s="390" t="str">
        <f t="array" aca="1" ref="LM33" ca="1">IFERROR(_xlfn.STDEV.S(IF(('1. Database - raw'!KO$7:KQ$494&gt;0)*('1. Database - raw'!$AD$7:$AD$494=$A33)*(INDIRECT($Q33,TRUE)=$O33),'1. Database - raw'!KO$7:KQ$494)),"")</f>
        <v/>
      </c>
      <c r="LN33" s="384" t="str">
        <f t="array" aca="1" ref="LN33" ca="1">IFERROR(IF(COUNT(IF(('1. Database - raw'!KO$7:KQ$494&gt;0)*('1. Database - raw'!$AD$7:$AD$494=$A33)*(INDIRECT($Q33,TRUE)=$O33),'1. Database - raw'!KO$7:KQ$494))&gt;0,COUNT(IF(('1. Database - raw'!KO$7:KQ$494&gt;0)*('1. Database - raw'!$AD$7:$AD$494=$A33)*(INDIRECT($Q33,TRUE)=$O33),'1. Database - raw'!KO$7:KQ$494)),""),"")</f>
        <v/>
      </c>
      <c r="LO33" s="388" t="str">
        <f t="shared" ca="1" si="130"/>
        <v/>
      </c>
      <c r="LP33" s="389" t="str">
        <f t="shared" ca="1" si="131"/>
        <v/>
      </c>
      <c r="LQ33" s="389" t="str">
        <f t="shared" ca="1" si="132"/>
        <v/>
      </c>
      <c r="LR33" s="389" t="str">
        <f t="array" aca="1" ref="LR33" ca="1">IFERROR(AVERAGE(IF(('1. Database - raw'!KU$7:KW$494&gt;0)*('1. Database - raw'!$AD$7:$AD$494=$A33)*(INDIRECT($Q33,TRUE)=$O33),'1. Database - raw'!KU$7:KW$494)),"")</f>
        <v/>
      </c>
      <c r="LS33" s="390" t="str">
        <f t="array" aca="1" ref="LS33" ca="1">IFERROR(_xlfn.STDEV.S(IF(('1. Database - raw'!KU$7:KW$494&gt;0)*('1. Database - raw'!$AD$7:$AD$494=$A33)*(INDIRECT($Q33,TRUE)=$O33),'1. Database - raw'!KU$7:KW$494)),"")</f>
        <v/>
      </c>
      <c r="LT33" s="384" t="str">
        <f t="array" aca="1" ref="LT33" ca="1">IFERROR(IF(COUNT(IF(('1. Database - raw'!KU$7:KW$494&gt;0)*('1. Database - raw'!$AD$7:$AD$494=$A33)*(INDIRECT($Q33,TRUE)=$O33),'1. Database - raw'!KU$7:KW$494))&gt;0,COUNT(IF(('1. Database - raw'!KU$7:KW$494&gt;0)*('1. Database - raw'!$AD$7:$AD$494=$A33)*(INDIRECT($Q33,TRUE)=$O33),'1. Database - raw'!KU$7:KW$494)),""),"")</f>
        <v/>
      </c>
      <c r="LU33" s="388" t="str">
        <f t="shared" ca="1" si="133"/>
        <v/>
      </c>
      <c r="LV33" s="389" t="str">
        <f t="shared" ca="1" si="134"/>
        <v/>
      </c>
      <c r="LW33" s="389" t="str">
        <f t="shared" ca="1" si="135"/>
        <v/>
      </c>
      <c r="LX33" s="389" t="str">
        <f t="array" aca="1" ref="LX33" ca="1">IFERROR(AVERAGE(IF(('1. Database - raw'!LA$7:LC$494&gt;0)*('1. Database - raw'!$AD$7:$AD$494=$A33)*(INDIRECT($Q33,TRUE)=$O33),'1. Database - raw'!LA$7:LC$494)),"")</f>
        <v/>
      </c>
      <c r="LY33" s="390" t="str">
        <f t="array" aca="1" ref="LY33" ca="1">IFERROR(_xlfn.STDEV.S(IF(('1. Database - raw'!LA$7:LC$494&gt;0)*('1. Database - raw'!$AD$7:$AD$494=$A33)*(INDIRECT($Q33,TRUE)=$O33),'1. Database - raw'!LA$7:LC$494)),"")</f>
        <v/>
      </c>
      <c r="LZ33" s="384" t="str">
        <f t="array" aca="1" ref="LZ33" ca="1">IFERROR(IF(COUNT(IF(('1. Database - raw'!LA$7:LC$494&gt;0)*('1. Database - raw'!$AD$7:$AD$494=$A33)*(INDIRECT($Q33,TRUE)=$O33),'1. Database - raw'!LA$7:LC$494))&gt;0,COUNT(IF(('1. Database - raw'!LA$7:LC$494&gt;0)*('1. Database - raw'!$AD$7:$AD$494=$A33)*(INDIRECT($Q33,TRUE)=$O33),'1. Database - raw'!LA$7:LC$494)),""),"")</f>
        <v/>
      </c>
      <c r="MA33" s="388" t="str">
        <f t="shared" ca="1" si="136"/>
        <v/>
      </c>
      <c r="MB33" s="389" t="str">
        <f t="shared" ca="1" si="137"/>
        <v/>
      </c>
      <c r="MC33" s="389" t="str">
        <f t="shared" ca="1" si="138"/>
        <v/>
      </c>
      <c r="MD33" s="389" t="str">
        <f t="array" aca="1" ref="MD33" ca="1">IFERROR(AVERAGE(IF(('1. Database - raw'!LG$7:LI$494&gt;0)*('1. Database - raw'!$AD$7:$AD$494=$A33)*(INDIRECT($Q33,TRUE)=$O33),'1. Database - raw'!LG$7:LI$494)),"")</f>
        <v/>
      </c>
      <c r="ME33" s="390" t="str">
        <f t="array" aca="1" ref="ME33" ca="1">IFERROR(_xlfn.STDEV.S(IF(('1. Database - raw'!LG$7:LI$494&gt;0)*('1. Database - raw'!$AD$7:$AD$494=$A33)*(INDIRECT($Q33,TRUE)=$O33),'1. Database - raw'!LG$7:LI$494)),"")</f>
        <v/>
      </c>
      <c r="MF33" s="384" t="str">
        <f t="array" aca="1" ref="MF33" ca="1">IFERROR(IF(COUNT(IF(('1. Database - raw'!LG$7:LI$494&gt;0)*('1. Database - raw'!$AD$7:$AD$494=$A33)*(INDIRECT($Q33,TRUE)=$O33),'1. Database - raw'!LG$7:LI$494))&gt;0,COUNT(IF(('1. Database - raw'!LG$7:LI$494&gt;0)*('1. Database - raw'!$AD$7:$AD$494=$A33)*(INDIRECT($Q33,TRUE)=$O33),'1. Database - raw'!LG$7:LI$494)),""),"")</f>
        <v/>
      </c>
      <c r="MG33" s="388" t="str">
        <f t="shared" ca="1" si="139"/>
        <v/>
      </c>
      <c r="MH33" s="389" t="str">
        <f t="shared" ca="1" si="140"/>
        <v/>
      </c>
      <c r="MI33" s="389" t="str">
        <f t="shared" ca="1" si="141"/>
        <v/>
      </c>
      <c r="MJ33" s="389" t="str">
        <f t="array" aca="1" ref="MJ33" ca="1">IFERROR(AVERAGE(IF(('1. Database - raw'!LM$7:LO$494&gt;0)*('1. Database - raw'!$AD$7:$AD$494=$A33)*(INDIRECT($Q33,TRUE)=$O33),'1. Database - raw'!LM$7:LO$494)),"")</f>
        <v/>
      </c>
      <c r="MK33" s="390" t="str">
        <f t="array" aca="1" ref="MK33" ca="1">IFERROR(_xlfn.STDEV.S(IF(('1. Database - raw'!LM$7:LO$494&gt;0)*('1. Database - raw'!$AD$7:$AD$494=$A33)*(INDIRECT($Q33,TRUE)=$O33),'1. Database - raw'!LM$7:LO$494)),"")</f>
        <v/>
      </c>
      <c r="ML33" s="384" t="str">
        <f t="array" aca="1" ref="ML33" ca="1">IFERROR(IF(COUNT(IF(('1. Database - raw'!LM$7:LO$494&gt;0)*('1. Database - raw'!$AD$7:$AD$494=$A33)*(INDIRECT($Q33,TRUE)=$O33),'1. Database - raw'!LM$7:LO$494))&gt;0,COUNT(IF(('1. Database - raw'!LM$7:LO$494&gt;0)*('1. Database - raw'!$AD$7:$AD$494=$A33)*(INDIRECT($Q33,TRUE)=$O33),'1. Database - raw'!LM$7:LO$494)),""),"")</f>
        <v/>
      </c>
      <c r="MM33" s="388" t="str">
        <f t="shared" ca="1" si="142"/>
        <v/>
      </c>
      <c r="MN33" s="389" t="str">
        <f t="shared" ca="1" si="143"/>
        <v/>
      </c>
      <c r="MO33" s="389" t="str">
        <f t="shared" ca="1" si="144"/>
        <v/>
      </c>
      <c r="MP33" s="389" t="str">
        <f t="array" aca="1" ref="MP33" ca="1">IFERROR(AVERAGE(IF(('1. Database - raw'!LS$7:LU$494&gt;0)*('1. Database - raw'!$AD$7:$AD$494=$A33)*(INDIRECT($Q33,TRUE)=$O33),'1. Database - raw'!LS$7:LU$494)),"")</f>
        <v/>
      </c>
      <c r="MQ33" s="390" t="str">
        <f t="array" aca="1" ref="MQ33" ca="1">IFERROR(_xlfn.STDEV.S(IF(('1. Database - raw'!LS$7:LU$494&gt;0)*('1. Database - raw'!$AD$7:$AD$494=$A33)*(INDIRECT($Q33,TRUE)=$O33),'1. Database - raw'!LS$7:LU$494)),"")</f>
        <v/>
      </c>
      <c r="MR33" s="384" t="str">
        <f t="array" aca="1" ref="MR33" ca="1">IFERROR(IF(COUNT(IF(('1. Database - raw'!LS$7:LU$494&gt;0)*('1. Database - raw'!$AD$7:$AD$494=$A33)*(INDIRECT($Q33,TRUE)=$O33),'1. Database - raw'!LS$7:LU$494))&gt;0,COUNT(IF(('1. Database - raw'!LS$7:LU$494&gt;0)*('1. Database - raw'!$AD$7:$AD$494=$A33)*(INDIRECT($Q33,TRUE)=$O33),'1. Database - raw'!LS$7:LU$494)),""),"")</f>
        <v/>
      </c>
      <c r="MS33" s="388" t="str">
        <f t="shared" ca="1" si="145"/>
        <v/>
      </c>
      <c r="MT33" s="389" t="str">
        <f t="shared" ca="1" si="146"/>
        <v/>
      </c>
      <c r="MU33" s="389" t="str">
        <f t="shared" ca="1" si="147"/>
        <v/>
      </c>
      <c r="MV33" s="389" t="str">
        <f t="array" aca="1" ref="MV33" ca="1">IFERROR(AVERAGE(IF(('1. Database - raw'!LY$7:MA$494&gt;0)*('1. Database - raw'!$AD$7:$AD$494=$A33)*(INDIRECT($Q33,TRUE)=$O33),'1. Database - raw'!LY$7:MA$494)),"")</f>
        <v/>
      </c>
      <c r="MW33" s="390" t="str">
        <f t="array" aca="1" ref="MW33" ca="1">IFERROR(_xlfn.STDEV.S(IF(('1. Database - raw'!LY$7:MA$494&gt;0)*('1. Database - raw'!$AD$7:$AD$494=$A33)*(INDIRECT($Q33,TRUE)=$O33),'1. Database - raw'!LY$7:MA$494)),"")</f>
        <v/>
      </c>
      <c r="MX33" s="384" t="str">
        <f t="array" aca="1" ref="MX33" ca="1">IFERROR(IF(COUNT(IF(('1. Database - raw'!LY$7:MA$494&gt;0)*('1. Database - raw'!$AD$7:$AD$494=$A33)*(INDIRECT($Q33,TRUE)=$O33),'1. Database - raw'!LY$7:MA$494))&gt;0,COUNT(IF(('1. Database - raw'!LY$7:MA$494&gt;0)*('1. Database - raw'!$AD$7:$AD$494=$A33)*(INDIRECT($Q33,TRUE)=$O33),'1. Database - raw'!LY$7:MA$494)),""),"")</f>
        <v/>
      </c>
      <c r="MY33" s="388" t="str">
        <f t="shared" ca="1" si="148"/>
        <v/>
      </c>
      <c r="MZ33" s="389" t="str">
        <f t="shared" ca="1" si="149"/>
        <v/>
      </c>
      <c r="NA33" s="389" t="str">
        <f t="shared" ca="1" si="150"/>
        <v/>
      </c>
      <c r="NB33" s="389" t="str">
        <f t="array" aca="1" ref="NB33" ca="1">IFERROR(AVERAGE(IF(('1. Database - raw'!ME$7:MG$494&gt;0)*('1. Database - raw'!$AD$7:$AD$494=$A33)*(INDIRECT($Q33,TRUE)=$O33),'1. Database - raw'!ME$7:MG$494)),"")</f>
        <v/>
      </c>
      <c r="NC33" s="390" t="str">
        <f t="array" aca="1" ref="NC33" ca="1">IFERROR(_xlfn.STDEV.S(IF(('1. Database - raw'!ME$7:MG$494&gt;0)*('1. Database - raw'!$AD$7:$AD$494=$A33)*(INDIRECT($Q33,TRUE)=$O33),'1. Database - raw'!ME$7:MG$494)),"")</f>
        <v/>
      </c>
      <c r="ND33" s="384" t="str">
        <f t="array" aca="1" ref="ND33" ca="1">IFERROR(IF(COUNT(IF(('1. Database - raw'!ME$7:MG$494&gt;0)*('1. Database - raw'!$AD$7:$AD$494=$A33)*(INDIRECT($Q33,TRUE)=$O33),'1. Database - raw'!ME$7:MG$494))&gt;0,COUNT(IF(('1. Database - raw'!ME$7:MG$494&gt;0)*('1. Database - raw'!$AD$7:$AD$494=$A33)*(INDIRECT($Q33,TRUE)=$O33),'1. Database - raw'!ME$7:MG$494)),""),"")</f>
        <v/>
      </c>
      <c r="NE33" s="388" t="str">
        <f t="shared" ca="1" si="151"/>
        <v/>
      </c>
      <c r="NF33" s="389" t="str">
        <f t="shared" ca="1" si="152"/>
        <v/>
      </c>
      <c r="NG33" s="389" t="str">
        <f t="shared" ca="1" si="153"/>
        <v/>
      </c>
      <c r="NH33" s="389" t="str">
        <f t="array" aca="1" ref="NH33" ca="1">IFERROR(AVERAGE(IF(('1. Database - raw'!MK$7:MM$494&gt;0)*('1. Database - raw'!$AD$7:$AD$494=$A33)*(INDIRECT($Q33,TRUE)=$O33),'1. Database - raw'!MK$7:MM$494)),"")</f>
        <v/>
      </c>
      <c r="NI33" s="390" t="str">
        <f t="array" aca="1" ref="NI33" ca="1">IFERROR(_xlfn.STDEV.S(IF(('1. Database - raw'!MK$7:MM$494&gt;0)*('1. Database - raw'!$AD$7:$AD$494=$A33)*(INDIRECT($Q33,TRUE)=$O33),'1. Database - raw'!MK$7:MM$494)),"")</f>
        <v/>
      </c>
      <c r="NJ33" s="384" t="str">
        <f t="array" aca="1" ref="NJ33" ca="1">IFERROR(IF(COUNT(IF(('1. Database - raw'!MK$7:MM$494&gt;0)*('1. Database - raw'!$AD$7:$AD$494=$A33)*(INDIRECT($Q33,TRUE)=$O33),'1. Database - raw'!MK$7:MM$494))&gt;0,COUNT(IF(('1. Database - raw'!MK$7:MM$494&gt;0)*('1. Database - raw'!$AD$7:$AD$494=$A33)*(INDIRECT($Q33,TRUE)=$O33),'1. Database - raw'!MK$7:MM$494)),""),"")</f>
        <v/>
      </c>
      <c r="NK33" s="388" t="str">
        <f t="shared" ca="1" si="154"/>
        <v/>
      </c>
      <c r="NL33" s="389" t="str">
        <f t="shared" ca="1" si="155"/>
        <v/>
      </c>
      <c r="NM33" s="389" t="str">
        <f t="shared" ca="1" si="156"/>
        <v/>
      </c>
      <c r="NN33" s="389" t="str">
        <f t="array" aca="1" ref="NN33" ca="1">IFERROR(AVERAGE(IF(('1. Database - raw'!MQ$7:MS$494&gt;0)*('1. Database - raw'!$AD$7:$AD$494=$A33)*(INDIRECT($Q33,TRUE)=$O33),'1. Database - raw'!MQ$7:MS$494)),"")</f>
        <v/>
      </c>
      <c r="NO33" s="390" t="str">
        <f t="array" aca="1" ref="NO33" ca="1">IFERROR(_xlfn.STDEV.S(IF(('1. Database - raw'!MQ$7:MS$494&gt;0)*('1. Database - raw'!$AD$7:$AD$494=$A33)*(INDIRECT($Q33,TRUE)=$O33),'1. Database - raw'!MQ$7:MS$494)),"")</f>
        <v/>
      </c>
      <c r="NP33" s="384" t="str">
        <f t="array" aca="1" ref="NP33" ca="1">IFERROR(IF(COUNT(IF(('1. Database - raw'!MQ$7:MS$494&gt;0)*('1. Database - raw'!$AD$7:$AD$494=$A33)*(INDIRECT($Q33,TRUE)=$O33),'1. Database - raw'!MQ$7:MS$494))&gt;0,COUNT(IF(('1. Database - raw'!MQ$7:MS$494&gt;0)*('1. Database - raw'!$AD$7:$AD$494=$A33)*(INDIRECT($Q33,TRUE)=$O33),'1. Database - raw'!MQ$7:MS$494)),""),"")</f>
        <v/>
      </c>
      <c r="NQ33" s="388" t="str">
        <f t="shared" ca="1" si="157"/>
        <v/>
      </c>
      <c r="NR33" s="389" t="str">
        <f t="shared" ca="1" si="158"/>
        <v/>
      </c>
      <c r="NS33" s="389" t="str">
        <f t="shared" ca="1" si="159"/>
        <v/>
      </c>
      <c r="NT33" s="389" t="str">
        <f t="array" aca="1" ref="NT33" ca="1">IFERROR(AVERAGE(IF(('1. Database - raw'!MW$7:MY$494&gt;0)*('1. Database - raw'!$AD$7:$AD$494=$A33)*(INDIRECT($Q33,TRUE)=$O33),'1. Database - raw'!MW$7:MY$494)),"")</f>
        <v/>
      </c>
      <c r="NU33" s="390" t="str">
        <f t="array" aca="1" ref="NU33" ca="1">IFERROR(_xlfn.STDEV.S(IF(('1. Database - raw'!MW$7:MY$494&gt;0)*('1. Database - raw'!$AD$7:$AD$494=$A33)*(INDIRECT($Q33,TRUE)=$O33),'1. Database - raw'!MW$7:MY$494)),"")</f>
        <v/>
      </c>
      <c r="NV33" s="384" t="str">
        <f t="array" aca="1" ref="NV33" ca="1">IFERROR(IF(COUNT(IF(('1. Database - raw'!MW$7:MY$494&gt;0)*('1. Database - raw'!$AD$7:$AD$494=$A33)*(INDIRECT($Q33,TRUE)=$O33),'1. Database - raw'!MW$7:MY$494))&gt;0,COUNT(IF(('1. Database - raw'!MW$7:MY$494&gt;0)*('1. Database - raw'!$AD$7:$AD$494=$A33)*(INDIRECT($Q33,TRUE)=$O33),'1. Database - raw'!MW$7:MY$494)),""),"")</f>
        <v/>
      </c>
      <c r="NW33" s="388" t="str">
        <f t="shared" ca="1" si="160"/>
        <v/>
      </c>
      <c r="NX33" s="389" t="str">
        <f t="shared" ca="1" si="161"/>
        <v/>
      </c>
      <c r="NY33" s="389" t="str">
        <f t="shared" ca="1" si="162"/>
        <v/>
      </c>
      <c r="NZ33" s="389" t="str">
        <f t="array" aca="1" ref="NZ33" ca="1">IFERROR(AVERAGE(IF(('1. Database - raw'!NC$7:NE$494&gt;0)*('1. Database - raw'!$AD$7:$AD$494=$A33)*(INDIRECT($Q33,TRUE)=$O33),'1. Database - raw'!NC$7:NE$494)),"")</f>
        <v/>
      </c>
      <c r="OA33" s="390" t="str">
        <f t="array" aca="1" ref="OA33" ca="1">IFERROR(_xlfn.STDEV.S(IF(('1. Database - raw'!NC$7:NE$494&gt;0)*('1. Database - raw'!$AD$7:$AD$494=$A33)*(INDIRECT($Q33,TRUE)=$O33),'1. Database - raw'!NC$7:NE$494)),"")</f>
        <v/>
      </c>
      <c r="OB33" s="384" t="str">
        <f t="array" aca="1" ref="OB33" ca="1">IFERROR(IF(COUNT(IF(('1. Database - raw'!NC$7:NE$494&gt;0)*('1. Database - raw'!$AD$7:$AD$494=$A33)*(INDIRECT($Q33,TRUE)=$O33),'1. Database - raw'!NC$7:NE$494))&gt;0,COUNT(IF(('1. Database - raw'!NC$7:NE$494&gt;0)*('1. Database - raw'!$AD$7:$AD$494=$A33)*(INDIRECT($Q33,TRUE)=$O33),'1. Database - raw'!NC$7:NE$494)),""),"")</f>
        <v/>
      </c>
      <c r="OC33" s="388" t="str">
        <f t="shared" ca="1" si="163"/>
        <v/>
      </c>
      <c r="OD33" s="389" t="str">
        <f t="shared" ca="1" si="164"/>
        <v/>
      </c>
      <c r="OE33" s="389" t="str">
        <f t="shared" ca="1" si="165"/>
        <v/>
      </c>
      <c r="OF33" s="389" t="str">
        <f t="array" aca="1" ref="OF33" ca="1">IFERROR(AVERAGE(IF(('1. Database - raw'!NI$7:NK$494&gt;0)*('1. Database - raw'!$AD$7:$AD$494=$A33)*(INDIRECT($Q33,TRUE)=$O33),'1. Database - raw'!NI$7:NK$494)),"")</f>
        <v/>
      </c>
      <c r="OG33" s="390" t="str">
        <f t="array" aca="1" ref="OG33" ca="1">IFERROR(_xlfn.STDEV.S(IF(('1. Database - raw'!NI$7:NK$494&gt;0)*('1. Database - raw'!$AD$7:$AD$494=$A33)*(INDIRECT($Q33,TRUE)=$O33),'1. Database - raw'!NI$7:NK$494)),"")</f>
        <v/>
      </c>
      <c r="OH33" s="384" t="str">
        <f t="array" aca="1" ref="OH33" ca="1">IFERROR(IF(COUNT(IF(('1. Database - raw'!NI$7:NK$494&gt;0)*('1. Database - raw'!$AD$7:$AD$494=$A33)*(INDIRECT($Q33,TRUE)=$O33),'1. Database - raw'!NI$7:NK$494))&gt;0,COUNT(IF(('1. Database - raw'!NI$7:NK$494&gt;0)*('1. Database - raw'!$AD$7:$AD$494=$A33)*(INDIRECT($Q33,TRUE)=$O33),'1. Database - raw'!NI$7:NK$494)),""),"")</f>
        <v/>
      </c>
    </row>
    <row r="34" spans="1:398" x14ac:dyDescent="0.25">
      <c r="A34" s="88" t="s">
        <v>553</v>
      </c>
      <c r="B34" s="1328" t="s">
        <v>52</v>
      </c>
      <c r="C34" s="52"/>
      <c r="D34" s="53" t="s">
        <v>53</v>
      </c>
      <c r="E34" s="53"/>
      <c r="F34" s="54" t="s">
        <v>30</v>
      </c>
      <c r="G34" s="54" t="s">
        <v>616</v>
      </c>
      <c r="H34" s="54"/>
      <c r="I34" s="54"/>
      <c r="J34" s="54"/>
      <c r="K34" s="54"/>
      <c r="L34" s="54"/>
      <c r="M34" s="54"/>
      <c r="N34" s="55"/>
      <c r="O34" s="171" t="str">
        <f t="array" ref="O34">INDEX(A34:N34,IF(MIN(IF(C34:N34&lt;&gt;"",COLUMN(C34:N34)))&gt;0,MIN(IF(C34:N34&lt;&gt;"",COLUMN(C34:N34))),""))</f>
        <v>MNA</v>
      </c>
      <c r="P34" s="162">
        <f t="shared" ref="P34:P47" si="192">MATCH(O34,$C34:$N34,0)</f>
        <v>2</v>
      </c>
      <c r="Q34" s="42" t="str">
        <f ca="1">"'" &amp; $S$4 &amp; "'!" &amp; ADDRESS(ROW('1. Database - raw'!$A$7),MATCH($C$2,'1. Database - raw'!$6:$6,0)+MATCH(O34,$C34:$N34,0)-1,1) &amp; ":" &amp; ADDRESS(LOOKUP(2,1/('1. Database - raw'!A:A&lt;&gt;""),ROW('1. Database - raw'!A:A)),MATCH($C$2,'1. Database - raw'!$6:$6,0)+MATCH(O34,$C34:$N34,0)-1,1)</f>
        <v>'1. Database - raw'!$AF$7:$AF$494</v>
      </c>
      <c r="R34" s="52"/>
      <c r="S34" s="180"/>
      <c r="T34" s="123">
        <f t="shared" ref="T34:AC43" ca="1" si="193">IFERROR(IF(INDIRECT(ADDRESS(ROW(34:34),MATCH(T$2,$BQ$2:$OH$2,0)+COLUMN($BQ:$BQ)+4,4,1),TRUE)&gt;=10,INDIRECT(ADDRESS(ROW(34:34),MATCH(T$2,$BQ$2:$OH$2,0)+COLUMN($BQ:$BQ)+1,4,1),TRUE)/INDIRECT(ADDRESS(ROW($5:$5),MATCH(T$2,$BQ$2:$OH$2,0)+COLUMN($BQ:$BQ)+1,2,1),TRUE),""),"")</f>
        <v>0.76642028263274531</v>
      </c>
      <c r="U34" s="124">
        <f t="shared" ca="1" si="193"/>
        <v>1.1071548023883391</v>
      </c>
      <c r="V34" s="124">
        <f t="shared" ca="1" si="193"/>
        <v>1.0022912536582236</v>
      </c>
      <c r="W34" s="124" t="str">
        <f t="shared" ca="1" si="193"/>
        <v/>
      </c>
      <c r="X34" s="124" t="str">
        <f t="shared" ca="1" si="193"/>
        <v/>
      </c>
      <c r="Y34" s="124" t="str">
        <f t="shared" ca="1" si="193"/>
        <v/>
      </c>
      <c r="Z34" s="124">
        <f t="shared" ca="1" si="193"/>
        <v>1.0063848234670765</v>
      </c>
      <c r="AA34" s="124" t="str">
        <f t="shared" ca="1" si="193"/>
        <v/>
      </c>
      <c r="AB34" s="124" t="str">
        <f t="shared" ca="1" si="193"/>
        <v/>
      </c>
      <c r="AC34" s="124">
        <f t="shared" ca="1" si="193"/>
        <v>0.85219055525514631</v>
      </c>
      <c r="AD34" s="124" t="str">
        <f t="shared" ref="AD34:AM43" ca="1" si="194">IFERROR(IF(INDIRECT(ADDRESS(ROW(34:34),MATCH(AD$2,$BQ$2:$OH$2,0)+COLUMN($BQ:$BQ)+4,4,1),TRUE)&gt;=10,INDIRECT(ADDRESS(ROW(34:34),MATCH(AD$2,$BQ$2:$OH$2,0)+COLUMN($BQ:$BQ)+1,4,1),TRUE)/INDIRECT(ADDRESS(ROW($5:$5),MATCH(AD$2,$BQ$2:$OH$2,0)+COLUMN($BQ:$BQ)+1,2,1),TRUE),""),"")</f>
        <v/>
      </c>
      <c r="AE34" s="124" t="str">
        <f t="shared" ca="1" si="194"/>
        <v/>
      </c>
      <c r="AF34" s="124">
        <f t="shared" ca="1" si="194"/>
        <v>0.97568645415121058</v>
      </c>
      <c r="AG34" s="124">
        <f t="shared" ca="1" si="194"/>
        <v>1.0306990426177169</v>
      </c>
      <c r="AH34" s="124" t="str">
        <f t="shared" ca="1" si="194"/>
        <v/>
      </c>
      <c r="AI34" s="124" t="str">
        <f t="shared" ca="1" si="194"/>
        <v/>
      </c>
      <c r="AJ34" s="124">
        <f t="shared" ca="1" si="194"/>
        <v>0.72123617162512044</v>
      </c>
      <c r="AK34" s="124" t="str">
        <f t="shared" ca="1" si="194"/>
        <v/>
      </c>
      <c r="AL34" s="124" t="str">
        <f t="shared" ca="1" si="194"/>
        <v/>
      </c>
      <c r="AM34" s="125" t="str">
        <f t="shared" ca="1" si="194"/>
        <v/>
      </c>
      <c r="AN34" s="188"/>
      <c r="AO34" s="188"/>
      <c r="AP34" s="188"/>
      <c r="AQ34" s="188"/>
      <c r="AR34" s="188"/>
      <c r="AS34" s="188"/>
      <c r="AT34" s="188"/>
      <c r="AU34" s="188"/>
      <c r="AV34" s="188"/>
      <c r="AW34" s="188"/>
      <c r="AX34" s="188"/>
      <c r="AY34" s="188"/>
      <c r="AZ34" s="188"/>
      <c r="BA34" s="188"/>
      <c r="BB34" s="188"/>
      <c r="BC34" s="188"/>
      <c r="BD34" s="235">
        <f t="shared" ca="1" si="185"/>
        <v>0.74197002402322687</v>
      </c>
      <c r="BE34" s="235">
        <f t="shared" ca="1" si="186"/>
        <v>66.133117775838031</v>
      </c>
      <c r="BF34" s="235">
        <f t="shared" ca="1" si="175"/>
        <v>68.312413138075414</v>
      </c>
      <c r="BG34" s="246">
        <f t="shared" ca="1" si="176"/>
        <v>-3.1901893991543175E-2</v>
      </c>
      <c r="BH34" s="292"/>
      <c r="BI34" s="574">
        <f t="shared" ca="1" si="166"/>
        <v>0.93678754251054219</v>
      </c>
      <c r="BJ34" s="556">
        <f t="shared" ca="1" si="187"/>
        <v>1.0024459596480504</v>
      </c>
      <c r="BK34" s="556">
        <f t="shared" ca="1" si="188"/>
        <v>1.0850221235738486</v>
      </c>
      <c r="BL34" s="556">
        <f t="shared" ca="1" si="167"/>
        <v>0.94475394429114445</v>
      </c>
      <c r="BM34" s="556">
        <f t="shared" ca="1" si="189"/>
        <v>0.87596760712141863</v>
      </c>
      <c r="BN34" s="556" t="str">
        <f t="shared" ca="1" si="190"/>
        <v/>
      </c>
      <c r="BO34" s="252"/>
      <c r="BP34" s="171" t="str">
        <f t="shared" si="191"/>
        <v>MNA</v>
      </c>
      <c r="BQ34" s="95">
        <f t="shared" ca="1" si="172"/>
        <v>48.50433161525347</v>
      </c>
      <c r="BR34" s="58">
        <f t="shared" ca="1" si="173"/>
        <v>96.209671040587352</v>
      </c>
      <c r="BS34" s="58">
        <f t="shared" ca="1" si="174"/>
        <v>68.312413138075414</v>
      </c>
      <c r="BT34" s="58">
        <f t="array" aca="1" ref="BT34" ca="1">IFERROR(AVERAGE(IF(('1. Database - raw'!AW$7:AY$494&gt;0)*('1. Database - raw'!$AD$7:$AD$494=$A34)*('1. Database - raw'!$AP$7:$AP$494&lt;&gt;Dropdown!$AM$11)*(INDIRECT($Q34,TRUE)=$O34),'1. Database - raw'!AW$7:AY$494)),"")</f>
        <v>75.514799999999994</v>
      </c>
      <c r="BU34" s="96">
        <f t="array" aca="1" ref="BU34" ca="1">IFERROR(_xlfn.STDEV.S(IF(('1. Database - raw'!AW$7:AY$494&gt;0)*('1. Database - raw'!$AD$7:$AD$494=$A34)*('1. Database - raw'!$AP$7:$AP$494&lt;&gt;Dropdown!$AM$11)*(INDIRECT($Q34,TRUE)=$O34),'1. Database - raw'!AW$7:AY$494)),"")</f>
        <v>35.578792503400123</v>
      </c>
      <c r="BV34" s="96">
        <f t="array" aca="1" ref="BV34" ca="1">IFERROR(IF(COUNT(IF(('1. Database - raw'!AW$7:AY$494&gt;0)*('1. Database - raw'!$AD$7:$AD$494=$A34)*('1. Database - raw'!$AP$7:$AP$494&lt;&gt;Dropdown!$AM$11)*(INDIRECT($Q34,TRUE)=$O34),'1. Database - raw'!AW$7:AY$494))&gt;0,COUNT(IF(('1. Database - raw'!AW$7:AY$494&gt;0)*('1. Database - raw'!$AD$7:$AD$494=$A34)*('1. Database - raw'!$AP$7:$AP$494&lt;&gt;Dropdown!$AM$11)*(INDIRECT($Q34,TRUE)=$O34),'1. Database - raw'!AW$7:AY$494)),""),"")</f>
        <v>25</v>
      </c>
      <c r="BW34" s="95">
        <f t="shared" ca="1" si="7"/>
        <v>66.897577475475998</v>
      </c>
      <c r="BX34" s="58">
        <f t="shared" ca="1" si="8"/>
        <v>105.10803589829722</v>
      </c>
      <c r="BY34" s="58">
        <f t="shared" ca="1" si="9"/>
        <v>83.853878710537003</v>
      </c>
      <c r="BZ34" s="58">
        <f t="array" aca="1" ref="BZ34" ca="1">IFERROR(AVERAGE(IF(('1. Database - raw'!BC$7:BE$494&gt;0)*('1. Database - raw'!$AD$7:$AD$494=$A34)*('1. Database - raw'!$AP$7:$AP$494&lt;&gt;Dropdown!$AM$11)*(INDIRECT($Q34,TRUE)=$O34),'1. Database - raw'!BC$7:BE$494)),"")</f>
        <v>89.246116438356168</v>
      </c>
      <c r="CA34" s="96">
        <f t="array" aca="1" ref="CA34" ca="1">IFERROR(_xlfn.STDEV.S(IF(('1. Database - raw'!BC$7:BE$494&gt;0)*('1. Database - raw'!$AD$7:$AD$494=$A34)*('1. Database - raw'!$AP$7:$AP$494&lt;&gt;Dropdown!$AM$11)*(INDIRECT($Q34,TRUE)=$O34),'1. Database - raw'!BC$7:BE$494)),"")</f>
        <v>32.516157166348428</v>
      </c>
      <c r="CB34" s="96">
        <f t="array" aca="1" ref="CB34" ca="1">IFERROR(IF(COUNT(IF(('1. Database - raw'!BC$7:BE$494&gt;0)*('1. Database - raw'!$AD$7:$AD$494=$A34)*('1. Database - raw'!$AP$7:$AP$494&lt;&gt;Dropdown!$AM$11)*(INDIRECT($Q34,TRUE)=$O34),'1. Database - raw'!BC$7:BE$494))&gt;0,COUNT(IF(('1. Database - raw'!BC$7:BE$494&gt;0)*('1. Database - raw'!$AD$7:$AD$494=$A34)*('1. Database - raw'!$AP$7:$AP$494&lt;&gt;Dropdown!$AM$11)*(INDIRECT($Q34,TRUE)=$O34),'1. Database - raw'!BC$7:BE$494)),""),"")</f>
        <v>10</v>
      </c>
      <c r="CC34" s="109">
        <f t="shared" ca="1" si="10"/>
        <v>0.65820452080643888</v>
      </c>
      <c r="CD34" s="106">
        <f t="shared" ca="1" si="11"/>
        <v>0.78250749378404827</v>
      </c>
      <c r="CE34" s="106">
        <f t="shared" ca="1" si="12"/>
        <v>0.71766981960618692</v>
      </c>
      <c r="CF34" s="106">
        <f t="array" aca="1" ref="CF34" ca="1">IFERROR(AVERAGE(IF(('1. Database - raw'!BI$7:BK$494&gt;0)*('1. Database - raw'!$AD$7:$AD$494=$A34)*('1. Database - raw'!$AP$7:$AP$494&lt;&gt;Dropdown!$AM$11)*(INDIRECT($Q34,TRUE)=$O34),'1. Database - raw'!BI$7:BK$494)),"")</f>
        <v>0.7350000000000001</v>
      </c>
      <c r="CG34" s="271">
        <f t="array" aca="1" ref="CG34" ca="1">IFERROR(_xlfn.STDEV.S(IF(('1. Database - raw'!BI$7:BK$494&gt;0)*('1. Database - raw'!$AD$7:$AD$494=$A34)*('1. Database - raw'!$AP$7:$AP$494&lt;&gt;Dropdown!$AM$11)*(INDIRECT($Q34,TRUE)=$O34),'1. Database - raw'!BI$7:BK$494)),"")</f>
        <v>0.16249786323381485</v>
      </c>
      <c r="CH34" s="96">
        <f t="array" aca="1" ref="CH34" ca="1">IFERROR(IF(COUNT(IF(('1. Database - raw'!BI$7:BK$494&gt;0)*('1. Database - raw'!$AD$7:$AD$494=$A34)*('1. Database - raw'!$AP$7:$AP$494&lt;&gt;Dropdown!$AM$11)*(INDIRECT($Q34,TRUE)=$O34),'1. Database - raw'!BI$7:BK$494))&gt;0,COUNT(IF(('1. Database - raw'!BI$7:BK$494&gt;0)*('1. Database - raw'!$AD$7:$AD$494=$A34)*('1. Database - raw'!$AP$7:$AP$494&lt;&gt;Dropdown!$AM$11)*(INDIRECT($Q34,TRUE)=$O34),'1. Database - raw'!BI$7:BK$494)),""),"")</f>
        <v>10</v>
      </c>
      <c r="CI34" s="95">
        <f t="shared" ca="1" si="13"/>
        <v>11.776181298815381</v>
      </c>
      <c r="CJ34" s="58">
        <f t="shared" ca="1" si="14"/>
        <v>39.256251943195593</v>
      </c>
      <c r="CK34" s="58">
        <f t="shared" ca="1" si="15"/>
        <v>21.500900911241949</v>
      </c>
      <c r="CL34" s="58">
        <f t="array" aca="1" ref="CL34" ca="1">IFERROR(AVERAGE(IF(('1. Database - raw'!BO$7:BQ$494&gt;0)*('1. Database - raw'!$AD$7:$AD$494=$A34)*(INDIRECT($Q34,TRUE)=$O34),'1. Database - raw'!BO$7:BQ$494)),"")</f>
        <v>24.964999999999996</v>
      </c>
      <c r="CM34" s="96">
        <f t="array" aca="1" ref="CM34" ca="1">IFERROR(_xlfn.STDEV.S(IF(('1. Database - raw'!BO$7:BQ$494&gt;0)*('1. Database - raw'!$AD$7:$AD$494=$A34)*(INDIRECT($Q34,TRUE)=$O34),'1. Database - raw'!BO$7:BQ$494)),"")</f>
        <v>14.731170184340423</v>
      </c>
      <c r="CN34" s="96">
        <f t="array" aca="1" ref="CN34" ca="1">IFERROR(IF(COUNT(IF(('1. Database - raw'!BO$7:BQ$494&gt;0)*('1. Database - raw'!$AD$7:$AD$494=$A34)*(INDIRECT($Q34,TRUE)=$O34),'1. Database - raw'!BO$7:BQ$494))&gt;0,COUNT(IF(('1. Database - raw'!BO$7:BQ$494&gt;0)*('1. Database - raw'!$AD$7:$AD$494=$A34)*(INDIRECT($Q34,TRUE)=$O34),'1. Database - raw'!BO$7:BQ$494)),""),"")</f>
        <v>5</v>
      </c>
      <c r="CO34" s="95" t="str">
        <f t="shared" ca="1" si="16"/>
        <v/>
      </c>
      <c r="CP34" s="58" t="str">
        <f t="shared" ca="1" si="17"/>
        <v/>
      </c>
      <c r="CQ34" s="58" t="str">
        <f t="shared" ca="1" si="18"/>
        <v/>
      </c>
      <c r="CR34" s="58" t="str">
        <f t="array" aca="1" ref="CR34" ca="1">IFERROR(AVERAGE(IF(('1. Database - raw'!BU$7:BW$494&gt;0)*('1. Database - raw'!$AD$7:$AD$494=$A34)*(INDIRECT($Q34,TRUE)=$O34),'1. Database - raw'!BU$7:BW$494)),"")</f>
        <v/>
      </c>
      <c r="CS34" s="96" t="str">
        <f t="array" aca="1" ref="CS34" ca="1">IFERROR(_xlfn.STDEV.S(IF(('1. Database - raw'!BU$7:BW$494&gt;0)*('1. Database - raw'!$AD$7:$AD$494=$A34)*(INDIRECT($Q34,TRUE)=$O34),'1. Database - raw'!BU$7:BW$494)),"")</f>
        <v/>
      </c>
      <c r="CT34" s="96" t="str">
        <f t="array" aca="1" ref="CT34" ca="1">IFERROR(IF(COUNT(IF(('1. Database - raw'!BU$7:BW$494&gt;0)*('1. Database - raw'!$AD$7:$AD$494=$A34)*(INDIRECT($Q34,TRUE)=$O34),'1. Database - raw'!BU$7:BW$494))&gt;0,COUNT(IF(('1. Database - raw'!BU$7:BW$494&gt;0)*('1. Database - raw'!$AD$7:$AD$494=$A34)*(INDIRECT($Q34,TRUE)=$O34),'1. Database - raw'!BU$7:BW$494)),""),"")</f>
        <v/>
      </c>
      <c r="CU34" s="95" t="str">
        <f t="shared" ca="1" si="19"/>
        <v/>
      </c>
      <c r="CV34" s="58" t="str">
        <f t="shared" ca="1" si="20"/>
        <v/>
      </c>
      <c r="CW34" s="58" t="str">
        <f t="shared" ca="1" si="21"/>
        <v/>
      </c>
      <c r="CX34" s="58" t="str">
        <f t="array" aca="1" ref="CX34" ca="1">IFERROR(AVERAGE(IF(('1. Database - raw'!CA$7:CC$494&gt;0)*('1. Database - raw'!$AD$7:$AD$494=$A34)*(INDIRECT($Q34,TRUE)=$O34),'1. Database - raw'!CA$7:CC$494)),"")</f>
        <v/>
      </c>
      <c r="CY34" s="96" t="str">
        <f t="array" aca="1" ref="CY34" ca="1">IFERROR(_xlfn.STDEV.S(IF(('1. Database - raw'!CA$7:CC$494&gt;0)*('1. Database - raw'!$AD$7:$AD$494=$A34)*(INDIRECT($Q34,TRUE)=$O34),'1. Database - raw'!CA$7:CC$494)),"")</f>
        <v/>
      </c>
      <c r="CZ34" s="96" t="str">
        <f t="array" aca="1" ref="CZ34" ca="1">IFERROR(IF(COUNT(IF(('1. Database - raw'!CA$7:CC$494&gt;0)*('1. Database - raw'!$AD$7:$AD$494=$A34)*(INDIRECT($Q34,TRUE)=$O34),'1. Database - raw'!CA$7:CC$494))&gt;0,COUNT(IF(('1. Database - raw'!CA$7:CC$494&gt;0)*('1. Database - raw'!$AD$7:$AD$494=$A34)*(INDIRECT($Q34,TRUE)=$O34),'1. Database - raw'!CA$7:CC$494)),""),"")</f>
        <v/>
      </c>
      <c r="DA34" s="95" t="str">
        <f t="shared" ca="1" si="22"/>
        <v/>
      </c>
      <c r="DB34" s="58" t="str">
        <f t="shared" ca="1" si="23"/>
        <v/>
      </c>
      <c r="DC34" s="58" t="str">
        <f t="shared" ca="1" si="24"/>
        <v/>
      </c>
      <c r="DD34" s="58" t="str">
        <f t="array" aca="1" ref="DD34" ca="1">IFERROR(AVERAGE(IF(('1. Database - raw'!CG$7:CI$494&gt;0)*('1. Database - raw'!$AD$7:$AD$494=$A34)*(INDIRECT($Q34,TRUE)=$O34),'1. Database - raw'!CG$7:CI$494)),"")</f>
        <v/>
      </c>
      <c r="DE34" s="96" t="str">
        <f t="array" aca="1" ref="DE34" ca="1">IFERROR(_xlfn.STDEV.S(IF(('1. Database - raw'!CG$7:CI$494&gt;0)*('1. Database - raw'!$AD$7:$AD$494=$A34)*(INDIRECT($Q34,TRUE)=$O34),'1. Database - raw'!CG$7:CI$494)),"")</f>
        <v/>
      </c>
      <c r="DF34" s="96" t="str">
        <f t="array" aca="1" ref="DF34" ca="1">IFERROR(IF(COUNT(IF(('1. Database - raw'!CG$7:CI$494&gt;0)*('1. Database - raw'!$AD$7:$AD$494=$A34)*(INDIRECT($Q34,TRUE)=$O34),'1. Database - raw'!CG$7:CI$494))&gt;0,COUNT(IF(('1. Database - raw'!CG$7:CI$494&gt;0)*('1. Database - raw'!$AD$7:$AD$494=$A34)*(INDIRECT($Q34,TRUE)=$O34),'1. Database - raw'!CG$7:CI$494)),""),"")</f>
        <v/>
      </c>
      <c r="DG34" s="95" t="str">
        <f t="shared" ca="1" si="25"/>
        <v/>
      </c>
      <c r="DH34" s="58" t="str">
        <f t="shared" ca="1" si="26"/>
        <v/>
      </c>
      <c r="DI34" s="58" t="str">
        <f t="shared" ca="1" si="27"/>
        <v/>
      </c>
      <c r="DJ34" s="58">
        <f t="array" aca="1" ref="DJ34" ca="1">IFERROR(AVERAGE(IF(('1. Database - raw'!CM$7:CO$494&gt;0)*('1. Database - raw'!$AD$7:$AD$494=$A34)*(INDIRECT($Q34,TRUE)=$O34),'1. Database - raw'!CM$7:CO$494)),"")</f>
        <v>80</v>
      </c>
      <c r="DK34" s="96" t="str">
        <f t="array" aca="1" ref="DK34" ca="1">IFERROR(_xlfn.STDEV.S(IF(('1. Database - raw'!CM$7:CO$494&gt;0)*('1. Database - raw'!$AD$7:$AD$494=$A34)*(INDIRECT($Q34,TRUE)=$O34),'1. Database - raw'!CM$7:CO$494)),"")</f>
        <v/>
      </c>
      <c r="DL34" s="96">
        <f t="array" aca="1" ref="DL34" ca="1">IFERROR(IF(COUNT(IF(('1. Database - raw'!CM$7:CO$494&gt;0)*('1. Database - raw'!$AD$7:$AD$494=$A34)*(INDIRECT($Q34,TRUE)=$O34),'1. Database - raw'!CM$7:CO$494))&gt;0,COUNT(IF(('1. Database - raw'!CM$7:CO$494&gt;0)*('1. Database - raw'!$AD$7:$AD$494=$A34)*(INDIRECT($Q34,TRUE)=$O34),'1. Database - raw'!CM$7:CO$494)),""),"")</f>
        <v>1</v>
      </c>
      <c r="DM34" s="95" t="str">
        <f t="shared" ca="1" si="28"/>
        <v/>
      </c>
      <c r="DN34" s="58" t="str">
        <f t="shared" ca="1" si="29"/>
        <v/>
      </c>
      <c r="DO34" s="58" t="str">
        <f t="shared" ca="1" si="30"/>
        <v/>
      </c>
      <c r="DP34" s="58">
        <f t="array" aca="1" ref="DP34" ca="1">IFERROR(AVERAGE(IF(('1. Database - raw'!CS$7:CU$494&gt;0)*('1. Database - raw'!$AD$7:$AD$494=$A34)*(INDIRECT($Q34,TRUE)=$O34),'1. Database - raw'!CS$7:CU$494)),"")</f>
        <v>24</v>
      </c>
      <c r="DQ34" s="96" t="str">
        <f t="array" aca="1" ref="DQ34" ca="1">IFERROR(_xlfn.STDEV.S(IF(('1. Database - raw'!CS$7:CU$494&gt;0)*('1. Database - raw'!$AD$7:$AD$494=$A34)*(INDIRECT($Q34,TRUE)=$O34),'1. Database - raw'!CS$7:CU$494)),"")</f>
        <v/>
      </c>
      <c r="DR34" s="96">
        <f t="array" aca="1" ref="DR34" ca="1">IFERROR(IF(COUNT(IF(('1. Database - raw'!CS$7:CU$494&gt;0)*('1. Database - raw'!$AD$7:$AD$494=$A34)*(INDIRECT($Q34,TRUE)=$O34),'1. Database - raw'!CS$7:CU$494))&gt;0,COUNT(IF(('1. Database - raw'!CS$7:CU$494&gt;0)*('1. Database - raw'!$AD$7:$AD$494=$A34)*(INDIRECT($Q34,TRUE)=$O34),'1. Database - raw'!CS$7:CU$494)),""),"")</f>
        <v>1</v>
      </c>
      <c r="DS34" s="95" t="str">
        <f t="shared" ca="1" si="31"/>
        <v/>
      </c>
      <c r="DT34" s="58" t="str">
        <f t="shared" ca="1" si="32"/>
        <v/>
      </c>
      <c r="DU34" s="58" t="str">
        <f t="shared" ca="1" si="33"/>
        <v/>
      </c>
      <c r="DV34" s="58" t="str">
        <f t="array" aca="1" ref="DV34" ca="1">IFERROR(AVERAGE(IF(('1. Database - raw'!CY$7:DA$494&gt;0)*('1. Database - raw'!$AD$7:$AD$494=$A34)*(INDIRECT($Q34,TRUE)=$O34),'1. Database - raw'!CY$7:DA$494)),"")</f>
        <v/>
      </c>
      <c r="DW34" s="96" t="str">
        <f t="array" aca="1" ref="DW34" ca="1">IFERROR(_xlfn.STDEV.S(IF(('1. Database - raw'!CY$7:DA$494&gt;0)*('1. Database - raw'!$AD$7:$AD$494=$A34)*(INDIRECT($Q34,TRUE)=$O34),'1. Database - raw'!CY$7:DA$494)),"")</f>
        <v/>
      </c>
      <c r="DX34" s="96" t="str">
        <f t="array" aca="1" ref="DX34" ca="1">IFERROR(IF(COUNT(IF(('1. Database - raw'!CY$7:DA$494&gt;0)*('1. Database - raw'!$AD$7:$AD$494=$A34)*(INDIRECT($Q34,TRUE)=$O34),'1. Database - raw'!CY$7:DA$494))&gt;0,COUNT(IF(('1. Database - raw'!CY$7:DA$494&gt;0)*('1. Database - raw'!$AD$7:$AD$494=$A34)*(INDIRECT($Q34,TRUE)=$O34),'1. Database - raw'!CY$7:DA$494)),""),"")</f>
        <v/>
      </c>
      <c r="DY34" s="95" t="str">
        <f t="shared" ca="1" si="34"/>
        <v/>
      </c>
      <c r="DZ34" s="58" t="str">
        <f t="shared" ca="1" si="35"/>
        <v/>
      </c>
      <c r="EA34" s="58" t="str">
        <f t="shared" ca="1" si="36"/>
        <v/>
      </c>
      <c r="EB34" s="58">
        <f t="array" aca="1" ref="EB34" ca="1">IFERROR(AVERAGE(IF(('1. Database - raw'!DE$7:DG$494&gt;0)*('1. Database - raw'!$AD$7:$AD$494=$A34)*(INDIRECT($Q34,TRUE)=$O34),'1. Database - raw'!DE$7:DG$494)),"")</f>
        <v>56</v>
      </c>
      <c r="EC34" s="96" t="str">
        <f t="array" aca="1" ref="EC34" ca="1">IFERROR(_xlfn.STDEV.S(IF(('1. Database - raw'!DE$7:DG$494&gt;0)*('1. Database - raw'!$AD$7:$AD$494=$A34)*(INDIRECT($Q34,TRUE)=$O34),'1. Database - raw'!DE$7:DG$494)),"")</f>
        <v/>
      </c>
      <c r="ED34" s="96">
        <f t="array" aca="1" ref="ED34" ca="1">IFERROR(IF(COUNT(IF(('1. Database - raw'!DE$7:DG$494&gt;0)*('1. Database - raw'!$AD$7:$AD$494=$A34)*(INDIRECT($Q34,TRUE)=$O34),'1. Database - raw'!DE$7:DG$494))&gt;0,COUNT(IF(('1. Database - raw'!DE$7:DG$494&gt;0)*('1. Database - raw'!$AD$7:$AD$494=$A34)*(INDIRECT($Q34,TRUE)=$O34),'1. Database - raw'!DE$7:DG$494)),""),"")</f>
        <v>1</v>
      </c>
      <c r="EE34" s="109">
        <f t="shared" ca="1" si="37"/>
        <v>0.1359920876230154</v>
      </c>
      <c r="EF34" s="106">
        <f t="shared" ca="1" si="38"/>
        <v>0.43694846023948719</v>
      </c>
      <c r="EG34" s="106">
        <f t="shared" ca="1" si="39"/>
        <v>0.24376532421907346</v>
      </c>
      <c r="EH34" s="106">
        <f t="array" aca="1" ref="EH34" ca="1">IFERROR(AVERAGE(IF(('1. Database - raw'!DK$7:DM$494&gt;0)*('1. Database - raw'!$AD$7:$AD$494=$A34)*(INDIRECT($Q34,TRUE)=$O34),'1. Database - raw'!DK$7:DM$494)),"")</f>
        <v>0.2759447583176397</v>
      </c>
      <c r="EI34" s="271">
        <f t="array" aca="1" ref="EI34" ca="1">IFERROR(_xlfn.STDEV.S(IF(('1. Database - raw'!DK$7:DM$494&gt;0)*('1. Database - raw'!$AD$7:$AD$494=$A34)*(INDIRECT($Q34,TRUE)=$O34),'1. Database - raw'!DK$7:DM$494)),"")</f>
        <v>0.14639289330916164</v>
      </c>
      <c r="EJ34" s="96">
        <f t="array" aca="1" ref="EJ34" ca="1">IFERROR(IF(COUNT(IF(('1. Database - raw'!DK$7:DM$494&gt;0)*('1. Database - raw'!$AD$7:$AD$494=$A34)*(INDIRECT($Q34,TRUE)=$O34),'1. Database - raw'!DK$7:DM$494))&gt;0,COUNT(IF(('1. Database - raw'!DK$7:DM$494&gt;0)*('1. Database - raw'!$AD$7:$AD$494=$A34)*(INDIRECT($Q34,TRUE)=$O34),'1. Database - raw'!DK$7:DM$494)),""),"")</f>
        <v>3</v>
      </c>
      <c r="EK34" s="95">
        <f t="shared" ca="1" si="40"/>
        <v>35.755235921186554</v>
      </c>
      <c r="EL34" s="58">
        <f t="shared" ca="1" si="41"/>
        <v>44.714666139184061</v>
      </c>
      <c r="EM34" s="58">
        <f t="shared" ca="1" si="42"/>
        <v>39.984790070020594</v>
      </c>
      <c r="EN34" s="58">
        <f t="array" aca="1" ref="EN34" ca="1">IFERROR(AVERAGE(IF(('1. Database - raw'!DQ$7:DS$494&gt;0)*('1. Database - raw'!$AD$7:$AD$494=$A34)*(INDIRECT($Q34,TRUE)=$O34),'1. Database - raw'!DQ$7:DS$494)),"")</f>
        <v>41.302</v>
      </c>
      <c r="EO34" s="96">
        <f t="array" aca="1" ref="EO34" ca="1">IFERROR(_xlfn.STDEV.S(IF(('1. Database - raw'!DQ$7:DS$494&gt;0)*('1. Database - raw'!$AD$7:$AD$494=$A34)*(INDIRECT($Q34,TRUE)=$O34),'1. Database - raw'!DQ$7:DS$494)),"")</f>
        <v>10.688425812950545</v>
      </c>
      <c r="EP34" s="96">
        <f t="array" aca="1" ref="EP34" ca="1">IFERROR(IF(COUNT(IF(('1. Database - raw'!DQ$7:DS$494&gt;0)*('1. Database - raw'!$AD$7:$AD$494=$A34)*(INDIRECT($Q34,TRUE)=$O34),'1. Database - raw'!DQ$7:DS$494))&gt;0,COUNT(IF(('1. Database - raw'!DQ$7:DS$494&gt;0)*('1. Database - raw'!$AD$7:$AD$494=$A34)*(INDIRECT($Q34,TRUE)=$O34),'1. Database - raw'!DQ$7:DS$494)),""),"")</f>
        <v>20</v>
      </c>
      <c r="EQ34" s="95" t="str">
        <f t="shared" ca="1" si="43"/>
        <v/>
      </c>
      <c r="ER34" s="58" t="str">
        <f t="shared" ca="1" si="44"/>
        <v/>
      </c>
      <c r="ES34" s="58" t="str">
        <f t="shared" ca="1" si="45"/>
        <v/>
      </c>
      <c r="ET34" s="58" t="str">
        <f t="array" aca="1" ref="ET34" ca="1">IFERROR(AVERAGE(IF(('1. Database - raw'!DW$7:DY$494&gt;0)*('1. Database - raw'!$AD$7:$AD$494=$A34)*(INDIRECT($Q34,TRUE)=$O34),'1. Database - raw'!DW$7:DY$494)),"")</f>
        <v/>
      </c>
      <c r="EU34" s="96" t="str">
        <f t="array" aca="1" ref="EU34" ca="1">IFERROR(_xlfn.STDEV.S(IF(('1. Database - raw'!DW$7:DY$494&gt;0)*('1. Database - raw'!$AD$7:$AD$494=$A34)*(INDIRECT($Q34,TRUE)=$O34),'1. Database - raw'!DW$7:DY$494)),"")</f>
        <v/>
      </c>
      <c r="EV34" s="96" t="str">
        <f t="array" aca="1" ref="EV34" ca="1">IFERROR(IF(COUNT(IF(('1. Database - raw'!DW$7:DY$494&gt;0)*('1. Database - raw'!$AD$7:$AD$494=$A34)*(INDIRECT($Q34,TRUE)=$O34),'1. Database - raw'!DW$7:DY$494))&gt;0,COUNT(IF(('1. Database - raw'!DW$7:DY$494&gt;0)*('1. Database - raw'!$AD$7:$AD$494=$A34)*(INDIRECT($Q34,TRUE)=$O34),'1. Database - raw'!DW$7:DY$494)),""),"")</f>
        <v/>
      </c>
      <c r="EW34" s="95" t="str">
        <f t="shared" ca="1" si="46"/>
        <v/>
      </c>
      <c r="EX34" s="58" t="str">
        <f t="shared" ca="1" si="47"/>
        <v/>
      </c>
      <c r="EY34" s="58" t="str">
        <f t="shared" ca="1" si="48"/>
        <v/>
      </c>
      <c r="EZ34" s="58" t="str">
        <f t="array" aca="1" ref="EZ34" ca="1">IFERROR(AVERAGE(IF(('1. Database - raw'!EC$7:EE$494&gt;0)*('1. Database - raw'!$AD$7:$AD$494=$A34)*(INDIRECT($Q34,TRUE)=$O34),'1. Database - raw'!EC$7:EE$494)),"")</f>
        <v/>
      </c>
      <c r="FA34" s="96" t="str">
        <f t="array" aca="1" ref="FA34" ca="1">IFERROR(_xlfn.STDEV.S(IF(('1. Database - raw'!EC$7:EE$494&gt;0)*('1. Database - raw'!$AD$7:$AD$494=$A34)*(INDIRECT($Q34,TRUE)=$O34),'1. Database - raw'!EC$7:EE$494)),"")</f>
        <v/>
      </c>
      <c r="FB34" s="96" t="str">
        <f t="array" aca="1" ref="FB34" ca="1">IFERROR(IF(COUNT(IF(('1. Database - raw'!EC$7:EE$494&gt;0)*('1. Database - raw'!$AD$7:$AD$494=$A34)*(INDIRECT($Q34,TRUE)=$O34),'1. Database - raw'!EC$7:EE$494))&gt;0,COUNT(IF(('1. Database - raw'!EC$7:EE$494&gt;0)*('1. Database - raw'!$AD$7:$AD$494=$A34)*(INDIRECT($Q34,TRUE)=$O34),'1. Database - raw'!EC$7:EE$494)),""),"")</f>
        <v/>
      </c>
      <c r="FC34" s="95" t="str">
        <f t="shared" ca="1" si="49"/>
        <v/>
      </c>
      <c r="FD34" s="58" t="str">
        <f t="shared" ca="1" si="50"/>
        <v/>
      </c>
      <c r="FE34" s="58" t="str">
        <f t="shared" ca="1" si="51"/>
        <v/>
      </c>
      <c r="FF34" s="58" t="str">
        <f t="array" aca="1" ref="FF34" ca="1">IFERROR(AVERAGE(IF(('1. Database - raw'!EI$7:EK$494&gt;0)*('1. Database - raw'!$AD$7:$AD$494=$A34)*(INDIRECT($Q34,TRUE)=$O34),'1. Database - raw'!EI$7:EK$494)),"")</f>
        <v/>
      </c>
      <c r="FG34" s="96" t="str">
        <f t="array" aca="1" ref="FG34" ca="1">IFERROR(_xlfn.STDEV.S(IF(('1. Database - raw'!EI$7:EK$494&gt;0)*('1. Database - raw'!$AD$7:$AD$494=$A34)*(INDIRECT($Q34,TRUE)=$O34),'1. Database - raw'!EI$7:EK$494)),"")</f>
        <v/>
      </c>
      <c r="FH34" s="96" t="str">
        <f t="array" aca="1" ref="FH34" ca="1">IFERROR(IF(COUNT(IF(('1. Database - raw'!EI$7:EK$494&gt;0)*('1. Database - raw'!$AD$7:$AD$494=$A34)*(INDIRECT($Q34,TRUE)=$O34),'1. Database - raw'!EI$7:EK$494))&gt;0,COUNT(IF(('1. Database - raw'!EI$7:EK$494&gt;0)*('1. Database - raw'!$AD$7:$AD$494=$A34)*(INDIRECT($Q34,TRUE)=$O34),'1. Database - raw'!EI$7:EK$494)),""),"")</f>
        <v/>
      </c>
      <c r="FI34" s="95" t="str">
        <f t="shared" ca="1" si="52"/>
        <v/>
      </c>
      <c r="FJ34" s="58" t="str">
        <f t="shared" ca="1" si="53"/>
        <v/>
      </c>
      <c r="FK34" s="58" t="str">
        <f t="shared" ca="1" si="54"/>
        <v/>
      </c>
      <c r="FL34" s="58" t="str">
        <f t="array" aca="1" ref="FL34" ca="1">IFERROR(AVERAGE(IF(('1. Database - raw'!EO$7:EQ$494&gt;0)*('1. Database - raw'!$AD$7:$AD$494=$A34)*(INDIRECT($Q34,TRUE)=$O34),'1. Database - raw'!EO$7:EQ$494)),"")</f>
        <v/>
      </c>
      <c r="FM34" s="96" t="str">
        <f t="array" aca="1" ref="FM34" ca="1">IFERROR(_xlfn.STDEV.S(IF(('1. Database - raw'!EO$7:EQ$494&gt;0)*('1. Database - raw'!$AD$7:$AD$494=$A34)*(INDIRECT($Q34,TRUE)=$O34),'1. Database - raw'!EO$7:EQ$494)),"")</f>
        <v/>
      </c>
      <c r="FN34" s="96" t="str">
        <f t="array" aca="1" ref="FN34" ca="1">IFERROR(IF(COUNT(IF(('1. Database - raw'!EO$7:EQ$494&gt;0)*('1. Database - raw'!$AD$7:$AD$494=$A34)*(INDIRECT($Q34,TRUE)=$O34),'1. Database - raw'!EO$7:EQ$494))&gt;0,COUNT(IF(('1. Database - raw'!EO$7:EQ$494&gt;0)*('1. Database - raw'!$AD$7:$AD$494=$A34)*(INDIRECT($Q34,TRUE)=$O34),'1. Database - raw'!EO$7:EQ$494)),""),"")</f>
        <v/>
      </c>
      <c r="FO34" s="95" t="str">
        <f t="shared" ca="1" si="55"/>
        <v/>
      </c>
      <c r="FP34" s="58" t="str">
        <f t="shared" ca="1" si="56"/>
        <v/>
      </c>
      <c r="FQ34" s="58" t="str">
        <f t="shared" ca="1" si="57"/>
        <v/>
      </c>
      <c r="FR34" s="58" t="str">
        <f t="array" aca="1" ref="FR34" ca="1">IFERROR(AVERAGE(IF(('1. Database - raw'!EU$7:EW$494&gt;0)*('1. Database - raw'!$AD$7:$AD$494=$A34)*(INDIRECT($Q34,TRUE)=$O34),'1. Database - raw'!EU$7:EW$494)),"")</f>
        <v/>
      </c>
      <c r="FS34" s="96" t="str">
        <f t="array" aca="1" ref="FS34" ca="1">IFERROR(_xlfn.STDEV.S(IF(('1. Database - raw'!EU$7:EW$494&gt;0)*('1. Database - raw'!$AD$7:$AD$494=$A34)*(INDIRECT($Q34,TRUE)=$O34),'1. Database - raw'!EU$7:EW$494)),"")</f>
        <v/>
      </c>
      <c r="FT34" s="96" t="str">
        <f t="array" aca="1" ref="FT34" ca="1">IFERROR(IF(COUNT(IF(('1. Database - raw'!EU$7:EW$494&gt;0)*('1. Database - raw'!$AD$7:$AD$494=$A34)*(INDIRECT($Q34,TRUE)=$O34),'1. Database - raw'!EU$7:EW$494))&gt;0,COUNT(IF(('1. Database - raw'!EU$7:EW$494&gt;0)*('1. Database - raw'!$AD$7:$AD$494=$A34)*(INDIRECT($Q34,TRUE)=$O34),'1. Database - raw'!EU$7:EW$494)),""),"")</f>
        <v/>
      </c>
      <c r="FU34" s="95" t="str">
        <f t="shared" ca="1" si="58"/>
        <v/>
      </c>
      <c r="FV34" s="58" t="str">
        <f t="shared" ca="1" si="59"/>
        <v/>
      </c>
      <c r="FW34" s="58" t="str">
        <f t="shared" ca="1" si="60"/>
        <v/>
      </c>
      <c r="FX34" s="58" t="str">
        <f t="array" aca="1" ref="FX34" ca="1">IFERROR(AVERAGE(IF(('1. Database - raw'!FA$7:FC$494&gt;0)*('1. Database - raw'!$AD$7:$AD$494=$A34)*(INDIRECT($Q34,TRUE)=$O34),'1. Database - raw'!FA$7:FC$494)),"")</f>
        <v/>
      </c>
      <c r="FY34" s="96" t="str">
        <f t="array" aca="1" ref="FY34" ca="1">IFERROR(_xlfn.STDEV.S(IF(('1. Database - raw'!FA$7:FC$494&gt;0)*('1. Database - raw'!$AD$7:$AD$494=$A34)*(INDIRECT($Q34,TRUE)=$O34),'1. Database - raw'!FA$7:FC$494)),"")</f>
        <v/>
      </c>
      <c r="FZ34" s="96" t="str">
        <f t="array" aca="1" ref="FZ34" ca="1">IFERROR(IF(COUNT(IF(('1. Database - raw'!FA$7:FC$494&gt;0)*('1. Database - raw'!$AD$7:$AD$494=$A34)*(INDIRECT($Q34,TRUE)=$O34),'1. Database - raw'!FA$7:FC$494))&gt;0,COUNT(IF(('1. Database - raw'!FA$7:FC$494&gt;0)*('1. Database - raw'!$AD$7:$AD$494=$A34)*(INDIRECT($Q34,TRUE)=$O34),'1. Database - raw'!FA$7:FC$494)),""),"")</f>
        <v/>
      </c>
      <c r="GA34" s="95" t="str">
        <f t="shared" ca="1" si="61"/>
        <v/>
      </c>
      <c r="GB34" s="58" t="str">
        <f t="shared" ca="1" si="62"/>
        <v/>
      </c>
      <c r="GC34" s="58" t="str">
        <f t="shared" ca="1" si="63"/>
        <v/>
      </c>
      <c r="GD34" s="58" t="str">
        <f t="array" aca="1" ref="GD34" ca="1">IFERROR(AVERAGE(IF(('1. Database - raw'!FG$7:FI$494&gt;0)*('1. Database - raw'!$AD$7:$AD$494=$A34)*(INDIRECT($Q34,TRUE)=$O34),'1. Database - raw'!FG$7:FI$494)),"")</f>
        <v/>
      </c>
      <c r="GE34" s="96" t="str">
        <f t="array" aca="1" ref="GE34" ca="1">IFERROR(_xlfn.STDEV.S(IF(('1. Database - raw'!FG$7:FI$494&gt;0)*('1. Database - raw'!$AD$7:$AD$494=$A34)*(INDIRECT($Q34,TRUE)=$O34),'1. Database - raw'!FG$7:FI$494)),"")</f>
        <v/>
      </c>
      <c r="GF34" s="96" t="str">
        <f t="array" aca="1" ref="GF34" ca="1">IFERROR(IF(COUNT(IF(('1. Database - raw'!FG$7:FI$494&gt;0)*('1. Database - raw'!$AD$7:$AD$494=$A34)*(INDIRECT($Q34,TRUE)=$O34),'1. Database - raw'!FG$7:FI$494))&gt;0,COUNT(IF(('1. Database - raw'!FG$7:FI$494&gt;0)*('1. Database - raw'!$AD$7:$AD$494=$A34)*(INDIRECT($Q34,TRUE)=$O34),'1. Database - raw'!FG$7:FI$494)),""),"")</f>
        <v/>
      </c>
      <c r="GG34" s="95" t="str">
        <f t="shared" ca="1" si="64"/>
        <v/>
      </c>
      <c r="GH34" s="58" t="str">
        <f t="shared" ca="1" si="65"/>
        <v/>
      </c>
      <c r="GI34" s="58" t="str">
        <f t="shared" ca="1" si="66"/>
        <v/>
      </c>
      <c r="GJ34" s="58" t="str">
        <f t="array" aca="1" ref="GJ34" ca="1">IFERROR(AVERAGE(IF(('1. Database - raw'!FM$7:FO$494&gt;0)*('1. Database - raw'!$AD$7:$AD$494=$A34)*(INDIRECT($Q34,TRUE)=$O34),'1. Database - raw'!FM$7:FO$494)),"")</f>
        <v/>
      </c>
      <c r="GK34" s="96" t="str">
        <f t="array" aca="1" ref="GK34" ca="1">IFERROR(_xlfn.STDEV.S(IF(('1. Database - raw'!FM$7:FO$494&gt;0)*('1. Database - raw'!$AD$7:$AD$494=$A34)*(INDIRECT($Q34,TRUE)=$O34),'1. Database - raw'!FM$7:FO$494)),"")</f>
        <v/>
      </c>
      <c r="GL34" s="96" t="str">
        <f t="array" aca="1" ref="GL34" ca="1">IFERROR(IF(COUNT(IF(('1. Database - raw'!FM$7:FO$494&gt;0)*('1. Database - raw'!$AD$7:$AD$494=$A34)*(INDIRECT($Q34,TRUE)=$O34),'1. Database - raw'!FM$7:FO$494))&gt;0,COUNT(IF(('1. Database - raw'!FM$7:FO$494&gt;0)*('1. Database - raw'!$AD$7:$AD$494=$A34)*(INDIRECT($Q34,TRUE)=$O34),'1. Database - raw'!FM$7:FO$494)),""),"")</f>
        <v/>
      </c>
      <c r="GM34" s="95">
        <f t="shared" ca="1" si="67"/>
        <v>55.601668175493089</v>
      </c>
      <c r="GN34" s="58">
        <f t="shared" ca="1" si="68"/>
        <v>80.516973999574262</v>
      </c>
      <c r="GO34" s="58">
        <f t="shared" ca="1" si="69"/>
        <v>66.909476689174113</v>
      </c>
      <c r="GP34" s="58">
        <f t="array" aca="1" ref="GP34" ca="1">IFERROR(AVERAGE(IF(('1. Database - raw'!FS$7:FU$494&gt;0)*('1. Database - raw'!$AD$7:$AD$494=$A34)*(INDIRECT($Q34,TRUE)=$O34),'1. Database - raw'!FS$7:FU$494)),"")</f>
        <v>70.537333333333336</v>
      </c>
      <c r="GQ34" s="96">
        <f t="array" aca="1" ref="GQ34" ca="1">IFERROR(_xlfn.STDEV.S(IF(('1. Database - raw'!FS$7:FU$494&gt;0)*('1. Database - raw'!$AD$7:$AD$494=$A34)*(INDIRECT($Q34,TRUE)=$O34),'1. Database - raw'!FS$7:FU$494)),"")</f>
        <v>23.540939709719876</v>
      </c>
      <c r="GR34" s="96">
        <f t="array" aca="1" ref="GR34" ca="1">IFERROR(IF(COUNT(IF(('1. Database - raw'!FS$7:FU$494&gt;0)*('1. Database - raw'!$AD$7:$AD$494=$A34)*(INDIRECT($Q34,TRUE)=$O34),'1. Database - raw'!FS$7:FU$494))&gt;0,COUNT(IF(('1. Database - raw'!FS$7:FU$494&gt;0)*('1. Database - raw'!$AD$7:$AD$494=$A34)*(INDIRECT($Q34,TRUE)=$O34),'1. Database - raw'!FS$7:FU$494)),""),"")</f>
        <v>15</v>
      </c>
      <c r="GS34" s="95" t="str">
        <f t="shared" ca="1" si="70"/>
        <v/>
      </c>
      <c r="GT34" s="58" t="str">
        <f t="shared" ca="1" si="71"/>
        <v/>
      </c>
      <c r="GU34" s="58" t="str">
        <f t="shared" ca="1" si="72"/>
        <v/>
      </c>
      <c r="GV34" s="58">
        <f t="array" aca="1" ref="GV34" ca="1">IFERROR(AVERAGE(IF(('1. Database - raw'!FY$7:GA$494&gt;0)*('1. Database - raw'!$AD$7:$AD$494=$A34)*(INDIRECT($Q34,TRUE)=$O34),'1. Database - raw'!FY$7:GA$494)),"")</f>
        <v>44</v>
      </c>
      <c r="GW34" s="96" t="str">
        <f t="array" aca="1" ref="GW34" ca="1">IFERROR(_xlfn.STDEV.S(IF(('1. Database - raw'!FY$7:GA$494&gt;0)*('1. Database - raw'!$AD$7:$AD$494=$A34)*(INDIRECT($Q34,TRUE)=$O34),'1. Database - raw'!FY$7:GA$494)),"")</f>
        <v/>
      </c>
      <c r="GX34" s="96">
        <f t="array" aca="1" ref="GX34" ca="1">IFERROR(IF(COUNT(IF(('1. Database - raw'!FY$7:GA$494&gt;0)*('1. Database - raw'!$AD$7:$AD$494=$A34)*(INDIRECT($Q34,TRUE)=$O34),'1. Database - raw'!FY$7:GA$494))&gt;0,COUNT(IF(('1. Database - raw'!FY$7:GA$494&gt;0)*('1. Database - raw'!$AD$7:$AD$494=$A34)*(INDIRECT($Q34,TRUE)=$O34),'1. Database - raw'!FY$7:GA$494)),""),"")</f>
        <v>1</v>
      </c>
      <c r="GY34" s="95" t="str">
        <f t="shared" ca="1" si="73"/>
        <v/>
      </c>
      <c r="GZ34" s="58" t="str">
        <f t="shared" ca="1" si="74"/>
        <v/>
      </c>
      <c r="HA34" s="58" t="str">
        <f t="shared" ca="1" si="75"/>
        <v/>
      </c>
      <c r="HB34" s="58" t="str">
        <f t="array" aca="1" ref="HB34" ca="1">IFERROR(AVERAGE(IF(('1. Database - raw'!GE$7:GG$494&gt;0)*('1. Database - raw'!$AD$7:$AD$494=$A34)*(INDIRECT($Q34,TRUE)=$O34),'1. Database - raw'!GE$7:GG$494)),"")</f>
        <v/>
      </c>
      <c r="HC34" s="96" t="str">
        <f t="array" aca="1" ref="HC34" ca="1">IFERROR(_xlfn.STDEV.S(IF(('1. Database - raw'!GE$7:GG$494&gt;0)*('1. Database - raw'!$AD$7:$AD$494=$A34)*(INDIRECT($Q34,TRUE)=$O34),'1. Database - raw'!GE$7:GG$494)),"")</f>
        <v/>
      </c>
      <c r="HD34" s="96" t="str">
        <f t="array" aca="1" ref="HD34" ca="1">IFERROR(IF(COUNT(IF(('1. Database - raw'!GE$7:GG$494&gt;0)*('1. Database - raw'!$AD$7:$AD$494=$A34)*(INDIRECT($Q34,TRUE)=$O34),'1. Database - raw'!GE$7:GG$494))&gt;0,COUNT(IF(('1. Database - raw'!GE$7:GG$494&gt;0)*('1. Database - raw'!$AD$7:$AD$494=$A34)*(INDIRECT($Q34,TRUE)=$O34),'1. Database - raw'!GE$7:GG$494)),""),"")</f>
        <v/>
      </c>
      <c r="HE34" s="95" t="str">
        <f t="shared" ca="1" si="76"/>
        <v/>
      </c>
      <c r="HF34" s="58" t="str">
        <f t="shared" ca="1" si="77"/>
        <v/>
      </c>
      <c r="HG34" s="58" t="str">
        <f t="shared" ca="1" si="78"/>
        <v/>
      </c>
      <c r="HH34" s="58" t="str">
        <f t="array" aca="1" ref="HH34" ca="1">IFERROR(AVERAGE(IF(('1. Database - raw'!GK$7:GM$494&gt;0)*('1. Database - raw'!$AD$7:$AD$494=$A34)*(INDIRECT($Q34,TRUE)=$O34),'1. Database - raw'!GK$7:GM$494)),"")</f>
        <v/>
      </c>
      <c r="HI34" s="96" t="str">
        <f t="array" aca="1" ref="HI34" ca="1">IFERROR(_xlfn.STDEV.S(IF(('1. Database - raw'!GK$7:GM$494&gt;0)*('1. Database - raw'!$AD$7:$AD$494=$A34)*(INDIRECT($Q34,TRUE)=$O34),'1. Database - raw'!GK$7:GM$494)),"")</f>
        <v/>
      </c>
      <c r="HJ34" s="96" t="str">
        <f t="array" aca="1" ref="HJ34" ca="1">IFERROR(IF(COUNT(IF(('1. Database - raw'!GK$7:GM$494&gt;0)*('1. Database - raw'!$AD$7:$AD$494=$A34)*(INDIRECT($Q34,TRUE)=$O34),'1. Database - raw'!GK$7:GM$494))&gt;0,COUNT(IF(('1. Database - raw'!GK$7:GM$494&gt;0)*('1. Database - raw'!$AD$7:$AD$494=$A34)*(INDIRECT($Q34,TRUE)=$O34),'1. Database - raw'!GK$7:GM$494)),""),"")</f>
        <v/>
      </c>
      <c r="HK34" s="95" t="str">
        <f t="shared" ca="1" si="79"/>
        <v/>
      </c>
      <c r="HL34" s="58" t="str">
        <f t="shared" ca="1" si="80"/>
        <v/>
      </c>
      <c r="HM34" s="58" t="str">
        <f t="shared" ca="1" si="81"/>
        <v/>
      </c>
      <c r="HN34" s="58" t="str">
        <f t="array" aca="1" ref="HN34" ca="1">IFERROR(AVERAGE(IF(('1. Database - raw'!GQ$7:GS$494&gt;0)*('1. Database - raw'!$AD$7:$AD$494=$A34)*(INDIRECT($Q34,TRUE)=$O34),'1. Database - raw'!GQ$7:GS$494)),"")</f>
        <v/>
      </c>
      <c r="HO34" s="96" t="str">
        <f t="array" aca="1" ref="HO34" ca="1">IFERROR(_xlfn.STDEV.S(IF(('1. Database - raw'!GQ$7:GS$494&gt;0)*('1. Database - raw'!$AD$7:$AD$494=$A34)*(INDIRECT($Q34,TRUE)=$O34),'1. Database - raw'!GQ$7:GS$494)),"")</f>
        <v/>
      </c>
      <c r="HP34" s="96" t="str">
        <f t="array" aca="1" ref="HP34" ca="1">IFERROR(IF(COUNT(IF(('1. Database - raw'!GQ$7:GS$494&gt;0)*('1. Database - raw'!$AD$7:$AD$494=$A34)*(INDIRECT($Q34,TRUE)=$O34),'1. Database - raw'!GQ$7:GS$494))&gt;0,COUNT(IF(('1. Database - raw'!GQ$7:GS$494&gt;0)*('1. Database - raw'!$AD$7:$AD$494=$A34)*(INDIRECT($Q34,TRUE)=$O34),'1. Database - raw'!GQ$7:GS$494)),""),"")</f>
        <v/>
      </c>
      <c r="HQ34" s="95" t="str">
        <f t="shared" ca="1" si="82"/>
        <v/>
      </c>
      <c r="HR34" s="58" t="str">
        <f t="shared" ca="1" si="83"/>
        <v/>
      </c>
      <c r="HS34" s="58" t="str">
        <f t="shared" ca="1" si="84"/>
        <v/>
      </c>
      <c r="HT34" s="58">
        <f t="array" aca="1" ref="HT34" ca="1">IFERROR(AVERAGE(IF(('1. Database - raw'!GW$7:GY$494&gt;0)*('1. Database - raw'!$AD$7:$AD$494=$A34)*(INDIRECT($Q34,TRUE)=$O34),'1. Database - raw'!GW$7:GY$494)),"")</f>
        <v>51</v>
      </c>
      <c r="HU34" s="96" t="str">
        <f t="array" aca="1" ref="HU34" ca="1">IFERROR(_xlfn.STDEV.S(IF(('1. Database - raw'!GW$7:GY$494&gt;0)*('1. Database - raw'!$AD$7:$AD$494=$A34)*(INDIRECT($Q34,TRUE)=$O34),'1. Database - raw'!GW$7:GY$494)),"")</f>
        <v/>
      </c>
      <c r="HV34" s="96">
        <f t="array" aca="1" ref="HV34" ca="1">IFERROR(IF(COUNT(IF(('1. Database - raw'!GW$7:GY$494&gt;0)*('1. Database - raw'!$AD$7:$AD$494=$A34)*(INDIRECT($Q34,TRUE)=$O34),'1. Database - raw'!GW$7:GY$494))&gt;0,COUNT(IF(('1. Database - raw'!GW$7:GY$494&gt;0)*('1. Database - raw'!$AD$7:$AD$494=$A34)*(INDIRECT($Q34,TRUE)=$O34),'1. Database - raw'!GW$7:GY$494)),""),"")</f>
        <v>1</v>
      </c>
      <c r="HW34" s="95" t="str">
        <f t="shared" ca="1" si="85"/>
        <v/>
      </c>
      <c r="HX34" s="58" t="str">
        <f t="shared" ca="1" si="86"/>
        <v/>
      </c>
      <c r="HY34" s="58" t="str">
        <f t="shared" ca="1" si="87"/>
        <v/>
      </c>
      <c r="HZ34" s="58">
        <f t="array" aca="1" ref="HZ34" ca="1">IFERROR(AVERAGE(IF(('1. Database - raw'!HC$7:HE$494&gt;0)*('1. Database - raw'!$AD$7:$AD$494=$A34)*(INDIRECT($Q34,TRUE)=$O34),'1. Database - raw'!HC$7:HE$494)),"")</f>
        <v>4.0999999999999996</v>
      </c>
      <c r="IA34" s="96" t="str">
        <f t="array" aca="1" ref="IA34" ca="1">IFERROR(_xlfn.STDEV.S(IF(('1. Database - raw'!HC$7:HE$494&gt;0)*('1. Database - raw'!$AD$7:$AD$494=$A34)*(INDIRECT($Q34,TRUE)=$O34),'1. Database - raw'!HC$7:HE$494)),"")</f>
        <v/>
      </c>
      <c r="IB34" s="96">
        <f t="array" aca="1" ref="IB34" ca="1">IFERROR(IF(COUNT(IF(('1. Database - raw'!HC$7:HE$494&gt;0)*('1. Database - raw'!$AD$7:$AD$494=$A34)*(INDIRECT($Q34,TRUE)=$O34),'1. Database - raw'!HC$7:HE$494))&gt;0,COUNT(IF(('1. Database - raw'!HC$7:HE$494&gt;0)*('1. Database - raw'!$AD$7:$AD$494=$A34)*(INDIRECT($Q34,TRUE)=$O34),'1. Database - raw'!HC$7:HE$494)),""),"")</f>
        <v>1</v>
      </c>
      <c r="IC34" s="95" t="str">
        <f t="shared" ca="1" si="88"/>
        <v/>
      </c>
      <c r="ID34" s="58" t="str">
        <f t="shared" ca="1" si="89"/>
        <v/>
      </c>
      <c r="IE34" s="58" t="str">
        <f t="shared" ca="1" si="90"/>
        <v/>
      </c>
      <c r="IF34" s="58" t="str">
        <f t="array" aca="1" ref="IF34" ca="1">IFERROR(AVERAGE(IF(('1. Database - raw'!HI$7:HK$494&gt;0)*('1. Database - raw'!$AD$7:$AD$494=$A34)*(INDIRECT($Q34,TRUE)=$O34),'1. Database - raw'!HI$7:HK$494)),"")</f>
        <v/>
      </c>
      <c r="IG34" s="96" t="str">
        <f t="array" aca="1" ref="IG34" ca="1">IFERROR(_xlfn.STDEV.S(IF(('1. Database - raw'!HI$7:HK$494&gt;0)*('1. Database - raw'!$AD$7:$AD$494=$A34)*(INDIRECT($Q34,TRUE)=$O34),'1. Database - raw'!HI$7:HK$494)),"")</f>
        <v/>
      </c>
      <c r="IH34" s="96" t="str">
        <f t="array" aca="1" ref="IH34" ca="1">IFERROR(IF(COUNT(IF(('1. Database - raw'!HI$7:HK$494&gt;0)*('1. Database - raw'!$AD$7:$AD$494=$A34)*(INDIRECT($Q34,TRUE)=$O34),'1. Database - raw'!HI$7:HK$494))&gt;0,COUNT(IF(('1. Database - raw'!HI$7:HK$494&gt;0)*('1. Database - raw'!$AD$7:$AD$494=$A34)*(INDIRECT($Q34,TRUE)=$O34),'1. Database - raw'!HI$7:HK$494)),""),"")</f>
        <v/>
      </c>
      <c r="II34" s="95" t="str">
        <f t="shared" ca="1" si="91"/>
        <v/>
      </c>
      <c r="IJ34" s="58" t="str">
        <f t="shared" ca="1" si="92"/>
        <v/>
      </c>
      <c r="IK34" s="58" t="str">
        <f t="shared" ca="1" si="93"/>
        <v/>
      </c>
      <c r="IL34" s="58">
        <f t="array" aca="1" ref="IL34" ca="1">IFERROR(AVERAGE(IF(('1. Database - raw'!HO$7:HQ$494&gt;0)*('1. Database - raw'!$AD$7:$AD$494=$A34)*(INDIRECT($Q34,TRUE)=$O34),'1. Database - raw'!HO$7:HQ$494)),"")</f>
        <v>46.9</v>
      </c>
      <c r="IM34" s="96" t="str">
        <f t="array" aca="1" ref="IM34" ca="1">IFERROR(_xlfn.STDEV.S(IF(('1. Database - raw'!HO$7:HQ$494&gt;0)*('1. Database - raw'!$AD$7:$AD$494=$A34)*(INDIRECT($Q34,TRUE)=$O34),'1. Database - raw'!HO$7:HQ$494)),"")</f>
        <v/>
      </c>
      <c r="IN34" s="96">
        <f t="array" aca="1" ref="IN34" ca="1">IFERROR(IF(COUNT(IF(('1. Database - raw'!HO$7:HQ$494&gt;0)*('1. Database - raw'!$AD$7:$AD$494=$A34)*(INDIRECT($Q34,TRUE)=$O34),'1. Database - raw'!HO$7:HQ$494))&gt;0,COUNT(IF(('1. Database - raw'!HO$7:HQ$494&gt;0)*('1. Database - raw'!$AD$7:$AD$494=$A34)*(INDIRECT($Q34,TRUE)=$O34),'1. Database - raw'!HO$7:HQ$494)),""),"")</f>
        <v>1</v>
      </c>
      <c r="IO34" s="95">
        <f t="shared" ca="1" si="94"/>
        <v>42.087567381266929</v>
      </c>
      <c r="IP34" s="58">
        <f t="shared" ca="1" si="95"/>
        <v>56.491601170618793</v>
      </c>
      <c r="IQ34" s="58">
        <f t="shared" ca="1" si="96"/>
        <v>48.760579064897051</v>
      </c>
      <c r="IR34" s="58">
        <f t="array" aca="1" ref="IR34" ca="1">IFERROR(AVERAGE(IF(('1. Database - raw'!HU$7:HW$494&gt;0)*('1. Database - raw'!$AD$7:$AD$494=$A34)*(INDIRECT($Q34,TRUE)=$O34),'1. Database - raw'!HU$7:HW$494)),"")</f>
        <v>50.8</v>
      </c>
      <c r="IS34" s="96">
        <f t="array" aca="1" ref="IS34" ca="1">IFERROR(_xlfn.STDEV.S(IF(('1. Database - raw'!HU$7:HW$494&gt;0)*('1. Database - raw'!$AD$7:$AD$494=$A34)*(INDIRECT($Q34,TRUE)=$O34),'1. Database - raw'!HU$7:HW$494)),"")</f>
        <v>14.84540332897698</v>
      </c>
      <c r="IT34" s="96">
        <f t="array" aca="1" ref="IT34" ca="1">IFERROR(IF(COUNT(IF(('1. Database - raw'!HU$7:HW$494&gt;0)*('1. Database - raw'!$AD$7:$AD$494=$A34)*(INDIRECT($Q34,TRUE)=$O34),'1. Database - raw'!HU$7:HW$494))&gt;0,COUNT(IF(('1. Database - raw'!HU$7:HW$494&gt;0)*('1. Database - raw'!$AD$7:$AD$494=$A34)*(INDIRECT($Q34,TRUE)=$O34),'1. Database - raw'!HU$7:HW$494)),""),"")</f>
        <v>11</v>
      </c>
      <c r="IU34" s="95" t="str">
        <f t="shared" ca="1" si="97"/>
        <v/>
      </c>
      <c r="IV34" s="58" t="str">
        <f t="shared" ca="1" si="98"/>
        <v/>
      </c>
      <c r="IW34" s="58" t="str">
        <f t="shared" ca="1" si="99"/>
        <v/>
      </c>
      <c r="IX34" s="58" t="str">
        <f t="array" aca="1" ref="IX34" ca="1">IFERROR(AVERAGE(IF(('1. Database - raw'!IA$7:IC$494&gt;0)*('1. Database - raw'!$AD$7:$AD$494=$A34)*(INDIRECT($Q34,TRUE)=$O34),'1. Database - raw'!IA$7:IC$494)),"")</f>
        <v/>
      </c>
      <c r="IY34" s="96" t="str">
        <f t="array" aca="1" ref="IY34" ca="1">IFERROR(_xlfn.STDEV.S(IF(('1. Database - raw'!IA$7:IC$494&gt;0)*('1. Database - raw'!$AD$7:$AD$494=$A34)*(INDIRECT($Q34,TRUE)=$O34),'1. Database - raw'!IA$7:IC$494)),"")</f>
        <v/>
      </c>
      <c r="IZ34" s="96" t="str">
        <f t="array" aca="1" ref="IZ34" ca="1">IFERROR(IF(COUNT(IF(('1. Database - raw'!IA$7:IC$494&gt;0)*('1. Database - raw'!$AD$7:$AD$494=$A34)*(INDIRECT($Q34,TRUE)=$O34),'1. Database - raw'!IA$7:IC$494))&gt;0,COUNT(IF(('1. Database - raw'!IA$7:IC$494&gt;0)*('1. Database - raw'!$AD$7:$AD$494=$A34)*(INDIRECT($Q34,TRUE)=$O34),'1. Database - raw'!IA$7:IC$494)),""),"")</f>
        <v/>
      </c>
      <c r="JA34" s="95" t="str">
        <f t="shared" ca="1" si="100"/>
        <v/>
      </c>
      <c r="JB34" s="58" t="str">
        <f t="shared" ca="1" si="101"/>
        <v/>
      </c>
      <c r="JC34" s="58" t="str">
        <f t="shared" ca="1" si="102"/>
        <v/>
      </c>
      <c r="JD34" s="58">
        <f t="array" aca="1" ref="JD34" ca="1">IFERROR(AVERAGE(IF(('1. Database - raw'!IG$7:II$494&gt;0)*('1. Database - raw'!$AD$7:$AD$494=$A34)*(INDIRECT($Q34,TRUE)=$O34),'1. Database - raw'!IG$7:II$494)),"")</f>
        <v>84.24</v>
      </c>
      <c r="JE34" s="96" t="str">
        <f t="array" aca="1" ref="JE34" ca="1">IFERROR(_xlfn.STDEV.S(IF(('1. Database - raw'!IG$7:II$494&gt;0)*('1. Database - raw'!$AD$7:$AD$494=$A34)*(INDIRECT($Q34,TRUE)=$O34),'1. Database - raw'!IG$7:II$494)),"")</f>
        <v/>
      </c>
      <c r="JF34" s="96">
        <f t="array" aca="1" ref="JF34" ca="1">IFERROR(IF(COUNT(IF(('1. Database - raw'!IG$7:II$494&gt;0)*('1. Database - raw'!$AD$7:$AD$494=$A34)*(INDIRECT($Q34,TRUE)=$O34),'1. Database - raw'!IG$7:II$494))&gt;0,COUNT(IF(('1. Database - raw'!IG$7:II$494&gt;0)*('1. Database - raw'!$AD$7:$AD$494=$A34)*(INDIRECT($Q34,TRUE)=$O34),'1. Database - raw'!IG$7:II$494)),""),"")</f>
        <v>1</v>
      </c>
      <c r="JG34" s="152">
        <f t="shared" ca="1" si="103"/>
        <v>6.6188635939477622</v>
      </c>
      <c r="JH34" s="150">
        <f t="shared" ca="1" si="104"/>
        <v>11.36388889178518</v>
      </c>
      <c r="JI34" s="150">
        <f t="shared" ca="1" si="105"/>
        <v>8.6727175943590105</v>
      </c>
      <c r="JJ34" s="150">
        <f t="array" aca="1" ref="JJ34" ca="1">IFERROR(AVERAGE(IF(('1. Database - raw'!IM$7:IO$494&gt;0)*('1. Database - raw'!$AD$7:$AD$494=$A34)*(INDIRECT($Q34,TRUE)=$O34),'1. Database - raw'!IM$7:IO$494)),"")</f>
        <v>9.3642857142857139</v>
      </c>
      <c r="JK34" s="279">
        <f t="array" aca="1" ref="JK34" ca="1">IFERROR(_xlfn.STDEV.S(IF(('1. Database - raw'!IM$7:IO$494&gt;0)*('1. Database - raw'!$AD$7:$AD$494=$A34)*(INDIRECT($Q34,TRUE)=$O34),'1. Database - raw'!IM$7:IO$494)),"")</f>
        <v>3.8134593910873815</v>
      </c>
      <c r="JL34" s="96">
        <f t="array" aca="1" ref="JL34" ca="1">IFERROR(IF(COUNT(IF(('1. Database - raw'!IM$7:IO$494&gt;0)*('1. Database - raw'!$AD$7:$AD$494=$A34)*(INDIRECT($Q34,TRUE)=$O34),'1. Database - raw'!IM$7:IO$494))&gt;0,COUNT(IF(('1. Database - raw'!IM$7:IO$494&gt;0)*('1. Database - raw'!$AD$7:$AD$494=$A34)*(INDIRECT($Q34,TRUE)=$O34),'1. Database - raw'!IM$7:IO$494)),""),"")</f>
        <v>14</v>
      </c>
      <c r="JM34" s="152" t="str">
        <f t="shared" ca="1" si="106"/>
        <v/>
      </c>
      <c r="JN34" s="150" t="str">
        <f t="shared" ca="1" si="107"/>
        <v/>
      </c>
      <c r="JO34" s="150" t="str">
        <f t="shared" ca="1" si="108"/>
        <v/>
      </c>
      <c r="JP34" s="150">
        <f t="array" aca="1" ref="JP34" ca="1">IFERROR(AVERAGE(IF(('1. Database - raw'!IS$7:IU$494&gt;0)*('1. Database - raw'!$AD$7:$AD$494=$A34)*(INDIRECT($Q34,TRUE)=$O34),'1. Database - raw'!IS$7:IU$494)),"")</f>
        <v>12</v>
      </c>
      <c r="JQ34" s="279" t="str">
        <f t="array" aca="1" ref="JQ34" ca="1">IFERROR(_xlfn.STDEV.S(IF(('1. Database - raw'!IS$7:IU$494&gt;0)*('1. Database - raw'!$AD$7:$AD$494=$A34)*(INDIRECT($Q34,TRUE)=$O34),'1. Database - raw'!IS$7:IU$494)),"")</f>
        <v/>
      </c>
      <c r="JR34" s="96">
        <f t="array" aca="1" ref="JR34" ca="1">IFERROR(IF(COUNT(IF(('1. Database - raw'!IS$7:IU$494&gt;0)*('1. Database - raw'!$AD$7:$AD$494=$A34)*(INDIRECT($Q34,TRUE)=$O34),'1. Database - raw'!IS$7:IU$494))&gt;0,COUNT(IF(('1. Database - raw'!IS$7:IU$494&gt;0)*('1. Database - raw'!$AD$7:$AD$494=$A34)*(INDIRECT($Q34,TRUE)=$O34),'1. Database - raw'!IS$7:IU$494)),""),"")</f>
        <v>1</v>
      </c>
      <c r="JS34" s="152" t="str">
        <f t="shared" ca="1" si="109"/>
        <v/>
      </c>
      <c r="JT34" s="150" t="str">
        <f t="shared" ca="1" si="110"/>
        <v/>
      </c>
      <c r="JU34" s="150" t="str">
        <f t="shared" ca="1" si="111"/>
        <v/>
      </c>
      <c r="JV34" s="150" t="str">
        <f t="array" aca="1" ref="JV34" ca="1">IFERROR(AVERAGE(IF(('1. Database - raw'!IY$7:JA$494&gt;0)*('1. Database - raw'!$AD$7:$AD$494=$A34)*(INDIRECT($Q34,TRUE)=$O34),'1. Database - raw'!IY$7:JA$494)),"")</f>
        <v/>
      </c>
      <c r="JW34" s="279" t="str">
        <f t="array" aca="1" ref="JW34" ca="1">IFERROR(_xlfn.STDEV.S(IF(('1. Database - raw'!IY$7:JA$494&gt;0)*('1. Database - raw'!$AD$7:$AD$494=$A34)*(INDIRECT($Q34,TRUE)=$O34),'1. Database - raw'!IY$7:JA$494)),"")</f>
        <v/>
      </c>
      <c r="JX34" s="96" t="str">
        <f t="array" aca="1" ref="JX34" ca="1">IFERROR(IF(COUNT(IF(('1. Database - raw'!IY$7:JA$494&gt;0)*('1. Database - raw'!$AD$7:$AD$494=$A34)*(INDIRECT($Q34,TRUE)=$O34),'1. Database - raw'!IY$7:JA$494))&gt;0,COUNT(IF(('1. Database - raw'!IY$7:JA$494&gt;0)*('1. Database - raw'!$AD$7:$AD$494=$A34)*(INDIRECT($Q34,TRUE)=$O34),'1. Database - raw'!IY$7:JA$494)),""),"")</f>
        <v/>
      </c>
      <c r="JY34" s="152" t="str">
        <f t="shared" ca="1" si="112"/>
        <v/>
      </c>
      <c r="JZ34" s="150" t="str">
        <f t="shared" ca="1" si="113"/>
        <v/>
      </c>
      <c r="KA34" s="150" t="str">
        <f t="shared" ca="1" si="114"/>
        <v/>
      </c>
      <c r="KB34" s="150" t="str">
        <f t="array" aca="1" ref="KB34" ca="1">IFERROR(AVERAGE(IF(('1. Database - raw'!JE$7:JG$494&gt;0)*('1. Database - raw'!$AD$7:$AD$494=$A34)*(INDIRECT($Q34,TRUE)=$O34),'1. Database - raw'!JE$7:JG$494)),"")</f>
        <v/>
      </c>
      <c r="KC34" s="279" t="str">
        <f t="array" aca="1" ref="KC34" ca="1">IFERROR(_xlfn.STDEV.S(IF(('1. Database - raw'!JE$7:JG$494&gt;0)*('1. Database - raw'!$AD$7:$AD$494=$A34)*(INDIRECT($Q34,TRUE)=$O34),'1. Database - raw'!JE$7:JG$494)),"")</f>
        <v/>
      </c>
      <c r="KD34" s="96" t="str">
        <f t="array" aca="1" ref="KD34" ca="1">IFERROR(IF(COUNT(IF(('1. Database - raw'!JE$7:JG$494&gt;0)*('1. Database - raw'!$AD$7:$AD$494=$A34)*(INDIRECT($Q34,TRUE)=$O34),'1. Database - raw'!JE$7:JG$494))&gt;0,COUNT(IF(('1. Database - raw'!JE$7:JG$494&gt;0)*('1. Database - raw'!$AD$7:$AD$494=$A34)*(INDIRECT($Q34,TRUE)=$O34),'1. Database - raw'!JE$7:JG$494)),""),"")</f>
        <v/>
      </c>
      <c r="KE34" s="152" t="str">
        <f t="shared" ca="1" si="115"/>
        <v/>
      </c>
      <c r="KF34" s="150" t="str">
        <f t="shared" ca="1" si="116"/>
        <v/>
      </c>
      <c r="KG34" s="150" t="str">
        <f t="shared" ca="1" si="117"/>
        <v/>
      </c>
      <c r="KH34" s="150" t="str">
        <f t="array" aca="1" ref="KH34" ca="1">IFERROR(AVERAGE(IF(('1. Database - raw'!JK$7:JM$494&gt;0)*('1. Database - raw'!$AD$7:$AD$494=$A34)*(INDIRECT($Q34,TRUE)=$O34),'1. Database - raw'!JK$7:JM$494)),"")</f>
        <v/>
      </c>
      <c r="KI34" s="279" t="str">
        <f t="array" aca="1" ref="KI34" ca="1">IFERROR(_xlfn.STDEV.S(IF(('1. Database - raw'!JK$7:JM$494&gt;0)*('1. Database - raw'!$AD$7:$AD$494=$A34)*(INDIRECT($Q34,TRUE)=$O34),'1. Database - raw'!JK$7:JM$494)),"")</f>
        <v/>
      </c>
      <c r="KJ34" s="96" t="str">
        <f t="array" aca="1" ref="KJ34" ca="1">IFERROR(IF(COUNT(IF(('1. Database - raw'!JK$7:JM$494&gt;0)*('1. Database - raw'!$AD$7:$AD$494=$A34)*(INDIRECT($Q34,TRUE)=$O34),'1. Database - raw'!JK$7:JM$494))&gt;0,COUNT(IF(('1. Database - raw'!JK$7:JM$494&gt;0)*('1. Database - raw'!$AD$7:$AD$494=$A34)*(INDIRECT($Q34,TRUE)=$O34),'1. Database - raw'!JK$7:JM$494)),""),"")</f>
        <v/>
      </c>
      <c r="KK34" s="152" t="str">
        <f t="shared" ca="1" si="118"/>
        <v/>
      </c>
      <c r="KL34" s="150" t="str">
        <f t="shared" ca="1" si="119"/>
        <v/>
      </c>
      <c r="KM34" s="150" t="str">
        <f t="shared" ca="1" si="120"/>
        <v/>
      </c>
      <c r="KN34" s="150">
        <f t="array" aca="1" ref="KN34" ca="1">IFERROR(AVERAGE(IF(('1. Database - raw'!JQ$7:JS$494&gt;0)*('1. Database - raw'!$AD$7:$AD$494=$A34)*(INDIRECT($Q34,TRUE)=$O34),'1. Database - raw'!JQ$7:JS$494)),"")</f>
        <v>2</v>
      </c>
      <c r="KO34" s="279" t="str">
        <f t="array" aca="1" ref="KO34" ca="1">IFERROR(_xlfn.STDEV.S(IF(('1. Database - raw'!JQ$7:JS$494&gt;0)*('1. Database - raw'!$AD$7:$AD$494=$A34)*(INDIRECT($Q34,TRUE)=$O34),'1. Database - raw'!JQ$7:JS$494)),"")</f>
        <v/>
      </c>
      <c r="KP34" s="96">
        <f t="array" aca="1" ref="KP34" ca="1">IFERROR(IF(COUNT(IF(('1. Database - raw'!JQ$7:JS$494&gt;0)*('1. Database - raw'!$AD$7:$AD$494=$A34)*(INDIRECT($Q34,TRUE)=$O34),'1. Database - raw'!JQ$7:JS$494))&gt;0,COUNT(IF(('1. Database - raw'!JQ$7:JS$494&gt;0)*('1. Database - raw'!$AD$7:$AD$494=$A34)*(INDIRECT($Q34,TRUE)=$O34),'1. Database - raw'!JQ$7:JS$494)),""),"")</f>
        <v>1</v>
      </c>
      <c r="KQ34" s="152" t="str">
        <f t="shared" ca="1" si="121"/>
        <v/>
      </c>
      <c r="KR34" s="150" t="str">
        <f t="shared" ca="1" si="122"/>
        <v/>
      </c>
      <c r="KS34" s="150" t="str">
        <f t="shared" ca="1" si="123"/>
        <v/>
      </c>
      <c r="KT34" s="150">
        <f t="array" aca="1" ref="KT34" ca="1">IFERROR(AVERAGE(IF(('1. Database - raw'!JW$7:JY$494&gt;0)*('1. Database - raw'!$AD$7:$AD$494=$A34)*(INDIRECT($Q34,TRUE)=$O34),'1. Database - raw'!JW$7:JY$494)),"")</f>
        <v>0.3</v>
      </c>
      <c r="KU34" s="279" t="str">
        <f t="array" aca="1" ref="KU34" ca="1">IFERROR(_xlfn.STDEV.S(IF(('1. Database - raw'!JW$7:JY$494&gt;0)*('1. Database - raw'!$AD$7:$AD$494=$A34)*(INDIRECT($Q34,TRUE)=$O34),'1. Database - raw'!JW$7:JY$494)),"")</f>
        <v/>
      </c>
      <c r="KV34" s="96">
        <f t="array" aca="1" ref="KV34" ca="1">IFERROR(IF(COUNT(IF(('1. Database - raw'!JW$7:JY$494&gt;0)*('1. Database - raw'!$AD$7:$AD$494=$A34)*(INDIRECT($Q34,TRUE)=$O34),'1. Database - raw'!JW$7:JY$494))&gt;0,COUNT(IF(('1. Database - raw'!JW$7:JY$494&gt;0)*('1. Database - raw'!$AD$7:$AD$494=$A34)*(INDIRECT($Q34,TRUE)=$O34),'1. Database - raw'!JW$7:JY$494)),""),"")</f>
        <v>1</v>
      </c>
      <c r="KW34" s="152" t="str">
        <f t="shared" ca="1" si="124"/>
        <v/>
      </c>
      <c r="KX34" s="150" t="str">
        <f t="shared" ca="1" si="125"/>
        <v/>
      </c>
      <c r="KY34" s="150" t="str">
        <f t="shared" ca="1" si="126"/>
        <v/>
      </c>
      <c r="KZ34" s="150" t="str">
        <f t="array" aca="1" ref="KZ34" ca="1">IFERROR(AVERAGE(IF(('1. Database - raw'!KC$7:KE$494&gt;0)*('1. Database - raw'!$AD$7:$AD$494=$A34)*(INDIRECT($Q34,TRUE)=$O34),'1. Database - raw'!KC$7:KE$494)),"")</f>
        <v/>
      </c>
      <c r="LA34" s="279" t="str">
        <f t="array" aca="1" ref="LA34" ca="1">IFERROR(_xlfn.STDEV.S(IF(('1. Database - raw'!KC$7:KE$494&gt;0)*('1. Database - raw'!$AD$7:$AD$494=$A34)*(INDIRECT($Q34,TRUE)=$O34),'1. Database - raw'!KC$7:KE$494)),"")</f>
        <v/>
      </c>
      <c r="LB34" s="96" t="str">
        <f t="array" aca="1" ref="LB34" ca="1">IFERROR(IF(COUNT(IF(('1. Database - raw'!KC$7:KE$494&gt;0)*('1. Database - raw'!$AD$7:$AD$494=$A34)*(INDIRECT($Q34,TRUE)=$O34),'1. Database - raw'!KC$7:KE$494))&gt;0,COUNT(IF(('1. Database - raw'!KC$7:KE$494&gt;0)*('1. Database - raw'!$AD$7:$AD$494=$A34)*(INDIRECT($Q34,TRUE)=$O34),'1. Database - raw'!KC$7:KE$494)),""),"")</f>
        <v/>
      </c>
      <c r="LC34" s="152" t="str">
        <f t="shared" ca="1" si="127"/>
        <v/>
      </c>
      <c r="LD34" s="150" t="str">
        <f t="shared" ca="1" si="128"/>
        <v/>
      </c>
      <c r="LE34" s="150" t="str">
        <f t="shared" ca="1" si="129"/>
        <v/>
      </c>
      <c r="LF34" s="150">
        <f t="array" aca="1" ref="LF34" ca="1">IFERROR(AVERAGE(IF(('1. Database - raw'!KI$7:KK$494&gt;0)*('1. Database - raw'!$AD$7:$AD$494=$A34)*(INDIRECT($Q34,TRUE)=$O34),'1. Database - raw'!KI$7:KK$494)),"")</f>
        <v>1.7</v>
      </c>
      <c r="LG34" s="279" t="str">
        <f t="array" aca="1" ref="LG34" ca="1">IFERROR(_xlfn.STDEV.S(IF(('1. Database - raw'!KI$7:KK$494&gt;0)*('1. Database - raw'!$AD$7:$AD$494=$A34)*(INDIRECT($Q34,TRUE)=$O34),'1. Database - raw'!KI$7:KK$494)),"")</f>
        <v/>
      </c>
      <c r="LH34" s="96">
        <f t="array" aca="1" ref="LH34" ca="1">IFERROR(IF(COUNT(IF(('1. Database - raw'!KI$7:KK$494&gt;0)*('1. Database - raw'!$AD$7:$AD$494=$A34)*(INDIRECT($Q34,TRUE)=$O34),'1. Database - raw'!KI$7:KK$494))&gt;0,COUNT(IF(('1. Database - raw'!KI$7:KK$494&gt;0)*('1. Database - raw'!$AD$7:$AD$494=$A34)*(INDIRECT($Q34,TRUE)=$O34),'1. Database - raw'!KI$7:KK$494)),""),"")</f>
        <v>1</v>
      </c>
      <c r="LI34" s="152">
        <f t="shared" ca="1" si="169"/>
        <v>0.36952158839225069</v>
      </c>
      <c r="LJ34" s="150">
        <f t="shared" ca="1" si="170"/>
        <v>2.1872784745090716</v>
      </c>
      <c r="LK34" s="150">
        <f t="shared" ca="1" si="171"/>
        <v>0.89902537014078265</v>
      </c>
      <c r="LL34" s="150">
        <f t="array" aca="1" ref="LL34" ca="1">IFERROR(AVERAGE(IF(('1. Database - raw'!KO$7:KQ$494&gt;0)*('1. Database - raw'!$AD$7:$AD$494=$A34)*(INDIRECT($Q34,TRUE)=$O34),'1. Database - raw'!KO$7:KQ$494)),"")</f>
        <v>1.157142857142857</v>
      </c>
      <c r="LM34" s="279">
        <f t="array" aca="1" ref="LM34" ca="1">IFERROR(_xlfn.STDEV.S(IF(('1. Database - raw'!KO$7:KQ$494&gt;0)*('1. Database - raw'!$AD$7:$AD$494=$A34)*(INDIRECT($Q34,TRUE)=$O34),'1. Database - raw'!KO$7:KQ$494)),"")</f>
        <v>0.93767657677760241</v>
      </c>
      <c r="LN34" s="96">
        <f t="array" aca="1" ref="LN34" ca="1">IFERROR(IF(COUNT(IF(('1. Database - raw'!KO$7:KQ$494&gt;0)*('1. Database - raw'!$AD$7:$AD$494=$A34)*(INDIRECT($Q34,TRUE)=$O34),'1. Database - raw'!KO$7:KQ$494))&gt;0,COUNT(IF(('1. Database - raw'!KO$7:KQ$494&gt;0)*('1. Database - raw'!$AD$7:$AD$494=$A34)*(INDIRECT($Q34,TRUE)=$O34),'1. Database - raw'!KO$7:KQ$494)),""),"")</f>
        <v>14</v>
      </c>
      <c r="LO34" s="152" t="str">
        <f t="shared" ca="1" si="130"/>
        <v/>
      </c>
      <c r="LP34" s="150" t="str">
        <f t="shared" ca="1" si="131"/>
        <v/>
      </c>
      <c r="LQ34" s="150" t="str">
        <f t="shared" ca="1" si="132"/>
        <v/>
      </c>
      <c r="LR34" s="150">
        <f t="array" aca="1" ref="LR34" ca="1">IFERROR(AVERAGE(IF(('1. Database - raw'!KU$7:KW$494&gt;0)*('1. Database - raw'!$AD$7:$AD$494=$A34)*(INDIRECT($Q34,TRUE)=$O34),'1. Database - raw'!KU$7:KW$494)),"")</f>
        <v>1.2</v>
      </c>
      <c r="LS34" s="279" t="str">
        <f t="array" aca="1" ref="LS34" ca="1">IFERROR(_xlfn.STDEV.S(IF(('1. Database - raw'!KU$7:KW$494&gt;0)*('1. Database - raw'!$AD$7:$AD$494=$A34)*(INDIRECT($Q34,TRUE)=$O34),'1. Database - raw'!KU$7:KW$494)),"")</f>
        <v/>
      </c>
      <c r="LT34" s="96">
        <f t="array" aca="1" ref="LT34" ca="1">IFERROR(IF(COUNT(IF(('1. Database - raw'!KU$7:KW$494&gt;0)*('1. Database - raw'!$AD$7:$AD$494=$A34)*(INDIRECT($Q34,TRUE)=$O34),'1. Database - raw'!KU$7:KW$494))&gt;0,COUNT(IF(('1. Database - raw'!KU$7:KW$494&gt;0)*('1. Database - raw'!$AD$7:$AD$494=$A34)*(INDIRECT($Q34,TRUE)=$O34),'1. Database - raw'!KU$7:KW$494)),""),"")</f>
        <v>1</v>
      </c>
      <c r="LU34" s="152" t="str">
        <f t="shared" ca="1" si="133"/>
        <v/>
      </c>
      <c r="LV34" s="150" t="str">
        <f t="shared" ca="1" si="134"/>
        <v/>
      </c>
      <c r="LW34" s="150" t="str">
        <f t="shared" ca="1" si="135"/>
        <v/>
      </c>
      <c r="LX34" s="150" t="str">
        <f t="array" aca="1" ref="LX34" ca="1">IFERROR(AVERAGE(IF(('1. Database - raw'!LA$7:LC$494&gt;0)*('1. Database - raw'!$AD$7:$AD$494=$A34)*(INDIRECT($Q34,TRUE)=$O34),'1. Database - raw'!LA$7:LC$494)),"")</f>
        <v/>
      </c>
      <c r="LY34" s="279" t="str">
        <f t="array" aca="1" ref="LY34" ca="1">IFERROR(_xlfn.STDEV.S(IF(('1. Database - raw'!LA$7:LC$494&gt;0)*('1. Database - raw'!$AD$7:$AD$494=$A34)*(INDIRECT($Q34,TRUE)=$O34),'1. Database - raw'!LA$7:LC$494)),"")</f>
        <v/>
      </c>
      <c r="LZ34" s="96" t="str">
        <f t="array" aca="1" ref="LZ34" ca="1">IFERROR(IF(COUNT(IF(('1. Database - raw'!LA$7:LC$494&gt;0)*('1. Database - raw'!$AD$7:$AD$494=$A34)*(INDIRECT($Q34,TRUE)=$O34),'1. Database - raw'!LA$7:LC$494))&gt;0,COUNT(IF(('1. Database - raw'!LA$7:LC$494&gt;0)*('1. Database - raw'!$AD$7:$AD$494=$A34)*(INDIRECT($Q34,TRUE)=$O34),'1. Database - raw'!LA$7:LC$494)),""),"")</f>
        <v/>
      </c>
      <c r="MA34" s="152" t="str">
        <f t="shared" ca="1" si="136"/>
        <v/>
      </c>
      <c r="MB34" s="150" t="str">
        <f t="shared" ca="1" si="137"/>
        <v/>
      </c>
      <c r="MC34" s="150" t="str">
        <f t="shared" ca="1" si="138"/>
        <v/>
      </c>
      <c r="MD34" s="150" t="str">
        <f t="array" aca="1" ref="MD34" ca="1">IFERROR(AVERAGE(IF(('1. Database - raw'!LG$7:LI$494&gt;0)*('1. Database - raw'!$AD$7:$AD$494=$A34)*(INDIRECT($Q34,TRUE)=$O34),'1. Database - raw'!LG$7:LI$494)),"")</f>
        <v/>
      </c>
      <c r="ME34" s="279" t="str">
        <f t="array" aca="1" ref="ME34" ca="1">IFERROR(_xlfn.STDEV.S(IF(('1. Database - raw'!LG$7:LI$494&gt;0)*('1. Database - raw'!$AD$7:$AD$494=$A34)*(INDIRECT($Q34,TRUE)=$O34),'1. Database - raw'!LG$7:LI$494)),"")</f>
        <v/>
      </c>
      <c r="MF34" s="96" t="str">
        <f t="array" aca="1" ref="MF34" ca="1">IFERROR(IF(COUNT(IF(('1. Database - raw'!LG$7:LI$494&gt;0)*('1. Database - raw'!$AD$7:$AD$494=$A34)*(INDIRECT($Q34,TRUE)=$O34),'1. Database - raw'!LG$7:LI$494))&gt;0,COUNT(IF(('1. Database - raw'!LG$7:LI$494&gt;0)*('1. Database - raw'!$AD$7:$AD$494=$A34)*(INDIRECT($Q34,TRUE)=$O34),'1. Database - raw'!LG$7:LI$494)),""),"")</f>
        <v/>
      </c>
      <c r="MG34" s="152" t="str">
        <f t="shared" ca="1" si="139"/>
        <v/>
      </c>
      <c r="MH34" s="150" t="str">
        <f t="shared" ca="1" si="140"/>
        <v/>
      </c>
      <c r="MI34" s="150" t="str">
        <f t="shared" ca="1" si="141"/>
        <v/>
      </c>
      <c r="MJ34" s="150" t="str">
        <f t="array" aca="1" ref="MJ34" ca="1">IFERROR(AVERAGE(IF(('1. Database - raw'!LM$7:LO$494&gt;0)*('1. Database - raw'!$AD$7:$AD$494=$A34)*(INDIRECT($Q34,TRUE)=$O34),'1. Database - raw'!LM$7:LO$494)),"")</f>
        <v/>
      </c>
      <c r="MK34" s="279" t="str">
        <f t="array" aca="1" ref="MK34" ca="1">IFERROR(_xlfn.STDEV.S(IF(('1. Database - raw'!LM$7:LO$494&gt;0)*('1. Database - raw'!$AD$7:$AD$494=$A34)*(INDIRECT($Q34,TRUE)=$O34),'1. Database - raw'!LM$7:LO$494)),"")</f>
        <v/>
      </c>
      <c r="ML34" s="96" t="str">
        <f t="array" aca="1" ref="ML34" ca="1">IFERROR(IF(COUNT(IF(('1. Database - raw'!LM$7:LO$494&gt;0)*('1. Database - raw'!$AD$7:$AD$494=$A34)*(INDIRECT($Q34,TRUE)=$O34),'1. Database - raw'!LM$7:LO$494))&gt;0,COUNT(IF(('1. Database - raw'!LM$7:LO$494&gt;0)*('1. Database - raw'!$AD$7:$AD$494=$A34)*(INDIRECT($Q34,TRUE)=$O34),'1. Database - raw'!LM$7:LO$494)),""),"")</f>
        <v/>
      </c>
      <c r="MM34" s="152" t="str">
        <f t="shared" ca="1" si="142"/>
        <v/>
      </c>
      <c r="MN34" s="150" t="str">
        <f t="shared" ca="1" si="143"/>
        <v/>
      </c>
      <c r="MO34" s="150" t="str">
        <f t="shared" ca="1" si="144"/>
        <v/>
      </c>
      <c r="MP34" s="150">
        <f t="array" aca="1" ref="MP34" ca="1">IFERROR(AVERAGE(IF(('1. Database - raw'!LS$7:LU$494&gt;0)*('1. Database - raw'!$AD$7:$AD$494=$A34)*(INDIRECT($Q34,TRUE)=$O34),'1. Database - raw'!LS$7:LU$494)),"")</f>
        <v>0.5</v>
      </c>
      <c r="MQ34" s="279" t="str">
        <f t="array" aca="1" ref="MQ34" ca="1">IFERROR(_xlfn.STDEV.S(IF(('1. Database - raw'!LS$7:LU$494&gt;0)*('1. Database - raw'!$AD$7:$AD$494=$A34)*(INDIRECT($Q34,TRUE)=$O34),'1. Database - raw'!LS$7:LU$494)),"")</f>
        <v/>
      </c>
      <c r="MR34" s="96">
        <f t="array" aca="1" ref="MR34" ca="1">IFERROR(IF(COUNT(IF(('1. Database - raw'!LS$7:LU$494&gt;0)*('1. Database - raw'!$AD$7:$AD$494=$A34)*(INDIRECT($Q34,TRUE)=$O34),'1. Database - raw'!LS$7:LU$494))&gt;0,COUNT(IF(('1. Database - raw'!LS$7:LU$494&gt;0)*('1. Database - raw'!$AD$7:$AD$494=$A34)*(INDIRECT($Q34,TRUE)=$O34),'1. Database - raw'!LS$7:LU$494)),""),"")</f>
        <v>1</v>
      </c>
      <c r="MS34" s="152" t="str">
        <f t="shared" ca="1" si="145"/>
        <v/>
      </c>
      <c r="MT34" s="150" t="str">
        <f t="shared" ca="1" si="146"/>
        <v/>
      </c>
      <c r="MU34" s="150" t="str">
        <f t="shared" ca="1" si="147"/>
        <v/>
      </c>
      <c r="MV34" s="150">
        <f t="array" aca="1" ref="MV34" ca="1">IFERROR(AVERAGE(IF(('1. Database - raw'!LY$7:MA$494&gt;0)*('1. Database - raw'!$AD$7:$AD$494=$A34)*(INDIRECT($Q34,TRUE)=$O34),'1. Database - raw'!LY$7:MA$494)),"")</f>
        <v>0.2</v>
      </c>
      <c r="MW34" s="279" t="str">
        <f t="array" aca="1" ref="MW34" ca="1">IFERROR(_xlfn.STDEV.S(IF(('1. Database - raw'!LY$7:MA$494&gt;0)*('1. Database - raw'!$AD$7:$AD$494=$A34)*(INDIRECT($Q34,TRUE)=$O34),'1. Database - raw'!LY$7:MA$494)),"")</f>
        <v/>
      </c>
      <c r="MX34" s="96">
        <f t="array" aca="1" ref="MX34" ca="1">IFERROR(IF(COUNT(IF(('1. Database - raw'!LY$7:MA$494&gt;0)*('1. Database - raw'!$AD$7:$AD$494=$A34)*(INDIRECT($Q34,TRUE)=$O34),'1. Database - raw'!LY$7:MA$494))&gt;0,COUNT(IF(('1. Database - raw'!LY$7:MA$494&gt;0)*('1. Database - raw'!$AD$7:$AD$494=$A34)*(INDIRECT($Q34,TRUE)=$O34),'1. Database - raw'!LY$7:MA$494)),""),"")</f>
        <v>1</v>
      </c>
      <c r="MY34" s="152" t="str">
        <f t="shared" ca="1" si="148"/>
        <v/>
      </c>
      <c r="MZ34" s="150" t="str">
        <f t="shared" ca="1" si="149"/>
        <v/>
      </c>
      <c r="NA34" s="150" t="str">
        <f t="shared" ca="1" si="150"/>
        <v/>
      </c>
      <c r="NB34" s="150" t="str">
        <f t="array" aca="1" ref="NB34" ca="1">IFERROR(AVERAGE(IF(('1. Database - raw'!ME$7:MG$494&gt;0)*('1. Database - raw'!$AD$7:$AD$494=$A34)*(INDIRECT($Q34,TRUE)=$O34),'1. Database - raw'!ME$7:MG$494)),"")</f>
        <v/>
      </c>
      <c r="NC34" s="279" t="str">
        <f t="array" aca="1" ref="NC34" ca="1">IFERROR(_xlfn.STDEV.S(IF(('1. Database - raw'!ME$7:MG$494&gt;0)*('1. Database - raw'!$AD$7:$AD$494=$A34)*(INDIRECT($Q34,TRUE)=$O34),'1. Database - raw'!ME$7:MG$494)),"")</f>
        <v/>
      </c>
      <c r="ND34" s="96" t="str">
        <f t="array" aca="1" ref="ND34" ca="1">IFERROR(IF(COUNT(IF(('1. Database - raw'!ME$7:MG$494&gt;0)*('1. Database - raw'!$AD$7:$AD$494=$A34)*(INDIRECT($Q34,TRUE)=$O34),'1. Database - raw'!ME$7:MG$494))&gt;0,COUNT(IF(('1. Database - raw'!ME$7:MG$494&gt;0)*('1. Database - raw'!$AD$7:$AD$494=$A34)*(INDIRECT($Q34,TRUE)=$O34),'1. Database - raw'!ME$7:MG$494)),""),"")</f>
        <v/>
      </c>
      <c r="NE34" s="152" t="str">
        <f t="shared" ca="1" si="151"/>
        <v/>
      </c>
      <c r="NF34" s="150" t="str">
        <f t="shared" ca="1" si="152"/>
        <v/>
      </c>
      <c r="NG34" s="150" t="str">
        <f t="shared" ca="1" si="153"/>
        <v/>
      </c>
      <c r="NH34" s="150">
        <f t="array" aca="1" ref="NH34" ca="1">IFERROR(AVERAGE(IF(('1. Database - raw'!MK$7:MM$494&gt;0)*('1. Database - raw'!$AD$7:$AD$494=$A34)*(INDIRECT($Q34,TRUE)=$O34),'1. Database - raw'!MK$7:MM$494)),"")</f>
        <v>0.3</v>
      </c>
      <c r="NI34" s="279" t="str">
        <f t="array" aca="1" ref="NI34" ca="1">IFERROR(_xlfn.STDEV.S(IF(('1. Database - raw'!MK$7:MM$494&gt;0)*('1. Database - raw'!$AD$7:$AD$494=$A34)*(INDIRECT($Q34,TRUE)=$O34),'1. Database - raw'!MK$7:MM$494)),"")</f>
        <v/>
      </c>
      <c r="NJ34" s="96">
        <f t="array" aca="1" ref="NJ34" ca="1">IFERROR(IF(COUNT(IF(('1. Database - raw'!MK$7:MM$494&gt;0)*('1. Database - raw'!$AD$7:$AD$494=$A34)*(INDIRECT($Q34,TRUE)=$O34),'1. Database - raw'!MK$7:MM$494))&gt;0,COUNT(IF(('1. Database - raw'!MK$7:MM$494&gt;0)*('1. Database - raw'!$AD$7:$AD$494=$A34)*(INDIRECT($Q34,TRUE)=$O34),'1. Database - raw'!MK$7:MM$494)),""),"")</f>
        <v>1</v>
      </c>
      <c r="NK34" s="152" t="str">
        <f t="shared" ca="1" si="154"/>
        <v/>
      </c>
      <c r="NL34" s="150" t="str">
        <f t="shared" ca="1" si="155"/>
        <v/>
      </c>
      <c r="NM34" s="150" t="str">
        <f t="shared" ca="1" si="156"/>
        <v/>
      </c>
      <c r="NN34" s="150" t="str">
        <f t="array" aca="1" ref="NN34" ca="1">IFERROR(AVERAGE(IF(('1. Database - raw'!MQ$7:MS$494&gt;0)*('1. Database - raw'!$AD$7:$AD$494=$A34)*(INDIRECT($Q34,TRUE)=$O34),'1. Database - raw'!MQ$7:MS$494)),"")</f>
        <v/>
      </c>
      <c r="NO34" s="279" t="str">
        <f t="array" aca="1" ref="NO34" ca="1">IFERROR(_xlfn.STDEV.S(IF(('1. Database - raw'!MQ$7:MS$494&gt;0)*('1. Database - raw'!$AD$7:$AD$494=$A34)*(INDIRECT($Q34,TRUE)=$O34),'1. Database - raw'!MQ$7:MS$494)),"")</f>
        <v/>
      </c>
      <c r="NP34" s="96" t="str">
        <f t="array" aca="1" ref="NP34" ca="1">IFERROR(IF(COUNT(IF(('1. Database - raw'!MQ$7:MS$494&gt;0)*('1. Database - raw'!$AD$7:$AD$494=$A34)*(INDIRECT($Q34,TRUE)=$O34),'1. Database - raw'!MQ$7:MS$494))&gt;0,COUNT(IF(('1. Database - raw'!MQ$7:MS$494&gt;0)*('1. Database - raw'!$AD$7:$AD$494=$A34)*(INDIRECT($Q34,TRUE)=$O34),'1. Database - raw'!MQ$7:MS$494)),""),"")</f>
        <v/>
      </c>
      <c r="NQ34" s="152" t="str">
        <f t="shared" ca="1" si="157"/>
        <v/>
      </c>
      <c r="NR34" s="150" t="str">
        <f t="shared" ca="1" si="158"/>
        <v/>
      </c>
      <c r="NS34" s="150" t="str">
        <f t="shared" ca="1" si="159"/>
        <v/>
      </c>
      <c r="NT34" s="150">
        <f t="array" aca="1" ref="NT34" ca="1">IFERROR(AVERAGE(IF(('1. Database - raw'!MW$7:MY$494&gt;0)*('1. Database - raw'!$AD$7:$AD$494=$A34)*(INDIRECT($Q34,TRUE)=$O34),'1. Database - raw'!MW$7:MY$494)),"")</f>
        <v>1.64</v>
      </c>
      <c r="NU34" s="279" t="str">
        <f t="array" aca="1" ref="NU34" ca="1">IFERROR(_xlfn.STDEV.S(IF(('1. Database - raw'!MW$7:MY$494&gt;0)*('1. Database - raw'!$AD$7:$AD$494=$A34)*(INDIRECT($Q34,TRUE)=$O34),'1. Database - raw'!MW$7:MY$494)),"")</f>
        <v/>
      </c>
      <c r="NV34" s="96">
        <f t="array" aca="1" ref="NV34" ca="1">IFERROR(IF(COUNT(IF(('1. Database - raw'!MW$7:MY$494&gt;0)*('1. Database - raw'!$AD$7:$AD$494=$A34)*(INDIRECT($Q34,TRUE)=$O34),'1. Database - raw'!MW$7:MY$494))&gt;0,COUNT(IF(('1. Database - raw'!MW$7:MY$494&gt;0)*('1. Database - raw'!$AD$7:$AD$494=$A34)*(INDIRECT($Q34,TRUE)=$O34),'1. Database - raw'!MW$7:MY$494)),""),"")</f>
        <v>1</v>
      </c>
      <c r="NW34" s="152" t="str">
        <f t="shared" ca="1" si="160"/>
        <v/>
      </c>
      <c r="NX34" s="150" t="str">
        <f t="shared" ca="1" si="161"/>
        <v/>
      </c>
      <c r="NY34" s="150" t="str">
        <f t="shared" ca="1" si="162"/>
        <v/>
      </c>
      <c r="NZ34" s="150" t="str">
        <f t="array" aca="1" ref="NZ34" ca="1">IFERROR(AVERAGE(IF(('1. Database - raw'!NC$7:NE$494&gt;0)*('1. Database - raw'!$AD$7:$AD$494=$A34)*(INDIRECT($Q34,TRUE)=$O34),'1. Database - raw'!NC$7:NE$494)),"")</f>
        <v/>
      </c>
      <c r="OA34" s="279" t="str">
        <f t="array" aca="1" ref="OA34" ca="1">IFERROR(_xlfn.STDEV.S(IF(('1. Database - raw'!NC$7:NE$494&gt;0)*('1. Database - raw'!$AD$7:$AD$494=$A34)*(INDIRECT($Q34,TRUE)=$O34),'1. Database - raw'!NC$7:NE$494)),"")</f>
        <v/>
      </c>
      <c r="OB34" s="96" t="str">
        <f t="array" aca="1" ref="OB34" ca="1">IFERROR(IF(COUNT(IF(('1. Database - raw'!NC$7:NE$494&gt;0)*('1. Database - raw'!$AD$7:$AD$494=$A34)*(INDIRECT($Q34,TRUE)=$O34),'1. Database - raw'!NC$7:NE$494))&gt;0,COUNT(IF(('1. Database - raw'!NC$7:NE$494&gt;0)*('1. Database - raw'!$AD$7:$AD$494=$A34)*(INDIRECT($Q34,TRUE)=$O34),'1. Database - raw'!NC$7:NE$494)),""),"")</f>
        <v/>
      </c>
      <c r="OC34" s="152" t="str">
        <f t="shared" ca="1" si="163"/>
        <v/>
      </c>
      <c r="OD34" s="150" t="str">
        <f t="shared" ca="1" si="164"/>
        <v/>
      </c>
      <c r="OE34" s="150" t="str">
        <f t="shared" ca="1" si="165"/>
        <v/>
      </c>
      <c r="OF34" s="150" t="str">
        <f t="array" aca="1" ref="OF34" ca="1">IFERROR(AVERAGE(IF(('1. Database - raw'!NI$7:NK$494&gt;0)*('1. Database - raw'!$AD$7:$AD$494=$A34)*(INDIRECT($Q34,TRUE)=$O34),'1. Database - raw'!NI$7:NK$494)),"")</f>
        <v/>
      </c>
      <c r="OG34" s="279" t="str">
        <f t="array" aca="1" ref="OG34" ca="1">IFERROR(_xlfn.STDEV.S(IF(('1. Database - raw'!NI$7:NK$494&gt;0)*('1. Database - raw'!$AD$7:$AD$494=$A34)*(INDIRECT($Q34,TRUE)=$O34),'1. Database - raw'!NI$7:NK$494)),"")</f>
        <v/>
      </c>
      <c r="OH34" s="59" t="str">
        <f t="array" aca="1" ref="OH34" ca="1">IFERROR(IF(COUNT(IF(('1. Database - raw'!NI$7:NK$494&gt;0)*('1. Database - raw'!$AD$7:$AD$494=$A34)*(INDIRECT($Q34,TRUE)=$O34),'1. Database - raw'!NI$7:NK$494))&gt;0,COUNT(IF(('1. Database - raw'!NI$7:NK$494&gt;0)*('1. Database - raw'!$AD$7:$AD$494=$A34)*(INDIRECT($Q34,TRUE)=$O34),'1. Database - raw'!NI$7:NK$494)),""),"")</f>
        <v/>
      </c>
    </row>
    <row r="35" spans="1:398" outlineLevel="1" x14ac:dyDescent="0.25">
      <c r="A35" s="134" t="s">
        <v>553</v>
      </c>
      <c r="B35" s="1330"/>
      <c r="C35" s="24"/>
      <c r="D35" s="23"/>
      <c r="E35" s="23" t="s">
        <v>275</v>
      </c>
      <c r="F35" s="22" t="s">
        <v>30</v>
      </c>
      <c r="G35" s="22" t="s">
        <v>616</v>
      </c>
      <c r="H35" s="22"/>
      <c r="I35" s="22"/>
      <c r="J35" s="22"/>
      <c r="K35" s="22"/>
      <c r="L35" s="22"/>
      <c r="M35" s="22"/>
      <c r="N35" s="41"/>
      <c r="O35" s="171" t="str">
        <f t="array" ref="O35">INDEX(A35:N35,IF(MIN(IF(C35:N35&lt;&gt;"",COLUMN(C35:N35)))&gt;0,MIN(IF(C35:N35&lt;&gt;"",COLUMN(C35:N35))),""))</f>
        <v>Algeria</v>
      </c>
      <c r="P35" s="162">
        <f t="shared" si="192"/>
        <v>3</v>
      </c>
      <c r="Q35" s="42" t="str">
        <f ca="1">"'" &amp; $S$4 &amp; "'!" &amp; ADDRESS(ROW('1. Database - raw'!$A$7),MATCH($C$2,'1. Database - raw'!$6:$6,0)+MATCH(O35,$C35:$N35,0)-1,1) &amp; ":" &amp; ADDRESS(LOOKUP(2,1/('1. Database - raw'!A:A&lt;&gt;""),ROW('1. Database - raw'!A:A)),MATCH($C$2,'1. Database - raw'!$6:$6,0)+MATCH(O35,$C35:$N35,0)-1,1)</f>
        <v>'1. Database - raw'!$AG$7:$AG$494</v>
      </c>
      <c r="R35" s="24"/>
      <c r="S35" s="181"/>
      <c r="T35" s="208" t="str">
        <f t="shared" ca="1" si="193"/>
        <v/>
      </c>
      <c r="U35" s="197" t="str">
        <f t="shared" ca="1" si="193"/>
        <v/>
      </c>
      <c r="V35" s="197" t="str">
        <f t="shared" ca="1" si="193"/>
        <v/>
      </c>
      <c r="W35" s="197" t="str">
        <f t="shared" ca="1" si="193"/>
        <v/>
      </c>
      <c r="X35" s="197" t="str">
        <f t="shared" ca="1" si="193"/>
        <v/>
      </c>
      <c r="Y35" s="197" t="str">
        <f t="shared" ca="1" si="193"/>
        <v/>
      </c>
      <c r="Z35" s="197" t="str">
        <f t="shared" ca="1" si="193"/>
        <v/>
      </c>
      <c r="AA35" s="197" t="str">
        <f t="shared" ca="1" si="193"/>
        <v/>
      </c>
      <c r="AB35" s="197" t="str">
        <f t="shared" ca="1" si="193"/>
        <v/>
      </c>
      <c r="AC35" s="197" t="str">
        <f t="shared" ca="1" si="193"/>
        <v/>
      </c>
      <c r="AD35" s="197" t="str">
        <f t="shared" ca="1" si="194"/>
        <v/>
      </c>
      <c r="AE35" s="197" t="str">
        <f t="shared" ca="1" si="194"/>
        <v/>
      </c>
      <c r="AF35" s="197" t="str">
        <f t="shared" ca="1" si="194"/>
        <v/>
      </c>
      <c r="AG35" s="197" t="str">
        <f t="shared" ca="1" si="194"/>
        <v/>
      </c>
      <c r="AH35" s="197" t="str">
        <f t="shared" ca="1" si="194"/>
        <v/>
      </c>
      <c r="AI35" s="197" t="str">
        <f t="shared" ca="1" si="194"/>
        <v/>
      </c>
      <c r="AJ35" s="197" t="str">
        <f t="shared" ca="1" si="194"/>
        <v/>
      </c>
      <c r="AK35" s="197" t="str">
        <f t="shared" ca="1" si="194"/>
        <v/>
      </c>
      <c r="AL35" s="197" t="str">
        <f t="shared" ca="1" si="194"/>
        <v/>
      </c>
      <c r="AM35" s="209" t="str">
        <f t="shared" ca="1" si="194"/>
        <v/>
      </c>
      <c r="AN35" s="189"/>
      <c r="AO35" s="189"/>
      <c r="AP35" s="189"/>
      <c r="AQ35" s="189"/>
      <c r="AR35" s="189"/>
      <c r="AS35" s="189"/>
      <c r="AT35" s="189"/>
      <c r="AU35" s="189"/>
      <c r="AV35" s="189"/>
      <c r="AW35" s="189"/>
      <c r="AX35" s="189"/>
      <c r="AY35" s="189"/>
      <c r="AZ35" s="189"/>
      <c r="BA35" s="189"/>
      <c r="BB35" s="189"/>
      <c r="BC35" s="189"/>
      <c r="BD35" s="237">
        <f t="shared" ca="1" si="185"/>
        <v>0.74197002402322687</v>
      </c>
      <c r="BE35" s="237">
        <f t="shared" ca="1" si="186"/>
        <v>66.133117775838031</v>
      </c>
      <c r="BF35" s="237" t="str">
        <f t="shared" ca="1" si="175"/>
        <v/>
      </c>
      <c r="BG35" s="247" t="str">
        <f t="shared" ca="1" si="176"/>
        <v/>
      </c>
      <c r="BH35" s="293"/>
      <c r="BI35" s="532" t="str">
        <f t="shared" ca="1" si="166"/>
        <v/>
      </c>
      <c r="BJ35" s="557" t="str">
        <f t="shared" ca="1" si="187"/>
        <v/>
      </c>
      <c r="BK35" s="557" t="str">
        <f t="shared" ca="1" si="188"/>
        <v/>
      </c>
      <c r="BL35" s="557" t="str">
        <f t="shared" ca="1" si="167"/>
        <v/>
      </c>
      <c r="BM35" s="557" t="str">
        <f t="shared" ca="1" si="189"/>
        <v/>
      </c>
      <c r="BN35" s="557" t="str">
        <f t="shared" ca="1" si="190"/>
        <v/>
      </c>
      <c r="BO35" s="253"/>
      <c r="BP35" s="171" t="str">
        <f t="shared" si="191"/>
        <v>Algeria</v>
      </c>
      <c r="BQ35" s="14" t="str">
        <f t="shared" ca="1" si="172"/>
        <v/>
      </c>
      <c r="BR35" s="19" t="str">
        <f t="shared" ca="1" si="173"/>
        <v/>
      </c>
      <c r="BS35" s="19" t="str">
        <f t="shared" ca="1" si="174"/>
        <v/>
      </c>
      <c r="BT35" s="19" t="str">
        <f t="array" aca="1" ref="BT35" ca="1">IFERROR(AVERAGE(IF(('1. Database - raw'!AW$7:AY$494&gt;0)*('1. Database - raw'!$AD$7:$AD$494=$A35)*('1. Database - raw'!$AP$7:$AP$494&lt;&gt;Dropdown!$AM$11)*(INDIRECT($Q35,TRUE)=$O35),'1. Database - raw'!AW$7:AY$494)),"")</f>
        <v/>
      </c>
      <c r="BU35" s="33" t="str">
        <f t="array" aca="1" ref="BU35" ca="1">IFERROR(_xlfn.STDEV.S(IF(('1. Database - raw'!AW$7:AY$494&gt;0)*('1. Database - raw'!$AD$7:$AD$494=$A35)*('1. Database - raw'!$AP$7:$AP$494&lt;&gt;Dropdown!$AM$11)*(INDIRECT($Q35,TRUE)=$O35),'1. Database - raw'!AW$7:AY$494)),"")</f>
        <v/>
      </c>
      <c r="BV35" s="33" t="str">
        <f t="array" aca="1" ref="BV35" ca="1">IFERROR(IF(COUNT(IF(('1. Database - raw'!AW$7:AY$494&gt;0)*('1. Database - raw'!$AD$7:$AD$494=$A35)*('1. Database - raw'!$AP$7:$AP$494&lt;&gt;Dropdown!$AM$11)*(INDIRECT($Q35,TRUE)=$O35),'1. Database - raw'!AW$7:AY$494))&gt;0,COUNT(IF(('1. Database - raw'!AW$7:AY$494&gt;0)*('1. Database - raw'!$AD$7:$AD$494=$A35)*('1. Database - raw'!$AP$7:$AP$494&lt;&gt;Dropdown!$AM$11)*(INDIRECT($Q35,TRUE)=$O35),'1. Database - raw'!AW$7:AY$494)),""),"")</f>
        <v/>
      </c>
      <c r="BW35" s="14" t="str">
        <f t="shared" ca="1" si="7"/>
        <v/>
      </c>
      <c r="BX35" s="19" t="str">
        <f t="shared" ca="1" si="8"/>
        <v/>
      </c>
      <c r="BY35" s="19" t="str">
        <f t="shared" ca="1" si="9"/>
        <v/>
      </c>
      <c r="BZ35" s="19">
        <f t="array" aca="1" ref="BZ35" ca="1">IFERROR(AVERAGE(IF(('1. Database - raw'!BC$7:BE$494&gt;0)*('1. Database - raw'!$AD$7:$AD$494=$A35)*('1. Database - raw'!$AP$7:$AP$494&lt;&gt;Dropdown!$AM$11)*(INDIRECT($Q35,TRUE)=$O35),'1. Database - raw'!BC$7:BE$494)),"")</f>
        <v>109.58904109589041</v>
      </c>
      <c r="CA35" s="33" t="str">
        <f t="array" aca="1" ref="CA35" ca="1">IFERROR(_xlfn.STDEV.S(IF(('1. Database - raw'!BC$7:BE$494&gt;0)*('1. Database - raw'!$AD$7:$AD$494=$A35)*('1. Database - raw'!$AP$7:$AP$494&lt;&gt;Dropdown!$AM$11)*(INDIRECT($Q35,TRUE)=$O35),'1. Database - raw'!BC$7:BE$494)),"")</f>
        <v/>
      </c>
      <c r="CB35" s="33">
        <f t="array" aca="1" ref="CB35" ca="1">IFERROR(IF(COUNT(IF(('1. Database - raw'!BC$7:BE$494&gt;0)*('1. Database - raw'!$AD$7:$AD$494=$A35)*('1. Database - raw'!$AP$7:$AP$494&lt;&gt;Dropdown!$AM$11)*(INDIRECT($Q35,TRUE)=$O35),'1. Database - raw'!BC$7:BE$494))&gt;0,COUNT(IF(('1. Database - raw'!BC$7:BE$494&gt;0)*('1. Database - raw'!$AD$7:$AD$494=$A35)*('1. Database - raw'!$AP$7:$AP$494&lt;&gt;Dropdown!$AM$11)*(INDIRECT($Q35,TRUE)=$O35),'1. Database - raw'!BC$7:BE$494)),""),"")</f>
        <v>1</v>
      </c>
      <c r="CC35" s="101" t="str">
        <f t="shared" ca="1" si="10"/>
        <v/>
      </c>
      <c r="CD35" s="102" t="str">
        <f t="shared" ca="1" si="11"/>
        <v/>
      </c>
      <c r="CE35" s="102" t="str">
        <f t="shared" ca="1" si="12"/>
        <v/>
      </c>
      <c r="CF35" s="102" t="str">
        <f t="array" aca="1" ref="CF35" ca="1">IFERROR(AVERAGE(IF(('1. Database - raw'!BI$7:BK$494&gt;0)*('1. Database - raw'!$AD$7:$AD$494=$A35)*('1. Database - raw'!$AP$7:$AP$494&lt;&gt;Dropdown!$AM$11)*(INDIRECT($Q35,TRUE)=$O35),'1. Database - raw'!BI$7:BK$494)),"")</f>
        <v/>
      </c>
      <c r="CG35" s="269" t="str">
        <f t="array" aca="1" ref="CG35" ca="1">IFERROR(_xlfn.STDEV.S(IF(('1. Database - raw'!BI$7:BK$494&gt;0)*('1. Database - raw'!$AD$7:$AD$494=$A35)*('1. Database - raw'!$AP$7:$AP$494&lt;&gt;Dropdown!$AM$11)*(INDIRECT($Q35,TRUE)=$O35),'1. Database - raw'!BI$7:BK$494)),"")</f>
        <v/>
      </c>
      <c r="CH35" s="33" t="str">
        <f t="array" aca="1" ref="CH35" ca="1">IFERROR(IF(COUNT(IF(('1. Database - raw'!BI$7:BK$494&gt;0)*('1. Database - raw'!$AD$7:$AD$494=$A35)*('1. Database - raw'!$AP$7:$AP$494&lt;&gt;Dropdown!$AM$11)*(INDIRECT($Q35,TRUE)=$O35),'1. Database - raw'!BI$7:BK$494))&gt;0,COUNT(IF(('1. Database - raw'!BI$7:BK$494&gt;0)*('1. Database - raw'!$AD$7:$AD$494=$A35)*('1. Database - raw'!$AP$7:$AP$494&lt;&gt;Dropdown!$AM$11)*(INDIRECT($Q35,TRUE)=$O35),'1. Database - raw'!BI$7:BK$494)),""),"")</f>
        <v/>
      </c>
      <c r="CI35" s="14" t="str">
        <f t="shared" ca="1" si="13"/>
        <v/>
      </c>
      <c r="CJ35" s="19" t="str">
        <f t="shared" ca="1" si="14"/>
        <v/>
      </c>
      <c r="CK35" s="19" t="str">
        <f t="shared" ca="1" si="15"/>
        <v/>
      </c>
      <c r="CL35" s="19" t="str">
        <f t="array" aca="1" ref="CL35" ca="1">IFERROR(AVERAGE(IF(('1. Database - raw'!BO$7:BQ$494&gt;0)*('1. Database - raw'!$AD$7:$AD$494=$A35)*(INDIRECT($Q35,TRUE)=$O35),'1. Database - raw'!BO$7:BQ$494)),"")</f>
        <v/>
      </c>
      <c r="CM35" s="33" t="str">
        <f t="array" aca="1" ref="CM35" ca="1">IFERROR(_xlfn.STDEV.S(IF(('1. Database - raw'!BO$7:BQ$494&gt;0)*('1. Database - raw'!$AD$7:$AD$494=$A35)*(INDIRECT($Q35,TRUE)=$O35),'1. Database - raw'!BO$7:BQ$494)),"")</f>
        <v/>
      </c>
      <c r="CN35" s="33" t="str">
        <f t="array" aca="1" ref="CN35" ca="1">IFERROR(IF(COUNT(IF(('1. Database - raw'!BO$7:BQ$494&gt;0)*('1. Database - raw'!$AD$7:$AD$494=$A35)*(INDIRECT($Q35,TRUE)=$O35),'1. Database - raw'!BO$7:BQ$494))&gt;0,COUNT(IF(('1. Database - raw'!BO$7:BQ$494&gt;0)*('1. Database - raw'!$AD$7:$AD$494=$A35)*(INDIRECT($Q35,TRUE)=$O35),'1. Database - raw'!BO$7:BQ$494)),""),"")</f>
        <v/>
      </c>
      <c r="CO35" s="14" t="str">
        <f t="shared" ca="1" si="16"/>
        <v/>
      </c>
      <c r="CP35" s="19" t="str">
        <f t="shared" ca="1" si="17"/>
        <v/>
      </c>
      <c r="CQ35" s="19" t="str">
        <f t="shared" ca="1" si="18"/>
        <v/>
      </c>
      <c r="CR35" s="19" t="str">
        <f t="array" aca="1" ref="CR35" ca="1">IFERROR(AVERAGE(IF(('1. Database - raw'!BU$7:BW$494&gt;0)*('1. Database - raw'!$AD$7:$AD$494=$A35)*(INDIRECT($Q35,TRUE)=$O35),'1. Database - raw'!BU$7:BW$494)),"")</f>
        <v/>
      </c>
      <c r="CS35" s="33" t="str">
        <f t="array" aca="1" ref="CS35" ca="1">IFERROR(_xlfn.STDEV.S(IF(('1. Database - raw'!BU$7:BW$494&gt;0)*('1. Database - raw'!$AD$7:$AD$494=$A35)*(INDIRECT($Q35,TRUE)=$O35),'1. Database - raw'!BU$7:BW$494)),"")</f>
        <v/>
      </c>
      <c r="CT35" s="33" t="str">
        <f t="array" aca="1" ref="CT35" ca="1">IFERROR(IF(COUNT(IF(('1. Database - raw'!BU$7:BW$494&gt;0)*('1. Database - raw'!$AD$7:$AD$494=$A35)*(INDIRECT($Q35,TRUE)=$O35),'1. Database - raw'!BU$7:BW$494))&gt;0,COUNT(IF(('1. Database - raw'!BU$7:BW$494&gt;0)*('1. Database - raw'!$AD$7:$AD$494=$A35)*(INDIRECT($Q35,TRUE)=$O35),'1. Database - raw'!BU$7:BW$494)),""),"")</f>
        <v/>
      </c>
      <c r="CU35" s="14" t="str">
        <f t="shared" ca="1" si="19"/>
        <v/>
      </c>
      <c r="CV35" s="19" t="str">
        <f t="shared" ca="1" si="20"/>
        <v/>
      </c>
      <c r="CW35" s="19" t="str">
        <f t="shared" ca="1" si="21"/>
        <v/>
      </c>
      <c r="CX35" s="19" t="str">
        <f t="array" aca="1" ref="CX35" ca="1">IFERROR(AVERAGE(IF(('1. Database - raw'!CA$7:CC$494&gt;0)*('1. Database - raw'!$AD$7:$AD$494=$A35)*(INDIRECT($Q35,TRUE)=$O35),'1. Database - raw'!CA$7:CC$494)),"")</f>
        <v/>
      </c>
      <c r="CY35" s="33" t="str">
        <f t="array" aca="1" ref="CY35" ca="1">IFERROR(_xlfn.STDEV.S(IF(('1. Database - raw'!CA$7:CC$494&gt;0)*('1. Database - raw'!$AD$7:$AD$494=$A35)*(INDIRECT($Q35,TRUE)=$O35),'1. Database - raw'!CA$7:CC$494)),"")</f>
        <v/>
      </c>
      <c r="CZ35" s="33" t="str">
        <f t="array" aca="1" ref="CZ35" ca="1">IFERROR(IF(COUNT(IF(('1. Database - raw'!CA$7:CC$494&gt;0)*('1. Database - raw'!$AD$7:$AD$494=$A35)*(INDIRECT($Q35,TRUE)=$O35),'1. Database - raw'!CA$7:CC$494))&gt;0,COUNT(IF(('1. Database - raw'!CA$7:CC$494&gt;0)*('1. Database - raw'!$AD$7:$AD$494=$A35)*(INDIRECT($Q35,TRUE)=$O35),'1. Database - raw'!CA$7:CC$494)),""),"")</f>
        <v/>
      </c>
      <c r="DA35" s="14" t="str">
        <f t="shared" ca="1" si="22"/>
        <v/>
      </c>
      <c r="DB35" s="19" t="str">
        <f t="shared" ca="1" si="23"/>
        <v/>
      </c>
      <c r="DC35" s="19" t="str">
        <f t="shared" ca="1" si="24"/>
        <v/>
      </c>
      <c r="DD35" s="19" t="str">
        <f t="array" aca="1" ref="DD35" ca="1">IFERROR(AVERAGE(IF(('1. Database - raw'!CG$7:CI$494&gt;0)*('1. Database - raw'!$AD$7:$AD$494=$A35)*(INDIRECT($Q35,TRUE)=$O35),'1. Database - raw'!CG$7:CI$494)),"")</f>
        <v/>
      </c>
      <c r="DE35" s="33" t="str">
        <f t="array" aca="1" ref="DE35" ca="1">IFERROR(_xlfn.STDEV.S(IF(('1. Database - raw'!CG$7:CI$494&gt;0)*('1. Database - raw'!$AD$7:$AD$494=$A35)*(INDIRECT($Q35,TRUE)=$O35),'1. Database - raw'!CG$7:CI$494)),"")</f>
        <v/>
      </c>
      <c r="DF35" s="33" t="str">
        <f t="array" aca="1" ref="DF35" ca="1">IFERROR(IF(COUNT(IF(('1. Database - raw'!CG$7:CI$494&gt;0)*('1. Database - raw'!$AD$7:$AD$494=$A35)*(INDIRECT($Q35,TRUE)=$O35),'1. Database - raw'!CG$7:CI$494))&gt;0,COUNT(IF(('1. Database - raw'!CG$7:CI$494&gt;0)*('1. Database - raw'!$AD$7:$AD$494=$A35)*(INDIRECT($Q35,TRUE)=$O35),'1. Database - raw'!CG$7:CI$494)),""),"")</f>
        <v/>
      </c>
      <c r="DG35" s="14" t="str">
        <f t="shared" ca="1" si="25"/>
        <v/>
      </c>
      <c r="DH35" s="19" t="str">
        <f t="shared" ca="1" si="26"/>
        <v/>
      </c>
      <c r="DI35" s="19" t="str">
        <f t="shared" ca="1" si="27"/>
        <v/>
      </c>
      <c r="DJ35" s="19" t="str">
        <f t="array" aca="1" ref="DJ35" ca="1">IFERROR(AVERAGE(IF(('1. Database - raw'!CM$7:CO$494&gt;0)*('1. Database - raw'!$AD$7:$AD$494=$A35)*(INDIRECT($Q35,TRUE)=$O35),'1. Database - raw'!CM$7:CO$494)),"")</f>
        <v/>
      </c>
      <c r="DK35" s="33" t="str">
        <f t="array" aca="1" ref="DK35" ca="1">IFERROR(_xlfn.STDEV.S(IF(('1. Database - raw'!CM$7:CO$494&gt;0)*('1. Database - raw'!$AD$7:$AD$494=$A35)*(INDIRECT($Q35,TRUE)=$O35),'1. Database - raw'!CM$7:CO$494)),"")</f>
        <v/>
      </c>
      <c r="DL35" s="33" t="str">
        <f t="array" aca="1" ref="DL35" ca="1">IFERROR(IF(COUNT(IF(('1. Database - raw'!CM$7:CO$494&gt;0)*('1. Database - raw'!$AD$7:$AD$494=$A35)*(INDIRECT($Q35,TRUE)=$O35),'1. Database - raw'!CM$7:CO$494))&gt;0,COUNT(IF(('1. Database - raw'!CM$7:CO$494&gt;0)*('1. Database - raw'!$AD$7:$AD$494=$A35)*(INDIRECT($Q35,TRUE)=$O35),'1. Database - raw'!CM$7:CO$494)),""),"")</f>
        <v/>
      </c>
      <c r="DM35" s="14" t="str">
        <f t="shared" ca="1" si="28"/>
        <v/>
      </c>
      <c r="DN35" s="19" t="str">
        <f t="shared" ca="1" si="29"/>
        <v/>
      </c>
      <c r="DO35" s="19" t="str">
        <f t="shared" ca="1" si="30"/>
        <v/>
      </c>
      <c r="DP35" s="19" t="str">
        <f t="array" aca="1" ref="DP35" ca="1">IFERROR(AVERAGE(IF(('1. Database - raw'!CS$7:CU$494&gt;0)*('1. Database - raw'!$AD$7:$AD$494=$A35)*(INDIRECT($Q35,TRUE)=$O35),'1. Database - raw'!CS$7:CU$494)),"")</f>
        <v/>
      </c>
      <c r="DQ35" s="33" t="str">
        <f t="array" aca="1" ref="DQ35" ca="1">IFERROR(_xlfn.STDEV.S(IF(('1. Database - raw'!CS$7:CU$494&gt;0)*('1. Database - raw'!$AD$7:$AD$494=$A35)*(INDIRECT($Q35,TRUE)=$O35),'1. Database - raw'!CS$7:CU$494)),"")</f>
        <v/>
      </c>
      <c r="DR35" s="33" t="str">
        <f t="array" aca="1" ref="DR35" ca="1">IFERROR(IF(COUNT(IF(('1. Database - raw'!CS$7:CU$494&gt;0)*('1. Database - raw'!$AD$7:$AD$494=$A35)*(INDIRECT($Q35,TRUE)=$O35),'1. Database - raw'!CS$7:CU$494))&gt;0,COUNT(IF(('1. Database - raw'!CS$7:CU$494&gt;0)*('1. Database - raw'!$AD$7:$AD$494=$A35)*(INDIRECT($Q35,TRUE)=$O35),'1. Database - raw'!CS$7:CU$494)),""),"")</f>
        <v/>
      </c>
      <c r="DS35" s="14" t="str">
        <f t="shared" ca="1" si="31"/>
        <v/>
      </c>
      <c r="DT35" s="19" t="str">
        <f t="shared" ca="1" si="32"/>
        <v/>
      </c>
      <c r="DU35" s="19" t="str">
        <f t="shared" ca="1" si="33"/>
        <v/>
      </c>
      <c r="DV35" s="19" t="str">
        <f t="array" aca="1" ref="DV35" ca="1">IFERROR(AVERAGE(IF(('1. Database - raw'!CY$7:DA$494&gt;0)*('1. Database - raw'!$AD$7:$AD$494=$A35)*(INDIRECT($Q35,TRUE)=$O35),'1. Database - raw'!CY$7:DA$494)),"")</f>
        <v/>
      </c>
      <c r="DW35" s="33" t="str">
        <f t="array" aca="1" ref="DW35" ca="1">IFERROR(_xlfn.STDEV.S(IF(('1. Database - raw'!CY$7:DA$494&gt;0)*('1. Database - raw'!$AD$7:$AD$494=$A35)*(INDIRECT($Q35,TRUE)=$O35),'1. Database - raw'!CY$7:DA$494)),"")</f>
        <v/>
      </c>
      <c r="DX35" s="33" t="str">
        <f t="array" aca="1" ref="DX35" ca="1">IFERROR(IF(COUNT(IF(('1. Database - raw'!CY$7:DA$494&gt;0)*('1. Database - raw'!$AD$7:$AD$494=$A35)*(INDIRECT($Q35,TRUE)=$O35),'1. Database - raw'!CY$7:DA$494))&gt;0,COUNT(IF(('1. Database - raw'!CY$7:DA$494&gt;0)*('1. Database - raw'!$AD$7:$AD$494=$A35)*(INDIRECT($Q35,TRUE)=$O35),'1. Database - raw'!CY$7:DA$494)),""),"")</f>
        <v/>
      </c>
      <c r="DY35" s="14" t="str">
        <f t="shared" ca="1" si="34"/>
        <v/>
      </c>
      <c r="DZ35" s="19" t="str">
        <f t="shared" ca="1" si="35"/>
        <v/>
      </c>
      <c r="EA35" s="19" t="str">
        <f t="shared" ca="1" si="36"/>
        <v/>
      </c>
      <c r="EB35" s="19" t="str">
        <f t="array" aca="1" ref="EB35" ca="1">IFERROR(AVERAGE(IF(('1. Database - raw'!DE$7:DG$494&gt;0)*('1. Database - raw'!$AD$7:$AD$494=$A35)*(INDIRECT($Q35,TRUE)=$O35),'1. Database - raw'!DE$7:DG$494)),"")</f>
        <v/>
      </c>
      <c r="EC35" s="33" t="str">
        <f t="array" aca="1" ref="EC35" ca="1">IFERROR(_xlfn.STDEV.S(IF(('1. Database - raw'!DE$7:DG$494&gt;0)*('1. Database - raw'!$AD$7:$AD$494=$A35)*(INDIRECT($Q35,TRUE)=$O35),'1. Database - raw'!DE$7:DG$494)),"")</f>
        <v/>
      </c>
      <c r="ED35" s="33" t="str">
        <f t="array" aca="1" ref="ED35" ca="1">IFERROR(IF(COUNT(IF(('1. Database - raw'!DE$7:DG$494&gt;0)*('1. Database - raw'!$AD$7:$AD$494=$A35)*(INDIRECT($Q35,TRUE)=$O35),'1. Database - raw'!DE$7:DG$494))&gt;0,COUNT(IF(('1. Database - raw'!DE$7:DG$494&gt;0)*('1. Database - raw'!$AD$7:$AD$494=$A35)*(INDIRECT($Q35,TRUE)=$O35),'1. Database - raw'!DE$7:DG$494)),""),"")</f>
        <v/>
      </c>
      <c r="EE35" s="101" t="str">
        <f t="shared" ca="1" si="37"/>
        <v/>
      </c>
      <c r="EF35" s="102" t="str">
        <f t="shared" ca="1" si="38"/>
        <v/>
      </c>
      <c r="EG35" s="102" t="str">
        <f t="shared" ca="1" si="39"/>
        <v/>
      </c>
      <c r="EH35" s="102" t="str">
        <f t="array" aca="1" ref="EH35" ca="1">IFERROR(AVERAGE(IF(('1. Database - raw'!DK$7:DM$494&gt;0)*('1. Database - raw'!$AD$7:$AD$494=$A35)*(INDIRECT($Q35,TRUE)=$O35),'1. Database - raw'!DK$7:DM$494)),"")</f>
        <v/>
      </c>
      <c r="EI35" s="269" t="str">
        <f t="array" aca="1" ref="EI35" ca="1">IFERROR(_xlfn.STDEV.S(IF(('1. Database - raw'!DK$7:DM$494&gt;0)*('1. Database - raw'!$AD$7:$AD$494=$A35)*(INDIRECT($Q35,TRUE)=$O35),'1. Database - raw'!DK$7:DM$494)),"")</f>
        <v/>
      </c>
      <c r="EJ35" s="33" t="str">
        <f t="array" aca="1" ref="EJ35" ca="1">IFERROR(IF(COUNT(IF(('1. Database - raw'!DK$7:DM$494&gt;0)*('1. Database - raw'!$AD$7:$AD$494=$A35)*(INDIRECT($Q35,TRUE)=$O35),'1. Database - raw'!DK$7:DM$494))&gt;0,COUNT(IF(('1. Database - raw'!DK$7:DM$494&gt;0)*('1. Database - raw'!$AD$7:$AD$494=$A35)*(INDIRECT($Q35,TRUE)=$O35),'1. Database - raw'!DK$7:DM$494)),""),"")</f>
        <v/>
      </c>
      <c r="EK35" s="14" t="str">
        <f t="shared" ca="1" si="40"/>
        <v/>
      </c>
      <c r="EL35" s="19" t="str">
        <f t="shared" ca="1" si="41"/>
        <v/>
      </c>
      <c r="EM35" s="19" t="str">
        <f t="shared" ca="1" si="42"/>
        <v/>
      </c>
      <c r="EN35" s="19" t="str">
        <f t="array" aca="1" ref="EN35" ca="1">IFERROR(AVERAGE(IF(('1. Database - raw'!DQ$7:DS$494&gt;0)*('1. Database - raw'!$AD$7:$AD$494=$A35)*(INDIRECT($Q35,TRUE)=$O35),'1. Database - raw'!DQ$7:DS$494)),"")</f>
        <v/>
      </c>
      <c r="EO35" s="33" t="str">
        <f t="array" aca="1" ref="EO35" ca="1">IFERROR(_xlfn.STDEV.S(IF(('1. Database - raw'!DQ$7:DS$494&gt;0)*('1. Database - raw'!$AD$7:$AD$494=$A35)*(INDIRECT($Q35,TRUE)=$O35),'1. Database - raw'!DQ$7:DS$494)),"")</f>
        <v/>
      </c>
      <c r="EP35" s="33" t="str">
        <f t="array" aca="1" ref="EP35" ca="1">IFERROR(IF(COUNT(IF(('1. Database - raw'!DQ$7:DS$494&gt;0)*('1. Database - raw'!$AD$7:$AD$494=$A35)*(INDIRECT($Q35,TRUE)=$O35),'1. Database - raw'!DQ$7:DS$494))&gt;0,COUNT(IF(('1. Database - raw'!DQ$7:DS$494&gt;0)*('1. Database - raw'!$AD$7:$AD$494=$A35)*(INDIRECT($Q35,TRUE)=$O35),'1. Database - raw'!DQ$7:DS$494)),""),"")</f>
        <v/>
      </c>
      <c r="EQ35" s="14" t="str">
        <f t="shared" ca="1" si="43"/>
        <v/>
      </c>
      <c r="ER35" s="19" t="str">
        <f t="shared" ca="1" si="44"/>
        <v/>
      </c>
      <c r="ES35" s="19" t="str">
        <f t="shared" ca="1" si="45"/>
        <v/>
      </c>
      <c r="ET35" s="19" t="str">
        <f t="array" aca="1" ref="ET35" ca="1">IFERROR(AVERAGE(IF(('1. Database - raw'!DW$7:DY$494&gt;0)*('1. Database - raw'!$AD$7:$AD$494=$A35)*(INDIRECT($Q35,TRUE)=$O35),'1. Database - raw'!DW$7:DY$494)),"")</f>
        <v/>
      </c>
      <c r="EU35" s="33" t="str">
        <f t="array" aca="1" ref="EU35" ca="1">IFERROR(_xlfn.STDEV.S(IF(('1. Database - raw'!DW$7:DY$494&gt;0)*('1. Database - raw'!$AD$7:$AD$494=$A35)*(INDIRECT($Q35,TRUE)=$O35),'1. Database - raw'!DW$7:DY$494)),"")</f>
        <v/>
      </c>
      <c r="EV35" s="33" t="str">
        <f t="array" aca="1" ref="EV35" ca="1">IFERROR(IF(COUNT(IF(('1. Database - raw'!DW$7:DY$494&gt;0)*('1. Database - raw'!$AD$7:$AD$494=$A35)*(INDIRECT($Q35,TRUE)=$O35),'1. Database - raw'!DW$7:DY$494))&gt;0,COUNT(IF(('1. Database - raw'!DW$7:DY$494&gt;0)*('1. Database - raw'!$AD$7:$AD$494=$A35)*(INDIRECT($Q35,TRUE)=$O35),'1. Database - raw'!DW$7:DY$494)),""),"")</f>
        <v/>
      </c>
      <c r="EW35" s="14" t="str">
        <f t="shared" ca="1" si="46"/>
        <v/>
      </c>
      <c r="EX35" s="19" t="str">
        <f t="shared" ca="1" si="47"/>
        <v/>
      </c>
      <c r="EY35" s="19" t="str">
        <f t="shared" ca="1" si="48"/>
        <v/>
      </c>
      <c r="EZ35" s="19" t="str">
        <f t="array" aca="1" ref="EZ35" ca="1">IFERROR(AVERAGE(IF(('1. Database - raw'!EC$7:EE$494&gt;0)*('1. Database - raw'!$AD$7:$AD$494=$A35)*(INDIRECT($Q35,TRUE)=$O35),'1. Database - raw'!EC$7:EE$494)),"")</f>
        <v/>
      </c>
      <c r="FA35" s="33" t="str">
        <f t="array" aca="1" ref="FA35" ca="1">IFERROR(_xlfn.STDEV.S(IF(('1. Database - raw'!EC$7:EE$494&gt;0)*('1. Database - raw'!$AD$7:$AD$494=$A35)*(INDIRECT($Q35,TRUE)=$O35),'1. Database - raw'!EC$7:EE$494)),"")</f>
        <v/>
      </c>
      <c r="FB35" s="33" t="str">
        <f t="array" aca="1" ref="FB35" ca="1">IFERROR(IF(COUNT(IF(('1. Database - raw'!EC$7:EE$494&gt;0)*('1. Database - raw'!$AD$7:$AD$494=$A35)*(INDIRECT($Q35,TRUE)=$O35),'1. Database - raw'!EC$7:EE$494))&gt;0,COUNT(IF(('1. Database - raw'!EC$7:EE$494&gt;0)*('1. Database - raw'!$AD$7:$AD$494=$A35)*(INDIRECT($Q35,TRUE)=$O35),'1. Database - raw'!EC$7:EE$494)),""),"")</f>
        <v/>
      </c>
      <c r="FC35" s="14" t="str">
        <f t="shared" ca="1" si="49"/>
        <v/>
      </c>
      <c r="FD35" s="19" t="str">
        <f t="shared" ca="1" si="50"/>
        <v/>
      </c>
      <c r="FE35" s="19" t="str">
        <f t="shared" ca="1" si="51"/>
        <v/>
      </c>
      <c r="FF35" s="19" t="str">
        <f t="array" aca="1" ref="FF35" ca="1">IFERROR(AVERAGE(IF(('1. Database - raw'!EI$7:EK$494&gt;0)*('1. Database - raw'!$AD$7:$AD$494=$A35)*(INDIRECT($Q35,TRUE)=$O35),'1. Database - raw'!EI$7:EK$494)),"")</f>
        <v/>
      </c>
      <c r="FG35" s="33" t="str">
        <f t="array" aca="1" ref="FG35" ca="1">IFERROR(_xlfn.STDEV.S(IF(('1. Database - raw'!EI$7:EK$494&gt;0)*('1. Database - raw'!$AD$7:$AD$494=$A35)*(INDIRECT($Q35,TRUE)=$O35),'1. Database - raw'!EI$7:EK$494)),"")</f>
        <v/>
      </c>
      <c r="FH35" s="33" t="str">
        <f t="array" aca="1" ref="FH35" ca="1">IFERROR(IF(COUNT(IF(('1. Database - raw'!EI$7:EK$494&gt;0)*('1. Database - raw'!$AD$7:$AD$494=$A35)*(INDIRECT($Q35,TRUE)=$O35),'1. Database - raw'!EI$7:EK$494))&gt;0,COUNT(IF(('1. Database - raw'!EI$7:EK$494&gt;0)*('1. Database - raw'!$AD$7:$AD$494=$A35)*(INDIRECT($Q35,TRUE)=$O35),'1. Database - raw'!EI$7:EK$494)),""),"")</f>
        <v/>
      </c>
      <c r="FI35" s="14" t="str">
        <f t="shared" ca="1" si="52"/>
        <v/>
      </c>
      <c r="FJ35" s="19" t="str">
        <f t="shared" ca="1" si="53"/>
        <v/>
      </c>
      <c r="FK35" s="19" t="str">
        <f t="shared" ca="1" si="54"/>
        <v/>
      </c>
      <c r="FL35" s="19" t="str">
        <f t="array" aca="1" ref="FL35" ca="1">IFERROR(AVERAGE(IF(('1. Database - raw'!EO$7:EQ$494&gt;0)*('1. Database - raw'!$AD$7:$AD$494=$A35)*(INDIRECT($Q35,TRUE)=$O35),'1. Database - raw'!EO$7:EQ$494)),"")</f>
        <v/>
      </c>
      <c r="FM35" s="33" t="str">
        <f t="array" aca="1" ref="FM35" ca="1">IFERROR(_xlfn.STDEV.S(IF(('1. Database - raw'!EO$7:EQ$494&gt;0)*('1. Database - raw'!$AD$7:$AD$494=$A35)*(INDIRECT($Q35,TRUE)=$O35),'1. Database - raw'!EO$7:EQ$494)),"")</f>
        <v/>
      </c>
      <c r="FN35" s="33" t="str">
        <f t="array" aca="1" ref="FN35" ca="1">IFERROR(IF(COUNT(IF(('1. Database - raw'!EO$7:EQ$494&gt;0)*('1. Database - raw'!$AD$7:$AD$494=$A35)*(INDIRECT($Q35,TRUE)=$O35),'1. Database - raw'!EO$7:EQ$494))&gt;0,COUNT(IF(('1. Database - raw'!EO$7:EQ$494&gt;0)*('1. Database - raw'!$AD$7:$AD$494=$A35)*(INDIRECT($Q35,TRUE)=$O35),'1. Database - raw'!EO$7:EQ$494)),""),"")</f>
        <v/>
      </c>
      <c r="FO35" s="14" t="str">
        <f t="shared" ca="1" si="55"/>
        <v/>
      </c>
      <c r="FP35" s="19" t="str">
        <f t="shared" ca="1" si="56"/>
        <v/>
      </c>
      <c r="FQ35" s="19" t="str">
        <f t="shared" ca="1" si="57"/>
        <v/>
      </c>
      <c r="FR35" s="19" t="str">
        <f t="array" aca="1" ref="FR35" ca="1">IFERROR(AVERAGE(IF(('1. Database - raw'!EU$7:EW$494&gt;0)*('1. Database - raw'!$AD$7:$AD$494=$A35)*(INDIRECT($Q35,TRUE)=$O35),'1. Database - raw'!EU$7:EW$494)),"")</f>
        <v/>
      </c>
      <c r="FS35" s="33" t="str">
        <f t="array" aca="1" ref="FS35" ca="1">IFERROR(_xlfn.STDEV.S(IF(('1. Database - raw'!EU$7:EW$494&gt;0)*('1. Database - raw'!$AD$7:$AD$494=$A35)*(INDIRECT($Q35,TRUE)=$O35),'1. Database - raw'!EU$7:EW$494)),"")</f>
        <v/>
      </c>
      <c r="FT35" s="33" t="str">
        <f t="array" aca="1" ref="FT35" ca="1">IFERROR(IF(COUNT(IF(('1. Database - raw'!EU$7:EW$494&gt;0)*('1. Database - raw'!$AD$7:$AD$494=$A35)*(INDIRECT($Q35,TRUE)=$O35),'1. Database - raw'!EU$7:EW$494))&gt;0,COUNT(IF(('1. Database - raw'!EU$7:EW$494&gt;0)*('1. Database - raw'!$AD$7:$AD$494=$A35)*(INDIRECT($Q35,TRUE)=$O35),'1. Database - raw'!EU$7:EW$494)),""),"")</f>
        <v/>
      </c>
      <c r="FU35" s="14" t="str">
        <f t="shared" ca="1" si="58"/>
        <v/>
      </c>
      <c r="FV35" s="19" t="str">
        <f t="shared" ca="1" si="59"/>
        <v/>
      </c>
      <c r="FW35" s="19" t="str">
        <f t="shared" ca="1" si="60"/>
        <v/>
      </c>
      <c r="FX35" s="19" t="str">
        <f t="array" aca="1" ref="FX35" ca="1">IFERROR(AVERAGE(IF(('1. Database - raw'!FA$7:FC$494&gt;0)*('1. Database - raw'!$AD$7:$AD$494=$A35)*(INDIRECT($Q35,TRUE)=$O35),'1. Database - raw'!FA$7:FC$494)),"")</f>
        <v/>
      </c>
      <c r="FY35" s="33" t="str">
        <f t="array" aca="1" ref="FY35" ca="1">IFERROR(_xlfn.STDEV.S(IF(('1. Database - raw'!FA$7:FC$494&gt;0)*('1. Database - raw'!$AD$7:$AD$494=$A35)*(INDIRECT($Q35,TRUE)=$O35),'1. Database - raw'!FA$7:FC$494)),"")</f>
        <v/>
      </c>
      <c r="FZ35" s="33" t="str">
        <f t="array" aca="1" ref="FZ35" ca="1">IFERROR(IF(COUNT(IF(('1. Database - raw'!FA$7:FC$494&gt;0)*('1. Database - raw'!$AD$7:$AD$494=$A35)*(INDIRECT($Q35,TRUE)=$O35),'1. Database - raw'!FA$7:FC$494))&gt;0,COUNT(IF(('1. Database - raw'!FA$7:FC$494&gt;0)*('1. Database - raw'!$AD$7:$AD$494=$A35)*(INDIRECT($Q35,TRUE)=$O35),'1. Database - raw'!FA$7:FC$494)),""),"")</f>
        <v/>
      </c>
      <c r="GA35" s="14" t="str">
        <f t="shared" ca="1" si="61"/>
        <v/>
      </c>
      <c r="GB35" s="19" t="str">
        <f t="shared" ca="1" si="62"/>
        <v/>
      </c>
      <c r="GC35" s="19" t="str">
        <f t="shared" ca="1" si="63"/>
        <v/>
      </c>
      <c r="GD35" s="19" t="str">
        <f t="array" aca="1" ref="GD35" ca="1">IFERROR(AVERAGE(IF(('1. Database - raw'!FG$7:FI$494&gt;0)*('1. Database - raw'!$AD$7:$AD$494=$A35)*(INDIRECT($Q35,TRUE)=$O35),'1. Database - raw'!FG$7:FI$494)),"")</f>
        <v/>
      </c>
      <c r="GE35" s="33" t="str">
        <f t="array" aca="1" ref="GE35" ca="1">IFERROR(_xlfn.STDEV.S(IF(('1. Database - raw'!FG$7:FI$494&gt;0)*('1. Database - raw'!$AD$7:$AD$494=$A35)*(INDIRECT($Q35,TRUE)=$O35),'1. Database - raw'!FG$7:FI$494)),"")</f>
        <v/>
      </c>
      <c r="GF35" s="33" t="str">
        <f t="array" aca="1" ref="GF35" ca="1">IFERROR(IF(COUNT(IF(('1. Database - raw'!FG$7:FI$494&gt;0)*('1. Database - raw'!$AD$7:$AD$494=$A35)*(INDIRECT($Q35,TRUE)=$O35),'1. Database - raw'!FG$7:FI$494))&gt;0,COUNT(IF(('1. Database - raw'!FG$7:FI$494&gt;0)*('1. Database - raw'!$AD$7:$AD$494=$A35)*(INDIRECT($Q35,TRUE)=$O35),'1. Database - raw'!FG$7:FI$494)),""),"")</f>
        <v/>
      </c>
      <c r="GG35" s="14" t="str">
        <f t="shared" ca="1" si="64"/>
        <v/>
      </c>
      <c r="GH35" s="19" t="str">
        <f t="shared" ca="1" si="65"/>
        <v/>
      </c>
      <c r="GI35" s="19" t="str">
        <f t="shared" ca="1" si="66"/>
        <v/>
      </c>
      <c r="GJ35" s="19" t="str">
        <f t="array" aca="1" ref="GJ35" ca="1">IFERROR(AVERAGE(IF(('1. Database - raw'!FM$7:FO$494&gt;0)*('1. Database - raw'!$AD$7:$AD$494=$A35)*(INDIRECT($Q35,TRUE)=$O35),'1. Database - raw'!FM$7:FO$494)),"")</f>
        <v/>
      </c>
      <c r="GK35" s="33" t="str">
        <f t="array" aca="1" ref="GK35" ca="1">IFERROR(_xlfn.STDEV.S(IF(('1. Database - raw'!FM$7:FO$494&gt;0)*('1. Database - raw'!$AD$7:$AD$494=$A35)*(INDIRECT($Q35,TRUE)=$O35),'1. Database - raw'!FM$7:FO$494)),"")</f>
        <v/>
      </c>
      <c r="GL35" s="33" t="str">
        <f t="array" aca="1" ref="GL35" ca="1">IFERROR(IF(COUNT(IF(('1. Database - raw'!FM$7:FO$494&gt;0)*('1. Database - raw'!$AD$7:$AD$494=$A35)*(INDIRECT($Q35,TRUE)=$O35),'1. Database - raw'!FM$7:FO$494))&gt;0,COUNT(IF(('1. Database - raw'!FM$7:FO$494&gt;0)*('1. Database - raw'!$AD$7:$AD$494=$A35)*(INDIRECT($Q35,TRUE)=$O35),'1. Database - raw'!FM$7:FO$494)),""),"")</f>
        <v/>
      </c>
      <c r="GM35" s="14" t="str">
        <f t="shared" ca="1" si="67"/>
        <v/>
      </c>
      <c r="GN35" s="19" t="str">
        <f t="shared" ca="1" si="68"/>
        <v/>
      </c>
      <c r="GO35" s="19" t="str">
        <f t="shared" ca="1" si="69"/>
        <v/>
      </c>
      <c r="GP35" s="19" t="str">
        <f t="array" aca="1" ref="GP35" ca="1">IFERROR(AVERAGE(IF(('1. Database - raw'!FS$7:FU$494&gt;0)*('1. Database - raw'!$AD$7:$AD$494=$A35)*(INDIRECT($Q35,TRUE)=$O35),'1. Database - raw'!FS$7:FU$494)),"")</f>
        <v/>
      </c>
      <c r="GQ35" s="33" t="str">
        <f t="array" aca="1" ref="GQ35" ca="1">IFERROR(_xlfn.STDEV.S(IF(('1. Database - raw'!FS$7:FU$494&gt;0)*('1. Database - raw'!$AD$7:$AD$494=$A35)*(INDIRECT($Q35,TRUE)=$O35),'1. Database - raw'!FS$7:FU$494)),"")</f>
        <v/>
      </c>
      <c r="GR35" s="33" t="str">
        <f t="array" aca="1" ref="GR35" ca="1">IFERROR(IF(COUNT(IF(('1. Database - raw'!FS$7:FU$494&gt;0)*('1. Database - raw'!$AD$7:$AD$494=$A35)*(INDIRECT($Q35,TRUE)=$O35),'1. Database - raw'!FS$7:FU$494))&gt;0,COUNT(IF(('1. Database - raw'!FS$7:FU$494&gt;0)*('1. Database - raw'!$AD$7:$AD$494=$A35)*(INDIRECT($Q35,TRUE)=$O35),'1. Database - raw'!FS$7:FU$494)),""),"")</f>
        <v/>
      </c>
      <c r="GS35" s="14" t="str">
        <f t="shared" ca="1" si="70"/>
        <v/>
      </c>
      <c r="GT35" s="19" t="str">
        <f t="shared" ca="1" si="71"/>
        <v/>
      </c>
      <c r="GU35" s="19" t="str">
        <f t="shared" ca="1" si="72"/>
        <v/>
      </c>
      <c r="GV35" s="19" t="str">
        <f t="array" aca="1" ref="GV35" ca="1">IFERROR(AVERAGE(IF(('1. Database - raw'!FY$7:GA$494&gt;0)*('1. Database - raw'!$AD$7:$AD$494=$A35)*(INDIRECT($Q35,TRUE)=$O35),'1. Database - raw'!FY$7:GA$494)),"")</f>
        <v/>
      </c>
      <c r="GW35" s="33" t="str">
        <f t="array" aca="1" ref="GW35" ca="1">IFERROR(_xlfn.STDEV.S(IF(('1. Database - raw'!FY$7:GA$494&gt;0)*('1. Database - raw'!$AD$7:$AD$494=$A35)*(INDIRECT($Q35,TRUE)=$O35),'1. Database - raw'!FY$7:GA$494)),"")</f>
        <v/>
      </c>
      <c r="GX35" s="33" t="str">
        <f t="array" aca="1" ref="GX35" ca="1">IFERROR(IF(COUNT(IF(('1. Database - raw'!FY$7:GA$494&gt;0)*('1. Database - raw'!$AD$7:$AD$494=$A35)*(INDIRECT($Q35,TRUE)=$O35),'1. Database - raw'!FY$7:GA$494))&gt;0,COUNT(IF(('1. Database - raw'!FY$7:GA$494&gt;0)*('1. Database - raw'!$AD$7:$AD$494=$A35)*(INDIRECT($Q35,TRUE)=$O35),'1. Database - raw'!FY$7:GA$494)),""),"")</f>
        <v/>
      </c>
      <c r="GY35" s="14" t="str">
        <f t="shared" ca="1" si="73"/>
        <v/>
      </c>
      <c r="GZ35" s="19" t="str">
        <f t="shared" ca="1" si="74"/>
        <v/>
      </c>
      <c r="HA35" s="19" t="str">
        <f t="shared" ca="1" si="75"/>
        <v/>
      </c>
      <c r="HB35" s="19" t="str">
        <f t="array" aca="1" ref="HB35" ca="1">IFERROR(AVERAGE(IF(('1. Database - raw'!GE$7:GG$494&gt;0)*('1. Database - raw'!$AD$7:$AD$494=$A35)*(INDIRECT($Q35,TRUE)=$O35),'1. Database - raw'!GE$7:GG$494)),"")</f>
        <v/>
      </c>
      <c r="HC35" s="33" t="str">
        <f t="array" aca="1" ref="HC35" ca="1">IFERROR(_xlfn.STDEV.S(IF(('1. Database - raw'!GE$7:GG$494&gt;0)*('1. Database - raw'!$AD$7:$AD$494=$A35)*(INDIRECT($Q35,TRUE)=$O35),'1. Database - raw'!GE$7:GG$494)),"")</f>
        <v/>
      </c>
      <c r="HD35" s="33" t="str">
        <f t="array" aca="1" ref="HD35" ca="1">IFERROR(IF(COUNT(IF(('1. Database - raw'!GE$7:GG$494&gt;0)*('1. Database - raw'!$AD$7:$AD$494=$A35)*(INDIRECT($Q35,TRUE)=$O35),'1. Database - raw'!GE$7:GG$494))&gt;0,COUNT(IF(('1. Database - raw'!GE$7:GG$494&gt;0)*('1. Database - raw'!$AD$7:$AD$494=$A35)*(INDIRECT($Q35,TRUE)=$O35),'1. Database - raw'!GE$7:GG$494)),""),"")</f>
        <v/>
      </c>
      <c r="HE35" s="14" t="str">
        <f t="shared" ca="1" si="76"/>
        <v/>
      </c>
      <c r="HF35" s="19" t="str">
        <f t="shared" ca="1" si="77"/>
        <v/>
      </c>
      <c r="HG35" s="19" t="str">
        <f t="shared" ca="1" si="78"/>
        <v/>
      </c>
      <c r="HH35" s="19" t="str">
        <f t="array" aca="1" ref="HH35" ca="1">IFERROR(AVERAGE(IF(('1. Database - raw'!GK$7:GM$494&gt;0)*('1. Database - raw'!$AD$7:$AD$494=$A35)*(INDIRECT($Q35,TRUE)=$O35),'1. Database - raw'!GK$7:GM$494)),"")</f>
        <v/>
      </c>
      <c r="HI35" s="33" t="str">
        <f t="array" aca="1" ref="HI35" ca="1">IFERROR(_xlfn.STDEV.S(IF(('1. Database - raw'!GK$7:GM$494&gt;0)*('1. Database - raw'!$AD$7:$AD$494=$A35)*(INDIRECT($Q35,TRUE)=$O35),'1. Database - raw'!GK$7:GM$494)),"")</f>
        <v/>
      </c>
      <c r="HJ35" s="33" t="str">
        <f t="array" aca="1" ref="HJ35" ca="1">IFERROR(IF(COUNT(IF(('1. Database - raw'!GK$7:GM$494&gt;0)*('1. Database - raw'!$AD$7:$AD$494=$A35)*(INDIRECT($Q35,TRUE)=$O35),'1. Database - raw'!GK$7:GM$494))&gt;0,COUNT(IF(('1. Database - raw'!GK$7:GM$494&gt;0)*('1. Database - raw'!$AD$7:$AD$494=$A35)*(INDIRECT($Q35,TRUE)=$O35),'1. Database - raw'!GK$7:GM$494)),""),"")</f>
        <v/>
      </c>
      <c r="HK35" s="14" t="str">
        <f t="shared" ca="1" si="79"/>
        <v/>
      </c>
      <c r="HL35" s="19" t="str">
        <f t="shared" ca="1" si="80"/>
        <v/>
      </c>
      <c r="HM35" s="19" t="str">
        <f t="shared" ca="1" si="81"/>
        <v/>
      </c>
      <c r="HN35" s="19" t="str">
        <f t="array" aca="1" ref="HN35" ca="1">IFERROR(AVERAGE(IF(('1. Database - raw'!GQ$7:GS$494&gt;0)*('1. Database - raw'!$AD$7:$AD$494=$A35)*(INDIRECT($Q35,TRUE)=$O35),'1. Database - raw'!GQ$7:GS$494)),"")</f>
        <v/>
      </c>
      <c r="HO35" s="33" t="str">
        <f t="array" aca="1" ref="HO35" ca="1">IFERROR(_xlfn.STDEV.S(IF(('1. Database - raw'!GQ$7:GS$494&gt;0)*('1. Database - raw'!$AD$7:$AD$494=$A35)*(INDIRECT($Q35,TRUE)=$O35),'1. Database - raw'!GQ$7:GS$494)),"")</f>
        <v/>
      </c>
      <c r="HP35" s="33" t="str">
        <f t="array" aca="1" ref="HP35" ca="1">IFERROR(IF(COUNT(IF(('1. Database - raw'!GQ$7:GS$494&gt;0)*('1. Database - raw'!$AD$7:$AD$494=$A35)*(INDIRECT($Q35,TRUE)=$O35),'1. Database - raw'!GQ$7:GS$494))&gt;0,COUNT(IF(('1. Database - raw'!GQ$7:GS$494&gt;0)*('1. Database - raw'!$AD$7:$AD$494=$A35)*(INDIRECT($Q35,TRUE)=$O35),'1. Database - raw'!GQ$7:GS$494)),""),"")</f>
        <v/>
      </c>
      <c r="HQ35" s="14" t="str">
        <f t="shared" ca="1" si="82"/>
        <v/>
      </c>
      <c r="HR35" s="19" t="str">
        <f t="shared" ca="1" si="83"/>
        <v/>
      </c>
      <c r="HS35" s="19" t="str">
        <f t="shared" ca="1" si="84"/>
        <v/>
      </c>
      <c r="HT35" s="19" t="str">
        <f t="array" aca="1" ref="HT35" ca="1">IFERROR(AVERAGE(IF(('1. Database - raw'!GW$7:GY$494&gt;0)*('1. Database - raw'!$AD$7:$AD$494=$A35)*(INDIRECT($Q35,TRUE)=$O35),'1. Database - raw'!GW$7:GY$494)),"")</f>
        <v/>
      </c>
      <c r="HU35" s="33" t="str">
        <f t="array" aca="1" ref="HU35" ca="1">IFERROR(_xlfn.STDEV.S(IF(('1. Database - raw'!GW$7:GY$494&gt;0)*('1. Database - raw'!$AD$7:$AD$494=$A35)*(INDIRECT($Q35,TRUE)=$O35),'1. Database - raw'!GW$7:GY$494)),"")</f>
        <v/>
      </c>
      <c r="HV35" s="33" t="str">
        <f t="array" aca="1" ref="HV35" ca="1">IFERROR(IF(COUNT(IF(('1. Database - raw'!GW$7:GY$494&gt;0)*('1. Database - raw'!$AD$7:$AD$494=$A35)*(INDIRECT($Q35,TRUE)=$O35),'1. Database - raw'!GW$7:GY$494))&gt;0,COUNT(IF(('1. Database - raw'!GW$7:GY$494&gt;0)*('1. Database - raw'!$AD$7:$AD$494=$A35)*(INDIRECT($Q35,TRUE)=$O35),'1. Database - raw'!GW$7:GY$494)),""),"")</f>
        <v/>
      </c>
      <c r="HW35" s="14" t="str">
        <f t="shared" ca="1" si="85"/>
        <v/>
      </c>
      <c r="HX35" s="19" t="str">
        <f t="shared" ca="1" si="86"/>
        <v/>
      </c>
      <c r="HY35" s="19" t="str">
        <f t="shared" ca="1" si="87"/>
        <v/>
      </c>
      <c r="HZ35" s="19" t="str">
        <f t="array" aca="1" ref="HZ35" ca="1">IFERROR(AVERAGE(IF(('1. Database - raw'!HC$7:HE$494&gt;0)*('1. Database - raw'!$AD$7:$AD$494=$A35)*(INDIRECT($Q35,TRUE)=$O35),'1. Database - raw'!HC$7:HE$494)),"")</f>
        <v/>
      </c>
      <c r="IA35" s="33" t="str">
        <f t="array" aca="1" ref="IA35" ca="1">IFERROR(_xlfn.STDEV.S(IF(('1. Database - raw'!HC$7:HE$494&gt;0)*('1. Database - raw'!$AD$7:$AD$494=$A35)*(INDIRECT($Q35,TRUE)=$O35),'1. Database - raw'!HC$7:HE$494)),"")</f>
        <v/>
      </c>
      <c r="IB35" s="33" t="str">
        <f t="array" aca="1" ref="IB35" ca="1">IFERROR(IF(COUNT(IF(('1. Database - raw'!HC$7:HE$494&gt;0)*('1. Database - raw'!$AD$7:$AD$494=$A35)*(INDIRECT($Q35,TRUE)=$O35),'1. Database - raw'!HC$7:HE$494))&gt;0,COUNT(IF(('1. Database - raw'!HC$7:HE$494&gt;0)*('1. Database - raw'!$AD$7:$AD$494=$A35)*(INDIRECT($Q35,TRUE)=$O35),'1. Database - raw'!HC$7:HE$494)),""),"")</f>
        <v/>
      </c>
      <c r="IC35" s="14" t="str">
        <f t="shared" ca="1" si="88"/>
        <v/>
      </c>
      <c r="ID35" s="19" t="str">
        <f t="shared" ca="1" si="89"/>
        <v/>
      </c>
      <c r="IE35" s="19" t="str">
        <f t="shared" ca="1" si="90"/>
        <v/>
      </c>
      <c r="IF35" s="19" t="str">
        <f t="array" aca="1" ref="IF35" ca="1">IFERROR(AVERAGE(IF(('1. Database - raw'!HI$7:HK$494&gt;0)*('1. Database - raw'!$AD$7:$AD$494=$A35)*(INDIRECT($Q35,TRUE)=$O35),'1. Database - raw'!HI$7:HK$494)),"")</f>
        <v/>
      </c>
      <c r="IG35" s="33" t="str">
        <f t="array" aca="1" ref="IG35" ca="1">IFERROR(_xlfn.STDEV.S(IF(('1. Database - raw'!HI$7:HK$494&gt;0)*('1. Database - raw'!$AD$7:$AD$494=$A35)*(INDIRECT($Q35,TRUE)=$O35),'1. Database - raw'!HI$7:HK$494)),"")</f>
        <v/>
      </c>
      <c r="IH35" s="33" t="str">
        <f t="array" aca="1" ref="IH35" ca="1">IFERROR(IF(COUNT(IF(('1. Database - raw'!HI$7:HK$494&gt;0)*('1. Database - raw'!$AD$7:$AD$494=$A35)*(INDIRECT($Q35,TRUE)=$O35),'1. Database - raw'!HI$7:HK$494))&gt;0,COUNT(IF(('1. Database - raw'!HI$7:HK$494&gt;0)*('1. Database - raw'!$AD$7:$AD$494=$A35)*(INDIRECT($Q35,TRUE)=$O35),'1. Database - raw'!HI$7:HK$494)),""),"")</f>
        <v/>
      </c>
      <c r="II35" s="14" t="str">
        <f t="shared" ca="1" si="91"/>
        <v/>
      </c>
      <c r="IJ35" s="19" t="str">
        <f t="shared" ca="1" si="92"/>
        <v/>
      </c>
      <c r="IK35" s="19" t="str">
        <f t="shared" ca="1" si="93"/>
        <v/>
      </c>
      <c r="IL35" s="19" t="str">
        <f t="array" aca="1" ref="IL35" ca="1">IFERROR(AVERAGE(IF(('1. Database - raw'!HO$7:HQ$494&gt;0)*('1. Database - raw'!$AD$7:$AD$494=$A35)*(INDIRECT($Q35,TRUE)=$O35),'1. Database - raw'!HO$7:HQ$494)),"")</f>
        <v/>
      </c>
      <c r="IM35" s="33" t="str">
        <f t="array" aca="1" ref="IM35" ca="1">IFERROR(_xlfn.STDEV.S(IF(('1. Database - raw'!HO$7:HQ$494&gt;0)*('1. Database - raw'!$AD$7:$AD$494=$A35)*(INDIRECT($Q35,TRUE)=$O35),'1. Database - raw'!HO$7:HQ$494)),"")</f>
        <v/>
      </c>
      <c r="IN35" s="33" t="str">
        <f t="array" aca="1" ref="IN35" ca="1">IFERROR(IF(COUNT(IF(('1. Database - raw'!HO$7:HQ$494&gt;0)*('1. Database - raw'!$AD$7:$AD$494=$A35)*(INDIRECT($Q35,TRUE)=$O35),'1. Database - raw'!HO$7:HQ$494))&gt;0,COUNT(IF(('1. Database - raw'!HO$7:HQ$494&gt;0)*('1. Database - raw'!$AD$7:$AD$494=$A35)*(INDIRECT($Q35,TRUE)=$O35),'1. Database - raw'!HO$7:HQ$494)),""),"")</f>
        <v/>
      </c>
      <c r="IO35" s="14" t="str">
        <f t="shared" ca="1" si="94"/>
        <v/>
      </c>
      <c r="IP35" s="19" t="str">
        <f t="shared" ca="1" si="95"/>
        <v/>
      </c>
      <c r="IQ35" s="19" t="str">
        <f t="shared" ca="1" si="96"/>
        <v/>
      </c>
      <c r="IR35" s="19" t="str">
        <f t="array" aca="1" ref="IR35" ca="1">IFERROR(AVERAGE(IF(('1. Database - raw'!HU$7:HW$494&gt;0)*('1. Database - raw'!$AD$7:$AD$494=$A35)*(INDIRECT($Q35,TRUE)=$O35),'1. Database - raw'!HU$7:HW$494)),"")</f>
        <v/>
      </c>
      <c r="IS35" s="33" t="str">
        <f t="array" aca="1" ref="IS35" ca="1">IFERROR(_xlfn.STDEV.S(IF(('1. Database - raw'!HU$7:HW$494&gt;0)*('1. Database - raw'!$AD$7:$AD$494=$A35)*(INDIRECT($Q35,TRUE)=$O35),'1. Database - raw'!HU$7:HW$494)),"")</f>
        <v/>
      </c>
      <c r="IT35" s="33" t="str">
        <f t="array" aca="1" ref="IT35" ca="1">IFERROR(IF(COUNT(IF(('1. Database - raw'!HU$7:HW$494&gt;0)*('1. Database - raw'!$AD$7:$AD$494=$A35)*(INDIRECT($Q35,TRUE)=$O35),'1. Database - raw'!HU$7:HW$494))&gt;0,COUNT(IF(('1. Database - raw'!HU$7:HW$494&gt;0)*('1. Database - raw'!$AD$7:$AD$494=$A35)*(INDIRECT($Q35,TRUE)=$O35),'1. Database - raw'!HU$7:HW$494)),""),"")</f>
        <v/>
      </c>
      <c r="IU35" s="14" t="str">
        <f t="shared" ca="1" si="97"/>
        <v/>
      </c>
      <c r="IV35" s="19" t="str">
        <f t="shared" ca="1" si="98"/>
        <v/>
      </c>
      <c r="IW35" s="19" t="str">
        <f t="shared" ca="1" si="99"/>
        <v/>
      </c>
      <c r="IX35" s="19" t="str">
        <f t="array" aca="1" ref="IX35" ca="1">IFERROR(AVERAGE(IF(('1. Database - raw'!IA$7:IC$494&gt;0)*('1. Database - raw'!$AD$7:$AD$494=$A35)*(INDIRECT($Q35,TRUE)=$O35),'1. Database - raw'!IA$7:IC$494)),"")</f>
        <v/>
      </c>
      <c r="IY35" s="33" t="str">
        <f t="array" aca="1" ref="IY35" ca="1">IFERROR(_xlfn.STDEV.S(IF(('1. Database - raw'!IA$7:IC$494&gt;0)*('1. Database - raw'!$AD$7:$AD$494=$A35)*(INDIRECT($Q35,TRUE)=$O35),'1. Database - raw'!IA$7:IC$494)),"")</f>
        <v/>
      </c>
      <c r="IZ35" s="33" t="str">
        <f t="array" aca="1" ref="IZ35" ca="1">IFERROR(IF(COUNT(IF(('1. Database - raw'!IA$7:IC$494&gt;0)*('1. Database - raw'!$AD$7:$AD$494=$A35)*(INDIRECT($Q35,TRUE)=$O35),'1. Database - raw'!IA$7:IC$494))&gt;0,COUNT(IF(('1. Database - raw'!IA$7:IC$494&gt;0)*('1. Database - raw'!$AD$7:$AD$494=$A35)*(INDIRECT($Q35,TRUE)=$O35),'1. Database - raw'!IA$7:IC$494)),""),"")</f>
        <v/>
      </c>
      <c r="JA35" s="14" t="str">
        <f t="shared" ca="1" si="100"/>
        <v/>
      </c>
      <c r="JB35" s="19" t="str">
        <f t="shared" ca="1" si="101"/>
        <v/>
      </c>
      <c r="JC35" s="19" t="str">
        <f t="shared" ca="1" si="102"/>
        <v/>
      </c>
      <c r="JD35" s="19" t="str">
        <f t="array" aca="1" ref="JD35" ca="1">IFERROR(AVERAGE(IF(('1. Database - raw'!IG$7:II$494&gt;0)*('1. Database - raw'!$AD$7:$AD$494=$A35)*(INDIRECT($Q35,TRUE)=$O35),'1. Database - raw'!IG$7:II$494)),"")</f>
        <v/>
      </c>
      <c r="JE35" s="33" t="str">
        <f t="array" aca="1" ref="JE35" ca="1">IFERROR(_xlfn.STDEV.S(IF(('1. Database - raw'!IG$7:II$494&gt;0)*('1. Database - raw'!$AD$7:$AD$494=$A35)*(INDIRECT($Q35,TRUE)=$O35),'1. Database - raw'!IG$7:II$494)),"")</f>
        <v/>
      </c>
      <c r="JF35" s="33" t="str">
        <f t="array" aca="1" ref="JF35" ca="1">IFERROR(IF(COUNT(IF(('1. Database - raw'!IG$7:II$494&gt;0)*('1. Database - raw'!$AD$7:$AD$494=$A35)*(INDIRECT($Q35,TRUE)=$O35),'1. Database - raw'!IG$7:II$494))&gt;0,COUNT(IF(('1. Database - raw'!IG$7:II$494&gt;0)*('1. Database - raw'!$AD$7:$AD$494=$A35)*(INDIRECT($Q35,TRUE)=$O35),'1. Database - raw'!IG$7:II$494)),""),"")</f>
        <v/>
      </c>
      <c r="JG35" s="145" t="str">
        <f t="shared" ca="1" si="103"/>
        <v/>
      </c>
      <c r="JH35" s="146" t="str">
        <f t="shared" ca="1" si="104"/>
        <v/>
      </c>
      <c r="JI35" s="146" t="str">
        <f t="shared" ca="1" si="105"/>
        <v/>
      </c>
      <c r="JJ35" s="146" t="str">
        <f t="array" aca="1" ref="JJ35" ca="1">IFERROR(AVERAGE(IF(('1. Database - raw'!IM$7:IO$494&gt;0)*('1. Database - raw'!$AD$7:$AD$494=$A35)*(INDIRECT($Q35,TRUE)=$O35),'1. Database - raw'!IM$7:IO$494)),"")</f>
        <v/>
      </c>
      <c r="JK35" s="277" t="str">
        <f t="array" aca="1" ref="JK35" ca="1">IFERROR(_xlfn.STDEV.S(IF(('1. Database - raw'!IM$7:IO$494&gt;0)*('1. Database - raw'!$AD$7:$AD$494=$A35)*(INDIRECT($Q35,TRUE)=$O35),'1. Database - raw'!IM$7:IO$494)),"")</f>
        <v/>
      </c>
      <c r="JL35" s="33" t="str">
        <f t="array" aca="1" ref="JL35" ca="1">IFERROR(IF(COUNT(IF(('1. Database - raw'!IM$7:IO$494&gt;0)*('1. Database - raw'!$AD$7:$AD$494=$A35)*(INDIRECT($Q35,TRUE)=$O35),'1. Database - raw'!IM$7:IO$494))&gt;0,COUNT(IF(('1. Database - raw'!IM$7:IO$494&gt;0)*('1. Database - raw'!$AD$7:$AD$494=$A35)*(INDIRECT($Q35,TRUE)=$O35),'1. Database - raw'!IM$7:IO$494)),""),"")</f>
        <v/>
      </c>
      <c r="JM35" s="145" t="str">
        <f t="shared" ca="1" si="106"/>
        <v/>
      </c>
      <c r="JN35" s="146" t="str">
        <f t="shared" ca="1" si="107"/>
        <v/>
      </c>
      <c r="JO35" s="146" t="str">
        <f t="shared" ca="1" si="108"/>
        <v/>
      </c>
      <c r="JP35" s="146" t="str">
        <f t="array" aca="1" ref="JP35" ca="1">IFERROR(AVERAGE(IF(('1. Database - raw'!IS$7:IU$494&gt;0)*('1. Database - raw'!$AD$7:$AD$494=$A35)*(INDIRECT($Q35,TRUE)=$O35),'1. Database - raw'!IS$7:IU$494)),"")</f>
        <v/>
      </c>
      <c r="JQ35" s="277" t="str">
        <f t="array" aca="1" ref="JQ35" ca="1">IFERROR(_xlfn.STDEV.S(IF(('1. Database - raw'!IS$7:IU$494&gt;0)*('1. Database - raw'!$AD$7:$AD$494=$A35)*(INDIRECT($Q35,TRUE)=$O35),'1. Database - raw'!IS$7:IU$494)),"")</f>
        <v/>
      </c>
      <c r="JR35" s="33" t="str">
        <f t="array" aca="1" ref="JR35" ca="1">IFERROR(IF(COUNT(IF(('1. Database - raw'!IS$7:IU$494&gt;0)*('1. Database - raw'!$AD$7:$AD$494=$A35)*(INDIRECT($Q35,TRUE)=$O35),'1. Database - raw'!IS$7:IU$494))&gt;0,COUNT(IF(('1. Database - raw'!IS$7:IU$494&gt;0)*('1. Database - raw'!$AD$7:$AD$494=$A35)*(INDIRECT($Q35,TRUE)=$O35),'1. Database - raw'!IS$7:IU$494)),""),"")</f>
        <v/>
      </c>
      <c r="JS35" s="145" t="str">
        <f t="shared" ca="1" si="109"/>
        <v/>
      </c>
      <c r="JT35" s="146" t="str">
        <f t="shared" ca="1" si="110"/>
        <v/>
      </c>
      <c r="JU35" s="146" t="str">
        <f t="shared" ca="1" si="111"/>
        <v/>
      </c>
      <c r="JV35" s="146" t="str">
        <f t="array" aca="1" ref="JV35" ca="1">IFERROR(AVERAGE(IF(('1. Database - raw'!IY$7:JA$494&gt;0)*('1. Database - raw'!$AD$7:$AD$494=$A35)*(INDIRECT($Q35,TRUE)=$O35),'1. Database - raw'!IY$7:JA$494)),"")</f>
        <v/>
      </c>
      <c r="JW35" s="277" t="str">
        <f t="array" aca="1" ref="JW35" ca="1">IFERROR(_xlfn.STDEV.S(IF(('1. Database - raw'!IY$7:JA$494&gt;0)*('1. Database - raw'!$AD$7:$AD$494=$A35)*(INDIRECT($Q35,TRUE)=$O35),'1. Database - raw'!IY$7:JA$494)),"")</f>
        <v/>
      </c>
      <c r="JX35" s="33" t="str">
        <f t="array" aca="1" ref="JX35" ca="1">IFERROR(IF(COUNT(IF(('1. Database - raw'!IY$7:JA$494&gt;0)*('1. Database - raw'!$AD$7:$AD$494=$A35)*(INDIRECT($Q35,TRUE)=$O35),'1. Database - raw'!IY$7:JA$494))&gt;0,COUNT(IF(('1. Database - raw'!IY$7:JA$494&gt;0)*('1. Database - raw'!$AD$7:$AD$494=$A35)*(INDIRECT($Q35,TRUE)=$O35),'1. Database - raw'!IY$7:JA$494)),""),"")</f>
        <v/>
      </c>
      <c r="JY35" s="145" t="str">
        <f t="shared" ca="1" si="112"/>
        <v/>
      </c>
      <c r="JZ35" s="146" t="str">
        <f t="shared" ca="1" si="113"/>
        <v/>
      </c>
      <c r="KA35" s="146" t="str">
        <f t="shared" ca="1" si="114"/>
        <v/>
      </c>
      <c r="KB35" s="146" t="str">
        <f t="array" aca="1" ref="KB35" ca="1">IFERROR(AVERAGE(IF(('1. Database - raw'!JE$7:JG$494&gt;0)*('1. Database - raw'!$AD$7:$AD$494=$A35)*(INDIRECT($Q35,TRUE)=$O35),'1. Database - raw'!JE$7:JG$494)),"")</f>
        <v/>
      </c>
      <c r="KC35" s="277" t="str">
        <f t="array" aca="1" ref="KC35" ca="1">IFERROR(_xlfn.STDEV.S(IF(('1. Database - raw'!JE$7:JG$494&gt;0)*('1. Database - raw'!$AD$7:$AD$494=$A35)*(INDIRECT($Q35,TRUE)=$O35),'1. Database - raw'!JE$7:JG$494)),"")</f>
        <v/>
      </c>
      <c r="KD35" s="33" t="str">
        <f t="array" aca="1" ref="KD35" ca="1">IFERROR(IF(COUNT(IF(('1. Database - raw'!JE$7:JG$494&gt;0)*('1. Database - raw'!$AD$7:$AD$494=$A35)*(INDIRECT($Q35,TRUE)=$O35),'1. Database - raw'!JE$7:JG$494))&gt;0,COUNT(IF(('1. Database - raw'!JE$7:JG$494&gt;0)*('1. Database - raw'!$AD$7:$AD$494=$A35)*(INDIRECT($Q35,TRUE)=$O35),'1. Database - raw'!JE$7:JG$494)),""),"")</f>
        <v/>
      </c>
      <c r="KE35" s="145" t="str">
        <f t="shared" ca="1" si="115"/>
        <v/>
      </c>
      <c r="KF35" s="146" t="str">
        <f t="shared" ca="1" si="116"/>
        <v/>
      </c>
      <c r="KG35" s="146" t="str">
        <f t="shared" ca="1" si="117"/>
        <v/>
      </c>
      <c r="KH35" s="146" t="str">
        <f t="array" aca="1" ref="KH35" ca="1">IFERROR(AVERAGE(IF(('1. Database - raw'!JK$7:JM$494&gt;0)*('1. Database - raw'!$AD$7:$AD$494=$A35)*(INDIRECT($Q35,TRUE)=$O35),'1. Database - raw'!JK$7:JM$494)),"")</f>
        <v/>
      </c>
      <c r="KI35" s="277" t="str">
        <f t="array" aca="1" ref="KI35" ca="1">IFERROR(_xlfn.STDEV.S(IF(('1. Database - raw'!JK$7:JM$494&gt;0)*('1. Database - raw'!$AD$7:$AD$494=$A35)*(INDIRECT($Q35,TRUE)=$O35),'1. Database - raw'!JK$7:JM$494)),"")</f>
        <v/>
      </c>
      <c r="KJ35" s="33" t="str">
        <f t="array" aca="1" ref="KJ35" ca="1">IFERROR(IF(COUNT(IF(('1. Database - raw'!JK$7:JM$494&gt;0)*('1. Database - raw'!$AD$7:$AD$494=$A35)*(INDIRECT($Q35,TRUE)=$O35),'1. Database - raw'!JK$7:JM$494))&gt;0,COUNT(IF(('1. Database - raw'!JK$7:JM$494&gt;0)*('1. Database - raw'!$AD$7:$AD$494=$A35)*(INDIRECT($Q35,TRUE)=$O35),'1. Database - raw'!JK$7:JM$494)),""),"")</f>
        <v/>
      </c>
      <c r="KK35" s="145" t="str">
        <f t="shared" ca="1" si="118"/>
        <v/>
      </c>
      <c r="KL35" s="146" t="str">
        <f t="shared" ca="1" si="119"/>
        <v/>
      </c>
      <c r="KM35" s="146" t="str">
        <f t="shared" ca="1" si="120"/>
        <v/>
      </c>
      <c r="KN35" s="146" t="str">
        <f t="array" aca="1" ref="KN35" ca="1">IFERROR(AVERAGE(IF(('1. Database - raw'!JQ$7:JS$494&gt;0)*('1. Database - raw'!$AD$7:$AD$494=$A35)*(INDIRECT($Q35,TRUE)=$O35),'1. Database - raw'!JQ$7:JS$494)),"")</f>
        <v/>
      </c>
      <c r="KO35" s="277" t="str">
        <f t="array" aca="1" ref="KO35" ca="1">IFERROR(_xlfn.STDEV.S(IF(('1. Database - raw'!JQ$7:JS$494&gt;0)*('1. Database - raw'!$AD$7:$AD$494=$A35)*(INDIRECT($Q35,TRUE)=$O35),'1. Database - raw'!JQ$7:JS$494)),"")</f>
        <v/>
      </c>
      <c r="KP35" s="33" t="str">
        <f t="array" aca="1" ref="KP35" ca="1">IFERROR(IF(COUNT(IF(('1. Database - raw'!JQ$7:JS$494&gt;0)*('1. Database - raw'!$AD$7:$AD$494=$A35)*(INDIRECT($Q35,TRUE)=$O35),'1. Database - raw'!JQ$7:JS$494))&gt;0,COUNT(IF(('1. Database - raw'!JQ$7:JS$494&gt;0)*('1. Database - raw'!$AD$7:$AD$494=$A35)*(INDIRECT($Q35,TRUE)=$O35),'1. Database - raw'!JQ$7:JS$494)),""),"")</f>
        <v/>
      </c>
      <c r="KQ35" s="145" t="str">
        <f t="shared" ca="1" si="121"/>
        <v/>
      </c>
      <c r="KR35" s="146" t="str">
        <f t="shared" ca="1" si="122"/>
        <v/>
      </c>
      <c r="KS35" s="146" t="str">
        <f t="shared" ca="1" si="123"/>
        <v/>
      </c>
      <c r="KT35" s="146" t="str">
        <f t="array" aca="1" ref="KT35" ca="1">IFERROR(AVERAGE(IF(('1. Database - raw'!JW$7:JY$494&gt;0)*('1. Database - raw'!$AD$7:$AD$494=$A35)*(INDIRECT($Q35,TRUE)=$O35),'1. Database - raw'!JW$7:JY$494)),"")</f>
        <v/>
      </c>
      <c r="KU35" s="277" t="str">
        <f t="array" aca="1" ref="KU35" ca="1">IFERROR(_xlfn.STDEV.S(IF(('1. Database - raw'!JW$7:JY$494&gt;0)*('1. Database - raw'!$AD$7:$AD$494=$A35)*(INDIRECT($Q35,TRUE)=$O35),'1. Database - raw'!JW$7:JY$494)),"")</f>
        <v/>
      </c>
      <c r="KV35" s="33" t="str">
        <f t="array" aca="1" ref="KV35" ca="1">IFERROR(IF(COUNT(IF(('1. Database - raw'!JW$7:JY$494&gt;0)*('1. Database - raw'!$AD$7:$AD$494=$A35)*(INDIRECT($Q35,TRUE)=$O35),'1. Database - raw'!JW$7:JY$494))&gt;0,COUNT(IF(('1. Database - raw'!JW$7:JY$494&gt;0)*('1. Database - raw'!$AD$7:$AD$494=$A35)*(INDIRECT($Q35,TRUE)=$O35),'1. Database - raw'!JW$7:JY$494)),""),"")</f>
        <v/>
      </c>
      <c r="KW35" s="145" t="str">
        <f t="shared" ca="1" si="124"/>
        <v/>
      </c>
      <c r="KX35" s="146" t="str">
        <f t="shared" ca="1" si="125"/>
        <v/>
      </c>
      <c r="KY35" s="146" t="str">
        <f t="shared" ca="1" si="126"/>
        <v/>
      </c>
      <c r="KZ35" s="146" t="str">
        <f t="array" aca="1" ref="KZ35" ca="1">IFERROR(AVERAGE(IF(('1. Database - raw'!KC$7:KE$494&gt;0)*('1. Database - raw'!$AD$7:$AD$494=$A35)*(INDIRECT($Q35,TRUE)=$O35),'1. Database - raw'!KC$7:KE$494)),"")</f>
        <v/>
      </c>
      <c r="LA35" s="277" t="str">
        <f t="array" aca="1" ref="LA35" ca="1">IFERROR(_xlfn.STDEV.S(IF(('1. Database - raw'!KC$7:KE$494&gt;0)*('1. Database - raw'!$AD$7:$AD$494=$A35)*(INDIRECT($Q35,TRUE)=$O35),'1. Database - raw'!KC$7:KE$494)),"")</f>
        <v/>
      </c>
      <c r="LB35" s="33" t="str">
        <f t="array" aca="1" ref="LB35" ca="1">IFERROR(IF(COUNT(IF(('1. Database - raw'!KC$7:KE$494&gt;0)*('1. Database - raw'!$AD$7:$AD$494=$A35)*(INDIRECT($Q35,TRUE)=$O35),'1. Database - raw'!KC$7:KE$494))&gt;0,COUNT(IF(('1. Database - raw'!KC$7:KE$494&gt;0)*('1. Database - raw'!$AD$7:$AD$494=$A35)*(INDIRECT($Q35,TRUE)=$O35),'1. Database - raw'!KC$7:KE$494)),""),"")</f>
        <v/>
      </c>
      <c r="LC35" s="145" t="str">
        <f t="shared" ca="1" si="127"/>
        <v/>
      </c>
      <c r="LD35" s="146" t="str">
        <f t="shared" ca="1" si="128"/>
        <v/>
      </c>
      <c r="LE35" s="146" t="str">
        <f t="shared" ca="1" si="129"/>
        <v/>
      </c>
      <c r="LF35" s="146" t="str">
        <f t="array" aca="1" ref="LF35" ca="1">IFERROR(AVERAGE(IF(('1. Database - raw'!KI$7:KK$494&gt;0)*('1. Database - raw'!$AD$7:$AD$494=$A35)*(INDIRECT($Q35,TRUE)=$O35),'1. Database - raw'!KI$7:KK$494)),"")</f>
        <v/>
      </c>
      <c r="LG35" s="277" t="str">
        <f t="array" aca="1" ref="LG35" ca="1">IFERROR(_xlfn.STDEV.S(IF(('1. Database - raw'!KI$7:KK$494&gt;0)*('1. Database - raw'!$AD$7:$AD$494=$A35)*(INDIRECT($Q35,TRUE)=$O35),'1. Database - raw'!KI$7:KK$494)),"")</f>
        <v/>
      </c>
      <c r="LH35" s="33" t="str">
        <f t="array" aca="1" ref="LH35" ca="1">IFERROR(IF(COUNT(IF(('1. Database - raw'!KI$7:KK$494&gt;0)*('1. Database - raw'!$AD$7:$AD$494=$A35)*(INDIRECT($Q35,TRUE)=$O35),'1. Database - raw'!KI$7:KK$494))&gt;0,COUNT(IF(('1. Database - raw'!KI$7:KK$494&gt;0)*('1. Database - raw'!$AD$7:$AD$494=$A35)*(INDIRECT($Q35,TRUE)=$O35),'1. Database - raw'!KI$7:KK$494)),""),"")</f>
        <v/>
      </c>
      <c r="LI35" s="145" t="str">
        <f t="shared" ca="1" si="169"/>
        <v/>
      </c>
      <c r="LJ35" s="146" t="str">
        <f t="shared" ca="1" si="170"/>
        <v/>
      </c>
      <c r="LK35" s="146" t="str">
        <f t="shared" ca="1" si="171"/>
        <v/>
      </c>
      <c r="LL35" s="146" t="str">
        <f t="array" aca="1" ref="LL35" ca="1">IFERROR(AVERAGE(IF(('1. Database - raw'!KO$7:KQ$494&gt;0)*('1. Database - raw'!$AD$7:$AD$494=$A35)*(INDIRECT($Q35,TRUE)=$O35),'1. Database - raw'!KO$7:KQ$494)),"")</f>
        <v/>
      </c>
      <c r="LM35" s="277" t="str">
        <f t="array" aca="1" ref="LM35" ca="1">IFERROR(_xlfn.STDEV.S(IF(('1. Database - raw'!KO$7:KQ$494&gt;0)*('1. Database - raw'!$AD$7:$AD$494=$A35)*(INDIRECT($Q35,TRUE)=$O35),'1. Database - raw'!KO$7:KQ$494)),"")</f>
        <v/>
      </c>
      <c r="LN35" s="33" t="str">
        <f t="array" aca="1" ref="LN35" ca="1">IFERROR(IF(COUNT(IF(('1. Database - raw'!KO$7:KQ$494&gt;0)*('1. Database - raw'!$AD$7:$AD$494=$A35)*(INDIRECT($Q35,TRUE)=$O35),'1. Database - raw'!KO$7:KQ$494))&gt;0,COUNT(IF(('1. Database - raw'!KO$7:KQ$494&gt;0)*('1. Database - raw'!$AD$7:$AD$494=$A35)*(INDIRECT($Q35,TRUE)=$O35),'1. Database - raw'!KO$7:KQ$494)),""),"")</f>
        <v/>
      </c>
      <c r="LO35" s="145" t="str">
        <f t="shared" ca="1" si="130"/>
        <v/>
      </c>
      <c r="LP35" s="146" t="str">
        <f t="shared" ca="1" si="131"/>
        <v/>
      </c>
      <c r="LQ35" s="146" t="str">
        <f t="shared" ca="1" si="132"/>
        <v/>
      </c>
      <c r="LR35" s="146" t="str">
        <f t="array" aca="1" ref="LR35" ca="1">IFERROR(AVERAGE(IF(('1. Database - raw'!KU$7:KW$494&gt;0)*('1. Database - raw'!$AD$7:$AD$494=$A35)*(INDIRECT($Q35,TRUE)=$O35),'1. Database - raw'!KU$7:KW$494)),"")</f>
        <v/>
      </c>
      <c r="LS35" s="277" t="str">
        <f t="array" aca="1" ref="LS35" ca="1">IFERROR(_xlfn.STDEV.S(IF(('1. Database - raw'!KU$7:KW$494&gt;0)*('1. Database - raw'!$AD$7:$AD$494=$A35)*(INDIRECT($Q35,TRUE)=$O35),'1. Database - raw'!KU$7:KW$494)),"")</f>
        <v/>
      </c>
      <c r="LT35" s="33" t="str">
        <f t="array" aca="1" ref="LT35" ca="1">IFERROR(IF(COUNT(IF(('1. Database - raw'!KU$7:KW$494&gt;0)*('1. Database - raw'!$AD$7:$AD$494=$A35)*(INDIRECT($Q35,TRUE)=$O35),'1. Database - raw'!KU$7:KW$494))&gt;0,COUNT(IF(('1. Database - raw'!KU$7:KW$494&gt;0)*('1. Database - raw'!$AD$7:$AD$494=$A35)*(INDIRECT($Q35,TRUE)=$O35),'1. Database - raw'!KU$7:KW$494)),""),"")</f>
        <v/>
      </c>
      <c r="LU35" s="145" t="str">
        <f t="shared" ca="1" si="133"/>
        <v/>
      </c>
      <c r="LV35" s="146" t="str">
        <f t="shared" ca="1" si="134"/>
        <v/>
      </c>
      <c r="LW35" s="146" t="str">
        <f t="shared" ca="1" si="135"/>
        <v/>
      </c>
      <c r="LX35" s="146" t="str">
        <f t="array" aca="1" ref="LX35" ca="1">IFERROR(AVERAGE(IF(('1. Database - raw'!LA$7:LC$494&gt;0)*('1. Database - raw'!$AD$7:$AD$494=$A35)*(INDIRECT($Q35,TRUE)=$O35),'1. Database - raw'!LA$7:LC$494)),"")</f>
        <v/>
      </c>
      <c r="LY35" s="277" t="str">
        <f t="array" aca="1" ref="LY35" ca="1">IFERROR(_xlfn.STDEV.S(IF(('1. Database - raw'!LA$7:LC$494&gt;0)*('1. Database - raw'!$AD$7:$AD$494=$A35)*(INDIRECT($Q35,TRUE)=$O35),'1. Database - raw'!LA$7:LC$494)),"")</f>
        <v/>
      </c>
      <c r="LZ35" s="33" t="str">
        <f t="array" aca="1" ref="LZ35" ca="1">IFERROR(IF(COUNT(IF(('1. Database - raw'!LA$7:LC$494&gt;0)*('1. Database - raw'!$AD$7:$AD$494=$A35)*(INDIRECT($Q35,TRUE)=$O35),'1. Database - raw'!LA$7:LC$494))&gt;0,COUNT(IF(('1. Database - raw'!LA$7:LC$494&gt;0)*('1. Database - raw'!$AD$7:$AD$494=$A35)*(INDIRECT($Q35,TRUE)=$O35),'1. Database - raw'!LA$7:LC$494)),""),"")</f>
        <v/>
      </c>
      <c r="MA35" s="145" t="str">
        <f t="shared" ca="1" si="136"/>
        <v/>
      </c>
      <c r="MB35" s="146" t="str">
        <f t="shared" ca="1" si="137"/>
        <v/>
      </c>
      <c r="MC35" s="146" t="str">
        <f t="shared" ca="1" si="138"/>
        <v/>
      </c>
      <c r="MD35" s="146" t="str">
        <f t="array" aca="1" ref="MD35" ca="1">IFERROR(AVERAGE(IF(('1. Database - raw'!LG$7:LI$494&gt;0)*('1. Database - raw'!$AD$7:$AD$494=$A35)*(INDIRECT($Q35,TRUE)=$O35),'1. Database - raw'!LG$7:LI$494)),"")</f>
        <v/>
      </c>
      <c r="ME35" s="277" t="str">
        <f t="array" aca="1" ref="ME35" ca="1">IFERROR(_xlfn.STDEV.S(IF(('1. Database - raw'!LG$7:LI$494&gt;0)*('1. Database - raw'!$AD$7:$AD$494=$A35)*(INDIRECT($Q35,TRUE)=$O35),'1. Database - raw'!LG$7:LI$494)),"")</f>
        <v/>
      </c>
      <c r="MF35" s="33" t="str">
        <f t="array" aca="1" ref="MF35" ca="1">IFERROR(IF(COUNT(IF(('1. Database - raw'!LG$7:LI$494&gt;0)*('1. Database - raw'!$AD$7:$AD$494=$A35)*(INDIRECT($Q35,TRUE)=$O35),'1. Database - raw'!LG$7:LI$494))&gt;0,COUNT(IF(('1. Database - raw'!LG$7:LI$494&gt;0)*('1. Database - raw'!$AD$7:$AD$494=$A35)*(INDIRECT($Q35,TRUE)=$O35),'1. Database - raw'!LG$7:LI$494)),""),"")</f>
        <v/>
      </c>
      <c r="MG35" s="145" t="str">
        <f t="shared" ca="1" si="139"/>
        <v/>
      </c>
      <c r="MH35" s="146" t="str">
        <f t="shared" ca="1" si="140"/>
        <v/>
      </c>
      <c r="MI35" s="146" t="str">
        <f t="shared" ca="1" si="141"/>
        <v/>
      </c>
      <c r="MJ35" s="146" t="str">
        <f t="array" aca="1" ref="MJ35" ca="1">IFERROR(AVERAGE(IF(('1. Database - raw'!LM$7:LO$494&gt;0)*('1. Database - raw'!$AD$7:$AD$494=$A35)*(INDIRECT($Q35,TRUE)=$O35),'1. Database - raw'!LM$7:LO$494)),"")</f>
        <v/>
      </c>
      <c r="MK35" s="277" t="str">
        <f t="array" aca="1" ref="MK35" ca="1">IFERROR(_xlfn.STDEV.S(IF(('1. Database - raw'!LM$7:LO$494&gt;0)*('1. Database - raw'!$AD$7:$AD$494=$A35)*(INDIRECT($Q35,TRUE)=$O35),'1. Database - raw'!LM$7:LO$494)),"")</f>
        <v/>
      </c>
      <c r="ML35" s="33" t="str">
        <f t="array" aca="1" ref="ML35" ca="1">IFERROR(IF(COUNT(IF(('1. Database - raw'!LM$7:LO$494&gt;0)*('1. Database - raw'!$AD$7:$AD$494=$A35)*(INDIRECT($Q35,TRUE)=$O35),'1. Database - raw'!LM$7:LO$494))&gt;0,COUNT(IF(('1. Database - raw'!LM$7:LO$494&gt;0)*('1. Database - raw'!$AD$7:$AD$494=$A35)*(INDIRECT($Q35,TRUE)=$O35),'1. Database - raw'!LM$7:LO$494)),""),"")</f>
        <v/>
      </c>
      <c r="MM35" s="145" t="str">
        <f t="shared" ca="1" si="142"/>
        <v/>
      </c>
      <c r="MN35" s="146" t="str">
        <f t="shared" ca="1" si="143"/>
        <v/>
      </c>
      <c r="MO35" s="146" t="str">
        <f t="shared" ca="1" si="144"/>
        <v/>
      </c>
      <c r="MP35" s="146" t="str">
        <f t="array" aca="1" ref="MP35" ca="1">IFERROR(AVERAGE(IF(('1. Database - raw'!LS$7:LU$494&gt;0)*('1. Database - raw'!$AD$7:$AD$494=$A35)*(INDIRECT($Q35,TRUE)=$O35),'1. Database - raw'!LS$7:LU$494)),"")</f>
        <v/>
      </c>
      <c r="MQ35" s="277" t="str">
        <f t="array" aca="1" ref="MQ35" ca="1">IFERROR(_xlfn.STDEV.S(IF(('1. Database - raw'!LS$7:LU$494&gt;0)*('1. Database - raw'!$AD$7:$AD$494=$A35)*(INDIRECT($Q35,TRUE)=$O35),'1. Database - raw'!LS$7:LU$494)),"")</f>
        <v/>
      </c>
      <c r="MR35" s="33" t="str">
        <f t="array" aca="1" ref="MR35" ca="1">IFERROR(IF(COUNT(IF(('1. Database - raw'!LS$7:LU$494&gt;0)*('1. Database - raw'!$AD$7:$AD$494=$A35)*(INDIRECT($Q35,TRUE)=$O35),'1. Database - raw'!LS$7:LU$494))&gt;0,COUNT(IF(('1. Database - raw'!LS$7:LU$494&gt;0)*('1. Database - raw'!$AD$7:$AD$494=$A35)*(INDIRECT($Q35,TRUE)=$O35),'1. Database - raw'!LS$7:LU$494)),""),"")</f>
        <v/>
      </c>
      <c r="MS35" s="145" t="str">
        <f t="shared" ca="1" si="145"/>
        <v/>
      </c>
      <c r="MT35" s="146" t="str">
        <f t="shared" ca="1" si="146"/>
        <v/>
      </c>
      <c r="MU35" s="146" t="str">
        <f t="shared" ca="1" si="147"/>
        <v/>
      </c>
      <c r="MV35" s="146" t="str">
        <f t="array" aca="1" ref="MV35" ca="1">IFERROR(AVERAGE(IF(('1. Database - raw'!LY$7:MA$494&gt;0)*('1. Database - raw'!$AD$7:$AD$494=$A35)*(INDIRECT($Q35,TRUE)=$O35),'1. Database - raw'!LY$7:MA$494)),"")</f>
        <v/>
      </c>
      <c r="MW35" s="277" t="str">
        <f t="array" aca="1" ref="MW35" ca="1">IFERROR(_xlfn.STDEV.S(IF(('1. Database - raw'!LY$7:MA$494&gt;0)*('1. Database - raw'!$AD$7:$AD$494=$A35)*(INDIRECT($Q35,TRUE)=$O35),'1. Database - raw'!LY$7:MA$494)),"")</f>
        <v/>
      </c>
      <c r="MX35" s="33" t="str">
        <f t="array" aca="1" ref="MX35" ca="1">IFERROR(IF(COUNT(IF(('1. Database - raw'!LY$7:MA$494&gt;0)*('1. Database - raw'!$AD$7:$AD$494=$A35)*(INDIRECT($Q35,TRUE)=$O35),'1. Database - raw'!LY$7:MA$494))&gt;0,COUNT(IF(('1. Database - raw'!LY$7:MA$494&gt;0)*('1. Database - raw'!$AD$7:$AD$494=$A35)*(INDIRECT($Q35,TRUE)=$O35),'1. Database - raw'!LY$7:MA$494)),""),"")</f>
        <v/>
      </c>
      <c r="MY35" s="145" t="str">
        <f t="shared" ca="1" si="148"/>
        <v/>
      </c>
      <c r="MZ35" s="146" t="str">
        <f t="shared" ca="1" si="149"/>
        <v/>
      </c>
      <c r="NA35" s="146" t="str">
        <f t="shared" ca="1" si="150"/>
        <v/>
      </c>
      <c r="NB35" s="146" t="str">
        <f t="array" aca="1" ref="NB35" ca="1">IFERROR(AVERAGE(IF(('1. Database - raw'!ME$7:MG$494&gt;0)*('1. Database - raw'!$AD$7:$AD$494=$A35)*(INDIRECT($Q35,TRUE)=$O35),'1. Database - raw'!ME$7:MG$494)),"")</f>
        <v/>
      </c>
      <c r="NC35" s="277" t="str">
        <f t="array" aca="1" ref="NC35" ca="1">IFERROR(_xlfn.STDEV.S(IF(('1. Database - raw'!ME$7:MG$494&gt;0)*('1. Database - raw'!$AD$7:$AD$494=$A35)*(INDIRECT($Q35,TRUE)=$O35),'1. Database - raw'!ME$7:MG$494)),"")</f>
        <v/>
      </c>
      <c r="ND35" s="33" t="str">
        <f t="array" aca="1" ref="ND35" ca="1">IFERROR(IF(COUNT(IF(('1. Database - raw'!ME$7:MG$494&gt;0)*('1. Database - raw'!$AD$7:$AD$494=$A35)*(INDIRECT($Q35,TRUE)=$O35),'1. Database - raw'!ME$7:MG$494))&gt;0,COUNT(IF(('1. Database - raw'!ME$7:MG$494&gt;0)*('1. Database - raw'!$AD$7:$AD$494=$A35)*(INDIRECT($Q35,TRUE)=$O35),'1. Database - raw'!ME$7:MG$494)),""),"")</f>
        <v/>
      </c>
      <c r="NE35" s="145" t="str">
        <f t="shared" ca="1" si="151"/>
        <v/>
      </c>
      <c r="NF35" s="146" t="str">
        <f t="shared" ca="1" si="152"/>
        <v/>
      </c>
      <c r="NG35" s="146" t="str">
        <f t="shared" ca="1" si="153"/>
        <v/>
      </c>
      <c r="NH35" s="146" t="str">
        <f t="array" aca="1" ref="NH35" ca="1">IFERROR(AVERAGE(IF(('1. Database - raw'!MK$7:MM$494&gt;0)*('1. Database - raw'!$AD$7:$AD$494=$A35)*(INDIRECT($Q35,TRUE)=$O35),'1. Database - raw'!MK$7:MM$494)),"")</f>
        <v/>
      </c>
      <c r="NI35" s="277" t="str">
        <f t="array" aca="1" ref="NI35" ca="1">IFERROR(_xlfn.STDEV.S(IF(('1. Database - raw'!MK$7:MM$494&gt;0)*('1. Database - raw'!$AD$7:$AD$494=$A35)*(INDIRECT($Q35,TRUE)=$O35),'1. Database - raw'!MK$7:MM$494)),"")</f>
        <v/>
      </c>
      <c r="NJ35" s="33" t="str">
        <f t="array" aca="1" ref="NJ35" ca="1">IFERROR(IF(COUNT(IF(('1. Database - raw'!MK$7:MM$494&gt;0)*('1. Database - raw'!$AD$7:$AD$494=$A35)*(INDIRECT($Q35,TRUE)=$O35),'1. Database - raw'!MK$7:MM$494))&gt;0,COUNT(IF(('1. Database - raw'!MK$7:MM$494&gt;0)*('1. Database - raw'!$AD$7:$AD$494=$A35)*(INDIRECT($Q35,TRUE)=$O35),'1. Database - raw'!MK$7:MM$494)),""),"")</f>
        <v/>
      </c>
      <c r="NK35" s="145" t="str">
        <f t="shared" ca="1" si="154"/>
        <v/>
      </c>
      <c r="NL35" s="146" t="str">
        <f t="shared" ca="1" si="155"/>
        <v/>
      </c>
      <c r="NM35" s="146" t="str">
        <f t="shared" ca="1" si="156"/>
        <v/>
      </c>
      <c r="NN35" s="146" t="str">
        <f t="array" aca="1" ref="NN35" ca="1">IFERROR(AVERAGE(IF(('1. Database - raw'!MQ$7:MS$494&gt;0)*('1. Database - raw'!$AD$7:$AD$494=$A35)*(INDIRECT($Q35,TRUE)=$O35),'1. Database - raw'!MQ$7:MS$494)),"")</f>
        <v/>
      </c>
      <c r="NO35" s="277" t="str">
        <f t="array" aca="1" ref="NO35" ca="1">IFERROR(_xlfn.STDEV.S(IF(('1. Database - raw'!MQ$7:MS$494&gt;0)*('1. Database - raw'!$AD$7:$AD$494=$A35)*(INDIRECT($Q35,TRUE)=$O35),'1. Database - raw'!MQ$7:MS$494)),"")</f>
        <v/>
      </c>
      <c r="NP35" s="33" t="str">
        <f t="array" aca="1" ref="NP35" ca="1">IFERROR(IF(COUNT(IF(('1. Database - raw'!MQ$7:MS$494&gt;0)*('1. Database - raw'!$AD$7:$AD$494=$A35)*(INDIRECT($Q35,TRUE)=$O35),'1. Database - raw'!MQ$7:MS$494))&gt;0,COUNT(IF(('1. Database - raw'!MQ$7:MS$494&gt;0)*('1. Database - raw'!$AD$7:$AD$494=$A35)*(INDIRECT($Q35,TRUE)=$O35),'1. Database - raw'!MQ$7:MS$494)),""),"")</f>
        <v/>
      </c>
      <c r="NQ35" s="145" t="str">
        <f t="shared" ca="1" si="157"/>
        <v/>
      </c>
      <c r="NR35" s="146" t="str">
        <f t="shared" ca="1" si="158"/>
        <v/>
      </c>
      <c r="NS35" s="146" t="str">
        <f t="shared" ca="1" si="159"/>
        <v/>
      </c>
      <c r="NT35" s="146" t="str">
        <f t="array" aca="1" ref="NT35" ca="1">IFERROR(AVERAGE(IF(('1. Database - raw'!MW$7:MY$494&gt;0)*('1. Database - raw'!$AD$7:$AD$494=$A35)*(INDIRECT($Q35,TRUE)=$O35),'1. Database - raw'!MW$7:MY$494)),"")</f>
        <v/>
      </c>
      <c r="NU35" s="277" t="str">
        <f t="array" aca="1" ref="NU35" ca="1">IFERROR(_xlfn.STDEV.S(IF(('1. Database - raw'!MW$7:MY$494&gt;0)*('1. Database - raw'!$AD$7:$AD$494=$A35)*(INDIRECT($Q35,TRUE)=$O35),'1. Database - raw'!MW$7:MY$494)),"")</f>
        <v/>
      </c>
      <c r="NV35" s="33" t="str">
        <f t="array" aca="1" ref="NV35" ca="1">IFERROR(IF(COUNT(IF(('1. Database - raw'!MW$7:MY$494&gt;0)*('1. Database - raw'!$AD$7:$AD$494=$A35)*(INDIRECT($Q35,TRUE)=$O35),'1. Database - raw'!MW$7:MY$494))&gt;0,COUNT(IF(('1. Database - raw'!MW$7:MY$494&gt;0)*('1. Database - raw'!$AD$7:$AD$494=$A35)*(INDIRECT($Q35,TRUE)=$O35),'1. Database - raw'!MW$7:MY$494)),""),"")</f>
        <v/>
      </c>
      <c r="NW35" s="145" t="str">
        <f t="shared" ca="1" si="160"/>
        <v/>
      </c>
      <c r="NX35" s="146" t="str">
        <f t="shared" ca="1" si="161"/>
        <v/>
      </c>
      <c r="NY35" s="146" t="str">
        <f t="shared" ca="1" si="162"/>
        <v/>
      </c>
      <c r="NZ35" s="146" t="str">
        <f t="array" aca="1" ref="NZ35" ca="1">IFERROR(AVERAGE(IF(('1. Database - raw'!NC$7:NE$494&gt;0)*('1. Database - raw'!$AD$7:$AD$494=$A35)*(INDIRECT($Q35,TRUE)=$O35),'1. Database - raw'!NC$7:NE$494)),"")</f>
        <v/>
      </c>
      <c r="OA35" s="277" t="str">
        <f t="array" aca="1" ref="OA35" ca="1">IFERROR(_xlfn.STDEV.S(IF(('1. Database - raw'!NC$7:NE$494&gt;0)*('1. Database - raw'!$AD$7:$AD$494=$A35)*(INDIRECT($Q35,TRUE)=$O35),'1. Database - raw'!NC$7:NE$494)),"")</f>
        <v/>
      </c>
      <c r="OB35" s="33" t="str">
        <f t="array" aca="1" ref="OB35" ca="1">IFERROR(IF(COUNT(IF(('1. Database - raw'!NC$7:NE$494&gt;0)*('1. Database - raw'!$AD$7:$AD$494=$A35)*(INDIRECT($Q35,TRUE)=$O35),'1. Database - raw'!NC$7:NE$494))&gt;0,COUNT(IF(('1. Database - raw'!NC$7:NE$494&gt;0)*('1. Database - raw'!$AD$7:$AD$494=$A35)*(INDIRECT($Q35,TRUE)=$O35),'1. Database - raw'!NC$7:NE$494)),""),"")</f>
        <v/>
      </c>
      <c r="OC35" s="145" t="str">
        <f t="shared" ca="1" si="163"/>
        <v/>
      </c>
      <c r="OD35" s="146" t="str">
        <f t="shared" ca="1" si="164"/>
        <v/>
      </c>
      <c r="OE35" s="146" t="str">
        <f t="shared" ca="1" si="165"/>
        <v/>
      </c>
      <c r="OF35" s="146" t="str">
        <f t="array" aca="1" ref="OF35" ca="1">IFERROR(AVERAGE(IF(('1. Database - raw'!NI$7:NK$494&gt;0)*('1. Database - raw'!$AD$7:$AD$494=$A35)*(INDIRECT($Q35,TRUE)=$O35),'1. Database - raw'!NI$7:NK$494)),"")</f>
        <v/>
      </c>
      <c r="OG35" s="277" t="str">
        <f t="array" aca="1" ref="OG35" ca="1">IFERROR(_xlfn.STDEV.S(IF(('1. Database - raw'!NI$7:NK$494&gt;0)*('1. Database - raw'!$AD$7:$AD$494=$A35)*(INDIRECT($Q35,TRUE)=$O35),'1. Database - raw'!NI$7:NK$494)),"")</f>
        <v/>
      </c>
      <c r="OH35" s="20" t="str">
        <f t="array" aca="1" ref="OH35" ca="1">IFERROR(IF(COUNT(IF(('1. Database - raw'!NI$7:NK$494&gt;0)*('1. Database - raw'!$AD$7:$AD$494=$A35)*(INDIRECT($Q35,TRUE)=$O35),'1. Database - raw'!NI$7:NK$494))&gt;0,COUNT(IF(('1. Database - raw'!NI$7:NK$494&gt;0)*('1. Database - raw'!$AD$7:$AD$494=$A35)*(INDIRECT($Q35,TRUE)=$O35),'1. Database - raw'!NI$7:NK$494)),""),"")</f>
        <v/>
      </c>
    </row>
    <row r="36" spans="1:398" outlineLevel="1" x14ac:dyDescent="0.25">
      <c r="A36" s="134" t="s">
        <v>553</v>
      </c>
      <c r="B36" s="1330"/>
      <c r="C36" s="24"/>
      <c r="D36" s="23"/>
      <c r="E36" s="23" t="s">
        <v>276</v>
      </c>
      <c r="F36" s="22" t="s">
        <v>30</v>
      </c>
      <c r="G36" s="22" t="s">
        <v>616</v>
      </c>
      <c r="H36" s="22"/>
      <c r="I36" s="22"/>
      <c r="J36" s="22"/>
      <c r="K36" s="22"/>
      <c r="L36" s="22"/>
      <c r="M36" s="22"/>
      <c r="N36" s="41"/>
      <c r="O36" s="171" t="str">
        <f t="array" ref="O36">INDEX(A36:N36,IF(MIN(IF(C36:N36&lt;&gt;"",COLUMN(C36:N36)))&gt;0,MIN(IF(C36:N36&lt;&gt;"",COLUMN(C36:N36))),""))</f>
        <v>Egypt</v>
      </c>
      <c r="P36" s="162">
        <f t="shared" si="192"/>
        <v>3</v>
      </c>
      <c r="Q36" s="42" t="str">
        <f ca="1">"'" &amp; $S$4 &amp; "'!" &amp; ADDRESS(ROW('1. Database - raw'!$A$7),MATCH($C$2,'1. Database - raw'!$6:$6,0)+MATCH(O36,$C36:$N36,0)-1,1) &amp; ":" &amp; ADDRESS(LOOKUP(2,1/('1. Database - raw'!A:A&lt;&gt;""),ROW('1. Database - raw'!A:A)),MATCH($C$2,'1. Database - raw'!$6:$6,0)+MATCH(O36,$C36:$N36,0)-1,1)</f>
        <v>'1. Database - raw'!$AG$7:$AG$494</v>
      </c>
      <c r="R36" s="24"/>
      <c r="S36" s="181"/>
      <c r="T36" s="208">
        <f t="shared" ca="1" si="193"/>
        <v>0.84230908020575979</v>
      </c>
      <c r="U36" s="197" t="str">
        <f t="shared" ca="1" si="193"/>
        <v/>
      </c>
      <c r="V36" s="197" t="str">
        <f t="shared" ca="1" si="193"/>
        <v/>
      </c>
      <c r="W36" s="197" t="str">
        <f t="shared" ca="1" si="193"/>
        <v/>
      </c>
      <c r="X36" s="197" t="str">
        <f t="shared" ca="1" si="193"/>
        <v/>
      </c>
      <c r="Y36" s="197" t="str">
        <f t="shared" ca="1" si="193"/>
        <v/>
      </c>
      <c r="Z36" s="197" t="str">
        <f t="shared" ca="1" si="193"/>
        <v/>
      </c>
      <c r="AA36" s="197" t="str">
        <f t="shared" ca="1" si="193"/>
        <v/>
      </c>
      <c r="AB36" s="197" t="str">
        <f t="shared" ca="1" si="193"/>
        <v/>
      </c>
      <c r="AC36" s="197" t="str">
        <f t="shared" ca="1" si="193"/>
        <v/>
      </c>
      <c r="AD36" s="197" t="str">
        <f t="shared" ca="1" si="194"/>
        <v/>
      </c>
      <c r="AE36" s="197" t="str">
        <f t="shared" ca="1" si="194"/>
        <v/>
      </c>
      <c r="AF36" s="197" t="str">
        <f t="shared" ca="1" si="194"/>
        <v/>
      </c>
      <c r="AG36" s="197" t="str">
        <f t="shared" ca="1" si="194"/>
        <v/>
      </c>
      <c r="AH36" s="197" t="str">
        <f t="shared" ca="1" si="194"/>
        <v/>
      </c>
      <c r="AI36" s="197" t="str">
        <f t="shared" ca="1" si="194"/>
        <v/>
      </c>
      <c r="AJ36" s="197" t="str">
        <f t="shared" ca="1" si="194"/>
        <v/>
      </c>
      <c r="AK36" s="197" t="str">
        <f t="shared" ca="1" si="194"/>
        <v/>
      </c>
      <c r="AL36" s="197" t="str">
        <f t="shared" ca="1" si="194"/>
        <v/>
      </c>
      <c r="AM36" s="209" t="str">
        <f t="shared" ca="1" si="194"/>
        <v/>
      </c>
      <c r="AN36" s="189"/>
      <c r="AO36" s="189"/>
      <c r="AP36" s="189"/>
      <c r="AQ36" s="189"/>
      <c r="AR36" s="189"/>
      <c r="AS36" s="189"/>
      <c r="AT36" s="189"/>
      <c r="AU36" s="189"/>
      <c r="AV36" s="189"/>
      <c r="AW36" s="189"/>
      <c r="AX36" s="189"/>
      <c r="AY36" s="189"/>
      <c r="AZ36" s="189"/>
      <c r="BA36" s="189"/>
      <c r="BB36" s="189"/>
      <c r="BC36" s="189"/>
      <c r="BD36" s="237">
        <f t="shared" ca="1" si="185"/>
        <v>0.74197002402322687</v>
      </c>
      <c r="BE36" s="237">
        <f t="shared" ca="1" si="186"/>
        <v>66.133117775838031</v>
      </c>
      <c r="BF36" s="237">
        <f t="shared" ca="1" si="175"/>
        <v>75.076517650747462</v>
      </c>
      <c r="BG36" s="247">
        <f t="shared" ca="1" si="176"/>
        <v>-0.11912379735716726</v>
      </c>
      <c r="BH36" s="293"/>
      <c r="BI36" s="532">
        <f t="shared" ca="1" si="166"/>
        <v>0.84230908020575979</v>
      </c>
      <c r="BJ36" s="557">
        <f t="shared" ca="1" si="187"/>
        <v>1.0570008418057673</v>
      </c>
      <c r="BK36" s="557">
        <f t="shared" ca="1" si="188"/>
        <v>1.0850221235738486</v>
      </c>
      <c r="BL36" s="557" t="str">
        <f t="shared" ca="1" si="167"/>
        <v/>
      </c>
      <c r="BM36" s="557" t="str">
        <f t="shared" ca="1" si="189"/>
        <v/>
      </c>
      <c r="BN36" s="557" t="str">
        <f t="shared" ca="1" si="190"/>
        <v/>
      </c>
      <c r="BO36" s="253"/>
      <c r="BP36" s="171" t="str">
        <f t="shared" si="191"/>
        <v>Egypt</v>
      </c>
      <c r="BQ36" s="14">
        <f t="shared" ca="1" si="172"/>
        <v>52.610429354397795</v>
      </c>
      <c r="BR36" s="19">
        <f t="shared" ca="1" si="173"/>
        <v>107.13623841756063</v>
      </c>
      <c r="BS36" s="19">
        <f t="shared" ca="1" si="174"/>
        <v>75.076517650747462</v>
      </c>
      <c r="BT36" s="19">
        <f t="array" aca="1" ref="BT36" ca="1">IFERROR(AVERAGE(IF(('1. Database - raw'!AW$7:AY$494&gt;0)*('1. Database - raw'!$AD$7:$AD$494=$A36)*('1. Database - raw'!$AP$7:$AP$494&lt;&gt;Dropdown!$AM$11)*(INDIRECT($Q36,TRUE)=$O36),'1. Database - raw'!AW$7:AY$494)),"")</f>
        <v>83.125</v>
      </c>
      <c r="BU36" s="33">
        <f t="array" aca="1" ref="BU36" ca="1">IFERROR(_xlfn.STDEV.S(IF(('1. Database - raw'!AW$7:AY$494&gt;0)*('1. Database - raw'!$AD$7:$AD$494=$A36)*('1. Database - raw'!$AP$7:$AP$494&lt;&gt;Dropdown!$AM$11)*(INDIRECT($Q36,TRUE)=$O36),'1. Database - raw'!AW$7:AY$494)),"")</f>
        <v>39.508437917319213</v>
      </c>
      <c r="BV36" s="33">
        <f t="array" aca="1" ref="BV36" ca="1">IFERROR(IF(COUNT(IF(('1. Database - raw'!AW$7:AY$494&gt;0)*('1. Database - raw'!$AD$7:$AD$494=$A36)*('1. Database - raw'!$AP$7:$AP$494&lt;&gt;Dropdown!$AM$11)*(INDIRECT($Q36,TRUE)=$O36),'1. Database - raw'!AW$7:AY$494))&gt;0,COUNT(IF(('1. Database - raw'!AW$7:AY$494&gt;0)*('1. Database - raw'!$AD$7:$AD$494=$A36)*('1. Database - raw'!$AP$7:$AP$494&lt;&gt;Dropdown!$AM$11)*(INDIRECT($Q36,TRUE)=$O36),'1. Database - raw'!AW$7:AY$494)),""),"")</f>
        <v>16</v>
      </c>
      <c r="BW36" s="14">
        <f t="shared" ca="1" si="7"/>
        <v>106.10201987885284</v>
      </c>
      <c r="BX36" s="19">
        <f t="shared" ca="1" si="8"/>
        <v>132.8534397206684</v>
      </c>
      <c r="BY36" s="19">
        <f t="shared" ca="1" si="9"/>
        <v>118.72665371438858</v>
      </c>
      <c r="BZ36" s="19">
        <f t="array" aca="1" ref="BZ36" ca="1">IFERROR(AVERAGE(IF(('1. Database - raw'!BC$7:BE$494&gt;0)*('1. Database - raw'!$AD$7:$AD$494=$A36)*('1. Database - raw'!$AP$7:$AP$494&lt;&gt;Dropdown!$AM$11)*(INDIRECT($Q36,TRUE)=$O36),'1. Database - raw'!BC$7:BE$494)),"")</f>
        <v>121.59664383561646</v>
      </c>
      <c r="CA36" s="33">
        <f t="array" aca="1" ref="CA36" ca="1">IFERROR(_xlfn.STDEV.S(IF(('1. Database - raw'!BC$7:BE$494&gt;0)*('1. Database - raw'!$AD$7:$AD$494=$A36)*('1. Database - raw'!$AP$7:$AP$494&lt;&gt;Dropdown!$AM$11)*(INDIRECT($Q36,TRUE)=$O36),'1. Database - raw'!BC$7:BE$494)),"")</f>
        <v>26.89747415619712</v>
      </c>
      <c r="CB36" s="33">
        <f t="array" aca="1" ref="CB36" ca="1">IFERROR(IF(COUNT(IF(('1. Database - raw'!BC$7:BE$494&gt;0)*('1. Database - raw'!$AD$7:$AD$494=$A36)*('1. Database - raw'!$AP$7:$AP$494&lt;&gt;Dropdown!$AM$11)*(INDIRECT($Q36,TRUE)=$O36),'1. Database - raw'!BC$7:BE$494))&gt;0,COUNT(IF(('1. Database - raw'!BC$7:BE$494&gt;0)*('1. Database - raw'!$AD$7:$AD$494=$A36)*('1. Database - raw'!$AP$7:$AP$494&lt;&gt;Dropdown!$AM$11)*(INDIRECT($Q36,TRUE)=$O36),'1. Database - raw'!BC$7:BE$494)),""),"")</f>
        <v>3</v>
      </c>
      <c r="CC36" s="101">
        <f t="shared" ca="1" si="10"/>
        <v>0.68208661866538078</v>
      </c>
      <c r="CD36" s="102">
        <f t="shared" ca="1" si="11"/>
        <v>0.83572436671866679</v>
      </c>
      <c r="CE36" s="102">
        <f t="shared" ca="1" si="12"/>
        <v>0.75500755455253699</v>
      </c>
      <c r="CF36" s="102">
        <f t="array" aca="1" ref="CF36" ca="1">IFERROR(AVERAGE(IF(('1. Database - raw'!BI$7:BK$494&gt;0)*('1. Database - raw'!$AD$7:$AD$494=$A36)*('1. Database - raw'!$AP$7:$AP$494&lt;&gt;Dropdown!$AM$11)*(INDIRECT($Q36,TRUE)=$O36),'1. Database - raw'!BI$7:BK$494)),"")</f>
        <v>0.77500000000000002</v>
      </c>
      <c r="CG36" s="269">
        <f t="array" aca="1" ref="CG36" ca="1">IFERROR(_xlfn.STDEV.S(IF(('1. Database - raw'!BI$7:BK$494&gt;0)*('1. Database - raw'!$AD$7:$AD$494=$A36)*('1. Database - raw'!$AP$7:$AP$494&lt;&gt;Dropdown!$AM$11)*(INDIRECT($Q36,TRUE)=$O36),'1. Database - raw'!BI$7:BK$494)),"")</f>
        <v>0.17952715672009073</v>
      </c>
      <c r="CH36" s="33">
        <f t="array" aca="1" ref="CH36" ca="1">IFERROR(IF(COUNT(IF(('1. Database - raw'!BI$7:BK$494&gt;0)*('1. Database - raw'!$AD$7:$AD$494=$A36)*('1. Database - raw'!$AP$7:$AP$494&lt;&gt;Dropdown!$AM$11)*(INDIRECT($Q36,TRUE)=$O36),'1. Database - raw'!BI$7:BK$494))&gt;0,COUNT(IF(('1. Database - raw'!BI$7:BK$494&gt;0)*('1. Database - raw'!$AD$7:$AD$494=$A36)*('1. Database - raw'!$AP$7:$AP$494&lt;&gt;Dropdown!$AM$11)*(INDIRECT($Q36,TRUE)=$O36),'1. Database - raw'!BI$7:BK$494)),""),"")</f>
        <v>6</v>
      </c>
      <c r="CI36" s="14">
        <f t="shared" ca="1" si="13"/>
        <v>11.776181298815381</v>
      </c>
      <c r="CJ36" s="19">
        <f t="shared" ca="1" si="14"/>
        <v>39.256251943195593</v>
      </c>
      <c r="CK36" s="19">
        <f t="shared" ca="1" si="15"/>
        <v>21.500900911241949</v>
      </c>
      <c r="CL36" s="19">
        <f t="array" aca="1" ref="CL36" ca="1">IFERROR(AVERAGE(IF(('1. Database - raw'!BO$7:BQ$494&gt;0)*('1. Database - raw'!$AD$7:$AD$494=$A36)*(INDIRECT($Q36,TRUE)=$O36),'1. Database - raw'!BO$7:BQ$494)),"")</f>
        <v>24.964999999999996</v>
      </c>
      <c r="CM36" s="33">
        <f t="array" aca="1" ref="CM36" ca="1">IFERROR(_xlfn.STDEV.S(IF(('1. Database - raw'!BO$7:BQ$494&gt;0)*('1. Database - raw'!$AD$7:$AD$494=$A36)*(INDIRECT($Q36,TRUE)=$O36),'1. Database - raw'!BO$7:BQ$494)),"")</f>
        <v>14.731170184340423</v>
      </c>
      <c r="CN36" s="33">
        <f t="array" aca="1" ref="CN36" ca="1">IFERROR(IF(COUNT(IF(('1. Database - raw'!BO$7:BQ$494&gt;0)*('1. Database - raw'!$AD$7:$AD$494=$A36)*(INDIRECT($Q36,TRUE)=$O36),'1. Database - raw'!BO$7:BQ$494))&gt;0,COUNT(IF(('1. Database - raw'!BO$7:BQ$494&gt;0)*('1. Database - raw'!$AD$7:$AD$494=$A36)*(INDIRECT($Q36,TRUE)=$O36),'1. Database - raw'!BO$7:BQ$494)),""),"")</f>
        <v>5</v>
      </c>
      <c r="CO36" s="14" t="str">
        <f t="shared" ca="1" si="16"/>
        <v/>
      </c>
      <c r="CP36" s="19" t="str">
        <f t="shared" ca="1" si="17"/>
        <v/>
      </c>
      <c r="CQ36" s="19" t="str">
        <f t="shared" ca="1" si="18"/>
        <v/>
      </c>
      <c r="CR36" s="19" t="str">
        <f t="array" aca="1" ref="CR36" ca="1">IFERROR(AVERAGE(IF(('1. Database - raw'!BU$7:BW$494&gt;0)*('1. Database - raw'!$AD$7:$AD$494=$A36)*(INDIRECT($Q36,TRUE)=$O36),'1. Database - raw'!BU$7:BW$494)),"")</f>
        <v/>
      </c>
      <c r="CS36" s="33" t="str">
        <f t="array" aca="1" ref="CS36" ca="1">IFERROR(_xlfn.STDEV.S(IF(('1. Database - raw'!BU$7:BW$494&gt;0)*('1. Database - raw'!$AD$7:$AD$494=$A36)*(INDIRECT($Q36,TRUE)=$O36),'1. Database - raw'!BU$7:BW$494)),"")</f>
        <v/>
      </c>
      <c r="CT36" s="33" t="str">
        <f t="array" aca="1" ref="CT36" ca="1">IFERROR(IF(COUNT(IF(('1. Database - raw'!BU$7:BW$494&gt;0)*('1. Database - raw'!$AD$7:$AD$494=$A36)*(INDIRECT($Q36,TRUE)=$O36),'1. Database - raw'!BU$7:BW$494))&gt;0,COUNT(IF(('1. Database - raw'!BU$7:BW$494&gt;0)*('1. Database - raw'!$AD$7:$AD$494=$A36)*(INDIRECT($Q36,TRUE)=$O36),'1. Database - raw'!BU$7:BW$494)),""),"")</f>
        <v/>
      </c>
      <c r="CU36" s="14" t="str">
        <f t="shared" ca="1" si="19"/>
        <v/>
      </c>
      <c r="CV36" s="19" t="str">
        <f t="shared" ca="1" si="20"/>
        <v/>
      </c>
      <c r="CW36" s="19" t="str">
        <f t="shared" ca="1" si="21"/>
        <v/>
      </c>
      <c r="CX36" s="19" t="str">
        <f t="array" aca="1" ref="CX36" ca="1">IFERROR(AVERAGE(IF(('1. Database - raw'!CA$7:CC$494&gt;0)*('1. Database - raw'!$AD$7:$AD$494=$A36)*(INDIRECT($Q36,TRUE)=$O36),'1. Database - raw'!CA$7:CC$494)),"")</f>
        <v/>
      </c>
      <c r="CY36" s="33" t="str">
        <f t="array" aca="1" ref="CY36" ca="1">IFERROR(_xlfn.STDEV.S(IF(('1. Database - raw'!CA$7:CC$494&gt;0)*('1. Database - raw'!$AD$7:$AD$494=$A36)*(INDIRECT($Q36,TRUE)=$O36),'1. Database - raw'!CA$7:CC$494)),"")</f>
        <v/>
      </c>
      <c r="CZ36" s="33" t="str">
        <f t="array" aca="1" ref="CZ36" ca="1">IFERROR(IF(COUNT(IF(('1. Database - raw'!CA$7:CC$494&gt;0)*('1. Database - raw'!$AD$7:$AD$494=$A36)*(INDIRECT($Q36,TRUE)=$O36),'1. Database - raw'!CA$7:CC$494))&gt;0,COUNT(IF(('1. Database - raw'!CA$7:CC$494&gt;0)*('1. Database - raw'!$AD$7:$AD$494=$A36)*(INDIRECT($Q36,TRUE)=$O36),'1. Database - raw'!CA$7:CC$494)),""),"")</f>
        <v/>
      </c>
      <c r="DA36" s="14" t="str">
        <f t="shared" ca="1" si="22"/>
        <v/>
      </c>
      <c r="DB36" s="19" t="str">
        <f t="shared" ca="1" si="23"/>
        <v/>
      </c>
      <c r="DC36" s="19" t="str">
        <f t="shared" ca="1" si="24"/>
        <v/>
      </c>
      <c r="DD36" s="19" t="str">
        <f t="array" aca="1" ref="DD36" ca="1">IFERROR(AVERAGE(IF(('1. Database - raw'!CG$7:CI$494&gt;0)*('1. Database - raw'!$AD$7:$AD$494=$A36)*(INDIRECT($Q36,TRUE)=$O36),'1. Database - raw'!CG$7:CI$494)),"")</f>
        <v/>
      </c>
      <c r="DE36" s="33" t="str">
        <f t="array" aca="1" ref="DE36" ca="1">IFERROR(_xlfn.STDEV.S(IF(('1. Database - raw'!CG$7:CI$494&gt;0)*('1. Database - raw'!$AD$7:$AD$494=$A36)*(INDIRECT($Q36,TRUE)=$O36),'1. Database - raw'!CG$7:CI$494)),"")</f>
        <v/>
      </c>
      <c r="DF36" s="33" t="str">
        <f t="array" aca="1" ref="DF36" ca="1">IFERROR(IF(COUNT(IF(('1. Database - raw'!CG$7:CI$494&gt;0)*('1. Database - raw'!$AD$7:$AD$494=$A36)*(INDIRECT($Q36,TRUE)=$O36),'1. Database - raw'!CG$7:CI$494))&gt;0,COUNT(IF(('1. Database - raw'!CG$7:CI$494&gt;0)*('1. Database - raw'!$AD$7:$AD$494=$A36)*(INDIRECT($Q36,TRUE)=$O36),'1. Database - raw'!CG$7:CI$494)),""),"")</f>
        <v/>
      </c>
      <c r="DG36" s="14" t="str">
        <f t="shared" ca="1" si="25"/>
        <v/>
      </c>
      <c r="DH36" s="19" t="str">
        <f t="shared" ca="1" si="26"/>
        <v/>
      </c>
      <c r="DI36" s="19" t="str">
        <f t="shared" ca="1" si="27"/>
        <v/>
      </c>
      <c r="DJ36" s="19">
        <f t="array" aca="1" ref="DJ36" ca="1">IFERROR(AVERAGE(IF(('1. Database - raw'!CM$7:CO$494&gt;0)*('1. Database - raw'!$AD$7:$AD$494=$A36)*(INDIRECT($Q36,TRUE)=$O36),'1. Database - raw'!CM$7:CO$494)),"")</f>
        <v>80</v>
      </c>
      <c r="DK36" s="33" t="str">
        <f t="array" aca="1" ref="DK36" ca="1">IFERROR(_xlfn.STDEV.S(IF(('1. Database - raw'!CM$7:CO$494&gt;0)*('1. Database - raw'!$AD$7:$AD$494=$A36)*(INDIRECT($Q36,TRUE)=$O36),'1. Database - raw'!CM$7:CO$494)),"")</f>
        <v/>
      </c>
      <c r="DL36" s="33">
        <f t="array" aca="1" ref="DL36" ca="1">IFERROR(IF(COUNT(IF(('1. Database - raw'!CM$7:CO$494&gt;0)*('1. Database - raw'!$AD$7:$AD$494=$A36)*(INDIRECT($Q36,TRUE)=$O36),'1. Database - raw'!CM$7:CO$494))&gt;0,COUNT(IF(('1. Database - raw'!CM$7:CO$494&gt;0)*('1. Database - raw'!$AD$7:$AD$494=$A36)*(INDIRECT($Q36,TRUE)=$O36),'1. Database - raw'!CM$7:CO$494)),""),"")</f>
        <v>1</v>
      </c>
      <c r="DM36" s="14" t="str">
        <f t="shared" ca="1" si="28"/>
        <v/>
      </c>
      <c r="DN36" s="19" t="str">
        <f t="shared" ca="1" si="29"/>
        <v/>
      </c>
      <c r="DO36" s="19" t="str">
        <f t="shared" ca="1" si="30"/>
        <v/>
      </c>
      <c r="DP36" s="19">
        <f t="array" aca="1" ref="DP36" ca="1">IFERROR(AVERAGE(IF(('1. Database - raw'!CS$7:CU$494&gt;0)*('1. Database - raw'!$AD$7:$AD$494=$A36)*(INDIRECT($Q36,TRUE)=$O36),'1. Database - raw'!CS$7:CU$494)),"")</f>
        <v>24</v>
      </c>
      <c r="DQ36" s="33" t="str">
        <f t="array" aca="1" ref="DQ36" ca="1">IFERROR(_xlfn.STDEV.S(IF(('1. Database - raw'!CS$7:CU$494&gt;0)*('1. Database - raw'!$AD$7:$AD$494=$A36)*(INDIRECT($Q36,TRUE)=$O36),'1. Database - raw'!CS$7:CU$494)),"")</f>
        <v/>
      </c>
      <c r="DR36" s="33">
        <f t="array" aca="1" ref="DR36" ca="1">IFERROR(IF(COUNT(IF(('1. Database - raw'!CS$7:CU$494&gt;0)*('1. Database - raw'!$AD$7:$AD$494=$A36)*(INDIRECT($Q36,TRUE)=$O36),'1. Database - raw'!CS$7:CU$494))&gt;0,COUNT(IF(('1. Database - raw'!CS$7:CU$494&gt;0)*('1. Database - raw'!$AD$7:$AD$494=$A36)*(INDIRECT($Q36,TRUE)=$O36),'1. Database - raw'!CS$7:CU$494)),""),"")</f>
        <v>1</v>
      </c>
      <c r="DS36" s="14" t="str">
        <f t="shared" ca="1" si="31"/>
        <v/>
      </c>
      <c r="DT36" s="19" t="str">
        <f t="shared" ca="1" si="32"/>
        <v/>
      </c>
      <c r="DU36" s="19" t="str">
        <f t="shared" ca="1" si="33"/>
        <v/>
      </c>
      <c r="DV36" s="19" t="str">
        <f t="array" aca="1" ref="DV36" ca="1">IFERROR(AVERAGE(IF(('1. Database - raw'!CY$7:DA$494&gt;0)*('1. Database - raw'!$AD$7:$AD$494=$A36)*(INDIRECT($Q36,TRUE)=$O36),'1. Database - raw'!CY$7:DA$494)),"")</f>
        <v/>
      </c>
      <c r="DW36" s="33" t="str">
        <f t="array" aca="1" ref="DW36" ca="1">IFERROR(_xlfn.STDEV.S(IF(('1. Database - raw'!CY$7:DA$494&gt;0)*('1. Database - raw'!$AD$7:$AD$494=$A36)*(INDIRECT($Q36,TRUE)=$O36),'1. Database - raw'!CY$7:DA$494)),"")</f>
        <v/>
      </c>
      <c r="DX36" s="33" t="str">
        <f t="array" aca="1" ref="DX36" ca="1">IFERROR(IF(COUNT(IF(('1. Database - raw'!CY$7:DA$494&gt;0)*('1. Database - raw'!$AD$7:$AD$494=$A36)*(INDIRECT($Q36,TRUE)=$O36),'1. Database - raw'!CY$7:DA$494))&gt;0,COUNT(IF(('1. Database - raw'!CY$7:DA$494&gt;0)*('1. Database - raw'!$AD$7:$AD$494=$A36)*(INDIRECT($Q36,TRUE)=$O36),'1. Database - raw'!CY$7:DA$494)),""),"")</f>
        <v/>
      </c>
      <c r="DY36" s="14" t="str">
        <f t="shared" ca="1" si="34"/>
        <v/>
      </c>
      <c r="DZ36" s="19" t="str">
        <f t="shared" ca="1" si="35"/>
        <v/>
      </c>
      <c r="EA36" s="19" t="str">
        <f t="shared" ca="1" si="36"/>
        <v/>
      </c>
      <c r="EB36" s="19">
        <f t="array" aca="1" ref="EB36" ca="1">IFERROR(AVERAGE(IF(('1. Database - raw'!DE$7:DG$494&gt;0)*('1. Database - raw'!$AD$7:$AD$494=$A36)*(INDIRECT($Q36,TRUE)=$O36),'1. Database - raw'!DE$7:DG$494)),"")</f>
        <v>56</v>
      </c>
      <c r="EC36" s="33" t="str">
        <f t="array" aca="1" ref="EC36" ca="1">IFERROR(_xlfn.STDEV.S(IF(('1. Database - raw'!DE$7:DG$494&gt;0)*('1. Database - raw'!$AD$7:$AD$494=$A36)*(INDIRECT($Q36,TRUE)=$O36),'1. Database - raw'!DE$7:DG$494)),"")</f>
        <v/>
      </c>
      <c r="ED36" s="33">
        <f t="array" aca="1" ref="ED36" ca="1">IFERROR(IF(COUNT(IF(('1. Database - raw'!DE$7:DG$494&gt;0)*('1. Database - raw'!$AD$7:$AD$494=$A36)*(INDIRECT($Q36,TRUE)=$O36),'1. Database - raw'!DE$7:DG$494))&gt;0,COUNT(IF(('1. Database - raw'!DE$7:DG$494&gt;0)*('1. Database - raw'!$AD$7:$AD$494=$A36)*(INDIRECT($Q36,TRUE)=$O36),'1. Database - raw'!DE$7:DG$494)),""),"")</f>
        <v>1</v>
      </c>
      <c r="EE36" s="101">
        <f t="shared" ca="1" si="37"/>
        <v>0.1359920876230154</v>
      </c>
      <c r="EF36" s="102">
        <f t="shared" ca="1" si="38"/>
        <v>0.43694846023948719</v>
      </c>
      <c r="EG36" s="102">
        <f t="shared" ca="1" si="39"/>
        <v>0.24376532421907346</v>
      </c>
      <c r="EH36" s="102">
        <f t="array" aca="1" ref="EH36" ca="1">IFERROR(AVERAGE(IF(('1. Database - raw'!DK$7:DM$494&gt;0)*('1. Database - raw'!$AD$7:$AD$494=$A36)*(INDIRECT($Q36,TRUE)=$O36),'1. Database - raw'!DK$7:DM$494)),"")</f>
        <v>0.2759447583176397</v>
      </c>
      <c r="EI36" s="269">
        <f t="array" aca="1" ref="EI36" ca="1">IFERROR(_xlfn.STDEV.S(IF(('1. Database - raw'!DK$7:DM$494&gt;0)*('1. Database - raw'!$AD$7:$AD$494=$A36)*(INDIRECT($Q36,TRUE)=$O36),'1. Database - raw'!DK$7:DM$494)),"")</f>
        <v>0.14639289330916164</v>
      </c>
      <c r="EJ36" s="33">
        <f t="array" aca="1" ref="EJ36" ca="1">IFERROR(IF(COUNT(IF(('1. Database - raw'!DK$7:DM$494&gt;0)*('1. Database - raw'!$AD$7:$AD$494=$A36)*(INDIRECT($Q36,TRUE)=$O36),'1. Database - raw'!DK$7:DM$494))&gt;0,COUNT(IF(('1. Database - raw'!DK$7:DM$494&gt;0)*('1. Database - raw'!$AD$7:$AD$494=$A36)*(INDIRECT($Q36,TRUE)=$O36),'1. Database - raw'!DK$7:DM$494)),""),"")</f>
        <v>3</v>
      </c>
      <c r="EK36" s="14">
        <f t="shared" ca="1" si="40"/>
        <v>30.201952514658323</v>
      </c>
      <c r="EL36" s="19">
        <f t="shared" ca="1" si="41"/>
        <v>36.719232989393298</v>
      </c>
      <c r="EM36" s="19">
        <f t="shared" ca="1" si="42"/>
        <v>33.301539470726155</v>
      </c>
      <c r="EN36" s="19">
        <f t="array" aca="1" ref="EN36" ca="1">IFERROR(AVERAGE(IF(('1. Database - raw'!DQ$7:DS$494&gt;0)*('1. Database - raw'!$AD$7:$AD$494=$A36)*(INDIRECT($Q36,TRUE)=$O36),'1. Database - raw'!DQ$7:DS$494)),"")</f>
        <v>34</v>
      </c>
      <c r="EO36" s="33">
        <f t="array" aca="1" ref="EO36" ca="1">IFERROR(_xlfn.STDEV.S(IF(('1. Database - raw'!DQ$7:DS$494&gt;0)*('1. Database - raw'!$AD$7:$AD$494=$A36)*(INDIRECT($Q36,TRUE)=$O36),'1. Database - raw'!DQ$7:DS$494)),"")</f>
        <v>7</v>
      </c>
      <c r="EP36" s="33">
        <f t="array" aca="1" ref="EP36" ca="1">IFERROR(IF(COUNT(IF(('1. Database - raw'!DQ$7:DS$494&gt;0)*('1. Database - raw'!$AD$7:$AD$494=$A36)*(INDIRECT($Q36,TRUE)=$O36),'1. Database - raw'!DQ$7:DS$494))&gt;0,COUNT(IF(('1. Database - raw'!DQ$7:DS$494&gt;0)*('1. Database - raw'!$AD$7:$AD$494=$A36)*(INDIRECT($Q36,TRUE)=$O36),'1. Database - raw'!DQ$7:DS$494)),""),"")</f>
        <v>3</v>
      </c>
      <c r="EQ36" s="14" t="str">
        <f t="shared" ca="1" si="43"/>
        <v/>
      </c>
      <c r="ER36" s="19" t="str">
        <f t="shared" ca="1" si="44"/>
        <v/>
      </c>
      <c r="ES36" s="19" t="str">
        <f t="shared" ca="1" si="45"/>
        <v/>
      </c>
      <c r="ET36" s="19" t="str">
        <f t="array" aca="1" ref="ET36" ca="1">IFERROR(AVERAGE(IF(('1. Database - raw'!DW$7:DY$494&gt;0)*('1. Database - raw'!$AD$7:$AD$494=$A36)*(INDIRECT($Q36,TRUE)=$O36),'1. Database - raw'!DW$7:DY$494)),"")</f>
        <v/>
      </c>
      <c r="EU36" s="33" t="str">
        <f t="array" aca="1" ref="EU36" ca="1">IFERROR(_xlfn.STDEV.S(IF(('1. Database - raw'!DW$7:DY$494&gt;0)*('1. Database - raw'!$AD$7:$AD$494=$A36)*(INDIRECT($Q36,TRUE)=$O36),'1. Database - raw'!DW$7:DY$494)),"")</f>
        <v/>
      </c>
      <c r="EV36" s="33" t="str">
        <f t="array" aca="1" ref="EV36" ca="1">IFERROR(IF(COUNT(IF(('1. Database - raw'!DW$7:DY$494&gt;0)*('1. Database - raw'!$AD$7:$AD$494=$A36)*(INDIRECT($Q36,TRUE)=$O36),'1. Database - raw'!DW$7:DY$494))&gt;0,COUNT(IF(('1. Database - raw'!DW$7:DY$494&gt;0)*('1. Database - raw'!$AD$7:$AD$494=$A36)*(INDIRECT($Q36,TRUE)=$O36),'1. Database - raw'!DW$7:DY$494)),""),"")</f>
        <v/>
      </c>
      <c r="EW36" s="14" t="str">
        <f t="shared" ca="1" si="46"/>
        <v/>
      </c>
      <c r="EX36" s="19" t="str">
        <f t="shared" ca="1" si="47"/>
        <v/>
      </c>
      <c r="EY36" s="19" t="str">
        <f t="shared" ca="1" si="48"/>
        <v/>
      </c>
      <c r="EZ36" s="19" t="str">
        <f t="array" aca="1" ref="EZ36" ca="1">IFERROR(AVERAGE(IF(('1. Database - raw'!EC$7:EE$494&gt;0)*('1. Database - raw'!$AD$7:$AD$494=$A36)*(INDIRECT($Q36,TRUE)=$O36),'1. Database - raw'!EC$7:EE$494)),"")</f>
        <v/>
      </c>
      <c r="FA36" s="33" t="str">
        <f t="array" aca="1" ref="FA36" ca="1">IFERROR(_xlfn.STDEV.S(IF(('1. Database - raw'!EC$7:EE$494&gt;0)*('1. Database - raw'!$AD$7:$AD$494=$A36)*(INDIRECT($Q36,TRUE)=$O36),'1. Database - raw'!EC$7:EE$494)),"")</f>
        <v/>
      </c>
      <c r="FB36" s="33" t="str">
        <f t="array" aca="1" ref="FB36" ca="1">IFERROR(IF(COUNT(IF(('1. Database - raw'!EC$7:EE$494&gt;0)*('1. Database - raw'!$AD$7:$AD$494=$A36)*(INDIRECT($Q36,TRUE)=$O36),'1. Database - raw'!EC$7:EE$494))&gt;0,COUNT(IF(('1. Database - raw'!EC$7:EE$494&gt;0)*('1. Database - raw'!$AD$7:$AD$494=$A36)*(INDIRECT($Q36,TRUE)=$O36),'1. Database - raw'!EC$7:EE$494)),""),"")</f>
        <v/>
      </c>
      <c r="FC36" s="14" t="str">
        <f t="shared" ca="1" si="49"/>
        <v/>
      </c>
      <c r="FD36" s="19" t="str">
        <f t="shared" ca="1" si="50"/>
        <v/>
      </c>
      <c r="FE36" s="19" t="str">
        <f t="shared" ca="1" si="51"/>
        <v/>
      </c>
      <c r="FF36" s="19" t="str">
        <f t="array" aca="1" ref="FF36" ca="1">IFERROR(AVERAGE(IF(('1. Database - raw'!EI$7:EK$494&gt;0)*('1. Database - raw'!$AD$7:$AD$494=$A36)*(INDIRECT($Q36,TRUE)=$O36),'1. Database - raw'!EI$7:EK$494)),"")</f>
        <v/>
      </c>
      <c r="FG36" s="33" t="str">
        <f t="array" aca="1" ref="FG36" ca="1">IFERROR(_xlfn.STDEV.S(IF(('1. Database - raw'!EI$7:EK$494&gt;0)*('1. Database - raw'!$AD$7:$AD$494=$A36)*(INDIRECT($Q36,TRUE)=$O36),'1. Database - raw'!EI$7:EK$494)),"")</f>
        <v/>
      </c>
      <c r="FH36" s="33" t="str">
        <f t="array" aca="1" ref="FH36" ca="1">IFERROR(IF(COUNT(IF(('1. Database - raw'!EI$7:EK$494&gt;0)*('1. Database - raw'!$AD$7:$AD$494=$A36)*(INDIRECT($Q36,TRUE)=$O36),'1. Database - raw'!EI$7:EK$494))&gt;0,COUNT(IF(('1. Database - raw'!EI$7:EK$494&gt;0)*('1. Database - raw'!$AD$7:$AD$494=$A36)*(INDIRECT($Q36,TRUE)=$O36),'1. Database - raw'!EI$7:EK$494)),""),"")</f>
        <v/>
      </c>
      <c r="FI36" s="14" t="str">
        <f t="shared" ca="1" si="52"/>
        <v/>
      </c>
      <c r="FJ36" s="19" t="str">
        <f t="shared" ca="1" si="53"/>
        <v/>
      </c>
      <c r="FK36" s="19" t="str">
        <f t="shared" ca="1" si="54"/>
        <v/>
      </c>
      <c r="FL36" s="19" t="str">
        <f t="array" aca="1" ref="FL36" ca="1">IFERROR(AVERAGE(IF(('1. Database - raw'!EO$7:EQ$494&gt;0)*('1. Database - raw'!$AD$7:$AD$494=$A36)*(INDIRECT($Q36,TRUE)=$O36),'1. Database - raw'!EO$7:EQ$494)),"")</f>
        <v/>
      </c>
      <c r="FM36" s="33" t="str">
        <f t="array" aca="1" ref="FM36" ca="1">IFERROR(_xlfn.STDEV.S(IF(('1. Database - raw'!EO$7:EQ$494&gt;0)*('1. Database - raw'!$AD$7:$AD$494=$A36)*(INDIRECT($Q36,TRUE)=$O36),'1. Database - raw'!EO$7:EQ$494)),"")</f>
        <v/>
      </c>
      <c r="FN36" s="33" t="str">
        <f t="array" aca="1" ref="FN36" ca="1">IFERROR(IF(COUNT(IF(('1. Database - raw'!EO$7:EQ$494&gt;0)*('1. Database - raw'!$AD$7:$AD$494=$A36)*(INDIRECT($Q36,TRUE)=$O36),'1. Database - raw'!EO$7:EQ$494))&gt;0,COUNT(IF(('1. Database - raw'!EO$7:EQ$494&gt;0)*('1. Database - raw'!$AD$7:$AD$494=$A36)*(INDIRECT($Q36,TRUE)=$O36),'1. Database - raw'!EO$7:EQ$494)),""),"")</f>
        <v/>
      </c>
      <c r="FO36" s="14" t="str">
        <f t="shared" ca="1" si="55"/>
        <v/>
      </c>
      <c r="FP36" s="19" t="str">
        <f t="shared" ca="1" si="56"/>
        <v/>
      </c>
      <c r="FQ36" s="19" t="str">
        <f t="shared" ca="1" si="57"/>
        <v/>
      </c>
      <c r="FR36" s="19" t="str">
        <f t="array" aca="1" ref="FR36" ca="1">IFERROR(AVERAGE(IF(('1. Database - raw'!EU$7:EW$494&gt;0)*('1. Database - raw'!$AD$7:$AD$494=$A36)*(INDIRECT($Q36,TRUE)=$O36),'1. Database - raw'!EU$7:EW$494)),"")</f>
        <v/>
      </c>
      <c r="FS36" s="33" t="str">
        <f t="array" aca="1" ref="FS36" ca="1">IFERROR(_xlfn.STDEV.S(IF(('1. Database - raw'!EU$7:EW$494&gt;0)*('1. Database - raw'!$AD$7:$AD$494=$A36)*(INDIRECT($Q36,TRUE)=$O36),'1. Database - raw'!EU$7:EW$494)),"")</f>
        <v/>
      </c>
      <c r="FT36" s="33" t="str">
        <f t="array" aca="1" ref="FT36" ca="1">IFERROR(IF(COUNT(IF(('1. Database - raw'!EU$7:EW$494&gt;0)*('1. Database - raw'!$AD$7:$AD$494=$A36)*(INDIRECT($Q36,TRUE)=$O36),'1. Database - raw'!EU$7:EW$494))&gt;0,COUNT(IF(('1. Database - raw'!EU$7:EW$494&gt;0)*('1. Database - raw'!$AD$7:$AD$494=$A36)*(INDIRECT($Q36,TRUE)=$O36),'1. Database - raw'!EU$7:EW$494)),""),"")</f>
        <v/>
      </c>
      <c r="FU36" s="14" t="str">
        <f t="shared" ca="1" si="58"/>
        <v/>
      </c>
      <c r="FV36" s="19" t="str">
        <f t="shared" ca="1" si="59"/>
        <v/>
      </c>
      <c r="FW36" s="19" t="str">
        <f t="shared" ca="1" si="60"/>
        <v/>
      </c>
      <c r="FX36" s="19" t="str">
        <f t="array" aca="1" ref="FX36" ca="1">IFERROR(AVERAGE(IF(('1. Database - raw'!FA$7:FC$494&gt;0)*('1. Database - raw'!$AD$7:$AD$494=$A36)*(INDIRECT($Q36,TRUE)=$O36),'1. Database - raw'!FA$7:FC$494)),"")</f>
        <v/>
      </c>
      <c r="FY36" s="33" t="str">
        <f t="array" aca="1" ref="FY36" ca="1">IFERROR(_xlfn.STDEV.S(IF(('1. Database - raw'!FA$7:FC$494&gt;0)*('1. Database - raw'!$AD$7:$AD$494=$A36)*(INDIRECT($Q36,TRUE)=$O36),'1. Database - raw'!FA$7:FC$494)),"")</f>
        <v/>
      </c>
      <c r="FZ36" s="33" t="str">
        <f t="array" aca="1" ref="FZ36" ca="1">IFERROR(IF(COUNT(IF(('1. Database - raw'!FA$7:FC$494&gt;0)*('1. Database - raw'!$AD$7:$AD$494=$A36)*(INDIRECT($Q36,TRUE)=$O36),'1. Database - raw'!FA$7:FC$494))&gt;0,COUNT(IF(('1. Database - raw'!FA$7:FC$494&gt;0)*('1. Database - raw'!$AD$7:$AD$494=$A36)*(INDIRECT($Q36,TRUE)=$O36),'1. Database - raw'!FA$7:FC$494)),""),"")</f>
        <v/>
      </c>
      <c r="GA36" s="14" t="str">
        <f t="shared" ca="1" si="61"/>
        <v/>
      </c>
      <c r="GB36" s="19" t="str">
        <f t="shared" ca="1" si="62"/>
        <v/>
      </c>
      <c r="GC36" s="19" t="str">
        <f t="shared" ca="1" si="63"/>
        <v/>
      </c>
      <c r="GD36" s="19" t="str">
        <f t="array" aca="1" ref="GD36" ca="1">IFERROR(AVERAGE(IF(('1. Database - raw'!FG$7:FI$494&gt;0)*('1. Database - raw'!$AD$7:$AD$494=$A36)*(INDIRECT($Q36,TRUE)=$O36),'1. Database - raw'!FG$7:FI$494)),"")</f>
        <v/>
      </c>
      <c r="GE36" s="33" t="str">
        <f t="array" aca="1" ref="GE36" ca="1">IFERROR(_xlfn.STDEV.S(IF(('1. Database - raw'!FG$7:FI$494&gt;0)*('1. Database - raw'!$AD$7:$AD$494=$A36)*(INDIRECT($Q36,TRUE)=$O36),'1. Database - raw'!FG$7:FI$494)),"")</f>
        <v/>
      </c>
      <c r="GF36" s="33" t="str">
        <f t="array" aca="1" ref="GF36" ca="1">IFERROR(IF(COUNT(IF(('1. Database - raw'!FG$7:FI$494&gt;0)*('1. Database - raw'!$AD$7:$AD$494=$A36)*(INDIRECT($Q36,TRUE)=$O36),'1. Database - raw'!FG$7:FI$494))&gt;0,COUNT(IF(('1. Database - raw'!FG$7:FI$494&gt;0)*('1. Database - raw'!$AD$7:$AD$494=$A36)*(INDIRECT($Q36,TRUE)=$O36),'1. Database - raw'!FG$7:FI$494)),""),"")</f>
        <v/>
      </c>
      <c r="GG36" s="14" t="str">
        <f t="shared" ca="1" si="64"/>
        <v/>
      </c>
      <c r="GH36" s="19" t="str">
        <f t="shared" ca="1" si="65"/>
        <v/>
      </c>
      <c r="GI36" s="19" t="str">
        <f t="shared" ca="1" si="66"/>
        <v/>
      </c>
      <c r="GJ36" s="19" t="str">
        <f t="array" aca="1" ref="GJ36" ca="1">IFERROR(AVERAGE(IF(('1. Database - raw'!FM$7:FO$494&gt;0)*('1. Database - raw'!$AD$7:$AD$494=$A36)*(INDIRECT($Q36,TRUE)=$O36),'1. Database - raw'!FM$7:FO$494)),"")</f>
        <v/>
      </c>
      <c r="GK36" s="33" t="str">
        <f t="array" aca="1" ref="GK36" ca="1">IFERROR(_xlfn.STDEV.S(IF(('1. Database - raw'!FM$7:FO$494&gt;0)*('1. Database - raw'!$AD$7:$AD$494=$A36)*(INDIRECT($Q36,TRUE)=$O36),'1. Database - raw'!FM$7:FO$494)),"")</f>
        <v/>
      </c>
      <c r="GL36" s="33" t="str">
        <f t="array" aca="1" ref="GL36" ca="1">IFERROR(IF(COUNT(IF(('1. Database - raw'!FM$7:FO$494&gt;0)*('1. Database - raw'!$AD$7:$AD$494=$A36)*(INDIRECT($Q36,TRUE)=$O36),'1. Database - raw'!FM$7:FO$494))&gt;0,COUNT(IF(('1. Database - raw'!FM$7:FO$494&gt;0)*('1. Database - raw'!$AD$7:$AD$494=$A36)*(INDIRECT($Q36,TRUE)=$O36),'1. Database - raw'!FM$7:FO$494)),""),"")</f>
        <v/>
      </c>
      <c r="GM36" s="14">
        <f t="shared" ca="1" si="67"/>
        <v>74.48739418086997</v>
      </c>
      <c r="GN36" s="19">
        <f t="shared" ca="1" si="68"/>
        <v>86.175837492669075</v>
      </c>
      <c r="GO36" s="19">
        <f t="shared" ca="1" si="69"/>
        <v>80.118746721245174</v>
      </c>
      <c r="GP36" s="19">
        <f t="array" aca="1" ref="GP36" ca="1">IFERROR(AVERAGE(IF(('1. Database - raw'!FS$7:FU$494&gt;0)*('1. Database - raw'!$AD$7:$AD$494=$A36)*(INDIRECT($Q36,TRUE)=$O36),'1. Database - raw'!FS$7:FU$494)),"")</f>
        <v>81.5</v>
      </c>
      <c r="GQ36" s="33">
        <f t="array" aca="1" ref="GQ36" ca="1">IFERROR(_xlfn.STDEV.S(IF(('1. Database - raw'!FS$7:FU$494&gt;0)*('1. Database - raw'!$AD$7:$AD$494=$A36)*(INDIRECT($Q36,TRUE)=$O36),'1. Database - raw'!FS$7:FU$494)),"")</f>
        <v>15.198684153570664</v>
      </c>
      <c r="GR36" s="33">
        <f t="array" aca="1" ref="GR36" ca="1">IFERROR(IF(COUNT(IF(('1. Database - raw'!FS$7:FU$494&gt;0)*('1. Database - raw'!$AD$7:$AD$494=$A36)*(INDIRECT($Q36,TRUE)=$O36),'1. Database - raw'!FS$7:FU$494))&gt;0,COUNT(IF(('1. Database - raw'!FS$7:FU$494&gt;0)*('1. Database - raw'!$AD$7:$AD$494=$A36)*(INDIRECT($Q36,TRUE)=$O36),'1. Database - raw'!FS$7:FU$494)),""),"")</f>
        <v>4</v>
      </c>
      <c r="GS36" s="14" t="str">
        <f t="shared" ca="1" si="70"/>
        <v/>
      </c>
      <c r="GT36" s="19" t="str">
        <f t="shared" ca="1" si="71"/>
        <v/>
      </c>
      <c r="GU36" s="19" t="str">
        <f t="shared" ca="1" si="72"/>
        <v/>
      </c>
      <c r="GV36" s="19">
        <f t="array" aca="1" ref="GV36" ca="1">IFERROR(AVERAGE(IF(('1. Database - raw'!FY$7:GA$494&gt;0)*('1. Database - raw'!$AD$7:$AD$494=$A36)*(INDIRECT($Q36,TRUE)=$O36),'1. Database - raw'!FY$7:GA$494)),"")</f>
        <v>44</v>
      </c>
      <c r="GW36" s="33" t="str">
        <f t="array" aca="1" ref="GW36" ca="1">IFERROR(_xlfn.STDEV.S(IF(('1. Database - raw'!FY$7:GA$494&gt;0)*('1. Database - raw'!$AD$7:$AD$494=$A36)*(INDIRECT($Q36,TRUE)=$O36),'1. Database - raw'!FY$7:GA$494)),"")</f>
        <v/>
      </c>
      <c r="GX36" s="33">
        <f t="array" aca="1" ref="GX36" ca="1">IFERROR(IF(COUNT(IF(('1. Database - raw'!FY$7:GA$494&gt;0)*('1. Database - raw'!$AD$7:$AD$494=$A36)*(INDIRECT($Q36,TRUE)=$O36),'1. Database - raw'!FY$7:GA$494))&gt;0,COUNT(IF(('1. Database - raw'!FY$7:GA$494&gt;0)*('1. Database - raw'!$AD$7:$AD$494=$A36)*(INDIRECT($Q36,TRUE)=$O36),'1. Database - raw'!FY$7:GA$494)),""),"")</f>
        <v>1</v>
      </c>
      <c r="GY36" s="14" t="str">
        <f t="shared" ca="1" si="73"/>
        <v/>
      </c>
      <c r="GZ36" s="19" t="str">
        <f t="shared" ca="1" si="74"/>
        <v/>
      </c>
      <c r="HA36" s="19" t="str">
        <f t="shared" ca="1" si="75"/>
        <v/>
      </c>
      <c r="HB36" s="19" t="str">
        <f t="array" aca="1" ref="HB36" ca="1">IFERROR(AVERAGE(IF(('1. Database - raw'!GE$7:GG$494&gt;0)*('1. Database - raw'!$AD$7:$AD$494=$A36)*(INDIRECT($Q36,TRUE)=$O36),'1. Database - raw'!GE$7:GG$494)),"")</f>
        <v/>
      </c>
      <c r="HC36" s="33" t="str">
        <f t="array" aca="1" ref="HC36" ca="1">IFERROR(_xlfn.STDEV.S(IF(('1. Database - raw'!GE$7:GG$494&gt;0)*('1. Database - raw'!$AD$7:$AD$494=$A36)*(INDIRECT($Q36,TRUE)=$O36),'1. Database - raw'!GE$7:GG$494)),"")</f>
        <v/>
      </c>
      <c r="HD36" s="33" t="str">
        <f t="array" aca="1" ref="HD36" ca="1">IFERROR(IF(COUNT(IF(('1. Database - raw'!GE$7:GG$494&gt;0)*('1. Database - raw'!$AD$7:$AD$494=$A36)*(INDIRECT($Q36,TRUE)=$O36),'1. Database - raw'!GE$7:GG$494))&gt;0,COUNT(IF(('1. Database - raw'!GE$7:GG$494&gt;0)*('1. Database - raw'!$AD$7:$AD$494=$A36)*(INDIRECT($Q36,TRUE)=$O36),'1. Database - raw'!GE$7:GG$494)),""),"")</f>
        <v/>
      </c>
      <c r="HE36" s="14" t="str">
        <f t="shared" ca="1" si="76"/>
        <v/>
      </c>
      <c r="HF36" s="19" t="str">
        <f t="shared" ca="1" si="77"/>
        <v/>
      </c>
      <c r="HG36" s="19" t="str">
        <f t="shared" ca="1" si="78"/>
        <v/>
      </c>
      <c r="HH36" s="19" t="str">
        <f t="array" aca="1" ref="HH36" ca="1">IFERROR(AVERAGE(IF(('1. Database - raw'!GK$7:GM$494&gt;0)*('1. Database - raw'!$AD$7:$AD$494=$A36)*(INDIRECT($Q36,TRUE)=$O36),'1. Database - raw'!GK$7:GM$494)),"")</f>
        <v/>
      </c>
      <c r="HI36" s="33" t="str">
        <f t="array" aca="1" ref="HI36" ca="1">IFERROR(_xlfn.STDEV.S(IF(('1. Database - raw'!GK$7:GM$494&gt;0)*('1. Database - raw'!$AD$7:$AD$494=$A36)*(INDIRECT($Q36,TRUE)=$O36),'1. Database - raw'!GK$7:GM$494)),"")</f>
        <v/>
      </c>
      <c r="HJ36" s="33" t="str">
        <f t="array" aca="1" ref="HJ36" ca="1">IFERROR(IF(COUNT(IF(('1. Database - raw'!GK$7:GM$494&gt;0)*('1. Database - raw'!$AD$7:$AD$494=$A36)*(INDIRECT($Q36,TRUE)=$O36),'1. Database - raw'!GK$7:GM$494))&gt;0,COUNT(IF(('1. Database - raw'!GK$7:GM$494&gt;0)*('1. Database - raw'!$AD$7:$AD$494=$A36)*(INDIRECT($Q36,TRUE)=$O36),'1. Database - raw'!GK$7:GM$494)),""),"")</f>
        <v/>
      </c>
      <c r="HK36" s="14" t="str">
        <f t="shared" ca="1" si="79"/>
        <v/>
      </c>
      <c r="HL36" s="19" t="str">
        <f t="shared" ca="1" si="80"/>
        <v/>
      </c>
      <c r="HM36" s="19" t="str">
        <f t="shared" ca="1" si="81"/>
        <v/>
      </c>
      <c r="HN36" s="19" t="str">
        <f t="array" aca="1" ref="HN36" ca="1">IFERROR(AVERAGE(IF(('1. Database - raw'!GQ$7:GS$494&gt;0)*('1. Database - raw'!$AD$7:$AD$494=$A36)*(INDIRECT($Q36,TRUE)=$O36),'1. Database - raw'!GQ$7:GS$494)),"")</f>
        <v/>
      </c>
      <c r="HO36" s="33" t="str">
        <f t="array" aca="1" ref="HO36" ca="1">IFERROR(_xlfn.STDEV.S(IF(('1. Database - raw'!GQ$7:GS$494&gt;0)*('1. Database - raw'!$AD$7:$AD$494=$A36)*(INDIRECT($Q36,TRUE)=$O36),'1. Database - raw'!GQ$7:GS$494)),"")</f>
        <v/>
      </c>
      <c r="HP36" s="33" t="str">
        <f t="array" aca="1" ref="HP36" ca="1">IFERROR(IF(COUNT(IF(('1. Database - raw'!GQ$7:GS$494&gt;0)*('1. Database - raw'!$AD$7:$AD$494=$A36)*(INDIRECT($Q36,TRUE)=$O36),'1. Database - raw'!GQ$7:GS$494))&gt;0,COUNT(IF(('1. Database - raw'!GQ$7:GS$494&gt;0)*('1. Database - raw'!$AD$7:$AD$494=$A36)*(INDIRECT($Q36,TRUE)=$O36),'1. Database - raw'!GQ$7:GS$494)),""),"")</f>
        <v/>
      </c>
      <c r="HQ36" s="14" t="str">
        <f t="shared" ca="1" si="82"/>
        <v/>
      </c>
      <c r="HR36" s="19" t="str">
        <f t="shared" ca="1" si="83"/>
        <v/>
      </c>
      <c r="HS36" s="19" t="str">
        <f t="shared" ca="1" si="84"/>
        <v/>
      </c>
      <c r="HT36" s="19">
        <f t="array" aca="1" ref="HT36" ca="1">IFERROR(AVERAGE(IF(('1. Database - raw'!GW$7:GY$494&gt;0)*('1. Database - raw'!$AD$7:$AD$494=$A36)*(INDIRECT($Q36,TRUE)=$O36),'1. Database - raw'!GW$7:GY$494)),"")</f>
        <v>51</v>
      </c>
      <c r="HU36" s="33" t="str">
        <f t="array" aca="1" ref="HU36" ca="1">IFERROR(_xlfn.STDEV.S(IF(('1. Database - raw'!GW$7:GY$494&gt;0)*('1. Database - raw'!$AD$7:$AD$494=$A36)*(INDIRECT($Q36,TRUE)=$O36),'1. Database - raw'!GW$7:GY$494)),"")</f>
        <v/>
      </c>
      <c r="HV36" s="33">
        <f t="array" aca="1" ref="HV36" ca="1">IFERROR(IF(COUNT(IF(('1. Database - raw'!GW$7:GY$494&gt;0)*('1. Database - raw'!$AD$7:$AD$494=$A36)*(INDIRECT($Q36,TRUE)=$O36),'1. Database - raw'!GW$7:GY$494))&gt;0,COUNT(IF(('1. Database - raw'!GW$7:GY$494&gt;0)*('1. Database - raw'!$AD$7:$AD$494=$A36)*(INDIRECT($Q36,TRUE)=$O36),'1. Database - raw'!GW$7:GY$494)),""),"")</f>
        <v>1</v>
      </c>
      <c r="HW36" s="14" t="str">
        <f t="shared" ca="1" si="85"/>
        <v/>
      </c>
      <c r="HX36" s="19" t="str">
        <f t="shared" ca="1" si="86"/>
        <v/>
      </c>
      <c r="HY36" s="19" t="str">
        <f t="shared" ca="1" si="87"/>
        <v/>
      </c>
      <c r="HZ36" s="19">
        <f t="array" aca="1" ref="HZ36" ca="1">IFERROR(AVERAGE(IF(('1. Database - raw'!HC$7:HE$494&gt;0)*('1. Database - raw'!$AD$7:$AD$494=$A36)*(INDIRECT($Q36,TRUE)=$O36),'1. Database - raw'!HC$7:HE$494)),"")</f>
        <v>4.0999999999999996</v>
      </c>
      <c r="IA36" s="33" t="str">
        <f t="array" aca="1" ref="IA36" ca="1">IFERROR(_xlfn.STDEV.S(IF(('1. Database - raw'!HC$7:HE$494&gt;0)*('1. Database - raw'!$AD$7:$AD$494=$A36)*(INDIRECT($Q36,TRUE)=$O36),'1. Database - raw'!HC$7:HE$494)),"")</f>
        <v/>
      </c>
      <c r="IB36" s="33">
        <f t="array" aca="1" ref="IB36" ca="1">IFERROR(IF(COUNT(IF(('1. Database - raw'!HC$7:HE$494&gt;0)*('1. Database - raw'!$AD$7:$AD$494=$A36)*(INDIRECT($Q36,TRUE)=$O36),'1. Database - raw'!HC$7:HE$494))&gt;0,COUNT(IF(('1. Database - raw'!HC$7:HE$494&gt;0)*('1. Database - raw'!$AD$7:$AD$494=$A36)*(INDIRECT($Q36,TRUE)=$O36),'1. Database - raw'!HC$7:HE$494)),""),"")</f>
        <v>1</v>
      </c>
      <c r="IC36" s="14" t="str">
        <f t="shared" ca="1" si="88"/>
        <v/>
      </c>
      <c r="ID36" s="19" t="str">
        <f t="shared" ca="1" si="89"/>
        <v/>
      </c>
      <c r="IE36" s="19" t="str">
        <f t="shared" ca="1" si="90"/>
        <v/>
      </c>
      <c r="IF36" s="19" t="str">
        <f t="array" aca="1" ref="IF36" ca="1">IFERROR(AVERAGE(IF(('1. Database - raw'!HI$7:HK$494&gt;0)*('1. Database - raw'!$AD$7:$AD$494=$A36)*(INDIRECT($Q36,TRUE)=$O36),'1. Database - raw'!HI$7:HK$494)),"")</f>
        <v/>
      </c>
      <c r="IG36" s="33" t="str">
        <f t="array" aca="1" ref="IG36" ca="1">IFERROR(_xlfn.STDEV.S(IF(('1. Database - raw'!HI$7:HK$494&gt;0)*('1. Database - raw'!$AD$7:$AD$494=$A36)*(INDIRECT($Q36,TRUE)=$O36),'1. Database - raw'!HI$7:HK$494)),"")</f>
        <v/>
      </c>
      <c r="IH36" s="33" t="str">
        <f t="array" aca="1" ref="IH36" ca="1">IFERROR(IF(COUNT(IF(('1. Database - raw'!HI$7:HK$494&gt;0)*('1. Database - raw'!$AD$7:$AD$494=$A36)*(INDIRECT($Q36,TRUE)=$O36),'1. Database - raw'!HI$7:HK$494))&gt;0,COUNT(IF(('1. Database - raw'!HI$7:HK$494&gt;0)*('1. Database - raw'!$AD$7:$AD$494=$A36)*(INDIRECT($Q36,TRUE)=$O36),'1. Database - raw'!HI$7:HK$494)),""),"")</f>
        <v/>
      </c>
      <c r="II36" s="14" t="str">
        <f t="shared" ca="1" si="91"/>
        <v/>
      </c>
      <c r="IJ36" s="19" t="str">
        <f t="shared" ca="1" si="92"/>
        <v/>
      </c>
      <c r="IK36" s="19" t="str">
        <f t="shared" ca="1" si="93"/>
        <v/>
      </c>
      <c r="IL36" s="19">
        <f t="array" aca="1" ref="IL36" ca="1">IFERROR(AVERAGE(IF(('1. Database - raw'!HO$7:HQ$494&gt;0)*('1. Database - raw'!$AD$7:$AD$494=$A36)*(INDIRECT($Q36,TRUE)=$O36),'1. Database - raw'!HO$7:HQ$494)),"")</f>
        <v>46.9</v>
      </c>
      <c r="IM36" s="33" t="str">
        <f t="array" aca="1" ref="IM36" ca="1">IFERROR(_xlfn.STDEV.S(IF(('1. Database - raw'!HO$7:HQ$494&gt;0)*('1. Database - raw'!$AD$7:$AD$494=$A36)*(INDIRECT($Q36,TRUE)=$O36),'1. Database - raw'!HO$7:HQ$494)),"")</f>
        <v/>
      </c>
      <c r="IN36" s="33">
        <f t="array" aca="1" ref="IN36" ca="1">IFERROR(IF(COUNT(IF(('1. Database - raw'!HO$7:HQ$494&gt;0)*('1. Database - raw'!$AD$7:$AD$494=$A36)*(INDIRECT($Q36,TRUE)=$O36),'1. Database - raw'!HO$7:HQ$494))&gt;0,COUNT(IF(('1. Database - raw'!HO$7:HQ$494&gt;0)*('1. Database - raw'!$AD$7:$AD$494=$A36)*(INDIRECT($Q36,TRUE)=$O36),'1. Database - raw'!HO$7:HQ$494)),""),"")</f>
        <v>1</v>
      </c>
      <c r="IO36" s="14">
        <f t="shared" ca="1" si="94"/>
        <v>43.432706183508756</v>
      </c>
      <c r="IP36" s="19">
        <f t="shared" ca="1" si="95"/>
        <v>56.564277842973262</v>
      </c>
      <c r="IQ36" s="19">
        <f t="shared" ca="1" si="96"/>
        <v>49.565508774108366</v>
      </c>
      <c r="IR36" s="19">
        <f t="array" aca="1" ref="IR36" ca="1">IFERROR(AVERAGE(IF(('1. Database - raw'!HU$7:HW$494&gt;0)*('1. Database - raw'!$AD$7:$AD$494=$A36)*(INDIRECT($Q36,TRUE)=$O36),'1. Database - raw'!HU$7:HW$494)),"")</f>
        <v>51.125</v>
      </c>
      <c r="IS36" s="33">
        <f t="array" aca="1" ref="IS36" ca="1">IFERROR(_xlfn.STDEV.S(IF(('1. Database - raw'!HU$7:HW$494&gt;0)*('1. Database - raw'!$AD$7:$AD$494=$A36)*(INDIRECT($Q36,TRUE)=$O36),'1. Database - raw'!HU$7:HW$494)),"")</f>
        <v>12.925265954710564</v>
      </c>
      <c r="IT36" s="33">
        <f t="array" aca="1" ref="IT36" ca="1">IFERROR(IF(COUNT(IF(('1. Database - raw'!HU$7:HW$494&gt;0)*('1. Database - raw'!$AD$7:$AD$494=$A36)*(INDIRECT($Q36,TRUE)=$O36),'1. Database - raw'!HU$7:HW$494))&gt;0,COUNT(IF(('1. Database - raw'!HU$7:HW$494&gt;0)*('1. Database - raw'!$AD$7:$AD$494=$A36)*(INDIRECT($Q36,TRUE)=$O36),'1. Database - raw'!HU$7:HW$494)),""),"")</f>
        <v>4</v>
      </c>
      <c r="IU36" s="14" t="str">
        <f t="shared" ca="1" si="97"/>
        <v/>
      </c>
      <c r="IV36" s="19" t="str">
        <f t="shared" ca="1" si="98"/>
        <v/>
      </c>
      <c r="IW36" s="19" t="str">
        <f t="shared" ca="1" si="99"/>
        <v/>
      </c>
      <c r="IX36" s="19" t="str">
        <f t="array" aca="1" ref="IX36" ca="1">IFERROR(AVERAGE(IF(('1. Database - raw'!IA$7:IC$494&gt;0)*('1. Database - raw'!$AD$7:$AD$494=$A36)*(INDIRECT($Q36,TRUE)=$O36),'1. Database - raw'!IA$7:IC$494)),"")</f>
        <v/>
      </c>
      <c r="IY36" s="33" t="str">
        <f t="array" aca="1" ref="IY36" ca="1">IFERROR(_xlfn.STDEV.S(IF(('1. Database - raw'!IA$7:IC$494&gt;0)*('1. Database - raw'!$AD$7:$AD$494=$A36)*(INDIRECT($Q36,TRUE)=$O36),'1. Database - raw'!IA$7:IC$494)),"")</f>
        <v/>
      </c>
      <c r="IZ36" s="33" t="str">
        <f t="array" aca="1" ref="IZ36" ca="1">IFERROR(IF(COUNT(IF(('1. Database - raw'!IA$7:IC$494&gt;0)*('1. Database - raw'!$AD$7:$AD$494=$A36)*(INDIRECT($Q36,TRUE)=$O36),'1. Database - raw'!IA$7:IC$494))&gt;0,COUNT(IF(('1. Database - raw'!IA$7:IC$494&gt;0)*('1. Database - raw'!$AD$7:$AD$494=$A36)*(INDIRECT($Q36,TRUE)=$O36),'1. Database - raw'!IA$7:IC$494)),""),"")</f>
        <v/>
      </c>
      <c r="JA36" s="14" t="str">
        <f t="shared" ca="1" si="100"/>
        <v/>
      </c>
      <c r="JB36" s="19" t="str">
        <f t="shared" ca="1" si="101"/>
        <v/>
      </c>
      <c r="JC36" s="19" t="str">
        <f t="shared" ca="1" si="102"/>
        <v/>
      </c>
      <c r="JD36" s="19" t="str">
        <f t="array" aca="1" ref="JD36" ca="1">IFERROR(AVERAGE(IF(('1. Database - raw'!IG$7:II$494&gt;0)*('1. Database - raw'!$AD$7:$AD$494=$A36)*(INDIRECT($Q36,TRUE)=$O36),'1. Database - raw'!IG$7:II$494)),"")</f>
        <v/>
      </c>
      <c r="JE36" s="33" t="str">
        <f t="array" aca="1" ref="JE36" ca="1">IFERROR(_xlfn.STDEV.S(IF(('1. Database - raw'!IG$7:II$494&gt;0)*('1. Database - raw'!$AD$7:$AD$494=$A36)*(INDIRECT($Q36,TRUE)=$O36),'1. Database - raw'!IG$7:II$494)),"")</f>
        <v/>
      </c>
      <c r="JF36" s="33" t="str">
        <f t="array" aca="1" ref="JF36" ca="1">IFERROR(IF(COUNT(IF(('1. Database - raw'!IG$7:II$494&gt;0)*('1. Database - raw'!$AD$7:$AD$494=$A36)*(INDIRECT($Q36,TRUE)=$O36),'1. Database - raw'!IG$7:II$494))&gt;0,COUNT(IF(('1. Database - raw'!IG$7:II$494&gt;0)*('1. Database - raw'!$AD$7:$AD$494=$A36)*(INDIRECT($Q36,TRUE)=$O36),'1. Database - raw'!IG$7:II$494)),""),"")</f>
        <v/>
      </c>
      <c r="JG36" s="145">
        <f t="shared" ca="1" si="103"/>
        <v>10.085567301292738</v>
      </c>
      <c r="JH36" s="146">
        <f t="shared" ca="1" si="104"/>
        <v>12.917239251512202</v>
      </c>
      <c r="JI36" s="146">
        <f t="shared" ca="1" si="105"/>
        <v>11.413925083774929</v>
      </c>
      <c r="JJ36" s="146">
        <f t="array" aca="1" ref="JJ36" ca="1">IFERROR(AVERAGE(IF(('1. Database - raw'!IM$7:IO$494&gt;0)*('1. Database - raw'!$AD$7:$AD$494=$A36)*(INDIRECT($Q36,TRUE)=$O36),'1. Database - raw'!IM$7:IO$494)),"")</f>
        <v>11.75</v>
      </c>
      <c r="JK36" s="277">
        <f t="array" aca="1" ref="JK36" ca="1">IFERROR(_xlfn.STDEV.S(IF(('1. Database - raw'!IM$7:IO$494&gt;0)*('1. Database - raw'!$AD$7:$AD$494=$A36)*(INDIRECT($Q36,TRUE)=$O36),'1. Database - raw'!IM$7:IO$494)),"")</f>
        <v>2.8722813232690143</v>
      </c>
      <c r="JL36" s="33">
        <f t="array" aca="1" ref="JL36" ca="1">IFERROR(IF(COUNT(IF(('1. Database - raw'!IM$7:IO$494&gt;0)*('1. Database - raw'!$AD$7:$AD$494=$A36)*(INDIRECT($Q36,TRUE)=$O36),'1. Database - raw'!IM$7:IO$494))&gt;0,COUNT(IF(('1. Database - raw'!IM$7:IO$494&gt;0)*('1. Database - raw'!$AD$7:$AD$494=$A36)*(INDIRECT($Q36,TRUE)=$O36),'1. Database - raw'!IM$7:IO$494)),""),"")</f>
        <v>4</v>
      </c>
      <c r="JM36" s="145" t="str">
        <f t="shared" ca="1" si="106"/>
        <v/>
      </c>
      <c r="JN36" s="146" t="str">
        <f t="shared" ca="1" si="107"/>
        <v/>
      </c>
      <c r="JO36" s="146" t="str">
        <f t="shared" ca="1" si="108"/>
        <v/>
      </c>
      <c r="JP36" s="146">
        <f t="array" aca="1" ref="JP36" ca="1">IFERROR(AVERAGE(IF(('1. Database - raw'!IS$7:IU$494&gt;0)*('1. Database - raw'!$AD$7:$AD$494=$A36)*(INDIRECT($Q36,TRUE)=$O36),'1. Database - raw'!IS$7:IU$494)),"")</f>
        <v>12</v>
      </c>
      <c r="JQ36" s="277" t="str">
        <f t="array" aca="1" ref="JQ36" ca="1">IFERROR(_xlfn.STDEV.S(IF(('1. Database - raw'!IS$7:IU$494&gt;0)*('1. Database - raw'!$AD$7:$AD$494=$A36)*(INDIRECT($Q36,TRUE)=$O36),'1. Database - raw'!IS$7:IU$494)),"")</f>
        <v/>
      </c>
      <c r="JR36" s="33">
        <f t="array" aca="1" ref="JR36" ca="1">IFERROR(IF(COUNT(IF(('1. Database - raw'!IS$7:IU$494&gt;0)*('1. Database - raw'!$AD$7:$AD$494=$A36)*(INDIRECT($Q36,TRUE)=$O36),'1. Database - raw'!IS$7:IU$494))&gt;0,COUNT(IF(('1. Database - raw'!IS$7:IU$494&gt;0)*('1. Database - raw'!$AD$7:$AD$494=$A36)*(INDIRECT($Q36,TRUE)=$O36),'1. Database - raw'!IS$7:IU$494)),""),"")</f>
        <v>1</v>
      </c>
      <c r="JS36" s="145" t="str">
        <f t="shared" ca="1" si="109"/>
        <v/>
      </c>
      <c r="JT36" s="146" t="str">
        <f t="shared" ca="1" si="110"/>
        <v/>
      </c>
      <c r="JU36" s="146" t="str">
        <f t="shared" ca="1" si="111"/>
        <v/>
      </c>
      <c r="JV36" s="146" t="str">
        <f t="array" aca="1" ref="JV36" ca="1">IFERROR(AVERAGE(IF(('1. Database - raw'!IY$7:JA$494&gt;0)*('1. Database - raw'!$AD$7:$AD$494=$A36)*(INDIRECT($Q36,TRUE)=$O36),'1. Database - raw'!IY$7:JA$494)),"")</f>
        <v/>
      </c>
      <c r="JW36" s="277" t="str">
        <f t="array" aca="1" ref="JW36" ca="1">IFERROR(_xlfn.STDEV.S(IF(('1. Database - raw'!IY$7:JA$494&gt;0)*('1. Database - raw'!$AD$7:$AD$494=$A36)*(INDIRECT($Q36,TRUE)=$O36),'1. Database - raw'!IY$7:JA$494)),"")</f>
        <v/>
      </c>
      <c r="JX36" s="33" t="str">
        <f t="array" aca="1" ref="JX36" ca="1">IFERROR(IF(COUNT(IF(('1. Database - raw'!IY$7:JA$494&gt;0)*('1. Database - raw'!$AD$7:$AD$494=$A36)*(INDIRECT($Q36,TRUE)=$O36),'1. Database - raw'!IY$7:JA$494))&gt;0,COUNT(IF(('1. Database - raw'!IY$7:JA$494&gt;0)*('1. Database - raw'!$AD$7:$AD$494=$A36)*(INDIRECT($Q36,TRUE)=$O36),'1. Database - raw'!IY$7:JA$494)),""),"")</f>
        <v/>
      </c>
      <c r="JY36" s="145" t="str">
        <f t="shared" ca="1" si="112"/>
        <v/>
      </c>
      <c r="JZ36" s="146" t="str">
        <f t="shared" ca="1" si="113"/>
        <v/>
      </c>
      <c r="KA36" s="146" t="str">
        <f t="shared" ca="1" si="114"/>
        <v/>
      </c>
      <c r="KB36" s="146" t="str">
        <f t="array" aca="1" ref="KB36" ca="1">IFERROR(AVERAGE(IF(('1. Database - raw'!JE$7:JG$494&gt;0)*('1. Database - raw'!$AD$7:$AD$494=$A36)*(INDIRECT($Q36,TRUE)=$O36),'1. Database - raw'!JE$7:JG$494)),"")</f>
        <v/>
      </c>
      <c r="KC36" s="277" t="str">
        <f t="array" aca="1" ref="KC36" ca="1">IFERROR(_xlfn.STDEV.S(IF(('1. Database - raw'!JE$7:JG$494&gt;0)*('1. Database - raw'!$AD$7:$AD$494=$A36)*(INDIRECT($Q36,TRUE)=$O36),'1. Database - raw'!JE$7:JG$494)),"")</f>
        <v/>
      </c>
      <c r="KD36" s="33" t="str">
        <f t="array" aca="1" ref="KD36" ca="1">IFERROR(IF(COUNT(IF(('1. Database - raw'!JE$7:JG$494&gt;0)*('1. Database - raw'!$AD$7:$AD$494=$A36)*(INDIRECT($Q36,TRUE)=$O36),'1. Database - raw'!JE$7:JG$494))&gt;0,COUNT(IF(('1. Database - raw'!JE$7:JG$494&gt;0)*('1. Database - raw'!$AD$7:$AD$494=$A36)*(INDIRECT($Q36,TRUE)=$O36),'1. Database - raw'!JE$7:JG$494)),""),"")</f>
        <v/>
      </c>
      <c r="KE36" s="145" t="str">
        <f t="shared" ca="1" si="115"/>
        <v/>
      </c>
      <c r="KF36" s="146" t="str">
        <f t="shared" ca="1" si="116"/>
        <v/>
      </c>
      <c r="KG36" s="146" t="str">
        <f t="shared" ca="1" si="117"/>
        <v/>
      </c>
      <c r="KH36" s="146" t="str">
        <f t="array" aca="1" ref="KH36" ca="1">IFERROR(AVERAGE(IF(('1. Database - raw'!JK$7:JM$494&gt;0)*('1. Database - raw'!$AD$7:$AD$494=$A36)*(INDIRECT($Q36,TRUE)=$O36),'1. Database - raw'!JK$7:JM$494)),"")</f>
        <v/>
      </c>
      <c r="KI36" s="277" t="str">
        <f t="array" aca="1" ref="KI36" ca="1">IFERROR(_xlfn.STDEV.S(IF(('1. Database - raw'!JK$7:JM$494&gt;0)*('1. Database - raw'!$AD$7:$AD$494=$A36)*(INDIRECT($Q36,TRUE)=$O36),'1. Database - raw'!JK$7:JM$494)),"")</f>
        <v/>
      </c>
      <c r="KJ36" s="33" t="str">
        <f t="array" aca="1" ref="KJ36" ca="1">IFERROR(IF(COUNT(IF(('1. Database - raw'!JK$7:JM$494&gt;0)*('1. Database - raw'!$AD$7:$AD$494=$A36)*(INDIRECT($Q36,TRUE)=$O36),'1. Database - raw'!JK$7:JM$494))&gt;0,COUNT(IF(('1. Database - raw'!JK$7:JM$494&gt;0)*('1. Database - raw'!$AD$7:$AD$494=$A36)*(INDIRECT($Q36,TRUE)=$O36),'1. Database - raw'!JK$7:JM$494)),""),"")</f>
        <v/>
      </c>
      <c r="KK36" s="145" t="str">
        <f t="shared" ca="1" si="118"/>
        <v/>
      </c>
      <c r="KL36" s="146" t="str">
        <f t="shared" ca="1" si="119"/>
        <v/>
      </c>
      <c r="KM36" s="146" t="str">
        <f t="shared" ca="1" si="120"/>
        <v/>
      </c>
      <c r="KN36" s="146">
        <f t="array" aca="1" ref="KN36" ca="1">IFERROR(AVERAGE(IF(('1. Database - raw'!JQ$7:JS$494&gt;0)*('1. Database - raw'!$AD$7:$AD$494=$A36)*(INDIRECT($Q36,TRUE)=$O36),'1. Database - raw'!JQ$7:JS$494)),"")</f>
        <v>2</v>
      </c>
      <c r="KO36" s="277" t="str">
        <f t="array" aca="1" ref="KO36" ca="1">IFERROR(_xlfn.STDEV.S(IF(('1. Database - raw'!JQ$7:JS$494&gt;0)*('1. Database - raw'!$AD$7:$AD$494=$A36)*(INDIRECT($Q36,TRUE)=$O36),'1. Database - raw'!JQ$7:JS$494)),"")</f>
        <v/>
      </c>
      <c r="KP36" s="33">
        <f t="array" aca="1" ref="KP36" ca="1">IFERROR(IF(COUNT(IF(('1. Database - raw'!JQ$7:JS$494&gt;0)*('1. Database - raw'!$AD$7:$AD$494=$A36)*(INDIRECT($Q36,TRUE)=$O36),'1. Database - raw'!JQ$7:JS$494))&gt;0,COUNT(IF(('1. Database - raw'!JQ$7:JS$494&gt;0)*('1. Database - raw'!$AD$7:$AD$494=$A36)*(INDIRECT($Q36,TRUE)=$O36),'1. Database - raw'!JQ$7:JS$494)),""),"")</f>
        <v>1</v>
      </c>
      <c r="KQ36" s="145" t="str">
        <f t="shared" ca="1" si="121"/>
        <v/>
      </c>
      <c r="KR36" s="146" t="str">
        <f t="shared" ca="1" si="122"/>
        <v/>
      </c>
      <c r="KS36" s="146" t="str">
        <f t="shared" ca="1" si="123"/>
        <v/>
      </c>
      <c r="KT36" s="146">
        <f t="array" aca="1" ref="KT36" ca="1">IFERROR(AVERAGE(IF(('1. Database - raw'!JW$7:JY$494&gt;0)*('1. Database - raw'!$AD$7:$AD$494=$A36)*(INDIRECT($Q36,TRUE)=$O36),'1. Database - raw'!JW$7:JY$494)),"")</f>
        <v>0.3</v>
      </c>
      <c r="KU36" s="277" t="str">
        <f t="array" aca="1" ref="KU36" ca="1">IFERROR(_xlfn.STDEV.S(IF(('1. Database - raw'!JW$7:JY$494&gt;0)*('1. Database - raw'!$AD$7:$AD$494=$A36)*(INDIRECT($Q36,TRUE)=$O36),'1. Database - raw'!JW$7:JY$494)),"")</f>
        <v/>
      </c>
      <c r="KV36" s="33">
        <f t="array" aca="1" ref="KV36" ca="1">IFERROR(IF(COUNT(IF(('1. Database - raw'!JW$7:JY$494&gt;0)*('1. Database - raw'!$AD$7:$AD$494=$A36)*(INDIRECT($Q36,TRUE)=$O36),'1. Database - raw'!JW$7:JY$494))&gt;0,COUNT(IF(('1. Database - raw'!JW$7:JY$494&gt;0)*('1. Database - raw'!$AD$7:$AD$494=$A36)*(INDIRECT($Q36,TRUE)=$O36),'1. Database - raw'!JW$7:JY$494)),""),"")</f>
        <v>1</v>
      </c>
      <c r="KW36" s="145" t="str">
        <f t="shared" ca="1" si="124"/>
        <v/>
      </c>
      <c r="KX36" s="146" t="str">
        <f t="shared" ca="1" si="125"/>
        <v/>
      </c>
      <c r="KY36" s="146" t="str">
        <f t="shared" ca="1" si="126"/>
        <v/>
      </c>
      <c r="KZ36" s="146" t="str">
        <f t="array" aca="1" ref="KZ36" ca="1">IFERROR(AVERAGE(IF(('1. Database - raw'!KC$7:KE$494&gt;0)*('1. Database - raw'!$AD$7:$AD$494=$A36)*(INDIRECT($Q36,TRUE)=$O36),'1. Database - raw'!KC$7:KE$494)),"")</f>
        <v/>
      </c>
      <c r="LA36" s="277" t="str">
        <f t="array" aca="1" ref="LA36" ca="1">IFERROR(_xlfn.STDEV.S(IF(('1. Database - raw'!KC$7:KE$494&gt;0)*('1. Database - raw'!$AD$7:$AD$494=$A36)*(INDIRECT($Q36,TRUE)=$O36),'1. Database - raw'!KC$7:KE$494)),"")</f>
        <v/>
      </c>
      <c r="LB36" s="33" t="str">
        <f t="array" aca="1" ref="LB36" ca="1">IFERROR(IF(COUNT(IF(('1. Database - raw'!KC$7:KE$494&gt;0)*('1. Database - raw'!$AD$7:$AD$494=$A36)*(INDIRECT($Q36,TRUE)=$O36),'1. Database - raw'!KC$7:KE$494))&gt;0,COUNT(IF(('1. Database - raw'!KC$7:KE$494&gt;0)*('1. Database - raw'!$AD$7:$AD$494=$A36)*(INDIRECT($Q36,TRUE)=$O36),'1. Database - raw'!KC$7:KE$494)),""),"")</f>
        <v/>
      </c>
      <c r="LC36" s="145" t="str">
        <f t="shared" ca="1" si="127"/>
        <v/>
      </c>
      <c r="LD36" s="146" t="str">
        <f t="shared" ca="1" si="128"/>
        <v/>
      </c>
      <c r="LE36" s="146" t="str">
        <f t="shared" ca="1" si="129"/>
        <v/>
      </c>
      <c r="LF36" s="146">
        <f t="array" aca="1" ref="LF36" ca="1">IFERROR(AVERAGE(IF(('1. Database - raw'!KI$7:KK$494&gt;0)*('1. Database - raw'!$AD$7:$AD$494=$A36)*(INDIRECT($Q36,TRUE)=$O36),'1. Database - raw'!KI$7:KK$494)),"")</f>
        <v>1.7</v>
      </c>
      <c r="LG36" s="277" t="str">
        <f t="array" aca="1" ref="LG36" ca="1">IFERROR(_xlfn.STDEV.S(IF(('1. Database - raw'!KI$7:KK$494&gt;0)*('1. Database - raw'!$AD$7:$AD$494=$A36)*(INDIRECT($Q36,TRUE)=$O36),'1. Database - raw'!KI$7:KK$494)),"")</f>
        <v/>
      </c>
      <c r="LH36" s="33">
        <f t="array" aca="1" ref="LH36" ca="1">IFERROR(IF(COUNT(IF(('1. Database - raw'!KI$7:KK$494&gt;0)*('1. Database - raw'!$AD$7:$AD$494=$A36)*(INDIRECT($Q36,TRUE)=$O36),'1. Database - raw'!KI$7:KK$494))&gt;0,COUNT(IF(('1. Database - raw'!KI$7:KK$494&gt;0)*('1. Database - raw'!$AD$7:$AD$494=$A36)*(INDIRECT($Q36,TRUE)=$O36),'1. Database - raw'!KI$7:KK$494)),""),"")</f>
        <v>1</v>
      </c>
      <c r="LI36" s="145">
        <f t="shared" ca="1" si="169"/>
        <v>0.2428794020856225</v>
      </c>
      <c r="LJ36" s="146">
        <f t="shared" ca="1" si="170"/>
        <v>1.6752652292642871</v>
      </c>
      <c r="LK36" s="146">
        <f t="shared" ca="1" si="171"/>
        <v>0.63787727441769182</v>
      </c>
      <c r="LL36" s="146">
        <f t="array" aca="1" ref="LL36" ca="1">IFERROR(AVERAGE(IF(('1. Database - raw'!KO$7:KQ$494&gt;0)*('1. Database - raw'!$AD$7:$AD$494=$A36)*(INDIRECT($Q36,TRUE)=$O36),'1. Database - raw'!KO$7:KQ$494)),"")</f>
        <v>0.8</v>
      </c>
      <c r="LM36" s="277">
        <f t="array" aca="1" ref="LM36" ca="1">IFERROR(_xlfn.STDEV.S(IF(('1. Database - raw'!KO$7:KQ$494&gt;0)*('1. Database - raw'!$AD$7:$AD$494=$A36)*(INDIRECT($Q36,TRUE)=$O36),'1. Database - raw'!KO$7:KQ$494)),"")</f>
        <v>0.60553007081949817</v>
      </c>
      <c r="LN36" s="33">
        <f t="array" aca="1" ref="LN36" ca="1">IFERROR(IF(COUNT(IF(('1. Database - raw'!KO$7:KQ$494&gt;0)*('1. Database - raw'!$AD$7:$AD$494=$A36)*(INDIRECT($Q36,TRUE)=$O36),'1. Database - raw'!KO$7:KQ$494))&gt;0,COUNT(IF(('1. Database - raw'!KO$7:KQ$494&gt;0)*('1. Database - raw'!$AD$7:$AD$494=$A36)*(INDIRECT($Q36,TRUE)=$O36),'1. Database - raw'!KO$7:KQ$494)),""),"")</f>
        <v>4</v>
      </c>
      <c r="LO36" s="145" t="str">
        <f t="shared" ca="1" si="130"/>
        <v/>
      </c>
      <c r="LP36" s="146" t="str">
        <f t="shared" ca="1" si="131"/>
        <v/>
      </c>
      <c r="LQ36" s="146" t="str">
        <f t="shared" ca="1" si="132"/>
        <v/>
      </c>
      <c r="LR36" s="146">
        <f t="array" aca="1" ref="LR36" ca="1">IFERROR(AVERAGE(IF(('1. Database - raw'!KU$7:KW$494&gt;0)*('1. Database - raw'!$AD$7:$AD$494=$A36)*(INDIRECT($Q36,TRUE)=$O36),'1. Database - raw'!KU$7:KW$494)),"")</f>
        <v>1.2</v>
      </c>
      <c r="LS36" s="277" t="str">
        <f t="array" aca="1" ref="LS36" ca="1">IFERROR(_xlfn.STDEV.S(IF(('1. Database - raw'!KU$7:KW$494&gt;0)*('1. Database - raw'!$AD$7:$AD$494=$A36)*(INDIRECT($Q36,TRUE)=$O36),'1. Database - raw'!KU$7:KW$494)),"")</f>
        <v/>
      </c>
      <c r="LT36" s="33">
        <f t="array" aca="1" ref="LT36" ca="1">IFERROR(IF(COUNT(IF(('1. Database - raw'!KU$7:KW$494&gt;0)*('1. Database - raw'!$AD$7:$AD$494=$A36)*(INDIRECT($Q36,TRUE)=$O36),'1. Database - raw'!KU$7:KW$494))&gt;0,COUNT(IF(('1. Database - raw'!KU$7:KW$494&gt;0)*('1. Database - raw'!$AD$7:$AD$494=$A36)*(INDIRECT($Q36,TRUE)=$O36),'1. Database - raw'!KU$7:KW$494)),""),"")</f>
        <v>1</v>
      </c>
      <c r="LU36" s="145" t="str">
        <f t="shared" ca="1" si="133"/>
        <v/>
      </c>
      <c r="LV36" s="146" t="str">
        <f t="shared" ca="1" si="134"/>
        <v/>
      </c>
      <c r="LW36" s="146" t="str">
        <f t="shared" ca="1" si="135"/>
        <v/>
      </c>
      <c r="LX36" s="146" t="str">
        <f t="array" aca="1" ref="LX36" ca="1">IFERROR(AVERAGE(IF(('1. Database - raw'!LA$7:LC$494&gt;0)*('1. Database - raw'!$AD$7:$AD$494=$A36)*(INDIRECT($Q36,TRUE)=$O36),'1. Database - raw'!LA$7:LC$494)),"")</f>
        <v/>
      </c>
      <c r="LY36" s="277" t="str">
        <f t="array" aca="1" ref="LY36" ca="1">IFERROR(_xlfn.STDEV.S(IF(('1. Database - raw'!LA$7:LC$494&gt;0)*('1. Database - raw'!$AD$7:$AD$494=$A36)*(INDIRECT($Q36,TRUE)=$O36),'1. Database - raw'!LA$7:LC$494)),"")</f>
        <v/>
      </c>
      <c r="LZ36" s="33" t="str">
        <f t="array" aca="1" ref="LZ36" ca="1">IFERROR(IF(COUNT(IF(('1. Database - raw'!LA$7:LC$494&gt;0)*('1. Database - raw'!$AD$7:$AD$494=$A36)*(INDIRECT($Q36,TRUE)=$O36),'1. Database - raw'!LA$7:LC$494))&gt;0,COUNT(IF(('1. Database - raw'!LA$7:LC$494&gt;0)*('1. Database - raw'!$AD$7:$AD$494=$A36)*(INDIRECT($Q36,TRUE)=$O36),'1. Database - raw'!LA$7:LC$494)),""),"")</f>
        <v/>
      </c>
      <c r="MA36" s="145" t="str">
        <f t="shared" ca="1" si="136"/>
        <v/>
      </c>
      <c r="MB36" s="146" t="str">
        <f t="shared" ca="1" si="137"/>
        <v/>
      </c>
      <c r="MC36" s="146" t="str">
        <f t="shared" ca="1" si="138"/>
        <v/>
      </c>
      <c r="MD36" s="146" t="str">
        <f t="array" aca="1" ref="MD36" ca="1">IFERROR(AVERAGE(IF(('1. Database - raw'!LG$7:LI$494&gt;0)*('1. Database - raw'!$AD$7:$AD$494=$A36)*(INDIRECT($Q36,TRUE)=$O36),'1. Database - raw'!LG$7:LI$494)),"")</f>
        <v/>
      </c>
      <c r="ME36" s="277" t="str">
        <f t="array" aca="1" ref="ME36" ca="1">IFERROR(_xlfn.STDEV.S(IF(('1. Database - raw'!LG$7:LI$494&gt;0)*('1. Database - raw'!$AD$7:$AD$494=$A36)*(INDIRECT($Q36,TRUE)=$O36),'1. Database - raw'!LG$7:LI$494)),"")</f>
        <v/>
      </c>
      <c r="MF36" s="33" t="str">
        <f t="array" aca="1" ref="MF36" ca="1">IFERROR(IF(COUNT(IF(('1. Database - raw'!LG$7:LI$494&gt;0)*('1. Database - raw'!$AD$7:$AD$494=$A36)*(INDIRECT($Q36,TRUE)=$O36),'1. Database - raw'!LG$7:LI$494))&gt;0,COUNT(IF(('1. Database - raw'!LG$7:LI$494&gt;0)*('1. Database - raw'!$AD$7:$AD$494=$A36)*(INDIRECT($Q36,TRUE)=$O36),'1. Database - raw'!LG$7:LI$494)),""),"")</f>
        <v/>
      </c>
      <c r="MG36" s="145" t="str">
        <f t="shared" ca="1" si="139"/>
        <v/>
      </c>
      <c r="MH36" s="146" t="str">
        <f t="shared" ca="1" si="140"/>
        <v/>
      </c>
      <c r="MI36" s="146" t="str">
        <f t="shared" ca="1" si="141"/>
        <v/>
      </c>
      <c r="MJ36" s="146" t="str">
        <f t="array" aca="1" ref="MJ36" ca="1">IFERROR(AVERAGE(IF(('1. Database - raw'!LM$7:LO$494&gt;0)*('1. Database - raw'!$AD$7:$AD$494=$A36)*(INDIRECT($Q36,TRUE)=$O36),'1. Database - raw'!LM$7:LO$494)),"")</f>
        <v/>
      </c>
      <c r="MK36" s="277" t="str">
        <f t="array" aca="1" ref="MK36" ca="1">IFERROR(_xlfn.STDEV.S(IF(('1. Database - raw'!LM$7:LO$494&gt;0)*('1. Database - raw'!$AD$7:$AD$494=$A36)*(INDIRECT($Q36,TRUE)=$O36),'1. Database - raw'!LM$7:LO$494)),"")</f>
        <v/>
      </c>
      <c r="ML36" s="33" t="str">
        <f t="array" aca="1" ref="ML36" ca="1">IFERROR(IF(COUNT(IF(('1. Database - raw'!LM$7:LO$494&gt;0)*('1. Database - raw'!$AD$7:$AD$494=$A36)*(INDIRECT($Q36,TRUE)=$O36),'1. Database - raw'!LM$7:LO$494))&gt;0,COUNT(IF(('1. Database - raw'!LM$7:LO$494&gt;0)*('1. Database - raw'!$AD$7:$AD$494=$A36)*(INDIRECT($Q36,TRUE)=$O36),'1. Database - raw'!LM$7:LO$494)),""),"")</f>
        <v/>
      </c>
      <c r="MM36" s="145" t="str">
        <f t="shared" ca="1" si="142"/>
        <v/>
      </c>
      <c r="MN36" s="146" t="str">
        <f t="shared" ca="1" si="143"/>
        <v/>
      </c>
      <c r="MO36" s="146" t="str">
        <f t="shared" ca="1" si="144"/>
        <v/>
      </c>
      <c r="MP36" s="146">
        <f t="array" aca="1" ref="MP36" ca="1">IFERROR(AVERAGE(IF(('1. Database - raw'!LS$7:LU$494&gt;0)*('1. Database - raw'!$AD$7:$AD$494=$A36)*(INDIRECT($Q36,TRUE)=$O36),'1. Database - raw'!LS$7:LU$494)),"")</f>
        <v>0.5</v>
      </c>
      <c r="MQ36" s="277" t="str">
        <f t="array" aca="1" ref="MQ36" ca="1">IFERROR(_xlfn.STDEV.S(IF(('1. Database - raw'!LS$7:LU$494&gt;0)*('1. Database - raw'!$AD$7:$AD$494=$A36)*(INDIRECT($Q36,TRUE)=$O36),'1. Database - raw'!LS$7:LU$494)),"")</f>
        <v/>
      </c>
      <c r="MR36" s="33">
        <f t="array" aca="1" ref="MR36" ca="1">IFERROR(IF(COUNT(IF(('1. Database - raw'!LS$7:LU$494&gt;0)*('1. Database - raw'!$AD$7:$AD$494=$A36)*(INDIRECT($Q36,TRUE)=$O36),'1. Database - raw'!LS$7:LU$494))&gt;0,COUNT(IF(('1. Database - raw'!LS$7:LU$494&gt;0)*('1. Database - raw'!$AD$7:$AD$494=$A36)*(INDIRECT($Q36,TRUE)=$O36),'1. Database - raw'!LS$7:LU$494)),""),"")</f>
        <v>1</v>
      </c>
      <c r="MS36" s="145" t="str">
        <f t="shared" ca="1" si="145"/>
        <v/>
      </c>
      <c r="MT36" s="146" t="str">
        <f t="shared" ca="1" si="146"/>
        <v/>
      </c>
      <c r="MU36" s="146" t="str">
        <f t="shared" ca="1" si="147"/>
        <v/>
      </c>
      <c r="MV36" s="146">
        <f t="array" aca="1" ref="MV36" ca="1">IFERROR(AVERAGE(IF(('1. Database - raw'!LY$7:MA$494&gt;0)*('1. Database - raw'!$AD$7:$AD$494=$A36)*(INDIRECT($Q36,TRUE)=$O36),'1. Database - raw'!LY$7:MA$494)),"")</f>
        <v>0.2</v>
      </c>
      <c r="MW36" s="277" t="str">
        <f t="array" aca="1" ref="MW36" ca="1">IFERROR(_xlfn.STDEV.S(IF(('1. Database - raw'!LY$7:MA$494&gt;0)*('1. Database - raw'!$AD$7:$AD$494=$A36)*(INDIRECT($Q36,TRUE)=$O36),'1. Database - raw'!LY$7:MA$494)),"")</f>
        <v/>
      </c>
      <c r="MX36" s="33">
        <f t="array" aca="1" ref="MX36" ca="1">IFERROR(IF(COUNT(IF(('1. Database - raw'!LY$7:MA$494&gt;0)*('1. Database - raw'!$AD$7:$AD$494=$A36)*(INDIRECT($Q36,TRUE)=$O36),'1. Database - raw'!LY$7:MA$494))&gt;0,COUNT(IF(('1. Database - raw'!LY$7:MA$494&gt;0)*('1. Database - raw'!$AD$7:$AD$494=$A36)*(INDIRECT($Q36,TRUE)=$O36),'1. Database - raw'!LY$7:MA$494)),""),"")</f>
        <v>1</v>
      </c>
      <c r="MY36" s="145" t="str">
        <f t="shared" ca="1" si="148"/>
        <v/>
      </c>
      <c r="MZ36" s="146" t="str">
        <f t="shared" ca="1" si="149"/>
        <v/>
      </c>
      <c r="NA36" s="146" t="str">
        <f t="shared" ca="1" si="150"/>
        <v/>
      </c>
      <c r="NB36" s="146" t="str">
        <f t="array" aca="1" ref="NB36" ca="1">IFERROR(AVERAGE(IF(('1. Database - raw'!ME$7:MG$494&gt;0)*('1. Database - raw'!$AD$7:$AD$494=$A36)*(INDIRECT($Q36,TRUE)=$O36),'1. Database - raw'!ME$7:MG$494)),"")</f>
        <v/>
      </c>
      <c r="NC36" s="277" t="str">
        <f t="array" aca="1" ref="NC36" ca="1">IFERROR(_xlfn.STDEV.S(IF(('1. Database - raw'!ME$7:MG$494&gt;0)*('1. Database - raw'!$AD$7:$AD$494=$A36)*(INDIRECT($Q36,TRUE)=$O36),'1. Database - raw'!ME$7:MG$494)),"")</f>
        <v/>
      </c>
      <c r="ND36" s="33" t="str">
        <f t="array" aca="1" ref="ND36" ca="1">IFERROR(IF(COUNT(IF(('1. Database - raw'!ME$7:MG$494&gt;0)*('1. Database - raw'!$AD$7:$AD$494=$A36)*(INDIRECT($Q36,TRUE)=$O36),'1. Database - raw'!ME$7:MG$494))&gt;0,COUNT(IF(('1. Database - raw'!ME$7:MG$494&gt;0)*('1. Database - raw'!$AD$7:$AD$494=$A36)*(INDIRECT($Q36,TRUE)=$O36),'1. Database - raw'!ME$7:MG$494)),""),"")</f>
        <v/>
      </c>
      <c r="NE36" s="145" t="str">
        <f t="shared" ca="1" si="151"/>
        <v/>
      </c>
      <c r="NF36" s="146" t="str">
        <f t="shared" ca="1" si="152"/>
        <v/>
      </c>
      <c r="NG36" s="146" t="str">
        <f t="shared" ca="1" si="153"/>
        <v/>
      </c>
      <c r="NH36" s="146">
        <f t="array" aca="1" ref="NH36" ca="1">IFERROR(AVERAGE(IF(('1. Database - raw'!MK$7:MM$494&gt;0)*('1. Database - raw'!$AD$7:$AD$494=$A36)*(INDIRECT($Q36,TRUE)=$O36),'1. Database - raw'!MK$7:MM$494)),"")</f>
        <v>0.3</v>
      </c>
      <c r="NI36" s="277" t="str">
        <f t="array" aca="1" ref="NI36" ca="1">IFERROR(_xlfn.STDEV.S(IF(('1. Database - raw'!MK$7:MM$494&gt;0)*('1. Database - raw'!$AD$7:$AD$494=$A36)*(INDIRECT($Q36,TRUE)=$O36),'1. Database - raw'!MK$7:MM$494)),"")</f>
        <v/>
      </c>
      <c r="NJ36" s="33">
        <f t="array" aca="1" ref="NJ36" ca="1">IFERROR(IF(COUNT(IF(('1. Database - raw'!MK$7:MM$494&gt;0)*('1. Database - raw'!$AD$7:$AD$494=$A36)*(INDIRECT($Q36,TRUE)=$O36),'1. Database - raw'!MK$7:MM$494))&gt;0,COUNT(IF(('1. Database - raw'!MK$7:MM$494&gt;0)*('1. Database - raw'!$AD$7:$AD$494=$A36)*(INDIRECT($Q36,TRUE)=$O36),'1. Database - raw'!MK$7:MM$494)),""),"")</f>
        <v>1</v>
      </c>
      <c r="NK36" s="145" t="str">
        <f t="shared" ca="1" si="154"/>
        <v/>
      </c>
      <c r="NL36" s="146" t="str">
        <f t="shared" ca="1" si="155"/>
        <v/>
      </c>
      <c r="NM36" s="146" t="str">
        <f t="shared" ca="1" si="156"/>
        <v/>
      </c>
      <c r="NN36" s="146" t="str">
        <f t="array" aca="1" ref="NN36" ca="1">IFERROR(AVERAGE(IF(('1. Database - raw'!MQ$7:MS$494&gt;0)*('1. Database - raw'!$AD$7:$AD$494=$A36)*(INDIRECT($Q36,TRUE)=$O36),'1. Database - raw'!MQ$7:MS$494)),"")</f>
        <v/>
      </c>
      <c r="NO36" s="277" t="str">
        <f t="array" aca="1" ref="NO36" ca="1">IFERROR(_xlfn.STDEV.S(IF(('1. Database - raw'!MQ$7:MS$494&gt;0)*('1. Database - raw'!$AD$7:$AD$494=$A36)*(INDIRECT($Q36,TRUE)=$O36),'1. Database - raw'!MQ$7:MS$494)),"")</f>
        <v/>
      </c>
      <c r="NP36" s="33" t="str">
        <f t="array" aca="1" ref="NP36" ca="1">IFERROR(IF(COUNT(IF(('1. Database - raw'!MQ$7:MS$494&gt;0)*('1. Database - raw'!$AD$7:$AD$494=$A36)*(INDIRECT($Q36,TRUE)=$O36),'1. Database - raw'!MQ$7:MS$494))&gt;0,COUNT(IF(('1. Database - raw'!MQ$7:MS$494&gt;0)*('1. Database - raw'!$AD$7:$AD$494=$A36)*(INDIRECT($Q36,TRUE)=$O36),'1. Database - raw'!MQ$7:MS$494)),""),"")</f>
        <v/>
      </c>
      <c r="NQ36" s="145" t="str">
        <f t="shared" ca="1" si="157"/>
        <v/>
      </c>
      <c r="NR36" s="146" t="str">
        <f t="shared" ca="1" si="158"/>
        <v/>
      </c>
      <c r="NS36" s="146" t="str">
        <f t="shared" ca="1" si="159"/>
        <v/>
      </c>
      <c r="NT36" s="146">
        <f t="array" aca="1" ref="NT36" ca="1">IFERROR(AVERAGE(IF(('1. Database - raw'!MW$7:MY$494&gt;0)*('1. Database - raw'!$AD$7:$AD$494=$A36)*(INDIRECT($Q36,TRUE)=$O36),'1. Database - raw'!MW$7:MY$494)),"")</f>
        <v>1.64</v>
      </c>
      <c r="NU36" s="277" t="str">
        <f t="array" aca="1" ref="NU36" ca="1">IFERROR(_xlfn.STDEV.S(IF(('1. Database - raw'!MW$7:MY$494&gt;0)*('1. Database - raw'!$AD$7:$AD$494=$A36)*(INDIRECT($Q36,TRUE)=$O36),'1. Database - raw'!MW$7:MY$494)),"")</f>
        <v/>
      </c>
      <c r="NV36" s="33">
        <f t="array" aca="1" ref="NV36" ca="1">IFERROR(IF(COUNT(IF(('1. Database - raw'!MW$7:MY$494&gt;0)*('1. Database - raw'!$AD$7:$AD$494=$A36)*(INDIRECT($Q36,TRUE)=$O36),'1. Database - raw'!MW$7:MY$494))&gt;0,COUNT(IF(('1. Database - raw'!MW$7:MY$494&gt;0)*('1. Database - raw'!$AD$7:$AD$494=$A36)*(INDIRECT($Q36,TRUE)=$O36),'1. Database - raw'!MW$7:MY$494)),""),"")</f>
        <v>1</v>
      </c>
      <c r="NW36" s="145" t="str">
        <f t="shared" ca="1" si="160"/>
        <v/>
      </c>
      <c r="NX36" s="146" t="str">
        <f t="shared" ca="1" si="161"/>
        <v/>
      </c>
      <c r="NY36" s="146" t="str">
        <f t="shared" ca="1" si="162"/>
        <v/>
      </c>
      <c r="NZ36" s="146" t="str">
        <f t="array" aca="1" ref="NZ36" ca="1">IFERROR(AVERAGE(IF(('1. Database - raw'!NC$7:NE$494&gt;0)*('1. Database - raw'!$AD$7:$AD$494=$A36)*(INDIRECT($Q36,TRUE)=$O36),'1. Database - raw'!NC$7:NE$494)),"")</f>
        <v/>
      </c>
      <c r="OA36" s="277" t="str">
        <f t="array" aca="1" ref="OA36" ca="1">IFERROR(_xlfn.STDEV.S(IF(('1. Database - raw'!NC$7:NE$494&gt;0)*('1. Database - raw'!$AD$7:$AD$494=$A36)*(INDIRECT($Q36,TRUE)=$O36),'1. Database - raw'!NC$7:NE$494)),"")</f>
        <v/>
      </c>
      <c r="OB36" s="33" t="str">
        <f t="array" aca="1" ref="OB36" ca="1">IFERROR(IF(COUNT(IF(('1. Database - raw'!NC$7:NE$494&gt;0)*('1. Database - raw'!$AD$7:$AD$494=$A36)*(INDIRECT($Q36,TRUE)=$O36),'1. Database - raw'!NC$7:NE$494))&gt;0,COUNT(IF(('1. Database - raw'!NC$7:NE$494&gt;0)*('1. Database - raw'!$AD$7:$AD$494=$A36)*(INDIRECT($Q36,TRUE)=$O36),'1. Database - raw'!NC$7:NE$494)),""),"")</f>
        <v/>
      </c>
      <c r="OC36" s="145" t="str">
        <f t="shared" ca="1" si="163"/>
        <v/>
      </c>
      <c r="OD36" s="146" t="str">
        <f t="shared" ca="1" si="164"/>
        <v/>
      </c>
      <c r="OE36" s="146" t="str">
        <f t="shared" ca="1" si="165"/>
        <v/>
      </c>
      <c r="OF36" s="146" t="str">
        <f t="array" aca="1" ref="OF36" ca="1">IFERROR(AVERAGE(IF(('1. Database - raw'!NI$7:NK$494&gt;0)*('1. Database - raw'!$AD$7:$AD$494=$A36)*(INDIRECT($Q36,TRUE)=$O36),'1. Database - raw'!NI$7:NK$494)),"")</f>
        <v/>
      </c>
      <c r="OG36" s="277" t="str">
        <f t="array" aca="1" ref="OG36" ca="1">IFERROR(_xlfn.STDEV.S(IF(('1. Database - raw'!NI$7:NK$494&gt;0)*('1. Database - raw'!$AD$7:$AD$494=$A36)*(INDIRECT($Q36,TRUE)=$O36),'1. Database - raw'!NI$7:NK$494)),"")</f>
        <v/>
      </c>
      <c r="OH36" s="20" t="str">
        <f t="array" aca="1" ref="OH36" ca="1">IFERROR(IF(COUNT(IF(('1. Database - raw'!NI$7:NK$494&gt;0)*('1. Database - raw'!$AD$7:$AD$494=$A36)*(INDIRECT($Q36,TRUE)=$O36),'1. Database - raw'!NI$7:NK$494))&gt;0,COUNT(IF(('1. Database - raw'!NI$7:NK$494&gt;0)*('1. Database - raw'!$AD$7:$AD$494=$A36)*(INDIRECT($Q36,TRUE)=$O36),'1. Database - raw'!NI$7:NK$494)),""),"")</f>
        <v/>
      </c>
    </row>
    <row r="37" spans="1:398" outlineLevel="1" x14ac:dyDescent="0.25">
      <c r="A37" s="134" t="s">
        <v>553</v>
      </c>
      <c r="B37" s="1330"/>
      <c r="C37" s="24"/>
      <c r="D37" s="23"/>
      <c r="E37" s="23" t="s">
        <v>317</v>
      </c>
      <c r="F37" s="22" t="s">
        <v>30</v>
      </c>
      <c r="G37" s="22" t="s">
        <v>616</v>
      </c>
      <c r="H37" s="22"/>
      <c r="I37" s="22"/>
      <c r="J37" s="22"/>
      <c r="K37" s="22"/>
      <c r="L37" s="22"/>
      <c r="M37" s="22"/>
      <c r="N37" s="41"/>
      <c r="O37" s="171" t="str">
        <f t="array" ref="O37">INDEX(A37:N37,IF(MIN(IF(C37:N37&lt;&gt;"",COLUMN(C37:N37)))&gt;0,MIN(IF(C37:N37&lt;&gt;"",COLUMN(C37:N37))),""))</f>
        <v>Iran</v>
      </c>
      <c r="P37" s="162">
        <f t="shared" si="192"/>
        <v>3</v>
      </c>
      <c r="Q37" s="42" t="str">
        <f ca="1">"'" &amp; $S$4 &amp; "'!" &amp; ADDRESS(ROW('1. Database - raw'!$A$7),MATCH($C$2,'1. Database - raw'!$6:$6,0)+MATCH(O37,$C37:$N37,0)-1,1) &amp; ":" &amp; ADDRESS(LOOKUP(2,1/('1. Database - raw'!A:A&lt;&gt;""),ROW('1. Database - raw'!A:A)),MATCH($C$2,'1. Database - raw'!$6:$6,0)+MATCH(O37,$C37:$N37,0)-1,1)</f>
        <v>'1. Database - raw'!$AG$7:$AG$494</v>
      </c>
      <c r="R37" s="24"/>
      <c r="S37" s="181"/>
      <c r="T37" s="208" t="str">
        <f t="shared" ca="1" si="193"/>
        <v/>
      </c>
      <c r="U37" s="197" t="str">
        <f t="shared" ca="1" si="193"/>
        <v/>
      </c>
      <c r="V37" s="197" t="str">
        <f t="shared" ca="1" si="193"/>
        <v/>
      </c>
      <c r="W37" s="197" t="str">
        <f t="shared" ca="1" si="193"/>
        <v/>
      </c>
      <c r="X37" s="197" t="str">
        <f t="shared" ca="1" si="193"/>
        <v/>
      </c>
      <c r="Y37" s="197" t="str">
        <f t="shared" ca="1" si="193"/>
        <v/>
      </c>
      <c r="Z37" s="197">
        <f t="shared" ca="1" si="193"/>
        <v>0.96293377647919309</v>
      </c>
      <c r="AA37" s="197" t="str">
        <f t="shared" ca="1" si="193"/>
        <v/>
      </c>
      <c r="AB37" s="197" t="str">
        <f t="shared" ca="1" si="193"/>
        <v/>
      </c>
      <c r="AC37" s="197">
        <f t="shared" ca="1" si="193"/>
        <v>0.74493260747844259</v>
      </c>
      <c r="AD37" s="197" t="str">
        <f t="shared" ca="1" si="194"/>
        <v/>
      </c>
      <c r="AE37" s="197" t="str">
        <f t="shared" ca="1" si="194"/>
        <v/>
      </c>
      <c r="AF37" s="197" t="str">
        <f t="shared" ca="1" si="194"/>
        <v/>
      </c>
      <c r="AG37" s="197" t="str">
        <f t="shared" ca="1" si="194"/>
        <v/>
      </c>
      <c r="AH37" s="197" t="str">
        <f t="shared" ca="1" si="194"/>
        <v/>
      </c>
      <c r="AI37" s="197" t="str">
        <f t="shared" ca="1" si="194"/>
        <v/>
      </c>
      <c r="AJ37" s="197" t="str">
        <f t="shared" ca="1" si="194"/>
        <v/>
      </c>
      <c r="AK37" s="197" t="str">
        <f t="shared" ca="1" si="194"/>
        <v/>
      </c>
      <c r="AL37" s="197" t="str">
        <f t="shared" ca="1" si="194"/>
        <v/>
      </c>
      <c r="AM37" s="209" t="str">
        <f t="shared" ca="1" si="194"/>
        <v/>
      </c>
      <c r="AN37" s="189"/>
      <c r="AO37" s="189"/>
      <c r="AP37" s="189"/>
      <c r="AQ37" s="189"/>
      <c r="AR37" s="189"/>
      <c r="AS37" s="189"/>
      <c r="AT37" s="189"/>
      <c r="AU37" s="189"/>
      <c r="AV37" s="189"/>
      <c r="AW37" s="189"/>
      <c r="AX37" s="189"/>
      <c r="AY37" s="189"/>
      <c r="AZ37" s="189"/>
      <c r="BA37" s="189"/>
      <c r="BB37" s="189"/>
      <c r="BC37" s="189"/>
      <c r="BD37" s="237">
        <f t="shared" ca="1" si="185"/>
        <v>0.74197002402322687</v>
      </c>
      <c r="BE37" s="237">
        <f t="shared" ca="1" si="186"/>
        <v>66.133117775838031</v>
      </c>
      <c r="BF37" s="237" t="str">
        <f t="shared" ca="1" si="175"/>
        <v/>
      </c>
      <c r="BG37" s="247" t="str">
        <f t="shared" ca="1" si="176"/>
        <v/>
      </c>
      <c r="BH37" s="293"/>
      <c r="BI37" s="532" t="str">
        <f t="shared" ca="1" si="166"/>
        <v/>
      </c>
      <c r="BJ37" s="557" t="str">
        <f t="shared" ca="1" si="187"/>
        <v/>
      </c>
      <c r="BK37" s="557" t="str">
        <f t="shared" ca="1" si="188"/>
        <v/>
      </c>
      <c r="BL37" s="557">
        <f t="shared" ca="1" si="167"/>
        <v>0.85393319197881778</v>
      </c>
      <c r="BM37" s="557" t="str">
        <f t="shared" ca="1" si="189"/>
        <v/>
      </c>
      <c r="BN37" s="557" t="str">
        <f t="shared" ca="1" si="190"/>
        <v/>
      </c>
      <c r="BO37" s="253"/>
      <c r="BP37" s="171" t="str">
        <f t="shared" si="191"/>
        <v>Iran</v>
      </c>
      <c r="BQ37" s="14" t="str">
        <f t="shared" ca="1" si="172"/>
        <v/>
      </c>
      <c r="BR37" s="19" t="str">
        <f t="shared" ca="1" si="173"/>
        <v/>
      </c>
      <c r="BS37" s="19" t="str">
        <f t="shared" ca="1" si="174"/>
        <v/>
      </c>
      <c r="BT37" s="19" t="str">
        <f t="array" aca="1" ref="BT37" ca="1">IFERROR(AVERAGE(IF(('1. Database - raw'!AW$7:AY$494&gt;0)*('1. Database - raw'!$AD$7:$AD$494=$A37)*('1. Database - raw'!$AP$7:$AP$494&lt;&gt;Dropdown!$AM$11)*(INDIRECT($Q37,TRUE)=$O37),'1. Database - raw'!AW$7:AY$494)),"")</f>
        <v/>
      </c>
      <c r="BU37" s="33" t="str">
        <f t="array" aca="1" ref="BU37" ca="1">IFERROR(_xlfn.STDEV.S(IF(('1. Database - raw'!AW$7:AY$494&gt;0)*('1. Database - raw'!$AD$7:$AD$494=$A37)*('1. Database - raw'!$AP$7:$AP$494&lt;&gt;Dropdown!$AM$11)*(INDIRECT($Q37,TRUE)=$O37),'1. Database - raw'!AW$7:AY$494)),"")</f>
        <v/>
      </c>
      <c r="BV37" s="33" t="str">
        <f t="array" aca="1" ref="BV37" ca="1">IFERROR(IF(COUNT(IF(('1. Database - raw'!AW$7:AY$494&gt;0)*('1. Database - raw'!$AD$7:$AD$494=$A37)*('1. Database - raw'!$AP$7:$AP$494&lt;&gt;Dropdown!$AM$11)*(INDIRECT($Q37,TRUE)=$O37),'1. Database - raw'!AW$7:AY$494))&gt;0,COUNT(IF(('1. Database - raw'!AW$7:AY$494&gt;0)*('1. Database - raw'!$AD$7:$AD$494=$A37)*('1. Database - raw'!$AP$7:$AP$494&lt;&gt;Dropdown!$AM$11)*(INDIRECT($Q37,TRUE)=$O37),'1. Database - raw'!AW$7:AY$494)),""),"")</f>
        <v/>
      </c>
      <c r="BW37" s="14" t="str">
        <f t="shared" ca="1" si="7"/>
        <v/>
      </c>
      <c r="BX37" s="19" t="str">
        <f t="shared" ca="1" si="8"/>
        <v/>
      </c>
      <c r="BY37" s="19" t="str">
        <f t="shared" ca="1" si="9"/>
        <v/>
      </c>
      <c r="BZ37" s="19" t="str">
        <f t="array" aca="1" ref="BZ37" ca="1">IFERROR(AVERAGE(IF(('1. Database - raw'!BC$7:BE$494&gt;0)*('1. Database - raw'!$AD$7:$AD$494=$A37)*('1. Database - raw'!$AP$7:$AP$494&lt;&gt;Dropdown!$AM$11)*(INDIRECT($Q37,TRUE)=$O37),'1. Database - raw'!BC$7:BE$494)),"")</f>
        <v/>
      </c>
      <c r="CA37" s="33" t="str">
        <f t="array" aca="1" ref="CA37" ca="1">IFERROR(_xlfn.STDEV.S(IF(('1. Database - raw'!BC$7:BE$494&gt;0)*('1. Database - raw'!$AD$7:$AD$494=$A37)*('1. Database - raw'!$AP$7:$AP$494&lt;&gt;Dropdown!$AM$11)*(INDIRECT($Q37,TRUE)=$O37),'1. Database - raw'!BC$7:BE$494)),"")</f>
        <v/>
      </c>
      <c r="CB37" s="33" t="str">
        <f t="array" aca="1" ref="CB37" ca="1">IFERROR(IF(COUNT(IF(('1. Database - raw'!BC$7:BE$494&gt;0)*('1. Database - raw'!$AD$7:$AD$494=$A37)*('1. Database - raw'!$AP$7:$AP$494&lt;&gt;Dropdown!$AM$11)*(INDIRECT($Q37,TRUE)=$O37),'1. Database - raw'!BC$7:BE$494))&gt;0,COUNT(IF(('1. Database - raw'!BC$7:BE$494&gt;0)*('1. Database - raw'!$AD$7:$AD$494=$A37)*('1. Database - raw'!$AP$7:$AP$494&lt;&gt;Dropdown!$AM$11)*(INDIRECT($Q37,TRUE)=$O37),'1. Database - raw'!BC$7:BE$494)),""),"")</f>
        <v/>
      </c>
      <c r="CC37" s="101" t="str">
        <f t="shared" ca="1" si="10"/>
        <v/>
      </c>
      <c r="CD37" s="102" t="str">
        <f t="shared" ca="1" si="11"/>
        <v/>
      </c>
      <c r="CE37" s="102" t="str">
        <f t="shared" ca="1" si="12"/>
        <v/>
      </c>
      <c r="CF37" s="102" t="str">
        <f t="array" aca="1" ref="CF37" ca="1">IFERROR(AVERAGE(IF(('1. Database - raw'!BI$7:BK$494&gt;0)*('1. Database - raw'!$AD$7:$AD$494=$A37)*('1. Database - raw'!$AP$7:$AP$494&lt;&gt;Dropdown!$AM$11)*(INDIRECT($Q37,TRUE)=$O37),'1. Database - raw'!BI$7:BK$494)),"")</f>
        <v/>
      </c>
      <c r="CG37" s="269" t="str">
        <f t="array" aca="1" ref="CG37" ca="1">IFERROR(_xlfn.STDEV.S(IF(('1. Database - raw'!BI$7:BK$494&gt;0)*('1. Database - raw'!$AD$7:$AD$494=$A37)*('1. Database - raw'!$AP$7:$AP$494&lt;&gt;Dropdown!$AM$11)*(INDIRECT($Q37,TRUE)=$O37),'1. Database - raw'!BI$7:BK$494)),"")</f>
        <v/>
      </c>
      <c r="CH37" s="33" t="str">
        <f t="array" aca="1" ref="CH37" ca="1">IFERROR(IF(COUNT(IF(('1. Database - raw'!BI$7:BK$494&gt;0)*('1. Database - raw'!$AD$7:$AD$494=$A37)*('1. Database - raw'!$AP$7:$AP$494&lt;&gt;Dropdown!$AM$11)*(INDIRECT($Q37,TRUE)=$O37),'1. Database - raw'!BI$7:BK$494))&gt;0,COUNT(IF(('1. Database - raw'!BI$7:BK$494&gt;0)*('1. Database - raw'!$AD$7:$AD$494=$A37)*('1. Database - raw'!$AP$7:$AP$494&lt;&gt;Dropdown!$AM$11)*(INDIRECT($Q37,TRUE)=$O37),'1. Database - raw'!BI$7:BK$494)),""),"")</f>
        <v/>
      </c>
      <c r="CI37" s="14" t="str">
        <f t="shared" ca="1" si="13"/>
        <v/>
      </c>
      <c r="CJ37" s="19" t="str">
        <f t="shared" ca="1" si="14"/>
        <v/>
      </c>
      <c r="CK37" s="19" t="str">
        <f t="shared" ca="1" si="15"/>
        <v/>
      </c>
      <c r="CL37" s="19" t="str">
        <f t="array" aca="1" ref="CL37" ca="1">IFERROR(AVERAGE(IF(('1. Database - raw'!BO$7:BQ$494&gt;0)*('1. Database - raw'!$AD$7:$AD$494=$A37)*(INDIRECT($Q37,TRUE)=$O37),'1. Database - raw'!BO$7:BQ$494)),"")</f>
        <v/>
      </c>
      <c r="CM37" s="33" t="str">
        <f t="array" aca="1" ref="CM37" ca="1">IFERROR(_xlfn.STDEV.S(IF(('1. Database - raw'!BO$7:BQ$494&gt;0)*('1. Database - raw'!$AD$7:$AD$494=$A37)*(INDIRECT($Q37,TRUE)=$O37),'1. Database - raw'!BO$7:BQ$494)),"")</f>
        <v/>
      </c>
      <c r="CN37" s="33" t="str">
        <f t="array" aca="1" ref="CN37" ca="1">IFERROR(IF(COUNT(IF(('1. Database - raw'!BO$7:BQ$494&gt;0)*('1. Database - raw'!$AD$7:$AD$494=$A37)*(INDIRECT($Q37,TRUE)=$O37),'1. Database - raw'!BO$7:BQ$494))&gt;0,COUNT(IF(('1. Database - raw'!BO$7:BQ$494&gt;0)*('1. Database - raw'!$AD$7:$AD$494=$A37)*(INDIRECT($Q37,TRUE)=$O37),'1. Database - raw'!BO$7:BQ$494)),""),"")</f>
        <v/>
      </c>
      <c r="CO37" s="14" t="str">
        <f t="shared" ca="1" si="16"/>
        <v/>
      </c>
      <c r="CP37" s="19" t="str">
        <f t="shared" ca="1" si="17"/>
        <v/>
      </c>
      <c r="CQ37" s="19" t="str">
        <f t="shared" ca="1" si="18"/>
        <v/>
      </c>
      <c r="CR37" s="19" t="str">
        <f t="array" aca="1" ref="CR37" ca="1">IFERROR(AVERAGE(IF(('1. Database - raw'!BU$7:BW$494&gt;0)*('1. Database - raw'!$AD$7:$AD$494=$A37)*(INDIRECT($Q37,TRUE)=$O37),'1. Database - raw'!BU$7:BW$494)),"")</f>
        <v/>
      </c>
      <c r="CS37" s="33" t="str">
        <f t="array" aca="1" ref="CS37" ca="1">IFERROR(_xlfn.STDEV.S(IF(('1. Database - raw'!BU$7:BW$494&gt;0)*('1. Database - raw'!$AD$7:$AD$494=$A37)*(INDIRECT($Q37,TRUE)=$O37),'1. Database - raw'!BU$7:BW$494)),"")</f>
        <v/>
      </c>
      <c r="CT37" s="33" t="str">
        <f t="array" aca="1" ref="CT37" ca="1">IFERROR(IF(COUNT(IF(('1. Database - raw'!BU$7:BW$494&gt;0)*('1. Database - raw'!$AD$7:$AD$494=$A37)*(INDIRECT($Q37,TRUE)=$O37),'1. Database - raw'!BU$7:BW$494))&gt;0,COUNT(IF(('1. Database - raw'!BU$7:BW$494&gt;0)*('1. Database - raw'!$AD$7:$AD$494=$A37)*(INDIRECT($Q37,TRUE)=$O37),'1. Database - raw'!BU$7:BW$494)),""),"")</f>
        <v/>
      </c>
      <c r="CU37" s="14" t="str">
        <f t="shared" ca="1" si="19"/>
        <v/>
      </c>
      <c r="CV37" s="19" t="str">
        <f t="shared" ca="1" si="20"/>
        <v/>
      </c>
      <c r="CW37" s="19" t="str">
        <f t="shared" ca="1" si="21"/>
        <v/>
      </c>
      <c r="CX37" s="19" t="str">
        <f t="array" aca="1" ref="CX37" ca="1">IFERROR(AVERAGE(IF(('1. Database - raw'!CA$7:CC$494&gt;0)*('1. Database - raw'!$AD$7:$AD$494=$A37)*(INDIRECT($Q37,TRUE)=$O37),'1. Database - raw'!CA$7:CC$494)),"")</f>
        <v/>
      </c>
      <c r="CY37" s="33" t="str">
        <f t="array" aca="1" ref="CY37" ca="1">IFERROR(_xlfn.STDEV.S(IF(('1. Database - raw'!CA$7:CC$494&gt;0)*('1. Database - raw'!$AD$7:$AD$494=$A37)*(INDIRECT($Q37,TRUE)=$O37),'1. Database - raw'!CA$7:CC$494)),"")</f>
        <v/>
      </c>
      <c r="CZ37" s="33" t="str">
        <f t="array" aca="1" ref="CZ37" ca="1">IFERROR(IF(COUNT(IF(('1. Database - raw'!CA$7:CC$494&gt;0)*('1. Database - raw'!$AD$7:$AD$494=$A37)*(INDIRECT($Q37,TRUE)=$O37),'1. Database - raw'!CA$7:CC$494))&gt;0,COUNT(IF(('1. Database - raw'!CA$7:CC$494&gt;0)*('1. Database - raw'!$AD$7:$AD$494=$A37)*(INDIRECT($Q37,TRUE)=$O37),'1. Database - raw'!CA$7:CC$494)),""),"")</f>
        <v/>
      </c>
      <c r="DA37" s="14" t="str">
        <f t="shared" ca="1" si="22"/>
        <v/>
      </c>
      <c r="DB37" s="19" t="str">
        <f t="shared" ca="1" si="23"/>
        <v/>
      </c>
      <c r="DC37" s="19" t="str">
        <f t="shared" ca="1" si="24"/>
        <v/>
      </c>
      <c r="DD37" s="19" t="str">
        <f t="array" aca="1" ref="DD37" ca="1">IFERROR(AVERAGE(IF(('1. Database - raw'!CG$7:CI$494&gt;0)*('1. Database - raw'!$AD$7:$AD$494=$A37)*(INDIRECT($Q37,TRUE)=$O37),'1. Database - raw'!CG$7:CI$494)),"")</f>
        <v/>
      </c>
      <c r="DE37" s="33" t="str">
        <f t="array" aca="1" ref="DE37" ca="1">IFERROR(_xlfn.STDEV.S(IF(('1. Database - raw'!CG$7:CI$494&gt;0)*('1. Database - raw'!$AD$7:$AD$494=$A37)*(INDIRECT($Q37,TRUE)=$O37),'1. Database - raw'!CG$7:CI$494)),"")</f>
        <v/>
      </c>
      <c r="DF37" s="33" t="str">
        <f t="array" aca="1" ref="DF37" ca="1">IFERROR(IF(COUNT(IF(('1. Database - raw'!CG$7:CI$494&gt;0)*('1. Database - raw'!$AD$7:$AD$494=$A37)*(INDIRECT($Q37,TRUE)=$O37),'1. Database - raw'!CG$7:CI$494))&gt;0,COUNT(IF(('1. Database - raw'!CG$7:CI$494&gt;0)*('1. Database - raw'!$AD$7:$AD$494=$A37)*(INDIRECT($Q37,TRUE)=$O37),'1. Database - raw'!CG$7:CI$494)),""),"")</f>
        <v/>
      </c>
      <c r="DG37" s="14" t="str">
        <f t="shared" ca="1" si="25"/>
        <v/>
      </c>
      <c r="DH37" s="19" t="str">
        <f t="shared" ca="1" si="26"/>
        <v/>
      </c>
      <c r="DI37" s="19" t="str">
        <f t="shared" ca="1" si="27"/>
        <v/>
      </c>
      <c r="DJ37" s="19" t="str">
        <f t="array" aca="1" ref="DJ37" ca="1">IFERROR(AVERAGE(IF(('1. Database - raw'!CM$7:CO$494&gt;0)*('1. Database - raw'!$AD$7:$AD$494=$A37)*(INDIRECT($Q37,TRUE)=$O37),'1. Database - raw'!CM$7:CO$494)),"")</f>
        <v/>
      </c>
      <c r="DK37" s="33" t="str">
        <f t="array" aca="1" ref="DK37" ca="1">IFERROR(_xlfn.STDEV.S(IF(('1. Database - raw'!CM$7:CO$494&gt;0)*('1. Database - raw'!$AD$7:$AD$494=$A37)*(INDIRECT($Q37,TRUE)=$O37),'1. Database - raw'!CM$7:CO$494)),"")</f>
        <v/>
      </c>
      <c r="DL37" s="33" t="str">
        <f t="array" aca="1" ref="DL37" ca="1">IFERROR(IF(COUNT(IF(('1. Database - raw'!CM$7:CO$494&gt;0)*('1. Database - raw'!$AD$7:$AD$494=$A37)*(INDIRECT($Q37,TRUE)=$O37),'1. Database - raw'!CM$7:CO$494))&gt;0,COUNT(IF(('1. Database - raw'!CM$7:CO$494&gt;0)*('1. Database - raw'!$AD$7:$AD$494=$A37)*(INDIRECT($Q37,TRUE)=$O37),'1. Database - raw'!CM$7:CO$494)),""),"")</f>
        <v/>
      </c>
      <c r="DM37" s="14" t="str">
        <f t="shared" ca="1" si="28"/>
        <v/>
      </c>
      <c r="DN37" s="19" t="str">
        <f t="shared" ca="1" si="29"/>
        <v/>
      </c>
      <c r="DO37" s="19" t="str">
        <f t="shared" ca="1" si="30"/>
        <v/>
      </c>
      <c r="DP37" s="19" t="str">
        <f t="array" aca="1" ref="DP37" ca="1">IFERROR(AVERAGE(IF(('1. Database - raw'!CS$7:CU$494&gt;0)*('1. Database - raw'!$AD$7:$AD$494=$A37)*(INDIRECT($Q37,TRUE)=$O37),'1. Database - raw'!CS$7:CU$494)),"")</f>
        <v/>
      </c>
      <c r="DQ37" s="33" t="str">
        <f t="array" aca="1" ref="DQ37" ca="1">IFERROR(_xlfn.STDEV.S(IF(('1. Database - raw'!CS$7:CU$494&gt;0)*('1. Database - raw'!$AD$7:$AD$494=$A37)*(INDIRECT($Q37,TRUE)=$O37),'1. Database - raw'!CS$7:CU$494)),"")</f>
        <v/>
      </c>
      <c r="DR37" s="33" t="str">
        <f t="array" aca="1" ref="DR37" ca="1">IFERROR(IF(COUNT(IF(('1. Database - raw'!CS$7:CU$494&gt;0)*('1. Database - raw'!$AD$7:$AD$494=$A37)*(INDIRECT($Q37,TRUE)=$O37),'1. Database - raw'!CS$7:CU$494))&gt;0,COUNT(IF(('1. Database - raw'!CS$7:CU$494&gt;0)*('1. Database - raw'!$AD$7:$AD$494=$A37)*(INDIRECT($Q37,TRUE)=$O37),'1. Database - raw'!CS$7:CU$494)),""),"")</f>
        <v/>
      </c>
      <c r="DS37" s="14" t="str">
        <f t="shared" ca="1" si="31"/>
        <v/>
      </c>
      <c r="DT37" s="19" t="str">
        <f t="shared" ca="1" si="32"/>
        <v/>
      </c>
      <c r="DU37" s="19" t="str">
        <f t="shared" ca="1" si="33"/>
        <v/>
      </c>
      <c r="DV37" s="19" t="str">
        <f t="array" aca="1" ref="DV37" ca="1">IFERROR(AVERAGE(IF(('1. Database - raw'!CY$7:DA$494&gt;0)*('1. Database - raw'!$AD$7:$AD$494=$A37)*(INDIRECT($Q37,TRUE)=$O37),'1. Database - raw'!CY$7:DA$494)),"")</f>
        <v/>
      </c>
      <c r="DW37" s="33" t="str">
        <f t="array" aca="1" ref="DW37" ca="1">IFERROR(_xlfn.STDEV.S(IF(('1. Database - raw'!CY$7:DA$494&gt;0)*('1. Database - raw'!$AD$7:$AD$494=$A37)*(INDIRECT($Q37,TRUE)=$O37),'1. Database - raw'!CY$7:DA$494)),"")</f>
        <v/>
      </c>
      <c r="DX37" s="33" t="str">
        <f t="array" aca="1" ref="DX37" ca="1">IFERROR(IF(COUNT(IF(('1. Database - raw'!CY$7:DA$494&gt;0)*('1. Database - raw'!$AD$7:$AD$494=$A37)*(INDIRECT($Q37,TRUE)=$O37),'1. Database - raw'!CY$7:DA$494))&gt;0,COUNT(IF(('1. Database - raw'!CY$7:DA$494&gt;0)*('1. Database - raw'!$AD$7:$AD$494=$A37)*(INDIRECT($Q37,TRUE)=$O37),'1. Database - raw'!CY$7:DA$494)),""),"")</f>
        <v/>
      </c>
      <c r="DY37" s="14" t="str">
        <f t="shared" ca="1" si="34"/>
        <v/>
      </c>
      <c r="DZ37" s="19" t="str">
        <f t="shared" ca="1" si="35"/>
        <v/>
      </c>
      <c r="EA37" s="19" t="str">
        <f t="shared" ca="1" si="36"/>
        <v/>
      </c>
      <c r="EB37" s="19" t="str">
        <f t="array" aca="1" ref="EB37" ca="1">IFERROR(AVERAGE(IF(('1. Database - raw'!DE$7:DG$494&gt;0)*('1. Database - raw'!$AD$7:$AD$494=$A37)*(INDIRECT($Q37,TRUE)=$O37),'1. Database - raw'!DE$7:DG$494)),"")</f>
        <v/>
      </c>
      <c r="EC37" s="33" t="str">
        <f t="array" aca="1" ref="EC37" ca="1">IFERROR(_xlfn.STDEV.S(IF(('1. Database - raw'!DE$7:DG$494&gt;0)*('1. Database - raw'!$AD$7:$AD$494=$A37)*(INDIRECT($Q37,TRUE)=$O37),'1. Database - raw'!DE$7:DG$494)),"")</f>
        <v/>
      </c>
      <c r="ED37" s="33" t="str">
        <f t="array" aca="1" ref="ED37" ca="1">IFERROR(IF(COUNT(IF(('1. Database - raw'!DE$7:DG$494&gt;0)*('1. Database - raw'!$AD$7:$AD$494=$A37)*(INDIRECT($Q37,TRUE)=$O37),'1. Database - raw'!DE$7:DG$494))&gt;0,COUNT(IF(('1. Database - raw'!DE$7:DG$494&gt;0)*('1. Database - raw'!$AD$7:$AD$494=$A37)*(INDIRECT($Q37,TRUE)=$O37),'1. Database - raw'!DE$7:DG$494)),""),"")</f>
        <v/>
      </c>
      <c r="EE37" s="101" t="str">
        <f t="shared" ca="1" si="37"/>
        <v/>
      </c>
      <c r="EF37" s="102" t="str">
        <f t="shared" ca="1" si="38"/>
        <v/>
      </c>
      <c r="EG37" s="102" t="str">
        <f t="shared" ca="1" si="39"/>
        <v/>
      </c>
      <c r="EH37" s="102" t="str">
        <f t="array" aca="1" ref="EH37" ca="1">IFERROR(AVERAGE(IF(('1. Database - raw'!DK$7:DM$494&gt;0)*('1. Database - raw'!$AD$7:$AD$494=$A37)*(INDIRECT($Q37,TRUE)=$O37),'1. Database - raw'!DK$7:DM$494)),"")</f>
        <v/>
      </c>
      <c r="EI37" s="269" t="str">
        <f t="array" aca="1" ref="EI37" ca="1">IFERROR(_xlfn.STDEV.S(IF(('1. Database - raw'!DK$7:DM$494&gt;0)*('1. Database - raw'!$AD$7:$AD$494=$A37)*(INDIRECT($Q37,TRUE)=$O37),'1. Database - raw'!DK$7:DM$494)),"")</f>
        <v/>
      </c>
      <c r="EJ37" s="33" t="str">
        <f t="array" aca="1" ref="EJ37" ca="1">IFERROR(IF(COUNT(IF(('1. Database - raw'!DK$7:DM$494&gt;0)*('1. Database - raw'!$AD$7:$AD$494=$A37)*(INDIRECT($Q37,TRUE)=$O37),'1. Database - raw'!DK$7:DM$494))&gt;0,COUNT(IF(('1. Database - raw'!DK$7:DM$494&gt;0)*('1. Database - raw'!$AD$7:$AD$494=$A37)*(INDIRECT($Q37,TRUE)=$O37),'1. Database - raw'!DK$7:DM$494)),""),"")</f>
        <v/>
      </c>
      <c r="EK37" s="14">
        <f t="shared" ca="1" si="40"/>
        <v>35.565119451981026</v>
      </c>
      <c r="EL37" s="19">
        <f t="shared" ca="1" si="41"/>
        <v>41.155705615896231</v>
      </c>
      <c r="EM37" s="19">
        <f t="shared" ca="1" si="42"/>
        <v>38.258431572137347</v>
      </c>
      <c r="EN37" s="19">
        <f t="array" aca="1" ref="EN37" ca="1">IFERROR(AVERAGE(IF(('1. Database - raw'!DQ$7:DS$494&gt;0)*('1. Database - raw'!$AD$7:$AD$494=$A37)*(INDIRECT($Q37,TRUE)=$O37),'1. Database - raw'!DQ$7:DS$494)),"")</f>
        <v>39.049999999999997</v>
      </c>
      <c r="EO37" s="33">
        <f t="array" aca="1" ref="EO37" ca="1">IFERROR(_xlfn.STDEV.S(IF(('1. Database - raw'!DQ$7:DS$494&gt;0)*('1. Database - raw'!$AD$7:$AD$494=$A37)*(INDIRECT($Q37,TRUE)=$O37),'1. Database - raw'!DQ$7:DS$494)),"")</f>
        <v>7.9845701245931586</v>
      </c>
      <c r="EP37" s="33">
        <f t="array" aca="1" ref="EP37" ca="1">IFERROR(IF(COUNT(IF(('1. Database - raw'!DQ$7:DS$494&gt;0)*('1. Database - raw'!$AD$7:$AD$494=$A37)*(INDIRECT($Q37,TRUE)=$O37),'1. Database - raw'!DQ$7:DS$494))&gt;0,COUNT(IF(('1. Database - raw'!DQ$7:DS$494&gt;0)*('1. Database - raw'!$AD$7:$AD$494=$A37)*(INDIRECT($Q37,TRUE)=$O37),'1. Database - raw'!DQ$7:DS$494)),""),"")</f>
        <v>12</v>
      </c>
      <c r="EQ37" s="14" t="str">
        <f t="shared" ca="1" si="43"/>
        <v/>
      </c>
      <c r="ER37" s="19" t="str">
        <f t="shared" ca="1" si="44"/>
        <v/>
      </c>
      <c r="ES37" s="19" t="str">
        <f t="shared" ca="1" si="45"/>
        <v/>
      </c>
      <c r="ET37" s="19" t="str">
        <f t="array" aca="1" ref="ET37" ca="1">IFERROR(AVERAGE(IF(('1. Database - raw'!DW$7:DY$494&gt;0)*('1. Database - raw'!$AD$7:$AD$494=$A37)*(INDIRECT($Q37,TRUE)=$O37),'1. Database - raw'!DW$7:DY$494)),"")</f>
        <v/>
      </c>
      <c r="EU37" s="33" t="str">
        <f t="array" aca="1" ref="EU37" ca="1">IFERROR(_xlfn.STDEV.S(IF(('1. Database - raw'!DW$7:DY$494&gt;0)*('1. Database - raw'!$AD$7:$AD$494=$A37)*(INDIRECT($Q37,TRUE)=$O37),'1. Database - raw'!DW$7:DY$494)),"")</f>
        <v/>
      </c>
      <c r="EV37" s="33" t="str">
        <f t="array" aca="1" ref="EV37" ca="1">IFERROR(IF(COUNT(IF(('1. Database - raw'!DW$7:DY$494&gt;0)*('1. Database - raw'!$AD$7:$AD$494=$A37)*(INDIRECT($Q37,TRUE)=$O37),'1. Database - raw'!DW$7:DY$494))&gt;0,COUNT(IF(('1. Database - raw'!DW$7:DY$494&gt;0)*('1. Database - raw'!$AD$7:$AD$494=$A37)*(INDIRECT($Q37,TRUE)=$O37),'1. Database - raw'!DW$7:DY$494)),""),"")</f>
        <v/>
      </c>
      <c r="EW37" s="14" t="str">
        <f t="shared" ca="1" si="46"/>
        <v/>
      </c>
      <c r="EX37" s="19" t="str">
        <f t="shared" ca="1" si="47"/>
        <v/>
      </c>
      <c r="EY37" s="19" t="str">
        <f t="shared" ca="1" si="48"/>
        <v/>
      </c>
      <c r="EZ37" s="19" t="str">
        <f t="array" aca="1" ref="EZ37" ca="1">IFERROR(AVERAGE(IF(('1. Database - raw'!EC$7:EE$494&gt;0)*('1. Database - raw'!$AD$7:$AD$494=$A37)*(INDIRECT($Q37,TRUE)=$O37),'1. Database - raw'!EC$7:EE$494)),"")</f>
        <v/>
      </c>
      <c r="FA37" s="33" t="str">
        <f t="array" aca="1" ref="FA37" ca="1">IFERROR(_xlfn.STDEV.S(IF(('1. Database - raw'!EC$7:EE$494&gt;0)*('1. Database - raw'!$AD$7:$AD$494=$A37)*(INDIRECT($Q37,TRUE)=$O37),'1. Database - raw'!EC$7:EE$494)),"")</f>
        <v/>
      </c>
      <c r="FB37" s="33" t="str">
        <f t="array" aca="1" ref="FB37" ca="1">IFERROR(IF(COUNT(IF(('1. Database - raw'!EC$7:EE$494&gt;0)*('1. Database - raw'!$AD$7:$AD$494=$A37)*(INDIRECT($Q37,TRUE)=$O37),'1. Database - raw'!EC$7:EE$494))&gt;0,COUNT(IF(('1. Database - raw'!EC$7:EE$494&gt;0)*('1. Database - raw'!$AD$7:$AD$494=$A37)*(INDIRECT($Q37,TRUE)=$O37),'1. Database - raw'!EC$7:EE$494)),""),"")</f>
        <v/>
      </c>
      <c r="FC37" s="14" t="str">
        <f t="shared" ca="1" si="49"/>
        <v/>
      </c>
      <c r="FD37" s="19" t="str">
        <f t="shared" ca="1" si="50"/>
        <v/>
      </c>
      <c r="FE37" s="19" t="str">
        <f t="shared" ca="1" si="51"/>
        <v/>
      </c>
      <c r="FF37" s="19" t="str">
        <f t="array" aca="1" ref="FF37" ca="1">IFERROR(AVERAGE(IF(('1. Database - raw'!EI$7:EK$494&gt;0)*('1. Database - raw'!$AD$7:$AD$494=$A37)*(INDIRECT($Q37,TRUE)=$O37),'1. Database - raw'!EI$7:EK$494)),"")</f>
        <v/>
      </c>
      <c r="FG37" s="33" t="str">
        <f t="array" aca="1" ref="FG37" ca="1">IFERROR(_xlfn.STDEV.S(IF(('1. Database - raw'!EI$7:EK$494&gt;0)*('1. Database - raw'!$AD$7:$AD$494=$A37)*(INDIRECT($Q37,TRUE)=$O37),'1. Database - raw'!EI$7:EK$494)),"")</f>
        <v/>
      </c>
      <c r="FH37" s="33" t="str">
        <f t="array" aca="1" ref="FH37" ca="1">IFERROR(IF(COUNT(IF(('1. Database - raw'!EI$7:EK$494&gt;0)*('1. Database - raw'!$AD$7:$AD$494=$A37)*(INDIRECT($Q37,TRUE)=$O37),'1. Database - raw'!EI$7:EK$494))&gt;0,COUNT(IF(('1. Database - raw'!EI$7:EK$494&gt;0)*('1. Database - raw'!$AD$7:$AD$494=$A37)*(INDIRECT($Q37,TRUE)=$O37),'1. Database - raw'!EI$7:EK$494)),""),"")</f>
        <v/>
      </c>
      <c r="FI37" s="14" t="str">
        <f t="shared" ca="1" si="52"/>
        <v/>
      </c>
      <c r="FJ37" s="19" t="str">
        <f t="shared" ca="1" si="53"/>
        <v/>
      </c>
      <c r="FK37" s="19" t="str">
        <f t="shared" ca="1" si="54"/>
        <v/>
      </c>
      <c r="FL37" s="19" t="str">
        <f t="array" aca="1" ref="FL37" ca="1">IFERROR(AVERAGE(IF(('1. Database - raw'!EO$7:EQ$494&gt;0)*('1. Database - raw'!$AD$7:$AD$494=$A37)*(INDIRECT($Q37,TRUE)=$O37),'1. Database - raw'!EO$7:EQ$494)),"")</f>
        <v/>
      </c>
      <c r="FM37" s="33" t="str">
        <f t="array" aca="1" ref="FM37" ca="1">IFERROR(_xlfn.STDEV.S(IF(('1. Database - raw'!EO$7:EQ$494&gt;0)*('1. Database - raw'!$AD$7:$AD$494=$A37)*(INDIRECT($Q37,TRUE)=$O37),'1. Database - raw'!EO$7:EQ$494)),"")</f>
        <v/>
      </c>
      <c r="FN37" s="33" t="str">
        <f t="array" aca="1" ref="FN37" ca="1">IFERROR(IF(COUNT(IF(('1. Database - raw'!EO$7:EQ$494&gt;0)*('1. Database - raw'!$AD$7:$AD$494=$A37)*(INDIRECT($Q37,TRUE)=$O37),'1. Database - raw'!EO$7:EQ$494))&gt;0,COUNT(IF(('1. Database - raw'!EO$7:EQ$494&gt;0)*('1. Database - raw'!$AD$7:$AD$494=$A37)*(INDIRECT($Q37,TRUE)=$O37),'1. Database - raw'!EO$7:EQ$494)),""),"")</f>
        <v/>
      </c>
      <c r="FO37" s="14" t="str">
        <f t="shared" ca="1" si="55"/>
        <v/>
      </c>
      <c r="FP37" s="19" t="str">
        <f t="shared" ca="1" si="56"/>
        <v/>
      </c>
      <c r="FQ37" s="19" t="str">
        <f t="shared" ca="1" si="57"/>
        <v/>
      </c>
      <c r="FR37" s="19" t="str">
        <f t="array" aca="1" ref="FR37" ca="1">IFERROR(AVERAGE(IF(('1. Database - raw'!EU$7:EW$494&gt;0)*('1. Database - raw'!$AD$7:$AD$494=$A37)*(INDIRECT($Q37,TRUE)=$O37),'1. Database - raw'!EU$7:EW$494)),"")</f>
        <v/>
      </c>
      <c r="FS37" s="33" t="str">
        <f t="array" aca="1" ref="FS37" ca="1">IFERROR(_xlfn.STDEV.S(IF(('1. Database - raw'!EU$7:EW$494&gt;0)*('1. Database - raw'!$AD$7:$AD$494=$A37)*(INDIRECT($Q37,TRUE)=$O37),'1. Database - raw'!EU$7:EW$494)),"")</f>
        <v/>
      </c>
      <c r="FT37" s="33" t="str">
        <f t="array" aca="1" ref="FT37" ca="1">IFERROR(IF(COUNT(IF(('1. Database - raw'!EU$7:EW$494&gt;0)*('1. Database - raw'!$AD$7:$AD$494=$A37)*(INDIRECT($Q37,TRUE)=$O37),'1. Database - raw'!EU$7:EW$494))&gt;0,COUNT(IF(('1. Database - raw'!EU$7:EW$494&gt;0)*('1. Database - raw'!$AD$7:$AD$494=$A37)*(INDIRECT($Q37,TRUE)=$O37),'1. Database - raw'!EU$7:EW$494)),""),"")</f>
        <v/>
      </c>
      <c r="FU37" s="14" t="str">
        <f t="shared" ca="1" si="58"/>
        <v/>
      </c>
      <c r="FV37" s="19" t="str">
        <f t="shared" ca="1" si="59"/>
        <v/>
      </c>
      <c r="FW37" s="19" t="str">
        <f t="shared" ca="1" si="60"/>
        <v/>
      </c>
      <c r="FX37" s="19" t="str">
        <f t="array" aca="1" ref="FX37" ca="1">IFERROR(AVERAGE(IF(('1. Database - raw'!FA$7:FC$494&gt;0)*('1. Database - raw'!$AD$7:$AD$494=$A37)*(INDIRECT($Q37,TRUE)=$O37),'1. Database - raw'!FA$7:FC$494)),"")</f>
        <v/>
      </c>
      <c r="FY37" s="33" t="str">
        <f t="array" aca="1" ref="FY37" ca="1">IFERROR(_xlfn.STDEV.S(IF(('1. Database - raw'!FA$7:FC$494&gt;0)*('1. Database - raw'!$AD$7:$AD$494=$A37)*(INDIRECT($Q37,TRUE)=$O37),'1. Database - raw'!FA$7:FC$494)),"")</f>
        <v/>
      </c>
      <c r="FZ37" s="33" t="str">
        <f t="array" aca="1" ref="FZ37" ca="1">IFERROR(IF(COUNT(IF(('1. Database - raw'!FA$7:FC$494&gt;0)*('1. Database - raw'!$AD$7:$AD$494=$A37)*(INDIRECT($Q37,TRUE)=$O37),'1. Database - raw'!FA$7:FC$494))&gt;0,COUNT(IF(('1. Database - raw'!FA$7:FC$494&gt;0)*('1. Database - raw'!$AD$7:$AD$494=$A37)*(INDIRECT($Q37,TRUE)=$O37),'1. Database - raw'!FA$7:FC$494)),""),"")</f>
        <v/>
      </c>
      <c r="GA37" s="14" t="str">
        <f t="shared" ca="1" si="61"/>
        <v/>
      </c>
      <c r="GB37" s="19" t="str">
        <f t="shared" ca="1" si="62"/>
        <v/>
      </c>
      <c r="GC37" s="19" t="str">
        <f t="shared" ca="1" si="63"/>
        <v/>
      </c>
      <c r="GD37" s="19" t="str">
        <f t="array" aca="1" ref="GD37" ca="1">IFERROR(AVERAGE(IF(('1. Database - raw'!FG$7:FI$494&gt;0)*('1. Database - raw'!$AD$7:$AD$494=$A37)*(INDIRECT($Q37,TRUE)=$O37),'1. Database - raw'!FG$7:FI$494)),"")</f>
        <v/>
      </c>
      <c r="GE37" s="33" t="str">
        <f t="array" aca="1" ref="GE37" ca="1">IFERROR(_xlfn.STDEV.S(IF(('1. Database - raw'!FG$7:FI$494&gt;0)*('1. Database - raw'!$AD$7:$AD$494=$A37)*(INDIRECT($Q37,TRUE)=$O37),'1. Database - raw'!FG$7:FI$494)),"")</f>
        <v/>
      </c>
      <c r="GF37" s="33" t="str">
        <f t="array" aca="1" ref="GF37" ca="1">IFERROR(IF(COUNT(IF(('1. Database - raw'!FG$7:FI$494&gt;0)*('1. Database - raw'!$AD$7:$AD$494=$A37)*(INDIRECT($Q37,TRUE)=$O37),'1. Database - raw'!FG$7:FI$494))&gt;0,COUNT(IF(('1. Database - raw'!FG$7:FI$494&gt;0)*('1. Database - raw'!$AD$7:$AD$494=$A37)*(INDIRECT($Q37,TRUE)=$O37),'1. Database - raw'!FG$7:FI$494)),""),"")</f>
        <v/>
      </c>
      <c r="GG37" s="14" t="str">
        <f t="shared" ca="1" si="64"/>
        <v/>
      </c>
      <c r="GH37" s="19" t="str">
        <f t="shared" ca="1" si="65"/>
        <v/>
      </c>
      <c r="GI37" s="19" t="str">
        <f t="shared" ca="1" si="66"/>
        <v/>
      </c>
      <c r="GJ37" s="19" t="str">
        <f t="array" aca="1" ref="GJ37" ca="1">IFERROR(AVERAGE(IF(('1. Database - raw'!FM$7:FO$494&gt;0)*('1. Database - raw'!$AD$7:$AD$494=$A37)*(INDIRECT($Q37,TRUE)=$O37),'1. Database - raw'!FM$7:FO$494)),"")</f>
        <v/>
      </c>
      <c r="GK37" s="33" t="str">
        <f t="array" aca="1" ref="GK37" ca="1">IFERROR(_xlfn.STDEV.S(IF(('1. Database - raw'!FM$7:FO$494&gt;0)*('1. Database - raw'!$AD$7:$AD$494=$A37)*(INDIRECT($Q37,TRUE)=$O37),'1. Database - raw'!FM$7:FO$494)),"")</f>
        <v/>
      </c>
      <c r="GL37" s="33" t="str">
        <f t="array" aca="1" ref="GL37" ca="1">IFERROR(IF(COUNT(IF(('1. Database - raw'!FM$7:FO$494&gt;0)*('1. Database - raw'!$AD$7:$AD$494=$A37)*(INDIRECT($Q37,TRUE)=$O37),'1. Database - raw'!FM$7:FO$494))&gt;0,COUNT(IF(('1. Database - raw'!FM$7:FO$494&gt;0)*('1. Database - raw'!$AD$7:$AD$494=$A37)*(INDIRECT($Q37,TRUE)=$O37),'1. Database - raw'!FM$7:FO$494)),""),"")</f>
        <v/>
      </c>
      <c r="GM37" s="14">
        <f t="shared" ca="1" si="67"/>
        <v>53.223652844481705</v>
      </c>
      <c r="GN37" s="19">
        <f t="shared" ca="1" si="68"/>
        <v>64.273377903927255</v>
      </c>
      <c r="GO37" s="19">
        <f t="shared" ca="1" si="69"/>
        <v>58.488152242149063</v>
      </c>
      <c r="GP37" s="19">
        <f t="array" aca="1" ref="GP37" ca="1">IFERROR(AVERAGE(IF(('1. Database - raw'!FS$7:FU$494&gt;0)*('1. Database - raw'!$AD$7:$AD$494=$A37)*(INDIRECT($Q37,TRUE)=$O37),'1. Database - raw'!FS$7:FU$494)),"")</f>
        <v>60.030000000000008</v>
      </c>
      <c r="GQ37" s="33">
        <f t="array" aca="1" ref="GQ37" ca="1">IFERROR(_xlfn.STDEV.S(IF(('1. Database - raw'!FS$7:FU$494&gt;0)*('1. Database - raw'!$AD$7:$AD$494=$A37)*(INDIRECT($Q37,TRUE)=$O37),'1. Database - raw'!FS$7:FU$494)),"")</f>
        <v>13.874381269487664</v>
      </c>
      <c r="GR37" s="33">
        <f t="array" aca="1" ref="GR37" ca="1">IFERROR(IF(COUNT(IF(('1. Database - raw'!FS$7:FU$494&gt;0)*('1. Database - raw'!$AD$7:$AD$494=$A37)*(INDIRECT($Q37,TRUE)=$O37),'1. Database - raw'!FS$7:FU$494))&gt;0,COUNT(IF(('1. Database - raw'!FS$7:FU$494&gt;0)*('1. Database - raw'!$AD$7:$AD$494=$A37)*(INDIRECT($Q37,TRUE)=$O37),'1. Database - raw'!FS$7:FU$494)),""),"")</f>
        <v>10</v>
      </c>
      <c r="GS37" s="14" t="str">
        <f t="shared" ca="1" si="70"/>
        <v/>
      </c>
      <c r="GT37" s="19" t="str">
        <f t="shared" ca="1" si="71"/>
        <v/>
      </c>
      <c r="GU37" s="19" t="str">
        <f t="shared" ca="1" si="72"/>
        <v/>
      </c>
      <c r="GV37" s="19" t="str">
        <f t="array" aca="1" ref="GV37" ca="1">IFERROR(AVERAGE(IF(('1. Database - raw'!FY$7:GA$494&gt;0)*('1. Database - raw'!$AD$7:$AD$494=$A37)*(INDIRECT($Q37,TRUE)=$O37),'1. Database - raw'!FY$7:GA$494)),"")</f>
        <v/>
      </c>
      <c r="GW37" s="33" t="str">
        <f t="array" aca="1" ref="GW37" ca="1">IFERROR(_xlfn.STDEV.S(IF(('1. Database - raw'!FY$7:GA$494&gt;0)*('1. Database - raw'!$AD$7:$AD$494=$A37)*(INDIRECT($Q37,TRUE)=$O37),'1. Database - raw'!FY$7:GA$494)),"")</f>
        <v/>
      </c>
      <c r="GX37" s="33" t="str">
        <f t="array" aca="1" ref="GX37" ca="1">IFERROR(IF(COUNT(IF(('1. Database - raw'!FY$7:GA$494&gt;0)*('1. Database - raw'!$AD$7:$AD$494=$A37)*(INDIRECT($Q37,TRUE)=$O37),'1. Database - raw'!FY$7:GA$494))&gt;0,COUNT(IF(('1. Database - raw'!FY$7:GA$494&gt;0)*('1. Database - raw'!$AD$7:$AD$494=$A37)*(INDIRECT($Q37,TRUE)=$O37),'1. Database - raw'!FY$7:GA$494)),""),"")</f>
        <v/>
      </c>
      <c r="GY37" s="14" t="str">
        <f t="shared" ca="1" si="73"/>
        <v/>
      </c>
      <c r="GZ37" s="19" t="str">
        <f t="shared" ca="1" si="74"/>
        <v/>
      </c>
      <c r="HA37" s="19" t="str">
        <f t="shared" ca="1" si="75"/>
        <v/>
      </c>
      <c r="HB37" s="19" t="str">
        <f t="array" aca="1" ref="HB37" ca="1">IFERROR(AVERAGE(IF(('1. Database - raw'!GE$7:GG$494&gt;0)*('1. Database - raw'!$AD$7:$AD$494=$A37)*(INDIRECT($Q37,TRUE)=$O37),'1. Database - raw'!GE$7:GG$494)),"")</f>
        <v/>
      </c>
      <c r="HC37" s="33" t="str">
        <f t="array" aca="1" ref="HC37" ca="1">IFERROR(_xlfn.STDEV.S(IF(('1. Database - raw'!GE$7:GG$494&gt;0)*('1. Database - raw'!$AD$7:$AD$494=$A37)*(INDIRECT($Q37,TRUE)=$O37),'1. Database - raw'!GE$7:GG$494)),"")</f>
        <v/>
      </c>
      <c r="HD37" s="33" t="str">
        <f t="array" aca="1" ref="HD37" ca="1">IFERROR(IF(COUNT(IF(('1. Database - raw'!GE$7:GG$494&gt;0)*('1. Database - raw'!$AD$7:$AD$494=$A37)*(INDIRECT($Q37,TRUE)=$O37),'1. Database - raw'!GE$7:GG$494))&gt;0,COUNT(IF(('1. Database - raw'!GE$7:GG$494&gt;0)*('1. Database - raw'!$AD$7:$AD$494=$A37)*(INDIRECT($Q37,TRUE)=$O37),'1. Database - raw'!GE$7:GG$494)),""),"")</f>
        <v/>
      </c>
      <c r="HE37" s="14" t="str">
        <f t="shared" ca="1" si="76"/>
        <v/>
      </c>
      <c r="HF37" s="19" t="str">
        <f t="shared" ca="1" si="77"/>
        <v/>
      </c>
      <c r="HG37" s="19" t="str">
        <f t="shared" ca="1" si="78"/>
        <v/>
      </c>
      <c r="HH37" s="19" t="str">
        <f t="array" aca="1" ref="HH37" ca="1">IFERROR(AVERAGE(IF(('1. Database - raw'!GK$7:GM$494&gt;0)*('1. Database - raw'!$AD$7:$AD$494=$A37)*(INDIRECT($Q37,TRUE)=$O37),'1. Database - raw'!GK$7:GM$494)),"")</f>
        <v/>
      </c>
      <c r="HI37" s="33" t="str">
        <f t="array" aca="1" ref="HI37" ca="1">IFERROR(_xlfn.STDEV.S(IF(('1. Database - raw'!GK$7:GM$494&gt;0)*('1. Database - raw'!$AD$7:$AD$494=$A37)*(INDIRECT($Q37,TRUE)=$O37),'1. Database - raw'!GK$7:GM$494)),"")</f>
        <v/>
      </c>
      <c r="HJ37" s="33" t="str">
        <f t="array" aca="1" ref="HJ37" ca="1">IFERROR(IF(COUNT(IF(('1. Database - raw'!GK$7:GM$494&gt;0)*('1. Database - raw'!$AD$7:$AD$494=$A37)*(INDIRECT($Q37,TRUE)=$O37),'1. Database - raw'!GK$7:GM$494))&gt;0,COUNT(IF(('1. Database - raw'!GK$7:GM$494&gt;0)*('1. Database - raw'!$AD$7:$AD$494=$A37)*(INDIRECT($Q37,TRUE)=$O37),'1. Database - raw'!GK$7:GM$494)),""),"")</f>
        <v/>
      </c>
      <c r="HK37" s="14" t="str">
        <f t="shared" ca="1" si="79"/>
        <v/>
      </c>
      <c r="HL37" s="19" t="str">
        <f t="shared" ca="1" si="80"/>
        <v/>
      </c>
      <c r="HM37" s="19" t="str">
        <f t="shared" ca="1" si="81"/>
        <v/>
      </c>
      <c r="HN37" s="19" t="str">
        <f t="array" aca="1" ref="HN37" ca="1">IFERROR(AVERAGE(IF(('1. Database - raw'!GQ$7:GS$494&gt;0)*('1. Database - raw'!$AD$7:$AD$494=$A37)*(INDIRECT($Q37,TRUE)=$O37),'1. Database - raw'!GQ$7:GS$494)),"")</f>
        <v/>
      </c>
      <c r="HO37" s="33" t="str">
        <f t="array" aca="1" ref="HO37" ca="1">IFERROR(_xlfn.STDEV.S(IF(('1. Database - raw'!GQ$7:GS$494&gt;0)*('1. Database - raw'!$AD$7:$AD$494=$A37)*(INDIRECT($Q37,TRUE)=$O37),'1. Database - raw'!GQ$7:GS$494)),"")</f>
        <v/>
      </c>
      <c r="HP37" s="33" t="str">
        <f t="array" aca="1" ref="HP37" ca="1">IFERROR(IF(COUNT(IF(('1. Database - raw'!GQ$7:GS$494&gt;0)*('1. Database - raw'!$AD$7:$AD$494=$A37)*(INDIRECT($Q37,TRUE)=$O37),'1. Database - raw'!GQ$7:GS$494))&gt;0,COUNT(IF(('1. Database - raw'!GQ$7:GS$494&gt;0)*('1. Database - raw'!$AD$7:$AD$494=$A37)*(INDIRECT($Q37,TRUE)=$O37),'1. Database - raw'!GQ$7:GS$494)),""),"")</f>
        <v/>
      </c>
      <c r="HQ37" s="14" t="str">
        <f t="shared" ca="1" si="82"/>
        <v/>
      </c>
      <c r="HR37" s="19" t="str">
        <f t="shared" ca="1" si="83"/>
        <v/>
      </c>
      <c r="HS37" s="19" t="str">
        <f t="shared" ca="1" si="84"/>
        <v/>
      </c>
      <c r="HT37" s="19" t="str">
        <f t="array" aca="1" ref="HT37" ca="1">IFERROR(AVERAGE(IF(('1. Database - raw'!GW$7:GY$494&gt;0)*('1. Database - raw'!$AD$7:$AD$494=$A37)*(INDIRECT($Q37,TRUE)=$O37),'1. Database - raw'!GW$7:GY$494)),"")</f>
        <v/>
      </c>
      <c r="HU37" s="33" t="str">
        <f t="array" aca="1" ref="HU37" ca="1">IFERROR(_xlfn.STDEV.S(IF(('1. Database - raw'!GW$7:GY$494&gt;0)*('1. Database - raw'!$AD$7:$AD$494=$A37)*(INDIRECT($Q37,TRUE)=$O37),'1. Database - raw'!GW$7:GY$494)),"")</f>
        <v/>
      </c>
      <c r="HV37" s="33" t="str">
        <f t="array" aca="1" ref="HV37" ca="1">IFERROR(IF(COUNT(IF(('1. Database - raw'!GW$7:GY$494&gt;0)*('1. Database - raw'!$AD$7:$AD$494=$A37)*(INDIRECT($Q37,TRUE)=$O37),'1. Database - raw'!GW$7:GY$494))&gt;0,COUNT(IF(('1. Database - raw'!GW$7:GY$494&gt;0)*('1. Database - raw'!$AD$7:$AD$494=$A37)*(INDIRECT($Q37,TRUE)=$O37),'1. Database - raw'!GW$7:GY$494)),""),"")</f>
        <v/>
      </c>
      <c r="HW37" s="14" t="str">
        <f t="shared" ca="1" si="85"/>
        <v/>
      </c>
      <c r="HX37" s="19" t="str">
        <f t="shared" ca="1" si="86"/>
        <v/>
      </c>
      <c r="HY37" s="19" t="str">
        <f t="shared" ca="1" si="87"/>
        <v/>
      </c>
      <c r="HZ37" s="19" t="str">
        <f t="array" aca="1" ref="HZ37" ca="1">IFERROR(AVERAGE(IF(('1. Database - raw'!HC$7:HE$494&gt;0)*('1. Database - raw'!$AD$7:$AD$494=$A37)*(INDIRECT($Q37,TRUE)=$O37),'1. Database - raw'!HC$7:HE$494)),"")</f>
        <v/>
      </c>
      <c r="IA37" s="33" t="str">
        <f t="array" aca="1" ref="IA37" ca="1">IFERROR(_xlfn.STDEV.S(IF(('1. Database - raw'!HC$7:HE$494&gt;0)*('1. Database - raw'!$AD$7:$AD$494=$A37)*(INDIRECT($Q37,TRUE)=$O37),'1. Database - raw'!HC$7:HE$494)),"")</f>
        <v/>
      </c>
      <c r="IB37" s="33" t="str">
        <f t="array" aca="1" ref="IB37" ca="1">IFERROR(IF(COUNT(IF(('1. Database - raw'!HC$7:HE$494&gt;0)*('1. Database - raw'!$AD$7:$AD$494=$A37)*(INDIRECT($Q37,TRUE)=$O37),'1. Database - raw'!HC$7:HE$494))&gt;0,COUNT(IF(('1. Database - raw'!HC$7:HE$494&gt;0)*('1. Database - raw'!$AD$7:$AD$494=$A37)*(INDIRECT($Q37,TRUE)=$O37),'1. Database - raw'!HC$7:HE$494)),""),"")</f>
        <v/>
      </c>
      <c r="IC37" s="14" t="str">
        <f t="shared" ca="1" si="88"/>
        <v/>
      </c>
      <c r="ID37" s="19" t="str">
        <f t="shared" ca="1" si="89"/>
        <v/>
      </c>
      <c r="IE37" s="19" t="str">
        <f t="shared" ca="1" si="90"/>
        <v/>
      </c>
      <c r="IF37" s="19" t="str">
        <f t="array" aca="1" ref="IF37" ca="1">IFERROR(AVERAGE(IF(('1. Database - raw'!HI$7:HK$494&gt;0)*('1. Database - raw'!$AD$7:$AD$494=$A37)*(INDIRECT($Q37,TRUE)=$O37),'1. Database - raw'!HI$7:HK$494)),"")</f>
        <v/>
      </c>
      <c r="IG37" s="33" t="str">
        <f t="array" aca="1" ref="IG37" ca="1">IFERROR(_xlfn.STDEV.S(IF(('1. Database - raw'!HI$7:HK$494&gt;0)*('1. Database - raw'!$AD$7:$AD$494=$A37)*(INDIRECT($Q37,TRUE)=$O37),'1. Database - raw'!HI$7:HK$494)),"")</f>
        <v/>
      </c>
      <c r="IH37" s="33" t="str">
        <f t="array" aca="1" ref="IH37" ca="1">IFERROR(IF(COUNT(IF(('1. Database - raw'!HI$7:HK$494&gt;0)*('1. Database - raw'!$AD$7:$AD$494=$A37)*(INDIRECT($Q37,TRUE)=$O37),'1. Database - raw'!HI$7:HK$494))&gt;0,COUNT(IF(('1. Database - raw'!HI$7:HK$494&gt;0)*('1. Database - raw'!$AD$7:$AD$494=$A37)*(INDIRECT($Q37,TRUE)=$O37),'1. Database - raw'!HI$7:HK$494)),""),"")</f>
        <v/>
      </c>
      <c r="II37" s="14" t="str">
        <f t="shared" ca="1" si="91"/>
        <v/>
      </c>
      <c r="IJ37" s="19" t="str">
        <f t="shared" ca="1" si="92"/>
        <v/>
      </c>
      <c r="IK37" s="19" t="str">
        <f t="shared" ca="1" si="93"/>
        <v/>
      </c>
      <c r="IL37" s="19" t="str">
        <f t="array" aca="1" ref="IL37" ca="1">IFERROR(AVERAGE(IF(('1. Database - raw'!HO$7:HQ$494&gt;0)*('1. Database - raw'!$AD$7:$AD$494=$A37)*(INDIRECT($Q37,TRUE)=$O37),'1. Database - raw'!HO$7:HQ$494)),"")</f>
        <v/>
      </c>
      <c r="IM37" s="33" t="str">
        <f t="array" aca="1" ref="IM37" ca="1">IFERROR(_xlfn.STDEV.S(IF(('1. Database - raw'!HO$7:HQ$494&gt;0)*('1. Database - raw'!$AD$7:$AD$494=$A37)*(INDIRECT($Q37,TRUE)=$O37),'1. Database - raw'!HO$7:HQ$494)),"")</f>
        <v/>
      </c>
      <c r="IN37" s="33" t="str">
        <f t="array" aca="1" ref="IN37" ca="1">IFERROR(IF(COUNT(IF(('1. Database - raw'!HO$7:HQ$494&gt;0)*('1. Database - raw'!$AD$7:$AD$494=$A37)*(INDIRECT($Q37,TRUE)=$O37),'1. Database - raw'!HO$7:HQ$494))&gt;0,COUNT(IF(('1. Database - raw'!HO$7:HQ$494&gt;0)*('1. Database - raw'!$AD$7:$AD$494=$A37)*(INDIRECT($Q37,TRUE)=$O37),'1. Database - raw'!HO$7:HQ$494)),""),"")</f>
        <v/>
      </c>
      <c r="IO37" s="14">
        <f t="shared" ca="1" si="94"/>
        <v>29.547327148670302</v>
      </c>
      <c r="IP37" s="19">
        <f t="shared" ca="1" si="95"/>
        <v>38.153420250530594</v>
      </c>
      <c r="IQ37" s="19">
        <f t="shared" ca="1" si="96"/>
        <v>33.575758963620316</v>
      </c>
      <c r="IR37" s="19">
        <f t="array" aca="1" ref="IR37" ca="1">IFERROR(AVERAGE(IF(('1. Database - raw'!HU$7:HW$494&gt;0)*('1. Database - raw'!$AD$7:$AD$494=$A37)*(INDIRECT($Q37,TRUE)=$O37),'1. Database - raw'!HU$7:HW$494)),"")</f>
        <v>34.5</v>
      </c>
      <c r="IS37" s="33">
        <f t="array" aca="1" ref="IS37" ca="1">IFERROR(_xlfn.STDEV.S(IF(('1. Database - raw'!HU$7:HW$494&gt;0)*('1. Database - raw'!$AD$7:$AD$494=$A37)*(INDIRECT($Q37,TRUE)=$O37),'1. Database - raw'!HU$7:HW$494)),"")</f>
        <v>8.1504601097115881</v>
      </c>
      <c r="IT37" s="33">
        <f t="array" aca="1" ref="IT37" ca="1">IFERROR(IF(COUNT(IF(('1. Database - raw'!HU$7:HW$494&gt;0)*('1. Database - raw'!$AD$7:$AD$494=$A37)*(INDIRECT($Q37,TRUE)=$O37),'1. Database - raw'!HU$7:HW$494))&gt;0,COUNT(IF(('1. Database - raw'!HU$7:HW$494&gt;0)*('1. Database - raw'!$AD$7:$AD$494=$A37)*(INDIRECT($Q37,TRUE)=$O37),'1. Database - raw'!HU$7:HW$494)),""),"")</f>
        <v>3</v>
      </c>
      <c r="IU37" s="14" t="str">
        <f t="shared" ca="1" si="97"/>
        <v/>
      </c>
      <c r="IV37" s="19" t="str">
        <f t="shared" ca="1" si="98"/>
        <v/>
      </c>
      <c r="IW37" s="19" t="str">
        <f t="shared" ca="1" si="99"/>
        <v/>
      </c>
      <c r="IX37" s="19" t="str">
        <f t="array" aca="1" ref="IX37" ca="1">IFERROR(AVERAGE(IF(('1. Database - raw'!IA$7:IC$494&gt;0)*('1. Database - raw'!$AD$7:$AD$494=$A37)*(INDIRECT($Q37,TRUE)=$O37),'1. Database - raw'!IA$7:IC$494)),"")</f>
        <v/>
      </c>
      <c r="IY37" s="33" t="str">
        <f t="array" aca="1" ref="IY37" ca="1">IFERROR(_xlfn.STDEV.S(IF(('1. Database - raw'!IA$7:IC$494&gt;0)*('1. Database - raw'!$AD$7:$AD$494=$A37)*(INDIRECT($Q37,TRUE)=$O37),'1. Database - raw'!IA$7:IC$494)),"")</f>
        <v/>
      </c>
      <c r="IZ37" s="33" t="str">
        <f t="array" aca="1" ref="IZ37" ca="1">IFERROR(IF(COUNT(IF(('1. Database - raw'!IA$7:IC$494&gt;0)*('1. Database - raw'!$AD$7:$AD$494=$A37)*(INDIRECT($Q37,TRUE)=$O37),'1. Database - raw'!IA$7:IC$494))&gt;0,COUNT(IF(('1. Database - raw'!IA$7:IC$494&gt;0)*('1. Database - raw'!$AD$7:$AD$494=$A37)*(INDIRECT($Q37,TRUE)=$O37),'1. Database - raw'!IA$7:IC$494)),""),"")</f>
        <v/>
      </c>
      <c r="JA37" s="14" t="str">
        <f t="shared" ca="1" si="100"/>
        <v/>
      </c>
      <c r="JB37" s="19" t="str">
        <f t="shared" ca="1" si="101"/>
        <v/>
      </c>
      <c r="JC37" s="19" t="str">
        <f t="shared" ca="1" si="102"/>
        <v/>
      </c>
      <c r="JD37" s="19" t="str">
        <f t="array" aca="1" ref="JD37" ca="1">IFERROR(AVERAGE(IF(('1. Database - raw'!IG$7:II$494&gt;0)*('1. Database - raw'!$AD$7:$AD$494=$A37)*(INDIRECT($Q37,TRUE)=$O37),'1. Database - raw'!IG$7:II$494)),"")</f>
        <v/>
      </c>
      <c r="JE37" s="33" t="str">
        <f t="array" aca="1" ref="JE37" ca="1">IFERROR(_xlfn.STDEV.S(IF(('1. Database - raw'!IG$7:II$494&gt;0)*('1. Database - raw'!$AD$7:$AD$494=$A37)*(INDIRECT($Q37,TRUE)=$O37),'1. Database - raw'!IG$7:II$494)),"")</f>
        <v/>
      </c>
      <c r="JF37" s="33" t="str">
        <f t="array" aca="1" ref="JF37" ca="1">IFERROR(IF(COUNT(IF(('1. Database - raw'!IG$7:II$494&gt;0)*('1. Database - raw'!$AD$7:$AD$494=$A37)*(INDIRECT($Q37,TRUE)=$O37),'1. Database - raw'!IG$7:II$494))&gt;0,COUNT(IF(('1. Database - raw'!IG$7:II$494&gt;0)*('1. Database - raw'!$AD$7:$AD$494=$A37)*(INDIRECT($Q37,TRUE)=$O37),'1. Database - raw'!IG$7:II$494)),""),"")</f>
        <v/>
      </c>
      <c r="JG37" s="145">
        <f t="shared" ca="1" si="103"/>
        <v>6.0501423644734249</v>
      </c>
      <c r="JH37" s="146">
        <f t="shared" ca="1" si="104"/>
        <v>12.332390413235997</v>
      </c>
      <c r="JI37" s="146">
        <f t="shared" ca="1" si="105"/>
        <v>8.6378653436103647</v>
      </c>
      <c r="JJ37" s="146">
        <f t="array" aca="1" ref="JJ37" ca="1">IFERROR(AVERAGE(IF(('1. Database - raw'!IM$7:IO$494&gt;0)*('1. Database - raw'!$AD$7:$AD$494=$A37)*(INDIRECT($Q37,TRUE)=$O37),'1. Database - raw'!IM$7:IO$494)),"")</f>
        <v>9.4666666666666668</v>
      </c>
      <c r="JK37" s="277">
        <f t="array" aca="1" ref="JK37" ca="1">IFERROR(_xlfn.STDEV.S(IF(('1. Database - raw'!IM$7:IO$494&gt;0)*('1. Database - raw'!$AD$7:$AD$494=$A37)*(INDIRECT($Q37,TRUE)=$O37),'1. Database - raw'!IM$7:IO$494)),"")</f>
        <v>4.245311138970461</v>
      </c>
      <c r="JL37" s="33">
        <f t="array" aca="1" ref="JL37" ca="1">IFERROR(IF(COUNT(IF(('1. Database - raw'!IM$7:IO$494&gt;0)*('1. Database - raw'!$AD$7:$AD$494=$A37)*(INDIRECT($Q37,TRUE)=$O37),'1. Database - raw'!IM$7:IO$494))&gt;0,COUNT(IF(('1. Database - raw'!IM$7:IO$494&gt;0)*('1. Database - raw'!$AD$7:$AD$494=$A37)*(INDIRECT($Q37,TRUE)=$O37),'1. Database - raw'!IM$7:IO$494)),""),"")</f>
        <v>6</v>
      </c>
      <c r="JM37" s="145" t="str">
        <f t="shared" ca="1" si="106"/>
        <v/>
      </c>
      <c r="JN37" s="146" t="str">
        <f t="shared" ca="1" si="107"/>
        <v/>
      </c>
      <c r="JO37" s="146" t="str">
        <f t="shared" ca="1" si="108"/>
        <v/>
      </c>
      <c r="JP37" s="146" t="str">
        <f t="array" aca="1" ref="JP37" ca="1">IFERROR(AVERAGE(IF(('1. Database - raw'!IS$7:IU$494&gt;0)*('1. Database - raw'!$AD$7:$AD$494=$A37)*(INDIRECT($Q37,TRUE)=$O37),'1. Database - raw'!IS$7:IU$494)),"")</f>
        <v/>
      </c>
      <c r="JQ37" s="277" t="str">
        <f t="array" aca="1" ref="JQ37" ca="1">IFERROR(_xlfn.STDEV.S(IF(('1. Database - raw'!IS$7:IU$494&gt;0)*('1. Database - raw'!$AD$7:$AD$494=$A37)*(INDIRECT($Q37,TRUE)=$O37),'1. Database - raw'!IS$7:IU$494)),"")</f>
        <v/>
      </c>
      <c r="JR37" s="33" t="str">
        <f t="array" aca="1" ref="JR37" ca="1">IFERROR(IF(COUNT(IF(('1. Database - raw'!IS$7:IU$494&gt;0)*('1. Database - raw'!$AD$7:$AD$494=$A37)*(INDIRECT($Q37,TRUE)=$O37),'1. Database - raw'!IS$7:IU$494))&gt;0,COUNT(IF(('1. Database - raw'!IS$7:IU$494&gt;0)*('1. Database - raw'!$AD$7:$AD$494=$A37)*(INDIRECT($Q37,TRUE)=$O37),'1. Database - raw'!IS$7:IU$494)),""),"")</f>
        <v/>
      </c>
      <c r="JS37" s="145" t="str">
        <f t="shared" ca="1" si="109"/>
        <v/>
      </c>
      <c r="JT37" s="146" t="str">
        <f t="shared" ca="1" si="110"/>
        <v/>
      </c>
      <c r="JU37" s="146" t="str">
        <f t="shared" ca="1" si="111"/>
        <v/>
      </c>
      <c r="JV37" s="146" t="str">
        <f t="array" aca="1" ref="JV37" ca="1">IFERROR(AVERAGE(IF(('1. Database - raw'!IY$7:JA$494&gt;0)*('1. Database - raw'!$AD$7:$AD$494=$A37)*(INDIRECT($Q37,TRUE)=$O37),'1. Database - raw'!IY$7:JA$494)),"")</f>
        <v/>
      </c>
      <c r="JW37" s="277" t="str">
        <f t="array" aca="1" ref="JW37" ca="1">IFERROR(_xlfn.STDEV.S(IF(('1. Database - raw'!IY$7:JA$494&gt;0)*('1. Database - raw'!$AD$7:$AD$494=$A37)*(INDIRECT($Q37,TRUE)=$O37),'1. Database - raw'!IY$7:JA$494)),"")</f>
        <v/>
      </c>
      <c r="JX37" s="33" t="str">
        <f t="array" aca="1" ref="JX37" ca="1">IFERROR(IF(COUNT(IF(('1. Database - raw'!IY$7:JA$494&gt;0)*('1. Database - raw'!$AD$7:$AD$494=$A37)*(INDIRECT($Q37,TRUE)=$O37),'1. Database - raw'!IY$7:JA$494))&gt;0,COUNT(IF(('1. Database - raw'!IY$7:JA$494&gt;0)*('1. Database - raw'!$AD$7:$AD$494=$A37)*(INDIRECT($Q37,TRUE)=$O37),'1. Database - raw'!IY$7:JA$494)),""),"")</f>
        <v/>
      </c>
      <c r="JY37" s="145" t="str">
        <f t="shared" ca="1" si="112"/>
        <v/>
      </c>
      <c r="JZ37" s="146" t="str">
        <f t="shared" ca="1" si="113"/>
        <v/>
      </c>
      <c r="KA37" s="146" t="str">
        <f t="shared" ca="1" si="114"/>
        <v/>
      </c>
      <c r="KB37" s="146" t="str">
        <f t="array" aca="1" ref="KB37" ca="1">IFERROR(AVERAGE(IF(('1. Database - raw'!JE$7:JG$494&gt;0)*('1. Database - raw'!$AD$7:$AD$494=$A37)*(INDIRECT($Q37,TRUE)=$O37),'1. Database - raw'!JE$7:JG$494)),"")</f>
        <v/>
      </c>
      <c r="KC37" s="277" t="str">
        <f t="array" aca="1" ref="KC37" ca="1">IFERROR(_xlfn.STDEV.S(IF(('1. Database - raw'!JE$7:JG$494&gt;0)*('1. Database - raw'!$AD$7:$AD$494=$A37)*(INDIRECT($Q37,TRUE)=$O37),'1. Database - raw'!JE$7:JG$494)),"")</f>
        <v/>
      </c>
      <c r="KD37" s="33" t="str">
        <f t="array" aca="1" ref="KD37" ca="1">IFERROR(IF(COUNT(IF(('1. Database - raw'!JE$7:JG$494&gt;0)*('1. Database - raw'!$AD$7:$AD$494=$A37)*(INDIRECT($Q37,TRUE)=$O37),'1. Database - raw'!JE$7:JG$494))&gt;0,COUNT(IF(('1. Database - raw'!JE$7:JG$494&gt;0)*('1. Database - raw'!$AD$7:$AD$494=$A37)*(INDIRECT($Q37,TRUE)=$O37),'1. Database - raw'!JE$7:JG$494)),""),"")</f>
        <v/>
      </c>
      <c r="KE37" s="145" t="str">
        <f t="shared" ca="1" si="115"/>
        <v/>
      </c>
      <c r="KF37" s="146" t="str">
        <f t="shared" ca="1" si="116"/>
        <v/>
      </c>
      <c r="KG37" s="146" t="str">
        <f t="shared" ca="1" si="117"/>
        <v/>
      </c>
      <c r="KH37" s="146" t="str">
        <f t="array" aca="1" ref="KH37" ca="1">IFERROR(AVERAGE(IF(('1. Database - raw'!JK$7:JM$494&gt;0)*('1. Database - raw'!$AD$7:$AD$494=$A37)*(INDIRECT($Q37,TRUE)=$O37),'1. Database - raw'!JK$7:JM$494)),"")</f>
        <v/>
      </c>
      <c r="KI37" s="277" t="str">
        <f t="array" aca="1" ref="KI37" ca="1">IFERROR(_xlfn.STDEV.S(IF(('1. Database - raw'!JK$7:JM$494&gt;0)*('1. Database - raw'!$AD$7:$AD$494=$A37)*(INDIRECT($Q37,TRUE)=$O37),'1. Database - raw'!JK$7:JM$494)),"")</f>
        <v/>
      </c>
      <c r="KJ37" s="33" t="str">
        <f t="array" aca="1" ref="KJ37" ca="1">IFERROR(IF(COUNT(IF(('1. Database - raw'!JK$7:JM$494&gt;0)*('1. Database - raw'!$AD$7:$AD$494=$A37)*(INDIRECT($Q37,TRUE)=$O37),'1. Database - raw'!JK$7:JM$494))&gt;0,COUNT(IF(('1. Database - raw'!JK$7:JM$494&gt;0)*('1. Database - raw'!$AD$7:$AD$494=$A37)*(INDIRECT($Q37,TRUE)=$O37),'1. Database - raw'!JK$7:JM$494)),""),"")</f>
        <v/>
      </c>
      <c r="KK37" s="145" t="str">
        <f t="shared" ca="1" si="118"/>
        <v/>
      </c>
      <c r="KL37" s="146" t="str">
        <f t="shared" ca="1" si="119"/>
        <v/>
      </c>
      <c r="KM37" s="146" t="str">
        <f t="shared" ca="1" si="120"/>
        <v/>
      </c>
      <c r="KN37" s="146" t="str">
        <f t="array" aca="1" ref="KN37" ca="1">IFERROR(AVERAGE(IF(('1. Database - raw'!JQ$7:JS$494&gt;0)*('1. Database - raw'!$AD$7:$AD$494=$A37)*(INDIRECT($Q37,TRUE)=$O37),'1. Database - raw'!JQ$7:JS$494)),"")</f>
        <v/>
      </c>
      <c r="KO37" s="277" t="str">
        <f t="array" aca="1" ref="KO37" ca="1">IFERROR(_xlfn.STDEV.S(IF(('1. Database - raw'!JQ$7:JS$494&gt;0)*('1. Database - raw'!$AD$7:$AD$494=$A37)*(INDIRECT($Q37,TRUE)=$O37),'1. Database - raw'!JQ$7:JS$494)),"")</f>
        <v/>
      </c>
      <c r="KP37" s="33" t="str">
        <f t="array" aca="1" ref="KP37" ca="1">IFERROR(IF(COUNT(IF(('1. Database - raw'!JQ$7:JS$494&gt;0)*('1. Database - raw'!$AD$7:$AD$494=$A37)*(INDIRECT($Q37,TRUE)=$O37),'1. Database - raw'!JQ$7:JS$494))&gt;0,COUNT(IF(('1. Database - raw'!JQ$7:JS$494&gt;0)*('1. Database - raw'!$AD$7:$AD$494=$A37)*(INDIRECT($Q37,TRUE)=$O37),'1. Database - raw'!JQ$7:JS$494)),""),"")</f>
        <v/>
      </c>
      <c r="KQ37" s="145" t="str">
        <f t="shared" ca="1" si="121"/>
        <v/>
      </c>
      <c r="KR37" s="146" t="str">
        <f t="shared" ca="1" si="122"/>
        <v/>
      </c>
      <c r="KS37" s="146" t="str">
        <f t="shared" ca="1" si="123"/>
        <v/>
      </c>
      <c r="KT37" s="146" t="str">
        <f t="array" aca="1" ref="KT37" ca="1">IFERROR(AVERAGE(IF(('1. Database - raw'!JW$7:JY$494&gt;0)*('1. Database - raw'!$AD$7:$AD$494=$A37)*(INDIRECT($Q37,TRUE)=$O37),'1. Database - raw'!JW$7:JY$494)),"")</f>
        <v/>
      </c>
      <c r="KU37" s="277" t="str">
        <f t="array" aca="1" ref="KU37" ca="1">IFERROR(_xlfn.STDEV.S(IF(('1. Database - raw'!JW$7:JY$494&gt;0)*('1. Database - raw'!$AD$7:$AD$494=$A37)*(INDIRECT($Q37,TRUE)=$O37),'1. Database - raw'!JW$7:JY$494)),"")</f>
        <v/>
      </c>
      <c r="KV37" s="33" t="str">
        <f t="array" aca="1" ref="KV37" ca="1">IFERROR(IF(COUNT(IF(('1. Database - raw'!JW$7:JY$494&gt;0)*('1. Database - raw'!$AD$7:$AD$494=$A37)*(INDIRECT($Q37,TRUE)=$O37),'1. Database - raw'!JW$7:JY$494))&gt;0,COUNT(IF(('1. Database - raw'!JW$7:JY$494&gt;0)*('1. Database - raw'!$AD$7:$AD$494=$A37)*(INDIRECT($Q37,TRUE)=$O37),'1. Database - raw'!JW$7:JY$494)),""),"")</f>
        <v/>
      </c>
      <c r="KW37" s="145" t="str">
        <f t="shared" ca="1" si="124"/>
        <v/>
      </c>
      <c r="KX37" s="146" t="str">
        <f t="shared" ca="1" si="125"/>
        <v/>
      </c>
      <c r="KY37" s="146" t="str">
        <f t="shared" ca="1" si="126"/>
        <v/>
      </c>
      <c r="KZ37" s="146" t="str">
        <f t="array" aca="1" ref="KZ37" ca="1">IFERROR(AVERAGE(IF(('1. Database - raw'!KC$7:KE$494&gt;0)*('1. Database - raw'!$AD$7:$AD$494=$A37)*(INDIRECT($Q37,TRUE)=$O37),'1. Database - raw'!KC$7:KE$494)),"")</f>
        <v/>
      </c>
      <c r="LA37" s="277" t="str">
        <f t="array" aca="1" ref="LA37" ca="1">IFERROR(_xlfn.STDEV.S(IF(('1. Database - raw'!KC$7:KE$494&gt;0)*('1. Database - raw'!$AD$7:$AD$494=$A37)*(INDIRECT($Q37,TRUE)=$O37),'1. Database - raw'!KC$7:KE$494)),"")</f>
        <v/>
      </c>
      <c r="LB37" s="33" t="str">
        <f t="array" aca="1" ref="LB37" ca="1">IFERROR(IF(COUNT(IF(('1. Database - raw'!KC$7:KE$494&gt;0)*('1. Database - raw'!$AD$7:$AD$494=$A37)*(INDIRECT($Q37,TRUE)=$O37),'1. Database - raw'!KC$7:KE$494))&gt;0,COUNT(IF(('1. Database - raw'!KC$7:KE$494&gt;0)*('1. Database - raw'!$AD$7:$AD$494=$A37)*(INDIRECT($Q37,TRUE)=$O37),'1. Database - raw'!KC$7:KE$494)),""),"")</f>
        <v/>
      </c>
      <c r="LC37" s="145" t="str">
        <f t="shared" ca="1" si="127"/>
        <v/>
      </c>
      <c r="LD37" s="146" t="str">
        <f t="shared" ca="1" si="128"/>
        <v/>
      </c>
      <c r="LE37" s="146" t="str">
        <f t="shared" ca="1" si="129"/>
        <v/>
      </c>
      <c r="LF37" s="146" t="str">
        <f t="array" aca="1" ref="LF37" ca="1">IFERROR(AVERAGE(IF(('1. Database - raw'!KI$7:KK$494&gt;0)*('1. Database - raw'!$AD$7:$AD$494=$A37)*(INDIRECT($Q37,TRUE)=$O37),'1. Database - raw'!KI$7:KK$494)),"")</f>
        <v/>
      </c>
      <c r="LG37" s="277" t="str">
        <f t="array" aca="1" ref="LG37" ca="1">IFERROR(_xlfn.STDEV.S(IF(('1. Database - raw'!KI$7:KK$494&gt;0)*('1. Database - raw'!$AD$7:$AD$494=$A37)*(INDIRECT($Q37,TRUE)=$O37),'1. Database - raw'!KI$7:KK$494)),"")</f>
        <v/>
      </c>
      <c r="LH37" s="33" t="str">
        <f t="array" aca="1" ref="LH37" ca="1">IFERROR(IF(COUNT(IF(('1. Database - raw'!KI$7:KK$494&gt;0)*('1. Database - raw'!$AD$7:$AD$494=$A37)*(INDIRECT($Q37,TRUE)=$O37),'1. Database - raw'!KI$7:KK$494))&gt;0,COUNT(IF(('1. Database - raw'!KI$7:KK$494&gt;0)*('1. Database - raw'!$AD$7:$AD$494=$A37)*(INDIRECT($Q37,TRUE)=$O37),'1. Database - raw'!KI$7:KK$494)),""),"")</f>
        <v/>
      </c>
      <c r="LI37" s="145">
        <f t="shared" ca="1" si="169"/>
        <v>0.53510475236165977</v>
      </c>
      <c r="LJ37" s="146">
        <f t="shared" ca="1" si="170"/>
        <v>3.0303733803166164</v>
      </c>
      <c r="LK37" s="146">
        <f t="shared" ca="1" si="171"/>
        <v>1.2734077105301698</v>
      </c>
      <c r="LL37" s="146">
        <f t="array" aca="1" ref="LL37" ca="1">IFERROR(AVERAGE(IF(('1. Database - raw'!KO$7:KQ$494&gt;0)*('1. Database - raw'!$AD$7:$AD$494=$A37)*(INDIRECT($Q37,TRUE)=$O37),'1. Database - raw'!KO$7:KQ$494)),"")</f>
        <v>1.5916666666666668</v>
      </c>
      <c r="LM37" s="277">
        <f t="array" aca="1" ref="LM37" ca="1">IFERROR(_xlfn.STDEV.S(IF(('1. Database - raw'!KO$7:KQ$494&gt;0)*('1. Database - raw'!$AD$7:$AD$494=$A37)*(INDIRECT($Q37,TRUE)=$O37),'1. Database - raw'!KO$7:KQ$494)),"")</f>
        <v>1.1935563106392035</v>
      </c>
      <c r="LN37" s="33">
        <f t="array" aca="1" ref="LN37" ca="1">IFERROR(IF(COUNT(IF(('1. Database - raw'!KO$7:KQ$494&gt;0)*('1. Database - raw'!$AD$7:$AD$494=$A37)*(INDIRECT($Q37,TRUE)=$O37),'1. Database - raw'!KO$7:KQ$494))&gt;0,COUNT(IF(('1. Database - raw'!KO$7:KQ$494&gt;0)*('1. Database - raw'!$AD$7:$AD$494=$A37)*(INDIRECT($Q37,TRUE)=$O37),'1. Database - raw'!KO$7:KQ$494)),""),"")</f>
        <v>6</v>
      </c>
      <c r="LO37" s="145" t="str">
        <f t="shared" ca="1" si="130"/>
        <v/>
      </c>
      <c r="LP37" s="146" t="str">
        <f t="shared" ca="1" si="131"/>
        <v/>
      </c>
      <c r="LQ37" s="146" t="str">
        <f t="shared" ca="1" si="132"/>
        <v/>
      </c>
      <c r="LR37" s="146" t="str">
        <f t="array" aca="1" ref="LR37" ca="1">IFERROR(AVERAGE(IF(('1. Database - raw'!KU$7:KW$494&gt;0)*('1. Database - raw'!$AD$7:$AD$494=$A37)*(INDIRECT($Q37,TRUE)=$O37),'1. Database - raw'!KU$7:KW$494)),"")</f>
        <v/>
      </c>
      <c r="LS37" s="277" t="str">
        <f t="array" aca="1" ref="LS37" ca="1">IFERROR(_xlfn.STDEV.S(IF(('1. Database - raw'!KU$7:KW$494&gt;0)*('1. Database - raw'!$AD$7:$AD$494=$A37)*(INDIRECT($Q37,TRUE)=$O37),'1. Database - raw'!KU$7:KW$494)),"")</f>
        <v/>
      </c>
      <c r="LT37" s="33" t="str">
        <f t="array" aca="1" ref="LT37" ca="1">IFERROR(IF(COUNT(IF(('1. Database - raw'!KU$7:KW$494&gt;0)*('1. Database - raw'!$AD$7:$AD$494=$A37)*(INDIRECT($Q37,TRUE)=$O37),'1. Database - raw'!KU$7:KW$494))&gt;0,COUNT(IF(('1. Database - raw'!KU$7:KW$494&gt;0)*('1. Database - raw'!$AD$7:$AD$494=$A37)*(INDIRECT($Q37,TRUE)=$O37),'1. Database - raw'!KU$7:KW$494)),""),"")</f>
        <v/>
      </c>
      <c r="LU37" s="145" t="str">
        <f t="shared" ca="1" si="133"/>
        <v/>
      </c>
      <c r="LV37" s="146" t="str">
        <f t="shared" ca="1" si="134"/>
        <v/>
      </c>
      <c r="LW37" s="146" t="str">
        <f t="shared" ca="1" si="135"/>
        <v/>
      </c>
      <c r="LX37" s="146" t="str">
        <f t="array" aca="1" ref="LX37" ca="1">IFERROR(AVERAGE(IF(('1. Database - raw'!LA$7:LC$494&gt;0)*('1. Database - raw'!$AD$7:$AD$494=$A37)*(INDIRECT($Q37,TRUE)=$O37),'1. Database - raw'!LA$7:LC$494)),"")</f>
        <v/>
      </c>
      <c r="LY37" s="277" t="str">
        <f t="array" aca="1" ref="LY37" ca="1">IFERROR(_xlfn.STDEV.S(IF(('1. Database - raw'!LA$7:LC$494&gt;0)*('1. Database - raw'!$AD$7:$AD$494=$A37)*(INDIRECT($Q37,TRUE)=$O37),'1. Database - raw'!LA$7:LC$494)),"")</f>
        <v/>
      </c>
      <c r="LZ37" s="33" t="str">
        <f t="array" aca="1" ref="LZ37" ca="1">IFERROR(IF(COUNT(IF(('1. Database - raw'!LA$7:LC$494&gt;0)*('1. Database - raw'!$AD$7:$AD$494=$A37)*(INDIRECT($Q37,TRUE)=$O37),'1. Database - raw'!LA$7:LC$494))&gt;0,COUNT(IF(('1. Database - raw'!LA$7:LC$494&gt;0)*('1. Database - raw'!$AD$7:$AD$494=$A37)*(INDIRECT($Q37,TRUE)=$O37),'1. Database - raw'!LA$7:LC$494)),""),"")</f>
        <v/>
      </c>
      <c r="MA37" s="145" t="str">
        <f t="shared" ca="1" si="136"/>
        <v/>
      </c>
      <c r="MB37" s="146" t="str">
        <f t="shared" ca="1" si="137"/>
        <v/>
      </c>
      <c r="MC37" s="146" t="str">
        <f t="shared" ca="1" si="138"/>
        <v/>
      </c>
      <c r="MD37" s="146" t="str">
        <f t="array" aca="1" ref="MD37" ca="1">IFERROR(AVERAGE(IF(('1. Database - raw'!LG$7:LI$494&gt;0)*('1. Database - raw'!$AD$7:$AD$494=$A37)*(INDIRECT($Q37,TRUE)=$O37),'1. Database - raw'!LG$7:LI$494)),"")</f>
        <v/>
      </c>
      <c r="ME37" s="277" t="str">
        <f t="array" aca="1" ref="ME37" ca="1">IFERROR(_xlfn.STDEV.S(IF(('1. Database - raw'!LG$7:LI$494&gt;0)*('1. Database - raw'!$AD$7:$AD$494=$A37)*(INDIRECT($Q37,TRUE)=$O37),'1. Database - raw'!LG$7:LI$494)),"")</f>
        <v/>
      </c>
      <c r="MF37" s="33" t="str">
        <f t="array" aca="1" ref="MF37" ca="1">IFERROR(IF(COUNT(IF(('1. Database - raw'!LG$7:LI$494&gt;0)*('1. Database - raw'!$AD$7:$AD$494=$A37)*(INDIRECT($Q37,TRUE)=$O37),'1. Database - raw'!LG$7:LI$494))&gt;0,COUNT(IF(('1. Database - raw'!LG$7:LI$494&gt;0)*('1. Database - raw'!$AD$7:$AD$494=$A37)*(INDIRECT($Q37,TRUE)=$O37),'1. Database - raw'!LG$7:LI$494)),""),"")</f>
        <v/>
      </c>
      <c r="MG37" s="145" t="str">
        <f t="shared" ca="1" si="139"/>
        <v/>
      </c>
      <c r="MH37" s="146" t="str">
        <f t="shared" ca="1" si="140"/>
        <v/>
      </c>
      <c r="MI37" s="146" t="str">
        <f t="shared" ca="1" si="141"/>
        <v/>
      </c>
      <c r="MJ37" s="146" t="str">
        <f t="array" aca="1" ref="MJ37" ca="1">IFERROR(AVERAGE(IF(('1. Database - raw'!LM$7:LO$494&gt;0)*('1. Database - raw'!$AD$7:$AD$494=$A37)*(INDIRECT($Q37,TRUE)=$O37),'1. Database - raw'!LM$7:LO$494)),"")</f>
        <v/>
      </c>
      <c r="MK37" s="277" t="str">
        <f t="array" aca="1" ref="MK37" ca="1">IFERROR(_xlfn.STDEV.S(IF(('1. Database - raw'!LM$7:LO$494&gt;0)*('1. Database - raw'!$AD$7:$AD$494=$A37)*(INDIRECT($Q37,TRUE)=$O37),'1. Database - raw'!LM$7:LO$494)),"")</f>
        <v/>
      </c>
      <c r="ML37" s="33" t="str">
        <f t="array" aca="1" ref="ML37" ca="1">IFERROR(IF(COUNT(IF(('1. Database - raw'!LM$7:LO$494&gt;0)*('1. Database - raw'!$AD$7:$AD$494=$A37)*(INDIRECT($Q37,TRUE)=$O37),'1. Database - raw'!LM$7:LO$494))&gt;0,COUNT(IF(('1. Database - raw'!LM$7:LO$494&gt;0)*('1. Database - raw'!$AD$7:$AD$494=$A37)*(INDIRECT($Q37,TRUE)=$O37),'1. Database - raw'!LM$7:LO$494)),""),"")</f>
        <v/>
      </c>
      <c r="MM37" s="145" t="str">
        <f t="shared" ca="1" si="142"/>
        <v/>
      </c>
      <c r="MN37" s="146" t="str">
        <f t="shared" ca="1" si="143"/>
        <v/>
      </c>
      <c r="MO37" s="146" t="str">
        <f t="shared" ca="1" si="144"/>
        <v/>
      </c>
      <c r="MP37" s="146" t="str">
        <f t="array" aca="1" ref="MP37" ca="1">IFERROR(AVERAGE(IF(('1. Database - raw'!LS$7:LU$494&gt;0)*('1. Database - raw'!$AD$7:$AD$494=$A37)*(INDIRECT($Q37,TRUE)=$O37),'1. Database - raw'!LS$7:LU$494)),"")</f>
        <v/>
      </c>
      <c r="MQ37" s="277" t="str">
        <f t="array" aca="1" ref="MQ37" ca="1">IFERROR(_xlfn.STDEV.S(IF(('1. Database - raw'!LS$7:LU$494&gt;0)*('1. Database - raw'!$AD$7:$AD$494=$A37)*(INDIRECT($Q37,TRUE)=$O37),'1. Database - raw'!LS$7:LU$494)),"")</f>
        <v/>
      </c>
      <c r="MR37" s="33" t="str">
        <f t="array" aca="1" ref="MR37" ca="1">IFERROR(IF(COUNT(IF(('1. Database - raw'!LS$7:LU$494&gt;0)*('1. Database - raw'!$AD$7:$AD$494=$A37)*(INDIRECT($Q37,TRUE)=$O37),'1. Database - raw'!LS$7:LU$494))&gt;0,COUNT(IF(('1. Database - raw'!LS$7:LU$494&gt;0)*('1. Database - raw'!$AD$7:$AD$494=$A37)*(INDIRECT($Q37,TRUE)=$O37),'1. Database - raw'!LS$7:LU$494)),""),"")</f>
        <v/>
      </c>
      <c r="MS37" s="145" t="str">
        <f t="shared" ca="1" si="145"/>
        <v/>
      </c>
      <c r="MT37" s="146" t="str">
        <f t="shared" ca="1" si="146"/>
        <v/>
      </c>
      <c r="MU37" s="146" t="str">
        <f t="shared" ca="1" si="147"/>
        <v/>
      </c>
      <c r="MV37" s="146" t="str">
        <f t="array" aca="1" ref="MV37" ca="1">IFERROR(AVERAGE(IF(('1. Database - raw'!LY$7:MA$494&gt;0)*('1. Database - raw'!$AD$7:$AD$494=$A37)*(INDIRECT($Q37,TRUE)=$O37),'1. Database - raw'!LY$7:MA$494)),"")</f>
        <v/>
      </c>
      <c r="MW37" s="277" t="str">
        <f t="array" aca="1" ref="MW37" ca="1">IFERROR(_xlfn.STDEV.S(IF(('1. Database - raw'!LY$7:MA$494&gt;0)*('1. Database - raw'!$AD$7:$AD$494=$A37)*(INDIRECT($Q37,TRUE)=$O37),'1. Database - raw'!LY$7:MA$494)),"")</f>
        <v/>
      </c>
      <c r="MX37" s="33" t="str">
        <f t="array" aca="1" ref="MX37" ca="1">IFERROR(IF(COUNT(IF(('1. Database - raw'!LY$7:MA$494&gt;0)*('1. Database - raw'!$AD$7:$AD$494=$A37)*(INDIRECT($Q37,TRUE)=$O37),'1. Database - raw'!LY$7:MA$494))&gt;0,COUNT(IF(('1. Database - raw'!LY$7:MA$494&gt;0)*('1. Database - raw'!$AD$7:$AD$494=$A37)*(INDIRECT($Q37,TRUE)=$O37),'1. Database - raw'!LY$7:MA$494)),""),"")</f>
        <v/>
      </c>
      <c r="MY37" s="145" t="str">
        <f t="shared" ca="1" si="148"/>
        <v/>
      </c>
      <c r="MZ37" s="146" t="str">
        <f t="shared" ca="1" si="149"/>
        <v/>
      </c>
      <c r="NA37" s="146" t="str">
        <f t="shared" ca="1" si="150"/>
        <v/>
      </c>
      <c r="NB37" s="146" t="str">
        <f t="array" aca="1" ref="NB37" ca="1">IFERROR(AVERAGE(IF(('1. Database - raw'!ME$7:MG$494&gt;0)*('1. Database - raw'!$AD$7:$AD$494=$A37)*(INDIRECT($Q37,TRUE)=$O37),'1. Database - raw'!ME$7:MG$494)),"")</f>
        <v/>
      </c>
      <c r="NC37" s="277" t="str">
        <f t="array" aca="1" ref="NC37" ca="1">IFERROR(_xlfn.STDEV.S(IF(('1. Database - raw'!ME$7:MG$494&gt;0)*('1. Database - raw'!$AD$7:$AD$494=$A37)*(INDIRECT($Q37,TRUE)=$O37),'1. Database - raw'!ME$7:MG$494)),"")</f>
        <v/>
      </c>
      <c r="ND37" s="33" t="str">
        <f t="array" aca="1" ref="ND37" ca="1">IFERROR(IF(COUNT(IF(('1. Database - raw'!ME$7:MG$494&gt;0)*('1. Database - raw'!$AD$7:$AD$494=$A37)*(INDIRECT($Q37,TRUE)=$O37),'1. Database - raw'!ME$7:MG$494))&gt;0,COUNT(IF(('1. Database - raw'!ME$7:MG$494&gt;0)*('1. Database - raw'!$AD$7:$AD$494=$A37)*(INDIRECT($Q37,TRUE)=$O37),'1. Database - raw'!ME$7:MG$494)),""),"")</f>
        <v/>
      </c>
      <c r="NE37" s="145" t="str">
        <f t="shared" ca="1" si="151"/>
        <v/>
      </c>
      <c r="NF37" s="146" t="str">
        <f t="shared" ca="1" si="152"/>
        <v/>
      </c>
      <c r="NG37" s="146" t="str">
        <f t="shared" ca="1" si="153"/>
        <v/>
      </c>
      <c r="NH37" s="146" t="str">
        <f t="array" aca="1" ref="NH37" ca="1">IFERROR(AVERAGE(IF(('1. Database - raw'!MK$7:MM$494&gt;0)*('1. Database - raw'!$AD$7:$AD$494=$A37)*(INDIRECT($Q37,TRUE)=$O37),'1. Database - raw'!MK$7:MM$494)),"")</f>
        <v/>
      </c>
      <c r="NI37" s="277" t="str">
        <f t="array" aca="1" ref="NI37" ca="1">IFERROR(_xlfn.STDEV.S(IF(('1. Database - raw'!MK$7:MM$494&gt;0)*('1. Database - raw'!$AD$7:$AD$494=$A37)*(INDIRECT($Q37,TRUE)=$O37),'1. Database - raw'!MK$7:MM$494)),"")</f>
        <v/>
      </c>
      <c r="NJ37" s="33" t="str">
        <f t="array" aca="1" ref="NJ37" ca="1">IFERROR(IF(COUNT(IF(('1. Database - raw'!MK$7:MM$494&gt;0)*('1. Database - raw'!$AD$7:$AD$494=$A37)*(INDIRECT($Q37,TRUE)=$O37),'1. Database - raw'!MK$7:MM$494))&gt;0,COUNT(IF(('1. Database - raw'!MK$7:MM$494&gt;0)*('1. Database - raw'!$AD$7:$AD$494=$A37)*(INDIRECT($Q37,TRUE)=$O37),'1. Database - raw'!MK$7:MM$494)),""),"")</f>
        <v/>
      </c>
      <c r="NK37" s="145" t="str">
        <f t="shared" ca="1" si="154"/>
        <v/>
      </c>
      <c r="NL37" s="146" t="str">
        <f t="shared" ca="1" si="155"/>
        <v/>
      </c>
      <c r="NM37" s="146" t="str">
        <f t="shared" ca="1" si="156"/>
        <v/>
      </c>
      <c r="NN37" s="146" t="str">
        <f t="array" aca="1" ref="NN37" ca="1">IFERROR(AVERAGE(IF(('1. Database - raw'!MQ$7:MS$494&gt;0)*('1. Database - raw'!$AD$7:$AD$494=$A37)*(INDIRECT($Q37,TRUE)=$O37),'1. Database - raw'!MQ$7:MS$494)),"")</f>
        <v/>
      </c>
      <c r="NO37" s="277" t="str">
        <f t="array" aca="1" ref="NO37" ca="1">IFERROR(_xlfn.STDEV.S(IF(('1. Database - raw'!MQ$7:MS$494&gt;0)*('1. Database - raw'!$AD$7:$AD$494=$A37)*(INDIRECT($Q37,TRUE)=$O37),'1. Database - raw'!MQ$7:MS$494)),"")</f>
        <v/>
      </c>
      <c r="NP37" s="33" t="str">
        <f t="array" aca="1" ref="NP37" ca="1">IFERROR(IF(COUNT(IF(('1. Database - raw'!MQ$7:MS$494&gt;0)*('1. Database - raw'!$AD$7:$AD$494=$A37)*(INDIRECT($Q37,TRUE)=$O37),'1. Database - raw'!MQ$7:MS$494))&gt;0,COUNT(IF(('1. Database - raw'!MQ$7:MS$494&gt;0)*('1. Database - raw'!$AD$7:$AD$494=$A37)*(INDIRECT($Q37,TRUE)=$O37),'1. Database - raw'!MQ$7:MS$494)),""),"")</f>
        <v/>
      </c>
      <c r="NQ37" s="145" t="str">
        <f t="shared" ca="1" si="157"/>
        <v/>
      </c>
      <c r="NR37" s="146" t="str">
        <f t="shared" ca="1" si="158"/>
        <v/>
      </c>
      <c r="NS37" s="146" t="str">
        <f t="shared" ca="1" si="159"/>
        <v/>
      </c>
      <c r="NT37" s="146" t="str">
        <f t="array" aca="1" ref="NT37" ca="1">IFERROR(AVERAGE(IF(('1. Database - raw'!MW$7:MY$494&gt;0)*('1. Database - raw'!$AD$7:$AD$494=$A37)*(INDIRECT($Q37,TRUE)=$O37),'1. Database - raw'!MW$7:MY$494)),"")</f>
        <v/>
      </c>
      <c r="NU37" s="277" t="str">
        <f t="array" aca="1" ref="NU37" ca="1">IFERROR(_xlfn.STDEV.S(IF(('1. Database - raw'!MW$7:MY$494&gt;0)*('1. Database - raw'!$AD$7:$AD$494=$A37)*(INDIRECT($Q37,TRUE)=$O37),'1. Database - raw'!MW$7:MY$494)),"")</f>
        <v/>
      </c>
      <c r="NV37" s="33" t="str">
        <f t="array" aca="1" ref="NV37" ca="1">IFERROR(IF(COUNT(IF(('1. Database - raw'!MW$7:MY$494&gt;0)*('1. Database - raw'!$AD$7:$AD$494=$A37)*(INDIRECT($Q37,TRUE)=$O37),'1. Database - raw'!MW$7:MY$494))&gt;0,COUNT(IF(('1. Database - raw'!MW$7:MY$494&gt;0)*('1. Database - raw'!$AD$7:$AD$494=$A37)*(INDIRECT($Q37,TRUE)=$O37),'1. Database - raw'!MW$7:MY$494)),""),"")</f>
        <v/>
      </c>
      <c r="NW37" s="145" t="str">
        <f t="shared" ca="1" si="160"/>
        <v/>
      </c>
      <c r="NX37" s="146" t="str">
        <f t="shared" ca="1" si="161"/>
        <v/>
      </c>
      <c r="NY37" s="146" t="str">
        <f t="shared" ca="1" si="162"/>
        <v/>
      </c>
      <c r="NZ37" s="146" t="str">
        <f t="array" aca="1" ref="NZ37" ca="1">IFERROR(AVERAGE(IF(('1. Database - raw'!NC$7:NE$494&gt;0)*('1. Database - raw'!$AD$7:$AD$494=$A37)*(INDIRECT($Q37,TRUE)=$O37),'1. Database - raw'!NC$7:NE$494)),"")</f>
        <v/>
      </c>
      <c r="OA37" s="277" t="str">
        <f t="array" aca="1" ref="OA37" ca="1">IFERROR(_xlfn.STDEV.S(IF(('1. Database - raw'!NC$7:NE$494&gt;0)*('1. Database - raw'!$AD$7:$AD$494=$A37)*(INDIRECT($Q37,TRUE)=$O37),'1. Database - raw'!NC$7:NE$494)),"")</f>
        <v/>
      </c>
      <c r="OB37" s="33" t="str">
        <f t="array" aca="1" ref="OB37" ca="1">IFERROR(IF(COUNT(IF(('1. Database - raw'!NC$7:NE$494&gt;0)*('1. Database - raw'!$AD$7:$AD$494=$A37)*(INDIRECT($Q37,TRUE)=$O37),'1. Database - raw'!NC$7:NE$494))&gt;0,COUNT(IF(('1. Database - raw'!NC$7:NE$494&gt;0)*('1. Database - raw'!$AD$7:$AD$494=$A37)*(INDIRECT($Q37,TRUE)=$O37),'1. Database - raw'!NC$7:NE$494)),""),"")</f>
        <v/>
      </c>
      <c r="OC37" s="145" t="str">
        <f t="shared" ca="1" si="163"/>
        <v/>
      </c>
      <c r="OD37" s="146" t="str">
        <f t="shared" ca="1" si="164"/>
        <v/>
      </c>
      <c r="OE37" s="146" t="str">
        <f t="shared" ca="1" si="165"/>
        <v/>
      </c>
      <c r="OF37" s="146" t="str">
        <f t="array" aca="1" ref="OF37" ca="1">IFERROR(AVERAGE(IF(('1. Database - raw'!NI$7:NK$494&gt;0)*('1. Database - raw'!$AD$7:$AD$494=$A37)*(INDIRECT($Q37,TRUE)=$O37),'1. Database - raw'!NI$7:NK$494)),"")</f>
        <v/>
      </c>
      <c r="OG37" s="277" t="str">
        <f t="array" aca="1" ref="OG37" ca="1">IFERROR(_xlfn.STDEV.S(IF(('1. Database - raw'!NI$7:NK$494&gt;0)*('1. Database - raw'!$AD$7:$AD$494=$A37)*(INDIRECT($Q37,TRUE)=$O37),'1. Database - raw'!NI$7:NK$494)),"")</f>
        <v/>
      </c>
      <c r="OH37" s="20" t="str">
        <f t="array" aca="1" ref="OH37" ca="1">IFERROR(IF(COUNT(IF(('1. Database - raw'!NI$7:NK$494&gt;0)*('1. Database - raw'!$AD$7:$AD$494=$A37)*(INDIRECT($Q37,TRUE)=$O37),'1. Database - raw'!NI$7:NK$494))&gt;0,COUNT(IF(('1. Database - raw'!NI$7:NK$494&gt;0)*('1. Database - raw'!$AD$7:$AD$494=$A37)*(INDIRECT($Q37,TRUE)=$O37),'1. Database - raw'!NI$7:NK$494)),""),"")</f>
        <v/>
      </c>
    </row>
    <row r="38" spans="1:398" outlineLevel="1" x14ac:dyDescent="0.25">
      <c r="A38" s="134" t="s">
        <v>553</v>
      </c>
      <c r="B38" s="1330"/>
      <c r="C38" s="24"/>
      <c r="D38" s="23"/>
      <c r="E38" s="23" t="s">
        <v>62</v>
      </c>
      <c r="F38" s="22" t="s">
        <v>30</v>
      </c>
      <c r="G38" s="22" t="s">
        <v>616</v>
      </c>
      <c r="H38" s="22"/>
      <c r="I38" s="22"/>
      <c r="J38" s="22"/>
      <c r="K38" s="22"/>
      <c r="L38" s="22"/>
      <c r="M38" s="22"/>
      <c r="N38" s="41"/>
      <c r="O38" s="171" t="str">
        <f t="array" ref="O38">INDEX(A38:N38,IF(MIN(IF(C38:N38&lt;&gt;"",COLUMN(C38:N38)))&gt;0,MIN(IF(C38:N38&lt;&gt;"",COLUMN(C38:N38))),""))</f>
        <v>Jordan</v>
      </c>
      <c r="P38" s="162">
        <f t="shared" si="192"/>
        <v>3</v>
      </c>
      <c r="Q38" s="42" t="str">
        <f ca="1">"'" &amp; $S$4 &amp; "'!" &amp; ADDRESS(ROW('1. Database - raw'!$A$7),MATCH($C$2,'1. Database - raw'!$6:$6,0)+MATCH(O38,$C38:$N38,0)-1,1) &amp; ":" &amp; ADDRESS(LOOKUP(2,1/('1. Database - raw'!A:A&lt;&gt;""),ROW('1. Database - raw'!A:A)),MATCH($C$2,'1. Database - raw'!$6:$6,0)+MATCH(O38,$C38:$N38,0)-1,1)</f>
        <v>'1. Database - raw'!$AG$7:$AG$494</v>
      </c>
      <c r="R38" s="24"/>
      <c r="S38" s="181"/>
      <c r="T38" s="208" t="str">
        <f t="shared" ca="1" si="193"/>
        <v/>
      </c>
      <c r="U38" s="197" t="str">
        <f t="shared" ca="1" si="193"/>
        <v/>
      </c>
      <c r="V38" s="197" t="str">
        <f t="shared" ca="1" si="193"/>
        <v/>
      </c>
      <c r="W38" s="197" t="str">
        <f t="shared" ca="1" si="193"/>
        <v/>
      </c>
      <c r="X38" s="197" t="str">
        <f t="shared" ca="1" si="193"/>
        <v/>
      </c>
      <c r="Y38" s="197" t="str">
        <f t="shared" ca="1" si="193"/>
        <v/>
      </c>
      <c r="Z38" s="197" t="str">
        <f t="shared" ca="1" si="193"/>
        <v/>
      </c>
      <c r="AA38" s="197" t="str">
        <f t="shared" ca="1" si="193"/>
        <v/>
      </c>
      <c r="AB38" s="197" t="str">
        <f t="shared" ca="1" si="193"/>
        <v/>
      </c>
      <c r="AC38" s="197" t="str">
        <f t="shared" ca="1" si="193"/>
        <v/>
      </c>
      <c r="AD38" s="197" t="str">
        <f t="shared" ca="1" si="194"/>
        <v/>
      </c>
      <c r="AE38" s="197" t="str">
        <f t="shared" ca="1" si="194"/>
        <v/>
      </c>
      <c r="AF38" s="197" t="str">
        <f t="shared" ca="1" si="194"/>
        <v/>
      </c>
      <c r="AG38" s="197" t="str">
        <f t="shared" ca="1" si="194"/>
        <v/>
      </c>
      <c r="AH38" s="197" t="str">
        <f t="shared" ca="1" si="194"/>
        <v/>
      </c>
      <c r="AI38" s="197" t="str">
        <f t="shared" ca="1" si="194"/>
        <v/>
      </c>
      <c r="AJ38" s="197" t="str">
        <f t="shared" ca="1" si="194"/>
        <v/>
      </c>
      <c r="AK38" s="197" t="str">
        <f t="shared" ca="1" si="194"/>
        <v/>
      </c>
      <c r="AL38" s="197" t="str">
        <f t="shared" ca="1" si="194"/>
        <v/>
      </c>
      <c r="AM38" s="209" t="str">
        <f t="shared" ca="1" si="194"/>
        <v/>
      </c>
      <c r="AN38" s="189"/>
      <c r="AO38" s="189"/>
      <c r="AP38" s="189"/>
      <c r="AQ38" s="189"/>
      <c r="AR38" s="189"/>
      <c r="AS38" s="189"/>
      <c r="AT38" s="189"/>
      <c r="AU38" s="189"/>
      <c r="AV38" s="189"/>
      <c r="AW38" s="189"/>
      <c r="AX38" s="189"/>
      <c r="AY38" s="189"/>
      <c r="AZ38" s="189"/>
      <c r="BA38" s="189"/>
      <c r="BB38" s="189"/>
      <c r="BC38" s="189"/>
      <c r="BD38" s="237">
        <f t="shared" ca="1" si="185"/>
        <v>0.74197002402322687</v>
      </c>
      <c r="BE38" s="237">
        <f t="shared" ca="1" si="186"/>
        <v>66.133117775838031</v>
      </c>
      <c r="BF38" s="237">
        <f t="shared" ca="1" si="175"/>
        <v>80.5488454660901</v>
      </c>
      <c r="BG38" s="247">
        <f t="shared" ca="1" si="176"/>
        <v>-0.17896876866249911</v>
      </c>
      <c r="BH38" s="293"/>
      <c r="BI38" s="532" t="str">
        <f t="shared" ca="1" si="166"/>
        <v/>
      </c>
      <c r="BJ38" s="557" t="str">
        <f t="shared" ca="1" si="187"/>
        <v/>
      </c>
      <c r="BK38" s="557" t="str">
        <f t="shared" ca="1" si="188"/>
        <v/>
      </c>
      <c r="BL38" s="557" t="str">
        <f t="shared" ca="1" si="167"/>
        <v/>
      </c>
      <c r="BM38" s="557" t="str">
        <f t="shared" ca="1" si="189"/>
        <v/>
      </c>
      <c r="BN38" s="557" t="str">
        <f t="shared" ca="1" si="190"/>
        <v/>
      </c>
      <c r="BO38" s="253"/>
      <c r="BP38" s="171" t="str">
        <f t="shared" si="191"/>
        <v>Jordan</v>
      </c>
      <c r="BQ38" s="14">
        <f t="shared" ca="1" si="172"/>
        <v>75.562976533574357</v>
      </c>
      <c r="BR38" s="19">
        <f t="shared" ca="1" si="173"/>
        <v>85.863696793855738</v>
      </c>
      <c r="BS38" s="19">
        <f t="shared" ca="1" si="174"/>
        <v>80.5488454660901</v>
      </c>
      <c r="BT38" s="19">
        <f t="array" aca="1" ref="BT38" ca="1">IFERROR(AVERAGE(IF(('1. Database - raw'!AW$7:AY$494&gt;0)*('1. Database - raw'!$AD$7:$AD$494=$A38)*('1. Database - raw'!$AP$7:$AP$494&lt;&gt;Dropdown!$AM$11)*(INDIRECT($Q38,TRUE)=$O38),'1. Database - raw'!AW$7:AY$494)),"")</f>
        <v>81.435000000000002</v>
      </c>
      <c r="BU38" s="33">
        <f t="array" aca="1" ref="BU38" ca="1">IFERROR(_xlfn.STDEV.S(IF(('1. Database - raw'!AW$7:AY$494&gt;0)*('1. Database - raw'!$AD$7:$AD$494=$A38)*('1. Database - raw'!$AP$7:$AP$494&lt;&gt;Dropdown!$AM$11)*(INDIRECT($Q38,TRUE)=$O38),'1. Database - raw'!AW$7:AY$494)),"")</f>
        <v>12.112739161725571</v>
      </c>
      <c r="BV38" s="33">
        <f t="array" aca="1" ref="BV38" ca="1">IFERROR(IF(COUNT(IF(('1. Database - raw'!AW$7:AY$494&gt;0)*('1. Database - raw'!$AD$7:$AD$494=$A38)*('1. Database - raw'!$AP$7:$AP$494&lt;&gt;Dropdown!$AM$11)*(INDIRECT($Q38,TRUE)=$O38),'1. Database - raw'!AW$7:AY$494))&gt;0,COUNT(IF(('1. Database - raw'!AW$7:AY$494&gt;0)*('1. Database - raw'!$AD$7:$AD$494=$A38)*('1. Database - raw'!$AP$7:$AP$494&lt;&gt;Dropdown!$AM$11)*(INDIRECT($Q38,TRUE)=$O38),'1. Database - raw'!AW$7:AY$494)),""),"")</f>
        <v>2</v>
      </c>
      <c r="BW38" s="14" t="str">
        <f t="shared" ca="1" si="7"/>
        <v/>
      </c>
      <c r="BX38" s="19" t="str">
        <f t="shared" ca="1" si="8"/>
        <v/>
      </c>
      <c r="BY38" s="19" t="str">
        <f t="shared" ca="1" si="9"/>
        <v/>
      </c>
      <c r="BZ38" s="19" t="str">
        <f t="array" aca="1" ref="BZ38" ca="1">IFERROR(AVERAGE(IF(('1. Database - raw'!BC$7:BE$494&gt;0)*('1. Database - raw'!$AD$7:$AD$494=$A38)*('1. Database - raw'!$AP$7:$AP$494&lt;&gt;Dropdown!$AM$11)*(INDIRECT($Q38,TRUE)=$O38),'1. Database - raw'!BC$7:BE$494)),"")</f>
        <v/>
      </c>
      <c r="CA38" s="33" t="str">
        <f t="array" aca="1" ref="CA38" ca="1">IFERROR(_xlfn.STDEV.S(IF(('1. Database - raw'!BC$7:BE$494&gt;0)*('1. Database - raw'!$AD$7:$AD$494=$A38)*('1. Database - raw'!$AP$7:$AP$494&lt;&gt;Dropdown!$AM$11)*(INDIRECT($Q38,TRUE)=$O38),'1. Database - raw'!BC$7:BE$494)),"")</f>
        <v/>
      </c>
      <c r="CB38" s="33" t="str">
        <f t="array" aca="1" ref="CB38" ca="1">IFERROR(IF(COUNT(IF(('1. Database - raw'!BC$7:BE$494&gt;0)*('1. Database - raw'!$AD$7:$AD$494=$A38)*('1. Database - raw'!$AP$7:$AP$494&lt;&gt;Dropdown!$AM$11)*(INDIRECT($Q38,TRUE)=$O38),'1. Database - raw'!BC$7:BE$494))&gt;0,COUNT(IF(('1. Database - raw'!BC$7:BE$494&gt;0)*('1. Database - raw'!$AD$7:$AD$494=$A38)*('1. Database - raw'!$AP$7:$AP$494&lt;&gt;Dropdown!$AM$11)*(INDIRECT($Q38,TRUE)=$O38),'1. Database - raw'!BC$7:BE$494)),""),"")</f>
        <v/>
      </c>
      <c r="CC38" s="101" t="str">
        <f t="shared" ca="1" si="10"/>
        <v/>
      </c>
      <c r="CD38" s="102" t="str">
        <f t="shared" ca="1" si="11"/>
        <v/>
      </c>
      <c r="CE38" s="102" t="str">
        <f t="shared" ca="1" si="12"/>
        <v/>
      </c>
      <c r="CF38" s="102" t="str">
        <f t="array" aca="1" ref="CF38" ca="1">IFERROR(AVERAGE(IF(('1. Database - raw'!BI$7:BK$494&gt;0)*('1. Database - raw'!$AD$7:$AD$494=$A38)*('1. Database - raw'!$AP$7:$AP$494&lt;&gt;Dropdown!$AM$11)*(INDIRECT($Q38,TRUE)=$O38),'1. Database - raw'!BI$7:BK$494)),"")</f>
        <v/>
      </c>
      <c r="CG38" s="269" t="str">
        <f t="array" aca="1" ref="CG38" ca="1">IFERROR(_xlfn.STDEV.S(IF(('1. Database - raw'!BI$7:BK$494&gt;0)*('1. Database - raw'!$AD$7:$AD$494=$A38)*('1. Database - raw'!$AP$7:$AP$494&lt;&gt;Dropdown!$AM$11)*(INDIRECT($Q38,TRUE)=$O38),'1. Database - raw'!BI$7:BK$494)),"")</f>
        <v/>
      </c>
      <c r="CH38" s="33" t="str">
        <f t="array" aca="1" ref="CH38" ca="1">IFERROR(IF(COUNT(IF(('1. Database - raw'!BI$7:BK$494&gt;0)*('1. Database - raw'!$AD$7:$AD$494=$A38)*('1. Database - raw'!$AP$7:$AP$494&lt;&gt;Dropdown!$AM$11)*(INDIRECT($Q38,TRUE)=$O38),'1. Database - raw'!BI$7:BK$494))&gt;0,COUNT(IF(('1. Database - raw'!BI$7:BK$494&gt;0)*('1. Database - raw'!$AD$7:$AD$494=$A38)*('1. Database - raw'!$AP$7:$AP$494&lt;&gt;Dropdown!$AM$11)*(INDIRECT($Q38,TRUE)=$O38),'1. Database - raw'!BI$7:BK$494)),""),"")</f>
        <v/>
      </c>
      <c r="CI38" s="14" t="str">
        <f t="shared" ca="1" si="13"/>
        <v/>
      </c>
      <c r="CJ38" s="19" t="str">
        <f t="shared" ca="1" si="14"/>
        <v/>
      </c>
      <c r="CK38" s="19" t="str">
        <f t="shared" ca="1" si="15"/>
        <v/>
      </c>
      <c r="CL38" s="19" t="str">
        <f t="array" aca="1" ref="CL38" ca="1">IFERROR(AVERAGE(IF(('1. Database - raw'!BO$7:BQ$494&gt;0)*('1. Database - raw'!$AD$7:$AD$494=$A38)*(INDIRECT($Q38,TRUE)=$O38),'1. Database - raw'!BO$7:BQ$494)),"")</f>
        <v/>
      </c>
      <c r="CM38" s="33" t="str">
        <f t="array" aca="1" ref="CM38" ca="1">IFERROR(_xlfn.STDEV.S(IF(('1. Database - raw'!BO$7:BQ$494&gt;0)*('1. Database - raw'!$AD$7:$AD$494=$A38)*(INDIRECT($Q38,TRUE)=$O38),'1. Database - raw'!BO$7:BQ$494)),"")</f>
        <v/>
      </c>
      <c r="CN38" s="33" t="str">
        <f t="array" aca="1" ref="CN38" ca="1">IFERROR(IF(COUNT(IF(('1. Database - raw'!BO$7:BQ$494&gt;0)*('1. Database - raw'!$AD$7:$AD$494=$A38)*(INDIRECT($Q38,TRUE)=$O38),'1. Database - raw'!BO$7:BQ$494))&gt;0,COUNT(IF(('1. Database - raw'!BO$7:BQ$494&gt;0)*('1. Database - raw'!$AD$7:$AD$494=$A38)*(INDIRECT($Q38,TRUE)=$O38),'1. Database - raw'!BO$7:BQ$494)),""),"")</f>
        <v/>
      </c>
      <c r="CO38" s="14" t="str">
        <f t="shared" ca="1" si="16"/>
        <v/>
      </c>
      <c r="CP38" s="19" t="str">
        <f t="shared" ca="1" si="17"/>
        <v/>
      </c>
      <c r="CQ38" s="19" t="str">
        <f t="shared" ca="1" si="18"/>
        <v/>
      </c>
      <c r="CR38" s="19" t="str">
        <f t="array" aca="1" ref="CR38" ca="1">IFERROR(AVERAGE(IF(('1. Database - raw'!BU$7:BW$494&gt;0)*('1. Database - raw'!$AD$7:$AD$494=$A38)*(INDIRECT($Q38,TRUE)=$O38),'1. Database - raw'!BU$7:BW$494)),"")</f>
        <v/>
      </c>
      <c r="CS38" s="33" t="str">
        <f t="array" aca="1" ref="CS38" ca="1">IFERROR(_xlfn.STDEV.S(IF(('1. Database - raw'!BU$7:BW$494&gt;0)*('1. Database - raw'!$AD$7:$AD$494=$A38)*(INDIRECT($Q38,TRUE)=$O38),'1. Database - raw'!BU$7:BW$494)),"")</f>
        <v/>
      </c>
      <c r="CT38" s="33" t="str">
        <f t="array" aca="1" ref="CT38" ca="1">IFERROR(IF(COUNT(IF(('1. Database - raw'!BU$7:BW$494&gt;0)*('1. Database - raw'!$AD$7:$AD$494=$A38)*(INDIRECT($Q38,TRUE)=$O38),'1. Database - raw'!BU$7:BW$494))&gt;0,COUNT(IF(('1. Database - raw'!BU$7:BW$494&gt;0)*('1. Database - raw'!$AD$7:$AD$494=$A38)*(INDIRECT($Q38,TRUE)=$O38),'1. Database - raw'!BU$7:BW$494)),""),"")</f>
        <v/>
      </c>
      <c r="CU38" s="14" t="str">
        <f t="shared" ca="1" si="19"/>
        <v/>
      </c>
      <c r="CV38" s="19" t="str">
        <f t="shared" ca="1" si="20"/>
        <v/>
      </c>
      <c r="CW38" s="19" t="str">
        <f t="shared" ca="1" si="21"/>
        <v/>
      </c>
      <c r="CX38" s="19" t="str">
        <f t="array" aca="1" ref="CX38" ca="1">IFERROR(AVERAGE(IF(('1. Database - raw'!CA$7:CC$494&gt;0)*('1. Database - raw'!$AD$7:$AD$494=$A38)*(INDIRECT($Q38,TRUE)=$O38),'1. Database - raw'!CA$7:CC$494)),"")</f>
        <v/>
      </c>
      <c r="CY38" s="33" t="str">
        <f t="array" aca="1" ref="CY38" ca="1">IFERROR(_xlfn.STDEV.S(IF(('1. Database - raw'!CA$7:CC$494&gt;0)*('1. Database - raw'!$AD$7:$AD$494=$A38)*(INDIRECT($Q38,TRUE)=$O38),'1. Database - raw'!CA$7:CC$494)),"")</f>
        <v/>
      </c>
      <c r="CZ38" s="33" t="str">
        <f t="array" aca="1" ref="CZ38" ca="1">IFERROR(IF(COUNT(IF(('1. Database - raw'!CA$7:CC$494&gt;0)*('1. Database - raw'!$AD$7:$AD$494=$A38)*(INDIRECT($Q38,TRUE)=$O38),'1. Database - raw'!CA$7:CC$494))&gt;0,COUNT(IF(('1. Database - raw'!CA$7:CC$494&gt;0)*('1. Database - raw'!$AD$7:$AD$494=$A38)*(INDIRECT($Q38,TRUE)=$O38),'1. Database - raw'!CA$7:CC$494)),""),"")</f>
        <v/>
      </c>
      <c r="DA38" s="14" t="str">
        <f t="shared" ca="1" si="22"/>
        <v/>
      </c>
      <c r="DB38" s="19" t="str">
        <f t="shared" ca="1" si="23"/>
        <v/>
      </c>
      <c r="DC38" s="19" t="str">
        <f t="shared" ca="1" si="24"/>
        <v/>
      </c>
      <c r="DD38" s="19" t="str">
        <f t="array" aca="1" ref="DD38" ca="1">IFERROR(AVERAGE(IF(('1. Database - raw'!CG$7:CI$494&gt;0)*('1. Database - raw'!$AD$7:$AD$494=$A38)*(INDIRECT($Q38,TRUE)=$O38),'1. Database - raw'!CG$7:CI$494)),"")</f>
        <v/>
      </c>
      <c r="DE38" s="33" t="str">
        <f t="array" aca="1" ref="DE38" ca="1">IFERROR(_xlfn.STDEV.S(IF(('1. Database - raw'!CG$7:CI$494&gt;0)*('1. Database - raw'!$AD$7:$AD$494=$A38)*(INDIRECT($Q38,TRUE)=$O38),'1. Database - raw'!CG$7:CI$494)),"")</f>
        <v/>
      </c>
      <c r="DF38" s="33" t="str">
        <f t="array" aca="1" ref="DF38" ca="1">IFERROR(IF(COUNT(IF(('1. Database - raw'!CG$7:CI$494&gt;0)*('1. Database - raw'!$AD$7:$AD$494=$A38)*(INDIRECT($Q38,TRUE)=$O38),'1. Database - raw'!CG$7:CI$494))&gt;0,COUNT(IF(('1. Database - raw'!CG$7:CI$494&gt;0)*('1. Database - raw'!$AD$7:$AD$494=$A38)*(INDIRECT($Q38,TRUE)=$O38),'1. Database - raw'!CG$7:CI$494)),""),"")</f>
        <v/>
      </c>
      <c r="DG38" s="14" t="str">
        <f t="shared" ca="1" si="25"/>
        <v/>
      </c>
      <c r="DH38" s="19" t="str">
        <f t="shared" ca="1" si="26"/>
        <v/>
      </c>
      <c r="DI38" s="19" t="str">
        <f t="shared" ca="1" si="27"/>
        <v/>
      </c>
      <c r="DJ38" s="19" t="str">
        <f t="array" aca="1" ref="DJ38" ca="1">IFERROR(AVERAGE(IF(('1. Database - raw'!CM$7:CO$494&gt;0)*('1. Database - raw'!$AD$7:$AD$494=$A38)*(INDIRECT($Q38,TRUE)=$O38),'1. Database - raw'!CM$7:CO$494)),"")</f>
        <v/>
      </c>
      <c r="DK38" s="33" t="str">
        <f t="array" aca="1" ref="DK38" ca="1">IFERROR(_xlfn.STDEV.S(IF(('1. Database - raw'!CM$7:CO$494&gt;0)*('1. Database - raw'!$AD$7:$AD$494=$A38)*(INDIRECT($Q38,TRUE)=$O38),'1. Database - raw'!CM$7:CO$494)),"")</f>
        <v/>
      </c>
      <c r="DL38" s="33" t="str">
        <f t="array" aca="1" ref="DL38" ca="1">IFERROR(IF(COUNT(IF(('1. Database - raw'!CM$7:CO$494&gt;0)*('1. Database - raw'!$AD$7:$AD$494=$A38)*(INDIRECT($Q38,TRUE)=$O38),'1. Database - raw'!CM$7:CO$494))&gt;0,COUNT(IF(('1. Database - raw'!CM$7:CO$494&gt;0)*('1. Database - raw'!$AD$7:$AD$494=$A38)*(INDIRECT($Q38,TRUE)=$O38),'1. Database - raw'!CM$7:CO$494)),""),"")</f>
        <v/>
      </c>
      <c r="DM38" s="14" t="str">
        <f t="shared" ca="1" si="28"/>
        <v/>
      </c>
      <c r="DN38" s="19" t="str">
        <f t="shared" ca="1" si="29"/>
        <v/>
      </c>
      <c r="DO38" s="19" t="str">
        <f t="shared" ca="1" si="30"/>
        <v/>
      </c>
      <c r="DP38" s="19" t="str">
        <f t="array" aca="1" ref="DP38" ca="1">IFERROR(AVERAGE(IF(('1. Database - raw'!CS$7:CU$494&gt;0)*('1. Database - raw'!$AD$7:$AD$494=$A38)*(INDIRECT($Q38,TRUE)=$O38),'1. Database - raw'!CS$7:CU$494)),"")</f>
        <v/>
      </c>
      <c r="DQ38" s="33" t="str">
        <f t="array" aca="1" ref="DQ38" ca="1">IFERROR(_xlfn.STDEV.S(IF(('1. Database - raw'!CS$7:CU$494&gt;0)*('1. Database - raw'!$AD$7:$AD$494=$A38)*(INDIRECT($Q38,TRUE)=$O38),'1. Database - raw'!CS$7:CU$494)),"")</f>
        <v/>
      </c>
      <c r="DR38" s="33" t="str">
        <f t="array" aca="1" ref="DR38" ca="1">IFERROR(IF(COUNT(IF(('1. Database - raw'!CS$7:CU$494&gt;0)*('1. Database - raw'!$AD$7:$AD$494=$A38)*(INDIRECT($Q38,TRUE)=$O38),'1. Database - raw'!CS$7:CU$494))&gt;0,COUNT(IF(('1. Database - raw'!CS$7:CU$494&gt;0)*('1. Database - raw'!$AD$7:$AD$494=$A38)*(INDIRECT($Q38,TRUE)=$O38),'1. Database - raw'!CS$7:CU$494)),""),"")</f>
        <v/>
      </c>
      <c r="DS38" s="14" t="str">
        <f t="shared" ca="1" si="31"/>
        <v/>
      </c>
      <c r="DT38" s="19" t="str">
        <f t="shared" ca="1" si="32"/>
        <v/>
      </c>
      <c r="DU38" s="19" t="str">
        <f t="shared" ca="1" si="33"/>
        <v/>
      </c>
      <c r="DV38" s="19" t="str">
        <f t="array" aca="1" ref="DV38" ca="1">IFERROR(AVERAGE(IF(('1. Database - raw'!CY$7:DA$494&gt;0)*('1. Database - raw'!$AD$7:$AD$494=$A38)*(INDIRECT($Q38,TRUE)=$O38),'1. Database - raw'!CY$7:DA$494)),"")</f>
        <v/>
      </c>
      <c r="DW38" s="33" t="str">
        <f t="array" aca="1" ref="DW38" ca="1">IFERROR(_xlfn.STDEV.S(IF(('1. Database - raw'!CY$7:DA$494&gt;0)*('1. Database - raw'!$AD$7:$AD$494=$A38)*(INDIRECT($Q38,TRUE)=$O38),'1. Database - raw'!CY$7:DA$494)),"")</f>
        <v/>
      </c>
      <c r="DX38" s="33" t="str">
        <f t="array" aca="1" ref="DX38" ca="1">IFERROR(IF(COUNT(IF(('1. Database - raw'!CY$7:DA$494&gt;0)*('1. Database - raw'!$AD$7:$AD$494=$A38)*(INDIRECT($Q38,TRUE)=$O38),'1. Database - raw'!CY$7:DA$494))&gt;0,COUNT(IF(('1. Database - raw'!CY$7:DA$494&gt;0)*('1. Database - raw'!$AD$7:$AD$494=$A38)*(INDIRECT($Q38,TRUE)=$O38),'1. Database - raw'!CY$7:DA$494)),""),"")</f>
        <v/>
      </c>
      <c r="DY38" s="14" t="str">
        <f t="shared" ca="1" si="34"/>
        <v/>
      </c>
      <c r="DZ38" s="19" t="str">
        <f t="shared" ca="1" si="35"/>
        <v/>
      </c>
      <c r="EA38" s="19" t="str">
        <f t="shared" ca="1" si="36"/>
        <v/>
      </c>
      <c r="EB38" s="19" t="str">
        <f t="array" aca="1" ref="EB38" ca="1">IFERROR(AVERAGE(IF(('1. Database - raw'!DE$7:DG$494&gt;0)*('1. Database - raw'!$AD$7:$AD$494=$A38)*(INDIRECT($Q38,TRUE)=$O38),'1. Database - raw'!DE$7:DG$494)),"")</f>
        <v/>
      </c>
      <c r="EC38" s="33" t="str">
        <f t="array" aca="1" ref="EC38" ca="1">IFERROR(_xlfn.STDEV.S(IF(('1. Database - raw'!DE$7:DG$494&gt;0)*('1. Database - raw'!$AD$7:$AD$494=$A38)*(INDIRECT($Q38,TRUE)=$O38),'1. Database - raw'!DE$7:DG$494)),"")</f>
        <v/>
      </c>
      <c r="ED38" s="33" t="str">
        <f t="array" aca="1" ref="ED38" ca="1">IFERROR(IF(COUNT(IF(('1. Database - raw'!DE$7:DG$494&gt;0)*('1. Database - raw'!$AD$7:$AD$494=$A38)*(INDIRECT($Q38,TRUE)=$O38),'1. Database - raw'!DE$7:DG$494))&gt;0,COUNT(IF(('1. Database - raw'!DE$7:DG$494&gt;0)*('1. Database - raw'!$AD$7:$AD$494=$A38)*(INDIRECT($Q38,TRUE)=$O38),'1. Database - raw'!DE$7:DG$494)),""),"")</f>
        <v/>
      </c>
      <c r="EE38" s="101" t="str">
        <f t="shared" ca="1" si="37"/>
        <v/>
      </c>
      <c r="EF38" s="102" t="str">
        <f t="shared" ca="1" si="38"/>
        <v/>
      </c>
      <c r="EG38" s="102" t="str">
        <f t="shared" ca="1" si="39"/>
        <v/>
      </c>
      <c r="EH38" s="102" t="str">
        <f t="array" aca="1" ref="EH38" ca="1">IFERROR(AVERAGE(IF(('1. Database - raw'!DK$7:DM$494&gt;0)*('1. Database - raw'!$AD$7:$AD$494=$A38)*(INDIRECT($Q38,TRUE)=$O38),'1. Database - raw'!DK$7:DM$494)),"")</f>
        <v/>
      </c>
      <c r="EI38" s="269" t="str">
        <f t="array" aca="1" ref="EI38" ca="1">IFERROR(_xlfn.STDEV.S(IF(('1. Database - raw'!DK$7:DM$494&gt;0)*('1. Database - raw'!$AD$7:$AD$494=$A38)*(INDIRECT($Q38,TRUE)=$O38),'1. Database - raw'!DK$7:DM$494)),"")</f>
        <v/>
      </c>
      <c r="EJ38" s="33" t="str">
        <f t="array" aca="1" ref="EJ38" ca="1">IFERROR(IF(COUNT(IF(('1. Database - raw'!DK$7:DM$494&gt;0)*('1. Database - raw'!$AD$7:$AD$494=$A38)*(INDIRECT($Q38,TRUE)=$O38),'1. Database - raw'!DK$7:DM$494))&gt;0,COUNT(IF(('1. Database - raw'!DK$7:DM$494&gt;0)*('1. Database - raw'!$AD$7:$AD$494=$A38)*(INDIRECT($Q38,TRUE)=$O38),'1. Database - raw'!DK$7:DM$494)),""),"")</f>
        <v/>
      </c>
      <c r="EK38" s="14" t="str">
        <f t="shared" ca="1" si="40"/>
        <v/>
      </c>
      <c r="EL38" s="19" t="str">
        <f t="shared" ca="1" si="41"/>
        <v/>
      </c>
      <c r="EM38" s="19" t="str">
        <f t="shared" ca="1" si="42"/>
        <v/>
      </c>
      <c r="EN38" s="19">
        <f t="array" aca="1" ref="EN38" ca="1">IFERROR(AVERAGE(IF(('1. Database - raw'!DQ$7:DS$494&gt;0)*('1. Database - raw'!$AD$7:$AD$494=$A38)*(INDIRECT($Q38,TRUE)=$O38),'1. Database - raw'!DQ$7:DS$494)),"")</f>
        <v>55.44</v>
      </c>
      <c r="EO38" s="33" t="str">
        <f t="array" aca="1" ref="EO38" ca="1">IFERROR(_xlfn.STDEV.S(IF(('1. Database - raw'!DQ$7:DS$494&gt;0)*('1. Database - raw'!$AD$7:$AD$494=$A38)*(INDIRECT($Q38,TRUE)=$O38),'1. Database - raw'!DQ$7:DS$494)),"")</f>
        <v/>
      </c>
      <c r="EP38" s="33">
        <f t="array" aca="1" ref="EP38" ca="1">IFERROR(IF(COUNT(IF(('1. Database - raw'!DQ$7:DS$494&gt;0)*('1. Database - raw'!$AD$7:$AD$494=$A38)*(INDIRECT($Q38,TRUE)=$O38),'1. Database - raw'!DQ$7:DS$494))&gt;0,COUNT(IF(('1. Database - raw'!DQ$7:DS$494&gt;0)*('1. Database - raw'!$AD$7:$AD$494=$A38)*(INDIRECT($Q38,TRUE)=$O38),'1. Database - raw'!DQ$7:DS$494)),""),"")</f>
        <v>1</v>
      </c>
      <c r="EQ38" s="14" t="str">
        <f t="shared" ca="1" si="43"/>
        <v/>
      </c>
      <c r="ER38" s="19" t="str">
        <f t="shared" ca="1" si="44"/>
        <v/>
      </c>
      <c r="ES38" s="19" t="str">
        <f t="shared" ca="1" si="45"/>
        <v/>
      </c>
      <c r="ET38" s="19" t="str">
        <f t="array" aca="1" ref="ET38" ca="1">IFERROR(AVERAGE(IF(('1. Database - raw'!DW$7:DY$494&gt;0)*('1. Database - raw'!$AD$7:$AD$494=$A38)*(INDIRECT($Q38,TRUE)=$O38),'1. Database - raw'!DW$7:DY$494)),"")</f>
        <v/>
      </c>
      <c r="EU38" s="33" t="str">
        <f t="array" aca="1" ref="EU38" ca="1">IFERROR(_xlfn.STDEV.S(IF(('1. Database - raw'!DW$7:DY$494&gt;0)*('1. Database - raw'!$AD$7:$AD$494=$A38)*(INDIRECT($Q38,TRUE)=$O38),'1. Database - raw'!DW$7:DY$494)),"")</f>
        <v/>
      </c>
      <c r="EV38" s="33" t="str">
        <f t="array" aca="1" ref="EV38" ca="1">IFERROR(IF(COUNT(IF(('1. Database - raw'!DW$7:DY$494&gt;0)*('1. Database - raw'!$AD$7:$AD$494=$A38)*(INDIRECT($Q38,TRUE)=$O38),'1. Database - raw'!DW$7:DY$494))&gt;0,COUNT(IF(('1. Database - raw'!DW$7:DY$494&gt;0)*('1. Database - raw'!$AD$7:$AD$494=$A38)*(INDIRECT($Q38,TRUE)=$O38),'1. Database - raw'!DW$7:DY$494)),""),"")</f>
        <v/>
      </c>
      <c r="EW38" s="14" t="str">
        <f t="shared" ca="1" si="46"/>
        <v/>
      </c>
      <c r="EX38" s="19" t="str">
        <f t="shared" ca="1" si="47"/>
        <v/>
      </c>
      <c r="EY38" s="19" t="str">
        <f t="shared" ca="1" si="48"/>
        <v/>
      </c>
      <c r="EZ38" s="19" t="str">
        <f t="array" aca="1" ref="EZ38" ca="1">IFERROR(AVERAGE(IF(('1. Database - raw'!EC$7:EE$494&gt;0)*('1. Database - raw'!$AD$7:$AD$494=$A38)*(INDIRECT($Q38,TRUE)=$O38),'1. Database - raw'!EC$7:EE$494)),"")</f>
        <v/>
      </c>
      <c r="FA38" s="33" t="str">
        <f t="array" aca="1" ref="FA38" ca="1">IFERROR(_xlfn.STDEV.S(IF(('1. Database - raw'!EC$7:EE$494&gt;0)*('1. Database - raw'!$AD$7:$AD$494=$A38)*(INDIRECT($Q38,TRUE)=$O38),'1. Database - raw'!EC$7:EE$494)),"")</f>
        <v/>
      </c>
      <c r="FB38" s="33" t="str">
        <f t="array" aca="1" ref="FB38" ca="1">IFERROR(IF(COUNT(IF(('1. Database - raw'!EC$7:EE$494&gt;0)*('1. Database - raw'!$AD$7:$AD$494=$A38)*(INDIRECT($Q38,TRUE)=$O38),'1. Database - raw'!EC$7:EE$494))&gt;0,COUNT(IF(('1. Database - raw'!EC$7:EE$494&gt;0)*('1. Database - raw'!$AD$7:$AD$494=$A38)*(INDIRECT($Q38,TRUE)=$O38),'1. Database - raw'!EC$7:EE$494)),""),"")</f>
        <v/>
      </c>
      <c r="FC38" s="14" t="str">
        <f t="shared" ca="1" si="49"/>
        <v/>
      </c>
      <c r="FD38" s="19" t="str">
        <f t="shared" ca="1" si="50"/>
        <v/>
      </c>
      <c r="FE38" s="19" t="str">
        <f t="shared" ca="1" si="51"/>
        <v/>
      </c>
      <c r="FF38" s="19" t="str">
        <f t="array" aca="1" ref="FF38" ca="1">IFERROR(AVERAGE(IF(('1. Database - raw'!EI$7:EK$494&gt;0)*('1. Database - raw'!$AD$7:$AD$494=$A38)*(INDIRECT($Q38,TRUE)=$O38),'1. Database - raw'!EI$7:EK$494)),"")</f>
        <v/>
      </c>
      <c r="FG38" s="33" t="str">
        <f t="array" aca="1" ref="FG38" ca="1">IFERROR(_xlfn.STDEV.S(IF(('1. Database - raw'!EI$7:EK$494&gt;0)*('1. Database - raw'!$AD$7:$AD$494=$A38)*(INDIRECT($Q38,TRUE)=$O38),'1. Database - raw'!EI$7:EK$494)),"")</f>
        <v/>
      </c>
      <c r="FH38" s="33" t="str">
        <f t="array" aca="1" ref="FH38" ca="1">IFERROR(IF(COUNT(IF(('1. Database - raw'!EI$7:EK$494&gt;0)*('1. Database - raw'!$AD$7:$AD$494=$A38)*(INDIRECT($Q38,TRUE)=$O38),'1. Database - raw'!EI$7:EK$494))&gt;0,COUNT(IF(('1. Database - raw'!EI$7:EK$494&gt;0)*('1. Database - raw'!$AD$7:$AD$494=$A38)*(INDIRECT($Q38,TRUE)=$O38),'1. Database - raw'!EI$7:EK$494)),""),"")</f>
        <v/>
      </c>
      <c r="FI38" s="14" t="str">
        <f t="shared" ca="1" si="52"/>
        <v/>
      </c>
      <c r="FJ38" s="19" t="str">
        <f t="shared" ca="1" si="53"/>
        <v/>
      </c>
      <c r="FK38" s="19" t="str">
        <f t="shared" ca="1" si="54"/>
        <v/>
      </c>
      <c r="FL38" s="19" t="str">
        <f t="array" aca="1" ref="FL38" ca="1">IFERROR(AVERAGE(IF(('1. Database - raw'!EO$7:EQ$494&gt;0)*('1. Database - raw'!$AD$7:$AD$494=$A38)*(INDIRECT($Q38,TRUE)=$O38),'1. Database - raw'!EO$7:EQ$494)),"")</f>
        <v/>
      </c>
      <c r="FM38" s="33" t="str">
        <f t="array" aca="1" ref="FM38" ca="1">IFERROR(_xlfn.STDEV.S(IF(('1. Database - raw'!EO$7:EQ$494&gt;0)*('1. Database - raw'!$AD$7:$AD$494=$A38)*(INDIRECT($Q38,TRUE)=$O38),'1. Database - raw'!EO$7:EQ$494)),"")</f>
        <v/>
      </c>
      <c r="FN38" s="33" t="str">
        <f t="array" aca="1" ref="FN38" ca="1">IFERROR(IF(COUNT(IF(('1. Database - raw'!EO$7:EQ$494&gt;0)*('1. Database - raw'!$AD$7:$AD$494=$A38)*(INDIRECT($Q38,TRUE)=$O38),'1. Database - raw'!EO$7:EQ$494))&gt;0,COUNT(IF(('1. Database - raw'!EO$7:EQ$494&gt;0)*('1. Database - raw'!$AD$7:$AD$494=$A38)*(INDIRECT($Q38,TRUE)=$O38),'1. Database - raw'!EO$7:EQ$494)),""),"")</f>
        <v/>
      </c>
      <c r="FO38" s="14" t="str">
        <f t="shared" ca="1" si="55"/>
        <v/>
      </c>
      <c r="FP38" s="19" t="str">
        <f t="shared" ca="1" si="56"/>
        <v/>
      </c>
      <c r="FQ38" s="19" t="str">
        <f t="shared" ca="1" si="57"/>
        <v/>
      </c>
      <c r="FR38" s="19" t="str">
        <f t="array" aca="1" ref="FR38" ca="1">IFERROR(AVERAGE(IF(('1. Database - raw'!EU$7:EW$494&gt;0)*('1. Database - raw'!$AD$7:$AD$494=$A38)*(INDIRECT($Q38,TRUE)=$O38),'1. Database - raw'!EU$7:EW$494)),"")</f>
        <v/>
      </c>
      <c r="FS38" s="33" t="str">
        <f t="array" aca="1" ref="FS38" ca="1">IFERROR(_xlfn.STDEV.S(IF(('1. Database - raw'!EU$7:EW$494&gt;0)*('1. Database - raw'!$AD$7:$AD$494=$A38)*(INDIRECT($Q38,TRUE)=$O38),'1. Database - raw'!EU$7:EW$494)),"")</f>
        <v/>
      </c>
      <c r="FT38" s="33" t="str">
        <f t="array" aca="1" ref="FT38" ca="1">IFERROR(IF(COUNT(IF(('1. Database - raw'!EU$7:EW$494&gt;0)*('1. Database - raw'!$AD$7:$AD$494=$A38)*(INDIRECT($Q38,TRUE)=$O38),'1. Database - raw'!EU$7:EW$494))&gt;0,COUNT(IF(('1. Database - raw'!EU$7:EW$494&gt;0)*('1. Database - raw'!$AD$7:$AD$494=$A38)*(INDIRECT($Q38,TRUE)=$O38),'1. Database - raw'!EU$7:EW$494)),""),"")</f>
        <v/>
      </c>
      <c r="FU38" s="14" t="str">
        <f t="shared" ca="1" si="58"/>
        <v/>
      </c>
      <c r="FV38" s="19" t="str">
        <f t="shared" ca="1" si="59"/>
        <v/>
      </c>
      <c r="FW38" s="19" t="str">
        <f t="shared" ca="1" si="60"/>
        <v/>
      </c>
      <c r="FX38" s="19" t="str">
        <f t="array" aca="1" ref="FX38" ca="1">IFERROR(AVERAGE(IF(('1. Database - raw'!FA$7:FC$494&gt;0)*('1. Database - raw'!$AD$7:$AD$494=$A38)*(INDIRECT($Q38,TRUE)=$O38),'1. Database - raw'!FA$7:FC$494)),"")</f>
        <v/>
      </c>
      <c r="FY38" s="33" t="str">
        <f t="array" aca="1" ref="FY38" ca="1">IFERROR(_xlfn.STDEV.S(IF(('1. Database - raw'!FA$7:FC$494&gt;0)*('1. Database - raw'!$AD$7:$AD$494=$A38)*(INDIRECT($Q38,TRUE)=$O38),'1. Database - raw'!FA$7:FC$494)),"")</f>
        <v/>
      </c>
      <c r="FZ38" s="33" t="str">
        <f t="array" aca="1" ref="FZ38" ca="1">IFERROR(IF(COUNT(IF(('1. Database - raw'!FA$7:FC$494&gt;0)*('1. Database - raw'!$AD$7:$AD$494=$A38)*(INDIRECT($Q38,TRUE)=$O38),'1. Database - raw'!FA$7:FC$494))&gt;0,COUNT(IF(('1. Database - raw'!FA$7:FC$494&gt;0)*('1. Database - raw'!$AD$7:$AD$494=$A38)*(INDIRECT($Q38,TRUE)=$O38),'1. Database - raw'!FA$7:FC$494)),""),"")</f>
        <v/>
      </c>
      <c r="GA38" s="14" t="str">
        <f t="shared" ca="1" si="61"/>
        <v/>
      </c>
      <c r="GB38" s="19" t="str">
        <f t="shared" ca="1" si="62"/>
        <v/>
      </c>
      <c r="GC38" s="19" t="str">
        <f t="shared" ca="1" si="63"/>
        <v/>
      </c>
      <c r="GD38" s="19" t="str">
        <f t="array" aca="1" ref="GD38" ca="1">IFERROR(AVERAGE(IF(('1. Database - raw'!FG$7:FI$494&gt;0)*('1. Database - raw'!$AD$7:$AD$494=$A38)*(INDIRECT($Q38,TRUE)=$O38),'1. Database - raw'!FG$7:FI$494)),"")</f>
        <v/>
      </c>
      <c r="GE38" s="33" t="str">
        <f t="array" aca="1" ref="GE38" ca="1">IFERROR(_xlfn.STDEV.S(IF(('1. Database - raw'!FG$7:FI$494&gt;0)*('1. Database - raw'!$AD$7:$AD$494=$A38)*(INDIRECT($Q38,TRUE)=$O38),'1. Database - raw'!FG$7:FI$494)),"")</f>
        <v/>
      </c>
      <c r="GF38" s="33" t="str">
        <f t="array" aca="1" ref="GF38" ca="1">IFERROR(IF(COUNT(IF(('1. Database - raw'!FG$7:FI$494&gt;0)*('1. Database - raw'!$AD$7:$AD$494=$A38)*(INDIRECT($Q38,TRUE)=$O38),'1. Database - raw'!FG$7:FI$494))&gt;0,COUNT(IF(('1. Database - raw'!FG$7:FI$494&gt;0)*('1. Database - raw'!$AD$7:$AD$494=$A38)*(INDIRECT($Q38,TRUE)=$O38),'1. Database - raw'!FG$7:FI$494)),""),"")</f>
        <v/>
      </c>
      <c r="GG38" s="14" t="str">
        <f t="shared" ca="1" si="64"/>
        <v/>
      </c>
      <c r="GH38" s="19" t="str">
        <f t="shared" ca="1" si="65"/>
        <v/>
      </c>
      <c r="GI38" s="19" t="str">
        <f t="shared" ca="1" si="66"/>
        <v/>
      </c>
      <c r="GJ38" s="19" t="str">
        <f t="array" aca="1" ref="GJ38" ca="1">IFERROR(AVERAGE(IF(('1. Database - raw'!FM$7:FO$494&gt;0)*('1. Database - raw'!$AD$7:$AD$494=$A38)*(INDIRECT($Q38,TRUE)=$O38),'1. Database - raw'!FM$7:FO$494)),"")</f>
        <v/>
      </c>
      <c r="GK38" s="33" t="str">
        <f t="array" aca="1" ref="GK38" ca="1">IFERROR(_xlfn.STDEV.S(IF(('1. Database - raw'!FM$7:FO$494&gt;0)*('1. Database - raw'!$AD$7:$AD$494=$A38)*(INDIRECT($Q38,TRUE)=$O38),'1. Database - raw'!FM$7:FO$494)),"")</f>
        <v/>
      </c>
      <c r="GL38" s="33" t="str">
        <f t="array" aca="1" ref="GL38" ca="1">IFERROR(IF(COUNT(IF(('1. Database - raw'!FM$7:FO$494&gt;0)*('1. Database - raw'!$AD$7:$AD$494=$A38)*(INDIRECT($Q38,TRUE)=$O38),'1. Database - raw'!FM$7:FO$494))&gt;0,COUNT(IF(('1. Database - raw'!FM$7:FO$494&gt;0)*('1. Database - raw'!$AD$7:$AD$494=$A38)*(INDIRECT($Q38,TRUE)=$O38),'1. Database - raw'!FM$7:FO$494)),""),"")</f>
        <v/>
      </c>
      <c r="GM38" s="14" t="str">
        <f t="shared" ca="1" si="67"/>
        <v/>
      </c>
      <c r="GN38" s="19" t="str">
        <f t="shared" ca="1" si="68"/>
        <v/>
      </c>
      <c r="GO38" s="19" t="str">
        <f t="shared" ca="1" si="69"/>
        <v/>
      </c>
      <c r="GP38" s="19">
        <f t="array" aca="1" ref="GP38" ca="1">IFERROR(AVERAGE(IF(('1. Database - raw'!FS$7:FU$494&gt;0)*('1. Database - raw'!$AD$7:$AD$494=$A38)*(INDIRECT($Q38,TRUE)=$O38),'1. Database - raw'!FS$7:FU$494)),"")</f>
        <v>131.76</v>
      </c>
      <c r="GQ38" s="33" t="str">
        <f t="array" aca="1" ref="GQ38" ca="1">IFERROR(_xlfn.STDEV.S(IF(('1. Database - raw'!FS$7:FU$494&gt;0)*('1. Database - raw'!$AD$7:$AD$494=$A38)*(INDIRECT($Q38,TRUE)=$O38),'1. Database - raw'!FS$7:FU$494)),"")</f>
        <v/>
      </c>
      <c r="GR38" s="33">
        <f t="array" aca="1" ref="GR38" ca="1">IFERROR(IF(COUNT(IF(('1. Database - raw'!FS$7:FU$494&gt;0)*('1. Database - raw'!$AD$7:$AD$494=$A38)*(INDIRECT($Q38,TRUE)=$O38),'1. Database - raw'!FS$7:FU$494))&gt;0,COUNT(IF(('1. Database - raw'!FS$7:FU$494&gt;0)*('1. Database - raw'!$AD$7:$AD$494=$A38)*(INDIRECT($Q38,TRUE)=$O38),'1. Database - raw'!FS$7:FU$494)),""),"")</f>
        <v>1</v>
      </c>
      <c r="GS38" s="14" t="str">
        <f t="shared" ca="1" si="70"/>
        <v/>
      </c>
      <c r="GT38" s="19" t="str">
        <f t="shared" ca="1" si="71"/>
        <v/>
      </c>
      <c r="GU38" s="19" t="str">
        <f t="shared" ca="1" si="72"/>
        <v/>
      </c>
      <c r="GV38" s="19" t="str">
        <f t="array" aca="1" ref="GV38" ca="1">IFERROR(AVERAGE(IF(('1. Database - raw'!FY$7:GA$494&gt;0)*('1. Database - raw'!$AD$7:$AD$494=$A38)*(INDIRECT($Q38,TRUE)=$O38),'1. Database - raw'!FY$7:GA$494)),"")</f>
        <v/>
      </c>
      <c r="GW38" s="33" t="str">
        <f t="array" aca="1" ref="GW38" ca="1">IFERROR(_xlfn.STDEV.S(IF(('1. Database - raw'!FY$7:GA$494&gt;0)*('1. Database - raw'!$AD$7:$AD$494=$A38)*(INDIRECT($Q38,TRUE)=$O38),'1. Database - raw'!FY$7:GA$494)),"")</f>
        <v/>
      </c>
      <c r="GX38" s="33" t="str">
        <f t="array" aca="1" ref="GX38" ca="1">IFERROR(IF(COUNT(IF(('1. Database - raw'!FY$7:GA$494&gt;0)*('1. Database - raw'!$AD$7:$AD$494=$A38)*(INDIRECT($Q38,TRUE)=$O38),'1. Database - raw'!FY$7:GA$494))&gt;0,COUNT(IF(('1. Database - raw'!FY$7:GA$494&gt;0)*('1. Database - raw'!$AD$7:$AD$494=$A38)*(INDIRECT($Q38,TRUE)=$O38),'1. Database - raw'!FY$7:GA$494)),""),"")</f>
        <v/>
      </c>
      <c r="GY38" s="14" t="str">
        <f t="shared" ca="1" si="73"/>
        <v/>
      </c>
      <c r="GZ38" s="19" t="str">
        <f t="shared" ca="1" si="74"/>
        <v/>
      </c>
      <c r="HA38" s="19" t="str">
        <f t="shared" ca="1" si="75"/>
        <v/>
      </c>
      <c r="HB38" s="19" t="str">
        <f t="array" aca="1" ref="HB38" ca="1">IFERROR(AVERAGE(IF(('1. Database - raw'!GE$7:GG$494&gt;0)*('1. Database - raw'!$AD$7:$AD$494=$A38)*(INDIRECT($Q38,TRUE)=$O38),'1. Database - raw'!GE$7:GG$494)),"")</f>
        <v/>
      </c>
      <c r="HC38" s="33" t="str">
        <f t="array" aca="1" ref="HC38" ca="1">IFERROR(_xlfn.STDEV.S(IF(('1. Database - raw'!GE$7:GG$494&gt;0)*('1. Database - raw'!$AD$7:$AD$494=$A38)*(INDIRECT($Q38,TRUE)=$O38),'1. Database - raw'!GE$7:GG$494)),"")</f>
        <v/>
      </c>
      <c r="HD38" s="33" t="str">
        <f t="array" aca="1" ref="HD38" ca="1">IFERROR(IF(COUNT(IF(('1. Database - raw'!GE$7:GG$494&gt;0)*('1. Database - raw'!$AD$7:$AD$494=$A38)*(INDIRECT($Q38,TRUE)=$O38),'1. Database - raw'!GE$7:GG$494))&gt;0,COUNT(IF(('1. Database - raw'!GE$7:GG$494&gt;0)*('1. Database - raw'!$AD$7:$AD$494=$A38)*(INDIRECT($Q38,TRUE)=$O38),'1. Database - raw'!GE$7:GG$494)),""),"")</f>
        <v/>
      </c>
      <c r="HE38" s="14" t="str">
        <f t="shared" ca="1" si="76"/>
        <v/>
      </c>
      <c r="HF38" s="19" t="str">
        <f t="shared" ca="1" si="77"/>
        <v/>
      </c>
      <c r="HG38" s="19" t="str">
        <f t="shared" ca="1" si="78"/>
        <v/>
      </c>
      <c r="HH38" s="19" t="str">
        <f t="array" aca="1" ref="HH38" ca="1">IFERROR(AVERAGE(IF(('1. Database - raw'!GK$7:GM$494&gt;0)*('1. Database - raw'!$AD$7:$AD$494=$A38)*(INDIRECT($Q38,TRUE)=$O38),'1. Database - raw'!GK$7:GM$494)),"")</f>
        <v/>
      </c>
      <c r="HI38" s="33" t="str">
        <f t="array" aca="1" ref="HI38" ca="1">IFERROR(_xlfn.STDEV.S(IF(('1. Database - raw'!GK$7:GM$494&gt;0)*('1. Database - raw'!$AD$7:$AD$494=$A38)*(INDIRECT($Q38,TRUE)=$O38),'1. Database - raw'!GK$7:GM$494)),"")</f>
        <v/>
      </c>
      <c r="HJ38" s="33" t="str">
        <f t="array" aca="1" ref="HJ38" ca="1">IFERROR(IF(COUNT(IF(('1. Database - raw'!GK$7:GM$494&gt;0)*('1. Database - raw'!$AD$7:$AD$494=$A38)*(INDIRECT($Q38,TRUE)=$O38),'1. Database - raw'!GK$7:GM$494))&gt;0,COUNT(IF(('1. Database - raw'!GK$7:GM$494&gt;0)*('1. Database - raw'!$AD$7:$AD$494=$A38)*(INDIRECT($Q38,TRUE)=$O38),'1. Database - raw'!GK$7:GM$494)),""),"")</f>
        <v/>
      </c>
      <c r="HK38" s="14" t="str">
        <f t="shared" ca="1" si="79"/>
        <v/>
      </c>
      <c r="HL38" s="19" t="str">
        <f t="shared" ca="1" si="80"/>
        <v/>
      </c>
      <c r="HM38" s="19" t="str">
        <f t="shared" ca="1" si="81"/>
        <v/>
      </c>
      <c r="HN38" s="19" t="str">
        <f t="array" aca="1" ref="HN38" ca="1">IFERROR(AVERAGE(IF(('1. Database - raw'!GQ$7:GS$494&gt;0)*('1. Database - raw'!$AD$7:$AD$494=$A38)*(INDIRECT($Q38,TRUE)=$O38),'1. Database - raw'!GQ$7:GS$494)),"")</f>
        <v/>
      </c>
      <c r="HO38" s="33" t="str">
        <f t="array" aca="1" ref="HO38" ca="1">IFERROR(_xlfn.STDEV.S(IF(('1. Database - raw'!GQ$7:GS$494&gt;0)*('1. Database - raw'!$AD$7:$AD$494=$A38)*(INDIRECT($Q38,TRUE)=$O38),'1. Database - raw'!GQ$7:GS$494)),"")</f>
        <v/>
      </c>
      <c r="HP38" s="33" t="str">
        <f t="array" aca="1" ref="HP38" ca="1">IFERROR(IF(COUNT(IF(('1. Database - raw'!GQ$7:GS$494&gt;0)*('1. Database - raw'!$AD$7:$AD$494=$A38)*(INDIRECT($Q38,TRUE)=$O38),'1. Database - raw'!GQ$7:GS$494))&gt;0,COUNT(IF(('1. Database - raw'!GQ$7:GS$494&gt;0)*('1. Database - raw'!$AD$7:$AD$494=$A38)*(INDIRECT($Q38,TRUE)=$O38),'1. Database - raw'!GQ$7:GS$494)),""),"")</f>
        <v/>
      </c>
      <c r="HQ38" s="14" t="str">
        <f t="shared" ca="1" si="82"/>
        <v/>
      </c>
      <c r="HR38" s="19" t="str">
        <f t="shared" ca="1" si="83"/>
        <v/>
      </c>
      <c r="HS38" s="19" t="str">
        <f t="shared" ca="1" si="84"/>
        <v/>
      </c>
      <c r="HT38" s="19" t="str">
        <f t="array" aca="1" ref="HT38" ca="1">IFERROR(AVERAGE(IF(('1. Database - raw'!GW$7:GY$494&gt;0)*('1. Database - raw'!$AD$7:$AD$494=$A38)*(INDIRECT($Q38,TRUE)=$O38),'1. Database - raw'!GW$7:GY$494)),"")</f>
        <v/>
      </c>
      <c r="HU38" s="33" t="str">
        <f t="array" aca="1" ref="HU38" ca="1">IFERROR(_xlfn.STDEV.S(IF(('1. Database - raw'!GW$7:GY$494&gt;0)*('1. Database - raw'!$AD$7:$AD$494=$A38)*(INDIRECT($Q38,TRUE)=$O38),'1. Database - raw'!GW$7:GY$494)),"")</f>
        <v/>
      </c>
      <c r="HV38" s="33" t="str">
        <f t="array" aca="1" ref="HV38" ca="1">IFERROR(IF(COUNT(IF(('1. Database - raw'!GW$7:GY$494&gt;0)*('1. Database - raw'!$AD$7:$AD$494=$A38)*(INDIRECT($Q38,TRUE)=$O38),'1. Database - raw'!GW$7:GY$494))&gt;0,COUNT(IF(('1. Database - raw'!GW$7:GY$494&gt;0)*('1. Database - raw'!$AD$7:$AD$494=$A38)*(INDIRECT($Q38,TRUE)=$O38),'1. Database - raw'!GW$7:GY$494)),""),"")</f>
        <v/>
      </c>
      <c r="HW38" s="14" t="str">
        <f t="shared" ca="1" si="85"/>
        <v/>
      </c>
      <c r="HX38" s="19" t="str">
        <f t="shared" ca="1" si="86"/>
        <v/>
      </c>
      <c r="HY38" s="19" t="str">
        <f t="shared" ca="1" si="87"/>
        <v/>
      </c>
      <c r="HZ38" s="19" t="str">
        <f t="array" aca="1" ref="HZ38" ca="1">IFERROR(AVERAGE(IF(('1. Database - raw'!HC$7:HE$494&gt;0)*('1. Database - raw'!$AD$7:$AD$494=$A38)*(INDIRECT($Q38,TRUE)=$O38),'1. Database - raw'!HC$7:HE$494)),"")</f>
        <v/>
      </c>
      <c r="IA38" s="33" t="str">
        <f t="array" aca="1" ref="IA38" ca="1">IFERROR(_xlfn.STDEV.S(IF(('1. Database - raw'!HC$7:HE$494&gt;0)*('1. Database - raw'!$AD$7:$AD$494=$A38)*(INDIRECT($Q38,TRUE)=$O38),'1. Database - raw'!HC$7:HE$494)),"")</f>
        <v/>
      </c>
      <c r="IB38" s="33" t="str">
        <f t="array" aca="1" ref="IB38" ca="1">IFERROR(IF(COUNT(IF(('1. Database - raw'!HC$7:HE$494&gt;0)*('1. Database - raw'!$AD$7:$AD$494=$A38)*(INDIRECT($Q38,TRUE)=$O38),'1. Database - raw'!HC$7:HE$494))&gt;0,COUNT(IF(('1. Database - raw'!HC$7:HE$494&gt;0)*('1. Database - raw'!$AD$7:$AD$494=$A38)*(INDIRECT($Q38,TRUE)=$O38),'1. Database - raw'!HC$7:HE$494)),""),"")</f>
        <v/>
      </c>
      <c r="IC38" s="14" t="str">
        <f t="shared" ca="1" si="88"/>
        <v/>
      </c>
      <c r="ID38" s="19" t="str">
        <f t="shared" ca="1" si="89"/>
        <v/>
      </c>
      <c r="IE38" s="19" t="str">
        <f t="shared" ca="1" si="90"/>
        <v/>
      </c>
      <c r="IF38" s="19" t="str">
        <f t="array" aca="1" ref="IF38" ca="1">IFERROR(AVERAGE(IF(('1. Database - raw'!HI$7:HK$494&gt;0)*('1. Database - raw'!$AD$7:$AD$494=$A38)*(INDIRECT($Q38,TRUE)=$O38),'1. Database - raw'!HI$7:HK$494)),"")</f>
        <v/>
      </c>
      <c r="IG38" s="33" t="str">
        <f t="array" aca="1" ref="IG38" ca="1">IFERROR(_xlfn.STDEV.S(IF(('1. Database - raw'!HI$7:HK$494&gt;0)*('1. Database - raw'!$AD$7:$AD$494=$A38)*(INDIRECT($Q38,TRUE)=$O38),'1. Database - raw'!HI$7:HK$494)),"")</f>
        <v/>
      </c>
      <c r="IH38" s="33" t="str">
        <f t="array" aca="1" ref="IH38" ca="1">IFERROR(IF(COUNT(IF(('1. Database - raw'!HI$7:HK$494&gt;0)*('1. Database - raw'!$AD$7:$AD$494=$A38)*(INDIRECT($Q38,TRUE)=$O38),'1. Database - raw'!HI$7:HK$494))&gt;0,COUNT(IF(('1. Database - raw'!HI$7:HK$494&gt;0)*('1. Database - raw'!$AD$7:$AD$494=$A38)*(INDIRECT($Q38,TRUE)=$O38),'1. Database - raw'!HI$7:HK$494)),""),"")</f>
        <v/>
      </c>
      <c r="II38" s="14" t="str">
        <f t="shared" ca="1" si="91"/>
        <v/>
      </c>
      <c r="IJ38" s="19" t="str">
        <f t="shared" ca="1" si="92"/>
        <v/>
      </c>
      <c r="IK38" s="19" t="str">
        <f t="shared" ca="1" si="93"/>
        <v/>
      </c>
      <c r="IL38" s="19" t="str">
        <f t="array" aca="1" ref="IL38" ca="1">IFERROR(AVERAGE(IF(('1. Database - raw'!HO$7:HQ$494&gt;0)*('1. Database - raw'!$AD$7:$AD$494=$A38)*(INDIRECT($Q38,TRUE)=$O38),'1. Database - raw'!HO$7:HQ$494)),"")</f>
        <v/>
      </c>
      <c r="IM38" s="33" t="str">
        <f t="array" aca="1" ref="IM38" ca="1">IFERROR(_xlfn.STDEV.S(IF(('1. Database - raw'!HO$7:HQ$494&gt;0)*('1. Database - raw'!$AD$7:$AD$494=$A38)*(INDIRECT($Q38,TRUE)=$O38),'1. Database - raw'!HO$7:HQ$494)),"")</f>
        <v/>
      </c>
      <c r="IN38" s="33" t="str">
        <f t="array" aca="1" ref="IN38" ca="1">IFERROR(IF(COUNT(IF(('1. Database - raw'!HO$7:HQ$494&gt;0)*('1. Database - raw'!$AD$7:$AD$494=$A38)*(INDIRECT($Q38,TRUE)=$O38),'1. Database - raw'!HO$7:HQ$494))&gt;0,COUNT(IF(('1. Database - raw'!HO$7:HQ$494&gt;0)*('1. Database - raw'!$AD$7:$AD$494=$A38)*(INDIRECT($Q38,TRUE)=$O38),'1. Database - raw'!HO$7:HQ$494)),""),"")</f>
        <v/>
      </c>
      <c r="IO38" s="14" t="str">
        <f t="shared" ca="1" si="94"/>
        <v/>
      </c>
      <c r="IP38" s="19" t="str">
        <f t="shared" ca="1" si="95"/>
        <v/>
      </c>
      <c r="IQ38" s="19" t="str">
        <f t="shared" ca="1" si="96"/>
        <v/>
      </c>
      <c r="IR38" s="19">
        <f t="array" aca="1" ref="IR38" ca="1">IFERROR(AVERAGE(IF(('1. Database - raw'!HU$7:HW$494&gt;0)*('1. Database - raw'!$AD$7:$AD$494=$A38)*(INDIRECT($Q38,TRUE)=$O38),'1. Database - raw'!HU$7:HW$494)),"")</f>
        <v>64.8</v>
      </c>
      <c r="IS38" s="33" t="str">
        <f t="array" aca="1" ref="IS38" ca="1">IFERROR(_xlfn.STDEV.S(IF(('1. Database - raw'!HU$7:HW$494&gt;0)*('1. Database - raw'!$AD$7:$AD$494=$A38)*(INDIRECT($Q38,TRUE)=$O38),'1. Database - raw'!HU$7:HW$494)),"")</f>
        <v/>
      </c>
      <c r="IT38" s="33">
        <f t="array" aca="1" ref="IT38" ca="1">IFERROR(IF(COUNT(IF(('1. Database - raw'!HU$7:HW$494&gt;0)*('1. Database - raw'!$AD$7:$AD$494=$A38)*(INDIRECT($Q38,TRUE)=$O38),'1. Database - raw'!HU$7:HW$494))&gt;0,COUNT(IF(('1. Database - raw'!HU$7:HW$494&gt;0)*('1. Database - raw'!$AD$7:$AD$494=$A38)*(INDIRECT($Q38,TRUE)=$O38),'1. Database - raw'!HU$7:HW$494)),""),"")</f>
        <v>1</v>
      </c>
      <c r="IU38" s="14" t="str">
        <f t="shared" ca="1" si="97"/>
        <v/>
      </c>
      <c r="IV38" s="19" t="str">
        <f t="shared" ca="1" si="98"/>
        <v/>
      </c>
      <c r="IW38" s="19" t="str">
        <f t="shared" ca="1" si="99"/>
        <v/>
      </c>
      <c r="IX38" s="19" t="str">
        <f t="array" aca="1" ref="IX38" ca="1">IFERROR(AVERAGE(IF(('1. Database - raw'!IA$7:IC$494&gt;0)*('1. Database - raw'!$AD$7:$AD$494=$A38)*(INDIRECT($Q38,TRUE)=$O38),'1. Database - raw'!IA$7:IC$494)),"")</f>
        <v/>
      </c>
      <c r="IY38" s="33" t="str">
        <f t="array" aca="1" ref="IY38" ca="1">IFERROR(_xlfn.STDEV.S(IF(('1. Database - raw'!IA$7:IC$494&gt;0)*('1. Database - raw'!$AD$7:$AD$494=$A38)*(INDIRECT($Q38,TRUE)=$O38),'1. Database - raw'!IA$7:IC$494)),"")</f>
        <v/>
      </c>
      <c r="IZ38" s="33" t="str">
        <f t="array" aca="1" ref="IZ38" ca="1">IFERROR(IF(COUNT(IF(('1. Database - raw'!IA$7:IC$494&gt;0)*('1. Database - raw'!$AD$7:$AD$494=$A38)*(INDIRECT($Q38,TRUE)=$O38),'1. Database - raw'!IA$7:IC$494))&gt;0,COUNT(IF(('1. Database - raw'!IA$7:IC$494&gt;0)*('1. Database - raw'!$AD$7:$AD$494=$A38)*(INDIRECT($Q38,TRUE)=$O38),'1. Database - raw'!IA$7:IC$494)),""),"")</f>
        <v/>
      </c>
      <c r="JA38" s="14" t="str">
        <f t="shared" ca="1" si="100"/>
        <v/>
      </c>
      <c r="JB38" s="19" t="str">
        <f t="shared" ca="1" si="101"/>
        <v/>
      </c>
      <c r="JC38" s="19" t="str">
        <f t="shared" ca="1" si="102"/>
        <v/>
      </c>
      <c r="JD38" s="19">
        <f t="array" aca="1" ref="JD38" ca="1">IFERROR(AVERAGE(IF(('1. Database - raw'!IG$7:II$494&gt;0)*('1. Database - raw'!$AD$7:$AD$494=$A38)*(INDIRECT($Q38,TRUE)=$O38),'1. Database - raw'!IG$7:II$494)),"")</f>
        <v>84.24</v>
      </c>
      <c r="JE38" s="33" t="str">
        <f t="array" aca="1" ref="JE38" ca="1">IFERROR(_xlfn.STDEV.S(IF(('1. Database - raw'!IG$7:II$494&gt;0)*('1. Database - raw'!$AD$7:$AD$494=$A38)*(INDIRECT($Q38,TRUE)=$O38),'1. Database - raw'!IG$7:II$494)),"")</f>
        <v/>
      </c>
      <c r="JF38" s="33">
        <f t="array" aca="1" ref="JF38" ca="1">IFERROR(IF(COUNT(IF(('1. Database - raw'!IG$7:II$494&gt;0)*('1. Database - raw'!$AD$7:$AD$494=$A38)*(INDIRECT($Q38,TRUE)=$O38),'1. Database - raw'!IG$7:II$494))&gt;0,COUNT(IF(('1. Database - raw'!IG$7:II$494&gt;0)*('1. Database - raw'!$AD$7:$AD$494=$A38)*(INDIRECT($Q38,TRUE)=$O38),'1. Database - raw'!IG$7:II$494)),""),"")</f>
        <v>1</v>
      </c>
      <c r="JG38" s="145" t="str">
        <f t="shared" ca="1" si="103"/>
        <v/>
      </c>
      <c r="JH38" s="146" t="str">
        <f t="shared" ca="1" si="104"/>
        <v/>
      </c>
      <c r="JI38" s="146" t="str">
        <f t="shared" ca="1" si="105"/>
        <v/>
      </c>
      <c r="JJ38" s="146">
        <f t="array" aca="1" ref="JJ38" ca="1">IFERROR(AVERAGE(IF(('1. Database - raw'!IM$7:IO$494&gt;0)*('1. Database - raw'!$AD$7:$AD$494=$A38)*(INDIRECT($Q38,TRUE)=$O38),'1. Database - raw'!IM$7:IO$494)),"")</f>
        <v>10.8</v>
      </c>
      <c r="JK38" s="277" t="str">
        <f t="array" aca="1" ref="JK38" ca="1">IFERROR(_xlfn.STDEV.S(IF(('1. Database - raw'!IM$7:IO$494&gt;0)*('1. Database - raw'!$AD$7:$AD$494=$A38)*(INDIRECT($Q38,TRUE)=$O38),'1. Database - raw'!IM$7:IO$494)),"")</f>
        <v/>
      </c>
      <c r="JL38" s="33">
        <f t="array" aca="1" ref="JL38" ca="1">IFERROR(IF(COUNT(IF(('1. Database - raw'!IM$7:IO$494&gt;0)*('1. Database - raw'!$AD$7:$AD$494=$A38)*(INDIRECT($Q38,TRUE)=$O38),'1. Database - raw'!IM$7:IO$494))&gt;0,COUNT(IF(('1. Database - raw'!IM$7:IO$494&gt;0)*('1. Database - raw'!$AD$7:$AD$494=$A38)*(INDIRECT($Q38,TRUE)=$O38),'1. Database - raw'!IM$7:IO$494)),""),"")</f>
        <v>1</v>
      </c>
      <c r="JM38" s="145" t="str">
        <f t="shared" ca="1" si="106"/>
        <v/>
      </c>
      <c r="JN38" s="146" t="str">
        <f t="shared" ca="1" si="107"/>
        <v/>
      </c>
      <c r="JO38" s="146" t="str">
        <f t="shared" ca="1" si="108"/>
        <v/>
      </c>
      <c r="JP38" s="146" t="str">
        <f t="array" aca="1" ref="JP38" ca="1">IFERROR(AVERAGE(IF(('1. Database - raw'!IS$7:IU$494&gt;0)*('1. Database - raw'!$AD$7:$AD$494=$A38)*(INDIRECT($Q38,TRUE)=$O38),'1. Database - raw'!IS$7:IU$494)),"")</f>
        <v/>
      </c>
      <c r="JQ38" s="277" t="str">
        <f t="array" aca="1" ref="JQ38" ca="1">IFERROR(_xlfn.STDEV.S(IF(('1. Database - raw'!IS$7:IU$494&gt;0)*('1. Database - raw'!$AD$7:$AD$494=$A38)*(INDIRECT($Q38,TRUE)=$O38),'1. Database - raw'!IS$7:IU$494)),"")</f>
        <v/>
      </c>
      <c r="JR38" s="33" t="str">
        <f t="array" aca="1" ref="JR38" ca="1">IFERROR(IF(COUNT(IF(('1. Database - raw'!IS$7:IU$494&gt;0)*('1. Database - raw'!$AD$7:$AD$494=$A38)*(INDIRECT($Q38,TRUE)=$O38),'1. Database - raw'!IS$7:IU$494))&gt;0,COUNT(IF(('1. Database - raw'!IS$7:IU$494&gt;0)*('1. Database - raw'!$AD$7:$AD$494=$A38)*(INDIRECT($Q38,TRUE)=$O38),'1. Database - raw'!IS$7:IU$494)),""),"")</f>
        <v/>
      </c>
      <c r="JS38" s="145" t="str">
        <f t="shared" ca="1" si="109"/>
        <v/>
      </c>
      <c r="JT38" s="146" t="str">
        <f t="shared" ca="1" si="110"/>
        <v/>
      </c>
      <c r="JU38" s="146" t="str">
        <f t="shared" ca="1" si="111"/>
        <v/>
      </c>
      <c r="JV38" s="146" t="str">
        <f t="array" aca="1" ref="JV38" ca="1">IFERROR(AVERAGE(IF(('1. Database - raw'!IY$7:JA$494&gt;0)*('1. Database - raw'!$AD$7:$AD$494=$A38)*(INDIRECT($Q38,TRUE)=$O38),'1. Database - raw'!IY$7:JA$494)),"")</f>
        <v/>
      </c>
      <c r="JW38" s="277" t="str">
        <f t="array" aca="1" ref="JW38" ca="1">IFERROR(_xlfn.STDEV.S(IF(('1. Database - raw'!IY$7:JA$494&gt;0)*('1. Database - raw'!$AD$7:$AD$494=$A38)*(INDIRECT($Q38,TRUE)=$O38),'1. Database - raw'!IY$7:JA$494)),"")</f>
        <v/>
      </c>
      <c r="JX38" s="33" t="str">
        <f t="array" aca="1" ref="JX38" ca="1">IFERROR(IF(COUNT(IF(('1. Database - raw'!IY$7:JA$494&gt;0)*('1. Database - raw'!$AD$7:$AD$494=$A38)*(INDIRECT($Q38,TRUE)=$O38),'1. Database - raw'!IY$7:JA$494))&gt;0,COUNT(IF(('1. Database - raw'!IY$7:JA$494&gt;0)*('1. Database - raw'!$AD$7:$AD$494=$A38)*(INDIRECT($Q38,TRUE)=$O38),'1. Database - raw'!IY$7:JA$494)),""),"")</f>
        <v/>
      </c>
      <c r="JY38" s="145" t="str">
        <f t="shared" ca="1" si="112"/>
        <v/>
      </c>
      <c r="JZ38" s="146" t="str">
        <f t="shared" ca="1" si="113"/>
        <v/>
      </c>
      <c r="KA38" s="146" t="str">
        <f t="shared" ca="1" si="114"/>
        <v/>
      </c>
      <c r="KB38" s="146" t="str">
        <f t="array" aca="1" ref="KB38" ca="1">IFERROR(AVERAGE(IF(('1. Database - raw'!JE$7:JG$494&gt;0)*('1. Database - raw'!$AD$7:$AD$494=$A38)*(INDIRECT($Q38,TRUE)=$O38),'1. Database - raw'!JE$7:JG$494)),"")</f>
        <v/>
      </c>
      <c r="KC38" s="277" t="str">
        <f t="array" aca="1" ref="KC38" ca="1">IFERROR(_xlfn.STDEV.S(IF(('1. Database - raw'!JE$7:JG$494&gt;0)*('1. Database - raw'!$AD$7:$AD$494=$A38)*(INDIRECT($Q38,TRUE)=$O38),'1. Database - raw'!JE$7:JG$494)),"")</f>
        <v/>
      </c>
      <c r="KD38" s="33" t="str">
        <f t="array" aca="1" ref="KD38" ca="1">IFERROR(IF(COUNT(IF(('1. Database - raw'!JE$7:JG$494&gt;0)*('1. Database - raw'!$AD$7:$AD$494=$A38)*(INDIRECT($Q38,TRUE)=$O38),'1. Database - raw'!JE$7:JG$494))&gt;0,COUNT(IF(('1. Database - raw'!JE$7:JG$494&gt;0)*('1. Database - raw'!$AD$7:$AD$494=$A38)*(INDIRECT($Q38,TRUE)=$O38),'1. Database - raw'!JE$7:JG$494)),""),"")</f>
        <v/>
      </c>
      <c r="KE38" s="145" t="str">
        <f t="shared" ca="1" si="115"/>
        <v/>
      </c>
      <c r="KF38" s="146" t="str">
        <f t="shared" ca="1" si="116"/>
        <v/>
      </c>
      <c r="KG38" s="146" t="str">
        <f t="shared" ca="1" si="117"/>
        <v/>
      </c>
      <c r="KH38" s="146" t="str">
        <f t="array" aca="1" ref="KH38" ca="1">IFERROR(AVERAGE(IF(('1. Database - raw'!JK$7:JM$494&gt;0)*('1. Database - raw'!$AD$7:$AD$494=$A38)*(INDIRECT($Q38,TRUE)=$O38),'1. Database - raw'!JK$7:JM$494)),"")</f>
        <v/>
      </c>
      <c r="KI38" s="277" t="str">
        <f t="array" aca="1" ref="KI38" ca="1">IFERROR(_xlfn.STDEV.S(IF(('1. Database - raw'!JK$7:JM$494&gt;0)*('1. Database - raw'!$AD$7:$AD$494=$A38)*(INDIRECT($Q38,TRUE)=$O38),'1. Database - raw'!JK$7:JM$494)),"")</f>
        <v/>
      </c>
      <c r="KJ38" s="33" t="str">
        <f t="array" aca="1" ref="KJ38" ca="1">IFERROR(IF(COUNT(IF(('1. Database - raw'!JK$7:JM$494&gt;0)*('1. Database - raw'!$AD$7:$AD$494=$A38)*(INDIRECT($Q38,TRUE)=$O38),'1. Database - raw'!JK$7:JM$494))&gt;0,COUNT(IF(('1. Database - raw'!JK$7:JM$494&gt;0)*('1. Database - raw'!$AD$7:$AD$494=$A38)*(INDIRECT($Q38,TRUE)=$O38),'1. Database - raw'!JK$7:JM$494)),""),"")</f>
        <v/>
      </c>
      <c r="KK38" s="145" t="str">
        <f t="shared" ca="1" si="118"/>
        <v/>
      </c>
      <c r="KL38" s="146" t="str">
        <f t="shared" ca="1" si="119"/>
        <v/>
      </c>
      <c r="KM38" s="146" t="str">
        <f t="shared" ca="1" si="120"/>
        <v/>
      </c>
      <c r="KN38" s="146" t="str">
        <f t="array" aca="1" ref="KN38" ca="1">IFERROR(AVERAGE(IF(('1. Database - raw'!JQ$7:JS$494&gt;0)*('1. Database - raw'!$AD$7:$AD$494=$A38)*(INDIRECT($Q38,TRUE)=$O38),'1. Database - raw'!JQ$7:JS$494)),"")</f>
        <v/>
      </c>
      <c r="KO38" s="277" t="str">
        <f t="array" aca="1" ref="KO38" ca="1">IFERROR(_xlfn.STDEV.S(IF(('1. Database - raw'!JQ$7:JS$494&gt;0)*('1. Database - raw'!$AD$7:$AD$494=$A38)*(INDIRECT($Q38,TRUE)=$O38),'1. Database - raw'!JQ$7:JS$494)),"")</f>
        <v/>
      </c>
      <c r="KP38" s="33" t="str">
        <f t="array" aca="1" ref="KP38" ca="1">IFERROR(IF(COUNT(IF(('1. Database - raw'!JQ$7:JS$494&gt;0)*('1. Database - raw'!$AD$7:$AD$494=$A38)*(INDIRECT($Q38,TRUE)=$O38),'1. Database - raw'!JQ$7:JS$494))&gt;0,COUNT(IF(('1. Database - raw'!JQ$7:JS$494&gt;0)*('1. Database - raw'!$AD$7:$AD$494=$A38)*(INDIRECT($Q38,TRUE)=$O38),'1. Database - raw'!JQ$7:JS$494)),""),"")</f>
        <v/>
      </c>
      <c r="KQ38" s="145" t="str">
        <f t="shared" ca="1" si="121"/>
        <v/>
      </c>
      <c r="KR38" s="146" t="str">
        <f t="shared" ca="1" si="122"/>
        <v/>
      </c>
      <c r="KS38" s="146" t="str">
        <f t="shared" ca="1" si="123"/>
        <v/>
      </c>
      <c r="KT38" s="146" t="str">
        <f t="array" aca="1" ref="KT38" ca="1">IFERROR(AVERAGE(IF(('1. Database - raw'!JW$7:JY$494&gt;0)*('1. Database - raw'!$AD$7:$AD$494=$A38)*(INDIRECT($Q38,TRUE)=$O38),'1. Database - raw'!JW$7:JY$494)),"")</f>
        <v/>
      </c>
      <c r="KU38" s="277" t="str">
        <f t="array" aca="1" ref="KU38" ca="1">IFERROR(_xlfn.STDEV.S(IF(('1. Database - raw'!JW$7:JY$494&gt;0)*('1. Database - raw'!$AD$7:$AD$494=$A38)*(INDIRECT($Q38,TRUE)=$O38),'1. Database - raw'!JW$7:JY$494)),"")</f>
        <v/>
      </c>
      <c r="KV38" s="33" t="str">
        <f t="array" aca="1" ref="KV38" ca="1">IFERROR(IF(COUNT(IF(('1. Database - raw'!JW$7:JY$494&gt;0)*('1. Database - raw'!$AD$7:$AD$494=$A38)*(INDIRECT($Q38,TRUE)=$O38),'1. Database - raw'!JW$7:JY$494))&gt;0,COUNT(IF(('1. Database - raw'!JW$7:JY$494&gt;0)*('1. Database - raw'!$AD$7:$AD$494=$A38)*(INDIRECT($Q38,TRUE)=$O38),'1. Database - raw'!JW$7:JY$494)),""),"")</f>
        <v/>
      </c>
      <c r="KW38" s="145" t="str">
        <f t="shared" ca="1" si="124"/>
        <v/>
      </c>
      <c r="KX38" s="146" t="str">
        <f t="shared" ca="1" si="125"/>
        <v/>
      </c>
      <c r="KY38" s="146" t="str">
        <f t="shared" ca="1" si="126"/>
        <v/>
      </c>
      <c r="KZ38" s="146" t="str">
        <f t="array" aca="1" ref="KZ38" ca="1">IFERROR(AVERAGE(IF(('1. Database - raw'!KC$7:KE$494&gt;0)*('1. Database - raw'!$AD$7:$AD$494=$A38)*(INDIRECT($Q38,TRUE)=$O38),'1. Database - raw'!KC$7:KE$494)),"")</f>
        <v/>
      </c>
      <c r="LA38" s="277" t="str">
        <f t="array" aca="1" ref="LA38" ca="1">IFERROR(_xlfn.STDEV.S(IF(('1. Database - raw'!KC$7:KE$494&gt;0)*('1. Database - raw'!$AD$7:$AD$494=$A38)*(INDIRECT($Q38,TRUE)=$O38),'1. Database - raw'!KC$7:KE$494)),"")</f>
        <v/>
      </c>
      <c r="LB38" s="33" t="str">
        <f t="array" aca="1" ref="LB38" ca="1">IFERROR(IF(COUNT(IF(('1. Database - raw'!KC$7:KE$494&gt;0)*('1. Database - raw'!$AD$7:$AD$494=$A38)*(INDIRECT($Q38,TRUE)=$O38),'1. Database - raw'!KC$7:KE$494))&gt;0,COUNT(IF(('1. Database - raw'!KC$7:KE$494&gt;0)*('1. Database - raw'!$AD$7:$AD$494=$A38)*(INDIRECT($Q38,TRUE)=$O38),'1. Database - raw'!KC$7:KE$494)),""),"")</f>
        <v/>
      </c>
      <c r="LC38" s="145" t="str">
        <f t="shared" ca="1" si="127"/>
        <v/>
      </c>
      <c r="LD38" s="146" t="str">
        <f t="shared" ca="1" si="128"/>
        <v/>
      </c>
      <c r="LE38" s="146" t="str">
        <f t="shared" ca="1" si="129"/>
        <v/>
      </c>
      <c r="LF38" s="146" t="str">
        <f t="array" aca="1" ref="LF38" ca="1">IFERROR(AVERAGE(IF(('1. Database - raw'!KI$7:KK$494&gt;0)*('1. Database - raw'!$AD$7:$AD$494=$A38)*(INDIRECT($Q38,TRUE)=$O38),'1. Database - raw'!KI$7:KK$494)),"")</f>
        <v/>
      </c>
      <c r="LG38" s="277" t="str">
        <f t="array" aca="1" ref="LG38" ca="1">IFERROR(_xlfn.STDEV.S(IF(('1. Database - raw'!KI$7:KK$494&gt;0)*('1. Database - raw'!$AD$7:$AD$494=$A38)*(INDIRECT($Q38,TRUE)=$O38),'1. Database - raw'!KI$7:KK$494)),"")</f>
        <v/>
      </c>
      <c r="LH38" s="33" t="str">
        <f t="array" aca="1" ref="LH38" ca="1">IFERROR(IF(COUNT(IF(('1. Database - raw'!KI$7:KK$494&gt;0)*('1. Database - raw'!$AD$7:$AD$494=$A38)*(INDIRECT($Q38,TRUE)=$O38),'1. Database - raw'!KI$7:KK$494))&gt;0,COUNT(IF(('1. Database - raw'!KI$7:KK$494&gt;0)*('1. Database - raw'!$AD$7:$AD$494=$A38)*(INDIRECT($Q38,TRUE)=$O38),'1. Database - raw'!KI$7:KK$494)),""),"")</f>
        <v/>
      </c>
      <c r="LI38" s="145" t="str">
        <f t="shared" ca="1" si="169"/>
        <v/>
      </c>
      <c r="LJ38" s="146" t="str">
        <f t="shared" ca="1" si="170"/>
        <v/>
      </c>
      <c r="LK38" s="146" t="str">
        <f t="shared" ca="1" si="171"/>
        <v/>
      </c>
      <c r="LL38" s="146">
        <f t="array" aca="1" ref="LL38" ca="1">IFERROR(AVERAGE(IF(('1. Database - raw'!KO$7:KQ$494&gt;0)*('1. Database - raw'!$AD$7:$AD$494=$A38)*(INDIRECT($Q38,TRUE)=$O38),'1. Database - raw'!KO$7:KQ$494)),"")</f>
        <v>1.8</v>
      </c>
      <c r="LM38" s="277" t="str">
        <f t="array" aca="1" ref="LM38" ca="1">IFERROR(_xlfn.STDEV.S(IF(('1. Database - raw'!KO$7:KQ$494&gt;0)*('1. Database - raw'!$AD$7:$AD$494=$A38)*(INDIRECT($Q38,TRUE)=$O38),'1. Database - raw'!KO$7:KQ$494)),"")</f>
        <v/>
      </c>
      <c r="LN38" s="33">
        <f t="array" aca="1" ref="LN38" ca="1">IFERROR(IF(COUNT(IF(('1. Database - raw'!KO$7:KQ$494&gt;0)*('1. Database - raw'!$AD$7:$AD$494=$A38)*(INDIRECT($Q38,TRUE)=$O38),'1. Database - raw'!KO$7:KQ$494))&gt;0,COUNT(IF(('1. Database - raw'!KO$7:KQ$494&gt;0)*('1. Database - raw'!$AD$7:$AD$494=$A38)*(INDIRECT($Q38,TRUE)=$O38),'1. Database - raw'!KO$7:KQ$494)),""),"")</f>
        <v>1</v>
      </c>
      <c r="LO38" s="145" t="str">
        <f t="shared" ca="1" si="130"/>
        <v/>
      </c>
      <c r="LP38" s="146" t="str">
        <f t="shared" ca="1" si="131"/>
        <v/>
      </c>
      <c r="LQ38" s="146" t="str">
        <f t="shared" ca="1" si="132"/>
        <v/>
      </c>
      <c r="LR38" s="146" t="str">
        <f t="array" aca="1" ref="LR38" ca="1">IFERROR(AVERAGE(IF(('1. Database - raw'!KU$7:KW$494&gt;0)*('1. Database - raw'!$AD$7:$AD$494=$A38)*(INDIRECT($Q38,TRUE)=$O38),'1. Database - raw'!KU$7:KW$494)),"")</f>
        <v/>
      </c>
      <c r="LS38" s="277" t="str">
        <f t="array" aca="1" ref="LS38" ca="1">IFERROR(_xlfn.STDEV.S(IF(('1. Database - raw'!KU$7:KW$494&gt;0)*('1. Database - raw'!$AD$7:$AD$494=$A38)*(INDIRECT($Q38,TRUE)=$O38),'1. Database - raw'!KU$7:KW$494)),"")</f>
        <v/>
      </c>
      <c r="LT38" s="33" t="str">
        <f t="array" aca="1" ref="LT38" ca="1">IFERROR(IF(COUNT(IF(('1. Database - raw'!KU$7:KW$494&gt;0)*('1. Database - raw'!$AD$7:$AD$494=$A38)*(INDIRECT($Q38,TRUE)=$O38),'1. Database - raw'!KU$7:KW$494))&gt;0,COUNT(IF(('1. Database - raw'!KU$7:KW$494&gt;0)*('1. Database - raw'!$AD$7:$AD$494=$A38)*(INDIRECT($Q38,TRUE)=$O38),'1. Database - raw'!KU$7:KW$494)),""),"")</f>
        <v/>
      </c>
      <c r="LU38" s="145" t="str">
        <f t="shared" ca="1" si="133"/>
        <v/>
      </c>
      <c r="LV38" s="146" t="str">
        <f t="shared" ca="1" si="134"/>
        <v/>
      </c>
      <c r="LW38" s="146" t="str">
        <f t="shared" ca="1" si="135"/>
        <v/>
      </c>
      <c r="LX38" s="146" t="str">
        <f t="array" aca="1" ref="LX38" ca="1">IFERROR(AVERAGE(IF(('1. Database - raw'!LA$7:LC$494&gt;0)*('1. Database - raw'!$AD$7:$AD$494=$A38)*(INDIRECT($Q38,TRUE)=$O38),'1. Database - raw'!LA$7:LC$494)),"")</f>
        <v/>
      </c>
      <c r="LY38" s="277" t="str">
        <f t="array" aca="1" ref="LY38" ca="1">IFERROR(_xlfn.STDEV.S(IF(('1. Database - raw'!LA$7:LC$494&gt;0)*('1. Database - raw'!$AD$7:$AD$494=$A38)*(INDIRECT($Q38,TRUE)=$O38),'1. Database - raw'!LA$7:LC$494)),"")</f>
        <v/>
      </c>
      <c r="LZ38" s="33" t="str">
        <f t="array" aca="1" ref="LZ38" ca="1">IFERROR(IF(COUNT(IF(('1. Database - raw'!LA$7:LC$494&gt;0)*('1. Database - raw'!$AD$7:$AD$494=$A38)*(INDIRECT($Q38,TRUE)=$O38),'1. Database - raw'!LA$7:LC$494))&gt;0,COUNT(IF(('1. Database - raw'!LA$7:LC$494&gt;0)*('1. Database - raw'!$AD$7:$AD$494=$A38)*(INDIRECT($Q38,TRUE)=$O38),'1. Database - raw'!LA$7:LC$494)),""),"")</f>
        <v/>
      </c>
      <c r="MA38" s="145" t="str">
        <f t="shared" ca="1" si="136"/>
        <v/>
      </c>
      <c r="MB38" s="146" t="str">
        <f t="shared" ca="1" si="137"/>
        <v/>
      </c>
      <c r="MC38" s="146" t="str">
        <f t="shared" ca="1" si="138"/>
        <v/>
      </c>
      <c r="MD38" s="146" t="str">
        <f t="array" aca="1" ref="MD38" ca="1">IFERROR(AVERAGE(IF(('1. Database - raw'!LG$7:LI$494&gt;0)*('1. Database - raw'!$AD$7:$AD$494=$A38)*(INDIRECT($Q38,TRUE)=$O38),'1. Database - raw'!LG$7:LI$494)),"")</f>
        <v/>
      </c>
      <c r="ME38" s="277" t="str">
        <f t="array" aca="1" ref="ME38" ca="1">IFERROR(_xlfn.STDEV.S(IF(('1. Database - raw'!LG$7:LI$494&gt;0)*('1. Database - raw'!$AD$7:$AD$494=$A38)*(INDIRECT($Q38,TRUE)=$O38),'1. Database - raw'!LG$7:LI$494)),"")</f>
        <v/>
      </c>
      <c r="MF38" s="33" t="str">
        <f t="array" aca="1" ref="MF38" ca="1">IFERROR(IF(COUNT(IF(('1. Database - raw'!LG$7:LI$494&gt;0)*('1. Database - raw'!$AD$7:$AD$494=$A38)*(INDIRECT($Q38,TRUE)=$O38),'1. Database - raw'!LG$7:LI$494))&gt;0,COUNT(IF(('1. Database - raw'!LG$7:LI$494&gt;0)*('1. Database - raw'!$AD$7:$AD$494=$A38)*(INDIRECT($Q38,TRUE)=$O38),'1. Database - raw'!LG$7:LI$494)),""),"")</f>
        <v/>
      </c>
      <c r="MG38" s="145" t="str">
        <f t="shared" ca="1" si="139"/>
        <v/>
      </c>
      <c r="MH38" s="146" t="str">
        <f t="shared" ca="1" si="140"/>
        <v/>
      </c>
      <c r="MI38" s="146" t="str">
        <f t="shared" ca="1" si="141"/>
        <v/>
      </c>
      <c r="MJ38" s="146" t="str">
        <f t="array" aca="1" ref="MJ38" ca="1">IFERROR(AVERAGE(IF(('1. Database - raw'!LM$7:LO$494&gt;0)*('1. Database - raw'!$AD$7:$AD$494=$A38)*(INDIRECT($Q38,TRUE)=$O38),'1. Database - raw'!LM$7:LO$494)),"")</f>
        <v/>
      </c>
      <c r="MK38" s="277" t="str">
        <f t="array" aca="1" ref="MK38" ca="1">IFERROR(_xlfn.STDEV.S(IF(('1. Database - raw'!LM$7:LO$494&gt;0)*('1. Database - raw'!$AD$7:$AD$494=$A38)*(INDIRECT($Q38,TRUE)=$O38),'1. Database - raw'!LM$7:LO$494)),"")</f>
        <v/>
      </c>
      <c r="ML38" s="33" t="str">
        <f t="array" aca="1" ref="ML38" ca="1">IFERROR(IF(COUNT(IF(('1. Database - raw'!LM$7:LO$494&gt;0)*('1. Database - raw'!$AD$7:$AD$494=$A38)*(INDIRECT($Q38,TRUE)=$O38),'1. Database - raw'!LM$7:LO$494))&gt;0,COUNT(IF(('1. Database - raw'!LM$7:LO$494&gt;0)*('1. Database - raw'!$AD$7:$AD$494=$A38)*(INDIRECT($Q38,TRUE)=$O38),'1. Database - raw'!LM$7:LO$494)),""),"")</f>
        <v/>
      </c>
      <c r="MM38" s="145" t="str">
        <f t="shared" ca="1" si="142"/>
        <v/>
      </c>
      <c r="MN38" s="146" t="str">
        <f t="shared" ca="1" si="143"/>
        <v/>
      </c>
      <c r="MO38" s="146" t="str">
        <f t="shared" ca="1" si="144"/>
        <v/>
      </c>
      <c r="MP38" s="146" t="str">
        <f t="array" aca="1" ref="MP38" ca="1">IFERROR(AVERAGE(IF(('1. Database - raw'!LS$7:LU$494&gt;0)*('1. Database - raw'!$AD$7:$AD$494=$A38)*(INDIRECT($Q38,TRUE)=$O38),'1. Database - raw'!LS$7:LU$494)),"")</f>
        <v/>
      </c>
      <c r="MQ38" s="277" t="str">
        <f t="array" aca="1" ref="MQ38" ca="1">IFERROR(_xlfn.STDEV.S(IF(('1. Database - raw'!LS$7:LU$494&gt;0)*('1. Database - raw'!$AD$7:$AD$494=$A38)*(INDIRECT($Q38,TRUE)=$O38),'1. Database - raw'!LS$7:LU$494)),"")</f>
        <v/>
      </c>
      <c r="MR38" s="33" t="str">
        <f t="array" aca="1" ref="MR38" ca="1">IFERROR(IF(COUNT(IF(('1. Database - raw'!LS$7:LU$494&gt;0)*('1. Database - raw'!$AD$7:$AD$494=$A38)*(INDIRECT($Q38,TRUE)=$O38),'1. Database - raw'!LS$7:LU$494))&gt;0,COUNT(IF(('1. Database - raw'!LS$7:LU$494&gt;0)*('1. Database - raw'!$AD$7:$AD$494=$A38)*(INDIRECT($Q38,TRUE)=$O38),'1. Database - raw'!LS$7:LU$494)),""),"")</f>
        <v/>
      </c>
      <c r="MS38" s="145" t="str">
        <f t="shared" ca="1" si="145"/>
        <v/>
      </c>
      <c r="MT38" s="146" t="str">
        <f t="shared" ca="1" si="146"/>
        <v/>
      </c>
      <c r="MU38" s="146" t="str">
        <f t="shared" ca="1" si="147"/>
        <v/>
      </c>
      <c r="MV38" s="146" t="str">
        <f t="array" aca="1" ref="MV38" ca="1">IFERROR(AVERAGE(IF(('1. Database - raw'!LY$7:MA$494&gt;0)*('1. Database - raw'!$AD$7:$AD$494=$A38)*(INDIRECT($Q38,TRUE)=$O38),'1. Database - raw'!LY$7:MA$494)),"")</f>
        <v/>
      </c>
      <c r="MW38" s="277" t="str">
        <f t="array" aca="1" ref="MW38" ca="1">IFERROR(_xlfn.STDEV.S(IF(('1. Database - raw'!LY$7:MA$494&gt;0)*('1. Database - raw'!$AD$7:$AD$494=$A38)*(INDIRECT($Q38,TRUE)=$O38),'1. Database - raw'!LY$7:MA$494)),"")</f>
        <v/>
      </c>
      <c r="MX38" s="33" t="str">
        <f t="array" aca="1" ref="MX38" ca="1">IFERROR(IF(COUNT(IF(('1. Database - raw'!LY$7:MA$494&gt;0)*('1. Database - raw'!$AD$7:$AD$494=$A38)*(INDIRECT($Q38,TRUE)=$O38),'1. Database - raw'!LY$7:MA$494))&gt;0,COUNT(IF(('1. Database - raw'!LY$7:MA$494&gt;0)*('1. Database - raw'!$AD$7:$AD$494=$A38)*(INDIRECT($Q38,TRUE)=$O38),'1. Database - raw'!LY$7:MA$494)),""),"")</f>
        <v/>
      </c>
      <c r="MY38" s="145" t="str">
        <f t="shared" ca="1" si="148"/>
        <v/>
      </c>
      <c r="MZ38" s="146" t="str">
        <f t="shared" ca="1" si="149"/>
        <v/>
      </c>
      <c r="NA38" s="146" t="str">
        <f t="shared" ca="1" si="150"/>
        <v/>
      </c>
      <c r="NB38" s="146" t="str">
        <f t="array" aca="1" ref="NB38" ca="1">IFERROR(AVERAGE(IF(('1. Database - raw'!ME$7:MG$494&gt;0)*('1. Database - raw'!$AD$7:$AD$494=$A38)*(INDIRECT($Q38,TRUE)=$O38),'1. Database - raw'!ME$7:MG$494)),"")</f>
        <v/>
      </c>
      <c r="NC38" s="277" t="str">
        <f t="array" aca="1" ref="NC38" ca="1">IFERROR(_xlfn.STDEV.S(IF(('1. Database - raw'!ME$7:MG$494&gt;0)*('1. Database - raw'!$AD$7:$AD$494=$A38)*(INDIRECT($Q38,TRUE)=$O38),'1. Database - raw'!ME$7:MG$494)),"")</f>
        <v/>
      </c>
      <c r="ND38" s="33" t="str">
        <f t="array" aca="1" ref="ND38" ca="1">IFERROR(IF(COUNT(IF(('1. Database - raw'!ME$7:MG$494&gt;0)*('1. Database - raw'!$AD$7:$AD$494=$A38)*(INDIRECT($Q38,TRUE)=$O38),'1. Database - raw'!ME$7:MG$494))&gt;0,COUNT(IF(('1. Database - raw'!ME$7:MG$494&gt;0)*('1. Database - raw'!$AD$7:$AD$494=$A38)*(INDIRECT($Q38,TRUE)=$O38),'1. Database - raw'!ME$7:MG$494)),""),"")</f>
        <v/>
      </c>
      <c r="NE38" s="145" t="str">
        <f t="shared" ca="1" si="151"/>
        <v/>
      </c>
      <c r="NF38" s="146" t="str">
        <f t="shared" ca="1" si="152"/>
        <v/>
      </c>
      <c r="NG38" s="146" t="str">
        <f t="shared" ca="1" si="153"/>
        <v/>
      </c>
      <c r="NH38" s="146" t="str">
        <f t="array" aca="1" ref="NH38" ca="1">IFERROR(AVERAGE(IF(('1. Database - raw'!MK$7:MM$494&gt;0)*('1. Database - raw'!$AD$7:$AD$494=$A38)*(INDIRECT($Q38,TRUE)=$O38),'1. Database - raw'!MK$7:MM$494)),"")</f>
        <v/>
      </c>
      <c r="NI38" s="277" t="str">
        <f t="array" aca="1" ref="NI38" ca="1">IFERROR(_xlfn.STDEV.S(IF(('1. Database - raw'!MK$7:MM$494&gt;0)*('1. Database - raw'!$AD$7:$AD$494=$A38)*(INDIRECT($Q38,TRUE)=$O38),'1. Database - raw'!MK$7:MM$494)),"")</f>
        <v/>
      </c>
      <c r="NJ38" s="33" t="str">
        <f t="array" aca="1" ref="NJ38" ca="1">IFERROR(IF(COUNT(IF(('1. Database - raw'!MK$7:MM$494&gt;0)*('1. Database - raw'!$AD$7:$AD$494=$A38)*(INDIRECT($Q38,TRUE)=$O38),'1. Database - raw'!MK$7:MM$494))&gt;0,COUNT(IF(('1. Database - raw'!MK$7:MM$494&gt;0)*('1. Database - raw'!$AD$7:$AD$494=$A38)*(INDIRECT($Q38,TRUE)=$O38),'1. Database - raw'!MK$7:MM$494)),""),"")</f>
        <v/>
      </c>
      <c r="NK38" s="145" t="str">
        <f t="shared" ca="1" si="154"/>
        <v/>
      </c>
      <c r="NL38" s="146" t="str">
        <f t="shared" ca="1" si="155"/>
        <v/>
      </c>
      <c r="NM38" s="146" t="str">
        <f t="shared" ca="1" si="156"/>
        <v/>
      </c>
      <c r="NN38" s="146" t="str">
        <f t="array" aca="1" ref="NN38" ca="1">IFERROR(AVERAGE(IF(('1. Database - raw'!MQ$7:MS$494&gt;0)*('1. Database - raw'!$AD$7:$AD$494=$A38)*(INDIRECT($Q38,TRUE)=$O38),'1. Database - raw'!MQ$7:MS$494)),"")</f>
        <v/>
      </c>
      <c r="NO38" s="277" t="str">
        <f t="array" aca="1" ref="NO38" ca="1">IFERROR(_xlfn.STDEV.S(IF(('1. Database - raw'!MQ$7:MS$494&gt;0)*('1. Database - raw'!$AD$7:$AD$494=$A38)*(INDIRECT($Q38,TRUE)=$O38),'1. Database - raw'!MQ$7:MS$494)),"")</f>
        <v/>
      </c>
      <c r="NP38" s="33" t="str">
        <f t="array" aca="1" ref="NP38" ca="1">IFERROR(IF(COUNT(IF(('1. Database - raw'!MQ$7:MS$494&gt;0)*('1. Database - raw'!$AD$7:$AD$494=$A38)*(INDIRECT($Q38,TRUE)=$O38),'1. Database - raw'!MQ$7:MS$494))&gt;0,COUNT(IF(('1. Database - raw'!MQ$7:MS$494&gt;0)*('1. Database - raw'!$AD$7:$AD$494=$A38)*(INDIRECT($Q38,TRUE)=$O38),'1. Database - raw'!MQ$7:MS$494)),""),"")</f>
        <v/>
      </c>
      <c r="NQ38" s="145" t="str">
        <f t="shared" ca="1" si="157"/>
        <v/>
      </c>
      <c r="NR38" s="146" t="str">
        <f t="shared" ca="1" si="158"/>
        <v/>
      </c>
      <c r="NS38" s="146" t="str">
        <f t="shared" ca="1" si="159"/>
        <v/>
      </c>
      <c r="NT38" s="146" t="str">
        <f t="array" aca="1" ref="NT38" ca="1">IFERROR(AVERAGE(IF(('1. Database - raw'!MW$7:MY$494&gt;0)*('1. Database - raw'!$AD$7:$AD$494=$A38)*(INDIRECT($Q38,TRUE)=$O38),'1. Database - raw'!MW$7:MY$494)),"")</f>
        <v/>
      </c>
      <c r="NU38" s="277" t="str">
        <f t="array" aca="1" ref="NU38" ca="1">IFERROR(_xlfn.STDEV.S(IF(('1. Database - raw'!MW$7:MY$494&gt;0)*('1. Database - raw'!$AD$7:$AD$494=$A38)*(INDIRECT($Q38,TRUE)=$O38),'1. Database - raw'!MW$7:MY$494)),"")</f>
        <v/>
      </c>
      <c r="NV38" s="33" t="str">
        <f t="array" aca="1" ref="NV38" ca="1">IFERROR(IF(COUNT(IF(('1. Database - raw'!MW$7:MY$494&gt;0)*('1. Database - raw'!$AD$7:$AD$494=$A38)*(INDIRECT($Q38,TRUE)=$O38),'1. Database - raw'!MW$7:MY$494))&gt;0,COUNT(IF(('1. Database - raw'!MW$7:MY$494&gt;0)*('1. Database - raw'!$AD$7:$AD$494=$A38)*(INDIRECT($Q38,TRUE)=$O38),'1. Database - raw'!MW$7:MY$494)),""),"")</f>
        <v/>
      </c>
      <c r="NW38" s="145" t="str">
        <f t="shared" ca="1" si="160"/>
        <v/>
      </c>
      <c r="NX38" s="146" t="str">
        <f t="shared" ca="1" si="161"/>
        <v/>
      </c>
      <c r="NY38" s="146" t="str">
        <f t="shared" ca="1" si="162"/>
        <v/>
      </c>
      <c r="NZ38" s="146" t="str">
        <f t="array" aca="1" ref="NZ38" ca="1">IFERROR(AVERAGE(IF(('1. Database - raw'!NC$7:NE$494&gt;0)*('1. Database - raw'!$AD$7:$AD$494=$A38)*(INDIRECT($Q38,TRUE)=$O38),'1. Database - raw'!NC$7:NE$494)),"")</f>
        <v/>
      </c>
      <c r="OA38" s="277" t="str">
        <f t="array" aca="1" ref="OA38" ca="1">IFERROR(_xlfn.STDEV.S(IF(('1. Database - raw'!NC$7:NE$494&gt;0)*('1. Database - raw'!$AD$7:$AD$494=$A38)*(INDIRECT($Q38,TRUE)=$O38),'1. Database - raw'!NC$7:NE$494)),"")</f>
        <v/>
      </c>
      <c r="OB38" s="33" t="str">
        <f t="array" aca="1" ref="OB38" ca="1">IFERROR(IF(COUNT(IF(('1. Database - raw'!NC$7:NE$494&gt;0)*('1. Database - raw'!$AD$7:$AD$494=$A38)*(INDIRECT($Q38,TRUE)=$O38),'1. Database - raw'!NC$7:NE$494))&gt;0,COUNT(IF(('1. Database - raw'!NC$7:NE$494&gt;0)*('1. Database - raw'!$AD$7:$AD$494=$A38)*(INDIRECT($Q38,TRUE)=$O38),'1. Database - raw'!NC$7:NE$494)),""),"")</f>
        <v/>
      </c>
      <c r="OC38" s="145" t="str">
        <f t="shared" ca="1" si="163"/>
        <v/>
      </c>
      <c r="OD38" s="146" t="str">
        <f t="shared" ca="1" si="164"/>
        <v/>
      </c>
      <c r="OE38" s="146" t="str">
        <f t="shared" ca="1" si="165"/>
        <v/>
      </c>
      <c r="OF38" s="146" t="str">
        <f t="array" aca="1" ref="OF38" ca="1">IFERROR(AVERAGE(IF(('1. Database - raw'!NI$7:NK$494&gt;0)*('1. Database - raw'!$AD$7:$AD$494=$A38)*(INDIRECT($Q38,TRUE)=$O38),'1. Database - raw'!NI$7:NK$494)),"")</f>
        <v/>
      </c>
      <c r="OG38" s="277" t="str">
        <f t="array" aca="1" ref="OG38" ca="1">IFERROR(_xlfn.STDEV.S(IF(('1. Database - raw'!NI$7:NK$494&gt;0)*('1. Database - raw'!$AD$7:$AD$494=$A38)*(INDIRECT($Q38,TRUE)=$O38),'1. Database - raw'!NI$7:NK$494)),"")</f>
        <v/>
      </c>
      <c r="OH38" s="20" t="str">
        <f t="array" aca="1" ref="OH38" ca="1">IFERROR(IF(COUNT(IF(('1. Database - raw'!NI$7:NK$494&gt;0)*('1. Database - raw'!$AD$7:$AD$494=$A38)*(INDIRECT($Q38,TRUE)=$O38),'1. Database - raw'!NI$7:NK$494))&gt;0,COUNT(IF(('1. Database - raw'!NI$7:NK$494&gt;0)*('1. Database - raw'!$AD$7:$AD$494=$A38)*(INDIRECT($Q38,TRUE)=$O38),'1. Database - raw'!NI$7:NK$494)),""),"")</f>
        <v/>
      </c>
    </row>
    <row r="39" spans="1:398" outlineLevel="1" x14ac:dyDescent="0.25">
      <c r="A39" s="134" t="s">
        <v>553</v>
      </c>
      <c r="B39" s="1330"/>
      <c r="C39" s="24"/>
      <c r="D39" s="23"/>
      <c r="E39" s="23" t="s">
        <v>315</v>
      </c>
      <c r="F39" s="22" t="s">
        <v>16</v>
      </c>
      <c r="G39" s="22" t="s">
        <v>616</v>
      </c>
      <c r="H39" s="22"/>
      <c r="I39" s="22"/>
      <c r="J39" s="22"/>
      <c r="K39" s="22"/>
      <c r="L39" s="22"/>
      <c r="M39" s="22"/>
      <c r="N39" s="41"/>
      <c r="O39" s="171" t="str">
        <f t="array" ref="O39">INDEX(A39:N39,IF(MIN(IF(C39:N39&lt;&gt;"",COLUMN(C39:N39)))&gt;0,MIN(IF(C39:N39&lt;&gt;"",COLUMN(C39:N39))),""))</f>
        <v>Morocco</v>
      </c>
      <c r="P39" s="162">
        <f t="shared" si="192"/>
        <v>3</v>
      </c>
      <c r="Q39" s="42" t="str">
        <f ca="1">"'" &amp; $S$4 &amp; "'!" &amp; ADDRESS(ROW('1. Database - raw'!$A$7),MATCH($C$2,'1. Database - raw'!$6:$6,0)+MATCH(O39,$C39:$N39,0)-1,1) &amp; ":" &amp; ADDRESS(LOOKUP(2,1/('1. Database - raw'!A:A&lt;&gt;""),ROW('1. Database - raw'!A:A)),MATCH($C$2,'1. Database - raw'!$6:$6,0)+MATCH(O39,$C39:$N39,0)-1,1)</f>
        <v>'1. Database - raw'!$AG$7:$AG$494</v>
      </c>
      <c r="R39" s="24"/>
      <c r="S39" s="181"/>
      <c r="T39" s="208" t="str">
        <f t="shared" ca="1" si="193"/>
        <v/>
      </c>
      <c r="U39" s="197" t="str">
        <f t="shared" ca="1" si="193"/>
        <v/>
      </c>
      <c r="V39" s="197" t="str">
        <f t="shared" ca="1" si="193"/>
        <v/>
      </c>
      <c r="W39" s="197" t="str">
        <f t="shared" ca="1" si="193"/>
        <v/>
      </c>
      <c r="X39" s="197" t="str">
        <f t="shared" ca="1" si="193"/>
        <v/>
      </c>
      <c r="Y39" s="197" t="str">
        <f t="shared" ca="1" si="193"/>
        <v/>
      </c>
      <c r="Z39" s="197" t="str">
        <f t="shared" ca="1" si="193"/>
        <v/>
      </c>
      <c r="AA39" s="197" t="str">
        <f t="shared" ca="1" si="193"/>
        <v/>
      </c>
      <c r="AB39" s="197" t="str">
        <f t="shared" ca="1" si="193"/>
        <v/>
      </c>
      <c r="AC39" s="197" t="str">
        <f t="shared" ca="1" si="193"/>
        <v/>
      </c>
      <c r="AD39" s="197" t="str">
        <f t="shared" ca="1" si="194"/>
        <v/>
      </c>
      <c r="AE39" s="197" t="str">
        <f t="shared" ca="1" si="194"/>
        <v/>
      </c>
      <c r="AF39" s="197" t="str">
        <f t="shared" ca="1" si="194"/>
        <v/>
      </c>
      <c r="AG39" s="197" t="str">
        <f t="shared" ca="1" si="194"/>
        <v/>
      </c>
      <c r="AH39" s="197" t="str">
        <f t="shared" ca="1" si="194"/>
        <v/>
      </c>
      <c r="AI39" s="197" t="str">
        <f t="shared" ca="1" si="194"/>
        <v/>
      </c>
      <c r="AJ39" s="197" t="str">
        <f t="shared" ca="1" si="194"/>
        <v/>
      </c>
      <c r="AK39" s="197" t="str">
        <f t="shared" ca="1" si="194"/>
        <v/>
      </c>
      <c r="AL39" s="197" t="str">
        <f t="shared" ca="1" si="194"/>
        <v/>
      </c>
      <c r="AM39" s="209" t="str">
        <f t="shared" ca="1" si="194"/>
        <v/>
      </c>
      <c r="AN39" s="189"/>
      <c r="AO39" s="189"/>
      <c r="AP39" s="189"/>
      <c r="AQ39" s="189"/>
      <c r="AR39" s="189"/>
      <c r="AS39" s="189"/>
      <c r="AT39" s="189"/>
      <c r="AU39" s="189"/>
      <c r="AV39" s="189"/>
      <c r="AW39" s="189"/>
      <c r="AX39" s="189"/>
      <c r="AY39" s="189"/>
      <c r="AZ39" s="189"/>
      <c r="BA39" s="189"/>
      <c r="BB39" s="189"/>
      <c r="BC39" s="189"/>
      <c r="BD39" s="237">
        <f t="shared" ca="1" si="185"/>
        <v>0.66899666117234935</v>
      </c>
      <c r="BE39" s="237">
        <f t="shared" ca="1" si="186"/>
        <v>59.628871184111873</v>
      </c>
      <c r="BF39" s="237" t="str">
        <f t="shared" ca="1" si="175"/>
        <v/>
      </c>
      <c r="BG39" s="247" t="str">
        <f t="shared" ca="1" si="176"/>
        <v/>
      </c>
      <c r="BH39" s="293"/>
      <c r="BI39" s="532" t="str">
        <f t="shared" ca="1" si="166"/>
        <v/>
      </c>
      <c r="BJ39" s="557">
        <f t="shared" ca="1" si="187"/>
        <v>0.92061363641147476</v>
      </c>
      <c r="BK39" s="557" t="str">
        <f t="shared" ca="1" si="188"/>
        <v/>
      </c>
      <c r="BL39" s="557" t="str">
        <f t="shared" ca="1" si="167"/>
        <v/>
      </c>
      <c r="BM39" s="557" t="str">
        <f t="shared" ca="1" si="189"/>
        <v/>
      </c>
      <c r="BN39" s="557" t="str">
        <f t="shared" ca="1" si="190"/>
        <v/>
      </c>
      <c r="BO39" s="253"/>
      <c r="BP39" s="171" t="str">
        <f t="shared" si="191"/>
        <v>Morocco</v>
      </c>
      <c r="BQ39" s="14" t="str">
        <f t="shared" ca="1" si="172"/>
        <v/>
      </c>
      <c r="BR39" s="19" t="str">
        <f t="shared" ca="1" si="173"/>
        <v/>
      </c>
      <c r="BS39" s="19" t="str">
        <f t="shared" ca="1" si="174"/>
        <v/>
      </c>
      <c r="BT39" s="19" t="str">
        <f t="array" aca="1" ref="BT39" ca="1">IFERROR(AVERAGE(IF(('1. Database - raw'!AW$7:AY$494&gt;0)*('1. Database - raw'!$AD$7:$AD$494=$A39)*('1. Database - raw'!$AP$7:$AP$494&lt;&gt;Dropdown!$AM$11)*(INDIRECT($Q39,TRUE)=$O39),'1. Database - raw'!AW$7:AY$494)),"")</f>
        <v/>
      </c>
      <c r="BU39" s="33" t="str">
        <f t="array" aca="1" ref="BU39" ca="1">IFERROR(_xlfn.STDEV.S(IF(('1. Database - raw'!AW$7:AY$494&gt;0)*('1. Database - raw'!$AD$7:$AD$494=$A39)*('1. Database - raw'!$AP$7:$AP$494&lt;&gt;Dropdown!$AM$11)*(INDIRECT($Q39,TRUE)=$O39),'1. Database - raw'!AW$7:AY$494)),"")</f>
        <v/>
      </c>
      <c r="BV39" s="33" t="str">
        <f t="array" aca="1" ref="BV39" ca="1">IFERROR(IF(COUNT(IF(('1. Database - raw'!AW$7:AY$494&gt;0)*('1. Database - raw'!$AD$7:$AD$494=$A39)*('1. Database - raw'!$AP$7:$AP$494&lt;&gt;Dropdown!$AM$11)*(INDIRECT($Q39,TRUE)=$O39),'1. Database - raw'!AW$7:AY$494))&gt;0,COUNT(IF(('1. Database - raw'!AW$7:AY$494&gt;0)*('1. Database - raw'!$AD$7:$AD$494=$A39)*('1. Database - raw'!$AP$7:$AP$494&lt;&gt;Dropdown!$AM$11)*(INDIRECT($Q39,TRUE)=$O39),'1. Database - raw'!AW$7:AY$494)),""),"")</f>
        <v/>
      </c>
      <c r="BW39" s="14">
        <f t="shared" ca="1" si="7"/>
        <v>47.526411496171661</v>
      </c>
      <c r="BX39" s="19">
        <f t="shared" ca="1" si="8"/>
        <v>69.328088330479162</v>
      </c>
      <c r="BY39" s="19">
        <f t="shared" ca="1" si="9"/>
        <v>57.401352372895268</v>
      </c>
      <c r="BZ39" s="19">
        <f t="array" aca="1" ref="BZ39" ca="1">IFERROR(AVERAGE(IF(('1. Database - raw'!BC$7:BE$494&gt;0)*('1. Database - raw'!$AD$7:$AD$494=$A39)*('1. Database - raw'!$AP$7:$AP$494&lt;&gt;Dropdown!$AM$11)*(INDIRECT($Q39,TRUE)=$O39),'1. Database - raw'!BC$7:BE$494)),"")</f>
        <v>60</v>
      </c>
      <c r="CA39" s="33">
        <f t="array" aca="1" ref="CA39" ca="1">IFERROR(_xlfn.STDEV.S(IF(('1. Database - raw'!BC$7:BE$494&gt;0)*('1. Database - raw'!$AD$7:$AD$494=$A39)*('1. Database - raw'!$AP$7:$AP$494&lt;&gt;Dropdown!$AM$11)*(INDIRECT($Q39,TRUE)=$O39),'1. Database - raw'!BC$7:BE$494)),"")</f>
        <v>18.257418583505537</v>
      </c>
      <c r="CB39" s="33">
        <f t="array" aca="1" ref="CB39" ca="1">IFERROR(IF(COUNT(IF(('1. Database - raw'!BC$7:BE$494&gt;0)*('1. Database - raw'!$AD$7:$AD$494=$A39)*('1. Database - raw'!$AP$7:$AP$494&lt;&gt;Dropdown!$AM$11)*(INDIRECT($Q39,TRUE)=$O39),'1. Database - raw'!BC$7:BE$494))&gt;0,COUNT(IF(('1. Database - raw'!BC$7:BE$494&gt;0)*('1. Database - raw'!$AD$7:$AD$494=$A39)*('1. Database - raw'!$AP$7:$AP$494&lt;&gt;Dropdown!$AM$11)*(INDIRECT($Q39,TRUE)=$O39),'1. Database - raw'!BC$7:BE$494)),""),"")</f>
        <v>4</v>
      </c>
      <c r="CC39" s="101">
        <f t="shared" ca="1" si="10"/>
        <v>0.61125831564392163</v>
      </c>
      <c r="CD39" s="102">
        <f t="shared" ca="1" si="11"/>
        <v>0.71781811504626669</v>
      </c>
      <c r="CE39" s="102">
        <f t="shared" ca="1" si="12"/>
        <v>0.66239889186341172</v>
      </c>
      <c r="CF39" s="102">
        <f t="array" aca="1" ref="CF39" ca="1">IFERROR(AVERAGE(IF(('1. Database - raw'!BI$7:BK$494&gt;0)*('1. Database - raw'!$AD$7:$AD$494=$A39)*('1. Database - raw'!$AP$7:$AP$494&lt;&gt;Dropdown!$AM$11)*(INDIRECT($Q39,TRUE)=$O39),'1. Database - raw'!BI$7:BK$494)),"")</f>
        <v>0.67500000000000004</v>
      </c>
      <c r="CG39" s="269">
        <f t="array" aca="1" ref="CG39" ca="1">IFERROR(_xlfn.STDEV.S(IF(('1. Database - raw'!BI$7:BK$494&gt;0)*('1. Database - raw'!$AD$7:$AD$494=$A39)*('1. Database - raw'!$AP$7:$AP$494&lt;&gt;Dropdown!$AM$11)*(INDIRECT($Q39,TRUE)=$O39),'1. Database - raw'!BI$7:BK$494)),"")</f>
        <v>0.13228756555322951</v>
      </c>
      <c r="CH39" s="33">
        <f t="array" aca="1" ref="CH39" ca="1">IFERROR(IF(COUNT(IF(('1. Database - raw'!BI$7:BK$494&gt;0)*('1. Database - raw'!$AD$7:$AD$494=$A39)*('1. Database - raw'!$AP$7:$AP$494&lt;&gt;Dropdown!$AM$11)*(INDIRECT($Q39,TRUE)=$O39),'1. Database - raw'!BI$7:BK$494))&gt;0,COUNT(IF(('1. Database - raw'!BI$7:BK$494&gt;0)*('1. Database - raw'!$AD$7:$AD$494=$A39)*('1. Database - raw'!$AP$7:$AP$494&lt;&gt;Dropdown!$AM$11)*(INDIRECT($Q39,TRUE)=$O39),'1. Database - raw'!BI$7:BK$494)),""),"")</f>
        <v>4</v>
      </c>
      <c r="CI39" s="14" t="str">
        <f t="shared" ca="1" si="13"/>
        <v/>
      </c>
      <c r="CJ39" s="19" t="str">
        <f t="shared" ca="1" si="14"/>
        <v/>
      </c>
      <c r="CK39" s="19" t="str">
        <f t="shared" ca="1" si="15"/>
        <v/>
      </c>
      <c r="CL39" s="19" t="str">
        <f t="array" aca="1" ref="CL39" ca="1">IFERROR(AVERAGE(IF(('1. Database - raw'!BO$7:BQ$494&gt;0)*('1. Database - raw'!$AD$7:$AD$494=$A39)*(INDIRECT($Q39,TRUE)=$O39),'1. Database - raw'!BO$7:BQ$494)),"")</f>
        <v/>
      </c>
      <c r="CM39" s="33" t="str">
        <f t="array" aca="1" ref="CM39" ca="1">IFERROR(_xlfn.STDEV.S(IF(('1. Database - raw'!BO$7:BQ$494&gt;0)*('1. Database - raw'!$AD$7:$AD$494=$A39)*(INDIRECT($Q39,TRUE)=$O39),'1. Database - raw'!BO$7:BQ$494)),"")</f>
        <v/>
      </c>
      <c r="CN39" s="33" t="str">
        <f t="array" aca="1" ref="CN39" ca="1">IFERROR(IF(COUNT(IF(('1. Database - raw'!BO$7:BQ$494&gt;0)*('1. Database - raw'!$AD$7:$AD$494=$A39)*(INDIRECT($Q39,TRUE)=$O39),'1. Database - raw'!BO$7:BQ$494))&gt;0,COUNT(IF(('1. Database - raw'!BO$7:BQ$494&gt;0)*('1. Database - raw'!$AD$7:$AD$494=$A39)*(INDIRECT($Q39,TRUE)=$O39),'1. Database - raw'!BO$7:BQ$494)),""),"")</f>
        <v/>
      </c>
      <c r="CO39" s="14" t="str">
        <f t="shared" ca="1" si="16"/>
        <v/>
      </c>
      <c r="CP39" s="19" t="str">
        <f t="shared" ca="1" si="17"/>
        <v/>
      </c>
      <c r="CQ39" s="19" t="str">
        <f t="shared" ca="1" si="18"/>
        <v/>
      </c>
      <c r="CR39" s="19" t="str">
        <f t="array" aca="1" ref="CR39" ca="1">IFERROR(AVERAGE(IF(('1. Database - raw'!BU$7:BW$494&gt;0)*('1. Database - raw'!$AD$7:$AD$494=$A39)*(INDIRECT($Q39,TRUE)=$O39),'1. Database - raw'!BU$7:BW$494)),"")</f>
        <v/>
      </c>
      <c r="CS39" s="33" t="str">
        <f t="array" aca="1" ref="CS39" ca="1">IFERROR(_xlfn.STDEV.S(IF(('1. Database - raw'!BU$7:BW$494&gt;0)*('1. Database - raw'!$AD$7:$AD$494=$A39)*(INDIRECT($Q39,TRUE)=$O39),'1. Database - raw'!BU$7:BW$494)),"")</f>
        <v/>
      </c>
      <c r="CT39" s="33" t="str">
        <f t="array" aca="1" ref="CT39" ca="1">IFERROR(IF(COUNT(IF(('1. Database - raw'!BU$7:BW$494&gt;0)*('1. Database - raw'!$AD$7:$AD$494=$A39)*(INDIRECT($Q39,TRUE)=$O39),'1. Database - raw'!BU$7:BW$494))&gt;0,COUNT(IF(('1. Database - raw'!BU$7:BW$494&gt;0)*('1. Database - raw'!$AD$7:$AD$494=$A39)*(INDIRECT($Q39,TRUE)=$O39),'1. Database - raw'!BU$7:BW$494)),""),"")</f>
        <v/>
      </c>
      <c r="CU39" s="14" t="str">
        <f t="shared" ca="1" si="19"/>
        <v/>
      </c>
      <c r="CV39" s="19" t="str">
        <f t="shared" ca="1" si="20"/>
        <v/>
      </c>
      <c r="CW39" s="19" t="str">
        <f t="shared" ca="1" si="21"/>
        <v/>
      </c>
      <c r="CX39" s="19" t="str">
        <f t="array" aca="1" ref="CX39" ca="1">IFERROR(AVERAGE(IF(('1. Database - raw'!CA$7:CC$494&gt;0)*('1. Database - raw'!$AD$7:$AD$494=$A39)*(INDIRECT($Q39,TRUE)=$O39),'1. Database - raw'!CA$7:CC$494)),"")</f>
        <v/>
      </c>
      <c r="CY39" s="33" t="str">
        <f t="array" aca="1" ref="CY39" ca="1">IFERROR(_xlfn.STDEV.S(IF(('1. Database - raw'!CA$7:CC$494&gt;0)*('1. Database - raw'!$AD$7:$AD$494=$A39)*(INDIRECT($Q39,TRUE)=$O39),'1. Database - raw'!CA$7:CC$494)),"")</f>
        <v/>
      </c>
      <c r="CZ39" s="33" t="str">
        <f t="array" aca="1" ref="CZ39" ca="1">IFERROR(IF(COUNT(IF(('1. Database - raw'!CA$7:CC$494&gt;0)*('1. Database - raw'!$AD$7:$AD$494=$A39)*(INDIRECT($Q39,TRUE)=$O39),'1. Database - raw'!CA$7:CC$494))&gt;0,COUNT(IF(('1. Database - raw'!CA$7:CC$494&gt;0)*('1. Database - raw'!$AD$7:$AD$494=$A39)*(INDIRECT($Q39,TRUE)=$O39),'1. Database - raw'!CA$7:CC$494)),""),"")</f>
        <v/>
      </c>
      <c r="DA39" s="14" t="str">
        <f t="shared" ca="1" si="22"/>
        <v/>
      </c>
      <c r="DB39" s="19" t="str">
        <f t="shared" ca="1" si="23"/>
        <v/>
      </c>
      <c r="DC39" s="19" t="str">
        <f t="shared" ca="1" si="24"/>
        <v/>
      </c>
      <c r="DD39" s="19" t="str">
        <f t="array" aca="1" ref="DD39" ca="1">IFERROR(AVERAGE(IF(('1. Database - raw'!CG$7:CI$494&gt;0)*('1. Database - raw'!$AD$7:$AD$494=$A39)*(INDIRECT($Q39,TRUE)=$O39),'1. Database - raw'!CG$7:CI$494)),"")</f>
        <v/>
      </c>
      <c r="DE39" s="33" t="str">
        <f t="array" aca="1" ref="DE39" ca="1">IFERROR(_xlfn.STDEV.S(IF(('1. Database - raw'!CG$7:CI$494&gt;0)*('1. Database - raw'!$AD$7:$AD$494=$A39)*(INDIRECT($Q39,TRUE)=$O39),'1. Database - raw'!CG$7:CI$494)),"")</f>
        <v/>
      </c>
      <c r="DF39" s="33" t="str">
        <f t="array" aca="1" ref="DF39" ca="1">IFERROR(IF(COUNT(IF(('1. Database - raw'!CG$7:CI$494&gt;0)*('1. Database - raw'!$AD$7:$AD$494=$A39)*(INDIRECT($Q39,TRUE)=$O39),'1. Database - raw'!CG$7:CI$494))&gt;0,COUNT(IF(('1. Database - raw'!CG$7:CI$494&gt;0)*('1. Database - raw'!$AD$7:$AD$494=$A39)*(INDIRECT($Q39,TRUE)=$O39),'1. Database - raw'!CG$7:CI$494)),""),"")</f>
        <v/>
      </c>
      <c r="DG39" s="14" t="str">
        <f t="shared" ca="1" si="25"/>
        <v/>
      </c>
      <c r="DH39" s="19" t="str">
        <f t="shared" ca="1" si="26"/>
        <v/>
      </c>
      <c r="DI39" s="19" t="str">
        <f t="shared" ca="1" si="27"/>
        <v/>
      </c>
      <c r="DJ39" s="19" t="str">
        <f t="array" aca="1" ref="DJ39" ca="1">IFERROR(AVERAGE(IF(('1. Database - raw'!CM$7:CO$494&gt;0)*('1. Database - raw'!$AD$7:$AD$494=$A39)*(INDIRECT($Q39,TRUE)=$O39),'1. Database - raw'!CM$7:CO$494)),"")</f>
        <v/>
      </c>
      <c r="DK39" s="33" t="str">
        <f t="array" aca="1" ref="DK39" ca="1">IFERROR(_xlfn.STDEV.S(IF(('1. Database - raw'!CM$7:CO$494&gt;0)*('1. Database - raw'!$AD$7:$AD$494=$A39)*(INDIRECT($Q39,TRUE)=$O39),'1. Database - raw'!CM$7:CO$494)),"")</f>
        <v/>
      </c>
      <c r="DL39" s="33" t="str">
        <f t="array" aca="1" ref="DL39" ca="1">IFERROR(IF(COUNT(IF(('1. Database - raw'!CM$7:CO$494&gt;0)*('1. Database - raw'!$AD$7:$AD$494=$A39)*(INDIRECT($Q39,TRUE)=$O39),'1. Database - raw'!CM$7:CO$494))&gt;0,COUNT(IF(('1. Database - raw'!CM$7:CO$494&gt;0)*('1. Database - raw'!$AD$7:$AD$494=$A39)*(INDIRECT($Q39,TRUE)=$O39),'1. Database - raw'!CM$7:CO$494)),""),"")</f>
        <v/>
      </c>
      <c r="DM39" s="14" t="str">
        <f t="shared" ca="1" si="28"/>
        <v/>
      </c>
      <c r="DN39" s="19" t="str">
        <f t="shared" ca="1" si="29"/>
        <v/>
      </c>
      <c r="DO39" s="19" t="str">
        <f t="shared" ca="1" si="30"/>
        <v/>
      </c>
      <c r="DP39" s="19" t="str">
        <f t="array" aca="1" ref="DP39" ca="1">IFERROR(AVERAGE(IF(('1. Database - raw'!CS$7:CU$494&gt;0)*('1. Database - raw'!$AD$7:$AD$494=$A39)*(INDIRECT($Q39,TRUE)=$O39),'1. Database - raw'!CS$7:CU$494)),"")</f>
        <v/>
      </c>
      <c r="DQ39" s="33" t="str">
        <f t="array" aca="1" ref="DQ39" ca="1">IFERROR(_xlfn.STDEV.S(IF(('1. Database - raw'!CS$7:CU$494&gt;0)*('1. Database - raw'!$AD$7:$AD$494=$A39)*(INDIRECT($Q39,TRUE)=$O39),'1. Database - raw'!CS$7:CU$494)),"")</f>
        <v/>
      </c>
      <c r="DR39" s="33" t="str">
        <f t="array" aca="1" ref="DR39" ca="1">IFERROR(IF(COUNT(IF(('1. Database - raw'!CS$7:CU$494&gt;0)*('1. Database - raw'!$AD$7:$AD$494=$A39)*(INDIRECT($Q39,TRUE)=$O39),'1. Database - raw'!CS$7:CU$494))&gt;0,COUNT(IF(('1. Database - raw'!CS$7:CU$494&gt;0)*('1. Database - raw'!$AD$7:$AD$494=$A39)*(INDIRECT($Q39,TRUE)=$O39),'1. Database - raw'!CS$7:CU$494)),""),"")</f>
        <v/>
      </c>
      <c r="DS39" s="14" t="str">
        <f t="shared" ca="1" si="31"/>
        <v/>
      </c>
      <c r="DT39" s="19" t="str">
        <f t="shared" ca="1" si="32"/>
        <v/>
      </c>
      <c r="DU39" s="19" t="str">
        <f t="shared" ca="1" si="33"/>
        <v/>
      </c>
      <c r="DV39" s="19" t="str">
        <f t="array" aca="1" ref="DV39" ca="1">IFERROR(AVERAGE(IF(('1. Database - raw'!CY$7:DA$494&gt;0)*('1. Database - raw'!$AD$7:$AD$494=$A39)*(INDIRECT($Q39,TRUE)=$O39),'1. Database - raw'!CY$7:DA$494)),"")</f>
        <v/>
      </c>
      <c r="DW39" s="33" t="str">
        <f t="array" aca="1" ref="DW39" ca="1">IFERROR(_xlfn.STDEV.S(IF(('1. Database - raw'!CY$7:DA$494&gt;0)*('1. Database - raw'!$AD$7:$AD$494=$A39)*(INDIRECT($Q39,TRUE)=$O39),'1. Database - raw'!CY$7:DA$494)),"")</f>
        <v/>
      </c>
      <c r="DX39" s="33" t="str">
        <f t="array" aca="1" ref="DX39" ca="1">IFERROR(IF(COUNT(IF(('1. Database - raw'!CY$7:DA$494&gt;0)*('1. Database - raw'!$AD$7:$AD$494=$A39)*(INDIRECT($Q39,TRUE)=$O39),'1. Database - raw'!CY$7:DA$494))&gt;0,COUNT(IF(('1. Database - raw'!CY$7:DA$494&gt;0)*('1. Database - raw'!$AD$7:$AD$494=$A39)*(INDIRECT($Q39,TRUE)=$O39),'1. Database - raw'!CY$7:DA$494)),""),"")</f>
        <v/>
      </c>
      <c r="DY39" s="14" t="str">
        <f t="shared" ca="1" si="34"/>
        <v/>
      </c>
      <c r="DZ39" s="19" t="str">
        <f t="shared" ca="1" si="35"/>
        <v/>
      </c>
      <c r="EA39" s="19" t="str">
        <f t="shared" ca="1" si="36"/>
        <v/>
      </c>
      <c r="EB39" s="19" t="str">
        <f t="array" aca="1" ref="EB39" ca="1">IFERROR(AVERAGE(IF(('1. Database - raw'!DE$7:DG$494&gt;0)*('1. Database - raw'!$AD$7:$AD$494=$A39)*(INDIRECT($Q39,TRUE)=$O39),'1. Database - raw'!DE$7:DG$494)),"")</f>
        <v/>
      </c>
      <c r="EC39" s="33" t="str">
        <f t="array" aca="1" ref="EC39" ca="1">IFERROR(_xlfn.STDEV.S(IF(('1. Database - raw'!DE$7:DG$494&gt;0)*('1. Database - raw'!$AD$7:$AD$494=$A39)*(INDIRECT($Q39,TRUE)=$O39),'1. Database - raw'!DE$7:DG$494)),"")</f>
        <v/>
      </c>
      <c r="ED39" s="33" t="str">
        <f t="array" aca="1" ref="ED39" ca="1">IFERROR(IF(COUNT(IF(('1. Database - raw'!DE$7:DG$494&gt;0)*('1. Database - raw'!$AD$7:$AD$494=$A39)*(INDIRECT($Q39,TRUE)=$O39),'1. Database - raw'!DE$7:DG$494))&gt;0,COUNT(IF(('1. Database - raw'!DE$7:DG$494&gt;0)*('1. Database - raw'!$AD$7:$AD$494=$A39)*(INDIRECT($Q39,TRUE)=$O39),'1. Database - raw'!DE$7:DG$494)),""),"")</f>
        <v/>
      </c>
      <c r="EE39" s="101" t="str">
        <f t="shared" ca="1" si="37"/>
        <v/>
      </c>
      <c r="EF39" s="102" t="str">
        <f t="shared" ca="1" si="38"/>
        <v/>
      </c>
      <c r="EG39" s="102" t="str">
        <f t="shared" ca="1" si="39"/>
        <v/>
      </c>
      <c r="EH39" s="102" t="str">
        <f t="array" aca="1" ref="EH39" ca="1">IFERROR(AVERAGE(IF(('1. Database - raw'!DK$7:DM$494&gt;0)*('1. Database - raw'!$AD$7:$AD$494=$A39)*(INDIRECT($Q39,TRUE)=$O39),'1. Database - raw'!DK$7:DM$494)),"")</f>
        <v/>
      </c>
      <c r="EI39" s="269" t="str">
        <f t="array" aca="1" ref="EI39" ca="1">IFERROR(_xlfn.STDEV.S(IF(('1. Database - raw'!DK$7:DM$494&gt;0)*('1. Database - raw'!$AD$7:$AD$494=$A39)*(INDIRECT($Q39,TRUE)=$O39),'1. Database - raw'!DK$7:DM$494)),"")</f>
        <v/>
      </c>
      <c r="EJ39" s="33" t="str">
        <f t="array" aca="1" ref="EJ39" ca="1">IFERROR(IF(COUNT(IF(('1. Database - raw'!DK$7:DM$494&gt;0)*('1. Database - raw'!$AD$7:$AD$494=$A39)*(INDIRECT($Q39,TRUE)=$O39),'1. Database - raw'!DK$7:DM$494))&gt;0,COUNT(IF(('1. Database - raw'!DK$7:DM$494&gt;0)*('1. Database - raw'!$AD$7:$AD$494=$A39)*(INDIRECT($Q39,TRUE)=$O39),'1. Database - raw'!DK$7:DM$494)),""),"")</f>
        <v/>
      </c>
      <c r="EK39" s="14" t="str">
        <f t="shared" ca="1" si="40"/>
        <v/>
      </c>
      <c r="EL39" s="19" t="str">
        <f t="shared" ca="1" si="41"/>
        <v/>
      </c>
      <c r="EM39" s="19" t="str">
        <f t="shared" ca="1" si="42"/>
        <v/>
      </c>
      <c r="EN39" s="19">
        <f t="array" aca="1" ref="EN39" ca="1">IFERROR(AVERAGE(IF(('1. Database - raw'!DQ$7:DS$494&gt;0)*('1. Database - raw'!$AD$7:$AD$494=$A39)*(INDIRECT($Q39,TRUE)=$O39),'1. Database - raw'!DQ$7:DS$494)),"")</f>
        <v>50</v>
      </c>
      <c r="EO39" s="33" t="str">
        <f t="array" aca="1" ref="EO39" ca="1">IFERROR(_xlfn.STDEV.S(IF(('1. Database - raw'!DQ$7:DS$494&gt;0)*('1. Database - raw'!$AD$7:$AD$494=$A39)*(INDIRECT($Q39,TRUE)=$O39),'1. Database - raw'!DQ$7:DS$494)),"")</f>
        <v/>
      </c>
      <c r="EP39" s="33">
        <f t="array" aca="1" ref="EP39" ca="1">IFERROR(IF(COUNT(IF(('1. Database - raw'!DQ$7:DS$494&gt;0)*('1. Database - raw'!$AD$7:$AD$494=$A39)*(INDIRECT($Q39,TRUE)=$O39),'1. Database - raw'!DQ$7:DS$494))&gt;0,COUNT(IF(('1. Database - raw'!DQ$7:DS$494&gt;0)*('1. Database - raw'!$AD$7:$AD$494=$A39)*(INDIRECT($Q39,TRUE)=$O39),'1. Database - raw'!DQ$7:DS$494)),""),"")</f>
        <v>1</v>
      </c>
      <c r="EQ39" s="14" t="str">
        <f t="shared" ca="1" si="43"/>
        <v/>
      </c>
      <c r="ER39" s="19" t="str">
        <f t="shared" ca="1" si="44"/>
        <v/>
      </c>
      <c r="ES39" s="19" t="str">
        <f t="shared" ca="1" si="45"/>
        <v/>
      </c>
      <c r="ET39" s="19" t="str">
        <f t="array" aca="1" ref="ET39" ca="1">IFERROR(AVERAGE(IF(('1. Database - raw'!DW$7:DY$494&gt;0)*('1. Database - raw'!$AD$7:$AD$494=$A39)*(INDIRECT($Q39,TRUE)=$O39),'1. Database - raw'!DW$7:DY$494)),"")</f>
        <v/>
      </c>
      <c r="EU39" s="33" t="str">
        <f t="array" aca="1" ref="EU39" ca="1">IFERROR(_xlfn.STDEV.S(IF(('1. Database - raw'!DW$7:DY$494&gt;0)*('1. Database - raw'!$AD$7:$AD$494=$A39)*(INDIRECT($Q39,TRUE)=$O39),'1. Database - raw'!DW$7:DY$494)),"")</f>
        <v/>
      </c>
      <c r="EV39" s="33" t="str">
        <f t="array" aca="1" ref="EV39" ca="1">IFERROR(IF(COUNT(IF(('1. Database - raw'!DW$7:DY$494&gt;0)*('1. Database - raw'!$AD$7:$AD$494=$A39)*(INDIRECT($Q39,TRUE)=$O39),'1. Database - raw'!DW$7:DY$494))&gt;0,COUNT(IF(('1. Database - raw'!DW$7:DY$494&gt;0)*('1. Database - raw'!$AD$7:$AD$494=$A39)*(INDIRECT($Q39,TRUE)=$O39),'1. Database - raw'!DW$7:DY$494)),""),"")</f>
        <v/>
      </c>
      <c r="EW39" s="14" t="str">
        <f t="shared" ca="1" si="46"/>
        <v/>
      </c>
      <c r="EX39" s="19" t="str">
        <f t="shared" ca="1" si="47"/>
        <v/>
      </c>
      <c r="EY39" s="19" t="str">
        <f t="shared" ca="1" si="48"/>
        <v/>
      </c>
      <c r="EZ39" s="19" t="str">
        <f t="array" aca="1" ref="EZ39" ca="1">IFERROR(AVERAGE(IF(('1. Database - raw'!EC$7:EE$494&gt;0)*('1. Database - raw'!$AD$7:$AD$494=$A39)*(INDIRECT($Q39,TRUE)=$O39),'1. Database - raw'!EC$7:EE$494)),"")</f>
        <v/>
      </c>
      <c r="FA39" s="33" t="str">
        <f t="array" aca="1" ref="FA39" ca="1">IFERROR(_xlfn.STDEV.S(IF(('1. Database - raw'!EC$7:EE$494&gt;0)*('1. Database - raw'!$AD$7:$AD$494=$A39)*(INDIRECT($Q39,TRUE)=$O39),'1. Database - raw'!EC$7:EE$494)),"")</f>
        <v/>
      </c>
      <c r="FB39" s="33" t="str">
        <f t="array" aca="1" ref="FB39" ca="1">IFERROR(IF(COUNT(IF(('1. Database - raw'!EC$7:EE$494&gt;0)*('1. Database - raw'!$AD$7:$AD$494=$A39)*(INDIRECT($Q39,TRUE)=$O39),'1. Database - raw'!EC$7:EE$494))&gt;0,COUNT(IF(('1. Database - raw'!EC$7:EE$494&gt;0)*('1. Database - raw'!$AD$7:$AD$494=$A39)*(INDIRECT($Q39,TRUE)=$O39),'1. Database - raw'!EC$7:EE$494)),""),"")</f>
        <v/>
      </c>
      <c r="FC39" s="14" t="str">
        <f t="shared" ca="1" si="49"/>
        <v/>
      </c>
      <c r="FD39" s="19" t="str">
        <f t="shared" ca="1" si="50"/>
        <v/>
      </c>
      <c r="FE39" s="19" t="str">
        <f t="shared" ca="1" si="51"/>
        <v/>
      </c>
      <c r="FF39" s="19" t="str">
        <f t="array" aca="1" ref="FF39" ca="1">IFERROR(AVERAGE(IF(('1. Database - raw'!EI$7:EK$494&gt;0)*('1. Database - raw'!$AD$7:$AD$494=$A39)*(INDIRECT($Q39,TRUE)=$O39),'1. Database - raw'!EI$7:EK$494)),"")</f>
        <v/>
      </c>
      <c r="FG39" s="33" t="str">
        <f t="array" aca="1" ref="FG39" ca="1">IFERROR(_xlfn.STDEV.S(IF(('1. Database - raw'!EI$7:EK$494&gt;0)*('1. Database - raw'!$AD$7:$AD$494=$A39)*(INDIRECT($Q39,TRUE)=$O39),'1. Database - raw'!EI$7:EK$494)),"")</f>
        <v/>
      </c>
      <c r="FH39" s="33" t="str">
        <f t="array" aca="1" ref="FH39" ca="1">IFERROR(IF(COUNT(IF(('1. Database - raw'!EI$7:EK$494&gt;0)*('1. Database - raw'!$AD$7:$AD$494=$A39)*(INDIRECT($Q39,TRUE)=$O39),'1. Database - raw'!EI$7:EK$494))&gt;0,COUNT(IF(('1. Database - raw'!EI$7:EK$494&gt;0)*('1. Database - raw'!$AD$7:$AD$494=$A39)*(INDIRECT($Q39,TRUE)=$O39),'1. Database - raw'!EI$7:EK$494)),""),"")</f>
        <v/>
      </c>
      <c r="FI39" s="14" t="str">
        <f t="shared" ca="1" si="52"/>
        <v/>
      </c>
      <c r="FJ39" s="19" t="str">
        <f t="shared" ca="1" si="53"/>
        <v/>
      </c>
      <c r="FK39" s="19" t="str">
        <f t="shared" ca="1" si="54"/>
        <v/>
      </c>
      <c r="FL39" s="19" t="str">
        <f t="array" aca="1" ref="FL39" ca="1">IFERROR(AVERAGE(IF(('1. Database - raw'!EO$7:EQ$494&gt;0)*('1. Database - raw'!$AD$7:$AD$494=$A39)*(INDIRECT($Q39,TRUE)=$O39),'1. Database - raw'!EO$7:EQ$494)),"")</f>
        <v/>
      </c>
      <c r="FM39" s="33" t="str">
        <f t="array" aca="1" ref="FM39" ca="1">IFERROR(_xlfn.STDEV.S(IF(('1. Database - raw'!EO$7:EQ$494&gt;0)*('1. Database - raw'!$AD$7:$AD$494=$A39)*(INDIRECT($Q39,TRUE)=$O39),'1. Database - raw'!EO$7:EQ$494)),"")</f>
        <v/>
      </c>
      <c r="FN39" s="33" t="str">
        <f t="array" aca="1" ref="FN39" ca="1">IFERROR(IF(COUNT(IF(('1. Database - raw'!EO$7:EQ$494&gt;0)*('1. Database - raw'!$AD$7:$AD$494=$A39)*(INDIRECT($Q39,TRUE)=$O39),'1. Database - raw'!EO$7:EQ$494))&gt;0,COUNT(IF(('1. Database - raw'!EO$7:EQ$494&gt;0)*('1. Database - raw'!$AD$7:$AD$494=$A39)*(INDIRECT($Q39,TRUE)=$O39),'1. Database - raw'!EO$7:EQ$494)),""),"")</f>
        <v/>
      </c>
      <c r="FO39" s="14" t="str">
        <f t="shared" ca="1" si="55"/>
        <v/>
      </c>
      <c r="FP39" s="19" t="str">
        <f t="shared" ca="1" si="56"/>
        <v/>
      </c>
      <c r="FQ39" s="19" t="str">
        <f t="shared" ca="1" si="57"/>
        <v/>
      </c>
      <c r="FR39" s="19" t="str">
        <f t="array" aca="1" ref="FR39" ca="1">IFERROR(AVERAGE(IF(('1. Database - raw'!EU$7:EW$494&gt;0)*('1. Database - raw'!$AD$7:$AD$494=$A39)*(INDIRECT($Q39,TRUE)=$O39),'1. Database - raw'!EU$7:EW$494)),"")</f>
        <v/>
      </c>
      <c r="FS39" s="33" t="str">
        <f t="array" aca="1" ref="FS39" ca="1">IFERROR(_xlfn.STDEV.S(IF(('1. Database - raw'!EU$7:EW$494&gt;0)*('1. Database - raw'!$AD$7:$AD$494=$A39)*(INDIRECT($Q39,TRUE)=$O39),'1. Database - raw'!EU$7:EW$494)),"")</f>
        <v/>
      </c>
      <c r="FT39" s="33" t="str">
        <f t="array" aca="1" ref="FT39" ca="1">IFERROR(IF(COUNT(IF(('1. Database - raw'!EU$7:EW$494&gt;0)*('1. Database - raw'!$AD$7:$AD$494=$A39)*(INDIRECT($Q39,TRUE)=$O39),'1. Database - raw'!EU$7:EW$494))&gt;0,COUNT(IF(('1. Database - raw'!EU$7:EW$494&gt;0)*('1. Database - raw'!$AD$7:$AD$494=$A39)*(INDIRECT($Q39,TRUE)=$O39),'1. Database - raw'!EU$7:EW$494)),""),"")</f>
        <v/>
      </c>
      <c r="FU39" s="14" t="str">
        <f t="shared" ca="1" si="58"/>
        <v/>
      </c>
      <c r="FV39" s="19" t="str">
        <f t="shared" ca="1" si="59"/>
        <v/>
      </c>
      <c r="FW39" s="19" t="str">
        <f t="shared" ca="1" si="60"/>
        <v/>
      </c>
      <c r="FX39" s="19" t="str">
        <f t="array" aca="1" ref="FX39" ca="1">IFERROR(AVERAGE(IF(('1. Database - raw'!FA$7:FC$494&gt;0)*('1. Database - raw'!$AD$7:$AD$494=$A39)*(INDIRECT($Q39,TRUE)=$O39),'1. Database - raw'!FA$7:FC$494)),"")</f>
        <v/>
      </c>
      <c r="FY39" s="33" t="str">
        <f t="array" aca="1" ref="FY39" ca="1">IFERROR(_xlfn.STDEV.S(IF(('1. Database - raw'!FA$7:FC$494&gt;0)*('1. Database - raw'!$AD$7:$AD$494=$A39)*(INDIRECT($Q39,TRUE)=$O39),'1. Database - raw'!FA$7:FC$494)),"")</f>
        <v/>
      </c>
      <c r="FZ39" s="33" t="str">
        <f t="array" aca="1" ref="FZ39" ca="1">IFERROR(IF(COUNT(IF(('1. Database - raw'!FA$7:FC$494&gt;0)*('1. Database - raw'!$AD$7:$AD$494=$A39)*(INDIRECT($Q39,TRUE)=$O39),'1. Database - raw'!FA$7:FC$494))&gt;0,COUNT(IF(('1. Database - raw'!FA$7:FC$494&gt;0)*('1. Database - raw'!$AD$7:$AD$494=$A39)*(INDIRECT($Q39,TRUE)=$O39),'1. Database - raw'!FA$7:FC$494)),""),"")</f>
        <v/>
      </c>
      <c r="GA39" s="14" t="str">
        <f t="shared" ca="1" si="61"/>
        <v/>
      </c>
      <c r="GB39" s="19" t="str">
        <f t="shared" ca="1" si="62"/>
        <v/>
      </c>
      <c r="GC39" s="19" t="str">
        <f t="shared" ca="1" si="63"/>
        <v/>
      </c>
      <c r="GD39" s="19" t="str">
        <f t="array" aca="1" ref="GD39" ca="1">IFERROR(AVERAGE(IF(('1. Database - raw'!FG$7:FI$494&gt;0)*('1. Database - raw'!$AD$7:$AD$494=$A39)*(INDIRECT($Q39,TRUE)=$O39),'1. Database - raw'!FG$7:FI$494)),"")</f>
        <v/>
      </c>
      <c r="GE39" s="33" t="str">
        <f t="array" aca="1" ref="GE39" ca="1">IFERROR(_xlfn.STDEV.S(IF(('1. Database - raw'!FG$7:FI$494&gt;0)*('1. Database - raw'!$AD$7:$AD$494=$A39)*(INDIRECT($Q39,TRUE)=$O39),'1. Database - raw'!FG$7:FI$494)),"")</f>
        <v/>
      </c>
      <c r="GF39" s="33" t="str">
        <f t="array" aca="1" ref="GF39" ca="1">IFERROR(IF(COUNT(IF(('1. Database - raw'!FG$7:FI$494&gt;0)*('1. Database - raw'!$AD$7:$AD$494=$A39)*(INDIRECT($Q39,TRUE)=$O39),'1. Database - raw'!FG$7:FI$494))&gt;0,COUNT(IF(('1. Database - raw'!FG$7:FI$494&gt;0)*('1. Database - raw'!$AD$7:$AD$494=$A39)*(INDIRECT($Q39,TRUE)=$O39),'1. Database - raw'!FG$7:FI$494)),""),"")</f>
        <v/>
      </c>
      <c r="GG39" s="14" t="str">
        <f t="shared" ca="1" si="64"/>
        <v/>
      </c>
      <c r="GH39" s="19" t="str">
        <f t="shared" ca="1" si="65"/>
        <v/>
      </c>
      <c r="GI39" s="19" t="str">
        <f t="shared" ca="1" si="66"/>
        <v/>
      </c>
      <c r="GJ39" s="19" t="str">
        <f t="array" aca="1" ref="GJ39" ca="1">IFERROR(AVERAGE(IF(('1. Database - raw'!FM$7:FO$494&gt;0)*('1. Database - raw'!$AD$7:$AD$494=$A39)*(INDIRECT($Q39,TRUE)=$O39),'1. Database - raw'!FM$7:FO$494)),"")</f>
        <v/>
      </c>
      <c r="GK39" s="33" t="str">
        <f t="array" aca="1" ref="GK39" ca="1">IFERROR(_xlfn.STDEV.S(IF(('1. Database - raw'!FM$7:FO$494&gt;0)*('1. Database - raw'!$AD$7:$AD$494=$A39)*(INDIRECT($Q39,TRUE)=$O39),'1. Database - raw'!FM$7:FO$494)),"")</f>
        <v/>
      </c>
      <c r="GL39" s="33" t="str">
        <f t="array" aca="1" ref="GL39" ca="1">IFERROR(IF(COUNT(IF(('1. Database - raw'!FM$7:FO$494&gt;0)*('1. Database - raw'!$AD$7:$AD$494=$A39)*(INDIRECT($Q39,TRUE)=$O39),'1. Database - raw'!FM$7:FO$494))&gt;0,COUNT(IF(('1. Database - raw'!FM$7:FO$494&gt;0)*('1. Database - raw'!$AD$7:$AD$494=$A39)*(INDIRECT($Q39,TRUE)=$O39),'1. Database - raw'!FM$7:FO$494)),""),"")</f>
        <v/>
      </c>
      <c r="GM39" s="14" t="str">
        <f t="shared" ca="1" si="67"/>
        <v/>
      </c>
      <c r="GN39" s="19" t="str">
        <f t="shared" ca="1" si="68"/>
        <v/>
      </c>
      <c r="GO39" s="19" t="str">
        <f t="shared" ca="1" si="69"/>
        <v/>
      </c>
      <c r="GP39" s="19" t="str">
        <f t="array" aca="1" ref="GP39" ca="1">IFERROR(AVERAGE(IF(('1. Database - raw'!FS$7:FU$494&gt;0)*('1. Database - raw'!$AD$7:$AD$494=$A39)*(INDIRECT($Q39,TRUE)=$O39),'1. Database - raw'!FS$7:FU$494)),"")</f>
        <v/>
      </c>
      <c r="GQ39" s="33" t="str">
        <f t="array" aca="1" ref="GQ39" ca="1">IFERROR(_xlfn.STDEV.S(IF(('1. Database - raw'!FS$7:FU$494&gt;0)*('1. Database - raw'!$AD$7:$AD$494=$A39)*(INDIRECT($Q39,TRUE)=$O39),'1. Database - raw'!FS$7:FU$494)),"")</f>
        <v/>
      </c>
      <c r="GR39" s="33" t="str">
        <f t="array" aca="1" ref="GR39" ca="1">IFERROR(IF(COUNT(IF(('1. Database - raw'!FS$7:FU$494&gt;0)*('1. Database - raw'!$AD$7:$AD$494=$A39)*(INDIRECT($Q39,TRUE)=$O39),'1. Database - raw'!FS$7:FU$494))&gt;0,COUNT(IF(('1. Database - raw'!FS$7:FU$494&gt;0)*('1. Database - raw'!$AD$7:$AD$494=$A39)*(INDIRECT($Q39,TRUE)=$O39),'1. Database - raw'!FS$7:FU$494)),""),"")</f>
        <v/>
      </c>
      <c r="GS39" s="14" t="str">
        <f t="shared" ca="1" si="70"/>
        <v/>
      </c>
      <c r="GT39" s="19" t="str">
        <f t="shared" ca="1" si="71"/>
        <v/>
      </c>
      <c r="GU39" s="19" t="str">
        <f t="shared" ca="1" si="72"/>
        <v/>
      </c>
      <c r="GV39" s="19" t="str">
        <f t="array" aca="1" ref="GV39" ca="1">IFERROR(AVERAGE(IF(('1. Database - raw'!FY$7:GA$494&gt;0)*('1. Database - raw'!$AD$7:$AD$494=$A39)*(INDIRECT($Q39,TRUE)=$O39),'1. Database - raw'!FY$7:GA$494)),"")</f>
        <v/>
      </c>
      <c r="GW39" s="33" t="str">
        <f t="array" aca="1" ref="GW39" ca="1">IFERROR(_xlfn.STDEV.S(IF(('1. Database - raw'!FY$7:GA$494&gt;0)*('1. Database - raw'!$AD$7:$AD$494=$A39)*(INDIRECT($Q39,TRUE)=$O39),'1. Database - raw'!FY$7:GA$494)),"")</f>
        <v/>
      </c>
      <c r="GX39" s="33" t="str">
        <f t="array" aca="1" ref="GX39" ca="1">IFERROR(IF(COUNT(IF(('1. Database - raw'!FY$7:GA$494&gt;0)*('1. Database - raw'!$AD$7:$AD$494=$A39)*(INDIRECT($Q39,TRUE)=$O39),'1. Database - raw'!FY$7:GA$494))&gt;0,COUNT(IF(('1. Database - raw'!FY$7:GA$494&gt;0)*('1. Database - raw'!$AD$7:$AD$494=$A39)*(INDIRECT($Q39,TRUE)=$O39),'1. Database - raw'!FY$7:GA$494)),""),"")</f>
        <v/>
      </c>
      <c r="GY39" s="14" t="str">
        <f t="shared" ca="1" si="73"/>
        <v/>
      </c>
      <c r="GZ39" s="19" t="str">
        <f t="shared" ca="1" si="74"/>
        <v/>
      </c>
      <c r="HA39" s="19" t="str">
        <f t="shared" ca="1" si="75"/>
        <v/>
      </c>
      <c r="HB39" s="19" t="str">
        <f t="array" aca="1" ref="HB39" ca="1">IFERROR(AVERAGE(IF(('1. Database - raw'!GE$7:GG$494&gt;0)*('1. Database - raw'!$AD$7:$AD$494=$A39)*(INDIRECT($Q39,TRUE)=$O39),'1. Database - raw'!GE$7:GG$494)),"")</f>
        <v/>
      </c>
      <c r="HC39" s="33" t="str">
        <f t="array" aca="1" ref="HC39" ca="1">IFERROR(_xlfn.STDEV.S(IF(('1. Database - raw'!GE$7:GG$494&gt;0)*('1. Database - raw'!$AD$7:$AD$494=$A39)*(INDIRECT($Q39,TRUE)=$O39),'1. Database - raw'!GE$7:GG$494)),"")</f>
        <v/>
      </c>
      <c r="HD39" s="33" t="str">
        <f t="array" aca="1" ref="HD39" ca="1">IFERROR(IF(COUNT(IF(('1. Database - raw'!GE$7:GG$494&gt;0)*('1. Database - raw'!$AD$7:$AD$494=$A39)*(INDIRECT($Q39,TRUE)=$O39),'1. Database - raw'!GE$7:GG$494))&gt;0,COUNT(IF(('1. Database - raw'!GE$7:GG$494&gt;0)*('1. Database - raw'!$AD$7:$AD$494=$A39)*(INDIRECT($Q39,TRUE)=$O39),'1. Database - raw'!GE$7:GG$494)),""),"")</f>
        <v/>
      </c>
      <c r="HE39" s="14" t="str">
        <f t="shared" ca="1" si="76"/>
        <v/>
      </c>
      <c r="HF39" s="19" t="str">
        <f t="shared" ca="1" si="77"/>
        <v/>
      </c>
      <c r="HG39" s="19" t="str">
        <f t="shared" ca="1" si="78"/>
        <v/>
      </c>
      <c r="HH39" s="19" t="str">
        <f t="array" aca="1" ref="HH39" ca="1">IFERROR(AVERAGE(IF(('1. Database - raw'!GK$7:GM$494&gt;0)*('1. Database - raw'!$AD$7:$AD$494=$A39)*(INDIRECT($Q39,TRUE)=$O39),'1. Database - raw'!GK$7:GM$494)),"")</f>
        <v/>
      </c>
      <c r="HI39" s="33" t="str">
        <f t="array" aca="1" ref="HI39" ca="1">IFERROR(_xlfn.STDEV.S(IF(('1. Database - raw'!GK$7:GM$494&gt;0)*('1. Database - raw'!$AD$7:$AD$494=$A39)*(INDIRECT($Q39,TRUE)=$O39),'1. Database - raw'!GK$7:GM$494)),"")</f>
        <v/>
      </c>
      <c r="HJ39" s="33" t="str">
        <f t="array" aca="1" ref="HJ39" ca="1">IFERROR(IF(COUNT(IF(('1. Database - raw'!GK$7:GM$494&gt;0)*('1. Database - raw'!$AD$7:$AD$494=$A39)*(INDIRECT($Q39,TRUE)=$O39),'1. Database - raw'!GK$7:GM$494))&gt;0,COUNT(IF(('1. Database - raw'!GK$7:GM$494&gt;0)*('1. Database - raw'!$AD$7:$AD$494=$A39)*(INDIRECT($Q39,TRUE)=$O39),'1. Database - raw'!GK$7:GM$494)),""),"")</f>
        <v/>
      </c>
      <c r="HK39" s="14" t="str">
        <f t="shared" ca="1" si="79"/>
        <v/>
      </c>
      <c r="HL39" s="19" t="str">
        <f t="shared" ca="1" si="80"/>
        <v/>
      </c>
      <c r="HM39" s="19" t="str">
        <f t="shared" ca="1" si="81"/>
        <v/>
      </c>
      <c r="HN39" s="19" t="str">
        <f t="array" aca="1" ref="HN39" ca="1">IFERROR(AVERAGE(IF(('1. Database - raw'!GQ$7:GS$494&gt;0)*('1. Database - raw'!$AD$7:$AD$494=$A39)*(INDIRECT($Q39,TRUE)=$O39),'1. Database - raw'!GQ$7:GS$494)),"")</f>
        <v/>
      </c>
      <c r="HO39" s="33" t="str">
        <f t="array" aca="1" ref="HO39" ca="1">IFERROR(_xlfn.STDEV.S(IF(('1. Database - raw'!GQ$7:GS$494&gt;0)*('1. Database - raw'!$AD$7:$AD$494=$A39)*(INDIRECT($Q39,TRUE)=$O39),'1. Database - raw'!GQ$7:GS$494)),"")</f>
        <v/>
      </c>
      <c r="HP39" s="33" t="str">
        <f t="array" aca="1" ref="HP39" ca="1">IFERROR(IF(COUNT(IF(('1. Database - raw'!GQ$7:GS$494&gt;0)*('1. Database - raw'!$AD$7:$AD$494=$A39)*(INDIRECT($Q39,TRUE)=$O39),'1. Database - raw'!GQ$7:GS$494))&gt;0,COUNT(IF(('1. Database - raw'!GQ$7:GS$494&gt;0)*('1. Database - raw'!$AD$7:$AD$494=$A39)*(INDIRECT($Q39,TRUE)=$O39),'1. Database - raw'!GQ$7:GS$494)),""),"")</f>
        <v/>
      </c>
      <c r="HQ39" s="14" t="str">
        <f t="shared" ca="1" si="82"/>
        <v/>
      </c>
      <c r="HR39" s="19" t="str">
        <f t="shared" ca="1" si="83"/>
        <v/>
      </c>
      <c r="HS39" s="19" t="str">
        <f t="shared" ca="1" si="84"/>
        <v/>
      </c>
      <c r="HT39" s="19" t="str">
        <f t="array" aca="1" ref="HT39" ca="1">IFERROR(AVERAGE(IF(('1. Database - raw'!GW$7:GY$494&gt;0)*('1. Database - raw'!$AD$7:$AD$494=$A39)*(INDIRECT($Q39,TRUE)=$O39),'1. Database - raw'!GW$7:GY$494)),"")</f>
        <v/>
      </c>
      <c r="HU39" s="33" t="str">
        <f t="array" aca="1" ref="HU39" ca="1">IFERROR(_xlfn.STDEV.S(IF(('1. Database - raw'!GW$7:GY$494&gt;0)*('1. Database - raw'!$AD$7:$AD$494=$A39)*(INDIRECT($Q39,TRUE)=$O39),'1. Database - raw'!GW$7:GY$494)),"")</f>
        <v/>
      </c>
      <c r="HV39" s="33" t="str">
        <f t="array" aca="1" ref="HV39" ca="1">IFERROR(IF(COUNT(IF(('1. Database - raw'!GW$7:GY$494&gt;0)*('1. Database - raw'!$AD$7:$AD$494=$A39)*(INDIRECT($Q39,TRUE)=$O39),'1. Database - raw'!GW$7:GY$494))&gt;0,COUNT(IF(('1. Database - raw'!GW$7:GY$494&gt;0)*('1. Database - raw'!$AD$7:$AD$494=$A39)*(INDIRECT($Q39,TRUE)=$O39),'1. Database - raw'!GW$7:GY$494)),""),"")</f>
        <v/>
      </c>
      <c r="HW39" s="14" t="str">
        <f t="shared" ca="1" si="85"/>
        <v/>
      </c>
      <c r="HX39" s="19" t="str">
        <f t="shared" ca="1" si="86"/>
        <v/>
      </c>
      <c r="HY39" s="19" t="str">
        <f t="shared" ca="1" si="87"/>
        <v/>
      </c>
      <c r="HZ39" s="19" t="str">
        <f t="array" aca="1" ref="HZ39" ca="1">IFERROR(AVERAGE(IF(('1. Database - raw'!HC$7:HE$494&gt;0)*('1. Database - raw'!$AD$7:$AD$494=$A39)*(INDIRECT($Q39,TRUE)=$O39),'1. Database - raw'!HC$7:HE$494)),"")</f>
        <v/>
      </c>
      <c r="IA39" s="33" t="str">
        <f t="array" aca="1" ref="IA39" ca="1">IFERROR(_xlfn.STDEV.S(IF(('1. Database - raw'!HC$7:HE$494&gt;0)*('1. Database - raw'!$AD$7:$AD$494=$A39)*(INDIRECT($Q39,TRUE)=$O39),'1. Database - raw'!HC$7:HE$494)),"")</f>
        <v/>
      </c>
      <c r="IB39" s="33" t="str">
        <f t="array" aca="1" ref="IB39" ca="1">IFERROR(IF(COUNT(IF(('1. Database - raw'!HC$7:HE$494&gt;0)*('1. Database - raw'!$AD$7:$AD$494=$A39)*(INDIRECT($Q39,TRUE)=$O39),'1. Database - raw'!HC$7:HE$494))&gt;0,COUNT(IF(('1. Database - raw'!HC$7:HE$494&gt;0)*('1. Database - raw'!$AD$7:$AD$494=$A39)*(INDIRECT($Q39,TRUE)=$O39),'1. Database - raw'!HC$7:HE$494)),""),"")</f>
        <v/>
      </c>
      <c r="IC39" s="14" t="str">
        <f t="shared" ca="1" si="88"/>
        <v/>
      </c>
      <c r="ID39" s="19" t="str">
        <f t="shared" ca="1" si="89"/>
        <v/>
      </c>
      <c r="IE39" s="19" t="str">
        <f t="shared" ca="1" si="90"/>
        <v/>
      </c>
      <c r="IF39" s="19" t="str">
        <f t="array" aca="1" ref="IF39" ca="1">IFERROR(AVERAGE(IF(('1. Database - raw'!HI$7:HK$494&gt;0)*('1. Database - raw'!$AD$7:$AD$494=$A39)*(INDIRECT($Q39,TRUE)=$O39),'1. Database - raw'!HI$7:HK$494)),"")</f>
        <v/>
      </c>
      <c r="IG39" s="33" t="str">
        <f t="array" aca="1" ref="IG39" ca="1">IFERROR(_xlfn.STDEV.S(IF(('1. Database - raw'!HI$7:HK$494&gt;0)*('1. Database - raw'!$AD$7:$AD$494=$A39)*(INDIRECT($Q39,TRUE)=$O39),'1. Database - raw'!HI$7:HK$494)),"")</f>
        <v/>
      </c>
      <c r="IH39" s="33" t="str">
        <f t="array" aca="1" ref="IH39" ca="1">IFERROR(IF(COUNT(IF(('1. Database - raw'!HI$7:HK$494&gt;0)*('1. Database - raw'!$AD$7:$AD$494=$A39)*(INDIRECT($Q39,TRUE)=$O39),'1. Database - raw'!HI$7:HK$494))&gt;0,COUNT(IF(('1. Database - raw'!HI$7:HK$494&gt;0)*('1. Database - raw'!$AD$7:$AD$494=$A39)*(INDIRECT($Q39,TRUE)=$O39),'1. Database - raw'!HI$7:HK$494)),""),"")</f>
        <v/>
      </c>
      <c r="II39" s="14" t="str">
        <f t="shared" ca="1" si="91"/>
        <v/>
      </c>
      <c r="IJ39" s="19" t="str">
        <f t="shared" ca="1" si="92"/>
        <v/>
      </c>
      <c r="IK39" s="19" t="str">
        <f t="shared" ca="1" si="93"/>
        <v/>
      </c>
      <c r="IL39" s="19" t="str">
        <f t="array" aca="1" ref="IL39" ca="1">IFERROR(AVERAGE(IF(('1. Database - raw'!HO$7:HQ$494&gt;0)*('1. Database - raw'!$AD$7:$AD$494=$A39)*(INDIRECT($Q39,TRUE)=$O39),'1. Database - raw'!HO$7:HQ$494)),"")</f>
        <v/>
      </c>
      <c r="IM39" s="33" t="str">
        <f t="array" aca="1" ref="IM39" ca="1">IFERROR(_xlfn.STDEV.S(IF(('1. Database - raw'!HO$7:HQ$494&gt;0)*('1. Database - raw'!$AD$7:$AD$494=$A39)*(INDIRECT($Q39,TRUE)=$O39),'1. Database - raw'!HO$7:HQ$494)),"")</f>
        <v/>
      </c>
      <c r="IN39" s="33" t="str">
        <f t="array" aca="1" ref="IN39" ca="1">IFERROR(IF(COUNT(IF(('1. Database - raw'!HO$7:HQ$494&gt;0)*('1. Database - raw'!$AD$7:$AD$494=$A39)*(INDIRECT($Q39,TRUE)=$O39),'1. Database - raw'!HO$7:HQ$494))&gt;0,COUNT(IF(('1. Database - raw'!HO$7:HQ$494&gt;0)*('1. Database - raw'!$AD$7:$AD$494=$A39)*(INDIRECT($Q39,TRUE)=$O39),'1. Database - raw'!HO$7:HQ$494)),""),"")</f>
        <v/>
      </c>
      <c r="IO39" s="14" t="str">
        <f t="shared" ca="1" si="94"/>
        <v/>
      </c>
      <c r="IP39" s="19" t="str">
        <f t="shared" ca="1" si="95"/>
        <v/>
      </c>
      <c r="IQ39" s="19" t="str">
        <f t="shared" ca="1" si="96"/>
        <v/>
      </c>
      <c r="IR39" s="19" t="str">
        <f t="array" aca="1" ref="IR39" ca="1">IFERROR(AVERAGE(IF(('1. Database - raw'!HU$7:HW$494&gt;0)*('1. Database - raw'!$AD$7:$AD$494=$A39)*(INDIRECT($Q39,TRUE)=$O39),'1. Database - raw'!HU$7:HW$494)),"")</f>
        <v/>
      </c>
      <c r="IS39" s="33" t="str">
        <f t="array" aca="1" ref="IS39" ca="1">IFERROR(_xlfn.STDEV.S(IF(('1. Database - raw'!HU$7:HW$494&gt;0)*('1. Database - raw'!$AD$7:$AD$494=$A39)*(INDIRECT($Q39,TRUE)=$O39),'1. Database - raw'!HU$7:HW$494)),"")</f>
        <v/>
      </c>
      <c r="IT39" s="33" t="str">
        <f t="array" aca="1" ref="IT39" ca="1">IFERROR(IF(COUNT(IF(('1. Database - raw'!HU$7:HW$494&gt;0)*('1. Database - raw'!$AD$7:$AD$494=$A39)*(INDIRECT($Q39,TRUE)=$O39),'1. Database - raw'!HU$7:HW$494))&gt;0,COUNT(IF(('1. Database - raw'!HU$7:HW$494&gt;0)*('1. Database - raw'!$AD$7:$AD$494=$A39)*(INDIRECT($Q39,TRUE)=$O39),'1. Database - raw'!HU$7:HW$494)),""),"")</f>
        <v/>
      </c>
      <c r="IU39" s="14" t="str">
        <f t="shared" ca="1" si="97"/>
        <v/>
      </c>
      <c r="IV39" s="19" t="str">
        <f t="shared" ca="1" si="98"/>
        <v/>
      </c>
      <c r="IW39" s="19" t="str">
        <f t="shared" ca="1" si="99"/>
        <v/>
      </c>
      <c r="IX39" s="19" t="str">
        <f t="array" aca="1" ref="IX39" ca="1">IFERROR(AVERAGE(IF(('1. Database - raw'!IA$7:IC$494&gt;0)*('1. Database - raw'!$AD$7:$AD$494=$A39)*(INDIRECT($Q39,TRUE)=$O39),'1. Database - raw'!IA$7:IC$494)),"")</f>
        <v/>
      </c>
      <c r="IY39" s="33" t="str">
        <f t="array" aca="1" ref="IY39" ca="1">IFERROR(_xlfn.STDEV.S(IF(('1. Database - raw'!IA$7:IC$494&gt;0)*('1. Database - raw'!$AD$7:$AD$494=$A39)*(INDIRECT($Q39,TRUE)=$O39),'1. Database - raw'!IA$7:IC$494)),"")</f>
        <v/>
      </c>
      <c r="IZ39" s="33" t="str">
        <f t="array" aca="1" ref="IZ39" ca="1">IFERROR(IF(COUNT(IF(('1. Database - raw'!IA$7:IC$494&gt;0)*('1. Database - raw'!$AD$7:$AD$494=$A39)*(INDIRECT($Q39,TRUE)=$O39),'1. Database - raw'!IA$7:IC$494))&gt;0,COUNT(IF(('1. Database - raw'!IA$7:IC$494&gt;0)*('1. Database - raw'!$AD$7:$AD$494=$A39)*(INDIRECT($Q39,TRUE)=$O39),'1. Database - raw'!IA$7:IC$494)),""),"")</f>
        <v/>
      </c>
      <c r="JA39" s="14" t="str">
        <f t="shared" ca="1" si="100"/>
        <v/>
      </c>
      <c r="JB39" s="19" t="str">
        <f t="shared" ca="1" si="101"/>
        <v/>
      </c>
      <c r="JC39" s="19" t="str">
        <f t="shared" ca="1" si="102"/>
        <v/>
      </c>
      <c r="JD39" s="19" t="str">
        <f t="array" aca="1" ref="JD39" ca="1">IFERROR(AVERAGE(IF(('1. Database - raw'!IG$7:II$494&gt;0)*('1. Database - raw'!$AD$7:$AD$494=$A39)*(INDIRECT($Q39,TRUE)=$O39),'1. Database - raw'!IG$7:II$494)),"")</f>
        <v/>
      </c>
      <c r="JE39" s="33" t="str">
        <f t="array" aca="1" ref="JE39" ca="1">IFERROR(_xlfn.STDEV.S(IF(('1. Database - raw'!IG$7:II$494&gt;0)*('1. Database - raw'!$AD$7:$AD$494=$A39)*(INDIRECT($Q39,TRUE)=$O39),'1. Database - raw'!IG$7:II$494)),"")</f>
        <v/>
      </c>
      <c r="JF39" s="33" t="str">
        <f t="array" aca="1" ref="JF39" ca="1">IFERROR(IF(COUNT(IF(('1. Database - raw'!IG$7:II$494&gt;0)*('1. Database - raw'!$AD$7:$AD$494=$A39)*(INDIRECT($Q39,TRUE)=$O39),'1. Database - raw'!IG$7:II$494))&gt;0,COUNT(IF(('1. Database - raw'!IG$7:II$494&gt;0)*('1. Database - raw'!$AD$7:$AD$494=$A39)*(INDIRECT($Q39,TRUE)=$O39),'1. Database - raw'!IG$7:II$494)),""),"")</f>
        <v/>
      </c>
      <c r="JG39" s="145" t="str">
        <f t="shared" ca="1" si="103"/>
        <v/>
      </c>
      <c r="JH39" s="146" t="str">
        <f t="shared" ca="1" si="104"/>
        <v/>
      </c>
      <c r="JI39" s="146" t="str">
        <f t="shared" ca="1" si="105"/>
        <v/>
      </c>
      <c r="JJ39" s="146" t="str">
        <f t="array" aca="1" ref="JJ39" ca="1">IFERROR(AVERAGE(IF(('1. Database - raw'!IM$7:IO$494&gt;0)*('1. Database - raw'!$AD$7:$AD$494=$A39)*(INDIRECT($Q39,TRUE)=$O39),'1. Database - raw'!IM$7:IO$494)),"")</f>
        <v/>
      </c>
      <c r="JK39" s="277" t="str">
        <f t="array" aca="1" ref="JK39" ca="1">IFERROR(_xlfn.STDEV.S(IF(('1. Database - raw'!IM$7:IO$494&gt;0)*('1. Database - raw'!$AD$7:$AD$494=$A39)*(INDIRECT($Q39,TRUE)=$O39),'1. Database - raw'!IM$7:IO$494)),"")</f>
        <v/>
      </c>
      <c r="JL39" s="33" t="str">
        <f t="array" aca="1" ref="JL39" ca="1">IFERROR(IF(COUNT(IF(('1. Database - raw'!IM$7:IO$494&gt;0)*('1. Database - raw'!$AD$7:$AD$494=$A39)*(INDIRECT($Q39,TRUE)=$O39),'1. Database - raw'!IM$7:IO$494))&gt;0,COUNT(IF(('1. Database - raw'!IM$7:IO$494&gt;0)*('1. Database - raw'!$AD$7:$AD$494=$A39)*(INDIRECT($Q39,TRUE)=$O39),'1. Database - raw'!IM$7:IO$494)),""),"")</f>
        <v/>
      </c>
      <c r="JM39" s="145" t="str">
        <f t="shared" ca="1" si="106"/>
        <v/>
      </c>
      <c r="JN39" s="146" t="str">
        <f t="shared" ca="1" si="107"/>
        <v/>
      </c>
      <c r="JO39" s="146" t="str">
        <f t="shared" ca="1" si="108"/>
        <v/>
      </c>
      <c r="JP39" s="146" t="str">
        <f t="array" aca="1" ref="JP39" ca="1">IFERROR(AVERAGE(IF(('1. Database - raw'!IS$7:IU$494&gt;0)*('1. Database - raw'!$AD$7:$AD$494=$A39)*(INDIRECT($Q39,TRUE)=$O39),'1. Database - raw'!IS$7:IU$494)),"")</f>
        <v/>
      </c>
      <c r="JQ39" s="277" t="str">
        <f t="array" aca="1" ref="JQ39" ca="1">IFERROR(_xlfn.STDEV.S(IF(('1. Database - raw'!IS$7:IU$494&gt;0)*('1. Database - raw'!$AD$7:$AD$494=$A39)*(INDIRECT($Q39,TRUE)=$O39),'1. Database - raw'!IS$7:IU$494)),"")</f>
        <v/>
      </c>
      <c r="JR39" s="33" t="str">
        <f t="array" aca="1" ref="JR39" ca="1">IFERROR(IF(COUNT(IF(('1. Database - raw'!IS$7:IU$494&gt;0)*('1. Database - raw'!$AD$7:$AD$494=$A39)*(INDIRECT($Q39,TRUE)=$O39),'1. Database - raw'!IS$7:IU$494))&gt;0,COUNT(IF(('1. Database - raw'!IS$7:IU$494&gt;0)*('1. Database - raw'!$AD$7:$AD$494=$A39)*(INDIRECT($Q39,TRUE)=$O39),'1. Database - raw'!IS$7:IU$494)),""),"")</f>
        <v/>
      </c>
      <c r="JS39" s="145" t="str">
        <f t="shared" ca="1" si="109"/>
        <v/>
      </c>
      <c r="JT39" s="146" t="str">
        <f t="shared" ca="1" si="110"/>
        <v/>
      </c>
      <c r="JU39" s="146" t="str">
        <f t="shared" ca="1" si="111"/>
        <v/>
      </c>
      <c r="JV39" s="146" t="str">
        <f t="array" aca="1" ref="JV39" ca="1">IFERROR(AVERAGE(IF(('1. Database - raw'!IY$7:JA$494&gt;0)*('1. Database - raw'!$AD$7:$AD$494=$A39)*(INDIRECT($Q39,TRUE)=$O39),'1. Database - raw'!IY$7:JA$494)),"")</f>
        <v/>
      </c>
      <c r="JW39" s="277" t="str">
        <f t="array" aca="1" ref="JW39" ca="1">IFERROR(_xlfn.STDEV.S(IF(('1. Database - raw'!IY$7:JA$494&gt;0)*('1. Database - raw'!$AD$7:$AD$494=$A39)*(INDIRECT($Q39,TRUE)=$O39),'1. Database - raw'!IY$7:JA$494)),"")</f>
        <v/>
      </c>
      <c r="JX39" s="33" t="str">
        <f t="array" aca="1" ref="JX39" ca="1">IFERROR(IF(COUNT(IF(('1. Database - raw'!IY$7:JA$494&gt;0)*('1. Database - raw'!$AD$7:$AD$494=$A39)*(INDIRECT($Q39,TRUE)=$O39),'1. Database - raw'!IY$7:JA$494))&gt;0,COUNT(IF(('1. Database - raw'!IY$7:JA$494&gt;0)*('1. Database - raw'!$AD$7:$AD$494=$A39)*(INDIRECT($Q39,TRUE)=$O39),'1. Database - raw'!IY$7:JA$494)),""),"")</f>
        <v/>
      </c>
      <c r="JY39" s="145" t="str">
        <f t="shared" ca="1" si="112"/>
        <v/>
      </c>
      <c r="JZ39" s="146" t="str">
        <f t="shared" ca="1" si="113"/>
        <v/>
      </c>
      <c r="KA39" s="146" t="str">
        <f t="shared" ca="1" si="114"/>
        <v/>
      </c>
      <c r="KB39" s="146" t="str">
        <f t="array" aca="1" ref="KB39" ca="1">IFERROR(AVERAGE(IF(('1. Database - raw'!JE$7:JG$494&gt;0)*('1. Database - raw'!$AD$7:$AD$494=$A39)*(INDIRECT($Q39,TRUE)=$O39),'1. Database - raw'!JE$7:JG$494)),"")</f>
        <v/>
      </c>
      <c r="KC39" s="277" t="str">
        <f t="array" aca="1" ref="KC39" ca="1">IFERROR(_xlfn.STDEV.S(IF(('1. Database - raw'!JE$7:JG$494&gt;0)*('1. Database - raw'!$AD$7:$AD$494=$A39)*(INDIRECT($Q39,TRUE)=$O39),'1. Database - raw'!JE$7:JG$494)),"")</f>
        <v/>
      </c>
      <c r="KD39" s="33" t="str">
        <f t="array" aca="1" ref="KD39" ca="1">IFERROR(IF(COUNT(IF(('1. Database - raw'!JE$7:JG$494&gt;0)*('1. Database - raw'!$AD$7:$AD$494=$A39)*(INDIRECT($Q39,TRUE)=$O39),'1. Database - raw'!JE$7:JG$494))&gt;0,COUNT(IF(('1. Database - raw'!JE$7:JG$494&gt;0)*('1. Database - raw'!$AD$7:$AD$494=$A39)*(INDIRECT($Q39,TRUE)=$O39),'1. Database - raw'!JE$7:JG$494)),""),"")</f>
        <v/>
      </c>
      <c r="KE39" s="145" t="str">
        <f t="shared" ca="1" si="115"/>
        <v/>
      </c>
      <c r="KF39" s="146" t="str">
        <f t="shared" ca="1" si="116"/>
        <v/>
      </c>
      <c r="KG39" s="146" t="str">
        <f t="shared" ca="1" si="117"/>
        <v/>
      </c>
      <c r="KH39" s="146" t="str">
        <f t="array" aca="1" ref="KH39" ca="1">IFERROR(AVERAGE(IF(('1. Database - raw'!JK$7:JM$494&gt;0)*('1. Database - raw'!$AD$7:$AD$494=$A39)*(INDIRECT($Q39,TRUE)=$O39),'1. Database - raw'!JK$7:JM$494)),"")</f>
        <v/>
      </c>
      <c r="KI39" s="277" t="str">
        <f t="array" aca="1" ref="KI39" ca="1">IFERROR(_xlfn.STDEV.S(IF(('1. Database - raw'!JK$7:JM$494&gt;0)*('1. Database - raw'!$AD$7:$AD$494=$A39)*(INDIRECT($Q39,TRUE)=$O39),'1. Database - raw'!JK$7:JM$494)),"")</f>
        <v/>
      </c>
      <c r="KJ39" s="33" t="str">
        <f t="array" aca="1" ref="KJ39" ca="1">IFERROR(IF(COUNT(IF(('1. Database - raw'!JK$7:JM$494&gt;0)*('1. Database - raw'!$AD$7:$AD$494=$A39)*(INDIRECT($Q39,TRUE)=$O39),'1. Database - raw'!JK$7:JM$494))&gt;0,COUNT(IF(('1. Database - raw'!JK$7:JM$494&gt;0)*('1. Database - raw'!$AD$7:$AD$494=$A39)*(INDIRECT($Q39,TRUE)=$O39),'1. Database - raw'!JK$7:JM$494)),""),"")</f>
        <v/>
      </c>
      <c r="KK39" s="145" t="str">
        <f t="shared" ca="1" si="118"/>
        <v/>
      </c>
      <c r="KL39" s="146" t="str">
        <f t="shared" ca="1" si="119"/>
        <v/>
      </c>
      <c r="KM39" s="146" t="str">
        <f t="shared" ca="1" si="120"/>
        <v/>
      </c>
      <c r="KN39" s="146" t="str">
        <f t="array" aca="1" ref="KN39" ca="1">IFERROR(AVERAGE(IF(('1. Database - raw'!JQ$7:JS$494&gt;0)*('1. Database - raw'!$AD$7:$AD$494=$A39)*(INDIRECT($Q39,TRUE)=$O39),'1. Database - raw'!JQ$7:JS$494)),"")</f>
        <v/>
      </c>
      <c r="KO39" s="277" t="str">
        <f t="array" aca="1" ref="KO39" ca="1">IFERROR(_xlfn.STDEV.S(IF(('1. Database - raw'!JQ$7:JS$494&gt;0)*('1. Database - raw'!$AD$7:$AD$494=$A39)*(INDIRECT($Q39,TRUE)=$O39),'1. Database - raw'!JQ$7:JS$494)),"")</f>
        <v/>
      </c>
      <c r="KP39" s="33" t="str">
        <f t="array" aca="1" ref="KP39" ca="1">IFERROR(IF(COUNT(IF(('1. Database - raw'!JQ$7:JS$494&gt;0)*('1. Database - raw'!$AD$7:$AD$494=$A39)*(INDIRECT($Q39,TRUE)=$O39),'1. Database - raw'!JQ$7:JS$494))&gt;0,COUNT(IF(('1. Database - raw'!JQ$7:JS$494&gt;0)*('1. Database - raw'!$AD$7:$AD$494=$A39)*(INDIRECT($Q39,TRUE)=$O39),'1. Database - raw'!JQ$7:JS$494)),""),"")</f>
        <v/>
      </c>
      <c r="KQ39" s="145" t="str">
        <f t="shared" ca="1" si="121"/>
        <v/>
      </c>
      <c r="KR39" s="146" t="str">
        <f t="shared" ca="1" si="122"/>
        <v/>
      </c>
      <c r="KS39" s="146" t="str">
        <f t="shared" ca="1" si="123"/>
        <v/>
      </c>
      <c r="KT39" s="146" t="str">
        <f t="array" aca="1" ref="KT39" ca="1">IFERROR(AVERAGE(IF(('1. Database - raw'!JW$7:JY$494&gt;0)*('1. Database - raw'!$AD$7:$AD$494=$A39)*(INDIRECT($Q39,TRUE)=$O39),'1. Database - raw'!JW$7:JY$494)),"")</f>
        <v/>
      </c>
      <c r="KU39" s="277" t="str">
        <f t="array" aca="1" ref="KU39" ca="1">IFERROR(_xlfn.STDEV.S(IF(('1. Database - raw'!JW$7:JY$494&gt;0)*('1. Database - raw'!$AD$7:$AD$494=$A39)*(INDIRECT($Q39,TRUE)=$O39),'1. Database - raw'!JW$7:JY$494)),"")</f>
        <v/>
      </c>
      <c r="KV39" s="33" t="str">
        <f t="array" aca="1" ref="KV39" ca="1">IFERROR(IF(COUNT(IF(('1. Database - raw'!JW$7:JY$494&gt;0)*('1. Database - raw'!$AD$7:$AD$494=$A39)*(INDIRECT($Q39,TRUE)=$O39),'1. Database - raw'!JW$7:JY$494))&gt;0,COUNT(IF(('1. Database - raw'!JW$7:JY$494&gt;0)*('1. Database - raw'!$AD$7:$AD$494=$A39)*(INDIRECT($Q39,TRUE)=$O39),'1. Database - raw'!JW$7:JY$494)),""),"")</f>
        <v/>
      </c>
      <c r="KW39" s="145" t="str">
        <f t="shared" ca="1" si="124"/>
        <v/>
      </c>
      <c r="KX39" s="146" t="str">
        <f t="shared" ca="1" si="125"/>
        <v/>
      </c>
      <c r="KY39" s="146" t="str">
        <f t="shared" ca="1" si="126"/>
        <v/>
      </c>
      <c r="KZ39" s="146" t="str">
        <f t="array" aca="1" ref="KZ39" ca="1">IFERROR(AVERAGE(IF(('1. Database - raw'!KC$7:KE$494&gt;0)*('1. Database - raw'!$AD$7:$AD$494=$A39)*(INDIRECT($Q39,TRUE)=$O39),'1. Database - raw'!KC$7:KE$494)),"")</f>
        <v/>
      </c>
      <c r="LA39" s="277" t="str">
        <f t="array" aca="1" ref="LA39" ca="1">IFERROR(_xlfn.STDEV.S(IF(('1. Database - raw'!KC$7:KE$494&gt;0)*('1. Database - raw'!$AD$7:$AD$494=$A39)*(INDIRECT($Q39,TRUE)=$O39),'1. Database - raw'!KC$7:KE$494)),"")</f>
        <v/>
      </c>
      <c r="LB39" s="33" t="str">
        <f t="array" aca="1" ref="LB39" ca="1">IFERROR(IF(COUNT(IF(('1. Database - raw'!KC$7:KE$494&gt;0)*('1. Database - raw'!$AD$7:$AD$494=$A39)*(INDIRECT($Q39,TRUE)=$O39),'1. Database - raw'!KC$7:KE$494))&gt;0,COUNT(IF(('1. Database - raw'!KC$7:KE$494&gt;0)*('1. Database - raw'!$AD$7:$AD$494=$A39)*(INDIRECT($Q39,TRUE)=$O39),'1. Database - raw'!KC$7:KE$494)),""),"")</f>
        <v/>
      </c>
      <c r="LC39" s="145" t="str">
        <f t="shared" ca="1" si="127"/>
        <v/>
      </c>
      <c r="LD39" s="146" t="str">
        <f t="shared" ca="1" si="128"/>
        <v/>
      </c>
      <c r="LE39" s="146" t="str">
        <f t="shared" ca="1" si="129"/>
        <v/>
      </c>
      <c r="LF39" s="146" t="str">
        <f t="array" aca="1" ref="LF39" ca="1">IFERROR(AVERAGE(IF(('1. Database - raw'!KI$7:KK$494&gt;0)*('1. Database - raw'!$AD$7:$AD$494=$A39)*(INDIRECT($Q39,TRUE)=$O39),'1. Database - raw'!KI$7:KK$494)),"")</f>
        <v/>
      </c>
      <c r="LG39" s="277" t="str">
        <f t="array" aca="1" ref="LG39" ca="1">IFERROR(_xlfn.STDEV.S(IF(('1. Database - raw'!KI$7:KK$494&gt;0)*('1. Database - raw'!$AD$7:$AD$494=$A39)*(INDIRECT($Q39,TRUE)=$O39),'1. Database - raw'!KI$7:KK$494)),"")</f>
        <v/>
      </c>
      <c r="LH39" s="33" t="str">
        <f t="array" aca="1" ref="LH39" ca="1">IFERROR(IF(COUNT(IF(('1. Database - raw'!KI$7:KK$494&gt;0)*('1. Database - raw'!$AD$7:$AD$494=$A39)*(INDIRECT($Q39,TRUE)=$O39),'1. Database - raw'!KI$7:KK$494))&gt;0,COUNT(IF(('1. Database - raw'!KI$7:KK$494&gt;0)*('1. Database - raw'!$AD$7:$AD$494=$A39)*(INDIRECT($Q39,TRUE)=$O39),'1. Database - raw'!KI$7:KK$494)),""),"")</f>
        <v/>
      </c>
      <c r="LI39" s="145" t="str">
        <f t="shared" ca="1" si="169"/>
        <v/>
      </c>
      <c r="LJ39" s="146" t="str">
        <f t="shared" ca="1" si="170"/>
        <v/>
      </c>
      <c r="LK39" s="146" t="str">
        <f t="shared" ca="1" si="171"/>
        <v/>
      </c>
      <c r="LL39" s="146" t="str">
        <f t="array" aca="1" ref="LL39" ca="1">IFERROR(AVERAGE(IF(('1. Database - raw'!KO$7:KQ$494&gt;0)*('1. Database - raw'!$AD$7:$AD$494=$A39)*(INDIRECT($Q39,TRUE)=$O39),'1. Database - raw'!KO$7:KQ$494)),"")</f>
        <v/>
      </c>
      <c r="LM39" s="277" t="str">
        <f t="array" aca="1" ref="LM39" ca="1">IFERROR(_xlfn.STDEV.S(IF(('1. Database - raw'!KO$7:KQ$494&gt;0)*('1. Database - raw'!$AD$7:$AD$494=$A39)*(INDIRECT($Q39,TRUE)=$O39),'1. Database - raw'!KO$7:KQ$494)),"")</f>
        <v/>
      </c>
      <c r="LN39" s="33" t="str">
        <f t="array" aca="1" ref="LN39" ca="1">IFERROR(IF(COUNT(IF(('1. Database - raw'!KO$7:KQ$494&gt;0)*('1. Database - raw'!$AD$7:$AD$494=$A39)*(INDIRECT($Q39,TRUE)=$O39),'1. Database - raw'!KO$7:KQ$494))&gt;0,COUNT(IF(('1. Database - raw'!KO$7:KQ$494&gt;0)*('1. Database - raw'!$AD$7:$AD$494=$A39)*(INDIRECT($Q39,TRUE)=$O39),'1. Database - raw'!KO$7:KQ$494)),""),"")</f>
        <v/>
      </c>
      <c r="LO39" s="145" t="str">
        <f t="shared" ca="1" si="130"/>
        <v/>
      </c>
      <c r="LP39" s="146" t="str">
        <f t="shared" ca="1" si="131"/>
        <v/>
      </c>
      <c r="LQ39" s="146" t="str">
        <f t="shared" ca="1" si="132"/>
        <v/>
      </c>
      <c r="LR39" s="146" t="str">
        <f t="array" aca="1" ref="LR39" ca="1">IFERROR(AVERAGE(IF(('1. Database - raw'!KU$7:KW$494&gt;0)*('1. Database - raw'!$AD$7:$AD$494=$A39)*(INDIRECT($Q39,TRUE)=$O39),'1. Database - raw'!KU$7:KW$494)),"")</f>
        <v/>
      </c>
      <c r="LS39" s="277" t="str">
        <f t="array" aca="1" ref="LS39" ca="1">IFERROR(_xlfn.STDEV.S(IF(('1. Database - raw'!KU$7:KW$494&gt;0)*('1. Database - raw'!$AD$7:$AD$494=$A39)*(INDIRECT($Q39,TRUE)=$O39),'1. Database - raw'!KU$7:KW$494)),"")</f>
        <v/>
      </c>
      <c r="LT39" s="33" t="str">
        <f t="array" aca="1" ref="LT39" ca="1">IFERROR(IF(COUNT(IF(('1. Database - raw'!KU$7:KW$494&gt;0)*('1. Database - raw'!$AD$7:$AD$494=$A39)*(INDIRECT($Q39,TRUE)=$O39),'1. Database - raw'!KU$7:KW$494))&gt;0,COUNT(IF(('1. Database - raw'!KU$7:KW$494&gt;0)*('1. Database - raw'!$AD$7:$AD$494=$A39)*(INDIRECT($Q39,TRUE)=$O39),'1. Database - raw'!KU$7:KW$494)),""),"")</f>
        <v/>
      </c>
      <c r="LU39" s="145" t="str">
        <f t="shared" ca="1" si="133"/>
        <v/>
      </c>
      <c r="LV39" s="146" t="str">
        <f t="shared" ca="1" si="134"/>
        <v/>
      </c>
      <c r="LW39" s="146" t="str">
        <f t="shared" ca="1" si="135"/>
        <v/>
      </c>
      <c r="LX39" s="146" t="str">
        <f t="array" aca="1" ref="LX39" ca="1">IFERROR(AVERAGE(IF(('1. Database - raw'!LA$7:LC$494&gt;0)*('1. Database - raw'!$AD$7:$AD$494=$A39)*(INDIRECT($Q39,TRUE)=$O39),'1. Database - raw'!LA$7:LC$494)),"")</f>
        <v/>
      </c>
      <c r="LY39" s="277" t="str">
        <f t="array" aca="1" ref="LY39" ca="1">IFERROR(_xlfn.STDEV.S(IF(('1. Database - raw'!LA$7:LC$494&gt;0)*('1. Database - raw'!$AD$7:$AD$494=$A39)*(INDIRECT($Q39,TRUE)=$O39),'1. Database - raw'!LA$7:LC$494)),"")</f>
        <v/>
      </c>
      <c r="LZ39" s="33" t="str">
        <f t="array" aca="1" ref="LZ39" ca="1">IFERROR(IF(COUNT(IF(('1. Database - raw'!LA$7:LC$494&gt;0)*('1. Database - raw'!$AD$7:$AD$494=$A39)*(INDIRECT($Q39,TRUE)=$O39),'1. Database - raw'!LA$7:LC$494))&gt;0,COUNT(IF(('1. Database - raw'!LA$7:LC$494&gt;0)*('1. Database - raw'!$AD$7:$AD$494=$A39)*(INDIRECT($Q39,TRUE)=$O39),'1. Database - raw'!LA$7:LC$494)),""),"")</f>
        <v/>
      </c>
      <c r="MA39" s="145" t="str">
        <f t="shared" ca="1" si="136"/>
        <v/>
      </c>
      <c r="MB39" s="146" t="str">
        <f t="shared" ca="1" si="137"/>
        <v/>
      </c>
      <c r="MC39" s="146" t="str">
        <f t="shared" ca="1" si="138"/>
        <v/>
      </c>
      <c r="MD39" s="146" t="str">
        <f t="array" aca="1" ref="MD39" ca="1">IFERROR(AVERAGE(IF(('1. Database - raw'!LG$7:LI$494&gt;0)*('1. Database - raw'!$AD$7:$AD$494=$A39)*(INDIRECT($Q39,TRUE)=$O39),'1. Database - raw'!LG$7:LI$494)),"")</f>
        <v/>
      </c>
      <c r="ME39" s="277" t="str">
        <f t="array" aca="1" ref="ME39" ca="1">IFERROR(_xlfn.STDEV.S(IF(('1. Database - raw'!LG$7:LI$494&gt;0)*('1. Database - raw'!$AD$7:$AD$494=$A39)*(INDIRECT($Q39,TRUE)=$O39),'1. Database - raw'!LG$7:LI$494)),"")</f>
        <v/>
      </c>
      <c r="MF39" s="33" t="str">
        <f t="array" aca="1" ref="MF39" ca="1">IFERROR(IF(COUNT(IF(('1. Database - raw'!LG$7:LI$494&gt;0)*('1. Database - raw'!$AD$7:$AD$494=$A39)*(INDIRECT($Q39,TRUE)=$O39),'1. Database - raw'!LG$7:LI$494))&gt;0,COUNT(IF(('1. Database - raw'!LG$7:LI$494&gt;0)*('1. Database - raw'!$AD$7:$AD$494=$A39)*(INDIRECT($Q39,TRUE)=$O39),'1. Database - raw'!LG$7:LI$494)),""),"")</f>
        <v/>
      </c>
      <c r="MG39" s="145" t="str">
        <f t="shared" ca="1" si="139"/>
        <v/>
      </c>
      <c r="MH39" s="146" t="str">
        <f t="shared" ca="1" si="140"/>
        <v/>
      </c>
      <c r="MI39" s="146" t="str">
        <f t="shared" ca="1" si="141"/>
        <v/>
      </c>
      <c r="MJ39" s="146" t="str">
        <f t="array" aca="1" ref="MJ39" ca="1">IFERROR(AVERAGE(IF(('1. Database - raw'!LM$7:LO$494&gt;0)*('1. Database - raw'!$AD$7:$AD$494=$A39)*(INDIRECT($Q39,TRUE)=$O39),'1. Database - raw'!LM$7:LO$494)),"")</f>
        <v/>
      </c>
      <c r="MK39" s="277" t="str">
        <f t="array" aca="1" ref="MK39" ca="1">IFERROR(_xlfn.STDEV.S(IF(('1. Database - raw'!LM$7:LO$494&gt;0)*('1. Database - raw'!$AD$7:$AD$494=$A39)*(INDIRECT($Q39,TRUE)=$O39),'1. Database - raw'!LM$7:LO$494)),"")</f>
        <v/>
      </c>
      <c r="ML39" s="33" t="str">
        <f t="array" aca="1" ref="ML39" ca="1">IFERROR(IF(COUNT(IF(('1. Database - raw'!LM$7:LO$494&gt;0)*('1. Database - raw'!$AD$7:$AD$494=$A39)*(INDIRECT($Q39,TRUE)=$O39),'1. Database - raw'!LM$7:LO$494))&gt;0,COUNT(IF(('1. Database - raw'!LM$7:LO$494&gt;0)*('1. Database - raw'!$AD$7:$AD$494=$A39)*(INDIRECT($Q39,TRUE)=$O39),'1. Database - raw'!LM$7:LO$494)),""),"")</f>
        <v/>
      </c>
      <c r="MM39" s="145" t="str">
        <f t="shared" ca="1" si="142"/>
        <v/>
      </c>
      <c r="MN39" s="146" t="str">
        <f t="shared" ca="1" si="143"/>
        <v/>
      </c>
      <c r="MO39" s="146" t="str">
        <f t="shared" ca="1" si="144"/>
        <v/>
      </c>
      <c r="MP39" s="146" t="str">
        <f t="array" aca="1" ref="MP39" ca="1">IFERROR(AVERAGE(IF(('1. Database - raw'!LS$7:LU$494&gt;0)*('1. Database - raw'!$AD$7:$AD$494=$A39)*(INDIRECT($Q39,TRUE)=$O39),'1. Database - raw'!LS$7:LU$494)),"")</f>
        <v/>
      </c>
      <c r="MQ39" s="277" t="str">
        <f t="array" aca="1" ref="MQ39" ca="1">IFERROR(_xlfn.STDEV.S(IF(('1. Database - raw'!LS$7:LU$494&gt;0)*('1. Database - raw'!$AD$7:$AD$494=$A39)*(INDIRECT($Q39,TRUE)=$O39),'1. Database - raw'!LS$7:LU$494)),"")</f>
        <v/>
      </c>
      <c r="MR39" s="33" t="str">
        <f t="array" aca="1" ref="MR39" ca="1">IFERROR(IF(COUNT(IF(('1. Database - raw'!LS$7:LU$494&gt;0)*('1. Database - raw'!$AD$7:$AD$494=$A39)*(INDIRECT($Q39,TRUE)=$O39),'1. Database - raw'!LS$7:LU$494))&gt;0,COUNT(IF(('1. Database - raw'!LS$7:LU$494&gt;0)*('1. Database - raw'!$AD$7:$AD$494=$A39)*(INDIRECT($Q39,TRUE)=$O39),'1. Database - raw'!LS$7:LU$494)),""),"")</f>
        <v/>
      </c>
      <c r="MS39" s="145" t="str">
        <f t="shared" ca="1" si="145"/>
        <v/>
      </c>
      <c r="MT39" s="146" t="str">
        <f t="shared" ca="1" si="146"/>
        <v/>
      </c>
      <c r="MU39" s="146" t="str">
        <f t="shared" ca="1" si="147"/>
        <v/>
      </c>
      <c r="MV39" s="146" t="str">
        <f t="array" aca="1" ref="MV39" ca="1">IFERROR(AVERAGE(IF(('1. Database - raw'!LY$7:MA$494&gt;0)*('1. Database - raw'!$AD$7:$AD$494=$A39)*(INDIRECT($Q39,TRUE)=$O39),'1. Database - raw'!LY$7:MA$494)),"")</f>
        <v/>
      </c>
      <c r="MW39" s="277" t="str">
        <f t="array" aca="1" ref="MW39" ca="1">IFERROR(_xlfn.STDEV.S(IF(('1. Database - raw'!LY$7:MA$494&gt;0)*('1. Database - raw'!$AD$7:$AD$494=$A39)*(INDIRECT($Q39,TRUE)=$O39),'1. Database - raw'!LY$7:MA$494)),"")</f>
        <v/>
      </c>
      <c r="MX39" s="33" t="str">
        <f t="array" aca="1" ref="MX39" ca="1">IFERROR(IF(COUNT(IF(('1. Database - raw'!LY$7:MA$494&gt;0)*('1. Database - raw'!$AD$7:$AD$494=$A39)*(INDIRECT($Q39,TRUE)=$O39),'1. Database - raw'!LY$7:MA$494))&gt;0,COUNT(IF(('1. Database - raw'!LY$7:MA$494&gt;0)*('1. Database - raw'!$AD$7:$AD$494=$A39)*(INDIRECT($Q39,TRUE)=$O39),'1. Database - raw'!LY$7:MA$494)),""),"")</f>
        <v/>
      </c>
      <c r="MY39" s="145" t="str">
        <f t="shared" ca="1" si="148"/>
        <v/>
      </c>
      <c r="MZ39" s="146" t="str">
        <f t="shared" ca="1" si="149"/>
        <v/>
      </c>
      <c r="NA39" s="146" t="str">
        <f t="shared" ca="1" si="150"/>
        <v/>
      </c>
      <c r="NB39" s="146" t="str">
        <f t="array" aca="1" ref="NB39" ca="1">IFERROR(AVERAGE(IF(('1. Database - raw'!ME$7:MG$494&gt;0)*('1. Database - raw'!$AD$7:$AD$494=$A39)*(INDIRECT($Q39,TRUE)=$O39),'1. Database - raw'!ME$7:MG$494)),"")</f>
        <v/>
      </c>
      <c r="NC39" s="277" t="str">
        <f t="array" aca="1" ref="NC39" ca="1">IFERROR(_xlfn.STDEV.S(IF(('1. Database - raw'!ME$7:MG$494&gt;0)*('1. Database - raw'!$AD$7:$AD$494=$A39)*(INDIRECT($Q39,TRUE)=$O39),'1. Database - raw'!ME$7:MG$494)),"")</f>
        <v/>
      </c>
      <c r="ND39" s="33" t="str">
        <f t="array" aca="1" ref="ND39" ca="1">IFERROR(IF(COUNT(IF(('1. Database - raw'!ME$7:MG$494&gt;0)*('1. Database - raw'!$AD$7:$AD$494=$A39)*(INDIRECT($Q39,TRUE)=$O39),'1. Database - raw'!ME$7:MG$494))&gt;0,COUNT(IF(('1. Database - raw'!ME$7:MG$494&gt;0)*('1. Database - raw'!$AD$7:$AD$494=$A39)*(INDIRECT($Q39,TRUE)=$O39),'1. Database - raw'!ME$7:MG$494)),""),"")</f>
        <v/>
      </c>
      <c r="NE39" s="145" t="str">
        <f t="shared" ca="1" si="151"/>
        <v/>
      </c>
      <c r="NF39" s="146" t="str">
        <f t="shared" ca="1" si="152"/>
        <v/>
      </c>
      <c r="NG39" s="146" t="str">
        <f t="shared" ca="1" si="153"/>
        <v/>
      </c>
      <c r="NH39" s="146" t="str">
        <f t="array" aca="1" ref="NH39" ca="1">IFERROR(AVERAGE(IF(('1. Database - raw'!MK$7:MM$494&gt;0)*('1. Database - raw'!$AD$7:$AD$494=$A39)*(INDIRECT($Q39,TRUE)=$O39),'1. Database - raw'!MK$7:MM$494)),"")</f>
        <v/>
      </c>
      <c r="NI39" s="277" t="str">
        <f t="array" aca="1" ref="NI39" ca="1">IFERROR(_xlfn.STDEV.S(IF(('1. Database - raw'!MK$7:MM$494&gt;0)*('1. Database - raw'!$AD$7:$AD$494=$A39)*(INDIRECT($Q39,TRUE)=$O39),'1. Database - raw'!MK$7:MM$494)),"")</f>
        <v/>
      </c>
      <c r="NJ39" s="33" t="str">
        <f t="array" aca="1" ref="NJ39" ca="1">IFERROR(IF(COUNT(IF(('1. Database - raw'!MK$7:MM$494&gt;0)*('1. Database - raw'!$AD$7:$AD$494=$A39)*(INDIRECT($Q39,TRUE)=$O39),'1. Database - raw'!MK$7:MM$494))&gt;0,COUNT(IF(('1. Database - raw'!MK$7:MM$494&gt;0)*('1. Database - raw'!$AD$7:$AD$494=$A39)*(INDIRECT($Q39,TRUE)=$O39),'1. Database - raw'!MK$7:MM$494)),""),"")</f>
        <v/>
      </c>
      <c r="NK39" s="145" t="str">
        <f t="shared" ca="1" si="154"/>
        <v/>
      </c>
      <c r="NL39" s="146" t="str">
        <f t="shared" ca="1" si="155"/>
        <v/>
      </c>
      <c r="NM39" s="146" t="str">
        <f t="shared" ca="1" si="156"/>
        <v/>
      </c>
      <c r="NN39" s="146" t="str">
        <f t="array" aca="1" ref="NN39" ca="1">IFERROR(AVERAGE(IF(('1. Database - raw'!MQ$7:MS$494&gt;0)*('1. Database - raw'!$AD$7:$AD$494=$A39)*(INDIRECT($Q39,TRUE)=$O39),'1. Database - raw'!MQ$7:MS$494)),"")</f>
        <v/>
      </c>
      <c r="NO39" s="277" t="str">
        <f t="array" aca="1" ref="NO39" ca="1">IFERROR(_xlfn.STDEV.S(IF(('1. Database - raw'!MQ$7:MS$494&gt;0)*('1. Database - raw'!$AD$7:$AD$494=$A39)*(INDIRECT($Q39,TRUE)=$O39),'1. Database - raw'!MQ$7:MS$494)),"")</f>
        <v/>
      </c>
      <c r="NP39" s="33" t="str">
        <f t="array" aca="1" ref="NP39" ca="1">IFERROR(IF(COUNT(IF(('1. Database - raw'!MQ$7:MS$494&gt;0)*('1. Database - raw'!$AD$7:$AD$494=$A39)*(INDIRECT($Q39,TRUE)=$O39),'1. Database - raw'!MQ$7:MS$494))&gt;0,COUNT(IF(('1. Database - raw'!MQ$7:MS$494&gt;0)*('1. Database - raw'!$AD$7:$AD$494=$A39)*(INDIRECT($Q39,TRUE)=$O39),'1. Database - raw'!MQ$7:MS$494)),""),"")</f>
        <v/>
      </c>
      <c r="NQ39" s="145" t="str">
        <f t="shared" ca="1" si="157"/>
        <v/>
      </c>
      <c r="NR39" s="146" t="str">
        <f t="shared" ca="1" si="158"/>
        <v/>
      </c>
      <c r="NS39" s="146" t="str">
        <f t="shared" ca="1" si="159"/>
        <v/>
      </c>
      <c r="NT39" s="146" t="str">
        <f t="array" aca="1" ref="NT39" ca="1">IFERROR(AVERAGE(IF(('1. Database - raw'!MW$7:MY$494&gt;0)*('1. Database - raw'!$AD$7:$AD$494=$A39)*(INDIRECT($Q39,TRUE)=$O39),'1. Database - raw'!MW$7:MY$494)),"")</f>
        <v/>
      </c>
      <c r="NU39" s="277" t="str">
        <f t="array" aca="1" ref="NU39" ca="1">IFERROR(_xlfn.STDEV.S(IF(('1. Database - raw'!MW$7:MY$494&gt;0)*('1. Database - raw'!$AD$7:$AD$494=$A39)*(INDIRECT($Q39,TRUE)=$O39),'1. Database - raw'!MW$7:MY$494)),"")</f>
        <v/>
      </c>
      <c r="NV39" s="33" t="str">
        <f t="array" aca="1" ref="NV39" ca="1">IFERROR(IF(COUNT(IF(('1. Database - raw'!MW$7:MY$494&gt;0)*('1. Database - raw'!$AD$7:$AD$494=$A39)*(INDIRECT($Q39,TRUE)=$O39),'1. Database - raw'!MW$7:MY$494))&gt;0,COUNT(IF(('1. Database - raw'!MW$7:MY$494&gt;0)*('1. Database - raw'!$AD$7:$AD$494=$A39)*(INDIRECT($Q39,TRUE)=$O39),'1. Database - raw'!MW$7:MY$494)),""),"")</f>
        <v/>
      </c>
      <c r="NW39" s="145" t="str">
        <f t="shared" ca="1" si="160"/>
        <v/>
      </c>
      <c r="NX39" s="146" t="str">
        <f t="shared" ca="1" si="161"/>
        <v/>
      </c>
      <c r="NY39" s="146" t="str">
        <f t="shared" ca="1" si="162"/>
        <v/>
      </c>
      <c r="NZ39" s="146" t="str">
        <f t="array" aca="1" ref="NZ39" ca="1">IFERROR(AVERAGE(IF(('1. Database - raw'!NC$7:NE$494&gt;0)*('1. Database - raw'!$AD$7:$AD$494=$A39)*(INDIRECT($Q39,TRUE)=$O39),'1. Database - raw'!NC$7:NE$494)),"")</f>
        <v/>
      </c>
      <c r="OA39" s="277" t="str">
        <f t="array" aca="1" ref="OA39" ca="1">IFERROR(_xlfn.STDEV.S(IF(('1. Database - raw'!NC$7:NE$494&gt;0)*('1. Database - raw'!$AD$7:$AD$494=$A39)*(INDIRECT($Q39,TRUE)=$O39),'1. Database - raw'!NC$7:NE$494)),"")</f>
        <v/>
      </c>
      <c r="OB39" s="33" t="str">
        <f t="array" aca="1" ref="OB39" ca="1">IFERROR(IF(COUNT(IF(('1. Database - raw'!NC$7:NE$494&gt;0)*('1. Database - raw'!$AD$7:$AD$494=$A39)*(INDIRECT($Q39,TRUE)=$O39),'1. Database - raw'!NC$7:NE$494))&gt;0,COUNT(IF(('1. Database - raw'!NC$7:NE$494&gt;0)*('1. Database - raw'!$AD$7:$AD$494=$A39)*(INDIRECT($Q39,TRUE)=$O39),'1. Database - raw'!NC$7:NE$494)),""),"")</f>
        <v/>
      </c>
      <c r="OC39" s="145" t="str">
        <f t="shared" ca="1" si="163"/>
        <v/>
      </c>
      <c r="OD39" s="146" t="str">
        <f t="shared" ca="1" si="164"/>
        <v/>
      </c>
      <c r="OE39" s="146" t="str">
        <f t="shared" ca="1" si="165"/>
        <v/>
      </c>
      <c r="OF39" s="146" t="str">
        <f t="array" aca="1" ref="OF39" ca="1">IFERROR(AVERAGE(IF(('1. Database - raw'!NI$7:NK$494&gt;0)*('1. Database - raw'!$AD$7:$AD$494=$A39)*(INDIRECT($Q39,TRUE)=$O39),'1. Database - raw'!NI$7:NK$494)),"")</f>
        <v/>
      </c>
      <c r="OG39" s="277" t="str">
        <f t="array" aca="1" ref="OG39" ca="1">IFERROR(_xlfn.STDEV.S(IF(('1. Database - raw'!NI$7:NK$494&gt;0)*('1. Database - raw'!$AD$7:$AD$494=$A39)*(INDIRECT($Q39,TRUE)=$O39),'1. Database - raw'!NI$7:NK$494)),"")</f>
        <v/>
      </c>
      <c r="OH39" s="20" t="str">
        <f t="array" aca="1" ref="OH39" ca="1">IFERROR(IF(COUNT(IF(('1. Database - raw'!NI$7:NK$494&gt;0)*('1. Database - raw'!$AD$7:$AD$494=$A39)*(INDIRECT($Q39,TRUE)=$O39),'1. Database - raw'!NI$7:NK$494))&gt;0,COUNT(IF(('1. Database - raw'!NI$7:NK$494&gt;0)*('1. Database - raw'!$AD$7:$AD$494=$A39)*(INDIRECT($Q39,TRUE)=$O39),'1. Database - raw'!NI$7:NK$494)),""),"")</f>
        <v/>
      </c>
    </row>
    <row r="40" spans="1:398" outlineLevel="1" x14ac:dyDescent="0.25">
      <c r="A40" s="134" t="s">
        <v>553</v>
      </c>
      <c r="B40" s="1330"/>
      <c r="C40" s="24"/>
      <c r="D40" s="23"/>
      <c r="E40" s="23" t="s">
        <v>277</v>
      </c>
      <c r="F40" s="22" t="s">
        <v>16</v>
      </c>
      <c r="G40" s="22" t="s">
        <v>616</v>
      </c>
      <c r="H40" s="22"/>
      <c r="I40" s="22"/>
      <c r="J40" s="22"/>
      <c r="K40" s="22"/>
      <c r="L40" s="22"/>
      <c r="M40" s="22"/>
      <c r="N40" s="41"/>
      <c r="O40" s="171" t="str">
        <f t="array" ref="O40">INDEX(A40:N40,IF(MIN(IF(C40:N40&lt;&gt;"",COLUMN(C40:N40)))&gt;0,MIN(IF(C40:N40&lt;&gt;"",COLUMN(C40:N40))),""))</f>
        <v>Syria</v>
      </c>
      <c r="P40" s="162">
        <f t="shared" si="192"/>
        <v>3</v>
      </c>
      <c r="Q40" s="42" t="str">
        <f ca="1">"'" &amp; $S$4 &amp; "'!" &amp; ADDRESS(ROW('1. Database - raw'!$A$7),MATCH($C$2,'1. Database - raw'!$6:$6,0)+MATCH(O40,$C40:$N40,0)-1,1) &amp; ":" &amp; ADDRESS(LOOKUP(2,1/('1. Database - raw'!A:A&lt;&gt;""),ROW('1. Database - raw'!A:A)),MATCH($C$2,'1. Database - raw'!$6:$6,0)+MATCH(O40,$C40:$N40,0)-1,1)</f>
        <v>'1. Database - raw'!$AG$7:$AG$494</v>
      </c>
      <c r="R40" s="24"/>
      <c r="S40" s="181"/>
      <c r="T40" s="208" t="str">
        <f t="shared" ca="1" si="193"/>
        <v/>
      </c>
      <c r="U40" s="197" t="str">
        <f t="shared" ca="1" si="193"/>
        <v/>
      </c>
      <c r="V40" s="197" t="str">
        <f t="shared" ca="1" si="193"/>
        <v/>
      </c>
      <c r="W40" s="197" t="str">
        <f t="shared" ca="1" si="193"/>
        <v/>
      </c>
      <c r="X40" s="197" t="str">
        <f t="shared" ca="1" si="193"/>
        <v/>
      </c>
      <c r="Y40" s="197" t="str">
        <f t="shared" ca="1" si="193"/>
        <v/>
      </c>
      <c r="Z40" s="197" t="str">
        <f t="shared" ca="1" si="193"/>
        <v/>
      </c>
      <c r="AA40" s="197" t="str">
        <f t="shared" ca="1" si="193"/>
        <v/>
      </c>
      <c r="AB40" s="197" t="str">
        <f t="shared" ca="1" si="193"/>
        <v/>
      </c>
      <c r="AC40" s="197" t="str">
        <f t="shared" ca="1" si="193"/>
        <v/>
      </c>
      <c r="AD40" s="197" t="str">
        <f t="shared" ca="1" si="194"/>
        <v/>
      </c>
      <c r="AE40" s="197" t="str">
        <f t="shared" ca="1" si="194"/>
        <v/>
      </c>
      <c r="AF40" s="197" t="str">
        <f t="shared" ca="1" si="194"/>
        <v/>
      </c>
      <c r="AG40" s="197" t="str">
        <f t="shared" ca="1" si="194"/>
        <v/>
      </c>
      <c r="AH40" s="197" t="str">
        <f t="shared" ca="1" si="194"/>
        <v/>
      </c>
      <c r="AI40" s="197" t="str">
        <f t="shared" ca="1" si="194"/>
        <v/>
      </c>
      <c r="AJ40" s="197" t="str">
        <f t="shared" ca="1" si="194"/>
        <v/>
      </c>
      <c r="AK40" s="197" t="str">
        <f t="shared" ca="1" si="194"/>
        <v/>
      </c>
      <c r="AL40" s="197" t="str">
        <f t="shared" ca="1" si="194"/>
        <v/>
      </c>
      <c r="AM40" s="209" t="str">
        <f t="shared" ca="1" si="194"/>
        <v/>
      </c>
      <c r="AN40" s="189"/>
      <c r="AO40" s="189"/>
      <c r="AP40" s="189"/>
      <c r="AQ40" s="189"/>
      <c r="AR40" s="189"/>
      <c r="AS40" s="189"/>
      <c r="AT40" s="189"/>
      <c r="AU40" s="189"/>
      <c r="AV40" s="189"/>
      <c r="AW40" s="189"/>
      <c r="AX40" s="189"/>
      <c r="AY40" s="189"/>
      <c r="AZ40" s="189"/>
      <c r="BA40" s="189"/>
      <c r="BB40" s="189"/>
      <c r="BC40" s="189"/>
      <c r="BD40" s="237">
        <f t="shared" ca="1" si="185"/>
        <v>0.66899666117234935</v>
      </c>
      <c r="BE40" s="237">
        <f t="shared" ca="1" si="186"/>
        <v>59.628871184111873</v>
      </c>
      <c r="BF40" s="237" t="str">
        <f t="shared" ca="1" si="175"/>
        <v/>
      </c>
      <c r="BG40" s="247" t="str">
        <f t="shared" ca="1" si="176"/>
        <v/>
      </c>
      <c r="BH40" s="293"/>
      <c r="BI40" s="532" t="str">
        <f t="shared" ca="1" si="166"/>
        <v/>
      </c>
      <c r="BJ40" s="557" t="str">
        <f t="shared" ca="1" si="187"/>
        <v/>
      </c>
      <c r="BK40" s="557" t="str">
        <f t="shared" ca="1" si="188"/>
        <v/>
      </c>
      <c r="BL40" s="557" t="str">
        <f t="shared" ca="1" si="167"/>
        <v/>
      </c>
      <c r="BM40" s="557" t="str">
        <f t="shared" ca="1" si="189"/>
        <v/>
      </c>
      <c r="BN40" s="557" t="str">
        <f t="shared" ca="1" si="190"/>
        <v/>
      </c>
      <c r="BO40" s="253"/>
      <c r="BP40" s="171" t="str">
        <f t="shared" si="191"/>
        <v>Syria</v>
      </c>
      <c r="BQ40" s="14" t="str">
        <f t="shared" ca="1" si="172"/>
        <v/>
      </c>
      <c r="BR40" s="19" t="str">
        <f t="shared" ca="1" si="173"/>
        <v/>
      </c>
      <c r="BS40" s="19" t="str">
        <f t="shared" ca="1" si="174"/>
        <v/>
      </c>
      <c r="BT40" s="19" t="str">
        <f t="array" aca="1" ref="BT40" ca="1">IFERROR(AVERAGE(IF(('1. Database - raw'!AW$7:AY$494&gt;0)*('1. Database - raw'!$AD$7:$AD$494=$A40)*('1. Database - raw'!$AP$7:$AP$494&lt;&gt;Dropdown!$AM$11)*(INDIRECT($Q40,TRUE)=$O40),'1. Database - raw'!AW$7:AY$494)),"")</f>
        <v/>
      </c>
      <c r="BU40" s="33" t="str">
        <f t="array" aca="1" ref="BU40" ca="1">IFERROR(_xlfn.STDEV.S(IF(('1. Database - raw'!AW$7:AY$494&gt;0)*('1. Database - raw'!$AD$7:$AD$494=$A40)*('1. Database - raw'!$AP$7:$AP$494&lt;&gt;Dropdown!$AM$11)*(INDIRECT($Q40,TRUE)=$O40),'1. Database - raw'!AW$7:AY$494)),"")</f>
        <v/>
      </c>
      <c r="BV40" s="33" t="str">
        <f t="array" aca="1" ref="BV40" ca="1">IFERROR(IF(COUNT(IF(('1. Database - raw'!AW$7:AY$494&gt;0)*('1. Database - raw'!$AD$7:$AD$494=$A40)*('1. Database - raw'!$AP$7:$AP$494&lt;&gt;Dropdown!$AM$11)*(INDIRECT($Q40,TRUE)=$O40),'1. Database - raw'!AW$7:AY$494))&gt;0,COUNT(IF(('1. Database - raw'!AW$7:AY$494&gt;0)*('1. Database - raw'!$AD$7:$AD$494=$A40)*('1. Database - raw'!$AP$7:$AP$494&lt;&gt;Dropdown!$AM$11)*(INDIRECT($Q40,TRUE)=$O40),'1. Database - raw'!AW$7:AY$494)),""),"")</f>
        <v/>
      </c>
      <c r="BW40" s="14" t="str">
        <f t="shared" ca="1" si="7"/>
        <v/>
      </c>
      <c r="BX40" s="19" t="str">
        <f t="shared" ca="1" si="8"/>
        <v/>
      </c>
      <c r="BY40" s="19" t="str">
        <f t="shared" ca="1" si="9"/>
        <v/>
      </c>
      <c r="BZ40" s="19">
        <f t="array" aca="1" ref="BZ40" ca="1">IFERROR(AVERAGE(IF(('1. Database - raw'!BC$7:BE$494&gt;0)*('1. Database - raw'!$AD$7:$AD$494=$A40)*('1. Database - raw'!$AP$7:$AP$494&lt;&gt;Dropdown!$AM$11)*(INDIRECT($Q40,TRUE)=$O40),'1. Database - raw'!BC$7:BE$494)),"")</f>
        <v>95.890410958904113</v>
      </c>
      <c r="CA40" s="33" t="str">
        <f t="array" aca="1" ref="CA40" ca="1">IFERROR(_xlfn.STDEV.S(IF(('1. Database - raw'!BC$7:BE$494&gt;0)*('1. Database - raw'!$AD$7:$AD$494=$A40)*('1. Database - raw'!$AP$7:$AP$494&lt;&gt;Dropdown!$AM$11)*(INDIRECT($Q40,TRUE)=$O40),'1. Database - raw'!BC$7:BE$494)),"")</f>
        <v/>
      </c>
      <c r="CB40" s="33">
        <f t="array" aca="1" ref="CB40" ca="1">IFERROR(IF(COUNT(IF(('1. Database - raw'!BC$7:BE$494&gt;0)*('1. Database - raw'!$AD$7:$AD$494=$A40)*('1. Database - raw'!$AP$7:$AP$494&lt;&gt;Dropdown!$AM$11)*(INDIRECT($Q40,TRUE)=$O40),'1. Database - raw'!BC$7:BE$494))&gt;0,COUNT(IF(('1. Database - raw'!BC$7:BE$494&gt;0)*('1. Database - raw'!$AD$7:$AD$494=$A40)*('1. Database - raw'!$AP$7:$AP$494&lt;&gt;Dropdown!$AM$11)*(INDIRECT($Q40,TRUE)=$O40),'1. Database - raw'!BC$7:BE$494)),""),"")</f>
        <v>1</v>
      </c>
      <c r="CC40" s="101" t="str">
        <f t="shared" ca="1" si="10"/>
        <v/>
      </c>
      <c r="CD40" s="102" t="str">
        <f t="shared" ca="1" si="11"/>
        <v/>
      </c>
      <c r="CE40" s="102" t="str">
        <f t="shared" ca="1" si="12"/>
        <v/>
      </c>
      <c r="CF40" s="102" t="str">
        <f t="array" aca="1" ref="CF40" ca="1">IFERROR(AVERAGE(IF(('1. Database - raw'!BI$7:BK$494&gt;0)*('1. Database - raw'!$AD$7:$AD$494=$A40)*('1. Database - raw'!$AP$7:$AP$494&lt;&gt;Dropdown!$AM$11)*(INDIRECT($Q40,TRUE)=$O40),'1. Database - raw'!BI$7:BK$494)),"")</f>
        <v/>
      </c>
      <c r="CG40" s="269" t="str">
        <f t="array" aca="1" ref="CG40" ca="1">IFERROR(_xlfn.STDEV.S(IF(('1. Database - raw'!BI$7:BK$494&gt;0)*('1. Database - raw'!$AD$7:$AD$494=$A40)*('1. Database - raw'!$AP$7:$AP$494&lt;&gt;Dropdown!$AM$11)*(INDIRECT($Q40,TRUE)=$O40),'1. Database - raw'!BI$7:BK$494)),"")</f>
        <v/>
      </c>
      <c r="CH40" s="33" t="str">
        <f t="array" aca="1" ref="CH40" ca="1">IFERROR(IF(COUNT(IF(('1. Database - raw'!BI$7:BK$494&gt;0)*('1. Database - raw'!$AD$7:$AD$494=$A40)*('1. Database - raw'!$AP$7:$AP$494&lt;&gt;Dropdown!$AM$11)*(INDIRECT($Q40,TRUE)=$O40),'1. Database - raw'!BI$7:BK$494))&gt;0,COUNT(IF(('1. Database - raw'!BI$7:BK$494&gt;0)*('1. Database - raw'!$AD$7:$AD$494=$A40)*('1. Database - raw'!$AP$7:$AP$494&lt;&gt;Dropdown!$AM$11)*(INDIRECT($Q40,TRUE)=$O40),'1. Database - raw'!BI$7:BK$494)),""),"")</f>
        <v/>
      </c>
      <c r="CI40" s="14" t="str">
        <f t="shared" ca="1" si="13"/>
        <v/>
      </c>
      <c r="CJ40" s="19" t="str">
        <f t="shared" ca="1" si="14"/>
        <v/>
      </c>
      <c r="CK40" s="19" t="str">
        <f t="shared" ca="1" si="15"/>
        <v/>
      </c>
      <c r="CL40" s="19" t="str">
        <f t="array" aca="1" ref="CL40" ca="1">IFERROR(AVERAGE(IF(('1. Database - raw'!BO$7:BQ$494&gt;0)*('1. Database - raw'!$AD$7:$AD$494=$A40)*(INDIRECT($Q40,TRUE)=$O40),'1. Database - raw'!BO$7:BQ$494)),"")</f>
        <v/>
      </c>
      <c r="CM40" s="33" t="str">
        <f t="array" aca="1" ref="CM40" ca="1">IFERROR(_xlfn.STDEV.S(IF(('1. Database - raw'!BO$7:BQ$494&gt;0)*('1. Database - raw'!$AD$7:$AD$494=$A40)*(INDIRECT($Q40,TRUE)=$O40),'1. Database - raw'!BO$7:BQ$494)),"")</f>
        <v/>
      </c>
      <c r="CN40" s="33" t="str">
        <f t="array" aca="1" ref="CN40" ca="1">IFERROR(IF(COUNT(IF(('1. Database - raw'!BO$7:BQ$494&gt;0)*('1. Database - raw'!$AD$7:$AD$494=$A40)*(INDIRECT($Q40,TRUE)=$O40),'1. Database - raw'!BO$7:BQ$494))&gt;0,COUNT(IF(('1. Database - raw'!BO$7:BQ$494&gt;0)*('1. Database - raw'!$AD$7:$AD$494=$A40)*(INDIRECT($Q40,TRUE)=$O40),'1. Database - raw'!BO$7:BQ$494)),""),"")</f>
        <v/>
      </c>
      <c r="CO40" s="14" t="str">
        <f t="shared" ca="1" si="16"/>
        <v/>
      </c>
      <c r="CP40" s="19" t="str">
        <f t="shared" ca="1" si="17"/>
        <v/>
      </c>
      <c r="CQ40" s="19" t="str">
        <f t="shared" ca="1" si="18"/>
        <v/>
      </c>
      <c r="CR40" s="19" t="str">
        <f t="array" aca="1" ref="CR40" ca="1">IFERROR(AVERAGE(IF(('1. Database - raw'!BU$7:BW$494&gt;0)*('1. Database - raw'!$AD$7:$AD$494=$A40)*(INDIRECT($Q40,TRUE)=$O40),'1. Database - raw'!BU$7:BW$494)),"")</f>
        <v/>
      </c>
      <c r="CS40" s="33" t="str">
        <f t="array" aca="1" ref="CS40" ca="1">IFERROR(_xlfn.STDEV.S(IF(('1. Database - raw'!BU$7:BW$494&gt;0)*('1. Database - raw'!$AD$7:$AD$494=$A40)*(INDIRECT($Q40,TRUE)=$O40),'1. Database - raw'!BU$7:BW$494)),"")</f>
        <v/>
      </c>
      <c r="CT40" s="33" t="str">
        <f t="array" aca="1" ref="CT40" ca="1">IFERROR(IF(COUNT(IF(('1. Database - raw'!BU$7:BW$494&gt;0)*('1. Database - raw'!$AD$7:$AD$494=$A40)*(INDIRECT($Q40,TRUE)=$O40),'1. Database - raw'!BU$7:BW$494))&gt;0,COUNT(IF(('1. Database - raw'!BU$7:BW$494&gt;0)*('1. Database - raw'!$AD$7:$AD$494=$A40)*(INDIRECT($Q40,TRUE)=$O40),'1. Database - raw'!BU$7:BW$494)),""),"")</f>
        <v/>
      </c>
      <c r="CU40" s="14" t="str">
        <f t="shared" ca="1" si="19"/>
        <v/>
      </c>
      <c r="CV40" s="19" t="str">
        <f t="shared" ca="1" si="20"/>
        <v/>
      </c>
      <c r="CW40" s="19" t="str">
        <f t="shared" ca="1" si="21"/>
        <v/>
      </c>
      <c r="CX40" s="19" t="str">
        <f t="array" aca="1" ref="CX40" ca="1">IFERROR(AVERAGE(IF(('1. Database - raw'!CA$7:CC$494&gt;0)*('1. Database - raw'!$AD$7:$AD$494=$A40)*(INDIRECT($Q40,TRUE)=$O40),'1. Database - raw'!CA$7:CC$494)),"")</f>
        <v/>
      </c>
      <c r="CY40" s="33" t="str">
        <f t="array" aca="1" ref="CY40" ca="1">IFERROR(_xlfn.STDEV.S(IF(('1. Database - raw'!CA$7:CC$494&gt;0)*('1. Database - raw'!$AD$7:$AD$494=$A40)*(INDIRECT($Q40,TRUE)=$O40),'1. Database - raw'!CA$7:CC$494)),"")</f>
        <v/>
      </c>
      <c r="CZ40" s="33" t="str">
        <f t="array" aca="1" ref="CZ40" ca="1">IFERROR(IF(COUNT(IF(('1. Database - raw'!CA$7:CC$494&gt;0)*('1. Database - raw'!$AD$7:$AD$494=$A40)*(INDIRECT($Q40,TRUE)=$O40),'1. Database - raw'!CA$7:CC$494))&gt;0,COUNT(IF(('1. Database - raw'!CA$7:CC$494&gt;0)*('1. Database - raw'!$AD$7:$AD$494=$A40)*(INDIRECT($Q40,TRUE)=$O40),'1. Database - raw'!CA$7:CC$494)),""),"")</f>
        <v/>
      </c>
      <c r="DA40" s="14" t="str">
        <f t="shared" ca="1" si="22"/>
        <v/>
      </c>
      <c r="DB40" s="19" t="str">
        <f t="shared" ca="1" si="23"/>
        <v/>
      </c>
      <c r="DC40" s="19" t="str">
        <f t="shared" ca="1" si="24"/>
        <v/>
      </c>
      <c r="DD40" s="19" t="str">
        <f t="array" aca="1" ref="DD40" ca="1">IFERROR(AVERAGE(IF(('1. Database - raw'!CG$7:CI$494&gt;0)*('1. Database - raw'!$AD$7:$AD$494=$A40)*(INDIRECT($Q40,TRUE)=$O40),'1. Database - raw'!CG$7:CI$494)),"")</f>
        <v/>
      </c>
      <c r="DE40" s="33" t="str">
        <f t="array" aca="1" ref="DE40" ca="1">IFERROR(_xlfn.STDEV.S(IF(('1. Database - raw'!CG$7:CI$494&gt;0)*('1. Database - raw'!$AD$7:$AD$494=$A40)*(INDIRECT($Q40,TRUE)=$O40),'1. Database - raw'!CG$7:CI$494)),"")</f>
        <v/>
      </c>
      <c r="DF40" s="33" t="str">
        <f t="array" aca="1" ref="DF40" ca="1">IFERROR(IF(COUNT(IF(('1. Database - raw'!CG$7:CI$494&gt;0)*('1. Database - raw'!$AD$7:$AD$494=$A40)*(INDIRECT($Q40,TRUE)=$O40),'1. Database - raw'!CG$7:CI$494))&gt;0,COUNT(IF(('1. Database - raw'!CG$7:CI$494&gt;0)*('1. Database - raw'!$AD$7:$AD$494=$A40)*(INDIRECT($Q40,TRUE)=$O40),'1. Database - raw'!CG$7:CI$494)),""),"")</f>
        <v/>
      </c>
      <c r="DG40" s="14" t="str">
        <f t="shared" ca="1" si="25"/>
        <v/>
      </c>
      <c r="DH40" s="19" t="str">
        <f t="shared" ca="1" si="26"/>
        <v/>
      </c>
      <c r="DI40" s="19" t="str">
        <f t="shared" ca="1" si="27"/>
        <v/>
      </c>
      <c r="DJ40" s="19" t="str">
        <f t="array" aca="1" ref="DJ40" ca="1">IFERROR(AVERAGE(IF(('1. Database - raw'!CM$7:CO$494&gt;0)*('1. Database - raw'!$AD$7:$AD$494=$A40)*(INDIRECT($Q40,TRUE)=$O40),'1. Database - raw'!CM$7:CO$494)),"")</f>
        <v/>
      </c>
      <c r="DK40" s="33" t="str">
        <f t="array" aca="1" ref="DK40" ca="1">IFERROR(_xlfn.STDEV.S(IF(('1. Database - raw'!CM$7:CO$494&gt;0)*('1. Database - raw'!$AD$7:$AD$494=$A40)*(INDIRECT($Q40,TRUE)=$O40),'1. Database - raw'!CM$7:CO$494)),"")</f>
        <v/>
      </c>
      <c r="DL40" s="33" t="str">
        <f t="array" aca="1" ref="DL40" ca="1">IFERROR(IF(COUNT(IF(('1. Database - raw'!CM$7:CO$494&gt;0)*('1. Database - raw'!$AD$7:$AD$494=$A40)*(INDIRECT($Q40,TRUE)=$O40),'1. Database - raw'!CM$7:CO$494))&gt;0,COUNT(IF(('1. Database - raw'!CM$7:CO$494&gt;0)*('1. Database - raw'!$AD$7:$AD$494=$A40)*(INDIRECT($Q40,TRUE)=$O40),'1. Database - raw'!CM$7:CO$494)),""),"")</f>
        <v/>
      </c>
      <c r="DM40" s="14" t="str">
        <f t="shared" ca="1" si="28"/>
        <v/>
      </c>
      <c r="DN40" s="19" t="str">
        <f t="shared" ca="1" si="29"/>
        <v/>
      </c>
      <c r="DO40" s="19" t="str">
        <f t="shared" ca="1" si="30"/>
        <v/>
      </c>
      <c r="DP40" s="19" t="str">
        <f t="array" aca="1" ref="DP40" ca="1">IFERROR(AVERAGE(IF(('1. Database - raw'!CS$7:CU$494&gt;0)*('1. Database - raw'!$AD$7:$AD$494=$A40)*(INDIRECT($Q40,TRUE)=$O40),'1. Database - raw'!CS$7:CU$494)),"")</f>
        <v/>
      </c>
      <c r="DQ40" s="33" t="str">
        <f t="array" aca="1" ref="DQ40" ca="1">IFERROR(_xlfn.STDEV.S(IF(('1. Database - raw'!CS$7:CU$494&gt;0)*('1. Database - raw'!$AD$7:$AD$494=$A40)*(INDIRECT($Q40,TRUE)=$O40),'1. Database - raw'!CS$7:CU$494)),"")</f>
        <v/>
      </c>
      <c r="DR40" s="33" t="str">
        <f t="array" aca="1" ref="DR40" ca="1">IFERROR(IF(COUNT(IF(('1. Database - raw'!CS$7:CU$494&gt;0)*('1. Database - raw'!$AD$7:$AD$494=$A40)*(INDIRECT($Q40,TRUE)=$O40),'1. Database - raw'!CS$7:CU$494))&gt;0,COUNT(IF(('1. Database - raw'!CS$7:CU$494&gt;0)*('1. Database - raw'!$AD$7:$AD$494=$A40)*(INDIRECT($Q40,TRUE)=$O40),'1. Database - raw'!CS$7:CU$494)),""),"")</f>
        <v/>
      </c>
      <c r="DS40" s="14" t="str">
        <f t="shared" ca="1" si="31"/>
        <v/>
      </c>
      <c r="DT40" s="19" t="str">
        <f t="shared" ca="1" si="32"/>
        <v/>
      </c>
      <c r="DU40" s="19" t="str">
        <f t="shared" ca="1" si="33"/>
        <v/>
      </c>
      <c r="DV40" s="19" t="str">
        <f t="array" aca="1" ref="DV40" ca="1">IFERROR(AVERAGE(IF(('1. Database - raw'!CY$7:DA$494&gt;0)*('1. Database - raw'!$AD$7:$AD$494=$A40)*(INDIRECT($Q40,TRUE)=$O40),'1. Database - raw'!CY$7:DA$494)),"")</f>
        <v/>
      </c>
      <c r="DW40" s="33" t="str">
        <f t="array" aca="1" ref="DW40" ca="1">IFERROR(_xlfn.STDEV.S(IF(('1. Database - raw'!CY$7:DA$494&gt;0)*('1. Database - raw'!$AD$7:$AD$494=$A40)*(INDIRECT($Q40,TRUE)=$O40),'1. Database - raw'!CY$7:DA$494)),"")</f>
        <v/>
      </c>
      <c r="DX40" s="33" t="str">
        <f t="array" aca="1" ref="DX40" ca="1">IFERROR(IF(COUNT(IF(('1. Database - raw'!CY$7:DA$494&gt;0)*('1. Database - raw'!$AD$7:$AD$494=$A40)*(INDIRECT($Q40,TRUE)=$O40),'1. Database - raw'!CY$7:DA$494))&gt;0,COUNT(IF(('1. Database - raw'!CY$7:DA$494&gt;0)*('1. Database - raw'!$AD$7:$AD$494=$A40)*(INDIRECT($Q40,TRUE)=$O40),'1. Database - raw'!CY$7:DA$494)),""),"")</f>
        <v/>
      </c>
      <c r="DY40" s="14" t="str">
        <f t="shared" ca="1" si="34"/>
        <v/>
      </c>
      <c r="DZ40" s="19" t="str">
        <f t="shared" ca="1" si="35"/>
        <v/>
      </c>
      <c r="EA40" s="19" t="str">
        <f t="shared" ca="1" si="36"/>
        <v/>
      </c>
      <c r="EB40" s="19" t="str">
        <f t="array" aca="1" ref="EB40" ca="1">IFERROR(AVERAGE(IF(('1. Database - raw'!DE$7:DG$494&gt;0)*('1. Database - raw'!$AD$7:$AD$494=$A40)*(INDIRECT($Q40,TRUE)=$O40),'1. Database - raw'!DE$7:DG$494)),"")</f>
        <v/>
      </c>
      <c r="EC40" s="33" t="str">
        <f t="array" aca="1" ref="EC40" ca="1">IFERROR(_xlfn.STDEV.S(IF(('1. Database - raw'!DE$7:DG$494&gt;0)*('1. Database - raw'!$AD$7:$AD$494=$A40)*(INDIRECT($Q40,TRUE)=$O40),'1. Database - raw'!DE$7:DG$494)),"")</f>
        <v/>
      </c>
      <c r="ED40" s="33" t="str">
        <f t="array" aca="1" ref="ED40" ca="1">IFERROR(IF(COUNT(IF(('1. Database - raw'!DE$7:DG$494&gt;0)*('1. Database - raw'!$AD$7:$AD$494=$A40)*(INDIRECT($Q40,TRUE)=$O40),'1. Database - raw'!DE$7:DG$494))&gt;0,COUNT(IF(('1. Database - raw'!DE$7:DG$494&gt;0)*('1. Database - raw'!$AD$7:$AD$494=$A40)*(INDIRECT($Q40,TRUE)=$O40),'1. Database - raw'!DE$7:DG$494)),""),"")</f>
        <v/>
      </c>
      <c r="EE40" s="101" t="str">
        <f t="shared" ca="1" si="37"/>
        <v/>
      </c>
      <c r="EF40" s="102" t="str">
        <f t="shared" ca="1" si="38"/>
        <v/>
      </c>
      <c r="EG40" s="102" t="str">
        <f t="shared" ca="1" si="39"/>
        <v/>
      </c>
      <c r="EH40" s="102" t="str">
        <f t="array" aca="1" ref="EH40" ca="1">IFERROR(AVERAGE(IF(('1. Database - raw'!DK$7:DM$494&gt;0)*('1. Database - raw'!$AD$7:$AD$494=$A40)*(INDIRECT($Q40,TRUE)=$O40),'1. Database - raw'!DK$7:DM$494)),"")</f>
        <v/>
      </c>
      <c r="EI40" s="269" t="str">
        <f t="array" aca="1" ref="EI40" ca="1">IFERROR(_xlfn.STDEV.S(IF(('1. Database - raw'!DK$7:DM$494&gt;0)*('1. Database - raw'!$AD$7:$AD$494=$A40)*(INDIRECT($Q40,TRUE)=$O40),'1. Database - raw'!DK$7:DM$494)),"")</f>
        <v/>
      </c>
      <c r="EJ40" s="33" t="str">
        <f t="array" aca="1" ref="EJ40" ca="1">IFERROR(IF(COUNT(IF(('1. Database - raw'!DK$7:DM$494&gt;0)*('1. Database - raw'!$AD$7:$AD$494=$A40)*(INDIRECT($Q40,TRUE)=$O40),'1. Database - raw'!DK$7:DM$494))&gt;0,COUNT(IF(('1. Database - raw'!DK$7:DM$494&gt;0)*('1. Database - raw'!$AD$7:$AD$494=$A40)*(INDIRECT($Q40,TRUE)=$O40),'1. Database - raw'!DK$7:DM$494)),""),"")</f>
        <v/>
      </c>
      <c r="EK40" s="14" t="str">
        <f t="shared" ca="1" si="40"/>
        <v/>
      </c>
      <c r="EL40" s="19" t="str">
        <f t="shared" ca="1" si="41"/>
        <v/>
      </c>
      <c r="EM40" s="19" t="str">
        <f t="shared" ca="1" si="42"/>
        <v/>
      </c>
      <c r="EN40" s="19" t="str">
        <f t="array" aca="1" ref="EN40" ca="1">IFERROR(AVERAGE(IF(('1. Database - raw'!DQ$7:DS$494&gt;0)*('1. Database - raw'!$AD$7:$AD$494=$A40)*(INDIRECT($Q40,TRUE)=$O40),'1. Database - raw'!DQ$7:DS$494)),"")</f>
        <v/>
      </c>
      <c r="EO40" s="33" t="str">
        <f t="array" aca="1" ref="EO40" ca="1">IFERROR(_xlfn.STDEV.S(IF(('1. Database - raw'!DQ$7:DS$494&gt;0)*('1. Database - raw'!$AD$7:$AD$494=$A40)*(INDIRECT($Q40,TRUE)=$O40),'1. Database - raw'!DQ$7:DS$494)),"")</f>
        <v/>
      </c>
      <c r="EP40" s="33" t="str">
        <f t="array" aca="1" ref="EP40" ca="1">IFERROR(IF(COUNT(IF(('1. Database - raw'!DQ$7:DS$494&gt;0)*('1. Database - raw'!$AD$7:$AD$494=$A40)*(INDIRECT($Q40,TRUE)=$O40),'1. Database - raw'!DQ$7:DS$494))&gt;0,COUNT(IF(('1. Database - raw'!DQ$7:DS$494&gt;0)*('1. Database - raw'!$AD$7:$AD$494=$A40)*(INDIRECT($Q40,TRUE)=$O40),'1. Database - raw'!DQ$7:DS$494)),""),"")</f>
        <v/>
      </c>
      <c r="EQ40" s="14" t="str">
        <f t="shared" ca="1" si="43"/>
        <v/>
      </c>
      <c r="ER40" s="19" t="str">
        <f t="shared" ca="1" si="44"/>
        <v/>
      </c>
      <c r="ES40" s="19" t="str">
        <f t="shared" ca="1" si="45"/>
        <v/>
      </c>
      <c r="ET40" s="19" t="str">
        <f t="array" aca="1" ref="ET40" ca="1">IFERROR(AVERAGE(IF(('1. Database - raw'!DW$7:DY$494&gt;0)*('1. Database - raw'!$AD$7:$AD$494=$A40)*(INDIRECT($Q40,TRUE)=$O40),'1. Database - raw'!DW$7:DY$494)),"")</f>
        <v/>
      </c>
      <c r="EU40" s="33" t="str">
        <f t="array" aca="1" ref="EU40" ca="1">IFERROR(_xlfn.STDEV.S(IF(('1. Database - raw'!DW$7:DY$494&gt;0)*('1. Database - raw'!$AD$7:$AD$494=$A40)*(INDIRECT($Q40,TRUE)=$O40),'1. Database - raw'!DW$7:DY$494)),"")</f>
        <v/>
      </c>
      <c r="EV40" s="33" t="str">
        <f t="array" aca="1" ref="EV40" ca="1">IFERROR(IF(COUNT(IF(('1. Database - raw'!DW$7:DY$494&gt;0)*('1. Database - raw'!$AD$7:$AD$494=$A40)*(INDIRECT($Q40,TRUE)=$O40),'1. Database - raw'!DW$7:DY$494))&gt;0,COUNT(IF(('1. Database - raw'!DW$7:DY$494&gt;0)*('1. Database - raw'!$AD$7:$AD$494=$A40)*(INDIRECT($Q40,TRUE)=$O40),'1. Database - raw'!DW$7:DY$494)),""),"")</f>
        <v/>
      </c>
      <c r="EW40" s="14" t="str">
        <f t="shared" ca="1" si="46"/>
        <v/>
      </c>
      <c r="EX40" s="19" t="str">
        <f t="shared" ca="1" si="47"/>
        <v/>
      </c>
      <c r="EY40" s="19" t="str">
        <f t="shared" ca="1" si="48"/>
        <v/>
      </c>
      <c r="EZ40" s="19" t="str">
        <f t="array" aca="1" ref="EZ40" ca="1">IFERROR(AVERAGE(IF(('1. Database - raw'!EC$7:EE$494&gt;0)*('1. Database - raw'!$AD$7:$AD$494=$A40)*(INDIRECT($Q40,TRUE)=$O40),'1. Database - raw'!EC$7:EE$494)),"")</f>
        <v/>
      </c>
      <c r="FA40" s="33" t="str">
        <f t="array" aca="1" ref="FA40" ca="1">IFERROR(_xlfn.STDEV.S(IF(('1. Database - raw'!EC$7:EE$494&gt;0)*('1. Database - raw'!$AD$7:$AD$494=$A40)*(INDIRECT($Q40,TRUE)=$O40),'1. Database - raw'!EC$7:EE$494)),"")</f>
        <v/>
      </c>
      <c r="FB40" s="33" t="str">
        <f t="array" aca="1" ref="FB40" ca="1">IFERROR(IF(COUNT(IF(('1. Database - raw'!EC$7:EE$494&gt;0)*('1. Database - raw'!$AD$7:$AD$494=$A40)*(INDIRECT($Q40,TRUE)=$O40),'1. Database - raw'!EC$7:EE$494))&gt;0,COUNT(IF(('1. Database - raw'!EC$7:EE$494&gt;0)*('1. Database - raw'!$AD$7:$AD$494=$A40)*(INDIRECT($Q40,TRUE)=$O40),'1. Database - raw'!EC$7:EE$494)),""),"")</f>
        <v/>
      </c>
      <c r="FC40" s="14" t="str">
        <f t="shared" ca="1" si="49"/>
        <v/>
      </c>
      <c r="FD40" s="19" t="str">
        <f t="shared" ca="1" si="50"/>
        <v/>
      </c>
      <c r="FE40" s="19" t="str">
        <f t="shared" ca="1" si="51"/>
        <v/>
      </c>
      <c r="FF40" s="19" t="str">
        <f t="array" aca="1" ref="FF40" ca="1">IFERROR(AVERAGE(IF(('1. Database - raw'!EI$7:EK$494&gt;0)*('1. Database - raw'!$AD$7:$AD$494=$A40)*(INDIRECT($Q40,TRUE)=$O40),'1. Database - raw'!EI$7:EK$494)),"")</f>
        <v/>
      </c>
      <c r="FG40" s="33" t="str">
        <f t="array" aca="1" ref="FG40" ca="1">IFERROR(_xlfn.STDEV.S(IF(('1. Database - raw'!EI$7:EK$494&gt;0)*('1. Database - raw'!$AD$7:$AD$494=$A40)*(INDIRECT($Q40,TRUE)=$O40),'1. Database - raw'!EI$7:EK$494)),"")</f>
        <v/>
      </c>
      <c r="FH40" s="33" t="str">
        <f t="array" aca="1" ref="FH40" ca="1">IFERROR(IF(COUNT(IF(('1. Database - raw'!EI$7:EK$494&gt;0)*('1. Database - raw'!$AD$7:$AD$494=$A40)*(INDIRECT($Q40,TRUE)=$O40),'1. Database - raw'!EI$7:EK$494))&gt;0,COUNT(IF(('1. Database - raw'!EI$7:EK$494&gt;0)*('1. Database - raw'!$AD$7:$AD$494=$A40)*(INDIRECT($Q40,TRUE)=$O40),'1. Database - raw'!EI$7:EK$494)),""),"")</f>
        <v/>
      </c>
      <c r="FI40" s="14" t="str">
        <f t="shared" ca="1" si="52"/>
        <v/>
      </c>
      <c r="FJ40" s="19" t="str">
        <f t="shared" ca="1" si="53"/>
        <v/>
      </c>
      <c r="FK40" s="19" t="str">
        <f t="shared" ca="1" si="54"/>
        <v/>
      </c>
      <c r="FL40" s="19" t="str">
        <f t="array" aca="1" ref="FL40" ca="1">IFERROR(AVERAGE(IF(('1. Database - raw'!EO$7:EQ$494&gt;0)*('1. Database - raw'!$AD$7:$AD$494=$A40)*(INDIRECT($Q40,TRUE)=$O40),'1. Database - raw'!EO$7:EQ$494)),"")</f>
        <v/>
      </c>
      <c r="FM40" s="33" t="str">
        <f t="array" aca="1" ref="FM40" ca="1">IFERROR(_xlfn.STDEV.S(IF(('1. Database - raw'!EO$7:EQ$494&gt;0)*('1. Database - raw'!$AD$7:$AD$494=$A40)*(INDIRECT($Q40,TRUE)=$O40),'1. Database - raw'!EO$7:EQ$494)),"")</f>
        <v/>
      </c>
      <c r="FN40" s="33" t="str">
        <f t="array" aca="1" ref="FN40" ca="1">IFERROR(IF(COUNT(IF(('1. Database - raw'!EO$7:EQ$494&gt;0)*('1. Database - raw'!$AD$7:$AD$494=$A40)*(INDIRECT($Q40,TRUE)=$O40),'1. Database - raw'!EO$7:EQ$494))&gt;0,COUNT(IF(('1. Database - raw'!EO$7:EQ$494&gt;0)*('1. Database - raw'!$AD$7:$AD$494=$A40)*(INDIRECT($Q40,TRUE)=$O40),'1. Database - raw'!EO$7:EQ$494)),""),"")</f>
        <v/>
      </c>
      <c r="FO40" s="14" t="str">
        <f t="shared" ca="1" si="55"/>
        <v/>
      </c>
      <c r="FP40" s="19" t="str">
        <f t="shared" ca="1" si="56"/>
        <v/>
      </c>
      <c r="FQ40" s="19" t="str">
        <f t="shared" ca="1" si="57"/>
        <v/>
      </c>
      <c r="FR40" s="19" t="str">
        <f t="array" aca="1" ref="FR40" ca="1">IFERROR(AVERAGE(IF(('1. Database - raw'!EU$7:EW$494&gt;0)*('1. Database - raw'!$AD$7:$AD$494=$A40)*(INDIRECT($Q40,TRUE)=$O40),'1. Database - raw'!EU$7:EW$494)),"")</f>
        <v/>
      </c>
      <c r="FS40" s="33" t="str">
        <f t="array" aca="1" ref="FS40" ca="1">IFERROR(_xlfn.STDEV.S(IF(('1. Database - raw'!EU$7:EW$494&gt;0)*('1. Database - raw'!$AD$7:$AD$494=$A40)*(INDIRECT($Q40,TRUE)=$O40),'1. Database - raw'!EU$7:EW$494)),"")</f>
        <v/>
      </c>
      <c r="FT40" s="33" t="str">
        <f t="array" aca="1" ref="FT40" ca="1">IFERROR(IF(COUNT(IF(('1. Database - raw'!EU$7:EW$494&gt;0)*('1. Database - raw'!$AD$7:$AD$494=$A40)*(INDIRECT($Q40,TRUE)=$O40),'1. Database - raw'!EU$7:EW$494))&gt;0,COUNT(IF(('1. Database - raw'!EU$7:EW$494&gt;0)*('1. Database - raw'!$AD$7:$AD$494=$A40)*(INDIRECT($Q40,TRUE)=$O40),'1. Database - raw'!EU$7:EW$494)),""),"")</f>
        <v/>
      </c>
      <c r="FU40" s="14" t="str">
        <f t="shared" ca="1" si="58"/>
        <v/>
      </c>
      <c r="FV40" s="19" t="str">
        <f t="shared" ca="1" si="59"/>
        <v/>
      </c>
      <c r="FW40" s="19" t="str">
        <f t="shared" ca="1" si="60"/>
        <v/>
      </c>
      <c r="FX40" s="19" t="str">
        <f t="array" aca="1" ref="FX40" ca="1">IFERROR(AVERAGE(IF(('1. Database - raw'!FA$7:FC$494&gt;0)*('1. Database - raw'!$AD$7:$AD$494=$A40)*(INDIRECT($Q40,TRUE)=$O40),'1. Database - raw'!FA$7:FC$494)),"")</f>
        <v/>
      </c>
      <c r="FY40" s="33" t="str">
        <f t="array" aca="1" ref="FY40" ca="1">IFERROR(_xlfn.STDEV.S(IF(('1. Database - raw'!FA$7:FC$494&gt;0)*('1. Database - raw'!$AD$7:$AD$494=$A40)*(INDIRECT($Q40,TRUE)=$O40),'1. Database - raw'!FA$7:FC$494)),"")</f>
        <v/>
      </c>
      <c r="FZ40" s="33" t="str">
        <f t="array" aca="1" ref="FZ40" ca="1">IFERROR(IF(COUNT(IF(('1. Database - raw'!FA$7:FC$494&gt;0)*('1. Database - raw'!$AD$7:$AD$494=$A40)*(INDIRECT($Q40,TRUE)=$O40),'1. Database - raw'!FA$7:FC$494))&gt;0,COUNT(IF(('1. Database - raw'!FA$7:FC$494&gt;0)*('1. Database - raw'!$AD$7:$AD$494=$A40)*(INDIRECT($Q40,TRUE)=$O40),'1. Database - raw'!FA$7:FC$494)),""),"")</f>
        <v/>
      </c>
      <c r="GA40" s="14" t="str">
        <f t="shared" ca="1" si="61"/>
        <v/>
      </c>
      <c r="GB40" s="19" t="str">
        <f t="shared" ca="1" si="62"/>
        <v/>
      </c>
      <c r="GC40" s="19" t="str">
        <f t="shared" ca="1" si="63"/>
        <v/>
      </c>
      <c r="GD40" s="19" t="str">
        <f t="array" aca="1" ref="GD40" ca="1">IFERROR(AVERAGE(IF(('1. Database - raw'!FG$7:FI$494&gt;0)*('1. Database - raw'!$AD$7:$AD$494=$A40)*(INDIRECT($Q40,TRUE)=$O40),'1. Database - raw'!FG$7:FI$494)),"")</f>
        <v/>
      </c>
      <c r="GE40" s="33" t="str">
        <f t="array" aca="1" ref="GE40" ca="1">IFERROR(_xlfn.STDEV.S(IF(('1. Database - raw'!FG$7:FI$494&gt;0)*('1. Database - raw'!$AD$7:$AD$494=$A40)*(INDIRECT($Q40,TRUE)=$O40),'1. Database - raw'!FG$7:FI$494)),"")</f>
        <v/>
      </c>
      <c r="GF40" s="33" t="str">
        <f t="array" aca="1" ref="GF40" ca="1">IFERROR(IF(COUNT(IF(('1. Database - raw'!FG$7:FI$494&gt;0)*('1. Database - raw'!$AD$7:$AD$494=$A40)*(INDIRECT($Q40,TRUE)=$O40),'1. Database - raw'!FG$7:FI$494))&gt;0,COUNT(IF(('1. Database - raw'!FG$7:FI$494&gt;0)*('1. Database - raw'!$AD$7:$AD$494=$A40)*(INDIRECT($Q40,TRUE)=$O40),'1. Database - raw'!FG$7:FI$494)),""),"")</f>
        <v/>
      </c>
      <c r="GG40" s="14" t="str">
        <f t="shared" ca="1" si="64"/>
        <v/>
      </c>
      <c r="GH40" s="19" t="str">
        <f t="shared" ca="1" si="65"/>
        <v/>
      </c>
      <c r="GI40" s="19" t="str">
        <f t="shared" ca="1" si="66"/>
        <v/>
      </c>
      <c r="GJ40" s="19" t="str">
        <f t="array" aca="1" ref="GJ40" ca="1">IFERROR(AVERAGE(IF(('1. Database - raw'!FM$7:FO$494&gt;0)*('1. Database - raw'!$AD$7:$AD$494=$A40)*(INDIRECT($Q40,TRUE)=$O40),'1. Database - raw'!FM$7:FO$494)),"")</f>
        <v/>
      </c>
      <c r="GK40" s="33" t="str">
        <f t="array" aca="1" ref="GK40" ca="1">IFERROR(_xlfn.STDEV.S(IF(('1. Database - raw'!FM$7:FO$494&gt;0)*('1. Database - raw'!$AD$7:$AD$494=$A40)*(INDIRECT($Q40,TRUE)=$O40),'1. Database - raw'!FM$7:FO$494)),"")</f>
        <v/>
      </c>
      <c r="GL40" s="33" t="str">
        <f t="array" aca="1" ref="GL40" ca="1">IFERROR(IF(COUNT(IF(('1. Database - raw'!FM$7:FO$494&gt;0)*('1. Database - raw'!$AD$7:$AD$494=$A40)*(INDIRECT($Q40,TRUE)=$O40),'1. Database - raw'!FM$7:FO$494))&gt;0,COUNT(IF(('1. Database - raw'!FM$7:FO$494&gt;0)*('1. Database - raw'!$AD$7:$AD$494=$A40)*(INDIRECT($Q40,TRUE)=$O40),'1. Database - raw'!FM$7:FO$494)),""),"")</f>
        <v/>
      </c>
      <c r="GM40" s="14" t="str">
        <f t="shared" ca="1" si="67"/>
        <v/>
      </c>
      <c r="GN40" s="19" t="str">
        <f t="shared" ca="1" si="68"/>
        <v/>
      </c>
      <c r="GO40" s="19" t="str">
        <f t="shared" ca="1" si="69"/>
        <v/>
      </c>
      <c r="GP40" s="19" t="str">
        <f t="array" aca="1" ref="GP40" ca="1">IFERROR(AVERAGE(IF(('1. Database - raw'!FS$7:FU$494&gt;0)*('1. Database - raw'!$AD$7:$AD$494=$A40)*(INDIRECT($Q40,TRUE)=$O40),'1. Database - raw'!FS$7:FU$494)),"")</f>
        <v/>
      </c>
      <c r="GQ40" s="33" t="str">
        <f t="array" aca="1" ref="GQ40" ca="1">IFERROR(_xlfn.STDEV.S(IF(('1. Database - raw'!FS$7:FU$494&gt;0)*('1. Database - raw'!$AD$7:$AD$494=$A40)*(INDIRECT($Q40,TRUE)=$O40),'1. Database - raw'!FS$7:FU$494)),"")</f>
        <v/>
      </c>
      <c r="GR40" s="33" t="str">
        <f t="array" aca="1" ref="GR40" ca="1">IFERROR(IF(COUNT(IF(('1. Database - raw'!FS$7:FU$494&gt;0)*('1. Database - raw'!$AD$7:$AD$494=$A40)*(INDIRECT($Q40,TRUE)=$O40),'1. Database - raw'!FS$7:FU$494))&gt;0,COUNT(IF(('1. Database - raw'!FS$7:FU$494&gt;0)*('1. Database - raw'!$AD$7:$AD$494=$A40)*(INDIRECT($Q40,TRUE)=$O40),'1. Database - raw'!FS$7:FU$494)),""),"")</f>
        <v/>
      </c>
      <c r="GS40" s="14" t="str">
        <f t="shared" ca="1" si="70"/>
        <v/>
      </c>
      <c r="GT40" s="19" t="str">
        <f t="shared" ca="1" si="71"/>
        <v/>
      </c>
      <c r="GU40" s="19" t="str">
        <f t="shared" ca="1" si="72"/>
        <v/>
      </c>
      <c r="GV40" s="19" t="str">
        <f t="array" aca="1" ref="GV40" ca="1">IFERROR(AVERAGE(IF(('1. Database - raw'!FY$7:GA$494&gt;0)*('1. Database - raw'!$AD$7:$AD$494=$A40)*(INDIRECT($Q40,TRUE)=$O40),'1. Database - raw'!FY$7:GA$494)),"")</f>
        <v/>
      </c>
      <c r="GW40" s="33" t="str">
        <f t="array" aca="1" ref="GW40" ca="1">IFERROR(_xlfn.STDEV.S(IF(('1. Database - raw'!FY$7:GA$494&gt;0)*('1. Database - raw'!$AD$7:$AD$494=$A40)*(INDIRECT($Q40,TRUE)=$O40),'1. Database - raw'!FY$7:GA$494)),"")</f>
        <v/>
      </c>
      <c r="GX40" s="33" t="str">
        <f t="array" aca="1" ref="GX40" ca="1">IFERROR(IF(COUNT(IF(('1. Database - raw'!FY$7:GA$494&gt;0)*('1. Database - raw'!$AD$7:$AD$494=$A40)*(INDIRECT($Q40,TRUE)=$O40),'1. Database - raw'!FY$7:GA$494))&gt;0,COUNT(IF(('1. Database - raw'!FY$7:GA$494&gt;0)*('1. Database - raw'!$AD$7:$AD$494=$A40)*(INDIRECT($Q40,TRUE)=$O40),'1. Database - raw'!FY$7:GA$494)),""),"")</f>
        <v/>
      </c>
      <c r="GY40" s="14" t="str">
        <f t="shared" ca="1" si="73"/>
        <v/>
      </c>
      <c r="GZ40" s="19" t="str">
        <f t="shared" ca="1" si="74"/>
        <v/>
      </c>
      <c r="HA40" s="19" t="str">
        <f t="shared" ca="1" si="75"/>
        <v/>
      </c>
      <c r="HB40" s="19" t="str">
        <f t="array" aca="1" ref="HB40" ca="1">IFERROR(AVERAGE(IF(('1. Database - raw'!GE$7:GG$494&gt;0)*('1. Database - raw'!$AD$7:$AD$494=$A40)*(INDIRECT($Q40,TRUE)=$O40),'1. Database - raw'!GE$7:GG$494)),"")</f>
        <v/>
      </c>
      <c r="HC40" s="33" t="str">
        <f t="array" aca="1" ref="HC40" ca="1">IFERROR(_xlfn.STDEV.S(IF(('1. Database - raw'!GE$7:GG$494&gt;0)*('1. Database - raw'!$AD$7:$AD$494=$A40)*(INDIRECT($Q40,TRUE)=$O40),'1. Database - raw'!GE$7:GG$494)),"")</f>
        <v/>
      </c>
      <c r="HD40" s="33" t="str">
        <f t="array" aca="1" ref="HD40" ca="1">IFERROR(IF(COUNT(IF(('1. Database - raw'!GE$7:GG$494&gt;0)*('1. Database - raw'!$AD$7:$AD$494=$A40)*(INDIRECT($Q40,TRUE)=$O40),'1. Database - raw'!GE$7:GG$494))&gt;0,COUNT(IF(('1. Database - raw'!GE$7:GG$494&gt;0)*('1. Database - raw'!$AD$7:$AD$494=$A40)*(INDIRECT($Q40,TRUE)=$O40),'1. Database - raw'!GE$7:GG$494)),""),"")</f>
        <v/>
      </c>
      <c r="HE40" s="14" t="str">
        <f t="shared" ca="1" si="76"/>
        <v/>
      </c>
      <c r="HF40" s="19" t="str">
        <f t="shared" ca="1" si="77"/>
        <v/>
      </c>
      <c r="HG40" s="19" t="str">
        <f t="shared" ca="1" si="78"/>
        <v/>
      </c>
      <c r="HH40" s="19" t="str">
        <f t="array" aca="1" ref="HH40" ca="1">IFERROR(AVERAGE(IF(('1. Database - raw'!GK$7:GM$494&gt;0)*('1. Database - raw'!$AD$7:$AD$494=$A40)*(INDIRECT($Q40,TRUE)=$O40),'1. Database - raw'!GK$7:GM$494)),"")</f>
        <v/>
      </c>
      <c r="HI40" s="33" t="str">
        <f t="array" aca="1" ref="HI40" ca="1">IFERROR(_xlfn.STDEV.S(IF(('1. Database - raw'!GK$7:GM$494&gt;0)*('1. Database - raw'!$AD$7:$AD$494=$A40)*(INDIRECT($Q40,TRUE)=$O40),'1. Database - raw'!GK$7:GM$494)),"")</f>
        <v/>
      </c>
      <c r="HJ40" s="33" t="str">
        <f t="array" aca="1" ref="HJ40" ca="1">IFERROR(IF(COUNT(IF(('1. Database - raw'!GK$7:GM$494&gt;0)*('1. Database - raw'!$AD$7:$AD$494=$A40)*(INDIRECT($Q40,TRUE)=$O40),'1. Database - raw'!GK$7:GM$494))&gt;0,COUNT(IF(('1. Database - raw'!GK$7:GM$494&gt;0)*('1. Database - raw'!$AD$7:$AD$494=$A40)*(INDIRECT($Q40,TRUE)=$O40),'1. Database - raw'!GK$7:GM$494)),""),"")</f>
        <v/>
      </c>
      <c r="HK40" s="14" t="str">
        <f t="shared" ca="1" si="79"/>
        <v/>
      </c>
      <c r="HL40" s="19" t="str">
        <f t="shared" ca="1" si="80"/>
        <v/>
      </c>
      <c r="HM40" s="19" t="str">
        <f t="shared" ca="1" si="81"/>
        <v/>
      </c>
      <c r="HN40" s="19" t="str">
        <f t="array" aca="1" ref="HN40" ca="1">IFERROR(AVERAGE(IF(('1. Database - raw'!GQ$7:GS$494&gt;0)*('1. Database - raw'!$AD$7:$AD$494=$A40)*(INDIRECT($Q40,TRUE)=$O40),'1. Database - raw'!GQ$7:GS$494)),"")</f>
        <v/>
      </c>
      <c r="HO40" s="33" t="str">
        <f t="array" aca="1" ref="HO40" ca="1">IFERROR(_xlfn.STDEV.S(IF(('1. Database - raw'!GQ$7:GS$494&gt;0)*('1. Database - raw'!$AD$7:$AD$494=$A40)*(INDIRECT($Q40,TRUE)=$O40),'1. Database - raw'!GQ$7:GS$494)),"")</f>
        <v/>
      </c>
      <c r="HP40" s="33" t="str">
        <f t="array" aca="1" ref="HP40" ca="1">IFERROR(IF(COUNT(IF(('1. Database - raw'!GQ$7:GS$494&gt;0)*('1. Database - raw'!$AD$7:$AD$494=$A40)*(INDIRECT($Q40,TRUE)=$O40),'1. Database - raw'!GQ$7:GS$494))&gt;0,COUNT(IF(('1. Database - raw'!GQ$7:GS$494&gt;0)*('1. Database - raw'!$AD$7:$AD$494=$A40)*(INDIRECT($Q40,TRUE)=$O40),'1. Database - raw'!GQ$7:GS$494)),""),"")</f>
        <v/>
      </c>
      <c r="HQ40" s="14" t="str">
        <f t="shared" ca="1" si="82"/>
        <v/>
      </c>
      <c r="HR40" s="19" t="str">
        <f t="shared" ca="1" si="83"/>
        <v/>
      </c>
      <c r="HS40" s="19" t="str">
        <f t="shared" ca="1" si="84"/>
        <v/>
      </c>
      <c r="HT40" s="19" t="str">
        <f t="array" aca="1" ref="HT40" ca="1">IFERROR(AVERAGE(IF(('1. Database - raw'!GW$7:GY$494&gt;0)*('1. Database - raw'!$AD$7:$AD$494=$A40)*(INDIRECT($Q40,TRUE)=$O40),'1. Database - raw'!GW$7:GY$494)),"")</f>
        <v/>
      </c>
      <c r="HU40" s="33" t="str">
        <f t="array" aca="1" ref="HU40" ca="1">IFERROR(_xlfn.STDEV.S(IF(('1. Database - raw'!GW$7:GY$494&gt;0)*('1. Database - raw'!$AD$7:$AD$494=$A40)*(INDIRECT($Q40,TRUE)=$O40),'1. Database - raw'!GW$7:GY$494)),"")</f>
        <v/>
      </c>
      <c r="HV40" s="33" t="str">
        <f t="array" aca="1" ref="HV40" ca="1">IFERROR(IF(COUNT(IF(('1. Database - raw'!GW$7:GY$494&gt;0)*('1. Database - raw'!$AD$7:$AD$494=$A40)*(INDIRECT($Q40,TRUE)=$O40),'1. Database - raw'!GW$7:GY$494))&gt;0,COUNT(IF(('1. Database - raw'!GW$7:GY$494&gt;0)*('1. Database - raw'!$AD$7:$AD$494=$A40)*(INDIRECT($Q40,TRUE)=$O40),'1. Database - raw'!GW$7:GY$494)),""),"")</f>
        <v/>
      </c>
      <c r="HW40" s="14" t="str">
        <f t="shared" ca="1" si="85"/>
        <v/>
      </c>
      <c r="HX40" s="19" t="str">
        <f t="shared" ca="1" si="86"/>
        <v/>
      </c>
      <c r="HY40" s="19" t="str">
        <f t="shared" ca="1" si="87"/>
        <v/>
      </c>
      <c r="HZ40" s="19" t="str">
        <f t="array" aca="1" ref="HZ40" ca="1">IFERROR(AVERAGE(IF(('1. Database - raw'!HC$7:HE$494&gt;0)*('1. Database - raw'!$AD$7:$AD$494=$A40)*(INDIRECT($Q40,TRUE)=$O40),'1. Database - raw'!HC$7:HE$494)),"")</f>
        <v/>
      </c>
      <c r="IA40" s="33" t="str">
        <f t="array" aca="1" ref="IA40" ca="1">IFERROR(_xlfn.STDEV.S(IF(('1. Database - raw'!HC$7:HE$494&gt;0)*('1. Database - raw'!$AD$7:$AD$494=$A40)*(INDIRECT($Q40,TRUE)=$O40),'1. Database - raw'!HC$7:HE$494)),"")</f>
        <v/>
      </c>
      <c r="IB40" s="33" t="str">
        <f t="array" aca="1" ref="IB40" ca="1">IFERROR(IF(COUNT(IF(('1. Database - raw'!HC$7:HE$494&gt;0)*('1. Database - raw'!$AD$7:$AD$494=$A40)*(INDIRECT($Q40,TRUE)=$O40),'1. Database - raw'!HC$7:HE$494))&gt;0,COUNT(IF(('1. Database - raw'!HC$7:HE$494&gt;0)*('1. Database - raw'!$AD$7:$AD$494=$A40)*(INDIRECT($Q40,TRUE)=$O40),'1. Database - raw'!HC$7:HE$494)),""),"")</f>
        <v/>
      </c>
      <c r="IC40" s="14" t="str">
        <f t="shared" ca="1" si="88"/>
        <v/>
      </c>
      <c r="ID40" s="19" t="str">
        <f t="shared" ca="1" si="89"/>
        <v/>
      </c>
      <c r="IE40" s="19" t="str">
        <f t="shared" ca="1" si="90"/>
        <v/>
      </c>
      <c r="IF40" s="19" t="str">
        <f t="array" aca="1" ref="IF40" ca="1">IFERROR(AVERAGE(IF(('1. Database - raw'!HI$7:HK$494&gt;0)*('1. Database - raw'!$AD$7:$AD$494=$A40)*(INDIRECT($Q40,TRUE)=$O40),'1. Database - raw'!HI$7:HK$494)),"")</f>
        <v/>
      </c>
      <c r="IG40" s="33" t="str">
        <f t="array" aca="1" ref="IG40" ca="1">IFERROR(_xlfn.STDEV.S(IF(('1. Database - raw'!HI$7:HK$494&gt;0)*('1. Database - raw'!$AD$7:$AD$494=$A40)*(INDIRECT($Q40,TRUE)=$O40),'1. Database - raw'!HI$7:HK$494)),"")</f>
        <v/>
      </c>
      <c r="IH40" s="33" t="str">
        <f t="array" aca="1" ref="IH40" ca="1">IFERROR(IF(COUNT(IF(('1. Database - raw'!HI$7:HK$494&gt;0)*('1. Database - raw'!$AD$7:$AD$494=$A40)*(INDIRECT($Q40,TRUE)=$O40),'1. Database - raw'!HI$7:HK$494))&gt;0,COUNT(IF(('1. Database - raw'!HI$7:HK$494&gt;0)*('1. Database - raw'!$AD$7:$AD$494=$A40)*(INDIRECT($Q40,TRUE)=$O40),'1. Database - raw'!HI$7:HK$494)),""),"")</f>
        <v/>
      </c>
      <c r="II40" s="14" t="str">
        <f t="shared" ca="1" si="91"/>
        <v/>
      </c>
      <c r="IJ40" s="19" t="str">
        <f t="shared" ca="1" si="92"/>
        <v/>
      </c>
      <c r="IK40" s="19" t="str">
        <f t="shared" ca="1" si="93"/>
        <v/>
      </c>
      <c r="IL40" s="19" t="str">
        <f t="array" aca="1" ref="IL40" ca="1">IFERROR(AVERAGE(IF(('1. Database - raw'!HO$7:HQ$494&gt;0)*('1. Database - raw'!$AD$7:$AD$494=$A40)*(INDIRECT($Q40,TRUE)=$O40),'1. Database - raw'!HO$7:HQ$494)),"")</f>
        <v/>
      </c>
      <c r="IM40" s="33" t="str">
        <f t="array" aca="1" ref="IM40" ca="1">IFERROR(_xlfn.STDEV.S(IF(('1. Database - raw'!HO$7:HQ$494&gt;0)*('1. Database - raw'!$AD$7:$AD$494=$A40)*(INDIRECT($Q40,TRUE)=$O40),'1. Database - raw'!HO$7:HQ$494)),"")</f>
        <v/>
      </c>
      <c r="IN40" s="33" t="str">
        <f t="array" aca="1" ref="IN40" ca="1">IFERROR(IF(COUNT(IF(('1. Database - raw'!HO$7:HQ$494&gt;0)*('1. Database - raw'!$AD$7:$AD$494=$A40)*(INDIRECT($Q40,TRUE)=$O40),'1. Database - raw'!HO$7:HQ$494))&gt;0,COUNT(IF(('1. Database - raw'!HO$7:HQ$494&gt;0)*('1. Database - raw'!$AD$7:$AD$494=$A40)*(INDIRECT($Q40,TRUE)=$O40),'1. Database - raw'!HO$7:HQ$494)),""),"")</f>
        <v/>
      </c>
      <c r="IO40" s="14" t="str">
        <f t="shared" ca="1" si="94"/>
        <v/>
      </c>
      <c r="IP40" s="19" t="str">
        <f t="shared" ca="1" si="95"/>
        <v/>
      </c>
      <c r="IQ40" s="19" t="str">
        <f t="shared" ca="1" si="96"/>
        <v/>
      </c>
      <c r="IR40" s="19" t="str">
        <f t="array" aca="1" ref="IR40" ca="1">IFERROR(AVERAGE(IF(('1. Database - raw'!HU$7:HW$494&gt;0)*('1. Database - raw'!$AD$7:$AD$494=$A40)*(INDIRECT($Q40,TRUE)=$O40),'1. Database - raw'!HU$7:HW$494)),"")</f>
        <v/>
      </c>
      <c r="IS40" s="33" t="str">
        <f t="array" aca="1" ref="IS40" ca="1">IFERROR(_xlfn.STDEV.S(IF(('1. Database - raw'!HU$7:HW$494&gt;0)*('1. Database - raw'!$AD$7:$AD$494=$A40)*(INDIRECT($Q40,TRUE)=$O40),'1. Database - raw'!HU$7:HW$494)),"")</f>
        <v/>
      </c>
      <c r="IT40" s="33" t="str">
        <f t="array" aca="1" ref="IT40" ca="1">IFERROR(IF(COUNT(IF(('1. Database - raw'!HU$7:HW$494&gt;0)*('1. Database - raw'!$AD$7:$AD$494=$A40)*(INDIRECT($Q40,TRUE)=$O40),'1. Database - raw'!HU$7:HW$494))&gt;0,COUNT(IF(('1. Database - raw'!HU$7:HW$494&gt;0)*('1. Database - raw'!$AD$7:$AD$494=$A40)*(INDIRECT($Q40,TRUE)=$O40),'1. Database - raw'!HU$7:HW$494)),""),"")</f>
        <v/>
      </c>
      <c r="IU40" s="14" t="str">
        <f t="shared" ca="1" si="97"/>
        <v/>
      </c>
      <c r="IV40" s="19" t="str">
        <f t="shared" ca="1" si="98"/>
        <v/>
      </c>
      <c r="IW40" s="19" t="str">
        <f t="shared" ca="1" si="99"/>
        <v/>
      </c>
      <c r="IX40" s="19" t="str">
        <f t="array" aca="1" ref="IX40" ca="1">IFERROR(AVERAGE(IF(('1. Database - raw'!IA$7:IC$494&gt;0)*('1. Database - raw'!$AD$7:$AD$494=$A40)*(INDIRECT($Q40,TRUE)=$O40),'1. Database - raw'!IA$7:IC$494)),"")</f>
        <v/>
      </c>
      <c r="IY40" s="33" t="str">
        <f t="array" aca="1" ref="IY40" ca="1">IFERROR(_xlfn.STDEV.S(IF(('1. Database - raw'!IA$7:IC$494&gt;0)*('1. Database - raw'!$AD$7:$AD$494=$A40)*(INDIRECT($Q40,TRUE)=$O40),'1. Database - raw'!IA$7:IC$494)),"")</f>
        <v/>
      </c>
      <c r="IZ40" s="33" t="str">
        <f t="array" aca="1" ref="IZ40" ca="1">IFERROR(IF(COUNT(IF(('1. Database - raw'!IA$7:IC$494&gt;0)*('1. Database - raw'!$AD$7:$AD$494=$A40)*(INDIRECT($Q40,TRUE)=$O40),'1. Database - raw'!IA$7:IC$494))&gt;0,COUNT(IF(('1. Database - raw'!IA$7:IC$494&gt;0)*('1. Database - raw'!$AD$7:$AD$494=$A40)*(INDIRECT($Q40,TRUE)=$O40),'1. Database - raw'!IA$7:IC$494)),""),"")</f>
        <v/>
      </c>
      <c r="JA40" s="14" t="str">
        <f t="shared" ca="1" si="100"/>
        <v/>
      </c>
      <c r="JB40" s="19" t="str">
        <f t="shared" ca="1" si="101"/>
        <v/>
      </c>
      <c r="JC40" s="19" t="str">
        <f t="shared" ca="1" si="102"/>
        <v/>
      </c>
      <c r="JD40" s="19" t="str">
        <f t="array" aca="1" ref="JD40" ca="1">IFERROR(AVERAGE(IF(('1. Database - raw'!IG$7:II$494&gt;0)*('1. Database - raw'!$AD$7:$AD$494=$A40)*(INDIRECT($Q40,TRUE)=$O40),'1. Database - raw'!IG$7:II$494)),"")</f>
        <v/>
      </c>
      <c r="JE40" s="33" t="str">
        <f t="array" aca="1" ref="JE40" ca="1">IFERROR(_xlfn.STDEV.S(IF(('1. Database - raw'!IG$7:II$494&gt;0)*('1. Database - raw'!$AD$7:$AD$494=$A40)*(INDIRECT($Q40,TRUE)=$O40),'1. Database - raw'!IG$7:II$494)),"")</f>
        <v/>
      </c>
      <c r="JF40" s="33" t="str">
        <f t="array" aca="1" ref="JF40" ca="1">IFERROR(IF(COUNT(IF(('1. Database - raw'!IG$7:II$494&gt;0)*('1. Database - raw'!$AD$7:$AD$494=$A40)*(INDIRECT($Q40,TRUE)=$O40),'1. Database - raw'!IG$7:II$494))&gt;0,COUNT(IF(('1. Database - raw'!IG$7:II$494&gt;0)*('1. Database - raw'!$AD$7:$AD$494=$A40)*(INDIRECT($Q40,TRUE)=$O40),'1. Database - raw'!IG$7:II$494)),""),"")</f>
        <v/>
      </c>
      <c r="JG40" s="145" t="str">
        <f t="shared" ca="1" si="103"/>
        <v/>
      </c>
      <c r="JH40" s="146" t="str">
        <f t="shared" ca="1" si="104"/>
        <v/>
      </c>
      <c r="JI40" s="146" t="str">
        <f t="shared" ca="1" si="105"/>
        <v/>
      </c>
      <c r="JJ40" s="146" t="str">
        <f t="array" aca="1" ref="JJ40" ca="1">IFERROR(AVERAGE(IF(('1. Database - raw'!IM$7:IO$494&gt;0)*('1. Database - raw'!$AD$7:$AD$494=$A40)*(INDIRECT($Q40,TRUE)=$O40),'1. Database - raw'!IM$7:IO$494)),"")</f>
        <v/>
      </c>
      <c r="JK40" s="277" t="str">
        <f t="array" aca="1" ref="JK40" ca="1">IFERROR(_xlfn.STDEV.S(IF(('1. Database - raw'!IM$7:IO$494&gt;0)*('1. Database - raw'!$AD$7:$AD$494=$A40)*(INDIRECT($Q40,TRUE)=$O40),'1. Database - raw'!IM$7:IO$494)),"")</f>
        <v/>
      </c>
      <c r="JL40" s="33" t="str">
        <f t="array" aca="1" ref="JL40" ca="1">IFERROR(IF(COUNT(IF(('1. Database - raw'!IM$7:IO$494&gt;0)*('1. Database - raw'!$AD$7:$AD$494=$A40)*(INDIRECT($Q40,TRUE)=$O40),'1. Database - raw'!IM$7:IO$494))&gt;0,COUNT(IF(('1. Database - raw'!IM$7:IO$494&gt;0)*('1. Database - raw'!$AD$7:$AD$494=$A40)*(INDIRECT($Q40,TRUE)=$O40),'1. Database - raw'!IM$7:IO$494)),""),"")</f>
        <v/>
      </c>
      <c r="JM40" s="145" t="str">
        <f t="shared" ca="1" si="106"/>
        <v/>
      </c>
      <c r="JN40" s="146" t="str">
        <f t="shared" ca="1" si="107"/>
        <v/>
      </c>
      <c r="JO40" s="146" t="str">
        <f t="shared" ca="1" si="108"/>
        <v/>
      </c>
      <c r="JP40" s="146" t="str">
        <f t="array" aca="1" ref="JP40" ca="1">IFERROR(AVERAGE(IF(('1. Database - raw'!IS$7:IU$494&gt;0)*('1. Database - raw'!$AD$7:$AD$494=$A40)*(INDIRECT($Q40,TRUE)=$O40),'1. Database - raw'!IS$7:IU$494)),"")</f>
        <v/>
      </c>
      <c r="JQ40" s="277" t="str">
        <f t="array" aca="1" ref="JQ40" ca="1">IFERROR(_xlfn.STDEV.S(IF(('1. Database - raw'!IS$7:IU$494&gt;0)*('1. Database - raw'!$AD$7:$AD$494=$A40)*(INDIRECT($Q40,TRUE)=$O40),'1. Database - raw'!IS$7:IU$494)),"")</f>
        <v/>
      </c>
      <c r="JR40" s="33" t="str">
        <f t="array" aca="1" ref="JR40" ca="1">IFERROR(IF(COUNT(IF(('1. Database - raw'!IS$7:IU$494&gt;0)*('1. Database - raw'!$AD$7:$AD$494=$A40)*(INDIRECT($Q40,TRUE)=$O40),'1. Database - raw'!IS$7:IU$494))&gt;0,COUNT(IF(('1. Database - raw'!IS$7:IU$494&gt;0)*('1. Database - raw'!$AD$7:$AD$494=$A40)*(INDIRECT($Q40,TRUE)=$O40),'1. Database - raw'!IS$7:IU$494)),""),"")</f>
        <v/>
      </c>
      <c r="JS40" s="145" t="str">
        <f t="shared" ca="1" si="109"/>
        <v/>
      </c>
      <c r="JT40" s="146" t="str">
        <f t="shared" ca="1" si="110"/>
        <v/>
      </c>
      <c r="JU40" s="146" t="str">
        <f t="shared" ca="1" si="111"/>
        <v/>
      </c>
      <c r="JV40" s="146" t="str">
        <f t="array" aca="1" ref="JV40" ca="1">IFERROR(AVERAGE(IF(('1. Database - raw'!IY$7:JA$494&gt;0)*('1. Database - raw'!$AD$7:$AD$494=$A40)*(INDIRECT($Q40,TRUE)=$O40),'1. Database - raw'!IY$7:JA$494)),"")</f>
        <v/>
      </c>
      <c r="JW40" s="277" t="str">
        <f t="array" aca="1" ref="JW40" ca="1">IFERROR(_xlfn.STDEV.S(IF(('1. Database - raw'!IY$7:JA$494&gt;0)*('1. Database - raw'!$AD$7:$AD$494=$A40)*(INDIRECT($Q40,TRUE)=$O40),'1. Database - raw'!IY$7:JA$494)),"")</f>
        <v/>
      </c>
      <c r="JX40" s="33" t="str">
        <f t="array" aca="1" ref="JX40" ca="1">IFERROR(IF(COUNT(IF(('1. Database - raw'!IY$7:JA$494&gt;0)*('1. Database - raw'!$AD$7:$AD$494=$A40)*(INDIRECT($Q40,TRUE)=$O40),'1. Database - raw'!IY$7:JA$494))&gt;0,COUNT(IF(('1. Database - raw'!IY$7:JA$494&gt;0)*('1. Database - raw'!$AD$7:$AD$494=$A40)*(INDIRECT($Q40,TRUE)=$O40),'1. Database - raw'!IY$7:JA$494)),""),"")</f>
        <v/>
      </c>
      <c r="JY40" s="145" t="str">
        <f t="shared" ca="1" si="112"/>
        <v/>
      </c>
      <c r="JZ40" s="146" t="str">
        <f t="shared" ca="1" si="113"/>
        <v/>
      </c>
      <c r="KA40" s="146" t="str">
        <f t="shared" ca="1" si="114"/>
        <v/>
      </c>
      <c r="KB40" s="146" t="str">
        <f t="array" aca="1" ref="KB40" ca="1">IFERROR(AVERAGE(IF(('1. Database - raw'!JE$7:JG$494&gt;0)*('1. Database - raw'!$AD$7:$AD$494=$A40)*(INDIRECT($Q40,TRUE)=$O40),'1. Database - raw'!JE$7:JG$494)),"")</f>
        <v/>
      </c>
      <c r="KC40" s="277" t="str">
        <f t="array" aca="1" ref="KC40" ca="1">IFERROR(_xlfn.STDEV.S(IF(('1. Database - raw'!JE$7:JG$494&gt;0)*('1. Database - raw'!$AD$7:$AD$494=$A40)*(INDIRECT($Q40,TRUE)=$O40),'1. Database - raw'!JE$7:JG$494)),"")</f>
        <v/>
      </c>
      <c r="KD40" s="33" t="str">
        <f t="array" aca="1" ref="KD40" ca="1">IFERROR(IF(COUNT(IF(('1. Database - raw'!JE$7:JG$494&gt;0)*('1. Database - raw'!$AD$7:$AD$494=$A40)*(INDIRECT($Q40,TRUE)=$O40),'1. Database - raw'!JE$7:JG$494))&gt;0,COUNT(IF(('1. Database - raw'!JE$7:JG$494&gt;0)*('1. Database - raw'!$AD$7:$AD$494=$A40)*(INDIRECT($Q40,TRUE)=$O40),'1. Database - raw'!JE$7:JG$494)),""),"")</f>
        <v/>
      </c>
      <c r="KE40" s="145" t="str">
        <f t="shared" ca="1" si="115"/>
        <v/>
      </c>
      <c r="KF40" s="146" t="str">
        <f t="shared" ca="1" si="116"/>
        <v/>
      </c>
      <c r="KG40" s="146" t="str">
        <f t="shared" ca="1" si="117"/>
        <v/>
      </c>
      <c r="KH40" s="146" t="str">
        <f t="array" aca="1" ref="KH40" ca="1">IFERROR(AVERAGE(IF(('1. Database - raw'!JK$7:JM$494&gt;0)*('1. Database - raw'!$AD$7:$AD$494=$A40)*(INDIRECT($Q40,TRUE)=$O40),'1. Database - raw'!JK$7:JM$494)),"")</f>
        <v/>
      </c>
      <c r="KI40" s="277" t="str">
        <f t="array" aca="1" ref="KI40" ca="1">IFERROR(_xlfn.STDEV.S(IF(('1. Database - raw'!JK$7:JM$494&gt;0)*('1. Database - raw'!$AD$7:$AD$494=$A40)*(INDIRECT($Q40,TRUE)=$O40),'1. Database - raw'!JK$7:JM$494)),"")</f>
        <v/>
      </c>
      <c r="KJ40" s="33" t="str">
        <f t="array" aca="1" ref="KJ40" ca="1">IFERROR(IF(COUNT(IF(('1. Database - raw'!JK$7:JM$494&gt;0)*('1. Database - raw'!$AD$7:$AD$494=$A40)*(INDIRECT($Q40,TRUE)=$O40),'1. Database - raw'!JK$7:JM$494))&gt;0,COUNT(IF(('1. Database - raw'!JK$7:JM$494&gt;0)*('1. Database - raw'!$AD$7:$AD$494=$A40)*(INDIRECT($Q40,TRUE)=$O40),'1. Database - raw'!JK$7:JM$494)),""),"")</f>
        <v/>
      </c>
      <c r="KK40" s="145" t="str">
        <f t="shared" ca="1" si="118"/>
        <v/>
      </c>
      <c r="KL40" s="146" t="str">
        <f t="shared" ca="1" si="119"/>
        <v/>
      </c>
      <c r="KM40" s="146" t="str">
        <f t="shared" ca="1" si="120"/>
        <v/>
      </c>
      <c r="KN40" s="146" t="str">
        <f t="array" aca="1" ref="KN40" ca="1">IFERROR(AVERAGE(IF(('1. Database - raw'!JQ$7:JS$494&gt;0)*('1. Database - raw'!$AD$7:$AD$494=$A40)*(INDIRECT($Q40,TRUE)=$O40),'1. Database - raw'!JQ$7:JS$494)),"")</f>
        <v/>
      </c>
      <c r="KO40" s="277" t="str">
        <f t="array" aca="1" ref="KO40" ca="1">IFERROR(_xlfn.STDEV.S(IF(('1. Database - raw'!JQ$7:JS$494&gt;0)*('1. Database - raw'!$AD$7:$AD$494=$A40)*(INDIRECT($Q40,TRUE)=$O40),'1. Database - raw'!JQ$7:JS$494)),"")</f>
        <v/>
      </c>
      <c r="KP40" s="33" t="str">
        <f t="array" aca="1" ref="KP40" ca="1">IFERROR(IF(COUNT(IF(('1. Database - raw'!JQ$7:JS$494&gt;0)*('1. Database - raw'!$AD$7:$AD$494=$A40)*(INDIRECT($Q40,TRUE)=$O40),'1. Database - raw'!JQ$7:JS$494))&gt;0,COUNT(IF(('1. Database - raw'!JQ$7:JS$494&gt;0)*('1. Database - raw'!$AD$7:$AD$494=$A40)*(INDIRECT($Q40,TRUE)=$O40),'1. Database - raw'!JQ$7:JS$494)),""),"")</f>
        <v/>
      </c>
      <c r="KQ40" s="145" t="str">
        <f t="shared" ca="1" si="121"/>
        <v/>
      </c>
      <c r="KR40" s="146" t="str">
        <f t="shared" ca="1" si="122"/>
        <v/>
      </c>
      <c r="KS40" s="146" t="str">
        <f t="shared" ca="1" si="123"/>
        <v/>
      </c>
      <c r="KT40" s="146" t="str">
        <f t="array" aca="1" ref="KT40" ca="1">IFERROR(AVERAGE(IF(('1. Database - raw'!JW$7:JY$494&gt;0)*('1. Database - raw'!$AD$7:$AD$494=$A40)*(INDIRECT($Q40,TRUE)=$O40),'1. Database - raw'!JW$7:JY$494)),"")</f>
        <v/>
      </c>
      <c r="KU40" s="277" t="str">
        <f t="array" aca="1" ref="KU40" ca="1">IFERROR(_xlfn.STDEV.S(IF(('1. Database - raw'!JW$7:JY$494&gt;0)*('1. Database - raw'!$AD$7:$AD$494=$A40)*(INDIRECT($Q40,TRUE)=$O40),'1. Database - raw'!JW$7:JY$494)),"")</f>
        <v/>
      </c>
      <c r="KV40" s="33" t="str">
        <f t="array" aca="1" ref="KV40" ca="1">IFERROR(IF(COUNT(IF(('1. Database - raw'!JW$7:JY$494&gt;0)*('1. Database - raw'!$AD$7:$AD$494=$A40)*(INDIRECT($Q40,TRUE)=$O40),'1. Database - raw'!JW$7:JY$494))&gt;0,COUNT(IF(('1. Database - raw'!JW$7:JY$494&gt;0)*('1. Database - raw'!$AD$7:$AD$494=$A40)*(INDIRECT($Q40,TRUE)=$O40),'1. Database - raw'!JW$7:JY$494)),""),"")</f>
        <v/>
      </c>
      <c r="KW40" s="145" t="str">
        <f t="shared" ca="1" si="124"/>
        <v/>
      </c>
      <c r="KX40" s="146" t="str">
        <f t="shared" ca="1" si="125"/>
        <v/>
      </c>
      <c r="KY40" s="146" t="str">
        <f t="shared" ca="1" si="126"/>
        <v/>
      </c>
      <c r="KZ40" s="146" t="str">
        <f t="array" aca="1" ref="KZ40" ca="1">IFERROR(AVERAGE(IF(('1. Database - raw'!KC$7:KE$494&gt;0)*('1. Database - raw'!$AD$7:$AD$494=$A40)*(INDIRECT($Q40,TRUE)=$O40),'1. Database - raw'!KC$7:KE$494)),"")</f>
        <v/>
      </c>
      <c r="LA40" s="277" t="str">
        <f t="array" aca="1" ref="LA40" ca="1">IFERROR(_xlfn.STDEV.S(IF(('1. Database - raw'!KC$7:KE$494&gt;0)*('1. Database - raw'!$AD$7:$AD$494=$A40)*(INDIRECT($Q40,TRUE)=$O40),'1. Database - raw'!KC$7:KE$494)),"")</f>
        <v/>
      </c>
      <c r="LB40" s="33" t="str">
        <f t="array" aca="1" ref="LB40" ca="1">IFERROR(IF(COUNT(IF(('1. Database - raw'!KC$7:KE$494&gt;0)*('1. Database - raw'!$AD$7:$AD$494=$A40)*(INDIRECT($Q40,TRUE)=$O40),'1. Database - raw'!KC$7:KE$494))&gt;0,COUNT(IF(('1. Database - raw'!KC$7:KE$494&gt;0)*('1. Database - raw'!$AD$7:$AD$494=$A40)*(INDIRECT($Q40,TRUE)=$O40),'1. Database - raw'!KC$7:KE$494)),""),"")</f>
        <v/>
      </c>
      <c r="LC40" s="145" t="str">
        <f t="shared" ca="1" si="127"/>
        <v/>
      </c>
      <c r="LD40" s="146" t="str">
        <f t="shared" ca="1" si="128"/>
        <v/>
      </c>
      <c r="LE40" s="146" t="str">
        <f t="shared" ca="1" si="129"/>
        <v/>
      </c>
      <c r="LF40" s="146" t="str">
        <f t="array" aca="1" ref="LF40" ca="1">IFERROR(AVERAGE(IF(('1. Database - raw'!KI$7:KK$494&gt;0)*('1. Database - raw'!$AD$7:$AD$494=$A40)*(INDIRECT($Q40,TRUE)=$O40),'1. Database - raw'!KI$7:KK$494)),"")</f>
        <v/>
      </c>
      <c r="LG40" s="277" t="str">
        <f t="array" aca="1" ref="LG40" ca="1">IFERROR(_xlfn.STDEV.S(IF(('1. Database - raw'!KI$7:KK$494&gt;0)*('1. Database - raw'!$AD$7:$AD$494=$A40)*(INDIRECT($Q40,TRUE)=$O40),'1. Database - raw'!KI$7:KK$494)),"")</f>
        <v/>
      </c>
      <c r="LH40" s="33" t="str">
        <f t="array" aca="1" ref="LH40" ca="1">IFERROR(IF(COUNT(IF(('1. Database - raw'!KI$7:KK$494&gt;0)*('1. Database - raw'!$AD$7:$AD$494=$A40)*(INDIRECT($Q40,TRUE)=$O40),'1. Database - raw'!KI$7:KK$494))&gt;0,COUNT(IF(('1. Database - raw'!KI$7:KK$494&gt;0)*('1. Database - raw'!$AD$7:$AD$494=$A40)*(INDIRECT($Q40,TRUE)=$O40),'1. Database - raw'!KI$7:KK$494)),""),"")</f>
        <v/>
      </c>
      <c r="LI40" s="145" t="str">
        <f t="shared" ca="1" si="169"/>
        <v/>
      </c>
      <c r="LJ40" s="146" t="str">
        <f t="shared" ca="1" si="170"/>
        <v/>
      </c>
      <c r="LK40" s="146" t="str">
        <f t="shared" ca="1" si="171"/>
        <v/>
      </c>
      <c r="LL40" s="146" t="str">
        <f t="array" aca="1" ref="LL40" ca="1">IFERROR(AVERAGE(IF(('1. Database - raw'!KO$7:KQ$494&gt;0)*('1. Database - raw'!$AD$7:$AD$494=$A40)*(INDIRECT($Q40,TRUE)=$O40),'1. Database - raw'!KO$7:KQ$494)),"")</f>
        <v/>
      </c>
      <c r="LM40" s="277" t="str">
        <f t="array" aca="1" ref="LM40" ca="1">IFERROR(_xlfn.STDEV.S(IF(('1. Database - raw'!KO$7:KQ$494&gt;0)*('1. Database - raw'!$AD$7:$AD$494=$A40)*(INDIRECT($Q40,TRUE)=$O40),'1. Database - raw'!KO$7:KQ$494)),"")</f>
        <v/>
      </c>
      <c r="LN40" s="33" t="str">
        <f t="array" aca="1" ref="LN40" ca="1">IFERROR(IF(COUNT(IF(('1. Database - raw'!KO$7:KQ$494&gt;0)*('1. Database - raw'!$AD$7:$AD$494=$A40)*(INDIRECT($Q40,TRUE)=$O40),'1. Database - raw'!KO$7:KQ$494))&gt;0,COUNT(IF(('1. Database - raw'!KO$7:KQ$494&gt;0)*('1. Database - raw'!$AD$7:$AD$494=$A40)*(INDIRECT($Q40,TRUE)=$O40),'1. Database - raw'!KO$7:KQ$494)),""),"")</f>
        <v/>
      </c>
      <c r="LO40" s="145" t="str">
        <f t="shared" ca="1" si="130"/>
        <v/>
      </c>
      <c r="LP40" s="146" t="str">
        <f t="shared" ca="1" si="131"/>
        <v/>
      </c>
      <c r="LQ40" s="146" t="str">
        <f t="shared" ca="1" si="132"/>
        <v/>
      </c>
      <c r="LR40" s="146" t="str">
        <f t="array" aca="1" ref="LR40" ca="1">IFERROR(AVERAGE(IF(('1. Database - raw'!KU$7:KW$494&gt;0)*('1. Database - raw'!$AD$7:$AD$494=$A40)*(INDIRECT($Q40,TRUE)=$O40),'1. Database - raw'!KU$7:KW$494)),"")</f>
        <v/>
      </c>
      <c r="LS40" s="277" t="str">
        <f t="array" aca="1" ref="LS40" ca="1">IFERROR(_xlfn.STDEV.S(IF(('1. Database - raw'!KU$7:KW$494&gt;0)*('1. Database - raw'!$AD$7:$AD$494=$A40)*(INDIRECT($Q40,TRUE)=$O40),'1. Database - raw'!KU$7:KW$494)),"")</f>
        <v/>
      </c>
      <c r="LT40" s="33" t="str">
        <f t="array" aca="1" ref="LT40" ca="1">IFERROR(IF(COUNT(IF(('1. Database - raw'!KU$7:KW$494&gt;0)*('1. Database - raw'!$AD$7:$AD$494=$A40)*(INDIRECT($Q40,TRUE)=$O40),'1. Database - raw'!KU$7:KW$494))&gt;0,COUNT(IF(('1. Database - raw'!KU$7:KW$494&gt;0)*('1. Database - raw'!$AD$7:$AD$494=$A40)*(INDIRECT($Q40,TRUE)=$O40),'1. Database - raw'!KU$7:KW$494)),""),"")</f>
        <v/>
      </c>
      <c r="LU40" s="145" t="str">
        <f t="shared" ca="1" si="133"/>
        <v/>
      </c>
      <c r="LV40" s="146" t="str">
        <f t="shared" ca="1" si="134"/>
        <v/>
      </c>
      <c r="LW40" s="146" t="str">
        <f t="shared" ca="1" si="135"/>
        <v/>
      </c>
      <c r="LX40" s="146" t="str">
        <f t="array" aca="1" ref="LX40" ca="1">IFERROR(AVERAGE(IF(('1. Database - raw'!LA$7:LC$494&gt;0)*('1. Database - raw'!$AD$7:$AD$494=$A40)*(INDIRECT($Q40,TRUE)=$O40),'1. Database - raw'!LA$7:LC$494)),"")</f>
        <v/>
      </c>
      <c r="LY40" s="277" t="str">
        <f t="array" aca="1" ref="LY40" ca="1">IFERROR(_xlfn.STDEV.S(IF(('1. Database - raw'!LA$7:LC$494&gt;0)*('1. Database - raw'!$AD$7:$AD$494=$A40)*(INDIRECT($Q40,TRUE)=$O40),'1. Database - raw'!LA$7:LC$494)),"")</f>
        <v/>
      </c>
      <c r="LZ40" s="33" t="str">
        <f t="array" aca="1" ref="LZ40" ca="1">IFERROR(IF(COUNT(IF(('1. Database - raw'!LA$7:LC$494&gt;0)*('1. Database - raw'!$AD$7:$AD$494=$A40)*(INDIRECT($Q40,TRUE)=$O40),'1. Database - raw'!LA$7:LC$494))&gt;0,COUNT(IF(('1. Database - raw'!LA$7:LC$494&gt;0)*('1. Database - raw'!$AD$7:$AD$494=$A40)*(INDIRECT($Q40,TRUE)=$O40),'1. Database - raw'!LA$7:LC$494)),""),"")</f>
        <v/>
      </c>
      <c r="MA40" s="145" t="str">
        <f t="shared" ca="1" si="136"/>
        <v/>
      </c>
      <c r="MB40" s="146" t="str">
        <f t="shared" ca="1" si="137"/>
        <v/>
      </c>
      <c r="MC40" s="146" t="str">
        <f t="shared" ca="1" si="138"/>
        <v/>
      </c>
      <c r="MD40" s="146" t="str">
        <f t="array" aca="1" ref="MD40" ca="1">IFERROR(AVERAGE(IF(('1. Database - raw'!LG$7:LI$494&gt;0)*('1. Database - raw'!$AD$7:$AD$494=$A40)*(INDIRECT($Q40,TRUE)=$O40),'1. Database - raw'!LG$7:LI$494)),"")</f>
        <v/>
      </c>
      <c r="ME40" s="277" t="str">
        <f t="array" aca="1" ref="ME40" ca="1">IFERROR(_xlfn.STDEV.S(IF(('1. Database - raw'!LG$7:LI$494&gt;0)*('1. Database - raw'!$AD$7:$AD$494=$A40)*(INDIRECT($Q40,TRUE)=$O40),'1. Database - raw'!LG$7:LI$494)),"")</f>
        <v/>
      </c>
      <c r="MF40" s="33" t="str">
        <f t="array" aca="1" ref="MF40" ca="1">IFERROR(IF(COUNT(IF(('1. Database - raw'!LG$7:LI$494&gt;0)*('1. Database - raw'!$AD$7:$AD$494=$A40)*(INDIRECT($Q40,TRUE)=$O40),'1. Database - raw'!LG$7:LI$494))&gt;0,COUNT(IF(('1. Database - raw'!LG$7:LI$494&gt;0)*('1. Database - raw'!$AD$7:$AD$494=$A40)*(INDIRECT($Q40,TRUE)=$O40),'1. Database - raw'!LG$7:LI$494)),""),"")</f>
        <v/>
      </c>
      <c r="MG40" s="145" t="str">
        <f t="shared" ca="1" si="139"/>
        <v/>
      </c>
      <c r="MH40" s="146" t="str">
        <f t="shared" ca="1" si="140"/>
        <v/>
      </c>
      <c r="MI40" s="146" t="str">
        <f t="shared" ca="1" si="141"/>
        <v/>
      </c>
      <c r="MJ40" s="146" t="str">
        <f t="array" aca="1" ref="MJ40" ca="1">IFERROR(AVERAGE(IF(('1. Database - raw'!LM$7:LO$494&gt;0)*('1. Database - raw'!$AD$7:$AD$494=$A40)*(INDIRECT($Q40,TRUE)=$O40),'1. Database - raw'!LM$7:LO$494)),"")</f>
        <v/>
      </c>
      <c r="MK40" s="277" t="str">
        <f t="array" aca="1" ref="MK40" ca="1">IFERROR(_xlfn.STDEV.S(IF(('1. Database - raw'!LM$7:LO$494&gt;0)*('1. Database - raw'!$AD$7:$AD$494=$A40)*(INDIRECT($Q40,TRUE)=$O40),'1. Database - raw'!LM$7:LO$494)),"")</f>
        <v/>
      </c>
      <c r="ML40" s="33" t="str">
        <f t="array" aca="1" ref="ML40" ca="1">IFERROR(IF(COUNT(IF(('1. Database - raw'!LM$7:LO$494&gt;0)*('1. Database - raw'!$AD$7:$AD$494=$A40)*(INDIRECT($Q40,TRUE)=$O40),'1. Database - raw'!LM$7:LO$494))&gt;0,COUNT(IF(('1. Database - raw'!LM$7:LO$494&gt;0)*('1. Database - raw'!$AD$7:$AD$494=$A40)*(INDIRECT($Q40,TRUE)=$O40),'1. Database - raw'!LM$7:LO$494)),""),"")</f>
        <v/>
      </c>
      <c r="MM40" s="145" t="str">
        <f t="shared" ca="1" si="142"/>
        <v/>
      </c>
      <c r="MN40" s="146" t="str">
        <f t="shared" ca="1" si="143"/>
        <v/>
      </c>
      <c r="MO40" s="146" t="str">
        <f t="shared" ca="1" si="144"/>
        <v/>
      </c>
      <c r="MP40" s="146" t="str">
        <f t="array" aca="1" ref="MP40" ca="1">IFERROR(AVERAGE(IF(('1. Database - raw'!LS$7:LU$494&gt;0)*('1. Database - raw'!$AD$7:$AD$494=$A40)*(INDIRECT($Q40,TRUE)=$O40),'1. Database - raw'!LS$7:LU$494)),"")</f>
        <v/>
      </c>
      <c r="MQ40" s="277" t="str">
        <f t="array" aca="1" ref="MQ40" ca="1">IFERROR(_xlfn.STDEV.S(IF(('1. Database - raw'!LS$7:LU$494&gt;0)*('1. Database - raw'!$AD$7:$AD$494=$A40)*(INDIRECT($Q40,TRUE)=$O40),'1. Database - raw'!LS$7:LU$494)),"")</f>
        <v/>
      </c>
      <c r="MR40" s="33" t="str">
        <f t="array" aca="1" ref="MR40" ca="1">IFERROR(IF(COUNT(IF(('1. Database - raw'!LS$7:LU$494&gt;0)*('1. Database - raw'!$AD$7:$AD$494=$A40)*(INDIRECT($Q40,TRUE)=$O40),'1. Database - raw'!LS$7:LU$494))&gt;0,COUNT(IF(('1. Database - raw'!LS$7:LU$494&gt;0)*('1. Database - raw'!$AD$7:$AD$494=$A40)*(INDIRECT($Q40,TRUE)=$O40),'1. Database - raw'!LS$7:LU$494)),""),"")</f>
        <v/>
      </c>
      <c r="MS40" s="145" t="str">
        <f t="shared" ca="1" si="145"/>
        <v/>
      </c>
      <c r="MT40" s="146" t="str">
        <f t="shared" ca="1" si="146"/>
        <v/>
      </c>
      <c r="MU40" s="146" t="str">
        <f t="shared" ca="1" si="147"/>
        <v/>
      </c>
      <c r="MV40" s="146" t="str">
        <f t="array" aca="1" ref="MV40" ca="1">IFERROR(AVERAGE(IF(('1. Database - raw'!LY$7:MA$494&gt;0)*('1. Database - raw'!$AD$7:$AD$494=$A40)*(INDIRECT($Q40,TRUE)=$O40),'1. Database - raw'!LY$7:MA$494)),"")</f>
        <v/>
      </c>
      <c r="MW40" s="277" t="str">
        <f t="array" aca="1" ref="MW40" ca="1">IFERROR(_xlfn.STDEV.S(IF(('1. Database - raw'!LY$7:MA$494&gt;0)*('1. Database - raw'!$AD$7:$AD$494=$A40)*(INDIRECT($Q40,TRUE)=$O40),'1. Database - raw'!LY$7:MA$494)),"")</f>
        <v/>
      </c>
      <c r="MX40" s="33" t="str">
        <f t="array" aca="1" ref="MX40" ca="1">IFERROR(IF(COUNT(IF(('1. Database - raw'!LY$7:MA$494&gt;0)*('1. Database - raw'!$AD$7:$AD$494=$A40)*(INDIRECT($Q40,TRUE)=$O40),'1. Database - raw'!LY$7:MA$494))&gt;0,COUNT(IF(('1. Database - raw'!LY$7:MA$494&gt;0)*('1. Database - raw'!$AD$7:$AD$494=$A40)*(INDIRECT($Q40,TRUE)=$O40),'1. Database - raw'!LY$7:MA$494)),""),"")</f>
        <v/>
      </c>
      <c r="MY40" s="145" t="str">
        <f t="shared" ca="1" si="148"/>
        <v/>
      </c>
      <c r="MZ40" s="146" t="str">
        <f t="shared" ca="1" si="149"/>
        <v/>
      </c>
      <c r="NA40" s="146" t="str">
        <f t="shared" ca="1" si="150"/>
        <v/>
      </c>
      <c r="NB40" s="146" t="str">
        <f t="array" aca="1" ref="NB40" ca="1">IFERROR(AVERAGE(IF(('1. Database - raw'!ME$7:MG$494&gt;0)*('1. Database - raw'!$AD$7:$AD$494=$A40)*(INDIRECT($Q40,TRUE)=$O40),'1. Database - raw'!ME$7:MG$494)),"")</f>
        <v/>
      </c>
      <c r="NC40" s="277" t="str">
        <f t="array" aca="1" ref="NC40" ca="1">IFERROR(_xlfn.STDEV.S(IF(('1. Database - raw'!ME$7:MG$494&gt;0)*('1. Database - raw'!$AD$7:$AD$494=$A40)*(INDIRECT($Q40,TRUE)=$O40),'1. Database - raw'!ME$7:MG$494)),"")</f>
        <v/>
      </c>
      <c r="ND40" s="33" t="str">
        <f t="array" aca="1" ref="ND40" ca="1">IFERROR(IF(COUNT(IF(('1. Database - raw'!ME$7:MG$494&gt;0)*('1. Database - raw'!$AD$7:$AD$494=$A40)*(INDIRECT($Q40,TRUE)=$O40),'1. Database - raw'!ME$7:MG$494))&gt;0,COUNT(IF(('1. Database - raw'!ME$7:MG$494&gt;0)*('1. Database - raw'!$AD$7:$AD$494=$A40)*(INDIRECT($Q40,TRUE)=$O40),'1. Database - raw'!ME$7:MG$494)),""),"")</f>
        <v/>
      </c>
      <c r="NE40" s="145" t="str">
        <f t="shared" ca="1" si="151"/>
        <v/>
      </c>
      <c r="NF40" s="146" t="str">
        <f t="shared" ca="1" si="152"/>
        <v/>
      </c>
      <c r="NG40" s="146" t="str">
        <f t="shared" ca="1" si="153"/>
        <v/>
      </c>
      <c r="NH40" s="146" t="str">
        <f t="array" aca="1" ref="NH40" ca="1">IFERROR(AVERAGE(IF(('1. Database - raw'!MK$7:MM$494&gt;0)*('1. Database - raw'!$AD$7:$AD$494=$A40)*(INDIRECT($Q40,TRUE)=$O40),'1. Database - raw'!MK$7:MM$494)),"")</f>
        <v/>
      </c>
      <c r="NI40" s="277" t="str">
        <f t="array" aca="1" ref="NI40" ca="1">IFERROR(_xlfn.STDEV.S(IF(('1. Database - raw'!MK$7:MM$494&gt;0)*('1. Database - raw'!$AD$7:$AD$494=$A40)*(INDIRECT($Q40,TRUE)=$O40),'1. Database - raw'!MK$7:MM$494)),"")</f>
        <v/>
      </c>
      <c r="NJ40" s="33" t="str">
        <f t="array" aca="1" ref="NJ40" ca="1">IFERROR(IF(COUNT(IF(('1. Database - raw'!MK$7:MM$494&gt;0)*('1. Database - raw'!$AD$7:$AD$494=$A40)*(INDIRECT($Q40,TRUE)=$O40),'1. Database - raw'!MK$7:MM$494))&gt;0,COUNT(IF(('1. Database - raw'!MK$7:MM$494&gt;0)*('1. Database - raw'!$AD$7:$AD$494=$A40)*(INDIRECT($Q40,TRUE)=$O40),'1. Database - raw'!MK$7:MM$494)),""),"")</f>
        <v/>
      </c>
      <c r="NK40" s="145" t="str">
        <f t="shared" ca="1" si="154"/>
        <v/>
      </c>
      <c r="NL40" s="146" t="str">
        <f t="shared" ca="1" si="155"/>
        <v/>
      </c>
      <c r="NM40" s="146" t="str">
        <f t="shared" ca="1" si="156"/>
        <v/>
      </c>
      <c r="NN40" s="146" t="str">
        <f t="array" aca="1" ref="NN40" ca="1">IFERROR(AVERAGE(IF(('1. Database - raw'!MQ$7:MS$494&gt;0)*('1. Database - raw'!$AD$7:$AD$494=$A40)*(INDIRECT($Q40,TRUE)=$O40),'1. Database - raw'!MQ$7:MS$494)),"")</f>
        <v/>
      </c>
      <c r="NO40" s="277" t="str">
        <f t="array" aca="1" ref="NO40" ca="1">IFERROR(_xlfn.STDEV.S(IF(('1. Database - raw'!MQ$7:MS$494&gt;0)*('1. Database - raw'!$AD$7:$AD$494=$A40)*(INDIRECT($Q40,TRUE)=$O40),'1. Database - raw'!MQ$7:MS$494)),"")</f>
        <v/>
      </c>
      <c r="NP40" s="33" t="str">
        <f t="array" aca="1" ref="NP40" ca="1">IFERROR(IF(COUNT(IF(('1. Database - raw'!MQ$7:MS$494&gt;0)*('1. Database - raw'!$AD$7:$AD$494=$A40)*(INDIRECT($Q40,TRUE)=$O40),'1. Database - raw'!MQ$7:MS$494))&gt;0,COUNT(IF(('1. Database - raw'!MQ$7:MS$494&gt;0)*('1. Database - raw'!$AD$7:$AD$494=$A40)*(INDIRECT($Q40,TRUE)=$O40),'1. Database - raw'!MQ$7:MS$494)),""),"")</f>
        <v/>
      </c>
      <c r="NQ40" s="145" t="str">
        <f t="shared" ca="1" si="157"/>
        <v/>
      </c>
      <c r="NR40" s="146" t="str">
        <f t="shared" ca="1" si="158"/>
        <v/>
      </c>
      <c r="NS40" s="146" t="str">
        <f t="shared" ca="1" si="159"/>
        <v/>
      </c>
      <c r="NT40" s="146" t="str">
        <f t="array" aca="1" ref="NT40" ca="1">IFERROR(AVERAGE(IF(('1. Database - raw'!MW$7:MY$494&gt;0)*('1. Database - raw'!$AD$7:$AD$494=$A40)*(INDIRECT($Q40,TRUE)=$O40),'1. Database - raw'!MW$7:MY$494)),"")</f>
        <v/>
      </c>
      <c r="NU40" s="277" t="str">
        <f t="array" aca="1" ref="NU40" ca="1">IFERROR(_xlfn.STDEV.S(IF(('1. Database - raw'!MW$7:MY$494&gt;0)*('1. Database - raw'!$AD$7:$AD$494=$A40)*(INDIRECT($Q40,TRUE)=$O40),'1. Database - raw'!MW$7:MY$494)),"")</f>
        <v/>
      </c>
      <c r="NV40" s="33" t="str">
        <f t="array" aca="1" ref="NV40" ca="1">IFERROR(IF(COUNT(IF(('1. Database - raw'!MW$7:MY$494&gt;0)*('1. Database - raw'!$AD$7:$AD$494=$A40)*(INDIRECT($Q40,TRUE)=$O40),'1. Database - raw'!MW$7:MY$494))&gt;0,COUNT(IF(('1. Database - raw'!MW$7:MY$494&gt;0)*('1. Database - raw'!$AD$7:$AD$494=$A40)*(INDIRECT($Q40,TRUE)=$O40),'1. Database - raw'!MW$7:MY$494)),""),"")</f>
        <v/>
      </c>
      <c r="NW40" s="145" t="str">
        <f t="shared" ca="1" si="160"/>
        <v/>
      </c>
      <c r="NX40" s="146" t="str">
        <f t="shared" ca="1" si="161"/>
        <v/>
      </c>
      <c r="NY40" s="146" t="str">
        <f t="shared" ca="1" si="162"/>
        <v/>
      </c>
      <c r="NZ40" s="146" t="str">
        <f t="array" aca="1" ref="NZ40" ca="1">IFERROR(AVERAGE(IF(('1. Database - raw'!NC$7:NE$494&gt;0)*('1. Database - raw'!$AD$7:$AD$494=$A40)*(INDIRECT($Q40,TRUE)=$O40),'1. Database - raw'!NC$7:NE$494)),"")</f>
        <v/>
      </c>
      <c r="OA40" s="277" t="str">
        <f t="array" aca="1" ref="OA40" ca="1">IFERROR(_xlfn.STDEV.S(IF(('1. Database - raw'!NC$7:NE$494&gt;0)*('1. Database - raw'!$AD$7:$AD$494=$A40)*(INDIRECT($Q40,TRUE)=$O40),'1. Database - raw'!NC$7:NE$494)),"")</f>
        <v/>
      </c>
      <c r="OB40" s="33" t="str">
        <f t="array" aca="1" ref="OB40" ca="1">IFERROR(IF(COUNT(IF(('1. Database - raw'!NC$7:NE$494&gt;0)*('1. Database - raw'!$AD$7:$AD$494=$A40)*(INDIRECT($Q40,TRUE)=$O40),'1. Database - raw'!NC$7:NE$494))&gt;0,COUNT(IF(('1. Database - raw'!NC$7:NE$494&gt;0)*('1. Database - raw'!$AD$7:$AD$494=$A40)*(INDIRECT($Q40,TRUE)=$O40),'1. Database - raw'!NC$7:NE$494)),""),"")</f>
        <v/>
      </c>
      <c r="OC40" s="145" t="str">
        <f t="shared" ca="1" si="163"/>
        <v/>
      </c>
      <c r="OD40" s="146" t="str">
        <f t="shared" ca="1" si="164"/>
        <v/>
      </c>
      <c r="OE40" s="146" t="str">
        <f t="shared" ca="1" si="165"/>
        <v/>
      </c>
      <c r="OF40" s="146" t="str">
        <f t="array" aca="1" ref="OF40" ca="1">IFERROR(AVERAGE(IF(('1. Database - raw'!NI$7:NK$494&gt;0)*('1. Database - raw'!$AD$7:$AD$494=$A40)*(INDIRECT($Q40,TRUE)=$O40),'1. Database - raw'!NI$7:NK$494)),"")</f>
        <v/>
      </c>
      <c r="OG40" s="277" t="str">
        <f t="array" aca="1" ref="OG40" ca="1">IFERROR(_xlfn.STDEV.S(IF(('1. Database - raw'!NI$7:NK$494&gt;0)*('1. Database - raw'!$AD$7:$AD$494=$A40)*(INDIRECT($Q40,TRUE)=$O40),'1. Database - raw'!NI$7:NK$494)),"")</f>
        <v/>
      </c>
      <c r="OH40" s="20" t="str">
        <f t="array" aca="1" ref="OH40" ca="1">IFERROR(IF(COUNT(IF(('1. Database - raw'!NI$7:NK$494&gt;0)*('1. Database - raw'!$AD$7:$AD$494=$A40)*(INDIRECT($Q40,TRUE)=$O40),'1. Database - raw'!NI$7:NK$494))&gt;0,COUNT(IF(('1. Database - raw'!NI$7:NK$494&gt;0)*('1. Database - raw'!$AD$7:$AD$494=$A40)*(INDIRECT($Q40,TRUE)=$O40),'1. Database - raw'!NI$7:NK$494)),""),"")</f>
        <v/>
      </c>
    </row>
    <row r="41" spans="1:398" outlineLevel="1" x14ac:dyDescent="0.25">
      <c r="A41" s="134" t="s">
        <v>553</v>
      </c>
      <c r="B41" s="1330"/>
      <c r="C41" s="24"/>
      <c r="D41" s="23"/>
      <c r="E41" s="23" t="s">
        <v>278</v>
      </c>
      <c r="F41" s="22" t="s">
        <v>16</v>
      </c>
      <c r="G41" s="22" t="s">
        <v>616</v>
      </c>
      <c r="H41" s="22"/>
      <c r="I41" s="22"/>
      <c r="J41" s="22"/>
      <c r="K41" s="22"/>
      <c r="L41" s="22"/>
      <c r="M41" s="22"/>
      <c r="N41" s="41"/>
      <c r="O41" s="171" t="str">
        <f t="array" ref="O41">INDEX(A41:N41,IF(MIN(IF(C41:N41&lt;&gt;"",COLUMN(C41:N41)))&gt;0,MIN(IF(C41:N41&lt;&gt;"",COLUMN(C41:N41))),""))</f>
        <v>Tunisia</v>
      </c>
      <c r="P41" s="162">
        <f t="shared" si="192"/>
        <v>3</v>
      </c>
      <c r="Q41" s="42" t="str">
        <f ca="1">"'" &amp; $S$4 &amp; "'!" &amp; ADDRESS(ROW('1. Database - raw'!$A$7),MATCH($C$2,'1. Database - raw'!$6:$6,0)+MATCH(O41,$C41:$N41,0)-1,1) &amp; ":" &amp; ADDRESS(LOOKUP(2,1/('1. Database - raw'!A:A&lt;&gt;""),ROW('1. Database - raw'!A:A)),MATCH($C$2,'1. Database - raw'!$6:$6,0)+MATCH(O41,$C41:$N41,0)-1,1)</f>
        <v>'1. Database - raw'!$AG$7:$AG$494</v>
      </c>
      <c r="R41" s="24"/>
      <c r="S41" s="181"/>
      <c r="T41" s="208" t="str">
        <f t="shared" ca="1" si="193"/>
        <v/>
      </c>
      <c r="U41" s="197" t="str">
        <f t="shared" ca="1" si="193"/>
        <v/>
      </c>
      <c r="V41" s="197" t="str">
        <f t="shared" ca="1" si="193"/>
        <v/>
      </c>
      <c r="W41" s="197" t="str">
        <f t="shared" ca="1" si="193"/>
        <v/>
      </c>
      <c r="X41" s="197" t="str">
        <f t="shared" ca="1" si="193"/>
        <v/>
      </c>
      <c r="Y41" s="197" t="str">
        <f t="shared" ca="1" si="193"/>
        <v/>
      </c>
      <c r="Z41" s="197" t="str">
        <f t="shared" ca="1" si="193"/>
        <v/>
      </c>
      <c r="AA41" s="197" t="str">
        <f t="shared" ca="1" si="193"/>
        <v/>
      </c>
      <c r="AB41" s="197" t="str">
        <f t="shared" ca="1" si="193"/>
        <v/>
      </c>
      <c r="AC41" s="197" t="str">
        <f t="shared" ca="1" si="193"/>
        <v/>
      </c>
      <c r="AD41" s="197" t="str">
        <f t="shared" ca="1" si="194"/>
        <v/>
      </c>
      <c r="AE41" s="197" t="str">
        <f t="shared" ca="1" si="194"/>
        <v/>
      </c>
      <c r="AF41" s="197" t="str">
        <f t="shared" ca="1" si="194"/>
        <v/>
      </c>
      <c r="AG41" s="197" t="str">
        <f t="shared" ca="1" si="194"/>
        <v/>
      </c>
      <c r="AH41" s="197" t="str">
        <f t="shared" ca="1" si="194"/>
        <v/>
      </c>
      <c r="AI41" s="197" t="str">
        <f t="shared" ca="1" si="194"/>
        <v/>
      </c>
      <c r="AJ41" s="197" t="str">
        <f t="shared" ca="1" si="194"/>
        <v/>
      </c>
      <c r="AK41" s="197" t="str">
        <f t="shared" ca="1" si="194"/>
        <v/>
      </c>
      <c r="AL41" s="197" t="str">
        <f t="shared" ca="1" si="194"/>
        <v/>
      </c>
      <c r="AM41" s="209" t="str">
        <f t="shared" ca="1" si="194"/>
        <v/>
      </c>
      <c r="AN41" s="189"/>
      <c r="AO41" s="189"/>
      <c r="AP41" s="189"/>
      <c r="AQ41" s="189"/>
      <c r="AR41" s="189"/>
      <c r="AS41" s="189"/>
      <c r="AT41" s="189"/>
      <c r="AU41" s="189"/>
      <c r="AV41" s="189"/>
      <c r="AW41" s="189"/>
      <c r="AX41" s="189"/>
      <c r="AY41" s="189"/>
      <c r="AZ41" s="189"/>
      <c r="BA41" s="189"/>
      <c r="BB41" s="189"/>
      <c r="BC41" s="189"/>
      <c r="BD41" s="237">
        <f t="shared" ca="1" si="185"/>
        <v>0.66899666117234935</v>
      </c>
      <c r="BE41" s="237">
        <f t="shared" ca="1" si="186"/>
        <v>59.628871184111873</v>
      </c>
      <c r="BF41" s="237" t="str">
        <f t="shared" ca="1" si="175"/>
        <v/>
      </c>
      <c r="BG41" s="247" t="str">
        <f t="shared" ca="1" si="176"/>
        <v/>
      </c>
      <c r="BH41" s="293"/>
      <c r="BI41" s="532" t="str">
        <f t="shared" ca="1" si="166"/>
        <v/>
      </c>
      <c r="BJ41" s="557" t="str">
        <f t="shared" ca="1" si="187"/>
        <v/>
      </c>
      <c r="BK41" s="557" t="str">
        <f t="shared" ca="1" si="188"/>
        <v/>
      </c>
      <c r="BL41" s="557" t="str">
        <f t="shared" ca="1" si="167"/>
        <v/>
      </c>
      <c r="BM41" s="557" t="str">
        <f t="shared" ca="1" si="189"/>
        <v/>
      </c>
      <c r="BN41" s="557" t="str">
        <f t="shared" ca="1" si="190"/>
        <v/>
      </c>
      <c r="BO41" s="253"/>
      <c r="BP41" s="171" t="str">
        <f t="shared" si="191"/>
        <v>Tunisia</v>
      </c>
      <c r="BQ41" s="14" t="str">
        <f t="shared" ca="1" si="172"/>
        <v/>
      </c>
      <c r="BR41" s="19" t="str">
        <f t="shared" ca="1" si="173"/>
        <v/>
      </c>
      <c r="BS41" s="19" t="str">
        <f t="shared" ca="1" si="174"/>
        <v/>
      </c>
      <c r="BT41" s="19" t="str">
        <f t="array" aca="1" ref="BT41" ca="1">IFERROR(AVERAGE(IF(('1. Database - raw'!AW$7:AY$494&gt;0)*('1. Database - raw'!$AD$7:$AD$494=$A41)*('1. Database - raw'!$AP$7:$AP$494&lt;&gt;Dropdown!$AM$11)*(INDIRECT($Q41,TRUE)=$O41),'1. Database - raw'!AW$7:AY$494)),"")</f>
        <v/>
      </c>
      <c r="BU41" s="33" t="str">
        <f t="array" aca="1" ref="BU41" ca="1">IFERROR(_xlfn.STDEV.S(IF(('1. Database - raw'!AW$7:AY$494&gt;0)*('1. Database - raw'!$AD$7:$AD$494=$A41)*('1. Database - raw'!$AP$7:$AP$494&lt;&gt;Dropdown!$AM$11)*(INDIRECT($Q41,TRUE)=$O41),'1. Database - raw'!AW$7:AY$494)),"")</f>
        <v/>
      </c>
      <c r="BV41" s="33" t="str">
        <f t="array" aca="1" ref="BV41" ca="1">IFERROR(IF(COUNT(IF(('1. Database - raw'!AW$7:AY$494&gt;0)*('1. Database - raw'!$AD$7:$AD$494=$A41)*('1. Database - raw'!$AP$7:$AP$494&lt;&gt;Dropdown!$AM$11)*(INDIRECT($Q41,TRUE)=$O41),'1. Database - raw'!AW$7:AY$494))&gt;0,COUNT(IF(('1. Database - raw'!AW$7:AY$494&gt;0)*('1. Database - raw'!$AD$7:$AD$494=$A41)*('1. Database - raw'!$AP$7:$AP$494&lt;&gt;Dropdown!$AM$11)*(INDIRECT($Q41,TRUE)=$O41),'1. Database - raw'!AW$7:AY$494)),""),"")</f>
        <v/>
      </c>
      <c r="BW41" s="14" t="str">
        <f t="shared" ca="1" si="7"/>
        <v/>
      </c>
      <c r="BX41" s="19" t="str">
        <f t="shared" ca="1" si="8"/>
        <v/>
      </c>
      <c r="BY41" s="19" t="str">
        <f t="shared" ca="1" si="9"/>
        <v/>
      </c>
      <c r="BZ41" s="19">
        <f t="array" aca="1" ref="BZ41" ca="1">IFERROR(AVERAGE(IF(('1. Database - raw'!BC$7:BE$494&gt;0)*('1. Database - raw'!$AD$7:$AD$494=$A41)*('1. Database - raw'!$AP$7:$AP$494&lt;&gt;Dropdown!$AM$11)*(INDIRECT($Q41,TRUE)=$O41),'1. Database - raw'!BC$7:BE$494)),"")</f>
        <v>82.191780821917803</v>
      </c>
      <c r="CA41" s="33" t="str">
        <f t="array" aca="1" ref="CA41" ca="1">IFERROR(_xlfn.STDEV.S(IF(('1. Database - raw'!BC$7:BE$494&gt;0)*('1. Database - raw'!$AD$7:$AD$494=$A41)*('1. Database - raw'!$AP$7:$AP$494&lt;&gt;Dropdown!$AM$11)*(INDIRECT($Q41,TRUE)=$O41),'1. Database - raw'!BC$7:BE$494)),"")</f>
        <v/>
      </c>
      <c r="CB41" s="33">
        <f t="array" aca="1" ref="CB41" ca="1">IFERROR(IF(COUNT(IF(('1. Database - raw'!BC$7:BE$494&gt;0)*('1. Database - raw'!$AD$7:$AD$494=$A41)*('1. Database - raw'!$AP$7:$AP$494&lt;&gt;Dropdown!$AM$11)*(INDIRECT($Q41,TRUE)=$O41),'1. Database - raw'!BC$7:BE$494))&gt;0,COUNT(IF(('1. Database - raw'!BC$7:BE$494&gt;0)*('1. Database - raw'!$AD$7:$AD$494=$A41)*('1. Database - raw'!$AP$7:$AP$494&lt;&gt;Dropdown!$AM$11)*(INDIRECT($Q41,TRUE)=$O41),'1. Database - raw'!BC$7:BE$494)),""),"")</f>
        <v>1</v>
      </c>
      <c r="CC41" s="101" t="str">
        <f t="shared" ca="1" si="10"/>
        <v/>
      </c>
      <c r="CD41" s="102" t="str">
        <f t="shared" ca="1" si="11"/>
        <v/>
      </c>
      <c r="CE41" s="102" t="str">
        <f t="shared" ca="1" si="12"/>
        <v/>
      </c>
      <c r="CF41" s="102" t="str">
        <f t="array" aca="1" ref="CF41" ca="1">IFERROR(AVERAGE(IF(('1. Database - raw'!BI$7:BK$494&gt;0)*('1. Database - raw'!$AD$7:$AD$494=$A41)*('1. Database - raw'!$AP$7:$AP$494&lt;&gt;Dropdown!$AM$11)*(INDIRECT($Q41,TRUE)=$O41),'1. Database - raw'!BI$7:BK$494)),"")</f>
        <v/>
      </c>
      <c r="CG41" s="269" t="str">
        <f t="array" aca="1" ref="CG41" ca="1">IFERROR(_xlfn.STDEV.S(IF(('1. Database - raw'!BI$7:BK$494&gt;0)*('1. Database - raw'!$AD$7:$AD$494=$A41)*('1. Database - raw'!$AP$7:$AP$494&lt;&gt;Dropdown!$AM$11)*(INDIRECT($Q41,TRUE)=$O41),'1. Database - raw'!BI$7:BK$494)),"")</f>
        <v/>
      </c>
      <c r="CH41" s="33" t="str">
        <f t="array" aca="1" ref="CH41" ca="1">IFERROR(IF(COUNT(IF(('1. Database - raw'!BI$7:BK$494&gt;0)*('1. Database - raw'!$AD$7:$AD$494=$A41)*('1. Database - raw'!$AP$7:$AP$494&lt;&gt;Dropdown!$AM$11)*(INDIRECT($Q41,TRUE)=$O41),'1. Database - raw'!BI$7:BK$494))&gt;0,COUNT(IF(('1. Database - raw'!BI$7:BK$494&gt;0)*('1. Database - raw'!$AD$7:$AD$494=$A41)*('1. Database - raw'!$AP$7:$AP$494&lt;&gt;Dropdown!$AM$11)*(INDIRECT($Q41,TRUE)=$O41),'1. Database - raw'!BI$7:BK$494)),""),"")</f>
        <v/>
      </c>
      <c r="CI41" s="14" t="str">
        <f t="shared" ca="1" si="13"/>
        <v/>
      </c>
      <c r="CJ41" s="19" t="str">
        <f t="shared" ca="1" si="14"/>
        <v/>
      </c>
      <c r="CK41" s="19" t="str">
        <f t="shared" ca="1" si="15"/>
        <v/>
      </c>
      <c r="CL41" s="19" t="str">
        <f t="array" aca="1" ref="CL41" ca="1">IFERROR(AVERAGE(IF(('1. Database - raw'!BO$7:BQ$494&gt;0)*('1. Database - raw'!$AD$7:$AD$494=$A41)*(INDIRECT($Q41,TRUE)=$O41),'1. Database - raw'!BO$7:BQ$494)),"")</f>
        <v/>
      </c>
      <c r="CM41" s="33" t="str">
        <f t="array" aca="1" ref="CM41" ca="1">IFERROR(_xlfn.STDEV.S(IF(('1. Database - raw'!BO$7:BQ$494&gt;0)*('1. Database - raw'!$AD$7:$AD$494=$A41)*(INDIRECT($Q41,TRUE)=$O41),'1. Database - raw'!BO$7:BQ$494)),"")</f>
        <v/>
      </c>
      <c r="CN41" s="33" t="str">
        <f t="array" aca="1" ref="CN41" ca="1">IFERROR(IF(COUNT(IF(('1. Database - raw'!BO$7:BQ$494&gt;0)*('1. Database - raw'!$AD$7:$AD$494=$A41)*(INDIRECT($Q41,TRUE)=$O41),'1. Database - raw'!BO$7:BQ$494))&gt;0,COUNT(IF(('1. Database - raw'!BO$7:BQ$494&gt;0)*('1. Database - raw'!$AD$7:$AD$494=$A41)*(INDIRECT($Q41,TRUE)=$O41),'1. Database - raw'!BO$7:BQ$494)),""),"")</f>
        <v/>
      </c>
      <c r="CO41" s="14" t="str">
        <f t="shared" ca="1" si="16"/>
        <v/>
      </c>
      <c r="CP41" s="19" t="str">
        <f t="shared" ca="1" si="17"/>
        <v/>
      </c>
      <c r="CQ41" s="19" t="str">
        <f t="shared" ca="1" si="18"/>
        <v/>
      </c>
      <c r="CR41" s="19" t="str">
        <f t="array" aca="1" ref="CR41" ca="1">IFERROR(AVERAGE(IF(('1. Database - raw'!BU$7:BW$494&gt;0)*('1. Database - raw'!$AD$7:$AD$494=$A41)*(INDIRECT($Q41,TRUE)=$O41),'1. Database - raw'!BU$7:BW$494)),"")</f>
        <v/>
      </c>
      <c r="CS41" s="33" t="str">
        <f t="array" aca="1" ref="CS41" ca="1">IFERROR(_xlfn.STDEV.S(IF(('1. Database - raw'!BU$7:BW$494&gt;0)*('1. Database - raw'!$AD$7:$AD$494=$A41)*(INDIRECT($Q41,TRUE)=$O41),'1. Database - raw'!BU$7:BW$494)),"")</f>
        <v/>
      </c>
      <c r="CT41" s="33" t="str">
        <f t="array" aca="1" ref="CT41" ca="1">IFERROR(IF(COUNT(IF(('1. Database - raw'!BU$7:BW$494&gt;0)*('1. Database - raw'!$AD$7:$AD$494=$A41)*(INDIRECT($Q41,TRUE)=$O41),'1. Database - raw'!BU$7:BW$494))&gt;0,COUNT(IF(('1. Database - raw'!BU$7:BW$494&gt;0)*('1. Database - raw'!$AD$7:$AD$494=$A41)*(INDIRECT($Q41,TRUE)=$O41),'1. Database - raw'!BU$7:BW$494)),""),"")</f>
        <v/>
      </c>
      <c r="CU41" s="14" t="str">
        <f t="shared" ca="1" si="19"/>
        <v/>
      </c>
      <c r="CV41" s="19" t="str">
        <f t="shared" ca="1" si="20"/>
        <v/>
      </c>
      <c r="CW41" s="19" t="str">
        <f t="shared" ca="1" si="21"/>
        <v/>
      </c>
      <c r="CX41" s="19" t="str">
        <f t="array" aca="1" ref="CX41" ca="1">IFERROR(AVERAGE(IF(('1. Database - raw'!CA$7:CC$494&gt;0)*('1. Database - raw'!$AD$7:$AD$494=$A41)*(INDIRECT($Q41,TRUE)=$O41),'1. Database - raw'!CA$7:CC$494)),"")</f>
        <v/>
      </c>
      <c r="CY41" s="33" t="str">
        <f t="array" aca="1" ref="CY41" ca="1">IFERROR(_xlfn.STDEV.S(IF(('1. Database - raw'!CA$7:CC$494&gt;0)*('1. Database - raw'!$AD$7:$AD$494=$A41)*(INDIRECT($Q41,TRUE)=$O41),'1. Database - raw'!CA$7:CC$494)),"")</f>
        <v/>
      </c>
      <c r="CZ41" s="33" t="str">
        <f t="array" aca="1" ref="CZ41" ca="1">IFERROR(IF(COUNT(IF(('1. Database - raw'!CA$7:CC$494&gt;0)*('1. Database - raw'!$AD$7:$AD$494=$A41)*(INDIRECT($Q41,TRUE)=$O41),'1. Database - raw'!CA$7:CC$494))&gt;0,COUNT(IF(('1. Database - raw'!CA$7:CC$494&gt;0)*('1. Database - raw'!$AD$7:$AD$494=$A41)*(INDIRECT($Q41,TRUE)=$O41),'1. Database - raw'!CA$7:CC$494)),""),"")</f>
        <v/>
      </c>
      <c r="DA41" s="14" t="str">
        <f t="shared" ca="1" si="22"/>
        <v/>
      </c>
      <c r="DB41" s="19" t="str">
        <f t="shared" ca="1" si="23"/>
        <v/>
      </c>
      <c r="DC41" s="19" t="str">
        <f t="shared" ca="1" si="24"/>
        <v/>
      </c>
      <c r="DD41" s="19" t="str">
        <f t="array" aca="1" ref="DD41" ca="1">IFERROR(AVERAGE(IF(('1. Database - raw'!CG$7:CI$494&gt;0)*('1. Database - raw'!$AD$7:$AD$494=$A41)*(INDIRECT($Q41,TRUE)=$O41),'1. Database - raw'!CG$7:CI$494)),"")</f>
        <v/>
      </c>
      <c r="DE41" s="33" t="str">
        <f t="array" aca="1" ref="DE41" ca="1">IFERROR(_xlfn.STDEV.S(IF(('1. Database - raw'!CG$7:CI$494&gt;0)*('1. Database - raw'!$AD$7:$AD$494=$A41)*(INDIRECT($Q41,TRUE)=$O41),'1. Database - raw'!CG$7:CI$494)),"")</f>
        <v/>
      </c>
      <c r="DF41" s="33" t="str">
        <f t="array" aca="1" ref="DF41" ca="1">IFERROR(IF(COUNT(IF(('1. Database - raw'!CG$7:CI$494&gt;0)*('1. Database - raw'!$AD$7:$AD$494=$A41)*(INDIRECT($Q41,TRUE)=$O41),'1. Database - raw'!CG$7:CI$494))&gt;0,COUNT(IF(('1. Database - raw'!CG$7:CI$494&gt;0)*('1. Database - raw'!$AD$7:$AD$494=$A41)*(INDIRECT($Q41,TRUE)=$O41),'1. Database - raw'!CG$7:CI$494)),""),"")</f>
        <v/>
      </c>
      <c r="DG41" s="14" t="str">
        <f t="shared" ca="1" si="25"/>
        <v/>
      </c>
      <c r="DH41" s="19" t="str">
        <f t="shared" ca="1" si="26"/>
        <v/>
      </c>
      <c r="DI41" s="19" t="str">
        <f t="shared" ca="1" si="27"/>
        <v/>
      </c>
      <c r="DJ41" s="19" t="str">
        <f t="array" aca="1" ref="DJ41" ca="1">IFERROR(AVERAGE(IF(('1. Database - raw'!CM$7:CO$494&gt;0)*('1. Database - raw'!$AD$7:$AD$494=$A41)*(INDIRECT($Q41,TRUE)=$O41),'1. Database - raw'!CM$7:CO$494)),"")</f>
        <v/>
      </c>
      <c r="DK41" s="33" t="str">
        <f t="array" aca="1" ref="DK41" ca="1">IFERROR(_xlfn.STDEV.S(IF(('1. Database - raw'!CM$7:CO$494&gt;0)*('1. Database - raw'!$AD$7:$AD$494=$A41)*(INDIRECT($Q41,TRUE)=$O41),'1. Database - raw'!CM$7:CO$494)),"")</f>
        <v/>
      </c>
      <c r="DL41" s="33" t="str">
        <f t="array" aca="1" ref="DL41" ca="1">IFERROR(IF(COUNT(IF(('1. Database - raw'!CM$7:CO$494&gt;0)*('1. Database - raw'!$AD$7:$AD$494=$A41)*(INDIRECT($Q41,TRUE)=$O41),'1. Database - raw'!CM$7:CO$494))&gt;0,COUNT(IF(('1. Database - raw'!CM$7:CO$494&gt;0)*('1. Database - raw'!$AD$7:$AD$494=$A41)*(INDIRECT($Q41,TRUE)=$O41),'1. Database - raw'!CM$7:CO$494)),""),"")</f>
        <v/>
      </c>
      <c r="DM41" s="14" t="str">
        <f t="shared" ca="1" si="28"/>
        <v/>
      </c>
      <c r="DN41" s="19" t="str">
        <f t="shared" ca="1" si="29"/>
        <v/>
      </c>
      <c r="DO41" s="19" t="str">
        <f t="shared" ca="1" si="30"/>
        <v/>
      </c>
      <c r="DP41" s="19" t="str">
        <f t="array" aca="1" ref="DP41" ca="1">IFERROR(AVERAGE(IF(('1. Database - raw'!CS$7:CU$494&gt;0)*('1. Database - raw'!$AD$7:$AD$494=$A41)*(INDIRECT($Q41,TRUE)=$O41),'1. Database - raw'!CS$7:CU$494)),"")</f>
        <v/>
      </c>
      <c r="DQ41" s="33" t="str">
        <f t="array" aca="1" ref="DQ41" ca="1">IFERROR(_xlfn.STDEV.S(IF(('1. Database - raw'!CS$7:CU$494&gt;0)*('1. Database - raw'!$AD$7:$AD$494=$A41)*(INDIRECT($Q41,TRUE)=$O41),'1. Database - raw'!CS$7:CU$494)),"")</f>
        <v/>
      </c>
      <c r="DR41" s="33" t="str">
        <f t="array" aca="1" ref="DR41" ca="1">IFERROR(IF(COUNT(IF(('1. Database - raw'!CS$7:CU$494&gt;0)*('1. Database - raw'!$AD$7:$AD$494=$A41)*(INDIRECT($Q41,TRUE)=$O41),'1. Database - raw'!CS$7:CU$494))&gt;0,COUNT(IF(('1. Database - raw'!CS$7:CU$494&gt;0)*('1. Database - raw'!$AD$7:$AD$494=$A41)*(INDIRECT($Q41,TRUE)=$O41),'1. Database - raw'!CS$7:CU$494)),""),"")</f>
        <v/>
      </c>
      <c r="DS41" s="14" t="str">
        <f t="shared" ca="1" si="31"/>
        <v/>
      </c>
      <c r="DT41" s="19" t="str">
        <f t="shared" ca="1" si="32"/>
        <v/>
      </c>
      <c r="DU41" s="19" t="str">
        <f t="shared" ca="1" si="33"/>
        <v/>
      </c>
      <c r="DV41" s="19" t="str">
        <f t="array" aca="1" ref="DV41" ca="1">IFERROR(AVERAGE(IF(('1. Database - raw'!CY$7:DA$494&gt;0)*('1. Database - raw'!$AD$7:$AD$494=$A41)*(INDIRECT($Q41,TRUE)=$O41),'1. Database - raw'!CY$7:DA$494)),"")</f>
        <v/>
      </c>
      <c r="DW41" s="33" t="str">
        <f t="array" aca="1" ref="DW41" ca="1">IFERROR(_xlfn.STDEV.S(IF(('1. Database - raw'!CY$7:DA$494&gt;0)*('1. Database - raw'!$AD$7:$AD$494=$A41)*(INDIRECT($Q41,TRUE)=$O41),'1. Database - raw'!CY$7:DA$494)),"")</f>
        <v/>
      </c>
      <c r="DX41" s="33" t="str">
        <f t="array" aca="1" ref="DX41" ca="1">IFERROR(IF(COUNT(IF(('1. Database - raw'!CY$7:DA$494&gt;0)*('1. Database - raw'!$AD$7:$AD$494=$A41)*(INDIRECT($Q41,TRUE)=$O41),'1. Database - raw'!CY$7:DA$494))&gt;0,COUNT(IF(('1. Database - raw'!CY$7:DA$494&gt;0)*('1. Database - raw'!$AD$7:$AD$494=$A41)*(INDIRECT($Q41,TRUE)=$O41),'1. Database - raw'!CY$7:DA$494)),""),"")</f>
        <v/>
      </c>
      <c r="DY41" s="14" t="str">
        <f t="shared" ca="1" si="34"/>
        <v/>
      </c>
      <c r="DZ41" s="19" t="str">
        <f t="shared" ca="1" si="35"/>
        <v/>
      </c>
      <c r="EA41" s="19" t="str">
        <f t="shared" ca="1" si="36"/>
        <v/>
      </c>
      <c r="EB41" s="19" t="str">
        <f t="array" aca="1" ref="EB41" ca="1">IFERROR(AVERAGE(IF(('1. Database - raw'!DE$7:DG$494&gt;0)*('1. Database - raw'!$AD$7:$AD$494=$A41)*(INDIRECT($Q41,TRUE)=$O41),'1. Database - raw'!DE$7:DG$494)),"")</f>
        <v/>
      </c>
      <c r="EC41" s="33" t="str">
        <f t="array" aca="1" ref="EC41" ca="1">IFERROR(_xlfn.STDEV.S(IF(('1. Database - raw'!DE$7:DG$494&gt;0)*('1. Database - raw'!$AD$7:$AD$494=$A41)*(INDIRECT($Q41,TRUE)=$O41),'1. Database - raw'!DE$7:DG$494)),"")</f>
        <v/>
      </c>
      <c r="ED41" s="33" t="str">
        <f t="array" aca="1" ref="ED41" ca="1">IFERROR(IF(COUNT(IF(('1. Database - raw'!DE$7:DG$494&gt;0)*('1. Database - raw'!$AD$7:$AD$494=$A41)*(INDIRECT($Q41,TRUE)=$O41),'1. Database - raw'!DE$7:DG$494))&gt;0,COUNT(IF(('1. Database - raw'!DE$7:DG$494&gt;0)*('1. Database - raw'!$AD$7:$AD$494=$A41)*(INDIRECT($Q41,TRUE)=$O41),'1. Database - raw'!DE$7:DG$494)),""),"")</f>
        <v/>
      </c>
      <c r="EE41" s="101" t="str">
        <f t="shared" ca="1" si="37"/>
        <v/>
      </c>
      <c r="EF41" s="102" t="str">
        <f t="shared" ca="1" si="38"/>
        <v/>
      </c>
      <c r="EG41" s="102" t="str">
        <f t="shared" ca="1" si="39"/>
        <v/>
      </c>
      <c r="EH41" s="102" t="str">
        <f t="array" aca="1" ref="EH41" ca="1">IFERROR(AVERAGE(IF(('1. Database - raw'!DK$7:DM$494&gt;0)*('1. Database - raw'!$AD$7:$AD$494=$A41)*(INDIRECT($Q41,TRUE)=$O41),'1. Database - raw'!DK$7:DM$494)),"")</f>
        <v/>
      </c>
      <c r="EI41" s="269" t="str">
        <f t="array" aca="1" ref="EI41" ca="1">IFERROR(_xlfn.STDEV.S(IF(('1. Database - raw'!DK$7:DM$494&gt;0)*('1. Database - raw'!$AD$7:$AD$494=$A41)*(INDIRECT($Q41,TRUE)=$O41),'1. Database - raw'!DK$7:DM$494)),"")</f>
        <v/>
      </c>
      <c r="EJ41" s="33" t="str">
        <f t="array" aca="1" ref="EJ41" ca="1">IFERROR(IF(COUNT(IF(('1. Database - raw'!DK$7:DM$494&gt;0)*('1. Database - raw'!$AD$7:$AD$494=$A41)*(INDIRECT($Q41,TRUE)=$O41),'1. Database - raw'!DK$7:DM$494))&gt;0,COUNT(IF(('1. Database - raw'!DK$7:DM$494&gt;0)*('1. Database - raw'!$AD$7:$AD$494=$A41)*(INDIRECT($Q41,TRUE)=$O41),'1. Database - raw'!DK$7:DM$494)),""),"")</f>
        <v/>
      </c>
      <c r="EK41" s="14" t="str">
        <f t="shared" ca="1" si="40"/>
        <v/>
      </c>
      <c r="EL41" s="19" t="str">
        <f t="shared" ca="1" si="41"/>
        <v/>
      </c>
      <c r="EM41" s="19" t="str">
        <f t="shared" ca="1" si="42"/>
        <v/>
      </c>
      <c r="EN41" s="19" t="str">
        <f t="array" aca="1" ref="EN41" ca="1">IFERROR(AVERAGE(IF(('1. Database - raw'!DQ$7:DS$494&gt;0)*('1. Database - raw'!$AD$7:$AD$494=$A41)*(INDIRECT($Q41,TRUE)=$O41),'1. Database - raw'!DQ$7:DS$494)),"")</f>
        <v/>
      </c>
      <c r="EO41" s="33" t="str">
        <f t="array" aca="1" ref="EO41" ca="1">IFERROR(_xlfn.STDEV.S(IF(('1. Database - raw'!DQ$7:DS$494&gt;0)*('1. Database - raw'!$AD$7:$AD$494=$A41)*(INDIRECT($Q41,TRUE)=$O41),'1. Database - raw'!DQ$7:DS$494)),"")</f>
        <v/>
      </c>
      <c r="EP41" s="33" t="str">
        <f t="array" aca="1" ref="EP41" ca="1">IFERROR(IF(COUNT(IF(('1. Database - raw'!DQ$7:DS$494&gt;0)*('1. Database - raw'!$AD$7:$AD$494=$A41)*(INDIRECT($Q41,TRUE)=$O41),'1. Database - raw'!DQ$7:DS$494))&gt;0,COUNT(IF(('1. Database - raw'!DQ$7:DS$494&gt;0)*('1. Database - raw'!$AD$7:$AD$494=$A41)*(INDIRECT($Q41,TRUE)=$O41),'1. Database - raw'!DQ$7:DS$494)),""),"")</f>
        <v/>
      </c>
      <c r="EQ41" s="14" t="str">
        <f t="shared" ca="1" si="43"/>
        <v/>
      </c>
      <c r="ER41" s="19" t="str">
        <f t="shared" ca="1" si="44"/>
        <v/>
      </c>
      <c r="ES41" s="19" t="str">
        <f t="shared" ca="1" si="45"/>
        <v/>
      </c>
      <c r="ET41" s="19" t="str">
        <f t="array" aca="1" ref="ET41" ca="1">IFERROR(AVERAGE(IF(('1. Database - raw'!DW$7:DY$494&gt;0)*('1. Database - raw'!$AD$7:$AD$494=$A41)*(INDIRECT($Q41,TRUE)=$O41),'1. Database - raw'!DW$7:DY$494)),"")</f>
        <v/>
      </c>
      <c r="EU41" s="33" t="str">
        <f t="array" aca="1" ref="EU41" ca="1">IFERROR(_xlfn.STDEV.S(IF(('1. Database - raw'!DW$7:DY$494&gt;0)*('1. Database - raw'!$AD$7:$AD$494=$A41)*(INDIRECT($Q41,TRUE)=$O41),'1. Database - raw'!DW$7:DY$494)),"")</f>
        <v/>
      </c>
      <c r="EV41" s="33" t="str">
        <f t="array" aca="1" ref="EV41" ca="1">IFERROR(IF(COUNT(IF(('1. Database - raw'!DW$7:DY$494&gt;0)*('1. Database - raw'!$AD$7:$AD$494=$A41)*(INDIRECT($Q41,TRUE)=$O41),'1. Database - raw'!DW$7:DY$494))&gt;0,COUNT(IF(('1. Database - raw'!DW$7:DY$494&gt;0)*('1. Database - raw'!$AD$7:$AD$494=$A41)*(INDIRECT($Q41,TRUE)=$O41),'1. Database - raw'!DW$7:DY$494)),""),"")</f>
        <v/>
      </c>
      <c r="EW41" s="14" t="str">
        <f t="shared" ca="1" si="46"/>
        <v/>
      </c>
      <c r="EX41" s="19" t="str">
        <f t="shared" ca="1" si="47"/>
        <v/>
      </c>
      <c r="EY41" s="19" t="str">
        <f t="shared" ca="1" si="48"/>
        <v/>
      </c>
      <c r="EZ41" s="19" t="str">
        <f t="array" aca="1" ref="EZ41" ca="1">IFERROR(AVERAGE(IF(('1. Database - raw'!EC$7:EE$494&gt;0)*('1. Database - raw'!$AD$7:$AD$494=$A41)*(INDIRECT($Q41,TRUE)=$O41),'1. Database - raw'!EC$7:EE$494)),"")</f>
        <v/>
      </c>
      <c r="FA41" s="33" t="str">
        <f t="array" aca="1" ref="FA41" ca="1">IFERROR(_xlfn.STDEV.S(IF(('1. Database - raw'!EC$7:EE$494&gt;0)*('1. Database - raw'!$AD$7:$AD$494=$A41)*(INDIRECT($Q41,TRUE)=$O41),'1. Database - raw'!EC$7:EE$494)),"")</f>
        <v/>
      </c>
      <c r="FB41" s="33" t="str">
        <f t="array" aca="1" ref="FB41" ca="1">IFERROR(IF(COUNT(IF(('1. Database - raw'!EC$7:EE$494&gt;0)*('1. Database - raw'!$AD$7:$AD$494=$A41)*(INDIRECT($Q41,TRUE)=$O41),'1. Database - raw'!EC$7:EE$494))&gt;0,COUNT(IF(('1. Database - raw'!EC$7:EE$494&gt;0)*('1. Database - raw'!$AD$7:$AD$494=$A41)*(INDIRECT($Q41,TRUE)=$O41),'1. Database - raw'!EC$7:EE$494)),""),"")</f>
        <v/>
      </c>
      <c r="FC41" s="14" t="str">
        <f t="shared" ca="1" si="49"/>
        <v/>
      </c>
      <c r="FD41" s="19" t="str">
        <f t="shared" ca="1" si="50"/>
        <v/>
      </c>
      <c r="FE41" s="19" t="str">
        <f t="shared" ca="1" si="51"/>
        <v/>
      </c>
      <c r="FF41" s="19" t="str">
        <f t="array" aca="1" ref="FF41" ca="1">IFERROR(AVERAGE(IF(('1. Database - raw'!EI$7:EK$494&gt;0)*('1. Database - raw'!$AD$7:$AD$494=$A41)*(INDIRECT($Q41,TRUE)=$O41),'1. Database - raw'!EI$7:EK$494)),"")</f>
        <v/>
      </c>
      <c r="FG41" s="33" t="str">
        <f t="array" aca="1" ref="FG41" ca="1">IFERROR(_xlfn.STDEV.S(IF(('1. Database - raw'!EI$7:EK$494&gt;0)*('1. Database - raw'!$AD$7:$AD$494=$A41)*(INDIRECT($Q41,TRUE)=$O41),'1. Database - raw'!EI$7:EK$494)),"")</f>
        <v/>
      </c>
      <c r="FH41" s="33" t="str">
        <f t="array" aca="1" ref="FH41" ca="1">IFERROR(IF(COUNT(IF(('1. Database - raw'!EI$7:EK$494&gt;0)*('1. Database - raw'!$AD$7:$AD$494=$A41)*(INDIRECT($Q41,TRUE)=$O41),'1. Database - raw'!EI$7:EK$494))&gt;0,COUNT(IF(('1. Database - raw'!EI$7:EK$494&gt;0)*('1. Database - raw'!$AD$7:$AD$494=$A41)*(INDIRECT($Q41,TRUE)=$O41),'1. Database - raw'!EI$7:EK$494)),""),"")</f>
        <v/>
      </c>
      <c r="FI41" s="14" t="str">
        <f t="shared" ca="1" si="52"/>
        <v/>
      </c>
      <c r="FJ41" s="19" t="str">
        <f t="shared" ca="1" si="53"/>
        <v/>
      </c>
      <c r="FK41" s="19" t="str">
        <f t="shared" ca="1" si="54"/>
        <v/>
      </c>
      <c r="FL41" s="19" t="str">
        <f t="array" aca="1" ref="FL41" ca="1">IFERROR(AVERAGE(IF(('1. Database - raw'!EO$7:EQ$494&gt;0)*('1. Database - raw'!$AD$7:$AD$494=$A41)*(INDIRECT($Q41,TRUE)=$O41),'1. Database - raw'!EO$7:EQ$494)),"")</f>
        <v/>
      </c>
      <c r="FM41" s="33" t="str">
        <f t="array" aca="1" ref="FM41" ca="1">IFERROR(_xlfn.STDEV.S(IF(('1. Database - raw'!EO$7:EQ$494&gt;0)*('1. Database - raw'!$AD$7:$AD$494=$A41)*(INDIRECT($Q41,TRUE)=$O41),'1. Database - raw'!EO$7:EQ$494)),"")</f>
        <v/>
      </c>
      <c r="FN41" s="33" t="str">
        <f t="array" aca="1" ref="FN41" ca="1">IFERROR(IF(COUNT(IF(('1. Database - raw'!EO$7:EQ$494&gt;0)*('1. Database - raw'!$AD$7:$AD$494=$A41)*(INDIRECT($Q41,TRUE)=$O41),'1. Database - raw'!EO$7:EQ$494))&gt;0,COUNT(IF(('1. Database - raw'!EO$7:EQ$494&gt;0)*('1. Database - raw'!$AD$7:$AD$494=$A41)*(INDIRECT($Q41,TRUE)=$O41),'1. Database - raw'!EO$7:EQ$494)),""),"")</f>
        <v/>
      </c>
      <c r="FO41" s="14" t="str">
        <f t="shared" ca="1" si="55"/>
        <v/>
      </c>
      <c r="FP41" s="19" t="str">
        <f t="shared" ca="1" si="56"/>
        <v/>
      </c>
      <c r="FQ41" s="19" t="str">
        <f t="shared" ca="1" si="57"/>
        <v/>
      </c>
      <c r="FR41" s="19" t="str">
        <f t="array" aca="1" ref="FR41" ca="1">IFERROR(AVERAGE(IF(('1. Database - raw'!EU$7:EW$494&gt;0)*('1. Database - raw'!$AD$7:$AD$494=$A41)*(INDIRECT($Q41,TRUE)=$O41),'1. Database - raw'!EU$7:EW$494)),"")</f>
        <v/>
      </c>
      <c r="FS41" s="33" t="str">
        <f t="array" aca="1" ref="FS41" ca="1">IFERROR(_xlfn.STDEV.S(IF(('1. Database - raw'!EU$7:EW$494&gt;0)*('1. Database - raw'!$AD$7:$AD$494=$A41)*(INDIRECT($Q41,TRUE)=$O41),'1. Database - raw'!EU$7:EW$494)),"")</f>
        <v/>
      </c>
      <c r="FT41" s="33" t="str">
        <f t="array" aca="1" ref="FT41" ca="1">IFERROR(IF(COUNT(IF(('1. Database - raw'!EU$7:EW$494&gt;0)*('1. Database - raw'!$AD$7:$AD$494=$A41)*(INDIRECT($Q41,TRUE)=$O41),'1. Database - raw'!EU$7:EW$494))&gt;0,COUNT(IF(('1. Database - raw'!EU$7:EW$494&gt;0)*('1. Database - raw'!$AD$7:$AD$494=$A41)*(INDIRECT($Q41,TRUE)=$O41),'1. Database - raw'!EU$7:EW$494)),""),"")</f>
        <v/>
      </c>
      <c r="FU41" s="14" t="str">
        <f t="shared" ca="1" si="58"/>
        <v/>
      </c>
      <c r="FV41" s="19" t="str">
        <f t="shared" ca="1" si="59"/>
        <v/>
      </c>
      <c r="FW41" s="19" t="str">
        <f t="shared" ca="1" si="60"/>
        <v/>
      </c>
      <c r="FX41" s="19" t="str">
        <f t="array" aca="1" ref="FX41" ca="1">IFERROR(AVERAGE(IF(('1. Database - raw'!FA$7:FC$494&gt;0)*('1. Database - raw'!$AD$7:$AD$494=$A41)*(INDIRECT($Q41,TRUE)=$O41),'1. Database - raw'!FA$7:FC$494)),"")</f>
        <v/>
      </c>
      <c r="FY41" s="33" t="str">
        <f t="array" aca="1" ref="FY41" ca="1">IFERROR(_xlfn.STDEV.S(IF(('1. Database - raw'!FA$7:FC$494&gt;0)*('1. Database - raw'!$AD$7:$AD$494=$A41)*(INDIRECT($Q41,TRUE)=$O41),'1. Database - raw'!FA$7:FC$494)),"")</f>
        <v/>
      </c>
      <c r="FZ41" s="33" t="str">
        <f t="array" aca="1" ref="FZ41" ca="1">IFERROR(IF(COUNT(IF(('1. Database - raw'!FA$7:FC$494&gt;0)*('1. Database - raw'!$AD$7:$AD$494=$A41)*(INDIRECT($Q41,TRUE)=$O41),'1. Database - raw'!FA$7:FC$494))&gt;0,COUNT(IF(('1. Database - raw'!FA$7:FC$494&gt;0)*('1. Database - raw'!$AD$7:$AD$494=$A41)*(INDIRECT($Q41,TRUE)=$O41),'1. Database - raw'!FA$7:FC$494)),""),"")</f>
        <v/>
      </c>
      <c r="GA41" s="14" t="str">
        <f t="shared" ca="1" si="61"/>
        <v/>
      </c>
      <c r="GB41" s="19" t="str">
        <f t="shared" ca="1" si="62"/>
        <v/>
      </c>
      <c r="GC41" s="19" t="str">
        <f t="shared" ca="1" si="63"/>
        <v/>
      </c>
      <c r="GD41" s="19" t="str">
        <f t="array" aca="1" ref="GD41" ca="1">IFERROR(AVERAGE(IF(('1. Database - raw'!FG$7:FI$494&gt;0)*('1. Database - raw'!$AD$7:$AD$494=$A41)*(INDIRECT($Q41,TRUE)=$O41),'1. Database - raw'!FG$7:FI$494)),"")</f>
        <v/>
      </c>
      <c r="GE41" s="33" t="str">
        <f t="array" aca="1" ref="GE41" ca="1">IFERROR(_xlfn.STDEV.S(IF(('1. Database - raw'!FG$7:FI$494&gt;0)*('1. Database - raw'!$AD$7:$AD$494=$A41)*(INDIRECT($Q41,TRUE)=$O41),'1. Database - raw'!FG$7:FI$494)),"")</f>
        <v/>
      </c>
      <c r="GF41" s="33" t="str">
        <f t="array" aca="1" ref="GF41" ca="1">IFERROR(IF(COUNT(IF(('1. Database - raw'!FG$7:FI$494&gt;0)*('1. Database - raw'!$AD$7:$AD$494=$A41)*(INDIRECT($Q41,TRUE)=$O41),'1. Database - raw'!FG$7:FI$494))&gt;0,COUNT(IF(('1. Database - raw'!FG$7:FI$494&gt;0)*('1. Database - raw'!$AD$7:$AD$494=$A41)*(INDIRECT($Q41,TRUE)=$O41),'1. Database - raw'!FG$7:FI$494)),""),"")</f>
        <v/>
      </c>
      <c r="GG41" s="14" t="str">
        <f t="shared" ca="1" si="64"/>
        <v/>
      </c>
      <c r="GH41" s="19" t="str">
        <f t="shared" ca="1" si="65"/>
        <v/>
      </c>
      <c r="GI41" s="19" t="str">
        <f t="shared" ca="1" si="66"/>
        <v/>
      </c>
      <c r="GJ41" s="19" t="str">
        <f t="array" aca="1" ref="GJ41" ca="1">IFERROR(AVERAGE(IF(('1. Database - raw'!FM$7:FO$494&gt;0)*('1. Database - raw'!$AD$7:$AD$494=$A41)*(INDIRECT($Q41,TRUE)=$O41),'1. Database - raw'!FM$7:FO$494)),"")</f>
        <v/>
      </c>
      <c r="GK41" s="33" t="str">
        <f t="array" aca="1" ref="GK41" ca="1">IFERROR(_xlfn.STDEV.S(IF(('1. Database - raw'!FM$7:FO$494&gt;0)*('1. Database - raw'!$AD$7:$AD$494=$A41)*(INDIRECT($Q41,TRUE)=$O41),'1. Database - raw'!FM$7:FO$494)),"")</f>
        <v/>
      </c>
      <c r="GL41" s="33" t="str">
        <f t="array" aca="1" ref="GL41" ca="1">IFERROR(IF(COUNT(IF(('1. Database - raw'!FM$7:FO$494&gt;0)*('1. Database - raw'!$AD$7:$AD$494=$A41)*(INDIRECT($Q41,TRUE)=$O41),'1. Database - raw'!FM$7:FO$494))&gt;0,COUNT(IF(('1. Database - raw'!FM$7:FO$494&gt;0)*('1. Database - raw'!$AD$7:$AD$494=$A41)*(INDIRECT($Q41,TRUE)=$O41),'1. Database - raw'!FM$7:FO$494)),""),"")</f>
        <v/>
      </c>
      <c r="GM41" s="14" t="str">
        <f t="shared" ca="1" si="67"/>
        <v/>
      </c>
      <c r="GN41" s="19" t="str">
        <f t="shared" ca="1" si="68"/>
        <v/>
      </c>
      <c r="GO41" s="19" t="str">
        <f t="shared" ca="1" si="69"/>
        <v/>
      </c>
      <c r="GP41" s="19" t="str">
        <f t="array" aca="1" ref="GP41" ca="1">IFERROR(AVERAGE(IF(('1. Database - raw'!FS$7:FU$494&gt;0)*('1. Database - raw'!$AD$7:$AD$494=$A41)*(INDIRECT($Q41,TRUE)=$O41),'1. Database - raw'!FS$7:FU$494)),"")</f>
        <v/>
      </c>
      <c r="GQ41" s="33" t="str">
        <f t="array" aca="1" ref="GQ41" ca="1">IFERROR(_xlfn.STDEV.S(IF(('1. Database - raw'!FS$7:FU$494&gt;0)*('1. Database - raw'!$AD$7:$AD$494=$A41)*(INDIRECT($Q41,TRUE)=$O41),'1. Database - raw'!FS$7:FU$494)),"")</f>
        <v/>
      </c>
      <c r="GR41" s="33" t="str">
        <f t="array" aca="1" ref="GR41" ca="1">IFERROR(IF(COUNT(IF(('1. Database - raw'!FS$7:FU$494&gt;0)*('1. Database - raw'!$AD$7:$AD$494=$A41)*(INDIRECT($Q41,TRUE)=$O41),'1. Database - raw'!FS$7:FU$494))&gt;0,COUNT(IF(('1. Database - raw'!FS$7:FU$494&gt;0)*('1. Database - raw'!$AD$7:$AD$494=$A41)*(INDIRECT($Q41,TRUE)=$O41),'1. Database - raw'!FS$7:FU$494)),""),"")</f>
        <v/>
      </c>
      <c r="GS41" s="14" t="str">
        <f t="shared" ca="1" si="70"/>
        <v/>
      </c>
      <c r="GT41" s="19" t="str">
        <f t="shared" ca="1" si="71"/>
        <v/>
      </c>
      <c r="GU41" s="19" t="str">
        <f t="shared" ca="1" si="72"/>
        <v/>
      </c>
      <c r="GV41" s="19" t="str">
        <f t="array" aca="1" ref="GV41" ca="1">IFERROR(AVERAGE(IF(('1. Database - raw'!FY$7:GA$494&gt;0)*('1. Database - raw'!$AD$7:$AD$494=$A41)*(INDIRECT($Q41,TRUE)=$O41),'1. Database - raw'!FY$7:GA$494)),"")</f>
        <v/>
      </c>
      <c r="GW41" s="33" t="str">
        <f t="array" aca="1" ref="GW41" ca="1">IFERROR(_xlfn.STDEV.S(IF(('1. Database - raw'!FY$7:GA$494&gt;0)*('1. Database - raw'!$AD$7:$AD$494=$A41)*(INDIRECT($Q41,TRUE)=$O41),'1. Database - raw'!FY$7:GA$494)),"")</f>
        <v/>
      </c>
      <c r="GX41" s="33" t="str">
        <f t="array" aca="1" ref="GX41" ca="1">IFERROR(IF(COUNT(IF(('1. Database - raw'!FY$7:GA$494&gt;0)*('1. Database - raw'!$AD$7:$AD$494=$A41)*(INDIRECT($Q41,TRUE)=$O41),'1. Database - raw'!FY$7:GA$494))&gt;0,COUNT(IF(('1. Database - raw'!FY$7:GA$494&gt;0)*('1. Database - raw'!$AD$7:$AD$494=$A41)*(INDIRECT($Q41,TRUE)=$O41),'1. Database - raw'!FY$7:GA$494)),""),"")</f>
        <v/>
      </c>
      <c r="GY41" s="14" t="str">
        <f t="shared" ca="1" si="73"/>
        <v/>
      </c>
      <c r="GZ41" s="19" t="str">
        <f t="shared" ca="1" si="74"/>
        <v/>
      </c>
      <c r="HA41" s="19" t="str">
        <f t="shared" ca="1" si="75"/>
        <v/>
      </c>
      <c r="HB41" s="19" t="str">
        <f t="array" aca="1" ref="HB41" ca="1">IFERROR(AVERAGE(IF(('1. Database - raw'!GE$7:GG$494&gt;0)*('1. Database - raw'!$AD$7:$AD$494=$A41)*(INDIRECT($Q41,TRUE)=$O41),'1. Database - raw'!GE$7:GG$494)),"")</f>
        <v/>
      </c>
      <c r="HC41" s="33" t="str">
        <f t="array" aca="1" ref="HC41" ca="1">IFERROR(_xlfn.STDEV.S(IF(('1. Database - raw'!GE$7:GG$494&gt;0)*('1. Database - raw'!$AD$7:$AD$494=$A41)*(INDIRECT($Q41,TRUE)=$O41),'1. Database - raw'!GE$7:GG$494)),"")</f>
        <v/>
      </c>
      <c r="HD41" s="33" t="str">
        <f t="array" aca="1" ref="HD41" ca="1">IFERROR(IF(COUNT(IF(('1. Database - raw'!GE$7:GG$494&gt;0)*('1. Database - raw'!$AD$7:$AD$494=$A41)*(INDIRECT($Q41,TRUE)=$O41),'1. Database - raw'!GE$7:GG$494))&gt;0,COUNT(IF(('1. Database - raw'!GE$7:GG$494&gt;0)*('1. Database - raw'!$AD$7:$AD$494=$A41)*(INDIRECT($Q41,TRUE)=$O41),'1. Database - raw'!GE$7:GG$494)),""),"")</f>
        <v/>
      </c>
      <c r="HE41" s="14" t="str">
        <f t="shared" ca="1" si="76"/>
        <v/>
      </c>
      <c r="HF41" s="19" t="str">
        <f t="shared" ca="1" si="77"/>
        <v/>
      </c>
      <c r="HG41" s="19" t="str">
        <f t="shared" ca="1" si="78"/>
        <v/>
      </c>
      <c r="HH41" s="19" t="str">
        <f t="array" aca="1" ref="HH41" ca="1">IFERROR(AVERAGE(IF(('1. Database - raw'!GK$7:GM$494&gt;0)*('1. Database - raw'!$AD$7:$AD$494=$A41)*(INDIRECT($Q41,TRUE)=$O41),'1. Database - raw'!GK$7:GM$494)),"")</f>
        <v/>
      </c>
      <c r="HI41" s="33" t="str">
        <f t="array" aca="1" ref="HI41" ca="1">IFERROR(_xlfn.STDEV.S(IF(('1. Database - raw'!GK$7:GM$494&gt;0)*('1. Database - raw'!$AD$7:$AD$494=$A41)*(INDIRECT($Q41,TRUE)=$O41),'1. Database - raw'!GK$7:GM$494)),"")</f>
        <v/>
      </c>
      <c r="HJ41" s="33" t="str">
        <f t="array" aca="1" ref="HJ41" ca="1">IFERROR(IF(COUNT(IF(('1. Database - raw'!GK$7:GM$494&gt;0)*('1. Database - raw'!$AD$7:$AD$494=$A41)*(INDIRECT($Q41,TRUE)=$O41),'1. Database - raw'!GK$7:GM$494))&gt;0,COUNT(IF(('1. Database - raw'!GK$7:GM$494&gt;0)*('1. Database - raw'!$AD$7:$AD$494=$A41)*(INDIRECT($Q41,TRUE)=$O41),'1. Database - raw'!GK$7:GM$494)),""),"")</f>
        <v/>
      </c>
      <c r="HK41" s="14" t="str">
        <f t="shared" ca="1" si="79"/>
        <v/>
      </c>
      <c r="HL41" s="19" t="str">
        <f t="shared" ca="1" si="80"/>
        <v/>
      </c>
      <c r="HM41" s="19" t="str">
        <f t="shared" ca="1" si="81"/>
        <v/>
      </c>
      <c r="HN41" s="19" t="str">
        <f t="array" aca="1" ref="HN41" ca="1">IFERROR(AVERAGE(IF(('1. Database - raw'!GQ$7:GS$494&gt;0)*('1. Database - raw'!$AD$7:$AD$494=$A41)*(INDIRECT($Q41,TRUE)=$O41),'1. Database - raw'!GQ$7:GS$494)),"")</f>
        <v/>
      </c>
      <c r="HO41" s="33" t="str">
        <f t="array" aca="1" ref="HO41" ca="1">IFERROR(_xlfn.STDEV.S(IF(('1. Database - raw'!GQ$7:GS$494&gt;0)*('1. Database - raw'!$AD$7:$AD$494=$A41)*(INDIRECT($Q41,TRUE)=$O41),'1. Database - raw'!GQ$7:GS$494)),"")</f>
        <v/>
      </c>
      <c r="HP41" s="33" t="str">
        <f t="array" aca="1" ref="HP41" ca="1">IFERROR(IF(COUNT(IF(('1. Database - raw'!GQ$7:GS$494&gt;0)*('1. Database - raw'!$AD$7:$AD$494=$A41)*(INDIRECT($Q41,TRUE)=$O41),'1. Database - raw'!GQ$7:GS$494))&gt;0,COUNT(IF(('1. Database - raw'!GQ$7:GS$494&gt;0)*('1. Database - raw'!$AD$7:$AD$494=$A41)*(INDIRECT($Q41,TRUE)=$O41),'1. Database - raw'!GQ$7:GS$494)),""),"")</f>
        <v/>
      </c>
      <c r="HQ41" s="14" t="str">
        <f t="shared" ca="1" si="82"/>
        <v/>
      </c>
      <c r="HR41" s="19" t="str">
        <f t="shared" ca="1" si="83"/>
        <v/>
      </c>
      <c r="HS41" s="19" t="str">
        <f t="shared" ca="1" si="84"/>
        <v/>
      </c>
      <c r="HT41" s="19" t="str">
        <f t="array" aca="1" ref="HT41" ca="1">IFERROR(AVERAGE(IF(('1. Database - raw'!GW$7:GY$494&gt;0)*('1. Database - raw'!$AD$7:$AD$494=$A41)*(INDIRECT($Q41,TRUE)=$O41),'1. Database - raw'!GW$7:GY$494)),"")</f>
        <v/>
      </c>
      <c r="HU41" s="33" t="str">
        <f t="array" aca="1" ref="HU41" ca="1">IFERROR(_xlfn.STDEV.S(IF(('1. Database - raw'!GW$7:GY$494&gt;0)*('1. Database - raw'!$AD$7:$AD$494=$A41)*(INDIRECT($Q41,TRUE)=$O41),'1. Database - raw'!GW$7:GY$494)),"")</f>
        <v/>
      </c>
      <c r="HV41" s="33" t="str">
        <f t="array" aca="1" ref="HV41" ca="1">IFERROR(IF(COUNT(IF(('1. Database - raw'!GW$7:GY$494&gt;0)*('1. Database - raw'!$AD$7:$AD$494=$A41)*(INDIRECT($Q41,TRUE)=$O41),'1. Database - raw'!GW$7:GY$494))&gt;0,COUNT(IF(('1. Database - raw'!GW$7:GY$494&gt;0)*('1. Database - raw'!$AD$7:$AD$494=$A41)*(INDIRECT($Q41,TRUE)=$O41),'1. Database - raw'!GW$7:GY$494)),""),"")</f>
        <v/>
      </c>
      <c r="HW41" s="14" t="str">
        <f t="shared" ca="1" si="85"/>
        <v/>
      </c>
      <c r="HX41" s="19" t="str">
        <f t="shared" ca="1" si="86"/>
        <v/>
      </c>
      <c r="HY41" s="19" t="str">
        <f t="shared" ca="1" si="87"/>
        <v/>
      </c>
      <c r="HZ41" s="19" t="str">
        <f t="array" aca="1" ref="HZ41" ca="1">IFERROR(AVERAGE(IF(('1. Database - raw'!HC$7:HE$494&gt;0)*('1. Database - raw'!$AD$7:$AD$494=$A41)*(INDIRECT($Q41,TRUE)=$O41),'1. Database - raw'!HC$7:HE$494)),"")</f>
        <v/>
      </c>
      <c r="IA41" s="33" t="str">
        <f t="array" aca="1" ref="IA41" ca="1">IFERROR(_xlfn.STDEV.S(IF(('1. Database - raw'!HC$7:HE$494&gt;0)*('1. Database - raw'!$AD$7:$AD$494=$A41)*(INDIRECT($Q41,TRUE)=$O41),'1. Database - raw'!HC$7:HE$494)),"")</f>
        <v/>
      </c>
      <c r="IB41" s="33" t="str">
        <f t="array" aca="1" ref="IB41" ca="1">IFERROR(IF(COUNT(IF(('1. Database - raw'!HC$7:HE$494&gt;0)*('1. Database - raw'!$AD$7:$AD$494=$A41)*(INDIRECT($Q41,TRUE)=$O41),'1. Database - raw'!HC$7:HE$494))&gt;0,COUNT(IF(('1. Database - raw'!HC$7:HE$494&gt;0)*('1. Database - raw'!$AD$7:$AD$494=$A41)*(INDIRECT($Q41,TRUE)=$O41),'1. Database - raw'!HC$7:HE$494)),""),"")</f>
        <v/>
      </c>
      <c r="IC41" s="14" t="str">
        <f t="shared" ca="1" si="88"/>
        <v/>
      </c>
      <c r="ID41" s="19" t="str">
        <f t="shared" ca="1" si="89"/>
        <v/>
      </c>
      <c r="IE41" s="19" t="str">
        <f t="shared" ca="1" si="90"/>
        <v/>
      </c>
      <c r="IF41" s="19" t="str">
        <f t="array" aca="1" ref="IF41" ca="1">IFERROR(AVERAGE(IF(('1. Database - raw'!HI$7:HK$494&gt;0)*('1. Database - raw'!$AD$7:$AD$494=$A41)*(INDIRECT($Q41,TRUE)=$O41),'1. Database - raw'!HI$7:HK$494)),"")</f>
        <v/>
      </c>
      <c r="IG41" s="33" t="str">
        <f t="array" aca="1" ref="IG41" ca="1">IFERROR(_xlfn.STDEV.S(IF(('1. Database - raw'!HI$7:HK$494&gt;0)*('1. Database - raw'!$AD$7:$AD$494=$A41)*(INDIRECT($Q41,TRUE)=$O41),'1. Database - raw'!HI$7:HK$494)),"")</f>
        <v/>
      </c>
      <c r="IH41" s="33" t="str">
        <f t="array" aca="1" ref="IH41" ca="1">IFERROR(IF(COUNT(IF(('1. Database - raw'!HI$7:HK$494&gt;0)*('1. Database - raw'!$AD$7:$AD$494=$A41)*(INDIRECT($Q41,TRUE)=$O41),'1. Database - raw'!HI$7:HK$494))&gt;0,COUNT(IF(('1. Database - raw'!HI$7:HK$494&gt;0)*('1. Database - raw'!$AD$7:$AD$494=$A41)*(INDIRECT($Q41,TRUE)=$O41),'1. Database - raw'!HI$7:HK$494)),""),"")</f>
        <v/>
      </c>
      <c r="II41" s="14" t="str">
        <f t="shared" ca="1" si="91"/>
        <v/>
      </c>
      <c r="IJ41" s="19" t="str">
        <f t="shared" ca="1" si="92"/>
        <v/>
      </c>
      <c r="IK41" s="19" t="str">
        <f t="shared" ca="1" si="93"/>
        <v/>
      </c>
      <c r="IL41" s="19" t="str">
        <f t="array" aca="1" ref="IL41" ca="1">IFERROR(AVERAGE(IF(('1. Database - raw'!HO$7:HQ$494&gt;0)*('1. Database - raw'!$AD$7:$AD$494=$A41)*(INDIRECT($Q41,TRUE)=$O41),'1. Database - raw'!HO$7:HQ$494)),"")</f>
        <v/>
      </c>
      <c r="IM41" s="33" t="str">
        <f t="array" aca="1" ref="IM41" ca="1">IFERROR(_xlfn.STDEV.S(IF(('1. Database - raw'!HO$7:HQ$494&gt;0)*('1. Database - raw'!$AD$7:$AD$494=$A41)*(INDIRECT($Q41,TRUE)=$O41),'1. Database - raw'!HO$7:HQ$494)),"")</f>
        <v/>
      </c>
      <c r="IN41" s="33" t="str">
        <f t="array" aca="1" ref="IN41" ca="1">IFERROR(IF(COUNT(IF(('1. Database - raw'!HO$7:HQ$494&gt;0)*('1. Database - raw'!$AD$7:$AD$494=$A41)*(INDIRECT($Q41,TRUE)=$O41),'1. Database - raw'!HO$7:HQ$494))&gt;0,COUNT(IF(('1. Database - raw'!HO$7:HQ$494&gt;0)*('1. Database - raw'!$AD$7:$AD$494=$A41)*(INDIRECT($Q41,TRUE)=$O41),'1. Database - raw'!HO$7:HQ$494)),""),"")</f>
        <v/>
      </c>
      <c r="IO41" s="14" t="str">
        <f t="shared" ca="1" si="94"/>
        <v/>
      </c>
      <c r="IP41" s="19" t="str">
        <f t="shared" ca="1" si="95"/>
        <v/>
      </c>
      <c r="IQ41" s="19" t="str">
        <f t="shared" ca="1" si="96"/>
        <v/>
      </c>
      <c r="IR41" s="19" t="str">
        <f t="array" aca="1" ref="IR41" ca="1">IFERROR(AVERAGE(IF(('1. Database - raw'!HU$7:HW$494&gt;0)*('1. Database - raw'!$AD$7:$AD$494=$A41)*(INDIRECT($Q41,TRUE)=$O41),'1. Database - raw'!HU$7:HW$494)),"")</f>
        <v/>
      </c>
      <c r="IS41" s="33" t="str">
        <f t="array" aca="1" ref="IS41" ca="1">IFERROR(_xlfn.STDEV.S(IF(('1. Database - raw'!HU$7:HW$494&gt;0)*('1. Database - raw'!$AD$7:$AD$494=$A41)*(INDIRECT($Q41,TRUE)=$O41),'1. Database - raw'!HU$7:HW$494)),"")</f>
        <v/>
      </c>
      <c r="IT41" s="33" t="str">
        <f t="array" aca="1" ref="IT41" ca="1">IFERROR(IF(COUNT(IF(('1. Database - raw'!HU$7:HW$494&gt;0)*('1. Database - raw'!$AD$7:$AD$494=$A41)*(INDIRECT($Q41,TRUE)=$O41),'1. Database - raw'!HU$7:HW$494))&gt;0,COUNT(IF(('1. Database - raw'!HU$7:HW$494&gt;0)*('1. Database - raw'!$AD$7:$AD$494=$A41)*(INDIRECT($Q41,TRUE)=$O41),'1. Database - raw'!HU$7:HW$494)),""),"")</f>
        <v/>
      </c>
      <c r="IU41" s="14" t="str">
        <f t="shared" ca="1" si="97"/>
        <v/>
      </c>
      <c r="IV41" s="19" t="str">
        <f t="shared" ca="1" si="98"/>
        <v/>
      </c>
      <c r="IW41" s="19" t="str">
        <f t="shared" ca="1" si="99"/>
        <v/>
      </c>
      <c r="IX41" s="19" t="str">
        <f t="array" aca="1" ref="IX41" ca="1">IFERROR(AVERAGE(IF(('1. Database - raw'!IA$7:IC$494&gt;0)*('1. Database - raw'!$AD$7:$AD$494=$A41)*(INDIRECT($Q41,TRUE)=$O41),'1. Database - raw'!IA$7:IC$494)),"")</f>
        <v/>
      </c>
      <c r="IY41" s="33" t="str">
        <f t="array" aca="1" ref="IY41" ca="1">IFERROR(_xlfn.STDEV.S(IF(('1. Database - raw'!IA$7:IC$494&gt;0)*('1. Database - raw'!$AD$7:$AD$494=$A41)*(INDIRECT($Q41,TRUE)=$O41),'1. Database - raw'!IA$7:IC$494)),"")</f>
        <v/>
      </c>
      <c r="IZ41" s="33" t="str">
        <f t="array" aca="1" ref="IZ41" ca="1">IFERROR(IF(COUNT(IF(('1. Database - raw'!IA$7:IC$494&gt;0)*('1. Database - raw'!$AD$7:$AD$494=$A41)*(INDIRECT($Q41,TRUE)=$O41),'1. Database - raw'!IA$7:IC$494))&gt;0,COUNT(IF(('1. Database - raw'!IA$7:IC$494&gt;0)*('1. Database - raw'!$AD$7:$AD$494=$A41)*(INDIRECT($Q41,TRUE)=$O41),'1. Database - raw'!IA$7:IC$494)),""),"")</f>
        <v/>
      </c>
      <c r="JA41" s="14" t="str">
        <f t="shared" ca="1" si="100"/>
        <v/>
      </c>
      <c r="JB41" s="19" t="str">
        <f t="shared" ca="1" si="101"/>
        <v/>
      </c>
      <c r="JC41" s="19" t="str">
        <f t="shared" ca="1" si="102"/>
        <v/>
      </c>
      <c r="JD41" s="19" t="str">
        <f t="array" aca="1" ref="JD41" ca="1">IFERROR(AVERAGE(IF(('1. Database - raw'!IG$7:II$494&gt;0)*('1. Database - raw'!$AD$7:$AD$494=$A41)*(INDIRECT($Q41,TRUE)=$O41),'1. Database - raw'!IG$7:II$494)),"")</f>
        <v/>
      </c>
      <c r="JE41" s="33" t="str">
        <f t="array" aca="1" ref="JE41" ca="1">IFERROR(_xlfn.STDEV.S(IF(('1. Database - raw'!IG$7:II$494&gt;0)*('1. Database - raw'!$AD$7:$AD$494=$A41)*(INDIRECT($Q41,TRUE)=$O41),'1. Database - raw'!IG$7:II$494)),"")</f>
        <v/>
      </c>
      <c r="JF41" s="33" t="str">
        <f t="array" aca="1" ref="JF41" ca="1">IFERROR(IF(COUNT(IF(('1. Database - raw'!IG$7:II$494&gt;0)*('1. Database - raw'!$AD$7:$AD$494=$A41)*(INDIRECT($Q41,TRUE)=$O41),'1. Database - raw'!IG$7:II$494))&gt;0,COUNT(IF(('1. Database - raw'!IG$7:II$494&gt;0)*('1. Database - raw'!$AD$7:$AD$494=$A41)*(INDIRECT($Q41,TRUE)=$O41),'1. Database - raw'!IG$7:II$494)),""),"")</f>
        <v/>
      </c>
      <c r="JG41" s="145" t="str">
        <f t="shared" ca="1" si="103"/>
        <v/>
      </c>
      <c r="JH41" s="146" t="str">
        <f t="shared" ca="1" si="104"/>
        <v/>
      </c>
      <c r="JI41" s="146" t="str">
        <f t="shared" ca="1" si="105"/>
        <v/>
      </c>
      <c r="JJ41" s="146" t="str">
        <f t="array" aca="1" ref="JJ41" ca="1">IFERROR(AVERAGE(IF(('1. Database - raw'!IM$7:IO$494&gt;0)*('1. Database - raw'!$AD$7:$AD$494=$A41)*(INDIRECT($Q41,TRUE)=$O41),'1. Database - raw'!IM$7:IO$494)),"")</f>
        <v/>
      </c>
      <c r="JK41" s="277" t="str">
        <f t="array" aca="1" ref="JK41" ca="1">IFERROR(_xlfn.STDEV.S(IF(('1. Database - raw'!IM$7:IO$494&gt;0)*('1. Database - raw'!$AD$7:$AD$494=$A41)*(INDIRECT($Q41,TRUE)=$O41),'1. Database - raw'!IM$7:IO$494)),"")</f>
        <v/>
      </c>
      <c r="JL41" s="33" t="str">
        <f t="array" aca="1" ref="JL41" ca="1">IFERROR(IF(COUNT(IF(('1. Database - raw'!IM$7:IO$494&gt;0)*('1. Database - raw'!$AD$7:$AD$494=$A41)*(INDIRECT($Q41,TRUE)=$O41),'1. Database - raw'!IM$7:IO$494))&gt;0,COUNT(IF(('1. Database - raw'!IM$7:IO$494&gt;0)*('1. Database - raw'!$AD$7:$AD$494=$A41)*(INDIRECT($Q41,TRUE)=$O41),'1. Database - raw'!IM$7:IO$494)),""),"")</f>
        <v/>
      </c>
      <c r="JM41" s="145" t="str">
        <f t="shared" ca="1" si="106"/>
        <v/>
      </c>
      <c r="JN41" s="146" t="str">
        <f t="shared" ca="1" si="107"/>
        <v/>
      </c>
      <c r="JO41" s="146" t="str">
        <f t="shared" ca="1" si="108"/>
        <v/>
      </c>
      <c r="JP41" s="146" t="str">
        <f t="array" aca="1" ref="JP41" ca="1">IFERROR(AVERAGE(IF(('1. Database - raw'!IS$7:IU$494&gt;0)*('1. Database - raw'!$AD$7:$AD$494=$A41)*(INDIRECT($Q41,TRUE)=$O41),'1. Database - raw'!IS$7:IU$494)),"")</f>
        <v/>
      </c>
      <c r="JQ41" s="277" t="str">
        <f t="array" aca="1" ref="JQ41" ca="1">IFERROR(_xlfn.STDEV.S(IF(('1. Database - raw'!IS$7:IU$494&gt;0)*('1. Database - raw'!$AD$7:$AD$494=$A41)*(INDIRECT($Q41,TRUE)=$O41),'1. Database - raw'!IS$7:IU$494)),"")</f>
        <v/>
      </c>
      <c r="JR41" s="33" t="str">
        <f t="array" aca="1" ref="JR41" ca="1">IFERROR(IF(COUNT(IF(('1. Database - raw'!IS$7:IU$494&gt;0)*('1. Database - raw'!$AD$7:$AD$494=$A41)*(INDIRECT($Q41,TRUE)=$O41),'1. Database - raw'!IS$7:IU$494))&gt;0,COUNT(IF(('1. Database - raw'!IS$7:IU$494&gt;0)*('1. Database - raw'!$AD$7:$AD$494=$A41)*(INDIRECT($Q41,TRUE)=$O41),'1. Database - raw'!IS$7:IU$494)),""),"")</f>
        <v/>
      </c>
      <c r="JS41" s="145" t="str">
        <f t="shared" ca="1" si="109"/>
        <v/>
      </c>
      <c r="JT41" s="146" t="str">
        <f t="shared" ca="1" si="110"/>
        <v/>
      </c>
      <c r="JU41" s="146" t="str">
        <f t="shared" ca="1" si="111"/>
        <v/>
      </c>
      <c r="JV41" s="146" t="str">
        <f t="array" aca="1" ref="JV41" ca="1">IFERROR(AVERAGE(IF(('1. Database - raw'!IY$7:JA$494&gt;0)*('1. Database - raw'!$AD$7:$AD$494=$A41)*(INDIRECT($Q41,TRUE)=$O41),'1. Database - raw'!IY$7:JA$494)),"")</f>
        <v/>
      </c>
      <c r="JW41" s="277" t="str">
        <f t="array" aca="1" ref="JW41" ca="1">IFERROR(_xlfn.STDEV.S(IF(('1. Database - raw'!IY$7:JA$494&gt;0)*('1. Database - raw'!$AD$7:$AD$494=$A41)*(INDIRECT($Q41,TRUE)=$O41),'1. Database - raw'!IY$7:JA$494)),"")</f>
        <v/>
      </c>
      <c r="JX41" s="33" t="str">
        <f t="array" aca="1" ref="JX41" ca="1">IFERROR(IF(COUNT(IF(('1. Database - raw'!IY$7:JA$494&gt;0)*('1. Database - raw'!$AD$7:$AD$494=$A41)*(INDIRECT($Q41,TRUE)=$O41),'1. Database - raw'!IY$7:JA$494))&gt;0,COUNT(IF(('1. Database - raw'!IY$7:JA$494&gt;0)*('1. Database - raw'!$AD$7:$AD$494=$A41)*(INDIRECT($Q41,TRUE)=$O41),'1. Database - raw'!IY$7:JA$494)),""),"")</f>
        <v/>
      </c>
      <c r="JY41" s="145" t="str">
        <f t="shared" ca="1" si="112"/>
        <v/>
      </c>
      <c r="JZ41" s="146" t="str">
        <f t="shared" ca="1" si="113"/>
        <v/>
      </c>
      <c r="KA41" s="146" t="str">
        <f t="shared" ca="1" si="114"/>
        <v/>
      </c>
      <c r="KB41" s="146" t="str">
        <f t="array" aca="1" ref="KB41" ca="1">IFERROR(AVERAGE(IF(('1. Database - raw'!JE$7:JG$494&gt;0)*('1. Database - raw'!$AD$7:$AD$494=$A41)*(INDIRECT($Q41,TRUE)=$O41),'1. Database - raw'!JE$7:JG$494)),"")</f>
        <v/>
      </c>
      <c r="KC41" s="277" t="str">
        <f t="array" aca="1" ref="KC41" ca="1">IFERROR(_xlfn.STDEV.S(IF(('1. Database - raw'!JE$7:JG$494&gt;0)*('1. Database - raw'!$AD$7:$AD$494=$A41)*(INDIRECT($Q41,TRUE)=$O41),'1. Database - raw'!JE$7:JG$494)),"")</f>
        <v/>
      </c>
      <c r="KD41" s="33" t="str">
        <f t="array" aca="1" ref="KD41" ca="1">IFERROR(IF(COUNT(IF(('1. Database - raw'!JE$7:JG$494&gt;0)*('1. Database - raw'!$AD$7:$AD$494=$A41)*(INDIRECT($Q41,TRUE)=$O41),'1. Database - raw'!JE$7:JG$494))&gt;0,COUNT(IF(('1. Database - raw'!JE$7:JG$494&gt;0)*('1. Database - raw'!$AD$7:$AD$494=$A41)*(INDIRECT($Q41,TRUE)=$O41),'1. Database - raw'!JE$7:JG$494)),""),"")</f>
        <v/>
      </c>
      <c r="KE41" s="145" t="str">
        <f t="shared" ca="1" si="115"/>
        <v/>
      </c>
      <c r="KF41" s="146" t="str">
        <f t="shared" ca="1" si="116"/>
        <v/>
      </c>
      <c r="KG41" s="146" t="str">
        <f t="shared" ca="1" si="117"/>
        <v/>
      </c>
      <c r="KH41" s="146" t="str">
        <f t="array" aca="1" ref="KH41" ca="1">IFERROR(AVERAGE(IF(('1. Database - raw'!JK$7:JM$494&gt;0)*('1. Database - raw'!$AD$7:$AD$494=$A41)*(INDIRECT($Q41,TRUE)=$O41),'1. Database - raw'!JK$7:JM$494)),"")</f>
        <v/>
      </c>
      <c r="KI41" s="277" t="str">
        <f t="array" aca="1" ref="KI41" ca="1">IFERROR(_xlfn.STDEV.S(IF(('1. Database - raw'!JK$7:JM$494&gt;0)*('1. Database - raw'!$AD$7:$AD$494=$A41)*(INDIRECT($Q41,TRUE)=$O41),'1. Database - raw'!JK$7:JM$494)),"")</f>
        <v/>
      </c>
      <c r="KJ41" s="33" t="str">
        <f t="array" aca="1" ref="KJ41" ca="1">IFERROR(IF(COUNT(IF(('1. Database - raw'!JK$7:JM$494&gt;0)*('1. Database - raw'!$AD$7:$AD$494=$A41)*(INDIRECT($Q41,TRUE)=$O41),'1. Database - raw'!JK$7:JM$494))&gt;0,COUNT(IF(('1. Database - raw'!JK$7:JM$494&gt;0)*('1. Database - raw'!$AD$7:$AD$494=$A41)*(INDIRECT($Q41,TRUE)=$O41),'1. Database - raw'!JK$7:JM$494)),""),"")</f>
        <v/>
      </c>
      <c r="KK41" s="145" t="str">
        <f t="shared" ca="1" si="118"/>
        <v/>
      </c>
      <c r="KL41" s="146" t="str">
        <f t="shared" ca="1" si="119"/>
        <v/>
      </c>
      <c r="KM41" s="146" t="str">
        <f t="shared" ca="1" si="120"/>
        <v/>
      </c>
      <c r="KN41" s="146" t="str">
        <f t="array" aca="1" ref="KN41" ca="1">IFERROR(AVERAGE(IF(('1. Database - raw'!JQ$7:JS$494&gt;0)*('1. Database - raw'!$AD$7:$AD$494=$A41)*(INDIRECT($Q41,TRUE)=$O41),'1. Database - raw'!JQ$7:JS$494)),"")</f>
        <v/>
      </c>
      <c r="KO41" s="277" t="str">
        <f t="array" aca="1" ref="KO41" ca="1">IFERROR(_xlfn.STDEV.S(IF(('1. Database - raw'!JQ$7:JS$494&gt;0)*('1. Database - raw'!$AD$7:$AD$494=$A41)*(INDIRECT($Q41,TRUE)=$O41),'1. Database - raw'!JQ$7:JS$494)),"")</f>
        <v/>
      </c>
      <c r="KP41" s="33" t="str">
        <f t="array" aca="1" ref="KP41" ca="1">IFERROR(IF(COUNT(IF(('1. Database - raw'!JQ$7:JS$494&gt;0)*('1. Database - raw'!$AD$7:$AD$494=$A41)*(INDIRECT($Q41,TRUE)=$O41),'1. Database - raw'!JQ$7:JS$494))&gt;0,COUNT(IF(('1. Database - raw'!JQ$7:JS$494&gt;0)*('1. Database - raw'!$AD$7:$AD$494=$A41)*(INDIRECT($Q41,TRUE)=$O41),'1. Database - raw'!JQ$7:JS$494)),""),"")</f>
        <v/>
      </c>
      <c r="KQ41" s="145" t="str">
        <f t="shared" ca="1" si="121"/>
        <v/>
      </c>
      <c r="KR41" s="146" t="str">
        <f t="shared" ca="1" si="122"/>
        <v/>
      </c>
      <c r="KS41" s="146" t="str">
        <f t="shared" ca="1" si="123"/>
        <v/>
      </c>
      <c r="KT41" s="146" t="str">
        <f t="array" aca="1" ref="KT41" ca="1">IFERROR(AVERAGE(IF(('1. Database - raw'!JW$7:JY$494&gt;0)*('1. Database - raw'!$AD$7:$AD$494=$A41)*(INDIRECT($Q41,TRUE)=$O41),'1. Database - raw'!JW$7:JY$494)),"")</f>
        <v/>
      </c>
      <c r="KU41" s="277" t="str">
        <f t="array" aca="1" ref="KU41" ca="1">IFERROR(_xlfn.STDEV.S(IF(('1. Database - raw'!JW$7:JY$494&gt;0)*('1. Database - raw'!$AD$7:$AD$494=$A41)*(INDIRECT($Q41,TRUE)=$O41),'1. Database - raw'!JW$7:JY$494)),"")</f>
        <v/>
      </c>
      <c r="KV41" s="33" t="str">
        <f t="array" aca="1" ref="KV41" ca="1">IFERROR(IF(COUNT(IF(('1. Database - raw'!JW$7:JY$494&gt;0)*('1. Database - raw'!$AD$7:$AD$494=$A41)*(INDIRECT($Q41,TRUE)=$O41),'1. Database - raw'!JW$7:JY$494))&gt;0,COUNT(IF(('1. Database - raw'!JW$7:JY$494&gt;0)*('1. Database - raw'!$AD$7:$AD$494=$A41)*(INDIRECT($Q41,TRUE)=$O41),'1. Database - raw'!JW$7:JY$494)),""),"")</f>
        <v/>
      </c>
      <c r="KW41" s="145" t="str">
        <f t="shared" ca="1" si="124"/>
        <v/>
      </c>
      <c r="KX41" s="146" t="str">
        <f t="shared" ca="1" si="125"/>
        <v/>
      </c>
      <c r="KY41" s="146" t="str">
        <f t="shared" ca="1" si="126"/>
        <v/>
      </c>
      <c r="KZ41" s="146" t="str">
        <f t="array" aca="1" ref="KZ41" ca="1">IFERROR(AVERAGE(IF(('1. Database - raw'!KC$7:KE$494&gt;0)*('1. Database - raw'!$AD$7:$AD$494=$A41)*(INDIRECT($Q41,TRUE)=$O41),'1. Database - raw'!KC$7:KE$494)),"")</f>
        <v/>
      </c>
      <c r="LA41" s="277" t="str">
        <f t="array" aca="1" ref="LA41" ca="1">IFERROR(_xlfn.STDEV.S(IF(('1. Database - raw'!KC$7:KE$494&gt;0)*('1. Database - raw'!$AD$7:$AD$494=$A41)*(INDIRECT($Q41,TRUE)=$O41),'1. Database - raw'!KC$7:KE$494)),"")</f>
        <v/>
      </c>
      <c r="LB41" s="33" t="str">
        <f t="array" aca="1" ref="LB41" ca="1">IFERROR(IF(COUNT(IF(('1. Database - raw'!KC$7:KE$494&gt;0)*('1. Database - raw'!$AD$7:$AD$494=$A41)*(INDIRECT($Q41,TRUE)=$O41),'1. Database - raw'!KC$7:KE$494))&gt;0,COUNT(IF(('1. Database - raw'!KC$7:KE$494&gt;0)*('1. Database - raw'!$AD$7:$AD$494=$A41)*(INDIRECT($Q41,TRUE)=$O41),'1. Database - raw'!KC$7:KE$494)),""),"")</f>
        <v/>
      </c>
      <c r="LC41" s="145" t="str">
        <f t="shared" ca="1" si="127"/>
        <v/>
      </c>
      <c r="LD41" s="146" t="str">
        <f t="shared" ca="1" si="128"/>
        <v/>
      </c>
      <c r="LE41" s="146" t="str">
        <f t="shared" ca="1" si="129"/>
        <v/>
      </c>
      <c r="LF41" s="146" t="str">
        <f t="array" aca="1" ref="LF41" ca="1">IFERROR(AVERAGE(IF(('1. Database - raw'!KI$7:KK$494&gt;0)*('1. Database - raw'!$AD$7:$AD$494=$A41)*(INDIRECT($Q41,TRUE)=$O41),'1. Database - raw'!KI$7:KK$494)),"")</f>
        <v/>
      </c>
      <c r="LG41" s="277" t="str">
        <f t="array" aca="1" ref="LG41" ca="1">IFERROR(_xlfn.STDEV.S(IF(('1. Database - raw'!KI$7:KK$494&gt;0)*('1. Database - raw'!$AD$7:$AD$494=$A41)*(INDIRECT($Q41,TRUE)=$O41),'1. Database - raw'!KI$7:KK$494)),"")</f>
        <v/>
      </c>
      <c r="LH41" s="33" t="str">
        <f t="array" aca="1" ref="LH41" ca="1">IFERROR(IF(COUNT(IF(('1. Database - raw'!KI$7:KK$494&gt;0)*('1. Database - raw'!$AD$7:$AD$494=$A41)*(INDIRECT($Q41,TRUE)=$O41),'1. Database - raw'!KI$7:KK$494))&gt;0,COUNT(IF(('1. Database - raw'!KI$7:KK$494&gt;0)*('1. Database - raw'!$AD$7:$AD$494=$A41)*(INDIRECT($Q41,TRUE)=$O41),'1. Database - raw'!KI$7:KK$494)),""),"")</f>
        <v/>
      </c>
      <c r="LI41" s="145" t="str">
        <f t="shared" ca="1" si="169"/>
        <v/>
      </c>
      <c r="LJ41" s="146" t="str">
        <f t="shared" ca="1" si="170"/>
        <v/>
      </c>
      <c r="LK41" s="146" t="str">
        <f t="shared" ca="1" si="171"/>
        <v/>
      </c>
      <c r="LL41" s="146" t="str">
        <f t="array" aca="1" ref="LL41" ca="1">IFERROR(AVERAGE(IF(('1. Database - raw'!KO$7:KQ$494&gt;0)*('1. Database - raw'!$AD$7:$AD$494=$A41)*(INDIRECT($Q41,TRUE)=$O41),'1. Database - raw'!KO$7:KQ$494)),"")</f>
        <v/>
      </c>
      <c r="LM41" s="277" t="str">
        <f t="array" aca="1" ref="LM41" ca="1">IFERROR(_xlfn.STDEV.S(IF(('1. Database - raw'!KO$7:KQ$494&gt;0)*('1. Database - raw'!$AD$7:$AD$494=$A41)*(INDIRECT($Q41,TRUE)=$O41),'1. Database - raw'!KO$7:KQ$494)),"")</f>
        <v/>
      </c>
      <c r="LN41" s="33" t="str">
        <f t="array" aca="1" ref="LN41" ca="1">IFERROR(IF(COUNT(IF(('1. Database - raw'!KO$7:KQ$494&gt;0)*('1. Database - raw'!$AD$7:$AD$494=$A41)*(INDIRECT($Q41,TRUE)=$O41),'1. Database - raw'!KO$7:KQ$494))&gt;0,COUNT(IF(('1. Database - raw'!KO$7:KQ$494&gt;0)*('1. Database - raw'!$AD$7:$AD$494=$A41)*(INDIRECT($Q41,TRUE)=$O41),'1. Database - raw'!KO$7:KQ$494)),""),"")</f>
        <v/>
      </c>
      <c r="LO41" s="145" t="str">
        <f t="shared" ca="1" si="130"/>
        <v/>
      </c>
      <c r="LP41" s="146" t="str">
        <f t="shared" ca="1" si="131"/>
        <v/>
      </c>
      <c r="LQ41" s="146" t="str">
        <f t="shared" ca="1" si="132"/>
        <v/>
      </c>
      <c r="LR41" s="146" t="str">
        <f t="array" aca="1" ref="LR41" ca="1">IFERROR(AVERAGE(IF(('1. Database - raw'!KU$7:KW$494&gt;0)*('1. Database - raw'!$AD$7:$AD$494=$A41)*(INDIRECT($Q41,TRUE)=$O41),'1. Database - raw'!KU$7:KW$494)),"")</f>
        <v/>
      </c>
      <c r="LS41" s="277" t="str">
        <f t="array" aca="1" ref="LS41" ca="1">IFERROR(_xlfn.STDEV.S(IF(('1. Database - raw'!KU$7:KW$494&gt;0)*('1. Database - raw'!$AD$7:$AD$494=$A41)*(INDIRECT($Q41,TRUE)=$O41),'1. Database - raw'!KU$7:KW$494)),"")</f>
        <v/>
      </c>
      <c r="LT41" s="33" t="str">
        <f t="array" aca="1" ref="LT41" ca="1">IFERROR(IF(COUNT(IF(('1. Database - raw'!KU$7:KW$494&gt;0)*('1. Database - raw'!$AD$7:$AD$494=$A41)*(INDIRECT($Q41,TRUE)=$O41),'1. Database - raw'!KU$7:KW$494))&gt;0,COUNT(IF(('1. Database - raw'!KU$7:KW$494&gt;0)*('1. Database - raw'!$AD$7:$AD$494=$A41)*(INDIRECT($Q41,TRUE)=$O41),'1. Database - raw'!KU$7:KW$494)),""),"")</f>
        <v/>
      </c>
      <c r="LU41" s="145" t="str">
        <f t="shared" ca="1" si="133"/>
        <v/>
      </c>
      <c r="LV41" s="146" t="str">
        <f t="shared" ca="1" si="134"/>
        <v/>
      </c>
      <c r="LW41" s="146" t="str">
        <f t="shared" ca="1" si="135"/>
        <v/>
      </c>
      <c r="LX41" s="146" t="str">
        <f t="array" aca="1" ref="LX41" ca="1">IFERROR(AVERAGE(IF(('1. Database - raw'!LA$7:LC$494&gt;0)*('1. Database - raw'!$AD$7:$AD$494=$A41)*(INDIRECT($Q41,TRUE)=$O41),'1. Database - raw'!LA$7:LC$494)),"")</f>
        <v/>
      </c>
      <c r="LY41" s="277" t="str">
        <f t="array" aca="1" ref="LY41" ca="1">IFERROR(_xlfn.STDEV.S(IF(('1. Database - raw'!LA$7:LC$494&gt;0)*('1. Database - raw'!$AD$7:$AD$494=$A41)*(INDIRECT($Q41,TRUE)=$O41),'1. Database - raw'!LA$7:LC$494)),"")</f>
        <v/>
      </c>
      <c r="LZ41" s="33" t="str">
        <f t="array" aca="1" ref="LZ41" ca="1">IFERROR(IF(COUNT(IF(('1. Database - raw'!LA$7:LC$494&gt;0)*('1. Database - raw'!$AD$7:$AD$494=$A41)*(INDIRECT($Q41,TRUE)=$O41),'1. Database - raw'!LA$7:LC$494))&gt;0,COUNT(IF(('1. Database - raw'!LA$7:LC$494&gt;0)*('1. Database - raw'!$AD$7:$AD$494=$A41)*(INDIRECT($Q41,TRUE)=$O41),'1. Database - raw'!LA$7:LC$494)),""),"")</f>
        <v/>
      </c>
      <c r="MA41" s="145" t="str">
        <f t="shared" ca="1" si="136"/>
        <v/>
      </c>
      <c r="MB41" s="146" t="str">
        <f t="shared" ca="1" si="137"/>
        <v/>
      </c>
      <c r="MC41" s="146" t="str">
        <f t="shared" ca="1" si="138"/>
        <v/>
      </c>
      <c r="MD41" s="146" t="str">
        <f t="array" aca="1" ref="MD41" ca="1">IFERROR(AVERAGE(IF(('1. Database - raw'!LG$7:LI$494&gt;0)*('1. Database - raw'!$AD$7:$AD$494=$A41)*(INDIRECT($Q41,TRUE)=$O41),'1. Database - raw'!LG$7:LI$494)),"")</f>
        <v/>
      </c>
      <c r="ME41" s="277" t="str">
        <f t="array" aca="1" ref="ME41" ca="1">IFERROR(_xlfn.STDEV.S(IF(('1. Database - raw'!LG$7:LI$494&gt;0)*('1. Database - raw'!$AD$7:$AD$494=$A41)*(INDIRECT($Q41,TRUE)=$O41),'1. Database - raw'!LG$7:LI$494)),"")</f>
        <v/>
      </c>
      <c r="MF41" s="33" t="str">
        <f t="array" aca="1" ref="MF41" ca="1">IFERROR(IF(COUNT(IF(('1. Database - raw'!LG$7:LI$494&gt;0)*('1. Database - raw'!$AD$7:$AD$494=$A41)*(INDIRECT($Q41,TRUE)=$O41),'1. Database - raw'!LG$7:LI$494))&gt;0,COUNT(IF(('1. Database - raw'!LG$7:LI$494&gt;0)*('1. Database - raw'!$AD$7:$AD$494=$A41)*(INDIRECT($Q41,TRUE)=$O41),'1. Database - raw'!LG$7:LI$494)),""),"")</f>
        <v/>
      </c>
      <c r="MG41" s="145" t="str">
        <f t="shared" ca="1" si="139"/>
        <v/>
      </c>
      <c r="MH41" s="146" t="str">
        <f t="shared" ca="1" si="140"/>
        <v/>
      </c>
      <c r="MI41" s="146" t="str">
        <f t="shared" ca="1" si="141"/>
        <v/>
      </c>
      <c r="MJ41" s="146" t="str">
        <f t="array" aca="1" ref="MJ41" ca="1">IFERROR(AVERAGE(IF(('1. Database - raw'!LM$7:LO$494&gt;0)*('1. Database - raw'!$AD$7:$AD$494=$A41)*(INDIRECT($Q41,TRUE)=$O41),'1. Database - raw'!LM$7:LO$494)),"")</f>
        <v/>
      </c>
      <c r="MK41" s="277" t="str">
        <f t="array" aca="1" ref="MK41" ca="1">IFERROR(_xlfn.STDEV.S(IF(('1. Database - raw'!LM$7:LO$494&gt;0)*('1. Database - raw'!$AD$7:$AD$494=$A41)*(INDIRECT($Q41,TRUE)=$O41),'1. Database - raw'!LM$7:LO$494)),"")</f>
        <v/>
      </c>
      <c r="ML41" s="33" t="str">
        <f t="array" aca="1" ref="ML41" ca="1">IFERROR(IF(COUNT(IF(('1. Database - raw'!LM$7:LO$494&gt;0)*('1. Database - raw'!$AD$7:$AD$494=$A41)*(INDIRECT($Q41,TRUE)=$O41),'1. Database - raw'!LM$7:LO$494))&gt;0,COUNT(IF(('1. Database - raw'!LM$7:LO$494&gt;0)*('1. Database - raw'!$AD$7:$AD$494=$A41)*(INDIRECT($Q41,TRUE)=$O41),'1. Database - raw'!LM$7:LO$494)),""),"")</f>
        <v/>
      </c>
      <c r="MM41" s="145" t="str">
        <f t="shared" ca="1" si="142"/>
        <v/>
      </c>
      <c r="MN41" s="146" t="str">
        <f t="shared" ca="1" si="143"/>
        <v/>
      </c>
      <c r="MO41" s="146" t="str">
        <f t="shared" ca="1" si="144"/>
        <v/>
      </c>
      <c r="MP41" s="146" t="str">
        <f t="array" aca="1" ref="MP41" ca="1">IFERROR(AVERAGE(IF(('1. Database - raw'!LS$7:LU$494&gt;0)*('1. Database - raw'!$AD$7:$AD$494=$A41)*(INDIRECT($Q41,TRUE)=$O41),'1. Database - raw'!LS$7:LU$494)),"")</f>
        <v/>
      </c>
      <c r="MQ41" s="277" t="str">
        <f t="array" aca="1" ref="MQ41" ca="1">IFERROR(_xlfn.STDEV.S(IF(('1. Database - raw'!LS$7:LU$494&gt;0)*('1. Database - raw'!$AD$7:$AD$494=$A41)*(INDIRECT($Q41,TRUE)=$O41),'1. Database - raw'!LS$7:LU$494)),"")</f>
        <v/>
      </c>
      <c r="MR41" s="33" t="str">
        <f t="array" aca="1" ref="MR41" ca="1">IFERROR(IF(COUNT(IF(('1. Database - raw'!LS$7:LU$494&gt;0)*('1. Database - raw'!$AD$7:$AD$494=$A41)*(INDIRECT($Q41,TRUE)=$O41),'1. Database - raw'!LS$7:LU$494))&gt;0,COUNT(IF(('1. Database - raw'!LS$7:LU$494&gt;0)*('1. Database - raw'!$AD$7:$AD$494=$A41)*(INDIRECT($Q41,TRUE)=$O41),'1. Database - raw'!LS$7:LU$494)),""),"")</f>
        <v/>
      </c>
      <c r="MS41" s="145" t="str">
        <f t="shared" ca="1" si="145"/>
        <v/>
      </c>
      <c r="MT41" s="146" t="str">
        <f t="shared" ca="1" si="146"/>
        <v/>
      </c>
      <c r="MU41" s="146" t="str">
        <f t="shared" ca="1" si="147"/>
        <v/>
      </c>
      <c r="MV41" s="146" t="str">
        <f t="array" aca="1" ref="MV41" ca="1">IFERROR(AVERAGE(IF(('1. Database - raw'!LY$7:MA$494&gt;0)*('1. Database - raw'!$AD$7:$AD$494=$A41)*(INDIRECT($Q41,TRUE)=$O41),'1. Database - raw'!LY$7:MA$494)),"")</f>
        <v/>
      </c>
      <c r="MW41" s="277" t="str">
        <f t="array" aca="1" ref="MW41" ca="1">IFERROR(_xlfn.STDEV.S(IF(('1. Database - raw'!LY$7:MA$494&gt;0)*('1. Database - raw'!$AD$7:$AD$494=$A41)*(INDIRECT($Q41,TRUE)=$O41),'1. Database - raw'!LY$7:MA$494)),"")</f>
        <v/>
      </c>
      <c r="MX41" s="33" t="str">
        <f t="array" aca="1" ref="MX41" ca="1">IFERROR(IF(COUNT(IF(('1. Database - raw'!LY$7:MA$494&gt;0)*('1. Database - raw'!$AD$7:$AD$494=$A41)*(INDIRECT($Q41,TRUE)=$O41),'1. Database - raw'!LY$7:MA$494))&gt;0,COUNT(IF(('1. Database - raw'!LY$7:MA$494&gt;0)*('1. Database - raw'!$AD$7:$AD$494=$A41)*(INDIRECT($Q41,TRUE)=$O41),'1. Database - raw'!LY$7:MA$494)),""),"")</f>
        <v/>
      </c>
      <c r="MY41" s="145" t="str">
        <f t="shared" ca="1" si="148"/>
        <v/>
      </c>
      <c r="MZ41" s="146" t="str">
        <f t="shared" ca="1" si="149"/>
        <v/>
      </c>
      <c r="NA41" s="146" t="str">
        <f t="shared" ca="1" si="150"/>
        <v/>
      </c>
      <c r="NB41" s="146" t="str">
        <f t="array" aca="1" ref="NB41" ca="1">IFERROR(AVERAGE(IF(('1. Database - raw'!ME$7:MG$494&gt;0)*('1. Database - raw'!$AD$7:$AD$494=$A41)*(INDIRECT($Q41,TRUE)=$O41),'1. Database - raw'!ME$7:MG$494)),"")</f>
        <v/>
      </c>
      <c r="NC41" s="277" t="str">
        <f t="array" aca="1" ref="NC41" ca="1">IFERROR(_xlfn.STDEV.S(IF(('1. Database - raw'!ME$7:MG$494&gt;0)*('1. Database - raw'!$AD$7:$AD$494=$A41)*(INDIRECT($Q41,TRUE)=$O41),'1. Database - raw'!ME$7:MG$494)),"")</f>
        <v/>
      </c>
      <c r="ND41" s="33" t="str">
        <f t="array" aca="1" ref="ND41" ca="1">IFERROR(IF(COUNT(IF(('1. Database - raw'!ME$7:MG$494&gt;0)*('1. Database - raw'!$AD$7:$AD$494=$A41)*(INDIRECT($Q41,TRUE)=$O41),'1. Database - raw'!ME$7:MG$494))&gt;0,COUNT(IF(('1. Database - raw'!ME$7:MG$494&gt;0)*('1. Database - raw'!$AD$7:$AD$494=$A41)*(INDIRECT($Q41,TRUE)=$O41),'1. Database - raw'!ME$7:MG$494)),""),"")</f>
        <v/>
      </c>
      <c r="NE41" s="145" t="str">
        <f t="shared" ca="1" si="151"/>
        <v/>
      </c>
      <c r="NF41" s="146" t="str">
        <f t="shared" ca="1" si="152"/>
        <v/>
      </c>
      <c r="NG41" s="146" t="str">
        <f t="shared" ca="1" si="153"/>
        <v/>
      </c>
      <c r="NH41" s="146" t="str">
        <f t="array" aca="1" ref="NH41" ca="1">IFERROR(AVERAGE(IF(('1. Database - raw'!MK$7:MM$494&gt;0)*('1. Database - raw'!$AD$7:$AD$494=$A41)*(INDIRECT($Q41,TRUE)=$O41),'1. Database - raw'!MK$7:MM$494)),"")</f>
        <v/>
      </c>
      <c r="NI41" s="277" t="str">
        <f t="array" aca="1" ref="NI41" ca="1">IFERROR(_xlfn.STDEV.S(IF(('1. Database - raw'!MK$7:MM$494&gt;0)*('1. Database - raw'!$AD$7:$AD$494=$A41)*(INDIRECT($Q41,TRUE)=$O41),'1. Database - raw'!MK$7:MM$494)),"")</f>
        <v/>
      </c>
      <c r="NJ41" s="33" t="str">
        <f t="array" aca="1" ref="NJ41" ca="1">IFERROR(IF(COUNT(IF(('1. Database - raw'!MK$7:MM$494&gt;0)*('1. Database - raw'!$AD$7:$AD$494=$A41)*(INDIRECT($Q41,TRUE)=$O41),'1. Database - raw'!MK$7:MM$494))&gt;0,COUNT(IF(('1. Database - raw'!MK$7:MM$494&gt;0)*('1. Database - raw'!$AD$7:$AD$494=$A41)*(INDIRECT($Q41,TRUE)=$O41),'1. Database - raw'!MK$7:MM$494)),""),"")</f>
        <v/>
      </c>
      <c r="NK41" s="145" t="str">
        <f t="shared" ca="1" si="154"/>
        <v/>
      </c>
      <c r="NL41" s="146" t="str">
        <f t="shared" ca="1" si="155"/>
        <v/>
      </c>
      <c r="NM41" s="146" t="str">
        <f t="shared" ca="1" si="156"/>
        <v/>
      </c>
      <c r="NN41" s="146" t="str">
        <f t="array" aca="1" ref="NN41" ca="1">IFERROR(AVERAGE(IF(('1. Database - raw'!MQ$7:MS$494&gt;0)*('1. Database - raw'!$AD$7:$AD$494=$A41)*(INDIRECT($Q41,TRUE)=$O41),'1. Database - raw'!MQ$7:MS$494)),"")</f>
        <v/>
      </c>
      <c r="NO41" s="277" t="str">
        <f t="array" aca="1" ref="NO41" ca="1">IFERROR(_xlfn.STDEV.S(IF(('1. Database - raw'!MQ$7:MS$494&gt;0)*('1. Database - raw'!$AD$7:$AD$494=$A41)*(INDIRECT($Q41,TRUE)=$O41),'1. Database - raw'!MQ$7:MS$494)),"")</f>
        <v/>
      </c>
      <c r="NP41" s="33" t="str">
        <f t="array" aca="1" ref="NP41" ca="1">IFERROR(IF(COUNT(IF(('1. Database - raw'!MQ$7:MS$494&gt;0)*('1. Database - raw'!$AD$7:$AD$494=$A41)*(INDIRECT($Q41,TRUE)=$O41),'1. Database - raw'!MQ$7:MS$494))&gt;0,COUNT(IF(('1. Database - raw'!MQ$7:MS$494&gt;0)*('1. Database - raw'!$AD$7:$AD$494=$A41)*(INDIRECT($Q41,TRUE)=$O41),'1. Database - raw'!MQ$7:MS$494)),""),"")</f>
        <v/>
      </c>
      <c r="NQ41" s="145" t="str">
        <f t="shared" ca="1" si="157"/>
        <v/>
      </c>
      <c r="NR41" s="146" t="str">
        <f t="shared" ca="1" si="158"/>
        <v/>
      </c>
      <c r="NS41" s="146" t="str">
        <f t="shared" ca="1" si="159"/>
        <v/>
      </c>
      <c r="NT41" s="146" t="str">
        <f t="array" aca="1" ref="NT41" ca="1">IFERROR(AVERAGE(IF(('1. Database - raw'!MW$7:MY$494&gt;0)*('1. Database - raw'!$AD$7:$AD$494=$A41)*(INDIRECT($Q41,TRUE)=$O41),'1. Database - raw'!MW$7:MY$494)),"")</f>
        <v/>
      </c>
      <c r="NU41" s="277" t="str">
        <f t="array" aca="1" ref="NU41" ca="1">IFERROR(_xlfn.STDEV.S(IF(('1. Database - raw'!MW$7:MY$494&gt;0)*('1. Database - raw'!$AD$7:$AD$494=$A41)*(INDIRECT($Q41,TRUE)=$O41),'1. Database - raw'!MW$7:MY$494)),"")</f>
        <v/>
      </c>
      <c r="NV41" s="33" t="str">
        <f t="array" aca="1" ref="NV41" ca="1">IFERROR(IF(COUNT(IF(('1. Database - raw'!MW$7:MY$494&gt;0)*('1. Database - raw'!$AD$7:$AD$494=$A41)*(INDIRECT($Q41,TRUE)=$O41),'1. Database - raw'!MW$7:MY$494))&gt;0,COUNT(IF(('1. Database - raw'!MW$7:MY$494&gt;0)*('1. Database - raw'!$AD$7:$AD$494=$A41)*(INDIRECT($Q41,TRUE)=$O41),'1. Database - raw'!MW$7:MY$494)),""),"")</f>
        <v/>
      </c>
      <c r="NW41" s="145" t="str">
        <f t="shared" ca="1" si="160"/>
        <v/>
      </c>
      <c r="NX41" s="146" t="str">
        <f t="shared" ca="1" si="161"/>
        <v/>
      </c>
      <c r="NY41" s="146" t="str">
        <f t="shared" ca="1" si="162"/>
        <v/>
      </c>
      <c r="NZ41" s="146" t="str">
        <f t="array" aca="1" ref="NZ41" ca="1">IFERROR(AVERAGE(IF(('1. Database - raw'!NC$7:NE$494&gt;0)*('1. Database - raw'!$AD$7:$AD$494=$A41)*(INDIRECT($Q41,TRUE)=$O41),'1. Database - raw'!NC$7:NE$494)),"")</f>
        <v/>
      </c>
      <c r="OA41" s="277" t="str">
        <f t="array" aca="1" ref="OA41" ca="1">IFERROR(_xlfn.STDEV.S(IF(('1. Database - raw'!NC$7:NE$494&gt;0)*('1. Database - raw'!$AD$7:$AD$494=$A41)*(INDIRECT($Q41,TRUE)=$O41),'1. Database - raw'!NC$7:NE$494)),"")</f>
        <v/>
      </c>
      <c r="OB41" s="33" t="str">
        <f t="array" aca="1" ref="OB41" ca="1">IFERROR(IF(COUNT(IF(('1. Database - raw'!NC$7:NE$494&gt;0)*('1. Database - raw'!$AD$7:$AD$494=$A41)*(INDIRECT($Q41,TRUE)=$O41),'1. Database - raw'!NC$7:NE$494))&gt;0,COUNT(IF(('1. Database - raw'!NC$7:NE$494&gt;0)*('1. Database - raw'!$AD$7:$AD$494=$A41)*(INDIRECT($Q41,TRUE)=$O41),'1. Database - raw'!NC$7:NE$494)),""),"")</f>
        <v/>
      </c>
      <c r="OC41" s="145" t="str">
        <f t="shared" ca="1" si="163"/>
        <v/>
      </c>
      <c r="OD41" s="146" t="str">
        <f t="shared" ca="1" si="164"/>
        <v/>
      </c>
      <c r="OE41" s="146" t="str">
        <f t="shared" ca="1" si="165"/>
        <v/>
      </c>
      <c r="OF41" s="146" t="str">
        <f t="array" aca="1" ref="OF41" ca="1">IFERROR(AVERAGE(IF(('1. Database - raw'!NI$7:NK$494&gt;0)*('1. Database - raw'!$AD$7:$AD$494=$A41)*(INDIRECT($Q41,TRUE)=$O41),'1. Database - raw'!NI$7:NK$494)),"")</f>
        <v/>
      </c>
      <c r="OG41" s="277" t="str">
        <f t="array" aca="1" ref="OG41" ca="1">IFERROR(_xlfn.STDEV.S(IF(('1. Database - raw'!NI$7:NK$494&gt;0)*('1. Database - raw'!$AD$7:$AD$494=$A41)*(INDIRECT($Q41,TRUE)=$O41),'1. Database - raw'!NI$7:NK$494)),"")</f>
        <v/>
      </c>
      <c r="OH41" s="20" t="str">
        <f t="array" aca="1" ref="OH41" ca="1">IFERROR(IF(COUNT(IF(('1. Database - raw'!NI$7:NK$494&gt;0)*('1. Database - raw'!$AD$7:$AD$494=$A41)*(INDIRECT($Q41,TRUE)=$O41),'1. Database - raw'!NI$7:NK$494))&gt;0,COUNT(IF(('1. Database - raw'!NI$7:NK$494&gt;0)*('1. Database - raw'!$AD$7:$AD$494=$A41)*(INDIRECT($Q41,TRUE)=$O41),'1. Database - raw'!NI$7:NK$494)),""),"")</f>
        <v/>
      </c>
    </row>
    <row r="42" spans="1:398" ht="15.75" outlineLevel="1" thickBot="1" x14ac:dyDescent="0.3">
      <c r="A42" s="133" t="s">
        <v>553</v>
      </c>
      <c r="B42" s="1329"/>
      <c r="C42" s="26"/>
      <c r="D42" s="27"/>
      <c r="E42" s="27" t="s">
        <v>60</v>
      </c>
      <c r="F42" s="62" t="s">
        <v>16</v>
      </c>
      <c r="G42" s="62" t="s">
        <v>616</v>
      </c>
      <c r="H42" s="62"/>
      <c r="I42" s="62"/>
      <c r="J42" s="62"/>
      <c r="K42" s="62"/>
      <c r="L42" s="62"/>
      <c r="M42" s="62"/>
      <c r="N42" s="63"/>
      <c r="O42" s="170" t="str">
        <f t="array" ref="O42">INDEX(A42:N42,IF(MIN(IF(C42:N42&lt;&gt;"",COLUMN(C42:N42)))&gt;0,MIN(IF(C42:N42&lt;&gt;"",COLUMN(C42:N42))),""))</f>
        <v>Yemen</v>
      </c>
      <c r="P42" s="165">
        <f t="shared" si="192"/>
        <v>3</v>
      </c>
      <c r="Q42" s="43" t="str">
        <f ca="1">"'" &amp; $S$4 &amp; "'!" &amp; ADDRESS(ROW('1. Database - raw'!$A$7),MATCH($C$2,'1. Database - raw'!$6:$6,0)+MATCH(O42,$C42:$N42,0)-1,1) &amp; ":" &amp; ADDRESS(LOOKUP(2,1/('1. Database - raw'!A:A&lt;&gt;""),ROW('1. Database - raw'!A:A)),MATCH($C$2,'1. Database - raw'!$6:$6,0)+MATCH(O42,$C42:$N42,0)-1,1)</f>
        <v>'1. Database - raw'!$AG$7:$AG$494</v>
      </c>
      <c r="R42" s="26"/>
      <c r="S42" s="179"/>
      <c r="T42" s="207" t="str">
        <f t="shared" ca="1" si="193"/>
        <v/>
      </c>
      <c r="U42" s="126" t="str">
        <f t="shared" ca="1" si="193"/>
        <v/>
      </c>
      <c r="V42" s="126" t="str">
        <f t="shared" ca="1" si="193"/>
        <v/>
      </c>
      <c r="W42" s="126" t="str">
        <f t="shared" ca="1" si="193"/>
        <v/>
      </c>
      <c r="X42" s="126" t="str">
        <f t="shared" ca="1" si="193"/>
        <v/>
      </c>
      <c r="Y42" s="126" t="str">
        <f t="shared" ca="1" si="193"/>
        <v/>
      </c>
      <c r="Z42" s="126" t="str">
        <f t="shared" ca="1" si="193"/>
        <v/>
      </c>
      <c r="AA42" s="126" t="str">
        <f t="shared" ca="1" si="193"/>
        <v/>
      </c>
      <c r="AB42" s="126" t="str">
        <f t="shared" ca="1" si="193"/>
        <v/>
      </c>
      <c r="AC42" s="126" t="str">
        <f t="shared" ca="1" si="193"/>
        <v/>
      </c>
      <c r="AD42" s="126" t="str">
        <f t="shared" ca="1" si="194"/>
        <v/>
      </c>
      <c r="AE42" s="126" t="str">
        <f t="shared" ca="1" si="194"/>
        <v/>
      </c>
      <c r="AF42" s="126" t="str">
        <f t="shared" ca="1" si="194"/>
        <v/>
      </c>
      <c r="AG42" s="126" t="str">
        <f t="shared" ca="1" si="194"/>
        <v/>
      </c>
      <c r="AH42" s="126" t="str">
        <f t="shared" ca="1" si="194"/>
        <v/>
      </c>
      <c r="AI42" s="126" t="str">
        <f t="shared" ca="1" si="194"/>
        <v/>
      </c>
      <c r="AJ42" s="126" t="str">
        <f t="shared" ca="1" si="194"/>
        <v/>
      </c>
      <c r="AK42" s="126" t="str">
        <f t="shared" ca="1" si="194"/>
        <v/>
      </c>
      <c r="AL42" s="126" t="str">
        <f t="shared" ca="1" si="194"/>
        <v/>
      </c>
      <c r="AM42" s="127" t="str">
        <f t="shared" ca="1" si="194"/>
        <v/>
      </c>
      <c r="AN42" s="187"/>
      <c r="AO42" s="187"/>
      <c r="AP42" s="187"/>
      <c r="AQ42" s="187"/>
      <c r="AR42" s="187"/>
      <c r="AS42" s="187"/>
      <c r="AT42" s="187"/>
      <c r="AU42" s="187"/>
      <c r="AV42" s="187"/>
      <c r="AW42" s="187"/>
      <c r="AX42" s="187"/>
      <c r="AY42" s="187"/>
      <c r="AZ42" s="187"/>
      <c r="BA42" s="187"/>
      <c r="BB42" s="187"/>
      <c r="BC42" s="187"/>
      <c r="BD42" s="239">
        <f t="shared" ca="1" si="185"/>
        <v>0.66899666117234935</v>
      </c>
      <c r="BE42" s="239">
        <f t="shared" ca="1" si="186"/>
        <v>59.628871184111873</v>
      </c>
      <c r="BF42" s="239" t="str">
        <f t="shared" ca="1" si="175"/>
        <v/>
      </c>
      <c r="BG42" s="248" t="str">
        <f t="shared" ca="1" si="176"/>
        <v/>
      </c>
      <c r="BH42" s="294"/>
      <c r="BI42" s="562" t="str">
        <f t="shared" ca="1" si="166"/>
        <v/>
      </c>
      <c r="BJ42" s="558" t="str">
        <f t="shared" ca="1" si="187"/>
        <v/>
      </c>
      <c r="BK42" s="558" t="str">
        <f t="shared" ca="1" si="188"/>
        <v/>
      </c>
      <c r="BL42" s="558" t="str">
        <f t="shared" ca="1" si="167"/>
        <v/>
      </c>
      <c r="BM42" s="558" t="str">
        <f t="shared" ca="1" si="189"/>
        <v/>
      </c>
      <c r="BN42" s="558" t="str">
        <f t="shared" ca="1" si="190"/>
        <v/>
      </c>
      <c r="BO42" s="254"/>
      <c r="BP42" s="170" t="str">
        <f t="shared" si="191"/>
        <v>Yemen</v>
      </c>
      <c r="BQ42" s="66" t="str">
        <f t="shared" ca="1" si="172"/>
        <v/>
      </c>
      <c r="BR42" s="64" t="str">
        <f t="shared" ca="1" si="173"/>
        <v/>
      </c>
      <c r="BS42" s="64" t="str">
        <f t="shared" ca="1" si="174"/>
        <v/>
      </c>
      <c r="BT42" s="64">
        <f t="array" aca="1" ref="BT42" ca="1">IFERROR(AVERAGE(IF(('1. Database - raw'!AW$7:AY$494&gt;0)*('1. Database - raw'!$AD$7:$AD$494=$A42)*('1. Database - raw'!$AP$7:$AP$494&lt;&gt;Dropdown!$AM$11)*(INDIRECT($Q42,TRUE)=$O42),'1. Database - raw'!AW$7:AY$494)),"")</f>
        <v>80</v>
      </c>
      <c r="BU42" s="97" t="str">
        <f t="array" aca="1" ref="BU42" ca="1">IFERROR(_xlfn.STDEV.S(IF(('1. Database - raw'!AW$7:AY$494&gt;0)*('1. Database - raw'!$AD$7:$AD$494=$A42)*('1. Database - raw'!$AP$7:$AP$494&lt;&gt;Dropdown!$AM$11)*(INDIRECT($Q42,TRUE)=$O42),'1. Database - raw'!AW$7:AY$494)),"")</f>
        <v/>
      </c>
      <c r="BV42" s="97">
        <f t="array" aca="1" ref="BV42" ca="1">IFERROR(IF(COUNT(IF(('1. Database - raw'!AW$7:AY$494&gt;0)*('1. Database - raw'!$AD$7:$AD$494=$A42)*('1. Database - raw'!$AP$7:$AP$494&lt;&gt;Dropdown!$AM$11)*(INDIRECT($Q42,TRUE)=$O42),'1. Database - raw'!AW$7:AY$494))&gt;0,COUNT(IF(('1. Database - raw'!AW$7:AY$494&gt;0)*('1. Database - raw'!$AD$7:$AD$494=$A42)*('1. Database - raw'!$AP$7:$AP$494&lt;&gt;Dropdown!$AM$11)*(INDIRECT($Q42,TRUE)=$O42),'1. Database - raw'!AW$7:AY$494)),""),"")</f>
        <v>1</v>
      </c>
      <c r="BW42" s="66" t="str">
        <f t="shared" ca="1" si="7"/>
        <v/>
      </c>
      <c r="BX42" s="64" t="str">
        <f t="shared" ca="1" si="8"/>
        <v/>
      </c>
      <c r="BY42" s="64" t="str">
        <f t="shared" ca="1" si="9"/>
        <v/>
      </c>
      <c r="BZ42" s="64" t="str">
        <f t="array" aca="1" ref="BZ42" ca="1">IFERROR(AVERAGE(IF(('1. Database - raw'!BC$7:BE$494&gt;0)*('1. Database - raw'!$AD$7:$AD$494=$A42)*('1. Database - raw'!$AP$7:$AP$494&lt;&gt;Dropdown!$AM$11)*(INDIRECT($Q42,TRUE)=$O42),'1. Database - raw'!BC$7:BE$494)),"")</f>
        <v/>
      </c>
      <c r="CA42" s="97" t="str">
        <f t="array" aca="1" ref="CA42" ca="1">IFERROR(_xlfn.STDEV.S(IF(('1. Database - raw'!BC$7:BE$494&gt;0)*('1. Database - raw'!$AD$7:$AD$494=$A42)*('1. Database - raw'!$AP$7:$AP$494&lt;&gt;Dropdown!$AM$11)*(INDIRECT($Q42,TRUE)=$O42),'1. Database - raw'!BC$7:BE$494)),"")</f>
        <v/>
      </c>
      <c r="CB42" s="97" t="str">
        <f t="array" aca="1" ref="CB42" ca="1">IFERROR(IF(COUNT(IF(('1. Database - raw'!BC$7:BE$494&gt;0)*('1. Database - raw'!$AD$7:$AD$494=$A42)*('1. Database - raw'!$AP$7:$AP$494&lt;&gt;Dropdown!$AM$11)*(INDIRECT($Q42,TRUE)=$O42),'1. Database - raw'!BC$7:BE$494))&gt;0,COUNT(IF(('1. Database - raw'!BC$7:BE$494&gt;0)*('1. Database - raw'!$AD$7:$AD$494=$A42)*('1. Database - raw'!$AP$7:$AP$494&lt;&gt;Dropdown!$AM$11)*(INDIRECT($Q42,TRUE)=$O42),'1. Database - raw'!BC$7:BE$494)),""),"")</f>
        <v/>
      </c>
      <c r="CC42" s="107" t="str">
        <f t="shared" ca="1" si="10"/>
        <v/>
      </c>
      <c r="CD42" s="108" t="str">
        <f t="shared" ca="1" si="11"/>
        <v/>
      </c>
      <c r="CE42" s="108" t="str">
        <f t="shared" ca="1" si="12"/>
        <v/>
      </c>
      <c r="CF42" s="108" t="str">
        <f t="array" aca="1" ref="CF42" ca="1">IFERROR(AVERAGE(IF(('1. Database - raw'!BI$7:BK$494&gt;0)*('1. Database - raw'!$AD$7:$AD$494=$A42)*('1. Database - raw'!$AP$7:$AP$494&lt;&gt;Dropdown!$AM$11)*(INDIRECT($Q42,TRUE)=$O42),'1. Database - raw'!BI$7:BK$494)),"")</f>
        <v/>
      </c>
      <c r="CG42" s="272" t="str">
        <f t="array" aca="1" ref="CG42" ca="1">IFERROR(_xlfn.STDEV.S(IF(('1. Database - raw'!BI$7:BK$494&gt;0)*('1. Database - raw'!$AD$7:$AD$494=$A42)*('1. Database - raw'!$AP$7:$AP$494&lt;&gt;Dropdown!$AM$11)*(INDIRECT($Q42,TRUE)=$O42),'1. Database - raw'!BI$7:BK$494)),"")</f>
        <v/>
      </c>
      <c r="CH42" s="97" t="str">
        <f t="array" aca="1" ref="CH42" ca="1">IFERROR(IF(COUNT(IF(('1. Database - raw'!BI$7:BK$494&gt;0)*('1. Database - raw'!$AD$7:$AD$494=$A42)*('1. Database - raw'!$AP$7:$AP$494&lt;&gt;Dropdown!$AM$11)*(INDIRECT($Q42,TRUE)=$O42),'1. Database - raw'!BI$7:BK$494))&gt;0,COUNT(IF(('1. Database - raw'!BI$7:BK$494&gt;0)*('1. Database - raw'!$AD$7:$AD$494=$A42)*('1. Database - raw'!$AP$7:$AP$494&lt;&gt;Dropdown!$AM$11)*(INDIRECT($Q42,TRUE)=$O42),'1. Database - raw'!BI$7:BK$494)),""),"")</f>
        <v/>
      </c>
      <c r="CI42" s="66" t="str">
        <f t="shared" ca="1" si="13"/>
        <v/>
      </c>
      <c r="CJ42" s="64" t="str">
        <f t="shared" ca="1" si="14"/>
        <v/>
      </c>
      <c r="CK42" s="64" t="str">
        <f t="shared" ca="1" si="15"/>
        <v/>
      </c>
      <c r="CL42" s="64" t="str">
        <f t="array" aca="1" ref="CL42" ca="1">IFERROR(AVERAGE(IF(('1. Database - raw'!BO$7:BQ$494&gt;0)*('1. Database - raw'!$AD$7:$AD$494=$A42)*(INDIRECT($Q42,TRUE)=$O42),'1. Database - raw'!BO$7:BQ$494)),"")</f>
        <v/>
      </c>
      <c r="CM42" s="97" t="str">
        <f t="array" aca="1" ref="CM42" ca="1">IFERROR(_xlfn.STDEV.S(IF(('1. Database - raw'!BO$7:BQ$494&gt;0)*('1. Database - raw'!$AD$7:$AD$494=$A42)*(INDIRECT($Q42,TRUE)=$O42),'1. Database - raw'!BO$7:BQ$494)),"")</f>
        <v/>
      </c>
      <c r="CN42" s="97" t="str">
        <f t="array" aca="1" ref="CN42" ca="1">IFERROR(IF(COUNT(IF(('1. Database - raw'!BO$7:BQ$494&gt;0)*('1. Database - raw'!$AD$7:$AD$494=$A42)*(INDIRECT($Q42,TRUE)=$O42),'1. Database - raw'!BO$7:BQ$494))&gt;0,COUNT(IF(('1. Database - raw'!BO$7:BQ$494&gt;0)*('1. Database - raw'!$AD$7:$AD$494=$A42)*(INDIRECT($Q42,TRUE)=$O42),'1. Database - raw'!BO$7:BQ$494)),""),"")</f>
        <v/>
      </c>
      <c r="CO42" s="66" t="str">
        <f t="shared" ca="1" si="16"/>
        <v/>
      </c>
      <c r="CP42" s="64" t="str">
        <f t="shared" ca="1" si="17"/>
        <v/>
      </c>
      <c r="CQ42" s="64" t="str">
        <f t="shared" ca="1" si="18"/>
        <v/>
      </c>
      <c r="CR42" s="64" t="str">
        <f t="array" aca="1" ref="CR42" ca="1">IFERROR(AVERAGE(IF(('1. Database - raw'!BU$7:BW$494&gt;0)*('1. Database - raw'!$AD$7:$AD$494=$A42)*(INDIRECT($Q42,TRUE)=$O42),'1. Database - raw'!BU$7:BW$494)),"")</f>
        <v/>
      </c>
      <c r="CS42" s="97" t="str">
        <f t="array" aca="1" ref="CS42" ca="1">IFERROR(_xlfn.STDEV.S(IF(('1. Database - raw'!BU$7:BW$494&gt;0)*('1. Database - raw'!$AD$7:$AD$494=$A42)*(INDIRECT($Q42,TRUE)=$O42),'1. Database - raw'!BU$7:BW$494)),"")</f>
        <v/>
      </c>
      <c r="CT42" s="97" t="str">
        <f t="array" aca="1" ref="CT42" ca="1">IFERROR(IF(COUNT(IF(('1. Database - raw'!BU$7:BW$494&gt;0)*('1. Database - raw'!$AD$7:$AD$494=$A42)*(INDIRECT($Q42,TRUE)=$O42),'1. Database - raw'!BU$7:BW$494))&gt;0,COUNT(IF(('1. Database - raw'!BU$7:BW$494&gt;0)*('1. Database - raw'!$AD$7:$AD$494=$A42)*(INDIRECT($Q42,TRUE)=$O42),'1. Database - raw'!BU$7:BW$494)),""),"")</f>
        <v/>
      </c>
      <c r="CU42" s="66" t="str">
        <f t="shared" ca="1" si="19"/>
        <v/>
      </c>
      <c r="CV42" s="64" t="str">
        <f t="shared" ca="1" si="20"/>
        <v/>
      </c>
      <c r="CW42" s="64" t="str">
        <f t="shared" ca="1" si="21"/>
        <v/>
      </c>
      <c r="CX42" s="64" t="str">
        <f t="array" aca="1" ref="CX42" ca="1">IFERROR(AVERAGE(IF(('1. Database - raw'!CA$7:CC$494&gt;0)*('1. Database - raw'!$AD$7:$AD$494=$A42)*(INDIRECT($Q42,TRUE)=$O42),'1. Database - raw'!CA$7:CC$494)),"")</f>
        <v/>
      </c>
      <c r="CY42" s="97" t="str">
        <f t="array" aca="1" ref="CY42" ca="1">IFERROR(_xlfn.STDEV.S(IF(('1. Database - raw'!CA$7:CC$494&gt;0)*('1. Database - raw'!$AD$7:$AD$494=$A42)*(INDIRECT($Q42,TRUE)=$O42),'1. Database - raw'!CA$7:CC$494)),"")</f>
        <v/>
      </c>
      <c r="CZ42" s="97" t="str">
        <f t="array" aca="1" ref="CZ42" ca="1">IFERROR(IF(COUNT(IF(('1. Database - raw'!CA$7:CC$494&gt;0)*('1. Database - raw'!$AD$7:$AD$494=$A42)*(INDIRECT($Q42,TRUE)=$O42),'1. Database - raw'!CA$7:CC$494))&gt;0,COUNT(IF(('1. Database - raw'!CA$7:CC$494&gt;0)*('1. Database - raw'!$AD$7:$AD$494=$A42)*(INDIRECT($Q42,TRUE)=$O42),'1. Database - raw'!CA$7:CC$494)),""),"")</f>
        <v/>
      </c>
      <c r="DA42" s="66" t="str">
        <f t="shared" ca="1" si="22"/>
        <v/>
      </c>
      <c r="DB42" s="64" t="str">
        <f t="shared" ca="1" si="23"/>
        <v/>
      </c>
      <c r="DC42" s="64" t="str">
        <f t="shared" ca="1" si="24"/>
        <v/>
      </c>
      <c r="DD42" s="64" t="str">
        <f t="array" aca="1" ref="DD42" ca="1">IFERROR(AVERAGE(IF(('1. Database - raw'!CG$7:CI$494&gt;0)*('1. Database - raw'!$AD$7:$AD$494=$A42)*(INDIRECT($Q42,TRUE)=$O42),'1. Database - raw'!CG$7:CI$494)),"")</f>
        <v/>
      </c>
      <c r="DE42" s="97" t="str">
        <f t="array" aca="1" ref="DE42" ca="1">IFERROR(_xlfn.STDEV.S(IF(('1. Database - raw'!CG$7:CI$494&gt;0)*('1. Database - raw'!$AD$7:$AD$494=$A42)*(INDIRECT($Q42,TRUE)=$O42),'1. Database - raw'!CG$7:CI$494)),"")</f>
        <v/>
      </c>
      <c r="DF42" s="97" t="str">
        <f t="array" aca="1" ref="DF42" ca="1">IFERROR(IF(COUNT(IF(('1. Database - raw'!CG$7:CI$494&gt;0)*('1. Database - raw'!$AD$7:$AD$494=$A42)*(INDIRECT($Q42,TRUE)=$O42),'1. Database - raw'!CG$7:CI$494))&gt;0,COUNT(IF(('1. Database - raw'!CG$7:CI$494&gt;0)*('1. Database - raw'!$AD$7:$AD$494=$A42)*(INDIRECT($Q42,TRUE)=$O42),'1. Database - raw'!CG$7:CI$494)),""),"")</f>
        <v/>
      </c>
      <c r="DG42" s="66" t="str">
        <f t="shared" ca="1" si="25"/>
        <v/>
      </c>
      <c r="DH42" s="64" t="str">
        <f t="shared" ca="1" si="26"/>
        <v/>
      </c>
      <c r="DI42" s="64" t="str">
        <f t="shared" ca="1" si="27"/>
        <v/>
      </c>
      <c r="DJ42" s="64" t="str">
        <f t="array" aca="1" ref="DJ42" ca="1">IFERROR(AVERAGE(IF(('1. Database - raw'!CM$7:CO$494&gt;0)*('1. Database - raw'!$AD$7:$AD$494=$A42)*(INDIRECT($Q42,TRUE)=$O42),'1. Database - raw'!CM$7:CO$494)),"")</f>
        <v/>
      </c>
      <c r="DK42" s="97" t="str">
        <f t="array" aca="1" ref="DK42" ca="1">IFERROR(_xlfn.STDEV.S(IF(('1. Database - raw'!CM$7:CO$494&gt;0)*('1. Database - raw'!$AD$7:$AD$494=$A42)*(INDIRECT($Q42,TRUE)=$O42),'1. Database - raw'!CM$7:CO$494)),"")</f>
        <v/>
      </c>
      <c r="DL42" s="97" t="str">
        <f t="array" aca="1" ref="DL42" ca="1">IFERROR(IF(COUNT(IF(('1. Database - raw'!CM$7:CO$494&gt;0)*('1. Database - raw'!$AD$7:$AD$494=$A42)*(INDIRECT($Q42,TRUE)=$O42),'1. Database - raw'!CM$7:CO$494))&gt;0,COUNT(IF(('1. Database - raw'!CM$7:CO$494&gt;0)*('1. Database - raw'!$AD$7:$AD$494=$A42)*(INDIRECT($Q42,TRUE)=$O42),'1. Database - raw'!CM$7:CO$494)),""),"")</f>
        <v/>
      </c>
      <c r="DM42" s="66" t="str">
        <f t="shared" ca="1" si="28"/>
        <v/>
      </c>
      <c r="DN42" s="64" t="str">
        <f t="shared" ca="1" si="29"/>
        <v/>
      </c>
      <c r="DO42" s="64" t="str">
        <f t="shared" ca="1" si="30"/>
        <v/>
      </c>
      <c r="DP42" s="64" t="str">
        <f t="array" aca="1" ref="DP42" ca="1">IFERROR(AVERAGE(IF(('1. Database - raw'!CS$7:CU$494&gt;0)*('1. Database - raw'!$AD$7:$AD$494=$A42)*(INDIRECT($Q42,TRUE)=$O42),'1. Database - raw'!CS$7:CU$494)),"")</f>
        <v/>
      </c>
      <c r="DQ42" s="97" t="str">
        <f t="array" aca="1" ref="DQ42" ca="1">IFERROR(_xlfn.STDEV.S(IF(('1. Database - raw'!CS$7:CU$494&gt;0)*('1. Database - raw'!$AD$7:$AD$494=$A42)*(INDIRECT($Q42,TRUE)=$O42),'1. Database - raw'!CS$7:CU$494)),"")</f>
        <v/>
      </c>
      <c r="DR42" s="97" t="str">
        <f t="array" aca="1" ref="DR42" ca="1">IFERROR(IF(COUNT(IF(('1. Database - raw'!CS$7:CU$494&gt;0)*('1. Database - raw'!$AD$7:$AD$494=$A42)*(INDIRECT($Q42,TRUE)=$O42),'1. Database - raw'!CS$7:CU$494))&gt;0,COUNT(IF(('1. Database - raw'!CS$7:CU$494&gt;0)*('1. Database - raw'!$AD$7:$AD$494=$A42)*(INDIRECT($Q42,TRUE)=$O42),'1. Database - raw'!CS$7:CU$494)),""),"")</f>
        <v/>
      </c>
      <c r="DS42" s="66" t="str">
        <f t="shared" ca="1" si="31"/>
        <v/>
      </c>
      <c r="DT42" s="64" t="str">
        <f t="shared" ca="1" si="32"/>
        <v/>
      </c>
      <c r="DU42" s="64" t="str">
        <f t="shared" ca="1" si="33"/>
        <v/>
      </c>
      <c r="DV42" s="64" t="str">
        <f t="array" aca="1" ref="DV42" ca="1">IFERROR(AVERAGE(IF(('1. Database - raw'!CY$7:DA$494&gt;0)*('1. Database - raw'!$AD$7:$AD$494=$A42)*(INDIRECT($Q42,TRUE)=$O42),'1. Database - raw'!CY$7:DA$494)),"")</f>
        <v/>
      </c>
      <c r="DW42" s="97" t="str">
        <f t="array" aca="1" ref="DW42" ca="1">IFERROR(_xlfn.STDEV.S(IF(('1. Database - raw'!CY$7:DA$494&gt;0)*('1. Database - raw'!$AD$7:$AD$494=$A42)*(INDIRECT($Q42,TRUE)=$O42),'1. Database - raw'!CY$7:DA$494)),"")</f>
        <v/>
      </c>
      <c r="DX42" s="97" t="str">
        <f t="array" aca="1" ref="DX42" ca="1">IFERROR(IF(COUNT(IF(('1. Database - raw'!CY$7:DA$494&gt;0)*('1. Database - raw'!$AD$7:$AD$494=$A42)*(INDIRECT($Q42,TRUE)=$O42),'1. Database - raw'!CY$7:DA$494))&gt;0,COUNT(IF(('1. Database - raw'!CY$7:DA$494&gt;0)*('1. Database - raw'!$AD$7:$AD$494=$A42)*(INDIRECT($Q42,TRUE)=$O42),'1. Database - raw'!CY$7:DA$494)),""),"")</f>
        <v/>
      </c>
      <c r="DY42" s="66" t="str">
        <f t="shared" ca="1" si="34"/>
        <v/>
      </c>
      <c r="DZ42" s="64" t="str">
        <f t="shared" ca="1" si="35"/>
        <v/>
      </c>
      <c r="EA42" s="64" t="str">
        <f t="shared" ca="1" si="36"/>
        <v/>
      </c>
      <c r="EB42" s="64" t="str">
        <f t="array" aca="1" ref="EB42" ca="1">IFERROR(AVERAGE(IF(('1. Database - raw'!DE$7:DG$494&gt;0)*('1. Database - raw'!$AD$7:$AD$494=$A42)*(INDIRECT($Q42,TRUE)=$O42),'1. Database - raw'!DE$7:DG$494)),"")</f>
        <v/>
      </c>
      <c r="EC42" s="97" t="str">
        <f t="array" aca="1" ref="EC42" ca="1">IFERROR(_xlfn.STDEV.S(IF(('1. Database - raw'!DE$7:DG$494&gt;0)*('1. Database - raw'!$AD$7:$AD$494=$A42)*(INDIRECT($Q42,TRUE)=$O42),'1. Database - raw'!DE$7:DG$494)),"")</f>
        <v/>
      </c>
      <c r="ED42" s="97" t="str">
        <f t="array" aca="1" ref="ED42" ca="1">IFERROR(IF(COUNT(IF(('1. Database - raw'!DE$7:DG$494&gt;0)*('1. Database - raw'!$AD$7:$AD$494=$A42)*(INDIRECT($Q42,TRUE)=$O42),'1. Database - raw'!DE$7:DG$494))&gt;0,COUNT(IF(('1. Database - raw'!DE$7:DG$494&gt;0)*('1. Database - raw'!$AD$7:$AD$494=$A42)*(INDIRECT($Q42,TRUE)=$O42),'1. Database - raw'!DE$7:DG$494)),""),"")</f>
        <v/>
      </c>
      <c r="EE42" s="107" t="str">
        <f t="shared" ca="1" si="37"/>
        <v/>
      </c>
      <c r="EF42" s="108" t="str">
        <f t="shared" ca="1" si="38"/>
        <v/>
      </c>
      <c r="EG42" s="108" t="str">
        <f t="shared" ca="1" si="39"/>
        <v/>
      </c>
      <c r="EH42" s="108" t="str">
        <f t="array" aca="1" ref="EH42" ca="1">IFERROR(AVERAGE(IF(('1. Database - raw'!DK$7:DM$494&gt;0)*('1. Database - raw'!$AD$7:$AD$494=$A42)*(INDIRECT($Q42,TRUE)=$O42),'1. Database - raw'!DK$7:DM$494)),"")</f>
        <v/>
      </c>
      <c r="EI42" s="272" t="str">
        <f t="array" aca="1" ref="EI42" ca="1">IFERROR(_xlfn.STDEV.S(IF(('1. Database - raw'!DK$7:DM$494&gt;0)*('1. Database - raw'!$AD$7:$AD$494=$A42)*(INDIRECT($Q42,TRUE)=$O42),'1. Database - raw'!DK$7:DM$494)),"")</f>
        <v/>
      </c>
      <c r="EJ42" s="97" t="str">
        <f t="array" aca="1" ref="EJ42" ca="1">IFERROR(IF(COUNT(IF(('1. Database - raw'!DK$7:DM$494&gt;0)*('1. Database - raw'!$AD$7:$AD$494=$A42)*(INDIRECT($Q42,TRUE)=$O42),'1. Database - raw'!DK$7:DM$494))&gt;0,COUNT(IF(('1. Database - raw'!DK$7:DM$494&gt;0)*('1. Database - raw'!$AD$7:$AD$494=$A42)*(INDIRECT($Q42,TRUE)=$O42),'1. Database - raw'!DK$7:DM$494)),""),"")</f>
        <v/>
      </c>
      <c r="EK42" s="66" t="str">
        <f t="shared" ca="1" si="40"/>
        <v/>
      </c>
      <c r="EL42" s="64" t="str">
        <f t="shared" ca="1" si="41"/>
        <v/>
      </c>
      <c r="EM42" s="64" t="str">
        <f t="shared" ca="1" si="42"/>
        <v/>
      </c>
      <c r="EN42" s="64" t="str">
        <f t="array" aca="1" ref="EN42" ca="1">IFERROR(AVERAGE(IF(('1. Database - raw'!DQ$7:DS$494&gt;0)*('1. Database - raw'!$AD$7:$AD$494=$A42)*(INDIRECT($Q42,TRUE)=$O42),'1. Database - raw'!DQ$7:DS$494)),"")</f>
        <v/>
      </c>
      <c r="EO42" s="97" t="str">
        <f t="array" aca="1" ref="EO42" ca="1">IFERROR(_xlfn.STDEV.S(IF(('1. Database - raw'!DQ$7:DS$494&gt;0)*('1. Database - raw'!$AD$7:$AD$494=$A42)*(INDIRECT($Q42,TRUE)=$O42),'1. Database - raw'!DQ$7:DS$494)),"")</f>
        <v/>
      </c>
      <c r="EP42" s="97" t="str">
        <f t="array" aca="1" ref="EP42" ca="1">IFERROR(IF(COUNT(IF(('1. Database - raw'!DQ$7:DS$494&gt;0)*('1. Database - raw'!$AD$7:$AD$494=$A42)*(INDIRECT($Q42,TRUE)=$O42),'1. Database - raw'!DQ$7:DS$494))&gt;0,COUNT(IF(('1. Database - raw'!DQ$7:DS$494&gt;0)*('1. Database - raw'!$AD$7:$AD$494=$A42)*(INDIRECT($Q42,TRUE)=$O42),'1. Database - raw'!DQ$7:DS$494)),""),"")</f>
        <v/>
      </c>
      <c r="EQ42" s="66" t="str">
        <f t="shared" ca="1" si="43"/>
        <v/>
      </c>
      <c r="ER42" s="64" t="str">
        <f t="shared" ca="1" si="44"/>
        <v/>
      </c>
      <c r="ES42" s="64" t="str">
        <f t="shared" ca="1" si="45"/>
        <v/>
      </c>
      <c r="ET42" s="64" t="str">
        <f t="array" aca="1" ref="ET42" ca="1">IFERROR(AVERAGE(IF(('1. Database - raw'!DW$7:DY$494&gt;0)*('1. Database - raw'!$AD$7:$AD$494=$A42)*(INDIRECT($Q42,TRUE)=$O42),'1. Database - raw'!DW$7:DY$494)),"")</f>
        <v/>
      </c>
      <c r="EU42" s="97" t="str">
        <f t="array" aca="1" ref="EU42" ca="1">IFERROR(_xlfn.STDEV.S(IF(('1. Database - raw'!DW$7:DY$494&gt;0)*('1. Database - raw'!$AD$7:$AD$494=$A42)*(INDIRECT($Q42,TRUE)=$O42),'1. Database - raw'!DW$7:DY$494)),"")</f>
        <v/>
      </c>
      <c r="EV42" s="97" t="str">
        <f t="array" aca="1" ref="EV42" ca="1">IFERROR(IF(COUNT(IF(('1. Database - raw'!DW$7:DY$494&gt;0)*('1. Database - raw'!$AD$7:$AD$494=$A42)*(INDIRECT($Q42,TRUE)=$O42),'1. Database - raw'!DW$7:DY$494))&gt;0,COUNT(IF(('1. Database - raw'!DW$7:DY$494&gt;0)*('1. Database - raw'!$AD$7:$AD$494=$A42)*(INDIRECT($Q42,TRUE)=$O42),'1. Database - raw'!DW$7:DY$494)),""),"")</f>
        <v/>
      </c>
      <c r="EW42" s="66" t="str">
        <f t="shared" ca="1" si="46"/>
        <v/>
      </c>
      <c r="EX42" s="64" t="str">
        <f t="shared" ca="1" si="47"/>
        <v/>
      </c>
      <c r="EY42" s="64" t="str">
        <f t="shared" ca="1" si="48"/>
        <v/>
      </c>
      <c r="EZ42" s="64" t="str">
        <f t="array" aca="1" ref="EZ42" ca="1">IFERROR(AVERAGE(IF(('1. Database - raw'!EC$7:EE$494&gt;0)*('1. Database - raw'!$AD$7:$AD$494=$A42)*(INDIRECT($Q42,TRUE)=$O42),'1. Database - raw'!EC$7:EE$494)),"")</f>
        <v/>
      </c>
      <c r="FA42" s="97" t="str">
        <f t="array" aca="1" ref="FA42" ca="1">IFERROR(_xlfn.STDEV.S(IF(('1. Database - raw'!EC$7:EE$494&gt;0)*('1. Database - raw'!$AD$7:$AD$494=$A42)*(INDIRECT($Q42,TRUE)=$O42),'1. Database - raw'!EC$7:EE$494)),"")</f>
        <v/>
      </c>
      <c r="FB42" s="97" t="str">
        <f t="array" aca="1" ref="FB42" ca="1">IFERROR(IF(COUNT(IF(('1. Database - raw'!EC$7:EE$494&gt;0)*('1. Database - raw'!$AD$7:$AD$494=$A42)*(INDIRECT($Q42,TRUE)=$O42),'1. Database - raw'!EC$7:EE$494))&gt;0,COUNT(IF(('1. Database - raw'!EC$7:EE$494&gt;0)*('1. Database - raw'!$AD$7:$AD$494=$A42)*(INDIRECT($Q42,TRUE)=$O42),'1. Database - raw'!EC$7:EE$494)),""),"")</f>
        <v/>
      </c>
      <c r="FC42" s="66" t="str">
        <f t="shared" ca="1" si="49"/>
        <v/>
      </c>
      <c r="FD42" s="64" t="str">
        <f t="shared" ca="1" si="50"/>
        <v/>
      </c>
      <c r="FE42" s="64" t="str">
        <f t="shared" ca="1" si="51"/>
        <v/>
      </c>
      <c r="FF42" s="64" t="str">
        <f t="array" aca="1" ref="FF42" ca="1">IFERROR(AVERAGE(IF(('1. Database - raw'!EI$7:EK$494&gt;0)*('1. Database - raw'!$AD$7:$AD$494=$A42)*(INDIRECT($Q42,TRUE)=$O42),'1. Database - raw'!EI$7:EK$494)),"")</f>
        <v/>
      </c>
      <c r="FG42" s="97" t="str">
        <f t="array" aca="1" ref="FG42" ca="1">IFERROR(_xlfn.STDEV.S(IF(('1. Database - raw'!EI$7:EK$494&gt;0)*('1. Database - raw'!$AD$7:$AD$494=$A42)*(INDIRECT($Q42,TRUE)=$O42),'1. Database - raw'!EI$7:EK$494)),"")</f>
        <v/>
      </c>
      <c r="FH42" s="97" t="str">
        <f t="array" aca="1" ref="FH42" ca="1">IFERROR(IF(COUNT(IF(('1. Database - raw'!EI$7:EK$494&gt;0)*('1. Database - raw'!$AD$7:$AD$494=$A42)*(INDIRECT($Q42,TRUE)=$O42),'1. Database - raw'!EI$7:EK$494))&gt;0,COUNT(IF(('1. Database - raw'!EI$7:EK$494&gt;0)*('1. Database - raw'!$AD$7:$AD$494=$A42)*(INDIRECT($Q42,TRUE)=$O42),'1. Database - raw'!EI$7:EK$494)),""),"")</f>
        <v/>
      </c>
      <c r="FI42" s="66" t="str">
        <f t="shared" ca="1" si="52"/>
        <v/>
      </c>
      <c r="FJ42" s="64" t="str">
        <f t="shared" ca="1" si="53"/>
        <v/>
      </c>
      <c r="FK42" s="64" t="str">
        <f t="shared" ca="1" si="54"/>
        <v/>
      </c>
      <c r="FL42" s="64" t="str">
        <f t="array" aca="1" ref="FL42" ca="1">IFERROR(AVERAGE(IF(('1. Database - raw'!EO$7:EQ$494&gt;0)*('1. Database - raw'!$AD$7:$AD$494=$A42)*(INDIRECT($Q42,TRUE)=$O42),'1. Database - raw'!EO$7:EQ$494)),"")</f>
        <v/>
      </c>
      <c r="FM42" s="97" t="str">
        <f t="array" aca="1" ref="FM42" ca="1">IFERROR(_xlfn.STDEV.S(IF(('1. Database - raw'!EO$7:EQ$494&gt;0)*('1. Database - raw'!$AD$7:$AD$494=$A42)*(INDIRECT($Q42,TRUE)=$O42),'1. Database - raw'!EO$7:EQ$494)),"")</f>
        <v/>
      </c>
      <c r="FN42" s="97" t="str">
        <f t="array" aca="1" ref="FN42" ca="1">IFERROR(IF(COUNT(IF(('1. Database - raw'!EO$7:EQ$494&gt;0)*('1. Database - raw'!$AD$7:$AD$494=$A42)*(INDIRECT($Q42,TRUE)=$O42),'1. Database - raw'!EO$7:EQ$494))&gt;0,COUNT(IF(('1. Database - raw'!EO$7:EQ$494&gt;0)*('1. Database - raw'!$AD$7:$AD$494=$A42)*(INDIRECT($Q42,TRUE)=$O42),'1. Database - raw'!EO$7:EQ$494)),""),"")</f>
        <v/>
      </c>
      <c r="FO42" s="66" t="str">
        <f t="shared" ca="1" si="55"/>
        <v/>
      </c>
      <c r="FP42" s="64" t="str">
        <f t="shared" ca="1" si="56"/>
        <v/>
      </c>
      <c r="FQ42" s="64" t="str">
        <f t="shared" ca="1" si="57"/>
        <v/>
      </c>
      <c r="FR42" s="64" t="str">
        <f t="array" aca="1" ref="FR42" ca="1">IFERROR(AVERAGE(IF(('1. Database - raw'!EU$7:EW$494&gt;0)*('1. Database - raw'!$AD$7:$AD$494=$A42)*(INDIRECT($Q42,TRUE)=$O42),'1. Database - raw'!EU$7:EW$494)),"")</f>
        <v/>
      </c>
      <c r="FS42" s="97" t="str">
        <f t="array" aca="1" ref="FS42" ca="1">IFERROR(_xlfn.STDEV.S(IF(('1. Database - raw'!EU$7:EW$494&gt;0)*('1. Database - raw'!$AD$7:$AD$494=$A42)*(INDIRECT($Q42,TRUE)=$O42),'1. Database - raw'!EU$7:EW$494)),"")</f>
        <v/>
      </c>
      <c r="FT42" s="97" t="str">
        <f t="array" aca="1" ref="FT42" ca="1">IFERROR(IF(COUNT(IF(('1. Database - raw'!EU$7:EW$494&gt;0)*('1. Database - raw'!$AD$7:$AD$494=$A42)*(INDIRECT($Q42,TRUE)=$O42),'1. Database - raw'!EU$7:EW$494))&gt;0,COUNT(IF(('1. Database - raw'!EU$7:EW$494&gt;0)*('1. Database - raw'!$AD$7:$AD$494=$A42)*(INDIRECT($Q42,TRUE)=$O42),'1. Database - raw'!EU$7:EW$494)),""),"")</f>
        <v/>
      </c>
      <c r="FU42" s="66" t="str">
        <f t="shared" ca="1" si="58"/>
        <v/>
      </c>
      <c r="FV42" s="64" t="str">
        <f t="shared" ca="1" si="59"/>
        <v/>
      </c>
      <c r="FW42" s="64" t="str">
        <f t="shared" ca="1" si="60"/>
        <v/>
      </c>
      <c r="FX42" s="64" t="str">
        <f t="array" aca="1" ref="FX42" ca="1">IFERROR(AVERAGE(IF(('1. Database - raw'!FA$7:FC$494&gt;0)*('1. Database - raw'!$AD$7:$AD$494=$A42)*(INDIRECT($Q42,TRUE)=$O42),'1. Database - raw'!FA$7:FC$494)),"")</f>
        <v/>
      </c>
      <c r="FY42" s="97" t="str">
        <f t="array" aca="1" ref="FY42" ca="1">IFERROR(_xlfn.STDEV.S(IF(('1. Database - raw'!FA$7:FC$494&gt;0)*('1. Database - raw'!$AD$7:$AD$494=$A42)*(INDIRECT($Q42,TRUE)=$O42),'1. Database - raw'!FA$7:FC$494)),"")</f>
        <v/>
      </c>
      <c r="FZ42" s="97" t="str">
        <f t="array" aca="1" ref="FZ42" ca="1">IFERROR(IF(COUNT(IF(('1. Database - raw'!FA$7:FC$494&gt;0)*('1. Database - raw'!$AD$7:$AD$494=$A42)*(INDIRECT($Q42,TRUE)=$O42),'1. Database - raw'!FA$7:FC$494))&gt;0,COUNT(IF(('1. Database - raw'!FA$7:FC$494&gt;0)*('1. Database - raw'!$AD$7:$AD$494=$A42)*(INDIRECT($Q42,TRUE)=$O42),'1. Database - raw'!FA$7:FC$494)),""),"")</f>
        <v/>
      </c>
      <c r="GA42" s="66" t="str">
        <f t="shared" ca="1" si="61"/>
        <v/>
      </c>
      <c r="GB42" s="64" t="str">
        <f t="shared" ca="1" si="62"/>
        <v/>
      </c>
      <c r="GC42" s="64" t="str">
        <f t="shared" ca="1" si="63"/>
        <v/>
      </c>
      <c r="GD42" s="64" t="str">
        <f t="array" aca="1" ref="GD42" ca="1">IFERROR(AVERAGE(IF(('1. Database - raw'!FG$7:FI$494&gt;0)*('1. Database - raw'!$AD$7:$AD$494=$A42)*(INDIRECT($Q42,TRUE)=$O42),'1. Database - raw'!FG$7:FI$494)),"")</f>
        <v/>
      </c>
      <c r="GE42" s="97" t="str">
        <f t="array" aca="1" ref="GE42" ca="1">IFERROR(_xlfn.STDEV.S(IF(('1. Database - raw'!FG$7:FI$494&gt;0)*('1. Database - raw'!$AD$7:$AD$494=$A42)*(INDIRECT($Q42,TRUE)=$O42),'1. Database - raw'!FG$7:FI$494)),"")</f>
        <v/>
      </c>
      <c r="GF42" s="97" t="str">
        <f t="array" aca="1" ref="GF42" ca="1">IFERROR(IF(COUNT(IF(('1. Database - raw'!FG$7:FI$494&gt;0)*('1. Database - raw'!$AD$7:$AD$494=$A42)*(INDIRECT($Q42,TRUE)=$O42),'1. Database - raw'!FG$7:FI$494))&gt;0,COUNT(IF(('1. Database - raw'!FG$7:FI$494&gt;0)*('1. Database - raw'!$AD$7:$AD$494=$A42)*(INDIRECT($Q42,TRUE)=$O42),'1. Database - raw'!FG$7:FI$494)),""),"")</f>
        <v/>
      </c>
      <c r="GG42" s="66" t="str">
        <f t="shared" ca="1" si="64"/>
        <v/>
      </c>
      <c r="GH42" s="64" t="str">
        <f t="shared" ca="1" si="65"/>
        <v/>
      </c>
      <c r="GI42" s="64" t="str">
        <f t="shared" ca="1" si="66"/>
        <v/>
      </c>
      <c r="GJ42" s="64" t="str">
        <f t="array" aca="1" ref="GJ42" ca="1">IFERROR(AVERAGE(IF(('1. Database - raw'!FM$7:FO$494&gt;0)*('1. Database - raw'!$AD$7:$AD$494=$A42)*(INDIRECT($Q42,TRUE)=$O42),'1. Database - raw'!FM$7:FO$494)),"")</f>
        <v/>
      </c>
      <c r="GK42" s="97" t="str">
        <f t="array" aca="1" ref="GK42" ca="1">IFERROR(_xlfn.STDEV.S(IF(('1. Database - raw'!FM$7:FO$494&gt;0)*('1. Database - raw'!$AD$7:$AD$494=$A42)*(INDIRECT($Q42,TRUE)=$O42),'1. Database - raw'!FM$7:FO$494)),"")</f>
        <v/>
      </c>
      <c r="GL42" s="97" t="str">
        <f t="array" aca="1" ref="GL42" ca="1">IFERROR(IF(COUNT(IF(('1. Database - raw'!FM$7:FO$494&gt;0)*('1. Database - raw'!$AD$7:$AD$494=$A42)*(INDIRECT($Q42,TRUE)=$O42),'1. Database - raw'!FM$7:FO$494))&gt;0,COUNT(IF(('1. Database - raw'!FM$7:FO$494&gt;0)*('1. Database - raw'!$AD$7:$AD$494=$A42)*(INDIRECT($Q42,TRUE)=$O42),'1. Database - raw'!FM$7:FO$494)),""),"")</f>
        <v/>
      </c>
      <c r="GM42" s="66" t="str">
        <f t="shared" ca="1" si="67"/>
        <v/>
      </c>
      <c r="GN42" s="64" t="str">
        <f t="shared" ca="1" si="68"/>
        <v/>
      </c>
      <c r="GO42" s="64" t="str">
        <f t="shared" ca="1" si="69"/>
        <v/>
      </c>
      <c r="GP42" s="64" t="str">
        <f t="array" aca="1" ref="GP42" ca="1">IFERROR(AVERAGE(IF(('1. Database - raw'!FS$7:FU$494&gt;0)*('1. Database - raw'!$AD$7:$AD$494=$A42)*(INDIRECT($Q42,TRUE)=$O42),'1. Database - raw'!FS$7:FU$494)),"")</f>
        <v/>
      </c>
      <c r="GQ42" s="97" t="str">
        <f t="array" aca="1" ref="GQ42" ca="1">IFERROR(_xlfn.STDEV.S(IF(('1. Database - raw'!FS$7:FU$494&gt;0)*('1. Database - raw'!$AD$7:$AD$494=$A42)*(INDIRECT($Q42,TRUE)=$O42),'1. Database - raw'!FS$7:FU$494)),"")</f>
        <v/>
      </c>
      <c r="GR42" s="97" t="str">
        <f t="array" aca="1" ref="GR42" ca="1">IFERROR(IF(COUNT(IF(('1. Database - raw'!FS$7:FU$494&gt;0)*('1. Database - raw'!$AD$7:$AD$494=$A42)*(INDIRECT($Q42,TRUE)=$O42),'1. Database - raw'!FS$7:FU$494))&gt;0,COUNT(IF(('1. Database - raw'!FS$7:FU$494&gt;0)*('1. Database - raw'!$AD$7:$AD$494=$A42)*(INDIRECT($Q42,TRUE)=$O42),'1. Database - raw'!FS$7:FU$494)),""),"")</f>
        <v/>
      </c>
      <c r="GS42" s="66" t="str">
        <f t="shared" ca="1" si="70"/>
        <v/>
      </c>
      <c r="GT42" s="64" t="str">
        <f t="shared" ca="1" si="71"/>
        <v/>
      </c>
      <c r="GU42" s="64" t="str">
        <f t="shared" ca="1" si="72"/>
        <v/>
      </c>
      <c r="GV42" s="64" t="str">
        <f t="array" aca="1" ref="GV42" ca="1">IFERROR(AVERAGE(IF(('1. Database - raw'!FY$7:GA$494&gt;0)*('1. Database - raw'!$AD$7:$AD$494=$A42)*(INDIRECT($Q42,TRUE)=$O42),'1. Database - raw'!FY$7:GA$494)),"")</f>
        <v/>
      </c>
      <c r="GW42" s="97" t="str">
        <f t="array" aca="1" ref="GW42" ca="1">IFERROR(_xlfn.STDEV.S(IF(('1. Database - raw'!FY$7:GA$494&gt;0)*('1. Database - raw'!$AD$7:$AD$494=$A42)*(INDIRECT($Q42,TRUE)=$O42),'1. Database - raw'!FY$7:GA$494)),"")</f>
        <v/>
      </c>
      <c r="GX42" s="97" t="str">
        <f t="array" aca="1" ref="GX42" ca="1">IFERROR(IF(COUNT(IF(('1. Database - raw'!FY$7:GA$494&gt;0)*('1. Database - raw'!$AD$7:$AD$494=$A42)*(INDIRECT($Q42,TRUE)=$O42),'1. Database - raw'!FY$7:GA$494))&gt;0,COUNT(IF(('1. Database - raw'!FY$7:GA$494&gt;0)*('1. Database - raw'!$AD$7:$AD$494=$A42)*(INDIRECT($Q42,TRUE)=$O42),'1. Database - raw'!FY$7:GA$494)),""),"")</f>
        <v/>
      </c>
      <c r="GY42" s="66" t="str">
        <f t="shared" ca="1" si="73"/>
        <v/>
      </c>
      <c r="GZ42" s="64" t="str">
        <f t="shared" ca="1" si="74"/>
        <v/>
      </c>
      <c r="HA42" s="64" t="str">
        <f t="shared" ca="1" si="75"/>
        <v/>
      </c>
      <c r="HB42" s="64" t="str">
        <f t="array" aca="1" ref="HB42" ca="1">IFERROR(AVERAGE(IF(('1. Database - raw'!GE$7:GG$494&gt;0)*('1. Database - raw'!$AD$7:$AD$494=$A42)*(INDIRECT($Q42,TRUE)=$O42),'1. Database - raw'!GE$7:GG$494)),"")</f>
        <v/>
      </c>
      <c r="HC42" s="97" t="str">
        <f t="array" aca="1" ref="HC42" ca="1">IFERROR(_xlfn.STDEV.S(IF(('1. Database - raw'!GE$7:GG$494&gt;0)*('1. Database - raw'!$AD$7:$AD$494=$A42)*(INDIRECT($Q42,TRUE)=$O42),'1. Database - raw'!GE$7:GG$494)),"")</f>
        <v/>
      </c>
      <c r="HD42" s="97" t="str">
        <f t="array" aca="1" ref="HD42" ca="1">IFERROR(IF(COUNT(IF(('1. Database - raw'!GE$7:GG$494&gt;0)*('1. Database - raw'!$AD$7:$AD$494=$A42)*(INDIRECT($Q42,TRUE)=$O42),'1. Database - raw'!GE$7:GG$494))&gt;0,COUNT(IF(('1. Database - raw'!GE$7:GG$494&gt;0)*('1. Database - raw'!$AD$7:$AD$494=$A42)*(INDIRECT($Q42,TRUE)=$O42),'1. Database - raw'!GE$7:GG$494)),""),"")</f>
        <v/>
      </c>
      <c r="HE42" s="66" t="str">
        <f t="shared" ca="1" si="76"/>
        <v/>
      </c>
      <c r="HF42" s="64" t="str">
        <f t="shared" ca="1" si="77"/>
        <v/>
      </c>
      <c r="HG42" s="64" t="str">
        <f t="shared" ca="1" si="78"/>
        <v/>
      </c>
      <c r="HH42" s="64" t="str">
        <f t="array" aca="1" ref="HH42" ca="1">IFERROR(AVERAGE(IF(('1. Database - raw'!GK$7:GM$494&gt;0)*('1. Database - raw'!$AD$7:$AD$494=$A42)*(INDIRECT($Q42,TRUE)=$O42),'1. Database - raw'!GK$7:GM$494)),"")</f>
        <v/>
      </c>
      <c r="HI42" s="97" t="str">
        <f t="array" aca="1" ref="HI42" ca="1">IFERROR(_xlfn.STDEV.S(IF(('1. Database - raw'!GK$7:GM$494&gt;0)*('1. Database - raw'!$AD$7:$AD$494=$A42)*(INDIRECT($Q42,TRUE)=$O42),'1. Database - raw'!GK$7:GM$494)),"")</f>
        <v/>
      </c>
      <c r="HJ42" s="97" t="str">
        <f t="array" aca="1" ref="HJ42" ca="1">IFERROR(IF(COUNT(IF(('1. Database - raw'!GK$7:GM$494&gt;0)*('1. Database - raw'!$AD$7:$AD$494=$A42)*(INDIRECT($Q42,TRUE)=$O42),'1. Database - raw'!GK$7:GM$494))&gt;0,COUNT(IF(('1. Database - raw'!GK$7:GM$494&gt;0)*('1. Database - raw'!$AD$7:$AD$494=$A42)*(INDIRECT($Q42,TRUE)=$O42),'1. Database - raw'!GK$7:GM$494)),""),"")</f>
        <v/>
      </c>
      <c r="HK42" s="66" t="str">
        <f t="shared" ca="1" si="79"/>
        <v/>
      </c>
      <c r="HL42" s="64" t="str">
        <f t="shared" ca="1" si="80"/>
        <v/>
      </c>
      <c r="HM42" s="64" t="str">
        <f t="shared" ca="1" si="81"/>
        <v/>
      </c>
      <c r="HN42" s="64" t="str">
        <f t="array" aca="1" ref="HN42" ca="1">IFERROR(AVERAGE(IF(('1. Database - raw'!GQ$7:GS$494&gt;0)*('1. Database - raw'!$AD$7:$AD$494=$A42)*(INDIRECT($Q42,TRUE)=$O42),'1. Database - raw'!GQ$7:GS$494)),"")</f>
        <v/>
      </c>
      <c r="HO42" s="97" t="str">
        <f t="array" aca="1" ref="HO42" ca="1">IFERROR(_xlfn.STDEV.S(IF(('1. Database - raw'!GQ$7:GS$494&gt;0)*('1. Database - raw'!$AD$7:$AD$494=$A42)*(INDIRECT($Q42,TRUE)=$O42),'1. Database - raw'!GQ$7:GS$494)),"")</f>
        <v/>
      </c>
      <c r="HP42" s="97" t="str">
        <f t="array" aca="1" ref="HP42" ca="1">IFERROR(IF(COUNT(IF(('1. Database - raw'!GQ$7:GS$494&gt;0)*('1. Database - raw'!$AD$7:$AD$494=$A42)*(INDIRECT($Q42,TRUE)=$O42),'1. Database - raw'!GQ$7:GS$494))&gt;0,COUNT(IF(('1. Database - raw'!GQ$7:GS$494&gt;0)*('1. Database - raw'!$AD$7:$AD$494=$A42)*(INDIRECT($Q42,TRUE)=$O42),'1. Database - raw'!GQ$7:GS$494)),""),"")</f>
        <v/>
      </c>
      <c r="HQ42" s="66" t="str">
        <f t="shared" ca="1" si="82"/>
        <v/>
      </c>
      <c r="HR42" s="64" t="str">
        <f t="shared" ca="1" si="83"/>
        <v/>
      </c>
      <c r="HS42" s="64" t="str">
        <f t="shared" ca="1" si="84"/>
        <v/>
      </c>
      <c r="HT42" s="64" t="str">
        <f t="array" aca="1" ref="HT42" ca="1">IFERROR(AVERAGE(IF(('1. Database - raw'!GW$7:GY$494&gt;0)*('1. Database - raw'!$AD$7:$AD$494=$A42)*(INDIRECT($Q42,TRUE)=$O42),'1. Database - raw'!GW$7:GY$494)),"")</f>
        <v/>
      </c>
      <c r="HU42" s="97" t="str">
        <f t="array" aca="1" ref="HU42" ca="1">IFERROR(_xlfn.STDEV.S(IF(('1. Database - raw'!GW$7:GY$494&gt;0)*('1. Database - raw'!$AD$7:$AD$494=$A42)*(INDIRECT($Q42,TRUE)=$O42),'1. Database - raw'!GW$7:GY$494)),"")</f>
        <v/>
      </c>
      <c r="HV42" s="97" t="str">
        <f t="array" aca="1" ref="HV42" ca="1">IFERROR(IF(COUNT(IF(('1. Database - raw'!GW$7:GY$494&gt;0)*('1. Database - raw'!$AD$7:$AD$494=$A42)*(INDIRECT($Q42,TRUE)=$O42),'1. Database - raw'!GW$7:GY$494))&gt;0,COUNT(IF(('1. Database - raw'!GW$7:GY$494&gt;0)*('1. Database - raw'!$AD$7:$AD$494=$A42)*(INDIRECT($Q42,TRUE)=$O42),'1. Database - raw'!GW$7:GY$494)),""),"")</f>
        <v/>
      </c>
      <c r="HW42" s="66" t="str">
        <f t="shared" ca="1" si="85"/>
        <v/>
      </c>
      <c r="HX42" s="64" t="str">
        <f t="shared" ca="1" si="86"/>
        <v/>
      </c>
      <c r="HY42" s="64" t="str">
        <f t="shared" ca="1" si="87"/>
        <v/>
      </c>
      <c r="HZ42" s="64" t="str">
        <f t="array" aca="1" ref="HZ42" ca="1">IFERROR(AVERAGE(IF(('1. Database - raw'!HC$7:HE$494&gt;0)*('1. Database - raw'!$AD$7:$AD$494=$A42)*(INDIRECT($Q42,TRUE)=$O42),'1. Database - raw'!HC$7:HE$494)),"")</f>
        <v/>
      </c>
      <c r="IA42" s="97" t="str">
        <f t="array" aca="1" ref="IA42" ca="1">IFERROR(_xlfn.STDEV.S(IF(('1. Database - raw'!HC$7:HE$494&gt;0)*('1. Database - raw'!$AD$7:$AD$494=$A42)*(INDIRECT($Q42,TRUE)=$O42),'1. Database - raw'!HC$7:HE$494)),"")</f>
        <v/>
      </c>
      <c r="IB42" s="97" t="str">
        <f t="array" aca="1" ref="IB42" ca="1">IFERROR(IF(COUNT(IF(('1. Database - raw'!HC$7:HE$494&gt;0)*('1. Database - raw'!$AD$7:$AD$494=$A42)*(INDIRECT($Q42,TRUE)=$O42),'1. Database - raw'!HC$7:HE$494))&gt;0,COUNT(IF(('1. Database - raw'!HC$7:HE$494&gt;0)*('1. Database - raw'!$AD$7:$AD$494=$A42)*(INDIRECT($Q42,TRUE)=$O42),'1. Database - raw'!HC$7:HE$494)),""),"")</f>
        <v/>
      </c>
      <c r="IC42" s="66" t="str">
        <f t="shared" ca="1" si="88"/>
        <v/>
      </c>
      <c r="ID42" s="64" t="str">
        <f t="shared" ca="1" si="89"/>
        <v/>
      </c>
      <c r="IE42" s="64" t="str">
        <f t="shared" ca="1" si="90"/>
        <v/>
      </c>
      <c r="IF42" s="64" t="str">
        <f t="array" aca="1" ref="IF42" ca="1">IFERROR(AVERAGE(IF(('1. Database - raw'!HI$7:HK$494&gt;0)*('1. Database - raw'!$AD$7:$AD$494=$A42)*(INDIRECT($Q42,TRUE)=$O42),'1. Database - raw'!HI$7:HK$494)),"")</f>
        <v/>
      </c>
      <c r="IG42" s="97" t="str">
        <f t="array" aca="1" ref="IG42" ca="1">IFERROR(_xlfn.STDEV.S(IF(('1. Database - raw'!HI$7:HK$494&gt;0)*('1. Database - raw'!$AD$7:$AD$494=$A42)*(INDIRECT($Q42,TRUE)=$O42),'1. Database - raw'!HI$7:HK$494)),"")</f>
        <v/>
      </c>
      <c r="IH42" s="97" t="str">
        <f t="array" aca="1" ref="IH42" ca="1">IFERROR(IF(COUNT(IF(('1. Database - raw'!HI$7:HK$494&gt;0)*('1. Database - raw'!$AD$7:$AD$494=$A42)*(INDIRECT($Q42,TRUE)=$O42),'1. Database - raw'!HI$7:HK$494))&gt;0,COUNT(IF(('1. Database - raw'!HI$7:HK$494&gt;0)*('1. Database - raw'!$AD$7:$AD$494=$A42)*(INDIRECT($Q42,TRUE)=$O42),'1. Database - raw'!HI$7:HK$494)),""),"")</f>
        <v/>
      </c>
      <c r="II42" s="66" t="str">
        <f t="shared" ca="1" si="91"/>
        <v/>
      </c>
      <c r="IJ42" s="64" t="str">
        <f t="shared" ca="1" si="92"/>
        <v/>
      </c>
      <c r="IK42" s="64" t="str">
        <f t="shared" ca="1" si="93"/>
        <v/>
      </c>
      <c r="IL42" s="64" t="str">
        <f t="array" aca="1" ref="IL42" ca="1">IFERROR(AVERAGE(IF(('1. Database - raw'!HO$7:HQ$494&gt;0)*('1. Database - raw'!$AD$7:$AD$494=$A42)*(INDIRECT($Q42,TRUE)=$O42),'1. Database - raw'!HO$7:HQ$494)),"")</f>
        <v/>
      </c>
      <c r="IM42" s="97" t="str">
        <f t="array" aca="1" ref="IM42" ca="1">IFERROR(_xlfn.STDEV.S(IF(('1. Database - raw'!HO$7:HQ$494&gt;0)*('1. Database - raw'!$AD$7:$AD$494=$A42)*(INDIRECT($Q42,TRUE)=$O42),'1. Database - raw'!HO$7:HQ$494)),"")</f>
        <v/>
      </c>
      <c r="IN42" s="97" t="str">
        <f t="array" aca="1" ref="IN42" ca="1">IFERROR(IF(COUNT(IF(('1. Database - raw'!HO$7:HQ$494&gt;0)*('1. Database - raw'!$AD$7:$AD$494=$A42)*(INDIRECT($Q42,TRUE)=$O42),'1. Database - raw'!HO$7:HQ$494))&gt;0,COUNT(IF(('1. Database - raw'!HO$7:HQ$494&gt;0)*('1. Database - raw'!$AD$7:$AD$494=$A42)*(INDIRECT($Q42,TRUE)=$O42),'1. Database - raw'!HO$7:HQ$494)),""),"")</f>
        <v/>
      </c>
      <c r="IO42" s="66" t="str">
        <f t="shared" ca="1" si="94"/>
        <v/>
      </c>
      <c r="IP42" s="64" t="str">
        <f t="shared" ca="1" si="95"/>
        <v/>
      </c>
      <c r="IQ42" s="64" t="str">
        <f t="shared" ca="1" si="96"/>
        <v/>
      </c>
      <c r="IR42" s="64" t="str">
        <f t="array" aca="1" ref="IR42" ca="1">IFERROR(AVERAGE(IF(('1. Database - raw'!HU$7:HW$494&gt;0)*('1. Database - raw'!$AD$7:$AD$494=$A42)*(INDIRECT($Q42,TRUE)=$O42),'1. Database - raw'!HU$7:HW$494)),"")</f>
        <v/>
      </c>
      <c r="IS42" s="97" t="str">
        <f t="array" aca="1" ref="IS42" ca="1">IFERROR(_xlfn.STDEV.S(IF(('1. Database - raw'!HU$7:HW$494&gt;0)*('1. Database - raw'!$AD$7:$AD$494=$A42)*(INDIRECT($Q42,TRUE)=$O42),'1. Database - raw'!HU$7:HW$494)),"")</f>
        <v/>
      </c>
      <c r="IT42" s="97" t="str">
        <f t="array" aca="1" ref="IT42" ca="1">IFERROR(IF(COUNT(IF(('1. Database - raw'!HU$7:HW$494&gt;0)*('1. Database - raw'!$AD$7:$AD$494=$A42)*(INDIRECT($Q42,TRUE)=$O42),'1. Database - raw'!HU$7:HW$494))&gt;0,COUNT(IF(('1. Database - raw'!HU$7:HW$494&gt;0)*('1. Database - raw'!$AD$7:$AD$494=$A42)*(INDIRECT($Q42,TRUE)=$O42),'1. Database - raw'!HU$7:HW$494)),""),"")</f>
        <v/>
      </c>
      <c r="IU42" s="66" t="str">
        <f t="shared" ca="1" si="97"/>
        <v/>
      </c>
      <c r="IV42" s="64" t="str">
        <f t="shared" ca="1" si="98"/>
        <v/>
      </c>
      <c r="IW42" s="64" t="str">
        <f t="shared" ca="1" si="99"/>
        <v/>
      </c>
      <c r="IX42" s="64" t="str">
        <f t="array" aca="1" ref="IX42" ca="1">IFERROR(AVERAGE(IF(('1. Database - raw'!IA$7:IC$494&gt;0)*('1. Database - raw'!$AD$7:$AD$494=$A42)*(INDIRECT($Q42,TRUE)=$O42),'1. Database - raw'!IA$7:IC$494)),"")</f>
        <v/>
      </c>
      <c r="IY42" s="97" t="str">
        <f t="array" aca="1" ref="IY42" ca="1">IFERROR(_xlfn.STDEV.S(IF(('1. Database - raw'!IA$7:IC$494&gt;0)*('1. Database - raw'!$AD$7:$AD$494=$A42)*(INDIRECT($Q42,TRUE)=$O42),'1. Database - raw'!IA$7:IC$494)),"")</f>
        <v/>
      </c>
      <c r="IZ42" s="97" t="str">
        <f t="array" aca="1" ref="IZ42" ca="1">IFERROR(IF(COUNT(IF(('1. Database - raw'!IA$7:IC$494&gt;0)*('1. Database - raw'!$AD$7:$AD$494=$A42)*(INDIRECT($Q42,TRUE)=$O42),'1. Database - raw'!IA$7:IC$494))&gt;0,COUNT(IF(('1. Database - raw'!IA$7:IC$494&gt;0)*('1. Database - raw'!$AD$7:$AD$494=$A42)*(INDIRECT($Q42,TRUE)=$O42),'1. Database - raw'!IA$7:IC$494)),""),"")</f>
        <v/>
      </c>
      <c r="JA42" s="66" t="str">
        <f t="shared" ca="1" si="100"/>
        <v/>
      </c>
      <c r="JB42" s="64" t="str">
        <f t="shared" ca="1" si="101"/>
        <v/>
      </c>
      <c r="JC42" s="64" t="str">
        <f t="shared" ca="1" si="102"/>
        <v/>
      </c>
      <c r="JD42" s="64" t="str">
        <f t="array" aca="1" ref="JD42" ca="1">IFERROR(AVERAGE(IF(('1. Database - raw'!IG$7:II$494&gt;0)*('1. Database - raw'!$AD$7:$AD$494=$A42)*(INDIRECT($Q42,TRUE)=$O42),'1. Database - raw'!IG$7:II$494)),"")</f>
        <v/>
      </c>
      <c r="JE42" s="97" t="str">
        <f t="array" aca="1" ref="JE42" ca="1">IFERROR(_xlfn.STDEV.S(IF(('1. Database - raw'!IG$7:II$494&gt;0)*('1. Database - raw'!$AD$7:$AD$494=$A42)*(INDIRECT($Q42,TRUE)=$O42),'1. Database - raw'!IG$7:II$494)),"")</f>
        <v/>
      </c>
      <c r="JF42" s="97" t="str">
        <f t="array" aca="1" ref="JF42" ca="1">IFERROR(IF(COUNT(IF(('1. Database - raw'!IG$7:II$494&gt;0)*('1. Database - raw'!$AD$7:$AD$494=$A42)*(INDIRECT($Q42,TRUE)=$O42),'1. Database - raw'!IG$7:II$494))&gt;0,COUNT(IF(('1. Database - raw'!IG$7:II$494&gt;0)*('1. Database - raw'!$AD$7:$AD$494=$A42)*(INDIRECT($Q42,TRUE)=$O42),'1. Database - raw'!IG$7:II$494)),""),"")</f>
        <v/>
      </c>
      <c r="JG42" s="141" t="str">
        <f t="shared" ca="1" si="103"/>
        <v/>
      </c>
      <c r="JH42" s="151" t="str">
        <f t="shared" ca="1" si="104"/>
        <v/>
      </c>
      <c r="JI42" s="151" t="str">
        <f t="shared" ca="1" si="105"/>
        <v/>
      </c>
      <c r="JJ42" s="151" t="str">
        <f t="array" aca="1" ref="JJ42" ca="1">IFERROR(AVERAGE(IF(('1. Database - raw'!IM$7:IO$494&gt;0)*('1. Database - raw'!$AD$7:$AD$494=$A42)*(INDIRECT($Q42,TRUE)=$O42),'1. Database - raw'!IM$7:IO$494)),"")</f>
        <v/>
      </c>
      <c r="JK42" s="280" t="str">
        <f t="array" aca="1" ref="JK42" ca="1">IFERROR(_xlfn.STDEV.S(IF(('1. Database - raw'!IM$7:IO$494&gt;0)*('1. Database - raw'!$AD$7:$AD$494=$A42)*(INDIRECT($Q42,TRUE)=$O42),'1. Database - raw'!IM$7:IO$494)),"")</f>
        <v/>
      </c>
      <c r="JL42" s="97" t="str">
        <f t="array" aca="1" ref="JL42" ca="1">IFERROR(IF(COUNT(IF(('1. Database - raw'!IM$7:IO$494&gt;0)*('1. Database - raw'!$AD$7:$AD$494=$A42)*(INDIRECT($Q42,TRUE)=$O42),'1. Database - raw'!IM$7:IO$494))&gt;0,COUNT(IF(('1. Database - raw'!IM$7:IO$494&gt;0)*('1. Database - raw'!$AD$7:$AD$494=$A42)*(INDIRECT($Q42,TRUE)=$O42),'1. Database - raw'!IM$7:IO$494)),""),"")</f>
        <v/>
      </c>
      <c r="JM42" s="141" t="str">
        <f t="shared" ca="1" si="106"/>
        <v/>
      </c>
      <c r="JN42" s="151" t="str">
        <f t="shared" ca="1" si="107"/>
        <v/>
      </c>
      <c r="JO42" s="151" t="str">
        <f t="shared" ca="1" si="108"/>
        <v/>
      </c>
      <c r="JP42" s="151" t="str">
        <f t="array" aca="1" ref="JP42" ca="1">IFERROR(AVERAGE(IF(('1. Database - raw'!IS$7:IU$494&gt;0)*('1. Database - raw'!$AD$7:$AD$494=$A42)*(INDIRECT($Q42,TRUE)=$O42),'1. Database - raw'!IS$7:IU$494)),"")</f>
        <v/>
      </c>
      <c r="JQ42" s="280" t="str">
        <f t="array" aca="1" ref="JQ42" ca="1">IFERROR(_xlfn.STDEV.S(IF(('1. Database - raw'!IS$7:IU$494&gt;0)*('1. Database - raw'!$AD$7:$AD$494=$A42)*(INDIRECT($Q42,TRUE)=$O42),'1. Database - raw'!IS$7:IU$494)),"")</f>
        <v/>
      </c>
      <c r="JR42" s="97" t="str">
        <f t="array" aca="1" ref="JR42" ca="1">IFERROR(IF(COUNT(IF(('1. Database - raw'!IS$7:IU$494&gt;0)*('1. Database - raw'!$AD$7:$AD$494=$A42)*(INDIRECT($Q42,TRUE)=$O42),'1. Database - raw'!IS$7:IU$494))&gt;0,COUNT(IF(('1. Database - raw'!IS$7:IU$494&gt;0)*('1. Database - raw'!$AD$7:$AD$494=$A42)*(INDIRECT($Q42,TRUE)=$O42),'1. Database - raw'!IS$7:IU$494)),""),"")</f>
        <v/>
      </c>
      <c r="JS42" s="141" t="str">
        <f t="shared" ca="1" si="109"/>
        <v/>
      </c>
      <c r="JT42" s="151" t="str">
        <f t="shared" ca="1" si="110"/>
        <v/>
      </c>
      <c r="JU42" s="151" t="str">
        <f t="shared" ca="1" si="111"/>
        <v/>
      </c>
      <c r="JV42" s="151" t="str">
        <f t="array" aca="1" ref="JV42" ca="1">IFERROR(AVERAGE(IF(('1. Database - raw'!IY$7:JA$494&gt;0)*('1. Database - raw'!$AD$7:$AD$494=$A42)*(INDIRECT($Q42,TRUE)=$O42),'1. Database - raw'!IY$7:JA$494)),"")</f>
        <v/>
      </c>
      <c r="JW42" s="280" t="str">
        <f t="array" aca="1" ref="JW42" ca="1">IFERROR(_xlfn.STDEV.S(IF(('1. Database - raw'!IY$7:JA$494&gt;0)*('1. Database - raw'!$AD$7:$AD$494=$A42)*(INDIRECT($Q42,TRUE)=$O42),'1. Database - raw'!IY$7:JA$494)),"")</f>
        <v/>
      </c>
      <c r="JX42" s="97" t="str">
        <f t="array" aca="1" ref="JX42" ca="1">IFERROR(IF(COUNT(IF(('1. Database - raw'!IY$7:JA$494&gt;0)*('1. Database - raw'!$AD$7:$AD$494=$A42)*(INDIRECT($Q42,TRUE)=$O42),'1. Database - raw'!IY$7:JA$494))&gt;0,COUNT(IF(('1. Database - raw'!IY$7:JA$494&gt;0)*('1. Database - raw'!$AD$7:$AD$494=$A42)*(INDIRECT($Q42,TRUE)=$O42),'1. Database - raw'!IY$7:JA$494)),""),"")</f>
        <v/>
      </c>
      <c r="JY42" s="141" t="str">
        <f t="shared" ca="1" si="112"/>
        <v/>
      </c>
      <c r="JZ42" s="151" t="str">
        <f t="shared" ca="1" si="113"/>
        <v/>
      </c>
      <c r="KA42" s="151" t="str">
        <f t="shared" ca="1" si="114"/>
        <v/>
      </c>
      <c r="KB42" s="151" t="str">
        <f t="array" aca="1" ref="KB42" ca="1">IFERROR(AVERAGE(IF(('1. Database - raw'!JE$7:JG$494&gt;0)*('1. Database - raw'!$AD$7:$AD$494=$A42)*(INDIRECT($Q42,TRUE)=$O42),'1. Database - raw'!JE$7:JG$494)),"")</f>
        <v/>
      </c>
      <c r="KC42" s="280" t="str">
        <f t="array" aca="1" ref="KC42" ca="1">IFERROR(_xlfn.STDEV.S(IF(('1. Database - raw'!JE$7:JG$494&gt;0)*('1. Database - raw'!$AD$7:$AD$494=$A42)*(INDIRECT($Q42,TRUE)=$O42),'1. Database - raw'!JE$7:JG$494)),"")</f>
        <v/>
      </c>
      <c r="KD42" s="97" t="str">
        <f t="array" aca="1" ref="KD42" ca="1">IFERROR(IF(COUNT(IF(('1. Database - raw'!JE$7:JG$494&gt;0)*('1. Database - raw'!$AD$7:$AD$494=$A42)*(INDIRECT($Q42,TRUE)=$O42),'1. Database - raw'!JE$7:JG$494))&gt;0,COUNT(IF(('1. Database - raw'!JE$7:JG$494&gt;0)*('1. Database - raw'!$AD$7:$AD$494=$A42)*(INDIRECT($Q42,TRUE)=$O42),'1. Database - raw'!JE$7:JG$494)),""),"")</f>
        <v/>
      </c>
      <c r="KE42" s="141" t="str">
        <f t="shared" ca="1" si="115"/>
        <v/>
      </c>
      <c r="KF42" s="151" t="str">
        <f t="shared" ca="1" si="116"/>
        <v/>
      </c>
      <c r="KG42" s="151" t="str">
        <f t="shared" ca="1" si="117"/>
        <v/>
      </c>
      <c r="KH42" s="151" t="str">
        <f t="array" aca="1" ref="KH42" ca="1">IFERROR(AVERAGE(IF(('1. Database - raw'!JK$7:JM$494&gt;0)*('1. Database - raw'!$AD$7:$AD$494=$A42)*(INDIRECT($Q42,TRUE)=$O42),'1. Database - raw'!JK$7:JM$494)),"")</f>
        <v/>
      </c>
      <c r="KI42" s="280" t="str">
        <f t="array" aca="1" ref="KI42" ca="1">IFERROR(_xlfn.STDEV.S(IF(('1. Database - raw'!JK$7:JM$494&gt;0)*('1. Database - raw'!$AD$7:$AD$494=$A42)*(INDIRECT($Q42,TRUE)=$O42),'1. Database - raw'!JK$7:JM$494)),"")</f>
        <v/>
      </c>
      <c r="KJ42" s="97" t="str">
        <f t="array" aca="1" ref="KJ42" ca="1">IFERROR(IF(COUNT(IF(('1. Database - raw'!JK$7:JM$494&gt;0)*('1. Database - raw'!$AD$7:$AD$494=$A42)*(INDIRECT($Q42,TRUE)=$O42),'1. Database - raw'!JK$7:JM$494))&gt;0,COUNT(IF(('1. Database - raw'!JK$7:JM$494&gt;0)*('1. Database - raw'!$AD$7:$AD$494=$A42)*(INDIRECT($Q42,TRUE)=$O42),'1. Database - raw'!JK$7:JM$494)),""),"")</f>
        <v/>
      </c>
      <c r="KK42" s="141" t="str">
        <f t="shared" ca="1" si="118"/>
        <v/>
      </c>
      <c r="KL42" s="151" t="str">
        <f t="shared" ca="1" si="119"/>
        <v/>
      </c>
      <c r="KM42" s="151" t="str">
        <f t="shared" ca="1" si="120"/>
        <v/>
      </c>
      <c r="KN42" s="151" t="str">
        <f t="array" aca="1" ref="KN42" ca="1">IFERROR(AVERAGE(IF(('1. Database - raw'!JQ$7:JS$494&gt;0)*('1. Database - raw'!$AD$7:$AD$494=$A42)*(INDIRECT($Q42,TRUE)=$O42),'1. Database - raw'!JQ$7:JS$494)),"")</f>
        <v/>
      </c>
      <c r="KO42" s="280" t="str">
        <f t="array" aca="1" ref="KO42" ca="1">IFERROR(_xlfn.STDEV.S(IF(('1. Database - raw'!JQ$7:JS$494&gt;0)*('1. Database - raw'!$AD$7:$AD$494=$A42)*(INDIRECT($Q42,TRUE)=$O42),'1. Database - raw'!JQ$7:JS$494)),"")</f>
        <v/>
      </c>
      <c r="KP42" s="97" t="str">
        <f t="array" aca="1" ref="KP42" ca="1">IFERROR(IF(COUNT(IF(('1. Database - raw'!JQ$7:JS$494&gt;0)*('1. Database - raw'!$AD$7:$AD$494=$A42)*(INDIRECT($Q42,TRUE)=$O42),'1. Database - raw'!JQ$7:JS$494))&gt;0,COUNT(IF(('1. Database - raw'!JQ$7:JS$494&gt;0)*('1. Database - raw'!$AD$7:$AD$494=$A42)*(INDIRECT($Q42,TRUE)=$O42),'1. Database - raw'!JQ$7:JS$494)),""),"")</f>
        <v/>
      </c>
      <c r="KQ42" s="141" t="str">
        <f t="shared" ca="1" si="121"/>
        <v/>
      </c>
      <c r="KR42" s="151" t="str">
        <f t="shared" ca="1" si="122"/>
        <v/>
      </c>
      <c r="KS42" s="151" t="str">
        <f t="shared" ca="1" si="123"/>
        <v/>
      </c>
      <c r="KT42" s="151" t="str">
        <f t="array" aca="1" ref="KT42" ca="1">IFERROR(AVERAGE(IF(('1. Database - raw'!JW$7:JY$494&gt;0)*('1. Database - raw'!$AD$7:$AD$494=$A42)*(INDIRECT($Q42,TRUE)=$O42),'1. Database - raw'!JW$7:JY$494)),"")</f>
        <v/>
      </c>
      <c r="KU42" s="280" t="str">
        <f t="array" aca="1" ref="KU42" ca="1">IFERROR(_xlfn.STDEV.S(IF(('1. Database - raw'!JW$7:JY$494&gt;0)*('1. Database - raw'!$AD$7:$AD$494=$A42)*(INDIRECT($Q42,TRUE)=$O42),'1. Database - raw'!JW$7:JY$494)),"")</f>
        <v/>
      </c>
      <c r="KV42" s="97" t="str">
        <f t="array" aca="1" ref="KV42" ca="1">IFERROR(IF(COUNT(IF(('1. Database - raw'!JW$7:JY$494&gt;0)*('1. Database - raw'!$AD$7:$AD$494=$A42)*(INDIRECT($Q42,TRUE)=$O42),'1. Database - raw'!JW$7:JY$494))&gt;0,COUNT(IF(('1. Database - raw'!JW$7:JY$494&gt;0)*('1. Database - raw'!$AD$7:$AD$494=$A42)*(INDIRECT($Q42,TRUE)=$O42),'1. Database - raw'!JW$7:JY$494)),""),"")</f>
        <v/>
      </c>
      <c r="KW42" s="141" t="str">
        <f t="shared" ca="1" si="124"/>
        <v/>
      </c>
      <c r="KX42" s="151" t="str">
        <f t="shared" ca="1" si="125"/>
        <v/>
      </c>
      <c r="KY42" s="151" t="str">
        <f t="shared" ca="1" si="126"/>
        <v/>
      </c>
      <c r="KZ42" s="151" t="str">
        <f t="array" aca="1" ref="KZ42" ca="1">IFERROR(AVERAGE(IF(('1. Database - raw'!KC$7:KE$494&gt;0)*('1. Database - raw'!$AD$7:$AD$494=$A42)*(INDIRECT($Q42,TRUE)=$O42),'1. Database - raw'!KC$7:KE$494)),"")</f>
        <v/>
      </c>
      <c r="LA42" s="280" t="str">
        <f t="array" aca="1" ref="LA42" ca="1">IFERROR(_xlfn.STDEV.S(IF(('1. Database - raw'!KC$7:KE$494&gt;0)*('1. Database - raw'!$AD$7:$AD$494=$A42)*(INDIRECT($Q42,TRUE)=$O42),'1. Database - raw'!KC$7:KE$494)),"")</f>
        <v/>
      </c>
      <c r="LB42" s="97" t="str">
        <f t="array" aca="1" ref="LB42" ca="1">IFERROR(IF(COUNT(IF(('1. Database - raw'!KC$7:KE$494&gt;0)*('1. Database - raw'!$AD$7:$AD$494=$A42)*(INDIRECT($Q42,TRUE)=$O42),'1. Database - raw'!KC$7:KE$494))&gt;0,COUNT(IF(('1. Database - raw'!KC$7:KE$494&gt;0)*('1. Database - raw'!$AD$7:$AD$494=$A42)*(INDIRECT($Q42,TRUE)=$O42),'1. Database - raw'!KC$7:KE$494)),""),"")</f>
        <v/>
      </c>
      <c r="LC42" s="141" t="str">
        <f t="shared" ca="1" si="127"/>
        <v/>
      </c>
      <c r="LD42" s="151" t="str">
        <f t="shared" ca="1" si="128"/>
        <v/>
      </c>
      <c r="LE42" s="151" t="str">
        <f t="shared" ca="1" si="129"/>
        <v/>
      </c>
      <c r="LF42" s="151" t="str">
        <f t="array" aca="1" ref="LF42" ca="1">IFERROR(AVERAGE(IF(('1. Database - raw'!KI$7:KK$494&gt;0)*('1. Database - raw'!$AD$7:$AD$494=$A42)*(INDIRECT($Q42,TRUE)=$O42),'1. Database - raw'!KI$7:KK$494)),"")</f>
        <v/>
      </c>
      <c r="LG42" s="280" t="str">
        <f t="array" aca="1" ref="LG42" ca="1">IFERROR(_xlfn.STDEV.S(IF(('1. Database - raw'!KI$7:KK$494&gt;0)*('1. Database - raw'!$AD$7:$AD$494=$A42)*(INDIRECT($Q42,TRUE)=$O42),'1. Database - raw'!KI$7:KK$494)),"")</f>
        <v/>
      </c>
      <c r="LH42" s="97" t="str">
        <f t="array" aca="1" ref="LH42" ca="1">IFERROR(IF(COUNT(IF(('1. Database - raw'!KI$7:KK$494&gt;0)*('1. Database - raw'!$AD$7:$AD$494=$A42)*(INDIRECT($Q42,TRUE)=$O42),'1. Database - raw'!KI$7:KK$494))&gt;0,COUNT(IF(('1. Database - raw'!KI$7:KK$494&gt;0)*('1. Database - raw'!$AD$7:$AD$494=$A42)*(INDIRECT($Q42,TRUE)=$O42),'1. Database - raw'!KI$7:KK$494)),""),"")</f>
        <v/>
      </c>
      <c r="LI42" s="141" t="str">
        <f t="shared" ca="1" si="169"/>
        <v/>
      </c>
      <c r="LJ42" s="151" t="str">
        <f t="shared" ca="1" si="170"/>
        <v/>
      </c>
      <c r="LK42" s="151" t="str">
        <f t="shared" ca="1" si="171"/>
        <v/>
      </c>
      <c r="LL42" s="151" t="str">
        <f t="array" aca="1" ref="LL42" ca="1">IFERROR(AVERAGE(IF(('1. Database - raw'!KO$7:KQ$494&gt;0)*('1. Database - raw'!$AD$7:$AD$494=$A42)*(INDIRECT($Q42,TRUE)=$O42),'1. Database - raw'!KO$7:KQ$494)),"")</f>
        <v/>
      </c>
      <c r="LM42" s="280" t="str">
        <f t="array" aca="1" ref="LM42" ca="1">IFERROR(_xlfn.STDEV.S(IF(('1. Database - raw'!KO$7:KQ$494&gt;0)*('1. Database - raw'!$AD$7:$AD$494=$A42)*(INDIRECT($Q42,TRUE)=$O42),'1. Database - raw'!KO$7:KQ$494)),"")</f>
        <v/>
      </c>
      <c r="LN42" s="97" t="str">
        <f t="array" aca="1" ref="LN42" ca="1">IFERROR(IF(COUNT(IF(('1. Database - raw'!KO$7:KQ$494&gt;0)*('1. Database - raw'!$AD$7:$AD$494=$A42)*(INDIRECT($Q42,TRUE)=$O42),'1. Database - raw'!KO$7:KQ$494))&gt;0,COUNT(IF(('1. Database - raw'!KO$7:KQ$494&gt;0)*('1. Database - raw'!$AD$7:$AD$494=$A42)*(INDIRECT($Q42,TRUE)=$O42),'1. Database - raw'!KO$7:KQ$494)),""),"")</f>
        <v/>
      </c>
      <c r="LO42" s="141" t="str">
        <f t="shared" ca="1" si="130"/>
        <v/>
      </c>
      <c r="LP42" s="151" t="str">
        <f t="shared" ca="1" si="131"/>
        <v/>
      </c>
      <c r="LQ42" s="151" t="str">
        <f t="shared" ca="1" si="132"/>
        <v/>
      </c>
      <c r="LR42" s="151" t="str">
        <f t="array" aca="1" ref="LR42" ca="1">IFERROR(AVERAGE(IF(('1. Database - raw'!KU$7:KW$494&gt;0)*('1. Database - raw'!$AD$7:$AD$494=$A42)*(INDIRECT($Q42,TRUE)=$O42),'1. Database - raw'!KU$7:KW$494)),"")</f>
        <v/>
      </c>
      <c r="LS42" s="280" t="str">
        <f t="array" aca="1" ref="LS42" ca="1">IFERROR(_xlfn.STDEV.S(IF(('1. Database - raw'!KU$7:KW$494&gt;0)*('1. Database - raw'!$AD$7:$AD$494=$A42)*(INDIRECT($Q42,TRUE)=$O42),'1. Database - raw'!KU$7:KW$494)),"")</f>
        <v/>
      </c>
      <c r="LT42" s="97" t="str">
        <f t="array" aca="1" ref="LT42" ca="1">IFERROR(IF(COUNT(IF(('1. Database - raw'!KU$7:KW$494&gt;0)*('1. Database - raw'!$AD$7:$AD$494=$A42)*(INDIRECT($Q42,TRUE)=$O42),'1. Database - raw'!KU$7:KW$494))&gt;0,COUNT(IF(('1. Database - raw'!KU$7:KW$494&gt;0)*('1. Database - raw'!$AD$7:$AD$494=$A42)*(INDIRECT($Q42,TRUE)=$O42),'1. Database - raw'!KU$7:KW$494)),""),"")</f>
        <v/>
      </c>
      <c r="LU42" s="141" t="str">
        <f t="shared" ca="1" si="133"/>
        <v/>
      </c>
      <c r="LV42" s="151" t="str">
        <f t="shared" ca="1" si="134"/>
        <v/>
      </c>
      <c r="LW42" s="151" t="str">
        <f t="shared" ca="1" si="135"/>
        <v/>
      </c>
      <c r="LX42" s="151" t="str">
        <f t="array" aca="1" ref="LX42" ca="1">IFERROR(AVERAGE(IF(('1. Database - raw'!LA$7:LC$494&gt;0)*('1. Database - raw'!$AD$7:$AD$494=$A42)*(INDIRECT($Q42,TRUE)=$O42),'1. Database - raw'!LA$7:LC$494)),"")</f>
        <v/>
      </c>
      <c r="LY42" s="280" t="str">
        <f t="array" aca="1" ref="LY42" ca="1">IFERROR(_xlfn.STDEV.S(IF(('1. Database - raw'!LA$7:LC$494&gt;0)*('1. Database - raw'!$AD$7:$AD$494=$A42)*(INDIRECT($Q42,TRUE)=$O42),'1. Database - raw'!LA$7:LC$494)),"")</f>
        <v/>
      </c>
      <c r="LZ42" s="97" t="str">
        <f t="array" aca="1" ref="LZ42" ca="1">IFERROR(IF(COUNT(IF(('1. Database - raw'!LA$7:LC$494&gt;0)*('1. Database - raw'!$AD$7:$AD$494=$A42)*(INDIRECT($Q42,TRUE)=$O42),'1. Database - raw'!LA$7:LC$494))&gt;0,COUNT(IF(('1. Database - raw'!LA$7:LC$494&gt;0)*('1. Database - raw'!$AD$7:$AD$494=$A42)*(INDIRECT($Q42,TRUE)=$O42),'1. Database - raw'!LA$7:LC$494)),""),"")</f>
        <v/>
      </c>
      <c r="MA42" s="141" t="str">
        <f t="shared" ca="1" si="136"/>
        <v/>
      </c>
      <c r="MB42" s="151" t="str">
        <f t="shared" ca="1" si="137"/>
        <v/>
      </c>
      <c r="MC42" s="151" t="str">
        <f t="shared" ca="1" si="138"/>
        <v/>
      </c>
      <c r="MD42" s="151" t="str">
        <f t="array" aca="1" ref="MD42" ca="1">IFERROR(AVERAGE(IF(('1. Database - raw'!LG$7:LI$494&gt;0)*('1. Database - raw'!$AD$7:$AD$494=$A42)*(INDIRECT($Q42,TRUE)=$O42),'1. Database - raw'!LG$7:LI$494)),"")</f>
        <v/>
      </c>
      <c r="ME42" s="280" t="str">
        <f t="array" aca="1" ref="ME42" ca="1">IFERROR(_xlfn.STDEV.S(IF(('1. Database - raw'!LG$7:LI$494&gt;0)*('1. Database - raw'!$AD$7:$AD$494=$A42)*(INDIRECT($Q42,TRUE)=$O42),'1. Database - raw'!LG$7:LI$494)),"")</f>
        <v/>
      </c>
      <c r="MF42" s="97" t="str">
        <f t="array" aca="1" ref="MF42" ca="1">IFERROR(IF(COUNT(IF(('1. Database - raw'!LG$7:LI$494&gt;0)*('1. Database - raw'!$AD$7:$AD$494=$A42)*(INDIRECT($Q42,TRUE)=$O42),'1. Database - raw'!LG$7:LI$494))&gt;0,COUNT(IF(('1. Database - raw'!LG$7:LI$494&gt;0)*('1. Database - raw'!$AD$7:$AD$494=$A42)*(INDIRECT($Q42,TRUE)=$O42),'1. Database - raw'!LG$7:LI$494)),""),"")</f>
        <v/>
      </c>
      <c r="MG42" s="141" t="str">
        <f t="shared" ca="1" si="139"/>
        <v/>
      </c>
      <c r="MH42" s="151" t="str">
        <f t="shared" ca="1" si="140"/>
        <v/>
      </c>
      <c r="MI42" s="151" t="str">
        <f t="shared" ca="1" si="141"/>
        <v/>
      </c>
      <c r="MJ42" s="151" t="str">
        <f t="array" aca="1" ref="MJ42" ca="1">IFERROR(AVERAGE(IF(('1. Database - raw'!LM$7:LO$494&gt;0)*('1. Database - raw'!$AD$7:$AD$494=$A42)*(INDIRECT($Q42,TRUE)=$O42),'1. Database - raw'!LM$7:LO$494)),"")</f>
        <v/>
      </c>
      <c r="MK42" s="280" t="str">
        <f t="array" aca="1" ref="MK42" ca="1">IFERROR(_xlfn.STDEV.S(IF(('1. Database - raw'!LM$7:LO$494&gt;0)*('1. Database - raw'!$AD$7:$AD$494=$A42)*(INDIRECT($Q42,TRUE)=$O42),'1. Database - raw'!LM$7:LO$494)),"")</f>
        <v/>
      </c>
      <c r="ML42" s="97" t="str">
        <f t="array" aca="1" ref="ML42" ca="1">IFERROR(IF(COUNT(IF(('1. Database - raw'!LM$7:LO$494&gt;0)*('1. Database - raw'!$AD$7:$AD$494=$A42)*(INDIRECT($Q42,TRUE)=$O42),'1. Database - raw'!LM$7:LO$494))&gt;0,COUNT(IF(('1. Database - raw'!LM$7:LO$494&gt;0)*('1. Database - raw'!$AD$7:$AD$494=$A42)*(INDIRECT($Q42,TRUE)=$O42),'1. Database - raw'!LM$7:LO$494)),""),"")</f>
        <v/>
      </c>
      <c r="MM42" s="141" t="str">
        <f t="shared" ca="1" si="142"/>
        <v/>
      </c>
      <c r="MN42" s="151" t="str">
        <f t="shared" ca="1" si="143"/>
        <v/>
      </c>
      <c r="MO42" s="151" t="str">
        <f t="shared" ca="1" si="144"/>
        <v/>
      </c>
      <c r="MP42" s="151" t="str">
        <f t="array" aca="1" ref="MP42" ca="1">IFERROR(AVERAGE(IF(('1. Database - raw'!LS$7:LU$494&gt;0)*('1. Database - raw'!$AD$7:$AD$494=$A42)*(INDIRECT($Q42,TRUE)=$O42),'1. Database - raw'!LS$7:LU$494)),"")</f>
        <v/>
      </c>
      <c r="MQ42" s="280" t="str">
        <f t="array" aca="1" ref="MQ42" ca="1">IFERROR(_xlfn.STDEV.S(IF(('1. Database - raw'!LS$7:LU$494&gt;0)*('1. Database - raw'!$AD$7:$AD$494=$A42)*(INDIRECT($Q42,TRUE)=$O42),'1. Database - raw'!LS$7:LU$494)),"")</f>
        <v/>
      </c>
      <c r="MR42" s="97" t="str">
        <f t="array" aca="1" ref="MR42" ca="1">IFERROR(IF(COUNT(IF(('1. Database - raw'!LS$7:LU$494&gt;0)*('1. Database - raw'!$AD$7:$AD$494=$A42)*(INDIRECT($Q42,TRUE)=$O42),'1. Database - raw'!LS$7:LU$494))&gt;0,COUNT(IF(('1. Database - raw'!LS$7:LU$494&gt;0)*('1. Database - raw'!$AD$7:$AD$494=$A42)*(INDIRECT($Q42,TRUE)=$O42),'1. Database - raw'!LS$7:LU$494)),""),"")</f>
        <v/>
      </c>
      <c r="MS42" s="141" t="str">
        <f t="shared" ca="1" si="145"/>
        <v/>
      </c>
      <c r="MT42" s="151" t="str">
        <f t="shared" ca="1" si="146"/>
        <v/>
      </c>
      <c r="MU42" s="151" t="str">
        <f t="shared" ca="1" si="147"/>
        <v/>
      </c>
      <c r="MV42" s="151" t="str">
        <f t="array" aca="1" ref="MV42" ca="1">IFERROR(AVERAGE(IF(('1. Database - raw'!LY$7:MA$494&gt;0)*('1. Database - raw'!$AD$7:$AD$494=$A42)*(INDIRECT($Q42,TRUE)=$O42),'1. Database - raw'!LY$7:MA$494)),"")</f>
        <v/>
      </c>
      <c r="MW42" s="280" t="str">
        <f t="array" aca="1" ref="MW42" ca="1">IFERROR(_xlfn.STDEV.S(IF(('1. Database - raw'!LY$7:MA$494&gt;0)*('1. Database - raw'!$AD$7:$AD$494=$A42)*(INDIRECT($Q42,TRUE)=$O42),'1. Database - raw'!LY$7:MA$494)),"")</f>
        <v/>
      </c>
      <c r="MX42" s="97" t="str">
        <f t="array" aca="1" ref="MX42" ca="1">IFERROR(IF(COUNT(IF(('1. Database - raw'!LY$7:MA$494&gt;0)*('1. Database - raw'!$AD$7:$AD$494=$A42)*(INDIRECT($Q42,TRUE)=$O42),'1. Database - raw'!LY$7:MA$494))&gt;0,COUNT(IF(('1. Database - raw'!LY$7:MA$494&gt;0)*('1. Database - raw'!$AD$7:$AD$494=$A42)*(INDIRECT($Q42,TRUE)=$O42),'1. Database - raw'!LY$7:MA$494)),""),"")</f>
        <v/>
      </c>
      <c r="MY42" s="141" t="str">
        <f t="shared" ca="1" si="148"/>
        <v/>
      </c>
      <c r="MZ42" s="151" t="str">
        <f t="shared" ca="1" si="149"/>
        <v/>
      </c>
      <c r="NA42" s="151" t="str">
        <f t="shared" ca="1" si="150"/>
        <v/>
      </c>
      <c r="NB42" s="151" t="str">
        <f t="array" aca="1" ref="NB42" ca="1">IFERROR(AVERAGE(IF(('1. Database - raw'!ME$7:MG$494&gt;0)*('1. Database - raw'!$AD$7:$AD$494=$A42)*(INDIRECT($Q42,TRUE)=$O42),'1. Database - raw'!ME$7:MG$494)),"")</f>
        <v/>
      </c>
      <c r="NC42" s="280" t="str">
        <f t="array" aca="1" ref="NC42" ca="1">IFERROR(_xlfn.STDEV.S(IF(('1. Database - raw'!ME$7:MG$494&gt;0)*('1. Database - raw'!$AD$7:$AD$494=$A42)*(INDIRECT($Q42,TRUE)=$O42),'1. Database - raw'!ME$7:MG$494)),"")</f>
        <v/>
      </c>
      <c r="ND42" s="97" t="str">
        <f t="array" aca="1" ref="ND42" ca="1">IFERROR(IF(COUNT(IF(('1. Database - raw'!ME$7:MG$494&gt;0)*('1. Database - raw'!$AD$7:$AD$494=$A42)*(INDIRECT($Q42,TRUE)=$O42),'1. Database - raw'!ME$7:MG$494))&gt;0,COUNT(IF(('1. Database - raw'!ME$7:MG$494&gt;0)*('1. Database - raw'!$AD$7:$AD$494=$A42)*(INDIRECT($Q42,TRUE)=$O42),'1. Database - raw'!ME$7:MG$494)),""),"")</f>
        <v/>
      </c>
      <c r="NE42" s="141" t="str">
        <f t="shared" ca="1" si="151"/>
        <v/>
      </c>
      <c r="NF42" s="151" t="str">
        <f t="shared" ca="1" si="152"/>
        <v/>
      </c>
      <c r="NG42" s="151" t="str">
        <f t="shared" ca="1" si="153"/>
        <v/>
      </c>
      <c r="NH42" s="151" t="str">
        <f t="array" aca="1" ref="NH42" ca="1">IFERROR(AVERAGE(IF(('1. Database - raw'!MK$7:MM$494&gt;0)*('1. Database - raw'!$AD$7:$AD$494=$A42)*(INDIRECT($Q42,TRUE)=$O42),'1. Database - raw'!MK$7:MM$494)),"")</f>
        <v/>
      </c>
      <c r="NI42" s="280" t="str">
        <f t="array" aca="1" ref="NI42" ca="1">IFERROR(_xlfn.STDEV.S(IF(('1. Database - raw'!MK$7:MM$494&gt;0)*('1. Database - raw'!$AD$7:$AD$494=$A42)*(INDIRECT($Q42,TRUE)=$O42),'1. Database - raw'!MK$7:MM$494)),"")</f>
        <v/>
      </c>
      <c r="NJ42" s="97" t="str">
        <f t="array" aca="1" ref="NJ42" ca="1">IFERROR(IF(COUNT(IF(('1. Database - raw'!MK$7:MM$494&gt;0)*('1. Database - raw'!$AD$7:$AD$494=$A42)*(INDIRECT($Q42,TRUE)=$O42),'1. Database - raw'!MK$7:MM$494))&gt;0,COUNT(IF(('1. Database - raw'!MK$7:MM$494&gt;0)*('1. Database - raw'!$AD$7:$AD$494=$A42)*(INDIRECT($Q42,TRUE)=$O42),'1. Database - raw'!MK$7:MM$494)),""),"")</f>
        <v/>
      </c>
      <c r="NK42" s="141" t="str">
        <f t="shared" ca="1" si="154"/>
        <v/>
      </c>
      <c r="NL42" s="151" t="str">
        <f t="shared" ca="1" si="155"/>
        <v/>
      </c>
      <c r="NM42" s="151" t="str">
        <f t="shared" ca="1" si="156"/>
        <v/>
      </c>
      <c r="NN42" s="151" t="str">
        <f t="array" aca="1" ref="NN42" ca="1">IFERROR(AVERAGE(IF(('1. Database - raw'!MQ$7:MS$494&gt;0)*('1. Database - raw'!$AD$7:$AD$494=$A42)*(INDIRECT($Q42,TRUE)=$O42),'1. Database - raw'!MQ$7:MS$494)),"")</f>
        <v/>
      </c>
      <c r="NO42" s="280" t="str">
        <f t="array" aca="1" ref="NO42" ca="1">IFERROR(_xlfn.STDEV.S(IF(('1. Database - raw'!MQ$7:MS$494&gt;0)*('1. Database - raw'!$AD$7:$AD$494=$A42)*(INDIRECT($Q42,TRUE)=$O42),'1. Database - raw'!MQ$7:MS$494)),"")</f>
        <v/>
      </c>
      <c r="NP42" s="97" t="str">
        <f t="array" aca="1" ref="NP42" ca="1">IFERROR(IF(COUNT(IF(('1. Database - raw'!MQ$7:MS$494&gt;0)*('1. Database - raw'!$AD$7:$AD$494=$A42)*(INDIRECT($Q42,TRUE)=$O42),'1. Database - raw'!MQ$7:MS$494))&gt;0,COUNT(IF(('1. Database - raw'!MQ$7:MS$494&gt;0)*('1. Database - raw'!$AD$7:$AD$494=$A42)*(INDIRECT($Q42,TRUE)=$O42),'1. Database - raw'!MQ$7:MS$494)),""),"")</f>
        <v/>
      </c>
      <c r="NQ42" s="141" t="str">
        <f t="shared" ca="1" si="157"/>
        <v/>
      </c>
      <c r="NR42" s="151" t="str">
        <f t="shared" ca="1" si="158"/>
        <v/>
      </c>
      <c r="NS42" s="151" t="str">
        <f t="shared" ca="1" si="159"/>
        <v/>
      </c>
      <c r="NT42" s="151" t="str">
        <f t="array" aca="1" ref="NT42" ca="1">IFERROR(AVERAGE(IF(('1. Database - raw'!MW$7:MY$494&gt;0)*('1. Database - raw'!$AD$7:$AD$494=$A42)*(INDIRECT($Q42,TRUE)=$O42),'1. Database - raw'!MW$7:MY$494)),"")</f>
        <v/>
      </c>
      <c r="NU42" s="280" t="str">
        <f t="array" aca="1" ref="NU42" ca="1">IFERROR(_xlfn.STDEV.S(IF(('1. Database - raw'!MW$7:MY$494&gt;0)*('1. Database - raw'!$AD$7:$AD$494=$A42)*(INDIRECT($Q42,TRUE)=$O42),'1. Database - raw'!MW$7:MY$494)),"")</f>
        <v/>
      </c>
      <c r="NV42" s="97" t="str">
        <f t="array" aca="1" ref="NV42" ca="1">IFERROR(IF(COUNT(IF(('1. Database - raw'!MW$7:MY$494&gt;0)*('1. Database - raw'!$AD$7:$AD$494=$A42)*(INDIRECT($Q42,TRUE)=$O42),'1. Database - raw'!MW$7:MY$494))&gt;0,COUNT(IF(('1. Database - raw'!MW$7:MY$494&gt;0)*('1. Database - raw'!$AD$7:$AD$494=$A42)*(INDIRECT($Q42,TRUE)=$O42),'1. Database - raw'!MW$7:MY$494)),""),"")</f>
        <v/>
      </c>
      <c r="NW42" s="141" t="str">
        <f t="shared" ca="1" si="160"/>
        <v/>
      </c>
      <c r="NX42" s="151" t="str">
        <f t="shared" ca="1" si="161"/>
        <v/>
      </c>
      <c r="NY42" s="151" t="str">
        <f t="shared" ca="1" si="162"/>
        <v/>
      </c>
      <c r="NZ42" s="151" t="str">
        <f t="array" aca="1" ref="NZ42" ca="1">IFERROR(AVERAGE(IF(('1. Database - raw'!NC$7:NE$494&gt;0)*('1. Database - raw'!$AD$7:$AD$494=$A42)*(INDIRECT($Q42,TRUE)=$O42),'1. Database - raw'!NC$7:NE$494)),"")</f>
        <v/>
      </c>
      <c r="OA42" s="280" t="str">
        <f t="array" aca="1" ref="OA42" ca="1">IFERROR(_xlfn.STDEV.S(IF(('1. Database - raw'!NC$7:NE$494&gt;0)*('1. Database - raw'!$AD$7:$AD$494=$A42)*(INDIRECT($Q42,TRUE)=$O42),'1. Database - raw'!NC$7:NE$494)),"")</f>
        <v/>
      </c>
      <c r="OB42" s="97" t="str">
        <f t="array" aca="1" ref="OB42" ca="1">IFERROR(IF(COUNT(IF(('1. Database - raw'!NC$7:NE$494&gt;0)*('1. Database - raw'!$AD$7:$AD$494=$A42)*(INDIRECT($Q42,TRUE)=$O42),'1. Database - raw'!NC$7:NE$494))&gt;0,COUNT(IF(('1. Database - raw'!NC$7:NE$494&gt;0)*('1. Database - raw'!$AD$7:$AD$494=$A42)*(INDIRECT($Q42,TRUE)=$O42),'1. Database - raw'!NC$7:NE$494)),""),"")</f>
        <v/>
      </c>
      <c r="OC42" s="141" t="str">
        <f t="shared" ca="1" si="163"/>
        <v/>
      </c>
      <c r="OD42" s="151" t="str">
        <f t="shared" ca="1" si="164"/>
        <v/>
      </c>
      <c r="OE42" s="151" t="str">
        <f t="shared" ca="1" si="165"/>
        <v/>
      </c>
      <c r="OF42" s="151" t="str">
        <f t="array" aca="1" ref="OF42" ca="1">IFERROR(AVERAGE(IF(('1. Database - raw'!NI$7:NK$494&gt;0)*('1. Database - raw'!$AD$7:$AD$494=$A42)*(INDIRECT($Q42,TRUE)=$O42),'1. Database - raw'!NI$7:NK$494)),"")</f>
        <v/>
      </c>
      <c r="OG42" s="280" t="str">
        <f t="array" aca="1" ref="OG42" ca="1">IFERROR(_xlfn.STDEV.S(IF(('1. Database - raw'!NI$7:NK$494&gt;0)*('1. Database - raw'!$AD$7:$AD$494=$A42)*(INDIRECT($Q42,TRUE)=$O42),'1. Database - raw'!NI$7:NK$494)),"")</f>
        <v/>
      </c>
      <c r="OH42" s="65" t="str">
        <f t="array" aca="1" ref="OH42" ca="1">IFERROR(IF(COUNT(IF(('1. Database - raw'!NI$7:NK$494&gt;0)*('1. Database - raw'!$AD$7:$AD$494=$A42)*(INDIRECT($Q42,TRUE)=$O42),'1. Database - raw'!NI$7:NK$494))&gt;0,COUNT(IF(('1. Database - raw'!NI$7:NK$494&gt;0)*('1. Database - raw'!$AD$7:$AD$494=$A42)*(INDIRECT($Q42,TRUE)=$O42),'1. Database - raw'!NI$7:NK$494)),""),"")</f>
        <v/>
      </c>
    </row>
    <row r="43" spans="1:398" x14ac:dyDescent="0.25">
      <c r="A43" s="88" t="s">
        <v>553</v>
      </c>
      <c r="B43" s="1328" t="s">
        <v>54</v>
      </c>
      <c r="C43" s="52"/>
      <c r="D43" s="53" t="s">
        <v>55</v>
      </c>
      <c r="E43" s="53"/>
      <c r="F43" s="54" t="s">
        <v>21</v>
      </c>
      <c r="G43" s="54" t="s">
        <v>619</v>
      </c>
      <c r="H43" s="54"/>
      <c r="I43" s="54"/>
      <c r="J43" s="54"/>
      <c r="K43" s="54"/>
      <c r="L43" s="54"/>
      <c r="M43" s="54"/>
      <c r="N43" s="55"/>
      <c r="O43" s="172" t="str">
        <f t="array" ref="O43">INDEX(A43:N43,IF(MIN(IF(C43:N43&lt;&gt;"",COLUMN(C43:N43)))&gt;0,MIN(IF(C43:N43&lt;&gt;"",COLUMN(C43:N43))),""))</f>
        <v>NAC</v>
      </c>
      <c r="P43" s="166">
        <f t="shared" si="192"/>
        <v>2</v>
      </c>
      <c r="Q43" s="57" t="str">
        <f ca="1">"'" &amp; $S$4 &amp; "'!" &amp; ADDRESS(ROW('1. Database - raw'!$A$7),MATCH($C$2,'1. Database - raw'!$6:$6,0)+MATCH(O43,$C43:$N43,0)-1,1) &amp; ":" &amp; ADDRESS(LOOKUP(2,1/('1. Database - raw'!A:A&lt;&gt;""),ROW('1. Database - raw'!A:A)),MATCH($C$2,'1. Database - raw'!$6:$6,0)+MATCH(O43,$C43:$N43,0)-1,1)</f>
        <v>'1. Database - raw'!$AF$7:$AF$494</v>
      </c>
      <c r="R43" s="52"/>
      <c r="S43" s="180"/>
      <c r="T43" s="123" t="str">
        <f t="shared" ca="1" si="193"/>
        <v/>
      </c>
      <c r="U43" s="124" t="str">
        <f t="shared" ca="1" si="193"/>
        <v/>
      </c>
      <c r="V43" s="124" t="str">
        <f t="shared" ca="1" si="193"/>
        <v/>
      </c>
      <c r="W43" s="124" t="str">
        <f t="shared" ca="1" si="193"/>
        <v/>
      </c>
      <c r="X43" s="124" t="str">
        <f t="shared" ca="1" si="193"/>
        <v/>
      </c>
      <c r="Y43" s="124" t="str">
        <f t="shared" ca="1" si="193"/>
        <v/>
      </c>
      <c r="Z43" s="124" t="str">
        <f t="shared" ca="1" si="193"/>
        <v/>
      </c>
      <c r="AA43" s="124" t="str">
        <f t="shared" ca="1" si="193"/>
        <v/>
      </c>
      <c r="AB43" s="124" t="str">
        <f t="shared" ca="1" si="193"/>
        <v/>
      </c>
      <c r="AC43" s="124" t="str">
        <f t="shared" ca="1" si="193"/>
        <v/>
      </c>
      <c r="AD43" s="124" t="str">
        <f t="shared" ca="1" si="194"/>
        <v/>
      </c>
      <c r="AE43" s="124" t="str">
        <f t="shared" ca="1" si="194"/>
        <v/>
      </c>
      <c r="AF43" s="124" t="str">
        <f t="shared" ca="1" si="194"/>
        <v/>
      </c>
      <c r="AG43" s="124" t="str">
        <f t="shared" ca="1" si="194"/>
        <v/>
      </c>
      <c r="AH43" s="124" t="str">
        <f t="shared" ca="1" si="194"/>
        <v/>
      </c>
      <c r="AI43" s="124" t="str">
        <f t="shared" ca="1" si="194"/>
        <v/>
      </c>
      <c r="AJ43" s="124" t="str">
        <f t="shared" ca="1" si="194"/>
        <v/>
      </c>
      <c r="AK43" s="124" t="str">
        <f t="shared" ca="1" si="194"/>
        <v/>
      </c>
      <c r="AL43" s="124" t="str">
        <f t="shared" ca="1" si="194"/>
        <v/>
      </c>
      <c r="AM43" s="125" t="str">
        <f t="shared" ca="1" si="194"/>
        <v/>
      </c>
      <c r="AN43" s="188"/>
      <c r="AO43" s="188"/>
      <c r="AP43" s="188"/>
      <c r="AQ43" s="188"/>
      <c r="AR43" s="188"/>
      <c r="AS43" s="188"/>
      <c r="AT43" s="188"/>
      <c r="AU43" s="188"/>
      <c r="AV43" s="188"/>
      <c r="AW43" s="188"/>
      <c r="AX43" s="188"/>
      <c r="AY43" s="188"/>
      <c r="AZ43" s="188"/>
      <c r="BA43" s="188"/>
      <c r="BB43" s="188"/>
      <c r="BC43" s="188"/>
      <c r="BD43" s="235" t="str">
        <f t="shared" ca="1" si="185"/>
        <v/>
      </c>
      <c r="BE43" s="235" t="str">
        <f t="shared" ca="1" si="186"/>
        <v/>
      </c>
      <c r="BF43" s="235">
        <f t="shared" ca="1" si="175"/>
        <v>296.92508920970471</v>
      </c>
      <c r="BG43" s="246" t="str">
        <f t="shared" ca="1" si="176"/>
        <v/>
      </c>
      <c r="BH43" s="292"/>
      <c r="BI43" s="574" t="str">
        <f t="shared" ca="1" si="166"/>
        <v/>
      </c>
      <c r="BJ43" s="556" t="str">
        <f t="shared" ca="1" si="187"/>
        <v/>
      </c>
      <c r="BK43" s="556">
        <f t="shared" ca="1" si="188"/>
        <v>1.030725413469141</v>
      </c>
      <c r="BL43" s="556" t="str">
        <f t="shared" ca="1" si="167"/>
        <v/>
      </c>
      <c r="BM43" s="556" t="str">
        <f t="shared" ca="1" si="189"/>
        <v/>
      </c>
      <c r="BN43" s="556" t="str">
        <f t="shared" ca="1" si="190"/>
        <v/>
      </c>
      <c r="BO43" s="252"/>
      <c r="BP43" s="172" t="str">
        <f t="shared" si="191"/>
        <v>NAC</v>
      </c>
      <c r="BQ43" s="95">
        <f t="shared" ca="1" si="172"/>
        <v>260.81212634460815</v>
      </c>
      <c r="BR43" s="58">
        <f t="shared" ca="1" si="173"/>
        <v>338.03837972510649</v>
      </c>
      <c r="BS43" s="58">
        <f t="shared" ca="1" si="174"/>
        <v>296.92508920970471</v>
      </c>
      <c r="BT43" s="58">
        <f t="array" aca="1" ref="BT43" ca="1">IFERROR(AVERAGE(IF(('1. Database - raw'!AW$7:AY$494&gt;0)*('1. Database - raw'!$AD$7:$AD$494=$A43)*('1. Database - raw'!$AP$7:$AP$494&lt;&gt;Dropdown!$AM$11)*(INDIRECT($Q43,TRUE)=$O43),'1. Database - raw'!AW$7:AY$494)),"")</f>
        <v>307</v>
      </c>
      <c r="BU43" s="96">
        <f t="array" aca="1" ref="BU43" ca="1">IFERROR(_xlfn.STDEV.S(IF(('1. Database - raw'!AW$7:AY$494&gt;0)*('1. Database - raw'!$AD$7:$AD$494=$A43)*('1. Database - raw'!$AP$7:$AP$494&lt;&gt;Dropdown!$AM$11)*(INDIRECT($Q43,TRUE)=$O43),'1. Database - raw'!AW$7:AY$494)),"")</f>
        <v>80.649860508248864</v>
      </c>
      <c r="BV43" s="96">
        <f t="array" aca="1" ref="BV43" ca="1">IFERROR(IF(COUNT(IF(('1. Database - raw'!AW$7:AY$494&gt;0)*('1. Database - raw'!$AD$7:$AD$494=$A43)*('1. Database - raw'!$AP$7:$AP$494&lt;&gt;Dropdown!$AM$11)*(INDIRECT($Q43,TRUE)=$O43),'1. Database - raw'!AW$7:AY$494))&gt;0,COUNT(IF(('1. Database - raw'!AW$7:AY$494&gt;0)*('1. Database - raw'!$AD$7:$AD$494=$A43)*('1. Database - raw'!$AP$7:$AP$494&lt;&gt;Dropdown!$AM$11)*(INDIRECT($Q43,TRUE)=$O43),'1. Database - raw'!AW$7:AY$494)),""),"")</f>
        <v>6</v>
      </c>
      <c r="BW43" s="95">
        <f t="shared" ca="1" si="7"/>
        <v>191.63191593564835</v>
      </c>
      <c r="BX43" s="58">
        <f t="shared" ca="1" si="8"/>
        <v>215.90478126036311</v>
      </c>
      <c r="BY43" s="58">
        <f t="shared" ca="1" si="9"/>
        <v>203.40660484013407</v>
      </c>
      <c r="BZ43" s="58">
        <f t="array" aca="1" ref="BZ43" ca="1">IFERROR(AVERAGE(IF(('1. Database - raw'!BC$7:BE$494&gt;0)*('1. Database - raw'!$AD$7:$AD$494=$A43)*('1. Database - raw'!$AP$7:$AP$494&lt;&gt;Dropdown!$AM$11)*(INDIRECT($Q43,TRUE)=$O43),'1. Database - raw'!BC$7:BE$494)),"")</f>
        <v>206</v>
      </c>
      <c r="CA43" s="96">
        <f t="array" aca="1" ref="CA43" ca="1">IFERROR(_xlfn.STDEV.S(IF(('1. Database - raw'!BC$7:BE$494&gt;0)*('1. Database - raw'!$AD$7:$AD$494=$A43)*('1. Database - raw'!$AP$7:$AP$494&lt;&gt;Dropdown!$AM$11)*(INDIRECT($Q43,TRUE)=$O43),'1. Database - raw'!BC$7:BE$494)),"")</f>
        <v>33</v>
      </c>
      <c r="CB43" s="96">
        <f t="array" aca="1" ref="CB43" ca="1">IFERROR(IF(COUNT(IF(('1. Database - raw'!BC$7:BE$494&gt;0)*('1. Database - raw'!$AD$7:$AD$494=$A43)*('1. Database - raw'!$AP$7:$AP$494&lt;&gt;Dropdown!$AM$11)*(INDIRECT($Q43,TRUE)=$O43),'1. Database - raw'!BC$7:BE$494))&gt;0,COUNT(IF(('1. Database - raw'!BC$7:BE$494&gt;0)*('1. Database - raw'!$AD$7:$AD$494=$A43)*('1. Database - raw'!$AP$7:$AP$494&lt;&gt;Dropdown!$AM$11)*(INDIRECT($Q43,TRUE)=$O43),'1. Database - raw'!BC$7:BE$494)),""),"")</f>
        <v>3</v>
      </c>
      <c r="CC43" s="109" t="str">
        <f t="shared" ca="1" si="10"/>
        <v/>
      </c>
      <c r="CD43" s="106" t="str">
        <f t="shared" ca="1" si="11"/>
        <v/>
      </c>
      <c r="CE43" s="106" t="str">
        <f t="shared" ca="1" si="12"/>
        <v/>
      </c>
      <c r="CF43" s="106" t="str">
        <f t="array" aca="1" ref="CF43" ca="1">IFERROR(AVERAGE(IF(('1. Database - raw'!BI$7:BK$494&gt;0)*('1. Database - raw'!$AD$7:$AD$494=$A43)*('1. Database - raw'!$AP$7:$AP$494&lt;&gt;Dropdown!$AM$11)*(INDIRECT($Q43,TRUE)=$O43),'1. Database - raw'!BI$7:BK$494)),"")</f>
        <v/>
      </c>
      <c r="CG43" s="271" t="str">
        <f t="array" aca="1" ref="CG43" ca="1">IFERROR(_xlfn.STDEV.S(IF(('1. Database - raw'!BI$7:BK$494&gt;0)*('1. Database - raw'!$AD$7:$AD$494=$A43)*('1. Database - raw'!$AP$7:$AP$494&lt;&gt;Dropdown!$AM$11)*(INDIRECT($Q43,TRUE)=$O43),'1. Database - raw'!BI$7:BK$494)),"")</f>
        <v/>
      </c>
      <c r="CH43" s="96" t="str">
        <f t="array" aca="1" ref="CH43" ca="1">IFERROR(IF(COUNT(IF(('1. Database - raw'!BI$7:BK$494&gt;0)*('1. Database - raw'!$AD$7:$AD$494=$A43)*('1. Database - raw'!$AP$7:$AP$494&lt;&gt;Dropdown!$AM$11)*(INDIRECT($Q43,TRUE)=$O43),'1. Database - raw'!BI$7:BK$494))&gt;0,COUNT(IF(('1. Database - raw'!BI$7:BK$494&gt;0)*('1. Database - raw'!$AD$7:$AD$494=$A43)*('1. Database - raw'!$AP$7:$AP$494&lt;&gt;Dropdown!$AM$11)*(INDIRECT($Q43,TRUE)=$O43),'1. Database - raw'!BI$7:BK$494)),""),"")</f>
        <v/>
      </c>
      <c r="CI43" s="95">
        <f t="shared" ca="1" si="13"/>
        <v>38.704355852397782</v>
      </c>
      <c r="CJ43" s="58">
        <f t="shared" ca="1" si="14"/>
        <v>67.040732976257345</v>
      </c>
      <c r="CK43" s="58">
        <f t="shared" ca="1" si="15"/>
        <v>50.938869105219098</v>
      </c>
      <c r="CL43" s="58">
        <f t="array" aca="1" ref="CL43" ca="1">IFERROR(AVERAGE(IF(('1. Database - raw'!BO$7:BQ$494&gt;0)*('1. Database - raw'!$AD$7:$AD$494=$A43)*(INDIRECT($Q43,TRUE)=$O43),'1. Database - raw'!BO$7:BQ$494)),"")</f>
        <v>54</v>
      </c>
      <c r="CM43" s="96">
        <f t="array" aca="1" ref="CM43" ca="1">IFERROR(_xlfn.STDEV.S(IF(('1. Database - raw'!BO$7:BQ$494&gt;0)*('1. Database - raw'!$AD$7:$AD$494=$A43)*(INDIRECT($Q43,TRUE)=$O43),'1. Database - raw'!BO$7:BQ$494)),"")</f>
        <v>19</v>
      </c>
      <c r="CN43" s="96">
        <f t="array" aca="1" ref="CN43" ca="1">IFERROR(IF(COUNT(IF(('1. Database - raw'!BO$7:BQ$494&gt;0)*('1. Database - raw'!$AD$7:$AD$494=$A43)*(INDIRECT($Q43,TRUE)=$O43),'1. Database - raw'!BO$7:BQ$494))&gt;0,COUNT(IF(('1. Database - raw'!BO$7:BQ$494&gt;0)*('1. Database - raw'!$AD$7:$AD$494=$A43)*(INDIRECT($Q43,TRUE)=$O43),'1. Database - raw'!BO$7:BQ$494)),""),"")</f>
        <v>3</v>
      </c>
      <c r="CO43" s="95" t="str">
        <f t="shared" ca="1" si="16"/>
        <v/>
      </c>
      <c r="CP43" s="58" t="str">
        <f t="shared" ca="1" si="17"/>
        <v/>
      </c>
      <c r="CQ43" s="58" t="str">
        <f t="shared" ca="1" si="18"/>
        <v/>
      </c>
      <c r="CR43" s="58" t="str">
        <f t="array" aca="1" ref="CR43" ca="1">IFERROR(AVERAGE(IF(('1. Database - raw'!BU$7:BW$494&gt;0)*('1. Database - raw'!$AD$7:$AD$494=$A43)*(INDIRECT($Q43,TRUE)=$O43),'1. Database - raw'!BU$7:BW$494)),"")</f>
        <v/>
      </c>
      <c r="CS43" s="96" t="str">
        <f t="array" aca="1" ref="CS43" ca="1">IFERROR(_xlfn.STDEV.S(IF(('1. Database - raw'!BU$7:BW$494&gt;0)*('1. Database - raw'!$AD$7:$AD$494=$A43)*(INDIRECT($Q43,TRUE)=$O43),'1. Database - raw'!BU$7:BW$494)),"")</f>
        <v/>
      </c>
      <c r="CT43" s="96" t="str">
        <f t="array" aca="1" ref="CT43" ca="1">IFERROR(IF(COUNT(IF(('1. Database - raw'!BU$7:BW$494&gt;0)*('1. Database - raw'!$AD$7:$AD$494=$A43)*(INDIRECT($Q43,TRUE)=$O43),'1. Database - raw'!BU$7:BW$494))&gt;0,COUNT(IF(('1. Database - raw'!BU$7:BW$494&gt;0)*('1. Database - raw'!$AD$7:$AD$494=$A43)*(INDIRECT($Q43,TRUE)=$O43),'1. Database - raw'!BU$7:BW$494)),""),"")</f>
        <v/>
      </c>
      <c r="CU43" s="95" t="str">
        <f t="shared" ca="1" si="19"/>
        <v/>
      </c>
      <c r="CV43" s="58" t="str">
        <f t="shared" ca="1" si="20"/>
        <v/>
      </c>
      <c r="CW43" s="58" t="str">
        <f t="shared" ca="1" si="21"/>
        <v/>
      </c>
      <c r="CX43" s="58" t="str">
        <f t="array" aca="1" ref="CX43" ca="1">IFERROR(AVERAGE(IF(('1. Database - raw'!CA$7:CC$494&gt;0)*('1. Database - raw'!$AD$7:$AD$494=$A43)*(INDIRECT($Q43,TRUE)=$O43),'1. Database - raw'!CA$7:CC$494)),"")</f>
        <v/>
      </c>
      <c r="CY43" s="96" t="str">
        <f t="array" aca="1" ref="CY43" ca="1">IFERROR(_xlfn.STDEV.S(IF(('1. Database - raw'!CA$7:CC$494&gt;0)*('1. Database - raw'!$AD$7:$AD$494=$A43)*(INDIRECT($Q43,TRUE)=$O43),'1. Database - raw'!CA$7:CC$494)),"")</f>
        <v/>
      </c>
      <c r="CZ43" s="96" t="str">
        <f t="array" aca="1" ref="CZ43" ca="1">IFERROR(IF(COUNT(IF(('1. Database - raw'!CA$7:CC$494&gt;0)*('1. Database - raw'!$AD$7:$AD$494=$A43)*(INDIRECT($Q43,TRUE)=$O43),'1. Database - raw'!CA$7:CC$494))&gt;0,COUNT(IF(('1. Database - raw'!CA$7:CC$494&gt;0)*('1. Database - raw'!$AD$7:$AD$494=$A43)*(INDIRECT($Q43,TRUE)=$O43),'1. Database - raw'!CA$7:CC$494)),""),"")</f>
        <v/>
      </c>
      <c r="DA43" s="95" t="str">
        <f t="shared" ca="1" si="22"/>
        <v/>
      </c>
      <c r="DB43" s="58" t="str">
        <f t="shared" ca="1" si="23"/>
        <v/>
      </c>
      <c r="DC43" s="58" t="str">
        <f t="shared" ca="1" si="24"/>
        <v/>
      </c>
      <c r="DD43" s="58" t="str">
        <f t="array" aca="1" ref="DD43" ca="1">IFERROR(AVERAGE(IF(('1. Database - raw'!CG$7:CI$494&gt;0)*('1. Database - raw'!$AD$7:$AD$494=$A43)*(INDIRECT($Q43,TRUE)=$O43),'1. Database - raw'!CG$7:CI$494)),"")</f>
        <v/>
      </c>
      <c r="DE43" s="96" t="str">
        <f t="array" aca="1" ref="DE43" ca="1">IFERROR(_xlfn.STDEV.S(IF(('1. Database - raw'!CG$7:CI$494&gt;0)*('1. Database - raw'!$AD$7:$AD$494=$A43)*(INDIRECT($Q43,TRUE)=$O43),'1. Database - raw'!CG$7:CI$494)),"")</f>
        <v/>
      </c>
      <c r="DF43" s="96" t="str">
        <f t="array" aca="1" ref="DF43" ca="1">IFERROR(IF(COUNT(IF(('1. Database - raw'!CG$7:CI$494&gt;0)*('1. Database - raw'!$AD$7:$AD$494=$A43)*(INDIRECT($Q43,TRUE)=$O43),'1. Database - raw'!CG$7:CI$494))&gt;0,COUNT(IF(('1. Database - raw'!CG$7:CI$494&gt;0)*('1. Database - raw'!$AD$7:$AD$494=$A43)*(INDIRECT($Q43,TRUE)=$O43),'1. Database - raw'!CG$7:CI$494)),""),"")</f>
        <v/>
      </c>
      <c r="DG43" s="95">
        <f t="shared" ca="1" si="25"/>
        <v>148.37998564211779</v>
      </c>
      <c r="DH43" s="58">
        <f t="shared" ca="1" si="26"/>
        <v>154.39851039358686</v>
      </c>
      <c r="DI43" s="58">
        <f t="shared" ca="1" si="27"/>
        <v>151.35933653185981</v>
      </c>
      <c r="DJ43" s="58">
        <f t="array" aca="1" ref="DJ43" ca="1">IFERROR(AVERAGE(IF(('1. Database - raw'!CM$7:CO$494&gt;0)*('1. Database - raw'!$AD$7:$AD$494=$A43)*(INDIRECT($Q43,TRUE)=$O43),'1. Database - raw'!CM$7:CO$494)),"")</f>
        <v>152</v>
      </c>
      <c r="DK43" s="96">
        <f t="array" aca="1" ref="DK43" ca="1">IFERROR(_xlfn.STDEV.S(IF(('1. Database - raw'!CM$7:CO$494&gt;0)*('1. Database - raw'!$AD$7:$AD$494=$A43)*(INDIRECT($Q43,TRUE)=$O43),'1. Database - raw'!CM$7:CO$494)),"")</f>
        <v>14</v>
      </c>
      <c r="DL43" s="96">
        <f t="array" aca="1" ref="DL43" ca="1">IFERROR(IF(COUNT(IF(('1. Database - raw'!CM$7:CO$494&gt;0)*('1. Database - raw'!$AD$7:$AD$494=$A43)*(INDIRECT($Q43,TRUE)=$O43),'1. Database - raw'!CM$7:CO$494))&gt;0,COUNT(IF(('1. Database - raw'!CM$7:CO$494&gt;0)*('1. Database - raw'!$AD$7:$AD$494=$A43)*(INDIRECT($Q43,TRUE)=$O43),'1. Database - raw'!CM$7:CO$494)),""),"")</f>
        <v>3</v>
      </c>
      <c r="DM43" s="95">
        <f t="shared" ca="1" si="28"/>
        <v>50.115332055084217</v>
      </c>
      <c r="DN43" s="58">
        <f t="shared" ca="1" si="29"/>
        <v>51.582973032925409</v>
      </c>
      <c r="DO43" s="58">
        <f t="shared" ca="1" si="30"/>
        <v>50.843857268440125</v>
      </c>
      <c r="DP43" s="58">
        <f t="array" aca="1" ref="DP43" ca="1">IFERROR(AVERAGE(IF(('1. Database - raw'!CS$7:CU$494&gt;0)*('1. Database - raw'!$AD$7:$AD$494=$A43)*(INDIRECT($Q43,TRUE)=$O43),'1. Database - raw'!CS$7:CU$494)),"")</f>
        <v>51</v>
      </c>
      <c r="DQ43" s="96">
        <f t="array" aca="1" ref="DQ43" ca="1">IFERROR(_xlfn.STDEV.S(IF(('1. Database - raw'!CS$7:CU$494&gt;0)*('1. Database - raw'!$AD$7:$AD$494=$A43)*(INDIRECT($Q43,TRUE)=$O43),'1. Database - raw'!CS$7:CU$494)),"")</f>
        <v>4</v>
      </c>
      <c r="DR43" s="96">
        <f t="array" aca="1" ref="DR43" ca="1">IFERROR(IF(COUNT(IF(('1. Database - raw'!CS$7:CU$494&gt;0)*('1. Database - raw'!$AD$7:$AD$494=$A43)*(INDIRECT($Q43,TRUE)=$O43),'1. Database - raw'!CS$7:CU$494))&gt;0,COUNT(IF(('1. Database - raw'!CS$7:CU$494&gt;0)*('1. Database - raw'!$AD$7:$AD$494=$A43)*(INDIRECT($Q43,TRUE)=$O43),'1. Database - raw'!CS$7:CU$494)),""),"")</f>
        <v>3</v>
      </c>
      <c r="DS43" s="95">
        <f t="shared" ca="1" si="31"/>
        <v>46.484662753073238</v>
      </c>
      <c r="DT43" s="58">
        <f t="shared" ca="1" si="32"/>
        <v>46.50996481110964</v>
      </c>
      <c r="DU43" s="58">
        <f t="shared" ca="1" si="33"/>
        <v>46.497312061039992</v>
      </c>
      <c r="DV43" s="58">
        <f t="array" aca="1" ref="DV43" ca="1">IFERROR(AVERAGE(IF(('1. Database - raw'!CY$7:DA$494&gt;0)*('1. Database - raw'!$AD$7:$AD$494=$A43)*(INDIRECT($Q43,TRUE)=$O43),'1. Database - raw'!CY$7:DA$494)),"")</f>
        <v>46.5</v>
      </c>
      <c r="DW43" s="96">
        <f t="array" aca="1" ref="DW43" ca="1">IFERROR(_xlfn.STDEV.S(IF(('1. Database - raw'!CY$7:DA$494&gt;0)*('1. Database - raw'!$AD$7:$AD$494=$A43)*(INDIRECT($Q43,TRUE)=$O43),'1. Database - raw'!CY$7:DA$494)),"")</f>
        <v>0.5</v>
      </c>
      <c r="DX43" s="96">
        <f t="array" aca="1" ref="DX43" ca="1">IFERROR(IF(COUNT(IF(('1. Database - raw'!CY$7:DA$494&gt;0)*('1. Database - raw'!$AD$7:$AD$494=$A43)*(INDIRECT($Q43,TRUE)=$O43),'1. Database - raw'!CY$7:DA$494))&gt;0,COUNT(IF(('1. Database - raw'!CY$7:DA$494&gt;0)*('1. Database - raw'!$AD$7:$AD$494=$A43)*(INDIRECT($Q43,TRUE)=$O43),'1. Database - raw'!CY$7:DA$494)),""),"")</f>
        <v>3</v>
      </c>
      <c r="DY43" s="95">
        <f t="shared" ca="1" si="34"/>
        <v>50.038530688522961</v>
      </c>
      <c r="DZ43" s="58">
        <f t="shared" ca="1" si="35"/>
        <v>57.608832845500444</v>
      </c>
      <c r="EA43" s="58">
        <f t="shared" ca="1" si="36"/>
        <v>53.6904214014899</v>
      </c>
      <c r="EB43" s="58">
        <f t="array" aca="1" ref="EB43" ca="1">IFERROR(AVERAGE(IF(('1. Database - raw'!DE$7:DG$494&gt;0)*('1. Database - raw'!$AD$7:$AD$494=$A43)*(INDIRECT($Q43,TRUE)=$O43),'1. Database - raw'!DE$7:DG$494)),"")</f>
        <v>54.5</v>
      </c>
      <c r="EC43" s="96">
        <f t="array" aca="1" ref="EC43" ca="1">IFERROR(_xlfn.STDEV.S(IF(('1. Database - raw'!DE$7:DG$494&gt;0)*('1. Database - raw'!$AD$7:$AD$494=$A43)*(INDIRECT($Q43,TRUE)=$O43),'1. Database - raw'!DE$7:DG$494)),"")</f>
        <v>9.5</v>
      </c>
      <c r="ED43" s="96">
        <f t="array" aca="1" ref="ED43" ca="1">IFERROR(IF(COUNT(IF(('1. Database - raw'!DE$7:DG$494&gt;0)*('1. Database - raw'!$AD$7:$AD$494=$A43)*(INDIRECT($Q43,TRUE)=$O43),'1. Database - raw'!DE$7:DG$494))&gt;0,COUNT(IF(('1. Database - raw'!DE$7:DG$494&gt;0)*('1. Database - raw'!$AD$7:$AD$494=$A43)*(INDIRECT($Q43,TRUE)=$O43),'1. Database - raw'!DE$7:DG$494)),""),"")</f>
        <v>3</v>
      </c>
      <c r="EE43" s="109" t="str">
        <f t="shared" ca="1" si="37"/>
        <v/>
      </c>
      <c r="EF43" s="106" t="str">
        <f t="shared" ca="1" si="38"/>
        <v/>
      </c>
      <c r="EG43" s="106" t="str">
        <f t="shared" ca="1" si="39"/>
        <v/>
      </c>
      <c r="EH43" s="106">
        <f t="array" aca="1" ref="EH43" ca="1">IFERROR(AVERAGE(IF(('1. Database - raw'!DK$7:DM$494&gt;0)*('1. Database - raw'!$AD$7:$AD$494=$A43)*(INDIRECT($Q43,TRUE)=$O43),'1. Database - raw'!DK$7:DM$494)),"")</f>
        <v>0.26213592233009708</v>
      </c>
      <c r="EI43" s="271" t="str">
        <f t="array" aca="1" ref="EI43" ca="1">IFERROR(_xlfn.STDEV.S(IF(('1. Database - raw'!DK$7:DM$494&gt;0)*('1. Database - raw'!$AD$7:$AD$494=$A43)*(INDIRECT($Q43,TRUE)=$O43),'1. Database - raw'!DK$7:DM$494)),"")</f>
        <v/>
      </c>
      <c r="EJ43" s="96">
        <f t="array" aca="1" ref="EJ43" ca="1">IFERROR(IF(COUNT(IF(('1. Database - raw'!DK$7:DM$494&gt;0)*('1. Database - raw'!$AD$7:$AD$494=$A43)*(INDIRECT($Q43,TRUE)=$O43),'1. Database - raw'!DK$7:DM$494))&gt;0,COUNT(IF(('1. Database - raw'!DK$7:DM$494&gt;0)*('1. Database - raw'!$AD$7:$AD$494=$A43)*(INDIRECT($Q43,TRUE)=$O43),'1. Database - raw'!DK$7:DM$494)),""),"")</f>
        <v>1</v>
      </c>
      <c r="EK43" s="95">
        <f t="shared" ca="1" si="40"/>
        <v>85.280754167829642</v>
      </c>
      <c r="EL43" s="58">
        <f t="shared" ca="1" si="41"/>
        <v>88.24600576699487</v>
      </c>
      <c r="EM43" s="58">
        <f t="shared" ca="1" si="42"/>
        <v>86.750711375227155</v>
      </c>
      <c r="EN43" s="58">
        <f t="array" aca="1" ref="EN43" ca="1">IFERROR(AVERAGE(IF(('1. Database - raw'!DQ$7:DS$494&gt;0)*('1. Database - raw'!$AD$7:$AD$494=$A43)*(INDIRECT($Q43,TRUE)=$O43),'1. Database - raw'!DQ$7:DS$494)),"")</f>
        <v>87.142857142857139</v>
      </c>
      <c r="EO43" s="96">
        <f t="array" aca="1" ref="EO43" ca="1">IFERROR(_xlfn.STDEV.S(IF(('1. Database - raw'!DQ$7:DS$494&gt;0)*('1. Database - raw'!$AD$7:$AD$494=$A43)*(INDIRECT($Q43,TRUE)=$O43),'1. Database - raw'!DQ$7:DS$494)),"")</f>
        <v>8.2951506200625325</v>
      </c>
      <c r="EP43" s="96">
        <f t="array" aca="1" ref="EP43" ca="1">IFERROR(IF(COUNT(IF(('1. Database - raw'!DQ$7:DS$494&gt;0)*('1. Database - raw'!$AD$7:$AD$494=$A43)*(INDIRECT($Q43,TRUE)=$O43),'1. Database - raw'!DQ$7:DS$494))&gt;0,COUNT(IF(('1. Database - raw'!DQ$7:DS$494&gt;0)*('1. Database - raw'!$AD$7:$AD$494=$A43)*(INDIRECT($Q43,TRUE)=$O43),'1. Database - raw'!DQ$7:DS$494)),""),"")</f>
        <v>7</v>
      </c>
      <c r="EQ43" s="95" t="str">
        <f t="shared" ca="1" si="43"/>
        <v/>
      </c>
      <c r="ER43" s="58" t="str">
        <f t="shared" ca="1" si="44"/>
        <v/>
      </c>
      <c r="ES43" s="58" t="str">
        <f t="shared" ca="1" si="45"/>
        <v/>
      </c>
      <c r="ET43" s="58">
        <f t="array" aca="1" ref="ET43" ca="1">IFERROR(AVERAGE(IF(('1. Database - raw'!DW$7:DY$494&gt;0)*('1. Database - raw'!$AD$7:$AD$494=$A43)*(INDIRECT($Q43,TRUE)=$O43),'1. Database - raw'!DW$7:DY$494)),"")</f>
        <v>23.54</v>
      </c>
      <c r="EU43" s="96" t="str">
        <f t="array" aca="1" ref="EU43" ca="1">IFERROR(_xlfn.STDEV.S(IF(('1. Database - raw'!DW$7:DY$494&gt;0)*('1. Database - raw'!$AD$7:$AD$494=$A43)*(INDIRECT($Q43,TRUE)=$O43),'1. Database - raw'!DW$7:DY$494)),"")</f>
        <v/>
      </c>
      <c r="EV43" s="96">
        <f t="array" aca="1" ref="EV43" ca="1">IFERROR(IF(COUNT(IF(('1. Database - raw'!DW$7:DY$494&gt;0)*('1. Database - raw'!$AD$7:$AD$494=$A43)*(INDIRECT($Q43,TRUE)=$O43),'1. Database - raw'!DW$7:DY$494))&gt;0,COUNT(IF(('1. Database - raw'!DW$7:DY$494&gt;0)*('1. Database - raw'!$AD$7:$AD$494=$A43)*(INDIRECT($Q43,TRUE)=$O43),'1. Database - raw'!DW$7:DY$494)),""),"")</f>
        <v>1</v>
      </c>
      <c r="EW43" s="95" t="str">
        <f t="shared" ca="1" si="46"/>
        <v/>
      </c>
      <c r="EX43" s="58" t="str">
        <f t="shared" ca="1" si="47"/>
        <v/>
      </c>
      <c r="EY43" s="58" t="str">
        <f t="shared" ca="1" si="48"/>
        <v/>
      </c>
      <c r="EZ43" s="58">
        <f t="array" aca="1" ref="EZ43" ca="1">IFERROR(AVERAGE(IF(('1. Database - raw'!EC$7:EE$494&gt;0)*('1. Database - raw'!$AD$7:$AD$494=$A43)*(INDIRECT($Q43,TRUE)=$O43),'1. Database - raw'!EC$7:EE$494)),"")</f>
        <v>11</v>
      </c>
      <c r="FA43" s="96" t="str">
        <f t="array" aca="1" ref="FA43" ca="1">IFERROR(_xlfn.STDEV.S(IF(('1. Database - raw'!EC$7:EE$494&gt;0)*('1. Database - raw'!$AD$7:$AD$494=$A43)*(INDIRECT($Q43,TRUE)=$O43),'1. Database - raw'!EC$7:EE$494)),"")</f>
        <v/>
      </c>
      <c r="FB43" s="96">
        <f t="array" aca="1" ref="FB43" ca="1">IFERROR(IF(COUNT(IF(('1. Database - raw'!EC$7:EE$494&gt;0)*('1. Database - raw'!$AD$7:$AD$494=$A43)*(INDIRECT($Q43,TRUE)=$O43),'1. Database - raw'!EC$7:EE$494))&gt;0,COUNT(IF(('1. Database - raw'!EC$7:EE$494&gt;0)*('1. Database - raw'!$AD$7:$AD$494=$A43)*(INDIRECT($Q43,TRUE)=$O43),'1. Database - raw'!EC$7:EE$494)),""),"")</f>
        <v>1</v>
      </c>
      <c r="FC43" s="95" t="str">
        <f t="shared" ca="1" si="49"/>
        <v/>
      </c>
      <c r="FD43" s="58" t="str">
        <f t="shared" ca="1" si="50"/>
        <v/>
      </c>
      <c r="FE43" s="58" t="str">
        <f t="shared" ca="1" si="51"/>
        <v/>
      </c>
      <c r="FF43" s="58">
        <f t="array" aca="1" ref="FF43" ca="1">IFERROR(AVERAGE(IF(('1. Database - raw'!EI$7:EK$494&gt;0)*('1. Database - raw'!$AD$7:$AD$494=$A43)*(INDIRECT($Q43,TRUE)=$O43),'1. Database - raw'!EI$7:EK$494)),"")</f>
        <v>10</v>
      </c>
      <c r="FG43" s="96" t="str">
        <f t="array" aca="1" ref="FG43" ca="1">IFERROR(_xlfn.STDEV.S(IF(('1. Database - raw'!EI$7:EK$494&gt;0)*('1. Database - raw'!$AD$7:$AD$494=$A43)*(INDIRECT($Q43,TRUE)=$O43),'1. Database - raw'!EI$7:EK$494)),"")</f>
        <v/>
      </c>
      <c r="FH43" s="96">
        <f t="array" aca="1" ref="FH43" ca="1">IFERROR(IF(COUNT(IF(('1. Database - raw'!EI$7:EK$494&gt;0)*('1. Database - raw'!$AD$7:$AD$494=$A43)*(INDIRECT($Q43,TRUE)=$O43),'1. Database - raw'!EI$7:EK$494))&gt;0,COUNT(IF(('1. Database - raw'!EI$7:EK$494&gt;0)*('1. Database - raw'!$AD$7:$AD$494=$A43)*(INDIRECT($Q43,TRUE)=$O43),'1. Database - raw'!EI$7:EK$494)),""),"")</f>
        <v>1</v>
      </c>
      <c r="FI43" s="95" t="str">
        <f t="shared" ca="1" si="52"/>
        <v/>
      </c>
      <c r="FJ43" s="58" t="str">
        <f t="shared" ca="1" si="53"/>
        <v/>
      </c>
      <c r="FK43" s="58" t="str">
        <f t="shared" ca="1" si="54"/>
        <v/>
      </c>
      <c r="FL43" s="58">
        <f t="array" aca="1" ref="FL43" ca="1">IFERROR(AVERAGE(IF(('1. Database - raw'!EO$7:EQ$494&gt;0)*('1. Database - raw'!$AD$7:$AD$494=$A43)*(INDIRECT($Q43,TRUE)=$O43),'1. Database - raw'!EO$7:EQ$494)),"")</f>
        <v>2</v>
      </c>
      <c r="FM43" s="96" t="str">
        <f t="array" aca="1" ref="FM43" ca="1">IFERROR(_xlfn.STDEV.S(IF(('1. Database - raw'!EO$7:EQ$494&gt;0)*('1. Database - raw'!$AD$7:$AD$494=$A43)*(INDIRECT($Q43,TRUE)=$O43),'1. Database - raw'!EO$7:EQ$494)),"")</f>
        <v/>
      </c>
      <c r="FN43" s="96">
        <f t="array" aca="1" ref="FN43" ca="1">IFERROR(IF(COUNT(IF(('1. Database - raw'!EO$7:EQ$494&gt;0)*('1. Database - raw'!$AD$7:$AD$494=$A43)*(INDIRECT($Q43,TRUE)=$O43),'1. Database - raw'!EO$7:EQ$494))&gt;0,COUNT(IF(('1. Database - raw'!EO$7:EQ$494&gt;0)*('1. Database - raw'!$AD$7:$AD$494=$A43)*(INDIRECT($Q43,TRUE)=$O43),'1. Database - raw'!EO$7:EQ$494)),""),"")</f>
        <v>1</v>
      </c>
      <c r="FO43" s="95" t="str">
        <f t="shared" ca="1" si="55"/>
        <v/>
      </c>
      <c r="FP43" s="58" t="str">
        <f t="shared" ca="1" si="56"/>
        <v/>
      </c>
      <c r="FQ43" s="58" t="str">
        <f t="shared" ca="1" si="57"/>
        <v/>
      </c>
      <c r="FR43" s="58">
        <f t="array" aca="1" ref="FR43" ca="1">IFERROR(AVERAGE(IF(('1. Database - raw'!EU$7:EW$494&gt;0)*('1. Database - raw'!$AD$7:$AD$494=$A43)*(INDIRECT($Q43,TRUE)=$O43),'1. Database - raw'!EU$7:EW$494)),"")</f>
        <v>25.14</v>
      </c>
      <c r="FS43" s="96" t="str">
        <f t="array" aca="1" ref="FS43" ca="1">IFERROR(_xlfn.STDEV.S(IF(('1. Database - raw'!EU$7:EW$494&gt;0)*('1. Database - raw'!$AD$7:$AD$494=$A43)*(INDIRECT($Q43,TRUE)=$O43),'1. Database - raw'!EU$7:EW$494)),"")</f>
        <v/>
      </c>
      <c r="FT43" s="96">
        <f t="array" aca="1" ref="FT43" ca="1">IFERROR(IF(COUNT(IF(('1. Database - raw'!EU$7:EW$494&gt;0)*('1. Database - raw'!$AD$7:$AD$494=$A43)*(INDIRECT($Q43,TRUE)=$O43),'1. Database - raw'!EU$7:EW$494))&gt;0,COUNT(IF(('1. Database - raw'!EU$7:EW$494&gt;0)*('1. Database - raw'!$AD$7:$AD$494=$A43)*(INDIRECT($Q43,TRUE)=$O43),'1. Database - raw'!EU$7:EW$494)),""),"")</f>
        <v>1</v>
      </c>
      <c r="FU43" s="95" t="str">
        <f t="shared" ca="1" si="58"/>
        <v/>
      </c>
      <c r="FV43" s="58" t="str">
        <f t="shared" ca="1" si="59"/>
        <v/>
      </c>
      <c r="FW43" s="58" t="str">
        <f t="shared" ca="1" si="60"/>
        <v/>
      </c>
      <c r="FX43" s="58">
        <f t="array" aca="1" ref="FX43" ca="1">IFERROR(AVERAGE(IF(('1. Database - raw'!FA$7:FC$494&gt;0)*('1. Database - raw'!$AD$7:$AD$494=$A43)*(INDIRECT($Q43,TRUE)=$O43),'1. Database - raw'!FA$7:FC$494)),"")</f>
        <v>9</v>
      </c>
      <c r="FY43" s="96" t="str">
        <f t="array" aca="1" ref="FY43" ca="1">IFERROR(_xlfn.STDEV.S(IF(('1. Database - raw'!FA$7:FC$494&gt;0)*('1. Database - raw'!$AD$7:$AD$494=$A43)*(INDIRECT($Q43,TRUE)=$O43),'1. Database - raw'!FA$7:FC$494)),"")</f>
        <v/>
      </c>
      <c r="FZ43" s="96">
        <f t="array" aca="1" ref="FZ43" ca="1">IFERROR(IF(COUNT(IF(('1. Database - raw'!FA$7:FC$494&gt;0)*('1. Database - raw'!$AD$7:$AD$494=$A43)*(INDIRECT($Q43,TRUE)=$O43),'1. Database - raw'!FA$7:FC$494))&gt;0,COUNT(IF(('1. Database - raw'!FA$7:FC$494&gt;0)*('1. Database - raw'!$AD$7:$AD$494=$A43)*(INDIRECT($Q43,TRUE)=$O43),'1. Database - raw'!FA$7:FC$494)),""),"")</f>
        <v>1</v>
      </c>
      <c r="GA43" s="95" t="str">
        <f t="shared" ca="1" si="61"/>
        <v/>
      </c>
      <c r="GB43" s="58" t="str">
        <f t="shared" ca="1" si="62"/>
        <v/>
      </c>
      <c r="GC43" s="58" t="str">
        <f t="shared" ca="1" si="63"/>
        <v/>
      </c>
      <c r="GD43" s="58">
        <f t="array" aca="1" ref="GD43" ca="1">IFERROR(AVERAGE(IF(('1. Database - raw'!FG$7:FI$494&gt;0)*('1. Database - raw'!$AD$7:$AD$494=$A43)*(INDIRECT($Q43,TRUE)=$O43),'1. Database - raw'!FG$7:FI$494)),"")</f>
        <v>6</v>
      </c>
      <c r="GE43" s="96" t="str">
        <f t="array" aca="1" ref="GE43" ca="1">IFERROR(_xlfn.STDEV.S(IF(('1. Database - raw'!FG$7:FI$494&gt;0)*('1. Database - raw'!$AD$7:$AD$494=$A43)*(INDIRECT($Q43,TRUE)=$O43),'1. Database - raw'!FG$7:FI$494)),"")</f>
        <v/>
      </c>
      <c r="GF43" s="96">
        <f t="array" aca="1" ref="GF43" ca="1">IFERROR(IF(COUNT(IF(('1. Database - raw'!FG$7:FI$494&gt;0)*('1. Database - raw'!$AD$7:$AD$494=$A43)*(INDIRECT($Q43,TRUE)=$O43),'1. Database - raw'!FG$7:FI$494))&gt;0,COUNT(IF(('1. Database - raw'!FG$7:FI$494&gt;0)*('1. Database - raw'!$AD$7:$AD$494=$A43)*(INDIRECT($Q43,TRUE)=$O43),'1. Database - raw'!FG$7:FI$494)),""),"")</f>
        <v>1</v>
      </c>
      <c r="GG43" s="95" t="str">
        <f t="shared" ca="1" si="64"/>
        <v/>
      </c>
      <c r="GH43" s="58" t="str">
        <f t="shared" ca="1" si="65"/>
        <v/>
      </c>
      <c r="GI43" s="58" t="str">
        <f t="shared" ca="1" si="66"/>
        <v/>
      </c>
      <c r="GJ43" s="58">
        <f t="array" aca="1" ref="GJ43" ca="1">IFERROR(AVERAGE(IF(('1. Database - raw'!FM$7:FO$494&gt;0)*('1. Database - raw'!$AD$7:$AD$494=$A43)*(INDIRECT($Q43,TRUE)=$O43),'1. Database - raw'!FM$7:FO$494)),"")</f>
        <v>9</v>
      </c>
      <c r="GK43" s="96" t="str">
        <f t="array" aca="1" ref="GK43" ca="1">IFERROR(_xlfn.STDEV.S(IF(('1. Database - raw'!FM$7:FO$494&gt;0)*('1. Database - raw'!$AD$7:$AD$494=$A43)*(INDIRECT($Q43,TRUE)=$O43),'1. Database - raw'!FM$7:FO$494)),"")</f>
        <v/>
      </c>
      <c r="GL43" s="96">
        <f t="array" aca="1" ref="GL43" ca="1">IFERROR(IF(COUNT(IF(('1. Database - raw'!FM$7:FO$494&gt;0)*('1. Database - raw'!$AD$7:$AD$494=$A43)*(INDIRECT($Q43,TRUE)=$O43),'1. Database - raw'!FM$7:FO$494))&gt;0,COUNT(IF(('1. Database - raw'!FM$7:FO$494&gt;0)*('1. Database - raw'!$AD$7:$AD$494=$A43)*(INDIRECT($Q43,TRUE)=$O43),'1. Database - raw'!FM$7:FO$494)),""),"")</f>
        <v>1</v>
      </c>
      <c r="GM43" s="95">
        <f t="shared" ca="1" si="67"/>
        <v>198.81271570400318</v>
      </c>
      <c r="GN43" s="58">
        <f t="shared" ca="1" si="68"/>
        <v>203.62114070964736</v>
      </c>
      <c r="GO43" s="58">
        <f t="shared" ca="1" si="69"/>
        <v>201.20256449467027</v>
      </c>
      <c r="GP43" s="58">
        <f t="array" aca="1" ref="GP43" ca="1">IFERROR(AVERAGE(IF(('1. Database - raw'!FS$7:FU$494&gt;0)*('1. Database - raw'!$AD$7:$AD$494=$A43)*(INDIRECT($Q43,TRUE)=$O43),'1. Database - raw'!FS$7:FU$494)),"")</f>
        <v>201.8</v>
      </c>
      <c r="GQ43" s="96">
        <f t="array" aca="1" ref="GQ43" ca="1">IFERROR(_xlfn.STDEV.S(IF(('1. Database - raw'!FS$7:FU$494&gt;0)*('1. Database - raw'!$AD$7:$AD$494=$A43)*(INDIRECT($Q43,TRUE)=$O43),'1. Database - raw'!FS$7:FU$494)),"")</f>
        <v>15.56277610196844</v>
      </c>
      <c r="GR43" s="96">
        <f t="array" aca="1" ref="GR43" ca="1">IFERROR(IF(COUNT(IF(('1. Database - raw'!FS$7:FU$494&gt;0)*('1. Database - raw'!$AD$7:$AD$494=$A43)*(INDIRECT($Q43,TRUE)=$O43),'1. Database - raw'!FS$7:FU$494))&gt;0,COUNT(IF(('1. Database - raw'!FS$7:FU$494&gt;0)*('1. Database - raw'!$AD$7:$AD$494=$A43)*(INDIRECT($Q43,TRUE)=$O43),'1. Database - raw'!FS$7:FU$494)),""),"")</f>
        <v>5</v>
      </c>
      <c r="GS43" s="95" t="str">
        <f t="shared" ca="1" si="70"/>
        <v/>
      </c>
      <c r="GT43" s="58" t="str">
        <f t="shared" ca="1" si="71"/>
        <v/>
      </c>
      <c r="GU43" s="58" t="str">
        <f t="shared" ca="1" si="72"/>
        <v/>
      </c>
      <c r="GV43" s="58">
        <f t="array" aca="1" ref="GV43" ca="1">IFERROR(AVERAGE(IF(('1. Database - raw'!FY$7:GA$494&gt;0)*('1. Database - raw'!$AD$7:$AD$494=$A43)*(INDIRECT($Q43,TRUE)=$O43),'1. Database - raw'!FY$7:GA$494)),"")</f>
        <v>67.78</v>
      </c>
      <c r="GW43" s="96" t="str">
        <f t="array" aca="1" ref="GW43" ca="1">IFERROR(_xlfn.STDEV.S(IF(('1. Database - raw'!FY$7:GA$494&gt;0)*('1. Database - raw'!$AD$7:$AD$494=$A43)*(INDIRECT($Q43,TRUE)=$O43),'1. Database - raw'!FY$7:GA$494)),"")</f>
        <v/>
      </c>
      <c r="GX43" s="96">
        <f t="array" aca="1" ref="GX43" ca="1">IFERROR(IF(COUNT(IF(('1. Database - raw'!FY$7:GA$494&gt;0)*('1. Database - raw'!$AD$7:$AD$494=$A43)*(INDIRECT($Q43,TRUE)=$O43),'1. Database - raw'!FY$7:GA$494))&gt;0,COUNT(IF(('1. Database - raw'!FY$7:GA$494&gt;0)*('1. Database - raw'!$AD$7:$AD$494=$A43)*(INDIRECT($Q43,TRUE)=$O43),'1. Database - raw'!FY$7:GA$494)),""),"")</f>
        <v>1</v>
      </c>
      <c r="GY43" s="95" t="str">
        <f t="shared" ca="1" si="73"/>
        <v/>
      </c>
      <c r="GZ43" s="58" t="str">
        <f t="shared" ca="1" si="74"/>
        <v/>
      </c>
      <c r="HA43" s="58" t="str">
        <f t="shared" ca="1" si="75"/>
        <v/>
      </c>
      <c r="HB43" s="58" t="str">
        <f t="array" aca="1" ref="HB43" ca="1">IFERROR(AVERAGE(IF(('1. Database - raw'!GE$7:GG$494&gt;0)*('1. Database - raw'!$AD$7:$AD$494=$A43)*(INDIRECT($Q43,TRUE)=$O43),'1. Database - raw'!GE$7:GG$494)),"")</f>
        <v/>
      </c>
      <c r="HC43" s="96" t="str">
        <f t="array" aca="1" ref="HC43" ca="1">IFERROR(_xlfn.STDEV.S(IF(('1. Database - raw'!GE$7:GG$494&gt;0)*('1. Database - raw'!$AD$7:$AD$494=$A43)*(INDIRECT($Q43,TRUE)=$O43),'1. Database - raw'!GE$7:GG$494)),"")</f>
        <v/>
      </c>
      <c r="HD43" s="96" t="str">
        <f t="array" aca="1" ref="HD43" ca="1">IFERROR(IF(COUNT(IF(('1. Database - raw'!GE$7:GG$494&gt;0)*('1. Database - raw'!$AD$7:$AD$494=$A43)*(INDIRECT($Q43,TRUE)=$O43),'1. Database - raw'!GE$7:GG$494))&gt;0,COUNT(IF(('1. Database - raw'!GE$7:GG$494&gt;0)*('1. Database - raw'!$AD$7:$AD$494=$A43)*(INDIRECT($Q43,TRUE)=$O43),'1. Database - raw'!GE$7:GG$494)),""),"")</f>
        <v/>
      </c>
      <c r="HE43" s="95" t="str">
        <f t="shared" ca="1" si="76"/>
        <v/>
      </c>
      <c r="HF43" s="58" t="str">
        <f t="shared" ca="1" si="77"/>
        <v/>
      </c>
      <c r="HG43" s="58" t="str">
        <f t="shared" ca="1" si="78"/>
        <v/>
      </c>
      <c r="HH43" s="58" t="str">
        <f t="array" aca="1" ref="HH43" ca="1">IFERROR(AVERAGE(IF(('1. Database - raw'!GK$7:GM$494&gt;0)*('1. Database - raw'!$AD$7:$AD$494=$A43)*(INDIRECT($Q43,TRUE)=$O43),'1. Database - raw'!GK$7:GM$494)),"")</f>
        <v/>
      </c>
      <c r="HI43" s="96" t="str">
        <f t="array" aca="1" ref="HI43" ca="1">IFERROR(_xlfn.STDEV.S(IF(('1. Database - raw'!GK$7:GM$494&gt;0)*('1. Database - raw'!$AD$7:$AD$494=$A43)*(INDIRECT($Q43,TRUE)=$O43),'1. Database - raw'!GK$7:GM$494)),"")</f>
        <v/>
      </c>
      <c r="HJ43" s="96" t="str">
        <f t="array" aca="1" ref="HJ43" ca="1">IFERROR(IF(COUNT(IF(('1. Database - raw'!GK$7:GM$494&gt;0)*('1. Database - raw'!$AD$7:$AD$494=$A43)*(INDIRECT($Q43,TRUE)=$O43),'1. Database - raw'!GK$7:GM$494))&gt;0,COUNT(IF(('1. Database - raw'!GK$7:GM$494&gt;0)*('1. Database - raw'!$AD$7:$AD$494=$A43)*(INDIRECT($Q43,TRUE)=$O43),'1. Database - raw'!GK$7:GM$494)),""),"")</f>
        <v/>
      </c>
      <c r="HK43" s="95" t="str">
        <f t="shared" ca="1" si="79"/>
        <v/>
      </c>
      <c r="HL43" s="58" t="str">
        <f t="shared" ca="1" si="80"/>
        <v/>
      </c>
      <c r="HM43" s="58" t="str">
        <f t="shared" ca="1" si="81"/>
        <v/>
      </c>
      <c r="HN43" s="58" t="str">
        <f t="array" aca="1" ref="HN43" ca="1">IFERROR(AVERAGE(IF(('1. Database - raw'!GQ$7:GS$494&gt;0)*('1. Database - raw'!$AD$7:$AD$494=$A43)*(INDIRECT($Q43,TRUE)=$O43),'1. Database - raw'!GQ$7:GS$494)),"")</f>
        <v/>
      </c>
      <c r="HO43" s="96" t="str">
        <f t="array" aca="1" ref="HO43" ca="1">IFERROR(_xlfn.STDEV.S(IF(('1. Database - raw'!GQ$7:GS$494&gt;0)*('1. Database - raw'!$AD$7:$AD$494=$A43)*(INDIRECT($Q43,TRUE)=$O43),'1. Database - raw'!GQ$7:GS$494)),"")</f>
        <v/>
      </c>
      <c r="HP43" s="96" t="str">
        <f t="array" aca="1" ref="HP43" ca="1">IFERROR(IF(COUNT(IF(('1. Database - raw'!GQ$7:GS$494&gt;0)*('1. Database - raw'!$AD$7:$AD$494=$A43)*(INDIRECT($Q43,TRUE)=$O43),'1. Database - raw'!GQ$7:GS$494))&gt;0,COUNT(IF(('1. Database - raw'!GQ$7:GS$494&gt;0)*('1. Database - raw'!$AD$7:$AD$494=$A43)*(INDIRECT($Q43,TRUE)=$O43),'1. Database - raw'!GQ$7:GS$494)),""),"")</f>
        <v/>
      </c>
      <c r="HQ43" s="95" t="str">
        <f t="shared" ca="1" si="82"/>
        <v/>
      </c>
      <c r="HR43" s="58" t="str">
        <f t="shared" ca="1" si="83"/>
        <v/>
      </c>
      <c r="HS43" s="58" t="str">
        <f t="shared" ca="1" si="84"/>
        <v/>
      </c>
      <c r="HT43" s="58">
        <f t="array" aca="1" ref="HT43" ca="1">IFERROR(AVERAGE(IF(('1. Database - raw'!GW$7:GY$494&gt;0)*('1. Database - raw'!$AD$7:$AD$494=$A43)*(INDIRECT($Q43,TRUE)=$O43),'1. Database - raw'!GW$7:GY$494)),"")</f>
        <v>51.430000000000007</v>
      </c>
      <c r="HU43" s="96" t="str">
        <f t="array" aca="1" ref="HU43" ca="1">IFERROR(_xlfn.STDEV.S(IF(('1. Database - raw'!GW$7:GY$494&gt;0)*('1. Database - raw'!$AD$7:$AD$494=$A43)*(INDIRECT($Q43,TRUE)=$O43),'1. Database - raw'!GW$7:GY$494)),"")</f>
        <v/>
      </c>
      <c r="HV43" s="96">
        <f t="array" aca="1" ref="HV43" ca="1">IFERROR(IF(COUNT(IF(('1. Database - raw'!GW$7:GY$494&gt;0)*('1. Database - raw'!$AD$7:$AD$494=$A43)*(INDIRECT($Q43,TRUE)=$O43),'1. Database - raw'!GW$7:GY$494))&gt;0,COUNT(IF(('1. Database - raw'!GW$7:GY$494&gt;0)*('1. Database - raw'!$AD$7:$AD$494=$A43)*(INDIRECT($Q43,TRUE)=$O43),'1. Database - raw'!GW$7:GY$494)),""),"")</f>
        <v>1</v>
      </c>
      <c r="HW43" s="95" t="str">
        <f t="shared" ca="1" si="85"/>
        <v/>
      </c>
      <c r="HX43" s="58" t="str">
        <f t="shared" ca="1" si="86"/>
        <v/>
      </c>
      <c r="HY43" s="58" t="str">
        <f t="shared" ca="1" si="87"/>
        <v/>
      </c>
      <c r="HZ43" s="58" t="str">
        <f t="array" aca="1" ref="HZ43" ca="1">IFERROR(AVERAGE(IF(('1. Database - raw'!HC$7:HE$494&gt;0)*('1. Database - raw'!$AD$7:$AD$494=$A43)*(INDIRECT($Q43,TRUE)=$O43),'1. Database - raw'!HC$7:HE$494)),"")</f>
        <v/>
      </c>
      <c r="IA43" s="96" t="str">
        <f t="array" aca="1" ref="IA43" ca="1">IFERROR(_xlfn.STDEV.S(IF(('1. Database - raw'!HC$7:HE$494&gt;0)*('1. Database - raw'!$AD$7:$AD$494=$A43)*(INDIRECT($Q43,TRUE)=$O43),'1. Database - raw'!HC$7:HE$494)),"")</f>
        <v/>
      </c>
      <c r="IB43" s="96" t="str">
        <f t="array" aca="1" ref="IB43" ca="1">IFERROR(IF(COUNT(IF(('1. Database - raw'!HC$7:HE$494&gt;0)*('1. Database - raw'!$AD$7:$AD$494=$A43)*(INDIRECT($Q43,TRUE)=$O43),'1. Database - raw'!HC$7:HE$494))&gt;0,COUNT(IF(('1. Database - raw'!HC$7:HE$494&gt;0)*('1. Database - raw'!$AD$7:$AD$494=$A43)*(INDIRECT($Q43,TRUE)=$O43),'1. Database - raw'!HC$7:HE$494)),""),"")</f>
        <v/>
      </c>
      <c r="IC43" s="95" t="str">
        <f t="shared" ca="1" si="88"/>
        <v/>
      </c>
      <c r="ID43" s="58" t="str">
        <f t="shared" ca="1" si="89"/>
        <v/>
      </c>
      <c r="IE43" s="58" t="str">
        <f t="shared" ca="1" si="90"/>
        <v/>
      </c>
      <c r="IF43" s="58" t="str">
        <f t="array" aca="1" ref="IF43" ca="1">IFERROR(AVERAGE(IF(('1. Database - raw'!HI$7:HK$494&gt;0)*('1. Database - raw'!$AD$7:$AD$494=$A43)*(INDIRECT($Q43,TRUE)=$O43),'1. Database - raw'!HI$7:HK$494)),"")</f>
        <v/>
      </c>
      <c r="IG43" s="96" t="str">
        <f t="array" aca="1" ref="IG43" ca="1">IFERROR(_xlfn.STDEV.S(IF(('1. Database - raw'!HI$7:HK$494&gt;0)*('1. Database - raw'!$AD$7:$AD$494=$A43)*(INDIRECT($Q43,TRUE)=$O43),'1. Database - raw'!HI$7:HK$494)),"")</f>
        <v/>
      </c>
      <c r="IH43" s="96" t="str">
        <f t="array" aca="1" ref="IH43" ca="1">IFERROR(IF(COUNT(IF(('1. Database - raw'!HI$7:HK$494&gt;0)*('1. Database - raw'!$AD$7:$AD$494=$A43)*(INDIRECT($Q43,TRUE)=$O43),'1. Database - raw'!HI$7:HK$494))&gt;0,COUNT(IF(('1. Database - raw'!HI$7:HK$494&gt;0)*('1. Database - raw'!$AD$7:$AD$494=$A43)*(INDIRECT($Q43,TRUE)=$O43),'1. Database - raw'!HI$7:HK$494)),""),"")</f>
        <v/>
      </c>
      <c r="II43" s="95" t="str">
        <f t="shared" ca="1" si="91"/>
        <v/>
      </c>
      <c r="IJ43" s="58" t="str">
        <f t="shared" ca="1" si="92"/>
        <v/>
      </c>
      <c r="IK43" s="58" t="str">
        <f t="shared" ca="1" si="93"/>
        <v/>
      </c>
      <c r="IL43" s="58" t="str">
        <f t="array" aca="1" ref="IL43" ca="1">IFERROR(AVERAGE(IF(('1. Database - raw'!HO$7:HQ$494&gt;0)*('1. Database - raw'!$AD$7:$AD$494=$A43)*(INDIRECT($Q43,TRUE)=$O43),'1. Database - raw'!HO$7:HQ$494)),"")</f>
        <v/>
      </c>
      <c r="IM43" s="96" t="str">
        <f t="array" aca="1" ref="IM43" ca="1">IFERROR(_xlfn.STDEV.S(IF(('1. Database - raw'!HO$7:HQ$494&gt;0)*('1. Database - raw'!$AD$7:$AD$494=$A43)*(INDIRECT($Q43,TRUE)=$O43),'1. Database - raw'!HO$7:HQ$494)),"")</f>
        <v/>
      </c>
      <c r="IN43" s="96" t="str">
        <f t="array" aca="1" ref="IN43" ca="1">IFERROR(IF(COUNT(IF(('1. Database - raw'!HO$7:HQ$494&gt;0)*('1. Database - raw'!$AD$7:$AD$494=$A43)*(INDIRECT($Q43,TRUE)=$O43),'1. Database - raw'!HO$7:HQ$494))&gt;0,COUNT(IF(('1. Database - raw'!HO$7:HQ$494&gt;0)*('1. Database - raw'!$AD$7:$AD$494=$A43)*(INDIRECT($Q43,TRUE)=$O43),'1. Database - raw'!HO$7:HQ$494)),""),"")</f>
        <v/>
      </c>
      <c r="IO43" s="95">
        <f t="shared" ca="1" si="94"/>
        <v>91.383472808098844</v>
      </c>
      <c r="IP43" s="58">
        <f t="shared" ca="1" si="95"/>
        <v>95.042053175613404</v>
      </c>
      <c r="IQ43" s="58">
        <f t="shared" ca="1" si="96"/>
        <v>93.194811454284036</v>
      </c>
      <c r="IR43" s="58">
        <f t="array" aca="1" ref="IR43" ca="1">IFERROR(AVERAGE(IF(('1. Database - raw'!HU$7:HW$494&gt;0)*('1. Database - raw'!$AD$7:$AD$494=$A43)*(INDIRECT($Q43,TRUE)=$O43),'1. Database - raw'!HU$7:HW$494)),"")</f>
        <v>93.666666666666671</v>
      </c>
      <c r="IS43" s="96">
        <f t="array" aca="1" ref="IS43" ca="1">IFERROR(_xlfn.STDEV.S(IF(('1. Database - raw'!HU$7:HW$494&gt;0)*('1. Database - raw'!$AD$7:$AD$494=$A43)*(INDIRECT($Q43,TRUE)=$O43),'1. Database - raw'!HU$7:HW$494)),"")</f>
        <v>9.4375137968994078</v>
      </c>
      <c r="IT43" s="96">
        <f t="array" aca="1" ref="IT43" ca="1">IFERROR(IF(COUNT(IF(('1. Database - raw'!HU$7:HW$494&gt;0)*('1. Database - raw'!$AD$7:$AD$494=$A43)*(INDIRECT($Q43,TRUE)=$O43),'1. Database - raw'!HU$7:HW$494))&gt;0,COUNT(IF(('1. Database - raw'!HU$7:HW$494&gt;0)*('1. Database - raw'!$AD$7:$AD$494=$A43)*(INDIRECT($Q43,TRUE)=$O43),'1. Database - raw'!HU$7:HW$494)),""),"")</f>
        <v>6</v>
      </c>
      <c r="IU43" s="95" t="str">
        <f t="shared" ca="1" si="97"/>
        <v/>
      </c>
      <c r="IV43" s="58" t="str">
        <f t="shared" ca="1" si="98"/>
        <v/>
      </c>
      <c r="IW43" s="58" t="str">
        <f t="shared" ca="1" si="99"/>
        <v/>
      </c>
      <c r="IX43" s="58" t="str">
        <f t="array" aca="1" ref="IX43" ca="1">IFERROR(AVERAGE(IF(('1. Database - raw'!IA$7:IC$494&gt;0)*('1. Database - raw'!$AD$7:$AD$494=$A43)*(INDIRECT($Q43,TRUE)=$O43),'1. Database - raw'!IA$7:IC$494)),"")</f>
        <v/>
      </c>
      <c r="IY43" s="96" t="str">
        <f t="array" aca="1" ref="IY43" ca="1">IFERROR(_xlfn.STDEV.S(IF(('1. Database - raw'!IA$7:IC$494&gt;0)*('1. Database - raw'!$AD$7:$AD$494=$A43)*(INDIRECT($Q43,TRUE)=$O43),'1. Database - raw'!IA$7:IC$494)),"")</f>
        <v/>
      </c>
      <c r="IZ43" s="96" t="str">
        <f t="array" aca="1" ref="IZ43" ca="1">IFERROR(IF(COUNT(IF(('1. Database - raw'!IA$7:IC$494&gt;0)*('1. Database - raw'!$AD$7:$AD$494=$A43)*(INDIRECT($Q43,TRUE)=$O43),'1. Database - raw'!IA$7:IC$494))&gt;0,COUNT(IF(('1. Database - raw'!IA$7:IC$494&gt;0)*('1. Database - raw'!$AD$7:$AD$494=$A43)*(INDIRECT($Q43,TRUE)=$O43),'1. Database - raw'!IA$7:IC$494)),""),"")</f>
        <v/>
      </c>
      <c r="JA43" s="95" t="str">
        <f t="shared" ca="1" si="100"/>
        <v/>
      </c>
      <c r="JB43" s="58" t="str">
        <f t="shared" ca="1" si="101"/>
        <v/>
      </c>
      <c r="JC43" s="58" t="str">
        <f t="shared" ca="1" si="102"/>
        <v/>
      </c>
      <c r="JD43" s="58" t="str">
        <f t="array" aca="1" ref="JD43" ca="1">IFERROR(AVERAGE(IF(('1. Database - raw'!IG$7:II$494&gt;0)*('1. Database - raw'!$AD$7:$AD$494=$A43)*(INDIRECT($Q43,TRUE)=$O43),'1. Database - raw'!IG$7:II$494)),"")</f>
        <v/>
      </c>
      <c r="JE43" s="96" t="str">
        <f t="array" aca="1" ref="JE43" ca="1">IFERROR(_xlfn.STDEV.S(IF(('1. Database - raw'!IG$7:II$494&gt;0)*('1. Database - raw'!$AD$7:$AD$494=$A43)*(INDIRECT($Q43,TRUE)=$O43),'1. Database - raw'!IG$7:II$494)),"")</f>
        <v/>
      </c>
      <c r="JF43" s="96" t="str">
        <f t="array" aca="1" ref="JF43" ca="1">IFERROR(IF(COUNT(IF(('1. Database - raw'!IG$7:II$494&gt;0)*('1. Database - raw'!$AD$7:$AD$494=$A43)*(INDIRECT($Q43,TRUE)=$O43),'1. Database - raw'!IG$7:II$494))&gt;0,COUNT(IF(('1. Database - raw'!IG$7:II$494&gt;0)*('1. Database - raw'!$AD$7:$AD$494=$A43)*(INDIRECT($Q43,TRUE)=$O43),'1. Database - raw'!IG$7:II$494)),""),"")</f>
        <v/>
      </c>
      <c r="JG43" s="152">
        <f t="shared" ca="1" si="103"/>
        <v>14.18422797370436</v>
      </c>
      <c r="JH43" s="150">
        <f t="shared" ca="1" si="104"/>
        <v>15.531158020404748</v>
      </c>
      <c r="JI43" s="150">
        <f t="shared" ca="1" si="105"/>
        <v>14.842421839344409</v>
      </c>
      <c r="JJ43" s="150">
        <f t="array" aca="1" ref="JJ43" ca="1">IFERROR(AVERAGE(IF(('1. Database - raw'!IM$7:IO$494&gt;0)*('1. Database - raw'!$AD$7:$AD$494=$A43)*(INDIRECT($Q43,TRUE)=$O43),'1. Database - raw'!IM$7:IO$494)),"")</f>
        <v>15.016666666666666</v>
      </c>
      <c r="JK43" s="279">
        <f t="array" aca="1" ref="JK43" ca="1">IFERROR(_xlfn.STDEV.S(IF(('1. Database - raw'!IM$7:IO$494&gt;0)*('1. Database - raw'!$AD$7:$AD$494=$A43)*(INDIRECT($Q43,TRUE)=$O43),'1. Database - raw'!IM$7:IO$494)),"")</f>
        <v>2.3077405977853558</v>
      </c>
      <c r="JL43" s="96">
        <f t="array" aca="1" ref="JL43" ca="1">IFERROR(IF(COUNT(IF(('1. Database - raw'!IM$7:IO$494&gt;0)*('1. Database - raw'!$AD$7:$AD$494=$A43)*(INDIRECT($Q43,TRUE)=$O43),'1. Database - raw'!IM$7:IO$494))&gt;0,COUNT(IF(('1. Database - raw'!IM$7:IO$494&gt;0)*('1. Database - raw'!$AD$7:$AD$494=$A43)*(INDIRECT($Q43,TRUE)=$O43),'1. Database - raw'!IM$7:IO$494)),""),"")</f>
        <v>6</v>
      </c>
      <c r="JM43" s="152" t="str">
        <f t="shared" ca="1" si="106"/>
        <v/>
      </c>
      <c r="JN43" s="150" t="str">
        <f t="shared" ca="1" si="107"/>
        <v/>
      </c>
      <c r="JO43" s="150" t="str">
        <f t="shared" ca="1" si="108"/>
        <v/>
      </c>
      <c r="JP43" s="150" t="str">
        <f t="array" aca="1" ref="JP43" ca="1">IFERROR(AVERAGE(IF(('1. Database - raw'!IS$7:IU$494&gt;0)*('1. Database - raw'!$AD$7:$AD$494=$A43)*(INDIRECT($Q43,TRUE)=$O43),'1. Database - raw'!IS$7:IU$494)),"")</f>
        <v/>
      </c>
      <c r="JQ43" s="279" t="str">
        <f t="array" aca="1" ref="JQ43" ca="1">IFERROR(_xlfn.STDEV.S(IF(('1. Database - raw'!IS$7:IU$494&gt;0)*('1. Database - raw'!$AD$7:$AD$494=$A43)*(INDIRECT($Q43,TRUE)=$O43),'1. Database - raw'!IS$7:IU$494)),"")</f>
        <v/>
      </c>
      <c r="JR43" s="96" t="str">
        <f t="array" aca="1" ref="JR43" ca="1">IFERROR(IF(COUNT(IF(('1. Database - raw'!IS$7:IU$494&gt;0)*('1. Database - raw'!$AD$7:$AD$494=$A43)*(INDIRECT($Q43,TRUE)=$O43),'1. Database - raw'!IS$7:IU$494))&gt;0,COUNT(IF(('1. Database - raw'!IS$7:IU$494&gt;0)*('1. Database - raw'!$AD$7:$AD$494=$A43)*(INDIRECT($Q43,TRUE)=$O43),'1. Database - raw'!IS$7:IU$494)),""),"")</f>
        <v/>
      </c>
      <c r="JS43" s="152" t="str">
        <f t="shared" ca="1" si="109"/>
        <v/>
      </c>
      <c r="JT43" s="150" t="str">
        <f t="shared" ca="1" si="110"/>
        <v/>
      </c>
      <c r="JU43" s="150" t="str">
        <f t="shared" ca="1" si="111"/>
        <v/>
      </c>
      <c r="JV43" s="150" t="str">
        <f t="array" aca="1" ref="JV43" ca="1">IFERROR(AVERAGE(IF(('1. Database - raw'!IY$7:JA$494&gt;0)*('1. Database - raw'!$AD$7:$AD$494=$A43)*(INDIRECT($Q43,TRUE)=$O43),'1. Database - raw'!IY$7:JA$494)),"")</f>
        <v/>
      </c>
      <c r="JW43" s="279" t="str">
        <f t="array" aca="1" ref="JW43" ca="1">IFERROR(_xlfn.STDEV.S(IF(('1. Database - raw'!IY$7:JA$494&gt;0)*('1. Database - raw'!$AD$7:$AD$494=$A43)*(INDIRECT($Q43,TRUE)=$O43),'1. Database - raw'!IY$7:JA$494)),"")</f>
        <v/>
      </c>
      <c r="JX43" s="96" t="str">
        <f t="array" aca="1" ref="JX43" ca="1">IFERROR(IF(COUNT(IF(('1. Database - raw'!IY$7:JA$494&gt;0)*('1. Database - raw'!$AD$7:$AD$494=$A43)*(INDIRECT($Q43,TRUE)=$O43),'1. Database - raw'!IY$7:JA$494))&gt;0,COUNT(IF(('1. Database - raw'!IY$7:JA$494&gt;0)*('1. Database - raw'!$AD$7:$AD$494=$A43)*(INDIRECT($Q43,TRUE)=$O43),'1. Database - raw'!IY$7:JA$494)),""),"")</f>
        <v/>
      </c>
      <c r="JY43" s="152" t="str">
        <f t="shared" ca="1" si="112"/>
        <v/>
      </c>
      <c r="JZ43" s="150" t="str">
        <f t="shared" ca="1" si="113"/>
        <v/>
      </c>
      <c r="KA43" s="150" t="str">
        <f t="shared" ca="1" si="114"/>
        <v/>
      </c>
      <c r="KB43" s="150" t="str">
        <f t="array" aca="1" ref="KB43" ca="1">IFERROR(AVERAGE(IF(('1. Database - raw'!JE$7:JG$494&gt;0)*('1. Database - raw'!$AD$7:$AD$494=$A43)*(INDIRECT($Q43,TRUE)=$O43),'1. Database - raw'!JE$7:JG$494)),"")</f>
        <v/>
      </c>
      <c r="KC43" s="279" t="str">
        <f t="array" aca="1" ref="KC43" ca="1">IFERROR(_xlfn.STDEV.S(IF(('1. Database - raw'!JE$7:JG$494&gt;0)*('1. Database - raw'!$AD$7:$AD$494=$A43)*(INDIRECT($Q43,TRUE)=$O43),'1. Database - raw'!JE$7:JG$494)),"")</f>
        <v/>
      </c>
      <c r="KD43" s="96" t="str">
        <f t="array" aca="1" ref="KD43" ca="1">IFERROR(IF(COUNT(IF(('1. Database - raw'!JE$7:JG$494&gt;0)*('1. Database - raw'!$AD$7:$AD$494=$A43)*(INDIRECT($Q43,TRUE)=$O43),'1. Database - raw'!JE$7:JG$494))&gt;0,COUNT(IF(('1. Database - raw'!JE$7:JG$494&gt;0)*('1. Database - raw'!$AD$7:$AD$494=$A43)*(INDIRECT($Q43,TRUE)=$O43),'1. Database - raw'!JE$7:JG$494)),""),"")</f>
        <v/>
      </c>
      <c r="KE43" s="152" t="str">
        <f t="shared" ca="1" si="115"/>
        <v/>
      </c>
      <c r="KF43" s="150" t="str">
        <f t="shared" ca="1" si="116"/>
        <v/>
      </c>
      <c r="KG43" s="150" t="str">
        <f t="shared" ca="1" si="117"/>
        <v/>
      </c>
      <c r="KH43" s="150" t="str">
        <f t="array" aca="1" ref="KH43" ca="1">IFERROR(AVERAGE(IF(('1. Database - raw'!JK$7:JM$494&gt;0)*('1. Database - raw'!$AD$7:$AD$494=$A43)*(INDIRECT($Q43,TRUE)=$O43),'1. Database - raw'!JK$7:JM$494)),"")</f>
        <v/>
      </c>
      <c r="KI43" s="279" t="str">
        <f t="array" aca="1" ref="KI43" ca="1">IFERROR(_xlfn.STDEV.S(IF(('1. Database - raw'!JK$7:JM$494&gt;0)*('1. Database - raw'!$AD$7:$AD$494=$A43)*(INDIRECT($Q43,TRUE)=$O43),'1. Database - raw'!JK$7:JM$494)),"")</f>
        <v/>
      </c>
      <c r="KJ43" s="96" t="str">
        <f t="array" aca="1" ref="KJ43" ca="1">IFERROR(IF(COUNT(IF(('1. Database - raw'!JK$7:JM$494&gt;0)*('1. Database - raw'!$AD$7:$AD$494=$A43)*(INDIRECT($Q43,TRUE)=$O43),'1. Database - raw'!JK$7:JM$494))&gt;0,COUNT(IF(('1. Database - raw'!JK$7:JM$494&gt;0)*('1. Database - raw'!$AD$7:$AD$494=$A43)*(INDIRECT($Q43,TRUE)=$O43),'1. Database - raw'!JK$7:JM$494)),""),"")</f>
        <v/>
      </c>
      <c r="KK43" s="152" t="str">
        <f t="shared" ca="1" si="118"/>
        <v/>
      </c>
      <c r="KL43" s="150" t="str">
        <f t="shared" ca="1" si="119"/>
        <v/>
      </c>
      <c r="KM43" s="150" t="str">
        <f t="shared" ca="1" si="120"/>
        <v/>
      </c>
      <c r="KN43" s="150" t="str">
        <f t="array" aca="1" ref="KN43" ca="1">IFERROR(AVERAGE(IF(('1. Database - raw'!JQ$7:JS$494&gt;0)*('1. Database - raw'!$AD$7:$AD$494=$A43)*(INDIRECT($Q43,TRUE)=$O43),'1. Database - raw'!JQ$7:JS$494)),"")</f>
        <v/>
      </c>
      <c r="KO43" s="279" t="str">
        <f t="array" aca="1" ref="KO43" ca="1">IFERROR(_xlfn.STDEV.S(IF(('1. Database - raw'!JQ$7:JS$494&gt;0)*('1. Database - raw'!$AD$7:$AD$494=$A43)*(INDIRECT($Q43,TRUE)=$O43),'1. Database - raw'!JQ$7:JS$494)),"")</f>
        <v/>
      </c>
      <c r="KP43" s="96" t="str">
        <f t="array" aca="1" ref="KP43" ca="1">IFERROR(IF(COUNT(IF(('1. Database - raw'!JQ$7:JS$494&gt;0)*('1. Database - raw'!$AD$7:$AD$494=$A43)*(INDIRECT($Q43,TRUE)=$O43),'1. Database - raw'!JQ$7:JS$494))&gt;0,COUNT(IF(('1. Database - raw'!JQ$7:JS$494&gt;0)*('1. Database - raw'!$AD$7:$AD$494=$A43)*(INDIRECT($Q43,TRUE)=$O43),'1. Database - raw'!JQ$7:JS$494)),""),"")</f>
        <v/>
      </c>
      <c r="KQ43" s="152" t="str">
        <f t="shared" ca="1" si="121"/>
        <v/>
      </c>
      <c r="KR43" s="150" t="str">
        <f t="shared" ca="1" si="122"/>
        <v/>
      </c>
      <c r="KS43" s="150" t="str">
        <f t="shared" ca="1" si="123"/>
        <v/>
      </c>
      <c r="KT43" s="150" t="str">
        <f t="array" aca="1" ref="KT43" ca="1">IFERROR(AVERAGE(IF(('1. Database - raw'!JW$7:JY$494&gt;0)*('1. Database - raw'!$AD$7:$AD$494=$A43)*(INDIRECT($Q43,TRUE)=$O43),'1. Database - raw'!JW$7:JY$494)),"")</f>
        <v/>
      </c>
      <c r="KU43" s="279" t="str">
        <f t="array" aca="1" ref="KU43" ca="1">IFERROR(_xlfn.STDEV.S(IF(('1. Database - raw'!JW$7:JY$494&gt;0)*('1. Database - raw'!$AD$7:$AD$494=$A43)*(INDIRECT($Q43,TRUE)=$O43),'1. Database - raw'!JW$7:JY$494)),"")</f>
        <v/>
      </c>
      <c r="KV43" s="96" t="str">
        <f t="array" aca="1" ref="KV43" ca="1">IFERROR(IF(COUNT(IF(('1. Database - raw'!JW$7:JY$494&gt;0)*('1. Database - raw'!$AD$7:$AD$494=$A43)*(INDIRECT($Q43,TRUE)=$O43),'1. Database - raw'!JW$7:JY$494))&gt;0,COUNT(IF(('1. Database - raw'!JW$7:JY$494&gt;0)*('1. Database - raw'!$AD$7:$AD$494=$A43)*(INDIRECT($Q43,TRUE)=$O43),'1. Database - raw'!JW$7:JY$494)),""),"")</f>
        <v/>
      </c>
      <c r="KW43" s="152" t="str">
        <f t="shared" ca="1" si="124"/>
        <v/>
      </c>
      <c r="KX43" s="150" t="str">
        <f t="shared" ca="1" si="125"/>
        <v/>
      </c>
      <c r="KY43" s="150" t="str">
        <f t="shared" ca="1" si="126"/>
        <v/>
      </c>
      <c r="KZ43" s="150" t="str">
        <f t="array" aca="1" ref="KZ43" ca="1">IFERROR(AVERAGE(IF(('1. Database - raw'!KC$7:KE$494&gt;0)*('1. Database - raw'!$AD$7:$AD$494=$A43)*(INDIRECT($Q43,TRUE)=$O43),'1. Database - raw'!KC$7:KE$494)),"")</f>
        <v/>
      </c>
      <c r="LA43" s="279" t="str">
        <f t="array" aca="1" ref="LA43" ca="1">IFERROR(_xlfn.STDEV.S(IF(('1. Database - raw'!KC$7:KE$494&gt;0)*('1. Database - raw'!$AD$7:$AD$494=$A43)*(INDIRECT($Q43,TRUE)=$O43),'1. Database - raw'!KC$7:KE$494)),"")</f>
        <v/>
      </c>
      <c r="LB43" s="96" t="str">
        <f t="array" aca="1" ref="LB43" ca="1">IFERROR(IF(COUNT(IF(('1. Database - raw'!KC$7:KE$494&gt;0)*('1. Database - raw'!$AD$7:$AD$494=$A43)*(INDIRECT($Q43,TRUE)=$O43),'1. Database - raw'!KC$7:KE$494))&gt;0,COUNT(IF(('1. Database - raw'!KC$7:KE$494&gt;0)*('1. Database - raw'!$AD$7:$AD$494=$A43)*(INDIRECT($Q43,TRUE)=$O43),'1. Database - raw'!KC$7:KE$494)),""),"")</f>
        <v/>
      </c>
      <c r="LC43" s="152" t="str">
        <f t="shared" ca="1" si="127"/>
        <v/>
      </c>
      <c r="LD43" s="150" t="str">
        <f t="shared" ca="1" si="128"/>
        <v/>
      </c>
      <c r="LE43" s="150" t="str">
        <f t="shared" ca="1" si="129"/>
        <v/>
      </c>
      <c r="LF43" s="150" t="str">
        <f t="array" aca="1" ref="LF43" ca="1">IFERROR(AVERAGE(IF(('1. Database - raw'!KI$7:KK$494&gt;0)*('1. Database - raw'!$AD$7:$AD$494=$A43)*(INDIRECT($Q43,TRUE)=$O43),'1. Database - raw'!KI$7:KK$494)),"")</f>
        <v/>
      </c>
      <c r="LG43" s="279" t="str">
        <f t="array" aca="1" ref="LG43" ca="1">IFERROR(_xlfn.STDEV.S(IF(('1. Database - raw'!KI$7:KK$494&gt;0)*('1. Database - raw'!$AD$7:$AD$494=$A43)*(INDIRECT($Q43,TRUE)=$O43),'1. Database - raw'!KI$7:KK$494)),"")</f>
        <v/>
      </c>
      <c r="LH43" s="96" t="str">
        <f t="array" aca="1" ref="LH43" ca="1">IFERROR(IF(COUNT(IF(('1. Database - raw'!KI$7:KK$494&gt;0)*('1. Database - raw'!$AD$7:$AD$494=$A43)*(INDIRECT($Q43,TRUE)=$O43),'1. Database - raw'!KI$7:KK$494))&gt;0,COUNT(IF(('1. Database - raw'!KI$7:KK$494&gt;0)*('1. Database - raw'!$AD$7:$AD$494=$A43)*(INDIRECT($Q43,TRUE)=$O43),'1. Database - raw'!KI$7:KK$494)),""),"")</f>
        <v/>
      </c>
      <c r="LI43" s="152">
        <f t="shared" ca="1" si="169"/>
        <v>3.2244436152865505</v>
      </c>
      <c r="LJ43" s="150">
        <f t="shared" ca="1" si="170"/>
        <v>3.6126779532487179</v>
      </c>
      <c r="LK43" s="150">
        <f t="shared" ca="1" si="171"/>
        <v>3.4130450276020841</v>
      </c>
      <c r="LL43" s="150">
        <f t="array" aca="1" ref="LL43" ca="1">IFERROR(AVERAGE(IF(('1. Database - raw'!KO$7:KQ$494&gt;0)*('1. Database - raw'!$AD$7:$AD$494=$A43)*(INDIRECT($Q43,TRUE)=$O43),'1. Database - raw'!KO$7:KQ$494)),"")</f>
        <v>3.4633333333333334</v>
      </c>
      <c r="LM43" s="279">
        <f t="array" aca="1" ref="LM43" ca="1">IFERROR(_xlfn.STDEV.S(IF(('1. Database - raw'!KO$7:KQ$494&gt;0)*('1. Database - raw'!$AD$7:$AD$494=$A43)*(INDIRECT($Q43,TRUE)=$O43),'1. Database - raw'!KO$7:KQ$494)),"")</f>
        <v>0.59671321978540603</v>
      </c>
      <c r="LN43" s="96">
        <f t="array" aca="1" ref="LN43" ca="1">IFERROR(IF(COUNT(IF(('1. Database - raw'!KO$7:KQ$494&gt;0)*('1. Database - raw'!$AD$7:$AD$494=$A43)*(INDIRECT($Q43,TRUE)=$O43),'1. Database - raw'!KO$7:KQ$494))&gt;0,COUNT(IF(('1. Database - raw'!KO$7:KQ$494&gt;0)*('1. Database - raw'!$AD$7:$AD$494=$A43)*(INDIRECT($Q43,TRUE)=$O43),'1. Database - raw'!KO$7:KQ$494)),""),"")</f>
        <v>6</v>
      </c>
      <c r="LO43" s="152" t="str">
        <f t="shared" ca="1" si="130"/>
        <v/>
      </c>
      <c r="LP43" s="150" t="str">
        <f t="shared" ca="1" si="131"/>
        <v/>
      </c>
      <c r="LQ43" s="150" t="str">
        <f t="shared" ca="1" si="132"/>
        <v/>
      </c>
      <c r="LR43" s="150" t="str">
        <f t="array" aca="1" ref="LR43" ca="1">IFERROR(AVERAGE(IF(('1. Database - raw'!KU$7:KW$494&gt;0)*('1. Database - raw'!$AD$7:$AD$494=$A43)*(INDIRECT($Q43,TRUE)=$O43),'1. Database - raw'!KU$7:KW$494)),"")</f>
        <v/>
      </c>
      <c r="LS43" s="279" t="str">
        <f t="array" aca="1" ref="LS43" ca="1">IFERROR(_xlfn.STDEV.S(IF(('1. Database - raw'!KU$7:KW$494&gt;0)*('1. Database - raw'!$AD$7:$AD$494=$A43)*(INDIRECT($Q43,TRUE)=$O43),'1. Database - raw'!KU$7:KW$494)),"")</f>
        <v/>
      </c>
      <c r="LT43" s="96" t="str">
        <f t="array" aca="1" ref="LT43" ca="1">IFERROR(IF(COUNT(IF(('1. Database - raw'!KU$7:KW$494&gt;0)*('1. Database - raw'!$AD$7:$AD$494=$A43)*(INDIRECT($Q43,TRUE)=$O43),'1. Database - raw'!KU$7:KW$494))&gt;0,COUNT(IF(('1. Database - raw'!KU$7:KW$494&gt;0)*('1. Database - raw'!$AD$7:$AD$494=$A43)*(INDIRECT($Q43,TRUE)=$O43),'1. Database - raw'!KU$7:KW$494)),""),"")</f>
        <v/>
      </c>
      <c r="LU43" s="152" t="str">
        <f t="shared" ca="1" si="133"/>
        <v/>
      </c>
      <c r="LV43" s="150" t="str">
        <f t="shared" ca="1" si="134"/>
        <v/>
      </c>
      <c r="LW43" s="150" t="str">
        <f t="shared" ca="1" si="135"/>
        <v/>
      </c>
      <c r="LX43" s="150" t="str">
        <f t="array" aca="1" ref="LX43" ca="1">IFERROR(AVERAGE(IF(('1. Database - raw'!LA$7:LC$494&gt;0)*('1. Database - raw'!$AD$7:$AD$494=$A43)*(INDIRECT($Q43,TRUE)=$O43),'1. Database - raw'!LA$7:LC$494)),"")</f>
        <v/>
      </c>
      <c r="LY43" s="279" t="str">
        <f t="array" aca="1" ref="LY43" ca="1">IFERROR(_xlfn.STDEV.S(IF(('1. Database - raw'!LA$7:LC$494&gt;0)*('1. Database - raw'!$AD$7:$AD$494=$A43)*(INDIRECT($Q43,TRUE)=$O43),'1. Database - raw'!LA$7:LC$494)),"")</f>
        <v/>
      </c>
      <c r="LZ43" s="96" t="str">
        <f t="array" aca="1" ref="LZ43" ca="1">IFERROR(IF(COUNT(IF(('1. Database - raw'!LA$7:LC$494&gt;0)*('1. Database - raw'!$AD$7:$AD$494=$A43)*(INDIRECT($Q43,TRUE)=$O43),'1. Database - raw'!LA$7:LC$494))&gt;0,COUNT(IF(('1. Database - raw'!LA$7:LC$494&gt;0)*('1. Database - raw'!$AD$7:$AD$494=$A43)*(INDIRECT($Q43,TRUE)=$O43),'1. Database - raw'!LA$7:LC$494)),""),"")</f>
        <v/>
      </c>
      <c r="MA43" s="152" t="str">
        <f t="shared" ca="1" si="136"/>
        <v/>
      </c>
      <c r="MB43" s="150" t="str">
        <f t="shared" ca="1" si="137"/>
        <v/>
      </c>
      <c r="MC43" s="150" t="str">
        <f t="shared" ca="1" si="138"/>
        <v/>
      </c>
      <c r="MD43" s="150" t="str">
        <f t="array" aca="1" ref="MD43" ca="1">IFERROR(AVERAGE(IF(('1. Database - raw'!LG$7:LI$494&gt;0)*('1. Database - raw'!$AD$7:$AD$494=$A43)*(INDIRECT($Q43,TRUE)=$O43),'1. Database - raw'!LG$7:LI$494)),"")</f>
        <v/>
      </c>
      <c r="ME43" s="279" t="str">
        <f t="array" aca="1" ref="ME43" ca="1">IFERROR(_xlfn.STDEV.S(IF(('1. Database - raw'!LG$7:LI$494&gt;0)*('1. Database - raw'!$AD$7:$AD$494=$A43)*(INDIRECT($Q43,TRUE)=$O43),'1. Database - raw'!LG$7:LI$494)),"")</f>
        <v/>
      </c>
      <c r="MF43" s="96" t="str">
        <f t="array" aca="1" ref="MF43" ca="1">IFERROR(IF(COUNT(IF(('1. Database - raw'!LG$7:LI$494&gt;0)*('1. Database - raw'!$AD$7:$AD$494=$A43)*(INDIRECT($Q43,TRUE)=$O43),'1. Database - raw'!LG$7:LI$494))&gt;0,COUNT(IF(('1. Database - raw'!LG$7:LI$494&gt;0)*('1. Database - raw'!$AD$7:$AD$494=$A43)*(INDIRECT($Q43,TRUE)=$O43),'1. Database - raw'!LG$7:LI$494)),""),"")</f>
        <v/>
      </c>
      <c r="MG43" s="152" t="str">
        <f t="shared" ca="1" si="139"/>
        <v/>
      </c>
      <c r="MH43" s="150" t="str">
        <f t="shared" ca="1" si="140"/>
        <v/>
      </c>
      <c r="MI43" s="150" t="str">
        <f t="shared" ca="1" si="141"/>
        <v/>
      </c>
      <c r="MJ43" s="150" t="str">
        <f t="array" aca="1" ref="MJ43" ca="1">IFERROR(AVERAGE(IF(('1. Database - raw'!LM$7:LO$494&gt;0)*('1. Database - raw'!$AD$7:$AD$494=$A43)*(INDIRECT($Q43,TRUE)=$O43),'1. Database - raw'!LM$7:LO$494)),"")</f>
        <v/>
      </c>
      <c r="MK43" s="279" t="str">
        <f t="array" aca="1" ref="MK43" ca="1">IFERROR(_xlfn.STDEV.S(IF(('1. Database - raw'!LM$7:LO$494&gt;0)*('1. Database - raw'!$AD$7:$AD$494=$A43)*(INDIRECT($Q43,TRUE)=$O43),'1. Database - raw'!LM$7:LO$494)),"")</f>
        <v/>
      </c>
      <c r="ML43" s="96" t="str">
        <f t="array" aca="1" ref="ML43" ca="1">IFERROR(IF(COUNT(IF(('1. Database - raw'!LM$7:LO$494&gt;0)*('1. Database - raw'!$AD$7:$AD$494=$A43)*(INDIRECT($Q43,TRUE)=$O43),'1. Database - raw'!LM$7:LO$494))&gt;0,COUNT(IF(('1. Database - raw'!LM$7:LO$494&gt;0)*('1. Database - raw'!$AD$7:$AD$494=$A43)*(INDIRECT($Q43,TRUE)=$O43),'1. Database - raw'!LM$7:LO$494)),""),"")</f>
        <v/>
      </c>
      <c r="MM43" s="152" t="str">
        <f t="shared" ca="1" si="142"/>
        <v/>
      </c>
      <c r="MN43" s="150" t="str">
        <f t="shared" ca="1" si="143"/>
        <v/>
      </c>
      <c r="MO43" s="150" t="str">
        <f t="shared" ca="1" si="144"/>
        <v/>
      </c>
      <c r="MP43" s="150" t="str">
        <f t="array" aca="1" ref="MP43" ca="1">IFERROR(AVERAGE(IF(('1. Database - raw'!LS$7:LU$494&gt;0)*('1. Database - raw'!$AD$7:$AD$494=$A43)*(INDIRECT($Q43,TRUE)=$O43),'1. Database - raw'!LS$7:LU$494)),"")</f>
        <v/>
      </c>
      <c r="MQ43" s="279" t="str">
        <f t="array" aca="1" ref="MQ43" ca="1">IFERROR(_xlfn.STDEV.S(IF(('1. Database - raw'!LS$7:LU$494&gt;0)*('1. Database - raw'!$AD$7:$AD$494=$A43)*(INDIRECT($Q43,TRUE)=$O43),'1. Database - raw'!LS$7:LU$494)),"")</f>
        <v/>
      </c>
      <c r="MR43" s="96" t="str">
        <f t="array" aca="1" ref="MR43" ca="1">IFERROR(IF(COUNT(IF(('1. Database - raw'!LS$7:LU$494&gt;0)*('1. Database - raw'!$AD$7:$AD$494=$A43)*(INDIRECT($Q43,TRUE)=$O43),'1. Database - raw'!LS$7:LU$494))&gt;0,COUNT(IF(('1. Database - raw'!LS$7:LU$494&gt;0)*('1. Database - raw'!$AD$7:$AD$494=$A43)*(INDIRECT($Q43,TRUE)=$O43),'1. Database - raw'!LS$7:LU$494)),""),"")</f>
        <v/>
      </c>
      <c r="MS43" s="152" t="str">
        <f t="shared" ca="1" si="145"/>
        <v/>
      </c>
      <c r="MT43" s="150" t="str">
        <f t="shared" ca="1" si="146"/>
        <v/>
      </c>
      <c r="MU43" s="150" t="str">
        <f t="shared" ca="1" si="147"/>
        <v/>
      </c>
      <c r="MV43" s="150" t="str">
        <f t="array" aca="1" ref="MV43" ca="1">IFERROR(AVERAGE(IF(('1. Database - raw'!LY$7:MA$494&gt;0)*('1. Database - raw'!$AD$7:$AD$494=$A43)*(INDIRECT($Q43,TRUE)=$O43),'1. Database - raw'!LY$7:MA$494)),"")</f>
        <v/>
      </c>
      <c r="MW43" s="279" t="str">
        <f t="array" aca="1" ref="MW43" ca="1">IFERROR(_xlfn.STDEV.S(IF(('1. Database - raw'!LY$7:MA$494&gt;0)*('1. Database - raw'!$AD$7:$AD$494=$A43)*(INDIRECT($Q43,TRUE)=$O43),'1. Database - raw'!LY$7:MA$494)),"")</f>
        <v/>
      </c>
      <c r="MX43" s="96" t="str">
        <f t="array" aca="1" ref="MX43" ca="1">IFERROR(IF(COUNT(IF(('1. Database - raw'!LY$7:MA$494&gt;0)*('1. Database - raw'!$AD$7:$AD$494=$A43)*(INDIRECT($Q43,TRUE)=$O43),'1. Database - raw'!LY$7:MA$494))&gt;0,COUNT(IF(('1. Database - raw'!LY$7:MA$494&gt;0)*('1. Database - raw'!$AD$7:$AD$494=$A43)*(INDIRECT($Q43,TRUE)=$O43),'1. Database - raw'!LY$7:MA$494)),""),"")</f>
        <v/>
      </c>
      <c r="MY43" s="152" t="str">
        <f t="shared" ca="1" si="148"/>
        <v/>
      </c>
      <c r="MZ43" s="150" t="str">
        <f t="shared" ca="1" si="149"/>
        <v/>
      </c>
      <c r="NA43" s="150" t="str">
        <f t="shared" ca="1" si="150"/>
        <v/>
      </c>
      <c r="NB43" s="150" t="str">
        <f t="array" aca="1" ref="NB43" ca="1">IFERROR(AVERAGE(IF(('1. Database - raw'!ME$7:MG$494&gt;0)*('1. Database - raw'!$AD$7:$AD$494=$A43)*(INDIRECT($Q43,TRUE)=$O43),'1. Database - raw'!ME$7:MG$494)),"")</f>
        <v/>
      </c>
      <c r="NC43" s="279" t="str">
        <f t="array" aca="1" ref="NC43" ca="1">IFERROR(_xlfn.STDEV.S(IF(('1. Database - raw'!ME$7:MG$494&gt;0)*('1. Database - raw'!$AD$7:$AD$494=$A43)*(INDIRECT($Q43,TRUE)=$O43),'1. Database - raw'!ME$7:MG$494)),"")</f>
        <v/>
      </c>
      <c r="ND43" s="96" t="str">
        <f t="array" aca="1" ref="ND43" ca="1">IFERROR(IF(COUNT(IF(('1. Database - raw'!ME$7:MG$494&gt;0)*('1. Database - raw'!$AD$7:$AD$494=$A43)*(INDIRECT($Q43,TRUE)=$O43),'1. Database - raw'!ME$7:MG$494))&gt;0,COUNT(IF(('1. Database - raw'!ME$7:MG$494&gt;0)*('1. Database - raw'!$AD$7:$AD$494=$A43)*(INDIRECT($Q43,TRUE)=$O43),'1. Database - raw'!ME$7:MG$494)),""),"")</f>
        <v/>
      </c>
      <c r="NE43" s="152" t="str">
        <f t="shared" ca="1" si="151"/>
        <v/>
      </c>
      <c r="NF43" s="150" t="str">
        <f t="shared" ca="1" si="152"/>
        <v/>
      </c>
      <c r="NG43" s="150" t="str">
        <f t="shared" ca="1" si="153"/>
        <v/>
      </c>
      <c r="NH43" s="150" t="str">
        <f t="array" aca="1" ref="NH43" ca="1">IFERROR(AVERAGE(IF(('1. Database - raw'!MK$7:MM$494&gt;0)*('1. Database - raw'!$AD$7:$AD$494=$A43)*(INDIRECT($Q43,TRUE)=$O43),'1. Database - raw'!MK$7:MM$494)),"")</f>
        <v/>
      </c>
      <c r="NI43" s="279" t="str">
        <f t="array" aca="1" ref="NI43" ca="1">IFERROR(_xlfn.STDEV.S(IF(('1. Database - raw'!MK$7:MM$494&gt;0)*('1. Database - raw'!$AD$7:$AD$494=$A43)*(INDIRECT($Q43,TRUE)=$O43),'1. Database - raw'!MK$7:MM$494)),"")</f>
        <v/>
      </c>
      <c r="NJ43" s="96" t="str">
        <f t="array" aca="1" ref="NJ43" ca="1">IFERROR(IF(COUNT(IF(('1. Database - raw'!MK$7:MM$494&gt;0)*('1. Database - raw'!$AD$7:$AD$494=$A43)*(INDIRECT($Q43,TRUE)=$O43),'1. Database - raw'!MK$7:MM$494))&gt;0,COUNT(IF(('1. Database - raw'!MK$7:MM$494&gt;0)*('1. Database - raw'!$AD$7:$AD$494=$A43)*(INDIRECT($Q43,TRUE)=$O43),'1. Database - raw'!MK$7:MM$494)),""),"")</f>
        <v/>
      </c>
      <c r="NK43" s="152" t="str">
        <f t="shared" ca="1" si="154"/>
        <v/>
      </c>
      <c r="NL43" s="150" t="str">
        <f t="shared" ca="1" si="155"/>
        <v/>
      </c>
      <c r="NM43" s="150" t="str">
        <f t="shared" ca="1" si="156"/>
        <v/>
      </c>
      <c r="NN43" s="150" t="str">
        <f t="array" aca="1" ref="NN43" ca="1">IFERROR(AVERAGE(IF(('1. Database - raw'!MQ$7:MS$494&gt;0)*('1. Database - raw'!$AD$7:$AD$494=$A43)*(INDIRECT($Q43,TRUE)=$O43),'1. Database - raw'!MQ$7:MS$494)),"")</f>
        <v/>
      </c>
      <c r="NO43" s="279" t="str">
        <f t="array" aca="1" ref="NO43" ca="1">IFERROR(_xlfn.STDEV.S(IF(('1. Database - raw'!MQ$7:MS$494&gt;0)*('1. Database - raw'!$AD$7:$AD$494=$A43)*(INDIRECT($Q43,TRUE)=$O43),'1. Database - raw'!MQ$7:MS$494)),"")</f>
        <v/>
      </c>
      <c r="NP43" s="96" t="str">
        <f t="array" aca="1" ref="NP43" ca="1">IFERROR(IF(COUNT(IF(('1. Database - raw'!MQ$7:MS$494&gt;0)*('1. Database - raw'!$AD$7:$AD$494=$A43)*(INDIRECT($Q43,TRUE)=$O43),'1. Database - raw'!MQ$7:MS$494))&gt;0,COUNT(IF(('1. Database - raw'!MQ$7:MS$494&gt;0)*('1. Database - raw'!$AD$7:$AD$494=$A43)*(INDIRECT($Q43,TRUE)=$O43),'1. Database - raw'!MQ$7:MS$494)),""),"")</f>
        <v/>
      </c>
      <c r="NQ43" s="152" t="str">
        <f t="shared" ca="1" si="157"/>
        <v/>
      </c>
      <c r="NR43" s="150" t="str">
        <f t="shared" ca="1" si="158"/>
        <v/>
      </c>
      <c r="NS43" s="150" t="str">
        <f t="shared" ca="1" si="159"/>
        <v/>
      </c>
      <c r="NT43" s="150" t="str">
        <f t="array" aca="1" ref="NT43" ca="1">IFERROR(AVERAGE(IF(('1. Database - raw'!MW$7:MY$494&gt;0)*('1. Database - raw'!$AD$7:$AD$494=$A43)*(INDIRECT($Q43,TRUE)=$O43),'1. Database - raw'!MW$7:MY$494)),"")</f>
        <v/>
      </c>
      <c r="NU43" s="279" t="str">
        <f t="array" aca="1" ref="NU43" ca="1">IFERROR(_xlfn.STDEV.S(IF(('1. Database - raw'!MW$7:MY$494&gt;0)*('1. Database - raw'!$AD$7:$AD$494=$A43)*(INDIRECT($Q43,TRUE)=$O43),'1. Database - raw'!MW$7:MY$494)),"")</f>
        <v/>
      </c>
      <c r="NV43" s="96" t="str">
        <f t="array" aca="1" ref="NV43" ca="1">IFERROR(IF(COUNT(IF(('1. Database - raw'!MW$7:MY$494&gt;0)*('1. Database - raw'!$AD$7:$AD$494=$A43)*(INDIRECT($Q43,TRUE)=$O43),'1. Database - raw'!MW$7:MY$494))&gt;0,COUNT(IF(('1. Database - raw'!MW$7:MY$494&gt;0)*('1. Database - raw'!$AD$7:$AD$494=$A43)*(INDIRECT($Q43,TRUE)=$O43),'1. Database - raw'!MW$7:MY$494)),""),"")</f>
        <v/>
      </c>
      <c r="NW43" s="152" t="str">
        <f t="shared" ca="1" si="160"/>
        <v/>
      </c>
      <c r="NX43" s="150" t="str">
        <f t="shared" ca="1" si="161"/>
        <v/>
      </c>
      <c r="NY43" s="150" t="str">
        <f t="shared" ca="1" si="162"/>
        <v/>
      </c>
      <c r="NZ43" s="150" t="str">
        <f t="array" aca="1" ref="NZ43" ca="1">IFERROR(AVERAGE(IF(('1. Database - raw'!NC$7:NE$494&gt;0)*('1. Database - raw'!$AD$7:$AD$494=$A43)*(INDIRECT($Q43,TRUE)=$O43),'1. Database - raw'!NC$7:NE$494)),"")</f>
        <v/>
      </c>
      <c r="OA43" s="279" t="str">
        <f t="array" aca="1" ref="OA43" ca="1">IFERROR(_xlfn.STDEV.S(IF(('1. Database - raw'!NC$7:NE$494&gt;0)*('1. Database - raw'!$AD$7:$AD$494=$A43)*(INDIRECT($Q43,TRUE)=$O43),'1. Database - raw'!NC$7:NE$494)),"")</f>
        <v/>
      </c>
      <c r="OB43" s="96" t="str">
        <f t="array" aca="1" ref="OB43" ca="1">IFERROR(IF(COUNT(IF(('1. Database - raw'!NC$7:NE$494&gt;0)*('1. Database - raw'!$AD$7:$AD$494=$A43)*(INDIRECT($Q43,TRUE)=$O43),'1. Database - raw'!NC$7:NE$494))&gt;0,COUNT(IF(('1. Database - raw'!NC$7:NE$494&gt;0)*('1. Database - raw'!$AD$7:$AD$494=$A43)*(INDIRECT($Q43,TRUE)=$O43),'1. Database - raw'!NC$7:NE$494)),""),"")</f>
        <v/>
      </c>
      <c r="OC43" s="152" t="str">
        <f t="shared" ca="1" si="163"/>
        <v/>
      </c>
      <c r="OD43" s="150" t="str">
        <f t="shared" ca="1" si="164"/>
        <v/>
      </c>
      <c r="OE43" s="150" t="str">
        <f t="shared" ca="1" si="165"/>
        <v/>
      </c>
      <c r="OF43" s="150" t="str">
        <f t="array" aca="1" ref="OF43" ca="1">IFERROR(AVERAGE(IF(('1. Database - raw'!NI$7:NK$494&gt;0)*('1. Database - raw'!$AD$7:$AD$494=$A43)*(INDIRECT($Q43,TRUE)=$O43),'1. Database - raw'!NI$7:NK$494)),"")</f>
        <v/>
      </c>
      <c r="OG43" s="279" t="str">
        <f t="array" aca="1" ref="OG43" ca="1">IFERROR(_xlfn.STDEV.S(IF(('1. Database - raw'!NI$7:NK$494&gt;0)*('1. Database - raw'!$AD$7:$AD$494=$A43)*(INDIRECT($Q43,TRUE)=$O43),'1. Database - raw'!NI$7:NK$494)),"")</f>
        <v/>
      </c>
      <c r="OH43" s="59" t="str">
        <f t="array" aca="1" ref="OH43" ca="1">IFERROR(IF(COUNT(IF(('1. Database - raw'!NI$7:NK$494&gt;0)*('1. Database - raw'!$AD$7:$AD$494=$A43)*(INDIRECT($Q43,TRUE)=$O43),'1. Database - raw'!NI$7:NK$494))&gt;0,COUNT(IF(('1. Database - raw'!NI$7:NK$494&gt;0)*('1. Database - raw'!$AD$7:$AD$494=$A43)*(INDIRECT($Q43,TRUE)=$O43),'1. Database - raw'!NI$7:NK$494)),""),"")</f>
        <v/>
      </c>
    </row>
    <row r="44" spans="1:398" ht="15.75" outlineLevel="1" thickBot="1" x14ac:dyDescent="0.3">
      <c r="A44" s="133" t="s">
        <v>553</v>
      </c>
      <c r="B44" s="1329"/>
      <c r="C44" s="26"/>
      <c r="D44" s="27"/>
      <c r="E44" s="27" t="s">
        <v>302</v>
      </c>
      <c r="F44" s="62" t="s">
        <v>21</v>
      </c>
      <c r="G44" s="62" t="s">
        <v>619</v>
      </c>
      <c r="H44" s="62"/>
      <c r="I44" s="62"/>
      <c r="J44" s="62"/>
      <c r="K44" s="62"/>
      <c r="L44" s="62"/>
      <c r="M44" s="62"/>
      <c r="N44" s="63"/>
      <c r="O44" s="218" t="str">
        <f t="array" ref="O44">INDEX(A44:N44,IF(MIN(IF(C44:N44&lt;&gt;"",COLUMN(C44:N44)))&gt;0,MIN(IF(C44:N44&lt;&gt;"",COLUMN(C44:N44))),""))</f>
        <v>USA</v>
      </c>
      <c r="P44" s="28">
        <f t="shared" si="192"/>
        <v>3</v>
      </c>
      <c r="Q44" s="159" t="str">
        <f ca="1">"'" &amp; $S$4 &amp; "'!" &amp; ADDRESS(ROW('1. Database - raw'!$A$7),MATCH($C$2,'1. Database - raw'!$6:$6,0)+MATCH(O44,$C44:$N44,0)-1,1) &amp; ":" &amp; ADDRESS(LOOKUP(2,1/('1. Database - raw'!A:A&lt;&gt;""),ROW('1. Database - raw'!A:A)),MATCH($C$2,'1. Database - raw'!$6:$6,0)+MATCH(O44,$C44:$N44,0)-1,1)</f>
        <v>'1. Database - raw'!$AG$7:$AG$494</v>
      </c>
      <c r="R44" s="26"/>
      <c r="S44" s="179"/>
      <c r="T44" s="207" t="str">
        <f t="shared" ref="T44:AC53" ca="1" si="195">IFERROR(IF(INDIRECT(ADDRESS(ROW(44:44),MATCH(T$2,$BQ$2:$OH$2,0)+COLUMN($BQ:$BQ)+4,4,1),TRUE)&gt;=10,INDIRECT(ADDRESS(ROW(44:44),MATCH(T$2,$BQ$2:$OH$2,0)+COLUMN($BQ:$BQ)+1,4,1),TRUE)/INDIRECT(ADDRESS(ROW($5:$5),MATCH(T$2,$BQ$2:$OH$2,0)+COLUMN($BQ:$BQ)+1,2,1),TRUE),""),"")</f>
        <v/>
      </c>
      <c r="U44" s="126" t="str">
        <f t="shared" ca="1" si="195"/>
        <v/>
      </c>
      <c r="V44" s="126" t="str">
        <f t="shared" ca="1" si="195"/>
        <v/>
      </c>
      <c r="W44" s="126" t="str">
        <f t="shared" ca="1" si="195"/>
        <v/>
      </c>
      <c r="X44" s="126" t="str">
        <f t="shared" ca="1" si="195"/>
        <v/>
      </c>
      <c r="Y44" s="126" t="str">
        <f t="shared" ca="1" si="195"/>
        <v/>
      </c>
      <c r="Z44" s="126" t="str">
        <f t="shared" ca="1" si="195"/>
        <v/>
      </c>
      <c r="AA44" s="126" t="str">
        <f t="shared" ca="1" si="195"/>
        <v/>
      </c>
      <c r="AB44" s="126" t="str">
        <f t="shared" ca="1" si="195"/>
        <v/>
      </c>
      <c r="AC44" s="126" t="str">
        <f t="shared" ca="1" si="195"/>
        <v/>
      </c>
      <c r="AD44" s="126" t="str">
        <f t="shared" ref="AD44:AM53" ca="1" si="196">IFERROR(IF(INDIRECT(ADDRESS(ROW(44:44),MATCH(AD$2,$BQ$2:$OH$2,0)+COLUMN($BQ:$BQ)+4,4,1),TRUE)&gt;=10,INDIRECT(ADDRESS(ROW(44:44),MATCH(AD$2,$BQ$2:$OH$2,0)+COLUMN($BQ:$BQ)+1,4,1),TRUE)/INDIRECT(ADDRESS(ROW($5:$5),MATCH(AD$2,$BQ$2:$OH$2,0)+COLUMN($BQ:$BQ)+1,2,1),TRUE),""),"")</f>
        <v/>
      </c>
      <c r="AE44" s="126" t="str">
        <f t="shared" ca="1" si="196"/>
        <v/>
      </c>
      <c r="AF44" s="126" t="str">
        <f t="shared" ca="1" si="196"/>
        <v/>
      </c>
      <c r="AG44" s="126" t="str">
        <f t="shared" ca="1" si="196"/>
        <v/>
      </c>
      <c r="AH44" s="126" t="str">
        <f t="shared" ca="1" si="196"/>
        <v/>
      </c>
      <c r="AI44" s="126" t="str">
        <f t="shared" ca="1" si="196"/>
        <v/>
      </c>
      <c r="AJ44" s="126" t="str">
        <f t="shared" ca="1" si="196"/>
        <v/>
      </c>
      <c r="AK44" s="126" t="str">
        <f t="shared" ca="1" si="196"/>
        <v/>
      </c>
      <c r="AL44" s="126" t="str">
        <f t="shared" ca="1" si="196"/>
        <v/>
      </c>
      <c r="AM44" s="127" t="str">
        <f t="shared" ca="1" si="196"/>
        <v/>
      </c>
      <c r="AN44" s="187"/>
      <c r="AO44" s="187"/>
      <c r="AP44" s="187"/>
      <c r="AQ44" s="187"/>
      <c r="AR44" s="187"/>
      <c r="AS44" s="187"/>
      <c r="AT44" s="187"/>
      <c r="AU44" s="187"/>
      <c r="AV44" s="187"/>
      <c r="AW44" s="187"/>
      <c r="AX44" s="187"/>
      <c r="AY44" s="187"/>
      <c r="AZ44" s="187"/>
      <c r="BA44" s="187"/>
      <c r="BB44" s="187"/>
      <c r="BC44" s="187"/>
      <c r="BD44" s="239" t="str">
        <f t="shared" ca="1" si="185"/>
        <v/>
      </c>
      <c r="BE44" s="239" t="str">
        <f t="shared" ca="1" si="186"/>
        <v/>
      </c>
      <c r="BF44" s="239">
        <f t="shared" ca="1" si="175"/>
        <v>296.92508920970471</v>
      </c>
      <c r="BG44" s="248" t="str">
        <f t="shared" ca="1" si="176"/>
        <v/>
      </c>
      <c r="BH44" s="294"/>
      <c r="BI44" s="562" t="str">
        <f t="shared" ca="1" si="166"/>
        <v/>
      </c>
      <c r="BJ44" s="558" t="str">
        <f t="shared" ca="1" si="187"/>
        <v/>
      </c>
      <c r="BK44" s="558">
        <f t="shared" ca="1" si="188"/>
        <v>1.030725413469141</v>
      </c>
      <c r="BL44" s="558" t="str">
        <f t="shared" ca="1" si="167"/>
        <v/>
      </c>
      <c r="BM44" s="558" t="str">
        <f t="shared" ca="1" si="189"/>
        <v/>
      </c>
      <c r="BN44" s="558" t="str">
        <f t="shared" ca="1" si="190"/>
        <v/>
      </c>
      <c r="BO44" s="254"/>
      <c r="BP44" s="218" t="str">
        <f t="shared" si="191"/>
        <v>USA</v>
      </c>
      <c r="BQ44" s="66">
        <f t="shared" ca="1" si="172"/>
        <v>260.81212634460815</v>
      </c>
      <c r="BR44" s="64">
        <f t="shared" ca="1" si="173"/>
        <v>338.03837972510649</v>
      </c>
      <c r="BS44" s="64">
        <f t="shared" ca="1" si="174"/>
        <v>296.92508920970471</v>
      </c>
      <c r="BT44" s="64">
        <f t="array" aca="1" ref="BT44" ca="1">IFERROR(AVERAGE(IF(('1. Database - raw'!AW$7:AY$494&gt;0)*('1. Database - raw'!$AD$7:$AD$494=$A44)*('1. Database - raw'!$AP$7:$AP$494&lt;&gt;Dropdown!$AM$11)*(INDIRECT($Q44,TRUE)=$O44),'1. Database - raw'!AW$7:AY$494)),"")</f>
        <v>307</v>
      </c>
      <c r="BU44" s="97">
        <f t="array" aca="1" ref="BU44" ca="1">IFERROR(_xlfn.STDEV.S(IF(('1. Database - raw'!AW$7:AY$494&gt;0)*('1. Database - raw'!$AD$7:$AD$494=$A44)*('1. Database - raw'!$AP$7:$AP$494&lt;&gt;Dropdown!$AM$11)*(INDIRECT($Q44,TRUE)=$O44),'1. Database - raw'!AW$7:AY$494)),"")</f>
        <v>80.649860508248864</v>
      </c>
      <c r="BV44" s="97">
        <f t="array" aca="1" ref="BV44" ca="1">IFERROR(IF(COUNT(IF(('1. Database - raw'!AW$7:AY$494&gt;0)*('1. Database - raw'!$AD$7:$AD$494=$A44)*('1. Database - raw'!$AP$7:$AP$494&lt;&gt;Dropdown!$AM$11)*(INDIRECT($Q44,TRUE)=$O44),'1. Database - raw'!AW$7:AY$494))&gt;0,COUNT(IF(('1. Database - raw'!AW$7:AY$494&gt;0)*('1. Database - raw'!$AD$7:$AD$494=$A44)*('1. Database - raw'!$AP$7:$AP$494&lt;&gt;Dropdown!$AM$11)*(INDIRECT($Q44,TRUE)=$O44),'1. Database - raw'!AW$7:AY$494)),""),"")</f>
        <v>6</v>
      </c>
      <c r="BW44" s="66">
        <f t="shared" ca="1" si="7"/>
        <v>191.63191593564835</v>
      </c>
      <c r="BX44" s="64">
        <f t="shared" ca="1" si="8"/>
        <v>215.90478126036311</v>
      </c>
      <c r="BY44" s="64">
        <f t="shared" ca="1" si="9"/>
        <v>203.40660484013407</v>
      </c>
      <c r="BZ44" s="64">
        <f t="array" aca="1" ref="BZ44" ca="1">IFERROR(AVERAGE(IF(('1. Database - raw'!BC$7:BE$494&gt;0)*('1. Database - raw'!$AD$7:$AD$494=$A44)*('1. Database - raw'!$AP$7:$AP$494&lt;&gt;Dropdown!$AM$11)*(INDIRECT($Q44,TRUE)=$O44),'1. Database - raw'!BC$7:BE$494)),"")</f>
        <v>206</v>
      </c>
      <c r="CA44" s="97">
        <f t="array" aca="1" ref="CA44" ca="1">IFERROR(_xlfn.STDEV.S(IF(('1. Database - raw'!BC$7:BE$494&gt;0)*('1. Database - raw'!$AD$7:$AD$494=$A44)*('1. Database - raw'!$AP$7:$AP$494&lt;&gt;Dropdown!$AM$11)*(INDIRECT($Q44,TRUE)=$O44),'1. Database - raw'!BC$7:BE$494)),"")</f>
        <v>33</v>
      </c>
      <c r="CB44" s="97">
        <f t="array" aca="1" ref="CB44" ca="1">IFERROR(IF(COUNT(IF(('1. Database - raw'!BC$7:BE$494&gt;0)*('1. Database - raw'!$AD$7:$AD$494=$A44)*('1. Database - raw'!$AP$7:$AP$494&lt;&gt;Dropdown!$AM$11)*(INDIRECT($Q44,TRUE)=$O44),'1. Database - raw'!BC$7:BE$494))&gt;0,COUNT(IF(('1. Database - raw'!BC$7:BE$494&gt;0)*('1. Database - raw'!$AD$7:$AD$494=$A44)*('1. Database - raw'!$AP$7:$AP$494&lt;&gt;Dropdown!$AM$11)*(INDIRECT($Q44,TRUE)=$O44),'1. Database - raw'!BC$7:BE$494)),""),"")</f>
        <v>3</v>
      </c>
      <c r="CC44" s="107" t="str">
        <f t="shared" ca="1" si="10"/>
        <v/>
      </c>
      <c r="CD44" s="108" t="str">
        <f t="shared" ca="1" si="11"/>
        <v/>
      </c>
      <c r="CE44" s="108" t="str">
        <f t="shared" ca="1" si="12"/>
        <v/>
      </c>
      <c r="CF44" s="108" t="str">
        <f t="array" aca="1" ref="CF44" ca="1">IFERROR(AVERAGE(IF(('1. Database - raw'!BI$7:BK$494&gt;0)*('1. Database - raw'!$AD$7:$AD$494=$A44)*('1. Database - raw'!$AP$7:$AP$494&lt;&gt;Dropdown!$AM$11)*(INDIRECT($Q44,TRUE)=$O44),'1. Database - raw'!BI$7:BK$494)),"")</f>
        <v/>
      </c>
      <c r="CG44" s="272" t="str">
        <f t="array" aca="1" ref="CG44" ca="1">IFERROR(_xlfn.STDEV.S(IF(('1. Database - raw'!BI$7:BK$494&gt;0)*('1. Database - raw'!$AD$7:$AD$494=$A44)*('1. Database - raw'!$AP$7:$AP$494&lt;&gt;Dropdown!$AM$11)*(INDIRECT($Q44,TRUE)=$O44),'1. Database - raw'!BI$7:BK$494)),"")</f>
        <v/>
      </c>
      <c r="CH44" s="97" t="str">
        <f t="array" aca="1" ref="CH44" ca="1">IFERROR(IF(COUNT(IF(('1. Database - raw'!BI$7:BK$494&gt;0)*('1. Database - raw'!$AD$7:$AD$494=$A44)*('1. Database - raw'!$AP$7:$AP$494&lt;&gt;Dropdown!$AM$11)*(INDIRECT($Q44,TRUE)=$O44),'1. Database - raw'!BI$7:BK$494))&gt;0,COUNT(IF(('1. Database - raw'!BI$7:BK$494&gt;0)*('1. Database - raw'!$AD$7:$AD$494=$A44)*('1. Database - raw'!$AP$7:$AP$494&lt;&gt;Dropdown!$AM$11)*(INDIRECT($Q44,TRUE)=$O44),'1. Database - raw'!BI$7:BK$494)),""),"")</f>
        <v/>
      </c>
      <c r="CI44" s="66">
        <f t="shared" ca="1" si="13"/>
        <v>38.704355852397782</v>
      </c>
      <c r="CJ44" s="64">
        <f t="shared" ca="1" si="14"/>
        <v>67.040732976257345</v>
      </c>
      <c r="CK44" s="64">
        <f t="shared" ca="1" si="15"/>
        <v>50.938869105219098</v>
      </c>
      <c r="CL44" s="64">
        <f t="array" aca="1" ref="CL44" ca="1">IFERROR(AVERAGE(IF(('1. Database - raw'!BO$7:BQ$494&gt;0)*('1. Database - raw'!$AD$7:$AD$494=$A44)*(INDIRECT($Q44,TRUE)=$O44),'1. Database - raw'!BO$7:BQ$494)),"")</f>
        <v>54</v>
      </c>
      <c r="CM44" s="97">
        <f t="array" aca="1" ref="CM44" ca="1">IFERROR(_xlfn.STDEV.S(IF(('1. Database - raw'!BO$7:BQ$494&gt;0)*('1. Database - raw'!$AD$7:$AD$494=$A44)*(INDIRECT($Q44,TRUE)=$O44),'1. Database - raw'!BO$7:BQ$494)),"")</f>
        <v>19</v>
      </c>
      <c r="CN44" s="97">
        <f t="array" aca="1" ref="CN44" ca="1">IFERROR(IF(COUNT(IF(('1. Database - raw'!BO$7:BQ$494&gt;0)*('1. Database - raw'!$AD$7:$AD$494=$A44)*(INDIRECT($Q44,TRUE)=$O44),'1. Database - raw'!BO$7:BQ$494))&gt;0,COUNT(IF(('1. Database - raw'!BO$7:BQ$494&gt;0)*('1. Database - raw'!$AD$7:$AD$494=$A44)*(INDIRECT($Q44,TRUE)=$O44),'1. Database - raw'!BO$7:BQ$494)),""),"")</f>
        <v>3</v>
      </c>
      <c r="CO44" s="66" t="str">
        <f t="shared" ca="1" si="16"/>
        <v/>
      </c>
      <c r="CP44" s="64" t="str">
        <f t="shared" ca="1" si="17"/>
        <v/>
      </c>
      <c r="CQ44" s="64" t="str">
        <f t="shared" ca="1" si="18"/>
        <v/>
      </c>
      <c r="CR44" s="64" t="str">
        <f t="array" aca="1" ref="CR44" ca="1">IFERROR(AVERAGE(IF(('1. Database - raw'!BU$7:BW$494&gt;0)*('1. Database - raw'!$AD$7:$AD$494=$A44)*(INDIRECT($Q44,TRUE)=$O44),'1. Database - raw'!BU$7:BW$494)),"")</f>
        <v/>
      </c>
      <c r="CS44" s="97" t="str">
        <f t="array" aca="1" ref="CS44" ca="1">IFERROR(_xlfn.STDEV.S(IF(('1. Database - raw'!BU$7:BW$494&gt;0)*('1. Database - raw'!$AD$7:$AD$494=$A44)*(INDIRECT($Q44,TRUE)=$O44),'1. Database - raw'!BU$7:BW$494)),"")</f>
        <v/>
      </c>
      <c r="CT44" s="97" t="str">
        <f t="array" aca="1" ref="CT44" ca="1">IFERROR(IF(COUNT(IF(('1. Database - raw'!BU$7:BW$494&gt;0)*('1. Database - raw'!$AD$7:$AD$494=$A44)*(INDIRECT($Q44,TRUE)=$O44),'1. Database - raw'!BU$7:BW$494))&gt;0,COUNT(IF(('1. Database - raw'!BU$7:BW$494&gt;0)*('1. Database - raw'!$AD$7:$AD$494=$A44)*(INDIRECT($Q44,TRUE)=$O44),'1. Database - raw'!BU$7:BW$494)),""),"")</f>
        <v/>
      </c>
      <c r="CU44" s="66" t="str">
        <f t="shared" ca="1" si="19"/>
        <v/>
      </c>
      <c r="CV44" s="64" t="str">
        <f t="shared" ca="1" si="20"/>
        <v/>
      </c>
      <c r="CW44" s="64" t="str">
        <f t="shared" ca="1" si="21"/>
        <v/>
      </c>
      <c r="CX44" s="64" t="str">
        <f t="array" aca="1" ref="CX44" ca="1">IFERROR(AVERAGE(IF(('1. Database - raw'!CA$7:CC$494&gt;0)*('1. Database - raw'!$AD$7:$AD$494=$A44)*(INDIRECT($Q44,TRUE)=$O44),'1. Database - raw'!CA$7:CC$494)),"")</f>
        <v/>
      </c>
      <c r="CY44" s="97" t="str">
        <f t="array" aca="1" ref="CY44" ca="1">IFERROR(_xlfn.STDEV.S(IF(('1. Database - raw'!CA$7:CC$494&gt;0)*('1. Database - raw'!$AD$7:$AD$494=$A44)*(INDIRECT($Q44,TRUE)=$O44),'1. Database - raw'!CA$7:CC$494)),"")</f>
        <v/>
      </c>
      <c r="CZ44" s="97" t="str">
        <f t="array" aca="1" ref="CZ44" ca="1">IFERROR(IF(COUNT(IF(('1. Database - raw'!CA$7:CC$494&gt;0)*('1. Database - raw'!$AD$7:$AD$494=$A44)*(INDIRECT($Q44,TRUE)=$O44),'1. Database - raw'!CA$7:CC$494))&gt;0,COUNT(IF(('1. Database - raw'!CA$7:CC$494&gt;0)*('1. Database - raw'!$AD$7:$AD$494=$A44)*(INDIRECT($Q44,TRUE)=$O44),'1. Database - raw'!CA$7:CC$494)),""),"")</f>
        <v/>
      </c>
      <c r="DA44" s="66" t="str">
        <f t="shared" ca="1" si="22"/>
        <v/>
      </c>
      <c r="DB44" s="64" t="str">
        <f t="shared" ca="1" si="23"/>
        <v/>
      </c>
      <c r="DC44" s="64" t="str">
        <f t="shared" ca="1" si="24"/>
        <v/>
      </c>
      <c r="DD44" s="64" t="str">
        <f t="array" aca="1" ref="DD44" ca="1">IFERROR(AVERAGE(IF(('1. Database - raw'!CG$7:CI$494&gt;0)*('1. Database - raw'!$AD$7:$AD$494=$A44)*(INDIRECT($Q44,TRUE)=$O44),'1. Database - raw'!CG$7:CI$494)),"")</f>
        <v/>
      </c>
      <c r="DE44" s="97" t="str">
        <f t="array" aca="1" ref="DE44" ca="1">IFERROR(_xlfn.STDEV.S(IF(('1. Database - raw'!CG$7:CI$494&gt;0)*('1. Database - raw'!$AD$7:$AD$494=$A44)*(INDIRECT($Q44,TRUE)=$O44),'1. Database - raw'!CG$7:CI$494)),"")</f>
        <v/>
      </c>
      <c r="DF44" s="97" t="str">
        <f t="array" aca="1" ref="DF44" ca="1">IFERROR(IF(COUNT(IF(('1. Database - raw'!CG$7:CI$494&gt;0)*('1. Database - raw'!$AD$7:$AD$494=$A44)*(INDIRECT($Q44,TRUE)=$O44),'1. Database - raw'!CG$7:CI$494))&gt;0,COUNT(IF(('1. Database - raw'!CG$7:CI$494&gt;0)*('1. Database - raw'!$AD$7:$AD$494=$A44)*(INDIRECT($Q44,TRUE)=$O44),'1. Database - raw'!CG$7:CI$494)),""),"")</f>
        <v/>
      </c>
      <c r="DG44" s="66">
        <f t="shared" ca="1" si="25"/>
        <v>148.37998564211779</v>
      </c>
      <c r="DH44" s="64">
        <f t="shared" ca="1" si="26"/>
        <v>154.39851039358686</v>
      </c>
      <c r="DI44" s="64">
        <f t="shared" ca="1" si="27"/>
        <v>151.35933653185981</v>
      </c>
      <c r="DJ44" s="64">
        <f t="array" aca="1" ref="DJ44" ca="1">IFERROR(AVERAGE(IF(('1. Database - raw'!CM$7:CO$494&gt;0)*('1. Database - raw'!$AD$7:$AD$494=$A44)*(INDIRECT($Q44,TRUE)=$O44),'1. Database - raw'!CM$7:CO$494)),"")</f>
        <v>152</v>
      </c>
      <c r="DK44" s="97">
        <f t="array" aca="1" ref="DK44" ca="1">IFERROR(_xlfn.STDEV.S(IF(('1. Database - raw'!CM$7:CO$494&gt;0)*('1. Database - raw'!$AD$7:$AD$494=$A44)*(INDIRECT($Q44,TRUE)=$O44),'1. Database - raw'!CM$7:CO$494)),"")</f>
        <v>14</v>
      </c>
      <c r="DL44" s="97">
        <f t="array" aca="1" ref="DL44" ca="1">IFERROR(IF(COUNT(IF(('1. Database - raw'!CM$7:CO$494&gt;0)*('1. Database - raw'!$AD$7:$AD$494=$A44)*(INDIRECT($Q44,TRUE)=$O44),'1. Database - raw'!CM$7:CO$494))&gt;0,COUNT(IF(('1. Database - raw'!CM$7:CO$494&gt;0)*('1. Database - raw'!$AD$7:$AD$494=$A44)*(INDIRECT($Q44,TRUE)=$O44),'1. Database - raw'!CM$7:CO$494)),""),"")</f>
        <v>3</v>
      </c>
      <c r="DM44" s="66">
        <f t="shared" ca="1" si="28"/>
        <v>50.115332055084217</v>
      </c>
      <c r="DN44" s="64">
        <f t="shared" ca="1" si="29"/>
        <v>51.582973032925409</v>
      </c>
      <c r="DO44" s="64">
        <f t="shared" ca="1" si="30"/>
        <v>50.843857268440125</v>
      </c>
      <c r="DP44" s="64">
        <f t="array" aca="1" ref="DP44" ca="1">IFERROR(AVERAGE(IF(('1. Database - raw'!CS$7:CU$494&gt;0)*('1. Database - raw'!$AD$7:$AD$494=$A44)*(INDIRECT($Q44,TRUE)=$O44),'1. Database - raw'!CS$7:CU$494)),"")</f>
        <v>51</v>
      </c>
      <c r="DQ44" s="97">
        <f t="array" aca="1" ref="DQ44" ca="1">IFERROR(_xlfn.STDEV.S(IF(('1. Database - raw'!CS$7:CU$494&gt;0)*('1. Database - raw'!$AD$7:$AD$494=$A44)*(INDIRECT($Q44,TRUE)=$O44),'1. Database - raw'!CS$7:CU$494)),"")</f>
        <v>4</v>
      </c>
      <c r="DR44" s="97">
        <f t="array" aca="1" ref="DR44" ca="1">IFERROR(IF(COUNT(IF(('1. Database - raw'!CS$7:CU$494&gt;0)*('1. Database - raw'!$AD$7:$AD$494=$A44)*(INDIRECT($Q44,TRUE)=$O44),'1. Database - raw'!CS$7:CU$494))&gt;0,COUNT(IF(('1. Database - raw'!CS$7:CU$494&gt;0)*('1. Database - raw'!$AD$7:$AD$494=$A44)*(INDIRECT($Q44,TRUE)=$O44),'1. Database - raw'!CS$7:CU$494)),""),"")</f>
        <v>3</v>
      </c>
      <c r="DS44" s="66">
        <f t="shared" ca="1" si="31"/>
        <v>46.484662753073238</v>
      </c>
      <c r="DT44" s="64">
        <f t="shared" ca="1" si="32"/>
        <v>46.50996481110964</v>
      </c>
      <c r="DU44" s="64">
        <f t="shared" ca="1" si="33"/>
        <v>46.497312061039992</v>
      </c>
      <c r="DV44" s="64">
        <f t="array" aca="1" ref="DV44" ca="1">IFERROR(AVERAGE(IF(('1. Database - raw'!CY$7:DA$494&gt;0)*('1. Database - raw'!$AD$7:$AD$494=$A44)*(INDIRECT($Q44,TRUE)=$O44),'1. Database - raw'!CY$7:DA$494)),"")</f>
        <v>46.5</v>
      </c>
      <c r="DW44" s="97">
        <f t="array" aca="1" ref="DW44" ca="1">IFERROR(_xlfn.STDEV.S(IF(('1. Database - raw'!CY$7:DA$494&gt;0)*('1. Database - raw'!$AD$7:$AD$494=$A44)*(INDIRECT($Q44,TRUE)=$O44),'1. Database - raw'!CY$7:DA$494)),"")</f>
        <v>0.5</v>
      </c>
      <c r="DX44" s="97">
        <f t="array" aca="1" ref="DX44" ca="1">IFERROR(IF(COUNT(IF(('1. Database - raw'!CY$7:DA$494&gt;0)*('1. Database - raw'!$AD$7:$AD$494=$A44)*(INDIRECT($Q44,TRUE)=$O44),'1. Database - raw'!CY$7:DA$494))&gt;0,COUNT(IF(('1. Database - raw'!CY$7:DA$494&gt;0)*('1. Database - raw'!$AD$7:$AD$494=$A44)*(INDIRECT($Q44,TRUE)=$O44),'1. Database - raw'!CY$7:DA$494)),""),"")</f>
        <v>3</v>
      </c>
      <c r="DY44" s="66">
        <f t="shared" ca="1" si="34"/>
        <v>50.038530688522961</v>
      </c>
      <c r="DZ44" s="64">
        <f t="shared" ca="1" si="35"/>
        <v>57.608832845500444</v>
      </c>
      <c r="EA44" s="64">
        <f t="shared" ca="1" si="36"/>
        <v>53.6904214014899</v>
      </c>
      <c r="EB44" s="64">
        <f t="array" aca="1" ref="EB44" ca="1">IFERROR(AVERAGE(IF(('1. Database - raw'!DE$7:DG$494&gt;0)*('1. Database - raw'!$AD$7:$AD$494=$A44)*(INDIRECT($Q44,TRUE)=$O44),'1. Database - raw'!DE$7:DG$494)),"")</f>
        <v>54.5</v>
      </c>
      <c r="EC44" s="97">
        <f t="array" aca="1" ref="EC44" ca="1">IFERROR(_xlfn.STDEV.S(IF(('1. Database - raw'!DE$7:DG$494&gt;0)*('1. Database - raw'!$AD$7:$AD$494=$A44)*(INDIRECT($Q44,TRUE)=$O44),'1. Database - raw'!DE$7:DG$494)),"")</f>
        <v>9.5</v>
      </c>
      <c r="ED44" s="97">
        <f t="array" aca="1" ref="ED44" ca="1">IFERROR(IF(COUNT(IF(('1. Database - raw'!DE$7:DG$494&gt;0)*('1. Database - raw'!$AD$7:$AD$494=$A44)*(INDIRECT($Q44,TRUE)=$O44),'1. Database - raw'!DE$7:DG$494))&gt;0,COUNT(IF(('1. Database - raw'!DE$7:DG$494&gt;0)*('1. Database - raw'!$AD$7:$AD$494=$A44)*(INDIRECT($Q44,TRUE)=$O44),'1. Database - raw'!DE$7:DG$494)),""),"")</f>
        <v>3</v>
      </c>
      <c r="EE44" s="107" t="str">
        <f t="shared" ca="1" si="37"/>
        <v/>
      </c>
      <c r="EF44" s="108" t="str">
        <f t="shared" ca="1" si="38"/>
        <v/>
      </c>
      <c r="EG44" s="108" t="str">
        <f t="shared" ca="1" si="39"/>
        <v/>
      </c>
      <c r="EH44" s="108">
        <f t="array" aca="1" ref="EH44" ca="1">IFERROR(AVERAGE(IF(('1. Database - raw'!DK$7:DM$494&gt;0)*('1. Database - raw'!$AD$7:$AD$494=$A44)*(INDIRECT($Q44,TRUE)=$O44),'1. Database - raw'!DK$7:DM$494)),"")</f>
        <v>0.26213592233009708</v>
      </c>
      <c r="EI44" s="272" t="str">
        <f t="array" aca="1" ref="EI44" ca="1">IFERROR(_xlfn.STDEV.S(IF(('1. Database - raw'!DK$7:DM$494&gt;0)*('1. Database - raw'!$AD$7:$AD$494=$A44)*(INDIRECT($Q44,TRUE)=$O44),'1. Database - raw'!DK$7:DM$494)),"")</f>
        <v/>
      </c>
      <c r="EJ44" s="97">
        <f t="array" aca="1" ref="EJ44" ca="1">IFERROR(IF(COUNT(IF(('1. Database - raw'!DK$7:DM$494&gt;0)*('1. Database - raw'!$AD$7:$AD$494=$A44)*(INDIRECT($Q44,TRUE)=$O44),'1. Database - raw'!DK$7:DM$494))&gt;0,COUNT(IF(('1. Database - raw'!DK$7:DM$494&gt;0)*('1. Database - raw'!$AD$7:$AD$494=$A44)*(INDIRECT($Q44,TRUE)=$O44),'1. Database - raw'!DK$7:DM$494)),""),"")</f>
        <v>1</v>
      </c>
      <c r="EK44" s="66">
        <f t="shared" ca="1" si="40"/>
        <v>85.280754167829642</v>
      </c>
      <c r="EL44" s="64">
        <f t="shared" ca="1" si="41"/>
        <v>88.24600576699487</v>
      </c>
      <c r="EM44" s="64">
        <f t="shared" ca="1" si="42"/>
        <v>86.750711375227155</v>
      </c>
      <c r="EN44" s="64">
        <f t="array" aca="1" ref="EN44" ca="1">IFERROR(AVERAGE(IF(('1. Database - raw'!DQ$7:DS$494&gt;0)*('1. Database - raw'!$AD$7:$AD$494=$A44)*(INDIRECT($Q44,TRUE)=$O44),'1. Database - raw'!DQ$7:DS$494)),"")</f>
        <v>87.142857142857139</v>
      </c>
      <c r="EO44" s="97">
        <f t="array" aca="1" ref="EO44" ca="1">IFERROR(_xlfn.STDEV.S(IF(('1. Database - raw'!DQ$7:DS$494&gt;0)*('1. Database - raw'!$AD$7:$AD$494=$A44)*(INDIRECT($Q44,TRUE)=$O44),'1. Database - raw'!DQ$7:DS$494)),"")</f>
        <v>8.2951506200625325</v>
      </c>
      <c r="EP44" s="97">
        <f t="array" aca="1" ref="EP44" ca="1">IFERROR(IF(COUNT(IF(('1. Database - raw'!DQ$7:DS$494&gt;0)*('1. Database - raw'!$AD$7:$AD$494=$A44)*(INDIRECT($Q44,TRUE)=$O44),'1. Database - raw'!DQ$7:DS$494))&gt;0,COUNT(IF(('1. Database - raw'!DQ$7:DS$494&gt;0)*('1. Database - raw'!$AD$7:$AD$494=$A44)*(INDIRECT($Q44,TRUE)=$O44),'1. Database - raw'!DQ$7:DS$494)),""),"")</f>
        <v>7</v>
      </c>
      <c r="EQ44" s="66" t="str">
        <f t="shared" ca="1" si="43"/>
        <v/>
      </c>
      <c r="ER44" s="64" t="str">
        <f t="shared" ca="1" si="44"/>
        <v/>
      </c>
      <c r="ES44" s="64" t="str">
        <f t="shared" ca="1" si="45"/>
        <v/>
      </c>
      <c r="ET44" s="64">
        <f t="array" aca="1" ref="ET44" ca="1">IFERROR(AVERAGE(IF(('1. Database - raw'!DW$7:DY$494&gt;0)*('1. Database - raw'!$AD$7:$AD$494=$A44)*(INDIRECT($Q44,TRUE)=$O44),'1. Database - raw'!DW$7:DY$494)),"")</f>
        <v>23.54</v>
      </c>
      <c r="EU44" s="97" t="str">
        <f t="array" aca="1" ref="EU44" ca="1">IFERROR(_xlfn.STDEV.S(IF(('1. Database - raw'!DW$7:DY$494&gt;0)*('1. Database - raw'!$AD$7:$AD$494=$A44)*(INDIRECT($Q44,TRUE)=$O44),'1. Database - raw'!DW$7:DY$494)),"")</f>
        <v/>
      </c>
      <c r="EV44" s="97">
        <f t="array" aca="1" ref="EV44" ca="1">IFERROR(IF(COUNT(IF(('1. Database - raw'!DW$7:DY$494&gt;0)*('1. Database - raw'!$AD$7:$AD$494=$A44)*(INDIRECT($Q44,TRUE)=$O44),'1. Database - raw'!DW$7:DY$494))&gt;0,COUNT(IF(('1. Database - raw'!DW$7:DY$494&gt;0)*('1. Database - raw'!$AD$7:$AD$494=$A44)*(INDIRECT($Q44,TRUE)=$O44),'1. Database - raw'!DW$7:DY$494)),""),"")</f>
        <v>1</v>
      </c>
      <c r="EW44" s="66" t="str">
        <f t="shared" ca="1" si="46"/>
        <v/>
      </c>
      <c r="EX44" s="64" t="str">
        <f t="shared" ca="1" si="47"/>
        <v/>
      </c>
      <c r="EY44" s="64" t="str">
        <f t="shared" ca="1" si="48"/>
        <v/>
      </c>
      <c r="EZ44" s="64">
        <f t="array" aca="1" ref="EZ44" ca="1">IFERROR(AVERAGE(IF(('1. Database - raw'!EC$7:EE$494&gt;0)*('1. Database - raw'!$AD$7:$AD$494=$A44)*(INDIRECT($Q44,TRUE)=$O44),'1. Database - raw'!EC$7:EE$494)),"")</f>
        <v>11</v>
      </c>
      <c r="FA44" s="97" t="str">
        <f t="array" aca="1" ref="FA44" ca="1">IFERROR(_xlfn.STDEV.S(IF(('1. Database - raw'!EC$7:EE$494&gt;0)*('1. Database - raw'!$AD$7:$AD$494=$A44)*(INDIRECT($Q44,TRUE)=$O44),'1. Database - raw'!EC$7:EE$494)),"")</f>
        <v/>
      </c>
      <c r="FB44" s="97">
        <f t="array" aca="1" ref="FB44" ca="1">IFERROR(IF(COUNT(IF(('1. Database - raw'!EC$7:EE$494&gt;0)*('1. Database - raw'!$AD$7:$AD$494=$A44)*(INDIRECT($Q44,TRUE)=$O44),'1. Database - raw'!EC$7:EE$494))&gt;0,COUNT(IF(('1. Database - raw'!EC$7:EE$494&gt;0)*('1. Database - raw'!$AD$7:$AD$494=$A44)*(INDIRECT($Q44,TRUE)=$O44),'1. Database - raw'!EC$7:EE$494)),""),"")</f>
        <v>1</v>
      </c>
      <c r="FC44" s="66" t="str">
        <f t="shared" ca="1" si="49"/>
        <v/>
      </c>
      <c r="FD44" s="64" t="str">
        <f t="shared" ca="1" si="50"/>
        <v/>
      </c>
      <c r="FE44" s="64" t="str">
        <f t="shared" ca="1" si="51"/>
        <v/>
      </c>
      <c r="FF44" s="64">
        <f t="array" aca="1" ref="FF44" ca="1">IFERROR(AVERAGE(IF(('1. Database - raw'!EI$7:EK$494&gt;0)*('1. Database - raw'!$AD$7:$AD$494=$A44)*(INDIRECT($Q44,TRUE)=$O44),'1. Database - raw'!EI$7:EK$494)),"")</f>
        <v>10</v>
      </c>
      <c r="FG44" s="97" t="str">
        <f t="array" aca="1" ref="FG44" ca="1">IFERROR(_xlfn.STDEV.S(IF(('1. Database - raw'!EI$7:EK$494&gt;0)*('1. Database - raw'!$AD$7:$AD$494=$A44)*(INDIRECT($Q44,TRUE)=$O44),'1. Database - raw'!EI$7:EK$494)),"")</f>
        <v/>
      </c>
      <c r="FH44" s="97">
        <f t="array" aca="1" ref="FH44" ca="1">IFERROR(IF(COUNT(IF(('1. Database - raw'!EI$7:EK$494&gt;0)*('1. Database - raw'!$AD$7:$AD$494=$A44)*(INDIRECT($Q44,TRUE)=$O44),'1. Database - raw'!EI$7:EK$494))&gt;0,COUNT(IF(('1. Database - raw'!EI$7:EK$494&gt;0)*('1. Database - raw'!$AD$7:$AD$494=$A44)*(INDIRECT($Q44,TRUE)=$O44),'1. Database - raw'!EI$7:EK$494)),""),"")</f>
        <v>1</v>
      </c>
      <c r="FI44" s="66" t="str">
        <f t="shared" ca="1" si="52"/>
        <v/>
      </c>
      <c r="FJ44" s="64" t="str">
        <f t="shared" ca="1" si="53"/>
        <v/>
      </c>
      <c r="FK44" s="64" t="str">
        <f t="shared" ca="1" si="54"/>
        <v/>
      </c>
      <c r="FL44" s="64">
        <f t="array" aca="1" ref="FL44" ca="1">IFERROR(AVERAGE(IF(('1. Database - raw'!EO$7:EQ$494&gt;0)*('1. Database - raw'!$AD$7:$AD$494=$A44)*(INDIRECT($Q44,TRUE)=$O44),'1. Database - raw'!EO$7:EQ$494)),"")</f>
        <v>2</v>
      </c>
      <c r="FM44" s="97" t="str">
        <f t="array" aca="1" ref="FM44" ca="1">IFERROR(_xlfn.STDEV.S(IF(('1. Database - raw'!EO$7:EQ$494&gt;0)*('1. Database - raw'!$AD$7:$AD$494=$A44)*(INDIRECT($Q44,TRUE)=$O44),'1. Database - raw'!EO$7:EQ$494)),"")</f>
        <v/>
      </c>
      <c r="FN44" s="97">
        <f t="array" aca="1" ref="FN44" ca="1">IFERROR(IF(COUNT(IF(('1. Database - raw'!EO$7:EQ$494&gt;0)*('1. Database - raw'!$AD$7:$AD$494=$A44)*(INDIRECT($Q44,TRUE)=$O44),'1. Database - raw'!EO$7:EQ$494))&gt;0,COUNT(IF(('1. Database - raw'!EO$7:EQ$494&gt;0)*('1. Database - raw'!$AD$7:$AD$494=$A44)*(INDIRECT($Q44,TRUE)=$O44),'1. Database - raw'!EO$7:EQ$494)),""),"")</f>
        <v>1</v>
      </c>
      <c r="FO44" s="66" t="str">
        <f t="shared" ca="1" si="55"/>
        <v/>
      </c>
      <c r="FP44" s="64" t="str">
        <f t="shared" ca="1" si="56"/>
        <v/>
      </c>
      <c r="FQ44" s="64" t="str">
        <f t="shared" ca="1" si="57"/>
        <v/>
      </c>
      <c r="FR44" s="64">
        <f t="array" aca="1" ref="FR44" ca="1">IFERROR(AVERAGE(IF(('1. Database - raw'!EU$7:EW$494&gt;0)*('1. Database - raw'!$AD$7:$AD$494=$A44)*(INDIRECT($Q44,TRUE)=$O44),'1. Database - raw'!EU$7:EW$494)),"")</f>
        <v>25.14</v>
      </c>
      <c r="FS44" s="97" t="str">
        <f t="array" aca="1" ref="FS44" ca="1">IFERROR(_xlfn.STDEV.S(IF(('1. Database - raw'!EU$7:EW$494&gt;0)*('1. Database - raw'!$AD$7:$AD$494=$A44)*(INDIRECT($Q44,TRUE)=$O44),'1. Database - raw'!EU$7:EW$494)),"")</f>
        <v/>
      </c>
      <c r="FT44" s="97">
        <f t="array" aca="1" ref="FT44" ca="1">IFERROR(IF(COUNT(IF(('1. Database - raw'!EU$7:EW$494&gt;0)*('1. Database - raw'!$AD$7:$AD$494=$A44)*(INDIRECT($Q44,TRUE)=$O44),'1. Database - raw'!EU$7:EW$494))&gt;0,COUNT(IF(('1. Database - raw'!EU$7:EW$494&gt;0)*('1. Database - raw'!$AD$7:$AD$494=$A44)*(INDIRECT($Q44,TRUE)=$O44),'1. Database - raw'!EU$7:EW$494)),""),"")</f>
        <v>1</v>
      </c>
      <c r="FU44" s="66" t="str">
        <f t="shared" ca="1" si="58"/>
        <v/>
      </c>
      <c r="FV44" s="64" t="str">
        <f t="shared" ca="1" si="59"/>
        <v/>
      </c>
      <c r="FW44" s="64" t="str">
        <f t="shared" ca="1" si="60"/>
        <v/>
      </c>
      <c r="FX44" s="64">
        <f t="array" aca="1" ref="FX44" ca="1">IFERROR(AVERAGE(IF(('1. Database - raw'!FA$7:FC$494&gt;0)*('1. Database - raw'!$AD$7:$AD$494=$A44)*(INDIRECT($Q44,TRUE)=$O44),'1. Database - raw'!FA$7:FC$494)),"")</f>
        <v>9</v>
      </c>
      <c r="FY44" s="97" t="str">
        <f t="array" aca="1" ref="FY44" ca="1">IFERROR(_xlfn.STDEV.S(IF(('1. Database - raw'!FA$7:FC$494&gt;0)*('1. Database - raw'!$AD$7:$AD$494=$A44)*(INDIRECT($Q44,TRUE)=$O44),'1. Database - raw'!FA$7:FC$494)),"")</f>
        <v/>
      </c>
      <c r="FZ44" s="97">
        <f t="array" aca="1" ref="FZ44" ca="1">IFERROR(IF(COUNT(IF(('1. Database - raw'!FA$7:FC$494&gt;0)*('1. Database - raw'!$AD$7:$AD$494=$A44)*(INDIRECT($Q44,TRUE)=$O44),'1. Database - raw'!FA$7:FC$494))&gt;0,COUNT(IF(('1. Database - raw'!FA$7:FC$494&gt;0)*('1. Database - raw'!$AD$7:$AD$494=$A44)*(INDIRECT($Q44,TRUE)=$O44),'1. Database - raw'!FA$7:FC$494)),""),"")</f>
        <v>1</v>
      </c>
      <c r="GA44" s="66" t="str">
        <f t="shared" ca="1" si="61"/>
        <v/>
      </c>
      <c r="GB44" s="64" t="str">
        <f t="shared" ca="1" si="62"/>
        <v/>
      </c>
      <c r="GC44" s="64" t="str">
        <f t="shared" ca="1" si="63"/>
        <v/>
      </c>
      <c r="GD44" s="64">
        <f t="array" aca="1" ref="GD44" ca="1">IFERROR(AVERAGE(IF(('1. Database - raw'!FG$7:FI$494&gt;0)*('1. Database - raw'!$AD$7:$AD$494=$A44)*(INDIRECT($Q44,TRUE)=$O44),'1. Database - raw'!FG$7:FI$494)),"")</f>
        <v>6</v>
      </c>
      <c r="GE44" s="97" t="str">
        <f t="array" aca="1" ref="GE44" ca="1">IFERROR(_xlfn.STDEV.S(IF(('1. Database - raw'!FG$7:FI$494&gt;0)*('1. Database - raw'!$AD$7:$AD$494=$A44)*(INDIRECT($Q44,TRUE)=$O44),'1. Database - raw'!FG$7:FI$494)),"")</f>
        <v/>
      </c>
      <c r="GF44" s="97">
        <f t="array" aca="1" ref="GF44" ca="1">IFERROR(IF(COUNT(IF(('1. Database - raw'!FG$7:FI$494&gt;0)*('1. Database - raw'!$AD$7:$AD$494=$A44)*(INDIRECT($Q44,TRUE)=$O44),'1. Database - raw'!FG$7:FI$494))&gt;0,COUNT(IF(('1. Database - raw'!FG$7:FI$494&gt;0)*('1. Database - raw'!$AD$7:$AD$494=$A44)*(INDIRECT($Q44,TRUE)=$O44),'1. Database - raw'!FG$7:FI$494)),""),"")</f>
        <v>1</v>
      </c>
      <c r="GG44" s="66" t="str">
        <f t="shared" ca="1" si="64"/>
        <v/>
      </c>
      <c r="GH44" s="64" t="str">
        <f t="shared" ca="1" si="65"/>
        <v/>
      </c>
      <c r="GI44" s="64" t="str">
        <f t="shared" ca="1" si="66"/>
        <v/>
      </c>
      <c r="GJ44" s="64">
        <f t="array" aca="1" ref="GJ44" ca="1">IFERROR(AVERAGE(IF(('1. Database - raw'!FM$7:FO$494&gt;0)*('1. Database - raw'!$AD$7:$AD$494=$A44)*(INDIRECT($Q44,TRUE)=$O44),'1. Database - raw'!FM$7:FO$494)),"")</f>
        <v>9</v>
      </c>
      <c r="GK44" s="97" t="str">
        <f t="array" aca="1" ref="GK44" ca="1">IFERROR(_xlfn.STDEV.S(IF(('1. Database - raw'!FM$7:FO$494&gt;0)*('1. Database - raw'!$AD$7:$AD$494=$A44)*(INDIRECT($Q44,TRUE)=$O44),'1. Database - raw'!FM$7:FO$494)),"")</f>
        <v/>
      </c>
      <c r="GL44" s="97">
        <f t="array" aca="1" ref="GL44" ca="1">IFERROR(IF(COUNT(IF(('1. Database - raw'!FM$7:FO$494&gt;0)*('1. Database - raw'!$AD$7:$AD$494=$A44)*(INDIRECT($Q44,TRUE)=$O44),'1. Database - raw'!FM$7:FO$494))&gt;0,COUNT(IF(('1. Database - raw'!FM$7:FO$494&gt;0)*('1. Database - raw'!$AD$7:$AD$494=$A44)*(INDIRECT($Q44,TRUE)=$O44),'1. Database - raw'!FM$7:FO$494)),""),"")</f>
        <v>1</v>
      </c>
      <c r="GM44" s="66">
        <f t="shared" ca="1" si="67"/>
        <v>198.81271570400318</v>
      </c>
      <c r="GN44" s="64">
        <f t="shared" ca="1" si="68"/>
        <v>203.62114070964736</v>
      </c>
      <c r="GO44" s="64">
        <f t="shared" ca="1" si="69"/>
        <v>201.20256449467027</v>
      </c>
      <c r="GP44" s="64">
        <f t="array" aca="1" ref="GP44" ca="1">IFERROR(AVERAGE(IF(('1. Database - raw'!FS$7:FU$494&gt;0)*('1. Database - raw'!$AD$7:$AD$494=$A44)*(INDIRECT($Q44,TRUE)=$O44),'1. Database - raw'!FS$7:FU$494)),"")</f>
        <v>201.8</v>
      </c>
      <c r="GQ44" s="97">
        <f t="array" aca="1" ref="GQ44" ca="1">IFERROR(_xlfn.STDEV.S(IF(('1. Database - raw'!FS$7:FU$494&gt;0)*('1. Database - raw'!$AD$7:$AD$494=$A44)*(INDIRECT($Q44,TRUE)=$O44),'1. Database - raw'!FS$7:FU$494)),"")</f>
        <v>15.56277610196844</v>
      </c>
      <c r="GR44" s="97">
        <f t="array" aca="1" ref="GR44" ca="1">IFERROR(IF(COUNT(IF(('1. Database - raw'!FS$7:FU$494&gt;0)*('1. Database - raw'!$AD$7:$AD$494=$A44)*(INDIRECT($Q44,TRUE)=$O44),'1. Database - raw'!FS$7:FU$494))&gt;0,COUNT(IF(('1. Database - raw'!FS$7:FU$494&gt;0)*('1. Database - raw'!$AD$7:$AD$494=$A44)*(INDIRECT($Q44,TRUE)=$O44),'1. Database - raw'!FS$7:FU$494)),""),"")</f>
        <v>5</v>
      </c>
      <c r="GS44" s="66" t="str">
        <f t="shared" ca="1" si="70"/>
        <v/>
      </c>
      <c r="GT44" s="64" t="str">
        <f t="shared" ca="1" si="71"/>
        <v/>
      </c>
      <c r="GU44" s="64" t="str">
        <f t="shared" ca="1" si="72"/>
        <v/>
      </c>
      <c r="GV44" s="64">
        <f t="array" aca="1" ref="GV44" ca="1">IFERROR(AVERAGE(IF(('1. Database - raw'!FY$7:GA$494&gt;0)*('1. Database - raw'!$AD$7:$AD$494=$A44)*(INDIRECT($Q44,TRUE)=$O44),'1. Database - raw'!FY$7:GA$494)),"")</f>
        <v>67.78</v>
      </c>
      <c r="GW44" s="97" t="str">
        <f t="array" aca="1" ref="GW44" ca="1">IFERROR(_xlfn.STDEV.S(IF(('1. Database - raw'!FY$7:GA$494&gt;0)*('1. Database - raw'!$AD$7:$AD$494=$A44)*(INDIRECT($Q44,TRUE)=$O44),'1. Database - raw'!FY$7:GA$494)),"")</f>
        <v/>
      </c>
      <c r="GX44" s="97">
        <f t="array" aca="1" ref="GX44" ca="1">IFERROR(IF(COUNT(IF(('1. Database - raw'!FY$7:GA$494&gt;0)*('1. Database - raw'!$AD$7:$AD$494=$A44)*(INDIRECT($Q44,TRUE)=$O44),'1. Database - raw'!FY$7:GA$494))&gt;0,COUNT(IF(('1. Database - raw'!FY$7:GA$494&gt;0)*('1. Database - raw'!$AD$7:$AD$494=$A44)*(INDIRECT($Q44,TRUE)=$O44),'1. Database - raw'!FY$7:GA$494)),""),"")</f>
        <v>1</v>
      </c>
      <c r="GY44" s="66" t="str">
        <f t="shared" ca="1" si="73"/>
        <v/>
      </c>
      <c r="GZ44" s="64" t="str">
        <f t="shared" ca="1" si="74"/>
        <v/>
      </c>
      <c r="HA44" s="64" t="str">
        <f t="shared" ca="1" si="75"/>
        <v/>
      </c>
      <c r="HB44" s="64" t="str">
        <f t="array" aca="1" ref="HB44" ca="1">IFERROR(AVERAGE(IF(('1. Database - raw'!GE$7:GG$494&gt;0)*('1. Database - raw'!$AD$7:$AD$494=$A44)*(INDIRECT($Q44,TRUE)=$O44),'1. Database - raw'!GE$7:GG$494)),"")</f>
        <v/>
      </c>
      <c r="HC44" s="97" t="str">
        <f t="array" aca="1" ref="HC44" ca="1">IFERROR(_xlfn.STDEV.S(IF(('1. Database - raw'!GE$7:GG$494&gt;0)*('1. Database - raw'!$AD$7:$AD$494=$A44)*(INDIRECT($Q44,TRUE)=$O44),'1. Database - raw'!GE$7:GG$494)),"")</f>
        <v/>
      </c>
      <c r="HD44" s="97" t="str">
        <f t="array" aca="1" ref="HD44" ca="1">IFERROR(IF(COUNT(IF(('1. Database - raw'!GE$7:GG$494&gt;0)*('1. Database - raw'!$AD$7:$AD$494=$A44)*(INDIRECT($Q44,TRUE)=$O44),'1. Database - raw'!GE$7:GG$494))&gt;0,COUNT(IF(('1. Database - raw'!GE$7:GG$494&gt;0)*('1. Database - raw'!$AD$7:$AD$494=$A44)*(INDIRECT($Q44,TRUE)=$O44),'1. Database - raw'!GE$7:GG$494)),""),"")</f>
        <v/>
      </c>
      <c r="HE44" s="66" t="str">
        <f t="shared" ca="1" si="76"/>
        <v/>
      </c>
      <c r="HF44" s="64" t="str">
        <f t="shared" ca="1" si="77"/>
        <v/>
      </c>
      <c r="HG44" s="64" t="str">
        <f t="shared" ca="1" si="78"/>
        <v/>
      </c>
      <c r="HH44" s="64" t="str">
        <f t="array" aca="1" ref="HH44" ca="1">IFERROR(AVERAGE(IF(('1. Database - raw'!GK$7:GM$494&gt;0)*('1. Database - raw'!$AD$7:$AD$494=$A44)*(INDIRECT($Q44,TRUE)=$O44),'1. Database - raw'!GK$7:GM$494)),"")</f>
        <v/>
      </c>
      <c r="HI44" s="97" t="str">
        <f t="array" aca="1" ref="HI44" ca="1">IFERROR(_xlfn.STDEV.S(IF(('1. Database - raw'!GK$7:GM$494&gt;0)*('1. Database - raw'!$AD$7:$AD$494=$A44)*(INDIRECT($Q44,TRUE)=$O44),'1. Database - raw'!GK$7:GM$494)),"")</f>
        <v/>
      </c>
      <c r="HJ44" s="97" t="str">
        <f t="array" aca="1" ref="HJ44" ca="1">IFERROR(IF(COUNT(IF(('1. Database - raw'!GK$7:GM$494&gt;0)*('1. Database - raw'!$AD$7:$AD$494=$A44)*(INDIRECT($Q44,TRUE)=$O44),'1. Database - raw'!GK$7:GM$494))&gt;0,COUNT(IF(('1. Database - raw'!GK$7:GM$494&gt;0)*('1. Database - raw'!$AD$7:$AD$494=$A44)*(INDIRECT($Q44,TRUE)=$O44),'1. Database - raw'!GK$7:GM$494)),""),"")</f>
        <v/>
      </c>
      <c r="HK44" s="66" t="str">
        <f t="shared" ca="1" si="79"/>
        <v/>
      </c>
      <c r="HL44" s="64" t="str">
        <f t="shared" ca="1" si="80"/>
        <v/>
      </c>
      <c r="HM44" s="64" t="str">
        <f t="shared" ca="1" si="81"/>
        <v/>
      </c>
      <c r="HN44" s="64" t="str">
        <f t="array" aca="1" ref="HN44" ca="1">IFERROR(AVERAGE(IF(('1. Database - raw'!GQ$7:GS$494&gt;0)*('1. Database - raw'!$AD$7:$AD$494=$A44)*(INDIRECT($Q44,TRUE)=$O44),'1. Database - raw'!GQ$7:GS$494)),"")</f>
        <v/>
      </c>
      <c r="HO44" s="97" t="str">
        <f t="array" aca="1" ref="HO44" ca="1">IFERROR(_xlfn.STDEV.S(IF(('1. Database - raw'!GQ$7:GS$494&gt;0)*('1. Database - raw'!$AD$7:$AD$494=$A44)*(INDIRECT($Q44,TRUE)=$O44),'1. Database - raw'!GQ$7:GS$494)),"")</f>
        <v/>
      </c>
      <c r="HP44" s="97" t="str">
        <f t="array" aca="1" ref="HP44" ca="1">IFERROR(IF(COUNT(IF(('1. Database - raw'!GQ$7:GS$494&gt;0)*('1. Database - raw'!$AD$7:$AD$494=$A44)*(INDIRECT($Q44,TRUE)=$O44),'1. Database - raw'!GQ$7:GS$494))&gt;0,COUNT(IF(('1. Database - raw'!GQ$7:GS$494&gt;0)*('1. Database - raw'!$AD$7:$AD$494=$A44)*(INDIRECT($Q44,TRUE)=$O44),'1. Database - raw'!GQ$7:GS$494)),""),"")</f>
        <v/>
      </c>
      <c r="HQ44" s="66" t="str">
        <f t="shared" ca="1" si="82"/>
        <v/>
      </c>
      <c r="HR44" s="64" t="str">
        <f t="shared" ca="1" si="83"/>
        <v/>
      </c>
      <c r="HS44" s="64" t="str">
        <f t="shared" ca="1" si="84"/>
        <v/>
      </c>
      <c r="HT44" s="64">
        <f t="array" aca="1" ref="HT44" ca="1">IFERROR(AVERAGE(IF(('1. Database - raw'!GW$7:GY$494&gt;0)*('1. Database - raw'!$AD$7:$AD$494=$A44)*(INDIRECT($Q44,TRUE)=$O44),'1. Database - raw'!GW$7:GY$494)),"")</f>
        <v>51.430000000000007</v>
      </c>
      <c r="HU44" s="97" t="str">
        <f t="array" aca="1" ref="HU44" ca="1">IFERROR(_xlfn.STDEV.S(IF(('1. Database - raw'!GW$7:GY$494&gt;0)*('1. Database - raw'!$AD$7:$AD$494=$A44)*(INDIRECT($Q44,TRUE)=$O44),'1. Database - raw'!GW$7:GY$494)),"")</f>
        <v/>
      </c>
      <c r="HV44" s="97">
        <f t="array" aca="1" ref="HV44" ca="1">IFERROR(IF(COUNT(IF(('1. Database - raw'!GW$7:GY$494&gt;0)*('1. Database - raw'!$AD$7:$AD$494=$A44)*(INDIRECT($Q44,TRUE)=$O44),'1. Database - raw'!GW$7:GY$494))&gt;0,COUNT(IF(('1. Database - raw'!GW$7:GY$494&gt;0)*('1. Database - raw'!$AD$7:$AD$494=$A44)*(INDIRECT($Q44,TRUE)=$O44),'1. Database - raw'!GW$7:GY$494)),""),"")</f>
        <v>1</v>
      </c>
      <c r="HW44" s="66" t="str">
        <f t="shared" ca="1" si="85"/>
        <v/>
      </c>
      <c r="HX44" s="64" t="str">
        <f t="shared" ca="1" si="86"/>
        <v/>
      </c>
      <c r="HY44" s="64" t="str">
        <f t="shared" ca="1" si="87"/>
        <v/>
      </c>
      <c r="HZ44" s="64" t="str">
        <f t="array" aca="1" ref="HZ44" ca="1">IFERROR(AVERAGE(IF(('1. Database - raw'!HC$7:HE$494&gt;0)*('1. Database - raw'!$AD$7:$AD$494=$A44)*(INDIRECT($Q44,TRUE)=$O44),'1. Database - raw'!HC$7:HE$494)),"")</f>
        <v/>
      </c>
      <c r="IA44" s="97" t="str">
        <f t="array" aca="1" ref="IA44" ca="1">IFERROR(_xlfn.STDEV.S(IF(('1. Database - raw'!HC$7:HE$494&gt;0)*('1. Database - raw'!$AD$7:$AD$494=$A44)*(INDIRECT($Q44,TRUE)=$O44),'1. Database - raw'!HC$7:HE$494)),"")</f>
        <v/>
      </c>
      <c r="IB44" s="97" t="str">
        <f t="array" aca="1" ref="IB44" ca="1">IFERROR(IF(COUNT(IF(('1. Database - raw'!HC$7:HE$494&gt;0)*('1. Database - raw'!$AD$7:$AD$494=$A44)*(INDIRECT($Q44,TRUE)=$O44),'1. Database - raw'!HC$7:HE$494))&gt;0,COUNT(IF(('1. Database - raw'!HC$7:HE$494&gt;0)*('1. Database - raw'!$AD$7:$AD$494=$A44)*(INDIRECT($Q44,TRUE)=$O44),'1. Database - raw'!HC$7:HE$494)),""),"")</f>
        <v/>
      </c>
      <c r="IC44" s="66" t="str">
        <f t="shared" ca="1" si="88"/>
        <v/>
      </c>
      <c r="ID44" s="64" t="str">
        <f t="shared" ca="1" si="89"/>
        <v/>
      </c>
      <c r="IE44" s="64" t="str">
        <f t="shared" ca="1" si="90"/>
        <v/>
      </c>
      <c r="IF44" s="64" t="str">
        <f t="array" aca="1" ref="IF44" ca="1">IFERROR(AVERAGE(IF(('1. Database - raw'!HI$7:HK$494&gt;0)*('1. Database - raw'!$AD$7:$AD$494=$A44)*(INDIRECT($Q44,TRUE)=$O44),'1. Database - raw'!HI$7:HK$494)),"")</f>
        <v/>
      </c>
      <c r="IG44" s="97" t="str">
        <f t="array" aca="1" ref="IG44" ca="1">IFERROR(_xlfn.STDEV.S(IF(('1. Database - raw'!HI$7:HK$494&gt;0)*('1. Database - raw'!$AD$7:$AD$494=$A44)*(INDIRECT($Q44,TRUE)=$O44),'1. Database - raw'!HI$7:HK$494)),"")</f>
        <v/>
      </c>
      <c r="IH44" s="97" t="str">
        <f t="array" aca="1" ref="IH44" ca="1">IFERROR(IF(COUNT(IF(('1. Database - raw'!HI$7:HK$494&gt;0)*('1. Database - raw'!$AD$7:$AD$494=$A44)*(INDIRECT($Q44,TRUE)=$O44),'1. Database - raw'!HI$7:HK$494))&gt;0,COUNT(IF(('1. Database - raw'!HI$7:HK$494&gt;0)*('1. Database - raw'!$AD$7:$AD$494=$A44)*(INDIRECT($Q44,TRUE)=$O44),'1. Database - raw'!HI$7:HK$494)),""),"")</f>
        <v/>
      </c>
      <c r="II44" s="66" t="str">
        <f t="shared" ca="1" si="91"/>
        <v/>
      </c>
      <c r="IJ44" s="64" t="str">
        <f t="shared" ca="1" si="92"/>
        <v/>
      </c>
      <c r="IK44" s="64" t="str">
        <f t="shared" ca="1" si="93"/>
        <v/>
      </c>
      <c r="IL44" s="64" t="str">
        <f t="array" aca="1" ref="IL44" ca="1">IFERROR(AVERAGE(IF(('1. Database - raw'!HO$7:HQ$494&gt;0)*('1. Database - raw'!$AD$7:$AD$494=$A44)*(INDIRECT($Q44,TRUE)=$O44),'1. Database - raw'!HO$7:HQ$494)),"")</f>
        <v/>
      </c>
      <c r="IM44" s="97" t="str">
        <f t="array" aca="1" ref="IM44" ca="1">IFERROR(_xlfn.STDEV.S(IF(('1. Database - raw'!HO$7:HQ$494&gt;0)*('1. Database - raw'!$AD$7:$AD$494=$A44)*(INDIRECT($Q44,TRUE)=$O44),'1. Database - raw'!HO$7:HQ$494)),"")</f>
        <v/>
      </c>
      <c r="IN44" s="97" t="str">
        <f t="array" aca="1" ref="IN44" ca="1">IFERROR(IF(COUNT(IF(('1. Database - raw'!HO$7:HQ$494&gt;0)*('1. Database - raw'!$AD$7:$AD$494=$A44)*(INDIRECT($Q44,TRUE)=$O44),'1. Database - raw'!HO$7:HQ$494))&gt;0,COUNT(IF(('1. Database - raw'!HO$7:HQ$494&gt;0)*('1. Database - raw'!$AD$7:$AD$494=$A44)*(INDIRECT($Q44,TRUE)=$O44),'1. Database - raw'!HO$7:HQ$494)),""),"")</f>
        <v/>
      </c>
      <c r="IO44" s="66">
        <f t="shared" ca="1" si="94"/>
        <v>91.383472808098844</v>
      </c>
      <c r="IP44" s="64">
        <f t="shared" ca="1" si="95"/>
        <v>95.042053175613404</v>
      </c>
      <c r="IQ44" s="64">
        <f t="shared" ca="1" si="96"/>
        <v>93.194811454284036</v>
      </c>
      <c r="IR44" s="64">
        <f t="array" aca="1" ref="IR44" ca="1">IFERROR(AVERAGE(IF(('1. Database - raw'!HU$7:HW$494&gt;0)*('1. Database - raw'!$AD$7:$AD$494=$A44)*(INDIRECT($Q44,TRUE)=$O44),'1. Database - raw'!HU$7:HW$494)),"")</f>
        <v>93.666666666666671</v>
      </c>
      <c r="IS44" s="97">
        <f t="array" aca="1" ref="IS44" ca="1">IFERROR(_xlfn.STDEV.S(IF(('1. Database - raw'!HU$7:HW$494&gt;0)*('1. Database - raw'!$AD$7:$AD$494=$A44)*(INDIRECT($Q44,TRUE)=$O44),'1. Database - raw'!HU$7:HW$494)),"")</f>
        <v>9.4375137968994078</v>
      </c>
      <c r="IT44" s="97">
        <f t="array" aca="1" ref="IT44" ca="1">IFERROR(IF(COUNT(IF(('1. Database - raw'!HU$7:HW$494&gt;0)*('1. Database - raw'!$AD$7:$AD$494=$A44)*(INDIRECT($Q44,TRUE)=$O44),'1. Database - raw'!HU$7:HW$494))&gt;0,COUNT(IF(('1. Database - raw'!HU$7:HW$494&gt;0)*('1. Database - raw'!$AD$7:$AD$494=$A44)*(INDIRECT($Q44,TRUE)=$O44),'1. Database - raw'!HU$7:HW$494)),""),"")</f>
        <v>6</v>
      </c>
      <c r="IU44" s="66" t="str">
        <f t="shared" ca="1" si="97"/>
        <v/>
      </c>
      <c r="IV44" s="64" t="str">
        <f t="shared" ca="1" si="98"/>
        <v/>
      </c>
      <c r="IW44" s="64" t="str">
        <f t="shared" ca="1" si="99"/>
        <v/>
      </c>
      <c r="IX44" s="64" t="str">
        <f t="array" aca="1" ref="IX44" ca="1">IFERROR(AVERAGE(IF(('1. Database - raw'!IA$7:IC$494&gt;0)*('1. Database - raw'!$AD$7:$AD$494=$A44)*(INDIRECT($Q44,TRUE)=$O44),'1. Database - raw'!IA$7:IC$494)),"")</f>
        <v/>
      </c>
      <c r="IY44" s="97" t="str">
        <f t="array" aca="1" ref="IY44" ca="1">IFERROR(_xlfn.STDEV.S(IF(('1. Database - raw'!IA$7:IC$494&gt;0)*('1. Database - raw'!$AD$7:$AD$494=$A44)*(INDIRECT($Q44,TRUE)=$O44),'1. Database - raw'!IA$7:IC$494)),"")</f>
        <v/>
      </c>
      <c r="IZ44" s="97" t="str">
        <f t="array" aca="1" ref="IZ44" ca="1">IFERROR(IF(COUNT(IF(('1. Database - raw'!IA$7:IC$494&gt;0)*('1. Database - raw'!$AD$7:$AD$494=$A44)*(INDIRECT($Q44,TRUE)=$O44),'1. Database - raw'!IA$7:IC$494))&gt;0,COUNT(IF(('1. Database - raw'!IA$7:IC$494&gt;0)*('1. Database - raw'!$AD$7:$AD$494=$A44)*(INDIRECT($Q44,TRUE)=$O44),'1. Database - raw'!IA$7:IC$494)),""),"")</f>
        <v/>
      </c>
      <c r="JA44" s="66" t="str">
        <f t="shared" ca="1" si="100"/>
        <v/>
      </c>
      <c r="JB44" s="64" t="str">
        <f t="shared" ca="1" si="101"/>
        <v/>
      </c>
      <c r="JC44" s="64" t="str">
        <f t="shared" ca="1" si="102"/>
        <v/>
      </c>
      <c r="JD44" s="64" t="str">
        <f t="array" aca="1" ref="JD44" ca="1">IFERROR(AVERAGE(IF(('1. Database - raw'!IG$7:II$494&gt;0)*('1. Database - raw'!$AD$7:$AD$494=$A44)*(INDIRECT($Q44,TRUE)=$O44),'1. Database - raw'!IG$7:II$494)),"")</f>
        <v/>
      </c>
      <c r="JE44" s="97" t="str">
        <f t="array" aca="1" ref="JE44" ca="1">IFERROR(_xlfn.STDEV.S(IF(('1. Database - raw'!IG$7:II$494&gt;0)*('1. Database - raw'!$AD$7:$AD$494=$A44)*(INDIRECT($Q44,TRUE)=$O44),'1. Database - raw'!IG$7:II$494)),"")</f>
        <v/>
      </c>
      <c r="JF44" s="97" t="str">
        <f t="array" aca="1" ref="JF44" ca="1">IFERROR(IF(COUNT(IF(('1. Database - raw'!IG$7:II$494&gt;0)*('1. Database - raw'!$AD$7:$AD$494=$A44)*(INDIRECT($Q44,TRUE)=$O44),'1. Database - raw'!IG$7:II$494))&gt;0,COUNT(IF(('1. Database - raw'!IG$7:II$494&gt;0)*('1. Database - raw'!$AD$7:$AD$494=$A44)*(INDIRECT($Q44,TRUE)=$O44),'1. Database - raw'!IG$7:II$494)),""),"")</f>
        <v/>
      </c>
      <c r="JG44" s="141">
        <f t="shared" ca="1" si="103"/>
        <v>14.18422797370436</v>
      </c>
      <c r="JH44" s="151">
        <f t="shared" ca="1" si="104"/>
        <v>15.531158020404748</v>
      </c>
      <c r="JI44" s="151">
        <f t="shared" ca="1" si="105"/>
        <v>14.842421839344409</v>
      </c>
      <c r="JJ44" s="151">
        <f t="array" aca="1" ref="JJ44" ca="1">IFERROR(AVERAGE(IF(('1. Database - raw'!IM$7:IO$494&gt;0)*('1. Database - raw'!$AD$7:$AD$494=$A44)*(INDIRECT($Q44,TRUE)=$O44),'1. Database - raw'!IM$7:IO$494)),"")</f>
        <v>15.016666666666666</v>
      </c>
      <c r="JK44" s="280">
        <f t="array" aca="1" ref="JK44" ca="1">IFERROR(_xlfn.STDEV.S(IF(('1. Database - raw'!IM$7:IO$494&gt;0)*('1. Database - raw'!$AD$7:$AD$494=$A44)*(INDIRECT($Q44,TRUE)=$O44),'1. Database - raw'!IM$7:IO$494)),"")</f>
        <v>2.3077405977853558</v>
      </c>
      <c r="JL44" s="97">
        <f t="array" aca="1" ref="JL44" ca="1">IFERROR(IF(COUNT(IF(('1. Database - raw'!IM$7:IO$494&gt;0)*('1. Database - raw'!$AD$7:$AD$494=$A44)*(INDIRECT($Q44,TRUE)=$O44),'1. Database - raw'!IM$7:IO$494))&gt;0,COUNT(IF(('1. Database - raw'!IM$7:IO$494&gt;0)*('1. Database - raw'!$AD$7:$AD$494=$A44)*(INDIRECT($Q44,TRUE)=$O44),'1. Database - raw'!IM$7:IO$494)),""),"")</f>
        <v>6</v>
      </c>
      <c r="JM44" s="141" t="str">
        <f t="shared" ca="1" si="106"/>
        <v/>
      </c>
      <c r="JN44" s="151" t="str">
        <f t="shared" ca="1" si="107"/>
        <v/>
      </c>
      <c r="JO44" s="151" t="str">
        <f t="shared" ca="1" si="108"/>
        <v/>
      </c>
      <c r="JP44" s="151" t="str">
        <f t="array" aca="1" ref="JP44" ca="1">IFERROR(AVERAGE(IF(('1. Database - raw'!IS$7:IU$494&gt;0)*('1. Database - raw'!$AD$7:$AD$494=$A44)*(INDIRECT($Q44,TRUE)=$O44),'1. Database - raw'!IS$7:IU$494)),"")</f>
        <v/>
      </c>
      <c r="JQ44" s="280" t="str">
        <f t="array" aca="1" ref="JQ44" ca="1">IFERROR(_xlfn.STDEV.S(IF(('1. Database - raw'!IS$7:IU$494&gt;0)*('1. Database - raw'!$AD$7:$AD$494=$A44)*(INDIRECT($Q44,TRUE)=$O44),'1. Database - raw'!IS$7:IU$494)),"")</f>
        <v/>
      </c>
      <c r="JR44" s="97" t="str">
        <f t="array" aca="1" ref="JR44" ca="1">IFERROR(IF(COUNT(IF(('1. Database - raw'!IS$7:IU$494&gt;0)*('1. Database - raw'!$AD$7:$AD$494=$A44)*(INDIRECT($Q44,TRUE)=$O44),'1. Database - raw'!IS$7:IU$494))&gt;0,COUNT(IF(('1. Database - raw'!IS$7:IU$494&gt;0)*('1. Database - raw'!$AD$7:$AD$494=$A44)*(INDIRECT($Q44,TRUE)=$O44),'1. Database - raw'!IS$7:IU$494)),""),"")</f>
        <v/>
      </c>
      <c r="JS44" s="141" t="str">
        <f t="shared" ca="1" si="109"/>
        <v/>
      </c>
      <c r="JT44" s="151" t="str">
        <f t="shared" ca="1" si="110"/>
        <v/>
      </c>
      <c r="JU44" s="151" t="str">
        <f t="shared" ca="1" si="111"/>
        <v/>
      </c>
      <c r="JV44" s="151" t="str">
        <f t="array" aca="1" ref="JV44" ca="1">IFERROR(AVERAGE(IF(('1. Database - raw'!IY$7:JA$494&gt;0)*('1. Database - raw'!$AD$7:$AD$494=$A44)*(INDIRECT($Q44,TRUE)=$O44),'1. Database - raw'!IY$7:JA$494)),"")</f>
        <v/>
      </c>
      <c r="JW44" s="280" t="str">
        <f t="array" aca="1" ref="JW44" ca="1">IFERROR(_xlfn.STDEV.S(IF(('1. Database - raw'!IY$7:JA$494&gt;0)*('1. Database - raw'!$AD$7:$AD$494=$A44)*(INDIRECT($Q44,TRUE)=$O44),'1. Database - raw'!IY$7:JA$494)),"")</f>
        <v/>
      </c>
      <c r="JX44" s="97" t="str">
        <f t="array" aca="1" ref="JX44" ca="1">IFERROR(IF(COUNT(IF(('1. Database - raw'!IY$7:JA$494&gt;0)*('1. Database - raw'!$AD$7:$AD$494=$A44)*(INDIRECT($Q44,TRUE)=$O44),'1. Database - raw'!IY$7:JA$494))&gt;0,COUNT(IF(('1. Database - raw'!IY$7:JA$494&gt;0)*('1. Database - raw'!$AD$7:$AD$494=$A44)*(INDIRECT($Q44,TRUE)=$O44),'1. Database - raw'!IY$7:JA$494)),""),"")</f>
        <v/>
      </c>
      <c r="JY44" s="141" t="str">
        <f t="shared" ca="1" si="112"/>
        <v/>
      </c>
      <c r="JZ44" s="151" t="str">
        <f t="shared" ca="1" si="113"/>
        <v/>
      </c>
      <c r="KA44" s="151" t="str">
        <f t="shared" ca="1" si="114"/>
        <v/>
      </c>
      <c r="KB44" s="151" t="str">
        <f t="array" aca="1" ref="KB44" ca="1">IFERROR(AVERAGE(IF(('1. Database - raw'!JE$7:JG$494&gt;0)*('1. Database - raw'!$AD$7:$AD$494=$A44)*(INDIRECT($Q44,TRUE)=$O44),'1. Database - raw'!JE$7:JG$494)),"")</f>
        <v/>
      </c>
      <c r="KC44" s="280" t="str">
        <f t="array" aca="1" ref="KC44" ca="1">IFERROR(_xlfn.STDEV.S(IF(('1. Database - raw'!JE$7:JG$494&gt;0)*('1. Database - raw'!$AD$7:$AD$494=$A44)*(INDIRECT($Q44,TRUE)=$O44),'1. Database - raw'!JE$7:JG$494)),"")</f>
        <v/>
      </c>
      <c r="KD44" s="97" t="str">
        <f t="array" aca="1" ref="KD44" ca="1">IFERROR(IF(COUNT(IF(('1. Database - raw'!JE$7:JG$494&gt;0)*('1. Database - raw'!$AD$7:$AD$494=$A44)*(INDIRECT($Q44,TRUE)=$O44),'1. Database - raw'!JE$7:JG$494))&gt;0,COUNT(IF(('1. Database - raw'!JE$7:JG$494&gt;0)*('1. Database - raw'!$AD$7:$AD$494=$A44)*(INDIRECT($Q44,TRUE)=$O44),'1. Database - raw'!JE$7:JG$494)),""),"")</f>
        <v/>
      </c>
      <c r="KE44" s="141" t="str">
        <f t="shared" ca="1" si="115"/>
        <v/>
      </c>
      <c r="KF44" s="151" t="str">
        <f t="shared" ca="1" si="116"/>
        <v/>
      </c>
      <c r="KG44" s="151" t="str">
        <f t="shared" ca="1" si="117"/>
        <v/>
      </c>
      <c r="KH44" s="151" t="str">
        <f t="array" aca="1" ref="KH44" ca="1">IFERROR(AVERAGE(IF(('1. Database - raw'!JK$7:JM$494&gt;0)*('1. Database - raw'!$AD$7:$AD$494=$A44)*(INDIRECT($Q44,TRUE)=$O44),'1. Database - raw'!JK$7:JM$494)),"")</f>
        <v/>
      </c>
      <c r="KI44" s="280" t="str">
        <f t="array" aca="1" ref="KI44" ca="1">IFERROR(_xlfn.STDEV.S(IF(('1. Database - raw'!JK$7:JM$494&gt;0)*('1. Database - raw'!$AD$7:$AD$494=$A44)*(INDIRECT($Q44,TRUE)=$O44),'1. Database - raw'!JK$7:JM$494)),"")</f>
        <v/>
      </c>
      <c r="KJ44" s="97" t="str">
        <f t="array" aca="1" ref="KJ44" ca="1">IFERROR(IF(COUNT(IF(('1. Database - raw'!JK$7:JM$494&gt;0)*('1. Database - raw'!$AD$7:$AD$494=$A44)*(INDIRECT($Q44,TRUE)=$O44),'1. Database - raw'!JK$7:JM$494))&gt;0,COUNT(IF(('1. Database - raw'!JK$7:JM$494&gt;0)*('1. Database - raw'!$AD$7:$AD$494=$A44)*(INDIRECT($Q44,TRUE)=$O44),'1. Database - raw'!JK$7:JM$494)),""),"")</f>
        <v/>
      </c>
      <c r="KK44" s="141" t="str">
        <f t="shared" ca="1" si="118"/>
        <v/>
      </c>
      <c r="KL44" s="151" t="str">
        <f t="shared" ca="1" si="119"/>
        <v/>
      </c>
      <c r="KM44" s="151" t="str">
        <f t="shared" ca="1" si="120"/>
        <v/>
      </c>
      <c r="KN44" s="151" t="str">
        <f t="array" aca="1" ref="KN44" ca="1">IFERROR(AVERAGE(IF(('1. Database - raw'!JQ$7:JS$494&gt;0)*('1. Database - raw'!$AD$7:$AD$494=$A44)*(INDIRECT($Q44,TRUE)=$O44),'1. Database - raw'!JQ$7:JS$494)),"")</f>
        <v/>
      </c>
      <c r="KO44" s="280" t="str">
        <f t="array" aca="1" ref="KO44" ca="1">IFERROR(_xlfn.STDEV.S(IF(('1. Database - raw'!JQ$7:JS$494&gt;0)*('1. Database - raw'!$AD$7:$AD$494=$A44)*(INDIRECT($Q44,TRUE)=$O44),'1. Database - raw'!JQ$7:JS$494)),"")</f>
        <v/>
      </c>
      <c r="KP44" s="97" t="str">
        <f t="array" aca="1" ref="KP44" ca="1">IFERROR(IF(COUNT(IF(('1. Database - raw'!JQ$7:JS$494&gt;0)*('1. Database - raw'!$AD$7:$AD$494=$A44)*(INDIRECT($Q44,TRUE)=$O44),'1. Database - raw'!JQ$7:JS$494))&gt;0,COUNT(IF(('1. Database - raw'!JQ$7:JS$494&gt;0)*('1. Database - raw'!$AD$7:$AD$494=$A44)*(INDIRECT($Q44,TRUE)=$O44),'1. Database - raw'!JQ$7:JS$494)),""),"")</f>
        <v/>
      </c>
      <c r="KQ44" s="141" t="str">
        <f t="shared" ca="1" si="121"/>
        <v/>
      </c>
      <c r="KR44" s="151" t="str">
        <f t="shared" ca="1" si="122"/>
        <v/>
      </c>
      <c r="KS44" s="151" t="str">
        <f t="shared" ca="1" si="123"/>
        <v/>
      </c>
      <c r="KT44" s="151" t="str">
        <f t="array" aca="1" ref="KT44" ca="1">IFERROR(AVERAGE(IF(('1. Database - raw'!JW$7:JY$494&gt;0)*('1. Database - raw'!$AD$7:$AD$494=$A44)*(INDIRECT($Q44,TRUE)=$O44),'1. Database - raw'!JW$7:JY$494)),"")</f>
        <v/>
      </c>
      <c r="KU44" s="280" t="str">
        <f t="array" aca="1" ref="KU44" ca="1">IFERROR(_xlfn.STDEV.S(IF(('1. Database - raw'!JW$7:JY$494&gt;0)*('1. Database - raw'!$AD$7:$AD$494=$A44)*(INDIRECT($Q44,TRUE)=$O44),'1. Database - raw'!JW$7:JY$494)),"")</f>
        <v/>
      </c>
      <c r="KV44" s="97" t="str">
        <f t="array" aca="1" ref="KV44" ca="1">IFERROR(IF(COUNT(IF(('1. Database - raw'!JW$7:JY$494&gt;0)*('1. Database - raw'!$AD$7:$AD$494=$A44)*(INDIRECT($Q44,TRUE)=$O44),'1. Database - raw'!JW$7:JY$494))&gt;0,COUNT(IF(('1. Database - raw'!JW$7:JY$494&gt;0)*('1. Database - raw'!$AD$7:$AD$494=$A44)*(INDIRECT($Q44,TRUE)=$O44),'1. Database - raw'!JW$7:JY$494)),""),"")</f>
        <v/>
      </c>
      <c r="KW44" s="141" t="str">
        <f t="shared" ca="1" si="124"/>
        <v/>
      </c>
      <c r="KX44" s="151" t="str">
        <f t="shared" ca="1" si="125"/>
        <v/>
      </c>
      <c r="KY44" s="151" t="str">
        <f t="shared" ca="1" si="126"/>
        <v/>
      </c>
      <c r="KZ44" s="151" t="str">
        <f t="array" aca="1" ref="KZ44" ca="1">IFERROR(AVERAGE(IF(('1. Database - raw'!KC$7:KE$494&gt;0)*('1. Database - raw'!$AD$7:$AD$494=$A44)*(INDIRECT($Q44,TRUE)=$O44),'1. Database - raw'!KC$7:KE$494)),"")</f>
        <v/>
      </c>
      <c r="LA44" s="280" t="str">
        <f t="array" aca="1" ref="LA44" ca="1">IFERROR(_xlfn.STDEV.S(IF(('1. Database - raw'!KC$7:KE$494&gt;0)*('1. Database - raw'!$AD$7:$AD$494=$A44)*(INDIRECT($Q44,TRUE)=$O44),'1. Database - raw'!KC$7:KE$494)),"")</f>
        <v/>
      </c>
      <c r="LB44" s="97" t="str">
        <f t="array" aca="1" ref="LB44" ca="1">IFERROR(IF(COUNT(IF(('1. Database - raw'!KC$7:KE$494&gt;0)*('1. Database - raw'!$AD$7:$AD$494=$A44)*(INDIRECT($Q44,TRUE)=$O44),'1. Database - raw'!KC$7:KE$494))&gt;0,COUNT(IF(('1. Database - raw'!KC$7:KE$494&gt;0)*('1. Database - raw'!$AD$7:$AD$494=$A44)*(INDIRECT($Q44,TRUE)=$O44),'1. Database - raw'!KC$7:KE$494)),""),"")</f>
        <v/>
      </c>
      <c r="LC44" s="141" t="str">
        <f t="shared" ca="1" si="127"/>
        <v/>
      </c>
      <c r="LD44" s="151" t="str">
        <f t="shared" ca="1" si="128"/>
        <v/>
      </c>
      <c r="LE44" s="151" t="str">
        <f t="shared" ca="1" si="129"/>
        <v/>
      </c>
      <c r="LF44" s="151" t="str">
        <f t="array" aca="1" ref="LF44" ca="1">IFERROR(AVERAGE(IF(('1. Database - raw'!KI$7:KK$494&gt;0)*('1. Database - raw'!$AD$7:$AD$494=$A44)*(INDIRECT($Q44,TRUE)=$O44),'1. Database - raw'!KI$7:KK$494)),"")</f>
        <v/>
      </c>
      <c r="LG44" s="280" t="str">
        <f t="array" aca="1" ref="LG44" ca="1">IFERROR(_xlfn.STDEV.S(IF(('1. Database - raw'!KI$7:KK$494&gt;0)*('1. Database - raw'!$AD$7:$AD$494=$A44)*(INDIRECT($Q44,TRUE)=$O44),'1. Database - raw'!KI$7:KK$494)),"")</f>
        <v/>
      </c>
      <c r="LH44" s="97" t="str">
        <f t="array" aca="1" ref="LH44" ca="1">IFERROR(IF(COUNT(IF(('1. Database - raw'!KI$7:KK$494&gt;0)*('1. Database - raw'!$AD$7:$AD$494=$A44)*(INDIRECT($Q44,TRUE)=$O44),'1. Database - raw'!KI$7:KK$494))&gt;0,COUNT(IF(('1. Database - raw'!KI$7:KK$494&gt;0)*('1. Database - raw'!$AD$7:$AD$494=$A44)*(INDIRECT($Q44,TRUE)=$O44),'1. Database - raw'!KI$7:KK$494)),""),"")</f>
        <v/>
      </c>
      <c r="LI44" s="141">
        <f t="shared" ca="1" si="169"/>
        <v>3.2244436152865505</v>
      </c>
      <c r="LJ44" s="151">
        <f t="shared" ca="1" si="170"/>
        <v>3.6126779532487179</v>
      </c>
      <c r="LK44" s="151">
        <f t="shared" ca="1" si="171"/>
        <v>3.4130450276020841</v>
      </c>
      <c r="LL44" s="151">
        <f t="array" aca="1" ref="LL44" ca="1">IFERROR(AVERAGE(IF(('1. Database - raw'!KO$7:KQ$494&gt;0)*('1. Database - raw'!$AD$7:$AD$494=$A44)*(INDIRECT($Q44,TRUE)=$O44),'1. Database - raw'!KO$7:KQ$494)),"")</f>
        <v>3.4633333333333334</v>
      </c>
      <c r="LM44" s="280">
        <f t="array" aca="1" ref="LM44" ca="1">IFERROR(_xlfn.STDEV.S(IF(('1. Database - raw'!KO$7:KQ$494&gt;0)*('1. Database - raw'!$AD$7:$AD$494=$A44)*(INDIRECT($Q44,TRUE)=$O44),'1. Database - raw'!KO$7:KQ$494)),"")</f>
        <v>0.59671321978540603</v>
      </c>
      <c r="LN44" s="97">
        <f t="array" aca="1" ref="LN44" ca="1">IFERROR(IF(COUNT(IF(('1. Database - raw'!KO$7:KQ$494&gt;0)*('1. Database - raw'!$AD$7:$AD$494=$A44)*(INDIRECT($Q44,TRUE)=$O44),'1. Database - raw'!KO$7:KQ$494))&gt;0,COUNT(IF(('1. Database - raw'!KO$7:KQ$494&gt;0)*('1. Database - raw'!$AD$7:$AD$494=$A44)*(INDIRECT($Q44,TRUE)=$O44),'1. Database - raw'!KO$7:KQ$494)),""),"")</f>
        <v>6</v>
      </c>
      <c r="LO44" s="141" t="str">
        <f t="shared" ca="1" si="130"/>
        <v/>
      </c>
      <c r="LP44" s="151" t="str">
        <f t="shared" ca="1" si="131"/>
        <v/>
      </c>
      <c r="LQ44" s="151" t="str">
        <f t="shared" ca="1" si="132"/>
        <v/>
      </c>
      <c r="LR44" s="151" t="str">
        <f t="array" aca="1" ref="LR44" ca="1">IFERROR(AVERAGE(IF(('1. Database - raw'!KU$7:KW$494&gt;0)*('1. Database - raw'!$AD$7:$AD$494=$A44)*(INDIRECT($Q44,TRUE)=$O44),'1. Database - raw'!KU$7:KW$494)),"")</f>
        <v/>
      </c>
      <c r="LS44" s="280" t="str">
        <f t="array" aca="1" ref="LS44" ca="1">IFERROR(_xlfn.STDEV.S(IF(('1. Database - raw'!KU$7:KW$494&gt;0)*('1. Database - raw'!$AD$7:$AD$494=$A44)*(INDIRECT($Q44,TRUE)=$O44),'1. Database - raw'!KU$7:KW$494)),"")</f>
        <v/>
      </c>
      <c r="LT44" s="97" t="str">
        <f t="array" aca="1" ref="LT44" ca="1">IFERROR(IF(COUNT(IF(('1. Database - raw'!KU$7:KW$494&gt;0)*('1. Database - raw'!$AD$7:$AD$494=$A44)*(INDIRECT($Q44,TRUE)=$O44),'1. Database - raw'!KU$7:KW$494))&gt;0,COUNT(IF(('1. Database - raw'!KU$7:KW$494&gt;0)*('1. Database - raw'!$AD$7:$AD$494=$A44)*(INDIRECT($Q44,TRUE)=$O44),'1. Database - raw'!KU$7:KW$494)),""),"")</f>
        <v/>
      </c>
      <c r="LU44" s="141" t="str">
        <f t="shared" ca="1" si="133"/>
        <v/>
      </c>
      <c r="LV44" s="151" t="str">
        <f t="shared" ca="1" si="134"/>
        <v/>
      </c>
      <c r="LW44" s="151" t="str">
        <f t="shared" ca="1" si="135"/>
        <v/>
      </c>
      <c r="LX44" s="151" t="str">
        <f t="array" aca="1" ref="LX44" ca="1">IFERROR(AVERAGE(IF(('1. Database - raw'!LA$7:LC$494&gt;0)*('1. Database - raw'!$AD$7:$AD$494=$A44)*(INDIRECT($Q44,TRUE)=$O44),'1. Database - raw'!LA$7:LC$494)),"")</f>
        <v/>
      </c>
      <c r="LY44" s="280" t="str">
        <f t="array" aca="1" ref="LY44" ca="1">IFERROR(_xlfn.STDEV.S(IF(('1. Database - raw'!LA$7:LC$494&gt;0)*('1. Database - raw'!$AD$7:$AD$494=$A44)*(INDIRECT($Q44,TRUE)=$O44),'1. Database - raw'!LA$7:LC$494)),"")</f>
        <v/>
      </c>
      <c r="LZ44" s="97" t="str">
        <f t="array" aca="1" ref="LZ44" ca="1">IFERROR(IF(COUNT(IF(('1. Database - raw'!LA$7:LC$494&gt;0)*('1. Database - raw'!$AD$7:$AD$494=$A44)*(INDIRECT($Q44,TRUE)=$O44),'1. Database - raw'!LA$7:LC$494))&gt;0,COUNT(IF(('1. Database - raw'!LA$7:LC$494&gt;0)*('1. Database - raw'!$AD$7:$AD$494=$A44)*(INDIRECT($Q44,TRUE)=$O44),'1. Database - raw'!LA$7:LC$494)),""),"")</f>
        <v/>
      </c>
      <c r="MA44" s="141" t="str">
        <f t="shared" ca="1" si="136"/>
        <v/>
      </c>
      <c r="MB44" s="151" t="str">
        <f t="shared" ca="1" si="137"/>
        <v/>
      </c>
      <c r="MC44" s="151" t="str">
        <f t="shared" ca="1" si="138"/>
        <v/>
      </c>
      <c r="MD44" s="151" t="str">
        <f t="array" aca="1" ref="MD44" ca="1">IFERROR(AVERAGE(IF(('1. Database - raw'!LG$7:LI$494&gt;0)*('1. Database - raw'!$AD$7:$AD$494=$A44)*(INDIRECT($Q44,TRUE)=$O44),'1. Database - raw'!LG$7:LI$494)),"")</f>
        <v/>
      </c>
      <c r="ME44" s="280" t="str">
        <f t="array" aca="1" ref="ME44" ca="1">IFERROR(_xlfn.STDEV.S(IF(('1. Database - raw'!LG$7:LI$494&gt;0)*('1. Database - raw'!$AD$7:$AD$494=$A44)*(INDIRECT($Q44,TRUE)=$O44),'1. Database - raw'!LG$7:LI$494)),"")</f>
        <v/>
      </c>
      <c r="MF44" s="97" t="str">
        <f t="array" aca="1" ref="MF44" ca="1">IFERROR(IF(COUNT(IF(('1. Database - raw'!LG$7:LI$494&gt;0)*('1. Database - raw'!$AD$7:$AD$494=$A44)*(INDIRECT($Q44,TRUE)=$O44),'1. Database - raw'!LG$7:LI$494))&gt;0,COUNT(IF(('1. Database - raw'!LG$7:LI$494&gt;0)*('1. Database - raw'!$AD$7:$AD$494=$A44)*(INDIRECT($Q44,TRUE)=$O44),'1. Database - raw'!LG$7:LI$494)),""),"")</f>
        <v/>
      </c>
      <c r="MG44" s="141" t="str">
        <f t="shared" ca="1" si="139"/>
        <v/>
      </c>
      <c r="MH44" s="151" t="str">
        <f t="shared" ca="1" si="140"/>
        <v/>
      </c>
      <c r="MI44" s="151" t="str">
        <f t="shared" ca="1" si="141"/>
        <v/>
      </c>
      <c r="MJ44" s="151" t="str">
        <f t="array" aca="1" ref="MJ44" ca="1">IFERROR(AVERAGE(IF(('1. Database - raw'!LM$7:LO$494&gt;0)*('1. Database - raw'!$AD$7:$AD$494=$A44)*(INDIRECT($Q44,TRUE)=$O44),'1. Database - raw'!LM$7:LO$494)),"")</f>
        <v/>
      </c>
      <c r="MK44" s="280" t="str">
        <f t="array" aca="1" ref="MK44" ca="1">IFERROR(_xlfn.STDEV.S(IF(('1. Database - raw'!LM$7:LO$494&gt;0)*('1. Database - raw'!$AD$7:$AD$494=$A44)*(INDIRECT($Q44,TRUE)=$O44),'1. Database - raw'!LM$7:LO$494)),"")</f>
        <v/>
      </c>
      <c r="ML44" s="97" t="str">
        <f t="array" aca="1" ref="ML44" ca="1">IFERROR(IF(COUNT(IF(('1. Database - raw'!LM$7:LO$494&gt;0)*('1. Database - raw'!$AD$7:$AD$494=$A44)*(INDIRECT($Q44,TRUE)=$O44),'1. Database - raw'!LM$7:LO$494))&gt;0,COUNT(IF(('1. Database - raw'!LM$7:LO$494&gt;0)*('1. Database - raw'!$AD$7:$AD$494=$A44)*(INDIRECT($Q44,TRUE)=$O44),'1. Database - raw'!LM$7:LO$494)),""),"")</f>
        <v/>
      </c>
      <c r="MM44" s="141" t="str">
        <f t="shared" ca="1" si="142"/>
        <v/>
      </c>
      <c r="MN44" s="151" t="str">
        <f t="shared" ca="1" si="143"/>
        <v/>
      </c>
      <c r="MO44" s="151" t="str">
        <f t="shared" ca="1" si="144"/>
        <v/>
      </c>
      <c r="MP44" s="151" t="str">
        <f t="array" aca="1" ref="MP44" ca="1">IFERROR(AVERAGE(IF(('1. Database - raw'!LS$7:LU$494&gt;0)*('1. Database - raw'!$AD$7:$AD$494=$A44)*(INDIRECT($Q44,TRUE)=$O44),'1. Database - raw'!LS$7:LU$494)),"")</f>
        <v/>
      </c>
      <c r="MQ44" s="280" t="str">
        <f t="array" aca="1" ref="MQ44" ca="1">IFERROR(_xlfn.STDEV.S(IF(('1. Database - raw'!LS$7:LU$494&gt;0)*('1. Database - raw'!$AD$7:$AD$494=$A44)*(INDIRECT($Q44,TRUE)=$O44),'1. Database - raw'!LS$7:LU$494)),"")</f>
        <v/>
      </c>
      <c r="MR44" s="97" t="str">
        <f t="array" aca="1" ref="MR44" ca="1">IFERROR(IF(COUNT(IF(('1. Database - raw'!LS$7:LU$494&gt;0)*('1. Database - raw'!$AD$7:$AD$494=$A44)*(INDIRECT($Q44,TRUE)=$O44),'1. Database - raw'!LS$7:LU$494))&gt;0,COUNT(IF(('1. Database - raw'!LS$7:LU$494&gt;0)*('1. Database - raw'!$AD$7:$AD$494=$A44)*(INDIRECT($Q44,TRUE)=$O44),'1. Database - raw'!LS$7:LU$494)),""),"")</f>
        <v/>
      </c>
      <c r="MS44" s="141" t="str">
        <f t="shared" ca="1" si="145"/>
        <v/>
      </c>
      <c r="MT44" s="151" t="str">
        <f t="shared" ca="1" si="146"/>
        <v/>
      </c>
      <c r="MU44" s="151" t="str">
        <f t="shared" ca="1" si="147"/>
        <v/>
      </c>
      <c r="MV44" s="151" t="str">
        <f t="array" aca="1" ref="MV44" ca="1">IFERROR(AVERAGE(IF(('1. Database - raw'!LY$7:MA$494&gt;0)*('1. Database - raw'!$AD$7:$AD$494=$A44)*(INDIRECT($Q44,TRUE)=$O44),'1. Database - raw'!LY$7:MA$494)),"")</f>
        <v/>
      </c>
      <c r="MW44" s="280" t="str">
        <f t="array" aca="1" ref="MW44" ca="1">IFERROR(_xlfn.STDEV.S(IF(('1. Database - raw'!LY$7:MA$494&gt;0)*('1. Database - raw'!$AD$7:$AD$494=$A44)*(INDIRECT($Q44,TRUE)=$O44),'1. Database - raw'!LY$7:MA$494)),"")</f>
        <v/>
      </c>
      <c r="MX44" s="97" t="str">
        <f t="array" aca="1" ref="MX44" ca="1">IFERROR(IF(COUNT(IF(('1. Database - raw'!LY$7:MA$494&gt;0)*('1. Database - raw'!$AD$7:$AD$494=$A44)*(INDIRECT($Q44,TRUE)=$O44),'1. Database - raw'!LY$7:MA$494))&gt;0,COUNT(IF(('1. Database - raw'!LY$7:MA$494&gt;0)*('1. Database - raw'!$AD$7:$AD$494=$A44)*(INDIRECT($Q44,TRUE)=$O44),'1. Database - raw'!LY$7:MA$494)),""),"")</f>
        <v/>
      </c>
      <c r="MY44" s="141" t="str">
        <f t="shared" ca="1" si="148"/>
        <v/>
      </c>
      <c r="MZ44" s="151" t="str">
        <f t="shared" ca="1" si="149"/>
        <v/>
      </c>
      <c r="NA44" s="151" t="str">
        <f t="shared" ca="1" si="150"/>
        <v/>
      </c>
      <c r="NB44" s="151" t="str">
        <f t="array" aca="1" ref="NB44" ca="1">IFERROR(AVERAGE(IF(('1. Database - raw'!ME$7:MG$494&gt;0)*('1. Database - raw'!$AD$7:$AD$494=$A44)*(INDIRECT($Q44,TRUE)=$O44),'1. Database - raw'!ME$7:MG$494)),"")</f>
        <v/>
      </c>
      <c r="NC44" s="280" t="str">
        <f t="array" aca="1" ref="NC44" ca="1">IFERROR(_xlfn.STDEV.S(IF(('1. Database - raw'!ME$7:MG$494&gt;0)*('1. Database - raw'!$AD$7:$AD$494=$A44)*(INDIRECT($Q44,TRUE)=$O44),'1. Database - raw'!ME$7:MG$494)),"")</f>
        <v/>
      </c>
      <c r="ND44" s="97" t="str">
        <f t="array" aca="1" ref="ND44" ca="1">IFERROR(IF(COUNT(IF(('1. Database - raw'!ME$7:MG$494&gt;0)*('1. Database - raw'!$AD$7:$AD$494=$A44)*(INDIRECT($Q44,TRUE)=$O44),'1. Database - raw'!ME$7:MG$494))&gt;0,COUNT(IF(('1. Database - raw'!ME$7:MG$494&gt;0)*('1. Database - raw'!$AD$7:$AD$494=$A44)*(INDIRECT($Q44,TRUE)=$O44),'1. Database - raw'!ME$7:MG$494)),""),"")</f>
        <v/>
      </c>
      <c r="NE44" s="141" t="str">
        <f t="shared" ca="1" si="151"/>
        <v/>
      </c>
      <c r="NF44" s="151" t="str">
        <f t="shared" ca="1" si="152"/>
        <v/>
      </c>
      <c r="NG44" s="151" t="str">
        <f t="shared" ca="1" si="153"/>
        <v/>
      </c>
      <c r="NH44" s="151" t="str">
        <f t="array" aca="1" ref="NH44" ca="1">IFERROR(AVERAGE(IF(('1. Database - raw'!MK$7:MM$494&gt;0)*('1. Database - raw'!$AD$7:$AD$494=$A44)*(INDIRECT($Q44,TRUE)=$O44),'1. Database - raw'!MK$7:MM$494)),"")</f>
        <v/>
      </c>
      <c r="NI44" s="280" t="str">
        <f t="array" aca="1" ref="NI44" ca="1">IFERROR(_xlfn.STDEV.S(IF(('1. Database - raw'!MK$7:MM$494&gt;0)*('1. Database - raw'!$AD$7:$AD$494=$A44)*(INDIRECT($Q44,TRUE)=$O44),'1. Database - raw'!MK$7:MM$494)),"")</f>
        <v/>
      </c>
      <c r="NJ44" s="97" t="str">
        <f t="array" aca="1" ref="NJ44" ca="1">IFERROR(IF(COUNT(IF(('1. Database - raw'!MK$7:MM$494&gt;0)*('1. Database - raw'!$AD$7:$AD$494=$A44)*(INDIRECT($Q44,TRUE)=$O44),'1. Database - raw'!MK$7:MM$494))&gt;0,COUNT(IF(('1. Database - raw'!MK$7:MM$494&gt;0)*('1. Database - raw'!$AD$7:$AD$494=$A44)*(INDIRECT($Q44,TRUE)=$O44),'1. Database - raw'!MK$7:MM$494)),""),"")</f>
        <v/>
      </c>
      <c r="NK44" s="141" t="str">
        <f t="shared" ca="1" si="154"/>
        <v/>
      </c>
      <c r="NL44" s="151" t="str">
        <f t="shared" ca="1" si="155"/>
        <v/>
      </c>
      <c r="NM44" s="151" t="str">
        <f t="shared" ca="1" si="156"/>
        <v/>
      </c>
      <c r="NN44" s="151" t="str">
        <f t="array" aca="1" ref="NN44" ca="1">IFERROR(AVERAGE(IF(('1. Database - raw'!MQ$7:MS$494&gt;0)*('1. Database - raw'!$AD$7:$AD$494=$A44)*(INDIRECT($Q44,TRUE)=$O44),'1. Database - raw'!MQ$7:MS$494)),"")</f>
        <v/>
      </c>
      <c r="NO44" s="280" t="str">
        <f t="array" aca="1" ref="NO44" ca="1">IFERROR(_xlfn.STDEV.S(IF(('1. Database - raw'!MQ$7:MS$494&gt;0)*('1. Database - raw'!$AD$7:$AD$494=$A44)*(INDIRECT($Q44,TRUE)=$O44),'1. Database - raw'!MQ$7:MS$494)),"")</f>
        <v/>
      </c>
      <c r="NP44" s="97" t="str">
        <f t="array" aca="1" ref="NP44" ca="1">IFERROR(IF(COUNT(IF(('1. Database - raw'!MQ$7:MS$494&gt;0)*('1. Database - raw'!$AD$7:$AD$494=$A44)*(INDIRECT($Q44,TRUE)=$O44),'1. Database - raw'!MQ$7:MS$494))&gt;0,COUNT(IF(('1. Database - raw'!MQ$7:MS$494&gt;0)*('1. Database - raw'!$AD$7:$AD$494=$A44)*(INDIRECT($Q44,TRUE)=$O44),'1. Database - raw'!MQ$7:MS$494)),""),"")</f>
        <v/>
      </c>
      <c r="NQ44" s="141" t="str">
        <f t="shared" ca="1" si="157"/>
        <v/>
      </c>
      <c r="NR44" s="151" t="str">
        <f t="shared" ca="1" si="158"/>
        <v/>
      </c>
      <c r="NS44" s="151" t="str">
        <f t="shared" ca="1" si="159"/>
        <v/>
      </c>
      <c r="NT44" s="151" t="str">
        <f t="array" aca="1" ref="NT44" ca="1">IFERROR(AVERAGE(IF(('1. Database - raw'!MW$7:MY$494&gt;0)*('1. Database - raw'!$AD$7:$AD$494=$A44)*(INDIRECT($Q44,TRUE)=$O44),'1. Database - raw'!MW$7:MY$494)),"")</f>
        <v/>
      </c>
      <c r="NU44" s="280" t="str">
        <f t="array" aca="1" ref="NU44" ca="1">IFERROR(_xlfn.STDEV.S(IF(('1. Database - raw'!MW$7:MY$494&gt;0)*('1. Database - raw'!$AD$7:$AD$494=$A44)*(INDIRECT($Q44,TRUE)=$O44),'1. Database - raw'!MW$7:MY$494)),"")</f>
        <v/>
      </c>
      <c r="NV44" s="97" t="str">
        <f t="array" aca="1" ref="NV44" ca="1">IFERROR(IF(COUNT(IF(('1. Database - raw'!MW$7:MY$494&gt;0)*('1. Database - raw'!$AD$7:$AD$494=$A44)*(INDIRECT($Q44,TRUE)=$O44),'1. Database - raw'!MW$7:MY$494))&gt;0,COUNT(IF(('1. Database - raw'!MW$7:MY$494&gt;0)*('1. Database - raw'!$AD$7:$AD$494=$A44)*(INDIRECT($Q44,TRUE)=$O44),'1. Database - raw'!MW$7:MY$494)),""),"")</f>
        <v/>
      </c>
      <c r="NW44" s="141" t="str">
        <f t="shared" ca="1" si="160"/>
        <v/>
      </c>
      <c r="NX44" s="151" t="str">
        <f t="shared" ca="1" si="161"/>
        <v/>
      </c>
      <c r="NY44" s="151" t="str">
        <f t="shared" ca="1" si="162"/>
        <v/>
      </c>
      <c r="NZ44" s="151" t="str">
        <f t="array" aca="1" ref="NZ44" ca="1">IFERROR(AVERAGE(IF(('1. Database - raw'!NC$7:NE$494&gt;0)*('1. Database - raw'!$AD$7:$AD$494=$A44)*(INDIRECT($Q44,TRUE)=$O44),'1. Database - raw'!NC$7:NE$494)),"")</f>
        <v/>
      </c>
      <c r="OA44" s="280" t="str">
        <f t="array" aca="1" ref="OA44" ca="1">IFERROR(_xlfn.STDEV.S(IF(('1. Database - raw'!NC$7:NE$494&gt;0)*('1. Database - raw'!$AD$7:$AD$494=$A44)*(INDIRECT($Q44,TRUE)=$O44),'1. Database - raw'!NC$7:NE$494)),"")</f>
        <v/>
      </c>
      <c r="OB44" s="97" t="str">
        <f t="array" aca="1" ref="OB44" ca="1">IFERROR(IF(COUNT(IF(('1. Database - raw'!NC$7:NE$494&gt;0)*('1. Database - raw'!$AD$7:$AD$494=$A44)*(INDIRECT($Q44,TRUE)=$O44),'1. Database - raw'!NC$7:NE$494))&gt;0,COUNT(IF(('1. Database - raw'!NC$7:NE$494&gt;0)*('1. Database - raw'!$AD$7:$AD$494=$A44)*(INDIRECT($Q44,TRUE)=$O44),'1. Database - raw'!NC$7:NE$494)),""),"")</f>
        <v/>
      </c>
      <c r="OC44" s="141" t="str">
        <f t="shared" ca="1" si="163"/>
        <v/>
      </c>
      <c r="OD44" s="151" t="str">
        <f t="shared" ca="1" si="164"/>
        <v/>
      </c>
      <c r="OE44" s="151" t="str">
        <f t="shared" ca="1" si="165"/>
        <v/>
      </c>
      <c r="OF44" s="151" t="str">
        <f t="array" aca="1" ref="OF44" ca="1">IFERROR(AVERAGE(IF(('1. Database - raw'!NI$7:NK$494&gt;0)*('1. Database - raw'!$AD$7:$AD$494=$A44)*(INDIRECT($Q44,TRUE)=$O44),'1. Database - raw'!NI$7:NK$494)),"")</f>
        <v/>
      </c>
      <c r="OG44" s="280" t="str">
        <f t="array" aca="1" ref="OG44" ca="1">IFERROR(_xlfn.STDEV.S(IF(('1. Database - raw'!NI$7:NK$494&gt;0)*('1. Database - raw'!$AD$7:$AD$494=$A44)*(INDIRECT($Q44,TRUE)=$O44),'1. Database - raw'!NI$7:NK$494)),"")</f>
        <v/>
      </c>
      <c r="OH44" s="65" t="str">
        <f t="array" aca="1" ref="OH44" ca="1">IFERROR(IF(COUNT(IF(('1. Database - raw'!NI$7:NK$494&gt;0)*('1. Database - raw'!$AD$7:$AD$494=$A44)*(INDIRECT($Q44,TRUE)=$O44),'1. Database - raw'!NI$7:NK$494))&gt;0,COUNT(IF(('1. Database - raw'!NI$7:NK$494&gt;0)*('1. Database - raw'!$AD$7:$AD$494=$A44)*(INDIRECT($Q44,TRUE)=$O44),'1. Database - raw'!NI$7:NK$494)),""),"")</f>
        <v/>
      </c>
    </row>
    <row r="45" spans="1:398" x14ac:dyDescent="0.25">
      <c r="A45" s="88" t="s">
        <v>553</v>
      </c>
      <c r="B45" s="1328" t="s">
        <v>44</v>
      </c>
      <c r="C45" s="52"/>
      <c r="D45" s="53" t="s">
        <v>45</v>
      </c>
      <c r="E45" s="53"/>
      <c r="F45" s="54" t="s">
        <v>16</v>
      </c>
      <c r="G45" s="54" t="s">
        <v>619</v>
      </c>
      <c r="H45" s="54"/>
      <c r="I45" s="54"/>
      <c r="J45" s="54"/>
      <c r="K45" s="54"/>
      <c r="L45" s="54"/>
      <c r="M45" s="54"/>
      <c r="N45" s="224"/>
      <c r="O45" s="172" t="str">
        <f t="array" ref="O45">INDEX(A45:N45,IF(MIN(IF(C45:N45&lt;&gt;"",COLUMN(C45:N45)))&gt;0,MIN(IF(C45:N45&lt;&gt;"",COLUMN(C45:N45))),""))</f>
        <v>SAS</v>
      </c>
      <c r="P45" s="56">
        <f t="shared" si="192"/>
        <v>2</v>
      </c>
      <c r="Q45" s="57" t="str">
        <f ca="1">"'" &amp; $S$4 &amp; "'!" &amp; ADDRESS(ROW('1. Database - raw'!$A$7),MATCH($C$2,'1. Database - raw'!$6:$6,0)+MATCH(O45,$C45:$N45,0)-1,1) &amp; ":" &amp; ADDRESS(LOOKUP(2,1/('1. Database - raw'!A:A&lt;&gt;""),ROW('1. Database - raw'!A:A)),MATCH($C$2,'1. Database - raw'!$6:$6,0)+MATCH(O45,$C45:$N45,0)-1,1)</f>
        <v>'1. Database - raw'!$AF$7:$AF$494</v>
      </c>
      <c r="R45" s="228"/>
      <c r="S45" s="180"/>
      <c r="T45" s="123" t="str">
        <f t="shared" ca="1" si="195"/>
        <v/>
      </c>
      <c r="U45" s="124">
        <f t="shared" ca="1" si="195"/>
        <v>0.59099808208337412</v>
      </c>
      <c r="V45" s="124" t="str">
        <f t="shared" ca="1" si="195"/>
        <v/>
      </c>
      <c r="W45" s="124" t="str">
        <f t="shared" ca="1" si="195"/>
        <v/>
      </c>
      <c r="X45" s="124" t="str">
        <f t="shared" ca="1" si="195"/>
        <v/>
      </c>
      <c r="Y45" s="124" t="str">
        <f t="shared" ca="1" si="195"/>
        <v/>
      </c>
      <c r="Z45" s="124" t="str">
        <f t="shared" ca="1" si="195"/>
        <v/>
      </c>
      <c r="AA45" s="124" t="str">
        <f t="shared" ca="1" si="195"/>
        <v/>
      </c>
      <c r="AB45" s="124" t="str">
        <f t="shared" ca="1" si="195"/>
        <v/>
      </c>
      <c r="AC45" s="124" t="str">
        <f t="shared" ca="1" si="195"/>
        <v/>
      </c>
      <c r="AD45" s="124" t="str">
        <f t="shared" ca="1" si="196"/>
        <v/>
      </c>
      <c r="AE45" s="124" t="str">
        <f t="shared" ca="1" si="196"/>
        <v/>
      </c>
      <c r="AF45" s="124" t="str">
        <f t="shared" ca="1" si="196"/>
        <v/>
      </c>
      <c r="AG45" s="124" t="str">
        <f t="shared" ca="1" si="196"/>
        <v/>
      </c>
      <c r="AH45" s="124" t="str">
        <f t="shared" ca="1" si="196"/>
        <v/>
      </c>
      <c r="AI45" s="124" t="str">
        <f t="shared" ca="1" si="196"/>
        <v/>
      </c>
      <c r="AJ45" s="124" t="str">
        <f t="shared" ca="1" si="196"/>
        <v/>
      </c>
      <c r="AK45" s="124" t="str">
        <f t="shared" ca="1" si="196"/>
        <v/>
      </c>
      <c r="AL45" s="124" t="str">
        <f t="shared" ca="1" si="196"/>
        <v/>
      </c>
      <c r="AM45" s="125" t="str">
        <f t="shared" ca="1" si="196"/>
        <v/>
      </c>
      <c r="AN45" s="188"/>
      <c r="AO45" s="188"/>
      <c r="AP45" s="188"/>
      <c r="AQ45" s="188"/>
      <c r="AR45" s="188"/>
      <c r="AS45" s="188"/>
      <c r="AT45" s="188"/>
      <c r="AU45" s="188"/>
      <c r="AV45" s="188"/>
      <c r="AW45" s="188"/>
      <c r="AX45" s="188"/>
      <c r="AY45" s="188"/>
      <c r="AZ45" s="188"/>
      <c r="BA45" s="188"/>
      <c r="BB45" s="188"/>
      <c r="BC45" s="188"/>
      <c r="BD45" s="235">
        <f t="shared" ca="1" si="185"/>
        <v>1.0355700161641666</v>
      </c>
      <c r="BE45" s="235">
        <f t="shared" ca="1" si="186"/>
        <v>92.302211176616794</v>
      </c>
      <c r="BF45" s="235">
        <f t="shared" ca="1" si="175"/>
        <v>74.884592985248204</v>
      </c>
      <c r="BG45" s="246">
        <f t="shared" ca="1" si="176"/>
        <v>0.23259281378213206</v>
      </c>
      <c r="BH45" s="292"/>
      <c r="BI45" s="574">
        <f t="shared" ca="1" si="166"/>
        <v>0.59099808208337412</v>
      </c>
      <c r="BJ45" s="556">
        <f t="shared" ca="1" si="187"/>
        <v>0.95471043776004794</v>
      </c>
      <c r="BK45" s="556" t="str">
        <f t="shared" ca="1" si="188"/>
        <v/>
      </c>
      <c r="BL45" s="556" t="str">
        <f t="shared" ca="1" si="167"/>
        <v/>
      </c>
      <c r="BM45" s="556" t="str">
        <f t="shared" ca="1" si="189"/>
        <v/>
      </c>
      <c r="BN45" s="556" t="str">
        <f t="shared" ca="1" si="190"/>
        <v/>
      </c>
      <c r="BO45" s="252"/>
      <c r="BP45" s="172" t="str">
        <f t="shared" si="191"/>
        <v>SAS</v>
      </c>
      <c r="BQ45" s="95">
        <f t="shared" ca="1" si="172"/>
        <v>41.007369996899953</v>
      </c>
      <c r="BR45" s="58">
        <f t="shared" ca="1" si="173"/>
        <v>136.74864462144762</v>
      </c>
      <c r="BS45" s="58">
        <f t="shared" ca="1" si="174"/>
        <v>74.884592985248204</v>
      </c>
      <c r="BT45" s="58">
        <f t="array" aca="1" ref="BT45" ca="1">IFERROR(AVERAGE(IF(('1. Database - raw'!AW$7:AY$494&gt;0)*('1. Database - raw'!$AD$7:$AD$494=$A45)*('1. Database - raw'!$AP$7:$AP$494&lt;&gt;Dropdown!$AM$11)*(INDIRECT($Q45,TRUE)=$O45),'1. Database - raw'!AW$7:AY$494)),"")</f>
        <v>87.78357142857142</v>
      </c>
      <c r="BU45" s="96">
        <f t="array" aca="1" ref="BU45" ca="1">IFERROR(_xlfn.STDEV.S(IF(('1. Database - raw'!AW$7:AY$494&gt;0)*('1. Database - raw'!$AD$7:$AD$494=$A45)*('1. Database - raw'!$AP$7:$AP$494&lt;&gt;Dropdown!$AM$11)*(INDIRECT($Q45,TRUE)=$O45),'1. Database - raw'!AW$7:AY$494)),"")</f>
        <v>53.696961794429157</v>
      </c>
      <c r="BV45" s="96">
        <f t="array" aca="1" ref="BV45" ca="1">IFERROR(IF(COUNT(IF(('1. Database - raw'!AW$7:AY$494&gt;0)*('1. Database - raw'!$AD$7:$AD$494=$A45)*('1. Database - raw'!$AP$7:$AP$494&lt;&gt;Dropdown!$AM$11)*(INDIRECT($Q45,TRUE)=$O45),'1. Database - raw'!AW$7:AY$494))&gt;0,COUNT(IF(('1. Database - raw'!AW$7:AY$494&gt;0)*('1. Database - raw'!$AD$7:$AD$494=$A45)*('1. Database - raw'!$AP$7:$AP$494&lt;&gt;Dropdown!$AM$11)*(INDIRECT($Q45,TRUE)=$O45),'1. Database - raw'!AW$7:AY$494)),""),"")</f>
        <v>7</v>
      </c>
      <c r="BW45" s="95">
        <f t="shared" ca="1" si="7"/>
        <v>18.573371479184466</v>
      </c>
      <c r="BX45" s="58">
        <f t="shared" ca="1" si="8"/>
        <v>107.87256699617919</v>
      </c>
      <c r="BY45" s="58">
        <f t="shared" ca="1" si="9"/>
        <v>44.761113248368275</v>
      </c>
      <c r="BZ45" s="58">
        <f t="array" aca="1" ref="BZ45" ca="1">IFERROR(AVERAGE(IF(('1. Database - raw'!BC$7:BE$494&gt;0)*('1. Database - raw'!$AD$7:$AD$494=$A45)*('1. Database - raw'!$AP$7:$AP$494&lt;&gt;Dropdown!$AM$11)*(INDIRECT($Q45,TRUE)=$O45),'1. Database - raw'!BC$7:BE$494)),"")</f>
        <v>57.18181818181818</v>
      </c>
      <c r="CA45" s="96">
        <f t="array" aca="1" ref="CA45" ca="1">IFERROR(_xlfn.STDEV.S(IF(('1. Database - raw'!BC$7:BE$494&gt;0)*('1. Database - raw'!$AD$7:$AD$494=$A45)*('1. Database - raw'!$AP$7:$AP$494&lt;&gt;Dropdown!$AM$11)*(INDIRECT($Q45,TRUE)=$O45),'1. Database - raw'!BC$7:BE$494)),"")</f>
        <v>45.457836506257486</v>
      </c>
      <c r="CB45" s="96">
        <f t="array" aca="1" ref="CB45" ca="1">IFERROR(IF(COUNT(IF(('1. Database - raw'!BC$7:BE$494&gt;0)*('1. Database - raw'!$AD$7:$AD$494=$A45)*('1. Database - raw'!$AP$7:$AP$494&lt;&gt;Dropdown!$AM$11)*(INDIRECT($Q45,TRUE)=$O45),'1. Database - raw'!BC$7:BE$494))&gt;0,COUNT(IF(('1. Database - raw'!BC$7:BE$494&gt;0)*('1. Database - raw'!$AD$7:$AD$494=$A45)*('1. Database - raw'!$AP$7:$AP$494&lt;&gt;Dropdown!$AM$11)*(INDIRECT($Q45,TRUE)=$O45),'1. Database - raw'!BC$7:BE$494)),""),"")</f>
        <v>11</v>
      </c>
      <c r="CC45" s="109">
        <f t="shared" ca="1" si="10"/>
        <v>0.47821802221814391</v>
      </c>
      <c r="CD45" s="106">
        <f t="shared" ca="1" si="11"/>
        <v>0.89655759523931411</v>
      </c>
      <c r="CE45" s="106">
        <f t="shared" ca="1" si="12"/>
        <v>0.65479004268543972</v>
      </c>
      <c r="CF45" s="106">
        <f t="array" aca="1" ref="CF45" ca="1">IFERROR(AVERAGE(IF(('1. Database - raw'!BI$7:BK$494&gt;0)*('1. Database - raw'!$AD$7:$AD$494=$A45)*('1. Database - raw'!$AP$7:$AP$494&lt;&gt;Dropdown!$AM$11)*(INDIRECT($Q45,TRUE)=$O45),'1. Database - raw'!BI$7:BK$494)),"")</f>
        <v>0.70000000000000007</v>
      </c>
      <c r="CG45" s="271">
        <f t="array" aca="1" ref="CG45" ca="1">IFERROR(_xlfn.STDEV.S(IF(('1. Database - raw'!BI$7:BK$494&gt;0)*('1. Database - raw'!$AD$7:$AD$494=$A45)*('1. Database - raw'!$AP$7:$AP$494&lt;&gt;Dropdown!$AM$11)*(INDIRECT($Q45,TRUE)=$O45),'1. Database - raw'!BI$7:BK$494)),"")</f>
        <v>0.26457513110645936</v>
      </c>
      <c r="CH45" s="96">
        <f t="array" aca="1" ref="CH45" ca="1">IFERROR(IF(COUNT(IF(('1. Database - raw'!BI$7:BK$494&gt;0)*('1. Database - raw'!$AD$7:$AD$494=$A45)*('1. Database - raw'!$AP$7:$AP$494&lt;&gt;Dropdown!$AM$11)*(INDIRECT($Q45,TRUE)=$O45),'1. Database - raw'!BI$7:BK$494))&gt;0,COUNT(IF(('1. Database - raw'!BI$7:BK$494&gt;0)*('1. Database - raw'!$AD$7:$AD$494=$A45)*('1. Database - raw'!$AP$7:$AP$494&lt;&gt;Dropdown!$AM$11)*(INDIRECT($Q45,TRUE)=$O45),'1. Database - raw'!BI$7:BK$494)),""),"")</f>
        <v>3</v>
      </c>
      <c r="CI45" s="95" t="str">
        <f t="shared" ca="1" si="13"/>
        <v/>
      </c>
      <c r="CJ45" s="58" t="str">
        <f t="shared" ca="1" si="14"/>
        <v/>
      </c>
      <c r="CK45" s="58" t="str">
        <f t="shared" ca="1" si="15"/>
        <v/>
      </c>
      <c r="CL45" s="58" t="str">
        <f t="array" aca="1" ref="CL45" ca="1">IFERROR(AVERAGE(IF(('1. Database - raw'!BO$7:BQ$494&gt;0)*('1. Database - raw'!$AD$7:$AD$494=$A45)*(INDIRECT($Q45,TRUE)=$O45),'1. Database - raw'!BO$7:BQ$494)),"")</f>
        <v/>
      </c>
      <c r="CM45" s="96" t="str">
        <f t="array" aca="1" ref="CM45" ca="1">IFERROR(_xlfn.STDEV.S(IF(('1. Database - raw'!BO$7:BQ$494&gt;0)*('1. Database - raw'!$AD$7:$AD$494=$A45)*(INDIRECT($Q45,TRUE)=$O45),'1. Database - raw'!BO$7:BQ$494)),"")</f>
        <v/>
      </c>
      <c r="CN45" s="96" t="str">
        <f t="array" aca="1" ref="CN45" ca="1">IFERROR(IF(COUNT(IF(('1. Database - raw'!BO$7:BQ$494&gt;0)*('1. Database - raw'!$AD$7:$AD$494=$A45)*(INDIRECT($Q45,TRUE)=$O45),'1. Database - raw'!BO$7:BQ$494))&gt;0,COUNT(IF(('1. Database - raw'!BO$7:BQ$494&gt;0)*('1. Database - raw'!$AD$7:$AD$494=$A45)*(INDIRECT($Q45,TRUE)=$O45),'1. Database - raw'!BO$7:BQ$494)),""),"")</f>
        <v/>
      </c>
      <c r="CO45" s="95" t="str">
        <f t="shared" ca="1" si="16"/>
        <v/>
      </c>
      <c r="CP45" s="58" t="str">
        <f t="shared" ca="1" si="17"/>
        <v/>
      </c>
      <c r="CQ45" s="58" t="str">
        <f t="shared" ca="1" si="18"/>
        <v/>
      </c>
      <c r="CR45" s="58" t="str">
        <f t="array" aca="1" ref="CR45" ca="1">IFERROR(AVERAGE(IF(('1. Database - raw'!BU$7:BW$494&gt;0)*('1. Database - raw'!$AD$7:$AD$494=$A45)*(INDIRECT($Q45,TRUE)=$O45),'1. Database - raw'!BU$7:BW$494)),"")</f>
        <v/>
      </c>
      <c r="CS45" s="96" t="str">
        <f t="array" aca="1" ref="CS45" ca="1">IFERROR(_xlfn.STDEV.S(IF(('1. Database - raw'!BU$7:BW$494&gt;0)*('1. Database - raw'!$AD$7:$AD$494=$A45)*(INDIRECT($Q45,TRUE)=$O45),'1. Database - raw'!BU$7:BW$494)),"")</f>
        <v/>
      </c>
      <c r="CT45" s="96" t="str">
        <f t="array" aca="1" ref="CT45" ca="1">IFERROR(IF(COUNT(IF(('1. Database - raw'!BU$7:BW$494&gt;0)*('1. Database - raw'!$AD$7:$AD$494=$A45)*(INDIRECT($Q45,TRUE)=$O45),'1. Database - raw'!BU$7:BW$494))&gt;0,COUNT(IF(('1. Database - raw'!BU$7:BW$494&gt;0)*('1. Database - raw'!$AD$7:$AD$494=$A45)*(INDIRECT($Q45,TRUE)=$O45),'1. Database - raw'!BU$7:BW$494)),""),"")</f>
        <v/>
      </c>
      <c r="CU45" s="95" t="str">
        <f t="shared" ca="1" si="19"/>
        <v/>
      </c>
      <c r="CV45" s="58" t="str">
        <f t="shared" ca="1" si="20"/>
        <v/>
      </c>
      <c r="CW45" s="58" t="str">
        <f t="shared" ca="1" si="21"/>
        <v/>
      </c>
      <c r="CX45" s="58" t="str">
        <f t="array" aca="1" ref="CX45" ca="1">IFERROR(AVERAGE(IF(('1. Database - raw'!CA$7:CC$494&gt;0)*('1. Database - raw'!$AD$7:$AD$494=$A45)*(INDIRECT($Q45,TRUE)=$O45),'1. Database - raw'!CA$7:CC$494)),"")</f>
        <v/>
      </c>
      <c r="CY45" s="96" t="str">
        <f t="array" aca="1" ref="CY45" ca="1">IFERROR(_xlfn.STDEV.S(IF(('1. Database - raw'!CA$7:CC$494&gt;0)*('1. Database - raw'!$AD$7:$AD$494=$A45)*(INDIRECT($Q45,TRUE)=$O45),'1. Database - raw'!CA$7:CC$494)),"")</f>
        <v/>
      </c>
      <c r="CZ45" s="96" t="str">
        <f t="array" aca="1" ref="CZ45" ca="1">IFERROR(IF(COUNT(IF(('1. Database - raw'!CA$7:CC$494&gt;0)*('1. Database - raw'!$AD$7:$AD$494=$A45)*(INDIRECT($Q45,TRUE)=$O45),'1. Database - raw'!CA$7:CC$494))&gt;0,COUNT(IF(('1. Database - raw'!CA$7:CC$494&gt;0)*('1. Database - raw'!$AD$7:$AD$494=$A45)*(INDIRECT($Q45,TRUE)=$O45),'1. Database - raw'!CA$7:CC$494)),""),"")</f>
        <v/>
      </c>
      <c r="DA45" s="95" t="str">
        <f t="shared" ca="1" si="22"/>
        <v/>
      </c>
      <c r="DB45" s="58" t="str">
        <f t="shared" ca="1" si="23"/>
        <v/>
      </c>
      <c r="DC45" s="58" t="str">
        <f t="shared" ca="1" si="24"/>
        <v/>
      </c>
      <c r="DD45" s="58" t="str">
        <f t="array" aca="1" ref="DD45" ca="1">IFERROR(AVERAGE(IF(('1. Database - raw'!CG$7:CI$494&gt;0)*('1. Database - raw'!$AD$7:$AD$494=$A45)*(INDIRECT($Q45,TRUE)=$O45),'1. Database - raw'!CG$7:CI$494)),"")</f>
        <v/>
      </c>
      <c r="DE45" s="96" t="str">
        <f t="array" aca="1" ref="DE45" ca="1">IFERROR(_xlfn.STDEV.S(IF(('1. Database - raw'!CG$7:CI$494&gt;0)*('1. Database - raw'!$AD$7:$AD$494=$A45)*(INDIRECT($Q45,TRUE)=$O45),'1. Database - raw'!CG$7:CI$494)),"")</f>
        <v/>
      </c>
      <c r="DF45" s="96" t="str">
        <f t="array" aca="1" ref="DF45" ca="1">IFERROR(IF(COUNT(IF(('1. Database - raw'!CG$7:CI$494&gt;0)*('1. Database - raw'!$AD$7:$AD$494=$A45)*(INDIRECT($Q45,TRUE)=$O45),'1. Database - raw'!CG$7:CI$494))&gt;0,COUNT(IF(('1. Database - raw'!CG$7:CI$494&gt;0)*('1. Database - raw'!$AD$7:$AD$494=$A45)*(INDIRECT($Q45,TRUE)=$O45),'1. Database - raw'!CG$7:CI$494)),""),"")</f>
        <v/>
      </c>
      <c r="DG45" s="95" t="str">
        <f t="shared" ca="1" si="25"/>
        <v/>
      </c>
      <c r="DH45" s="58" t="str">
        <f t="shared" ca="1" si="26"/>
        <v/>
      </c>
      <c r="DI45" s="58" t="str">
        <f t="shared" ca="1" si="27"/>
        <v/>
      </c>
      <c r="DJ45" s="58" t="str">
        <f t="array" aca="1" ref="DJ45" ca="1">IFERROR(AVERAGE(IF(('1. Database - raw'!CM$7:CO$494&gt;0)*('1. Database - raw'!$AD$7:$AD$494=$A45)*(INDIRECT($Q45,TRUE)=$O45),'1. Database - raw'!CM$7:CO$494)),"")</f>
        <v/>
      </c>
      <c r="DK45" s="96" t="str">
        <f t="array" aca="1" ref="DK45" ca="1">IFERROR(_xlfn.STDEV.S(IF(('1. Database - raw'!CM$7:CO$494&gt;0)*('1. Database - raw'!$AD$7:$AD$494=$A45)*(INDIRECT($Q45,TRUE)=$O45),'1. Database - raw'!CM$7:CO$494)),"")</f>
        <v/>
      </c>
      <c r="DL45" s="96" t="str">
        <f t="array" aca="1" ref="DL45" ca="1">IFERROR(IF(COUNT(IF(('1. Database - raw'!CM$7:CO$494&gt;0)*('1. Database - raw'!$AD$7:$AD$494=$A45)*(INDIRECT($Q45,TRUE)=$O45),'1. Database - raw'!CM$7:CO$494))&gt;0,COUNT(IF(('1. Database - raw'!CM$7:CO$494&gt;0)*('1. Database - raw'!$AD$7:$AD$494=$A45)*(INDIRECT($Q45,TRUE)=$O45),'1. Database - raw'!CM$7:CO$494)),""),"")</f>
        <v/>
      </c>
      <c r="DM45" s="95" t="str">
        <f t="shared" ca="1" si="28"/>
        <v/>
      </c>
      <c r="DN45" s="58" t="str">
        <f t="shared" ca="1" si="29"/>
        <v/>
      </c>
      <c r="DO45" s="58" t="str">
        <f t="shared" ca="1" si="30"/>
        <v/>
      </c>
      <c r="DP45" s="58" t="str">
        <f t="array" aca="1" ref="DP45" ca="1">IFERROR(AVERAGE(IF(('1. Database - raw'!CS$7:CU$494&gt;0)*('1. Database - raw'!$AD$7:$AD$494=$A45)*(INDIRECT($Q45,TRUE)=$O45),'1. Database - raw'!CS$7:CU$494)),"")</f>
        <v/>
      </c>
      <c r="DQ45" s="96" t="str">
        <f t="array" aca="1" ref="DQ45" ca="1">IFERROR(_xlfn.STDEV.S(IF(('1. Database - raw'!CS$7:CU$494&gt;0)*('1. Database - raw'!$AD$7:$AD$494=$A45)*(INDIRECT($Q45,TRUE)=$O45),'1. Database - raw'!CS$7:CU$494)),"")</f>
        <v/>
      </c>
      <c r="DR45" s="96" t="str">
        <f t="array" aca="1" ref="DR45" ca="1">IFERROR(IF(COUNT(IF(('1. Database - raw'!CS$7:CU$494&gt;0)*('1. Database - raw'!$AD$7:$AD$494=$A45)*(INDIRECT($Q45,TRUE)=$O45),'1. Database - raw'!CS$7:CU$494))&gt;0,COUNT(IF(('1. Database - raw'!CS$7:CU$494&gt;0)*('1. Database - raw'!$AD$7:$AD$494=$A45)*(INDIRECT($Q45,TRUE)=$O45),'1. Database - raw'!CS$7:CU$494)),""),"")</f>
        <v/>
      </c>
      <c r="DS45" s="95" t="str">
        <f t="shared" ca="1" si="31"/>
        <v/>
      </c>
      <c r="DT45" s="58" t="str">
        <f t="shared" ca="1" si="32"/>
        <v/>
      </c>
      <c r="DU45" s="58" t="str">
        <f t="shared" ca="1" si="33"/>
        <v/>
      </c>
      <c r="DV45" s="58" t="str">
        <f t="array" aca="1" ref="DV45" ca="1">IFERROR(AVERAGE(IF(('1. Database - raw'!CY$7:DA$494&gt;0)*('1. Database - raw'!$AD$7:$AD$494=$A45)*(INDIRECT($Q45,TRUE)=$O45),'1. Database - raw'!CY$7:DA$494)),"")</f>
        <v/>
      </c>
      <c r="DW45" s="96" t="str">
        <f t="array" aca="1" ref="DW45" ca="1">IFERROR(_xlfn.STDEV.S(IF(('1. Database - raw'!CY$7:DA$494&gt;0)*('1. Database - raw'!$AD$7:$AD$494=$A45)*(INDIRECT($Q45,TRUE)=$O45),'1. Database - raw'!CY$7:DA$494)),"")</f>
        <v/>
      </c>
      <c r="DX45" s="96" t="str">
        <f t="array" aca="1" ref="DX45" ca="1">IFERROR(IF(COUNT(IF(('1. Database - raw'!CY$7:DA$494&gt;0)*('1. Database - raw'!$AD$7:$AD$494=$A45)*(INDIRECT($Q45,TRUE)=$O45),'1. Database - raw'!CY$7:DA$494))&gt;0,COUNT(IF(('1. Database - raw'!CY$7:DA$494&gt;0)*('1. Database - raw'!$AD$7:$AD$494=$A45)*(INDIRECT($Q45,TRUE)=$O45),'1. Database - raw'!CY$7:DA$494)),""),"")</f>
        <v/>
      </c>
      <c r="DY45" s="95" t="str">
        <f t="shared" ca="1" si="34"/>
        <v/>
      </c>
      <c r="DZ45" s="58" t="str">
        <f t="shared" ca="1" si="35"/>
        <v/>
      </c>
      <c r="EA45" s="58" t="str">
        <f t="shared" ca="1" si="36"/>
        <v/>
      </c>
      <c r="EB45" s="58" t="str">
        <f t="array" aca="1" ref="EB45" ca="1">IFERROR(AVERAGE(IF(('1. Database - raw'!DE$7:DG$494&gt;0)*('1. Database - raw'!$AD$7:$AD$494=$A45)*(INDIRECT($Q45,TRUE)=$O45),'1. Database - raw'!DE$7:DG$494)),"")</f>
        <v/>
      </c>
      <c r="EC45" s="96" t="str">
        <f t="array" aca="1" ref="EC45" ca="1">IFERROR(_xlfn.STDEV.S(IF(('1. Database - raw'!DE$7:DG$494&gt;0)*('1. Database - raw'!$AD$7:$AD$494=$A45)*(INDIRECT($Q45,TRUE)=$O45),'1. Database - raw'!DE$7:DG$494)),"")</f>
        <v/>
      </c>
      <c r="ED45" s="96" t="str">
        <f t="array" aca="1" ref="ED45" ca="1">IFERROR(IF(COUNT(IF(('1. Database - raw'!DE$7:DG$494&gt;0)*('1. Database - raw'!$AD$7:$AD$494=$A45)*(INDIRECT($Q45,TRUE)=$O45),'1. Database - raw'!DE$7:DG$494))&gt;0,COUNT(IF(('1. Database - raw'!DE$7:DG$494&gt;0)*('1. Database - raw'!$AD$7:$AD$494=$A45)*(INDIRECT($Q45,TRUE)=$O45),'1. Database - raw'!DE$7:DG$494)),""),"")</f>
        <v/>
      </c>
      <c r="EE45" s="109" t="str">
        <f t="shared" ca="1" si="37"/>
        <v/>
      </c>
      <c r="EF45" s="106" t="str">
        <f t="shared" ca="1" si="38"/>
        <v/>
      </c>
      <c r="EG45" s="106" t="str">
        <f t="shared" ca="1" si="39"/>
        <v/>
      </c>
      <c r="EH45" s="106" t="str">
        <f t="array" aca="1" ref="EH45" ca="1">IFERROR(AVERAGE(IF(('1. Database - raw'!DK$7:DM$494&gt;0)*('1. Database - raw'!$AD$7:$AD$494=$A45)*(INDIRECT($Q45,TRUE)=$O45),'1. Database - raw'!DK$7:DM$494)),"")</f>
        <v/>
      </c>
      <c r="EI45" s="271" t="str">
        <f t="array" aca="1" ref="EI45" ca="1">IFERROR(_xlfn.STDEV.S(IF(('1. Database - raw'!DK$7:DM$494&gt;0)*('1. Database - raw'!$AD$7:$AD$494=$A45)*(INDIRECT($Q45,TRUE)=$O45),'1. Database - raw'!DK$7:DM$494)),"")</f>
        <v/>
      </c>
      <c r="EJ45" s="96" t="str">
        <f t="array" aca="1" ref="EJ45" ca="1">IFERROR(IF(COUNT(IF(('1. Database - raw'!DK$7:DM$494&gt;0)*('1. Database - raw'!$AD$7:$AD$494=$A45)*(INDIRECT($Q45,TRUE)=$O45),'1. Database - raw'!DK$7:DM$494))&gt;0,COUNT(IF(('1. Database - raw'!DK$7:DM$494&gt;0)*('1. Database - raw'!$AD$7:$AD$494=$A45)*(INDIRECT($Q45,TRUE)=$O45),'1. Database - raw'!DK$7:DM$494)),""),"")</f>
        <v/>
      </c>
      <c r="EK45" s="95">
        <f t="shared" ca="1" si="40"/>
        <v>35.012337301764958</v>
      </c>
      <c r="EL45" s="58">
        <f t="shared" ca="1" si="41"/>
        <v>46.766087309186275</v>
      </c>
      <c r="EM45" s="58">
        <f t="shared" ca="1" si="42"/>
        <v>40.464676239320383</v>
      </c>
      <c r="EN45" s="58">
        <f t="array" aca="1" ref="EN45" ca="1">IFERROR(AVERAGE(IF(('1. Database - raw'!DQ$7:DS$494&gt;0)*('1. Database - raw'!$AD$7:$AD$494=$A45)*(INDIRECT($Q45,TRUE)=$O45),'1. Database - raw'!DQ$7:DS$494)),"")</f>
        <v>42</v>
      </c>
      <c r="EO45" s="96">
        <f t="array" aca="1" ref="EO45" ca="1">IFERROR(_xlfn.STDEV.S(IF(('1. Database - raw'!DQ$7:DS$494&gt;0)*('1. Database - raw'!$AD$7:$AD$494=$A45)*(INDIRECT($Q45,TRUE)=$O45),'1. Database - raw'!DQ$7:DS$494)),"")</f>
        <v>11.679041056525147</v>
      </c>
      <c r="EP45" s="96">
        <f t="array" aca="1" ref="EP45" ca="1">IFERROR(IF(COUNT(IF(('1. Database - raw'!DQ$7:DS$494&gt;0)*('1. Database - raw'!$AD$7:$AD$494=$A45)*(INDIRECT($Q45,TRUE)=$O45),'1. Database - raw'!DQ$7:DS$494))&gt;0,COUNT(IF(('1. Database - raw'!DQ$7:DS$494&gt;0)*('1. Database - raw'!$AD$7:$AD$494=$A45)*(INDIRECT($Q45,TRUE)=$O45),'1. Database - raw'!DQ$7:DS$494)),""),"")</f>
        <v>6</v>
      </c>
      <c r="EQ45" s="95" t="str">
        <f t="shared" ca="1" si="43"/>
        <v/>
      </c>
      <c r="ER45" s="58" t="str">
        <f t="shared" ca="1" si="44"/>
        <v/>
      </c>
      <c r="ES45" s="58" t="str">
        <f t="shared" ca="1" si="45"/>
        <v/>
      </c>
      <c r="ET45" s="58" t="str">
        <f t="array" aca="1" ref="ET45" ca="1">IFERROR(AVERAGE(IF(('1. Database - raw'!DW$7:DY$494&gt;0)*('1. Database - raw'!$AD$7:$AD$494=$A45)*(INDIRECT($Q45,TRUE)=$O45),'1. Database - raw'!DW$7:DY$494)),"")</f>
        <v/>
      </c>
      <c r="EU45" s="96" t="str">
        <f t="array" aca="1" ref="EU45" ca="1">IFERROR(_xlfn.STDEV.S(IF(('1. Database - raw'!DW$7:DY$494&gt;0)*('1. Database - raw'!$AD$7:$AD$494=$A45)*(INDIRECT($Q45,TRUE)=$O45),'1. Database - raw'!DW$7:DY$494)),"")</f>
        <v/>
      </c>
      <c r="EV45" s="96" t="str">
        <f t="array" aca="1" ref="EV45" ca="1">IFERROR(IF(COUNT(IF(('1. Database - raw'!DW$7:DY$494&gt;0)*('1. Database - raw'!$AD$7:$AD$494=$A45)*(INDIRECT($Q45,TRUE)=$O45),'1. Database - raw'!DW$7:DY$494))&gt;0,COUNT(IF(('1. Database - raw'!DW$7:DY$494&gt;0)*('1. Database - raw'!$AD$7:$AD$494=$A45)*(INDIRECT($Q45,TRUE)=$O45),'1. Database - raw'!DW$7:DY$494)),""),"")</f>
        <v/>
      </c>
      <c r="EW45" s="95" t="str">
        <f t="shared" ca="1" si="46"/>
        <v/>
      </c>
      <c r="EX45" s="58" t="str">
        <f t="shared" ca="1" si="47"/>
        <v/>
      </c>
      <c r="EY45" s="58" t="str">
        <f t="shared" ca="1" si="48"/>
        <v/>
      </c>
      <c r="EZ45" s="58" t="str">
        <f t="array" aca="1" ref="EZ45" ca="1">IFERROR(AVERAGE(IF(('1. Database - raw'!EC$7:EE$494&gt;0)*('1. Database - raw'!$AD$7:$AD$494=$A45)*(INDIRECT($Q45,TRUE)=$O45),'1. Database - raw'!EC$7:EE$494)),"")</f>
        <v/>
      </c>
      <c r="FA45" s="96" t="str">
        <f t="array" aca="1" ref="FA45" ca="1">IFERROR(_xlfn.STDEV.S(IF(('1. Database - raw'!EC$7:EE$494&gt;0)*('1. Database - raw'!$AD$7:$AD$494=$A45)*(INDIRECT($Q45,TRUE)=$O45),'1. Database - raw'!EC$7:EE$494)),"")</f>
        <v/>
      </c>
      <c r="FB45" s="96" t="str">
        <f t="array" aca="1" ref="FB45" ca="1">IFERROR(IF(COUNT(IF(('1. Database - raw'!EC$7:EE$494&gt;0)*('1. Database - raw'!$AD$7:$AD$494=$A45)*(INDIRECT($Q45,TRUE)=$O45),'1. Database - raw'!EC$7:EE$494))&gt;0,COUNT(IF(('1. Database - raw'!EC$7:EE$494&gt;0)*('1. Database - raw'!$AD$7:$AD$494=$A45)*(INDIRECT($Q45,TRUE)=$O45),'1. Database - raw'!EC$7:EE$494)),""),"")</f>
        <v/>
      </c>
      <c r="FC45" s="95" t="str">
        <f t="shared" ca="1" si="49"/>
        <v/>
      </c>
      <c r="FD45" s="58" t="str">
        <f t="shared" ca="1" si="50"/>
        <v/>
      </c>
      <c r="FE45" s="58" t="str">
        <f t="shared" ca="1" si="51"/>
        <v/>
      </c>
      <c r="FF45" s="58" t="str">
        <f t="array" aca="1" ref="FF45" ca="1">IFERROR(AVERAGE(IF(('1. Database - raw'!EI$7:EK$494&gt;0)*('1. Database - raw'!$AD$7:$AD$494=$A45)*(INDIRECT($Q45,TRUE)=$O45),'1. Database - raw'!EI$7:EK$494)),"")</f>
        <v/>
      </c>
      <c r="FG45" s="96" t="str">
        <f t="array" aca="1" ref="FG45" ca="1">IFERROR(_xlfn.STDEV.S(IF(('1. Database - raw'!EI$7:EK$494&gt;0)*('1. Database - raw'!$AD$7:$AD$494=$A45)*(INDIRECT($Q45,TRUE)=$O45),'1. Database - raw'!EI$7:EK$494)),"")</f>
        <v/>
      </c>
      <c r="FH45" s="96" t="str">
        <f t="array" aca="1" ref="FH45" ca="1">IFERROR(IF(COUNT(IF(('1. Database - raw'!EI$7:EK$494&gt;0)*('1. Database - raw'!$AD$7:$AD$494=$A45)*(INDIRECT($Q45,TRUE)=$O45),'1. Database - raw'!EI$7:EK$494))&gt;0,COUNT(IF(('1. Database - raw'!EI$7:EK$494&gt;0)*('1. Database - raw'!$AD$7:$AD$494=$A45)*(INDIRECT($Q45,TRUE)=$O45),'1. Database - raw'!EI$7:EK$494)),""),"")</f>
        <v/>
      </c>
      <c r="FI45" s="95" t="str">
        <f t="shared" ca="1" si="52"/>
        <v/>
      </c>
      <c r="FJ45" s="58" t="str">
        <f t="shared" ca="1" si="53"/>
        <v/>
      </c>
      <c r="FK45" s="58" t="str">
        <f t="shared" ca="1" si="54"/>
        <v/>
      </c>
      <c r="FL45" s="58" t="str">
        <f t="array" aca="1" ref="FL45" ca="1">IFERROR(AVERAGE(IF(('1. Database - raw'!EO$7:EQ$494&gt;0)*('1. Database - raw'!$AD$7:$AD$494=$A45)*(INDIRECT($Q45,TRUE)=$O45),'1. Database - raw'!EO$7:EQ$494)),"")</f>
        <v/>
      </c>
      <c r="FM45" s="96" t="str">
        <f t="array" aca="1" ref="FM45" ca="1">IFERROR(_xlfn.STDEV.S(IF(('1. Database - raw'!EO$7:EQ$494&gt;0)*('1. Database - raw'!$AD$7:$AD$494=$A45)*(INDIRECT($Q45,TRUE)=$O45),'1. Database - raw'!EO$7:EQ$494)),"")</f>
        <v/>
      </c>
      <c r="FN45" s="96" t="str">
        <f t="array" aca="1" ref="FN45" ca="1">IFERROR(IF(COUNT(IF(('1. Database - raw'!EO$7:EQ$494&gt;0)*('1. Database - raw'!$AD$7:$AD$494=$A45)*(INDIRECT($Q45,TRUE)=$O45),'1. Database - raw'!EO$7:EQ$494))&gt;0,COUNT(IF(('1. Database - raw'!EO$7:EQ$494&gt;0)*('1. Database - raw'!$AD$7:$AD$494=$A45)*(INDIRECT($Q45,TRUE)=$O45),'1. Database - raw'!EO$7:EQ$494)),""),"")</f>
        <v/>
      </c>
      <c r="FO45" s="95" t="str">
        <f t="shared" ca="1" si="55"/>
        <v/>
      </c>
      <c r="FP45" s="58" t="str">
        <f t="shared" ca="1" si="56"/>
        <v/>
      </c>
      <c r="FQ45" s="58" t="str">
        <f t="shared" ca="1" si="57"/>
        <v/>
      </c>
      <c r="FR45" s="58" t="str">
        <f t="array" aca="1" ref="FR45" ca="1">IFERROR(AVERAGE(IF(('1. Database - raw'!EU$7:EW$494&gt;0)*('1. Database - raw'!$AD$7:$AD$494=$A45)*(INDIRECT($Q45,TRUE)=$O45),'1. Database - raw'!EU$7:EW$494)),"")</f>
        <v/>
      </c>
      <c r="FS45" s="96" t="str">
        <f t="array" aca="1" ref="FS45" ca="1">IFERROR(_xlfn.STDEV.S(IF(('1. Database - raw'!EU$7:EW$494&gt;0)*('1. Database - raw'!$AD$7:$AD$494=$A45)*(INDIRECT($Q45,TRUE)=$O45),'1. Database - raw'!EU$7:EW$494)),"")</f>
        <v/>
      </c>
      <c r="FT45" s="96" t="str">
        <f t="array" aca="1" ref="FT45" ca="1">IFERROR(IF(COUNT(IF(('1. Database - raw'!EU$7:EW$494&gt;0)*('1. Database - raw'!$AD$7:$AD$494=$A45)*(INDIRECT($Q45,TRUE)=$O45),'1. Database - raw'!EU$7:EW$494))&gt;0,COUNT(IF(('1. Database - raw'!EU$7:EW$494&gt;0)*('1. Database - raw'!$AD$7:$AD$494=$A45)*(INDIRECT($Q45,TRUE)=$O45),'1. Database - raw'!EU$7:EW$494)),""),"")</f>
        <v/>
      </c>
      <c r="FU45" s="95" t="str">
        <f t="shared" ca="1" si="58"/>
        <v/>
      </c>
      <c r="FV45" s="58" t="str">
        <f t="shared" ca="1" si="59"/>
        <v/>
      </c>
      <c r="FW45" s="58" t="str">
        <f t="shared" ca="1" si="60"/>
        <v/>
      </c>
      <c r="FX45" s="58" t="str">
        <f t="array" aca="1" ref="FX45" ca="1">IFERROR(AVERAGE(IF(('1. Database - raw'!FA$7:FC$494&gt;0)*('1. Database - raw'!$AD$7:$AD$494=$A45)*(INDIRECT($Q45,TRUE)=$O45),'1. Database - raw'!FA$7:FC$494)),"")</f>
        <v/>
      </c>
      <c r="FY45" s="96" t="str">
        <f t="array" aca="1" ref="FY45" ca="1">IFERROR(_xlfn.STDEV.S(IF(('1. Database - raw'!FA$7:FC$494&gt;0)*('1. Database - raw'!$AD$7:$AD$494=$A45)*(INDIRECT($Q45,TRUE)=$O45),'1. Database - raw'!FA$7:FC$494)),"")</f>
        <v/>
      </c>
      <c r="FZ45" s="96" t="str">
        <f t="array" aca="1" ref="FZ45" ca="1">IFERROR(IF(COUNT(IF(('1. Database - raw'!FA$7:FC$494&gt;0)*('1. Database - raw'!$AD$7:$AD$494=$A45)*(INDIRECT($Q45,TRUE)=$O45),'1. Database - raw'!FA$7:FC$494))&gt;0,COUNT(IF(('1. Database - raw'!FA$7:FC$494&gt;0)*('1. Database - raw'!$AD$7:$AD$494=$A45)*(INDIRECT($Q45,TRUE)=$O45),'1. Database - raw'!FA$7:FC$494)),""),"")</f>
        <v/>
      </c>
      <c r="GA45" s="95" t="str">
        <f t="shared" ca="1" si="61"/>
        <v/>
      </c>
      <c r="GB45" s="58" t="str">
        <f t="shared" ca="1" si="62"/>
        <v/>
      </c>
      <c r="GC45" s="58" t="str">
        <f t="shared" ca="1" si="63"/>
        <v/>
      </c>
      <c r="GD45" s="58" t="str">
        <f t="array" aca="1" ref="GD45" ca="1">IFERROR(AVERAGE(IF(('1. Database - raw'!FG$7:FI$494&gt;0)*('1. Database - raw'!$AD$7:$AD$494=$A45)*(INDIRECT($Q45,TRUE)=$O45),'1. Database - raw'!FG$7:FI$494)),"")</f>
        <v/>
      </c>
      <c r="GE45" s="96" t="str">
        <f t="array" aca="1" ref="GE45" ca="1">IFERROR(_xlfn.STDEV.S(IF(('1. Database - raw'!FG$7:FI$494&gt;0)*('1. Database - raw'!$AD$7:$AD$494=$A45)*(INDIRECT($Q45,TRUE)=$O45),'1. Database - raw'!FG$7:FI$494)),"")</f>
        <v/>
      </c>
      <c r="GF45" s="96" t="str">
        <f t="array" aca="1" ref="GF45" ca="1">IFERROR(IF(COUNT(IF(('1. Database - raw'!FG$7:FI$494&gt;0)*('1. Database - raw'!$AD$7:$AD$494=$A45)*(INDIRECT($Q45,TRUE)=$O45),'1. Database - raw'!FG$7:FI$494))&gt;0,COUNT(IF(('1. Database - raw'!FG$7:FI$494&gt;0)*('1. Database - raw'!$AD$7:$AD$494=$A45)*(INDIRECT($Q45,TRUE)=$O45),'1. Database - raw'!FG$7:FI$494)),""),"")</f>
        <v/>
      </c>
      <c r="GG45" s="95" t="str">
        <f t="shared" ca="1" si="64"/>
        <v/>
      </c>
      <c r="GH45" s="58" t="str">
        <f t="shared" ca="1" si="65"/>
        <v/>
      </c>
      <c r="GI45" s="58" t="str">
        <f t="shared" ca="1" si="66"/>
        <v/>
      </c>
      <c r="GJ45" s="58" t="str">
        <f t="array" aca="1" ref="GJ45" ca="1">IFERROR(AVERAGE(IF(('1. Database - raw'!FM$7:FO$494&gt;0)*('1. Database - raw'!$AD$7:$AD$494=$A45)*(INDIRECT($Q45,TRUE)=$O45),'1. Database - raw'!FM$7:FO$494)),"")</f>
        <v/>
      </c>
      <c r="GK45" s="96" t="str">
        <f t="array" aca="1" ref="GK45" ca="1">IFERROR(_xlfn.STDEV.S(IF(('1. Database - raw'!FM$7:FO$494&gt;0)*('1. Database - raw'!$AD$7:$AD$494=$A45)*(INDIRECT($Q45,TRUE)=$O45),'1. Database - raw'!FM$7:FO$494)),"")</f>
        <v/>
      </c>
      <c r="GL45" s="96" t="str">
        <f t="array" aca="1" ref="GL45" ca="1">IFERROR(IF(COUNT(IF(('1. Database - raw'!FM$7:FO$494&gt;0)*('1. Database - raw'!$AD$7:$AD$494=$A45)*(INDIRECT($Q45,TRUE)=$O45),'1. Database - raw'!FM$7:FO$494))&gt;0,COUNT(IF(('1. Database - raw'!FM$7:FO$494&gt;0)*('1. Database - raw'!$AD$7:$AD$494=$A45)*(INDIRECT($Q45,TRUE)=$O45),'1. Database - raw'!FM$7:FO$494)),""),"")</f>
        <v/>
      </c>
      <c r="GM45" s="95">
        <f t="shared" ca="1" si="67"/>
        <v>42.746355749943376</v>
      </c>
      <c r="GN45" s="58">
        <f t="shared" ca="1" si="68"/>
        <v>77.566420690409501</v>
      </c>
      <c r="GO45" s="58">
        <f t="shared" ca="1" si="69"/>
        <v>57.581957357161919</v>
      </c>
      <c r="GP45" s="58">
        <f t="array" aca="1" ref="GP45" ca="1">IFERROR(AVERAGE(IF(('1. Database - raw'!FS$7:FU$494&gt;0)*('1. Database - raw'!$AD$7:$AD$494=$A45)*(INDIRECT($Q45,TRUE)=$O45),'1. Database - raw'!FS$7:FU$494)),"")</f>
        <v>62</v>
      </c>
      <c r="GQ45" s="96">
        <f t="array" aca="1" ref="GQ45" ca="1">IFERROR(_xlfn.STDEV.S(IF(('1. Database - raw'!FS$7:FU$494&gt;0)*('1. Database - raw'!$AD$7:$AD$494=$A45)*(INDIRECT($Q45,TRUE)=$O45),'1. Database - raw'!FS$7:FU$494)),"")</f>
        <v>24.748737341529164</v>
      </c>
      <c r="GR45" s="96">
        <f t="array" aca="1" ref="GR45" ca="1">IFERROR(IF(COUNT(IF(('1. Database - raw'!FS$7:FU$494&gt;0)*('1. Database - raw'!$AD$7:$AD$494=$A45)*(INDIRECT($Q45,TRUE)=$O45),'1. Database - raw'!FS$7:FU$494))&gt;0,COUNT(IF(('1. Database - raw'!FS$7:FU$494&gt;0)*('1. Database - raw'!$AD$7:$AD$494=$A45)*(INDIRECT($Q45,TRUE)=$O45),'1. Database - raw'!FS$7:FU$494)),""),"")</f>
        <v>5</v>
      </c>
      <c r="GS45" s="95" t="str">
        <f t="shared" ca="1" si="70"/>
        <v/>
      </c>
      <c r="GT45" s="58" t="str">
        <f t="shared" ca="1" si="71"/>
        <v/>
      </c>
      <c r="GU45" s="58" t="str">
        <f t="shared" ca="1" si="72"/>
        <v/>
      </c>
      <c r="GV45" s="58" t="str">
        <f t="array" aca="1" ref="GV45" ca="1">IFERROR(AVERAGE(IF(('1. Database - raw'!FY$7:GA$494&gt;0)*('1. Database - raw'!$AD$7:$AD$494=$A45)*(INDIRECT($Q45,TRUE)=$O45),'1. Database - raw'!FY$7:GA$494)),"")</f>
        <v/>
      </c>
      <c r="GW45" s="96" t="str">
        <f t="array" aca="1" ref="GW45" ca="1">IFERROR(_xlfn.STDEV.S(IF(('1. Database - raw'!FY$7:GA$494&gt;0)*('1. Database - raw'!$AD$7:$AD$494=$A45)*(INDIRECT($Q45,TRUE)=$O45),'1. Database - raw'!FY$7:GA$494)),"")</f>
        <v/>
      </c>
      <c r="GX45" s="96" t="str">
        <f t="array" aca="1" ref="GX45" ca="1">IFERROR(IF(COUNT(IF(('1. Database - raw'!FY$7:GA$494&gt;0)*('1. Database - raw'!$AD$7:$AD$494=$A45)*(INDIRECT($Q45,TRUE)=$O45),'1. Database - raw'!FY$7:GA$494))&gt;0,COUNT(IF(('1. Database - raw'!FY$7:GA$494&gt;0)*('1. Database - raw'!$AD$7:$AD$494=$A45)*(INDIRECT($Q45,TRUE)=$O45),'1. Database - raw'!FY$7:GA$494)),""),"")</f>
        <v/>
      </c>
      <c r="GY45" s="95" t="str">
        <f t="shared" ca="1" si="73"/>
        <v/>
      </c>
      <c r="GZ45" s="58" t="str">
        <f t="shared" ca="1" si="74"/>
        <v/>
      </c>
      <c r="HA45" s="58" t="str">
        <f t="shared" ca="1" si="75"/>
        <v/>
      </c>
      <c r="HB45" s="58" t="str">
        <f t="array" aca="1" ref="HB45" ca="1">IFERROR(AVERAGE(IF(('1. Database - raw'!GE$7:GG$494&gt;0)*('1. Database - raw'!$AD$7:$AD$494=$A45)*(INDIRECT($Q45,TRUE)=$O45),'1. Database - raw'!GE$7:GG$494)),"")</f>
        <v/>
      </c>
      <c r="HC45" s="96" t="str">
        <f t="array" aca="1" ref="HC45" ca="1">IFERROR(_xlfn.STDEV.S(IF(('1. Database - raw'!GE$7:GG$494&gt;0)*('1. Database - raw'!$AD$7:$AD$494=$A45)*(INDIRECT($Q45,TRUE)=$O45),'1. Database - raw'!GE$7:GG$494)),"")</f>
        <v/>
      </c>
      <c r="HD45" s="96" t="str">
        <f t="array" aca="1" ref="HD45" ca="1">IFERROR(IF(COUNT(IF(('1. Database - raw'!GE$7:GG$494&gt;0)*('1. Database - raw'!$AD$7:$AD$494=$A45)*(INDIRECT($Q45,TRUE)=$O45),'1. Database - raw'!GE$7:GG$494))&gt;0,COUNT(IF(('1. Database - raw'!GE$7:GG$494&gt;0)*('1. Database - raw'!$AD$7:$AD$494=$A45)*(INDIRECT($Q45,TRUE)=$O45),'1. Database - raw'!GE$7:GG$494)),""),"")</f>
        <v/>
      </c>
      <c r="HE45" s="95" t="str">
        <f t="shared" ca="1" si="76"/>
        <v/>
      </c>
      <c r="HF45" s="58" t="str">
        <f t="shared" ca="1" si="77"/>
        <v/>
      </c>
      <c r="HG45" s="58" t="str">
        <f t="shared" ca="1" si="78"/>
        <v/>
      </c>
      <c r="HH45" s="58" t="str">
        <f t="array" aca="1" ref="HH45" ca="1">IFERROR(AVERAGE(IF(('1. Database - raw'!GK$7:GM$494&gt;0)*('1. Database - raw'!$AD$7:$AD$494=$A45)*(INDIRECT($Q45,TRUE)=$O45),'1. Database - raw'!GK$7:GM$494)),"")</f>
        <v/>
      </c>
      <c r="HI45" s="96" t="str">
        <f t="array" aca="1" ref="HI45" ca="1">IFERROR(_xlfn.STDEV.S(IF(('1. Database - raw'!GK$7:GM$494&gt;0)*('1. Database - raw'!$AD$7:$AD$494=$A45)*(INDIRECT($Q45,TRUE)=$O45),'1. Database - raw'!GK$7:GM$494)),"")</f>
        <v/>
      </c>
      <c r="HJ45" s="96" t="str">
        <f t="array" aca="1" ref="HJ45" ca="1">IFERROR(IF(COUNT(IF(('1. Database - raw'!GK$7:GM$494&gt;0)*('1. Database - raw'!$AD$7:$AD$494=$A45)*(INDIRECT($Q45,TRUE)=$O45),'1. Database - raw'!GK$7:GM$494))&gt;0,COUNT(IF(('1. Database - raw'!GK$7:GM$494&gt;0)*('1. Database - raw'!$AD$7:$AD$494=$A45)*(INDIRECT($Q45,TRUE)=$O45),'1. Database - raw'!GK$7:GM$494)),""),"")</f>
        <v/>
      </c>
      <c r="HK45" s="95" t="str">
        <f t="shared" ca="1" si="79"/>
        <v/>
      </c>
      <c r="HL45" s="58" t="str">
        <f t="shared" ca="1" si="80"/>
        <v/>
      </c>
      <c r="HM45" s="58" t="str">
        <f t="shared" ca="1" si="81"/>
        <v/>
      </c>
      <c r="HN45" s="58" t="str">
        <f t="array" aca="1" ref="HN45" ca="1">IFERROR(AVERAGE(IF(('1. Database - raw'!GQ$7:GS$494&gt;0)*('1. Database - raw'!$AD$7:$AD$494=$A45)*(INDIRECT($Q45,TRUE)=$O45),'1. Database - raw'!GQ$7:GS$494)),"")</f>
        <v/>
      </c>
      <c r="HO45" s="96" t="str">
        <f t="array" aca="1" ref="HO45" ca="1">IFERROR(_xlfn.STDEV.S(IF(('1. Database - raw'!GQ$7:GS$494&gt;0)*('1. Database - raw'!$AD$7:$AD$494=$A45)*(INDIRECT($Q45,TRUE)=$O45),'1. Database - raw'!GQ$7:GS$494)),"")</f>
        <v/>
      </c>
      <c r="HP45" s="96" t="str">
        <f t="array" aca="1" ref="HP45" ca="1">IFERROR(IF(COUNT(IF(('1. Database - raw'!GQ$7:GS$494&gt;0)*('1. Database - raw'!$AD$7:$AD$494=$A45)*(INDIRECT($Q45,TRUE)=$O45),'1. Database - raw'!GQ$7:GS$494))&gt;0,COUNT(IF(('1. Database - raw'!GQ$7:GS$494&gt;0)*('1. Database - raw'!$AD$7:$AD$494=$A45)*(INDIRECT($Q45,TRUE)=$O45),'1. Database - raw'!GQ$7:GS$494)),""),"")</f>
        <v/>
      </c>
      <c r="HQ45" s="95" t="str">
        <f t="shared" ca="1" si="82"/>
        <v/>
      </c>
      <c r="HR45" s="58" t="str">
        <f t="shared" ca="1" si="83"/>
        <v/>
      </c>
      <c r="HS45" s="58" t="str">
        <f t="shared" ca="1" si="84"/>
        <v/>
      </c>
      <c r="HT45" s="58" t="str">
        <f t="array" aca="1" ref="HT45" ca="1">IFERROR(AVERAGE(IF(('1. Database - raw'!GW$7:GY$494&gt;0)*('1. Database - raw'!$AD$7:$AD$494=$A45)*(INDIRECT($Q45,TRUE)=$O45),'1. Database - raw'!GW$7:GY$494)),"")</f>
        <v/>
      </c>
      <c r="HU45" s="96" t="str">
        <f t="array" aca="1" ref="HU45" ca="1">IFERROR(_xlfn.STDEV.S(IF(('1. Database - raw'!GW$7:GY$494&gt;0)*('1. Database - raw'!$AD$7:$AD$494=$A45)*(INDIRECT($Q45,TRUE)=$O45),'1. Database - raw'!GW$7:GY$494)),"")</f>
        <v/>
      </c>
      <c r="HV45" s="96" t="str">
        <f t="array" aca="1" ref="HV45" ca="1">IFERROR(IF(COUNT(IF(('1. Database - raw'!GW$7:GY$494&gt;0)*('1. Database - raw'!$AD$7:$AD$494=$A45)*(INDIRECT($Q45,TRUE)=$O45),'1. Database - raw'!GW$7:GY$494))&gt;0,COUNT(IF(('1. Database - raw'!GW$7:GY$494&gt;0)*('1. Database - raw'!$AD$7:$AD$494=$A45)*(INDIRECT($Q45,TRUE)=$O45),'1. Database - raw'!GW$7:GY$494)),""),"")</f>
        <v/>
      </c>
      <c r="HW45" s="95" t="str">
        <f t="shared" ca="1" si="85"/>
        <v/>
      </c>
      <c r="HX45" s="58" t="str">
        <f t="shared" ca="1" si="86"/>
        <v/>
      </c>
      <c r="HY45" s="58" t="str">
        <f t="shared" ca="1" si="87"/>
        <v/>
      </c>
      <c r="HZ45" s="58" t="str">
        <f t="array" aca="1" ref="HZ45" ca="1">IFERROR(AVERAGE(IF(('1. Database - raw'!HC$7:HE$494&gt;0)*('1. Database - raw'!$AD$7:$AD$494=$A45)*(INDIRECT($Q45,TRUE)=$O45),'1. Database - raw'!HC$7:HE$494)),"")</f>
        <v/>
      </c>
      <c r="IA45" s="96" t="str">
        <f t="array" aca="1" ref="IA45" ca="1">IFERROR(_xlfn.STDEV.S(IF(('1. Database - raw'!HC$7:HE$494&gt;0)*('1. Database - raw'!$AD$7:$AD$494=$A45)*(INDIRECT($Q45,TRUE)=$O45),'1. Database - raw'!HC$7:HE$494)),"")</f>
        <v/>
      </c>
      <c r="IB45" s="96" t="str">
        <f t="array" aca="1" ref="IB45" ca="1">IFERROR(IF(COUNT(IF(('1. Database - raw'!HC$7:HE$494&gt;0)*('1. Database - raw'!$AD$7:$AD$494=$A45)*(INDIRECT($Q45,TRUE)=$O45),'1. Database - raw'!HC$7:HE$494))&gt;0,COUNT(IF(('1. Database - raw'!HC$7:HE$494&gt;0)*('1. Database - raw'!$AD$7:$AD$494=$A45)*(INDIRECT($Q45,TRUE)=$O45),'1. Database - raw'!HC$7:HE$494)),""),"")</f>
        <v/>
      </c>
      <c r="IC45" s="95" t="str">
        <f t="shared" ca="1" si="88"/>
        <v/>
      </c>
      <c r="ID45" s="58" t="str">
        <f t="shared" ca="1" si="89"/>
        <v/>
      </c>
      <c r="IE45" s="58" t="str">
        <f t="shared" ca="1" si="90"/>
        <v/>
      </c>
      <c r="IF45" s="58" t="str">
        <f t="array" aca="1" ref="IF45" ca="1">IFERROR(AVERAGE(IF(('1. Database - raw'!HI$7:HK$494&gt;0)*('1. Database - raw'!$AD$7:$AD$494=$A45)*(INDIRECT($Q45,TRUE)=$O45),'1. Database - raw'!HI$7:HK$494)),"")</f>
        <v/>
      </c>
      <c r="IG45" s="96" t="str">
        <f t="array" aca="1" ref="IG45" ca="1">IFERROR(_xlfn.STDEV.S(IF(('1. Database - raw'!HI$7:HK$494&gt;0)*('1. Database - raw'!$AD$7:$AD$494=$A45)*(INDIRECT($Q45,TRUE)=$O45),'1. Database - raw'!HI$7:HK$494)),"")</f>
        <v/>
      </c>
      <c r="IH45" s="96" t="str">
        <f t="array" aca="1" ref="IH45" ca="1">IFERROR(IF(COUNT(IF(('1. Database - raw'!HI$7:HK$494&gt;0)*('1. Database - raw'!$AD$7:$AD$494=$A45)*(INDIRECT($Q45,TRUE)=$O45),'1. Database - raw'!HI$7:HK$494))&gt;0,COUNT(IF(('1. Database - raw'!HI$7:HK$494&gt;0)*('1. Database - raw'!$AD$7:$AD$494=$A45)*(INDIRECT($Q45,TRUE)=$O45),'1. Database - raw'!HI$7:HK$494)),""),"")</f>
        <v/>
      </c>
      <c r="II45" s="95" t="str">
        <f t="shared" ca="1" si="91"/>
        <v/>
      </c>
      <c r="IJ45" s="58" t="str">
        <f t="shared" ca="1" si="92"/>
        <v/>
      </c>
      <c r="IK45" s="58" t="str">
        <f t="shared" ca="1" si="93"/>
        <v/>
      </c>
      <c r="IL45" s="58" t="str">
        <f t="array" aca="1" ref="IL45" ca="1">IFERROR(AVERAGE(IF(('1. Database - raw'!HO$7:HQ$494&gt;0)*('1. Database - raw'!$AD$7:$AD$494=$A45)*(INDIRECT($Q45,TRUE)=$O45),'1. Database - raw'!HO$7:HQ$494)),"")</f>
        <v/>
      </c>
      <c r="IM45" s="96" t="str">
        <f t="array" aca="1" ref="IM45" ca="1">IFERROR(_xlfn.STDEV.S(IF(('1. Database - raw'!HO$7:HQ$494&gt;0)*('1. Database - raw'!$AD$7:$AD$494=$A45)*(INDIRECT($Q45,TRUE)=$O45),'1. Database - raw'!HO$7:HQ$494)),"")</f>
        <v/>
      </c>
      <c r="IN45" s="96" t="str">
        <f t="array" aca="1" ref="IN45" ca="1">IFERROR(IF(COUNT(IF(('1. Database - raw'!HO$7:HQ$494&gt;0)*('1. Database - raw'!$AD$7:$AD$494=$A45)*(INDIRECT($Q45,TRUE)=$O45),'1. Database - raw'!HO$7:HQ$494))&gt;0,COUNT(IF(('1. Database - raw'!HO$7:HQ$494&gt;0)*('1. Database - raw'!$AD$7:$AD$494=$A45)*(INDIRECT($Q45,TRUE)=$O45),'1. Database - raw'!HO$7:HQ$494)),""),"")</f>
        <v/>
      </c>
      <c r="IO45" s="95" t="str">
        <f t="shared" ca="1" si="94"/>
        <v/>
      </c>
      <c r="IP45" s="58" t="str">
        <f t="shared" ca="1" si="95"/>
        <v/>
      </c>
      <c r="IQ45" s="58" t="str">
        <f t="shared" ca="1" si="96"/>
        <v/>
      </c>
      <c r="IR45" s="58" t="str">
        <f t="array" aca="1" ref="IR45" ca="1">IFERROR(AVERAGE(IF(('1. Database - raw'!HU$7:HW$494&gt;0)*('1. Database - raw'!$AD$7:$AD$494=$A45)*(INDIRECT($Q45,TRUE)=$O45),'1. Database - raw'!HU$7:HW$494)),"")</f>
        <v/>
      </c>
      <c r="IS45" s="96" t="str">
        <f t="array" aca="1" ref="IS45" ca="1">IFERROR(_xlfn.STDEV.S(IF(('1. Database - raw'!HU$7:HW$494&gt;0)*('1. Database - raw'!$AD$7:$AD$494=$A45)*(INDIRECT($Q45,TRUE)=$O45),'1. Database - raw'!HU$7:HW$494)),"")</f>
        <v/>
      </c>
      <c r="IT45" s="96" t="str">
        <f t="array" aca="1" ref="IT45" ca="1">IFERROR(IF(COUNT(IF(('1. Database - raw'!HU$7:HW$494&gt;0)*('1. Database - raw'!$AD$7:$AD$494=$A45)*(INDIRECT($Q45,TRUE)=$O45),'1. Database - raw'!HU$7:HW$494))&gt;0,COUNT(IF(('1. Database - raw'!HU$7:HW$494&gt;0)*('1. Database - raw'!$AD$7:$AD$494=$A45)*(INDIRECT($Q45,TRUE)=$O45),'1. Database - raw'!HU$7:HW$494)),""),"")</f>
        <v/>
      </c>
      <c r="IU45" s="95" t="str">
        <f t="shared" ca="1" si="97"/>
        <v/>
      </c>
      <c r="IV45" s="58" t="str">
        <f t="shared" ca="1" si="98"/>
        <v/>
      </c>
      <c r="IW45" s="58" t="str">
        <f t="shared" ca="1" si="99"/>
        <v/>
      </c>
      <c r="IX45" s="58" t="str">
        <f t="array" aca="1" ref="IX45" ca="1">IFERROR(AVERAGE(IF(('1. Database - raw'!IA$7:IC$494&gt;0)*('1. Database - raw'!$AD$7:$AD$494=$A45)*(INDIRECT($Q45,TRUE)=$O45),'1. Database - raw'!IA$7:IC$494)),"")</f>
        <v/>
      </c>
      <c r="IY45" s="96" t="str">
        <f t="array" aca="1" ref="IY45" ca="1">IFERROR(_xlfn.STDEV.S(IF(('1. Database - raw'!IA$7:IC$494&gt;0)*('1. Database - raw'!$AD$7:$AD$494=$A45)*(INDIRECT($Q45,TRUE)=$O45),'1. Database - raw'!IA$7:IC$494)),"")</f>
        <v/>
      </c>
      <c r="IZ45" s="96" t="str">
        <f t="array" aca="1" ref="IZ45" ca="1">IFERROR(IF(COUNT(IF(('1. Database - raw'!IA$7:IC$494&gt;0)*('1. Database - raw'!$AD$7:$AD$494=$A45)*(INDIRECT($Q45,TRUE)=$O45),'1. Database - raw'!IA$7:IC$494))&gt;0,COUNT(IF(('1. Database - raw'!IA$7:IC$494&gt;0)*('1. Database - raw'!$AD$7:$AD$494=$A45)*(INDIRECT($Q45,TRUE)=$O45),'1. Database - raw'!IA$7:IC$494)),""),"")</f>
        <v/>
      </c>
      <c r="JA45" s="95" t="str">
        <f t="shared" ca="1" si="100"/>
        <v/>
      </c>
      <c r="JB45" s="58" t="str">
        <f t="shared" ca="1" si="101"/>
        <v/>
      </c>
      <c r="JC45" s="58" t="str">
        <f t="shared" ca="1" si="102"/>
        <v/>
      </c>
      <c r="JD45" s="58" t="str">
        <f t="array" aca="1" ref="JD45" ca="1">IFERROR(AVERAGE(IF(('1. Database - raw'!IG$7:II$494&gt;0)*('1. Database - raw'!$AD$7:$AD$494=$A45)*(INDIRECT($Q45,TRUE)=$O45),'1. Database - raw'!IG$7:II$494)),"")</f>
        <v/>
      </c>
      <c r="JE45" s="96" t="str">
        <f t="array" aca="1" ref="JE45" ca="1">IFERROR(_xlfn.STDEV.S(IF(('1. Database - raw'!IG$7:II$494&gt;0)*('1. Database - raw'!$AD$7:$AD$494=$A45)*(INDIRECT($Q45,TRUE)=$O45),'1. Database - raw'!IG$7:II$494)),"")</f>
        <v/>
      </c>
      <c r="JF45" s="96" t="str">
        <f t="array" aca="1" ref="JF45" ca="1">IFERROR(IF(COUNT(IF(('1. Database - raw'!IG$7:II$494&gt;0)*('1. Database - raw'!$AD$7:$AD$494=$A45)*(INDIRECT($Q45,TRUE)=$O45),'1. Database - raw'!IG$7:II$494))&gt;0,COUNT(IF(('1. Database - raw'!IG$7:II$494&gt;0)*('1. Database - raw'!$AD$7:$AD$494=$A45)*(INDIRECT($Q45,TRUE)=$O45),'1. Database - raw'!IG$7:II$494)),""),"")</f>
        <v/>
      </c>
      <c r="JG45" s="152" t="str">
        <f t="shared" ca="1" si="103"/>
        <v/>
      </c>
      <c r="JH45" s="150" t="str">
        <f t="shared" ca="1" si="104"/>
        <v/>
      </c>
      <c r="JI45" s="150" t="str">
        <f t="shared" ca="1" si="105"/>
        <v/>
      </c>
      <c r="JJ45" s="150">
        <f t="array" aca="1" ref="JJ45" ca="1">IFERROR(AVERAGE(IF(('1. Database - raw'!IM$7:IO$494&gt;0)*('1. Database - raw'!$AD$7:$AD$494=$A45)*(INDIRECT($Q45,TRUE)=$O45),'1. Database - raw'!IM$7:IO$494)),"")</f>
        <v>5</v>
      </c>
      <c r="JK45" s="279" t="str">
        <f t="array" aca="1" ref="JK45" ca="1">IFERROR(_xlfn.STDEV.S(IF(('1. Database - raw'!IM$7:IO$494&gt;0)*('1. Database - raw'!$AD$7:$AD$494=$A45)*(INDIRECT($Q45,TRUE)=$O45),'1. Database - raw'!IM$7:IO$494)),"")</f>
        <v/>
      </c>
      <c r="JL45" s="96">
        <f t="array" aca="1" ref="JL45" ca="1">IFERROR(IF(COUNT(IF(('1. Database - raw'!IM$7:IO$494&gt;0)*('1. Database - raw'!$AD$7:$AD$494=$A45)*(INDIRECT($Q45,TRUE)=$O45),'1. Database - raw'!IM$7:IO$494))&gt;0,COUNT(IF(('1. Database - raw'!IM$7:IO$494&gt;0)*('1. Database - raw'!$AD$7:$AD$494=$A45)*(INDIRECT($Q45,TRUE)=$O45),'1. Database - raw'!IM$7:IO$494)),""),"")</f>
        <v>1</v>
      </c>
      <c r="JM45" s="152" t="str">
        <f t="shared" ca="1" si="106"/>
        <v/>
      </c>
      <c r="JN45" s="150" t="str">
        <f t="shared" ca="1" si="107"/>
        <v/>
      </c>
      <c r="JO45" s="150" t="str">
        <f t="shared" ca="1" si="108"/>
        <v/>
      </c>
      <c r="JP45" s="150" t="str">
        <f t="array" aca="1" ref="JP45" ca="1">IFERROR(AVERAGE(IF(('1. Database - raw'!IS$7:IU$494&gt;0)*('1. Database - raw'!$AD$7:$AD$494=$A45)*(INDIRECT($Q45,TRUE)=$O45),'1. Database - raw'!IS$7:IU$494)),"")</f>
        <v/>
      </c>
      <c r="JQ45" s="279" t="str">
        <f t="array" aca="1" ref="JQ45" ca="1">IFERROR(_xlfn.STDEV.S(IF(('1. Database - raw'!IS$7:IU$494&gt;0)*('1. Database - raw'!$AD$7:$AD$494=$A45)*(INDIRECT($Q45,TRUE)=$O45),'1. Database - raw'!IS$7:IU$494)),"")</f>
        <v/>
      </c>
      <c r="JR45" s="96" t="str">
        <f t="array" aca="1" ref="JR45" ca="1">IFERROR(IF(COUNT(IF(('1. Database - raw'!IS$7:IU$494&gt;0)*('1. Database - raw'!$AD$7:$AD$494=$A45)*(INDIRECT($Q45,TRUE)=$O45),'1. Database - raw'!IS$7:IU$494))&gt;0,COUNT(IF(('1. Database - raw'!IS$7:IU$494&gt;0)*('1. Database - raw'!$AD$7:$AD$494=$A45)*(INDIRECT($Q45,TRUE)=$O45),'1. Database - raw'!IS$7:IU$494)),""),"")</f>
        <v/>
      </c>
      <c r="JS45" s="152" t="str">
        <f t="shared" ca="1" si="109"/>
        <v/>
      </c>
      <c r="JT45" s="150" t="str">
        <f t="shared" ca="1" si="110"/>
        <v/>
      </c>
      <c r="JU45" s="150" t="str">
        <f t="shared" ca="1" si="111"/>
        <v/>
      </c>
      <c r="JV45" s="150" t="str">
        <f t="array" aca="1" ref="JV45" ca="1">IFERROR(AVERAGE(IF(('1. Database - raw'!IY$7:JA$494&gt;0)*('1. Database - raw'!$AD$7:$AD$494=$A45)*(INDIRECT($Q45,TRUE)=$O45),'1. Database - raw'!IY$7:JA$494)),"")</f>
        <v/>
      </c>
      <c r="JW45" s="279" t="str">
        <f t="array" aca="1" ref="JW45" ca="1">IFERROR(_xlfn.STDEV.S(IF(('1. Database - raw'!IY$7:JA$494&gt;0)*('1. Database - raw'!$AD$7:$AD$494=$A45)*(INDIRECT($Q45,TRUE)=$O45),'1. Database - raw'!IY$7:JA$494)),"")</f>
        <v/>
      </c>
      <c r="JX45" s="96" t="str">
        <f t="array" aca="1" ref="JX45" ca="1">IFERROR(IF(COUNT(IF(('1. Database - raw'!IY$7:JA$494&gt;0)*('1. Database - raw'!$AD$7:$AD$494=$A45)*(INDIRECT($Q45,TRUE)=$O45),'1. Database - raw'!IY$7:JA$494))&gt;0,COUNT(IF(('1. Database - raw'!IY$7:JA$494&gt;0)*('1. Database - raw'!$AD$7:$AD$494=$A45)*(INDIRECT($Q45,TRUE)=$O45),'1. Database - raw'!IY$7:JA$494)),""),"")</f>
        <v/>
      </c>
      <c r="JY45" s="152" t="str">
        <f t="shared" ca="1" si="112"/>
        <v/>
      </c>
      <c r="JZ45" s="150" t="str">
        <f t="shared" ca="1" si="113"/>
        <v/>
      </c>
      <c r="KA45" s="150" t="str">
        <f t="shared" ca="1" si="114"/>
        <v/>
      </c>
      <c r="KB45" s="150" t="str">
        <f t="array" aca="1" ref="KB45" ca="1">IFERROR(AVERAGE(IF(('1. Database - raw'!JE$7:JG$494&gt;0)*('1. Database - raw'!$AD$7:$AD$494=$A45)*(INDIRECT($Q45,TRUE)=$O45),'1. Database - raw'!JE$7:JG$494)),"")</f>
        <v/>
      </c>
      <c r="KC45" s="279" t="str">
        <f t="array" aca="1" ref="KC45" ca="1">IFERROR(_xlfn.STDEV.S(IF(('1. Database - raw'!JE$7:JG$494&gt;0)*('1. Database - raw'!$AD$7:$AD$494=$A45)*(INDIRECT($Q45,TRUE)=$O45),'1. Database - raw'!JE$7:JG$494)),"")</f>
        <v/>
      </c>
      <c r="KD45" s="96" t="str">
        <f t="array" aca="1" ref="KD45" ca="1">IFERROR(IF(COUNT(IF(('1. Database - raw'!JE$7:JG$494&gt;0)*('1. Database - raw'!$AD$7:$AD$494=$A45)*(INDIRECT($Q45,TRUE)=$O45),'1. Database - raw'!JE$7:JG$494))&gt;0,COUNT(IF(('1. Database - raw'!JE$7:JG$494&gt;0)*('1. Database - raw'!$AD$7:$AD$494=$A45)*(INDIRECT($Q45,TRUE)=$O45),'1. Database - raw'!JE$7:JG$494)),""),"")</f>
        <v/>
      </c>
      <c r="KE45" s="152" t="str">
        <f t="shared" ca="1" si="115"/>
        <v/>
      </c>
      <c r="KF45" s="150" t="str">
        <f t="shared" ca="1" si="116"/>
        <v/>
      </c>
      <c r="KG45" s="150" t="str">
        <f t="shared" ca="1" si="117"/>
        <v/>
      </c>
      <c r="KH45" s="150" t="str">
        <f t="array" aca="1" ref="KH45" ca="1">IFERROR(AVERAGE(IF(('1. Database - raw'!JK$7:JM$494&gt;0)*('1. Database - raw'!$AD$7:$AD$494=$A45)*(INDIRECT($Q45,TRUE)=$O45),'1. Database - raw'!JK$7:JM$494)),"")</f>
        <v/>
      </c>
      <c r="KI45" s="279" t="str">
        <f t="array" aca="1" ref="KI45" ca="1">IFERROR(_xlfn.STDEV.S(IF(('1. Database - raw'!JK$7:JM$494&gt;0)*('1. Database - raw'!$AD$7:$AD$494=$A45)*(INDIRECT($Q45,TRUE)=$O45),'1. Database - raw'!JK$7:JM$494)),"")</f>
        <v/>
      </c>
      <c r="KJ45" s="96" t="str">
        <f t="array" aca="1" ref="KJ45" ca="1">IFERROR(IF(COUNT(IF(('1. Database - raw'!JK$7:JM$494&gt;0)*('1. Database - raw'!$AD$7:$AD$494=$A45)*(INDIRECT($Q45,TRUE)=$O45),'1. Database - raw'!JK$7:JM$494))&gt;0,COUNT(IF(('1. Database - raw'!JK$7:JM$494&gt;0)*('1. Database - raw'!$AD$7:$AD$494=$A45)*(INDIRECT($Q45,TRUE)=$O45),'1. Database - raw'!JK$7:JM$494)),""),"")</f>
        <v/>
      </c>
      <c r="KK45" s="152" t="str">
        <f t="shared" ca="1" si="118"/>
        <v/>
      </c>
      <c r="KL45" s="150" t="str">
        <f t="shared" ca="1" si="119"/>
        <v/>
      </c>
      <c r="KM45" s="150" t="str">
        <f t="shared" ca="1" si="120"/>
        <v/>
      </c>
      <c r="KN45" s="150" t="str">
        <f t="array" aca="1" ref="KN45" ca="1">IFERROR(AVERAGE(IF(('1. Database - raw'!JQ$7:JS$494&gt;0)*('1. Database - raw'!$AD$7:$AD$494=$A45)*(INDIRECT($Q45,TRUE)=$O45),'1. Database - raw'!JQ$7:JS$494)),"")</f>
        <v/>
      </c>
      <c r="KO45" s="279" t="str">
        <f t="array" aca="1" ref="KO45" ca="1">IFERROR(_xlfn.STDEV.S(IF(('1. Database - raw'!JQ$7:JS$494&gt;0)*('1. Database - raw'!$AD$7:$AD$494=$A45)*(INDIRECT($Q45,TRUE)=$O45),'1. Database - raw'!JQ$7:JS$494)),"")</f>
        <v/>
      </c>
      <c r="KP45" s="96" t="str">
        <f t="array" aca="1" ref="KP45" ca="1">IFERROR(IF(COUNT(IF(('1. Database - raw'!JQ$7:JS$494&gt;0)*('1. Database - raw'!$AD$7:$AD$494=$A45)*(INDIRECT($Q45,TRUE)=$O45),'1. Database - raw'!JQ$7:JS$494))&gt;0,COUNT(IF(('1. Database - raw'!JQ$7:JS$494&gt;0)*('1. Database - raw'!$AD$7:$AD$494=$A45)*(INDIRECT($Q45,TRUE)=$O45),'1. Database - raw'!JQ$7:JS$494)),""),"")</f>
        <v/>
      </c>
      <c r="KQ45" s="152" t="str">
        <f t="shared" ca="1" si="121"/>
        <v/>
      </c>
      <c r="KR45" s="150" t="str">
        <f t="shared" ca="1" si="122"/>
        <v/>
      </c>
      <c r="KS45" s="150" t="str">
        <f t="shared" ca="1" si="123"/>
        <v/>
      </c>
      <c r="KT45" s="150" t="str">
        <f t="array" aca="1" ref="KT45" ca="1">IFERROR(AVERAGE(IF(('1. Database - raw'!JW$7:JY$494&gt;0)*('1. Database - raw'!$AD$7:$AD$494=$A45)*(INDIRECT($Q45,TRUE)=$O45),'1. Database - raw'!JW$7:JY$494)),"")</f>
        <v/>
      </c>
      <c r="KU45" s="279" t="str">
        <f t="array" aca="1" ref="KU45" ca="1">IFERROR(_xlfn.STDEV.S(IF(('1. Database - raw'!JW$7:JY$494&gt;0)*('1. Database - raw'!$AD$7:$AD$494=$A45)*(INDIRECT($Q45,TRUE)=$O45),'1. Database - raw'!JW$7:JY$494)),"")</f>
        <v/>
      </c>
      <c r="KV45" s="96" t="str">
        <f t="array" aca="1" ref="KV45" ca="1">IFERROR(IF(COUNT(IF(('1. Database - raw'!JW$7:JY$494&gt;0)*('1. Database - raw'!$AD$7:$AD$494=$A45)*(INDIRECT($Q45,TRUE)=$O45),'1. Database - raw'!JW$7:JY$494))&gt;0,COUNT(IF(('1. Database - raw'!JW$7:JY$494&gt;0)*('1. Database - raw'!$AD$7:$AD$494=$A45)*(INDIRECT($Q45,TRUE)=$O45),'1. Database - raw'!JW$7:JY$494)),""),"")</f>
        <v/>
      </c>
      <c r="KW45" s="152" t="str">
        <f t="shared" ca="1" si="124"/>
        <v/>
      </c>
      <c r="KX45" s="150" t="str">
        <f t="shared" ca="1" si="125"/>
        <v/>
      </c>
      <c r="KY45" s="150" t="str">
        <f t="shared" ca="1" si="126"/>
        <v/>
      </c>
      <c r="KZ45" s="150" t="str">
        <f t="array" aca="1" ref="KZ45" ca="1">IFERROR(AVERAGE(IF(('1. Database - raw'!KC$7:KE$494&gt;0)*('1. Database - raw'!$AD$7:$AD$494=$A45)*(INDIRECT($Q45,TRUE)=$O45),'1. Database - raw'!KC$7:KE$494)),"")</f>
        <v/>
      </c>
      <c r="LA45" s="279" t="str">
        <f t="array" aca="1" ref="LA45" ca="1">IFERROR(_xlfn.STDEV.S(IF(('1. Database - raw'!KC$7:KE$494&gt;0)*('1. Database - raw'!$AD$7:$AD$494=$A45)*(INDIRECT($Q45,TRUE)=$O45),'1. Database - raw'!KC$7:KE$494)),"")</f>
        <v/>
      </c>
      <c r="LB45" s="96" t="str">
        <f t="array" aca="1" ref="LB45" ca="1">IFERROR(IF(COUNT(IF(('1. Database - raw'!KC$7:KE$494&gt;0)*('1. Database - raw'!$AD$7:$AD$494=$A45)*(INDIRECT($Q45,TRUE)=$O45),'1. Database - raw'!KC$7:KE$494))&gt;0,COUNT(IF(('1. Database - raw'!KC$7:KE$494&gt;0)*('1. Database - raw'!$AD$7:$AD$494=$A45)*(INDIRECT($Q45,TRUE)=$O45),'1. Database - raw'!KC$7:KE$494)),""),"")</f>
        <v/>
      </c>
      <c r="LC45" s="152" t="str">
        <f t="shared" ca="1" si="127"/>
        <v/>
      </c>
      <c r="LD45" s="150" t="str">
        <f t="shared" ca="1" si="128"/>
        <v/>
      </c>
      <c r="LE45" s="150" t="str">
        <f t="shared" ca="1" si="129"/>
        <v/>
      </c>
      <c r="LF45" s="150" t="str">
        <f t="array" aca="1" ref="LF45" ca="1">IFERROR(AVERAGE(IF(('1. Database - raw'!KI$7:KK$494&gt;0)*('1. Database - raw'!$AD$7:$AD$494=$A45)*(INDIRECT($Q45,TRUE)=$O45),'1. Database - raw'!KI$7:KK$494)),"")</f>
        <v/>
      </c>
      <c r="LG45" s="279" t="str">
        <f t="array" aca="1" ref="LG45" ca="1">IFERROR(_xlfn.STDEV.S(IF(('1. Database - raw'!KI$7:KK$494&gt;0)*('1. Database - raw'!$AD$7:$AD$494=$A45)*(INDIRECT($Q45,TRUE)=$O45),'1. Database - raw'!KI$7:KK$494)),"")</f>
        <v/>
      </c>
      <c r="LH45" s="96" t="str">
        <f t="array" aca="1" ref="LH45" ca="1">IFERROR(IF(COUNT(IF(('1. Database - raw'!KI$7:KK$494&gt;0)*('1. Database - raw'!$AD$7:$AD$494=$A45)*(INDIRECT($Q45,TRUE)=$O45),'1. Database - raw'!KI$7:KK$494))&gt;0,COUNT(IF(('1. Database - raw'!KI$7:KK$494&gt;0)*('1. Database - raw'!$AD$7:$AD$494=$A45)*(INDIRECT($Q45,TRUE)=$O45),'1. Database - raw'!KI$7:KK$494)),""),"")</f>
        <v/>
      </c>
      <c r="LI45" s="152" t="str">
        <f t="shared" ca="1" si="169"/>
        <v/>
      </c>
      <c r="LJ45" s="150" t="str">
        <f t="shared" ca="1" si="170"/>
        <v/>
      </c>
      <c r="LK45" s="150" t="str">
        <f t="shared" ca="1" si="171"/>
        <v/>
      </c>
      <c r="LL45" s="150">
        <f t="array" aca="1" ref="LL45" ca="1">IFERROR(AVERAGE(IF(('1. Database - raw'!KO$7:KQ$494&gt;0)*('1. Database - raw'!$AD$7:$AD$494=$A45)*(INDIRECT($Q45,TRUE)=$O45),'1. Database - raw'!KO$7:KQ$494)),"")</f>
        <v>0.7</v>
      </c>
      <c r="LM45" s="279" t="str">
        <f t="array" aca="1" ref="LM45" ca="1">IFERROR(_xlfn.STDEV.S(IF(('1. Database - raw'!KO$7:KQ$494&gt;0)*('1. Database - raw'!$AD$7:$AD$494=$A45)*(INDIRECT($Q45,TRUE)=$O45),'1. Database - raw'!KO$7:KQ$494)),"")</f>
        <v/>
      </c>
      <c r="LN45" s="96">
        <f t="array" aca="1" ref="LN45" ca="1">IFERROR(IF(COUNT(IF(('1. Database - raw'!KO$7:KQ$494&gt;0)*('1. Database - raw'!$AD$7:$AD$494=$A45)*(INDIRECT($Q45,TRUE)=$O45),'1. Database - raw'!KO$7:KQ$494))&gt;0,COUNT(IF(('1. Database - raw'!KO$7:KQ$494&gt;0)*('1. Database - raw'!$AD$7:$AD$494=$A45)*(INDIRECT($Q45,TRUE)=$O45),'1. Database - raw'!KO$7:KQ$494)),""),"")</f>
        <v>1</v>
      </c>
      <c r="LO45" s="152" t="str">
        <f t="shared" ca="1" si="130"/>
        <v/>
      </c>
      <c r="LP45" s="150" t="str">
        <f t="shared" ca="1" si="131"/>
        <v/>
      </c>
      <c r="LQ45" s="150" t="str">
        <f t="shared" ca="1" si="132"/>
        <v/>
      </c>
      <c r="LR45" s="150" t="str">
        <f t="array" aca="1" ref="LR45" ca="1">IFERROR(AVERAGE(IF(('1. Database - raw'!KU$7:KW$494&gt;0)*('1. Database - raw'!$AD$7:$AD$494=$A45)*(INDIRECT($Q45,TRUE)=$O45),'1. Database - raw'!KU$7:KW$494)),"")</f>
        <v/>
      </c>
      <c r="LS45" s="279" t="str">
        <f t="array" aca="1" ref="LS45" ca="1">IFERROR(_xlfn.STDEV.S(IF(('1. Database - raw'!KU$7:KW$494&gt;0)*('1. Database - raw'!$AD$7:$AD$494=$A45)*(INDIRECT($Q45,TRUE)=$O45),'1. Database - raw'!KU$7:KW$494)),"")</f>
        <v/>
      </c>
      <c r="LT45" s="96" t="str">
        <f t="array" aca="1" ref="LT45" ca="1">IFERROR(IF(COUNT(IF(('1. Database - raw'!KU$7:KW$494&gt;0)*('1. Database - raw'!$AD$7:$AD$494=$A45)*(INDIRECT($Q45,TRUE)=$O45),'1. Database - raw'!KU$7:KW$494))&gt;0,COUNT(IF(('1. Database - raw'!KU$7:KW$494&gt;0)*('1. Database - raw'!$AD$7:$AD$494=$A45)*(INDIRECT($Q45,TRUE)=$O45),'1. Database - raw'!KU$7:KW$494)),""),"")</f>
        <v/>
      </c>
      <c r="LU45" s="152" t="str">
        <f t="shared" ca="1" si="133"/>
        <v/>
      </c>
      <c r="LV45" s="150" t="str">
        <f t="shared" ca="1" si="134"/>
        <v/>
      </c>
      <c r="LW45" s="150" t="str">
        <f t="shared" ca="1" si="135"/>
        <v/>
      </c>
      <c r="LX45" s="150" t="str">
        <f t="array" aca="1" ref="LX45" ca="1">IFERROR(AVERAGE(IF(('1. Database - raw'!LA$7:LC$494&gt;0)*('1. Database - raw'!$AD$7:$AD$494=$A45)*(INDIRECT($Q45,TRUE)=$O45),'1. Database - raw'!LA$7:LC$494)),"")</f>
        <v/>
      </c>
      <c r="LY45" s="279" t="str">
        <f t="array" aca="1" ref="LY45" ca="1">IFERROR(_xlfn.STDEV.S(IF(('1. Database - raw'!LA$7:LC$494&gt;0)*('1. Database - raw'!$AD$7:$AD$494=$A45)*(INDIRECT($Q45,TRUE)=$O45),'1. Database - raw'!LA$7:LC$494)),"")</f>
        <v/>
      </c>
      <c r="LZ45" s="96" t="str">
        <f t="array" aca="1" ref="LZ45" ca="1">IFERROR(IF(COUNT(IF(('1. Database - raw'!LA$7:LC$494&gt;0)*('1. Database - raw'!$AD$7:$AD$494=$A45)*(INDIRECT($Q45,TRUE)=$O45),'1. Database - raw'!LA$7:LC$494))&gt;0,COUNT(IF(('1. Database - raw'!LA$7:LC$494&gt;0)*('1. Database - raw'!$AD$7:$AD$494=$A45)*(INDIRECT($Q45,TRUE)=$O45),'1. Database - raw'!LA$7:LC$494)),""),"")</f>
        <v/>
      </c>
      <c r="MA45" s="152" t="str">
        <f t="shared" ca="1" si="136"/>
        <v/>
      </c>
      <c r="MB45" s="150" t="str">
        <f t="shared" ca="1" si="137"/>
        <v/>
      </c>
      <c r="MC45" s="150" t="str">
        <f t="shared" ca="1" si="138"/>
        <v/>
      </c>
      <c r="MD45" s="150" t="str">
        <f t="array" aca="1" ref="MD45" ca="1">IFERROR(AVERAGE(IF(('1. Database - raw'!LG$7:LI$494&gt;0)*('1. Database - raw'!$AD$7:$AD$494=$A45)*(INDIRECT($Q45,TRUE)=$O45),'1. Database - raw'!LG$7:LI$494)),"")</f>
        <v/>
      </c>
      <c r="ME45" s="279" t="str">
        <f t="array" aca="1" ref="ME45" ca="1">IFERROR(_xlfn.STDEV.S(IF(('1. Database - raw'!LG$7:LI$494&gt;0)*('1. Database - raw'!$AD$7:$AD$494=$A45)*(INDIRECT($Q45,TRUE)=$O45),'1. Database - raw'!LG$7:LI$494)),"")</f>
        <v/>
      </c>
      <c r="MF45" s="96" t="str">
        <f t="array" aca="1" ref="MF45" ca="1">IFERROR(IF(COUNT(IF(('1. Database - raw'!LG$7:LI$494&gt;0)*('1. Database - raw'!$AD$7:$AD$494=$A45)*(INDIRECT($Q45,TRUE)=$O45),'1. Database - raw'!LG$7:LI$494))&gt;0,COUNT(IF(('1. Database - raw'!LG$7:LI$494&gt;0)*('1. Database - raw'!$AD$7:$AD$494=$A45)*(INDIRECT($Q45,TRUE)=$O45),'1. Database - raw'!LG$7:LI$494)),""),"")</f>
        <v/>
      </c>
      <c r="MG45" s="152" t="str">
        <f t="shared" ca="1" si="139"/>
        <v/>
      </c>
      <c r="MH45" s="150" t="str">
        <f t="shared" ca="1" si="140"/>
        <v/>
      </c>
      <c r="MI45" s="150" t="str">
        <f t="shared" ca="1" si="141"/>
        <v/>
      </c>
      <c r="MJ45" s="150" t="str">
        <f t="array" aca="1" ref="MJ45" ca="1">IFERROR(AVERAGE(IF(('1. Database - raw'!LM$7:LO$494&gt;0)*('1. Database - raw'!$AD$7:$AD$494=$A45)*(INDIRECT($Q45,TRUE)=$O45),'1. Database - raw'!LM$7:LO$494)),"")</f>
        <v/>
      </c>
      <c r="MK45" s="279" t="str">
        <f t="array" aca="1" ref="MK45" ca="1">IFERROR(_xlfn.STDEV.S(IF(('1. Database - raw'!LM$7:LO$494&gt;0)*('1. Database - raw'!$AD$7:$AD$494=$A45)*(INDIRECT($Q45,TRUE)=$O45),'1. Database - raw'!LM$7:LO$494)),"")</f>
        <v/>
      </c>
      <c r="ML45" s="96" t="str">
        <f t="array" aca="1" ref="ML45" ca="1">IFERROR(IF(COUNT(IF(('1. Database - raw'!LM$7:LO$494&gt;0)*('1. Database - raw'!$AD$7:$AD$494=$A45)*(INDIRECT($Q45,TRUE)=$O45),'1. Database - raw'!LM$7:LO$494))&gt;0,COUNT(IF(('1. Database - raw'!LM$7:LO$494&gt;0)*('1. Database - raw'!$AD$7:$AD$494=$A45)*(INDIRECT($Q45,TRUE)=$O45),'1. Database - raw'!LM$7:LO$494)),""),"")</f>
        <v/>
      </c>
      <c r="MM45" s="152" t="str">
        <f t="shared" ca="1" si="142"/>
        <v/>
      </c>
      <c r="MN45" s="150" t="str">
        <f t="shared" ca="1" si="143"/>
        <v/>
      </c>
      <c r="MO45" s="150" t="str">
        <f t="shared" ca="1" si="144"/>
        <v/>
      </c>
      <c r="MP45" s="150" t="str">
        <f t="array" aca="1" ref="MP45" ca="1">IFERROR(AVERAGE(IF(('1. Database - raw'!LS$7:LU$494&gt;0)*('1. Database - raw'!$AD$7:$AD$494=$A45)*(INDIRECT($Q45,TRUE)=$O45),'1. Database - raw'!LS$7:LU$494)),"")</f>
        <v/>
      </c>
      <c r="MQ45" s="279" t="str">
        <f t="array" aca="1" ref="MQ45" ca="1">IFERROR(_xlfn.STDEV.S(IF(('1. Database - raw'!LS$7:LU$494&gt;0)*('1. Database - raw'!$AD$7:$AD$494=$A45)*(INDIRECT($Q45,TRUE)=$O45),'1. Database - raw'!LS$7:LU$494)),"")</f>
        <v/>
      </c>
      <c r="MR45" s="96" t="str">
        <f t="array" aca="1" ref="MR45" ca="1">IFERROR(IF(COUNT(IF(('1. Database - raw'!LS$7:LU$494&gt;0)*('1. Database - raw'!$AD$7:$AD$494=$A45)*(INDIRECT($Q45,TRUE)=$O45),'1. Database - raw'!LS$7:LU$494))&gt;0,COUNT(IF(('1. Database - raw'!LS$7:LU$494&gt;0)*('1. Database - raw'!$AD$7:$AD$494=$A45)*(INDIRECT($Q45,TRUE)=$O45),'1. Database - raw'!LS$7:LU$494)),""),"")</f>
        <v/>
      </c>
      <c r="MS45" s="152" t="str">
        <f t="shared" ca="1" si="145"/>
        <v/>
      </c>
      <c r="MT45" s="150" t="str">
        <f t="shared" ca="1" si="146"/>
        <v/>
      </c>
      <c r="MU45" s="150" t="str">
        <f t="shared" ca="1" si="147"/>
        <v/>
      </c>
      <c r="MV45" s="150" t="str">
        <f t="array" aca="1" ref="MV45" ca="1">IFERROR(AVERAGE(IF(('1. Database - raw'!LY$7:MA$494&gt;0)*('1. Database - raw'!$AD$7:$AD$494=$A45)*(INDIRECT($Q45,TRUE)=$O45),'1. Database - raw'!LY$7:MA$494)),"")</f>
        <v/>
      </c>
      <c r="MW45" s="279" t="str">
        <f t="array" aca="1" ref="MW45" ca="1">IFERROR(_xlfn.STDEV.S(IF(('1. Database - raw'!LY$7:MA$494&gt;0)*('1. Database - raw'!$AD$7:$AD$494=$A45)*(INDIRECT($Q45,TRUE)=$O45),'1. Database - raw'!LY$7:MA$494)),"")</f>
        <v/>
      </c>
      <c r="MX45" s="96" t="str">
        <f t="array" aca="1" ref="MX45" ca="1">IFERROR(IF(COUNT(IF(('1. Database - raw'!LY$7:MA$494&gt;0)*('1. Database - raw'!$AD$7:$AD$494=$A45)*(INDIRECT($Q45,TRUE)=$O45),'1. Database - raw'!LY$7:MA$494))&gt;0,COUNT(IF(('1. Database - raw'!LY$7:MA$494&gt;0)*('1. Database - raw'!$AD$7:$AD$494=$A45)*(INDIRECT($Q45,TRUE)=$O45),'1. Database - raw'!LY$7:MA$494)),""),"")</f>
        <v/>
      </c>
      <c r="MY45" s="152" t="str">
        <f t="shared" ca="1" si="148"/>
        <v/>
      </c>
      <c r="MZ45" s="150" t="str">
        <f t="shared" ca="1" si="149"/>
        <v/>
      </c>
      <c r="NA45" s="150" t="str">
        <f t="shared" ca="1" si="150"/>
        <v/>
      </c>
      <c r="NB45" s="150" t="str">
        <f t="array" aca="1" ref="NB45" ca="1">IFERROR(AVERAGE(IF(('1. Database - raw'!ME$7:MG$494&gt;0)*('1. Database - raw'!$AD$7:$AD$494=$A45)*(INDIRECT($Q45,TRUE)=$O45),'1. Database - raw'!ME$7:MG$494)),"")</f>
        <v/>
      </c>
      <c r="NC45" s="279" t="str">
        <f t="array" aca="1" ref="NC45" ca="1">IFERROR(_xlfn.STDEV.S(IF(('1. Database - raw'!ME$7:MG$494&gt;0)*('1. Database - raw'!$AD$7:$AD$494=$A45)*(INDIRECT($Q45,TRUE)=$O45),'1. Database - raw'!ME$7:MG$494)),"")</f>
        <v/>
      </c>
      <c r="ND45" s="96" t="str">
        <f t="array" aca="1" ref="ND45" ca="1">IFERROR(IF(COUNT(IF(('1. Database - raw'!ME$7:MG$494&gt;0)*('1. Database - raw'!$AD$7:$AD$494=$A45)*(INDIRECT($Q45,TRUE)=$O45),'1. Database - raw'!ME$7:MG$494))&gt;0,COUNT(IF(('1. Database - raw'!ME$7:MG$494&gt;0)*('1. Database - raw'!$AD$7:$AD$494=$A45)*(INDIRECT($Q45,TRUE)=$O45),'1. Database - raw'!ME$7:MG$494)),""),"")</f>
        <v/>
      </c>
      <c r="NE45" s="152" t="str">
        <f t="shared" ca="1" si="151"/>
        <v/>
      </c>
      <c r="NF45" s="150" t="str">
        <f t="shared" ca="1" si="152"/>
        <v/>
      </c>
      <c r="NG45" s="150" t="str">
        <f t="shared" ca="1" si="153"/>
        <v/>
      </c>
      <c r="NH45" s="150" t="str">
        <f t="array" aca="1" ref="NH45" ca="1">IFERROR(AVERAGE(IF(('1. Database - raw'!MK$7:MM$494&gt;0)*('1. Database - raw'!$AD$7:$AD$494=$A45)*(INDIRECT($Q45,TRUE)=$O45),'1. Database - raw'!MK$7:MM$494)),"")</f>
        <v/>
      </c>
      <c r="NI45" s="279" t="str">
        <f t="array" aca="1" ref="NI45" ca="1">IFERROR(_xlfn.STDEV.S(IF(('1. Database - raw'!MK$7:MM$494&gt;0)*('1. Database - raw'!$AD$7:$AD$494=$A45)*(INDIRECT($Q45,TRUE)=$O45),'1. Database - raw'!MK$7:MM$494)),"")</f>
        <v/>
      </c>
      <c r="NJ45" s="96" t="str">
        <f t="array" aca="1" ref="NJ45" ca="1">IFERROR(IF(COUNT(IF(('1. Database - raw'!MK$7:MM$494&gt;0)*('1. Database - raw'!$AD$7:$AD$494=$A45)*(INDIRECT($Q45,TRUE)=$O45),'1. Database - raw'!MK$7:MM$494))&gt;0,COUNT(IF(('1. Database - raw'!MK$7:MM$494&gt;0)*('1. Database - raw'!$AD$7:$AD$494=$A45)*(INDIRECT($Q45,TRUE)=$O45),'1. Database - raw'!MK$7:MM$494)),""),"")</f>
        <v/>
      </c>
      <c r="NK45" s="152">
        <f t="shared" ca="1" si="154"/>
        <v>2.2880546649684397</v>
      </c>
      <c r="NL45" s="150">
        <f t="shared" ca="1" si="155"/>
        <v>2.5114201332432966</v>
      </c>
      <c r="NM45" s="150">
        <f t="shared" ca="1" si="156"/>
        <v>2.3971371574365503</v>
      </c>
      <c r="NN45" s="150">
        <f t="array" aca="1" ref="NN45" ca="1">IFERROR(AVERAGE(IF(('1. Database - raw'!MQ$7:MS$494&gt;0)*('1. Database - raw'!$AD$7:$AD$494=$A45)*(INDIRECT($Q45,TRUE)=$O45),'1. Database - raw'!MQ$7:MS$494)),"")</f>
        <v>2.4249999999999998</v>
      </c>
      <c r="NO45" s="279">
        <f t="array" aca="1" ref="NO45" ca="1">IFERROR(_xlfn.STDEV.S(IF(('1. Database - raw'!MQ$7:MS$494&gt;0)*('1. Database - raw'!$AD$7:$AD$494=$A45)*(INDIRECT($Q45,TRUE)=$O45),'1. Database - raw'!MQ$7:MS$494)),"")</f>
        <v>0.37080992435478338</v>
      </c>
      <c r="NP45" s="96">
        <f t="array" aca="1" ref="NP45" ca="1">IFERROR(IF(COUNT(IF(('1. Database - raw'!MQ$7:MS$494&gt;0)*('1. Database - raw'!$AD$7:$AD$494=$A45)*(INDIRECT($Q45,TRUE)=$O45),'1. Database - raw'!MQ$7:MS$494))&gt;0,COUNT(IF(('1. Database - raw'!MQ$7:MS$494&gt;0)*('1. Database - raw'!$AD$7:$AD$494=$A45)*(INDIRECT($Q45,TRUE)=$O45),'1. Database - raw'!MQ$7:MS$494)),""),"")</f>
        <v>5</v>
      </c>
      <c r="NQ45" s="152">
        <f t="shared" ca="1" si="157"/>
        <v>1.3758325989710189</v>
      </c>
      <c r="NR45" s="150">
        <f t="shared" ca="1" si="158"/>
        <v>2.0139157748971379</v>
      </c>
      <c r="NS45" s="150">
        <f t="shared" ca="1" si="159"/>
        <v>1.6645753136116921</v>
      </c>
      <c r="NT45" s="150">
        <f t="array" aca="1" ref="NT45" ca="1">IFERROR(AVERAGE(IF(('1. Database - raw'!MW$7:MY$494&gt;0)*('1. Database - raw'!$AD$7:$AD$494=$A45)*(INDIRECT($Q45,TRUE)=$O45),'1. Database - raw'!MW$7:MY$494)),"")</f>
        <v>1.7333333333333334</v>
      </c>
      <c r="NU45" s="279">
        <f t="array" aca="1" ref="NU45" ca="1">IFERROR(_xlfn.STDEV.S(IF(('1. Database - raw'!MW$7:MY$494&gt;0)*('1. Database - raw'!$AD$7:$AD$494=$A45)*(INDIRECT($Q45,TRUE)=$O45),'1. Database - raw'!MW$7:MY$494)),"")</f>
        <v>0.5033222956847172</v>
      </c>
      <c r="NV45" s="96">
        <f t="array" aca="1" ref="NV45" ca="1">IFERROR(IF(COUNT(IF(('1. Database - raw'!MW$7:MY$494&gt;0)*('1. Database - raw'!$AD$7:$AD$494=$A45)*(INDIRECT($Q45,TRUE)=$O45),'1. Database - raw'!MW$7:MY$494))&gt;0,COUNT(IF(('1. Database - raw'!MW$7:MY$494&gt;0)*('1. Database - raw'!$AD$7:$AD$494=$A45)*(INDIRECT($Q45,TRUE)=$O45),'1. Database - raw'!MW$7:MY$494)),""),"")</f>
        <v>3</v>
      </c>
      <c r="NW45" s="152" t="str">
        <f t="shared" ca="1" si="160"/>
        <v/>
      </c>
      <c r="NX45" s="150" t="str">
        <f t="shared" ca="1" si="161"/>
        <v/>
      </c>
      <c r="NY45" s="150" t="str">
        <f t="shared" ca="1" si="162"/>
        <v/>
      </c>
      <c r="NZ45" s="150" t="str">
        <f t="array" aca="1" ref="NZ45" ca="1">IFERROR(AVERAGE(IF(('1. Database - raw'!NC$7:NE$494&gt;0)*('1. Database - raw'!$AD$7:$AD$494=$A45)*(INDIRECT($Q45,TRUE)=$O45),'1. Database - raw'!NC$7:NE$494)),"")</f>
        <v/>
      </c>
      <c r="OA45" s="279" t="str">
        <f t="array" aca="1" ref="OA45" ca="1">IFERROR(_xlfn.STDEV.S(IF(('1. Database - raw'!NC$7:NE$494&gt;0)*('1. Database - raw'!$AD$7:$AD$494=$A45)*(INDIRECT($Q45,TRUE)=$O45),'1. Database - raw'!NC$7:NE$494)),"")</f>
        <v/>
      </c>
      <c r="OB45" s="96" t="str">
        <f t="array" aca="1" ref="OB45" ca="1">IFERROR(IF(COUNT(IF(('1. Database - raw'!NC$7:NE$494&gt;0)*('1. Database - raw'!$AD$7:$AD$494=$A45)*(INDIRECT($Q45,TRUE)=$O45),'1. Database - raw'!NC$7:NE$494))&gt;0,COUNT(IF(('1. Database - raw'!NC$7:NE$494&gt;0)*('1. Database - raw'!$AD$7:$AD$494=$A45)*(INDIRECT($Q45,TRUE)=$O45),'1. Database - raw'!NC$7:NE$494)),""),"")</f>
        <v/>
      </c>
      <c r="OC45" s="152">
        <f t="shared" ca="1" si="163"/>
        <v>0.3690824129515029</v>
      </c>
      <c r="OD45" s="150">
        <f t="shared" ca="1" si="164"/>
        <v>0.44784277578556619</v>
      </c>
      <c r="OE45" s="150">
        <f t="shared" ca="1" si="165"/>
        <v>0.40655982623697051</v>
      </c>
      <c r="OF45" s="150">
        <f t="array" aca="1" ref="OF45" ca="1">IFERROR(AVERAGE(IF(('1. Database - raw'!NI$7:NK$494&gt;0)*('1. Database - raw'!$AD$7:$AD$494=$A45)*(INDIRECT($Q45,TRUE)=$O45),'1. Database - raw'!NI$7:NK$494)),"")</f>
        <v>0.41500000000000004</v>
      </c>
      <c r="OG45" s="279">
        <f t="array" aca="1" ref="OG45" ca="1">IFERROR(_xlfn.STDEV.S(IF(('1. Database - raw'!NI$7:NK$494&gt;0)*('1. Database - raw'!$AD$7:$AD$494=$A45)*(INDIRECT($Q45,TRUE)=$O45),'1. Database - raw'!NI$7:NK$494)),"")</f>
        <v>8.4999999999999895E-2</v>
      </c>
      <c r="OH45" s="59">
        <f t="array" aca="1" ref="OH45" ca="1">IFERROR(IF(COUNT(IF(('1. Database - raw'!NI$7:NK$494&gt;0)*('1. Database - raw'!$AD$7:$AD$494=$A45)*(INDIRECT($Q45,TRUE)=$O45),'1. Database - raw'!NI$7:NK$494))&gt;0,COUNT(IF(('1. Database - raw'!NI$7:NK$494&gt;0)*('1. Database - raw'!$AD$7:$AD$494=$A45)*(INDIRECT($Q45,TRUE)=$O45),'1. Database - raw'!NI$7:NK$494)),""),"")</f>
        <v>3</v>
      </c>
    </row>
    <row r="46" spans="1:398" outlineLevel="1" x14ac:dyDescent="0.25">
      <c r="A46" s="134" t="s">
        <v>553</v>
      </c>
      <c r="B46" s="1330"/>
      <c r="C46" s="24"/>
      <c r="D46" s="23"/>
      <c r="E46" s="23" t="s">
        <v>240</v>
      </c>
      <c r="F46" s="22" t="s">
        <v>20</v>
      </c>
      <c r="G46" s="22" t="s">
        <v>616</v>
      </c>
      <c r="H46" s="22"/>
      <c r="I46" s="22"/>
      <c r="J46" s="22"/>
      <c r="K46" s="22"/>
      <c r="L46" s="22"/>
      <c r="M46" s="22"/>
      <c r="N46" s="225"/>
      <c r="O46" s="223" t="str">
        <f t="array" ref="O46">INDEX(A46:N46,IF(MIN(IF(C46:N46&lt;&gt;"",COLUMN(C46:N46)))&gt;0,MIN(IF(C46:N46&lt;&gt;"",COLUMN(C46:N46))),""))</f>
        <v>Afghanistan</v>
      </c>
      <c r="P46" s="38">
        <f t="shared" si="192"/>
        <v>3</v>
      </c>
      <c r="Q46" s="39" t="str">
        <f ca="1">"'" &amp; $S$4 &amp; "'!" &amp; ADDRESS(ROW('1. Database - raw'!$A$7),MATCH($C$2,'1. Database - raw'!$6:$6,0)+MATCH(O46,$C46:$N46,0)-1,1) &amp; ":" &amp; ADDRESS(LOOKUP(2,1/('1. Database - raw'!A:A&lt;&gt;""),ROW('1. Database - raw'!A:A)),MATCH($C$2,'1. Database - raw'!$6:$6,0)+MATCH(O46,$C46:$N46,0)-1,1)</f>
        <v>'1. Database - raw'!$AG$7:$AG$494</v>
      </c>
      <c r="R46" s="229"/>
      <c r="S46" s="181"/>
      <c r="T46" s="208" t="str">
        <f t="shared" ca="1" si="195"/>
        <v/>
      </c>
      <c r="U46" s="197" t="str">
        <f t="shared" ca="1" si="195"/>
        <v/>
      </c>
      <c r="V46" s="197" t="str">
        <f t="shared" ca="1" si="195"/>
        <v/>
      </c>
      <c r="W46" s="197" t="str">
        <f t="shared" ca="1" si="195"/>
        <v/>
      </c>
      <c r="X46" s="197" t="str">
        <f t="shared" ca="1" si="195"/>
        <v/>
      </c>
      <c r="Y46" s="197" t="str">
        <f t="shared" ca="1" si="195"/>
        <v/>
      </c>
      <c r="Z46" s="197" t="str">
        <f t="shared" ca="1" si="195"/>
        <v/>
      </c>
      <c r="AA46" s="197" t="str">
        <f t="shared" ca="1" si="195"/>
        <v/>
      </c>
      <c r="AB46" s="197" t="str">
        <f t="shared" ca="1" si="195"/>
        <v/>
      </c>
      <c r="AC46" s="197" t="str">
        <f t="shared" ca="1" si="195"/>
        <v/>
      </c>
      <c r="AD46" s="197" t="str">
        <f t="shared" ca="1" si="196"/>
        <v/>
      </c>
      <c r="AE46" s="197" t="str">
        <f t="shared" ca="1" si="196"/>
        <v/>
      </c>
      <c r="AF46" s="197" t="str">
        <f t="shared" ca="1" si="196"/>
        <v/>
      </c>
      <c r="AG46" s="197" t="str">
        <f t="shared" ca="1" si="196"/>
        <v/>
      </c>
      <c r="AH46" s="197" t="str">
        <f t="shared" ca="1" si="196"/>
        <v/>
      </c>
      <c r="AI46" s="197" t="str">
        <f t="shared" ca="1" si="196"/>
        <v/>
      </c>
      <c r="AJ46" s="197" t="str">
        <f t="shared" ca="1" si="196"/>
        <v/>
      </c>
      <c r="AK46" s="197" t="str">
        <f t="shared" ca="1" si="196"/>
        <v/>
      </c>
      <c r="AL46" s="197" t="str">
        <f t="shared" ca="1" si="196"/>
        <v/>
      </c>
      <c r="AM46" s="209" t="str">
        <f t="shared" ca="1" si="196"/>
        <v/>
      </c>
      <c r="AN46" s="189"/>
      <c r="AO46" s="189"/>
      <c r="AP46" s="189"/>
      <c r="AQ46" s="189"/>
      <c r="AR46" s="189"/>
      <c r="AS46" s="189"/>
      <c r="AT46" s="189"/>
      <c r="AU46" s="189"/>
      <c r="AV46" s="189"/>
      <c r="AW46" s="189"/>
      <c r="AX46" s="189"/>
      <c r="AY46" s="189"/>
      <c r="AZ46" s="189"/>
      <c r="BA46" s="189"/>
      <c r="BB46" s="189"/>
      <c r="BC46" s="189"/>
      <c r="BD46" s="237">
        <f t="shared" ca="1" si="185"/>
        <v>0.53328615574011073</v>
      </c>
      <c r="BE46" s="237">
        <f t="shared" ca="1" si="186"/>
        <v>47.532750655544824</v>
      </c>
      <c r="BF46" s="237">
        <f t="shared" ca="1" si="175"/>
        <v>48.668394328481</v>
      </c>
      <c r="BG46" s="247">
        <f t="shared" ca="1" si="176"/>
        <v>-2.3334315598564786E-2</v>
      </c>
      <c r="BH46" s="293"/>
      <c r="BI46" s="532" t="str">
        <f t="shared" ca="1" si="166"/>
        <v/>
      </c>
      <c r="BJ46" s="557" t="str">
        <f t="shared" ca="1" si="187"/>
        <v/>
      </c>
      <c r="BK46" s="557" t="str">
        <f t="shared" ca="1" si="188"/>
        <v/>
      </c>
      <c r="BL46" s="557" t="str">
        <f t="shared" ca="1" si="167"/>
        <v/>
      </c>
      <c r="BM46" s="557" t="str">
        <f t="shared" ca="1" si="189"/>
        <v/>
      </c>
      <c r="BN46" s="557" t="str">
        <f t="shared" ca="1" si="190"/>
        <v/>
      </c>
      <c r="BO46" s="253"/>
      <c r="BP46" s="223" t="str">
        <f t="shared" si="191"/>
        <v>Afghanistan</v>
      </c>
      <c r="BQ46" s="14">
        <f t="shared" ca="1" si="172"/>
        <v>17.232438310041545</v>
      </c>
      <c r="BR46" s="19">
        <f t="shared" ca="1" si="173"/>
        <v>137.45081014636813</v>
      </c>
      <c r="BS46" s="19">
        <f t="shared" ca="1" si="174"/>
        <v>48.668394328481</v>
      </c>
      <c r="BT46" s="19">
        <f t="array" aca="1" ref="BT46" ca="1">IFERROR(AVERAGE(IF(('1. Database - raw'!AW$7:AY$494&gt;0)*('1. Database - raw'!$AD$7:$AD$494=$A46)*('1. Database - raw'!$AP$7:$AP$494&lt;&gt;Dropdown!$AM$11)*(INDIRECT($Q46,TRUE)=$O46),'1. Database - raw'!AW$7:AY$494)),"")</f>
        <v>58.137500000000003</v>
      </c>
      <c r="BU46" s="33">
        <f t="array" aca="1" ref="BU46" ca="1">IFERROR(_xlfn.STDEV.S(IF(('1. Database - raw'!AW$7:AY$494&gt;0)*('1. Database - raw'!$AD$7:$AD$494=$A46)*('1. Database - raw'!$AP$7:$AP$494&lt;&gt;Dropdown!$AM$11)*(INDIRECT($Q46,TRUE)=$O46),'1. Database - raw'!AW$7:AY$494)),"")</f>
        <v>37.98931181924727</v>
      </c>
      <c r="BV46" s="33">
        <f t="array" aca="1" ref="BV46" ca="1">IFERROR(IF(COUNT(IF(('1. Database - raw'!AW$7:AY$494&gt;0)*('1. Database - raw'!$AD$7:$AD$494=$A46)*('1. Database - raw'!$AP$7:$AP$494&lt;&gt;Dropdown!$AM$11)*(INDIRECT($Q46,TRUE)=$O46),'1. Database - raw'!AW$7:AY$494))&gt;0,COUNT(IF(('1. Database - raw'!AW$7:AY$494&gt;0)*('1. Database - raw'!$AD$7:$AD$494=$A46)*('1. Database - raw'!$AP$7:$AP$494&lt;&gt;Dropdown!$AM$11)*(INDIRECT($Q46,TRUE)=$O46),'1. Database - raw'!AW$7:AY$494)),""),"")</f>
        <v>2</v>
      </c>
      <c r="BW46" s="14" t="str">
        <f t="shared" ca="1" si="7"/>
        <v/>
      </c>
      <c r="BX46" s="19" t="str">
        <f t="shared" ca="1" si="8"/>
        <v/>
      </c>
      <c r="BY46" s="19" t="str">
        <f t="shared" ca="1" si="9"/>
        <v/>
      </c>
      <c r="BZ46" s="19" t="str">
        <f t="array" aca="1" ref="BZ46" ca="1">IFERROR(AVERAGE(IF(('1. Database - raw'!BC$7:BE$494&gt;0)*('1. Database - raw'!$AD$7:$AD$494=$A46)*('1. Database - raw'!$AP$7:$AP$494&lt;&gt;Dropdown!$AM$11)*(INDIRECT($Q46,TRUE)=$O46),'1. Database - raw'!BC$7:BE$494)),"")</f>
        <v/>
      </c>
      <c r="CA46" s="33" t="str">
        <f t="array" aca="1" ref="CA46" ca="1">IFERROR(_xlfn.STDEV.S(IF(('1. Database - raw'!BC$7:BE$494&gt;0)*('1. Database - raw'!$AD$7:$AD$494=$A46)*('1. Database - raw'!$AP$7:$AP$494&lt;&gt;Dropdown!$AM$11)*(INDIRECT($Q46,TRUE)=$O46),'1. Database - raw'!BC$7:BE$494)),"")</f>
        <v/>
      </c>
      <c r="CB46" s="33" t="str">
        <f t="array" aca="1" ref="CB46" ca="1">IFERROR(IF(COUNT(IF(('1. Database - raw'!BC$7:BE$494&gt;0)*('1. Database - raw'!$AD$7:$AD$494=$A46)*('1. Database - raw'!$AP$7:$AP$494&lt;&gt;Dropdown!$AM$11)*(INDIRECT($Q46,TRUE)=$O46),'1. Database - raw'!BC$7:BE$494))&gt;0,COUNT(IF(('1. Database - raw'!BC$7:BE$494&gt;0)*('1. Database - raw'!$AD$7:$AD$494=$A46)*('1. Database - raw'!$AP$7:$AP$494&lt;&gt;Dropdown!$AM$11)*(INDIRECT($Q46,TRUE)=$O46),'1. Database - raw'!BC$7:BE$494)),""),"")</f>
        <v/>
      </c>
      <c r="CC46" s="101" t="str">
        <f t="shared" ca="1" si="10"/>
        <v/>
      </c>
      <c r="CD46" s="102" t="str">
        <f t="shared" ca="1" si="11"/>
        <v/>
      </c>
      <c r="CE46" s="102" t="str">
        <f t="shared" ca="1" si="12"/>
        <v/>
      </c>
      <c r="CF46" s="102" t="str">
        <f t="array" aca="1" ref="CF46" ca="1">IFERROR(AVERAGE(IF(('1. Database - raw'!BI$7:BK$494&gt;0)*('1. Database - raw'!$AD$7:$AD$494=$A46)*('1. Database - raw'!$AP$7:$AP$494&lt;&gt;Dropdown!$AM$11)*(INDIRECT($Q46,TRUE)=$O46),'1. Database - raw'!BI$7:BK$494)),"")</f>
        <v/>
      </c>
      <c r="CG46" s="269" t="str">
        <f t="array" aca="1" ref="CG46" ca="1">IFERROR(_xlfn.STDEV.S(IF(('1. Database - raw'!BI$7:BK$494&gt;0)*('1. Database - raw'!$AD$7:$AD$494=$A46)*('1. Database - raw'!$AP$7:$AP$494&lt;&gt;Dropdown!$AM$11)*(INDIRECT($Q46,TRUE)=$O46),'1. Database - raw'!BI$7:BK$494)),"")</f>
        <v/>
      </c>
      <c r="CH46" s="33" t="str">
        <f t="array" aca="1" ref="CH46" ca="1">IFERROR(IF(COUNT(IF(('1. Database - raw'!BI$7:BK$494&gt;0)*('1. Database - raw'!$AD$7:$AD$494=$A46)*('1. Database - raw'!$AP$7:$AP$494&lt;&gt;Dropdown!$AM$11)*(INDIRECT($Q46,TRUE)=$O46),'1. Database - raw'!BI$7:BK$494))&gt;0,COUNT(IF(('1. Database - raw'!BI$7:BK$494&gt;0)*('1. Database - raw'!$AD$7:$AD$494=$A46)*('1. Database - raw'!$AP$7:$AP$494&lt;&gt;Dropdown!$AM$11)*(INDIRECT($Q46,TRUE)=$O46),'1. Database - raw'!BI$7:BK$494)),""),"")</f>
        <v/>
      </c>
      <c r="CI46" s="14" t="str">
        <f t="shared" ca="1" si="13"/>
        <v/>
      </c>
      <c r="CJ46" s="19" t="str">
        <f t="shared" ca="1" si="14"/>
        <v/>
      </c>
      <c r="CK46" s="19" t="str">
        <f t="shared" ca="1" si="15"/>
        <v/>
      </c>
      <c r="CL46" s="19" t="str">
        <f t="array" aca="1" ref="CL46" ca="1">IFERROR(AVERAGE(IF(('1. Database - raw'!BO$7:BQ$494&gt;0)*('1. Database - raw'!$AD$7:$AD$494=$A46)*(INDIRECT($Q46,TRUE)=$O46),'1. Database - raw'!BO$7:BQ$494)),"")</f>
        <v/>
      </c>
      <c r="CM46" s="33" t="str">
        <f t="array" aca="1" ref="CM46" ca="1">IFERROR(_xlfn.STDEV.S(IF(('1. Database - raw'!BO$7:BQ$494&gt;0)*('1. Database - raw'!$AD$7:$AD$494=$A46)*(INDIRECT($Q46,TRUE)=$O46),'1. Database - raw'!BO$7:BQ$494)),"")</f>
        <v/>
      </c>
      <c r="CN46" s="33" t="str">
        <f t="array" aca="1" ref="CN46" ca="1">IFERROR(IF(COUNT(IF(('1. Database - raw'!BO$7:BQ$494&gt;0)*('1. Database - raw'!$AD$7:$AD$494=$A46)*(INDIRECT($Q46,TRUE)=$O46),'1. Database - raw'!BO$7:BQ$494))&gt;0,COUNT(IF(('1. Database - raw'!BO$7:BQ$494&gt;0)*('1. Database - raw'!$AD$7:$AD$494=$A46)*(INDIRECT($Q46,TRUE)=$O46),'1. Database - raw'!BO$7:BQ$494)),""),"")</f>
        <v/>
      </c>
      <c r="CO46" s="14" t="str">
        <f t="shared" ca="1" si="16"/>
        <v/>
      </c>
      <c r="CP46" s="19" t="str">
        <f t="shared" ca="1" si="17"/>
        <v/>
      </c>
      <c r="CQ46" s="19" t="str">
        <f t="shared" ca="1" si="18"/>
        <v/>
      </c>
      <c r="CR46" s="19" t="str">
        <f t="array" aca="1" ref="CR46" ca="1">IFERROR(AVERAGE(IF(('1. Database - raw'!BU$7:BW$494&gt;0)*('1. Database - raw'!$AD$7:$AD$494=$A46)*(INDIRECT($Q46,TRUE)=$O46),'1. Database - raw'!BU$7:BW$494)),"")</f>
        <v/>
      </c>
      <c r="CS46" s="33" t="str">
        <f t="array" aca="1" ref="CS46" ca="1">IFERROR(_xlfn.STDEV.S(IF(('1. Database - raw'!BU$7:BW$494&gt;0)*('1. Database - raw'!$AD$7:$AD$494=$A46)*(INDIRECT($Q46,TRUE)=$O46),'1. Database - raw'!BU$7:BW$494)),"")</f>
        <v/>
      </c>
      <c r="CT46" s="33" t="str">
        <f t="array" aca="1" ref="CT46" ca="1">IFERROR(IF(COUNT(IF(('1. Database - raw'!BU$7:BW$494&gt;0)*('1. Database - raw'!$AD$7:$AD$494=$A46)*(INDIRECT($Q46,TRUE)=$O46),'1. Database - raw'!BU$7:BW$494))&gt;0,COUNT(IF(('1. Database - raw'!BU$7:BW$494&gt;0)*('1. Database - raw'!$AD$7:$AD$494=$A46)*(INDIRECT($Q46,TRUE)=$O46),'1. Database - raw'!BU$7:BW$494)),""),"")</f>
        <v/>
      </c>
      <c r="CU46" s="14" t="str">
        <f t="shared" ca="1" si="19"/>
        <v/>
      </c>
      <c r="CV46" s="19" t="str">
        <f t="shared" ca="1" si="20"/>
        <v/>
      </c>
      <c r="CW46" s="19" t="str">
        <f t="shared" ca="1" si="21"/>
        <v/>
      </c>
      <c r="CX46" s="19" t="str">
        <f t="array" aca="1" ref="CX46" ca="1">IFERROR(AVERAGE(IF(('1. Database - raw'!CA$7:CC$494&gt;0)*('1. Database - raw'!$AD$7:$AD$494=$A46)*(INDIRECT($Q46,TRUE)=$O46),'1. Database - raw'!CA$7:CC$494)),"")</f>
        <v/>
      </c>
      <c r="CY46" s="33" t="str">
        <f t="array" aca="1" ref="CY46" ca="1">IFERROR(_xlfn.STDEV.S(IF(('1. Database - raw'!CA$7:CC$494&gt;0)*('1. Database - raw'!$AD$7:$AD$494=$A46)*(INDIRECT($Q46,TRUE)=$O46),'1. Database - raw'!CA$7:CC$494)),"")</f>
        <v/>
      </c>
      <c r="CZ46" s="33" t="str">
        <f t="array" aca="1" ref="CZ46" ca="1">IFERROR(IF(COUNT(IF(('1. Database - raw'!CA$7:CC$494&gt;0)*('1. Database - raw'!$AD$7:$AD$494=$A46)*(INDIRECT($Q46,TRUE)=$O46),'1. Database - raw'!CA$7:CC$494))&gt;0,COUNT(IF(('1. Database - raw'!CA$7:CC$494&gt;0)*('1. Database - raw'!$AD$7:$AD$494=$A46)*(INDIRECT($Q46,TRUE)=$O46),'1. Database - raw'!CA$7:CC$494)),""),"")</f>
        <v/>
      </c>
      <c r="DA46" s="14" t="str">
        <f t="shared" ca="1" si="22"/>
        <v/>
      </c>
      <c r="DB46" s="19" t="str">
        <f t="shared" ca="1" si="23"/>
        <v/>
      </c>
      <c r="DC46" s="19" t="str">
        <f t="shared" ca="1" si="24"/>
        <v/>
      </c>
      <c r="DD46" s="19" t="str">
        <f t="array" aca="1" ref="DD46" ca="1">IFERROR(AVERAGE(IF(('1. Database - raw'!CG$7:CI$494&gt;0)*('1. Database - raw'!$AD$7:$AD$494=$A46)*(INDIRECT($Q46,TRUE)=$O46),'1. Database - raw'!CG$7:CI$494)),"")</f>
        <v/>
      </c>
      <c r="DE46" s="33" t="str">
        <f t="array" aca="1" ref="DE46" ca="1">IFERROR(_xlfn.STDEV.S(IF(('1. Database - raw'!CG$7:CI$494&gt;0)*('1. Database - raw'!$AD$7:$AD$494=$A46)*(INDIRECT($Q46,TRUE)=$O46),'1. Database - raw'!CG$7:CI$494)),"")</f>
        <v/>
      </c>
      <c r="DF46" s="33" t="str">
        <f t="array" aca="1" ref="DF46" ca="1">IFERROR(IF(COUNT(IF(('1. Database - raw'!CG$7:CI$494&gt;0)*('1. Database - raw'!$AD$7:$AD$494=$A46)*(INDIRECT($Q46,TRUE)=$O46),'1. Database - raw'!CG$7:CI$494))&gt;0,COUNT(IF(('1. Database - raw'!CG$7:CI$494&gt;0)*('1. Database - raw'!$AD$7:$AD$494=$A46)*(INDIRECT($Q46,TRUE)=$O46),'1. Database - raw'!CG$7:CI$494)),""),"")</f>
        <v/>
      </c>
      <c r="DG46" s="14" t="str">
        <f t="shared" ca="1" si="25"/>
        <v/>
      </c>
      <c r="DH46" s="19" t="str">
        <f t="shared" ca="1" si="26"/>
        <v/>
      </c>
      <c r="DI46" s="19" t="str">
        <f t="shared" ca="1" si="27"/>
        <v/>
      </c>
      <c r="DJ46" s="19" t="str">
        <f t="array" aca="1" ref="DJ46" ca="1">IFERROR(AVERAGE(IF(('1. Database - raw'!CM$7:CO$494&gt;0)*('1. Database - raw'!$AD$7:$AD$494=$A46)*(INDIRECT($Q46,TRUE)=$O46),'1. Database - raw'!CM$7:CO$494)),"")</f>
        <v/>
      </c>
      <c r="DK46" s="33" t="str">
        <f t="array" aca="1" ref="DK46" ca="1">IFERROR(_xlfn.STDEV.S(IF(('1. Database - raw'!CM$7:CO$494&gt;0)*('1. Database - raw'!$AD$7:$AD$494=$A46)*(INDIRECT($Q46,TRUE)=$O46),'1. Database - raw'!CM$7:CO$494)),"")</f>
        <v/>
      </c>
      <c r="DL46" s="33" t="str">
        <f t="array" aca="1" ref="DL46" ca="1">IFERROR(IF(COUNT(IF(('1. Database - raw'!CM$7:CO$494&gt;0)*('1. Database - raw'!$AD$7:$AD$494=$A46)*(INDIRECT($Q46,TRUE)=$O46),'1. Database - raw'!CM$7:CO$494))&gt;0,COUNT(IF(('1. Database - raw'!CM$7:CO$494&gt;0)*('1. Database - raw'!$AD$7:$AD$494=$A46)*(INDIRECT($Q46,TRUE)=$O46),'1. Database - raw'!CM$7:CO$494)),""),"")</f>
        <v/>
      </c>
      <c r="DM46" s="14" t="str">
        <f t="shared" ca="1" si="28"/>
        <v/>
      </c>
      <c r="DN46" s="19" t="str">
        <f t="shared" ca="1" si="29"/>
        <v/>
      </c>
      <c r="DO46" s="19" t="str">
        <f t="shared" ca="1" si="30"/>
        <v/>
      </c>
      <c r="DP46" s="19" t="str">
        <f t="array" aca="1" ref="DP46" ca="1">IFERROR(AVERAGE(IF(('1. Database - raw'!CS$7:CU$494&gt;0)*('1. Database - raw'!$AD$7:$AD$494=$A46)*(INDIRECT($Q46,TRUE)=$O46),'1. Database - raw'!CS$7:CU$494)),"")</f>
        <v/>
      </c>
      <c r="DQ46" s="33" t="str">
        <f t="array" aca="1" ref="DQ46" ca="1">IFERROR(_xlfn.STDEV.S(IF(('1. Database - raw'!CS$7:CU$494&gt;0)*('1. Database - raw'!$AD$7:$AD$494=$A46)*(INDIRECT($Q46,TRUE)=$O46),'1. Database - raw'!CS$7:CU$494)),"")</f>
        <v/>
      </c>
      <c r="DR46" s="33" t="str">
        <f t="array" aca="1" ref="DR46" ca="1">IFERROR(IF(COUNT(IF(('1. Database - raw'!CS$7:CU$494&gt;0)*('1. Database - raw'!$AD$7:$AD$494=$A46)*(INDIRECT($Q46,TRUE)=$O46),'1. Database - raw'!CS$7:CU$494))&gt;0,COUNT(IF(('1. Database - raw'!CS$7:CU$494&gt;0)*('1. Database - raw'!$AD$7:$AD$494=$A46)*(INDIRECT($Q46,TRUE)=$O46),'1. Database - raw'!CS$7:CU$494)),""),"")</f>
        <v/>
      </c>
      <c r="DS46" s="14" t="str">
        <f t="shared" ca="1" si="31"/>
        <v/>
      </c>
      <c r="DT46" s="19" t="str">
        <f t="shared" ca="1" si="32"/>
        <v/>
      </c>
      <c r="DU46" s="19" t="str">
        <f t="shared" ca="1" si="33"/>
        <v/>
      </c>
      <c r="DV46" s="19" t="str">
        <f t="array" aca="1" ref="DV46" ca="1">IFERROR(AVERAGE(IF(('1. Database - raw'!CY$7:DA$494&gt;0)*('1. Database - raw'!$AD$7:$AD$494=$A46)*(INDIRECT($Q46,TRUE)=$O46),'1. Database - raw'!CY$7:DA$494)),"")</f>
        <v/>
      </c>
      <c r="DW46" s="33" t="str">
        <f t="array" aca="1" ref="DW46" ca="1">IFERROR(_xlfn.STDEV.S(IF(('1. Database - raw'!CY$7:DA$494&gt;0)*('1. Database - raw'!$AD$7:$AD$494=$A46)*(INDIRECT($Q46,TRUE)=$O46),'1. Database - raw'!CY$7:DA$494)),"")</f>
        <v/>
      </c>
      <c r="DX46" s="33" t="str">
        <f t="array" aca="1" ref="DX46" ca="1">IFERROR(IF(COUNT(IF(('1. Database - raw'!CY$7:DA$494&gt;0)*('1. Database - raw'!$AD$7:$AD$494=$A46)*(INDIRECT($Q46,TRUE)=$O46),'1. Database - raw'!CY$7:DA$494))&gt;0,COUNT(IF(('1. Database - raw'!CY$7:DA$494&gt;0)*('1. Database - raw'!$AD$7:$AD$494=$A46)*(INDIRECT($Q46,TRUE)=$O46),'1. Database - raw'!CY$7:DA$494)),""),"")</f>
        <v/>
      </c>
      <c r="DY46" s="14" t="str">
        <f t="shared" ca="1" si="34"/>
        <v/>
      </c>
      <c r="DZ46" s="19" t="str">
        <f t="shared" ca="1" si="35"/>
        <v/>
      </c>
      <c r="EA46" s="19" t="str">
        <f t="shared" ca="1" si="36"/>
        <v/>
      </c>
      <c r="EB46" s="19" t="str">
        <f t="array" aca="1" ref="EB46" ca="1">IFERROR(AVERAGE(IF(('1. Database - raw'!DE$7:DG$494&gt;0)*('1. Database - raw'!$AD$7:$AD$494=$A46)*(INDIRECT($Q46,TRUE)=$O46),'1. Database - raw'!DE$7:DG$494)),"")</f>
        <v/>
      </c>
      <c r="EC46" s="33" t="str">
        <f t="array" aca="1" ref="EC46" ca="1">IFERROR(_xlfn.STDEV.S(IF(('1. Database - raw'!DE$7:DG$494&gt;0)*('1. Database - raw'!$AD$7:$AD$494=$A46)*(INDIRECT($Q46,TRUE)=$O46),'1. Database - raw'!DE$7:DG$494)),"")</f>
        <v/>
      </c>
      <c r="ED46" s="33" t="str">
        <f t="array" aca="1" ref="ED46" ca="1">IFERROR(IF(COUNT(IF(('1. Database - raw'!DE$7:DG$494&gt;0)*('1. Database - raw'!$AD$7:$AD$494=$A46)*(INDIRECT($Q46,TRUE)=$O46),'1. Database - raw'!DE$7:DG$494))&gt;0,COUNT(IF(('1. Database - raw'!DE$7:DG$494&gt;0)*('1. Database - raw'!$AD$7:$AD$494=$A46)*(INDIRECT($Q46,TRUE)=$O46),'1. Database - raw'!DE$7:DG$494)),""),"")</f>
        <v/>
      </c>
      <c r="EE46" s="101" t="str">
        <f t="shared" ca="1" si="37"/>
        <v/>
      </c>
      <c r="EF46" s="102" t="str">
        <f t="shared" ca="1" si="38"/>
        <v/>
      </c>
      <c r="EG46" s="102" t="str">
        <f t="shared" ca="1" si="39"/>
        <v/>
      </c>
      <c r="EH46" s="102" t="str">
        <f t="array" aca="1" ref="EH46" ca="1">IFERROR(AVERAGE(IF(('1. Database - raw'!DK$7:DM$494&gt;0)*('1. Database - raw'!$AD$7:$AD$494=$A46)*(INDIRECT($Q46,TRUE)=$O46),'1. Database - raw'!DK$7:DM$494)),"")</f>
        <v/>
      </c>
      <c r="EI46" s="269" t="str">
        <f t="array" aca="1" ref="EI46" ca="1">IFERROR(_xlfn.STDEV.S(IF(('1. Database - raw'!DK$7:DM$494&gt;0)*('1. Database - raw'!$AD$7:$AD$494=$A46)*(INDIRECT($Q46,TRUE)=$O46),'1. Database - raw'!DK$7:DM$494)),"")</f>
        <v/>
      </c>
      <c r="EJ46" s="33" t="str">
        <f t="array" aca="1" ref="EJ46" ca="1">IFERROR(IF(COUNT(IF(('1. Database - raw'!DK$7:DM$494&gt;0)*('1. Database - raw'!$AD$7:$AD$494=$A46)*(INDIRECT($Q46,TRUE)=$O46),'1. Database - raw'!DK$7:DM$494))&gt;0,COUNT(IF(('1. Database - raw'!DK$7:DM$494&gt;0)*('1. Database - raw'!$AD$7:$AD$494=$A46)*(INDIRECT($Q46,TRUE)=$O46),'1. Database - raw'!DK$7:DM$494)),""),"")</f>
        <v/>
      </c>
      <c r="EK46" s="14">
        <f t="shared" ca="1" si="40"/>
        <v>44.706193838039653</v>
      </c>
      <c r="EL46" s="19">
        <f t="shared" ca="1" si="41"/>
        <v>53.769868277195357</v>
      </c>
      <c r="EM46" s="19">
        <f t="shared" ca="1" si="42"/>
        <v>49.029033784546016</v>
      </c>
      <c r="EN46" s="19">
        <f t="array" aca="1" ref="EN46" ca="1">IFERROR(AVERAGE(IF(('1. Database - raw'!DQ$7:DS$494&gt;0)*('1. Database - raw'!$AD$7:$AD$494=$A46)*(INDIRECT($Q46,TRUE)=$O46),'1. Database - raw'!DQ$7:DS$494)),"")</f>
        <v>50</v>
      </c>
      <c r="EO46" s="33">
        <f t="array" aca="1" ref="EO46" ca="1">IFERROR(_xlfn.STDEV.S(IF(('1. Database - raw'!DQ$7:DS$494&gt;0)*('1. Database - raw'!$AD$7:$AD$494=$A46)*(INDIRECT($Q46,TRUE)=$O46),'1. Database - raw'!DQ$7:DS$494)),"")</f>
        <v>10</v>
      </c>
      <c r="EP46" s="33">
        <f t="array" aca="1" ref="EP46" ca="1">IFERROR(IF(COUNT(IF(('1. Database - raw'!DQ$7:DS$494&gt;0)*('1. Database - raw'!$AD$7:$AD$494=$A46)*(INDIRECT($Q46,TRUE)=$O46),'1. Database - raw'!DQ$7:DS$494))&gt;0,COUNT(IF(('1. Database - raw'!DQ$7:DS$494&gt;0)*('1. Database - raw'!$AD$7:$AD$494=$A46)*(INDIRECT($Q46,TRUE)=$O46),'1. Database - raw'!DQ$7:DS$494)),""),"")</f>
        <v>3</v>
      </c>
      <c r="EQ46" s="14" t="str">
        <f t="shared" ca="1" si="43"/>
        <v/>
      </c>
      <c r="ER46" s="19" t="str">
        <f t="shared" ca="1" si="44"/>
        <v/>
      </c>
      <c r="ES46" s="19" t="str">
        <f t="shared" ca="1" si="45"/>
        <v/>
      </c>
      <c r="ET46" s="19" t="str">
        <f t="array" aca="1" ref="ET46" ca="1">IFERROR(AVERAGE(IF(('1. Database - raw'!DW$7:DY$494&gt;0)*('1. Database - raw'!$AD$7:$AD$494=$A46)*(INDIRECT($Q46,TRUE)=$O46),'1. Database - raw'!DW$7:DY$494)),"")</f>
        <v/>
      </c>
      <c r="EU46" s="33" t="str">
        <f t="array" aca="1" ref="EU46" ca="1">IFERROR(_xlfn.STDEV.S(IF(('1. Database - raw'!DW$7:DY$494&gt;0)*('1. Database - raw'!$AD$7:$AD$494=$A46)*(INDIRECT($Q46,TRUE)=$O46),'1. Database - raw'!DW$7:DY$494)),"")</f>
        <v/>
      </c>
      <c r="EV46" s="33" t="str">
        <f t="array" aca="1" ref="EV46" ca="1">IFERROR(IF(COUNT(IF(('1. Database - raw'!DW$7:DY$494&gt;0)*('1. Database - raw'!$AD$7:$AD$494=$A46)*(INDIRECT($Q46,TRUE)=$O46),'1. Database - raw'!DW$7:DY$494))&gt;0,COUNT(IF(('1. Database - raw'!DW$7:DY$494&gt;0)*('1. Database - raw'!$AD$7:$AD$494=$A46)*(INDIRECT($Q46,TRUE)=$O46),'1. Database - raw'!DW$7:DY$494)),""),"")</f>
        <v/>
      </c>
      <c r="EW46" s="14" t="str">
        <f t="shared" ca="1" si="46"/>
        <v/>
      </c>
      <c r="EX46" s="19" t="str">
        <f t="shared" ca="1" si="47"/>
        <v/>
      </c>
      <c r="EY46" s="19" t="str">
        <f t="shared" ca="1" si="48"/>
        <v/>
      </c>
      <c r="EZ46" s="19" t="str">
        <f t="array" aca="1" ref="EZ46" ca="1">IFERROR(AVERAGE(IF(('1. Database - raw'!EC$7:EE$494&gt;0)*('1. Database - raw'!$AD$7:$AD$494=$A46)*(INDIRECT($Q46,TRUE)=$O46),'1. Database - raw'!EC$7:EE$494)),"")</f>
        <v/>
      </c>
      <c r="FA46" s="33" t="str">
        <f t="array" aca="1" ref="FA46" ca="1">IFERROR(_xlfn.STDEV.S(IF(('1. Database - raw'!EC$7:EE$494&gt;0)*('1. Database - raw'!$AD$7:$AD$494=$A46)*(INDIRECT($Q46,TRUE)=$O46),'1. Database - raw'!EC$7:EE$494)),"")</f>
        <v/>
      </c>
      <c r="FB46" s="33" t="str">
        <f t="array" aca="1" ref="FB46" ca="1">IFERROR(IF(COUNT(IF(('1. Database - raw'!EC$7:EE$494&gt;0)*('1. Database - raw'!$AD$7:$AD$494=$A46)*(INDIRECT($Q46,TRUE)=$O46),'1. Database - raw'!EC$7:EE$494))&gt;0,COUNT(IF(('1. Database - raw'!EC$7:EE$494&gt;0)*('1. Database - raw'!$AD$7:$AD$494=$A46)*(INDIRECT($Q46,TRUE)=$O46),'1. Database - raw'!EC$7:EE$494)),""),"")</f>
        <v/>
      </c>
      <c r="FC46" s="14" t="str">
        <f t="shared" ca="1" si="49"/>
        <v/>
      </c>
      <c r="FD46" s="19" t="str">
        <f t="shared" ca="1" si="50"/>
        <v/>
      </c>
      <c r="FE46" s="19" t="str">
        <f t="shared" ca="1" si="51"/>
        <v/>
      </c>
      <c r="FF46" s="19" t="str">
        <f t="array" aca="1" ref="FF46" ca="1">IFERROR(AVERAGE(IF(('1. Database - raw'!EI$7:EK$494&gt;0)*('1. Database - raw'!$AD$7:$AD$494=$A46)*(INDIRECT($Q46,TRUE)=$O46),'1. Database - raw'!EI$7:EK$494)),"")</f>
        <v/>
      </c>
      <c r="FG46" s="33" t="str">
        <f t="array" aca="1" ref="FG46" ca="1">IFERROR(_xlfn.STDEV.S(IF(('1. Database - raw'!EI$7:EK$494&gt;0)*('1. Database - raw'!$AD$7:$AD$494=$A46)*(INDIRECT($Q46,TRUE)=$O46),'1. Database - raw'!EI$7:EK$494)),"")</f>
        <v/>
      </c>
      <c r="FH46" s="33" t="str">
        <f t="array" aca="1" ref="FH46" ca="1">IFERROR(IF(COUNT(IF(('1. Database - raw'!EI$7:EK$494&gt;0)*('1. Database - raw'!$AD$7:$AD$494=$A46)*(INDIRECT($Q46,TRUE)=$O46),'1. Database - raw'!EI$7:EK$494))&gt;0,COUNT(IF(('1. Database - raw'!EI$7:EK$494&gt;0)*('1. Database - raw'!$AD$7:$AD$494=$A46)*(INDIRECT($Q46,TRUE)=$O46),'1. Database - raw'!EI$7:EK$494)),""),"")</f>
        <v/>
      </c>
      <c r="FI46" s="14" t="str">
        <f t="shared" ca="1" si="52"/>
        <v/>
      </c>
      <c r="FJ46" s="19" t="str">
        <f t="shared" ca="1" si="53"/>
        <v/>
      </c>
      <c r="FK46" s="19" t="str">
        <f t="shared" ca="1" si="54"/>
        <v/>
      </c>
      <c r="FL46" s="19" t="str">
        <f t="array" aca="1" ref="FL46" ca="1">IFERROR(AVERAGE(IF(('1. Database - raw'!EO$7:EQ$494&gt;0)*('1. Database - raw'!$AD$7:$AD$494=$A46)*(INDIRECT($Q46,TRUE)=$O46),'1. Database - raw'!EO$7:EQ$494)),"")</f>
        <v/>
      </c>
      <c r="FM46" s="33" t="str">
        <f t="array" aca="1" ref="FM46" ca="1">IFERROR(_xlfn.STDEV.S(IF(('1. Database - raw'!EO$7:EQ$494&gt;0)*('1. Database - raw'!$AD$7:$AD$494=$A46)*(INDIRECT($Q46,TRUE)=$O46),'1. Database - raw'!EO$7:EQ$494)),"")</f>
        <v/>
      </c>
      <c r="FN46" s="33" t="str">
        <f t="array" aca="1" ref="FN46" ca="1">IFERROR(IF(COUNT(IF(('1. Database - raw'!EO$7:EQ$494&gt;0)*('1. Database - raw'!$AD$7:$AD$494=$A46)*(INDIRECT($Q46,TRUE)=$O46),'1. Database - raw'!EO$7:EQ$494))&gt;0,COUNT(IF(('1. Database - raw'!EO$7:EQ$494&gt;0)*('1. Database - raw'!$AD$7:$AD$494=$A46)*(INDIRECT($Q46,TRUE)=$O46),'1. Database - raw'!EO$7:EQ$494)),""),"")</f>
        <v/>
      </c>
      <c r="FO46" s="14" t="str">
        <f t="shared" ca="1" si="55"/>
        <v/>
      </c>
      <c r="FP46" s="19" t="str">
        <f t="shared" ca="1" si="56"/>
        <v/>
      </c>
      <c r="FQ46" s="19" t="str">
        <f t="shared" ca="1" si="57"/>
        <v/>
      </c>
      <c r="FR46" s="19" t="str">
        <f t="array" aca="1" ref="FR46" ca="1">IFERROR(AVERAGE(IF(('1. Database - raw'!EU$7:EW$494&gt;0)*('1. Database - raw'!$AD$7:$AD$494=$A46)*(INDIRECT($Q46,TRUE)=$O46),'1. Database - raw'!EU$7:EW$494)),"")</f>
        <v/>
      </c>
      <c r="FS46" s="33" t="str">
        <f t="array" aca="1" ref="FS46" ca="1">IFERROR(_xlfn.STDEV.S(IF(('1. Database - raw'!EU$7:EW$494&gt;0)*('1. Database - raw'!$AD$7:$AD$494=$A46)*(INDIRECT($Q46,TRUE)=$O46),'1. Database - raw'!EU$7:EW$494)),"")</f>
        <v/>
      </c>
      <c r="FT46" s="33" t="str">
        <f t="array" aca="1" ref="FT46" ca="1">IFERROR(IF(COUNT(IF(('1. Database - raw'!EU$7:EW$494&gt;0)*('1. Database - raw'!$AD$7:$AD$494=$A46)*(INDIRECT($Q46,TRUE)=$O46),'1. Database - raw'!EU$7:EW$494))&gt;0,COUNT(IF(('1. Database - raw'!EU$7:EW$494&gt;0)*('1. Database - raw'!$AD$7:$AD$494=$A46)*(INDIRECT($Q46,TRUE)=$O46),'1. Database - raw'!EU$7:EW$494)),""),"")</f>
        <v/>
      </c>
      <c r="FU46" s="14" t="str">
        <f t="shared" ca="1" si="58"/>
        <v/>
      </c>
      <c r="FV46" s="19" t="str">
        <f t="shared" ca="1" si="59"/>
        <v/>
      </c>
      <c r="FW46" s="19" t="str">
        <f t="shared" ca="1" si="60"/>
        <v/>
      </c>
      <c r="FX46" s="19" t="str">
        <f t="array" aca="1" ref="FX46" ca="1">IFERROR(AVERAGE(IF(('1. Database - raw'!FA$7:FC$494&gt;0)*('1. Database - raw'!$AD$7:$AD$494=$A46)*(INDIRECT($Q46,TRUE)=$O46),'1. Database - raw'!FA$7:FC$494)),"")</f>
        <v/>
      </c>
      <c r="FY46" s="33" t="str">
        <f t="array" aca="1" ref="FY46" ca="1">IFERROR(_xlfn.STDEV.S(IF(('1. Database - raw'!FA$7:FC$494&gt;0)*('1. Database - raw'!$AD$7:$AD$494=$A46)*(INDIRECT($Q46,TRUE)=$O46),'1. Database - raw'!FA$7:FC$494)),"")</f>
        <v/>
      </c>
      <c r="FZ46" s="33" t="str">
        <f t="array" aca="1" ref="FZ46" ca="1">IFERROR(IF(COUNT(IF(('1. Database - raw'!FA$7:FC$494&gt;0)*('1. Database - raw'!$AD$7:$AD$494=$A46)*(INDIRECT($Q46,TRUE)=$O46),'1. Database - raw'!FA$7:FC$494))&gt;0,COUNT(IF(('1. Database - raw'!FA$7:FC$494&gt;0)*('1. Database - raw'!$AD$7:$AD$494=$A46)*(INDIRECT($Q46,TRUE)=$O46),'1. Database - raw'!FA$7:FC$494)),""),"")</f>
        <v/>
      </c>
      <c r="GA46" s="14" t="str">
        <f t="shared" ca="1" si="61"/>
        <v/>
      </c>
      <c r="GB46" s="19" t="str">
        <f t="shared" ca="1" si="62"/>
        <v/>
      </c>
      <c r="GC46" s="19" t="str">
        <f t="shared" ca="1" si="63"/>
        <v/>
      </c>
      <c r="GD46" s="19" t="str">
        <f t="array" aca="1" ref="GD46" ca="1">IFERROR(AVERAGE(IF(('1. Database - raw'!FG$7:FI$494&gt;0)*('1. Database - raw'!$AD$7:$AD$494=$A46)*(INDIRECT($Q46,TRUE)=$O46),'1. Database - raw'!FG$7:FI$494)),"")</f>
        <v/>
      </c>
      <c r="GE46" s="33" t="str">
        <f t="array" aca="1" ref="GE46" ca="1">IFERROR(_xlfn.STDEV.S(IF(('1. Database - raw'!FG$7:FI$494&gt;0)*('1. Database - raw'!$AD$7:$AD$494=$A46)*(INDIRECT($Q46,TRUE)=$O46),'1. Database - raw'!FG$7:FI$494)),"")</f>
        <v/>
      </c>
      <c r="GF46" s="33" t="str">
        <f t="array" aca="1" ref="GF46" ca="1">IFERROR(IF(COUNT(IF(('1. Database - raw'!FG$7:FI$494&gt;0)*('1. Database - raw'!$AD$7:$AD$494=$A46)*(INDIRECT($Q46,TRUE)=$O46),'1. Database - raw'!FG$7:FI$494))&gt;0,COUNT(IF(('1. Database - raw'!FG$7:FI$494&gt;0)*('1. Database - raw'!$AD$7:$AD$494=$A46)*(INDIRECT($Q46,TRUE)=$O46),'1. Database - raw'!FG$7:FI$494)),""),"")</f>
        <v/>
      </c>
      <c r="GG46" s="14" t="str">
        <f t="shared" ca="1" si="64"/>
        <v/>
      </c>
      <c r="GH46" s="19" t="str">
        <f t="shared" ca="1" si="65"/>
        <v/>
      </c>
      <c r="GI46" s="19" t="str">
        <f t="shared" ca="1" si="66"/>
        <v/>
      </c>
      <c r="GJ46" s="19" t="str">
        <f t="array" aca="1" ref="GJ46" ca="1">IFERROR(AVERAGE(IF(('1. Database - raw'!FM$7:FO$494&gt;0)*('1. Database - raw'!$AD$7:$AD$494=$A46)*(INDIRECT($Q46,TRUE)=$O46),'1. Database - raw'!FM$7:FO$494)),"")</f>
        <v/>
      </c>
      <c r="GK46" s="33" t="str">
        <f t="array" aca="1" ref="GK46" ca="1">IFERROR(_xlfn.STDEV.S(IF(('1. Database - raw'!FM$7:FO$494&gt;0)*('1. Database - raw'!$AD$7:$AD$494=$A46)*(INDIRECT($Q46,TRUE)=$O46),'1. Database - raw'!FM$7:FO$494)),"")</f>
        <v/>
      </c>
      <c r="GL46" s="33" t="str">
        <f t="array" aca="1" ref="GL46" ca="1">IFERROR(IF(COUNT(IF(('1. Database - raw'!FM$7:FO$494&gt;0)*('1. Database - raw'!$AD$7:$AD$494=$A46)*(INDIRECT($Q46,TRUE)=$O46),'1. Database - raw'!FM$7:FO$494))&gt;0,COUNT(IF(('1. Database - raw'!FM$7:FO$494&gt;0)*('1. Database - raw'!$AD$7:$AD$494=$A46)*(INDIRECT($Q46,TRUE)=$O46),'1. Database - raw'!FM$7:FO$494)),""),"")</f>
        <v/>
      </c>
      <c r="GM46" s="14" t="str">
        <f t="shared" ca="1" si="67"/>
        <v/>
      </c>
      <c r="GN46" s="19" t="str">
        <f t="shared" ca="1" si="68"/>
        <v/>
      </c>
      <c r="GO46" s="19" t="str">
        <f t="shared" ca="1" si="69"/>
        <v/>
      </c>
      <c r="GP46" s="19" t="str">
        <f t="array" aca="1" ref="GP46" ca="1">IFERROR(AVERAGE(IF(('1. Database - raw'!FS$7:FU$494&gt;0)*('1. Database - raw'!$AD$7:$AD$494=$A46)*(INDIRECT($Q46,TRUE)=$O46),'1. Database - raw'!FS$7:FU$494)),"")</f>
        <v/>
      </c>
      <c r="GQ46" s="33" t="str">
        <f t="array" aca="1" ref="GQ46" ca="1">IFERROR(_xlfn.STDEV.S(IF(('1. Database - raw'!FS$7:FU$494&gt;0)*('1. Database - raw'!$AD$7:$AD$494=$A46)*(INDIRECT($Q46,TRUE)=$O46),'1. Database - raw'!FS$7:FU$494)),"")</f>
        <v/>
      </c>
      <c r="GR46" s="33" t="str">
        <f t="array" aca="1" ref="GR46" ca="1">IFERROR(IF(COUNT(IF(('1. Database - raw'!FS$7:FU$494&gt;0)*('1. Database - raw'!$AD$7:$AD$494=$A46)*(INDIRECT($Q46,TRUE)=$O46),'1. Database - raw'!FS$7:FU$494))&gt;0,COUNT(IF(('1. Database - raw'!FS$7:FU$494&gt;0)*('1. Database - raw'!$AD$7:$AD$494=$A46)*(INDIRECT($Q46,TRUE)=$O46),'1. Database - raw'!FS$7:FU$494)),""),"")</f>
        <v/>
      </c>
      <c r="GS46" s="14" t="str">
        <f t="shared" ca="1" si="70"/>
        <v/>
      </c>
      <c r="GT46" s="19" t="str">
        <f t="shared" ca="1" si="71"/>
        <v/>
      </c>
      <c r="GU46" s="19" t="str">
        <f t="shared" ca="1" si="72"/>
        <v/>
      </c>
      <c r="GV46" s="19" t="str">
        <f t="array" aca="1" ref="GV46" ca="1">IFERROR(AVERAGE(IF(('1. Database - raw'!FY$7:GA$494&gt;0)*('1. Database - raw'!$AD$7:$AD$494=$A46)*(INDIRECT($Q46,TRUE)=$O46),'1. Database - raw'!FY$7:GA$494)),"")</f>
        <v/>
      </c>
      <c r="GW46" s="33" t="str">
        <f t="array" aca="1" ref="GW46" ca="1">IFERROR(_xlfn.STDEV.S(IF(('1. Database - raw'!FY$7:GA$494&gt;0)*('1. Database - raw'!$AD$7:$AD$494=$A46)*(INDIRECT($Q46,TRUE)=$O46),'1. Database - raw'!FY$7:GA$494)),"")</f>
        <v/>
      </c>
      <c r="GX46" s="33" t="str">
        <f t="array" aca="1" ref="GX46" ca="1">IFERROR(IF(COUNT(IF(('1. Database - raw'!FY$7:GA$494&gt;0)*('1. Database - raw'!$AD$7:$AD$494=$A46)*(INDIRECT($Q46,TRUE)=$O46),'1. Database - raw'!FY$7:GA$494))&gt;0,COUNT(IF(('1. Database - raw'!FY$7:GA$494&gt;0)*('1. Database - raw'!$AD$7:$AD$494=$A46)*(INDIRECT($Q46,TRUE)=$O46),'1. Database - raw'!FY$7:GA$494)),""),"")</f>
        <v/>
      </c>
      <c r="GY46" s="14" t="str">
        <f t="shared" ca="1" si="73"/>
        <v/>
      </c>
      <c r="GZ46" s="19" t="str">
        <f t="shared" ca="1" si="74"/>
        <v/>
      </c>
      <c r="HA46" s="19" t="str">
        <f t="shared" ca="1" si="75"/>
        <v/>
      </c>
      <c r="HB46" s="19" t="str">
        <f t="array" aca="1" ref="HB46" ca="1">IFERROR(AVERAGE(IF(('1. Database - raw'!GE$7:GG$494&gt;0)*('1. Database - raw'!$AD$7:$AD$494=$A46)*(INDIRECT($Q46,TRUE)=$O46),'1. Database - raw'!GE$7:GG$494)),"")</f>
        <v/>
      </c>
      <c r="HC46" s="33" t="str">
        <f t="array" aca="1" ref="HC46" ca="1">IFERROR(_xlfn.STDEV.S(IF(('1. Database - raw'!GE$7:GG$494&gt;0)*('1. Database - raw'!$AD$7:$AD$494=$A46)*(INDIRECT($Q46,TRUE)=$O46),'1. Database - raw'!GE$7:GG$494)),"")</f>
        <v/>
      </c>
      <c r="HD46" s="33" t="str">
        <f t="array" aca="1" ref="HD46" ca="1">IFERROR(IF(COUNT(IF(('1. Database - raw'!GE$7:GG$494&gt;0)*('1. Database - raw'!$AD$7:$AD$494=$A46)*(INDIRECT($Q46,TRUE)=$O46),'1. Database - raw'!GE$7:GG$494))&gt;0,COUNT(IF(('1. Database - raw'!GE$7:GG$494&gt;0)*('1. Database - raw'!$AD$7:$AD$494=$A46)*(INDIRECT($Q46,TRUE)=$O46),'1. Database - raw'!GE$7:GG$494)),""),"")</f>
        <v/>
      </c>
      <c r="HE46" s="14" t="str">
        <f t="shared" ca="1" si="76"/>
        <v/>
      </c>
      <c r="HF46" s="19" t="str">
        <f t="shared" ca="1" si="77"/>
        <v/>
      </c>
      <c r="HG46" s="19" t="str">
        <f t="shared" ca="1" si="78"/>
        <v/>
      </c>
      <c r="HH46" s="19" t="str">
        <f t="array" aca="1" ref="HH46" ca="1">IFERROR(AVERAGE(IF(('1. Database - raw'!GK$7:GM$494&gt;0)*('1. Database - raw'!$AD$7:$AD$494=$A46)*(INDIRECT($Q46,TRUE)=$O46),'1. Database - raw'!GK$7:GM$494)),"")</f>
        <v/>
      </c>
      <c r="HI46" s="33" t="str">
        <f t="array" aca="1" ref="HI46" ca="1">IFERROR(_xlfn.STDEV.S(IF(('1. Database - raw'!GK$7:GM$494&gt;0)*('1. Database - raw'!$AD$7:$AD$494=$A46)*(INDIRECT($Q46,TRUE)=$O46),'1. Database - raw'!GK$7:GM$494)),"")</f>
        <v/>
      </c>
      <c r="HJ46" s="33" t="str">
        <f t="array" aca="1" ref="HJ46" ca="1">IFERROR(IF(COUNT(IF(('1. Database - raw'!GK$7:GM$494&gt;0)*('1. Database - raw'!$AD$7:$AD$494=$A46)*(INDIRECT($Q46,TRUE)=$O46),'1. Database - raw'!GK$7:GM$494))&gt;0,COUNT(IF(('1. Database - raw'!GK$7:GM$494&gt;0)*('1. Database - raw'!$AD$7:$AD$494=$A46)*(INDIRECT($Q46,TRUE)=$O46),'1. Database - raw'!GK$7:GM$494)),""),"")</f>
        <v/>
      </c>
      <c r="HK46" s="14" t="str">
        <f t="shared" ca="1" si="79"/>
        <v/>
      </c>
      <c r="HL46" s="19" t="str">
        <f t="shared" ca="1" si="80"/>
        <v/>
      </c>
      <c r="HM46" s="19" t="str">
        <f t="shared" ca="1" si="81"/>
        <v/>
      </c>
      <c r="HN46" s="19" t="str">
        <f t="array" aca="1" ref="HN46" ca="1">IFERROR(AVERAGE(IF(('1. Database - raw'!GQ$7:GS$494&gt;0)*('1. Database - raw'!$AD$7:$AD$494=$A46)*(INDIRECT($Q46,TRUE)=$O46),'1. Database - raw'!GQ$7:GS$494)),"")</f>
        <v/>
      </c>
      <c r="HO46" s="33" t="str">
        <f t="array" aca="1" ref="HO46" ca="1">IFERROR(_xlfn.STDEV.S(IF(('1. Database - raw'!GQ$7:GS$494&gt;0)*('1. Database - raw'!$AD$7:$AD$494=$A46)*(INDIRECT($Q46,TRUE)=$O46),'1. Database - raw'!GQ$7:GS$494)),"")</f>
        <v/>
      </c>
      <c r="HP46" s="33" t="str">
        <f t="array" aca="1" ref="HP46" ca="1">IFERROR(IF(COUNT(IF(('1. Database - raw'!GQ$7:GS$494&gt;0)*('1. Database - raw'!$AD$7:$AD$494=$A46)*(INDIRECT($Q46,TRUE)=$O46),'1. Database - raw'!GQ$7:GS$494))&gt;0,COUNT(IF(('1. Database - raw'!GQ$7:GS$494&gt;0)*('1. Database - raw'!$AD$7:$AD$494=$A46)*(INDIRECT($Q46,TRUE)=$O46),'1. Database - raw'!GQ$7:GS$494)),""),"")</f>
        <v/>
      </c>
      <c r="HQ46" s="14" t="str">
        <f t="shared" ca="1" si="82"/>
        <v/>
      </c>
      <c r="HR46" s="19" t="str">
        <f t="shared" ca="1" si="83"/>
        <v/>
      </c>
      <c r="HS46" s="19" t="str">
        <f t="shared" ca="1" si="84"/>
        <v/>
      </c>
      <c r="HT46" s="19" t="str">
        <f t="array" aca="1" ref="HT46" ca="1">IFERROR(AVERAGE(IF(('1. Database - raw'!GW$7:GY$494&gt;0)*('1. Database - raw'!$AD$7:$AD$494=$A46)*(INDIRECT($Q46,TRUE)=$O46),'1. Database - raw'!GW$7:GY$494)),"")</f>
        <v/>
      </c>
      <c r="HU46" s="33" t="str">
        <f t="array" aca="1" ref="HU46" ca="1">IFERROR(_xlfn.STDEV.S(IF(('1. Database - raw'!GW$7:GY$494&gt;0)*('1. Database - raw'!$AD$7:$AD$494=$A46)*(INDIRECT($Q46,TRUE)=$O46),'1. Database - raw'!GW$7:GY$494)),"")</f>
        <v/>
      </c>
      <c r="HV46" s="33" t="str">
        <f t="array" aca="1" ref="HV46" ca="1">IFERROR(IF(COUNT(IF(('1. Database - raw'!GW$7:GY$494&gt;0)*('1. Database - raw'!$AD$7:$AD$494=$A46)*(INDIRECT($Q46,TRUE)=$O46),'1. Database - raw'!GW$7:GY$494))&gt;0,COUNT(IF(('1. Database - raw'!GW$7:GY$494&gt;0)*('1. Database - raw'!$AD$7:$AD$494=$A46)*(INDIRECT($Q46,TRUE)=$O46),'1. Database - raw'!GW$7:GY$494)),""),"")</f>
        <v/>
      </c>
      <c r="HW46" s="14" t="str">
        <f t="shared" ca="1" si="85"/>
        <v/>
      </c>
      <c r="HX46" s="19" t="str">
        <f t="shared" ca="1" si="86"/>
        <v/>
      </c>
      <c r="HY46" s="19" t="str">
        <f t="shared" ca="1" si="87"/>
        <v/>
      </c>
      <c r="HZ46" s="19" t="str">
        <f t="array" aca="1" ref="HZ46" ca="1">IFERROR(AVERAGE(IF(('1. Database - raw'!HC$7:HE$494&gt;0)*('1. Database - raw'!$AD$7:$AD$494=$A46)*(INDIRECT($Q46,TRUE)=$O46),'1. Database - raw'!HC$7:HE$494)),"")</f>
        <v/>
      </c>
      <c r="IA46" s="33" t="str">
        <f t="array" aca="1" ref="IA46" ca="1">IFERROR(_xlfn.STDEV.S(IF(('1. Database - raw'!HC$7:HE$494&gt;0)*('1. Database - raw'!$AD$7:$AD$494=$A46)*(INDIRECT($Q46,TRUE)=$O46),'1. Database - raw'!HC$7:HE$494)),"")</f>
        <v/>
      </c>
      <c r="IB46" s="33" t="str">
        <f t="array" aca="1" ref="IB46" ca="1">IFERROR(IF(COUNT(IF(('1. Database - raw'!HC$7:HE$494&gt;0)*('1. Database - raw'!$AD$7:$AD$494=$A46)*(INDIRECT($Q46,TRUE)=$O46),'1. Database - raw'!HC$7:HE$494))&gt;0,COUNT(IF(('1. Database - raw'!HC$7:HE$494&gt;0)*('1. Database - raw'!$AD$7:$AD$494=$A46)*(INDIRECT($Q46,TRUE)=$O46),'1. Database - raw'!HC$7:HE$494)),""),"")</f>
        <v/>
      </c>
      <c r="IC46" s="14" t="str">
        <f t="shared" ca="1" si="88"/>
        <v/>
      </c>
      <c r="ID46" s="19" t="str">
        <f t="shared" ca="1" si="89"/>
        <v/>
      </c>
      <c r="IE46" s="19" t="str">
        <f t="shared" ca="1" si="90"/>
        <v/>
      </c>
      <c r="IF46" s="19" t="str">
        <f t="array" aca="1" ref="IF46" ca="1">IFERROR(AVERAGE(IF(('1. Database - raw'!HI$7:HK$494&gt;0)*('1. Database - raw'!$AD$7:$AD$494=$A46)*(INDIRECT($Q46,TRUE)=$O46),'1. Database - raw'!HI$7:HK$494)),"")</f>
        <v/>
      </c>
      <c r="IG46" s="33" t="str">
        <f t="array" aca="1" ref="IG46" ca="1">IFERROR(_xlfn.STDEV.S(IF(('1. Database - raw'!HI$7:HK$494&gt;0)*('1. Database - raw'!$AD$7:$AD$494=$A46)*(INDIRECT($Q46,TRUE)=$O46),'1. Database - raw'!HI$7:HK$494)),"")</f>
        <v/>
      </c>
      <c r="IH46" s="33" t="str">
        <f t="array" aca="1" ref="IH46" ca="1">IFERROR(IF(COUNT(IF(('1. Database - raw'!HI$7:HK$494&gt;0)*('1. Database - raw'!$AD$7:$AD$494=$A46)*(INDIRECT($Q46,TRUE)=$O46),'1. Database - raw'!HI$7:HK$494))&gt;0,COUNT(IF(('1. Database - raw'!HI$7:HK$494&gt;0)*('1. Database - raw'!$AD$7:$AD$494=$A46)*(INDIRECT($Q46,TRUE)=$O46),'1. Database - raw'!HI$7:HK$494)),""),"")</f>
        <v/>
      </c>
      <c r="II46" s="14" t="str">
        <f t="shared" ca="1" si="91"/>
        <v/>
      </c>
      <c r="IJ46" s="19" t="str">
        <f t="shared" ca="1" si="92"/>
        <v/>
      </c>
      <c r="IK46" s="19" t="str">
        <f t="shared" ca="1" si="93"/>
        <v/>
      </c>
      <c r="IL46" s="19" t="str">
        <f t="array" aca="1" ref="IL46" ca="1">IFERROR(AVERAGE(IF(('1. Database - raw'!HO$7:HQ$494&gt;0)*('1. Database - raw'!$AD$7:$AD$494=$A46)*(INDIRECT($Q46,TRUE)=$O46),'1. Database - raw'!HO$7:HQ$494)),"")</f>
        <v/>
      </c>
      <c r="IM46" s="33" t="str">
        <f t="array" aca="1" ref="IM46" ca="1">IFERROR(_xlfn.STDEV.S(IF(('1. Database - raw'!HO$7:HQ$494&gt;0)*('1. Database - raw'!$AD$7:$AD$494=$A46)*(INDIRECT($Q46,TRUE)=$O46),'1. Database - raw'!HO$7:HQ$494)),"")</f>
        <v/>
      </c>
      <c r="IN46" s="33" t="str">
        <f t="array" aca="1" ref="IN46" ca="1">IFERROR(IF(COUNT(IF(('1. Database - raw'!HO$7:HQ$494&gt;0)*('1. Database - raw'!$AD$7:$AD$494=$A46)*(INDIRECT($Q46,TRUE)=$O46),'1. Database - raw'!HO$7:HQ$494))&gt;0,COUNT(IF(('1. Database - raw'!HO$7:HQ$494&gt;0)*('1. Database - raw'!$AD$7:$AD$494=$A46)*(INDIRECT($Q46,TRUE)=$O46),'1. Database - raw'!HO$7:HQ$494)),""),"")</f>
        <v/>
      </c>
      <c r="IO46" s="14" t="str">
        <f t="shared" ca="1" si="94"/>
        <v/>
      </c>
      <c r="IP46" s="19" t="str">
        <f t="shared" ca="1" si="95"/>
        <v/>
      </c>
      <c r="IQ46" s="19" t="str">
        <f t="shared" ca="1" si="96"/>
        <v/>
      </c>
      <c r="IR46" s="19" t="str">
        <f t="array" aca="1" ref="IR46" ca="1">IFERROR(AVERAGE(IF(('1. Database - raw'!HU$7:HW$494&gt;0)*('1. Database - raw'!$AD$7:$AD$494=$A46)*(INDIRECT($Q46,TRUE)=$O46),'1. Database - raw'!HU$7:HW$494)),"")</f>
        <v/>
      </c>
      <c r="IS46" s="33" t="str">
        <f t="array" aca="1" ref="IS46" ca="1">IFERROR(_xlfn.STDEV.S(IF(('1. Database - raw'!HU$7:HW$494&gt;0)*('1. Database - raw'!$AD$7:$AD$494=$A46)*(INDIRECT($Q46,TRUE)=$O46),'1. Database - raw'!HU$7:HW$494)),"")</f>
        <v/>
      </c>
      <c r="IT46" s="33" t="str">
        <f t="array" aca="1" ref="IT46" ca="1">IFERROR(IF(COUNT(IF(('1. Database - raw'!HU$7:HW$494&gt;0)*('1. Database - raw'!$AD$7:$AD$494=$A46)*(INDIRECT($Q46,TRUE)=$O46),'1. Database - raw'!HU$7:HW$494))&gt;0,COUNT(IF(('1. Database - raw'!HU$7:HW$494&gt;0)*('1. Database - raw'!$AD$7:$AD$494=$A46)*(INDIRECT($Q46,TRUE)=$O46),'1. Database - raw'!HU$7:HW$494)),""),"")</f>
        <v/>
      </c>
      <c r="IU46" s="14" t="str">
        <f t="shared" ca="1" si="97"/>
        <v/>
      </c>
      <c r="IV46" s="19" t="str">
        <f t="shared" ca="1" si="98"/>
        <v/>
      </c>
      <c r="IW46" s="19" t="str">
        <f t="shared" ca="1" si="99"/>
        <v/>
      </c>
      <c r="IX46" s="19" t="str">
        <f t="array" aca="1" ref="IX46" ca="1">IFERROR(AVERAGE(IF(('1. Database - raw'!IA$7:IC$494&gt;0)*('1. Database - raw'!$AD$7:$AD$494=$A46)*(INDIRECT($Q46,TRUE)=$O46),'1. Database - raw'!IA$7:IC$494)),"")</f>
        <v/>
      </c>
      <c r="IY46" s="33" t="str">
        <f t="array" aca="1" ref="IY46" ca="1">IFERROR(_xlfn.STDEV.S(IF(('1. Database - raw'!IA$7:IC$494&gt;0)*('1. Database - raw'!$AD$7:$AD$494=$A46)*(INDIRECT($Q46,TRUE)=$O46),'1. Database - raw'!IA$7:IC$494)),"")</f>
        <v/>
      </c>
      <c r="IZ46" s="33" t="str">
        <f t="array" aca="1" ref="IZ46" ca="1">IFERROR(IF(COUNT(IF(('1. Database - raw'!IA$7:IC$494&gt;0)*('1. Database - raw'!$AD$7:$AD$494=$A46)*(INDIRECT($Q46,TRUE)=$O46),'1. Database - raw'!IA$7:IC$494))&gt;0,COUNT(IF(('1. Database - raw'!IA$7:IC$494&gt;0)*('1. Database - raw'!$AD$7:$AD$494=$A46)*(INDIRECT($Q46,TRUE)=$O46),'1. Database - raw'!IA$7:IC$494)),""),"")</f>
        <v/>
      </c>
      <c r="JA46" s="14" t="str">
        <f t="shared" ca="1" si="100"/>
        <v/>
      </c>
      <c r="JB46" s="19" t="str">
        <f t="shared" ca="1" si="101"/>
        <v/>
      </c>
      <c r="JC46" s="19" t="str">
        <f t="shared" ca="1" si="102"/>
        <v/>
      </c>
      <c r="JD46" s="19" t="str">
        <f t="array" aca="1" ref="JD46" ca="1">IFERROR(AVERAGE(IF(('1. Database - raw'!IG$7:II$494&gt;0)*('1. Database - raw'!$AD$7:$AD$494=$A46)*(INDIRECT($Q46,TRUE)=$O46),'1. Database - raw'!IG$7:II$494)),"")</f>
        <v/>
      </c>
      <c r="JE46" s="33" t="str">
        <f t="array" aca="1" ref="JE46" ca="1">IFERROR(_xlfn.STDEV.S(IF(('1. Database - raw'!IG$7:II$494&gt;0)*('1. Database - raw'!$AD$7:$AD$494=$A46)*(INDIRECT($Q46,TRUE)=$O46),'1. Database - raw'!IG$7:II$494)),"")</f>
        <v/>
      </c>
      <c r="JF46" s="33" t="str">
        <f t="array" aca="1" ref="JF46" ca="1">IFERROR(IF(COUNT(IF(('1. Database - raw'!IG$7:II$494&gt;0)*('1. Database - raw'!$AD$7:$AD$494=$A46)*(INDIRECT($Q46,TRUE)=$O46),'1. Database - raw'!IG$7:II$494))&gt;0,COUNT(IF(('1. Database - raw'!IG$7:II$494&gt;0)*('1. Database - raw'!$AD$7:$AD$494=$A46)*(INDIRECT($Q46,TRUE)=$O46),'1. Database - raw'!IG$7:II$494)),""),"")</f>
        <v/>
      </c>
      <c r="JG46" s="145" t="str">
        <f t="shared" ca="1" si="103"/>
        <v/>
      </c>
      <c r="JH46" s="146" t="str">
        <f t="shared" ca="1" si="104"/>
        <v/>
      </c>
      <c r="JI46" s="146" t="str">
        <f t="shared" ca="1" si="105"/>
        <v/>
      </c>
      <c r="JJ46" s="146" t="str">
        <f t="array" aca="1" ref="JJ46" ca="1">IFERROR(AVERAGE(IF(('1. Database - raw'!IM$7:IO$494&gt;0)*('1. Database - raw'!$AD$7:$AD$494=$A46)*(INDIRECT($Q46,TRUE)=$O46),'1. Database - raw'!IM$7:IO$494)),"")</f>
        <v/>
      </c>
      <c r="JK46" s="277" t="str">
        <f t="array" aca="1" ref="JK46" ca="1">IFERROR(_xlfn.STDEV.S(IF(('1. Database - raw'!IM$7:IO$494&gt;0)*('1. Database - raw'!$AD$7:$AD$494=$A46)*(INDIRECT($Q46,TRUE)=$O46),'1. Database - raw'!IM$7:IO$494)),"")</f>
        <v/>
      </c>
      <c r="JL46" s="33" t="str">
        <f t="array" aca="1" ref="JL46" ca="1">IFERROR(IF(COUNT(IF(('1. Database - raw'!IM$7:IO$494&gt;0)*('1. Database - raw'!$AD$7:$AD$494=$A46)*(INDIRECT($Q46,TRUE)=$O46),'1. Database - raw'!IM$7:IO$494))&gt;0,COUNT(IF(('1. Database - raw'!IM$7:IO$494&gt;0)*('1. Database - raw'!$AD$7:$AD$494=$A46)*(INDIRECT($Q46,TRUE)=$O46),'1. Database - raw'!IM$7:IO$494)),""),"")</f>
        <v/>
      </c>
      <c r="JM46" s="145" t="str">
        <f t="shared" ca="1" si="106"/>
        <v/>
      </c>
      <c r="JN46" s="146" t="str">
        <f t="shared" ca="1" si="107"/>
        <v/>
      </c>
      <c r="JO46" s="146" t="str">
        <f t="shared" ca="1" si="108"/>
        <v/>
      </c>
      <c r="JP46" s="146" t="str">
        <f t="array" aca="1" ref="JP46" ca="1">IFERROR(AVERAGE(IF(('1. Database - raw'!IS$7:IU$494&gt;0)*('1. Database - raw'!$AD$7:$AD$494=$A46)*(INDIRECT($Q46,TRUE)=$O46),'1. Database - raw'!IS$7:IU$494)),"")</f>
        <v/>
      </c>
      <c r="JQ46" s="277" t="str">
        <f t="array" aca="1" ref="JQ46" ca="1">IFERROR(_xlfn.STDEV.S(IF(('1. Database - raw'!IS$7:IU$494&gt;0)*('1. Database - raw'!$AD$7:$AD$494=$A46)*(INDIRECT($Q46,TRUE)=$O46),'1. Database - raw'!IS$7:IU$494)),"")</f>
        <v/>
      </c>
      <c r="JR46" s="33" t="str">
        <f t="array" aca="1" ref="JR46" ca="1">IFERROR(IF(COUNT(IF(('1. Database - raw'!IS$7:IU$494&gt;0)*('1. Database - raw'!$AD$7:$AD$494=$A46)*(INDIRECT($Q46,TRUE)=$O46),'1. Database - raw'!IS$7:IU$494))&gt;0,COUNT(IF(('1. Database - raw'!IS$7:IU$494&gt;0)*('1. Database - raw'!$AD$7:$AD$494=$A46)*(INDIRECT($Q46,TRUE)=$O46),'1. Database - raw'!IS$7:IU$494)),""),"")</f>
        <v/>
      </c>
      <c r="JS46" s="145" t="str">
        <f t="shared" ca="1" si="109"/>
        <v/>
      </c>
      <c r="JT46" s="146" t="str">
        <f t="shared" ca="1" si="110"/>
        <v/>
      </c>
      <c r="JU46" s="146" t="str">
        <f t="shared" ca="1" si="111"/>
        <v/>
      </c>
      <c r="JV46" s="146" t="str">
        <f t="array" aca="1" ref="JV46" ca="1">IFERROR(AVERAGE(IF(('1. Database - raw'!IY$7:JA$494&gt;0)*('1. Database - raw'!$AD$7:$AD$494=$A46)*(INDIRECT($Q46,TRUE)=$O46),'1. Database - raw'!IY$7:JA$494)),"")</f>
        <v/>
      </c>
      <c r="JW46" s="277" t="str">
        <f t="array" aca="1" ref="JW46" ca="1">IFERROR(_xlfn.STDEV.S(IF(('1. Database - raw'!IY$7:JA$494&gt;0)*('1. Database - raw'!$AD$7:$AD$494=$A46)*(INDIRECT($Q46,TRUE)=$O46),'1. Database - raw'!IY$7:JA$494)),"")</f>
        <v/>
      </c>
      <c r="JX46" s="33" t="str">
        <f t="array" aca="1" ref="JX46" ca="1">IFERROR(IF(COUNT(IF(('1. Database - raw'!IY$7:JA$494&gt;0)*('1. Database - raw'!$AD$7:$AD$494=$A46)*(INDIRECT($Q46,TRUE)=$O46),'1. Database - raw'!IY$7:JA$494))&gt;0,COUNT(IF(('1. Database - raw'!IY$7:JA$494&gt;0)*('1. Database - raw'!$AD$7:$AD$494=$A46)*(INDIRECT($Q46,TRUE)=$O46),'1. Database - raw'!IY$7:JA$494)),""),"")</f>
        <v/>
      </c>
      <c r="JY46" s="145" t="str">
        <f t="shared" ca="1" si="112"/>
        <v/>
      </c>
      <c r="JZ46" s="146" t="str">
        <f t="shared" ca="1" si="113"/>
        <v/>
      </c>
      <c r="KA46" s="146" t="str">
        <f t="shared" ca="1" si="114"/>
        <v/>
      </c>
      <c r="KB46" s="146" t="str">
        <f t="array" aca="1" ref="KB46" ca="1">IFERROR(AVERAGE(IF(('1. Database - raw'!JE$7:JG$494&gt;0)*('1. Database - raw'!$AD$7:$AD$494=$A46)*(INDIRECT($Q46,TRUE)=$O46),'1. Database - raw'!JE$7:JG$494)),"")</f>
        <v/>
      </c>
      <c r="KC46" s="277" t="str">
        <f t="array" aca="1" ref="KC46" ca="1">IFERROR(_xlfn.STDEV.S(IF(('1. Database - raw'!JE$7:JG$494&gt;0)*('1. Database - raw'!$AD$7:$AD$494=$A46)*(INDIRECT($Q46,TRUE)=$O46),'1. Database - raw'!JE$7:JG$494)),"")</f>
        <v/>
      </c>
      <c r="KD46" s="33" t="str">
        <f t="array" aca="1" ref="KD46" ca="1">IFERROR(IF(COUNT(IF(('1. Database - raw'!JE$7:JG$494&gt;0)*('1. Database - raw'!$AD$7:$AD$494=$A46)*(INDIRECT($Q46,TRUE)=$O46),'1. Database - raw'!JE$7:JG$494))&gt;0,COUNT(IF(('1. Database - raw'!JE$7:JG$494&gt;0)*('1. Database - raw'!$AD$7:$AD$494=$A46)*(INDIRECT($Q46,TRUE)=$O46),'1. Database - raw'!JE$7:JG$494)),""),"")</f>
        <v/>
      </c>
      <c r="KE46" s="145" t="str">
        <f t="shared" ca="1" si="115"/>
        <v/>
      </c>
      <c r="KF46" s="146" t="str">
        <f t="shared" ca="1" si="116"/>
        <v/>
      </c>
      <c r="KG46" s="146" t="str">
        <f t="shared" ca="1" si="117"/>
        <v/>
      </c>
      <c r="KH46" s="146" t="str">
        <f t="array" aca="1" ref="KH46" ca="1">IFERROR(AVERAGE(IF(('1. Database - raw'!JK$7:JM$494&gt;0)*('1. Database - raw'!$AD$7:$AD$494=$A46)*(INDIRECT($Q46,TRUE)=$O46),'1. Database - raw'!JK$7:JM$494)),"")</f>
        <v/>
      </c>
      <c r="KI46" s="277" t="str">
        <f t="array" aca="1" ref="KI46" ca="1">IFERROR(_xlfn.STDEV.S(IF(('1. Database - raw'!JK$7:JM$494&gt;0)*('1. Database - raw'!$AD$7:$AD$494=$A46)*(INDIRECT($Q46,TRUE)=$O46),'1. Database - raw'!JK$7:JM$494)),"")</f>
        <v/>
      </c>
      <c r="KJ46" s="33" t="str">
        <f t="array" aca="1" ref="KJ46" ca="1">IFERROR(IF(COUNT(IF(('1. Database - raw'!JK$7:JM$494&gt;0)*('1. Database - raw'!$AD$7:$AD$494=$A46)*(INDIRECT($Q46,TRUE)=$O46),'1. Database - raw'!JK$7:JM$494))&gt;0,COUNT(IF(('1. Database - raw'!JK$7:JM$494&gt;0)*('1. Database - raw'!$AD$7:$AD$494=$A46)*(INDIRECT($Q46,TRUE)=$O46),'1. Database - raw'!JK$7:JM$494)),""),"")</f>
        <v/>
      </c>
      <c r="KK46" s="145" t="str">
        <f t="shared" ca="1" si="118"/>
        <v/>
      </c>
      <c r="KL46" s="146" t="str">
        <f t="shared" ca="1" si="119"/>
        <v/>
      </c>
      <c r="KM46" s="146" t="str">
        <f t="shared" ca="1" si="120"/>
        <v/>
      </c>
      <c r="KN46" s="146" t="str">
        <f t="array" aca="1" ref="KN46" ca="1">IFERROR(AVERAGE(IF(('1. Database - raw'!JQ$7:JS$494&gt;0)*('1. Database - raw'!$AD$7:$AD$494=$A46)*(INDIRECT($Q46,TRUE)=$O46),'1. Database - raw'!JQ$7:JS$494)),"")</f>
        <v/>
      </c>
      <c r="KO46" s="277" t="str">
        <f t="array" aca="1" ref="KO46" ca="1">IFERROR(_xlfn.STDEV.S(IF(('1. Database - raw'!JQ$7:JS$494&gt;0)*('1. Database - raw'!$AD$7:$AD$494=$A46)*(INDIRECT($Q46,TRUE)=$O46),'1. Database - raw'!JQ$7:JS$494)),"")</f>
        <v/>
      </c>
      <c r="KP46" s="33" t="str">
        <f t="array" aca="1" ref="KP46" ca="1">IFERROR(IF(COUNT(IF(('1. Database - raw'!JQ$7:JS$494&gt;0)*('1. Database - raw'!$AD$7:$AD$494=$A46)*(INDIRECT($Q46,TRUE)=$O46),'1. Database - raw'!JQ$7:JS$494))&gt;0,COUNT(IF(('1. Database - raw'!JQ$7:JS$494&gt;0)*('1. Database - raw'!$AD$7:$AD$494=$A46)*(INDIRECT($Q46,TRUE)=$O46),'1. Database - raw'!JQ$7:JS$494)),""),"")</f>
        <v/>
      </c>
      <c r="KQ46" s="145" t="str">
        <f t="shared" ca="1" si="121"/>
        <v/>
      </c>
      <c r="KR46" s="146" t="str">
        <f t="shared" ca="1" si="122"/>
        <v/>
      </c>
      <c r="KS46" s="146" t="str">
        <f t="shared" ca="1" si="123"/>
        <v/>
      </c>
      <c r="KT46" s="146" t="str">
        <f t="array" aca="1" ref="KT46" ca="1">IFERROR(AVERAGE(IF(('1. Database - raw'!JW$7:JY$494&gt;0)*('1. Database - raw'!$AD$7:$AD$494=$A46)*(INDIRECT($Q46,TRUE)=$O46),'1. Database - raw'!JW$7:JY$494)),"")</f>
        <v/>
      </c>
      <c r="KU46" s="277" t="str">
        <f t="array" aca="1" ref="KU46" ca="1">IFERROR(_xlfn.STDEV.S(IF(('1. Database - raw'!JW$7:JY$494&gt;0)*('1. Database - raw'!$AD$7:$AD$494=$A46)*(INDIRECT($Q46,TRUE)=$O46),'1. Database - raw'!JW$7:JY$494)),"")</f>
        <v/>
      </c>
      <c r="KV46" s="33" t="str">
        <f t="array" aca="1" ref="KV46" ca="1">IFERROR(IF(COUNT(IF(('1. Database - raw'!JW$7:JY$494&gt;0)*('1. Database - raw'!$AD$7:$AD$494=$A46)*(INDIRECT($Q46,TRUE)=$O46),'1. Database - raw'!JW$7:JY$494))&gt;0,COUNT(IF(('1. Database - raw'!JW$7:JY$494&gt;0)*('1. Database - raw'!$AD$7:$AD$494=$A46)*(INDIRECT($Q46,TRUE)=$O46),'1. Database - raw'!JW$7:JY$494)),""),"")</f>
        <v/>
      </c>
      <c r="KW46" s="145" t="str">
        <f t="shared" ca="1" si="124"/>
        <v/>
      </c>
      <c r="KX46" s="146" t="str">
        <f t="shared" ca="1" si="125"/>
        <v/>
      </c>
      <c r="KY46" s="146" t="str">
        <f t="shared" ca="1" si="126"/>
        <v/>
      </c>
      <c r="KZ46" s="146" t="str">
        <f t="array" aca="1" ref="KZ46" ca="1">IFERROR(AVERAGE(IF(('1. Database - raw'!KC$7:KE$494&gt;0)*('1. Database - raw'!$AD$7:$AD$494=$A46)*(INDIRECT($Q46,TRUE)=$O46),'1. Database - raw'!KC$7:KE$494)),"")</f>
        <v/>
      </c>
      <c r="LA46" s="277" t="str">
        <f t="array" aca="1" ref="LA46" ca="1">IFERROR(_xlfn.STDEV.S(IF(('1. Database - raw'!KC$7:KE$494&gt;0)*('1. Database - raw'!$AD$7:$AD$494=$A46)*(INDIRECT($Q46,TRUE)=$O46),'1. Database - raw'!KC$7:KE$494)),"")</f>
        <v/>
      </c>
      <c r="LB46" s="33" t="str">
        <f t="array" aca="1" ref="LB46" ca="1">IFERROR(IF(COUNT(IF(('1. Database - raw'!KC$7:KE$494&gt;0)*('1. Database - raw'!$AD$7:$AD$494=$A46)*(INDIRECT($Q46,TRUE)=$O46),'1. Database - raw'!KC$7:KE$494))&gt;0,COUNT(IF(('1. Database - raw'!KC$7:KE$494&gt;0)*('1. Database - raw'!$AD$7:$AD$494=$A46)*(INDIRECT($Q46,TRUE)=$O46),'1. Database - raw'!KC$7:KE$494)),""),"")</f>
        <v/>
      </c>
      <c r="LC46" s="145" t="str">
        <f t="shared" ca="1" si="127"/>
        <v/>
      </c>
      <c r="LD46" s="146" t="str">
        <f t="shared" ca="1" si="128"/>
        <v/>
      </c>
      <c r="LE46" s="146" t="str">
        <f t="shared" ca="1" si="129"/>
        <v/>
      </c>
      <c r="LF46" s="146" t="str">
        <f t="array" aca="1" ref="LF46" ca="1">IFERROR(AVERAGE(IF(('1. Database - raw'!KI$7:KK$494&gt;0)*('1. Database - raw'!$AD$7:$AD$494=$A46)*(INDIRECT($Q46,TRUE)=$O46),'1. Database - raw'!KI$7:KK$494)),"")</f>
        <v/>
      </c>
      <c r="LG46" s="277" t="str">
        <f t="array" aca="1" ref="LG46" ca="1">IFERROR(_xlfn.STDEV.S(IF(('1. Database - raw'!KI$7:KK$494&gt;0)*('1. Database - raw'!$AD$7:$AD$494=$A46)*(INDIRECT($Q46,TRUE)=$O46),'1. Database - raw'!KI$7:KK$494)),"")</f>
        <v/>
      </c>
      <c r="LH46" s="33" t="str">
        <f t="array" aca="1" ref="LH46" ca="1">IFERROR(IF(COUNT(IF(('1. Database - raw'!KI$7:KK$494&gt;0)*('1. Database - raw'!$AD$7:$AD$494=$A46)*(INDIRECT($Q46,TRUE)=$O46),'1. Database - raw'!KI$7:KK$494))&gt;0,COUNT(IF(('1. Database - raw'!KI$7:KK$494&gt;0)*('1. Database - raw'!$AD$7:$AD$494=$A46)*(INDIRECT($Q46,TRUE)=$O46),'1. Database - raw'!KI$7:KK$494)),""),"")</f>
        <v/>
      </c>
      <c r="LI46" s="145" t="str">
        <f t="shared" ca="1" si="169"/>
        <v/>
      </c>
      <c r="LJ46" s="146" t="str">
        <f t="shared" ca="1" si="170"/>
        <v/>
      </c>
      <c r="LK46" s="146" t="str">
        <f t="shared" ca="1" si="171"/>
        <v/>
      </c>
      <c r="LL46" s="146" t="str">
        <f t="array" aca="1" ref="LL46" ca="1">IFERROR(AVERAGE(IF(('1. Database - raw'!KO$7:KQ$494&gt;0)*('1. Database - raw'!$AD$7:$AD$494=$A46)*(INDIRECT($Q46,TRUE)=$O46),'1. Database - raw'!KO$7:KQ$494)),"")</f>
        <v/>
      </c>
      <c r="LM46" s="277" t="str">
        <f t="array" aca="1" ref="LM46" ca="1">IFERROR(_xlfn.STDEV.S(IF(('1. Database - raw'!KO$7:KQ$494&gt;0)*('1. Database - raw'!$AD$7:$AD$494=$A46)*(INDIRECT($Q46,TRUE)=$O46),'1. Database - raw'!KO$7:KQ$494)),"")</f>
        <v/>
      </c>
      <c r="LN46" s="33" t="str">
        <f t="array" aca="1" ref="LN46" ca="1">IFERROR(IF(COUNT(IF(('1. Database - raw'!KO$7:KQ$494&gt;0)*('1. Database - raw'!$AD$7:$AD$494=$A46)*(INDIRECT($Q46,TRUE)=$O46),'1. Database - raw'!KO$7:KQ$494))&gt;0,COUNT(IF(('1. Database - raw'!KO$7:KQ$494&gt;0)*('1. Database - raw'!$AD$7:$AD$494=$A46)*(INDIRECT($Q46,TRUE)=$O46),'1. Database - raw'!KO$7:KQ$494)),""),"")</f>
        <v/>
      </c>
      <c r="LO46" s="145" t="str">
        <f t="shared" ca="1" si="130"/>
        <v/>
      </c>
      <c r="LP46" s="146" t="str">
        <f t="shared" ca="1" si="131"/>
        <v/>
      </c>
      <c r="LQ46" s="146" t="str">
        <f t="shared" ca="1" si="132"/>
        <v/>
      </c>
      <c r="LR46" s="146" t="str">
        <f t="array" aca="1" ref="LR46" ca="1">IFERROR(AVERAGE(IF(('1. Database - raw'!KU$7:KW$494&gt;0)*('1. Database - raw'!$AD$7:$AD$494=$A46)*(INDIRECT($Q46,TRUE)=$O46),'1. Database - raw'!KU$7:KW$494)),"")</f>
        <v/>
      </c>
      <c r="LS46" s="277" t="str">
        <f t="array" aca="1" ref="LS46" ca="1">IFERROR(_xlfn.STDEV.S(IF(('1. Database - raw'!KU$7:KW$494&gt;0)*('1. Database - raw'!$AD$7:$AD$494=$A46)*(INDIRECT($Q46,TRUE)=$O46),'1. Database - raw'!KU$7:KW$494)),"")</f>
        <v/>
      </c>
      <c r="LT46" s="33" t="str">
        <f t="array" aca="1" ref="LT46" ca="1">IFERROR(IF(COUNT(IF(('1. Database - raw'!KU$7:KW$494&gt;0)*('1. Database - raw'!$AD$7:$AD$494=$A46)*(INDIRECT($Q46,TRUE)=$O46),'1. Database - raw'!KU$7:KW$494))&gt;0,COUNT(IF(('1. Database - raw'!KU$7:KW$494&gt;0)*('1. Database - raw'!$AD$7:$AD$494=$A46)*(INDIRECT($Q46,TRUE)=$O46),'1. Database - raw'!KU$7:KW$494)),""),"")</f>
        <v/>
      </c>
      <c r="LU46" s="145" t="str">
        <f t="shared" ca="1" si="133"/>
        <v/>
      </c>
      <c r="LV46" s="146" t="str">
        <f t="shared" ca="1" si="134"/>
        <v/>
      </c>
      <c r="LW46" s="146" t="str">
        <f t="shared" ca="1" si="135"/>
        <v/>
      </c>
      <c r="LX46" s="146" t="str">
        <f t="array" aca="1" ref="LX46" ca="1">IFERROR(AVERAGE(IF(('1. Database - raw'!LA$7:LC$494&gt;0)*('1. Database - raw'!$AD$7:$AD$494=$A46)*(INDIRECT($Q46,TRUE)=$O46),'1. Database - raw'!LA$7:LC$494)),"")</f>
        <v/>
      </c>
      <c r="LY46" s="277" t="str">
        <f t="array" aca="1" ref="LY46" ca="1">IFERROR(_xlfn.STDEV.S(IF(('1. Database - raw'!LA$7:LC$494&gt;0)*('1. Database - raw'!$AD$7:$AD$494=$A46)*(INDIRECT($Q46,TRUE)=$O46),'1. Database - raw'!LA$7:LC$494)),"")</f>
        <v/>
      </c>
      <c r="LZ46" s="33" t="str">
        <f t="array" aca="1" ref="LZ46" ca="1">IFERROR(IF(COUNT(IF(('1. Database - raw'!LA$7:LC$494&gt;0)*('1. Database - raw'!$AD$7:$AD$494=$A46)*(INDIRECT($Q46,TRUE)=$O46),'1. Database - raw'!LA$7:LC$494))&gt;0,COUNT(IF(('1. Database - raw'!LA$7:LC$494&gt;0)*('1. Database - raw'!$AD$7:$AD$494=$A46)*(INDIRECT($Q46,TRUE)=$O46),'1. Database - raw'!LA$7:LC$494)),""),"")</f>
        <v/>
      </c>
      <c r="MA46" s="145" t="str">
        <f t="shared" ca="1" si="136"/>
        <v/>
      </c>
      <c r="MB46" s="146" t="str">
        <f t="shared" ca="1" si="137"/>
        <v/>
      </c>
      <c r="MC46" s="146" t="str">
        <f t="shared" ca="1" si="138"/>
        <v/>
      </c>
      <c r="MD46" s="146" t="str">
        <f t="array" aca="1" ref="MD46" ca="1">IFERROR(AVERAGE(IF(('1. Database - raw'!LG$7:LI$494&gt;0)*('1. Database - raw'!$AD$7:$AD$494=$A46)*(INDIRECT($Q46,TRUE)=$O46),'1. Database - raw'!LG$7:LI$494)),"")</f>
        <v/>
      </c>
      <c r="ME46" s="277" t="str">
        <f t="array" aca="1" ref="ME46" ca="1">IFERROR(_xlfn.STDEV.S(IF(('1. Database - raw'!LG$7:LI$494&gt;0)*('1. Database - raw'!$AD$7:$AD$494=$A46)*(INDIRECT($Q46,TRUE)=$O46),'1. Database - raw'!LG$7:LI$494)),"")</f>
        <v/>
      </c>
      <c r="MF46" s="33" t="str">
        <f t="array" aca="1" ref="MF46" ca="1">IFERROR(IF(COUNT(IF(('1. Database - raw'!LG$7:LI$494&gt;0)*('1. Database - raw'!$AD$7:$AD$494=$A46)*(INDIRECT($Q46,TRUE)=$O46),'1. Database - raw'!LG$7:LI$494))&gt;0,COUNT(IF(('1. Database - raw'!LG$7:LI$494&gt;0)*('1. Database - raw'!$AD$7:$AD$494=$A46)*(INDIRECT($Q46,TRUE)=$O46),'1. Database - raw'!LG$7:LI$494)),""),"")</f>
        <v/>
      </c>
      <c r="MG46" s="145" t="str">
        <f t="shared" ca="1" si="139"/>
        <v/>
      </c>
      <c r="MH46" s="146" t="str">
        <f t="shared" ca="1" si="140"/>
        <v/>
      </c>
      <c r="MI46" s="146" t="str">
        <f t="shared" ca="1" si="141"/>
        <v/>
      </c>
      <c r="MJ46" s="146" t="str">
        <f t="array" aca="1" ref="MJ46" ca="1">IFERROR(AVERAGE(IF(('1. Database - raw'!LM$7:LO$494&gt;0)*('1. Database - raw'!$AD$7:$AD$494=$A46)*(INDIRECT($Q46,TRUE)=$O46),'1. Database - raw'!LM$7:LO$494)),"")</f>
        <v/>
      </c>
      <c r="MK46" s="277" t="str">
        <f t="array" aca="1" ref="MK46" ca="1">IFERROR(_xlfn.STDEV.S(IF(('1. Database - raw'!LM$7:LO$494&gt;0)*('1. Database - raw'!$AD$7:$AD$494=$A46)*(INDIRECT($Q46,TRUE)=$O46),'1. Database - raw'!LM$7:LO$494)),"")</f>
        <v/>
      </c>
      <c r="ML46" s="33" t="str">
        <f t="array" aca="1" ref="ML46" ca="1">IFERROR(IF(COUNT(IF(('1. Database - raw'!LM$7:LO$494&gt;0)*('1. Database - raw'!$AD$7:$AD$494=$A46)*(INDIRECT($Q46,TRUE)=$O46),'1. Database - raw'!LM$7:LO$494))&gt;0,COUNT(IF(('1. Database - raw'!LM$7:LO$494&gt;0)*('1. Database - raw'!$AD$7:$AD$494=$A46)*(INDIRECT($Q46,TRUE)=$O46),'1. Database - raw'!LM$7:LO$494)),""),"")</f>
        <v/>
      </c>
      <c r="MM46" s="145" t="str">
        <f t="shared" ca="1" si="142"/>
        <v/>
      </c>
      <c r="MN46" s="146" t="str">
        <f t="shared" ca="1" si="143"/>
        <v/>
      </c>
      <c r="MO46" s="146" t="str">
        <f t="shared" ca="1" si="144"/>
        <v/>
      </c>
      <c r="MP46" s="146" t="str">
        <f t="array" aca="1" ref="MP46" ca="1">IFERROR(AVERAGE(IF(('1. Database - raw'!LS$7:LU$494&gt;0)*('1. Database - raw'!$AD$7:$AD$494=$A46)*(INDIRECT($Q46,TRUE)=$O46),'1. Database - raw'!LS$7:LU$494)),"")</f>
        <v/>
      </c>
      <c r="MQ46" s="277" t="str">
        <f t="array" aca="1" ref="MQ46" ca="1">IFERROR(_xlfn.STDEV.S(IF(('1. Database - raw'!LS$7:LU$494&gt;0)*('1. Database - raw'!$AD$7:$AD$494=$A46)*(INDIRECT($Q46,TRUE)=$O46),'1. Database - raw'!LS$7:LU$494)),"")</f>
        <v/>
      </c>
      <c r="MR46" s="33" t="str">
        <f t="array" aca="1" ref="MR46" ca="1">IFERROR(IF(COUNT(IF(('1. Database - raw'!LS$7:LU$494&gt;0)*('1. Database - raw'!$AD$7:$AD$494=$A46)*(INDIRECT($Q46,TRUE)=$O46),'1. Database - raw'!LS$7:LU$494))&gt;0,COUNT(IF(('1. Database - raw'!LS$7:LU$494&gt;0)*('1. Database - raw'!$AD$7:$AD$494=$A46)*(INDIRECT($Q46,TRUE)=$O46),'1. Database - raw'!LS$7:LU$494)),""),"")</f>
        <v/>
      </c>
      <c r="MS46" s="145" t="str">
        <f t="shared" ca="1" si="145"/>
        <v/>
      </c>
      <c r="MT46" s="146" t="str">
        <f t="shared" ca="1" si="146"/>
        <v/>
      </c>
      <c r="MU46" s="146" t="str">
        <f t="shared" ca="1" si="147"/>
        <v/>
      </c>
      <c r="MV46" s="146" t="str">
        <f t="array" aca="1" ref="MV46" ca="1">IFERROR(AVERAGE(IF(('1. Database - raw'!LY$7:MA$494&gt;0)*('1. Database - raw'!$AD$7:$AD$494=$A46)*(INDIRECT($Q46,TRUE)=$O46),'1. Database - raw'!LY$7:MA$494)),"")</f>
        <v/>
      </c>
      <c r="MW46" s="277" t="str">
        <f t="array" aca="1" ref="MW46" ca="1">IFERROR(_xlfn.STDEV.S(IF(('1. Database - raw'!LY$7:MA$494&gt;0)*('1. Database - raw'!$AD$7:$AD$494=$A46)*(INDIRECT($Q46,TRUE)=$O46),'1. Database - raw'!LY$7:MA$494)),"")</f>
        <v/>
      </c>
      <c r="MX46" s="33" t="str">
        <f t="array" aca="1" ref="MX46" ca="1">IFERROR(IF(COUNT(IF(('1. Database - raw'!LY$7:MA$494&gt;0)*('1. Database - raw'!$AD$7:$AD$494=$A46)*(INDIRECT($Q46,TRUE)=$O46),'1. Database - raw'!LY$7:MA$494))&gt;0,COUNT(IF(('1. Database - raw'!LY$7:MA$494&gt;0)*('1. Database - raw'!$AD$7:$AD$494=$A46)*(INDIRECT($Q46,TRUE)=$O46),'1. Database - raw'!LY$7:MA$494)),""),"")</f>
        <v/>
      </c>
      <c r="MY46" s="145" t="str">
        <f t="shared" ca="1" si="148"/>
        <v/>
      </c>
      <c r="MZ46" s="146" t="str">
        <f t="shared" ca="1" si="149"/>
        <v/>
      </c>
      <c r="NA46" s="146" t="str">
        <f t="shared" ca="1" si="150"/>
        <v/>
      </c>
      <c r="NB46" s="146" t="str">
        <f t="array" aca="1" ref="NB46" ca="1">IFERROR(AVERAGE(IF(('1. Database - raw'!ME$7:MG$494&gt;0)*('1. Database - raw'!$AD$7:$AD$494=$A46)*(INDIRECT($Q46,TRUE)=$O46),'1. Database - raw'!ME$7:MG$494)),"")</f>
        <v/>
      </c>
      <c r="NC46" s="277" t="str">
        <f t="array" aca="1" ref="NC46" ca="1">IFERROR(_xlfn.STDEV.S(IF(('1. Database - raw'!ME$7:MG$494&gt;0)*('1. Database - raw'!$AD$7:$AD$494=$A46)*(INDIRECT($Q46,TRUE)=$O46),'1. Database - raw'!ME$7:MG$494)),"")</f>
        <v/>
      </c>
      <c r="ND46" s="33" t="str">
        <f t="array" aca="1" ref="ND46" ca="1">IFERROR(IF(COUNT(IF(('1. Database - raw'!ME$7:MG$494&gt;0)*('1. Database - raw'!$AD$7:$AD$494=$A46)*(INDIRECT($Q46,TRUE)=$O46),'1. Database - raw'!ME$7:MG$494))&gt;0,COUNT(IF(('1. Database - raw'!ME$7:MG$494&gt;0)*('1. Database - raw'!$AD$7:$AD$494=$A46)*(INDIRECT($Q46,TRUE)=$O46),'1. Database - raw'!ME$7:MG$494)),""),"")</f>
        <v/>
      </c>
      <c r="NE46" s="145" t="str">
        <f t="shared" ca="1" si="151"/>
        <v/>
      </c>
      <c r="NF46" s="146" t="str">
        <f t="shared" ca="1" si="152"/>
        <v/>
      </c>
      <c r="NG46" s="146" t="str">
        <f t="shared" ca="1" si="153"/>
        <v/>
      </c>
      <c r="NH46" s="146" t="str">
        <f t="array" aca="1" ref="NH46" ca="1">IFERROR(AVERAGE(IF(('1. Database - raw'!MK$7:MM$494&gt;0)*('1. Database - raw'!$AD$7:$AD$494=$A46)*(INDIRECT($Q46,TRUE)=$O46),'1. Database - raw'!MK$7:MM$494)),"")</f>
        <v/>
      </c>
      <c r="NI46" s="277" t="str">
        <f t="array" aca="1" ref="NI46" ca="1">IFERROR(_xlfn.STDEV.S(IF(('1. Database - raw'!MK$7:MM$494&gt;0)*('1. Database - raw'!$AD$7:$AD$494=$A46)*(INDIRECT($Q46,TRUE)=$O46),'1. Database - raw'!MK$7:MM$494)),"")</f>
        <v/>
      </c>
      <c r="NJ46" s="33" t="str">
        <f t="array" aca="1" ref="NJ46" ca="1">IFERROR(IF(COUNT(IF(('1. Database - raw'!MK$7:MM$494&gt;0)*('1. Database - raw'!$AD$7:$AD$494=$A46)*(INDIRECT($Q46,TRUE)=$O46),'1. Database - raw'!MK$7:MM$494))&gt;0,COUNT(IF(('1. Database - raw'!MK$7:MM$494&gt;0)*('1. Database - raw'!$AD$7:$AD$494=$A46)*(INDIRECT($Q46,TRUE)=$O46),'1. Database - raw'!MK$7:MM$494)),""),"")</f>
        <v/>
      </c>
      <c r="NK46" s="145" t="str">
        <f t="shared" ca="1" si="154"/>
        <v/>
      </c>
      <c r="NL46" s="146" t="str">
        <f t="shared" ca="1" si="155"/>
        <v/>
      </c>
      <c r="NM46" s="146" t="str">
        <f t="shared" ca="1" si="156"/>
        <v/>
      </c>
      <c r="NN46" s="146" t="str">
        <f t="array" aca="1" ref="NN46" ca="1">IFERROR(AVERAGE(IF(('1. Database - raw'!MQ$7:MS$494&gt;0)*('1. Database - raw'!$AD$7:$AD$494=$A46)*(INDIRECT($Q46,TRUE)=$O46),'1. Database - raw'!MQ$7:MS$494)),"")</f>
        <v/>
      </c>
      <c r="NO46" s="277" t="str">
        <f t="array" aca="1" ref="NO46" ca="1">IFERROR(_xlfn.STDEV.S(IF(('1. Database - raw'!MQ$7:MS$494&gt;0)*('1. Database - raw'!$AD$7:$AD$494=$A46)*(INDIRECT($Q46,TRUE)=$O46),'1. Database - raw'!MQ$7:MS$494)),"")</f>
        <v/>
      </c>
      <c r="NP46" s="33" t="str">
        <f t="array" aca="1" ref="NP46" ca="1">IFERROR(IF(COUNT(IF(('1. Database - raw'!MQ$7:MS$494&gt;0)*('1. Database - raw'!$AD$7:$AD$494=$A46)*(INDIRECT($Q46,TRUE)=$O46),'1. Database - raw'!MQ$7:MS$494))&gt;0,COUNT(IF(('1. Database - raw'!MQ$7:MS$494&gt;0)*('1. Database - raw'!$AD$7:$AD$494=$A46)*(INDIRECT($Q46,TRUE)=$O46),'1. Database - raw'!MQ$7:MS$494)),""),"")</f>
        <v/>
      </c>
      <c r="NQ46" s="145" t="str">
        <f t="shared" ca="1" si="157"/>
        <v/>
      </c>
      <c r="NR46" s="146" t="str">
        <f t="shared" ca="1" si="158"/>
        <v/>
      </c>
      <c r="NS46" s="146" t="str">
        <f t="shared" ca="1" si="159"/>
        <v/>
      </c>
      <c r="NT46" s="146" t="str">
        <f t="array" aca="1" ref="NT46" ca="1">IFERROR(AVERAGE(IF(('1. Database - raw'!MW$7:MY$494&gt;0)*('1. Database - raw'!$AD$7:$AD$494=$A46)*(INDIRECT($Q46,TRUE)=$O46),'1. Database - raw'!MW$7:MY$494)),"")</f>
        <v/>
      </c>
      <c r="NU46" s="277" t="str">
        <f t="array" aca="1" ref="NU46" ca="1">IFERROR(_xlfn.STDEV.S(IF(('1. Database - raw'!MW$7:MY$494&gt;0)*('1. Database - raw'!$AD$7:$AD$494=$A46)*(INDIRECT($Q46,TRUE)=$O46),'1. Database - raw'!MW$7:MY$494)),"")</f>
        <v/>
      </c>
      <c r="NV46" s="33" t="str">
        <f t="array" aca="1" ref="NV46" ca="1">IFERROR(IF(COUNT(IF(('1. Database - raw'!MW$7:MY$494&gt;0)*('1. Database - raw'!$AD$7:$AD$494=$A46)*(INDIRECT($Q46,TRUE)=$O46),'1. Database - raw'!MW$7:MY$494))&gt;0,COUNT(IF(('1. Database - raw'!MW$7:MY$494&gt;0)*('1. Database - raw'!$AD$7:$AD$494=$A46)*(INDIRECT($Q46,TRUE)=$O46),'1. Database - raw'!MW$7:MY$494)),""),"")</f>
        <v/>
      </c>
      <c r="NW46" s="145" t="str">
        <f t="shared" ca="1" si="160"/>
        <v/>
      </c>
      <c r="NX46" s="146" t="str">
        <f t="shared" ca="1" si="161"/>
        <v/>
      </c>
      <c r="NY46" s="146" t="str">
        <f t="shared" ca="1" si="162"/>
        <v/>
      </c>
      <c r="NZ46" s="146" t="str">
        <f t="array" aca="1" ref="NZ46" ca="1">IFERROR(AVERAGE(IF(('1. Database - raw'!NC$7:NE$494&gt;0)*('1. Database - raw'!$AD$7:$AD$494=$A46)*(INDIRECT($Q46,TRUE)=$O46),'1. Database - raw'!NC$7:NE$494)),"")</f>
        <v/>
      </c>
      <c r="OA46" s="277" t="str">
        <f t="array" aca="1" ref="OA46" ca="1">IFERROR(_xlfn.STDEV.S(IF(('1. Database - raw'!NC$7:NE$494&gt;0)*('1. Database - raw'!$AD$7:$AD$494=$A46)*(INDIRECT($Q46,TRUE)=$O46),'1. Database - raw'!NC$7:NE$494)),"")</f>
        <v/>
      </c>
      <c r="OB46" s="33" t="str">
        <f t="array" aca="1" ref="OB46" ca="1">IFERROR(IF(COUNT(IF(('1. Database - raw'!NC$7:NE$494&gt;0)*('1. Database - raw'!$AD$7:$AD$494=$A46)*(INDIRECT($Q46,TRUE)=$O46),'1. Database - raw'!NC$7:NE$494))&gt;0,COUNT(IF(('1. Database - raw'!NC$7:NE$494&gt;0)*('1. Database - raw'!$AD$7:$AD$494=$A46)*(INDIRECT($Q46,TRUE)=$O46),'1. Database - raw'!NC$7:NE$494)),""),"")</f>
        <v/>
      </c>
      <c r="OC46" s="145" t="str">
        <f t="shared" ca="1" si="163"/>
        <v/>
      </c>
      <c r="OD46" s="146" t="str">
        <f t="shared" ca="1" si="164"/>
        <v/>
      </c>
      <c r="OE46" s="146" t="str">
        <f t="shared" ca="1" si="165"/>
        <v/>
      </c>
      <c r="OF46" s="146" t="str">
        <f t="array" aca="1" ref="OF46" ca="1">IFERROR(AVERAGE(IF(('1. Database - raw'!NI$7:NK$494&gt;0)*('1. Database - raw'!$AD$7:$AD$494=$A46)*(INDIRECT($Q46,TRUE)=$O46),'1. Database - raw'!NI$7:NK$494)),"")</f>
        <v/>
      </c>
      <c r="OG46" s="277" t="str">
        <f t="array" aca="1" ref="OG46" ca="1">IFERROR(_xlfn.STDEV.S(IF(('1. Database - raw'!NI$7:NK$494&gt;0)*('1. Database - raw'!$AD$7:$AD$494=$A46)*(INDIRECT($Q46,TRUE)=$O46),'1. Database - raw'!NI$7:NK$494)),"")</f>
        <v/>
      </c>
      <c r="OH46" s="20" t="str">
        <f t="array" aca="1" ref="OH46" ca="1">IFERROR(IF(COUNT(IF(('1. Database - raw'!NI$7:NK$494&gt;0)*('1. Database - raw'!$AD$7:$AD$494=$A46)*(INDIRECT($Q46,TRUE)=$O46),'1. Database - raw'!NI$7:NK$494))&gt;0,COUNT(IF(('1. Database - raw'!NI$7:NK$494&gt;0)*('1. Database - raw'!$AD$7:$AD$494=$A46)*(INDIRECT($Q46,TRUE)=$O46),'1. Database - raw'!NI$7:NK$494)),""),"")</f>
        <v/>
      </c>
    </row>
    <row r="47" spans="1:398" outlineLevel="1" x14ac:dyDescent="0.25">
      <c r="A47" s="134" t="s">
        <v>553</v>
      </c>
      <c r="B47" s="1330"/>
      <c r="C47" s="24"/>
      <c r="D47" s="23"/>
      <c r="E47" s="23" t="s">
        <v>25</v>
      </c>
      <c r="F47" s="22" t="s">
        <v>16</v>
      </c>
      <c r="G47" s="22" t="s">
        <v>618</v>
      </c>
      <c r="H47" s="22"/>
      <c r="I47" s="22"/>
      <c r="J47" s="22"/>
      <c r="K47" s="22"/>
      <c r="L47" s="22"/>
      <c r="M47" s="22"/>
      <c r="N47" s="225"/>
      <c r="O47" s="223" t="str">
        <f t="array" ref="O47">INDEX(A47:N47,IF(MIN(IF(C47:N47&lt;&gt;"",COLUMN(C47:N47)))&gt;0,MIN(IF(C47:N47&lt;&gt;"",COLUMN(C47:N47))),""))</f>
        <v>India</v>
      </c>
      <c r="P47" s="38">
        <f t="shared" si="192"/>
        <v>3</v>
      </c>
      <c r="Q47" s="39" t="str">
        <f ca="1">"'" &amp; $S$4 &amp; "'!" &amp; ADDRESS(ROW('1. Database - raw'!$A$7),MATCH($C$2,'1. Database - raw'!$6:$6,0)+MATCH(O47,$C47:$N47,0)-1,1) &amp; ":" &amp; ADDRESS(LOOKUP(2,1/('1. Database - raw'!A:A&lt;&gt;""),ROW('1. Database - raw'!A:A)),MATCH($C$2,'1. Database - raw'!$6:$6,0)+MATCH(O47,$C47:$N47,0)-1,1)</f>
        <v>'1. Database - raw'!$AG$7:$AG$494</v>
      </c>
      <c r="R47" s="229"/>
      <c r="S47" s="181"/>
      <c r="T47" s="208" t="str">
        <f t="shared" ca="1" si="195"/>
        <v/>
      </c>
      <c r="U47" s="197">
        <f t="shared" ca="1" si="195"/>
        <v>0.59099808208337412</v>
      </c>
      <c r="V47" s="197" t="str">
        <f t="shared" ca="1" si="195"/>
        <v/>
      </c>
      <c r="W47" s="197" t="str">
        <f t="shared" ca="1" si="195"/>
        <v/>
      </c>
      <c r="X47" s="197" t="str">
        <f t="shared" ca="1" si="195"/>
        <v/>
      </c>
      <c r="Y47" s="197" t="str">
        <f t="shared" ca="1" si="195"/>
        <v/>
      </c>
      <c r="Z47" s="197" t="str">
        <f t="shared" ca="1" si="195"/>
        <v/>
      </c>
      <c r="AA47" s="197" t="str">
        <f t="shared" ca="1" si="195"/>
        <v/>
      </c>
      <c r="AB47" s="197" t="str">
        <f t="shared" ca="1" si="195"/>
        <v/>
      </c>
      <c r="AC47" s="197" t="str">
        <f t="shared" ca="1" si="195"/>
        <v/>
      </c>
      <c r="AD47" s="197" t="str">
        <f t="shared" ca="1" si="196"/>
        <v/>
      </c>
      <c r="AE47" s="197" t="str">
        <f t="shared" ca="1" si="196"/>
        <v/>
      </c>
      <c r="AF47" s="197" t="str">
        <f t="shared" ca="1" si="196"/>
        <v/>
      </c>
      <c r="AG47" s="197" t="str">
        <f t="shared" ca="1" si="196"/>
        <v/>
      </c>
      <c r="AH47" s="197" t="str">
        <f t="shared" ca="1" si="196"/>
        <v/>
      </c>
      <c r="AI47" s="197" t="str">
        <f t="shared" ca="1" si="196"/>
        <v/>
      </c>
      <c r="AJ47" s="197" t="str">
        <f t="shared" ca="1" si="196"/>
        <v/>
      </c>
      <c r="AK47" s="197" t="str">
        <f t="shared" ca="1" si="196"/>
        <v/>
      </c>
      <c r="AL47" s="197" t="str">
        <f t="shared" ca="1" si="196"/>
        <v/>
      </c>
      <c r="AM47" s="209" t="str">
        <f t="shared" ca="1" si="196"/>
        <v/>
      </c>
      <c r="AN47" s="189"/>
      <c r="AO47" s="212"/>
      <c r="AP47" s="212"/>
      <c r="AQ47" s="212"/>
      <c r="AR47" s="212"/>
      <c r="AS47" s="212"/>
      <c r="AT47" s="212"/>
      <c r="AU47" s="212"/>
      <c r="AV47" s="212"/>
      <c r="AW47" s="212"/>
      <c r="AX47" s="212"/>
      <c r="AY47" s="212"/>
      <c r="AZ47" s="212"/>
      <c r="BA47" s="212"/>
      <c r="BB47" s="212"/>
      <c r="BC47" s="212"/>
      <c r="BD47" s="240">
        <f ca="1">AVERAGE(BD52:BD54)</f>
        <v>0.92580759349592656</v>
      </c>
      <c r="BE47" s="240">
        <f ca="1">AVERAGE(BE52:BE54)</f>
        <v>82.518889761124157</v>
      </c>
      <c r="BF47" s="237">
        <f t="shared" ca="1" si="175"/>
        <v>86.163996127511467</v>
      </c>
      <c r="BG47" s="247">
        <f t="shared" ca="1" si="176"/>
        <v>-4.2304286363332409E-2</v>
      </c>
      <c r="BH47" s="293"/>
      <c r="BI47" s="532">
        <f t="shared" ca="1" si="166"/>
        <v>0.59099808208337412</v>
      </c>
      <c r="BJ47" s="557">
        <f t="shared" ca="1" si="187"/>
        <v>0.95471043776004794</v>
      </c>
      <c r="BK47" s="557" t="str">
        <f t="shared" ca="1" si="188"/>
        <v/>
      </c>
      <c r="BL47" s="557" t="str">
        <f t="shared" ca="1" si="167"/>
        <v/>
      </c>
      <c r="BM47" s="557" t="str">
        <f t="shared" ca="1" si="189"/>
        <v/>
      </c>
      <c r="BN47" s="557" t="str">
        <f t="shared" ca="1" si="190"/>
        <v/>
      </c>
      <c r="BO47" s="253"/>
      <c r="BP47" s="223" t="str">
        <f t="shared" si="191"/>
        <v>India</v>
      </c>
      <c r="BQ47" s="14">
        <f t="shared" ca="1" si="172"/>
        <v>47.968906020825884</v>
      </c>
      <c r="BR47" s="19">
        <f t="shared" ca="1" si="173"/>
        <v>154.77180624962659</v>
      </c>
      <c r="BS47" s="19">
        <f t="shared" ca="1" si="174"/>
        <v>86.163996127511467</v>
      </c>
      <c r="BT47" s="19">
        <f t="array" aca="1" ref="BT47" ca="1">IFERROR(AVERAGE(IF(('1. Database - raw'!AW$7:AY$494&gt;0)*('1. Database - raw'!$AD$7:$AD$494=$A47)*('1. Database - raw'!$AP$7:$AP$494&lt;&gt;Dropdown!$AM$11)*(INDIRECT($Q47,TRUE)=$O47),'1. Database - raw'!AW$7:AY$494)),"")</f>
        <v>99.641999999999996</v>
      </c>
      <c r="BU47" s="33">
        <f t="array" aca="1" ref="BU47" ca="1">IFERROR(_xlfn.STDEV.S(IF(('1. Database - raw'!AW$7:AY$494&gt;0)*('1. Database - raw'!$AD$7:$AD$494=$A47)*('1. Database - raw'!$AP$7:$AP$494&lt;&gt;Dropdown!$AM$11)*(INDIRECT($Q47,TRUE)=$O47),'1. Database - raw'!AW$7:AY$494)),"")</f>
        <v>57.870769132611358</v>
      </c>
      <c r="BV47" s="33">
        <f t="array" aca="1" ref="BV47" ca="1">IFERROR(IF(COUNT(IF(('1. Database - raw'!AW$7:AY$494&gt;0)*('1. Database - raw'!$AD$7:$AD$494=$A47)*('1. Database - raw'!$AP$7:$AP$494&lt;&gt;Dropdown!$AM$11)*(INDIRECT($Q47,TRUE)=$O47),'1. Database - raw'!AW$7:AY$494))&gt;0,COUNT(IF(('1. Database - raw'!AW$7:AY$494&gt;0)*('1. Database - raw'!$AD$7:$AD$494=$A47)*('1. Database - raw'!$AP$7:$AP$494&lt;&gt;Dropdown!$AM$11)*(INDIRECT($Q47,TRUE)=$O47),'1. Database - raw'!AW$7:AY$494)),""),"")</f>
        <v>5</v>
      </c>
      <c r="BW47" s="14">
        <f t="shared" ca="1" si="7"/>
        <v>18.573371479184466</v>
      </c>
      <c r="BX47" s="19">
        <f t="shared" ca="1" si="8"/>
        <v>107.87256699617919</v>
      </c>
      <c r="BY47" s="19">
        <f t="shared" ca="1" si="9"/>
        <v>44.761113248368275</v>
      </c>
      <c r="BZ47" s="19">
        <f t="array" aca="1" ref="BZ47" ca="1">IFERROR(AVERAGE(IF(('1. Database - raw'!BC$7:BE$494&gt;0)*('1. Database - raw'!$AD$7:$AD$494=$A47)*('1. Database - raw'!$AP$7:$AP$494&lt;&gt;Dropdown!$AM$11)*(INDIRECT($Q47,TRUE)=$O47),'1. Database - raw'!BC$7:BE$494)),"")</f>
        <v>57.18181818181818</v>
      </c>
      <c r="CA47" s="33">
        <f t="array" aca="1" ref="CA47" ca="1">IFERROR(_xlfn.STDEV.S(IF(('1. Database - raw'!BC$7:BE$494&gt;0)*('1. Database - raw'!$AD$7:$AD$494=$A47)*('1. Database - raw'!$AP$7:$AP$494&lt;&gt;Dropdown!$AM$11)*(INDIRECT($Q47,TRUE)=$O47),'1. Database - raw'!BC$7:BE$494)),"")</f>
        <v>45.457836506257486</v>
      </c>
      <c r="CB47" s="33">
        <f t="array" aca="1" ref="CB47" ca="1">IFERROR(IF(COUNT(IF(('1. Database - raw'!BC$7:BE$494&gt;0)*('1. Database - raw'!$AD$7:$AD$494=$A47)*('1. Database - raw'!$AP$7:$AP$494&lt;&gt;Dropdown!$AM$11)*(INDIRECT($Q47,TRUE)=$O47),'1. Database - raw'!BC$7:BE$494))&gt;0,COUNT(IF(('1. Database - raw'!BC$7:BE$494&gt;0)*('1. Database - raw'!$AD$7:$AD$494=$A47)*('1. Database - raw'!$AP$7:$AP$494&lt;&gt;Dropdown!$AM$11)*(INDIRECT($Q47,TRUE)=$O47),'1. Database - raw'!BC$7:BE$494)),""),"")</f>
        <v>11</v>
      </c>
      <c r="CC47" s="101">
        <f t="shared" ca="1" si="10"/>
        <v>0.47821802221814391</v>
      </c>
      <c r="CD47" s="102">
        <f t="shared" ca="1" si="11"/>
        <v>0.89655759523931411</v>
      </c>
      <c r="CE47" s="102">
        <f t="shared" ca="1" si="12"/>
        <v>0.65479004268543972</v>
      </c>
      <c r="CF47" s="102">
        <f t="array" aca="1" ref="CF47" ca="1">IFERROR(AVERAGE(IF(('1. Database - raw'!BI$7:BK$494&gt;0)*('1. Database - raw'!$AD$7:$AD$494=$A47)*('1. Database - raw'!$AP$7:$AP$494&lt;&gt;Dropdown!$AM$11)*(INDIRECT($Q47,TRUE)=$O47),'1. Database - raw'!BI$7:BK$494)),"")</f>
        <v>0.70000000000000007</v>
      </c>
      <c r="CG47" s="269">
        <f t="array" aca="1" ref="CG47" ca="1">IFERROR(_xlfn.STDEV.S(IF(('1. Database - raw'!BI$7:BK$494&gt;0)*('1. Database - raw'!$AD$7:$AD$494=$A47)*('1. Database - raw'!$AP$7:$AP$494&lt;&gt;Dropdown!$AM$11)*(INDIRECT($Q47,TRUE)=$O47),'1. Database - raw'!BI$7:BK$494)),"")</f>
        <v>0.26457513110645936</v>
      </c>
      <c r="CH47" s="33">
        <f t="array" aca="1" ref="CH47" ca="1">IFERROR(IF(COUNT(IF(('1. Database - raw'!BI$7:BK$494&gt;0)*('1. Database - raw'!$AD$7:$AD$494=$A47)*('1. Database - raw'!$AP$7:$AP$494&lt;&gt;Dropdown!$AM$11)*(INDIRECT($Q47,TRUE)=$O47),'1. Database - raw'!BI$7:BK$494))&gt;0,COUNT(IF(('1. Database - raw'!BI$7:BK$494&gt;0)*('1. Database - raw'!$AD$7:$AD$494=$A47)*('1. Database - raw'!$AP$7:$AP$494&lt;&gt;Dropdown!$AM$11)*(INDIRECT($Q47,TRUE)=$O47),'1. Database - raw'!BI$7:BK$494)),""),"")</f>
        <v>3</v>
      </c>
      <c r="CI47" s="14" t="str">
        <f t="shared" ca="1" si="13"/>
        <v/>
      </c>
      <c r="CJ47" s="19" t="str">
        <f t="shared" ca="1" si="14"/>
        <v/>
      </c>
      <c r="CK47" s="19" t="str">
        <f t="shared" ca="1" si="15"/>
        <v/>
      </c>
      <c r="CL47" s="19" t="str">
        <f t="array" aca="1" ref="CL47" ca="1">IFERROR(AVERAGE(IF(('1. Database - raw'!BO$7:BQ$494&gt;0)*('1. Database - raw'!$AD$7:$AD$494=$A47)*(INDIRECT($Q47,TRUE)=$O47),'1. Database - raw'!BO$7:BQ$494)),"")</f>
        <v/>
      </c>
      <c r="CM47" s="33" t="str">
        <f t="array" aca="1" ref="CM47" ca="1">IFERROR(_xlfn.STDEV.S(IF(('1. Database - raw'!BO$7:BQ$494&gt;0)*('1. Database - raw'!$AD$7:$AD$494=$A47)*(INDIRECT($Q47,TRUE)=$O47),'1. Database - raw'!BO$7:BQ$494)),"")</f>
        <v/>
      </c>
      <c r="CN47" s="33" t="str">
        <f t="array" aca="1" ref="CN47" ca="1">IFERROR(IF(COUNT(IF(('1. Database - raw'!BO$7:BQ$494&gt;0)*('1. Database - raw'!$AD$7:$AD$494=$A47)*(INDIRECT($Q47,TRUE)=$O47),'1. Database - raw'!BO$7:BQ$494))&gt;0,COUNT(IF(('1. Database - raw'!BO$7:BQ$494&gt;0)*('1. Database - raw'!$AD$7:$AD$494=$A47)*(INDIRECT($Q47,TRUE)=$O47),'1. Database - raw'!BO$7:BQ$494)),""),"")</f>
        <v/>
      </c>
      <c r="CO47" s="14" t="str">
        <f t="shared" ca="1" si="16"/>
        <v/>
      </c>
      <c r="CP47" s="19" t="str">
        <f t="shared" ca="1" si="17"/>
        <v/>
      </c>
      <c r="CQ47" s="19" t="str">
        <f t="shared" ca="1" si="18"/>
        <v/>
      </c>
      <c r="CR47" s="19" t="str">
        <f t="array" aca="1" ref="CR47" ca="1">IFERROR(AVERAGE(IF(('1. Database - raw'!BU$7:BW$494&gt;0)*('1. Database - raw'!$AD$7:$AD$494=$A47)*(INDIRECT($Q47,TRUE)=$O47),'1. Database - raw'!BU$7:BW$494)),"")</f>
        <v/>
      </c>
      <c r="CS47" s="33" t="str">
        <f t="array" aca="1" ref="CS47" ca="1">IFERROR(_xlfn.STDEV.S(IF(('1. Database - raw'!BU$7:BW$494&gt;0)*('1. Database - raw'!$AD$7:$AD$494=$A47)*(INDIRECT($Q47,TRUE)=$O47),'1. Database - raw'!BU$7:BW$494)),"")</f>
        <v/>
      </c>
      <c r="CT47" s="33" t="str">
        <f t="array" aca="1" ref="CT47" ca="1">IFERROR(IF(COUNT(IF(('1. Database - raw'!BU$7:BW$494&gt;0)*('1. Database - raw'!$AD$7:$AD$494=$A47)*(INDIRECT($Q47,TRUE)=$O47),'1. Database - raw'!BU$7:BW$494))&gt;0,COUNT(IF(('1. Database - raw'!BU$7:BW$494&gt;0)*('1. Database - raw'!$AD$7:$AD$494=$A47)*(INDIRECT($Q47,TRUE)=$O47),'1. Database - raw'!BU$7:BW$494)),""),"")</f>
        <v/>
      </c>
      <c r="CU47" s="14" t="str">
        <f t="shared" ca="1" si="19"/>
        <v/>
      </c>
      <c r="CV47" s="19" t="str">
        <f t="shared" ca="1" si="20"/>
        <v/>
      </c>
      <c r="CW47" s="19" t="str">
        <f t="shared" ca="1" si="21"/>
        <v/>
      </c>
      <c r="CX47" s="19" t="str">
        <f t="array" aca="1" ref="CX47" ca="1">IFERROR(AVERAGE(IF(('1. Database - raw'!CA$7:CC$494&gt;0)*('1. Database - raw'!$AD$7:$AD$494=$A47)*(INDIRECT($Q47,TRUE)=$O47),'1. Database - raw'!CA$7:CC$494)),"")</f>
        <v/>
      </c>
      <c r="CY47" s="33" t="str">
        <f t="array" aca="1" ref="CY47" ca="1">IFERROR(_xlfn.STDEV.S(IF(('1. Database - raw'!CA$7:CC$494&gt;0)*('1. Database - raw'!$AD$7:$AD$494=$A47)*(INDIRECT($Q47,TRUE)=$O47),'1. Database - raw'!CA$7:CC$494)),"")</f>
        <v/>
      </c>
      <c r="CZ47" s="33" t="str">
        <f t="array" aca="1" ref="CZ47" ca="1">IFERROR(IF(COUNT(IF(('1. Database - raw'!CA$7:CC$494&gt;0)*('1. Database - raw'!$AD$7:$AD$494=$A47)*(INDIRECT($Q47,TRUE)=$O47),'1. Database - raw'!CA$7:CC$494))&gt;0,COUNT(IF(('1. Database - raw'!CA$7:CC$494&gt;0)*('1. Database - raw'!$AD$7:$AD$494=$A47)*(INDIRECT($Q47,TRUE)=$O47),'1. Database - raw'!CA$7:CC$494)),""),"")</f>
        <v/>
      </c>
      <c r="DA47" s="14" t="str">
        <f t="shared" ca="1" si="22"/>
        <v/>
      </c>
      <c r="DB47" s="19" t="str">
        <f t="shared" ca="1" si="23"/>
        <v/>
      </c>
      <c r="DC47" s="19" t="str">
        <f t="shared" ca="1" si="24"/>
        <v/>
      </c>
      <c r="DD47" s="19" t="str">
        <f t="array" aca="1" ref="DD47" ca="1">IFERROR(AVERAGE(IF(('1. Database - raw'!CG$7:CI$494&gt;0)*('1. Database - raw'!$AD$7:$AD$494=$A47)*(INDIRECT($Q47,TRUE)=$O47),'1. Database - raw'!CG$7:CI$494)),"")</f>
        <v/>
      </c>
      <c r="DE47" s="33" t="str">
        <f t="array" aca="1" ref="DE47" ca="1">IFERROR(_xlfn.STDEV.S(IF(('1. Database - raw'!CG$7:CI$494&gt;0)*('1. Database - raw'!$AD$7:$AD$494=$A47)*(INDIRECT($Q47,TRUE)=$O47),'1. Database - raw'!CG$7:CI$494)),"")</f>
        <v/>
      </c>
      <c r="DF47" s="33" t="str">
        <f t="array" aca="1" ref="DF47" ca="1">IFERROR(IF(COUNT(IF(('1. Database - raw'!CG$7:CI$494&gt;0)*('1. Database - raw'!$AD$7:$AD$494=$A47)*(INDIRECT($Q47,TRUE)=$O47),'1. Database - raw'!CG$7:CI$494))&gt;0,COUNT(IF(('1. Database - raw'!CG$7:CI$494&gt;0)*('1. Database - raw'!$AD$7:$AD$494=$A47)*(INDIRECT($Q47,TRUE)=$O47),'1. Database - raw'!CG$7:CI$494)),""),"")</f>
        <v/>
      </c>
      <c r="DG47" s="14" t="str">
        <f t="shared" ca="1" si="25"/>
        <v/>
      </c>
      <c r="DH47" s="19" t="str">
        <f t="shared" ca="1" si="26"/>
        <v/>
      </c>
      <c r="DI47" s="19" t="str">
        <f t="shared" ca="1" si="27"/>
        <v/>
      </c>
      <c r="DJ47" s="19" t="str">
        <f t="array" aca="1" ref="DJ47" ca="1">IFERROR(AVERAGE(IF(('1. Database - raw'!CM$7:CO$494&gt;0)*('1. Database - raw'!$AD$7:$AD$494=$A47)*(INDIRECT($Q47,TRUE)=$O47),'1. Database - raw'!CM$7:CO$494)),"")</f>
        <v/>
      </c>
      <c r="DK47" s="33" t="str">
        <f t="array" aca="1" ref="DK47" ca="1">IFERROR(_xlfn.STDEV.S(IF(('1. Database - raw'!CM$7:CO$494&gt;0)*('1. Database - raw'!$AD$7:$AD$494=$A47)*(INDIRECT($Q47,TRUE)=$O47),'1. Database - raw'!CM$7:CO$494)),"")</f>
        <v/>
      </c>
      <c r="DL47" s="33" t="str">
        <f t="array" aca="1" ref="DL47" ca="1">IFERROR(IF(COUNT(IF(('1. Database - raw'!CM$7:CO$494&gt;0)*('1. Database - raw'!$AD$7:$AD$494=$A47)*(INDIRECT($Q47,TRUE)=$O47),'1. Database - raw'!CM$7:CO$494))&gt;0,COUNT(IF(('1. Database - raw'!CM$7:CO$494&gt;0)*('1. Database - raw'!$AD$7:$AD$494=$A47)*(INDIRECT($Q47,TRUE)=$O47),'1. Database - raw'!CM$7:CO$494)),""),"")</f>
        <v/>
      </c>
      <c r="DM47" s="14" t="str">
        <f t="shared" ca="1" si="28"/>
        <v/>
      </c>
      <c r="DN47" s="19" t="str">
        <f t="shared" ca="1" si="29"/>
        <v/>
      </c>
      <c r="DO47" s="19" t="str">
        <f t="shared" ca="1" si="30"/>
        <v/>
      </c>
      <c r="DP47" s="19" t="str">
        <f t="array" aca="1" ref="DP47" ca="1">IFERROR(AVERAGE(IF(('1. Database - raw'!CS$7:CU$494&gt;0)*('1. Database - raw'!$AD$7:$AD$494=$A47)*(INDIRECT($Q47,TRUE)=$O47),'1. Database - raw'!CS$7:CU$494)),"")</f>
        <v/>
      </c>
      <c r="DQ47" s="33" t="str">
        <f t="array" aca="1" ref="DQ47" ca="1">IFERROR(_xlfn.STDEV.S(IF(('1. Database - raw'!CS$7:CU$494&gt;0)*('1. Database - raw'!$AD$7:$AD$494=$A47)*(INDIRECT($Q47,TRUE)=$O47),'1. Database - raw'!CS$7:CU$494)),"")</f>
        <v/>
      </c>
      <c r="DR47" s="33" t="str">
        <f t="array" aca="1" ref="DR47" ca="1">IFERROR(IF(COUNT(IF(('1. Database - raw'!CS$7:CU$494&gt;0)*('1. Database - raw'!$AD$7:$AD$494=$A47)*(INDIRECT($Q47,TRUE)=$O47),'1. Database - raw'!CS$7:CU$494))&gt;0,COUNT(IF(('1. Database - raw'!CS$7:CU$494&gt;0)*('1. Database - raw'!$AD$7:$AD$494=$A47)*(INDIRECT($Q47,TRUE)=$O47),'1. Database - raw'!CS$7:CU$494)),""),"")</f>
        <v/>
      </c>
      <c r="DS47" s="14" t="str">
        <f t="shared" ca="1" si="31"/>
        <v/>
      </c>
      <c r="DT47" s="19" t="str">
        <f t="shared" ca="1" si="32"/>
        <v/>
      </c>
      <c r="DU47" s="19" t="str">
        <f t="shared" ca="1" si="33"/>
        <v/>
      </c>
      <c r="DV47" s="19" t="str">
        <f t="array" aca="1" ref="DV47" ca="1">IFERROR(AVERAGE(IF(('1. Database - raw'!CY$7:DA$494&gt;0)*('1. Database - raw'!$AD$7:$AD$494=$A47)*(INDIRECT($Q47,TRUE)=$O47),'1. Database - raw'!CY$7:DA$494)),"")</f>
        <v/>
      </c>
      <c r="DW47" s="33" t="str">
        <f t="array" aca="1" ref="DW47" ca="1">IFERROR(_xlfn.STDEV.S(IF(('1. Database - raw'!CY$7:DA$494&gt;0)*('1. Database - raw'!$AD$7:$AD$494=$A47)*(INDIRECT($Q47,TRUE)=$O47),'1. Database - raw'!CY$7:DA$494)),"")</f>
        <v/>
      </c>
      <c r="DX47" s="33" t="str">
        <f t="array" aca="1" ref="DX47" ca="1">IFERROR(IF(COUNT(IF(('1. Database - raw'!CY$7:DA$494&gt;0)*('1. Database - raw'!$AD$7:$AD$494=$A47)*(INDIRECT($Q47,TRUE)=$O47),'1. Database - raw'!CY$7:DA$494))&gt;0,COUNT(IF(('1. Database - raw'!CY$7:DA$494&gt;0)*('1. Database - raw'!$AD$7:$AD$494=$A47)*(INDIRECT($Q47,TRUE)=$O47),'1. Database - raw'!CY$7:DA$494)),""),"")</f>
        <v/>
      </c>
      <c r="DY47" s="14" t="str">
        <f t="shared" ca="1" si="34"/>
        <v/>
      </c>
      <c r="DZ47" s="19" t="str">
        <f t="shared" ca="1" si="35"/>
        <v/>
      </c>
      <c r="EA47" s="19" t="str">
        <f t="shared" ca="1" si="36"/>
        <v/>
      </c>
      <c r="EB47" s="19" t="str">
        <f t="array" aca="1" ref="EB47" ca="1">IFERROR(AVERAGE(IF(('1. Database - raw'!DE$7:DG$494&gt;0)*('1. Database - raw'!$AD$7:$AD$494=$A47)*(INDIRECT($Q47,TRUE)=$O47),'1. Database - raw'!DE$7:DG$494)),"")</f>
        <v/>
      </c>
      <c r="EC47" s="33" t="str">
        <f t="array" aca="1" ref="EC47" ca="1">IFERROR(_xlfn.STDEV.S(IF(('1. Database - raw'!DE$7:DG$494&gt;0)*('1. Database - raw'!$AD$7:$AD$494=$A47)*(INDIRECT($Q47,TRUE)=$O47),'1. Database - raw'!DE$7:DG$494)),"")</f>
        <v/>
      </c>
      <c r="ED47" s="33" t="str">
        <f t="array" aca="1" ref="ED47" ca="1">IFERROR(IF(COUNT(IF(('1. Database - raw'!DE$7:DG$494&gt;0)*('1. Database - raw'!$AD$7:$AD$494=$A47)*(INDIRECT($Q47,TRUE)=$O47),'1. Database - raw'!DE$7:DG$494))&gt;0,COUNT(IF(('1. Database - raw'!DE$7:DG$494&gt;0)*('1. Database - raw'!$AD$7:$AD$494=$A47)*(INDIRECT($Q47,TRUE)=$O47),'1. Database - raw'!DE$7:DG$494)),""),"")</f>
        <v/>
      </c>
      <c r="EE47" s="101" t="str">
        <f t="shared" ca="1" si="37"/>
        <v/>
      </c>
      <c r="EF47" s="102" t="str">
        <f t="shared" ca="1" si="38"/>
        <v/>
      </c>
      <c r="EG47" s="102" t="str">
        <f t="shared" ca="1" si="39"/>
        <v/>
      </c>
      <c r="EH47" s="102" t="str">
        <f t="array" aca="1" ref="EH47" ca="1">IFERROR(AVERAGE(IF(('1. Database - raw'!DK$7:DM$494&gt;0)*('1. Database - raw'!$AD$7:$AD$494=$A47)*(INDIRECT($Q47,TRUE)=$O47),'1. Database - raw'!DK$7:DM$494)),"")</f>
        <v/>
      </c>
      <c r="EI47" s="269" t="str">
        <f t="array" aca="1" ref="EI47" ca="1">IFERROR(_xlfn.STDEV.S(IF(('1. Database - raw'!DK$7:DM$494&gt;0)*('1. Database - raw'!$AD$7:$AD$494=$A47)*(INDIRECT($Q47,TRUE)=$O47),'1. Database - raw'!DK$7:DM$494)),"")</f>
        <v/>
      </c>
      <c r="EJ47" s="33" t="str">
        <f t="array" aca="1" ref="EJ47" ca="1">IFERROR(IF(COUNT(IF(('1. Database - raw'!DK$7:DM$494&gt;0)*('1. Database - raw'!$AD$7:$AD$494=$A47)*(INDIRECT($Q47,TRUE)=$O47),'1. Database - raw'!DK$7:DM$494))&gt;0,COUNT(IF(('1. Database - raw'!DK$7:DM$494&gt;0)*('1. Database - raw'!$AD$7:$AD$494=$A47)*(INDIRECT($Q47,TRUE)=$O47),'1. Database - raw'!DK$7:DM$494)),""),"")</f>
        <v/>
      </c>
      <c r="EK47" s="14">
        <f t="shared" ca="1" si="40"/>
        <v>30.201952514658323</v>
      </c>
      <c r="EL47" s="19">
        <f t="shared" ca="1" si="41"/>
        <v>36.719232989393298</v>
      </c>
      <c r="EM47" s="19">
        <f t="shared" ca="1" si="42"/>
        <v>33.301539470726155</v>
      </c>
      <c r="EN47" s="19">
        <f t="array" aca="1" ref="EN47" ca="1">IFERROR(AVERAGE(IF(('1. Database - raw'!DQ$7:DS$494&gt;0)*('1. Database - raw'!$AD$7:$AD$494=$A47)*(INDIRECT($Q47,TRUE)=$O47),'1. Database - raw'!DQ$7:DS$494)),"")</f>
        <v>34</v>
      </c>
      <c r="EO47" s="33">
        <f t="array" aca="1" ref="EO47" ca="1">IFERROR(_xlfn.STDEV.S(IF(('1. Database - raw'!DQ$7:DS$494&gt;0)*('1. Database - raw'!$AD$7:$AD$494=$A47)*(INDIRECT($Q47,TRUE)=$O47),'1. Database - raw'!DQ$7:DS$494)),"")</f>
        <v>7</v>
      </c>
      <c r="EP47" s="33">
        <f t="array" aca="1" ref="EP47" ca="1">IFERROR(IF(COUNT(IF(('1. Database - raw'!DQ$7:DS$494&gt;0)*('1. Database - raw'!$AD$7:$AD$494=$A47)*(INDIRECT($Q47,TRUE)=$O47),'1. Database - raw'!DQ$7:DS$494))&gt;0,COUNT(IF(('1. Database - raw'!DQ$7:DS$494&gt;0)*('1. Database - raw'!$AD$7:$AD$494=$A47)*(INDIRECT($Q47,TRUE)=$O47),'1. Database - raw'!DQ$7:DS$494)),""),"")</f>
        <v>3</v>
      </c>
      <c r="EQ47" s="14" t="str">
        <f t="shared" ca="1" si="43"/>
        <v/>
      </c>
      <c r="ER47" s="19" t="str">
        <f t="shared" ca="1" si="44"/>
        <v/>
      </c>
      <c r="ES47" s="19" t="str">
        <f t="shared" ca="1" si="45"/>
        <v/>
      </c>
      <c r="ET47" s="19" t="str">
        <f t="array" aca="1" ref="ET47" ca="1">IFERROR(AVERAGE(IF(('1. Database - raw'!DW$7:DY$494&gt;0)*('1. Database - raw'!$AD$7:$AD$494=$A47)*(INDIRECT($Q47,TRUE)=$O47),'1. Database - raw'!DW$7:DY$494)),"")</f>
        <v/>
      </c>
      <c r="EU47" s="33" t="str">
        <f t="array" aca="1" ref="EU47" ca="1">IFERROR(_xlfn.STDEV.S(IF(('1. Database - raw'!DW$7:DY$494&gt;0)*('1. Database - raw'!$AD$7:$AD$494=$A47)*(INDIRECT($Q47,TRUE)=$O47),'1. Database - raw'!DW$7:DY$494)),"")</f>
        <v/>
      </c>
      <c r="EV47" s="33" t="str">
        <f t="array" aca="1" ref="EV47" ca="1">IFERROR(IF(COUNT(IF(('1. Database - raw'!DW$7:DY$494&gt;0)*('1. Database - raw'!$AD$7:$AD$494=$A47)*(INDIRECT($Q47,TRUE)=$O47),'1. Database - raw'!DW$7:DY$494))&gt;0,COUNT(IF(('1. Database - raw'!DW$7:DY$494&gt;0)*('1. Database - raw'!$AD$7:$AD$494=$A47)*(INDIRECT($Q47,TRUE)=$O47),'1. Database - raw'!DW$7:DY$494)),""),"")</f>
        <v/>
      </c>
      <c r="EW47" s="14" t="str">
        <f t="shared" ca="1" si="46"/>
        <v/>
      </c>
      <c r="EX47" s="19" t="str">
        <f t="shared" ca="1" si="47"/>
        <v/>
      </c>
      <c r="EY47" s="19" t="str">
        <f t="shared" ca="1" si="48"/>
        <v/>
      </c>
      <c r="EZ47" s="19" t="str">
        <f t="array" aca="1" ref="EZ47" ca="1">IFERROR(AVERAGE(IF(('1. Database - raw'!EC$7:EE$494&gt;0)*('1. Database - raw'!$AD$7:$AD$494=$A47)*(INDIRECT($Q47,TRUE)=$O47),'1. Database - raw'!EC$7:EE$494)),"")</f>
        <v/>
      </c>
      <c r="FA47" s="33" t="str">
        <f t="array" aca="1" ref="FA47" ca="1">IFERROR(_xlfn.STDEV.S(IF(('1. Database - raw'!EC$7:EE$494&gt;0)*('1. Database - raw'!$AD$7:$AD$494=$A47)*(INDIRECT($Q47,TRUE)=$O47),'1. Database - raw'!EC$7:EE$494)),"")</f>
        <v/>
      </c>
      <c r="FB47" s="33" t="str">
        <f t="array" aca="1" ref="FB47" ca="1">IFERROR(IF(COUNT(IF(('1. Database - raw'!EC$7:EE$494&gt;0)*('1. Database - raw'!$AD$7:$AD$494=$A47)*(INDIRECT($Q47,TRUE)=$O47),'1. Database - raw'!EC$7:EE$494))&gt;0,COUNT(IF(('1. Database - raw'!EC$7:EE$494&gt;0)*('1. Database - raw'!$AD$7:$AD$494=$A47)*(INDIRECT($Q47,TRUE)=$O47),'1. Database - raw'!EC$7:EE$494)),""),"")</f>
        <v/>
      </c>
      <c r="FC47" s="14" t="str">
        <f t="shared" ca="1" si="49"/>
        <v/>
      </c>
      <c r="FD47" s="19" t="str">
        <f t="shared" ca="1" si="50"/>
        <v/>
      </c>
      <c r="FE47" s="19" t="str">
        <f t="shared" ca="1" si="51"/>
        <v/>
      </c>
      <c r="FF47" s="19" t="str">
        <f t="array" aca="1" ref="FF47" ca="1">IFERROR(AVERAGE(IF(('1. Database - raw'!EI$7:EK$494&gt;0)*('1. Database - raw'!$AD$7:$AD$494=$A47)*(INDIRECT($Q47,TRUE)=$O47),'1. Database - raw'!EI$7:EK$494)),"")</f>
        <v/>
      </c>
      <c r="FG47" s="33" t="str">
        <f t="array" aca="1" ref="FG47" ca="1">IFERROR(_xlfn.STDEV.S(IF(('1. Database - raw'!EI$7:EK$494&gt;0)*('1. Database - raw'!$AD$7:$AD$494=$A47)*(INDIRECT($Q47,TRUE)=$O47),'1. Database - raw'!EI$7:EK$494)),"")</f>
        <v/>
      </c>
      <c r="FH47" s="33" t="str">
        <f t="array" aca="1" ref="FH47" ca="1">IFERROR(IF(COUNT(IF(('1. Database - raw'!EI$7:EK$494&gt;0)*('1. Database - raw'!$AD$7:$AD$494=$A47)*(INDIRECT($Q47,TRUE)=$O47),'1. Database - raw'!EI$7:EK$494))&gt;0,COUNT(IF(('1. Database - raw'!EI$7:EK$494&gt;0)*('1. Database - raw'!$AD$7:$AD$494=$A47)*(INDIRECT($Q47,TRUE)=$O47),'1. Database - raw'!EI$7:EK$494)),""),"")</f>
        <v/>
      </c>
      <c r="FI47" s="14" t="str">
        <f t="shared" ca="1" si="52"/>
        <v/>
      </c>
      <c r="FJ47" s="19" t="str">
        <f t="shared" ca="1" si="53"/>
        <v/>
      </c>
      <c r="FK47" s="19" t="str">
        <f t="shared" ca="1" si="54"/>
        <v/>
      </c>
      <c r="FL47" s="19" t="str">
        <f t="array" aca="1" ref="FL47" ca="1">IFERROR(AVERAGE(IF(('1. Database - raw'!EO$7:EQ$494&gt;0)*('1. Database - raw'!$AD$7:$AD$494=$A47)*(INDIRECT($Q47,TRUE)=$O47),'1. Database - raw'!EO$7:EQ$494)),"")</f>
        <v/>
      </c>
      <c r="FM47" s="33" t="str">
        <f t="array" aca="1" ref="FM47" ca="1">IFERROR(_xlfn.STDEV.S(IF(('1. Database - raw'!EO$7:EQ$494&gt;0)*('1. Database - raw'!$AD$7:$AD$494=$A47)*(INDIRECT($Q47,TRUE)=$O47),'1. Database - raw'!EO$7:EQ$494)),"")</f>
        <v/>
      </c>
      <c r="FN47" s="33" t="str">
        <f t="array" aca="1" ref="FN47" ca="1">IFERROR(IF(COUNT(IF(('1. Database - raw'!EO$7:EQ$494&gt;0)*('1. Database - raw'!$AD$7:$AD$494=$A47)*(INDIRECT($Q47,TRUE)=$O47),'1. Database - raw'!EO$7:EQ$494))&gt;0,COUNT(IF(('1. Database - raw'!EO$7:EQ$494&gt;0)*('1. Database - raw'!$AD$7:$AD$494=$A47)*(INDIRECT($Q47,TRUE)=$O47),'1. Database - raw'!EO$7:EQ$494)),""),"")</f>
        <v/>
      </c>
      <c r="FO47" s="14" t="str">
        <f t="shared" ca="1" si="55"/>
        <v/>
      </c>
      <c r="FP47" s="19" t="str">
        <f t="shared" ca="1" si="56"/>
        <v/>
      </c>
      <c r="FQ47" s="19" t="str">
        <f t="shared" ca="1" si="57"/>
        <v/>
      </c>
      <c r="FR47" s="19" t="str">
        <f t="array" aca="1" ref="FR47" ca="1">IFERROR(AVERAGE(IF(('1. Database - raw'!EU$7:EW$494&gt;0)*('1. Database - raw'!$AD$7:$AD$494=$A47)*(INDIRECT($Q47,TRUE)=$O47),'1. Database - raw'!EU$7:EW$494)),"")</f>
        <v/>
      </c>
      <c r="FS47" s="33" t="str">
        <f t="array" aca="1" ref="FS47" ca="1">IFERROR(_xlfn.STDEV.S(IF(('1. Database - raw'!EU$7:EW$494&gt;0)*('1. Database - raw'!$AD$7:$AD$494=$A47)*(INDIRECT($Q47,TRUE)=$O47),'1. Database - raw'!EU$7:EW$494)),"")</f>
        <v/>
      </c>
      <c r="FT47" s="33" t="str">
        <f t="array" aca="1" ref="FT47" ca="1">IFERROR(IF(COUNT(IF(('1. Database - raw'!EU$7:EW$494&gt;0)*('1. Database - raw'!$AD$7:$AD$494=$A47)*(INDIRECT($Q47,TRUE)=$O47),'1. Database - raw'!EU$7:EW$494))&gt;0,COUNT(IF(('1. Database - raw'!EU$7:EW$494&gt;0)*('1. Database - raw'!$AD$7:$AD$494=$A47)*(INDIRECT($Q47,TRUE)=$O47),'1. Database - raw'!EU$7:EW$494)),""),"")</f>
        <v/>
      </c>
      <c r="FU47" s="14" t="str">
        <f t="shared" ca="1" si="58"/>
        <v/>
      </c>
      <c r="FV47" s="19" t="str">
        <f t="shared" ca="1" si="59"/>
        <v/>
      </c>
      <c r="FW47" s="19" t="str">
        <f t="shared" ca="1" si="60"/>
        <v/>
      </c>
      <c r="FX47" s="19" t="str">
        <f t="array" aca="1" ref="FX47" ca="1">IFERROR(AVERAGE(IF(('1. Database - raw'!FA$7:FC$494&gt;0)*('1. Database - raw'!$AD$7:$AD$494=$A47)*(INDIRECT($Q47,TRUE)=$O47),'1. Database - raw'!FA$7:FC$494)),"")</f>
        <v/>
      </c>
      <c r="FY47" s="33" t="str">
        <f t="array" aca="1" ref="FY47" ca="1">IFERROR(_xlfn.STDEV.S(IF(('1. Database - raw'!FA$7:FC$494&gt;0)*('1. Database - raw'!$AD$7:$AD$494=$A47)*(INDIRECT($Q47,TRUE)=$O47),'1. Database - raw'!FA$7:FC$494)),"")</f>
        <v/>
      </c>
      <c r="FZ47" s="33" t="str">
        <f t="array" aca="1" ref="FZ47" ca="1">IFERROR(IF(COUNT(IF(('1. Database - raw'!FA$7:FC$494&gt;0)*('1. Database - raw'!$AD$7:$AD$494=$A47)*(INDIRECT($Q47,TRUE)=$O47),'1. Database - raw'!FA$7:FC$494))&gt;0,COUNT(IF(('1. Database - raw'!FA$7:FC$494&gt;0)*('1. Database - raw'!$AD$7:$AD$494=$A47)*(INDIRECT($Q47,TRUE)=$O47),'1. Database - raw'!FA$7:FC$494)),""),"")</f>
        <v/>
      </c>
      <c r="GA47" s="14" t="str">
        <f t="shared" ca="1" si="61"/>
        <v/>
      </c>
      <c r="GB47" s="19" t="str">
        <f t="shared" ca="1" si="62"/>
        <v/>
      </c>
      <c r="GC47" s="19" t="str">
        <f t="shared" ca="1" si="63"/>
        <v/>
      </c>
      <c r="GD47" s="19" t="str">
        <f t="array" aca="1" ref="GD47" ca="1">IFERROR(AVERAGE(IF(('1. Database - raw'!FG$7:FI$494&gt;0)*('1. Database - raw'!$AD$7:$AD$494=$A47)*(INDIRECT($Q47,TRUE)=$O47),'1. Database - raw'!FG$7:FI$494)),"")</f>
        <v/>
      </c>
      <c r="GE47" s="33" t="str">
        <f t="array" aca="1" ref="GE47" ca="1">IFERROR(_xlfn.STDEV.S(IF(('1. Database - raw'!FG$7:FI$494&gt;0)*('1. Database - raw'!$AD$7:$AD$494=$A47)*(INDIRECT($Q47,TRUE)=$O47),'1. Database - raw'!FG$7:FI$494)),"")</f>
        <v/>
      </c>
      <c r="GF47" s="33" t="str">
        <f t="array" aca="1" ref="GF47" ca="1">IFERROR(IF(COUNT(IF(('1. Database - raw'!FG$7:FI$494&gt;0)*('1. Database - raw'!$AD$7:$AD$494=$A47)*(INDIRECT($Q47,TRUE)=$O47),'1. Database - raw'!FG$7:FI$494))&gt;0,COUNT(IF(('1. Database - raw'!FG$7:FI$494&gt;0)*('1. Database - raw'!$AD$7:$AD$494=$A47)*(INDIRECT($Q47,TRUE)=$O47),'1. Database - raw'!FG$7:FI$494)),""),"")</f>
        <v/>
      </c>
      <c r="GG47" s="14" t="str">
        <f t="shared" ca="1" si="64"/>
        <v/>
      </c>
      <c r="GH47" s="19" t="str">
        <f t="shared" ca="1" si="65"/>
        <v/>
      </c>
      <c r="GI47" s="19" t="str">
        <f t="shared" ca="1" si="66"/>
        <v/>
      </c>
      <c r="GJ47" s="19" t="str">
        <f t="array" aca="1" ref="GJ47" ca="1">IFERROR(AVERAGE(IF(('1. Database - raw'!FM$7:FO$494&gt;0)*('1. Database - raw'!$AD$7:$AD$494=$A47)*(INDIRECT($Q47,TRUE)=$O47),'1. Database - raw'!FM$7:FO$494)),"")</f>
        <v/>
      </c>
      <c r="GK47" s="33" t="str">
        <f t="array" aca="1" ref="GK47" ca="1">IFERROR(_xlfn.STDEV.S(IF(('1. Database - raw'!FM$7:FO$494&gt;0)*('1. Database - raw'!$AD$7:$AD$494=$A47)*(INDIRECT($Q47,TRUE)=$O47),'1. Database - raw'!FM$7:FO$494)),"")</f>
        <v/>
      </c>
      <c r="GL47" s="33" t="str">
        <f t="array" aca="1" ref="GL47" ca="1">IFERROR(IF(COUNT(IF(('1. Database - raw'!FM$7:FO$494&gt;0)*('1. Database - raw'!$AD$7:$AD$494=$A47)*(INDIRECT($Q47,TRUE)=$O47),'1. Database - raw'!FM$7:FO$494))&gt;0,COUNT(IF(('1. Database - raw'!FM$7:FO$494&gt;0)*('1. Database - raw'!$AD$7:$AD$494=$A47)*(INDIRECT($Q47,TRUE)=$O47),'1. Database - raw'!FM$7:FO$494)),""),"")</f>
        <v/>
      </c>
      <c r="GM47" s="14">
        <f t="shared" ca="1" si="67"/>
        <v>42.746355749943376</v>
      </c>
      <c r="GN47" s="19">
        <f t="shared" ca="1" si="68"/>
        <v>77.566420690409501</v>
      </c>
      <c r="GO47" s="19">
        <f t="shared" ca="1" si="69"/>
        <v>57.581957357161919</v>
      </c>
      <c r="GP47" s="19">
        <f t="array" aca="1" ref="GP47" ca="1">IFERROR(AVERAGE(IF(('1. Database - raw'!FS$7:FU$494&gt;0)*('1. Database - raw'!$AD$7:$AD$494=$A47)*(INDIRECT($Q47,TRUE)=$O47),'1. Database - raw'!FS$7:FU$494)),"")</f>
        <v>62</v>
      </c>
      <c r="GQ47" s="33">
        <f t="array" aca="1" ref="GQ47" ca="1">IFERROR(_xlfn.STDEV.S(IF(('1. Database - raw'!FS$7:FU$494&gt;0)*('1. Database - raw'!$AD$7:$AD$494=$A47)*(INDIRECT($Q47,TRUE)=$O47),'1. Database - raw'!FS$7:FU$494)),"")</f>
        <v>24.748737341529164</v>
      </c>
      <c r="GR47" s="33">
        <f t="array" aca="1" ref="GR47" ca="1">IFERROR(IF(COUNT(IF(('1. Database - raw'!FS$7:FU$494&gt;0)*('1. Database - raw'!$AD$7:$AD$494=$A47)*(INDIRECT($Q47,TRUE)=$O47),'1. Database - raw'!FS$7:FU$494))&gt;0,COUNT(IF(('1. Database - raw'!FS$7:FU$494&gt;0)*('1. Database - raw'!$AD$7:$AD$494=$A47)*(INDIRECT($Q47,TRUE)=$O47),'1. Database - raw'!FS$7:FU$494)),""),"")</f>
        <v>5</v>
      </c>
      <c r="GS47" s="14" t="str">
        <f t="shared" ca="1" si="70"/>
        <v/>
      </c>
      <c r="GT47" s="19" t="str">
        <f t="shared" ca="1" si="71"/>
        <v/>
      </c>
      <c r="GU47" s="19" t="str">
        <f t="shared" ca="1" si="72"/>
        <v/>
      </c>
      <c r="GV47" s="19" t="str">
        <f t="array" aca="1" ref="GV47" ca="1">IFERROR(AVERAGE(IF(('1. Database - raw'!FY$7:GA$494&gt;0)*('1. Database - raw'!$AD$7:$AD$494=$A47)*(INDIRECT($Q47,TRUE)=$O47),'1. Database - raw'!FY$7:GA$494)),"")</f>
        <v/>
      </c>
      <c r="GW47" s="33" t="str">
        <f t="array" aca="1" ref="GW47" ca="1">IFERROR(_xlfn.STDEV.S(IF(('1. Database - raw'!FY$7:GA$494&gt;0)*('1. Database - raw'!$AD$7:$AD$494=$A47)*(INDIRECT($Q47,TRUE)=$O47),'1. Database - raw'!FY$7:GA$494)),"")</f>
        <v/>
      </c>
      <c r="GX47" s="33" t="str">
        <f t="array" aca="1" ref="GX47" ca="1">IFERROR(IF(COUNT(IF(('1. Database - raw'!FY$7:GA$494&gt;0)*('1. Database - raw'!$AD$7:$AD$494=$A47)*(INDIRECT($Q47,TRUE)=$O47),'1. Database - raw'!FY$7:GA$494))&gt;0,COUNT(IF(('1. Database - raw'!FY$7:GA$494&gt;0)*('1. Database - raw'!$AD$7:$AD$494=$A47)*(INDIRECT($Q47,TRUE)=$O47),'1. Database - raw'!FY$7:GA$494)),""),"")</f>
        <v/>
      </c>
      <c r="GY47" s="14" t="str">
        <f t="shared" ca="1" si="73"/>
        <v/>
      </c>
      <c r="GZ47" s="19" t="str">
        <f t="shared" ca="1" si="74"/>
        <v/>
      </c>
      <c r="HA47" s="19" t="str">
        <f t="shared" ca="1" si="75"/>
        <v/>
      </c>
      <c r="HB47" s="19" t="str">
        <f t="array" aca="1" ref="HB47" ca="1">IFERROR(AVERAGE(IF(('1. Database - raw'!GE$7:GG$494&gt;0)*('1. Database - raw'!$AD$7:$AD$494=$A47)*(INDIRECT($Q47,TRUE)=$O47),'1. Database - raw'!GE$7:GG$494)),"")</f>
        <v/>
      </c>
      <c r="HC47" s="33" t="str">
        <f t="array" aca="1" ref="HC47" ca="1">IFERROR(_xlfn.STDEV.S(IF(('1. Database - raw'!GE$7:GG$494&gt;0)*('1. Database - raw'!$AD$7:$AD$494=$A47)*(INDIRECT($Q47,TRUE)=$O47),'1. Database - raw'!GE$7:GG$494)),"")</f>
        <v/>
      </c>
      <c r="HD47" s="33" t="str">
        <f t="array" aca="1" ref="HD47" ca="1">IFERROR(IF(COUNT(IF(('1. Database - raw'!GE$7:GG$494&gt;0)*('1. Database - raw'!$AD$7:$AD$494=$A47)*(INDIRECT($Q47,TRUE)=$O47),'1. Database - raw'!GE$7:GG$494))&gt;0,COUNT(IF(('1. Database - raw'!GE$7:GG$494&gt;0)*('1. Database - raw'!$AD$7:$AD$494=$A47)*(INDIRECT($Q47,TRUE)=$O47),'1. Database - raw'!GE$7:GG$494)),""),"")</f>
        <v/>
      </c>
      <c r="HE47" s="14" t="str">
        <f t="shared" ca="1" si="76"/>
        <v/>
      </c>
      <c r="HF47" s="19" t="str">
        <f t="shared" ca="1" si="77"/>
        <v/>
      </c>
      <c r="HG47" s="19" t="str">
        <f t="shared" ca="1" si="78"/>
        <v/>
      </c>
      <c r="HH47" s="19" t="str">
        <f t="array" aca="1" ref="HH47" ca="1">IFERROR(AVERAGE(IF(('1. Database - raw'!GK$7:GM$494&gt;0)*('1. Database - raw'!$AD$7:$AD$494=$A47)*(INDIRECT($Q47,TRUE)=$O47),'1. Database - raw'!GK$7:GM$494)),"")</f>
        <v/>
      </c>
      <c r="HI47" s="33" t="str">
        <f t="array" aca="1" ref="HI47" ca="1">IFERROR(_xlfn.STDEV.S(IF(('1. Database - raw'!GK$7:GM$494&gt;0)*('1. Database - raw'!$AD$7:$AD$494=$A47)*(INDIRECT($Q47,TRUE)=$O47),'1. Database - raw'!GK$7:GM$494)),"")</f>
        <v/>
      </c>
      <c r="HJ47" s="33" t="str">
        <f t="array" aca="1" ref="HJ47" ca="1">IFERROR(IF(COUNT(IF(('1. Database - raw'!GK$7:GM$494&gt;0)*('1. Database - raw'!$AD$7:$AD$494=$A47)*(INDIRECT($Q47,TRUE)=$O47),'1. Database - raw'!GK$7:GM$494))&gt;0,COUNT(IF(('1. Database - raw'!GK$7:GM$494&gt;0)*('1. Database - raw'!$AD$7:$AD$494=$A47)*(INDIRECT($Q47,TRUE)=$O47),'1. Database - raw'!GK$7:GM$494)),""),"")</f>
        <v/>
      </c>
      <c r="HK47" s="14" t="str">
        <f t="shared" ca="1" si="79"/>
        <v/>
      </c>
      <c r="HL47" s="19" t="str">
        <f t="shared" ca="1" si="80"/>
        <v/>
      </c>
      <c r="HM47" s="19" t="str">
        <f t="shared" ca="1" si="81"/>
        <v/>
      </c>
      <c r="HN47" s="19" t="str">
        <f t="array" aca="1" ref="HN47" ca="1">IFERROR(AVERAGE(IF(('1. Database - raw'!GQ$7:GS$494&gt;0)*('1. Database - raw'!$AD$7:$AD$494=$A47)*(INDIRECT($Q47,TRUE)=$O47),'1. Database - raw'!GQ$7:GS$494)),"")</f>
        <v/>
      </c>
      <c r="HO47" s="33" t="str">
        <f t="array" aca="1" ref="HO47" ca="1">IFERROR(_xlfn.STDEV.S(IF(('1. Database - raw'!GQ$7:GS$494&gt;0)*('1. Database - raw'!$AD$7:$AD$494=$A47)*(INDIRECT($Q47,TRUE)=$O47),'1. Database - raw'!GQ$7:GS$494)),"")</f>
        <v/>
      </c>
      <c r="HP47" s="33" t="str">
        <f t="array" aca="1" ref="HP47" ca="1">IFERROR(IF(COUNT(IF(('1. Database - raw'!GQ$7:GS$494&gt;0)*('1. Database - raw'!$AD$7:$AD$494=$A47)*(INDIRECT($Q47,TRUE)=$O47),'1. Database - raw'!GQ$7:GS$494))&gt;0,COUNT(IF(('1. Database - raw'!GQ$7:GS$494&gt;0)*('1. Database - raw'!$AD$7:$AD$494=$A47)*(INDIRECT($Q47,TRUE)=$O47),'1. Database - raw'!GQ$7:GS$494)),""),"")</f>
        <v/>
      </c>
      <c r="HQ47" s="14" t="str">
        <f t="shared" ca="1" si="82"/>
        <v/>
      </c>
      <c r="HR47" s="19" t="str">
        <f t="shared" ca="1" si="83"/>
        <v/>
      </c>
      <c r="HS47" s="19" t="str">
        <f t="shared" ca="1" si="84"/>
        <v/>
      </c>
      <c r="HT47" s="19" t="str">
        <f t="array" aca="1" ref="HT47" ca="1">IFERROR(AVERAGE(IF(('1. Database - raw'!GW$7:GY$494&gt;0)*('1. Database - raw'!$AD$7:$AD$494=$A47)*(INDIRECT($Q47,TRUE)=$O47),'1. Database - raw'!GW$7:GY$494)),"")</f>
        <v/>
      </c>
      <c r="HU47" s="33" t="str">
        <f t="array" aca="1" ref="HU47" ca="1">IFERROR(_xlfn.STDEV.S(IF(('1. Database - raw'!GW$7:GY$494&gt;0)*('1. Database - raw'!$AD$7:$AD$494=$A47)*(INDIRECT($Q47,TRUE)=$O47),'1. Database - raw'!GW$7:GY$494)),"")</f>
        <v/>
      </c>
      <c r="HV47" s="33" t="str">
        <f t="array" aca="1" ref="HV47" ca="1">IFERROR(IF(COUNT(IF(('1. Database - raw'!GW$7:GY$494&gt;0)*('1. Database - raw'!$AD$7:$AD$494=$A47)*(INDIRECT($Q47,TRUE)=$O47),'1. Database - raw'!GW$7:GY$494))&gt;0,COUNT(IF(('1. Database - raw'!GW$7:GY$494&gt;0)*('1. Database - raw'!$AD$7:$AD$494=$A47)*(INDIRECT($Q47,TRUE)=$O47),'1. Database - raw'!GW$7:GY$494)),""),"")</f>
        <v/>
      </c>
      <c r="HW47" s="14" t="str">
        <f t="shared" ca="1" si="85"/>
        <v/>
      </c>
      <c r="HX47" s="19" t="str">
        <f t="shared" ca="1" si="86"/>
        <v/>
      </c>
      <c r="HY47" s="19" t="str">
        <f t="shared" ca="1" si="87"/>
        <v/>
      </c>
      <c r="HZ47" s="19" t="str">
        <f t="array" aca="1" ref="HZ47" ca="1">IFERROR(AVERAGE(IF(('1. Database - raw'!HC$7:HE$494&gt;0)*('1. Database - raw'!$AD$7:$AD$494=$A47)*(INDIRECT($Q47,TRUE)=$O47),'1. Database - raw'!HC$7:HE$494)),"")</f>
        <v/>
      </c>
      <c r="IA47" s="33" t="str">
        <f t="array" aca="1" ref="IA47" ca="1">IFERROR(_xlfn.STDEV.S(IF(('1. Database - raw'!HC$7:HE$494&gt;0)*('1. Database - raw'!$AD$7:$AD$494=$A47)*(INDIRECT($Q47,TRUE)=$O47),'1. Database - raw'!HC$7:HE$494)),"")</f>
        <v/>
      </c>
      <c r="IB47" s="33" t="str">
        <f t="array" aca="1" ref="IB47" ca="1">IFERROR(IF(COUNT(IF(('1. Database - raw'!HC$7:HE$494&gt;0)*('1. Database - raw'!$AD$7:$AD$494=$A47)*(INDIRECT($Q47,TRUE)=$O47),'1. Database - raw'!HC$7:HE$494))&gt;0,COUNT(IF(('1. Database - raw'!HC$7:HE$494&gt;0)*('1. Database - raw'!$AD$7:$AD$494=$A47)*(INDIRECT($Q47,TRUE)=$O47),'1. Database - raw'!HC$7:HE$494)),""),"")</f>
        <v/>
      </c>
      <c r="IC47" s="14" t="str">
        <f t="shared" ca="1" si="88"/>
        <v/>
      </c>
      <c r="ID47" s="19" t="str">
        <f t="shared" ca="1" si="89"/>
        <v/>
      </c>
      <c r="IE47" s="19" t="str">
        <f t="shared" ca="1" si="90"/>
        <v/>
      </c>
      <c r="IF47" s="19" t="str">
        <f t="array" aca="1" ref="IF47" ca="1">IFERROR(AVERAGE(IF(('1. Database - raw'!HI$7:HK$494&gt;0)*('1. Database - raw'!$AD$7:$AD$494=$A47)*(INDIRECT($Q47,TRUE)=$O47),'1. Database - raw'!HI$7:HK$494)),"")</f>
        <v/>
      </c>
      <c r="IG47" s="33" t="str">
        <f t="array" aca="1" ref="IG47" ca="1">IFERROR(_xlfn.STDEV.S(IF(('1. Database - raw'!HI$7:HK$494&gt;0)*('1. Database - raw'!$AD$7:$AD$494=$A47)*(INDIRECT($Q47,TRUE)=$O47),'1. Database - raw'!HI$7:HK$494)),"")</f>
        <v/>
      </c>
      <c r="IH47" s="33" t="str">
        <f t="array" aca="1" ref="IH47" ca="1">IFERROR(IF(COUNT(IF(('1. Database - raw'!HI$7:HK$494&gt;0)*('1. Database - raw'!$AD$7:$AD$494=$A47)*(INDIRECT($Q47,TRUE)=$O47),'1. Database - raw'!HI$7:HK$494))&gt;0,COUNT(IF(('1. Database - raw'!HI$7:HK$494&gt;0)*('1. Database - raw'!$AD$7:$AD$494=$A47)*(INDIRECT($Q47,TRUE)=$O47),'1. Database - raw'!HI$7:HK$494)),""),"")</f>
        <v/>
      </c>
      <c r="II47" s="14" t="str">
        <f t="shared" ca="1" si="91"/>
        <v/>
      </c>
      <c r="IJ47" s="19" t="str">
        <f t="shared" ca="1" si="92"/>
        <v/>
      </c>
      <c r="IK47" s="19" t="str">
        <f t="shared" ca="1" si="93"/>
        <v/>
      </c>
      <c r="IL47" s="19" t="str">
        <f t="array" aca="1" ref="IL47" ca="1">IFERROR(AVERAGE(IF(('1. Database - raw'!HO$7:HQ$494&gt;0)*('1. Database - raw'!$AD$7:$AD$494=$A47)*(INDIRECT($Q47,TRUE)=$O47),'1. Database - raw'!HO$7:HQ$494)),"")</f>
        <v/>
      </c>
      <c r="IM47" s="33" t="str">
        <f t="array" aca="1" ref="IM47" ca="1">IFERROR(_xlfn.STDEV.S(IF(('1. Database - raw'!HO$7:HQ$494&gt;0)*('1. Database - raw'!$AD$7:$AD$494=$A47)*(INDIRECT($Q47,TRUE)=$O47),'1. Database - raw'!HO$7:HQ$494)),"")</f>
        <v/>
      </c>
      <c r="IN47" s="33" t="str">
        <f t="array" aca="1" ref="IN47" ca="1">IFERROR(IF(COUNT(IF(('1. Database - raw'!HO$7:HQ$494&gt;0)*('1. Database - raw'!$AD$7:$AD$494=$A47)*(INDIRECT($Q47,TRUE)=$O47),'1. Database - raw'!HO$7:HQ$494))&gt;0,COUNT(IF(('1. Database - raw'!HO$7:HQ$494&gt;0)*('1. Database - raw'!$AD$7:$AD$494=$A47)*(INDIRECT($Q47,TRUE)=$O47),'1. Database - raw'!HO$7:HQ$494)),""),"")</f>
        <v/>
      </c>
      <c r="IO47" s="14" t="str">
        <f t="shared" ca="1" si="94"/>
        <v/>
      </c>
      <c r="IP47" s="19" t="str">
        <f t="shared" ca="1" si="95"/>
        <v/>
      </c>
      <c r="IQ47" s="19" t="str">
        <f t="shared" ca="1" si="96"/>
        <v/>
      </c>
      <c r="IR47" s="19" t="str">
        <f t="array" aca="1" ref="IR47" ca="1">IFERROR(AVERAGE(IF(('1. Database - raw'!HU$7:HW$494&gt;0)*('1. Database - raw'!$AD$7:$AD$494=$A47)*(INDIRECT($Q47,TRUE)=$O47),'1. Database - raw'!HU$7:HW$494)),"")</f>
        <v/>
      </c>
      <c r="IS47" s="33" t="str">
        <f t="array" aca="1" ref="IS47" ca="1">IFERROR(_xlfn.STDEV.S(IF(('1. Database - raw'!HU$7:HW$494&gt;0)*('1. Database - raw'!$AD$7:$AD$494=$A47)*(INDIRECT($Q47,TRUE)=$O47),'1. Database - raw'!HU$7:HW$494)),"")</f>
        <v/>
      </c>
      <c r="IT47" s="33" t="str">
        <f t="array" aca="1" ref="IT47" ca="1">IFERROR(IF(COUNT(IF(('1. Database - raw'!HU$7:HW$494&gt;0)*('1. Database - raw'!$AD$7:$AD$494=$A47)*(INDIRECT($Q47,TRUE)=$O47),'1. Database - raw'!HU$7:HW$494))&gt;0,COUNT(IF(('1. Database - raw'!HU$7:HW$494&gt;0)*('1. Database - raw'!$AD$7:$AD$494=$A47)*(INDIRECT($Q47,TRUE)=$O47),'1. Database - raw'!HU$7:HW$494)),""),"")</f>
        <v/>
      </c>
      <c r="IU47" s="14" t="str">
        <f t="shared" ca="1" si="97"/>
        <v/>
      </c>
      <c r="IV47" s="19" t="str">
        <f t="shared" ca="1" si="98"/>
        <v/>
      </c>
      <c r="IW47" s="19" t="str">
        <f t="shared" ca="1" si="99"/>
        <v/>
      </c>
      <c r="IX47" s="19" t="str">
        <f t="array" aca="1" ref="IX47" ca="1">IFERROR(AVERAGE(IF(('1. Database - raw'!IA$7:IC$494&gt;0)*('1. Database - raw'!$AD$7:$AD$494=$A47)*(INDIRECT($Q47,TRUE)=$O47),'1. Database - raw'!IA$7:IC$494)),"")</f>
        <v/>
      </c>
      <c r="IY47" s="33" t="str">
        <f t="array" aca="1" ref="IY47" ca="1">IFERROR(_xlfn.STDEV.S(IF(('1. Database - raw'!IA$7:IC$494&gt;0)*('1. Database - raw'!$AD$7:$AD$494=$A47)*(INDIRECT($Q47,TRUE)=$O47),'1. Database - raw'!IA$7:IC$494)),"")</f>
        <v/>
      </c>
      <c r="IZ47" s="33" t="str">
        <f t="array" aca="1" ref="IZ47" ca="1">IFERROR(IF(COUNT(IF(('1. Database - raw'!IA$7:IC$494&gt;0)*('1. Database - raw'!$AD$7:$AD$494=$A47)*(INDIRECT($Q47,TRUE)=$O47),'1. Database - raw'!IA$7:IC$494))&gt;0,COUNT(IF(('1. Database - raw'!IA$7:IC$494&gt;0)*('1. Database - raw'!$AD$7:$AD$494=$A47)*(INDIRECT($Q47,TRUE)=$O47),'1. Database - raw'!IA$7:IC$494)),""),"")</f>
        <v/>
      </c>
      <c r="JA47" s="14" t="str">
        <f t="shared" ca="1" si="100"/>
        <v/>
      </c>
      <c r="JB47" s="19" t="str">
        <f t="shared" ca="1" si="101"/>
        <v/>
      </c>
      <c r="JC47" s="19" t="str">
        <f t="shared" ca="1" si="102"/>
        <v/>
      </c>
      <c r="JD47" s="19" t="str">
        <f t="array" aca="1" ref="JD47" ca="1">IFERROR(AVERAGE(IF(('1. Database - raw'!IG$7:II$494&gt;0)*('1. Database - raw'!$AD$7:$AD$494=$A47)*(INDIRECT($Q47,TRUE)=$O47),'1. Database - raw'!IG$7:II$494)),"")</f>
        <v/>
      </c>
      <c r="JE47" s="33" t="str">
        <f t="array" aca="1" ref="JE47" ca="1">IFERROR(_xlfn.STDEV.S(IF(('1. Database - raw'!IG$7:II$494&gt;0)*('1. Database - raw'!$AD$7:$AD$494=$A47)*(INDIRECT($Q47,TRUE)=$O47),'1. Database - raw'!IG$7:II$494)),"")</f>
        <v/>
      </c>
      <c r="JF47" s="33" t="str">
        <f t="array" aca="1" ref="JF47" ca="1">IFERROR(IF(COUNT(IF(('1. Database - raw'!IG$7:II$494&gt;0)*('1. Database - raw'!$AD$7:$AD$494=$A47)*(INDIRECT($Q47,TRUE)=$O47),'1. Database - raw'!IG$7:II$494))&gt;0,COUNT(IF(('1. Database - raw'!IG$7:II$494&gt;0)*('1. Database - raw'!$AD$7:$AD$494=$A47)*(INDIRECT($Q47,TRUE)=$O47),'1. Database - raw'!IG$7:II$494)),""),"")</f>
        <v/>
      </c>
      <c r="JG47" s="145" t="str">
        <f t="shared" ca="1" si="103"/>
        <v/>
      </c>
      <c r="JH47" s="146" t="str">
        <f t="shared" ca="1" si="104"/>
        <v/>
      </c>
      <c r="JI47" s="146" t="str">
        <f t="shared" ca="1" si="105"/>
        <v/>
      </c>
      <c r="JJ47" s="146">
        <f t="array" aca="1" ref="JJ47" ca="1">IFERROR(AVERAGE(IF(('1. Database - raw'!IM$7:IO$494&gt;0)*('1. Database - raw'!$AD$7:$AD$494=$A47)*(INDIRECT($Q47,TRUE)=$O47),'1. Database - raw'!IM$7:IO$494)),"")</f>
        <v>5</v>
      </c>
      <c r="JK47" s="277" t="str">
        <f t="array" aca="1" ref="JK47" ca="1">IFERROR(_xlfn.STDEV.S(IF(('1. Database - raw'!IM$7:IO$494&gt;0)*('1. Database - raw'!$AD$7:$AD$494=$A47)*(INDIRECT($Q47,TRUE)=$O47),'1. Database - raw'!IM$7:IO$494)),"")</f>
        <v/>
      </c>
      <c r="JL47" s="33">
        <f t="array" aca="1" ref="JL47" ca="1">IFERROR(IF(COUNT(IF(('1. Database - raw'!IM$7:IO$494&gt;0)*('1. Database - raw'!$AD$7:$AD$494=$A47)*(INDIRECT($Q47,TRUE)=$O47),'1. Database - raw'!IM$7:IO$494))&gt;0,COUNT(IF(('1. Database - raw'!IM$7:IO$494&gt;0)*('1. Database - raw'!$AD$7:$AD$494=$A47)*(INDIRECT($Q47,TRUE)=$O47),'1. Database - raw'!IM$7:IO$494)),""),"")</f>
        <v>1</v>
      </c>
      <c r="JM47" s="145" t="str">
        <f t="shared" ca="1" si="106"/>
        <v/>
      </c>
      <c r="JN47" s="146" t="str">
        <f t="shared" ca="1" si="107"/>
        <v/>
      </c>
      <c r="JO47" s="146" t="str">
        <f t="shared" ca="1" si="108"/>
        <v/>
      </c>
      <c r="JP47" s="146" t="str">
        <f t="array" aca="1" ref="JP47" ca="1">IFERROR(AVERAGE(IF(('1. Database - raw'!IS$7:IU$494&gt;0)*('1. Database - raw'!$AD$7:$AD$494=$A47)*(INDIRECT($Q47,TRUE)=$O47),'1. Database - raw'!IS$7:IU$494)),"")</f>
        <v/>
      </c>
      <c r="JQ47" s="277" t="str">
        <f t="array" aca="1" ref="JQ47" ca="1">IFERROR(_xlfn.STDEV.S(IF(('1. Database - raw'!IS$7:IU$494&gt;0)*('1. Database - raw'!$AD$7:$AD$494=$A47)*(INDIRECT($Q47,TRUE)=$O47),'1. Database - raw'!IS$7:IU$494)),"")</f>
        <v/>
      </c>
      <c r="JR47" s="33" t="str">
        <f t="array" aca="1" ref="JR47" ca="1">IFERROR(IF(COUNT(IF(('1. Database - raw'!IS$7:IU$494&gt;0)*('1. Database - raw'!$AD$7:$AD$494=$A47)*(INDIRECT($Q47,TRUE)=$O47),'1. Database - raw'!IS$7:IU$494))&gt;0,COUNT(IF(('1. Database - raw'!IS$7:IU$494&gt;0)*('1. Database - raw'!$AD$7:$AD$494=$A47)*(INDIRECT($Q47,TRUE)=$O47),'1. Database - raw'!IS$7:IU$494)),""),"")</f>
        <v/>
      </c>
      <c r="JS47" s="145" t="str">
        <f t="shared" ca="1" si="109"/>
        <v/>
      </c>
      <c r="JT47" s="146" t="str">
        <f t="shared" ca="1" si="110"/>
        <v/>
      </c>
      <c r="JU47" s="146" t="str">
        <f t="shared" ca="1" si="111"/>
        <v/>
      </c>
      <c r="JV47" s="146" t="str">
        <f t="array" aca="1" ref="JV47" ca="1">IFERROR(AVERAGE(IF(('1. Database - raw'!IY$7:JA$494&gt;0)*('1. Database - raw'!$AD$7:$AD$494=$A47)*(INDIRECT($Q47,TRUE)=$O47),'1. Database - raw'!IY$7:JA$494)),"")</f>
        <v/>
      </c>
      <c r="JW47" s="277" t="str">
        <f t="array" aca="1" ref="JW47" ca="1">IFERROR(_xlfn.STDEV.S(IF(('1. Database - raw'!IY$7:JA$494&gt;0)*('1. Database - raw'!$AD$7:$AD$494=$A47)*(INDIRECT($Q47,TRUE)=$O47),'1. Database - raw'!IY$7:JA$494)),"")</f>
        <v/>
      </c>
      <c r="JX47" s="33" t="str">
        <f t="array" aca="1" ref="JX47" ca="1">IFERROR(IF(COUNT(IF(('1. Database - raw'!IY$7:JA$494&gt;0)*('1. Database - raw'!$AD$7:$AD$494=$A47)*(INDIRECT($Q47,TRUE)=$O47),'1. Database - raw'!IY$7:JA$494))&gt;0,COUNT(IF(('1. Database - raw'!IY$7:JA$494&gt;0)*('1. Database - raw'!$AD$7:$AD$494=$A47)*(INDIRECT($Q47,TRUE)=$O47),'1. Database - raw'!IY$7:JA$494)),""),"")</f>
        <v/>
      </c>
      <c r="JY47" s="145" t="str">
        <f t="shared" ca="1" si="112"/>
        <v/>
      </c>
      <c r="JZ47" s="146" t="str">
        <f t="shared" ca="1" si="113"/>
        <v/>
      </c>
      <c r="KA47" s="146" t="str">
        <f t="shared" ca="1" si="114"/>
        <v/>
      </c>
      <c r="KB47" s="146" t="str">
        <f t="array" aca="1" ref="KB47" ca="1">IFERROR(AVERAGE(IF(('1. Database - raw'!JE$7:JG$494&gt;0)*('1. Database - raw'!$AD$7:$AD$494=$A47)*(INDIRECT($Q47,TRUE)=$O47),'1. Database - raw'!JE$7:JG$494)),"")</f>
        <v/>
      </c>
      <c r="KC47" s="277" t="str">
        <f t="array" aca="1" ref="KC47" ca="1">IFERROR(_xlfn.STDEV.S(IF(('1. Database - raw'!JE$7:JG$494&gt;0)*('1. Database - raw'!$AD$7:$AD$494=$A47)*(INDIRECT($Q47,TRUE)=$O47),'1. Database - raw'!JE$7:JG$494)),"")</f>
        <v/>
      </c>
      <c r="KD47" s="33" t="str">
        <f t="array" aca="1" ref="KD47" ca="1">IFERROR(IF(COUNT(IF(('1. Database - raw'!JE$7:JG$494&gt;0)*('1. Database - raw'!$AD$7:$AD$494=$A47)*(INDIRECT($Q47,TRUE)=$O47),'1. Database - raw'!JE$7:JG$494))&gt;0,COUNT(IF(('1. Database - raw'!JE$7:JG$494&gt;0)*('1. Database - raw'!$AD$7:$AD$494=$A47)*(INDIRECT($Q47,TRUE)=$O47),'1. Database - raw'!JE$7:JG$494)),""),"")</f>
        <v/>
      </c>
      <c r="KE47" s="145" t="str">
        <f t="shared" ca="1" si="115"/>
        <v/>
      </c>
      <c r="KF47" s="146" t="str">
        <f t="shared" ca="1" si="116"/>
        <v/>
      </c>
      <c r="KG47" s="146" t="str">
        <f t="shared" ca="1" si="117"/>
        <v/>
      </c>
      <c r="KH47" s="146" t="str">
        <f t="array" aca="1" ref="KH47" ca="1">IFERROR(AVERAGE(IF(('1. Database - raw'!JK$7:JM$494&gt;0)*('1. Database - raw'!$AD$7:$AD$494=$A47)*(INDIRECT($Q47,TRUE)=$O47),'1. Database - raw'!JK$7:JM$494)),"")</f>
        <v/>
      </c>
      <c r="KI47" s="277" t="str">
        <f t="array" aca="1" ref="KI47" ca="1">IFERROR(_xlfn.STDEV.S(IF(('1. Database - raw'!JK$7:JM$494&gt;0)*('1. Database - raw'!$AD$7:$AD$494=$A47)*(INDIRECT($Q47,TRUE)=$O47),'1. Database - raw'!JK$7:JM$494)),"")</f>
        <v/>
      </c>
      <c r="KJ47" s="33" t="str">
        <f t="array" aca="1" ref="KJ47" ca="1">IFERROR(IF(COUNT(IF(('1. Database - raw'!JK$7:JM$494&gt;0)*('1. Database - raw'!$AD$7:$AD$494=$A47)*(INDIRECT($Q47,TRUE)=$O47),'1. Database - raw'!JK$7:JM$494))&gt;0,COUNT(IF(('1. Database - raw'!JK$7:JM$494&gt;0)*('1. Database - raw'!$AD$7:$AD$494=$A47)*(INDIRECT($Q47,TRUE)=$O47),'1. Database - raw'!JK$7:JM$494)),""),"")</f>
        <v/>
      </c>
      <c r="KK47" s="145" t="str">
        <f t="shared" ca="1" si="118"/>
        <v/>
      </c>
      <c r="KL47" s="146" t="str">
        <f t="shared" ca="1" si="119"/>
        <v/>
      </c>
      <c r="KM47" s="146" t="str">
        <f t="shared" ca="1" si="120"/>
        <v/>
      </c>
      <c r="KN47" s="146" t="str">
        <f t="array" aca="1" ref="KN47" ca="1">IFERROR(AVERAGE(IF(('1. Database - raw'!JQ$7:JS$494&gt;0)*('1. Database - raw'!$AD$7:$AD$494=$A47)*(INDIRECT($Q47,TRUE)=$O47),'1. Database - raw'!JQ$7:JS$494)),"")</f>
        <v/>
      </c>
      <c r="KO47" s="277" t="str">
        <f t="array" aca="1" ref="KO47" ca="1">IFERROR(_xlfn.STDEV.S(IF(('1. Database - raw'!JQ$7:JS$494&gt;0)*('1. Database - raw'!$AD$7:$AD$494=$A47)*(INDIRECT($Q47,TRUE)=$O47),'1. Database - raw'!JQ$7:JS$494)),"")</f>
        <v/>
      </c>
      <c r="KP47" s="33" t="str">
        <f t="array" aca="1" ref="KP47" ca="1">IFERROR(IF(COUNT(IF(('1. Database - raw'!JQ$7:JS$494&gt;0)*('1. Database - raw'!$AD$7:$AD$494=$A47)*(INDIRECT($Q47,TRUE)=$O47),'1. Database - raw'!JQ$7:JS$494))&gt;0,COUNT(IF(('1. Database - raw'!JQ$7:JS$494&gt;0)*('1. Database - raw'!$AD$7:$AD$494=$A47)*(INDIRECT($Q47,TRUE)=$O47),'1. Database - raw'!JQ$7:JS$494)),""),"")</f>
        <v/>
      </c>
      <c r="KQ47" s="145" t="str">
        <f t="shared" ca="1" si="121"/>
        <v/>
      </c>
      <c r="KR47" s="146" t="str">
        <f t="shared" ca="1" si="122"/>
        <v/>
      </c>
      <c r="KS47" s="146" t="str">
        <f t="shared" ca="1" si="123"/>
        <v/>
      </c>
      <c r="KT47" s="146" t="str">
        <f t="array" aca="1" ref="KT47" ca="1">IFERROR(AVERAGE(IF(('1. Database - raw'!JW$7:JY$494&gt;0)*('1. Database - raw'!$AD$7:$AD$494=$A47)*(INDIRECT($Q47,TRUE)=$O47),'1. Database - raw'!JW$7:JY$494)),"")</f>
        <v/>
      </c>
      <c r="KU47" s="277" t="str">
        <f t="array" aca="1" ref="KU47" ca="1">IFERROR(_xlfn.STDEV.S(IF(('1. Database - raw'!JW$7:JY$494&gt;0)*('1. Database - raw'!$AD$7:$AD$494=$A47)*(INDIRECT($Q47,TRUE)=$O47),'1. Database - raw'!JW$7:JY$494)),"")</f>
        <v/>
      </c>
      <c r="KV47" s="33" t="str">
        <f t="array" aca="1" ref="KV47" ca="1">IFERROR(IF(COUNT(IF(('1. Database - raw'!JW$7:JY$494&gt;0)*('1. Database - raw'!$AD$7:$AD$494=$A47)*(INDIRECT($Q47,TRUE)=$O47),'1. Database - raw'!JW$7:JY$494))&gt;0,COUNT(IF(('1. Database - raw'!JW$7:JY$494&gt;0)*('1. Database - raw'!$AD$7:$AD$494=$A47)*(INDIRECT($Q47,TRUE)=$O47),'1. Database - raw'!JW$7:JY$494)),""),"")</f>
        <v/>
      </c>
      <c r="KW47" s="145" t="str">
        <f t="shared" ca="1" si="124"/>
        <v/>
      </c>
      <c r="KX47" s="146" t="str">
        <f t="shared" ca="1" si="125"/>
        <v/>
      </c>
      <c r="KY47" s="146" t="str">
        <f t="shared" ca="1" si="126"/>
        <v/>
      </c>
      <c r="KZ47" s="146" t="str">
        <f t="array" aca="1" ref="KZ47" ca="1">IFERROR(AVERAGE(IF(('1. Database - raw'!KC$7:KE$494&gt;0)*('1. Database - raw'!$AD$7:$AD$494=$A47)*(INDIRECT($Q47,TRUE)=$O47),'1. Database - raw'!KC$7:KE$494)),"")</f>
        <v/>
      </c>
      <c r="LA47" s="277" t="str">
        <f t="array" aca="1" ref="LA47" ca="1">IFERROR(_xlfn.STDEV.S(IF(('1. Database - raw'!KC$7:KE$494&gt;0)*('1. Database - raw'!$AD$7:$AD$494=$A47)*(INDIRECT($Q47,TRUE)=$O47),'1. Database - raw'!KC$7:KE$494)),"")</f>
        <v/>
      </c>
      <c r="LB47" s="33" t="str">
        <f t="array" aca="1" ref="LB47" ca="1">IFERROR(IF(COUNT(IF(('1. Database - raw'!KC$7:KE$494&gt;0)*('1. Database - raw'!$AD$7:$AD$494=$A47)*(INDIRECT($Q47,TRUE)=$O47),'1. Database - raw'!KC$7:KE$494))&gt;0,COUNT(IF(('1. Database - raw'!KC$7:KE$494&gt;0)*('1. Database - raw'!$AD$7:$AD$494=$A47)*(INDIRECT($Q47,TRUE)=$O47),'1. Database - raw'!KC$7:KE$494)),""),"")</f>
        <v/>
      </c>
      <c r="LC47" s="145" t="str">
        <f t="shared" ca="1" si="127"/>
        <v/>
      </c>
      <c r="LD47" s="146" t="str">
        <f t="shared" ca="1" si="128"/>
        <v/>
      </c>
      <c r="LE47" s="146" t="str">
        <f t="shared" ca="1" si="129"/>
        <v/>
      </c>
      <c r="LF47" s="146" t="str">
        <f t="array" aca="1" ref="LF47" ca="1">IFERROR(AVERAGE(IF(('1. Database - raw'!KI$7:KK$494&gt;0)*('1. Database - raw'!$AD$7:$AD$494=$A47)*(INDIRECT($Q47,TRUE)=$O47),'1. Database - raw'!KI$7:KK$494)),"")</f>
        <v/>
      </c>
      <c r="LG47" s="277" t="str">
        <f t="array" aca="1" ref="LG47" ca="1">IFERROR(_xlfn.STDEV.S(IF(('1. Database - raw'!KI$7:KK$494&gt;0)*('1. Database - raw'!$AD$7:$AD$494=$A47)*(INDIRECT($Q47,TRUE)=$O47),'1. Database - raw'!KI$7:KK$494)),"")</f>
        <v/>
      </c>
      <c r="LH47" s="33" t="str">
        <f t="array" aca="1" ref="LH47" ca="1">IFERROR(IF(COUNT(IF(('1. Database - raw'!KI$7:KK$494&gt;0)*('1. Database - raw'!$AD$7:$AD$494=$A47)*(INDIRECT($Q47,TRUE)=$O47),'1. Database - raw'!KI$7:KK$494))&gt;0,COUNT(IF(('1. Database - raw'!KI$7:KK$494&gt;0)*('1. Database - raw'!$AD$7:$AD$494=$A47)*(INDIRECT($Q47,TRUE)=$O47),'1. Database - raw'!KI$7:KK$494)),""),"")</f>
        <v/>
      </c>
      <c r="LI47" s="145" t="str">
        <f t="shared" ca="1" si="169"/>
        <v/>
      </c>
      <c r="LJ47" s="146" t="str">
        <f t="shared" ca="1" si="170"/>
        <v/>
      </c>
      <c r="LK47" s="146" t="str">
        <f t="shared" ca="1" si="171"/>
        <v/>
      </c>
      <c r="LL47" s="146">
        <f t="array" aca="1" ref="LL47" ca="1">IFERROR(AVERAGE(IF(('1. Database - raw'!KO$7:KQ$494&gt;0)*('1. Database - raw'!$AD$7:$AD$494=$A47)*(INDIRECT($Q47,TRUE)=$O47),'1. Database - raw'!KO$7:KQ$494)),"")</f>
        <v>0.7</v>
      </c>
      <c r="LM47" s="277" t="str">
        <f t="array" aca="1" ref="LM47" ca="1">IFERROR(_xlfn.STDEV.S(IF(('1. Database - raw'!KO$7:KQ$494&gt;0)*('1. Database - raw'!$AD$7:$AD$494=$A47)*(INDIRECT($Q47,TRUE)=$O47),'1. Database - raw'!KO$7:KQ$494)),"")</f>
        <v/>
      </c>
      <c r="LN47" s="33">
        <f t="array" aca="1" ref="LN47" ca="1">IFERROR(IF(COUNT(IF(('1. Database - raw'!KO$7:KQ$494&gt;0)*('1. Database - raw'!$AD$7:$AD$494=$A47)*(INDIRECT($Q47,TRUE)=$O47),'1. Database - raw'!KO$7:KQ$494))&gt;0,COUNT(IF(('1. Database - raw'!KO$7:KQ$494&gt;0)*('1. Database - raw'!$AD$7:$AD$494=$A47)*(INDIRECT($Q47,TRUE)=$O47),'1. Database - raw'!KO$7:KQ$494)),""),"")</f>
        <v>1</v>
      </c>
      <c r="LO47" s="145" t="str">
        <f t="shared" ca="1" si="130"/>
        <v/>
      </c>
      <c r="LP47" s="146" t="str">
        <f t="shared" ca="1" si="131"/>
        <v/>
      </c>
      <c r="LQ47" s="146" t="str">
        <f t="shared" ca="1" si="132"/>
        <v/>
      </c>
      <c r="LR47" s="146" t="str">
        <f t="array" aca="1" ref="LR47" ca="1">IFERROR(AVERAGE(IF(('1. Database - raw'!KU$7:KW$494&gt;0)*('1. Database - raw'!$AD$7:$AD$494=$A47)*(INDIRECT($Q47,TRUE)=$O47),'1. Database - raw'!KU$7:KW$494)),"")</f>
        <v/>
      </c>
      <c r="LS47" s="277" t="str">
        <f t="array" aca="1" ref="LS47" ca="1">IFERROR(_xlfn.STDEV.S(IF(('1. Database - raw'!KU$7:KW$494&gt;0)*('1. Database - raw'!$AD$7:$AD$494=$A47)*(INDIRECT($Q47,TRUE)=$O47),'1. Database - raw'!KU$7:KW$494)),"")</f>
        <v/>
      </c>
      <c r="LT47" s="33" t="str">
        <f t="array" aca="1" ref="LT47" ca="1">IFERROR(IF(COUNT(IF(('1. Database - raw'!KU$7:KW$494&gt;0)*('1. Database - raw'!$AD$7:$AD$494=$A47)*(INDIRECT($Q47,TRUE)=$O47),'1. Database - raw'!KU$7:KW$494))&gt;0,COUNT(IF(('1. Database - raw'!KU$7:KW$494&gt;0)*('1. Database - raw'!$AD$7:$AD$494=$A47)*(INDIRECT($Q47,TRUE)=$O47),'1. Database - raw'!KU$7:KW$494)),""),"")</f>
        <v/>
      </c>
      <c r="LU47" s="145" t="str">
        <f t="shared" ca="1" si="133"/>
        <v/>
      </c>
      <c r="LV47" s="146" t="str">
        <f t="shared" ca="1" si="134"/>
        <v/>
      </c>
      <c r="LW47" s="146" t="str">
        <f t="shared" ca="1" si="135"/>
        <v/>
      </c>
      <c r="LX47" s="146" t="str">
        <f t="array" aca="1" ref="LX47" ca="1">IFERROR(AVERAGE(IF(('1. Database - raw'!LA$7:LC$494&gt;0)*('1. Database - raw'!$AD$7:$AD$494=$A47)*(INDIRECT($Q47,TRUE)=$O47),'1. Database - raw'!LA$7:LC$494)),"")</f>
        <v/>
      </c>
      <c r="LY47" s="277" t="str">
        <f t="array" aca="1" ref="LY47" ca="1">IFERROR(_xlfn.STDEV.S(IF(('1. Database - raw'!LA$7:LC$494&gt;0)*('1. Database - raw'!$AD$7:$AD$494=$A47)*(INDIRECT($Q47,TRUE)=$O47),'1. Database - raw'!LA$7:LC$494)),"")</f>
        <v/>
      </c>
      <c r="LZ47" s="33" t="str">
        <f t="array" aca="1" ref="LZ47" ca="1">IFERROR(IF(COUNT(IF(('1. Database - raw'!LA$7:LC$494&gt;0)*('1. Database - raw'!$AD$7:$AD$494=$A47)*(INDIRECT($Q47,TRUE)=$O47),'1. Database - raw'!LA$7:LC$494))&gt;0,COUNT(IF(('1. Database - raw'!LA$7:LC$494&gt;0)*('1. Database - raw'!$AD$7:$AD$494=$A47)*(INDIRECT($Q47,TRUE)=$O47),'1. Database - raw'!LA$7:LC$494)),""),"")</f>
        <v/>
      </c>
      <c r="MA47" s="145" t="str">
        <f t="shared" ca="1" si="136"/>
        <v/>
      </c>
      <c r="MB47" s="146" t="str">
        <f t="shared" ca="1" si="137"/>
        <v/>
      </c>
      <c r="MC47" s="146" t="str">
        <f t="shared" ca="1" si="138"/>
        <v/>
      </c>
      <c r="MD47" s="146" t="str">
        <f t="array" aca="1" ref="MD47" ca="1">IFERROR(AVERAGE(IF(('1. Database - raw'!LG$7:LI$494&gt;0)*('1. Database - raw'!$AD$7:$AD$494=$A47)*(INDIRECT($Q47,TRUE)=$O47),'1. Database - raw'!LG$7:LI$494)),"")</f>
        <v/>
      </c>
      <c r="ME47" s="277" t="str">
        <f t="array" aca="1" ref="ME47" ca="1">IFERROR(_xlfn.STDEV.S(IF(('1. Database - raw'!LG$7:LI$494&gt;0)*('1. Database - raw'!$AD$7:$AD$494=$A47)*(INDIRECT($Q47,TRUE)=$O47),'1. Database - raw'!LG$7:LI$494)),"")</f>
        <v/>
      </c>
      <c r="MF47" s="33" t="str">
        <f t="array" aca="1" ref="MF47" ca="1">IFERROR(IF(COUNT(IF(('1. Database - raw'!LG$7:LI$494&gt;0)*('1. Database - raw'!$AD$7:$AD$494=$A47)*(INDIRECT($Q47,TRUE)=$O47),'1. Database - raw'!LG$7:LI$494))&gt;0,COUNT(IF(('1. Database - raw'!LG$7:LI$494&gt;0)*('1. Database - raw'!$AD$7:$AD$494=$A47)*(INDIRECT($Q47,TRUE)=$O47),'1. Database - raw'!LG$7:LI$494)),""),"")</f>
        <v/>
      </c>
      <c r="MG47" s="145" t="str">
        <f t="shared" ca="1" si="139"/>
        <v/>
      </c>
      <c r="MH47" s="146" t="str">
        <f t="shared" ca="1" si="140"/>
        <v/>
      </c>
      <c r="MI47" s="146" t="str">
        <f t="shared" ca="1" si="141"/>
        <v/>
      </c>
      <c r="MJ47" s="146" t="str">
        <f t="array" aca="1" ref="MJ47" ca="1">IFERROR(AVERAGE(IF(('1. Database - raw'!LM$7:LO$494&gt;0)*('1. Database - raw'!$AD$7:$AD$494=$A47)*(INDIRECT($Q47,TRUE)=$O47),'1. Database - raw'!LM$7:LO$494)),"")</f>
        <v/>
      </c>
      <c r="MK47" s="277" t="str">
        <f t="array" aca="1" ref="MK47" ca="1">IFERROR(_xlfn.STDEV.S(IF(('1. Database - raw'!LM$7:LO$494&gt;0)*('1. Database - raw'!$AD$7:$AD$494=$A47)*(INDIRECT($Q47,TRUE)=$O47),'1. Database - raw'!LM$7:LO$494)),"")</f>
        <v/>
      </c>
      <c r="ML47" s="33" t="str">
        <f t="array" aca="1" ref="ML47" ca="1">IFERROR(IF(COUNT(IF(('1. Database - raw'!LM$7:LO$494&gt;0)*('1. Database - raw'!$AD$7:$AD$494=$A47)*(INDIRECT($Q47,TRUE)=$O47),'1. Database - raw'!LM$7:LO$494))&gt;0,COUNT(IF(('1. Database - raw'!LM$7:LO$494&gt;0)*('1. Database - raw'!$AD$7:$AD$494=$A47)*(INDIRECT($Q47,TRUE)=$O47),'1. Database - raw'!LM$7:LO$494)),""),"")</f>
        <v/>
      </c>
      <c r="MM47" s="145" t="str">
        <f t="shared" ca="1" si="142"/>
        <v/>
      </c>
      <c r="MN47" s="146" t="str">
        <f t="shared" ca="1" si="143"/>
        <v/>
      </c>
      <c r="MO47" s="146" t="str">
        <f t="shared" ca="1" si="144"/>
        <v/>
      </c>
      <c r="MP47" s="146" t="str">
        <f t="array" aca="1" ref="MP47" ca="1">IFERROR(AVERAGE(IF(('1. Database - raw'!LS$7:LU$494&gt;0)*('1. Database - raw'!$AD$7:$AD$494=$A47)*(INDIRECT($Q47,TRUE)=$O47),'1. Database - raw'!LS$7:LU$494)),"")</f>
        <v/>
      </c>
      <c r="MQ47" s="277" t="str">
        <f t="array" aca="1" ref="MQ47" ca="1">IFERROR(_xlfn.STDEV.S(IF(('1. Database - raw'!LS$7:LU$494&gt;0)*('1. Database - raw'!$AD$7:$AD$494=$A47)*(INDIRECT($Q47,TRUE)=$O47),'1. Database - raw'!LS$7:LU$494)),"")</f>
        <v/>
      </c>
      <c r="MR47" s="33" t="str">
        <f t="array" aca="1" ref="MR47" ca="1">IFERROR(IF(COUNT(IF(('1. Database - raw'!LS$7:LU$494&gt;0)*('1. Database - raw'!$AD$7:$AD$494=$A47)*(INDIRECT($Q47,TRUE)=$O47),'1. Database - raw'!LS$7:LU$494))&gt;0,COUNT(IF(('1. Database - raw'!LS$7:LU$494&gt;0)*('1. Database - raw'!$AD$7:$AD$494=$A47)*(INDIRECT($Q47,TRUE)=$O47),'1. Database - raw'!LS$7:LU$494)),""),"")</f>
        <v/>
      </c>
      <c r="MS47" s="145" t="str">
        <f t="shared" ca="1" si="145"/>
        <v/>
      </c>
      <c r="MT47" s="146" t="str">
        <f t="shared" ca="1" si="146"/>
        <v/>
      </c>
      <c r="MU47" s="146" t="str">
        <f t="shared" ca="1" si="147"/>
        <v/>
      </c>
      <c r="MV47" s="146" t="str">
        <f t="array" aca="1" ref="MV47" ca="1">IFERROR(AVERAGE(IF(('1. Database - raw'!LY$7:MA$494&gt;0)*('1. Database - raw'!$AD$7:$AD$494=$A47)*(INDIRECT($Q47,TRUE)=$O47),'1. Database - raw'!LY$7:MA$494)),"")</f>
        <v/>
      </c>
      <c r="MW47" s="277" t="str">
        <f t="array" aca="1" ref="MW47" ca="1">IFERROR(_xlfn.STDEV.S(IF(('1. Database - raw'!LY$7:MA$494&gt;0)*('1. Database - raw'!$AD$7:$AD$494=$A47)*(INDIRECT($Q47,TRUE)=$O47),'1. Database - raw'!LY$7:MA$494)),"")</f>
        <v/>
      </c>
      <c r="MX47" s="33" t="str">
        <f t="array" aca="1" ref="MX47" ca="1">IFERROR(IF(COUNT(IF(('1. Database - raw'!LY$7:MA$494&gt;0)*('1. Database - raw'!$AD$7:$AD$494=$A47)*(INDIRECT($Q47,TRUE)=$O47),'1. Database - raw'!LY$7:MA$494))&gt;0,COUNT(IF(('1. Database - raw'!LY$7:MA$494&gt;0)*('1. Database - raw'!$AD$7:$AD$494=$A47)*(INDIRECT($Q47,TRUE)=$O47),'1. Database - raw'!LY$7:MA$494)),""),"")</f>
        <v/>
      </c>
      <c r="MY47" s="145" t="str">
        <f t="shared" ca="1" si="148"/>
        <v/>
      </c>
      <c r="MZ47" s="146" t="str">
        <f t="shared" ca="1" si="149"/>
        <v/>
      </c>
      <c r="NA47" s="146" t="str">
        <f t="shared" ca="1" si="150"/>
        <v/>
      </c>
      <c r="NB47" s="146" t="str">
        <f t="array" aca="1" ref="NB47" ca="1">IFERROR(AVERAGE(IF(('1. Database - raw'!ME$7:MG$494&gt;0)*('1. Database - raw'!$AD$7:$AD$494=$A47)*(INDIRECT($Q47,TRUE)=$O47),'1. Database - raw'!ME$7:MG$494)),"")</f>
        <v/>
      </c>
      <c r="NC47" s="277" t="str">
        <f t="array" aca="1" ref="NC47" ca="1">IFERROR(_xlfn.STDEV.S(IF(('1. Database - raw'!ME$7:MG$494&gt;0)*('1. Database - raw'!$AD$7:$AD$494=$A47)*(INDIRECT($Q47,TRUE)=$O47),'1. Database - raw'!ME$7:MG$494)),"")</f>
        <v/>
      </c>
      <c r="ND47" s="33" t="str">
        <f t="array" aca="1" ref="ND47" ca="1">IFERROR(IF(COUNT(IF(('1. Database - raw'!ME$7:MG$494&gt;0)*('1. Database - raw'!$AD$7:$AD$494=$A47)*(INDIRECT($Q47,TRUE)=$O47),'1. Database - raw'!ME$7:MG$494))&gt;0,COUNT(IF(('1. Database - raw'!ME$7:MG$494&gt;0)*('1. Database - raw'!$AD$7:$AD$494=$A47)*(INDIRECT($Q47,TRUE)=$O47),'1. Database - raw'!ME$7:MG$494)),""),"")</f>
        <v/>
      </c>
      <c r="NE47" s="145" t="str">
        <f t="shared" ca="1" si="151"/>
        <v/>
      </c>
      <c r="NF47" s="146" t="str">
        <f t="shared" ca="1" si="152"/>
        <v/>
      </c>
      <c r="NG47" s="146" t="str">
        <f t="shared" ca="1" si="153"/>
        <v/>
      </c>
      <c r="NH47" s="146" t="str">
        <f t="array" aca="1" ref="NH47" ca="1">IFERROR(AVERAGE(IF(('1. Database - raw'!MK$7:MM$494&gt;0)*('1. Database - raw'!$AD$7:$AD$494=$A47)*(INDIRECT($Q47,TRUE)=$O47),'1. Database - raw'!MK$7:MM$494)),"")</f>
        <v/>
      </c>
      <c r="NI47" s="277" t="str">
        <f t="array" aca="1" ref="NI47" ca="1">IFERROR(_xlfn.STDEV.S(IF(('1. Database - raw'!MK$7:MM$494&gt;0)*('1. Database - raw'!$AD$7:$AD$494=$A47)*(INDIRECT($Q47,TRUE)=$O47),'1. Database - raw'!MK$7:MM$494)),"")</f>
        <v/>
      </c>
      <c r="NJ47" s="33" t="str">
        <f t="array" aca="1" ref="NJ47" ca="1">IFERROR(IF(COUNT(IF(('1. Database - raw'!MK$7:MM$494&gt;0)*('1. Database - raw'!$AD$7:$AD$494=$A47)*(INDIRECT($Q47,TRUE)=$O47),'1. Database - raw'!MK$7:MM$494))&gt;0,COUNT(IF(('1. Database - raw'!MK$7:MM$494&gt;0)*('1. Database - raw'!$AD$7:$AD$494=$A47)*(INDIRECT($Q47,TRUE)=$O47),'1. Database - raw'!MK$7:MM$494)),""),"")</f>
        <v/>
      </c>
      <c r="NK47" s="145">
        <f t="shared" ca="1" si="154"/>
        <v>2.2880546649684397</v>
      </c>
      <c r="NL47" s="146">
        <f t="shared" ca="1" si="155"/>
        <v>2.5114201332432966</v>
      </c>
      <c r="NM47" s="146">
        <f t="shared" ca="1" si="156"/>
        <v>2.3971371574365503</v>
      </c>
      <c r="NN47" s="146">
        <f t="array" aca="1" ref="NN47" ca="1">IFERROR(AVERAGE(IF(('1. Database - raw'!MQ$7:MS$494&gt;0)*('1. Database - raw'!$AD$7:$AD$494=$A47)*(INDIRECT($Q47,TRUE)=$O47),'1. Database - raw'!MQ$7:MS$494)),"")</f>
        <v>2.4249999999999998</v>
      </c>
      <c r="NO47" s="277">
        <f t="array" aca="1" ref="NO47" ca="1">IFERROR(_xlfn.STDEV.S(IF(('1. Database - raw'!MQ$7:MS$494&gt;0)*('1. Database - raw'!$AD$7:$AD$494=$A47)*(INDIRECT($Q47,TRUE)=$O47),'1. Database - raw'!MQ$7:MS$494)),"")</f>
        <v>0.37080992435478338</v>
      </c>
      <c r="NP47" s="33">
        <f t="array" aca="1" ref="NP47" ca="1">IFERROR(IF(COUNT(IF(('1. Database - raw'!MQ$7:MS$494&gt;0)*('1. Database - raw'!$AD$7:$AD$494=$A47)*(INDIRECT($Q47,TRUE)=$O47),'1. Database - raw'!MQ$7:MS$494))&gt;0,COUNT(IF(('1. Database - raw'!MQ$7:MS$494&gt;0)*('1. Database - raw'!$AD$7:$AD$494=$A47)*(INDIRECT($Q47,TRUE)=$O47),'1. Database - raw'!MQ$7:MS$494)),""),"")</f>
        <v>5</v>
      </c>
      <c r="NQ47" s="145">
        <f t="shared" ca="1" si="157"/>
        <v>1.3758325989710189</v>
      </c>
      <c r="NR47" s="146">
        <f t="shared" ca="1" si="158"/>
        <v>2.0139157748971379</v>
      </c>
      <c r="NS47" s="146">
        <f t="shared" ca="1" si="159"/>
        <v>1.6645753136116921</v>
      </c>
      <c r="NT47" s="146">
        <f t="array" aca="1" ref="NT47" ca="1">IFERROR(AVERAGE(IF(('1. Database - raw'!MW$7:MY$494&gt;0)*('1. Database - raw'!$AD$7:$AD$494=$A47)*(INDIRECT($Q47,TRUE)=$O47),'1. Database - raw'!MW$7:MY$494)),"")</f>
        <v>1.7333333333333334</v>
      </c>
      <c r="NU47" s="277">
        <f t="array" aca="1" ref="NU47" ca="1">IFERROR(_xlfn.STDEV.S(IF(('1. Database - raw'!MW$7:MY$494&gt;0)*('1. Database - raw'!$AD$7:$AD$494=$A47)*(INDIRECT($Q47,TRUE)=$O47),'1. Database - raw'!MW$7:MY$494)),"")</f>
        <v>0.5033222956847172</v>
      </c>
      <c r="NV47" s="33">
        <f t="array" aca="1" ref="NV47" ca="1">IFERROR(IF(COUNT(IF(('1. Database - raw'!MW$7:MY$494&gt;0)*('1. Database - raw'!$AD$7:$AD$494=$A47)*(INDIRECT($Q47,TRUE)=$O47),'1. Database - raw'!MW$7:MY$494))&gt;0,COUNT(IF(('1. Database - raw'!MW$7:MY$494&gt;0)*('1. Database - raw'!$AD$7:$AD$494=$A47)*(INDIRECT($Q47,TRUE)=$O47),'1. Database - raw'!MW$7:MY$494)),""),"")</f>
        <v>3</v>
      </c>
      <c r="NW47" s="145" t="str">
        <f t="shared" ca="1" si="160"/>
        <v/>
      </c>
      <c r="NX47" s="146" t="str">
        <f t="shared" ca="1" si="161"/>
        <v/>
      </c>
      <c r="NY47" s="146" t="str">
        <f t="shared" ca="1" si="162"/>
        <v/>
      </c>
      <c r="NZ47" s="146" t="str">
        <f t="array" aca="1" ref="NZ47" ca="1">IFERROR(AVERAGE(IF(('1. Database - raw'!NC$7:NE$494&gt;0)*('1. Database - raw'!$AD$7:$AD$494=$A47)*(INDIRECT($Q47,TRUE)=$O47),'1. Database - raw'!NC$7:NE$494)),"")</f>
        <v/>
      </c>
      <c r="OA47" s="277" t="str">
        <f t="array" aca="1" ref="OA47" ca="1">IFERROR(_xlfn.STDEV.S(IF(('1. Database - raw'!NC$7:NE$494&gt;0)*('1. Database - raw'!$AD$7:$AD$494=$A47)*(INDIRECT($Q47,TRUE)=$O47),'1. Database - raw'!NC$7:NE$494)),"")</f>
        <v/>
      </c>
      <c r="OB47" s="33" t="str">
        <f t="array" aca="1" ref="OB47" ca="1">IFERROR(IF(COUNT(IF(('1. Database - raw'!NC$7:NE$494&gt;0)*('1. Database - raw'!$AD$7:$AD$494=$A47)*(INDIRECT($Q47,TRUE)=$O47),'1. Database - raw'!NC$7:NE$494))&gt;0,COUNT(IF(('1. Database - raw'!NC$7:NE$494&gt;0)*('1. Database - raw'!$AD$7:$AD$494=$A47)*(INDIRECT($Q47,TRUE)=$O47),'1. Database - raw'!NC$7:NE$494)),""),"")</f>
        <v/>
      </c>
      <c r="OC47" s="145">
        <f t="shared" ca="1" si="163"/>
        <v>0.3690824129515029</v>
      </c>
      <c r="OD47" s="146">
        <f t="shared" ca="1" si="164"/>
        <v>0.44784277578556619</v>
      </c>
      <c r="OE47" s="146">
        <f t="shared" ca="1" si="165"/>
        <v>0.40655982623697051</v>
      </c>
      <c r="OF47" s="146">
        <f t="array" aca="1" ref="OF47" ca="1">IFERROR(AVERAGE(IF(('1. Database - raw'!NI$7:NK$494&gt;0)*('1. Database - raw'!$AD$7:$AD$494=$A47)*(INDIRECT($Q47,TRUE)=$O47),'1. Database - raw'!NI$7:NK$494)),"")</f>
        <v>0.41500000000000004</v>
      </c>
      <c r="OG47" s="277">
        <f t="array" aca="1" ref="OG47" ca="1">IFERROR(_xlfn.STDEV.S(IF(('1. Database - raw'!NI$7:NK$494&gt;0)*('1. Database - raw'!$AD$7:$AD$494=$A47)*(INDIRECT($Q47,TRUE)=$O47),'1. Database - raw'!NI$7:NK$494)),"")</f>
        <v>8.4999999999999895E-2</v>
      </c>
      <c r="OH47" s="20">
        <f t="array" aca="1" ref="OH47" ca="1">IFERROR(IF(COUNT(IF(('1. Database - raw'!NI$7:NK$494&gt;0)*('1. Database - raw'!$AD$7:$AD$494=$A47)*(INDIRECT($Q47,TRUE)=$O47),'1. Database - raw'!NI$7:NK$494))&gt;0,COUNT(IF(('1. Database - raw'!NI$7:NK$494&gt;0)*('1. Database - raw'!$AD$7:$AD$494=$A47)*(INDIRECT($Q47,TRUE)=$O47),'1. Database - raw'!NI$7:NK$494)),""),"")</f>
        <v>3</v>
      </c>
    </row>
    <row r="48" spans="1:398" s="417" customFormat="1" hidden="1" outlineLevel="2" x14ac:dyDescent="0.25">
      <c r="A48" s="391" t="s">
        <v>553</v>
      </c>
      <c r="B48" s="1330"/>
      <c r="C48" s="419"/>
      <c r="D48" s="420"/>
      <c r="E48" s="420" t="s">
        <v>25</v>
      </c>
      <c r="F48" s="394"/>
      <c r="G48" s="394"/>
      <c r="H48" s="394" t="s">
        <v>776</v>
      </c>
      <c r="I48" s="421"/>
      <c r="J48" s="421"/>
      <c r="K48" s="421"/>
      <c r="L48" s="421"/>
      <c r="M48" s="421"/>
      <c r="N48" s="422"/>
      <c r="O48" s="396" t="str">
        <f t="array" ref="O48">INDEX(A48:N48,IF(MIN(IF(C48:N48&lt;&gt;"",COLUMN(C48:N48)))&gt;0,MIN(IF(C48:N48&lt;&gt;"",COLUMN(C48:N48))),""))</f>
        <v>India</v>
      </c>
      <c r="P48" s="397">
        <f t="shared" ref="P48:P51" si="197">MATCH(O48,$C48:$N48,0)</f>
        <v>3</v>
      </c>
      <c r="Q48" s="398" t="str">
        <f ca="1">"'" &amp; $S$4 &amp; "'!" &amp; ADDRESS(ROW('1. Database - raw'!$A$7),MATCH($C$2,'1. Database - raw'!$6:$6,0)+MATCH(O48,$C48:$N48,0)-1,1) &amp; ":" &amp; ADDRESS(LOOKUP(2,1/('1. Database - raw'!A:A&lt;&gt;""),ROW('1. Database - raw'!A:A)),MATCH($C$2,'1. Database - raw'!$6:$6,0)+MATCH(O48,$C48:$N48,0)-1,1)</f>
        <v>'1. Database - raw'!$AG$7:$AG$494</v>
      </c>
      <c r="R48" s="423"/>
      <c r="S48" s="424"/>
      <c r="T48" s="400" t="str">
        <f t="shared" ca="1" si="195"/>
        <v/>
      </c>
      <c r="U48" s="401">
        <f t="shared" ca="1" si="195"/>
        <v>0.59099808208337412</v>
      </c>
      <c r="V48" s="401" t="str">
        <f t="shared" ca="1" si="195"/>
        <v/>
      </c>
      <c r="W48" s="401" t="str">
        <f t="shared" ca="1" si="195"/>
        <v/>
      </c>
      <c r="X48" s="401" t="str">
        <f t="shared" ca="1" si="195"/>
        <v/>
      </c>
      <c r="Y48" s="401" t="str">
        <f t="shared" ca="1" si="195"/>
        <v/>
      </c>
      <c r="Z48" s="401" t="str">
        <f t="shared" ca="1" si="195"/>
        <v/>
      </c>
      <c r="AA48" s="401" t="str">
        <f t="shared" ca="1" si="195"/>
        <v/>
      </c>
      <c r="AB48" s="401" t="str">
        <f t="shared" ca="1" si="195"/>
        <v/>
      </c>
      <c r="AC48" s="401" t="str">
        <f t="shared" ca="1" si="195"/>
        <v/>
      </c>
      <c r="AD48" s="401" t="str">
        <f t="shared" ca="1" si="196"/>
        <v/>
      </c>
      <c r="AE48" s="401" t="str">
        <f t="shared" ca="1" si="196"/>
        <v/>
      </c>
      <c r="AF48" s="401" t="str">
        <f t="shared" ca="1" si="196"/>
        <v/>
      </c>
      <c r="AG48" s="401" t="str">
        <f t="shared" ca="1" si="196"/>
        <v/>
      </c>
      <c r="AH48" s="401" t="str">
        <f t="shared" ca="1" si="196"/>
        <v/>
      </c>
      <c r="AI48" s="401" t="str">
        <f t="shared" ca="1" si="196"/>
        <v/>
      </c>
      <c r="AJ48" s="401" t="str">
        <f t="shared" ca="1" si="196"/>
        <v/>
      </c>
      <c r="AK48" s="401" t="str">
        <f t="shared" ca="1" si="196"/>
        <v/>
      </c>
      <c r="AL48" s="401" t="str">
        <f t="shared" ca="1" si="196"/>
        <v/>
      </c>
      <c r="AM48" s="402" t="str">
        <f t="shared" ca="1" si="196"/>
        <v/>
      </c>
      <c r="AN48" s="425"/>
      <c r="AO48" s="425"/>
      <c r="AP48" s="425"/>
      <c r="AQ48" s="425"/>
      <c r="AR48" s="425"/>
      <c r="AS48" s="425"/>
      <c r="AT48" s="425"/>
      <c r="AU48" s="425"/>
      <c r="AV48" s="425"/>
      <c r="AW48" s="425"/>
      <c r="AX48" s="425"/>
      <c r="AY48" s="425"/>
      <c r="AZ48" s="425"/>
      <c r="BA48" s="425"/>
      <c r="BB48" s="425"/>
      <c r="BC48" s="425"/>
      <c r="BD48" s="426"/>
      <c r="BE48" s="426"/>
      <c r="BF48" s="426"/>
      <c r="BG48" s="427"/>
      <c r="BH48" s="468"/>
      <c r="BI48" s="575">
        <f t="shared" ca="1" si="166"/>
        <v>0.59099808208337412</v>
      </c>
      <c r="BJ48" s="576">
        <f t="shared" ca="1" si="187"/>
        <v>0.95471043776004794</v>
      </c>
      <c r="BK48" s="576" t="str">
        <f t="shared" ca="1" si="188"/>
        <v/>
      </c>
      <c r="BL48" s="576" t="str">
        <f t="shared" ca="1" si="167"/>
        <v/>
      </c>
      <c r="BM48" s="576" t="str">
        <f t="shared" ca="1" si="189"/>
        <v/>
      </c>
      <c r="BN48" s="576" t="str">
        <f t="shared" ca="1" si="190"/>
        <v/>
      </c>
      <c r="BO48" s="428"/>
      <c r="BP48" s="396" t="str">
        <f t="shared" si="191"/>
        <v>India</v>
      </c>
      <c r="BQ48" s="407">
        <f t="shared" ca="1" si="172"/>
        <v>47.968906020825884</v>
      </c>
      <c r="BR48" s="408">
        <f t="shared" ca="1" si="173"/>
        <v>154.77180624962659</v>
      </c>
      <c r="BS48" s="408">
        <f t="shared" ca="1" si="174"/>
        <v>86.163996127511467</v>
      </c>
      <c r="BT48" s="408">
        <f t="array" aca="1" ref="BT48" ca="1">IFERROR(AVERAGE(IF(('1. Database - raw'!AW$7:AY$494&gt;0)*('1. Database - raw'!$AD$7:$AD$494=$A48)*('1. Database - raw'!$AP$7:$AP$494&lt;&gt;Dropdown!$AM$11)*(INDIRECT($Q48,TRUE)=$O48),'1. Database - raw'!AW$7:AY$494)),"")</f>
        <v>99.641999999999996</v>
      </c>
      <c r="BU48" s="409">
        <f t="array" aca="1" ref="BU48" ca="1">IFERROR(_xlfn.STDEV.S(IF(('1. Database - raw'!AW$7:AY$494&gt;0)*('1. Database - raw'!$AD$7:$AD$494=$A48)*('1. Database - raw'!$AP$7:$AP$494&lt;&gt;Dropdown!$AM$11)*(INDIRECT($Q48,TRUE)=$O48),'1. Database - raw'!AW$7:AY$494)),"")</f>
        <v>57.870769132611358</v>
      </c>
      <c r="BV48" s="410">
        <f t="array" aca="1" ref="BV48" ca="1">IFERROR(IF(COUNT(IF(('1. Database - raw'!AW$7:AY$494&gt;0)*('1. Database - raw'!$AD$7:$AD$494=$A48)*('1. Database - raw'!$AP$7:$AP$494&lt;&gt;Dropdown!$AM$11)*(INDIRECT($Q48,TRUE)=$O48),'1. Database - raw'!AW$7:AY$494))&gt;0,COUNT(IF(('1. Database - raw'!AW$7:AY$494&gt;0)*('1. Database - raw'!$AD$7:$AD$494=$A48)*('1. Database - raw'!$AP$7:$AP$494&lt;&gt;Dropdown!$AM$11)*(INDIRECT($Q48,TRUE)=$O48),'1. Database - raw'!AW$7:AY$494)),""),"")</f>
        <v>5</v>
      </c>
      <c r="BW48" s="407">
        <f t="shared" ca="1" si="7"/>
        <v>18.573371479184466</v>
      </c>
      <c r="BX48" s="408">
        <f t="shared" ca="1" si="8"/>
        <v>107.87256699617919</v>
      </c>
      <c r="BY48" s="408">
        <f t="shared" ca="1" si="9"/>
        <v>44.761113248368275</v>
      </c>
      <c r="BZ48" s="408">
        <f t="array" aca="1" ref="BZ48" ca="1">IFERROR(AVERAGE(IF(('1. Database - raw'!BC$7:BE$494&gt;0)*('1. Database - raw'!$AD$7:$AD$494=$A48)*('1. Database - raw'!$AP$7:$AP$494&lt;&gt;Dropdown!$AM$11)*(INDIRECT($Q48,TRUE)=$O48),'1. Database - raw'!BC$7:BE$494)),"")</f>
        <v>57.18181818181818</v>
      </c>
      <c r="CA48" s="409">
        <f t="array" aca="1" ref="CA48" ca="1">IFERROR(_xlfn.STDEV.S(IF(('1. Database - raw'!BC$7:BE$494&gt;0)*('1. Database - raw'!$AD$7:$AD$494=$A48)*('1. Database - raw'!$AP$7:$AP$494&lt;&gt;Dropdown!$AM$11)*(INDIRECT($Q48,TRUE)=$O48),'1. Database - raw'!BC$7:BE$494)),"")</f>
        <v>45.457836506257486</v>
      </c>
      <c r="CB48" s="410">
        <f t="array" aca="1" ref="CB48" ca="1">IFERROR(IF(COUNT(IF(('1. Database - raw'!BC$7:BE$494&gt;0)*('1. Database - raw'!$AD$7:$AD$494=$A48)*('1. Database - raw'!$AP$7:$AP$494&lt;&gt;Dropdown!$AM$11)*(INDIRECT($Q48,TRUE)=$O48),'1. Database - raw'!BC$7:BE$494))&gt;0,COUNT(IF(('1. Database - raw'!BC$7:BE$494&gt;0)*('1. Database - raw'!$AD$7:$AD$494=$A48)*('1. Database - raw'!$AP$7:$AP$494&lt;&gt;Dropdown!$AM$11)*(INDIRECT($Q48,TRUE)=$O48),'1. Database - raw'!BC$7:BE$494)),""),"")</f>
        <v>11</v>
      </c>
      <c r="CC48" s="411">
        <f t="shared" ca="1" si="10"/>
        <v>0.47821802221814391</v>
      </c>
      <c r="CD48" s="412">
        <f t="shared" ca="1" si="11"/>
        <v>0.89655759523931411</v>
      </c>
      <c r="CE48" s="412">
        <f t="shared" ca="1" si="12"/>
        <v>0.65479004268543972</v>
      </c>
      <c r="CF48" s="412">
        <f t="array" aca="1" ref="CF48" ca="1">IFERROR(AVERAGE(IF(('1. Database - raw'!BI$7:BK$494&gt;0)*('1. Database - raw'!$AD$7:$AD$494=$A48)*('1. Database - raw'!$AP$7:$AP$494&lt;&gt;Dropdown!$AM$11)*(INDIRECT($Q48,TRUE)=$O48),'1. Database - raw'!BI$7:BK$494)),"")</f>
        <v>0.70000000000000007</v>
      </c>
      <c r="CG48" s="413">
        <f t="array" aca="1" ref="CG48" ca="1">IFERROR(_xlfn.STDEV.S(IF(('1. Database - raw'!BI$7:BK$494&gt;0)*('1. Database - raw'!$AD$7:$AD$494=$A48)*('1. Database - raw'!$AP$7:$AP$494&lt;&gt;Dropdown!$AM$11)*(INDIRECT($Q48,TRUE)=$O48),'1. Database - raw'!BI$7:BK$494)),"")</f>
        <v>0.26457513110645936</v>
      </c>
      <c r="CH48" s="410">
        <f t="array" aca="1" ref="CH48" ca="1">IFERROR(IF(COUNT(IF(('1. Database - raw'!BI$7:BK$494&gt;0)*('1. Database - raw'!$AD$7:$AD$494=$A48)*('1. Database - raw'!$AP$7:$AP$494&lt;&gt;Dropdown!$AM$11)*(INDIRECT($Q48,TRUE)=$O48),'1. Database - raw'!BI$7:BK$494))&gt;0,COUNT(IF(('1. Database - raw'!BI$7:BK$494&gt;0)*('1. Database - raw'!$AD$7:$AD$494=$A48)*('1. Database - raw'!$AP$7:$AP$494&lt;&gt;Dropdown!$AM$11)*(INDIRECT($Q48,TRUE)=$O48),'1. Database - raw'!BI$7:BK$494)),""),"")</f>
        <v>3</v>
      </c>
      <c r="CI48" s="407" t="str">
        <f t="shared" ca="1" si="13"/>
        <v/>
      </c>
      <c r="CJ48" s="408" t="str">
        <f t="shared" ca="1" si="14"/>
        <v/>
      </c>
      <c r="CK48" s="408" t="str">
        <f t="shared" ca="1" si="15"/>
        <v/>
      </c>
      <c r="CL48" s="408" t="str">
        <f t="array" aca="1" ref="CL48" ca="1">IFERROR(AVERAGE(IF(('1. Database - raw'!BO$7:BQ$494&gt;0)*('1. Database - raw'!$AD$7:$AD$494=$A48)*(INDIRECT($Q48,TRUE)=$O48),'1. Database - raw'!BO$7:BQ$494)),"")</f>
        <v/>
      </c>
      <c r="CM48" s="409" t="str">
        <f t="array" aca="1" ref="CM48" ca="1">IFERROR(_xlfn.STDEV.S(IF(('1. Database - raw'!BO$7:BQ$494&gt;0)*('1. Database - raw'!$AD$7:$AD$494=$A48)*(INDIRECT($Q48,TRUE)=$O48),'1. Database - raw'!BO$7:BQ$494)),"")</f>
        <v/>
      </c>
      <c r="CN48" s="410" t="str">
        <f t="array" aca="1" ref="CN48" ca="1">IFERROR(IF(COUNT(IF(('1. Database - raw'!BO$7:BQ$494&gt;0)*('1. Database - raw'!$AD$7:$AD$494=$A48)*(INDIRECT($Q48,TRUE)=$O48),'1. Database - raw'!BO$7:BQ$494))&gt;0,COUNT(IF(('1. Database - raw'!BO$7:BQ$494&gt;0)*('1. Database - raw'!$AD$7:$AD$494=$A48)*(INDIRECT($Q48,TRUE)=$O48),'1. Database - raw'!BO$7:BQ$494)),""),"")</f>
        <v/>
      </c>
      <c r="CO48" s="407" t="str">
        <f t="shared" ca="1" si="16"/>
        <v/>
      </c>
      <c r="CP48" s="408" t="str">
        <f t="shared" ca="1" si="17"/>
        <v/>
      </c>
      <c r="CQ48" s="408" t="str">
        <f t="shared" ca="1" si="18"/>
        <v/>
      </c>
      <c r="CR48" s="408" t="str">
        <f t="array" aca="1" ref="CR48" ca="1">IFERROR(AVERAGE(IF(('1. Database - raw'!BU$7:BW$494&gt;0)*('1. Database - raw'!$AD$7:$AD$494=$A48)*(INDIRECT($Q48,TRUE)=$O48),'1. Database - raw'!BU$7:BW$494)),"")</f>
        <v/>
      </c>
      <c r="CS48" s="409" t="str">
        <f t="array" aca="1" ref="CS48" ca="1">IFERROR(_xlfn.STDEV.S(IF(('1. Database - raw'!BU$7:BW$494&gt;0)*('1. Database - raw'!$AD$7:$AD$494=$A48)*(INDIRECT($Q48,TRUE)=$O48),'1. Database - raw'!BU$7:BW$494)),"")</f>
        <v/>
      </c>
      <c r="CT48" s="410" t="str">
        <f t="array" aca="1" ref="CT48" ca="1">IFERROR(IF(COUNT(IF(('1. Database - raw'!BU$7:BW$494&gt;0)*('1. Database - raw'!$AD$7:$AD$494=$A48)*(INDIRECT($Q48,TRUE)=$O48),'1. Database - raw'!BU$7:BW$494))&gt;0,COUNT(IF(('1. Database - raw'!BU$7:BW$494&gt;0)*('1. Database - raw'!$AD$7:$AD$494=$A48)*(INDIRECT($Q48,TRUE)=$O48),'1. Database - raw'!BU$7:BW$494)),""),"")</f>
        <v/>
      </c>
      <c r="CU48" s="407" t="str">
        <f t="shared" ca="1" si="19"/>
        <v/>
      </c>
      <c r="CV48" s="408" t="str">
        <f t="shared" ca="1" si="20"/>
        <v/>
      </c>
      <c r="CW48" s="408" t="str">
        <f t="shared" ca="1" si="21"/>
        <v/>
      </c>
      <c r="CX48" s="408" t="str">
        <f t="array" aca="1" ref="CX48" ca="1">IFERROR(AVERAGE(IF(('1. Database - raw'!CA$7:CC$494&gt;0)*('1. Database - raw'!$AD$7:$AD$494=$A48)*(INDIRECT($Q48,TRUE)=$O48),'1. Database - raw'!CA$7:CC$494)),"")</f>
        <v/>
      </c>
      <c r="CY48" s="409" t="str">
        <f t="array" aca="1" ref="CY48" ca="1">IFERROR(_xlfn.STDEV.S(IF(('1. Database - raw'!CA$7:CC$494&gt;0)*('1. Database - raw'!$AD$7:$AD$494=$A48)*(INDIRECT($Q48,TRUE)=$O48),'1. Database - raw'!CA$7:CC$494)),"")</f>
        <v/>
      </c>
      <c r="CZ48" s="410" t="str">
        <f t="array" aca="1" ref="CZ48" ca="1">IFERROR(IF(COUNT(IF(('1. Database - raw'!CA$7:CC$494&gt;0)*('1. Database - raw'!$AD$7:$AD$494=$A48)*(INDIRECT($Q48,TRUE)=$O48),'1. Database - raw'!CA$7:CC$494))&gt;0,COUNT(IF(('1. Database - raw'!CA$7:CC$494&gt;0)*('1. Database - raw'!$AD$7:$AD$494=$A48)*(INDIRECT($Q48,TRUE)=$O48),'1. Database - raw'!CA$7:CC$494)),""),"")</f>
        <v/>
      </c>
      <c r="DA48" s="407" t="str">
        <f t="shared" ca="1" si="22"/>
        <v/>
      </c>
      <c r="DB48" s="408" t="str">
        <f t="shared" ca="1" si="23"/>
        <v/>
      </c>
      <c r="DC48" s="408" t="str">
        <f t="shared" ca="1" si="24"/>
        <v/>
      </c>
      <c r="DD48" s="408" t="str">
        <f t="array" aca="1" ref="DD48" ca="1">IFERROR(AVERAGE(IF(('1. Database - raw'!CG$7:CI$494&gt;0)*('1. Database - raw'!$AD$7:$AD$494=$A48)*(INDIRECT($Q48,TRUE)=$O48),'1. Database - raw'!CG$7:CI$494)),"")</f>
        <v/>
      </c>
      <c r="DE48" s="409" t="str">
        <f t="array" aca="1" ref="DE48" ca="1">IFERROR(_xlfn.STDEV.S(IF(('1. Database - raw'!CG$7:CI$494&gt;0)*('1. Database - raw'!$AD$7:$AD$494=$A48)*(INDIRECT($Q48,TRUE)=$O48),'1. Database - raw'!CG$7:CI$494)),"")</f>
        <v/>
      </c>
      <c r="DF48" s="410" t="str">
        <f t="array" aca="1" ref="DF48" ca="1">IFERROR(IF(COUNT(IF(('1. Database - raw'!CG$7:CI$494&gt;0)*('1. Database - raw'!$AD$7:$AD$494=$A48)*(INDIRECT($Q48,TRUE)=$O48),'1. Database - raw'!CG$7:CI$494))&gt;0,COUNT(IF(('1. Database - raw'!CG$7:CI$494&gt;0)*('1. Database - raw'!$AD$7:$AD$494=$A48)*(INDIRECT($Q48,TRUE)=$O48),'1. Database - raw'!CG$7:CI$494)),""),"")</f>
        <v/>
      </c>
      <c r="DG48" s="407" t="str">
        <f t="shared" ca="1" si="25"/>
        <v/>
      </c>
      <c r="DH48" s="408" t="str">
        <f t="shared" ca="1" si="26"/>
        <v/>
      </c>
      <c r="DI48" s="408" t="str">
        <f t="shared" ca="1" si="27"/>
        <v/>
      </c>
      <c r="DJ48" s="408" t="str">
        <f t="array" aca="1" ref="DJ48" ca="1">IFERROR(AVERAGE(IF(('1. Database - raw'!CM$7:CO$494&gt;0)*('1. Database - raw'!$AD$7:$AD$494=$A48)*(INDIRECT($Q48,TRUE)=$O48),'1. Database - raw'!CM$7:CO$494)),"")</f>
        <v/>
      </c>
      <c r="DK48" s="409" t="str">
        <f t="array" aca="1" ref="DK48" ca="1">IFERROR(_xlfn.STDEV.S(IF(('1. Database - raw'!CM$7:CO$494&gt;0)*('1. Database - raw'!$AD$7:$AD$494=$A48)*(INDIRECT($Q48,TRUE)=$O48),'1. Database - raw'!CM$7:CO$494)),"")</f>
        <v/>
      </c>
      <c r="DL48" s="410" t="str">
        <f t="array" aca="1" ref="DL48" ca="1">IFERROR(IF(COUNT(IF(('1. Database - raw'!CM$7:CO$494&gt;0)*('1. Database - raw'!$AD$7:$AD$494=$A48)*(INDIRECT($Q48,TRUE)=$O48),'1. Database - raw'!CM$7:CO$494))&gt;0,COUNT(IF(('1. Database - raw'!CM$7:CO$494&gt;0)*('1. Database - raw'!$AD$7:$AD$494=$A48)*(INDIRECT($Q48,TRUE)=$O48),'1. Database - raw'!CM$7:CO$494)),""),"")</f>
        <v/>
      </c>
      <c r="DM48" s="407" t="str">
        <f t="shared" ca="1" si="28"/>
        <v/>
      </c>
      <c r="DN48" s="408" t="str">
        <f t="shared" ca="1" si="29"/>
        <v/>
      </c>
      <c r="DO48" s="408" t="str">
        <f t="shared" ca="1" si="30"/>
        <v/>
      </c>
      <c r="DP48" s="408" t="str">
        <f t="array" aca="1" ref="DP48" ca="1">IFERROR(AVERAGE(IF(('1. Database - raw'!CS$7:CU$494&gt;0)*('1. Database - raw'!$AD$7:$AD$494=$A48)*(INDIRECT($Q48,TRUE)=$O48),'1. Database - raw'!CS$7:CU$494)),"")</f>
        <v/>
      </c>
      <c r="DQ48" s="409" t="str">
        <f t="array" aca="1" ref="DQ48" ca="1">IFERROR(_xlfn.STDEV.S(IF(('1. Database - raw'!CS$7:CU$494&gt;0)*('1. Database - raw'!$AD$7:$AD$494=$A48)*(INDIRECT($Q48,TRUE)=$O48),'1. Database - raw'!CS$7:CU$494)),"")</f>
        <v/>
      </c>
      <c r="DR48" s="410" t="str">
        <f t="array" aca="1" ref="DR48" ca="1">IFERROR(IF(COUNT(IF(('1. Database - raw'!CS$7:CU$494&gt;0)*('1. Database - raw'!$AD$7:$AD$494=$A48)*(INDIRECT($Q48,TRUE)=$O48),'1. Database - raw'!CS$7:CU$494))&gt;0,COUNT(IF(('1. Database - raw'!CS$7:CU$494&gt;0)*('1. Database - raw'!$AD$7:$AD$494=$A48)*(INDIRECT($Q48,TRUE)=$O48),'1. Database - raw'!CS$7:CU$494)),""),"")</f>
        <v/>
      </c>
      <c r="DS48" s="407" t="str">
        <f t="shared" ca="1" si="31"/>
        <v/>
      </c>
      <c r="DT48" s="408" t="str">
        <f t="shared" ca="1" si="32"/>
        <v/>
      </c>
      <c r="DU48" s="408" t="str">
        <f t="shared" ca="1" si="33"/>
        <v/>
      </c>
      <c r="DV48" s="408" t="str">
        <f t="array" aca="1" ref="DV48" ca="1">IFERROR(AVERAGE(IF(('1. Database - raw'!CY$7:DA$494&gt;0)*('1. Database - raw'!$AD$7:$AD$494=$A48)*(INDIRECT($Q48,TRUE)=$O48),'1. Database - raw'!CY$7:DA$494)),"")</f>
        <v/>
      </c>
      <c r="DW48" s="409" t="str">
        <f t="array" aca="1" ref="DW48" ca="1">IFERROR(_xlfn.STDEV.S(IF(('1. Database - raw'!CY$7:DA$494&gt;0)*('1. Database - raw'!$AD$7:$AD$494=$A48)*(INDIRECT($Q48,TRUE)=$O48),'1. Database - raw'!CY$7:DA$494)),"")</f>
        <v/>
      </c>
      <c r="DX48" s="410" t="str">
        <f t="array" aca="1" ref="DX48" ca="1">IFERROR(IF(COUNT(IF(('1. Database - raw'!CY$7:DA$494&gt;0)*('1. Database - raw'!$AD$7:$AD$494=$A48)*(INDIRECT($Q48,TRUE)=$O48),'1. Database - raw'!CY$7:DA$494))&gt;0,COUNT(IF(('1. Database - raw'!CY$7:DA$494&gt;0)*('1. Database - raw'!$AD$7:$AD$494=$A48)*(INDIRECT($Q48,TRUE)=$O48),'1. Database - raw'!CY$7:DA$494)),""),"")</f>
        <v/>
      </c>
      <c r="DY48" s="407" t="str">
        <f t="shared" ca="1" si="34"/>
        <v/>
      </c>
      <c r="DZ48" s="408" t="str">
        <f t="shared" ca="1" si="35"/>
        <v/>
      </c>
      <c r="EA48" s="408" t="str">
        <f t="shared" ca="1" si="36"/>
        <v/>
      </c>
      <c r="EB48" s="408" t="str">
        <f t="array" aca="1" ref="EB48" ca="1">IFERROR(AVERAGE(IF(('1. Database - raw'!DE$7:DG$494&gt;0)*('1. Database - raw'!$AD$7:$AD$494=$A48)*(INDIRECT($Q48,TRUE)=$O48),'1. Database - raw'!DE$7:DG$494)),"")</f>
        <v/>
      </c>
      <c r="EC48" s="409" t="str">
        <f t="array" aca="1" ref="EC48" ca="1">IFERROR(_xlfn.STDEV.S(IF(('1. Database - raw'!DE$7:DG$494&gt;0)*('1. Database - raw'!$AD$7:$AD$494=$A48)*(INDIRECT($Q48,TRUE)=$O48),'1. Database - raw'!DE$7:DG$494)),"")</f>
        <v/>
      </c>
      <c r="ED48" s="410" t="str">
        <f t="array" aca="1" ref="ED48" ca="1">IFERROR(IF(COUNT(IF(('1. Database - raw'!DE$7:DG$494&gt;0)*('1. Database - raw'!$AD$7:$AD$494=$A48)*(INDIRECT($Q48,TRUE)=$O48),'1. Database - raw'!DE$7:DG$494))&gt;0,COUNT(IF(('1. Database - raw'!DE$7:DG$494&gt;0)*('1. Database - raw'!$AD$7:$AD$494=$A48)*(INDIRECT($Q48,TRUE)=$O48),'1. Database - raw'!DE$7:DG$494)),""),"")</f>
        <v/>
      </c>
      <c r="EE48" s="411" t="str">
        <f t="shared" ca="1" si="37"/>
        <v/>
      </c>
      <c r="EF48" s="412" t="str">
        <f t="shared" ca="1" si="38"/>
        <v/>
      </c>
      <c r="EG48" s="412" t="str">
        <f t="shared" ca="1" si="39"/>
        <v/>
      </c>
      <c r="EH48" s="412" t="str">
        <f t="array" aca="1" ref="EH48" ca="1">IFERROR(AVERAGE(IF(('1. Database - raw'!DK$7:DM$494&gt;0)*('1. Database - raw'!$AD$7:$AD$494=$A48)*(INDIRECT($Q48,TRUE)=$O48),'1. Database - raw'!DK$7:DM$494)),"")</f>
        <v/>
      </c>
      <c r="EI48" s="413" t="str">
        <f t="array" aca="1" ref="EI48" ca="1">IFERROR(_xlfn.STDEV.S(IF(('1. Database - raw'!DK$7:DM$494&gt;0)*('1. Database - raw'!$AD$7:$AD$494=$A48)*(INDIRECT($Q48,TRUE)=$O48),'1. Database - raw'!DK$7:DM$494)),"")</f>
        <v/>
      </c>
      <c r="EJ48" s="410" t="str">
        <f t="array" aca="1" ref="EJ48" ca="1">IFERROR(IF(COUNT(IF(('1. Database - raw'!DK$7:DM$494&gt;0)*('1. Database - raw'!$AD$7:$AD$494=$A48)*(INDIRECT($Q48,TRUE)=$O48),'1. Database - raw'!DK$7:DM$494))&gt;0,COUNT(IF(('1. Database - raw'!DK$7:DM$494&gt;0)*('1. Database - raw'!$AD$7:$AD$494=$A48)*(INDIRECT($Q48,TRUE)=$O48),'1. Database - raw'!DK$7:DM$494)),""),"")</f>
        <v/>
      </c>
      <c r="EK48" s="407">
        <f t="shared" ca="1" si="40"/>
        <v>30.201952514658323</v>
      </c>
      <c r="EL48" s="408">
        <f t="shared" ca="1" si="41"/>
        <v>36.719232989393298</v>
      </c>
      <c r="EM48" s="408">
        <f t="shared" ca="1" si="42"/>
        <v>33.301539470726155</v>
      </c>
      <c r="EN48" s="408">
        <f t="array" aca="1" ref="EN48" ca="1">IFERROR(AVERAGE(IF(('1. Database - raw'!DQ$7:DS$494&gt;0)*('1. Database - raw'!$AD$7:$AD$494=$A48)*(INDIRECT($Q48,TRUE)=$O48),'1. Database - raw'!DQ$7:DS$494)),"")</f>
        <v>34</v>
      </c>
      <c r="EO48" s="409">
        <f t="array" aca="1" ref="EO48" ca="1">IFERROR(_xlfn.STDEV.S(IF(('1. Database - raw'!DQ$7:DS$494&gt;0)*('1. Database - raw'!$AD$7:$AD$494=$A48)*(INDIRECT($Q48,TRUE)=$O48),'1. Database - raw'!DQ$7:DS$494)),"")</f>
        <v>7</v>
      </c>
      <c r="EP48" s="410">
        <f t="array" aca="1" ref="EP48" ca="1">IFERROR(IF(COUNT(IF(('1. Database - raw'!DQ$7:DS$494&gt;0)*('1. Database - raw'!$AD$7:$AD$494=$A48)*(INDIRECT($Q48,TRUE)=$O48),'1. Database - raw'!DQ$7:DS$494))&gt;0,COUNT(IF(('1. Database - raw'!DQ$7:DS$494&gt;0)*('1. Database - raw'!$AD$7:$AD$494=$A48)*(INDIRECT($Q48,TRUE)=$O48),'1. Database - raw'!DQ$7:DS$494)),""),"")</f>
        <v>3</v>
      </c>
      <c r="EQ48" s="407" t="str">
        <f t="shared" ca="1" si="43"/>
        <v/>
      </c>
      <c r="ER48" s="408" t="str">
        <f t="shared" ca="1" si="44"/>
        <v/>
      </c>
      <c r="ES48" s="408" t="str">
        <f t="shared" ca="1" si="45"/>
        <v/>
      </c>
      <c r="ET48" s="408" t="str">
        <f t="array" aca="1" ref="ET48" ca="1">IFERROR(AVERAGE(IF(('1. Database - raw'!DW$7:DY$494&gt;0)*('1. Database - raw'!$AD$7:$AD$494=$A48)*(INDIRECT($Q48,TRUE)=$O48),'1. Database - raw'!DW$7:DY$494)),"")</f>
        <v/>
      </c>
      <c r="EU48" s="409" t="str">
        <f t="array" aca="1" ref="EU48" ca="1">IFERROR(_xlfn.STDEV.S(IF(('1. Database - raw'!DW$7:DY$494&gt;0)*('1. Database - raw'!$AD$7:$AD$494=$A48)*(INDIRECT($Q48,TRUE)=$O48),'1. Database - raw'!DW$7:DY$494)),"")</f>
        <v/>
      </c>
      <c r="EV48" s="410" t="str">
        <f t="array" aca="1" ref="EV48" ca="1">IFERROR(IF(COUNT(IF(('1. Database - raw'!DW$7:DY$494&gt;0)*('1. Database - raw'!$AD$7:$AD$494=$A48)*(INDIRECT($Q48,TRUE)=$O48),'1. Database - raw'!DW$7:DY$494))&gt;0,COUNT(IF(('1. Database - raw'!DW$7:DY$494&gt;0)*('1. Database - raw'!$AD$7:$AD$494=$A48)*(INDIRECT($Q48,TRUE)=$O48),'1. Database - raw'!DW$7:DY$494)),""),"")</f>
        <v/>
      </c>
      <c r="EW48" s="407" t="str">
        <f t="shared" ca="1" si="46"/>
        <v/>
      </c>
      <c r="EX48" s="408" t="str">
        <f t="shared" ca="1" si="47"/>
        <v/>
      </c>
      <c r="EY48" s="408" t="str">
        <f t="shared" ca="1" si="48"/>
        <v/>
      </c>
      <c r="EZ48" s="408" t="str">
        <f t="array" aca="1" ref="EZ48" ca="1">IFERROR(AVERAGE(IF(('1. Database - raw'!EC$7:EE$494&gt;0)*('1. Database - raw'!$AD$7:$AD$494=$A48)*(INDIRECT($Q48,TRUE)=$O48),'1. Database - raw'!EC$7:EE$494)),"")</f>
        <v/>
      </c>
      <c r="FA48" s="409" t="str">
        <f t="array" aca="1" ref="FA48" ca="1">IFERROR(_xlfn.STDEV.S(IF(('1. Database - raw'!EC$7:EE$494&gt;0)*('1. Database - raw'!$AD$7:$AD$494=$A48)*(INDIRECT($Q48,TRUE)=$O48),'1. Database - raw'!EC$7:EE$494)),"")</f>
        <v/>
      </c>
      <c r="FB48" s="410" t="str">
        <f t="array" aca="1" ref="FB48" ca="1">IFERROR(IF(COUNT(IF(('1. Database - raw'!EC$7:EE$494&gt;0)*('1. Database - raw'!$AD$7:$AD$494=$A48)*(INDIRECT($Q48,TRUE)=$O48),'1. Database - raw'!EC$7:EE$494))&gt;0,COUNT(IF(('1. Database - raw'!EC$7:EE$494&gt;0)*('1. Database - raw'!$AD$7:$AD$494=$A48)*(INDIRECT($Q48,TRUE)=$O48),'1. Database - raw'!EC$7:EE$494)),""),"")</f>
        <v/>
      </c>
      <c r="FC48" s="407" t="str">
        <f t="shared" ca="1" si="49"/>
        <v/>
      </c>
      <c r="FD48" s="408" t="str">
        <f t="shared" ca="1" si="50"/>
        <v/>
      </c>
      <c r="FE48" s="408" t="str">
        <f t="shared" ca="1" si="51"/>
        <v/>
      </c>
      <c r="FF48" s="408" t="str">
        <f t="array" aca="1" ref="FF48" ca="1">IFERROR(AVERAGE(IF(('1. Database - raw'!EI$7:EK$494&gt;0)*('1. Database - raw'!$AD$7:$AD$494=$A48)*(INDIRECT($Q48,TRUE)=$O48),'1. Database - raw'!EI$7:EK$494)),"")</f>
        <v/>
      </c>
      <c r="FG48" s="409" t="str">
        <f t="array" aca="1" ref="FG48" ca="1">IFERROR(_xlfn.STDEV.S(IF(('1. Database - raw'!EI$7:EK$494&gt;0)*('1. Database - raw'!$AD$7:$AD$494=$A48)*(INDIRECT($Q48,TRUE)=$O48),'1. Database - raw'!EI$7:EK$494)),"")</f>
        <v/>
      </c>
      <c r="FH48" s="410" t="str">
        <f t="array" aca="1" ref="FH48" ca="1">IFERROR(IF(COUNT(IF(('1. Database - raw'!EI$7:EK$494&gt;0)*('1. Database - raw'!$AD$7:$AD$494=$A48)*(INDIRECT($Q48,TRUE)=$O48),'1. Database - raw'!EI$7:EK$494))&gt;0,COUNT(IF(('1. Database - raw'!EI$7:EK$494&gt;0)*('1. Database - raw'!$AD$7:$AD$494=$A48)*(INDIRECT($Q48,TRUE)=$O48),'1. Database - raw'!EI$7:EK$494)),""),"")</f>
        <v/>
      </c>
      <c r="FI48" s="407" t="str">
        <f t="shared" ca="1" si="52"/>
        <v/>
      </c>
      <c r="FJ48" s="408" t="str">
        <f t="shared" ca="1" si="53"/>
        <v/>
      </c>
      <c r="FK48" s="408" t="str">
        <f t="shared" ca="1" si="54"/>
        <v/>
      </c>
      <c r="FL48" s="408" t="str">
        <f t="array" aca="1" ref="FL48" ca="1">IFERROR(AVERAGE(IF(('1. Database - raw'!EO$7:EQ$494&gt;0)*('1. Database - raw'!$AD$7:$AD$494=$A48)*(INDIRECT($Q48,TRUE)=$O48),'1. Database - raw'!EO$7:EQ$494)),"")</f>
        <v/>
      </c>
      <c r="FM48" s="409" t="str">
        <f t="array" aca="1" ref="FM48" ca="1">IFERROR(_xlfn.STDEV.S(IF(('1. Database - raw'!EO$7:EQ$494&gt;0)*('1. Database - raw'!$AD$7:$AD$494=$A48)*(INDIRECT($Q48,TRUE)=$O48),'1. Database - raw'!EO$7:EQ$494)),"")</f>
        <v/>
      </c>
      <c r="FN48" s="410" t="str">
        <f t="array" aca="1" ref="FN48" ca="1">IFERROR(IF(COUNT(IF(('1. Database - raw'!EO$7:EQ$494&gt;0)*('1. Database - raw'!$AD$7:$AD$494=$A48)*(INDIRECT($Q48,TRUE)=$O48),'1. Database - raw'!EO$7:EQ$494))&gt;0,COUNT(IF(('1. Database - raw'!EO$7:EQ$494&gt;0)*('1. Database - raw'!$AD$7:$AD$494=$A48)*(INDIRECT($Q48,TRUE)=$O48),'1. Database - raw'!EO$7:EQ$494)),""),"")</f>
        <v/>
      </c>
      <c r="FO48" s="407" t="str">
        <f t="shared" ca="1" si="55"/>
        <v/>
      </c>
      <c r="FP48" s="408" t="str">
        <f t="shared" ca="1" si="56"/>
        <v/>
      </c>
      <c r="FQ48" s="408" t="str">
        <f t="shared" ca="1" si="57"/>
        <v/>
      </c>
      <c r="FR48" s="408" t="str">
        <f t="array" aca="1" ref="FR48" ca="1">IFERROR(AVERAGE(IF(('1. Database - raw'!EU$7:EW$494&gt;0)*('1. Database - raw'!$AD$7:$AD$494=$A48)*(INDIRECT($Q48,TRUE)=$O48),'1. Database - raw'!EU$7:EW$494)),"")</f>
        <v/>
      </c>
      <c r="FS48" s="409" t="str">
        <f t="array" aca="1" ref="FS48" ca="1">IFERROR(_xlfn.STDEV.S(IF(('1. Database - raw'!EU$7:EW$494&gt;0)*('1. Database - raw'!$AD$7:$AD$494=$A48)*(INDIRECT($Q48,TRUE)=$O48),'1. Database - raw'!EU$7:EW$494)),"")</f>
        <v/>
      </c>
      <c r="FT48" s="410" t="str">
        <f t="array" aca="1" ref="FT48" ca="1">IFERROR(IF(COUNT(IF(('1. Database - raw'!EU$7:EW$494&gt;0)*('1. Database - raw'!$AD$7:$AD$494=$A48)*(INDIRECT($Q48,TRUE)=$O48),'1. Database - raw'!EU$7:EW$494))&gt;0,COUNT(IF(('1. Database - raw'!EU$7:EW$494&gt;0)*('1. Database - raw'!$AD$7:$AD$494=$A48)*(INDIRECT($Q48,TRUE)=$O48),'1. Database - raw'!EU$7:EW$494)),""),"")</f>
        <v/>
      </c>
      <c r="FU48" s="407" t="str">
        <f t="shared" ca="1" si="58"/>
        <v/>
      </c>
      <c r="FV48" s="408" t="str">
        <f t="shared" ca="1" si="59"/>
        <v/>
      </c>
      <c r="FW48" s="408" t="str">
        <f t="shared" ca="1" si="60"/>
        <v/>
      </c>
      <c r="FX48" s="408" t="str">
        <f t="array" aca="1" ref="FX48" ca="1">IFERROR(AVERAGE(IF(('1. Database - raw'!FA$7:FC$494&gt;0)*('1. Database - raw'!$AD$7:$AD$494=$A48)*(INDIRECT($Q48,TRUE)=$O48),'1. Database - raw'!FA$7:FC$494)),"")</f>
        <v/>
      </c>
      <c r="FY48" s="409" t="str">
        <f t="array" aca="1" ref="FY48" ca="1">IFERROR(_xlfn.STDEV.S(IF(('1. Database - raw'!FA$7:FC$494&gt;0)*('1. Database - raw'!$AD$7:$AD$494=$A48)*(INDIRECT($Q48,TRUE)=$O48),'1. Database - raw'!FA$7:FC$494)),"")</f>
        <v/>
      </c>
      <c r="FZ48" s="410" t="str">
        <f t="array" aca="1" ref="FZ48" ca="1">IFERROR(IF(COUNT(IF(('1. Database - raw'!FA$7:FC$494&gt;0)*('1. Database - raw'!$AD$7:$AD$494=$A48)*(INDIRECT($Q48,TRUE)=$O48),'1. Database - raw'!FA$7:FC$494))&gt;0,COUNT(IF(('1. Database - raw'!FA$7:FC$494&gt;0)*('1. Database - raw'!$AD$7:$AD$494=$A48)*(INDIRECT($Q48,TRUE)=$O48),'1. Database - raw'!FA$7:FC$494)),""),"")</f>
        <v/>
      </c>
      <c r="GA48" s="407" t="str">
        <f t="shared" ca="1" si="61"/>
        <v/>
      </c>
      <c r="GB48" s="408" t="str">
        <f t="shared" ca="1" si="62"/>
        <v/>
      </c>
      <c r="GC48" s="408" t="str">
        <f t="shared" ca="1" si="63"/>
        <v/>
      </c>
      <c r="GD48" s="408" t="str">
        <f t="array" aca="1" ref="GD48" ca="1">IFERROR(AVERAGE(IF(('1. Database - raw'!FG$7:FI$494&gt;0)*('1. Database - raw'!$AD$7:$AD$494=$A48)*(INDIRECT($Q48,TRUE)=$O48),'1. Database - raw'!FG$7:FI$494)),"")</f>
        <v/>
      </c>
      <c r="GE48" s="409" t="str">
        <f t="array" aca="1" ref="GE48" ca="1">IFERROR(_xlfn.STDEV.S(IF(('1. Database - raw'!FG$7:FI$494&gt;0)*('1. Database - raw'!$AD$7:$AD$494=$A48)*(INDIRECT($Q48,TRUE)=$O48),'1. Database - raw'!FG$7:FI$494)),"")</f>
        <v/>
      </c>
      <c r="GF48" s="410" t="str">
        <f t="array" aca="1" ref="GF48" ca="1">IFERROR(IF(COUNT(IF(('1. Database - raw'!FG$7:FI$494&gt;0)*('1. Database - raw'!$AD$7:$AD$494=$A48)*(INDIRECT($Q48,TRUE)=$O48),'1. Database - raw'!FG$7:FI$494))&gt;0,COUNT(IF(('1. Database - raw'!FG$7:FI$494&gt;0)*('1. Database - raw'!$AD$7:$AD$494=$A48)*(INDIRECT($Q48,TRUE)=$O48),'1. Database - raw'!FG$7:FI$494)),""),"")</f>
        <v/>
      </c>
      <c r="GG48" s="407" t="str">
        <f t="shared" ca="1" si="64"/>
        <v/>
      </c>
      <c r="GH48" s="408" t="str">
        <f t="shared" ca="1" si="65"/>
        <v/>
      </c>
      <c r="GI48" s="408" t="str">
        <f t="shared" ca="1" si="66"/>
        <v/>
      </c>
      <c r="GJ48" s="408" t="str">
        <f t="array" aca="1" ref="GJ48" ca="1">IFERROR(AVERAGE(IF(('1. Database - raw'!FM$7:FO$494&gt;0)*('1. Database - raw'!$AD$7:$AD$494=$A48)*(INDIRECT($Q48,TRUE)=$O48),'1. Database - raw'!FM$7:FO$494)),"")</f>
        <v/>
      </c>
      <c r="GK48" s="409" t="str">
        <f t="array" aca="1" ref="GK48" ca="1">IFERROR(_xlfn.STDEV.S(IF(('1. Database - raw'!FM$7:FO$494&gt;0)*('1. Database - raw'!$AD$7:$AD$494=$A48)*(INDIRECT($Q48,TRUE)=$O48),'1. Database - raw'!FM$7:FO$494)),"")</f>
        <v/>
      </c>
      <c r="GL48" s="410" t="str">
        <f t="array" aca="1" ref="GL48" ca="1">IFERROR(IF(COUNT(IF(('1. Database - raw'!FM$7:FO$494&gt;0)*('1. Database - raw'!$AD$7:$AD$494=$A48)*(INDIRECT($Q48,TRUE)=$O48),'1. Database - raw'!FM$7:FO$494))&gt;0,COUNT(IF(('1. Database - raw'!FM$7:FO$494&gt;0)*('1. Database - raw'!$AD$7:$AD$494=$A48)*(INDIRECT($Q48,TRUE)=$O48),'1. Database - raw'!FM$7:FO$494)),""),"")</f>
        <v/>
      </c>
      <c r="GM48" s="407">
        <f t="shared" ca="1" si="67"/>
        <v>42.746355749943376</v>
      </c>
      <c r="GN48" s="408">
        <f t="shared" ca="1" si="68"/>
        <v>77.566420690409501</v>
      </c>
      <c r="GO48" s="408">
        <f t="shared" ca="1" si="69"/>
        <v>57.581957357161919</v>
      </c>
      <c r="GP48" s="408">
        <f t="array" aca="1" ref="GP48" ca="1">IFERROR(AVERAGE(IF(('1. Database - raw'!FS$7:FU$494&gt;0)*('1. Database - raw'!$AD$7:$AD$494=$A48)*(INDIRECT($Q48,TRUE)=$O48),'1. Database - raw'!FS$7:FU$494)),"")</f>
        <v>62</v>
      </c>
      <c r="GQ48" s="409">
        <f t="array" aca="1" ref="GQ48" ca="1">IFERROR(_xlfn.STDEV.S(IF(('1. Database - raw'!FS$7:FU$494&gt;0)*('1. Database - raw'!$AD$7:$AD$494=$A48)*(INDIRECT($Q48,TRUE)=$O48),'1. Database - raw'!FS$7:FU$494)),"")</f>
        <v>24.748737341529164</v>
      </c>
      <c r="GR48" s="410">
        <f t="array" aca="1" ref="GR48" ca="1">IFERROR(IF(COUNT(IF(('1. Database - raw'!FS$7:FU$494&gt;0)*('1. Database - raw'!$AD$7:$AD$494=$A48)*(INDIRECT($Q48,TRUE)=$O48),'1. Database - raw'!FS$7:FU$494))&gt;0,COUNT(IF(('1. Database - raw'!FS$7:FU$494&gt;0)*('1. Database - raw'!$AD$7:$AD$494=$A48)*(INDIRECT($Q48,TRUE)=$O48),'1. Database - raw'!FS$7:FU$494)),""),"")</f>
        <v>5</v>
      </c>
      <c r="GS48" s="407" t="str">
        <f t="shared" ca="1" si="70"/>
        <v/>
      </c>
      <c r="GT48" s="408" t="str">
        <f t="shared" ca="1" si="71"/>
        <v/>
      </c>
      <c r="GU48" s="408" t="str">
        <f t="shared" ca="1" si="72"/>
        <v/>
      </c>
      <c r="GV48" s="408" t="str">
        <f t="array" aca="1" ref="GV48" ca="1">IFERROR(AVERAGE(IF(('1. Database - raw'!FY$7:GA$494&gt;0)*('1. Database - raw'!$AD$7:$AD$494=$A48)*(INDIRECT($Q48,TRUE)=$O48),'1. Database - raw'!FY$7:GA$494)),"")</f>
        <v/>
      </c>
      <c r="GW48" s="409" t="str">
        <f t="array" aca="1" ref="GW48" ca="1">IFERROR(_xlfn.STDEV.S(IF(('1. Database - raw'!FY$7:GA$494&gt;0)*('1. Database - raw'!$AD$7:$AD$494=$A48)*(INDIRECT($Q48,TRUE)=$O48),'1. Database - raw'!FY$7:GA$494)),"")</f>
        <v/>
      </c>
      <c r="GX48" s="410" t="str">
        <f t="array" aca="1" ref="GX48" ca="1">IFERROR(IF(COUNT(IF(('1. Database - raw'!FY$7:GA$494&gt;0)*('1. Database - raw'!$AD$7:$AD$494=$A48)*(INDIRECT($Q48,TRUE)=$O48),'1. Database - raw'!FY$7:GA$494))&gt;0,COUNT(IF(('1. Database - raw'!FY$7:GA$494&gt;0)*('1. Database - raw'!$AD$7:$AD$494=$A48)*(INDIRECT($Q48,TRUE)=$O48),'1. Database - raw'!FY$7:GA$494)),""),"")</f>
        <v/>
      </c>
      <c r="GY48" s="407" t="str">
        <f t="shared" ca="1" si="73"/>
        <v/>
      </c>
      <c r="GZ48" s="408" t="str">
        <f t="shared" ca="1" si="74"/>
        <v/>
      </c>
      <c r="HA48" s="408" t="str">
        <f t="shared" ca="1" si="75"/>
        <v/>
      </c>
      <c r="HB48" s="408" t="str">
        <f t="array" aca="1" ref="HB48" ca="1">IFERROR(AVERAGE(IF(('1. Database - raw'!GE$7:GG$494&gt;0)*('1. Database - raw'!$AD$7:$AD$494=$A48)*(INDIRECT($Q48,TRUE)=$O48),'1. Database - raw'!GE$7:GG$494)),"")</f>
        <v/>
      </c>
      <c r="HC48" s="409" t="str">
        <f t="array" aca="1" ref="HC48" ca="1">IFERROR(_xlfn.STDEV.S(IF(('1. Database - raw'!GE$7:GG$494&gt;0)*('1. Database - raw'!$AD$7:$AD$494=$A48)*(INDIRECT($Q48,TRUE)=$O48),'1. Database - raw'!GE$7:GG$494)),"")</f>
        <v/>
      </c>
      <c r="HD48" s="410" t="str">
        <f t="array" aca="1" ref="HD48" ca="1">IFERROR(IF(COUNT(IF(('1. Database - raw'!GE$7:GG$494&gt;0)*('1. Database - raw'!$AD$7:$AD$494=$A48)*(INDIRECT($Q48,TRUE)=$O48),'1. Database - raw'!GE$7:GG$494))&gt;0,COUNT(IF(('1. Database - raw'!GE$7:GG$494&gt;0)*('1. Database - raw'!$AD$7:$AD$494=$A48)*(INDIRECT($Q48,TRUE)=$O48),'1. Database - raw'!GE$7:GG$494)),""),"")</f>
        <v/>
      </c>
      <c r="HE48" s="407" t="str">
        <f t="shared" ca="1" si="76"/>
        <v/>
      </c>
      <c r="HF48" s="408" t="str">
        <f t="shared" ca="1" si="77"/>
        <v/>
      </c>
      <c r="HG48" s="408" t="str">
        <f t="shared" ca="1" si="78"/>
        <v/>
      </c>
      <c r="HH48" s="408" t="str">
        <f t="array" aca="1" ref="HH48" ca="1">IFERROR(AVERAGE(IF(('1. Database - raw'!GK$7:GM$494&gt;0)*('1. Database - raw'!$AD$7:$AD$494=$A48)*(INDIRECT($Q48,TRUE)=$O48),'1. Database - raw'!GK$7:GM$494)),"")</f>
        <v/>
      </c>
      <c r="HI48" s="409" t="str">
        <f t="array" aca="1" ref="HI48" ca="1">IFERROR(_xlfn.STDEV.S(IF(('1. Database - raw'!GK$7:GM$494&gt;0)*('1. Database - raw'!$AD$7:$AD$494=$A48)*(INDIRECT($Q48,TRUE)=$O48),'1. Database - raw'!GK$7:GM$494)),"")</f>
        <v/>
      </c>
      <c r="HJ48" s="410" t="str">
        <f t="array" aca="1" ref="HJ48" ca="1">IFERROR(IF(COUNT(IF(('1. Database - raw'!GK$7:GM$494&gt;0)*('1. Database - raw'!$AD$7:$AD$494=$A48)*(INDIRECT($Q48,TRUE)=$O48),'1. Database - raw'!GK$7:GM$494))&gt;0,COUNT(IF(('1. Database - raw'!GK$7:GM$494&gt;0)*('1. Database - raw'!$AD$7:$AD$494=$A48)*(INDIRECT($Q48,TRUE)=$O48),'1. Database - raw'!GK$7:GM$494)),""),"")</f>
        <v/>
      </c>
      <c r="HK48" s="407" t="str">
        <f t="shared" ca="1" si="79"/>
        <v/>
      </c>
      <c r="HL48" s="408" t="str">
        <f t="shared" ca="1" si="80"/>
        <v/>
      </c>
      <c r="HM48" s="408" t="str">
        <f t="shared" ca="1" si="81"/>
        <v/>
      </c>
      <c r="HN48" s="408" t="str">
        <f t="array" aca="1" ref="HN48" ca="1">IFERROR(AVERAGE(IF(('1. Database - raw'!GQ$7:GS$494&gt;0)*('1. Database - raw'!$AD$7:$AD$494=$A48)*(INDIRECT($Q48,TRUE)=$O48),'1. Database - raw'!GQ$7:GS$494)),"")</f>
        <v/>
      </c>
      <c r="HO48" s="409" t="str">
        <f t="array" aca="1" ref="HO48" ca="1">IFERROR(_xlfn.STDEV.S(IF(('1. Database - raw'!GQ$7:GS$494&gt;0)*('1. Database - raw'!$AD$7:$AD$494=$A48)*(INDIRECT($Q48,TRUE)=$O48),'1. Database - raw'!GQ$7:GS$494)),"")</f>
        <v/>
      </c>
      <c r="HP48" s="410" t="str">
        <f t="array" aca="1" ref="HP48" ca="1">IFERROR(IF(COUNT(IF(('1. Database - raw'!GQ$7:GS$494&gt;0)*('1. Database - raw'!$AD$7:$AD$494=$A48)*(INDIRECT($Q48,TRUE)=$O48),'1. Database - raw'!GQ$7:GS$494))&gt;0,COUNT(IF(('1. Database - raw'!GQ$7:GS$494&gt;0)*('1. Database - raw'!$AD$7:$AD$494=$A48)*(INDIRECT($Q48,TRUE)=$O48),'1. Database - raw'!GQ$7:GS$494)),""),"")</f>
        <v/>
      </c>
      <c r="HQ48" s="407" t="str">
        <f t="shared" ca="1" si="82"/>
        <v/>
      </c>
      <c r="HR48" s="408" t="str">
        <f t="shared" ca="1" si="83"/>
        <v/>
      </c>
      <c r="HS48" s="408" t="str">
        <f t="shared" ca="1" si="84"/>
        <v/>
      </c>
      <c r="HT48" s="408" t="str">
        <f t="array" aca="1" ref="HT48" ca="1">IFERROR(AVERAGE(IF(('1. Database - raw'!GW$7:GY$494&gt;0)*('1. Database - raw'!$AD$7:$AD$494=$A48)*(INDIRECT($Q48,TRUE)=$O48),'1. Database - raw'!GW$7:GY$494)),"")</f>
        <v/>
      </c>
      <c r="HU48" s="409" t="str">
        <f t="array" aca="1" ref="HU48" ca="1">IFERROR(_xlfn.STDEV.S(IF(('1. Database - raw'!GW$7:GY$494&gt;0)*('1. Database - raw'!$AD$7:$AD$494=$A48)*(INDIRECT($Q48,TRUE)=$O48),'1. Database - raw'!GW$7:GY$494)),"")</f>
        <v/>
      </c>
      <c r="HV48" s="410" t="str">
        <f t="array" aca="1" ref="HV48" ca="1">IFERROR(IF(COUNT(IF(('1. Database - raw'!GW$7:GY$494&gt;0)*('1. Database - raw'!$AD$7:$AD$494=$A48)*(INDIRECT($Q48,TRUE)=$O48),'1. Database - raw'!GW$7:GY$494))&gt;0,COUNT(IF(('1. Database - raw'!GW$7:GY$494&gt;0)*('1. Database - raw'!$AD$7:$AD$494=$A48)*(INDIRECT($Q48,TRUE)=$O48),'1. Database - raw'!GW$7:GY$494)),""),"")</f>
        <v/>
      </c>
      <c r="HW48" s="407" t="str">
        <f t="shared" ca="1" si="85"/>
        <v/>
      </c>
      <c r="HX48" s="408" t="str">
        <f t="shared" ca="1" si="86"/>
        <v/>
      </c>
      <c r="HY48" s="408" t="str">
        <f t="shared" ca="1" si="87"/>
        <v/>
      </c>
      <c r="HZ48" s="408" t="str">
        <f t="array" aca="1" ref="HZ48" ca="1">IFERROR(AVERAGE(IF(('1. Database - raw'!HC$7:HE$494&gt;0)*('1. Database - raw'!$AD$7:$AD$494=$A48)*(INDIRECT($Q48,TRUE)=$O48),'1. Database - raw'!HC$7:HE$494)),"")</f>
        <v/>
      </c>
      <c r="IA48" s="409" t="str">
        <f t="array" aca="1" ref="IA48" ca="1">IFERROR(_xlfn.STDEV.S(IF(('1. Database - raw'!HC$7:HE$494&gt;0)*('1. Database - raw'!$AD$7:$AD$494=$A48)*(INDIRECT($Q48,TRUE)=$O48),'1. Database - raw'!HC$7:HE$494)),"")</f>
        <v/>
      </c>
      <c r="IB48" s="410" t="str">
        <f t="array" aca="1" ref="IB48" ca="1">IFERROR(IF(COUNT(IF(('1. Database - raw'!HC$7:HE$494&gt;0)*('1. Database - raw'!$AD$7:$AD$494=$A48)*(INDIRECT($Q48,TRUE)=$O48),'1. Database - raw'!HC$7:HE$494))&gt;0,COUNT(IF(('1. Database - raw'!HC$7:HE$494&gt;0)*('1. Database - raw'!$AD$7:$AD$494=$A48)*(INDIRECT($Q48,TRUE)=$O48),'1. Database - raw'!HC$7:HE$494)),""),"")</f>
        <v/>
      </c>
      <c r="IC48" s="407" t="str">
        <f t="shared" ca="1" si="88"/>
        <v/>
      </c>
      <c r="ID48" s="408" t="str">
        <f t="shared" ca="1" si="89"/>
        <v/>
      </c>
      <c r="IE48" s="408" t="str">
        <f t="shared" ca="1" si="90"/>
        <v/>
      </c>
      <c r="IF48" s="408" t="str">
        <f t="array" aca="1" ref="IF48" ca="1">IFERROR(AVERAGE(IF(('1. Database - raw'!HI$7:HK$494&gt;0)*('1. Database - raw'!$AD$7:$AD$494=$A48)*(INDIRECT($Q48,TRUE)=$O48),'1. Database - raw'!HI$7:HK$494)),"")</f>
        <v/>
      </c>
      <c r="IG48" s="409" t="str">
        <f t="array" aca="1" ref="IG48" ca="1">IFERROR(_xlfn.STDEV.S(IF(('1. Database - raw'!HI$7:HK$494&gt;0)*('1. Database - raw'!$AD$7:$AD$494=$A48)*(INDIRECT($Q48,TRUE)=$O48),'1. Database - raw'!HI$7:HK$494)),"")</f>
        <v/>
      </c>
      <c r="IH48" s="410" t="str">
        <f t="array" aca="1" ref="IH48" ca="1">IFERROR(IF(COUNT(IF(('1. Database - raw'!HI$7:HK$494&gt;0)*('1. Database - raw'!$AD$7:$AD$494=$A48)*(INDIRECT($Q48,TRUE)=$O48),'1. Database - raw'!HI$7:HK$494))&gt;0,COUNT(IF(('1. Database - raw'!HI$7:HK$494&gt;0)*('1. Database - raw'!$AD$7:$AD$494=$A48)*(INDIRECT($Q48,TRUE)=$O48),'1. Database - raw'!HI$7:HK$494)),""),"")</f>
        <v/>
      </c>
      <c r="II48" s="407" t="str">
        <f t="shared" ca="1" si="91"/>
        <v/>
      </c>
      <c r="IJ48" s="408" t="str">
        <f t="shared" ca="1" si="92"/>
        <v/>
      </c>
      <c r="IK48" s="408" t="str">
        <f t="shared" ca="1" si="93"/>
        <v/>
      </c>
      <c r="IL48" s="408" t="str">
        <f t="array" aca="1" ref="IL48" ca="1">IFERROR(AVERAGE(IF(('1. Database - raw'!HO$7:HQ$494&gt;0)*('1. Database - raw'!$AD$7:$AD$494=$A48)*(INDIRECT($Q48,TRUE)=$O48),'1. Database - raw'!HO$7:HQ$494)),"")</f>
        <v/>
      </c>
      <c r="IM48" s="409" t="str">
        <f t="array" aca="1" ref="IM48" ca="1">IFERROR(_xlfn.STDEV.S(IF(('1. Database - raw'!HO$7:HQ$494&gt;0)*('1. Database - raw'!$AD$7:$AD$494=$A48)*(INDIRECT($Q48,TRUE)=$O48),'1. Database - raw'!HO$7:HQ$494)),"")</f>
        <v/>
      </c>
      <c r="IN48" s="410" t="str">
        <f t="array" aca="1" ref="IN48" ca="1">IFERROR(IF(COUNT(IF(('1. Database - raw'!HO$7:HQ$494&gt;0)*('1. Database - raw'!$AD$7:$AD$494=$A48)*(INDIRECT($Q48,TRUE)=$O48),'1. Database - raw'!HO$7:HQ$494))&gt;0,COUNT(IF(('1. Database - raw'!HO$7:HQ$494&gt;0)*('1. Database - raw'!$AD$7:$AD$494=$A48)*(INDIRECT($Q48,TRUE)=$O48),'1. Database - raw'!HO$7:HQ$494)),""),"")</f>
        <v/>
      </c>
      <c r="IO48" s="407" t="str">
        <f t="shared" ca="1" si="94"/>
        <v/>
      </c>
      <c r="IP48" s="408" t="str">
        <f t="shared" ca="1" si="95"/>
        <v/>
      </c>
      <c r="IQ48" s="408" t="str">
        <f t="shared" ca="1" si="96"/>
        <v/>
      </c>
      <c r="IR48" s="408" t="str">
        <f t="array" aca="1" ref="IR48" ca="1">IFERROR(AVERAGE(IF(('1. Database - raw'!HU$7:HW$494&gt;0)*('1. Database - raw'!$AD$7:$AD$494=$A48)*(INDIRECT($Q48,TRUE)=$O48),'1. Database - raw'!HU$7:HW$494)),"")</f>
        <v/>
      </c>
      <c r="IS48" s="409" t="str">
        <f t="array" aca="1" ref="IS48" ca="1">IFERROR(_xlfn.STDEV.S(IF(('1. Database - raw'!HU$7:HW$494&gt;0)*('1. Database - raw'!$AD$7:$AD$494=$A48)*(INDIRECT($Q48,TRUE)=$O48),'1. Database - raw'!HU$7:HW$494)),"")</f>
        <v/>
      </c>
      <c r="IT48" s="410" t="str">
        <f t="array" aca="1" ref="IT48" ca="1">IFERROR(IF(COUNT(IF(('1. Database - raw'!HU$7:HW$494&gt;0)*('1. Database - raw'!$AD$7:$AD$494=$A48)*(INDIRECT($Q48,TRUE)=$O48),'1. Database - raw'!HU$7:HW$494))&gt;0,COUNT(IF(('1. Database - raw'!HU$7:HW$494&gt;0)*('1. Database - raw'!$AD$7:$AD$494=$A48)*(INDIRECT($Q48,TRUE)=$O48),'1. Database - raw'!HU$7:HW$494)),""),"")</f>
        <v/>
      </c>
      <c r="IU48" s="407" t="str">
        <f t="shared" ca="1" si="97"/>
        <v/>
      </c>
      <c r="IV48" s="408" t="str">
        <f t="shared" ca="1" si="98"/>
        <v/>
      </c>
      <c r="IW48" s="408" t="str">
        <f t="shared" ca="1" si="99"/>
        <v/>
      </c>
      <c r="IX48" s="408" t="str">
        <f t="array" aca="1" ref="IX48" ca="1">IFERROR(AVERAGE(IF(('1. Database - raw'!IA$7:IC$494&gt;0)*('1. Database - raw'!$AD$7:$AD$494=$A48)*(INDIRECT($Q48,TRUE)=$O48),'1. Database - raw'!IA$7:IC$494)),"")</f>
        <v/>
      </c>
      <c r="IY48" s="409" t="str">
        <f t="array" aca="1" ref="IY48" ca="1">IFERROR(_xlfn.STDEV.S(IF(('1. Database - raw'!IA$7:IC$494&gt;0)*('1. Database - raw'!$AD$7:$AD$494=$A48)*(INDIRECT($Q48,TRUE)=$O48),'1. Database - raw'!IA$7:IC$494)),"")</f>
        <v/>
      </c>
      <c r="IZ48" s="410" t="str">
        <f t="array" aca="1" ref="IZ48" ca="1">IFERROR(IF(COUNT(IF(('1. Database - raw'!IA$7:IC$494&gt;0)*('1. Database - raw'!$AD$7:$AD$494=$A48)*(INDIRECT($Q48,TRUE)=$O48),'1. Database - raw'!IA$7:IC$494))&gt;0,COUNT(IF(('1. Database - raw'!IA$7:IC$494&gt;0)*('1. Database - raw'!$AD$7:$AD$494=$A48)*(INDIRECT($Q48,TRUE)=$O48),'1. Database - raw'!IA$7:IC$494)),""),"")</f>
        <v/>
      </c>
      <c r="JA48" s="407" t="str">
        <f t="shared" ca="1" si="100"/>
        <v/>
      </c>
      <c r="JB48" s="408" t="str">
        <f t="shared" ca="1" si="101"/>
        <v/>
      </c>
      <c r="JC48" s="408" t="str">
        <f t="shared" ca="1" si="102"/>
        <v/>
      </c>
      <c r="JD48" s="408" t="str">
        <f t="array" aca="1" ref="JD48" ca="1">IFERROR(AVERAGE(IF(('1. Database - raw'!IG$7:II$494&gt;0)*('1. Database - raw'!$AD$7:$AD$494=$A48)*(INDIRECT($Q48,TRUE)=$O48),'1. Database - raw'!IG$7:II$494)),"")</f>
        <v/>
      </c>
      <c r="JE48" s="409" t="str">
        <f t="array" aca="1" ref="JE48" ca="1">IFERROR(_xlfn.STDEV.S(IF(('1. Database - raw'!IG$7:II$494&gt;0)*('1. Database - raw'!$AD$7:$AD$494=$A48)*(INDIRECT($Q48,TRUE)=$O48),'1. Database - raw'!IG$7:II$494)),"")</f>
        <v/>
      </c>
      <c r="JF48" s="410" t="str">
        <f t="array" aca="1" ref="JF48" ca="1">IFERROR(IF(COUNT(IF(('1. Database - raw'!IG$7:II$494&gt;0)*('1. Database - raw'!$AD$7:$AD$494=$A48)*(INDIRECT($Q48,TRUE)=$O48),'1. Database - raw'!IG$7:II$494))&gt;0,COUNT(IF(('1. Database - raw'!IG$7:II$494&gt;0)*('1. Database - raw'!$AD$7:$AD$494=$A48)*(INDIRECT($Q48,TRUE)=$O48),'1. Database - raw'!IG$7:II$494)),""),"")</f>
        <v/>
      </c>
      <c r="JG48" s="414" t="str">
        <f t="shared" ca="1" si="103"/>
        <v/>
      </c>
      <c r="JH48" s="415" t="str">
        <f t="shared" ca="1" si="104"/>
        <v/>
      </c>
      <c r="JI48" s="415" t="str">
        <f t="shared" ca="1" si="105"/>
        <v/>
      </c>
      <c r="JJ48" s="415">
        <f t="array" aca="1" ref="JJ48" ca="1">IFERROR(AVERAGE(IF(('1. Database - raw'!IM$7:IO$494&gt;0)*('1. Database - raw'!$AD$7:$AD$494=$A48)*(INDIRECT($Q48,TRUE)=$O48),'1. Database - raw'!IM$7:IO$494)),"")</f>
        <v>5</v>
      </c>
      <c r="JK48" s="416" t="str">
        <f t="array" aca="1" ref="JK48" ca="1">IFERROR(_xlfn.STDEV.S(IF(('1. Database - raw'!IM$7:IO$494&gt;0)*('1. Database - raw'!$AD$7:$AD$494=$A48)*(INDIRECT($Q48,TRUE)=$O48),'1. Database - raw'!IM$7:IO$494)),"")</f>
        <v/>
      </c>
      <c r="JL48" s="410">
        <f t="array" aca="1" ref="JL48" ca="1">IFERROR(IF(COUNT(IF(('1. Database - raw'!IM$7:IO$494&gt;0)*('1. Database - raw'!$AD$7:$AD$494=$A48)*(INDIRECT($Q48,TRUE)=$O48),'1. Database - raw'!IM$7:IO$494))&gt;0,COUNT(IF(('1. Database - raw'!IM$7:IO$494&gt;0)*('1. Database - raw'!$AD$7:$AD$494=$A48)*(INDIRECT($Q48,TRUE)=$O48),'1. Database - raw'!IM$7:IO$494)),""),"")</f>
        <v>1</v>
      </c>
      <c r="JM48" s="414" t="str">
        <f t="shared" ca="1" si="106"/>
        <v/>
      </c>
      <c r="JN48" s="415" t="str">
        <f t="shared" ca="1" si="107"/>
        <v/>
      </c>
      <c r="JO48" s="415" t="str">
        <f t="shared" ca="1" si="108"/>
        <v/>
      </c>
      <c r="JP48" s="415" t="str">
        <f t="array" aca="1" ref="JP48" ca="1">IFERROR(AVERAGE(IF(('1. Database - raw'!IS$7:IU$494&gt;0)*('1. Database - raw'!$AD$7:$AD$494=$A48)*(INDIRECT($Q48,TRUE)=$O48),'1. Database - raw'!IS$7:IU$494)),"")</f>
        <v/>
      </c>
      <c r="JQ48" s="416" t="str">
        <f t="array" aca="1" ref="JQ48" ca="1">IFERROR(_xlfn.STDEV.S(IF(('1. Database - raw'!IS$7:IU$494&gt;0)*('1. Database - raw'!$AD$7:$AD$494=$A48)*(INDIRECT($Q48,TRUE)=$O48),'1. Database - raw'!IS$7:IU$494)),"")</f>
        <v/>
      </c>
      <c r="JR48" s="410" t="str">
        <f t="array" aca="1" ref="JR48" ca="1">IFERROR(IF(COUNT(IF(('1. Database - raw'!IS$7:IU$494&gt;0)*('1. Database - raw'!$AD$7:$AD$494=$A48)*(INDIRECT($Q48,TRUE)=$O48),'1. Database - raw'!IS$7:IU$494))&gt;0,COUNT(IF(('1. Database - raw'!IS$7:IU$494&gt;0)*('1. Database - raw'!$AD$7:$AD$494=$A48)*(INDIRECT($Q48,TRUE)=$O48),'1. Database - raw'!IS$7:IU$494)),""),"")</f>
        <v/>
      </c>
      <c r="JS48" s="414" t="str">
        <f t="shared" ca="1" si="109"/>
        <v/>
      </c>
      <c r="JT48" s="415" t="str">
        <f t="shared" ca="1" si="110"/>
        <v/>
      </c>
      <c r="JU48" s="415" t="str">
        <f t="shared" ca="1" si="111"/>
        <v/>
      </c>
      <c r="JV48" s="415" t="str">
        <f t="array" aca="1" ref="JV48" ca="1">IFERROR(AVERAGE(IF(('1. Database - raw'!IY$7:JA$494&gt;0)*('1. Database - raw'!$AD$7:$AD$494=$A48)*(INDIRECT($Q48,TRUE)=$O48),'1. Database - raw'!IY$7:JA$494)),"")</f>
        <v/>
      </c>
      <c r="JW48" s="416" t="str">
        <f t="array" aca="1" ref="JW48" ca="1">IFERROR(_xlfn.STDEV.S(IF(('1. Database - raw'!IY$7:JA$494&gt;0)*('1. Database - raw'!$AD$7:$AD$494=$A48)*(INDIRECT($Q48,TRUE)=$O48),'1. Database - raw'!IY$7:JA$494)),"")</f>
        <v/>
      </c>
      <c r="JX48" s="410" t="str">
        <f t="array" aca="1" ref="JX48" ca="1">IFERROR(IF(COUNT(IF(('1. Database - raw'!IY$7:JA$494&gt;0)*('1. Database - raw'!$AD$7:$AD$494=$A48)*(INDIRECT($Q48,TRUE)=$O48),'1. Database - raw'!IY$7:JA$494))&gt;0,COUNT(IF(('1. Database - raw'!IY$7:JA$494&gt;0)*('1. Database - raw'!$AD$7:$AD$494=$A48)*(INDIRECT($Q48,TRUE)=$O48),'1. Database - raw'!IY$7:JA$494)),""),"")</f>
        <v/>
      </c>
      <c r="JY48" s="414" t="str">
        <f t="shared" ca="1" si="112"/>
        <v/>
      </c>
      <c r="JZ48" s="415" t="str">
        <f t="shared" ca="1" si="113"/>
        <v/>
      </c>
      <c r="KA48" s="415" t="str">
        <f t="shared" ca="1" si="114"/>
        <v/>
      </c>
      <c r="KB48" s="415" t="str">
        <f t="array" aca="1" ref="KB48" ca="1">IFERROR(AVERAGE(IF(('1. Database - raw'!JE$7:JG$494&gt;0)*('1. Database - raw'!$AD$7:$AD$494=$A48)*(INDIRECT($Q48,TRUE)=$O48),'1. Database - raw'!JE$7:JG$494)),"")</f>
        <v/>
      </c>
      <c r="KC48" s="416" t="str">
        <f t="array" aca="1" ref="KC48" ca="1">IFERROR(_xlfn.STDEV.S(IF(('1. Database - raw'!JE$7:JG$494&gt;0)*('1. Database - raw'!$AD$7:$AD$494=$A48)*(INDIRECT($Q48,TRUE)=$O48),'1. Database - raw'!JE$7:JG$494)),"")</f>
        <v/>
      </c>
      <c r="KD48" s="410" t="str">
        <f t="array" aca="1" ref="KD48" ca="1">IFERROR(IF(COUNT(IF(('1. Database - raw'!JE$7:JG$494&gt;0)*('1. Database - raw'!$AD$7:$AD$494=$A48)*(INDIRECT($Q48,TRUE)=$O48),'1. Database - raw'!JE$7:JG$494))&gt;0,COUNT(IF(('1. Database - raw'!JE$7:JG$494&gt;0)*('1. Database - raw'!$AD$7:$AD$494=$A48)*(INDIRECT($Q48,TRUE)=$O48),'1. Database - raw'!JE$7:JG$494)),""),"")</f>
        <v/>
      </c>
      <c r="KE48" s="414" t="str">
        <f t="shared" ca="1" si="115"/>
        <v/>
      </c>
      <c r="KF48" s="415" t="str">
        <f t="shared" ca="1" si="116"/>
        <v/>
      </c>
      <c r="KG48" s="415" t="str">
        <f t="shared" ca="1" si="117"/>
        <v/>
      </c>
      <c r="KH48" s="415" t="str">
        <f t="array" aca="1" ref="KH48" ca="1">IFERROR(AVERAGE(IF(('1. Database - raw'!JK$7:JM$494&gt;0)*('1. Database - raw'!$AD$7:$AD$494=$A48)*(INDIRECT($Q48,TRUE)=$O48),'1. Database - raw'!JK$7:JM$494)),"")</f>
        <v/>
      </c>
      <c r="KI48" s="416" t="str">
        <f t="array" aca="1" ref="KI48" ca="1">IFERROR(_xlfn.STDEV.S(IF(('1. Database - raw'!JK$7:JM$494&gt;0)*('1. Database - raw'!$AD$7:$AD$494=$A48)*(INDIRECT($Q48,TRUE)=$O48),'1. Database - raw'!JK$7:JM$494)),"")</f>
        <v/>
      </c>
      <c r="KJ48" s="410" t="str">
        <f t="array" aca="1" ref="KJ48" ca="1">IFERROR(IF(COUNT(IF(('1. Database - raw'!JK$7:JM$494&gt;0)*('1. Database - raw'!$AD$7:$AD$494=$A48)*(INDIRECT($Q48,TRUE)=$O48),'1. Database - raw'!JK$7:JM$494))&gt;0,COUNT(IF(('1. Database - raw'!JK$7:JM$494&gt;0)*('1. Database - raw'!$AD$7:$AD$494=$A48)*(INDIRECT($Q48,TRUE)=$O48),'1. Database - raw'!JK$7:JM$494)),""),"")</f>
        <v/>
      </c>
      <c r="KK48" s="414" t="str">
        <f t="shared" ca="1" si="118"/>
        <v/>
      </c>
      <c r="KL48" s="415" t="str">
        <f t="shared" ca="1" si="119"/>
        <v/>
      </c>
      <c r="KM48" s="415" t="str">
        <f t="shared" ca="1" si="120"/>
        <v/>
      </c>
      <c r="KN48" s="415" t="str">
        <f t="array" aca="1" ref="KN48" ca="1">IFERROR(AVERAGE(IF(('1. Database - raw'!JQ$7:JS$494&gt;0)*('1. Database - raw'!$AD$7:$AD$494=$A48)*(INDIRECT($Q48,TRUE)=$O48),'1. Database - raw'!JQ$7:JS$494)),"")</f>
        <v/>
      </c>
      <c r="KO48" s="416" t="str">
        <f t="array" aca="1" ref="KO48" ca="1">IFERROR(_xlfn.STDEV.S(IF(('1. Database - raw'!JQ$7:JS$494&gt;0)*('1. Database - raw'!$AD$7:$AD$494=$A48)*(INDIRECT($Q48,TRUE)=$O48),'1. Database - raw'!JQ$7:JS$494)),"")</f>
        <v/>
      </c>
      <c r="KP48" s="410" t="str">
        <f t="array" aca="1" ref="KP48" ca="1">IFERROR(IF(COUNT(IF(('1. Database - raw'!JQ$7:JS$494&gt;0)*('1. Database - raw'!$AD$7:$AD$494=$A48)*(INDIRECT($Q48,TRUE)=$O48),'1. Database - raw'!JQ$7:JS$494))&gt;0,COUNT(IF(('1. Database - raw'!JQ$7:JS$494&gt;0)*('1. Database - raw'!$AD$7:$AD$494=$A48)*(INDIRECT($Q48,TRUE)=$O48),'1. Database - raw'!JQ$7:JS$494)),""),"")</f>
        <v/>
      </c>
      <c r="KQ48" s="414" t="str">
        <f t="shared" ca="1" si="121"/>
        <v/>
      </c>
      <c r="KR48" s="415" t="str">
        <f t="shared" ca="1" si="122"/>
        <v/>
      </c>
      <c r="KS48" s="415" t="str">
        <f t="shared" ca="1" si="123"/>
        <v/>
      </c>
      <c r="KT48" s="415" t="str">
        <f t="array" aca="1" ref="KT48" ca="1">IFERROR(AVERAGE(IF(('1. Database - raw'!JW$7:JY$494&gt;0)*('1. Database - raw'!$AD$7:$AD$494=$A48)*(INDIRECT($Q48,TRUE)=$O48),'1. Database - raw'!JW$7:JY$494)),"")</f>
        <v/>
      </c>
      <c r="KU48" s="416" t="str">
        <f t="array" aca="1" ref="KU48" ca="1">IFERROR(_xlfn.STDEV.S(IF(('1. Database - raw'!JW$7:JY$494&gt;0)*('1. Database - raw'!$AD$7:$AD$494=$A48)*(INDIRECT($Q48,TRUE)=$O48),'1. Database - raw'!JW$7:JY$494)),"")</f>
        <v/>
      </c>
      <c r="KV48" s="410" t="str">
        <f t="array" aca="1" ref="KV48" ca="1">IFERROR(IF(COUNT(IF(('1. Database - raw'!JW$7:JY$494&gt;0)*('1. Database - raw'!$AD$7:$AD$494=$A48)*(INDIRECT($Q48,TRUE)=$O48),'1. Database - raw'!JW$7:JY$494))&gt;0,COUNT(IF(('1. Database - raw'!JW$7:JY$494&gt;0)*('1. Database - raw'!$AD$7:$AD$494=$A48)*(INDIRECT($Q48,TRUE)=$O48),'1. Database - raw'!JW$7:JY$494)),""),"")</f>
        <v/>
      </c>
      <c r="KW48" s="414" t="str">
        <f t="shared" ca="1" si="124"/>
        <v/>
      </c>
      <c r="KX48" s="415" t="str">
        <f t="shared" ca="1" si="125"/>
        <v/>
      </c>
      <c r="KY48" s="415" t="str">
        <f t="shared" ca="1" si="126"/>
        <v/>
      </c>
      <c r="KZ48" s="415" t="str">
        <f t="array" aca="1" ref="KZ48" ca="1">IFERROR(AVERAGE(IF(('1. Database - raw'!KC$7:KE$494&gt;0)*('1. Database - raw'!$AD$7:$AD$494=$A48)*(INDIRECT($Q48,TRUE)=$O48),'1. Database - raw'!KC$7:KE$494)),"")</f>
        <v/>
      </c>
      <c r="LA48" s="416" t="str">
        <f t="array" aca="1" ref="LA48" ca="1">IFERROR(_xlfn.STDEV.S(IF(('1. Database - raw'!KC$7:KE$494&gt;0)*('1. Database - raw'!$AD$7:$AD$494=$A48)*(INDIRECT($Q48,TRUE)=$O48),'1. Database - raw'!KC$7:KE$494)),"")</f>
        <v/>
      </c>
      <c r="LB48" s="410" t="str">
        <f t="array" aca="1" ref="LB48" ca="1">IFERROR(IF(COUNT(IF(('1. Database - raw'!KC$7:KE$494&gt;0)*('1. Database - raw'!$AD$7:$AD$494=$A48)*(INDIRECT($Q48,TRUE)=$O48),'1. Database - raw'!KC$7:KE$494))&gt;0,COUNT(IF(('1. Database - raw'!KC$7:KE$494&gt;0)*('1. Database - raw'!$AD$7:$AD$494=$A48)*(INDIRECT($Q48,TRUE)=$O48),'1. Database - raw'!KC$7:KE$494)),""),"")</f>
        <v/>
      </c>
      <c r="LC48" s="414" t="str">
        <f t="shared" ca="1" si="127"/>
        <v/>
      </c>
      <c r="LD48" s="415" t="str">
        <f t="shared" ca="1" si="128"/>
        <v/>
      </c>
      <c r="LE48" s="415" t="str">
        <f t="shared" ca="1" si="129"/>
        <v/>
      </c>
      <c r="LF48" s="415" t="str">
        <f t="array" aca="1" ref="LF48" ca="1">IFERROR(AVERAGE(IF(('1. Database - raw'!KI$7:KK$494&gt;0)*('1. Database - raw'!$AD$7:$AD$494=$A48)*(INDIRECT($Q48,TRUE)=$O48),'1. Database - raw'!KI$7:KK$494)),"")</f>
        <v/>
      </c>
      <c r="LG48" s="416" t="str">
        <f t="array" aca="1" ref="LG48" ca="1">IFERROR(_xlfn.STDEV.S(IF(('1. Database - raw'!KI$7:KK$494&gt;0)*('1. Database - raw'!$AD$7:$AD$494=$A48)*(INDIRECT($Q48,TRUE)=$O48),'1. Database - raw'!KI$7:KK$494)),"")</f>
        <v/>
      </c>
      <c r="LH48" s="410" t="str">
        <f t="array" aca="1" ref="LH48" ca="1">IFERROR(IF(COUNT(IF(('1. Database - raw'!KI$7:KK$494&gt;0)*('1. Database - raw'!$AD$7:$AD$494=$A48)*(INDIRECT($Q48,TRUE)=$O48),'1. Database - raw'!KI$7:KK$494))&gt;0,COUNT(IF(('1. Database - raw'!KI$7:KK$494&gt;0)*('1. Database - raw'!$AD$7:$AD$494=$A48)*(INDIRECT($Q48,TRUE)=$O48),'1. Database - raw'!KI$7:KK$494)),""),"")</f>
        <v/>
      </c>
      <c r="LI48" s="414" t="str">
        <f t="shared" ca="1" si="169"/>
        <v/>
      </c>
      <c r="LJ48" s="415" t="str">
        <f t="shared" ca="1" si="170"/>
        <v/>
      </c>
      <c r="LK48" s="415" t="str">
        <f t="shared" ca="1" si="171"/>
        <v/>
      </c>
      <c r="LL48" s="415">
        <f t="array" aca="1" ref="LL48" ca="1">IFERROR(AVERAGE(IF(('1. Database - raw'!KO$7:KQ$494&gt;0)*('1. Database - raw'!$AD$7:$AD$494=$A48)*(INDIRECT($Q48,TRUE)=$O48),'1. Database - raw'!KO$7:KQ$494)),"")</f>
        <v>0.7</v>
      </c>
      <c r="LM48" s="416" t="str">
        <f t="array" aca="1" ref="LM48" ca="1">IFERROR(_xlfn.STDEV.S(IF(('1. Database - raw'!KO$7:KQ$494&gt;0)*('1. Database - raw'!$AD$7:$AD$494=$A48)*(INDIRECT($Q48,TRUE)=$O48),'1. Database - raw'!KO$7:KQ$494)),"")</f>
        <v/>
      </c>
      <c r="LN48" s="410">
        <f t="array" aca="1" ref="LN48" ca="1">IFERROR(IF(COUNT(IF(('1. Database - raw'!KO$7:KQ$494&gt;0)*('1. Database - raw'!$AD$7:$AD$494=$A48)*(INDIRECT($Q48,TRUE)=$O48),'1. Database - raw'!KO$7:KQ$494))&gt;0,COUNT(IF(('1. Database - raw'!KO$7:KQ$494&gt;0)*('1. Database - raw'!$AD$7:$AD$494=$A48)*(INDIRECT($Q48,TRUE)=$O48),'1. Database - raw'!KO$7:KQ$494)),""),"")</f>
        <v>1</v>
      </c>
      <c r="LO48" s="414" t="str">
        <f t="shared" ca="1" si="130"/>
        <v/>
      </c>
      <c r="LP48" s="415" t="str">
        <f t="shared" ca="1" si="131"/>
        <v/>
      </c>
      <c r="LQ48" s="415" t="str">
        <f t="shared" ca="1" si="132"/>
        <v/>
      </c>
      <c r="LR48" s="415" t="str">
        <f t="array" aca="1" ref="LR48" ca="1">IFERROR(AVERAGE(IF(('1. Database - raw'!KU$7:KW$494&gt;0)*('1. Database - raw'!$AD$7:$AD$494=$A48)*(INDIRECT($Q48,TRUE)=$O48),'1. Database - raw'!KU$7:KW$494)),"")</f>
        <v/>
      </c>
      <c r="LS48" s="416" t="str">
        <f t="array" aca="1" ref="LS48" ca="1">IFERROR(_xlfn.STDEV.S(IF(('1. Database - raw'!KU$7:KW$494&gt;0)*('1. Database - raw'!$AD$7:$AD$494=$A48)*(INDIRECT($Q48,TRUE)=$O48),'1. Database - raw'!KU$7:KW$494)),"")</f>
        <v/>
      </c>
      <c r="LT48" s="410" t="str">
        <f t="array" aca="1" ref="LT48" ca="1">IFERROR(IF(COUNT(IF(('1. Database - raw'!KU$7:KW$494&gt;0)*('1. Database - raw'!$AD$7:$AD$494=$A48)*(INDIRECT($Q48,TRUE)=$O48),'1. Database - raw'!KU$7:KW$494))&gt;0,COUNT(IF(('1. Database - raw'!KU$7:KW$494&gt;0)*('1. Database - raw'!$AD$7:$AD$494=$A48)*(INDIRECT($Q48,TRUE)=$O48),'1. Database - raw'!KU$7:KW$494)),""),"")</f>
        <v/>
      </c>
      <c r="LU48" s="414" t="str">
        <f t="shared" ca="1" si="133"/>
        <v/>
      </c>
      <c r="LV48" s="415" t="str">
        <f t="shared" ca="1" si="134"/>
        <v/>
      </c>
      <c r="LW48" s="415" t="str">
        <f t="shared" ca="1" si="135"/>
        <v/>
      </c>
      <c r="LX48" s="415" t="str">
        <f t="array" aca="1" ref="LX48" ca="1">IFERROR(AVERAGE(IF(('1. Database - raw'!LA$7:LC$494&gt;0)*('1. Database - raw'!$AD$7:$AD$494=$A48)*(INDIRECT($Q48,TRUE)=$O48),'1. Database - raw'!LA$7:LC$494)),"")</f>
        <v/>
      </c>
      <c r="LY48" s="416" t="str">
        <f t="array" aca="1" ref="LY48" ca="1">IFERROR(_xlfn.STDEV.S(IF(('1. Database - raw'!LA$7:LC$494&gt;0)*('1. Database - raw'!$AD$7:$AD$494=$A48)*(INDIRECT($Q48,TRUE)=$O48),'1. Database - raw'!LA$7:LC$494)),"")</f>
        <v/>
      </c>
      <c r="LZ48" s="410" t="str">
        <f t="array" aca="1" ref="LZ48" ca="1">IFERROR(IF(COUNT(IF(('1. Database - raw'!LA$7:LC$494&gt;0)*('1. Database - raw'!$AD$7:$AD$494=$A48)*(INDIRECT($Q48,TRUE)=$O48),'1. Database - raw'!LA$7:LC$494))&gt;0,COUNT(IF(('1. Database - raw'!LA$7:LC$494&gt;0)*('1. Database - raw'!$AD$7:$AD$494=$A48)*(INDIRECT($Q48,TRUE)=$O48),'1. Database - raw'!LA$7:LC$494)),""),"")</f>
        <v/>
      </c>
      <c r="MA48" s="414" t="str">
        <f t="shared" ca="1" si="136"/>
        <v/>
      </c>
      <c r="MB48" s="415" t="str">
        <f t="shared" ca="1" si="137"/>
        <v/>
      </c>
      <c r="MC48" s="415" t="str">
        <f t="shared" ca="1" si="138"/>
        <v/>
      </c>
      <c r="MD48" s="415" t="str">
        <f t="array" aca="1" ref="MD48" ca="1">IFERROR(AVERAGE(IF(('1. Database - raw'!LG$7:LI$494&gt;0)*('1. Database - raw'!$AD$7:$AD$494=$A48)*(INDIRECT($Q48,TRUE)=$O48),'1. Database - raw'!LG$7:LI$494)),"")</f>
        <v/>
      </c>
      <c r="ME48" s="416" t="str">
        <f t="array" aca="1" ref="ME48" ca="1">IFERROR(_xlfn.STDEV.S(IF(('1. Database - raw'!LG$7:LI$494&gt;0)*('1. Database - raw'!$AD$7:$AD$494=$A48)*(INDIRECT($Q48,TRUE)=$O48),'1. Database - raw'!LG$7:LI$494)),"")</f>
        <v/>
      </c>
      <c r="MF48" s="410" t="str">
        <f t="array" aca="1" ref="MF48" ca="1">IFERROR(IF(COUNT(IF(('1. Database - raw'!LG$7:LI$494&gt;0)*('1. Database - raw'!$AD$7:$AD$494=$A48)*(INDIRECT($Q48,TRUE)=$O48),'1. Database - raw'!LG$7:LI$494))&gt;0,COUNT(IF(('1. Database - raw'!LG$7:LI$494&gt;0)*('1. Database - raw'!$AD$7:$AD$494=$A48)*(INDIRECT($Q48,TRUE)=$O48),'1. Database - raw'!LG$7:LI$494)),""),"")</f>
        <v/>
      </c>
      <c r="MG48" s="414" t="str">
        <f t="shared" ca="1" si="139"/>
        <v/>
      </c>
      <c r="MH48" s="415" t="str">
        <f t="shared" ca="1" si="140"/>
        <v/>
      </c>
      <c r="MI48" s="415" t="str">
        <f t="shared" ca="1" si="141"/>
        <v/>
      </c>
      <c r="MJ48" s="415" t="str">
        <f t="array" aca="1" ref="MJ48" ca="1">IFERROR(AVERAGE(IF(('1. Database - raw'!LM$7:LO$494&gt;0)*('1. Database - raw'!$AD$7:$AD$494=$A48)*(INDIRECT($Q48,TRUE)=$O48),'1. Database - raw'!LM$7:LO$494)),"")</f>
        <v/>
      </c>
      <c r="MK48" s="416" t="str">
        <f t="array" aca="1" ref="MK48" ca="1">IFERROR(_xlfn.STDEV.S(IF(('1. Database - raw'!LM$7:LO$494&gt;0)*('1. Database - raw'!$AD$7:$AD$494=$A48)*(INDIRECT($Q48,TRUE)=$O48),'1. Database - raw'!LM$7:LO$494)),"")</f>
        <v/>
      </c>
      <c r="ML48" s="410" t="str">
        <f t="array" aca="1" ref="ML48" ca="1">IFERROR(IF(COUNT(IF(('1. Database - raw'!LM$7:LO$494&gt;0)*('1. Database - raw'!$AD$7:$AD$494=$A48)*(INDIRECT($Q48,TRUE)=$O48),'1. Database - raw'!LM$7:LO$494))&gt;0,COUNT(IF(('1. Database - raw'!LM$7:LO$494&gt;0)*('1. Database - raw'!$AD$7:$AD$494=$A48)*(INDIRECT($Q48,TRUE)=$O48),'1. Database - raw'!LM$7:LO$494)),""),"")</f>
        <v/>
      </c>
      <c r="MM48" s="414" t="str">
        <f t="shared" ca="1" si="142"/>
        <v/>
      </c>
      <c r="MN48" s="415" t="str">
        <f t="shared" ca="1" si="143"/>
        <v/>
      </c>
      <c r="MO48" s="415" t="str">
        <f t="shared" ca="1" si="144"/>
        <v/>
      </c>
      <c r="MP48" s="415" t="str">
        <f t="array" aca="1" ref="MP48" ca="1">IFERROR(AVERAGE(IF(('1. Database - raw'!LS$7:LU$494&gt;0)*('1. Database - raw'!$AD$7:$AD$494=$A48)*(INDIRECT($Q48,TRUE)=$O48),'1. Database - raw'!LS$7:LU$494)),"")</f>
        <v/>
      </c>
      <c r="MQ48" s="416" t="str">
        <f t="array" aca="1" ref="MQ48" ca="1">IFERROR(_xlfn.STDEV.S(IF(('1. Database - raw'!LS$7:LU$494&gt;0)*('1. Database - raw'!$AD$7:$AD$494=$A48)*(INDIRECT($Q48,TRUE)=$O48),'1. Database - raw'!LS$7:LU$494)),"")</f>
        <v/>
      </c>
      <c r="MR48" s="410" t="str">
        <f t="array" aca="1" ref="MR48" ca="1">IFERROR(IF(COUNT(IF(('1. Database - raw'!LS$7:LU$494&gt;0)*('1. Database - raw'!$AD$7:$AD$494=$A48)*(INDIRECT($Q48,TRUE)=$O48),'1. Database - raw'!LS$7:LU$494))&gt;0,COUNT(IF(('1. Database - raw'!LS$7:LU$494&gt;0)*('1. Database - raw'!$AD$7:$AD$494=$A48)*(INDIRECT($Q48,TRUE)=$O48),'1. Database - raw'!LS$7:LU$494)),""),"")</f>
        <v/>
      </c>
      <c r="MS48" s="414" t="str">
        <f t="shared" ca="1" si="145"/>
        <v/>
      </c>
      <c r="MT48" s="415" t="str">
        <f t="shared" ca="1" si="146"/>
        <v/>
      </c>
      <c r="MU48" s="415" t="str">
        <f t="shared" ca="1" si="147"/>
        <v/>
      </c>
      <c r="MV48" s="415" t="str">
        <f t="array" aca="1" ref="MV48" ca="1">IFERROR(AVERAGE(IF(('1. Database - raw'!LY$7:MA$494&gt;0)*('1. Database - raw'!$AD$7:$AD$494=$A48)*(INDIRECT($Q48,TRUE)=$O48),'1. Database - raw'!LY$7:MA$494)),"")</f>
        <v/>
      </c>
      <c r="MW48" s="416" t="str">
        <f t="array" aca="1" ref="MW48" ca="1">IFERROR(_xlfn.STDEV.S(IF(('1. Database - raw'!LY$7:MA$494&gt;0)*('1. Database - raw'!$AD$7:$AD$494=$A48)*(INDIRECT($Q48,TRUE)=$O48),'1. Database - raw'!LY$7:MA$494)),"")</f>
        <v/>
      </c>
      <c r="MX48" s="410" t="str">
        <f t="array" aca="1" ref="MX48" ca="1">IFERROR(IF(COUNT(IF(('1. Database - raw'!LY$7:MA$494&gt;0)*('1. Database - raw'!$AD$7:$AD$494=$A48)*(INDIRECT($Q48,TRUE)=$O48),'1. Database - raw'!LY$7:MA$494))&gt;0,COUNT(IF(('1. Database - raw'!LY$7:MA$494&gt;0)*('1. Database - raw'!$AD$7:$AD$494=$A48)*(INDIRECT($Q48,TRUE)=$O48),'1. Database - raw'!LY$7:MA$494)),""),"")</f>
        <v/>
      </c>
      <c r="MY48" s="414" t="str">
        <f t="shared" ca="1" si="148"/>
        <v/>
      </c>
      <c r="MZ48" s="415" t="str">
        <f t="shared" ca="1" si="149"/>
        <v/>
      </c>
      <c r="NA48" s="415" t="str">
        <f t="shared" ca="1" si="150"/>
        <v/>
      </c>
      <c r="NB48" s="415" t="str">
        <f t="array" aca="1" ref="NB48" ca="1">IFERROR(AVERAGE(IF(('1. Database - raw'!ME$7:MG$494&gt;0)*('1. Database - raw'!$AD$7:$AD$494=$A48)*(INDIRECT($Q48,TRUE)=$O48),'1. Database - raw'!ME$7:MG$494)),"")</f>
        <v/>
      </c>
      <c r="NC48" s="416" t="str">
        <f t="array" aca="1" ref="NC48" ca="1">IFERROR(_xlfn.STDEV.S(IF(('1. Database - raw'!ME$7:MG$494&gt;0)*('1. Database - raw'!$AD$7:$AD$494=$A48)*(INDIRECT($Q48,TRUE)=$O48),'1. Database - raw'!ME$7:MG$494)),"")</f>
        <v/>
      </c>
      <c r="ND48" s="410" t="str">
        <f t="array" aca="1" ref="ND48" ca="1">IFERROR(IF(COUNT(IF(('1. Database - raw'!ME$7:MG$494&gt;0)*('1. Database - raw'!$AD$7:$AD$494=$A48)*(INDIRECT($Q48,TRUE)=$O48),'1. Database - raw'!ME$7:MG$494))&gt;0,COUNT(IF(('1. Database - raw'!ME$7:MG$494&gt;0)*('1. Database - raw'!$AD$7:$AD$494=$A48)*(INDIRECT($Q48,TRUE)=$O48),'1. Database - raw'!ME$7:MG$494)),""),"")</f>
        <v/>
      </c>
      <c r="NE48" s="414" t="str">
        <f t="shared" ca="1" si="151"/>
        <v/>
      </c>
      <c r="NF48" s="415" t="str">
        <f t="shared" ca="1" si="152"/>
        <v/>
      </c>
      <c r="NG48" s="415" t="str">
        <f t="shared" ca="1" si="153"/>
        <v/>
      </c>
      <c r="NH48" s="415" t="str">
        <f t="array" aca="1" ref="NH48" ca="1">IFERROR(AVERAGE(IF(('1. Database - raw'!MK$7:MM$494&gt;0)*('1. Database - raw'!$AD$7:$AD$494=$A48)*(INDIRECT($Q48,TRUE)=$O48),'1. Database - raw'!MK$7:MM$494)),"")</f>
        <v/>
      </c>
      <c r="NI48" s="416" t="str">
        <f t="array" aca="1" ref="NI48" ca="1">IFERROR(_xlfn.STDEV.S(IF(('1. Database - raw'!MK$7:MM$494&gt;0)*('1. Database - raw'!$AD$7:$AD$494=$A48)*(INDIRECT($Q48,TRUE)=$O48),'1. Database - raw'!MK$7:MM$494)),"")</f>
        <v/>
      </c>
      <c r="NJ48" s="410" t="str">
        <f t="array" aca="1" ref="NJ48" ca="1">IFERROR(IF(COUNT(IF(('1. Database - raw'!MK$7:MM$494&gt;0)*('1. Database - raw'!$AD$7:$AD$494=$A48)*(INDIRECT($Q48,TRUE)=$O48),'1. Database - raw'!MK$7:MM$494))&gt;0,COUNT(IF(('1. Database - raw'!MK$7:MM$494&gt;0)*('1. Database - raw'!$AD$7:$AD$494=$A48)*(INDIRECT($Q48,TRUE)=$O48),'1. Database - raw'!MK$7:MM$494)),""),"")</f>
        <v/>
      </c>
      <c r="NK48" s="414">
        <f t="shared" ca="1" si="154"/>
        <v>2.2880546649684397</v>
      </c>
      <c r="NL48" s="415">
        <f t="shared" ca="1" si="155"/>
        <v>2.5114201332432966</v>
      </c>
      <c r="NM48" s="415">
        <f t="shared" ca="1" si="156"/>
        <v>2.3971371574365503</v>
      </c>
      <c r="NN48" s="415">
        <f t="array" aca="1" ref="NN48" ca="1">IFERROR(AVERAGE(IF(('1. Database - raw'!MQ$7:MS$494&gt;0)*('1. Database - raw'!$AD$7:$AD$494=$A48)*(INDIRECT($Q48,TRUE)=$O48),'1. Database - raw'!MQ$7:MS$494)),"")</f>
        <v>2.4249999999999998</v>
      </c>
      <c r="NO48" s="416">
        <f t="array" aca="1" ref="NO48" ca="1">IFERROR(_xlfn.STDEV.S(IF(('1. Database - raw'!MQ$7:MS$494&gt;0)*('1. Database - raw'!$AD$7:$AD$494=$A48)*(INDIRECT($Q48,TRUE)=$O48),'1. Database - raw'!MQ$7:MS$494)),"")</f>
        <v>0.37080992435478338</v>
      </c>
      <c r="NP48" s="410">
        <f t="array" aca="1" ref="NP48" ca="1">IFERROR(IF(COUNT(IF(('1. Database - raw'!MQ$7:MS$494&gt;0)*('1. Database - raw'!$AD$7:$AD$494=$A48)*(INDIRECT($Q48,TRUE)=$O48),'1. Database - raw'!MQ$7:MS$494))&gt;0,COUNT(IF(('1. Database - raw'!MQ$7:MS$494&gt;0)*('1. Database - raw'!$AD$7:$AD$494=$A48)*(INDIRECT($Q48,TRUE)=$O48),'1. Database - raw'!MQ$7:MS$494)),""),"")</f>
        <v>5</v>
      </c>
      <c r="NQ48" s="414">
        <f t="shared" ca="1" si="157"/>
        <v>1.3758325989710189</v>
      </c>
      <c r="NR48" s="415">
        <f t="shared" ca="1" si="158"/>
        <v>2.0139157748971379</v>
      </c>
      <c r="NS48" s="415">
        <f t="shared" ca="1" si="159"/>
        <v>1.6645753136116921</v>
      </c>
      <c r="NT48" s="415">
        <f t="array" aca="1" ref="NT48" ca="1">IFERROR(AVERAGE(IF(('1. Database - raw'!MW$7:MY$494&gt;0)*('1. Database - raw'!$AD$7:$AD$494=$A48)*(INDIRECT($Q48,TRUE)=$O48),'1. Database - raw'!MW$7:MY$494)),"")</f>
        <v>1.7333333333333334</v>
      </c>
      <c r="NU48" s="416">
        <f t="array" aca="1" ref="NU48" ca="1">IFERROR(_xlfn.STDEV.S(IF(('1. Database - raw'!MW$7:MY$494&gt;0)*('1. Database - raw'!$AD$7:$AD$494=$A48)*(INDIRECT($Q48,TRUE)=$O48),'1. Database - raw'!MW$7:MY$494)),"")</f>
        <v>0.5033222956847172</v>
      </c>
      <c r="NV48" s="410">
        <f t="array" aca="1" ref="NV48" ca="1">IFERROR(IF(COUNT(IF(('1. Database - raw'!MW$7:MY$494&gt;0)*('1. Database - raw'!$AD$7:$AD$494=$A48)*(INDIRECT($Q48,TRUE)=$O48),'1. Database - raw'!MW$7:MY$494))&gt;0,COUNT(IF(('1. Database - raw'!MW$7:MY$494&gt;0)*('1. Database - raw'!$AD$7:$AD$494=$A48)*(INDIRECT($Q48,TRUE)=$O48),'1. Database - raw'!MW$7:MY$494)),""),"")</f>
        <v>3</v>
      </c>
      <c r="NW48" s="414" t="str">
        <f t="shared" ca="1" si="160"/>
        <v/>
      </c>
      <c r="NX48" s="415" t="str">
        <f t="shared" ca="1" si="161"/>
        <v/>
      </c>
      <c r="NY48" s="415" t="str">
        <f t="shared" ca="1" si="162"/>
        <v/>
      </c>
      <c r="NZ48" s="415" t="str">
        <f t="array" aca="1" ref="NZ48" ca="1">IFERROR(AVERAGE(IF(('1. Database - raw'!NC$7:NE$494&gt;0)*('1. Database - raw'!$AD$7:$AD$494=$A48)*(INDIRECT($Q48,TRUE)=$O48),'1. Database - raw'!NC$7:NE$494)),"")</f>
        <v/>
      </c>
      <c r="OA48" s="416" t="str">
        <f t="array" aca="1" ref="OA48" ca="1">IFERROR(_xlfn.STDEV.S(IF(('1. Database - raw'!NC$7:NE$494&gt;0)*('1. Database - raw'!$AD$7:$AD$494=$A48)*(INDIRECT($Q48,TRUE)=$O48),'1. Database - raw'!NC$7:NE$494)),"")</f>
        <v/>
      </c>
      <c r="OB48" s="410" t="str">
        <f t="array" aca="1" ref="OB48" ca="1">IFERROR(IF(COUNT(IF(('1. Database - raw'!NC$7:NE$494&gt;0)*('1. Database - raw'!$AD$7:$AD$494=$A48)*(INDIRECT($Q48,TRUE)=$O48),'1. Database - raw'!NC$7:NE$494))&gt;0,COUNT(IF(('1. Database - raw'!NC$7:NE$494&gt;0)*('1. Database - raw'!$AD$7:$AD$494=$A48)*(INDIRECT($Q48,TRUE)=$O48),'1. Database - raw'!NC$7:NE$494)),""),"")</f>
        <v/>
      </c>
      <c r="OC48" s="414">
        <f t="shared" ca="1" si="163"/>
        <v>0.3690824129515029</v>
      </c>
      <c r="OD48" s="415">
        <f t="shared" ca="1" si="164"/>
        <v>0.44784277578556619</v>
      </c>
      <c r="OE48" s="415">
        <f t="shared" ca="1" si="165"/>
        <v>0.40655982623697051</v>
      </c>
      <c r="OF48" s="415">
        <f t="array" aca="1" ref="OF48" ca="1">IFERROR(AVERAGE(IF(('1. Database - raw'!NI$7:NK$494&gt;0)*('1. Database - raw'!$AD$7:$AD$494=$A48)*(INDIRECT($Q48,TRUE)=$O48),'1. Database - raw'!NI$7:NK$494)),"")</f>
        <v>0.41500000000000004</v>
      </c>
      <c r="OG48" s="416">
        <f t="array" aca="1" ref="OG48" ca="1">IFERROR(_xlfn.STDEV.S(IF(('1. Database - raw'!NI$7:NK$494&gt;0)*('1. Database - raw'!$AD$7:$AD$494=$A48)*(INDIRECT($Q48,TRUE)=$O48),'1. Database - raw'!NI$7:NK$494)),"")</f>
        <v>8.4999999999999895E-2</v>
      </c>
      <c r="OH48" s="410">
        <f t="array" aca="1" ref="OH48" ca="1">IFERROR(IF(COUNT(IF(('1. Database - raw'!NI$7:NK$494&gt;0)*('1. Database - raw'!$AD$7:$AD$494=$A48)*(INDIRECT($Q48,TRUE)=$O48),'1. Database - raw'!NI$7:NK$494))&gt;0,COUNT(IF(('1. Database - raw'!NI$7:NK$494&gt;0)*('1. Database - raw'!$AD$7:$AD$494=$A48)*(INDIRECT($Q48,TRUE)=$O48),'1. Database - raw'!NI$7:NK$494)),""),"")</f>
        <v>3</v>
      </c>
    </row>
    <row r="49" spans="1:398" s="417" customFormat="1" hidden="1" outlineLevel="2" x14ac:dyDescent="0.25">
      <c r="A49" s="391" t="s">
        <v>553</v>
      </c>
      <c r="B49" s="1330"/>
      <c r="C49" s="419"/>
      <c r="D49" s="420"/>
      <c r="E49" s="420" t="s">
        <v>25</v>
      </c>
      <c r="F49" s="394"/>
      <c r="G49" s="394"/>
      <c r="H49" s="394" t="s">
        <v>777</v>
      </c>
      <c r="I49" s="421"/>
      <c r="J49" s="421"/>
      <c r="K49" s="421"/>
      <c r="L49" s="421"/>
      <c r="M49" s="421"/>
      <c r="N49" s="422"/>
      <c r="O49" s="396" t="str">
        <f t="array" ref="O49">INDEX(A49:N49,IF(MIN(IF(C49:N49&lt;&gt;"",COLUMN(C49:N49)))&gt;0,MIN(IF(C49:N49&lt;&gt;"",COLUMN(C49:N49))),""))</f>
        <v>India</v>
      </c>
      <c r="P49" s="397">
        <f t="shared" si="197"/>
        <v>3</v>
      </c>
      <c r="Q49" s="398" t="str">
        <f ca="1">"'" &amp; $S$4 &amp; "'!" &amp; ADDRESS(ROW('1. Database - raw'!$A$7),MATCH($C$2,'1. Database - raw'!$6:$6,0)+MATCH(O49,$C49:$N49,0)-1,1) &amp; ":" &amp; ADDRESS(LOOKUP(2,1/('1. Database - raw'!A:A&lt;&gt;""),ROW('1. Database - raw'!A:A)),MATCH($C$2,'1. Database - raw'!$6:$6,0)+MATCH(O49,$C49:$N49,0)-1,1)</f>
        <v>'1. Database - raw'!$AG$7:$AG$494</v>
      </c>
      <c r="R49" s="423"/>
      <c r="S49" s="424"/>
      <c r="T49" s="400" t="str">
        <f t="shared" ca="1" si="195"/>
        <v/>
      </c>
      <c r="U49" s="401">
        <f t="shared" ca="1" si="195"/>
        <v>0.59099808208337412</v>
      </c>
      <c r="V49" s="401" t="str">
        <f t="shared" ca="1" si="195"/>
        <v/>
      </c>
      <c r="W49" s="401" t="str">
        <f t="shared" ca="1" si="195"/>
        <v/>
      </c>
      <c r="X49" s="401" t="str">
        <f t="shared" ca="1" si="195"/>
        <v/>
      </c>
      <c r="Y49" s="401" t="str">
        <f t="shared" ca="1" si="195"/>
        <v/>
      </c>
      <c r="Z49" s="401" t="str">
        <f t="shared" ca="1" si="195"/>
        <v/>
      </c>
      <c r="AA49" s="401" t="str">
        <f t="shared" ca="1" si="195"/>
        <v/>
      </c>
      <c r="AB49" s="401" t="str">
        <f t="shared" ca="1" si="195"/>
        <v/>
      </c>
      <c r="AC49" s="401" t="str">
        <f t="shared" ca="1" si="195"/>
        <v/>
      </c>
      <c r="AD49" s="401" t="str">
        <f t="shared" ca="1" si="196"/>
        <v/>
      </c>
      <c r="AE49" s="401" t="str">
        <f t="shared" ca="1" si="196"/>
        <v/>
      </c>
      <c r="AF49" s="401" t="str">
        <f t="shared" ca="1" si="196"/>
        <v/>
      </c>
      <c r="AG49" s="401" t="str">
        <f t="shared" ca="1" si="196"/>
        <v/>
      </c>
      <c r="AH49" s="401" t="str">
        <f t="shared" ca="1" si="196"/>
        <v/>
      </c>
      <c r="AI49" s="401" t="str">
        <f t="shared" ca="1" si="196"/>
        <v/>
      </c>
      <c r="AJ49" s="401" t="str">
        <f t="shared" ca="1" si="196"/>
        <v/>
      </c>
      <c r="AK49" s="401" t="str">
        <f t="shared" ca="1" si="196"/>
        <v/>
      </c>
      <c r="AL49" s="401" t="str">
        <f t="shared" ca="1" si="196"/>
        <v/>
      </c>
      <c r="AM49" s="402" t="str">
        <f t="shared" ca="1" si="196"/>
        <v/>
      </c>
      <c r="AN49" s="425"/>
      <c r="AO49" s="425"/>
      <c r="AP49" s="425"/>
      <c r="AQ49" s="425"/>
      <c r="AR49" s="425"/>
      <c r="AS49" s="425"/>
      <c r="AT49" s="425"/>
      <c r="AU49" s="425"/>
      <c r="AV49" s="425"/>
      <c r="AW49" s="425"/>
      <c r="AX49" s="425"/>
      <c r="AY49" s="425"/>
      <c r="AZ49" s="425"/>
      <c r="BA49" s="425"/>
      <c r="BB49" s="425"/>
      <c r="BC49" s="425"/>
      <c r="BD49" s="426"/>
      <c r="BE49" s="426"/>
      <c r="BF49" s="426"/>
      <c r="BG49" s="427"/>
      <c r="BH49" s="468"/>
      <c r="BI49" s="575">
        <f t="shared" ca="1" si="166"/>
        <v>0.59099808208337412</v>
      </c>
      <c r="BJ49" s="576">
        <f t="shared" ca="1" si="187"/>
        <v>0.95471043776004794</v>
      </c>
      <c r="BK49" s="576" t="str">
        <f t="shared" ca="1" si="188"/>
        <v/>
      </c>
      <c r="BL49" s="576" t="str">
        <f t="shared" ca="1" si="167"/>
        <v/>
      </c>
      <c r="BM49" s="576" t="str">
        <f t="shared" ca="1" si="189"/>
        <v/>
      </c>
      <c r="BN49" s="576" t="str">
        <f t="shared" ca="1" si="190"/>
        <v/>
      </c>
      <c r="BO49" s="428"/>
      <c r="BP49" s="396" t="str">
        <f t="shared" si="191"/>
        <v>India</v>
      </c>
      <c r="BQ49" s="407">
        <f t="shared" ca="1" si="172"/>
        <v>47.968906020825884</v>
      </c>
      <c r="BR49" s="408">
        <f t="shared" ca="1" si="173"/>
        <v>154.77180624962659</v>
      </c>
      <c r="BS49" s="408">
        <f t="shared" ca="1" si="174"/>
        <v>86.163996127511467</v>
      </c>
      <c r="BT49" s="408">
        <f t="array" aca="1" ref="BT49" ca="1">IFERROR(AVERAGE(IF(('1. Database - raw'!AW$7:AY$494&gt;0)*('1. Database - raw'!$AD$7:$AD$494=$A49)*('1. Database - raw'!$AP$7:$AP$494&lt;&gt;Dropdown!$AM$11)*(INDIRECT($Q49,TRUE)=$O49),'1. Database - raw'!AW$7:AY$494)),"")</f>
        <v>99.641999999999996</v>
      </c>
      <c r="BU49" s="409">
        <f t="array" aca="1" ref="BU49" ca="1">IFERROR(_xlfn.STDEV.S(IF(('1. Database - raw'!AW$7:AY$494&gt;0)*('1. Database - raw'!$AD$7:$AD$494=$A49)*('1. Database - raw'!$AP$7:$AP$494&lt;&gt;Dropdown!$AM$11)*(INDIRECT($Q49,TRUE)=$O49),'1. Database - raw'!AW$7:AY$494)),"")</f>
        <v>57.870769132611358</v>
      </c>
      <c r="BV49" s="410">
        <f t="array" aca="1" ref="BV49" ca="1">IFERROR(IF(COUNT(IF(('1. Database - raw'!AW$7:AY$494&gt;0)*('1. Database - raw'!$AD$7:$AD$494=$A49)*('1. Database - raw'!$AP$7:$AP$494&lt;&gt;Dropdown!$AM$11)*(INDIRECT($Q49,TRUE)=$O49),'1. Database - raw'!AW$7:AY$494))&gt;0,COUNT(IF(('1. Database - raw'!AW$7:AY$494&gt;0)*('1. Database - raw'!$AD$7:$AD$494=$A49)*('1. Database - raw'!$AP$7:$AP$494&lt;&gt;Dropdown!$AM$11)*(INDIRECT($Q49,TRUE)=$O49),'1. Database - raw'!AW$7:AY$494)),""),"")</f>
        <v>5</v>
      </c>
      <c r="BW49" s="407">
        <f t="shared" ca="1" si="7"/>
        <v>18.573371479184466</v>
      </c>
      <c r="BX49" s="408">
        <f t="shared" ca="1" si="8"/>
        <v>107.87256699617919</v>
      </c>
      <c r="BY49" s="408">
        <f t="shared" ca="1" si="9"/>
        <v>44.761113248368275</v>
      </c>
      <c r="BZ49" s="408">
        <f t="array" aca="1" ref="BZ49" ca="1">IFERROR(AVERAGE(IF(('1. Database - raw'!BC$7:BE$494&gt;0)*('1. Database - raw'!$AD$7:$AD$494=$A49)*('1. Database - raw'!$AP$7:$AP$494&lt;&gt;Dropdown!$AM$11)*(INDIRECT($Q49,TRUE)=$O49),'1. Database - raw'!BC$7:BE$494)),"")</f>
        <v>57.18181818181818</v>
      </c>
      <c r="CA49" s="409">
        <f t="array" aca="1" ref="CA49" ca="1">IFERROR(_xlfn.STDEV.S(IF(('1. Database - raw'!BC$7:BE$494&gt;0)*('1. Database - raw'!$AD$7:$AD$494=$A49)*('1. Database - raw'!$AP$7:$AP$494&lt;&gt;Dropdown!$AM$11)*(INDIRECT($Q49,TRUE)=$O49),'1. Database - raw'!BC$7:BE$494)),"")</f>
        <v>45.457836506257486</v>
      </c>
      <c r="CB49" s="410">
        <f t="array" aca="1" ref="CB49" ca="1">IFERROR(IF(COUNT(IF(('1. Database - raw'!BC$7:BE$494&gt;0)*('1. Database - raw'!$AD$7:$AD$494=$A49)*('1. Database - raw'!$AP$7:$AP$494&lt;&gt;Dropdown!$AM$11)*(INDIRECT($Q49,TRUE)=$O49),'1. Database - raw'!BC$7:BE$494))&gt;0,COUNT(IF(('1. Database - raw'!BC$7:BE$494&gt;0)*('1. Database - raw'!$AD$7:$AD$494=$A49)*('1. Database - raw'!$AP$7:$AP$494&lt;&gt;Dropdown!$AM$11)*(INDIRECT($Q49,TRUE)=$O49),'1. Database - raw'!BC$7:BE$494)),""),"")</f>
        <v>11</v>
      </c>
      <c r="CC49" s="411">
        <f t="shared" ca="1" si="10"/>
        <v>0.47821802221814391</v>
      </c>
      <c r="CD49" s="412">
        <f t="shared" ca="1" si="11"/>
        <v>0.89655759523931411</v>
      </c>
      <c r="CE49" s="412">
        <f t="shared" ca="1" si="12"/>
        <v>0.65479004268543972</v>
      </c>
      <c r="CF49" s="412">
        <f t="array" aca="1" ref="CF49" ca="1">IFERROR(AVERAGE(IF(('1. Database - raw'!BI$7:BK$494&gt;0)*('1. Database - raw'!$AD$7:$AD$494=$A49)*('1. Database - raw'!$AP$7:$AP$494&lt;&gt;Dropdown!$AM$11)*(INDIRECT($Q49,TRUE)=$O49),'1. Database - raw'!BI$7:BK$494)),"")</f>
        <v>0.70000000000000007</v>
      </c>
      <c r="CG49" s="413">
        <f t="array" aca="1" ref="CG49" ca="1">IFERROR(_xlfn.STDEV.S(IF(('1. Database - raw'!BI$7:BK$494&gt;0)*('1. Database - raw'!$AD$7:$AD$494=$A49)*('1. Database - raw'!$AP$7:$AP$494&lt;&gt;Dropdown!$AM$11)*(INDIRECT($Q49,TRUE)=$O49),'1. Database - raw'!BI$7:BK$494)),"")</f>
        <v>0.26457513110645936</v>
      </c>
      <c r="CH49" s="410">
        <f t="array" aca="1" ref="CH49" ca="1">IFERROR(IF(COUNT(IF(('1. Database - raw'!BI$7:BK$494&gt;0)*('1. Database - raw'!$AD$7:$AD$494=$A49)*('1. Database - raw'!$AP$7:$AP$494&lt;&gt;Dropdown!$AM$11)*(INDIRECT($Q49,TRUE)=$O49),'1. Database - raw'!BI$7:BK$494))&gt;0,COUNT(IF(('1. Database - raw'!BI$7:BK$494&gt;0)*('1. Database - raw'!$AD$7:$AD$494=$A49)*('1. Database - raw'!$AP$7:$AP$494&lt;&gt;Dropdown!$AM$11)*(INDIRECT($Q49,TRUE)=$O49),'1. Database - raw'!BI$7:BK$494)),""),"")</f>
        <v>3</v>
      </c>
      <c r="CI49" s="407" t="str">
        <f t="shared" ca="1" si="13"/>
        <v/>
      </c>
      <c r="CJ49" s="408" t="str">
        <f t="shared" ca="1" si="14"/>
        <v/>
      </c>
      <c r="CK49" s="408" t="str">
        <f t="shared" ca="1" si="15"/>
        <v/>
      </c>
      <c r="CL49" s="408" t="str">
        <f t="array" aca="1" ref="CL49" ca="1">IFERROR(AVERAGE(IF(('1. Database - raw'!BO$7:BQ$494&gt;0)*('1. Database - raw'!$AD$7:$AD$494=$A49)*(INDIRECT($Q49,TRUE)=$O49),'1. Database - raw'!BO$7:BQ$494)),"")</f>
        <v/>
      </c>
      <c r="CM49" s="409" t="str">
        <f t="array" aca="1" ref="CM49" ca="1">IFERROR(_xlfn.STDEV.S(IF(('1. Database - raw'!BO$7:BQ$494&gt;0)*('1. Database - raw'!$AD$7:$AD$494=$A49)*(INDIRECT($Q49,TRUE)=$O49),'1. Database - raw'!BO$7:BQ$494)),"")</f>
        <v/>
      </c>
      <c r="CN49" s="410" t="str">
        <f t="array" aca="1" ref="CN49" ca="1">IFERROR(IF(COUNT(IF(('1. Database - raw'!BO$7:BQ$494&gt;0)*('1. Database - raw'!$AD$7:$AD$494=$A49)*(INDIRECT($Q49,TRUE)=$O49),'1. Database - raw'!BO$7:BQ$494))&gt;0,COUNT(IF(('1. Database - raw'!BO$7:BQ$494&gt;0)*('1. Database - raw'!$AD$7:$AD$494=$A49)*(INDIRECT($Q49,TRUE)=$O49),'1. Database - raw'!BO$7:BQ$494)),""),"")</f>
        <v/>
      </c>
      <c r="CO49" s="407" t="str">
        <f t="shared" ca="1" si="16"/>
        <v/>
      </c>
      <c r="CP49" s="408" t="str">
        <f t="shared" ca="1" si="17"/>
        <v/>
      </c>
      <c r="CQ49" s="408" t="str">
        <f t="shared" ca="1" si="18"/>
        <v/>
      </c>
      <c r="CR49" s="408" t="str">
        <f t="array" aca="1" ref="CR49" ca="1">IFERROR(AVERAGE(IF(('1. Database - raw'!BU$7:BW$494&gt;0)*('1. Database - raw'!$AD$7:$AD$494=$A49)*(INDIRECT($Q49,TRUE)=$O49),'1. Database - raw'!BU$7:BW$494)),"")</f>
        <v/>
      </c>
      <c r="CS49" s="409" t="str">
        <f t="array" aca="1" ref="CS49" ca="1">IFERROR(_xlfn.STDEV.S(IF(('1. Database - raw'!BU$7:BW$494&gt;0)*('1. Database - raw'!$AD$7:$AD$494=$A49)*(INDIRECT($Q49,TRUE)=$O49),'1. Database - raw'!BU$7:BW$494)),"")</f>
        <v/>
      </c>
      <c r="CT49" s="410" t="str">
        <f t="array" aca="1" ref="CT49" ca="1">IFERROR(IF(COUNT(IF(('1. Database - raw'!BU$7:BW$494&gt;0)*('1. Database - raw'!$AD$7:$AD$494=$A49)*(INDIRECT($Q49,TRUE)=$O49),'1. Database - raw'!BU$7:BW$494))&gt;0,COUNT(IF(('1. Database - raw'!BU$7:BW$494&gt;0)*('1. Database - raw'!$AD$7:$AD$494=$A49)*(INDIRECT($Q49,TRUE)=$O49),'1. Database - raw'!BU$7:BW$494)),""),"")</f>
        <v/>
      </c>
      <c r="CU49" s="407" t="str">
        <f t="shared" ca="1" si="19"/>
        <v/>
      </c>
      <c r="CV49" s="408" t="str">
        <f t="shared" ca="1" si="20"/>
        <v/>
      </c>
      <c r="CW49" s="408" t="str">
        <f t="shared" ca="1" si="21"/>
        <v/>
      </c>
      <c r="CX49" s="408" t="str">
        <f t="array" aca="1" ref="CX49" ca="1">IFERROR(AVERAGE(IF(('1. Database - raw'!CA$7:CC$494&gt;0)*('1. Database - raw'!$AD$7:$AD$494=$A49)*(INDIRECT($Q49,TRUE)=$O49),'1. Database - raw'!CA$7:CC$494)),"")</f>
        <v/>
      </c>
      <c r="CY49" s="409" t="str">
        <f t="array" aca="1" ref="CY49" ca="1">IFERROR(_xlfn.STDEV.S(IF(('1. Database - raw'!CA$7:CC$494&gt;0)*('1. Database - raw'!$AD$7:$AD$494=$A49)*(INDIRECT($Q49,TRUE)=$O49),'1. Database - raw'!CA$7:CC$494)),"")</f>
        <v/>
      </c>
      <c r="CZ49" s="410" t="str">
        <f t="array" aca="1" ref="CZ49" ca="1">IFERROR(IF(COUNT(IF(('1. Database - raw'!CA$7:CC$494&gt;0)*('1. Database - raw'!$AD$7:$AD$494=$A49)*(INDIRECT($Q49,TRUE)=$O49),'1. Database - raw'!CA$7:CC$494))&gt;0,COUNT(IF(('1. Database - raw'!CA$7:CC$494&gt;0)*('1. Database - raw'!$AD$7:$AD$494=$A49)*(INDIRECT($Q49,TRUE)=$O49),'1. Database - raw'!CA$7:CC$494)),""),"")</f>
        <v/>
      </c>
      <c r="DA49" s="407" t="str">
        <f t="shared" ca="1" si="22"/>
        <v/>
      </c>
      <c r="DB49" s="408" t="str">
        <f t="shared" ca="1" si="23"/>
        <v/>
      </c>
      <c r="DC49" s="408" t="str">
        <f t="shared" ca="1" si="24"/>
        <v/>
      </c>
      <c r="DD49" s="408" t="str">
        <f t="array" aca="1" ref="DD49" ca="1">IFERROR(AVERAGE(IF(('1. Database - raw'!CG$7:CI$494&gt;0)*('1. Database - raw'!$AD$7:$AD$494=$A49)*(INDIRECT($Q49,TRUE)=$O49),'1. Database - raw'!CG$7:CI$494)),"")</f>
        <v/>
      </c>
      <c r="DE49" s="409" t="str">
        <f t="array" aca="1" ref="DE49" ca="1">IFERROR(_xlfn.STDEV.S(IF(('1. Database - raw'!CG$7:CI$494&gt;0)*('1. Database - raw'!$AD$7:$AD$494=$A49)*(INDIRECT($Q49,TRUE)=$O49),'1. Database - raw'!CG$7:CI$494)),"")</f>
        <v/>
      </c>
      <c r="DF49" s="410" t="str">
        <f t="array" aca="1" ref="DF49" ca="1">IFERROR(IF(COUNT(IF(('1. Database - raw'!CG$7:CI$494&gt;0)*('1. Database - raw'!$AD$7:$AD$494=$A49)*(INDIRECT($Q49,TRUE)=$O49),'1. Database - raw'!CG$7:CI$494))&gt;0,COUNT(IF(('1. Database - raw'!CG$7:CI$494&gt;0)*('1. Database - raw'!$AD$7:$AD$494=$A49)*(INDIRECT($Q49,TRUE)=$O49),'1. Database - raw'!CG$7:CI$494)),""),"")</f>
        <v/>
      </c>
      <c r="DG49" s="407" t="str">
        <f t="shared" ca="1" si="25"/>
        <v/>
      </c>
      <c r="DH49" s="408" t="str">
        <f t="shared" ca="1" si="26"/>
        <v/>
      </c>
      <c r="DI49" s="408" t="str">
        <f t="shared" ca="1" si="27"/>
        <v/>
      </c>
      <c r="DJ49" s="408" t="str">
        <f t="array" aca="1" ref="DJ49" ca="1">IFERROR(AVERAGE(IF(('1. Database - raw'!CM$7:CO$494&gt;0)*('1. Database - raw'!$AD$7:$AD$494=$A49)*(INDIRECT($Q49,TRUE)=$O49),'1. Database - raw'!CM$7:CO$494)),"")</f>
        <v/>
      </c>
      <c r="DK49" s="409" t="str">
        <f t="array" aca="1" ref="DK49" ca="1">IFERROR(_xlfn.STDEV.S(IF(('1. Database - raw'!CM$7:CO$494&gt;0)*('1. Database - raw'!$AD$7:$AD$494=$A49)*(INDIRECT($Q49,TRUE)=$O49),'1. Database - raw'!CM$7:CO$494)),"")</f>
        <v/>
      </c>
      <c r="DL49" s="410" t="str">
        <f t="array" aca="1" ref="DL49" ca="1">IFERROR(IF(COUNT(IF(('1. Database - raw'!CM$7:CO$494&gt;0)*('1. Database - raw'!$AD$7:$AD$494=$A49)*(INDIRECT($Q49,TRUE)=$O49),'1. Database - raw'!CM$7:CO$494))&gt;0,COUNT(IF(('1. Database - raw'!CM$7:CO$494&gt;0)*('1. Database - raw'!$AD$7:$AD$494=$A49)*(INDIRECT($Q49,TRUE)=$O49),'1. Database - raw'!CM$7:CO$494)),""),"")</f>
        <v/>
      </c>
      <c r="DM49" s="407" t="str">
        <f t="shared" ca="1" si="28"/>
        <v/>
      </c>
      <c r="DN49" s="408" t="str">
        <f t="shared" ca="1" si="29"/>
        <v/>
      </c>
      <c r="DO49" s="408" t="str">
        <f t="shared" ca="1" si="30"/>
        <v/>
      </c>
      <c r="DP49" s="408" t="str">
        <f t="array" aca="1" ref="DP49" ca="1">IFERROR(AVERAGE(IF(('1. Database - raw'!CS$7:CU$494&gt;0)*('1. Database - raw'!$AD$7:$AD$494=$A49)*(INDIRECT($Q49,TRUE)=$O49),'1. Database - raw'!CS$7:CU$494)),"")</f>
        <v/>
      </c>
      <c r="DQ49" s="409" t="str">
        <f t="array" aca="1" ref="DQ49" ca="1">IFERROR(_xlfn.STDEV.S(IF(('1. Database - raw'!CS$7:CU$494&gt;0)*('1. Database - raw'!$AD$7:$AD$494=$A49)*(INDIRECT($Q49,TRUE)=$O49),'1. Database - raw'!CS$7:CU$494)),"")</f>
        <v/>
      </c>
      <c r="DR49" s="410" t="str">
        <f t="array" aca="1" ref="DR49" ca="1">IFERROR(IF(COUNT(IF(('1. Database - raw'!CS$7:CU$494&gt;0)*('1. Database - raw'!$AD$7:$AD$494=$A49)*(INDIRECT($Q49,TRUE)=$O49),'1. Database - raw'!CS$7:CU$494))&gt;0,COUNT(IF(('1. Database - raw'!CS$7:CU$494&gt;0)*('1. Database - raw'!$AD$7:$AD$494=$A49)*(INDIRECT($Q49,TRUE)=$O49),'1. Database - raw'!CS$7:CU$494)),""),"")</f>
        <v/>
      </c>
      <c r="DS49" s="407" t="str">
        <f t="shared" ca="1" si="31"/>
        <v/>
      </c>
      <c r="DT49" s="408" t="str">
        <f t="shared" ca="1" si="32"/>
        <v/>
      </c>
      <c r="DU49" s="408" t="str">
        <f t="shared" ca="1" si="33"/>
        <v/>
      </c>
      <c r="DV49" s="408" t="str">
        <f t="array" aca="1" ref="DV49" ca="1">IFERROR(AVERAGE(IF(('1. Database - raw'!CY$7:DA$494&gt;0)*('1. Database - raw'!$AD$7:$AD$494=$A49)*(INDIRECT($Q49,TRUE)=$O49),'1. Database - raw'!CY$7:DA$494)),"")</f>
        <v/>
      </c>
      <c r="DW49" s="409" t="str">
        <f t="array" aca="1" ref="DW49" ca="1">IFERROR(_xlfn.STDEV.S(IF(('1. Database - raw'!CY$7:DA$494&gt;0)*('1. Database - raw'!$AD$7:$AD$494=$A49)*(INDIRECT($Q49,TRUE)=$O49),'1. Database - raw'!CY$7:DA$494)),"")</f>
        <v/>
      </c>
      <c r="DX49" s="410" t="str">
        <f t="array" aca="1" ref="DX49" ca="1">IFERROR(IF(COUNT(IF(('1. Database - raw'!CY$7:DA$494&gt;0)*('1. Database - raw'!$AD$7:$AD$494=$A49)*(INDIRECT($Q49,TRUE)=$O49),'1. Database - raw'!CY$7:DA$494))&gt;0,COUNT(IF(('1. Database - raw'!CY$7:DA$494&gt;0)*('1. Database - raw'!$AD$7:$AD$494=$A49)*(INDIRECT($Q49,TRUE)=$O49),'1. Database - raw'!CY$7:DA$494)),""),"")</f>
        <v/>
      </c>
      <c r="DY49" s="407" t="str">
        <f t="shared" ca="1" si="34"/>
        <v/>
      </c>
      <c r="DZ49" s="408" t="str">
        <f t="shared" ca="1" si="35"/>
        <v/>
      </c>
      <c r="EA49" s="408" t="str">
        <f t="shared" ca="1" si="36"/>
        <v/>
      </c>
      <c r="EB49" s="408" t="str">
        <f t="array" aca="1" ref="EB49" ca="1">IFERROR(AVERAGE(IF(('1. Database - raw'!DE$7:DG$494&gt;0)*('1. Database - raw'!$AD$7:$AD$494=$A49)*(INDIRECT($Q49,TRUE)=$O49),'1. Database - raw'!DE$7:DG$494)),"")</f>
        <v/>
      </c>
      <c r="EC49" s="409" t="str">
        <f t="array" aca="1" ref="EC49" ca="1">IFERROR(_xlfn.STDEV.S(IF(('1. Database - raw'!DE$7:DG$494&gt;0)*('1. Database - raw'!$AD$7:$AD$494=$A49)*(INDIRECT($Q49,TRUE)=$O49),'1. Database - raw'!DE$7:DG$494)),"")</f>
        <v/>
      </c>
      <c r="ED49" s="410" t="str">
        <f t="array" aca="1" ref="ED49" ca="1">IFERROR(IF(COUNT(IF(('1. Database - raw'!DE$7:DG$494&gt;0)*('1. Database - raw'!$AD$7:$AD$494=$A49)*(INDIRECT($Q49,TRUE)=$O49),'1. Database - raw'!DE$7:DG$494))&gt;0,COUNT(IF(('1. Database - raw'!DE$7:DG$494&gt;0)*('1. Database - raw'!$AD$7:$AD$494=$A49)*(INDIRECT($Q49,TRUE)=$O49),'1. Database - raw'!DE$7:DG$494)),""),"")</f>
        <v/>
      </c>
      <c r="EE49" s="411" t="str">
        <f t="shared" ca="1" si="37"/>
        <v/>
      </c>
      <c r="EF49" s="412" t="str">
        <f t="shared" ca="1" si="38"/>
        <v/>
      </c>
      <c r="EG49" s="412" t="str">
        <f t="shared" ca="1" si="39"/>
        <v/>
      </c>
      <c r="EH49" s="412" t="str">
        <f t="array" aca="1" ref="EH49" ca="1">IFERROR(AVERAGE(IF(('1. Database - raw'!DK$7:DM$494&gt;0)*('1. Database - raw'!$AD$7:$AD$494=$A49)*(INDIRECT($Q49,TRUE)=$O49),'1. Database - raw'!DK$7:DM$494)),"")</f>
        <v/>
      </c>
      <c r="EI49" s="413" t="str">
        <f t="array" aca="1" ref="EI49" ca="1">IFERROR(_xlfn.STDEV.S(IF(('1. Database - raw'!DK$7:DM$494&gt;0)*('1. Database - raw'!$AD$7:$AD$494=$A49)*(INDIRECT($Q49,TRUE)=$O49),'1. Database - raw'!DK$7:DM$494)),"")</f>
        <v/>
      </c>
      <c r="EJ49" s="410" t="str">
        <f t="array" aca="1" ref="EJ49" ca="1">IFERROR(IF(COUNT(IF(('1. Database - raw'!DK$7:DM$494&gt;0)*('1. Database - raw'!$AD$7:$AD$494=$A49)*(INDIRECT($Q49,TRUE)=$O49),'1. Database - raw'!DK$7:DM$494))&gt;0,COUNT(IF(('1. Database - raw'!DK$7:DM$494&gt;0)*('1. Database - raw'!$AD$7:$AD$494=$A49)*(INDIRECT($Q49,TRUE)=$O49),'1. Database - raw'!DK$7:DM$494)),""),"")</f>
        <v/>
      </c>
      <c r="EK49" s="407">
        <f t="shared" ca="1" si="40"/>
        <v>30.201952514658323</v>
      </c>
      <c r="EL49" s="408">
        <f t="shared" ca="1" si="41"/>
        <v>36.719232989393298</v>
      </c>
      <c r="EM49" s="408">
        <f t="shared" ca="1" si="42"/>
        <v>33.301539470726155</v>
      </c>
      <c r="EN49" s="408">
        <f t="array" aca="1" ref="EN49" ca="1">IFERROR(AVERAGE(IF(('1. Database - raw'!DQ$7:DS$494&gt;0)*('1. Database - raw'!$AD$7:$AD$494=$A49)*(INDIRECT($Q49,TRUE)=$O49),'1. Database - raw'!DQ$7:DS$494)),"")</f>
        <v>34</v>
      </c>
      <c r="EO49" s="409">
        <f t="array" aca="1" ref="EO49" ca="1">IFERROR(_xlfn.STDEV.S(IF(('1. Database - raw'!DQ$7:DS$494&gt;0)*('1. Database - raw'!$AD$7:$AD$494=$A49)*(INDIRECT($Q49,TRUE)=$O49),'1. Database - raw'!DQ$7:DS$494)),"")</f>
        <v>7</v>
      </c>
      <c r="EP49" s="410">
        <f t="array" aca="1" ref="EP49" ca="1">IFERROR(IF(COUNT(IF(('1. Database - raw'!DQ$7:DS$494&gt;0)*('1. Database - raw'!$AD$7:$AD$494=$A49)*(INDIRECT($Q49,TRUE)=$O49),'1. Database - raw'!DQ$7:DS$494))&gt;0,COUNT(IF(('1. Database - raw'!DQ$7:DS$494&gt;0)*('1. Database - raw'!$AD$7:$AD$494=$A49)*(INDIRECT($Q49,TRUE)=$O49),'1. Database - raw'!DQ$7:DS$494)),""),"")</f>
        <v>3</v>
      </c>
      <c r="EQ49" s="407" t="str">
        <f t="shared" ca="1" si="43"/>
        <v/>
      </c>
      <c r="ER49" s="408" t="str">
        <f t="shared" ca="1" si="44"/>
        <v/>
      </c>
      <c r="ES49" s="408" t="str">
        <f t="shared" ca="1" si="45"/>
        <v/>
      </c>
      <c r="ET49" s="408" t="str">
        <f t="array" aca="1" ref="ET49" ca="1">IFERROR(AVERAGE(IF(('1. Database - raw'!DW$7:DY$494&gt;0)*('1. Database - raw'!$AD$7:$AD$494=$A49)*(INDIRECT($Q49,TRUE)=$O49),'1. Database - raw'!DW$7:DY$494)),"")</f>
        <v/>
      </c>
      <c r="EU49" s="409" t="str">
        <f t="array" aca="1" ref="EU49" ca="1">IFERROR(_xlfn.STDEV.S(IF(('1. Database - raw'!DW$7:DY$494&gt;0)*('1. Database - raw'!$AD$7:$AD$494=$A49)*(INDIRECT($Q49,TRUE)=$O49),'1. Database - raw'!DW$7:DY$494)),"")</f>
        <v/>
      </c>
      <c r="EV49" s="410" t="str">
        <f t="array" aca="1" ref="EV49" ca="1">IFERROR(IF(COUNT(IF(('1. Database - raw'!DW$7:DY$494&gt;0)*('1. Database - raw'!$AD$7:$AD$494=$A49)*(INDIRECT($Q49,TRUE)=$O49),'1. Database - raw'!DW$7:DY$494))&gt;0,COUNT(IF(('1. Database - raw'!DW$7:DY$494&gt;0)*('1. Database - raw'!$AD$7:$AD$494=$A49)*(INDIRECT($Q49,TRUE)=$O49),'1. Database - raw'!DW$7:DY$494)),""),"")</f>
        <v/>
      </c>
      <c r="EW49" s="407" t="str">
        <f t="shared" ca="1" si="46"/>
        <v/>
      </c>
      <c r="EX49" s="408" t="str">
        <f t="shared" ca="1" si="47"/>
        <v/>
      </c>
      <c r="EY49" s="408" t="str">
        <f t="shared" ca="1" si="48"/>
        <v/>
      </c>
      <c r="EZ49" s="408" t="str">
        <f t="array" aca="1" ref="EZ49" ca="1">IFERROR(AVERAGE(IF(('1. Database - raw'!EC$7:EE$494&gt;0)*('1. Database - raw'!$AD$7:$AD$494=$A49)*(INDIRECT($Q49,TRUE)=$O49),'1. Database - raw'!EC$7:EE$494)),"")</f>
        <v/>
      </c>
      <c r="FA49" s="409" t="str">
        <f t="array" aca="1" ref="FA49" ca="1">IFERROR(_xlfn.STDEV.S(IF(('1. Database - raw'!EC$7:EE$494&gt;0)*('1. Database - raw'!$AD$7:$AD$494=$A49)*(INDIRECT($Q49,TRUE)=$O49),'1. Database - raw'!EC$7:EE$494)),"")</f>
        <v/>
      </c>
      <c r="FB49" s="410" t="str">
        <f t="array" aca="1" ref="FB49" ca="1">IFERROR(IF(COUNT(IF(('1. Database - raw'!EC$7:EE$494&gt;0)*('1. Database - raw'!$AD$7:$AD$494=$A49)*(INDIRECT($Q49,TRUE)=$O49),'1. Database - raw'!EC$7:EE$494))&gt;0,COUNT(IF(('1. Database - raw'!EC$7:EE$494&gt;0)*('1. Database - raw'!$AD$7:$AD$494=$A49)*(INDIRECT($Q49,TRUE)=$O49),'1. Database - raw'!EC$7:EE$494)),""),"")</f>
        <v/>
      </c>
      <c r="FC49" s="407" t="str">
        <f t="shared" ca="1" si="49"/>
        <v/>
      </c>
      <c r="FD49" s="408" t="str">
        <f t="shared" ca="1" si="50"/>
        <v/>
      </c>
      <c r="FE49" s="408" t="str">
        <f t="shared" ca="1" si="51"/>
        <v/>
      </c>
      <c r="FF49" s="408" t="str">
        <f t="array" aca="1" ref="FF49" ca="1">IFERROR(AVERAGE(IF(('1. Database - raw'!EI$7:EK$494&gt;0)*('1. Database - raw'!$AD$7:$AD$494=$A49)*(INDIRECT($Q49,TRUE)=$O49),'1. Database - raw'!EI$7:EK$494)),"")</f>
        <v/>
      </c>
      <c r="FG49" s="409" t="str">
        <f t="array" aca="1" ref="FG49" ca="1">IFERROR(_xlfn.STDEV.S(IF(('1. Database - raw'!EI$7:EK$494&gt;0)*('1. Database - raw'!$AD$7:$AD$494=$A49)*(INDIRECT($Q49,TRUE)=$O49),'1. Database - raw'!EI$7:EK$494)),"")</f>
        <v/>
      </c>
      <c r="FH49" s="410" t="str">
        <f t="array" aca="1" ref="FH49" ca="1">IFERROR(IF(COUNT(IF(('1. Database - raw'!EI$7:EK$494&gt;0)*('1. Database - raw'!$AD$7:$AD$494=$A49)*(INDIRECT($Q49,TRUE)=$O49),'1. Database - raw'!EI$7:EK$494))&gt;0,COUNT(IF(('1. Database - raw'!EI$7:EK$494&gt;0)*('1. Database - raw'!$AD$7:$AD$494=$A49)*(INDIRECT($Q49,TRUE)=$O49),'1. Database - raw'!EI$7:EK$494)),""),"")</f>
        <v/>
      </c>
      <c r="FI49" s="407" t="str">
        <f t="shared" ca="1" si="52"/>
        <v/>
      </c>
      <c r="FJ49" s="408" t="str">
        <f t="shared" ca="1" si="53"/>
        <v/>
      </c>
      <c r="FK49" s="408" t="str">
        <f t="shared" ca="1" si="54"/>
        <v/>
      </c>
      <c r="FL49" s="408" t="str">
        <f t="array" aca="1" ref="FL49" ca="1">IFERROR(AVERAGE(IF(('1. Database - raw'!EO$7:EQ$494&gt;0)*('1. Database - raw'!$AD$7:$AD$494=$A49)*(INDIRECT($Q49,TRUE)=$O49),'1. Database - raw'!EO$7:EQ$494)),"")</f>
        <v/>
      </c>
      <c r="FM49" s="409" t="str">
        <f t="array" aca="1" ref="FM49" ca="1">IFERROR(_xlfn.STDEV.S(IF(('1. Database - raw'!EO$7:EQ$494&gt;0)*('1. Database - raw'!$AD$7:$AD$494=$A49)*(INDIRECT($Q49,TRUE)=$O49),'1. Database - raw'!EO$7:EQ$494)),"")</f>
        <v/>
      </c>
      <c r="FN49" s="410" t="str">
        <f t="array" aca="1" ref="FN49" ca="1">IFERROR(IF(COUNT(IF(('1. Database - raw'!EO$7:EQ$494&gt;0)*('1. Database - raw'!$AD$7:$AD$494=$A49)*(INDIRECT($Q49,TRUE)=$O49),'1. Database - raw'!EO$7:EQ$494))&gt;0,COUNT(IF(('1. Database - raw'!EO$7:EQ$494&gt;0)*('1. Database - raw'!$AD$7:$AD$494=$A49)*(INDIRECT($Q49,TRUE)=$O49),'1. Database - raw'!EO$7:EQ$494)),""),"")</f>
        <v/>
      </c>
      <c r="FO49" s="407" t="str">
        <f t="shared" ca="1" si="55"/>
        <v/>
      </c>
      <c r="FP49" s="408" t="str">
        <f t="shared" ca="1" si="56"/>
        <v/>
      </c>
      <c r="FQ49" s="408" t="str">
        <f t="shared" ca="1" si="57"/>
        <v/>
      </c>
      <c r="FR49" s="408" t="str">
        <f t="array" aca="1" ref="FR49" ca="1">IFERROR(AVERAGE(IF(('1. Database - raw'!EU$7:EW$494&gt;0)*('1. Database - raw'!$AD$7:$AD$494=$A49)*(INDIRECT($Q49,TRUE)=$O49),'1. Database - raw'!EU$7:EW$494)),"")</f>
        <v/>
      </c>
      <c r="FS49" s="409" t="str">
        <f t="array" aca="1" ref="FS49" ca="1">IFERROR(_xlfn.STDEV.S(IF(('1. Database - raw'!EU$7:EW$494&gt;0)*('1. Database - raw'!$AD$7:$AD$494=$A49)*(INDIRECT($Q49,TRUE)=$O49),'1. Database - raw'!EU$7:EW$494)),"")</f>
        <v/>
      </c>
      <c r="FT49" s="410" t="str">
        <f t="array" aca="1" ref="FT49" ca="1">IFERROR(IF(COUNT(IF(('1. Database - raw'!EU$7:EW$494&gt;0)*('1. Database - raw'!$AD$7:$AD$494=$A49)*(INDIRECT($Q49,TRUE)=$O49),'1. Database - raw'!EU$7:EW$494))&gt;0,COUNT(IF(('1. Database - raw'!EU$7:EW$494&gt;0)*('1. Database - raw'!$AD$7:$AD$494=$A49)*(INDIRECT($Q49,TRUE)=$O49),'1. Database - raw'!EU$7:EW$494)),""),"")</f>
        <v/>
      </c>
      <c r="FU49" s="407" t="str">
        <f t="shared" ca="1" si="58"/>
        <v/>
      </c>
      <c r="FV49" s="408" t="str">
        <f t="shared" ca="1" si="59"/>
        <v/>
      </c>
      <c r="FW49" s="408" t="str">
        <f t="shared" ca="1" si="60"/>
        <v/>
      </c>
      <c r="FX49" s="408" t="str">
        <f t="array" aca="1" ref="FX49" ca="1">IFERROR(AVERAGE(IF(('1. Database - raw'!FA$7:FC$494&gt;0)*('1. Database - raw'!$AD$7:$AD$494=$A49)*(INDIRECT($Q49,TRUE)=$O49),'1. Database - raw'!FA$7:FC$494)),"")</f>
        <v/>
      </c>
      <c r="FY49" s="409" t="str">
        <f t="array" aca="1" ref="FY49" ca="1">IFERROR(_xlfn.STDEV.S(IF(('1. Database - raw'!FA$7:FC$494&gt;0)*('1. Database - raw'!$AD$7:$AD$494=$A49)*(INDIRECT($Q49,TRUE)=$O49),'1. Database - raw'!FA$7:FC$494)),"")</f>
        <v/>
      </c>
      <c r="FZ49" s="410" t="str">
        <f t="array" aca="1" ref="FZ49" ca="1">IFERROR(IF(COUNT(IF(('1. Database - raw'!FA$7:FC$494&gt;0)*('1. Database - raw'!$AD$7:$AD$494=$A49)*(INDIRECT($Q49,TRUE)=$O49),'1. Database - raw'!FA$7:FC$494))&gt;0,COUNT(IF(('1. Database - raw'!FA$7:FC$494&gt;0)*('1. Database - raw'!$AD$7:$AD$494=$A49)*(INDIRECT($Q49,TRUE)=$O49),'1. Database - raw'!FA$7:FC$494)),""),"")</f>
        <v/>
      </c>
      <c r="GA49" s="407" t="str">
        <f t="shared" ca="1" si="61"/>
        <v/>
      </c>
      <c r="GB49" s="408" t="str">
        <f t="shared" ca="1" si="62"/>
        <v/>
      </c>
      <c r="GC49" s="408" t="str">
        <f t="shared" ca="1" si="63"/>
        <v/>
      </c>
      <c r="GD49" s="408" t="str">
        <f t="array" aca="1" ref="GD49" ca="1">IFERROR(AVERAGE(IF(('1. Database - raw'!FG$7:FI$494&gt;0)*('1. Database - raw'!$AD$7:$AD$494=$A49)*(INDIRECT($Q49,TRUE)=$O49),'1. Database - raw'!FG$7:FI$494)),"")</f>
        <v/>
      </c>
      <c r="GE49" s="409" t="str">
        <f t="array" aca="1" ref="GE49" ca="1">IFERROR(_xlfn.STDEV.S(IF(('1. Database - raw'!FG$7:FI$494&gt;0)*('1. Database - raw'!$AD$7:$AD$494=$A49)*(INDIRECT($Q49,TRUE)=$O49),'1. Database - raw'!FG$7:FI$494)),"")</f>
        <v/>
      </c>
      <c r="GF49" s="410" t="str">
        <f t="array" aca="1" ref="GF49" ca="1">IFERROR(IF(COUNT(IF(('1. Database - raw'!FG$7:FI$494&gt;0)*('1. Database - raw'!$AD$7:$AD$494=$A49)*(INDIRECT($Q49,TRUE)=$O49),'1. Database - raw'!FG$7:FI$494))&gt;0,COUNT(IF(('1. Database - raw'!FG$7:FI$494&gt;0)*('1. Database - raw'!$AD$7:$AD$494=$A49)*(INDIRECT($Q49,TRUE)=$O49),'1. Database - raw'!FG$7:FI$494)),""),"")</f>
        <v/>
      </c>
      <c r="GG49" s="407" t="str">
        <f t="shared" ca="1" si="64"/>
        <v/>
      </c>
      <c r="GH49" s="408" t="str">
        <f t="shared" ca="1" si="65"/>
        <v/>
      </c>
      <c r="GI49" s="408" t="str">
        <f t="shared" ca="1" si="66"/>
        <v/>
      </c>
      <c r="GJ49" s="408" t="str">
        <f t="array" aca="1" ref="GJ49" ca="1">IFERROR(AVERAGE(IF(('1. Database - raw'!FM$7:FO$494&gt;0)*('1. Database - raw'!$AD$7:$AD$494=$A49)*(INDIRECT($Q49,TRUE)=$O49),'1. Database - raw'!FM$7:FO$494)),"")</f>
        <v/>
      </c>
      <c r="GK49" s="409" t="str">
        <f t="array" aca="1" ref="GK49" ca="1">IFERROR(_xlfn.STDEV.S(IF(('1. Database - raw'!FM$7:FO$494&gt;0)*('1. Database - raw'!$AD$7:$AD$494=$A49)*(INDIRECT($Q49,TRUE)=$O49),'1. Database - raw'!FM$7:FO$494)),"")</f>
        <v/>
      </c>
      <c r="GL49" s="410" t="str">
        <f t="array" aca="1" ref="GL49" ca="1">IFERROR(IF(COUNT(IF(('1. Database - raw'!FM$7:FO$494&gt;0)*('1. Database - raw'!$AD$7:$AD$494=$A49)*(INDIRECT($Q49,TRUE)=$O49),'1. Database - raw'!FM$7:FO$494))&gt;0,COUNT(IF(('1. Database - raw'!FM$7:FO$494&gt;0)*('1. Database - raw'!$AD$7:$AD$494=$A49)*(INDIRECT($Q49,TRUE)=$O49),'1. Database - raw'!FM$7:FO$494)),""),"")</f>
        <v/>
      </c>
      <c r="GM49" s="407">
        <f t="shared" ca="1" si="67"/>
        <v>42.746355749943376</v>
      </c>
      <c r="GN49" s="408">
        <f t="shared" ca="1" si="68"/>
        <v>77.566420690409501</v>
      </c>
      <c r="GO49" s="408">
        <f t="shared" ca="1" si="69"/>
        <v>57.581957357161919</v>
      </c>
      <c r="GP49" s="408">
        <f t="array" aca="1" ref="GP49" ca="1">IFERROR(AVERAGE(IF(('1. Database - raw'!FS$7:FU$494&gt;0)*('1. Database - raw'!$AD$7:$AD$494=$A49)*(INDIRECT($Q49,TRUE)=$O49),'1. Database - raw'!FS$7:FU$494)),"")</f>
        <v>62</v>
      </c>
      <c r="GQ49" s="409">
        <f t="array" aca="1" ref="GQ49" ca="1">IFERROR(_xlfn.STDEV.S(IF(('1. Database - raw'!FS$7:FU$494&gt;0)*('1. Database - raw'!$AD$7:$AD$494=$A49)*(INDIRECT($Q49,TRUE)=$O49),'1. Database - raw'!FS$7:FU$494)),"")</f>
        <v>24.748737341529164</v>
      </c>
      <c r="GR49" s="410">
        <f t="array" aca="1" ref="GR49" ca="1">IFERROR(IF(COUNT(IF(('1. Database - raw'!FS$7:FU$494&gt;0)*('1. Database - raw'!$AD$7:$AD$494=$A49)*(INDIRECT($Q49,TRUE)=$O49),'1. Database - raw'!FS$7:FU$494))&gt;0,COUNT(IF(('1. Database - raw'!FS$7:FU$494&gt;0)*('1. Database - raw'!$AD$7:$AD$494=$A49)*(INDIRECT($Q49,TRUE)=$O49),'1. Database - raw'!FS$7:FU$494)),""),"")</f>
        <v>5</v>
      </c>
      <c r="GS49" s="407" t="str">
        <f t="shared" ca="1" si="70"/>
        <v/>
      </c>
      <c r="GT49" s="408" t="str">
        <f t="shared" ca="1" si="71"/>
        <v/>
      </c>
      <c r="GU49" s="408" t="str">
        <f t="shared" ca="1" si="72"/>
        <v/>
      </c>
      <c r="GV49" s="408" t="str">
        <f t="array" aca="1" ref="GV49" ca="1">IFERROR(AVERAGE(IF(('1. Database - raw'!FY$7:GA$494&gt;0)*('1. Database - raw'!$AD$7:$AD$494=$A49)*(INDIRECT($Q49,TRUE)=$O49),'1. Database - raw'!FY$7:GA$494)),"")</f>
        <v/>
      </c>
      <c r="GW49" s="409" t="str">
        <f t="array" aca="1" ref="GW49" ca="1">IFERROR(_xlfn.STDEV.S(IF(('1. Database - raw'!FY$7:GA$494&gt;0)*('1. Database - raw'!$AD$7:$AD$494=$A49)*(INDIRECT($Q49,TRUE)=$O49),'1. Database - raw'!FY$7:GA$494)),"")</f>
        <v/>
      </c>
      <c r="GX49" s="410" t="str">
        <f t="array" aca="1" ref="GX49" ca="1">IFERROR(IF(COUNT(IF(('1. Database - raw'!FY$7:GA$494&gt;0)*('1. Database - raw'!$AD$7:$AD$494=$A49)*(INDIRECT($Q49,TRUE)=$O49),'1. Database - raw'!FY$7:GA$494))&gt;0,COUNT(IF(('1. Database - raw'!FY$7:GA$494&gt;0)*('1. Database - raw'!$AD$7:$AD$494=$A49)*(INDIRECT($Q49,TRUE)=$O49),'1. Database - raw'!FY$7:GA$494)),""),"")</f>
        <v/>
      </c>
      <c r="GY49" s="407" t="str">
        <f t="shared" ca="1" si="73"/>
        <v/>
      </c>
      <c r="GZ49" s="408" t="str">
        <f t="shared" ca="1" si="74"/>
        <v/>
      </c>
      <c r="HA49" s="408" t="str">
        <f t="shared" ca="1" si="75"/>
        <v/>
      </c>
      <c r="HB49" s="408" t="str">
        <f t="array" aca="1" ref="HB49" ca="1">IFERROR(AVERAGE(IF(('1. Database - raw'!GE$7:GG$494&gt;0)*('1. Database - raw'!$AD$7:$AD$494=$A49)*(INDIRECT($Q49,TRUE)=$O49),'1. Database - raw'!GE$7:GG$494)),"")</f>
        <v/>
      </c>
      <c r="HC49" s="409" t="str">
        <f t="array" aca="1" ref="HC49" ca="1">IFERROR(_xlfn.STDEV.S(IF(('1. Database - raw'!GE$7:GG$494&gt;0)*('1. Database - raw'!$AD$7:$AD$494=$A49)*(INDIRECT($Q49,TRUE)=$O49),'1. Database - raw'!GE$7:GG$494)),"")</f>
        <v/>
      </c>
      <c r="HD49" s="410" t="str">
        <f t="array" aca="1" ref="HD49" ca="1">IFERROR(IF(COUNT(IF(('1. Database - raw'!GE$7:GG$494&gt;0)*('1. Database - raw'!$AD$7:$AD$494=$A49)*(INDIRECT($Q49,TRUE)=$O49),'1. Database - raw'!GE$7:GG$494))&gt;0,COUNT(IF(('1. Database - raw'!GE$7:GG$494&gt;0)*('1. Database - raw'!$AD$7:$AD$494=$A49)*(INDIRECT($Q49,TRUE)=$O49),'1. Database - raw'!GE$7:GG$494)),""),"")</f>
        <v/>
      </c>
      <c r="HE49" s="407" t="str">
        <f t="shared" ca="1" si="76"/>
        <v/>
      </c>
      <c r="HF49" s="408" t="str">
        <f t="shared" ca="1" si="77"/>
        <v/>
      </c>
      <c r="HG49" s="408" t="str">
        <f t="shared" ca="1" si="78"/>
        <v/>
      </c>
      <c r="HH49" s="408" t="str">
        <f t="array" aca="1" ref="HH49" ca="1">IFERROR(AVERAGE(IF(('1. Database - raw'!GK$7:GM$494&gt;0)*('1. Database - raw'!$AD$7:$AD$494=$A49)*(INDIRECT($Q49,TRUE)=$O49),'1. Database - raw'!GK$7:GM$494)),"")</f>
        <v/>
      </c>
      <c r="HI49" s="409" t="str">
        <f t="array" aca="1" ref="HI49" ca="1">IFERROR(_xlfn.STDEV.S(IF(('1. Database - raw'!GK$7:GM$494&gt;0)*('1. Database - raw'!$AD$7:$AD$494=$A49)*(INDIRECT($Q49,TRUE)=$O49),'1. Database - raw'!GK$7:GM$494)),"")</f>
        <v/>
      </c>
      <c r="HJ49" s="410" t="str">
        <f t="array" aca="1" ref="HJ49" ca="1">IFERROR(IF(COUNT(IF(('1. Database - raw'!GK$7:GM$494&gt;0)*('1. Database - raw'!$AD$7:$AD$494=$A49)*(INDIRECT($Q49,TRUE)=$O49),'1. Database - raw'!GK$7:GM$494))&gt;0,COUNT(IF(('1. Database - raw'!GK$7:GM$494&gt;0)*('1. Database - raw'!$AD$7:$AD$494=$A49)*(INDIRECT($Q49,TRUE)=$O49),'1. Database - raw'!GK$7:GM$494)),""),"")</f>
        <v/>
      </c>
      <c r="HK49" s="407" t="str">
        <f t="shared" ca="1" si="79"/>
        <v/>
      </c>
      <c r="HL49" s="408" t="str">
        <f t="shared" ca="1" si="80"/>
        <v/>
      </c>
      <c r="HM49" s="408" t="str">
        <f t="shared" ca="1" si="81"/>
        <v/>
      </c>
      <c r="HN49" s="408" t="str">
        <f t="array" aca="1" ref="HN49" ca="1">IFERROR(AVERAGE(IF(('1. Database - raw'!GQ$7:GS$494&gt;0)*('1. Database - raw'!$AD$7:$AD$494=$A49)*(INDIRECT($Q49,TRUE)=$O49),'1. Database - raw'!GQ$7:GS$494)),"")</f>
        <v/>
      </c>
      <c r="HO49" s="409" t="str">
        <f t="array" aca="1" ref="HO49" ca="1">IFERROR(_xlfn.STDEV.S(IF(('1. Database - raw'!GQ$7:GS$494&gt;0)*('1. Database - raw'!$AD$7:$AD$494=$A49)*(INDIRECT($Q49,TRUE)=$O49),'1. Database - raw'!GQ$7:GS$494)),"")</f>
        <v/>
      </c>
      <c r="HP49" s="410" t="str">
        <f t="array" aca="1" ref="HP49" ca="1">IFERROR(IF(COUNT(IF(('1. Database - raw'!GQ$7:GS$494&gt;0)*('1. Database - raw'!$AD$7:$AD$494=$A49)*(INDIRECT($Q49,TRUE)=$O49),'1. Database - raw'!GQ$7:GS$494))&gt;0,COUNT(IF(('1. Database - raw'!GQ$7:GS$494&gt;0)*('1. Database - raw'!$AD$7:$AD$494=$A49)*(INDIRECT($Q49,TRUE)=$O49),'1. Database - raw'!GQ$7:GS$494)),""),"")</f>
        <v/>
      </c>
      <c r="HQ49" s="407" t="str">
        <f t="shared" ca="1" si="82"/>
        <v/>
      </c>
      <c r="HR49" s="408" t="str">
        <f t="shared" ca="1" si="83"/>
        <v/>
      </c>
      <c r="HS49" s="408" t="str">
        <f t="shared" ca="1" si="84"/>
        <v/>
      </c>
      <c r="HT49" s="408" t="str">
        <f t="array" aca="1" ref="HT49" ca="1">IFERROR(AVERAGE(IF(('1. Database - raw'!GW$7:GY$494&gt;0)*('1. Database - raw'!$AD$7:$AD$494=$A49)*(INDIRECT($Q49,TRUE)=$O49),'1. Database - raw'!GW$7:GY$494)),"")</f>
        <v/>
      </c>
      <c r="HU49" s="409" t="str">
        <f t="array" aca="1" ref="HU49" ca="1">IFERROR(_xlfn.STDEV.S(IF(('1. Database - raw'!GW$7:GY$494&gt;0)*('1. Database - raw'!$AD$7:$AD$494=$A49)*(INDIRECT($Q49,TRUE)=$O49),'1. Database - raw'!GW$7:GY$494)),"")</f>
        <v/>
      </c>
      <c r="HV49" s="410" t="str">
        <f t="array" aca="1" ref="HV49" ca="1">IFERROR(IF(COUNT(IF(('1. Database - raw'!GW$7:GY$494&gt;0)*('1. Database - raw'!$AD$7:$AD$494=$A49)*(INDIRECT($Q49,TRUE)=$O49),'1. Database - raw'!GW$7:GY$494))&gt;0,COUNT(IF(('1. Database - raw'!GW$7:GY$494&gt;0)*('1. Database - raw'!$AD$7:$AD$494=$A49)*(INDIRECT($Q49,TRUE)=$O49),'1. Database - raw'!GW$7:GY$494)),""),"")</f>
        <v/>
      </c>
      <c r="HW49" s="407" t="str">
        <f t="shared" ca="1" si="85"/>
        <v/>
      </c>
      <c r="HX49" s="408" t="str">
        <f t="shared" ca="1" si="86"/>
        <v/>
      </c>
      <c r="HY49" s="408" t="str">
        <f t="shared" ca="1" si="87"/>
        <v/>
      </c>
      <c r="HZ49" s="408" t="str">
        <f t="array" aca="1" ref="HZ49" ca="1">IFERROR(AVERAGE(IF(('1. Database - raw'!HC$7:HE$494&gt;0)*('1. Database - raw'!$AD$7:$AD$494=$A49)*(INDIRECT($Q49,TRUE)=$O49),'1. Database - raw'!HC$7:HE$494)),"")</f>
        <v/>
      </c>
      <c r="IA49" s="409" t="str">
        <f t="array" aca="1" ref="IA49" ca="1">IFERROR(_xlfn.STDEV.S(IF(('1. Database - raw'!HC$7:HE$494&gt;0)*('1. Database - raw'!$AD$7:$AD$494=$A49)*(INDIRECT($Q49,TRUE)=$O49),'1. Database - raw'!HC$7:HE$494)),"")</f>
        <v/>
      </c>
      <c r="IB49" s="410" t="str">
        <f t="array" aca="1" ref="IB49" ca="1">IFERROR(IF(COUNT(IF(('1. Database - raw'!HC$7:HE$494&gt;0)*('1. Database - raw'!$AD$7:$AD$494=$A49)*(INDIRECT($Q49,TRUE)=$O49),'1. Database - raw'!HC$7:HE$494))&gt;0,COUNT(IF(('1. Database - raw'!HC$7:HE$494&gt;0)*('1. Database - raw'!$AD$7:$AD$494=$A49)*(INDIRECT($Q49,TRUE)=$O49),'1. Database - raw'!HC$7:HE$494)),""),"")</f>
        <v/>
      </c>
      <c r="IC49" s="407" t="str">
        <f t="shared" ca="1" si="88"/>
        <v/>
      </c>
      <c r="ID49" s="408" t="str">
        <f t="shared" ca="1" si="89"/>
        <v/>
      </c>
      <c r="IE49" s="408" t="str">
        <f t="shared" ca="1" si="90"/>
        <v/>
      </c>
      <c r="IF49" s="408" t="str">
        <f t="array" aca="1" ref="IF49" ca="1">IFERROR(AVERAGE(IF(('1. Database - raw'!HI$7:HK$494&gt;0)*('1. Database - raw'!$AD$7:$AD$494=$A49)*(INDIRECT($Q49,TRUE)=$O49),'1. Database - raw'!HI$7:HK$494)),"")</f>
        <v/>
      </c>
      <c r="IG49" s="409" t="str">
        <f t="array" aca="1" ref="IG49" ca="1">IFERROR(_xlfn.STDEV.S(IF(('1. Database - raw'!HI$7:HK$494&gt;0)*('1. Database - raw'!$AD$7:$AD$494=$A49)*(INDIRECT($Q49,TRUE)=$O49),'1. Database - raw'!HI$7:HK$494)),"")</f>
        <v/>
      </c>
      <c r="IH49" s="410" t="str">
        <f t="array" aca="1" ref="IH49" ca="1">IFERROR(IF(COUNT(IF(('1. Database - raw'!HI$7:HK$494&gt;0)*('1. Database - raw'!$AD$7:$AD$494=$A49)*(INDIRECT($Q49,TRUE)=$O49),'1. Database - raw'!HI$7:HK$494))&gt;0,COUNT(IF(('1. Database - raw'!HI$7:HK$494&gt;0)*('1. Database - raw'!$AD$7:$AD$494=$A49)*(INDIRECT($Q49,TRUE)=$O49),'1. Database - raw'!HI$7:HK$494)),""),"")</f>
        <v/>
      </c>
      <c r="II49" s="407" t="str">
        <f t="shared" ca="1" si="91"/>
        <v/>
      </c>
      <c r="IJ49" s="408" t="str">
        <f t="shared" ca="1" si="92"/>
        <v/>
      </c>
      <c r="IK49" s="408" t="str">
        <f t="shared" ca="1" si="93"/>
        <v/>
      </c>
      <c r="IL49" s="408" t="str">
        <f t="array" aca="1" ref="IL49" ca="1">IFERROR(AVERAGE(IF(('1. Database - raw'!HO$7:HQ$494&gt;0)*('1. Database - raw'!$AD$7:$AD$494=$A49)*(INDIRECT($Q49,TRUE)=$O49),'1. Database - raw'!HO$7:HQ$494)),"")</f>
        <v/>
      </c>
      <c r="IM49" s="409" t="str">
        <f t="array" aca="1" ref="IM49" ca="1">IFERROR(_xlfn.STDEV.S(IF(('1. Database - raw'!HO$7:HQ$494&gt;0)*('1. Database - raw'!$AD$7:$AD$494=$A49)*(INDIRECT($Q49,TRUE)=$O49),'1. Database - raw'!HO$7:HQ$494)),"")</f>
        <v/>
      </c>
      <c r="IN49" s="410" t="str">
        <f t="array" aca="1" ref="IN49" ca="1">IFERROR(IF(COUNT(IF(('1. Database - raw'!HO$7:HQ$494&gt;0)*('1. Database - raw'!$AD$7:$AD$494=$A49)*(INDIRECT($Q49,TRUE)=$O49),'1. Database - raw'!HO$7:HQ$494))&gt;0,COUNT(IF(('1. Database - raw'!HO$7:HQ$494&gt;0)*('1. Database - raw'!$AD$7:$AD$494=$A49)*(INDIRECT($Q49,TRUE)=$O49),'1. Database - raw'!HO$7:HQ$494)),""),"")</f>
        <v/>
      </c>
      <c r="IO49" s="407" t="str">
        <f t="shared" ca="1" si="94"/>
        <v/>
      </c>
      <c r="IP49" s="408" t="str">
        <f t="shared" ca="1" si="95"/>
        <v/>
      </c>
      <c r="IQ49" s="408" t="str">
        <f t="shared" ca="1" si="96"/>
        <v/>
      </c>
      <c r="IR49" s="408" t="str">
        <f t="array" aca="1" ref="IR49" ca="1">IFERROR(AVERAGE(IF(('1. Database - raw'!HU$7:HW$494&gt;0)*('1. Database - raw'!$AD$7:$AD$494=$A49)*(INDIRECT($Q49,TRUE)=$O49),'1. Database - raw'!HU$7:HW$494)),"")</f>
        <v/>
      </c>
      <c r="IS49" s="409" t="str">
        <f t="array" aca="1" ref="IS49" ca="1">IFERROR(_xlfn.STDEV.S(IF(('1. Database - raw'!HU$7:HW$494&gt;0)*('1. Database - raw'!$AD$7:$AD$494=$A49)*(INDIRECT($Q49,TRUE)=$O49),'1. Database - raw'!HU$7:HW$494)),"")</f>
        <v/>
      </c>
      <c r="IT49" s="410" t="str">
        <f t="array" aca="1" ref="IT49" ca="1">IFERROR(IF(COUNT(IF(('1. Database - raw'!HU$7:HW$494&gt;0)*('1. Database - raw'!$AD$7:$AD$494=$A49)*(INDIRECT($Q49,TRUE)=$O49),'1. Database - raw'!HU$7:HW$494))&gt;0,COUNT(IF(('1. Database - raw'!HU$7:HW$494&gt;0)*('1. Database - raw'!$AD$7:$AD$494=$A49)*(INDIRECT($Q49,TRUE)=$O49),'1. Database - raw'!HU$7:HW$494)),""),"")</f>
        <v/>
      </c>
      <c r="IU49" s="407" t="str">
        <f t="shared" ca="1" si="97"/>
        <v/>
      </c>
      <c r="IV49" s="408" t="str">
        <f t="shared" ca="1" si="98"/>
        <v/>
      </c>
      <c r="IW49" s="408" t="str">
        <f t="shared" ca="1" si="99"/>
        <v/>
      </c>
      <c r="IX49" s="408" t="str">
        <f t="array" aca="1" ref="IX49" ca="1">IFERROR(AVERAGE(IF(('1. Database - raw'!IA$7:IC$494&gt;0)*('1. Database - raw'!$AD$7:$AD$494=$A49)*(INDIRECT($Q49,TRUE)=$O49),'1. Database - raw'!IA$7:IC$494)),"")</f>
        <v/>
      </c>
      <c r="IY49" s="409" t="str">
        <f t="array" aca="1" ref="IY49" ca="1">IFERROR(_xlfn.STDEV.S(IF(('1. Database - raw'!IA$7:IC$494&gt;0)*('1. Database - raw'!$AD$7:$AD$494=$A49)*(INDIRECT($Q49,TRUE)=$O49),'1. Database - raw'!IA$7:IC$494)),"")</f>
        <v/>
      </c>
      <c r="IZ49" s="410" t="str">
        <f t="array" aca="1" ref="IZ49" ca="1">IFERROR(IF(COUNT(IF(('1. Database - raw'!IA$7:IC$494&gt;0)*('1. Database - raw'!$AD$7:$AD$494=$A49)*(INDIRECT($Q49,TRUE)=$O49),'1. Database - raw'!IA$7:IC$494))&gt;0,COUNT(IF(('1. Database - raw'!IA$7:IC$494&gt;0)*('1. Database - raw'!$AD$7:$AD$494=$A49)*(INDIRECT($Q49,TRUE)=$O49),'1. Database - raw'!IA$7:IC$494)),""),"")</f>
        <v/>
      </c>
      <c r="JA49" s="407" t="str">
        <f t="shared" ca="1" si="100"/>
        <v/>
      </c>
      <c r="JB49" s="408" t="str">
        <f t="shared" ca="1" si="101"/>
        <v/>
      </c>
      <c r="JC49" s="408" t="str">
        <f t="shared" ca="1" si="102"/>
        <v/>
      </c>
      <c r="JD49" s="408" t="str">
        <f t="array" aca="1" ref="JD49" ca="1">IFERROR(AVERAGE(IF(('1. Database - raw'!IG$7:II$494&gt;0)*('1. Database - raw'!$AD$7:$AD$494=$A49)*(INDIRECT($Q49,TRUE)=$O49),'1. Database - raw'!IG$7:II$494)),"")</f>
        <v/>
      </c>
      <c r="JE49" s="409" t="str">
        <f t="array" aca="1" ref="JE49" ca="1">IFERROR(_xlfn.STDEV.S(IF(('1. Database - raw'!IG$7:II$494&gt;0)*('1. Database - raw'!$AD$7:$AD$494=$A49)*(INDIRECT($Q49,TRUE)=$O49),'1. Database - raw'!IG$7:II$494)),"")</f>
        <v/>
      </c>
      <c r="JF49" s="410" t="str">
        <f t="array" aca="1" ref="JF49" ca="1">IFERROR(IF(COUNT(IF(('1. Database - raw'!IG$7:II$494&gt;0)*('1. Database - raw'!$AD$7:$AD$494=$A49)*(INDIRECT($Q49,TRUE)=$O49),'1. Database - raw'!IG$7:II$494))&gt;0,COUNT(IF(('1. Database - raw'!IG$7:II$494&gt;0)*('1. Database - raw'!$AD$7:$AD$494=$A49)*(INDIRECT($Q49,TRUE)=$O49),'1. Database - raw'!IG$7:II$494)),""),"")</f>
        <v/>
      </c>
      <c r="JG49" s="414" t="str">
        <f t="shared" ca="1" si="103"/>
        <v/>
      </c>
      <c r="JH49" s="415" t="str">
        <f t="shared" ca="1" si="104"/>
        <v/>
      </c>
      <c r="JI49" s="415" t="str">
        <f t="shared" ca="1" si="105"/>
        <v/>
      </c>
      <c r="JJ49" s="415">
        <f t="array" aca="1" ref="JJ49" ca="1">IFERROR(AVERAGE(IF(('1. Database - raw'!IM$7:IO$494&gt;0)*('1. Database - raw'!$AD$7:$AD$494=$A49)*(INDIRECT($Q49,TRUE)=$O49),'1. Database - raw'!IM$7:IO$494)),"")</f>
        <v>5</v>
      </c>
      <c r="JK49" s="416" t="str">
        <f t="array" aca="1" ref="JK49" ca="1">IFERROR(_xlfn.STDEV.S(IF(('1. Database - raw'!IM$7:IO$494&gt;0)*('1. Database - raw'!$AD$7:$AD$494=$A49)*(INDIRECT($Q49,TRUE)=$O49),'1. Database - raw'!IM$7:IO$494)),"")</f>
        <v/>
      </c>
      <c r="JL49" s="410">
        <f t="array" aca="1" ref="JL49" ca="1">IFERROR(IF(COUNT(IF(('1. Database - raw'!IM$7:IO$494&gt;0)*('1. Database - raw'!$AD$7:$AD$494=$A49)*(INDIRECT($Q49,TRUE)=$O49),'1. Database - raw'!IM$7:IO$494))&gt;0,COUNT(IF(('1. Database - raw'!IM$7:IO$494&gt;0)*('1. Database - raw'!$AD$7:$AD$494=$A49)*(INDIRECT($Q49,TRUE)=$O49),'1. Database - raw'!IM$7:IO$494)),""),"")</f>
        <v>1</v>
      </c>
      <c r="JM49" s="414" t="str">
        <f t="shared" ca="1" si="106"/>
        <v/>
      </c>
      <c r="JN49" s="415" t="str">
        <f t="shared" ca="1" si="107"/>
        <v/>
      </c>
      <c r="JO49" s="415" t="str">
        <f t="shared" ca="1" si="108"/>
        <v/>
      </c>
      <c r="JP49" s="415" t="str">
        <f t="array" aca="1" ref="JP49" ca="1">IFERROR(AVERAGE(IF(('1. Database - raw'!IS$7:IU$494&gt;0)*('1. Database - raw'!$AD$7:$AD$494=$A49)*(INDIRECT($Q49,TRUE)=$O49),'1. Database - raw'!IS$7:IU$494)),"")</f>
        <v/>
      </c>
      <c r="JQ49" s="416" t="str">
        <f t="array" aca="1" ref="JQ49" ca="1">IFERROR(_xlfn.STDEV.S(IF(('1. Database - raw'!IS$7:IU$494&gt;0)*('1. Database - raw'!$AD$7:$AD$494=$A49)*(INDIRECT($Q49,TRUE)=$O49),'1. Database - raw'!IS$7:IU$494)),"")</f>
        <v/>
      </c>
      <c r="JR49" s="410" t="str">
        <f t="array" aca="1" ref="JR49" ca="1">IFERROR(IF(COUNT(IF(('1. Database - raw'!IS$7:IU$494&gt;0)*('1. Database - raw'!$AD$7:$AD$494=$A49)*(INDIRECT($Q49,TRUE)=$O49),'1. Database - raw'!IS$7:IU$494))&gt;0,COUNT(IF(('1. Database - raw'!IS$7:IU$494&gt;0)*('1. Database - raw'!$AD$7:$AD$494=$A49)*(INDIRECT($Q49,TRUE)=$O49),'1. Database - raw'!IS$7:IU$494)),""),"")</f>
        <v/>
      </c>
      <c r="JS49" s="414" t="str">
        <f t="shared" ca="1" si="109"/>
        <v/>
      </c>
      <c r="JT49" s="415" t="str">
        <f t="shared" ca="1" si="110"/>
        <v/>
      </c>
      <c r="JU49" s="415" t="str">
        <f t="shared" ca="1" si="111"/>
        <v/>
      </c>
      <c r="JV49" s="415" t="str">
        <f t="array" aca="1" ref="JV49" ca="1">IFERROR(AVERAGE(IF(('1. Database - raw'!IY$7:JA$494&gt;0)*('1. Database - raw'!$AD$7:$AD$494=$A49)*(INDIRECT($Q49,TRUE)=$O49),'1. Database - raw'!IY$7:JA$494)),"")</f>
        <v/>
      </c>
      <c r="JW49" s="416" t="str">
        <f t="array" aca="1" ref="JW49" ca="1">IFERROR(_xlfn.STDEV.S(IF(('1. Database - raw'!IY$7:JA$494&gt;0)*('1. Database - raw'!$AD$7:$AD$494=$A49)*(INDIRECT($Q49,TRUE)=$O49),'1. Database - raw'!IY$7:JA$494)),"")</f>
        <v/>
      </c>
      <c r="JX49" s="410" t="str">
        <f t="array" aca="1" ref="JX49" ca="1">IFERROR(IF(COUNT(IF(('1. Database - raw'!IY$7:JA$494&gt;0)*('1. Database - raw'!$AD$7:$AD$494=$A49)*(INDIRECT($Q49,TRUE)=$O49),'1. Database - raw'!IY$7:JA$494))&gt;0,COUNT(IF(('1. Database - raw'!IY$7:JA$494&gt;0)*('1. Database - raw'!$AD$7:$AD$494=$A49)*(INDIRECT($Q49,TRUE)=$O49),'1. Database - raw'!IY$7:JA$494)),""),"")</f>
        <v/>
      </c>
      <c r="JY49" s="414" t="str">
        <f t="shared" ca="1" si="112"/>
        <v/>
      </c>
      <c r="JZ49" s="415" t="str">
        <f t="shared" ca="1" si="113"/>
        <v/>
      </c>
      <c r="KA49" s="415" t="str">
        <f t="shared" ca="1" si="114"/>
        <v/>
      </c>
      <c r="KB49" s="415" t="str">
        <f t="array" aca="1" ref="KB49" ca="1">IFERROR(AVERAGE(IF(('1. Database - raw'!JE$7:JG$494&gt;0)*('1. Database - raw'!$AD$7:$AD$494=$A49)*(INDIRECT($Q49,TRUE)=$O49),'1. Database - raw'!JE$7:JG$494)),"")</f>
        <v/>
      </c>
      <c r="KC49" s="416" t="str">
        <f t="array" aca="1" ref="KC49" ca="1">IFERROR(_xlfn.STDEV.S(IF(('1. Database - raw'!JE$7:JG$494&gt;0)*('1. Database - raw'!$AD$7:$AD$494=$A49)*(INDIRECT($Q49,TRUE)=$O49),'1. Database - raw'!JE$7:JG$494)),"")</f>
        <v/>
      </c>
      <c r="KD49" s="410" t="str">
        <f t="array" aca="1" ref="KD49" ca="1">IFERROR(IF(COUNT(IF(('1. Database - raw'!JE$7:JG$494&gt;0)*('1. Database - raw'!$AD$7:$AD$494=$A49)*(INDIRECT($Q49,TRUE)=$O49),'1. Database - raw'!JE$7:JG$494))&gt;0,COUNT(IF(('1. Database - raw'!JE$7:JG$494&gt;0)*('1. Database - raw'!$AD$7:$AD$494=$A49)*(INDIRECT($Q49,TRUE)=$O49),'1. Database - raw'!JE$7:JG$494)),""),"")</f>
        <v/>
      </c>
      <c r="KE49" s="414" t="str">
        <f t="shared" ca="1" si="115"/>
        <v/>
      </c>
      <c r="KF49" s="415" t="str">
        <f t="shared" ca="1" si="116"/>
        <v/>
      </c>
      <c r="KG49" s="415" t="str">
        <f t="shared" ca="1" si="117"/>
        <v/>
      </c>
      <c r="KH49" s="415" t="str">
        <f t="array" aca="1" ref="KH49" ca="1">IFERROR(AVERAGE(IF(('1. Database - raw'!JK$7:JM$494&gt;0)*('1. Database - raw'!$AD$7:$AD$494=$A49)*(INDIRECT($Q49,TRUE)=$O49),'1. Database - raw'!JK$7:JM$494)),"")</f>
        <v/>
      </c>
      <c r="KI49" s="416" t="str">
        <f t="array" aca="1" ref="KI49" ca="1">IFERROR(_xlfn.STDEV.S(IF(('1. Database - raw'!JK$7:JM$494&gt;0)*('1. Database - raw'!$AD$7:$AD$494=$A49)*(INDIRECT($Q49,TRUE)=$O49),'1. Database - raw'!JK$7:JM$494)),"")</f>
        <v/>
      </c>
      <c r="KJ49" s="410" t="str">
        <f t="array" aca="1" ref="KJ49" ca="1">IFERROR(IF(COUNT(IF(('1. Database - raw'!JK$7:JM$494&gt;0)*('1. Database - raw'!$AD$7:$AD$494=$A49)*(INDIRECT($Q49,TRUE)=$O49),'1. Database - raw'!JK$7:JM$494))&gt;0,COUNT(IF(('1. Database - raw'!JK$7:JM$494&gt;0)*('1. Database - raw'!$AD$7:$AD$494=$A49)*(INDIRECT($Q49,TRUE)=$O49),'1. Database - raw'!JK$7:JM$494)),""),"")</f>
        <v/>
      </c>
      <c r="KK49" s="414" t="str">
        <f t="shared" ca="1" si="118"/>
        <v/>
      </c>
      <c r="KL49" s="415" t="str">
        <f t="shared" ca="1" si="119"/>
        <v/>
      </c>
      <c r="KM49" s="415" t="str">
        <f t="shared" ca="1" si="120"/>
        <v/>
      </c>
      <c r="KN49" s="415" t="str">
        <f t="array" aca="1" ref="KN49" ca="1">IFERROR(AVERAGE(IF(('1. Database - raw'!JQ$7:JS$494&gt;0)*('1. Database - raw'!$AD$7:$AD$494=$A49)*(INDIRECT($Q49,TRUE)=$O49),'1. Database - raw'!JQ$7:JS$494)),"")</f>
        <v/>
      </c>
      <c r="KO49" s="416" t="str">
        <f t="array" aca="1" ref="KO49" ca="1">IFERROR(_xlfn.STDEV.S(IF(('1. Database - raw'!JQ$7:JS$494&gt;0)*('1. Database - raw'!$AD$7:$AD$494=$A49)*(INDIRECT($Q49,TRUE)=$O49),'1. Database - raw'!JQ$7:JS$494)),"")</f>
        <v/>
      </c>
      <c r="KP49" s="410" t="str">
        <f t="array" aca="1" ref="KP49" ca="1">IFERROR(IF(COUNT(IF(('1. Database - raw'!JQ$7:JS$494&gt;0)*('1. Database - raw'!$AD$7:$AD$494=$A49)*(INDIRECT($Q49,TRUE)=$O49),'1. Database - raw'!JQ$7:JS$494))&gt;0,COUNT(IF(('1. Database - raw'!JQ$7:JS$494&gt;0)*('1. Database - raw'!$AD$7:$AD$494=$A49)*(INDIRECT($Q49,TRUE)=$O49),'1. Database - raw'!JQ$7:JS$494)),""),"")</f>
        <v/>
      </c>
      <c r="KQ49" s="414" t="str">
        <f t="shared" ca="1" si="121"/>
        <v/>
      </c>
      <c r="KR49" s="415" t="str">
        <f t="shared" ca="1" si="122"/>
        <v/>
      </c>
      <c r="KS49" s="415" t="str">
        <f t="shared" ca="1" si="123"/>
        <v/>
      </c>
      <c r="KT49" s="415" t="str">
        <f t="array" aca="1" ref="KT49" ca="1">IFERROR(AVERAGE(IF(('1. Database - raw'!JW$7:JY$494&gt;0)*('1. Database - raw'!$AD$7:$AD$494=$A49)*(INDIRECT($Q49,TRUE)=$O49),'1. Database - raw'!JW$7:JY$494)),"")</f>
        <v/>
      </c>
      <c r="KU49" s="416" t="str">
        <f t="array" aca="1" ref="KU49" ca="1">IFERROR(_xlfn.STDEV.S(IF(('1. Database - raw'!JW$7:JY$494&gt;0)*('1. Database - raw'!$AD$7:$AD$494=$A49)*(INDIRECT($Q49,TRUE)=$O49),'1. Database - raw'!JW$7:JY$494)),"")</f>
        <v/>
      </c>
      <c r="KV49" s="410" t="str">
        <f t="array" aca="1" ref="KV49" ca="1">IFERROR(IF(COUNT(IF(('1. Database - raw'!JW$7:JY$494&gt;0)*('1. Database - raw'!$AD$7:$AD$494=$A49)*(INDIRECT($Q49,TRUE)=$O49),'1. Database - raw'!JW$7:JY$494))&gt;0,COUNT(IF(('1. Database - raw'!JW$7:JY$494&gt;0)*('1. Database - raw'!$AD$7:$AD$494=$A49)*(INDIRECT($Q49,TRUE)=$O49),'1. Database - raw'!JW$7:JY$494)),""),"")</f>
        <v/>
      </c>
      <c r="KW49" s="414" t="str">
        <f t="shared" ca="1" si="124"/>
        <v/>
      </c>
      <c r="KX49" s="415" t="str">
        <f t="shared" ca="1" si="125"/>
        <v/>
      </c>
      <c r="KY49" s="415" t="str">
        <f t="shared" ca="1" si="126"/>
        <v/>
      </c>
      <c r="KZ49" s="415" t="str">
        <f t="array" aca="1" ref="KZ49" ca="1">IFERROR(AVERAGE(IF(('1. Database - raw'!KC$7:KE$494&gt;0)*('1. Database - raw'!$AD$7:$AD$494=$A49)*(INDIRECT($Q49,TRUE)=$O49),'1. Database - raw'!KC$7:KE$494)),"")</f>
        <v/>
      </c>
      <c r="LA49" s="416" t="str">
        <f t="array" aca="1" ref="LA49" ca="1">IFERROR(_xlfn.STDEV.S(IF(('1. Database - raw'!KC$7:KE$494&gt;0)*('1. Database - raw'!$AD$7:$AD$494=$A49)*(INDIRECT($Q49,TRUE)=$O49),'1. Database - raw'!KC$7:KE$494)),"")</f>
        <v/>
      </c>
      <c r="LB49" s="410" t="str">
        <f t="array" aca="1" ref="LB49" ca="1">IFERROR(IF(COUNT(IF(('1. Database - raw'!KC$7:KE$494&gt;0)*('1. Database - raw'!$AD$7:$AD$494=$A49)*(INDIRECT($Q49,TRUE)=$O49),'1. Database - raw'!KC$7:KE$494))&gt;0,COUNT(IF(('1. Database - raw'!KC$7:KE$494&gt;0)*('1. Database - raw'!$AD$7:$AD$494=$A49)*(INDIRECT($Q49,TRUE)=$O49),'1. Database - raw'!KC$7:KE$494)),""),"")</f>
        <v/>
      </c>
      <c r="LC49" s="414" t="str">
        <f t="shared" ca="1" si="127"/>
        <v/>
      </c>
      <c r="LD49" s="415" t="str">
        <f t="shared" ca="1" si="128"/>
        <v/>
      </c>
      <c r="LE49" s="415" t="str">
        <f t="shared" ca="1" si="129"/>
        <v/>
      </c>
      <c r="LF49" s="415" t="str">
        <f t="array" aca="1" ref="LF49" ca="1">IFERROR(AVERAGE(IF(('1. Database - raw'!KI$7:KK$494&gt;0)*('1. Database - raw'!$AD$7:$AD$494=$A49)*(INDIRECT($Q49,TRUE)=$O49),'1. Database - raw'!KI$7:KK$494)),"")</f>
        <v/>
      </c>
      <c r="LG49" s="416" t="str">
        <f t="array" aca="1" ref="LG49" ca="1">IFERROR(_xlfn.STDEV.S(IF(('1. Database - raw'!KI$7:KK$494&gt;0)*('1. Database - raw'!$AD$7:$AD$494=$A49)*(INDIRECT($Q49,TRUE)=$O49),'1. Database - raw'!KI$7:KK$494)),"")</f>
        <v/>
      </c>
      <c r="LH49" s="410" t="str">
        <f t="array" aca="1" ref="LH49" ca="1">IFERROR(IF(COUNT(IF(('1. Database - raw'!KI$7:KK$494&gt;0)*('1. Database - raw'!$AD$7:$AD$494=$A49)*(INDIRECT($Q49,TRUE)=$O49),'1. Database - raw'!KI$7:KK$494))&gt;0,COUNT(IF(('1. Database - raw'!KI$7:KK$494&gt;0)*('1. Database - raw'!$AD$7:$AD$494=$A49)*(INDIRECT($Q49,TRUE)=$O49),'1. Database - raw'!KI$7:KK$494)),""),"")</f>
        <v/>
      </c>
      <c r="LI49" s="414" t="str">
        <f t="shared" ca="1" si="169"/>
        <v/>
      </c>
      <c r="LJ49" s="415" t="str">
        <f t="shared" ca="1" si="170"/>
        <v/>
      </c>
      <c r="LK49" s="415" t="str">
        <f t="shared" ca="1" si="171"/>
        <v/>
      </c>
      <c r="LL49" s="415">
        <f t="array" aca="1" ref="LL49" ca="1">IFERROR(AVERAGE(IF(('1. Database - raw'!KO$7:KQ$494&gt;0)*('1. Database - raw'!$AD$7:$AD$494=$A49)*(INDIRECT($Q49,TRUE)=$O49),'1. Database - raw'!KO$7:KQ$494)),"")</f>
        <v>0.7</v>
      </c>
      <c r="LM49" s="416" t="str">
        <f t="array" aca="1" ref="LM49" ca="1">IFERROR(_xlfn.STDEV.S(IF(('1. Database - raw'!KO$7:KQ$494&gt;0)*('1. Database - raw'!$AD$7:$AD$494=$A49)*(INDIRECT($Q49,TRUE)=$O49),'1. Database - raw'!KO$7:KQ$494)),"")</f>
        <v/>
      </c>
      <c r="LN49" s="410">
        <f t="array" aca="1" ref="LN49" ca="1">IFERROR(IF(COUNT(IF(('1. Database - raw'!KO$7:KQ$494&gt;0)*('1. Database - raw'!$AD$7:$AD$494=$A49)*(INDIRECT($Q49,TRUE)=$O49),'1. Database - raw'!KO$7:KQ$494))&gt;0,COUNT(IF(('1. Database - raw'!KO$7:KQ$494&gt;0)*('1. Database - raw'!$AD$7:$AD$494=$A49)*(INDIRECT($Q49,TRUE)=$O49),'1. Database - raw'!KO$7:KQ$494)),""),"")</f>
        <v>1</v>
      </c>
      <c r="LO49" s="414" t="str">
        <f t="shared" ca="1" si="130"/>
        <v/>
      </c>
      <c r="LP49" s="415" t="str">
        <f t="shared" ca="1" si="131"/>
        <v/>
      </c>
      <c r="LQ49" s="415" t="str">
        <f t="shared" ca="1" si="132"/>
        <v/>
      </c>
      <c r="LR49" s="415" t="str">
        <f t="array" aca="1" ref="LR49" ca="1">IFERROR(AVERAGE(IF(('1. Database - raw'!KU$7:KW$494&gt;0)*('1. Database - raw'!$AD$7:$AD$494=$A49)*(INDIRECT($Q49,TRUE)=$O49),'1. Database - raw'!KU$7:KW$494)),"")</f>
        <v/>
      </c>
      <c r="LS49" s="416" t="str">
        <f t="array" aca="1" ref="LS49" ca="1">IFERROR(_xlfn.STDEV.S(IF(('1. Database - raw'!KU$7:KW$494&gt;0)*('1. Database - raw'!$AD$7:$AD$494=$A49)*(INDIRECT($Q49,TRUE)=$O49),'1. Database - raw'!KU$7:KW$494)),"")</f>
        <v/>
      </c>
      <c r="LT49" s="410" t="str">
        <f t="array" aca="1" ref="LT49" ca="1">IFERROR(IF(COUNT(IF(('1. Database - raw'!KU$7:KW$494&gt;0)*('1. Database - raw'!$AD$7:$AD$494=$A49)*(INDIRECT($Q49,TRUE)=$O49),'1. Database - raw'!KU$7:KW$494))&gt;0,COUNT(IF(('1. Database - raw'!KU$7:KW$494&gt;0)*('1. Database - raw'!$AD$7:$AD$494=$A49)*(INDIRECT($Q49,TRUE)=$O49),'1. Database - raw'!KU$7:KW$494)),""),"")</f>
        <v/>
      </c>
      <c r="LU49" s="414" t="str">
        <f t="shared" ca="1" si="133"/>
        <v/>
      </c>
      <c r="LV49" s="415" t="str">
        <f t="shared" ca="1" si="134"/>
        <v/>
      </c>
      <c r="LW49" s="415" t="str">
        <f t="shared" ca="1" si="135"/>
        <v/>
      </c>
      <c r="LX49" s="415" t="str">
        <f t="array" aca="1" ref="LX49" ca="1">IFERROR(AVERAGE(IF(('1. Database - raw'!LA$7:LC$494&gt;0)*('1. Database - raw'!$AD$7:$AD$494=$A49)*(INDIRECT($Q49,TRUE)=$O49),'1. Database - raw'!LA$7:LC$494)),"")</f>
        <v/>
      </c>
      <c r="LY49" s="416" t="str">
        <f t="array" aca="1" ref="LY49" ca="1">IFERROR(_xlfn.STDEV.S(IF(('1. Database - raw'!LA$7:LC$494&gt;0)*('1. Database - raw'!$AD$7:$AD$494=$A49)*(INDIRECT($Q49,TRUE)=$O49),'1. Database - raw'!LA$7:LC$494)),"")</f>
        <v/>
      </c>
      <c r="LZ49" s="410" t="str">
        <f t="array" aca="1" ref="LZ49" ca="1">IFERROR(IF(COUNT(IF(('1. Database - raw'!LA$7:LC$494&gt;0)*('1. Database - raw'!$AD$7:$AD$494=$A49)*(INDIRECT($Q49,TRUE)=$O49),'1. Database - raw'!LA$7:LC$494))&gt;0,COUNT(IF(('1. Database - raw'!LA$7:LC$494&gt;0)*('1. Database - raw'!$AD$7:$AD$494=$A49)*(INDIRECT($Q49,TRUE)=$O49),'1. Database - raw'!LA$7:LC$494)),""),"")</f>
        <v/>
      </c>
      <c r="MA49" s="414" t="str">
        <f t="shared" ca="1" si="136"/>
        <v/>
      </c>
      <c r="MB49" s="415" t="str">
        <f t="shared" ca="1" si="137"/>
        <v/>
      </c>
      <c r="MC49" s="415" t="str">
        <f t="shared" ca="1" si="138"/>
        <v/>
      </c>
      <c r="MD49" s="415" t="str">
        <f t="array" aca="1" ref="MD49" ca="1">IFERROR(AVERAGE(IF(('1. Database - raw'!LG$7:LI$494&gt;0)*('1. Database - raw'!$AD$7:$AD$494=$A49)*(INDIRECT($Q49,TRUE)=$O49),'1. Database - raw'!LG$7:LI$494)),"")</f>
        <v/>
      </c>
      <c r="ME49" s="416" t="str">
        <f t="array" aca="1" ref="ME49" ca="1">IFERROR(_xlfn.STDEV.S(IF(('1. Database - raw'!LG$7:LI$494&gt;0)*('1. Database - raw'!$AD$7:$AD$494=$A49)*(INDIRECT($Q49,TRUE)=$O49),'1. Database - raw'!LG$7:LI$494)),"")</f>
        <v/>
      </c>
      <c r="MF49" s="410" t="str">
        <f t="array" aca="1" ref="MF49" ca="1">IFERROR(IF(COUNT(IF(('1. Database - raw'!LG$7:LI$494&gt;0)*('1. Database - raw'!$AD$7:$AD$494=$A49)*(INDIRECT($Q49,TRUE)=$O49),'1. Database - raw'!LG$7:LI$494))&gt;0,COUNT(IF(('1. Database - raw'!LG$7:LI$494&gt;0)*('1. Database - raw'!$AD$7:$AD$494=$A49)*(INDIRECT($Q49,TRUE)=$O49),'1. Database - raw'!LG$7:LI$494)),""),"")</f>
        <v/>
      </c>
      <c r="MG49" s="414" t="str">
        <f t="shared" ca="1" si="139"/>
        <v/>
      </c>
      <c r="MH49" s="415" t="str">
        <f t="shared" ca="1" si="140"/>
        <v/>
      </c>
      <c r="MI49" s="415" t="str">
        <f t="shared" ca="1" si="141"/>
        <v/>
      </c>
      <c r="MJ49" s="415" t="str">
        <f t="array" aca="1" ref="MJ49" ca="1">IFERROR(AVERAGE(IF(('1. Database - raw'!LM$7:LO$494&gt;0)*('1. Database - raw'!$AD$7:$AD$494=$A49)*(INDIRECT($Q49,TRUE)=$O49),'1. Database - raw'!LM$7:LO$494)),"")</f>
        <v/>
      </c>
      <c r="MK49" s="416" t="str">
        <f t="array" aca="1" ref="MK49" ca="1">IFERROR(_xlfn.STDEV.S(IF(('1. Database - raw'!LM$7:LO$494&gt;0)*('1. Database - raw'!$AD$7:$AD$494=$A49)*(INDIRECT($Q49,TRUE)=$O49),'1. Database - raw'!LM$7:LO$494)),"")</f>
        <v/>
      </c>
      <c r="ML49" s="410" t="str">
        <f t="array" aca="1" ref="ML49" ca="1">IFERROR(IF(COUNT(IF(('1. Database - raw'!LM$7:LO$494&gt;0)*('1. Database - raw'!$AD$7:$AD$494=$A49)*(INDIRECT($Q49,TRUE)=$O49),'1. Database - raw'!LM$7:LO$494))&gt;0,COUNT(IF(('1. Database - raw'!LM$7:LO$494&gt;0)*('1. Database - raw'!$AD$7:$AD$494=$A49)*(INDIRECT($Q49,TRUE)=$O49),'1. Database - raw'!LM$7:LO$494)),""),"")</f>
        <v/>
      </c>
      <c r="MM49" s="414" t="str">
        <f t="shared" ca="1" si="142"/>
        <v/>
      </c>
      <c r="MN49" s="415" t="str">
        <f t="shared" ca="1" si="143"/>
        <v/>
      </c>
      <c r="MO49" s="415" t="str">
        <f t="shared" ca="1" si="144"/>
        <v/>
      </c>
      <c r="MP49" s="415" t="str">
        <f t="array" aca="1" ref="MP49" ca="1">IFERROR(AVERAGE(IF(('1. Database - raw'!LS$7:LU$494&gt;0)*('1. Database - raw'!$AD$7:$AD$494=$A49)*(INDIRECT($Q49,TRUE)=$O49),'1. Database - raw'!LS$7:LU$494)),"")</f>
        <v/>
      </c>
      <c r="MQ49" s="416" t="str">
        <f t="array" aca="1" ref="MQ49" ca="1">IFERROR(_xlfn.STDEV.S(IF(('1. Database - raw'!LS$7:LU$494&gt;0)*('1. Database - raw'!$AD$7:$AD$494=$A49)*(INDIRECT($Q49,TRUE)=$O49),'1. Database - raw'!LS$7:LU$494)),"")</f>
        <v/>
      </c>
      <c r="MR49" s="410" t="str">
        <f t="array" aca="1" ref="MR49" ca="1">IFERROR(IF(COUNT(IF(('1. Database - raw'!LS$7:LU$494&gt;0)*('1. Database - raw'!$AD$7:$AD$494=$A49)*(INDIRECT($Q49,TRUE)=$O49),'1. Database - raw'!LS$7:LU$494))&gt;0,COUNT(IF(('1. Database - raw'!LS$7:LU$494&gt;0)*('1. Database - raw'!$AD$7:$AD$494=$A49)*(INDIRECT($Q49,TRUE)=$O49),'1. Database - raw'!LS$7:LU$494)),""),"")</f>
        <v/>
      </c>
      <c r="MS49" s="414" t="str">
        <f t="shared" ca="1" si="145"/>
        <v/>
      </c>
      <c r="MT49" s="415" t="str">
        <f t="shared" ca="1" si="146"/>
        <v/>
      </c>
      <c r="MU49" s="415" t="str">
        <f t="shared" ca="1" si="147"/>
        <v/>
      </c>
      <c r="MV49" s="415" t="str">
        <f t="array" aca="1" ref="MV49" ca="1">IFERROR(AVERAGE(IF(('1. Database - raw'!LY$7:MA$494&gt;0)*('1. Database - raw'!$AD$7:$AD$494=$A49)*(INDIRECT($Q49,TRUE)=$O49),'1. Database - raw'!LY$7:MA$494)),"")</f>
        <v/>
      </c>
      <c r="MW49" s="416" t="str">
        <f t="array" aca="1" ref="MW49" ca="1">IFERROR(_xlfn.STDEV.S(IF(('1. Database - raw'!LY$7:MA$494&gt;0)*('1. Database - raw'!$AD$7:$AD$494=$A49)*(INDIRECT($Q49,TRUE)=$O49),'1. Database - raw'!LY$7:MA$494)),"")</f>
        <v/>
      </c>
      <c r="MX49" s="410" t="str">
        <f t="array" aca="1" ref="MX49" ca="1">IFERROR(IF(COUNT(IF(('1. Database - raw'!LY$7:MA$494&gt;0)*('1. Database - raw'!$AD$7:$AD$494=$A49)*(INDIRECT($Q49,TRUE)=$O49),'1. Database - raw'!LY$7:MA$494))&gt;0,COUNT(IF(('1. Database - raw'!LY$7:MA$494&gt;0)*('1. Database - raw'!$AD$7:$AD$494=$A49)*(INDIRECT($Q49,TRUE)=$O49),'1. Database - raw'!LY$7:MA$494)),""),"")</f>
        <v/>
      </c>
      <c r="MY49" s="414" t="str">
        <f t="shared" ca="1" si="148"/>
        <v/>
      </c>
      <c r="MZ49" s="415" t="str">
        <f t="shared" ca="1" si="149"/>
        <v/>
      </c>
      <c r="NA49" s="415" t="str">
        <f t="shared" ca="1" si="150"/>
        <v/>
      </c>
      <c r="NB49" s="415" t="str">
        <f t="array" aca="1" ref="NB49" ca="1">IFERROR(AVERAGE(IF(('1. Database - raw'!ME$7:MG$494&gt;0)*('1. Database - raw'!$AD$7:$AD$494=$A49)*(INDIRECT($Q49,TRUE)=$O49),'1. Database - raw'!ME$7:MG$494)),"")</f>
        <v/>
      </c>
      <c r="NC49" s="416" t="str">
        <f t="array" aca="1" ref="NC49" ca="1">IFERROR(_xlfn.STDEV.S(IF(('1. Database - raw'!ME$7:MG$494&gt;0)*('1. Database - raw'!$AD$7:$AD$494=$A49)*(INDIRECT($Q49,TRUE)=$O49),'1. Database - raw'!ME$7:MG$494)),"")</f>
        <v/>
      </c>
      <c r="ND49" s="410" t="str">
        <f t="array" aca="1" ref="ND49" ca="1">IFERROR(IF(COUNT(IF(('1. Database - raw'!ME$7:MG$494&gt;0)*('1. Database - raw'!$AD$7:$AD$494=$A49)*(INDIRECT($Q49,TRUE)=$O49),'1. Database - raw'!ME$7:MG$494))&gt;0,COUNT(IF(('1. Database - raw'!ME$7:MG$494&gt;0)*('1. Database - raw'!$AD$7:$AD$494=$A49)*(INDIRECT($Q49,TRUE)=$O49),'1. Database - raw'!ME$7:MG$494)),""),"")</f>
        <v/>
      </c>
      <c r="NE49" s="414" t="str">
        <f t="shared" ca="1" si="151"/>
        <v/>
      </c>
      <c r="NF49" s="415" t="str">
        <f t="shared" ca="1" si="152"/>
        <v/>
      </c>
      <c r="NG49" s="415" t="str">
        <f t="shared" ca="1" si="153"/>
        <v/>
      </c>
      <c r="NH49" s="415" t="str">
        <f t="array" aca="1" ref="NH49" ca="1">IFERROR(AVERAGE(IF(('1. Database - raw'!MK$7:MM$494&gt;0)*('1. Database - raw'!$AD$7:$AD$494=$A49)*(INDIRECT($Q49,TRUE)=$O49),'1. Database - raw'!MK$7:MM$494)),"")</f>
        <v/>
      </c>
      <c r="NI49" s="416" t="str">
        <f t="array" aca="1" ref="NI49" ca="1">IFERROR(_xlfn.STDEV.S(IF(('1. Database - raw'!MK$7:MM$494&gt;0)*('1. Database - raw'!$AD$7:$AD$494=$A49)*(INDIRECT($Q49,TRUE)=$O49),'1. Database - raw'!MK$7:MM$494)),"")</f>
        <v/>
      </c>
      <c r="NJ49" s="410" t="str">
        <f t="array" aca="1" ref="NJ49" ca="1">IFERROR(IF(COUNT(IF(('1. Database - raw'!MK$7:MM$494&gt;0)*('1. Database - raw'!$AD$7:$AD$494=$A49)*(INDIRECT($Q49,TRUE)=$O49),'1. Database - raw'!MK$7:MM$494))&gt;0,COUNT(IF(('1. Database - raw'!MK$7:MM$494&gt;0)*('1. Database - raw'!$AD$7:$AD$494=$A49)*(INDIRECT($Q49,TRUE)=$O49),'1. Database - raw'!MK$7:MM$494)),""),"")</f>
        <v/>
      </c>
      <c r="NK49" s="414">
        <f t="shared" ca="1" si="154"/>
        <v>2.2880546649684397</v>
      </c>
      <c r="NL49" s="415">
        <f t="shared" ca="1" si="155"/>
        <v>2.5114201332432966</v>
      </c>
      <c r="NM49" s="415">
        <f t="shared" ca="1" si="156"/>
        <v>2.3971371574365503</v>
      </c>
      <c r="NN49" s="415">
        <f t="array" aca="1" ref="NN49" ca="1">IFERROR(AVERAGE(IF(('1. Database - raw'!MQ$7:MS$494&gt;0)*('1. Database - raw'!$AD$7:$AD$494=$A49)*(INDIRECT($Q49,TRUE)=$O49),'1. Database - raw'!MQ$7:MS$494)),"")</f>
        <v>2.4249999999999998</v>
      </c>
      <c r="NO49" s="416">
        <f t="array" aca="1" ref="NO49" ca="1">IFERROR(_xlfn.STDEV.S(IF(('1. Database - raw'!MQ$7:MS$494&gt;0)*('1. Database - raw'!$AD$7:$AD$494=$A49)*(INDIRECT($Q49,TRUE)=$O49),'1. Database - raw'!MQ$7:MS$494)),"")</f>
        <v>0.37080992435478338</v>
      </c>
      <c r="NP49" s="410">
        <f t="array" aca="1" ref="NP49" ca="1">IFERROR(IF(COUNT(IF(('1. Database - raw'!MQ$7:MS$494&gt;0)*('1. Database - raw'!$AD$7:$AD$494=$A49)*(INDIRECT($Q49,TRUE)=$O49),'1. Database - raw'!MQ$7:MS$494))&gt;0,COUNT(IF(('1. Database - raw'!MQ$7:MS$494&gt;0)*('1. Database - raw'!$AD$7:$AD$494=$A49)*(INDIRECT($Q49,TRUE)=$O49),'1. Database - raw'!MQ$7:MS$494)),""),"")</f>
        <v>5</v>
      </c>
      <c r="NQ49" s="414">
        <f t="shared" ca="1" si="157"/>
        <v>1.3758325989710189</v>
      </c>
      <c r="NR49" s="415">
        <f t="shared" ca="1" si="158"/>
        <v>2.0139157748971379</v>
      </c>
      <c r="NS49" s="415">
        <f t="shared" ca="1" si="159"/>
        <v>1.6645753136116921</v>
      </c>
      <c r="NT49" s="415">
        <f t="array" aca="1" ref="NT49" ca="1">IFERROR(AVERAGE(IF(('1. Database - raw'!MW$7:MY$494&gt;0)*('1. Database - raw'!$AD$7:$AD$494=$A49)*(INDIRECT($Q49,TRUE)=$O49),'1. Database - raw'!MW$7:MY$494)),"")</f>
        <v>1.7333333333333334</v>
      </c>
      <c r="NU49" s="416">
        <f t="array" aca="1" ref="NU49" ca="1">IFERROR(_xlfn.STDEV.S(IF(('1. Database - raw'!MW$7:MY$494&gt;0)*('1. Database - raw'!$AD$7:$AD$494=$A49)*(INDIRECT($Q49,TRUE)=$O49),'1. Database - raw'!MW$7:MY$494)),"")</f>
        <v>0.5033222956847172</v>
      </c>
      <c r="NV49" s="410">
        <f t="array" aca="1" ref="NV49" ca="1">IFERROR(IF(COUNT(IF(('1. Database - raw'!MW$7:MY$494&gt;0)*('1. Database - raw'!$AD$7:$AD$494=$A49)*(INDIRECT($Q49,TRUE)=$O49),'1. Database - raw'!MW$7:MY$494))&gt;0,COUNT(IF(('1. Database - raw'!MW$7:MY$494&gt;0)*('1. Database - raw'!$AD$7:$AD$494=$A49)*(INDIRECT($Q49,TRUE)=$O49),'1. Database - raw'!MW$7:MY$494)),""),"")</f>
        <v>3</v>
      </c>
      <c r="NW49" s="414" t="str">
        <f t="shared" ca="1" si="160"/>
        <v/>
      </c>
      <c r="NX49" s="415" t="str">
        <f t="shared" ca="1" si="161"/>
        <v/>
      </c>
      <c r="NY49" s="415" t="str">
        <f t="shared" ca="1" si="162"/>
        <v/>
      </c>
      <c r="NZ49" s="415" t="str">
        <f t="array" aca="1" ref="NZ49" ca="1">IFERROR(AVERAGE(IF(('1. Database - raw'!NC$7:NE$494&gt;0)*('1. Database - raw'!$AD$7:$AD$494=$A49)*(INDIRECT($Q49,TRUE)=$O49),'1. Database - raw'!NC$7:NE$494)),"")</f>
        <v/>
      </c>
      <c r="OA49" s="416" t="str">
        <f t="array" aca="1" ref="OA49" ca="1">IFERROR(_xlfn.STDEV.S(IF(('1. Database - raw'!NC$7:NE$494&gt;0)*('1. Database - raw'!$AD$7:$AD$494=$A49)*(INDIRECT($Q49,TRUE)=$O49),'1. Database - raw'!NC$7:NE$494)),"")</f>
        <v/>
      </c>
      <c r="OB49" s="410" t="str">
        <f t="array" aca="1" ref="OB49" ca="1">IFERROR(IF(COUNT(IF(('1. Database - raw'!NC$7:NE$494&gt;0)*('1. Database - raw'!$AD$7:$AD$494=$A49)*(INDIRECT($Q49,TRUE)=$O49),'1. Database - raw'!NC$7:NE$494))&gt;0,COUNT(IF(('1. Database - raw'!NC$7:NE$494&gt;0)*('1. Database - raw'!$AD$7:$AD$494=$A49)*(INDIRECT($Q49,TRUE)=$O49),'1. Database - raw'!NC$7:NE$494)),""),"")</f>
        <v/>
      </c>
      <c r="OC49" s="414">
        <f t="shared" ca="1" si="163"/>
        <v>0.3690824129515029</v>
      </c>
      <c r="OD49" s="415">
        <f t="shared" ca="1" si="164"/>
        <v>0.44784277578556619</v>
      </c>
      <c r="OE49" s="415">
        <f t="shared" ca="1" si="165"/>
        <v>0.40655982623697051</v>
      </c>
      <c r="OF49" s="415">
        <f t="array" aca="1" ref="OF49" ca="1">IFERROR(AVERAGE(IF(('1. Database - raw'!NI$7:NK$494&gt;0)*('1. Database - raw'!$AD$7:$AD$494=$A49)*(INDIRECT($Q49,TRUE)=$O49),'1. Database - raw'!NI$7:NK$494)),"")</f>
        <v>0.41500000000000004</v>
      </c>
      <c r="OG49" s="416">
        <f t="array" aca="1" ref="OG49" ca="1">IFERROR(_xlfn.STDEV.S(IF(('1. Database - raw'!NI$7:NK$494&gt;0)*('1. Database - raw'!$AD$7:$AD$494=$A49)*(INDIRECT($Q49,TRUE)=$O49),'1. Database - raw'!NI$7:NK$494)),"")</f>
        <v>8.4999999999999895E-2</v>
      </c>
      <c r="OH49" s="410">
        <f t="array" aca="1" ref="OH49" ca="1">IFERROR(IF(COUNT(IF(('1. Database - raw'!NI$7:NK$494&gt;0)*('1. Database - raw'!$AD$7:$AD$494=$A49)*(INDIRECT($Q49,TRUE)=$O49),'1. Database - raw'!NI$7:NK$494))&gt;0,COUNT(IF(('1. Database - raw'!NI$7:NK$494&gt;0)*('1. Database - raw'!$AD$7:$AD$494=$A49)*(INDIRECT($Q49,TRUE)=$O49),'1. Database - raw'!NI$7:NK$494)),""),"")</f>
        <v>3</v>
      </c>
    </row>
    <row r="50" spans="1:398" s="417" customFormat="1" hidden="1" outlineLevel="2" x14ac:dyDescent="0.25">
      <c r="A50" s="391" t="s">
        <v>553</v>
      </c>
      <c r="B50" s="1330"/>
      <c r="C50" s="419"/>
      <c r="D50" s="420"/>
      <c r="E50" s="420" t="s">
        <v>25</v>
      </c>
      <c r="F50" s="394"/>
      <c r="G50" s="394"/>
      <c r="H50" s="394" t="s">
        <v>778</v>
      </c>
      <c r="I50" s="421"/>
      <c r="J50" s="421"/>
      <c r="K50" s="421"/>
      <c r="L50" s="421"/>
      <c r="M50" s="421"/>
      <c r="N50" s="422"/>
      <c r="O50" s="396" t="str">
        <f t="array" ref="O50">INDEX(A50:N50,IF(MIN(IF(C50:N50&lt;&gt;"",COLUMN(C50:N50)))&gt;0,MIN(IF(C50:N50&lt;&gt;"",COLUMN(C50:N50))),""))</f>
        <v>India</v>
      </c>
      <c r="P50" s="397">
        <f t="shared" si="197"/>
        <v>3</v>
      </c>
      <c r="Q50" s="398" t="str">
        <f ca="1">"'" &amp; $S$4 &amp; "'!" &amp; ADDRESS(ROW('1. Database - raw'!$A$7),MATCH($C$2,'1. Database - raw'!$6:$6,0)+MATCH(O50,$C50:$N50,0)-1,1) &amp; ":" &amp; ADDRESS(LOOKUP(2,1/('1. Database - raw'!A:A&lt;&gt;""),ROW('1. Database - raw'!A:A)),MATCH($C$2,'1. Database - raw'!$6:$6,0)+MATCH(O50,$C50:$N50,0)-1,1)</f>
        <v>'1. Database - raw'!$AG$7:$AG$494</v>
      </c>
      <c r="R50" s="423"/>
      <c r="S50" s="424"/>
      <c r="T50" s="400" t="str">
        <f t="shared" ca="1" si="195"/>
        <v/>
      </c>
      <c r="U50" s="401">
        <f t="shared" ca="1" si="195"/>
        <v>0.59099808208337412</v>
      </c>
      <c r="V50" s="401" t="str">
        <f t="shared" ca="1" si="195"/>
        <v/>
      </c>
      <c r="W50" s="401" t="str">
        <f t="shared" ca="1" si="195"/>
        <v/>
      </c>
      <c r="X50" s="401" t="str">
        <f t="shared" ca="1" si="195"/>
        <v/>
      </c>
      <c r="Y50" s="401" t="str">
        <f t="shared" ca="1" si="195"/>
        <v/>
      </c>
      <c r="Z50" s="401" t="str">
        <f t="shared" ca="1" si="195"/>
        <v/>
      </c>
      <c r="AA50" s="401" t="str">
        <f t="shared" ca="1" si="195"/>
        <v/>
      </c>
      <c r="AB50" s="401" t="str">
        <f t="shared" ca="1" si="195"/>
        <v/>
      </c>
      <c r="AC50" s="401" t="str">
        <f t="shared" ca="1" si="195"/>
        <v/>
      </c>
      <c r="AD50" s="401" t="str">
        <f t="shared" ca="1" si="196"/>
        <v/>
      </c>
      <c r="AE50" s="401" t="str">
        <f t="shared" ca="1" si="196"/>
        <v/>
      </c>
      <c r="AF50" s="401" t="str">
        <f t="shared" ca="1" si="196"/>
        <v/>
      </c>
      <c r="AG50" s="401" t="str">
        <f t="shared" ca="1" si="196"/>
        <v/>
      </c>
      <c r="AH50" s="401" t="str">
        <f t="shared" ca="1" si="196"/>
        <v/>
      </c>
      <c r="AI50" s="401" t="str">
        <f t="shared" ca="1" si="196"/>
        <v/>
      </c>
      <c r="AJ50" s="401" t="str">
        <f t="shared" ca="1" si="196"/>
        <v/>
      </c>
      <c r="AK50" s="401" t="str">
        <f t="shared" ca="1" si="196"/>
        <v/>
      </c>
      <c r="AL50" s="401" t="str">
        <f t="shared" ca="1" si="196"/>
        <v/>
      </c>
      <c r="AM50" s="402" t="str">
        <f t="shared" ca="1" si="196"/>
        <v/>
      </c>
      <c r="AN50" s="425"/>
      <c r="AO50" s="425"/>
      <c r="AP50" s="425"/>
      <c r="AQ50" s="425"/>
      <c r="AR50" s="425"/>
      <c r="AS50" s="425"/>
      <c r="AT50" s="425"/>
      <c r="AU50" s="425"/>
      <c r="AV50" s="425"/>
      <c r="AW50" s="425"/>
      <c r="AX50" s="425"/>
      <c r="AY50" s="425"/>
      <c r="AZ50" s="425"/>
      <c r="BA50" s="425"/>
      <c r="BB50" s="425"/>
      <c r="BC50" s="425"/>
      <c r="BD50" s="426"/>
      <c r="BE50" s="426"/>
      <c r="BF50" s="426"/>
      <c r="BG50" s="427"/>
      <c r="BH50" s="468"/>
      <c r="BI50" s="575">
        <f t="shared" ca="1" si="166"/>
        <v>0.59099808208337412</v>
      </c>
      <c r="BJ50" s="576">
        <f t="shared" ca="1" si="187"/>
        <v>0.95471043776004794</v>
      </c>
      <c r="BK50" s="576" t="str">
        <f t="shared" ca="1" si="188"/>
        <v/>
      </c>
      <c r="BL50" s="576" t="str">
        <f t="shared" ca="1" si="167"/>
        <v/>
      </c>
      <c r="BM50" s="576" t="str">
        <f t="shared" ca="1" si="189"/>
        <v/>
      </c>
      <c r="BN50" s="576" t="str">
        <f t="shared" ca="1" si="190"/>
        <v/>
      </c>
      <c r="BO50" s="428"/>
      <c r="BP50" s="396" t="str">
        <f t="shared" si="191"/>
        <v>India</v>
      </c>
      <c r="BQ50" s="407">
        <f t="shared" ca="1" si="172"/>
        <v>47.968906020825884</v>
      </c>
      <c r="BR50" s="408">
        <f t="shared" ca="1" si="173"/>
        <v>154.77180624962659</v>
      </c>
      <c r="BS50" s="408">
        <f t="shared" ca="1" si="174"/>
        <v>86.163996127511467</v>
      </c>
      <c r="BT50" s="408">
        <f t="array" aca="1" ref="BT50" ca="1">IFERROR(AVERAGE(IF(('1. Database - raw'!AW$7:AY$494&gt;0)*('1. Database - raw'!$AD$7:$AD$494=$A50)*('1. Database - raw'!$AP$7:$AP$494&lt;&gt;Dropdown!$AM$11)*(INDIRECT($Q50,TRUE)=$O50),'1. Database - raw'!AW$7:AY$494)),"")</f>
        <v>99.641999999999996</v>
      </c>
      <c r="BU50" s="409">
        <f t="array" aca="1" ref="BU50" ca="1">IFERROR(_xlfn.STDEV.S(IF(('1. Database - raw'!AW$7:AY$494&gt;0)*('1. Database - raw'!$AD$7:$AD$494=$A50)*('1. Database - raw'!$AP$7:$AP$494&lt;&gt;Dropdown!$AM$11)*(INDIRECT($Q50,TRUE)=$O50),'1. Database - raw'!AW$7:AY$494)),"")</f>
        <v>57.870769132611358</v>
      </c>
      <c r="BV50" s="410">
        <f t="array" aca="1" ref="BV50" ca="1">IFERROR(IF(COUNT(IF(('1. Database - raw'!AW$7:AY$494&gt;0)*('1. Database - raw'!$AD$7:$AD$494=$A50)*('1. Database - raw'!$AP$7:$AP$494&lt;&gt;Dropdown!$AM$11)*(INDIRECT($Q50,TRUE)=$O50),'1. Database - raw'!AW$7:AY$494))&gt;0,COUNT(IF(('1. Database - raw'!AW$7:AY$494&gt;0)*('1. Database - raw'!$AD$7:$AD$494=$A50)*('1. Database - raw'!$AP$7:$AP$494&lt;&gt;Dropdown!$AM$11)*(INDIRECT($Q50,TRUE)=$O50),'1. Database - raw'!AW$7:AY$494)),""),"")</f>
        <v>5</v>
      </c>
      <c r="BW50" s="407">
        <f t="shared" ca="1" si="7"/>
        <v>18.573371479184466</v>
      </c>
      <c r="BX50" s="408">
        <f t="shared" ca="1" si="8"/>
        <v>107.87256699617919</v>
      </c>
      <c r="BY50" s="408">
        <f t="shared" ca="1" si="9"/>
        <v>44.761113248368275</v>
      </c>
      <c r="BZ50" s="408">
        <f t="array" aca="1" ref="BZ50" ca="1">IFERROR(AVERAGE(IF(('1. Database - raw'!BC$7:BE$494&gt;0)*('1. Database - raw'!$AD$7:$AD$494=$A50)*('1. Database - raw'!$AP$7:$AP$494&lt;&gt;Dropdown!$AM$11)*(INDIRECT($Q50,TRUE)=$O50),'1. Database - raw'!BC$7:BE$494)),"")</f>
        <v>57.18181818181818</v>
      </c>
      <c r="CA50" s="409">
        <f t="array" aca="1" ref="CA50" ca="1">IFERROR(_xlfn.STDEV.S(IF(('1. Database - raw'!BC$7:BE$494&gt;0)*('1. Database - raw'!$AD$7:$AD$494=$A50)*('1. Database - raw'!$AP$7:$AP$494&lt;&gt;Dropdown!$AM$11)*(INDIRECT($Q50,TRUE)=$O50),'1. Database - raw'!BC$7:BE$494)),"")</f>
        <v>45.457836506257486</v>
      </c>
      <c r="CB50" s="410">
        <f t="array" aca="1" ref="CB50" ca="1">IFERROR(IF(COUNT(IF(('1. Database - raw'!BC$7:BE$494&gt;0)*('1. Database - raw'!$AD$7:$AD$494=$A50)*('1. Database - raw'!$AP$7:$AP$494&lt;&gt;Dropdown!$AM$11)*(INDIRECT($Q50,TRUE)=$O50),'1. Database - raw'!BC$7:BE$494))&gt;0,COUNT(IF(('1. Database - raw'!BC$7:BE$494&gt;0)*('1. Database - raw'!$AD$7:$AD$494=$A50)*('1. Database - raw'!$AP$7:$AP$494&lt;&gt;Dropdown!$AM$11)*(INDIRECT($Q50,TRUE)=$O50),'1. Database - raw'!BC$7:BE$494)),""),"")</f>
        <v>11</v>
      </c>
      <c r="CC50" s="411">
        <f t="shared" ca="1" si="10"/>
        <v>0.47821802221814391</v>
      </c>
      <c r="CD50" s="412">
        <f t="shared" ca="1" si="11"/>
        <v>0.89655759523931411</v>
      </c>
      <c r="CE50" s="412">
        <f t="shared" ca="1" si="12"/>
        <v>0.65479004268543972</v>
      </c>
      <c r="CF50" s="412">
        <f t="array" aca="1" ref="CF50" ca="1">IFERROR(AVERAGE(IF(('1. Database - raw'!BI$7:BK$494&gt;0)*('1. Database - raw'!$AD$7:$AD$494=$A50)*('1. Database - raw'!$AP$7:$AP$494&lt;&gt;Dropdown!$AM$11)*(INDIRECT($Q50,TRUE)=$O50),'1. Database - raw'!BI$7:BK$494)),"")</f>
        <v>0.70000000000000007</v>
      </c>
      <c r="CG50" s="413">
        <f t="array" aca="1" ref="CG50" ca="1">IFERROR(_xlfn.STDEV.S(IF(('1. Database - raw'!BI$7:BK$494&gt;0)*('1. Database - raw'!$AD$7:$AD$494=$A50)*('1. Database - raw'!$AP$7:$AP$494&lt;&gt;Dropdown!$AM$11)*(INDIRECT($Q50,TRUE)=$O50),'1. Database - raw'!BI$7:BK$494)),"")</f>
        <v>0.26457513110645936</v>
      </c>
      <c r="CH50" s="410">
        <f t="array" aca="1" ref="CH50" ca="1">IFERROR(IF(COUNT(IF(('1. Database - raw'!BI$7:BK$494&gt;0)*('1. Database - raw'!$AD$7:$AD$494=$A50)*('1. Database - raw'!$AP$7:$AP$494&lt;&gt;Dropdown!$AM$11)*(INDIRECT($Q50,TRUE)=$O50),'1. Database - raw'!BI$7:BK$494))&gt;0,COUNT(IF(('1. Database - raw'!BI$7:BK$494&gt;0)*('1. Database - raw'!$AD$7:$AD$494=$A50)*('1. Database - raw'!$AP$7:$AP$494&lt;&gt;Dropdown!$AM$11)*(INDIRECT($Q50,TRUE)=$O50),'1. Database - raw'!BI$7:BK$494)),""),"")</f>
        <v>3</v>
      </c>
      <c r="CI50" s="407" t="str">
        <f t="shared" ca="1" si="13"/>
        <v/>
      </c>
      <c r="CJ50" s="408" t="str">
        <f t="shared" ca="1" si="14"/>
        <v/>
      </c>
      <c r="CK50" s="408" t="str">
        <f t="shared" ca="1" si="15"/>
        <v/>
      </c>
      <c r="CL50" s="408" t="str">
        <f t="array" aca="1" ref="CL50" ca="1">IFERROR(AVERAGE(IF(('1. Database - raw'!BO$7:BQ$494&gt;0)*('1. Database - raw'!$AD$7:$AD$494=$A50)*(INDIRECT($Q50,TRUE)=$O50),'1. Database - raw'!BO$7:BQ$494)),"")</f>
        <v/>
      </c>
      <c r="CM50" s="409" t="str">
        <f t="array" aca="1" ref="CM50" ca="1">IFERROR(_xlfn.STDEV.S(IF(('1. Database - raw'!BO$7:BQ$494&gt;0)*('1. Database - raw'!$AD$7:$AD$494=$A50)*(INDIRECT($Q50,TRUE)=$O50),'1. Database - raw'!BO$7:BQ$494)),"")</f>
        <v/>
      </c>
      <c r="CN50" s="410" t="str">
        <f t="array" aca="1" ref="CN50" ca="1">IFERROR(IF(COUNT(IF(('1. Database - raw'!BO$7:BQ$494&gt;0)*('1. Database - raw'!$AD$7:$AD$494=$A50)*(INDIRECT($Q50,TRUE)=$O50),'1. Database - raw'!BO$7:BQ$494))&gt;0,COUNT(IF(('1. Database - raw'!BO$7:BQ$494&gt;0)*('1. Database - raw'!$AD$7:$AD$494=$A50)*(INDIRECT($Q50,TRUE)=$O50),'1. Database - raw'!BO$7:BQ$494)),""),"")</f>
        <v/>
      </c>
      <c r="CO50" s="407" t="str">
        <f t="shared" ca="1" si="16"/>
        <v/>
      </c>
      <c r="CP50" s="408" t="str">
        <f t="shared" ca="1" si="17"/>
        <v/>
      </c>
      <c r="CQ50" s="408" t="str">
        <f t="shared" ca="1" si="18"/>
        <v/>
      </c>
      <c r="CR50" s="408" t="str">
        <f t="array" aca="1" ref="CR50" ca="1">IFERROR(AVERAGE(IF(('1. Database - raw'!BU$7:BW$494&gt;0)*('1. Database - raw'!$AD$7:$AD$494=$A50)*(INDIRECT($Q50,TRUE)=$O50),'1. Database - raw'!BU$7:BW$494)),"")</f>
        <v/>
      </c>
      <c r="CS50" s="409" t="str">
        <f t="array" aca="1" ref="CS50" ca="1">IFERROR(_xlfn.STDEV.S(IF(('1. Database - raw'!BU$7:BW$494&gt;0)*('1. Database - raw'!$AD$7:$AD$494=$A50)*(INDIRECT($Q50,TRUE)=$O50),'1. Database - raw'!BU$7:BW$494)),"")</f>
        <v/>
      </c>
      <c r="CT50" s="410" t="str">
        <f t="array" aca="1" ref="CT50" ca="1">IFERROR(IF(COUNT(IF(('1. Database - raw'!BU$7:BW$494&gt;0)*('1. Database - raw'!$AD$7:$AD$494=$A50)*(INDIRECT($Q50,TRUE)=$O50),'1. Database - raw'!BU$7:BW$494))&gt;0,COUNT(IF(('1. Database - raw'!BU$7:BW$494&gt;0)*('1. Database - raw'!$AD$7:$AD$494=$A50)*(INDIRECT($Q50,TRUE)=$O50),'1. Database - raw'!BU$7:BW$494)),""),"")</f>
        <v/>
      </c>
      <c r="CU50" s="407" t="str">
        <f t="shared" ca="1" si="19"/>
        <v/>
      </c>
      <c r="CV50" s="408" t="str">
        <f t="shared" ca="1" si="20"/>
        <v/>
      </c>
      <c r="CW50" s="408" t="str">
        <f t="shared" ca="1" si="21"/>
        <v/>
      </c>
      <c r="CX50" s="408" t="str">
        <f t="array" aca="1" ref="CX50" ca="1">IFERROR(AVERAGE(IF(('1. Database - raw'!CA$7:CC$494&gt;0)*('1. Database - raw'!$AD$7:$AD$494=$A50)*(INDIRECT($Q50,TRUE)=$O50),'1. Database - raw'!CA$7:CC$494)),"")</f>
        <v/>
      </c>
      <c r="CY50" s="409" t="str">
        <f t="array" aca="1" ref="CY50" ca="1">IFERROR(_xlfn.STDEV.S(IF(('1. Database - raw'!CA$7:CC$494&gt;0)*('1. Database - raw'!$AD$7:$AD$494=$A50)*(INDIRECT($Q50,TRUE)=$O50),'1. Database - raw'!CA$7:CC$494)),"")</f>
        <v/>
      </c>
      <c r="CZ50" s="410" t="str">
        <f t="array" aca="1" ref="CZ50" ca="1">IFERROR(IF(COUNT(IF(('1. Database - raw'!CA$7:CC$494&gt;0)*('1. Database - raw'!$AD$7:$AD$494=$A50)*(INDIRECT($Q50,TRUE)=$O50),'1. Database - raw'!CA$7:CC$494))&gt;0,COUNT(IF(('1. Database - raw'!CA$7:CC$494&gt;0)*('1. Database - raw'!$AD$7:$AD$494=$A50)*(INDIRECT($Q50,TRUE)=$O50),'1. Database - raw'!CA$7:CC$494)),""),"")</f>
        <v/>
      </c>
      <c r="DA50" s="407" t="str">
        <f t="shared" ca="1" si="22"/>
        <v/>
      </c>
      <c r="DB50" s="408" t="str">
        <f t="shared" ca="1" si="23"/>
        <v/>
      </c>
      <c r="DC50" s="408" t="str">
        <f t="shared" ca="1" si="24"/>
        <v/>
      </c>
      <c r="DD50" s="408" t="str">
        <f t="array" aca="1" ref="DD50" ca="1">IFERROR(AVERAGE(IF(('1. Database - raw'!CG$7:CI$494&gt;0)*('1. Database - raw'!$AD$7:$AD$494=$A50)*(INDIRECT($Q50,TRUE)=$O50),'1. Database - raw'!CG$7:CI$494)),"")</f>
        <v/>
      </c>
      <c r="DE50" s="409" t="str">
        <f t="array" aca="1" ref="DE50" ca="1">IFERROR(_xlfn.STDEV.S(IF(('1. Database - raw'!CG$7:CI$494&gt;0)*('1. Database - raw'!$AD$7:$AD$494=$A50)*(INDIRECT($Q50,TRUE)=$O50),'1. Database - raw'!CG$7:CI$494)),"")</f>
        <v/>
      </c>
      <c r="DF50" s="410" t="str">
        <f t="array" aca="1" ref="DF50" ca="1">IFERROR(IF(COUNT(IF(('1. Database - raw'!CG$7:CI$494&gt;0)*('1. Database - raw'!$AD$7:$AD$494=$A50)*(INDIRECT($Q50,TRUE)=$O50),'1. Database - raw'!CG$7:CI$494))&gt;0,COUNT(IF(('1. Database - raw'!CG$7:CI$494&gt;0)*('1. Database - raw'!$AD$7:$AD$494=$A50)*(INDIRECT($Q50,TRUE)=$O50),'1. Database - raw'!CG$7:CI$494)),""),"")</f>
        <v/>
      </c>
      <c r="DG50" s="407" t="str">
        <f t="shared" ca="1" si="25"/>
        <v/>
      </c>
      <c r="DH50" s="408" t="str">
        <f t="shared" ca="1" si="26"/>
        <v/>
      </c>
      <c r="DI50" s="408" t="str">
        <f t="shared" ca="1" si="27"/>
        <v/>
      </c>
      <c r="DJ50" s="408" t="str">
        <f t="array" aca="1" ref="DJ50" ca="1">IFERROR(AVERAGE(IF(('1. Database - raw'!CM$7:CO$494&gt;0)*('1. Database - raw'!$AD$7:$AD$494=$A50)*(INDIRECT($Q50,TRUE)=$O50),'1. Database - raw'!CM$7:CO$494)),"")</f>
        <v/>
      </c>
      <c r="DK50" s="409" t="str">
        <f t="array" aca="1" ref="DK50" ca="1">IFERROR(_xlfn.STDEV.S(IF(('1. Database - raw'!CM$7:CO$494&gt;0)*('1. Database - raw'!$AD$7:$AD$494=$A50)*(INDIRECT($Q50,TRUE)=$O50),'1. Database - raw'!CM$7:CO$494)),"")</f>
        <v/>
      </c>
      <c r="DL50" s="410" t="str">
        <f t="array" aca="1" ref="DL50" ca="1">IFERROR(IF(COUNT(IF(('1. Database - raw'!CM$7:CO$494&gt;0)*('1. Database - raw'!$AD$7:$AD$494=$A50)*(INDIRECT($Q50,TRUE)=$O50),'1. Database - raw'!CM$7:CO$494))&gt;0,COUNT(IF(('1. Database - raw'!CM$7:CO$494&gt;0)*('1. Database - raw'!$AD$7:$AD$494=$A50)*(INDIRECT($Q50,TRUE)=$O50),'1. Database - raw'!CM$7:CO$494)),""),"")</f>
        <v/>
      </c>
      <c r="DM50" s="407" t="str">
        <f t="shared" ca="1" si="28"/>
        <v/>
      </c>
      <c r="DN50" s="408" t="str">
        <f t="shared" ca="1" si="29"/>
        <v/>
      </c>
      <c r="DO50" s="408" t="str">
        <f t="shared" ca="1" si="30"/>
        <v/>
      </c>
      <c r="DP50" s="408" t="str">
        <f t="array" aca="1" ref="DP50" ca="1">IFERROR(AVERAGE(IF(('1. Database - raw'!CS$7:CU$494&gt;0)*('1. Database - raw'!$AD$7:$AD$494=$A50)*(INDIRECT($Q50,TRUE)=$O50),'1. Database - raw'!CS$7:CU$494)),"")</f>
        <v/>
      </c>
      <c r="DQ50" s="409" t="str">
        <f t="array" aca="1" ref="DQ50" ca="1">IFERROR(_xlfn.STDEV.S(IF(('1. Database - raw'!CS$7:CU$494&gt;0)*('1. Database - raw'!$AD$7:$AD$494=$A50)*(INDIRECT($Q50,TRUE)=$O50),'1. Database - raw'!CS$7:CU$494)),"")</f>
        <v/>
      </c>
      <c r="DR50" s="410" t="str">
        <f t="array" aca="1" ref="DR50" ca="1">IFERROR(IF(COUNT(IF(('1. Database - raw'!CS$7:CU$494&gt;0)*('1. Database - raw'!$AD$7:$AD$494=$A50)*(INDIRECT($Q50,TRUE)=$O50),'1. Database - raw'!CS$7:CU$494))&gt;0,COUNT(IF(('1. Database - raw'!CS$7:CU$494&gt;0)*('1. Database - raw'!$AD$7:$AD$494=$A50)*(INDIRECT($Q50,TRUE)=$O50),'1. Database - raw'!CS$7:CU$494)),""),"")</f>
        <v/>
      </c>
      <c r="DS50" s="407" t="str">
        <f t="shared" ca="1" si="31"/>
        <v/>
      </c>
      <c r="DT50" s="408" t="str">
        <f t="shared" ca="1" si="32"/>
        <v/>
      </c>
      <c r="DU50" s="408" t="str">
        <f t="shared" ca="1" si="33"/>
        <v/>
      </c>
      <c r="DV50" s="408" t="str">
        <f t="array" aca="1" ref="DV50" ca="1">IFERROR(AVERAGE(IF(('1. Database - raw'!CY$7:DA$494&gt;0)*('1. Database - raw'!$AD$7:$AD$494=$A50)*(INDIRECT($Q50,TRUE)=$O50),'1. Database - raw'!CY$7:DA$494)),"")</f>
        <v/>
      </c>
      <c r="DW50" s="409" t="str">
        <f t="array" aca="1" ref="DW50" ca="1">IFERROR(_xlfn.STDEV.S(IF(('1. Database - raw'!CY$7:DA$494&gt;0)*('1. Database - raw'!$AD$7:$AD$494=$A50)*(INDIRECT($Q50,TRUE)=$O50),'1. Database - raw'!CY$7:DA$494)),"")</f>
        <v/>
      </c>
      <c r="DX50" s="410" t="str">
        <f t="array" aca="1" ref="DX50" ca="1">IFERROR(IF(COUNT(IF(('1. Database - raw'!CY$7:DA$494&gt;0)*('1. Database - raw'!$AD$7:$AD$494=$A50)*(INDIRECT($Q50,TRUE)=$O50),'1. Database - raw'!CY$7:DA$494))&gt;0,COUNT(IF(('1. Database - raw'!CY$7:DA$494&gt;0)*('1. Database - raw'!$AD$7:$AD$494=$A50)*(INDIRECT($Q50,TRUE)=$O50),'1. Database - raw'!CY$7:DA$494)),""),"")</f>
        <v/>
      </c>
      <c r="DY50" s="407" t="str">
        <f t="shared" ca="1" si="34"/>
        <v/>
      </c>
      <c r="DZ50" s="408" t="str">
        <f t="shared" ca="1" si="35"/>
        <v/>
      </c>
      <c r="EA50" s="408" t="str">
        <f t="shared" ca="1" si="36"/>
        <v/>
      </c>
      <c r="EB50" s="408" t="str">
        <f t="array" aca="1" ref="EB50" ca="1">IFERROR(AVERAGE(IF(('1. Database - raw'!DE$7:DG$494&gt;0)*('1. Database - raw'!$AD$7:$AD$494=$A50)*(INDIRECT($Q50,TRUE)=$O50),'1. Database - raw'!DE$7:DG$494)),"")</f>
        <v/>
      </c>
      <c r="EC50" s="409" t="str">
        <f t="array" aca="1" ref="EC50" ca="1">IFERROR(_xlfn.STDEV.S(IF(('1. Database - raw'!DE$7:DG$494&gt;0)*('1. Database - raw'!$AD$7:$AD$494=$A50)*(INDIRECT($Q50,TRUE)=$O50),'1. Database - raw'!DE$7:DG$494)),"")</f>
        <v/>
      </c>
      <c r="ED50" s="410" t="str">
        <f t="array" aca="1" ref="ED50" ca="1">IFERROR(IF(COUNT(IF(('1. Database - raw'!DE$7:DG$494&gt;0)*('1. Database - raw'!$AD$7:$AD$494=$A50)*(INDIRECT($Q50,TRUE)=$O50),'1. Database - raw'!DE$7:DG$494))&gt;0,COUNT(IF(('1. Database - raw'!DE$7:DG$494&gt;0)*('1. Database - raw'!$AD$7:$AD$494=$A50)*(INDIRECT($Q50,TRUE)=$O50),'1. Database - raw'!DE$7:DG$494)),""),"")</f>
        <v/>
      </c>
      <c r="EE50" s="411" t="str">
        <f t="shared" ca="1" si="37"/>
        <v/>
      </c>
      <c r="EF50" s="412" t="str">
        <f t="shared" ca="1" si="38"/>
        <v/>
      </c>
      <c r="EG50" s="412" t="str">
        <f t="shared" ca="1" si="39"/>
        <v/>
      </c>
      <c r="EH50" s="412" t="str">
        <f t="array" aca="1" ref="EH50" ca="1">IFERROR(AVERAGE(IF(('1. Database - raw'!DK$7:DM$494&gt;0)*('1. Database - raw'!$AD$7:$AD$494=$A50)*(INDIRECT($Q50,TRUE)=$O50),'1. Database - raw'!DK$7:DM$494)),"")</f>
        <v/>
      </c>
      <c r="EI50" s="413" t="str">
        <f t="array" aca="1" ref="EI50" ca="1">IFERROR(_xlfn.STDEV.S(IF(('1. Database - raw'!DK$7:DM$494&gt;0)*('1. Database - raw'!$AD$7:$AD$494=$A50)*(INDIRECT($Q50,TRUE)=$O50),'1. Database - raw'!DK$7:DM$494)),"")</f>
        <v/>
      </c>
      <c r="EJ50" s="410" t="str">
        <f t="array" aca="1" ref="EJ50" ca="1">IFERROR(IF(COUNT(IF(('1. Database - raw'!DK$7:DM$494&gt;0)*('1. Database - raw'!$AD$7:$AD$494=$A50)*(INDIRECT($Q50,TRUE)=$O50),'1. Database - raw'!DK$7:DM$494))&gt;0,COUNT(IF(('1. Database - raw'!DK$7:DM$494&gt;0)*('1. Database - raw'!$AD$7:$AD$494=$A50)*(INDIRECT($Q50,TRUE)=$O50),'1. Database - raw'!DK$7:DM$494)),""),"")</f>
        <v/>
      </c>
      <c r="EK50" s="407">
        <f t="shared" ca="1" si="40"/>
        <v>30.201952514658323</v>
      </c>
      <c r="EL50" s="408">
        <f t="shared" ca="1" si="41"/>
        <v>36.719232989393298</v>
      </c>
      <c r="EM50" s="408">
        <f t="shared" ca="1" si="42"/>
        <v>33.301539470726155</v>
      </c>
      <c r="EN50" s="408">
        <f t="array" aca="1" ref="EN50" ca="1">IFERROR(AVERAGE(IF(('1. Database - raw'!DQ$7:DS$494&gt;0)*('1. Database - raw'!$AD$7:$AD$494=$A50)*(INDIRECT($Q50,TRUE)=$O50),'1. Database - raw'!DQ$7:DS$494)),"")</f>
        <v>34</v>
      </c>
      <c r="EO50" s="409">
        <f t="array" aca="1" ref="EO50" ca="1">IFERROR(_xlfn.STDEV.S(IF(('1. Database - raw'!DQ$7:DS$494&gt;0)*('1. Database - raw'!$AD$7:$AD$494=$A50)*(INDIRECT($Q50,TRUE)=$O50),'1. Database - raw'!DQ$7:DS$494)),"")</f>
        <v>7</v>
      </c>
      <c r="EP50" s="410">
        <f t="array" aca="1" ref="EP50" ca="1">IFERROR(IF(COUNT(IF(('1. Database - raw'!DQ$7:DS$494&gt;0)*('1. Database - raw'!$AD$7:$AD$494=$A50)*(INDIRECT($Q50,TRUE)=$O50),'1. Database - raw'!DQ$7:DS$494))&gt;0,COUNT(IF(('1. Database - raw'!DQ$7:DS$494&gt;0)*('1. Database - raw'!$AD$7:$AD$494=$A50)*(INDIRECT($Q50,TRUE)=$O50),'1. Database - raw'!DQ$7:DS$494)),""),"")</f>
        <v>3</v>
      </c>
      <c r="EQ50" s="407" t="str">
        <f t="shared" ca="1" si="43"/>
        <v/>
      </c>
      <c r="ER50" s="408" t="str">
        <f t="shared" ca="1" si="44"/>
        <v/>
      </c>
      <c r="ES50" s="408" t="str">
        <f t="shared" ca="1" si="45"/>
        <v/>
      </c>
      <c r="ET50" s="408" t="str">
        <f t="array" aca="1" ref="ET50" ca="1">IFERROR(AVERAGE(IF(('1. Database - raw'!DW$7:DY$494&gt;0)*('1. Database - raw'!$AD$7:$AD$494=$A50)*(INDIRECT($Q50,TRUE)=$O50),'1. Database - raw'!DW$7:DY$494)),"")</f>
        <v/>
      </c>
      <c r="EU50" s="409" t="str">
        <f t="array" aca="1" ref="EU50" ca="1">IFERROR(_xlfn.STDEV.S(IF(('1. Database - raw'!DW$7:DY$494&gt;0)*('1. Database - raw'!$AD$7:$AD$494=$A50)*(INDIRECT($Q50,TRUE)=$O50),'1. Database - raw'!DW$7:DY$494)),"")</f>
        <v/>
      </c>
      <c r="EV50" s="410" t="str">
        <f t="array" aca="1" ref="EV50" ca="1">IFERROR(IF(COUNT(IF(('1. Database - raw'!DW$7:DY$494&gt;0)*('1. Database - raw'!$AD$7:$AD$494=$A50)*(INDIRECT($Q50,TRUE)=$O50),'1. Database - raw'!DW$7:DY$494))&gt;0,COUNT(IF(('1. Database - raw'!DW$7:DY$494&gt;0)*('1. Database - raw'!$AD$7:$AD$494=$A50)*(INDIRECT($Q50,TRUE)=$O50),'1. Database - raw'!DW$7:DY$494)),""),"")</f>
        <v/>
      </c>
      <c r="EW50" s="407" t="str">
        <f t="shared" ca="1" si="46"/>
        <v/>
      </c>
      <c r="EX50" s="408" t="str">
        <f t="shared" ca="1" si="47"/>
        <v/>
      </c>
      <c r="EY50" s="408" t="str">
        <f t="shared" ca="1" si="48"/>
        <v/>
      </c>
      <c r="EZ50" s="408" t="str">
        <f t="array" aca="1" ref="EZ50" ca="1">IFERROR(AVERAGE(IF(('1. Database - raw'!EC$7:EE$494&gt;0)*('1. Database - raw'!$AD$7:$AD$494=$A50)*(INDIRECT($Q50,TRUE)=$O50),'1. Database - raw'!EC$7:EE$494)),"")</f>
        <v/>
      </c>
      <c r="FA50" s="409" t="str">
        <f t="array" aca="1" ref="FA50" ca="1">IFERROR(_xlfn.STDEV.S(IF(('1. Database - raw'!EC$7:EE$494&gt;0)*('1. Database - raw'!$AD$7:$AD$494=$A50)*(INDIRECT($Q50,TRUE)=$O50),'1. Database - raw'!EC$7:EE$494)),"")</f>
        <v/>
      </c>
      <c r="FB50" s="410" t="str">
        <f t="array" aca="1" ref="FB50" ca="1">IFERROR(IF(COUNT(IF(('1. Database - raw'!EC$7:EE$494&gt;0)*('1. Database - raw'!$AD$7:$AD$494=$A50)*(INDIRECT($Q50,TRUE)=$O50),'1. Database - raw'!EC$7:EE$494))&gt;0,COUNT(IF(('1. Database - raw'!EC$7:EE$494&gt;0)*('1. Database - raw'!$AD$7:$AD$494=$A50)*(INDIRECT($Q50,TRUE)=$O50),'1. Database - raw'!EC$7:EE$494)),""),"")</f>
        <v/>
      </c>
      <c r="FC50" s="407" t="str">
        <f t="shared" ca="1" si="49"/>
        <v/>
      </c>
      <c r="FD50" s="408" t="str">
        <f t="shared" ca="1" si="50"/>
        <v/>
      </c>
      <c r="FE50" s="408" t="str">
        <f t="shared" ca="1" si="51"/>
        <v/>
      </c>
      <c r="FF50" s="408" t="str">
        <f t="array" aca="1" ref="FF50" ca="1">IFERROR(AVERAGE(IF(('1. Database - raw'!EI$7:EK$494&gt;0)*('1. Database - raw'!$AD$7:$AD$494=$A50)*(INDIRECT($Q50,TRUE)=$O50),'1. Database - raw'!EI$7:EK$494)),"")</f>
        <v/>
      </c>
      <c r="FG50" s="409" t="str">
        <f t="array" aca="1" ref="FG50" ca="1">IFERROR(_xlfn.STDEV.S(IF(('1. Database - raw'!EI$7:EK$494&gt;0)*('1. Database - raw'!$AD$7:$AD$494=$A50)*(INDIRECT($Q50,TRUE)=$O50),'1. Database - raw'!EI$7:EK$494)),"")</f>
        <v/>
      </c>
      <c r="FH50" s="410" t="str">
        <f t="array" aca="1" ref="FH50" ca="1">IFERROR(IF(COUNT(IF(('1. Database - raw'!EI$7:EK$494&gt;0)*('1. Database - raw'!$AD$7:$AD$494=$A50)*(INDIRECT($Q50,TRUE)=$O50),'1. Database - raw'!EI$7:EK$494))&gt;0,COUNT(IF(('1. Database - raw'!EI$7:EK$494&gt;0)*('1. Database - raw'!$AD$7:$AD$494=$A50)*(INDIRECT($Q50,TRUE)=$O50),'1. Database - raw'!EI$7:EK$494)),""),"")</f>
        <v/>
      </c>
      <c r="FI50" s="407" t="str">
        <f t="shared" ca="1" si="52"/>
        <v/>
      </c>
      <c r="FJ50" s="408" t="str">
        <f t="shared" ca="1" si="53"/>
        <v/>
      </c>
      <c r="FK50" s="408" t="str">
        <f t="shared" ca="1" si="54"/>
        <v/>
      </c>
      <c r="FL50" s="408" t="str">
        <f t="array" aca="1" ref="FL50" ca="1">IFERROR(AVERAGE(IF(('1. Database - raw'!EO$7:EQ$494&gt;0)*('1. Database - raw'!$AD$7:$AD$494=$A50)*(INDIRECT($Q50,TRUE)=$O50),'1. Database - raw'!EO$7:EQ$494)),"")</f>
        <v/>
      </c>
      <c r="FM50" s="409" t="str">
        <f t="array" aca="1" ref="FM50" ca="1">IFERROR(_xlfn.STDEV.S(IF(('1. Database - raw'!EO$7:EQ$494&gt;0)*('1. Database - raw'!$AD$7:$AD$494=$A50)*(INDIRECT($Q50,TRUE)=$O50),'1. Database - raw'!EO$7:EQ$494)),"")</f>
        <v/>
      </c>
      <c r="FN50" s="410" t="str">
        <f t="array" aca="1" ref="FN50" ca="1">IFERROR(IF(COUNT(IF(('1. Database - raw'!EO$7:EQ$494&gt;0)*('1. Database - raw'!$AD$7:$AD$494=$A50)*(INDIRECT($Q50,TRUE)=$O50),'1. Database - raw'!EO$7:EQ$494))&gt;0,COUNT(IF(('1. Database - raw'!EO$7:EQ$494&gt;0)*('1. Database - raw'!$AD$7:$AD$494=$A50)*(INDIRECT($Q50,TRUE)=$O50),'1. Database - raw'!EO$7:EQ$494)),""),"")</f>
        <v/>
      </c>
      <c r="FO50" s="407" t="str">
        <f t="shared" ca="1" si="55"/>
        <v/>
      </c>
      <c r="FP50" s="408" t="str">
        <f t="shared" ca="1" si="56"/>
        <v/>
      </c>
      <c r="FQ50" s="408" t="str">
        <f t="shared" ca="1" si="57"/>
        <v/>
      </c>
      <c r="FR50" s="408" t="str">
        <f t="array" aca="1" ref="FR50" ca="1">IFERROR(AVERAGE(IF(('1. Database - raw'!EU$7:EW$494&gt;0)*('1. Database - raw'!$AD$7:$AD$494=$A50)*(INDIRECT($Q50,TRUE)=$O50),'1. Database - raw'!EU$7:EW$494)),"")</f>
        <v/>
      </c>
      <c r="FS50" s="409" t="str">
        <f t="array" aca="1" ref="FS50" ca="1">IFERROR(_xlfn.STDEV.S(IF(('1. Database - raw'!EU$7:EW$494&gt;0)*('1. Database - raw'!$AD$7:$AD$494=$A50)*(INDIRECT($Q50,TRUE)=$O50),'1. Database - raw'!EU$7:EW$494)),"")</f>
        <v/>
      </c>
      <c r="FT50" s="410" t="str">
        <f t="array" aca="1" ref="FT50" ca="1">IFERROR(IF(COUNT(IF(('1. Database - raw'!EU$7:EW$494&gt;0)*('1. Database - raw'!$AD$7:$AD$494=$A50)*(INDIRECT($Q50,TRUE)=$O50),'1. Database - raw'!EU$7:EW$494))&gt;0,COUNT(IF(('1. Database - raw'!EU$7:EW$494&gt;0)*('1. Database - raw'!$AD$7:$AD$494=$A50)*(INDIRECT($Q50,TRUE)=$O50),'1. Database - raw'!EU$7:EW$494)),""),"")</f>
        <v/>
      </c>
      <c r="FU50" s="407" t="str">
        <f t="shared" ca="1" si="58"/>
        <v/>
      </c>
      <c r="FV50" s="408" t="str">
        <f t="shared" ca="1" si="59"/>
        <v/>
      </c>
      <c r="FW50" s="408" t="str">
        <f t="shared" ca="1" si="60"/>
        <v/>
      </c>
      <c r="FX50" s="408" t="str">
        <f t="array" aca="1" ref="FX50" ca="1">IFERROR(AVERAGE(IF(('1. Database - raw'!FA$7:FC$494&gt;0)*('1. Database - raw'!$AD$7:$AD$494=$A50)*(INDIRECT($Q50,TRUE)=$O50),'1. Database - raw'!FA$7:FC$494)),"")</f>
        <v/>
      </c>
      <c r="FY50" s="409" t="str">
        <f t="array" aca="1" ref="FY50" ca="1">IFERROR(_xlfn.STDEV.S(IF(('1. Database - raw'!FA$7:FC$494&gt;0)*('1. Database - raw'!$AD$7:$AD$494=$A50)*(INDIRECT($Q50,TRUE)=$O50),'1. Database - raw'!FA$7:FC$494)),"")</f>
        <v/>
      </c>
      <c r="FZ50" s="410" t="str">
        <f t="array" aca="1" ref="FZ50" ca="1">IFERROR(IF(COUNT(IF(('1. Database - raw'!FA$7:FC$494&gt;0)*('1. Database - raw'!$AD$7:$AD$494=$A50)*(INDIRECT($Q50,TRUE)=$O50),'1. Database - raw'!FA$7:FC$494))&gt;0,COUNT(IF(('1. Database - raw'!FA$7:FC$494&gt;0)*('1. Database - raw'!$AD$7:$AD$494=$A50)*(INDIRECT($Q50,TRUE)=$O50),'1. Database - raw'!FA$7:FC$494)),""),"")</f>
        <v/>
      </c>
      <c r="GA50" s="407" t="str">
        <f t="shared" ca="1" si="61"/>
        <v/>
      </c>
      <c r="GB50" s="408" t="str">
        <f t="shared" ca="1" si="62"/>
        <v/>
      </c>
      <c r="GC50" s="408" t="str">
        <f t="shared" ca="1" si="63"/>
        <v/>
      </c>
      <c r="GD50" s="408" t="str">
        <f t="array" aca="1" ref="GD50" ca="1">IFERROR(AVERAGE(IF(('1. Database - raw'!FG$7:FI$494&gt;0)*('1. Database - raw'!$AD$7:$AD$494=$A50)*(INDIRECT($Q50,TRUE)=$O50),'1. Database - raw'!FG$7:FI$494)),"")</f>
        <v/>
      </c>
      <c r="GE50" s="409" t="str">
        <f t="array" aca="1" ref="GE50" ca="1">IFERROR(_xlfn.STDEV.S(IF(('1. Database - raw'!FG$7:FI$494&gt;0)*('1. Database - raw'!$AD$7:$AD$494=$A50)*(INDIRECT($Q50,TRUE)=$O50),'1. Database - raw'!FG$7:FI$494)),"")</f>
        <v/>
      </c>
      <c r="GF50" s="410" t="str">
        <f t="array" aca="1" ref="GF50" ca="1">IFERROR(IF(COUNT(IF(('1. Database - raw'!FG$7:FI$494&gt;0)*('1. Database - raw'!$AD$7:$AD$494=$A50)*(INDIRECT($Q50,TRUE)=$O50),'1. Database - raw'!FG$7:FI$494))&gt;0,COUNT(IF(('1. Database - raw'!FG$7:FI$494&gt;0)*('1. Database - raw'!$AD$7:$AD$494=$A50)*(INDIRECT($Q50,TRUE)=$O50),'1. Database - raw'!FG$7:FI$494)),""),"")</f>
        <v/>
      </c>
      <c r="GG50" s="407" t="str">
        <f t="shared" ca="1" si="64"/>
        <v/>
      </c>
      <c r="GH50" s="408" t="str">
        <f t="shared" ca="1" si="65"/>
        <v/>
      </c>
      <c r="GI50" s="408" t="str">
        <f t="shared" ca="1" si="66"/>
        <v/>
      </c>
      <c r="GJ50" s="408" t="str">
        <f t="array" aca="1" ref="GJ50" ca="1">IFERROR(AVERAGE(IF(('1. Database - raw'!FM$7:FO$494&gt;0)*('1. Database - raw'!$AD$7:$AD$494=$A50)*(INDIRECT($Q50,TRUE)=$O50),'1. Database - raw'!FM$7:FO$494)),"")</f>
        <v/>
      </c>
      <c r="GK50" s="409" t="str">
        <f t="array" aca="1" ref="GK50" ca="1">IFERROR(_xlfn.STDEV.S(IF(('1. Database - raw'!FM$7:FO$494&gt;0)*('1. Database - raw'!$AD$7:$AD$494=$A50)*(INDIRECT($Q50,TRUE)=$O50),'1. Database - raw'!FM$7:FO$494)),"")</f>
        <v/>
      </c>
      <c r="GL50" s="410" t="str">
        <f t="array" aca="1" ref="GL50" ca="1">IFERROR(IF(COUNT(IF(('1. Database - raw'!FM$7:FO$494&gt;0)*('1. Database - raw'!$AD$7:$AD$494=$A50)*(INDIRECT($Q50,TRUE)=$O50),'1. Database - raw'!FM$7:FO$494))&gt;0,COUNT(IF(('1. Database - raw'!FM$7:FO$494&gt;0)*('1. Database - raw'!$AD$7:$AD$494=$A50)*(INDIRECT($Q50,TRUE)=$O50),'1. Database - raw'!FM$7:FO$494)),""),"")</f>
        <v/>
      </c>
      <c r="GM50" s="407">
        <f t="shared" ca="1" si="67"/>
        <v>42.746355749943376</v>
      </c>
      <c r="GN50" s="408">
        <f t="shared" ca="1" si="68"/>
        <v>77.566420690409501</v>
      </c>
      <c r="GO50" s="408">
        <f t="shared" ca="1" si="69"/>
        <v>57.581957357161919</v>
      </c>
      <c r="GP50" s="408">
        <f t="array" aca="1" ref="GP50" ca="1">IFERROR(AVERAGE(IF(('1. Database - raw'!FS$7:FU$494&gt;0)*('1. Database - raw'!$AD$7:$AD$494=$A50)*(INDIRECT($Q50,TRUE)=$O50),'1. Database - raw'!FS$7:FU$494)),"")</f>
        <v>62</v>
      </c>
      <c r="GQ50" s="409">
        <f t="array" aca="1" ref="GQ50" ca="1">IFERROR(_xlfn.STDEV.S(IF(('1. Database - raw'!FS$7:FU$494&gt;0)*('1. Database - raw'!$AD$7:$AD$494=$A50)*(INDIRECT($Q50,TRUE)=$O50),'1. Database - raw'!FS$7:FU$494)),"")</f>
        <v>24.748737341529164</v>
      </c>
      <c r="GR50" s="410">
        <f t="array" aca="1" ref="GR50" ca="1">IFERROR(IF(COUNT(IF(('1. Database - raw'!FS$7:FU$494&gt;0)*('1. Database - raw'!$AD$7:$AD$494=$A50)*(INDIRECT($Q50,TRUE)=$O50),'1. Database - raw'!FS$7:FU$494))&gt;0,COUNT(IF(('1. Database - raw'!FS$7:FU$494&gt;0)*('1. Database - raw'!$AD$7:$AD$494=$A50)*(INDIRECT($Q50,TRUE)=$O50),'1. Database - raw'!FS$7:FU$494)),""),"")</f>
        <v>5</v>
      </c>
      <c r="GS50" s="407" t="str">
        <f t="shared" ca="1" si="70"/>
        <v/>
      </c>
      <c r="GT50" s="408" t="str">
        <f t="shared" ca="1" si="71"/>
        <v/>
      </c>
      <c r="GU50" s="408" t="str">
        <f t="shared" ca="1" si="72"/>
        <v/>
      </c>
      <c r="GV50" s="408" t="str">
        <f t="array" aca="1" ref="GV50" ca="1">IFERROR(AVERAGE(IF(('1. Database - raw'!FY$7:GA$494&gt;0)*('1. Database - raw'!$AD$7:$AD$494=$A50)*(INDIRECT($Q50,TRUE)=$O50),'1. Database - raw'!FY$7:GA$494)),"")</f>
        <v/>
      </c>
      <c r="GW50" s="409" t="str">
        <f t="array" aca="1" ref="GW50" ca="1">IFERROR(_xlfn.STDEV.S(IF(('1. Database - raw'!FY$7:GA$494&gt;0)*('1. Database - raw'!$AD$7:$AD$494=$A50)*(INDIRECT($Q50,TRUE)=$O50),'1. Database - raw'!FY$7:GA$494)),"")</f>
        <v/>
      </c>
      <c r="GX50" s="410" t="str">
        <f t="array" aca="1" ref="GX50" ca="1">IFERROR(IF(COUNT(IF(('1. Database - raw'!FY$7:GA$494&gt;0)*('1. Database - raw'!$AD$7:$AD$494=$A50)*(INDIRECT($Q50,TRUE)=$O50),'1. Database - raw'!FY$7:GA$494))&gt;0,COUNT(IF(('1. Database - raw'!FY$7:GA$494&gt;0)*('1. Database - raw'!$AD$7:$AD$494=$A50)*(INDIRECT($Q50,TRUE)=$O50),'1. Database - raw'!FY$7:GA$494)),""),"")</f>
        <v/>
      </c>
      <c r="GY50" s="407" t="str">
        <f t="shared" ca="1" si="73"/>
        <v/>
      </c>
      <c r="GZ50" s="408" t="str">
        <f t="shared" ca="1" si="74"/>
        <v/>
      </c>
      <c r="HA50" s="408" t="str">
        <f t="shared" ca="1" si="75"/>
        <v/>
      </c>
      <c r="HB50" s="408" t="str">
        <f t="array" aca="1" ref="HB50" ca="1">IFERROR(AVERAGE(IF(('1. Database - raw'!GE$7:GG$494&gt;0)*('1. Database - raw'!$AD$7:$AD$494=$A50)*(INDIRECT($Q50,TRUE)=$O50),'1. Database - raw'!GE$7:GG$494)),"")</f>
        <v/>
      </c>
      <c r="HC50" s="409" t="str">
        <f t="array" aca="1" ref="HC50" ca="1">IFERROR(_xlfn.STDEV.S(IF(('1. Database - raw'!GE$7:GG$494&gt;0)*('1. Database - raw'!$AD$7:$AD$494=$A50)*(INDIRECT($Q50,TRUE)=$O50),'1. Database - raw'!GE$7:GG$494)),"")</f>
        <v/>
      </c>
      <c r="HD50" s="410" t="str">
        <f t="array" aca="1" ref="HD50" ca="1">IFERROR(IF(COUNT(IF(('1. Database - raw'!GE$7:GG$494&gt;0)*('1. Database - raw'!$AD$7:$AD$494=$A50)*(INDIRECT($Q50,TRUE)=$O50),'1. Database - raw'!GE$7:GG$494))&gt;0,COUNT(IF(('1. Database - raw'!GE$7:GG$494&gt;0)*('1. Database - raw'!$AD$7:$AD$494=$A50)*(INDIRECT($Q50,TRUE)=$O50),'1. Database - raw'!GE$7:GG$494)),""),"")</f>
        <v/>
      </c>
      <c r="HE50" s="407" t="str">
        <f t="shared" ca="1" si="76"/>
        <v/>
      </c>
      <c r="HF50" s="408" t="str">
        <f t="shared" ca="1" si="77"/>
        <v/>
      </c>
      <c r="HG50" s="408" t="str">
        <f t="shared" ca="1" si="78"/>
        <v/>
      </c>
      <c r="HH50" s="408" t="str">
        <f t="array" aca="1" ref="HH50" ca="1">IFERROR(AVERAGE(IF(('1. Database - raw'!GK$7:GM$494&gt;0)*('1. Database - raw'!$AD$7:$AD$494=$A50)*(INDIRECT($Q50,TRUE)=$O50),'1. Database - raw'!GK$7:GM$494)),"")</f>
        <v/>
      </c>
      <c r="HI50" s="409" t="str">
        <f t="array" aca="1" ref="HI50" ca="1">IFERROR(_xlfn.STDEV.S(IF(('1. Database - raw'!GK$7:GM$494&gt;0)*('1. Database - raw'!$AD$7:$AD$494=$A50)*(INDIRECT($Q50,TRUE)=$O50),'1. Database - raw'!GK$7:GM$494)),"")</f>
        <v/>
      </c>
      <c r="HJ50" s="410" t="str">
        <f t="array" aca="1" ref="HJ50" ca="1">IFERROR(IF(COUNT(IF(('1. Database - raw'!GK$7:GM$494&gt;0)*('1. Database - raw'!$AD$7:$AD$494=$A50)*(INDIRECT($Q50,TRUE)=$O50),'1. Database - raw'!GK$7:GM$494))&gt;0,COUNT(IF(('1. Database - raw'!GK$7:GM$494&gt;0)*('1. Database - raw'!$AD$7:$AD$494=$A50)*(INDIRECT($Q50,TRUE)=$O50),'1. Database - raw'!GK$7:GM$494)),""),"")</f>
        <v/>
      </c>
      <c r="HK50" s="407" t="str">
        <f t="shared" ca="1" si="79"/>
        <v/>
      </c>
      <c r="HL50" s="408" t="str">
        <f t="shared" ca="1" si="80"/>
        <v/>
      </c>
      <c r="HM50" s="408" t="str">
        <f t="shared" ca="1" si="81"/>
        <v/>
      </c>
      <c r="HN50" s="408" t="str">
        <f t="array" aca="1" ref="HN50" ca="1">IFERROR(AVERAGE(IF(('1. Database - raw'!GQ$7:GS$494&gt;0)*('1. Database - raw'!$AD$7:$AD$494=$A50)*(INDIRECT($Q50,TRUE)=$O50),'1. Database - raw'!GQ$7:GS$494)),"")</f>
        <v/>
      </c>
      <c r="HO50" s="409" t="str">
        <f t="array" aca="1" ref="HO50" ca="1">IFERROR(_xlfn.STDEV.S(IF(('1. Database - raw'!GQ$7:GS$494&gt;0)*('1. Database - raw'!$AD$7:$AD$494=$A50)*(INDIRECT($Q50,TRUE)=$O50),'1. Database - raw'!GQ$7:GS$494)),"")</f>
        <v/>
      </c>
      <c r="HP50" s="410" t="str">
        <f t="array" aca="1" ref="HP50" ca="1">IFERROR(IF(COUNT(IF(('1. Database - raw'!GQ$7:GS$494&gt;0)*('1. Database - raw'!$AD$7:$AD$494=$A50)*(INDIRECT($Q50,TRUE)=$O50),'1. Database - raw'!GQ$7:GS$494))&gt;0,COUNT(IF(('1. Database - raw'!GQ$7:GS$494&gt;0)*('1. Database - raw'!$AD$7:$AD$494=$A50)*(INDIRECT($Q50,TRUE)=$O50),'1. Database - raw'!GQ$7:GS$494)),""),"")</f>
        <v/>
      </c>
      <c r="HQ50" s="407" t="str">
        <f t="shared" ca="1" si="82"/>
        <v/>
      </c>
      <c r="HR50" s="408" t="str">
        <f t="shared" ca="1" si="83"/>
        <v/>
      </c>
      <c r="HS50" s="408" t="str">
        <f t="shared" ca="1" si="84"/>
        <v/>
      </c>
      <c r="HT50" s="408" t="str">
        <f t="array" aca="1" ref="HT50" ca="1">IFERROR(AVERAGE(IF(('1. Database - raw'!GW$7:GY$494&gt;0)*('1. Database - raw'!$AD$7:$AD$494=$A50)*(INDIRECT($Q50,TRUE)=$O50),'1. Database - raw'!GW$7:GY$494)),"")</f>
        <v/>
      </c>
      <c r="HU50" s="409" t="str">
        <f t="array" aca="1" ref="HU50" ca="1">IFERROR(_xlfn.STDEV.S(IF(('1. Database - raw'!GW$7:GY$494&gt;0)*('1. Database - raw'!$AD$7:$AD$494=$A50)*(INDIRECT($Q50,TRUE)=$O50),'1. Database - raw'!GW$7:GY$494)),"")</f>
        <v/>
      </c>
      <c r="HV50" s="410" t="str">
        <f t="array" aca="1" ref="HV50" ca="1">IFERROR(IF(COUNT(IF(('1. Database - raw'!GW$7:GY$494&gt;0)*('1. Database - raw'!$AD$7:$AD$494=$A50)*(INDIRECT($Q50,TRUE)=$O50),'1. Database - raw'!GW$7:GY$494))&gt;0,COUNT(IF(('1. Database - raw'!GW$7:GY$494&gt;0)*('1. Database - raw'!$AD$7:$AD$494=$A50)*(INDIRECT($Q50,TRUE)=$O50),'1. Database - raw'!GW$7:GY$494)),""),"")</f>
        <v/>
      </c>
      <c r="HW50" s="407" t="str">
        <f t="shared" ca="1" si="85"/>
        <v/>
      </c>
      <c r="HX50" s="408" t="str">
        <f t="shared" ca="1" si="86"/>
        <v/>
      </c>
      <c r="HY50" s="408" t="str">
        <f t="shared" ca="1" si="87"/>
        <v/>
      </c>
      <c r="HZ50" s="408" t="str">
        <f t="array" aca="1" ref="HZ50" ca="1">IFERROR(AVERAGE(IF(('1. Database - raw'!HC$7:HE$494&gt;0)*('1. Database - raw'!$AD$7:$AD$494=$A50)*(INDIRECT($Q50,TRUE)=$O50),'1. Database - raw'!HC$7:HE$494)),"")</f>
        <v/>
      </c>
      <c r="IA50" s="409" t="str">
        <f t="array" aca="1" ref="IA50" ca="1">IFERROR(_xlfn.STDEV.S(IF(('1. Database - raw'!HC$7:HE$494&gt;0)*('1. Database - raw'!$AD$7:$AD$494=$A50)*(INDIRECT($Q50,TRUE)=$O50),'1. Database - raw'!HC$7:HE$494)),"")</f>
        <v/>
      </c>
      <c r="IB50" s="410" t="str">
        <f t="array" aca="1" ref="IB50" ca="1">IFERROR(IF(COUNT(IF(('1. Database - raw'!HC$7:HE$494&gt;0)*('1. Database - raw'!$AD$7:$AD$494=$A50)*(INDIRECT($Q50,TRUE)=$O50),'1. Database - raw'!HC$7:HE$494))&gt;0,COUNT(IF(('1. Database - raw'!HC$7:HE$494&gt;0)*('1. Database - raw'!$AD$7:$AD$494=$A50)*(INDIRECT($Q50,TRUE)=$O50),'1. Database - raw'!HC$7:HE$494)),""),"")</f>
        <v/>
      </c>
      <c r="IC50" s="407" t="str">
        <f t="shared" ca="1" si="88"/>
        <v/>
      </c>
      <c r="ID50" s="408" t="str">
        <f t="shared" ca="1" si="89"/>
        <v/>
      </c>
      <c r="IE50" s="408" t="str">
        <f t="shared" ca="1" si="90"/>
        <v/>
      </c>
      <c r="IF50" s="408" t="str">
        <f t="array" aca="1" ref="IF50" ca="1">IFERROR(AVERAGE(IF(('1. Database - raw'!HI$7:HK$494&gt;0)*('1. Database - raw'!$AD$7:$AD$494=$A50)*(INDIRECT($Q50,TRUE)=$O50),'1. Database - raw'!HI$7:HK$494)),"")</f>
        <v/>
      </c>
      <c r="IG50" s="409" t="str">
        <f t="array" aca="1" ref="IG50" ca="1">IFERROR(_xlfn.STDEV.S(IF(('1. Database - raw'!HI$7:HK$494&gt;0)*('1. Database - raw'!$AD$7:$AD$494=$A50)*(INDIRECT($Q50,TRUE)=$O50),'1. Database - raw'!HI$7:HK$494)),"")</f>
        <v/>
      </c>
      <c r="IH50" s="410" t="str">
        <f t="array" aca="1" ref="IH50" ca="1">IFERROR(IF(COUNT(IF(('1. Database - raw'!HI$7:HK$494&gt;0)*('1. Database - raw'!$AD$7:$AD$494=$A50)*(INDIRECT($Q50,TRUE)=$O50),'1. Database - raw'!HI$7:HK$494))&gt;0,COUNT(IF(('1. Database - raw'!HI$7:HK$494&gt;0)*('1. Database - raw'!$AD$7:$AD$494=$A50)*(INDIRECT($Q50,TRUE)=$O50),'1. Database - raw'!HI$7:HK$494)),""),"")</f>
        <v/>
      </c>
      <c r="II50" s="407" t="str">
        <f t="shared" ca="1" si="91"/>
        <v/>
      </c>
      <c r="IJ50" s="408" t="str">
        <f t="shared" ca="1" si="92"/>
        <v/>
      </c>
      <c r="IK50" s="408" t="str">
        <f t="shared" ca="1" si="93"/>
        <v/>
      </c>
      <c r="IL50" s="408" t="str">
        <f t="array" aca="1" ref="IL50" ca="1">IFERROR(AVERAGE(IF(('1. Database - raw'!HO$7:HQ$494&gt;0)*('1. Database - raw'!$AD$7:$AD$494=$A50)*(INDIRECT($Q50,TRUE)=$O50),'1. Database - raw'!HO$7:HQ$494)),"")</f>
        <v/>
      </c>
      <c r="IM50" s="409" t="str">
        <f t="array" aca="1" ref="IM50" ca="1">IFERROR(_xlfn.STDEV.S(IF(('1. Database - raw'!HO$7:HQ$494&gt;0)*('1. Database - raw'!$AD$7:$AD$494=$A50)*(INDIRECT($Q50,TRUE)=$O50),'1. Database - raw'!HO$7:HQ$494)),"")</f>
        <v/>
      </c>
      <c r="IN50" s="410" t="str">
        <f t="array" aca="1" ref="IN50" ca="1">IFERROR(IF(COUNT(IF(('1. Database - raw'!HO$7:HQ$494&gt;0)*('1. Database - raw'!$AD$7:$AD$494=$A50)*(INDIRECT($Q50,TRUE)=$O50),'1. Database - raw'!HO$7:HQ$494))&gt;0,COUNT(IF(('1. Database - raw'!HO$7:HQ$494&gt;0)*('1. Database - raw'!$AD$7:$AD$494=$A50)*(INDIRECT($Q50,TRUE)=$O50),'1. Database - raw'!HO$7:HQ$494)),""),"")</f>
        <v/>
      </c>
      <c r="IO50" s="407" t="str">
        <f t="shared" ca="1" si="94"/>
        <v/>
      </c>
      <c r="IP50" s="408" t="str">
        <f t="shared" ca="1" si="95"/>
        <v/>
      </c>
      <c r="IQ50" s="408" t="str">
        <f t="shared" ca="1" si="96"/>
        <v/>
      </c>
      <c r="IR50" s="408" t="str">
        <f t="array" aca="1" ref="IR50" ca="1">IFERROR(AVERAGE(IF(('1. Database - raw'!HU$7:HW$494&gt;0)*('1. Database - raw'!$AD$7:$AD$494=$A50)*(INDIRECT($Q50,TRUE)=$O50),'1. Database - raw'!HU$7:HW$494)),"")</f>
        <v/>
      </c>
      <c r="IS50" s="409" t="str">
        <f t="array" aca="1" ref="IS50" ca="1">IFERROR(_xlfn.STDEV.S(IF(('1. Database - raw'!HU$7:HW$494&gt;0)*('1. Database - raw'!$AD$7:$AD$494=$A50)*(INDIRECT($Q50,TRUE)=$O50),'1. Database - raw'!HU$7:HW$494)),"")</f>
        <v/>
      </c>
      <c r="IT50" s="410" t="str">
        <f t="array" aca="1" ref="IT50" ca="1">IFERROR(IF(COUNT(IF(('1. Database - raw'!HU$7:HW$494&gt;0)*('1. Database - raw'!$AD$7:$AD$494=$A50)*(INDIRECT($Q50,TRUE)=$O50),'1. Database - raw'!HU$7:HW$494))&gt;0,COUNT(IF(('1. Database - raw'!HU$7:HW$494&gt;0)*('1. Database - raw'!$AD$7:$AD$494=$A50)*(INDIRECT($Q50,TRUE)=$O50),'1. Database - raw'!HU$7:HW$494)),""),"")</f>
        <v/>
      </c>
      <c r="IU50" s="407" t="str">
        <f t="shared" ca="1" si="97"/>
        <v/>
      </c>
      <c r="IV50" s="408" t="str">
        <f t="shared" ca="1" si="98"/>
        <v/>
      </c>
      <c r="IW50" s="408" t="str">
        <f t="shared" ca="1" si="99"/>
        <v/>
      </c>
      <c r="IX50" s="408" t="str">
        <f t="array" aca="1" ref="IX50" ca="1">IFERROR(AVERAGE(IF(('1. Database - raw'!IA$7:IC$494&gt;0)*('1. Database - raw'!$AD$7:$AD$494=$A50)*(INDIRECT($Q50,TRUE)=$O50),'1. Database - raw'!IA$7:IC$494)),"")</f>
        <v/>
      </c>
      <c r="IY50" s="409" t="str">
        <f t="array" aca="1" ref="IY50" ca="1">IFERROR(_xlfn.STDEV.S(IF(('1. Database - raw'!IA$7:IC$494&gt;0)*('1. Database - raw'!$AD$7:$AD$494=$A50)*(INDIRECT($Q50,TRUE)=$O50),'1. Database - raw'!IA$7:IC$494)),"")</f>
        <v/>
      </c>
      <c r="IZ50" s="410" t="str">
        <f t="array" aca="1" ref="IZ50" ca="1">IFERROR(IF(COUNT(IF(('1. Database - raw'!IA$7:IC$494&gt;0)*('1. Database - raw'!$AD$7:$AD$494=$A50)*(INDIRECT($Q50,TRUE)=$O50),'1. Database - raw'!IA$7:IC$494))&gt;0,COUNT(IF(('1. Database - raw'!IA$7:IC$494&gt;0)*('1. Database - raw'!$AD$7:$AD$494=$A50)*(INDIRECT($Q50,TRUE)=$O50),'1. Database - raw'!IA$7:IC$494)),""),"")</f>
        <v/>
      </c>
      <c r="JA50" s="407" t="str">
        <f t="shared" ca="1" si="100"/>
        <v/>
      </c>
      <c r="JB50" s="408" t="str">
        <f t="shared" ca="1" si="101"/>
        <v/>
      </c>
      <c r="JC50" s="408" t="str">
        <f t="shared" ca="1" si="102"/>
        <v/>
      </c>
      <c r="JD50" s="408" t="str">
        <f t="array" aca="1" ref="JD50" ca="1">IFERROR(AVERAGE(IF(('1. Database - raw'!IG$7:II$494&gt;0)*('1. Database - raw'!$AD$7:$AD$494=$A50)*(INDIRECT($Q50,TRUE)=$O50),'1. Database - raw'!IG$7:II$494)),"")</f>
        <v/>
      </c>
      <c r="JE50" s="409" t="str">
        <f t="array" aca="1" ref="JE50" ca="1">IFERROR(_xlfn.STDEV.S(IF(('1. Database - raw'!IG$7:II$494&gt;0)*('1. Database - raw'!$AD$7:$AD$494=$A50)*(INDIRECT($Q50,TRUE)=$O50),'1. Database - raw'!IG$7:II$494)),"")</f>
        <v/>
      </c>
      <c r="JF50" s="410" t="str">
        <f t="array" aca="1" ref="JF50" ca="1">IFERROR(IF(COUNT(IF(('1. Database - raw'!IG$7:II$494&gt;0)*('1. Database - raw'!$AD$7:$AD$494=$A50)*(INDIRECT($Q50,TRUE)=$O50),'1. Database - raw'!IG$7:II$494))&gt;0,COUNT(IF(('1. Database - raw'!IG$7:II$494&gt;0)*('1. Database - raw'!$AD$7:$AD$494=$A50)*(INDIRECT($Q50,TRUE)=$O50),'1. Database - raw'!IG$7:II$494)),""),"")</f>
        <v/>
      </c>
      <c r="JG50" s="414" t="str">
        <f t="shared" ca="1" si="103"/>
        <v/>
      </c>
      <c r="JH50" s="415" t="str">
        <f t="shared" ca="1" si="104"/>
        <v/>
      </c>
      <c r="JI50" s="415" t="str">
        <f t="shared" ca="1" si="105"/>
        <v/>
      </c>
      <c r="JJ50" s="415">
        <f t="array" aca="1" ref="JJ50" ca="1">IFERROR(AVERAGE(IF(('1. Database - raw'!IM$7:IO$494&gt;0)*('1. Database - raw'!$AD$7:$AD$494=$A50)*(INDIRECT($Q50,TRUE)=$O50),'1. Database - raw'!IM$7:IO$494)),"")</f>
        <v>5</v>
      </c>
      <c r="JK50" s="416" t="str">
        <f t="array" aca="1" ref="JK50" ca="1">IFERROR(_xlfn.STDEV.S(IF(('1. Database - raw'!IM$7:IO$494&gt;0)*('1. Database - raw'!$AD$7:$AD$494=$A50)*(INDIRECT($Q50,TRUE)=$O50),'1. Database - raw'!IM$7:IO$494)),"")</f>
        <v/>
      </c>
      <c r="JL50" s="410">
        <f t="array" aca="1" ref="JL50" ca="1">IFERROR(IF(COUNT(IF(('1. Database - raw'!IM$7:IO$494&gt;0)*('1. Database - raw'!$AD$7:$AD$494=$A50)*(INDIRECT($Q50,TRUE)=$O50),'1. Database - raw'!IM$7:IO$494))&gt;0,COUNT(IF(('1. Database - raw'!IM$7:IO$494&gt;0)*('1. Database - raw'!$AD$7:$AD$494=$A50)*(INDIRECT($Q50,TRUE)=$O50),'1. Database - raw'!IM$7:IO$494)),""),"")</f>
        <v>1</v>
      </c>
      <c r="JM50" s="414" t="str">
        <f t="shared" ca="1" si="106"/>
        <v/>
      </c>
      <c r="JN50" s="415" t="str">
        <f t="shared" ca="1" si="107"/>
        <v/>
      </c>
      <c r="JO50" s="415" t="str">
        <f t="shared" ca="1" si="108"/>
        <v/>
      </c>
      <c r="JP50" s="415" t="str">
        <f t="array" aca="1" ref="JP50" ca="1">IFERROR(AVERAGE(IF(('1. Database - raw'!IS$7:IU$494&gt;0)*('1. Database - raw'!$AD$7:$AD$494=$A50)*(INDIRECT($Q50,TRUE)=$O50),'1. Database - raw'!IS$7:IU$494)),"")</f>
        <v/>
      </c>
      <c r="JQ50" s="416" t="str">
        <f t="array" aca="1" ref="JQ50" ca="1">IFERROR(_xlfn.STDEV.S(IF(('1. Database - raw'!IS$7:IU$494&gt;0)*('1. Database - raw'!$AD$7:$AD$494=$A50)*(INDIRECT($Q50,TRUE)=$O50),'1. Database - raw'!IS$7:IU$494)),"")</f>
        <v/>
      </c>
      <c r="JR50" s="410" t="str">
        <f t="array" aca="1" ref="JR50" ca="1">IFERROR(IF(COUNT(IF(('1. Database - raw'!IS$7:IU$494&gt;0)*('1. Database - raw'!$AD$7:$AD$494=$A50)*(INDIRECT($Q50,TRUE)=$O50),'1. Database - raw'!IS$7:IU$494))&gt;0,COUNT(IF(('1. Database - raw'!IS$7:IU$494&gt;0)*('1. Database - raw'!$AD$7:$AD$494=$A50)*(INDIRECT($Q50,TRUE)=$O50),'1. Database - raw'!IS$7:IU$494)),""),"")</f>
        <v/>
      </c>
      <c r="JS50" s="414" t="str">
        <f t="shared" ca="1" si="109"/>
        <v/>
      </c>
      <c r="JT50" s="415" t="str">
        <f t="shared" ca="1" si="110"/>
        <v/>
      </c>
      <c r="JU50" s="415" t="str">
        <f t="shared" ca="1" si="111"/>
        <v/>
      </c>
      <c r="JV50" s="415" t="str">
        <f t="array" aca="1" ref="JV50" ca="1">IFERROR(AVERAGE(IF(('1. Database - raw'!IY$7:JA$494&gt;0)*('1. Database - raw'!$AD$7:$AD$494=$A50)*(INDIRECT($Q50,TRUE)=$O50),'1. Database - raw'!IY$7:JA$494)),"")</f>
        <v/>
      </c>
      <c r="JW50" s="416" t="str">
        <f t="array" aca="1" ref="JW50" ca="1">IFERROR(_xlfn.STDEV.S(IF(('1. Database - raw'!IY$7:JA$494&gt;0)*('1. Database - raw'!$AD$7:$AD$494=$A50)*(INDIRECT($Q50,TRUE)=$O50),'1. Database - raw'!IY$7:JA$494)),"")</f>
        <v/>
      </c>
      <c r="JX50" s="410" t="str">
        <f t="array" aca="1" ref="JX50" ca="1">IFERROR(IF(COUNT(IF(('1. Database - raw'!IY$7:JA$494&gt;0)*('1. Database - raw'!$AD$7:$AD$494=$A50)*(INDIRECT($Q50,TRUE)=$O50),'1. Database - raw'!IY$7:JA$494))&gt;0,COUNT(IF(('1. Database - raw'!IY$7:JA$494&gt;0)*('1. Database - raw'!$AD$7:$AD$494=$A50)*(INDIRECT($Q50,TRUE)=$O50),'1. Database - raw'!IY$7:JA$494)),""),"")</f>
        <v/>
      </c>
      <c r="JY50" s="414" t="str">
        <f t="shared" ca="1" si="112"/>
        <v/>
      </c>
      <c r="JZ50" s="415" t="str">
        <f t="shared" ca="1" si="113"/>
        <v/>
      </c>
      <c r="KA50" s="415" t="str">
        <f t="shared" ca="1" si="114"/>
        <v/>
      </c>
      <c r="KB50" s="415" t="str">
        <f t="array" aca="1" ref="KB50" ca="1">IFERROR(AVERAGE(IF(('1. Database - raw'!JE$7:JG$494&gt;0)*('1. Database - raw'!$AD$7:$AD$494=$A50)*(INDIRECT($Q50,TRUE)=$O50),'1. Database - raw'!JE$7:JG$494)),"")</f>
        <v/>
      </c>
      <c r="KC50" s="416" t="str">
        <f t="array" aca="1" ref="KC50" ca="1">IFERROR(_xlfn.STDEV.S(IF(('1. Database - raw'!JE$7:JG$494&gt;0)*('1. Database - raw'!$AD$7:$AD$494=$A50)*(INDIRECT($Q50,TRUE)=$O50),'1. Database - raw'!JE$7:JG$494)),"")</f>
        <v/>
      </c>
      <c r="KD50" s="410" t="str">
        <f t="array" aca="1" ref="KD50" ca="1">IFERROR(IF(COUNT(IF(('1. Database - raw'!JE$7:JG$494&gt;0)*('1. Database - raw'!$AD$7:$AD$494=$A50)*(INDIRECT($Q50,TRUE)=$O50),'1. Database - raw'!JE$7:JG$494))&gt;0,COUNT(IF(('1. Database - raw'!JE$7:JG$494&gt;0)*('1. Database - raw'!$AD$7:$AD$494=$A50)*(INDIRECT($Q50,TRUE)=$O50),'1. Database - raw'!JE$7:JG$494)),""),"")</f>
        <v/>
      </c>
      <c r="KE50" s="414" t="str">
        <f t="shared" ca="1" si="115"/>
        <v/>
      </c>
      <c r="KF50" s="415" t="str">
        <f t="shared" ca="1" si="116"/>
        <v/>
      </c>
      <c r="KG50" s="415" t="str">
        <f t="shared" ca="1" si="117"/>
        <v/>
      </c>
      <c r="KH50" s="415" t="str">
        <f t="array" aca="1" ref="KH50" ca="1">IFERROR(AVERAGE(IF(('1. Database - raw'!JK$7:JM$494&gt;0)*('1. Database - raw'!$AD$7:$AD$494=$A50)*(INDIRECT($Q50,TRUE)=$O50),'1. Database - raw'!JK$7:JM$494)),"")</f>
        <v/>
      </c>
      <c r="KI50" s="416" t="str">
        <f t="array" aca="1" ref="KI50" ca="1">IFERROR(_xlfn.STDEV.S(IF(('1. Database - raw'!JK$7:JM$494&gt;0)*('1. Database - raw'!$AD$7:$AD$494=$A50)*(INDIRECT($Q50,TRUE)=$O50),'1. Database - raw'!JK$7:JM$494)),"")</f>
        <v/>
      </c>
      <c r="KJ50" s="410" t="str">
        <f t="array" aca="1" ref="KJ50" ca="1">IFERROR(IF(COUNT(IF(('1. Database - raw'!JK$7:JM$494&gt;0)*('1. Database - raw'!$AD$7:$AD$494=$A50)*(INDIRECT($Q50,TRUE)=$O50),'1. Database - raw'!JK$7:JM$494))&gt;0,COUNT(IF(('1. Database - raw'!JK$7:JM$494&gt;0)*('1. Database - raw'!$AD$7:$AD$494=$A50)*(INDIRECT($Q50,TRUE)=$O50),'1. Database - raw'!JK$7:JM$494)),""),"")</f>
        <v/>
      </c>
      <c r="KK50" s="414" t="str">
        <f t="shared" ca="1" si="118"/>
        <v/>
      </c>
      <c r="KL50" s="415" t="str">
        <f t="shared" ca="1" si="119"/>
        <v/>
      </c>
      <c r="KM50" s="415" t="str">
        <f t="shared" ca="1" si="120"/>
        <v/>
      </c>
      <c r="KN50" s="415" t="str">
        <f t="array" aca="1" ref="KN50" ca="1">IFERROR(AVERAGE(IF(('1. Database - raw'!JQ$7:JS$494&gt;0)*('1. Database - raw'!$AD$7:$AD$494=$A50)*(INDIRECT($Q50,TRUE)=$O50),'1. Database - raw'!JQ$7:JS$494)),"")</f>
        <v/>
      </c>
      <c r="KO50" s="416" t="str">
        <f t="array" aca="1" ref="KO50" ca="1">IFERROR(_xlfn.STDEV.S(IF(('1. Database - raw'!JQ$7:JS$494&gt;0)*('1. Database - raw'!$AD$7:$AD$494=$A50)*(INDIRECT($Q50,TRUE)=$O50),'1. Database - raw'!JQ$7:JS$494)),"")</f>
        <v/>
      </c>
      <c r="KP50" s="410" t="str">
        <f t="array" aca="1" ref="KP50" ca="1">IFERROR(IF(COUNT(IF(('1. Database - raw'!JQ$7:JS$494&gt;0)*('1. Database - raw'!$AD$7:$AD$494=$A50)*(INDIRECT($Q50,TRUE)=$O50),'1. Database - raw'!JQ$7:JS$494))&gt;0,COUNT(IF(('1. Database - raw'!JQ$7:JS$494&gt;0)*('1. Database - raw'!$AD$7:$AD$494=$A50)*(INDIRECT($Q50,TRUE)=$O50),'1. Database - raw'!JQ$7:JS$494)),""),"")</f>
        <v/>
      </c>
      <c r="KQ50" s="414" t="str">
        <f t="shared" ca="1" si="121"/>
        <v/>
      </c>
      <c r="KR50" s="415" t="str">
        <f t="shared" ca="1" si="122"/>
        <v/>
      </c>
      <c r="KS50" s="415" t="str">
        <f t="shared" ca="1" si="123"/>
        <v/>
      </c>
      <c r="KT50" s="415" t="str">
        <f t="array" aca="1" ref="KT50" ca="1">IFERROR(AVERAGE(IF(('1. Database - raw'!JW$7:JY$494&gt;0)*('1. Database - raw'!$AD$7:$AD$494=$A50)*(INDIRECT($Q50,TRUE)=$O50),'1. Database - raw'!JW$7:JY$494)),"")</f>
        <v/>
      </c>
      <c r="KU50" s="416" t="str">
        <f t="array" aca="1" ref="KU50" ca="1">IFERROR(_xlfn.STDEV.S(IF(('1. Database - raw'!JW$7:JY$494&gt;0)*('1. Database - raw'!$AD$7:$AD$494=$A50)*(INDIRECT($Q50,TRUE)=$O50),'1. Database - raw'!JW$7:JY$494)),"")</f>
        <v/>
      </c>
      <c r="KV50" s="410" t="str">
        <f t="array" aca="1" ref="KV50" ca="1">IFERROR(IF(COUNT(IF(('1. Database - raw'!JW$7:JY$494&gt;0)*('1. Database - raw'!$AD$7:$AD$494=$A50)*(INDIRECT($Q50,TRUE)=$O50),'1. Database - raw'!JW$7:JY$494))&gt;0,COUNT(IF(('1. Database - raw'!JW$7:JY$494&gt;0)*('1. Database - raw'!$AD$7:$AD$494=$A50)*(INDIRECT($Q50,TRUE)=$O50),'1. Database - raw'!JW$7:JY$494)),""),"")</f>
        <v/>
      </c>
      <c r="KW50" s="414" t="str">
        <f t="shared" ca="1" si="124"/>
        <v/>
      </c>
      <c r="KX50" s="415" t="str">
        <f t="shared" ca="1" si="125"/>
        <v/>
      </c>
      <c r="KY50" s="415" t="str">
        <f t="shared" ca="1" si="126"/>
        <v/>
      </c>
      <c r="KZ50" s="415" t="str">
        <f t="array" aca="1" ref="KZ50" ca="1">IFERROR(AVERAGE(IF(('1. Database - raw'!KC$7:KE$494&gt;0)*('1. Database - raw'!$AD$7:$AD$494=$A50)*(INDIRECT($Q50,TRUE)=$O50),'1. Database - raw'!KC$7:KE$494)),"")</f>
        <v/>
      </c>
      <c r="LA50" s="416" t="str">
        <f t="array" aca="1" ref="LA50" ca="1">IFERROR(_xlfn.STDEV.S(IF(('1. Database - raw'!KC$7:KE$494&gt;0)*('1. Database - raw'!$AD$7:$AD$494=$A50)*(INDIRECT($Q50,TRUE)=$O50),'1. Database - raw'!KC$7:KE$494)),"")</f>
        <v/>
      </c>
      <c r="LB50" s="410" t="str">
        <f t="array" aca="1" ref="LB50" ca="1">IFERROR(IF(COUNT(IF(('1. Database - raw'!KC$7:KE$494&gt;0)*('1. Database - raw'!$AD$7:$AD$494=$A50)*(INDIRECT($Q50,TRUE)=$O50),'1. Database - raw'!KC$7:KE$494))&gt;0,COUNT(IF(('1. Database - raw'!KC$7:KE$494&gt;0)*('1. Database - raw'!$AD$7:$AD$494=$A50)*(INDIRECT($Q50,TRUE)=$O50),'1. Database - raw'!KC$7:KE$494)),""),"")</f>
        <v/>
      </c>
      <c r="LC50" s="414" t="str">
        <f t="shared" ca="1" si="127"/>
        <v/>
      </c>
      <c r="LD50" s="415" t="str">
        <f t="shared" ca="1" si="128"/>
        <v/>
      </c>
      <c r="LE50" s="415" t="str">
        <f t="shared" ca="1" si="129"/>
        <v/>
      </c>
      <c r="LF50" s="415" t="str">
        <f t="array" aca="1" ref="LF50" ca="1">IFERROR(AVERAGE(IF(('1. Database - raw'!KI$7:KK$494&gt;0)*('1. Database - raw'!$AD$7:$AD$494=$A50)*(INDIRECT($Q50,TRUE)=$O50),'1. Database - raw'!KI$7:KK$494)),"")</f>
        <v/>
      </c>
      <c r="LG50" s="416" t="str">
        <f t="array" aca="1" ref="LG50" ca="1">IFERROR(_xlfn.STDEV.S(IF(('1. Database - raw'!KI$7:KK$494&gt;0)*('1. Database - raw'!$AD$7:$AD$494=$A50)*(INDIRECT($Q50,TRUE)=$O50),'1. Database - raw'!KI$7:KK$494)),"")</f>
        <v/>
      </c>
      <c r="LH50" s="410" t="str">
        <f t="array" aca="1" ref="LH50" ca="1">IFERROR(IF(COUNT(IF(('1. Database - raw'!KI$7:KK$494&gt;0)*('1. Database - raw'!$AD$7:$AD$494=$A50)*(INDIRECT($Q50,TRUE)=$O50),'1. Database - raw'!KI$7:KK$494))&gt;0,COUNT(IF(('1. Database - raw'!KI$7:KK$494&gt;0)*('1. Database - raw'!$AD$7:$AD$494=$A50)*(INDIRECT($Q50,TRUE)=$O50),'1. Database - raw'!KI$7:KK$494)),""),"")</f>
        <v/>
      </c>
      <c r="LI50" s="414" t="str">
        <f t="shared" ca="1" si="169"/>
        <v/>
      </c>
      <c r="LJ50" s="415" t="str">
        <f t="shared" ca="1" si="170"/>
        <v/>
      </c>
      <c r="LK50" s="415" t="str">
        <f t="shared" ca="1" si="171"/>
        <v/>
      </c>
      <c r="LL50" s="415">
        <f t="array" aca="1" ref="LL50" ca="1">IFERROR(AVERAGE(IF(('1. Database - raw'!KO$7:KQ$494&gt;0)*('1. Database - raw'!$AD$7:$AD$494=$A50)*(INDIRECT($Q50,TRUE)=$O50),'1. Database - raw'!KO$7:KQ$494)),"")</f>
        <v>0.7</v>
      </c>
      <c r="LM50" s="416" t="str">
        <f t="array" aca="1" ref="LM50" ca="1">IFERROR(_xlfn.STDEV.S(IF(('1. Database - raw'!KO$7:KQ$494&gt;0)*('1. Database - raw'!$AD$7:$AD$494=$A50)*(INDIRECT($Q50,TRUE)=$O50),'1. Database - raw'!KO$7:KQ$494)),"")</f>
        <v/>
      </c>
      <c r="LN50" s="410">
        <f t="array" aca="1" ref="LN50" ca="1">IFERROR(IF(COUNT(IF(('1. Database - raw'!KO$7:KQ$494&gt;0)*('1. Database - raw'!$AD$7:$AD$494=$A50)*(INDIRECT($Q50,TRUE)=$O50),'1. Database - raw'!KO$7:KQ$494))&gt;0,COUNT(IF(('1. Database - raw'!KO$7:KQ$494&gt;0)*('1. Database - raw'!$AD$7:$AD$494=$A50)*(INDIRECT($Q50,TRUE)=$O50),'1. Database - raw'!KO$7:KQ$494)),""),"")</f>
        <v>1</v>
      </c>
      <c r="LO50" s="414" t="str">
        <f t="shared" ca="1" si="130"/>
        <v/>
      </c>
      <c r="LP50" s="415" t="str">
        <f t="shared" ca="1" si="131"/>
        <v/>
      </c>
      <c r="LQ50" s="415" t="str">
        <f t="shared" ca="1" si="132"/>
        <v/>
      </c>
      <c r="LR50" s="415" t="str">
        <f t="array" aca="1" ref="LR50" ca="1">IFERROR(AVERAGE(IF(('1. Database - raw'!KU$7:KW$494&gt;0)*('1. Database - raw'!$AD$7:$AD$494=$A50)*(INDIRECT($Q50,TRUE)=$O50),'1. Database - raw'!KU$7:KW$494)),"")</f>
        <v/>
      </c>
      <c r="LS50" s="416" t="str">
        <f t="array" aca="1" ref="LS50" ca="1">IFERROR(_xlfn.STDEV.S(IF(('1. Database - raw'!KU$7:KW$494&gt;0)*('1. Database - raw'!$AD$7:$AD$494=$A50)*(INDIRECT($Q50,TRUE)=$O50),'1. Database - raw'!KU$7:KW$494)),"")</f>
        <v/>
      </c>
      <c r="LT50" s="410" t="str">
        <f t="array" aca="1" ref="LT50" ca="1">IFERROR(IF(COUNT(IF(('1. Database - raw'!KU$7:KW$494&gt;0)*('1. Database - raw'!$AD$7:$AD$494=$A50)*(INDIRECT($Q50,TRUE)=$O50),'1. Database - raw'!KU$7:KW$494))&gt;0,COUNT(IF(('1. Database - raw'!KU$7:KW$494&gt;0)*('1. Database - raw'!$AD$7:$AD$494=$A50)*(INDIRECT($Q50,TRUE)=$O50),'1. Database - raw'!KU$7:KW$494)),""),"")</f>
        <v/>
      </c>
      <c r="LU50" s="414" t="str">
        <f t="shared" ca="1" si="133"/>
        <v/>
      </c>
      <c r="LV50" s="415" t="str">
        <f t="shared" ca="1" si="134"/>
        <v/>
      </c>
      <c r="LW50" s="415" t="str">
        <f t="shared" ca="1" si="135"/>
        <v/>
      </c>
      <c r="LX50" s="415" t="str">
        <f t="array" aca="1" ref="LX50" ca="1">IFERROR(AVERAGE(IF(('1. Database - raw'!LA$7:LC$494&gt;0)*('1. Database - raw'!$AD$7:$AD$494=$A50)*(INDIRECT($Q50,TRUE)=$O50),'1. Database - raw'!LA$7:LC$494)),"")</f>
        <v/>
      </c>
      <c r="LY50" s="416" t="str">
        <f t="array" aca="1" ref="LY50" ca="1">IFERROR(_xlfn.STDEV.S(IF(('1. Database - raw'!LA$7:LC$494&gt;0)*('1. Database - raw'!$AD$7:$AD$494=$A50)*(INDIRECT($Q50,TRUE)=$O50),'1. Database - raw'!LA$7:LC$494)),"")</f>
        <v/>
      </c>
      <c r="LZ50" s="410" t="str">
        <f t="array" aca="1" ref="LZ50" ca="1">IFERROR(IF(COUNT(IF(('1. Database - raw'!LA$7:LC$494&gt;0)*('1. Database - raw'!$AD$7:$AD$494=$A50)*(INDIRECT($Q50,TRUE)=$O50),'1. Database - raw'!LA$7:LC$494))&gt;0,COUNT(IF(('1. Database - raw'!LA$7:LC$494&gt;0)*('1. Database - raw'!$AD$7:$AD$494=$A50)*(INDIRECT($Q50,TRUE)=$O50),'1. Database - raw'!LA$7:LC$494)),""),"")</f>
        <v/>
      </c>
      <c r="MA50" s="414" t="str">
        <f t="shared" ca="1" si="136"/>
        <v/>
      </c>
      <c r="MB50" s="415" t="str">
        <f t="shared" ca="1" si="137"/>
        <v/>
      </c>
      <c r="MC50" s="415" t="str">
        <f t="shared" ca="1" si="138"/>
        <v/>
      </c>
      <c r="MD50" s="415" t="str">
        <f t="array" aca="1" ref="MD50" ca="1">IFERROR(AVERAGE(IF(('1. Database - raw'!LG$7:LI$494&gt;0)*('1. Database - raw'!$AD$7:$AD$494=$A50)*(INDIRECT($Q50,TRUE)=$O50),'1. Database - raw'!LG$7:LI$494)),"")</f>
        <v/>
      </c>
      <c r="ME50" s="416" t="str">
        <f t="array" aca="1" ref="ME50" ca="1">IFERROR(_xlfn.STDEV.S(IF(('1. Database - raw'!LG$7:LI$494&gt;0)*('1. Database - raw'!$AD$7:$AD$494=$A50)*(INDIRECT($Q50,TRUE)=$O50),'1. Database - raw'!LG$7:LI$494)),"")</f>
        <v/>
      </c>
      <c r="MF50" s="410" t="str">
        <f t="array" aca="1" ref="MF50" ca="1">IFERROR(IF(COUNT(IF(('1. Database - raw'!LG$7:LI$494&gt;0)*('1. Database - raw'!$AD$7:$AD$494=$A50)*(INDIRECT($Q50,TRUE)=$O50),'1. Database - raw'!LG$7:LI$494))&gt;0,COUNT(IF(('1. Database - raw'!LG$7:LI$494&gt;0)*('1. Database - raw'!$AD$7:$AD$494=$A50)*(INDIRECT($Q50,TRUE)=$O50),'1. Database - raw'!LG$7:LI$494)),""),"")</f>
        <v/>
      </c>
      <c r="MG50" s="414" t="str">
        <f t="shared" ca="1" si="139"/>
        <v/>
      </c>
      <c r="MH50" s="415" t="str">
        <f t="shared" ca="1" si="140"/>
        <v/>
      </c>
      <c r="MI50" s="415" t="str">
        <f t="shared" ca="1" si="141"/>
        <v/>
      </c>
      <c r="MJ50" s="415" t="str">
        <f t="array" aca="1" ref="MJ50" ca="1">IFERROR(AVERAGE(IF(('1. Database - raw'!LM$7:LO$494&gt;0)*('1. Database - raw'!$AD$7:$AD$494=$A50)*(INDIRECT($Q50,TRUE)=$O50),'1. Database - raw'!LM$7:LO$494)),"")</f>
        <v/>
      </c>
      <c r="MK50" s="416" t="str">
        <f t="array" aca="1" ref="MK50" ca="1">IFERROR(_xlfn.STDEV.S(IF(('1. Database - raw'!LM$7:LO$494&gt;0)*('1. Database - raw'!$AD$7:$AD$494=$A50)*(INDIRECT($Q50,TRUE)=$O50),'1. Database - raw'!LM$7:LO$494)),"")</f>
        <v/>
      </c>
      <c r="ML50" s="410" t="str">
        <f t="array" aca="1" ref="ML50" ca="1">IFERROR(IF(COUNT(IF(('1. Database - raw'!LM$7:LO$494&gt;0)*('1. Database - raw'!$AD$7:$AD$494=$A50)*(INDIRECT($Q50,TRUE)=$O50),'1. Database - raw'!LM$7:LO$494))&gt;0,COUNT(IF(('1. Database - raw'!LM$7:LO$494&gt;0)*('1. Database - raw'!$AD$7:$AD$494=$A50)*(INDIRECT($Q50,TRUE)=$O50),'1. Database - raw'!LM$7:LO$494)),""),"")</f>
        <v/>
      </c>
      <c r="MM50" s="414" t="str">
        <f t="shared" ca="1" si="142"/>
        <v/>
      </c>
      <c r="MN50" s="415" t="str">
        <f t="shared" ca="1" si="143"/>
        <v/>
      </c>
      <c r="MO50" s="415" t="str">
        <f t="shared" ca="1" si="144"/>
        <v/>
      </c>
      <c r="MP50" s="415" t="str">
        <f t="array" aca="1" ref="MP50" ca="1">IFERROR(AVERAGE(IF(('1. Database - raw'!LS$7:LU$494&gt;0)*('1. Database - raw'!$AD$7:$AD$494=$A50)*(INDIRECT($Q50,TRUE)=$O50),'1. Database - raw'!LS$7:LU$494)),"")</f>
        <v/>
      </c>
      <c r="MQ50" s="416" t="str">
        <f t="array" aca="1" ref="MQ50" ca="1">IFERROR(_xlfn.STDEV.S(IF(('1. Database - raw'!LS$7:LU$494&gt;0)*('1. Database - raw'!$AD$7:$AD$494=$A50)*(INDIRECT($Q50,TRUE)=$O50),'1. Database - raw'!LS$7:LU$494)),"")</f>
        <v/>
      </c>
      <c r="MR50" s="410" t="str">
        <f t="array" aca="1" ref="MR50" ca="1">IFERROR(IF(COUNT(IF(('1. Database - raw'!LS$7:LU$494&gt;0)*('1. Database - raw'!$AD$7:$AD$494=$A50)*(INDIRECT($Q50,TRUE)=$O50),'1. Database - raw'!LS$7:LU$494))&gt;0,COUNT(IF(('1. Database - raw'!LS$7:LU$494&gt;0)*('1. Database - raw'!$AD$7:$AD$494=$A50)*(INDIRECT($Q50,TRUE)=$O50),'1. Database - raw'!LS$7:LU$494)),""),"")</f>
        <v/>
      </c>
      <c r="MS50" s="414" t="str">
        <f t="shared" ca="1" si="145"/>
        <v/>
      </c>
      <c r="MT50" s="415" t="str">
        <f t="shared" ca="1" si="146"/>
        <v/>
      </c>
      <c r="MU50" s="415" t="str">
        <f t="shared" ca="1" si="147"/>
        <v/>
      </c>
      <c r="MV50" s="415" t="str">
        <f t="array" aca="1" ref="MV50" ca="1">IFERROR(AVERAGE(IF(('1. Database - raw'!LY$7:MA$494&gt;0)*('1. Database - raw'!$AD$7:$AD$494=$A50)*(INDIRECT($Q50,TRUE)=$O50),'1. Database - raw'!LY$7:MA$494)),"")</f>
        <v/>
      </c>
      <c r="MW50" s="416" t="str">
        <f t="array" aca="1" ref="MW50" ca="1">IFERROR(_xlfn.STDEV.S(IF(('1. Database - raw'!LY$7:MA$494&gt;0)*('1. Database - raw'!$AD$7:$AD$494=$A50)*(INDIRECT($Q50,TRUE)=$O50),'1. Database - raw'!LY$7:MA$494)),"")</f>
        <v/>
      </c>
      <c r="MX50" s="410" t="str">
        <f t="array" aca="1" ref="MX50" ca="1">IFERROR(IF(COUNT(IF(('1. Database - raw'!LY$7:MA$494&gt;0)*('1. Database - raw'!$AD$7:$AD$494=$A50)*(INDIRECT($Q50,TRUE)=$O50),'1. Database - raw'!LY$7:MA$494))&gt;0,COUNT(IF(('1. Database - raw'!LY$7:MA$494&gt;0)*('1. Database - raw'!$AD$7:$AD$494=$A50)*(INDIRECT($Q50,TRUE)=$O50),'1. Database - raw'!LY$7:MA$494)),""),"")</f>
        <v/>
      </c>
      <c r="MY50" s="414" t="str">
        <f t="shared" ca="1" si="148"/>
        <v/>
      </c>
      <c r="MZ50" s="415" t="str">
        <f t="shared" ca="1" si="149"/>
        <v/>
      </c>
      <c r="NA50" s="415" t="str">
        <f t="shared" ca="1" si="150"/>
        <v/>
      </c>
      <c r="NB50" s="415" t="str">
        <f t="array" aca="1" ref="NB50" ca="1">IFERROR(AVERAGE(IF(('1. Database - raw'!ME$7:MG$494&gt;0)*('1. Database - raw'!$AD$7:$AD$494=$A50)*(INDIRECT($Q50,TRUE)=$O50),'1. Database - raw'!ME$7:MG$494)),"")</f>
        <v/>
      </c>
      <c r="NC50" s="416" t="str">
        <f t="array" aca="1" ref="NC50" ca="1">IFERROR(_xlfn.STDEV.S(IF(('1. Database - raw'!ME$7:MG$494&gt;0)*('1. Database - raw'!$AD$7:$AD$494=$A50)*(INDIRECT($Q50,TRUE)=$O50),'1. Database - raw'!ME$7:MG$494)),"")</f>
        <v/>
      </c>
      <c r="ND50" s="410" t="str">
        <f t="array" aca="1" ref="ND50" ca="1">IFERROR(IF(COUNT(IF(('1. Database - raw'!ME$7:MG$494&gt;0)*('1. Database - raw'!$AD$7:$AD$494=$A50)*(INDIRECT($Q50,TRUE)=$O50),'1. Database - raw'!ME$7:MG$494))&gt;0,COUNT(IF(('1. Database - raw'!ME$7:MG$494&gt;0)*('1. Database - raw'!$AD$7:$AD$494=$A50)*(INDIRECT($Q50,TRUE)=$O50),'1. Database - raw'!ME$7:MG$494)),""),"")</f>
        <v/>
      </c>
      <c r="NE50" s="414" t="str">
        <f t="shared" ca="1" si="151"/>
        <v/>
      </c>
      <c r="NF50" s="415" t="str">
        <f t="shared" ca="1" si="152"/>
        <v/>
      </c>
      <c r="NG50" s="415" t="str">
        <f t="shared" ca="1" si="153"/>
        <v/>
      </c>
      <c r="NH50" s="415" t="str">
        <f t="array" aca="1" ref="NH50" ca="1">IFERROR(AVERAGE(IF(('1. Database - raw'!MK$7:MM$494&gt;0)*('1. Database - raw'!$AD$7:$AD$494=$A50)*(INDIRECT($Q50,TRUE)=$O50),'1. Database - raw'!MK$7:MM$494)),"")</f>
        <v/>
      </c>
      <c r="NI50" s="416" t="str">
        <f t="array" aca="1" ref="NI50" ca="1">IFERROR(_xlfn.STDEV.S(IF(('1. Database - raw'!MK$7:MM$494&gt;0)*('1. Database - raw'!$AD$7:$AD$494=$A50)*(INDIRECT($Q50,TRUE)=$O50),'1. Database - raw'!MK$7:MM$494)),"")</f>
        <v/>
      </c>
      <c r="NJ50" s="410" t="str">
        <f t="array" aca="1" ref="NJ50" ca="1">IFERROR(IF(COUNT(IF(('1. Database - raw'!MK$7:MM$494&gt;0)*('1. Database - raw'!$AD$7:$AD$494=$A50)*(INDIRECT($Q50,TRUE)=$O50),'1. Database - raw'!MK$7:MM$494))&gt;0,COUNT(IF(('1. Database - raw'!MK$7:MM$494&gt;0)*('1. Database - raw'!$AD$7:$AD$494=$A50)*(INDIRECT($Q50,TRUE)=$O50),'1. Database - raw'!MK$7:MM$494)),""),"")</f>
        <v/>
      </c>
      <c r="NK50" s="414">
        <f t="shared" ca="1" si="154"/>
        <v>2.2880546649684397</v>
      </c>
      <c r="NL50" s="415">
        <f t="shared" ca="1" si="155"/>
        <v>2.5114201332432966</v>
      </c>
      <c r="NM50" s="415">
        <f t="shared" ca="1" si="156"/>
        <v>2.3971371574365503</v>
      </c>
      <c r="NN50" s="415">
        <f t="array" aca="1" ref="NN50" ca="1">IFERROR(AVERAGE(IF(('1. Database - raw'!MQ$7:MS$494&gt;0)*('1. Database - raw'!$AD$7:$AD$494=$A50)*(INDIRECT($Q50,TRUE)=$O50),'1. Database - raw'!MQ$7:MS$494)),"")</f>
        <v>2.4249999999999998</v>
      </c>
      <c r="NO50" s="416">
        <f t="array" aca="1" ref="NO50" ca="1">IFERROR(_xlfn.STDEV.S(IF(('1. Database - raw'!MQ$7:MS$494&gt;0)*('1. Database - raw'!$AD$7:$AD$494=$A50)*(INDIRECT($Q50,TRUE)=$O50),'1. Database - raw'!MQ$7:MS$494)),"")</f>
        <v>0.37080992435478338</v>
      </c>
      <c r="NP50" s="410">
        <f t="array" aca="1" ref="NP50" ca="1">IFERROR(IF(COUNT(IF(('1. Database - raw'!MQ$7:MS$494&gt;0)*('1. Database - raw'!$AD$7:$AD$494=$A50)*(INDIRECT($Q50,TRUE)=$O50),'1. Database - raw'!MQ$7:MS$494))&gt;0,COUNT(IF(('1. Database - raw'!MQ$7:MS$494&gt;0)*('1. Database - raw'!$AD$7:$AD$494=$A50)*(INDIRECT($Q50,TRUE)=$O50),'1. Database - raw'!MQ$7:MS$494)),""),"")</f>
        <v>5</v>
      </c>
      <c r="NQ50" s="414">
        <f t="shared" ca="1" si="157"/>
        <v>1.3758325989710189</v>
      </c>
      <c r="NR50" s="415">
        <f t="shared" ca="1" si="158"/>
        <v>2.0139157748971379</v>
      </c>
      <c r="NS50" s="415">
        <f t="shared" ca="1" si="159"/>
        <v>1.6645753136116921</v>
      </c>
      <c r="NT50" s="415">
        <f t="array" aca="1" ref="NT50" ca="1">IFERROR(AVERAGE(IF(('1. Database - raw'!MW$7:MY$494&gt;0)*('1. Database - raw'!$AD$7:$AD$494=$A50)*(INDIRECT($Q50,TRUE)=$O50),'1. Database - raw'!MW$7:MY$494)),"")</f>
        <v>1.7333333333333334</v>
      </c>
      <c r="NU50" s="416">
        <f t="array" aca="1" ref="NU50" ca="1">IFERROR(_xlfn.STDEV.S(IF(('1. Database - raw'!MW$7:MY$494&gt;0)*('1. Database - raw'!$AD$7:$AD$494=$A50)*(INDIRECT($Q50,TRUE)=$O50),'1. Database - raw'!MW$7:MY$494)),"")</f>
        <v>0.5033222956847172</v>
      </c>
      <c r="NV50" s="410">
        <f t="array" aca="1" ref="NV50" ca="1">IFERROR(IF(COUNT(IF(('1. Database - raw'!MW$7:MY$494&gt;0)*('1. Database - raw'!$AD$7:$AD$494=$A50)*(INDIRECT($Q50,TRUE)=$O50),'1. Database - raw'!MW$7:MY$494))&gt;0,COUNT(IF(('1. Database - raw'!MW$7:MY$494&gt;0)*('1. Database - raw'!$AD$7:$AD$494=$A50)*(INDIRECT($Q50,TRUE)=$O50),'1. Database - raw'!MW$7:MY$494)),""),"")</f>
        <v>3</v>
      </c>
      <c r="NW50" s="414" t="str">
        <f t="shared" ca="1" si="160"/>
        <v/>
      </c>
      <c r="NX50" s="415" t="str">
        <f t="shared" ca="1" si="161"/>
        <v/>
      </c>
      <c r="NY50" s="415" t="str">
        <f t="shared" ca="1" si="162"/>
        <v/>
      </c>
      <c r="NZ50" s="415" t="str">
        <f t="array" aca="1" ref="NZ50" ca="1">IFERROR(AVERAGE(IF(('1. Database - raw'!NC$7:NE$494&gt;0)*('1. Database - raw'!$AD$7:$AD$494=$A50)*(INDIRECT($Q50,TRUE)=$O50),'1. Database - raw'!NC$7:NE$494)),"")</f>
        <v/>
      </c>
      <c r="OA50" s="416" t="str">
        <f t="array" aca="1" ref="OA50" ca="1">IFERROR(_xlfn.STDEV.S(IF(('1. Database - raw'!NC$7:NE$494&gt;0)*('1. Database - raw'!$AD$7:$AD$494=$A50)*(INDIRECT($Q50,TRUE)=$O50),'1. Database - raw'!NC$7:NE$494)),"")</f>
        <v/>
      </c>
      <c r="OB50" s="410" t="str">
        <f t="array" aca="1" ref="OB50" ca="1">IFERROR(IF(COUNT(IF(('1. Database - raw'!NC$7:NE$494&gt;0)*('1. Database - raw'!$AD$7:$AD$494=$A50)*(INDIRECT($Q50,TRUE)=$O50),'1. Database - raw'!NC$7:NE$494))&gt;0,COUNT(IF(('1. Database - raw'!NC$7:NE$494&gt;0)*('1. Database - raw'!$AD$7:$AD$494=$A50)*(INDIRECT($Q50,TRUE)=$O50),'1. Database - raw'!NC$7:NE$494)),""),"")</f>
        <v/>
      </c>
      <c r="OC50" s="414">
        <f t="shared" ca="1" si="163"/>
        <v>0.3690824129515029</v>
      </c>
      <c r="OD50" s="415">
        <f t="shared" ca="1" si="164"/>
        <v>0.44784277578556619</v>
      </c>
      <c r="OE50" s="415">
        <f t="shared" ca="1" si="165"/>
        <v>0.40655982623697051</v>
      </c>
      <c r="OF50" s="415">
        <f t="array" aca="1" ref="OF50" ca="1">IFERROR(AVERAGE(IF(('1. Database - raw'!NI$7:NK$494&gt;0)*('1. Database - raw'!$AD$7:$AD$494=$A50)*(INDIRECT($Q50,TRUE)=$O50),'1. Database - raw'!NI$7:NK$494)),"")</f>
        <v>0.41500000000000004</v>
      </c>
      <c r="OG50" s="416">
        <f t="array" aca="1" ref="OG50" ca="1">IFERROR(_xlfn.STDEV.S(IF(('1. Database - raw'!NI$7:NK$494&gt;0)*('1. Database - raw'!$AD$7:$AD$494=$A50)*(INDIRECT($Q50,TRUE)=$O50),'1. Database - raw'!NI$7:NK$494)),"")</f>
        <v>8.4999999999999895E-2</v>
      </c>
      <c r="OH50" s="410">
        <f t="array" aca="1" ref="OH50" ca="1">IFERROR(IF(COUNT(IF(('1. Database - raw'!NI$7:NK$494&gt;0)*('1. Database - raw'!$AD$7:$AD$494=$A50)*(INDIRECT($Q50,TRUE)=$O50),'1. Database - raw'!NI$7:NK$494))&gt;0,COUNT(IF(('1. Database - raw'!NI$7:NK$494&gt;0)*('1. Database - raw'!$AD$7:$AD$494=$A50)*(INDIRECT($Q50,TRUE)=$O50),'1. Database - raw'!NI$7:NK$494)),""),"")</f>
        <v>3</v>
      </c>
    </row>
    <row r="51" spans="1:398" s="417" customFormat="1" hidden="1" outlineLevel="2" x14ac:dyDescent="0.25">
      <c r="A51" s="391" t="s">
        <v>553</v>
      </c>
      <c r="B51" s="1330"/>
      <c r="C51" s="419"/>
      <c r="D51" s="420"/>
      <c r="E51" s="420" t="s">
        <v>25</v>
      </c>
      <c r="F51" s="394"/>
      <c r="G51" s="394"/>
      <c r="H51" s="394" t="s">
        <v>779</v>
      </c>
      <c r="I51" s="421"/>
      <c r="J51" s="421"/>
      <c r="K51" s="421"/>
      <c r="L51" s="421"/>
      <c r="M51" s="421"/>
      <c r="N51" s="422"/>
      <c r="O51" s="396" t="str">
        <f t="array" ref="O51">INDEX(A51:N51,IF(MIN(IF(C51:N51&lt;&gt;"",COLUMN(C51:N51)))&gt;0,MIN(IF(C51:N51&lt;&gt;"",COLUMN(C51:N51))),""))</f>
        <v>India</v>
      </c>
      <c r="P51" s="397">
        <f t="shared" si="197"/>
        <v>3</v>
      </c>
      <c r="Q51" s="398" t="str">
        <f ca="1">"'" &amp; $S$4 &amp; "'!" &amp; ADDRESS(ROW('1. Database - raw'!$A$7),MATCH($C$2,'1. Database - raw'!$6:$6,0)+MATCH(O51,$C51:$N51,0)-1,1) &amp; ":" &amp; ADDRESS(LOOKUP(2,1/('1. Database - raw'!A:A&lt;&gt;""),ROW('1. Database - raw'!A:A)),MATCH($C$2,'1. Database - raw'!$6:$6,0)+MATCH(O51,$C51:$N51,0)-1,1)</f>
        <v>'1. Database - raw'!$AG$7:$AG$494</v>
      </c>
      <c r="R51" s="423"/>
      <c r="S51" s="424"/>
      <c r="T51" s="400" t="str">
        <f t="shared" ca="1" si="195"/>
        <v/>
      </c>
      <c r="U51" s="401">
        <f t="shared" ca="1" si="195"/>
        <v>0.59099808208337412</v>
      </c>
      <c r="V51" s="401" t="str">
        <f t="shared" ca="1" si="195"/>
        <v/>
      </c>
      <c r="W51" s="401" t="str">
        <f t="shared" ca="1" si="195"/>
        <v/>
      </c>
      <c r="X51" s="401" t="str">
        <f t="shared" ca="1" si="195"/>
        <v/>
      </c>
      <c r="Y51" s="401" t="str">
        <f t="shared" ca="1" si="195"/>
        <v/>
      </c>
      <c r="Z51" s="401" t="str">
        <f t="shared" ca="1" si="195"/>
        <v/>
      </c>
      <c r="AA51" s="401" t="str">
        <f t="shared" ca="1" si="195"/>
        <v/>
      </c>
      <c r="AB51" s="401" t="str">
        <f t="shared" ca="1" si="195"/>
        <v/>
      </c>
      <c r="AC51" s="401" t="str">
        <f t="shared" ca="1" si="195"/>
        <v/>
      </c>
      <c r="AD51" s="401" t="str">
        <f t="shared" ca="1" si="196"/>
        <v/>
      </c>
      <c r="AE51" s="401" t="str">
        <f t="shared" ca="1" si="196"/>
        <v/>
      </c>
      <c r="AF51" s="401" t="str">
        <f t="shared" ca="1" si="196"/>
        <v/>
      </c>
      <c r="AG51" s="401" t="str">
        <f t="shared" ca="1" si="196"/>
        <v/>
      </c>
      <c r="AH51" s="401" t="str">
        <f t="shared" ca="1" si="196"/>
        <v/>
      </c>
      <c r="AI51" s="401" t="str">
        <f t="shared" ca="1" si="196"/>
        <v/>
      </c>
      <c r="AJ51" s="401" t="str">
        <f t="shared" ca="1" si="196"/>
        <v/>
      </c>
      <c r="AK51" s="401" t="str">
        <f t="shared" ca="1" si="196"/>
        <v/>
      </c>
      <c r="AL51" s="401" t="str">
        <f t="shared" ca="1" si="196"/>
        <v/>
      </c>
      <c r="AM51" s="402" t="str">
        <f t="shared" ca="1" si="196"/>
        <v/>
      </c>
      <c r="AN51" s="425"/>
      <c r="AO51" s="425"/>
      <c r="AP51" s="425"/>
      <c r="AQ51" s="425"/>
      <c r="AR51" s="425"/>
      <c r="AS51" s="425"/>
      <c r="AT51" s="425"/>
      <c r="AU51" s="425"/>
      <c r="AV51" s="425"/>
      <c r="AW51" s="425"/>
      <c r="AX51" s="425"/>
      <c r="AY51" s="425"/>
      <c r="AZ51" s="425"/>
      <c r="BA51" s="425"/>
      <c r="BB51" s="425"/>
      <c r="BC51" s="425"/>
      <c r="BD51" s="426"/>
      <c r="BE51" s="426"/>
      <c r="BF51" s="426"/>
      <c r="BG51" s="427"/>
      <c r="BH51" s="468"/>
      <c r="BI51" s="575">
        <f t="shared" ca="1" si="166"/>
        <v>0.59099808208337412</v>
      </c>
      <c r="BJ51" s="576">
        <f t="shared" ca="1" si="187"/>
        <v>0.95471043776004794</v>
      </c>
      <c r="BK51" s="576" t="str">
        <f t="shared" ca="1" si="188"/>
        <v/>
      </c>
      <c r="BL51" s="576" t="str">
        <f t="shared" ca="1" si="167"/>
        <v/>
      </c>
      <c r="BM51" s="576" t="str">
        <f t="shared" ca="1" si="189"/>
        <v/>
      </c>
      <c r="BN51" s="576" t="str">
        <f t="shared" ca="1" si="190"/>
        <v/>
      </c>
      <c r="BO51" s="428"/>
      <c r="BP51" s="396" t="str">
        <f t="shared" si="191"/>
        <v>India</v>
      </c>
      <c r="BQ51" s="407">
        <f t="shared" ca="1" si="172"/>
        <v>47.968906020825884</v>
      </c>
      <c r="BR51" s="408">
        <f t="shared" ca="1" si="173"/>
        <v>154.77180624962659</v>
      </c>
      <c r="BS51" s="408">
        <f t="shared" ca="1" si="174"/>
        <v>86.163996127511467</v>
      </c>
      <c r="BT51" s="408">
        <f t="array" aca="1" ref="BT51" ca="1">IFERROR(AVERAGE(IF(('1. Database - raw'!AW$7:AY$494&gt;0)*('1. Database - raw'!$AD$7:$AD$494=$A51)*('1. Database - raw'!$AP$7:$AP$494&lt;&gt;Dropdown!$AM$11)*(INDIRECT($Q51,TRUE)=$O51),'1. Database - raw'!AW$7:AY$494)),"")</f>
        <v>99.641999999999996</v>
      </c>
      <c r="BU51" s="409">
        <f t="array" aca="1" ref="BU51" ca="1">IFERROR(_xlfn.STDEV.S(IF(('1. Database - raw'!AW$7:AY$494&gt;0)*('1. Database - raw'!$AD$7:$AD$494=$A51)*('1. Database - raw'!$AP$7:$AP$494&lt;&gt;Dropdown!$AM$11)*(INDIRECT($Q51,TRUE)=$O51),'1. Database - raw'!AW$7:AY$494)),"")</f>
        <v>57.870769132611358</v>
      </c>
      <c r="BV51" s="410">
        <f t="array" aca="1" ref="BV51" ca="1">IFERROR(IF(COUNT(IF(('1. Database - raw'!AW$7:AY$494&gt;0)*('1. Database - raw'!$AD$7:$AD$494=$A51)*('1. Database - raw'!$AP$7:$AP$494&lt;&gt;Dropdown!$AM$11)*(INDIRECT($Q51,TRUE)=$O51),'1. Database - raw'!AW$7:AY$494))&gt;0,COUNT(IF(('1. Database - raw'!AW$7:AY$494&gt;0)*('1. Database - raw'!$AD$7:$AD$494=$A51)*('1. Database - raw'!$AP$7:$AP$494&lt;&gt;Dropdown!$AM$11)*(INDIRECT($Q51,TRUE)=$O51),'1. Database - raw'!AW$7:AY$494)),""),"")</f>
        <v>5</v>
      </c>
      <c r="BW51" s="407">
        <f t="shared" ca="1" si="7"/>
        <v>18.573371479184466</v>
      </c>
      <c r="BX51" s="408">
        <f t="shared" ca="1" si="8"/>
        <v>107.87256699617919</v>
      </c>
      <c r="BY51" s="408">
        <f t="shared" ca="1" si="9"/>
        <v>44.761113248368275</v>
      </c>
      <c r="BZ51" s="408">
        <f t="array" aca="1" ref="BZ51" ca="1">IFERROR(AVERAGE(IF(('1. Database - raw'!BC$7:BE$494&gt;0)*('1. Database - raw'!$AD$7:$AD$494=$A51)*('1. Database - raw'!$AP$7:$AP$494&lt;&gt;Dropdown!$AM$11)*(INDIRECT($Q51,TRUE)=$O51),'1. Database - raw'!BC$7:BE$494)),"")</f>
        <v>57.18181818181818</v>
      </c>
      <c r="CA51" s="409">
        <f t="array" aca="1" ref="CA51" ca="1">IFERROR(_xlfn.STDEV.S(IF(('1. Database - raw'!BC$7:BE$494&gt;0)*('1. Database - raw'!$AD$7:$AD$494=$A51)*('1. Database - raw'!$AP$7:$AP$494&lt;&gt;Dropdown!$AM$11)*(INDIRECT($Q51,TRUE)=$O51),'1. Database - raw'!BC$7:BE$494)),"")</f>
        <v>45.457836506257486</v>
      </c>
      <c r="CB51" s="410">
        <f t="array" aca="1" ref="CB51" ca="1">IFERROR(IF(COUNT(IF(('1. Database - raw'!BC$7:BE$494&gt;0)*('1. Database - raw'!$AD$7:$AD$494=$A51)*('1. Database - raw'!$AP$7:$AP$494&lt;&gt;Dropdown!$AM$11)*(INDIRECT($Q51,TRUE)=$O51),'1. Database - raw'!BC$7:BE$494))&gt;0,COUNT(IF(('1. Database - raw'!BC$7:BE$494&gt;0)*('1. Database - raw'!$AD$7:$AD$494=$A51)*('1. Database - raw'!$AP$7:$AP$494&lt;&gt;Dropdown!$AM$11)*(INDIRECT($Q51,TRUE)=$O51),'1. Database - raw'!BC$7:BE$494)),""),"")</f>
        <v>11</v>
      </c>
      <c r="CC51" s="411">
        <f t="shared" ca="1" si="10"/>
        <v>0.47821802221814391</v>
      </c>
      <c r="CD51" s="412">
        <f t="shared" ca="1" si="11"/>
        <v>0.89655759523931411</v>
      </c>
      <c r="CE51" s="412">
        <f t="shared" ca="1" si="12"/>
        <v>0.65479004268543972</v>
      </c>
      <c r="CF51" s="412">
        <f t="array" aca="1" ref="CF51" ca="1">IFERROR(AVERAGE(IF(('1. Database - raw'!BI$7:BK$494&gt;0)*('1. Database - raw'!$AD$7:$AD$494=$A51)*('1. Database - raw'!$AP$7:$AP$494&lt;&gt;Dropdown!$AM$11)*(INDIRECT($Q51,TRUE)=$O51),'1. Database - raw'!BI$7:BK$494)),"")</f>
        <v>0.70000000000000007</v>
      </c>
      <c r="CG51" s="413">
        <f t="array" aca="1" ref="CG51" ca="1">IFERROR(_xlfn.STDEV.S(IF(('1. Database - raw'!BI$7:BK$494&gt;0)*('1. Database - raw'!$AD$7:$AD$494=$A51)*('1. Database - raw'!$AP$7:$AP$494&lt;&gt;Dropdown!$AM$11)*(INDIRECT($Q51,TRUE)=$O51),'1. Database - raw'!BI$7:BK$494)),"")</f>
        <v>0.26457513110645936</v>
      </c>
      <c r="CH51" s="410">
        <f t="array" aca="1" ref="CH51" ca="1">IFERROR(IF(COUNT(IF(('1. Database - raw'!BI$7:BK$494&gt;0)*('1. Database - raw'!$AD$7:$AD$494=$A51)*('1. Database - raw'!$AP$7:$AP$494&lt;&gt;Dropdown!$AM$11)*(INDIRECT($Q51,TRUE)=$O51),'1. Database - raw'!BI$7:BK$494))&gt;0,COUNT(IF(('1. Database - raw'!BI$7:BK$494&gt;0)*('1. Database - raw'!$AD$7:$AD$494=$A51)*('1. Database - raw'!$AP$7:$AP$494&lt;&gt;Dropdown!$AM$11)*(INDIRECT($Q51,TRUE)=$O51),'1. Database - raw'!BI$7:BK$494)),""),"")</f>
        <v>3</v>
      </c>
      <c r="CI51" s="407" t="str">
        <f t="shared" ca="1" si="13"/>
        <v/>
      </c>
      <c r="CJ51" s="408" t="str">
        <f t="shared" ca="1" si="14"/>
        <v/>
      </c>
      <c r="CK51" s="408" t="str">
        <f t="shared" ca="1" si="15"/>
        <v/>
      </c>
      <c r="CL51" s="408" t="str">
        <f t="array" aca="1" ref="CL51" ca="1">IFERROR(AVERAGE(IF(('1. Database - raw'!BO$7:BQ$494&gt;0)*('1. Database - raw'!$AD$7:$AD$494=$A51)*(INDIRECT($Q51,TRUE)=$O51),'1. Database - raw'!BO$7:BQ$494)),"")</f>
        <v/>
      </c>
      <c r="CM51" s="409" t="str">
        <f t="array" aca="1" ref="CM51" ca="1">IFERROR(_xlfn.STDEV.S(IF(('1. Database - raw'!BO$7:BQ$494&gt;0)*('1. Database - raw'!$AD$7:$AD$494=$A51)*(INDIRECT($Q51,TRUE)=$O51),'1. Database - raw'!BO$7:BQ$494)),"")</f>
        <v/>
      </c>
      <c r="CN51" s="410" t="str">
        <f t="array" aca="1" ref="CN51" ca="1">IFERROR(IF(COUNT(IF(('1. Database - raw'!BO$7:BQ$494&gt;0)*('1. Database - raw'!$AD$7:$AD$494=$A51)*(INDIRECT($Q51,TRUE)=$O51),'1. Database - raw'!BO$7:BQ$494))&gt;0,COUNT(IF(('1. Database - raw'!BO$7:BQ$494&gt;0)*('1. Database - raw'!$AD$7:$AD$494=$A51)*(INDIRECT($Q51,TRUE)=$O51),'1. Database - raw'!BO$7:BQ$494)),""),"")</f>
        <v/>
      </c>
      <c r="CO51" s="407" t="str">
        <f t="shared" ca="1" si="16"/>
        <v/>
      </c>
      <c r="CP51" s="408" t="str">
        <f t="shared" ca="1" si="17"/>
        <v/>
      </c>
      <c r="CQ51" s="408" t="str">
        <f t="shared" ca="1" si="18"/>
        <v/>
      </c>
      <c r="CR51" s="408" t="str">
        <f t="array" aca="1" ref="CR51" ca="1">IFERROR(AVERAGE(IF(('1. Database - raw'!BU$7:BW$494&gt;0)*('1. Database - raw'!$AD$7:$AD$494=$A51)*(INDIRECT($Q51,TRUE)=$O51),'1. Database - raw'!BU$7:BW$494)),"")</f>
        <v/>
      </c>
      <c r="CS51" s="409" t="str">
        <f t="array" aca="1" ref="CS51" ca="1">IFERROR(_xlfn.STDEV.S(IF(('1. Database - raw'!BU$7:BW$494&gt;0)*('1. Database - raw'!$AD$7:$AD$494=$A51)*(INDIRECT($Q51,TRUE)=$O51),'1. Database - raw'!BU$7:BW$494)),"")</f>
        <v/>
      </c>
      <c r="CT51" s="410" t="str">
        <f t="array" aca="1" ref="CT51" ca="1">IFERROR(IF(COUNT(IF(('1. Database - raw'!BU$7:BW$494&gt;0)*('1. Database - raw'!$AD$7:$AD$494=$A51)*(INDIRECT($Q51,TRUE)=$O51),'1. Database - raw'!BU$7:BW$494))&gt;0,COUNT(IF(('1. Database - raw'!BU$7:BW$494&gt;0)*('1. Database - raw'!$AD$7:$AD$494=$A51)*(INDIRECT($Q51,TRUE)=$O51),'1. Database - raw'!BU$7:BW$494)),""),"")</f>
        <v/>
      </c>
      <c r="CU51" s="407" t="str">
        <f t="shared" ca="1" si="19"/>
        <v/>
      </c>
      <c r="CV51" s="408" t="str">
        <f t="shared" ca="1" si="20"/>
        <v/>
      </c>
      <c r="CW51" s="408" t="str">
        <f t="shared" ca="1" si="21"/>
        <v/>
      </c>
      <c r="CX51" s="408" t="str">
        <f t="array" aca="1" ref="CX51" ca="1">IFERROR(AVERAGE(IF(('1. Database - raw'!CA$7:CC$494&gt;0)*('1. Database - raw'!$AD$7:$AD$494=$A51)*(INDIRECT($Q51,TRUE)=$O51),'1. Database - raw'!CA$7:CC$494)),"")</f>
        <v/>
      </c>
      <c r="CY51" s="409" t="str">
        <f t="array" aca="1" ref="CY51" ca="1">IFERROR(_xlfn.STDEV.S(IF(('1. Database - raw'!CA$7:CC$494&gt;0)*('1. Database - raw'!$AD$7:$AD$494=$A51)*(INDIRECT($Q51,TRUE)=$O51),'1. Database - raw'!CA$7:CC$494)),"")</f>
        <v/>
      </c>
      <c r="CZ51" s="410" t="str">
        <f t="array" aca="1" ref="CZ51" ca="1">IFERROR(IF(COUNT(IF(('1. Database - raw'!CA$7:CC$494&gt;0)*('1. Database - raw'!$AD$7:$AD$494=$A51)*(INDIRECT($Q51,TRUE)=$O51),'1. Database - raw'!CA$7:CC$494))&gt;0,COUNT(IF(('1. Database - raw'!CA$7:CC$494&gt;0)*('1. Database - raw'!$AD$7:$AD$494=$A51)*(INDIRECT($Q51,TRUE)=$O51),'1. Database - raw'!CA$7:CC$494)),""),"")</f>
        <v/>
      </c>
      <c r="DA51" s="407" t="str">
        <f t="shared" ca="1" si="22"/>
        <v/>
      </c>
      <c r="DB51" s="408" t="str">
        <f t="shared" ca="1" si="23"/>
        <v/>
      </c>
      <c r="DC51" s="408" t="str">
        <f t="shared" ca="1" si="24"/>
        <v/>
      </c>
      <c r="DD51" s="408" t="str">
        <f t="array" aca="1" ref="DD51" ca="1">IFERROR(AVERAGE(IF(('1. Database - raw'!CG$7:CI$494&gt;0)*('1. Database - raw'!$AD$7:$AD$494=$A51)*(INDIRECT($Q51,TRUE)=$O51),'1. Database - raw'!CG$7:CI$494)),"")</f>
        <v/>
      </c>
      <c r="DE51" s="409" t="str">
        <f t="array" aca="1" ref="DE51" ca="1">IFERROR(_xlfn.STDEV.S(IF(('1. Database - raw'!CG$7:CI$494&gt;0)*('1. Database - raw'!$AD$7:$AD$494=$A51)*(INDIRECT($Q51,TRUE)=$O51),'1. Database - raw'!CG$7:CI$494)),"")</f>
        <v/>
      </c>
      <c r="DF51" s="410" t="str">
        <f t="array" aca="1" ref="DF51" ca="1">IFERROR(IF(COUNT(IF(('1. Database - raw'!CG$7:CI$494&gt;0)*('1. Database - raw'!$AD$7:$AD$494=$A51)*(INDIRECT($Q51,TRUE)=$O51),'1. Database - raw'!CG$7:CI$494))&gt;0,COUNT(IF(('1. Database - raw'!CG$7:CI$494&gt;0)*('1. Database - raw'!$AD$7:$AD$494=$A51)*(INDIRECT($Q51,TRUE)=$O51),'1. Database - raw'!CG$7:CI$494)),""),"")</f>
        <v/>
      </c>
      <c r="DG51" s="407" t="str">
        <f t="shared" ca="1" si="25"/>
        <v/>
      </c>
      <c r="DH51" s="408" t="str">
        <f t="shared" ca="1" si="26"/>
        <v/>
      </c>
      <c r="DI51" s="408" t="str">
        <f t="shared" ca="1" si="27"/>
        <v/>
      </c>
      <c r="DJ51" s="408" t="str">
        <f t="array" aca="1" ref="DJ51" ca="1">IFERROR(AVERAGE(IF(('1. Database - raw'!CM$7:CO$494&gt;0)*('1. Database - raw'!$AD$7:$AD$494=$A51)*(INDIRECT($Q51,TRUE)=$O51),'1. Database - raw'!CM$7:CO$494)),"")</f>
        <v/>
      </c>
      <c r="DK51" s="409" t="str">
        <f t="array" aca="1" ref="DK51" ca="1">IFERROR(_xlfn.STDEV.S(IF(('1. Database - raw'!CM$7:CO$494&gt;0)*('1. Database - raw'!$AD$7:$AD$494=$A51)*(INDIRECT($Q51,TRUE)=$O51),'1. Database - raw'!CM$7:CO$494)),"")</f>
        <v/>
      </c>
      <c r="DL51" s="410" t="str">
        <f t="array" aca="1" ref="DL51" ca="1">IFERROR(IF(COUNT(IF(('1. Database - raw'!CM$7:CO$494&gt;0)*('1. Database - raw'!$AD$7:$AD$494=$A51)*(INDIRECT($Q51,TRUE)=$O51),'1. Database - raw'!CM$7:CO$494))&gt;0,COUNT(IF(('1. Database - raw'!CM$7:CO$494&gt;0)*('1. Database - raw'!$AD$7:$AD$494=$A51)*(INDIRECT($Q51,TRUE)=$O51),'1. Database - raw'!CM$7:CO$494)),""),"")</f>
        <v/>
      </c>
      <c r="DM51" s="407" t="str">
        <f t="shared" ca="1" si="28"/>
        <v/>
      </c>
      <c r="DN51" s="408" t="str">
        <f t="shared" ca="1" si="29"/>
        <v/>
      </c>
      <c r="DO51" s="408" t="str">
        <f t="shared" ca="1" si="30"/>
        <v/>
      </c>
      <c r="DP51" s="408" t="str">
        <f t="array" aca="1" ref="DP51" ca="1">IFERROR(AVERAGE(IF(('1. Database - raw'!CS$7:CU$494&gt;0)*('1. Database - raw'!$AD$7:$AD$494=$A51)*(INDIRECT($Q51,TRUE)=$O51),'1. Database - raw'!CS$7:CU$494)),"")</f>
        <v/>
      </c>
      <c r="DQ51" s="409" t="str">
        <f t="array" aca="1" ref="DQ51" ca="1">IFERROR(_xlfn.STDEV.S(IF(('1. Database - raw'!CS$7:CU$494&gt;0)*('1. Database - raw'!$AD$7:$AD$494=$A51)*(INDIRECT($Q51,TRUE)=$O51),'1. Database - raw'!CS$7:CU$494)),"")</f>
        <v/>
      </c>
      <c r="DR51" s="410" t="str">
        <f t="array" aca="1" ref="DR51" ca="1">IFERROR(IF(COUNT(IF(('1. Database - raw'!CS$7:CU$494&gt;0)*('1. Database - raw'!$AD$7:$AD$494=$A51)*(INDIRECT($Q51,TRUE)=$O51),'1. Database - raw'!CS$7:CU$494))&gt;0,COUNT(IF(('1. Database - raw'!CS$7:CU$494&gt;0)*('1. Database - raw'!$AD$7:$AD$494=$A51)*(INDIRECT($Q51,TRUE)=$O51),'1. Database - raw'!CS$7:CU$494)),""),"")</f>
        <v/>
      </c>
      <c r="DS51" s="407" t="str">
        <f t="shared" ca="1" si="31"/>
        <v/>
      </c>
      <c r="DT51" s="408" t="str">
        <f t="shared" ca="1" si="32"/>
        <v/>
      </c>
      <c r="DU51" s="408" t="str">
        <f t="shared" ca="1" si="33"/>
        <v/>
      </c>
      <c r="DV51" s="408" t="str">
        <f t="array" aca="1" ref="DV51" ca="1">IFERROR(AVERAGE(IF(('1. Database - raw'!CY$7:DA$494&gt;0)*('1. Database - raw'!$AD$7:$AD$494=$A51)*(INDIRECT($Q51,TRUE)=$O51),'1. Database - raw'!CY$7:DA$494)),"")</f>
        <v/>
      </c>
      <c r="DW51" s="409" t="str">
        <f t="array" aca="1" ref="DW51" ca="1">IFERROR(_xlfn.STDEV.S(IF(('1. Database - raw'!CY$7:DA$494&gt;0)*('1. Database - raw'!$AD$7:$AD$494=$A51)*(INDIRECT($Q51,TRUE)=$O51),'1. Database - raw'!CY$7:DA$494)),"")</f>
        <v/>
      </c>
      <c r="DX51" s="410" t="str">
        <f t="array" aca="1" ref="DX51" ca="1">IFERROR(IF(COUNT(IF(('1. Database - raw'!CY$7:DA$494&gt;0)*('1. Database - raw'!$AD$7:$AD$494=$A51)*(INDIRECT($Q51,TRUE)=$O51),'1. Database - raw'!CY$7:DA$494))&gt;0,COUNT(IF(('1. Database - raw'!CY$7:DA$494&gt;0)*('1. Database - raw'!$AD$7:$AD$494=$A51)*(INDIRECT($Q51,TRUE)=$O51),'1. Database - raw'!CY$7:DA$494)),""),"")</f>
        <v/>
      </c>
      <c r="DY51" s="407" t="str">
        <f t="shared" ca="1" si="34"/>
        <v/>
      </c>
      <c r="DZ51" s="408" t="str">
        <f t="shared" ca="1" si="35"/>
        <v/>
      </c>
      <c r="EA51" s="408" t="str">
        <f t="shared" ca="1" si="36"/>
        <v/>
      </c>
      <c r="EB51" s="408" t="str">
        <f t="array" aca="1" ref="EB51" ca="1">IFERROR(AVERAGE(IF(('1. Database - raw'!DE$7:DG$494&gt;0)*('1. Database - raw'!$AD$7:$AD$494=$A51)*(INDIRECT($Q51,TRUE)=$O51),'1. Database - raw'!DE$7:DG$494)),"")</f>
        <v/>
      </c>
      <c r="EC51" s="409" t="str">
        <f t="array" aca="1" ref="EC51" ca="1">IFERROR(_xlfn.STDEV.S(IF(('1. Database - raw'!DE$7:DG$494&gt;0)*('1. Database - raw'!$AD$7:$AD$494=$A51)*(INDIRECT($Q51,TRUE)=$O51),'1. Database - raw'!DE$7:DG$494)),"")</f>
        <v/>
      </c>
      <c r="ED51" s="410" t="str">
        <f t="array" aca="1" ref="ED51" ca="1">IFERROR(IF(COUNT(IF(('1. Database - raw'!DE$7:DG$494&gt;0)*('1. Database - raw'!$AD$7:$AD$494=$A51)*(INDIRECT($Q51,TRUE)=$O51),'1. Database - raw'!DE$7:DG$494))&gt;0,COUNT(IF(('1. Database - raw'!DE$7:DG$494&gt;0)*('1. Database - raw'!$AD$7:$AD$494=$A51)*(INDIRECT($Q51,TRUE)=$O51),'1. Database - raw'!DE$7:DG$494)),""),"")</f>
        <v/>
      </c>
      <c r="EE51" s="411" t="str">
        <f t="shared" ca="1" si="37"/>
        <v/>
      </c>
      <c r="EF51" s="412" t="str">
        <f t="shared" ca="1" si="38"/>
        <v/>
      </c>
      <c r="EG51" s="412" t="str">
        <f t="shared" ca="1" si="39"/>
        <v/>
      </c>
      <c r="EH51" s="412" t="str">
        <f t="array" aca="1" ref="EH51" ca="1">IFERROR(AVERAGE(IF(('1. Database - raw'!DK$7:DM$494&gt;0)*('1. Database - raw'!$AD$7:$AD$494=$A51)*(INDIRECT($Q51,TRUE)=$O51),'1. Database - raw'!DK$7:DM$494)),"")</f>
        <v/>
      </c>
      <c r="EI51" s="413" t="str">
        <f t="array" aca="1" ref="EI51" ca="1">IFERROR(_xlfn.STDEV.S(IF(('1. Database - raw'!DK$7:DM$494&gt;0)*('1. Database - raw'!$AD$7:$AD$494=$A51)*(INDIRECT($Q51,TRUE)=$O51),'1. Database - raw'!DK$7:DM$494)),"")</f>
        <v/>
      </c>
      <c r="EJ51" s="410" t="str">
        <f t="array" aca="1" ref="EJ51" ca="1">IFERROR(IF(COUNT(IF(('1. Database - raw'!DK$7:DM$494&gt;0)*('1. Database - raw'!$AD$7:$AD$494=$A51)*(INDIRECT($Q51,TRUE)=$O51),'1. Database - raw'!DK$7:DM$494))&gt;0,COUNT(IF(('1. Database - raw'!DK$7:DM$494&gt;0)*('1. Database - raw'!$AD$7:$AD$494=$A51)*(INDIRECT($Q51,TRUE)=$O51),'1. Database - raw'!DK$7:DM$494)),""),"")</f>
        <v/>
      </c>
      <c r="EK51" s="407">
        <f t="shared" ca="1" si="40"/>
        <v>30.201952514658323</v>
      </c>
      <c r="EL51" s="408">
        <f t="shared" ca="1" si="41"/>
        <v>36.719232989393298</v>
      </c>
      <c r="EM51" s="408">
        <f t="shared" ca="1" si="42"/>
        <v>33.301539470726155</v>
      </c>
      <c r="EN51" s="408">
        <f t="array" aca="1" ref="EN51" ca="1">IFERROR(AVERAGE(IF(('1. Database - raw'!DQ$7:DS$494&gt;0)*('1. Database - raw'!$AD$7:$AD$494=$A51)*(INDIRECT($Q51,TRUE)=$O51),'1. Database - raw'!DQ$7:DS$494)),"")</f>
        <v>34</v>
      </c>
      <c r="EO51" s="409">
        <f t="array" aca="1" ref="EO51" ca="1">IFERROR(_xlfn.STDEV.S(IF(('1. Database - raw'!DQ$7:DS$494&gt;0)*('1. Database - raw'!$AD$7:$AD$494=$A51)*(INDIRECT($Q51,TRUE)=$O51),'1. Database - raw'!DQ$7:DS$494)),"")</f>
        <v>7</v>
      </c>
      <c r="EP51" s="410">
        <f t="array" aca="1" ref="EP51" ca="1">IFERROR(IF(COUNT(IF(('1. Database - raw'!DQ$7:DS$494&gt;0)*('1. Database - raw'!$AD$7:$AD$494=$A51)*(INDIRECT($Q51,TRUE)=$O51),'1. Database - raw'!DQ$7:DS$494))&gt;0,COUNT(IF(('1. Database - raw'!DQ$7:DS$494&gt;0)*('1. Database - raw'!$AD$7:$AD$494=$A51)*(INDIRECT($Q51,TRUE)=$O51),'1. Database - raw'!DQ$7:DS$494)),""),"")</f>
        <v>3</v>
      </c>
      <c r="EQ51" s="407" t="str">
        <f t="shared" ca="1" si="43"/>
        <v/>
      </c>
      <c r="ER51" s="408" t="str">
        <f t="shared" ca="1" si="44"/>
        <v/>
      </c>
      <c r="ES51" s="408" t="str">
        <f t="shared" ca="1" si="45"/>
        <v/>
      </c>
      <c r="ET51" s="408" t="str">
        <f t="array" aca="1" ref="ET51" ca="1">IFERROR(AVERAGE(IF(('1. Database - raw'!DW$7:DY$494&gt;0)*('1. Database - raw'!$AD$7:$AD$494=$A51)*(INDIRECT($Q51,TRUE)=$O51),'1. Database - raw'!DW$7:DY$494)),"")</f>
        <v/>
      </c>
      <c r="EU51" s="409" t="str">
        <f t="array" aca="1" ref="EU51" ca="1">IFERROR(_xlfn.STDEV.S(IF(('1. Database - raw'!DW$7:DY$494&gt;0)*('1. Database - raw'!$AD$7:$AD$494=$A51)*(INDIRECT($Q51,TRUE)=$O51),'1. Database - raw'!DW$7:DY$494)),"")</f>
        <v/>
      </c>
      <c r="EV51" s="410" t="str">
        <f t="array" aca="1" ref="EV51" ca="1">IFERROR(IF(COUNT(IF(('1. Database - raw'!DW$7:DY$494&gt;0)*('1. Database - raw'!$AD$7:$AD$494=$A51)*(INDIRECT($Q51,TRUE)=$O51),'1. Database - raw'!DW$7:DY$494))&gt;0,COUNT(IF(('1. Database - raw'!DW$7:DY$494&gt;0)*('1. Database - raw'!$AD$7:$AD$494=$A51)*(INDIRECT($Q51,TRUE)=$O51),'1. Database - raw'!DW$7:DY$494)),""),"")</f>
        <v/>
      </c>
      <c r="EW51" s="407" t="str">
        <f t="shared" ca="1" si="46"/>
        <v/>
      </c>
      <c r="EX51" s="408" t="str">
        <f t="shared" ca="1" si="47"/>
        <v/>
      </c>
      <c r="EY51" s="408" t="str">
        <f t="shared" ca="1" si="48"/>
        <v/>
      </c>
      <c r="EZ51" s="408" t="str">
        <f t="array" aca="1" ref="EZ51" ca="1">IFERROR(AVERAGE(IF(('1. Database - raw'!EC$7:EE$494&gt;0)*('1. Database - raw'!$AD$7:$AD$494=$A51)*(INDIRECT($Q51,TRUE)=$O51),'1. Database - raw'!EC$7:EE$494)),"")</f>
        <v/>
      </c>
      <c r="FA51" s="409" t="str">
        <f t="array" aca="1" ref="FA51" ca="1">IFERROR(_xlfn.STDEV.S(IF(('1. Database - raw'!EC$7:EE$494&gt;0)*('1. Database - raw'!$AD$7:$AD$494=$A51)*(INDIRECT($Q51,TRUE)=$O51),'1. Database - raw'!EC$7:EE$494)),"")</f>
        <v/>
      </c>
      <c r="FB51" s="410" t="str">
        <f t="array" aca="1" ref="FB51" ca="1">IFERROR(IF(COUNT(IF(('1. Database - raw'!EC$7:EE$494&gt;0)*('1. Database - raw'!$AD$7:$AD$494=$A51)*(INDIRECT($Q51,TRUE)=$O51),'1. Database - raw'!EC$7:EE$494))&gt;0,COUNT(IF(('1. Database - raw'!EC$7:EE$494&gt;0)*('1. Database - raw'!$AD$7:$AD$494=$A51)*(INDIRECT($Q51,TRUE)=$O51),'1. Database - raw'!EC$7:EE$494)),""),"")</f>
        <v/>
      </c>
      <c r="FC51" s="407" t="str">
        <f t="shared" ca="1" si="49"/>
        <v/>
      </c>
      <c r="FD51" s="408" t="str">
        <f t="shared" ca="1" si="50"/>
        <v/>
      </c>
      <c r="FE51" s="408" t="str">
        <f t="shared" ca="1" si="51"/>
        <v/>
      </c>
      <c r="FF51" s="408" t="str">
        <f t="array" aca="1" ref="FF51" ca="1">IFERROR(AVERAGE(IF(('1. Database - raw'!EI$7:EK$494&gt;0)*('1. Database - raw'!$AD$7:$AD$494=$A51)*(INDIRECT($Q51,TRUE)=$O51),'1. Database - raw'!EI$7:EK$494)),"")</f>
        <v/>
      </c>
      <c r="FG51" s="409" t="str">
        <f t="array" aca="1" ref="FG51" ca="1">IFERROR(_xlfn.STDEV.S(IF(('1. Database - raw'!EI$7:EK$494&gt;0)*('1. Database - raw'!$AD$7:$AD$494=$A51)*(INDIRECT($Q51,TRUE)=$O51),'1. Database - raw'!EI$7:EK$494)),"")</f>
        <v/>
      </c>
      <c r="FH51" s="410" t="str">
        <f t="array" aca="1" ref="FH51" ca="1">IFERROR(IF(COUNT(IF(('1. Database - raw'!EI$7:EK$494&gt;0)*('1. Database - raw'!$AD$7:$AD$494=$A51)*(INDIRECT($Q51,TRUE)=$O51),'1. Database - raw'!EI$7:EK$494))&gt;0,COUNT(IF(('1. Database - raw'!EI$7:EK$494&gt;0)*('1. Database - raw'!$AD$7:$AD$494=$A51)*(INDIRECT($Q51,TRUE)=$O51),'1. Database - raw'!EI$7:EK$494)),""),"")</f>
        <v/>
      </c>
      <c r="FI51" s="407" t="str">
        <f t="shared" ca="1" si="52"/>
        <v/>
      </c>
      <c r="FJ51" s="408" t="str">
        <f t="shared" ca="1" si="53"/>
        <v/>
      </c>
      <c r="FK51" s="408" t="str">
        <f t="shared" ca="1" si="54"/>
        <v/>
      </c>
      <c r="FL51" s="408" t="str">
        <f t="array" aca="1" ref="FL51" ca="1">IFERROR(AVERAGE(IF(('1. Database - raw'!EO$7:EQ$494&gt;0)*('1. Database - raw'!$AD$7:$AD$494=$A51)*(INDIRECT($Q51,TRUE)=$O51),'1. Database - raw'!EO$7:EQ$494)),"")</f>
        <v/>
      </c>
      <c r="FM51" s="409" t="str">
        <f t="array" aca="1" ref="FM51" ca="1">IFERROR(_xlfn.STDEV.S(IF(('1. Database - raw'!EO$7:EQ$494&gt;0)*('1. Database - raw'!$AD$7:$AD$494=$A51)*(INDIRECT($Q51,TRUE)=$O51),'1. Database - raw'!EO$7:EQ$494)),"")</f>
        <v/>
      </c>
      <c r="FN51" s="410" t="str">
        <f t="array" aca="1" ref="FN51" ca="1">IFERROR(IF(COUNT(IF(('1. Database - raw'!EO$7:EQ$494&gt;0)*('1. Database - raw'!$AD$7:$AD$494=$A51)*(INDIRECT($Q51,TRUE)=$O51),'1. Database - raw'!EO$7:EQ$494))&gt;0,COUNT(IF(('1. Database - raw'!EO$7:EQ$494&gt;0)*('1. Database - raw'!$AD$7:$AD$494=$A51)*(INDIRECT($Q51,TRUE)=$O51),'1. Database - raw'!EO$7:EQ$494)),""),"")</f>
        <v/>
      </c>
      <c r="FO51" s="407" t="str">
        <f t="shared" ca="1" si="55"/>
        <v/>
      </c>
      <c r="FP51" s="408" t="str">
        <f t="shared" ca="1" si="56"/>
        <v/>
      </c>
      <c r="FQ51" s="408" t="str">
        <f t="shared" ca="1" si="57"/>
        <v/>
      </c>
      <c r="FR51" s="408" t="str">
        <f t="array" aca="1" ref="FR51" ca="1">IFERROR(AVERAGE(IF(('1. Database - raw'!EU$7:EW$494&gt;0)*('1. Database - raw'!$AD$7:$AD$494=$A51)*(INDIRECT($Q51,TRUE)=$O51),'1. Database - raw'!EU$7:EW$494)),"")</f>
        <v/>
      </c>
      <c r="FS51" s="409" t="str">
        <f t="array" aca="1" ref="FS51" ca="1">IFERROR(_xlfn.STDEV.S(IF(('1. Database - raw'!EU$7:EW$494&gt;0)*('1. Database - raw'!$AD$7:$AD$494=$A51)*(INDIRECT($Q51,TRUE)=$O51),'1. Database - raw'!EU$7:EW$494)),"")</f>
        <v/>
      </c>
      <c r="FT51" s="410" t="str">
        <f t="array" aca="1" ref="FT51" ca="1">IFERROR(IF(COUNT(IF(('1. Database - raw'!EU$7:EW$494&gt;0)*('1. Database - raw'!$AD$7:$AD$494=$A51)*(INDIRECT($Q51,TRUE)=$O51),'1. Database - raw'!EU$7:EW$494))&gt;0,COUNT(IF(('1. Database - raw'!EU$7:EW$494&gt;0)*('1. Database - raw'!$AD$7:$AD$494=$A51)*(INDIRECT($Q51,TRUE)=$O51),'1. Database - raw'!EU$7:EW$494)),""),"")</f>
        <v/>
      </c>
      <c r="FU51" s="407" t="str">
        <f t="shared" ca="1" si="58"/>
        <v/>
      </c>
      <c r="FV51" s="408" t="str">
        <f t="shared" ca="1" si="59"/>
        <v/>
      </c>
      <c r="FW51" s="408" t="str">
        <f t="shared" ca="1" si="60"/>
        <v/>
      </c>
      <c r="FX51" s="408" t="str">
        <f t="array" aca="1" ref="FX51" ca="1">IFERROR(AVERAGE(IF(('1. Database - raw'!FA$7:FC$494&gt;0)*('1. Database - raw'!$AD$7:$AD$494=$A51)*(INDIRECT($Q51,TRUE)=$O51),'1. Database - raw'!FA$7:FC$494)),"")</f>
        <v/>
      </c>
      <c r="FY51" s="409" t="str">
        <f t="array" aca="1" ref="FY51" ca="1">IFERROR(_xlfn.STDEV.S(IF(('1. Database - raw'!FA$7:FC$494&gt;0)*('1. Database - raw'!$AD$7:$AD$494=$A51)*(INDIRECT($Q51,TRUE)=$O51),'1. Database - raw'!FA$7:FC$494)),"")</f>
        <v/>
      </c>
      <c r="FZ51" s="410" t="str">
        <f t="array" aca="1" ref="FZ51" ca="1">IFERROR(IF(COUNT(IF(('1. Database - raw'!FA$7:FC$494&gt;0)*('1. Database - raw'!$AD$7:$AD$494=$A51)*(INDIRECT($Q51,TRUE)=$O51),'1. Database - raw'!FA$7:FC$494))&gt;0,COUNT(IF(('1. Database - raw'!FA$7:FC$494&gt;0)*('1. Database - raw'!$AD$7:$AD$494=$A51)*(INDIRECT($Q51,TRUE)=$O51),'1. Database - raw'!FA$7:FC$494)),""),"")</f>
        <v/>
      </c>
      <c r="GA51" s="407" t="str">
        <f t="shared" ca="1" si="61"/>
        <v/>
      </c>
      <c r="GB51" s="408" t="str">
        <f t="shared" ca="1" si="62"/>
        <v/>
      </c>
      <c r="GC51" s="408" t="str">
        <f t="shared" ca="1" si="63"/>
        <v/>
      </c>
      <c r="GD51" s="408" t="str">
        <f t="array" aca="1" ref="GD51" ca="1">IFERROR(AVERAGE(IF(('1. Database - raw'!FG$7:FI$494&gt;0)*('1. Database - raw'!$AD$7:$AD$494=$A51)*(INDIRECT($Q51,TRUE)=$O51),'1. Database - raw'!FG$7:FI$494)),"")</f>
        <v/>
      </c>
      <c r="GE51" s="409" t="str">
        <f t="array" aca="1" ref="GE51" ca="1">IFERROR(_xlfn.STDEV.S(IF(('1. Database - raw'!FG$7:FI$494&gt;0)*('1. Database - raw'!$AD$7:$AD$494=$A51)*(INDIRECT($Q51,TRUE)=$O51),'1. Database - raw'!FG$7:FI$494)),"")</f>
        <v/>
      </c>
      <c r="GF51" s="410" t="str">
        <f t="array" aca="1" ref="GF51" ca="1">IFERROR(IF(COUNT(IF(('1. Database - raw'!FG$7:FI$494&gt;0)*('1. Database - raw'!$AD$7:$AD$494=$A51)*(INDIRECT($Q51,TRUE)=$O51),'1. Database - raw'!FG$7:FI$494))&gt;0,COUNT(IF(('1. Database - raw'!FG$7:FI$494&gt;0)*('1. Database - raw'!$AD$7:$AD$494=$A51)*(INDIRECT($Q51,TRUE)=$O51),'1. Database - raw'!FG$7:FI$494)),""),"")</f>
        <v/>
      </c>
      <c r="GG51" s="407" t="str">
        <f t="shared" ca="1" si="64"/>
        <v/>
      </c>
      <c r="GH51" s="408" t="str">
        <f t="shared" ca="1" si="65"/>
        <v/>
      </c>
      <c r="GI51" s="408" t="str">
        <f t="shared" ca="1" si="66"/>
        <v/>
      </c>
      <c r="GJ51" s="408" t="str">
        <f t="array" aca="1" ref="GJ51" ca="1">IFERROR(AVERAGE(IF(('1. Database - raw'!FM$7:FO$494&gt;0)*('1. Database - raw'!$AD$7:$AD$494=$A51)*(INDIRECT($Q51,TRUE)=$O51),'1. Database - raw'!FM$7:FO$494)),"")</f>
        <v/>
      </c>
      <c r="GK51" s="409" t="str">
        <f t="array" aca="1" ref="GK51" ca="1">IFERROR(_xlfn.STDEV.S(IF(('1. Database - raw'!FM$7:FO$494&gt;0)*('1. Database - raw'!$AD$7:$AD$494=$A51)*(INDIRECT($Q51,TRUE)=$O51),'1. Database - raw'!FM$7:FO$494)),"")</f>
        <v/>
      </c>
      <c r="GL51" s="410" t="str">
        <f t="array" aca="1" ref="GL51" ca="1">IFERROR(IF(COUNT(IF(('1. Database - raw'!FM$7:FO$494&gt;0)*('1. Database - raw'!$AD$7:$AD$494=$A51)*(INDIRECT($Q51,TRUE)=$O51),'1. Database - raw'!FM$7:FO$494))&gt;0,COUNT(IF(('1. Database - raw'!FM$7:FO$494&gt;0)*('1. Database - raw'!$AD$7:$AD$494=$A51)*(INDIRECT($Q51,TRUE)=$O51),'1. Database - raw'!FM$7:FO$494)),""),"")</f>
        <v/>
      </c>
      <c r="GM51" s="407">
        <f t="shared" ca="1" si="67"/>
        <v>42.746355749943376</v>
      </c>
      <c r="GN51" s="408">
        <f t="shared" ca="1" si="68"/>
        <v>77.566420690409501</v>
      </c>
      <c r="GO51" s="408">
        <f t="shared" ca="1" si="69"/>
        <v>57.581957357161919</v>
      </c>
      <c r="GP51" s="408">
        <f t="array" aca="1" ref="GP51" ca="1">IFERROR(AVERAGE(IF(('1. Database - raw'!FS$7:FU$494&gt;0)*('1. Database - raw'!$AD$7:$AD$494=$A51)*(INDIRECT($Q51,TRUE)=$O51),'1. Database - raw'!FS$7:FU$494)),"")</f>
        <v>62</v>
      </c>
      <c r="GQ51" s="409">
        <f t="array" aca="1" ref="GQ51" ca="1">IFERROR(_xlfn.STDEV.S(IF(('1. Database - raw'!FS$7:FU$494&gt;0)*('1. Database - raw'!$AD$7:$AD$494=$A51)*(INDIRECT($Q51,TRUE)=$O51),'1. Database - raw'!FS$7:FU$494)),"")</f>
        <v>24.748737341529164</v>
      </c>
      <c r="GR51" s="410">
        <f t="array" aca="1" ref="GR51" ca="1">IFERROR(IF(COUNT(IF(('1. Database - raw'!FS$7:FU$494&gt;0)*('1. Database - raw'!$AD$7:$AD$494=$A51)*(INDIRECT($Q51,TRUE)=$O51),'1. Database - raw'!FS$7:FU$494))&gt;0,COUNT(IF(('1. Database - raw'!FS$7:FU$494&gt;0)*('1. Database - raw'!$AD$7:$AD$494=$A51)*(INDIRECT($Q51,TRUE)=$O51),'1. Database - raw'!FS$7:FU$494)),""),"")</f>
        <v>5</v>
      </c>
      <c r="GS51" s="407" t="str">
        <f t="shared" ca="1" si="70"/>
        <v/>
      </c>
      <c r="GT51" s="408" t="str">
        <f t="shared" ca="1" si="71"/>
        <v/>
      </c>
      <c r="GU51" s="408" t="str">
        <f t="shared" ca="1" si="72"/>
        <v/>
      </c>
      <c r="GV51" s="408" t="str">
        <f t="array" aca="1" ref="GV51" ca="1">IFERROR(AVERAGE(IF(('1. Database - raw'!FY$7:GA$494&gt;0)*('1. Database - raw'!$AD$7:$AD$494=$A51)*(INDIRECT($Q51,TRUE)=$O51),'1. Database - raw'!FY$7:GA$494)),"")</f>
        <v/>
      </c>
      <c r="GW51" s="409" t="str">
        <f t="array" aca="1" ref="GW51" ca="1">IFERROR(_xlfn.STDEV.S(IF(('1. Database - raw'!FY$7:GA$494&gt;0)*('1. Database - raw'!$AD$7:$AD$494=$A51)*(INDIRECT($Q51,TRUE)=$O51),'1. Database - raw'!FY$7:GA$494)),"")</f>
        <v/>
      </c>
      <c r="GX51" s="410" t="str">
        <f t="array" aca="1" ref="GX51" ca="1">IFERROR(IF(COUNT(IF(('1. Database - raw'!FY$7:GA$494&gt;0)*('1. Database - raw'!$AD$7:$AD$494=$A51)*(INDIRECT($Q51,TRUE)=$O51),'1. Database - raw'!FY$7:GA$494))&gt;0,COUNT(IF(('1. Database - raw'!FY$7:GA$494&gt;0)*('1. Database - raw'!$AD$7:$AD$494=$A51)*(INDIRECT($Q51,TRUE)=$O51),'1. Database - raw'!FY$7:GA$494)),""),"")</f>
        <v/>
      </c>
      <c r="GY51" s="407" t="str">
        <f t="shared" ca="1" si="73"/>
        <v/>
      </c>
      <c r="GZ51" s="408" t="str">
        <f t="shared" ca="1" si="74"/>
        <v/>
      </c>
      <c r="HA51" s="408" t="str">
        <f t="shared" ca="1" si="75"/>
        <v/>
      </c>
      <c r="HB51" s="408" t="str">
        <f t="array" aca="1" ref="HB51" ca="1">IFERROR(AVERAGE(IF(('1. Database - raw'!GE$7:GG$494&gt;0)*('1. Database - raw'!$AD$7:$AD$494=$A51)*(INDIRECT($Q51,TRUE)=$O51),'1. Database - raw'!GE$7:GG$494)),"")</f>
        <v/>
      </c>
      <c r="HC51" s="409" t="str">
        <f t="array" aca="1" ref="HC51" ca="1">IFERROR(_xlfn.STDEV.S(IF(('1. Database - raw'!GE$7:GG$494&gt;0)*('1. Database - raw'!$AD$7:$AD$494=$A51)*(INDIRECT($Q51,TRUE)=$O51),'1. Database - raw'!GE$7:GG$494)),"")</f>
        <v/>
      </c>
      <c r="HD51" s="410" t="str">
        <f t="array" aca="1" ref="HD51" ca="1">IFERROR(IF(COUNT(IF(('1. Database - raw'!GE$7:GG$494&gt;0)*('1. Database - raw'!$AD$7:$AD$494=$A51)*(INDIRECT($Q51,TRUE)=$O51),'1. Database - raw'!GE$7:GG$494))&gt;0,COUNT(IF(('1. Database - raw'!GE$7:GG$494&gt;0)*('1. Database - raw'!$AD$7:$AD$494=$A51)*(INDIRECT($Q51,TRUE)=$O51),'1. Database - raw'!GE$7:GG$494)),""),"")</f>
        <v/>
      </c>
      <c r="HE51" s="407" t="str">
        <f t="shared" ca="1" si="76"/>
        <v/>
      </c>
      <c r="HF51" s="408" t="str">
        <f t="shared" ca="1" si="77"/>
        <v/>
      </c>
      <c r="HG51" s="408" t="str">
        <f t="shared" ca="1" si="78"/>
        <v/>
      </c>
      <c r="HH51" s="408" t="str">
        <f t="array" aca="1" ref="HH51" ca="1">IFERROR(AVERAGE(IF(('1. Database - raw'!GK$7:GM$494&gt;0)*('1. Database - raw'!$AD$7:$AD$494=$A51)*(INDIRECT($Q51,TRUE)=$O51),'1. Database - raw'!GK$7:GM$494)),"")</f>
        <v/>
      </c>
      <c r="HI51" s="409" t="str">
        <f t="array" aca="1" ref="HI51" ca="1">IFERROR(_xlfn.STDEV.S(IF(('1. Database - raw'!GK$7:GM$494&gt;0)*('1. Database - raw'!$AD$7:$AD$494=$A51)*(INDIRECT($Q51,TRUE)=$O51),'1. Database - raw'!GK$7:GM$494)),"")</f>
        <v/>
      </c>
      <c r="HJ51" s="410" t="str">
        <f t="array" aca="1" ref="HJ51" ca="1">IFERROR(IF(COUNT(IF(('1. Database - raw'!GK$7:GM$494&gt;0)*('1. Database - raw'!$AD$7:$AD$494=$A51)*(INDIRECT($Q51,TRUE)=$O51),'1. Database - raw'!GK$7:GM$494))&gt;0,COUNT(IF(('1. Database - raw'!GK$7:GM$494&gt;0)*('1. Database - raw'!$AD$7:$AD$494=$A51)*(INDIRECT($Q51,TRUE)=$O51),'1. Database - raw'!GK$7:GM$494)),""),"")</f>
        <v/>
      </c>
      <c r="HK51" s="407" t="str">
        <f t="shared" ca="1" si="79"/>
        <v/>
      </c>
      <c r="HL51" s="408" t="str">
        <f t="shared" ca="1" si="80"/>
        <v/>
      </c>
      <c r="HM51" s="408" t="str">
        <f t="shared" ca="1" si="81"/>
        <v/>
      </c>
      <c r="HN51" s="408" t="str">
        <f t="array" aca="1" ref="HN51" ca="1">IFERROR(AVERAGE(IF(('1. Database - raw'!GQ$7:GS$494&gt;0)*('1. Database - raw'!$AD$7:$AD$494=$A51)*(INDIRECT($Q51,TRUE)=$O51),'1. Database - raw'!GQ$7:GS$494)),"")</f>
        <v/>
      </c>
      <c r="HO51" s="409" t="str">
        <f t="array" aca="1" ref="HO51" ca="1">IFERROR(_xlfn.STDEV.S(IF(('1. Database - raw'!GQ$7:GS$494&gt;0)*('1. Database - raw'!$AD$7:$AD$494=$A51)*(INDIRECT($Q51,TRUE)=$O51),'1. Database - raw'!GQ$7:GS$494)),"")</f>
        <v/>
      </c>
      <c r="HP51" s="410" t="str">
        <f t="array" aca="1" ref="HP51" ca="1">IFERROR(IF(COUNT(IF(('1. Database - raw'!GQ$7:GS$494&gt;0)*('1. Database - raw'!$AD$7:$AD$494=$A51)*(INDIRECT($Q51,TRUE)=$O51),'1. Database - raw'!GQ$7:GS$494))&gt;0,COUNT(IF(('1. Database - raw'!GQ$7:GS$494&gt;0)*('1. Database - raw'!$AD$7:$AD$494=$A51)*(INDIRECT($Q51,TRUE)=$O51),'1. Database - raw'!GQ$7:GS$494)),""),"")</f>
        <v/>
      </c>
      <c r="HQ51" s="407" t="str">
        <f t="shared" ca="1" si="82"/>
        <v/>
      </c>
      <c r="HR51" s="408" t="str">
        <f t="shared" ca="1" si="83"/>
        <v/>
      </c>
      <c r="HS51" s="408" t="str">
        <f t="shared" ca="1" si="84"/>
        <v/>
      </c>
      <c r="HT51" s="408" t="str">
        <f t="array" aca="1" ref="HT51" ca="1">IFERROR(AVERAGE(IF(('1. Database - raw'!GW$7:GY$494&gt;0)*('1. Database - raw'!$AD$7:$AD$494=$A51)*(INDIRECT($Q51,TRUE)=$O51),'1. Database - raw'!GW$7:GY$494)),"")</f>
        <v/>
      </c>
      <c r="HU51" s="409" t="str">
        <f t="array" aca="1" ref="HU51" ca="1">IFERROR(_xlfn.STDEV.S(IF(('1. Database - raw'!GW$7:GY$494&gt;0)*('1. Database - raw'!$AD$7:$AD$494=$A51)*(INDIRECT($Q51,TRUE)=$O51),'1. Database - raw'!GW$7:GY$494)),"")</f>
        <v/>
      </c>
      <c r="HV51" s="410" t="str">
        <f t="array" aca="1" ref="HV51" ca="1">IFERROR(IF(COUNT(IF(('1. Database - raw'!GW$7:GY$494&gt;0)*('1. Database - raw'!$AD$7:$AD$494=$A51)*(INDIRECT($Q51,TRUE)=$O51),'1. Database - raw'!GW$7:GY$494))&gt;0,COUNT(IF(('1. Database - raw'!GW$7:GY$494&gt;0)*('1. Database - raw'!$AD$7:$AD$494=$A51)*(INDIRECT($Q51,TRUE)=$O51),'1. Database - raw'!GW$7:GY$494)),""),"")</f>
        <v/>
      </c>
      <c r="HW51" s="407" t="str">
        <f t="shared" ca="1" si="85"/>
        <v/>
      </c>
      <c r="HX51" s="408" t="str">
        <f t="shared" ca="1" si="86"/>
        <v/>
      </c>
      <c r="HY51" s="408" t="str">
        <f t="shared" ca="1" si="87"/>
        <v/>
      </c>
      <c r="HZ51" s="408" t="str">
        <f t="array" aca="1" ref="HZ51" ca="1">IFERROR(AVERAGE(IF(('1. Database - raw'!HC$7:HE$494&gt;0)*('1. Database - raw'!$AD$7:$AD$494=$A51)*(INDIRECT($Q51,TRUE)=$O51),'1. Database - raw'!HC$7:HE$494)),"")</f>
        <v/>
      </c>
      <c r="IA51" s="409" t="str">
        <f t="array" aca="1" ref="IA51" ca="1">IFERROR(_xlfn.STDEV.S(IF(('1. Database - raw'!HC$7:HE$494&gt;0)*('1. Database - raw'!$AD$7:$AD$494=$A51)*(INDIRECT($Q51,TRUE)=$O51),'1. Database - raw'!HC$7:HE$494)),"")</f>
        <v/>
      </c>
      <c r="IB51" s="410" t="str">
        <f t="array" aca="1" ref="IB51" ca="1">IFERROR(IF(COUNT(IF(('1. Database - raw'!HC$7:HE$494&gt;0)*('1. Database - raw'!$AD$7:$AD$494=$A51)*(INDIRECT($Q51,TRUE)=$O51),'1. Database - raw'!HC$7:HE$494))&gt;0,COUNT(IF(('1. Database - raw'!HC$7:HE$494&gt;0)*('1. Database - raw'!$AD$7:$AD$494=$A51)*(INDIRECT($Q51,TRUE)=$O51),'1. Database - raw'!HC$7:HE$494)),""),"")</f>
        <v/>
      </c>
      <c r="IC51" s="407" t="str">
        <f t="shared" ca="1" si="88"/>
        <v/>
      </c>
      <c r="ID51" s="408" t="str">
        <f t="shared" ca="1" si="89"/>
        <v/>
      </c>
      <c r="IE51" s="408" t="str">
        <f t="shared" ca="1" si="90"/>
        <v/>
      </c>
      <c r="IF51" s="408" t="str">
        <f t="array" aca="1" ref="IF51" ca="1">IFERROR(AVERAGE(IF(('1. Database - raw'!HI$7:HK$494&gt;0)*('1. Database - raw'!$AD$7:$AD$494=$A51)*(INDIRECT($Q51,TRUE)=$O51),'1. Database - raw'!HI$7:HK$494)),"")</f>
        <v/>
      </c>
      <c r="IG51" s="409" t="str">
        <f t="array" aca="1" ref="IG51" ca="1">IFERROR(_xlfn.STDEV.S(IF(('1. Database - raw'!HI$7:HK$494&gt;0)*('1. Database - raw'!$AD$7:$AD$494=$A51)*(INDIRECT($Q51,TRUE)=$O51),'1. Database - raw'!HI$7:HK$494)),"")</f>
        <v/>
      </c>
      <c r="IH51" s="410" t="str">
        <f t="array" aca="1" ref="IH51" ca="1">IFERROR(IF(COUNT(IF(('1. Database - raw'!HI$7:HK$494&gt;0)*('1. Database - raw'!$AD$7:$AD$494=$A51)*(INDIRECT($Q51,TRUE)=$O51),'1. Database - raw'!HI$7:HK$494))&gt;0,COUNT(IF(('1. Database - raw'!HI$7:HK$494&gt;0)*('1. Database - raw'!$AD$7:$AD$494=$A51)*(INDIRECT($Q51,TRUE)=$O51),'1. Database - raw'!HI$7:HK$494)),""),"")</f>
        <v/>
      </c>
      <c r="II51" s="407" t="str">
        <f t="shared" ca="1" si="91"/>
        <v/>
      </c>
      <c r="IJ51" s="408" t="str">
        <f t="shared" ca="1" si="92"/>
        <v/>
      </c>
      <c r="IK51" s="408" t="str">
        <f t="shared" ca="1" si="93"/>
        <v/>
      </c>
      <c r="IL51" s="408" t="str">
        <f t="array" aca="1" ref="IL51" ca="1">IFERROR(AVERAGE(IF(('1. Database - raw'!HO$7:HQ$494&gt;0)*('1. Database - raw'!$AD$7:$AD$494=$A51)*(INDIRECT($Q51,TRUE)=$O51),'1. Database - raw'!HO$7:HQ$494)),"")</f>
        <v/>
      </c>
      <c r="IM51" s="409" t="str">
        <f t="array" aca="1" ref="IM51" ca="1">IFERROR(_xlfn.STDEV.S(IF(('1. Database - raw'!HO$7:HQ$494&gt;0)*('1. Database - raw'!$AD$7:$AD$494=$A51)*(INDIRECT($Q51,TRUE)=$O51),'1. Database - raw'!HO$7:HQ$494)),"")</f>
        <v/>
      </c>
      <c r="IN51" s="410" t="str">
        <f t="array" aca="1" ref="IN51" ca="1">IFERROR(IF(COUNT(IF(('1. Database - raw'!HO$7:HQ$494&gt;0)*('1. Database - raw'!$AD$7:$AD$494=$A51)*(INDIRECT($Q51,TRUE)=$O51),'1. Database - raw'!HO$7:HQ$494))&gt;0,COUNT(IF(('1. Database - raw'!HO$7:HQ$494&gt;0)*('1. Database - raw'!$AD$7:$AD$494=$A51)*(INDIRECT($Q51,TRUE)=$O51),'1. Database - raw'!HO$7:HQ$494)),""),"")</f>
        <v/>
      </c>
      <c r="IO51" s="407" t="str">
        <f t="shared" ca="1" si="94"/>
        <v/>
      </c>
      <c r="IP51" s="408" t="str">
        <f t="shared" ca="1" si="95"/>
        <v/>
      </c>
      <c r="IQ51" s="408" t="str">
        <f t="shared" ca="1" si="96"/>
        <v/>
      </c>
      <c r="IR51" s="408" t="str">
        <f t="array" aca="1" ref="IR51" ca="1">IFERROR(AVERAGE(IF(('1. Database - raw'!HU$7:HW$494&gt;0)*('1. Database - raw'!$AD$7:$AD$494=$A51)*(INDIRECT($Q51,TRUE)=$O51),'1. Database - raw'!HU$7:HW$494)),"")</f>
        <v/>
      </c>
      <c r="IS51" s="409" t="str">
        <f t="array" aca="1" ref="IS51" ca="1">IFERROR(_xlfn.STDEV.S(IF(('1. Database - raw'!HU$7:HW$494&gt;0)*('1. Database - raw'!$AD$7:$AD$494=$A51)*(INDIRECT($Q51,TRUE)=$O51),'1. Database - raw'!HU$7:HW$494)),"")</f>
        <v/>
      </c>
      <c r="IT51" s="410" t="str">
        <f t="array" aca="1" ref="IT51" ca="1">IFERROR(IF(COUNT(IF(('1. Database - raw'!HU$7:HW$494&gt;0)*('1. Database - raw'!$AD$7:$AD$494=$A51)*(INDIRECT($Q51,TRUE)=$O51),'1. Database - raw'!HU$7:HW$494))&gt;0,COUNT(IF(('1. Database - raw'!HU$7:HW$494&gt;0)*('1. Database - raw'!$AD$7:$AD$494=$A51)*(INDIRECT($Q51,TRUE)=$O51),'1. Database - raw'!HU$7:HW$494)),""),"")</f>
        <v/>
      </c>
      <c r="IU51" s="407" t="str">
        <f t="shared" ca="1" si="97"/>
        <v/>
      </c>
      <c r="IV51" s="408" t="str">
        <f t="shared" ca="1" si="98"/>
        <v/>
      </c>
      <c r="IW51" s="408" t="str">
        <f t="shared" ca="1" si="99"/>
        <v/>
      </c>
      <c r="IX51" s="408" t="str">
        <f t="array" aca="1" ref="IX51" ca="1">IFERROR(AVERAGE(IF(('1. Database - raw'!IA$7:IC$494&gt;0)*('1. Database - raw'!$AD$7:$AD$494=$A51)*(INDIRECT($Q51,TRUE)=$O51),'1. Database - raw'!IA$7:IC$494)),"")</f>
        <v/>
      </c>
      <c r="IY51" s="409" t="str">
        <f t="array" aca="1" ref="IY51" ca="1">IFERROR(_xlfn.STDEV.S(IF(('1. Database - raw'!IA$7:IC$494&gt;0)*('1. Database - raw'!$AD$7:$AD$494=$A51)*(INDIRECT($Q51,TRUE)=$O51),'1. Database - raw'!IA$7:IC$494)),"")</f>
        <v/>
      </c>
      <c r="IZ51" s="410" t="str">
        <f t="array" aca="1" ref="IZ51" ca="1">IFERROR(IF(COUNT(IF(('1. Database - raw'!IA$7:IC$494&gt;0)*('1. Database - raw'!$AD$7:$AD$494=$A51)*(INDIRECT($Q51,TRUE)=$O51),'1. Database - raw'!IA$7:IC$494))&gt;0,COUNT(IF(('1. Database - raw'!IA$7:IC$494&gt;0)*('1. Database - raw'!$AD$7:$AD$494=$A51)*(INDIRECT($Q51,TRUE)=$O51),'1. Database - raw'!IA$7:IC$494)),""),"")</f>
        <v/>
      </c>
      <c r="JA51" s="407" t="str">
        <f t="shared" ca="1" si="100"/>
        <v/>
      </c>
      <c r="JB51" s="408" t="str">
        <f t="shared" ca="1" si="101"/>
        <v/>
      </c>
      <c r="JC51" s="408" t="str">
        <f t="shared" ca="1" si="102"/>
        <v/>
      </c>
      <c r="JD51" s="408" t="str">
        <f t="array" aca="1" ref="JD51" ca="1">IFERROR(AVERAGE(IF(('1. Database - raw'!IG$7:II$494&gt;0)*('1. Database - raw'!$AD$7:$AD$494=$A51)*(INDIRECT($Q51,TRUE)=$O51),'1. Database - raw'!IG$7:II$494)),"")</f>
        <v/>
      </c>
      <c r="JE51" s="409" t="str">
        <f t="array" aca="1" ref="JE51" ca="1">IFERROR(_xlfn.STDEV.S(IF(('1. Database - raw'!IG$7:II$494&gt;0)*('1. Database - raw'!$AD$7:$AD$494=$A51)*(INDIRECT($Q51,TRUE)=$O51),'1. Database - raw'!IG$7:II$494)),"")</f>
        <v/>
      </c>
      <c r="JF51" s="410" t="str">
        <f t="array" aca="1" ref="JF51" ca="1">IFERROR(IF(COUNT(IF(('1. Database - raw'!IG$7:II$494&gt;0)*('1. Database - raw'!$AD$7:$AD$494=$A51)*(INDIRECT($Q51,TRUE)=$O51),'1. Database - raw'!IG$7:II$494))&gt;0,COUNT(IF(('1. Database - raw'!IG$7:II$494&gt;0)*('1. Database - raw'!$AD$7:$AD$494=$A51)*(INDIRECT($Q51,TRUE)=$O51),'1. Database - raw'!IG$7:II$494)),""),"")</f>
        <v/>
      </c>
      <c r="JG51" s="414" t="str">
        <f t="shared" ca="1" si="103"/>
        <v/>
      </c>
      <c r="JH51" s="415" t="str">
        <f t="shared" ca="1" si="104"/>
        <v/>
      </c>
      <c r="JI51" s="415" t="str">
        <f t="shared" ca="1" si="105"/>
        <v/>
      </c>
      <c r="JJ51" s="415">
        <f t="array" aca="1" ref="JJ51" ca="1">IFERROR(AVERAGE(IF(('1. Database - raw'!IM$7:IO$494&gt;0)*('1. Database - raw'!$AD$7:$AD$494=$A51)*(INDIRECT($Q51,TRUE)=$O51),'1. Database - raw'!IM$7:IO$494)),"")</f>
        <v>5</v>
      </c>
      <c r="JK51" s="416" t="str">
        <f t="array" aca="1" ref="JK51" ca="1">IFERROR(_xlfn.STDEV.S(IF(('1. Database - raw'!IM$7:IO$494&gt;0)*('1. Database - raw'!$AD$7:$AD$494=$A51)*(INDIRECT($Q51,TRUE)=$O51),'1. Database - raw'!IM$7:IO$494)),"")</f>
        <v/>
      </c>
      <c r="JL51" s="410">
        <f t="array" aca="1" ref="JL51" ca="1">IFERROR(IF(COUNT(IF(('1. Database - raw'!IM$7:IO$494&gt;0)*('1. Database - raw'!$AD$7:$AD$494=$A51)*(INDIRECT($Q51,TRUE)=$O51),'1. Database - raw'!IM$7:IO$494))&gt;0,COUNT(IF(('1. Database - raw'!IM$7:IO$494&gt;0)*('1. Database - raw'!$AD$7:$AD$494=$A51)*(INDIRECT($Q51,TRUE)=$O51),'1. Database - raw'!IM$7:IO$494)),""),"")</f>
        <v>1</v>
      </c>
      <c r="JM51" s="414" t="str">
        <f t="shared" ca="1" si="106"/>
        <v/>
      </c>
      <c r="JN51" s="415" t="str">
        <f t="shared" ca="1" si="107"/>
        <v/>
      </c>
      <c r="JO51" s="415" t="str">
        <f t="shared" ca="1" si="108"/>
        <v/>
      </c>
      <c r="JP51" s="415" t="str">
        <f t="array" aca="1" ref="JP51" ca="1">IFERROR(AVERAGE(IF(('1. Database - raw'!IS$7:IU$494&gt;0)*('1. Database - raw'!$AD$7:$AD$494=$A51)*(INDIRECT($Q51,TRUE)=$O51),'1. Database - raw'!IS$7:IU$494)),"")</f>
        <v/>
      </c>
      <c r="JQ51" s="416" t="str">
        <f t="array" aca="1" ref="JQ51" ca="1">IFERROR(_xlfn.STDEV.S(IF(('1. Database - raw'!IS$7:IU$494&gt;0)*('1. Database - raw'!$AD$7:$AD$494=$A51)*(INDIRECT($Q51,TRUE)=$O51),'1. Database - raw'!IS$7:IU$494)),"")</f>
        <v/>
      </c>
      <c r="JR51" s="410" t="str">
        <f t="array" aca="1" ref="JR51" ca="1">IFERROR(IF(COUNT(IF(('1. Database - raw'!IS$7:IU$494&gt;0)*('1. Database - raw'!$AD$7:$AD$494=$A51)*(INDIRECT($Q51,TRUE)=$O51),'1. Database - raw'!IS$7:IU$494))&gt;0,COUNT(IF(('1. Database - raw'!IS$7:IU$494&gt;0)*('1. Database - raw'!$AD$7:$AD$494=$A51)*(INDIRECT($Q51,TRUE)=$O51),'1. Database - raw'!IS$7:IU$494)),""),"")</f>
        <v/>
      </c>
      <c r="JS51" s="414" t="str">
        <f t="shared" ca="1" si="109"/>
        <v/>
      </c>
      <c r="JT51" s="415" t="str">
        <f t="shared" ca="1" si="110"/>
        <v/>
      </c>
      <c r="JU51" s="415" t="str">
        <f t="shared" ca="1" si="111"/>
        <v/>
      </c>
      <c r="JV51" s="415" t="str">
        <f t="array" aca="1" ref="JV51" ca="1">IFERROR(AVERAGE(IF(('1. Database - raw'!IY$7:JA$494&gt;0)*('1. Database - raw'!$AD$7:$AD$494=$A51)*(INDIRECT($Q51,TRUE)=$O51),'1. Database - raw'!IY$7:JA$494)),"")</f>
        <v/>
      </c>
      <c r="JW51" s="416" t="str">
        <f t="array" aca="1" ref="JW51" ca="1">IFERROR(_xlfn.STDEV.S(IF(('1. Database - raw'!IY$7:JA$494&gt;0)*('1. Database - raw'!$AD$7:$AD$494=$A51)*(INDIRECT($Q51,TRUE)=$O51),'1. Database - raw'!IY$7:JA$494)),"")</f>
        <v/>
      </c>
      <c r="JX51" s="410" t="str">
        <f t="array" aca="1" ref="JX51" ca="1">IFERROR(IF(COUNT(IF(('1. Database - raw'!IY$7:JA$494&gt;0)*('1. Database - raw'!$AD$7:$AD$494=$A51)*(INDIRECT($Q51,TRUE)=$O51),'1. Database - raw'!IY$7:JA$494))&gt;0,COUNT(IF(('1. Database - raw'!IY$7:JA$494&gt;0)*('1. Database - raw'!$AD$7:$AD$494=$A51)*(INDIRECT($Q51,TRUE)=$O51),'1. Database - raw'!IY$7:JA$494)),""),"")</f>
        <v/>
      </c>
      <c r="JY51" s="414" t="str">
        <f t="shared" ca="1" si="112"/>
        <v/>
      </c>
      <c r="JZ51" s="415" t="str">
        <f t="shared" ca="1" si="113"/>
        <v/>
      </c>
      <c r="KA51" s="415" t="str">
        <f t="shared" ca="1" si="114"/>
        <v/>
      </c>
      <c r="KB51" s="415" t="str">
        <f t="array" aca="1" ref="KB51" ca="1">IFERROR(AVERAGE(IF(('1. Database - raw'!JE$7:JG$494&gt;0)*('1. Database - raw'!$AD$7:$AD$494=$A51)*(INDIRECT($Q51,TRUE)=$O51),'1. Database - raw'!JE$7:JG$494)),"")</f>
        <v/>
      </c>
      <c r="KC51" s="416" t="str">
        <f t="array" aca="1" ref="KC51" ca="1">IFERROR(_xlfn.STDEV.S(IF(('1. Database - raw'!JE$7:JG$494&gt;0)*('1. Database - raw'!$AD$7:$AD$494=$A51)*(INDIRECT($Q51,TRUE)=$O51),'1. Database - raw'!JE$7:JG$494)),"")</f>
        <v/>
      </c>
      <c r="KD51" s="410" t="str">
        <f t="array" aca="1" ref="KD51" ca="1">IFERROR(IF(COUNT(IF(('1. Database - raw'!JE$7:JG$494&gt;0)*('1. Database - raw'!$AD$7:$AD$494=$A51)*(INDIRECT($Q51,TRUE)=$O51),'1. Database - raw'!JE$7:JG$494))&gt;0,COUNT(IF(('1. Database - raw'!JE$7:JG$494&gt;0)*('1. Database - raw'!$AD$7:$AD$494=$A51)*(INDIRECT($Q51,TRUE)=$O51),'1. Database - raw'!JE$7:JG$494)),""),"")</f>
        <v/>
      </c>
      <c r="KE51" s="414" t="str">
        <f t="shared" ca="1" si="115"/>
        <v/>
      </c>
      <c r="KF51" s="415" t="str">
        <f t="shared" ca="1" si="116"/>
        <v/>
      </c>
      <c r="KG51" s="415" t="str">
        <f t="shared" ca="1" si="117"/>
        <v/>
      </c>
      <c r="KH51" s="415" t="str">
        <f t="array" aca="1" ref="KH51" ca="1">IFERROR(AVERAGE(IF(('1. Database - raw'!JK$7:JM$494&gt;0)*('1. Database - raw'!$AD$7:$AD$494=$A51)*(INDIRECT($Q51,TRUE)=$O51),'1. Database - raw'!JK$7:JM$494)),"")</f>
        <v/>
      </c>
      <c r="KI51" s="416" t="str">
        <f t="array" aca="1" ref="KI51" ca="1">IFERROR(_xlfn.STDEV.S(IF(('1. Database - raw'!JK$7:JM$494&gt;0)*('1. Database - raw'!$AD$7:$AD$494=$A51)*(INDIRECT($Q51,TRUE)=$O51),'1. Database - raw'!JK$7:JM$494)),"")</f>
        <v/>
      </c>
      <c r="KJ51" s="410" t="str">
        <f t="array" aca="1" ref="KJ51" ca="1">IFERROR(IF(COUNT(IF(('1. Database - raw'!JK$7:JM$494&gt;0)*('1. Database - raw'!$AD$7:$AD$494=$A51)*(INDIRECT($Q51,TRUE)=$O51),'1. Database - raw'!JK$7:JM$494))&gt;0,COUNT(IF(('1. Database - raw'!JK$7:JM$494&gt;0)*('1. Database - raw'!$AD$7:$AD$494=$A51)*(INDIRECT($Q51,TRUE)=$O51),'1. Database - raw'!JK$7:JM$494)),""),"")</f>
        <v/>
      </c>
      <c r="KK51" s="414" t="str">
        <f t="shared" ca="1" si="118"/>
        <v/>
      </c>
      <c r="KL51" s="415" t="str">
        <f t="shared" ca="1" si="119"/>
        <v/>
      </c>
      <c r="KM51" s="415" t="str">
        <f t="shared" ca="1" si="120"/>
        <v/>
      </c>
      <c r="KN51" s="415" t="str">
        <f t="array" aca="1" ref="KN51" ca="1">IFERROR(AVERAGE(IF(('1. Database - raw'!JQ$7:JS$494&gt;0)*('1. Database - raw'!$AD$7:$AD$494=$A51)*(INDIRECT($Q51,TRUE)=$O51),'1. Database - raw'!JQ$7:JS$494)),"")</f>
        <v/>
      </c>
      <c r="KO51" s="416" t="str">
        <f t="array" aca="1" ref="KO51" ca="1">IFERROR(_xlfn.STDEV.S(IF(('1. Database - raw'!JQ$7:JS$494&gt;0)*('1. Database - raw'!$AD$7:$AD$494=$A51)*(INDIRECT($Q51,TRUE)=$O51),'1. Database - raw'!JQ$7:JS$494)),"")</f>
        <v/>
      </c>
      <c r="KP51" s="410" t="str">
        <f t="array" aca="1" ref="KP51" ca="1">IFERROR(IF(COUNT(IF(('1. Database - raw'!JQ$7:JS$494&gt;0)*('1. Database - raw'!$AD$7:$AD$494=$A51)*(INDIRECT($Q51,TRUE)=$O51),'1. Database - raw'!JQ$7:JS$494))&gt;0,COUNT(IF(('1. Database - raw'!JQ$7:JS$494&gt;0)*('1. Database - raw'!$AD$7:$AD$494=$A51)*(INDIRECT($Q51,TRUE)=$O51),'1. Database - raw'!JQ$7:JS$494)),""),"")</f>
        <v/>
      </c>
      <c r="KQ51" s="414" t="str">
        <f t="shared" ca="1" si="121"/>
        <v/>
      </c>
      <c r="KR51" s="415" t="str">
        <f t="shared" ca="1" si="122"/>
        <v/>
      </c>
      <c r="KS51" s="415" t="str">
        <f t="shared" ca="1" si="123"/>
        <v/>
      </c>
      <c r="KT51" s="415" t="str">
        <f t="array" aca="1" ref="KT51" ca="1">IFERROR(AVERAGE(IF(('1. Database - raw'!JW$7:JY$494&gt;0)*('1. Database - raw'!$AD$7:$AD$494=$A51)*(INDIRECT($Q51,TRUE)=$O51),'1. Database - raw'!JW$7:JY$494)),"")</f>
        <v/>
      </c>
      <c r="KU51" s="416" t="str">
        <f t="array" aca="1" ref="KU51" ca="1">IFERROR(_xlfn.STDEV.S(IF(('1. Database - raw'!JW$7:JY$494&gt;0)*('1. Database - raw'!$AD$7:$AD$494=$A51)*(INDIRECT($Q51,TRUE)=$O51),'1. Database - raw'!JW$7:JY$494)),"")</f>
        <v/>
      </c>
      <c r="KV51" s="410" t="str">
        <f t="array" aca="1" ref="KV51" ca="1">IFERROR(IF(COUNT(IF(('1. Database - raw'!JW$7:JY$494&gt;0)*('1. Database - raw'!$AD$7:$AD$494=$A51)*(INDIRECT($Q51,TRUE)=$O51),'1. Database - raw'!JW$7:JY$494))&gt;0,COUNT(IF(('1. Database - raw'!JW$7:JY$494&gt;0)*('1. Database - raw'!$AD$7:$AD$494=$A51)*(INDIRECT($Q51,TRUE)=$O51),'1. Database - raw'!JW$7:JY$494)),""),"")</f>
        <v/>
      </c>
      <c r="KW51" s="414" t="str">
        <f t="shared" ca="1" si="124"/>
        <v/>
      </c>
      <c r="KX51" s="415" t="str">
        <f t="shared" ca="1" si="125"/>
        <v/>
      </c>
      <c r="KY51" s="415" t="str">
        <f t="shared" ca="1" si="126"/>
        <v/>
      </c>
      <c r="KZ51" s="415" t="str">
        <f t="array" aca="1" ref="KZ51" ca="1">IFERROR(AVERAGE(IF(('1. Database - raw'!KC$7:KE$494&gt;0)*('1. Database - raw'!$AD$7:$AD$494=$A51)*(INDIRECT($Q51,TRUE)=$O51),'1. Database - raw'!KC$7:KE$494)),"")</f>
        <v/>
      </c>
      <c r="LA51" s="416" t="str">
        <f t="array" aca="1" ref="LA51" ca="1">IFERROR(_xlfn.STDEV.S(IF(('1. Database - raw'!KC$7:KE$494&gt;0)*('1. Database - raw'!$AD$7:$AD$494=$A51)*(INDIRECT($Q51,TRUE)=$O51),'1. Database - raw'!KC$7:KE$494)),"")</f>
        <v/>
      </c>
      <c r="LB51" s="410" t="str">
        <f t="array" aca="1" ref="LB51" ca="1">IFERROR(IF(COUNT(IF(('1. Database - raw'!KC$7:KE$494&gt;0)*('1. Database - raw'!$AD$7:$AD$494=$A51)*(INDIRECT($Q51,TRUE)=$O51),'1. Database - raw'!KC$7:KE$494))&gt;0,COUNT(IF(('1. Database - raw'!KC$7:KE$494&gt;0)*('1. Database - raw'!$AD$7:$AD$494=$A51)*(INDIRECT($Q51,TRUE)=$O51),'1. Database - raw'!KC$7:KE$494)),""),"")</f>
        <v/>
      </c>
      <c r="LC51" s="414" t="str">
        <f t="shared" ca="1" si="127"/>
        <v/>
      </c>
      <c r="LD51" s="415" t="str">
        <f t="shared" ca="1" si="128"/>
        <v/>
      </c>
      <c r="LE51" s="415" t="str">
        <f t="shared" ca="1" si="129"/>
        <v/>
      </c>
      <c r="LF51" s="415" t="str">
        <f t="array" aca="1" ref="LF51" ca="1">IFERROR(AVERAGE(IF(('1. Database - raw'!KI$7:KK$494&gt;0)*('1. Database - raw'!$AD$7:$AD$494=$A51)*(INDIRECT($Q51,TRUE)=$O51),'1. Database - raw'!KI$7:KK$494)),"")</f>
        <v/>
      </c>
      <c r="LG51" s="416" t="str">
        <f t="array" aca="1" ref="LG51" ca="1">IFERROR(_xlfn.STDEV.S(IF(('1. Database - raw'!KI$7:KK$494&gt;0)*('1. Database - raw'!$AD$7:$AD$494=$A51)*(INDIRECT($Q51,TRUE)=$O51),'1. Database - raw'!KI$7:KK$494)),"")</f>
        <v/>
      </c>
      <c r="LH51" s="410" t="str">
        <f t="array" aca="1" ref="LH51" ca="1">IFERROR(IF(COUNT(IF(('1. Database - raw'!KI$7:KK$494&gt;0)*('1. Database - raw'!$AD$7:$AD$494=$A51)*(INDIRECT($Q51,TRUE)=$O51),'1. Database - raw'!KI$7:KK$494))&gt;0,COUNT(IF(('1. Database - raw'!KI$7:KK$494&gt;0)*('1. Database - raw'!$AD$7:$AD$494=$A51)*(INDIRECT($Q51,TRUE)=$O51),'1. Database - raw'!KI$7:KK$494)),""),"")</f>
        <v/>
      </c>
      <c r="LI51" s="414" t="str">
        <f t="shared" ca="1" si="169"/>
        <v/>
      </c>
      <c r="LJ51" s="415" t="str">
        <f t="shared" ca="1" si="170"/>
        <v/>
      </c>
      <c r="LK51" s="415" t="str">
        <f t="shared" ca="1" si="171"/>
        <v/>
      </c>
      <c r="LL51" s="415">
        <f t="array" aca="1" ref="LL51" ca="1">IFERROR(AVERAGE(IF(('1. Database - raw'!KO$7:KQ$494&gt;0)*('1. Database - raw'!$AD$7:$AD$494=$A51)*(INDIRECT($Q51,TRUE)=$O51),'1. Database - raw'!KO$7:KQ$494)),"")</f>
        <v>0.7</v>
      </c>
      <c r="LM51" s="416" t="str">
        <f t="array" aca="1" ref="LM51" ca="1">IFERROR(_xlfn.STDEV.S(IF(('1. Database - raw'!KO$7:KQ$494&gt;0)*('1. Database - raw'!$AD$7:$AD$494=$A51)*(INDIRECT($Q51,TRUE)=$O51),'1. Database - raw'!KO$7:KQ$494)),"")</f>
        <v/>
      </c>
      <c r="LN51" s="410">
        <f t="array" aca="1" ref="LN51" ca="1">IFERROR(IF(COUNT(IF(('1. Database - raw'!KO$7:KQ$494&gt;0)*('1. Database - raw'!$AD$7:$AD$494=$A51)*(INDIRECT($Q51,TRUE)=$O51),'1. Database - raw'!KO$7:KQ$494))&gt;0,COUNT(IF(('1. Database - raw'!KO$7:KQ$494&gt;0)*('1. Database - raw'!$AD$7:$AD$494=$A51)*(INDIRECT($Q51,TRUE)=$O51),'1. Database - raw'!KO$7:KQ$494)),""),"")</f>
        <v>1</v>
      </c>
      <c r="LO51" s="414" t="str">
        <f t="shared" ca="1" si="130"/>
        <v/>
      </c>
      <c r="LP51" s="415" t="str">
        <f t="shared" ca="1" si="131"/>
        <v/>
      </c>
      <c r="LQ51" s="415" t="str">
        <f t="shared" ca="1" si="132"/>
        <v/>
      </c>
      <c r="LR51" s="415" t="str">
        <f t="array" aca="1" ref="LR51" ca="1">IFERROR(AVERAGE(IF(('1. Database - raw'!KU$7:KW$494&gt;0)*('1. Database - raw'!$AD$7:$AD$494=$A51)*(INDIRECT($Q51,TRUE)=$O51),'1. Database - raw'!KU$7:KW$494)),"")</f>
        <v/>
      </c>
      <c r="LS51" s="416" t="str">
        <f t="array" aca="1" ref="LS51" ca="1">IFERROR(_xlfn.STDEV.S(IF(('1. Database - raw'!KU$7:KW$494&gt;0)*('1. Database - raw'!$AD$7:$AD$494=$A51)*(INDIRECT($Q51,TRUE)=$O51),'1. Database - raw'!KU$7:KW$494)),"")</f>
        <v/>
      </c>
      <c r="LT51" s="410" t="str">
        <f t="array" aca="1" ref="LT51" ca="1">IFERROR(IF(COUNT(IF(('1. Database - raw'!KU$7:KW$494&gt;0)*('1. Database - raw'!$AD$7:$AD$494=$A51)*(INDIRECT($Q51,TRUE)=$O51),'1. Database - raw'!KU$7:KW$494))&gt;0,COUNT(IF(('1. Database - raw'!KU$7:KW$494&gt;0)*('1. Database - raw'!$AD$7:$AD$494=$A51)*(INDIRECT($Q51,TRUE)=$O51),'1. Database - raw'!KU$7:KW$494)),""),"")</f>
        <v/>
      </c>
      <c r="LU51" s="414" t="str">
        <f t="shared" ca="1" si="133"/>
        <v/>
      </c>
      <c r="LV51" s="415" t="str">
        <f t="shared" ca="1" si="134"/>
        <v/>
      </c>
      <c r="LW51" s="415" t="str">
        <f t="shared" ca="1" si="135"/>
        <v/>
      </c>
      <c r="LX51" s="415" t="str">
        <f t="array" aca="1" ref="LX51" ca="1">IFERROR(AVERAGE(IF(('1. Database - raw'!LA$7:LC$494&gt;0)*('1. Database - raw'!$AD$7:$AD$494=$A51)*(INDIRECT($Q51,TRUE)=$O51),'1. Database - raw'!LA$7:LC$494)),"")</f>
        <v/>
      </c>
      <c r="LY51" s="416" t="str">
        <f t="array" aca="1" ref="LY51" ca="1">IFERROR(_xlfn.STDEV.S(IF(('1. Database - raw'!LA$7:LC$494&gt;0)*('1. Database - raw'!$AD$7:$AD$494=$A51)*(INDIRECT($Q51,TRUE)=$O51),'1. Database - raw'!LA$7:LC$494)),"")</f>
        <v/>
      </c>
      <c r="LZ51" s="410" t="str">
        <f t="array" aca="1" ref="LZ51" ca="1">IFERROR(IF(COUNT(IF(('1. Database - raw'!LA$7:LC$494&gt;0)*('1. Database - raw'!$AD$7:$AD$494=$A51)*(INDIRECT($Q51,TRUE)=$O51),'1. Database - raw'!LA$7:LC$494))&gt;0,COUNT(IF(('1. Database - raw'!LA$7:LC$494&gt;0)*('1. Database - raw'!$AD$7:$AD$494=$A51)*(INDIRECT($Q51,TRUE)=$O51),'1. Database - raw'!LA$7:LC$494)),""),"")</f>
        <v/>
      </c>
      <c r="MA51" s="414" t="str">
        <f t="shared" ca="1" si="136"/>
        <v/>
      </c>
      <c r="MB51" s="415" t="str">
        <f t="shared" ca="1" si="137"/>
        <v/>
      </c>
      <c r="MC51" s="415" t="str">
        <f t="shared" ca="1" si="138"/>
        <v/>
      </c>
      <c r="MD51" s="415" t="str">
        <f t="array" aca="1" ref="MD51" ca="1">IFERROR(AVERAGE(IF(('1. Database - raw'!LG$7:LI$494&gt;0)*('1. Database - raw'!$AD$7:$AD$494=$A51)*(INDIRECT($Q51,TRUE)=$O51),'1. Database - raw'!LG$7:LI$494)),"")</f>
        <v/>
      </c>
      <c r="ME51" s="416" t="str">
        <f t="array" aca="1" ref="ME51" ca="1">IFERROR(_xlfn.STDEV.S(IF(('1. Database - raw'!LG$7:LI$494&gt;0)*('1. Database - raw'!$AD$7:$AD$494=$A51)*(INDIRECT($Q51,TRUE)=$O51),'1. Database - raw'!LG$7:LI$494)),"")</f>
        <v/>
      </c>
      <c r="MF51" s="410" t="str">
        <f t="array" aca="1" ref="MF51" ca="1">IFERROR(IF(COUNT(IF(('1. Database - raw'!LG$7:LI$494&gt;0)*('1. Database - raw'!$AD$7:$AD$494=$A51)*(INDIRECT($Q51,TRUE)=$O51),'1. Database - raw'!LG$7:LI$494))&gt;0,COUNT(IF(('1. Database - raw'!LG$7:LI$494&gt;0)*('1. Database - raw'!$AD$7:$AD$494=$A51)*(INDIRECT($Q51,TRUE)=$O51),'1. Database - raw'!LG$7:LI$494)),""),"")</f>
        <v/>
      </c>
      <c r="MG51" s="414" t="str">
        <f t="shared" ca="1" si="139"/>
        <v/>
      </c>
      <c r="MH51" s="415" t="str">
        <f t="shared" ca="1" si="140"/>
        <v/>
      </c>
      <c r="MI51" s="415" t="str">
        <f t="shared" ca="1" si="141"/>
        <v/>
      </c>
      <c r="MJ51" s="415" t="str">
        <f t="array" aca="1" ref="MJ51" ca="1">IFERROR(AVERAGE(IF(('1. Database - raw'!LM$7:LO$494&gt;0)*('1. Database - raw'!$AD$7:$AD$494=$A51)*(INDIRECT($Q51,TRUE)=$O51),'1. Database - raw'!LM$7:LO$494)),"")</f>
        <v/>
      </c>
      <c r="MK51" s="416" t="str">
        <f t="array" aca="1" ref="MK51" ca="1">IFERROR(_xlfn.STDEV.S(IF(('1. Database - raw'!LM$7:LO$494&gt;0)*('1. Database - raw'!$AD$7:$AD$494=$A51)*(INDIRECT($Q51,TRUE)=$O51),'1. Database - raw'!LM$7:LO$494)),"")</f>
        <v/>
      </c>
      <c r="ML51" s="410" t="str">
        <f t="array" aca="1" ref="ML51" ca="1">IFERROR(IF(COUNT(IF(('1. Database - raw'!LM$7:LO$494&gt;0)*('1. Database - raw'!$AD$7:$AD$494=$A51)*(INDIRECT($Q51,TRUE)=$O51),'1. Database - raw'!LM$7:LO$494))&gt;0,COUNT(IF(('1. Database - raw'!LM$7:LO$494&gt;0)*('1. Database - raw'!$AD$7:$AD$494=$A51)*(INDIRECT($Q51,TRUE)=$O51),'1. Database - raw'!LM$7:LO$494)),""),"")</f>
        <v/>
      </c>
      <c r="MM51" s="414" t="str">
        <f t="shared" ca="1" si="142"/>
        <v/>
      </c>
      <c r="MN51" s="415" t="str">
        <f t="shared" ca="1" si="143"/>
        <v/>
      </c>
      <c r="MO51" s="415" t="str">
        <f t="shared" ca="1" si="144"/>
        <v/>
      </c>
      <c r="MP51" s="415" t="str">
        <f t="array" aca="1" ref="MP51" ca="1">IFERROR(AVERAGE(IF(('1. Database - raw'!LS$7:LU$494&gt;0)*('1. Database - raw'!$AD$7:$AD$494=$A51)*(INDIRECT($Q51,TRUE)=$O51),'1. Database - raw'!LS$7:LU$494)),"")</f>
        <v/>
      </c>
      <c r="MQ51" s="416" t="str">
        <f t="array" aca="1" ref="MQ51" ca="1">IFERROR(_xlfn.STDEV.S(IF(('1. Database - raw'!LS$7:LU$494&gt;0)*('1. Database - raw'!$AD$7:$AD$494=$A51)*(INDIRECT($Q51,TRUE)=$O51),'1. Database - raw'!LS$7:LU$494)),"")</f>
        <v/>
      </c>
      <c r="MR51" s="410" t="str">
        <f t="array" aca="1" ref="MR51" ca="1">IFERROR(IF(COUNT(IF(('1. Database - raw'!LS$7:LU$494&gt;0)*('1. Database - raw'!$AD$7:$AD$494=$A51)*(INDIRECT($Q51,TRUE)=$O51),'1. Database - raw'!LS$7:LU$494))&gt;0,COUNT(IF(('1. Database - raw'!LS$7:LU$494&gt;0)*('1. Database - raw'!$AD$7:$AD$494=$A51)*(INDIRECT($Q51,TRUE)=$O51),'1. Database - raw'!LS$7:LU$494)),""),"")</f>
        <v/>
      </c>
      <c r="MS51" s="414" t="str">
        <f t="shared" ca="1" si="145"/>
        <v/>
      </c>
      <c r="MT51" s="415" t="str">
        <f t="shared" ca="1" si="146"/>
        <v/>
      </c>
      <c r="MU51" s="415" t="str">
        <f t="shared" ca="1" si="147"/>
        <v/>
      </c>
      <c r="MV51" s="415" t="str">
        <f t="array" aca="1" ref="MV51" ca="1">IFERROR(AVERAGE(IF(('1. Database - raw'!LY$7:MA$494&gt;0)*('1. Database - raw'!$AD$7:$AD$494=$A51)*(INDIRECT($Q51,TRUE)=$O51),'1. Database - raw'!LY$7:MA$494)),"")</f>
        <v/>
      </c>
      <c r="MW51" s="416" t="str">
        <f t="array" aca="1" ref="MW51" ca="1">IFERROR(_xlfn.STDEV.S(IF(('1. Database - raw'!LY$7:MA$494&gt;0)*('1. Database - raw'!$AD$7:$AD$494=$A51)*(INDIRECT($Q51,TRUE)=$O51),'1. Database - raw'!LY$7:MA$494)),"")</f>
        <v/>
      </c>
      <c r="MX51" s="410" t="str">
        <f t="array" aca="1" ref="MX51" ca="1">IFERROR(IF(COUNT(IF(('1. Database - raw'!LY$7:MA$494&gt;0)*('1. Database - raw'!$AD$7:$AD$494=$A51)*(INDIRECT($Q51,TRUE)=$O51),'1. Database - raw'!LY$7:MA$494))&gt;0,COUNT(IF(('1. Database - raw'!LY$7:MA$494&gt;0)*('1. Database - raw'!$AD$7:$AD$494=$A51)*(INDIRECT($Q51,TRUE)=$O51),'1. Database - raw'!LY$7:MA$494)),""),"")</f>
        <v/>
      </c>
      <c r="MY51" s="414" t="str">
        <f t="shared" ca="1" si="148"/>
        <v/>
      </c>
      <c r="MZ51" s="415" t="str">
        <f t="shared" ca="1" si="149"/>
        <v/>
      </c>
      <c r="NA51" s="415" t="str">
        <f t="shared" ca="1" si="150"/>
        <v/>
      </c>
      <c r="NB51" s="415" t="str">
        <f t="array" aca="1" ref="NB51" ca="1">IFERROR(AVERAGE(IF(('1. Database - raw'!ME$7:MG$494&gt;0)*('1. Database - raw'!$AD$7:$AD$494=$A51)*(INDIRECT($Q51,TRUE)=$O51),'1. Database - raw'!ME$7:MG$494)),"")</f>
        <v/>
      </c>
      <c r="NC51" s="416" t="str">
        <f t="array" aca="1" ref="NC51" ca="1">IFERROR(_xlfn.STDEV.S(IF(('1. Database - raw'!ME$7:MG$494&gt;0)*('1. Database - raw'!$AD$7:$AD$494=$A51)*(INDIRECT($Q51,TRUE)=$O51),'1. Database - raw'!ME$7:MG$494)),"")</f>
        <v/>
      </c>
      <c r="ND51" s="410" t="str">
        <f t="array" aca="1" ref="ND51" ca="1">IFERROR(IF(COUNT(IF(('1. Database - raw'!ME$7:MG$494&gt;0)*('1. Database - raw'!$AD$7:$AD$494=$A51)*(INDIRECT($Q51,TRUE)=$O51),'1. Database - raw'!ME$7:MG$494))&gt;0,COUNT(IF(('1. Database - raw'!ME$7:MG$494&gt;0)*('1. Database - raw'!$AD$7:$AD$494=$A51)*(INDIRECT($Q51,TRUE)=$O51),'1. Database - raw'!ME$7:MG$494)),""),"")</f>
        <v/>
      </c>
      <c r="NE51" s="414" t="str">
        <f t="shared" ca="1" si="151"/>
        <v/>
      </c>
      <c r="NF51" s="415" t="str">
        <f t="shared" ca="1" si="152"/>
        <v/>
      </c>
      <c r="NG51" s="415" t="str">
        <f t="shared" ca="1" si="153"/>
        <v/>
      </c>
      <c r="NH51" s="415" t="str">
        <f t="array" aca="1" ref="NH51" ca="1">IFERROR(AVERAGE(IF(('1. Database - raw'!MK$7:MM$494&gt;0)*('1. Database - raw'!$AD$7:$AD$494=$A51)*(INDIRECT($Q51,TRUE)=$O51),'1. Database - raw'!MK$7:MM$494)),"")</f>
        <v/>
      </c>
      <c r="NI51" s="416" t="str">
        <f t="array" aca="1" ref="NI51" ca="1">IFERROR(_xlfn.STDEV.S(IF(('1. Database - raw'!MK$7:MM$494&gt;0)*('1. Database - raw'!$AD$7:$AD$494=$A51)*(INDIRECT($Q51,TRUE)=$O51),'1. Database - raw'!MK$7:MM$494)),"")</f>
        <v/>
      </c>
      <c r="NJ51" s="410" t="str">
        <f t="array" aca="1" ref="NJ51" ca="1">IFERROR(IF(COUNT(IF(('1. Database - raw'!MK$7:MM$494&gt;0)*('1. Database - raw'!$AD$7:$AD$494=$A51)*(INDIRECT($Q51,TRUE)=$O51),'1. Database - raw'!MK$7:MM$494))&gt;0,COUNT(IF(('1. Database - raw'!MK$7:MM$494&gt;0)*('1. Database - raw'!$AD$7:$AD$494=$A51)*(INDIRECT($Q51,TRUE)=$O51),'1. Database - raw'!MK$7:MM$494)),""),"")</f>
        <v/>
      </c>
      <c r="NK51" s="414">
        <f t="shared" ca="1" si="154"/>
        <v>2.2880546649684397</v>
      </c>
      <c r="NL51" s="415">
        <f t="shared" ca="1" si="155"/>
        <v>2.5114201332432966</v>
      </c>
      <c r="NM51" s="415">
        <f t="shared" ca="1" si="156"/>
        <v>2.3971371574365503</v>
      </c>
      <c r="NN51" s="415">
        <f t="array" aca="1" ref="NN51" ca="1">IFERROR(AVERAGE(IF(('1. Database - raw'!MQ$7:MS$494&gt;0)*('1. Database - raw'!$AD$7:$AD$494=$A51)*(INDIRECT($Q51,TRUE)=$O51),'1. Database - raw'!MQ$7:MS$494)),"")</f>
        <v>2.4249999999999998</v>
      </c>
      <c r="NO51" s="416">
        <f t="array" aca="1" ref="NO51" ca="1">IFERROR(_xlfn.STDEV.S(IF(('1. Database - raw'!MQ$7:MS$494&gt;0)*('1. Database - raw'!$AD$7:$AD$494=$A51)*(INDIRECT($Q51,TRUE)=$O51),'1. Database - raw'!MQ$7:MS$494)),"")</f>
        <v>0.37080992435478338</v>
      </c>
      <c r="NP51" s="410">
        <f t="array" aca="1" ref="NP51" ca="1">IFERROR(IF(COUNT(IF(('1. Database - raw'!MQ$7:MS$494&gt;0)*('1. Database - raw'!$AD$7:$AD$494=$A51)*(INDIRECT($Q51,TRUE)=$O51),'1. Database - raw'!MQ$7:MS$494))&gt;0,COUNT(IF(('1. Database - raw'!MQ$7:MS$494&gt;0)*('1. Database - raw'!$AD$7:$AD$494=$A51)*(INDIRECT($Q51,TRUE)=$O51),'1. Database - raw'!MQ$7:MS$494)),""),"")</f>
        <v>5</v>
      </c>
      <c r="NQ51" s="414">
        <f t="shared" ca="1" si="157"/>
        <v>1.3758325989710189</v>
      </c>
      <c r="NR51" s="415">
        <f t="shared" ca="1" si="158"/>
        <v>2.0139157748971379</v>
      </c>
      <c r="NS51" s="415">
        <f t="shared" ca="1" si="159"/>
        <v>1.6645753136116921</v>
      </c>
      <c r="NT51" s="415">
        <f t="array" aca="1" ref="NT51" ca="1">IFERROR(AVERAGE(IF(('1. Database - raw'!MW$7:MY$494&gt;0)*('1. Database - raw'!$AD$7:$AD$494=$A51)*(INDIRECT($Q51,TRUE)=$O51),'1. Database - raw'!MW$7:MY$494)),"")</f>
        <v>1.7333333333333334</v>
      </c>
      <c r="NU51" s="416">
        <f t="array" aca="1" ref="NU51" ca="1">IFERROR(_xlfn.STDEV.S(IF(('1. Database - raw'!MW$7:MY$494&gt;0)*('1. Database - raw'!$AD$7:$AD$494=$A51)*(INDIRECT($Q51,TRUE)=$O51),'1. Database - raw'!MW$7:MY$494)),"")</f>
        <v>0.5033222956847172</v>
      </c>
      <c r="NV51" s="410">
        <f t="array" aca="1" ref="NV51" ca="1">IFERROR(IF(COUNT(IF(('1. Database - raw'!MW$7:MY$494&gt;0)*('1. Database - raw'!$AD$7:$AD$494=$A51)*(INDIRECT($Q51,TRUE)=$O51),'1. Database - raw'!MW$7:MY$494))&gt;0,COUNT(IF(('1. Database - raw'!MW$7:MY$494&gt;0)*('1. Database - raw'!$AD$7:$AD$494=$A51)*(INDIRECT($Q51,TRUE)=$O51),'1. Database - raw'!MW$7:MY$494)),""),"")</f>
        <v>3</v>
      </c>
      <c r="NW51" s="414" t="str">
        <f t="shared" ca="1" si="160"/>
        <v/>
      </c>
      <c r="NX51" s="415" t="str">
        <f t="shared" ca="1" si="161"/>
        <v/>
      </c>
      <c r="NY51" s="415" t="str">
        <f t="shared" ca="1" si="162"/>
        <v/>
      </c>
      <c r="NZ51" s="415" t="str">
        <f t="array" aca="1" ref="NZ51" ca="1">IFERROR(AVERAGE(IF(('1. Database - raw'!NC$7:NE$494&gt;0)*('1. Database - raw'!$AD$7:$AD$494=$A51)*(INDIRECT($Q51,TRUE)=$O51),'1. Database - raw'!NC$7:NE$494)),"")</f>
        <v/>
      </c>
      <c r="OA51" s="416" t="str">
        <f t="array" aca="1" ref="OA51" ca="1">IFERROR(_xlfn.STDEV.S(IF(('1. Database - raw'!NC$7:NE$494&gt;0)*('1. Database - raw'!$AD$7:$AD$494=$A51)*(INDIRECT($Q51,TRUE)=$O51),'1. Database - raw'!NC$7:NE$494)),"")</f>
        <v/>
      </c>
      <c r="OB51" s="410" t="str">
        <f t="array" aca="1" ref="OB51" ca="1">IFERROR(IF(COUNT(IF(('1. Database - raw'!NC$7:NE$494&gt;0)*('1. Database - raw'!$AD$7:$AD$494=$A51)*(INDIRECT($Q51,TRUE)=$O51),'1. Database - raw'!NC$7:NE$494))&gt;0,COUNT(IF(('1. Database - raw'!NC$7:NE$494&gt;0)*('1. Database - raw'!$AD$7:$AD$494=$A51)*(INDIRECT($Q51,TRUE)=$O51),'1. Database - raw'!NC$7:NE$494)),""),"")</f>
        <v/>
      </c>
      <c r="OC51" s="414">
        <f t="shared" ca="1" si="163"/>
        <v>0.3690824129515029</v>
      </c>
      <c r="OD51" s="415">
        <f t="shared" ca="1" si="164"/>
        <v>0.44784277578556619</v>
      </c>
      <c r="OE51" s="415">
        <f t="shared" ca="1" si="165"/>
        <v>0.40655982623697051</v>
      </c>
      <c r="OF51" s="415">
        <f t="array" aca="1" ref="OF51" ca="1">IFERROR(AVERAGE(IF(('1. Database - raw'!NI$7:NK$494&gt;0)*('1. Database - raw'!$AD$7:$AD$494=$A51)*(INDIRECT($Q51,TRUE)=$O51),'1. Database - raw'!NI$7:NK$494)),"")</f>
        <v>0.41500000000000004</v>
      </c>
      <c r="OG51" s="416">
        <f t="array" aca="1" ref="OG51" ca="1">IFERROR(_xlfn.STDEV.S(IF(('1. Database - raw'!NI$7:NK$494&gt;0)*('1. Database - raw'!$AD$7:$AD$494=$A51)*(INDIRECT($Q51,TRUE)=$O51),'1. Database - raw'!NI$7:NK$494)),"")</f>
        <v>8.4999999999999895E-2</v>
      </c>
      <c r="OH51" s="410">
        <f t="array" aca="1" ref="OH51" ca="1">IFERROR(IF(COUNT(IF(('1. Database - raw'!NI$7:NK$494&gt;0)*('1. Database - raw'!$AD$7:$AD$494=$A51)*(INDIRECT($Q51,TRUE)=$O51),'1. Database - raw'!NI$7:NK$494))&gt;0,COUNT(IF(('1. Database - raw'!NI$7:NK$494&gt;0)*('1. Database - raw'!$AD$7:$AD$494=$A51)*(INDIRECT($Q51,TRUE)=$O51),'1. Database - raw'!NI$7:NK$494)),""),"")</f>
        <v>3</v>
      </c>
    </row>
    <row r="52" spans="1:398" s="335" customFormat="1" hidden="1" outlineLevel="2" x14ac:dyDescent="0.25">
      <c r="A52" s="309" t="s">
        <v>553</v>
      </c>
      <c r="B52" s="1330"/>
      <c r="C52" s="342"/>
      <c r="D52" s="343"/>
      <c r="E52" s="343" t="s">
        <v>25</v>
      </c>
      <c r="F52" s="312" t="s">
        <v>16</v>
      </c>
      <c r="G52" s="312" t="s">
        <v>616</v>
      </c>
      <c r="H52" s="344"/>
      <c r="I52" s="344" t="s">
        <v>775</v>
      </c>
      <c r="J52" s="344"/>
      <c r="K52" s="344"/>
      <c r="L52" s="344"/>
      <c r="M52" s="344"/>
      <c r="N52" s="345"/>
      <c r="O52" s="337"/>
      <c r="P52" s="338"/>
      <c r="Q52" s="339"/>
      <c r="R52" s="346"/>
      <c r="S52" s="347"/>
      <c r="T52" s="348" t="str">
        <f t="shared" ca="1" si="195"/>
        <v/>
      </c>
      <c r="U52" s="349" t="str">
        <f t="shared" ca="1" si="195"/>
        <v/>
      </c>
      <c r="V52" s="349" t="str">
        <f t="shared" ca="1" si="195"/>
        <v/>
      </c>
      <c r="W52" s="349" t="str">
        <f t="shared" ca="1" si="195"/>
        <v/>
      </c>
      <c r="X52" s="349" t="str">
        <f t="shared" ca="1" si="195"/>
        <v/>
      </c>
      <c r="Y52" s="349" t="str">
        <f t="shared" ca="1" si="195"/>
        <v/>
      </c>
      <c r="Z52" s="349" t="str">
        <f t="shared" ca="1" si="195"/>
        <v/>
      </c>
      <c r="AA52" s="349" t="str">
        <f t="shared" ca="1" si="195"/>
        <v/>
      </c>
      <c r="AB52" s="349" t="str">
        <f t="shared" ca="1" si="195"/>
        <v/>
      </c>
      <c r="AC52" s="349" t="str">
        <f t="shared" ca="1" si="195"/>
        <v/>
      </c>
      <c r="AD52" s="349" t="str">
        <f t="shared" ca="1" si="196"/>
        <v/>
      </c>
      <c r="AE52" s="349" t="str">
        <f t="shared" ca="1" si="196"/>
        <v/>
      </c>
      <c r="AF52" s="349" t="str">
        <f t="shared" ca="1" si="196"/>
        <v/>
      </c>
      <c r="AG52" s="349" t="str">
        <f t="shared" ca="1" si="196"/>
        <v/>
      </c>
      <c r="AH52" s="349" t="str">
        <f t="shared" ca="1" si="196"/>
        <v/>
      </c>
      <c r="AI52" s="349" t="str">
        <f t="shared" ca="1" si="196"/>
        <v/>
      </c>
      <c r="AJ52" s="349" t="str">
        <f t="shared" ca="1" si="196"/>
        <v/>
      </c>
      <c r="AK52" s="349" t="str">
        <f t="shared" ca="1" si="196"/>
        <v/>
      </c>
      <c r="AL52" s="349" t="str">
        <f t="shared" ca="1" si="196"/>
        <v/>
      </c>
      <c r="AM52" s="350" t="str">
        <f t="shared" ca="1" si="196"/>
        <v/>
      </c>
      <c r="AN52" s="351"/>
      <c r="AO52" s="351"/>
      <c r="AP52" s="351"/>
      <c r="AQ52" s="351"/>
      <c r="AR52" s="351"/>
      <c r="AS52" s="351"/>
      <c r="AT52" s="351"/>
      <c r="AU52" s="351"/>
      <c r="AV52" s="351"/>
      <c r="AW52" s="351"/>
      <c r="AX52" s="351"/>
      <c r="AY52" s="351"/>
      <c r="AZ52" s="351"/>
      <c r="BA52" s="351"/>
      <c r="BB52" s="351"/>
      <c r="BC52" s="351"/>
      <c r="BD52" s="352">
        <f t="shared" ref="BD52:BD61" ca="1" si="198">IFERROR(VLOOKUP(F52,$O$88:$T$94,6,FALSE)*VLOOKUP(G52,$O$88:$T$94,6,FALSE),"")</f>
        <v>0.66899666117234935</v>
      </c>
      <c r="BE52" s="352">
        <f t="shared" ref="BE52:BE61" ca="1" si="199">IFERROR(BD52*$BS$5,"")</f>
        <v>59.628871184111873</v>
      </c>
      <c r="BF52" s="352" t="str">
        <f t="shared" ca="1" si="175"/>
        <v/>
      </c>
      <c r="BG52" s="353" t="str">
        <f t="shared" ca="1" si="176"/>
        <v/>
      </c>
      <c r="BH52" s="470"/>
      <c r="BI52" s="575" t="str">
        <f t="shared" ca="1" si="166"/>
        <v/>
      </c>
      <c r="BJ52" s="576" t="str">
        <f t="shared" ca="1" si="187"/>
        <v/>
      </c>
      <c r="BK52" s="576" t="str">
        <f t="shared" ca="1" si="188"/>
        <v/>
      </c>
      <c r="BL52" s="576" t="str">
        <f t="shared" ca="1" si="167"/>
        <v/>
      </c>
      <c r="BM52" s="576" t="str">
        <f t="shared" ca="1" si="189"/>
        <v/>
      </c>
      <c r="BN52" s="576" t="str">
        <f t="shared" ca="1" si="190"/>
        <v/>
      </c>
      <c r="BO52" s="354"/>
      <c r="BP52" s="337">
        <f t="shared" si="191"/>
        <v>0</v>
      </c>
      <c r="BQ52" s="355" t="str">
        <f t="shared" ca="1" si="172"/>
        <v/>
      </c>
      <c r="BR52" s="356" t="str">
        <f t="shared" ca="1" si="173"/>
        <v/>
      </c>
      <c r="BS52" s="356" t="str">
        <f t="shared" ca="1" si="174"/>
        <v/>
      </c>
      <c r="BT52" s="356" t="str">
        <f t="array" aca="1" ref="BT52" ca="1">IFERROR(AVERAGE(IF(('1. Database - raw'!AW$7:AY$494&gt;0)*('1. Database - raw'!$AD$7:$AD$494=$A52)*('1. Database - raw'!$AP$7:$AP$494&lt;&gt;Dropdown!$AM$11)*(INDIRECT($Q52,TRUE)=$O52),'1. Database - raw'!AW$7:AY$494)),"")</f>
        <v/>
      </c>
      <c r="BU52" s="357" t="str">
        <f t="array" aca="1" ref="BU52" ca="1">IFERROR(_xlfn.STDEV.S(IF(('1. Database - raw'!AW$7:AY$494&gt;0)*('1. Database - raw'!$AD$7:$AD$494=$A52)*('1. Database - raw'!$AP$7:$AP$494&lt;&gt;Dropdown!$AM$11)*(INDIRECT($Q52,TRUE)=$O52),'1. Database - raw'!AW$7:AY$494)),"")</f>
        <v/>
      </c>
      <c r="BV52" s="357" t="str">
        <f t="array" aca="1" ref="BV52" ca="1">IFERROR(IF(COUNT(IF(('1. Database - raw'!AW$7:AY$494&gt;0)*('1. Database - raw'!$AD$7:$AD$494=$A52)*('1. Database - raw'!$AP$7:$AP$494&lt;&gt;Dropdown!$AM$11)*(INDIRECT($Q52,TRUE)=$O52),'1. Database - raw'!AW$7:AY$494))&gt;0,COUNT(IF(('1. Database - raw'!AW$7:AY$494&gt;0)*('1. Database - raw'!$AD$7:$AD$494=$A52)*('1. Database - raw'!$AP$7:$AP$494&lt;&gt;Dropdown!$AM$11)*(INDIRECT($Q52,TRUE)=$O52),'1. Database - raw'!AW$7:AY$494)),""),"")</f>
        <v/>
      </c>
      <c r="BW52" s="355" t="str">
        <f t="shared" ca="1" si="7"/>
        <v/>
      </c>
      <c r="BX52" s="356" t="str">
        <f t="shared" ca="1" si="8"/>
        <v/>
      </c>
      <c r="BY52" s="356" t="str">
        <f t="shared" ca="1" si="9"/>
        <v/>
      </c>
      <c r="BZ52" s="356" t="str">
        <f t="array" aca="1" ref="BZ52" ca="1">IFERROR(AVERAGE(IF(('1. Database - raw'!BC$7:BE$494&gt;0)*('1. Database - raw'!$AD$7:$AD$494=$A52)*('1. Database - raw'!$AP$7:$AP$494&lt;&gt;Dropdown!$AM$11)*(INDIRECT($Q52,TRUE)=$O52),'1. Database - raw'!BC$7:BE$494)),"")</f>
        <v/>
      </c>
      <c r="CA52" s="357" t="str">
        <f t="array" aca="1" ref="CA52" ca="1">IFERROR(_xlfn.STDEV.S(IF(('1. Database - raw'!BC$7:BE$494&gt;0)*('1. Database - raw'!$AD$7:$AD$494=$A52)*('1. Database - raw'!$AP$7:$AP$494&lt;&gt;Dropdown!$AM$11)*(INDIRECT($Q52,TRUE)=$O52),'1. Database - raw'!BC$7:BE$494)),"")</f>
        <v/>
      </c>
      <c r="CB52" s="357" t="str">
        <f t="array" aca="1" ref="CB52" ca="1">IFERROR(IF(COUNT(IF(('1. Database - raw'!BC$7:BE$494&gt;0)*('1. Database - raw'!$AD$7:$AD$494=$A52)*('1. Database - raw'!$AP$7:$AP$494&lt;&gt;Dropdown!$AM$11)*(INDIRECT($Q52,TRUE)=$O52),'1. Database - raw'!BC$7:BE$494))&gt;0,COUNT(IF(('1. Database - raw'!BC$7:BE$494&gt;0)*('1. Database - raw'!$AD$7:$AD$494=$A52)*('1. Database - raw'!$AP$7:$AP$494&lt;&gt;Dropdown!$AM$11)*(INDIRECT($Q52,TRUE)=$O52),'1. Database - raw'!BC$7:BE$494)),""),"")</f>
        <v/>
      </c>
      <c r="CC52" s="358" t="str">
        <f t="shared" ca="1" si="10"/>
        <v/>
      </c>
      <c r="CD52" s="359" t="str">
        <f t="shared" ca="1" si="11"/>
        <v/>
      </c>
      <c r="CE52" s="359" t="str">
        <f t="shared" ca="1" si="12"/>
        <v/>
      </c>
      <c r="CF52" s="359" t="str">
        <f t="array" aca="1" ref="CF52" ca="1">IFERROR(AVERAGE(IF(('1. Database - raw'!BI$7:BK$494&gt;0)*('1. Database - raw'!$AD$7:$AD$494=$A52)*('1. Database - raw'!$AP$7:$AP$494&lt;&gt;Dropdown!$AM$11)*(INDIRECT($Q52,TRUE)=$O52),'1. Database - raw'!BI$7:BK$494)),"")</f>
        <v/>
      </c>
      <c r="CG52" s="360" t="str">
        <f t="array" aca="1" ref="CG52" ca="1">IFERROR(_xlfn.STDEV.S(IF(('1. Database - raw'!BI$7:BK$494&gt;0)*('1. Database - raw'!$AD$7:$AD$494=$A52)*('1. Database - raw'!$AP$7:$AP$494&lt;&gt;Dropdown!$AM$11)*(INDIRECT($Q52,TRUE)=$O52),'1. Database - raw'!BI$7:BK$494)),"")</f>
        <v/>
      </c>
      <c r="CH52" s="357" t="str">
        <f t="array" aca="1" ref="CH52" ca="1">IFERROR(IF(COUNT(IF(('1. Database - raw'!BI$7:BK$494&gt;0)*('1. Database - raw'!$AD$7:$AD$494=$A52)*('1. Database - raw'!$AP$7:$AP$494&lt;&gt;Dropdown!$AM$11)*(INDIRECT($Q52,TRUE)=$O52),'1. Database - raw'!BI$7:BK$494))&gt;0,COUNT(IF(('1. Database - raw'!BI$7:BK$494&gt;0)*('1. Database - raw'!$AD$7:$AD$494=$A52)*('1. Database - raw'!$AP$7:$AP$494&lt;&gt;Dropdown!$AM$11)*(INDIRECT($Q52,TRUE)=$O52),'1. Database - raw'!BI$7:BK$494)),""),"")</f>
        <v/>
      </c>
      <c r="CI52" s="355" t="str">
        <f t="shared" ca="1" si="13"/>
        <v/>
      </c>
      <c r="CJ52" s="356" t="str">
        <f t="shared" ca="1" si="14"/>
        <v/>
      </c>
      <c r="CK52" s="356" t="str">
        <f t="shared" ca="1" si="15"/>
        <v/>
      </c>
      <c r="CL52" s="356" t="str">
        <f t="array" aca="1" ref="CL52" ca="1">IFERROR(AVERAGE(IF(('1. Database - raw'!BO$7:BQ$494&gt;0)*('1. Database - raw'!$AD$7:$AD$494=$A52)*(INDIRECT($Q52,TRUE)=$O52),'1. Database - raw'!BO$7:BQ$494)),"")</f>
        <v/>
      </c>
      <c r="CM52" s="357" t="str">
        <f t="array" aca="1" ref="CM52" ca="1">IFERROR(_xlfn.STDEV.S(IF(('1. Database - raw'!BO$7:BQ$494&gt;0)*('1. Database - raw'!$AD$7:$AD$494=$A52)*(INDIRECT($Q52,TRUE)=$O52),'1. Database - raw'!BO$7:BQ$494)),"")</f>
        <v/>
      </c>
      <c r="CN52" s="357" t="str">
        <f t="array" aca="1" ref="CN52" ca="1">IFERROR(IF(COUNT(IF(('1. Database - raw'!BO$7:BQ$494&gt;0)*('1. Database - raw'!$AD$7:$AD$494=$A52)*(INDIRECT($Q52,TRUE)=$O52),'1. Database - raw'!BO$7:BQ$494))&gt;0,COUNT(IF(('1. Database - raw'!BO$7:BQ$494&gt;0)*('1. Database - raw'!$AD$7:$AD$494=$A52)*(INDIRECT($Q52,TRUE)=$O52),'1. Database - raw'!BO$7:BQ$494)),""),"")</f>
        <v/>
      </c>
      <c r="CO52" s="355" t="str">
        <f t="shared" ca="1" si="16"/>
        <v/>
      </c>
      <c r="CP52" s="356" t="str">
        <f t="shared" ca="1" si="17"/>
        <v/>
      </c>
      <c r="CQ52" s="356" t="str">
        <f t="shared" ca="1" si="18"/>
        <v/>
      </c>
      <c r="CR52" s="356" t="str">
        <f t="array" aca="1" ref="CR52" ca="1">IFERROR(AVERAGE(IF(('1. Database - raw'!BU$7:BW$494&gt;0)*('1. Database - raw'!$AD$7:$AD$494=$A52)*(INDIRECT($Q52,TRUE)=$O52),'1. Database - raw'!BU$7:BW$494)),"")</f>
        <v/>
      </c>
      <c r="CS52" s="357" t="str">
        <f t="array" aca="1" ref="CS52" ca="1">IFERROR(_xlfn.STDEV.S(IF(('1. Database - raw'!BU$7:BW$494&gt;0)*('1. Database - raw'!$AD$7:$AD$494=$A52)*(INDIRECT($Q52,TRUE)=$O52),'1. Database - raw'!BU$7:BW$494)),"")</f>
        <v/>
      </c>
      <c r="CT52" s="357" t="str">
        <f t="array" aca="1" ref="CT52" ca="1">IFERROR(IF(COUNT(IF(('1. Database - raw'!BU$7:BW$494&gt;0)*('1. Database - raw'!$AD$7:$AD$494=$A52)*(INDIRECT($Q52,TRUE)=$O52),'1. Database - raw'!BU$7:BW$494))&gt;0,COUNT(IF(('1. Database - raw'!BU$7:BW$494&gt;0)*('1. Database - raw'!$AD$7:$AD$494=$A52)*(INDIRECT($Q52,TRUE)=$O52),'1. Database - raw'!BU$7:BW$494)),""),"")</f>
        <v/>
      </c>
      <c r="CU52" s="355" t="str">
        <f t="shared" ca="1" si="19"/>
        <v/>
      </c>
      <c r="CV52" s="356" t="str">
        <f t="shared" ca="1" si="20"/>
        <v/>
      </c>
      <c r="CW52" s="356" t="str">
        <f t="shared" ca="1" si="21"/>
        <v/>
      </c>
      <c r="CX52" s="356" t="str">
        <f t="array" aca="1" ref="CX52" ca="1">IFERROR(AVERAGE(IF(('1. Database - raw'!CA$7:CC$494&gt;0)*('1. Database - raw'!$AD$7:$AD$494=$A52)*(INDIRECT($Q52,TRUE)=$O52),'1. Database - raw'!CA$7:CC$494)),"")</f>
        <v/>
      </c>
      <c r="CY52" s="357" t="str">
        <f t="array" aca="1" ref="CY52" ca="1">IFERROR(_xlfn.STDEV.S(IF(('1. Database - raw'!CA$7:CC$494&gt;0)*('1. Database - raw'!$AD$7:$AD$494=$A52)*(INDIRECT($Q52,TRUE)=$O52),'1. Database - raw'!CA$7:CC$494)),"")</f>
        <v/>
      </c>
      <c r="CZ52" s="357" t="str">
        <f t="array" aca="1" ref="CZ52" ca="1">IFERROR(IF(COUNT(IF(('1. Database - raw'!CA$7:CC$494&gt;0)*('1. Database - raw'!$AD$7:$AD$494=$A52)*(INDIRECT($Q52,TRUE)=$O52),'1. Database - raw'!CA$7:CC$494))&gt;0,COUNT(IF(('1. Database - raw'!CA$7:CC$494&gt;0)*('1. Database - raw'!$AD$7:$AD$494=$A52)*(INDIRECT($Q52,TRUE)=$O52),'1. Database - raw'!CA$7:CC$494)),""),"")</f>
        <v/>
      </c>
      <c r="DA52" s="355" t="str">
        <f t="shared" ca="1" si="22"/>
        <v/>
      </c>
      <c r="DB52" s="356" t="str">
        <f t="shared" ca="1" si="23"/>
        <v/>
      </c>
      <c r="DC52" s="356" t="str">
        <f t="shared" ca="1" si="24"/>
        <v/>
      </c>
      <c r="DD52" s="356" t="str">
        <f t="array" aca="1" ref="DD52" ca="1">IFERROR(AVERAGE(IF(('1. Database - raw'!CG$7:CI$494&gt;0)*('1. Database - raw'!$AD$7:$AD$494=$A52)*(INDIRECT($Q52,TRUE)=$O52),'1. Database - raw'!CG$7:CI$494)),"")</f>
        <v/>
      </c>
      <c r="DE52" s="357" t="str">
        <f t="array" aca="1" ref="DE52" ca="1">IFERROR(_xlfn.STDEV.S(IF(('1. Database - raw'!CG$7:CI$494&gt;0)*('1. Database - raw'!$AD$7:$AD$494=$A52)*(INDIRECT($Q52,TRUE)=$O52),'1. Database - raw'!CG$7:CI$494)),"")</f>
        <v/>
      </c>
      <c r="DF52" s="357" t="str">
        <f t="array" aca="1" ref="DF52" ca="1">IFERROR(IF(COUNT(IF(('1. Database - raw'!CG$7:CI$494&gt;0)*('1. Database - raw'!$AD$7:$AD$494=$A52)*(INDIRECT($Q52,TRUE)=$O52),'1. Database - raw'!CG$7:CI$494))&gt;0,COUNT(IF(('1. Database - raw'!CG$7:CI$494&gt;0)*('1. Database - raw'!$AD$7:$AD$494=$A52)*(INDIRECT($Q52,TRUE)=$O52),'1. Database - raw'!CG$7:CI$494)),""),"")</f>
        <v/>
      </c>
      <c r="DG52" s="355" t="str">
        <f t="shared" ca="1" si="25"/>
        <v/>
      </c>
      <c r="DH52" s="356" t="str">
        <f t="shared" ca="1" si="26"/>
        <v/>
      </c>
      <c r="DI52" s="356" t="str">
        <f t="shared" ca="1" si="27"/>
        <v/>
      </c>
      <c r="DJ52" s="356" t="str">
        <f t="array" aca="1" ref="DJ52" ca="1">IFERROR(AVERAGE(IF(('1. Database - raw'!CM$7:CO$494&gt;0)*('1. Database - raw'!$AD$7:$AD$494=$A52)*(INDIRECT($Q52,TRUE)=$O52),'1. Database - raw'!CM$7:CO$494)),"")</f>
        <v/>
      </c>
      <c r="DK52" s="357" t="str">
        <f t="array" aca="1" ref="DK52" ca="1">IFERROR(_xlfn.STDEV.S(IF(('1. Database - raw'!CM$7:CO$494&gt;0)*('1. Database - raw'!$AD$7:$AD$494=$A52)*(INDIRECT($Q52,TRUE)=$O52),'1. Database - raw'!CM$7:CO$494)),"")</f>
        <v/>
      </c>
      <c r="DL52" s="357" t="str">
        <f t="array" aca="1" ref="DL52" ca="1">IFERROR(IF(COUNT(IF(('1. Database - raw'!CM$7:CO$494&gt;0)*('1. Database - raw'!$AD$7:$AD$494=$A52)*(INDIRECT($Q52,TRUE)=$O52),'1. Database - raw'!CM$7:CO$494))&gt;0,COUNT(IF(('1. Database - raw'!CM$7:CO$494&gt;0)*('1. Database - raw'!$AD$7:$AD$494=$A52)*(INDIRECT($Q52,TRUE)=$O52),'1. Database - raw'!CM$7:CO$494)),""),"")</f>
        <v/>
      </c>
      <c r="DM52" s="355" t="str">
        <f t="shared" ca="1" si="28"/>
        <v/>
      </c>
      <c r="DN52" s="356" t="str">
        <f t="shared" ca="1" si="29"/>
        <v/>
      </c>
      <c r="DO52" s="356" t="str">
        <f t="shared" ca="1" si="30"/>
        <v/>
      </c>
      <c r="DP52" s="356" t="str">
        <f t="array" aca="1" ref="DP52" ca="1">IFERROR(AVERAGE(IF(('1. Database - raw'!CS$7:CU$494&gt;0)*('1. Database - raw'!$AD$7:$AD$494=$A52)*(INDIRECT($Q52,TRUE)=$O52),'1. Database - raw'!CS$7:CU$494)),"")</f>
        <v/>
      </c>
      <c r="DQ52" s="357" t="str">
        <f t="array" aca="1" ref="DQ52" ca="1">IFERROR(_xlfn.STDEV.S(IF(('1. Database - raw'!CS$7:CU$494&gt;0)*('1. Database - raw'!$AD$7:$AD$494=$A52)*(INDIRECT($Q52,TRUE)=$O52),'1. Database - raw'!CS$7:CU$494)),"")</f>
        <v/>
      </c>
      <c r="DR52" s="357" t="str">
        <f t="array" aca="1" ref="DR52" ca="1">IFERROR(IF(COUNT(IF(('1. Database - raw'!CS$7:CU$494&gt;0)*('1. Database - raw'!$AD$7:$AD$494=$A52)*(INDIRECT($Q52,TRUE)=$O52),'1. Database - raw'!CS$7:CU$494))&gt;0,COUNT(IF(('1. Database - raw'!CS$7:CU$494&gt;0)*('1. Database - raw'!$AD$7:$AD$494=$A52)*(INDIRECT($Q52,TRUE)=$O52),'1. Database - raw'!CS$7:CU$494)),""),"")</f>
        <v/>
      </c>
      <c r="DS52" s="355" t="str">
        <f t="shared" ca="1" si="31"/>
        <v/>
      </c>
      <c r="DT52" s="356" t="str">
        <f t="shared" ca="1" si="32"/>
        <v/>
      </c>
      <c r="DU52" s="356" t="str">
        <f t="shared" ca="1" si="33"/>
        <v/>
      </c>
      <c r="DV52" s="356" t="str">
        <f t="array" aca="1" ref="DV52" ca="1">IFERROR(AVERAGE(IF(('1. Database - raw'!CY$7:DA$494&gt;0)*('1. Database - raw'!$AD$7:$AD$494=$A52)*(INDIRECT($Q52,TRUE)=$O52),'1. Database - raw'!CY$7:DA$494)),"")</f>
        <v/>
      </c>
      <c r="DW52" s="357" t="str">
        <f t="array" aca="1" ref="DW52" ca="1">IFERROR(_xlfn.STDEV.S(IF(('1. Database - raw'!CY$7:DA$494&gt;0)*('1. Database - raw'!$AD$7:$AD$494=$A52)*(INDIRECT($Q52,TRUE)=$O52),'1. Database - raw'!CY$7:DA$494)),"")</f>
        <v/>
      </c>
      <c r="DX52" s="357" t="str">
        <f t="array" aca="1" ref="DX52" ca="1">IFERROR(IF(COUNT(IF(('1. Database - raw'!CY$7:DA$494&gt;0)*('1. Database - raw'!$AD$7:$AD$494=$A52)*(INDIRECT($Q52,TRUE)=$O52),'1. Database - raw'!CY$7:DA$494))&gt;0,COUNT(IF(('1. Database - raw'!CY$7:DA$494&gt;0)*('1. Database - raw'!$AD$7:$AD$494=$A52)*(INDIRECT($Q52,TRUE)=$O52),'1. Database - raw'!CY$7:DA$494)),""),"")</f>
        <v/>
      </c>
      <c r="DY52" s="355" t="str">
        <f t="shared" ca="1" si="34"/>
        <v/>
      </c>
      <c r="DZ52" s="356" t="str">
        <f t="shared" ca="1" si="35"/>
        <v/>
      </c>
      <c r="EA52" s="356" t="str">
        <f t="shared" ca="1" si="36"/>
        <v/>
      </c>
      <c r="EB52" s="356" t="str">
        <f t="array" aca="1" ref="EB52" ca="1">IFERROR(AVERAGE(IF(('1. Database - raw'!DE$7:DG$494&gt;0)*('1. Database - raw'!$AD$7:$AD$494=$A52)*(INDIRECT($Q52,TRUE)=$O52),'1. Database - raw'!DE$7:DG$494)),"")</f>
        <v/>
      </c>
      <c r="EC52" s="357" t="str">
        <f t="array" aca="1" ref="EC52" ca="1">IFERROR(_xlfn.STDEV.S(IF(('1. Database - raw'!DE$7:DG$494&gt;0)*('1. Database - raw'!$AD$7:$AD$494=$A52)*(INDIRECT($Q52,TRUE)=$O52),'1. Database - raw'!DE$7:DG$494)),"")</f>
        <v/>
      </c>
      <c r="ED52" s="357" t="str">
        <f t="array" aca="1" ref="ED52" ca="1">IFERROR(IF(COUNT(IF(('1. Database - raw'!DE$7:DG$494&gt;0)*('1. Database - raw'!$AD$7:$AD$494=$A52)*(INDIRECT($Q52,TRUE)=$O52),'1. Database - raw'!DE$7:DG$494))&gt;0,COUNT(IF(('1. Database - raw'!DE$7:DG$494&gt;0)*('1. Database - raw'!$AD$7:$AD$494=$A52)*(INDIRECT($Q52,TRUE)=$O52),'1. Database - raw'!DE$7:DG$494)),""),"")</f>
        <v/>
      </c>
      <c r="EE52" s="358" t="str">
        <f t="shared" ca="1" si="37"/>
        <v/>
      </c>
      <c r="EF52" s="359" t="str">
        <f t="shared" ca="1" si="38"/>
        <v/>
      </c>
      <c r="EG52" s="359" t="str">
        <f t="shared" ca="1" si="39"/>
        <v/>
      </c>
      <c r="EH52" s="359" t="str">
        <f t="array" aca="1" ref="EH52" ca="1">IFERROR(AVERAGE(IF(('1. Database - raw'!DK$7:DM$494&gt;0)*('1. Database - raw'!$AD$7:$AD$494=$A52)*(INDIRECT($Q52,TRUE)=$O52),'1. Database - raw'!DK$7:DM$494)),"")</f>
        <v/>
      </c>
      <c r="EI52" s="360" t="str">
        <f t="array" aca="1" ref="EI52" ca="1">IFERROR(_xlfn.STDEV.S(IF(('1. Database - raw'!DK$7:DM$494&gt;0)*('1. Database - raw'!$AD$7:$AD$494=$A52)*(INDIRECT($Q52,TRUE)=$O52),'1. Database - raw'!DK$7:DM$494)),"")</f>
        <v/>
      </c>
      <c r="EJ52" s="357" t="str">
        <f t="array" aca="1" ref="EJ52" ca="1">IFERROR(IF(COUNT(IF(('1. Database - raw'!DK$7:DM$494&gt;0)*('1. Database - raw'!$AD$7:$AD$494=$A52)*(INDIRECT($Q52,TRUE)=$O52),'1. Database - raw'!DK$7:DM$494))&gt;0,COUNT(IF(('1. Database - raw'!DK$7:DM$494&gt;0)*('1. Database - raw'!$AD$7:$AD$494=$A52)*(INDIRECT($Q52,TRUE)=$O52),'1. Database - raw'!DK$7:DM$494)),""),"")</f>
        <v/>
      </c>
      <c r="EK52" s="355" t="str">
        <f t="shared" ca="1" si="40"/>
        <v/>
      </c>
      <c r="EL52" s="356" t="str">
        <f t="shared" ca="1" si="41"/>
        <v/>
      </c>
      <c r="EM52" s="356" t="str">
        <f t="shared" ca="1" si="42"/>
        <v/>
      </c>
      <c r="EN52" s="356" t="str">
        <f t="array" aca="1" ref="EN52" ca="1">IFERROR(AVERAGE(IF(('1. Database - raw'!DQ$7:DS$494&gt;0)*('1. Database - raw'!$AD$7:$AD$494=$A52)*(INDIRECT($Q52,TRUE)=$O52),'1. Database - raw'!DQ$7:DS$494)),"")</f>
        <v/>
      </c>
      <c r="EO52" s="357" t="str">
        <f t="array" aca="1" ref="EO52" ca="1">IFERROR(_xlfn.STDEV.S(IF(('1. Database - raw'!DQ$7:DS$494&gt;0)*('1. Database - raw'!$AD$7:$AD$494=$A52)*(INDIRECT($Q52,TRUE)=$O52),'1. Database - raw'!DQ$7:DS$494)),"")</f>
        <v/>
      </c>
      <c r="EP52" s="357" t="str">
        <f t="array" aca="1" ref="EP52" ca="1">IFERROR(IF(COUNT(IF(('1. Database - raw'!DQ$7:DS$494&gt;0)*('1. Database - raw'!$AD$7:$AD$494=$A52)*(INDIRECT($Q52,TRUE)=$O52),'1. Database - raw'!DQ$7:DS$494))&gt;0,COUNT(IF(('1. Database - raw'!DQ$7:DS$494&gt;0)*('1. Database - raw'!$AD$7:$AD$494=$A52)*(INDIRECT($Q52,TRUE)=$O52),'1. Database - raw'!DQ$7:DS$494)),""),"")</f>
        <v/>
      </c>
      <c r="EQ52" s="355" t="str">
        <f t="shared" ca="1" si="43"/>
        <v/>
      </c>
      <c r="ER52" s="356" t="str">
        <f t="shared" ca="1" si="44"/>
        <v/>
      </c>
      <c r="ES52" s="356" t="str">
        <f t="shared" ca="1" si="45"/>
        <v/>
      </c>
      <c r="ET52" s="356" t="str">
        <f t="array" aca="1" ref="ET52" ca="1">IFERROR(AVERAGE(IF(('1. Database - raw'!DW$7:DY$494&gt;0)*('1. Database - raw'!$AD$7:$AD$494=$A52)*(INDIRECT($Q52,TRUE)=$O52),'1. Database - raw'!DW$7:DY$494)),"")</f>
        <v/>
      </c>
      <c r="EU52" s="357" t="str">
        <f t="array" aca="1" ref="EU52" ca="1">IFERROR(_xlfn.STDEV.S(IF(('1. Database - raw'!DW$7:DY$494&gt;0)*('1. Database - raw'!$AD$7:$AD$494=$A52)*(INDIRECT($Q52,TRUE)=$O52),'1. Database - raw'!DW$7:DY$494)),"")</f>
        <v/>
      </c>
      <c r="EV52" s="357" t="str">
        <f t="array" aca="1" ref="EV52" ca="1">IFERROR(IF(COUNT(IF(('1. Database - raw'!DW$7:DY$494&gt;0)*('1. Database - raw'!$AD$7:$AD$494=$A52)*(INDIRECT($Q52,TRUE)=$O52),'1. Database - raw'!DW$7:DY$494))&gt;0,COUNT(IF(('1. Database - raw'!DW$7:DY$494&gt;0)*('1. Database - raw'!$AD$7:$AD$494=$A52)*(INDIRECT($Q52,TRUE)=$O52),'1. Database - raw'!DW$7:DY$494)),""),"")</f>
        <v/>
      </c>
      <c r="EW52" s="355" t="str">
        <f t="shared" ca="1" si="46"/>
        <v/>
      </c>
      <c r="EX52" s="356" t="str">
        <f t="shared" ca="1" si="47"/>
        <v/>
      </c>
      <c r="EY52" s="356" t="str">
        <f t="shared" ca="1" si="48"/>
        <v/>
      </c>
      <c r="EZ52" s="356" t="str">
        <f t="array" aca="1" ref="EZ52" ca="1">IFERROR(AVERAGE(IF(('1. Database - raw'!EC$7:EE$494&gt;0)*('1. Database - raw'!$AD$7:$AD$494=$A52)*(INDIRECT($Q52,TRUE)=$O52),'1. Database - raw'!EC$7:EE$494)),"")</f>
        <v/>
      </c>
      <c r="FA52" s="357" t="str">
        <f t="array" aca="1" ref="FA52" ca="1">IFERROR(_xlfn.STDEV.S(IF(('1. Database - raw'!EC$7:EE$494&gt;0)*('1. Database - raw'!$AD$7:$AD$494=$A52)*(INDIRECT($Q52,TRUE)=$O52),'1. Database - raw'!EC$7:EE$494)),"")</f>
        <v/>
      </c>
      <c r="FB52" s="357" t="str">
        <f t="array" aca="1" ref="FB52" ca="1">IFERROR(IF(COUNT(IF(('1. Database - raw'!EC$7:EE$494&gt;0)*('1. Database - raw'!$AD$7:$AD$494=$A52)*(INDIRECT($Q52,TRUE)=$O52),'1. Database - raw'!EC$7:EE$494))&gt;0,COUNT(IF(('1. Database - raw'!EC$7:EE$494&gt;0)*('1. Database - raw'!$AD$7:$AD$494=$A52)*(INDIRECT($Q52,TRUE)=$O52),'1. Database - raw'!EC$7:EE$494)),""),"")</f>
        <v/>
      </c>
      <c r="FC52" s="355" t="str">
        <f t="shared" ca="1" si="49"/>
        <v/>
      </c>
      <c r="FD52" s="356" t="str">
        <f t="shared" ca="1" si="50"/>
        <v/>
      </c>
      <c r="FE52" s="356" t="str">
        <f t="shared" ca="1" si="51"/>
        <v/>
      </c>
      <c r="FF52" s="356" t="str">
        <f t="array" aca="1" ref="FF52" ca="1">IFERROR(AVERAGE(IF(('1. Database - raw'!EI$7:EK$494&gt;0)*('1. Database - raw'!$AD$7:$AD$494=$A52)*(INDIRECT($Q52,TRUE)=$O52),'1. Database - raw'!EI$7:EK$494)),"")</f>
        <v/>
      </c>
      <c r="FG52" s="357" t="str">
        <f t="array" aca="1" ref="FG52" ca="1">IFERROR(_xlfn.STDEV.S(IF(('1. Database - raw'!EI$7:EK$494&gt;0)*('1. Database - raw'!$AD$7:$AD$494=$A52)*(INDIRECT($Q52,TRUE)=$O52),'1. Database - raw'!EI$7:EK$494)),"")</f>
        <v/>
      </c>
      <c r="FH52" s="357" t="str">
        <f t="array" aca="1" ref="FH52" ca="1">IFERROR(IF(COUNT(IF(('1. Database - raw'!EI$7:EK$494&gt;0)*('1. Database - raw'!$AD$7:$AD$494=$A52)*(INDIRECT($Q52,TRUE)=$O52),'1. Database - raw'!EI$7:EK$494))&gt;0,COUNT(IF(('1. Database - raw'!EI$7:EK$494&gt;0)*('1. Database - raw'!$AD$7:$AD$494=$A52)*(INDIRECT($Q52,TRUE)=$O52),'1. Database - raw'!EI$7:EK$494)),""),"")</f>
        <v/>
      </c>
      <c r="FI52" s="355" t="str">
        <f t="shared" ca="1" si="52"/>
        <v/>
      </c>
      <c r="FJ52" s="356" t="str">
        <f t="shared" ca="1" si="53"/>
        <v/>
      </c>
      <c r="FK52" s="356" t="str">
        <f t="shared" ca="1" si="54"/>
        <v/>
      </c>
      <c r="FL52" s="356" t="str">
        <f t="array" aca="1" ref="FL52" ca="1">IFERROR(AVERAGE(IF(('1. Database - raw'!EO$7:EQ$494&gt;0)*('1. Database - raw'!$AD$7:$AD$494=$A52)*(INDIRECT($Q52,TRUE)=$O52),'1. Database - raw'!EO$7:EQ$494)),"")</f>
        <v/>
      </c>
      <c r="FM52" s="357" t="str">
        <f t="array" aca="1" ref="FM52" ca="1">IFERROR(_xlfn.STDEV.S(IF(('1. Database - raw'!EO$7:EQ$494&gt;0)*('1. Database - raw'!$AD$7:$AD$494=$A52)*(INDIRECT($Q52,TRUE)=$O52),'1. Database - raw'!EO$7:EQ$494)),"")</f>
        <v/>
      </c>
      <c r="FN52" s="357" t="str">
        <f t="array" aca="1" ref="FN52" ca="1">IFERROR(IF(COUNT(IF(('1. Database - raw'!EO$7:EQ$494&gt;0)*('1. Database - raw'!$AD$7:$AD$494=$A52)*(INDIRECT($Q52,TRUE)=$O52),'1. Database - raw'!EO$7:EQ$494))&gt;0,COUNT(IF(('1. Database - raw'!EO$7:EQ$494&gt;0)*('1. Database - raw'!$AD$7:$AD$494=$A52)*(INDIRECT($Q52,TRUE)=$O52),'1. Database - raw'!EO$7:EQ$494)),""),"")</f>
        <v/>
      </c>
      <c r="FO52" s="355" t="str">
        <f t="shared" ca="1" si="55"/>
        <v/>
      </c>
      <c r="FP52" s="356" t="str">
        <f t="shared" ca="1" si="56"/>
        <v/>
      </c>
      <c r="FQ52" s="356" t="str">
        <f t="shared" ca="1" si="57"/>
        <v/>
      </c>
      <c r="FR52" s="356" t="str">
        <f t="array" aca="1" ref="FR52" ca="1">IFERROR(AVERAGE(IF(('1. Database - raw'!EU$7:EW$494&gt;0)*('1. Database - raw'!$AD$7:$AD$494=$A52)*(INDIRECT($Q52,TRUE)=$O52),'1. Database - raw'!EU$7:EW$494)),"")</f>
        <v/>
      </c>
      <c r="FS52" s="357" t="str">
        <f t="array" aca="1" ref="FS52" ca="1">IFERROR(_xlfn.STDEV.S(IF(('1. Database - raw'!EU$7:EW$494&gt;0)*('1. Database - raw'!$AD$7:$AD$494=$A52)*(INDIRECT($Q52,TRUE)=$O52),'1. Database - raw'!EU$7:EW$494)),"")</f>
        <v/>
      </c>
      <c r="FT52" s="357" t="str">
        <f t="array" aca="1" ref="FT52" ca="1">IFERROR(IF(COUNT(IF(('1. Database - raw'!EU$7:EW$494&gt;0)*('1. Database - raw'!$AD$7:$AD$494=$A52)*(INDIRECT($Q52,TRUE)=$O52),'1. Database - raw'!EU$7:EW$494))&gt;0,COUNT(IF(('1. Database - raw'!EU$7:EW$494&gt;0)*('1. Database - raw'!$AD$7:$AD$494=$A52)*(INDIRECT($Q52,TRUE)=$O52),'1. Database - raw'!EU$7:EW$494)),""),"")</f>
        <v/>
      </c>
      <c r="FU52" s="355" t="str">
        <f t="shared" ca="1" si="58"/>
        <v/>
      </c>
      <c r="FV52" s="356" t="str">
        <f t="shared" ca="1" si="59"/>
        <v/>
      </c>
      <c r="FW52" s="356" t="str">
        <f t="shared" ca="1" si="60"/>
        <v/>
      </c>
      <c r="FX52" s="356" t="str">
        <f t="array" aca="1" ref="FX52" ca="1">IFERROR(AVERAGE(IF(('1. Database - raw'!FA$7:FC$494&gt;0)*('1. Database - raw'!$AD$7:$AD$494=$A52)*(INDIRECT($Q52,TRUE)=$O52),'1. Database - raw'!FA$7:FC$494)),"")</f>
        <v/>
      </c>
      <c r="FY52" s="357" t="str">
        <f t="array" aca="1" ref="FY52" ca="1">IFERROR(_xlfn.STDEV.S(IF(('1. Database - raw'!FA$7:FC$494&gt;0)*('1. Database - raw'!$AD$7:$AD$494=$A52)*(INDIRECT($Q52,TRUE)=$O52),'1. Database - raw'!FA$7:FC$494)),"")</f>
        <v/>
      </c>
      <c r="FZ52" s="357" t="str">
        <f t="array" aca="1" ref="FZ52" ca="1">IFERROR(IF(COUNT(IF(('1. Database - raw'!FA$7:FC$494&gt;0)*('1. Database - raw'!$AD$7:$AD$494=$A52)*(INDIRECT($Q52,TRUE)=$O52),'1. Database - raw'!FA$7:FC$494))&gt;0,COUNT(IF(('1. Database - raw'!FA$7:FC$494&gt;0)*('1. Database - raw'!$AD$7:$AD$494=$A52)*(INDIRECT($Q52,TRUE)=$O52),'1. Database - raw'!FA$7:FC$494)),""),"")</f>
        <v/>
      </c>
      <c r="GA52" s="355" t="str">
        <f t="shared" ca="1" si="61"/>
        <v/>
      </c>
      <c r="GB52" s="356" t="str">
        <f t="shared" ca="1" si="62"/>
        <v/>
      </c>
      <c r="GC52" s="356" t="str">
        <f t="shared" ca="1" si="63"/>
        <v/>
      </c>
      <c r="GD52" s="356" t="str">
        <f t="array" aca="1" ref="GD52" ca="1">IFERROR(AVERAGE(IF(('1. Database - raw'!FG$7:FI$494&gt;0)*('1. Database - raw'!$AD$7:$AD$494=$A52)*(INDIRECT($Q52,TRUE)=$O52),'1. Database - raw'!FG$7:FI$494)),"")</f>
        <v/>
      </c>
      <c r="GE52" s="357" t="str">
        <f t="array" aca="1" ref="GE52" ca="1">IFERROR(_xlfn.STDEV.S(IF(('1. Database - raw'!FG$7:FI$494&gt;0)*('1. Database - raw'!$AD$7:$AD$494=$A52)*(INDIRECT($Q52,TRUE)=$O52),'1. Database - raw'!FG$7:FI$494)),"")</f>
        <v/>
      </c>
      <c r="GF52" s="357" t="str">
        <f t="array" aca="1" ref="GF52" ca="1">IFERROR(IF(COUNT(IF(('1. Database - raw'!FG$7:FI$494&gt;0)*('1. Database - raw'!$AD$7:$AD$494=$A52)*(INDIRECT($Q52,TRUE)=$O52),'1. Database - raw'!FG$7:FI$494))&gt;0,COUNT(IF(('1. Database - raw'!FG$7:FI$494&gt;0)*('1. Database - raw'!$AD$7:$AD$494=$A52)*(INDIRECT($Q52,TRUE)=$O52),'1. Database - raw'!FG$7:FI$494)),""),"")</f>
        <v/>
      </c>
      <c r="GG52" s="355" t="str">
        <f t="shared" ca="1" si="64"/>
        <v/>
      </c>
      <c r="GH52" s="356" t="str">
        <f t="shared" ca="1" si="65"/>
        <v/>
      </c>
      <c r="GI52" s="356" t="str">
        <f t="shared" ca="1" si="66"/>
        <v/>
      </c>
      <c r="GJ52" s="356" t="str">
        <f t="array" aca="1" ref="GJ52" ca="1">IFERROR(AVERAGE(IF(('1. Database - raw'!FM$7:FO$494&gt;0)*('1. Database - raw'!$AD$7:$AD$494=$A52)*(INDIRECT($Q52,TRUE)=$O52),'1. Database - raw'!FM$7:FO$494)),"")</f>
        <v/>
      </c>
      <c r="GK52" s="357" t="str">
        <f t="array" aca="1" ref="GK52" ca="1">IFERROR(_xlfn.STDEV.S(IF(('1. Database - raw'!FM$7:FO$494&gt;0)*('1. Database - raw'!$AD$7:$AD$494=$A52)*(INDIRECT($Q52,TRUE)=$O52),'1. Database - raw'!FM$7:FO$494)),"")</f>
        <v/>
      </c>
      <c r="GL52" s="357" t="str">
        <f t="array" aca="1" ref="GL52" ca="1">IFERROR(IF(COUNT(IF(('1. Database - raw'!FM$7:FO$494&gt;0)*('1. Database - raw'!$AD$7:$AD$494=$A52)*(INDIRECT($Q52,TRUE)=$O52),'1. Database - raw'!FM$7:FO$494))&gt;0,COUNT(IF(('1. Database - raw'!FM$7:FO$494&gt;0)*('1. Database - raw'!$AD$7:$AD$494=$A52)*(INDIRECT($Q52,TRUE)=$O52),'1. Database - raw'!FM$7:FO$494)),""),"")</f>
        <v/>
      </c>
      <c r="GM52" s="355" t="str">
        <f t="shared" ca="1" si="67"/>
        <v/>
      </c>
      <c r="GN52" s="356" t="str">
        <f t="shared" ca="1" si="68"/>
        <v/>
      </c>
      <c r="GO52" s="356" t="str">
        <f t="shared" ca="1" si="69"/>
        <v/>
      </c>
      <c r="GP52" s="356" t="str">
        <f t="array" aca="1" ref="GP52" ca="1">IFERROR(AVERAGE(IF(('1. Database - raw'!FS$7:FU$494&gt;0)*('1. Database - raw'!$AD$7:$AD$494=$A52)*(INDIRECT($Q52,TRUE)=$O52),'1. Database - raw'!FS$7:FU$494)),"")</f>
        <v/>
      </c>
      <c r="GQ52" s="357" t="str">
        <f t="array" aca="1" ref="GQ52" ca="1">IFERROR(_xlfn.STDEV.S(IF(('1. Database - raw'!FS$7:FU$494&gt;0)*('1. Database - raw'!$AD$7:$AD$494=$A52)*(INDIRECT($Q52,TRUE)=$O52),'1. Database - raw'!FS$7:FU$494)),"")</f>
        <v/>
      </c>
      <c r="GR52" s="357" t="str">
        <f t="array" aca="1" ref="GR52" ca="1">IFERROR(IF(COUNT(IF(('1. Database - raw'!FS$7:FU$494&gt;0)*('1. Database - raw'!$AD$7:$AD$494=$A52)*(INDIRECT($Q52,TRUE)=$O52),'1. Database - raw'!FS$7:FU$494))&gt;0,COUNT(IF(('1. Database - raw'!FS$7:FU$494&gt;0)*('1. Database - raw'!$AD$7:$AD$494=$A52)*(INDIRECT($Q52,TRUE)=$O52),'1. Database - raw'!FS$7:FU$494)),""),"")</f>
        <v/>
      </c>
      <c r="GS52" s="355" t="str">
        <f t="shared" ca="1" si="70"/>
        <v/>
      </c>
      <c r="GT52" s="356" t="str">
        <f t="shared" ca="1" si="71"/>
        <v/>
      </c>
      <c r="GU52" s="356" t="str">
        <f t="shared" ca="1" si="72"/>
        <v/>
      </c>
      <c r="GV52" s="356" t="str">
        <f t="array" aca="1" ref="GV52" ca="1">IFERROR(AVERAGE(IF(('1. Database - raw'!FY$7:GA$494&gt;0)*('1. Database - raw'!$AD$7:$AD$494=$A52)*(INDIRECT($Q52,TRUE)=$O52),'1. Database - raw'!FY$7:GA$494)),"")</f>
        <v/>
      </c>
      <c r="GW52" s="357" t="str">
        <f t="array" aca="1" ref="GW52" ca="1">IFERROR(_xlfn.STDEV.S(IF(('1. Database - raw'!FY$7:GA$494&gt;0)*('1. Database - raw'!$AD$7:$AD$494=$A52)*(INDIRECT($Q52,TRUE)=$O52),'1. Database - raw'!FY$7:GA$494)),"")</f>
        <v/>
      </c>
      <c r="GX52" s="357" t="str">
        <f t="array" aca="1" ref="GX52" ca="1">IFERROR(IF(COUNT(IF(('1. Database - raw'!FY$7:GA$494&gt;0)*('1. Database - raw'!$AD$7:$AD$494=$A52)*(INDIRECT($Q52,TRUE)=$O52),'1. Database - raw'!FY$7:GA$494))&gt;0,COUNT(IF(('1. Database - raw'!FY$7:GA$494&gt;0)*('1. Database - raw'!$AD$7:$AD$494=$A52)*(INDIRECT($Q52,TRUE)=$O52),'1. Database - raw'!FY$7:GA$494)),""),"")</f>
        <v/>
      </c>
      <c r="GY52" s="355" t="str">
        <f t="shared" ca="1" si="73"/>
        <v/>
      </c>
      <c r="GZ52" s="356" t="str">
        <f t="shared" ca="1" si="74"/>
        <v/>
      </c>
      <c r="HA52" s="356" t="str">
        <f t="shared" ca="1" si="75"/>
        <v/>
      </c>
      <c r="HB52" s="356" t="str">
        <f t="array" aca="1" ref="HB52" ca="1">IFERROR(AVERAGE(IF(('1. Database - raw'!GE$7:GG$494&gt;0)*('1. Database - raw'!$AD$7:$AD$494=$A52)*(INDIRECT($Q52,TRUE)=$O52),'1. Database - raw'!GE$7:GG$494)),"")</f>
        <v/>
      </c>
      <c r="HC52" s="357" t="str">
        <f t="array" aca="1" ref="HC52" ca="1">IFERROR(_xlfn.STDEV.S(IF(('1. Database - raw'!GE$7:GG$494&gt;0)*('1. Database - raw'!$AD$7:$AD$494=$A52)*(INDIRECT($Q52,TRUE)=$O52),'1. Database - raw'!GE$7:GG$494)),"")</f>
        <v/>
      </c>
      <c r="HD52" s="357" t="str">
        <f t="array" aca="1" ref="HD52" ca="1">IFERROR(IF(COUNT(IF(('1. Database - raw'!GE$7:GG$494&gt;0)*('1. Database - raw'!$AD$7:$AD$494=$A52)*(INDIRECT($Q52,TRUE)=$O52),'1. Database - raw'!GE$7:GG$494))&gt;0,COUNT(IF(('1. Database - raw'!GE$7:GG$494&gt;0)*('1. Database - raw'!$AD$7:$AD$494=$A52)*(INDIRECT($Q52,TRUE)=$O52),'1. Database - raw'!GE$7:GG$494)),""),"")</f>
        <v/>
      </c>
      <c r="HE52" s="355" t="str">
        <f t="shared" ca="1" si="76"/>
        <v/>
      </c>
      <c r="HF52" s="356" t="str">
        <f t="shared" ca="1" si="77"/>
        <v/>
      </c>
      <c r="HG52" s="356" t="str">
        <f t="shared" ca="1" si="78"/>
        <v/>
      </c>
      <c r="HH52" s="356" t="str">
        <f t="array" aca="1" ref="HH52" ca="1">IFERROR(AVERAGE(IF(('1. Database - raw'!GK$7:GM$494&gt;0)*('1. Database - raw'!$AD$7:$AD$494=$A52)*(INDIRECT($Q52,TRUE)=$O52),'1. Database - raw'!GK$7:GM$494)),"")</f>
        <v/>
      </c>
      <c r="HI52" s="357" t="str">
        <f t="array" aca="1" ref="HI52" ca="1">IFERROR(_xlfn.STDEV.S(IF(('1. Database - raw'!GK$7:GM$494&gt;0)*('1. Database - raw'!$AD$7:$AD$494=$A52)*(INDIRECT($Q52,TRUE)=$O52),'1. Database - raw'!GK$7:GM$494)),"")</f>
        <v/>
      </c>
      <c r="HJ52" s="357" t="str">
        <f t="array" aca="1" ref="HJ52" ca="1">IFERROR(IF(COUNT(IF(('1. Database - raw'!GK$7:GM$494&gt;0)*('1. Database - raw'!$AD$7:$AD$494=$A52)*(INDIRECT($Q52,TRUE)=$O52),'1. Database - raw'!GK$7:GM$494))&gt;0,COUNT(IF(('1. Database - raw'!GK$7:GM$494&gt;0)*('1. Database - raw'!$AD$7:$AD$494=$A52)*(INDIRECT($Q52,TRUE)=$O52),'1. Database - raw'!GK$7:GM$494)),""),"")</f>
        <v/>
      </c>
      <c r="HK52" s="355" t="str">
        <f t="shared" ca="1" si="79"/>
        <v/>
      </c>
      <c r="HL52" s="356" t="str">
        <f t="shared" ca="1" si="80"/>
        <v/>
      </c>
      <c r="HM52" s="356" t="str">
        <f t="shared" ca="1" si="81"/>
        <v/>
      </c>
      <c r="HN52" s="356" t="str">
        <f t="array" aca="1" ref="HN52" ca="1">IFERROR(AVERAGE(IF(('1. Database - raw'!GQ$7:GS$494&gt;0)*('1. Database - raw'!$AD$7:$AD$494=$A52)*(INDIRECT($Q52,TRUE)=$O52),'1. Database - raw'!GQ$7:GS$494)),"")</f>
        <v/>
      </c>
      <c r="HO52" s="357" t="str">
        <f t="array" aca="1" ref="HO52" ca="1">IFERROR(_xlfn.STDEV.S(IF(('1. Database - raw'!GQ$7:GS$494&gt;0)*('1. Database - raw'!$AD$7:$AD$494=$A52)*(INDIRECT($Q52,TRUE)=$O52),'1. Database - raw'!GQ$7:GS$494)),"")</f>
        <v/>
      </c>
      <c r="HP52" s="357" t="str">
        <f t="array" aca="1" ref="HP52" ca="1">IFERROR(IF(COUNT(IF(('1. Database - raw'!GQ$7:GS$494&gt;0)*('1. Database - raw'!$AD$7:$AD$494=$A52)*(INDIRECT($Q52,TRUE)=$O52),'1. Database - raw'!GQ$7:GS$494))&gt;0,COUNT(IF(('1. Database - raw'!GQ$7:GS$494&gt;0)*('1. Database - raw'!$AD$7:$AD$494=$A52)*(INDIRECT($Q52,TRUE)=$O52),'1. Database - raw'!GQ$7:GS$494)),""),"")</f>
        <v/>
      </c>
      <c r="HQ52" s="355" t="str">
        <f t="shared" ca="1" si="82"/>
        <v/>
      </c>
      <c r="HR52" s="356" t="str">
        <f t="shared" ca="1" si="83"/>
        <v/>
      </c>
      <c r="HS52" s="356" t="str">
        <f t="shared" ca="1" si="84"/>
        <v/>
      </c>
      <c r="HT52" s="356" t="str">
        <f t="array" aca="1" ref="HT52" ca="1">IFERROR(AVERAGE(IF(('1. Database - raw'!GW$7:GY$494&gt;0)*('1. Database - raw'!$AD$7:$AD$494=$A52)*(INDIRECT($Q52,TRUE)=$O52),'1. Database - raw'!GW$7:GY$494)),"")</f>
        <v/>
      </c>
      <c r="HU52" s="357" t="str">
        <f t="array" aca="1" ref="HU52" ca="1">IFERROR(_xlfn.STDEV.S(IF(('1. Database - raw'!GW$7:GY$494&gt;0)*('1. Database - raw'!$AD$7:$AD$494=$A52)*(INDIRECT($Q52,TRUE)=$O52),'1. Database - raw'!GW$7:GY$494)),"")</f>
        <v/>
      </c>
      <c r="HV52" s="357" t="str">
        <f t="array" aca="1" ref="HV52" ca="1">IFERROR(IF(COUNT(IF(('1. Database - raw'!GW$7:GY$494&gt;0)*('1. Database - raw'!$AD$7:$AD$494=$A52)*(INDIRECT($Q52,TRUE)=$O52),'1. Database - raw'!GW$7:GY$494))&gt;0,COUNT(IF(('1. Database - raw'!GW$7:GY$494&gt;0)*('1. Database - raw'!$AD$7:$AD$494=$A52)*(INDIRECT($Q52,TRUE)=$O52),'1. Database - raw'!GW$7:GY$494)),""),"")</f>
        <v/>
      </c>
      <c r="HW52" s="355" t="str">
        <f t="shared" ca="1" si="85"/>
        <v/>
      </c>
      <c r="HX52" s="356" t="str">
        <f t="shared" ca="1" si="86"/>
        <v/>
      </c>
      <c r="HY52" s="356" t="str">
        <f t="shared" ca="1" si="87"/>
        <v/>
      </c>
      <c r="HZ52" s="356" t="str">
        <f t="array" aca="1" ref="HZ52" ca="1">IFERROR(AVERAGE(IF(('1. Database - raw'!HC$7:HE$494&gt;0)*('1. Database - raw'!$AD$7:$AD$494=$A52)*(INDIRECT($Q52,TRUE)=$O52),'1. Database - raw'!HC$7:HE$494)),"")</f>
        <v/>
      </c>
      <c r="IA52" s="357" t="str">
        <f t="array" aca="1" ref="IA52" ca="1">IFERROR(_xlfn.STDEV.S(IF(('1. Database - raw'!HC$7:HE$494&gt;0)*('1. Database - raw'!$AD$7:$AD$494=$A52)*(INDIRECT($Q52,TRUE)=$O52),'1. Database - raw'!HC$7:HE$494)),"")</f>
        <v/>
      </c>
      <c r="IB52" s="357" t="str">
        <f t="array" aca="1" ref="IB52" ca="1">IFERROR(IF(COUNT(IF(('1. Database - raw'!HC$7:HE$494&gt;0)*('1. Database - raw'!$AD$7:$AD$494=$A52)*(INDIRECT($Q52,TRUE)=$O52),'1. Database - raw'!HC$7:HE$494))&gt;0,COUNT(IF(('1. Database - raw'!HC$7:HE$494&gt;0)*('1. Database - raw'!$AD$7:$AD$494=$A52)*(INDIRECT($Q52,TRUE)=$O52),'1. Database - raw'!HC$7:HE$494)),""),"")</f>
        <v/>
      </c>
      <c r="IC52" s="355" t="str">
        <f t="shared" ca="1" si="88"/>
        <v/>
      </c>
      <c r="ID52" s="356" t="str">
        <f t="shared" ca="1" si="89"/>
        <v/>
      </c>
      <c r="IE52" s="356" t="str">
        <f t="shared" ca="1" si="90"/>
        <v/>
      </c>
      <c r="IF52" s="356" t="str">
        <f t="array" aca="1" ref="IF52" ca="1">IFERROR(AVERAGE(IF(('1. Database - raw'!HI$7:HK$494&gt;0)*('1. Database - raw'!$AD$7:$AD$494=$A52)*(INDIRECT($Q52,TRUE)=$O52),'1. Database - raw'!HI$7:HK$494)),"")</f>
        <v/>
      </c>
      <c r="IG52" s="357" t="str">
        <f t="array" aca="1" ref="IG52" ca="1">IFERROR(_xlfn.STDEV.S(IF(('1. Database - raw'!HI$7:HK$494&gt;0)*('1. Database - raw'!$AD$7:$AD$494=$A52)*(INDIRECT($Q52,TRUE)=$O52),'1. Database - raw'!HI$7:HK$494)),"")</f>
        <v/>
      </c>
      <c r="IH52" s="357" t="str">
        <f t="array" aca="1" ref="IH52" ca="1">IFERROR(IF(COUNT(IF(('1. Database - raw'!HI$7:HK$494&gt;0)*('1. Database - raw'!$AD$7:$AD$494=$A52)*(INDIRECT($Q52,TRUE)=$O52),'1. Database - raw'!HI$7:HK$494))&gt;0,COUNT(IF(('1. Database - raw'!HI$7:HK$494&gt;0)*('1. Database - raw'!$AD$7:$AD$494=$A52)*(INDIRECT($Q52,TRUE)=$O52),'1. Database - raw'!HI$7:HK$494)),""),"")</f>
        <v/>
      </c>
      <c r="II52" s="355" t="str">
        <f t="shared" ca="1" si="91"/>
        <v/>
      </c>
      <c r="IJ52" s="356" t="str">
        <f t="shared" ca="1" si="92"/>
        <v/>
      </c>
      <c r="IK52" s="356" t="str">
        <f t="shared" ca="1" si="93"/>
        <v/>
      </c>
      <c r="IL52" s="356" t="str">
        <f t="array" aca="1" ref="IL52" ca="1">IFERROR(AVERAGE(IF(('1. Database - raw'!HO$7:HQ$494&gt;0)*('1. Database - raw'!$AD$7:$AD$494=$A52)*(INDIRECT($Q52,TRUE)=$O52),'1. Database - raw'!HO$7:HQ$494)),"")</f>
        <v/>
      </c>
      <c r="IM52" s="357" t="str">
        <f t="array" aca="1" ref="IM52" ca="1">IFERROR(_xlfn.STDEV.S(IF(('1. Database - raw'!HO$7:HQ$494&gt;0)*('1. Database - raw'!$AD$7:$AD$494=$A52)*(INDIRECT($Q52,TRUE)=$O52),'1. Database - raw'!HO$7:HQ$494)),"")</f>
        <v/>
      </c>
      <c r="IN52" s="357" t="str">
        <f t="array" aca="1" ref="IN52" ca="1">IFERROR(IF(COUNT(IF(('1. Database - raw'!HO$7:HQ$494&gt;0)*('1. Database - raw'!$AD$7:$AD$494=$A52)*(INDIRECT($Q52,TRUE)=$O52),'1. Database - raw'!HO$7:HQ$494))&gt;0,COUNT(IF(('1. Database - raw'!HO$7:HQ$494&gt;0)*('1. Database - raw'!$AD$7:$AD$494=$A52)*(INDIRECT($Q52,TRUE)=$O52),'1. Database - raw'!HO$7:HQ$494)),""),"")</f>
        <v/>
      </c>
      <c r="IO52" s="355" t="str">
        <f t="shared" ca="1" si="94"/>
        <v/>
      </c>
      <c r="IP52" s="356" t="str">
        <f t="shared" ca="1" si="95"/>
        <v/>
      </c>
      <c r="IQ52" s="356" t="str">
        <f t="shared" ca="1" si="96"/>
        <v/>
      </c>
      <c r="IR52" s="356" t="str">
        <f t="array" aca="1" ref="IR52" ca="1">IFERROR(AVERAGE(IF(('1. Database - raw'!HU$7:HW$494&gt;0)*('1. Database - raw'!$AD$7:$AD$494=$A52)*(INDIRECT($Q52,TRUE)=$O52),'1. Database - raw'!HU$7:HW$494)),"")</f>
        <v/>
      </c>
      <c r="IS52" s="357" t="str">
        <f t="array" aca="1" ref="IS52" ca="1">IFERROR(_xlfn.STDEV.S(IF(('1. Database - raw'!HU$7:HW$494&gt;0)*('1. Database - raw'!$AD$7:$AD$494=$A52)*(INDIRECT($Q52,TRUE)=$O52),'1. Database - raw'!HU$7:HW$494)),"")</f>
        <v/>
      </c>
      <c r="IT52" s="357" t="str">
        <f t="array" aca="1" ref="IT52" ca="1">IFERROR(IF(COUNT(IF(('1. Database - raw'!HU$7:HW$494&gt;0)*('1. Database - raw'!$AD$7:$AD$494=$A52)*(INDIRECT($Q52,TRUE)=$O52),'1. Database - raw'!HU$7:HW$494))&gt;0,COUNT(IF(('1. Database - raw'!HU$7:HW$494&gt;0)*('1. Database - raw'!$AD$7:$AD$494=$A52)*(INDIRECT($Q52,TRUE)=$O52),'1. Database - raw'!HU$7:HW$494)),""),"")</f>
        <v/>
      </c>
      <c r="IU52" s="355" t="str">
        <f t="shared" ca="1" si="97"/>
        <v/>
      </c>
      <c r="IV52" s="356" t="str">
        <f t="shared" ca="1" si="98"/>
        <v/>
      </c>
      <c r="IW52" s="356" t="str">
        <f t="shared" ca="1" si="99"/>
        <v/>
      </c>
      <c r="IX52" s="356" t="str">
        <f t="array" aca="1" ref="IX52" ca="1">IFERROR(AVERAGE(IF(('1. Database - raw'!IA$7:IC$494&gt;0)*('1. Database - raw'!$AD$7:$AD$494=$A52)*(INDIRECT($Q52,TRUE)=$O52),'1. Database - raw'!IA$7:IC$494)),"")</f>
        <v/>
      </c>
      <c r="IY52" s="357" t="str">
        <f t="array" aca="1" ref="IY52" ca="1">IFERROR(_xlfn.STDEV.S(IF(('1. Database - raw'!IA$7:IC$494&gt;0)*('1. Database - raw'!$AD$7:$AD$494=$A52)*(INDIRECT($Q52,TRUE)=$O52),'1. Database - raw'!IA$7:IC$494)),"")</f>
        <v/>
      </c>
      <c r="IZ52" s="357" t="str">
        <f t="array" aca="1" ref="IZ52" ca="1">IFERROR(IF(COUNT(IF(('1. Database - raw'!IA$7:IC$494&gt;0)*('1. Database - raw'!$AD$7:$AD$494=$A52)*(INDIRECT($Q52,TRUE)=$O52),'1. Database - raw'!IA$7:IC$494))&gt;0,COUNT(IF(('1. Database - raw'!IA$7:IC$494&gt;0)*('1. Database - raw'!$AD$7:$AD$494=$A52)*(INDIRECT($Q52,TRUE)=$O52),'1. Database - raw'!IA$7:IC$494)),""),"")</f>
        <v/>
      </c>
      <c r="JA52" s="355" t="str">
        <f t="shared" ca="1" si="100"/>
        <v/>
      </c>
      <c r="JB52" s="356" t="str">
        <f t="shared" ca="1" si="101"/>
        <v/>
      </c>
      <c r="JC52" s="356" t="str">
        <f t="shared" ca="1" si="102"/>
        <v/>
      </c>
      <c r="JD52" s="356" t="str">
        <f t="array" aca="1" ref="JD52" ca="1">IFERROR(AVERAGE(IF(('1. Database - raw'!IG$7:II$494&gt;0)*('1. Database - raw'!$AD$7:$AD$494=$A52)*(INDIRECT($Q52,TRUE)=$O52),'1. Database - raw'!IG$7:II$494)),"")</f>
        <v/>
      </c>
      <c r="JE52" s="357" t="str">
        <f t="array" aca="1" ref="JE52" ca="1">IFERROR(_xlfn.STDEV.S(IF(('1. Database - raw'!IG$7:II$494&gt;0)*('1. Database - raw'!$AD$7:$AD$494=$A52)*(INDIRECT($Q52,TRUE)=$O52),'1. Database - raw'!IG$7:II$494)),"")</f>
        <v/>
      </c>
      <c r="JF52" s="357" t="str">
        <f t="array" aca="1" ref="JF52" ca="1">IFERROR(IF(COUNT(IF(('1. Database - raw'!IG$7:II$494&gt;0)*('1. Database - raw'!$AD$7:$AD$494=$A52)*(INDIRECT($Q52,TRUE)=$O52),'1. Database - raw'!IG$7:II$494))&gt;0,COUNT(IF(('1. Database - raw'!IG$7:II$494&gt;0)*('1. Database - raw'!$AD$7:$AD$494=$A52)*(INDIRECT($Q52,TRUE)=$O52),'1. Database - raw'!IG$7:II$494)),""),"")</f>
        <v/>
      </c>
      <c r="JG52" s="361" t="str">
        <f t="shared" ca="1" si="103"/>
        <v/>
      </c>
      <c r="JH52" s="362" t="str">
        <f t="shared" ca="1" si="104"/>
        <v/>
      </c>
      <c r="JI52" s="362" t="str">
        <f t="shared" ca="1" si="105"/>
        <v/>
      </c>
      <c r="JJ52" s="362" t="str">
        <f t="array" aca="1" ref="JJ52" ca="1">IFERROR(AVERAGE(IF(('1. Database - raw'!IM$7:IO$494&gt;0)*('1. Database - raw'!$AD$7:$AD$494=$A52)*(INDIRECT($Q52,TRUE)=$O52),'1. Database - raw'!IM$7:IO$494)),"")</f>
        <v/>
      </c>
      <c r="JK52" s="363" t="str">
        <f t="array" aca="1" ref="JK52" ca="1">IFERROR(_xlfn.STDEV.S(IF(('1. Database - raw'!IM$7:IO$494&gt;0)*('1. Database - raw'!$AD$7:$AD$494=$A52)*(INDIRECT($Q52,TRUE)=$O52),'1. Database - raw'!IM$7:IO$494)),"")</f>
        <v/>
      </c>
      <c r="JL52" s="357" t="str">
        <f t="array" aca="1" ref="JL52" ca="1">IFERROR(IF(COUNT(IF(('1. Database - raw'!IM$7:IO$494&gt;0)*('1. Database - raw'!$AD$7:$AD$494=$A52)*(INDIRECT($Q52,TRUE)=$O52),'1. Database - raw'!IM$7:IO$494))&gt;0,COUNT(IF(('1. Database - raw'!IM$7:IO$494&gt;0)*('1. Database - raw'!$AD$7:$AD$494=$A52)*(INDIRECT($Q52,TRUE)=$O52),'1. Database - raw'!IM$7:IO$494)),""),"")</f>
        <v/>
      </c>
      <c r="JM52" s="361" t="str">
        <f t="shared" ca="1" si="106"/>
        <v/>
      </c>
      <c r="JN52" s="362" t="str">
        <f t="shared" ca="1" si="107"/>
        <v/>
      </c>
      <c r="JO52" s="362" t="str">
        <f t="shared" ca="1" si="108"/>
        <v/>
      </c>
      <c r="JP52" s="362" t="str">
        <f t="array" aca="1" ref="JP52" ca="1">IFERROR(AVERAGE(IF(('1. Database - raw'!IS$7:IU$494&gt;0)*('1. Database - raw'!$AD$7:$AD$494=$A52)*(INDIRECT($Q52,TRUE)=$O52),'1. Database - raw'!IS$7:IU$494)),"")</f>
        <v/>
      </c>
      <c r="JQ52" s="363" t="str">
        <f t="array" aca="1" ref="JQ52" ca="1">IFERROR(_xlfn.STDEV.S(IF(('1. Database - raw'!IS$7:IU$494&gt;0)*('1. Database - raw'!$AD$7:$AD$494=$A52)*(INDIRECT($Q52,TRUE)=$O52),'1. Database - raw'!IS$7:IU$494)),"")</f>
        <v/>
      </c>
      <c r="JR52" s="357" t="str">
        <f t="array" aca="1" ref="JR52" ca="1">IFERROR(IF(COUNT(IF(('1. Database - raw'!IS$7:IU$494&gt;0)*('1. Database - raw'!$AD$7:$AD$494=$A52)*(INDIRECT($Q52,TRUE)=$O52),'1. Database - raw'!IS$7:IU$494))&gt;0,COUNT(IF(('1. Database - raw'!IS$7:IU$494&gt;0)*('1. Database - raw'!$AD$7:$AD$494=$A52)*(INDIRECT($Q52,TRUE)=$O52),'1. Database - raw'!IS$7:IU$494)),""),"")</f>
        <v/>
      </c>
      <c r="JS52" s="361" t="str">
        <f t="shared" ca="1" si="109"/>
        <v/>
      </c>
      <c r="JT52" s="362" t="str">
        <f t="shared" ca="1" si="110"/>
        <v/>
      </c>
      <c r="JU52" s="362" t="str">
        <f t="shared" ca="1" si="111"/>
        <v/>
      </c>
      <c r="JV52" s="362" t="str">
        <f t="array" aca="1" ref="JV52" ca="1">IFERROR(AVERAGE(IF(('1. Database - raw'!IY$7:JA$494&gt;0)*('1. Database - raw'!$AD$7:$AD$494=$A52)*(INDIRECT($Q52,TRUE)=$O52),'1. Database - raw'!IY$7:JA$494)),"")</f>
        <v/>
      </c>
      <c r="JW52" s="363" t="str">
        <f t="array" aca="1" ref="JW52" ca="1">IFERROR(_xlfn.STDEV.S(IF(('1. Database - raw'!IY$7:JA$494&gt;0)*('1. Database - raw'!$AD$7:$AD$494=$A52)*(INDIRECT($Q52,TRUE)=$O52),'1. Database - raw'!IY$7:JA$494)),"")</f>
        <v/>
      </c>
      <c r="JX52" s="357" t="str">
        <f t="array" aca="1" ref="JX52" ca="1">IFERROR(IF(COUNT(IF(('1. Database - raw'!IY$7:JA$494&gt;0)*('1. Database - raw'!$AD$7:$AD$494=$A52)*(INDIRECT($Q52,TRUE)=$O52),'1. Database - raw'!IY$7:JA$494))&gt;0,COUNT(IF(('1. Database - raw'!IY$7:JA$494&gt;0)*('1. Database - raw'!$AD$7:$AD$494=$A52)*(INDIRECT($Q52,TRUE)=$O52),'1. Database - raw'!IY$7:JA$494)),""),"")</f>
        <v/>
      </c>
      <c r="JY52" s="361" t="str">
        <f t="shared" ca="1" si="112"/>
        <v/>
      </c>
      <c r="JZ52" s="362" t="str">
        <f t="shared" ca="1" si="113"/>
        <v/>
      </c>
      <c r="KA52" s="362" t="str">
        <f t="shared" ca="1" si="114"/>
        <v/>
      </c>
      <c r="KB52" s="362" t="str">
        <f t="array" aca="1" ref="KB52" ca="1">IFERROR(AVERAGE(IF(('1. Database - raw'!JE$7:JG$494&gt;0)*('1. Database - raw'!$AD$7:$AD$494=$A52)*(INDIRECT($Q52,TRUE)=$O52),'1. Database - raw'!JE$7:JG$494)),"")</f>
        <v/>
      </c>
      <c r="KC52" s="363" t="str">
        <f t="array" aca="1" ref="KC52" ca="1">IFERROR(_xlfn.STDEV.S(IF(('1. Database - raw'!JE$7:JG$494&gt;0)*('1. Database - raw'!$AD$7:$AD$494=$A52)*(INDIRECT($Q52,TRUE)=$O52),'1. Database - raw'!JE$7:JG$494)),"")</f>
        <v/>
      </c>
      <c r="KD52" s="357" t="str">
        <f t="array" aca="1" ref="KD52" ca="1">IFERROR(IF(COUNT(IF(('1. Database - raw'!JE$7:JG$494&gt;0)*('1. Database - raw'!$AD$7:$AD$494=$A52)*(INDIRECT($Q52,TRUE)=$O52),'1. Database - raw'!JE$7:JG$494))&gt;0,COUNT(IF(('1. Database - raw'!JE$7:JG$494&gt;0)*('1. Database - raw'!$AD$7:$AD$494=$A52)*(INDIRECT($Q52,TRUE)=$O52),'1. Database - raw'!JE$7:JG$494)),""),"")</f>
        <v/>
      </c>
      <c r="KE52" s="361" t="str">
        <f t="shared" ca="1" si="115"/>
        <v/>
      </c>
      <c r="KF52" s="362" t="str">
        <f t="shared" ca="1" si="116"/>
        <v/>
      </c>
      <c r="KG52" s="362" t="str">
        <f t="shared" ca="1" si="117"/>
        <v/>
      </c>
      <c r="KH52" s="362" t="str">
        <f t="array" aca="1" ref="KH52" ca="1">IFERROR(AVERAGE(IF(('1. Database - raw'!JK$7:JM$494&gt;0)*('1. Database - raw'!$AD$7:$AD$494=$A52)*(INDIRECT($Q52,TRUE)=$O52),'1. Database - raw'!JK$7:JM$494)),"")</f>
        <v/>
      </c>
      <c r="KI52" s="363" t="str">
        <f t="array" aca="1" ref="KI52" ca="1">IFERROR(_xlfn.STDEV.S(IF(('1. Database - raw'!JK$7:JM$494&gt;0)*('1. Database - raw'!$AD$7:$AD$494=$A52)*(INDIRECT($Q52,TRUE)=$O52),'1. Database - raw'!JK$7:JM$494)),"")</f>
        <v/>
      </c>
      <c r="KJ52" s="357" t="str">
        <f t="array" aca="1" ref="KJ52" ca="1">IFERROR(IF(COUNT(IF(('1. Database - raw'!JK$7:JM$494&gt;0)*('1. Database - raw'!$AD$7:$AD$494=$A52)*(INDIRECT($Q52,TRUE)=$O52),'1. Database - raw'!JK$7:JM$494))&gt;0,COUNT(IF(('1. Database - raw'!JK$7:JM$494&gt;0)*('1. Database - raw'!$AD$7:$AD$494=$A52)*(INDIRECT($Q52,TRUE)=$O52),'1. Database - raw'!JK$7:JM$494)),""),"")</f>
        <v/>
      </c>
      <c r="KK52" s="361" t="str">
        <f t="shared" ca="1" si="118"/>
        <v/>
      </c>
      <c r="KL52" s="362" t="str">
        <f t="shared" ca="1" si="119"/>
        <v/>
      </c>
      <c r="KM52" s="362" t="str">
        <f t="shared" ca="1" si="120"/>
        <v/>
      </c>
      <c r="KN52" s="362" t="str">
        <f t="array" aca="1" ref="KN52" ca="1">IFERROR(AVERAGE(IF(('1. Database - raw'!JQ$7:JS$494&gt;0)*('1. Database - raw'!$AD$7:$AD$494=$A52)*(INDIRECT($Q52,TRUE)=$O52),'1. Database - raw'!JQ$7:JS$494)),"")</f>
        <v/>
      </c>
      <c r="KO52" s="363" t="str">
        <f t="array" aca="1" ref="KO52" ca="1">IFERROR(_xlfn.STDEV.S(IF(('1. Database - raw'!JQ$7:JS$494&gt;0)*('1. Database - raw'!$AD$7:$AD$494=$A52)*(INDIRECT($Q52,TRUE)=$O52),'1. Database - raw'!JQ$7:JS$494)),"")</f>
        <v/>
      </c>
      <c r="KP52" s="357" t="str">
        <f t="array" aca="1" ref="KP52" ca="1">IFERROR(IF(COUNT(IF(('1. Database - raw'!JQ$7:JS$494&gt;0)*('1. Database - raw'!$AD$7:$AD$494=$A52)*(INDIRECT($Q52,TRUE)=$O52),'1. Database - raw'!JQ$7:JS$494))&gt;0,COUNT(IF(('1. Database - raw'!JQ$7:JS$494&gt;0)*('1. Database - raw'!$AD$7:$AD$494=$A52)*(INDIRECT($Q52,TRUE)=$O52),'1. Database - raw'!JQ$7:JS$494)),""),"")</f>
        <v/>
      </c>
      <c r="KQ52" s="361" t="str">
        <f t="shared" ca="1" si="121"/>
        <v/>
      </c>
      <c r="KR52" s="362" t="str">
        <f t="shared" ca="1" si="122"/>
        <v/>
      </c>
      <c r="KS52" s="362" t="str">
        <f t="shared" ca="1" si="123"/>
        <v/>
      </c>
      <c r="KT52" s="362" t="str">
        <f t="array" aca="1" ref="KT52" ca="1">IFERROR(AVERAGE(IF(('1. Database - raw'!JW$7:JY$494&gt;0)*('1. Database - raw'!$AD$7:$AD$494=$A52)*(INDIRECT($Q52,TRUE)=$O52),'1. Database - raw'!JW$7:JY$494)),"")</f>
        <v/>
      </c>
      <c r="KU52" s="363" t="str">
        <f t="array" aca="1" ref="KU52" ca="1">IFERROR(_xlfn.STDEV.S(IF(('1. Database - raw'!JW$7:JY$494&gt;0)*('1. Database - raw'!$AD$7:$AD$494=$A52)*(INDIRECT($Q52,TRUE)=$O52),'1. Database - raw'!JW$7:JY$494)),"")</f>
        <v/>
      </c>
      <c r="KV52" s="357" t="str">
        <f t="array" aca="1" ref="KV52" ca="1">IFERROR(IF(COUNT(IF(('1. Database - raw'!JW$7:JY$494&gt;0)*('1. Database - raw'!$AD$7:$AD$494=$A52)*(INDIRECT($Q52,TRUE)=$O52),'1. Database - raw'!JW$7:JY$494))&gt;0,COUNT(IF(('1. Database - raw'!JW$7:JY$494&gt;0)*('1. Database - raw'!$AD$7:$AD$494=$A52)*(INDIRECT($Q52,TRUE)=$O52),'1. Database - raw'!JW$7:JY$494)),""),"")</f>
        <v/>
      </c>
      <c r="KW52" s="361" t="str">
        <f t="shared" ca="1" si="124"/>
        <v/>
      </c>
      <c r="KX52" s="362" t="str">
        <f t="shared" ca="1" si="125"/>
        <v/>
      </c>
      <c r="KY52" s="362" t="str">
        <f t="shared" ca="1" si="126"/>
        <v/>
      </c>
      <c r="KZ52" s="362" t="str">
        <f t="array" aca="1" ref="KZ52" ca="1">IFERROR(AVERAGE(IF(('1. Database - raw'!KC$7:KE$494&gt;0)*('1. Database - raw'!$AD$7:$AD$494=$A52)*(INDIRECT($Q52,TRUE)=$O52),'1. Database - raw'!KC$7:KE$494)),"")</f>
        <v/>
      </c>
      <c r="LA52" s="363" t="str">
        <f t="array" aca="1" ref="LA52" ca="1">IFERROR(_xlfn.STDEV.S(IF(('1. Database - raw'!KC$7:KE$494&gt;0)*('1. Database - raw'!$AD$7:$AD$494=$A52)*(INDIRECT($Q52,TRUE)=$O52),'1. Database - raw'!KC$7:KE$494)),"")</f>
        <v/>
      </c>
      <c r="LB52" s="357" t="str">
        <f t="array" aca="1" ref="LB52" ca="1">IFERROR(IF(COUNT(IF(('1. Database - raw'!KC$7:KE$494&gt;0)*('1. Database - raw'!$AD$7:$AD$494=$A52)*(INDIRECT($Q52,TRUE)=$O52),'1. Database - raw'!KC$7:KE$494))&gt;0,COUNT(IF(('1. Database - raw'!KC$7:KE$494&gt;0)*('1. Database - raw'!$AD$7:$AD$494=$A52)*(INDIRECT($Q52,TRUE)=$O52),'1. Database - raw'!KC$7:KE$494)),""),"")</f>
        <v/>
      </c>
      <c r="LC52" s="361" t="str">
        <f t="shared" ca="1" si="127"/>
        <v/>
      </c>
      <c r="LD52" s="362" t="str">
        <f t="shared" ca="1" si="128"/>
        <v/>
      </c>
      <c r="LE52" s="362" t="str">
        <f t="shared" ca="1" si="129"/>
        <v/>
      </c>
      <c r="LF52" s="362" t="str">
        <f t="array" aca="1" ref="LF52" ca="1">IFERROR(AVERAGE(IF(('1. Database - raw'!KI$7:KK$494&gt;0)*('1. Database - raw'!$AD$7:$AD$494=$A52)*(INDIRECT($Q52,TRUE)=$O52),'1. Database - raw'!KI$7:KK$494)),"")</f>
        <v/>
      </c>
      <c r="LG52" s="363" t="str">
        <f t="array" aca="1" ref="LG52" ca="1">IFERROR(_xlfn.STDEV.S(IF(('1. Database - raw'!KI$7:KK$494&gt;0)*('1. Database - raw'!$AD$7:$AD$494=$A52)*(INDIRECT($Q52,TRUE)=$O52),'1. Database - raw'!KI$7:KK$494)),"")</f>
        <v/>
      </c>
      <c r="LH52" s="357" t="str">
        <f t="array" aca="1" ref="LH52" ca="1">IFERROR(IF(COUNT(IF(('1. Database - raw'!KI$7:KK$494&gt;0)*('1. Database - raw'!$AD$7:$AD$494=$A52)*(INDIRECT($Q52,TRUE)=$O52),'1. Database - raw'!KI$7:KK$494))&gt;0,COUNT(IF(('1. Database - raw'!KI$7:KK$494&gt;0)*('1. Database - raw'!$AD$7:$AD$494=$A52)*(INDIRECT($Q52,TRUE)=$O52),'1. Database - raw'!KI$7:KK$494)),""),"")</f>
        <v/>
      </c>
      <c r="LI52" s="361" t="str">
        <f t="shared" ca="1" si="169"/>
        <v/>
      </c>
      <c r="LJ52" s="362" t="str">
        <f t="shared" ca="1" si="170"/>
        <v/>
      </c>
      <c r="LK52" s="362" t="str">
        <f t="shared" ca="1" si="171"/>
        <v/>
      </c>
      <c r="LL52" s="362" t="str">
        <f t="array" aca="1" ref="LL52" ca="1">IFERROR(AVERAGE(IF(('1. Database - raw'!KO$7:KQ$494&gt;0)*('1. Database - raw'!$AD$7:$AD$494=$A52)*(INDIRECT($Q52,TRUE)=$O52),'1. Database - raw'!KO$7:KQ$494)),"")</f>
        <v/>
      </c>
      <c r="LM52" s="363" t="str">
        <f t="array" aca="1" ref="LM52" ca="1">IFERROR(_xlfn.STDEV.S(IF(('1. Database - raw'!KO$7:KQ$494&gt;0)*('1. Database - raw'!$AD$7:$AD$494=$A52)*(INDIRECT($Q52,TRUE)=$O52),'1. Database - raw'!KO$7:KQ$494)),"")</f>
        <v/>
      </c>
      <c r="LN52" s="357" t="str">
        <f t="array" aca="1" ref="LN52" ca="1">IFERROR(IF(COUNT(IF(('1. Database - raw'!KO$7:KQ$494&gt;0)*('1. Database - raw'!$AD$7:$AD$494=$A52)*(INDIRECT($Q52,TRUE)=$O52),'1. Database - raw'!KO$7:KQ$494))&gt;0,COUNT(IF(('1. Database - raw'!KO$7:KQ$494&gt;0)*('1. Database - raw'!$AD$7:$AD$494=$A52)*(INDIRECT($Q52,TRUE)=$O52),'1. Database - raw'!KO$7:KQ$494)),""),"")</f>
        <v/>
      </c>
      <c r="LO52" s="361" t="str">
        <f t="shared" ca="1" si="130"/>
        <v/>
      </c>
      <c r="LP52" s="362" t="str">
        <f t="shared" ca="1" si="131"/>
        <v/>
      </c>
      <c r="LQ52" s="362" t="str">
        <f t="shared" ca="1" si="132"/>
        <v/>
      </c>
      <c r="LR52" s="362" t="str">
        <f t="array" aca="1" ref="LR52" ca="1">IFERROR(AVERAGE(IF(('1. Database - raw'!KU$7:KW$494&gt;0)*('1. Database - raw'!$AD$7:$AD$494=$A52)*(INDIRECT($Q52,TRUE)=$O52),'1. Database - raw'!KU$7:KW$494)),"")</f>
        <v/>
      </c>
      <c r="LS52" s="363" t="str">
        <f t="array" aca="1" ref="LS52" ca="1">IFERROR(_xlfn.STDEV.S(IF(('1. Database - raw'!KU$7:KW$494&gt;0)*('1. Database - raw'!$AD$7:$AD$494=$A52)*(INDIRECT($Q52,TRUE)=$O52),'1. Database - raw'!KU$7:KW$494)),"")</f>
        <v/>
      </c>
      <c r="LT52" s="357" t="str">
        <f t="array" aca="1" ref="LT52" ca="1">IFERROR(IF(COUNT(IF(('1. Database - raw'!KU$7:KW$494&gt;0)*('1. Database - raw'!$AD$7:$AD$494=$A52)*(INDIRECT($Q52,TRUE)=$O52),'1. Database - raw'!KU$7:KW$494))&gt;0,COUNT(IF(('1. Database - raw'!KU$7:KW$494&gt;0)*('1. Database - raw'!$AD$7:$AD$494=$A52)*(INDIRECT($Q52,TRUE)=$O52),'1. Database - raw'!KU$7:KW$494)),""),"")</f>
        <v/>
      </c>
      <c r="LU52" s="361" t="str">
        <f t="shared" ca="1" si="133"/>
        <v/>
      </c>
      <c r="LV52" s="362" t="str">
        <f t="shared" ca="1" si="134"/>
        <v/>
      </c>
      <c r="LW52" s="362" t="str">
        <f t="shared" ca="1" si="135"/>
        <v/>
      </c>
      <c r="LX52" s="362" t="str">
        <f t="array" aca="1" ref="LX52" ca="1">IFERROR(AVERAGE(IF(('1. Database - raw'!LA$7:LC$494&gt;0)*('1. Database - raw'!$AD$7:$AD$494=$A52)*(INDIRECT($Q52,TRUE)=$O52),'1. Database - raw'!LA$7:LC$494)),"")</f>
        <v/>
      </c>
      <c r="LY52" s="363" t="str">
        <f t="array" aca="1" ref="LY52" ca="1">IFERROR(_xlfn.STDEV.S(IF(('1. Database - raw'!LA$7:LC$494&gt;0)*('1. Database - raw'!$AD$7:$AD$494=$A52)*(INDIRECT($Q52,TRUE)=$O52),'1. Database - raw'!LA$7:LC$494)),"")</f>
        <v/>
      </c>
      <c r="LZ52" s="357" t="str">
        <f t="array" aca="1" ref="LZ52" ca="1">IFERROR(IF(COUNT(IF(('1. Database - raw'!LA$7:LC$494&gt;0)*('1. Database - raw'!$AD$7:$AD$494=$A52)*(INDIRECT($Q52,TRUE)=$O52),'1. Database - raw'!LA$7:LC$494))&gt;0,COUNT(IF(('1. Database - raw'!LA$7:LC$494&gt;0)*('1. Database - raw'!$AD$7:$AD$494=$A52)*(INDIRECT($Q52,TRUE)=$O52),'1. Database - raw'!LA$7:LC$494)),""),"")</f>
        <v/>
      </c>
      <c r="MA52" s="361" t="str">
        <f t="shared" ca="1" si="136"/>
        <v/>
      </c>
      <c r="MB52" s="362" t="str">
        <f t="shared" ca="1" si="137"/>
        <v/>
      </c>
      <c r="MC52" s="362" t="str">
        <f t="shared" ca="1" si="138"/>
        <v/>
      </c>
      <c r="MD52" s="362" t="str">
        <f t="array" aca="1" ref="MD52" ca="1">IFERROR(AVERAGE(IF(('1. Database - raw'!LG$7:LI$494&gt;0)*('1. Database - raw'!$AD$7:$AD$494=$A52)*(INDIRECT($Q52,TRUE)=$O52),'1. Database - raw'!LG$7:LI$494)),"")</f>
        <v/>
      </c>
      <c r="ME52" s="363" t="str">
        <f t="array" aca="1" ref="ME52" ca="1">IFERROR(_xlfn.STDEV.S(IF(('1. Database - raw'!LG$7:LI$494&gt;0)*('1. Database - raw'!$AD$7:$AD$494=$A52)*(INDIRECT($Q52,TRUE)=$O52),'1. Database - raw'!LG$7:LI$494)),"")</f>
        <v/>
      </c>
      <c r="MF52" s="357" t="str">
        <f t="array" aca="1" ref="MF52" ca="1">IFERROR(IF(COUNT(IF(('1. Database - raw'!LG$7:LI$494&gt;0)*('1. Database - raw'!$AD$7:$AD$494=$A52)*(INDIRECT($Q52,TRUE)=$O52),'1. Database - raw'!LG$7:LI$494))&gt;0,COUNT(IF(('1. Database - raw'!LG$7:LI$494&gt;0)*('1. Database - raw'!$AD$7:$AD$494=$A52)*(INDIRECT($Q52,TRUE)=$O52),'1. Database - raw'!LG$7:LI$494)),""),"")</f>
        <v/>
      </c>
      <c r="MG52" s="361" t="str">
        <f t="shared" ca="1" si="139"/>
        <v/>
      </c>
      <c r="MH52" s="362" t="str">
        <f t="shared" ca="1" si="140"/>
        <v/>
      </c>
      <c r="MI52" s="362" t="str">
        <f t="shared" ca="1" si="141"/>
        <v/>
      </c>
      <c r="MJ52" s="362" t="str">
        <f t="array" aca="1" ref="MJ52" ca="1">IFERROR(AVERAGE(IF(('1. Database - raw'!LM$7:LO$494&gt;0)*('1. Database - raw'!$AD$7:$AD$494=$A52)*(INDIRECT($Q52,TRUE)=$O52),'1. Database - raw'!LM$7:LO$494)),"")</f>
        <v/>
      </c>
      <c r="MK52" s="363" t="str">
        <f t="array" aca="1" ref="MK52" ca="1">IFERROR(_xlfn.STDEV.S(IF(('1. Database - raw'!LM$7:LO$494&gt;0)*('1. Database - raw'!$AD$7:$AD$494=$A52)*(INDIRECT($Q52,TRUE)=$O52),'1. Database - raw'!LM$7:LO$494)),"")</f>
        <v/>
      </c>
      <c r="ML52" s="357" t="str">
        <f t="array" aca="1" ref="ML52" ca="1">IFERROR(IF(COUNT(IF(('1. Database - raw'!LM$7:LO$494&gt;0)*('1. Database - raw'!$AD$7:$AD$494=$A52)*(INDIRECT($Q52,TRUE)=$O52),'1. Database - raw'!LM$7:LO$494))&gt;0,COUNT(IF(('1. Database - raw'!LM$7:LO$494&gt;0)*('1. Database - raw'!$AD$7:$AD$494=$A52)*(INDIRECT($Q52,TRUE)=$O52),'1. Database - raw'!LM$7:LO$494)),""),"")</f>
        <v/>
      </c>
      <c r="MM52" s="361" t="str">
        <f t="shared" ca="1" si="142"/>
        <v/>
      </c>
      <c r="MN52" s="362" t="str">
        <f t="shared" ca="1" si="143"/>
        <v/>
      </c>
      <c r="MO52" s="362" t="str">
        <f t="shared" ca="1" si="144"/>
        <v/>
      </c>
      <c r="MP52" s="362" t="str">
        <f t="array" aca="1" ref="MP52" ca="1">IFERROR(AVERAGE(IF(('1. Database - raw'!LS$7:LU$494&gt;0)*('1. Database - raw'!$AD$7:$AD$494=$A52)*(INDIRECT($Q52,TRUE)=$O52),'1. Database - raw'!LS$7:LU$494)),"")</f>
        <v/>
      </c>
      <c r="MQ52" s="363" t="str">
        <f t="array" aca="1" ref="MQ52" ca="1">IFERROR(_xlfn.STDEV.S(IF(('1. Database - raw'!LS$7:LU$494&gt;0)*('1. Database - raw'!$AD$7:$AD$494=$A52)*(INDIRECT($Q52,TRUE)=$O52),'1. Database - raw'!LS$7:LU$494)),"")</f>
        <v/>
      </c>
      <c r="MR52" s="357" t="str">
        <f t="array" aca="1" ref="MR52" ca="1">IFERROR(IF(COUNT(IF(('1. Database - raw'!LS$7:LU$494&gt;0)*('1. Database - raw'!$AD$7:$AD$494=$A52)*(INDIRECT($Q52,TRUE)=$O52),'1. Database - raw'!LS$7:LU$494))&gt;0,COUNT(IF(('1. Database - raw'!LS$7:LU$494&gt;0)*('1. Database - raw'!$AD$7:$AD$494=$A52)*(INDIRECT($Q52,TRUE)=$O52),'1. Database - raw'!LS$7:LU$494)),""),"")</f>
        <v/>
      </c>
      <c r="MS52" s="361" t="str">
        <f t="shared" ca="1" si="145"/>
        <v/>
      </c>
      <c r="MT52" s="362" t="str">
        <f t="shared" ca="1" si="146"/>
        <v/>
      </c>
      <c r="MU52" s="362" t="str">
        <f t="shared" ca="1" si="147"/>
        <v/>
      </c>
      <c r="MV52" s="362" t="str">
        <f t="array" aca="1" ref="MV52" ca="1">IFERROR(AVERAGE(IF(('1. Database - raw'!LY$7:MA$494&gt;0)*('1. Database - raw'!$AD$7:$AD$494=$A52)*(INDIRECT($Q52,TRUE)=$O52),'1. Database - raw'!LY$7:MA$494)),"")</f>
        <v/>
      </c>
      <c r="MW52" s="363" t="str">
        <f t="array" aca="1" ref="MW52" ca="1">IFERROR(_xlfn.STDEV.S(IF(('1. Database - raw'!LY$7:MA$494&gt;0)*('1. Database - raw'!$AD$7:$AD$494=$A52)*(INDIRECT($Q52,TRUE)=$O52),'1. Database - raw'!LY$7:MA$494)),"")</f>
        <v/>
      </c>
      <c r="MX52" s="357" t="str">
        <f t="array" aca="1" ref="MX52" ca="1">IFERROR(IF(COUNT(IF(('1. Database - raw'!LY$7:MA$494&gt;0)*('1. Database - raw'!$AD$7:$AD$494=$A52)*(INDIRECT($Q52,TRUE)=$O52),'1. Database - raw'!LY$7:MA$494))&gt;0,COUNT(IF(('1. Database - raw'!LY$7:MA$494&gt;0)*('1. Database - raw'!$AD$7:$AD$494=$A52)*(INDIRECT($Q52,TRUE)=$O52),'1. Database - raw'!LY$7:MA$494)),""),"")</f>
        <v/>
      </c>
      <c r="MY52" s="361" t="str">
        <f t="shared" ca="1" si="148"/>
        <v/>
      </c>
      <c r="MZ52" s="362" t="str">
        <f t="shared" ca="1" si="149"/>
        <v/>
      </c>
      <c r="NA52" s="362" t="str">
        <f t="shared" ca="1" si="150"/>
        <v/>
      </c>
      <c r="NB52" s="362" t="str">
        <f t="array" aca="1" ref="NB52" ca="1">IFERROR(AVERAGE(IF(('1. Database - raw'!ME$7:MG$494&gt;0)*('1. Database - raw'!$AD$7:$AD$494=$A52)*(INDIRECT($Q52,TRUE)=$O52),'1. Database - raw'!ME$7:MG$494)),"")</f>
        <v/>
      </c>
      <c r="NC52" s="363" t="str">
        <f t="array" aca="1" ref="NC52" ca="1">IFERROR(_xlfn.STDEV.S(IF(('1. Database - raw'!ME$7:MG$494&gt;0)*('1. Database - raw'!$AD$7:$AD$494=$A52)*(INDIRECT($Q52,TRUE)=$O52),'1. Database - raw'!ME$7:MG$494)),"")</f>
        <v/>
      </c>
      <c r="ND52" s="357" t="str">
        <f t="array" aca="1" ref="ND52" ca="1">IFERROR(IF(COUNT(IF(('1. Database - raw'!ME$7:MG$494&gt;0)*('1. Database - raw'!$AD$7:$AD$494=$A52)*(INDIRECT($Q52,TRUE)=$O52),'1. Database - raw'!ME$7:MG$494))&gt;0,COUNT(IF(('1. Database - raw'!ME$7:MG$494&gt;0)*('1. Database - raw'!$AD$7:$AD$494=$A52)*(INDIRECT($Q52,TRUE)=$O52),'1. Database - raw'!ME$7:MG$494)),""),"")</f>
        <v/>
      </c>
      <c r="NE52" s="361" t="str">
        <f t="shared" ca="1" si="151"/>
        <v/>
      </c>
      <c r="NF52" s="362" t="str">
        <f t="shared" ca="1" si="152"/>
        <v/>
      </c>
      <c r="NG52" s="362" t="str">
        <f t="shared" ca="1" si="153"/>
        <v/>
      </c>
      <c r="NH52" s="362" t="str">
        <f t="array" aca="1" ref="NH52" ca="1">IFERROR(AVERAGE(IF(('1. Database - raw'!MK$7:MM$494&gt;0)*('1. Database - raw'!$AD$7:$AD$494=$A52)*(INDIRECT($Q52,TRUE)=$O52),'1. Database - raw'!MK$7:MM$494)),"")</f>
        <v/>
      </c>
      <c r="NI52" s="363" t="str">
        <f t="array" aca="1" ref="NI52" ca="1">IFERROR(_xlfn.STDEV.S(IF(('1. Database - raw'!MK$7:MM$494&gt;0)*('1. Database - raw'!$AD$7:$AD$494=$A52)*(INDIRECT($Q52,TRUE)=$O52),'1. Database - raw'!MK$7:MM$494)),"")</f>
        <v/>
      </c>
      <c r="NJ52" s="357" t="str">
        <f t="array" aca="1" ref="NJ52" ca="1">IFERROR(IF(COUNT(IF(('1. Database - raw'!MK$7:MM$494&gt;0)*('1. Database - raw'!$AD$7:$AD$494=$A52)*(INDIRECT($Q52,TRUE)=$O52),'1. Database - raw'!MK$7:MM$494))&gt;0,COUNT(IF(('1. Database - raw'!MK$7:MM$494&gt;0)*('1. Database - raw'!$AD$7:$AD$494=$A52)*(INDIRECT($Q52,TRUE)=$O52),'1. Database - raw'!MK$7:MM$494)),""),"")</f>
        <v/>
      </c>
      <c r="NK52" s="361" t="str">
        <f t="shared" ca="1" si="154"/>
        <v/>
      </c>
      <c r="NL52" s="362" t="str">
        <f t="shared" ca="1" si="155"/>
        <v/>
      </c>
      <c r="NM52" s="362" t="str">
        <f t="shared" ca="1" si="156"/>
        <v/>
      </c>
      <c r="NN52" s="362" t="str">
        <f t="array" aca="1" ref="NN52" ca="1">IFERROR(AVERAGE(IF(('1. Database - raw'!MQ$7:MS$494&gt;0)*('1. Database - raw'!$AD$7:$AD$494=$A52)*(INDIRECT($Q52,TRUE)=$O52),'1. Database - raw'!MQ$7:MS$494)),"")</f>
        <v/>
      </c>
      <c r="NO52" s="363" t="str">
        <f t="array" aca="1" ref="NO52" ca="1">IFERROR(_xlfn.STDEV.S(IF(('1. Database - raw'!MQ$7:MS$494&gt;0)*('1. Database - raw'!$AD$7:$AD$494=$A52)*(INDIRECT($Q52,TRUE)=$O52),'1. Database - raw'!MQ$7:MS$494)),"")</f>
        <v/>
      </c>
      <c r="NP52" s="357" t="str">
        <f t="array" aca="1" ref="NP52" ca="1">IFERROR(IF(COUNT(IF(('1. Database - raw'!MQ$7:MS$494&gt;0)*('1. Database - raw'!$AD$7:$AD$494=$A52)*(INDIRECT($Q52,TRUE)=$O52),'1. Database - raw'!MQ$7:MS$494))&gt;0,COUNT(IF(('1. Database - raw'!MQ$7:MS$494&gt;0)*('1. Database - raw'!$AD$7:$AD$494=$A52)*(INDIRECT($Q52,TRUE)=$O52),'1. Database - raw'!MQ$7:MS$494)),""),"")</f>
        <v/>
      </c>
      <c r="NQ52" s="361" t="str">
        <f t="shared" ca="1" si="157"/>
        <v/>
      </c>
      <c r="NR52" s="362" t="str">
        <f t="shared" ca="1" si="158"/>
        <v/>
      </c>
      <c r="NS52" s="362" t="str">
        <f t="shared" ca="1" si="159"/>
        <v/>
      </c>
      <c r="NT52" s="362" t="str">
        <f t="array" aca="1" ref="NT52" ca="1">IFERROR(AVERAGE(IF(('1. Database - raw'!MW$7:MY$494&gt;0)*('1. Database - raw'!$AD$7:$AD$494=$A52)*(INDIRECT($Q52,TRUE)=$O52),'1. Database - raw'!MW$7:MY$494)),"")</f>
        <v/>
      </c>
      <c r="NU52" s="363" t="str">
        <f t="array" aca="1" ref="NU52" ca="1">IFERROR(_xlfn.STDEV.S(IF(('1. Database - raw'!MW$7:MY$494&gt;0)*('1. Database - raw'!$AD$7:$AD$494=$A52)*(INDIRECT($Q52,TRUE)=$O52),'1. Database - raw'!MW$7:MY$494)),"")</f>
        <v/>
      </c>
      <c r="NV52" s="357" t="str">
        <f t="array" aca="1" ref="NV52" ca="1">IFERROR(IF(COUNT(IF(('1. Database - raw'!MW$7:MY$494&gt;0)*('1. Database - raw'!$AD$7:$AD$494=$A52)*(INDIRECT($Q52,TRUE)=$O52),'1. Database - raw'!MW$7:MY$494))&gt;0,COUNT(IF(('1. Database - raw'!MW$7:MY$494&gt;0)*('1. Database - raw'!$AD$7:$AD$494=$A52)*(INDIRECT($Q52,TRUE)=$O52),'1. Database - raw'!MW$7:MY$494)),""),"")</f>
        <v/>
      </c>
      <c r="NW52" s="361" t="str">
        <f t="shared" ca="1" si="160"/>
        <v/>
      </c>
      <c r="NX52" s="362" t="str">
        <f t="shared" ca="1" si="161"/>
        <v/>
      </c>
      <c r="NY52" s="362" t="str">
        <f t="shared" ca="1" si="162"/>
        <v/>
      </c>
      <c r="NZ52" s="362" t="str">
        <f t="array" aca="1" ref="NZ52" ca="1">IFERROR(AVERAGE(IF(('1. Database - raw'!NC$7:NE$494&gt;0)*('1. Database - raw'!$AD$7:$AD$494=$A52)*(INDIRECT($Q52,TRUE)=$O52),'1. Database - raw'!NC$7:NE$494)),"")</f>
        <v/>
      </c>
      <c r="OA52" s="363" t="str">
        <f t="array" aca="1" ref="OA52" ca="1">IFERROR(_xlfn.STDEV.S(IF(('1. Database - raw'!NC$7:NE$494&gt;0)*('1. Database - raw'!$AD$7:$AD$494=$A52)*(INDIRECT($Q52,TRUE)=$O52),'1. Database - raw'!NC$7:NE$494)),"")</f>
        <v/>
      </c>
      <c r="OB52" s="357" t="str">
        <f t="array" aca="1" ref="OB52" ca="1">IFERROR(IF(COUNT(IF(('1. Database - raw'!NC$7:NE$494&gt;0)*('1. Database - raw'!$AD$7:$AD$494=$A52)*(INDIRECT($Q52,TRUE)=$O52),'1. Database - raw'!NC$7:NE$494))&gt;0,COUNT(IF(('1. Database - raw'!NC$7:NE$494&gt;0)*('1. Database - raw'!$AD$7:$AD$494=$A52)*(INDIRECT($Q52,TRUE)=$O52),'1. Database - raw'!NC$7:NE$494)),""),"")</f>
        <v/>
      </c>
      <c r="OC52" s="361" t="str">
        <f t="shared" ca="1" si="163"/>
        <v/>
      </c>
      <c r="OD52" s="362" t="str">
        <f t="shared" ca="1" si="164"/>
        <v/>
      </c>
      <c r="OE52" s="362" t="str">
        <f t="shared" ca="1" si="165"/>
        <v/>
      </c>
      <c r="OF52" s="362" t="str">
        <f t="array" aca="1" ref="OF52" ca="1">IFERROR(AVERAGE(IF(('1. Database - raw'!NI$7:NK$494&gt;0)*('1. Database - raw'!$AD$7:$AD$494=$A52)*(INDIRECT($Q52,TRUE)=$O52),'1. Database - raw'!NI$7:NK$494)),"")</f>
        <v/>
      </c>
      <c r="OG52" s="363" t="str">
        <f t="array" aca="1" ref="OG52" ca="1">IFERROR(_xlfn.STDEV.S(IF(('1. Database - raw'!NI$7:NK$494&gt;0)*('1. Database - raw'!$AD$7:$AD$494=$A52)*(INDIRECT($Q52,TRUE)=$O52),'1. Database - raw'!NI$7:NK$494)),"")</f>
        <v/>
      </c>
      <c r="OH52" s="364" t="str">
        <f t="array" aca="1" ref="OH52" ca="1">IFERROR(IF(COUNT(IF(('1. Database - raw'!NI$7:NK$494&gt;0)*('1. Database - raw'!$AD$7:$AD$494=$A52)*(INDIRECT($Q52,TRUE)=$O52),'1. Database - raw'!NI$7:NK$494))&gt;0,COUNT(IF(('1. Database - raw'!NI$7:NK$494&gt;0)*('1. Database - raw'!$AD$7:$AD$494=$A52)*(INDIRECT($Q52,TRUE)=$O52),'1. Database - raw'!NI$7:NK$494)),""),"")</f>
        <v/>
      </c>
    </row>
    <row r="53" spans="1:398" s="335" customFormat="1" hidden="1" outlineLevel="2" x14ac:dyDescent="0.25">
      <c r="A53" s="309" t="s">
        <v>553</v>
      </c>
      <c r="B53" s="1330"/>
      <c r="C53" s="342"/>
      <c r="D53" s="343"/>
      <c r="E53" s="343" t="s">
        <v>25</v>
      </c>
      <c r="F53" s="312" t="s">
        <v>16</v>
      </c>
      <c r="G53" s="312" t="s">
        <v>619</v>
      </c>
      <c r="H53" s="344"/>
      <c r="I53" s="344" t="s">
        <v>774</v>
      </c>
      <c r="J53" s="344"/>
      <c r="K53" s="344"/>
      <c r="L53" s="344"/>
      <c r="M53" s="344"/>
      <c r="N53" s="345"/>
      <c r="O53" s="337"/>
      <c r="P53" s="338"/>
      <c r="Q53" s="339"/>
      <c r="R53" s="346"/>
      <c r="S53" s="347"/>
      <c r="T53" s="348" t="str">
        <f t="shared" ca="1" si="195"/>
        <v/>
      </c>
      <c r="U53" s="349" t="str">
        <f t="shared" ca="1" si="195"/>
        <v/>
      </c>
      <c r="V53" s="349" t="str">
        <f t="shared" ca="1" si="195"/>
        <v/>
      </c>
      <c r="W53" s="349" t="str">
        <f t="shared" ca="1" si="195"/>
        <v/>
      </c>
      <c r="X53" s="349" t="str">
        <f t="shared" ca="1" si="195"/>
        <v/>
      </c>
      <c r="Y53" s="349" t="str">
        <f t="shared" ca="1" si="195"/>
        <v/>
      </c>
      <c r="Z53" s="349" t="str">
        <f t="shared" ca="1" si="195"/>
        <v/>
      </c>
      <c r="AA53" s="349" t="str">
        <f t="shared" ca="1" si="195"/>
        <v/>
      </c>
      <c r="AB53" s="349" t="str">
        <f t="shared" ca="1" si="195"/>
        <v/>
      </c>
      <c r="AC53" s="349" t="str">
        <f t="shared" ca="1" si="195"/>
        <v/>
      </c>
      <c r="AD53" s="349" t="str">
        <f t="shared" ca="1" si="196"/>
        <v/>
      </c>
      <c r="AE53" s="349" t="str">
        <f t="shared" ca="1" si="196"/>
        <v/>
      </c>
      <c r="AF53" s="349" t="str">
        <f t="shared" ca="1" si="196"/>
        <v/>
      </c>
      <c r="AG53" s="349" t="str">
        <f t="shared" ca="1" si="196"/>
        <v/>
      </c>
      <c r="AH53" s="349" t="str">
        <f t="shared" ca="1" si="196"/>
        <v/>
      </c>
      <c r="AI53" s="349" t="str">
        <f t="shared" ca="1" si="196"/>
        <v/>
      </c>
      <c r="AJ53" s="349" t="str">
        <f t="shared" ca="1" si="196"/>
        <v/>
      </c>
      <c r="AK53" s="349" t="str">
        <f t="shared" ca="1" si="196"/>
        <v/>
      </c>
      <c r="AL53" s="349" t="str">
        <f t="shared" ca="1" si="196"/>
        <v/>
      </c>
      <c r="AM53" s="350" t="str">
        <f t="shared" ca="1" si="196"/>
        <v/>
      </c>
      <c r="AN53" s="351"/>
      <c r="AO53" s="351"/>
      <c r="AP53" s="351"/>
      <c r="AQ53" s="351"/>
      <c r="AR53" s="351"/>
      <c r="AS53" s="351"/>
      <c r="AT53" s="351"/>
      <c r="AU53" s="351"/>
      <c r="AV53" s="351"/>
      <c r="AW53" s="351"/>
      <c r="AX53" s="351"/>
      <c r="AY53" s="351"/>
      <c r="AZ53" s="351"/>
      <c r="BA53" s="351"/>
      <c r="BB53" s="351"/>
      <c r="BC53" s="351"/>
      <c r="BD53" s="352">
        <f t="shared" ca="1" si="198"/>
        <v>1.0355700161641666</v>
      </c>
      <c r="BE53" s="352">
        <f t="shared" ca="1" si="199"/>
        <v>92.302211176616794</v>
      </c>
      <c r="BF53" s="352" t="str">
        <f t="shared" ca="1" si="175"/>
        <v/>
      </c>
      <c r="BG53" s="353" t="str">
        <f t="shared" ca="1" si="176"/>
        <v/>
      </c>
      <c r="BH53" s="470"/>
      <c r="BI53" s="575" t="str">
        <f t="shared" ca="1" si="166"/>
        <v/>
      </c>
      <c r="BJ53" s="576" t="str">
        <f t="shared" ca="1" si="187"/>
        <v/>
      </c>
      <c r="BK53" s="576" t="str">
        <f t="shared" ca="1" si="188"/>
        <v/>
      </c>
      <c r="BL53" s="576" t="str">
        <f t="shared" ca="1" si="167"/>
        <v/>
      </c>
      <c r="BM53" s="576" t="str">
        <f t="shared" ca="1" si="189"/>
        <v/>
      </c>
      <c r="BN53" s="576" t="str">
        <f t="shared" ca="1" si="190"/>
        <v/>
      </c>
      <c r="BO53" s="354"/>
      <c r="BP53" s="337">
        <f t="shared" si="191"/>
        <v>0</v>
      </c>
      <c r="BQ53" s="355" t="str">
        <f t="shared" ca="1" si="172"/>
        <v/>
      </c>
      <c r="BR53" s="356" t="str">
        <f t="shared" ca="1" si="173"/>
        <v/>
      </c>
      <c r="BS53" s="356" t="str">
        <f t="shared" ca="1" si="174"/>
        <v/>
      </c>
      <c r="BT53" s="356" t="str">
        <f t="array" aca="1" ref="BT53" ca="1">IFERROR(AVERAGE(IF(('1. Database - raw'!AW$7:AY$494&gt;0)*('1. Database - raw'!$AD$7:$AD$494=$A53)*('1. Database - raw'!$AP$7:$AP$494&lt;&gt;Dropdown!$AM$11)*(INDIRECT($Q53,TRUE)=$O53),'1. Database - raw'!AW$7:AY$494)),"")</f>
        <v/>
      </c>
      <c r="BU53" s="357" t="str">
        <f t="array" aca="1" ref="BU53" ca="1">IFERROR(_xlfn.STDEV.S(IF(('1. Database - raw'!AW$7:AY$494&gt;0)*('1. Database - raw'!$AD$7:$AD$494=$A53)*('1. Database - raw'!$AP$7:$AP$494&lt;&gt;Dropdown!$AM$11)*(INDIRECT($Q53,TRUE)=$O53),'1. Database - raw'!AW$7:AY$494)),"")</f>
        <v/>
      </c>
      <c r="BV53" s="357" t="str">
        <f t="array" aca="1" ref="BV53" ca="1">IFERROR(IF(COUNT(IF(('1. Database - raw'!AW$7:AY$494&gt;0)*('1. Database - raw'!$AD$7:$AD$494=$A53)*('1. Database - raw'!$AP$7:$AP$494&lt;&gt;Dropdown!$AM$11)*(INDIRECT($Q53,TRUE)=$O53),'1. Database - raw'!AW$7:AY$494))&gt;0,COUNT(IF(('1. Database - raw'!AW$7:AY$494&gt;0)*('1. Database - raw'!$AD$7:$AD$494=$A53)*('1. Database - raw'!$AP$7:$AP$494&lt;&gt;Dropdown!$AM$11)*(INDIRECT($Q53,TRUE)=$O53),'1. Database - raw'!AW$7:AY$494)),""),"")</f>
        <v/>
      </c>
      <c r="BW53" s="355" t="str">
        <f t="shared" ca="1" si="7"/>
        <v/>
      </c>
      <c r="BX53" s="356" t="str">
        <f t="shared" ca="1" si="8"/>
        <v/>
      </c>
      <c r="BY53" s="356" t="str">
        <f t="shared" ca="1" si="9"/>
        <v/>
      </c>
      <c r="BZ53" s="356" t="str">
        <f t="array" aca="1" ref="BZ53" ca="1">IFERROR(AVERAGE(IF(('1. Database - raw'!BC$7:BE$494&gt;0)*('1. Database - raw'!$AD$7:$AD$494=$A53)*('1. Database - raw'!$AP$7:$AP$494&lt;&gt;Dropdown!$AM$11)*(INDIRECT($Q53,TRUE)=$O53),'1. Database - raw'!BC$7:BE$494)),"")</f>
        <v/>
      </c>
      <c r="CA53" s="357" t="str">
        <f t="array" aca="1" ref="CA53" ca="1">IFERROR(_xlfn.STDEV.S(IF(('1. Database - raw'!BC$7:BE$494&gt;0)*('1. Database - raw'!$AD$7:$AD$494=$A53)*('1. Database - raw'!$AP$7:$AP$494&lt;&gt;Dropdown!$AM$11)*(INDIRECT($Q53,TRUE)=$O53),'1. Database - raw'!BC$7:BE$494)),"")</f>
        <v/>
      </c>
      <c r="CB53" s="357" t="str">
        <f t="array" aca="1" ref="CB53" ca="1">IFERROR(IF(COUNT(IF(('1. Database - raw'!BC$7:BE$494&gt;0)*('1. Database - raw'!$AD$7:$AD$494=$A53)*('1. Database - raw'!$AP$7:$AP$494&lt;&gt;Dropdown!$AM$11)*(INDIRECT($Q53,TRUE)=$O53),'1. Database - raw'!BC$7:BE$494))&gt;0,COUNT(IF(('1. Database - raw'!BC$7:BE$494&gt;0)*('1. Database - raw'!$AD$7:$AD$494=$A53)*('1. Database - raw'!$AP$7:$AP$494&lt;&gt;Dropdown!$AM$11)*(INDIRECT($Q53,TRUE)=$O53),'1. Database - raw'!BC$7:BE$494)),""),"")</f>
        <v/>
      </c>
      <c r="CC53" s="358" t="str">
        <f t="shared" ca="1" si="10"/>
        <v/>
      </c>
      <c r="CD53" s="359" t="str">
        <f t="shared" ca="1" si="11"/>
        <v/>
      </c>
      <c r="CE53" s="359" t="str">
        <f t="shared" ca="1" si="12"/>
        <v/>
      </c>
      <c r="CF53" s="359" t="str">
        <f t="array" aca="1" ref="CF53" ca="1">IFERROR(AVERAGE(IF(('1. Database - raw'!BI$7:BK$494&gt;0)*('1. Database - raw'!$AD$7:$AD$494=$A53)*('1. Database - raw'!$AP$7:$AP$494&lt;&gt;Dropdown!$AM$11)*(INDIRECT($Q53,TRUE)=$O53),'1. Database - raw'!BI$7:BK$494)),"")</f>
        <v/>
      </c>
      <c r="CG53" s="360" t="str">
        <f t="array" aca="1" ref="CG53" ca="1">IFERROR(_xlfn.STDEV.S(IF(('1. Database - raw'!BI$7:BK$494&gt;0)*('1. Database - raw'!$AD$7:$AD$494=$A53)*('1. Database - raw'!$AP$7:$AP$494&lt;&gt;Dropdown!$AM$11)*(INDIRECT($Q53,TRUE)=$O53),'1. Database - raw'!BI$7:BK$494)),"")</f>
        <v/>
      </c>
      <c r="CH53" s="357" t="str">
        <f t="array" aca="1" ref="CH53" ca="1">IFERROR(IF(COUNT(IF(('1. Database - raw'!BI$7:BK$494&gt;0)*('1. Database - raw'!$AD$7:$AD$494=$A53)*('1. Database - raw'!$AP$7:$AP$494&lt;&gt;Dropdown!$AM$11)*(INDIRECT($Q53,TRUE)=$O53),'1. Database - raw'!BI$7:BK$494))&gt;0,COUNT(IF(('1. Database - raw'!BI$7:BK$494&gt;0)*('1. Database - raw'!$AD$7:$AD$494=$A53)*('1. Database - raw'!$AP$7:$AP$494&lt;&gt;Dropdown!$AM$11)*(INDIRECT($Q53,TRUE)=$O53),'1. Database - raw'!BI$7:BK$494)),""),"")</f>
        <v/>
      </c>
      <c r="CI53" s="355" t="str">
        <f t="shared" ca="1" si="13"/>
        <v/>
      </c>
      <c r="CJ53" s="356" t="str">
        <f t="shared" ca="1" si="14"/>
        <v/>
      </c>
      <c r="CK53" s="356" t="str">
        <f t="shared" ca="1" si="15"/>
        <v/>
      </c>
      <c r="CL53" s="356" t="str">
        <f t="array" aca="1" ref="CL53" ca="1">IFERROR(AVERAGE(IF(('1. Database - raw'!BO$7:BQ$494&gt;0)*('1. Database - raw'!$AD$7:$AD$494=$A53)*(INDIRECT($Q53,TRUE)=$O53),'1. Database - raw'!BO$7:BQ$494)),"")</f>
        <v/>
      </c>
      <c r="CM53" s="357" t="str">
        <f t="array" aca="1" ref="CM53" ca="1">IFERROR(_xlfn.STDEV.S(IF(('1. Database - raw'!BO$7:BQ$494&gt;0)*('1. Database - raw'!$AD$7:$AD$494=$A53)*(INDIRECT($Q53,TRUE)=$O53),'1. Database - raw'!BO$7:BQ$494)),"")</f>
        <v/>
      </c>
      <c r="CN53" s="357" t="str">
        <f t="array" aca="1" ref="CN53" ca="1">IFERROR(IF(COUNT(IF(('1. Database - raw'!BO$7:BQ$494&gt;0)*('1. Database - raw'!$AD$7:$AD$494=$A53)*(INDIRECT($Q53,TRUE)=$O53),'1. Database - raw'!BO$7:BQ$494))&gt;0,COUNT(IF(('1. Database - raw'!BO$7:BQ$494&gt;0)*('1. Database - raw'!$AD$7:$AD$494=$A53)*(INDIRECT($Q53,TRUE)=$O53),'1. Database - raw'!BO$7:BQ$494)),""),"")</f>
        <v/>
      </c>
      <c r="CO53" s="355" t="str">
        <f t="shared" ca="1" si="16"/>
        <v/>
      </c>
      <c r="CP53" s="356" t="str">
        <f t="shared" ca="1" si="17"/>
        <v/>
      </c>
      <c r="CQ53" s="356" t="str">
        <f t="shared" ca="1" si="18"/>
        <v/>
      </c>
      <c r="CR53" s="356" t="str">
        <f t="array" aca="1" ref="CR53" ca="1">IFERROR(AVERAGE(IF(('1. Database - raw'!BU$7:BW$494&gt;0)*('1. Database - raw'!$AD$7:$AD$494=$A53)*(INDIRECT($Q53,TRUE)=$O53),'1. Database - raw'!BU$7:BW$494)),"")</f>
        <v/>
      </c>
      <c r="CS53" s="357" t="str">
        <f t="array" aca="1" ref="CS53" ca="1">IFERROR(_xlfn.STDEV.S(IF(('1. Database - raw'!BU$7:BW$494&gt;0)*('1. Database - raw'!$AD$7:$AD$494=$A53)*(INDIRECT($Q53,TRUE)=$O53),'1. Database - raw'!BU$7:BW$494)),"")</f>
        <v/>
      </c>
      <c r="CT53" s="357" t="str">
        <f t="array" aca="1" ref="CT53" ca="1">IFERROR(IF(COUNT(IF(('1. Database - raw'!BU$7:BW$494&gt;0)*('1. Database - raw'!$AD$7:$AD$494=$A53)*(INDIRECT($Q53,TRUE)=$O53),'1. Database - raw'!BU$7:BW$494))&gt;0,COUNT(IF(('1. Database - raw'!BU$7:BW$494&gt;0)*('1. Database - raw'!$AD$7:$AD$494=$A53)*(INDIRECT($Q53,TRUE)=$O53),'1. Database - raw'!BU$7:BW$494)),""),"")</f>
        <v/>
      </c>
      <c r="CU53" s="355" t="str">
        <f t="shared" ca="1" si="19"/>
        <v/>
      </c>
      <c r="CV53" s="356" t="str">
        <f t="shared" ca="1" si="20"/>
        <v/>
      </c>
      <c r="CW53" s="356" t="str">
        <f t="shared" ca="1" si="21"/>
        <v/>
      </c>
      <c r="CX53" s="356" t="str">
        <f t="array" aca="1" ref="CX53" ca="1">IFERROR(AVERAGE(IF(('1. Database - raw'!CA$7:CC$494&gt;0)*('1. Database - raw'!$AD$7:$AD$494=$A53)*(INDIRECT($Q53,TRUE)=$O53),'1. Database - raw'!CA$7:CC$494)),"")</f>
        <v/>
      </c>
      <c r="CY53" s="357" t="str">
        <f t="array" aca="1" ref="CY53" ca="1">IFERROR(_xlfn.STDEV.S(IF(('1. Database - raw'!CA$7:CC$494&gt;0)*('1. Database - raw'!$AD$7:$AD$494=$A53)*(INDIRECT($Q53,TRUE)=$O53),'1. Database - raw'!CA$7:CC$494)),"")</f>
        <v/>
      </c>
      <c r="CZ53" s="357" t="str">
        <f t="array" aca="1" ref="CZ53" ca="1">IFERROR(IF(COUNT(IF(('1. Database - raw'!CA$7:CC$494&gt;0)*('1. Database - raw'!$AD$7:$AD$494=$A53)*(INDIRECT($Q53,TRUE)=$O53),'1. Database - raw'!CA$7:CC$494))&gt;0,COUNT(IF(('1. Database - raw'!CA$7:CC$494&gt;0)*('1. Database - raw'!$AD$7:$AD$494=$A53)*(INDIRECT($Q53,TRUE)=$O53),'1. Database - raw'!CA$7:CC$494)),""),"")</f>
        <v/>
      </c>
      <c r="DA53" s="355" t="str">
        <f t="shared" ca="1" si="22"/>
        <v/>
      </c>
      <c r="DB53" s="356" t="str">
        <f t="shared" ca="1" si="23"/>
        <v/>
      </c>
      <c r="DC53" s="356" t="str">
        <f t="shared" ca="1" si="24"/>
        <v/>
      </c>
      <c r="DD53" s="356" t="str">
        <f t="array" aca="1" ref="DD53" ca="1">IFERROR(AVERAGE(IF(('1. Database - raw'!CG$7:CI$494&gt;0)*('1. Database - raw'!$AD$7:$AD$494=$A53)*(INDIRECT($Q53,TRUE)=$O53),'1. Database - raw'!CG$7:CI$494)),"")</f>
        <v/>
      </c>
      <c r="DE53" s="357" t="str">
        <f t="array" aca="1" ref="DE53" ca="1">IFERROR(_xlfn.STDEV.S(IF(('1. Database - raw'!CG$7:CI$494&gt;0)*('1. Database - raw'!$AD$7:$AD$494=$A53)*(INDIRECT($Q53,TRUE)=$O53),'1. Database - raw'!CG$7:CI$494)),"")</f>
        <v/>
      </c>
      <c r="DF53" s="357" t="str">
        <f t="array" aca="1" ref="DF53" ca="1">IFERROR(IF(COUNT(IF(('1. Database - raw'!CG$7:CI$494&gt;0)*('1. Database - raw'!$AD$7:$AD$494=$A53)*(INDIRECT($Q53,TRUE)=$O53),'1. Database - raw'!CG$7:CI$494))&gt;0,COUNT(IF(('1. Database - raw'!CG$7:CI$494&gt;0)*('1. Database - raw'!$AD$7:$AD$494=$A53)*(INDIRECT($Q53,TRUE)=$O53),'1. Database - raw'!CG$7:CI$494)),""),"")</f>
        <v/>
      </c>
      <c r="DG53" s="355" t="str">
        <f t="shared" ca="1" si="25"/>
        <v/>
      </c>
      <c r="DH53" s="356" t="str">
        <f t="shared" ca="1" si="26"/>
        <v/>
      </c>
      <c r="DI53" s="356" t="str">
        <f t="shared" ca="1" si="27"/>
        <v/>
      </c>
      <c r="DJ53" s="356" t="str">
        <f t="array" aca="1" ref="DJ53" ca="1">IFERROR(AVERAGE(IF(('1. Database - raw'!CM$7:CO$494&gt;0)*('1. Database - raw'!$AD$7:$AD$494=$A53)*(INDIRECT($Q53,TRUE)=$O53),'1. Database - raw'!CM$7:CO$494)),"")</f>
        <v/>
      </c>
      <c r="DK53" s="357" t="str">
        <f t="array" aca="1" ref="DK53" ca="1">IFERROR(_xlfn.STDEV.S(IF(('1. Database - raw'!CM$7:CO$494&gt;0)*('1. Database - raw'!$AD$7:$AD$494=$A53)*(INDIRECT($Q53,TRUE)=$O53),'1. Database - raw'!CM$7:CO$494)),"")</f>
        <v/>
      </c>
      <c r="DL53" s="357" t="str">
        <f t="array" aca="1" ref="DL53" ca="1">IFERROR(IF(COUNT(IF(('1. Database - raw'!CM$7:CO$494&gt;0)*('1. Database - raw'!$AD$7:$AD$494=$A53)*(INDIRECT($Q53,TRUE)=$O53),'1. Database - raw'!CM$7:CO$494))&gt;0,COUNT(IF(('1. Database - raw'!CM$7:CO$494&gt;0)*('1. Database - raw'!$AD$7:$AD$494=$A53)*(INDIRECT($Q53,TRUE)=$O53),'1. Database - raw'!CM$7:CO$494)),""),"")</f>
        <v/>
      </c>
      <c r="DM53" s="355" t="str">
        <f t="shared" ca="1" si="28"/>
        <v/>
      </c>
      <c r="DN53" s="356" t="str">
        <f t="shared" ca="1" si="29"/>
        <v/>
      </c>
      <c r="DO53" s="356" t="str">
        <f t="shared" ca="1" si="30"/>
        <v/>
      </c>
      <c r="DP53" s="356" t="str">
        <f t="array" aca="1" ref="DP53" ca="1">IFERROR(AVERAGE(IF(('1. Database - raw'!CS$7:CU$494&gt;0)*('1. Database - raw'!$AD$7:$AD$494=$A53)*(INDIRECT($Q53,TRUE)=$O53),'1. Database - raw'!CS$7:CU$494)),"")</f>
        <v/>
      </c>
      <c r="DQ53" s="357" t="str">
        <f t="array" aca="1" ref="DQ53" ca="1">IFERROR(_xlfn.STDEV.S(IF(('1. Database - raw'!CS$7:CU$494&gt;0)*('1. Database - raw'!$AD$7:$AD$494=$A53)*(INDIRECT($Q53,TRUE)=$O53),'1. Database - raw'!CS$7:CU$494)),"")</f>
        <v/>
      </c>
      <c r="DR53" s="357" t="str">
        <f t="array" aca="1" ref="DR53" ca="1">IFERROR(IF(COUNT(IF(('1. Database - raw'!CS$7:CU$494&gt;0)*('1. Database - raw'!$AD$7:$AD$494=$A53)*(INDIRECT($Q53,TRUE)=$O53),'1. Database - raw'!CS$7:CU$494))&gt;0,COUNT(IF(('1. Database - raw'!CS$7:CU$494&gt;0)*('1. Database - raw'!$AD$7:$AD$494=$A53)*(INDIRECT($Q53,TRUE)=$O53),'1. Database - raw'!CS$7:CU$494)),""),"")</f>
        <v/>
      </c>
      <c r="DS53" s="355" t="str">
        <f t="shared" ca="1" si="31"/>
        <v/>
      </c>
      <c r="DT53" s="356" t="str">
        <f t="shared" ca="1" si="32"/>
        <v/>
      </c>
      <c r="DU53" s="356" t="str">
        <f t="shared" ca="1" si="33"/>
        <v/>
      </c>
      <c r="DV53" s="356" t="str">
        <f t="array" aca="1" ref="DV53" ca="1">IFERROR(AVERAGE(IF(('1. Database - raw'!CY$7:DA$494&gt;0)*('1. Database - raw'!$AD$7:$AD$494=$A53)*(INDIRECT($Q53,TRUE)=$O53),'1. Database - raw'!CY$7:DA$494)),"")</f>
        <v/>
      </c>
      <c r="DW53" s="357" t="str">
        <f t="array" aca="1" ref="DW53" ca="1">IFERROR(_xlfn.STDEV.S(IF(('1. Database - raw'!CY$7:DA$494&gt;0)*('1. Database - raw'!$AD$7:$AD$494=$A53)*(INDIRECT($Q53,TRUE)=$O53),'1. Database - raw'!CY$7:DA$494)),"")</f>
        <v/>
      </c>
      <c r="DX53" s="357" t="str">
        <f t="array" aca="1" ref="DX53" ca="1">IFERROR(IF(COUNT(IF(('1. Database - raw'!CY$7:DA$494&gt;0)*('1. Database - raw'!$AD$7:$AD$494=$A53)*(INDIRECT($Q53,TRUE)=$O53),'1. Database - raw'!CY$7:DA$494))&gt;0,COUNT(IF(('1. Database - raw'!CY$7:DA$494&gt;0)*('1. Database - raw'!$AD$7:$AD$494=$A53)*(INDIRECT($Q53,TRUE)=$O53),'1. Database - raw'!CY$7:DA$494)),""),"")</f>
        <v/>
      </c>
      <c r="DY53" s="355" t="str">
        <f t="shared" ca="1" si="34"/>
        <v/>
      </c>
      <c r="DZ53" s="356" t="str">
        <f t="shared" ca="1" si="35"/>
        <v/>
      </c>
      <c r="EA53" s="356" t="str">
        <f t="shared" ca="1" si="36"/>
        <v/>
      </c>
      <c r="EB53" s="356" t="str">
        <f t="array" aca="1" ref="EB53" ca="1">IFERROR(AVERAGE(IF(('1. Database - raw'!DE$7:DG$494&gt;0)*('1. Database - raw'!$AD$7:$AD$494=$A53)*(INDIRECT($Q53,TRUE)=$O53),'1. Database - raw'!DE$7:DG$494)),"")</f>
        <v/>
      </c>
      <c r="EC53" s="357" t="str">
        <f t="array" aca="1" ref="EC53" ca="1">IFERROR(_xlfn.STDEV.S(IF(('1. Database - raw'!DE$7:DG$494&gt;0)*('1. Database - raw'!$AD$7:$AD$494=$A53)*(INDIRECT($Q53,TRUE)=$O53),'1. Database - raw'!DE$7:DG$494)),"")</f>
        <v/>
      </c>
      <c r="ED53" s="357" t="str">
        <f t="array" aca="1" ref="ED53" ca="1">IFERROR(IF(COUNT(IF(('1. Database - raw'!DE$7:DG$494&gt;0)*('1. Database - raw'!$AD$7:$AD$494=$A53)*(INDIRECT($Q53,TRUE)=$O53),'1. Database - raw'!DE$7:DG$494))&gt;0,COUNT(IF(('1. Database - raw'!DE$7:DG$494&gt;0)*('1. Database - raw'!$AD$7:$AD$494=$A53)*(INDIRECT($Q53,TRUE)=$O53),'1. Database - raw'!DE$7:DG$494)),""),"")</f>
        <v/>
      </c>
      <c r="EE53" s="358" t="str">
        <f t="shared" ca="1" si="37"/>
        <v/>
      </c>
      <c r="EF53" s="359" t="str">
        <f t="shared" ca="1" si="38"/>
        <v/>
      </c>
      <c r="EG53" s="359" t="str">
        <f t="shared" ca="1" si="39"/>
        <v/>
      </c>
      <c r="EH53" s="359" t="str">
        <f t="array" aca="1" ref="EH53" ca="1">IFERROR(AVERAGE(IF(('1. Database - raw'!DK$7:DM$494&gt;0)*('1. Database - raw'!$AD$7:$AD$494=$A53)*(INDIRECT($Q53,TRUE)=$O53),'1. Database - raw'!DK$7:DM$494)),"")</f>
        <v/>
      </c>
      <c r="EI53" s="360" t="str">
        <f t="array" aca="1" ref="EI53" ca="1">IFERROR(_xlfn.STDEV.S(IF(('1. Database - raw'!DK$7:DM$494&gt;0)*('1. Database - raw'!$AD$7:$AD$494=$A53)*(INDIRECT($Q53,TRUE)=$O53),'1. Database - raw'!DK$7:DM$494)),"")</f>
        <v/>
      </c>
      <c r="EJ53" s="357" t="str">
        <f t="array" aca="1" ref="EJ53" ca="1">IFERROR(IF(COUNT(IF(('1. Database - raw'!DK$7:DM$494&gt;0)*('1. Database - raw'!$AD$7:$AD$494=$A53)*(INDIRECT($Q53,TRUE)=$O53),'1. Database - raw'!DK$7:DM$494))&gt;0,COUNT(IF(('1. Database - raw'!DK$7:DM$494&gt;0)*('1. Database - raw'!$AD$7:$AD$494=$A53)*(INDIRECT($Q53,TRUE)=$O53),'1. Database - raw'!DK$7:DM$494)),""),"")</f>
        <v/>
      </c>
      <c r="EK53" s="355" t="str">
        <f t="shared" ca="1" si="40"/>
        <v/>
      </c>
      <c r="EL53" s="356" t="str">
        <f t="shared" ca="1" si="41"/>
        <v/>
      </c>
      <c r="EM53" s="356" t="str">
        <f t="shared" ca="1" si="42"/>
        <v/>
      </c>
      <c r="EN53" s="356" t="str">
        <f t="array" aca="1" ref="EN53" ca="1">IFERROR(AVERAGE(IF(('1. Database - raw'!DQ$7:DS$494&gt;0)*('1. Database - raw'!$AD$7:$AD$494=$A53)*(INDIRECT($Q53,TRUE)=$O53),'1. Database - raw'!DQ$7:DS$494)),"")</f>
        <v/>
      </c>
      <c r="EO53" s="357" t="str">
        <f t="array" aca="1" ref="EO53" ca="1">IFERROR(_xlfn.STDEV.S(IF(('1. Database - raw'!DQ$7:DS$494&gt;0)*('1. Database - raw'!$AD$7:$AD$494=$A53)*(INDIRECT($Q53,TRUE)=$O53),'1. Database - raw'!DQ$7:DS$494)),"")</f>
        <v/>
      </c>
      <c r="EP53" s="357" t="str">
        <f t="array" aca="1" ref="EP53" ca="1">IFERROR(IF(COUNT(IF(('1. Database - raw'!DQ$7:DS$494&gt;0)*('1. Database - raw'!$AD$7:$AD$494=$A53)*(INDIRECT($Q53,TRUE)=$O53),'1. Database - raw'!DQ$7:DS$494))&gt;0,COUNT(IF(('1. Database - raw'!DQ$7:DS$494&gt;0)*('1. Database - raw'!$AD$7:$AD$494=$A53)*(INDIRECT($Q53,TRUE)=$O53),'1. Database - raw'!DQ$7:DS$494)),""),"")</f>
        <v/>
      </c>
      <c r="EQ53" s="355" t="str">
        <f t="shared" ca="1" si="43"/>
        <v/>
      </c>
      <c r="ER53" s="356" t="str">
        <f t="shared" ca="1" si="44"/>
        <v/>
      </c>
      <c r="ES53" s="356" t="str">
        <f t="shared" ca="1" si="45"/>
        <v/>
      </c>
      <c r="ET53" s="356" t="str">
        <f t="array" aca="1" ref="ET53" ca="1">IFERROR(AVERAGE(IF(('1. Database - raw'!DW$7:DY$494&gt;0)*('1. Database - raw'!$AD$7:$AD$494=$A53)*(INDIRECT($Q53,TRUE)=$O53),'1. Database - raw'!DW$7:DY$494)),"")</f>
        <v/>
      </c>
      <c r="EU53" s="357" t="str">
        <f t="array" aca="1" ref="EU53" ca="1">IFERROR(_xlfn.STDEV.S(IF(('1. Database - raw'!DW$7:DY$494&gt;0)*('1. Database - raw'!$AD$7:$AD$494=$A53)*(INDIRECT($Q53,TRUE)=$O53),'1. Database - raw'!DW$7:DY$494)),"")</f>
        <v/>
      </c>
      <c r="EV53" s="357" t="str">
        <f t="array" aca="1" ref="EV53" ca="1">IFERROR(IF(COUNT(IF(('1. Database - raw'!DW$7:DY$494&gt;0)*('1. Database - raw'!$AD$7:$AD$494=$A53)*(INDIRECT($Q53,TRUE)=$O53),'1. Database - raw'!DW$7:DY$494))&gt;0,COUNT(IF(('1. Database - raw'!DW$7:DY$494&gt;0)*('1. Database - raw'!$AD$7:$AD$494=$A53)*(INDIRECT($Q53,TRUE)=$O53),'1. Database - raw'!DW$7:DY$494)),""),"")</f>
        <v/>
      </c>
      <c r="EW53" s="355" t="str">
        <f t="shared" ca="1" si="46"/>
        <v/>
      </c>
      <c r="EX53" s="356" t="str">
        <f t="shared" ca="1" si="47"/>
        <v/>
      </c>
      <c r="EY53" s="356" t="str">
        <f t="shared" ca="1" si="48"/>
        <v/>
      </c>
      <c r="EZ53" s="356" t="str">
        <f t="array" aca="1" ref="EZ53" ca="1">IFERROR(AVERAGE(IF(('1. Database - raw'!EC$7:EE$494&gt;0)*('1. Database - raw'!$AD$7:$AD$494=$A53)*(INDIRECT($Q53,TRUE)=$O53),'1. Database - raw'!EC$7:EE$494)),"")</f>
        <v/>
      </c>
      <c r="FA53" s="357" t="str">
        <f t="array" aca="1" ref="FA53" ca="1">IFERROR(_xlfn.STDEV.S(IF(('1. Database - raw'!EC$7:EE$494&gt;0)*('1. Database - raw'!$AD$7:$AD$494=$A53)*(INDIRECT($Q53,TRUE)=$O53),'1. Database - raw'!EC$7:EE$494)),"")</f>
        <v/>
      </c>
      <c r="FB53" s="357" t="str">
        <f t="array" aca="1" ref="FB53" ca="1">IFERROR(IF(COUNT(IF(('1. Database - raw'!EC$7:EE$494&gt;0)*('1. Database - raw'!$AD$7:$AD$494=$A53)*(INDIRECT($Q53,TRUE)=$O53),'1. Database - raw'!EC$7:EE$494))&gt;0,COUNT(IF(('1. Database - raw'!EC$7:EE$494&gt;0)*('1. Database - raw'!$AD$7:$AD$494=$A53)*(INDIRECT($Q53,TRUE)=$O53),'1. Database - raw'!EC$7:EE$494)),""),"")</f>
        <v/>
      </c>
      <c r="FC53" s="355" t="str">
        <f t="shared" ca="1" si="49"/>
        <v/>
      </c>
      <c r="FD53" s="356" t="str">
        <f t="shared" ca="1" si="50"/>
        <v/>
      </c>
      <c r="FE53" s="356" t="str">
        <f t="shared" ca="1" si="51"/>
        <v/>
      </c>
      <c r="FF53" s="356" t="str">
        <f t="array" aca="1" ref="FF53" ca="1">IFERROR(AVERAGE(IF(('1. Database - raw'!EI$7:EK$494&gt;0)*('1. Database - raw'!$AD$7:$AD$494=$A53)*(INDIRECT($Q53,TRUE)=$O53),'1. Database - raw'!EI$7:EK$494)),"")</f>
        <v/>
      </c>
      <c r="FG53" s="357" t="str">
        <f t="array" aca="1" ref="FG53" ca="1">IFERROR(_xlfn.STDEV.S(IF(('1. Database - raw'!EI$7:EK$494&gt;0)*('1. Database - raw'!$AD$7:$AD$494=$A53)*(INDIRECT($Q53,TRUE)=$O53),'1. Database - raw'!EI$7:EK$494)),"")</f>
        <v/>
      </c>
      <c r="FH53" s="357" t="str">
        <f t="array" aca="1" ref="FH53" ca="1">IFERROR(IF(COUNT(IF(('1. Database - raw'!EI$7:EK$494&gt;0)*('1. Database - raw'!$AD$7:$AD$494=$A53)*(INDIRECT($Q53,TRUE)=$O53),'1. Database - raw'!EI$7:EK$494))&gt;0,COUNT(IF(('1. Database - raw'!EI$7:EK$494&gt;0)*('1. Database - raw'!$AD$7:$AD$494=$A53)*(INDIRECT($Q53,TRUE)=$O53),'1. Database - raw'!EI$7:EK$494)),""),"")</f>
        <v/>
      </c>
      <c r="FI53" s="355" t="str">
        <f t="shared" ca="1" si="52"/>
        <v/>
      </c>
      <c r="FJ53" s="356" t="str">
        <f t="shared" ca="1" si="53"/>
        <v/>
      </c>
      <c r="FK53" s="356" t="str">
        <f t="shared" ca="1" si="54"/>
        <v/>
      </c>
      <c r="FL53" s="356" t="str">
        <f t="array" aca="1" ref="FL53" ca="1">IFERROR(AVERAGE(IF(('1. Database - raw'!EO$7:EQ$494&gt;0)*('1. Database - raw'!$AD$7:$AD$494=$A53)*(INDIRECT($Q53,TRUE)=$O53),'1. Database - raw'!EO$7:EQ$494)),"")</f>
        <v/>
      </c>
      <c r="FM53" s="357" t="str">
        <f t="array" aca="1" ref="FM53" ca="1">IFERROR(_xlfn.STDEV.S(IF(('1. Database - raw'!EO$7:EQ$494&gt;0)*('1. Database - raw'!$AD$7:$AD$494=$A53)*(INDIRECT($Q53,TRUE)=$O53),'1. Database - raw'!EO$7:EQ$494)),"")</f>
        <v/>
      </c>
      <c r="FN53" s="357" t="str">
        <f t="array" aca="1" ref="FN53" ca="1">IFERROR(IF(COUNT(IF(('1. Database - raw'!EO$7:EQ$494&gt;0)*('1. Database - raw'!$AD$7:$AD$494=$A53)*(INDIRECT($Q53,TRUE)=$O53),'1. Database - raw'!EO$7:EQ$494))&gt;0,COUNT(IF(('1. Database - raw'!EO$7:EQ$494&gt;0)*('1. Database - raw'!$AD$7:$AD$494=$A53)*(INDIRECT($Q53,TRUE)=$O53),'1. Database - raw'!EO$7:EQ$494)),""),"")</f>
        <v/>
      </c>
      <c r="FO53" s="355" t="str">
        <f t="shared" ca="1" si="55"/>
        <v/>
      </c>
      <c r="FP53" s="356" t="str">
        <f t="shared" ca="1" si="56"/>
        <v/>
      </c>
      <c r="FQ53" s="356" t="str">
        <f t="shared" ca="1" si="57"/>
        <v/>
      </c>
      <c r="FR53" s="356" t="str">
        <f t="array" aca="1" ref="FR53" ca="1">IFERROR(AVERAGE(IF(('1. Database - raw'!EU$7:EW$494&gt;0)*('1. Database - raw'!$AD$7:$AD$494=$A53)*(INDIRECT($Q53,TRUE)=$O53),'1. Database - raw'!EU$7:EW$494)),"")</f>
        <v/>
      </c>
      <c r="FS53" s="357" t="str">
        <f t="array" aca="1" ref="FS53" ca="1">IFERROR(_xlfn.STDEV.S(IF(('1. Database - raw'!EU$7:EW$494&gt;0)*('1. Database - raw'!$AD$7:$AD$494=$A53)*(INDIRECT($Q53,TRUE)=$O53),'1. Database - raw'!EU$7:EW$494)),"")</f>
        <v/>
      </c>
      <c r="FT53" s="357" t="str">
        <f t="array" aca="1" ref="FT53" ca="1">IFERROR(IF(COUNT(IF(('1. Database - raw'!EU$7:EW$494&gt;0)*('1. Database - raw'!$AD$7:$AD$494=$A53)*(INDIRECT($Q53,TRUE)=$O53),'1. Database - raw'!EU$7:EW$494))&gt;0,COUNT(IF(('1. Database - raw'!EU$7:EW$494&gt;0)*('1. Database - raw'!$AD$7:$AD$494=$A53)*(INDIRECT($Q53,TRUE)=$O53),'1. Database - raw'!EU$7:EW$494)),""),"")</f>
        <v/>
      </c>
      <c r="FU53" s="355" t="str">
        <f t="shared" ca="1" si="58"/>
        <v/>
      </c>
      <c r="FV53" s="356" t="str">
        <f t="shared" ca="1" si="59"/>
        <v/>
      </c>
      <c r="FW53" s="356" t="str">
        <f t="shared" ca="1" si="60"/>
        <v/>
      </c>
      <c r="FX53" s="356" t="str">
        <f t="array" aca="1" ref="FX53" ca="1">IFERROR(AVERAGE(IF(('1. Database - raw'!FA$7:FC$494&gt;0)*('1. Database - raw'!$AD$7:$AD$494=$A53)*(INDIRECT($Q53,TRUE)=$O53),'1. Database - raw'!FA$7:FC$494)),"")</f>
        <v/>
      </c>
      <c r="FY53" s="357" t="str">
        <f t="array" aca="1" ref="FY53" ca="1">IFERROR(_xlfn.STDEV.S(IF(('1. Database - raw'!FA$7:FC$494&gt;0)*('1. Database - raw'!$AD$7:$AD$494=$A53)*(INDIRECT($Q53,TRUE)=$O53),'1. Database - raw'!FA$7:FC$494)),"")</f>
        <v/>
      </c>
      <c r="FZ53" s="357" t="str">
        <f t="array" aca="1" ref="FZ53" ca="1">IFERROR(IF(COUNT(IF(('1. Database - raw'!FA$7:FC$494&gt;0)*('1. Database - raw'!$AD$7:$AD$494=$A53)*(INDIRECT($Q53,TRUE)=$O53),'1. Database - raw'!FA$7:FC$494))&gt;0,COUNT(IF(('1. Database - raw'!FA$7:FC$494&gt;0)*('1. Database - raw'!$AD$7:$AD$494=$A53)*(INDIRECT($Q53,TRUE)=$O53),'1. Database - raw'!FA$7:FC$494)),""),"")</f>
        <v/>
      </c>
      <c r="GA53" s="355" t="str">
        <f t="shared" ca="1" si="61"/>
        <v/>
      </c>
      <c r="GB53" s="356" t="str">
        <f t="shared" ca="1" si="62"/>
        <v/>
      </c>
      <c r="GC53" s="356" t="str">
        <f t="shared" ca="1" si="63"/>
        <v/>
      </c>
      <c r="GD53" s="356" t="str">
        <f t="array" aca="1" ref="GD53" ca="1">IFERROR(AVERAGE(IF(('1. Database - raw'!FG$7:FI$494&gt;0)*('1. Database - raw'!$AD$7:$AD$494=$A53)*(INDIRECT($Q53,TRUE)=$O53),'1. Database - raw'!FG$7:FI$494)),"")</f>
        <v/>
      </c>
      <c r="GE53" s="357" t="str">
        <f t="array" aca="1" ref="GE53" ca="1">IFERROR(_xlfn.STDEV.S(IF(('1. Database - raw'!FG$7:FI$494&gt;0)*('1. Database - raw'!$AD$7:$AD$494=$A53)*(INDIRECT($Q53,TRUE)=$O53),'1. Database - raw'!FG$7:FI$494)),"")</f>
        <v/>
      </c>
      <c r="GF53" s="357" t="str">
        <f t="array" aca="1" ref="GF53" ca="1">IFERROR(IF(COUNT(IF(('1. Database - raw'!FG$7:FI$494&gt;0)*('1. Database - raw'!$AD$7:$AD$494=$A53)*(INDIRECT($Q53,TRUE)=$O53),'1. Database - raw'!FG$7:FI$494))&gt;0,COUNT(IF(('1. Database - raw'!FG$7:FI$494&gt;0)*('1. Database - raw'!$AD$7:$AD$494=$A53)*(INDIRECT($Q53,TRUE)=$O53),'1. Database - raw'!FG$7:FI$494)),""),"")</f>
        <v/>
      </c>
      <c r="GG53" s="355" t="str">
        <f t="shared" ca="1" si="64"/>
        <v/>
      </c>
      <c r="GH53" s="356" t="str">
        <f t="shared" ca="1" si="65"/>
        <v/>
      </c>
      <c r="GI53" s="356" t="str">
        <f t="shared" ca="1" si="66"/>
        <v/>
      </c>
      <c r="GJ53" s="356" t="str">
        <f t="array" aca="1" ref="GJ53" ca="1">IFERROR(AVERAGE(IF(('1. Database - raw'!FM$7:FO$494&gt;0)*('1. Database - raw'!$AD$7:$AD$494=$A53)*(INDIRECT($Q53,TRUE)=$O53),'1. Database - raw'!FM$7:FO$494)),"")</f>
        <v/>
      </c>
      <c r="GK53" s="357" t="str">
        <f t="array" aca="1" ref="GK53" ca="1">IFERROR(_xlfn.STDEV.S(IF(('1. Database - raw'!FM$7:FO$494&gt;0)*('1. Database - raw'!$AD$7:$AD$494=$A53)*(INDIRECT($Q53,TRUE)=$O53),'1. Database - raw'!FM$7:FO$494)),"")</f>
        <v/>
      </c>
      <c r="GL53" s="357" t="str">
        <f t="array" aca="1" ref="GL53" ca="1">IFERROR(IF(COUNT(IF(('1. Database - raw'!FM$7:FO$494&gt;0)*('1. Database - raw'!$AD$7:$AD$494=$A53)*(INDIRECT($Q53,TRUE)=$O53),'1. Database - raw'!FM$7:FO$494))&gt;0,COUNT(IF(('1. Database - raw'!FM$7:FO$494&gt;0)*('1. Database - raw'!$AD$7:$AD$494=$A53)*(INDIRECT($Q53,TRUE)=$O53),'1. Database - raw'!FM$7:FO$494)),""),"")</f>
        <v/>
      </c>
      <c r="GM53" s="355" t="str">
        <f t="shared" ca="1" si="67"/>
        <v/>
      </c>
      <c r="GN53" s="356" t="str">
        <f t="shared" ca="1" si="68"/>
        <v/>
      </c>
      <c r="GO53" s="356" t="str">
        <f t="shared" ca="1" si="69"/>
        <v/>
      </c>
      <c r="GP53" s="356" t="str">
        <f t="array" aca="1" ref="GP53" ca="1">IFERROR(AVERAGE(IF(('1. Database - raw'!FS$7:FU$494&gt;0)*('1. Database - raw'!$AD$7:$AD$494=$A53)*(INDIRECT($Q53,TRUE)=$O53),'1. Database - raw'!FS$7:FU$494)),"")</f>
        <v/>
      </c>
      <c r="GQ53" s="357" t="str">
        <f t="array" aca="1" ref="GQ53" ca="1">IFERROR(_xlfn.STDEV.S(IF(('1. Database - raw'!FS$7:FU$494&gt;0)*('1. Database - raw'!$AD$7:$AD$494=$A53)*(INDIRECT($Q53,TRUE)=$O53),'1. Database - raw'!FS$7:FU$494)),"")</f>
        <v/>
      </c>
      <c r="GR53" s="357" t="str">
        <f t="array" aca="1" ref="GR53" ca="1">IFERROR(IF(COUNT(IF(('1. Database - raw'!FS$7:FU$494&gt;0)*('1. Database - raw'!$AD$7:$AD$494=$A53)*(INDIRECT($Q53,TRUE)=$O53),'1. Database - raw'!FS$7:FU$494))&gt;0,COUNT(IF(('1. Database - raw'!FS$7:FU$494&gt;0)*('1. Database - raw'!$AD$7:$AD$494=$A53)*(INDIRECT($Q53,TRUE)=$O53),'1. Database - raw'!FS$7:FU$494)),""),"")</f>
        <v/>
      </c>
      <c r="GS53" s="355" t="str">
        <f t="shared" ca="1" si="70"/>
        <v/>
      </c>
      <c r="GT53" s="356" t="str">
        <f t="shared" ca="1" si="71"/>
        <v/>
      </c>
      <c r="GU53" s="356" t="str">
        <f t="shared" ca="1" si="72"/>
        <v/>
      </c>
      <c r="GV53" s="356" t="str">
        <f t="array" aca="1" ref="GV53" ca="1">IFERROR(AVERAGE(IF(('1. Database - raw'!FY$7:GA$494&gt;0)*('1. Database - raw'!$AD$7:$AD$494=$A53)*(INDIRECT($Q53,TRUE)=$O53),'1. Database - raw'!FY$7:GA$494)),"")</f>
        <v/>
      </c>
      <c r="GW53" s="357" t="str">
        <f t="array" aca="1" ref="GW53" ca="1">IFERROR(_xlfn.STDEV.S(IF(('1. Database - raw'!FY$7:GA$494&gt;0)*('1. Database - raw'!$AD$7:$AD$494=$A53)*(INDIRECT($Q53,TRUE)=$O53),'1. Database - raw'!FY$7:GA$494)),"")</f>
        <v/>
      </c>
      <c r="GX53" s="357" t="str">
        <f t="array" aca="1" ref="GX53" ca="1">IFERROR(IF(COUNT(IF(('1. Database - raw'!FY$7:GA$494&gt;0)*('1. Database - raw'!$AD$7:$AD$494=$A53)*(INDIRECT($Q53,TRUE)=$O53),'1. Database - raw'!FY$7:GA$494))&gt;0,COUNT(IF(('1. Database - raw'!FY$7:GA$494&gt;0)*('1. Database - raw'!$AD$7:$AD$494=$A53)*(INDIRECT($Q53,TRUE)=$O53),'1. Database - raw'!FY$7:GA$494)),""),"")</f>
        <v/>
      </c>
      <c r="GY53" s="355" t="str">
        <f t="shared" ca="1" si="73"/>
        <v/>
      </c>
      <c r="GZ53" s="356" t="str">
        <f t="shared" ca="1" si="74"/>
        <v/>
      </c>
      <c r="HA53" s="356" t="str">
        <f t="shared" ca="1" si="75"/>
        <v/>
      </c>
      <c r="HB53" s="356" t="str">
        <f t="array" aca="1" ref="HB53" ca="1">IFERROR(AVERAGE(IF(('1. Database - raw'!GE$7:GG$494&gt;0)*('1. Database - raw'!$AD$7:$AD$494=$A53)*(INDIRECT($Q53,TRUE)=$O53),'1. Database - raw'!GE$7:GG$494)),"")</f>
        <v/>
      </c>
      <c r="HC53" s="357" t="str">
        <f t="array" aca="1" ref="HC53" ca="1">IFERROR(_xlfn.STDEV.S(IF(('1. Database - raw'!GE$7:GG$494&gt;0)*('1. Database - raw'!$AD$7:$AD$494=$A53)*(INDIRECT($Q53,TRUE)=$O53),'1. Database - raw'!GE$7:GG$494)),"")</f>
        <v/>
      </c>
      <c r="HD53" s="357" t="str">
        <f t="array" aca="1" ref="HD53" ca="1">IFERROR(IF(COUNT(IF(('1. Database - raw'!GE$7:GG$494&gt;0)*('1. Database - raw'!$AD$7:$AD$494=$A53)*(INDIRECT($Q53,TRUE)=$O53),'1. Database - raw'!GE$7:GG$494))&gt;0,COUNT(IF(('1. Database - raw'!GE$7:GG$494&gt;0)*('1. Database - raw'!$AD$7:$AD$494=$A53)*(INDIRECT($Q53,TRUE)=$O53),'1. Database - raw'!GE$7:GG$494)),""),"")</f>
        <v/>
      </c>
      <c r="HE53" s="355" t="str">
        <f t="shared" ca="1" si="76"/>
        <v/>
      </c>
      <c r="HF53" s="356" t="str">
        <f t="shared" ca="1" si="77"/>
        <v/>
      </c>
      <c r="HG53" s="356" t="str">
        <f t="shared" ca="1" si="78"/>
        <v/>
      </c>
      <c r="HH53" s="356" t="str">
        <f t="array" aca="1" ref="HH53" ca="1">IFERROR(AVERAGE(IF(('1. Database - raw'!GK$7:GM$494&gt;0)*('1. Database - raw'!$AD$7:$AD$494=$A53)*(INDIRECT($Q53,TRUE)=$O53),'1. Database - raw'!GK$7:GM$494)),"")</f>
        <v/>
      </c>
      <c r="HI53" s="357" t="str">
        <f t="array" aca="1" ref="HI53" ca="1">IFERROR(_xlfn.STDEV.S(IF(('1. Database - raw'!GK$7:GM$494&gt;0)*('1. Database - raw'!$AD$7:$AD$494=$A53)*(INDIRECT($Q53,TRUE)=$O53),'1. Database - raw'!GK$7:GM$494)),"")</f>
        <v/>
      </c>
      <c r="HJ53" s="357" t="str">
        <f t="array" aca="1" ref="HJ53" ca="1">IFERROR(IF(COUNT(IF(('1. Database - raw'!GK$7:GM$494&gt;0)*('1. Database - raw'!$AD$7:$AD$494=$A53)*(INDIRECT($Q53,TRUE)=$O53),'1. Database - raw'!GK$7:GM$494))&gt;0,COUNT(IF(('1. Database - raw'!GK$7:GM$494&gt;0)*('1. Database - raw'!$AD$7:$AD$494=$A53)*(INDIRECT($Q53,TRUE)=$O53),'1. Database - raw'!GK$7:GM$494)),""),"")</f>
        <v/>
      </c>
      <c r="HK53" s="355" t="str">
        <f t="shared" ca="1" si="79"/>
        <v/>
      </c>
      <c r="HL53" s="356" t="str">
        <f t="shared" ca="1" si="80"/>
        <v/>
      </c>
      <c r="HM53" s="356" t="str">
        <f t="shared" ca="1" si="81"/>
        <v/>
      </c>
      <c r="HN53" s="356" t="str">
        <f t="array" aca="1" ref="HN53" ca="1">IFERROR(AVERAGE(IF(('1. Database - raw'!GQ$7:GS$494&gt;0)*('1. Database - raw'!$AD$7:$AD$494=$A53)*(INDIRECT($Q53,TRUE)=$O53),'1. Database - raw'!GQ$7:GS$494)),"")</f>
        <v/>
      </c>
      <c r="HO53" s="357" t="str">
        <f t="array" aca="1" ref="HO53" ca="1">IFERROR(_xlfn.STDEV.S(IF(('1. Database - raw'!GQ$7:GS$494&gt;0)*('1. Database - raw'!$AD$7:$AD$494=$A53)*(INDIRECT($Q53,TRUE)=$O53),'1. Database - raw'!GQ$7:GS$494)),"")</f>
        <v/>
      </c>
      <c r="HP53" s="357" t="str">
        <f t="array" aca="1" ref="HP53" ca="1">IFERROR(IF(COUNT(IF(('1. Database - raw'!GQ$7:GS$494&gt;0)*('1. Database - raw'!$AD$7:$AD$494=$A53)*(INDIRECT($Q53,TRUE)=$O53),'1. Database - raw'!GQ$7:GS$494))&gt;0,COUNT(IF(('1. Database - raw'!GQ$7:GS$494&gt;0)*('1. Database - raw'!$AD$7:$AD$494=$A53)*(INDIRECT($Q53,TRUE)=$O53),'1. Database - raw'!GQ$7:GS$494)),""),"")</f>
        <v/>
      </c>
      <c r="HQ53" s="355" t="str">
        <f t="shared" ca="1" si="82"/>
        <v/>
      </c>
      <c r="HR53" s="356" t="str">
        <f t="shared" ca="1" si="83"/>
        <v/>
      </c>
      <c r="HS53" s="356" t="str">
        <f t="shared" ca="1" si="84"/>
        <v/>
      </c>
      <c r="HT53" s="356" t="str">
        <f t="array" aca="1" ref="HT53" ca="1">IFERROR(AVERAGE(IF(('1. Database - raw'!GW$7:GY$494&gt;0)*('1. Database - raw'!$AD$7:$AD$494=$A53)*(INDIRECT($Q53,TRUE)=$O53),'1. Database - raw'!GW$7:GY$494)),"")</f>
        <v/>
      </c>
      <c r="HU53" s="357" t="str">
        <f t="array" aca="1" ref="HU53" ca="1">IFERROR(_xlfn.STDEV.S(IF(('1. Database - raw'!GW$7:GY$494&gt;0)*('1. Database - raw'!$AD$7:$AD$494=$A53)*(INDIRECT($Q53,TRUE)=$O53),'1. Database - raw'!GW$7:GY$494)),"")</f>
        <v/>
      </c>
      <c r="HV53" s="357" t="str">
        <f t="array" aca="1" ref="HV53" ca="1">IFERROR(IF(COUNT(IF(('1. Database - raw'!GW$7:GY$494&gt;0)*('1. Database - raw'!$AD$7:$AD$494=$A53)*(INDIRECT($Q53,TRUE)=$O53),'1. Database - raw'!GW$7:GY$494))&gt;0,COUNT(IF(('1. Database - raw'!GW$7:GY$494&gt;0)*('1. Database - raw'!$AD$7:$AD$494=$A53)*(INDIRECT($Q53,TRUE)=$O53),'1. Database - raw'!GW$7:GY$494)),""),"")</f>
        <v/>
      </c>
      <c r="HW53" s="355" t="str">
        <f t="shared" ca="1" si="85"/>
        <v/>
      </c>
      <c r="HX53" s="356" t="str">
        <f t="shared" ca="1" si="86"/>
        <v/>
      </c>
      <c r="HY53" s="356" t="str">
        <f t="shared" ca="1" si="87"/>
        <v/>
      </c>
      <c r="HZ53" s="356" t="str">
        <f t="array" aca="1" ref="HZ53" ca="1">IFERROR(AVERAGE(IF(('1. Database - raw'!HC$7:HE$494&gt;0)*('1. Database - raw'!$AD$7:$AD$494=$A53)*(INDIRECT($Q53,TRUE)=$O53),'1. Database - raw'!HC$7:HE$494)),"")</f>
        <v/>
      </c>
      <c r="IA53" s="357" t="str">
        <f t="array" aca="1" ref="IA53" ca="1">IFERROR(_xlfn.STDEV.S(IF(('1. Database - raw'!HC$7:HE$494&gt;0)*('1. Database - raw'!$AD$7:$AD$494=$A53)*(INDIRECT($Q53,TRUE)=$O53),'1. Database - raw'!HC$7:HE$494)),"")</f>
        <v/>
      </c>
      <c r="IB53" s="357" t="str">
        <f t="array" aca="1" ref="IB53" ca="1">IFERROR(IF(COUNT(IF(('1. Database - raw'!HC$7:HE$494&gt;0)*('1. Database - raw'!$AD$7:$AD$494=$A53)*(INDIRECT($Q53,TRUE)=$O53),'1. Database - raw'!HC$7:HE$494))&gt;0,COUNT(IF(('1. Database - raw'!HC$7:HE$494&gt;0)*('1. Database - raw'!$AD$7:$AD$494=$A53)*(INDIRECT($Q53,TRUE)=$O53),'1. Database - raw'!HC$7:HE$494)),""),"")</f>
        <v/>
      </c>
      <c r="IC53" s="355" t="str">
        <f t="shared" ca="1" si="88"/>
        <v/>
      </c>
      <c r="ID53" s="356" t="str">
        <f t="shared" ca="1" si="89"/>
        <v/>
      </c>
      <c r="IE53" s="356" t="str">
        <f t="shared" ca="1" si="90"/>
        <v/>
      </c>
      <c r="IF53" s="356" t="str">
        <f t="array" aca="1" ref="IF53" ca="1">IFERROR(AVERAGE(IF(('1. Database - raw'!HI$7:HK$494&gt;0)*('1. Database - raw'!$AD$7:$AD$494=$A53)*(INDIRECT($Q53,TRUE)=$O53),'1. Database - raw'!HI$7:HK$494)),"")</f>
        <v/>
      </c>
      <c r="IG53" s="357" t="str">
        <f t="array" aca="1" ref="IG53" ca="1">IFERROR(_xlfn.STDEV.S(IF(('1. Database - raw'!HI$7:HK$494&gt;0)*('1. Database - raw'!$AD$7:$AD$494=$A53)*(INDIRECT($Q53,TRUE)=$O53),'1. Database - raw'!HI$7:HK$494)),"")</f>
        <v/>
      </c>
      <c r="IH53" s="357" t="str">
        <f t="array" aca="1" ref="IH53" ca="1">IFERROR(IF(COUNT(IF(('1. Database - raw'!HI$7:HK$494&gt;0)*('1. Database - raw'!$AD$7:$AD$494=$A53)*(INDIRECT($Q53,TRUE)=$O53),'1. Database - raw'!HI$7:HK$494))&gt;0,COUNT(IF(('1. Database - raw'!HI$7:HK$494&gt;0)*('1. Database - raw'!$AD$7:$AD$494=$A53)*(INDIRECT($Q53,TRUE)=$O53),'1. Database - raw'!HI$7:HK$494)),""),"")</f>
        <v/>
      </c>
      <c r="II53" s="355" t="str">
        <f t="shared" ca="1" si="91"/>
        <v/>
      </c>
      <c r="IJ53" s="356" t="str">
        <f t="shared" ca="1" si="92"/>
        <v/>
      </c>
      <c r="IK53" s="356" t="str">
        <f t="shared" ca="1" si="93"/>
        <v/>
      </c>
      <c r="IL53" s="356" t="str">
        <f t="array" aca="1" ref="IL53" ca="1">IFERROR(AVERAGE(IF(('1. Database - raw'!HO$7:HQ$494&gt;0)*('1. Database - raw'!$AD$7:$AD$494=$A53)*(INDIRECT($Q53,TRUE)=$O53),'1. Database - raw'!HO$7:HQ$494)),"")</f>
        <v/>
      </c>
      <c r="IM53" s="357" t="str">
        <f t="array" aca="1" ref="IM53" ca="1">IFERROR(_xlfn.STDEV.S(IF(('1. Database - raw'!HO$7:HQ$494&gt;0)*('1. Database - raw'!$AD$7:$AD$494=$A53)*(INDIRECT($Q53,TRUE)=$O53),'1. Database - raw'!HO$7:HQ$494)),"")</f>
        <v/>
      </c>
      <c r="IN53" s="357" t="str">
        <f t="array" aca="1" ref="IN53" ca="1">IFERROR(IF(COUNT(IF(('1. Database - raw'!HO$7:HQ$494&gt;0)*('1. Database - raw'!$AD$7:$AD$494=$A53)*(INDIRECT($Q53,TRUE)=$O53),'1. Database - raw'!HO$7:HQ$494))&gt;0,COUNT(IF(('1. Database - raw'!HO$7:HQ$494&gt;0)*('1. Database - raw'!$AD$7:$AD$494=$A53)*(INDIRECT($Q53,TRUE)=$O53),'1. Database - raw'!HO$7:HQ$494)),""),"")</f>
        <v/>
      </c>
      <c r="IO53" s="355" t="str">
        <f t="shared" ca="1" si="94"/>
        <v/>
      </c>
      <c r="IP53" s="356" t="str">
        <f t="shared" ca="1" si="95"/>
        <v/>
      </c>
      <c r="IQ53" s="356" t="str">
        <f t="shared" ca="1" si="96"/>
        <v/>
      </c>
      <c r="IR53" s="356" t="str">
        <f t="array" aca="1" ref="IR53" ca="1">IFERROR(AVERAGE(IF(('1. Database - raw'!HU$7:HW$494&gt;0)*('1. Database - raw'!$AD$7:$AD$494=$A53)*(INDIRECT($Q53,TRUE)=$O53),'1. Database - raw'!HU$7:HW$494)),"")</f>
        <v/>
      </c>
      <c r="IS53" s="357" t="str">
        <f t="array" aca="1" ref="IS53" ca="1">IFERROR(_xlfn.STDEV.S(IF(('1. Database - raw'!HU$7:HW$494&gt;0)*('1. Database - raw'!$AD$7:$AD$494=$A53)*(INDIRECT($Q53,TRUE)=$O53),'1. Database - raw'!HU$7:HW$494)),"")</f>
        <v/>
      </c>
      <c r="IT53" s="357" t="str">
        <f t="array" aca="1" ref="IT53" ca="1">IFERROR(IF(COUNT(IF(('1. Database - raw'!HU$7:HW$494&gt;0)*('1. Database - raw'!$AD$7:$AD$494=$A53)*(INDIRECT($Q53,TRUE)=$O53),'1. Database - raw'!HU$7:HW$494))&gt;0,COUNT(IF(('1. Database - raw'!HU$7:HW$494&gt;0)*('1. Database - raw'!$AD$7:$AD$494=$A53)*(INDIRECT($Q53,TRUE)=$O53),'1. Database - raw'!HU$7:HW$494)),""),"")</f>
        <v/>
      </c>
      <c r="IU53" s="355" t="str">
        <f t="shared" ca="1" si="97"/>
        <v/>
      </c>
      <c r="IV53" s="356" t="str">
        <f t="shared" ca="1" si="98"/>
        <v/>
      </c>
      <c r="IW53" s="356" t="str">
        <f t="shared" ca="1" si="99"/>
        <v/>
      </c>
      <c r="IX53" s="356" t="str">
        <f t="array" aca="1" ref="IX53" ca="1">IFERROR(AVERAGE(IF(('1. Database - raw'!IA$7:IC$494&gt;0)*('1. Database - raw'!$AD$7:$AD$494=$A53)*(INDIRECT($Q53,TRUE)=$O53),'1. Database - raw'!IA$7:IC$494)),"")</f>
        <v/>
      </c>
      <c r="IY53" s="357" t="str">
        <f t="array" aca="1" ref="IY53" ca="1">IFERROR(_xlfn.STDEV.S(IF(('1. Database - raw'!IA$7:IC$494&gt;0)*('1. Database - raw'!$AD$7:$AD$494=$A53)*(INDIRECT($Q53,TRUE)=$O53),'1. Database - raw'!IA$7:IC$494)),"")</f>
        <v/>
      </c>
      <c r="IZ53" s="357" t="str">
        <f t="array" aca="1" ref="IZ53" ca="1">IFERROR(IF(COUNT(IF(('1. Database - raw'!IA$7:IC$494&gt;0)*('1. Database - raw'!$AD$7:$AD$494=$A53)*(INDIRECT($Q53,TRUE)=$O53),'1. Database - raw'!IA$7:IC$494))&gt;0,COUNT(IF(('1. Database - raw'!IA$7:IC$494&gt;0)*('1. Database - raw'!$AD$7:$AD$494=$A53)*(INDIRECT($Q53,TRUE)=$O53),'1. Database - raw'!IA$7:IC$494)),""),"")</f>
        <v/>
      </c>
      <c r="JA53" s="355" t="str">
        <f t="shared" ca="1" si="100"/>
        <v/>
      </c>
      <c r="JB53" s="356" t="str">
        <f t="shared" ca="1" si="101"/>
        <v/>
      </c>
      <c r="JC53" s="356" t="str">
        <f t="shared" ca="1" si="102"/>
        <v/>
      </c>
      <c r="JD53" s="356" t="str">
        <f t="array" aca="1" ref="JD53" ca="1">IFERROR(AVERAGE(IF(('1. Database - raw'!IG$7:II$494&gt;0)*('1. Database - raw'!$AD$7:$AD$494=$A53)*(INDIRECT($Q53,TRUE)=$O53),'1. Database - raw'!IG$7:II$494)),"")</f>
        <v/>
      </c>
      <c r="JE53" s="357" t="str">
        <f t="array" aca="1" ref="JE53" ca="1">IFERROR(_xlfn.STDEV.S(IF(('1. Database - raw'!IG$7:II$494&gt;0)*('1. Database - raw'!$AD$7:$AD$494=$A53)*(INDIRECT($Q53,TRUE)=$O53),'1. Database - raw'!IG$7:II$494)),"")</f>
        <v/>
      </c>
      <c r="JF53" s="357" t="str">
        <f t="array" aca="1" ref="JF53" ca="1">IFERROR(IF(COUNT(IF(('1. Database - raw'!IG$7:II$494&gt;0)*('1. Database - raw'!$AD$7:$AD$494=$A53)*(INDIRECT($Q53,TRUE)=$O53),'1. Database - raw'!IG$7:II$494))&gt;0,COUNT(IF(('1. Database - raw'!IG$7:II$494&gt;0)*('1. Database - raw'!$AD$7:$AD$494=$A53)*(INDIRECT($Q53,TRUE)=$O53),'1. Database - raw'!IG$7:II$494)),""),"")</f>
        <v/>
      </c>
      <c r="JG53" s="361" t="str">
        <f t="shared" ca="1" si="103"/>
        <v/>
      </c>
      <c r="JH53" s="362" t="str">
        <f t="shared" ca="1" si="104"/>
        <v/>
      </c>
      <c r="JI53" s="362" t="str">
        <f t="shared" ca="1" si="105"/>
        <v/>
      </c>
      <c r="JJ53" s="362" t="str">
        <f t="array" aca="1" ref="JJ53" ca="1">IFERROR(AVERAGE(IF(('1. Database - raw'!IM$7:IO$494&gt;0)*('1. Database - raw'!$AD$7:$AD$494=$A53)*(INDIRECT($Q53,TRUE)=$O53),'1. Database - raw'!IM$7:IO$494)),"")</f>
        <v/>
      </c>
      <c r="JK53" s="363" t="str">
        <f t="array" aca="1" ref="JK53" ca="1">IFERROR(_xlfn.STDEV.S(IF(('1. Database - raw'!IM$7:IO$494&gt;0)*('1. Database - raw'!$AD$7:$AD$494=$A53)*(INDIRECT($Q53,TRUE)=$O53),'1. Database - raw'!IM$7:IO$494)),"")</f>
        <v/>
      </c>
      <c r="JL53" s="357" t="str">
        <f t="array" aca="1" ref="JL53" ca="1">IFERROR(IF(COUNT(IF(('1. Database - raw'!IM$7:IO$494&gt;0)*('1. Database - raw'!$AD$7:$AD$494=$A53)*(INDIRECT($Q53,TRUE)=$O53),'1. Database - raw'!IM$7:IO$494))&gt;0,COUNT(IF(('1. Database - raw'!IM$7:IO$494&gt;0)*('1. Database - raw'!$AD$7:$AD$494=$A53)*(INDIRECT($Q53,TRUE)=$O53),'1. Database - raw'!IM$7:IO$494)),""),"")</f>
        <v/>
      </c>
      <c r="JM53" s="361" t="str">
        <f t="shared" ca="1" si="106"/>
        <v/>
      </c>
      <c r="JN53" s="362" t="str">
        <f t="shared" ca="1" si="107"/>
        <v/>
      </c>
      <c r="JO53" s="362" t="str">
        <f t="shared" ca="1" si="108"/>
        <v/>
      </c>
      <c r="JP53" s="362" t="str">
        <f t="array" aca="1" ref="JP53" ca="1">IFERROR(AVERAGE(IF(('1. Database - raw'!IS$7:IU$494&gt;0)*('1. Database - raw'!$AD$7:$AD$494=$A53)*(INDIRECT($Q53,TRUE)=$O53),'1. Database - raw'!IS$7:IU$494)),"")</f>
        <v/>
      </c>
      <c r="JQ53" s="363" t="str">
        <f t="array" aca="1" ref="JQ53" ca="1">IFERROR(_xlfn.STDEV.S(IF(('1. Database - raw'!IS$7:IU$494&gt;0)*('1. Database - raw'!$AD$7:$AD$494=$A53)*(INDIRECT($Q53,TRUE)=$O53),'1. Database - raw'!IS$7:IU$494)),"")</f>
        <v/>
      </c>
      <c r="JR53" s="357" t="str">
        <f t="array" aca="1" ref="JR53" ca="1">IFERROR(IF(COUNT(IF(('1. Database - raw'!IS$7:IU$494&gt;0)*('1. Database - raw'!$AD$7:$AD$494=$A53)*(INDIRECT($Q53,TRUE)=$O53),'1. Database - raw'!IS$7:IU$494))&gt;0,COUNT(IF(('1. Database - raw'!IS$7:IU$494&gt;0)*('1. Database - raw'!$AD$7:$AD$494=$A53)*(INDIRECT($Q53,TRUE)=$O53),'1. Database - raw'!IS$7:IU$494)),""),"")</f>
        <v/>
      </c>
      <c r="JS53" s="361" t="str">
        <f t="shared" ca="1" si="109"/>
        <v/>
      </c>
      <c r="JT53" s="362" t="str">
        <f t="shared" ca="1" si="110"/>
        <v/>
      </c>
      <c r="JU53" s="362" t="str">
        <f t="shared" ca="1" si="111"/>
        <v/>
      </c>
      <c r="JV53" s="362" t="str">
        <f t="array" aca="1" ref="JV53" ca="1">IFERROR(AVERAGE(IF(('1. Database - raw'!IY$7:JA$494&gt;0)*('1. Database - raw'!$AD$7:$AD$494=$A53)*(INDIRECT($Q53,TRUE)=$O53),'1. Database - raw'!IY$7:JA$494)),"")</f>
        <v/>
      </c>
      <c r="JW53" s="363" t="str">
        <f t="array" aca="1" ref="JW53" ca="1">IFERROR(_xlfn.STDEV.S(IF(('1. Database - raw'!IY$7:JA$494&gt;0)*('1. Database - raw'!$AD$7:$AD$494=$A53)*(INDIRECT($Q53,TRUE)=$O53),'1. Database - raw'!IY$7:JA$494)),"")</f>
        <v/>
      </c>
      <c r="JX53" s="357" t="str">
        <f t="array" aca="1" ref="JX53" ca="1">IFERROR(IF(COUNT(IF(('1. Database - raw'!IY$7:JA$494&gt;0)*('1. Database - raw'!$AD$7:$AD$494=$A53)*(INDIRECT($Q53,TRUE)=$O53),'1. Database - raw'!IY$7:JA$494))&gt;0,COUNT(IF(('1. Database - raw'!IY$7:JA$494&gt;0)*('1. Database - raw'!$AD$7:$AD$494=$A53)*(INDIRECT($Q53,TRUE)=$O53),'1. Database - raw'!IY$7:JA$494)),""),"")</f>
        <v/>
      </c>
      <c r="JY53" s="361" t="str">
        <f t="shared" ca="1" si="112"/>
        <v/>
      </c>
      <c r="JZ53" s="362" t="str">
        <f t="shared" ca="1" si="113"/>
        <v/>
      </c>
      <c r="KA53" s="362" t="str">
        <f t="shared" ca="1" si="114"/>
        <v/>
      </c>
      <c r="KB53" s="362" t="str">
        <f t="array" aca="1" ref="KB53" ca="1">IFERROR(AVERAGE(IF(('1. Database - raw'!JE$7:JG$494&gt;0)*('1. Database - raw'!$AD$7:$AD$494=$A53)*(INDIRECT($Q53,TRUE)=$O53),'1. Database - raw'!JE$7:JG$494)),"")</f>
        <v/>
      </c>
      <c r="KC53" s="363" t="str">
        <f t="array" aca="1" ref="KC53" ca="1">IFERROR(_xlfn.STDEV.S(IF(('1. Database - raw'!JE$7:JG$494&gt;0)*('1. Database - raw'!$AD$7:$AD$494=$A53)*(INDIRECT($Q53,TRUE)=$O53),'1. Database - raw'!JE$7:JG$494)),"")</f>
        <v/>
      </c>
      <c r="KD53" s="357" t="str">
        <f t="array" aca="1" ref="KD53" ca="1">IFERROR(IF(COUNT(IF(('1. Database - raw'!JE$7:JG$494&gt;0)*('1. Database - raw'!$AD$7:$AD$494=$A53)*(INDIRECT($Q53,TRUE)=$O53),'1. Database - raw'!JE$7:JG$494))&gt;0,COUNT(IF(('1. Database - raw'!JE$7:JG$494&gt;0)*('1. Database - raw'!$AD$7:$AD$494=$A53)*(INDIRECT($Q53,TRUE)=$O53),'1. Database - raw'!JE$7:JG$494)),""),"")</f>
        <v/>
      </c>
      <c r="KE53" s="361" t="str">
        <f t="shared" ca="1" si="115"/>
        <v/>
      </c>
      <c r="KF53" s="362" t="str">
        <f t="shared" ca="1" si="116"/>
        <v/>
      </c>
      <c r="KG53" s="362" t="str">
        <f t="shared" ca="1" si="117"/>
        <v/>
      </c>
      <c r="KH53" s="362" t="str">
        <f t="array" aca="1" ref="KH53" ca="1">IFERROR(AVERAGE(IF(('1. Database - raw'!JK$7:JM$494&gt;0)*('1. Database - raw'!$AD$7:$AD$494=$A53)*(INDIRECT($Q53,TRUE)=$O53),'1. Database - raw'!JK$7:JM$494)),"")</f>
        <v/>
      </c>
      <c r="KI53" s="363" t="str">
        <f t="array" aca="1" ref="KI53" ca="1">IFERROR(_xlfn.STDEV.S(IF(('1. Database - raw'!JK$7:JM$494&gt;0)*('1. Database - raw'!$AD$7:$AD$494=$A53)*(INDIRECT($Q53,TRUE)=$O53),'1. Database - raw'!JK$7:JM$494)),"")</f>
        <v/>
      </c>
      <c r="KJ53" s="357" t="str">
        <f t="array" aca="1" ref="KJ53" ca="1">IFERROR(IF(COUNT(IF(('1. Database - raw'!JK$7:JM$494&gt;0)*('1. Database - raw'!$AD$7:$AD$494=$A53)*(INDIRECT($Q53,TRUE)=$O53),'1. Database - raw'!JK$7:JM$494))&gt;0,COUNT(IF(('1. Database - raw'!JK$7:JM$494&gt;0)*('1. Database - raw'!$AD$7:$AD$494=$A53)*(INDIRECT($Q53,TRUE)=$O53),'1. Database - raw'!JK$7:JM$494)),""),"")</f>
        <v/>
      </c>
      <c r="KK53" s="361" t="str">
        <f t="shared" ca="1" si="118"/>
        <v/>
      </c>
      <c r="KL53" s="362" t="str">
        <f t="shared" ca="1" si="119"/>
        <v/>
      </c>
      <c r="KM53" s="362" t="str">
        <f t="shared" ca="1" si="120"/>
        <v/>
      </c>
      <c r="KN53" s="362" t="str">
        <f t="array" aca="1" ref="KN53" ca="1">IFERROR(AVERAGE(IF(('1. Database - raw'!JQ$7:JS$494&gt;0)*('1. Database - raw'!$AD$7:$AD$494=$A53)*(INDIRECT($Q53,TRUE)=$O53),'1. Database - raw'!JQ$7:JS$494)),"")</f>
        <v/>
      </c>
      <c r="KO53" s="363" t="str">
        <f t="array" aca="1" ref="KO53" ca="1">IFERROR(_xlfn.STDEV.S(IF(('1. Database - raw'!JQ$7:JS$494&gt;0)*('1. Database - raw'!$AD$7:$AD$494=$A53)*(INDIRECT($Q53,TRUE)=$O53),'1. Database - raw'!JQ$7:JS$494)),"")</f>
        <v/>
      </c>
      <c r="KP53" s="357" t="str">
        <f t="array" aca="1" ref="KP53" ca="1">IFERROR(IF(COUNT(IF(('1. Database - raw'!JQ$7:JS$494&gt;0)*('1. Database - raw'!$AD$7:$AD$494=$A53)*(INDIRECT($Q53,TRUE)=$O53),'1. Database - raw'!JQ$7:JS$494))&gt;0,COUNT(IF(('1. Database - raw'!JQ$7:JS$494&gt;0)*('1. Database - raw'!$AD$7:$AD$494=$A53)*(INDIRECT($Q53,TRUE)=$O53),'1. Database - raw'!JQ$7:JS$494)),""),"")</f>
        <v/>
      </c>
      <c r="KQ53" s="361" t="str">
        <f t="shared" ca="1" si="121"/>
        <v/>
      </c>
      <c r="KR53" s="362" t="str">
        <f t="shared" ca="1" si="122"/>
        <v/>
      </c>
      <c r="KS53" s="362" t="str">
        <f t="shared" ca="1" si="123"/>
        <v/>
      </c>
      <c r="KT53" s="362" t="str">
        <f t="array" aca="1" ref="KT53" ca="1">IFERROR(AVERAGE(IF(('1. Database - raw'!JW$7:JY$494&gt;0)*('1. Database - raw'!$AD$7:$AD$494=$A53)*(INDIRECT($Q53,TRUE)=$O53),'1. Database - raw'!JW$7:JY$494)),"")</f>
        <v/>
      </c>
      <c r="KU53" s="363" t="str">
        <f t="array" aca="1" ref="KU53" ca="1">IFERROR(_xlfn.STDEV.S(IF(('1. Database - raw'!JW$7:JY$494&gt;0)*('1. Database - raw'!$AD$7:$AD$494=$A53)*(INDIRECT($Q53,TRUE)=$O53),'1. Database - raw'!JW$7:JY$494)),"")</f>
        <v/>
      </c>
      <c r="KV53" s="357" t="str">
        <f t="array" aca="1" ref="KV53" ca="1">IFERROR(IF(COUNT(IF(('1. Database - raw'!JW$7:JY$494&gt;0)*('1. Database - raw'!$AD$7:$AD$494=$A53)*(INDIRECT($Q53,TRUE)=$O53),'1. Database - raw'!JW$7:JY$494))&gt;0,COUNT(IF(('1. Database - raw'!JW$7:JY$494&gt;0)*('1. Database - raw'!$AD$7:$AD$494=$A53)*(INDIRECT($Q53,TRUE)=$O53),'1. Database - raw'!JW$7:JY$494)),""),"")</f>
        <v/>
      </c>
      <c r="KW53" s="361" t="str">
        <f t="shared" ca="1" si="124"/>
        <v/>
      </c>
      <c r="KX53" s="362" t="str">
        <f t="shared" ca="1" si="125"/>
        <v/>
      </c>
      <c r="KY53" s="362" t="str">
        <f t="shared" ca="1" si="126"/>
        <v/>
      </c>
      <c r="KZ53" s="362" t="str">
        <f t="array" aca="1" ref="KZ53" ca="1">IFERROR(AVERAGE(IF(('1. Database - raw'!KC$7:KE$494&gt;0)*('1. Database - raw'!$AD$7:$AD$494=$A53)*(INDIRECT($Q53,TRUE)=$O53),'1. Database - raw'!KC$7:KE$494)),"")</f>
        <v/>
      </c>
      <c r="LA53" s="363" t="str">
        <f t="array" aca="1" ref="LA53" ca="1">IFERROR(_xlfn.STDEV.S(IF(('1. Database - raw'!KC$7:KE$494&gt;0)*('1. Database - raw'!$AD$7:$AD$494=$A53)*(INDIRECT($Q53,TRUE)=$O53),'1. Database - raw'!KC$7:KE$494)),"")</f>
        <v/>
      </c>
      <c r="LB53" s="357" t="str">
        <f t="array" aca="1" ref="LB53" ca="1">IFERROR(IF(COUNT(IF(('1. Database - raw'!KC$7:KE$494&gt;0)*('1. Database - raw'!$AD$7:$AD$494=$A53)*(INDIRECT($Q53,TRUE)=$O53),'1. Database - raw'!KC$7:KE$494))&gt;0,COUNT(IF(('1. Database - raw'!KC$7:KE$494&gt;0)*('1. Database - raw'!$AD$7:$AD$494=$A53)*(INDIRECT($Q53,TRUE)=$O53),'1. Database - raw'!KC$7:KE$494)),""),"")</f>
        <v/>
      </c>
      <c r="LC53" s="361" t="str">
        <f t="shared" ca="1" si="127"/>
        <v/>
      </c>
      <c r="LD53" s="362" t="str">
        <f t="shared" ca="1" si="128"/>
        <v/>
      </c>
      <c r="LE53" s="362" t="str">
        <f t="shared" ca="1" si="129"/>
        <v/>
      </c>
      <c r="LF53" s="362" t="str">
        <f t="array" aca="1" ref="LF53" ca="1">IFERROR(AVERAGE(IF(('1. Database - raw'!KI$7:KK$494&gt;0)*('1. Database - raw'!$AD$7:$AD$494=$A53)*(INDIRECT($Q53,TRUE)=$O53),'1. Database - raw'!KI$7:KK$494)),"")</f>
        <v/>
      </c>
      <c r="LG53" s="363" t="str">
        <f t="array" aca="1" ref="LG53" ca="1">IFERROR(_xlfn.STDEV.S(IF(('1. Database - raw'!KI$7:KK$494&gt;0)*('1. Database - raw'!$AD$7:$AD$494=$A53)*(INDIRECT($Q53,TRUE)=$O53),'1. Database - raw'!KI$7:KK$494)),"")</f>
        <v/>
      </c>
      <c r="LH53" s="357" t="str">
        <f t="array" aca="1" ref="LH53" ca="1">IFERROR(IF(COUNT(IF(('1. Database - raw'!KI$7:KK$494&gt;0)*('1. Database - raw'!$AD$7:$AD$494=$A53)*(INDIRECT($Q53,TRUE)=$O53),'1. Database - raw'!KI$7:KK$494))&gt;0,COUNT(IF(('1. Database - raw'!KI$7:KK$494&gt;0)*('1. Database - raw'!$AD$7:$AD$494=$A53)*(INDIRECT($Q53,TRUE)=$O53),'1. Database - raw'!KI$7:KK$494)),""),"")</f>
        <v/>
      </c>
      <c r="LI53" s="361" t="str">
        <f t="shared" ca="1" si="169"/>
        <v/>
      </c>
      <c r="LJ53" s="362" t="str">
        <f t="shared" ca="1" si="170"/>
        <v/>
      </c>
      <c r="LK53" s="362" t="str">
        <f t="shared" ca="1" si="171"/>
        <v/>
      </c>
      <c r="LL53" s="362" t="str">
        <f t="array" aca="1" ref="LL53" ca="1">IFERROR(AVERAGE(IF(('1. Database - raw'!KO$7:KQ$494&gt;0)*('1. Database - raw'!$AD$7:$AD$494=$A53)*(INDIRECT($Q53,TRUE)=$O53),'1. Database - raw'!KO$7:KQ$494)),"")</f>
        <v/>
      </c>
      <c r="LM53" s="363" t="str">
        <f t="array" aca="1" ref="LM53" ca="1">IFERROR(_xlfn.STDEV.S(IF(('1. Database - raw'!KO$7:KQ$494&gt;0)*('1. Database - raw'!$AD$7:$AD$494=$A53)*(INDIRECT($Q53,TRUE)=$O53),'1. Database - raw'!KO$7:KQ$494)),"")</f>
        <v/>
      </c>
      <c r="LN53" s="357" t="str">
        <f t="array" aca="1" ref="LN53" ca="1">IFERROR(IF(COUNT(IF(('1. Database - raw'!KO$7:KQ$494&gt;0)*('1. Database - raw'!$AD$7:$AD$494=$A53)*(INDIRECT($Q53,TRUE)=$O53),'1. Database - raw'!KO$7:KQ$494))&gt;0,COUNT(IF(('1. Database - raw'!KO$7:KQ$494&gt;0)*('1. Database - raw'!$AD$7:$AD$494=$A53)*(INDIRECT($Q53,TRUE)=$O53),'1. Database - raw'!KO$7:KQ$494)),""),"")</f>
        <v/>
      </c>
      <c r="LO53" s="361" t="str">
        <f t="shared" ca="1" si="130"/>
        <v/>
      </c>
      <c r="LP53" s="362" t="str">
        <f t="shared" ca="1" si="131"/>
        <v/>
      </c>
      <c r="LQ53" s="362" t="str">
        <f t="shared" ca="1" si="132"/>
        <v/>
      </c>
      <c r="LR53" s="362" t="str">
        <f t="array" aca="1" ref="LR53" ca="1">IFERROR(AVERAGE(IF(('1. Database - raw'!KU$7:KW$494&gt;0)*('1. Database - raw'!$AD$7:$AD$494=$A53)*(INDIRECT($Q53,TRUE)=$O53),'1. Database - raw'!KU$7:KW$494)),"")</f>
        <v/>
      </c>
      <c r="LS53" s="363" t="str">
        <f t="array" aca="1" ref="LS53" ca="1">IFERROR(_xlfn.STDEV.S(IF(('1. Database - raw'!KU$7:KW$494&gt;0)*('1. Database - raw'!$AD$7:$AD$494=$A53)*(INDIRECT($Q53,TRUE)=$O53),'1. Database - raw'!KU$7:KW$494)),"")</f>
        <v/>
      </c>
      <c r="LT53" s="357" t="str">
        <f t="array" aca="1" ref="LT53" ca="1">IFERROR(IF(COUNT(IF(('1. Database - raw'!KU$7:KW$494&gt;0)*('1. Database - raw'!$AD$7:$AD$494=$A53)*(INDIRECT($Q53,TRUE)=$O53),'1. Database - raw'!KU$7:KW$494))&gt;0,COUNT(IF(('1. Database - raw'!KU$7:KW$494&gt;0)*('1. Database - raw'!$AD$7:$AD$494=$A53)*(INDIRECT($Q53,TRUE)=$O53),'1. Database - raw'!KU$7:KW$494)),""),"")</f>
        <v/>
      </c>
      <c r="LU53" s="361" t="str">
        <f t="shared" ca="1" si="133"/>
        <v/>
      </c>
      <c r="LV53" s="362" t="str">
        <f t="shared" ca="1" si="134"/>
        <v/>
      </c>
      <c r="LW53" s="362" t="str">
        <f t="shared" ca="1" si="135"/>
        <v/>
      </c>
      <c r="LX53" s="362" t="str">
        <f t="array" aca="1" ref="LX53" ca="1">IFERROR(AVERAGE(IF(('1. Database - raw'!LA$7:LC$494&gt;0)*('1. Database - raw'!$AD$7:$AD$494=$A53)*(INDIRECT($Q53,TRUE)=$O53),'1. Database - raw'!LA$7:LC$494)),"")</f>
        <v/>
      </c>
      <c r="LY53" s="363" t="str">
        <f t="array" aca="1" ref="LY53" ca="1">IFERROR(_xlfn.STDEV.S(IF(('1. Database - raw'!LA$7:LC$494&gt;0)*('1. Database - raw'!$AD$7:$AD$494=$A53)*(INDIRECT($Q53,TRUE)=$O53),'1. Database - raw'!LA$7:LC$494)),"")</f>
        <v/>
      </c>
      <c r="LZ53" s="357" t="str">
        <f t="array" aca="1" ref="LZ53" ca="1">IFERROR(IF(COUNT(IF(('1. Database - raw'!LA$7:LC$494&gt;0)*('1. Database - raw'!$AD$7:$AD$494=$A53)*(INDIRECT($Q53,TRUE)=$O53),'1. Database - raw'!LA$7:LC$494))&gt;0,COUNT(IF(('1. Database - raw'!LA$7:LC$494&gt;0)*('1. Database - raw'!$AD$7:$AD$494=$A53)*(INDIRECT($Q53,TRUE)=$O53),'1. Database - raw'!LA$7:LC$494)),""),"")</f>
        <v/>
      </c>
      <c r="MA53" s="361" t="str">
        <f t="shared" ca="1" si="136"/>
        <v/>
      </c>
      <c r="MB53" s="362" t="str">
        <f t="shared" ca="1" si="137"/>
        <v/>
      </c>
      <c r="MC53" s="362" t="str">
        <f t="shared" ca="1" si="138"/>
        <v/>
      </c>
      <c r="MD53" s="362" t="str">
        <f t="array" aca="1" ref="MD53" ca="1">IFERROR(AVERAGE(IF(('1. Database - raw'!LG$7:LI$494&gt;0)*('1. Database - raw'!$AD$7:$AD$494=$A53)*(INDIRECT($Q53,TRUE)=$O53),'1. Database - raw'!LG$7:LI$494)),"")</f>
        <v/>
      </c>
      <c r="ME53" s="363" t="str">
        <f t="array" aca="1" ref="ME53" ca="1">IFERROR(_xlfn.STDEV.S(IF(('1. Database - raw'!LG$7:LI$494&gt;0)*('1. Database - raw'!$AD$7:$AD$494=$A53)*(INDIRECT($Q53,TRUE)=$O53),'1. Database - raw'!LG$7:LI$494)),"")</f>
        <v/>
      </c>
      <c r="MF53" s="357" t="str">
        <f t="array" aca="1" ref="MF53" ca="1">IFERROR(IF(COUNT(IF(('1. Database - raw'!LG$7:LI$494&gt;0)*('1. Database - raw'!$AD$7:$AD$494=$A53)*(INDIRECT($Q53,TRUE)=$O53),'1. Database - raw'!LG$7:LI$494))&gt;0,COUNT(IF(('1. Database - raw'!LG$7:LI$494&gt;0)*('1. Database - raw'!$AD$7:$AD$494=$A53)*(INDIRECT($Q53,TRUE)=$O53),'1. Database - raw'!LG$7:LI$494)),""),"")</f>
        <v/>
      </c>
      <c r="MG53" s="361" t="str">
        <f t="shared" ca="1" si="139"/>
        <v/>
      </c>
      <c r="MH53" s="362" t="str">
        <f t="shared" ca="1" si="140"/>
        <v/>
      </c>
      <c r="MI53" s="362" t="str">
        <f t="shared" ca="1" si="141"/>
        <v/>
      </c>
      <c r="MJ53" s="362" t="str">
        <f t="array" aca="1" ref="MJ53" ca="1">IFERROR(AVERAGE(IF(('1. Database - raw'!LM$7:LO$494&gt;0)*('1. Database - raw'!$AD$7:$AD$494=$A53)*(INDIRECT($Q53,TRUE)=$O53),'1. Database - raw'!LM$7:LO$494)),"")</f>
        <v/>
      </c>
      <c r="MK53" s="363" t="str">
        <f t="array" aca="1" ref="MK53" ca="1">IFERROR(_xlfn.STDEV.S(IF(('1. Database - raw'!LM$7:LO$494&gt;0)*('1. Database - raw'!$AD$7:$AD$494=$A53)*(INDIRECT($Q53,TRUE)=$O53),'1. Database - raw'!LM$7:LO$494)),"")</f>
        <v/>
      </c>
      <c r="ML53" s="357" t="str">
        <f t="array" aca="1" ref="ML53" ca="1">IFERROR(IF(COUNT(IF(('1. Database - raw'!LM$7:LO$494&gt;0)*('1. Database - raw'!$AD$7:$AD$494=$A53)*(INDIRECT($Q53,TRUE)=$O53),'1. Database - raw'!LM$7:LO$494))&gt;0,COUNT(IF(('1. Database - raw'!LM$7:LO$494&gt;0)*('1. Database - raw'!$AD$7:$AD$494=$A53)*(INDIRECT($Q53,TRUE)=$O53),'1. Database - raw'!LM$7:LO$494)),""),"")</f>
        <v/>
      </c>
      <c r="MM53" s="361" t="str">
        <f t="shared" ca="1" si="142"/>
        <v/>
      </c>
      <c r="MN53" s="362" t="str">
        <f t="shared" ca="1" si="143"/>
        <v/>
      </c>
      <c r="MO53" s="362" t="str">
        <f t="shared" ca="1" si="144"/>
        <v/>
      </c>
      <c r="MP53" s="362" t="str">
        <f t="array" aca="1" ref="MP53" ca="1">IFERROR(AVERAGE(IF(('1. Database - raw'!LS$7:LU$494&gt;0)*('1. Database - raw'!$AD$7:$AD$494=$A53)*(INDIRECT($Q53,TRUE)=$O53),'1. Database - raw'!LS$7:LU$494)),"")</f>
        <v/>
      </c>
      <c r="MQ53" s="363" t="str">
        <f t="array" aca="1" ref="MQ53" ca="1">IFERROR(_xlfn.STDEV.S(IF(('1. Database - raw'!LS$7:LU$494&gt;0)*('1. Database - raw'!$AD$7:$AD$494=$A53)*(INDIRECT($Q53,TRUE)=$O53),'1. Database - raw'!LS$7:LU$494)),"")</f>
        <v/>
      </c>
      <c r="MR53" s="357" t="str">
        <f t="array" aca="1" ref="MR53" ca="1">IFERROR(IF(COUNT(IF(('1. Database - raw'!LS$7:LU$494&gt;0)*('1. Database - raw'!$AD$7:$AD$494=$A53)*(INDIRECT($Q53,TRUE)=$O53),'1. Database - raw'!LS$7:LU$494))&gt;0,COUNT(IF(('1. Database - raw'!LS$7:LU$494&gt;0)*('1. Database - raw'!$AD$7:$AD$494=$A53)*(INDIRECT($Q53,TRUE)=$O53),'1. Database - raw'!LS$7:LU$494)),""),"")</f>
        <v/>
      </c>
      <c r="MS53" s="361" t="str">
        <f t="shared" ca="1" si="145"/>
        <v/>
      </c>
      <c r="MT53" s="362" t="str">
        <f t="shared" ca="1" si="146"/>
        <v/>
      </c>
      <c r="MU53" s="362" t="str">
        <f t="shared" ca="1" si="147"/>
        <v/>
      </c>
      <c r="MV53" s="362" t="str">
        <f t="array" aca="1" ref="MV53" ca="1">IFERROR(AVERAGE(IF(('1. Database - raw'!LY$7:MA$494&gt;0)*('1. Database - raw'!$AD$7:$AD$494=$A53)*(INDIRECT($Q53,TRUE)=$O53),'1. Database - raw'!LY$7:MA$494)),"")</f>
        <v/>
      </c>
      <c r="MW53" s="363" t="str">
        <f t="array" aca="1" ref="MW53" ca="1">IFERROR(_xlfn.STDEV.S(IF(('1. Database - raw'!LY$7:MA$494&gt;0)*('1. Database - raw'!$AD$7:$AD$494=$A53)*(INDIRECT($Q53,TRUE)=$O53),'1. Database - raw'!LY$7:MA$494)),"")</f>
        <v/>
      </c>
      <c r="MX53" s="357" t="str">
        <f t="array" aca="1" ref="MX53" ca="1">IFERROR(IF(COUNT(IF(('1. Database - raw'!LY$7:MA$494&gt;0)*('1. Database - raw'!$AD$7:$AD$494=$A53)*(INDIRECT($Q53,TRUE)=$O53),'1. Database - raw'!LY$7:MA$494))&gt;0,COUNT(IF(('1. Database - raw'!LY$7:MA$494&gt;0)*('1. Database - raw'!$AD$7:$AD$494=$A53)*(INDIRECT($Q53,TRUE)=$O53),'1. Database - raw'!LY$7:MA$494)),""),"")</f>
        <v/>
      </c>
      <c r="MY53" s="361" t="str">
        <f t="shared" ca="1" si="148"/>
        <v/>
      </c>
      <c r="MZ53" s="362" t="str">
        <f t="shared" ca="1" si="149"/>
        <v/>
      </c>
      <c r="NA53" s="362" t="str">
        <f t="shared" ca="1" si="150"/>
        <v/>
      </c>
      <c r="NB53" s="362" t="str">
        <f t="array" aca="1" ref="NB53" ca="1">IFERROR(AVERAGE(IF(('1. Database - raw'!ME$7:MG$494&gt;0)*('1. Database - raw'!$AD$7:$AD$494=$A53)*(INDIRECT($Q53,TRUE)=$O53),'1. Database - raw'!ME$7:MG$494)),"")</f>
        <v/>
      </c>
      <c r="NC53" s="363" t="str">
        <f t="array" aca="1" ref="NC53" ca="1">IFERROR(_xlfn.STDEV.S(IF(('1. Database - raw'!ME$7:MG$494&gt;0)*('1. Database - raw'!$AD$7:$AD$494=$A53)*(INDIRECT($Q53,TRUE)=$O53),'1. Database - raw'!ME$7:MG$494)),"")</f>
        <v/>
      </c>
      <c r="ND53" s="357" t="str">
        <f t="array" aca="1" ref="ND53" ca="1">IFERROR(IF(COUNT(IF(('1. Database - raw'!ME$7:MG$494&gt;0)*('1. Database - raw'!$AD$7:$AD$494=$A53)*(INDIRECT($Q53,TRUE)=$O53),'1. Database - raw'!ME$7:MG$494))&gt;0,COUNT(IF(('1. Database - raw'!ME$7:MG$494&gt;0)*('1. Database - raw'!$AD$7:$AD$494=$A53)*(INDIRECT($Q53,TRUE)=$O53),'1. Database - raw'!ME$7:MG$494)),""),"")</f>
        <v/>
      </c>
      <c r="NE53" s="361" t="str">
        <f t="shared" ca="1" si="151"/>
        <v/>
      </c>
      <c r="NF53" s="362" t="str">
        <f t="shared" ca="1" si="152"/>
        <v/>
      </c>
      <c r="NG53" s="362" t="str">
        <f t="shared" ca="1" si="153"/>
        <v/>
      </c>
      <c r="NH53" s="362" t="str">
        <f t="array" aca="1" ref="NH53" ca="1">IFERROR(AVERAGE(IF(('1. Database - raw'!MK$7:MM$494&gt;0)*('1. Database - raw'!$AD$7:$AD$494=$A53)*(INDIRECT($Q53,TRUE)=$O53),'1. Database - raw'!MK$7:MM$494)),"")</f>
        <v/>
      </c>
      <c r="NI53" s="363" t="str">
        <f t="array" aca="1" ref="NI53" ca="1">IFERROR(_xlfn.STDEV.S(IF(('1. Database - raw'!MK$7:MM$494&gt;0)*('1. Database - raw'!$AD$7:$AD$494=$A53)*(INDIRECT($Q53,TRUE)=$O53),'1. Database - raw'!MK$7:MM$494)),"")</f>
        <v/>
      </c>
      <c r="NJ53" s="357" t="str">
        <f t="array" aca="1" ref="NJ53" ca="1">IFERROR(IF(COUNT(IF(('1. Database - raw'!MK$7:MM$494&gt;0)*('1. Database - raw'!$AD$7:$AD$494=$A53)*(INDIRECT($Q53,TRUE)=$O53),'1. Database - raw'!MK$7:MM$494))&gt;0,COUNT(IF(('1. Database - raw'!MK$7:MM$494&gt;0)*('1. Database - raw'!$AD$7:$AD$494=$A53)*(INDIRECT($Q53,TRUE)=$O53),'1. Database - raw'!MK$7:MM$494)),""),"")</f>
        <v/>
      </c>
      <c r="NK53" s="361" t="str">
        <f t="shared" ca="1" si="154"/>
        <v/>
      </c>
      <c r="NL53" s="362" t="str">
        <f t="shared" ca="1" si="155"/>
        <v/>
      </c>
      <c r="NM53" s="362" t="str">
        <f t="shared" ca="1" si="156"/>
        <v/>
      </c>
      <c r="NN53" s="362" t="str">
        <f t="array" aca="1" ref="NN53" ca="1">IFERROR(AVERAGE(IF(('1. Database - raw'!MQ$7:MS$494&gt;0)*('1. Database - raw'!$AD$7:$AD$494=$A53)*(INDIRECT($Q53,TRUE)=$O53),'1. Database - raw'!MQ$7:MS$494)),"")</f>
        <v/>
      </c>
      <c r="NO53" s="363" t="str">
        <f t="array" aca="1" ref="NO53" ca="1">IFERROR(_xlfn.STDEV.S(IF(('1. Database - raw'!MQ$7:MS$494&gt;0)*('1. Database - raw'!$AD$7:$AD$494=$A53)*(INDIRECT($Q53,TRUE)=$O53),'1. Database - raw'!MQ$7:MS$494)),"")</f>
        <v/>
      </c>
      <c r="NP53" s="357" t="str">
        <f t="array" aca="1" ref="NP53" ca="1">IFERROR(IF(COUNT(IF(('1. Database - raw'!MQ$7:MS$494&gt;0)*('1. Database - raw'!$AD$7:$AD$494=$A53)*(INDIRECT($Q53,TRUE)=$O53),'1. Database - raw'!MQ$7:MS$494))&gt;0,COUNT(IF(('1. Database - raw'!MQ$7:MS$494&gt;0)*('1. Database - raw'!$AD$7:$AD$494=$A53)*(INDIRECT($Q53,TRUE)=$O53),'1. Database - raw'!MQ$7:MS$494)),""),"")</f>
        <v/>
      </c>
      <c r="NQ53" s="361" t="str">
        <f t="shared" ca="1" si="157"/>
        <v/>
      </c>
      <c r="NR53" s="362" t="str">
        <f t="shared" ca="1" si="158"/>
        <v/>
      </c>
      <c r="NS53" s="362" t="str">
        <f t="shared" ca="1" si="159"/>
        <v/>
      </c>
      <c r="NT53" s="362" t="str">
        <f t="array" aca="1" ref="NT53" ca="1">IFERROR(AVERAGE(IF(('1. Database - raw'!MW$7:MY$494&gt;0)*('1. Database - raw'!$AD$7:$AD$494=$A53)*(INDIRECT($Q53,TRUE)=$O53),'1. Database - raw'!MW$7:MY$494)),"")</f>
        <v/>
      </c>
      <c r="NU53" s="363" t="str">
        <f t="array" aca="1" ref="NU53" ca="1">IFERROR(_xlfn.STDEV.S(IF(('1. Database - raw'!MW$7:MY$494&gt;0)*('1. Database - raw'!$AD$7:$AD$494=$A53)*(INDIRECT($Q53,TRUE)=$O53),'1. Database - raw'!MW$7:MY$494)),"")</f>
        <v/>
      </c>
      <c r="NV53" s="357" t="str">
        <f t="array" aca="1" ref="NV53" ca="1">IFERROR(IF(COUNT(IF(('1. Database - raw'!MW$7:MY$494&gt;0)*('1. Database - raw'!$AD$7:$AD$494=$A53)*(INDIRECT($Q53,TRUE)=$O53),'1. Database - raw'!MW$7:MY$494))&gt;0,COUNT(IF(('1. Database - raw'!MW$7:MY$494&gt;0)*('1. Database - raw'!$AD$7:$AD$494=$A53)*(INDIRECT($Q53,TRUE)=$O53),'1. Database - raw'!MW$7:MY$494)),""),"")</f>
        <v/>
      </c>
      <c r="NW53" s="361" t="str">
        <f t="shared" ca="1" si="160"/>
        <v/>
      </c>
      <c r="NX53" s="362" t="str">
        <f t="shared" ca="1" si="161"/>
        <v/>
      </c>
      <c r="NY53" s="362" t="str">
        <f t="shared" ca="1" si="162"/>
        <v/>
      </c>
      <c r="NZ53" s="362" t="str">
        <f t="array" aca="1" ref="NZ53" ca="1">IFERROR(AVERAGE(IF(('1. Database - raw'!NC$7:NE$494&gt;0)*('1. Database - raw'!$AD$7:$AD$494=$A53)*(INDIRECT($Q53,TRUE)=$O53),'1. Database - raw'!NC$7:NE$494)),"")</f>
        <v/>
      </c>
      <c r="OA53" s="363" t="str">
        <f t="array" aca="1" ref="OA53" ca="1">IFERROR(_xlfn.STDEV.S(IF(('1. Database - raw'!NC$7:NE$494&gt;0)*('1. Database - raw'!$AD$7:$AD$494=$A53)*(INDIRECT($Q53,TRUE)=$O53),'1. Database - raw'!NC$7:NE$494)),"")</f>
        <v/>
      </c>
      <c r="OB53" s="357" t="str">
        <f t="array" aca="1" ref="OB53" ca="1">IFERROR(IF(COUNT(IF(('1. Database - raw'!NC$7:NE$494&gt;0)*('1. Database - raw'!$AD$7:$AD$494=$A53)*(INDIRECT($Q53,TRUE)=$O53),'1. Database - raw'!NC$7:NE$494))&gt;0,COUNT(IF(('1. Database - raw'!NC$7:NE$494&gt;0)*('1. Database - raw'!$AD$7:$AD$494=$A53)*(INDIRECT($Q53,TRUE)=$O53),'1. Database - raw'!NC$7:NE$494)),""),"")</f>
        <v/>
      </c>
      <c r="OC53" s="361" t="str">
        <f t="shared" ca="1" si="163"/>
        <v/>
      </c>
      <c r="OD53" s="362" t="str">
        <f t="shared" ca="1" si="164"/>
        <v/>
      </c>
      <c r="OE53" s="362" t="str">
        <f t="shared" ca="1" si="165"/>
        <v/>
      </c>
      <c r="OF53" s="362" t="str">
        <f t="array" aca="1" ref="OF53" ca="1">IFERROR(AVERAGE(IF(('1. Database - raw'!NI$7:NK$494&gt;0)*('1. Database - raw'!$AD$7:$AD$494=$A53)*(INDIRECT($Q53,TRUE)=$O53),'1. Database - raw'!NI$7:NK$494)),"")</f>
        <v/>
      </c>
      <c r="OG53" s="363" t="str">
        <f t="array" aca="1" ref="OG53" ca="1">IFERROR(_xlfn.STDEV.S(IF(('1. Database - raw'!NI$7:NK$494&gt;0)*('1. Database - raw'!$AD$7:$AD$494=$A53)*(INDIRECT($Q53,TRUE)=$O53),'1. Database - raw'!NI$7:NK$494)),"")</f>
        <v/>
      </c>
      <c r="OH53" s="364" t="str">
        <f t="array" aca="1" ref="OH53" ca="1">IFERROR(IF(COUNT(IF(('1. Database - raw'!NI$7:NK$494&gt;0)*('1. Database - raw'!$AD$7:$AD$494=$A53)*(INDIRECT($Q53,TRUE)=$O53),'1. Database - raw'!NI$7:NK$494))&gt;0,COUNT(IF(('1. Database - raw'!NI$7:NK$494&gt;0)*('1. Database - raw'!$AD$7:$AD$494=$A53)*(INDIRECT($Q53,TRUE)=$O53),'1. Database - raw'!NI$7:NK$494)),""),"")</f>
        <v/>
      </c>
    </row>
    <row r="54" spans="1:398" s="335" customFormat="1" hidden="1" outlineLevel="2" x14ac:dyDescent="0.25">
      <c r="A54" s="309" t="s">
        <v>553</v>
      </c>
      <c r="B54" s="1330"/>
      <c r="C54" s="342"/>
      <c r="D54" s="343"/>
      <c r="E54" s="343" t="s">
        <v>25</v>
      </c>
      <c r="F54" s="312" t="s">
        <v>16</v>
      </c>
      <c r="G54" s="312" t="s">
        <v>617</v>
      </c>
      <c r="H54" s="344"/>
      <c r="I54" s="344" t="s">
        <v>773</v>
      </c>
      <c r="J54" s="344"/>
      <c r="K54" s="344"/>
      <c r="L54" s="344"/>
      <c r="M54" s="344"/>
      <c r="N54" s="345"/>
      <c r="O54" s="337"/>
      <c r="P54" s="338"/>
      <c r="Q54" s="339"/>
      <c r="R54" s="346"/>
      <c r="S54" s="347"/>
      <c r="T54" s="348" t="str">
        <f t="shared" ref="T54:AC63" ca="1" si="200">IFERROR(IF(INDIRECT(ADDRESS(ROW(54:54),MATCH(T$2,$BQ$2:$OH$2,0)+COLUMN($BQ:$BQ)+4,4,1),TRUE)&gt;=10,INDIRECT(ADDRESS(ROW(54:54),MATCH(T$2,$BQ$2:$OH$2,0)+COLUMN($BQ:$BQ)+1,4,1),TRUE)/INDIRECT(ADDRESS(ROW($5:$5),MATCH(T$2,$BQ$2:$OH$2,0)+COLUMN($BQ:$BQ)+1,2,1),TRUE),""),"")</f>
        <v/>
      </c>
      <c r="U54" s="349" t="str">
        <f t="shared" ca="1" si="200"/>
        <v/>
      </c>
      <c r="V54" s="349" t="str">
        <f t="shared" ca="1" si="200"/>
        <v/>
      </c>
      <c r="W54" s="349" t="str">
        <f t="shared" ca="1" si="200"/>
        <v/>
      </c>
      <c r="X54" s="349" t="str">
        <f t="shared" ca="1" si="200"/>
        <v/>
      </c>
      <c r="Y54" s="349" t="str">
        <f t="shared" ca="1" si="200"/>
        <v/>
      </c>
      <c r="Z54" s="349" t="str">
        <f t="shared" ca="1" si="200"/>
        <v/>
      </c>
      <c r="AA54" s="349" t="str">
        <f t="shared" ca="1" si="200"/>
        <v/>
      </c>
      <c r="AB54" s="349" t="str">
        <f t="shared" ca="1" si="200"/>
        <v/>
      </c>
      <c r="AC54" s="349" t="str">
        <f t="shared" ca="1" si="200"/>
        <v/>
      </c>
      <c r="AD54" s="349" t="str">
        <f t="shared" ref="AD54:AM63" ca="1" si="201">IFERROR(IF(INDIRECT(ADDRESS(ROW(54:54),MATCH(AD$2,$BQ$2:$OH$2,0)+COLUMN($BQ:$BQ)+4,4,1),TRUE)&gt;=10,INDIRECT(ADDRESS(ROW(54:54),MATCH(AD$2,$BQ$2:$OH$2,0)+COLUMN($BQ:$BQ)+1,4,1),TRUE)/INDIRECT(ADDRESS(ROW($5:$5),MATCH(AD$2,$BQ$2:$OH$2,0)+COLUMN($BQ:$BQ)+1,2,1),TRUE),""),"")</f>
        <v/>
      </c>
      <c r="AE54" s="349" t="str">
        <f t="shared" ca="1" si="201"/>
        <v/>
      </c>
      <c r="AF54" s="349" t="str">
        <f t="shared" ca="1" si="201"/>
        <v/>
      </c>
      <c r="AG54" s="349" t="str">
        <f t="shared" ca="1" si="201"/>
        <v/>
      </c>
      <c r="AH54" s="349" t="str">
        <f t="shared" ca="1" si="201"/>
        <v/>
      </c>
      <c r="AI54" s="349" t="str">
        <f t="shared" ca="1" si="201"/>
        <v/>
      </c>
      <c r="AJ54" s="349" t="str">
        <f t="shared" ca="1" si="201"/>
        <v/>
      </c>
      <c r="AK54" s="349" t="str">
        <f t="shared" ca="1" si="201"/>
        <v/>
      </c>
      <c r="AL54" s="349" t="str">
        <f t="shared" ca="1" si="201"/>
        <v/>
      </c>
      <c r="AM54" s="350" t="str">
        <f t="shared" ca="1" si="201"/>
        <v/>
      </c>
      <c r="AN54" s="351"/>
      <c r="AO54" s="351"/>
      <c r="AP54" s="351"/>
      <c r="AQ54" s="351"/>
      <c r="AR54" s="351"/>
      <c r="AS54" s="351"/>
      <c r="AT54" s="351"/>
      <c r="AU54" s="351"/>
      <c r="AV54" s="351"/>
      <c r="AW54" s="351"/>
      <c r="AX54" s="351"/>
      <c r="AY54" s="351"/>
      <c r="AZ54" s="351"/>
      <c r="BA54" s="351"/>
      <c r="BB54" s="351"/>
      <c r="BC54" s="351"/>
      <c r="BD54" s="352">
        <f t="shared" ca="1" si="198"/>
        <v>1.072856103151264</v>
      </c>
      <c r="BE54" s="352">
        <f t="shared" ca="1" si="199"/>
        <v>95.625586922643777</v>
      </c>
      <c r="BF54" s="352" t="str">
        <f t="shared" ca="1" si="175"/>
        <v/>
      </c>
      <c r="BG54" s="353" t="str">
        <f t="shared" ca="1" si="176"/>
        <v/>
      </c>
      <c r="BH54" s="470"/>
      <c r="BI54" s="575" t="str">
        <f t="shared" ca="1" si="166"/>
        <v/>
      </c>
      <c r="BJ54" s="576" t="str">
        <f t="shared" ca="1" si="187"/>
        <v/>
      </c>
      <c r="BK54" s="576" t="str">
        <f t="shared" ca="1" si="188"/>
        <v/>
      </c>
      <c r="BL54" s="576" t="str">
        <f t="shared" ca="1" si="167"/>
        <v/>
      </c>
      <c r="BM54" s="576" t="str">
        <f t="shared" ca="1" si="189"/>
        <v/>
      </c>
      <c r="BN54" s="576" t="str">
        <f t="shared" ca="1" si="190"/>
        <v/>
      </c>
      <c r="BO54" s="354"/>
      <c r="BP54" s="337">
        <f t="shared" si="191"/>
        <v>0</v>
      </c>
      <c r="BQ54" s="355" t="str">
        <f t="shared" ca="1" si="172"/>
        <v/>
      </c>
      <c r="BR54" s="356" t="str">
        <f t="shared" ca="1" si="173"/>
        <v/>
      </c>
      <c r="BS54" s="356" t="str">
        <f t="shared" ca="1" si="174"/>
        <v/>
      </c>
      <c r="BT54" s="356" t="str">
        <f t="array" aca="1" ref="BT54" ca="1">IFERROR(AVERAGE(IF(('1. Database - raw'!AW$7:AY$494&gt;0)*('1. Database - raw'!$AD$7:$AD$494=$A54)*('1. Database - raw'!$AP$7:$AP$494&lt;&gt;Dropdown!$AM$11)*(INDIRECT($Q54,TRUE)=$O54),'1. Database - raw'!AW$7:AY$494)),"")</f>
        <v/>
      </c>
      <c r="BU54" s="357" t="str">
        <f t="array" aca="1" ref="BU54" ca="1">IFERROR(_xlfn.STDEV.S(IF(('1. Database - raw'!AW$7:AY$494&gt;0)*('1. Database - raw'!$AD$7:$AD$494=$A54)*('1. Database - raw'!$AP$7:$AP$494&lt;&gt;Dropdown!$AM$11)*(INDIRECT($Q54,TRUE)=$O54),'1. Database - raw'!AW$7:AY$494)),"")</f>
        <v/>
      </c>
      <c r="BV54" s="357" t="str">
        <f t="array" aca="1" ref="BV54" ca="1">IFERROR(IF(COUNT(IF(('1. Database - raw'!AW$7:AY$494&gt;0)*('1. Database - raw'!$AD$7:$AD$494=$A54)*('1. Database - raw'!$AP$7:$AP$494&lt;&gt;Dropdown!$AM$11)*(INDIRECT($Q54,TRUE)=$O54),'1. Database - raw'!AW$7:AY$494))&gt;0,COUNT(IF(('1. Database - raw'!AW$7:AY$494&gt;0)*('1. Database - raw'!$AD$7:$AD$494=$A54)*('1. Database - raw'!$AP$7:$AP$494&lt;&gt;Dropdown!$AM$11)*(INDIRECT($Q54,TRUE)=$O54),'1. Database - raw'!AW$7:AY$494)),""),"")</f>
        <v/>
      </c>
      <c r="BW54" s="355" t="str">
        <f t="shared" ca="1" si="7"/>
        <v/>
      </c>
      <c r="BX54" s="356" t="str">
        <f t="shared" ca="1" si="8"/>
        <v/>
      </c>
      <c r="BY54" s="356" t="str">
        <f t="shared" ca="1" si="9"/>
        <v/>
      </c>
      <c r="BZ54" s="356" t="str">
        <f t="array" aca="1" ref="BZ54" ca="1">IFERROR(AVERAGE(IF(('1. Database - raw'!BC$7:BE$494&gt;0)*('1. Database - raw'!$AD$7:$AD$494=$A54)*('1. Database - raw'!$AP$7:$AP$494&lt;&gt;Dropdown!$AM$11)*(INDIRECT($Q54,TRUE)=$O54),'1. Database - raw'!BC$7:BE$494)),"")</f>
        <v/>
      </c>
      <c r="CA54" s="357" t="str">
        <f t="array" aca="1" ref="CA54" ca="1">IFERROR(_xlfn.STDEV.S(IF(('1. Database - raw'!BC$7:BE$494&gt;0)*('1. Database - raw'!$AD$7:$AD$494=$A54)*('1. Database - raw'!$AP$7:$AP$494&lt;&gt;Dropdown!$AM$11)*(INDIRECT($Q54,TRUE)=$O54),'1. Database - raw'!BC$7:BE$494)),"")</f>
        <v/>
      </c>
      <c r="CB54" s="357" t="str">
        <f t="array" aca="1" ref="CB54" ca="1">IFERROR(IF(COUNT(IF(('1. Database - raw'!BC$7:BE$494&gt;0)*('1. Database - raw'!$AD$7:$AD$494=$A54)*('1. Database - raw'!$AP$7:$AP$494&lt;&gt;Dropdown!$AM$11)*(INDIRECT($Q54,TRUE)=$O54),'1. Database - raw'!BC$7:BE$494))&gt;0,COUNT(IF(('1. Database - raw'!BC$7:BE$494&gt;0)*('1. Database - raw'!$AD$7:$AD$494=$A54)*('1. Database - raw'!$AP$7:$AP$494&lt;&gt;Dropdown!$AM$11)*(INDIRECT($Q54,TRUE)=$O54),'1. Database - raw'!BC$7:BE$494)),""),"")</f>
        <v/>
      </c>
      <c r="CC54" s="358" t="str">
        <f t="shared" ca="1" si="10"/>
        <v/>
      </c>
      <c r="CD54" s="359" t="str">
        <f t="shared" ca="1" si="11"/>
        <v/>
      </c>
      <c r="CE54" s="359" t="str">
        <f t="shared" ca="1" si="12"/>
        <v/>
      </c>
      <c r="CF54" s="359" t="str">
        <f t="array" aca="1" ref="CF54" ca="1">IFERROR(AVERAGE(IF(('1. Database - raw'!BI$7:BK$494&gt;0)*('1. Database - raw'!$AD$7:$AD$494=$A54)*('1. Database - raw'!$AP$7:$AP$494&lt;&gt;Dropdown!$AM$11)*(INDIRECT($Q54,TRUE)=$O54),'1. Database - raw'!BI$7:BK$494)),"")</f>
        <v/>
      </c>
      <c r="CG54" s="360" t="str">
        <f t="array" aca="1" ref="CG54" ca="1">IFERROR(_xlfn.STDEV.S(IF(('1. Database - raw'!BI$7:BK$494&gt;0)*('1. Database - raw'!$AD$7:$AD$494=$A54)*('1. Database - raw'!$AP$7:$AP$494&lt;&gt;Dropdown!$AM$11)*(INDIRECT($Q54,TRUE)=$O54),'1. Database - raw'!BI$7:BK$494)),"")</f>
        <v/>
      </c>
      <c r="CH54" s="357" t="str">
        <f t="array" aca="1" ref="CH54" ca="1">IFERROR(IF(COUNT(IF(('1. Database - raw'!BI$7:BK$494&gt;0)*('1. Database - raw'!$AD$7:$AD$494=$A54)*('1. Database - raw'!$AP$7:$AP$494&lt;&gt;Dropdown!$AM$11)*(INDIRECT($Q54,TRUE)=$O54),'1. Database - raw'!BI$7:BK$494))&gt;0,COUNT(IF(('1. Database - raw'!BI$7:BK$494&gt;0)*('1. Database - raw'!$AD$7:$AD$494=$A54)*('1. Database - raw'!$AP$7:$AP$494&lt;&gt;Dropdown!$AM$11)*(INDIRECT($Q54,TRUE)=$O54),'1. Database - raw'!BI$7:BK$494)),""),"")</f>
        <v/>
      </c>
      <c r="CI54" s="355" t="str">
        <f t="shared" ca="1" si="13"/>
        <v/>
      </c>
      <c r="CJ54" s="356" t="str">
        <f t="shared" ca="1" si="14"/>
        <v/>
      </c>
      <c r="CK54" s="356" t="str">
        <f t="shared" ca="1" si="15"/>
        <v/>
      </c>
      <c r="CL54" s="356" t="str">
        <f t="array" aca="1" ref="CL54" ca="1">IFERROR(AVERAGE(IF(('1. Database - raw'!BO$7:BQ$494&gt;0)*('1. Database - raw'!$AD$7:$AD$494=$A54)*(INDIRECT($Q54,TRUE)=$O54),'1. Database - raw'!BO$7:BQ$494)),"")</f>
        <v/>
      </c>
      <c r="CM54" s="357" t="str">
        <f t="array" aca="1" ref="CM54" ca="1">IFERROR(_xlfn.STDEV.S(IF(('1. Database - raw'!BO$7:BQ$494&gt;0)*('1. Database - raw'!$AD$7:$AD$494=$A54)*(INDIRECT($Q54,TRUE)=$O54),'1. Database - raw'!BO$7:BQ$494)),"")</f>
        <v/>
      </c>
      <c r="CN54" s="357" t="str">
        <f t="array" aca="1" ref="CN54" ca="1">IFERROR(IF(COUNT(IF(('1. Database - raw'!BO$7:BQ$494&gt;0)*('1. Database - raw'!$AD$7:$AD$494=$A54)*(INDIRECT($Q54,TRUE)=$O54),'1. Database - raw'!BO$7:BQ$494))&gt;0,COUNT(IF(('1. Database - raw'!BO$7:BQ$494&gt;0)*('1. Database - raw'!$AD$7:$AD$494=$A54)*(INDIRECT($Q54,TRUE)=$O54),'1. Database - raw'!BO$7:BQ$494)),""),"")</f>
        <v/>
      </c>
      <c r="CO54" s="355" t="str">
        <f t="shared" ca="1" si="16"/>
        <v/>
      </c>
      <c r="CP54" s="356" t="str">
        <f t="shared" ca="1" si="17"/>
        <v/>
      </c>
      <c r="CQ54" s="356" t="str">
        <f t="shared" ca="1" si="18"/>
        <v/>
      </c>
      <c r="CR54" s="356" t="str">
        <f t="array" aca="1" ref="CR54" ca="1">IFERROR(AVERAGE(IF(('1. Database - raw'!BU$7:BW$494&gt;0)*('1. Database - raw'!$AD$7:$AD$494=$A54)*(INDIRECT($Q54,TRUE)=$O54),'1. Database - raw'!BU$7:BW$494)),"")</f>
        <v/>
      </c>
      <c r="CS54" s="357" t="str">
        <f t="array" aca="1" ref="CS54" ca="1">IFERROR(_xlfn.STDEV.S(IF(('1. Database - raw'!BU$7:BW$494&gt;0)*('1. Database - raw'!$AD$7:$AD$494=$A54)*(INDIRECT($Q54,TRUE)=$O54),'1. Database - raw'!BU$7:BW$494)),"")</f>
        <v/>
      </c>
      <c r="CT54" s="357" t="str">
        <f t="array" aca="1" ref="CT54" ca="1">IFERROR(IF(COUNT(IF(('1. Database - raw'!BU$7:BW$494&gt;0)*('1. Database - raw'!$AD$7:$AD$494=$A54)*(INDIRECT($Q54,TRUE)=$O54),'1. Database - raw'!BU$7:BW$494))&gt;0,COUNT(IF(('1. Database - raw'!BU$7:BW$494&gt;0)*('1. Database - raw'!$AD$7:$AD$494=$A54)*(INDIRECT($Q54,TRUE)=$O54),'1. Database - raw'!BU$7:BW$494)),""),"")</f>
        <v/>
      </c>
      <c r="CU54" s="355" t="str">
        <f t="shared" ca="1" si="19"/>
        <v/>
      </c>
      <c r="CV54" s="356" t="str">
        <f t="shared" ca="1" si="20"/>
        <v/>
      </c>
      <c r="CW54" s="356" t="str">
        <f t="shared" ca="1" si="21"/>
        <v/>
      </c>
      <c r="CX54" s="356" t="str">
        <f t="array" aca="1" ref="CX54" ca="1">IFERROR(AVERAGE(IF(('1. Database - raw'!CA$7:CC$494&gt;0)*('1. Database - raw'!$AD$7:$AD$494=$A54)*(INDIRECT($Q54,TRUE)=$O54),'1. Database - raw'!CA$7:CC$494)),"")</f>
        <v/>
      </c>
      <c r="CY54" s="357" t="str">
        <f t="array" aca="1" ref="CY54" ca="1">IFERROR(_xlfn.STDEV.S(IF(('1. Database - raw'!CA$7:CC$494&gt;0)*('1. Database - raw'!$AD$7:$AD$494=$A54)*(INDIRECT($Q54,TRUE)=$O54),'1. Database - raw'!CA$7:CC$494)),"")</f>
        <v/>
      </c>
      <c r="CZ54" s="357" t="str">
        <f t="array" aca="1" ref="CZ54" ca="1">IFERROR(IF(COUNT(IF(('1. Database - raw'!CA$7:CC$494&gt;0)*('1. Database - raw'!$AD$7:$AD$494=$A54)*(INDIRECT($Q54,TRUE)=$O54),'1. Database - raw'!CA$7:CC$494))&gt;0,COUNT(IF(('1. Database - raw'!CA$7:CC$494&gt;0)*('1. Database - raw'!$AD$7:$AD$494=$A54)*(INDIRECT($Q54,TRUE)=$O54),'1. Database - raw'!CA$7:CC$494)),""),"")</f>
        <v/>
      </c>
      <c r="DA54" s="355" t="str">
        <f t="shared" ca="1" si="22"/>
        <v/>
      </c>
      <c r="DB54" s="356" t="str">
        <f t="shared" ca="1" si="23"/>
        <v/>
      </c>
      <c r="DC54" s="356" t="str">
        <f t="shared" ca="1" si="24"/>
        <v/>
      </c>
      <c r="DD54" s="356" t="str">
        <f t="array" aca="1" ref="DD54" ca="1">IFERROR(AVERAGE(IF(('1. Database - raw'!CG$7:CI$494&gt;0)*('1. Database - raw'!$AD$7:$AD$494=$A54)*(INDIRECT($Q54,TRUE)=$O54),'1. Database - raw'!CG$7:CI$494)),"")</f>
        <v/>
      </c>
      <c r="DE54" s="357" t="str">
        <f t="array" aca="1" ref="DE54" ca="1">IFERROR(_xlfn.STDEV.S(IF(('1. Database - raw'!CG$7:CI$494&gt;0)*('1. Database - raw'!$AD$7:$AD$494=$A54)*(INDIRECT($Q54,TRUE)=$O54),'1. Database - raw'!CG$7:CI$494)),"")</f>
        <v/>
      </c>
      <c r="DF54" s="357" t="str">
        <f t="array" aca="1" ref="DF54" ca="1">IFERROR(IF(COUNT(IF(('1. Database - raw'!CG$7:CI$494&gt;0)*('1. Database - raw'!$AD$7:$AD$494=$A54)*(INDIRECT($Q54,TRUE)=$O54),'1. Database - raw'!CG$7:CI$494))&gt;0,COUNT(IF(('1. Database - raw'!CG$7:CI$494&gt;0)*('1. Database - raw'!$AD$7:$AD$494=$A54)*(INDIRECT($Q54,TRUE)=$O54),'1. Database - raw'!CG$7:CI$494)),""),"")</f>
        <v/>
      </c>
      <c r="DG54" s="355" t="str">
        <f t="shared" ca="1" si="25"/>
        <v/>
      </c>
      <c r="DH54" s="356" t="str">
        <f t="shared" ca="1" si="26"/>
        <v/>
      </c>
      <c r="DI54" s="356" t="str">
        <f t="shared" ca="1" si="27"/>
        <v/>
      </c>
      <c r="DJ54" s="356" t="str">
        <f t="array" aca="1" ref="DJ54" ca="1">IFERROR(AVERAGE(IF(('1. Database - raw'!CM$7:CO$494&gt;0)*('1. Database - raw'!$AD$7:$AD$494=$A54)*(INDIRECT($Q54,TRUE)=$O54),'1. Database - raw'!CM$7:CO$494)),"")</f>
        <v/>
      </c>
      <c r="DK54" s="357" t="str">
        <f t="array" aca="1" ref="DK54" ca="1">IFERROR(_xlfn.STDEV.S(IF(('1. Database - raw'!CM$7:CO$494&gt;0)*('1. Database - raw'!$AD$7:$AD$494=$A54)*(INDIRECT($Q54,TRUE)=$O54),'1. Database - raw'!CM$7:CO$494)),"")</f>
        <v/>
      </c>
      <c r="DL54" s="357" t="str">
        <f t="array" aca="1" ref="DL54" ca="1">IFERROR(IF(COUNT(IF(('1. Database - raw'!CM$7:CO$494&gt;0)*('1. Database - raw'!$AD$7:$AD$494=$A54)*(INDIRECT($Q54,TRUE)=$O54),'1. Database - raw'!CM$7:CO$494))&gt;0,COUNT(IF(('1. Database - raw'!CM$7:CO$494&gt;0)*('1. Database - raw'!$AD$7:$AD$494=$A54)*(INDIRECT($Q54,TRUE)=$O54),'1. Database - raw'!CM$7:CO$494)),""),"")</f>
        <v/>
      </c>
      <c r="DM54" s="355" t="str">
        <f t="shared" ca="1" si="28"/>
        <v/>
      </c>
      <c r="DN54" s="356" t="str">
        <f t="shared" ca="1" si="29"/>
        <v/>
      </c>
      <c r="DO54" s="356" t="str">
        <f t="shared" ca="1" si="30"/>
        <v/>
      </c>
      <c r="DP54" s="356" t="str">
        <f t="array" aca="1" ref="DP54" ca="1">IFERROR(AVERAGE(IF(('1. Database - raw'!CS$7:CU$494&gt;0)*('1. Database - raw'!$AD$7:$AD$494=$A54)*(INDIRECT($Q54,TRUE)=$O54),'1. Database - raw'!CS$7:CU$494)),"")</f>
        <v/>
      </c>
      <c r="DQ54" s="357" t="str">
        <f t="array" aca="1" ref="DQ54" ca="1">IFERROR(_xlfn.STDEV.S(IF(('1. Database - raw'!CS$7:CU$494&gt;0)*('1. Database - raw'!$AD$7:$AD$494=$A54)*(INDIRECT($Q54,TRUE)=$O54),'1. Database - raw'!CS$7:CU$494)),"")</f>
        <v/>
      </c>
      <c r="DR54" s="357" t="str">
        <f t="array" aca="1" ref="DR54" ca="1">IFERROR(IF(COUNT(IF(('1. Database - raw'!CS$7:CU$494&gt;0)*('1. Database - raw'!$AD$7:$AD$494=$A54)*(INDIRECT($Q54,TRUE)=$O54),'1. Database - raw'!CS$7:CU$494))&gt;0,COUNT(IF(('1. Database - raw'!CS$7:CU$494&gt;0)*('1. Database - raw'!$AD$7:$AD$494=$A54)*(INDIRECT($Q54,TRUE)=$O54),'1. Database - raw'!CS$7:CU$494)),""),"")</f>
        <v/>
      </c>
      <c r="DS54" s="355" t="str">
        <f t="shared" ca="1" si="31"/>
        <v/>
      </c>
      <c r="DT54" s="356" t="str">
        <f t="shared" ca="1" si="32"/>
        <v/>
      </c>
      <c r="DU54" s="356" t="str">
        <f t="shared" ca="1" si="33"/>
        <v/>
      </c>
      <c r="DV54" s="356" t="str">
        <f t="array" aca="1" ref="DV54" ca="1">IFERROR(AVERAGE(IF(('1. Database - raw'!CY$7:DA$494&gt;0)*('1. Database - raw'!$AD$7:$AD$494=$A54)*(INDIRECT($Q54,TRUE)=$O54),'1. Database - raw'!CY$7:DA$494)),"")</f>
        <v/>
      </c>
      <c r="DW54" s="357" t="str">
        <f t="array" aca="1" ref="DW54" ca="1">IFERROR(_xlfn.STDEV.S(IF(('1. Database - raw'!CY$7:DA$494&gt;0)*('1. Database - raw'!$AD$7:$AD$494=$A54)*(INDIRECT($Q54,TRUE)=$O54),'1. Database - raw'!CY$7:DA$494)),"")</f>
        <v/>
      </c>
      <c r="DX54" s="357" t="str">
        <f t="array" aca="1" ref="DX54" ca="1">IFERROR(IF(COUNT(IF(('1. Database - raw'!CY$7:DA$494&gt;0)*('1. Database - raw'!$AD$7:$AD$494=$A54)*(INDIRECT($Q54,TRUE)=$O54),'1. Database - raw'!CY$7:DA$494))&gt;0,COUNT(IF(('1. Database - raw'!CY$7:DA$494&gt;0)*('1. Database - raw'!$AD$7:$AD$494=$A54)*(INDIRECT($Q54,TRUE)=$O54),'1. Database - raw'!CY$7:DA$494)),""),"")</f>
        <v/>
      </c>
      <c r="DY54" s="355" t="str">
        <f t="shared" ca="1" si="34"/>
        <v/>
      </c>
      <c r="DZ54" s="356" t="str">
        <f t="shared" ca="1" si="35"/>
        <v/>
      </c>
      <c r="EA54" s="356" t="str">
        <f t="shared" ca="1" si="36"/>
        <v/>
      </c>
      <c r="EB54" s="356" t="str">
        <f t="array" aca="1" ref="EB54" ca="1">IFERROR(AVERAGE(IF(('1. Database - raw'!DE$7:DG$494&gt;0)*('1. Database - raw'!$AD$7:$AD$494=$A54)*(INDIRECT($Q54,TRUE)=$O54),'1. Database - raw'!DE$7:DG$494)),"")</f>
        <v/>
      </c>
      <c r="EC54" s="357" t="str">
        <f t="array" aca="1" ref="EC54" ca="1">IFERROR(_xlfn.STDEV.S(IF(('1. Database - raw'!DE$7:DG$494&gt;0)*('1. Database - raw'!$AD$7:$AD$494=$A54)*(INDIRECT($Q54,TRUE)=$O54),'1. Database - raw'!DE$7:DG$494)),"")</f>
        <v/>
      </c>
      <c r="ED54" s="357" t="str">
        <f t="array" aca="1" ref="ED54" ca="1">IFERROR(IF(COUNT(IF(('1. Database - raw'!DE$7:DG$494&gt;0)*('1. Database - raw'!$AD$7:$AD$494=$A54)*(INDIRECT($Q54,TRUE)=$O54),'1. Database - raw'!DE$7:DG$494))&gt;0,COUNT(IF(('1. Database - raw'!DE$7:DG$494&gt;0)*('1. Database - raw'!$AD$7:$AD$494=$A54)*(INDIRECT($Q54,TRUE)=$O54),'1. Database - raw'!DE$7:DG$494)),""),"")</f>
        <v/>
      </c>
      <c r="EE54" s="358" t="str">
        <f t="shared" ca="1" si="37"/>
        <v/>
      </c>
      <c r="EF54" s="359" t="str">
        <f t="shared" ca="1" si="38"/>
        <v/>
      </c>
      <c r="EG54" s="359" t="str">
        <f t="shared" ca="1" si="39"/>
        <v/>
      </c>
      <c r="EH54" s="359" t="str">
        <f t="array" aca="1" ref="EH54" ca="1">IFERROR(AVERAGE(IF(('1. Database - raw'!DK$7:DM$494&gt;0)*('1. Database - raw'!$AD$7:$AD$494=$A54)*(INDIRECT($Q54,TRUE)=$O54),'1. Database - raw'!DK$7:DM$494)),"")</f>
        <v/>
      </c>
      <c r="EI54" s="360" t="str">
        <f t="array" aca="1" ref="EI54" ca="1">IFERROR(_xlfn.STDEV.S(IF(('1. Database - raw'!DK$7:DM$494&gt;0)*('1. Database - raw'!$AD$7:$AD$494=$A54)*(INDIRECT($Q54,TRUE)=$O54),'1. Database - raw'!DK$7:DM$494)),"")</f>
        <v/>
      </c>
      <c r="EJ54" s="357" t="str">
        <f t="array" aca="1" ref="EJ54" ca="1">IFERROR(IF(COUNT(IF(('1. Database - raw'!DK$7:DM$494&gt;0)*('1. Database - raw'!$AD$7:$AD$494=$A54)*(INDIRECT($Q54,TRUE)=$O54),'1. Database - raw'!DK$7:DM$494))&gt;0,COUNT(IF(('1. Database - raw'!DK$7:DM$494&gt;0)*('1. Database - raw'!$AD$7:$AD$494=$A54)*(INDIRECT($Q54,TRUE)=$O54),'1. Database - raw'!DK$7:DM$494)),""),"")</f>
        <v/>
      </c>
      <c r="EK54" s="355" t="str">
        <f t="shared" ca="1" si="40"/>
        <v/>
      </c>
      <c r="EL54" s="356" t="str">
        <f t="shared" ca="1" si="41"/>
        <v/>
      </c>
      <c r="EM54" s="356" t="str">
        <f t="shared" ca="1" si="42"/>
        <v/>
      </c>
      <c r="EN54" s="356" t="str">
        <f t="array" aca="1" ref="EN54" ca="1">IFERROR(AVERAGE(IF(('1. Database - raw'!DQ$7:DS$494&gt;0)*('1. Database - raw'!$AD$7:$AD$494=$A54)*(INDIRECT($Q54,TRUE)=$O54),'1. Database - raw'!DQ$7:DS$494)),"")</f>
        <v/>
      </c>
      <c r="EO54" s="357" t="str">
        <f t="array" aca="1" ref="EO54" ca="1">IFERROR(_xlfn.STDEV.S(IF(('1. Database - raw'!DQ$7:DS$494&gt;0)*('1. Database - raw'!$AD$7:$AD$494=$A54)*(INDIRECT($Q54,TRUE)=$O54),'1. Database - raw'!DQ$7:DS$494)),"")</f>
        <v/>
      </c>
      <c r="EP54" s="357" t="str">
        <f t="array" aca="1" ref="EP54" ca="1">IFERROR(IF(COUNT(IF(('1. Database - raw'!DQ$7:DS$494&gt;0)*('1. Database - raw'!$AD$7:$AD$494=$A54)*(INDIRECT($Q54,TRUE)=$O54),'1. Database - raw'!DQ$7:DS$494))&gt;0,COUNT(IF(('1. Database - raw'!DQ$7:DS$494&gt;0)*('1. Database - raw'!$AD$7:$AD$494=$A54)*(INDIRECT($Q54,TRUE)=$O54),'1. Database - raw'!DQ$7:DS$494)),""),"")</f>
        <v/>
      </c>
      <c r="EQ54" s="355" t="str">
        <f t="shared" ca="1" si="43"/>
        <v/>
      </c>
      <c r="ER54" s="356" t="str">
        <f t="shared" ca="1" si="44"/>
        <v/>
      </c>
      <c r="ES54" s="356" t="str">
        <f t="shared" ca="1" si="45"/>
        <v/>
      </c>
      <c r="ET54" s="356" t="str">
        <f t="array" aca="1" ref="ET54" ca="1">IFERROR(AVERAGE(IF(('1. Database - raw'!DW$7:DY$494&gt;0)*('1. Database - raw'!$AD$7:$AD$494=$A54)*(INDIRECT($Q54,TRUE)=$O54),'1. Database - raw'!DW$7:DY$494)),"")</f>
        <v/>
      </c>
      <c r="EU54" s="357" t="str">
        <f t="array" aca="1" ref="EU54" ca="1">IFERROR(_xlfn.STDEV.S(IF(('1. Database - raw'!DW$7:DY$494&gt;0)*('1. Database - raw'!$AD$7:$AD$494=$A54)*(INDIRECT($Q54,TRUE)=$O54),'1. Database - raw'!DW$7:DY$494)),"")</f>
        <v/>
      </c>
      <c r="EV54" s="357" t="str">
        <f t="array" aca="1" ref="EV54" ca="1">IFERROR(IF(COUNT(IF(('1. Database - raw'!DW$7:DY$494&gt;0)*('1. Database - raw'!$AD$7:$AD$494=$A54)*(INDIRECT($Q54,TRUE)=$O54),'1. Database - raw'!DW$7:DY$494))&gt;0,COUNT(IF(('1. Database - raw'!DW$7:DY$494&gt;0)*('1. Database - raw'!$AD$7:$AD$494=$A54)*(INDIRECT($Q54,TRUE)=$O54),'1. Database - raw'!DW$7:DY$494)),""),"")</f>
        <v/>
      </c>
      <c r="EW54" s="355" t="str">
        <f t="shared" ca="1" si="46"/>
        <v/>
      </c>
      <c r="EX54" s="356" t="str">
        <f t="shared" ca="1" si="47"/>
        <v/>
      </c>
      <c r="EY54" s="356" t="str">
        <f t="shared" ca="1" si="48"/>
        <v/>
      </c>
      <c r="EZ54" s="356" t="str">
        <f t="array" aca="1" ref="EZ54" ca="1">IFERROR(AVERAGE(IF(('1. Database - raw'!EC$7:EE$494&gt;0)*('1. Database - raw'!$AD$7:$AD$494=$A54)*(INDIRECT($Q54,TRUE)=$O54),'1. Database - raw'!EC$7:EE$494)),"")</f>
        <v/>
      </c>
      <c r="FA54" s="357" t="str">
        <f t="array" aca="1" ref="FA54" ca="1">IFERROR(_xlfn.STDEV.S(IF(('1. Database - raw'!EC$7:EE$494&gt;0)*('1. Database - raw'!$AD$7:$AD$494=$A54)*(INDIRECT($Q54,TRUE)=$O54),'1. Database - raw'!EC$7:EE$494)),"")</f>
        <v/>
      </c>
      <c r="FB54" s="357" t="str">
        <f t="array" aca="1" ref="FB54" ca="1">IFERROR(IF(COUNT(IF(('1. Database - raw'!EC$7:EE$494&gt;0)*('1. Database - raw'!$AD$7:$AD$494=$A54)*(INDIRECT($Q54,TRUE)=$O54),'1. Database - raw'!EC$7:EE$494))&gt;0,COUNT(IF(('1. Database - raw'!EC$7:EE$494&gt;0)*('1. Database - raw'!$AD$7:$AD$494=$A54)*(INDIRECT($Q54,TRUE)=$O54),'1. Database - raw'!EC$7:EE$494)),""),"")</f>
        <v/>
      </c>
      <c r="FC54" s="355" t="str">
        <f t="shared" ca="1" si="49"/>
        <v/>
      </c>
      <c r="FD54" s="356" t="str">
        <f t="shared" ca="1" si="50"/>
        <v/>
      </c>
      <c r="FE54" s="356" t="str">
        <f t="shared" ca="1" si="51"/>
        <v/>
      </c>
      <c r="FF54" s="356" t="str">
        <f t="array" aca="1" ref="FF54" ca="1">IFERROR(AVERAGE(IF(('1. Database - raw'!EI$7:EK$494&gt;0)*('1. Database - raw'!$AD$7:$AD$494=$A54)*(INDIRECT($Q54,TRUE)=$O54),'1. Database - raw'!EI$7:EK$494)),"")</f>
        <v/>
      </c>
      <c r="FG54" s="357" t="str">
        <f t="array" aca="1" ref="FG54" ca="1">IFERROR(_xlfn.STDEV.S(IF(('1. Database - raw'!EI$7:EK$494&gt;0)*('1. Database - raw'!$AD$7:$AD$494=$A54)*(INDIRECT($Q54,TRUE)=$O54),'1. Database - raw'!EI$7:EK$494)),"")</f>
        <v/>
      </c>
      <c r="FH54" s="357" t="str">
        <f t="array" aca="1" ref="FH54" ca="1">IFERROR(IF(COUNT(IF(('1. Database - raw'!EI$7:EK$494&gt;0)*('1. Database - raw'!$AD$7:$AD$494=$A54)*(INDIRECT($Q54,TRUE)=$O54),'1. Database - raw'!EI$7:EK$494))&gt;0,COUNT(IF(('1. Database - raw'!EI$7:EK$494&gt;0)*('1. Database - raw'!$AD$7:$AD$494=$A54)*(INDIRECT($Q54,TRUE)=$O54),'1. Database - raw'!EI$7:EK$494)),""),"")</f>
        <v/>
      </c>
      <c r="FI54" s="355" t="str">
        <f t="shared" ca="1" si="52"/>
        <v/>
      </c>
      <c r="FJ54" s="356" t="str">
        <f t="shared" ca="1" si="53"/>
        <v/>
      </c>
      <c r="FK54" s="356" t="str">
        <f t="shared" ca="1" si="54"/>
        <v/>
      </c>
      <c r="FL54" s="356" t="str">
        <f t="array" aca="1" ref="FL54" ca="1">IFERROR(AVERAGE(IF(('1. Database - raw'!EO$7:EQ$494&gt;0)*('1. Database - raw'!$AD$7:$AD$494=$A54)*(INDIRECT($Q54,TRUE)=$O54),'1. Database - raw'!EO$7:EQ$494)),"")</f>
        <v/>
      </c>
      <c r="FM54" s="357" t="str">
        <f t="array" aca="1" ref="FM54" ca="1">IFERROR(_xlfn.STDEV.S(IF(('1. Database - raw'!EO$7:EQ$494&gt;0)*('1. Database - raw'!$AD$7:$AD$494=$A54)*(INDIRECT($Q54,TRUE)=$O54),'1. Database - raw'!EO$7:EQ$494)),"")</f>
        <v/>
      </c>
      <c r="FN54" s="357" t="str">
        <f t="array" aca="1" ref="FN54" ca="1">IFERROR(IF(COUNT(IF(('1. Database - raw'!EO$7:EQ$494&gt;0)*('1. Database - raw'!$AD$7:$AD$494=$A54)*(INDIRECT($Q54,TRUE)=$O54),'1. Database - raw'!EO$7:EQ$494))&gt;0,COUNT(IF(('1. Database - raw'!EO$7:EQ$494&gt;0)*('1. Database - raw'!$AD$7:$AD$494=$A54)*(INDIRECT($Q54,TRUE)=$O54),'1. Database - raw'!EO$7:EQ$494)),""),"")</f>
        <v/>
      </c>
      <c r="FO54" s="355" t="str">
        <f t="shared" ca="1" si="55"/>
        <v/>
      </c>
      <c r="FP54" s="356" t="str">
        <f t="shared" ca="1" si="56"/>
        <v/>
      </c>
      <c r="FQ54" s="356" t="str">
        <f t="shared" ca="1" si="57"/>
        <v/>
      </c>
      <c r="FR54" s="356" t="str">
        <f t="array" aca="1" ref="FR54" ca="1">IFERROR(AVERAGE(IF(('1. Database - raw'!EU$7:EW$494&gt;0)*('1. Database - raw'!$AD$7:$AD$494=$A54)*(INDIRECT($Q54,TRUE)=$O54),'1. Database - raw'!EU$7:EW$494)),"")</f>
        <v/>
      </c>
      <c r="FS54" s="357" t="str">
        <f t="array" aca="1" ref="FS54" ca="1">IFERROR(_xlfn.STDEV.S(IF(('1. Database - raw'!EU$7:EW$494&gt;0)*('1. Database - raw'!$AD$7:$AD$494=$A54)*(INDIRECT($Q54,TRUE)=$O54),'1. Database - raw'!EU$7:EW$494)),"")</f>
        <v/>
      </c>
      <c r="FT54" s="357" t="str">
        <f t="array" aca="1" ref="FT54" ca="1">IFERROR(IF(COUNT(IF(('1. Database - raw'!EU$7:EW$494&gt;0)*('1. Database - raw'!$AD$7:$AD$494=$A54)*(INDIRECT($Q54,TRUE)=$O54),'1. Database - raw'!EU$7:EW$494))&gt;0,COUNT(IF(('1. Database - raw'!EU$7:EW$494&gt;0)*('1. Database - raw'!$AD$7:$AD$494=$A54)*(INDIRECT($Q54,TRUE)=$O54),'1. Database - raw'!EU$7:EW$494)),""),"")</f>
        <v/>
      </c>
      <c r="FU54" s="355" t="str">
        <f t="shared" ca="1" si="58"/>
        <v/>
      </c>
      <c r="FV54" s="356" t="str">
        <f t="shared" ca="1" si="59"/>
        <v/>
      </c>
      <c r="FW54" s="356" t="str">
        <f t="shared" ca="1" si="60"/>
        <v/>
      </c>
      <c r="FX54" s="356" t="str">
        <f t="array" aca="1" ref="FX54" ca="1">IFERROR(AVERAGE(IF(('1. Database - raw'!FA$7:FC$494&gt;0)*('1. Database - raw'!$AD$7:$AD$494=$A54)*(INDIRECT($Q54,TRUE)=$O54),'1. Database - raw'!FA$7:FC$494)),"")</f>
        <v/>
      </c>
      <c r="FY54" s="357" t="str">
        <f t="array" aca="1" ref="FY54" ca="1">IFERROR(_xlfn.STDEV.S(IF(('1. Database - raw'!FA$7:FC$494&gt;0)*('1. Database - raw'!$AD$7:$AD$494=$A54)*(INDIRECT($Q54,TRUE)=$O54),'1. Database - raw'!FA$7:FC$494)),"")</f>
        <v/>
      </c>
      <c r="FZ54" s="357" t="str">
        <f t="array" aca="1" ref="FZ54" ca="1">IFERROR(IF(COUNT(IF(('1. Database - raw'!FA$7:FC$494&gt;0)*('1. Database - raw'!$AD$7:$AD$494=$A54)*(INDIRECT($Q54,TRUE)=$O54),'1. Database - raw'!FA$7:FC$494))&gt;0,COUNT(IF(('1. Database - raw'!FA$7:FC$494&gt;0)*('1. Database - raw'!$AD$7:$AD$494=$A54)*(INDIRECT($Q54,TRUE)=$O54),'1. Database - raw'!FA$7:FC$494)),""),"")</f>
        <v/>
      </c>
      <c r="GA54" s="355" t="str">
        <f t="shared" ca="1" si="61"/>
        <v/>
      </c>
      <c r="GB54" s="356" t="str">
        <f t="shared" ca="1" si="62"/>
        <v/>
      </c>
      <c r="GC54" s="356" t="str">
        <f t="shared" ca="1" si="63"/>
        <v/>
      </c>
      <c r="GD54" s="356" t="str">
        <f t="array" aca="1" ref="GD54" ca="1">IFERROR(AVERAGE(IF(('1. Database - raw'!FG$7:FI$494&gt;0)*('1. Database - raw'!$AD$7:$AD$494=$A54)*(INDIRECT($Q54,TRUE)=$O54),'1. Database - raw'!FG$7:FI$494)),"")</f>
        <v/>
      </c>
      <c r="GE54" s="357" t="str">
        <f t="array" aca="1" ref="GE54" ca="1">IFERROR(_xlfn.STDEV.S(IF(('1. Database - raw'!FG$7:FI$494&gt;0)*('1. Database - raw'!$AD$7:$AD$494=$A54)*(INDIRECT($Q54,TRUE)=$O54),'1. Database - raw'!FG$7:FI$494)),"")</f>
        <v/>
      </c>
      <c r="GF54" s="357" t="str">
        <f t="array" aca="1" ref="GF54" ca="1">IFERROR(IF(COUNT(IF(('1. Database - raw'!FG$7:FI$494&gt;0)*('1. Database - raw'!$AD$7:$AD$494=$A54)*(INDIRECT($Q54,TRUE)=$O54),'1. Database - raw'!FG$7:FI$494))&gt;0,COUNT(IF(('1. Database - raw'!FG$7:FI$494&gt;0)*('1. Database - raw'!$AD$7:$AD$494=$A54)*(INDIRECT($Q54,TRUE)=$O54),'1. Database - raw'!FG$7:FI$494)),""),"")</f>
        <v/>
      </c>
      <c r="GG54" s="355" t="str">
        <f t="shared" ca="1" si="64"/>
        <v/>
      </c>
      <c r="GH54" s="356" t="str">
        <f t="shared" ca="1" si="65"/>
        <v/>
      </c>
      <c r="GI54" s="356" t="str">
        <f t="shared" ca="1" si="66"/>
        <v/>
      </c>
      <c r="GJ54" s="356" t="str">
        <f t="array" aca="1" ref="GJ54" ca="1">IFERROR(AVERAGE(IF(('1. Database - raw'!FM$7:FO$494&gt;0)*('1. Database - raw'!$AD$7:$AD$494=$A54)*(INDIRECT($Q54,TRUE)=$O54),'1. Database - raw'!FM$7:FO$494)),"")</f>
        <v/>
      </c>
      <c r="GK54" s="357" t="str">
        <f t="array" aca="1" ref="GK54" ca="1">IFERROR(_xlfn.STDEV.S(IF(('1. Database - raw'!FM$7:FO$494&gt;0)*('1. Database - raw'!$AD$7:$AD$494=$A54)*(INDIRECT($Q54,TRUE)=$O54),'1. Database - raw'!FM$7:FO$494)),"")</f>
        <v/>
      </c>
      <c r="GL54" s="357" t="str">
        <f t="array" aca="1" ref="GL54" ca="1">IFERROR(IF(COUNT(IF(('1. Database - raw'!FM$7:FO$494&gt;0)*('1. Database - raw'!$AD$7:$AD$494=$A54)*(INDIRECT($Q54,TRUE)=$O54),'1. Database - raw'!FM$7:FO$494))&gt;0,COUNT(IF(('1. Database - raw'!FM$7:FO$494&gt;0)*('1. Database - raw'!$AD$7:$AD$494=$A54)*(INDIRECT($Q54,TRUE)=$O54),'1. Database - raw'!FM$7:FO$494)),""),"")</f>
        <v/>
      </c>
      <c r="GM54" s="355" t="str">
        <f t="shared" ca="1" si="67"/>
        <v/>
      </c>
      <c r="GN54" s="356" t="str">
        <f t="shared" ca="1" si="68"/>
        <v/>
      </c>
      <c r="GO54" s="356" t="str">
        <f t="shared" ca="1" si="69"/>
        <v/>
      </c>
      <c r="GP54" s="356" t="str">
        <f t="array" aca="1" ref="GP54" ca="1">IFERROR(AVERAGE(IF(('1. Database - raw'!FS$7:FU$494&gt;0)*('1. Database - raw'!$AD$7:$AD$494=$A54)*(INDIRECT($Q54,TRUE)=$O54),'1. Database - raw'!FS$7:FU$494)),"")</f>
        <v/>
      </c>
      <c r="GQ54" s="357" t="str">
        <f t="array" aca="1" ref="GQ54" ca="1">IFERROR(_xlfn.STDEV.S(IF(('1. Database - raw'!FS$7:FU$494&gt;0)*('1. Database - raw'!$AD$7:$AD$494=$A54)*(INDIRECT($Q54,TRUE)=$O54),'1. Database - raw'!FS$7:FU$494)),"")</f>
        <v/>
      </c>
      <c r="GR54" s="357" t="str">
        <f t="array" aca="1" ref="GR54" ca="1">IFERROR(IF(COUNT(IF(('1. Database - raw'!FS$7:FU$494&gt;0)*('1. Database - raw'!$AD$7:$AD$494=$A54)*(INDIRECT($Q54,TRUE)=$O54),'1. Database - raw'!FS$7:FU$494))&gt;0,COUNT(IF(('1. Database - raw'!FS$7:FU$494&gt;0)*('1. Database - raw'!$AD$7:$AD$494=$A54)*(INDIRECT($Q54,TRUE)=$O54),'1. Database - raw'!FS$7:FU$494)),""),"")</f>
        <v/>
      </c>
      <c r="GS54" s="355" t="str">
        <f t="shared" ca="1" si="70"/>
        <v/>
      </c>
      <c r="GT54" s="356" t="str">
        <f t="shared" ca="1" si="71"/>
        <v/>
      </c>
      <c r="GU54" s="356" t="str">
        <f t="shared" ca="1" si="72"/>
        <v/>
      </c>
      <c r="GV54" s="356" t="str">
        <f t="array" aca="1" ref="GV54" ca="1">IFERROR(AVERAGE(IF(('1. Database - raw'!FY$7:GA$494&gt;0)*('1. Database - raw'!$AD$7:$AD$494=$A54)*(INDIRECT($Q54,TRUE)=$O54),'1. Database - raw'!FY$7:GA$494)),"")</f>
        <v/>
      </c>
      <c r="GW54" s="357" t="str">
        <f t="array" aca="1" ref="GW54" ca="1">IFERROR(_xlfn.STDEV.S(IF(('1. Database - raw'!FY$7:GA$494&gt;0)*('1. Database - raw'!$AD$7:$AD$494=$A54)*(INDIRECT($Q54,TRUE)=$O54),'1. Database - raw'!FY$7:GA$494)),"")</f>
        <v/>
      </c>
      <c r="GX54" s="357" t="str">
        <f t="array" aca="1" ref="GX54" ca="1">IFERROR(IF(COUNT(IF(('1. Database - raw'!FY$7:GA$494&gt;0)*('1. Database - raw'!$AD$7:$AD$494=$A54)*(INDIRECT($Q54,TRUE)=$O54),'1. Database - raw'!FY$7:GA$494))&gt;0,COUNT(IF(('1. Database - raw'!FY$7:GA$494&gt;0)*('1. Database - raw'!$AD$7:$AD$494=$A54)*(INDIRECT($Q54,TRUE)=$O54),'1. Database - raw'!FY$7:GA$494)),""),"")</f>
        <v/>
      </c>
      <c r="GY54" s="355" t="str">
        <f t="shared" ca="1" si="73"/>
        <v/>
      </c>
      <c r="GZ54" s="356" t="str">
        <f t="shared" ca="1" si="74"/>
        <v/>
      </c>
      <c r="HA54" s="356" t="str">
        <f t="shared" ca="1" si="75"/>
        <v/>
      </c>
      <c r="HB54" s="356" t="str">
        <f t="array" aca="1" ref="HB54" ca="1">IFERROR(AVERAGE(IF(('1. Database - raw'!GE$7:GG$494&gt;0)*('1. Database - raw'!$AD$7:$AD$494=$A54)*(INDIRECT($Q54,TRUE)=$O54),'1. Database - raw'!GE$7:GG$494)),"")</f>
        <v/>
      </c>
      <c r="HC54" s="357" t="str">
        <f t="array" aca="1" ref="HC54" ca="1">IFERROR(_xlfn.STDEV.S(IF(('1. Database - raw'!GE$7:GG$494&gt;0)*('1. Database - raw'!$AD$7:$AD$494=$A54)*(INDIRECT($Q54,TRUE)=$O54),'1. Database - raw'!GE$7:GG$494)),"")</f>
        <v/>
      </c>
      <c r="HD54" s="357" t="str">
        <f t="array" aca="1" ref="HD54" ca="1">IFERROR(IF(COUNT(IF(('1. Database - raw'!GE$7:GG$494&gt;0)*('1. Database - raw'!$AD$7:$AD$494=$A54)*(INDIRECT($Q54,TRUE)=$O54),'1. Database - raw'!GE$7:GG$494))&gt;0,COUNT(IF(('1. Database - raw'!GE$7:GG$494&gt;0)*('1. Database - raw'!$AD$7:$AD$494=$A54)*(INDIRECT($Q54,TRUE)=$O54),'1. Database - raw'!GE$7:GG$494)),""),"")</f>
        <v/>
      </c>
      <c r="HE54" s="355" t="str">
        <f t="shared" ca="1" si="76"/>
        <v/>
      </c>
      <c r="HF54" s="356" t="str">
        <f t="shared" ca="1" si="77"/>
        <v/>
      </c>
      <c r="HG54" s="356" t="str">
        <f t="shared" ca="1" si="78"/>
        <v/>
      </c>
      <c r="HH54" s="356" t="str">
        <f t="array" aca="1" ref="HH54" ca="1">IFERROR(AVERAGE(IF(('1. Database - raw'!GK$7:GM$494&gt;0)*('1. Database - raw'!$AD$7:$AD$494=$A54)*(INDIRECT($Q54,TRUE)=$O54),'1. Database - raw'!GK$7:GM$494)),"")</f>
        <v/>
      </c>
      <c r="HI54" s="357" t="str">
        <f t="array" aca="1" ref="HI54" ca="1">IFERROR(_xlfn.STDEV.S(IF(('1. Database - raw'!GK$7:GM$494&gt;0)*('1. Database - raw'!$AD$7:$AD$494=$A54)*(INDIRECT($Q54,TRUE)=$O54),'1. Database - raw'!GK$7:GM$494)),"")</f>
        <v/>
      </c>
      <c r="HJ54" s="357" t="str">
        <f t="array" aca="1" ref="HJ54" ca="1">IFERROR(IF(COUNT(IF(('1. Database - raw'!GK$7:GM$494&gt;0)*('1. Database - raw'!$AD$7:$AD$494=$A54)*(INDIRECT($Q54,TRUE)=$O54),'1. Database - raw'!GK$7:GM$494))&gt;0,COUNT(IF(('1. Database - raw'!GK$7:GM$494&gt;0)*('1. Database - raw'!$AD$7:$AD$494=$A54)*(INDIRECT($Q54,TRUE)=$O54),'1. Database - raw'!GK$7:GM$494)),""),"")</f>
        <v/>
      </c>
      <c r="HK54" s="355" t="str">
        <f t="shared" ca="1" si="79"/>
        <v/>
      </c>
      <c r="HL54" s="356" t="str">
        <f t="shared" ca="1" si="80"/>
        <v/>
      </c>
      <c r="HM54" s="356" t="str">
        <f t="shared" ca="1" si="81"/>
        <v/>
      </c>
      <c r="HN54" s="356" t="str">
        <f t="array" aca="1" ref="HN54" ca="1">IFERROR(AVERAGE(IF(('1. Database - raw'!GQ$7:GS$494&gt;0)*('1. Database - raw'!$AD$7:$AD$494=$A54)*(INDIRECT($Q54,TRUE)=$O54),'1. Database - raw'!GQ$7:GS$494)),"")</f>
        <v/>
      </c>
      <c r="HO54" s="357" t="str">
        <f t="array" aca="1" ref="HO54" ca="1">IFERROR(_xlfn.STDEV.S(IF(('1. Database - raw'!GQ$7:GS$494&gt;0)*('1. Database - raw'!$AD$7:$AD$494=$A54)*(INDIRECT($Q54,TRUE)=$O54),'1. Database - raw'!GQ$7:GS$494)),"")</f>
        <v/>
      </c>
      <c r="HP54" s="357" t="str">
        <f t="array" aca="1" ref="HP54" ca="1">IFERROR(IF(COUNT(IF(('1. Database - raw'!GQ$7:GS$494&gt;0)*('1. Database - raw'!$AD$7:$AD$494=$A54)*(INDIRECT($Q54,TRUE)=$O54),'1. Database - raw'!GQ$7:GS$494))&gt;0,COUNT(IF(('1. Database - raw'!GQ$7:GS$494&gt;0)*('1. Database - raw'!$AD$7:$AD$494=$A54)*(INDIRECT($Q54,TRUE)=$O54),'1. Database - raw'!GQ$7:GS$494)),""),"")</f>
        <v/>
      </c>
      <c r="HQ54" s="355" t="str">
        <f t="shared" ca="1" si="82"/>
        <v/>
      </c>
      <c r="HR54" s="356" t="str">
        <f t="shared" ca="1" si="83"/>
        <v/>
      </c>
      <c r="HS54" s="356" t="str">
        <f t="shared" ca="1" si="84"/>
        <v/>
      </c>
      <c r="HT54" s="356" t="str">
        <f t="array" aca="1" ref="HT54" ca="1">IFERROR(AVERAGE(IF(('1. Database - raw'!GW$7:GY$494&gt;0)*('1. Database - raw'!$AD$7:$AD$494=$A54)*(INDIRECT($Q54,TRUE)=$O54),'1. Database - raw'!GW$7:GY$494)),"")</f>
        <v/>
      </c>
      <c r="HU54" s="357" t="str">
        <f t="array" aca="1" ref="HU54" ca="1">IFERROR(_xlfn.STDEV.S(IF(('1. Database - raw'!GW$7:GY$494&gt;0)*('1. Database - raw'!$AD$7:$AD$494=$A54)*(INDIRECT($Q54,TRUE)=$O54),'1. Database - raw'!GW$7:GY$494)),"")</f>
        <v/>
      </c>
      <c r="HV54" s="357" t="str">
        <f t="array" aca="1" ref="HV54" ca="1">IFERROR(IF(COUNT(IF(('1. Database - raw'!GW$7:GY$494&gt;0)*('1. Database - raw'!$AD$7:$AD$494=$A54)*(INDIRECT($Q54,TRUE)=$O54),'1. Database - raw'!GW$7:GY$494))&gt;0,COUNT(IF(('1. Database - raw'!GW$7:GY$494&gt;0)*('1. Database - raw'!$AD$7:$AD$494=$A54)*(INDIRECT($Q54,TRUE)=$O54),'1. Database - raw'!GW$7:GY$494)),""),"")</f>
        <v/>
      </c>
      <c r="HW54" s="355" t="str">
        <f t="shared" ca="1" si="85"/>
        <v/>
      </c>
      <c r="HX54" s="356" t="str">
        <f t="shared" ca="1" si="86"/>
        <v/>
      </c>
      <c r="HY54" s="356" t="str">
        <f t="shared" ca="1" si="87"/>
        <v/>
      </c>
      <c r="HZ54" s="356" t="str">
        <f t="array" aca="1" ref="HZ54" ca="1">IFERROR(AVERAGE(IF(('1. Database - raw'!HC$7:HE$494&gt;0)*('1. Database - raw'!$AD$7:$AD$494=$A54)*(INDIRECT($Q54,TRUE)=$O54),'1. Database - raw'!HC$7:HE$494)),"")</f>
        <v/>
      </c>
      <c r="IA54" s="357" t="str">
        <f t="array" aca="1" ref="IA54" ca="1">IFERROR(_xlfn.STDEV.S(IF(('1. Database - raw'!HC$7:HE$494&gt;0)*('1. Database - raw'!$AD$7:$AD$494=$A54)*(INDIRECT($Q54,TRUE)=$O54),'1. Database - raw'!HC$7:HE$494)),"")</f>
        <v/>
      </c>
      <c r="IB54" s="357" t="str">
        <f t="array" aca="1" ref="IB54" ca="1">IFERROR(IF(COUNT(IF(('1. Database - raw'!HC$7:HE$494&gt;0)*('1. Database - raw'!$AD$7:$AD$494=$A54)*(INDIRECT($Q54,TRUE)=$O54),'1. Database - raw'!HC$7:HE$494))&gt;0,COUNT(IF(('1. Database - raw'!HC$7:HE$494&gt;0)*('1. Database - raw'!$AD$7:$AD$494=$A54)*(INDIRECT($Q54,TRUE)=$O54),'1. Database - raw'!HC$7:HE$494)),""),"")</f>
        <v/>
      </c>
      <c r="IC54" s="355" t="str">
        <f t="shared" ca="1" si="88"/>
        <v/>
      </c>
      <c r="ID54" s="356" t="str">
        <f t="shared" ca="1" si="89"/>
        <v/>
      </c>
      <c r="IE54" s="356" t="str">
        <f t="shared" ca="1" si="90"/>
        <v/>
      </c>
      <c r="IF54" s="356" t="str">
        <f t="array" aca="1" ref="IF54" ca="1">IFERROR(AVERAGE(IF(('1. Database - raw'!HI$7:HK$494&gt;0)*('1. Database - raw'!$AD$7:$AD$494=$A54)*(INDIRECT($Q54,TRUE)=$O54),'1. Database - raw'!HI$7:HK$494)),"")</f>
        <v/>
      </c>
      <c r="IG54" s="357" t="str">
        <f t="array" aca="1" ref="IG54" ca="1">IFERROR(_xlfn.STDEV.S(IF(('1. Database - raw'!HI$7:HK$494&gt;0)*('1. Database - raw'!$AD$7:$AD$494=$A54)*(INDIRECT($Q54,TRUE)=$O54),'1. Database - raw'!HI$7:HK$494)),"")</f>
        <v/>
      </c>
      <c r="IH54" s="357" t="str">
        <f t="array" aca="1" ref="IH54" ca="1">IFERROR(IF(COUNT(IF(('1. Database - raw'!HI$7:HK$494&gt;0)*('1. Database - raw'!$AD$7:$AD$494=$A54)*(INDIRECT($Q54,TRUE)=$O54),'1. Database - raw'!HI$7:HK$494))&gt;0,COUNT(IF(('1. Database - raw'!HI$7:HK$494&gt;0)*('1. Database - raw'!$AD$7:$AD$494=$A54)*(INDIRECT($Q54,TRUE)=$O54),'1. Database - raw'!HI$7:HK$494)),""),"")</f>
        <v/>
      </c>
      <c r="II54" s="355" t="str">
        <f t="shared" ca="1" si="91"/>
        <v/>
      </c>
      <c r="IJ54" s="356" t="str">
        <f t="shared" ca="1" si="92"/>
        <v/>
      </c>
      <c r="IK54" s="356" t="str">
        <f t="shared" ca="1" si="93"/>
        <v/>
      </c>
      <c r="IL54" s="356" t="str">
        <f t="array" aca="1" ref="IL54" ca="1">IFERROR(AVERAGE(IF(('1. Database - raw'!HO$7:HQ$494&gt;0)*('1. Database - raw'!$AD$7:$AD$494=$A54)*(INDIRECT($Q54,TRUE)=$O54),'1. Database - raw'!HO$7:HQ$494)),"")</f>
        <v/>
      </c>
      <c r="IM54" s="357" t="str">
        <f t="array" aca="1" ref="IM54" ca="1">IFERROR(_xlfn.STDEV.S(IF(('1. Database - raw'!HO$7:HQ$494&gt;0)*('1. Database - raw'!$AD$7:$AD$494=$A54)*(INDIRECT($Q54,TRUE)=$O54),'1. Database - raw'!HO$7:HQ$494)),"")</f>
        <v/>
      </c>
      <c r="IN54" s="357" t="str">
        <f t="array" aca="1" ref="IN54" ca="1">IFERROR(IF(COUNT(IF(('1. Database - raw'!HO$7:HQ$494&gt;0)*('1. Database - raw'!$AD$7:$AD$494=$A54)*(INDIRECT($Q54,TRUE)=$O54),'1. Database - raw'!HO$7:HQ$494))&gt;0,COUNT(IF(('1. Database - raw'!HO$7:HQ$494&gt;0)*('1. Database - raw'!$AD$7:$AD$494=$A54)*(INDIRECT($Q54,TRUE)=$O54),'1. Database - raw'!HO$7:HQ$494)),""),"")</f>
        <v/>
      </c>
      <c r="IO54" s="355" t="str">
        <f t="shared" ca="1" si="94"/>
        <v/>
      </c>
      <c r="IP54" s="356" t="str">
        <f t="shared" ca="1" si="95"/>
        <v/>
      </c>
      <c r="IQ54" s="356" t="str">
        <f t="shared" ca="1" si="96"/>
        <v/>
      </c>
      <c r="IR54" s="356" t="str">
        <f t="array" aca="1" ref="IR54" ca="1">IFERROR(AVERAGE(IF(('1. Database - raw'!HU$7:HW$494&gt;0)*('1. Database - raw'!$AD$7:$AD$494=$A54)*(INDIRECT($Q54,TRUE)=$O54),'1. Database - raw'!HU$7:HW$494)),"")</f>
        <v/>
      </c>
      <c r="IS54" s="357" t="str">
        <f t="array" aca="1" ref="IS54" ca="1">IFERROR(_xlfn.STDEV.S(IF(('1. Database - raw'!HU$7:HW$494&gt;0)*('1. Database - raw'!$AD$7:$AD$494=$A54)*(INDIRECT($Q54,TRUE)=$O54),'1. Database - raw'!HU$7:HW$494)),"")</f>
        <v/>
      </c>
      <c r="IT54" s="357" t="str">
        <f t="array" aca="1" ref="IT54" ca="1">IFERROR(IF(COUNT(IF(('1. Database - raw'!HU$7:HW$494&gt;0)*('1. Database - raw'!$AD$7:$AD$494=$A54)*(INDIRECT($Q54,TRUE)=$O54),'1. Database - raw'!HU$7:HW$494))&gt;0,COUNT(IF(('1. Database - raw'!HU$7:HW$494&gt;0)*('1. Database - raw'!$AD$7:$AD$494=$A54)*(INDIRECT($Q54,TRUE)=$O54),'1. Database - raw'!HU$7:HW$494)),""),"")</f>
        <v/>
      </c>
      <c r="IU54" s="355" t="str">
        <f t="shared" ca="1" si="97"/>
        <v/>
      </c>
      <c r="IV54" s="356" t="str">
        <f t="shared" ca="1" si="98"/>
        <v/>
      </c>
      <c r="IW54" s="356" t="str">
        <f t="shared" ca="1" si="99"/>
        <v/>
      </c>
      <c r="IX54" s="356" t="str">
        <f t="array" aca="1" ref="IX54" ca="1">IFERROR(AVERAGE(IF(('1. Database - raw'!IA$7:IC$494&gt;0)*('1. Database - raw'!$AD$7:$AD$494=$A54)*(INDIRECT($Q54,TRUE)=$O54),'1. Database - raw'!IA$7:IC$494)),"")</f>
        <v/>
      </c>
      <c r="IY54" s="357" t="str">
        <f t="array" aca="1" ref="IY54" ca="1">IFERROR(_xlfn.STDEV.S(IF(('1. Database - raw'!IA$7:IC$494&gt;0)*('1. Database - raw'!$AD$7:$AD$494=$A54)*(INDIRECT($Q54,TRUE)=$O54),'1. Database - raw'!IA$7:IC$494)),"")</f>
        <v/>
      </c>
      <c r="IZ54" s="357" t="str">
        <f t="array" aca="1" ref="IZ54" ca="1">IFERROR(IF(COUNT(IF(('1. Database - raw'!IA$7:IC$494&gt;0)*('1. Database - raw'!$AD$7:$AD$494=$A54)*(INDIRECT($Q54,TRUE)=$O54),'1. Database - raw'!IA$7:IC$494))&gt;0,COUNT(IF(('1. Database - raw'!IA$7:IC$494&gt;0)*('1. Database - raw'!$AD$7:$AD$494=$A54)*(INDIRECT($Q54,TRUE)=$O54),'1. Database - raw'!IA$7:IC$494)),""),"")</f>
        <v/>
      </c>
      <c r="JA54" s="355" t="str">
        <f t="shared" ca="1" si="100"/>
        <v/>
      </c>
      <c r="JB54" s="356" t="str">
        <f t="shared" ca="1" si="101"/>
        <v/>
      </c>
      <c r="JC54" s="356" t="str">
        <f t="shared" ca="1" si="102"/>
        <v/>
      </c>
      <c r="JD54" s="356" t="str">
        <f t="array" aca="1" ref="JD54" ca="1">IFERROR(AVERAGE(IF(('1. Database - raw'!IG$7:II$494&gt;0)*('1. Database - raw'!$AD$7:$AD$494=$A54)*(INDIRECT($Q54,TRUE)=$O54),'1. Database - raw'!IG$7:II$494)),"")</f>
        <v/>
      </c>
      <c r="JE54" s="357" t="str">
        <f t="array" aca="1" ref="JE54" ca="1">IFERROR(_xlfn.STDEV.S(IF(('1. Database - raw'!IG$7:II$494&gt;0)*('1. Database - raw'!$AD$7:$AD$494=$A54)*(INDIRECT($Q54,TRUE)=$O54),'1. Database - raw'!IG$7:II$494)),"")</f>
        <v/>
      </c>
      <c r="JF54" s="357" t="str">
        <f t="array" aca="1" ref="JF54" ca="1">IFERROR(IF(COUNT(IF(('1. Database - raw'!IG$7:II$494&gt;0)*('1. Database - raw'!$AD$7:$AD$494=$A54)*(INDIRECT($Q54,TRUE)=$O54),'1. Database - raw'!IG$7:II$494))&gt;0,COUNT(IF(('1. Database - raw'!IG$7:II$494&gt;0)*('1. Database - raw'!$AD$7:$AD$494=$A54)*(INDIRECT($Q54,TRUE)=$O54),'1. Database - raw'!IG$7:II$494)),""),"")</f>
        <v/>
      </c>
      <c r="JG54" s="361" t="str">
        <f t="shared" ca="1" si="103"/>
        <v/>
      </c>
      <c r="JH54" s="362" t="str">
        <f t="shared" ca="1" si="104"/>
        <v/>
      </c>
      <c r="JI54" s="362" t="str">
        <f t="shared" ca="1" si="105"/>
        <v/>
      </c>
      <c r="JJ54" s="362" t="str">
        <f t="array" aca="1" ref="JJ54" ca="1">IFERROR(AVERAGE(IF(('1. Database - raw'!IM$7:IO$494&gt;0)*('1. Database - raw'!$AD$7:$AD$494=$A54)*(INDIRECT($Q54,TRUE)=$O54),'1. Database - raw'!IM$7:IO$494)),"")</f>
        <v/>
      </c>
      <c r="JK54" s="363" t="str">
        <f t="array" aca="1" ref="JK54" ca="1">IFERROR(_xlfn.STDEV.S(IF(('1. Database - raw'!IM$7:IO$494&gt;0)*('1. Database - raw'!$AD$7:$AD$494=$A54)*(INDIRECT($Q54,TRUE)=$O54),'1. Database - raw'!IM$7:IO$494)),"")</f>
        <v/>
      </c>
      <c r="JL54" s="357" t="str">
        <f t="array" aca="1" ref="JL54" ca="1">IFERROR(IF(COUNT(IF(('1. Database - raw'!IM$7:IO$494&gt;0)*('1. Database - raw'!$AD$7:$AD$494=$A54)*(INDIRECT($Q54,TRUE)=$O54),'1. Database - raw'!IM$7:IO$494))&gt;0,COUNT(IF(('1. Database - raw'!IM$7:IO$494&gt;0)*('1. Database - raw'!$AD$7:$AD$494=$A54)*(INDIRECT($Q54,TRUE)=$O54),'1. Database - raw'!IM$7:IO$494)),""),"")</f>
        <v/>
      </c>
      <c r="JM54" s="361" t="str">
        <f t="shared" ca="1" si="106"/>
        <v/>
      </c>
      <c r="JN54" s="362" t="str">
        <f t="shared" ca="1" si="107"/>
        <v/>
      </c>
      <c r="JO54" s="362" t="str">
        <f t="shared" ca="1" si="108"/>
        <v/>
      </c>
      <c r="JP54" s="362" t="str">
        <f t="array" aca="1" ref="JP54" ca="1">IFERROR(AVERAGE(IF(('1. Database - raw'!IS$7:IU$494&gt;0)*('1. Database - raw'!$AD$7:$AD$494=$A54)*(INDIRECT($Q54,TRUE)=$O54),'1. Database - raw'!IS$7:IU$494)),"")</f>
        <v/>
      </c>
      <c r="JQ54" s="363" t="str">
        <f t="array" aca="1" ref="JQ54" ca="1">IFERROR(_xlfn.STDEV.S(IF(('1. Database - raw'!IS$7:IU$494&gt;0)*('1. Database - raw'!$AD$7:$AD$494=$A54)*(INDIRECT($Q54,TRUE)=$O54),'1. Database - raw'!IS$7:IU$494)),"")</f>
        <v/>
      </c>
      <c r="JR54" s="357" t="str">
        <f t="array" aca="1" ref="JR54" ca="1">IFERROR(IF(COUNT(IF(('1. Database - raw'!IS$7:IU$494&gt;0)*('1. Database - raw'!$AD$7:$AD$494=$A54)*(INDIRECT($Q54,TRUE)=$O54),'1. Database - raw'!IS$7:IU$494))&gt;0,COUNT(IF(('1. Database - raw'!IS$7:IU$494&gt;0)*('1. Database - raw'!$AD$7:$AD$494=$A54)*(INDIRECT($Q54,TRUE)=$O54),'1. Database - raw'!IS$7:IU$494)),""),"")</f>
        <v/>
      </c>
      <c r="JS54" s="361" t="str">
        <f t="shared" ca="1" si="109"/>
        <v/>
      </c>
      <c r="JT54" s="362" t="str">
        <f t="shared" ca="1" si="110"/>
        <v/>
      </c>
      <c r="JU54" s="362" t="str">
        <f t="shared" ca="1" si="111"/>
        <v/>
      </c>
      <c r="JV54" s="362" t="str">
        <f t="array" aca="1" ref="JV54" ca="1">IFERROR(AVERAGE(IF(('1. Database - raw'!IY$7:JA$494&gt;0)*('1. Database - raw'!$AD$7:$AD$494=$A54)*(INDIRECT($Q54,TRUE)=$O54),'1. Database - raw'!IY$7:JA$494)),"")</f>
        <v/>
      </c>
      <c r="JW54" s="363" t="str">
        <f t="array" aca="1" ref="JW54" ca="1">IFERROR(_xlfn.STDEV.S(IF(('1. Database - raw'!IY$7:JA$494&gt;0)*('1. Database - raw'!$AD$7:$AD$494=$A54)*(INDIRECT($Q54,TRUE)=$O54),'1. Database - raw'!IY$7:JA$494)),"")</f>
        <v/>
      </c>
      <c r="JX54" s="357" t="str">
        <f t="array" aca="1" ref="JX54" ca="1">IFERROR(IF(COUNT(IF(('1. Database - raw'!IY$7:JA$494&gt;0)*('1. Database - raw'!$AD$7:$AD$494=$A54)*(INDIRECT($Q54,TRUE)=$O54),'1. Database - raw'!IY$7:JA$494))&gt;0,COUNT(IF(('1. Database - raw'!IY$7:JA$494&gt;0)*('1. Database - raw'!$AD$7:$AD$494=$A54)*(INDIRECT($Q54,TRUE)=$O54),'1. Database - raw'!IY$7:JA$494)),""),"")</f>
        <v/>
      </c>
      <c r="JY54" s="361" t="str">
        <f t="shared" ca="1" si="112"/>
        <v/>
      </c>
      <c r="JZ54" s="362" t="str">
        <f t="shared" ca="1" si="113"/>
        <v/>
      </c>
      <c r="KA54" s="362" t="str">
        <f t="shared" ca="1" si="114"/>
        <v/>
      </c>
      <c r="KB54" s="362" t="str">
        <f t="array" aca="1" ref="KB54" ca="1">IFERROR(AVERAGE(IF(('1. Database - raw'!JE$7:JG$494&gt;0)*('1. Database - raw'!$AD$7:$AD$494=$A54)*(INDIRECT($Q54,TRUE)=$O54),'1. Database - raw'!JE$7:JG$494)),"")</f>
        <v/>
      </c>
      <c r="KC54" s="363" t="str">
        <f t="array" aca="1" ref="KC54" ca="1">IFERROR(_xlfn.STDEV.S(IF(('1. Database - raw'!JE$7:JG$494&gt;0)*('1. Database - raw'!$AD$7:$AD$494=$A54)*(INDIRECT($Q54,TRUE)=$O54),'1. Database - raw'!JE$7:JG$494)),"")</f>
        <v/>
      </c>
      <c r="KD54" s="357" t="str">
        <f t="array" aca="1" ref="KD54" ca="1">IFERROR(IF(COUNT(IF(('1. Database - raw'!JE$7:JG$494&gt;0)*('1. Database - raw'!$AD$7:$AD$494=$A54)*(INDIRECT($Q54,TRUE)=$O54),'1. Database - raw'!JE$7:JG$494))&gt;0,COUNT(IF(('1. Database - raw'!JE$7:JG$494&gt;0)*('1. Database - raw'!$AD$7:$AD$494=$A54)*(INDIRECT($Q54,TRUE)=$O54),'1. Database - raw'!JE$7:JG$494)),""),"")</f>
        <v/>
      </c>
      <c r="KE54" s="361" t="str">
        <f t="shared" ca="1" si="115"/>
        <v/>
      </c>
      <c r="KF54" s="362" t="str">
        <f t="shared" ca="1" si="116"/>
        <v/>
      </c>
      <c r="KG54" s="362" t="str">
        <f t="shared" ca="1" si="117"/>
        <v/>
      </c>
      <c r="KH54" s="362" t="str">
        <f t="array" aca="1" ref="KH54" ca="1">IFERROR(AVERAGE(IF(('1. Database - raw'!JK$7:JM$494&gt;0)*('1. Database - raw'!$AD$7:$AD$494=$A54)*(INDIRECT($Q54,TRUE)=$O54),'1. Database - raw'!JK$7:JM$494)),"")</f>
        <v/>
      </c>
      <c r="KI54" s="363" t="str">
        <f t="array" aca="1" ref="KI54" ca="1">IFERROR(_xlfn.STDEV.S(IF(('1. Database - raw'!JK$7:JM$494&gt;0)*('1. Database - raw'!$AD$7:$AD$494=$A54)*(INDIRECT($Q54,TRUE)=$O54),'1. Database - raw'!JK$7:JM$494)),"")</f>
        <v/>
      </c>
      <c r="KJ54" s="357" t="str">
        <f t="array" aca="1" ref="KJ54" ca="1">IFERROR(IF(COUNT(IF(('1. Database - raw'!JK$7:JM$494&gt;0)*('1. Database - raw'!$AD$7:$AD$494=$A54)*(INDIRECT($Q54,TRUE)=$O54),'1. Database - raw'!JK$7:JM$494))&gt;0,COUNT(IF(('1. Database - raw'!JK$7:JM$494&gt;0)*('1. Database - raw'!$AD$7:$AD$494=$A54)*(INDIRECT($Q54,TRUE)=$O54),'1. Database - raw'!JK$7:JM$494)),""),"")</f>
        <v/>
      </c>
      <c r="KK54" s="361" t="str">
        <f t="shared" ca="1" si="118"/>
        <v/>
      </c>
      <c r="KL54" s="362" t="str">
        <f t="shared" ca="1" si="119"/>
        <v/>
      </c>
      <c r="KM54" s="362" t="str">
        <f t="shared" ca="1" si="120"/>
        <v/>
      </c>
      <c r="KN54" s="362" t="str">
        <f t="array" aca="1" ref="KN54" ca="1">IFERROR(AVERAGE(IF(('1. Database - raw'!JQ$7:JS$494&gt;0)*('1. Database - raw'!$AD$7:$AD$494=$A54)*(INDIRECT($Q54,TRUE)=$O54),'1. Database - raw'!JQ$7:JS$494)),"")</f>
        <v/>
      </c>
      <c r="KO54" s="363" t="str">
        <f t="array" aca="1" ref="KO54" ca="1">IFERROR(_xlfn.STDEV.S(IF(('1. Database - raw'!JQ$7:JS$494&gt;0)*('1. Database - raw'!$AD$7:$AD$494=$A54)*(INDIRECT($Q54,TRUE)=$O54),'1. Database - raw'!JQ$7:JS$494)),"")</f>
        <v/>
      </c>
      <c r="KP54" s="357" t="str">
        <f t="array" aca="1" ref="KP54" ca="1">IFERROR(IF(COUNT(IF(('1. Database - raw'!JQ$7:JS$494&gt;0)*('1. Database - raw'!$AD$7:$AD$494=$A54)*(INDIRECT($Q54,TRUE)=$O54),'1. Database - raw'!JQ$7:JS$494))&gt;0,COUNT(IF(('1. Database - raw'!JQ$7:JS$494&gt;0)*('1. Database - raw'!$AD$7:$AD$494=$A54)*(INDIRECT($Q54,TRUE)=$O54),'1. Database - raw'!JQ$7:JS$494)),""),"")</f>
        <v/>
      </c>
      <c r="KQ54" s="361" t="str">
        <f t="shared" ca="1" si="121"/>
        <v/>
      </c>
      <c r="KR54" s="362" t="str">
        <f t="shared" ca="1" si="122"/>
        <v/>
      </c>
      <c r="KS54" s="362" t="str">
        <f t="shared" ca="1" si="123"/>
        <v/>
      </c>
      <c r="KT54" s="362" t="str">
        <f t="array" aca="1" ref="KT54" ca="1">IFERROR(AVERAGE(IF(('1. Database - raw'!JW$7:JY$494&gt;0)*('1. Database - raw'!$AD$7:$AD$494=$A54)*(INDIRECT($Q54,TRUE)=$O54),'1. Database - raw'!JW$7:JY$494)),"")</f>
        <v/>
      </c>
      <c r="KU54" s="363" t="str">
        <f t="array" aca="1" ref="KU54" ca="1">IFERROR(_xlfn.STDEV.S(IF(('1. Database - raw'!JW$7:JY$494&gt;0)*('1. Database - raw'!$AD$7:$AD$494=$A54)*(INDIRECT($Q54,TRUE)=$O54),'1. Database - raw'!JW$7:JY$494)),"")</f>
        <v/>
      </c>
      <c r="KV54" s="357" t="str">
        <f t="array" aca="1" ref="KV54" ca="1">IFERROR(IF(COUNT(IF(('1. Database - raw'!JW$7:JY$494&gt;0)*('1. Database - raw'!$AD$7:$AD$494=$A54)*(INDIRECT($Q54,TRUE)=$O54),'1. Database - raw'!JW$7:JY$494))&gt;0,COUNT(IF(('1. Database - raw'!JW$7:JY$494&gt;0)*('1. Database - raw'!$AD$7:$AD$494=$A54)*(INDIRECT($Q54,TRUE)=$O54),'1. Database - raw'!JW$7:JY$494)),""),"")</f>
        <v/>
      </c>
      <c r="KW54" s="361" t="str">
        <f t="shared" ca="1" si="124"/>
        <v/>
      </c>
      <c r="KX54" s="362" t="str">
        <f t="shared" ca="1" si="125"/>
        <v/>
      </c>
      <c r="KY54" s="362" t="str">
        <f t="shared" ca="1" si="126"/>
        <v/>
      </c>
      <c r="KZ54" s="362" t="str">
        <f t="array" aca="1" ref="KZ54" ca="1">IFERROR(AVERAGE(IF(('1. Database - raw'!KC$7:KE$494&gt;0)*('1. Database - raw'!$AD$7:$AD$494=$A54)*(INDIRECT($Q54,TRUE)=$O54),'1. Database - raw'!KC$7:KE$494)),"")</f>
        <v/>
      </c>
      <c r="LA54" s="363" t="str">
        <f t="array" aca="1" ref="LA54" ca="1">IFERROR(_xlfn.STDEV.S(IF(('1. Database - raw'!KC$7:KE$494&gt;0)*('1. Database - raw'!$AD$7:$AD$494=$A54)*(INDIRECT($Q54,TRUE)=$O54),'1. Database - raw'!KC$7:KE$494)),"")</f>
        <v/>
      </c>
      <c r="LB54" s="357" t="str">
        <f t="array" aca="1" ref="LB54" ca="1">IFERROR(IF(COUNT(IF(('1. Database - raw'!KC$7:KE$494&gt;0)*('1. Database - raw'!$AD$7:$AD$494=$A54)*(INDIRECT($Q54,TRUE)=$O54),'1. Database - raw'!KC$7:KE$494))&gt;0,COUNT(IF(('1. Database - raw'!KC$7:KE$494&gt;0)*('1. Database - raw'!$AD$7:$AD$494=$A54)*(INDIRECT($Q54,TRUE)=$O54),'1. Database - raw'!KC$7:KE$494)),""),"")</f>
        <v/>
      </c>
      <c r="LC54" s="361" t="str">
        <f t="shared" ca="1" si="127"/>
        <v/>
      </c>
      <c r="LD54" s="362" t="str">
        <f t="shared" ca="1" si="128"/>
        <v/>
      </c>
      <c r="LE54" s="362" t="str">
        <f t="shared" ca="1" si="129"/>
        <v/>
      </c>
      <c r="LF54" s="362" t="str">
        <f t="array" aca="1" ref="LF54" ca="1">IFERROR(AVERAGE(IF(('1. Database - raw'!KI$7:KK$494&gt;0)*('1. Database - raw'!$AD$7:$AD$494=$A54)*(INDIRECT($Q54,TRUE)=$O54),'1. Database - raw'!KI$7:KK$494)),"")</f>
        <v/>
      </c>
      <c r="LG54" s="363" t="str">
        <f t="array" aca="1" ref="LG54" ca="1">IFERROR(_xlfn.STDEV.S(IF(('1. Database - raw'!KI$7:KK$494&gt;0)*('1. Database - raw'!$AD$7:$AD$494=$A54)*(INDIRECT($Q54,TRUE)=$O54),'1. Database - raw'!KI$7:KK$494)),"")</f>
        <v/>
      </c>
      <c r="LH54" s="357" t="str">
        <f t="array" aca="1" ref="LH54" ca="1">IFERROR(IF(COUNT(IF(('1. Database - raw'!KI$7:KK$494&gt;0)*('1. Database - raw'!$AD$7:$AD$494=$A54)*(INDIRECT($Q54,TRUE)=$O54),'1. Database - raw'!KI$7:KK$494))&gt;0,COUNT(IF(('1. Database - raw'!KI$7:KK$494&gt;0)*('1. Database - raw'!$AD$7:$AD$494=$A54)*(INDIRECT($Q54,TRUE)=$O54),'1. Database - raw'!KI$7:KK$494)),""),"")</f>
        <v/>
      </c>
      <c r="LI54" s="361" t="str">
        <f t="shared" ca="1" si="169"/>
        <v/>
      </c>
      <c r="LJ54" s="362" t="str">
        <f t="shared" ca="1" si="170"/>
        <v/>
      </c>
      <c r="LK54" s="362" t="str">
        <f t="shared" ca="1" si="171"/>
        <v/>
      </c>
      <c r="LL54" s="362" t="str">
        <f t="array" aca="1" ref="LL54" ca="1">IFERROR(AVERAGE(IF(('1. Database - raw'!KO$7:KQ$494&gt;0)*('1. Database - raw'!$AD$7:$AD$494=$A54)*(INDIRECT($Q54,TRUE)=$O54),'1. Database - raw'!KO$7:KQ$494)),"")</f>
        <v/>
      </c>
      <c r="LM54" s="363" t="str">
        <f t="array" aca="1" ref="LM54" ca="1">IFERROR(_xlfn.STDEV.S(IF(('1. Database - raw'!KO$7:KQ$494&gt;0)*('1. Database - raw'!$AD$7:$AD$494=$A54)*(INDIRECT($Q54,TRUE)=$O54),'1. Database - raw'!KO$7:KQ$494)),"")</f>
        <v/>
      </c>
      <c r="LN54" s="357" t="str">
        <f t="array" aca="1" ref="LN54" ca="1">IFERROR(IF(COUNT(IF(('1. Database - raw'!KO$7:KQ$494&gt;0)*('1. Database - raw'!$AD$7:$AD$494=$A54)*(INDIRECT($Q54,TRUE)=$O54),'1. Database - raw'!KO$7:KQ$494))&gt;0,COUNT(IF(('1. Database - raw'!KO$7:KQ$494&gt;0)*('1. Database - raw'!$AD$7:$AD$494=$A54)*(INDIRECT($Q54,TRUE)=$O54),'1. Database - raw'!KO$7:KQ$494)),""),"")</f>
        <v/>
      </c>
      <c r="LO54" s="361" t="str">
        <f t="shared" ca="1" si="130"/>
        <v/>
      </c>
      <c r="LP54" s="362" t="str">
        <f t="shared" ca="1" si="131"/>
        <v/>
      </c>
      <c r="LQ54" s="362" t="str">
        <f t="shared" ca="1" si="132"/>
        <v/>
      </c>
      <c r="LR54" s="362" t="str">
        <f t="array" aca="1" ref="LR54" ca="1">IFERROR(AVERAGE(IF(('1. Database - raw'!KU$7:KW$494&gt;0)*('1. Database - raw'!$AD$7:$AD$494=$A54)*(INDIRECT($Q54,TRUE)=$O54),'1. Database - raw'!KU$7:KW$494)),"")</f>
        <v/>
      </c>
      <c r="LS54" s="363" t="str">
        <f t="array" aca="1" ref="LS54" ca="1">IFERROR(_xlfn.STDEV.S(IF(('1. Database - raw'!KU$7:KW$494&gt;0)*('1. Database - raw'!$AD$7:$AD$494=$A54)*(INDIRECT($Q54,TRUE)=$O54),'1. Database - raw'!KU$7:KW$494)),"")</f>
        <v/>
      </c>
      <c r="LT54" s="357" t="str">
        <f t="array" aca="1" ref="LT54" ca="1">IFERROR(IF(COUNT(IF(('1. Database - raw'!KU$7:KW$494&gt;0)*('1. Database - raw'!$AD$7:$AD$494=$A54)*(INDIRECT($Q54,TRUE)=$O54),'1. Database - raw'!KU$7:KW$494))&gt;0,COUNT(IF(('1. Database - raw'!KU$7:KW$494&gt;0)*('1. Database - raw'!$AD$7:$AD$494=$A54)*(INDIRECT($Q54,TRUE)=$O54),'1. Database - raw'!KU$7:KW$494)),""),"")</f>
        <v/>
      </c>
      <c r="LU54" s="361" t="str">
        <f t="shared" ca="1" si="133"/>
        <v/>
      </c>
      <c r="LV54" s="362" t="str">
        <f t="shared" ca="1" si="134"/>
        <v/>
      </c>
      <c r="LW54" s="362" t="str">
        <f t="shared" ca="1" si="135"/>
        <v/>
      </c>
      <c r="LX54" s="362" t="str">
        <f t="array" aca="1" ref="LX54" ca="1">IFERROR(AVERAGE(IF(('1. Database - raw'!LA$7:LC$494&gt;0)*('1. Database - raw'!$AD$7:$AD$494=$A54)*(INDIRECT($Q54,TRUE)=$O54),'1. Database - raw'!LA$7:LC$494)),"")</f>
        <v/>
      </c>
      <c r="LY54" s="363" t="str">
        <f t="array" aca="1" ref="LY54" ca="1">IFERROR(_xlfn.STDEV.S(IF(('1. Database - raw'!LA$7:LC$494&gt;0)*('1. Database - raw'!$AD$7:$AD$494=$A54)*(INDIRECT($Q54,TRUE)=$O54),'1. Database - raw'!LA$7:LC$494)),"")</f>
        <v/>
      </c>
      <c r="LZ54" s="357" t="str">
        <f t="array" aca="1" ref="LZ54" ca="1">IFERROR(IF(COUNT(IF(('1. Database - raw'!LA$7:LC$494&gt;0)*('1. Database - raw'!$AD$7:$AD$494=$A54)*(INDIRECT($Q54,TRUE)=$O54),'1. Database - raw'!LA$7:LC$494))&gt;0,COUNT(IF(('1. Database - raw'!LA$7:LC$494&gt;0)*('1. Database - raw'!$AD$7:$AD$494=$A54)*(INDIRECT($Q54,TRUE)=$O54),'1. Database - raw'!LA$7:LC$494)),""),"")</f>
        <v/>
      </c>
      <c r="MA54" s="361" t="str">
        <f t="shared" ca="1" si="136"/>
        <v/>
      </c>
      <c r="MB54" s="362" t="str">
        <f t="shared" ca="1" si="137"/>
        <v/>
      </c>
      <c r="MC54" s="362" t="str">
        <f t="shared" ca="1" si="138"/>
        <v/>
      </c>
      <c r="MD54" s="362" t="str">
        <f t="array" aca="1" ref="MD54" ca="1">IFERROR(AVERAGE(IF(('1. Database - raw'!LG$7:LI$494&gt;0)*('1. Database - raw'!$AD$7:$AD$494=$A54)*(INDIRECT($Q54,TRUE)=$O54),'1. Database - raw'!LG$7:LI$494)),"")</f>
        <v/>
      </c>
      <c r="ME54" s="363" t="str">
        <f t="array" aca="1" ref="ME54" ca="1">IFERROR(_xlfn.STDEV.S(IF(('1. Database - raw'!LG$7:LI$494&gt;0)*('1. Database - raw'!$AD$7:$AD$494=$A54)*(INDIRECT($Q54,TRUE)=$O54),'1. Database - raw'!LG$7:LI$494)),"")</f>
        <v/>
      </c>
      <c r="MF54" s="357" t="str">
        <f t="array" aca="1" ref="MF54" ca="1">IFERROR(IF(COUNT(IF(('1. Database - raw'!LG$7:LI$494&gt;0)*('1. Database - raw'!$AD$7:$AD$494=$A54)*(INDIRECT($Q54,TRUE)=$O54),'1. Database - raw'!LG$7:LI$494))&gt;0,COUNT(IF(('1. Database - raw'!LG$7:LI$494&gt;0)*('1. Database - raw'!$AD$7:$AD$494=$A54)*(INDIRECT($Q54,TRUE)=$O54),'1. Database - raw'!LG$7:LI$494)),""),"")</f>
        <v/>
      </c>
      <c r="MG54" s="361" t="str">
        <f t="shared" ca="1" si="139"/>
        <v/>
      </c>
      <c r="MH54" s="362" t="str">
        <f t="shared" ca="1" si="140"/>
        <v/>
      </c>
      <c r="MI54" s="362" t="str">
        <f t="shared" ca="1" si="141"/>
        <v/>
      </c>
      <c r="MJ54" s="362" t="str">
        <f t="array" aca="1" ref="MJ54" ca="1">IFERROR(AVERAGE(IF(('1. Database - raw'!LM$7:LO$494&gt;0)*('1. Database - raw'!$AD$7:$AD$494=$A54)*(INDIRECT($Q54,TRUE)=$O54),'1. Database - raw'!LM$7:LO$494)),"")</f>
        <v/>
      </c>
      <c r="MK54" s="363" t="str">
        <f t="array" aca="1" ref="MK54" ca="1">IFERROR(_xlfn.STDEV.S(IF(('1. Database - raw'!LM$7:LO$494&gt;0)*('1. Database - raw'!$AD$7:$AD$494=$A54)*(INDIRECT($Q54,TRUE)=$O54),'1. Database - raw'!LM$7:LO$494)),"")</f>
        <v/>
      </c>
      <c r="ML54" s="357" t="str">
        <f t="array" aca="1" ref="ML54" ca="1">IFERROR(IF(COUNT(IF(('1. Database - raw'!LM$7:LO$494&gt;0)*('1. Database - raw'!$AD$7:$AD$494=$A54)*(INDIRECT($Q54,TRUE)=$O54),'1. Database - raw'!LM$7:LO$494))&gt;0,COUNT(IF(('1. Database - raw'!LM$7:LO$494&gt;0)*('1. Database - raw'!$AD$7:$AD$494=$A54)*(INDIRECT($Q54,TRUE)=$O54),'1. Database - raw'!LM$7:LO$494)),""),"")</f>
        <v/>
      </c>
      <c r="MM54" s="361" t="str">
        <f t="shared" ca="1" si="142"/>
        <v/>
      </c>
      <c r="MN54" s="362" t="str">
        <f t="shared" ca="1" si="143"/>
        <v/>
      </c>
      <c r="MO54" s="362" t="str">
        <f t="shared" ca="1" si="144"/>
        <v/>
      </c>
      <c r="MP54" s="362" t="str">
        <f t="array" aca="1" ref="MP54" ca="1">IFERROR(AVERAGE(IF(('1. Database - raw'!LS$7:LU$494&gt;0)*('1. Database - raw'!$AD$7:$AD$494=$A54)*(INDIRECT($Q54,TRUE)=$O54),'1. Database - raw'!LS$7:LU$494)),"")</f>
        <v/>
      </c>
      <c r="MQ54" s="363" t="str">
        <f t="array" aca="1" ref="MQ54" ca="1">IFERROR(_xlfn.STDEV.S(IF(('1. Database - raw'!LS$7:LU$494&gt;0)*('1. Database - raw'!$AD$7:$AD$494=$A54)*(INDIRECT($Q54,TRUE)=$O54),'1. Database - raw'!LS$7:LU$494)),"")</f>
        <v/>
      </c>
      <c r="MR54" s="357" t="str">
        <f t="array" aca="1" ref="MR54" ca="1">IFERROR(IF(COUNT(IF(('1. Database - raw'!LS$7:LU$494&gt;0)*('1. Database - raw'!$AD$7:$AD$494=$A54)*(INDIRECT($Q54,TRUE)=$O54),'1. Database - raw'!LS$7:LU$494))&gt;0,COUNT(IF(('1. Database - raw'!LS$7:LU$494&gt;0)*('1. Database - raw'!$AD$7:$AD$494=$A54)*(INDIRECT($Q54,TRUE)=$O54),'1. Database - raw'!LS$7:LU$494)),""),"")</f>
        <v/>
      </c>
      <c r="MS54" s="361" t="str">
        <f t="shared" ca="1" si="145"/>
        <v/>
      </c>
      <c r="MT54" s="362" t="str">
        <f t="shared" ca="1" si="146"/>
        <v/>
      </c>
      <c r="MU54" s="362" t="str">
        <f t="shared" ca="1" si="147"/>
        <v/>
      </c>
      <c r="MV54" s="362" t="str">
        <f t="array" aca="1" ref="MV54" ca="1">IFERROR(AVERAGE(IF(('1. Database - raw'!LY$7:MA$494&gt;0)*('1. Database - raw'!$AD$7:$AD$494=$A54)*(INDIRECT($Q54,TRUE)=$O54),'1. Database - raw'!LY$7:MA$494)),"")</f>
        <v/>
      </c>
      <c r="MW54" s="363" t="str">
        <f t="array" aca="1" ref="MW54" ca="1">IFERROR(_xlfn.STDEV.S(IF(('1. Database - raw'!LY$7:MA$494&gt;0)*('1. Database - raw'!$AD$7:$AD$494=$A54)*(INDIRECT($Q54,TRUE)=$O54),'1. Database - raw'!LY$7:MA$494)),"")</f>
        <v/>
      </c>
      <c r="MX54" s="357" t="str">
        <f t="array" aca="1" ref="MX54" ca="1">IFERROR(IF(COUNT(IF(('1. Database - raw'!LY$7:MA$494&gt;0)*('1. Database - raw'!$AD$7:$AD$494=$A54)*(INDIRECT($Q54,TRUE)=$O54),'1. Database - raw'!LY$7:MA$494))&gt;0,COUNT(IF(('1. Database - raw'!LY$7:MA$494&gt;0)*('1. Database - raw'!$AD$7:$AD$494=$A54)*(INDIRECT($Q54,TRUE)=$O54),'1. Database - raw'!LY$7:MA$494)),""),"")</f>
        <v/>
      </c>
      <c r="MY54" s="361" t="str">
        <f t="shared" ca="1" si="148"/>
        <v/>
      </c>
      <c r="MZ54" s="362" t="str">
        <f t="shared" ca="1" si="149"/>
        <v/>
      </c>
      <c r="NA54" s="362" t="str">
        <f t="shared" ca="1" si="150"/>
        <v/>
      </c>
      <c r="NB54" s="362" t="str">
        <f t="array" aca="1" ref="NB54" ca="1">IFERROR(AVERAGE(IF(('1. Database - raw'!ME$7:MG$494&gt;0)*('1. Database - raw'!$AD$7:$AD$494=$A54)*(INDIRECT($Q54,TRUE)=$O54),'1. Database - raw'!ME$7:MG$494)),"")</f>
        <v/>
      </c>
      <c r="NC54" s="363" t="str">
        <f t="array" aca="1" ref="NC54" ca="1">IFERROR(_xlfn.STDEV.S(IF(('1. Database - raw'!ME$7:MG$494&gt;0)*('1. Database - raw'!$AD$7:$AD$494=$A54)*(INDIRECT($Q54,TRUE)=$O54),'1. Database - raw'!ME$7:MG$494)),"")</f>
        <v/>
      </c>
      <c r="ND54" s="357" t="str">
        <f t="array" aca="1" ref="ND54" ca="1">IFERROR(IF(COUNT(IF(('1. Database - raw'!ME$7:MG$494&gt;0)*('1. Database - raw'!$AD$7:$AD$494=$A54)*(INDIRECT($Q54,TRUE)=$O54),'1. Database - raw'!ME$7:MG$494))&gt;0,COUNT(IF(('1. Database - raw'!ME$7:MG$494&gt;0)*('1. Database - raw'!$AD$7:$AD$494=$A54)*(INDIRECT($Q54,TRUE)=$O54),'1. Database - raw'!ME$7:MG$494)),""),"")</f>
        <v/>
      </c>
      <c r="NE54" s="361" t="str">
        <f t="shared" ca="1" si="151"/>
        <v/>
      </c>
      <c r="NF54" s="362" t="str">
        <f t="shared" ca="1" si="152"/>
        <v/>
      </c>
      <c r="NG54" s="362" t="str">
        <f t="shared" ca="1" si="153"/>
        <v/>
      </c>
      <c r="NH54" s="362" t="str">
        <f t="array" aca="1" ref="NH54" ca="1">IFERROR(AVERAGE(IF(('1. Database - raw'!MK$7:MM$494&gt;0)*('1. Database - raw'!$AD$7:$AD$494=$A54)*(INDIRECT($Q54,TRUE)=$O54),'1. Database - raw'!MK$7:MM$494)),"")</f>
        <v/>
      </c>
      <c r="NI54" s="363" t="str">
        <f t="array" aca="1" ref="NI54" ca="1">IFERROR(_xlfn.STDEV.S(IF(('1. Database - raw'!MK$7:MM$494&gt;0)*('1. Database - raw'!$AD$7:$AD$494=$A54)*(INDIRECT($Q54,TRUE)=$O54),'1. Database - raw'!MK$7:MM$494)),"")</f>
        <v/>
      </c>
      <c r="NJ54" s="357" t="str">
        <f t="array" aca="1" ref="NJ54" ca="1">IFERROR(IF(COUNT(IF(('1. Database - raw'!MK$7:MM$494&gt;0)*('1. Database - raw'!$AD$7:$AD$494=$A54)*(INDIRECT($Q54,TRUE)=$O54),'1. Database - raw'!MK$7:MM$494))&gt;0,COUNT(IF(('1. Database - raw'!MK$7:MM$494&gt;0)*('1. Database - raw'!$AD$7:$AD$494=$A54)*(INDIRECT($Q54,TRUE)=$O54),'1. Database - raw'!MK$7:MM$494)),""),"")</f>
        <v/>
      </c>
      <c r="NK54" s="361" t="str">
        <f t="shared" ca="1" si="154"/>
        <v/>
      </c>
      <c r="NL54" s="362" t="str">
        <f t="shared" ca="1" si="155"/>
        <v/>
      </c>
      <c r="NM54" s="362" t="str">
        <f t="shared" ca="1" si="156"/>
        <v/>
      </c>
      <c r="NN54" s="362" t="str">
        <f t="array" aca="1" ref="NN54" ca="1">IFERROR(AVERAGE(IF(('1. Database - raw'!MQ$7:MS$494&gt;0)*('1. Database - raw'!$AD$7:$AD$494=$A54)*(INDIRECT($Q54,TRUE)=$O54),'1. Database - raw'!MQ$7:MS$494)),"")</f>
        <v/>
      </c>
      <c r="NO54" s="363" t="str">
        <f t="array" aca="1" ref="NO54" ca="1">IFERROR(_xlfn.STDEV.S(IF(('1. Database - raw'!MQ$7:MS$494&gt;0)*('1. Database - raw'!$AD$7:$AD$494=$A54)*(INDIRECT($Q54,TRUE)=$O54),'1. Database - raw'!MQ$7:MS$494)),"")</f>
        <v/>
      </c>
      <c r="NP54" s="357" t="str">
        <f t="array" aca="1" ref="NP54" ca="1">IFERROR(IF(COUNT(IF(('1. Database - raw'!MQ$7:MS$494&gt;0)*('1. Database - raw'!$AD$7:$AD$494=$A54)*(INDIRECT($Q54,TRUE)=$O54),'1. Database - raw'!MQ$7:MS$494))&gt;0,COUNT(IF(('1. Database - raw'!MQ$7:MS$494&gt;0)*('1. Database - raw'!$AD$7:$AD$494=$A54)*(INDIRECT($Q54,TRUE)=$O54),'1. Database - raw'!MQ$7:MS$494)),""),"")</f>
        <v/>
      </c>
      <c r="NQ54" s="361" t="str">
        <f t="shared" ca="1" si="157"/>
        <v/>
      </c>
      <c r="NR54" s="362" t="str">
        <f t="shared" ca="1" si="158"/>
        <v/>
      </c>
      <c r="NS54" s="362" t="str">
        <f t="shared" ca="1" si="159"/>
        <v/>
      </c>
      <c r="NT54" s="362" t="str">
        <f t="array" aca="1" ref="NT54" ca="1">IFERROR(AVERAGE(IF(('1. Database - raw'!MW$7:MY$494&gt;0)*('1. Database - raw'!$AD$7:$AD$494=$A54)*(INDIRECT($Q54,TRUE)=$O54),'1. Database - raw'!MW$7:MY$494)),"")</f>
        <v/>
      </c>
      <c r="NU54" s="363" t="str">
        <f t="array" aca="1" ref="NU54" ca="1">IFERROR(_xlfn.STDEV.S(IF(('1. Database - raw'!MW$7:MY$494&gt;0)*('1. Database - raw'!$AD$7:$AD$494=$A54)*(INDIRECT($Q54,TRUE)=$O54),'1. Database - raw'!MW$7:MY$494)),"")</f>
        <v/>
      </c>
      <c r="NV54" s="357" t="str">
        <f t="array" aca="1" ref="NV54" ca="1">IFERROR(IF(COUNT(IF(('1. Database - raw'!MW$7:MY$494&gt;0)*('1. Database - raw'!$AD$7:$AD$494=$A54)*(INDIRECT($Q54,TRUE)=$O54),'1. Database - raw'!MW$7:MY$494))&gt;0,COUNT(IF(('1. Database - raw'!MW$7:MY$494&gt;0)*('1. Database - raw'!$AD$7:$AD$494=$A54)*(INDIRECT($Q54,TRUE)=$O54),'1. Database - raw'!MW$7:MY$494)),""),"")</f>
        <v/>
      </c>
      <c r="NW54" s="361" t="str">
        <f t="shared" ca="1" si="160"/>
        <v/>
      </c>
      <c r="NX54" s="362" t="str">
        <f t="shared" ca="1" si="161"/>
        <v/>
      </c>
      <c r="NY54" s="362" t="str">
        <f t="shared" ca="1" si="162"/>
        <v/>
      </c>
      <c r="NZ54" s="362" t="str">
        <f t="array" aca="1" ref="NZ54" ca="1">IFERROR(AVERAGE(IF(('1. Database - raw'!NC$7:NE$494&gt;0)*('1. Database - raw'!$AD$7:$AD$494=$A54)*(INDIRECT($Q54,TRUE)=$O54),'1. Database - raw'!NC$7:NE$494)),"")</f>
        <v/>
      </c>
      <c r="OA54" s="363" t="str">
        <f t="array" aca="1" ref="OA54" ca="1">IFERROR(_xlfn.STDEV.S(IF(('1. Database - raw'!NC$7:NE$494&gt;0)*('1. Database - raw'!$AD$7:$AD$494=$A54)*(INDIRECT($Q54,TRUE)=$O54),'1. Database - raw'!NC$7:NE$494)),"")</f>
        <v/>
      </c>
      <c r="OB54" s="357" t="str">
        <f t="array" aca="1" ref="OB54" ca="1">IFERROR(IF(COUNT(IF(('1. Database - raw'!NC$7:NE$494&gt;0)*('1. Database - raw'!$AD$7:$AD$494=$A54)*(INDIRECT($Q54,TRUE)=$O54),'1. Database - raw'!NC$7:NE$494))&gt;0,COUNT(IF(('1. Database - raw'!NC$7:NE$494&gt;0)*('1. Database - raw'!$AD$7:$AD$494=$A54)*(INDIRECT($Q54,TRUE)=$O54),'1. Database - raw'!NC$7:NE$494)),""),"")</f>
        <v/>
      </c>
      <c r="OC54" s="361" t="str">
        <f t="shared" ca="1" si="163"/>
        <v/>
      </c>
      <c r="OD54" s="362" t="str">
        <f t="shared" ca="1" si="164"/>
        <v/>
      </c>
      <c r="OE54" s="362" t="str">
        <f t="shared" ca="1" si="165"/>
        <v/>
      </c>
      <c r="OF54" s="362" t="str">
        <f t="array" aca="1" ref="OF54" ca="1">IFERROR(AVERAGE(IF(('1. Database - raw'!NI$7:NK$494&gt;0)*('1. Database - raw'!$AD$7:$AD$494=$A54)*(INDIRECT($Q54,TRUE)=$O54),'1. Database - raw'!NI$7:NK$494)),"")</f>
        <v/>
      </c>
      <c r="OG54" s="363" t="str">
        <f t="array" aca="1" ref="OG54" ca="1">IFERROR(_xlfn.STDEV.S(IF(('1. Database - raw'!NI$7:NK$494&gt;0)*('1. Database - raw'!$AD$7:$AD$494=$A54)*(INDIRECT($Q54,TRUE)=$O54),'1. Database - raw'!NI$7:NK$494)),"")</f>
        <v/>
      </c>
      <c r="OH54" s="364" t="str">
        <f t="array" aca="1" ref="OH54" ca="1">IFERROR(IF(COUNT(IF(('1. Database - raw'!NI$7:NK$494&gt;0)*('1. Database - raw'!$AD$7:$AD$494=$A54)*(INDIRECT($Q54,TRUE)=$O54),'1. Database - raw'!NI$7:NK$494))&gt;0,COUNT(IF(('1. Database - raw'!NI$7:NK$494&gt;0)*('1. Database - raw'!$AD$7:$AD$494=$A54)*(INDIRECT($Q54,TRUE)=$O54),'1. Database - raw'!NI$7:NK$494)),""),"")</f>
        <v/>
      </c>
    </row>
    <row r="55" spans="1:398" ht="15.75" outlineLevel="1" collapsed="1" thickBot="1" x14ac:dyDescent="0.3">
      <c r="A55" s="133" t="s">
        <v>553</v>
      </c>
      <c r="B55" s="1329"/>
      <c r="C55" s="26"/>
      <c r="D55" s="27"/>
      <c r="E55" s="27" t="s">
        <v>366</v>
      </c>
      <c r="F55" s="62" t="s">
        <v>16</v>
      </c>
      <c r="G55" s="62" t="s">
        <v>616</v>
      </c>
      <c r="H55" s="62"/>
      <c r="I55" s="62"/>
      <c r="J55" s="62"/>
      <c r="K55" s="62"/>
      <c r="L55" s="62"/>
      <c r="M55" s="62"/>
      <c r="N55" s="227"/>
      <c r="O55" s="173" t="str">
        <f t="array" ref="O55">INDEX(A55:N55,IF(MIN(IF(C55:N55&lt;&gt;"",COLUMN(C55:N55)))&gt;0,MIN(IF(C55:N55&lt;&gt;"",COLUMN(C55:N55))),""))</f>
        <v>Pakistan</v>
      </c>
      <c r="P55" s="115">
        <f t="shared" ref="P55:P61" si="202">MATCH(O55,$C55:$N55,0)</f>
        <v>3</v>
      </c>
      <c r="Q55" s="119" t="str">
        <f ca="1">"'" &amp; $S$4 &amp; "'!" &amp; ADDRESS(ROW('1. Database - raw'!$A$7),MATCH($C$2,'1. Database - raw'!$6:$6,0)+MATCH(O55,$C55:$N55,0)-1,1) &amp; ":" &amp; ADDRESS(LOOKUP(2,1/('1. Database - raw'!A:A&lt;&gt;""),ROW('1. Database - raw'!A:A)),MATCH($C$2,'1. Database - raw'!$6:$6,0)+MATCH(O55,$C55:$N55,0)-1,1)</f>
        <v>'1. Database - raw'!$AG$7:$AG$494</v>
      </c>
      <c r="R55" s="231"/>
      <c r="S55" s="179"/>
      <c r="T55" s="207" t="str">
        <f t="shared" ca="1" si="200"/>
        <v/>
      </c>
      <c r="U55" s="126" t="str">
        <f t="shared" ca="1" si="200"/>
        <v/>
      </c>
      <c r="V55" s="126" t="str">
        <f t="shared" ca="1" si="200"/>
        <v/>
      </c>
      <c r="W55" s="126" t="str">
        <f t="shared" ca="1" si="200"/>
        <v/>
      </c>
      <c r="X55" s="126" t="str">
        <f t="shared" ca="1" si="200"/>
        <v/>
      </c>
      <c r="Y55" s="126" t="str">
        <f t="shared" ca="1" si="200"/>
        <v/>
      </c>
      <c r="Z55" s="126" t="str">
        <f t="shared" ca="1" si="200"/>
        <v/>
      </c>
      <c r="AA55" s="126" t="str">
        <f t="shared" ca="1" si="200"/>
        <v/>
      </c>
      <c r="AB55" s="126" t="str">
        <f t="shared" ca="1" si="200"/>
        <v/>
      </c>
      <c r="AC55" s="126" t="str">
        <f t="shared" ca="1" si="200"/>
        <v/>
      </c>
      <c r="AD55" s="126" t="str">
        <f t="shared" ca="1" si="201"/>
        <v/>
      </c>
      <c r="AE55" s="126" t="str">
        <f t="shared" ca="1" si="201"/>
        <v/>
      </c>
      <c r="AF55" s="126" t="str">
        <f t="shared" ca="1" si="201"/>
        <v/>
      </c>
      <c r="AG55" s="126" t="str">
        <f t="shared" ca="1" si="201"/>
        <v/>
      </c>
      <c r="AH55" s="126" t="str">
        <f t="shared" ca="1" si="201"/>
        <v/>
      </c>
      <c r="AI55" s="126" t="str">
        <f t="shared" ca="1" si="201"/>
        <v/>
      </c>
      <c r="AJ55" s="126" t="str">
        <f t="shared" ca="1" si="201"/>
        <v/>
      </c>
      <c r="AK55" s="126" t="str">
        <f t="shared" ca="1" si="201"/>
        <v/>
      </c>
      <c r="AL55" s="126" t="str">
        <f t="shared" ca="1" si="201"/>
        <v/>
      </c>
      <c r="AM55" s="127" t="str">
        <f t="shared" ca="1" si="201"/>
        <v/>
      </c>
      <c r="AN55" s="187"/>
      <c r="AO55" s="187"/>
      <c r="AP55" s="187"/>
      <c r="AQ55" s="187"/>
      <c r="AR55" s="187"/>
      <c r="AS55" s="187"/>
      <c r="AT55" s="187"/>
      <c r="AU55" s="187"/>
      <c r="AV55" s="187"/>
      <c r="AW55" s="187"/>
      <c r="AX55" s="187"/>
      <c r="AY55" s="187"/>
      <c r="AZ55" s="187"/>
      <c r="BA55" s="187"/>
      <c r="BB55" s="187"/>
      <c r="BC55" s="187"/>
      <c r="BD55" s="239">
        <f t="shared" ca="1" si="198"/>
        <v>0.66899666117234935</v>
      </c>
      <c r="BE55" s="239">
        <f t="shared" ca="1" si="199"/>
        <v>59.628871184111873</v>
      </c>
      <c r="BF55" s="239" t="str">
        <f t="shared" ca="1" si="175"/>
        <v/>
      </c>
      <c r="BG55" s="248" t="str">
        <f t="shared" ca="1" si="176"/>
        <v/>
      </c>
      <c r="BH55" s="294"/>
      <c r="BI55" s="562" t="str">
        <f t="shared" ca="1" si="166"/>
        <v/>
      </c>
      <c r="BJ55" s="558" t="str">
        <f t="shared" ca="1" si="187"/>
        <v/>
      </c>
      <c r="BK55" s="558" t="str">
        <f t="shared" ca="1" si="188"/>
        <v/>
      </c>
      <c r="BL55" s="558" t="str">
        <f t="shared" ca="1" si="167"/>
        <v/>
      </c>
      <c r="BM55" s="558" t="str">
        <f t="shared" ca="1" si="189"/>
        <v/>
      </c>
      <c r="BN55" s="558" t="str">
        <f t="shared" ca="1" si="190"/>
        <v/>
      </c>
      <c r="BO55" s="254"/>
      <c r="BP55" s="173" t="str">
        <f t="shared" si="191"/>
        <v>Pakistan</v>
      </c>
      <c r="BQ55" s="66" t="str">
        <f t="shared" ca="1" si="172"/>
        <v/>
      </c>
      <c r="BR55" s="64" t="str">
        <f t="shared" ca="1" si="173"/>
        <v/>
      </c>
      <c r="BS55" s="64" t="str">
        <f t="shared" ca="1" si="174"/>
        <v/>
      </c>
      <c r="BT55" s="64" t="str">
        <f t="array" aca="1" ref="BT55" ca="1">IFERROR(AVERAGE(IF(('1. Database - raw'!AW$7:AY$494&gt;0)*('1. Database - raw'!$AD$7:$AD$494=$A55)*('1. Database - raw'!$AP$7:$AP$494&lt;&gt;Dropdown!$AM$11)*(INDIRECT($Q55,TRUE)=$O55),'1. Database - raw'!AW$7:AY$494)),"")</f>
        <v/>
      </c>
      <c r="BU55" s="97" t="str">
        <f t="array" aca="1" ref="BU55" ca="1">IFERROR(_xlfn.STDEV.S(IF(('1. Database - raw'!AW$7:AY$494&gt;0)*('1. Database - raw'!$AD$7:$AD$494=$A55)*('1. Database - raw'!$AP$7:$AP$494&lt;&gt;Dropdown!$AM$11)*(INDIRECT($Q55,TRUE)=$O55),'1. Database - raw'!AW$7:AY$494)),"")</f>
        <v/>
      </c>
      <c r="BV55" s="97" t="str">
        <f t="array" aca="1" ref="BV55" ca="1">IFERROR(IF(COUNT(IF(('1. Database - raw'!AW$7:AY$494&gt;0)*('1. Database - raw'!$AD$7:$AD$494=$A55)*('1. Database - raw'!$AP$7:$AP$494&lt;&gt;Dropdown!$AM$11)*(INDIRECT($Q55,TRUE)=$O55),'1. Database - raw'!AW$7:AY$494))&gt;0,COUNT(IF(('1. Database - raw'!AW$7:AY$494&gt;0)*('1. Database - raw'!$AD$7:$AD$494=$A55)*('1. Database - raw'!$AP$7:$AP$494&lt;&gt;Dropdown!$AM$11)*(INDIRECT($Q55,TRUE)=$O55),'1. Database - raw'!AW$7:AY$494)),""),"")</f>
        <v/>
      </c>
      <c r="BW55" s="66" t="str">
        <f t="shared" ca="1" si="7"/>
        <v/>
      </c>
      <c r="BX55" s="64" t="str">
        <f t="shared" ca="1" si="8"/>
        <v/>
      </c>
      <c r="BY55" s="64" t="str">
        <f t="shared" ca="1" si="9"/>
        <v/>
      </c>
      <c r="BZ55" s="64" t="str">
        <f t="array" aca="1" ref="BZ55" ca="1">IFERROR(AVERAGE(IF(('1. Database - raw'!BC$7:BE$494&gt;0)*('1. Database - raw'!$AD$7:$AD$494=$A55)*('1. Database - raw'!$AP$7:$AP$494&lt;&gt;Dropdown!$AM$11)*(INDIRECT($Q55,TRUE)=$O55),'1. Database - raw'!BC$7:BE$494)),"")</f>
        <v/>
      </c>
      <c r="CA55" s="97" t="str">
        <f t="array" aca="1" ref="CA55" ca="1">IFERROR(_xlfn.STDEV.S(IF(('1. Database - raw'!BC$7:BE$494&gt;0)*('1. Database - raw'!$AD$7:$AD$494=$A55)*('1. Database - raw'!$AP$7:$AP$494&lt;&gt;Dropdown!$AM$11)*(INDIRECT($Q55,TRUE)=$O55),'1. Database - raw'!BC$7:BE$494)),"")</f>
        <v/>
      </c>
      <c r="CB55" s="97" t="str">
        <f t="array" aca="1" ref="CB55" ca="1">IFERROR(IF(COUNT(IF(('1. Database - raw'!BC$7:BE$494&gt;0)*('1. Database - raw'!$AD$7:$AD$494=$A55)*('1. Database - raw'!$AP$7:$AP$494&lt;&gt;Dropdown!$AM$11)*(INDIRECT($Q55,TRUE)=$O55),'1. Database - raw'!BC$7:BE$494))&gt;0,COUNT(IF(('1. Database - raw'!BC$7:BE$494&gt;0)*('1. Database - raw'!$AD$7:$AD$494=$A55)*('1. Database - raw'!$AP$7:$AP$494&lt;&gt;Dropdown!$AM$11)*(INDIRECT($Q55,TRUE)=$O55),'1. Database - raw'!BC$7:BE$494)),""),"")</f>
        <v/>
      </c>
      <c r="CC55" s="107" t="str">
        <f t="shared" ca="1" si="10"/>
        <v/>
      </c>
      <c r="CD55" s="108" t="str">
        <f t="shared" ca="1" si="11"/>
        <v/>
      </c>
      <c r="CE55" s="108" t="str">
        <f t="shared" ca="1" si="12"/>
        <v/>
      </c>
      <c r="CF55" s="108" t="str">
        <f t="array" aca="1" ref="CF55" ca="1">IFERROR(AVERAGE(IF(('1. Database - raw'!BI$7:BK$494&gt;0)*('1. Database - raw'!$AD$7:$AD$494=$A55)*('1. Database - raw'!$AP$7:$AP$494&lt;&gt;Dropdown!$AM$11)*(INDIRECT($Q55,TRUE)=$O55),'1. Database - raw'!BI$7:BK$494)),"")</f>
        <v/>
      </c>
      <c r="CG55" s="272" t="str">
        <f t="array" aca="1" ref="CG55" ca="1">IFERROR(_xlfn.STDEV.S(IF(('1. Database - raw'!BI$7:BK$494&gt;0)*('1. Database - raw'!$AD$7:$AD$494=$A55)*('1. Database - raw'!$AP$7:$AP$494&lt;&gt;Dropdown!$AM$11)*(INDIRECT($Q55,TRUE)=$O55),'1. Database - raw'!BI$7:BK$494)),"")</f>
        <v/>
      </c>
      <c r="CH55" s="97" t="str">
        <f t="array" aca="1" ref="CH55" ca="1">IFERROR(IF(COUNT(IF(('1. Database - raw'!BI$7:BK$494&gt;0)*('1. Database - raw'!$AD$7:$AD$494=$A55)*('1. Database - raw'!$AP$7:$AP$494&lt;&gt;Dropdown!$AM$11)*(INDIRECT($Q55,TRUE)=$O55),'1. Database - raw'!BI$7:BK$494))&gt;0,COUNT(IF(('1. Database - raw'!BI$7:BK$494&gt;0)*('1. Database - raw'!$AD$7:$AD$494=$A55)*('1. Database - raw'!$AP$7:$AP$494&lt;&gt;Dropdown!$AM$11)*(INDIRECT($Q55,TRUE)=$O55),'1. Database - raw'!BI$7:BK$494)),""),"")</f>
        <v/>
      </c>
      <c r="CI55" s="66" t="str">
        <f t="shared" ca="1" si="13"/>
        <v/>
      </c>
      <c r="CJ55" s="64" t="str">
        <f t="shared" ca="1" si="14"/>
        <v/>
      </c>
      <c r="CK55" s="64" t="str">
        <f t="shared" ca="1" si="15"/>
        <v/>
      </c>
      <c r="CL55" s="64" t="str">
        <f t="array" aca="1" ref="CL55" ca="1">IFERROR(AVERAGE(IF(('1. Database - raw'!BO$7:BQ$494&gt;0)*('1. Database - raw'!$AD$7:$AD$494=$A55)*(INDIRECT($Q55,TRUE)=$O55),'1. Database - raw'!BO$7:BQ$494)),"")</f>
        <v/>
      </c>
      <c r="CM55" s="97" t="str">
        <f t="array" aca="1" ref="CM55" ca="1">IFERROR(_xlfn.STDEV.S(IF(('1. Database - raw'!BO$7:BQ$494&gt;0)*('1. Database - raw'!$AD$7:$AD$494=$A55)*(INDIRECT($Q55,TRUE)=$O55),'1. Database - raw'!BO$7:BQ$494)),"")</f>
        <v/>
      </c>
      <c r="CN55" s="97" t="str">
        <f t="array" aca="1" ref="CN55" ca="1">IFERROR(IF(COUNT(IF(('1. Database - raw'!BO$7:BQ$494&gt;0)*('1. Database - raw'!$AD$7:$AD$494=$A55)*(INDIRECT($Q55,TRUE)=$O55),'1. Database - raw'!BO$7:BQ$494))&gt;0,COUNT(IF(('1. Database - raw'!BO$7:BQ$494&gt;0)*('1. Database - raw'!$AD$7:$AD$494=$A55)*(INDIRECT($Q55,TRUE)=$O55),'1. Database - raw'!BO$7:BQ$494)),""),"")</f>
        <v/>
      </c>
      <c r="CO55" s="66" t="str">
        <f t="shared" ca="1" si="16"/>
        <v/>
      </c>
      <c r="CP55" s="64" t="str">
        <f t="shared" ca="1" si="17"/>
        <v/>
      </c>
      <c r="CQ55" s="64" t="str">
        <f t="shared" ca="1" si="18"/>
        <v/>
      </c>
      <c r="CR55" s="64" t="str">
        <f t="array" aca="1" ref="CR55" ca="1">IFERROR(AVERAGE(IF(('1. Database - raw'!BU$7:BW$494&gt;0)*('1. Database - raw'!$AD$7:$AD$494=$A55)*(INDIRECT($Q55,TRUE)=$O55),'1. Database - raw'!BU$7:BW$494)),"")</f>
        <v/>
      </c>
      <c r="CS55" s="97" t="str">
        <f t="array" aca="1" ref="CS55" ca="1">IFERROR(_xlfn.STDEV.S(IF(('1. Database - raw'!BU$7:BW$494&gt;0)*('1. Database - raw'!$AD$7:$AD$494=$A55)*(INDIRECT($Q55,TRUE)=$O55),'1. Database - raw'!BU$7:BW$494)),"")</f>
        <v/>
      </c>
      <c r="CT55" s="97" t="str">
        <f t="array" aca="1" ref="CT55" ca="1">IFERROR(IF(COUNT(IF(('1. Database - raw'!BU$7:BW$494&gt;0)*('1. Database - raw'!$AD$7:$AD$494=$A55)*(INDIRECT($Q55,TRUE)=$O55),'1. Database - raw'!BU$7:BW$494))&gt;0,COUNT(IF(('1. Database - raw'!BU$7:BW$494&gt;0)*('1. Database - raw'!$AD$7:$AD$494=$A55)*(INDIRECT($Q55,TRUE)=$O55),'1. Database - raw'!BU$7:BW$494)),""),"")</f>
        <v/>
      </c>
      <c r="CU55" s="66" t="str">
        <f t="shared" ca="1" si="19"/>
        <v/>
      </c>
      <c r="CV55" s="64" t="str">
        <f t="shared" ca="1" si="20"/>
        <v/>
      </c>
      <c r="CW55" s="64" t="str">
        <f t="shared" ca="1" si="21"/>
        <v/>
      </c>
      <c r="CX55" s="64" t="str">
        <f t="array" aca="1" ref="CX55" ca="1">IFERROR(AVERAGE(IF(('1. Database - raw'!CA$7:CC$494&gt;0)*('1. Database - raw'!$AD$7:$AD$494=$A55)*(INDIRECT($Q55,TRUE)=$O55),'1. Database - raw'!CA$7:CC$494)),"")</f>
        <v/>
      </c>
      <c r="CY55" s="97" t="str">
        <f t="array" aca="1" ref="CY55" ca="1">IFERROR(_xlfn.STDEV.S(IF(('1. Database - raw'!CA$7:CC$494&gt;0)*('1. Database - raw'!$AD$7:$AD$494=$A55)*(INDIRECT($Q55,TRUE)=$O55),'1. Database - raw'!CA$7:CC$494)),"")</f>
        <v/>
      </c>
      <c r="CZ55" s="97" t="str">
        <f t="array" aca="1" ref="CZ55" ca="1">IFERROR(IF(COUNT(IF(('1. Database - raw'!CA$7:CC$494&gt;0)*('1. Database - raw'!$AD$7:$AD$494=$A55)*(INDIRECT($Q55,TRUE)=$O55),'1. Database - raw'!CA$7:CC$494))&gt;0,COUNT(IF(('1. Database - raw'!CA$7:CC$494&gt;0)*('1. Database - raw'!$AD$7:$AD$494=$A55)*(INDIRECT($Q55,TRUE)=$O55),'1. Database - raw'!CA$7:CC$494)),""),"")</f>
        <v/>
      </c>
      <c r="DA55" s="66" t="str">
        <f t="shared" ca="1" si="22"/>
        <v/>
      </c>
      <c r="DB55" s="64" t="str">
        <f t="shared" ca="1" si="23"/>
        <v/>
      </c>
      <c r="DC55" s="64" t="str">
        <f t="shared" ca="1" si="24"/>
        <v/>
      </c>
      <c r="DD55" s="64" t="str">
        <f t="array" aca="1" ref="DD55" ca="1">IFERROR(AVERAGE(IF(('1. Database - raw'!CG$7:CI$494&gt;0)*('1. Database - raw'!$AD$7:$AD$494=$A55)*(INDIRECT($Q55,TRUE)=$O55),'1. Database - raw'!CG$7:CI$494)),"")</f>
        <v/>
      </c>
      <c r="DE55" s="97" t="str">
        <f t="array" aca="1" ref="DE55" ca="1">IFERROR(_xlfn.STDEV.S(IF(('1. Database - raw'!CG$7:CI$494&gt;0)*('1. Database - raw'!$AD$7:$AD$494=$A55)*(INDIRECT($Q55,TRUE)=$O55),'1. Database - raw'!CG$7:CI$494)),"")</f>
        <v/>
      </c>
      <c r="DF55" s="97" t="str">
        <f t="array" aca="1" ref="DF55" ca="1">IFERROR(IF(COUNT(IF(('1. Database - raw'!CG$7:CI$494&gt;0)*('1. Database - raw'!$AD$7:$AD$494=$A55)*(INDIRECT($Q55,TRUE)=$O55),'1. Database - raw'!CG$7:CI$494))&gt;0,COUNT(IF(('1. Database - raw'!CG$7:CI$494&gt;0)*('1. Database - raw'!$AD$7:$AD$494=$A55)*(INDIRECT($Q55,TRUE)=$O55),'1. Database - raw'!CG$7:CI$494)),""),"")</f>
        <v/>
      </c>
      <c r="DG55" s="66" t="str">
        <f t="shared" ca="1" si="25"/>
        <v/>
      </c>
      <c r="DH55" s="64" t="str">
        <f t="shared" ca="1" si="26"/>
        <v/>
      </c>
      <c r="DI55" s="64" t="str">
        <f t="shared" ca="1" si="27"/>
        <v/>
      </c>
      <c r="DJ55" s="64" t="str">
        <f t="array" aca="1" ref="DJ55" ca="1">IFERROR(AVERAGE(IF(('1. Database - raw'!CM$7:CO$494&gt;0)*('1. Database - raw'!$AD$7:$AD$494=$A55)*(INDIRECT($Q55,TRUE)=$O55),'1. Database - raw'!CM$7:CO$494)),"")</f>
        <v/>
      </c>
      <c r="DK55" s="97" t="str">
        <f t="array" aca="1" ref="DK55" ca="1">IFERROR(_xlfn.STDEV.S(IF(('1. Database - raw'!CM$7:CO$494&gt;0)*('1. Database - raw'!$AD$7:$AD$494=$A55)*(INDIRECT($Q55,TRUE)=$O55),'1. Database - raw'!CM$7:CO$494)),"")</f>
        <v/>
      </c>
      <c r="DL55" s="97" t="str">
        <f t="array" aca="1" ref="DL55" ca="1">IFERROR(IF(COUNT(IF(('1. Database - raw'!CM$7:CO$494&gt;0)*('1. Database - raw'!$AD$7:$AD$494=$A55)*(INDIRECT($Q55,TRUE)=$O55),'1. Database - raw'!CM$7:CO$494))&gt;0,COUNT(IF(('1. Database - raw'!CM$7:CO$494&gt;0)*('1. Database - raw'!$AD$7:$AD$494=$A55)*(INDIRECT($Q55,TRUE)=$O55),'1. Database - raw'!CM$7:CO$494)),""),"")</f>
        <v/>
      </c>
      <c r="DM55" s="66" t="str">
        <f t="shared" ca="1" si="28"/>
        <v/>
      </c>
      <c r="DN55" s="64" t="str">
        <f t="shared" ca="1" si="29"/>
        <v/>
      </c>
      <c r="DO55" s="64" t="str">
        <f t="shared" ca="1" si="30"/>
        <v/>
      </c>
      <c r="DP55" s="64" t="str">
        <f t="array" aca="1" ref="DP55" ca="1">IFERROR(AVERAGE(IF(('1. Database - raw'!CS$7:CU$494&gt;0)*('1. Database - raw'!$AD$7:$AD$494=$A55)*(INDIRECT($Q55,TRUE)=$O55),'1. Database - raw'!CS$7:CU$494)),"")</f>
        <v/>
      </c>
      <c r="DQ55" s="97" t="str">
        <f t="array" aca="1" ref="DQ55" ca="1">IFERROR(_xlfn.STDEV.S(IF(('1. Database - raw'!CS$7:CU$494&gt;0)*('1. Database - raw'!$AD$7:$AD$494=$A55)*(INDIRECT($Q55,TRUE)=$O55),'1. Database - raw'!CS$7:CU$494)),"")</f>
        <v/>
      </c>
      <c r="DR55" s="97" t="str">
        <f t="array" aca="1" ref="DR55" ca="1">IFERROR(IF(COUNT(IF(('1. Database - raw'!CS$7:CU$494&gt;0)*('1. Database - raw'!$AD$7:$AD$494=$A55)*(INDIRECT($Q55,TRUE)=$O55),'1. Database - raw'!CS$7:CU$494))&gt;0,COUNT(IF(('1. Database - raw'!CS$7:CU$494&gt;0)*('1. Database - raw'!$AD$7:$AD$494=$A55)*(INDIRECT($Q55,TRUE)=$O55),'1. Database - raw'!CS$7:CU$494)),""),"")</f>
        <v/>
      </c>
      <c r="DS55" s="66" t="str">
        <f t="shared" ca="1" si="31"/>
        <v/>
      </c>
      <c r="DT55" s="64" t="str">
        <f t="shared" ca="1" si="32"/>
        <v/>
      </c>
      <c r="DU55" s="64" t="str">
        <f t="shared" ca="1" si="33"/>
        <v/>
      </c>
      <c r="DV55" s="64" t="str">
        <f t="array" aca="1" ref="DV55" ca="1">IFERROR(AVERAGE(IF(('1. Database - raw'!CY$7:DA$494&gt;0)*('1. Database - raw'!$AD$7:$AD$494=$A55)*(INDIRECT($Q55,TRUE)=$O55),'1. Database - raw'!CY$7:DA$494)),"")</f>
        <v/>
      </c>
      <c r="DW55" s="97" t="str">
        <f t="array" aca="1" ref="DW55" ca="1">IFERROR(_xlfn.STDEV.S(IF(('1. Database - raw'!CY$7:DA$494&gt;0)*('1. Database - raw'!$AD$7:$AD$494=$A55)*(INDIRECT($Q55,TRUE)=$O55),'1. Database - raw'!CY$7:DA$494)),"")</f>
        <v/>
      </c>
      <c r="DX55" s="97" t="str">
        <f t="array" aca="1" ref="DX55" ca="1">IFERROR(IF(COUNT(IF(('1. Database - raw'!CY$7:DA$494&gt;0)*('1. Database - raw'!$AD$7:$AD$494=$A55)*(INDIRECT($Q55,TRUE)=$O55),'1. Database - raw'!CY$7:DA$494))&gt;0,COUNT(IF(('1. Database - raw'!CY$7:DA$494&gt;0)*('1. Database - raw'!$AD$7:$AD$494=$A55)*(INDIRECT($Q55,TRUE)=$O55),'1. Database - raw'!CY$7:DA$494)),""),"")</f>
        <v/>
      </c>
      <c r="DY55" s="66" t="str">
        <f t="shared" ca="1" si="34"/>
        <v/>
      </c>
      <c r="DZ55" s="64" t="str">
        <f t="shared" ca="1" si="35"/>
        <v/>
      </c>
      <c r="EA55" s="64" t="str">
        <f t="shared" ca="1" si="36"/>
        <v/>
      </c>
      <c r="EB55" s="64" t="str">
        <f t="array" aca="1" ref="EB55" ca="1">IFERROR(AVERAGE(IF(('1. Database - raw'!DE$7:DG$494&gt;0)*('1. Database - raw'!$AD$7:$AD$494=$A55)*(INDIRECT($Q55,TRUE)=$O55),'1. Database - raw'!DE$7:DG$494)),"")</f>
        <v/>
      </c>
      <c r="EC55" s="97" t="str">
        <f t="array" aca="1" ref="EC55" ca="1">IFERROR(_xlfn.STDEV.S(IF(('1. Database - raw'!DE$7:DG$494&gt;0)*('1. Database - raw'!$AD$7:$AD$494=$A55)*(INDIRECT($Q55,TRUE)=$O55),'1. Database - raw'!DE$7:DG$494)),"")</f>
        <v/>
      </c>
      <c r="ED55" s="97" t="str">
        <f t="array" aca="1" ref="ED55" ca="1">IFERROR(IF(COUNT(IF(('1. Database - raw'!DE$7:DG$494&gt;0)*('1. Database - raw'!$AD$7:$AD$494=$A55)*(INDIRECT($Q55,TRUE)=$O55),'1. Database - raw'!DE$7:DG$494))&gt;0,COUNT(IF(('1. Database - raw'!DE$7:DG$494&gt;0)*('1. Database - raw'!$AD$7:$AD$494=$A55)*(INDIRECT($Q55,TRUE)=$O55),'1. Database - raw'!DE$7:DG$494)),""),"")</f>
        <v/>
      </c>
      <c r="EE55" s="107" t="str">
        <f t="shared" ca="1" si="37"/>
        <v/>
      </c>
      <c r="EF55" s="108" t="str">
        <f t="shared" ca="1" si="38"/>
        <v/>
      </c>
      <c r="EG55" s="108" t="str">
        <f t="shared" ca="1" si="39"/>
        <v/>
      </c>
      <c r="EH55" s="108" t="str">
        <f t="array" aca="1" ref="EH55" ca="1">IFERROR(AVERAGE(IF(('1. Database - raw'!DK$7:DM$494&gt;0)*('1. Database - raw'!$AD$7:$AD$494=$A55)*(INDIRECT($Q55,TRUE)=$O55),'1. Database - raw'!DK$7:DM$494)),"")</f>
        <v/>
      </c>
      <c r="EI55" s="272" t="str">
        <f t="array" aca="1" ref="EI55" ca="1">IFERROR(_xlfn.STDEV.S(IF(('1. Database - raw'!DK$7:DM$494&gt;0)*('1. Database - raw'!$AD$7:$AD$494=$A55)*(INDIRECT($Q55,TRUE)=$O55),'1. Database - raw'!DK$7:DM$494)),"")</f>
        <v/>
      </c>
      <c r="EJ55" s="97" t="str">
        <f t="array" aca="1" ref="EJ55" ca="1">IFERROR(IF(COUNT(IF(('1. Database - raw'!DK$7:DM$494&gt;0)*('1. Database - raw'!$AD$7:$AD$494=$A55)*(INDIRECT($Q55,TRUE)=$O55),'1. Database - raw'!DK$7:DM$494))&gt;0,COUNT(IF(('1. Database - raw'!DK$7:DM$494&gt;0)*('1. Database - raw'!$AD$7:$AD$494=$A55)*(INDIRECT($Q55,TRUE)=$O55),'1. Database - raw'!DK$7:DM$494)),""),"")</f>
        <v/>
      </c>
      <c r="EK55" s="66" t="str">
        <f t="shared" ca="1" si="40"/>
        <v/>
      </c>
      <c r="EL55" s="64" t="str">
        <f t="shared" ca="1" si="41"/>
        <v/>
      </c>
      <c r="EM55" s="64" t="str">
        <f t="shared" ca="1" si="42"/>
        <v/>
      </c>
      <c r="EN55" s="64" t="str">
        <f t="array" aca="1" ref="EN55" ca="1">IFERROR(AVERAGE(IF(('1. Database - raw'!DQ$7:DS$494&gt;0)*('1. Database - raw'!$AD$7:$AD$494=$A55)*(INDIRECT($Q55,TRUE)=$O55),'1. Database - raw'!DQ$7:DS$494)),"")</f>
        <v/>
      </c>
      <c r="EO55" s="97" t="str">
        <f t="array" aca="1" ref="EO55" ca="1">IFERROR(_xlfn.STDEV.S(IF(('1. Database - raw'!DQ$7:DS$494&gt;0)*('1. Database - raw'!$AD$7:$AD$494=$A55)*(INDIRECT($Q55,TRUE)=$O55),'1. Database - raw'!DQ$7:DS$494)),"")</f>
        <v/>
      </c>
      <c r="EP55" s="97" t="str">
        <f t="array" aca="1" ref="EP55" ca="1">IFERROR(IF(COUNT(IF(('1. Database - raw'!DQ$7:DS$494&gt;0)*('1. Database - raw'!$AD$7:$AD$494=$A55)*(INDIRECT($Q55,TRUE)=$O55),'1. Database - raw'!DQ$7:DS$494))&gt;0,COUNT(IF(('1. Database - raw'!DQ$7:DS$494&gt;0)*('1. Database - raw'!$AD$7:$AD$494=$A55)*(INDIRECT($Q55,TRUE)=$O55),'1. Database - raw'!DQ$7:DS$494)),""),"")</f>
        <v/>
      </c>
      <c r="EQ55" s="66" t="str">
        <f t="shared" ca="1" si="43"/>
        <v/>
      </c>
      <c r="ER55" s="64" t="str">
        <f t="shared" ca="1" si="44"/>
        <v/>
      </c>
      <c r="ES55" s="64" t="str">
        <f t="shared" ca="1" si="45"/>
        <v/>
      </c>
      <c r="ET55" s="64" t="str">
        <f t="array" aca="1" ref="ET55" ca="1">IFERROR(AVERAGE(IF(('1. Database - raw'!DW$7:DY$494&gt;0)*('1. Database - raw'!$AD$7:$AD$494=$A55)*(INDIRECT($Q55,TRUE)=$O55),'1. Database - raw'!DW$7:DY$494)),"")</f>
        <v/>
      </c>
      <c r="EU55" s="97" t="str">
        <f t="array" aca="1" ref="EU55" ca="1">IFERROR(_xlfn.STDEV.S(IF(('1. Database - raw'!DW$7:DY$494&gt;0)*('1. Database - raw'!$AD$7:$AD$494=$A55)*(INDIRECT($Q55,TRUE)=$O55),'1. Database - raw'!DW$7:DY$494)),"")</f>
        <v/>
      </c>
      <c r="EV55" s="97" t="str">
        <f t="array" aca="1" ref="EV55" ca="1">IFERROR(IF(COUNT(IF(('1. Database - raw'!DW$7:DY$494&gt;0)*('1. Database - raw'!$AD$7:$AD$494=$A55)*(INDIRECT($Q55,TRUE)=$O55),'1. Database - raw'!DW$7:DY$494))&gt;0,COUNT(IF(('1. Database - raw'!DW$7:DY$494&gt;0)*('1. Database - raw'!$AD$7:$AD$494=$A55)*(INDIRECT($Q55,TRUE)=$O55),'1. Database - raw'!DW$7:DY$494)),""),"")</f>
        <v/>
      </c>
      <c r="EW55" s="66" t="str">
        <f t="shared" ca="1" si="46"/>
        <v/>
      </c>
      <c r="EX55" s="64" t="str">
        <f t="shared" ca="1" si="47"/>
        <v/>
      </c>
      <c r="EY55" s="64" t="str">
        <f t="shared" ca="1" si="48"/>
        <v/>
      </c>
      <c r="EZ55" s="64" t="str">
        <f t="array" aca="1" ref="EZ55" ca="1">IFERROR(AVERAGE(IF(('1. Database - raw'!EC$7:EE$494&gt;0)*('1. Database - raw'!$AD$7:$AD$494=$A55)*(INDIRECT($Q55,TRUE)=$O55),'1. Database - raw'!EC$7:EE$494)),"")</f>
        <v/>
      </c>
      <c r="FA55" s="97" t="str">
        <f t="array" aca="1" ref="FA55" ca="1">IFERROR(_xlfn.STDEV.S(IF(('1. Database - raw'!EC$7:EE$494&gt;0)*('1. Database - raw'!$AD$7:$AD$494=$A55)*(INDIRECT($Q55,TRUE)=$O55),'1. Database - raw'!EC$7:EE$494)),"")</f>
        <v/>
      </c>
      <c r="FB55" s="97" t="str">
        <f t="array" aca="1" ref="FB55" ca="1">IFERROR(IF(COUNT(IF(('1. Database - raw'!EC$7:EE$494&gt;0)*('1. Database - raw'!$AD$7:$AD$494=$A55)*(INDIRECT($Q55,TRUE)=$O55),'1. Database - raw'!EC$7:EE$494))&gt;0,COUNT(IF(('1. Database - raw'!EC$7:EE$494&gt;0)*('1. Database - raw'!$AD$7:$AD$494=$A55)*(INDIRECT($Q55,TRUE)=$O55),'1. Database - raw'!EC$7:EE$494)),""),"")</f>
        <v/>
      </c>
      <c r="FC55" s="66" t="str">
        <f t="shared" ca="1" si="49"/>
        <v/>
      </c>
      <c r="FD55" s="64" t="str">
        <f t="shared" ca="1" si="50"/>
        <v/>
      </c>
      <c r="FE55" s="64" t="str">
        <f t="shared" ca="1" si="51"/>
        <v/>
      </c>
      <c r="FF55" s="64" t="str">
        <f t="array" aca="1" ref="FF55" ca="1">IFERROR(AVERAGE(IF(('1. Database - raw'!EI$7:EK$494&gt;0)*('1. Database - raw'!$AD$7:$AD$494=$A55)*(INDIRECT($Q55,TRUE)=$O55),'1. Database - raw'!EI$7:EK$494)),"")</f>
        <v/>
      </c>
      <c r="FG55" s="97" t="str">
        <f t="array" aca="1" ref="FG55" ca="1">IFERROR(_xlfn.STDEV.S(IF(('1. Database - raw'!EI$7:EK$494&gt;0)*('1. Database - raw'!$AD$7:$AD$494=$A55)*(INDIRECT($Q55,TRUE)=$O55),'1. Database - raw'!EI$7:EK$494)),"")</f>
        <v/>
      </c>
      <c r="FH55" s="97" t="str">
        <f t="array" aca="1" ref="FH55" ca="1">IFERROR(IF(COUNT(IF(('1. Database - raw'!EI$7:EK$494&gt;0)*('1. Database - raw'!$AD$7:$AD$494=$A55)*(INDIRECT($Q55,TRUE)=$O55),'1. Database - raw'!EI$7:EK$494))&gt;0,COUNT(IF(('1. Database - raw'!EI$7:EK$494&gt;0)*('1. Database - raw'!$AD$7:$AD$494=$A55)*(INDIRECT($Q55,TRUE)=$O55),'1. Database - raw'!EI$7:EK$494)),""),"")</f>
        <v/>
      </c>
      <c r="FI55" s="66" t="str">
        <f t="shared" ca="1" si="52"/>
        <v/>
      </c>
      <c r="FJ55" s="64" t="str">
        <f t="shared" ca="1" si="53"/>
        <v/>
      </c>
      <c r="FK55" s="64" t="str">
        <f t="shared" ca="1" si="54"/>
        <v/>
      </c>
      <c r="FL55" s="64" t="str">
        <f t="array" aca="1" ref="FL55" ca="1">IFERROR(AVERAGE(IF(('1. Database - raw'!EO$7:EQ$494&gt;0)*('1. Database - raw'!$AD$7:$AD$494=$A55)*(INDIRECT($Q55,TRUE)=$O55),'1. Database - raw'!EO$7:EQ$494)),"")</f>
        <v/>
      </c>
      <c r="FM55" s="97" t="str">
        <f t="array" aca="1" ref="FM55" ca="1">IFERROR(_xlfn.STDEV.S(IF(('1. Database - raw'!EO$7:EQ$494&gt;0)*('1. Database - raw'!$AD$7:$AD$494=$A55)*(INDIRECT($Q55,TRUE)=$O55),'1. Database - raw'!EO$7:EQ$494)),"")</f>
        <v/>
      </c>
      <c r="FN55" s="97" t="str">
        <f t="array" aca="1" ref="FN55" ca="1">IFERROR(IF(COUNT(IF(('1. Database - raw'!EO$7:EQ$494&gt;0)*('1. Database - raw'!$AD$7:$AD$494=$A55)*(INDIRECT($Q55,TRUE)=$O55),'1. Database - raw'!EO$7:EQ$494))&gt;0,COUNT(IF(('1. Database - raw'!EO$7:EQ$494&gt;0)*('1. Database - raw'!$AD$7:$AD$494=$A55)*(INDIRECT($Q55,TRUE)=$O55),'1. Database - raw'!EO$7:EQ$494)),""),"")</f>
        <v/>
      </c>
      <c r="FO55" s="66" t="str">
        <f t="shared" ca="1" si="55"/>
        <v/>
      </c>
      <c r="FP55" s="64" t="str">
        <f t="shared" ca="1" si="56"/>
        <v/>
      </c>
      <c r="FQ55" s="64" t="str">
        <f t="shared" ca="1" si="57"/>
        <v/>
      </c>
      <c r="FR55" s="64" t="str">
        <f t="array" aca="1" ref="FR55" ca="1">IFERROR(AVERAGE(IF(('1. Database - raw'!EU$7:EW$494&gt;0)*('1. Database - raw'!$AD$7:$AD$494=$A55)*(INDIRECT($Q55,TRUE)=$O55),'1. Database - raw'!EU$7:EW$494)),"")</f>
        <v/>
      </c>
      <c r="FS55" s="97" t="str">
        <f t="array" aca="1" ref="FS55" ca="1">IFERROR(_xlfn.STDEV.S(IF(('1. Database - raw'!EU$7:EW$494&gt;0)*('1. Database - raw'!$AD$7:$AD$494=$A55)*(INDIRECT($Q55,TRUE)=$O55),'1. Database - raw'!EU$7:EW$494)),"")</f>
        <v/>
      </c>
      <c r="FT55" s="97" t="str">
        <f t="array" aca="1" ref="FT55" ca="1">IFERROR(IF(COUNT(IF(('1. Database - raw'!EU$7:EW$494&gt;0)*('1. Database - raw'!$AD$7:$AD$494=$A55)*(INDIRECT($Q55,TRUE)=$O55),'1. Database - raw'!EU$7:EW$494))&gt;0,COUNT(IF(('1. Database - raw'!EU$7:EW$494&gt;0)*('1. Database - raw'!$AD$7:$AD$494=$A55)*(INDIRECT($Q55,TRUE)=$O55),'1. Database - raw'!EU$7:EW$494)),""),"")</f>
        <v/>
      </c>
      <c r="FU55" s="66" t="str">
        <f t="shared" ca="1" si="58"/>
        <v/>
      </c>
      <c r="FV55" s="64" t="str">
        <f t="shared" ca="1" si="59"/>
        <v/>
      </c>
      <c r="FW55" s="64" t="str">
        <f t="shared" ca="1" si="60"/>
        <v/>
      </c>
      <c r="FX55" s="64" t="str">
        <f t="array" aca="1" ref="FX55" ca="1">IFERROR(AVERAGE(IF(('1. Database - raw'!FA$7:FC$494&gt;0)*('1. Database - raw'!$AD$7:$AD$494=$A55)*(INDIRECT($Q55,TRUE)=$O55),'1. Database - raw'!FA$7:FC$494)),"")</f>
        <v/>
      </c>
      <c r="FY55" s="97" t="str">
        <f t="array" aca="1" ref="FY55" ca="1">IFERROR(_xlfn.STDEV.S(IF(('1. Database - raw'!FA$7:FC$494&gt;0)*('1. Database - raw'!$AD$7:$AD$494=$A55)*(INDIRECT($Q55,TRUE)=$O55),'1. Database - raw'!FA$7:FC$494)),"")</f>
        <v/>
      </c>
      <c r="FZ55" s="97" t="str">
        <f t="array" aca="1" ref="FZ55" ca="1">IFERROR(IF(COUNT(IF(('1. Database - raw'!FA$7:FC$494&gt;0)*('1. Database - raw'!$AD$7:$AD$494=$A55)*(INDIRECT($Q55,TRUE)=$O55),'1. Database - raw'!FA$7:FC$494))&gt;0,COUNT(IF(('1. Database - raw'!FA$7:FC$494&gt;0)*('1. Database - raw'!$AD$7:$AD$494=$A55)*(INDIRECT($Q55,TRUE)=$O55),'1. Database - raw'!FA$7:FC$494)),""),"")</f>
        <v/>
      </c>
      <c r="GA55" s="66" t="str">
        <f t="shared" ca="1" si="61"/>
        <v/>
      </c>
      <c r="GB55" s="64" t="str">
        <f t="shared" ca="1" si="62"/>
        <v/>
      </c>
      <c r="GC55" s="64" t="str">
        <f t="shared" ca="1" si="63"/>
        <v/>
      </c>
      <c r="GD55" s="64" t="str">
        <f t="array" aca="1" ref="GD55" ca="1">IFERROR(AVERAGE(IF(('1. Database - raw'!FG$7:FI$494&gt;0)*('1. Database - raw'!$AD$7:$AD$494=$A55)*(INDIRECT($Q55,TRUE)=$O55),'1. Database - raw'!FG$7:FI$494)),"")</f>
        <v/>
      </c>
      <c r="GE55" s="97" t="str">
        <f t="array" aca="1" ref="GE55" ca="1">IFERROR(_xlfn.STDEV.S(IF(('1. Database - raw'!FG$7:FI$494&gt;0)*('1. Database - raw'!$AD$7:$AD$494=$A55)*(INDIRECT($Q55,TRUE)=$O55),'1. Database - raw'!FG$7:FI$494)),"")</f>
        <v/>
      </c>
      <c r="GF55" s="97" t="str">
        <f t="array" aca="1" ref="GF55" ca="1">IFERROR(IF(COUNT(IF(('1. Database - raw'!FG$7:FI$494&gt;0)*('1. Database - raw'!$AD$7:$AD$494=$A55)*(INDIRECT($Q55,TRUE)=$O55),'1. Database - raw'!FG$7:FI$494))&gt;0,COUNT(IF(('1. Database - raw'!FG$7:FI$494&gt;0)*('1. Database - raw'!$AD$7:$AD$494=$A55)*(INDIRECT($Q55,TRUE)=$O55),'1. Database - raw'!FG$7:FI$494)),""),"")</f>
        <v/>
      </c>
      <c r="GG55" s="66" t="str">
        <f t="shared" ca="1" si="64"/>
        <v/>
      </c>
      <c r="GH55" s="64" t="str">
        <f t="shared" ca="1" si="65"/>
        <v/>
      </c>
      <c r="GI55" s="64" t="str">
        <f t="shared" ca="1" si="66"/>
        <v/>
      </c>
      <c r="GJ55" s="64" t="str">
        <f t="array" aca="1" ref="GJ55" ca="1">IFERROR(AVERAGE(IF(('1. Database - raw'!FM$7:FO$494&gt;0)*('1. Database - raw'!$AD$7:$AD$494=$A55)*(INDIRECT($Q55,TRUE)=$O55),'1. Database - raw'!FM$7:FO$494)),"")</f>
        <v/>
      </c>
      <c r="GK55" s="97" t="str">
        <f t="array" aca="1" ref="GK55" ca="1">IFERROR(_xlfn.STDEV.S(IF(('1. Database - raw'!FM$7:FO$494&gt;0)*('1. Database - raw'!$AD$7:$AD$494=$A55)*(INDIRECT($Q55,TRUE)=$O55),'1. Database - raw'!FM$7:FO$494)),"")</f>
        <v/>
      </c>
      <c r="GL55" s="97" t="str">
        <f t="array" aca="1" ref="GL55" ca="1">IFERROR(IF(COUNT(IF(('1. Database - raw'!FM$7:FO$494&gt;0)*('1. Database - raw'!$AD$7:$AD$494=$A55)*(INDIRECT($Q55,TRUE)=$O55),'1. Database - raw'!FM$7:FO$494))&gt;0,COUNT(IF(('1. Database - raw'!FM$7:FO$494&gt;0)*('1. Database - raw'!$AD$7:$AD$494=$A55)*(INDIRECT($Q55,TRUE)=$O55),'1. Database - raw'!FM$7:FO$494)),""),"")</f>
        <v/>
      </c>
      <c r="GM55" s="66" t="str">
        <f t="shared" ca="1" si="67"/>
        <v/>
      </c>
      <c r="GN55" s="64" t="str">
        <f t="shared" ca="1" si="68"/>
        <v/>
      </c>
      <c r="GO55" s="64" t="str">
        <f t="shared" ca="1" si="69"/>
        <v/>
      </c>
      <c r="GP55" s="64" t="str">
        <f t="array" aca="1" ref="GP55" ca="1">IFERROR(AVERAGE(IF(('1. Database - raw'!FS$7:FU$494&gt;0)*('1. Database - raw'!$AD$7:$AD$494=$A55)*(INDIRECT($Q55,TRUE)=$O55),'1. Database - raw'!FS$7:FU$494)),"")</f>
        <v/>
      </c>
      <c r="GQ55" s="97" t="str">
        <f t="array" aca="1" ref="GQ55" ca="1">IFERROR(_xlfn.STDEV.S(IF(('1. Database - raw'!FS$7:FU$494&gt;0)*('1. Database - raw'!$AD$7:$AD$494=$A55)*(INDIRECT($Q55,TRUE)=$O55),'1. Database - raw'!FS$7:FU$494)),"")</f>
        <v/>
      </c>
      <c r="GR55" s="97" t="str">
        <f t="array" aca="1" ref="GR55" ca="1">IFERROR(IF(COUNT(IF(('1. Database - raw'!FS$7:FU$494&gt;0)*('1. Database - raw'!$AD$7:$AD$494=$A55)*(INDIRECT($Q55,TRUE)=$O55),'1. Database - raw'!FS$7:FU$494))&gt;0,COUNT(IF(('1. Database - raw'!FS$7:FU$494&gt;0)*('1. Database - raw'!$AD$7:$AD$494=$A55)*(INDIRECT($Q55,TRUE)=$O55),'1. Database - raw'!FS$7:FU$494)),""),"")</f>
        <v/>
      </c>
      <c r="GS55" s="66" t="str">
        <f t="shared" ca="1" si="70"/>
        <v/>
      </c>
      <c r="GT55" s="64" t="str">
        <f t="shared" ca="1" si="71"/>
        <v/>
      </c>
      <c r="GU55" s="64" t="str">
        <f t="shared" ca="1" si="72"/>
        <v/>
      </c>
      <c r="GV55" s="64" t="str">
        <f t="array" aca="1" ref="GV55" ca="1">IFERROR(AVERAGE(IF(('1. Database - raw'!FY$7:GA$494&gt;0)*('1. Database - raw'!$AD$7:$AD$494=$A55)*(INDIRECT($Q55,TRUE)=$O55),'1. Database - raw'!FY$7:GA$494)),"")</f>
        <v/>
      </c>
      <c r="GW55" s="97" t="str">
        <f t="array" aca="1" ref="GW55" ca="1">IFERROR(_xlfn.STDEV.S(IF(('1. Database - raw'!FY$7:GA$494&gt;0)*('1. Database - raw'!$AD$7:$AD$494=$A55)*(INDIRECT($Q55,TRUE)=$O55),'1. Database - raw'!FY$7:GA$494)),"")</f>
        <v/>
      </c>
      <c r="GX55" s="97" t="str">
        <f t="array" aca="1" ref="GX55" ca="1">IFERROR(IF(COUNT(IF(('1. Database - raw'!FY$7:GA$494&gt;0)*('1. Database - raw'!$AD$7:$AD$494=$A55)*(INDIRECT($Q55,TRUE)=$O55),'1. Database - raw'!FY$7:GA$494))&gt;0,COUNT(IF(('1. Database - raw'!FY$7:GA$494&gt;0)*('1. Database - raw'!$AD$7:$AD$494=$A55)*(INDIRECT($Q55,TRUE)=$O55),'1. Database - raw'!FY$7:GA$494)),""),"")</f>
        <v/>
      </c>
      <c r="GY55" s="66" t="str">
        <f t="shared" ca="1" si="73"/>
        <v/>
      </c>
      <c r="GZ55" s="64" t="str">
        <f t="shared" ca="1" si="74"/>
        <v/>
      </c>
      <c r="HA55" s="64" t="str">
        <f t="shared" ca="1" si="75"/>
        <v/>
      </c>
      <c r="HB55" s="64" t="str">
        <f t="array" aca="1" ref="HB55" ca="1">IFERROR(AVERAGE(IF(('1. Database - raw'!GE$7:GG$494&gt;0)*('1. Database - raw'!$AD$7:$AD$494=$A55)*(INDIRECT($Q55,TRUE)=$O55),'1. Database - raw'!GE$7:GG$494)),"")</f>
        <v/>
      </c>
      <c r="HC55" s="97" t="str">
        <f t="array" aca="1" ref="HC55" ca="1">IFERROR(_xlfn.STDEV.S(IF(('1. Database - raw'!GE$7:GG$494&gt;0)*('1. Database - raw'!$AD$7:$AD$494=$A55)*(INDIRECT($Q55,TRUE)=$O55),'1. Database - raw'!GE$7:GG$494)),"")</f>
        <v/>
      </c>
      <c r="HD55" s="97" t="str">
        <f t="array" aca="1" ref="HD55" ca="1">IFERROR(IF(COUNT(IF(('1. Database - raw'!GE$7:GG$494&gt;0)*('1. Database - raw'!$AD$7:$AD$494=$A55)*(INDIRECT($Q55,TRUE)=$O55),'1. Database - raw'!GE$7:GG$494))&gt;0,COUNT(IF(('1. Database - raw'!GE$7:GG$494&gt;0)*('1. Database - raw'!$AD$7:$AD$494=$A55)*(INDIRECT($Q55,TRUE)=$O55),'1. Database - raw'!GE$7:GG$494)),""),"")</f>
        <v/>
      </c>
      <c r="HE55" s="66" t="str">
        <f t="shared" ca="1" si="76"/>
        <v/>
      </c>
      <c r="HF55" s="64" t="str">
        <f t="shared" ca="1" si="77"/>
        <v/>
      </c>
      <c r="HG55" s="64" t="str">
        <f t="shared" ca="1" si="78"/>
        <v/>
      </c>
      <c r="HH55" s="64" t="str">
        <f t="array" aca="1" ref="HH55" ca="1">IFERROR(AVERAGE(IF(('1. Database - raw'!GK$7:GM$494&gt;0)*('1. Database - raw'!$AD$7:$AD$494=$A55)*(INDIRECT($Q55,TRUE)=$O55),'1. Database - raw'!GK$7:GM$494)),"")</f>
        <v/>
      </c>
      <c r="HI55" s="97" t="str">
        <f t="array" aca="1" ref="HI55" ca="1">IFERROR(_xlfn.STDEV.S(IF(('1. Database - raw'!GK$7:GM$494&gt;0)*('1. Database - raw'!$AD$7:$AD$494=$A55)*(INDIRECT($Q55,TRUE)=$O55),'1. Database - raw'!GK$7:GM$494)),"")</f>
        <v/>
      </c>
      <c r="HJ55" s="97" t="str">
        <f t="array" aca="1" ref="HJ55" ca="1">IFERROR(IF(COUNT(IF(('1. Database - raw'!GK$7:GM$494&gt;0)*('1. Database - raw'!$AD$7:$AD$494=$A55)*(INDIRECT($Q55,TRUE)=$O55),'1. Database - raw'!GK$7:GM$494))&gt;0,COUNT(IF(('1. Database - raw'!GK$7:GM$494&gt;0)*('1. Database - raw'!$AD$7:$AD$494=$A55)*(INDIRECT($Q55,TRUE)=$O55),'1. Database - raw'!GK$7:GM$494)),""),"")</f>
        <v/>
      </c>
      <c r="HK55" s="66" t="str">
        <f t="shared" ca="1" si="79"/>
        <v/>
      </c>
      <c r="HL55" s="64" t="str">
        <f t="shared" ca="1" si="80"/>
        <v/>
      </c>
      <c r="HM55" s="64" t="str">
        <f t="shared" ca="1" si="81"/>
        <v/>
      </c>
      <c r="HN55" s="64" t="str">
        <f t="array" aca="1" ref="HN55" ca="1">IFERROR(AVERAGE(IF(('1. Database - raw'!GQ$7:GS$494&gt;0)*('1. Database - raw'!$AD$7:$AD$494=$A55)*(INDIRECT($Q55,TRUE)=$O55),'1. Database - raw'!GQ$7:GS$494)),"")</f>
        <v/>
      </c>
      <c r="HO55" s="97" t="str">
        <f t="array" aca="1" ref="HO55" ca="1">IFERROR(_xlfn.STDEV.S(IF(('1. Database - raw'!GQ$7:GS$494&gt;0)*('1. Database - raw'!$AD$7:$AD$494=$A55)*(INDIRECT($Q55,TRUE)=$O55),'1. Database - raw'!GQ$7:GS$494)),"")</f>
        <v/>
      </c>
      <c r="HP55" s="97" t="str">
        <f t="array" aca="1" ref="HP55" ca="1">IFERROR(IF(COUNT(IF(('1. Database - raw'!GQ$7:GS$494&gt;0)*('1. Database - raw'!$AD$7:$AD$494=$A55)*(INDIRECT($Q55,TRUE)=$O55),'1. Database - raw'!GQ$7:GS$494))&gt;0,COUNT(IF(('1. Database - raw'!GQ$7:GS$494&gt;0)*('1. Database - raw'!$AD$7:$AD$494=$A55)*(INDIRECT($Q55,TRUE)=$O55),'1. Database - raw'!GQ$7:GS$494)),""),"")</f>
        <v/>
      </c>
      <c r="HQ55" s="66" t="str">
        <f t="shared" ca="1" si="82"/>
        <v/>
      </c>
      <c r="HR55" s="64" t="str">
        <f t="shared" ca="1" si="83"/>
        <v/>
      </c>
      <c r="HS55" s="64" t="str">
        <f t="shared" ca="1" si="84"/>
        <v/>
      </c>
      <c r="HT55" s="64" t="str">
        <f t="array" aca="1" ref="HT55" ca="1">IFERROR(AVERAGE(IF(('1. Database - raw'!GW$7:GY$494&gt;0)*('1. Database - raw'!$AD$7:$AD$494=$A55)*(INDIRECT($Q55,TRUE)=$O55),'1. Database - raw'!GW$7:GY$494)),"")</f>
        <v/>
      </c>
      <c r="HU55" s="97" t="str">
        <f t="array" aca="1" ref="HU55" ca="1">IFERROR(_xlfn.STDEV.S(IF(('1. Database - raw'!GW$7:GY$494&gt;0)*('1. Database - raw'!$AD$7:$AD$494=$A55)*(INDIRECT($Q55,TRUE)=$O55),'1. Database - raw'!GW$7:GY$494)),"")</f>
        <v/>
      </c>
      <c r="HV55" s="97" t="str">
        <f t="array" aca="1" ref="HV55" ca="1">IFERROR(IF(COUNT(IF(('1. Database - raw'!GW$7:GY$494&gt;0)*('1. Database - raw'!$AD$7:$AD$494=$A55)*(INDIRECT($Q55,TRUE)=$O55),'1. Database - raw'!GW$7:GY$494))&gt;0,COUNT(IF(('1. Database - raw'!GW$7:GY$494&gt;0)*('1. Database - raw'!$AD$7:$AD$494=$A55)*(INDIRECT($Q55,TRUE)=$O55),'1. Database - raw'!GW$7:GY$494)),""),"")</f>
        <v/>
      </c>
      <c r="HW55" s="66" t="str">
        <f t="shared" ca="1" si="85"/>
        <v/>
      </c>
      <c r="HX55" s="64" t="str">
        <f t="shared" ca="1" si="86"/>
        <v/>
      </c>
      <c r="HY55" s="64" t="str">
        <f t="shared" ca="1" si="87"/>
        <v/>
      </c>
      <c r="HZ55" s="64" t="str">
        <f t="array" aca="1" ref="HZ55" ca="1">IFERROR(AVERAGE(IF(('1. Database - raw'!HC$7:HE$494&gt;0)*('1. Database - raw'!$AD$7:$AD$494=$A55)*(INDIRECT($Q55,TRUE)=$O55),'1. Database - raw'!HC$7:HE$494)),"")</f>
        <v/>
      </c>
      <c r="IA55" s="97" t="str">
        <f t="array" aca="1" ref="IA55" ca="1">IFERROR(_xlfn.STDEV.S(IF(('1. Database - raw'!HC$7:HE$494&gt;0)*('1. Database - raw'!$AD$7:$AD$494=$A55)*(INDIRECT($Q55,TRUE)=$O55),'1. Database - raw'!HC$7:HE$494)),"")</f>
        <v/>
      </c>
      <c r="IB55" s="97" t="str">
        <f t="array" aca="1" ref="IB55" ca="1">IFERROR(IF(COUNT(IF(('1. Database - raw'!HC$7:HE$494&gt;0)*('1. Database - raw'!$AD$7:$AD$494=$A55)*(INDIRECT($Q55,TRUE)=$O55),'1. Database - raw'!HC$7:HE$494))&gt;0,COUNT(IF(('1. Database - raw'!HC$7:HE$494&gt;0)*('1. Database - raw'!$AD$7:$AD$494=$A55)*(INDIRECT($Q55,TRUE)=$O55),'1. Database - raw'!HC$7:HE$494)),""),"")</f>
        <v/>
      </c>
      <c r="IC55" s="66" t="str">
        <f t="shared" ca="1" si="88"/>
        <v/>
      </c>
      <c r="ID55" s="64" t="str">
        <f t="shared" ca="1" si="89"/>
        <v/>
      </c>
      <c r="IE55" s="64" t="str">
        <f t="shared" ca="1" si="90"/>
        <v/>
      </c>
      <c r="IF55" s="64" t="str">
        <f t="array" aca="1" ref="IF55" ca="1">IFERROR(AVERAGE(IF(('1. Database - raw'!HI$7:HK$494&gt;0)*('1. Database - raw'!$AD$7:$AD$494=$A55)*(INDIRECT($Q55,TRUE)=$O55),'1. Database - raw'!HI$7:HK$494)),"")</f>
        <v/>
      </c>
      <c r="IG55" s="97" t="str">
        <f t="array" aca="1" ref="IG55" ca="1">IFERROR(_xlfn.STDEV.S(IF(('1. Database - raw'!HI$7:HK$494&gt;0)*('1. Database - raw'!$AD$7:$AD$494=$A55)*(INDIRECT($Q55,TRUE)=$O55),'1. Database - raw'!HI$7:HK$494)),"")</f>
        <v/>
      </c>
      <c r="IH55" s="97" t="str">
        <f t="array" aca="1" ref="IH55" ca="1">IFERROR(IF(COUNT(IF(('1. Database - raw'!HI$7:HK$494&gt;0)*('1. Database - raw'!$AD$7:$AD$494=$A55)*(INDIRECT($Q55,TRUE)=$O55),'1. Database - raw'!HI$7:HK$494))&gt;0,COUNT(IF(('1. Database - raw'!HI$7:HK$494&gt;0)*('1. Database - raw'!$AD$7:$AD$494=$A55)*(INDIRECT($Q55,TRUE)=$O55),'1. Database - raw'!HI$7:HK$494)),""),"")</f>
        <v/>
      </c>
      <c r="II55" s="66" t="str">
        <f t="shared" ca="1" si="91"/>
        <v/>
      </c>
      <c r="IJ55" s="64" t="str">
        <f t="shared" ca="1" si="92"/>
        <v/>
      </c>
      <c r="IK55" s="64" t="str">
        <f t="shared" ca="1" si="93"/>
        <v/>
      </c>
      <c r="IL55" s="64" t="str">
        <f t="array" aca="1" ref="IL55" ca="1">IFERROR(AVERAGE(IF(('1. Database - raw'!HO$7:HQ$494&gt;0)*('1. Database - raw'!$AD$7:$AD$494=$A55)*(INDIRECT($Q55,TRUE)=$O55),'1. Database - raw'!HO$7:HQ$494)),"")</f>
        <v/>
      </c>
      <c r="IM55" s="97" t="str">
        <f t="array" aca="1" ref="IM55" ca="1">IFERROR(_xlfn.STDEV.S(IF(('1. Database - raw'!HO$7:HQ$494&gt;0)*('1. Database - raw'!$AD$7:$AD$494=$A55)*(INDIRECT($Q55,TRUE)=$O55),'1. Database - raw'!HO$7:HQ$494)),"")</f>
        <v/>
      </c>
      <c r="IN55" s="97" t="str">
        <f t="array" aca="1" ref="IN55" ca="1">IFERROR(IF(COUNT(IF(('1. Database - raw'!HO$7:HQ$494&gt;0)*('1. Database - raw'!$AD$7:$AD$494=$A55)*(INDIRECT($Q55,TRUE)=$O55),'1. Database - raw'!HO$7:HQ$494))&gt;0,COUNT(IF(('1. Database - raw'!HO$7:HQ$494&gt;0)*('1. Database - raw'!$AD$7:$AD$494=$A55)*(INDIRECT($Q55,TRUE)=$O55),'1. Database - raw'!HO$7:HQ$494)),""),"")</f>
        <v/>
      </c>
      <c r="IO55" s="66" t="str">
        <f t="shared" ca="1" si="94"/>
        <v/>
      </c>
      <c r="IP55" s="64" t="str">
        <f t="shared" ca="1" si="95"/>
        <v/>
      </c>
      <c r="IQ55" s="64" t="str">
        <f t="shared" ca="1" si="96"/>
        <v/>
      </c>
      <c r="IR55" s="64" t="str">
        <f t="array" aca="1" ref="IR55" ca="1">IFERROR(AVERAGE(IF(('1. Database - raw'!HU$7:HW$494&gt;0)*('1. Database - raw'!$AD$7:$AD$494=$A55)*(INDIRECT($Q55,TRUE)=$O55),'1. Database - raw'!HU$7:HW$494)),"")</f>
        <v/>
      </c>
      <c r="IS55" s="97" t="str">
        <f t="array" aca="1" ref="IS55" ca="1">IFERROR(_xlfn.STDEV.S(IF(('1. Database - raw'!HU$7:HW$494&gt;0)*('1. Database - raw'!$AD$7:$AD$494=$A55)*(INDIRECT($Q55,TRUE)=$O55),'1. Database - raw'!HU$7:HW$494)),"")</f>
        <v/>
      </c>
      <c r="IT55" s="97" t="str">
        <f t="array" aca="1" ref="IT55" ca="1">IFERROR(IF(COUNT(IF(('1. Database - raw'!HU$7:HW$494&gt;0)*('1. Database - raw'!$AD$7:$AD$494=$A55)*(INDIRECT($Q55,TRUE)=$O55),'1. Database - raw'!HU$7:HW$494))&gt;0,COUNT(IF(('1. Database - raw'!HU$7:HW$494&gt;0)*('1. Database - raw'!$AD$7:$AD$494=$A55)*(INDIRECT($Q55,TRUE)=$O55),'1. Database - raw'!HU$7:HW$494)),""),"")</f>
        <v/>
      </c>
      <c r="IU55" s="66" t="str">
        <f t="shared" ca="1" si="97"/>
        <v/>
      </c>
      <c r="IV55" s="64" t="str">
        <f t="shared" ca="1" si="98"/>
        <v/>
      </c>
      <c r="IW55" s="64" t="str">
        <f t="shared" ca="1" si="99"/>
        <v/>
      </c>
      <c r="IX55" s="64" t="str">
        <f t="array" aca="1" ref="IX55" ca="1">IFERROR(AVERAGE(IF(('1. Database - raw'!IA$7:IC$494&gt;0)*('1. Database - raw'!$AD$7:$AD$494=$A55)*(INDIRECT($Q55,TRUE)=$O55),'1. Database - raw'!IA$7:IC$494)),"")</f>
        <v/>
      </c>
      <c r="IY55" s="97" t="str">
        <f t="array" aca="1" ref="IY55" ca="1">IFERROR(_xlfn.STDEV.S(IF(('1. Database - raw'!IA$7:IC$494&gt;0)*('1. Database - raw'!$AD$7:$AD$494=$A55)*(INDIRECT($Q55,TRUE)=$O55),'1. Database - raw'!IA$7:IC$494)),"")</f>
        <v/>
      </c>
      <c r="IZ55" s="97" t="str">
        <f t="array" aca="1" ref="IZ55" ca="1">IFERROR(IF(COUNT(IF(('1. Database - raw'!IA$7:IC$494&gt;0)*('1. Database - raw'!$AD$7:$AD$494=$A55)*(INDIRECT($Q55,TRUE)=$O55),'1. Database - raw'!IA$7:IC$494))&gt;0,COUNT(IF(('1. Database - raw'!IA$7:IC$494&gt;0)*('1. Database - raw'!$AD$7:$AD$494=$A55)*(INDIRECT($Q55,TRUE)=$O55),'1. Database - raw'!IA$7:IC$494)),""),"")</f>
        <v/>
      </c>
      <c r="JA55" s="66" t="str">
        <f t="shared" ca="1" si="100"/>
        <v/>
      </c>
      <c r="JB55" s="64" t="str">
        <f t="shared" ca="1" si="101"/>
        <v/>
      </c>
      <c r="JC55" s="64" t="str">
        <f t="shared" ca="1" si="102"/>
        <v/>
      </c>
      <c r="JD55" s="64" t="str">
        <f t="array" aca="1" ref="JD55" ca="1">IFERROR(AVERAGE(IF(('1. Database - raw'!IG$7:II$494&gt;0)*('1. Database - raw'!$AD$7:$AD$494=$A55)*(INDIRECT($Q55,TRUE)=$O55),'1. Database - raw'!IG$7:II$494)),"")</f>
        <v/>
      </c>
      <c r="JE55" s="97" t="str">
        <f t="array" aca="1" ref="JE55" ca="1">IFERROR(_xlfn.STDEV.S(IF(('1. Database - raw'!IG$7:II$494&gt;0)*('1. Database - raw'!$AD$7:$AD$494=$A55)*(INDIRECT($Q55,TRUE)=$O55),'1. Database - raw'!IG$7:II$494)),"")</f>
        <v/>
      </c>
      <c r="JF55" s="97" t="str">
        <f t="array" aca="1" ref="JF55" ca="1">IFERROR(IF(COUNT(IF(('1. Database - raw'!IG$7:II$494&gt;0)*('1. Database - raw'!$AD$7:$AD$494=$A55)*(INDIRECT($Q55,TRUE)=$O55),'1. Database - raw'!IG$7:II$494))&gt;0,COUNT(IF(('1. Database - raw'!IG$7:II$494&gt;0)*('1. Database - raw'!$AD$7:$AD$494=$A55)*(INDIRECT($Q55,TRUE)=$O55),'1. Database - raw'!IG$7:II$494)),""),"")</f>
        <v/>
      </c>
      <c r="JG55" s="141" t="str">
        <f t="shared" ca="1" si="103"/>
        <v/>
      </c>
      <c r="JH55" s="151" t="str">
        <f t="shared" ca="1" si="104"/>
        <v/>
      </c>
      <c r="JI55" s="151" t="str">
        <f t="shared" ca="1" si="105"/>
        <v/>
      </c>
      <c r="JJ55" s="151" t="str">
        <f t="array" aca="1" ref="JJ55" ca="1">IFERROR(AVERAGE(IF(('1. Database - raw'!IM$7:IO$494&gt;0)*('1. Database - raw'!$AD$7:$AD$494=$A55)*(INDIRECT($Q55,TRUE)=$O55),'1. Database - raw'!IM$7:IO$494)),"")</f>
        <v/>
      </c>
      <c r="JK55" s="280" t="str">
        <f t="array" aca="1" ref="JK55" ca="1">IFERROR(_xlfn.STDEV.S(IF(('1. Database - raw'!IM$7:IO$494&gt;0)*('1. Database - raw'!$AD$7:$AD$494=$A55)*(INDIRECT($Q55,TRUE)=$O55),'1. Database - raw'!IM$7:IO$494)),"")</f>
        <v/>
      </c>
      <c r="JL55" s="97" t="str">
        <f t="array" aca="1" ref="JL55" ca="1">IFERROR(IF(COUNT(IF(('1. Database - raw'!IM$7:IO$494&gt;0)*('1. Database - raw'!$AD$7:$AD$494=$A55)*(INDIRECT($Q55,TRUE)=$O55),'1. Database - raw'!IM$7:IO$494))&gt;0,COUNT(IF(('1. Database - raw'!IM$7:IO$494&gt;0)*('1. Database - raw'!$AD$7:$AD$494=$A55)*(INDIRECT($Q55,TRUE)=$O55),'1. Database - raw'!IM$7:IO$494)),""),"")</f>
        <v/>
      </c>
      <c r="JM55" s="141" t="str">
        <f t="shared" ca="1" si="106"/>
        <v/>
      </c>
      <c r="JN55" s="151" t="str">
        <f t="shared" ca="1" si="107"/>
        <v/>
      </c>
      <c r="JO55" s="151" t="str">
        <f t="shared" ca="1" si="108"/>
        <v/>
      </c>
      <c r="JP55" s="151" t="str">
        <f t="array" aca="1" ref="JP55" ca="1">IFERROR(AVERAGE(IF(('1. Database - raw'!IS$7:IU$494&gt;0)*('1. Database - raw'!$AD$7:$AD$494=$A55)*(INDIRECT($Q55,TRUE)=$O55),'1. Database - raw'!IS$7:IU$494)),"")</f>
        <v/>
      </c>
      <c r="JQ55" s="280" t="str">
        <f t="array" aca="1" ref="JQ55" ca="1">IFERROR(_xlfn.STDEV.S(IF(('1. Database - raw'!IS$7:IU$494&gt;0)*('1. Database - raw'!$AD$7:$AD$494=$A55)*(INDIRECT($Q55,TRUE)=$O55),'1. Database - raw'!IS$7:IU$494)),"")</f>
        <v/>
      </c>
      <c r="JR55" s="97" t="str">
        <f t="array" aca="1" ref="JR55" ca="1">IFERROR(IF(COUNT(IF(('1. Database - raw'!IS$7:IU$494&gt;0)*('1. Database - raw'!$AD$7:$AD$494=$A55)*(INDIRECT($Q55,TRUE)=$O55),'1. Database - raw'!IS$7:IU$494))&gt;0,COUNT(IF(('1. Database - raw'!IS$7:IU$494&gt;0)*('1. Database - raw'!$AD$7:$AD$494=$A55)*(INDIRECT($Q55,TRUE)=$O55),'1. Database - raw'!IS$7:IU$494)),""),"")</f>
        <v/>
      </c>
      <c r="JS55" s="141" t="str">
        <f t="shared" ca="1" si="109"/>
        <v/>
      </c>
      <c r="JT55" s="151" t="str">
        <f t="shared" ca="1" si="110"/>
        <v/>
      </c>
      <c r="JU55" s="151" t="str">
        <f t="shared" ca="1" si="111"/>
        <v/>
      </c>
      <c r="JV55" s="151" t="str">
        <f t="array" aca="1" ref="JV55" ca="1">IFERROR(AVERAGE(IF(('1. Database - raw'!IY$7:JA$494&gt;0)*('1. Database - raw'!$AD$7:$AD$494=$A55)*(INDIRECT($Q55,TRUE)=$O55),'1. Database - raw'!IY$7:JA$494)),"")</f>
        <v/>
      </c>
      <c r="JW55" s="280" t="str">
        <f t="array" aca="1" ref="JW55" ca="1">IFERROR(_xlfn.STDEV.S(IF(('1. Database - raw'!IY$7:JA$494&gt;0)*('1. Database - raw'!$AD$7:$AD$494=$A55)*(INDIRECT($Q55,TRUE)=$O55),'1. Database - raw'!IY$7:JA$494)),"")</f>
        <v/>
      </c>
      <c r="JX55" s="97" t="str">
        <f t="array" aca="1" ref="JX55" ca="1">IFERROR(IF(COUNT(IF(('1. Database - raw'!IY$7:JA$494&gt;0)*('1. Database - raw'!$AD$7:$AD$494=$A55)*(INDIRECT($Q55,TRUE)=$O55),'1. Database - raw'!IY$7:JA$494))&gt;0,COUNT(IF(('1. Database - raw'!IY$7:JA$494&gt;0)*('1. Database - raw'!$AD$7:$AD$494=$A55)*(INDIRECT($Q55,TRUE)=$O55),'1. Database - raw'!IY$7:JA$494)),""),"")</f>
        <v/>
      </c>
      <c r="JY55" s="141" t="str">
        <f t="shared" ca="1" si="112"/>
        <v/>
      </c>
      <c r="JZ55" s="151" t="str">
        <f t="shared" ca="1" si="113"/>
        <v/>
      </c>
      <c r="KA55" s="151" t="str">
        <f t="shared" ca="1" si="114"/>
        <v/>
      </c>
      <c r="KB55" s="151" t="str">
        <f t="array" aca="1" ref="KB55" ca="1">IFERROR(AVERAGE(IF(('1. Database - raw'!JE$7:JG$494&gt;0)*('1. Database - raw'!$AD$7:$AD$494=$A55)*(INDIRECT($Q55,TRUE)=$O55),'1. Database - raw'!JE$7:JG$494)),"")</f>
        <v/>
      </c>
      <c r="KC55" s="280" t="str">
        <f t="array" aca="1" ref="KC55" ca="1">IFERROR(_xlfn.STDEV.S(IF(('1. Database - raw'!JE$7:JG$494&gt;0)*('1. Database - raw'!$AD$7:$AD$494=$A55)*(INDIRECT($Q55,TRUE)=$O55),'1. Database - raw'!JE$7:JG$494)),"")</f>
        <v/>
      </c>
      <c r="KD55" s="97" t="str">
        <f t="array" aca="1" ref="KD55" ca="1">IFERROR(IF(COUNT(IF(('1. Database - raw'!JE$7:JG$494&gt;0)*('1. Database - raw'!$AD$7:$AD$494=$A55)*(INDIRECT($Q55,TRUE)=$O55),'1. Database - raw'!JE$7:JG$494))&gt;0,COUNT(IF(('1. Database - raw'!JE$7:JG$494&gt;0)*('1. Database - raw'!$AD$7:$AD$494=$A55)*(INDIRECT($Q55,TRUE)=$O55),'1. Database - raw'!JE$7:JG$494)),""),"")</f>
        <v/>
      </c>
      <c r="KE55" s="141" t="str">
        <f t="shared" ca="1" si="115"/>
        <v/>
      </c>
      <c r="KF55" s="151" t="str">
        <f t="shared" ca="1" si="116"/>
        <v/>
      </c>
      <c r="KG55" s="151" t="str">
        <f t="shared" ca="1" si="117"/>
        <v/>
      </c>
      <c r="KH55" s="151" t="str">
        <f t="array" aca="1" ref="KH55" ca="1">IFERROR(AVERAGE(IF(('1. Database - raw'!JK$7:JM$494&gt;0)*('1. Database - raw'!$AD$7:$AD$494=$A55)*(INDIRECT($Q55,TRUE)=$O55),'1. Database - raw'!JK$7:JM$494)),"")</f>
        <v/>
      </c>
      <c r="KI55" s="280" t="str">
        <f t="array" aca="1" ref="KI55" ca="1">IFERROR(_xlfn.STDEV.S(IF(('1. Database - raw'!JK$7:JM$494&gt;0)*('1. Database - raw'!$AD$7:$AD$494=$A55)*(INDIRECT($Q55,TRUE)=$O55),'1. Database - raw'!JK$7:JM$494)),"")</f>
        <v/>
      </c>
      <c r="KJ55" s="97" t="str">
        <f t="array" aca="1" ref="KJ55" ca="1">IFERROR(IF(COUNT(IF(('1. Database - raw'!JK$7:JM$494&gt;0)*('1. Database - raw'!$AD$7:$AD$494=$A55)*(INDIRECT($Q55,TRUE)=$O55),'1. Database - raw'!JK$7:JM$494))&gt;0,COUNT(IF(('1. Database - raw'!JK$7:JM$494&gt;0)*('1. Database - raw'!$AD$7:$AD$494=$A55)*(INDIRECT($Q55,TRUE)=$O55),'1. Database - raw'!JK$7:JM$494)),""),"")</f>
        <v/>
      </c>
      <c r="KK55" s="141" t="str">
        <f t="shared" ca="1" si="118"/>
        <v/>
      </c>
      <c r="KL55" s="151" t="str">
        <f t="shared" ca="1" si="119"/>
        <v/>
      </c>
      <c r="KM55" s="151" t="str">
        <f t="shared" ca="1" si="120"/>
        <v/>
      </c>
      <c r="KN55" s="151" t="str">
        <f t="array" aca="1" ref="KN55" ca="1">IFERROR(AVERAGE(IF(('1. Database - raw'!JQ$7:JS$494&gt;0)*('1. Database - raw'!$AD$7:$AD$494=$A55)*(INDIRECT($Q55,TRUE)=$O55),'1. Database - raw'!JQ$7:JS$494)),"")</f>
        <v/>
      </c>
      <c r="KO55" s="280" t="str">
        <f t="array" aca="1" ref="KO55" ca="1">IFERROR(_xlfn.STDEV.S(IF(('1. Database - raw'!JQ$7:JS$494&gt;0)*('1. Database - raw'!$AD$7:$AD$494=$A55)*(INDIRECT($Q55,TRUE)=$O55),'1. Database - raw'!JQ$7:JS$494)),"")</f>
        <v/>
      </c>
      <c r="KP55" s="97" t="str">
        <f t="array" aca="1" ref="KP55" ca="1">IFERROR(IF(COUNT(IF(('1. Database - raw'!JQ$7:JS$494&gt;0)*('1. Database - raw'!$AD$7:$AD$494=$A55)*(INDIRECT($Q55,TRUE)=$O55),'1. Database - raw'!JQ$7:JS$494))&gt;0,COUNT(IF(('1. Database - raw'!JQ$7:JS$494&gt;0)*('1. Database - raw'!$AD$7:$AD$494=$A55)*(INDIRECT($Q55,TRUE)=$O55),'1. Database - raw'!JQ$7:JS$494)),""),"")</f>
        <v/>
      </c>
      <c r="KQ55" s="141" t="str">
        <f t="shared" ca="1" si="121"/>
        <v/>
      </c>
      <c r="KR55" s="151" t="str">
        <f t="shared" ca="1" si="122"/>
        <v/>
      </c>
      <c r="KS55" s="151" t="str">
        <f t="shared" ca="1" si="123"/>
        <v/>
      </c>
      <c r="KT55" s="151" t="str">
        <f t="array" aca="1" ref="KT55" ca="1">IFERROR(AVERAGE(IF(('1. Database - raw'!JW$7:JY$494&gt;0)*('1. Database - raw'!$AD$7:$AD$494=$A55)*(INDIRECT($Q55,TRUE)=$O55),'1. Database - raw'!JW$7:JY$494)),"")</f>
        <v/>
      </c>
      <c r="KU55" s="280" t="str">
        <f t="array" aca="1" ref="KU55" ca="1">IFERROR(_xlfn.STDEV.S(IF(('1. Database - raw'!JW$7:JY$494&gt;0)*('1. Database - raw'!$AD$7:$AD$494=$A55)*(INDIRECT($Q55,TRUE)=$O55),'1. Database - raw'!JW$7:JY$494)),"")</f>
        <v/>
      </c>
      <c r="KV55" s="97" t="str">
        <f t="array" aca="1" ref="KV55" ca="1">IFERROR(IF(COUNT(IF(('1. Database - raw'!JW$7:JY$494&gt;0)*('1. Database - raw'!$AD$7:$AD$494=$A55)*(INDIRECT($Q55,TRUE)=$O55),'1. Database - raw'!JW$7:JY$494))&gt;0,COUNT(IF(('1. Database - raw'!JW$7:JY$494&gt;0)*('1. Database - raw'!$AD$7:$AD$494=$A55)*(INDIRECT($Q55,TRUE)=$O55),'1. Database - raw'!JW$7:JY$494)),""),"")</f>
        <v/>
      </c>
      <c r="KW55" s="141" t="str">
        <f t="shared" ca="1" si="124"/>
        <v/>
      </c>
      <c r="KX55" s="151" t="str">
        <f t="shared" ca="1" si="125"/>
        <v/>
      </c>
      <c r="KY55" s="151" t="str">
        <f t="shared" ca="1" si="126"/>
        <v/>
      </c>
      <c r="KZ55" s="151" t="str">
        <f t="array" aca="1" ref="KZ55" ca="1">IFERROR(AVERAGE(IF(('1. Database - raw'!KC$7:KE$494&gt;0)*('1. Database - raw'!$AD$7:$AD$494=$A55)*(INDIRECT($Q55,TRUE)=$O55),'1. Database - raw'!KC$7:KE$494)),"")</f>
        <v/>
      </c>
      <c r="LA55" s="280" t="str">
        <f t="array" aca="1" ref="LA55" ca="1">IFERROR(_xlfn.STDEV.S(IF(('1. Database - raw'!KC$7:KE$494&gt;0)*('1. Database - raw'!$AD$7:$AD$494=$A55)*(INDIRECT($Q55,TRUE)=$O55),'1. Database - raw'!KC$7:KE$494)),"")</f>
        <v/>
      </c>
      <c r="LB55" s="97" t="str">
        <f t="array" aca="1" ref="LB55" ca="1">IFERROR(IF(COUNT(IF(('1. Database - raw'!KC$7:KE$494&gt;0)*('1. Database - raw'!$AD$7:$AD$494=$A55)*(INDIRECT($Q55,TRUE)=$O55),'1. Database - raw'!KC$7:KE$494))&gt;0,COUNT(IF(('1. Database - raw'!KC$7:KE$494&gt;0)*('1. Database - raw'!$AD$7:$AD$494=$A55)*(INDIRECT($Q55,TRUE)=$O55),'1. Database - raw'!KC$7:KE$494)),""),"")</f>
        <v/>
      </c>
      <c r="LC55" s="141" t="str">
        <f t="shared" ca="1" si="127"/>
        <v/>
      </c>
      <c r="LD55" s="151" t="str">
        <f t="shared" ca="1" si="128"/>
        <v/>
      </c>
      <c r="LE55" s="151" t="str">
        <f t="shared" ca="1" si="129"/>
        <v/>
      </c>
      <c r="LF55" s="151" t="str">
        <f t="array" aca="1" ref="LF55" ca="1">IFERROR(AVERAGE(IF(('1. Database - raw'!KI$7:KK$494&gt;0)*('1. Database - raw'!$AD$7:$AD$494=$A55)*(INDIRECT($Q55,TRUE)=$O55),'1. Database - raw'!KI$7:KK$494)),"")</f>
        <v/>
      </c>
      <c r="LG55" s="280" t="str">
        <f t="array" aca="1" ref="LG55" ca="1">IFERROR(_xlfn.STDEV.S(IF(('1. Database - raw'!KI$7:KK$494&gt;0)*('1. Database - raw'!$AD$7:$AD$494=$A55)*(INDIRECT($Q55,TRUE)=$O55),'1. Database - raw'!KI$7:KK$494)),"")</f>
        <v/>
      </c>
      <c r="LH55" s="97" t="str">
        <f t="array" aca="1" ref="LH55" ca="1">IFERROR(IF(COUNT(IF(('1. Database - raw'!KI$7:KK$494&gt;0)*('1. Database - raw'!$AD$7:$AD$494=$A55)*(INDIRECT($Q55,TRUE)=$O55),'1. Database - raw'!KI$7:KK$494))&gt;0,COUNT(IF(('1. Database - raw'!KI$7:KK$494&gt;0)*('1. Database - raw'!$AD$7:$AD$494=$A55)*(INDIRECT($Q55,TRUE)=$O55),'1. Database - raw'!KI$7:KK$494)),""),"")</f>
        <v/>
      </c>
      <c r="LI55" s="141" t="str">
        <f t="shared" ca="1" si="169"/>
        <v/>
      </c>
      <c r="LJ55" s="151" t="str">
        <f t="shared" ca="1" si="170"/>
        <v/>
      </c>
      <c r="LK55" s="151" t="str">
        <f t="shared" ca="1" si="171"/>
        <v/>
      </c>
      <c r="LL55" s="151" t="str">
        <f t="array" aca="1" ref="LL55" ca="1">IFERROR(AVERAGE(IF(('1. Database - raw'!KO$7:KQ$494&gt;0)*('1. Database - raw'!$AD$7:$AD$494=$A55)*(INDIRECT($Q55,TRUE)=$O55),'1. Database - raw'!KO$7:KQ$494)),"")</f>
        <v/>
      </c>
      <c r="LM55" s="280" t="str">
        <f t="array" aca="1" ref="LM55" ca="1">IFERROR(_xlfn.STDEV.S(IF(('1. Database - raw'!KO$7:KQ$494&gt;0)*('1. Database - raw'!$AD$7:$AD$494=$A55)*(INDIRECT($Q55,TRUE)=$O55),'1. Database - raw'!KO$7:KQ$494)),"")</f>
        <v/>
      </c>
      <c r="LN55" s="97" t="str">
        <f t="array" aca="1" ref="LN55" ca="1">IFERROR(IF(COUNT(IF(('1. Database - raw'!KO$7:KQ$494&gt;0)*('1. Database - raw'!$AD$7:$AD$494=$A55)*(INDIRECT($Q55,TRUE)=$O55),'1. Database - raw'!KO$7:KQ$494))&gt;0,COUNT(IF(('1. Database - raw'!KO$7:KQ$494&gt;0)*('1. Database - raw'!$AD$7:$AD$494=$A55)*(INDIRECT($Q55,TRUE)=$O55),'1. Database - raw'!KO$7:KQ$494)),""),"")</f>
        <v/>
      </c>
      <c r="LO55" s="141" t="str">
        <f t="shared" ca="1" si="130"/>
        <v/>
      </c>
      <c r="LP55" s="151" t="str">
        <f t="shared" ca="1" si="131"/>
        <v/>
      </c>
      <c r="LQ55" s="151" t="str">
        <f t="shared" ca="1" si="132"/>
        <v/>
      </c>
      <c r="LR55" s="151" t="str">
        <f t="array" aca="1" ref="LR55" ca="1">IFERROR(AVERAGE(IF(('1. Database - raw'!KU$7:KW$494&gt;0)*('1. Database - raw'!$AD$7:$AD$494=$A55)*(INDIRECT($Q55,TRUE)=$O55),'1. Database - raw'!KU$7:KW$494)),"")</f>
        <v/>
      </c>
      <c r="LS55" s="280" t="str">
        <f t="array" aca="1" ref="LS55" ca="1">IFERROR(_xlfn.STDEV.S(IF(('1. Database - raw'!KU$7:KW$494&gt;0)*('1. Database - raw'!$AD$7:$AD$494=$A55)*(INDIRECT($Q55,TRUE)=$O55),'1. Database - raw'!KU$7:KW$494)),"")</f>
        <v/>
      </c>
      <c r="LT55" s="97" t="str">
        <f t="array" aca="1" ref="LT55" ca="1">IFERROR(IF(COUNT(IF(('1. Database - raw'!KU$7:KW$494&gt;0)*('1. Database - raw'!$AD$7:$AD$494=$A55)*(INDIRECT($Q55,TRUE)=$O55),'1. Database - raw'!KU$7:KW$494))&gt;0,COUNT(IF(('1. Database - raw'!KU$7:KW$494&gt;0)*('1. Database - raw'!$AD$7:$AD$494=$A55)*(INDIRECT($Q55,TRUE)=$O55),'1. Database - raw'!KU$7:KW$494)),""),"")</f>
        <v/>
      </c>
      <c r="LU55" s="141" t="str">
        <f t="shared" ca="1" si="133"/>
        <v/>
      </c>
      <c r="LV55" s="151" t="str">
        <f t="shared" ca="1" si="134"/>
        <v/>
      </c>
      <c r="LW55" s="151" t="str">
        <f t="shared" ca="1" si="135"/>
        <v/>
      </c>
      <c r="LX55" s="151" t="str">
        <f t="array" aca="1" ref="LX55" ca="1">IFERROR(AVERAGE(IF(('1. Database - raw'!LA$7:LC$494&gt;0)*('1. Database - raw'!$AD$7:$AD$494=$A55)*(INDIRECT($Q55,TRUE)=$O55),'1. Database - raw'!LA$7:LC$494)),"")</f>
        <v/>
      </c>
      <c r="LY55" s="280" t="str">
        <f t="array" aca="1" ref="LY55" ca="1">IFERROR(_xlfn.STDEV.S(IF(('1. Database - raw'!LA$7:LC$494&gt;0)*('1. Database - raw'!$AD$7:$AD$494=$A55)*(INDIRECT($Q55,TRUE)=$O55),'1. Database - raw'!LA$7:LC$494)),"")</f>
        <v/>
      </c>
      <c r="LZ55" s="97" t="str">
        <f t="array" aca="1" ref="LZ55" ca="1">IFERROR(IF(COUNT(IF(('1. Database - raw'!LA$7:LC$494&gt;0)*('1. Database - raw'!$AD$7:$AD$494=$A55)*(INDIRECT($Q55,TRUE)=$O55),'1. Database - raw'!LA$7:LC$494))&gt;0,COUNT(IF(('1. Database - raw'!LA$7:LC$494&gt;0)*('1. Database - raw'!$AD$7:$AD$494=$A55)*(INDIRECT($Q55,TRUE)=$O55),'1. Database - raw'!LA$7:LC$494)),""),"")</f>
        <v/>
      </c>
      <c r="MA55" s="141" t="str">
        <f t="shared" ca="1" si="136"/>
        <v/>
      </c>
      <c r="MB55" s="151" t="str">
        <f t="shared" ca="1" si="137"/>
        <v/>
      </c>
      <c r="MC55" s="151" t="str">
        <f t="shared" ca="1" si="138"/>
        <v/>
      </c>
      <c r="MD55" s="151" t="str">
        <f t="array" aca="1" ref="MD55" ca="1">IFERROR(AVERAGE(IF(('1. Database - raw'!LG$7:LI$494&gt;0)*('1. Database - raw'!$AD$7:$AD$494=$A55)*(INDIRECT($Q55,TRUE)=$O55),'1. Database - raw'!LG$7:LI$494)),"")</f>
        <v/>
      </c>
      <c r="ME55" s="280" t="str">
        <f t="array" aca="1" ref="ME55" ca="1">IFERROR(_xlfn.STDEV.S(IF(('1. Database - raw'!LG$7:LI$494&gt;0)*('1. Database - raw'!$AD$7:$AD$494=$A55)*(INDIRECT($Q55,TRUE)=$O55),'1. Database - raw'!LG$7:LI$494)),"")</f>
        <v/>
      </c>
      <c r="MF55" s="97" t="str">
        <f t="array" aca="1" ref="MF55" ca="1">IFERROR(IF(COUNT(IF(('1. Database - raw'!LG$7:LI$494&gt;0)*('1. Database - raw'!$AD$7:$AD$494=$A55)*(INDIRECT($Q55,TRUE)=$O55),'1. Database - raw'!LG$7:LI$494))&gt;0,COUNT(IF(('1. Database - raw'!LG$7:LI$494&gt;0)*('1. Database - raw'!$AD$7:$AD$494=$A55)*(INDIRECT($Q55,TRUE)=$O55),'1. Database - raw'!LG$7:LI$494)),""),"")</f>
        <v/>
      </c>
      <c r="MG55" s="141" t="str">
        <f t="shared" ca="1" si="139"/>
        <v/>
      </c>
      <c r="MH55" s="151" t="str">
        <f t="shared" ca="1" si="140"/>
        <v/>
      </c>
      <c r="MI55" s="151" t="str">
        <f t="shared" ca="1" si="141"/>
        <v/>
      </c>
      <c r="MJ55" s="151" t="str">
        <f t="array" aca="1" ref="MJ55" ca="1">IFERROR(AVERAGE(IF(('1. Database - raw'!LM$7:LO$494&gt;0)*('1. Database - raw'!$AD$7:$AD$494=$A55)*(INDIRECT($Q55,TRUE)=$O55),'1. Database - raw'!LM$7:LO$494)),"")</f>
        <v/>
      </c>
      <c r="MK55" s="280" t="str">
        <f t="array" aca="1" ref="MK55" ca="1">IFERROR(_xlfn.STDEV.S(IF(('1. Database - raw'!LM$7:LO$494&gt;0)*('1. Database - raw'!$AD$7:$AD$494=$A55)*(INDIRECT($Q55,TRUE)=$O55),'1. Database - raw'!LM$7:LO$494)),"")</f>
        <v/>
      </c>
      <c r="ML55" s="97" t="str">
        <f t="array" aca="1" ref="ML55" ca="1">IFERROR(IF(COUNT(IF(('1. Database - raw'!LM$7:LO$494&gt;0)*('1. Database - raw'!$AD$7:$AD$494=$A55)*(INDIRECT($Q55,TRUE)=$O55),'1. Database - raw'!LM$7:LO$494))&gt;0,COUNT(IF(('1. Database - raw'!LM$7:LO$494&gt;0)*('1. Database - raw'!$AD$7:$AD$494=$A55)*(INDIRECT($Q55,TRUE)=$O55),'1. Database - raw'!LM$7:LO$494)),""),"")</f>
        <v/>
      </c>
      <c r="MM55" s="141" t="str">
        <f t="shared" ca="1" si="142"/>
        <v/>
      </c>
      <c r="MN55" s="151" t="str">
        <f t="shared" ca="1" si="143"/>
        <v/>
      </c>
      <c r="MO55" s="151" t="str">
        <f t="shared" ca="1" si="144"/>
        <v/>
      </c>
      <c r="MP55" s="151" t="str">
        <f t="array" aca="1" ref="MP55" ca="1">IFERROR(AVERAGE(IF(('1. Database - raw'!LS$7:LU$494&gt;0)*('1. Database - raw'!$AD$7:$AD$494=$A55)*(INDIRECT($Q55,TRUE)=$O55),'1. Database - raw'!LS$7:LU$494)),"")</f>
        <v/>
      </c>
      <c r="MQ55" s="280" t="str">
        <f t="array" aca="1" ref="MQ55" ca="1">IFERROR(_xlfn.STDEV.S(IF(('1. Database - raw'!LS$7:LU$494&gt;0)*('1. Database - raw'!$AD$7:$AD$494=$A55)*(INDIRECT($Q55,TRUE)=$O55),'1. Database - raw'!LS$7:LU$494)),"")</f>
        <v/>
      </c>
      <c r="MR55" s="97" t="str">
        <f t="array" aca="1" ref="MR55" ca="1">IFERROR(IF(COUNT(IF(('1. Database - raw'!LS$7:LU$494&gt;0)*('1. Database - raw'!$AD$7:$AD$494=$A55)*(INDIRECT($Q55,TRUE)=$O55),'1. Database - raw'!LS$7:LU$494))&gt;0,COUNT(IF(('1. Database - raw'!LS$7:LU$494&gt;0)*('1. Database - raw'!$AD$7:$AD$494=$A55)*(INDIRECT($Q55,TRUE)=$O55),'1. Database - raw'!LS$7:LU$494)),""),"")</f>
        <v/>
      </c>
      <c r="MS55" s="141" t="str">
        <f t="shared" ca="1" si="145"/>
        <v/>
      </c>
      <c r="MT55" s="151" t="str">
        <f t="shared" ca="1" si="146"/>
        <v/>
      </c>
      <c r="MU55" s="151" t="str">
        <f t="shared" ca="1" si="147"/>
        <v/>
      </c>
      <c r="MV55" s="151" t="str">
        <f t="array" aca="1" ref="MV55" ca="1">IFERROR(AVERAGE(IF(('1. Database - raw'!LY$7:MA$494&gt;0)*('1. Database - raw'!$AD$7:$AD$494=$A55)*(INDIRECT($Q55,TRUE)=$O55),'1. Database - raw'!LY$7:MA$494)),"")</f>
        <v/>
      </c>
      <c r="MW55" s="280" t="str">
        <f t="array" aca="1" ref="MW55" ca="1">IFERROR(_xlfn.STDEV.S(IF(('1. Database - raw'!LY$7:MA$494&gt;0)*('1. Database - raw'!$AD$7:$AD$494=$A55)*(INDIRECT($Q55,TRUE)=$O55),'1. Database - raw'!LY$7:MA$494)),"")</f>
        <v/>
      </c>
      <c r="MX55" s="97" t="str">
        <f t="array" aca="1" ref="MX55" ca="1">IFERROR(IF(COUNT(IF(('1. Database - raw'!LY$7:MA$494&gt;0)*('1. Database - raw'!$AD$7:$AD$494=$A55)*(INDIRECT($Q55,TRUE)=$O55),'1. Database - raw'!LY$7:MA$494))&gt;0,COUNT(IF(('1. Database - raw'!LY$7:MA$494&gt;0)*('1. Database - raw'!$AD$7:$AD$494=$A55)*(INDIRECT($Q55,TRUE)=$O55),'1. Database - raw'!LY$7:MA$494)),""),"")</f>
        <v/>
      </c>
      <c r="MY55" s="141" t="str">
        <f t="shared" ca="1" si="148"/>
        <v/>
      </c>
      <c r="MZ55" s="151" t="str">
        <f t="shared" ca="1" si="149"/>
        <v/>
      </c>
      <c r="NA55" s="151" t="str">
        <f t="shared" ca="1" si="150"/>
        <v/>
      </c>
      <c r="NB55" s="151" t="str">
        <f t="array" aca="1" ref="NB55" ca="1">IFERROR(AVERAGE(IF(('1. Database - raw'!ME$7:MG$494&gt;0)*('1. Database - raw'!$AD$7:$AD$494=$A55)*(INDIRECT($Q55,TRUE)=$O55),'1. Database - raw'!ME$7:MG$494)),"")</f>
        <v/>
      </c>
      <c r="NC55" s="280" t="str">
        <f t="array" aca="1" ref="NC55" ca="1">IFERROR(_xlfn.STDEV.S(IF(('1. Database - raw'!ME$7:MG$494&gt;0)*('1. Database - raw'!$AD$7:$AD$494=$A55)*(INDIRECT($Q55,TRUE)=$O55),'1. Database - raw'!ME$7:MG$494)),"")</f>
        <v/>
      </c>
      <c r="ND55" s="97" t="str">
        <f t="array" aca="1" ref="ND55" ca="1">IFERROR(IF(COUNT(IF(('1. Database - raw'!ME$7:MG$494&gt;0)*('1. Database - raw'!$AD$7:$AD$494=$A55)*(INDIRECT($Q55,TRUE)=$O55),'1. Database - raw'!ME$7:MG$494))&gt;0,COUNT(IF(('1. Database - raw'!ME$7:MG$494&gt;0)*('1. Database - raw'!$AD$7:$AD$494=$A55)*(INDIRECT($Q55,TRUE)=$O55),'1. Database - raw'!ME$7:MG$494)),""),"")</f>
        <v/>
      </c>
      <c r="NE55" s="141" t="str">
        <f t="shared" ca="1" si="151"/>
        <v/>
      </c>
      <c r="NF55" s="151" t="str">
        <f t="shared" ca="1" si="152"/>
        <v/>
      </c>
      <c r="NG55" s="151" t="str">
        <f t="shared" ca="1" si="153"/>
        <v/>
      </c>
      <c r="NH55" s="151" t="str">
        <f t="array" aca="1" ref="NH55" ca="1">IFERROR(AVERAGE(IF(('1. Database - raw'!MK$7:MM$494&gt;0)*('1. Database - raw'!$AD$7:$AD$494=$A55)*(INDIRECT($Q55,TRUE)=$O55),'1. Database - raw'!MK$7:MM$494)),"")</f>
        <v/>
      </c>
      <c r="NI55" s="280" t="str">
        <f t="array" aca="1" ref="NI55" ca="1">IFERROR(_xlfn.STDEV.S(IF(('1. Database - raw'!MK$7:MM$494&gt;0)*('1. Database - raw'!$AD$7:$AD$494=$A55)*(INDIRECT($Q55,TRUE)=$O55),'1. Database - raw'!MK$7:MM$494)),"")</f>
        <v/>
      </c>
      <c r="NJ55" s="97" t="str">
        <f t="array" aca="1" ref="NJ55" ca="1">IFERROR(IF(COUNT(IF(('1. Database - raw'!MK$7:MM$494&gt;0)*('1. Database - raw'!$AD$7:$AD$494=$A55)*(INDIRECT($Q55,TRUE)=$O55),'1. Database - raw'!MK$7:MM$494))&gt;0,COUNT(IF(('1. Database - raw'!MK$7:MM$494&gt;0)*('1. Database - raw'!$AD$7:$AD$494=$A55)*(INDIRECT($Q55,TRUE)=$O55),'1. Database - raw'!MK$7:MM$494)),""),"")</f>
        <v/>
      </c>
      <c r="NK55" s="141" t="str">
        <f t="shared" ca="1" si="154"/>
        <v/>
      </c>
      <c r="NL55" s="151" t="str">
        <f t="shared" ca="1" si="155"/>
        <v/>
      </c>
      <c r="NM55" s="151" t="str">
        <f t="shared" ca="1" si="156"/>
        <v/>
      </c>
      <c r="NN55" s="151" t="str">
        <f t="array" aca="1" ref="NN55" ca="1">IFERROR(AVERAGE(IF(('1. Database - raw'!MQ$7:MS$494&gt;0)*('1. Database - raw'!$AD$7:$AD$494=$A55)*(INDIRECT($Q55,TRUE)=$O55),'1. Database - raw'!MQ$7:MS$494)),"")</f>
        <v/>
      </c>
      <c r="NO55" s="280" t="str">
        <f t="array" aca="1" ref="NO55" ca="1">IFERROR(_xlfn.STDEV.S(IF(('1. Database - raw'!MQ$7:MS$494&gt;0)*('1. Database - raw'!$AD$7:$AD$494=$A55)*(INDIRECT($Q55,TRUE)=$O55),'1. Database - raw'!MQ$7:MS$494)),"")</f>
        <v/>
      </c>
      <c r="NP55" s="97" t="str">
        <f t="array" aca="1" ref="NP55" ca="1">IFERROR(IF(COUNT(IF(('1. Database - raw'!MQ$7:MS$494&gt;0)*('1. Database - raw'!$AD$7:$AD$494=$A55)*(INDIRECT($Q55,TRUE)=$O55),'1. Database - raw'!MQ$7:MS$494))&gt;0,COUNT(IF(('1. Database - raw'!MQ$7:MS$494&gt;0)*('1. Database - raw'!$AD$7:$AD$494=$A55)*(INDIRECT($Q55,TRUE)=$O55),'1. Database - raw'!MQ$7:MS$494)),""),"")</f>
        <v/>
      </c>
      <c r="NQ55" s="141" t="str">
        <f t="shared" ca="1" si="157"/>
        <v/>
      </c>
      <c r="NR55" s="151" t="str">
        <f t="shared" ca="1" si="158"/>
        <v/>
      </c>
      <c r="NS55" s="151" t="str">
        <f t="shared" ca="1" si="159"/>
        <v/>
      </c>
      <c r="NT55" s="151" t="str">
        <f t="array" aca="1" ref="NT55" ca="1">IFERROR(AVERAGE(IF(('1. Database - raw'!MW$7:MY$494&gt;0)*('1. Database - raw'!$AD$7:$AD$494=$A55)*(INDIRECT($Q55,TRUE)=$O55),'1. Database - raw'!MW$7:MY$494)),"")</f>
        <v/>
      </c>
      <c r="NU55" s="280" t="str">
        <f t="array" aca="1" ref="NU55" ca="1">IFERROR(_xlfn.STDEV.S(IF(('1. Database - raw'!MW$7:MY$494&gt;0)*('1. Database - raw'!$AD$7:$AD$494=$A55)*(INDIRECT($Q55,TRUE)=$O55),'1. Database - raw'!MW$7:MY$494)),"")</f>
        <v/>
      </c>
      <c r="NV55" s="97" t="str">
        <f t="array" aca="1" ref="NV55" ca="1">IFERROR(IF(COUNT(IF(('1. Database - raw'!MW$7:MY$494&gt;0)*('1. Database - raw'!$AD$7:$AD$494=$A55)*(INDIRECT($Q55,TRUE)=$O55),'1. Database - raw'!MW$7:MY$494))&gt;0,COUNT(IF(('1. Database - raw'!MW$7:MY$494&gt;0)*('1. Database - raw'!$AD$7:$AD$494=$A55)*(INDIRECT($Q55,TRUE)=$O55),'1. Database - raw'!MW$7:MY$494)),""),"")</f>
        <v/>
      </c>
      <c r="NW55" s="141" t="str">
        <f t="shared" ca="1" si="160"/>
        <v/>
      </c>
      <c r="NX55" s="151" t="str">
        <f t="shared" ca="1" si="161"/>
        <v/>
      </c>
      <c r="NY55" s="151" t="str">
        <f t="shared" ca="1" si="162"/>
        <v/>
      </c>
      <c r="NZ55" s="151" t="str">
        <f t="array" aca="1" ref="NZ55" ca="1">IFERROR(AVERAGE(IF(('1. Database - raw'!NC$7:NE$494&gt;0)*('1. Database - raw'!$AD$7:$AD$494=$A55)*(INDIRECT($Q55,TRUE)=$O55),'1. Database - raw'!NC$7:NE$494)),"")</f>
        <v/>
      </c>
      <c r="OA55" s="280" t="str">
        <f t="array" aca="1" ref="OA55" ca="1">IFERROR(_xlfn.STDEV.S(IF(('1. Database - raw'!NC$7:NE$494&gt;0)*('1. Database - raw'!$AD$7:$AD$494=$A55)*(INDIRECT($Q55,TRUE)=$O55),'1. Database - raw'!NC$7:NE$494)),"")</f>
        <v/>
      </c>
      <c r="OB55" s="97" t="str">
        <f t="array" aca="1" ref="OB55" ca="1">IFERROR(IF(COUNT(IF(('1. Database - raw'!NC$7:NE$494&gt;0)*('1. Database - raw'!$AD$7:$AD$494=$A55)*(INDIRECT($Q55,TRUE)=$O55),'1. Database - raw'!NC$7:NE$494))&gt;0,COUNT(IF(('1. Database - raw'!NC$7:NE$494&gt;0)*('1. Database - raw'!$AD$7:$AD$494=$A55)*(INDIRECT($Q55,TRUE)=$O55),'1. Database - raw'!NC$7:NE$494)),""),"")</f>
        <v/>
      </c>
      <c r="OC55" s="141" t="str">
        <f t="shared" ca="1" si="163"/>
        <v/>
      </c>
      <c r="OD55" s="151" t="str">
        <f t="shared" ca="1" si="164"/>
        <v/>
      </c>
      <c r="OE55" s="151" t="str">
        <f t="shared" ca="1" si="165"/>
        <v/>
      </c>
      <c r="OF55" s="151" t="str">
        <f t="array" aca="1" ref="OF55" ca="1">IFERROR(AVERAGE(IF(('1. Database - raw'!NI$7:NK$494&gt;0)*('1. Database - raw'!$AD$7:$AD$494=$A55)*(INDIRECT($Q55,TRUE)=$O55),'1. Database - raw'!NI$7:NK$494)),"")</f>
        <v/>
      </c>
      <c r="OG55" s="280" t="str">
        <f t="array" aca="1" ref="OG55" ca="1">IFERROR(_xlfn.STDEV.S(IF(('1. Database - raw'!NI$7:NK$494&gt;0)*('1. Database - raw'!$AD$7:$AD$494=$A55)*(INDIRECT($Q55,TRUE)=$O55),'1. Database - raw'!NI$7:NK$494)),"")</f>
        <v/>
      </c>
      <c r="OH55" s="65" t="str">
        <f t="array" aca="1" ref="OH55" ca="1">IFERROR(IF(COUNT(IF(('1. Database - raw'!NI$7:NK$494&gt;0)*('1. Database - raw'!$AD$7:$AD$494=$A55)*(INDIRECT($Q55,TRUE)=$O55),'1. Database - raw'!NI$7:NK$494))&gt;0,COUNT(IF(('1. Database - raw'!NI$7:NK$494&gt;0)*('1. Database - raw'!$AD$7:$AD$494=$A55)*(INDIRECT($Q55,TRUE)=$O55),'1. Database - raw'!NI$7:NK$494)),""),"")</f>
        <v/>
      </c>
    </row>
    <row r="56" spans="1:398" ht="15" customHeight="1" x14ac:dyDescent="0.25">
      <c r="A56" s="88" t="s">
        <v>553</v>
      </c>
      <c r="B56" s="1328" t="s">
        <v>42</v>
      </c>
      <c r="C56" s="52"/>
      <c r="D56" s="53" t="s">
        <v>18</v>
      </c>
      <c r="E56" s="53"/>
      <c r="F56" s="54" t="s">
        <v>16</v>
      </c>
      <c r="G56" s="54" t="s">
        <v>619</v>
      </c>
      <c r="H56" s="54"/>
      <c r="I56" s="54"/>
      <c r="J56" s="54"/>
      <c r="K56" s="54"/>
      <c r="L56" s="54"/>
      <c r="M56" s="54"/>
      <c r="N56" s="55"/>
      <c r="O56" s="171" t="str">
        <f t="array" ref="O56">INDEX(A56:N56,IF(MIN(IF(C56:N56&lt;&gt;"",COLUMN(C56:N56)))&gt;0,MIN(IF(C56:N56&lt;&gt;"",COLUMN(C56:N56))),""))</f>
        <v>SSA</v>
      </c>
      <c r="P56" s="162">
        <f t="shared" si="202"/>
        <v>2</v>
      </c>
      <c r="Q56" s="42" t="str">
        <f ca="1">"'" &amp; $S$4 &amp; "'!" &amp; ADDRESS(ROW('1. Database - raw'!$A$7),MATCH($C$2,'1. Database - raw'!$6:$6,0)+MATCH(O56,$C56:$N56,0)-1,1) &amp; ":" &amp; ADDRESS(LOOKUP(2,1/('1. Database - raw'!A:A&lt;&gt;""),ROW('1. Database - raw'!A:A)),MATCH($C$2,'1. Database - raw'!$6:$6,0)+MATCH(O56,$C56:$N56,0)-1,1)</f>
        <v>'1. Database - raw'!$AF$7:$AF$494</v>
      </c>
      <c r="R56" s="52"/>
      <c r="S56" s="180"/>
      <c r="T56" s="123">
        <f t="shared" ca="1" si="200"/>
        <v>0.59619487243245139</v>
      </c>
      <c r="U56" s="124">
        <f t="shared" ca="1" si="200"/>
        <v>0.74169284652360856</v>
      </c>
      <c r="V56" s="124" t="str">
        <f t="shared" ca="1" si="200"/>
        <v/>
      </c>
      <c r="W56" s="124" t="str">
        <f t="shared" ca="1" si="200"/>
        <v/>
      </c>
      <c r="X56" s="124" t="str">
        <f t="shared" ca="1" si="200"/>
        <v/>
      </c>
      <c r="Y56" s="124" t="str">
        <f t="shared" ca="1" si="200"/>
        <v/>
      </c>
      <c r="Z56" s="124" t="str">
        <f t="shared" ca="1" si="200"/>
        <v/>
      </c>
      <c r="AA56" s="124" t="str">
        <f t="shared" ca="1" si="200"/>
        <v/>
      </c>
      <c r="AB56" s="124" t="str">
        <f t="shared" ca="1" si="200"/>
        <v/>
      </c>
      <c r="AC56" s="124">
        <f t="shared" ca="1" si="200"/>
        <v>0.90433605605070211</v>
      </c>
      <c r="AD56" s="124" t="str">
        <f t="shared" ca="1" si="201"/>
        <v/>
      </c>
      <c r="AE56" s="124" t="str">
        <f t="shared" ca="1" si="201"/>
        <v/>
      </c>
      <c r="AF56" s="124" t="str">
        <f t="shared" ca="1" si="201"/>
        <v/>
      </c>
      <c r="AG56" s="124">
        <f t="shared" ca="1" si="201"/>
        <v>0.78693313609781557</v>
      </c>
      <c r="AH56" s="124" t="str">
        <f t="shared" ca="1" si="201"/>
        <v/>
      </c>
      <c r="AI56" s="124" t="str">
        <f t="shared" ca="1" si="201"/>
        <v/>
      </c>
      <c r="AJ56" s="124" t="str">
        <f t="shared" ca="1" si="201"/>
        <v/>
      </c>
      <c r="AK56" s="124" t="str">
        <f t="shared" ca="1" si="201"/>
        <v/>
      </c>
      <c r="AL56" s="124" t="str">
        <f t="shared" ca="1" si="201"/>
        <v/>
      </c>
      <c r="AM56" s="125">
        <f t="shared" ca="1" si="201"/>
        <v>1.337917309583361</v>
      </c>
      <c r="AN56" s="188"/>
      <c r="AO56" s="188"/>
      <c r="AP56" s="188"/>
      <c r="AQ56" s="188"/>
      <c r="AR56" s="188"/>
      <c r="AS56" s="188"/>
      <c r="AT56" s="188"/>
      <c r="AU56" s="188"/>
      <c r="AV56" s="188"/>
      <c r="AW56" s="188"/>
      <c r="AX56" s="188"/>
      <c r="AY56" s="188"/>
      <c r="AZ56" s="188"/>
      <c r="BA56" s="188"/>
      <c r="BB56" s="188"/>
      <c r="BC56" s="188"/>
      <c r="BD56" s="235">
        <f t="shared" ca="1" si="198"/>
        <v>1.0355700161641666</v>
      </c>
      <c r="BE56" s="235">
        <f t="shared" ca="1" si="199"/>
        <v>92.302211176616794</v>
      </c>
      <c r="BF56" s="235">
        <f t="shared" ca="1" si="175"/>
        <v>53.139917300340642</v>
      </c>
      <c r="BG56" s="246">
        <f t="shared" ca="1" si="176"/>
        <v>0.73696565342650822</v>
      </c>
      <c r="BH56" s="292"/>
      <c r="BI56" s="574">
        <f t="shared" ca="1" si="166"/>
        <v>0.66894385947802992</v>
      </c>
      <c r="BJ56" s="556">
        <f t="shared" ca="1" si="187"/>
        <v>0.92175019645642708</v>
      </c>
      <c r="BK56" s="556">
        <f t="shared" ca="1" si="188"/>
        <v>0.86902524739929765</v>
      </c>
      <c r="BL56" s="556">
        <f t="shared" ca="1" si="167"/>
        <v>0.90433605605070211</v>
      </c>
      <c r="BM56" s="556">
        <f t="shared" ca="1" si="189"/>
        <v>0.78693313609781557</v>
      </c>
      <c r="BN56" s="556">
        <f t="shared" ca="1" si="190"/>
        <v>1.337917309583361</v>
      </c>
      <c r="BO56" s="252"/>
      <c r="BP56" s="171" t="str">
        <f t="shared" si="191"/>
        <v>SSA</v>
      </c>
      <c r="BQ56" s="95">
        <f t="shared" ca="1" si="172"/>
        <v>24.205690729598327</v>
      </c>
      <c r="BR56" s="58">
        <f t="shared" ca="1" si="173"/>
        <v>116.66061680421636</v>
      </c>
      <c r="BS56" s="58">
        <f t="shared" ca="1" si="174"/>
        <v>53.139917300340642</v>
      </c>
      <c r="BT56" s="58">
        <f t="array" aca="1" ref="BT56" ca="1">IFERROR(AVERAGE(IF(('1. Database - raw'!AW$7:AY$494&gt;0)*('1. Database - raw'!$AD$7:$AD$494=$A56)*('1. Database - raw'!$AP$7:$AP$494&lt;&gt;Dropdown!$AM$11)*(INDIRECT($Q56,TRUE)=$O56),'1. Database - raw'!AW$7:AY$494)),"")</f>
        <v>67.157333333333327</v>
      </c>
      <c r="BU56" s="96">
        <f t="array" aca="1" ref="BU56" ca="1">IFERROR(_xlfn.STDEV.S(IF(('1. Database - raw'!AW$7:AY$494&gt;0)*('1. Database - raw'!$AD$7:$AD$494=$A56)*('1. Database - raw'!$AP$7:$AP$494&lt;&gt;Dropdown!$AM$11)*(INDIRECT($Q56,TRUE)=$O56),'1. Database - raw'!AW$7:AY$494)),"")</f>
        <v>51.896061700287071</v>
      </c>
      <c r="BV56" s="96">
        <f t="array" aca="1" ref="BV56" ca="1">IFERROR(IF(COUNT(IF(('1. Database - raw'!AW$7:AY$494&gt;0)*('1. Database - raw'!$AD$7:$AD$494=$A56)*('1. Database - raw'!$AP$7:$AP$494&lt;&gt;Dropdown!$AM$11)*(INDIRECT($Q56,TRUE)=$O56),'1. Database - raw'!AW$7:AY$494))&gt;0,COUNT(IF(('1. Database - raw'!AW$7:AY$494&gt;0)*('1. Database - raw'!$AD$7:$AD$494=$A56)*('1. Database - raw'!$AP$7:$AP$494&lt;&gt;Dropdown!$AM$11)*(INDIRECT($Q56,TRUE)=$O56),'1. Database - raw'!AW$7:AY$494)),""),"")</f>
        <v>45</v>
      </c>
      <c r="BW56" s="95">
        <f t="shared" ca="1" si="7"/>
        <v>27.842167170128466</v>
      </c>
      <c r="BX56" s="58">
        <f t="shared" ca="1" si="8"/>
        <v>113.33779509748767</v>
      </c>
      <c r="BY56" s="58">
        <f t="shared" ca="1" si="9"/>
        <v>56.174458945307329</v>
      </c>
      <c r="BZ56" s="58">
        <f t="array" aca="1" ref="BZ56" ca="1">IFERROR(AVERAGE(IF(('1. Database - raw'!BC$7:BE$494&gt;0)*('1. Database - raw'!$AD$7:$AD$494=$A56)*('1. Database - raw'!$AP$7:$AP$494&lt;&gt;Dropdown!$AM$11)*(INDIRECT($Q56,TRUE)=$O56),'1. Database - raw'!BC$7:BE$494)),"")</f>
        <v>68.987309644670049</v>
      </c>
      <c r="CA56" s="96">
        <f t="array" aca="1" ref="CA56" ca="1">IFERROR(_xlfn.STDEV.S(IF(('1. Database - raw'!BC$7:BE$494&gt;0)*('1. Database - raw'!$AD$7:$AD$494=$A56)*('1. Database - raw'!$AP$7:$AP$494&lt;&gt;Dropdown!$AM$11)*(INDIRECT($Q56,TRUE)=$O56),'1. Database - raw'!BC$7:BE$494)),"")</f>
        <v>49.180058279600274</v>
      </c>
      <c r="CB56" s="96">
        <f t="array" aca="1" ref="CB56" ca="1">IFERROR(IF(COUNT(IF(('1. Database - raw'!BC$7:BE$494&gt;0)*('1. Database - raw'!$AD$7:$AD$494=$A56)*('1. Database - raw'!$AP$7:$AP$494&lt;&gt;Dropdown!$AM$11)*(INDIRECT($Q56,TRUE)=$O56),'1. Database - raw'!BC$7:BE$494))&gt;0,COUNT(IF(('1. Database - raw'!BC$7:BE$494&gt;0)*('1. Database - raw'!$AD$7:$AD$494=$A56)*('1. Database - raw'!$AP$7:$AP$494&lt;&gt;Dropdown!$AM$11)*(INDIRECT($Q56,TRUE)=$O56),'1. Database - raw'!BC$7:BE$494)),""),"")</f>
        <v>25</v>
      </c>
      <c r="CC56" s="109">
        <f t="shared" ca="1" si="10"/>
        <v>0.62548837772786381</v>
      </c>
      <c r="CD56" s="106">
        <f t="shared" ca="1" si="11"/>
        <v>0.70745540696234799</v>
      </c>
      <c r="CE56" s="106">
        <f t="shared" ca="1" si="12"/>
        <v>0.66521059433512086</v>
      </c>
      <c r="CF56" s="106">
        <f t="array" aca="1" ref="CF56" ca="1">IFERROR(AVERAGE(IF(('1. Database - raw'!BI$7:BK$494&gt;0)*('1. Database - raw'!$AD$7:$AD$494=$A56)*('1. Database - raw'!$AP$7:$AP$494&lt;&gt;Dropdown!$AM$11)*(INDIRECT($Q56,TRUE)=$O56),'1. Database - raw'!BI$7:BK$494)),"")</f>
        <v>0.67583333333333329</v>
      </c>
      <c r="CG56" s="271">
        <f t="array" aca="1" ref="CG56" ca="1">IFERROR(_xlfn.STDEV.S(IF(('1. Database - raw'!BI$7:BK$494&gt;0)*('1. Database - raw'!$AD$7:$AD$494=$A56)*('1. Database - raw'!$AP$7:$AP$494&lt;&gt;Dropdown!$AM$11)*(INDIRECT($Q56,TRUE)=$O56),'1. Database - raw'!BI$7:BK$494)),"")</f>
        <v>0.12126073835610118</v>
      </c>
      <c r="CH56" s="96">
        <f t="array" aca="1" ref="CH56" ca="1">IFERROR(IF(COUNT(IF(('1. Database - raw'!BI$7:BK$494&gt;0)*('1. Database - raw'!$AD$7:$AD$494=$A56)*('1. Database - raw'!$AP$7:$AP$494&lt;&gt;Dropdown!$AM$11)*(INDIRECT($Q56,TRUE)=$O56),'1. Database - raw'!BI$7:BK$494))&gt;0,COUNT(IF(('1. Database - raw'!BI$7:BK$494&gt;0)*('1. Database - raw'!$AD$7:$AD$494=$A56)*('1. Database - raw'!$AP$7:$AP$494&lt;&gt;Dropdown!$AM$11)*(INDIRECT($Q56,TRUE)=$O56),'1. Database - raw'!BI$7:BK$494)),""),"")</f>
        <v>6</v>
      </c>
      <c r="CI56" s="95">
        <f t="shared" ca="1" si="13"/>
        <v>6.258668728741033</v>
      </c>
      <c r="CJ56" s="58">
        <f t="shared" ca="1" si="14"/>
        <v>23.208276432743414</v>
      </c>
      <c r="CK56" s="58">
        <f t="shared" ca="1" si="15"/>
        <v>12.052091683918965</v>
      </c>
      <c r="CL56" s="58">
        <f t="array" aca="1" ref="CL56" ca="1">IFERROR(AVERAGE(IF(('1. Database - raw'!BO$7:BQ$494&gt;0)*('1. Database - raw'!$AD$7:$AD$494=$A56)*(INDIRECT($Q56,TRUE)=$O56),'1. Database - raw'!BO$7:BQ$494)),"")</f>
        <v>14.180000000000001</v>
      </c>
      <c r="CM56" s="96">
        <f t="array" aca="1" ref="CM56" ca="1">IFERROR(_xlfn.STDEV.S(IF(('1. Database - raw'!BO$7:BQ$494&gt;0)*('1. Database - raw'!$AD$7:$AD$494=$A56)*(INDIRECT($Q56,TRUE)=$O56),'1. Database - raw'!BO$7:BQ$494)),"")</f>
        <v>8.7903611984946313</v>
      </c>
      <c r="CN56" s="96">
        <f t="array" aca="1" ref="CN56" ca="1">IFERROR(IF(COUNT(IF(('1. Database - raw'!BO$7:BQ$494&gt;0)*('1. Database - raw'!$AD$7:$AD$494=$A56)*(INDIRECT($Q56,TRUE)=$O56),'1. Database - raw'!BO$7:BQ$494))&gt;0,COUNT(IF(('1. Database - raw'!BO$7:BQ$494&gt;0)*('1. Database - raw'!$AD$7:$AD$494=$A56)*(INDIRECT($Q56,TRUE)=$O56),'1. Database - raw'!BO$7:BQ$494)),""),"")</f>
        <v>5</v>
      </c>
      <c r="CO56" s="95" t="str">
        <f t="shared" ca="1" si="16"/>
        <v/>
      </c>
      <c r="CP56" s="58" t="str">
        <f t="shared" ca="1" si="17"/>
        <v/>
      </c>
      <c r="CQ56" s="58" t="str">
        <f t="shared" ca="1" si="18"/>
        <v/>
      </c>
      <c r="CR56" s="58" t="str">
        <f t="array" aca="1" ref="CR56" ca="1">IFERROR(AVERAGE(IF(('1. Database - raw'!BU$7:BW$494&gt;0)*('1. Database - raw'!$AD$7:$AD$494=$A56)*(INDIRECT($Q56,TRUE)=$O56),'1. Database - raw'!BU$7:BW$494)),"")</f>
        <v/>
      </c>
      <c r="CS56" s="96" t="str">
        <f t="array" aca="1" ref="CS56" ca="1">IFERROR(_xlfn.STDEV.S(IF(('1. Database - raw'!BU$7:BW$494&gt;0)*('1. Database - raw'!$AD$7:$AD$494=$A56)*(INDIRECT($Q56,TRUE)=$O56),'1. Database - raw'!BU$7:BW$494)),"")</f>
        <v/>
      </c>
      <c r="CT56" s="96" t="str">
        <f t="array" aca="1" ref="CT56" ca="1">IFERROR(IF(COUNT(IF(('1. Database - raw'!BU$7:BW$494&gt;0)*('1. Database - raw'!$AD$7:$AD$494=$A56)*(INDIRECT($Q56,TRUE)=$O56),'1. Database - raw'!BU$7:BW$494))&gt;0,COUNT(IF(('1. Database - raw'!BU$7:BW$494&gt;0)*('1. Database - raw'!$AD$7:$AD$494=$A56)*(INDIRECT($Q56,TRUE)=$O56),'1. Database - raw'!BU$7:BW$494)),""),"")</f>
        <v/>
      </c>
      <c r="CU56" s="95" t="str">
        <f t="shared" ca="1" si="19"/>
        <v/>
      </c>
      <c r="CV56" s="58" t="str">
        <f t="shared" ca="1" si="20"/>
        <v/>
      </c>
      <c r="CW56" s="58" t="str">
        <f t="shared" ca="1" si="21"/>
        <v/>
      </c>
      <c r="CX56" s="58" t="str">
        <f t="array" aca="1" ref="CX56" ca="1">IFERROR(AVERAGE(IF(('1. Database - raw'!CA$7:CC$494&gt;0)*('1. Database - raw'!$AD$7:$AD$494=$A56)*(INDIRECT($Q56,TRUE)=$O56),'1. Database - raw'!CA$7:CC$494)),"")</f>
        <v/>
      </c>
      <c r="CY56" s="96" t="str">
        <f t="array" aca="1" ref="CY56" ca="1">IFERROR(_xlfn.STDEV.S(IF(('1. Database - raw'!CA$7:CC$494&gt;0)*('1. Database - raw'!$AD$7:$AD$494=$A56)*(INDIRECT($Q56,TRUE)=$O56),'1. Database - raw'!CA$7:CC$494)),"")</f>
        <v/>
      </c>
      <c r="CZ56" s="96" t="str">
        <f t="array" aca="1" ref="CZ56" ca="1">IFERROR(IF(COUNT(IF(('1. Database - raw'!CA$7:CC$494&gt;0)*('1. Database - raw'!$AD$7:$AD$494=$A56)*(INDIRECT($Q56,TRUE)=$O56),'1. Database - raw'!CA$7:CC$494))&gt;0,COUNT(IF(('1. Database - raw'!CA$7:CC$494&gt;0)*('1. Database - raw'!$AD$7:$AD$494=$A56)*(INDIRECT($Q56,TRUE)=$O56),'1. Database - raw'!CA$7:CC$494)),""),"")</f>
        <v/>
      </c>
      <c r="DA56" s="95" t="str">
        <f t="shared" ca="1" si="22"/>
        <v/>
      </c>
      <c r="DB56" s="58" t="str">
        <f t="shared" ca="1" si="23"/>
        <v/>
      </c>
      <c r="DC56" s="58" t="str">
        <f t="shared" ca="1" si="24"/>
        <v/>
      </c>
      <c r="DD56" s="58" t="str">
        <f t="array" aca="1" ref="DD56" ca="1">IFERROR(AVERAGE(IF(('1. Database - raw'!CG$7:CI$494&gt;0)*('1. Database - raw'!$AD$7:$AD$494=$A56)*(INDIRECT($Q56,TRUE)=$O56),'1. Database - raw'!CG$7:CI$494)),"")</f>
        <v/>
      </c>
      <c r="DE56" s="96" t="str">
        <f t="array" aca="1" ref="DE56" ca="1">IFERROR(_xlfn.STDEV.S(IF(('1. Database - raw'!CG$7:CI$494&gt;0)*('1. Database - raw'!$AD$7:$AD$494=$A56)*(INDIRECT($Q56,TRUE)=$O56),'1. Database - raw'!CG$7:CI$494)),"")</f>
        <v/>
      </c>
      <c r="DF56" s="96" t="str">
        <f t="array" aca="1" ref="DF56" ca="1">IFERROR(IF(COUNT(IF(('1. Database - raw'!CG$7:CI$494&gt;0)*('1. Database - raw'!$AD$7:$AD$494=$A56)*(INDIRECT($Q56,TRUE)=$O56),'1. Database - raw'!CG$7:CI$494))&gt;0,COUNT(IF(('1. Database - raw'!CG$7:CI$494&gt;0)*('1. Database - raw'!$AD$7:$AD$494=$A56)*(INDIRECT($Q56,TRUE)=$O56),'1. Database - raw'!CG$7:CI$494)),""),"")</f>
        <v/>
      </c>
      <c r="DG56" s="95">
        <f t="shared" ca="1" si="25"/>
        <v>18.005148305070296</v>
      </c>
      <c r="DH56" s="58">
        <f t="shared" ca="1" si="26"/>
        <v>144.975997270721</v>
      </c>
      <c r="DI56" s="58">
        <f t="shared" ca="1" si="27"/>
        <v>51.091235369041513</v>
      </c>
      <c r="DJ56" s="58">
        <f t="array" aca="1" ref="DJ56" ca="1">IFERROR(AVERAGE(IF(('1. Database - raw'!CM$7:CO$494&gt;0)*('1. Database - raw'!$AD$7:$AD$494=$A56)*(INDIRECT($Q56,TRUE)=$O56),'1. Database - raw'!CM$7:CO$494)),"")</f>
        <v>65.25</v>
      </c>
      <c r="DK56" s="96">
        <f t="array" aca="1" ref="DK56" ca="1">IFERROR(_xlfn.STDEV.S(IF(('1. Database - raw'!CM$7:CO$494&gt;0)*('1. Database - raw'!$AD$7:$AD$494=$A56)*(INDIRECT($Q56,TRUE)=$O56),'1. Database - raw'!CM$7:CO$494)),"")</f>
        <v>51.833869236243594</v>
      </c>
      <c r="DL56" s="96">
        <f t="array" aca="1" ref="DL56" ca="1">IFERROR(IF(COUNT(IF(('1. Database - raw'!CM$7:CO$494&gt;0)*('1. Database - raw'!$AD$7:$AD$494=$A56)*(INDIRECT($Q56,TRUE)=$O56),'1. Database - raw'!CM$7:CO$494))&gt;0,COUNT(IF(('1. Database - raw'!CM$7:CO$494&gt;0)*('1. Database - raw'!$AD$7:$AD$494=$A56)*(INDIRECT($Q56,TRUE)=$O56),'1. Database - raw'!CM$7:CO$494)),""),"")</f>
        <v>4</v>
      </c>
      <c r="DM56" s="95" t="str">
        <f t="shared" ca="1" si="28"/>
        <v/>
      </c>
      <c r="DN56" s="58" t="str">
        <f t="shared" ca="1" si="29"/>
        <v/>
      </c>
      <c r="DO56" s="58" t="str">
        <f t="shared" ca="1" si="30"/>
        <v/>
      </c>
      <c r="DP56" s="58">
        <f t="array" aca="1" ref="DP56" ca="1">IFERROR(AVERAGE(IF(('1. Database - raw'!CS$7:CU$494&gt;0)*('1. Database - raw'!$AD$7:$AD$494=$A56)*(INDIRECT($Q56,TRUE)=$O56),'1. Database - raw'!CS$7:CU$494)),"")</f>
        <v>35</v>
      </c>
      <c r="DQ56" s="96" t="str">
        <f t="array" aca="1" ref="DQ56" ca="1">IFERROR(_xlfn.STDEV.S(IF(('1. Database - raw'!CS$7:CU$494&gt;0)*('1. Database - raw'!$AD$7:$AD$494=$A56)*(INDIRECT($Q56,TRUE)=$O56),'1. Database - raw'!CS$7:CU$494)),"")</f>
        <v/>
      </c>
      <c r="DR56" s="96">
        <f t="array" aca="1" ref="DR56" ca="1">IFERROR(IF(COUNT(IF(('1. Database - raw'!CS$7:CU$494&gt;0)*('1. Database - raw'!$AD$7:$AD$494=$A56)*(INDIRECT($Q56,TRUE)=$O56),'1. Database - raw'!CS$7:CU$494))&gt;0,COUNT(IF(('1. Database - raw'!CS$7:CU$494&gt;0)*('1. Database - raw'!$AD$7:$AD$494=$A56)*(INDIRECT($Q56,TRUE)=$O56),'1. Database - raw'!CS$7:CU$494)),""),"")</f>
        <v>1</v>
      </c>
      <c r="DS56" s="95" t="str">
        <f t="shared" ca="1" si="31"/>
        <v/>
      </c>
      <c r="DT56" s="58" t="str">
        <f t="shared" ca="1" si="32"/>
        <v/>
      </c>
      <c r="DU56" s="58" t="str">
        <f t="shared" ca="1" si="33"/>
        <v/>
      </c>
      <c r="DV56" s="58">
        <f t="array" aca="1" ref="DV56" ca="1">IFERROR(AVERAGE(IF(('1. Database - raw'!CY$7:DA$494&gt;0)*('1. Database - raw'!$AD$7:$AD$494=$A56)*(INDIRECT($Q56,TRUE)=$O56),'1. Database - raw'!CY$7:DA$494)),"")</f>
        <v>2.5</v>
      </c>
      <c r="DW56" s="96" t="str">
        <f t="array" aca="1" ref="DW56" ca="1">IFERROR(_xlfn.STDEV.S(IF(('1. Database - raw'!CY$7:DA$494&gt;0)*('1. Database - raw'!$AD$7:$AD$494=$A56)*(INDIRECT($Q56,TRUE)=$O56),'1. Database - raw'!CY$7:DA$494)),"")</f>
        <v/>
      </c>
      <c r="DX56" s="96">
        <f t="array" aca="1" ref="DX56" ca="1">IFERROR(IF(COUNT(IF(('1. Database - raw'!CY$7:DA$494&gt;0)*('1. Database - raw'!$AD$7:$AD$494=$A56)*(INDIRECT($Q56,TRUE)=$O56),'1. Database - raw'!CY$7:DA$494))&gt;0,COUNT(IF(('1. Database - raw'!CY$7:DA$494&gt;0)*('1. Database - raw'!$AD$7:$AD$494=$A56)*(INDIRECT($Q56,TRUE)=$O56),'1. Database - raw'!CY$7:DA$494)),""),"")</f>
        <v>1</v>
      </c>
      <c r="DY56" s="95" t="str">
        <f t="shared" ca="1" si="34"/>
        <v/>
      </c>
      <c r="DZ56" s="58" t="str">
        <f t="shared" ca="1" si="35"/>
        <v/>
      </c>
      <c r="EA56" s="58" t="str">
        <f t="shared" ca="1" si="36"/>
        <v/>
      </c>
      <c r="EB56" s="58">
        <f t="array" aca="1" ref="EB56" ca="1">IFERROR(AVERAGE(IF(('1. Database - raw'!DE$7:DG$494&gt;0)*('1. Database - raw'!$AD$7:$AD$494=$A56)*(INDIRECT($Q56,TRUE)=$O56),'1. Database - raw'!DE$7:DG$494)),"")</f>
        <v>23</v>
      </c>
      <c r="EC56" s="96" t="str">
        <f t="array" aca="1" ref="EC56" ca="1">IFERROR(_xlfn.STDEV.S(IF(('1. Database - raw'!DE$7:DG$494&gt;0)*('1. Database - raw'!$AD$7:$AD$494=$A56)*(INDIRECT($Q56,TRUE)=$O56),'1. Database - raw'!DE$7:DG$494)),"")</f>
        <v/>
      </c>
      <c r="ED56" s="96">
        <f t="array" aca="1" ref="ED56" ca="1">IFERROR(IF(COUNT(IF(('1. Database - raw'!DE$7:DG$494&gt;0)*('1. Database - raw'!$AD$7:$AD$494=$A56)*(INDIRECT($Q56,TRUE)=$O56),'1. Database - raw'!DE$7:DG$494))&gt;0,COUNT(IF(('1. Database - raw'!DE$7:DG$494&gt;0)*('1. Database - raw'!$AD$7:$AD$494=$A56)*(INDIRECT($Q56,TRUE)=$O56),'1. Database - raw'!DE$7:DG$494)),""),"")</f>
        <v>1</v>
      </c>
      <c r="EE56" s="109">
        <f t="shared" ca="1" si="37"/>
        <v>0.20475821732439087</v>
      </c>
      <c r="EF56" s="106">
        <f t="shared" ca="1" si="38"/>
        <v>0.23141958634510712</v>
      </c>
      <c r="EG56" s="106">
        <f t="shared" ca="1" si="39"/>
        <v>0.21768110150854181</v>
      </c>
      <c r="EH56" s="106">
        <f t="array" aca="1" ref="EH56" ca="1">IFERROR(AVERAGE(IF(('1. Database - raw'!DK$7:DM$494&gt;0)*('1. Database - raw'!$AD$7:$AD$494=$A56)*(INDIRECT($Q56,TRUE)=$O56),'1. Database - raw'!DK$7:DM$494)),"")</f>
        <v>0.22101204819277109</v>
      </c>
      <c r="EI56" s="271">
        <f t="array" aca="1" ref="EI56" ca="1">IFERROR(_xlfn.STDEV.S(IF(('1. Database - raw'!DK$7:DM$494&gt;0)*('1. Database - raw'!$AD$7:$AD$494=$A56)*(INDIRECT($Q56,TRUE)=$O56),'1. Database - raw'!DK$7:DM$494)),"")</f>
        <v>3.8811416194201816E-2</v>
      </c>
      <c r="EJ56" s="96">
        <f t="array" aca="1" ref="EJ56" ca="1">IFERROR(IF(COUNT(IF(('1. Database - raw'!DK$7:DM$494&gt;0)*('1. Database - raw'!$AD$7:$AD$494=$A56)*(INDIRECT($Q56,TRUE)=$O56),'1. Database - raw'!DK$7:DM$494))&gt;0,COUNT(IF(('1. Database - raw'!DK$7:DM$494&gt;0)*('1. Database - raw'!$AD$7:$AD$494=$A56)*(INDIRECT($Q56,TRUE)=$O56),'1. Database - raw'!DK$7:DM$494)),""),"")</f>
        <v>5</v>
      </c>
      <c r="EK56" s="95">
        <f t="shared" ca="1" si="40"/>
        <v>21.455763492949679</v>
      </c>
      <c r="EL56" s="58">
        <f t="shared" ca="1" si="41"/>
        <v>50.993128051322167</v>
      </c>
      <c r="EM56" s="58">
        <f t="shared" ca="1" si="42"/>
        <v>33.077129489042214</v>
      </c>
      <c r="EN56" s="58">
        <f t="array" aca="1" ref="EN56" ca="1">IFERROR(AVERAGE(IF(('1. Database - raw'!DQ$7:DS$494&gt;0)*('1. Database - raw'!$AD$7:$AD$494=$A56)*(INDIRECT($Q56,TRUE)=$O56),'1. Database - raw'!DQ$7:DS$494)),"")</f>
        <v>37.222222222222221</v>
      </c>
      <c r="EO56" s="96">
        <f t="array" aca="1" ref="EO56" ca="1">IFERROR(_xlfn.STDEV.S(IF(('1. Database - raw'!DQ$7:DS$494&gt;0)*('1. Database - raw'!$AD$7:$AD$494=$A56)*(INDIRECT($Q56,TRUE)=$O56),'1. Database - raw'!DQ$7:DS$494)),"")</f>
        <v>19.209553468116962</v>
      </c>
      <c r="EP56" s="96">
        <f t="array" aca="1" ref="EP56" ca="1">IFERROR(IF(COUNT(IF(('1. Database - raw'!DQ$7:DS$494&gt;0)*('1. Database - raw'!$AD$7:$AD$494=$A56)*(INDIRECT($Q56,TRUE)=$O56),'1. Database - raw'!DQ$7:DS$494))&gt;0,COUNT(IF(('1. Database - raw'!DQ$7:DS$494&gt;0)*('1. Database - raw'!$AD$7:$AD$494=$A56)*(INDIRECT($Q56,TRUE)=$O56),'1. Database - raw'!DQ$7:DS$494)),""),"")</f>
        <v>9</v>
      </c>
      <c r="EQ56" s="95" t="str">
        <f t="shared" ca="1" si="43"/>
        <v/>
      </c>
      <c r="ER56" s="58" t="str">
        <f t="shared" ca="1" si="44"/>
        <v/>
      </c>
      <c r="ES56" s="58" t="str">
        <f t="shared" ca="1" si="45"/>
        <v/>
      </c>
      <c r="ET56" s="58" t="str">
        <f t="array" aca="1" ref="ET56" ca="1">IFERROR(AVERAGE(IF(('1. Database - raw'!DW$7:DY$494&gt;0)*('1. Database - raw'!$AD$7:$AD$494=$A56)*(INDIRECT($Q56,TRUE)=$O56),'1. Database - raw'!DW$7:DY$494)),"")</f>
        <v/>
      </c>
      <c r="EU56" s="96" t="str">
        <f t="array" aca="1" ref="EU56" ca="1">IFERROR(_xlfn.STDEV.S(IF(('1. Database - raw'!DW$7:DY$494&gt;0)*('1. Database - raw'!$AD$7:$AD$494=$A56)*(INDIRECT($Q56,TRUE)=$O56),'1. Database - raw'!DW$7:DY$494)),"")</f>
        <v/>
      </c>
      <c r="EV56" s="96" t="str">
        <f t="array" aca="1" ref="EV56" ca="1">IFERROR(IF(COUNT(IF(('1. Database - raw'!DW$7:DY$494&gt;0)*('1. Database - raw'!$AD$7:$AD$494=$A56)*(INDIRECT($Q56,TRUE)=$O56),'1. Database - raw'!DW$7:DY$494))&gt;0,COUNT(IF(('1. Database - raw'!DW$7:DY$494&gt;0)*('1. Database - raw'!$AD$7:$AD$494=$A56)*(INDIRECT($Q56,TRUE)=$O56),'1. Database - raw'!DW$7:DY$494)),""),"")</f>
        <v/>
      </c>
      <c r="EW56" s="95" t="str">
        <f t="shared" ca="1" si="46"/>
        <v/>
      </c>
      <c r="EX56" s="58" t="str">
        <f t="shared" ca="1" si="47"/>
        <v/>
      </c>
      <c r="EY56" s="58" t="str">
        <f t="shared" ca="1" si="48"/>
        <v/>
      </c>
      <c r="EZ56" s="58" t="str">
        <f t="array" aca="1" ref="EZ56" ca="1">IFERROR(AVERAGE(IF(('1. Database - raw'!EC$7:EE$494&gt;0)*('1. Database - raw'!$AD$7:$AD$494=$A56)*(INDIRECT($Q56,TRUE)=$O56),'1. Database - raw'!EC$7:EE$494)),"")</f>
        <v/>
      </c>
      <c r="FA56" s="96" t="str">
        <f t="array" aca="1" ref="FA56" ca="1">IFERROR(_xlfn.STDEV.S(IF(('1. Database - raw'!EC$7:EE$494&gt;0)*('1. Database - raw'!$AD$7:$AD$494=$A56)*(INDIRECT($Q56,TRUE)=$O56),'1. Database - raw'!EC$7:EE$494)),"")</f>
        <v/>
      </c>
      <c r="FB56" s="96" t="str">
        <f t="array" aca="1" ref="FB56" ca="1">IFERROR(IF(COUNT(IF(('1. Database - raw'!EC$7:EE$494&gt;0)*('1. Database - raw'!$AD$7:$AD$494=$A56)*(INDIRECT($Q56,TRUE)=$O56),'1. Database - raw'!EC$7:EE$494))&gt;0,COUNT(IF(('1. Database - raw'!EC$7:EE$494&gt;0)*('1. Database - raw'!$AD$7:$AD$494=$A56)*(INDIRECT($Q56,TRUE)=$O56),'1. Database - raw'!EC$7:EE$494)),""),"")</f>
        <v/>
      </c>
      <c r="FC56" s="95" t="str">
        <f t="shared" ca="1" si="49"/>
        <v/>
      </c>
      <c r="FD56" s="58" t="str">
        <f t="shared" ca="1" si="50"/>
        <v/>
      </c>
      <c r="FE56" s="58" t="str">
        <f t="shared" ca="1" si="51"/>
        <v/>
      </c>
      <c r="FF56" s="58" t="str">
        <f t="array" aca="1" ref="FF56" ca="1">IFERROR(AVERAGE(IF(('1. Database - raw'!EI$7:EK$494&gt;0)*('1. Database - raw'!$AD$7:$AD$494=$A56)*(INDIRECT($Q56,TRUE)=$O56),'1. Database - raw'!EI$7:EK$494)),"")</f>
        <v/>
      </c>
      <c r="FG56" s="96" t="str">
        <f t="array" aca="1" ref="FG56" ca="1">IFERROR(_xlfn.STDEV.S(IF(('1. Database - raw'!EI$7:EK$494&gt;0)*('1. Database - raw'!$AD$7:$AD$494=$A56)*(INDIRECT($Q56,TRUE)=$O56),'1. Database - raw'!EI$7:EK$494)),"")</f>
        <v/>
      </c>
      <c r="FH56" s="96" t="str">
        <f t="array" aca="1" ref="FH56" ca="1">IFERROR(IF(COUNT(IF(('1. Database - raw'!EI$7:EK$494&gt;0)*('1. Database - raw'!$AD$7:$AD$494=$A56)*(INDIRECT($Q56,TRUE)=$O56),'1. Database - raw'!EI$7:EK$494))&gt;0,COUNT(IF(('1. Database - raw'!EI$7:EK$494&gt;0)*('1. Database - raw'!$AD$7:$AD$494=$A56)*(INDIRECT($Q56,TRUE)=$O56),'1. Database - raw'!EI$7:EK$494)),""),"")</f>
        <v/>
      </c>
      <c r="FI56" s="95" t="str">
        <f t="shared" ca="1" si="52"/>
        <v/>
      </c>
      <c r="FJ56" s="58" t="str">
        <f t="shared" ca="1" si="53"/>
        <v/>
      </c>
      <c r="FK56" s="58" t="str">
        <f t="shared" ca="1" si="54"/>
        <v/>
      </c>
      <c r="FL56" s="58" t="str">
        <f t="array" aca="1" ref="FL56" ca="1">IFERROR(AVERAGE(IF(('1. Database - raw'!EO$7:EQ$494&gt;0)*('1. Database - raw'!$AD$7:$AD$494=$A56)*(INDIRECT($Q56,TRUE)=$O56),'1. Database - raw'!EO$7:EQ$494)),"")</f>
        <v/>
      </c>
      <c r="FM56" s="96" t="str">
        <f t="array" aca="1" ref="FM56" ca="1">IFERROR(_xlfn.STDEV.S(IF(('1. Database - raw'!EO$7:EQ$494&gt;0)*('1. Database - raw'!$AD$7:$AD$494=$A56)*(INDIRECT($Q56,TRUE)=$O56),'1. Database - raw'!EO$7:EQ$494)),"")</f>
        <v/>
      </c>
      <c r="FN56" s="96" t="str">
        <f t="array" aca="1" ref="FN56" ca="1">IFERROR(IF(COUNT(IF(('1. Database - raw'!EO$7:EQ$494&gt;0)*('1. Database - raw'!$AD$7:$AD$494=$A56)*(INDIRECT($Q56,TRUE)=$O56),'1. Database - raw'!EO$7:EQ$494))&gt;0,COUNT(IF(('1. Database - raw'!EO$7:EQ$494&gt;0)*('1. Database - raw'!$AD$7:$AD$494=$A56)*(INDIRECT($Q56,TRUE)=$O56),'1. Database - raw'!EO$7:EQ$494)),""),"")</f>
        <v/>
      </c>
      <c r="FO56" s="95" t="str">
        <f t="shared" ca="1" si="55"/>
        <v/>
      </c>
      <c r="FP56" s="58" t="str">
        <f t="shared" ca="1" si="56"/>
        <v/>
      </c>
      <c r="FQ56" s="58" t="str">
        <f t="shared" ca="1" si="57"/>
        <v/>
      </c>
      <c r="FR56" s="58" t="str">
        <f t="array" aca="1" ref="FR56" ca="1">IFERROR(AVERAGE(IF(('1. Database - raw'!EU$7:EW$494&gt;0)*('1. Database - raw'!$AD$7:$AD$494=$A56)*(INDIRECT($Q56,TRUE)=$O56),'1. Database - raw'!EU$7:EW$494)),"")</f>
        <v/>
      </c>
      <c r="FS56" s="96" t="str">
        <f t="array" aca="1" ref="FS56" ca="1">IFERROR(_xlfn.STDEV.S(IF(('1. Database - raw'!EU$7:EW$494&gt;0)*('1. Database - raw'!$AD$7:$AD$494=$A56)*(INDIRECT($Q56,TRUE)=$O56),'1. Database - raw'!EU$7:EW$494)),"")</f>
        <v/>
      </c>
      <c r="FT56" s="96" t="str">
        <f t="array" aca="1" ref="FT56" ca="1">IFERROR(IF(COUNT(IF(('1. Database - raw'!EU$7:EW$494&gt;0)*('1. Database - raw'!$AD$7:$AD$494=$A56)*(INDIRECT($Q56,TRUE)=$O56),'1. Database - raw'!EU$7:EW$494))&gt;0,COUNT(IF(('1. Database - raw'!EU$7:EW$494&gt;0)*('1. Database - raw'!$AD$7:$AD$494=$A56)*(INDIRECT($Q56,TRUE)=$O56),'1. Database - raw'!EU$7:EW$494)),""),"")</f>
        <v/>
      </c>
      <c r="FU56" s="95" t="str">
        <f t="shared" ca="1" si="58"/>
        <v/>
      </c>
      <c r="FV56" s="58" t="str">
        <f t="shared" ca="1" si="59"/>
        <v/>
      </c>
      <c r="FW56" s="58" t="str">
        <f t="shared" ca="1" si="60"/>
        <v/>
      </c>
      <c r="FX56" s="58" t="str">
        <f t="array" aca="1" ref="FX56" ca="1">IFERROR(AVERAGE(IF(('1. Database - raw'!FA$7:FC$494&gt;0)*('1. Database - raw'!$AD$7:$AD$494=$A56)*(INDIRECT($Q56,TRUE)=$O56),'1. Database - raw'!FA$7:FC$494)),"")</f>
        <v/>
      </c>
      <c r="FY56" s="96" t="str">
        <f t="array" aca="1" ref="FY56" ca="1">IFERROR(_xlfn.STDEV.S(IF(('1. Database - raw'!FA$7:FC$494&gt;0)*('1. Database - raw'!$AD$7:$AD$494=$A56)*(INDIRECT($Q56,TRUE)=$O56),'1. Database - raw'!FA$7:FC$494)),"")</f>
        <v/>
      </c>
      <c r="FZ56" s="96" t="str">
        <f t="array" aca="1" ref="FZ56" ca="1">IFERROR(IF(COUNT(IF(('1. Database - raw'!FA$7:FC$494&gt;0)*('1. Database - raw'!$AD$7:$AD$494=$A56)*(INDIRECT($Q56,TRUE)=$O56),'1. Database - raw'!FA$7:FC$494))&gt;0,COUNT(IF(('1. Database - raw'!FA$7:FC$494&gt;0)*('1. Database - raw'!$AD$7:$AD$494=$A56)*(INDIRECT($Q56,TRUE)=$O56),'1. Database - raw'!FA$7:FC$494)),""),"")</f>
        <v/>
      </c>
      <c r="GA56" s="95" t="str">
        <f t="shared" ca="1" si="61"/>
        <v/>
      </c>
      <c r="GB56" s="58" t="str">
        <f t="shared" ca="1" si="62"/>
        <v/>
      </c>
      <c r="GC56" s="58" t="str">
        <f t="shared" ca="1" si="63"/>
        <v/>
      </c>
      <c r="GD56" s="58" t="str">
        <f t="array" aca="1" ref="GD56" ca="1">IFERROR(AVERAGE(IF(('1. Database - raw'!FG$7:FI$494&gt;0)*('1. Database - raw'!$AD$7:$AD$494=$A56)*(INDIRECT($Q56,TRUE)=$O56),'1. Database - raw'!FG$7:FI$494)),"")</f>
        <v/>
      </c>
      <c r="GE56" s="96" t="str">
        <f t="array" aca="1" ref="GE56" ca="1">IFERROR(_xlfn.STDEV.S(IF(('1. Database - raw'!FG$7:FI$494&gt;0)*('1. Database - raw'!$AD$7:$AD$494=$A56)*(INDIRECT($Q56,TRUE)=$O56),'1. Database - raw'!FG$7:FI$494)),"")</f>
        <v/>
      </c>
      <c r="GF56" s="96" t="str">
        <f t="array" aca="1" ref="GF56" ca="1">IFERROR(IF(COUNT(IF(('1. Database - raw'!FG$7:FI$494&gt;0)*('1. Database - raw'!$AD$7:$AD$494=$A56)*(INDIRECT($Q56,TRUE)=$O56),'1. Database - raw'!FG$7:FI$494))&gt;0,COUNT(IF(('1. Database - raw'!FG$7:FI$494&gt;0)*('1. Database - raw'!$AD$7:$AD$494=$A56)*(INDIRECT($Q56,TRUE)=$O56),'1. Database - raw'!FG$7:FI$494)),""),"")</f>
        <v/>
      </c>
      <c r="GG56" s="95" t="str">
        <f t="shared" ca="1" si="64"/>
        <v/>
      </c>
      <c r="GH56" s="58" t="str">
        <f t="shared" ca="1" si="65"/>
        <v/>
      </c>
      <c r="GI56" s="58" t="str">
        <f t="shared" ca="1" si="66"/>
        <v/>
      </c>
      <c r="GJ56" s="58" t="str">
        <f t="array" aca="1" ref="GJ56" ca="1">IFERROR(AVERAGE(IF(('1. Database - raw'!FM$7:FO$494&gt;0)*('1. Database - raw'!$AD$7:$AD$494=$A56)*(INDIRECT($Q56,TRUE)=$O56),'1. Database - raw'!FM$7:FO$494)),"")</f>
        <v/>
      </c>
      <c r="GK56" s="96" t="str">
        <f t="array" aca="1" ref="GK56" ca="1">IFERROR(_xlfn.STDEV.S(IF(('1. Database - raw'!FM$7:FO$494&gt;0)*('1. Database - raw'!$AD$7:$AD$494=$A56)*(INDIRECT($Q56,TRUE)=$O56),'1. Database - raw'!FM$7:FO$494)),"")</f>
        <v/>
      </c>
      <c r="GL56" s="96" t="str">
        <f t="array" aca="1" ref="GL56" ca="1">IFERROR(IF(COUNT(IF(('1. Database - raw'!FM$7:FO$494&gt;0)*('1. Database - raw'!$AD$7:$AD$494=$A56)*(INDIRECT($Q56,TRUE)=$O56),'1. Database - raw'!FM$7:FO$494))&gt;0,COUNT(IF(('1. Database - raw'!FM$7:FO$494&gt;0)*('1. Database - raw'!$AD$7:$AD$494=$A56)*(INDIRECT($Q56,TRUE)=$O56),'1. Database - raw'!FM$7:FO$494)),""),"")</f>
        <v/>
      </c>
      <c r="GM56" s="95">
        <f t="shared" ca="1" si="67"/>
        <v>46.936517780614814</v>
      </c>
      <c r="GN56" s="58">
        <f t="shared" ca="1" si="68"/>
        <v>107.41146997049526</v>
      </c>
      <c r="GO56" s="58">
        <f t="shared" ca="1" si="69"/>
        <v>71.003664483687899</v>
      </c>
      <c r="GP56" s="58">
        <f t="array" aca="1" ref="GP56" ca="1">IFERROR(AVERAGE(IF(('1. Database - raw'!FS$7:FU$494&gt;0)*('1. Database - raw'!$AD$7:$AD$494=$A56)*(INDIRECT($Q56,TRUE)=$O56),'1. Database - raw'!FS$7:FU$494)),"")</f>
        <v>79.857142857142861</v>
      </c>
      <c r="GQ56" s="96">
        <f t="array" aca="1" ref="GQ56" ca="1">IFERROR(_xlfn.STDEV.S(IF(('1. Database - raw'!FS$7:FU$494&gt;0)*('1. Database - raw'!$AD$7:$AD$494=$A56)*(INDIRECT($Q56,TRUE)=$O56),'1. Database - raw'!FS$7:FU$494)),"")</f>
        <v>41.103441308029645</v>
      </c>
      <c r="GR56" s="96">
        <f t="array" aca="1" ref="GR56" ca="1">IFERROR(IF(COUNT(IF(('1. Database - raw'!FS$7:FU$494&gt;0)*('1. Database - raw'!$AD$7:$AD$494=$A56)*(INDIRECT($Q56,TRUE)=$O56),'1. Database - raw'!FS$7:FU$494))&gt;0,COUNT(IF(('1. Database - raw'!FS$7:FU$494&gt;0)*('1. Database - raw'!$AD$7:$AD$494=$A56)*(INDIRECT($Q56,TRUE)=$O56),'1. Database - raw'!FS$7:FU$494)),""),"")</f>
        <v>14</v>
      </c>
      <c r="GS56" s="95" t="str">
        <f t="shared" ca="1" si="70"/>
        <v/>
      </c>
      <c r="GT56" s="58" t="str">
        <f t="shared" ca="1" si="71"/>
        <v/>
      </c>
      <c r="GU56" s="58" t="str">
        <f t="shared" ca="1" si="72"/>
        <v/>
      </c>
      <c r="GV56" s="58">
        <f t="array" aca="1" ref="GV56" ca="1">IFERROR(AVERAGE(IF(('1. Database - raw'!FY$7:GA$494&gt;0)*('1. Database - raw'!$AD$7:$AD$494=$A56)*(INDIRECT($Q56,TRUE)=$O56),'1. Database - raw'!FY$7:GA$494)),"")</f>
        <v>42.2</v>
      </c>
      <c r="GW56" s="96" t="str">
        <f t="array" aca="1" ref="GW56" ca="1">IFERROR(_xlfn.STDEV.S(IF(('1. Database - raw'!FY$7:GA$494&gt;0)*('1. Database - raw'!$AD$7:$AD$494=$A56)*(INDIRECT($Q56,TRUE)=$O56),'1. Database - raw'!FY$7:GA$494)),"")</f>
        <v/>
      </c>
      <c r="GX56" s="96">
        <f t="array" aca="1" ref="GX56" ca="1">IFERROR(IF(COUNT(IF(('1. Database - raw'!FY$7:GA$494&gt;0)*('1. Database - raw'!$AD$7:$AD$494=$A56)*(INDIRECT($Q56,TRUE)=$O56),'1. Database - raw'!FY$7:GA$494))&gt;0,COUNT(IF(('1. Database - raw'!FY$7:GA$494&gt;0)*('1. Database - raw'!$AD$7:$AD$494=$A56)*(INDIRECT($Q56,TRUE)=$O56),'1. Database - raw'!FY$7:GA$494)),""),"")</f>
        <v>1</v>
      </c>
      <c r="GY56" s="95" t="str">
        <f t="shared" ca="1" si="73"/>
        <v/>
      </c>
      <c r="GZ56" s="58" t="str">
        <f t="shared" ca="1" si="74"/>
        <v/>
      </c>
      <c r="HA56" s="58" t="str">
        <f t="shared" ca="1" si="75"/>
        <v/>
      </c>
      <c r="HB56" s="58" t="str">
        <f t="array" aca="1" ref="HB56" ca="1">IFERROR(AVERAGE(IF(('1. Database - raw'!GE$7:GG$494&gt;0)*('1. Database - raw'!$AD$7:$AD$494=$A56)*(INDIRECT($Q56,TRUE)=$O56),'1. Database - raw'!GE$7:GG$494)),"")</f>
        <v/>
      </c>
      <c r="HC56" s="96" t="str">
        <f t="array" aca="1" ref="HC56" ca="1">IFERROR(_xlfn.STDEV.S(IF(('1. Database - raw'!GE$7:GG$494&gt;0)*('1. Database - raw'!$AD$7:$AD$494=$A56)*(INDIRECT($Q56,TRUE)=$O56),'1. Database - raw'!GE$7:GG$494)),"")</f>
        <v/>
      </c>
      <c r="HD56" s="96" t="str">
        <f t="array" aca="1" ref="HD56" ca="1">IFERROR(IF(COUNT(IF(('1. Database - raw'!GE$7:GG$494&gt;0)*('1. Database - raw'!$AD$7:$AD$494=$A56)*(INDIRECT($Q56,TRUE)=$O56),'1. Database - raw'!GE$7:GG$494))&gt;0,COUNT(IF(('1. Database - raw'!GE$7:GG$494&gt;0)*('1. Database - raw'!$AD$7:$AD$494=$A56)*(INDIRECT($Q56,TRUE)=$O56),'1. Database - raw'!GE$7:GG$494)),""),"")</f>
        <v/>
      </c>
      <c r="HE56" s="95" t="str">
        <f t="shared" ca="1" si="76"/>
        <v/>
      </c>
      <c r="HF56" s="58" t="str">
        <f t="shared" ca="1" si="77"/>
        <v/>
      </c>
      <c r="HG56" s="58" t="str">
        <f t="shared" ca="1" si="78"/>
        <v/>
      </c>
      <c r="HH56" s="58" t="str">
        <f t="array" aca="1" ref="HH56" ca="1">IFERROR(AVERAGE(IF(('1. Database - raw'!GK$7:GM$494&gt;0)*('1. Database - raw'!$AD$7:$AD$494=$A56)*(INDIRECT($Q56,TRUE)=$O56),'1. Database - raw'!GK$7:GM$494)),"")</f>
        <v/>
      </c>
      <c r="HI56" s="96" t="str">
        <f t="array" aca="1" ref="HI56" ca="1">IFERROR(_xlfn.STDEV.S(IF(('1. Database - raw'!GK$7:GM$494&gt;0)*('1. Database - raw'!$AD$7:$AD$494=$A56)*(INDIRECT($Q56,TRUE)=$O56),'1. Database - raw'!GK$7:GM$494)),"")</f>
        <v/>
      </c>
      <c r="HJ56" s="96" t="str">
        <f t="array" aca="1" ref="HJ56" ca="1">IFERROR(IF(COUNT(IF(('1. Database - raw'!GK$7:GM$494&gt;0)*('1. Database - raw'!$AD$7:$AD$494=$A56)*(INDIRECT($Q56,TRUE)=$O56),'1. Database - raw'!GK$7:GM$494))&gt;0,COUNT(IF(('1. Database - raw'!GK$7:GM$494&gt;0)*('1. Database - raw'!$AD$7:$AD$494=$A56)*(INDIRECT($Q56,TRUE)=$O56),'1. Database - raw'!GK$7:GM$494)),""),"")</f>
        <v/>
      </c>
      <c r="HK56" s="95" t="str">
        <f t="shared" ca="1" si="79"/>
        <v/>
      </c>
      <c r="HL56" s="58" t="str">
        <f t="shared" ca="1" si="80"/>
        <v/>
      </c>
      <c r="HM56" s="58" t="str">
        <f t="shared" ca="1" si="81"/>
        <v/>
      </c>
      <c r="HN56" s="58" t="str">
        <f t="array" aca="1" ref="HN56" ca="1">IFERROR(AVERAGE(IF(('1. Database - raw'!GQ$7:GS$494&gt;0)*('1. Database - raw'!$AD$7:$AD$494=$A56)*(INDIRECT($Q56,TRUE)=$O56),'1. Database - raw'!GQ$7:GS$494)),"")</f>
        <v/>
      </c>
      <c r="HO56" s="96" t="str">
        <f t="array" aca="1" ref="HO56" ca="1">IFERROR(_xlfn.STDEV.S(IF(('1. Database - raw'!GQ$7:GS$494&gt;0)*('1. Database - raw'!$AD$7:$AD$494=$A56)*(INDIRECT($Q56,TRUE)=$O56),'1. Database - raw'!GQ$7:GS$494)),"")</f>
        <v/>
      </c>
      <c r="HP56" s="96" t="str">
        <f t="array" aca="1" ref="HP56" ca="1">IFERROR(IF(COUNT(IF(('1. Database - raw'!GQ$7:GS$494&gt;0)*('1. Database - raw'!$AD$7:$AD$494=$A56)*(INDIRECT($Q56,TRUE)=$O56),'1. Database - raw'!GQ$7:GS$494))&gt;0,COUNT(IF(('1. Database - raw'!GQ$7:GS$494&gt;0)*('1. Database - raw'!$AD$7:$AD$494=$A56)*(INDIRECT($Q56,TRUE)=$O56),'1. Database - raw'!GQ$7:GS$494)),""),"")</f>
        <v/>
      </c>
      <c r="HQ56" s="95" t="str">
        <f t="shared" ca="1" si="82"/>
        <v/>
      </c>
      <c r="HR56" s="58" t="str">
        <f t="shared" ca="1" si="83"/>
        <v/>
      </c>
      <c r="HS56" s="58" t="str">
        <f t="shared" ca="1" si="84"/>
        <v/>
      </c>
      <c r="HT56" s="58">
        <f t="array" aca="1" ref="HT56" ca="1">IFERROR(AVERAGE(IF(('1. Database - raw'!GW$7:GY$494&gt;0)*('1. Database - raw'!$AD$7:$AD$494=$A56)*(INDIRECT($Q56,TRUE)=$O56),'1. Database - raw'!GW$7:GY$494)),"")</f>
        <v>28</v>
      </c>
      <c r="HU56" s="96" t="str">
        <f t="array" aca="1" ref="HU56" ca="1">IFERROR(_xlfn.STDEV.S(IF(('1. Database - raw'!GW$7:GY$494&gt;0)*('1. Database - raw'!$AD$7:$AD$494=$A56)*(INDIRECT($Q56,TRUE)=$O56),'1. Database - raw'!GW$7:GY$494)),"")</f>
        <v/>
      </c>
      <c r="HV56" s="96">
        <f t="array" aca="1" ref="HV56" ca="1">IFERROR(IF(COUNT(IF(('1. Database - raw'!GW$7:GY$494&gt;0)*('1. Database - raw'!$AD$7:$AD$494=$A56)*(INDIRECT($Q56,TRUE)=$O56),'1. Database - raw'!GW$7:GY$494))&gt;0,COUNT(IF(('1. Database - raw'!GW$7:GY$494&gt;0)*('1. Database - raw'!$AD$7:$AD$494=$A56)*(INDIRECT($Q56,TRUE)=$O56),'1. Database - raw'!GW$7:GY$494)),""),"")</f>
        <v>1</v>
      </c>
      <c r="HW56" s="95" t="str">
        <f t="shared" ca="1" si="85"/>
        <v/>
      </c>
      <c r="HX56" s="58" t="str">
        <f t="shared" ca="1" si="86"/>
        <v/>
      </c>
      <c r="HY56" s="58" t="str">
        <f t="shared" ca="1" si="87"/>
        <v/>
      </c>
      <c r="HZ56" s="58" t="str">
        <f t="array" aca="1" ref="HZ56" ca="1">IFERROR(AVERAGE(IF(('1. Database - raw'!HC$7:HE$494&gt;0)*('1. Database - raw'!$AD$7:$AD$494=$A56)*(INDIRECT($Q56,TRUE)=$O56),'1. Database - raw'!HC$7:HE$494)),"")</f>
        <v/>
      </c>
      <c r="IA56" s="96" t="str">
        <f t="array" aca="1" ref="IA56" ca="1">IFERROR(_xlfn.STDEV.S(IF(('1. Database - raw'!HC$7:HE$494&gt;0)*('1. Database - raw'!$AD$7:$AD$494=$A56)*(INDIRECT($Q56,TRUE)=$O56),'1. Database - raw'!HC$7:HE$494)),"")</f>
        <v/>
      </c>
      <c r="IB56" s="96" t="str">
        <f t="array" aca="1" ref="IB56" ca="1">IFERROR(IF(COUNT(IF(('1. Database - raw'!HC$7:HE$494&gt;0)*('1. Database - raw'!$AD$7:$AD$494=$A56)*(INDIRECT($Q56,TRUE)=$O56),'1. Database - raw'!HC$7:HE$494))&gt;0,COUNT(IF(('1. Database - raw'!HC$7:HE$494&gt;0)*('1. Database - raw'!$AD$7:$AD$494=$A56)*(INDIRECT($Q56,TRUE)=$O56),'1. Database - raw'!HC$7:HE$494)),""),"")</f>
        <v/>
      </c>
      <c r="IC56" s="95" t="str">
        <f t="shared" ca="1" si="88"/>
        <v/>
      </c>
      <c r="ID56" s="58" t="str">
        <f t="shared" ca="1" si="89"/>
        <v/>
      </c>
      <c r="IE56" s="58" t="str">
        <f t="shared" ca="1" si="90"/>
        <v/>
      </c>
      <c r="IF56" s="58" t="str">
        <f t="array" aca="1" ref="IF56" ca="1">IFERROR(AVERAGE(IF(('1. Database - raw'!HI$7:HK$494&gt;0)*('1. Database - raw'!$AD$7:$AD$494=$A56)*(INDIRECT($Q56,TRUE)=$O56),'1. Database - raw'!HI$7:HK$494)),"")</f>
        <v/>
      </c>
      <c r="IG56" s="96" t="str">
        <f t="array" aca="1" ref="IG56" ca="1">IFERROR(_xlfn.STDEV.S(IF(('1. Database - raw'!HI$7:HK$494&gt;0)*('1. Database - raw'!$AD$7:$AD$494=$A56)*(INDIRECT($Q56,TRUE)=$O56),'1. Database - raw'!HI$7:HK$494)),"")</f>
        <v/>
      </c>
      <c r="IH56" s="96" t="str">
        <f t="array" aca="1" ref="IH56" ca="1">IFERROR(IF(COUNT(IF(('1. Database - raw'!HI$7:HK$494&gt;0)*('1. Database - raw'!$AD$7:$AD$494=$A56)*(INDIRECT($Q56,TRUE)=$O56),'1. Database - raw'!HI$7:HK$494))&gt;0,COUNT(IF(('1. Database - raw'!HI$7:HK$494&gt;0)*('1. Database - raw'!$AD$7:$AD$494=$A56)*(INDIRECT($Q56,TRUE)=$O56),'1. Database - raw'!HI$7:HK$494)),""),"")</f>
        <v/>
      </c>
      <c r="II56" s="95" t="str">
        <f t="shared" ca="1" si="91"/>
        <v/>
      </c>
      <c r="IJ56" s="58" t="str">
        <f t="shared" ca="1" si="92"/>
        <v/>
      </c>
      <c r="IK56" s="58" t="str">
        <f t="shared" ca="1" si="93"/>
        <v/>
      </c>
      <c r="IL56" s="58" t="str">
        <f t="array" aca="1" ref="IL56" ca="1">IFERROR(AVERAGE(IF(('1. Database - raw'!HO$7:HQ$494&gt;0)*('1. Database - raw'!$AD$7:$AD$494=$A56)*(INDIRECT($Q56,TRUE)=$O56),'1. Database - raw'!HO$7:HQ$494)),"")</f>
        <v/>
      </c>
      <c r="IM56" s="96" t="str">
        <f t="array" aca="1" ref="IM56" ca="1">IFERROR(_xlfn.STDEV.S(IF(('1. Database - raw'!HO$7:HQ$494&gt;0)*('1. Database - raw'!$AD$7:$AD$494=$A56)*(INDIRECT($Q56,TRUE)=$O56),'1. Database - raw'!HO$7:HQ$494)),"")</f>
        <v/>
      </c>
      <c r="IN56" s="96" t="str">
        <f t="array" aca="1" ref="IN56" ca="1">IFERROR(IF(COUNT(IF(('1. Database - raw'!HO$7:HQ$494&gt;0)*('1. Database - raw'!$AD$7:$AD$494=$A56)*(INDIRECT($Q56,TRUE)=$O56),'1. Database - raw'!HO$7:HQ$494))&gt;0,COUNT(IF(('1. Database - raw'!HO$7:HQ$494&gt;0)*('1. Database - raw'!$AD$7:$AD$494=$A56)*(INDIRECT($Q56,TRUE)=$O56),'1. Database - raw'!HO$7:HQ$494)),""),"")</f>
        <v/>
      </c>
      <c r="IO56" s="95">
        <f t="shared" ca="1" si="94"/>
        <v>45.202562777757521</v>
      </c>
      <c r="IP56" s="58">
        <f t="shared" ca="1" si="95"/>
        <v>49.909125962214588</v>
      </c>
      <c r="IQ56" s="58">
        <f t="shared" ca="1" si="96"/>
        <v>47.497583091037519</v>
      </c>
      <c r="IR56" s="58">
        <f t="array" aca="1" ref="IR56" ca="1">IFERROR(AVERAGE(IF(('1. Database - raw'!HU$7:HW$494&gt;0)*('1. Database - raw'!$AD$7:$AD$494=$A56)*(INDIRECT($Q56,TRUE)=$O56),'1. Database - raw'!HU$7:HW$494)),"")</f>
        <v>48</v>
      </c>
      <c r="IS56" s="96">
        <f t="array" aca="1" ref="IS56" ca="1">IFERROR(_xlfn.STDEV.S(IF(('1. Database - raw'!HU$7:HW$494&gt;0)*('1. Database - raw'!$AD$7:$AD$494=$A56)*(INDIRECT($Q56,TRUE)=$O56),'1. Database - raw'!HU$7:HW$494)),"")</f>
        <v>7</v>
      </c>
      <c r="IT56" s="96">
        <f t="array" aca="1" ref="IT56" ca="1">IFERROR(IF(COUNT(IF(('1. Database - raw'!HU$7:HW$494&gt;0)*('1. Database - raw'!$AD$7:$AD$494=$A56)*(INDIRECT($Q56,TRUE)=$O56),'1. Database - raw'!HU$7:HW$494))&gt;0,COUNT(IF(('1. Database - raw'!HU$7:HW$494&gt;0)*('1. Database - raw'!$AD$7:$AD$494=$A56)*(INDIRECT($Q56,TRUE)=$O56),'1. Database - raw'!HU$7:HW$494)),""),"")</f>
        <v>3</v>
      </c>
      <c r="IU56" s="95" t="str">
        <f t="shared" ca="1" si="97"/>
        <v/>
      </c>
      <c r="IV56" s="58" t="str">
        <f t="shared" ca="1" si="98"/>
        <v/>
      </c>
      <c r="IW56" s="58" t="str">
        <f t="shared" ca="1" si="99"/>
        <v/>
      </c>
      <c r="IX56" s="58" t="str">
        <f t="array" aca="1" ref="IX56" ca="1">IFERROR(AVERAGE(IF(('1. Database - raw'!IA$7:IC$494&gt;0)*('1. Database - raw'!$AD$7:$AD$494=$A56)*(INDIRECT($Q56,TRUE)=$O56),'1. Database - raw'!IA$7:IC$494)),"")</f>
        <v/>
      </c>
      <c r="IY56" s="96" t="str">
        <f t="array" aca="1" ref="IY56" ca="1">IFERROR(_xlfn.STDEV.S(IF(('1. Database - raw'!IA$7:IC$494&gt;0)*('1. Database - raw'!$AD$7:$AD$494=$A56)*(INDIRECT($Q56,TRUE)=$O56),'1. Database - raw'!IA$7:IC$494)),"")</f>
        <v/>
      </c>
      <c r="IZ56" s="96" t="str">
        <f t="array" aca="1" ref="IZ56" ca="1">IFERROR(IF(COUNT(IF(('1. Database - raw'!IA$7:IC$494&gt;0)*('1. Database - raw'!$AD$7:$AD$494=$A56)*(INDIRECT($Q56,TRUE)=$O56),'1. Database - raw'!IA$7:IC$494))&gt;0,COUNT(IF(('1. Database - raw'!IA$7:IC$494&gt;0)*('1. Database - raw'!$AD$7:$AD$494=$A56)*(INDIRECT($Q56,TRUE)=$O56),'1. Database - raw'!IA$7:IC$494)),""),"")</f>
        <v/>
      </c>
      <c r="JA56" s="95" t="str">
        <f t="shared" ca="1" si="100"/>
        <v/>
      </c>
      <c r="JB56" s="58" t="str">
        <f t="shared" ca="1" si="101"/>
        <v/>
      </c>
      <c r="JC56" s="58" t="str">
        <f t="shared" ca="1" si="102"/>
        <v/>
      </c>
      <c r="JD56" s="58" t="str">
        <f t="array" aca="1" ref="JD56" ca="1">IFERROR(AVERAGE(IF(('1. Database - raw'!IG$7:II$494&gt;0)*('1. Database - raw'!$AD$7:$AD$494=$A56)*(INDIRECT($Q56,TRUE)=$O56),'1. Database - raw'!IG$7:II$494)),"")</f>
        <v/>
      </c>
      <c r="JE56" s="96" t="str">
        <f t="array" aca="1" ref="JE56" ca="1">IFERROR(_xlfn.STDEV.S(IF(('1. Database - raw'!IG$7:II$494&gt;0)*('1. Database - raw'!$AD$7:$AD$494=$A56)*(INDIRECT($Q56,TRUE)=$O56),'1. Database - raw'!IG$7:II$494)),"")</f>
        <v/>
      </c>
      <c r="JF56" s="96" t="str">
        <f t="array" aca="1" ref="JF56" ca="1">IFERROR(IF(COUNT(IF(('1. Database - raw'!IG$7:II$494&gt;0)*('1. Database - raw'!$AD$7:$AD$494=$A56)*(INDIRECT($Q56,TRUE)=$O56),'1. Database - raw'!IG$7:II$494))&gt;0,COUNT(IF(('1. Database - raw'!IG$7:II$494&gt;0)*('1. Database - raw'!$AD$7:$AD$494=$A56)*(INDIRECT($Q56,TRUE)=$O56),'1. Database - raw'!IG$7:II$494)),""),"")</f>
        <v/>
      </c>
      <c r="JG56" s="152">
        <f t="shared" ca="1" si="103"/>
        <v>4.3855000954849537</v>
      </c>
      <c r="JH56" s="150">
        <f t="shared" ca="1" si="104"/>
        <v>9.9977714735321683</v>
      </c>
      <c r="JI56" s="150">
        <f t="shared" ca="1" si="105"/>
        <v>6.6215729061766035</v>
      </c>
      <c r="JJ56" s="150">
        <f t="array" aca="1" ref="JJ56" ca="1">IFERROR(AVERAGE(IF(('1. Database - raw'!IM$7:IO$494&gt;0)*('1. Database - raw'!$AD$7:$AD$494=$A56)*(INDIRECT($Q56,TRUE)=$O56),'1. Database - raw'!IM$7:IO$494)),"")</f>
        <v>7.4384615384615387</v>
      </c>
      <c r="JK56" s="279">
        <f t="array" aca="1" ref="JK56" ca="1">IFERROR(_xlfn.STDEV.S(IF(('1. Database - raw'!IM$7:IO$494&gt;0)*('1. Database - raw'!$AD$7:$AD$494=$A56)*(INDIRECT($Q56,TRUE)=$O56),'1. Database - raw'!IM$7:IO$494)),"")</f>
        <v>3.8071200809663743</v>
      </c>
      <c r="JL56" s="96">
        <f t="array" aca="1" ref="JL56" ca="1">IFERROR(IF(COUNT(IF(('1. Database - raw'!IM$7:IO$494&gt;0)*('1. Database - raw'!$AD$7:$AD$494=$A56)*(INDIRECT($Q56,TRUE)=$O56),'1. Database - raw'!IM$7:IO$494))&gt;0,COUNT(IF(('1. Database - raw'!IM$7:IO$494&gt;0)*('1. Database - raw'!$AD$7:$AD$494=$A56)*(INDIRECT($Q56,TRUE)=$O56),'1. Database - raw'!IM$7:IO$494)),""),"")</f>
        <v>13</v>
      </c>
      <c r="JM56" s="152" t="str">
        <f t="shared" ca="1" si="106"/>
        <v/>
      </c>
      <c r="JN56" s="150" t="str">
        <f t="shared" ca="1" si="107"/>
        <v/>
      </c>
      <c r="JO56" s="150" t="str">
        <f t="shared" ca="1" si="108"/>
        <v/>
      </c>
      <c r="JP56" s="150" t="str">
        <f t="array" aca="1" ref="JP56" ca="1">IFERROR(AVERAGE(IF(('1. Database - raw'!IS$7:IU$494&gt;0)*('1. Database - raw'!$AD$7:$AD$494=$A56)*(INDIRECT($Q56,TRUE)=$O56),'1. Database - raw'!IS$7:IU$494)),"")</f>
        <v/>
      </c>
      <c r="JQ56" s="279" t="str">
        <f t="array" aca="1" ref="JQ56" ca="1">IFERROR(_xlfn.STDEV.S(IF(('1. Database - raw'!IS$7:IU$494&gt;0)*('1. Database - raw'!$AD$7:$AD$494=$A56)*(INDIRECT($Q56,TRUE)=$O56),'1. Database - raw'!IS$7:IU$494)),"")</f>
        <v/>
      </c>
      <c r="JR56" s="96" t="str">
        <f t="array" aca="1" ref="JR56" ca="1">IFERROR(IF(COUNT(IF(('1. Database - raw'!IS$7:IU$494&gt;0)*('1. Database - raw'!$AD$7:$AD$494=$A56)*(INDIRECT($Q56,TRUE)=$O56),'1. Database - raw'!IS$7:IU$494))&gt;0,COUNT(IF(('1. Database - raw'!IS$7:IU$494&gt;0)*('1. Database - raw'!$AD$7:$AD$494=$A56)*(INDIRECT($Q56,TRUE)=$O56),'1. Database - raw'!IS$7:IU$494)),""),"")</f>
        <v/>
      </c>
      <c r="JS56" s="152" t="str">
        <f t="shared" ca="1" si="109"/>
        <v/>
      </c>
      <c r="JT56" s="150" t="str">
        <f t="shared" ca="1" si="110"/>
        <v/>
      </c>
      <c r="JU56" s="150" t="str">
        <f t="shared" ca="1" si="111"/>
        <v/>
      </c>
      <c r="JV56" s="150" t="str">
        <f t="array" aca="1" ref="JV56" ca="1">IFERROR(AVERAGE(IF(('1. Database - raw'!IY$7:JA$494&gt;0)*('1. Database - raw'!$AD$7:$AD$494=$A56)*(INDIRECT($Q56,TRUE)=$O56),'1. Database - raw'!IY$7:JA$494)),"")</f>
        <v/>
      </c>
      <c r="JW56" s="279" t="str">
        <f t="array" aca="1" ref="JW56" ca="1">IFERROR(_xlfn.STDEV.S(IF(('1. Database - raw'!IY$7:JA$494&gt;0)*('1. Database - raw'!$AD$7:$AD$494=$A56)*(INDIRECT($Q56,TRUE)=$O56),'1. Database - raw'!IY$7:JA$494)),"")</f>
        <v/>
      </c>
      <c r="JX56" s="96" t="str">
        <f t="array" aca="1" ref="JX56" ca="1">IFERROR(IF(COUNT(IF(('1. Database - raw'!IY$7:JA$494&gt;0)*('1. Database - raw'!$AD$7:$AD$494=$A56)*(INDIRECT($Q56,TRUE)=$O56),'1. Database - raw'!IY$7:JA$494))&gt;0,COUNT(IF(('1. Database - raw'!IY$7:JA$494&gt;0)*('1. Database - raw'!$AD$7:$AD$494=$A56)*(INDIRECT($Q56,TRUE)=$O56),'1. Database - raw'!IY$7:JA$494)),""),"")</f>
        <v/>
      </c>
      <c r="JY56" s="152" t="str">
        <f t="shared" ca="1" si="112"/>
        <v/>
      </c>
      <c r="JZ56" s="150" t="str">
        <f t="shared" ca="1" si="113"/>
        <v/>
      </c>
      <c r="KA56" s="150" t="str">
        <f t="shared" ca="1" si="114"/>
        <v/>
      </c>
      <c r="KB56" s="150" t="str">
        <f t="array" aca="1" ref="KB56" ca="1">IFERROR(AVERAGE(IF(('1. Database - raw'!JE$7:JG$494&gt;0)*('1. Database - raw'!$AD$7:$AD$494=$A56)*(INDIRECT($Q56,TRUE)=$O56),'1. Database - raw'!JE$7:JG$494)),"")</f>
        <v/>
      </c>
      <c r="KC56" s="279" t="str">
        <f t="array" aca="1" ref="KC56" ca="1">IFERROR(_xlfn.STDEV.S(IF(('1. Database - raw'!JE$7:JG$494&gt;0)*('1. Database - raw'!$AD$7:$AD$494=$A56)*(INDIRECT($Q56,TRUE)=$O56),'1. Database - raw'!JE$7:JG$494)),"")</f>
        <v/>
      </c>
      <c r="KD56" s="96" t="str">
        <f t="array" aca="1" ref="KD56" ca="1">IFERROR(IF(COUNT(IF(('1. Database - raw'!JE$7:JG$494&gt;0)*('1. Database - raw'!$AD$7:$AD$494=$A56)*(INDIRECT($Q56,TRUE)=$O56),'1. Database - raw'!JE$7:JG$494))&gt;0,COUNT(IF(('1. Database - raw'!JE$7:JG$494&gt;0)*('1. Database - raw'!$AD$7:$AD$494=$A56)*(INDIRECT($Q56,TRUE)=$O56),'1. Database - raw'!JE$7:JG$494)),""),"")</f>
        <v/>
      </c>
      <c r="KE56" s="152" t="str">
        <f t="shared" ca="1" si="115"/>
        <v/>
      </c>
      <c r="KF56" s="150" t="str">
        <f t="shared" ca="1" si="116"/>
        <v/>
      </c>
      <c r="KG56" s="150" t="str">
        <f t="shared" ca="1" si="117"/>
        <v/>
      </c>
      <c r="KH56" s="150" t="str">
        <f t="array" aca="1" ref="KH56" ca="1">IFERROR(AVERAGE(IF(('1. Database - raw'!JK$7:JM$494&gt;0)*('1. Database - raw'!$AD$7:$AD$494=$A56)*(INDIRECT($Q56,TRUE)=$O56),'1. Database - raw'!JK$7:JM$494)),"")</f>
        <v/>
      </c>
      <c r="KI56" s="279" t="str">
        <f t="array" aca="1" ref="KI56" ca="1">IFERROR(_xlfn.STDEV.S(IF(('1. Database - raw'!JK$7:JM$494&gt;0)*('1. Database - raw'!$AD$7:$AD$494=$A56)*(INDIRECT($Q56,TRUE)=$O56),'1. Database - raw'!JK$7:JM$494)),"")</f>
        <v/>
      </c>
      <c r="KJ56" s="96" t="str">
        <f t="array" aca="1" ref="KJ56" ca="1">IFERROR(IF(COUNT(IF(('1. Database - raw'!JK$7:JM$494&gt;0)*('1. Database - raw'!$AD$7:$AD$494=$A56)*(INDIRECT($Q56,TRUE)=$O56),'1. Database - raw'!JK$7:JM$494))&gt;0,COUNT(IF(('1. Database - raw'!JK$7:JM$494&gt;0)*('1. Database - raw'!$AD$7:$AD$494=$A56)*(INDIRECT($Q56,TRUE)=$O56),'1. Database - raw'!JK$7:JM$494)),""),"")</f>
        <v/>
      </c>
      <c r="KK56" s="152" t="str">
        <f t="shared" ca="1" si="118"/>
        <v/>
      </c>
      <c r="KL56" s="150" t="str">
        <f t="shared" ca="1" si="119"/>
        <v/>
      </c>
      <c r="KM56" s="150" t="str">
        <f t="shared" ca="1" si="120"/>
        <v/>
      </c>
      <c r="KN56" s="150">
        <f t="array" aca="1" ref="KN56" ca="1">IFERROR(AVERAGE(IF(('1. Database - raw'!JQ$7:JS$494&gt;0)*('1. Database - raw'!$AD$7:$AD$494=$A56)*(INDIRECT($Q56,TRUE)=$O56),'1. Database - raw'!JQ$7:JS$494)),"")</f>
        <v>2.8</v>
      </c>
      <c r="KO56" s="279" t="str">
        <f t="array" aca="1" ref="KO56" ca="1">IFERROR(_xlfn.STDEV.S(IF(('1. Database - raw'!JQ$7:JS$494&gt;0)*('1. Database - raw'!$AD$7:$AD$494=$A56)*(INDIRECT($Q56,TRUE)=$O56),'1. Database - raw'!JQ$7:JS$494)),"")</f>
        <v/>
      </c>
      <c r="KP56" s="96">
        <f t="array" aca="1" ref="KP56" ca="1">IFERROR(IF(COUNT(IF(('1. Database - raw'!JQ$7:JS$494&gt;0)*('1. Database - raw'!$AD$7:$AD$494=$A56)*(INDIRECT($Q56,TRUE)=$O56),'1. Database - raw'!JQ$7:JS$494))&gt;0,COUNT(IF(('1. Database - raw'!JQ$7:JS$494&gt;0)*('1. Database - raw'!$AD$7:$AD$494=$A56)*(INDIRECT($Q56,TRUE)=$O56),'1. Database - raw'!JQ$7:JS$494)),""),"")</f>
        <v>1</v>
      </c>
      <c r="KQ56" s="152" t="str">
        <f t="shared" ca="1" si="121"/>
        <v/>
      </c>
      <c r="KR56" s="150" t="str">
        <f t="shared" ca="1" si="122"/>
        <v/>
      </c>
      <c r="KS56" s="150" t="str">
        <f t="shared" ca="1" si="123"/>
        <v/>
      </c>
      <c r="KT56" s="150" t="str">
        <f t="array" aca="1" ref="KT56" ca="1">IFERROR(AVERAGE(IF(('1. Database - raw'!JW$7:JY$494&gt;0)*('1. Database - raw'!$AD$7:$AD$494=$A56)*(INDIRECT($Q56,TRUE)=$O56),'1. Database - raw'!JW$7:JY$494)),"")</f>
        <v/>
      </c>
      <c r="KU56" s="279" t="str">
        <f t="array" aca="1" ref="KU56" ca="1">IFERROR(_xlfn.STDEV.S(IF(('1. Database - raw'!JW$7:JY$494&gt;0)*('1. Database - raw'!$AD$7:$AD$494=$A56)*(INDIRECT($Q56,TRUE)=$O56),'1. Database - raw'!JW$7:JY$494)),"")</f>
        <v/>
      </c>
      <c r="KV56" s="96" t="str">
        <f t="array" aca="1" ref="KV56" ca="1">IFERROR(IF(COUNT(IF(('1. Database - raw'!JW$7:JY$494&gt;0)*('1. Database - raw'!$AD$7:$AD$494=$A56)*(INDIRECT($Q56,TRUE)=$O56),'1. Database - raw'!JW$7:JY$494))&gt;0,COUNT(IF(('1. Database - raw'!JW$7:JY$494&gt;0)*('1. Database - raw'!$AD$7:$AD$494=$A56)*(INDIRECT($Q56,TRUE)=$O56),'1. Database - raw'!JW$7:JY$494)),""),"")</f>
        <v/>
      </c>
      <c r="KW56" s="152" t="str">
        <f t="shared" ca="1" si="124"/>
        <v/>
      </c>
      <c r="KX56" s="150" t="str">
        <f t="shared" ca="1" si="125"/>
        <v/>
      </c>
      <c r="KY56" s="150" t="str">
        <f t="shared" ca="1" si="126"/>
        <v/>
      </c>
      <c r="KZ56" s="150" t="str">
        <f t="array" aca="1" ref="KZ56" ca="1">IFERROR(AVERAGE(IF(('1. Database - raw'!KC$7:KE$494&gt;0)*('1. Database - raw'!$AD$7:$AD$494=$A56)*(INDIRECT($Q56,TRUE)=$O56),'1. Database - raw'!KC$7:KE$494)),"")</f>
        <v/>
      </c>
      <c r="LA56" s="279" t="str">
        <f t="array" aca="1" ref="LA56" ca="1">IFERROR(_xlfn.STDEV.S(IF(('1. Database - raw'!KC$7:KE$494&gt;0)*('1. Database - raw'!$AD$7:$AD$494=$A56)*(INDIRECT($Q56,TRUE)=$O56),'1. Database - raw'!KC$7:KE$494)),"")</f>
        <v/>
      </c>
      <c r="LB56" s="96" t="str">
        <f t="array" aca="1" ref="LB56" ca="1">IFERROR(IF(COUNT(IF(('1. Database - raw'!KC$7:KE$494&gt;0)*('1. Database - raw'!$AD$7:$AD$494=$A56)*(INDIRECT($Q56,TRUE)=$O56),'1. Database - raw'!KC$7:KE$494))&gt;0,COUNT(IF(('1. Database - raw'!KC$7:KE$494&gt;0)*('1. Database - raw'!$AD$7:$AD$494=$A56)*(INDIRECT($Q56,TRUE)=$O56),'1. Database - raw'!KC$7:KE$494)),""),"")</f>
        <v/>
      </c>
      <c r="LC56" s="152" t="str">
        <f t="shared" ca="1" si="127"/>
        <v/>
      </c>
      <c r="LD56" s="150" t="str">
        <f t="shared" ca="1" si="128"/>
        <v/>
      </c>
      <c r="LE56" s="150" t="str">
        <f t="shared" ca="1" si="129"/>
        <v/>
      </c>
      <c r="LF56" s="150" t="str">
        <f t="array" aca="1" ref="LF56" ca="1">IFERROR(AVERAGE(IF(('1. Database - raw'!KI$7:KK$494&gt;0)*('1. Database - raw'!$AD$7:$AD$494=$A56)*(INDIRECT($Q56,TRUE)=$O56),'1. Database - raw'!KI$7:KK$494)),"")</f>
        <v/>
      </c>
      <c r="LG56" s="279" t="str">
        <f t="array" aca="1" ref="LG56" ca="1">IFERROR(_xlfn.STDEV.S(IF(('1. Database - raw'!KI$7:KK$494&gt;0)*('1. Database - raw'!$AD$7:$AD$494=$A56)*(INDIRECT($Q56,TRUE)=$O56),'1. Database - raw'!KI$7:KK$494)),"")</f>
        <v/>
      </c>
      <c r="LH56" s="96" t="str">
        <f t="array" aca="1" ref="LH56" ca="1">IFERROR(IF(COUNT(IF(('1. Database - raw'!KI$7:KK$494&gt;0)*('1. Database - raw'!$AD$7:$AD$494=$A56)*(INDIRECT($Q56,TRUE)=$O56),'1. Database - raw'!KI$7:KK$494))&gt;0,COUNT(IF(('1. Database - raw'!KI$7:KK$494&gt;0)*('1. Database - raw'!$AD$7:$AD$494=$A56)*(INDIRECT($Q56,TRUE)=$O56),'1. Database - raw'!KI$7:KK$494)),""),"")</f>
        <v/>
      </c>
      <c r="LI56" s="152">
        <f t="shared" ca="1" si="169"/>
        <v>0.49199707462351183</v>
      </c>
      <c r="LJ56" s="150">
        <f t="shared" ca="1" si="170"/>
        <v>2.5741241234628607</v>
      </c>
      <c r="LK56" s="150">
        <f t="shared" ca="1" si="171"/>
        <v>1.1253717334559008</v>
      </c>
      <c r="LL56" s="150">
        <f t="array" aca="1" ref="LL56" ca="1">IFERROR(AVERAGE(IF(('1. Database - raw'!KO$7:KQ$494&gt;0)*('1. Database - raw'!$AD$7:$AD$494=$A56)*(INDIRECT($Q56,TRUE)=$O56),'1. Database - raw'!KO$7:KQ$494)),"")</f>
        <v>1.4000000000000001</v>
      </c>
      <c r="LM56" s="279">
        <f t="array" aca="1" ref="LM56" ca="1">IFERROR(_xlfn.STDEV.S(IF(('1. Database - raw'!KO$7:KQ$494&gt;0)*('1. Database - raw'!$AD$7:$AD$494=$A56)*(INDIRECT($Q56,TRUE)=$O56),'1. Database - raw'!KO$7:KQ$494)),"")</f>
        <v>1.0360180178613367</v>
      </c>
      <c r="LN56" s="96">
        <f t="array" aca="1" ref="LN56" ca="1">IFERROR(IF(COUNT(IF(('1. Database - raw'!KO$7:KQ$494&gt;0)*('1. Database - raw'!$AD$7:$AD$494=$A56)*(INDIRECT($Q56,TRUE)=$O56),'1. Database - raw'!KO$7:KQ$494))&gt;0,COUNT(IF(('1. Database - raw'!KO$7:KQ$494&gt;0)*('1. Database - raw'!$AD$7:$AD$494=$A56)*(INDIRECT($Q56,TRUE)=$O56),'1. Database - raw'!KO$7:KQ$494)),""),"")</f>
        <v>7</v>
      </c>
      <c r="LO56" s="152">
        <f t="shared" ca="1" si="130"/>
        <v>1.62</v>
      </c>
      <c r="LP56" s="150">
        <f t="shared" ca="1" si="131"/>
        <v>1.62</v>
      </c>
      <c r="LQ56" s="150">
        <f t="shared" ca="1" si="132"/>
        <v>1.62</v>
      </c>
      <c r="LR56" s="150">
        <f t="array" aca="1" ref="LR56" ca="1">IFERROR(AVERAGE(IF(('1. Database - raw'!KU$7:KW$494&gt;0)*('1. Database - raw'!$AD$7:$AD$494=$A56)*(INDIRECT($Q56,TRUE)=$O56),'1. Database - raw'!KU$7:KW$494)),"")</f>
        <v>1.62</v>
      </c>
      <c r="LS56" s="279">
        <f t="array" aca="1" ref="LS56" ca="1">IFERROR(_xlfn.STDEV.S(IF(('1. Database - raw'!KU$7:KW$494&gt;0)*('1. Database - raw'!$AD$7:$AD$494=$A56)*(INDIRECT($Q56,TRUE)=$O56),'1. Database - raw'!KU$7:KW$494)),"")</f>
        <v>0</v>
      </c>
      <c r="LT56" s="96">
        <f t="array" aca="1" ref="LT56" ca="1">IFERROR(IF(COUNT(IF(('1. Database - raw'!KU$7:KW$494&gt;0)*('1. Database - raw'!$AD$7:$AD$494=$A56)*(INDIRECT($Q56,TRUE)=$O56),'1. Database - raw'!KU$7:KW$494))&gt;0,COUNT(IF(('1. Database - raw'!KU$7:KW$494&gt;0)*('1. Database - raw'!$AD$7:$AD$494=$A56)*(INDIRECT($Q56,TRUE)=$O56),'1. Database - raw'!KU$7:KW$494)),""),"")</f>
        <v>2</v>
      </c>
      <c r="LU56" s="152" t="str">
        <f t="shared" ca="1" si="133"/>
        <v/>
      </c>
      <c r="LV56" s="150" t="str">
        <f t="shared" ca="1" si="134"/>
        <v/>
      </c>
      <c r="LW56" s="150" t="str">
        <f t="shared" ca="1" si="135"/>
        <v/>
      </c>
      <c r="LX56" s="150" t="str">
        <f t="array" aca="1" ref="LX56" ca="1">IFERROR(AVERAGE(IF(('1. Database - raw'!LA$7:LC$494&gt;0)*('1. Database - raw'!$AD$7:$AD$494=$A56)*(INDIRECT($Q56,TRUE)=$O56),'1. Database - raw'!LA$7:LC$494)),"")</f>
        <v/>
      </c>
      <c r="LY56" s="279" t="str">
        <f t="array" aca="1" ref="LY56" ca="1">IFERROR(_xlfn.STDEV.S(IF(('1. Database - raw'!LA$7:LC$494&gt;0)*('1. Database - raw'!$AD$7:$AD$494=$A56)*(INDIRECT($Q56,TRUE)=$O56),'1. Database - raw'!LA$7:LC$494)),"")</f>
        <v/>
      </c>
      <c r="LZ56" s="96" t="str">
        <f t="array" aca="1" ref="LZ56" ca="1">IFERROR(IF(COUNT(IF(('1. Database - raw'!LA$7:LC$494&gt;0)*('1. Database - raw'!$AD$7:$AD$494=$A56)*(INDIRECT($Q56,TRUE)=$O56),'1. Database - raw'!LA$7:LC$494))&gt;0,COUNT(IF(('1. Database - raw'!LA$7:LC$494&gt;0)*('1. Database - raw'!$AD$7:$AD$494=$A56)*(INDIRECT($Q56,TRUE)=$O56),'1. Database - raw'!LA$7:LC$494)),""),"")</f>
        <v/>
      </c>
      <c r="MA56" s="152" t="str">
        <f t="shared" ca="1" si="136"/>
        <v/>
      </c>
      <c r="MB56" s="150" t="str">
        <f t="shared" ca="1" si="137"/>
        <v/>
      </c>
      <c r="MC56" s="150" t="str">
        <f t="shared" ca="1" si="138"/>
        <v/>
      </c>
      <c r="MD56" s="150" t="str">
        <f t="array" aca="1" ref="MD56" ca="1">IFERROR(AVERAGE(IF(('1. Database - raw'!LG$7:LI$494&gt;0)*('1. Database - raw'!$AD$7:$AD$494=$A56)*(INDIRECT($Q56,TRUE)=$O56),'1. Database - raw'!LG$7:LI$494)),"")</f>
        <v/>
      </c>
      <c r="ME56" s="279" t="str">
        <f t="array" aca="1" ref="ME56" ca="1">IFERROR(_xlfn.STDEV.S(IF(('1. Database - raw'!LG$7:LI$494&gt;0)*('1. Database - raw'!$AD$7:$AD$494=$A56)*(INDIRECT($Q56,TRUE)=$O56),'1. Database - raw'!LG$7:LI$494)),"")</f>
        <v/>
      </c>
      <c r="MF56" s="96" t="str">
        <f t="array" aca="1" ref="MF56" ca="1">IFERROR(IF(COUNT(IF(('1. Database - raw'!LG$7:LI$494&gt;0)*('1. Database - raw'!$AD$7:$AD$494=$A56)*(INDIRECT($Q56,TRUE)=$O56),'1. Database - raw'!LG$7:LI$494))&gt;0,COUNT(IF(('1. Database - raw'!LG$7:LI$494&gt;0)*('1. Database - raw'!$AD$7:$AD$494=$A56)*(INDIRECT($Q56,TRUE)=$O56),'1. Database - raw'!LG$7:LI$494)),""),"")</f>
        <v/>
      </c>
      <c r="MG56" s="152" t="str">
        <f t="shared" ca="1" si="139"/>
        <v/>
      </c>
      <c r="MH56" s="150" t="str">
        <f t="shared" ca="1" si="140"/>
        <v/>
      </c>
      <c r="MI56" s="150" t="str">
        <f t="shared" ca="1" si="141"/>
        <v/>
      </c>
      <c r="MJ56" s="150" t="str">
        <f t="array" aca="1" ref="MJ56" ca="1">IFERROR(AVERAGE(IF(('1. Database - raw'!LM$7:LO$494&gt;0)*('1. Database - raw'!$AD$7:$AD$494=$A56)*(INDIRECT($Q56,TRUE)=$O56),'1. Database - raw'!LM$7:LO$494)),"")</f>
        <v/>
      </c>
      <c r="MK56" s="279" t="str">
        <f t="array" aca="1" ref="MK56" ca="1">IFERROR(_xlfn.STDEV.S(IF(('1. Database - raw'!LM$7:LO$494&gt;0)*('1. Database - raw'!$AD$7:$AD$494=$A56)*(INDIRECT($Q56,TRUE)=$O56),'1. Database - raw'!LM$7:LO$494)),"")</f>
        <v/>
      </c>
      <c r="ML56" s="96" t="str">
        <f t="array" aca="1" ref="ML56" ca="1">IFERROR(IF(COUNT(IF(('1. Database - raw'!LM$7:LO$494&gt;0)*('1. Database - raw'!$AD$7:$AD$494=$A56)*(INDIRECT($Q56,TRUE)=$O56),'1. Database - raw'!LM$7:LO$494))&gt;0,COUNT(IF(('1. Database - raw'!LM$7:LO$494&gt;0)*('1. Database - raw'!$AD$7:$AD$494=$A56)*(INDIRECT($Q56,TRUE)=$O56),'1. Database - raw'!LM$7:LO$494)),""),"")</f>
        <v/>
      </c>
      <c r="MM56" s="152">
        <f t="shared" ca="1" si="142"/>
        <v>0.29581311250863612</v>
      </c>
      <c r="MN56" s="150">
        <f t="shared" ca="1" si="143"/>
        <v>7.1120486418650906</v>
      </c>
      <c r="MO56" s="150">
        <f t="shared" ca="1" si="144"/>
        <v>1.450461045689587</v>
      </c>
      <c r="MP56" s="150">
        <f t="array" aca="1" ref="MP56" ca="1">IFERROR(AVERAGE(IF(('1. Database - raw'!LS$7:LU$494&gt;0)*('1. Database - raw'!$AD$7:$AD$494=$A56)*(INDIRECT($Q56,TRUE)=$O56),'1. Database - raw'!LS$7:LU$494)),"")</f>
        <v>2.0333333333333332</v>
      </c>
      <c r="MQ56" s="279">
        <f t="array" aca="1" ref="MQ56" ca="1">IFERROR(_xlfn.STDEV.S(IF(('1. Database - raw'!LS$7:LU$494&gt;0)*('1. Database - raw'!$AD$7:$AD$494=$A56)*(INDIRECT($Q56,TRUE)=$O56),'1. Database - raw'!LS$7:LU$494)),"")</f>
        <v>1.9976319313961055</v>
      </c>
      <c r="MR56" s="96">
        <f t="array" aca="1" ref="MR56" ca="1">IFERROR(IF(COUNT(IF(('1. Database - raw'!LS$7:LU$494&gt;0)*('1. Database - raw'!$AD$7:$AD$494=$A56)*(INDIRECT($Q56,TRUE)=$O56),'1. Database - raw'!LS$7:LU$494))&gt;0,COUNT(IF(('1. Database - raw'!LS$7:LU$494&gt;0)*('1. Database - raw'!$AD$7:$AD$494=$A56)*(INDIRECT($Q56,TRUE)=$O56),'1. Database - raw'!LS$7:LU$494)),""),"")</f>
        <v>3</v>
      </c>
      <c r="MS56" s="152" t="str">
        <f t="shared" ca="1" si="145"/>
        <v/>
      </c>
      <c r="MT56" s="150" t="str">
        <f t="shared" ca="1" si="146"/>
        <v/>
      </c>
      <c r="MU56" s="150" t="str">
        <f t="shared" ca="1" si="147"/>
        <v/>
      </c>
      <c r="MV56" s="150" t="str">
        <f t="array" aca="1" ref="MV56" ca="1">IFERROR(AVERAGE(IF(('1. Database - raw'!LY$7:MA$494&gt;0)*('1. Database - raw'!$AD$7:$AD$494=$A56)*(INDIRECT($Q56,TRUE)=$O56),'1. Database - raw'!LY$7:MA$494)),"")</f>
        <v/>
      </c>
      <c r="MW56" s="279" t="str">
        <f t="array" aca="1" ref="MW56" ca="1">IFERROR(_xlfn.STDEV.S(IF(('1. Database - raw'!LY$7:MA$494&gt;0)*('1. Database - raw'!$AD$7:$AD$494=$A56)*(INDIRECT($Q56,TRUE)=$O56),'1. Database - raw'!LY$7:MA$494)),"")</f>
        <v/>
      </c>
      <c r="MX56" s="96" t="str">
        <f t="array" aca="1" ref="MX56" ca="1">IFERROR(IF(COUNT(IF(('1. Database - raw'!LY$7:MA$494&gt;0)*('1. Database - raw'!$AD$7:$AD$494=$A56)*(INDIRECT($Q56,TRUE)=$O56),'1. Database - raw'!LY$7:MA$494))&gt;0,COUNT(IF(('1. Database - raw'!LY$7:MA$494&gt;0)*('1. Database - raw'!$AD$7:$AD$494=$A56)*(INDIRECT($Q56,TRUE)=$O56),'1. Database - raw'!LY$7:MA$494)),""),"")</f>
        <v/>
      </c>
      <c r="MY56" s="152" t="str">
        <f t="shared" ca="1" si="148"/>
        <v/>
      </c>
      <c r="MZ56" s="150" t="str">
        <f t="shared" ca="1" si="149"/>
        <v/>
      </c>
      <c r="NA56" s="150" t="str">
        <f t="shared" ca="1" si="150"/>
        <v/>
      </c>
      <c r="NB56" s="150" t="str">
        <f t="array" aca="1" ref="NB56" ca="1">IFERROR(AVERAGE(IF(('1. Database - raw'!ME$7:MG$494&gt;0)*('1. Database - raw'!$AD$7:$AD$494=$A56)*(INDIRECT($Q56,TRUE)=$O56),'1. Database - raw'!ME$7:MG$494)),"")</f>
        <v/>
      </c>
      <c r="NC56" s="279" t="str">
        <f t="array" aca="1" ref="NC56" ca="1">IFERROR(_xlfn.STDEV.S(IF(('1. Database - raw'!ME$7:MG$494&gt;0)*('1. Database - raw'!$AD$7:$AD$494=$A56)*(INDIRECT($Q56,TRUE)=$O56),'1. Database - raw'!ME$7:MG$494)),"")</f>
        <v/>
      </c>
      <c r="ND56" s="96" t="str">
        <f t="array" aca="1" ref="ND56" ca="1">IFERROR(IF(COUNT(IF(('1. Database - raw'!ME$7:MG$494&gt;0)*('1. Database - raw'!$AD$7:$AD$494=$A56)*(INDIRECT($Q56,TRUE)=$O56),'1. Database - raw'!ME$7:MG$494))&gt;0,COUNT(IF(('1. Database - raw'!ME$7:MG$494&gt;0)*('1. Database - raw'!$AD$7:$AD$494=$A56)*(INDIRECT($Q56,TRUE)=$O56),'1. Database - raw'!ME$7:MG$494)),""),"")</f>
        <v/>
      </c>
      <c r="NE56" s="152" t="str">
        <f t="shared" ca="1" si="151"/>
        <v/>
      </c>
      <c r="NF56" s="150" t="str">
        <f t="shared" ca="1" si="152"/>
        <v/>
      </c>
      <c r="NG56" s="150" t="str">
        <f t="shared" ca="1" si="153"/>
        <v/>
      </c>
      <c r="NH56" s="150" t="str">
        <f t="array" aca="1" ref="NH56" ca="1">IFERROR(AVERAGE(IF(('1. Database - raw'!MK$7:MM$494&gt;0)*('1. Database - raw'!$AD$7:$AD$494=$A56)*(INDIRECT($Q56,TRUE)=$O56),'1. Database - raw'!MK$7:MM$494)),"")</f>
        <v/>
      </c>
      <c r="NI56" s="279" t="str">
        <f t="array" aca="1" ref="NI56" ca="1">IFERROR(_xlfn.STDEV.S(IF(('1. Database - raw'!MK$7:MM$494&gt;0)*('1. Database - raw'!$AD$7:$AD$494=$A56)*(INDIRECT($Q56,TRUE)=$O56),'1. Database - raw'!MK$7:MM$494)),"")</f>
        <v/>
      </c>
      <c r="NJ56" s="96" t="str">
        <f t="array" aca="1" ref="NJ56" ca="1">IFERROR(IF(COUNT(IF(('1. Database - raw'!MK$7:MM$494&gt;0)*('1. Database - raw'!$AD$7:$AD$494=$A56)*(INDIRECT($Q56,TRUE)=$O56),'1. Database - raw'!MK$7:MM$494))&gt;0,COUNT(IF(('1. Database - raw'!MK$7:MM$494&gt;0)*('1. Database - raw'!$AD$7:$AD$494=$A56)*(INDIRECT($Q56,TRUE)=$O56),'1. Database - raw'!MK$7:MM$494)),""),"")</f>
        <v/>
      </c>
      <c r="NK56" s="152">
        <f t="shared" ca="1" si="154"/>
        <v>2.4964810395660733</v>
      </c>
      <c r="NL56" s="150">
        <f t="shared" ca="1" si="155"/>
        <v>4.8591919749710542</v>
      </c>
      <c r="NM56" s="150">
        <f t="shared" ca="1" si="156"/>
        <v>3.4829413766422852</v>
      </c>
      <c r="NN56" s="150">
        <f t="array" aca="1" ref="NN56" ca="1">IFERROR(AVERAGE(IF(('1. Database - raw'!MQ$7:MS$494&gt;0)*('1. Database - raw'!$AD$7:$AD$494=$A56)*(INDIRECT($Q56,TRUE)=$O56),'1. Database - raw'!MQ$7:MS$494)),"")</f>
        <v>3.8180499999999995</v>
      </c>
      <c r="NO56" s="279">
        <f t="array" aca="1" ref="NO56" ca="1">IFERROR(_xlfn.STDEV.S(IF(('1. Database - raw'!MQ$7:MS$494&gt;0)*('1. Database - raw'!$AD$7:$AD$494=$A56)*(INDIRECT($Q56,TRUE)=$O56),'1. Database - raw'!MQ$7:MS$494)),"")</f>
        <v>1.7146645394297342</v>
      </c>
      <c r="NP56" s="96">
        <f t="array" aca="1" ref="NP56" ca="1">IFERROR(IF(COUNT(IF(('1. Database - raw'!MQ$7:MS$494&gt;0)*('1. Database - raw'!$AD$7:$AD$494=$A56)*(INDIRECT($Q56,TRUE)=$O56),'1. Database - raw'!MQ$7:MS$494))&gt;0,COUNT(IF(('1. Database - raw'!MQ$7:MS$494&gt;0)*('1. Database - raw'!$AD$7:$AD$494=$A56)*(INDIRECT($Q56,TRUE)=$O56),'1. Database - raw'!MQ$7:MS$494)),""),"")</f>
        <v>10</v>
      </c>
      <c r="NQ56" s="152">
        <f t="shared" ca="1" si="157"/>
        <v>2.2645225391400365</v>
      </c>
      <c r="NR56" s="150">
        <f t="shared" ca="1" si="158"/>
        <v>3.1903547614968724</v>
      </c>
      <c r="NS56" s="150">
        <f t="shared" ca="1" si="159"/>
        <v>2.6878672335631464</v>
      </c>
      <c r="NT56" s="150">
        <f t="array" aca="1" ref="NT56" ca="1">IFERROR(AVERAGE(IF(('1. Database - raw'!MW$7:MY$494&gt;0)*('1. Database - raw'!$AD$7:$AD$494=$A56)*(INDIRECT($Q56,TRUE)=$O56),'1. Database - raw'!MW$7:MY$494)),"")</f>
        <v>2.8180000000000001</v>
      </c>
      <c r="NU56" s="279">
        <f t="array" aca="1" ref="NU56" ca="1">IFERROR(_xlfn.STDEV.S(IF(('1. Database - raw'!MW$7:MY$494&gt;0)*('1. Database - raw'!$AD$7:$AD$494=$A56)*(INDIRECT($Q56,TRUE)=$O56),'1. Database - raw'!MW$7:MY$494)),"")</f>
        <v>0.88744076484637113</v>
      </c>
      <c r="NV56" s="96">
        <f t="array" aca="1" ref="NV56" ca="1">IFERROR(IF(COUNT(IF(('1. Database - raw'!MW$7:MY$494&gt;0)*('1. Database - raw'!$AD$7:$AD$494=$A56)*(INDIRECT($Q56,TRUE)=$O56),'1. Database - raw'!MW$7:MY$494))&gt;0,COUNT(IF(('1. Database - raw'!MW$7:MY$494&gt;0)*('1. Database - raw'!$AD$7:$AD$494=$A56)*(INDIRECT($Q56,TRUE)=$O56),'1. Database - raw'!MW$7:MY$494)),""),"")</f>
        <v>10</v>
      </c>
      <c r="NW56" s="152">
        <f t="shared" ca="1" si="160"/>
        <v>1.2606161417030279</v>
      </c>
      <c r="NX56" s="150">
        <f t="shared" ca="1" si="161"/>
        <v>1.3166411269403029</v>
      </c>
      <c r="NY56" s="150">
        <f t="shared" ca="1" si="162"/>
        <v>1.2883241274815167</v>
      </c>
      <c r="NZ56" s="150">
        <f t="array" aca="1" ref="NZ56" ca="1">IFERROR(AVERAGE(IF(('1. Database - raw'!NC$7:NE$494&gt;0)*('1. Database - raw'!$AD$7:$AD$494=$A56)*(INDIRECT($Q56,TRUE)=$O56),'1. Database - raw'!NC$7:NE$494)),"")</f>
        <v>1.2965217391304347</v>
      </c>
      <c r="OA56" s="279">
        <f t="array" aca="1" ref="OA56" ca="1">IFERROR(_xlfn.STDEV.S(IF(('1. Database - raw'!NC$7:NE$494&gt;0)*('1. Database - raw'!$AD$7:$AD$494=$A56)*(INDIRECT($Q56,TRUE)=$O56),'1. Database - raw'!NC$7:NE$494)),"")</f>
        <v>0.1464925904316795</v>
      </c>
      <c r="OB56" s="96">
        <f t="array" aca="1" ref="OB56" ca="1">IFERROR(IF(COUNT(IF(('1. Database - raw'!NC$7:NE$494&gt;0)*('1. Database - raw'!$AD$7:$AD$494=$A56)*(INDIRECT($Q56,TRUE)=$O56),'1. Database - raw'!NC$7:NE$494))&gt;0,COUNT(IF(('1. Database - raw'!NC$7:NE$494&gt;0)*('1. Database - raw'!$AD$7:$AD$494=$A56)*(INDIRECT($Q56,TRUE)=$O56),'1. Database - raw'!NC$7:NE$494)),""),"")</f>
        <v>23</v>
      </c>
      <c r="OC56" s="152" t="str">
        <f t="shared" ca="1" si="163"/>
        <v/>
      </c>
      <c r="OD56" s="150" t="str">
        <f t="shared" ca="1" si="164"/>
        <v/>
      </c>
      <c r="OE56" s="150" t="str">
        <f t="shared" ca="1" si="165"/>
        <v/>
      </c>
      <c r="OF56" s="150" t="str">
        <f t="array" aca="1" ref="OF56" ca="1">IFERROR(AVERAGE(IF(('1. Database - raw'!NI$7:NK$494&gt;0)*('1. Database - raw'!$AD$7:$AD$494=$A56)*(INDIRECT($Q56,TRUE)=$O56),'1. Database - raw'!NI$7:NK$494)),"")</f>
        <v/>
      </c>
      <c r="OG56" s="279" t="str">
        <f t="array" aca="1" ref="OG56" ca="1">IFERROR(_xlfn.STDEV.S(IF(('1. Database - raw'!NI$7:NK$494&gt;0)*('1. Database - raw'!$AD$7:$AD$494=$A56)*(INDIRECT($Q56,TRUE)=$O56),'1. Database - raw'!NI$7:NK$494)),"")</f>
        <v/>
      </c>
      <c r="OH56" s="59" t="str">
        <f t="array" aca="1" ref="OH56" ca="1">IFERROR(IF(COUNT(IF(('1. Database - raw'!NI$7:NK$494&gt;0)*('1. Database - raw'!$AD$7:$AD$494=$A56)*(INDIRECT($Q56,TRUE)=$O56),'1. Database - raw'!NI$7:NK$494))&gt;0,COUNT(IF(('1. Database - raw'!NI$7:NK$494&gt;0)*('1. Database - raw'!$AD$7:$AD$494=$A56)*(INDIRECT($Q56,TRUE)=$O56),'1. Database - raw'!NI$7:NK$494)),""),"")</f>
        <v/>
      </c>
    </row>
    <row r="57" spans="1:398" outlineLevel="1" x14ac:dyDescent="0.25">
      <c r="A57" s="134" t="s">
        <v>553</v>
      </c>
      <c r="B57" s="1330"/>
      <c r="C57" s="24"/>
      <c r="D57" s="23"/>
      <c r="E57" s="23" t="s">
        <v>354</v>
      </c>
      <c r="F57" s="22" t="s">
        <v>30</v>
      </c>
      <c r="G57" s="22" t="s">
        <v>616</v>
      </c>
      <c r="H57" s="22"/>
      <c r="I57" s="22"/>
      <c r="J57" s="22"/>
      <c r="K57" s="22"/>
      <c r="L57" s="22"/>
      <c r="M57" s="22"/>
      <c r="N57" s="41"/>
      <c r="O57" s="171" t="str">
        <f t="array" ref="O57">INDEX(A57:N57,IF(MIN(IF(C57:N57&lt;&gt;"",COLUMN(C57:N57)))&gt;0,MIN(IF(C57:N57&lt;&gt;"",COLUMN(C57:N57))),""))</f>
        <v>Botswana</v>
      </c>
      <c r="P57" s="162">
        <f t="shared" si="202"/>
        <v>3</v>
      </c>
      <c r="Q57" s="42" t="str">
        <f ca="1">"'" &amp; $S$4 &amp; "'!" &amp; ADDRESS(ROW('1. Database - raw'!$A$7),MATCH($C$2,'1. Database - raw'!$6:$6,0)+MATCH(O57,$C57:$N57,0)-1,1) &amp; ":" &amp; ADDRESS(LOOKUP(2,1/('1. Database - raw'!A:A&lt;&gt;""),ROW('1. Database - raw'!A:A)),MATCH($C$2,'1. Database - raw'!$6:$6,0)+MATCH(O57,$C57:$N57,0)-1,1)</f>
        <v>'1. Database - raw'!$AG$7:$AG$494</v>
      </c>
      <c r="R57" s="24"/>
      <c r="S57" s="181"/>
      <c r="T57" s="208" t="str">
        <f t="shared" ca="1" si="200"/>
        <v/>
      </c>
      <c r="U57" s="197" t="str">
        <f t="shared" ca="1" si="200"/>
        <v/>
      </c>
      <c r="V57" s="197" t="str">
        <f t="shared" ca="1" si="200"/>
        <v/>
      </c>
      <c r="W57" s="197" t="str">
        <f t="shared" ca="1" si="200"/>
        <v/>
      </c>
      <c r="X57" s="197" t="str">
        <f t="shared" ca="1" si="200"/>
        <v/>
      </c>
      <c r="Y57" s="197" t="str">
        <f t="shared" ca="1" si="200"/>
        <v/>
      </c>
      <c r="Z57" s="197" t="str">
        <f t="shared" ca="1" si="200"/>
        <v/>
      </c>
      <c r="AA57" s="197" t="str">
        <f t="shared" ca="1" si="200"/>
        <v/>
      </c>
      <c r="AB57" s="197" t="str">
        <f t="shared" ca="1" si="200"/>
        <v/>
      </c>
      <c r="AC57" s="197" t="str">
        <f t="shared" ca="1" si="200"/>
        <v/>
      </c>
      <c r="AD57" s="197" t="str">
        <f t="shared" ca="1" si="201"/>
        <v/>
      </c>
      <c r="AE57" s="197" t="str">
        <f t="shared" ca="1" si="201"/>
        <v/>
      </c>
      <c r="AF57" s="197" t="str">
        <f t="shared" ca="1" si="201"/>
        <v/>
      </c>
      <c r="AG57" s="197" t="str">
        <f t="shared" ca="1" si="201"/>
        <v/>
      </c>
      <c r="AH57" s="197" t="str">
        <f t="shared" ca="1" si="201"/>
        <v/>
      </c>
      <c r="AI57" s="197" t="str">
        <f t="shared" ca="1" si="201"/>
        <v/>
      </c>
      <c r="AJ57" s="197" t="str">
        <f t="shared" ca="1" si="201"/>
        <v/>
      </c>
      <c r="AK57" s="197" t="str">
        <f t="shared" ca="1" si="201"/>
        <v/>
      </c>
      <c r="AL57" s="197" t="str">
        <f t="shared" ca="1" si="201"/>
        <v/>
      </c>
      <c r="AM57" s="209" t="str">
        <f t="shared" ca="1" si="201"/>
        <v/>
      </c>
      <c r="AN57" s="189"/>
      <c r="AO57" s="189"/>
      <c r="AP57" s="189"/>
      <c r="AQ57" s="189"/>
      <c r="AR57" s="189"/>
      <c r="AS57" s="189"/>
      <c r="AT57" s="189"/>
      <c r="AU57" s="189"/>
      <c r="AV57" s="189"/>
      <c r="AW57" s="189"/>
      <c r="AX57" s="189"/>
      <c r="AY57" s="189"/>
      <c r="AZ57" s="189"/>
      <c r="BA57" s="189"/>
      <c r="BB57" s="189"/>
      <c r="BC57" s="189"/>
      <c r="BD57" s="237">
        <f t="shared" ca="1" si="198"/>
        <v>0.74197002402322687</v>
      </c>
      <c r="BE57" s="237">
        <f t="shared" ca="1" si="199"/>
        <v>66.133117775838031</v>
      </c>
      <c r="BF57" s="237" t="str">
        <f t="shared" ca="1" si="175"/>
        <v/>
      </c>
      <c r="BG57" s="247" t="str">
        <f t="shared" ca="1" si="176"/>
        <v/>
      </c>
      <c r="BH57" s="293"/>
      <c r="BI57" s="532" t="str">
        <f t="shared" ca="1" si="166"/>
        <v/>
      </c>
      <c r="BJ57" s="557">
        <f t="shared" ca="1" si="187"/>
        <v>0.78422643101718215</v>
      </c>
      <c r="BK57" s="557" t="str">
        <f t="shared" ca="1" si="188"/>
        <v/>
      </c>
      <c r="BL57" s="557" t="str">
        <f t="shared" ca="1" si="167"/>
        <v/>
      </c>
      <c r="BM57" s="557" t="str">
        <f t="shared" ca="1" si="189"/>
        <v/>
      </c>
      <c r="BN57" s="557" t="str">
        <f t="shared" ca="1" si="190"/>
        <v/>
      </c>
      <c r="BO57" s="253"/>
      <c r="BP57" s="171" t="str">
        <f t="shared" si="191"/>
        <v>Botswana</v>
      </c>
      <c r="BQ57" s="14" t="str">
        <f t="shared" ca="1" si="172"/>
        <v/>
      </c>
      <c r="BR57" s="19" t="str">
        <f t="shared" ca="1" si="173"/>
        <v/>
      </c>
      <c r="BS57" s="19" t="str">
        <f t="shared" ca="1" si="174"/>
        <v/>
      </c>
      <c r="BT57" s="19" t="str">
        <f t="array" aca="1" ref="BT57" ca="1">IFERROR(AVERAGE(IF(('1. Database - raw'!AW$7:AY$494&gt;0)*('1. Database - raw'!$AD$7:$AD$494=$A57)*('1. Database - raw'!$AP$7:$AP$494&lt;&gt;Dropdown!$AM$11)*(INDIRECT($Q57,TRUE)=$O57),'1. Database - raw'!AW$7:AY$494)),"")</f>
        <v/>
      </c>
      <c r="BU57" s="33" t="str">
        <f t="array" aca="1" ref="BU57" ca="1">IFERROR(_xlfn.STDEV.S(IF(('1. Database - raw'!AW$7:AY$494&gt;0)*('1. Database - raw'!$AD$7:$AD$494=$A57)*('1. Database - raw'!$AP$7:$AP$494&lt;&gt;Dropdown!$AM$11)*(INDIRECT($Q57,TRUE)=$O57),'1. Database - raw'!AW$7:AY$494)),"")</f>
        <v/>
      </c>
      <c r="BV57" s="33" t="str">
        <f t="array" aca="1" ref="BV57" ca="1">IFERROR(IF(COUNT(IF(('1. Database - raw'!AW$7:AY$494&gt;0)*('1. Database - raw'!$AD$7:$AD$494=$A57)*('1. Database - raw'!$AP$7:$AP$494&lt;&gt;Dropdown!$AM$11)*(INDIRECT($Q57,TRUE)=$O57),'1. Database - raw'!AW$7:AY$494))&gt;0,COUNT(IF(('1. Database - raw'!AW$7:AY$494&gt;0)*('1. Database - raw'!$AD$7:$AD$494=$A57)*('1. Database - raw'!$AP$7:$AP$494&lt;&gt;Dropdown!$AM$11)*(INDIRECT($Q57,TRUE)=$O57),'1. Database - raw'!AW$7:AY$494)),""),"")</f>
        <v/>
      </c>
      <c r="BW57" s="14" t="str">
        <f t="shared" ca="1" si="7"/>
        <v/>
      </c>
      <c r="BX57" s="19" t="str">
        <f t="shared" ca="1" si="8"/>
        <v/>
      </c>
      <c r="BY57" s="19" t="str">
        <f t="shared" ca="1" si="9"/>
        <v/>
      </c>
      <c r="BZ57" s="19" t="str">
        <f t="array" aca="1" ref="BZ57" ca="1">IFERROR(AVERAGE(IF(('1. Database - raw'!BC$7:BE$494&gt;0)*('1. Database - raw'!$AD$7:$AD$494=$A57)*('1. Database - raw'!$AP$7:$AP$494&lt;&gt;Dropdown!$AM$11)*(INDIRECT($Q57,TRUE)=$O57),'1. Database - raw'!BC$7:BE$494)),"")</f>
        <v/>
      </c>
      <c r="CA57" s="33" t="str">
        <f t="array" aca="1" ref="CA57" ca="1">IFERROR(_xlfn.STDEV.S(IF(('1. Database - raw'!BC$7:BE$494&gt;0)*('1. Database - raw'!$AD$7:$AD$494=$A57)*('1. Database - raw'!$AP$7:$AP$494&lt;&gt;Dropdown!$AM$11)*(INDIRECT($Q57,TRUE)=$O57),'1. Database - raw'!BC$7:BE$494)),"")</f>
        <v/>
      </c>
      <c r="CB57" s="33" t="str">
        <f t="array" aca="1" ref="CB57" ca="1">IFERROR(IF(COUNT(IF(('1. Database - raw'!BC$7:BE$494&gt;0)*('1. Database - raw'!$AD$7:$AD$494=$A57)*('1. Database - raw'!$AP$7:$AP$494&lt;&gt;Dropdown!$AM$11)*(INDIRECT($Q57,TRUE)=$O57),'1. Database - raw'!BC$7:BE$494))&gt;0,COUNT(IF(('1. Database - raw'!BC$7:BE$494&gt;0)*('1. Database - raw'!$AD$7:$AD$494=$A57)*('1. Database - raw'!$AP$7:$AP$494&lt;&gt;Dropdown!$AM$11)*(INDIRECT($Q57,TRUE)=$O57),'1. Database - raw'!BC$7:BE$494)),""),"")</f>
        <v/>
      </c>
      <c r="CC57" s="101">
        <f t="shared" ca="1" si="10"/>
        <v>0.54797706482101016</v>
      </c>
      <c r="CD57" s="102">
        <f t="shared" ca="1" si="11"/>
        <v>0.59326223556308666</v>
      </c>
      <c r="CE57" s="102">
        <f t="shared" ca="1" si="12"/>
        <v>0.57017023643207732</v>
      </c>
      <c r="CF57" s="102">
        <f t="array" aca="1" ref="CF57" ca="1">IFERROR(AVERAGE(IF(('1. Database - raw'!BI$7:BK$494&gt;0)*('1. Database - raw'!$AD$7:$AD$494=$A57)*('1. Database - raw'!$AP$7:$AP$494&lt;&gt;Dropdown!$AM$11)*(INDIRECT($Q57,TRUE)=$O57),'1. Database - raw'!BI$7:BK$494)),"")</f>
        <v>0.57499999999999996</v>
      </c>
      <c r="CG57" s="269">
        <f t="array" aca="1" ref="CG57" ca="1">IFERROR(_xlfn.STDEV.S(IF(('1. Database - raw'!BI$7:BK$494&gt;0)*('1. Database - raw'!$AD$7:$AD$494=$A57)*('1. Database - raw'!$AP$7:$AP$494&lt;&gt;Dropdown!$AM$11)*(INDIRECT($Q57,TRUE)=$O57),'1. Database - raw'!BI$7:BK$494)),"")</f>
        <v>7.5000000000000677E-2</v>
      </c>
      <c r="CH57" s="33">
        <f t="array" aca="1" ref="CH57" ca="1">IFERROR(IF(COUNT(IF(('1. Database - raw'!BI$7:BK$494&gt;0)*('1. Database - raw'!$AD$7:$AD$494=$A57)*('1. Database - raw'!$AP$7:$AP$494&lt;&gt;Dropdown!$AM$11)*(INDIRECT($Q57,TRUE)=$O57),'1. Database - raw'!BI$7:BK$494))&gt;0,COUNT(IF(('1. Database - raw'!BI$7:BK$494&gt;0)*('1. Database - raw'!$AD$7:$AD$494=$A57)*('1. Database - raw'!$AP$7:$AP$494&lt;&gt;Dropdown!$AM$11)*(INDIRECT($Q57,TRUE)=$O57),'1. Database - raw'!BI$7:BK$494)),""),"")</f>
        <v>3</v>
      </c>
      <c r="CI57" s="14" t="str">
        <f t="shared" ca="1" si="13"/>
        <v/>
      </c>
      <c r="CJ57" s="19" t="str">
        <f t="shared" ca="1" si="14"/>
        <v/>
      </c>
      <c r="CK57" s="19" t="str">
        <f t="shared" ca="1" si="15"/>
        <v/>
      </c>
      <c r="CL57" s="19" t="str">
        <f t="array" aca="1" ref="CL57" ca="1">IFERROR(AVERAGE(IF(('1. Database - raw'!BO$7:BQ$494&gt;0)*('1. Database - raw'!$AD$7:$AD$494=$A57)*(INDIRECT($Q57,TRUE)=$O57),'1. Database - raw'!BO$7:BQ$494)),"")</f>
        <v/>
      </c>
      <c r="CM57" s="33" t="str">
        <f t="array" aca="1" ref="CM57" ca="1">IFERROR(_xlfn.STDEV.S(IF(('1. Database - raw'!BO$7:BQ$494&gt;0)*('1. Database - raw'!$AD$7:$AD$494=$A57)*(INDIRECT($Q57,TRUE)=$O57),'1. Database - raw'!BO$7:BQ$494)),"")</f>
        <v/>
      </c>
      <c r="CN57" s="33" t="str">
        <f t="array" aca="1" ref="CN57" ca="1">IFERROR(IF(COUNT(IF(('1. Database - raw'!BO$7:BQ$494&gt;0)*('1. Database - raw'!$AD$7:$AD$494=$A57)*(INDIRECT($Q57,TRUE)=$O57),'1. Database - raw'!BO$7:BQ$494))&gt;0,COUNT(IF(('1. Database - raw'!BO$7:BQ$494&gt;0)*('1. Database - raw'!$AD$7:$AD$494=$A57)*(INDIRECT($Q57,TRUE)=$O57),'1. Database - raw'!BO$7:BQ$494)),""),"")</f>
        <v/>
      </c>
      <c r="CO57" s="14" t="str">
        <f t="shared" ca="1" si="16"/>
        <v/>
      </c>
      <c r="CP57" s="19" t="str">
        <f t="shared" ca="1" si="17"/>
        <v/>
      </c>
      <c r="CQ57" s="19" t="str">
        <f t="shared" ca="1" si="18"/>
        <v/>
      </c>
      <c r="CR57" s="19" t="str">
        <f t="array" aca="1" ref="CR57" ca="1">IFERROR(AVERAGE(IF(('1. Database - raw'!BU$7:BW$494&gt;0)*('1. Database - raw'!$AD$7:$AD$494=$A57)*(INDIRECT($Q57,TRUE)=$O57),'1. Database - raw'!BU$7:BW$494)),"")</f>
        <v/>
      </c>
      <c r="CS57" s="33" t="str">
        <f t="array" aca="1" ref="CS57" ca="1">IFERROR(_xlfn.STDEV.S(IF(('1. Database - raw'!BU$7:BW$494&gt;0)*('1. Database - raw'!$AD$7:$AD$494=$A57)*(INDIRECT($Q57,TRUE)=$O57),'1. Database - raw'!BU$7:BW$494)),"")</f>
        <v/>
      </c>
      <c r="CT57" s="33" t="str">
        <f t="array" aca="1" ref="CT57" ca="1">IFERROR(IF(COUNT(IF(('1. Database - raw'!BU$7:BW$494&gt;0)*('1. Database - raw'!$AD$7:$AD$494=$A57)*(INDIRECT($Q57,TRUE)=$O57),'1. Database - raw'!BU$7:BW$494))&gt;0,COUNT(IF(('1. Database - raw'!BU$7:BW$494&gt;0)*('1. Database - raw'!$AD$7:$AD$494=$A57)*(INDIRECT($Q57,TRUE)=$O57),'1. Database - raw'!BU$7:BW$494)),""),"")</f>
        <v/>
      </c>
      <c r="CU57" s="14" t="str">
        <f t="shared" ca="1" si="19"/>
        <v/>
      </c>
      <c r="CV57" s="19" t="str">
        <f t="shared" ca="1" si="20"/>
        <v/>
      </c>
      <c r="CW57" s="19" t="str">
        <f t="shared" ca="1" si="21"/>
        <v/>
      </c>
      <c r="CX57" s="19" t="str">
        <f t="array" aca="1" ref="CX57" ca="1">IFERROR(AVERAGE(IF(('1. Database - raw'!CA$7:CC$494&gt;0)*('1. Database - raw'!$AD$7:$AD$494=$A57)*(INDIRECT($Q57,TRUE)=$O57),'1. Database - raw'!CA$7:CC$494)),"")</f>
        <v/>
      </c>
      <c r="CY57" s="33" t="str">
        <f t="array" aca="1" ref="CY57" ca="1">IFERROR(_xlfn.STDEV.S(IF(('1. Database - raw'!CA$7:CC$494&gt;0)*('1. Database - raw'!$AD$7:$AD$494=$A57)*(INDIRECT($Q57,TRUE)=$O57),'1. Database - raw'!CA$7:CC$494)),"")</f>
        <v/>
      </c>
      <c r="CZ57" s="33" t="str">
        <f t="array" aca="1" ref="CZ57" ca="1">IFERROR(IF(COUNT(IF(('1. Database - raw'!CA$7:CC$494&gt;0)*('1. Database - raw'!$AD$7:$AD$494=$A57)*(INDIRECT($Q57,TRUE)=$O57),'1. Database - raw'!CA$7:CC$494))&gt;0,COUNT(IF(('1. Database - raw'!CA$7:CC$494&gt;0)*('1. Database - raw'!$AD$7:$AD$494=$A57)*(INDIRECT($Q57,TRUE)=$O57),'1. Database - raw'!CA$7:CC$494)),""),"")</f>
        <v/>
      </c>
      <c r="DA57" s="14" t="str">
        <f t="shared" ca="1" si="22"/>
        <v/>
      </c>
      <c r="DB57" s="19" t="str">
        <f t="shared" ca="1" si="23"/>
        <v/>
      </c>
      <c r="DC57" s="19" t="str">
        <f t="shared" ca="1" si="24"/>
        <v/>
      </c>
      <c r="DD57" s="19" t="str">
        <f t="array" aca="1" ref="DD57" ca="1">IFERROR(AVERAGE(IF(('1. Database - raw'!CG$7:CI$494&gt;0)*('1. Database - raw'!$AD$7:$AD$494=$A57)*(INDIRECT($Q57,TRUE)=$O57),'1. Database - raw'!CG$7:CI$494)),"")</f>
        <v/>
      </c>
      <c r="DE57" s="33" t="str">
        <f t="array" aca="1" ref="DE57" ca="1">IFERROR(_xlfn.STDEV.S(IF(('1. Database - raw'!CG$7:CI$494&gt;0)*('1. Database - raw'!$AD$7:$AD$494=$A57)*(INDIRECT($Q57,TRUE)=$O57),'1. Database - raw'!CG$7:CI$494)),"")</f>
        <v/>
      </c>
      <c r="DF57" s="33" t="str">
        <f t="array" aca="1" ref="DF57" ca="1">IFERROR(IF(COUNT(IF(('1. Database - raw'!CG$7:CI$494&gt;0)*('1. Database - raw'!$AD$7:$AD$494=$A57)*(INDIRECT($Q57,TRUE)=$O57),'1. Database - raw'!CG$7:CI$494))&gt;0,COUNT(IF(('1. Database - raw'!CG$7:CI$494&gt;0)*('1. Database - raw'!$AD$7:$AD$494=$A57)*(INDIRECT($Q57,TRUE)=$O57),'1. Database - raw'!CG$7:CI$494)),""),"")</f>
        <v/>
      </c>
      <c r="DG57" s="14" t="str">
        <f t="shared" ca="1" si="25"/>
        <v/>
      </c>
      <c r="DH57" s="19" t="str">
        <f t="shared" ca="1" si="26"/>
        <v/>
      </c>
      <c r="DI57" s="19" t="str">
        <f t="shared" ca="1" si="27"/>
        <v/>
      </c>
      <c r="DJ57" s="19" t="str">
        <f t="array" aca="1" ref="DJ57" ca="1">IFERROR(AVERAGE(IF(('1. Database - raw'!CM$7:CO$494&gt;0)*('1. Database - raw'!$AD$7:$AD$494=$A57)*(INDIRECT($Q57,TRUE)=$O57),'1. Database - raw'!CM$7:CO$494)),"")</f>
        <v/>
      </c>
      <c r="DK57" s="33" t="str">
        <f t="array" aca="1" ref="DK57" ca="1">IFERROR(_xlfn.STDEV.S(IF(('1. Database - raw'!CM$7:CO$494&gt;0)*('1. Database - raw'!$AD$7:$AD$494=$A57)*(INDIRECT($Q57,TRUE)=$O57),'1. Database - raw'!CM$7:CO$494)),"")</f>
        <v/>
      </c>
      <c r="DL57" s="33" t="str">
        <f t="array" aca="1" ref="DL57" ca="1">IFERROR(IF(COUNT(IF(('1. Database - raw'!CM$7:CO$494&gt;0)*('1. Database - raw'!$AD$7:$AD$494=$A57)*(INDIRECT($Q57,TRUE)=$O57),'1. Database - raw'!CM$7:CO$494))&gt;0,COUNT(IF(('1. Database - raw'!CM$7:CO$494&gt;0)*('1. Database - raw'!$AD$7:$AD$494=$A57)*(INDIRECT($Q57,TRUE)=$O57),'1. Database - raw'!CM$7:CO$494)),""),"")</f>
        <v/>
      </c>
      <c r="DM57" s="14" t="str">
        <f t="shared" ca="1" si="28"/>
        <v/>
      </c>
      <c r="DN57" s="19" t="str">
        <f t="shared" ca="1" si="29"/>
        <v/>
      </c>
      <c r="DO57" s="19" t="str">
        <f t="shared" ca="1" si="30"/>
        <v/>
      </c>
      <c r="DP57" s="19" t="str">
        <f t="array" aca="1" ref="DP57" ca="1">IFERROR(AVERAGE(IF(('1. Database - raw'!CS$7:CU$494&gt;0)*('1. Database - raw'!$AD$7:$AD$494=$A57)*(INDIRECT($Q57,TRUE)=$O57),'1. Database - raw'!CS$7:CU$494)),"")</f>
        <v/>
      </c>
      <c r="DQ57" s="33" t="str">
        <f t="array" aca="1" ref="DQ57" ca="1">IFERROR(_xlfn.STDEV.S(IF(('1. Database - raw'!CS$7:CU$494&gt;0)*('1. Database - raw'!$AD$7:$AD$494=$A57)*(INDIRECT($Q57,TRUE)=$O57),'1. Database - raw'!CS$7:CU$494)),"")</f>
        <v/>
      </c>
      <c r="DR57" s="33" t="str">
        <f t="array" aca="1" ref="DR57" ca="1">IFERROR(IF(COUNT(IF(('1. Database - raw'!CS$7:CU$494&gt;0)*('1. Database - raw'!$AD$7:$AD$494=$A57)*(INDIRECT($Q57,TRUE)=$O57),'1. Database - raw'!CS$7:CU$494))&gt;0,COUNT(IF(('1. Database - raw'!CS$7:CU$494&gt;0)*('1. Database - raw'!$AD$7:$AD$494=$A57)*(INDIRECT($Q57,TRUE)=$O57),'1. Database - raw'!CS$7:CU$494)),""),"")</f>
        <v/>
      </c>
      <c r="DS57" s="14" t="str">
        <f t="shared" ca="1" si="31"/>
        <v/>
      </c>
      <c r="DT57" s="19" t="str">
        <f t="shared" ca="1" si="32"/>
        <v/>
      </c>
      <c r="DU57" s="19" t="str">
        <f t="shared" ca="1" si="33"/>
        <v/>
      </c>
      <c r="DV57" s="19" t="str">
        <f t="array" aca="1" ref="DV57" ca="1">IFERROR(AVERAGE(IF(('1. Database - raw'!CY$7:DA$494&gt;0)*('1. Database - raw'!$AD$7:$AD$494=$A57)*(INDIRECT($Q57,TRUE)=$O57),'1. Database - raw'!CY$7:DA$494)),"")</f>
        <v/>
      </c>
      <c r="DW57" s="33" t="str">
        <f t="array" aca="1" ref="DW57" ca="1">IFERROR(_xlfn.STDEV.S(IF(('1. Database - raw'!CY$7:DA$494&gt;0)*('1. Database - raw'!$AD$7:$AD$494=$A57)*(INDIRECT($Q57,TRUE)=$O57),'1. Database - raw'!CY$7:DA$494)),"")</f>
        <v/>
      </c>
      <c r="DX57" s="33" t="str">
        <f t="array" aca="1" ref="DX57" ca="1">IFERROR(IF(COUNT(IF(('1. Database - raw'!CY$7:DA$494&gt;0)*('1. Database - raw'!$AD$7:$AD$494=$A57)*(INDIRECT($Q57,TRUE)=$O57),'1. Database - raw'!CY$7:DA$494))&gt;0,COUNT(IF(('1. Database - raw'!CY$7:DA$494&gt;0)*('1. Database - raw'!$AD$7:$AD$494=$A57)*(INDIRECT($Q57,TRUE)=$O57),'1. Database - raw'!CY$7:DA$494)),""),"")</f>
        <v/>
      </c>
      <c r="DY57" s="14" t="str">
        <f t="shared" ca="1" si="34"/>
        <v/>
      </c>
      <c r="DZ57" s="19" t="str">
        <f t="shared" ca="1" si="35"/>
        <v/>
      </c>
      <c r="EA57" s="19" t="str">
        <f t="shared" ca="1" si="36"/>
        <v/>
      </c>
      <c r="EB57" s="19" t="str">
        <f t="array" aca="1" ref="EB57" ca="1">IFERROR(AVERAGE(IF(('1. Database - raw'!DE$7:DG$494&gt;0)*('1. Database - raw'!$AD$7:$AD$494=$A57)*(INDIRECT($Q57,TRUE)=$O57),'1. Database - raw'!DE$7:DG$494)),"")</f>
        <v/>
      </c>
      <c r="EC57" s="33" t="str">
        <f t="array" aca="1" ref="EC57" ca="1">IFERROR(_xlfn.STDEV.S(IF(('1. Database - raw'!DE$7:DG$494&gt;0)*('1. Database - raw'!$AD$7:$AD$494=$A57)*(INDIRECT($Q57,TRUE)=$O57),'1. Database - raw'!DE$7:DG$494)),"")</f>
        <v/>
      </c>
      <c r="ED57" s="33" t="str">
        <f t="array" aca="1" ref="ED57" ca="1">IFERROR(IF(COUNT(IF(('1. Database - raw'!DE$7:DG$494&gt;0)*('1. Database - raw'!$AD$7:$AD$494=$A57)*(INDIRECT($Q57,TRUE)=$O57),'1. Database - raw'!DE$7:DG$494))&gt;0,COUNT(IF(('1. Database - raw'!DE$7:DG$494&gt;0)*('1. Database - raw'!$AD$7:$AD$494=$A57)*(INDIRECT($Q57,TRUE)=$O57),'1. Database - raw'!DE$7:DG$494)),""),"")</f>
        <v/>
      </c>
      <c r="EE57" s="101" t="str">
        <f t="shared" ca="1" si="37"/>
        <v/>
      </c>
      <c r="EF57" s="102" t="str">
        <f t="shared" ca="1" si="38"/>
        <v/>
      </c>
      <c r="EG57" s="102" t="str">
        <f t="shared" ca="1" si="39"/>
        <v/>
      </c>
      <c r="EH57" s="102" t="str">
        <f t="array" aca="1" ref="EH57" ca="1">IFERROR(AVERAGE(IF(('1. Database - raw'!DK$7:DM$494&gt;0)*('1. Database - raw'!$AD$7:$AD$494=$A57)*(INDIRECT($Q57,TRUE)=$O57),'1. Database - raw'!DK$7:DM$494)),"")</f>
        <v/>
      </c>
      <c r="EI57" s="269" t="str">
        <f t="array" aca="1" ref="EI57" ca="1">IFERROR(_xlfn.STDEV.S(IF(('1. Database - raw'!DK$7:DM$494&gt;0)*('1. Database - raw'!$AD$7:$AD$494=$A57)*(INDIRECT($Q57,TRUE)=$O57),'1. Database - raw'!DK$7:DM$494)),"")</f>
        <v/>
      </c>
      <c r="EJ57" s="33" t="str">
        <f t="array" aca="1" ref="EJ57" ca="1">IFERROR(IF(COUNT(IF(('1. Database - raw'!DK$7:DM$494&gt;0)*('1. Database - raw'!$AD$7:$AD$494=$A57)*(INDIRECT($Q57,TRUE)=$O57),'1. Database - raw'!DK$7:DM$494))&gt;0,COUNT(IF(('1. Database - raw'!DK$7:DM$494&gt;0)*('1. Database - raw'!$AD$7:$AD$494=$A57)*(INDIRECT($Q57,TRUE)=$O57),'1. Database - raw'!DK$7:DM$494)),""),"")</f>
        <v/>
      </c>
      <c r="EK57" s="14" t="str">
        <f t="shared" ca="1" si="40"/>
        <v/>
      </c>
      <c r="EL57" s="19" t="str">
        <f t="shared" ca="1" si="41"/>
        <v/>
      </c>
      <c r="EM57" s="19" t="str">
        <f t="shared" ca="1" si="42"/>
        <v/>
      </c>
      <c r="EN57" s="19" t="str">
        <f t="array" aca="1" ref="EN57" ca="1">IFERROR(AVERAGE(IF(('1. Database - raw'!DQ$7:DS$494&gt;0)*('1. Database - raw'!$AD$7:$AD$494=$A57)*(INDIRECT($Q57,TRUE)=$O57),'1. Database - raw'!DQ$7:DS$494)),"")</f>
        <v/>
      </c>
      <c r="EO57" s="33" t="str">
        <f t="array" aca="1" ref="EO57" ca="1">IFERROR(_xlfn.STDEV.S(IF(('1. Database - raw'!DQ$7:DS$494&gt;0)*('1. Database - raw'!$AD$7:$AD$494=$A57)*(INDIRECT($Q57,TRUE)=$O57),'1. Database - raw'!DQ$7:DS$494)),"")</f>
        <v/>
      </c>
      <c r="EP57" s="33" t="str">
        <f t="array" aca="1" ref="EP57" ca="1">IFERROR(IF(COUNT(IF(('1. Database - raw'!DQ$7:DS$494&gt;0)*('1. Database - raw'!$AD$7:$AD$494=$A57)*(INDIRECT($Q57,TRUE)=$O57),'1. Database - raw'!DQ$7:DS$494))&gt;0,COUNT(IF(('1. Database - raw'!DQ$7:DS$494&gt;0)*('1. Database - raw'!$AD$7:$AD$494=$A57)*(INDIRECT($Q57,TRUE)=$O57),'1. Database - raw'!DQ$7:DS$494)),""),"")</f>
        <v/>
      </c>
      <c r="EQ57" s="14" t="str">
        <f t="shared" ca="1" si="43"/>
        <v/>
      </c>
      <c r="ER57" s="19" t="str">
        <f t="shared" ca="1" si="44"/>
        <v/>
      </c>
      <c r="ES57" s="19" t="str">
        <f t="shared" ca="1" si="45"/>
        <v/>
      </c>
      <c r="ET57" s="19" t="str">
        <f t="array" aca="1" ref="ET57" ca="1">IFERROR(AVERAGE(IF(('1. Database - raw'!DW$7:DY$494&gt;0)*('1. Database - raw'!$AD$7:$AD$494=$A57)*(INDIRECT($Q57,TRUE)=$O57),'1. Database - raw'!DW$7:DY$494)),"")</f>
        <v/>
      </c>
      <c r="EU57" s="33" t="str">
        <f t="array" aca="1" ref="EU57" ca="1">IFERROR(_xlfn.STDEV.S(IF(('1. Database - raw'!DW$7:DY$494&gt;0)*('1. Database - raw'!$AD$7:$AD$494=$A57)*(INDIRECT($Q57,TRUE)=$O57),'1. Database - raw'!DW$7:DY$494)),"")</f>
        <v/>
      </c>
      <c r="EV57" s="33" t="str">
        <f t="array" aca="1" ref="EV57" ca="1">IFERROR(IF(COUNT(IF(('1. Database - raw'!DW$7:DY$494&gt;0)*('1. Database - raw'!$AD$7:$AD$494=$A57)*(INDIRECT($Q57,TRUE)=$O57),'1. Database - raw'!DW$7:DY$494))&gt;0,COUNT(IF(('1. Database - raw'!DW$7:DY$494&gt;0)*('1. Database - raw'!$AD$7:$AD$494=$A57)*(INDIRECT($Q57,TRUE)=$O57),'1. Database - raw'!DW$7:DY$494)),""),"")</f>
        <v/>
      </c>
      <c r="EW57" s="14" t="str">
        <f t="shared" ca="1" si="46"/>
        <v/>
      </c>
      <c r="EX57" s="19" t="str">
        <f t="shared" ca="1" si="47"/>
        <v/>
      </c>
      <c r="EY57" s="19" t="str">
        <f t="shared" ca="1" si="48"/>
        <v/>
      </c>
      <c r="EZ57" s="19" t="str">
        <f t="array" aca="1" ref="EZ57" ca="1">IFERROR(AVERAGE(IF(('1. Database - raw'!EC$7:EE$494&gt;0)*('1. Database - raw'!$AD$7:$AD$494=$A57)*(INDIRECT($Q57,TRUE)=$O57),'1. Database - raw'!EC$7:EE$494)),"")</f>
        <v/>
      </c>
      <c r="FA57" s="33" t="str">
        <f t="array" aca="1" ref="FA57" ca="1">IFERROR(_xlfn.STDEV.S(IF(('1. Database - raw'!EC$7:EE$494&gt;0)*('1. Database - raw'!$AD$7:$AD$494=$A57)*(INDIRECT($Q57,TRUE)=$O57),'1. Database - raw'!EC$7:EE$494)),"")</f>
        <v/>
      </c>
      <c r="FB57" s="33" t="str">
        <f t="array" aca="1" ref="FB57" ca="1">IFERROR(IF(COUNT(IF(('1. Database - raw'!EC$7:EE$494&gt;0)*('1. Database - raw'!$AD$7:$AD$494=$A57)*(INDIRECT($Q57,TRUE)=$O57),'1. Database - raw'!EC$7:EE$494))&gt;0,COUNT(IF(('1. Database - raw'!EC$7:EE$494&gt;0)*('1. Database - raw'!$AD$7:$AD$494=$A57)*(INDIRECT($Q57,TRUE)=$O57),'1. Database - raw'!EC$7:EE$494)),""),"")</f>
        <v/>
      </c>
      <c r="FC57" s="14" t="str">
        <f t="shared" ca="1" si="49"/>
        <v/>
      </c>
      <c r="FD57" s="19" t="str">
        <f t="shared" ca="1" si="50"/>
        <v/>
      </c>
      <c r="FE57" s="19" t="str">
        <f t="shared" ca="1" si="51"/>
        <v/>
      </c>
      <c r="FF57" s="19" t="str">
        <f t="array" aca="1" ref="FF57" ca="1">IFERROR(AVERAGE(IF(('1. Database - raw'!EI$7:EK$494&gt;0)*('1. Database - raw'!$AD$7:$AD$494=$A57)*(INDIRECT($Q57,TRUE)=$O57),'1. Database - raw'!EI$7:EK$494)),"")</f>
        <v/>
      </c>
      <c r="FG57" s="33" t="str">
        <f t="array" aca="1" ref="FG57" ca="1">IFERROR(_xlfn.STDEV.S(IF(('1. Database - raw'!EI$7:EK$494&gt;0)*('1. Database - raw'!$AD$7:$AD$494=$A57)*(INDIRECT($Q57,TRUE)=$O57),'1. Database - raw'!EI$7:EK$494)),"")</f>
        <v/>
      </c>
      <c r="FH57" s="33" t="str">
        <f t="array" aca="1" ref="FH57" ca="1">IFERROR(IF(COUNT(IF(('1. Database - raw'!EI$7:EK$494&gt;0)*('1. Database - raw'!$AD$7:$AD$494=$A57)*(INDIRECT($Q57,TRUE)=$O57),'1. Database - raw'!EI$7:EK$494))&gt;0,COUNT(IF(('1. Database - raw'!EI$7:EK$494&gt;0)*('1. Database - raw'!$AD$7:$AD$494=$A57)*(INDIRECT($Q57,TRUE)=$O57),'1. Database - raw'!EI$7:EK$494)),""),"")</f>
        <v/>
      </c>
      <c r="FI57" s="14" t="str">
        <f t="shared" ca="1" si="52"/>
        <v/>
      </c>
      <c r="FJ57" s="19" t="str">
        <f t="shared" ca="1" si="53"/>
        <v/>
      </c>
      <c r="FK57" s="19" t="str">
        <f t="shared" ca="1" si="54"/>
        <v/>
      </c>
      <c r="FL57" s="19" t="str">
        <f t="array" aca="1" ref="FL57" ca="1">IFERROR(AVERAGE(IF(('1. Database - raw'!EO$7:EQ$494&gt;0)*('1. Database - raw'!$AD$7:$AD$494=$A57)*(INDIRECT($Q57,TRUE)=$O57),'1. Database - raw'!EO$7:EQ$494)),"")</f>
        <v/>
      </c>
      <c r="FM57" s="33" t="str">
        <f t="array" aca="1" ref="FM57" ca="1">IFERROR(_xlfn.STDEV.S(IF(('1. Database - raw'!EO$7:EQ$494&gt;0)*('1. Database - raw'!$AD$7:$AD$494=$A57)*(INDIRECT($Q57,TRUE)=$O57),'1. Database - raw'!EO$7:EQ$494)),"")</f>
        <v/>
      </c>
      <c r="FN57" s="33" t="str">
        <f t="array" aca="1" ref="FN57" ca="1">IFERROR(IF(COUNT(IF(('1. Database - raw'!EO$7:EQ$494&gt;0)*('1. Database - raw'!$AD$7:$AD$494=$A57)*(INDIRECT($Q57,TRUE)=$O57),'1. Database - raw'!EO$7:EQ$494))&gt;0,COUNT(IF(('1. Database - raw'!EO$7:EQ$494&gt;0)*('1. Database - raw'!$AD$7:$AD$494=$A57)*(INDIRECT($Q57,TRUE)=$O57),'1. Database - raw'!EO$7:EQ$494)),""),"")</f>
        <v/>
      </c>
      <c r="FO57" s="14" t="str">
        <f t="shared" ca="1" si="55"/>
        <v/>
      </c>
      <c r="FP57" s="19" t="str">
        <f t="shared" ca="1" si="56"/>
        <v/>
      </c>
      <c r="FQ57" s="19" t="str">
        <f t="shared" ca="1" si="57"/>
        <v/>
      </c>
      <c r="FR57" s="19" t="str">
        <f t="array" aca="1" ref="FR57" ca="1">IFERROR(AVERAGE(IF(('1. Database - raw'!EU$7:EW$494&gt;0)*('1. Database - raw'!$AD$7:$AD$494=$A57)*(INDIRECT($Q57,TRUE)=$O57),'1. Database - raw'!EU$7:EW$494)),"")</f>
        <v/>
      </c>
      <c r="FS57" s="33" t="str">
        <f t="array" aca="1" ref="FS57" ca="1">IFERROR(_xlfn.STDEV.S(IF(('1. Database - raw'!EU$7:EW$494&gt;0)*('1. Database - raw'!$AD$7:$AD$494=$A57)*(INDIRECT($Q57,TRUE)=$O57),'1. Database - raw'!EU$7:EW$494)),"")</f>
        <v/>
      </c>
      <c r="FT57" s="33" t="str">
        <f t="array" aca="1" ref="FT57" ca="1">IFERROR(IF(COUNT(IF(('1. Database - raw'!EU$7:EW$494&gt;0)*('1. Database - raw'!$AD$7:$AD$494=$A57)*(INDIRECT($Q57,TRUE)=$O57),'1. Database - raw'!EU$7:EW$494))&gt;0,COUNT(IF(('1. Database - raw'!EU$7:EW$494&gt;0)*('1. Database - raw'!$AD$7:$AD$494=$A57)*(INDIRECT($Q57,TRUE)=$O57),'1. Database - raw'!EU$7:EW$494)),""),"")</f>
        <v/>
      </c>
      <c r="FU57" s="14" t="str">
        <f t="shared" ca="1" si="58"/>
        <v/>
      </c>
      <c r="FV57" s="19" t="str">
        <f t="shared" ca="1" si="59"/>
        <v/>
      </c>
      <c r="FW57" s="19" t="str">
        <f t="shared" ca="1" si="60"/>
        <v/>
      </c>
      <c r="FX57" s="19" t="str">
        <f t="array" aca="1" ref="FX57" ca="1">IFERROR(AVERAGE(IF(('1. Database - raw'!FA$7:FC$494&gt;0)*('1. Database - raw'!$AD$7:$AD$494=$A57)*(INDIRECT($Q57,TRUE)=$O57),'1. Database - raw'!FA$7:FC$494)),"")</f>
        <v/>
      </c>
      <c r="FY57" s="33" t="str">
        <f t="array" aca="1" ref="FY57" ca="1">IFERROR(_xlfn.STDEV.S(IF(('1. Database - raw'!FA$7:FC$494&gt;0)*('1. Database - raw'!$AD$7:$AD$494=$A57)*(INDIRECT($Q57,TRUE)=$O57),'1. Database - raw'!FA$7:FC$494)),"")</f>
        <v/>
      </c>
      <c r="FZ57" s="33" t="str">
        <f t="array" aca="1" ref="FZ57" ca="1">IFERROR(IF(COUNT(IF(('1. Database - raw'!FA$7:FC$494&gt;0)*('1. Database - raw'!$AD$7:$AD$494=$A57)*(INDIRECT($Q57,TRUE)=$O57),'1. Database - raw'!FA$7:FC$494))&gt;0,COUNT(IF(('1. Database - raw'!FA$7:FC$494&gt;0)*('1. Database - raw'!$AD$7:$AD$494=$A57)*(INDIRECT($Q57,TRUE)=$O57),'1. Database - raw'!FA$7:FC$494)),""),"")</f>
        <v/>
      </c>
      <c r="GA57" s="14" t="str">
        <f t="shared" ca="1" si="61"/>
        <v/>
      </c>
      <c r="GB57" s="19" t="str">
        <f t="shared" ca="1" si="62"/>
        <v/>
      </c>
      <c r="GC57" s="19" t="str">
        <f t="shared" ca="1" si="63"/>
        <v/>
      </c>
      <c r="GD57" s="19" t="str">
        <f t="array" aca="1" ref="GD57" ca="1">IFERROR(AVERAGE(IF(('1. Database - raw'!FG$7:FI$494&gt;0)*('1. Database - raw'!$AD$7:$AD$494=$A57)*(INDIRECT($Q57,TRUE)=$O57),'1. Database - raw'!FG$7:FI$494)),"")</f>
        <v/>
      </c>
      <c r="GE57" s="33" t="str">
        <f t="array" aca="1" ref="GE57" ca="1">IFERROR(_xlfn.STDEV.S(IF(('1. Database - raw'!FG$7:FI$494&gt;0)*('1. Database - raw'!$AD$7:$AD$494=$A57)*(INDIRECT($Q57,TRUE)=$O57),'1. Database - raw'!FG$7:FI$494)),"")</f>
        <v/>
      </c>
      <c r="GF57" s="33" t="str">
        <f t="array" aca="1" ref="GF57" ca="1">IFERROR(IF(COUNT(IF(('1. Database - raw'!FG$7:FI$494&gt;0)*('1. Database - raw'!$AD$7:$AD$494=$A57)*(INDIRECT($Q57,TRUE)=$O57),'1. Database - raw'!FG$7:FI$494))&gt;0,COUNT(IF(('1. Database - raw'!FG$7:FI$494&gt;0)*('1. Database - raw'!$AD$7:$AD$494=$A57)*(INDIRECT($Q57,TRUE)=$O57),'1. Database - raw'!FG$7:FI$494)),""),"")</f>
        <v/>
      </c>
      <c r="GG57" s="14" t="str">
        <f t="shared" ca="1" si="64"/>
        <v/>
      </c>
      <c r="GH57" s="19" t="str">
        <f t="shared" ca="1" si="65"/>
        <v/>
      </c>
      <c r="GI57" s="19" t="str">
        <f t="shared" ca="1" si="66"/>
        <v/>
      </c>
      <c r="GJ57" s="19" t="str">
        <f t="array" aca="1" ref="GJ57" ca="1">IFERROR(AVERAGE(IF(('1. Database - raw'!FM$7:FO$494&gt;0)*('1. Database - raw'!$AD$7:$AD$494=$A57)*(INDIRECT($Q57,TRUE)=$O57),'1. Database - raw'!FM$7:FO$494)),"")</f>
        <v/>
      </c>
      <c r="GK57" s="33" t="str">
        <f t="array" aca="1" ref="GK57" ca="1">IFERROR(_xlfn.STDEV.S(IF(('1. Database - raw'!FM$7:FO$494&gt;0)*('1. Database - raw'!$AD$7:$AD$494=$A57)*(INDIRECT($Q57,TRUE)=$O57),'1. Database - raw'!FM$7:FO$494)),"")</f>
        <v/>
      </c>
      <c r="GL57" s="33" t="str">
        <f t="array" aca="1" ref="GL57" ca="1">IFERROR(IF(COUNT(IF(('1. Database - raw'!FM$7:FO$494&gt;0)*('1. Database - raw'!$AD$7:$AD$494=$A57)*(INDIRECT($Q57,TRUE)=$O57),'1. Database - raw'!FM$7:FO$494))&gt;0,COUNT(IF(('1. Database - raw'!FM$7:FO$494&gt;0)*('1. Database - raw'!$AD$7:$AD$494=$A57)*(INDIRECT($Q57,TRUE)=$O57),'1. Database - raw'!FM$7:FO$494)),""),"")</f>
        <v/>
      </c>
      <c r="GM57" s="14" t="str">
        <f t="shared" ca="1" si="67"/>
        <v/>
      </c>
      <c r="GN57" s="19" t="str">
        <f t="shared" ca="1" si="68"/>
        <v/>
      </c>
      <c r="GO57" s="19" t="str">
        <f t="shared" ca="1" si="69"/>
        <v/>
      </c>
      <c r="GP57" s="19" t="str">
        <f t="array" aca="1" ref="GP57" ca="1">IFERROR(AVERAGE(IF(('1. Database - raw'!FS$7:FU$494&gt;0)*('1. Database - raw'!$AD$7:$AD$494=$A57)*(INDIRECT($Q57,TRUE)=$O57),'1. Database - raw'!FS$7:FU$494)),"")</f>
        <v/>
      </c>
      <c r="GQ57" s="33" t="str">
        <f t="array" aca="1" ref="GQ57" ca="1">IFERROR(_xlfn.STDEV.S(IF(('1. Database - raw'!FS$7:FU$494&gt;0)*('1. Database - raw'!$AD$7:$AD$494=$A57)*(INDIRECT($Q57,TRUE)=$O57),'1. Database - raw'!FS$7:FU$494)),"")</f>
        <v/>
      </c>
      <c r="GR57" s="33" t="str">
        <f t="array" aca="1" ref="GR57" ca="1">IFERROR(IF(COUNT(IF(('1. Database - raw'!FS$7:FU$494&gt;0)*('1. Database - raw'!$AD$7:$AD$494=$A57)*(INDIRECT($Q57,TRUE)=$O57),'1. Database - raw'!FS$7:FU$494))&gt;0,COUNT(IF(('1. Database - raw'!FS$7:FU$494&gt;0)*('1. Database - raw'!$AD$7:$AD$494=$A57)*(INDIRECT($Q57,TRUE)=$O57),'1. Database - raw'!FS$7:FU$494)),""),"")</f>
        <v/>
      </c>
      <c r="GS57" s="14" t="str">
        <f t="shared" ca="1" si="70"/>
        <v/>
      </c>
      <c r="GT57" s="19" t="str">
        <f t="shared" ca="1" si="71"/>
        <v/>
      </c>
      <c r="GU57" s="19" t="str">
        <f t="shared" ca="1" si="72"/>
        <v/>
      </c>
      <c r="GV57" s="19" t="str">
        <f t="array" aca="1" ref="GV57" ca="1">IFERROR(AVERAGE(IF(('1. Database - raw'!FY$7:GA$494&gt;0)*('1. Database - raw'!$AD$7:$AD$494=$A57)*(INDIRECT($Q57,TRUE)=$O57),'1. Database - raw'!FY$7:GA$494)),"")</f>
        <v/>
      </c>
      <c r="GW57" s="33" t="str">
        <f t="array" aca="1" ref="GW57" ca="1">IFERROR(_xlfn.STDEV.S(IF(('1. Database - raw'!FY$7:GA$494&gt;0)*('1. Database - raw'!$AD$7:$AD$494=$A57)*(INDIRECT($Q57,TRUE)=$O57),'1. Database - raw'!FY$7:GA$494)),"")</f>
        <v/>
      </c>
      <c r="GX57" s="33" t="str">
        <f t="array" aca="1" ref="GX57" ca="1">IFERROR(IF(COUNT(IF(('1. Database - raw'!FY$7:GA$494&gt;0)*('1. Database - raw'!$AD$7:$AD$494=$A57)*(INDIRECT($Q57,TRUE)=$O57),'1. Database - raw'!FY$7:GA$494))&gt;0,COUNT(IF(('1. Database - raw'!FY$7:GA$494&gt;0)*('1. Database - raw'!$AD$7:$AD$494=$A57)*(INDIRECT($Q57,TRUE)=$O57),'1. Database - raw'!FY$7:GA$494)),""),"")</f>
        <v/>
      </c>
      <c r="GY57" s="14" t="str">
        <f t="shared" ca="1" si="73"/>
        <v/>
      </c>
      <c r="GZ57" s="19" t="str">
        <f t="shared" ca="1" si="74"/>
        <v/>
      </c>
      <c r="HA57" s="19" t="str">
        <f t="shared" ca="1" si="75"/>
        <v/>
      </c>
      <c r="HB57" s="19" t="str">
        <f t="array" aca="1" ref="HB57" ca="1">IFERROR(AVERAGE(IF(('1. Database - raw'!GE$7:GG$494&gt;0)*('1. Database - raw'!$AD$7:$AD$494=$A57)*(INDIRECT($Q57,TRUE)=$O57),'1. Database - raw'!GE$7:GG$494)),"")</f>
        <v/>
      </c>
      <c r="HC57" s="33" t="str">
        <f t="array" aca="1" ref="HC57" ca="1">IFERROR(_xlfn.STDEV.S(IF(('1. Database - raw'!GE$7:GG$494&gt;0)*('1. Database - raw'!$AD$7:$AD$494=$A57)*(INDIRECT($Q57,TRUE)=$O57),'1. Database - raw'!GE$7:GG$494)),"")</f>
        <v/>
      </c>
      <c r="HD57" s="33" t="str">
        <f t="array" aca="1" ref="HD57" ca="1">IFERROR(IF(COUNT(IF(('1. Database - raw'!GE$7:GG$494&gt;0)*('1. Database - raw'!$AD$7:$AD$494=$A57)*(INDIRECT($Q57,TRUE)=$O57),'1. Database - raw'!GE$7:GG$494))&gt;0,COUNT(IF(('1. Database - raw'!GE$7:GG$494&gt;0)*('1. Database - raw'!$AD$7:$AD$494=$A57)*(INDIRECT($Q57,TRUE)=$O57),'1. Database - raw'!GE$7:GG$494)),""),"")</f>
        <v/>
      </c>
      <c r="HE57" s="14" t="str">
        <f t="shared" ca="1" si="76"/>
        <v/>
      </c>
      <c r="HF57" s="19" t="str">
        <f t="shared" ca="1" si="77"/>
        <v/>
      </c>
      <c r="HG57" s="19" t="str">
        <f t="shared" ca="1" si="78"/>
        <v/>
      </c>
      <c r="HH57" s="19" t="str">
        <f t="array" aca="1" ref="HH57" ca="1">IFERROR(AVERAGE(IF(('1. Database - raw'!GK$7:GM$494&gt;0)*('1. Database - raw'!$AD$7:$AD$494=$A57)*(INDIRECT($Q57,TRUE)=$O57),'1. Database - raw'!GK$7:GM$494)),"")</f>
        <v/>
      </c>
      <c r="HI57" s="33" t="str">
        <f t="array" aca="1" ref="HI57" ca="1">IFERROR(_xlfn.STDEV.S(IF(('1. Database - raw'!GK$7:GM$494&gt;0)*('1. Database - raw'!$AD$7:$AD$494=$A57)*(INDIRECT($Q57,TRUE)=$O57),'1. Database - raw'!GK$7:GM$494)),"")</f>
        <v/>
      </c>
      <c r="HJ57" s="33" t="str">
        <f t="array" aca="1" ref="HJ57" ca="1">IFERROR(IF(COUNT(IF(('1. Database - raw'!GK$7:GM$494&gt;0)*('1. Database - raw'!$AD$7:$AD$494=$A57)*(INDIRECT($Q57,TRUE)=$O57),'1. Database - raw'!GK$7:GM$494))&gt;0,COUNT(IF(('1. Database - raw'!GK$7:GM$494&gt;0)*('1. Database - raw'!$AD$7:$AD$494=$A57)*(INDIRECT($Q57,TRUE)=$O57),'1. Database - raw'!GK$7:GM$494)),""),"")</f>
        <v/>
      </c>
      <c r="HK57" s="14" t="str">
        <f t="shared" ca="1" si="79"/>
        <v/>
      </c>
      <c r="HL57" s="19" t="str">
        <f t="shared" ca="1" si="80"/>
        <v/>
      </c>
      <c r="HM57" s="19" t="str">
        <f t="shared" ca="1" si="81"/>
        <v/>
      </c>
      <c r="HN57" s="19" t="str">
        <f t="array" aca="1" ref="HN57" ca="1">IFERROR(AVERAGE(IF(('1. Database - raw'!GQ$7:GS$494&gt;0)*('1. Database - raw'!$AD$7:$AD$494=$A57)*(INDIRECT($Q57,TRUE)=$O57),'1. Database - raw'!GQ$7:GS$494)),"")</f>
        <v/>
      </c>
      <c r="HO57" s="33" t="str">
        <f t="array" aca="1" ref="HO57" ca="1">IFERROR(_xlfn.STDEV.S(IF(('1. Database - raw'!GQ$7:GS$494&gt;0)*('1. Database - raw'!$AD$7:$AD$494=$A57)*(INDIRECT($Q57,TRUE)=$O57),'1. Database - raw'!GQ$7:GS$494)),"")</f>
        <v/>
      </c>
      <c r="HP57" s="33" t="str">
        <f t="array" aca="1" ref="HP57" ca="1">IFERROR(IF(COUNT(IF(('1. Database - raw'!GQ$7:GS$494&gt;0)*('1. Database - raw'!$AD$7:$AD$494=$A57)*(INDIRECT($Q57,TRUE)=$O57),'1. Database - raw'!GQ$7:GS$494))&gt;0,COUNT(IF(('1. Database - raw'!GQ$7:GS$494&gt;0)*('1. Database - raw'!$AD$7:$AD$494=$A57)*(INDIRECT($Q57,TRUE)=$O57),'1. Database - raw'!GQ$7:GS$494)),""),"")</f>
        <v/>
      </c>
      <c r="HQ57" s="14" t="str">
        <f t="shared" ca="1" si="82"/>
        <v/>
      </c>
      <c r="HR57" s="19" t="str">
        <f t="shared" ca="1" si="83"/>
        <v/>
      </c>
      <c r="HS57" s="19" t="str">
        <f t="shared" ca="1" si="84"/>
        <v/>
      </c>
      <c r="HT57" s="19" t="str">
        <f t="array" aca="1" ref="HT57" ca="1">IFERROR(AVERAGE(IF(('1. Database - raw'!GW$7:GY$494&gt;0)*('1. Database - raw'!$AD$7:$AD$494=$A57)*(INDIRECT($Q57,TRUE)=$O57),'1. Database - raw'!GW$7:GY$494)),"")</f>
        <v/>
      </c>
      <c r="HU57" s="33" t="str">
        <f t="array" aca="1" ref="HU57" ca="1">IFERROR(_xlfn.STDEV.S(IF(('1. Database - raw'!GW$7:GY$494&gt;0)*('1. Database - raw'!$AD$7:$AD$494=$A57)*(INDIRECT($Q57,TRUE)=$O57),'1. Database - raw'!GW$7:GY$494)),"")</f>
        <v/>
      </c>
      <c r="HV57" s="33" t="str">
        <f t="array" aca="1" ref="HV57" ca="1">IFERROR(IF(COUNT(IF(('1. Database - raw'!GW$7:GY$494&gt;0)*('1. Database - raw'!$AD$7:$AD$494=$A57)*(INDIRECT($Q57,TRUE)=$O57),'1. Database - raw'!GW$7:GY$494))&gt;0,COUNT(IF(('1. Database - raw'!GW$7:GY$494&gt;0)*('1. Database - raw'!$AD$7:$AD$494=$A57)*(INDIRECT($Q57,TRUE)=$O57),'1. Database - raw'!GW$7:GY$494)),""),"")</f>
        <v/>
      </c>
      <c r="HW57" s="14" t="str">
        <f t="shared" ca="1" si="85"/>
        <v/>
      </c>
      <c r="HX57" s="19" t="str">
        <f t="shared" ca="1" si="86"/>
        <v/>
      </c>
      <c r="HY57" s="19" t="str">
        <f t="shared" ca="1" si="87"/>
        <v/>
      </c>
      <c r="HZ57" s="19" t="str">
        <f t="array" aca="1" ref="HZ57" ca="1">IFERROR(AVERAGE(IF(('1. Database - raw'!HC$7:HE$494&gt;0)*('1. Database - raw'!$AD$7:$AD$494=$A57)*(INDIRECT($Q57,TRUE)=$O57),'1. Database - raw'!HC$7:HE$494)),"")</f>
        <v/>
      </c>
      <c r="IA57" s="33" t="str">
        <f t="array" aca="1" ref="IA57" ca="1">IFERROR(_xlfn.STDEV.S(IF(('1. Database - raw'!HC$7:HE$494&gt;0)*('1. Database - raw'!$AD$7:$AD$494=$A57)*(INDIRECT($Q57,TRUE)=$O57),'1. Database - raw'!HC$7:HE$494)),"")</f>
        <v/>
      </c>
      <c r="IB57" s="33" t="str">
        <f t="array" aca="1" ref="IB57" ca="1">IFERROR(IF(COUNT(IF(('1. Database - raw'!HC$7:HE$494&gt;0)*('1. Database - raw'!$AD$7:$AD$494=$A57)*(INDIRECT($Q57,TRUE)=$O57),'1. Database - raw'!HC$7:HE$494))&gt;0,COUNT(IF(('1. Database - raw'!HC$7:HE$494&gt;0)*('1. Database - raw'!$AD$7:$AD$494=$A57)*(INDIRECT($Q57,TRUE)=$O57),'1. Database - raw'!HC$7:HE$494)),""),"")</f>
        <v/>
      </c>
      <c r="IC57" s="14" t="str">
        <f t="shared" ca="1" si="88"/>
        <v/>
      </c>
      <c r="ID57" s="19" t="str">
        <f t="shared" ca="1" si="89"/>
        <v/>
      </c>
      <c r="IE57" s="19" t="str">
        <f t="shared" ca="1" si="90"/>
        <v/>
      </c>
      <c r="IF57" s="19" t="str">
        <f t="array" aca="1" ref="IF57" ca="1">IFERROR(AVERAGE(IF(('1. Database - raw'!HI$7:HK$494&gt;0)*('1. Database - raw'!$AD$7:$AD$494=$A57)*(INDIRECT($Q57,TRUE)=$O57),'1. Database - raw'!HI$7:HK$494)),"")</f>
        <v/>
      </c>
      <c r="IG57" s="33" t="str">
        <f t="array" aca="1" ref="IG57" ca="1">IFERROR(_xlfn.STDEV.S(IF(('1. Database - raw'!HI$7:HK$494&gt;0)*('1. Database - raw'!$AD$7:$AD$494=$A57)*(INDIRECT($Q57,TRUE)=$O57),'1. Database - raw'!HI$7:HK$494)),"")</f>
        <v/>
      </c>
      <c r="IH57" s="33" t="str">
        <f t="array" aca="1" ref="IH57" ca="1">IFERROR(IF(COUNT(IF(('1. Database - raw'!HI$7:HK$494&gt;0)*('1. Database - raw'!$AD$7:$AD$494=$A57)*(INDIRECT($Q57,TRUE)=$O57),'1. Database - raw'!HI$7:HK$494))&gt;0,COUNT(IF(('1. Database - raw'!HI$7:HK$494&gt;0)*('1. Database - raw'!$AD$7:$AD$494=$A57)*(INDIRECT($Q57,TRUE)=$O57),'1. Database - raw'!HI$7:HK$494)),""),"")</f>
        <v/>
      </c>
      <c r="II57" s="14" t="str">
        <f t="shared" ca="1" si="91"/>
        <v/>
      </c>
      <c r="IJ57" s="19" t="str">
        <f t="shared" ca="1" si="92"/>
        <v/>
      </c>
      <c r="IK57" s="19" t="str">
        <f t="shared" ca="1" si="93"/>
        <v/>
      </c>
      <c r="IL57" s="19" t="str">
        <f t="array" aca="1" ref="IL57" ca="1">IFERROR(AVERAGE(IF(('1. Database - raw'!HO$7:HQ$494&gt;0)*('1. Database - raw'!$AD$7:$AD$494=$A57)*(INDIRECT($Q57,TRUE)=$O57),'1. Database - raw'!HO$7:HQ$494)),"")</f>
        <v/>
      </c>
      <c r="IM57" s="33" t="str">
        <f t="array" aca="1" ref="IM57" ca="1">IFERROR(_xlfn.STDEV.S(IF(('1. Database - raw'!HO$7:HQ$494&gt;0)*('1. Database - raw'!$AD$7:$AD$494=$A57)*(INDIRECT($Q57,TRUE)=$O57),'1. Database - raw'!HO$7:HQ$494)),"")</f>
        <v/>
      </c>
      <c r="IN57" s="33" t="str">
        <f t="array" aca="1" ref="IN57" ca="1">IFERROR(IF(COUNT(IF(('1. Database - raw'!HO$7:HQ$494&gt;0)*('1. Database - raw'!$AD$7:$AD$494=$A57)*(INDIRECT($Q57,TRUE)=$O57),'1. Database - raw'!HO$7:HQ$494))&gt;0,COUNT(IF(('1. Database - raw'!HO$7:HQ$494&gt;0)*('1. Database - raw'!$AD$7:$AD$494=$A57)*(INDIRECT($Q57,TRUE)=$O57),'1. Database - raw'!HO$7:HQ$494)),""),"")</f>
        <v/>
      </c>
      <c r="IO57" s="14" t="str">
        <f t="shared" ca="1" si="94"/>
        <v/>
      </c>
      <c r="IP57" s="19" t="str">
        <f t="shared" ca="1" si="95"/>
        <v/>
      </c>
      <c r="IQ57" s="19" t="str">
        <f t="shared" ca="1" si="96"/>
        <v/>
      </c>
      <c r="IR57" s="19" t="str">
        <f t="array" aca="1" ref="IR57" ca="1">IFERROR(AVERAGE(IF(('1. Database - raw'!HU$7:HW$494&gt;0)*('1. Database - raw'!$AD$7:$AD$494=$A57)*(INDIRECT($Q57,TRUE)=$O57),'1. Database - raw'!HU$7:HW$494)),"")</f>
        <v/>
      </c>
      <c r="IS57" s="33" t="str">
        <f t="array" aca="1" ref="IS57" ca="1">IFERROR(_xlfn.STDEV.S(IF(('1. Database - raw'!HU$7:HW$494&gt;0)*('1. Database - raw'!$AD$7:$AD$494=$A57)*(INDIRECT($Q57,TRUE)=$O57),'1. Database - raw'!HU$7:HW$494)),"")</f>
        <v/>
      </c>
      <c r="IT57" s="33" t="str">
        <f t="array" aca="1" ref="IT57" ca="1">IFERROR(IF(COUNT(IF(('1. Database - raw'!HU$7:HW$494&gt;0)*('1. Database - raw'!$AD$7:$AD$494=$A57)*(INDIRECT($Q57,TRUE)=$O57),'1. Database - raw'!HU$7:HW$494))&gt;0,COUNT(IF(('1. Database - raw'!HU$7:HW$494&gt;0)*('1. Database - raw'!$AD$7:$AD$494=$A57)*(INDIRECT($Q57,TRUE)=$O57),'1. Database - raw'!HU$7:HW$494)),""),"")</f>
        <v/>
      </c>
      <c r="IU57" s="14" t="str">
        <f t="shared" ca="1" si="97"/>
        <v/>
      </c>
      <c r="IV57" s="19" t="str">
        <f t="shared" ca="1" si="98"/>
        <v/>
      </c>
      <c r="IW57" s="19" t="str">
        <f t="shared" ca="1" si="99"/>
        <v/>
      </c>
      <c r="IX57" s="19" t="str">
        <f t="array" aca="1" ref="IX57" ca="1">IFERROR(AVERAGE(IF(('1. Database - raw'!IA$7:IC$494&gt;0)*('1. Database - raw'!$AD$7:$AD$494=$A57)*(INDIRECT($Q57,TRUE)=$O57),'1. Database - raw'!IA$7:IC$494)),"")</f>
        <v/>
      </c>
      <c r="IY57" s="33" t="str">
        <f t="array" aca="1" ref="IY57" ca="1">IFERROR(_xlfn.STDEV.S(IF(('1. Database - raw'!IA$7:IC$494&gt;0)*('1. Database - raw'!$AD$7:$AD$494=$A57)*(INDIRECT($Q57,TRUE)=$O57),'1. Database - raw'!IA$7:IC$494)),"")</f>
        <v/>
      </c>
      <c r="IZ57" s="33" t="str">
        <f t="array" aca="1" ref="IZ57" ca="1">IFERROR(IF(COUNT(IF(('1. Database - raw'!IA$7:IC$494&gt;0)*('1. Database - raw'!$AD$7:$AD$494=$A57)*(INDIRECT($Q57,TRUE)=$O57),'1. Database - raw'!IA$7:IC$494))&gt;0,COUNT(IF(('1. Database - raw'!IA$7:IC$494&gt;0)*('1. Database - raw'!$AD$7:$AD$494=$A57)*(INDIRECT($Q57,TRUE)=$O57),'1. Database - raw'!IA$7:IC$494)),""),"")</f>
        <v/>
      </c>
      <c r="JA57" s="14" t="str">
        <f t="shared" ca="1" si="100"/>
        <v/>
      </c>
      <c r="JB57" s="19" t="str">
        <f t="shared" ca="1" si="101"/>
        <v/>
      </c>
      <c r="JC57" s="19" t="str">
        <f t="shared" ca="1" si="102"/>
        <v/>
      </c>
      <c r="JD57" s="19" t="str">
        <f t="array" aca="1" ref="JD57" ca="1">IFERROR(AVERAGE(IF(('1. Database - raw'!IG$7:II$494&gt;0)*('1. Database - raw'!$AD$7:$AD$494=$A57)*(INDIRECT($Q57,TRUE)=$O57),'1. Database - raw'!IG$7:II$494)),"")</f>
        <v/>
      </c>
      <c r="JE57" s="33" t="str">
        <f t="array" aca="1" ref="JE57" ca="1">IFERROR(_xlfn.STDEV.S(IF(('1. Database - raw'!IG$7:II$494&gt;0)*('1. Database - raw'!$AD$7:$AD$494=$A57)*(INDIRECT($Q57,TRUE)=$O57),'1. Database - raw'!IG$7:II$494)),"")</f>
        <v/>
      </c>
      <c r="JF57" s="33" t="str">
        <f t="array" aca="1" ref="JF57" ca="1">IFERROR(IF(COUNT(IF(('1. Database - raw'!IG$7:II$494&gt;0)*('1. Database - raw'!$AD$7:$AD$494=$A57)*(INDIRECT($Q57,TRUE)=$O57),'1. Database - raw'!IG$7:II$494))&gt;0,COUNT(IF(('1. Database - raw'!IG$7:II$494&gt;0)*('1. Database - raw'!$AD$7:$AD$494=$A57)*(INDIRECT($Q57,TRUE)=$O57),'1. Database - raw'!IG$7:II$494)),""),"")</f>
        <v/>
      </c>
      <c r="JG57" s="145" t="str">
        <f t="shared" ca="1" si="103"/>
        <v/>
      </c>
      <c r="JH57" s="146" t="str">
        <f t="shared" ca="1" si="104"/>
        <v/>
      </c>
      <c r="JI57" s="146" t="str">
        <f t="shared" ca="1" si="105"/>
        <v/>
      </c>
      <c r="JJ57" s="146" t="str">
        <f t="array" aca="1" ref="JJ57" ca="1">IFERROR(AVERAGE(IF(('1. Database - raw'!IM$7:IO$494&gt;0)*('1. Database - raw'!$AD$7:$AD$494=$A57)*(INDIRECT($Q57,TRUE)=$O57),'1. Database - raw'!IM$7:IO$494)),"")</f>
        <v/>
      </c>
      <c r="JK57" s="277" t="str">
        <f t="array" aca="1" ref="JK57" ca="1">IFERROR(_xlfn.STDEV.S(IF(('1. Database - raw'!IM$7:IO$494&gt;0)*('1. Database - raw'!$AD$7:$AD$494=$A57)*(INDIRECT($Q57,TRUE)=$O57),'1. Database - raw'!IM$7:IO$494)),"")</f>
        <v/>
      </c>
      <c r="JL57" s="33" t="str">
        <f t="array" aca="1" ref="JL57" ca="1">IFERROR(IF(COUNT(IF(('1. Database - raw'!IM$7:IO$494&gt;0)*('1. Database - raw'!$AD$7:$AD$494=$A57)*(INDIRECT($Q57,TRUE)=$O57),'1. Database - raw'!IM$7:IO$494))&gt;0,COUNT(IF(('1. Database - raw'!IM$7:IO$494&gt;0)*('1. Database - raw'!$AD$7:$AD$494=$A57)*(INDIRECT($Q57,TRUE)=$O57),'1. Database - raw'!IM$7:IO$494)),""),"")</f>
        <v/>
      </c>
      <c r="JM57" s="145" t="str">
        <f t="shared" ca="1" si="106"/>
        <v/>
      </c>
      <c r="JN57" s="146" t="str">
        <f t="shared" ca="1" si="107"/>
        <v/>
      </c>
      <c r="JO57" s="146" t="str">
        <f t="shared" ca="1" si="108"/>
        <v/>
      </c>
      <c r="JP57" s="146" t="str">
        <f t="array" aca="1" ref="JP57" ca="1">IFERROR(AVERAGE(IF(('1. Database - raw'!IS$7:IU$494&gt;0)*('1. Database - raw'!$AD$7:$AD$494=$A57)*(INDIRECT($Q57,TRUE)=$O57),'1. Database - raw'!IS$7:IU$494)),"")</f>
        <v/>
      </c>
      <c r="JQ57" s="277" t="str">
        <f t="array" aca="1" ref="JQ57" ca="1">IFERROR(_xlfn.STDEV.S(IF(('1. Database - raw'!IS$7:IU$494&gt;0)*('1. Database - raw'!$AD$7:$AD$494=$A57)*(INDIRECT($Q57,TRUE)=$O57),'1. Database - raw'!IS$7:IU$494)),"")</f>
        <v/>
      </c>
      <c r="JR57" s="33" t="str">
        <f t="array" aca="1" ref="JR57" ca="1">IFERROR(IF(COUNT(IF(('1. Database - raw'!IS$7:IU$494&gt;0)*('1. Database - raw'!$AD$7:$AD$494=$A57)*(INDIRECT($Q57,TRUE)=$O57),'1. Database - raw'!IS$7:IU$494))&gt;0,COUNT(IF(('1. Database - raw'!IS$7:IU$494&gt;0)*('1. Database - raw'!$AD$7:$AD$494=$A57)*(INDIRECT($Q57,TRUE)=$O57),'1. Database - raw'!IS$7:IU$494)),""),"")</f>
        <v/>
      </c>
      <c r="JS57" s="145" t="str">
        <f t="shared" ca="1" si="109"/>
        <v/>
      </c>
      <c r="JT57" s="146" t="str">
        <f t="shared" ca="1" si="110"/>
        <v/>
      </c>
      <c r="JU57" s="146" t="str">
        <f t="shared" ca="1" si="111"/>
        <v/>
      </c>
      <c r="JV57" s="146" t="str">
        <f t="array" aca="1" ref="JV57" ca="1">IFERROR(AVERAGE(IF(('1. Database - raw'!IY$7:JA$494&gt;0)*('1. Database - raw'!$AD$7:$AD$494=$A57)*(INDIRECT($Q57,TRUE)=$O57),'1. Database - raw'!IY$7:JA$494)),"")</f>
        <v/>
      </c>
      <c r="JW57" s="277" t="str">
        <f t="array" aca="1" ref="JW57" ca="1">IFERROR(_xlfn.STDEV.S(IF(('1. Database - raw'!IY$7:JA$494&gt;0)*('1. Database - raw'!$AD$7:$AD$494=$A57)*(INDIRECT($Q57,TRUE)=$O57),'1. Database - raw'!IY$7:JA$494)),"")</f>
        <v/>
      </c>
      <c r="JX57" s="33" t="str">
        <f t="array" aca="1" ref="JX57" ca="1">IFERROR(IF(COUNT(IF(('1. Database - raw'!IY$7:JA$494&gt;0)*('1. Database - raw'!$AD$7:$AD$494=$A57)*(INDIRECT($Q57,TRUE)=$O57),'1. Database - raw'!IY$7:JA$494))&gt;0,COUNT(IF(('1. Database - raw'!IY$7:JA$494&gt;0)*('1. Database - raw'!$AD$7:$AD$494=$A57)*(INDIRECT($Q57,TRUE)=$O57),'1. Database - raw'!IY$7:JA$494)),""),"")</f>
        <v/>
      </c>
      <c r="JY57" s="145" t="str">
        <f t="shared" ca="1" si="112"/>
        <v/>
      </c>
      <c r="JZ57" s="146" t="str">
        <f t="shared" ca="1" si="113"/>
        <v/>
      </c>
      <c r="KA57" s="146" t="str">
        <f t="shared" ca="1" si="114"/>
        <v/>
      </c>
      <c r="KB57" s="146" t="str">
        <f t="array" aca="1" ref="KB57" ca="1">IFERROR(AVERAGE(IF(('1. Database - raw'!JE$7:JG$494&gt;0)*('1. Database - raw'!$AD$7:$AD$494=$A57)*(INDIRECT($Q57,TRUE)=$O57),'1. Database - raw'!JE$7:JG$494)),"")</f>
        <v/>
      </c>
      <c r="KC57" s="277" t="str">
        <f t="array" aca="1" ref="KC57" ca="1">IFERROR(_xlfn.STDEV.S(IF(('1. Database - raw'!JE$7:JG$494&gt;0)*('1. Database - raw'!$AD$7:$AD$494=$A57)*(INDIRECT($Q57,TRUE)=$O57),'1. Database - raw'!JE$7:JG$494)),"")</f>
        <v/>
      </c>
      <c r="KD57" s="33" t="str">
        <f t="array" aca="1" ref="KD57" ca="1">IFERROR(IF(COUNT(IF(('1. Database - raw'!JE$7:JG$494&gt;0)*('1. Database - raw'!$AD$7:$AD$494=$A57)*(INDIRECT($Q57,TRUE)=$O57),'1. Database - raw'!JE$7:JG$494))&gt;0,COUNT(IF(('1. Database - raw'!JE$7:JG$494&gt;0)*('1. Database - raw'!$AD$7:$AD$494=$A57)*(INDIRECT($Q57,TRUE)=$O57),'1. Database - raw'!JE$7:JG$494)),""),"")</f>
        <v/>
      </c>
      <c r="KE57" s="145" t="str">
        <f t="shared" ca="1" si="115"/>
        <v/>
      </c>
      <c r="KF57" s="146" t="str">
        <f t="shared" ca="1" si="116"/>
        <v/>
      </c>
      <c r="KG57" s="146" t="str">
        <f t="shared" ca="1" si="117"/>
        <v/>
      </c>
      <c r="KH57" s="146" t="str">
        <f t="array" aca="1" ref="KH57" ca="1">IFERROR(AVERAGE(IF(('1. Database - raw'!JK$7:JM$494&gt;0)*('1. Database - raw'!$AD$7:$AD$494=$A57)*(INDIRECT($Q57,TRUE)=$O57),'1. Database - raw'!JK$7:JM$494)),"")</f>
        <v/>
      </c>
      <c r="KI57" s="277" t="str">
        <f t="array" aca="1" ref="KI57" ca="1">IFERROR(_xlfn.STDEV.S(IF(('1. Database - raw'!JK$7:JM$494&gt;0)*('1. Database - raw'!$AD$7:$AD$494=$A57)*(INDIRECT($Q57,TRUE)=$O57),'1. Database - raw'!JK$7:JM$494)),"")</f>
        <v/>
      </c>
      <c r="KJ57" s="33" t="str">
        <f t="array" aca="1" ref="KJ57" ca="1">IFERROR(IF(COUNT(IF(('1. Database - raw'!JK$7:JM$494&gt;0)*('1. Database - raw'!$AD$7:$AD$494=$A57)*(INDIRECT($Q57,TRUE)=$O57),'1. Database - raw'!JK$7:JM$494))&gt;0,COUNT(IF(('1. Database - raw'!JK$7:JM$494&gt;0)*('1. Database - raw'!$AD$7:$AD$494=$A57)*(INDIRECT($Q57,TRUE)=$O57),'1. Database - raw'!JK$7:JM$494)),""),"")</f>
        <v/>
      </c>
      <c r="KK57" s="145" t="str">
        <f t="shared" ca="1" si="118"/>
        <v/>
      </c>
      <c r="KL57" s="146" t="str">
        <f t="shared" ca="1" si="119"/>
        <v/>
      </c>
      <c r="KM57" s="146" t="str">
        <f t="shared" ca="1" si="120"/>
        <v/>
      </c>
      <c r="KN57" s="146" t="str">
        <f t="array" aca="1" ref="KN57" ca="1">IFERROR(AVERAGE(IF(('1. Database - raw'!JQ$7:JS$494&gt;0)*('1. Database - raw'!$AD$7:$AD$494=$A57)*(INDIRECT($Q57,TRUE)=$O57),'1. Database - raw'!JQ$7:JS$494)),"")</f>
        <v/>
      </c>
      <c r="KO57" s="277" t="str">
        <f t="array" aca="1" ref="KO57" ca="1">IFERROR(_xlfn.STDEV.S(IF(('1. Database - raw'!JQ$7:JS$494&gt;0)*('1. Database - raw'!$AD$7:$AD$494=$A57)*(INDIRECT($Q57,TRUE)=$O57),'1. Database - raw'!JQ$7:JS$494)),"")</f>
        <v/>
      </c>
      <c r="KP57" s="33" t="str">
        <f t="array" aca="1" ref="KP57" ca="1">IFERROR(IF(COUNT(IF(('1. Database - raw'!JQ$7:JS$494&gt;0)*('1. Database - raw'!$AD$7:$AD$494=$A57)*(INDIRECT($Q57,TRUE)=$O57),'1. Database - raw'!JQ$7:JS$494))&gt;0,COUNT(IF(('1. Database - raw'!JQ$7:JS$494&gt;0)*('1. Database - raw'!$AD$7:$AD$494=$A57)*(INDIRECT($Q57,TRUE)=$O57),'1. Database - raw'!JQ$7:JS$494)),""),"")</f>
        <v/>
      </c>
      <c r="KQ57" s="145" t="str">
        <f t="shared" ca="1" si="121"/>
        <v/>
      </c>
      <c r="KR57" s="146" t="str">
        <f t="shared" ca="1" si="122"/>
        <v/>
      </c>
      <c r="KS57" s="146" t="str">
        <f t="shared" ca="1" si="123"/>
        <v/>
      </c>
      <c r="KT57" s="146" t="str">
        <f t="array" aca="1" ref="KT57" ca="1">IFERROR(AVERAGE(IF(('1. Database - raw'!JW$7:JY$494&gt;0)*('1. Database - raw'!$AD$7:$AD$494=$A57)*(INDIRECT($Q57,TRUE)=$O57),'1. Database - raw'!JW$7:JY$494)),"")</f>
        <v/>
      </c>
      <c r="KU57" s="277" t="str">
        <f t="array" aca="1" ref="KU57" ca="1">IFERROR(_xlfn.STDEV.S(IF(('1. Database - raw'!JW$7:JY$494&gt;0)*('1. Database - raw'!$AD$7:$AD$494=$A57)*(INDIRECT($Q57,TRUE)=$O57),'1. Database - raw'!JW$7:JY$494)),"")</f>
        <v/>
      </c>
      <c r="KV57" s="33" t="str">
        <f t="array" aca="1" ref="KV57" ca="1">IFERROR(IF(COUNT(IF(('1. Database - raw'!JW$7:JY$494&gt;0)*('1. Database - raw'!$AD$7:$AD$494=$A57)*(INDIRECT($Q57,TRUE)=$O57),'1. Database - raw'!JW$7:JY$494))&gt;0,COUNT(IF(('1. Database - raw'!JW$7:JY$494&gt;0)*('1. Database - raw'!$AD$7:$AD$494=$A57)*(INDIRECT($Q57,TRUE)=$O57),'1. Database - raw'!JW$7:JY$494)),""),"")</f>
        <v/>
      </c>
      <c r="KW57" s="145" t="str">
        <f t="shared" ca="1" si="124"/>
        <v/>
      </c>
      <c r="KX57" s="146" t="str">
        <f t="shared" ca="1" si="125"/>
        <v/>
      </c>
      <c r="KY57" s="146" t="str">
        <f t="shared" ca="1" si="126"/>
        <v/>
      </c>
      <c r="KZ57" s="146" t="str">
        <f t="array" aca="1" ref="KZ57" ca="1">IFERROR(AVERAGE(IF(('1. Database - raw'!KC$7:KE$494&gt;0)*('1. Database - raw'!$AD$7:$AD$494=$A57)*(INDIRECT($Q57,TRUE)=$O57),'1. Database - raw'!KC$7:KE$494)),"")</f>
        <v/>
      </c>
      <c r="LA57" s="277" t="str">
        <f t="array" aca="1" ref="LA57" ca="1">IFERROR(_xlfn.STDEV.S(IF(('1. Database - raw'!KC$7:KE$494&gt;0)*('1. Database - raw'!$AD$7:$AD$494=$A57)*(INDIRECT($Q57,TRUE)=$O57),'1. Database - raw'!KC$7:KE$494)),"")</f>
        <v/>
      </c>
      <c r="LB57" s="33" t="str">
        <f t="array" aca="1" ref="LB57" ca="1">IFERROR(IF(COUNT(IF(('1. Database - raw'!KC$7:KE$494&gt;0)*('1. Database - raw'!$AD$7:$AD$494=$A57)*(INDIRECT($Q57,TRUE)=$O57),'1. Database - raw'!KC$7:KE$494))&gt;0,COUNT(IF(('1. Database - raw'!KC$7:KE$494&gt;0)*('1. Database - raw'!$AD$7:$AD$494=$A57)*(INDIRECT($Q57,TRUE)=$O57),'1. Database - raw'!KC$7:KE$494)),""),"")</f>
        <v/>
      </c>
      <c r="LC57" s="145" t="str">
        <f t="shared" ca="1" si="127"/>
        <v/>
      </c>
      <c r="LD57" s="146" t="str">
        <f t="shared" ca="1" si="128"/>
        <v/>
      </c>
      <c r="LE57" s="146" t="str">
        <f t="shared" ca="1" si="129"/>
        <v/>
      </c>
      <c r="LF57" s="146" t="str">
        <f t="array" aca="1" ref="LF57" ca="1">IFERROR(AVERAGE(IF(('1. Database - raw'!KI$7:KK$494&gt;0)*('1. Database - raw'!$AD$7:$AD$494=$A57)*(INDIRECT($Q57,TRUE)=$O57),'1. Database - raw'!KI$7:KK$494)),"")</f>
        <v/>
      </c>
      <c r="LG57" s="277" t="str">
        <f t="array" aca="1" ref="LG57" ca="1">IFERROR(_xlfn.STDEV.S(IF(('1. Database - raw'!KI$7:KK$494&gt;0)*('1. Database - raw'!$AD$7:$AD$494=$A57)*(INDIRECT($Q57,TRUE)=$O57),'1. Database - raw'!KI$7:KK$494)),"")</f>
        <v/>
      </c>
      <c r="LH57" s="33" t="str">
        <f t="array" aca="1" ref="LH57" ca="1">IFERROR(IF(COUNT(IF(('1. Database - raw'!KI$7:KK$494&gt;0)*('1. Database - raw'!$AD$7:$AD$494=$A57)*(INDIRECT($Q57,TRUE)=$O57),'1. Database - raw'!KI$7:KK$494))&gt;0,COUNT(IF(('1. Database - raw'!KI$7:KK$494&gt;0)*('1. Database - raw'!$AD$7:$AD$494=$A57)*(INDIRECT($Q57,TRUE)=$O57),'1. Database - raw'!KI$7:KK$494)),""),"")</f>
        <v/>
      </c>
      <c r="LI57" s="145" t="str">
        <f t="shared" ca="1" si="169"/>
        <v/>
      </c>
      <c r="LJ57" s="146" t="str">
        <f t="shared" ca="1" si="170"/>
        <v/>
      </c>
      <c r="LK57" s="146" t="str">
        <f t="shared" ca="1" si="171"/>
        <v/>
      </c>
      <c r="LL57" s="146" t="str">
        <f t="array" aca="1" ref="LL57" ca="1">IFERROR(AVERAGE(IF(('1. Database - raw'!KO$7:KQ$494&gt;0)*('1. Database - raw'!$AD$7:$AD$494=$A57)*(INDIRECT($Q57,TRUE)=$O57),'1. Database - raw'!KO$7:KQ$494)),"")</f>
        <v/>
      </c>
      <c r="LM57" s="277" t="str">
        <f t="array" aca="1" ref="LM57" ca="1">IFERROR(_xlfn.STDEV.S(IF(('1. Database - raw'!KO$7:KQ$494&gt;0)*('1. Database - raw'!$AD$7:$AD$494=$A57)*(INDIRECT($Q57,TRUE)=$O57),'1. Database - raw'!KO$7:KQ$494)),"")</f>
        <v/>
      </c>
      <c r="LN57" s="33" t="str">
        <f t="array" aca="1" ref="LN57" ca="1">IFERROR(IF(COUNT(IF(('1. Database - raw'!KO$7:KQ$494&gt;0)*('1. Database - raw'!$AD$7:$AD$494=$A57)*(INDIRECT($Q57,TRUE)=$O57),'1. Database - raw'!KO$7:KQ$494))&gt;0,COUNT(IF(('1. Database - raw'!KO$7:KQ$494&gt;0)*('1. Database - raw'!$AD$7:$AD$494=$A57)*(INDIRECT($Q57,TRUE)=$O57),'1. Database - raw'!KO$7:KQ$494)),""),"")</f>
        <v/>
      </c>
      <c r="LO57" s="145" t="str">
        <f t="shared" ca="1" si="130"/>
        <v/>
      </c>
      <c r="LP57" s="146" t="str">
        <f t="shared" ca="1" si="131"/>
        <v/>
      </c>
      <c r="LQ57" s="146" t="str">
        <f t="shared" ca="1" si="132"/>
        <v/>
      </c>
      <c r="LR57" s="146" t="str">
        <f t="array" aca="1" ref="LR57" ca="1">IFERROR(AVERAGE(IF(('1. Database - raw'!KU$7:KW$494&gt;0)*('1. Database - raw'!$AD$7:$AD$494=$A57)*(INDIRECT($Q57,TRUE)=$O57),'1. Database - raw'!KU$7:KW$494)),"")</f>
        <v/>
      </c>
      <c r="LS57" s="277" t="str">
        <f t="array" aca="1" ref="LS57" ca="1">IFERROR(_xlfn.STDEV.S(IF(('1. Database - raw'!KU$7:KW$494&gt;0)*('1. Database - raw'!$AD$7:$AD$494=$A57)*(INDIRECT($Q57,TRUE)=$O57),'1. Database - raw'!KU$7:KW$494)),"")</f>
        <v/>
      </c>
      <c r="LT57" s="33" t="str">
        <f t="array" aca="1" ref="LT57" ca="1">IFERROR(IF(COUNT(IF(('1. Database - raw'!KU$7:KW$494&gt;0)*('1. Database - raw'!$AD$7:$AD$494=$A57)*(INDIRECT($Q57,TRUE)=$O57),'1. Database - raw'!KU$7:KW$494))&gt;0,COUNT(IF(('1. Database - raw'!KU$7:KW$494&gt;0)*('1. Database - raw'!$AD$7:$AD$494=$A57)*(INDIRECT($Q57,TRUE)=$O57),'1. Database - raw'!KU$7:KW$494)),""),"")</f>
        <v/>
      </c>
      <c r="LU57" s="145" t="str">
        <f t="shared" ca="1" si="133"/>
        <v/>
      </c>
      <c r="LV57" s="146" t="str">
        <f t="shared" ca="1" si="134"/>
        <v/>
      </c>
      <c r="LW57" s="146" t="str">
        <f t="shared" ca="1" si="135"/>
        <v/>
      </c>
      <c r="LX57" s="146" t="str">
        <f t="array" aca="1" ref="LX57" ca="1">IFERROR(AVERAGE(IF(('1. Database - raw'!LA$7:LC$494&gt;0)*('1. Database - raw'!$AD$7:$AD$494=$A57)*(INDIRECT($Q57,TRUE)=$O57),'1. Database - raw'!LA$7:LC$494)),"")</f>
        <v/>
      </c>
      <c r="LY57" s="277" t="str">
        <f t="array" aca="1" ref="LY57" ca="1">IFERROR(_xlfn.STDEV.S(IF(('1. Database - raw'!LA$7:LC$494&gt;0)*('1. Database - raw'!$AD$7:$AD$494=$A57)*(INDIRECT($Q57,TRUE)=$O57),'1. Database - raw'!LA$7:LC$494)),"")</f>
        <v/>
      </c>
      <c r="LZ57" s="33" t="str">
        <f t="array" aca="1" ref="LZ57" ca="1">IFERROR(IF(COUNT(IF(('1. Database - raw'!LA$7:LC$494&gt;0)*('1. Database - raw'!$AD$7:$AD$494=$A57)*(INDIRECT($Q57,TRUE)=$O57),'1. Database - raw'!LA$7:LC$494))&gt;0,COUNT(IF(('1. Database - raw'!LA$7:LC$494&gt;0)*('1. Database - raw'!$AD$7:$AD$494=$A57)*(INDIRECT($Q57,TRUE)=$O57),'1. Database - raw'!LA$7:LC$494)),""),"")</f>
        <v/>
      </c>
      <c r="MA57" s="145" t="str">
        <f t="shared" ca="1" si="136"/>
        <v/>
      </c>
      <c r="MB57" s="146" t="str">
        <f t="shared" ca="1" si="137"/>
        <v/>
      </c>
      <c r="MC57" s="146" t="str">
        <f t="shared" ca="1" si="138"/>
        <v/>
      </c>
      <c r="MD57" s="146" t="str">
        <f t="array" aca="1" ref="MD57" ca="1">IFERROR(AVERAGE(IF(('1. Database - raw'!LG$7:LI$494&gt;0)*('1. Database - raw'!$AD$7:$AD$494=$A57)*(INDIRECT($Q57,TRUE)=$O57),'1. Database - raw'!LG$7:LI$494)),"")</f>
        <v/>
      </c>
      <c r="ME57" s="277" t="str">
        <f t="array" aca="1" ref="ME57" ca="1">IFERROR(_xlfn.STDEV.S(IF(('1. Database - raw'!LG$7:LI$494&gt;0)*('1. Database - raw'!$AD$7:$AD$494=$A57)*(INDIRECT($Q57,TRUE)=$O57),'1. Database - raw'!LG$7:LI$494)),"")</f>
        <v/>
      </c>
      <c r="MF57" s="33" t="str">
        <f t="array" aca="1" ref="MF57" ca="1">IFERROR(IF(COUNT(IF(('1. Database - raw'!LG$7:LI$494&gt;0)*('1. Database - raw'!$AD$7:$AD$494=$A57)*(INDIRECT($Q57,TRUE)=$O57),'1. Database - raw'!LG$7:LI$494))&gt;0,COUNT(IF(('1. Database - raw'!LG$7:LI$494&gt;0)*('1. Database - raw'!$AD$7:$AD$494=$A57)*(INDIRECT($Q57,TRUE)=$O57),'1. Database - raw'!LG$7:LI$494)),""),"")</f>
        <v/>
      </c>
      <c r="MG57" s="145" t="str">
        <f t="shared" ca="1" si="139"/>
        <v/>
      </c>
      <c r="MH57" s="146" t="str">
        <f t="shared" ca="1" si="140"/>
        <v/>
      </c>
      <c r="MI57" s="146" t="str">
        <f t="shared" ca="1" si="141"/>
        <v/>
      </c>
      <c r="MJ57" s="146" t="str">
        <f t="array" aca="1" ref="MJ57" ca="1">IFERROR(AVERAGE(IF(('1. Database - raw'!LM$7:LO$494&gt;0)*('1. Database - raw'!$AD$7:$AD$494=$A57)*(INDIRECT($Q57,TRUE)=$O57),'1. Database - raw'!LM$7:LO$494)),"")</f>
        <v/>
      </c>
      <c r="MK57" s="277" t="str">
        <f t="array" aca="1" ref="MK57" ca="1">IFERROR(_xlfn.STDEV.S(IF(('1. Database - raw'!LM$7:LO$494&gt;0)*('1. Database - raw'!$AD$7:$AD$494=$A57)*(INDIRECT($Q57,TRUE)=$O57),'1. Database - raw'!LM$7:LO$494)),"")</f>
        <v/>
      </c>
      <c r="ML57" s="33" t="str">
        <f t="array" aca="1" ref="ML57" ca="1">IFERROR(IF(COUNT(IF(('1. Database - raw'!LM$7:LO$494&gt;0)*('1. Database - raw'!$AD$7:$AD$494=$A57)*(INDIRECT($Q57,TRUE)=$O57),'1. Database - raw'!LM$7:LO$494))&gt;0,COUNT(IF(('1. Database - raw'!LM$7:LO$494&gt;0)*('1. Database - raw'!$AD$7:$AD$494=$A57)*(INDIRECT($Q57,TRUE)=$O57),'1. Database - raw'!LM$7:LO$494)),""),"")</f>
        <v/>
      </c>
      <c r="MM57" s="145" t="str">
        <f t="shared" ca="1" si="142"/>
        <v/>
      </c>
      <c r="MN57" s="146" t="str">
        <f t="shared" ca="1" si="143"/>
        <v/>
      </c>
      <c r="MO57" s="146" t="str">
        <f t="shared" ca="1" si="144"/>
        <v/>
      </c>
      <c r="MP57" s="146" t="str">
        <f t="array" aca="1" ref="MP57" ca="1">IFERROR(AVERAGE(IF(('1. Database - raw'!LS$7:LU$494&gt;0)*('1. Database - raw'!$AD$7:$AD$494=$A57)*(INDIRECT($Q57,TRUE)=$O57),'1. Database - raw'!LS$7:LU$494)),"")</f>
        <v/>
      </c>
      <c r="MQ57" s="277" t="str">
        <f t="array" aca="1" ref="MQ57" ca="1">IFERROR(_xlfn.STDEV.S(IF(('1. Database - raw'!LS$7:LU$494&gt;0)*('1. Database - raw'!$AD$7:$AD$494=$A57)*(INDIRECT($Q57,TRUE)=$O57),'1. Database - raw'!LS$7:LU$494)),"")</f>
        <v/>
      </c>
      <c r="MR57" s="33" t="str">
        <f t="array" aca="1" ref="MR57" ca="1">IFERROR(IF(COUNT(IF(('1. Database - raw'!LS$7:LU$494&gt;0)*('1. Database - raw'!$AD$7:$AD$494=$A57)*(INDIRECT($Q57,TRUE)=$O57),'1. Database - raw'!LS$7:LU$494))&gt;0,COUNT(IF(('1. Database - raw'!LS$7:LU$494&gt;0)*('1. Database - raw'!$AD$7:$AD$494=$A57)*(INDIRECT($Q57,TRUE)=$O57),'1. Database - raw'!LS$7:LU$494)),""),"")</f>
        <v/>
      </c>
      <c r="MS57" s="145" t="str">
        <f t="shared" ca="1" si="145"/>
        <v/>
      </c>
      <c r="MT57" s="146" t="str">
        <f t="shared" ca="1" si="146"/>
        <v/>
      </c>
      <c r="MU57" s="146" t="str">
        <f t="shared" ca="1" si="147"/>
        <v/>
      </c>
      <c r="MV57" s="146" t="str">
        <f t="array" aca="1" ref="MV57" ca="1">IFERROR(AVERAGE(IF(('1. Database - raw'!LY$7:MA$494&gt;0)*('1. Database - raw'!$AD$7:$AD$494=$A57)*(INDIRECT($Q57,TRUE)=$O57),'1. Database - raw'!LY$7:MA$494)),"")</f>
        <v/>
      </c>
      <c r="MW57" s="277" t="str">
        <f t="array" aca="1" ref="MW57" ca="1">IFERROR(_xlfn.STDEV.S(IF(('1. Database - raw'!LY$7:MA$494&gt;0)*('1. Database - raw'!$AD$7:$AD$494=$A57)*(INDIRECT($Q57,TRUE)=$O57),'1. Database - raw'!LY$7:MA$494)),"")</f>
        <v/>
      </c>
      <c r="MX57" s="33" t="str">
        <f t="array" aca="1" ref="MX57" ca="1">IFERROR(IF(COUNT(IF(('1. Database - raw'!LY$7:MA$494&gt;0)*('1. Database - raw'!$AD$7:$AD$494=$A57)*(INDIRECT($Q57,TRUE)=$O57),'1. Database - raw'!LY$7:MA$494))&gt;0,COUNT(IF(('1. Database - raw'!LY$7:MA$494&gt;0)*('1. Database - raw'!$AD$7:$AD$494=$A57)*(INDIRECT($Q57,TRUE)=$O57),'1. Database - raw'!LY$7:MA$494)),""),"")</f>
        <v/>
      </c>
      <c r="MY57" s="145" t="str">
        <f t="shared" ca="1" si="148"/>
        <v/>
      </c>
      <c r="MZ57" s="146" t="str">
        <f t="shared" ca="1" si="149"/>
        <v/>
      </c>
      <c r="NA57" s="146" t="str">
        <f t="shared" ca="1" si="150"/>
        <v/>
      </c>
      <c r="NB57" s="146" t="str">
        <f t="array" aca="1" ref="NB57" ca="1">IFERROR(AVERAGE(IF(('1. Database - raw'!ME$7:MG$494&gt;0)*('1. Database - raw'!$AD$7:$AD$494=$A57)*(INDIRECT($Q57,TRUE)=$O57),'1. Database - raw'!ME$7:MG$494)),"")</f>
        <v/>
      </c>
      <c r="NC57" s="277" t="str">
        <f t="array" aca="1" ref="NC57" ca="1">IFERROR(_xlfn.STDEV.S(IF(('1. Database - raw'!ME$7:MG$494&gt;0)*('1. Database - raw'!$AD$7:$AD$494=$A57)*(INDIRECT($Q57,TRUE)=$O57),'1. Database - raw'!ME$7:MG$494)),"")</f>
        <v/>
      </c>
      <c r="ND57" s="33" t="str">
        <f t="array" aca="1" ref="ND57" ca="1">IFERROR(IF(COUNT(IF(('1. Database - raw'!ME$7:MG$494&gt;0)*('1. Database - raw'!$AD$7:$AD$494=$A57)*(INDIRECT($Q57,TRUE)=$O57),'1. Database - raw'!ME$7:MG$494))&gt;0,COUNT(IF(('1. Database - raw'!ME$7:MG$494&gt;0)*('1. Database - raw'!$AD$7:$AD$494=$A57)*(INDIRECT($Q57,TRUE)=$O57),'1. Database - raw'!ME$7:MG$494)),""),"")</f>
        <v/>
      </c>
      <c r="NE57" s="145" t="str">
        <f t="shared" ca="1" si="151"/>
        <v/>
      </c>
      <c r="NF57" s="146" t="str">
        <f t="shared" ca="1" si="152"/>
        <v/>
      </c>
      <c r="NG57" s="146" t="str">
        <f t="shared" ca="1" si="153"/>
        <v/>
      </c>
      <c r="NH57" s="146" t="str">
        <f t="array" aca="1" ref="NH57" ca="1">IFERROR(AVERAGE(IF(('1. Database - raw'!MK$7:MM$494&gt;0)*('1. Database - raw'!$AD$7:$AD$494=$A57)*(INDIRECT($Q57,TRUE)=$O57),'1. Database - raw'!MK$7:MM$494)),"")</f>
        <v/>
      </c>
      <c r="NI57" s="277" t="str">
        <f t="array" aca="1" ref="NI57" ca="1">IFERROR(_xlfn.STDEV.S(IF(('1. Database - raw'!MK$7:MM$494&gt;0)*('1. Database - raw'!$AD$7:$AD$494=$A57)*(INDIRECT($Q57,TRUE)=$O57),'1. Database - raw'!MK$7:MM$494)),"")</f>
        <v/>
      </c>
      <c r="NJ57" s="33" t="str">
        <f t="array" aca="1" ref="NJ57" ca="1">IFERROR(IF(COUNT(IF(('1. Database - raw'!MK$7:MM$494&gt;0)*('1. Database - raw'!$AD$7:$AD$494=$A57)*(INDIRECT($Q57,TRUE)=$O57),'1. Database - raw'!MK$7:MM$494))&gt;0,COUNT(IF(('1. Database - raw'!MK$7:MM$494&gt;0)*('1. Database - raw'!$AD$7:$AD$494=$A57)*(INDIRECT($Q57,TRUE)=$O57),'1. Database - raw'!MK$7:MM$494)),""),"")</f>
        <v/>
      </c>
      <c r="NK57" s="145" t="str">
        <f t="shared" ca="1" si="154"/>
        <v/>
      </c>
      <c r="NL57" s="146" t="str">
        <f t="shared" ca="1" si="155"/>
        <v/>
      </c>
      <c r="NM57" s="146" t="str">
        <f t="shared" ca="1" si="156"/>
        <v/>
      </c>
      <c r="NN57" s="146" t="str">
        <f t="array" aca="1" ref="NN57" ca="1">IFERROR(AVERAGE(IF(('1. Database - raw'!MQ$7:MS$494&gt;0)*('1. Database - raw'!$AD$7:$AD$494=$A57)*(INDIRECT($Q57,TRUE)=$O57),'1. Database - raw'!MQ$7:MS$494)),"")</f>
        <v/>
      </c>
      <c r="NO57" s="277" t="str">
        <f t="array" aca="1" ref="NO57" ca="1">IFERROR(_xlfn.STDEV.S(IF(('1. Database - raw'!MQ$7:MS$494&gt;0)*('1. Database - raw'!$AD$7:$AD$494=$A57)*(INDIRECT($Q57,TRUE)=$O57),'1. Database - raw'!MQ$7:MS$494)),"")</f>
        <v/>
      </c>
      <c r="NP57" s="33" t="str">
        <f t="array" aca="1" ref="NP57" ca="1">IFERROR(IF(COUNT(IF(('1. Database - raw'!MQ$7:MS$494&gt;0)*('1. Database - raw'!$AD$7:$AD$494=$A57)*(INDIRECT($Q57,TRUE)=$O57),'1. Database - raw'!MQ$7:MS$494))&gt;0,COUNT(IF(('1. Database - raw'!MQ$7:MS$494&gt;0)*('1. Database - raw'!$AD$7:$AD$494=$A57)*(INDIRECT($Q57,TRUE)=$O57),'1. Database - raw'!MQ$7:MS$494)),""),"")</f>
        <v/>
      </c>
      <c r="NQ57" s="145" t="str">
        <f t="shared" ca="1" si="157"/>
        <v/>
      </c>
      <c r="NR57" s="146" t="str">
        <f t="shared" ca="1" si="158"/>
        <v/>
      </c>
      <c r="NS57" s="146" t="str">
        <f t="shared" ca="1" si="159"/>
        <v/>
      </c>
      <c r="NT57" s="146" t="str">
        <f t="array" aca="1" ref="NT57" ca="1">IFERROR(AVERAGE(IF(('1. Database - raw'!MW$7:MY$494&gt;0)*('1. Database - raw'!$AD$7:$AD$494=$A57)*(INDIRECT($Q57,TRUE)=$O57),'1. Database - raw'!MW$7:MY$494)),"")</f>
        <v/>
      </c>
      <c r="NU57" s="277" t="str">
        <f t="array" aca="1" ref="NU57" ca="1">IFERROR(_xlfn.STDEV.S(IF(('1. Database - raw'!MW$7:MY$494&gt;0)*('1. Database - raw'!$AD$7:$AD$494=$A57)*(INDIRECT($Q57,TRUE)=$O57),'1. Database - raw'!MW$7:MY$494)),"")</f>
        <v/>
      </c>
      <c r="NV57" s="33" t="str">
        <f t="array" aca="1" ref="NV57" ca="1">IFERROR(IF(COUNT(IF(('1. Database - raw'!MW$7:MY$494&gt;0)*('1. Database - raw'!$AD$7:$AD$494=$A57)*(INDIRECT($Q57,TRUE)=$O57),'1. Database - raw'!MW$7:MY$494))&gt;0,COUNT(IF(('1. Database - raw'!MW$7:MY$494&gt;0)*('1. Database - raw'!$AD$7:$AD$494=$A57)*(INDIRECT($Q57,TRUE)=$O57),'1. Database - raw'!MW$7:MY$494)),""),"")</f>
        <v/>
      </c>
      <c r="NW57" s="145" t="str">
        <f t="shared" ca="1" si="160"/>
        <v/>
      </c>
      <c r="NX57" s="146" t="str">
        <f t="shared" ca="1" si="161"/>
        <v/>
      </c>
      <c r="NY57" s="146" t="str">
        <f t="shared" ca="1" si="162"/>
        <v/>
      </c>
      <c r="NZ57" s="146" t="str">
        <f t="array" aca="1" ref="NZ57" ca="1">IFERROR(AVERAGE(IF(('1. Database - raw'!NC$7:NE$494&gt;0)*('1. Database - raw'!$AD$7:$AD$494=$A57)*(INDIRECT($Q57,TRUE)=$O57),'1. Database - raw'!NC$7:NE$494)),"")</f>
        <v/>
      </c>
      <c r="OA57" s="277" t="str">
        <f t="array" aca="1" ref="OA57" ca="1">IFERROR(_xlfn.STDEV.S(IF(('1. Database - raw'!NC$7:NE$494&gt;0)*('1. Database - raw'!$AD$7:$AD$494=$A57)*(INDIRECT($Q57,TRUE)=$O57),'1. Database - raw'!NC$7:NE$494)),"")</f>
        <v/>
      </c>
      <c r="OB57" s="33" t="str">
        <f t="array" aca="1" ref="OB57" ca="1">IFERROR(IF(COUNT(IF(('1. Database - raw'!NC$7:NE$494&gt;0)*('1. Database - raw'!$AD$7:$AD$494=$A57)*(INDIRECT($Q57,TRUE)=$O57),'1. Database - raw'!NC$7:NE$494))&gt;0,COUNT(IF(('1. Database - raw'!NC$7:NE$494&gt;0)*('1. Database - raw'!$AD$7:$AD$494=$A57)*(INDIRECT($Q57,TRUE)=$O57),'1. Database - raw'!NC$7:NE$494)),""),"")</f>
        <v/>
      </c>
      <c r="OC57" s="145" t="str">
        <f t="shared" ca="1" si="163"/>
        <v/>
      </c>
      <c r="OD57" s="146" t="str">
        <f t="shared" ca="1" si="164"/>
        <v/>
      </c>
      <c r="OE57" s="146" t="str">
        <f t="shared" ca="1" si="165"/>
        <v/>
      </c>
      <c r="OF57" s="146" t="str">
        <f t="array" aca="1" ref="OF57" ca="1">IFERROR(AVERAGE(IF(('1. Database - raw'!NI$7:NK$494&gt;0)*('1. Database - raw'!$AD$7:$AD$494=$A57)*(INDIRECT($Q57,TRUE)=$O57),'1. Database - raw'!NI$7:NK$494)),"")</f>
        <v/>
      </c>
      <c r="OG57" s="277" t="str">
        <f t="array" aca="1" ref="OG57" ca="1">IFERROR(_xlfn.STDEV.S(IF(('1. Database - raw'!NI$7:NK$494&gt;0)*('1. Database - raw'!$AD$7:$AD$494=$A57)*(INDIRECT($Q57,TRUE)=$O57),'1. Database - raw'!NI$7:NK$494)),"")</f>
        <v/>
      </c>
      <c r="OH57" s="20" t="str">
        <f t="array" aca="1" ref="OH57" ca="1">IFERROR(IF(COUNT(IF(('1. Database - raw'!NI$7:NK$494&gt;0)*('1. Database - raw'!$AD$7:$AD$494=$A57)*(INDIRECT($Q57,TRUE)=$O57),'1. Database - raw'!NI$7:NK$494))&gt;0,COUNT(IF(('1. Database - raw'!NI$7:NK$494&gt;0)*('1. Database - raw'!$AD$7:$AD$494=$A57)*(INDIRECT($Q57,TRUE)=$O57),'1. Database - raw'!NI$7:NK$494)),""),"")</f>
        <v/>
      </c>
    </row>
    <row r="58" spans="1:398" outlineLevel="1" x14ac:dyDescent="0.25">
      <c r="A58" s="134" t="s">
        <v>553</v>
      </c>
      <c r="B58" s="1330"/>
      <c r="C58" s="24"/>
      <c r="D58" s="23"/>
      <c r="E58" s="23" t="s">
        <v>27</v>
      </c>
      <c r="F58" s="22" t="s">
        <v>16</v>
      </c>
      <c r="G58" s="22" t="s">
        <v>616</v>
      </c>
      <c r="H58" s="22"/>
      <c r="I58" s="22"/>
      <c r="J58" s="22"/>
      <c r="K58" s="22"/>
      <c r="L58" s="22"/>
      <c r="M58" s="22"/>
      <c r="N58" s="41"/>
      <c r="O58" s="171" t="str">
        <f t="array" ref="O58">INDEX(A58:N58,IF(MIN(IF(C58:N58&lt;&gt;"",COLUMN(C58:N58)))&gt;0,MIN(IF(C58:N58&lt;&gt;"",COLUMN(C58:N58))),""))</f>
        <v>Kenya</v>
      </c>
      <c r="P58" s="162">
        <f t="shared" si="202"/>
        <v>3</v>
      </c>
      <c r="Q58" s="42" t="str">
        <f ca="1">"'" &amp; $S$4 &amp; "'!" &amp; ADDRESS(ROW('1. Database - raw'!$A$7),MATCH($C$2,'1. Database - raw'!$6:$6,0)+MATCH(O58,$C58:$N58,0)-1,1) &amp; ":" &amp; ADDRESS(LOOKUP(2,1/('1. Database - raw'!A:A&lt;&gt;""),ROW('1. Database - raw'!A:A)),MATCH($C$2,'1. Database - raw'!$6:$6,0)+MATCH(O58,$C58:$N58,0)-1,1)</f>
        <v>'1. Database - raw'!$AG$7:$AG$494</v>
      </c>
      <c r="R58" s="24"/>
      <c r="S58" s="181"/>
      <c r="T58" s="208" t="str">
        <f t="shared" ca="1" si="200"/>
        <v/>
      </c>
      <c r="U58" s="197" t="str">
        <f t="shared" ca="1" si="200"/>
        <v/>
      </c>
      <c r="V58" s="197" t="str">
        <f t="shared" ca="1" si="200"/>
        <v/>
      </c>
      <c r="W58" s="197" t="str">
        <f t="shared" ca="1" si="200"/>
        <v/>
      </c>
      <c r="X58" s="197" t="str">
        <f t="shared" ca="1" si="200"/>
        <v/>
      </c>
      <c r="Y58" s="197" t="str">
        <f t="shared" ca="1" si="200"/>
        <v/>
      </c>
      <c r="Z58" s="197" t="str">
        <f t="shared" ca="1" si="200"/>
        <v/>
      </c>
      <c r="AA58" s="197" t="str">
        <f t="shared" ca="1" si="200"/>
        <v/>
      </c>
      <c r="AB58" s="197" t="str">
        <f t="shared" ca="1" si="200"/>
        <v/>
      </c>
      <c r="AC58" s="197" t="str">
        <f t="shared" ca="1" si="200"/>
        <v/>
      </c>
      <c r="AD58" s="197" t="str">
        <f t="shared" ca="1" si="201"/>
        <v/>
      </c>
      <c r="AE58" s="197" t="str">
        <f t="shared" ca="1" si="201"/>
        <v/>
      </c>
      <c r="AF58" s="197" t="str">
        <f t="shared" ca="1" si="201"/>
        <v/>
      </c>
      <c r="AG58" s="197" t="str">
        <f t="shared" ca="1" si="201"/>
        <v/>
      </c>
      <c r="AH58" s="197" t="str">
        <f t="shared" ca="1" si="201"/>
        <v/>
      </c>
      <c r="AI58" s="197" t="str">
        <f t="shared" ca="1" si="201"/>
        <v/>
      </c>
      <c r="AJ58" s="197" t="str">
        <f t="shared" ca="1" si="201"/>
        <v/>
      </c>
      <c r="AK58" s="197" t="str">
        <f t="shared" ca="1" si="201"/>
        <v/>
      </c>
      <c r="AL58" s="197" t="str">
        <f t="shared" ca="1" si="201"/>
        <v/>
      </c>
      <c r="AM58" s="209" t="str">
        <f t="shared" ca="1" si="201"/>
        <v/>
      </c>
      <c r="AN58" s="189"/>
      <c r="AO58" s="189"/>
      <c r="AP58" s="189"/>
      <c r="AQ58" s="189"/>
      <c r="AR58" s="189"/>
      <c r="AS58" s="189"/>
      <c r="AT58" s="189"/>
      <c r="AU58" s="189"/>
      <c r="AV58" s="189"/>
      <c r="AW58" s="189"/>
      <c r="AX58" s="189"/>
      <c r="AY58" s="189"/>
      <c r="AZ58" s="189"/>
      <c r="BA58" s="189"/>
      <c r="BB58" s="189"/>
      <c r="BC58" s="189"/>
      <c r="BD58" s="237">
        <f t="shared" ca="1" si="198"/>
        <v>0.66899666117234935</v>
      </c>
      <c r="BE58" s="237">
        <f t="shared" ca="1" si="199"/>
        <v>59.628871184111873</v>
      </c>
      <c r="BF58" s="237" t="str">
        <f t="shared" ca="1" si="175"/>
        <v/>
      </c>
      <c r="BG58" s="247" t="str">
        <f t="shared" ca="1" si="176"/>
        <v/>
      </c>
      <c r="BH58" s="293"/>
      <c r="BI58" s="532" t="str">
        <f t="shared" ca="1" si="166"/>
        <v/>
      </c>
      <c r="BJ58" s="557" t="str">
        <f t="shared" ca="1" si="187"/>
        <v/>
      </c>
      <c r="BK58" s="557" t="str">
        <f t="shared" ca="1" si="188"/>
        <v/>
      </c>
      <c r="BL58" s="557" t="str">
        <f t="shared" ca="1" si="167"/>
        <v/>
      </c>
      <c r="BM58" s="557" t="str">
        <f t="shared" ca="1" si="189"/>
        <v/>
      </c>
      <c r="BN58" s="557" t="str">
        <f t="shared" ca="1" si="190"/>
        <v/>
      </c>
      <c r="BO58" s="253"/>
      <c r="BP58" s="171" t="str">
        <f t="shared" si="191"/>
        <v>Kenya</v>
      </c>
      <c r="BQ58" s="14" t="str">
        <f t="shared" ca="1" si="172"/>
        <v/>
      </c>
      <c r="BR58" s="19" t="str">
        <f t="shared" ca="1" si="173"/>
        <v/>
      </c>
      <c r="BS58" s="19" t="str">
        <f t="shared" ca="1" si="174"/>
        <v/>
      </c>
      <c r="BT58" s="19">
        <f t="array" aca="1" ref="BT58" ca="1">IFERROR(AVERAGE(IF(('1. Database - raw'!AW$7:AY$494&gt;0)*('1. Database - raw'!$AD$7:$AD$494=$A58)*('1. Database - raw'!$AP$7:$AP$494&lt;&gt;Dropdown!$AM$11)*(INDIRECT($Q58,TRUE)=$O58),'1. Database - raw'!AW$7:AY$494)),"")</f>
        <v>42.58</v>
      </c>
      <c r="BU58" s="33" t="str">
        <f t="array" aca="1" ref="BU58" ca="1">IFERROR(_xlfn.STDEV.S(IF(('1. Database - raw'!AW$7:AY$494&gt;0)*('1. Database - raw'!$AD$7:$AD$494=$A58)*('1. Database - raw'!$AP$7:$AP$494&lt;&gt;Dropdown!$AM$11)*(INDIRECT($Q58,TRUE)=$O58),'1. Database - raw'!AW$7:AY$494)),"")</f>
        <v/>
      </c>
      <c r="BV58" s="33">
        <f t="array" aca="1" ref="BV58" ca="1">IFERROR(IF(COUNT(IF(('1. Database - raw'!AW$7:AY$494&gt;0)*('1. Database - raw'!$AD$7:$AD$494=$A58)*('1. Database - raw'!$AP$7:$AP$494&lt;&gt;Dropdown!$AM$11)*(INDIRECT($Q58,TRUE)=$O58),'1. Database - raw'!AW$7:AY$494))&gt;0,COUNT(IF(('1. Database - raw'!AW$7:AY$494&gt;0)*('1. Database - raw'!$AD$7:$AD$494=$A58)*('1. Database - raw'!$AP$7:$AP$494&lt;&gt;Dropdown!$AM$11)*(INDIRECT($Q58,TRUE)=$O58),'1. Database - raw'!AW$7:AY$494)),""),"")</f>
        <v>1</v>
      </c>
      <c r="BW58" s="14" t="str">
        <f t="shared" ca="1" si="7"/>
        <v/>
      </c>
      <c r="BX58" s="19" t="str">
        <f t="shared" ca="1" si="8"/>
        <v/>
      </c>
      <c r="BY58" s="19" t="str">
        <f t="shared" ca="1" si="9"/>
        <v/>
      </c>
      <c r="BZ58" s="19" t="str">
        <f t="array" aca="1" ref="BZ58" ca="1">IFERROR(AVERAGE(IF(('1. Database - raw'!BC$7:BE$494&gt;0)*('1. Database - raw'!$AD$7:$AD$494=$A58)*('1. Database - raw'!$AP$7:$AP$494&lt;&gt;Dropdown!$AM$11)*(INDIRECT($Q58,TRUE)=$O58),'1. Database - raw'!BC$7:BE$494)),"")</f>
        <v/>
      </c>
      <c r="CA58" s="33" t="str">
        <f t="array" aca="1" ref="CA58" ca="1">IFERROR(_xlfn.STDEV.S(IF(('1. Database - raw'!BC$7:BE$494&gt;0)*('1. Database - raw'!$AD$7:$AD$494=$A58)*('1. Database - raw'!$AP$7:$AP$494&lt;&gt;Dropdown!$AM$11)*(INDIRECT($Q58,TRUE)=$O58),'1. Database - raw'!BC$7:BE$494)),"")</f>
        <v/>
      </c>
      <c r="CB58" s="33" t="str">
        <f t="array" aca="1" ref="CB58" ca="1">IFERROR(IF(COUNT(IF(('1. Database - raw'!BC$7:BE$494&gt;0)*('1. Database - raw'!$AD$7:$AD$494=$A58)*('1. Database - raw'!$AP$7:$AP$494&lt;&gt;Dropdown!$AM$11)*(INDIRECT($Q58,TRUE)=$O58),'1. Database - raw'!BC$7:BE$494))&gt;0,COUNT(IF(('1. Database - raw'!BC$7:BE$494&gt;0)*('1. Database - raw'!$AD$7:$AD$494=$A58)*('1. Database - raw'!$AP$7:$AP$494&lt;&gt;Dropdown!$AM$11)*(INDIRECT($Q58,TRUE)=$O58),'1. Database - raw'!BC$7:BE$494)),""),"")</f>
        <v/>
      </c>
      <c r="CC58" s="101" t="str">
        <f t="shared" ca="1" si="10"/>
        <v/>
      </c>
      <c r="CD58" s="102" t="str">
        <f t="shared" ca="1" si="11"/>
        <v/>
      </c>
      <c r="CE58" s="102" t="str">
        <f t="shared" ca="1" si="12"/>
        <v/>
      </c>
      <c r="CF58" s="102" t="str">
        <f t="array" aca="1" ref="CF58" ca="1">IFERROR(AVERAGE(IF(('1. Database - raw'!BI$7:BK$494&gt;0)*('1. Database - raw'!$AD$7:$AD$494=$A58)*('1. Database - raw'!$AP$7:$AP$494&lt;&gt;Dropdown!$AM$11)*(INDIRECT($Q58,TRUE)=$O58),'1. Database - raw'!BI$7:BK$494)),"")</f>
        <v/>
      </c>
      <c r="CG58" s="269" t="str">
        <f t="array" aca="1" ref="CG58" ca="1">IFERROR(_xlfn.STDEV.S(IF(('1. Database - raw'!BI$7:BK$494&gt;0)*('1. Database - raw'!$AD$7:$AD$494=$A58)*('1. Database - raw'!$AP$7:$AP$494&lt;&gt;Dropdown!$AM$11)*(INDIRECT($Q58,TRUE)=$O58),'1. Database - raw'!BI$7:BK$494)),"")</f>
        <v/>
      </c>
      <c r="CH58" s="33" t="str">
        <f t="array" aca="1" ref="CH58" ca="1">IFERROR(IF(COUNT(IF(('1. Database - raw'!BI$7:BK$494&gt;0)*('1. Database - raw'!$AD$7:$AD$494=$A58)*('1. Database - raw'!$AP$7:$AP$494&lt;&gt;Dropdown!$AM$11)*(INDIRECT($Q58,TRUE)=$O58),'1. Database - raw'!BI$7:BK$494))&gt;0,COUNT(IF(('1. Database - raw'!BI$7:BK$494&gt;0)*('1. Database - raw'!$AD$7:$AD$494=$A58)*('1. Database - raw'!$AP$7:$AP$494&lt;&gt;Dropdown!$AM$11)*(INDIRECT($Q58,TRUE)=$O58),'1. Database - raw'!BI$7:BK$494)),""),"")</f>
        <v/>
      </c>
      <c r="CI58" s="14" t="str">
        <f t="shared" ca="1" si="13"/>
        <v/>
      </c>
      <c r="CJ58" s="19" t="str">
        <f t="shared" ca="1" si="14"/>
        <v/>
      </c>
      <c r="CK58" s="19" t="str">
        <f t="shared" ca="1" si="15"/>
        <v/>
      </c>
      <c r="CL58" s="19" t="str">
        <f t="array" aca="1" ref="CL58" ca="1">IFERROR(AVERAGE(IF(('1. Database - raw'!BO$7:BQ$494&gt;0)*('1. Database - raw'!$AD$7:$AD$494=$A58)*(INDIRECT($Q58,TRUE)=$O58),'1. Database - raw'!BO$7:BQ$494)),"")</f>
        <v/>
      </c>
      <c r="CM58" s="33" t="str">
        <f t="array" aca="1" ref="CM58" ca="1">IFERROR(_xlfn.STDEV.S(IF(('1. Database - raw'!BO$7:BQ$494&gt;0)*('1. Database - raw'!$AD$7:$AD$494=$A58)*(INDIRECT($Q58,TRUE)=$O58),'1. Database - raw'!BO$7:BQ$494)),"")</f>
        <v/>
      </c>
      <c r="CN58" s="33" t="str">
        <f t="array" aca="1" ref="CN58" ca="1">IFERROR(IF(COUNT(IF(('1. Database - raw'!BO$7:BQ$494&gt;0)*('1. Database - raw'!$AD$7:$AD$494=$A58)*(INDIRECT($Q58,TRUE)=$O58),'1. Database - raw'!BO$7:BQ$494))&gt;0,COUNT(IF(('1. Database - raw'!BO$7:BQ$494&gt;0)*('1. Database - raw'!$AD$7:$AD$494=$A58)*(INDIRECT($Q58,TRUE)=$O58),'1. Database - raw'!BO$7:BQ$494)),""),"")</f>
        <v/>
      </c>
      <c r="CO58" s="14" t="str">
        <f t="shared" ca="1" si="16"/>
        <v/>
      </c>
      <c r="CP58" s="19" t="str">
        <f t="shared" ca="1" si="17"/>
        <v/>
      </c>
      <c r="CQ58" s="19" t="str">
        <f t="shared" ca="1" si="18"/>
        <v/>
      </c>
      <c r="CR58" s="19" t="str">
        <f t="array" aca="1" ref="CR58" ca="1">IFERROR(AVERAGE(IF(('1. Database - raw'!BU$7:BW$494&gt;0)*('1. Database - raw'!$AD$7:$AD$494=$A58)*(INDIRECT($Q58,TRUE)=$O58),'1. Database - raw'!BU$7:BW$494)),"")</f>
        <v/>
      </c>
      <c r="CS58" s="33" t="str">
        <f t="array" aca="1" ref="CS58" ca="1">IFERROR(_xlfn.STDEV.S(IF(('1. Database - raw'!BU$7:BW$494&gt;0)*('1. Database - raw'!$AD$7:$AD$494=$A58)*(INDIRECT($Q58,TRUE)=$O58),'1. Database - raw'!BU$7:BW$494)),"")</f>
        <v/>
      </c>
      <c r="CT58" s="33" t="str">
        <f t="array" aca="1" ref="CT58" ca="1">IFERROR(IF(COUNT(IF(('1. Database - raw'!BU$7:BW$494&gt;0)*('1. Database - raw'!$AD$7:$AD$494=$A58)*(INDIRECT($Q58,TRUE)=$O58),'1. Database - raw'!BU$7:BW$494))&gt;0,COUNT(IF(('1. Database - raw'!BU$7:BW$494&gt;0)*('1. Database - raw'!$AD$7:$AD$494=$A58)*(INDIRECT($Q58,TRUE)=$O58),'1. Database - raw'!BU$7:BW$494)),""),"")</f>
        <v/>
      </c>
      <c r="CU58" s="14" t="str">
        <f t="shared" ca="1" si="19"/>
        <v/>
      </c>
      <c r="CV58" s="19" t="str">
        <f t="shared" ca="1" si="20"/>
        <v/>
      </c>
      <c r="CW58" s="19" t="str">
        <f t="shared" ca="1" si="21"/>
        <v/>
      </c>
      <c r="CX58" s="19" t="str">
        <f t="array" aca="1" ref="CX58" ca="1">IFERROR(AVERAGE(IF(('1. Database - raw'!CA$7:CC$494&gt;0)*('1. Database - raw'!$AD$7:$AD$494=$A58)*(INDIRECT($Q58,TRUE)=$O58),'1. Database - raw'!CA$7:CC$494)),"")</f>
        <v/>
      </c>
      <c r="CY58" s="33" t="str">
        <f t="array" aca="1" ref="CY58" ca="1">IFERROR(_xlfn.STDEV.S(IF(('1. Database - raw'!CA$7:CC$494&gt;0)*('1. Database - raw'!$AD$7:$AD$494=$A58)*(INDIRECT($Q58,TRUE)=$O58),'1. Database - raw'!CA$7:CC$494)),"")</f>
        <v/>
      </c>
      <c r="CZ58" s="33" t="str">
        <f t="array" aca="1" ref="CZ58" ca="1">IFERROR(IF(COUNT(IF(('1. Database - raw'!CA$7:CC$494&gt;0)*('1. Database - raw'!$AD$7:$AD$494=$A58)*(INDIRECT($Q58,TRUE)=$O58),'1. Database - raw'!CA$7:CC$494))&gt;0,COUNT(IF(('1. Database - raw'!CA$7:CC$494&gt;0)*('1. Database - raw'!$AD$7:$AD$494=$A58)*(INDIRECT($Q58,TRUE)=$O58),'1. Database - raw'!CA$7:CC$494)),""),"")</f>
        <v/>
      </c>
      <c r="DA58" s="14" t="str">
        <f t="shared" ca="1" si="22"/>
        <v/>
      </c>
      <c r="DB58" s="19" t="str">
        <f t="shared" ca="1" si="23"/>
        <v/>
      </c>
      <c r="DC58" s="19" t="str">
        <f t="shared" ca="1" si="24"/>
        <v/>
      </c>
      <c r="DD58" s="19" t="str">
        <f t="array" aca="1" ref="DD58" ca="1">IFERROR(AVERAGE(IF(('1. Database - raw'!CG$7:CI$494&gt;0)*('1. Database - raw'!$AD$7:$AD$494=$A58)*(INDIRECT($Q58,TRUE)=$O58),'1. Database - raw'!CG$7:CI$494)),"")</f>
        <v/>
      </c>
      <c r="DE58" s="33" t="str">
        <f t="array" aca="1" ref="DE58" ca="1">IFERROR(_xlfn.STDEV.S(IF(('1. Database - raw'!CG$7:CI$494&gt;0)*('1. Database - raw'!$AD$7:$AD$494=$A58)*(INDIRECT($Q58,TRUE)=$O58),'1. Database - raw'!CG$7:CI$494)),"")</f>
        <v/>
      </c>
      <c r="DF58" s="33" t="str">
        <f t="array" aca="1" ref="DF58" ca="1">IFERROR(IF(COUNT(IF(('1. Database - raw'!CG$7:CI$494&gt;0)*('1. Database - raw'!$AD$7:$AD$494=$A58)*(INDIRECT($Q58,TRUE)=$O58),'1. Database - raw'!CG$7:CI$494))&gt;0,COUNT(IF(('1. Database - raw'!CG$7:CI$494&gt;0)*('1. Database - raw'!$AD$7:$AD$494=$A58)*(INDIRECT($Q58,TRUE)=$O58),'1. Database - raw'!CG$7:CI$494)),""),"")</f>
        <v/>
      </c>
      <c r="DG58" s="14" t="str">
        <f t="shared" ca="1" si="25"/>
        <v/>
      </c>
      <c r="DH58" s="19" t="str">
        <f t="shared" ca="1" si="26"/>
        <v/>
      </c>
      <c r="DI58" s="19" t="str">
        <f t="shared" ca="1" si="27"/>
        <v/>
      </c>
      <c r="DJ58" s="19" t="str">
        <f t="array" aca="1" ref="DJ58" ca="1">IFERROR(AVERAGE(IF(('1. Database - raw'!CM$7:CO$494&gt;0)*('1. Database - raw'!$AD$7:$AD$494=$A58)*(INDIRECT($Q58,TRUE)=$O58),'1. Database - raw'!CM$7:CO$494)),"")</f>
        <v/>
      </c>
      <c r="DK58" s="33" t="str">
        <f t="array" aca="1" ref="DK58" ca="1">IFERROR(_xlfn.STDEV.S(IF(('1. Database - raw'!CM$7:CO$494&gt;0)*('1. Database - raw'!$AD$7:$AD$494=$A58)*(INDIRECT($Q58,TRUE)=$O58),'1. Database - raw'!CM$7:CO$494)),"")</f>
        <v/>
      </c>
      <c r="DL58" s="33" t="str">
        <f t="array" aca="1" ref="DL58" ca="1">IFERROR(IF(COUNT(IF(('1. Database - raw'!CM$7:CO$494&gt;0)*('1. Database - raw'!$AD$7:$AD$494=$A58)*(INDIRECT($Q58,TRUE)=$O58),'1. Database - raw'!CM$7:CO$494))&gt;0,COUNT(IF(('1. Database - raw'!CM$7:CO$494&gt;0)*('1. Database - raw'!$AD$7:$AD$494=$A58)*(INDIRECT($Q58,TRUE)=$O58),'1. Database - raw'!CM$7:CO$494)),""),"")</f>
        <v/>
      </c>
      <c r="DM58" s="14" t="str">
        <f t="shared" ca="1" si="28"/>
        <v/>
      </c>
      <c r="DN58" s="19" t="str">
        <f t="shared" ca="1" si="29"/>
        <v/>
      </c>
      <c r="DO58" s="19" t="str">
        <f t="shared" ca="1" si="30"/>
        <v/>
      </c>
      <c r="DP58" s="19" t="str">
        <f t="array" aca="1" ref="DP58" ca="1">IFERROR(AVERAGE(IF(('1. Database - raw'!CS$7:CU$494&gt;0)*('1. Database - raw'!$AD$7:$AD$494=$A58)*(INDIRECT($Q58,TRUE)=$O58),'1. Database - raw'!CS$7:CU$494)),"")</f>
        <v/>
      </c>
      <c r="DQ58" s="33" t="str">
        <f t="array" aca="1" ref="DQ58" ca="1">IFERROR(_xlfn.STDEV.S(IF(('1. Database - raw'!CS$7:CU$494&gt;0)*('1. Database - raw'!$AD$7:$AD$494=$A58)*(INDIRECT($Q58,TRUE)=$O58),'1. Database - raw'!CS$7:CU$494)),"")</f>
        <v/>
      </c>
      <c r="DR58" s="33" t="str">
        <f t="array" aca="1" ref="DR58" ca="1">IFERROR(IF(COUNT(IF(('1. Database - raw'!CS$7:CU$494&gt;0)*('1. Database - raw'!$AD$7:$AD$494=$A58)*(INDIRECT($Q58,TRUE)=$O58),'1. Database - raw'!CS$7:CU$494))&gt;0,COUNT(IF(('1. Database - raw'!CS$7:CU$494&gt;0)*('1. Database - raw'!$AD$7:$AD$494=$A58)*(INDIRECT($Q58,TRUE)=$O58),'1. Database - raw'!CS$7:CU$494)),""),"")</f>
        <v/>
      </c>
      <c r="DS58" s="14" t="str">
        <f t="shared" ca="1" si="31"/>
        <v/>
      </c>
      <c r="DT58" s="19" t="str">
        <f t="shared" ca="1" si="32"/>
        <v/>
      </c>
      <c r="DU58" s="19" t="str">
        <f t="shared" ca="1" si="33"/>
        <v/>
      </c>
      <c r="DV58" s="19" t="str">
        <f t="array" aca="1" ref="DV58" ca="1">IFERROR(AVERAGE(IF(('1. Database - raw'!CY$7:DA$494&gt;0)*('1. Database - raw'!$AD$7:$AD$494=$A58)*(INDIRECT($Q58,TRUE)=$O58),'1. Database - raw'!CY$7:DA$494)),"")</f>
        <v/>
      </c>
      <c r="DW58" s="33" t="str">
        <f t="array" aca="1" ref="DW58" ca="1">IFERROR(_xlfn.STDEV.S(IF(('1. Database - raw'!CY$7:DA$494&gt;0)*('1. Database - raw'!$AD$7:$AD$494=$A58)*(INDIRECT($Q58,TRUE)=$O58),'1. Database - raw'!CY$7:DA$494)),"")</f>
        <v/>
      </c>
      <c r="DX58" s="33" t="str">
        <f t="array" aca="1" ref="DX58" ca="1">IFERROR(IF(COUNT(IF(('1. Database - raw'!CY$7:DA$494&gt;0)*('1. Database - raw'!$AD$7:$AD$494=$A58)*(INDIRECT($Q58,TRUE)=$O58),'1. Database - raw'!CY$7:DA$494))&gt;0,COUNT(IF(('1. Database - raw'!CY$7:DA$494&gt;0)*('1. Database - raw'!$AD$7:$AD$494=$A58)*(INDIRECT($Q58,TRUE)=$O58),'1. Database - raw'!CY$7:DA$494)),""),"")</f>
        <v/>
      </c>
      <c r="DY58" s="14" t="str">
        <f t="shared" ca="1" si="34"/>
        <v/>
      </c>
      <c r="DZ58" s="19" t="str">
        <f t="shared" ca="1" si="35"/>
        <v/>
      </c>
      <c r="EA58" s="19" t="str">
        <f t="shared" ca="1" si="36"/>
        <v/>
      </c>
      <c r="EB58" s="19" t="str">
        <f t="array" aca="1" ref="EB58" ca="1">IFERROR(AVERAGE(IF(('1. Database - raw'!DE$7:DG$494&gt;0)*('1. Database - raw'!$AD$7:$AD$494=$A58)*(INDIRECT($Q58,TRUE)=$O58),'1. Database - raw'!DE$7:DG$494)),"")</f>
        <v/>
      </c>
      <c r="EC58" s="33" t="str">
        <f t="array" aca="1" ref="EC58" ca="1">IFERROR(_xlfn.STDEV.S(IF(('1. Database - raw'!DE$7:DG$494&gt;0)*('1. Database - raw'!$AD$7:$AD$494=$A58)*(INDIRECT($Q58,TRUE)=$O58),'1. Database - raw'!DE$7:DG$494)),"")</f>
        <v/>
      </c>
      <c r="ED58" s="33" t="str">
        <f t="array" aca="1" ref="ED58" ca="1">IFERROR(IF(COUNT(IF(('1. Database - raw'!DE$7:DG$494&gt;0)*('1. Database - raw'!$AD$7:$AD$494=$A58)*(INDIRECT($Q58,TRUE)=$O58),'1. Database - raw'!DE$7:DG$494))&gt;0,COUNT(IF(('1. Database - raw'!DE$7:DG$494&gt;0)*('1. Database - raw'!$AD$7:$AD$494=$A58)*(INDIRECT($Q58,TRUE)=$O58),'1. Database - raw'!DE$7:DG$494)),""),"")</f>
        <v/>
      </c>
      <c r="EE58" s="101" t="str">
        <f t="shared" ca="1" si="37"/>
        <v/>
      </c>
      <c r="EF58" s="102" t="str">
        <f t="shared" ca="1" si="38"/>
        <v/>
      </c>
      <c r="EG58" s="102" t="str">
        <f t="shared" ca="1" si="39"/>
        <v/>
      </c>
      <c r="EH58" s="102" t="str">
        <f t="array" aca="1" ref="EH58" ca="1">IFERROR(AVERAGE(IF(('1. Database - raw'!DK$7:DM$494&gt;0)*('1. Database - raw'!$AD$7:$AD$494=$A58)*(INDIRECT($Q58,TRUE)=$O58),'1. Database - raw'!DK$7:DM$494)),"")</f>
        <v/>
      </c>
      <c r="EI58" s="269" t="str">
        <f t="array" aca="1" ref="EI58" ca="1">IFERROR(_xlfn.STDEV.S(IF(('1. Database - raw'!DK$7:DM$494&gt;0)*('1. Database - raw'!$AD$7:$AD$494=$A58)*(INDIRECT($Q58,TRUE)=$O58),'1. Database - raw'!DK$7:DM$494)),"")</f>
        <v/>
      </c>
      <c r="EJ58" s="33" t="str">
        <f t="array" aca="1" ref="EJ58" ca="1">IFERROR(IF(COUNT(IF(('1. Database - raw'!DK$7:DM$494&gt;0)*('1. Database - raw'!$AD$7:$AD$494=$A58)*(INDIRECT($Q58,TRUE)=$O58),'1. Database - raw'!DK$7:DM$494))&gt;0,COUNT(IF(('1. Database - raw'!DK$7:DM$494&gt;0)*('1. Database - raw'!$AD$7:$AD$494=$A58)*(INDIRECT($Q58,TRUE)=$O58),'1. Database - raw'!DK$7:DM$494)),""),"")</f>
        <v/>
      </c>
      <c r="EK58" s="14">
        <f t="shared" ca="1" si="40"/>
        <v>21.031605781531997</v>
      </c>
      <c r="EL58" s="19">
        <f t="shared" ca="1" si="41"/>
        <v>24.104702567830685</v>
      </c>
      <c r="EM58" s="19">
        <f t="shared" ca="1" si="42"/>
        <v>22.515785615600823</v>
      </c>
      <c r="EN58" s="19">
        <f t="array" aca="1" ref="EN58" ca="1">IFERROR(AVERAGE(IF(('1. Database - raw'!DQ$7:DS$494&gt;0)*('1. Database - raw'!$AD$7:$AD$494=$A58)*(INDIRECT($Q58,TRUE)=$O58),'1. Database - raw'!DQ$7:DS$494)),"")</f>
        <v>22.9</v>
      </c>
      <c r="EO58" s="33">
        <f t="array" aca="1" ref="EO58" ca="1">IFERROR(_xlfn.STDEV.S(IF(('1. Database - raw'!DQ$7:DS$494&gt;0)*('1. Database - raw'!$AD$7:$AD$494=$A58)*(INDIRECT($Q58,TRUE)=$O58),'1. Database - raw'!DQ$7:DS$494)),"")</f>
        <v>4.2485291572495951</v>
      </c>
      <c r="EP58" s="33">
        <f t="array" aca="1" ref="EP58" ca="1">IFERROR(IF(COUNT(IF(('1. Database - raw'!DQ$7:DS$494&gt;0)*('1. Database - raw'!$AD$7:$AD$494=$A58)*(INDIRECT($Q58,TRUE)=$O58),'1. Database - raw'!DQ$7:DS$494))&gt;0,COUNT(IF(('1. Database - raw'!DQ$7:DS$494&gt;0)*('1. Database - raw'!$AD$7:$AD$494=$A58)*(INDIRECT($Q58,TRUE)=$O58),'1. Database - raw'!DQ$7:DS$494)),""),"")</f>
        <v>5</v>
      </c>
      <c r="EQ58" s="14" t="str">
        <f t="shared" ca="1" si="43"/>
        <v/>
      </c>
      <c r="ER58" s="19" t="str">
        <f t="shared" ca="1" si="44"/>
        <v/>
      </c>
      <c r="ES58" s="19" t="str">
        <f t="shared" ca="1" si="45"/>
        <v/>
      </c>
      <c r="ET58" s="19" t="str">
        <f t="array" aca="1" ref="ET58" ca="1">IFERROR(AVERAGE(IF(('1. Database - raw'!DW$7:DY$494&gt;0)*('1. Database - raw'!$AD$7:$AD$494=$A58)*(INDIRECT($Q58,TRUE)=$O58),'1. Database - raw'!DW$7:DY$494)),"")</f>
        <v/>
      </c>
      <c r="EU58" s="33" t="str">
        <f t="array" aca="1" ref="EU58" ca="1">IFERROR(_xlfn.STDEV.S(IF(('1. Database - raw'!DW$7:DY$494&gt;0)*('1. Database - raw'!$AD$7:$AD$494=$A58)*(INDIRECT($Q58,TRUE)=$O58),'1. Database - raw'!DW$7:DY$494)),"")</f>
        <v/>
      </c>
      <c r="EV58" s="33" t="str">
        <f t="array" aca="1" ref="EV58" ca="1">IFERROR(IF(COUNT(IF(('1. Database - raw'!DW$7:DY$494&gt;0)*('1. Database - raw'!$AD$7:$AD$494=$A58)*(INDIRECT($Q58,TRUE)=$O58),'1. Database - raw'!DW$7:DY$494))&gt;0,COUNT(IF(('1. Database - raw'!DW$7:DY$494&gt;0)*('1. Database - raw'!$AD$7:$AD$494=$A58)*(INDIRECT($Q58,TRUE)=$O58),'1. Database - raw'!DW$7:DY$494)),""),"")</f>
        <v/>
      </c>
      <c r="EW58" s="14" t="str">
        <f t="shared" ca="1" si="46"/>
        <v/>
      </c>
      <c r="EX58" s="19" t="str">
        <f t="shared" ca="1" si="47"/>
        <v/>
      </c>
      <c r="EY58" s="19" t="str">
        <f t="shared" ca="1" si="48"/>
        <v/>
      </c>
      <c r="EZ58" s="19" t="str">
        <f t="array" aca="1" ref="EZ58" ca="1">IFERROR(AVERAGE(IF(('1. Database - raw'!EC$7:EE$494&gt;0)*('1. Database - raw'!$AD$7:$AD$494=$A58)*(INDIRECT($Q58,TRUE)=$O58),'1. Database - raw'!EC$7:EE$494)),"")</f>
        <v/>
      </c>
      <c r="FA58" s="33" t="str">
        <f t="array" aca="1" ref="FA58" ca="1">IFERROR(_xlfn.STDEV.S(IF(('1. Database - raw'!EC$7:EE$494&gt;0)*('1. Database - raw'!$AD$7:$AD$494=$A58)*(INDIRECT($Q58,TRUE)=$O58),'1. Database - raw'!EC$7:EE$494)),"")</f>
        <v/>
      </c>
      <c r="FB58" s="33" t="str">
        <f t="array" aca="1" ref="FB58" ca="1">IFERROR(IF(COUNT(IF(('1. Database - raw'!EC$7:EE$494&gt;0)*('1. Database - raw'!$AD$7:$AD$494=$A58)*(INDIRECT($Q58,TRUE)=$O58),'1. Database - raw'!EC$7:EE$494))&gt;0,COUNT(IF(('1. Database - raw'!EC$7:EE$494&gt;0)*('1. Database - raw'!$AD$7:$AD$494=$A58)*(INDIRECT($Q58,TRUE)=$O58),'1. Database - raw'!EC$7:EE$494)),""),"")</f>
        <v/>
      </c>
      <c r="FC58" s="14" t="str">
        <f t="shared" ca="1" si="49"/>
        <v/>
      </c>
      <c r="FD58" s="19" t="str">
        <f t="shared" ca="1" si="50"/>
        <v/>
      </c>
      <c r="FE58" s="19" t="str">
        <f t="shared" ca="1" si="51"/>
        <v/>
      </c>
      <c r="FF58" s="19" t="str">
        <f t="array" aca="1" ref="FF58" ca="1">IFERROR(AVERAGE(IF(('1. Database - raw'!EI$7:EK$494&gt;0)*('1. Database - raw'!$AD$7:$AD$494=$A58)*(INDIRECT($Q58,TRUE)=$O58),'1. Database - raw'!EI$7:EK$494)),"")</f>
        <v/>
      </c>
      <c r="FG58" s="33" t="str">
        <f t="array" aca="1" ref="FG58" ca="1">IFERROR(_xlfn.STDEV.S(IF(('1. Database - raw'!EI$7:EK$494&gt;0)*('1. Database - raw'!$AD$7:$AD$494=$A58)*(INDIRECT($Q58,TRUE)=$O58),'1. Database - raw'!EI$7:EK$494)),"")</f>
        <v/>
      </c>
      <c r="FH58" s="33" t="str">
        <f t="array" aca="1" ref="FH58" ca="1">IFERROR(IF(COUNT(IF(('1. Database - raw'!EI$7:EK$494&gt;0)*('1. Database - raw'!$AD$7:$AD$494=$A58)*(INDIRECT($Q58,TRUE)=$O58),'1. Database - raw'!EI$7:EK$494))&gt;0,COUNT(IF(('1. Database - raw'!EI$7:EK$494&gt;0)*('1. Database - raw'!$AD$7:$AD$494=$A58)*(INDIRECT($Q58,TRUE)=$O58),'1. Database - raw'!EI$7:EK$494)),""),"")</f>
        <v/>
      </c>
      <c r="FI58" s="14" t="str">
        <f t="shared" ca="1" si="52"/>
        <v/>
      </c>
      <c r="FJ58" s="19" t="str">
        <f t="shared" ca="1" si="53"/>
        <v/>
      </c>
      <c r="FK58" s="19" t="str">
        <f t="shared" ca="1" si="54"/>
        <v/>
      </c>
      <c r="FL58" s="19" t="str">
        <f t="array" aca="1" ref="FL58" ca="1">IFERROR(AVERAGE(IF(('1. Database - raw'!EO$7:EQ$494&gt;0)*('1. Database - raw'!$AD$7:$AD$494=$A58)*(INDIRECT($Q58,TRUE)=$O58),'1. Database - raw'!EO$7:EQ$494)),"")</f>
        <v/>
      </c>
      <c r="FM58" s="33" t="str">
        <f t="array" aca="1" ref="FM58" ca="1">IFERROR(_xlfn.STDEV.S(IF(('1. Database - raw'!EO$7:EQ$494&gt;0)*('1. Database - raw'!$AD$7:$AD$494=$A58)*(INDIRECT($Q58,TRUE)=$O58),'1. Database - raw'!EO$7:EQ$494)),"")</f>
        <v/>
      </c>
      <c r="FN58" s="33" t="str">
        <f t="array" aca="1" ref="FN58" ca="1">IFERROR(IF(COUNT(IF(('1. Database - raw'!EO$7:EQ$494&gt;0)*('1. Database - raw'!$AD$7:$AD$494=$A58)*(INDIRECT($Q58,TRUE)=$O58),'1. Database - raw'!EO$7:EQ$494))&gt;0,COUNT(IF(('1. Database - raw'!EO$7:EQ$494&gt;0)*('1. Database - raw'!$AD$7:$AD$494=$A58)*(INDIRECT($Q58,TRUE)=$O58),'1. Database - raw'!EO$7:EQ$494)),""),"")</f>
        <v/>
      </c>
      <c r="FO58" s="14" t="str">
        <f t="shared" ca="1" si="55"/>
        <v/>
      </c>
      <c r="FP58" s="19" t="str">
        <f t="shared" ca="1" si="56"/>
        <v/>
      </c>
      <c r="FQ58" s="19" t="str">
        <f t="shared" ca="1" si="57"/>
        <v/>
      </c>
      <c r="FR58" s="19" t="str">
        <f t="array" aca="1" ref="FR58" ca="1">IFERROR(AVERAGE(IF(('1. Database - raw'!EU$7:EW$494&gt;0)*('1. Database - raw'!$AD$7:$AD$494=$A58)*(INDIRECT($Q58,TRUE)=$O58),'1. Database - raw'!EU$7:EW$494)),"")</f>
        <v/>
      </c>
      <c r="FS58" s="33" t="str">
        <f t="array" aca="1" ref="FS58" ca="1">IFERROR(_xlfn.STDEV.S(IF(('1. Database - raw'!EU$7:EW$494&gt;0)*('1. Database - raw'!$AD$7:$AD$494=$A58)*(INDIRECT($Q58,TRUE)=$O58),'1. Database - raw'!EU$7:EW$494)),"")</f>
        <v/>
      </c>
      <c r="FT58" s="33" t="str">
        <f t="array" aca="1" ref="FT58" ca="1">IFERROR(IF(COUNT(IF(('1. Database - raw'!EU$7:EW$494&gt;0)*('1. Database - raw'!$AD$7:$AD$494=$A58)*(INDIRECT($Q58,TRUE)=$O58),'1. Database - raw'!EU$7:EW$494))&gt;0,COUNT(IF(('1. Database - raw'!EU$7:EW$494&gt;0)*('1. Database - raw'!$AD$7:$AD$494=$A58)*(INDIRECT($Q58,TRUE)=$O58),'1. Database - raw'!EU$7:EW$494)),""),"")</f>
        <v/>
      </c>
      <c r="FU58" s="14" t="str">
        <f t="shared" ca="1" si="58"/>
        <v/>
      </c>
      <c r="FV58" s="19" t="str">
        <f t="shared" ca="1" si="59"/>
        <v/>
      </c>
      <c r="FW58" s="19" t="str">
        <f t="shared" ca="1" si="60"/>
        <v/>
      </c>
      <c r="FX58" s="19" t="str">
        <f t="array" aca="1" ref="FX58" ca="1">IFERROR(AVERAGE(IF(('1. Database - raw'!FA$7:FC$494&gt;0)*('1. Database - raw'!$AD$7:$AD$494=$A58)*(INDIRECT($Q58,TRUE)=$O58),'1. Database - raw'!FA$7:FC$494)),"")</f>
        <v/>
      </c>
      <c r="FY58" s="33" t="str">
        <f t="array" aca="1" ref="FY58" ca="1">IFERROR(_xlfn.STDEV.S(IF(('1. Database - raw'!FA$7:FC$494&gt;0)*('1. Database - raw'!$AD$7:$AD$494=$A58)*(INDIRECT($Q58,TRUE)=$O58),'1. Database - raw'!FA$7:FC$494)),"")</f>
        <v/>
      </c>
      <c r="FZ58" s="33" t="str">
        <f t="array" aca="1" ref="FZ58" ca="1">IFERROR(IF(COUNT(IF(('1. Database - raw'!FA$7:FC$494&gt;0)*('1. Database - raw'!$AD$7:$AD$494=$A58)*(INDIRECT($Q58,TRUE)=$O58),'1. Database - raw'!FA$7:FC$494))&gt;0,COUNT(IF(('1. Database - raw'!FA$7:FC$494&gt;0)*('1. Database - raw'!$AD$7:$AD$494=$A58)*(INDIRECT($Q58,TRUE)=$O58),'1. Database - raw'!FA$7:FC$494)),""),"")</f>
        <v/>
      </c>
      <c r="GA58" s="14" t="str">
        <f t="shared" ca="1" si="61"/>
        <v/>
      </c>
      <c r="GB58" s="19" t="str">
        <f t="shared" ca="1" si="62"/>
        <v/>
      </c>
      <c r="GC58" s="19" t="str">
        <f t="shared" ca="1" si="63"/>
        <v/>
      </c>
      <c r="GD58" s="19" t="str">
        <f t="array" aca="1" ref="GD58" ca="1">IFERROR(AVERAGE(IF(('1. Database - raw'!FG$7:FI$494&gt;0)*('1. Database - raw'!$AD$7:$AD$494=$A58)*(INDIRECT($Q58,TRUE)=$O58),'1. Database - raw'!FG$7:FI$494)),"")</f>
        <v/>
      </c>
      <c r="GE58" s="33" t="str">
        <f t="array" aca="1" ref="GE58" ca="1">IFERROR(_xlfn.STDEV.S(IF(('1. Database - raw'!FG$7:FI$494&gt;0)*('1. Database - raw'!$AD$7:$AD$494=$A58)*(INDIRECT($Q58,TRUE)=$O58),'1. Database - raw'!FG$7:FI$494)),"")</f>
        <v/>
      </c>
      <c r="GF58" s="33" t="str">
        <f t="array" aca="1" ref="GF58" ca="1">IFERROR(IF(COUNT(IF(('1. Database - raw'!FG$7:FI$494&gt;0)*('1. Database - raw'!$AD$7:$AD$494=$A58)*(INDIRECT($Q58,TRUE)=$O58),'1. Database - raw'!FG$7:FI$494))&gt;0,COUNT(IF(('1. Database - raw'!FG$7:FI$494&gt;0)*('1. Database - raw'!$AD$7:$AD$494=$A58)*(INDIRECT($Q58,TRUE)=$O58),'1. Database - raw'!FG$7:FI$494)),""),"")</f>
        <v/>
      </c>
      <c r="GG58" s="14" t="str">
        <f t="shared" ca="1" si="64"/>
        <v/>
      </c>
      <c r="GH58" s="19" t="str">
        <f t="shared" ca="1" si="65"/>
        <v/>
      </c>
      <c r="GI58" s="19" t="str">
        <f t="shared" ca="1" si="66"/>
        <v/>
      </c>
      <c r="GJ58" s="19" t="str">
        <f t="array" aca="1" ref="GJ58" ca="1">IFERROR(AVERAGE(IF(('1. Database - raw'!FM$7:FO$494&gt;0)*('1. Database - raw'!$AD$7:$AD$494=$A58)*(INDIRECT($Q58,TRUE)=$O58),'1. Database - raw'!FM$7:FO$494)),"")</f>
        <v/>
      </c>
      <c r="GK58" s="33" t="str">
        <f t="array" aca="1" ref="GK58" ca="1">IFERROR(_xlfn.STDEV.S(IF(('1. Database - raw'!FM$7:FO$494&gt;0)*('1. Database - raw'!$AD$7:$AD$494=$A58)*(INDIRECT($Q58,TRUE)=$O58),'1. Database - raw'!FM$7:FO$494)),"")</f>
        <v/>
      </c>
      <c r="GL58" s="33" t="str">
        <f t="array" aca="1" ref="GL58" ca="1">IFERROR(IF(COUNT(IF(('1. Database - raw'!FM$7:FO$494&gt;0)*('1. Database - raw'!$AD$7:$AD$494=$A58)*(INDIRECT($Q58,TRUE)=$O58),'1. Database - raw'!FM$7:FO$494))&gt;0,COUNT(IF(('1. Database - raw'!FM$7:FO$494&gt;0)*('1. Database - raw'!$AD$7:$AD$494=$A58)*(INDIRECT($Q58,TRUE)=$O58),'1. Database - raw'!FM$7:FO$494)),""),"")</f>
        <v/>
      </c>
      <c r="GM58" s="14" t="str">
        <f t="shared" ca="1" si="67"/>
        <v/>
      </c>
      <c r="GN58" s="19" t="str">
        <f t="shared" ca="1" si="68"/>
        <v/>
      </c>
      <c r="GO58" s="19" t="str">
        <f t="shared" ca="1" si="69"/>
        <v/>
      </c>
      <c r="GP58" s="19" t="str">
        <f t="array" aca="1" ref="GP58" ca="1">IFERROR(AVERAGE(IF(('1. Database - raw'!FS$7:FU$494&gt;0)*('1. Database - raw'!$AD$7:$AD$494=$A58)*(INDIRECT($Q58,TRUE)=$O58),'1. Database - raw'!FS$7:FU$494)),"")</f>
        <v/>
      </c>
      <c r="GQ58" s="33" t="str">
        <f t="array" aca="1" ref="GQ58" ca="1">IFERROR(_xlfn.STDEV.S(IF(('1. Database - raw'!FS$7:FU$494&gt;0)*('1. Database - raw'!$AD$7:$AD$494=$A58)*(INDIRECT($Q58,TRUE)=$O58),'1. Database - raw'!FS$7:FU$494)),"")</f>
        <v/>
      </c>
      <c r="GR58" s="33" t="str">
        <f t="array" aca="1" ref="GR58" ca="1">IFERROR(IF(COUNT(IF(('1. Database - raw'!FS$7:FU$494&gt;0)*('1. Database - raw'!$AD$7:$AD$494=$A58)*(INDIRECT($Q58,TRUE)=$O58),'1. Database - raw'!FS$7:FU$494))&gt;0,COUNT(IF(('1. Database - raw'!FS$7:FU$494&gt;0)*('1. Database - raw'!$AD$7:$AD$494=$A58)*(INDIRECT($Q58,TRUE)=$O58),'1. Database - raw'!FS$7:FU$494)),""),"")</f>
        <v/>
      </c>
      <c r="GS58" s="14" t="str">
        <f t="shared" ca="1" si="70"/>
        <v/>
      </c>
      <c r="GT58" s="19" t="str">
        <f t="shared" ca="1" si="71"/>
        <v/>
      </c>
      <c r="GU58" s="19" t="str">
        <f t="shared" ca="1" si="72"/>
        <v/>
      </c>
      <c r="GV58" s="19" t="str">
        <f t="array" aca="1" ref="GV58" ca="1">IFERROR(AVERAGE(IF(('1. Database - raw'!FY$7:GA$494&gt;0)*('1. Database - raw'!$AD$7:$AD$494=$A58)*(INDIRECT($Q58,TRUE)=$O58),'1. Database - raw'!FY$7:GA$494)),"")</f>
        <v/>
      </c>
      <c r="GW58" s="33" t="str">
        <f t="array" aca="1" ref="GW58" ca="1">IFERROR(_xlfn.STDEV.S(IF(('1. Database - raw'!FY$7:GA$494&gt;0)*('1. Database - raw'!$AD$7:$AD$494=$A58)*(INDIRECT($Q58,TRUE)=$O58),'1. Database - raw'!FY$7:GA$494)),"")</f>
        <v/>
      </c>
      <c r="GX58" s="33" t="str">
        <f t="array" aca="1" ref="GX58" ca="1">IFERROR(IF(COUNT(IF(('1. Database - raw'!FY$7:GA$494&gt;0)*('1. Database - raw'!$AD$7:$AD$494=$A58)*(INDIRECT($Q58,TRUE)=$O58),'1. Database - raw'!FY$7:GA$494))&gt;0,COUNT(IF(('1. Database - raw'!FY$7:GA$494&gt;0)*('1. Database - raw'!$AD$7:$AD$494=$A58)*(INDIRECT($Q58,TRUE)=$O58),'1. Database - raw'!FY$7:GA$494)),""),"")</f>
        <v/>
      </c>
      <c r="GY58" s="14" t="str">
        <f t="shared" ca="1" si="73"/>
        <v/>
      </c>
      <c r="GZ58" s="19" t="str">
        <f t="shared" ca="1" si="74"/>
        <v/>
      </c>
      <c r="HA58" s="19" t="str">
        <f t="shared" ca="1" si="75"/>
        <v/>
      </c>
      <c r="HB58" s="19" t="str">
        <f t="array" aca="1" ref="HB58" ca="1">IFERROR(AVERAGE(IF(('1. Database - raw'!GE$7:GG$494&gt;0)*('1. Database - raw'!$AD$7:$AD$494=$A58)*(INDIRECT($Q58,TRUE)=$O58),'1. Database - raw'!GE$7:GG$494)),"")</f>
        <v/>
      </c>
      <c r="HC58" s="33" t="str">
        <f t="array" aca="1" ref="HC58" ca="1">IFERROR(_xlfn.STDEV.S(IF(('1. Database - raw'!GE$7:GG$494&gt;0)*('1. Database - raw'!$AD$7:$AD$494=$A58)*(INDIRECT($Q58,TRUE)=$O58),'1. Database - raw'!GE$7:GG$494)),"")</f>
        <v/>
      </c>
      <c r="HD58" s="33" t="str">
        <f t="array" aca="1" ref="HD58" ca="1">IFERROR(IF(COUNT(IF(('1. Database - raw'!GE$7:GG$494&gt;0)*('1. Database - raw'!$AD$7:$AD$494=$A58)*(INDIRECT($Q58,TRUE)=$O58),'1. Database - raw'!GE$7:GG$494))&gt;0,COUNT(IF(('1. Database - raw'!GE$7:GG$494&gt;0)*('1. Database - raw'!$AD$7:$AD$494=$A58)*(INDIRECT($Q58,TRUE)=$O58),'1. Database - raw'!GE$7:GG$494)),""),"")</f>
        <v/>
      </c>
      <c r="HE58" s="14" t="str">
        <f t="shared" ca="1" si="76"/>
        <v/>
      </c>
      <c r="HF58" s="19" t="str">
        <f t="shared" ca="1" si="77"/>
        <v/>
      </c>
      <c r="HG58" s="19" t="str">
        <f t="shared" ca="1" si="78"/>
        <v/>
      </c>
      <c r="HH58" s="19" t="str">
        <f t="array" aca="1" ref="HH58" ca="1">IFERROR(AVERAGE(IF(('1. Database - raw'!GK$7:GM$494&gt;0)*('1. Database - raw'!$AD$7:$AD$494=$A58)*(INDIRECT($Q58,TRUE)=$O58),'1. Database - raw'!GK$7:GM$494)),"")</f>
        <v/>
      </c>
      <c r="HI58" s="33" t="str">
        <f t="array" aca="1" ref="HI58" ca="1">IFERROR(_xlfn.STDEV.S(IF(('1. Database - raw'!GK$7:GM$494&gt;0)*('1. Database - raw'!$AD$7:$AD$494=$A58)*(INDIRECT($Q58,TRUE)=$O58),'1. Database - raw'!GK$7:GM$494)),"")</f>
        <v/>
      </c>
      <c r="HJ58" s="33" t="str">
        <f t="array" aca="1" ref="HJ58" ca="1">IFERROR(IF(COUNT(IF(('1. Database - raw'!GK$7:GM$494&gt;0)*('1. Database - raw'!$AD$7:$AD$494=$A58)*(INDIRECT($Q58,TRUE)=$O58),'1. Database - raw'!GK$7:GM$494))&gt;0,COUNT(IF(('1. Database - raw'!GK$7:GM$494&gt;0)*('1. Database - raw'!$AD$7:$AD$494=$A58)*(INDIRECT($Q58,TRUE)=$O58),'1. Database - raw'!GK$7:GM$494)),""),"")</f>
        <v/>
      </c>
      <c r="HK58" s="14" t="str">
        <f t="shared" ca="1" si="79"/>
        <v/>
      </c>
      <c r="HL58" s="19" t="str">
        <f t="shared" ca="1" si="80"/>
        <v/>
      </c>
      <c r="HM58" s="19" t="str">
        <f t="shared" ca="1" si="81"/>
        <v/>
      </c>
      <c r="HN58" s="19" t="str">
        <f t="array" aca="1" ref="HN58" ca="1">IFERROR(AVERAGE(IF(('1. Database - raw'!GQ$7:GS$494&gt;0)*('1. Database - raw'!$AD$7:$AD$494=$A58)*(INDIRECT($Q58,TRUE)=$O58),'1. Database - raw'!GQ$7:GS$494)),"")</f>
        <v/>
      </c>
      <c r="HO58" s="33" t="str">
        <f t="array" aca="1" ref="HO58" ca="1">IFERROR(_xlfn.STDEV.S(IF(('1. Database - raw'!GQ$7:GS$494&gt;0)*('1. Database - raw'!$AD$7:$AD$494=$A58)*(INDIRECT($Q58,TRUE)=$O58),'1. Database - raw'!GQ$7:GS$494)),"")</f>
        <v/>
      </c>
      <c r="HP58" s="33" t="str">
        <f t="array" aca="1" ref="HP58" ca="1">IFERROR(IF(COUNT(IF(('1. Database - raw'!GQ$7:GS$494&gt;0)*('1. Database - raw'!$AD$7:$AD$494=$A58)*(INDIRECT($Q58,TRUE)=$O58),'1. Database - raw'!GQ$7:GS$494))&gt;0,COUNT(IF(('1. Database - raw'!GQ$7:GS$494&gt;0)*('1. Database - raw'!$AD$7:$AD$494=$A58)*(INDIRECT($Q58,TRUE)=$O58),'1. Database - raw'!GQ$7:GS$494)),""),"")</f>
        <v/>
      </c>
      <c r="HQ58" s="14" t="str">
        <f t="shared" ca="1" si="82"/>
        <v/>
      </c>
      <c r="HR58" s="19" t="str">
        <f t="shared" ca="1" si="83"/>
        <v/>
      </c>
      <c r="HS58" s="19" t="str">
        <f t="shared" ca="1" si="84"/>
        <v/>
      </c>
      <c r="HT58" s="19" t="str">
        <f t="array" aca="1" ref="HT58" ca="1">IFERROR(AVERAGE(IF(('1. Database - raw'!GW$7:GY$494&gt;0)*('1. Database - raw'!$AD$7:$AD$494=$A58)*(INDIRECT($Q58,TRUE)=$O58),'1. Database - raw'!GW$7:GY$494)),"")</f>
        <v/>
      </c>
      <c r="HU58" s="33" t="str">
        <f t="array" aca="1" ref="HU58" ca="1">IFERROR(_xlfn.STDEV.S(IF(('1. Database - raw'!GW$7:GY$494&gt;0)*('1. Database - raw'!$AD$7:$AD$494=$A58)*(INDIRECT($Q58,TRUE)=$O58),'1. Database - raw'!GW$7:GY$494)),"")</f>
        <v/>
      </c>
      <c r="HV58" s="33" t="str">
        <f t="array" aca="1" ref="HV58" ca="1">IFERROR(IF(COUNT(IF(('1. Database - raw'!GW$7:GY$494&gt;0)*('1. Database - raw'!$AD$7:$AD$494=$A58)*(INDIRECT($Q58,TRUE)=$O58),'1. Database - raw'!GW$7:GY$494))&gt;0,COUNT(IF(('1. Database - raw'!GW$7:GY$494&gt;0)*('1. Database - raw'!$AD$7:$AD$494=$A58)*(INDIRECT($Q58,TRUE)=$O58),'1. Database - raw'!GW$7:GY$494)),""),"")</f>
        <v/>
      </c>
      <c r="HW58" s="14" t="str">
        <f t="shared" ca="1" si="85"/>
        <v/>
      </c>
      <c r="HX58" s="19" t="str">
        <f t="shared" ca="1" si="86"/>
        <v/>
      </c>
      <c r="HY58" s="19" t="str">
        <f t="shared" ca="1" si="87"/>
        <v/>
      </c>
      <c r="HZ58" s="19" t="str">
        <f t="array" aca="1" ref="HZ58" ca="1">IFERROR(AVERAGE(IF(('1. Database - raw'!HC$7:HE$494&gt;0)*('1. Database - raw'!$AD$7:$AD$494=$A58)*(INDIRECT($Q58,TRUE)=$O58),'1. Database - raw'!HC$7:HE$494)),"")</f>
        <v/>
      </c>
      <c r="IA58" s="33" t="str">
        <f t="array" aca="1" ref="IA58" ca="1">IFERROR(_xlfn.STDEV.S(IF(('1. Database - raw'!HC$7:HE$494&gt;0)*('1. Database - raw'!$AD$7:$AD$494=$A58)*(INDIRECT($Q58,TRUE)=$O58),'1. Database - raw'!HC$7:HE$494)),"")</f>
        <v/>
      </c>
      <c r="IB58" s="33" t="str">
        <f t="array" aca="1" ref="IB58" ca="1">IFERROR(IF(COUNT(IF(('1. Database - raw'!HC$7:HE$494&gt;0)*('1. Database - raw'!$AD$7:$AD$494=$A58)*(INDIRECT($Q58,TRUE)=$O58),'1. Database - raw'!HC$7:HE$494))&gt;0,COUNT(IF(('1. Database - raw'!HC$7:HE$494&gt;0)*('1. Database - raw'!$AD$7:$AD$494=$A58)*(INDIRECT($Q58,TRUE)=$O58),'1. Database - raw'!HC$7:HE$494)),""),"")</f>
        <v/>
      </c>
      <c r="IC58" s="14" t="str">
        <f t="shared" ca="1" si="88"/>
        <v/>
      </c>
      <c r="ID58" s="19" t="str">
        <f t="shared" ca="1" si="89"/>
        <v/>
      </c>
      <c r="IE58" s="19" t="str">
        <f t="shared" ca="1" si="90"/>
        <v/>
      </c>
      <c r="IF58" s="19" t="str">
        <f t="array" aca="1" ref="IF58" ca="1">IFERROR(AVERAGE(IF(('1. Database - raw'!HI$7:HK$494&gt;0)*('1. Database - raw'!$AD$7:$AD$494=$A58)*(INDIRECT($Q58,TRUE)=$O58),'1. Database - raw'!HI$7:HK$494)),"")</f>
        <v/>
      </c>
      <c r="IG58" s="33" t="str">
        <f t="array" aca="1" ref="IG58" ca="1">IFERROR(_xlfn.STDEV.S(IF(('1. Database - raw'!HI$7:HK$494&gt;0)*('1. Database - raw'!$AD$7:$AD$494=$A58)*(INDIRECT($Q58,TRUE)=$O58),'1. Database - raw'!HI$7:HK$494)),"")</f>
        <v/>
      </c>
      <c r="IH58" s="33" t="str">
        <f t="array" aca="1" ref="IH58" ca="1">IFERROR(IF(COUNT(IF(('1. Database - raw'!HI$7:HK$494&gt;0)*('1. Database - raw'!$AD$7:$AD$494=$A58)*(INDIRECT($Q58,TRUE)=$O58),'1. Database - raw'!HI$7:HK$494))&gt;0,COUNT(IF(('1. Database - raw'!HI$7:HK$494&gt;0)*('1. Database - raw'!$AD$7:$AD$494=$A58)*(INDIRECT($Q58,TRUE)=$O58),'1. Database - raw'!HI$7:HK$494)),""),"")</f>
        <v/>
      </c>
      <c r="II58" s="14" t="str">
        <f t="shared" ca="1" si="91"/>
        <v/>
      </c>
      <c r="IJ58" s="19" t="str">
        <f t="shared" ca="1" si="92"/>
        <v/>
      </c>
      <c r="IK58" s="19" t="str">
        <f t="shared" ca="1" si="93"/>
        <v/>
      </c>
      <c r="IL58" s="19" t="str">
        <f t="array" aca="1" ref="IL58" ca="1">IFERROR(AVERAGE(IF(('1. Database - raw'!HO$7:HQ$494&gt;0)*('1. Database - raw'!$AD$7:$AD$494=$A58)*(INDIRECT($Q58,TRUE)=$O58),'1. Database - raw'!HO$7:HQ$494)),"")</f>
        <v/>
      </c>
      <c r="IM58" s="33" t="str">
        <f t="array" aca="1" ref="IM58" ca="1">IFERROR(_xlfn.STDEV.S(IF(('1. Database - raw'!HO$7:HQ$494&gt;0)*('1. Database - raw'!$AD$7:$AD$494=$A58)*(INDIRECT($Q58,TRUE)=$O58),'1. Database - raw'!HO$7:HQ$494)),"")</f>
        <v/>
      </c>
      <c r="IN58" s="33" t="str">
        <f t="array" aca="1" ref="IN58" ca="1">IFERROR(IF(COUNT(IF(('1. Database - raw'!HO$7:HQ$494&gt;0)*('1. Database - raw'!$AD$7:$AD$494=$A58)*(INDIRECT($Q58,TRUE)=$O58),'1. Database - raw'!HO$7:HQ$494))&gt;0,COUNT(IF(('1. Database - raw'!HO$7:HQ$494&gt;0)*('1. Database - raw'!$AD$7:$AD$494=$A58)*(INDIRECT($Q58,TRUE)=$O58),'1. Database - raw'!HO$7:HQ$494)),""),"")</f>
        <v/>
      </c>
      <c r="IO58" s="14" t="str">
        <f t="shared" ca="1" si="94"/>
        <v/>
      </c>
      <c r="IP58" s="19" t="str">
        <f t="shared" ca="1" si="95"/>
        <v/>
      </c>
      <c r="IQ58" s="19" t="str">
        <f t="shared" ca="1" si="96"/>
        <v/>
      </c>
      <c r="IR58" s="19" t="str">
        <f t="array" aca="1" ref="IR58" ca="1">IFERROR(AVERAGE(IF(('1. Database - raw'!HU$7:HW$494&gt;0)*('1. Database - raw'!$AD$7:$AD$494=$A58)*(INDIRECT($Q58,TRUE)=$O58),'1. Database - raw'!HU$7:HW$494)),"")</f>
        <v/>
      </c>
      <c r="IS58" s="33" t="str">
        <f t="array" aca="1" ref="IS58" ca="1">IFERROR(_xlfn.STDEV.S(IF(('1. Database - raw'!HU$7:HW$494&gt;0)*('1. Database - raw'!$AD$7:$AD$494=$A58)*(INDIRECT($Q58,TRUE)=$O58),'1. Database - raw'!HU$7:HW$494)),"")</f>
        <v/>
      </c>
      <c r="IT58" s="33" t="str">
        <f t="array" aca="1" ref="IT58" ca="1">IFERROR(IF(COUNT(IF(('1. Database - raw'!HU$7:HW$494&gt;0)*('1. Database - raw'!$AD$7:$AD$494=$A58)*(INDIRECT($Q58,TRUE)=$O58),'1. Database - raw'!HU$7:HW$494))&gt;0,COUNT(IF(('1. Database - raw'!HU$7:HW$494&gt;0)*('1. Database - raw'!$AD$7:$AD$494=$A58)*(INDIRECT($Q58,TRUE)=$O58),'1. Database - raw'!HU$7:HW$494)),""),"")</f>
        <v/>
      </c>
      <c r="IU58" s="14" t="str">
        <f t="shared" ca="1" si="97"/>
        <v/>
      </c>
      <c r="IV58" s="19" t="str">
        <f t="shared" ca="1" si="98"/>
        <v/>
      </c>
      <c r="IW58" s="19" t="str">
        <f t="shared" ca="1" si="99"/>
        <v/>
      </c>
      <c r="IX58" s="19" t="str">
        <f t="array" aca="1" ref="IX58" ca="1">IFERROR(AVERAGE(IF(('1. Database - raw'!IA$7:IC$494&gt;0)*('1. Database - raw'!$AD$7:$AD$494=$A58)*(INDIRECT($Q58,TRUE)=$O58),'1. Database - raw'!IA$7:IC$494)),"")</f>
        <v/>
      </c>
      <c r="IY58" s="33" t="str">
        <f t="array" aca="1" ref="IY58" ca="1">IFERROR(_xlfn.STDEV.S(IF(('1. Database - raw'!IA$7:IC$494&gt;0)*('1. Database - raw'!$AD$7:$AD$494=$A58)*(INDIRECT($Q58,TRUE)=$O58),'1. Database - raw'!IA$7:IC$494)),"")</f>
        <v/>
      </c>
      <c r="IZ58" s="33" t="str">
        <f t="array" aca="1" ref="IZ58" ca="1">IFERROR(IF(COUNT(IF(('1. Database - raw'!IA$7:IC$494&gt;0)*('1. Database - raw'!$AD$7:$AD$494=$A58)*(INDIRECT($Q58,TRUE)=$O58),'1. Database - raw'!IA$7:IC$494))&gt;0,COUNT(IF(('1. Database - raw'!IA$7:IC$494&gt;0)*('1. Database - raw'!$AD$7:$AD$494=$A58)*(INDIRECT($Q58,TRUE)=$O58),'1. Database - raw'!IA$7:IC$494)),""),"")</f>
        <v/>
      </c>
      <c r="JA58" s="14" t="str">
        <f t="shared" ca="1" si="100"/>
        <v/>
      </c>
      <c r="JB58" s="19" t="str">
        <f t="shared" ca="1" si="101"/>
        <v/>
      </c>
      <c r="JC58" s="19" t="str">
        <f t="shared" ca="1" si="102"/>
        <v/>
      </c>
      <c r="JD58" s="19" t="str">
        <f t="array" aca="1" ref="JD58" ca="1">IFERROR(AVERAGE(IF(('1. Database - raw'!IG$7:II$494&gt;0)*('1. Database - raw'!$AD$7:$AD$494=$A58)*(INDIRECT($Q58,TRUE)=$O58),'1. Database - raw'!IG$7:II$494)),"")</f>
        <v/>
      </c>
      <c r="JE58" s="33" t="str">
        <f t="array" aca="1" ref="JE58" ca="1">IFERROR(_xlfn.STDEV.S(IF(('1. Database - raw'!IG$7:II$494&gt;0)*('1. Database - raw'!$AD$7:$AD$494=$A58)*(INDIRECT($Q58,TRUE)=$O58),'1. Database - raw'!IG$7:II$494)),"")</f>
        <v/>
      </c>
      <c r="JF58" s="33" t="str">
        <f t="array" aca="1" ref="JF58" ca="1">IFERROR(IF(COUNT(IF(('1. Database - raw'!IG$7:II$494&gt;0)*('1. Database - raw'!$AD$7:$AD$494=$A58)*(INDIRECT($Q58,TRUE)=$O58),'1. Database - raw'!IG$7:II$494))&gt;0,COUNT(IF(('1. Database - raw'!IG$7:II$494&gt;0)*('1. Database - raw'!$AD$7:$AD$494=$A58)*(INDIRECT($Q58,TRUE)=$O58),'1. Database - raw'!IG$7:II$494)),""),"")</f>
        <v/>
      </c>
      <c r="JG58" s="145" t="str">
        <f t="shared" ca="1" si="103"/>
        <v/>
      </c>
      <c r="JH58" s="146" t="str">
        <f t="shared" ca="1" si="104"/>
        <v/>
      </c>
      <c r="JI58" s="146" t="str">
        <f t="shared" ca="1" si="105"/>
        <v/>
      </c>
      <c r="JJ58" s="146" t="str">
        <f t="array" aca="1" ref="JJ58" ca="1">IFERROR(AVERAGE(IF(('1. Database - raw'!IM$7:IO$494&gt;0)*('1. Database - raw'!$AD$7:$AD$494=$A58)*(INDIRECT($Q58,TRUE)=$O58),'1. Database - raw'!IM$7:IO$494)),"")</f>
        <v/>
      </c>
      <c r="JK58" s="277" t="str">
        <f t="array" aca="1" ref="JK58" ca="1">IFERROR(_xlfn.STDEV.S(IF(('1. Database - raw'!IM$7:IO$494&gt;0)*('1. Database - raw'!$AD$7:$AD$494=$A58)*(INDIRECT($Q58,TRUE)=$O58),'1. Database - raw'!IM$7:IO$494)),"")</f>
        <v/>
      </c>
      <c r="JL58" s="33" t="str">
        <f t="array" aca="1" ref="JL58" ca="1">IFERROR(IF(COUNT(IF(('1. Database - raw'!IM$7:IO$494&gt;0)*('1. Database - raw'!$AD$7:$AD$494=$A58)*(INDIRECT($Q58,TRUE)=$O58),'1. Database - raw'!IM$7:IO$494))&gt;0,COUNT(IF(('1. Database - raw'!IM$7:IO$494&gt;0)*('1. Database - raw'!$AD$7:$AD$494=$A58)*(INDIRECT($Q58,TRUE)=$O58),'1. Database - raw'!IM$7:IO$494)),""),"")</f>
        <v/>
      </c>
      <c r="JM58" s="145" t="str">
        <f t="shared" ca="1" si="106"/>
        <v/>
      </c>
      <c r="JN58" s="146" t="str">
        <f t="shared" ca="1" si="107"/>
        <v/>
      </c>
      <c r="JO58" s="146" t="str">
        <f t="shared" ca="1" si="108"/>
        <v/>
      </c>
      <c r="JP58" s="146" t="str">
        <f t="array" aca="1" ref="JP58" ca="1">IFERROR(AVERAGE(IF(('1. Database - raw'!IS$7:IU$494&gt;0)*('1. Database - raw'!$AD$7:$AD$494=$A58)*(INDIRECT($Q58,TRUE)=$O58),'1. Database - raw'!IS$7:IU$494)),"")</f>
        <v/>
      </c>
      <c r="JQ58" s="277" t="str">
        <f t="array" aca="1" ref="JQ58" ca="1">IFERROR(_xlfn.STDEV.S(IF(('1. Database - raw'!IS$7:IU$494&gt;0)*('1. Database - raw'!$AD$7:$AD$494=$A58)*(INDIRECT($Q58,TRUE)=$O58),'1. Database - raw'!IS$7:IU$494)),"")</f>
        <v/>
      </c>
      <c r="JR58" s="33" t="str">
        <f t="array" aca="1" ref="JR58" ca="1">IFERROR(IF(COUNT(IF(('1. Database - raw'!IS$7:IU$494&gt;0)*('1. Database - raw'!$AD$7:$AD$494=$A58)*(INDIRECT($Q58,TRUE)=$O58),'1. Database - raw'!IS$7:IU$494))&gt;0,COUNT(IF(('1. Database - raw'!IS$7:IU$494&gt;0)*('1. Database - raw'!$AD$7:$AD$494=$A58)*(INDIRECT($Q58,TRUE)=$O58),'1. Database - raw'!IS$7:IU$494)),""),"")</f>
        <v/>
      </c>
      <c r="JS58" s="145" t="str">
        <f t="shared" ca="1" si="109"/>
        <v/>
      </c>
      <c r="JT58" s="146" t="str">
        <f t="shared" ca="1" si="110"/>
        <v/>
      </c>
      <c r="JU58" s="146" t="str">
        <f t="shared" ca="1" si="111"/>
        <v/>
      </c>
      <c r="JV58" s="146" t="str">
        <f t="array" aca="1" ref="JV58" ca="1">IFERROR(AVERAGE(IF(('1. Database - raw'!IY$7:JA$494&gt;0)*('1. Database - raw'!$AD$7:$AD$494=$A58)*(INDIRECT($Q58,TRUE)=$O58),'1. Database - raw'!IY$7:JA$494)),"")</f>
        <v/>
      </c>
      <c r="JW58" s="277" t="str">
        <f t="array" aca="1" ref="JW58" ca="1">IFERROR(_xlfn.STDEV.S(IF(('1. Database - raw'!IY$7:JA$494&gt;0)*('1. Database - raw'!$AD$7:$AD$494=$A58)*(INDIRECT($Q58,TRUE)=$O58),'1. Database - raw'!IY$7:JA$494)),"")</f>
        <v/>
      </c>
      <c r="JX58" s="33" t="str">
        <f t="array" aca="1" ref="JX58" ca="1">IFERROR(IF(COUNT(IF(('1. Database - raw'!IY$7:JA$494&gt;0)*('1. Database - raw'!$AD$7:$AD$494=$A58)*(INDIRECT($Q58,TRUE)=$O58),'1. Database - raw'!IY$7:JA$494))&gt;0,COUNT(IF(('1. Database - raw'!IY$7:JA$494&gt;0)*('1. Database - raw'!$AD$7:$AD$494=$A58)*(INDIRECT($Q58,TRUE)=$O58),'1. Database - raw'!IY$7:JA$494)),""),"")</f>
        <v/>
      </c>
      <c r="JY58" s="145" t="str">
        <f t="shared" ca="1" si="112"/>
        <v/>
      </c>
      <c r="JZ58" s="146" t="str">
        <f t="shared" ca="1" si="113"/>
        <v/>
      </c>
      <c r="KA58" s="146" t="str">
        <f t="shared" ca="1" si="114"/>
        <v/>
      </c>
      <c r="KB58" s="146" t="str">
        <f t="array" aca="1" ref="KB58" ca="1">IFERROR(AVERAGE(IF(('1. Database - raw'!JE$7:JG$494&gt;0)*('1. Database - raw'!$AD$7:$AD$494=$A58)*(INDIRECT($Q58,TRUE)=$O58),'1. Database - raw'!JE$7:JG$494)),"")</f>
        <v/>
      </c>
      <c r="KC58" s="277" t="str">
        <f t="array" aca="1" ref="KC58" ca="1">IFERROR(_xlfn.STDEV.S(IF(('1. Database - raw'!JE$7:JG$494&gt;0)*('1. Database - raw'!$AD$7:$AD$494=$A58)*(INDIRECT($Q58,TRUE)=$O58),'1. Database - raw'!JE$7:JG$494)),"")</f>
        <v/>
      </c>
      <c r="KD58" s="33" t="str">
        <f t="array" aca="1" ref="KD58" ca="1">IFERROR(IF(COUNT(IF(('1. Database - raw'!JE$7:JG$494&gt;0)*('1. Database - raw'!$AD$7:$AD$494=$A58)*(INDIRECT($Q58,TRUE)=$O58),'1. Database - raw'!JE$7:JG$494))&gt;0,COUNT(IF(('1. Database - raw'!JE$7:JG$494&gt;0)*('1. Database - raw'!$AD$7:$AD$494=$A58)*(INDIRECT($Q58,TRUE)=$O58),'1. Database - raw'!JE$7:JG$494)),""),"")</f>
        <v/>
      </c>
      <c r="KE58" s="145" t="str">
        <f t="shared" ca="1" si="115"/>
        <v/>
      </c>
      <c r="KF58" s="146" t="str">
        <f t="shared" ca="1" si="116"/>
        <v/>
      </c>
      <c r="KG58" s="146" t="str">
        <f t="shared" ca="1" si="117"/>
        <v/>
      </c>
      <c r="KH58" s="146" t="str">
        <f t="array" aca="1" ref="KH58" ca="1">IFERROR(AVERAGE(IF(('1. Database - raw'!JK$7:JM$494&gt;0)*('1. Database - raw'!$AD$7:$AD$494=$A58)*(INDIRECT($Q58,TRUE)=$O58),'1. Database - raw'!JK$7:JM$494)),"")</f>
        <v/>
      </c>
      <c r="KI58" s="277" t="str">
        <f t="array" aca="1" ref="KI58" ca="1">IFERROR(_xlfn.STDEV.S(IF(('1. Database - raw'!JK$7:JM$494&gt;0)*('1. Database - raw'!$AD$7:$AD$494=$A58)*(INDIRECT($Q58,TRUE)=$O58),'1. Database - raw'!JK$7:JM$494)),"")</f>
        <v/>
      </c>
      <c r="KJ58" s="33" t="str">
        <f t="array" aca="1" ref="KJ58" ca="1">IFERROR(IF(COUNT(IF(('1. Database - raw'!JK$7:JM$494&gt;0)*('1. Database - raw'!$AD$7:$AD$494=$A58)*(INDIRECT($Q58,TRUE)=$O58),'1. Database - raw'!JK$7:JM$494))&gt;0,COUNT(IF(('1. Database - raw'!JK$7:JM$494&gt;0)*('1. Database - raw'!$AD$7:$AD$494=$A58)*(INDIRECT($Q58,TRUE)=$O58),'1. Database - raw'!JK$7:JM$494)),""),"")</f>
        <v/>
      </c>
      <c r="KK58" s="145" t="str">
        <f t="shared" ca="1" si="118"/>
        <v/>
      </c>
      <c r="KL58" s="146" t="str">
        <f t="shared" ca="1" si="119"/>
        <v/>
      </c>
      <c r="KM58" s="146" t="str">
        <f t="shared" ca="1" si="120"/>
        <v/>
      </c>
      <c r="KN58" s="146" t="str">
        <f t="array" aca="1" ref="KN58" ca="1">IFERROR(AVERAGE(IF(('1. Database - raw'!JQ$7:JS$494&gt;0)*('1. Database - raw'!$AD$7:$AD$494=$A58)*(INDIRECT($Q58,TRUE)=$O58),'1. Database - raw'!JQ$7:JS$494)),"")</f>
        <v/>
      </c>
      <c r="KO58" s="277" t="str">
        <f t="array" aca="1" ref="KO58" ca="1">IFERROR(_xlfn.STDEV.S(IF(('1. Database - raw'!JQ$7:JS$494&gt;0)*('1. Database - raw'!$AD$7:$AD$494=$A58)*(INDIRECT($Q58,TRUE)=$O58),'1. Database - raw'!JQ$7:JS$494)),"")</f>
        <v/>
      </c>
      <c r="KP58" s="33" t="str">
        <f t="array" aca="1" ref="KP58" ca="1">IFERROR(IF(COUNT(IF(('1. Database - raw'!JQ$7:JS$494&gt;0)*('1. Database - raw'!$AD$7:$AD$494=$A58)*(INDIRECT($Q58,TRUE)=$O58),'1. Database - raw'!JQ$7:JS$494))&gt;0,COUNT(IF(('1. Database - raw'!JQ$7:JS$494&gt;0)*('1. Database - raw'!$AD$7:$AD$494=$A58)*(INDIRECT($Q58,TRUE)=$O58),'1. Database - raw'!JQ$7:JS$494)),""),"")</f>
        <v/>
      </c>
      <c r="KQ58" s="145" t="str">
        <f t="shared" ca="1" si="121"/>
        <v/>
      </c>
      <c r="KR58" s="146" t="str">
        <f t="shared" ca="1" si="122"/>
        <v/>
      </c>
      <c r="KS58" s="146" t="str">
        <f t="shared" ca="1" si="123"/>
        <v/>
      </c>
      <c r="KT58" s="146" t="str">
        <f t="array" aca="1" ref="KT58" ca="1">IFERROR(AVERAGE(IF(('1. Database - raw'!JW$7:JY$494&gt;0)*('1. Database - raw'!$AD$7:$AD$494=$A58)*(INDIRECT($Q58,TRUE)=$O58),'1. Database - raw'!JW$7:JY$494)),"")</f>
        <v/>
      </c>
      <c r="KU58" s="277" t="str">
        <f t="array" aca="1" ref="KU58" ca="1">IFERROR(_xlfn.STDEV.S(IF(('1. Database - raw'!JW$7:JY$494&gt;0)*('1. Database - raw'!$AD$7:$AD$494=$A58)*(INDIRECT($Q58,TRUE)=$O58),'1. Database - raw'!JW$7:JY$494)),"")</f>
        <v/>
      </c>
      <c r="KV58" s="33" t="str">
        <f t="array" aca="1" ref="KV58" ca="1">IFERROR(IF(COUNT(IF(('1. Database - raw'!JW$7:JY$494&gt;0)*('1. Database - raw'!$AD$7:$AD$494=$A58)*(INDIRECT($Q58,TRUE)=$O58),'1. Database - raw'!JW$7:JY$494))&gt;0,COUNT(IF(('1. Database - raw'!JW$7:JY$494&gt;0)*('1. Database - raw'!$AD$7:$AD$494=$A58)*(INDIRECT($Q58,TRUE)=$O58),'1. Database - raw'!JW$7:JY$494)),""),"")</f>
        <v/>
      </c>
      <c r="KW58" s="145" t="str">
        <f t="shared" ca="1" si="124"/>
        <v/>
      </c>
      <c r="KX58" s="146" t="str">
        <f t="shared" ca="1" si="125"/>
        <v/>
      </c>
      <c r="KY58" s="146" t="str">
        <f t="shared" ca="1" si="126"/>
        <v/>
      </c>
      <c r="KZ58" s="146" t="str">
        <f t="array" aca="1" ref="KZ58" ca="1">IFERROR(AVERAGE(IF(('1. Database - raw'!KC$7:KE$494&gt;0)*('1. Database - raw'!$AD$7:$AD$494=$A58)*(INDIRECT($Q58,TRUE)=$O58),'1. Database - raw'!KC$7:KE$494)),"")</f>
        <v/>
      </c>
      <c r="LA58" s="277" t="str">
        <f t="array" aca="1" ref="LA58" ca="1">IFERROR(_xlfn.STDEV.S(IF(('1. Database - raw'!KC$7:KE$494&gt;0)*('1. Database - raw'!$AD$7:$AD$494=$A58)*(INDIRECT($Q58,TRUE)=$O58),'1. Database - raw'!KC$7:KE$494)),"")</f>
        <v/>
      </c>
      <c r="LB58" s="33" t="str">
        <f t="array" aca="1" ref="LB58" ca="1">IFERROR(IF(COUNT(IF(('1. Database - raw'!KC$7:KE$494&gt;0)*('1. Database - raw'!$AD$7:$AD$494=$A58)*(INDIRECT($Q58,TRUE)=$O58),'1. Database - raw'!KC$7:KE$494))&gt;0,COUNT(IF(('1. Database - raw'!KC$7:KE$494&gt;0)*('1. Database - raw'!$AD$7:$AD$494=$A58)*(INDIRECT($Q58,TRUE)=$O58),'1. Database - raw'!KC$7:KE$494)),""),"")</f>
        <v/>
      </c>
      <c r="LC58" s="145" t="str">
        <f t="shared" ca="1" si="127"/>
        <v/>
      </c>
      <c r="LD58" s="146" t="str">
        <f t="shared" ca="1" si="128"/>
        <v/>
      </c>
      <c r="LE58" s="146" t="str">
        <f t="shared" ca="1" si="129"/>
        <v/>
      </c>
      <c r="LF58" s="146" t="str">
        <f t="array" aca="1" ref="LF58" ca="1">IFERROR(AVERAGE(IF(('1. Database - raw'!KI$7:KK$494&gt;0)*('1. Database - raw'!$AD$7:$AD$494=$A58)*(INDIRECT($Q58,TRUE)=$O58),'1. Database - raw'!KI$7:KK$494)),"")</f>
        <v/>
      </c>
      <c r="LG58" s="277" t="str">
        <f t="array" aca="1" ref="LG58" ca="1">IFERROR(_xlfn.STDEV.S(IF(('1. Database - raw'!KI$7:KK$494&gt;0)*('1. Database - raw'!$AD$7:$AD$494=$A58)*(INDIRECT($Q58,TRUE)=$O58),'1. Database - raw'!KI$7:KK$494)),"")</f>
        <v/>
      </c>
      <c r="LH58" s="33" t="str">
        <f t="array" aca="1" ref="LH58" ca="1">IFERROR(IF(COUNT(IF(('1. Database - raw'!KI$7:KK$494&gt;0)*('1. Database - raw'!$AD$7:$AD$494=$A58)*(INDIRECT($Q58,TRUE)=$O58),'1. Database - raw'!KI$7:KK$494))&gt;0,COUNT(IF(('1. Database - raw'!KI$7:KK$494&gt;0)*('1. Database - raw'!$AD$7:$AD$494=$A58)*(INDIRECT($Q58,TRUE)=$O58),'1. Database - raw'!KI$7:KK$494)),""),"")</f>
        <v/>
      </c>
      <c r="LI58" s="145" t="str">
        <f t="shared" ca="1" si="169"/>
        <v/>
      </c>
      <c r="LJ58" s="146" t="str">
        <f t="shared" ca="1" si="170"/>
        <v/>
      </c>
      <c r="LK58" s="146" t="str">
        <f t="shared" ca="1" si="171"/>
        <v/>
      </c>
      <c r="LL58" s="146" t="str">
        <f t="array" aca="1" ref="LL58" ca="1">IFERROR(AVERAGE(IF(('1. Database - raw'!KO$7:KQ$494&gt;0)*('1. Database - raw'!$AD$7:$AD$494=$A58)*(INDIRECT($Q58,TRUE)=$O58),'1. Database - raw'!KO$7:KQ$494)),"")</f>
        <v/>
      </c>
      <c r="LM58" s="277" t="str">
        <f t="array" aca="1" ref="LM58" ca="1">IFERROR(_xlfn.STDEV.S(IF(('1. Database - raw'!KO$7:KQ$494&gt;0)*('1. Database - raw'!$AD$7:$AD$494=$A58)*(INDIRECT($Q58,TRUE)=$O58),'1. Database - raw'!KO$7:KQ$494)),"")</f>
        <v/>
      </c>
      <c r="LN58" s="33" t="str">
        <f t="array" aca="1" ref="LN58" ca="1">IFERROR(IF(COUNT(IF(('1. Database - raw'!KO$7:KQ$494&gt;0)*('1. Database - raw'!$AD$7:$AD$494=$A58)*(INDIRECT($Q58,TRUE)=$O58),'1. Database - raw'!KO$7:KQ$494))&gt;0,COUNT(IF(('1. Database - raw'!KO$7:KQ$494&gt;0)*('1. Database - raw'!$AD$7:$AD$494=$A58)*(INDIRECT($Q58,TRUE)=$O58),'1. Database - raw'!KO$7:KQ$494)),""),"")</f>
        <v/>
      </c>
      <c r="LO58" s="145" t="str">
        <f t="shared" ca="1" si="130"/>
        <v/>
      </c>
      <c r="LP58" s="146" t="str">
        <f t="shared" ca="1" si="131"/>
        <v/>
      </c>
      <c r="LQ58" s="146" t="str">
        <f t="shared" ca="1" si="132"/>
        <v/>
      </c>
      <c r="LR58" s="146" t="str">
        <f t="array" aca="1" ref="LR58" ca="1">IFERROR(AVERAGE(IF(('1. Database - raw'!KU$7:KW$494&gt;0)*('1. Database - raw'!$AD$7:$AD$494=$A58)*(INDIRECT($Q58,TRUE)=$O58),'1. Database - raw'!KU$7:KW$494)),"")</f>
        <v/>
      </c>
      <c r="LS58" s="277" t="str">
        <f t="array" aca="1" ref="LS58" ca="1">IFERROR(_xlfn.STDEV.S(IF(('1. Database - raw'!KU$7:KW$494&gt;0)*('1. Database - raw'!$AD$7:$AD$494=$A58)*(INDIRECT($Q58,TRUE)=$O58),'1. Database - raw'!KU$7:KW$494)),"")</f>
        <v/>
      </c>
      <c r="LT58" s="33" t="str">
        <f t="array" aca="1" ref="LT58" ca="1">IFERROR(IF(COUNT(IF(('1. Database - raw'!KU$7:KW$494&gt;0)*('1. Database - raw'!$AD$7:$AD$494=$A58)*(INDIRECT($Q58,TRUE)=$O58),'1. Database - raw'!KU$7:KW$494))&gt;0,COUNT(IF(('1. Database - raw'!KU$7:KW$494&gt;0)*('1. Database - raw'!$AD$7:$AD$494=$A58)*(INDIRECT($Q58,TRUE)=$O58),'1. Database - raw'!KU$7:KW$494)),""),"")</f>
        <v/>
      </c>
      <c r="LU58" s="145" t="str">
        <f t="shared" ca="1" si="133"/>
        <v/>
      </c>
      <c r="LV58" s="146" t="str">
        <f t="shared" ca="1" si="134"/>
        <v/>
      </c>
      <c r="LW58" s="146" t="str">
        <f t="shared" ca="1" si="135"/>
        <v/>
      </c>
      <c r="LX58" s="146" t="str">
        <f t="array" aca="1" ref="LX58" ca="1">IFERROR(AVERAGE(IF(('1. Database - raw'!LA$7:LC$494&gt;0)*('1. Database - raw'!$AD$7:$AD$494=$A58)*(INDIRECT($Q58,TRUE)=$O58),'1. Database - raw'!LA$7:LC$494)),"")</f>
        <v/>
      </c>
      <c r="LY58" s="277" t="str">
        <f t="array" aca="1" ref="LY58" ca="1">IFERROR(_xlfn.STDEV.S(IF(('1. Database - raw'!LA$7:LC$494&gt;0)*('1. Database - raw'!$AD$7:$AD$494=$A58)*(INDIRECT($Q58,TRUE)=$O58),'1. Database - raw'!LA$7:LC$494)),"")</f>
        <v/>
      </c>
      <c r="LZ58" s="33" t="str">
        <f t="array" aca="1" ref="LZ58" ca="1">IFERROR(IF(COUNT(IF(('1. Database - raw'!LA$7:LC$494&gt;0)*('1. Database - raw'!$AD$7:$AD$494=$A58)*(INDIRECT($Q58,TRUE)=$O58),'1. Database - raw'!LA$7:LC$494))&gt;0,COUNT(IF(('1. Database - raw'!LA$7:LC$494&gt;0)*('1. Database - raw'!$AD$7:$AD$494=$A58)*(INDIRECT($Q58,TRUE)=$O58),'1. Database - raw'!LA$7:LC$494)),""),"")</f>
        <v/>
      </c>
      <c r="MA58" s="145" t="str">
        <f t="shared" ca="1" si="136"/>
        <v/>
      </c>
      <c r="MB58" s="146" t="str">
        <f t="shared" ca="1" si="137"/>
        <v/>
      </c>
      <c r="MC58" s="146" t="str">
        <f t="shared" ca="1" si="138"/>
        <v/>
      </c>
      <c r="MD58" s="146" t="str">
        <f t="array" aca="1" ref="MD58" ca="1">IFERROR(AVERAGE(IF(('1. Database - raw'!LG$7:LI$494&gt;0)*('1. Database - raw'!$AD$7:$AD$494=$A58)*(INDIRECT($Q58,TRUE)=$O58),'1. Database - raw'!LG$7:LI$494)),"")</f>
        <v/>
      </c>
      <c r="ME58" s="277" t="str">
        <f t="array" aca="1" ref="ME58" ca="1">IFERROR(_xlfn.STDEV.S(IF(('1. Database - raw'!LG$7:LI$494&gt;0)*('1. Database - raw'!$AD$7:$AD$494=$A58)*(INDIRECT($Q58,TRUE)=$O58),'1. Database - raw'!LG$7:LI$494)),"")</f>
        <v/>
      </c>
      <c r="MF58" s="33" t="str">
        <f t="array" aca="1" ref="MF58" ca="1">IFERROR(IF(COUNT(IF(('1. Database - raw'!LG$7:LI$494&gt;0)*('1. Database - raw'!$AD$7:$AD$494=$A58)*(INDIRECT($Q58,TRUE)=$O58),'1. Database - raw'!LG$7:LI$494))&gt;0,COUNT(IF(('1. Database - raw'!LG$7:LI$494&gt;0)*('1. Database - raw'!$AD$7:$AD$494=$A58)*(INDIRECT($Q58,TRUE)=$O58),'1. Database - raw'!LG$7:LI$494)),""),"")</f>
        <v/>
      </c>
      <c r="MG58" s="145" t="str">
        <f t="shared" ca="1" si="139"/>
        <v/>
      </c>
      <c r="MH58" s="146" t="str">
        <f t="shared" ca="1" si="140"/>
        <v/>
      </c>
      <c r="MI58" s="146" t="str">
        <f t="shared" ca="1" si="141"/>
        <v/>
      </c>
      <c r="MJ58" s="146" t="str">
        <f t="array" aca="1" ref="MJ58" ca="1">IFERROR(AVERAGE(IF(('1. Database - raw'!LM$7:LO$494&gt;0)*('1. Database - raw'!$AD$7:$AD$494=$A58)*(INDIRECT($Q58,TRUE)=$O58),'1. Database - raw'!LM$7:LO$494)),"")</f>
        <v/>
      </c>
      <c r="MK58" s="277" t="str">
        <f t="array" aca="1" ref="MK58" ca="1">IFERROR(_xlfn.STDEV.S(IF(('1. Database - raw'!LM$7:LO$494&gt;0)*('1. Database - raw'!$AD$7:$AD$494=$A58)*(INDIRECT($Q58,TRUE)=$O58),'1. Database - raw'!LM$7:LO$494)),"")</f>
        <v/>
      </c>
      <c r="ML58" s="33" t="str">
        <f t="array" aca="1" ref="ML58" ca="1">IFERROR(IF(COUNT(IF(('1. Database - raw'!LM$7:LO$494&gt;0)*('1. Database - raw'!$AD$7:$AD$494=$A58)*(INDIRECT($Q58,TRUE)=$O58),'1. Database - raw'!LM$7:LO$494))&gt;0,COUNT(IF(('1. Database - raw'!LM$7:LO$494&gt;0)*('1. Database - raw'!$AD$7:$AD$494=$A58)*(INDIRECT($Q58,TRUE)=$O58),'1. Database - raw'!LM$7:LO$494)),""),"")</f>
        <v/>
      </c>
      <c r="MM58" s="145" t="str">
        <f t="shared" ca="1" si="142"/>
        <v/>
      </c>
      <c r="MN58" s="146" t="str">
        <f t="shared" ca="1" si="143"/>
        <v/>
      </c>
      <c r="MO58" s="146" t="str">
        <f t="shared" ca="1" si="144"/>
        <v/>
      </c>
      <c r="MP58" s="146" t="str">
        <f t="array" aca="1" ref="MP58" ca="1">IFERROR(AVERAGE(IF(('1. Database - raw'!LS$7:LU$494&gt;0)*('1. Database - raw'!$AD$7:$AD$494=$A58)*(INDIRECT($Q58,TRUE)=$O58),'1. Database - raw'!LS$7:LU$494)),"")</f>
        <v/>
      </c>
      <c r="MQ58" s="277" t="str">
        <f t="array" aca="1" ref="MQ58" ca="1">IFERROR(_xlfn.STDEV.S(IF(('1. Database - raw'!LS$7:LU$494&gt;0)*('1. Database - raw'!$AD$7:$AD$494=$A58)*(INDIRECT($Q58,TRUE)=$O58),'1. Database - raw'!LS$7:LU$494)),"")</f>
        <v/>
      </c>
      <c r="MR58" s="33" t="str">
        <f t="array" aca="1" ref="MR58" ca="1">IFERROR(IF(COUNT(IF(('1. Database - raw'!LS$7:LU$494&gt;0)*('1. Database - raw'!$AD$7:$AD$494=$A58)*(INDIRECT($Q58,TRUE)=$O58),'1. Database - raw'!LS$7:LU$494))&gt;0,COUNT(IF(('1. Database - raw'!LS$7:LU$494&gt;0)*('1. Database - raw'!$AD$7:$AD$494=$A58)*(INDIRECT($Q58,TRUE)=$O58),'1. Database - raw'!LS$7:LU$494)),""),"")</f>
        <v/>
      </c>
      <c r="MS58" s="145" t="str">
        <f t="shared" ca="1" si="145"/>
        <v/>
      </c>
      <c r="MT58" s="146" t="str">
        <f t="shared" ca="1" si="146"/>
        <v/>
      </c>
      <c r="MU58" s="146" t="str">
        <f t="shared" ca="1" si="147"/>
        <v/>
      </c>
      <c r="MV58" s="146" t="str">
        <f t="array" aca="1" ref="MV58" ca="1">IFERROR(AVERAGE(IF(('1. Database - raw'!LY$7:MA$494&gt;0)*('1. Database - raw'!$AD$7:$AD$494=$A58)*(INDIRECT($Q58,TRUE)=$O58),'1. Database - raw'!LY$7:MA$494)),"")</f>
        <v/>
      </c>
      <c r="MW58" s="277" t="str">
        <f t="array" aca="1" ref="MW58" ca="1">IFERROR(_xlfn.STDEV.S(IF(('1. Database - raw'!LY$7:MA$494&gt;0)*('1. Database - raw'!$AD$7:$AD$494=$A58)*(INDIRECT($Q58,TRUE)=$O58),'1. Database - raw'!LY$7:MA$494)),"")</f>
        <v/>
      </c>
      <c r="MX58" s="33" t="str">
        <f t="array" aca="1" ref="MX58" ca="1">IFERROR(IF(COUNT(IF(('1. Database - raw'!LY$7:MA$494&gt;0)*('1. Database - raw'!$AD$7:$AD$494=$A58)*(INDIRECT($Q58,TRUE)=$O58),'1. Database - raw'!LY$7:MA$494))&gt;0,COUNT(IF(('1. Database - raw'!LY$7:MA$494&gt;0)*('1. Database - raw'!$AD$7:$AD$494=$A58)*(INDIRECT($Q58,TRUE)=$O58),'1. Database - raw'!LY$7:MA$494)),""),"")</f>
        <v/>
      </c>
      <c r="MY58" s="145" t="str">
        <f t="shared" ca="1" si="148"/>
        <v/>
      </c>
      <c r="MZ58" s="146" t="str">
        <f t="shared" ca="1" si="149"/>
        <v/>
      </c>
      <c r="NA58" s="146" t="str">
        <f t="shared" ca="1" si="150"/>
        <v/>
      </c>
      <c r="NB58" s="146" t="str">
        <f t="array" aca="1" ref="NB58" ca="1">IFERROR(AVERAGE(IF(('1. Database - raw'!ME$7:MG$494&gt;0)*('1. Database - raw'!$AD$7:$AD$494=$A58)*(INDIRECT($Q58,TRUE)=$O58),'1. Database - raw'!ME$7:MG$494)),"")</f>
        <v/>
      </c>
      <c r="NC58" s="277" t="str">
        <f t="array" aca="1" ref="NC58" ca="1">IFERROR(_xlfn.STDEV.S(IF(('1. Database - raw'!ME$7:MG$494&gt;0)*('1. Database - raw'!$AD$7:$AD$494=$A58)*(INDIRECT($Q58,TRUE)=$O58),'1. Database - raw'!ME$7:MG$494)),"")</f>
        <v/>
      </c>
      <c r="ND58" s="33" t="str">
        <f t="array" aca="1" ref="ND58" ca="1">IFERROR(IF(COUNT(IF(('1. Database - raw'!ME$7:MG$494&gt;0)*('1. Database - raw'!$AD$7:$AD$494=$A58)*(INDIRECT($Q58,TRUE)=$O58),'1. Database - raw'!ME$7:MG$494))&gt;0,COUNT(IF(('1. Database - raw'!ME$7:MG$494&gt;0)*('1. Database - raw'!$AD$7:$AD$494=$A58)*(INDIRECT($Q58,TRUE)=$O58),'1. Database - raw'!ME$7:MG$494)),""),"")</f>
        <v/>
      </c>
      <c r="NE58" s="145" t="str">
        <f t="shared" ca="1" si="151"/>
        <v/>
      </c>
      <c r="NF58" s="146" t="str">
        <f t="shared" ca="1" si="152"/>
        <v/>
      </c>
      <c r="NG58" s="146" t="str">
        <f t="shared" ca="1" si="153"/>
        <v/>
      </c>
      <c r="NH58" s="146" t="str">
        <f t="array" aca="1" ref="NH58" ca="1">IFERROR(AVERAGE(IF(('1. Database - raw'!MK$7:MM$494&gt;0)*('1. Database - raw'!$AD$7:$AD$494=$A58)*(INDIRECT($Q58,TRUE)=$O58),'1. Database - raw'!MK$7:MM$494)),"")</f>
        <v/>
      </c>
      <c r="NI58" s="277" t="str">
        <f t="array" aca="1" ref="NI58" ca="1">IFERROR(_xlfn.STDEV.S(IF(('1. Database - raw'!MK$7:MM$494&gt;0)*('1. Database - raw'!$AD$7:$AD$494=$A58)*(INDIRECT($Q58,TRUE)=$O58),'1. Database - raw'!MK$7:MM$494)),"")</f>
        <v/>
      </c>
      <c r="NJ58" s="33" t="str">
        <f t="array" aca="1" ref="NJ58" ca="1">IFERROR(IF(COUNT(IF(('1. Database - raw'!MK$7:MM$494&gt;0)*('1. Database - raw'!$AD$7:$AD$494=$A58)*(INDIRECT($Q58,TRUE)=$O58),'1. Database - raw'!MK$7:MM$494))&gt;0,COUNT(IF(('1. Database - raw'!MK$7:MM$494&gt;0)*('1. Database - raw'!$AD$7:$AD$494=$A58)*(INDIRECT($Q58,TRUE)=$O58),'1. Database - raw'!MK$7:MM$494)),""),"")</f>
        <v/>
      </c>
      <c r="NK58" s="145" t="str">
        <f t="shared" ca="1" si="154"/>
        <v/>
      </c>
      <c r="NL58" s="146" t="str">
        <f t="shared" ca="1" si="155"/>
        <v/>
      </c>
      <c r="NM58" s="146" t="str">
        <f t="shared" ca="1" si="156"/>
        <v/>
      </c>
      <c r="NN58" s="146" t="str">
        <f t="array" aca="1" ref="NN58" ca="1">IFERROR(AVERAGE(IF(('1. Database - raw'!MQ$7:MS$494&gt;0)*('1. Database - raw'!$AD$7:$AD$494=$A58)*(INDIRECT($Q58,TRUE)=$O58),'1. Database - raw'!MQ$7:MS$494)),"")</f>
        <v/>
      </c>
      <c r="NO58" s="277" t="str">
        <f t="array" aca="1" ref="NO58" ca="1">IFERROR(_xlfn.STDEV.S(IF(('1. Database - raw'!MQ$7:MS$494&gt;0)*('1. Database - raw'!$AD$7:$AD$494=$A58)*(INDIRECT($Q58,TRUE)=$O58),'1. Database - raw'!MQ$7:MS$494)),"")</f>
        <v/>
      </c>
      <c r="NP58" s="33" t="str">
        <f t="array" aca="1" ref="NP58" ca="1">IFERROR(IF(COUNT(IF(('1. Database - raw'!MQ$7:MS$494&gt;0)*('1. Database - raw'!$AD$7:$AD$494=$A58)*(INDIRECT($Q58,TRUE)=$O58),'1. Database - raw'!MQ$7:MS$494))&gt;0,COUNT(IF(('1. Database - raw'!MQ$7:MS$494&gt;0)*('1. Database - raw'!$AD$7:$AD$494=$A58)*(INDIRECT($Q58,TRUE)=$O58),'1. Database - raw'!MQ$7:MS$494)),""),"")</f>
        <v/>
      </c>
      <c r="NQ58" s="145" t="str">
        <f t="shared" ca="1" si="157"/>
        <v/>
      </c>
      <c r="NR58" s="146" t="str">
        <f t="shared" ca="1" si="158"/>
        <v/>
      </c>
      <c r="NS58" s="146" t="str">
        <f t="shared" ca="1" si="159"/>
        <v/>
      </c>
      <c r="NT58" s="146">
        <f t="array" aca="1" ref="NT58" ca="1">IFERROR(AVERAGE(IF(('1. Database - raw'!MW$7:MY$494&gt;0)*('1. Database - raw'!$AD$7:$AD$494=$A58)*(INDIRECT($Q58,TRUE)=$O58),'1. Database - raw'!MW$7:MY$494)),"")</f>
        <v>1.83</v>
      </c>
      <c r="NU58" s="277" t="str">
        <f t="array" aca="1" ref="NU58" ca="1">IFERROR(_xlfn.STDEV.S(IF(('1. Database - raw'!MW$7:MY$494&gt;0)*('1. Database - raw'!$AD$7:$AD$494=$A58)*(INDIRECT($Q58,TRUE)=$O58),'1. Database - raw'!MW$7:MY$494)),"")</f>
        <v/>
      </c>
      <c r="NV58" s="33">
        <f t="array" aca="1" ref="NV58" ca="1">IFERROR(IF(COUNT(IF(('1. Database - raw'!MW$7:MY$494&gt;0)*('1. Database - raw'!$AD$7:$AD$494=$A58)*(INDIRECT($Q58,TRUE)=$O58),'1. Database - raw'!MW$7:MY$494))&gt;0,COUNT(IF(('1. Database - raw'!MW$7:MY$494&gt;0)*('1. Database - raw'!$AD$7:$AD$494=$A58)*(INDIRECT($Q58,TRUE)=$O58),'1. Database - raw'!MW$7:MY$494)),""),"")</f>
        <v>1</v>
      </c>
      <c r="NW58" s="145" t="str">
        <f t="shared" ca="1" si="160"/>
        <v/>
      </c>
      <c r="NX58" s="146" t="str">
        <f t="shared" ca="1" si="161"/>
        <v/>
      </c>
      <c r="NY58" s="146" t="str">
        <f t="shared" ca="1" si="162"/>
        <v/>
      </c>
      <c r="NZ58" s="146" t="str">
        <f t="array" aca="1" ref="NZ58" ca="1">IFERROR(AVERAGE(IF(('1. Database - raw'!NC$7:NE$494&gt;0)*('1. Database - raw'!$AD$7:$AD$494=$A58)*(INDIRECT($Q58,TRUE)=$O58),'1. Database - raw'!NC$7:NE$494)),"")</f>
        <v/>
      </c>
      <c r="OA58" s="277" t="str">
        <f t="array" aca="1" ref="OA58" ca="1">IFERROR(_xlfn.STDEV.S(IF(('1. Database - raw'!NC$7:NE$494&gt;0)*('1. Database - raw'!$AD$7:$AD$494=$A58)*(INDIRECT($Q58,TRUE)=$O58),'1. Database - raw'!NC$7:NE$494)),"")</f>
        <v/>
      </c>
      <c r="OB58" s="33" t="str">
        <f t="array" aca="1" ref="OB58" ca="1">IFERROR(IF(COUNT(IF(('1. Database - raw'!NC$7:NE$494&gt;0)*('1. Database - raw'!$AD$7:$AD$494=$A58)*(INDIRECT($Q58,TRUE)=$O58),'1. Database - raw'!NC$7:NE$494))&gt;0,COUNT(IF(('1. Database - raw'!NC$7:NE$494&gt;0)*('1. Database - raw'!$AD$7:$AD$494=$A58)*(INDIRECT($Q58,TRUE)=$O58),'1. Database - raw'!NC$7:NE$494)),""),"")</f>
        <v/>
      </c>
      <c r="OC58" s="145" t="str">
        <f t="shared" ca="1" si="163"/>
        <v/>
      </c>
      <c r="OD58" s="146" t="str">
        <f t="shared" ca="1" si="164"/>
        <v/>
      </c>
      <c r="OE58" s="146" t="str">
        <f t="shared" ca="1" si="165"/>
        <v/>
      </c>
      <c r="OF58" s="146" t="str">
        <f t="array" aca="1" ref="OF58" ca="1">IFERROR(AVERAGE(IF(('1. Database - raw'!NI$7:NK$494&gt;0)*('1. Database - raw'!$AD$7:$AD$494=$A58)*(INDIRECT($Q58,TRUE)=$O58),'1. Database - raw'!NI$7:NK$494)),"")</f>
        <v/>
      </c>
      <c r="OG58" s="277" t="str">
        <f t="array" aca="1" ref="OG58" ca="1">IFERROR(_xlfn.STDEV.S(IF(('1. Database - raw'!NI$7:NK$494&gt;0)*('1. Database - raw'!$AD$7:$AD$494=$A58)*(INDIRECT($Q58,TRUE)=$O58),'1. Database - raw'!NI$7:NK$494)),"")</f>
        <v/>
      </c>
      <c r="OH58" s="20" t="str">
        <f t="array" aca="1" ref="OH58" ca="1">IFERROR(IF(COUNT(IF(('1. Database - raw'!NI$7:NK$494&gt;0)*('1. Database - raw'!$AD$7:$AD$494=$A58)*(INDIRECT($Q58,TRUE)=$O58),'1. Database - raw'!NI$7:NK$494))&gt;0,COUNT(IF(('1. Database - raw'!NI$7:NK$494&gt;0)*('1. Database - raw'!$AD$7:$AD$494=$A58)*(INDIRECT($Q58,TRUE)=$O58),'1. Database - raw'!NI$7:NK$494)),""),"")</f>
        <v/>
      </c>
    </row>
    <row r="59" spans="1:398" outlineLevel="1" x14ac:dyDescent="0.25">
      <c r="A59" s="134" t="s">
        <v>553</v>
      </c>
      <c r="B59" s="1330"/>
      <c r="C59" s="24"/>
      <c r="D59" s="23"/>
      <c r="E59" s="23" t="s">
        <v>243</v>
      </c>
      <c r="F59" s="22" t="s">
        <v>16</v>
      </c>
      <c r="G59" s="22" t="s">
        <v>619</v>
      </c>
      <c r="H59" s="22"/>
      <c r="I59" s="22"/>
      <c r="J59" s="22"/>
      <c r="K59" s="22"/>
      <c r="L59" s="22"/>
      <c r="M59" s="22"/>
      <c r="N59" s="41"/>
      <c r="O59" s="171" t="str">
        <f t="array" ref="O59">INDEX(A59:N59,IF(MIN(IF(C59:N59&lt;&gt;"",COLUMN(C59:N59)))&gt;0,MIN(IF(C59:N59&lt;&gt;"",COLUMN(C59:N59))),""))</f>
        <v>Lesotho</v>
      </c>
      <c r="P59" s="162">
        <f t="shared" si="202"/>
        <v>3</v>
      </c>
      <c r="Q59" s="42" t="str">
        <f ca="1">"'" &amp; $S$4 &amp; "'!" &amp; ADDRESS(ROW('1. Database - raw'!$A$7),MATCH($C$2,'1. Database - raw'!$6:$6,0)+MATCH(O59,$C59:$N59,0)-1,1) &amp; ":" &amp; ADDRESS(LOOKUP(2,1/('1. Database - raw'!A:A&lt;&gt;""),ROW('1. Database - raw'!A:A)),MATCH($C$2,'1. Database - raw'!$6:$6,0)+MATCH(O59,$C59:$N59,0)-1,1)</f>
        <v>'1. Database - raw'!$AG$7:$AG$494</v>
      </c>
      <c r="R59" s="24"/>
      <c r="S59" s="181"/>
      <c r="T59" s="208" t="str">
        <f t="shared" ca="1" si="200"/>
        <v/>
      </c>
      <c r="U59" s="197" t="str">
        <f t="shared" ca="1" si="200"/>
        <v/>
      </c>
      <c r="V59" s="197" t="str">
        <f t="shared" ca="1" si="200"/>
        <v/>
      </c>
      <c r="W59" s="197" t="str">
        <f t="shared" ca="1" si="200"/>
        <v/>
      </c>
      <c r="X59" s="197" t="str">
        <f t="shared" ca="1" si="200"/>
        <v/>
      </c>
      <c r="Y59" s="197" t="str">
        <f t="shared" ca="1" si="200"/>
        <v/>
      </c>
      <c r="Z59" s="197" t="str">
        <f t="shared" ca="1" si="200"/>
        <v/>
      </c>
      <c r="AA59" s="197" t="str">
        <f t="shared" ca="1" si="200"/>
        <v/>
      </c>
      <c r="AB59" s="197" t="str">
        <f t="shared" ca="1" si="200"/>
        <v/>
      </c>
      <c r="AC59" s="197" t="str">
        <f t="shared" ca="1" si="200"/>
        <v/>
      </c>
      <c r="AD59" s="197" t="str">
        <f t="shared" ca="1" si="201"/>
        <v/>
      </c>
      <c r="AE59" s="197" t="str">
        <f t="shared" ca="1" si="201"/>
        <v/>
      </c>
      <c r="AF59" s="197" t="str">
        <f t="shared" ca="1" si="201"/>
        <v/>
      </c>
      <c r="AG59" s="197" t="str">
        <f t="shared" ca="1" si="201"/>
        <v/>
      </c>
      <c r="AH59" s="197" t="str">
        <f t="shared" ca="1" si="201"/>
        <v/>
      </c>
      <c r="AI59" s="197" t="str">
        <f t="shared" ca="1" si="201"/>
        <v/>
      </c>
      <c r="AJ59" s="197" t="str">
        <f t="shared" ca="1" si="201"/>
        <v/>
      </c>
      <c r="AK59" s="197" t="str">
        <f t="shared" ca="1" si="201"/>
        <v/>
      </c>
      <c r="AL59" s="197" t="str">
        <f t="shared" ca="1" si="201"/>
        <v/>
      </c>
      <c r="AM59" s="209" t="str">
        <f t="shared" ca="1" si="201"/>
        <v/>
      </c>
      <c r="AN59" s="189"/>
      <c r="AO59" s="189"/>
      <c r="AP59" s="189"/>
      <c r="AQ59" s="189"/>
      <c r="AR59" s="189"/>
      <c r="AS59" s="189"/>
      <c r="AT59" s="189"/>
      <c r="AU59" s="189"/>
      <c r="AV59" s="189"/>
      <c r="AW59" s="189"/>
      <c r="AX59" s="189"/>
      <c r="AY59" s="189"/>
      <c r="AZ59" s="189"/>
      <c r="BA59" s="189"/>
      <c r="BB59" s="189"/>
      <c r="BC59" s="189"/>
      <c r="BD59" s="237">
        <f t="shared" ca="1" si="198"/>
        <v>1.0355700161641666</v>
      </c>
      <c r="BE59" s="237">
        <f t="shared" ca="1" si="199"/>
        <v>92.302211176616794</v>
      </c>
      <c r="BF59" s="237" t="str">
        <f t="shared" ca="1" si="175"/>
        <v/>
      </c>
      <c r="BG59" s="247" t="str">
        <f t="shared" ca="1" si="176"/>
        <v/>
      </c>
      <c r="BH59" s="293"/>
      <c r="BI59" s="532" t="str">
        <f t="shared" ca="1" si="166"/>
        <v/>
      </c>
      <c r="BJ59" s="557" t="str">
        <f t="shared" ca="1" si="187"/>
        <v/>
      </c>
      <c r="BK59" s="557" t="str">
        <f t="shared" ca="1" si="188"/>
        <v/>
      </c>
      <c r="BL59" s="557" t="str">
        <f t="shared" ca="1" si="167"/>
        <v/>
      </c>
      <c r="BM59" s="557" t="str">
        <f t="shared" ca="1" si="189"/>
        <v/>
      </c>
      <c r="BN59" s="557" t="str">
        <f t="shared" ca="1" si="190"/>
        <v/>
      </c>
      <c r="BO59" s="253"/>
      <c r="BP59" s="171" t="str">
        <f t="shared" si="191"/>
        <v>Lesotho</v>
      </c>
      <c r="BQ59" s="14" t="str">
        <f t="shared" ca="1" si="172"/>
        <v/>
      </c>
      <c r="BR59" s="19" t="str">
        <f t="shared" ca="1" si="173"/>
        <v/>
      </c>
      <c r="BS59" s="19" t="str">
        <f t="shared" ca="1" si="174"/>
        <v/>
      </c>
      <c r="BT59" s="19">
        <f t="array" aca="1" ref="BT59" ca="1">IFERROR(AVERAGE(IF(('1. Database - raw'!AW$7:AY$494&gt;0)*('1. Database - raw'!$AD$7:$AD$494=$A59)*('1. Database - raw'!$AP$7:$AP$494&lt;&gt;Dropdown!$AM$11)*(INDIRECT($Q59,TRUE)=$O59),'1. Database - raw'!AW$7:AY$494)),"")</f>
        <v>52.96</v>
      </c>
      <c r="BU59" s="33" t="str">
        <f t="array" aca="1" ref="BU59" ca="1">IFERROR(_xlfn.STDEV.S(IF(('1. Database - raw'!AW$7:AY$494&gt;0)*('1. Database - raw'!$AD$7:$AD$494=$A59)*('1. Database - raw'!$AP$7:$AP$494&lt;&gt;Dropdown!$AM$11)*(INDIRECT($Q59,TRUE)=$O59),'1. Database - raw'!AW$7:AY$494)),"")</f>
        <v/>
      </c>
      <c r="BV59" s="33">
        <f t="array" aca="1" ref="BV59" ca="1">IFERROR(IF(COUNT(IF(('1. Database - raw'!AW$7:AY$494&gt;0)*('1. Database - raw'!$AD$7:$AD$494=$A59)*('1. Database - raw'!$AP$7:$AP$494&lt;&gt;Dropdown!$AM$11)*(INDIRECT($Q59,TRUE)=$O59),'1. Database - raw'!AW$7:AY$494))&gt;0,COUNT(IF(('1. Database - raw'!AW$7:AY$494&gt;0)*('1. Database - raw'!$AD$7:$AD$494=$A59)*('1. Database - raw'!$AP$7:$AP$494&lt;&gt;Dropdown!$AM$11)*(INDIRECT($Q59,TRUE)=$O59),'1. Database - raw'!AW$7:AY$494)),""),"")</f>
        <v>1</v>
      </c>
      <c r="BW59" s="14" t="str">
        <f t="shared" ca="1" si="7"/>
        <v/>
      </c>
      <c r="BX59" s="19" t="str">
        <f t="shared" ca="1" si="8"/>
        <v/>
      </c>
      <c r="BY59" s="19" t="str">
        <f t="shared" ca="1" si="9"/>
        <v/>
      </c>
      <c r="BZ59" s="19" t="str">
        <f t="array" aca="1" ref="BZ59" ca="1">IFERROR(AVERAGE(IF(('1. Database - raw'!BC$7:BE$494&gt;0)*('1. Database - raw'!$AD$7:$AD$494=$A59)*('1. Database - raw'!$AP$7:$AP$494&lt;&gt;Dropdown!$AM$11)*(INDIRECT($Q59,TRUE)=$O59),'1. Database - raw'!BC$7:BE$494)),"")</f>
        <v/>
      </c>
      <c r="CA59" s="33" t="str">
        <f t="array" aca="1" ref="CA59" ca="1">IFERROR(_xlfn.STDEV.S(IF(('1. Database - raw'!BC$7:BE$494&gt;0)*('1. Database - raw'!$AD$7:$AD$494=$A59)*('1. Database - raw'!$AP$7:$AP$494&lt;&gt;Dropdown!$AM$11)*(INDIRECT($Q59,TRUE)=$O59),'1. Database - raw'!BC$7:BE$494)),"")</f>
        <v/>
      </c>
      <c r="CB59" s="33" t="str">
        <f t="array" aca="1" ref="CB59" ca="1">IFERROR(IF(COUNT(IF(('1. Database - raw'!BC$7:BE$494&gt;0)*('1. Database - raw'!$AD$7:$AD$494=$A59)*('1. Database - raw'!$AP$7:$AP$494&lt;&gt;Dropdown!$AM$11)*(INDIRECT($Q59,TRUE)=$O59),'1. Database - raw'!BC$7:BE$494))&gt;0,COUNT(IF(('1. Database - raw'!BC$7:BE$494&gt;0)*('1. Database - raw'!$AD$7:$AD$494=$A59)*('1. Database - raw'!$AP$7:$AP$494&lt;&gt;Dropdown!$AM$11)*(INDIRECT($Q59,TRUE)=$O59),'1. Database - raw'!BC$7:BE$494)),""),"")</f>
        <v/>
      </c>
      <c r="CC59" s="101" t="str">
        <f t="shared" ca="1" si="10"/>
        <v/>
      </c>
      <c r="CD59" s="102" t="str">
        <f t="shared" ca="1" si="11"/>
        <v/>
      </c>
      <c r="CE59" s="102" t="str">
        <f t="shared" ca="1" si="12"/>
        <v/>
      </c>
      <c r="CF59" s="102" t="str">
        <f t="array" aca="1" ref="CF59" ca="1">IFERROR(AVERAGE(IF(('1. Database - raw'!BI$7:BK$494&gt;0)*('1. Database - raw'!$AD$7:$AD$494=$A59)*('1. Database - raw'!$AP$7:$AP$494&lt;&gt;Dropdown!$AM$11)*(INDIRECT($Q59,TRUE)=$O59),'1. Database - raw'!BI$7:BK$494)),"")</f>
        <v/>
      </c>
      <c r="CG59" s="269" t="str">
        <f t="array" aca="1" ref="CG59" ca="1">IFERROR(_xlfn.STDEV.S(IF(('1. Database - raw'!BI$7:BK$494&gt;0)*('1. Database - raw'!$AD$7:$AD$494=$A59)*('1. Database - raw'!$AP$7:$AP$494&lt;&gt;Dropdown!$AM$11)*(INDIRECT($Q59,TRUE)=$O59),'1. Database - raw'!BI$7:BK$494)),"")</f>
        <v/>
      </c>
      <c r="CH59" s="33" t="str">
        <f t="array" aca="1" ref="CH59" ca="1">IFERROR(IF(COUNT(IF(('1. Database - raw'!BI$7:BK$494&gt;0)*('1. Database - raw'!$AD$7:$AD$494=$A59)*('1. Database - raw'!$AP$7:$AP$494&lt;&gt;Dropdown!$AM$11)*(INDIRECT($Q59,TRUE)=$O59),'1. Database - raw'!BI$7:BK$494))&gt;0,COUNT(IF(('1. Database - raw'!BI$7:BK$494&gt;0)*('1. Database - raw'!$AD$7:$AD$494=$A59)*('1. Database - raw'!$AP$7:$AP$494&lt;&gt;Dropdown!$AM$11)*(INDIRECT($Q59,TRUE)=$O59),'1. Database - raw'!BI$7:BK$494)),""),"")</f>
        <v/>
      </c>
      <c r="CI59" s="14" t="str">
        <f t="shared" ca="1" si="13"/>
        <v/>
      </c>
      <c r="CJ59" s="19" t="str">
        <f t="shared" ca="1" si="14"/>
        <v/>
      </c>
      <c r="CK59" s="19" t="str">
        <f t="shared" ca="1" si="15"/>
        <v/>
      </c>
      <c r="CL59" s="19" t="str">
        <f t="array" aca="1" ref="CL59" ca="1">IFERROR(AVERAGE(IF(('1. Database - raw'!BO$7:BQ$494&gt;0)*('1. Database - raw'!$AD$7:$AD$494=$A59)*(INDIRECT($Q59,TRUE)=$O59),'1. Database - raw'!BO$7:BQ$494)),"")</f>
        <v/>
      </c>
      <c r="CM59" s="33" t="str">
        <f t="array" aca="1" ref="CM59" ca="1">IFERROR(_xlfn.STDEV.S(IF(('1. Database - raw'!BO$7:BQ$494&gt;0)*('1. Database - raw'!$AD$7:$AD$494=$A59)*(INDIRECT($Q59,TRUE)=$O59),'1. Database - raw'!BO$7:BQ$494)),"")</f>
        <v/>
      </c>
      <c r="CN59" s="33" t="str">
        <f t="array" aca="1" ref="CN59" ca="1">IFERROR(IF(COUNT(IF(('1. Database - raw'!BO$7:BQ$494&gt;0)*('1. Database - raw'!$AD$7:$AD$494=$A59)*(INDIRECT($Q59,TRUE)=$O59),'1. Database - raw'!BO$7:BQ$494))&gt;0,COUNT(IF(('1. Database - raw'!BO$7:BQ$494&gt;0)*('1. Database - raw'!$AD$7:$AD$494=$A59)*(INDIRECT($Q59,TRUE)=$O59),'1. Database - raw'!BO$7:BQ$494)),""),"")</f>
        <v/>
      </c>
      <c r="CO59" s="14" t="str">
        <f t="shared" ca="1" si="16"/>
        <v/>
      </c>
      <c r="CP59" s="19" t="str">
        <f t="shared" ca="1" si="17"/>
        <v/>
      </c>
      <c r="CQ59" s="19" t="str">
        <f t="shared" ca="1" si="18"/>
        <v/>
      </c>
      <c r="CR59" s="19" t="str">
        <f t="array" aca="1" ref="CR59" ca="1">IFERROR(AVERAGE(IF(('1. Database - raw'!BU$7:BW$494&gt;0)*('1. Database - raw'!$AD$7:$AD$494=$A59)*(INDIRECT($Q59,TRUE)=$O59),'1. Database - raw'!BU$7:BW$494)),"")</f>
        <v/>
      </c>
      <c r="CS59" s="33" t="str">
        <f t="array" aca="1" ref="CS59" ca="1">IFERROR(_xlfn.STDEV.S(IF(('1. Database - raw'!BU$7:BW$494&gt;0)*('1. Database - raw'!$AD$7:$AD$494=$A59)*(INDIRECT($Q59,TRUE)=$O59),'1. Database - raw'!BU$7:BW$494)),"")</f>
        <v/>
      </c>
      <c r="CT59" s="33" t="str">
        <f t="array" aca="1" ref="CT59" ca="1">IFERROR(IF(COUNT(IF(('1. Database - raw'!BU$7:BW$494&gt;0)*('1. Database - raw'!$AD$7:$AD$494=$A59)*(INDIRECT($Q59,TRUE)=$O59),'1. Database - raw'!BU$7:BW$494))&gt;0,COUNT(IF(('1. Database - raw'!BU$7:BW$494&gt;0)*('1. Database - raw'!$AD$7:$AD$494=$A59)*(INDIRECT($Q59,TRUE)=$O59),'1. Database - raw'!BU$7:BW$494)),""),"")</f>
        <v/>
      </c>
      <c r="CU59" s="14" t="str">
        <f t="shared" ca="1" si="19"/>
        <v/>
      </c>
      <c r="CV59" s="19" t="str">
        <f t="shared" ca="1" si="20"/>
        <v/>
      </c>
      <c r="CW59" s="19" t="str">
        <f t="shared" ca="1" si="21"/>
        <v/>
      </c>
      <c r="CX59" s="19" t="str">
        <f t="array" aca="1" ref="CX59" ca="1">IFERROR(AVERAGE(IF(('1. Database - raw'!CA$7:CC$494&gt;0)*('1. Database - raw'!$AD$7:$AD$494=$A59)*(INDIRECT($Q59,TRUE)=$O59),'1. Database - raw'!CA$7:CC$494)),"")</f>
        <v/>
      </c>
      <c r="CY59" s="33" t="str">
        <f t="array" aca="1" ref="CY59" ca="1">IFERROR(_xlfn.STDEV.S(IF(('1. Database - raw'!CA$7:CC$494&gt;0)*('1. Database - raw'!$AD$7:$AD$494=$A59)*(INDIRECT($Q59,TRUE)=$O59),'1. Database - raw'!CA$7:CC$494)),"")</f>
        <v/>
      </c>
      <c r="CZ59" s="33" t="str">
        <f t="array" aca="1" ref="CZ59" ca="1">IFERROR(IF(COUNT(IF(('1. Database - raw'!CA$7:CC$494&gt;0)*('1. Database - raw'!$AD$7:$AD$494=$A59)*(INDIRECT($Q59,TRUE)=$O59),'1. Database - raw'!CA$7:CC$494))&gt;0,COUNT(IF(('1. Database - raw'!CA$7:CC$494&gt;0)*('1. Database - raw'!$AD$7:$AD$494=$A59)*(INDIRECT($Q59,TRUE)=$O59),'1. Database - raw'!CA$7:CC$494)),""),"")</f>
        <v/>
      </c>
      <c r="DA59" s="14" t="str">
        <f t="shared" ca="1" si="22"/>
        <v/>
      </c>
      <c r="DB59" s="19" t="str">
        <f t="shared" ca="1" si="23"/>
        <v/>
      </c>
      <c r="DC59" s="19" t="str">
        <f t="shared" ca="1" si="24"/>
        <v/>
      </c>
      <c r="DD59" s="19" t="str">
        <f t="array" aca="1" ref="DD59" ca="1">IFERROR(AVERAGE(IF(('1. Database - raw'!CG$7:CI$494&gt;0)*('1. Database - raw'!$AD$7:$AD$494=$A59)*(INDIRECT($Q59,TRUE)=$O59),'1. Database - raw'!CG$7:CI$494)),"")</f>
        <v/>
      </c>
      <c r="DE59" s="33" t="str">
        <f t="array" aca="1" ref="DE59" ca="1">IFERROR(_xlfn.STDEV.S(IF(('1. Database - raw'!CG$7:CI$494&gt;0)*('1. Database - raw'!$AD$7:$AD$494=$A59)*(INDIRECT($Q59,TRUE)=$O59),'1. Database - raw'!CG$7:CI$494)),"")</f>
        <v/>
      </c>
      <c r="DF59" s="33" t="str">
        <f t="array" aca="1" ref="DF59" ca="1">IFERROR(IF(COUNT(IF(('1. Database - raw'!CG$7:CI$494&gt;0)*('1. Database - raw'!$AD$7:$AD$494=$A59)*(INDIRECT($Q59,TRUE)=$O59),'1. Database - raw'!CG$7:CI$494))&gt;0,COUNT(IF(('1. Database - raw'!CG$7:CI$494&gt;0)*('1. Database - raw'!$AD$7:$AD$494=$A59)*(INDIRECT($Q59,TRUE)=$O59),'1. Database - raw'!CG$7:CI$494)),""),"")</f>
        <v/>
      </c>
      <c r="DG59" s="14" t="str">
        <f t="shared" ca="1" si="25"/>
        <v/>
      </c>
      <c r="DH59" s="19" t="str">
        <f t="shared" ca="1" si="26"/>
        <v/>
      </c>
      <c r="DI59" s="19" t="str">
        <f t="shared" ca="1" si="27"/>
        <v/>
      </c>
      <c r="DJ59" s="19" t="str">
        <f t="array" aca="1" ref="DJ59" ca="1">IFERROR(AVERAGE(IF(('1. Database - raw'!CM$7:CO$494&gt;0)*('1. Database - raw'!$AD$7:$AD$494=$A59)*(INDIRECT($Q59,TRUE)=$O59),'1. Database - raw'!CM$7:CO$494)),"")</f>
        <v/>
      </c>
      <c r="DK59" s="33" t="str">
        <f t="array" aca="1" ref="DK59" ca="1">IFERROR(_xlfn.STDEV.S(IF(('1. Database - raw'!CM$7:CO$494&gt;0)*('1. Database - raw'!$AD$7:$AD$494=$A59)*(INDIRECT($Q59,TRUE)=$O59),'1. Database - raw'!CM$7:CO$494)),"")</f>
        <v/>
      </c>
      <c r="DL59" s="33" t="str">
        <f t="array" aca="1" ref="DL59" ca="1">IFERROR(IF(COUNT(IF(('1. Database - raw'!CM$7:CO$494&gt;0)*('1. Database - raw'!$AD$7:$AD$494=$A59)*(INDIRECT($Q59,TRUE)=$O59),'1. Database - raw'!CM$7:CO$494))&gt;0,COUNT(IF(('1. Database - raw'!CM$7:CO$494&gt;0)*('1. Database - raw'!$AD$7:$AD$494=$A59)*(INDIRECT($Q59,TRUE)=$O59),'1. Database - raw'!CM$7:CO$494)),""),"")</f>
        <v/>
      </c>
      <c r="DM59" s="14" t="str">
        <f t="shared" ca="1" si="28"/>
        <v/>
      </c>
      <c r="DN59" s="19" t="str">
        <f t="shared" ca="1" si="29"/>
        <v/>
      </c>
      <c r="DO59" s="19" t="str">
        <f t="shared" ca="1" si="30"/>
        <v/>
      </c>
      <c r="DP59" s="19" t="str">
        <f t="array" aca="1" ref="DP59" ca="1">IFERROR(AVERAGE(IF(('1. Database - raw'!CS$7:CU$494&gt;0)*('1. Database - raw'!$AD$7:$AD$494=$A59)*(INDIRECT($Q59,TRUE)=$O59),'1. Database - raw'!CS$7:CU$494)),"")</f>
        <v/>
      </c>
      <c r="DQ59" s="33" t="str">
        <f t="array" aca="1" ref="DQ59" ca="1">IFERROR(_xlfn.STDEV.S(IF(('1. Database - raw'!CS$7:CU$494&gt;0)*('1. Database - raw'!$AD$7:$AD$494=$A59)*(INDIRECT($Q59,TRUE)=$O59),'1. Database - raw'!CS$7:CU$494)),"")</f>
        <v/>
      </c>
      <c r="DR59" s="33" t="str">
        <f t="array" aca="1" ref="DR59" ca="1">IFERROR(IF(COUNT(IF(('1. Database - raw'!CS$7:CU$494&gt;0)*('1. Database - raw'!$AD$7:$AD$494=$A59)*(INDIRECT($Q59,TRUE)=$O59),'1. Database - raw'!CS$7:CU$494))&gt;0,COUNT(IF(('1. Database - raw'!CS$7:CU$494&gt;0)*('1. Database - raw'!$AD$7:$AD$494=$A59)*(INDIRECT($Q59,TRUE)=$O59),'1. Database - raw'!CS$7:CU$494)),""),"")</f>
        <v/>
      </c>
      <c r="DS59" s="14" t="str">
        <f t="shared" ca="1" si="31"/>
        <v/>
      </c>
      <c r="DT59" s="19" t="str">
        <f t="shared" ca="1" si="32"/>
        <v/>
      </c>
      <c r="DU59" s="19" t="str">
        <f t="shared" ca="1" si="33"/>
        <v/>
      </c>
      <c r="DV59" s="19" t="str">
        <f t="array" aca="1" ref="DV59" ca="1">IFERROR(AVERAGE(IF(('1. Database - raw'!CY$7:DA$494&gt;0)*('1. Database - raw'!$AD$7:$AD$494=$A59)*(INDIRECT($Q59,TRUE)=$O59),'1. Database - raw'!CY$7:DA$494)),"")</f>
        <v/>
      </c>
      <c r="DW59" s="33" t="str">
        <f t="array" aca="1" ref="DW59" ca="1">IFERROR(_xlfn.STDEV.S(IF(('1. Database - raw'!CY$7:DA$494&gt;0)*('1. Database - raw'!$AD$7:$AD$494=$A59)*(INDIRECT($Q59,TRUE)=$O59),'1. Database - raw'!CY$7:DA$494)),"")</f>
        <v/>
      </c>
      <c r="DX59" s="33" t="str">
        <f t="array" aca="1" ref="DX59" ca="1">IFERROR(IF(COUNT(IF(('1. Database - raw'!CY$7:DA$494&gt;0)*('1. Database - raw'!$AD$7:$AD$494=$A59)*(INDIRECT($Q59,TRUE)=$O59),'1. Database - raw'!CY$7:DA$494))&gt;0,COUNT(IF(('1. Database - raw'!CY$7:DA$494&gt;0)*('1. Database - raw'!$AD$7:$AD$494=$A59)*(INDIRECT($Q59,TRUE)=$O59),'1. Database - raw'!CY$7:DA$494)),""),"")</f>
        <v/>
      </c>
      <c r="DY59" s="14" t="str">
        <f t="shared" ca="1" si="34"/>
        <v/>
      </c>
      <c r="DZ59" s="19" t="str">
        <f t="shared" ca="1" si="35"/>
        <v/>
      </c>
      <c r="EA59" s="19" t="str">
        <f t="shared" ca="1" si="36"/>
        <v/>
      </c>
      <c r="EB59" s="19" t="str">
        <f t="array" aca="1" ref="EB59" ca="1">IFERROR(AVERAGE(IF(('1. Database - raw'!DE$7:DG$494&gt;0)*('1. Database - raw'!$AD$7:$AD$494=$A59)*(INDIRECT($Q59,TRUE)=$O59),'1. Database - raw'!DE$7:DG$494)),"")</f>
        <v/>
      </c>
      <c r="EC59" s="33" t="str">
        <f t="array" aca="1" ref="EC59" ca="1">IFERROR(_xlfn.STDEV.S(IF(('1. Database - raw'!DE$7:DG$494&gt;0)*('1. Database - raw'!$AD$7:$AD$494=$A59)*(INDIRECT($Q59,TRUE)=$O59),'1. Database - raw'!DE$7:DG$494)),"")</f>
        <v/>
      </c>
      <c r="ED59" s="33" t="str">
        <f t="array" aca="1" ref="ED59" ca="1">IFERROR(IF(COUNT(IF(('1. Database - raw'!DE$7:DG$494&gt;0)*('1. Database - raw'!$AD$7:$AD$494=$A59)*(INDIRECT($Q59,TRUE)=$O59),'1. Database - raw'!DE$7:DG$494))&gt;0,COUNT(IF(('1. Database - raw'!DE$7:DG$494&gt;0)*('1. Database - raw'!$AD$7:$AD$494=$A59)*(INDIRECT($Q59,TRUE)=$O59),'1. Database - raw'!DE$7:DG$494)),""),"")</f>
        <v/>
      </c>
      <c r="EE59" s="101" t="str">
        <f t="shared" ca="1" si="37"/>
        <v/>
      </c>
      <c r="EF59" s="102" t="str">
        <f t="shared" ca="1" si="38"/>
        <v/>
      </c>
      <c r="EG59" s="102" t="str">
        <f t="shared" ca="1" si="39"/>
        <v/>
      </c>
      <c r="EH59" s="102" t="str">
        <f t="array" aca="1" ref="EH59" ca="1">IFERROR(AVERAGE(IF(('1. Database - raw'!DK$7:DM$494&gt;0)*('1. Database - raw'!$AD$7:$AD$494=$A59)*(INDIRECT($Q59,TRUE)=$O59),'1. Database - raw'!DK$7:DM$494)),"")</f>
        <v/>
      </c>
      <c r="EI59" s="269" t="str">
        <f t="array" aca="1" ref="EI59" ca="1">IFERROR(_xlfn.STDEV.S(IF(('1. Database - raw'!DK$7:DM$494&gt;0)*('1. Database - raw'!$AD$7:$AD$494=$A59)*(INDIRECT($Q59,TRUE)=$O59),'1. Database - raw'!DK$7:DM$494)),"")</f>
        <v/>
      </c>
      <c r="EJ59" s="33" t="str">
        <f t="array" aca="1" ref="EJ59" ca="1">IFERROR(IF(COUNT(IF(('1. Database - raw'!DK$7:DM$494&gt;0)*('1. Database - raw'!$AD$7:$AD$494=$A59)*(INDIRECT($Q59,TRUE)=$O59),'1. Database - raw'!DK$7:DM$494))&gt;0,COUNT(IF(('1. Database - raw'!DK$7:DM$494&gt;0)*('1. Database - raw'!$AD$7:$AD$494=$A59)*(INDIRECT($Q59,TRUE)=$O59),'1. Database - raw'!DK$7:DM$494)),""),"")</f>
        <v/>
      </c>
      <c r="EK59" s="14" t="str">
        <f t="shared" ca="1" si="40"/>
        <v/>
      </c>
      <c r="EL59" s="19" t="str">
        <f t="shared" ca="1" si="41"/>
        <v/>
      </c>
      <c r="EM59" s="19" t="str">
        <f t="shared" ca="1" si="42"/>
        <v/>
      </c>
      <c r="EN59" s="19" t="str">
        <f t="array" aca="1" ref="EN59" ca="1">IFERROR(AVERAGE(IF(('1. Database - raw'!DQ$7:DS$494&gt;0)*('1. Database - raw'!$AD$7:$AD$494=$A59)*(INDIRECT($Q59,TRUE)=$O59),'1. Database - raw'!DQ$7:DS$494)),"")</f>
        <v/>
      </c>
      <c r="EO59" s="33" t="str">
        <f t="array" aca="1" ref="EO59" ca="1">IFERROR(_xlfn.STDEV.S(IF(('1. Database - raw'!DQ$7:DS$494&gt;0)*('1. Database - raw'!$AD$7:$AD$494=$A59)*(INDIRECT($Q59,TRUE)=$O59),'1. Database - raw'!DQ$7:DS$494)),"")</f>
        <v/>
      </c>
      <c r="EP59" s="33" t="str">
        <f t="array" aca="1" ref="EP59" ca="1">IFERROR(IF(COUNT(IF(('1. Database - raw'!DQ$7:DS$494&gt;0)*('1. Database - raw'!$AD$7:$AD$494=$A59)*(INDIRECT($Q59,TRUE)=$O59),'1. Database - raw'!DQ$7:DS$494))&gt;0,COUNT(IF(('1. Database - raw'!DQ$7:DS$494&gt;0)*('1. Database - raw'!$AD$7:$AD$494=$A59)*(INDIRECT($Q59,TRUE)=$O59),'1. Database - raw'!DQ$7:DS$494)),""),"")</f>
        <v/>
      </c>
      <c r="EQ59" s="14" t="str">
        <f t="shared" ca="1" si="43"/>
        <v/>
      </c>
      <c r="ER59" s="19" t="str">
        <f t="shared" ca="1" si="44"/>
        <v/>
      </c>
      <c r="ES59" s="19" t="str">
        <f t="shared" ca="1" si="45"/>
        <v/>
      </c>
      <c r="ET59" s="19" t="str">
        <f t="array" aca="1" ref="ET59" ca="1">IFERROR(AVERAGE(IF(('1. Database - raw'!DW$7:DY$494&gt;0)*('1. Database - raw'!$AD$7:$AD$494=$A59)*(INDIRECT($Q59,TRUE)=$O59),'1. Database - raw'!DW$7:DY$494)),"")</f>
        <v/>
      </c>
      <c r="EU59" s="33" t="str">
        <f t="array" aca="1" ref="EU59" ca="1">IFERROR(_xlfn.STDEV.S(IF(('1. Database - raw'!DW$7:DY$494&gt;0)*('1. Database - raw'!$AD$7:$AD$494=$A59)*(INDIRECT($Q59,TRUE)=$O59),'1. Database - raw'!DW$7:DY$494)),"")</f>
        <v/>
      </c>
      <c r="EV59" s="33" t="str">
        <f t="array" aca="1" ref="EV59" ca="1">IFERROR(IF(COUNT(IF(('1. Database - raw'!DW$7:DY$494&gt;0)*('1. Database - raw'!$AD$7:$AD$494=$A59)*(INDIRECT($Q59,TRUE)=$O59),'1. Database - raw'!DW$7:DY$494))&gt;0,COUNT(IF(('1. Database - raw'!DW$7:DY$494&gt;0)*('1. Database - raw'!$AD$7:$AD$494=$A59)*(INDIRECT($Q59,TRUE)=$O59),'1. Database - raw'!DW$7:DY$494)),""),"")</f>
        <v/>
      </c>
      <c r="EW59" s="14" t="str">
        <f t="shared" ca="1" si="46"/>
        <v/>
      </c>
      <c r="EX59" s="19" t="str">
        <f t="shared" ca="1" si="47"/>
        <v/>
      </c>
      <c r="EY59" s="19" t="str">
        <f t="shared" ca="1" si="48"/>
        <v/>
      </c>
      <c r="EZ59" s="19" t="str">
        <f t="array" aca="1" ref="EZ59" ca="1">IFERROR(AVERAGE(IF(('1. Database - raw'!EC$7:EE$494&gt;0)*('1. Database - raw'!$AD$7:$AD$494=$A59)*(INDIRECT($Q59,TRUE)=$O59),'1. Database - raw'!EC$7:EE$494)),"")</f>
        <v/>
      </c>
      <c r="FA59" s="33" t="str">
        <f t="array" aca="1" ref="FA59" ca="1">IFERROR(_xlfn.STDEV.S(IF(('1. Database - raw'!EC$7:EE$494&gt;0)*('1. Database - raw'!$AD$7:$AD$494=$A59)*(INDIRECT($Q59,TRUE)=$O59),'1. Database - raw'!EC$7:EE$494)),"")</f>
        <v/>
      </c>
      <c r="FB59" s="33" t="str">
        <f t="array" aca="1" ref="FB59" ca="1">IFERROR(IF(COUNT(IF(('1. Database - raw'!EC$7:EE$494&gt;0)*('1. Database - raw'!$AD$7:$AD$494=$A59)*(INDIRECT($Q59,TRUE)=$O59),'1. Database - raw'!EC$7:EE$494))&gt;0,COUNT(IF(('1. Database - raw'!EC$7:EE$494&gt;0)*('1. Database - raw'!$AD$7:$AD$494=$A59)*(INDIRECT($Q59,TRUE)=$O59),'1. Database - raw'!EC$7:EE$494)),""),"")</f>
        <v/>
      </c>
      <c r="FC59" s="14" t="str">
        <f t="shared" ca="1" si="49"/>
        <v/>
      </c>
      <c r="FD59" s="19" t="str">
        <f t="shared" ca="1" si="50"/>
        <v/>
      </c>
      <c r="FE59" s="19" t="str">
        <f t="shared" ca="1" si="51"/>
        <v/>
      </c>
      <c r="FF59" s="19" t="str">
        <f t="array" aca="1" ref="FF59" ca="1">IFERROR(AVERAGE(IF(('1. Database - raw'!EI$7:EK$494&gt;0)*('1. Database - raw'!$AD$7:$AD$494=$A59)*(INDIRECT($Q59,TRUE)=$O59),'1. Database - raw'!EI$7:EK$494)),"")</f>
        <v/>
      </c>
      <c r="FG59" s="33" t="str">
        <f t="array" aca="1" ref="FG59" ca="1">IFERROR(_xlfn.STDEV.S(IF(('1. Database - raw'!EI$7:EK$494&gt;0)*('1. Database - raw'!$AD$7:$AD$494=$A59)*(INDIRECT($Q59,TRUE)=$O59),'1. Database - raw'!EI$7:EK$494)),"")</f>
        <v/>
      </c>
      <c r="FH59" s="33" t="str">
        <f t="array" aca="1" ref="FH59" ca="1">IFERROR(IF(COUNT(IF(('1. Database - raw'!EI$7:EK$494&gt;0)*('1. Database - raw'!$AD$7:$AD$494=$A59)*(INDIRECT($Q59,TRUE)=$O59),'1. Database - raw'!EI$7:EK$494))&gt;0,COUNT(IF(('1. Database - raw'!EI$7:EK$494&gt;0)*('1. Database - raw'!$AD$7:$AD$494=$A59)*(INDIRECT($Q59,TRUE)=$O59),'1. Database - raw'!EI$7:EK$494)),""),"")</f>
        <v/>
      </c>
      <c r="FI59" s="14" t="str">
        <f t="shared" ca="1" si="52"/>
        <v/>
      </c>
      <c r="FJ59" s="19" t="str">
        <f t="shared" ca="1" si="53"/>
        <v/>
      </c>
      <c r="FK59" s="19" t="str">
        <f t="shared" ca="1" si="54"/>
        <v/>
      </c>
      <c r="FL59" s="19" t="str">
        <f t="array" aca="1" ref="FL59" ca="1">IFERROR(AVERAGE(IF(('1. Database - raw'!EO$7:EQ$494&gt;0)*('1. Database - raw'!$AD$7:$AD$494=$A59)*(INDIRECT($Q59,TRUE)=$O59),'1. Database - raw'!EO$7:EQ$494)),"")</f>
        <v/>
      </c>
      <c r="FM59" s="33" t="str">
        <f t="array" aca="1" ref="FM59" ca="1">IFERROR(_xlfn.STDEV.S(IF(('1. Database - raw'!EO$7:EQ$494&gt;0)*('1. Database - raw'!$AD$7:$AD$494=$A59)*(INDIRECT($Q59,TRUE)=$O59),'1. Database - raw'!EO$7:EQ$494)),"")</f>
        <v/>
      </c>
      <c r="FN59" s="33" t="str">
        <f t="array" aca="1" ref="FN59" ca="1">IFERROR(IF(COUNT(IF(('1. Database - raw'!EO$7:EQ$494&gt;0)*('1. Database - raw'!$AD$7:$AD$494=$A59)*(INDIRECT($Q59,TRUE)=$O59),'1. Database - raw'!EO$7:EQ$494))&gt;0,COUNT(IF(('1. Database - raw'!EO$7:EQ$494&gt;0)*('1. Database - raw'!$AD$7:$AD$494=$A59)*(INDIRECT($Q59,TRUE)=$O59),'1. Database - raw'!EO$7:EQ$494)),""),"")</f>
        <v/>
      </c>
      <c r="FO59" s="14" t="str">
        <f t="shared" ca="1" si="55"/>
        <v/>
      </c>
      <c r="FP59" s="19" t="str">
        <f t="shared" ca="1" si="56"/>
        <v/>
      </c>
      <c r="FQ59" s="19" t="str">
        <f t="shared" ca="1" si="57"/>
        <v/>
      </c>
      <c r="FR59" s="19" t="str">
        <f t="array" aca="1" ref="FR59" ca="1">IFERROR(AVERAGE(IF(('1. Database - raw'!EU$7:EW$494&gt;0)*('1. Database - raw'!$AD$7:$AD$494=$A59)*(INDIRECT($Q59,TRUE)=$O59),'1. Database - raw'!EU$7:EW$494)),"")</f>
        <v/>
      </c>
      <c r="FS59" s="33" t="str">
        <f t="array" aca="1" ref="FS59" ca="1">IFERROR(_xlfn.STDEV.S(IF(('1. Database - raw'!EU$7:EW$494&gt;0)*('1. Database - raw'!$AD$7:$AD$494=$A59)*(INDIRECT($Q59,TRUE)=$O59),'1. Database - raw'!EU$7:EW$494)),"")</f>
        <v/>
      </c>
      <c r="FT59" s="33" t="str">
        <f t="array" aca="1" ref="FT59" ca="1">IFERROR(IF(COUNT(IF(('1. Database - raw'!EU$7:EW$494&gt;0)*('1. Database - raw'!$AD$7:$AD$494=$A59)*(INDIRECT($Q59,TRUE)=$O59),'1. Database - raw'!EU$7:EW$494))&gt;0,COUNT(IF(('1. Database - raw'!EU$7:EW$494&gt;0)*('1. Database - raw'!$AD$7:$AD$494=$A59)*(INDIRECT($Q59,TRUE)=$O59),'1. Database - raw'!EU$7:EW$494)),""),"")</f>
        <v/>
      </c>
      <c r="FU59" s="14" t="str">
        <f t="shared" ca="1" si="58"/>
        <v/>
      </c>
      <c r="FV59" s="19" t="str">
        <f t="shared" ca="1" si="59"/>
        <v/>
      </c>
      <c r="FW59" s="19" t="str">
        <f t="shared" ca="1" si="60"/>
        <v/>
      </c>
      <c r="FX59" s="19" t="str">
        <f t="array" aca="1" ref="FX59" ca="1">IFERROR(AVERAGE(IF(('1. Database - raw'!FA$7:FC$494&gt;0)*('1. Database - raw'!$AD$7:$AD$494=$A59)*(INDIRECT($Q59,TRUE)=$O59),'1. Database - raw'!FA$7:FC$494)),"")</f>
        <v/>
      </c>
      <c r="FY59" s="33" t="str">
        <f t="array" aca="1" ref="FY59" ca="1">IFERROR(_xlfn.STDEV.S(IF(('1. Database - raw'!FA$7:FC$494&gt;0)*('1. Database - raw'!$AD$7:$AD$494=$A59)*(INDIRECT($Q59,TRUE)=$O59),'1. Database - raw'!FA$7:FC$494)),"")</f>
        <v/>
      </c>
      <c r="FZ59" s="33" t="str">
        <f t="array" aca="1" ref="FZ59" ca="1">IFERROR(IF(COUNT(IF(('1. Database - raw'!FA$7:FC$494&gt;0)*('1. Database - raw'!$AD$7:$AD$494=$A59)*(INDIRECT($Q59,TRUE)=$O59),'1. Database - raw'!FA$7:FC$494))&gt;0,COUNT(IF(('1. Database - raw'!FA$7:FC$494&gt;0)*('1. Database - raw'!$AD$7:$AD$494=$A59)*(INDIRECT($Q59,TRUE)=$O59),'1. Database - raw'!FA$7:FC$494)),""),"")</f>
        <v/>
      </c>
      <c r="GA59" s="14" t="str">
        <f t="shared" ca="1" si="61"/>
        <v/>
      </c>
      <c r="GB59" s="19" t="str">
        <f t="shared" ca="1" si="62"/>
        <v/>
      </c>
      <c r="GC59" s="19" t="str">
        <f t="shared" ca="1" si="63"/>
        <v/>
      </c>
      <c r="GD59" s="19" t="str">
        <f t="array" aca="1" ref="GD59" ca="1">IFERROR(AVERAGE(IF(('1. Database - raw'!FG$7:FI$494&gt;0)*('1. Database - raw'!$AD$7:$AD$494=$A59)*(INDIRECT($Q59,TRUE)=$O59),'1. Database - raw'!FG$7:FI$494)),"")</f>
        <v/>
      </c>
      <c r="GE59" s="33" t="str">
        <f t="array" aca="1" ref="GE59" ca="1">IFERROR(_xlfn.STDEV.S(IF(('1. Database - raw'!FG$7:FI$494&gt;0)*('1. Database - raw'!$AD$7:$AD$494=$A59)*(INDIRECT($Q59,TRUE)=$O59),'1. Database - raw'!FG$7:FI$494)),"")</f>
        <v/>
      </c>
      <c r="GF59" s="33" t="str">
        <f t="array" aca="1" ref="GF59" ca="1">IFERROR(IF(COUNT(IF(('1. Database - raw'!FG$7:FI$494&gt;0)*('1. Database - raw'!$AD$7:$AD$494=$A59)*(INDIRECT($Q59,TRUE)=$O59),'1. Database - raw'!FG$7:FI$494))&gt;0,COUNT(IF(('1. Database - raw'!FG$7:FI$494&gt;0)*('1. Database - raw'!$AD$7:$AD$494=$A59)*(INDIRECT($Q59,TRUE)=$O59),'1. Database - raw'!FG$7:FI$494)),""),"")</f>
        <v/>
      </c>
      <c r="GG59" s="14" t="str">
        <f t="shared" ca="1" si="64"/>
        <v/>
      </c>
      <c r="GH59" s="19" t="str">
        <f t="shared" ca="1" si="65"/>
        <v/>
      </c>
      <c r="GI59" s="19" t="str">
        <f t="shared" ca="1" si="66"/>
        <v/>
      </c>
      <c r="GJ59" s="19" t="str">
        <f t="array" aca="1" ref="GJ59" ca="1">IFERROR(AVERAGE(IF(('1. Database - raw'!FM$7:FO$494&gt;0)*('1. Database - raw'!$AD$7:$AD$494=$A59)*(INDIRECT($Q59,TRUE)=$O59),'1. Database - raw'!FM$7:FO$494)),"")</f>
        <v/>
      </c>
      <c r="GK59" s="33" t="str">
        <f t="array" aca="1" ref="GK59" ca="1">IFERROR(_xlfn.STDEV.S(IF(('1. Database - raw'!FM$7:FO$494&gt;0)*('1. Database - raw'!$AD$7:$AD$494=$A59)*(INDIRECT($Q59,TRUE)=$O59),'1. Database - raw'!FM$7:FO$494)),"")</f>
        <v/>
      </c>
      <c r="GL59" s="33" t="str">
        <f t="array" aca="1" ref="GL59" ca="1">IFERROR(IF(COUNT(IF(('1. Database - raw'!FM$7:FO$494&gt;0)*('1. Database - raw'!$AD$7:$AD$494=$A59)*(INDIRECT($Q59,TRUE)=$O59),'1. Database - raw'!FM$7:FO$494))&gt;0,COUNT(IF(('1. Database - raw'!FM$7:FO$494&gt;0)*('1. Database - raw'!$AD$7:$AD$494=$A59)*(INDIRECT($Q59,TRUE)=$O59),'1. Database - raw'!FM$7:FO$494)),""),"")</f>
        <v/>
      </c>
      <c r="GM59" s="14" t="str">
        <f t="shared" ca="1" si="67"/>
        <v/>
      </c>
      <c r="GN59" s="19" t="str">
        <f t="shared" ca="1" si="68"/>
        <v/>
      </c>
      <c r="GO59" s="19" t="str">
        <f t="shared" ca="1" si="69"/>
        <v/>
      </c>
      <c r="GP59" s="19" t="str">
        <f t="array" aca="1" ref="GP59" ca="1">IFERROR(AVERAGE(IF(('1. Database - raw'!FS$7:FU$494&gt;0)*('1. Database - raw'!$AD$7:$AD$494=$A59)*(INDIRECT($Q59,TRUE)=$O59),'1. Database - raw'!FS$7:FU$494)),"")</f>
        <v/>
      </c>
      <c r="GQ59" s="33" t="str">
        <f t="array" aca="1" ref="GQ59" ca="1">IFERROR(_xlfn.STDEV.S(IF(('1. Database - raw'!FS$7:FU$494&gt;0)*('1. Database - raw'!$AD$7:$AD$494=$A59)*(INDIRECT($Q59,TRUE)=$O59),'1. Database - raw'!FS$7:FU$494)),"")</f>
        <v/>
      </c>
      <c r="GR59" s="33" t="str">
        <f t="array" aca="1" ref="GR59" ca="1">IFERROR(IF(COUNT(IF(('1. Database - raw'!FS$7:FU$494&gt;0)*('1. Database - raw'!$AD$7:$AD$494=$A59)*(INDIRECT($Q59,TRUE)=$O59),'1. Database - raw'!FS$7:FU$494))&gt;0,COUNT(IF(('1. Database - raw'!FS$7:FU$494&gt;0)*('1. Database - raw'!$AD$7:$AD$494=$A59)*(INDIRECT($Q59,TRUE)=$O59),'1. Database - raw'!FS$7:FU$494)),""),"")</f>
        <v/>
      </c>
      <c r="GS59" s="14" t="str">
        <f t="shared" ca="1" si="70"/>
        <v/>
      </c>
      <c r="GT59" s="19" t="str">
        <f t="shared" ca="1" si="71"/>
        <v/>
      </c>
      <c r="GU59" s="19" t="str">
        <f t="shared" ca="1" si="72"/>
        <v/>
      </c>
      <c r="GV59" s="19" t="str">
        <f t="array" aca="1" ref="GV59" ca="1">IFERROR(AVERAGE(IF(('1. Database - raw'!FY$7:GA$494&gt;0)*('1. Database - raw'!$AD$7:$AD$494=$A59)*(INDIRECT($Q59,TRUE)=$O59),'1. Database - raw'!FY$7:GA$494)),"")</f>
        <v/>
      </c>
      <c r="GW59" s="33" t="str">
        <f t="array" aca="1" ref="GW59" ca="1">IFERROR(_xlfn.STDEV.S(IF(('1. Database - raw'!FY$7:GA$494&gt;0)*('1. Database - raw'!$AD$7:$AD$494=$A59)*(INDIRECT($Q59,TRUE)=$O59),'1. Database - raw'!FY$7:GA$494)),"")</f>
        <v/>
      </c>
      <c r="GX59" s="33" t="str">
        <f t="array" aca="1" ref="GX59" ca="1">IFERROR(IF(COUNT(IF(('1. Database - raw'!FY$7:GA$494&gt;0)*('1. Database - raw'!$AD$7:$AD$494=$A59)*(INDIRECT($Q59,TRUE)=$O59),'1. Database - raw'!FY$7:GA$494))&gt;0,COUNT(IF(('1. Database - raw'!FY$7:GA$494&gt;0)*('1. Database - raw'!$AD$7:$AD$494=$A59)*(INDIRECT($Q59,TRUE)=$O59),'1. Database - raw'!FY$7:GA$494)),""),"")</f>
        <v/>
      </c>
      <c r="GY59" s="14" t="str">
        <f t="shared" ca="1" si="73"/>
        <v/>
      </c>
      <c r="GZ59" s="19" t="str">
        <f t="shared" ca="1" si="74"/>
        <v/>
      </c>
      <c r="HA59" s="19" t="str">
        <f t="shared" ca="1" si="75"/>
        <v/>
      </c>
      <c r="HB59" s="19" t="str">
        <f t="array" aca="1" ref="HB59" ca="1">IFERROR(AVERAGE(IF(('1. Database - raw'!GE$7:GG$494&gt;0)*('1. Database - raw'!$AD$7:$AD$494=$A59)*(INDIRECT($Q59,TRUE)=$O59),'1. Database - raw'!GE$7:GG$494)),"")</f>
        <v/>
      </c>
      <c r="HC59" s="33" t="str">
        <f t="array" aca="1" ref="HC59" ca="1">IFERROR(_xlfn.STDEV.S(IF(('1. Database - raw'!GE$7:GG$494&gt;0)*('1. Database - raw'!$AD$7:$AD$494=$A59)*(INDIRECT($Q59,TRUE)=$O59),'1. Database - raw'!GE$7:GG$494)),"")</f>
        <v/>
      </c>
      <c r="HD59" s="33" t="str">
        <f t="array" aca="1" ref="HD59" ca="1">IFERROR(IF(COUNT(IF(('1. Database - raw'!GE$7:GG$494&gt;0)*('1. Database - raw'!$AD$7:$AD$494=$A59)*(INDIRECT($Q59,TRUE)=$O59),'1. Database - raw'!GE$7:GG$494))&gt;0,COUNT(IF(('1. Database - raw'!GE$7:GG$494&gt;0)*('1. Database - raw'!$AD$7:$AD$494=$A59)*(INDIRECT($Q59,TRUE)=$O59),'1. Database - raw'!GE$7:GG$494)),""),"")</f>
        <v/>
      </c>
      <c r="HE59" s="14" t="str">
        <f t="shared" ca="1" si="76"/>
        <v/>
      </c>
      <c r="HF59" s="19" t="str">
        <f t="shared" ca="1" si="77"/>
        <v/>
      </c>
      <c r="HG59" s="19" t="str">
        <f t="shared" ca="1" si="78"/>
        <v/>
      </c>
      <c r="HH59" s="19" t="str">
        <f t="array" aca="1" ref="HH59" ca="1">IFERROR(AVERAGE(IF(('1. Database - raw'!GK$7:GM$494&gt;0)*('1. Database - raw'!$AD$7:$AD$494=$A59)*(INDIRECT($Q59,TRUE)=$O59),'1. Database - raw'!GK$7:GM$494)),"")</f>
        <v/>
      </c>
      <c r="HI59" s="33" t="str">
        <f t="array" aca="1" ref="HI59" ca="1">IFERROR(_xlfn.STDEV.S(IF(('1. Database - raw'!GK$7:GM$494&gt;0)*('1. Database - raw'!$AD$7:$AD$494=$A59)*(INDIRECT($Q59,TRUE)=$O59),'1. Database - raw'!GK$7:GM$494)),"")</f>
        <v/>
      </c>
      <c r="HJ59" s="33" t="str">
        <f t="array" aca="1" ref="HJ59" ca="1">IFERROR(IF(COUNT(IF(('1. Database - raw'!GK$7:GM$494&gt;0)*('1. Database - raw'!$AD$7:$AD$494=$A59)*(INDIRECT($Q59,TRUE)=$O59),'1. Database - raw'!GK$7:GM$494))&gt;0,COUNT(IF(('1. Database - raw'!GK$7:GM$494&gt;0)*('1. Database - raw'!$AD$7:$AD$494=$A59)*(INDIRECT($Q59,TRUE)=$O59),'1. Database - raw'!GK$7:GM$494)),""),"")</f>
        <v/>
      </c>
      <c r="HK59" s="14" t="str">
        <f t="shared" ca="1" si="79"/>
        <v/>
      </c>
      <c r="HL59" s="19" t="str">
        <f t="shared" ca="1" si="80"/>
        <v/>
      </c>
      <c r="HM59" s="19" t="str">
        <f t="shared" ca="1" si="81"/>
        <v/>
      </c>
      <c r="HN59" s="19" t="str">
        <f t="array" aca="1" ref="HN59" ca="1">IFERROR(AVERAGE(IF(('1. Database - raw'!GQ$7:GS$494&gt;0)*('1. Database - raw'!$AD$7:$AD$494=$A59)*(INDIRECT($Q59,TRUE)=$O59),'1. Database - raw'!GQ$7:GS$494)),"")</f>
        <v/>
      </c>
      <c r="HO59" s="33" t="str">
        <f t="array" aca="1" ref="HO59" ca="1">IFERROR(_xlfn.STDEV.S(IF(('1. Database - raw'!GQ$7:GS$494&gt;0)*('1. Database - raw'!$AD$7:$AD$494=$A59)*(INDIRECT($Q59,TRUE)=$O59),'1. Database - raw'!GQ$7:GS$494)),"")</f>
        <v/>
      </c>
      <c r="HP59" s="33" t="str">
        <f t="array" aca="1" ref="HP59" ca="1">IFERROR(IF(COUNT(IF(('1. Database - raw'!GQ$7:GS$494&gt;0)*('1. Database - raw'!$AD$7:$AD$494=$A59)*(INDIRECT($Q59,TRUE)=$O59),'1. Database - raw'!GQ$7:GS$494))&gt;0,COUNT(IF(('1. Database - raw'!GQ$7:GS$494&gt;0)*('1. Database - raw'!$AD$7:$AD$494=$A59)*(INDIRECT($Q59,TRUE)=$O59),'1. Database - raw'!GQ$7:GS$494)),""),"")</f>
        <v/>
      </c>
      <c r="HQ59" s="14" t="str">
        <f t="shared" ca="1" si="82"/>
        <v/>
      </c>
      <c r="HR59" s="19" t="str">
        <f t="shared" ca="1" si="83"/>
        <v/>
      </c>
      <c r="HS59" s="19" t="str">
        <f t="shared" ca="1" si="84"/>
        <v/>
      </c>
      <c r="HT59" s="19" t="str">
        <f t="array" aca="1" ref="HT59" ca="1">IFERROR(AVERAGE(IF(('1. Database - raw'!GW$7:GY$494&gt;0)*('1. Database - raw'!$AD$7:$AD$494=$A59)*(INDIRECT($Q59,TRUE)=$O59),'1. Database - raw'!GW$7:GY$494)),"")</f>
        <v/>
      </c>
      <c r="HU59" s="33" t="str">
        <f t="array" aca="1" ref="HU59" ca="1">IFERROR(_xlfn.STDEV.S(IF(('1. Database - raw'!GW$7:GY$494&gt;0)*('1. Database - raw'!$AD$7:$AD$494=$A59)*(INDIRECT($Q59,TRUE)=$O59),'1. Database - raw'!GW$7:GY$494)),"")</f>
        <v/>
      </c>
      <c r="HV59" s="33" t="str">
        <f t="array" aca="1" ref="HV59" ca="1">IFERROR(IF(COUNT(IF(('1. Database - raw'!GW$7:GY$494&gt;0)*('1. Database - raw'!$AD$7:$AD$494=$A59)*(INDIRECT($Q59,TRUE)=$O59),'1. Database - raw'!GW$7:GY$494))&gt;0,COUNT(IF(('1. Database - raw'!GW$7:GY$494&gt;0)*('1. Database - raw'!$AD$7:$AD$494=$A59)*(INDIRECT($Q59,TRUE)=$O59),'1. Database - raw'!GW$7:GY$494)),""),"")</f>
        <v/>
      </c>
      <c r="HW59" s="14" t="str">
        <f t="shared" ca="1" si="85"/>
        <v/>
      </c>
      <c r="HX59" s="19" t="str">
        <f t="shared" ca="1" si="86"/>
        <v/>
      </c>
      <c r="HY59" s="19" t="str">
        <f t="shared" ca="1" si="87"/>
        <v/>
      </c>
      <c r="HZ59" s="19" t="str">
        <f t="array" aca="1" ref="HZ59" ca="1">IFERROR(AVERAGE(IF(('1. Database - raw'!HC$7:HE$494&gt;0)*('1. Database - raw'!$AD$7:$AD$494=$A59)*(INDIRECT($Q59,TRUE)=$O59),'1. Database - raw'!HC$7:HE$494)),"")</f>
        <v/>
      </c>
      <c r="IA59" s="33" t="str">
        <f t="array" aca="1" ref="IA59" ca="1">IFERROR(_xlfn.STDEV.S(IF(('1. Database - raw'!HC$7:HE$494&gt;0)*('1. Database - raw'!$AD$7:$AD$494=$A59)*(INDIRECT($Q59,TRUE)=$O59),'1. Database - raw'!HC$7:HE$494)),"")</f>
        <v/>
      </c>
      <c r="IB59" s="33" t="str">
        <f t="array" aca="1" ref="IB59" ca="1">IFERROR(IF(COUNT(IF(('1. Database - raw'!HC$7:HE$494&gt;0)*('1. Database - raw'!$AD$7:$AD$494=$A59)*(INDIRECT($Q59,TRUE)=$O59),'1. Database - raw'!HC$7:HE$494))&gt;0,COUNT(IF(('1. Database - raw'!HC$7:HE$494&gt;0)*('1. Database - raw'!$AD$7:$AD$494=$A59)*(INDIRECT($Q59,TRUE)=$O59),'1. Database - raw'!HC$7:HE$494)),""),"")</f>
        <v/>
      </c>
      <c r="IC59" s="14" t="str">
        <f t="shared" ca="1" si="88"/>
        <v/>
      </c>
      <c r="ID59" s="19" t="str">
        <f t="shared" ca="1" si="89"/>
        <v/>
      </c>
      <c r="IE59" s="19" t="str">
        <f t="shared" ca="1" si="90"/>
        <v/>
      </c>
      <c r="IF59" s="19" t="str">
        <f t="array" aca="1" ref="IF59" ca="1">IFERROR(AVERAGE(IF(('1. Database - raw'!HI$7:HK$494&gt;0)*('1. Database - raw'!$AD$7:$AD$494=$A59)*(INDIRECT($Q59,TRUE)=$O59),'1. Database - raw'!HI$7:HK$494)),"")</f>
        <v/>
      </c>
      <c r="IG59" s="33" t="str">
        <f t="array" aca="1" ref="IG59" ca="1">IFERROR(_xlfn.STDEV.S(IF(('1. Database - raw'!HI$7:HK$494&gt;0)*('1. Database - raw'!$AD$7:$AD$494=$A59)*(INDIRECT($Q59,TRUE)=$O59),'1. Database - raw'!HI$7:HK$494)),"")</f>
        <v/>
      </c>
      <c r="IH59" s="33" t="str">
        <f t="array" aca="1" ref="IH59" ca="1">IFERROR(IF(COUNT(IF(('1. Database - raw'!HI$7:HK$494&gt;0)*('1. Database - raw'!$AD$7:$AD$494=$A59)*(INDIRECT($Q59,TRUE)=$O59),'1. Database - raw'!HI$7:HK$494))&gt;0,COUNT(IF(('1. Database - raw'!HI$7:HK$494&gt;0)*('1. Database - raw'!$AD$7:$AD$494=$A59)*(INDIRECT($Q59,TRUE)=$O59),'1. Database - raw'!HI$7:HK$494)),""),"")</f>
        <v/>
      </c>
      <c r="II59" s="14" t="str">
        <f t="shared" ca="1" si="91"/>
        <v/>
      </c>
      <c r="IJ59" s="19" t="str">
        <f t="shared" ca="1" si="92"/>
        <v/>
      </c>
      <c r="IK59" s="19" t="str">
        <f t="shared" ca="1" si="93"/>
        <v/>
      </c>
      <c r="IL59" s="19" t="str">
        <f t="array" aca="1" ref="IL59" ca="1">IFERROR(AVERAGE(IF(('1. Database - raw'!HO$7:HQ$494&gt;0)*('1. Database - raw'!$AD$7:$AD$494=$A59)*(INDIRECT($Q59,TRUE)=$O59),'1. Database - raw'!HO$7:HQ$494)),"")</f>
        <v/>
      </c>
      <c r="IM59" s="33" t="str">
        <f t="array" aca="1" ref="IM59" ca="1">IFERROR(_xlfn.STDEV.S(IF(('1. Database - raw'!HO$7:HQ$494&gt;0)*('1. Database - raw'!$AD$7:$AD$494=$A59)*(INDIRECT($Q59,TRUE)=$O59),'1. Database - raw'!HO$7:HQ$494)),"")</f>
        <v/>
      </c>
      <c r="IN59" s="33" t="str">
        <f t="array" aca="1" ref="IN59" ca="1">IFERROR(IF(COUNT(IF(('1. Database - raw'!HO$7:HQ$494&gt;0)*('1. Database - raw'!$AD$7:$AD$494=$A59)*(INDIRECT($Q59,TRUE)=$O59),'1. Database - raw'!HO$7:HQ$494))&gt;0,COUNT(IF(('1. Database - raw'!HO$7:HQ$494&gt;0)*('1. Database - raw'!$AD$7:$AD$494=$A59)*(INDIRECT($Q59,TRUE)=$O59),'1. Database - raw'!HO$7:HQ$494)),""),"")</f>
        <v/>
      </c>
      <c r="IO59" s="14" t="str">
        <f t="shared" ca="1" si="94"/>
        <v/>
      </c>
      <c r="IP59" s="19" t="str">
        <f t="shared" ca="1" si="95"/>
        <v/>
      </c>
      <c r="IQ59" s="19" t="str">
        <f t="shared" ca="1" si="96"/>
        <v/>
      </c>
      <c r="IR59" s="19" t="str">
        <f t="array" aca="1" ref="IR59" ca="1">IFERROR(AVERAGE(IF(('1. Database - raw'!HU$7:HW$494&gt;0)*('1. Database - raw'!$AD$7:$AD$494=$A59)*(INDIRECT($Q59,TRUE)=$O59),'1. Database - raw'!HU$7:HW$494)),"")</f>
        <v/>
      </c>
      <c r="IS59" s="33" t="str">
        <f t="array" aca="1" ref="IS59" ca="1">IFERROR(_xlfn.STDEV.S(IF(('1. Database - raw'!HU$7:HW$494&gt;0)*('1. Database - raw'!$AD$7:$AD$494=$A59)*(INDIRECT($Q59,TRUE)=$O59),'1. Database - raw'!HU$7:HW$494)),"")</f>
        <v/>
      </c>
      <c r="IT59" s="33" t="str">
        <f t="array" aca="1" ref="IT59" ca="1">IFERROR(IF(COUNT(IF(('1. Database - raw'!HU$7:HW$494&gt;0)*('1. Database - raw'!$AD$7:$AD$494=$A59)*(INDIRECT($Q59,TRUE)=$O59),'1. Database - raw'!HU$7:HW$494))&gt;0,COUNT(IF(('1. Database - raw'!HU$7:HW$494&gt;0)*('1. Database - raw'!$AD$7:$AD$494=$A59)*(INDIRECT($Q59,TRUE)=$O59),'1. Database - raw'!HU$7:HW$494)),""),"")</f>
        <v/>
      </c>
      <c r="IU59" s="14" t="str">
        <f t="shared" ca="1" si="97"/>
        <v/>
      </c>
      <c r="IV59" s="19" t="str">
        <f t="shared" ca="1" si="98"/>
        <v/>
      </c>
      <c r="IW59" s="19" t="str">
        <f t="shared" ca="1" si="99"/>
        <v/>
      </c>
      <c r="IX59" s="19" t="str">
        <f t="array" aca="1" ref="IX59" ca="1">IFERROR(AVERAGE(IF(('1. Database - raw'!IA$7:IC$494&gt;0)*('1. Database - raw'!$AD$7:$AD$494=$A59)*(INDIRECT($Q59,TRUE)=$O59),'1. Database - raw'!IA$7:IC$494)),"")</f>
        <v/>
      </c>
      <c r="IY59" s="33" t="str">
        <f t="array" aca="1" ref="IY59" ca="1">IFERROR(_xlfn.STDEV.S(IF(('1. Database - raw'!IA$7:IC$494&gt;0)*('1. Database - raw'!$AD$7:$AD$494=$A59)*(INDIRECT($Q59,TRUE)=$O59),'1. Database - raw'!IA$7:IC$494)),"")</f>
        <v/>
      </c>
      <c r="IZ59" s="33" t="str">
        <f t="array" aca="1" ref="IZ59" ca="1">IFERROR(IF(COUNT(IF(('1. Database - raw'!IA$7:IC$494&gt;0)*('1. Database - raw'!$AD$7:$AD$494=$A59)*(INDIRECT($Q59,TRUE)=$O59),'1. Database - raw'!IA$7:IC$494))&gt;0,COUNT(IF(('1. Database - raw'!IA$7:IC$494&gt;0)*('1. Database - raw'!$AD$7:$AD$494=$A59)*(INDIRECT($Q59,TRUE)=$O59),'1. Database - raw'!IA$7:IC$494)),""),"")</f>
        <v/>
      </c>
      <c r="JA59" s="14" t="str">
        <f t="shared" ca="1" si="100"/>
        <v/>
      </c>
      <c r="JB59" s="19" t="str">
        <f t="shared" ca="1" si="101"/>
        <v/>
      </c>
      <c r="JC59" s="19" t="str">
        <f t="shared" ca="1" si="102"/>
        <v/>
      </c>
      <c r="JD59" s="19" t="str">
        <f t="array" aca="1" ref="JD59" ca="1">IFERROR(AVERAGE(IF(('1. Database - raw'!IG$7:II$494&gt;0)*('1. Database - raw'!$AD$7:$AD$494=$A59)*(INDIRECT($Q59,TRUE)=$O59),'1. Database - raw'!IG$7:II$494)),"")</f>
        <v/>
      </c>
      <c r="JE59" s="33" t="str">
        <f t="array" aca="1" ref="JE59" ca="1">IFERROR(_xlfn.STDEV.S(IF(('1. Database - raw'!IG$7:II$494&gt;0)*('1. Database - raw'!$AD$7:$AD$494=$A59)*(INDIRECT($Q59,TRUE)=$O59),'1. Database - raw'!IG$7:II$494)),"")</f>
        <v/>
      </c>
      <c r="JF59" s="33" t="str">
        <f t="array" aca="1" ref="JF59" ca="1">IFERROR(IF(COUNT(IF(('1. Database - raw'!IG$7:II$494&gt;0)*('1. Database - raw'!$AD$7:$AD$494=$A59)*(INDIRECT($Q59,TRUE)=$O59),'1. Database - raw'!IG$7:II$494))&gt;0,COUNT(IF(('1. Database - raw'!IG$7:II$494&gt;0)*('1. Database - raw'!$AD$7:$AD$494=$A59)*(INDIRECT($Q59,TRUE)=$O59),'1. Database - raw'!IG$7:II$494)),""),"")</f>
        <v/>
      </c>
      <c r="JG59" s="145" t="str">
        <f t="shared" ca="1" si="103"/>
        <v/>
      </c>
      <c r="JH59" s="146" t="str">
        <f t="shared" ca="1" si="104"/>
        <v/>
      </c>
      <c r="JI59" s="146" t="str">
        <f t="shared" ca="1" si="105"/>
        <v/>
      </c>
      <c r="JJ59" s="146" t="str">
        <f t="array" aca="1" ref="JJ59" ca="1">IFERROR(AVERAGE(IF(('1. Database - raw'!IM$7:IO$494&gt;0)*('1. Database - raw'!$AD$7:$AD$494=$A59)*(INDIRECT($Q59,TRUE)=$O59),'1. Database - raw'!IM$7:IO$494)),"")</f>
        <v/>
      </c>
      <c r="JK59" s="277" t="str">
        <f t="array" aca="1" ref="JK59" ca="1">IFERROR(_xlfn.STDEV.S(IF(('1. Database - raw'!IM$7:IO$494&gt;0)*('1. Database - raw'!$AD$7:$AD$494=$A59)*(INDIRECT($Q59,TRUE)=$O59),'1. Database - raw'!IM$7:IO$494)),"")</f>
        <v/>
      </c>
      <c r="JL59" s="33" t="str">
        <f t="array" aca="1" ref="JL59" ca="1">IFERROR(IF(COUNT(IF(('1. Database - raw'!IM$7:IO$494&gt;0)*('1. Database - raw'!$AD$7:$AD$494=$A59)*(INDIRECT($Q59,TRUE)=$O59),'1. Database - raw'!IM$7:IO$494))&gt;0,COUNT(IF(('1. Database - raw'!IM$7:IO$494&gt;0)*('1. Database - raw'!$AD$7:$AD$494=$A59)*(INDIRECT($Q59,TRUE)=$O59),'1. Database - raw'!IM$7:IO$494)),""),"")</f>
        <v/>
      </c>
      <c r="JM59" s="145" t="str">
        <f t="shared" ca="1" si="106"/>
        <v/>
      </c>
      <c r="JN59" s="146" t="str">
        <f t="shared" ca="1" si="107"/>
        <v/>
      </c>
      <c r="JO59" s="146" t="str">
        <f t="shared" ca="1" si="108"/>
        <v/>
      </c>
      <c r="JP59" s="146" t="str">
        <f t="array" aca="1" ref="JP59" ca="1">IFERROR(AVERAGE(IF(('1. Database - raw'!IS$7:IU$494&gt;0)*('1. Database - raw'!$AD$7:$AD$494=$A59)*(INDIRECT($Q59,TRUE)=$O59),'1. Database - raw'!IS$7:IU$494)),"")</f>
        <v/>
      </c>
      <c r="JQ59" s="277" t="str">
        <f t="array" aca="1" ref="JQ59" ca="1">IFERROR(_xlfn.STDEV.S(IF(('1. Database - raw'!IS$7:IU$494&gt;0)*('1. Database - raw'!$AD$7:$AD$494=$A59)*(INDIRECT($Q59,TRUE)=$O59),'1. Database - raw'!IS$7:IU$494)),"")</f>
        <v/>
      </c>
      <c r="JR59" s="33" t="str">
        <f t="array" aca="1" ref="JR59" ca="1">IFERROR(IF(COUNT(IF(('1. Database - raw'!IS$7:IU$494&gt;0)*('1. Database - raw'!$AD$7:$AD$494=$A59)*(INDIRECT($Q59,TRUE)=$O59),'1. Database - raw'!IS$7:IU$494))&gt;0,COUNT(IF(('1. Database - raw'!IS$7:IU$494&gt;0)*('1. Database - raw'!$AD$7:$AD$494=$A59)*(INDIRECT($Q59,TRUE)=$O59),'1. Database - raw'!IS$7:IU$494)),""),"")</f>
        <v/>
      </c>
      <c r="JS59" s="145" t="str">
        <f t="shared" ca="1" si="109"/>
        <v/>
      </c>
      <c r="JT59" s="146" t="str">
        <f t="shared" ca="1" si="110"/>
        <v/>
      </c>
      <c r="JU59" s="146" t="str">
        <f t="shared" ca="1" si="111"/>
        <v/>
      </c>
      <c r="JV59" s="146" t="str">
        <f t="array" aca="1" ref="JV59" ca="1">IFERROR(AVERAGE(IF(('1. Database - raw'!IY$7:JA$494&gt;0)*('1. Database - raw'!$AD$7:$AD$494=$A59)*(INDIRECT($Q59,TRUE)=$O59),'1. Database - raw'!IY$7:JA$494)),"")</f>
        <v/>
      </c>
      <c r="JW59" s="277" t="str">
        <f t="array" aca="1" ref="JW59" ca="1">IFERROR(_xlfn.STDEV.S(IF(('1. Database - raw'!IY$7:JA$494&gt;0)*('1. Database - raw'!$AD$7:$AD$494=$A59)*(INDIRECT($Q59,TRUE)=$O59),'1. Database - raw'!IY$7:JA$494)),"")</f>
        <v/>
      </c>
      <c r="JX59" s="33" t="str">
        <f t="array" aca="1" ref="JX59" ca="1">IFERROR(IF(COUNT(IF(('1. Database - raw'!IY$7:JA$494&gt;0)*('1. Database - raw'!$AD$7:$AD$494=$A59)*(INDIRECT($Q59,TRUE)=$O59),'1. Database - raw'!IY$7:JA$494))&gt;0,COUNT(IF(('1. Database - raw'!IY$7:JA$494&gt;0)*('1. Database - raw'!$AD$7:$AD$494=$A59)*(INDIRECT($Q59,TRUE)=$O59),'1. Database - raw'!IY$7:JA$494)),""),"")</f>
        <v/>
      </c>
      <c r="JY59" s="145" t="str">
        <f t="shared" ca="1" si="112"/>
        <v/>
      </c>
      <c r="JZ59" s="146" t="str">
        <f t="shared" ca="1" si="113"/>
        <v/>
      </c>
      <c r="KA59" s="146" t="str">
        <f t="shared" ca="1" si="114"/>
        <v/>
      </c>
      <c r="KB59" s="146" t="str">
        <f t="array" aca="1" ref="KB59" ca="1">IFERROR(AVERAGE(IF(('1. Database - raw'!JE$7:JG$494&gt;0)*('1. Database - raw'!$AD$7:$AD$494=$A59)*(INDIRECT($Q59,TRUE)=$O59),'1. Database - raw'!JE$7:JG$494)),"")</f>
        <v/>
      </c>
      <c r="KC59" s="277" t="str">
        <f t="array" aca="1" ref="KC59" ca="1">IFERROR(_xlfn.STDEV.S(IF(('1. Database - raw'!JE$7:JG$494&gt;0)*('1. Database - raw'!$AD$7:$AD$494=$A59)*(INDIRECT($Q59,TRUE)=$O59),'1. Database - raw'!JE$7:JG$494)),"")</f>
        <v/>
      </c>
      <c r="KD59" s="33" t="str">
        <f t="array" aca="1" ref="KD59" ca="1">IFERROR(IF(COUNT(IF(('1. Database - raw'!JE$7:JG$494&gt;0)*('1. Database - raw'!$AD$7:$AD$494=$A59)*(INDIRECT($Q59,TRUE)=$O59),'1. Database - raw'!JE$7:JG$494))&gt;0,COUNT(IF(('1. Database - raw'!JE$7:JG$494&gt;0)*('1. Database - raw'!$AD$7:$AD$494=$A59)*(INDIRECT($Q59,TRUE)=$O59),'1. Database - raw'!JE$7:JG$494)),""),"")</f>
        <v/>
      </c>
      <c r="KE59" s="145" t="str">
        <f t="shared" ca="1" si="115"/>
        <v/>
      </c>
      <c r="KF59" s="146" t="str">
        <f t="shared" ca="1" si="116"/>
        <v/>
      </c>
      <c r="KG59" s="146" t="str">
        <f t="shared" ca="1" si="117"/>
        <v/>
      </c>
      <c r="KH59" s="146" t="str">
        <f t="array" aca="1" ref="KH59" ca="1">IFERROR(AVERAGE(IF(('1. Database - raw'!JK$7:JM$494&gt;0)*('1. Database - raw'!$AD$7:$AD$494=$A59)*(INDIRECT($Q59,TRUE)=$O59),'1. Database - raw'!JK$7:JM$494)),"")</f>
        <v/>
      </c>
      <c r="KI59" s="277" t="str">
        <f t="array" aca="1" ref="KI59" ca="1">IFERROR(_xlfn.STDEV.S(IF(('1. Database - raw'!JK$7:JM$494&gt;0)*('1. Database - raw'!$AD$7:$AD$494=$A59)*(INDIRECT($Q59,TRUE)=$O59),'1. Database - raw'!JK$7:JM$494)),"")</f>
        <v/>
      </c>
      <c r="KJ59" s="33" t="str">
        <f t="array" aca="1" ref="KJ59" ca="1">IFERROR(IF(COUNT(IF(('1. Database - raw'!JK$7:JM$494&gt;0)*('1. Database - raw'!$AD$7:$AD$494=$A59)*(INDIRECT($Q59,TRUE)=$O59),'1. Database - raw'!JK$7:JM$494))&gt;0,COUNT(IF(('1. Database - raw'!JK$7:JM$494&gt;0)*('1. Database - raw'!$AD$7:$AD$494=$A59)*(INDIRECT($Q59,TRUE)=$O59),'1. Database - raw'!JK$7:JM$494)),""),"")</f>
        <v/>
      </c>
      <c r="KK59" s="145" t="str">
        <f t="shared" ca="1" si="118"/>
        <v/>
      </c>
      <c r="KL59" s="146" t="str">
        <f t="shared" ca="1" si="119"/>
        <v/>
      </c>
      <c r="KM59" s="146" t="str">
        <f t="shared" ca="1" si="120"/>
        <v/>
      </c>
      <c r="KN59" s="146" t="str">
        <f t="array" aca="1" ref="KN59" ca="1">IFERROR(AVERAGE(IF(('1. Database - raw'!JQ$7:JS$494&gt;0)*('1. Database - raw'!$AD$7:$AD$494=$A59)*(INDIRECT($Q59,TRUE)=$O59),'1. Database - raw'!JQ$7:JS$494)),"")</f>
        <v/>
      </c>
      <c r="KO59" s="277" t="str">
        <f t="array" aca="1" ref="KO59" ca="1">IFERROR(_xlfn.STDEV.S(IF(('1. Database - raw'!JQ$7:JS$494&gt;0)*('1. Database - raw'!$AD$7:$AD$494=$A59)*(INDIRECT($Q59,TRUE)=$O59),'1. Database - raw'!JQ$7:JS$494)),"")</f>
        <v/>
      </c>
      <c r="KP59" s="33" t="str">
        <f t="array" aca="1" ref="KP59" ca="1">IFERROR(IF(COUNT(IF(('1. Database - raw'!JQ$7:JS$494&gt;0)*('1. Database - raw'!$AD$7:$AD$494=$A59)*(INDIRECT($Q59,TRUE)=$O59),'1. Database - raw'!JQ$7:JS$494))&gt;0,COUNT(IF(('1. Database - raw'!JQ$7:JS$494&gt;0)*('1. Database - raw'!$AD$7:$AD$494=$A59)*(INDIRECT($Q59,TRUE)=$O59),'1. Database - raw'!JQ$7:JS$494)),""),"")</f>
        <v/>
      </c>
      <c r="KQ59" s="145" t="str">
        <f t="shared" ca="1" si="121"/>
        <v/>
      </c>
      <c r="KR59" s="146" t="str">
        <f t="shared" ca="1" si="122"/>
        <v/>
      </c>
      <c r="KS59" s="146" t="str">
        <f t="shared" ca="1" si="123"/>
        <v/>
      </c>
      <c r="KT59" s="146" t="str">
        <f t="array" aca="1" ref="KT59" ca="1">IFERROR(AVERAGE(IF(('1. Database - raw'!JW$7:JY$494&gt;0)*('1. Database - raw'!$AD$7:$AD$494=$A59)*(INDIRECT($Q59,TRUE)=$O59),'1. Database - raw'!JW$7:JY$494)),"")</f>
        <v/>
      </c>
      <c r="KU59" s="277" t="str">
        <f t="array" aca="1" ref="KU59" ca="1">IFERROR(_xlfn.STDEV.S(IF(('1. Database - raw'!JW$7:JY$494&gt;0)*('1. Database - raw'!$AD$7:$AD$494=$A59)*(INDIRECT($Q59,TRUE)=$O59),'1. Database - raw'!JW$7:JY$494)),"")</f>
        <v/>
      </c>
      <c r="KV59" s="33" t="str">
        <f t="array" aca="1" ref="KV59" ca="1">IFERROR(IF(COUNT(IF(('1. Database - raw'!JW$7:JY$494&gt;0)*('1. Database - raw'!$AD$7:$AD$494=$A59)*(INDIRECT($Q59,TRUE)=$O59),'1. Database - raw'!JW$7:JY$494))&gt;0,COUNT(IF(('1. Database - raw'!JW$7:JY$494&gt;0)*('1. Database - raw'!$AD$7:$AD$494=$A59)*(INDIRECT($Q59,TRUE)=$O59),'1. Database - raw'!JW$7:JY$494)),""),"")</f>
        <v/>
      </c>
      <c r="KW59" s="145" t="str">
        <f t="shared" ca="1" si="124"/>
        <v/>
      </c>
      <c r="KX59" s="146" t="str">
        <f t="shared" ca="1" si="125"/>
        <v/>
      </c>
      <c r="KY59" s="146" t="str">
        <f t="shared" ca="1" si="126"/>
        <v/>
      </c>
      <c r="KZ59" s="146" t="str">
        <f t="array" aca="1" ref="KZ59" ca="1">IFERROR(AVERAGE(IF(('1. Database - raw'!KC$7:KE$494&gt;0)*('1. Database - raw'!$AD$7:$AD$494=$A59)*(INDIRECT($Q59,TRUE)=$O59),'1. Database - raw'!KC$7:KE$494)),"")</f>
        <v/>
      </c>
      <c r="LA59" s="277" t="str">
        <f t="array" aca="1" ref="LA59" ca="1">IFERROR(_xlfn.STDEV.S(IF(('1. Database - raw'!KC$7:KE$494&gt;0)*('1. Database - raw'!$AD$7:$AD$494=$A59)*(INDIRECT($Q59,TRUE)=$O59),'1. Database - raw'!KC$7:KE$494)),"")</f>
        <v/>
      </c>
      <c r="LB59" s="33" t="str">
        <f t="array" aca="1" ref="LB59" ca="1">IFERROR(IF(COUNT(IF(('1. Database - raw'!KC$7:KE$494&gt;0)*('1. Database - raw'!$AD$7:$AD$494=$A59)*(INDIRECT($Q59,TRUE)=$O59),'1. Database - raw'!KC$7:KE$494))&gt;0,COUNT(IF(('1. Database - raw'!KC$7:KE$494&gt;0)*('1. Database - raw'!$AD$7:$AD$494=$A59)*(INDIRECT($Q59,TRUE)=$O59),'1. Database - raw'!KC$7:KE$494)),""),"")</f>
        <v/>
      </c>
      <c r="LC59" s="145" t="str">
        <f t="shared" ca="1" si="127"/>
        <v/>
      </c>
      <c r="LD59" s="146" t="str">
        <f t="shared" ca="1" si="128"/>
        <v/>
      </c>
      <c r="LE59" s="146" t="str">
        <f t="shared" ca="1" si="129"/>
        <v/>
      </c>
      <c r="LF59" s="146" t="str">
        <f t="array" aca="1" ref="LF59" ca="1">IFERROR(AVERAGE(IF(('1. Database - raw'!KI$7:KK$494&gt;0)*('1. Database - raw'!$AD$7:$AD$494=$A59)*(INDIRECT($Q59,TRUE)=$O59),'1. Database - raw'!KI$7:KK$494)),"")</f>
        <v/>
      </c>
      <c r="LG59" s="277" t="str">
        <f t="array" aca="1" ref="LG59" ca="1">IFERROR(_xlfn.STDEV.S(IF(('1. Database - raw'!KI$7:KK$494&gt;0)*('1. Database - raw'!$AD$7:$AD$494=$A59)*(INDIRECT($Q59,TRUE)=$O59),'1. Database - raw'!KI$7:KK$494)),"")</f>
        <v/>
      </c>
      <c r="LH59" s="33" t="str">
        <f t="array" aca="1" ref="LH59" ca="1">IFERROR(IF(COUNT(IF(('1. Database - raw'!KI$7:KK$494&gt;0)*('1. Database - raw'!$AD$7:$AD$494=$A59)*(INDIRECT($Q59,TRUE)=$O59),'1. Database - raw'!KI$7:KK$494))&gt;0,COUNT(IF(('1. Database - raw'!KI$7:KK$494&gt;0)*('1. Database - raw'!$AD$7:$AD$494=$A59)*(INDIRECT($Q59,TRUE)=$O59),'1. Database - raw'!KI$7:KK$494)),""),"")</f>
        <v/>
      </c>
      <c r="LI59" s="145" t="str">
        <f t="shared" ca="1" si="169"/>
        <v/>
      </c>
      <c r="LJ59" s="146" t="str">
        <f t="shared" ca="1" si="170"/>
        <v/>
      </c>
      <c r="LK59" s="146" t="str">
        <f t="shared" ca="1" si="171"/>
        <v/>
      </c>
      <c r="LL59" s="146" t="str">
        <f t="array" aca="1" ref="LL59" ca="1">IFERROR(AVERAGE(IF(('1. Database - raw'!KO$7:KQ$494&gt;0)*('1. Database - raw'!$AD$7:$AD$494=$A59)*(INDIRECT($Q59,TRUE)=$O59),'1. Database - raw'!KO$7:KQ$494)),"")</f>
        <v/>
      </c>
      <c r="LM59" s="277" t="str">
        <f t="array" aca="1" ref="LM59" ca="1">IFERROR(_xlfn.STDEV.S(IF(('1. Database - raw'!KO$7:KQ$494&gt;0)*('1. Database - raw'!$AD$7:$AD$494=$A59)*(INDIRECT($Q59,TRUE)=$O59),'1. Database - raw'!KO$7:KQ$494)),"")</f>
        <v/>
      </c>
      <c r="LN59" s="33" t="str">
        <f t="array" aca="1" ref="LN59" ca="1">IFERROR(IF(COUNT(IF(('1. Database - raw'!KO$7:KQ$494&gt;0)*('1. Database - raw'!$AD$7:$AD$494=$A59)*(INDIRECT($Q59,TRUE)=$O59),'1. Database - raw'!KO$7:KQ$494))&gt;0,COUNT(IF(('1. Database - raw'!KO$7:KQ$494&gt;0)*('1. Database - raw'!$AD$7:$AD$494=$A59)*(INDIRECT($Q59,TRUE)=$O59),'1. Database - raw'!KO$7:KQ$494)),""),"")</f>
        <v/>
      </c>
      <c r="LO59" s="145" t="str">
        <f t="shared" ca="1" si="130"/>
        <v/>
      </c>
      <c r="LP59" s="146" t="str">
        <f t="shared" ca="1" si="131"/>
        <v/>
      </c>
      <c r="LQ59" s="146" t="str">
        <f t="shared" ca="1" si="132"/>
        <v/>
      </c>
      <c r="LR59" s="146" t="str">
        <f t="array" aca="1" ref="LR59" ca="1">IFERROR(AVERAGE(IF(('1. Database - raw'!KU$7:KW$494&gt;0)*('1. Database - raw'!$AD$7:$AD$494=$A59)*(INDIRECT($Q59,TRUE)=$O59),'1. Database - raw'!KU$7:KW$494)),"")</f>
        <v/>
      </c>
      <c r="LS59" s="277" t="str">
        <f t="array" aca="1" ref="LS59" ca="1">IFERROR(_xlfn.STDEV.S(IF(('1. Database - raw'!KU$7:KW$494&gt;0)*('1. Database - raw'!$AD$7:$AD$494=$A59)*(INDIRECT($Q59,TRUE)=$O59),'1. Database - raw'!KU$7:KW$494)),"")</f>
        <v/>
      </c>
      <c r="LT59" s="33" t="str">
        <f t="array" aca="1" ref="LT59" ca="1">IFERROR(IF(COUNT(IF(('1. Database - raw'!KU$7:KW$494&gt;0)*('1. Database - raw'!$AD$7:$AD$494=$A59)*(INDIRECT($Q59,TRUE)=$O59),'1. Database - raw'!KU$7:KW$494))&gt;0,COUNT(IF(('1. Database - raw'!KU$7:KW$494&gt;0)*('1. Database - raw'!$AD$7:$AD$494=$A59)*(INDIRECT($Q59,TRUE)=$O59),'1. Database - raw'!KU$7:KW$494)),""),"")</f>
        <v/>
      </c>
      <c r="LU59" s="145" t="str">
        <f t="shared" ca="1" si="133"/>
        <v/>
      </c>
      <c r="LV59" s="146" t="str">
        <f t="shared" ca="1" si="134"/>
        <v/>
      </c>
      <c r="LW59" s="146" t="str">
        <f t="shared" ca="1" si="135"/>
        <v/>
      </c>
      <c r="LX59" s="146" t="str">
        <f t="array" aca="1" ref="LX59" ca="1">IFERROR(AVERAGE(IF(('1. Database - raw'!LA$7:LC$494&gt;0)*('1. Database - raw'!$AD$7:$AD$494=$A59)*(INDIRECT($Q59,TRUE)=$O59),'1. Database - raw'!LA$7:LC$494)),"")</f>
        <v/>
      </c>
      <c r="LY59" s="277" t="str">
        <f t="array" aca="1" ref="LY59" ca="1">IFERROR(_xlfn.STDEV.S(IF(('1. Database - raw'!LA$7:LC$494&gt;0)*('1. Database - raw'!$AD$7:$AD$494=$A59)*(INDIRECT($Q59,TRUE)=$O59),'1. Database - raw'!LA$7:LC$494)),"")</f>
        <v/>
      </c>
      <c r="LZ59" s="33" t="str">
        <f t="array" aca="1" ref="LZ59" ca="1">IFERROR(IF(COUNT(IF(('1. Database - raw'!LA$7:LC$494&gt;0)*('1. Database - raw'!$AD$7:$AD$494=$A59)*(INDIRECT($Q59,TRUE)=$O59),'1. Database - raw'!LA$7:LC$494))&gt;0,COUNT(IF(('1. Database - raw'!LA$7:LC$494&gt;0)*('1. Database - raw'!$AD$7:$AD$494=$A59)*(INDIRECT($Q59,TRUE)=$O59),'1. Database - raw'!LA$7:LC$494)),""),"")</f>
        <v/>
      </c>
      <c r="MA59" s="145" t="str">
        <f t="shared" ca="1" si="136"/>
        <v/>
      </c>
      <c r="MB59" s="146" t="str">
        <f t="shared" ca="1" si="137"/>
        <v/>
      </c>
      <c r="MC59" s="146" t="str">
        <f t="shared" ca="1" si="138"/>
        <v/>
      </c>
      <c r="MD59" s="146" t="str">
        <f t="array" aca="1" ref="MD59" ca="1">IFERROR(AVERAGE(IF(('1. Database - raw'!LG$7:LI$494&gt;0)*('1. Database - raw'!$AD$7:$AD$494=$A59)*(INDIRECT($Q59,TRUE)=$O59),'1. Database - raw'!LG$7:LI$494)),"")</f>
        <v/>
      </c>
      <c r="ME59" s="277" t="str">
        <f t="array" aca="1" ref="ME59" ca="1">IFERROR(_xlfn.STDEV.S(IF(('1. Database - raw'!LG$7:LI$494&gt;0)*('1. Database - raw'!$AD$7:$AD$494=$A59)*(INDIRECT($Q59,TRUE)=$O59),'1. Database - raw'!LG$7:LI$494)),"")</f>
        <v/>
      </c>
      <c r="MF59" s="33" t="str">
        <f t="array" aca="1" ref="MF59" ca="1">IFERROR(IF(COUNT(IF(('1. Database - raw'!LG$7:LI$494&gt;0)*('1. Database - raw'!$AD$7:$AD$494=$A59)*(INDIRECT($Q59,TRUE)=$O59),'1. Database - raw'!LG$7:LI$494))&gt;0,COUNT(IF(('1. Database - raw'!LG$7:LI$494&gt;0)*('1. Database - raw'!$AD$7:$AD$494=$A59)*(INDIRECT($Q59,TRUE)=$O59),'1. Database - raw'!LG$7:LI$494)),""),"")</f>
        <v/>
      </c>
      <c r="MG59" s="145" t="str">
        <f t="shared" ca="1" si="139"/>
        <v/>
      </c>
      <c r="MH59" s="146" t="str">
        <f t="shared" ca="1" si="140"/>
        <v/>
      </c>
      <c r="MI59" s="146" t="str">
        <f t="shared" ca="1" si="141"/>
        <v/>
      </c>
      <c r="MJ59" s="146" t="str">
        <f t="array" aca="1" ref="MJ59" ca="1">IFERROR(AVERAGE(IF(('1. Database - raw'!LM$7:LO$494&gt;0)*('1. Database - raw'!$AD$7:$AD$494=$A59)*(INDIRECT($Q59,TRUE)=$O59),'1. Database - raw'!LM$7:LO$494)),"")</f>
        <v/>
      </c>
      <c r="MK59" s="277" t="str">
        <f t="array" aca="1" ref="MK59" ca="1">IFERROR(_xlfn.STDEV.S(IF(('1. Database - raw'!LM$7:LO$494&gt;0)*('1. Database - raw'!$AD$7:$AD$494=$A59)*(INDIRECT($Q59,TRUE)=$O59),'1. Database - raw'!LM$7:LO$494)),"")</f>
        <v/>
      </c>
      <c r="ML59" s="33" t="str">
        <f t="array" aca="1" ref="ML59" ca="1">IFERROR(IF(COUNT(IF(('1. Database - raw'!LM$7:LO$494&gt;0)*('1. Database - raw'!$AD$7:$AD$494=$A59)*(INDIRECT($Q59,TRUE)=$O59),'1. Database - raw'!LM$7:LO$494))&gt;0,COUNT(IF(('1. Database - raw'!LM$7:LO$494&gt;0)*('1. Database - raw'!$AD$7:$AD$494=$A59)*(INDIRECT($Q59,TRUE)=$O59),'1. Database - raw'!LM$7:LO$494)),""),"")</f>
        <v/>
      </c>
      <c r="MM59" s="145" t="str">
        <f t="shared" ca="1" si="142"/>
        <v/>
      </c>
      <c r="MN59" s="146" t="str">
        <f t="shared" ca="1" si="143"/>
        <v/>
      </c>
      <c r="MO59" s="146" t="str">
        <f t="shared" ca="1" si="144"/>
        <v/>
      </c>
      <c r="MP59" s="146" t="str">
        <f t="array" aca="1" ref="MP59" ca="1">IFERROR(AVERAGE(IF(('1. Database - raw'!LS$7:LU$494&gt;0)*('1. Database - raw'!$AD$7:$AD$494=$A59)*(INDIRECT($Q59,TRUE)=$O59),'1. Database - raw'!LS$7:LU$494)),"")</f>
        <v/>
      </c>
      <c r="MQ59" s="277" t="str">
        <f t="array" aca="1" ref="MQ59" ca="1">IFERROR(_xlfn.STDEV.S(IF(('1. Database - raw'!LS$7:LU$494&gt;0)*('1. Database - raw'!$AD$7:$AD$494=$A59)*(INDIRECT($Q59,TRUE)=$O59),'1. Database - raw'!LS$7:LU$494)),"")</f>
        <v/>
      </c>
      <c r="MR59" s="33" t="str">
        <f t="array" aca="1" ref="MR59" ca="1">IFERROR(IF(COUNT(IF(('1. Database - raw'!LS$7:LU$494&gt;0)*('1. Database - raw'!$AD$7:$AD$494=$A59)*(INDIRECT($Q59,TRUE)=$O59),'1. Database - raw'!LS$7:LU$494))&gt;0,COUNT(IF(('1. Database - raw'!LS$7:LU$494&gt;0)*('1. Database - raw'!$AD$7:$AD$494=$A59)*(INDIRECT($Q59,TRUE)=$O59),'1. Database - raw'!LS$7:LU$494)),""),"")</f>
        <v/>
      </c>
      <c r="MS59" s="145" t="str">
        <f t="shared" ca="1" si="145"/>
        <v/>
      </c>
      <c r="MT59" s="146" t="str">
        <f t="shared" ca="1" si="146"/>
        <v/>
      </c>
      <c r="MU59" s="146" t="str">
        <f t="shared" ca="1" si="147"/>
        <v/>
      </c>
      <c r="MV59" s="146" t="str">
        <f t="array" aca="1" ref="MV59" ca="1">IFERROR(AVERAGE(IF(('1. Database - raw'!LY$7:MA$494&gt;0)*('1. Database - raw'!$AD$7:$AD$494=$A59)*(INDIRECT($Q59,TRUE)=$O59),'1. Database - raw'!LY$7:MA$494)),"")</f>
        <v/>
      </c>
      <c r="MW59" s="277" t="str">
        <f t="array" aca="1" ref="MW59" ca="1">IFERROR(_xlfn.STDEV.S(IF(('1. Database - raw'!LY$7:MA$494&gt;0)*('1. Database - raw'!$AD$7:$AD$494=$A59)*(INDIRECT($Q59,TRUE)=$O59),'1. Database - raw'!LY$7:MA$494)),"")</f>
        <v/>
      </c>
      <c r="MX59" s="33" t="str">
        <f t="array" aca="1" ref="MX59" ca="1">IFERROR(IF(COUNT(IF(('1. Database - raw'!LY$7:MA$494&gt;0)*('1. Database - raw'!$AD$7:$AD$494=$A59)*(INDIRECT($Q59,TRUE)=$O59),'1. Database - raw'!LY$7:MA$494))&gt;0,COUNT(IF(('1. Database - raw'!LY$7:MA$494&gt;0)*('1. Database - raw'!$AD$7:$AD$494=$A59)*(INDIRECT($Q59,TRUE)=$O59),'1. Database - raw'!LY$7:MA$494)),""),"")</f>
        <v/>
      </c>
      <c r="MY59" s="145" t="str">
        <f t="shared" ca="1" si="148"/>
        <v/>
      </c>
      <c r="MZ59" s="146" t="str">
        <f t="shared" ca="1" si="149"/>
        <v/>
      </c>
      <c r="NA59" s="146" t="str">
        <f t="shared" ca="1" si="150"/>
        <v/>
      </c>
      <c r="NB59" s="146" t="str">
        <f t="array" aca="1" ref="NB59" ca="1">IFERROR(AVERAGE(IF(('1. Database - raw'!ME$7:MG$494&gt;0)*('1. Database - raw'!$AD$7:$AD$494=$A59)*(INDIRECT($Q59,TRUE)=$O59),'1. Database - raw'!ME$7:MG$494)),"")</f>
        <v/>
      </c>
      <c r="NC59" s="277" t="str">
        <f t="array" aca="1" ref="NC59" ca="1">IFERROR(_xlfn.STDEV.S(IF(('1. Database - raw'!ME$7:MG$494&gt;0)*('1. Database - raw'!$AD$7:$AD$494=$A59)*(INDIRECT($Q59,TRUE)=$O59),'1. Database - raw'!ME$7:MG$494)),"")</f>
        <v/>
      </c>
      <c r="ND59" s="33" t="str">
        <f t="array" aca="1" ref="ND59" ca="1">IFERROR(IF(COUNT(IF(('1. Database - raw'!ME$7:MG$494&gt;0)*('1. Database - raw'!$AD$7:$AD$494=$A59)*(INDIRECT($Q59,TRUE)=$O59),'1. Database - raw'!ME$7:MG$494))&gt;0,COUNT(IF(('1. Database - raw'!ME$7:MG$494&gt;0)*('1. Database - raw'!$AD$7:$AD$494=$A59)*(INDIRECT($Q59,TRUE)=$O59),'1. Database - raw'!ME$7:MG$494)),""),"")</f>
        <v/>
      </c>
      <c r="NE59" s="145" t="str">
        <f t="shared" ca="1" si="151"/>
        <v/>
      </c>
      <c r="NF59" s="146" t="str">
        <f t="shared" ca="1" si="152"/>
        <v/>
      </c>
      <c r="NG59" s="146" t="str">
        <f t="shared" ca="1" si="153"/>
        <v/>
      </c>
      <c r="NH59" s="146" t="str">
        <f t="array" aca="1" ref="NH59" ca="1">IFERROR(AVERAGE(IF(('1. Database - raw'!MK$7:MM$494&gt;0)*('1. Database - raw'!$AD$7:$AD$494=$A59)*(INDIRECT($Q59,TRUE)=$O59),'1. Database - raw'!MK$7:MM$494)),"")</f>
        <v/>
      </c>
      <c r="NI59" s="277" t="str">
        <f t="array" aca="1" ref="NI59" ca="1">IFERROR(_xlfn.STDEV.S(IF(('1. Database - raw'!MK$7:MM$494&gt;0)*('1. Database - raw'!$AD$7:$AD$494=$A59)*(INDIRECT($Q59,TRUE)=$O59),'1. Database - raw'!MK$7:MM$494)),"")</f>
        <v/>
      </c>
      <c r="NJ59" s="33" t="str">
        <f t="array" aca="1" ref="NJ59" ca="1">IFERROR(IF(COUNT(IF(('1. Database - raw'!MK$7:MM$494&gt;0)*('1. Database - raw'!$AD$7:$AD$494=$A59)*(INDIRECT($Q59,TRUE)=$O59),'1. Database - raw'!MK$7:MM$494))&gt;0,COUNT(IF(('1. Database - raw'!MK$7:MM$494&gt;0)*('1. Database - raw'!$AD$7:$AD$494=$A59)*(INDIRECT($Q59,TRUE)=$O59),'1. Database - raw'!MK$7:MM$494)),""),"")</f>
        <v/>
      </c>
      <c r="NK59" s="145" t="str">
        <f t="shared" ca="1" si="154"/>
        <v/>
      </c>
      <c r="NL59" s="146" t="str">
        <f t="shared" ca="1" si="155"/>
        <v/>
      </c>
      <c r="NM59" s="146" t="str">
        <f t="shared" ca="1" si="156"/>
        <v/>
      </c>
      <c r="NN59" s="146" t="str">
        <f t="array" aca="1" ref="NN59" ca="1">IFERROR(AVERAGE(IF(('1. Database - raw'!MQ$7:MS$494&gt;0)*('1. Database - raw'!$AD$7:$AD$494=$A59)*(INDIRECT($Q59,TRUE)=$O59),'1. Database - raw'!MQ$7:MS$494)),"")</f>
        <v/>
      </c>
      <c r="NO59" s="277" t="str">
        <f t="array" aca="1" ref="NO59" ca="1">IFERROR(_xlfn.STDEV.S(IF(('1. Database - raw'!MQ$7:MS$494&gt;0)*('1. Database - raw'!$AD$7:$AD$494=$A59)*(INDIRECT($Q59,TRUE)=$O59),'1. Database - raw'!MQ$7:MS$494)),"")</f>
        <v/>
      </c>
      <c r="NP59" s="33" t="str">
        <f t="array" aca="1" ref="NP59" ca="1">IFERROR(IF(COUNT(IF(('1. Database - raw'!MQ$7:MS$494&gt;0)*('1. Database - raw'!$AD$7:$AD$494=$A59)*(INDIRECT($Q59,TRUE)=$O59),'1. Database - raw'!MQ$7:MS$494))&gt;0,COUNT(IF(('1. Database - raw'!MQ$7:MS$494&gt;0)*('1. Database - raw'!$AD$7:$AD$494=$A59)*(INDIRECT($Q59,TRUE)=$O59),'1. Database - raw'!MQ$7:MS$494)),""),"")</f>
        <v/>
      </c>
      <c r="NQ59" s="145" t="str">
        <f t="shared" ca="1" si="157"/>
        <v/>
      </c>
      <c r="NR59" s="146" t="str">
        <f t="shared" ca="1" si="158"/>
        <v/>
      </c>
      <c r="NS59" s="146" t="str">
        <f t="shared" ca="1" si="159"/>
        <v/>
      </c>
      <c r="NT59" s="146" t="str">
        <f t="array" aca="1" ref="NT59" ca="1">IFERROR(AVERAGE(IF(('1. Database - raw'!MW$7:MY$494&gt;0)*('1. Database - raw'!$AD$7:$AD$494=$A59)*(INDIRECT($Q59,TRUE)=$O59),'1. Database - raw'!MW$7:MY$494)),"")</f>
        <v/>
      </c>
      <c r="NU59" s="277" t="str">
        <f t="array" aca="1" ref="NU59" ca="1">IFERROR(_xlfn.STDEV.S(IF(('1. Database - raw'!MW$7:MY$494&gt;0)*('1. Database - raw'!$AD$7:$AD$494=$A59)*(INDIRECT($Q59,TRUE)=$O59),'1. Database - raw'!MW$7:MY$494)),"")</f>
        <v/>
      </c>
      <c r="NV59" s="33" t="str">
        <f t="array" aca="1" ref="NV59" ca="1">IFERROR(IF(COUNT(IF(('1. Database - raw'!MW$7:MY$494&gt;0)*('1. Database - raw'!$AD$7:$AD$494=$A59)*(INDIRECT($Q59,TRUE)=$O59),'1. Database - raw'!MW$7:MY$494))&gt;0,COUNT(IF(('1. Database - raw'!MW$7:MY$494&gt;0)*('1. Database - raw'!$AD$7:$AD$494=$A59)*(INDIRECT($Q59,TRUE)=$O59),'1. Database - raw'!MW$7:MY$494)),""),"")</f>
        <v/>
      </c>
      <c r="NW59" s="145" t="str">
        <f t="shared" ca="1" si="160"/>
        <v/>
      </c>
      <c r="NX59" s="146" t="str">
        <f t="shared" ca="1" si="161"/>
        <v/>
      </c>
      <c r="NY59" s="146" t="str">
        <f t="shared" ca="1" si="162"/>
        <v/>
      </c>
      <c r="NZ59" s="146" t="str">
        <f t="array" aca="1" ref="NZ59" ca="1">IFERROR(AVERAGE(IF(('1. Database - raw'!NC$7:NE$494&gt;0)*('1. Database - raw'!$AD$7:$AD$494=$A59)*(INDIRECT($Q59,TRUE)=$O59),'1. Database - raw'!NC$7:NE$494)),"")</f>
        <v/>
      </c>
      <c r="OA59" s="277" t="str">
        <f t="array" aca="1" ref="OA59" ca="1">IFERROR(_xlfn.STDEV.S(IF(('1. Database - raw'!NC$7:NE$494&gt;0)*('1. Database - raw'!$AD$7:$AD$494=$A59)*(INDIRECT($Q59,TRUE)=$O59),'1. Database - raw'!NC$7:NE$494)),"")</f>
        <v/>
      </c>
      <c r="OB59" s="33" t="str">
        <f t="array" aca="1" ref="OB59" ca="1">IFERROR(IF(COUNT(IF(('1. Database - raw'!NC$7:NE$494&gt;0)*('1. Database - raw'!$AD$7:$AD$494=$A59)*(INDIRECT($Q59,TRUE)=$O59),'1. Database - raw'!NC$7:NE$494))&gt;0,COUNT(IF(('1. Database - raw'!NC$7:NE$494&gt;0)*('1. Database - raw'!$AD$7:$AD$494=$A59)*(INDIRECT($Q59,TRUE)=$O59),'1. Database - raw'!NC$7:NE$494)),""),"")</f>
        <v/>
      </c>
      <c r="OC59" s="145" t="str">
        <f t="shared" ca="1" si="163"/>
        <v/>
      </c>
      <c r="OD59" s="146" t="str">
        <f t="shared" ca="1" si="164"/>
        <v/>
      </c>
      <c r="OE59" s="146" t="str">
        <f t="shared" ca="1" si="165"/>
        <v/>
      </c>
      <c r="OF59" s="146" t="str">
        <f t="array" aca="1" ref="OF59" ca="1">IFERROR(AVERAGE(IF(('1. Database - raw'!NI$7:NK$494&gt;0)*('1. Database - raw'!$AD$7:$AD$494=$A59)*(INDIRECT($Q59,TRUE)=$O59),'1. Database - raw'!NI$7:NK$494)),"")</f>
        <v/>
      </c>
      <c r="OG59" s="277" t="str">
        <f t="array" aca="1" ref="OG59" ca="1">IFERROR(_xlfn.STDEV.S(IF(('1. Database - raw'!NI$7:NK$494&gt;0)*('1. Database - raw'!$AD$7:$AD$494=$A59)*(INDIRECT($Q59,TRUE)=$O59),'1. Database - raw'!NI$7:NK$494)),"")</f>
        <v/>
      </c>
      <c r="OH59" s="20" t="str">
        <f t="array" aca="1" ref="OH59" ca="1">IFERROR(IF(COUNT(IF(('1. Database - raw'!NI$7:NK$494&gt;0)*('1. Database - raw'!$AD$7:$AD$494=$A59)*(INDIRECT($Q59,TRUE)=$O59),'1. Database - raw'!NI$7:NK$494))&gt;0,COUNT(IF(('1. Database - raw'!NI$7:NK$494&gt;0)*('1. Database - raw'!$AD$7:$AD$494=$A59)*(INDIRECT($Q59,TRUE)=$O59),'1. Database - raw'!NI$7:NK$494)),""),"")</f>
        <v/>
      </c>
    </row>
    <row r="60" spans="1:398" outlineLevel="1" x14ac:dyDescent="0.25">
      <c r="A60" s="134" t="s">
        <v>553</v>
      </c>
      <c r="B60" s="1330"/>
      <c r="C60" s="24"/>
      <c r="D60" s="23"/>
      <c r="E60" s="23" t="s">
        <v>244</v>
      </c>
      <c r="F60" s="22" t="s">
        <v>20</v>
      </c>
      <c r="G60" s="22" t="s">
        <v>616</v>
      </c>
      <c r="H60" s="22"/>
      <c r="I60" s="22"/>
      <c r="J60" s="22"/>
      <c r="K60" s="22"/>
      <c r="L60" s="22"/>
      <c r="M60" s="22"/>
      <c r="N60" s="41"/>
      <c r="O60" s="171" t="str">
        <f t="array" ref="O60">INDEX(A60:N60,IF(MIN(IF(C60:N60&lt;&gt;"",COLUMN(C60:N60)))&gt;0,MIN(IF(C60:N60&lt;&gt;"",COLUMN(C60:N60))),""))</f>
        <v>Mali</v>
      </c>
      <c r="P60" s="162">
        <f t="shared" si="202"/>
        <v>3</v>
      </c>
      <c r="Q60" s="42" t="str">
        <f ca="1">"'" &amp; $S$4 &amp; "'!" &amp; ADDRESS(ROW('1. Database - raw'!$A$7),MATCH($C$2,'1. Database - raw'!$6:$6,0)+MATCH(O60,$C60:$N60,0)-1,1) &amp; ":" &amp; ADDRESS(LOOKUP(2,1/('1. Database - raw'!A:A&lt;&gt;""),ROW('1. Database - raw'!A:A)),MATCH($C$2,'1. Database - raw'!$6:$6,0)+MATCH(O60,$C60:$N60,0)-1,1)</f>
        <v>'1. Database - raw'!$AG$7:$AG$494</v>
      </c>
      <c r="R60" s="24"/>
      <c r="S60" s="181"/>
      <c r="T60" s="208" t="str">
        <f t="shared" ca="1" si="200"/>
        <v/>
      </c>
      <c r="U60" s="197" t="str">
        <f t="shared" ca="1" si="200"/>
        <v/>
      </c>
      <c r="V60" s="197" t="str">
        <f t="shared" ca="1" si="200"/>
        <v/>
      </c>
      <c r="W60" s="197" t="str">
        <f t="shared" ca="1" si="200"/>
        <v/>
      </c>
      <c r="X60" s="197" t="str">
        <f t="shared" ca="1" si="200"/>
        <v/>
      </c>
      <c r="Y60" s="197" t="str">
        <f t="shared" ca="1" si="200"/>
        <v/>
      </c>
      <c r="Z60" s="197" t="str">
        <f t="shared" ca="1" si="200"/>
        <v/>
      </c>
      <c r="AA60" s="197" t="str">
        <f t="shared" ca="1" si="200"/>
        <v/>
      </c>
      <c r="AB60" s="197" t="str">
        <f t="shared" ca="1" si="200"/>
        <v/>
      </c>
      <c r="AC60" s="197" t="str">
        <f t="shared" ca="1" si="200"/>
        <v/>
      </c>
      <c r="AD60" s="197" t="str">
        <f t="shared" ca="1" si="201"/>
        <v/>
      </c>
      <c r="AE60" s="197" t="str">
        <f t="shared" ca="1" si="201"/>
        <v/>
      </c>
      <c r="AF60" s="197" t="str">
        <f t="shared" ca="1" si="201"/>
        <v/>
      </c>
      <c r="AG60" s="197" t="str">
        <f t="shared" ca="1" si="201"/>
        <v/>
      </c>
      <c r="AH60" s="197" t="str">
        <f t="shared" ca="1" si="201"/>
        <v/>
      </c>
      <c r="AI60" s="197" t="str">
        <f t="shared" ca="1" si="201"/>
        <v/>
      </c>
      <c r="AJ60" s="197" t="str">
        <f t="shared" ca="1" si="201"/>
        <v/>
      </c>
      <c r="AK60" s="197" t="str">
        <f t="shared" ca="1" si="201"/>
        <v/>
      </c>
      <c r="AL60" s="197" t="str">
        <f t="shared" ca="1" si="201"/>
        <v/>
      </c>
      <c r="AM60" s="209" t="str">
        <f t="shared" ca="1" si="201"/>
        <v/>
      </c>
      <c r="AN60" s="189"/>
      <c r="AO60" s="189"/>
      <c r="AP60" s="189"/>
      <c r="AQ60" s="189"/>
      <c r="AR60" s="189"/>
      <c r="AS60" s="189"/>
      <c r="AT60" s="189"/>
      <c r="AU60" s="189"/>
      <c r="AV60" s="189"/>
      <c r="AW60" s="189"/>
      <c r="AX60" s="189"/>
      <c r="AY60" s="189"/>
      <c r="AZ60" s="189"/>
      <c r="BA60" s="189"/>
      <c r="BB60" s="189"/>
      <c r="BC60" s="189"/>
      <c r="BD60" s="237">
        <f t="shared" ca="1" si="198"/>
        <v>0.53328615574011073</v>
      </c>
      <c r="BE60" s="237">
        <f t="shared" ca="1" si="199"/>
        <v>47.532750655544824</v>
      </c>
      <c r="BF60" s="237">
        <f t="shared" ca="1" si="175"/>
        <v>53.071992100228222</v>
      </c>
      <c r="BG60" s="247">
        <f t="shared" ca="1" si="176"/>
        <v>-0.10437221640790036</v>
      </c>
      <c r="BH60" s="293"/>
      <c r="BI60" s="532" t="str">
        <f t="shared" ca="1" si="166"/>
        <v/>
      </c>
      <c r="BJ60" s="557" t="str">
        <f t="shared" ca="1" si="187"/>
        <v/>
      </c>
      <c r="BK60" s="557" t="str">
        <f t="shared" ca="1" si="188"/>
        <v/>
      </c>
      <c r="BL60" s="557" t="str">
        <f t="shared" ca="1" si="167"/>
        <v/>
      </c>
      <c r="BM60" s="557" t="str">
        <f t="shared" ca="1" si="189"/>
        <v/>
      </c>
      <c r="BN60" s="557" t="str">
        <f t="shared" ca="1" si="190"/>
        <v/>
      </c>
      <c r="BO60" s="253"/>
      <c r="BP60" s="171" t="str">
        <f t="shared" si="191"/>
        <v>Mali</v>
      </c>
      <c r="BQ60" s="14">
        <f t="shared" ca="1" si="172"/>
        <v>27.362171237520688</v>
      </c>
      <c r="BR60" s="19">
        <f t="shared" ca="1" si="173"/>
        <v>102.93906580134043</v>
      </c>
      <c r="BS60" s="19">
        <f t="shared" ca="1" si="174"/>
        <v>53.071992100228222</v>
      </c>
      <c r="BT60" s="19">
        <f t="array" aca="1" ref="BT60" ca="1">IFERROR(AVERAGE(IF(('1. Database - raw'!AW$7:AY$494&gt;0)*('1. Database - raw'!$AD$7:$AD$494=$A60)*('1. Database - raw'!$AP$7:$AP$494&lt;&gt;Dropdown!$AM$11)*(INDIRECT($Q60,TRUE)=$O60),'1. Database - raw'!AW$7:AY$494)),"")</f>
        <v>61.093333333333327</v>
      </c>
      <c r="BU60" s="33">
        <f t="array" aca="1" ref="BU60" ca="1">IFERROR(_xlfn.STDEV.S(IF(('1. Database - raw'!AW$7:AY$494&gt;0)*('1. Database - raw'!$AD$7:$AD$494=$A60)*('1. Database - raw'!$AP$7:$AP$494&lt;&gt;Dropdown!$AM$11)*(INDIRECT($Q60,TRUE)=$O60),'1. Database - raw'!AW$7:AY$494)),"")</f>
        <v>34.835258479496531</v>
      </c>
      <c r="BV60" s="33">
        <f t="array" aca="1" ref="BV60" ca="1">IFERROR(IF(COUNT(IF(('1. Database - raw'!AW$7:AY$494&gt;0)*('1. Database - raw'!$AD$7:$AD$494=$A60)*('1. Database - raw'!$AP$7:$AP$494&lt;&gt;Dropdown!$AM$11)*(INDIRECT($Q60,TRUE)=$O60),'1. Database - raw'!AW$7:AY$494))&gt;0,COUNT(IF(('1. Database - raw'!AW$7:AY$494&gt;0)*('1. Database - raw'!$AD$7:$AD$494=$A60)*('1. Database - raw'!$AP$7:$AP$494&lt;&gt;Dropdown!$AM$11)*(INDIRECT($Q60,TRUE)=$O60),'1. Database - raw'!AW$7:AY$494)),""),"")</f>
        <v>3</v>
      </c>
      <c r="BW60" s="14" t="str">
        <f t="shared" ca="1" si="7"/>
        <v/>
      </c>
      <c r="BX60" s="19" t="str">
        <f t="shared" ca="1" si="8"/>
        <v/>
      </c>
      <c r="BY60" s="19" t="str">
        <f t="shared" ca="1" si="9"/>
        <v/>
      </c>
      <c r="BZ60" s="19" t="str">
        <f t="array" aca="1" ref="BZ60" ca="1">IFERROR(AVERAGE(IF(('1. Database - raw'!BC$7:BE$494&gt;0)*('1. Database - raw'!$AD$7:$AD$494=$A60)*('1. Database - raw'!$AP$7:$AP$494&lt;&gt;Dropdown!$AM$11)*(INDIRECT($Q60,TRUE)=$O60),'1. Database - raw'!BC$7:BE$494)),"")</f>
        <v/>
      </c>
      <c r="CA60" s="33" t="str">
        <f t="array" aca="1" ref="CA60" ca="1">IFERROR(_xlfn.STDEV.S(IF(('1. Database - raw'!BC$7:BE$494&gt;0)*('1. Database - raw'!$AD$7:$AD$494=$A60)*('1. Database - raw'!$AP$7:$AP$494&lt;&gt;Dropdown!$AM$11)*(INDIRECT($Q60,TRUE)=$O60),'1. Database - raw'!BC$7:BE$494)),"")</f>
        <v/>
      </c>
      <c r="CB60" s="33" t="str">
        <f t="array" aca="1" ref="CB60" ca="1">IFERROR(IF(COUNT(IF(('1. Database - raw'!BC$7:BE$494&gt;0)*('1. Database - raw'!$AD$7:$AD$494=$A60)*('1. Database - raw'!$AP$7:$AP$494&lt;&gt;Dropdown!$AM$11)*(INDIRECT($Q60,TRUE)=$O60),'1. Database - raw'!BC$7:BE$494))&gt;0,COUNT(IF(('1. Database - raw'!BC$7:BE$494&gt;0)*('1. Database - raw'!$AD$7:$AD$494=$A60)*('1. Database - raw'!$AP$7:$AP$494&lt;&gt;Dropdown!$AM$11)*(INDIRECT($Q60,TRUE)=$O60),'1. Database - raw'!BC$7:BE$494)),""),"")</f>
        <v/>
      </c>
      <c r="CC60" s="101" t="str">
        <f t="shared" ca="1" si="10"/>
        <v/>
      </c>
      <c r="CD60" s="102" t="str">
        <f t="shared" ca="1" si="11"/>
        <v/>
      </c>
      <c r="CE60" s="102" t="str">
        <f t="shared" ca="1" si="12"/>
        <v/>
      </c>
      <c r="CF60" s="102" t="str">
        <f t="array" aca="1" ref="CF60" ca="1">IFERROR(AVERAGE(IF(('1. Database - raw'!BI$7:BK$494&gt;0)*('1. Database - raw'!$AD$7:$AD$494=$A60)*('1. Database - raw'!$AP$7:$AP$494&lt;&gt;Dropdown!$AM$11)*(INDIRECT($Q60,TRUE)=$O60),'1. Database - raw'!BI$7:BK$494)),"")</f>
        <v/>
      </c>
      <c r="CG60" s="269" t="str">
        <f t="array" aca="1" ref="CG60" ca="1">IFERROR(_xlfn.STDEV.S(IF(('1. Database - raw'!BI$7:BK$494&gt;0)*('1. Database - raw'!$AD$7:$AD$494=$A60)*('1. Database - raw'!$AP$7:$AP$494&lt;&gt;Dropdown!$AM$11)*(INDIRECT($Q60,TRUE)=$O60),'1. Database - raw'!BI$7:BK$494)),"")</f>
        <v/>
      </c>
      <c r="CH60" s="33" t="str">
        <f t="array" aca="1" ref="CH60" ca="1">IFERROR(IF(COUNT(IF(('1. Database - raw'!BI$7:BK$494&gt;0)*('1. Database - raw'!$AD$7:$AD$494=$A60)*('1. Database - raw'!$AP$7:$AP$494&lt;&gt;Dropdown!$AM$11)*(INDIRECT($Q60,TRUE)=$O60),'1. Database - raw'!BI$7:BK$494))&gt;0,COUNT(IF(('1. Database - raw'!BI$7:BK$494&gt;0)*('1. Database - raw'!$AD$7:$AD$494=$A60)*('1. Database - raw'!$AP$7:$AP$494&lt;&gt;Dropdown!$AM$11)*(INDIRECT($Q60,TRUE)=$O60),'1. Database - raw'!BI$7:BK$494)),""),"")</f>
        <v/>
      </c>
      <c r="CI60" s="14" t="str">
        <f t="shared" ca="1" si="13"/>
        <v/>
      </c>
      <c r="CJ60" s="19" t="str">
        <f t="shared" ca="1" si="14"/>
        <v/>
      </c>
      <c r="CK60" s="19" t="str">
        <f t="shared" ca="1" si="15"/>
        <v/>
      </c>
      <c r="CL60" s="19" t="str">
        <f t="array" aca="1" ref="CL60" ca="1">IFERROR(AVERAGE(IF(('1. Database - raw'!BO$7:BQ$494&gt;0)*('1. Database - raw'!$AD$7:$AD$494=$A60)*(INDIRECT($Q60,TRUE)=$O60),'1. Database - raw'!BO$7:BQ$494)),"")</f>
        <v/>
      </c>
      <c r="CM60" s="33" t="str">
        <f t="array" aca="1" ref="CM60" ca="1">IFERROR(_xlfn.STDEV.S(IF(('1. Database - raw'!BO$7:BQ$494&gt;0)*('1. Database - raw'!$AD$7:$AD$494=$A60)*(INDIRECT($Q60,TRUE)=$O60),'1. Database - raw'!BO$7:BQ$494)),"")</f>
        <v/>
      </c>
      <c r="CN60" s="33" t="str">
        <f t="array" aca="1" ref="CN60" ca="1">IFERROR(IF(COUNT(IF(('1. Database - raw'!BO$7:BQ$494&gt;0)*('1. Database - raw'!$AD$7:$AD$494=$A60)*(INDIRECT($Q60,TRUE)=$O60),'1. Database - raw'!BO$7:BQ$494))&gt;0,COUNT(IF(('1. Database - raw'!BO$7:BQ$494&gt;0)*('1. Database - raw'!$AD$7:$AD$494=$A60)*(INDIRECT($Q60,TRUE)=$O60),'1. Database - raw'!BO$7:BQ$494)),""),"")</f>
        <v/>
      </c>
      <c r="CO60" s="14" t="str">
        <f t="shared" ca="1" si="16"/>
        <v/>
      </c>
      <c r="CP60" s="19" t="str">
        <f t="shared" ca="1" si="17"/>
        <v/>
      </c>
      <c r="CQ60" s="19" t="str">
        <f t="shared" ca="1" si="18"/>
        <v/>
      </c>
      <c r="CR60" s="19" t="str">
        <f t="array" aca="1" ref="CR60" ca="1">IFERROR(AVERAGE(IF(('1. Database - raw'!BU$7:BW$494&gt;0)*('1. Database - raw'!$AD$7:$AD$494=$A60)*(INDIRECT($Q60,TRUE)=$O60),'1. Database - raw'!BU$7:BW$494)),"")</f>
        <v/>
      </c>
      <c r="CS60" s="33" t="str">
        <f t="array" aca="1" ref="CS60" ca="1">IFERROR(_xlfn.STDEV.S(IF(('1. Database - raw'!BU$7:BW$494&gt;0)*('1. Database - raw'!$AD$7:$AD$494=$A60)*(INDIRECT($Q60,TRUE)=$O60),'1. Database - raw'!BU$7:BW$494)),"")</f>
        <v/>
      </c>
      <c r="CT60" s="33" t="str">
        <f t="array" aca="1" ref="CT60" ca="1">IFERROR(IF(COUNT(IF(('1. Database - raw'!BU$7:BW$494&gt;0)*('1. Database - raw'!$AD$7:$AD$494=$A60)*(INDIRECT($Q60,TRUE)=$O60),'1. Database - raw'!BU$7:BW$494))&gt;0,COUNT(IF(('1. Database - raw'!BU$7:BW$494&gt;0)*('1. Database - raw'!$AD$7:$AD$494=$A60)*(INDIRECT($Q60,TRUE)=$O60),'1. Database - raw'!BU$7:BW$494)),""),"")</f>
        <v/>
      </c>
      <c r="CU60" s="14" t="str">
        <f t="shared" ca="1" si="19"/>
        <v/>
      </c>
      <c r="CV60" s="19" t="str">
        <f t="shared" ca="1" si="20"/>
        <v/>
      </c>
      <c r="CW60" s="19" t="str">
        <f t="shared" ca="1" si="21"/>
        <v/>
      </c>
      <c r="CX60" s="19" t="str">
        <f t="array" aca="1" ref="CX60" ca="1">IFERROR(AVERAGE(IF(('1. Database - raw'!CA$7:CC$494&gt;0)*('1. Database - raw'!$AD$7:$AD$494=$A60)*(INDIRECT($Q60,TRUE)=$O60),'1. Database - raw'!CA$7:CC$494)),"")</f>
        <v/>
      </c>
      <c r="CY60" s="33" t="str">
        <f t="array" aca="1" ref="CY60" ca="1">IFERROR(_xlfn.STDEV.S(IF(('1. Database - raw'!CA$7:CC$494&gt;0)*('1. Database - raw'!$AD$7:$AD$494=$A60)*(INDIRECT($Q60,TRUE)=$O60),'1. Database - raw'!CA$7:CC$494)),"")</f>
        <v/>
      </c>
      <c r="CZ60" s="33" t="str">
        <f t="array" aca="1" ref="CZ60" ca="1">IFERROR(IF(COUNT(IF(('1. Database - raw'!CA$7:CC$494&gt;0)*('1. Database - raw'!$AD$7:$AD$494=$A60)*(INDIRECT($Q60,TRUE)=$O60),'1. Database - raw'!CA$7:CC$494))&gt;0,COUNT(IF(('1. Database - raw'!CA$7:CC$494&gt;0)*('1. Database - raw'!$AD$7:$AD$494=$A60)*(INDIRECT($Q60,TRUE)=$O60),'1. Database - raw'!CA$7:CC$494)),""),"")</f>
        <v/>
      </c>
      <c r="DA60" s="14" t="str">
        <f t="shared" ca="1" si="22"/>
        <v/>
      </c>
      <c r="DB60" s="19" t="str">
        <f t="shared" ca="1" si="23"/>
        <v/>
      </c>
      <c r="DC60" s="19" t="str">
        <f t="shared" ca="1" si="24"/>
        <v/>
      </c>
      <c r="DD60" s="19" t="str">
        <f t="array" aca="1" ref="DD60" ca="1">IFERROR(AVERAGE(IF(('1. Database - raw'!CG$7:CI$494&gt;0)*('1. Database - raw'!$AD$7:$AD$494=$A60)*(INDIRECT($Q60,TRUE)=$O60),'1. Database - raw'!CG$7:CI$494)),"")</f>
        <v/>
      </c>
      <c r="DE60" s="33" t="str">
        <f t="array" aca="1" ref="DE60" ca="1">IFERROR(_xlfn.STDEV.S(IF(('1. Database - raw'!CG$7:CI$494&gt;0)*('1. Database - raw'!$AD$7:$AD$494=$A60)*(INDIRECT($Q60,TRUE)=$O60),'1. Database - raw'!CG$7:CI$494)),"")</f>
        <v/>
      </c>
      <c r="DF60" s="33" t="str">
        <f t="array" aca="1" ref="DF60" ca="1">IFERROR(IF(COUNT(IF(('1. Database - raw'!CG$7:CI$494&gt;0)*('1. Database - raw'!$AD$7:$AD$494=$A60)*(INDIRECT($Q60,TRUE)=$O60),'1. Database - raw'!CG$7:CI$494))&gt;0,COUNT(IF(('1. Database - raw'!CG$7:CI$494&gt;0)*('1. Database - raw'!$AD$7:$AD$494=$A60)*(INDIRECT($Q60,TRUE)=$O60),'1. Database - raw'!CG$7:CI$494)),""),"")</f>
        <v/>
      </c>
      <c r="DG60" s="14" t="str">
        <f t="shared" ca="1" si="25"/>
        <v/>
      </c>
      <c r="DH60" s="19" t="str">
        <f t="shared" ca="1" si="26"/>
        <v/>
      </c>
      <c r="DI60" s="19" t="str">
        <f t="shared" ca="1" si="27"/>
        <v/>
      </c>
      <c r="DJ60" s="19" t="str">
        <f t="array" aca="1" ref="DJ60" ca="1">IFERROR(AVERAGE(IF(('1. Database - raw'!CM$7:CO$494&gt;0)*('1. Database - raw'!$AD$7:$AD$494=$A60)*(INDIRECT($Q60,TRUE)=$O60),'1. Database - raw'!CM$7:CO$494)),"")</f>
        <v/>
      </c>
      <c r="DK60" s="33" t="str">
        <f t="array" aca="1" ref="DK60" ca="1">IFERROR(_xlfn.STDEV.S(IF(('1. Database - raw'!CM$7:CO$494&gt;0)*('1. Database - raw'!$AD$7:$AD$494=$A60)*(INDIRECT($Q60,TRUE)=$O60),'1. Database - raw'!CM$7:CO$494)),"")</f>
        <v/>
      </c>
      <c r="DL60" s="33" t="str">
        <f t="array" aca="1" ref="DL60" ca="1">IFERROR(IF(COUNT(IF(('1. Database - raw'!CM$7:CO$494&gt;0)*('1. Database - raw'!$AD$7:$AD$494=$A60)*(INDIRECT($Q60,TRUE)=$O60),'1. Database - raw'!CM$7:CO$494))&gt;0,COUNT(IF(('1. Database - raw'!CM$7:CO$494&gt;0)*('1. Database - raw'!$AD$7:$AD$494=$A60)*(INDIRECT($Q60,TRUE)=$O60),'1. Database - raw'!CM$7:CO$494)),""),"")</f>
        <v/>
      </c>
      <c r="DM60" s="14" t="str">
        <f t="shared" ca="1" si="28"/>
        <v/>
      </c>
      <c r="DN60" s="19" t="str">
        <f t="shared" ca="1" si="29"/>
        <v/>
      </c>
      <c r="DO60" s="19" t="str">
        <f t="shared" ca="1" si="30"/>
        <v/>
      </c>
      <c r="DP60" s="19" t="str">
        <f t="array" aca="1" ref="DP60" ca="1">IFERROR(AVERAGE(IF(('1. Database - raw'!CS$7:CU$494&gt;0)*('1. Database - raw'!$AD$7:$AD$494=$A60)*(INDIRECT($Q60,TRUE)=$O60),'1. Database - raw'!CS$7:CU$494)),"")</f>
        <v/>
      </c>
      <c r="DQ60" s="33" t="str">
        <f t="array" aca="1" ref="DQ60" ca="1">IFERROR(_xlfn.STDEV.S(IF(('1. Database - raw'!CS$7:CU$494&gt;0)*('1. Database - raw'!$AD$7:$AD$494=$A60)*(INDIRECT($Q60,TRUE)=$O60),'1. Database - raw'!CS$7:CU$494)),"")</f>
        <v/>
      </c>
      <c r="DR60" s="33" t="str">
        <f t="array" aca="1" ref="DR60" ca="1">IFERROR(IF(COUNT(IF(('1. Database - raw'!CS$7:CU$494&gt;0)*('1. Database - raw'!$AD$7:$AD$494=$A60)*(INDIRECT($Q60,TRUE)=$O60),'1. Database - raw'!CS$7:CU$494))&gt;0,COUNT(IF(('1. Database - raw'!CS$7:CU$494&gt;0)*('1. Database - raw'!$AD$7:$AD$494=$A60)*(INDIRECT($Q60,TRUE)=$O60),'1. Database - raw'!CS$7:CU$494)),""),"")</f>
        <v/>
      </c>
      <c r="DS60" s="14" t="str">
        <f t="shared" ca="1" si="31"/>
        <v/>
      </c>
      <c r="DT60" s="19" t="str">
        <f t="shared" ca="1" si="32"/>
        <v/>
      </c>
      <c r="DU60" s="19" t="str">
        <f t="shared" ca="1" si="33"/>
        <v/>
      </c>
      <c r="DV60" s="19" t="str">
        <f t="array" aca="1" ref="DV60" ca="1">IFERROR(AVERAGE(IF(('1. Database - raw'!CY$7:DA$494&gt;0)*('1. Database - raw'!$AD$7:$AD$494=$A60)*(INDIRECT($Q60,TRUE)=$O60),'1. Database - raw'!CY$7:DA$494)),"")</f>
        <v/>
      </c>
      <c r="DW60" s="33" t="str">
        <f t="array" aca="1" ref="DW60" ca="1">IFERROR(_xlfn.STDEV.S(IF(('1. Database - raw'!CY$7:DA$494&gt;0)*('1. Database - raw'!$AD$7:$AD$494=$A60)*(INDIRECT($Q60,TRUE)=$O60),'1. Database - raw'!CY$7:DA$494)),"")</f>
        <v/>
      </c>
      <c r="DX60" s="33" t="str">
        <f t="array" aca="1" ref="DX60" ca="1">IFERROR(IF(COUNT(IF(('1. Database - raw'!CY$7:DA$494&gt;0)*('1. Database - raw'!$AD$7:$AD$494=$A60)*(INDIRECT($Q60,TRUE)=$O60),'1. Database - raw'!CY$7:DA$494))&gt;0,COUNT(IF(('1. Database - raw'!CY$7:DA$494&gt;0)*('1. Database - raw'!$AD$7:$AD$494=$A60)*(INDIRECT($Q60,TRUE)=$O60),'1. Database - raw'!CY$7:DA$494)),""),"")</f>
        <v/>
      </c>
      <c r="DY60" s="14" t="str">
        <f t="shared" ca="1" si="34"/>
        <v/>
      </c>
      <c r="DZ60" s="19" t="str">
        <f t="shared" ca="1" si="35"/>
        <v/>
      </c>
      <c r="EA60" s="19" t="str">
        <f t="shared" ca="1" si="36"/>
        <v/>
      </c>
      <c r="EB60" s="19" t="str">
        <f t="array" aca="1" ref="EB60" ca="1">IFERROR(AVERAGE(IF(('1. Database - raw'!DE$7:DG$494&gt;0)*('1. Database - raw'!$AD$7:$AD$494=$A60)*(INDIRECT($Q60,TRUE)=$O60),'1. Database - raw'!DE$7:DG$494)),"")</f>
        <v/>
      </c>
      <c r="EC60" s="33" t="str">
        <f t="array" aca="1" ref="EC60" ca="1">IFERROR(_xlfn.STDEV.S(IF(('1. Database - raw'!DE$7:DG$494&gt;0)*('1. Database - raw'!$AD$7:$AD$494=$A60)*(INDIRECT($Q60,TRUE)=$O60),'1. Database - raw'!DE$7:DG$494)),"")</f>
        <v/>
      </c>
      <c r="ED60" s="33" t="str">
        <f t="array" aca="1" ref="ED60" ca="1">IFERROR(IF(COUNT(IF(('1. Database - raw'!DE$7:DG$494&gt;0)*('1. Database - raw'!$AD$7:$AD$494=$A60)*(INDIRECT($Q60,TRUE)=$O60),'1. Database - raw'!DE$7:DG$494))&gt;0,COUNT(IF(('1. Database - raw'!DE$7:DG$494&gt;0)*('1. Database - raw'!$AD$7:$AD$494=$A60)*(INDIRECT($Q60,TRUE)=$O60),'1. Database - raw'!DE$7:DG$494)),""),"")</f>
        <v/>
      </c>
      <c r="EE60" s="101" t="str">
        <f t="shared" ca="1" si="37"/>
        <v/>
      </c>
      <c r="EF60" s="102" t="str">
        <f t="shared" ca="1" si="38"/>
        <v/>
      </c>
      <c r="EG60" s="102" t="str">
        <f t="shared" ca="1" si="39"/>
        <v/>
      </c>
      <c r="EH60" s="102" t="str">
        <f t="array" aca="1" ref="EH60" ca="1">IFERROR(AVERAGE(IF(('1. Database - raw'!DK$7:DM$494&gt;0)*('1. Database - raw'!$AD$7:$AD$494=$A60)*(INDIRECT($Q60,TRUE)=$O60),'1. Database - raw'!DK$7:DM$494)),"")</f>
        <v/>
      </c>
      <c r="EI60" s="269" t="str">
        <f t="array" aca="1" ref="EI60" ca="1">IFERROR(_xlfn.STDEV.S(IF(('1. Database - raw'!DK$7:DM$494&gt;0)*('1. Database - raw'!$AD$7:$AD$494=$A60)*(INDIRECT($Q60,TRUE)=$O60),'1. Database - raw'!DK$7:DM$494)),"")</f>
        <v/>
      </c>
      <c r="EJ60" s="33" t="str">
        <f t="array" aca="1" ref="EJ60" ca="1">IFERROR(IF(COUNT(IF(('1. Database - raw'!DK$7:DM$494&gt;0)*('1. Database - raw'!$AD$7:$AD$494=$A60)*(INDIRECT($Q60,TRUE)=$O60),'1. Database - raw'!DK$7:DM$494))&gt;0,COUNT(IF(('1. Database - raw'!DK$7:DM$494&gt;0)*('1. Database - raw'!$AD$7:$AD$494=$A60)*(INDIRECT($Q60,TRUE)=$O60),'1. Database - raw'!DK$7:DM$494)),""),"")</f>
        <v/>
      </c>
      <c r="EK60" s="14" t="str">
        <f t="shared" ca="1" si="40"/>
        <v/>
      </c>
      <c r="EL60" s="19" t="str">
        <f t="shared" ca="1" si="41"/>
        <v/>
      </c>
      <c r="EM60" s="19" t="str">
        <f t="shared" ca="1" si="42"/>
        <v/>
      </c>
      <c r="EN60" s="19" t="str">
        <f t="array" aca="1" ref="EN60" ca="1">IFERROR(AVERAGE(IF(('1. Database - raw'!DQ$7:DS$494&gt;0)*('1. Database - raw'!$AD$7:$AD$494=$A60)*(INDIRECT($Q60,TRUE)=$O60),'1. Database - raw'!DQ$7:DS$494)),"")</f>
        <v/>
      </c>
      <c r="EO60" s="33" t="str">
        <f t="array" aca="1" ref="EO60" ca="1">IFERROR(_xlfn.STDEV.S(IF(('1. Database - raw'!DQ$7:DS$494&gt;0)*('1. Database - raw'!$AD$7:$AD$494=$A60)*(INDIRECT($Q60,TRUE)=$O60),'1. Database - raw'!DQ$7:DS$494)),"")</f>
        <v/>
      </c>
      <c r="EP60" s="33" t="str">
        <f t="array" aca="1" ref="EP60" ca="1">IFERROR(IF(COUNT(IF(('1. Database - raw'!DQ$7:DS$494&gt;0)*('1. Database - raw'!$AD$7:$AD$494=$A60)*(INDIRECT($Q60,TRUE)=$O60),'1. Database - raw'!DQ$7:DS$494))&gt;0,COUNT(IF(('1. Database - raw'!DQ$7:DS$494&gt;0)*('1. Database - raw'!$AD$7:$AD$494=$A60)*(INDIRECT($Q60,TRUE)=$O60),'1. Database - raw'!DQ$7:DS$494)),""),"")</f>
        <v/>
      </c>
      <c r="EQ60" s="14" t="str">
        <f t="shared" ca="1" si="43"/>
        <v/>
      </c>
      <c r="ER60" s="19" t="str">
        <f t="shared" ca="1" si="44"/>
        <v/>
      </c>
      <c r="ES60" s="19" t="str">
        <f t="shared" ca="1" si="45"/>
        <v/>
      </c>
      <c r="ET60" s="19" t="str">
        <f t="array" aca="1" ref="ET60" ca="1">IFERROR(AVERAGE(IF(('1. Database - raw'!DW$7:DY$494&gt;0)*('1. Database - raw'!$AD$7:$AD$494=$A60)*(INDIRECT($Q60,TRUE)=$O60),'1. Database - raw'!DW$7:DY$494)),"")</f>
        <v/>
      </c>
      <c r="EU60" s="33" t="str">
        <f t="array" aca="1" ref="EU60" ca="1">IFERROR(_xlfn.STDEV.S(IF(('1. Database - raw'!DW$7:DY$494&gt;0)*('1. Database - raw'!$AD$7:$AD$494=$A60)*(INDIRECT($Q60,TRUE)=$O60),'1. Database - raw'!DW$7:DY$494)),"")</f>
        <v/>
      </c>
      <c r="EV60" s="33" t="str">
        <f t="array" aca="1" ref="EV60" ca="1">IFERROR(IF(COUNT(IF(('1. Database - raw'!DW$7:DY$494&gt;0)*('1. Database - raw'!$AD$7:$AD$494=$A60)*(INDIRECT($Q60,TRUE)=$O60),'1. Database - raw'!DW$7:DY$494))&gt;0,COUNT(IF(('1. Database - raw'!DW$7:DY$494&gt;0)*('1. Database - raw'!$AD$7:$AD$494=$A60)*(INDIRECT($Q60,TRUE)=$O60),'1. Database - raw'!DW$7:DY$494)),""),"")</f>
        <v/>
      </c>
      <c r="EW60" s="14" t="str">
        <f t="shared" ca="1" si="46"/>
        <v/>
      </c>
      <c r="EX60" s="19" t="str">
        <f t="shared" ca="1" si="47"/>
        <v/>
      </c>
      <c r="EY60" s="19" t="str">
        <f t="shared" ca="1" si="48"/>
        <v/>
      </c>
      <c r="EZ60" s="19" t="str">
        <f t="array" aca="1" ref="EZ60" ca="1">IFERROR(AVERAGE(IF(('1. Database - raw'!EC$7:EE$494&gt;0)*('1. Database - raw'!$AD$7:$AD$494=$A60)*(INDIRECT($Q60,TRUE)=$O60),'1. Database - raw'!EC$7:EE$494)),"")</f>
        <v/>
      </c>
      <c r="FA60" s="33" t="str">
        <f t="array" aca="1" ref="FA60" ca="1">IFERROR(_xlfn.STDEV.S(IF(('1. Database - raw'!EC$7:EE$494&gt;0)*('1. Database - raw'!$AD$7:$AD$494=$A60)*(INDIRECT($Q60,TRUE)=$O60),'1. Database - raw'!EC$7:EE$494)),"")</f>
        <v/>
      </c>
      <c r="FB60" s="33" t="str">
        <f t="array" aca="1" ref="FB60" ca="1">IFERROR(IF(COUNT(IF(('1. Database - raw'!EC$7:EE$494&gt;0)*('1. Database - raw'!$AD$7:$AD$494=$A60)*(INDIRECT($Q60,TRUE)=$O60),'1. Database - raw'!EC$7:EE$494))&gt;0,COUNT(IF(('1. Database - raw'!EC$7:EE$494&gt;0)*('1. Database - raw'!$AD$7:$AD$494=$A60)*(INDIRECT($Q60,TRUE)=$O60),'1. Database - raw'!EC$7:EE$494)),""),"")</f>
        <v/>
      </c>
      <c r="FC60" s="14" t="str">
        <f t="shared" ca="1" si="49"/>
        <v/>
      </c>
      <c r="FD60" s="19" t="str">
        <f t="shared" ca="1" si="50"/>
        <v/>
      </c>
      <c r="FE60" s="19" t="str">
        <f t="shared" ca="1" si="51"/>
        <v/>
      </c>
      <c r="FF60" s="19" t="str">
        <f t="array" aca="1" ref="FF60" ca="1">IFERROR(AVERAGE(IF(('1. Database - raw'!EI$7:EK$494&gt;0)*('1. Database - raw'!$AD$7:$AD$494=$A60)*(INDIRECT($Q60,TRUE)=$O60),'1. Database - raw'!EI$7:EK$494)),"")</f>
        <v/>
      </c>
      <c r="FG60" s="33" t="str">
        <f t="array" aca="1" ref="FG60" ca="1">IFERROR(_xlfn.STDEV.S(IF(('1. Database - raw'!EI$7:EK$494&gt;0)*('1. Database - raw'!$AD$7:$AD$494=$A60)*(INDIRECT($Q60,TRUE)=$O60),'1. Database - raw'!EI$7:EK$494)),"")</f>
        <v/>
      </c>
      <c r="FH60" s="33" t="str">
        <f t="array" aca="1" ref="FH60" ca="1">IFERROR(IF(COUNT(IF(('1. Database - raw'!EI$7:EK$494&gt;0)*('1. Database - raw'!$AD$7:$AD$494=$A60)*(INDIRECT($Q60,TRUE)=$O60),'1. Database - raw'!EI$7:EK$494))&gt;0,COUNT(IF(('1. Database - raw'!EI$7:EK$494&gt;0)*('1. Database - raw'!$AD$7:$AD$494=$A60)*(INDIRECT($Q60,TRUE)=$O60),'1. Database - raw'!EI$7:EK$494)),""),"")</f>
        <v/>
      </c>
      <c r="FI60" s="14" t="str">
        <f t="shared" ca="1" si="52"/>
        <v/>
      </c>
      <c r="FJ60" s="19" t="str">
        <f t="shared" ca="1" si="53"/>
        <v/>
      </c>
      <c r="FK60" s="19" t="str">
        <f t="shared" ca="1" si="54"/>
        <v/>
      </c>
      <c r="FL60" s="19" t="str">
        <f t="array" aca="1" ref="FL60" ca="1">IFERROR(AVERAGE(IF(('1. Database - raw'!EO$7:EQ$494&gt;0)*('1. Database - raw'!$AD$7:$AD$494=$A60)*(INDIRECT($Q60,TRUE)=$O60),'1. Database - raw'!EO$7:EQ$494)),"")</f>
        <v/>
      </c>
      <c r="FM60" s="33" t="str">
        <f t="array" aca="1" ref="FM60" ca="1">IFERROR(_xlfn.STDEV.S(IF(('1. Database - raw'!EO$7:EQ$494&gt;0)*('1. Database - raw'!$AD$7:$AD$494=$A60)*(INDIRECT($Q60,TRUE)=$O60),'1. Database - raw'!EO$7:EQ$494)),"")</f>
        <v/>
      </c>
      <c r="FN60" s="33" t="str">
        <f t="array" aca="1" ref="FN60" ca="1">IFERROR(IF(COUNT(IF(('1. Database - raw'!EO$7:EQ$494&gt;0)*('1. Database - raw'!$AD$7:$AD$494=$A60)*(INDIRECT($Q60,TRUE)=$O60),'1. Database - raw'!EO$7:EQ$494))&gt;0,COUNT(IF(('1. Database - raw'!EO$7:EQ$494&gt;0)*('1. Database - raw'!$AD$7:$AD$494=$A60)*(INDIRECT($Q60,TRUE)=$O60),'1. Database - raw'!EO$7:EQ$494)),""),"")</f>
        <v/>
      </c>
      <c r="FO60" s="14" t="str">
        <f t="shared" ca="1" si="55"/>
        <v/>
      </c>
      <c r="FP60" s="19" t="str">
        <f t="shared" ca="1" si="56"/>
        <v/>
      </c>
      <c r="FQ60" s="19" t="str">
        <f t="shared" ca="1" si="57"/>
        <v/>
      </c>
      <c r="FR60" s="19" t="str">
        <f t="array" aca="1" ref="FR60" ca="1">IFERROR(AVERAGE(IF(('1. Database - raw'!EU$7:EW$494&gt;0)*('1. Database - raw'!$AD$7:$AD$494=$A60)*(INDIRECT($Q60,TRUE)=$O60),'1. Database - raw'!EU$7:EW$494)),"")</f>
        <v/>
      </c>
      <c r="FS60" s="33" t="str">
        <f t="array" aca="1" ref="FS60" ca="1">IFERROR(_xlfn.STDEV.S(IF(('1. Database - raw'!EU$7:EW$494&gt;0)*('1. Database - raw'!$AD$7:$AD$494=$A60)*(INDIRECT($Q60,TRUE)=$O60),'1. Database - raw'!EU$7:EW$494)),"")</f>
        <v/>
      </c>
      <c r="FT60" s="33" t="str">
        <f t="array" aca="1" ref="FT60" ca="1">IFERROR(IF(COUNT(IF(('1. Database - raw'!EU$7:EW$494&gt;0)*('1. Database - raw'!$AD$7:$AD$494=$A60)*(INDIRECT($Q60,TRUE)=$O60),'1. Database - raw'!EU$7:EW$494))&gt;0,COUNT(IF(('1. Database - raw'!EU$7:EW$494&gt;0)*('1. Database - raw'!$AD$7:$AD$494=$A60)*(INDIRECT($Q60,TRUE)=$O60),'1. Database - raw'!EU$7:EW$494)),""),"")</f>
        <v/>
      </c>
      <c r="FU60" s="14" t="str">
        <f t="shared" ca="1" si="58"/>
        <v/>
      </c>
      <c r="FV60" s="19" t="str">
        <f t="shared" ca="1" si="59"/>
        <v/>
      </c>
      <c r="FW60" s="19" t="str">
        <f t="shared" ca="1" si="60"/>
        <v/>
      </c>
      <c r="FX60" s="19" t="str">
        <f t="array" aca="1" ref="FX60" ca="1">IFERROR(AVERAGE(IF(('1. Database - raw'!FA$7:FC$494&gt;0)*('1. Database - raw'!$AD$7:$AD$494=$A60)*(INDIRECT($Q60,TRUE)=$O60),'1. Database - raw'!FA$7:FC$494)),"")</f>
        <v/>
      </c>
      <c r="FY60" s="33" t="str">
        <f t="array" aca="1" ref="FY60" ca="1">IFERROR(_xlfn.STDEV.S(IF(('1. Database - raw'!FA$7:FC$494&gt;0)*('1. Database - raw'!$AD$7:$AD$494=$A60)*(INDIRECT($Q60,TRUE)=$O60),'1. Database - raw'!FA$7:FC$494)),"")</f>
        <v/>
      </c>
      <c r="FZ60" s="33" t="str">
        <f t="array" aca="1" ref="FZ60" ca="1">IFERROR(IF(COUNT(IF(('1. Database - raw'!FA$7:FC$494&gt;0)*('1. Database - raw'!$AD$7:$AD$494=$A60)*(INDIRECT($Q60,TRUE)=$O60),'1. Database - raw'!FA$7:FC$494))&gt;0,COUNT(IF(('1. Database - raw'!FA$7:FC$494&gt;0)*('1. Database - raw'!$AD$7:$AD$494=$A60)*(INDIRECT($Q60,TRUE)=$O60),'1. Database - raw'!FA$7:FC$494)),""),"")</f>
        <v/>
      </c>
      <c r="GA60" s="14" t="str">
        <f t="shared" ca="1" si="61"/>
        <v/>
      </c>
      <c r="GB60" s="19" t="str">
        <f t="shared" ca="1" si="62"/>
        <v/>
      </c>
      <c r="GC60" s="19" t="str">
        <f t="shared" ca="1" si="63"/>
        <v/>
      </c>
      <c r="GD60" s="19" t="str">
        <f t="array" aca="1" ref="GD60" ca="1">IFERROR(AVERAGE(IF(('1. Database - raw'!FG$7:FI$494&gt;0)*('1. Database - raw'!$AD$7:$AD$494=$A60)*(INDIRECT($Q60,TRUE)=$O60),'1. Database - raw'!FG$7:FI$494)),"")</f>
        <v/>
      </c>
      <c r="GE60" s="33" t="str">
        <f t="array" aca="1" ref="GE60" ca="1">IFERROR(_xlfn.STDEV.S(IF(('1. Database - raw'!FG$7:FI$494&gt;0)*('1. Database - raw'!$AD$7:$AD$494=$A60)*(INDIRECT($Q60,TRUE)=$O60),'1. Database - raw'!FG$7:FI$494)),"")</f>
        <v/>
      </c>
      <c r="GF60" s="33" t="str">
        <f t="array" aca="1" ref="GF60" ca="1">IFERROR(IF(COUNT(IF(('1. Database - raw'!FG$7:FI$494&gt;0)*('1. Database - raw'!$AD$7:$AD$494=$A60)*(INDIRECT($Q60,TRUE)=$O60),'1. Database - raw'!FG$7:FI$494))&gt;0,COUNT(IF(('1. Database - raw'!FG$7:FI$494&gt;0)*('1. Database - raw'!$AD$7:$AD$494=$A60)*(INDIRECT($Q60,TRUE)=$O60),'1. Database - raw'!FG$7:FI$494)),""),"")</f>
        <v/>
      </c>
      <c r="GG60" s="14" t="str">
        <f t="shared" ca="1" si="64"/>
        <v/>
      </c>
      <c r="GH60" s="19" t="str">
        <f t="shared" ca="1" si="65"/>
        <v/>
      </c>
      <c r="GI60" s="19" t="str">
        <f t="shared" ca="1" si="66"/>
        <v/>
      </c>
      <c r="GJ60" s="19" t="str">
        <f t="array" aca="1" ref="GJ60" ca="1">IFERROR(AVERAGE(IF(('1. Database - raw'!FM$7:FO$494&gt;0)*('1. Database - raw'!$AD$7:$AD$494=$A60)*(INDIRECT($Q60,TRUE)=$O60),'1. Database - raw'!FM$7:FO$494)),"")</f>
        <v/>
      </c>
      <c r="GK60" s="33" t="str">
        <f t="array" aca="1" ref="GK60" ca="1">IFERROR(_xlfn.STDEV.S(IF(('1. Database - raw'!FM$7:FO$494&gt;0)*('1. Database - raw'!$AD$7:$AD$494=$A60)*(INDIRECT($Q60,TRUE)=$O60),'1. Database - raw'!FM$7:FO$494)),"")</f>
        <v/>
      </c>
      <c r="GL60" s="33" t="str">
        <f t="array" aca="1" ref="GL60" ca="1">IFERROR(IF(COUNT(IF(('1. Database - raw'!FM$7:FO$494&gt;0)*('1. Database - raw'!$AD$7:$AD$494=$A60)*(INDIRECT($Q60,TRUE)=$O60),'1. Database - raw'!FM$7:FO$494))&gt;0,COUNT(IF(('1. Database - raw'!FM$7:FO$494&gt;0)*('1. Database - raw'!$AD$7:$AD$494=$A60)*(INDIRECT($Q60,TRUE)=$O60),'1. Database - raw'!FM$7:FO$494)),""),"")</f>
        <v/>
      </c>
      <c r="GM60" s="14" t="str">
        <f t="shared" ca="1" si="67"/>
        <v/>
      </c>
      <c r="GN60" s="19" t="str">
        <f t="shared" ca="1" si="68"/>
        <v/>
      </c>
      <c r="GO60" s="19" t="str">
        <f t="shared" ca="1" si="69"/>
        <v/>
      </c>
      <c r="GP60" s="19" t="str">
        <f t="array" aca="1" ref="GP60" ca="1">IFERROR(AVERAGE(IF(('1. Database - raw'!FS$7:FU$494&gt;0)*('1. Database - raw'!$AD$7:$AD$494=$A60)*(INDIRECT($Q60,TRUE)=$O60),'1. Database - raw'!FS$7:FU$494)),"")</f>
        <v/>
      </c>
      <c r="GQ60" s="33" t="str">
        <f t="array" aca="1" ref="GQ60" ca="1">IFERROR(_xlfn.STDEV.S(IF(('1. Database - raw'!FS$7:FU$494&gt;0)*('1. Database - raw'!$AD$7:$AD$494=$A60)*(INDIRECT($Q60,TRUE)=$O60),'1. Database - raw'!FS$7:FU$494)),"")</f>
        <v/>
      </c>
      <c r="GR60" s="33" t="str">
        <f t="array" aca="1" ref="GR60" ca="1">IFERROR(IF(COUNT(IF(('1. Database - raw'!FS$7:FU$494&gt;0)*('1. Database - raw'!$AD$7:$AD$494=$A60)*(INDIRECT($Q60,TRUE)=$O60),'1. Database - raw'!FS$7:FU$494))&gt;0,COUNT(IF(('1. Database - raw'!FS$7:FU$494&gt;0)*('1. Database - raw'!$AD$7:$AD$494=$A60)*(INDIRECT($Q60,TRUE)=$O60),'1. Database - raw'!FS$7:FU$494)),""),"")</f>
        <v/>
      </c>
      <c r="GS60" s="14" t="str">
        <f t="shared" ca="1" si="70"/>
        <v/>
      </c>
      <c r="GT60" s="19" t="str">
        <f t="shared" ca="1" si="71"/>
        <v/>
      </c>
      <c r="GU60" s="19" t="str">
        <f t="shared" ca="1" si="72"/>
        <v/>
      </c>
      <c r="GV60" s="19" t="str">
        <f t="array" aca="1" ref="GV60" ca="1">IFERROR(AVERAGE(IF(('1. Database - raw'!FY$7:GA$494&gt;0)*('1. Database - raw'!$AD$7:$AD$494=$A60)*(INDIRECT($Q60,TRUE)=$O60),'1. Database - raw'!FY$7:GA$494)),"")</f>
        <v/>
      </c>
      <c r="GW60" s="33" t="str">
        <f t="array" aca="1" ref="GW60" ca="1">IFERROR(_xlfn.STDEV.S(IF(('1. Database - raw'!FY$7:GA$494&gt;0)*('1. Database - raw'!$AD$7:$AD$494=$A60)*(INDIRECT($Q60,TRUE)=$O60),'1. Database - raw'!FY$7:GA$494)),"")</f>
        <v/>
      </c>
      <c r="GX60" s="33" t="str">
        <f t="array" aca="1" ref="GX60" ca="1">IFERROR(IF(COUNT(IF(('1. Database - raw'!FY$7:GA$494&gt;0)*('1. Database - raw'!$AD$7:$AD$494=$A60)*(INDIRECT($Q60,TRUE)=$O60),'1. Database - raw'!FY$7:GA$494))&gt;0,COUNT(IF(('1. Database - raw'!FY$7:GA$494&gt;0)*('1. Database - raw'!$AD$7:$AD$494=$A60)*(INDIRECT($Q60,TRUE)=$O60),'1. Database - raw'!FY$7:GA$494)),""),"")</f>
        <v/>
      </c>
      <c r="GY60" s="14" t="str">
        <f t="shared" ca="1" si="73"/>
        <v/>
      </c>
      <c r="GZ60" s="19" t="str">
        <f t="shared" ca="1" si="74"/>
        <v/>
      </c>
      <c r="HA60" s="19" t="str">
        <f t="shared" ca="1" si="75"/>
        <v/>
      </c>
      <c r="HB60" s="19" t="str">
        <f t="array" aca="1" ref="HB60" ca="1">IFERROR(AVERAGE(IF(('1. Database - raw'!GE$7:GG$494&gt;0)*('1. Database - raw'!$AD$7:$AD$494=$A60)*(INDIRECT($Q60,TRUE)=$O60),'1. Database - raw'!GE$7:GG$494)),"")</f>
        <v/>
      </c>
      <c r="HC60" s="33" t="str">
        <f t="array" aca="1" ref="HC60" ca="1">IFERROR(_xlfn.STDEV.S(IF(('1. Database - raw'!GE$7:GG$494&gt;0)*('1. Database - raw'!$AD$7:$AD$494=$A60)*(INDIRECT($Q60,TRUE)=$O60),'1. Database - raw'!GE$7:GG$494)),"")</f>
        <v/>
      </c>
      <c r="HD60" s="33" t="str">
        <f t="array" aca="1" ref="HD60" ca="1">IFERROR(IF(COUNT(IF(('1. Database - raw'!GE$7:GG$494&gt;0)*('1. Database - raw'!$AD$7:$AD$494=$A60)*(INDIRECT($Q60,TRUE)=$O60),'1. Database - raw'!GE$7:GG$494))&gt;0,COUNT(IF(('1. Database - raw'!GE$7:GG$494&gt;0)*('1. Database - raw'!$AD$7:$AD$494=$A60)*(INDIRECT($Q60,TRUE)=$O60),'1. Database - raw'!GE$7:GG$494)),""),"")</f>
        <v/>
      </c>
      <c r="HE60" s="14" t="str">
        <f t="shared" ca="1" si="76"/>
        <v/>
      </c>
      <c r="HF60" s="19" t="str">
        <f t="shared" ca="1" si="77"/>
        <v/>
      </c>
      <c r="HG60" s="19" t="str">
        <f t="shared" ca="1" si="78"/>
        <v/>
      </c>
      <c r="HH60" s="19" t="str">
        <f t="array" aca="1" ref="HH60" ca="1">IFERROR(AVERAGE(IF(('1. Database - raw'!GK$7:GM$494&gt;0)*('1. Database - raw'!$AD$7:$AD$494=$A60)*(INDIRECT($Q60,TRUE)=$O60),'1. Database - raw'!GK$7:GM$494)),"")</f>
        <v/>
      </c>
      <c r="HI60" s="33" t="str">
        <f t="array" aca="1" ref="HI60" ca="1">IFERROR(_xlfn.STDEV.S(IF(('1. Database - raw'!GK$7:GM$494&gt;0)*('1. Database - raw'!$AD$7:$AD$494=$A60)*(INDIRECT($Q60,TRUE)=$O60),'1. Database - raw'!GK$7:GM$494)),"")</f>
        <v/>
      </c>
      <c r="HJ60" s="33" t="str">
        <f t="array" aca="1" ref="HJ60" ca="1">IFERROR(IF(COUNT(IF(('1. Database - raw'!GK$7:GM$494&gt;0)*('1. Database - raw'!$AD$7:$AD$494=$A60)*(INDIRECT($Q60,TRUE)=$O60),'1. Database - raw'!GK$7:GM$494))&gt;0,COUNT(IF(('1. Database - raw'!GK$7:GM$494&gt;0)*('1. Database - raw'!$AD$7:$AD$494=$A60)*(INDIRECT($Q60,TRUE)=$O60),'1. Database - raw'!GK$7:GM$494)),""),"")</f>
        <v/>
      </c>
      <c r="HK60" s="14" t="str">
        <f t="shared" ca="1" si="79"/>
        <v/>
      </c>
      <c r="HL60" s="19" t="str">
        <f t="shared" ca="1" si="80"/>
        <v/>
      </c>
      <c r="HM60" s="19" t="str">
        <f t="shared" ca="1" si="81"/>
        <v/>
      </c>
      <c r="HN60" s="19" t="str">
        <f t="array" aca="1" ref="HN60" ca="1">IFERROR(AVERAGE(IF(('1. Database - raw'!GQ$7:GS$494&gt;0)*('1. Database - raw'!$AD$7:$AD$494=$A60)*(INDIRECT($Q60,TRUE)=$O60),'1. Database - raw'!GQ$7:GS$494)),"")</f>
        <v/>
      </c>
      <c r="HO60" s="33" t="str">
        <f t="array" aca="1" ref="HO60" ca="1">IFERROR(_xlfn.STDEV.S(IF(('1. Database - raw'!GQ$7:GS$494&gt;0)*('1. Database - raw'!$AD$7:$AD$494=$A60)*(INDIRECT($Q60,TRUE)=$O60),'1. Database - raw'!GQ$7:GS$494)),"")</f>
        <v/>
      </c>
      <c r="HP60" s="33" t="str">
        <f t="array" aca="1" ref="HP60" ca="1">IFERROR(IF(COUNT(IF(('1. Database - raw'!GQ$7:GS$494&gt;0)*('1. Database - raw'!$AD$7:$AD$494=$A60)*(INDIRECT($Q60,TRUE)=$O60),'1. Database - raw'!GQ$7:GS$494))&gt;0,COUNT(IF(('1. Database - raw'!GQ$7:GS$494&gt;0)*('1. Database - raw'!$AD$7:$AD$494=$A60)*(INDIRECT($Q60,TRUE)=$O60),'1. Database - raw'!GQ$7:GS$494)),""),"")</f>
        <v/>
      </c>
      <c r="HQ60" s="14" t="str">
        <f t="shared" ca="1" si="82"/>
        <v/>
      </c>
      <c r="HR60" s="19" t="str">
        <f t="shared" ca="1" si="83"/>
        <v/>
      </c>
      <c r="HS60" s="19" t="str">
        <f t="shared" ca="1" si="84"/>
        <v/>
      </c>
      <c r="HT60" s="19" t="str">
        <f t="array" aca="1" ref="HT60" ca="1">IFERROR(AVERAGE(IF(('1. Database - raw'!GW$7:GY$494&gt;0)*('1. Database - raw'!$AD$7:$AD$494=$A60)*(INDIRECT($Q60,TRUE)=$O60),'1. Database - raw'!GW$7:GY$494)),"")</f>
        <v/>
      </c>
      <c r="HU60" s="33" t="str">
        <f t="array" aca="1" ref="HU60" ca="1">IFERROR(_xlfn.STDEV.S(IF(('1. Database - raw'!GW$7:GY$494&gt;0)*('1. Database - raw'!$AD$7:$AD$494=$A60)*(INDIRECT($Q60,TRUE)=$O60),'1. Database - raw'!GW$7:GY$494)),"")</f>
        <v/>
      </c>
      <c r="HV60" s="33" t="str">
        <f t="array" aca="1" ref="HV60" ca="1">IFERROR(IF(COUNT(IF(('1. Database - raw'!GW$7:GY$494&gt;0)*('1. Database - raw'!$AD$7:$AD$494=$A60)*(INDIRECT($Q60,TRUE)=$O60),'1. Database - raw'!GW$7:GY$494))&gt;0,COUNT(IF(('1. Database - raw'!GW$7:GY$494&gt;0)*('1. Database - raw'!$AD$7:$AD$494=$A60)*(INDIRECT($Q60,TRUE)=$O60),'1. Database - raw'!GW$7:GY$494)),""),"")</f>
        <v/>
      </c>
      <c r="HW60" s="14" t="str">
        <f t="shared" ca="1" si="85"/>
        <v/>
      </c>
      <c r="HX60" s="19" t="str">
        <f t="shared" ca="1" si="86"/>
        <v/>
      </c>
      <c r="HY60" s="19" t="str">
        <f t="shared" ca="1" si="87"/>
        <v/>
      </c>
      <c r="HZ60" s="19" t="str">
        <f t="array" aca="1" ref="HZ60" ca="1">IFERROR(AVERAGE(IF(('1. Database - raw'!HC$7:HE$494&gt;0)*('1. Database - raw'!$AD$7:$AD$494=$A60)*(INDIRECT($Q60,TRUE)=$O60),'1. Database - raw'!HC$7:HE$494)),"")</f>
        <v/>
      </c>
      <c r="IA60" s="33" t="str">
        <f t="array" aca="1" ref="IA60" ca="1">IFERROR(_xlfn.STDEV.S(IF(('1. Database - raw'!HC$7:HE$494&gt;0)*('1. Database - raw'!$AD$7:$AD$494=$A60)*(INDIRECT($Q60,TRUE)=$O60),'1. Database - raw'!HC$7:HE$494)),"")</f>
        <v/>
      </c>
      <c r="IB60" s="33" t="str">
        <f t="array" aca="1" ref="IB60" ca="1">IFERROR(IF(COUNT(IF(('1. Database - raw'!HC$7:HE$494&gt;0)*('1. Database - raw'!$AD$7:$AD$494=$A60)*(INDIRECT($Q60,TRUE)=$O60),'1. Database - raw'!HC$7:HE$494))&gt;0,COUNT(IF(('1. Database - raw'!HC$7:HE$494&gt;0)*('1. Database - raw'!$AD$7:$AD$494=$A60)*(INDIRECT($Q60,TRUE)=$O60),'1. Database - raw'!HC$7:HE$494)),""),"")</f>
        <v/>
      </c>
      <c r="IC60" s="14" t="str">
        <f t="shared" ca="1" si="88"/>
        <v/>
      </c>
      <c r="ID60" s="19" t="str">
        <f t="shared" ca="1" si="89"/>
        <v/>
      </c>
      <c r="IE60" s="19" t="str">
        <f t="shared" ca="1" si="90"/>
        <v/>
      </c>
      <c r="IF60" s="19" t="str">
        <f t="array" aca="1" ref="IF60" ca="1">IFERROR(AVERAGE(IF(('1. Database - raw'!HI$7:HK$494&gt;0)*('1. Database - raw'!$AD$7:$AD$494=$A60)*(INDIRECT($Q60,TRUE)=$O60),'1. Database - raw'!HI$7:HK$494)),"")</f>
        <v/>
      </c>
      <c r="IG60" s="33" t="str">
        <f t="array" aca="1" ref="IG60" ca="1">IFERROR(_xlfn.STDEV.S(IF(('1. Database - raw'!HI$7:HK$494&gt;0)*('1. Database - raw'!$AD$7:$AD$494=$A60)*(INDIRECT($Q60,TRUE)=$O60),'1. Database - raw'!HI$7:HK$494)),"")</f>
        <v/>
      </c>
      <c r="IH60" s="33" t="str">
        <f t="array" aca="1" ref="IH60" ca="1">IFERROR(IF(COUNT(IF(('1. Database - raw'!HI$7:HK$494&gt;0)*('1. Database - raw'!$AD$7:$AD$494=$A60)*(INDIRECT($Q60,TRUE)=$O60),'1. Database - raw'!HI$7:HK$494))&gt;0,COUNT(IF(('1. Database - raw'!HI$7:HK$494&gt;0)*('1. Database - raw'!$AD$7:$AD$494=$A60)*(INDIRECT($Q60,TRUE)=$O60),'1. Database - raw'!HI$7:HK$494)),""),"")</f>
        <v/>
      </c>
      <c r="II60" s="14" t="str">
        <f t="shared" ca="1" si="91"/>
        <v/>
      </c>
      <c r="IJ60" s="19" t="str">
        <f t="shared" ca="1" si="92"/>
        <v/>
      </c>
      <c r="IK60" s="19" t="str">
        <f t="shared" ca="1" si="93"/>
        <v/>
      </c>
      <c r="IL60" s="19" t="str">
        <f t="array" aca="1" ref="IL60" ca="1">IFERROR(AVERAGE(IF(('1. Database - raw'!HO$7:HQ$494&gt;0)*('1. Database - raw'!$AD$7:$AD$494=$A60)*(INDIRECT($Q60,TRUE)=$O60),'1. Database - raw'!HO$7:HQ$494)),"")</f>
        <v/>
      </c>
      <c r="IM60" s="33" t="str">
        <f t="array" aca="1" ref="IM60" ca="1">IFERROR(_xlfn.STDEV.S(IF(('1. Database - raw'!HO$7:HQ$494&gt;0)*('1. Database - raw'!$AD$7:$AD$494=$A60)*(INDIRECT($Q60,TRUE)=$O60),'1. Database - raw'!HO$7:HQ$494)),"")</f>
        <v/>
      </c>
      <c r="IN60" s="33" t="str">
        <f t="array" aca="1" ref="IN60" ca="1">IFERROR(IF(COUNT(IF(('1. Database - raw'!HO$7:HQ$494&gt;0)*('1. Database - raw'!$AD$7:$AD$494=$A60)*(INDIRECT($Q60,TRUE)=$O60),'1. Database - raw'!HO$7:HQ$494))&gt;0,COUNT(IF(('1. Database - raw'!HO$7:HQ$494&gt;0)*('1. Database - raw'!$AD$7:$AD$494=$A60)*(INDIRECT($Q60,TRUE)=$O60),'1. Database - raw'!HO$7:HQ$494)),""),"")</f>
        <v/>
      </c>
      <c r="IO60" s="14" t="str">
        <f t="shared" ca="1" si="94"/>
        <v/>
      </c>
      <c r="IP60" s="19" t="str">
        <f t="shared" ca="1" si="95"/>
        <v/>
      </c>
      <c r="IQ60" s="19" t="str">
        <f t="shared" ca="1" si="96"/>
        <v/>
      </c>
      <c r="IR60" s="19" t="str">
        <f t="array" aca="1" ref="IR60" ca="1">IFERROR(AVERAGE(IF(('1. Database - raw'!HU$7:HW$494&gt;0)*('1. Database - raw'!$AD$7:$AD$494=$A60)*(INDIRECT($Q60,TRUE)=$O60),'1. Database - raw'!HU$7:HW$494)),"")</f>
        <v/>
      </c>
      <c r="IS60" s="33" t="str">
        <f t="array" aca="1" ref="IS60" ca="1">IFERROR(_xlfn.STDEV.S(IF(('1. Database - raw'!HU$7:HW$494&gt;0)*('1. Database - raw'!$AD$7:$AD$494=$A60)*(INDIRECT($Q60,TRUE)=$O60),'1. Database - raw'!HU$7:HW$494)),"")</f>
        <v/>
      </c>
      <c r="IT60" s="33" t="str">
        <f t="array" aca="1" ref="IT60" ca="1">IFERROR(IF(COUNT(IF(('1. Database - raw'!HU$7:HW$494&gt;0)*('1. Database - raw'!$AD$7:$AD$494=$A60)*(INDIRECT($Q60,TRUE)=$O60),'1. Database - raw'!HU$7:HW$494))&gt;0,COUNT(IF(('1. Database - raw'!HU$7:HW$494&gt;0)*('1. Database - raw'!$AD$7:$AD$494=$A60)*(INDIRECT($Q60,TRUE)=$O60),'1. Database - raw'!HU$7:HW$494)),""),"")</f>
        <v/>
      </c>
      <c r="IU60" s="14" t="str">
        <f t="shared" ca="1" si="97"/>
        <v/>
      </c>
      <c r="IV60" s="19" t="str">
        <f t="shared" ca="1" si="98"/>
        <v/>
      </c>
      <c r="IW60" s="19" t="str">
        <f t="shared" ca="1" si="99"/>
        <v/>
      </c>
      <c r="IX60" s="19" t="str">
        <f t="array" aca="1" ref="IX60" ca="1">IFERROR(AVERAGE(IF(('1. Database - raw'!IA$7:IC$494&gt;0)*('1. Database - raw'!$AD$7:$AD$494=$A60)*(INDIRECT($Q60,TRUE)=$O60),'1. Database - raw'!IA$7:IC$494)),"")</f>
        <v/>
      </c>
      <c r="IY60" s="33" t="str">
        <f t="array" aca="1" ref="IY60" ca="1">IFERROR(_xlfn.STDEV.S(IF(('1. Database - raw'!IA$7:IC$494&gt;0)*('1. Database - raw'!$AD$7:$AD$494=$A60)*(INDIRECT($Q60,TRUE)=$O60),'1. Database - raw'!IA$7:IC$494)),"")</f>
        <v/>
      </c>
      <c r="IZ60" s="33" t="str">
        <f t="array" aca="1" ref="IZ60" ca="1">IFERROR(IF(COUNT(IF(('1. Database - raw'!IA$7:IC$494&gt;0)*('1. Database - raw'!$AD$7:$AD$494=$A60)*(INDIRECT($Q60,TRUE)=$O60),'1. Database - raw'!IA$7:IC$494))&gt;0,COUNT(IF(('1. Database - raw'!IA$7:IC$494&gt;0)*('1. Database - raw'!$AD$7:$AD$494=$A60)*(INDIRECT($Q60,TRUE)=$O60),'1. Database - raw'!IA$7:IC$494)),""),"")</f>
        <v/>
      </c>
      <c r="JA60" s="14" t="str">
        <f t="shared" ca="1" si="100"/>
        <v/>
      </c>
      <c r="JB60" s="19" t="str">
        <f t="shared" ca="1" si="101"/>
        <v/>
      </c>
      <c r="JC60" s="19" t="str">
        <f t="shared" ca="1" si="102"/>
        <v/>
      </c>
      <c r="JD60" s="19" t="str">
        <f t="array" aca="1" ref="JD60" ca="1">IFERROR(AVERAGE(IF(('1. Database - raw'!IG$7:II$494&gt;0)*('1. Database - raw'!$AD$7:$AD$494=$A60)*(INDIRECT($Q60,TRUE)=$O60),'1. Database - raw'!IG$7:II$494)),"")</f>
        <v/>
      </c>
      <c r="JE60" s="33" t="str">
        <f t="array" aca="1" ref="JE60" ca="1">IFERROR(_xlfn.STDEV.S(IF(('1. Database - raw'!IG$7:II$494&gt;0)*('1. Database - raw'!$AD$7:$AD$494=$A60)*(INDIRECT($Q60,TRUE)=$O60),'1. Database - raw'!IG$7:II$494)),"")</f>
        <v/>
      </c>
      <c r="JF60" s="33" t="str">
        <f t="array" aca="1" ref="JF60" ca="1">IFERROR(IF(COUNT(IF(('1. Database - raw'!IG$7:II$494&gt;0)*('1. Database - raw'!$AD$7:$AD$494=$A60)*(INDIRECT($Q60,TRUE)=$O60),'1. Database - raw'!IG$7:II$494))&gt;0,COUNT(IF(('1. Database - raw'!IG$7:II$494&gt;0)*('1. Database - raw'!$AD$7:$AD$494=$A60)*(INDIRECT($Q60,TRUE)=$O60),'1. Database - raw'!IG$7:II$494)),""),"")</f>
        <v/>
      </c>
      <c r="JG60" s="145" t="str">
        <f t="shared" ca="1" si="103"/>
        <v/>
      </c>
      <c r="JH60" s="146" t="str">
        <f t="shared" ca="1" si="104"/>
        <v/>
      </c>
      <c r="JI60" s="146" t="str">
        <f t="shared" ca="1" si="105"/>
        <v/>
      </c>
      <c r="JJ60" s="146" t="str">
        <f t="array" aca="1" ref="JJ60" ca="1">IFERROR(AVERAGE(IF(('1. Database - raw'!IM$7:IO$494&gt;0)*('1. Database - raw'!$AD$7:$AD$494=$A60)*(INDIRECT($Q60,TRUE)=$O60),'1. Database - raw'!IM$7:IO$494)),"")</f>
        <v/>
      </c>
      <c r="JK60" s="277" t="str">
        <f t="array" aca="1" ref="JK60" ca="1">IFERROR(_xlfn.STDEV.S(IF(('1. Database - raw'!IM$7:IO$494&gt;0)*('1. Database - raw'!$AD$7:$AD$494=$A60)*(INDIRECT($Q60,TRUE)=$O60),'1. Database - raw'!IM$7:IO$494)),"")</f>
        <v/>
      </c>
      <c r="JL60" s="33" t="str">
        <f t="array" aca="1" ref="JL60" ca="1">IFERROR(IF(COUNT(IF(('1. Database - raw'!IM$7:IO$494&gt;0)*('1. Database - raw'!$AD$7:$AD$494=$A60)*(INDIRECT($Q60,TRUE)=$O60),'1. Database - raw'!IM$7:IO$494))&gt;0,COUNT(IF(('1. Database - raw'!IM$7:IO$494&gt;0)*('1. Database - raw'!$AD$7:$AD$494=$A60)*(INDIRECT($Q60,TRUE)=$O60),'1. Database - raw'!IM$7:IO$494)),""),"")</f>
        <v/>
      </c>
      <c r="JM60" s="145" t="str">
        <f t="shared" ca="1" si="106"/>
        <v/>
      </c>
      <c r="JN60" s="146" t="str">
        <f t="shared" ca="1" si="107"/>
        <v/>
      </c>
      <c r="JO60" s="146" t="str">
        <f t="shared" ca="1" si="108"/>
        <v/>
      </c>
      <c r="JP60" s="146" t="str">
        <f t="array" aca="1" ref="JP60" ca="1">IFERROR(AVERAGE(IF(('1. Database - raw'!IS$7:IU$494&gt;0)*('1. Database - raw'!$AD$7:$AD$494=$A60)*(INDIRECT($Q60,TRUE)=$O60),'1. Database - raw'!IS$7:IU$494)),"")</f>
        <v/>
      </c>
      <c r="JQ60" s="277" t="str">
        <f t="array" aca="1" ref="JQ60" ca="1">IFERROR(_xlfn.STDEV.S(IF(('1. Database - raw'!IS$7:IU$494&gt;0)*('1. Database - raw'!$AD$7:$AD$494=$A60)*(INDIRECT($Q60,TRUE)=$O60),'1. Database - raw'!IS$7:IU$494)),"")</f>
        <v/>
      </c>
      <c r="JR60" s="33" t="str">
        <f t="array" aca="1" ref="JR60" ca="1">IFERROR(IF(COUNT(IF(('1. Database - raw'!IS$7:IU$494&gt;0)*('1. Database - raw'!$AD$7:$AD$494=$A60)*(INDIRECT($Q60,TRUE)=$O60),'1. Database - raw'!IS$7:IU$494))&gt;0,COUNT(IF(('1. Database - raw'!IS$7:IU$494&gt;0)*('1. Database - raw'!$AD$7:$AD$494=$A60)*(INDIRECT($Q60,TRUE)=$O60),'1. Database - raw'!IS$7:IU$494)),""),"")</f>
        <v/>
      </c>
      <c r="JS60" s="145" t="str">
        <f t="shared" ca="1" si="109"/>
        <v/>
      </c>
      <c r="JT60" s="146" t="str">
        <f t="shared" ca="1" si="110"/>
        <v/>
      </c>
      <c r="JU60" s="146" t="str">
        <f t="shared" ca="1" si="111"/>
        <v/>
      </c>
      <c r="JV60" s="146" t="str">
        <f t="array" aca="1" ref="JV60" ca="1">IFERROR(AVERAGE(IF(('1. Database - raw'!IY$7:JA$494&gt;0)*('1. Database - raw'!$AD$7:$AD$494=$A60)*(INDIRECT($Q60,TRUE)=$O60),'1. Database - raw'!IY$7:JA$494)),"")</f>
        <v/>
      </c>
      <c r="JW60" s="277" t="str">
        <f t="array" aca="1" ref="JW60" ca="1">IFERROR(_xlfn.STDEV.S(IF(('1. Database - raw'!IY$7:JA$494&gt;0)*('1. Database - raw'!$AD$7:$AD$494=$A60)*(INDIRECT($Q60,TRUE)=$O60),'1. Database - raw'!IY$7:JA$494)),"")</f>
        <v/>
      </c>
      <c r="JX60" s="33" t="str">
        <f t="array" aca="1" ref="JX60" ca="1">IFERROR(IF(COUNT(IF(('1. Database - raw'!IY$7:JA$494&gt;0)*('1. Database - raw'!$AD$7:$AD$494=$A60)*(INDIRECT($Q60,TRUE)=$O60),'1. Database - raw'!IY$7:JA$494))&gt;0,COUNT(IF(('1. Database - raw'!IY$7:JA$494&gt;0)*('1. Database - raw'!$AD$7:$AD$494=$A60)*(INDIRECT($Q60,TRUE)=$O60),'1. Database - raw'!IY$7:JA$494)),""),"")</f>
        <v/>
      </c>
      <c r="JY60" s="145" t="str">
        <f t="shared" ca="1" si="112"/>
        <v/>
      </c>
      <c r="JZ60" s="146" t="str">
        <f t="shared" ca="1" si="113"/>
        <v/>
      </c>
      <c r="KA60" s="146" t="str">
        <f t="shared" ca="1" si="114"/>
        <v/>
      </c>
      <c r="KB60" s="146" t="str">
        <f t="array" aca="1" ref="KB60" ca="1">IFERROR(AVERAGE(IF(('1. Database - raw'!JE$7:JG$494&gt;0)*('1. Database - raw'!$AD$7:$AD$494=$A60)*(INDIRECT($Q60,TRUE)=$O60),'1. Database - raw'!JE$7:JG$494)),"")</f>
        <v/>
      </c>
      <c r="KC60" s="277" t="str">
        <f t="array" aca="1" ref="KC60" ca="1">IFERROR(_xlfn.STDEV.S(IF(('1. Database - raw'!JE$7:JG$494&gt;0)*('1. Database - raw'!$AD$7:$AD$494=$A60)*(INDIRECT($Q60,TRUE)=$O60),'1. Database - raw'!JE$7:JG$494)),"")</f>
        <v/>
      </c>
      <c r="KD60" s="33" t="str">
        <f t="array" aca="1" ref="KD60" ca="1">IFERROR(IF(COUNT(IF(('1. Database - raw'!JE$7:JG$494&gt;0)*('1. Database - raw'!$AD$7:$AD$494=$A60)*(INDIRECT($Q60,TRUE)=$O60),'1. Database - raw'!JE$7:JG$494))&gt;0,COUNT(IF(('1. Database - raw'!JE$7:JG$494&gt;0)*('1. Database - raw'!$AD$7:$AD$494=$A60)*(INDIRECT($Q60,TRUE)=$O60),'1. Database - raw'!JE$7:JG$494)),""),"")</f>
        <v/>
      </c>
      <c r="KE60" s="145" t="str">
        <f t="shared" ca="1" si="115"/>
        <v/>
      </c>
      <c r="KF60" s="146" t="str">
        <f t="shared" ca="1" si="116"/>
        <v/>
      </c>
      <c r="KG60" s="146" t="str">
        <f t="shared" ca="1" si="117"/>
        <v/>
      </c>
      <c r="KH60" s="146" t="str">
        <f t="array" aca="1" ref="KH60" ca="1">IFERROR(AVERAGE(IF(('1. Database - raw'!JK$7:JM$494&gt;0)*('1. Database - raw'!$AD$7:$AD$494=$A60)*(INDIRECT($Q60,TRUE)=$O60),'1. Database - raw'!JK$7:JM$494)),"")</f>
        <v/>
      </c>
      <c r="KI60" s="277" t="str">
        <f t="array" aca="1" ref="KI60" ca="1">IFERROR(_xlfn.STDEV.S(IF(('1. Database - raw'!JK$7:JM$494&gt;0)*('1. Database - raw'!$AD$7:$AD$494=$A60)*(INDIRECT($Q60,TRUE)=$O60),'1. Database - raw'!JK$7:JM$494)),"")</f>
        <v/>
      </c>
      <c r="KJ60" s="33" t="str">
        <f t="array" aca="1" ref="KJ60" ca="1">IFERROR(IF(COUNT(IF(('1. Database - raw'!JK$7:JM$494&gt;0)*('1. Database - raw'!$AD$7:$AD$494=$A60)*(INDIRECT($Q60,TRUE)=$O60),'1. Database - raw'!JK$7:JM$494))&gt;0,COUNT(IF(('1. Database - raw'!JK$7:JM$494&gt;0)*('1. Database - raw'!$AD$7:$AD$494=$A60)*(INDIRECT($Q60,TRUE)=$O60),'1. Database - raw'!JK$7:JM$494)),""),"")</f>
        <v/>
      </c>
      <c r="KK60" s="145" t="str">
        <f t="shared" ca="1" si="118"/>
        <v/>
      </c>
      <c r="KL60" s="146" t="str">
        <f t="shared" ca="1" si="119"/>
        <v/>
      </c>
      <c r="KM60" s="146" t="str">
        <f t="shared" ca="1" si="120"/>
        <v/>
      </c>
      <c r="KN60" s="146" t="str">
        <f t="array" aca="1" ref="KN60" ca="1">IFERROR(AVERAGE(IF(('1. Database - raw'!JQ$7:JS$494&gt;0)*('1. Database - raw'!$AD$7:$AD$494=$A60)*(INDIRECT($Q60,TRUE)=$O60),'1. Database - raw'!JQ$7:JS$494)),"")</f>
        <v/>
      </c>
      <c r="KO60" s="277" t="str">
        <f t="array" aca="1" ref="KO60" ca="1">IFERROR(_xlfn.STDEV.S(IF(('1. Database - raw'!JQ$7:JS$494&gt;0)*('1. Database - raw'!$AD$7:$AD$494=$A60)*(INDIRECT($Q60,TRUE)=$O60),'1. Database - raw'!JQ$7:JS$494)),"")</f>
        <v/>
      </c>
      <c r="KP60" s="33" t="str">
        <f t="array" aca="1" ref="KP60" ca="1">IFERROR(IF(COUNT(IF(('1. Database - raw'!JQ$7:JS$494&gt;0)*('1. Database - raw'!$AD$7:$AD$494=$A60)*(INDIRECT($Q60,TRUE)=$O60),'1. Database - raw'!JQ$7:JS$494))&gt;0,COUNT(IF(('1. Database - raw'!JQ$7:JS$494&gt;0)*('1. Database - raw'!$AD$7:$AD$494=$A60)*(INDIRECT($Q60,TRUE)=$O60),'1. Database - raw'!JQ$7:JS$494)),""),"")</f>
        <v/>
      </c>
      <c r="KQ60" s="145" t="str">
        <f t="shared" ca="1" si="121"/>
        <v/>
      </c>
      <c r="KR60" s="146" t="str">
        <f t="shared" ca="1" si="122"/>
        <v/>
      </c>
      <c r="KS60" s="146" t="str">
        <f t="shared" ca="1" si="123"/>
        <v/>
      </c>
      <c r="KT60" s="146" t="str">
        <f t="array" aca="1" ref="KT60" ca="1">IFERROR(AVERAGE(IF(('1. Database - raw'!JW$7:JY$494&gt;0)*('1. Database - raw'!$AD$7:$AD$494=$A60)*(INDIRECT($Q60,TRUE)=$O60),'1. Database - raw'!JW$7:JY$494)),"")</f>
        <v/>
      </c>
      <c r="KU60" s="277" t="str">
        <f t="array" aca="1" ref="KU60" ca="1">IFERROR(_xlfn.STDEV.S(IF(('1. Database - raw'!JW$7:JY$494&gt;0)*('1. Database - raw'!$AD$7:$AD$494=$A60)*(INDIRECT($Q60,TRUE)=$O60),'1. Database - raw'!JW$7:JY$494)),"")</f>
        <v/>
      </c>
      <c r="KV60" s="33" t="str">
        <f t="array" aca="1" ref="KV60" ca="1">IFERROR(IF(COUNT(IF(('1. Database - raw'!JW$7:JY$494&gt;0)*('1. Database - raw'!$AD$7:$AD$494=$A60)*(INDIRECT($Q60,TRUE)=$O60),'1. Database - raw'!JW$7:JY$494))&gt;0,COUNT(IF(('1. Database - raw'!JW$7:JY$494&gt;0)*('1. Database - raw'!$AD$7:$AD$494=$A60)*(INDIRECT($Q60,TRUE)=$O60),'1. Database - raw'!JW$7:JY$494)),""),"")</f>
        <v/>
      </c>
      <c r="KW60" s="145" t="str">
        <f t="shared" ca="1" si="124"/>
        <v/>
      </c>
      <c r="KX60" s="146" t="str">
        <f t="shared" ca="1" si="125"/>
        <v/>
      </c>
      <c r="KY60" s="146" t="str">
        <f t="shared" ca="1" si="126"/>
        <v/>
      </c>
      <c r="KZ60" s="146" t="str">
        <f t="array" aca="1" ref="KZ60" ca="1">IFERROR(AVERAGE(IF(('1. Database - raw'!KC$7:KE$494&gt;0)*('1. Database - raw'!$AD$7:$AD$494=$A60)*(INDIRECT($Q60,TRUE)=$O60),'1. Database - raw'!KC$7:KE$494)),"")</f>
        <v/>
      </c>
      <c r="LA60" s="277" t="str">
        <f t="array" aca="1" ref="LA60" ca="1">IFERROR(_xlfn.STDEV.S(IF(('1. Database - raw'!KC$7:KE$494&gt;0)*('1. Database - raw'!$AD$7:$AD$494=$A60)*(INDIRECT($Q60,TRUE)=$O60),'1. Database - raw'!KC$7:KE$494)),"")</f>
        <v/>
      </c>
      <c r="LB60" s="33" t="str">
        <f t="array" aca="1" ref="LB60" ca="1">IFERROR(IF(COUNT(IF(('1. Database - raw'!KC$7:KE$494&gt;0)*('1. Database - raw'!$AD$7:$AD$494=$A60)*(INDIRECT($Q60,TRUE)=$O60),'1. Database - raw'!KC$7:KE$494))&gt;0,COUNT(IF(('1. Database - raw'!KC$7:KE$494&gt;0)*('1. Database - raw'!$AD$7:$AD$494=$A60)*(INDIRECT($Q60,TRUE)=$O60),'1. Database - raw'!KC$7:KE$494)),""),"")</f>
        <v/>
      </c>
      <c r="LC60" s="145" t="str">
        <f t="shared" ca="1" si="127"/>
        <v/>
      </c>
      <c r="LD60" s="146" t="str">
        <f t="shared" ca="1" si="128"/>
        <v/>
      </c>
      <c r="LE60" s="146" t="str">
        <f t="shared" ca="1" si="129"/>
        <v/>
      </c>
      <c r="LF60" s="146" t="str">
        <f t="array" aca="1" ref="LF60" ca="1">IFERROR(AVERAGE(IF(('1. Database - raw'!KI$7:KK$494&gt;0)*('1. Database - raw'!$AD$7:$AD$494=$A60)*(INDIRECT($Q60,TRUE)=$O60),'1. Database - raw'!KI$7:KK$494)),"")</f>
        <v/>
      </c>
      <c r="LG60" s="277" t="str">
        <f t="array" aca="1" ref="LG60" ca="1">IFERROR(_xlfn.STDEV.S(IF(('1. Database - raw'!KI$7:KK$494&gt;0)*('1. Database - raw'!$AD$7:$AD$494=$A60)*(INDIRECT($Q60,TRUE)=$O60),'1. Database - raw'!KI$7:KK$494)),"")</f>
        <v/>
      </c>
      <c r="LH60" s="33" t="str">
        <f t="array" aca="1" ref="LH60" ca="1">IFERROR(IF(COUNT(IF(('1. Database - raw'!KI$7:KK$494&gt;0)*('1. Database - raw'!$AD$7:$AD$494=$A60)*(INDIRECT($Q60,TRUE)=$O60),'1. Database - raw'!KI$7:KK$494))&gt;0,COUNT(IF(('1. Database - raw'!KI$7:KK$494&gt;0)*('1. Database - raw'!$AD$7:$AD$494=$A60)*(INDIRECT($Q60,TRUE)=$O60),'1. Database - raw'!KI$7:KK$494)),""),"")</f>
        <v/>
      </c>
      <c r="LI60" s="145" t="str">
        <f t="shared" ca="1" si="169"/>
        <v/>
      </c>
      <c r="LJ60" s="146" t="str">
        <f t="shared" ca="1" si="170"/>
        <v/>
      </c>
      <c r="LK60" s="146" t="str">
        <f t="shared" ca="1" si="171"/>
        <v/>
      </c>
      <c r="LL60" s="146" t="str">
        <f t="array" aca="1" ref="LL60" ca="1">IFERROR(AVERAGE(IF(('1. Database - raw'!KO$7:KQ$494&gt;0)*('1. Database - raw'!$AD$7:$AD$494=$A60)*(INDIRECT($Q60,TRUE)=$O60),'1. Database - raw'!KO$7:KQ$494)),"")</f>
        <v/>
      </c>
      <c r="LM60" s="277" t="str">
        <f t="array" aca="1" ref="LM60" ca="1">IFERROR(_xlfn.STDEV.S(IF(('1. Database - raw'!KO$7:KQ$494&gt;0)*('1. Database - raw'!$AD$7:$AD$494=$A60)*(INDIRECT($Q60,TRUE)=$O60),'1. Database - raw'!KO$7:KQ$494)),"")</f>
        <v/>
      </c>
      <c r="LN60" s="33" t="str">
        <f t="array" aca="1" ref="LN60" ca="1">IFERROR(IF(COUNT(IF(('1. Database - raw'!KO$7:KQ$494&gt;0)*('1. Database - raw'!$AD$7:$AD$494=$A60)*(INDIRECT($Q60,TRUE)=$O60),'1. Database - raw'!KO$7:KQ$494))&gt;0,COUNT(IF(('1. Database - raw'!KO$7:KQ$494&gt;0)*('1. Database - raw'!$AD$7:$AD$494=$A60)*(INDIRECT($Q60,TRUE)=$O60),'1. Database - raw'!KO$7:KQ$494)),""),"")</f>
        <v/>
      </c>
      <c r="LO60" s="145" t="str">
        <f t="shared" ca="1" si="130"/>
        <v/>
      </c>
      <c r="LP60" s="146" t="str">
        <f t="shared" ca="1" si="131"/>
        <v/>
      </c>
      <c r="LQ60" s="146" t="str">
        <f t="shared" ca="1" si="132"/>
        <v/>
      </c>
      <c r="LR60" s="146" t="str">
        <f t="array" aca="1" ref="LR60" ca="1">IFERROR(AVERAGE(IF(('1. Database - raw'!KU$7:KW$494&gt;0)*('1. Database - raw'!$AD$7:$AD$494=$A60)*(INDIRECT($Q60,TRUE)=$O60),'1. Database - raw'!KU$7:KW$494)),"")</f>
        <v/>
      </c>
      <c r="LS60" s="277" t="str">
        <f t="array" aca="1" ref="LS60" ca="1">IFERROR(_xlfn.STDEV.S(IF(('1. Database - raw'!KU$7:KW$494&gt;0)*('1. Database - raw'!$AD$7:$AD$494=$A60)*(INDIRECT($Q60,TRUE)=$O60),'1. Database - raw'!KU$7:KW$494)),"")</f>
        <v/>
      </c>
      <c r="LT60" s="33" t="str">
        <f t="array" aca="1" ref="LT60" ca="1">IFERROR(IF(COUNT(IF(('1. Database - raw'!KU$7:KW$494&gt;0)*('1. Database - raw'!$AD$7:$AD$494=$A60)*(INDIRECT($Q60,TRUE)=$O60),'1. Database - raw'!KU$7:KW$494))&gt;0,COUNT(IF(('1. Database - raw'!KU$7:KW$494&gt;0)*('1. Database - raw'!$AD$7:$AD$494=$A60)*(INDIRECT($Q60,TRUE)=$O60),'1. Database - raw'!KU$7:KW$494)),""),"")</f>
        <v/>
      </c>
      <c r="LU60" s="145" t="str">
        <f t="shared" ca="1" si="133"/>
        <v/>
      </c>
      <c r="LV60" s="146" t="str">
        <f t="shared" ca="1" si="134"/>
        <v/>
      </c>
      <c r="LW60" s="146" t="str">
        <f t="shared" ca="1" si="135"/>
        <v/>
      </c>
      <c r="LX60" s="146" t="str">
        <f t="array" aca="1" ref="LX60" ca="1">IFERROR(AVERAGE(IF(('1. Database - raw'!LA$7:LC$494&gt;0)*('1. Database - raw'!$AD$7:$AD$494=$A60)*(INDIRECT($Q60,TRUE)=$O60),'1. Database - raw'!LA$7:LC$494)),"")</f>
        <v/>
      </c>
      <c r="LY60" s="277" t="str">
        <f t="array" aca="1" ref="LY60" ca="1">IFERROR(_xlfn.STDEV.S(IF(('1. Database - raw'!LA$7:LC$494&gt;0)*('1. Database - raw'!$AD$7:$AD$494=$A60)*(INDIRECT($Q60,TRUE)=$O60),'1. Database - raw'!LA$7:LC$494)),"")</f>
        <v/>
      </c>
      <c r="LZ60" s="33" t="str">
        <f t="array" aca="1" ref="LZ60" ca="1">IFERROR(IF(COUNT(IF(('1. Database - raw'!LA$7:LC$494&gt;0)*('1. Database - raw'!$AD$7:$AD$494=$A60)*(INDIRECT($Q60,TRUE)=$O60),'1. Database - raw'!LA$7:LC$494))&gt;0,COUNT(IF(('1. Database - raw'!LA$7:LC$494&gt;0)*('1. Database - raw'!$AD$7:$AD$494=$A60)*(INDIRECT($Q60,TRUE)=$O60),'1. Database - raw'!LA$7:LC$494)),""),"")</f>
        <v/>
      </c>
      <c r="MA60" s="145" t="str">
        <f t="shared" ca="1" si="136"/>
        <v/>
      </c>
      <c r="MB60" s="146" t="str">
        <f t="shared" ca="1" si="137"/>
        <v/>
      </c>
      <c r="MC60" s="146" t="str">
        <f t="shared" ca="1" si="138"/>
        <v/>
      </c>
      <c r="MD60" s="146" t="str">
        <f t="array" aca="1" ref="MD60" ca="1">IFERROR(AVERAGE(IF(('1. Database - raw'!LG$7:LI$494&gt;0)*('1. Database - raw'!$AD$7:$AD$494=$A60)*(INDIRECT($Q60,TRUE)=$O60),'1. Database - raw'!LG$7:LI$494)),"")</f>
        <v/>
      </c>
      <c r="ME60" s="277" t="str">
        <f t="array" aca="1" ref="ME60" ca="1">IFERROR(_xlfn.STDEV.S(IF(('1. Database - raw'!LG$7:LI$494&gt;0)*('1. Database - raw'!$AD$7:$AD$494=$A60)*(INDIRECT($Q60,TRUE)=$O60),'1. Database - raw'!LG$7:LI$494)),"")</f>
        <v/>
      </c>
      <c r="MF60" s="33" t="str">
        <f t="array" aca="1" ref="MF60" ca="1">IFERROR(IF(COUNT(IF(('1. Database - raw'!LG$7:LI$494&gt;0)*('1. Database - raw'!$AD$7:$AD$494=$A60)*(INDIRECT($Q60,TRUE)=$O60),'1. Database - raw'!LG$7:LI$494))&gt;0,COUNT(IF(('1. Database - raw'!LG$7:LI$494&gt;0)*('1. Database - raw'!$AD$7:$AD$494=$A60)*(INDIRECT($Q60,TRUE)=$O60),'1. Database - raw'!LG$7:LI$494)),""),"")</f>
        <v/>
      </c>
      <c r="MG60" s="145" t="str">
        <f t="shared" ca="1" si="139"/>
        <v/>
      </c>
      <c r="MH60" s="146" t="str">
        <f t="shared" ca="1" si="140"/>
        <v/>
      </c>
      <c r="MI60" s="146" t="str">
        <f t="shared" ca="1" si="141"/>
        <v/>
      </c>
      <c r="MJ60" s="146" t="str">
        <f t="array" aca="1" ref="MJ60" ca="1">IFERROR(AVERAGE(IF(('1. Database - raw'!LM$7:LO$494&gt;0)*('1. Database - raw'!$AD$7:$AD$494=$A60)*(INDIRECT($Q60,TRUE)=$O60),'1. Database - raw'!LM$7:LO$494)),"")</f>
        <v/>
      </c>
      <c r="MK60" s="277" t="str">
        <f t="array" aca="1" ref="MK60" ca="1">IFERROR(_xlfn.STDEV.S(IF(('1. Database - raw'!LM$7:LO$494&gt;0)*('1. Database - raw'!$AD$7:$AD$494=$A60)*(INDIRECT($Q60,TRUE)=$O60),'1. Database - raw'!LM$7:LO$494)),"")</f>
        <v/>
      </c>
      <c r="ML60" s="33" t="str">
        <f t="array" aca="1" ref="ML60" ca="1">IFERROR(IF(COUNT(IF(('1. Database - raw'!LM$7:LO$494&gt;0)*('1. Database - raw'!$AD$7:$AD$494=$A60)*(INDIRECT($Q60,TRUE)=$O60),'1. Database - raw'!LM$7:LO$494))&gt;0,COUNT(IF(('1. Database - raw'!LM$7:LO$494&gt;0)*('1. Database - raw'!$AD$7:$AD$494=$A60)*(INDIRECT($Q60,TRUE)=$O60),'1. Database - raw'!LM$7:LO$494)),""),"")</f>
        <v/>
      </c>
      <c r="MM60" s="145" t="str">
        <f t="shared" ca="1" si="142"/>
        <v/>
      </c>
      <c r="MN60" s="146" t="str">
        <f t="shared" ca="1" si="143"/>
        <v/>
      </c>
      <c r="MO60" s="146" t="str">
        <f t="shared" ca="1" si="144"/>
        <v/>
      </c>
      <c r="MP60" s="146" t="str">
        <f t="array" aca="1" ref="MP60" ca="1">IFERROR(AVERAGE(IF(('1. Database - raw'!LS$7:LU$494&gt;0)*('1. Database - raw'!$AD$7:$AD$494=$A60)*(INDIRECT($Q60,TRUE)=$O60),'1. Database - raw'!LS$7:LU$494)),"")</f>
        <v/>
      </c>
      <c r="MQ60" s="277" t="str">
        <f t="array" aca="1" ref="MQ60" ca="1">IFERROR(_xlfn.STDEV.S(IF(('1. Database - raw'!LS$7:LU$494&gt;0)*('1. Database - raw'!$AD$7:$AD$494=$A60)*(INDIRECT($Q60,TRUE)=$O60),'1. Database - raw'!LS$7:LU$494)),"")</f>
        <v/>
      </c>
      <c r="MR60" s="33" t="str">
        <f t="array" aca="1" ref="MR60" ca="1">IFERROR(IF(COUNT(IF(('1. Database - raw'!LS$7:LU$494&gt;0)*('1. Database - raw'!$AD$7:$AD$494=$A60)*(INDIRECT($Q60,TRUE)=$O60),'1. Database - raw'!LS$7:LU$494))&gt;0,COUNT(IF(('1. Database - raw'!LS$7:LU$494&gt;0)*('1. Database - raw'!$AD$7:$AD$494=$A60)*(INDIRECT($Q60,TRUE)=$O60),'1. Database - raw'!LS$7:LU$494)),""),"")</f>
        <v/>
      </c>
      <c r="MS60" s="145" t="str">
        <f t="shared" ca="1" si="145"/>
        <v/>
      </c>
      <c r="MT60" s="146" t="str">
        <f t="shared" ca="1" si="146"/>
        <v/>
      </c>
      <c r="MU60" s="146" t="str">
        <f t="shared" ca="1" si="147"/>
        <v/>
      </c>
      <c r="MV60" s="146" t="str">
        <f t="array" aca="1" ref="MV60" ca="1">IFERROR(AVERAGE(IF(('1. Database - raw'!LY$7:MA$494&gt;0)*('1. Database - raw'!$AD$7:$AD$494=$A60)*(INDIRECT($Q60,TRUE)=$O60),'1. Database - raw'!LY$7:MA$494)),"")</f>
        <v/>
      </c>
      <c r="MW60" s="277" t="str">
        <f t="array" aca="1" ref="MW60" ca="1">IFERROR(_xlfn.STDEV.S(IF(('1. Database - raw'!LY$7:MA$494&gt;0)*('1. Database - raw'!$AD$7:$AD$494=$A60)*(INDIRECT($Q60,TRUE)=$O60),'1. Database - raw'!LY$7:MA$494)),"")</f>
        <v/>
      </c>
      <c r="MX60" s="33" t="str">
        <f t="array" aca="1" ref="MX60" ca="1">IFERROR(IF(COUNT(IF(('1. Database - raw'!LY$7:MA$494&gt;0)*('1. Database - raw'!$AD$7:$AD$494=$A60)*(INDIRECT($Q60,TRUE)=$O60),'1. Database - raw'!LY$7:MA$494))&gt;0,COUNT(IF(('1. Database - raw'!LY$7:MA$494&gt;0)*('1. Database - raw'!$AD$7:$AD$494=$A60)*(INDIRECT($Q60,TRUE)=$O60),'1. Database - raw'!LY$7:MA$494)),""),"")</f>
        <v/>
      </c>
      <c r="MY60" s="145" t="str">
        <f t="shared" ca="1" si="148"/>
        <v/>
      </c>
      <c r="MZ60" s="146" t="str">
        <f t="shared" ca="1" si="149"/>
        <v/>
      </c>
      <c r="NA60" s="146" t="str">
        <f t="shared" ca="1" si="150"/>
        <v/>
      </c>
      <c r="NB60" s="146" t="str">
        <f t="array" aca="1" ref="NB60" ca="1">IFERROR(AVERAGE(IF(('1. Database - raw'!ME$7:MG$494&gt;0)*('1. Database - raw'!$AD$7:$AD$494=$A60)*(INDIRECT($Q60,TRUE)=$O60),'1. Database - raw'!ME$7:MG$494)),"")</f>
        <v/>
      </c>
      <c r="NC60" s="277" t="str">
        <f t="array" aca="1" ref="NC60" ca="1">IFERROR(_xlfn.STDEV.S(IF(('1. Database - raw'!ME$7:MG$494&gt;0)*('1. Database - raw'!$AD$7:$AD$494=$A60)*(INDIRECT($Q60,TRUE)=$O60),'1. Database - raw'!ME$7:MG$494)),"")</f>
        <v/>
      </c>
      <c r="ND60" s="33" t="str">
        <f t="array" aca="1" ref="ND60" ca="1">IFERROR(IF(COUNT(IF(('1. Database - raw'!ME$7:MG$494&gt;0)*('1. Database - raw'!$AD$7:$AD$494=$A60)*(INDIRECT($Q60,TRUE)=$O60),'1. Database - raw'!ME$7:MG$494))&gt;0,COUNT(IF(('1. Database - raw'!ME$7:MG$494&gt;0)*('1. Database - raw'!$AD$7:$AD$494=$A60)*(INDIRECT($Q60,TRUE)=$O60),'1. Database - raw'!ME$7:MG$494)),""),"")</f>
        <v/>
      </c>
      <c r="NE60" s="145" t="str">
        <f t="shared" ca="1" si="151"/>
        <v/>
      </c>
      <c r="NF60" s="146" t="str">
        <f t="shared" ca="1" si="152"/>
        <v/>
      </c>
      <c r="NG60" s="146" t="str">
        <f t="shared" ca="1" si="153"/>
        <v/>
      </c>
      <c r="NH60" s="146" t="str">
        <f t="array" aca="1" ref="NH60" ca="1">IFERROR(AVERAGE(IF(('1. Database - raw'!MK$7:MM$494&gt;0)*('1. Database - raw'!$AD$7:$AD$494=$A60)*(INDIRECT($Q60,TRUE)=$O60),'1. Database - raw'!MK$7:MM$494)),"")</f>
        <v/>
      </c>
      <c r="NI60" s="277" t="str">
        <f t="array" aca="1" ref="NI60" ca="1">IFERROR(_xlfn.STDEV.S(IF(('1. Database - raw'!MK$7:MM$494&gt;0)*('1. Database - raw'!$AD$7:$AD$494=$A60)*(INDIRECT($Q60,TRUE)=$O60),'1. Database - raw'!MK$7:MM$494)),"")</f>
        <v/>
      </c>
      <c r="NJ60" s="33" t="str">
        <f t="array" aca="1" ref="NJ60" ca="1">IFERROR(IF(COUNT(IF(('1. Database - raw'!MK$7:MM$494&gt;0)*('1. Database - raw'!$AD$7:$AD$494=$A60)*(INDIRECT($Q60,TRUE)=$O60),'1. Database - raw'!MK$7:MM$494))&gt;0,COUNT(IF(('1. Database - raw'!MK$7:MM$494&gt;0)*('1. Database - raw'!$AD$7:$AD$494=$A60)*(INDIRECT($Q60,TRUE)=$O60),'1. Database - raw'!MK$7:MM$494)),""),"")</f>
        <v/>
      </c>
      <c r="NK60" s="145" t="str">
        <f t="shared" ca="1" si="154"/>
        <v/>
      </c>
      <c r="NL60" s="146" t="str">
        <f t="shared" ca="1" si="155"/>
        <v/>
      </c>
      <c r="NM60" s="146" t="str">
        <f t="shared" ca="1" si="156"/>
        <v/>
      </c>
      <c r="NN60" s="146" t="str">
        <f t="array" aca="1" ref="NN60" ca="1">IFERROR(AVERAGE(IF(('1. Database - raw'!MQ$7:MS$494&gt;0)*('1. Database - raw'!$AD$7:$AD$494=$A60)*(INDIRECT($Q60,TRUE)=$O60),'1. Database - raw'!MQ$7:MS$494)),"")</f>
        <v/>
      </c>
      <c r="NO60" s="277" t="str">
        <f t="array" aca="1" ref="NO60" ca="1">IFERROR(_xlfn.STDEV.S(IF(('1. Database - raw'!MQ$7:MS$494&gt;0)*('1. Database - raw'!$AD$7:$AD$494=$A60)*(INDIRECT($Q60,TRUE)=$O60),'1. Database - raw'!MQ$7:MS$494)),"")</f>
        <v/>
      </c>
      <c r="NP60" s="33" t="str">
        <f t="array" aca="1" ref="NP60" ca="1">IFERROR(IF(COUNT(IF(('1. Database - raw'!MQ$7:MS$494&gt;0)*('1. Database - raw'!$AD$7:$AD$494=$A60)*(INDIRECT($Q60,TRUE)=$O60),'1. Database - raw'!MQ$7:MS$494))&gt;0,COUNT(IF(('1. Database - raw'!MQ$7:MS$494&gt;0)*('1. Database - raw'!$AD$7:$AD$494=$A60)*(INDIRECT($Q60,TRUE)=$O60),'1. Database - raw'!MQ$7:MS$494)),""),"")</f>
        <v/>
      </c>
      <c r="NQ60" s="145" t="str">
        <f t="shared" ca="1" si="157"/>
        <v/>
      </c>
      <c r="NR60" s="146" t="str">
        <f t="shared" ca="1" si="158"/>
        <v/>
      </c>
      <c r="NS60" s="146" t="str">
        <f t="shared" ca="1" si="159"/>
        <v/>
      </c>
      <c r="NT60" s="146" t="str">
        <f t="array" aca="1" ref="NT60" ca="1">IFERROR(AVERAGE(IF(('1. Database - raw'!MW$7:MY$494&gt;0)*('1. Database - raw'!$AD$7:$AD$494=$A60)*(INDIRECT($Q60,TRUE)=$O60),'1. Database - raw'!MW$7:MY$494)),"")</f>
        <v/>
      </c>
      <c r="NU60" s="277" t="str">
        <f t="array" aca="1" ref="NU60" ca="1">IFERROR(_xlfn.STDEV.S(IF(('1. Database - raw'!MW$7:MY$494&gt;0)*('1. Database - raw'!$AD$7:$AD$494=$A60)*(INDIRECT($Q60,TRUE)=$O60),'1. Database - raw'!MW$7:MY$494)),"")</f>
        <v/>
      </c>
      <c r="NV60" s="33" t="str">
        <f t="array" aca="1" ref="NV60" ca="1">IFERROR(IF(COUNT(IF(('1. Database - raw'!MW$7:MY$494&gt;0)*('1. Database - raw'!$AD$7:$AD$494=$A60)*(INDIRECT($Q60,TRUE)=$O60),'1. Database - raw'!MW$7:MY$494))&gt;0,COUNT(IF(('1. Database - raw'!MW$7:MY$494&gt;0)*('1. Database - raw'!$AD$7:$AD$494=$A60)*(INDIRECT($Q60,TRUE)=$O60),'1. Database - raw'!MW$7:MY$494)),""),"")</f>
        <v/>
      </c>
      <c r="NW60" s="145" t="str">
        <f t="shared" ca="1" si="160"/>
        <v/>
      </c>
      <c r="NX60" s="146" t="str">
        <f t="shared" ca="1" si="161"/>
        <v/>
      </c>
      <c r="NY60" s="146" t="str">
        <f t="shared" ca="1" si="162"/>
        <v/>
      </c>
      <c r="NZ60" s="146" t="str">
        <f t="array" aca="1" ref="NZ60" ca="1">IFERROR(AVERAGE(IF(('1. Database - raw'!NC$7:NE$494&gt;0)*('1. Database - raw'!$AD$7:$AD$494=$A60)*(INDIRECT($Q60,TRUE)=$O60),'1. Database - raw'!NC$7:NE$494)),"")</f>
        <v/>
      </c>
      <c r="OA60" s="277" t="str">
        <f t="array" aca="1" ref="OA60" ca="1">IFERROR(_xlfn.STDEV.S(IF(('1. Database - raw'!NC$7:NE$494&gt;0)*('1. Database - raw'!$AD$7:$AD$494=$A60)*(INDIRECT($Q60,TRUE)=$O60),'1. Database - raw'!NC$7:NE$494)),"")</f>
        <v/>
      </c>
      <c r="OB60" s="33" t="str">
        <f t="array" aca="1" ref="OB60" ca="1">IFERROR(IF(COUNT(IF(('1. Database - raw'!NC$7:NE$494&gt;0)*('1. Database - raw'!$AD$7:$AD$494=$A60)*(INDIRECT($Q60,TRUE)=$O60),'1. Database - raw'!NC$7:NE$494))&gt;0,COUNT(IF(('1. Database - raw'!NC$7:NE$494&gt;0)*('1. Database - raw'!$AD$7:$AD$494=$A60)*(INDIRECT($Q60,TRUE)=$O60),'1. Database - raw'!NC$7:NE$494)),""),"")</f>
        <v/>
      </c>
      <c r="OC60" s="145" t="str">
        <f t="shared" ca="1" si="163"/>
        <v/>
      </c>
      <c r="OD60" s="146" t="str">
        <f t="shared" ca="1" si="164"/>
        <v/>
      </c>
      <c r="OE60" s="146" t="str">
        <f t="shared" ca="1" si="165"/>
        <v/>
      </c>
      <c r="OF60" s="146" t="str">
        <f t="array" aca="1" ref="OF60" ca="1">IFERROR(AVERAGE(IF(('1. Database - raw'!NI$7:NK$494&gt;0)*('1. Database - raw'!$AD$7:$AD$494=$A60)*(INDIRECT($Q60,TRUE)=$O60),'1. Database - raw'!NI$7:NK$494)),"")</f>
        <v/>
      </c>
      <c r="OG60" s="277" t="str">
        <f t="array" aca="1" ref="OG60" ca="1">IFERROR(_xlfn.STDEV.S(IF(('1. Database - raw'!NI$7:NK$494&gt;0)*('1. Database - raw'!$AD$7:$AD$494=$A60)*(INDIRECT($Q60,TRUE)=$O60),'1. Database - raw'!NI$7:NK$494)),"")</f>
        <v/>
      </c>
      <c r="OH60" s="20" t="str">
        <f t="array" aca="1" ref="OH60" ca="1">IFERROR(IF(COUNT(IF(('1. Database - raw'!NI$7:NK$494&gt;0)*('1. Database - raw'!$AD$7:$AD$494=$A60)*(INDIRECT($Q60,TRUE)=$O60),'1. Database - raw'!NI$7:NK$494))&gt;0,COUNT(IF(('1. Database - raw'!NI$7:NK$494&gt;0)*('1. Database - raw'!$AD$7:$AD$494=$A60)*(INDIRECT($Q60,TRUE)=$O60),'1. Database - raw'!NI$7:NK$494)),""),"")</f>
        <v/>
      </c>
    </row>
    <row r="61" spans="1:398" outlineLevel="1" x14ac:dyDescent="0.25">
      <c r="A61" s="134" t="s">
        <v>553</v>
      </c>
      <c r="B61" s="1330"/>
      <c r="C61" s="24"/>
      <c r="D61" s="23"/>
      <c r="E61" s="23" t="s">
        <v>348</v>
      </c>
      <c r="F61" s="22" t="s">
        <v>16</v>
      </c>
      <c r="G61" s="22" t="s">
        <v>617</v>
      </c>
      <c r="H61" s="22"/>
      <c r="I61" s="22"/>
      <c r="J61" s="22"/>
      <c r="K61" s="22"/>
      <c r="L61" s="22"/>
      <c r="M61" s="22"/>
      <c r="N61" s="41"/>
      <c r="O61" s="171" t="str">
        <f t="array" ref="O61">INDEX(A61:N61,IF(MIN(IF(C61:N61&lt;&gt;"",COLUMN(C61:N61)))&gt;0,MIN(IF(C61:N61&lt;&gt;"",COLUMN(C61:N61))),""))</f>
        <v>Nigeria</v>
      </c>
      <c r="P61" s="162">
        <f t="shared" si="202"/>
        <v>3</v>
      </c>
      <c r="Q61" s="42" t="str">
        <f ca="1">"'" &amp; $S$4 &amp; "'!" &amp; ADDRESS(ROW('1. Database - raw'!$A$7),MATCH($C$2,'1. Database - raw'!$6:$6,0)+MATCH(O61,$C61:$N61,0)-1,1) &amp; ":" &amp; ADDRESS(LOOKUP(2,1/('1. Database - raw'!A:A&lt;&gt;""),ROW('1. Database - raw'!A:A)),MATCH($C$2,'1. Database - raw'!$6:$6,0)+MATCH(O61,$C61:$N61,0)-1,1)</f>
        <v>'1. Database - raw'!$AG$7:$AG$494</v>
      </c>
      <c r="R61" s="24"/>
      <c r="S61" s="181"/>
      <c r="T61" s="208" t="str">
        <f t="shared" ca="1" si="200"/>
        <v/>
      </c>
      <c r="U61" s="197" t="str">
        <f t="shared" ca="1" si="200"/>
        <v/>
      </c>
      <c r="V61" s="197" t="str">
        <f t="shared" ca="1" si="200"/>
        <v/>
      </c>
      <c r="W61" s="197" t="str">
        <f t="shared" ca="1" si="200"/>
        <v/>
      </c>
      <c r="X61" s="197" t="str">
        <f t="shared" ca="1" si="200"/>
        <v/>
      </c>
      <c r="Y61" s="197" t="str">
        <f t="shared" ca="1" si="200"/>
        <v/>
      </c>
      <c r="Z61" s="197" t="str">
        <f t="shared" ca="1" si="200"/>
        <v/>
      </c>
      <c r="AA61" s="197" t="str">
        <f t="shared" ca="1" si="200"/>
        <v/>
      </c>
      <c r="AB61" s="197" t="str">
        <f t="shared" ca="1" si="200"/>
        <v/>
      </c>
      <c r="AC61" s="197" t="str">
        <f t="shared" ca="1" si="200"/>
        <v/>
      </c>
      <c r="AD61" s="197" t="str">
        <f t="shared" ca="1" si="201"/>
        <v/>
      </c>
      <c r="AE61" s="197" t="str">
        <f t="shared" ca="1" si="201"/>
        <v/>
      </c>
      <c r="AF61" s="197" t="str">
        <f t="shared" ca="1" si="201"/>
        <v/>
      </c>
      <c r="AG61" s="197" t="str">
        <f t="shared" ca="1" si="201"/>
        <v/>
      </c>
      <c r="AH61" s="197" t="str">
        <f t="shared" ca="1" si="201"/>
        <v/>
      </c>
      <c r="AI61" s="197" t="str">
        <f t="shared" ca="1" si="201"/>
        <v/>
      </c>
      <c r="AJ61" s="197" t="str">
        <f t="shared" ca="1" si="201"/>
        <v/>
      </c>
      <c r="AK61" s="197" t="str">
        <f t="shared" ca="1" si="201"/>
        <v/>
      </c>
      <c r="AL61" s="197" t="str">
        <f t="shared" ca="1" si="201"/>
        <v/>
      </c>
      <c r="AM61" s="209" t="str">
        <f t="shared" ca="1" si="201"/>
        <v/>
      </c>
      <c r="AN61" s="189"/>
      <c r="AO61" s="189"/>
      <c r="AP61" s="189"/>
      <c r="AQ61" s="189"/>
      <c r="AR61" s="189"/>
      <c r="AS61" s="189"/>
      <c r="AT61" s="189"/>
      <c r="AU61" s="189"/>
      <c r="AV61" s="189"/>
      <c r="AW61" s="189"/>
      <c r="AX61" s="189"/>
      <c r="AY61" s="189"/>
      <c r="AZ61" s="189"/>
      <c r="BA61" s="189"/>
      <c r="BB61" s="189"/>
      <c r="BC61" s="189"/>
      <c r="BD61" s="237">
        <f t="shared" ca="1" si="198"/>
        <v>1.072856103151264</v>
      </c>
      <c r="BE61" s="237">
        <f t="shared" ca="1" si="199"/>
        <v>95.625586922643777</v>
      </c>
      <c r="BF61" s="237" t="str">
        <f t="shared" ca="1" si="175"/>
        <v/>
      </c>
      <c r="BG61" s="247" t="str">
        <f t="shared" ca="1" si="176"/>
        <v/>
      </c>
      <c r="BH61" s="293"/>
      <c r="BI61" s="532" t="str">
        <f t="shared" ca="1" si="166"/>
        <v/>
      </c>
      <c r="BJ61" s="557" t="str">
        <f t="shared" ca="1" si="187"/>
        <v/>
      </c>
      <c r="BK61" s="557" t="str">
        <f t="shared" ca="1" si="188"/>
        <v/>
      </c>
      <c r="BL61" s="557" t="str">
        <f t="shared" ca="1" si="167"/>
        <v/>
      </c>
      <c r="BM61" s="557" t="str">
        <f t="shared" ca="1" si="189"/>
        <v/>
      </c>
      <c r="BN61" s="557" t="str">
        <f t="shared" ca="1" si="190"/>
        <v/>
      </c>
      <c r="BO61" s="253"/>
      <c r="BP61" s="171" t="str">
        <f t="shared" si="191"/>
        <v>Nigeria</v>
      </c>
      <c r="BQ61" s="14" t="str">
        <f t="shared" ca="1" si="172"/>
        <v/>
      </c>
      <c r="BR61" s="19" t="str">
        <f t="shared" ca="1" si="173"/>
        <v/>
      </c>
      <c r="BS61" s="19" t="str">
        <f t="shared" ca="1" si="174"/>
        <v/>
      </c>
      <c r="BT61" s="19" t="str">
        <f t="array" aca="1" ref="BT61" ca="1">IFERROR(AVERAGE(IF(('1. Database - raw'!AW$7:AY$494&gt;0)*('1. Database - raw'!$AD$7:$AD$494=$A61)*('1. Database - raw'!$AP$7:$AP$494&lt;&gt;Dropdown!$AM$11)*(INDIRECT($Q61,TRUE)=$O61),'1. Database - raw'!AW$7:AY$494)),"")</f>
        <v/>
      </c>
      <c r="BU61" s="33" t="str">
        <f t="array" aca="1" ref="BU61" ca="1">IFERROR(_xlfn.STDEV.S(IF(('1. Database - raw'!AW$7:AY$494&gt;0)*('1. Database - raw'!$AD$7:$AD$494=$A61)*('1. Database - raw'!$AP$7:$AP$494&lt;&gt;Dropdown!$AM$11)*(INDIRECT($Q61,TRUE)=$O61),'1. Database - raw'!AW$7:AY$494)),"")</f>
        <v/>
      </c>
      <c r="BV61" s="33" t="str">
        <f t="array" aca="1" ref="BV61" ca="1">IFERROR(IF(COUNT(IF(('1. Database - raw'!AW$7:AY$494&gt;0)*('1. Database - raw'!$AD$7:$AD$494=$A61)*('1. Database - raw'!$AP$7:$AP$494&lt;&gt;Dropdown!$AM$11)*(INDIRECT($Q61,TRUE)=$O61),'1. Database - raw'!AW$7:AY$494))&gt;0,COUNT(IF(('1. Database - raw'!AW$7:AY$494&gt;0)*('1. Database - raw'!$AD$7:$AD$494=$A61)*('1. Database - raw'!$AP$7:$AP$494&lt;&gt;Dropdown!$AM$11)*(INDIRECT($Q61,TRUE)=$O61),'1. Database - raw'!AW$7:AY$494)),""),"")</f>
        <v/>
      </c>
      <c r="BW61" s="14">
        <f t="shared" ca="1" si="7"/>
        <v>26.392822127816505</v>
      </c>
      <c r="BX61" s="19">
        <f t="shared" ca="1" si="8"/>
        <v>367.75133305002601</v>
      </c>
      <c r="BY61" s="19">
        <f t="shared" ca="1" si="9"/>
        <v>98.519010959594709</v>
      </c>
      <c r="BZ61" s="19">
        <f t="array" aca="1" ref="BZ61" ca="1">IFERROR(AVERAGE(IF(('1. Database - raw'!BC$7:BE$494&gt;0)*('1. Database - raw'!$AD$7:$AD$494=$A61)*('1. Database - raw'!$AP$7:$AP$494&lt;&gt;Dropdown!$AM$11)*(INDIRECT($Q61,TRUE)=$O61),'1. Database - raw'!BC$7:BE$494)),"")</f>
        <v>130.33333333333334</v>
      </c>
      <c r="CA61" s="33">
        <f t="array" aca="1" ref="CA61" ca="1">IFERROR(_xlfn.STDEV.S(IF(('1. Database - raw'!BC$7:BE$494&gt;0)*('1. Database - raw'!$AD$7:$AD$494=$A61)*('1. Database - raw'!$AP$7:$AP$494&lt;&gt;Dropdown!$AM$11)*(INDIRECT($Q61,TRUE)=$O61),'1. Database - raw'!BC$7:BE$494)),"")</f>
        <v>112.88194423083495</v>
      </c>
      <c r="CB61" s="33">
        <f t="array" aca="1" ref="CB61" ca="1">IFERROR(IF(COUNT(IF(('1. Database - raw'!BC$7:BE$494&gt;0)*('1. Database - raw'!$AD$7:$AD$494=$A61)*('1. Database - raw'!$AP$7:$AP$494&lt;&gt;Dropdown!$AM$11)*(INDIRECT($Q61,TRUE)=$O61),'1. Database - raw'!BC$7:BE$494))&gt;0,COUNT(IF(('1. Database - raw'!BC$7:BE$494&gt;0)*('1. Database - raw'!$AD$7:$AD$494=$A61)*('1. Database - raw'!$AP$7:$AP$494&lt;&gt;Dropdown!$AM$11)*(INDIRECT($Q61,TRUE)=$O61),'1. Database - raw'!BC$7:BE$494)),""),"")</f>
        <v>3</v>
      </c>
      <c r="CC61" s="101" t="str">
        <f t="shared" ca="1" si="10"/>
        <v/>
      </c>
      <c r="CD61" s="102" t="str">
        <f t="shared" ca="1" si="11"/>
        <v/>
      </c>
      <c r="CE61" s="102" t="str">
        <f t="shared" ca="1" si="12"/>
        <v/>
      </c>
      <c r="CF61" s="102" t="str">
        <f t="array" aca="1" ref="CF61" ca="1">IFERROR(AVERAGE(IF(('1. Database - raw'!BI$7:BK$494&gt;0)*('1. Database - raw'!$AD$7:$AD$494=$A61)*('1. Database - raw'!$AP$7:$AP$494&lt;&gt;Dropdown!$AM$11)*(INDIRECT($Q61,TRUE)=$O61),'1. Database - raw'!BI$7:BK$494)),"")</f>
        <v/>
      </c>
      <c r="CG61" s="269" t="str">
        <f t="array" aca="1" ref="CG61" ca="1">IFERROR(_xlfn.STDEV.S(IF(('1. Database - raw'!BI$7:BK$494&gt;0)*('1. Database - raw'!$AD$7:$AD$494=$A61)*('1. Database - raw'!$AP$7:$AP$494&lt;&gt;Dropdown!$AM$11)*(INDIRECT($Q61,TRUE)=$O61),'1. Database - raw'!BI$7:BK$494)),"")</f>
        <v/>
      </c>
      <c r="CH61" s="33" t="str">
        <f t="array" aca="1" ref="CH61" ca="1">IFERROR(IF(COUNT(IF(('1. Database - raw'!BI$7:BK$494&gt;0)*('1. Database - raw'!$AD$7:$AD$494=$A61)*('1. Database - raw'!$AP$7:$AP$494&lt;&gt;Dropdown!$AM$11)*(INDIRECT($Q61,TRUE)=$O61),'1. Database - raw'!BI$7:BK$494))&gt;0,COUNT(IF(('1. Database - raw'!BI$7:BK$494&gt;0)*('1. Database - raw'!$AD$7:$AD$494=$A61)*('1. Database - raw'!$AP$7:$AP$494&lt;&gt;Dropdown!$AM$11)*(INDIRECT($Q61,TRUE)=$O61),'1. Database - raw'!BI$7:BK$494)),""),"")</f>
        <v/>
      </c>
      <c r="CI61" s="14" t="str">
        <f t="shared" ca="1" si="13"/>
        <v/>
      </c>
      <c r="CJ61" s="19" t="str">
        <f t="shared" ca="1" si="14"/>
        <v/>
      </c>
      <c r="CK61" s="19" t="str">
        <f t="shared" ca="1" si="15"/>
        <v/>
      </c>
      <c r="CL61" s="19" t="str">
        <f t="array" aca="1" ref="CL61" ca="1">IFERROR(AVERAGE(IF(('1. Database - raw'!BO$7:BQ$494&gt;0)*('1. Database - raw'!$AD$7:$AD$494=$A61)*(INDIRECT($Q61,TRUE)=$O61),'1. Database - raw'!BO$7:BQ$494)),"")</f>
        <v/>
      </c>
      <c r="CM61" s="33" t="str">
        <f t="array" aca="1" ref="CM61" ca="1">IFERROR(_xlfn.STDEV.S(IF(('1. Database - raw'!BO$7:BQ$494&gt;0)*('1. Database - raw'!$AD$7:$AD$494=$A61)*(INDIRECT($Q61,TRUE)=$O61),'1. Database - raw'!BO$7:BQ$494)),"")</f>
        <v/>
      </c>
      <c r="CN61" s="33" t="str">
        <f t="array" aca="1" ref="CN61" ca="1">IFERROR(IF(COUNT(IF(('1. Database - raw'!BO$7:BQ$494&gt;0)*('1. Database - raw'!$AD$7:$AD$494=$A61)*(INDIRECT($Q61,TRUE)=$O61),'1. Database - raw'!BO$7:BQ$494))&gt;0,COUNT(IF(('1. Database - raw'!BO$7:BQ$494&gt;0)*('1. Database - raw'!$AD$7:$AD$494=$A61)*(INDIRECT($Q61,TRUE)=$O61),'1. Database - raw'!BO$7:BQ$494)),""),"")</f>
        <v/>
      </c>
      <c r="CO61" s="14" t="str">
        <f t="shared" ca="1" si="16"/>
        <v/>
      </c>
      <c r="CP61" s="19" t="str">
        <f t="shared" ca="1" si="17"/>
        <v/>
      </c>
      <c r="CQ61" s="19" t="str">
        <f t="shared" ca="1" si="18"/>
        <v/>
      </c>
      <c r="CR61" s="19" t="str">
        <f t="array" aca="1" ref="CR61" ca="1">IFERROR(AVERAGE(IF(('1. Database - raw'!BU$7:BW$494&gt;0)*('1. Database - raw'!$AD$7:$AD$494=$A61)*(INDIRECT($Q61,TRUE)=$O61),'1. Database - raw'!BU$7:BW$494)),"")</f>
        <v/>
      </c>
      <c r="CS61" s="33" t="str">
        <f t="array" aca="1" ref="CS61" ca="1">IFERROR(_xlfn.STDEV.S(IF(('1. Database - raw'!BU$7:BW$494&gt;0)*('1. Database - raw'!$AD$7:$AD$494=$A61)*(INDIRECT($Q61,TRUE)=$O61),'1. Database - raw'!BU$7:BW$494)),"")</f>
        <v/>
      </c>
      <c r="CT61" s="33" t="str">
        <f t="array" aca="1" ref="CT61" ca="1">IFERROR(IF(COUNT(IF(('1. Database - raw'!BU$7:BW$494&gt;0)*('1. Database - raw'!$AD$7:$AD$494=$A61)*(INDIRECT($Q61,TRUE)=$O61),'1. Database - raw'!BU$7:BW$494))&gt;0,COUNT(IF(('1. Database - raw'!BU$7:BW$494&gt;0)*('1. Database - raw'!$AD$7:$AD$494=$A61)*(INDIRECT($Q61,TRUE)=$O61),'1. Database - raw'!BU$7:BW$494)),""),"")</f>
        <v/>
      </c>
      <c r="CU61" s="14" t="str">
        <f t="shared" ca="1" si="19"/>
        <v/>
      </c>
      <c r="CV61" s="19" t="str">
        <f t="shared" ca="1" si="20"/>
        <v/>
      </c>
      <c r="CW61" s="19" t="str">
        <f t="shared" ca="1" si="21"/>
        <v/>
      </c>
      <c r="CX61" s="19" t="str">
        <f t="array" aca="1" ref="CX61" ca="1">IFERROR(AVERAGE(IF(('1. Database - raw'!CA$7:CC$494&gt;0)*('1. Database - raw'!$AD$7:$AD$494=$A61)*(INDIRECT($Q61,TRUE)=$O61),'1. Database - raw'!CA$7:CC$494)),"")</f>
        <v/>
      </c>
      <c r="CY61" s="33" t="str">
        <f t="array" aca="1" ref="CY61" ca="1">IFERROR(_xlfn.STDEV.S(IF(('1. Database - raw'!CA$7:CC$494&gt;0)*('1. Database - raw'!$AD$7:$AD$494=$A61)*(INDIRECT($Q61,TRUE)=$O61),'1. Database - raw'!CA$7:CC$494)),"")</f>
        <v/>
      </c>
      <c r="CZ61" s="33" t="str">
        <f t="array" aca="1" ref="CZ61" ca="1">IFERROR(IF(COUNT(IF(('1. Database - raw'!CA$7:CC$494&gt;0)*('1. Database - raw'!$AD$7:$AD$494=$A61)*(INDIRECT($Q61,TRUE)=$O61),'1. Database - raw'!CA$7:CC$494))&gt;0,COUNT(IF(('1. Database - raw'!CA$7:CC$494&gt;0)*('1. Database - raw'!$AD$7:$AD$494=$A61)*(INDIRECT($Q61,TRUE)=$O61),'1. Database - raw'!CA$7:CC$494)),""),"")</f>
        <v/>
      </c>
      <c r="DA61" s="14" t="str">
        <f t="shared" ca="1" si="22"/>
        <v/>
      </c>
      <c r="DB61" s="19" t="str">
        <f t="shared" ca="1" si="23"/>
        <v/>
      </c>
      <c r="DC61" s="19" t="str">
        <f t="shared" ca="1" si="24"/>
        <v/>
      </c>
      <c r="DD61" s="19" t="str">
        <f t="array" aca="1" ref="DD61" ca="1">IFERROR(AVERAGE(IF(('1. Database - raw'!CG$7:CI$494&gt;0)*('1. Database - raw'!$AD$7:$AD$494=$A61)*(INDIRECT($Q61,TRUE)=$O61),'1. Database - raw'!CG$7:CI$494)),"")</f>
        <v/>
      </c>
      <c r="DE61" s="33" t="str">
        <f t="array" aca="1" ref="DE61" ca="1">IFERROR(_xlfn.STDEV.S(IF(('1. Database - raw'!CG$7:CI$494&gt;0)*('1. Database - raw'!$AD$7:$AD$494=$A61)*(INDIRECT($Q61,TRUE)=$O61),'1. Database - raw'!CG$7:CI$494)),"")</f>
        <v/>
      </c>
      <c r="DF61" s="33" t="str">
        <f t="array" aca="1" ref="DF61" ca="1">IFERROR(IF(COUNT(IF(('1. Database - raw'!CG$7:CI$494&gt;0)*('1. Database - raw'!$AD$7:$AD$494=$A61)*(INDIRECT($Q61,TRUE)=$O61),'1. Database - raw'!CG$7:CI$494))&gt;0,COUNT(IF(('1. Database - raw'!CG$7:CI$494&gt;0)*('1. Database - raw'!$AD$7:$AD$494=$A61)*(INDIRECT($Q61,TRUE)=$O61),'1. Database - raw'!CG$7:CI$494)),""),"")</f>
        <v/>
      </c>
      <c r="DG61" s="14" t="str">
        <f t="shared" ca="1" si="25"/>
        <v/>
      </c>
      <c r="DH61" s="19" t="str">
        <f t="shared" ca="1" si="26"/>
        <v/>
      </c>
      <c r="DI61" s="19" t="str">
        <f t="shared" ca="1" si="27"/>
        <v/>
      </c>
      <c r="DJ61" s="19" t="str">
        <f t="array" aca="1" ref="DJ61" ca="1">IFERROR(AVERAGE(IF(('1. Database - raw'!CM$7:CO$494&gt;0)*('1. Database - raw'!$AD$7:$AD$494=$A61)*(INDIRECT($Q61,TRUE)=$O61),'1. Database - raw'!CM$7:CO$494)),"")</f>
        <v/>
      </c>
      <c r="DK61" s="33" t="str">
        <f t="array" aca="1" ref="DK61" ca="1">IFERROR(_xlfn.STDEV.S(IF(('1. Database - raw'!CM$7:CO$494&gt;0)*('1. Database - raw'!$AD$7:$AD$494=$A61)*(INDIRECT($Q61,TRUE)=$O61),'1. Database - raw'!CM$7:CO$494)),"")</f>
        <v/>
      </c>
      <c r="DL61" s="33" t="str">
        <f t="array" aca="1" ref="DL61" ca="1">IFERROR(IF(COUNT(IF(('1. Database - raw'!CM$7:CO$494&gt;0)*('1. Database - raw'!$AD$7:$AD$494=$A61)*(INDIRECT($Q61,TRUE)=$O61),'1. Database - raw'!CM$7:CO$494))&gt;0,COUNT(IF(('1. Database - raw'!CM$7:CO$494&gt;0)*('1. Database - raw'!$AD$7:$AD$494=$A61)*(INDIRECT($Q61,TRUE)=$O61),'1. Database - raw'!CM$7:CO$494)),""),"")</f>
        <v/>
      </c>
      <c r="DM61" s="14" t="str">
        <f t="shared" ca="1" si="28"/>
        <v/>
      </c>
      <c r="DN61" s="19" t="str">
        <f t="shared" ca="1" si="29"/>
        <v/>
      </c>
      <c r="DO61" s="19" t="str">
        <f t="shared" ca="1" si="30"/>
        <v/>
      </c>
      <c r="DP61" s="19" t="str">
        <f t="array" aca="1" ref="DP61" ca="1">IFERROR(AVERAGE(IF(('1. Database - raw'!CS$7:CU$494&gt;0)*('1. Database - raw'!$AD$7:$AD$494=$A61)*(INDIRECT($Q61,TRUE)=$O61),'1. Database - raw'!CS$7:CU$494)),"")</f>
        <v/>
      </c>
      <c r="DQ61" s="33" t="str">
        <f t="array" aca="1" ref="DQ61" ca="1">IFERROR(_xlfn.STDEV.S(IF(('1. Database - raw'!CS$7:CU$494&gt;0)*('1. Database - raw'!$AD$7:$AD$494=$A61)*(INDIRECT($Q61,TRUE)=$O61),'1. Database - raw'!CS$7:CU$494)),"")</f>
        <v/>
      </c>
      <c r="DR61" s="33" t="str">
        <f t="array" aca="1" ref="DR61" ca="1">IFERROR(IF(COUNT(IF(('1. Database - raw'!CS$7:CU$494&gt;0)*('1. Database - raw'!$AD$7:$AD$494=$A61)*(INDIRECT($Q61,TRUE)=$O61),'1. Database - raw'!CS$7:CU$494))&gt;0,COUNT(IF(('1. Database - raw'!CS$7:CU$494&gt;0)*('1. Database - raw'!$AD$7:$AD$494=$A61)*(INDIRECT($Q61,TRUE)=$O61),'1. Database - raw'!CS$7:CU$494)),""),"")</f>
        <v/>
      </c>
      <c r="DS61" s="14" t="str">
        <f t="shared" ca="1" si="31"/>
        <v/>
      </c>
      <c r="DT61" s="19" t="str">
        <f t="shared" ca="1" si="32"/>
        <v/>
      </c>
      <c r="DU61" s="19" t="str">
        <f t="shared" ca="1" si="33"/>
        <v/>
      </c>
      <c r="DV61" s="19" t="str">
        <f t="array" aca="1" ref="DV61" ca="1">IFERROR(AVERAGE(IF(('1. Database - raw'!CY$7:DA$494&gt;0)*('1. Database - raw'!$AD$7:$AD$494=$A61)*(INDIRECT($Q61,TRUE)=$O61),'1. Database - raw'!CY$7:DA$494)),"")</f>
        <v/>
      </c>
      <c r="DW61" s="33" t="str">
        <f t="array" aca="1" ref="DW61" ca="1">IFERROR(_xlfn.STDEV.S(IF(('1. Database - raw'!CY$7:DA$494&gt;0)*('1. Database - raw'!$AD$7:$AD$494=$A61)*(INDIRECT($Q61,TRUE)=$O61),'1. Database - raw'!CY$7:DA$494)),"")</f>
        <v/>
      </c>
      <c r="DX61" s="33" t="str">
        <f t="array" aca="1" ref="DX61" ca="1">IFERROR(IF(COUNT(IF(('1. Database - raw'!CY$7:DA$494&gt;0)*('1. Database - raw'!$AD$7:$AD$494=$A61)*(INDIRECT($Q61,TRUE)=$O61),'1. Database - raw'!CY$7:DA$494))&gt;0,COUNT(IF(('1. Database - raw'!CY$7:DA$494&gt;0)*('1. Database - raw'!$AD$7:$AD$494=$A61)*(INDIRECT($Q61,TRUE)=$O61),'1. Database - raw'!CY$7:DA$494)),""),"")</f>
        <v/>
      </c>
      <c r="DY61" s="14" t="str">
        <f t="shared" ca="1" si="34"/>
        <v/>
      </c>
      <c r="DZ61" s="19" t="str">
        <f t="shared" ca="1" si="35"/>
        <v/>
      </c>
      <c r="EA61" s="19" t="str">
        <f t="shared" ca="1" si="36"/>
        <v/>
      </c>
      <c r="EB61" s="19" t="str">
        <f t="array" aca="1" ref="EB61" ca="1">IFERROR(AVERAGE(IF(('1. Database - raw'!DE$7:DG$494&gt;0)*('1. Database - raw'!$AD$7:$AD$494=$A61)*(INDIRECT($Q61,TRUE)=$O61),'1. Database - raw'!DE$7:DG$494)),"")</f>
        <v/>
      </c>
      <c r="EC61" s="33" t="str">
        <f t="array" aca="1" ref="EC61" ca="1">IFERROR(_xlfn.STDEV.S(IF(('1. Database - raw'!DE$7:DG$494&gt;0)*('1. Database - raw'!$AD$7:$AD$494=$A61)*(INDIRECT($Q61,TRUE)=$O61),'1. Database - raw'!DE$7:DG$494)),"")</f>
        <v/>
      </c>
      <c r="ED61" s="33" t="str">
        <f t="array" aca="1" ref="ED61" ca="1">IFERROR(IF(COUNT(IF(('1. Database - raw'!DE$7:DG$494&gt;0)*('1. Database - raw'!$AD$7:$AD$494=$A61)*(INDIRECT($Q61,TRUE)=$O61),'1. Database - raw'!DE$7:DG$494))&gt;0,COUNT(IF(('1. Database - raw'!DE$7:DG$494&gt;0)*('1. Database - raw'!$AD$7:$AD$494=$A61)*(INDIRECT($Q61,TRUE)=$O61),'1. Database - raw'!DE$7:DG$494)),""),"")</f>
        <v/>
      </c>
      <c r="EE61" s="101" t="str">
        <f t="shared" ca="1" si="37"/>
        <v/>
      </c>
      <c r="EF61" s="102" t="str">
        <f t="shared" ca="1" si="38"/>
        <v/>
      </c>
      <c r="EG61" s="102" t="str">
        <f t="shared" ca="1" si="39"/>
        <v/>
      </c>
      <c r="EH61" s="102" t="str">
        <f t="array" aca="1" ref="EH61" ca="1">IFERROR(AVERAGE(IF(('1. Database - raw'!DK$7:DM$494&gt;0)*('1. Database - raw'!$AD$7:$AD$494=$A61)*(INDIRECT($Q61,TRUE)=$O61),'1. Database - raw'!DK$7:DM$494)),"")</f>
        <v/>
      </c>
      <c r="EI61" s="269" t="str">
        <f t="array" aca="1" ref="EI61" ca="1">IFERROR(_xlfn.STDEV.S(IF(('1. Database - raw'!DK$7:DM$494&gt;0)*('1. Database - raw'!$AD$7:$AD$494=$A61)*(INDIRECT($Q61,TRUE)=$O61),'1. Database - raw'!DK$7:DM$494)),"")</f>
        <v/>
      </c>
      <c r="EJ61" s="33" t="str">
        <f t="array" aca="1" ref="EJ61" ca="1">IFERROR(IF(COUNT(IF(('1. Database - raw'!DK$7:DM$494&gt;0)*('1. Database - raw'!$AD$7:$AD$494=$A61)*(INDIRECT($Q61,TRUE)=$O61),'1. Database - raw'!DK$7:DM$494))&gt;0,COUNT(IF(('1. Database - raw'!DK$7:DM$494&gt;0)*('1. Database - raw'!$AD$7:$AD$494=$A61)*(INDIRECT($Q61,TRUE)=$O61),'1. Database - raw'!DK$7:DM$494)),""),"")</f>
        <v/>
      </c>
      <c r="EK61" s="14" t="str">
        <f t="shared" ca="1" si="40"/>
        <v/>
      </c>
      <c r="EL61" s="19" t="str">
        <f t="shared" ca="1" si="41"/>
        <v/>
      </c>
      <c r="EM61" s="19" t="str">
        <f t="shared" ca="1" si="42"/>
        <v/>
      </c>
      <c r="EN61" s="19" t="str">
        <f t="array" aca="1" ref="EN61" ca="1">IFERROR(AVERAGE(IF(('1. Database - raw'!DQ$7:DS$494&gt;0)*('1. Database - raw'!$AD$7:$AD$494=$A61)*(INDIRECT($Q61,TRUE)=$O61),'1. Database - raw'!DQ$7:DS$494)),"")</f>
        <v/>
      </c>
      <c r="EO61" s="33" t="str">
        <f t="array" aca="1" ref="EO61" ca="1">IFERROR(_xlfn.STDEV.S(IF(('1. Database - raw'!DQ$7:DS$494&gt;0)*('1. Database - raw'!$AD$7:$AD$494=$A61)*(INDIRECT($Q61,TRUE)=$O61),'1. Database - raw'!DQ$7:DS$494)),"")</f>
        <v/>
      </c>
      <c r="EP61" s="33" t="str">
        <f t="array" aca="1" ref="EP61" ca="1">IFERROR(IF(COUNT(IF(('1. Database - raw'!DQ$7:DS$494&gt;0)*('1. Database - raw'!$AD$7:$AD$494=$A61)*(INDIRECT($Q61,TRUE)=$O61),'1. Database - raw'!DQ$7:DS$494))&gt;0,COUNT(IF(('1. Database - raw'!DQ$7:DS$494&gt;0)*('1. Database - raw'!$AD$7:$AD$494=$A61)*(INDIRECT($Q61,TRUE)=$O61),'1. Database - raw'!DQ$7:DS$494)),""),"")</f>
        <v/>
      </c>
      <c r="EQ61" s="14" t="str">
        <f t="shared" ca="1" si="43"/>
        <v/>
      </c>
      <c r="ER61" s="19" t="str">
        <f t="shared" ca="1" si="44"/>
        <v/>
      </c>
      <c r="ES61" s="19" t="str">
        <f t="shared" ca="1" si="45"/>
        <v/>
      </c>
      <c r="ET61" s="19" t="str">
        <f t="array" aca="1" ref="ET61" ca="1">IFERROR(AVERAGE(IF(('1. Database - raw'!DW$7:DY$494&gt;0)*('1. Database - raw'!$AD$7:$AD$494=$A61)*(INDIRECT($Q61,TRUE)=$O61),'1. Database - raw'!DW$7:DY$494)),"")</f>
        <v/>
      </c>
      <c r="EU61" s="33" t="str">
        <f t="array" aca="1" ref="EU61" ca="1">IFERROR(_xlfn.STDEV.S(IF(('1. Database - raw'!DW$7:DY$494&gt;0)*('1. Database - raw'!$AD$7:$AD$494=$A61)*(INDIRECT($Q61,TRUE)=$O61),'1. Database - raw'!DW$7:DY$494)),"")</f>
        <v/>
      </c>
      <c r="EV61" s="33" t="str">
        <f t="array" aca="1" ref="EV61" ca="1">IFERROR(IF(COUNT(IF(('1. Database - raw'!DW$7:DY$494&gt;0)*('1. Database - raw'!$AD$7:$AD$494=$A61)*(INDIRECT($Q61,TRUE)=$O61),'1. Database - raw'!DW$7:DY$494))&gt;0,COUNT(IF(('1. Database - raw'!DW$7:DY$494&gt;0)*('1. Database - raw'!$AD$7:$AD$494=$A61)*(INDIRECT($Q61,TRUE)=$O61),'1. Database - raw'!DW$7:DY$494)),""),"")</f>
        <v/>
      </c>
      <c r="EW61" s="14" t="str">
        <f t="shared" ca="1" si="46"/>
        <v/>
      </c>
      <c r="EX61" s="19" t="str">
        <f t="shared" ca="1" si="47"/>
        <v/>
      </c>
      <c r="EY61" s="19" t="str">
        <f t="shared" ca="1" si="48"/>
        <v/>
      </c>
      <c r="EZ61" s="19" t="str">
        <f t="array" aca="1" ref="EZ61" ca="1">IFERROR(AVERAGE(IF(('1. Database - raw'!EC$7:EE$494&gt;0)*('1. Database - raw'!$AD$7:$AD$494=$A61)*(INDIRECT($Q61,TRUE)=$O61),'1. Database - raw'!EC$7:EE$494)),"")</f>
        <v/>
      </c>
      <c r="FA61" s="33" t="str">
        <f t="array" aca="1" ref="FA61" ca="1">IFERROR(_xlfn.STDEV.S(IF(('1. Database - raw'!EC$7:EE$494&gt;0)*('1. Database - raw'!$AD$7:$AD$494=$A61)*(INDIRECT($Q61,TRUE)=$O61),'1. Database - raw'!EC$7:EE$494)),"")</f>
        <v/>
      </c>
      <c r="FB61" s="33" t="str">
        <f t="array" aca="1" ref="FB61" ca="1">IFERROR(IF(COUNT(IF(('1. Database - raw'!EC$7:EE$494&gt;0)*('1. Database - raw'!$AD$7:$AD$494=$A61)*(INDIRECT($Q61,TRUE)=$O61),'1. Database - raw'!EC$7:EE$494))&gt;0,COUNT(IF(('1. Database - raw'!EC$7:EE$494&gt;0)*('1. Database - raw'!$AD$7:$AD$494=$A61)*(INDIRECT($Q61,TRUE)=$O61),'1. Database - raw'!EC$7:EE$494)),""),"")</f>
        <v/>
      </c>
      <c r="FC61" s="14" t="str">
        <f t="shared" ca="1" si="49"/>
        <v/>
      </c>
      <c r="FD61" s="19" t="str">
        <f t="shared" ca="1" si="50"/>
        <v/>
      </c>
      <c r="FE61" s="19" t="str">
        <f t="shared" ca="1" si="51"/>
        <v/>
      </c>
      <c r="FF61" s="19" t="str">
        <f t="array" aca="1" ref="FF61" ca="1">IFERROR(AVERAGE(IF(('1. Database - raw'!EI$7:EK$494&gt;0)*('1. Database - raw'!$AD$7:$AD$494=$A61)*(INDIRECT($Q61,TRUE)=$O61),'1. Database - raw'!EI$7:EK$494)),"")</f>
        <v/>
      </c>
      <c r="FG61" s="33" t="str">
        <f t="array" aca="1" ref="FG61" ca="1">IFERROR(_xlfn.STDEV.S(IF(('1. Database - raw'!EI$7:EK$494&gt;0)*('1. Database - raw'!$AD$7:$AD$494=$A61)*(INDIRECT($Q61,TRUE)=$O61),'1. Database - raw'!EI$7:EK$494)),"")</f>
        <v/>
      </c>
      <c r="FH61" s="33" t="str">
        <f t="array" aca="1" ref="FH61" ca="1">IFERROR(IF(COUNT(IF(('1. Database - raw'!EI$7:EK$494&gt;0)*('1. Database - raw'!$AD$7:$AD$494=$A61)*(INDIRECT($Q61,TRUE)=$O61),'1. Database - raw'!EI$7:EK$494))&gt;0,COUNT(IF(('1. Database - raw'!EI$7:EK$494&gt;0)*('1. Database - raw'!$AD$7:$AD$494=$A61)*(INDIRECT($Q61,TRUE)=$O61),'1. Database - raw'!EI$7:EK$494)),""),"")</f>
        <v/>
      </c>
      <c r="FI61" s="14" t="str">
        <f t="shared" ca="1" si="52"/>
        <v/>
      </c>
      <c r="FJ61" s="19" t="str">
        <f t="shared" ca="1" si="53"/>
        <v/>
      </c>
      <c r="FK61" s="19" t="str">
        <f t="shared" ca="1" si="54"/>
        <v/>
      </c>
      <c r="FL61" s="19" t="str">
        <f t="array" aca="1" ref="FL61" ca="1">IFERROR(AVERAGE(IF(('1. Database - raw'!EO$7:EQ$494&gt;0)*('1. Database - raw'!$AD$7:$AD$494=$A61)*(INDIRECT($Q61,TRUE)=$O61),'1. Database - raw'!EO$7:EQ$494)),"")</f>
        <v/>
      </c>
      <c r="FM61" s="33" t="str">
        <f t="array" aca="1" ref="FM61" ca="1">IFERROR(_xlfn.STDEV.S(IF(('1. Database - raw'!EO$7:EQ$494&gt;0)*('1. Database - raw'!$AD$7:$AD$494=$A61)*(INDIRECT($Q61,TRUE)=$O61),'1. Database - raw'!EO$7:EQ$494)),"")</f>
        <v/>
      </c>
      <c r="FN61" s="33" t="str">
        <f t="array" aca="1" ref="FN61" ca="1">IFERROR(IF(COUNT(IF(('1. Database - raw'!EO$7:EQ$494&gt;0)*('1. Database - raw'!$AD$7:$AD$494=$A61)*(INDIRECT($Q61,TRUE)=$O61),'1. Database - raw'!EO$7:EQ$494))&gt;0,COUNT(IF(('1. Database - raw'!EO$7:EQ$494&gt;0)*('1. Database - raw'!$AD$7:$AD$494=$A61)*(INDIRECT($Q61,TRUE)=$O61),'1. Database - raw'!EO$7:EQ$494)),""),"")</f>
        <v/>
      </c>
      <c r="FO61" s="14" t="str">
        <f t="shared" ca="1" si="55"/>
        <v/>
      </c>
      <c r="FP61" s="19" t="str">
        <f t="shared" ca="1" si="56"/>
        <v/>
      </c>
      <c r="FQ61" s="19" t="str">
        <f t="shared" ca="1" si="57"/>
        <v/>
      </c>
      <c r="FR61" s="19" t="str">
        <f t="array" aca="1" ref="FR61" ca="1">IFERROR(AVERAGE(IF(('1. Database - raw'!EU$7:EW$494&gt;0)*('1. Database - raw'!$AD$7:$AD$494=$A61)*(INDIRECT($Q61,TRUE)=$O61),'1. Database - raw'!EU$7:EW$494)),"")</f>
        <v/>
      </c>
      <c r="FS61" s="33" t="str">
        <f t="array" aca="1" ref="FS61" ca="1">IFERROR(_xlfn.STDEV.S(IF(('1. Database - raw'!EU$7:EW$494&gt;0)*('1. Database - raw'!$AD$7:$AD$494=$A61)*(INDIRECT($Q61,TRUE)=$O61),'1. Database - raw'!EU$7:EW$494)),"")</f>
        <v/>
      </c>
      <c r="FT61" s="33" t="str">
        <f t="array" aca="1" ref="FT61" ca="1">IFERROR(IF(COUNT(IF(('1. Database - raw'!EU$7:EW$494&gt;0)*('1. Database - raw'!$AD$7:$AD$494=$A61)*(INDIRECT($Q61,TRUE)=$O61),'1. Database - raw'!EU$7:EW$494))&gt;0,COUNT(IF(('1. Database - raw'!EU$7:EW$494&gt;0)*('1. Database - raw'!$AD$7:$AD$494=$A61)*(INDIRECT($Q61,TRUE)=$O61),'1. Database - raw'!EU$7:EW$494)),""),"")</f>
        <v/>
      </c>
      <c r="FU61" s="14" t="str">
        <f t="shared" ca="1" si="58"/>
        <v/>
      </c>
      <c r="FV61" s="19" t="str">
        <f t="shared" ca="1" si="59"/>
        <v/>
      </c>
      <c r="FW61" s="19" t="str">
        <f t="shared" ca="1" si="60"/>
        <v/>
      </c>
      <c r="FX61" s="19" t="str">
        <f t="array" aca="1" ref="FX61" ca="1">IFERROR(AVERAGE(IF(('1. Database - raw'!FA$7:FC$494&gt;0)*('1. Database - raw'!$AD$7:$AD$494=$A61)*(INDIRECT($Q61,TRUE)=$O61),'1. Database - raw'!FA$7:FC$494)),"")</f>
        <v/>
      </c>
      <c r="FY61" s="33" t="str">
        <f t="array" aca="1" ref="FY61" ca="1">IFERROR(_xlfn.STDEV.S(IF(('1. Database - raw'!FA$7:FC$494&gt;0)*('1. Database - raw'!$AD$7:$AD$494=$A61)*(INDIRECT($Q61,TRUE)=$O61),'1. Database - raw'!FA$7:FC$494)),"")</f>
        <v/>
      </c>
      <c r="FZ61" s="33" t="str">
        <f t="array" aca="1" ref="FZ61" ca="1">IFERROR(IF(COUNT(IF(('1. Database - raw'!FA$7:FC$494&gt;0)*('1. Database - raw'!$AD$7:$AD$494=$A61)*(INDIRECT($Q61,TRUE)=$O61),'1. Database - raw'!FA$7:FC$494))&gt;0,COUNT(IF(('1. Database - raw'!FA$7:FC$494&gt;0)*('1. Database - raw'!$AD$7:$AD$494=$A61)*(INDIRECT($Q61,TRUE)=$O61),'1. Database - raw'!FA$7:FC$494)),""),"")</f>
        <v/>
      </c>
      <c r="GA61" s="14" t="str">
        <f t="shared" ca="1" si="61"/>
        <v/>
      </c>
      <c r="GB61" s="19" t="str">
        <f t="shared" ca="1" si="62"/>
        <v/>
      </c>
      <c r="GC61" s="19" t="str">
        <f t="shared" ca="1" si="63"/>
        <v/>
      </c>
      <c r="GD61" s="19" t="str">
        <f t="array" aca="1" ref="GD61" ca="1">IFERROR(AVERAGE(IF(('1. Database - raw'!FG$7:FI$494&gt;0)*('1. Database - raw'!$AD$7:$AD$494=$A61)*(INDIRECT($Q61,TRUE)=$O61),'1. Database - raw'!FG$7:FI$494)),"")</f>
        <v/>
      </c>
      <c r="GE61" s="33" t="str">
        <f t="array" aca="1" ref="GE61" ca="1">IFERROR(_xlfn.STDEV.S(IF(('1. Database - raw'!FG$7:FI$494&gt;0)*('1. Database - raw'!$AD$7:$AD$494=$A61)*(INDIRECT($Q61,TRUE)=$O61),'1. Database - raw'!FG$7:FI$494)),"")</f>
        <v/>
      </c>
      <c r="GF61" s="33" t="str">
        <f t="array" aca="1" ref="GF61" ca="1">IFERROR(IF(COUNT(IF(('1. Database - raw'!FG$7:FI$494&gt;0)*('1. Database - raw'!$AD$7:$AD$494=$A61)*(INDIRECT($Q61,TRUE)=$O61),'1. Database - raw'!FG$7:FI$494))&gt;0,COUNT(IF(('1. Database - raw'!FG$7:FI$494&gt;0)*('1. Database - raw'!$AD$7:$AD$494=$A61)*(INDIRECT($Q61,TRUE)=$O61),'1. Database - raw'!FG$7:FI$494)),""),"")</f>
        <v/>
      </c>
      <c r="GG61" s="14" t="str">
        <f t="shared" ca="1" si="64"/>
        <v/>
      </c>
      <c r="GH61" s="19" t="str">
        <f t="shared" ca="1" si="65"/>
        <v/>
      </c>
      <c r="GI61" s="19" t="str">
        <f t="shared" ca="1" si="66"/>
        <v/>
      </c>
      <c r="GJ61" s="19" t="str">
        <f t="array" aca="1" ref="GJ61" ca="1">IFERROR(AVERAGE(IF(('1. Database - raw'!FM$7:FO$494&gt;0)*('1. Database - raw'!$AD$7:$AD$494=$A61)*(INDIRECT($Q61,TRUE)=$O61),'1. Database - raw'!FM$7:FO$494)),"")</f>
        <v/>
      </c>
      <c r="GK61" s="33" t="str">
        <f t="array" aca="1" ref="GK61" ca="1">IFERROR(_xlfn.STDEV.S(IF(('1. Database - raw'!FM$7:FO$494&gt;0)*('1. Database - raw'!$AD$7:$AD$494=$A61)*(INDIRECT($Q61,TRUE)=$O61),'1. Database - raw'!FM$7:FO$494)),"")</f>
        <v/>
      </c>
      <c r="GL61" s="33" t="str">
        <f t="array" aca="1" ref="GL61" ca="1">IFERROR(IF(COUNT(IF(('1. Database - raw'!FM$7:FO$494&gt;0)*('1. Database - raw'!$AD$7:$AD$494=$A61)*(INDIRECT($Q61,TRUE)=$O61),'1. Database - raw'!FM$7:FO$494))&gt;0,COUNT(IF(('1. Database - raw'!FM$7:FO$494&gt;0)*('1. Database - raw'!$AD$7:$AD$494=$A61)*(INDIRECT($Q61,TRUE)=$O61),'1. Database - raw'!FM$7:FO$494)),""),"")</f>
        <v/>
      </c>
      <c r="GM61" s="14" t="str">
        <f t="shared" ca="1" si="67"/>
        <v/>
      </c>
      <c r="GN61" s="19" t="str">
        <f t="shared" ca="1" si="68"/>
        <v/>
      </c>
      <c r="GO61" s="19" t="str">
        <f t="shared" ca="1" si="69"/>
        <v/>
      </c>
      <c r="GP61" s="19" t="str">
        <f t="array" aca="1" ref="GP61" ca="1">IFERROR(AVERAGE(IF(('1. Database - raw'!FS$7:FU$494&gt;0)*('1. Database - raw'!$AD$7:$AD$494=$A61)*(INDIRECT($Q61,TRUE)=$O61),'1. Database - raw'!FS$7:FU$494)),"")</f>
        <v/>
      </c>
      <c r="GQ61" s="33" t="str">
        <f t="array" aca="1" ref="GQ61" ca="1">IFERROR(_xlfn.STDEV.S(IF(('1. Database - raw'!FS$7:FU$494&gt;0)*('1. Database - raw'!$AD$7:$AD$494=$A61)*(INDIRECT($Q61,TRUE)=$O61),'1. Database - raw'!FS$7:FU$494)),"")</f>
        <v/>
      </c>
      <c r="GR61" s="33" t="str">
        <f t="array" aca="1" ref="GR61" ca="1">IFERROR(IF(COUNT(IF(('1. Database - raw'!FS$7:FU$494&gt;0)*('1. Database - raw'!$AD$7:$AD$494=$A61)*(INDIRECT($Q61,TRUE)=$O61),'1. Database - raw'!FS$7:FU$494))&gt;0,COUNT(IF(('1. Database - raw'!FS$7:FU$494&gt;0)*('1. Database - raw'!$AD$7:$AD$494=$A61)*(INDIRECT($Q61,TRUE)=$O61),'1. Database - raw'!FS$7:FU$494)),""),"")</f>
        <v/>
      </c>
      <c r="GS61" s="14" t="str">
        <f t="shared" ca="1" si="70"/>
        <v/>
      </c>
      <c r="GT61" s="19" t="str">
        <f t="shared" ca="1" si="71"/>
        <v/>
      </c>
      <c r="GU61" s="19" t="str">
        <f t="shared" ca="1" si="72"/>
        <v/>
      </c>
      <c r="GV61" s="19" t="str">
        <f t="array" aca="1" ref="GV61" ca="1">IFERROR(AVERAGE(IF(('1. Database - raw'!FY$7:GA$494&gt;0)*('1. Database - raw'!$AD$7:$AD$494=$A61)*(INDIRECT($Q61,TRUE)=$O61),'1. Database - raw'!FY$7:GA$494)),"")</f>
        <v/>
      </c>
      <c r="GW61" s="33" t="str">
        <f t="array" aca="1" ref="GW61" ca="1">IFERROR(_xlfn.STDEV.S(IF(('1. Database - raw'!FY$7:GA$494&gt;0)*('1. Database - raw'!$AD$7:$AD$494=$A61)*(INDIRECT($Q61,TRUE)=$O61),'1. Database - raw'!FY$7:GA$494)),"")</f>
        <v/>
      </c>
      <c r="GX61" s="33" t="str">
        <f t="array" aca="1" ref="GX61" ca="1">IFERROR(IF(COUNT(IF(('1. Database - raw'!FY$7:GA$494&gt;0)*('1. Database - raw'!$AD$7:$AD$494=$A61)*(INDIRECT($Q61,TRUE)=$O61),'1. Database - raw'!FY$7:GA$494))&gt;0,COUNT(IF(('1. Database - raw'!FY$7:GA$494&gt;0)*('1. Database - raw'!$AD$7:$AD$494=$A61)*(INDIRECT($Q61,TRUE)=$O61),'1. Database - raw'!FY$7:GA$494)),""),"")</f>
        <v/>
      </c>
      <c r="GY61" s="14" t="str">
        <f t="shared" ca="1" si="73"/>
        <v/>
      </c>
      <c r="GZ61" s="19" t="str">
        <f t="shared" ca="1" si="74"/>
        <v/>
      </c>
      <c r="HA61" s="19" t="str">
        <f t="shared" ca="1" si="75"/>
        <v/>
      </c>
      <c r="HB61" s="19" t="str">
        <f t="array" aca="1" ref="HB61" ca="1">IFERROR(AVERAGE(IF(('1. Database - raw'!GE$7:GG$494&gt;0)*('1. Database - raw'!$AD$7:$AD$494=$A61)*(INDIRECT($Q61,TRUE)=$O61),'1. Database - raw'!GE$7:GG$494)),"")</f>
        <v/>
      </c>
      <c r="HC61" s="33" t="str">
        <f t="array" aca="1" ref="HC61" ca="1">IFERROR(_xlfn.STDEV.S(IF(('1. Database - raw'!GE$7:GG$494&gt;0)*('1. Database - raw'!$AD$7:$AD$494=$A61)*(INDIRECT($Q61,TRUE)=$O61),'1. Database - raw'!GE$7:GG$494)),"")</f>
        <v/>
      </c>
      <c r="HD61" s="33" t="str">
        <f t="array" aca="1" ref="HD61" ca="1">IFERROR(IF(COUNT(IF(('1. Database - raw'!GE$7:GG$494&gt;0)*('1. Database - raw'!$AD$7:$AD$494=$A61)*(INDIRECT($Q61,TRUE)=$O61),'1. Database - raw'!GE$7:GG$494))&gt;0,COUNT(IF(('1. Database - raw'!GE$7:GG$494&gt;0)*('1. Database - raw'!$AD$7:$AD$494=$A61)*(INDIRECT($Q61,TRUE)=$O61),'1. Database - raw'!GE$7:GG$494)),""),"")</f>
        <v/>
      </c>
      <c r="HE61" s="14" t="str">
        <f t="shared" ca="1" si="76"/>
        <v/>
      </c>
      <c r="HF61" s="19" t="str">
        <f t="shared" ca="1" si="77"/>
        <v/>
      </c>
      <c r="HG61" s="19" t="str">
        <f t="shared" ca="1" si="78"/>
        <v/>
      </c>
      <c r="HH61" s="19" t="str">
        <f t="array" aca="1" ref="HH61" ca="1">IFERROR(AVERAGE(IF(('1. Database - raw'!GK$7:GM$494&gt;0)*('1. Database - raw'!$AD$7:$AD$494=$A61)*(INDIRECT($Q61,TRUE)=$O61),'1. Database - raw'!GK$7:GM$494)),"")</f>
        <v/>
      </c>
      <c r="HI61" s="33" t="str">
        <f t="array" aca="1" ref="HI61" ca="1">IFERROR(_xlfn.STDEV.S(IF(('1. Database - raw'!GK$7:GM$494&gt;0)*('1. Database - raw'!$AD$7:$AD$494=$A61)*(INDIRECT($Q61,TRUE)=$O61),'1. Database - raw'!GK$7:GM$494)),"")</f>
        <v/>
      </c>
      <c r="HJ61" s="33" t="str">
        <f t="array" aca="1" ref="HJ61" ca="1">IFERROR(IF(COUNT(IF(('1. Database - raw'!GK$7:GM$494&gt;0)*('1. Database - raw'!$AD$7:$AD$494=$A61)*(INDIRECT($Q61,TRUE)=$O61),'1. Database - raw'!GK$7:GM$494))&gt;0,COUNT(IF(('1. Database - raw'!GK$7:GM$494&gt;0)*('1. Database - raw'!$AD$7:$AD$494=$A61)*(INDIRECT($Q61,TRUE)=$O61),'1. Database - raw'!GK$7:GM$494)),""),"")</f>
        <v/>
      </c>
      <c r="HK61" s="14" t="str">
        <f t="shared" ca="1" si="79"/>
        <v/>
      </c>
      <c r="HL61" s="19" t="str">
        <f t="shared" ca="1" si="80"/>
        <v/>
      </c>
      <c r="HM61" s="19" t="str">
        <f t="shared" ca="1" si="81"/>
        <v/>
      </c>
      <c r="HN61" s="19" t="str">
        <f t="array" aca="1" ref="HN61" ca="1">IFERROR(AVERAGE(IF(('1. Database - raw'!GQ$7:GS$494&gt;0)*('1. Database - raw'!$AD$7:$AD$494=$A61)*(INDIRECT($Q61,TRUE)=$O61),'1. Database - raw'!GQ$7:GS$494)),"")</f>
        <v/>
      </c>
      <c r="HO61" s="33" t="str">
        <f t="array" aca="1" ref="HO61" ca="1">IFERROR(_xlfn.STDEV.S(IF(('1. Database - raw'!GQ$7:GS$494&gt;0)*('1. Database - raw'!$AD$7:$AD$494=$A61)*(INDIRECT($Q61,TRUE)=$O61),'1. Database - raw'!GQ$7:GS$494)),"")</f>
        <v/>
      </c>
      <c r="HP61" s="33" t="str">
        <f t="array" aca="1" ref="HP61" ca="1">IFERROR(IF(COUNT(IF(('1. Database - raw'!GQ$7:GS$494&gt;0)*('1. Database - raw'!$AD$7:$AD$494=$A61)*(INDIRECT($Q61,TRUE)=$O61),'1. Database - raw'!GQ$7:GS$494))&gt;0,COUNT(IF(('1. Database - raw'!GQ$7:GS$494&gt;0)*('1. Database - raw'!$AD$7:$AD$494=$A61)*(INDIRECT($Q61,TRUE)=$O61),'1. Database - raw'!GQ$7:GS$494)),""),"")</f>
        <v/>
      </c>
      <c r="HQ61" s="14" t="str">
        <f t="shared" ca="1" si="82"/>
        <v/>
      </c>
      <c r="HR61" s="19" t="str">
        <f t="shared" ca="1" si="83"/>
        <v/>
      </c>
      <c r="HS61" s="19" t="str">
        <f t="shared" ca="1" si="84"/>
        <v/>
      </c>
      <c r="HT61" s="19" t="str">
        <f t="array" aca="1" ref="HT61" ca="1">IFERROR(AVERAGE(IF(('1. Database - raw'!GW$7:GY$494&gt;0)*('1. Database - raw'!$AD$7:$AD$494=$A61)*(INDIRECT($Q61,TRUE)=$O61),'1. Database - raw'!GW$7:GY$494)),"")</f>
        <v/>
      </c>
      <c r="HU61" s="33" t="str">
        <f t="array" aca="1" ref="HU61" ca="1">IFERROR(_xlfn.STDEV.S(IF(('1. Database - raw'!GW$7:GY$494&gt;0)*('1. Database - raw'!$AD$7:$AD$494=$A61)*(INDIRECT($Q61,TRUE)=$O61),'1. Database - raw'!GW$7:GY$494)),"")</f>
        <v/>
      </c>
      <c r="HV61" s="33" t="str">
        <f t="array" aca="1" ref="HV61" ca="1">IFERROR(IF(COUNT(IF(('1. Database - raw'!GW$7:GY$494&gt;0)*('1. Database - raw'!$AD$7:$AD$494=$A61)*(INDIRECT($Q61,TRUE)=$O61),'1. Database - raw'!GW$7:GY$494))&gt;0,COUNT(IF(('1. Database - raw'!GW$7:GY$494&gt;0)*('1. Database - raw'!$AD$7:$AD$494=$A61)*(INDIRECT($Q61,TRUE)=$O61),'1. Database - raw'!GW$7:GY$494)),""),"")</f>
        <v/>
      </c>
      <c r="HW61" s="14" t="str">
        <f t="shared" ca="1" si="85"/>
        <v/>
      </c>
      <c r="HX61" s="19" t="str">
        <f t="shared" ca="1" si="86"/>
        <v/>
      </c>
      <c r="HY61" s="19" t="str">
        <f t="shared" ca="1" si="87"/>
        <v/>
      </c>
      <c r="HZ61" s="19" t="str">
        <f t="array" aca="1" ref="HZ61" ca="1">IFERROR(AVERAGE(IF(('1. Database - raw'!HC$7:HE$494&gt;0)*('1. Database - raw'!$AD$7:$AD$494=$A61)*(INDIRECT($Q61,TRUE)=$O61),'1. Database - raw'!HC$7:HE$494)),"")</f>
        <v/>
      </c>
      <c r="IA61" s="33" t="str">
        <f t="array" aca="1" ref="IA61" ca="1">IFERROR(_xlfn.STDEV.S(IF(('1. Database - raw'!HC$7:HE$494&gt;0)*('1. Database - raw'!$AD$7:$AD$494=$A61)*(INDIRECT($Q61,TRUE)=$O61),'1. Database - raw'!HC$7:HE$494)),"")</f>
        <v/>
      </c>
      <c r="IB61" s="33" t="str">
        <f t="array" aca="1" ref="IB61" ca="1">IFERROR(IF(COUNT(IF(('1. Database - raw'!HC$7:HE$494&gt;0)*('1. Database - raw'!$AD$7:$AD$494=$A61)*(INDIRECT($Q61,TRUE)=$O61),'1. Database - raw'!HC$7:HE$494))&gt;0,COUNT(IF(('1. Database - raw'!HC$7:HE$494&gt;0)*('1. Database - raw'!$AD$7:$AD$494=$A61)*(INDIRECT($Q61,TRUE)=$O61),'1. Database - raw'!HC$7:HE$494)),""),"")</f>
        <v/>
      </c>
      <c r="IC61" s="14" t="str">
        <f t="shared" ca="1" si="88"/>
        <v/>
      </c>
      <c r="ID61" s="19" t="str">
        <f t="shared" ca="1" si="89"/>
        <v/>
      </c>
      <c r="IE61" s="19" t="str">
        <f t="shared" ca="1" si="90"/>
        <v/>
      </c>
      <c r="IF61" s="19" t="str">
        <f t="array" aca="1" ref="IF61" ca="1">IFERROR(AVERAGE(IF(('1. Database - raw'!HI$7:HK$494&gt;0)*('1. Database - raw'!$AD$7:$AD$494=$A61)*(INDIRECT($Q61,TRUE)=$O61),'1. Database - raw'!HI$7:HK$494)),"")</f>
        <v/>
      </c>
      <c r="IG61" s="33" t="str">
        <f t="array" aca="1" ref="IG61" ca="1">IFERROR(_xlfn.STDEV.S(IF(('1. Database - raw'!HI$7:HK$494&gt;0)*('1. Database - raw'!$AD$7:$AD$494=$A61)*(INDIRECT($Q61,TRUE)=$O61),'1. Database - raw'!HI$7:HK$494)),"")</f>
        <v/>
      </c>
      <c r="IH61" s="33" t="str">
        <f t="array" aca="1" ref="IH61" ca="1">IFERROR(IF(COUNT(IF(('1. Database - raw'!HI$7:HK$494&gt;0)*('1. Database - raw'!$AD$7:$AD$494=$A61)*(INDIRECT($Q61,TRUE)=$O61),'1. Database - raw'!HI$7:HK$494))&gt;0,COUNT(IF(('1. Database - raw'!HI$7:HK$494&gt;0)*('1. Database - raw'!$AD$7:$AD$494=$A61)*(INDIRECT($Q61,TRUE)=$O61),'1. Database - raw'!HI$7:HK$494)),""),"")</f>
        <v/>
      </c>
      <c r="II61" s="14" t="str">
        <f t="shared" ca="1" si="91"/>
        <v/>
      </c>
      <c r="IJ61" s="19" t="str">
        <f t="shared" ca="1" si="92"/>
        <v/>
      </c>
      <c r="IK61" s="19" t="str">
        <f t="shared" ca="1" si="93"/>
        <v/>
      </c>
      <c r="IL61" s="19" t="str">
        <f t="array" aca="1" ref="IL61" ca="1">IFERROR(AVERAGE(IF(('1. Database - raw'!HO$7:HQ$494&gt;0)*('1. Database - raw'!$AD$7:$AD$494=$A61)*(INDIRECT($Q61,TRUE)=$O61),'1. Database - raw'!HO$7:HQ$494)),"")</f>
        <v/>
      </c>
      <c r="IM61" s="33" t="str">
        <f t="array" aca="1" ref="IM61" ca="1">IFERROR(_xlfn.STDEV.S(IF(('1. Database - raw'!HO$7:HQ$494&gt;0)*('1. Database - raw'!$AD$7:$AD$494=$A61)*(INDIRECT($Q61,TRUE)=$O61),'1. Database - raw'!HO$7:HQ$494)),"")</f>
        <v/>
      </c>
      <c r="IN61" s="33" t="str">
        <f t="array" aca="1" ref="IN61" ca="1">IFERROR(IF(COUNT(IF(('1. Database - raw'!HO$7:HQ$494&gt;0)*('1. Database - raw'!$AD$7:$AD$494=$A61)*(INDIRECT($Q61,TRUE)=$O61),'1. Database - raw'!HO$7:HQ$494))&gt;0,COUNT(IF(('1. Database - raw'!HO$7:HQ$494&gt;0)*('1. Database - raw'!$AD$7:$AD$494=$A61)*(INDIRECT($Q61,TRUE)=$O61),'1. Database - raw'!HO$7:HQ$494)),""),"")</f>
        <v/>
      </c>
      <c r="IO61" s="14" t="str">
        <f t="shared" ca="1" si="94"/>
        <v/>
      </c>
      <c r="IP61" s="19" t="str">
        <f t="shared" ca="1" si="95"/>
        <v/>
      </c>
      <c r="IQ61" s="19" t="str">
        <f t="shared" ca="1" si="96"/>
        <v/>
      </c>
      <c r="IR61" s="19" t="str">
        <f t="array" aca="1" ref="IR61" ca="1">IFERROR(AVERAGE(IF(('1. Database - raw'!HU$7:HW$494&gt;0)*('1. Database - raw'!$AD$7:$AD$494=$A61)*(INDIRECT($Q61,TRUE)=$O61),'1. Database - raw'!HU$7:HW$494)),"")</f>
        <v/>
      </c>
      <c r="IS61" s="33" t="str">
        <f t="array" aca="1" ref="IS61" ca="1">IFERROR(_xlfn.STDEV.S(IF(('1. Database - raw'!HU$7:HW$494&gt;0)*('1. Database - raw'!$AD$7:$AD$494=$A61)*(INDIRECT($Q61,TRUE)=$O61),'1. Database - raw'!HU$7:HW$494)),"")</f>
        <v/>
      </c>
      <c r="IT61" s="33" t="str">
        <f t="array" aca="1" ref="IT61" ca="1">IFERROR(IF(COUNT(IF(('1. Database - raw'!HU$7:HW$494&gt;0)*('1. Database - raw'!$AD$7:$AD$494=$A61)*(INDIRECT($Q61,TRUE)=$O61),'1. Database - raw'!HU$7:HW$494))&gt;0,COUNT(IF(('1. Database - raw'!HU$7:HW$494&gt;0)*('1. Database - raw'!$AD$7:$AD$494=$A61)*(INDIRECT($Q61,TRUE)=$O61),'1. Database - raw'!HU$7:HW$494)),""),"")</f>
        <v/>
      </c>
      <c r="IU61" s="14" t="str">
        <f t="shared" ca="1" si="97"/>
        <v/>
      </c>
      <c r="IV61" s="19" t="str">
        <f t="shared" ca="1" si="98"/>
        <v/>
      </c>
      <c r="IW61" s="19" t="str">
        <f t="shared" ca="1" si="99"/>
        <v/>
      </c>
      <c r="IX61" s="19" t="str">
        <f t="array" aca="1" ref="IX61" ca="1">IFERROR(AVERAGE(IF(('1. Database - raw'!IA$7:IC$494&gt;0)*('1. Database - raw'!$AD$7:$AD$494=$A61)*(INDIRECT($Q61,TRUE)=$O61),'1. Database - raw'!IA$7:IC$494)),"")</f>
        <v/>
      </c>
      <c r="IY61" s="33" t="str">
        <f t="array" aca="1" ref="IY61" ca="1">IFERROR(_xlfn.STDEV.S(IF(('1. Database - raw'!IA$7:IC$494&gt;0)*('1. Database - raw'!$AD$7:$AD$494=$A61)*(INDIRECT($Q61,TRUE)=$O61),'1. Database - raw'!IA$7:IC$494)),"")</f>
        <v/>
      </c>
      <c r="IZ61" s="33" t="str">
        <f t="array" aca="1" ref="IZ61" ca="1">IFERROR(IF(COUNT(IF(('1. Database - raw'!IA$7:IC$494&gt;0)*('1. Database - raw'!$AD$7:$AD$494=$A61)*(INDIRECT($Q61,TRUE)=$O61),'1. Database - raw'!IA$7:IC$494))&gt;0,COUNT(IF(('1. Database - raw'!IA$7:IC$494&gt;0)*('1. Database - raw'!$AD$7:$AD$494=$A61)*(INDIRECT($Q61,TRUE)=$O61),'1. Database - raw'!IA$7:IC$494)),""),"")</f>
        <v/>
      </c>
      <c r="JA61" s="14" t="str">
        <f t="shared" ca="1" si="100"/>
        <v/>
      </c>
      <c r="JB61" s="19" t="str">
        <f t="shared" ca="1" si="101"/>
        <v/>
      </c>
      <c r="JC61" s="19" t="str">
        <f t="shared" ca="1" si="102"/>
        <v/>
      </c>
      <c r="JD61" s="19" t="str">
        <f t="array" aca="1" ref="JD61" ca="1">IFERROR(AVERAGE(IF(('1. Database - raw'!IG$7:II$494&gt;0)*('1. Database - raw'!$AD$7:$AD$494=$A61)*(INDIRECT($Q61,TRUE)=$O61),'1. Database - raw'!IG$7:II$494)),"")</f>
        <v/>
      </c>
      <c r="JE61" s="33" t="str">
        <f t="array" aca="1" ref="JE61" ca="1">IFERROR(_xlfn.STDEV.S(IF(('1. Database - raw'!IG$7:II$494&gt;0)*('1. Database - raw'!$AD$7:$AD$494=$A61)*(INDIRECT($Q61,TRUE)=$O61),'1. Database - raw'!IG$7:II$494)),"")</f>
        <v/>
      </c>
      <c r="JF61" s="33" t="str">
        <f t="array" aca="1" ref="JF61" ca="1">IFERROR(IF(COUNT(IF(('1. Database - raw'!IG$7:II$494&gt;0)*('1. Database - raw'!$AD$7:$AD$494=$A61)*(INDIRECT($Q61,TRUE)=$O61),'1. Database - raw'!IG$7:II$494))&gt;0,COUNT(IF(('1. Database - raw'!IG$7:II$494&gt;0)*('1. Database - raw'!$AD$7:$AD$494=$A61)*(INDIRECT($Q61,TRUE)=$O61),'1. Database - raw'!IG$7:II$494)),""),"")</f>
        <v/>
      </c>
      <c r="JG61" s="145" t="str">
        <f t="shared" ca="1" si="103"/>
        <v/>
      </c>
      <c r="JH61" s="146" t="str">
        <f t="shared" ca="1" si="104"/>
        <v/>
      </c>
      <c r="JI61" s="146" t="str">
        <f t="shared" ca="1" si="105"/>
        <v/>
      </c>
      <c r="JJ61" s="146" t="str">
        <f t="array" aca="1" ref="JJ61" ca="1">IFERROR(AVERAGE(IF(('1. Database - raw'!IM$7:IO$494&gt;0)*('1. Database - raw'!$AD$7:$AD$494=$A61)*(INDIRECT($Q61,TRUE)=$O61),'1. Database - raw'!IM$7:IO$494)),"")</f>
        <v/>
      </c>
      <c r="JK61" s="277" t="str">
        <f t="array" aca="1" ref="JK61" ca="1">IFERROR(_xlfn.STDEV.S(IF(('1. Database - raw'!IM$7:IO$494&gt;0)*('1. Database - raw'!$AD$7:$AD$494=$A61)*(INDIRECT($Q61,TRUE)=$O61),'1. Database - raw'!IM$7:IO$494)),"")</f>
        <v/>
      </c>
      <c r="JL61" s="33" t="str">
        <f t="array" aca="1" ref="JL61" ca="1">IFERROR(IF(COUNT(IF(('1. Database - raw'!IM$7:IO$494&gt;0)*('1. Database - raw'!$AD$7:$AD$494=$A61)*(INDIRECT($Q61,TRUE)=$O61),'1. Database - raw'!IM$7:IO$494))&gt;0,COUNT(IF(('1. Database - raw'!IM$7:IO$494&gt;0)*('1. Database - raw'!$AD$7:$AD$494=$A61)*(INDIRECT($Q61,TRUE)=$O61),'1. Database - raw'!IM$7:IO$494)),""),"")</f>
        <v/>
      </c>
      <c r="JM61" s="145" t="str">
        <f t="shared" ca="1" si="106"/>
        <v/>
      </c>
      <c r="JN61" s="146" t="str">
        <f t="shared" ca="1" si="107"/>
        <v/>
      </c>
      <c r="JO61" s="146" t="str">
        <f t="shared" ca="1" si="108"/>
        <v/>
      </c>
      <c r="JP61" s="146" t="str">
        <f t="array" aca="1" ref="JP61" ca="1">IFERROR(AVERAGE(IF(('1. Database - raw'!IS$7:IU$494&gt;0)*('1. Database - raw'!$AD$7:$AD$494=$A61)*(INDIRECT($Q61,TRUE)=$O61),'1. Database - raw'!IS$7:IU$494)),"")</f>
        <v/>
      </c>
      <c r="JQ61" s="277" t="str">
        <f t="array" aca="1" ref="JQ61" ca="1">IFERROR(_xlfn.STDEV.S(IF(('1. Database - raw'!IS$7:IU$494&gt;0)*('1. Database - raw'!$AD$7:$AD$494=$A61)*(INDIRECT($Q61,TRUE)=$O61),'1. Database - raw'!IS$7:IU$494)),"")</f>
        <v/>
      </c>
      <c r="JR61" s="33" t="str">
        <f t="array" aca="1" ref="JR61" ca="1">IFERROR(IF(COUNT(IF(('1. Database - raw'!IS$7:IU$494&gt;0)*('1. Database - raw'!$AD$7:$AD$494=$A61)*(INDIRECT($Q61,TRUE)=$O61),'1. Database - raw'!IS$7:IU$494))&gt;0,COUNT(IF(('1. Database - raw'!IS$7:IU$494&gt;0)*('1. Database - raw'!$AD$7:$AD$494=$A61)*(INDIRECT($Q61,TRUE)=$O61),'1. Database - raw'!IS$7:IU$494)),""),"")</f>
        <v/>
      </c>
      <c r="JS61" s="145" t="str">
        <f t="shared" ca="1" si="109"/>
        <v/>
      </c>
      <c r="JT61" s="146" t="str">
        <f t="shared" ca="1" si="110"/>
        <v/>
      </c>
      <c r="JU61" s="146" t="str">
        <f t="shared" ca="1" si="111"/>
        <v/>
      </c>
      <c r="JV61" s="146" t="str">
        <f t="array" aca="1" ref="JV61" ca="1">IFERROR(AVERAGE(IF(('1. Database - raw'!IY$7:JA$494&gt;0)*('1. Database - raw'!$AD$7:$AD$494=$A61)*(INDIRECT($Q61,TRUE)=$O61),'1. Database - raw'!IY$7:JA$494)),"")</f>
        <v/>
      </c>
      <c r="JW61" s="277" t="str">
        <f t="array" aca="1" ref="JW61" ca="1">IFERROR(_xlfn.STDEV.S(IF(('1. Database - raw'!IY$7:JA$494&gt;0)*('1. Database - raw'!$AD$7:$AD$494=$A61)*(INDIRECT($Q61,TRUE)=$O61),'1. Database - raw'!IY$7:JA$494)),"")</f>
        <v/>
      </c>
      <c r="JX61" s="33" t="str">
        <f t="array" aca="1" ref="JX61" ca="1">IFERROR(IF(COUNT(IF(('1. Database - raw'!IY$7:JA$494&gt;0)*('1. Database - raw'!$AD$7:$AD$494=$A61)*(INDIRECT($Q61,TRUE)=$O61),'1. Database - raw'!IY$7:JA$494))&gt;0,COUNT(IF(('1. Database - raw'!IY$7:JA$494&gt;0)*('1. Database - raw'!$AD$7:$AD$494=$A61)*(INDIRECT($Q61,TRUE)=$O61),'1. Database - raw'!IY$7:JA$494)),""),"")</f>
        <v/>
      </c>
      <c r="JY61" s="145" t="str">
        <f t="shared" ca="1" si="112"/>
        <v/>
      </c>
      <c r="JZ61" s="146" t="str">
        <f t="shared" ca="1" si="113"/>
        <v/>
      </c>
      <c r="KA61" s="146" t="str">
        <f t="shared" ca="1" si="114"/>
        <v/>
      </c>
      <c r="KB61" s="146" t="str">
        <f t="array" aca="1" ref="KB61" ca="1">IFERROR(AVERAGE(IF(('1. Database - raw'!JE$7:JG$494&gt;0)*('1. Database - raw'!$AD$7:$AD$494=$A61)*(INDIRECT($Q61,TRUE)=$O61),'1. Database - raw'!JE$7:JG$494)),"")</f>
        <v/>
      </c>
      <c r="KC61" s="277" t="str">
        <f t="array" aca="1" ref="KC61" ca="1">IFERROR(_xlfn.STDEV.S(IF(('1. Database - raw'!JE$7:JG$494&gt;0)*('1. Database - raw'!$AD$7:$AD$494=$A61)*(INDIRECT($Q61,TRUE)=$O61),'1. Database - raw'!JE$7:JG$494)),"")</f>
        <v/>
      </c>
      <c r="KD61" s="33" t="str">
        <f t="array" aca="1" ref="KD61" ca="1">IFERROR(IF(COUNT(IF(('1. Database - raw'!JE$7:JG$494&gt;0)*('1. Database - raw'!$AD$7:$AD$494=$A61)*(INDIRECT($Q61,TRUE)=$O61),'1. Database - raw'!JE$7:JG$494))&gt;0,COUNT(IF(('1. Database - raw'!JE$7:JG$494&gt;0)*('1. Database - raw'!$AD$7:$AD$494=$A61)*(INDIRECT($Q61,TRUE)=$O61),'1. Database - raw'!JE$7:JG$494)),""),"")</f>
        <v/>
      </c>
      <c r="KE61" s="145" t="str">
        <f t="shared" ca="1" si="115"/>
        <v/>
      </c>
      <c r="KF61" s="146" t="str">
        <f t="shared" ca="1" si="116"/>
        <v/>
      </c>
      <c r="KG61" s="146" t="str">
        <f t="shared" ca="1" si="117"/>
        <v/>
      </c>
      <c r="KH61" s="146" t="str">
        <f t="array" aca="1" ref="KH61" ca="1">IFERROR(AVERAGE(IF(('1. Database - raw'!JK$7:JM$494&gt;0)*('1. Database - raw'!$AD$7:$AD$494=$A61)*(INDIRECT($Q61,TRUE)=$O61),'1. Database - raw'!JK$7:JM$494)),"")</f>
        <v/>
      </c>
      <c r="KI61" s="277" t="str">
        <f t="array" aca="1" ref="KI61" ca="1">IFERROR(_xlfn.STDEV.S(IF(('1. Database - raw'!JK$7:JM$494&gt;0)*('1. Database - raw'!$AD$7:$AD$494=$A61)*(INDIRECT($Q61,TRUE)=$O61),'1. Database - raw'!JK$7:JM$494)),"")</f>
        <v/>
      </c>
      <c r="KJ61" s="33" t="str">
        <f t="array" aca="1" ref="KJ61" ca="1">IFERROR(IF(COUNT(IF(('1. Database - raw'!JK$7:JM$494&gt;0)*('1. Database - raw'!$AD$7:$AD$494=$A61)*(INDIRECT($Q61,TRUE)=$O61),'1. Database - raw'!JK$7:JM$494))&gt;0,COUNT(IF(('1. Database - raw'!JK$7:JM$494&gt;0)*('1. Database - raw'!$AD$7:$AD$494=$A61)*(INDIRECT($Q61,TRUE)=$O61),'1. Database - raw'!JK$7:JM$494)),""),"")</f>
        <v/>
      </c>
      <c r="KK61" s="145" t="str">
        <f t="shared" ca="1" si="118"/>
        <v/>
      </c>
      <c r="KL61" s="146" t="str">
        <f t="shared" ca="1" si="119"/>
        <v/>
      </c>
      <c r="KM61" s="146" t="str">
        <f t="shared" ca="1" si="120"/>
        <v/>
      </c>
      <c r="KN61" s="146" t="str">
        <f t="array" aca="1" ref="KN61" ca="1">IFERROR(AVERAGE(IF(('1. Database - raw'!JQ$7:JS$494&gt;0)*('1. Database - raw'!$AD$7:$AD$494=$A61)*(INDIRECT($Q61,TRUE)=$O61),'1. Database - raw'!JQ$7:JS$494)),"")</f>
        <v/>
      </c>
      <c r="KO61" s="277" t="str">
        <f t="array" aca="1" ref="KO61" ca="1">IFERROR(_xlfn.STDEV.S(IF(('1. Database - raw'!JQ$7:JS$494&gt;0)*('1. Database - raw'!$AD$7:$AD$494=$A61)*(INDIRECT($Q61,TRUE)=$O61),'1. Database - raw'!JQ$7:JS$494)),"")</f>
        <v/>
      </c>
      <c r="KP61" s="33" t="str">
        <f t="array" aca="1" ref="KP61" ca="1">IFERROR(IF(COUNT(IF(('1. Database - raw'!JQ$7:JS$494&gt;0)*('1. Database - raw'!$AD$7:$AD$494=$A61)*(INDIRECT($Q61,TRUE)=$O61),'1. Database - raw'!JQ$7:JS$494))&gt;0,COUNT(IF(('1. Database - raw'!JQ$7:JS$494&gt;0)*('1. Database - raw'!$AD$7:$AD$494=$A61)*(INDIRECT($Q61,TRUE)=$O61),'1. Database - raw'!JQ$7:JS$494)),""),"")</f>
        <v/>
      </c>
      <c r="KQ61" s="145" t="str">
        <f t="shared" ca="1" si="121"/>
        <v/>
      </c>
      <c r="KR61" s="146" t="str">
        <f t="shared" ca="1" si="122"/>
        <v/>
      </c>
      <c r="KS61" s="146" t="str">
        <f t="shared" ca="1" si="123"/>
        <v/>
      </c>
      <c r="KT61" s="146" t="str">
        <f t="array" aca="1" ref="KT61" ca="1">IFERROR(AVERAGE(IF(('1. Database - raw'!JW$7:JY$494&gt;0)*('1. Database - raw'!$AD$7:$AD$494=$A61)*(INDIRECT($Q61,TRUE)=$O61),'1. Database - raw'!JW$7:JY$494)),"")</f>
        <v/>
      </c>
      <c r="KU61" s="277" t="str">
        <f t="array" aca="1" ref="KU61" ca="1">IFERROR(_xlfn.STDEV.S(IF(('1. Database - raw'!JW$7:JY$494&gt;0)*('1. Database - raw'!$AD$7:$AD$494=$A61)*(INDIRECT($Q61,TRUE)=$O61),'1. Database - raw'!JW$7:JY$494)),"")</f>
        <v/>
      </c>
      <c r="KV61" s="33" t="str">
        <f t="array" aca="1" ref="KV61" ca="1">IFERROR(IF(COUNT(IF(('1. Database - raw'!JW$7:JY$494&gt;0)*('1. Database - raw'!$AD$7:$AD$494=$A61)*(INDIRECT($Q61,TRUE)=$O61),'1. Database - raw'!JW$7:JY$494))&gt;0,COUNT(IF(('1. Database - raw'!JW$7:JY$494&gt;0)*('1. Database - raw'!$AD$7:$AD$494=$A61)*(INDIRECT($Q61,TRUE)=$O61),'1. Database - raw'!JW$7:JY$494)),""),"")</f>
        <v/>
      </c>
      <c r="KW61" s="145" t="str">
        <f t="shared" ca="1" si="124"/>
        <v/>
      </c>
      <c r="KX61" s="146" t="str">
        <f t="shared" ca="1" si="125"/>
        <v/>
      </c>
      <c r="KY61" s="146" t="str">
        <f t="shared" ca="1" si="126"/>
        <v/>
      </c>
      <c r="KZ61" s="146" t="str">
        <f t="array" aca="1" ref="KZ61" ca="1">IFERROR(AVERAGE(IF(('1. Database - raw'!KC$7:KE$494&gt;0)*('1. Database - raw'!$AD$7:$AD$494=$A61)*(INDIRECT($Q61,TRUE)=$O61),'1. Database - raw'!KC$7:KE$494)),"")</f>
        <v/>
      </c>
      <c r="LA61" s="277" t="str">
        <f t="array" aca="1" ref="LA61" ca="1">IFERROR(_xlfn.STDEV.S(IF(('1. Database - raw'!KC$7:KE$494&gt;0)*('1. Database - raw'!$AD$7:$AD$494=$A61)*(INDIRECT($Q61,TRUE)=$O61),'1. Database - raw'!KC$7:KE$494)),"")</f>
        <v/>
      </c>
      <c r="LB61" s="33" t="str">
        <f t="array" aca="1" ref="LB61" ca="1">IFERROR(IF(COUNT(IF(('1. Database - raw'!KC$7:KE$494&gt;0)*('1. Database - raw'!$AD$7:$AD$494=$A61)*(INDIRECT($Q61,TRUE)=$O61),'1. Database - raw'!KC$7:KE$494))&gt;0,COUNT(IF(('1. Database - raw'!KC$7:KE$494&gt;0)*('1. Database - raw'!$AD$7:$AD$494=$A61)*(INDIRECT($Q61,TRUE)=$O61),'1. Database - raw'!KC$7:KE$494)),""),"")</f>
        <v/>
      </c>
      <c r="LC61" s="145" t="str">
        <f t="shared" ca="1" si="127"/>
        <v/>
      </c>
      <c r="LD61" s="146" t="str">
        <f t="shared" ca="1" si="128"/>
        <v/>
      </c>
      <c r="LE61" s="146" t="str">
        <f t="shared" ca="1" si="129"/>
        <v/>
      </c>
      <c r="LF61" s="146" t="str">
        <f t="array" aca="1" ref="LF61" ca="1">IFERROR(AVERAGE(IF(('1. Database - raw'!KI$7:KK$494&gt;0)*('1. Database - raw'!$AD$7:$AD$494=$A61)*(INDIRECT($Q61,TRUE)=$O61),'1. Database - raw'!KI$7:KK$494)),"")</f>
        <v/>
      </c>
      <c r="LG61" s="277" t="str">
        <f t="array" aca="1" ref="LG61" ca="1">IFERROR(_xlfn.STDEV.S(IF(('1. Database - raw'!KI$7:KK$494&gt;0)*('1. Database - raw'!$AD$7:$AD$494=$A61)*(INDIRECT($Q61,TRUE)=$O61),'1. Database - raw'!KI$7:KK$494)),"")</f>
        <v/>
      </c>
      <c r="LH61" s="33" t="str">
        <f t="array" aca="1" ref="LH61" ca="1">IFERROR(IF(COUNT(IF(('1. Database - raw'!KI$7:KK$494&gt;0)*('1. Database - raw'!$AD$7:$AD$494=$A61)*(INDIRECT($Q61,TRUE)=$O61),'1. Database - raw'!KI$7:KK$494))&gt;0,COUNT(IF(('1. Database - raw'!KI$7:KK$494&gt;0)*('1. Database - raw'!$AD$7:$AD$494=$A61)*(INDIRECT($Q61,TRUE)=$O61),'1. Database - raw'!KI$7:KK$494)),""),"")</f>
        <v/>
      </c>
      <c r="LI61" s="145" t="str">
        <f t="shared" ca="1" si="169"/>
        <v/>
      </c>
      <c r="LJ61" s="146" t="str">
        <f t="shared" ca="1" si="170"/>
        <v/>
      </c>
      <c r="LK61" s="146" t="str">
        <f t="shared" ca="1" si="171"/>
        <v/>
      </c>
      <c r="LL61" s="146" t="str">
        <f t="array" aca="1" ref="LL61" ca="1">IFERROR(AVERAGE(IF(('1. Database - raw'!KO$7:KQ$494&gt;0)*('1. Database - raw'!$AD$7:$AD$494=$A61)*(INDIRECT($Q61,TRUE)=$O61),'1. Database - raw'!KO$7:KQ$494)),"")</f>
        <v/>
      </c>
      <c r="LM61" s="277" t="str">
        <f t="array" aca="1" ref="LM61" ca="1">IFERROR(_xlfn.STDEV.S(IF(('1. Database - raw'!KO$7:KQ$494&gt;0)*('1. Database - raw'!$AD$7:$AD$494=$A61)*(INDIRECT($Q61,TRUE)=$O61),'1. Database - raw'!KO$7:KQ$494)),"")</f>
        <v/>
      </c>
      <c r="LN61" s="33" t="str">
        <f t="array" aca="1" ref="LN61" ca="1">IFERROR(IF(COUNT(IF(('1. Database - raw'!KO$7:KQ$494&gt;0)*('1. Database - raw'!$AD$7:$AD$494=$A61)*(INDIRECT($Q61,TRUE)=$O61),'1. Database - raw'!KO$7:KQ$494))&gt;0,COUNT(IF(('1. Database - raw'!KO$7:KQ$494&gt;0)*('1. Database - raw'!$AD$7:$AD$494=$A61)*(INDIRECT($Q61,TRUE)=$O61),'1. Database - raw'!KO$7:KQ$494)),""),"")</f>
        <v/>
      </c>
      <c r="LO61" s="145" t="str">
        <f t="shared" ca="1" si="130"/>
        <v/>
      </c>
      <c r="LP61" s="146" t="str">
        <f t="shared" ca="1" si="131"/>
        <v/>
      </c>
      <c r="LQ61" s="146" t="str">
        <f t="shared" ca="1" si="132"/>
        <v/>
      </c>
      <c r="LR61" s="146" t="str">
        <f t="array" aca="1" ref="LR61" ca="1">IFERROR(AVERAGE(IF(('1. Database - raw'!KU$7:KW$494&gt;0)*('1. Database - raw'!$AD$7:$AD$494=$A61)*(INDIRECT($Q61,TRUE)=$O61),'1. Database - raw'!KU$7:KW$494)),"")</f>
        <v/>
      </c>
      <c r="LS61" s="277" t="str">
        <f t="array" aca="1" ref="LS61" ca="1">IFERROR(_xlfn.STDEV.S(IF(('1. Database - raw'!KU$7:KW$494&gt;0)*('1. Database - raw'!$AD$7:$AD$494=$A61)*(INDIRECT($Q61,TRUE)=$O61),'1. Database - raw'!KU$7:KW$494)),"")</f>
        <v/>
      </c>
      <c r="LT61" s="33" t="str">
        <f t="array" aca="1" ref="LT61" ca="1">IFERROR(IF(COUNT(IF(('1. Database - raw'!KU$7:KW$494&gt;0)*('1. Database - raw'!$AD$7:$AD$494=$A61)*(INDIRECT($Q61,TRUE)=$O61),'1. Database - raw'!KU$7:KW$494))&gt;0,COUNT(IF(('1. Database - raw'!KU$7:KW$494&gt;0)*('1. Database - raw'!$AD$7:$AD$494=$A61)*(INDIRECT($Q61,TRUE)=$O61),'1. Database - raw'!KU$7:KW$494)),""),"")</f>
        <v/>
      </c>
      <c r="LU61" s="145" t="str">
        <f t="shared" ca="1" si="133"/>
        <v/>
      </c>
      <c r="LV61" s="146" t="str">
        <f t="shared" ca="1" si="134"/>
        <v/>
      </c>
      <c r="LW61" s="146" t="str">
        <f t="shared" ca="1" si="135"/>
        <v/>
      </c>
      <c r="LX61" s="146" t="str">
        <f t="array" aca="1" ref="LX61" ca="1">IFERROR(AVERAGE(IF(('1. Database - raw'!LA$7:LC$494&gt;0)*('1. Database - raw'!$AD$7:$AD$494=$A61)*(INDIRECT($Q61,TRUE)=$O61),'1. Database - raw'!LA$7:LC$494)),"")</f>
        <v/>
      </c>
      <c r="LY61" s="277" t="str">
        <f t="array" aca="1" ref="LY61" ca="1">IFERROR(_xlfn.STDEV.S(IF(('1. Database - raw'!LA$7:LC$494&gt;0)*('1. Database - raw'!$AD$7:$AD$494=$A61)*(INDIRECT($Q61,TRUE)=$O61),'1. Database - raw'!LA$7:LC$494)),"")</f>
        <v/>
      </c>
      <c r="LZ61" s="33" t="str">
        <f t="array" aca="1" ref="LZ61" ca="1">IFERROR(IF(COUNT(IF(('1. Database - raw'!LA$7:LC$494&gt;0)*('1. Database - raw'!$AD$7:$AD$494=$A61)*(INDIRECT($Q61,TRUE)=$O61),'1. Database - raw'!LA$7:LC$494))&gt;0,COUNT(IF(('1. Database - raw'!LA$7:LC$494&gt;0)*('1. Database - raw'!$AD$7:$AD$494=$A61)*(INDIRECT($Q61,TRUE)=$O61),'1. Database - raw'!LA$7:LC$494)),""),"")</f>
        <v/>
      </c>
      <c r="MA61" s="145" t="str">
        <f t="shared" ca="1" si="136"/>
        <v/>
      </c>
      <c r="MB61" s="146" t="str">
        <f t="shared" ca="1" si="137"/>
        <v/>
      </c>
      <c r="MC61" s="146" t="str">
        <f t="shared" ca="1" si="138"/>
        <v/>
      </c>
      <c r="MD61" s="146" t="str">
        <f t="array" aca="1" ref="MD61" ca="1">IFERROR(AVERAGE(IF(('1. Database - raw'!LG$7:LI$494&gt;0)*('1. Database - raw'!$AD$7:$AD$494=$A61)*(INDIRECT($Q61,TRUE)=$O61),'1. Database - raw'!LG$7:LI$494)),"")</f>
        <v/>
      </c>
      <c r="ME61" s="277" t="str">
        <f t="array" aca="1" ref="ME61" ca="1">IFERROR(_xlfn.STDEV.S(IF(('1. Database - raw'!LG$7:LI$494&gt;0)*('1. Database - raw'!$AD$7:$AD$494=$A61)*(INDIRECT($Q61,TRUE)=$O61),'1. Database - raw'!LG$7:LI$494)),"")</f>
        <v/>
      </c>
      <c r="MF61" s="33" t="str">
        <f t="array" aca="1" ref="MF61" ca="1">IFERROR(IF(COUNT(IF(('1. Database - raw'!LG$7:LI$494&gt;0)*('1. Database - raw'!$AD$7:$AD$494=$A61)*(INDIRECT($Q61,TRUE)=$O61),'1. Database - raw'!LG$7:LI$494))&gt;0,COUNT(IF(('1. Database - raw'!LG$7:LI$494&gt;0)*('1. Database - raw'!$AD$7:$AD$494=$A61)*(INDIRECT($Q61,TRUE)=$O61),'1. Database - raw'!LG$7:LI$494)),""),"")</f>
        <v/>
      </c>
      <c r="MG61" s="145" t="str">
        <f t="shared" ca="1" si="139"/>
        <v/>
      </c>
      <c r="MH61" s="146" t="str">
        <f t="shared" ca="1" si="140"/>
        <v/>
      </c>
      <c r="MI61" s="146" t="str">
        <f t="shared" ca="1" si="141"/>
        <v/>
      </c>
      <c r="MJ61" s="146" t="str">
        <f t="array" aca="1" ref="MJ61" ca="1">IFERROR(AVERAGE(IF(('1. Database - raw'!LM$7:LO$494&gt;0)*('1. Database - raw'!$AD$7:$AD$494=$A61)*(INDIRECT($Q61,TRUE)=$O61),'1. Database - raw'!LM$7:LO$494)),"")</f>
        <v/>
      </c>
      <c r="MK61" s="277" t="str">
        <f t="array" aca="1" ref="MK61" ca="1">IFERROR(_xlfn.STDEV.S(IF(('1. Database - raw'!LM$7:LO$494&gt;0)*('1. Database - raw'!$AD$7:$AD$494=$A61)*(INDIRECT($Q61,TRUE)=$O61),'1. Database - raw'!LM$7:LO$494)),"")</f>
        <v/>
      </c>
      <c r="ML61" s="33" t="str">
        <f t="array" aca="1" ref="ML61" ca="1">IFERROR(IF(COUNT(IF(('1. Database - raw'!LM$7:LO$494&gt;0)*('1. Database - raw'!$AD$7:$AD$494=$A61)*(INDIRECT($Q61,TRUE)=$O61),'1. Database - raw'!LM$7:LO$494))&gt;0,COUNT(IF(('1. Database - raw'!LM$7:LO$494&gt;0)*('1. Database - raw'!$AD$7:$AD$494=$A61)*(INDIRECT($Q61,TRUE)=$O61),'1. Database - raw'!LM$7:LO$494)),""),"")</f>
        <v/>
      </c>
      <c r="MM61" s="145" t="str">
        <f t="shared" ca="1" si="142"/>
        <v/>
      </c>
      <c r="MN61" s="146" t="str">
        <f t="shared" ca="1" si="143"/>
        <v/>
      </c>
      <c r="MO61" s="146" t="str">
        <f t="shared" ca="1" si="144"/>
        <v/>
      </c>
      <c r="MP61" s="146" t="str">
        <f t="array" aca="1" ref="MP61" ca="1">IFERROR(AVERAGE(IF(('1. Database - raw'!LS$7:LU$494&gt;0)*('1. Database - raw'!$AD$7:$AD$494=$A61)*(INDIRECT($Q61,TRUE)=$O61),'1. Database - raw'!LS$7:LU$494)),"")</f>
        <v/>
      </c>
      <c r="MQ61" s="277" t="str">
        <f t="array" aca="1" ref="MQ61" ca="1">IFERROR(_xlfn.STDEV.S(IF(('1. Database - raw'!LS$7:LU$494&gt;0)*('1. Database - raw'!$AD$7:$AD$494=$A61)*(INDIRECT($Q61,TRUE)=$O61),'1. Database - raw'!LS$7:LU$494)),"")</f>
        <v/>
      </c>
      <c r="MR61" s="33" t="str">
        <f t="array" aca="1" ref="MR61" ca="1">IFERROR(IF(COUNT(IF(('1. Database - raw'!LS$7:LU$494&gt;0)*('1. Database - raw'!$AD$7:$AD$494=$A61)*(INDIRECT($Q61,TRUE)=$O61),'1. Database - raw'!LS$7:LU$494))&gt;0,COUNT(IF(('1. Database - raw'!LS$7:LU$494&gt;0)*('1. Database - raw'!$AD$7:$AD$494=$A61)*(INDIRECT($Q61,TRUE)=$O61),'1. Database - raw'!LS$7:LU$494)),""),"")</f>
        <v/>
      </c>
      <c r="MS61" s="145" t="str">
        <f t="shared" ca="1" si="145"/>
        <v/>
      </c>
      <c r="MT61" s="146" t="str">
        <f t="shared" ca="1" si="146"/>
        <v/>
      </c>
      <c r="MU61" s="146" t="str">
        <f t="shared" ca="1" si="147"/>
        <v/>
      </c>
      <c r="MV61" s="146" t="str">
        <f t="array" aca="1" ref="MV61" ca="1">IFERROR(AVERAGE(IF(('1. Database - raw'!LY$7:MA$494&gt;0)*('1. Database - raw'!$AD$7:$AD$494=$A61)*(INDIRECT($Q61,TRUE)=$O61),'1. Database - raw'!LY$7:MA$494)),"")</f>
        <v/>
      </c>
      <c r="MW61" s="277" t="str">
        <f t="array" aca="1" ref="MW61" ca="1">IFERROR(_xlfn.STDEV.S(IF(('1. Database - raw'!LY$7:MA$494&gt;0)*('1. Database - raw'!$AD$7:$AD$494=$A61)*(INDIRECT($Q61,TRUE)=$O61),'1. Database - raw'!LY$7:MA$494)),"")</f>
        <v/>
      </c>
      <c r="MX61" s="33" t="str">
        <f t="array" aca="1" ref="MX61" ca="1">IFERROR(IF(COUNT(IF(('1. Database - raw'!LY$7:MA$494&gt;0)*('1. Database - raw'!$AD$7:$AD$494=$A61)*(INDIRECT($Q61,TRUE)=$O61),'1. Database - raw'!LY$7:MA$494))&gt;0,COUNT(IF(('1. Database - raw'!LY$7:MA$494&gt;0)*('1. Database - raw'!$AD$7:$AD$494=$A61)*(INDIRECT($Q61,TRUE)=$O61),'1. Database - raw'!LY$7:MA$494)),""),"")</f>
        <v/>
      </c>
      <c r="MY61" s="145" t="str">
        <f t="shared" ca="1" si="148"/>
        <v/>
      </c>
      <c r="MZ61" s="146" t="str">
        <f t="shared" ca="1" si="149"/>
        <v/>
      </c>
      <c r="NA61" s="146" t="str">
        <f t="shared" ca="1" si="150"/>
        <v/>
      </c>
      <c r="NB61" s="146" t="str">
        <f t="array" aca="1" ref="NB61" ca="1">IFERROR(AVERAGE(IF(('1. Database - raw'!ME$7:MG$494&gt;0)*('1. Database - raw'!$AD$7:$AD$494=$A61)*(INDIRECT($Q61,TRUE)=$O61),'1. Database - raw'!ME$7:MG$494)),"")</f>
        <v/>
      </c>
      <c r="NC61" s="277" t="str">
        <f t="array" aca="1" ref="NC61" ca="1">IFERROR(_xlfn.STDEV.S(IF(('1. Database - raw'!ME$7:MG$494&gt;0)*('1. Database - raw'!$AD$7:$AD$494=$A61)*(INDIRECT($Q61,TRUE)=$O61),'1. Database - raw'!ME$7:MG$494)),"")</f>
        <v/>
      </c>
      <c r="ND61" s="33" t="str">
        <f t="array" aca="1" ref="ND61" ca="1">IFERROR(IF(COUNT(IF(('1. Database - raw'!ME$7:MG$494&gt;0)*('1. Database - raw'!$AD$7:$AD$494=$A61)*(INDIRECT($Q61,TRUE)=$O61),'1. Database - raw'!ME$7:MG$494))&gt;0,COUNT(IF(('1. Database - raw'!ME$7:MG$494&gt;0)*('1. Database - raw'!$AD$7:$AD$494=$A61)*(INDIRECT($Q61,TRUE)=$O61),'1. Database - raw'!ME$7:MG$494)),""),"")</f>
        <v/>
      </c>
      <c r="NE61" s="145" t="str">
        <f t="shared" ca="1" si="151"/>
        <v/>
      </c>
      <c r="NF61" s="146" t="str">
        <f t="shared" ca="1" si="152"/>
        <v/>
      </c>
      <c r="NG61" s="146" t="str">
        <f t="shared" ca="1" si="153"/>
        <v/>
      </c>
      <c r="NH61" s="146" t="str">
        <f t="array" aca="1" ref="NH61" ca="1">IFERROR(AVERAGE(IF(('1. Database - raw'!MK$7:MM$494&gt;0)*('1. Database - raw'!$AD$7:$AD$494=$A61)*(INDIRECT($Q61,TRUE)=$O61),'1. Database - raw'!MK$7:MM$494)),"")</f>
        <v/>
      </c>
      <c r="NI61" s="277" t="str">
        <f t="array" aca="1" ref="NI61" ca="1">IFERROR(_xlfn.STDEV.S(IF(('1. Database - raw'!MK$7:MM$494&gt;0)*('1. Database - raw'!$AD$7:$AD$494=$A61)*(INDIRECT($Q61,TRUE)=$O61),'1. Database - raw'!MK$7:MM$494)),"")</f>
        <v/>
      </c>
      <c r="NJ61" s="33" t="str">
        <f t="array" aca="1" ref="NJ61" ca="1">IFERROR(IF(COUNT(IF(('1. Database - raw'!MK$7:MM$494&gt;0)*('1. Database - raw'!$AD$7:$AD$494=$A61)*(INDIRECT($Q61,TRUE)=$O61),'1. Database - raw'!MK$7:MM$494))&gt;0,COUNT(IF(('1. Database - raw'!MK$7:MM$494&gt;0)*('1. Database - raw'!$AD$7:$AD$494=$A61)*(INDIRECT($Q61,TRUE)=$O61),'1. Database - raw'!MK$7:MM$494)),""),"")</f>
        <v/>
      </c>
      <c r="NK61" s="145" t="str">
        <f t="shared" ca="1" si="154"/>
        <v/>
      </c>
      <c r="NL61" s="146" t="str">
        <f t="shared" ca="1" si="155"/>
        <v/>
      </c>
      <c r="NM61" s="146" t="str">
        <f t="shared" ca="1" si="156"/>
        <v/>
      </c>
      <c r="NN61" s="146" t="str">
        <f t="array" aca="1" ref="NN61" ca="1">IFERROR(AVERAGE(IF(('1. Database - raw'!MQ$7:MS$494&gt;0)*('1. Database - raw'!$AD$7:$AD$494=$A61)*(INDIRECT($Q61,TRUE)=$O61),'1. Database - raw'!MQ$7:MS$494)),"")</f>
        <v/>
      </c>
      <c r="NO61" s="277" t="str">
        <f t="array" aca="1" ref="NO61" ca="1">IFERROR(_xlfn.STDEV.S(IF(('1. Database - raw'!MQ$7:MS$494&gt;0)*('1. Database - raw'!$AD$7:$AD$494=$A61)*(INDIRECT($Q61,TRUE)=$O61),'1. Database - raw'!MQ$7:MS$494)),"")</f>
        <v/>
      </c>
      <c r="NP61" s="33" t="str">
        <f t="array" aca="1" ref="NP61" ca="1">IFERROR(IF(COUNT(IF(('1. Database - raw'!MQ$7:MS$494&gt;0)*('1. Database - raw'!$AD$7:$AD$494=$A61)*(INDIRECT($Q61,TRUE)=$O61),'1. Database - raw'!MQ$7:MS$494))&gt;0,COUNT(IF(('1. Database - raw'!MQ$7:MS$494&gt;0)*('1. Database - raw'!$AD$7:$AD$494=$A61)*(INDIRECT($Q61,TRUE)=$O61),'1. Database - raw'!MQ$7:MS$494)),""),"")</f>
        <v/>
      </c>
      <c r="NQ61" s="145" t="str">
        <f t="shared" ca="1" si="157"/>
        <v/>
      </c>
      <c r="NR61" s="146" t="str">
        <f t="shared" ca="1" si="158"/>
        <v/>
      </c>
      <c r="NS61" s="146" t="str">
        <f t="shared" ca="1" si="159"/>
        <v/>
      </c>
      <c r="NT61" s="146" t="str">
        <f t="array" aca="1" ref="NT61" ca="1">IFERROR(AVERAGE(IF(('1. Database - raw'!MW$7:MY$494&gt;0)*('1. Database - raw'!$AD$7:$AD$494=$A61)*(INDIRECT($Q61,TRUE)=$O61),'1. Database - raw'!MW$7:MY$494)),"")</f>
        <v/>
      </c>
      <c r="NU61" s="277" t="str">
        <f t="array" aca="1" ref="NU61" ca="1">IFERROR(_xlfn.STDEV.S(IF(('1. Database - raw'!MW$7:MY$494&gt;0)*('1. Database - raw'!$AD$7:$AD$494=$A61)*(INDIRECT($Q61,TRUE)=$O61),'1. Database - raw'!MW$7:MY$494)),"")</f>
        <v/>
      </c>
      <c r="NV61" s="33" t="str">
        <f t="array" aca="1" ref="NV61" ca="1">IFERROR(IF(COUNT(IF(('1. Database - raw'!MW$7:MY$494&gt;0)*('1. Database - raw'!$AD$7:$AD$494=$A61)*(INDIRECT($Q61,TRUE)=$O61),'1. Database - raw'!MW$7:MY$494))&gt;0,COUNT(IF(('1. Database - raw'!MW$7:MY$494&gt;0)*('1. Database - raw'!$AD$7:$AD$494=$A61)*(INDIRECT($Q61,TRUE)=$O61),'1. Database - raw'!MW$7:MY$494)),""),"")</f>
        <v/>
      </c>
      <c r="NW61" s="145" t="str">
        <f t="shared" ca="1" si="160"/>
        <v/>
      </c>
      <c r="NX61" s="146" t="str">
        <f t="shared" ca="1" si="161"/>
        <v/>
      </c>
      <c r="NY61" s="146" t="str">
        <f t="shared" ca="1" si="162"/>
        <v/>
      </c>
      <c r="NZ61" s="146" t="str">
        <f t="array" aca="1" ref="NZ61" ca="1">IFERROR(AVERAGE(IF(('1. Database - raw'!NC$7:NE$494&gt;0)*('1. Database - raw'!$AD$7:$AD$494=$A61)*(INDIRECT($Q61,TRUE)=$O61),'1. Database - raw'!NC$7:NE$494)),"")</f>
        <v/>
      </c>
      <c r="OA61" s="277" t="str">
        <f t="array" aca="1" ref="OA61" ca="1">IFERROR(_xlfn.STDEV.S(IF(('1. Database - raw'!NC$7:NE$494&gt;0)*('1. Database - raw'!$AD$7:$AD$494=$A61)*(INDIRECT($Q61,TRUE)=$O61),'1. Database - raw'!NC$7:NE$494)),"")</f>
        <v/>
      </c>
      <c r="OB61" s="33" t="str">
        <f t="array" aca="1" ref="OB61" ca="1">IFERROR(IF(COUNT(IF(('1. Database - raw'!NC$7:NE$494&gt;0)*('1. Database - raw'!$AD$7:$AD$494=$A61)*(INDIRECT($Q61,TRUE)=$O61),'1. Database - raw'!NC$7:NE$494))&gt;0,COUNT(IF(('1. Database - raw'!NC$7:NE$494&gt;0)*('1. Database - raw'!$AD$7:$AD$494=$A61)*(INDIRECT($Q61,TRUE)=$O61),'1. Database - raw'!NC$7:NE$494)),""),"")</f>
        <v/>
      </c>
      <c r="OC61" s="145" t="str">
        <f t="shared" ca="1" si="163"/>
        <v/>
      </c>
      <c r="OD61" s="146" t="str">
        <f t="shared" ca="1" si="164"/>
        <v/>
      </c>
      <c r="OE61" s="146" t="str">
        <f t="shared" ca="1" si="165"/>
        <v/>
      </c>
      <c r="OF61" s="146" t="str">
        <f t="array" aca="1" ref="OF61" ca="1">IFERROR(AVERAGE(IF(('1. Database - raw'!NI$7:NK$494&gt;0)*('1. Database - raw'!$AD$7:$AD$494=$A61)*(INDIRECT($Q61,TRUE)=$O61),'1. Database - raw'!NI$7:NK$494)),"")</f>
        <v/>
      </c>
      <c r="OG61" s="277" t="str">
        <f t="array" aca="1" ref="OG61" ca="1">IFERROR(_xlfn.STDEV.S(IF(('1. Database - raw'!NI$7:NK$494&gt;0)*('1. Database - raw'!$AD$7:$AD$494=$A61)*(INDIRECT($Q61,TRUE)=$O61),'1. Database - raw'!NI$7:NK$494)),"")</f>
        <v/>
      </c>
      <c r="OH61" s="20" t="str">
        <f t="array" aca="1" ref="OH61" ca="1">IFERROR(IF(COUNT(IF(('1. Database - raw'!NI$7:NK$494&gt;0)*('1. Database - raw'!$AD$7:$AD$494=$A61)*(INDIRECT($Q61,TRUE)=$O61),'1. Database - raw'!NI$7:NK$494))&gt;0,COUNT(IF(('1. Database - raw'!NI$7:NK$494&gt;0)*('1. Database - raw'!$AD$7:$AD$494=$A61)*(INDIRECT($Q61,TRUE)=$O61),'1. Database - raw'!NI$7:NK$494)),""),"")</f>
        <v/>
      </c>
    </row>
    <row r="62" spans="1:398" s="417" customFormat="1" hidden="1" outlineLevel="2" x14ac:dyDescent="0.25">
      <c r="A62" s="391" t="s">
        <v>553</v>
      </c>
      <c r="B62" s="1330"/>
      <c r="C62" s="392"/>
      <c r="D62" s="393"/>
      <c r="E62" s="393" t="s">
        <v>348</v>
      </c>
      <c r="F62" s="394"/>
      <c r="G62" s="394"/>
      <c r="H62" s="394" t="s">
        <v>776</v>
      </c>
      <c r="I62" s="394"/>
      <c r="J62" s="394"/>
      <c r="K62" s="394"/>
      <c r="L62" s="394"/>
      <c r="M62" s="394"/>
      <c r="N62" s="395"/>
      <c r="O62" s="396" t="str">
        <f t="array" ref="O62">INDEX(A62:N62,IF(MIN(IF(C62:N62&lt;&gt;"",COLUMN(C62:N62)))&gt;0,MIN(IF(C62:N62&lt;&gt;"",COLUMN(C62:N62))),""))</f>
        <v>Nigeria</v>
      </c>
      <c r="P62" s="397">
        <f t="shared" ref="P62:P65" si="203">MATCH(O62,$C62:$N62,0)</f>
        <v>3</v>
      </c>
      <c r="Q62" s="398" t="str">
        <f ca="1">"'" &amp; $S$4 &amp; "'!" &amp; ADDRESS(ROW('1. Database - raw'!$A$7),MATCH($C$2,'1. Database - raw'!$6:$6,0)+MATCH(O62,$C62:$N62,0)-1,1) &amp; ":" &amp; ADDRESS(LOOKUP(2,1/('1. Database - raw'!A:A&lt;&gt;""),ROW('1. Database - raw'!A:A)),MATCH($C$2,'1. Database - raw'!$6:$6,0)+MATCH(O62,$C62:$N62,0)-1,1)</f>
        <v>'1. Database - raw'!$AG$7:$AG$494</v>
      </c>
      <c r="R62" s="392"/>
      <c r="S62" s="399"/>
      <c r="T62" s="400" t="str">
        <f t="shared" ca="1" si="200"/>
        <v/>
      </c>
      <c r="U62" s="401" t="str">
        <f t="shared" ca="1" si="200"/>
        <v/>
      </c>
      <c r="V62" s="401" t="str">
        <f t="shared" ca="1" si="200"/>
        <v/>
      </c>
      <c r="W62" s="401" t="str">
        <f t="shared" ca="1" si="200"/>
        <v/>
      </c>
      <c r="X62" s="401" t="str">
        <f t="shared" ca="1" si="200"/>
        <v/>
      </c>
      <c r="Y62" s="401" t="str">
        <f t="shared" ca="1" si="200"/>
        <v/>
      </c>
      <c r="Z62" s="401" t="str">
        <f t="shared" ca="1" si="200"/>
        <v/>
      </c>
      <c r="AA62" s="401" t="str">
        <f t="shared" ca="1" si="200"/>
        <v/>
      </c>
      <c r="AB62" s="401" t="str">
        <f t="shared" ca="1" si="200"/>
        <v/>
      </c>
      <c r="AC62" s="401" t="str">
        <f t="shared" ca="1" si="200"/>
        <v/>
      </c>
      <c r="AD62" s="401" t="str">
        <f t="shared" ca="1" si="201"/>
        <v/>
      </c>
      <c r="AE62" s="401" t="str">
        <f t="shared" ca="1" si="201"/>
        <v/>
      </c>
      <c r="AF62" s="401" t="str">
        <f t="shared" ca="1" si="201"/>
        <v/>
      </c>
      <c r="AG62" s="401" t="str">
        <f t="shared" ca="1" si="201"/>
        <v/>
      </c>
      <c r="AH62" s="401" t="str">
        <f t="shared" ca="1" si="201"/>
        <v/>
      </c>
      <c r="AI62" s="401" t="str">
        <f t="shared" ca="1" si="201"/>
        <v/>
      </c>
      <c r="AJ62" s="401" t="str">
        <f t="shared" ca="1" si="201"/>
        <v/>
      </c>
      <c r="AK62" s="401" t="str">
        <f t="shared" ca="1" si="201"/>
        <v/>
      </c>
      <c r="AL62" s="401" t="str">
        <f t="shared" ca="1" si="201"/>
        <v/>
      </c>
      <c r="AM62" s="402" t="str">
        <f t="shared" ca="1" si="201"/>
        <v/>
      </c>
      <c r="AN62" s="403"/>
      <c r="AO62" s="403"/>
      <c r="AP62" s="403"/>
      <c r="AQ62" s="403"/>
      <c r="AR62" s="403"/>
      <c r="AS62" s="403"/>
      <c r="AT62" s="403"/>
      <c r="AU62" s="403"/>
      <c r="AV62" s="403"/>
      <c r="AW62" s="403"/>
      <c r="AX62" s="403"/>
      <c r="AY62" s="403"/>
      <c r="AZ62" s="403"/>
      <c r="BA62" s="403"/>
      <c r="BB62" s="403"/>
      <c r="BC62" s="403"/>
      <c r="BD62" s="404"/>
      <c r="BE62" s="404"/>
      <c r="BF62" s="404"/>
      <c r="BG62" s="405"/>
      <c r="BH62" s="467"/>
      <c r="BI62" s="532" t="str">
        <f t="shared" ca="1" si="166"/>
        <v/>
      </c>
      <c r="BJ62" s="557" t="str">
        <f t="shared" ca="1" si="187"/>
        <v/>
      </c>
      <c r="BK62" s="557" t="str">
        <f t="shared" ca="1" si="188"/>
        <v/>
      </c>
      <c r="BL62" s="557" t="str">
        <f t="shared" ca="1" si="167"/>
        <v/>
      </c>
      <c r="BM62" s="557" t="str">
        <f t="shared" ca="1" si="189"/>
        <v/>
      </c>
      <c r="BN62" s="557" t="str">
        <f t="shared" ca="1" si="190"/>
        <v/>
      </c>
      <c r="BO62" s="406"/>
      <c r="BP62" s="396" t="str">
        <f t="shared" si="191"/>
        <v>Nigeria</v>
      </c>
      <c r="BQ62" s="407" t="str">
        <f t="shared" ca="1" si="172"/>
        <v/>
      </c>
      <c r="BR62" s="408" t="str">
        <f t="shared" ca="1" si="173"/>
        <v/>
      </c>
      <c r="BS62" s="408" t="str">
        <f t="shared" ca="1" si="174"/>
        <v/>
      </c>
      <c r="BT62" s="408" t="str">
        <f t="array" aca="1" ref="BT62" ca="1">IFERROR(AVERAGE(IF(('1. Database - raw'!AW$7:AY$494&gt;0)*('1. Database - raw'!$AD$7:$AD$494=$A62)*('1. Database - raw'!$AP$7:$AP$494&lt;&gt;Dropdown!$AM$11)*(INDIRECT($Q62,TRUE)=$O62),'1. Database - raw'!AW$7:AY$494)),"")</f>
        <v/>
      </c>
      <c r="BU62" s="409" t="str">
        <f t="array" aca="1" ref="BU62" ca="1">IFERROR(_xlfn.STDEV.S(IF(('1. Database - raw'!AW$7:AY$494&gt;0)*('1. Database - raw'!$AD$7:$AD$494=$A62)*('1. Database - raw'!$AP$7:$AP$494&lt;&gt;Dropdown!$AM$11)*(INDIRECT($Q62,TRUE)=$O62),'1. Database - raw'!AW$7:AY$494)),"")</f>
        <v/>
      </c>
      <c r="BV62" s="410" t="str">
        <f t="array" aca="1" ref="BV62" ca="1">IFERROR(IF(COUNT(IF(('1. Database - raw'!AW$7:AY$494&gt;0)*('1. Database - raw'!$AD$7:$AD$494=$A62)*('1. Database - raw'!$AP$7:$AP$494&lt;&gt;Dropdown!$AM$11)*(INDIRECT($Q62,TRUE)=$O62),'1. Database - raw'!AW$7:AY$494))&gt;0,COUNT(IF(('1. Database - raw'!AW$7:AY$494&gt;0)*('1. Database - raw'!$AD$7:$AD$494=$A62)*('1. Database - raw'!$AP$7:$AP$494&lt;&gt;Dropdown!$AM$11)*(INDIRECT($Q62,TRUE)=$O62),'1. Database - raw'!AW$7:AY$494)),""),"")</f>
        <v/>
      </c>
      <c r="BW62" s="407">
        <f t="shared" ca="1" si="7"/>
        <v>26.392822127816505</v>
      </c>
      <c r="BX62" s="408">
        <f t="shared" ca="1" si="8"/>
        <v>367.75133305002601</v>
      </c>
      <c r="BY62" s="408">
        <f t="shared" ca="1" si="9"/>
        <v>98.519010959594709</v>
      </c>
      <c r="BZ62" s="408">
        <f t="array" aca="1" ref="BZ62" ca="1">IFERROR(AVERAGE(IF(('1. Database - raw'!BC$7:BE$494&gt;0)*('1. Database - raw'!$AD$7:$AD$494=$A62)*('1. Database - raw'!$AP$7:$AP$494&lt;&gt;Dropdown!$AM$11)*(INDIRECT($Q62,TRUE)=$O62),'1. Database - raw'!BC$7:BE$494)),"")</f>
        <v>130.33333333333334</v>
      </c>
      <c r="CA62" s="409">
        <f t="array" aca="1" ref="CA62" ca="1">IFERROR(_xlfn.STDEV.S(IF(('1. Database - raw'!BC$7:BE$494&gt;0)*('1. Database - raw'!$AD$7:$AD$494=$A62)*('1. Database - raw'!$AP$7:$AP$494&lt;&gt;Dropdown!$AM$11)*(INDIRECT($Q62,TRUE)=$O62),'1. Database - raw'!BC$7:BE$494)),"")</f>
        <v>112.88194423083495</v>
      </c>
      <c r="CB62" s="410">
        <f t="array" aca="1" ref="CB62" ca="1">IFERROR(IF(COUNT(IF(('1. Database - raw'!BC$7:BE$494&gt;0)*('1. Database - raw'!$AD$7:$AD$494=$A62)*('1. Database - raw'!$AP$7:$AP$494&lt;&gt;Dropdown!$AM$11)*(INDIRECT($Q62,TRUE)=$O62),'1. Database - raw'!BC$7:BE$494))&gt;0,COUNT(IF(('1. Database - raw'!BC$7:BE$494&gt;0)*('1. Database - raw'!$AD$7:$AD$494=$A62)*('1. Database - raw'!$AP$7:$AP$494&lt;&gt;Dropdown!$AM$11)*(INDIRECT($Q62,TRUE)=$O62),'1. Database - raw'!BC$7:BE$494)),""),"")</f>
        <v>3</v>
      </c>
      <c r="CC62" s="411" t="str">
        <f t="shared" ca="1" si="10"/>
        <v/>
      </c>
      <c r="CD62" s="412" t="str">
        <f t="shared" ca="1" si="11"/>
        <v/>
      </c>
      <c r="CE62" s="412" t="str">
        <f t="shared" ca="1" si="12"/>
        <v/>
      </c>
      <c r="CF62" s="412" t="str">
        <f t="array" aca="1" ref="CF62" ca="1">IFERROR(AVERAGE(IF(('1. Database - raw'!BI$7:BK$494&gt;0)*('1. Database - raw'!$AD$7:$AD$494=$A62)*('1. Database - raw'!$AP$7:$AP$494&lt;&gt;Dropdown!$AM$11)*(INDIRECT($Q62,TRUE)=$O62),'1. Database - raw'!BI$7:BK$494)),"")</f>
        <v/>
      </c>
      <c r="CG62" s="413" t="str">
        <f t="array" aca="1" ref="CG62" ca="1">IFERROR(_xlfn.STDEV.S(IF(('1. Database - raw'!BI$7:BK$494&gt;0)*('1. Database - raw'!$AD$7:$AD$494=$A62)*('1. Database - raw'!$AP$7:$AP$494&lt;&gt;Dropdown!$AM$11)*(INDIRECT($Q62,TRUE)=$O62),'1. Database - raw'!BI$7:BK$494)),"")</f>
        <v/>
      </c>
      <c r="CH62" s="410" t="str">
        <f t="array" aca="1" ref="CH62" ca="1">IFERROR(IF(COUNT(IF(('1. Database - raw'!BI$7:BK$494&gt;0)*('1. Database - raw'!$AD$7:$AD$494=$A62)*('1. Database - raw'!$AP$7:$AP$494&lt;&gt;Dropdown!$AM$11)*(INDIRECT($Q62,TRUE)=$O62),'1. Database - raw'!BI$7:BK$494))&gt;0,COUNT(IF(('1. Database - raw'!BI$7:BK$494&gt;0)*('1. Database - raw'!$AD$7:$AD$494=$A62)*('1. Database - raw'!$AP$7:$AP$494&lt;&gt;Dropdown!$AM$11)*(INDIRECT($Q62,TRUE)=$O62),'1. Database - raw'!BI$7:BK$494)),""),"")</f>
        <v/>
      </c>
      <c r="CI62" s="407" t="str">
        <f t="shared" ca="1" si="13"/>
        <v/>
      </c>
      <c r="CJ62" s="408" t="str">
        <f t="shared" ca="1" si="14"/>
        <v/>
      </c>
      <c r="CK62" s="408" t="str">
        <f t="shared" ca="1" si="15"/>
        <v/>
      </c>
      <c r="CL62" s="408" t="str">
        <f t="array" aca="1" ref="CL62" ca="1">IFERROR(AVERAGE(IF(('1. Database - raw'!BO$7:BQ$494&gt;0)*('1. Database - raw'!$AD$7:$AD$494=$A62)*(INDIRECT($Q62,TRUE)=$O62),'1. Database - raw'!BO$7:BQ$494)),"")</f>
        <v/>
      </c>
      <c r="CM62" s="409" t="str">
        <f t="array" aca="1" ref="CM62" ca="1">IFERROR(_xlfn.STDEV.S(IF(('1. Database - raw'!BO$7:BQ$494&gt;0)*('1. Database - raw'!$AD$7:$AD$494=$A62)*(INDIRECT($Q62,TRUE)=$O62),'1. Database - raw'!BO$7:BQ$494)),"")</f>
        <v/>
      </c>
      <c r="CN62" s="410" t="str">
        <f t="array" aca="1" ref="CN62" ca="1">IFERROR(IF(COUNT(IF(('1. Database - raw'!BO$7:BQ$494&gt;0)*('1. Database - raw'!$AD$7:$AD$494=$A62)*(INDIRECT($Q62,TRUE)=$O62),'1. Database - raw'!BO$7:BQ$494))&gt;0,COUNT(IF(('1. Database - raw'!BO$7:BQ$494&gt;0)*('1. Database - raw'!$AD$7:$AD$494=$A62)*(INDIRECT($Q62,TRUE)=$O62),'1. Database - raw'!BO$7:BQ$494)),""),"")</f>
        <v/>
      </c>
      <c r="CO62" s="407" t="str">
        <f t="shared" ca="1" si="16"/>
        <v/>
      </c>
      <c r="CP62" s="408" t="str">
        <f t="shared" ca="1" si="17"/>
        <v/>
      </c>
      <c r="CQ62" s="408" t="str">
        <f t="shared" ca="1" si="18"/>
        <v/>
      </c>
      <c r="CR62" s="408" t="str">
        <f t="array" aca="1" ref="CR62" ca="1">IFERROR(AVERAGE(IF(('1. Database - raw'!BU$7:BW$494&gt;0)*('1. Database - raw'!$AD$7:$AD$494=$A62)*(INDIRECT($Q62,TRUE)=$O62),'1. Database - raw'!BU$7:BW$494)),"")</f>
        <v/>
      </c>
      <c r="CS62" s="409" t="str">
        <f t="array" aca="1" ref="CS62" ca="1">IFERROR(_xlfn.STDEV.S(IF(('1. Database - raw'!BU$7:BW$494&gt;0)*('1. Database - raw'!$AD$7:$AD$494=$A62)*(INDIRECT($Q62,TRUE)=$O62),'1. Database - raw'!BU$7:BW$494)),"")</f>
        <v/>
      </c>
      <c r="CT62" s="410" t="str">
        <f t="array" aca="1" ref="CT62" ca="1">IFERROR(IF(COUNT(IF(('1. Database - raw'!BU$7:BW$494&gt;0)*('1. Database - raw'!$AD$7:$AD$494=$A62)*(INDIRECT($Q62,TRUE)=$O62),'1. Database - raw'!BU$7:BW$494))&gt;0,COUNT(IF(('1. Database - raw'!BU$7:BW$494&gt;0)*('1. Database - raw'!$AD$7:$AD$494=$A62)*(INDIRECT($Q62,TRUE)=$O62),'1. Database - raw'!BU$7:BW$494)),""),"")</f>
        <v/>
      </c>
      <c r="CU62" s="407" t="str">
        <f t="shared" ca="1" si="19"/>
        <v/>
      </c>
      <c r="CV62" s="408" t="str">
        <f t="shared" ca="1" si="20"/>
        <v/>
      </c>
      <c r="CW62" s="408" t="str">
        <f t="shared" ca="1" si="21"/>
        <v/>
      </c>
      <c r="CX62" s="408" t="str">
        <f t="array" aca="1" ref="CX62" ca="1">IFERROR(AVERAGE(IF(('1. Database - raw'!CA$7:CC$494&gt;0)*('1. Database - raw'!$AD$7:$AD$494=$A62)*(INDIRECT($Q62,TRUE)=$O62),'1. Database - raw'!CA$7:CC$494)),"")</f>
        <v/>
      </c>
      <c r="CY62" s="409" t="str">
        <f t="array" aca="1" ref="CY62" ca="1">IFERROR(_xlfn.STDEV.S(IF(('1. Database - raw'!CA$7:CC$494&gt;0)*('1. Database - raw'!$AD$7:$AD$494=$A62)*(INDIRECT($Q62,TRUE)=$O62),'1. Database - raw'!CA$7:CC$494)),"")</f>
        <v/>
      </c>
      <c r="CZ62" s="410" t="str">
        <f t="array" aca="1" ref="CZ62" ca="1">IFERROR(IF(COUNT(IF(('1. Database - raw'!CA$7:CC$494&gt;0)*('1. Database - raw'!$AD$7:$AD$494=$A62)*(INDIRECT($Q62,TRUE)=$O62),'1. Database - raw'!CA$7:CC$494))&gt;0,COUNT(IF(('1. Database - raw'!CA$7:CC$494&gt;0)*('1. Database - raw'!$AD$7:$AD$494=$A62)*(INDIRECT($Q62,TRUE)=$O62),'1. Database - raw'!CA$7:CC$494)),""),"")</f>
        <v/>
      </c>
      <c r="DA62" s="407" t="str">
        <f t="shared" ca="1" si="22"/>
        <v/>
      </c>
      <c r="DB62" s="408" t="str">
        <f t="shared" ca="1" si="23"/>
        <v/>
      </c>
      <c r="DC62" s="408" t="str">
        <f t="shared" ca="1" si="24"/>
        <v/>
      </c>
      <c r="DD62" s="408" t="str">
        <f t="array" aca="1" ref="DD62" ca="1">IFERROR(AVERAGE(IF(('1. Database - raw'!CG$7:CI$494&gt;0)*('1. Database - raw'!$AD$7:$AD$494=$A62)*(INDIRECT($Q62,TRUE)=$O62),'1. Database - raw'!CG$7:CI$494)),"")</f>
        <v/>
      </c>
      <c r="DE62" s="409" t="str">
        <f t="array" aca="1" ref="DE62" ca="1">IFERROR(_xlfn.STDEV.S(IF(('1. Database - raw'!CG$7:CI$494&gt;0)*('1. Database - raw'!$AD$7:$AD$494=$A62)*(INDIRECT($Q62,TRUE)=$O62),'1. Database - raw'!CG$7:CI$494)),"")</f>
        <v/>
      </c>
      <c r="DF62" s="410" t="str">
        <f t="array" aca="1" ref="DF62" ca="1">IFERROR(IF(COUNT(IF(('1. Database - raw'!CG$7:CI$494&gt;0)*('1. Database - raw'!$AD$7:$AD$494=$A62)*(INDIRECT($Q62,TRUE)=$O62),'1. Database - raw'!CG$7:CI$494))&gt;0,COUNT(IF(('1. Database - raw'!CG$7:CI$494&gt;0)*('1. Database - raw'!$AD$7:$AD$494=$A62)*(INDIRECT($Q62,TRUE)=$O62),'1. Database - raw'!CG$7:CI$494)),""),"")</f>
        <v/>
      </c>
      <c r="DG62" s="407" t="str">
        <f t="shared" ca="1" si="25"/>
        <v/>
      </c>
      <c r="DH62" s="408" t="str">
        <f t="shared" ca="1" si="26"/>
        <v/>
      </c>
      <c r="DI62" s="408" t="str">
        <f t="shared" ca="1" si="27"/>
        <v/>
      </c>
      <c r="DJ62" s="408" t="str">
        <f t="array" aca="1" ref="DJ62" ca="1">IFERROR(AVERAGE(IF(('1. Database - raw'!CM$7:CO$494&gt;0)*('1. Database - raw'!$AD$7:$AD$494=$A62)*(INDIRECT($Q62,TRUE)=$O62),'1. Database - raw'!CM$7:CO$494)),"")</f>
        <v/>
      </c>
      <c r="DK62" s="409" t="str">
        <f t="array" aca="1" ref="DK62" ca="1">IFERROR(_xlfn.STDEV.S(IF(('1. Database - raw'!CM$7:CO$494&gt;0)*('1. Database - raw'!$AD$7:$AD$494=$A62)*(INDIRECT($Q62,TRUE)=$O62),'1. Database - raw'!CM$7:CO$494)),"")</f>
        <v/>
      </c>
      <c r="DL62" s="410" t="str">
        <f t="array" aca="1" ref="DL62" ca="1">IFERROR(IF(COUNT(IF(('1. Database - raw'!CM$7:CO$494&gt;0)*('1. Database - raw'!$AD$7:$AD$494=$A62)*(INDIRECT($Q62,TRUE)=$O62),'1. Database - raw'!CM$7:CO$494))&gt;0,COUNT(IF(('1. Database - raw'!CM$7:CO$494&gt;0)*('1. Database - raw'!$AD$7:$AD$494=$A62)*(INDIRECT($Q62,TRUE)=$O62),'1. Database - raw'!CM$7:CO$494)),""),"")</f>
        <v/>
      </c>
      <c r="DM62" s="407" t="str">
        <f t="shared" ca="1" si="28"/>
        <v/>
      </c>
      <c r="DN62" s="408" t="str">
        <f t="shared" ca="1" si="29"/>
        <v/>
      </c>
      <c r="DO62" s="408" t="str">
        <f t="shared" ca="1" si="30"/>
        <v/>
      </c>
      <c r="DP62" s="408" t="str">
        <f t="array" aca="1" ref="DP62" ca="1">IFERROR(AVERAGE(IF(('1. Database - raw'!CS$7:CU$494&gt;0)*('1. Database - raw'!$AD$7:$AD$494=$A62)*(INDIRECT($Q62,TRUE)=$O62),'1. Database - raw'!CS$7:CU$494)),"")</f>
        <v/>
      </c>
      <c r="DQ62" s="409" t="str">
        <f t="array" aca="1" ref="DQ62" ca="1">IFERROR(_xlfn.STDEV.S(IF(('1. Database - raw'!CS$7:CU$494&gt;0)*('1. Database - raw'!$AD$7:$AD$494=$A62)*(INDIRECT($Q62,TRUE)=$O62),'1. Database - raw'!CS$7:CU$494)),"")</f>
        <v/>
      </c>
      <c r="DR62" s="410" t="str">
        <f t="array" aca="1" ref="DR62" ca="1">IFERROR(IF(COUNT(IF(('1. Database - raw'!CS$7:CU$494&gt;0)*('1. Database - raw'!$AD$7:$AD$494=$A62)*(INDIRECT($Q62,TRUE)=$O62),'1. Database - raw'!CS$7:CU$494))&gt;0,COUNT(IF(('1. Database - raw'!CS$7:CU$494&gt;0)*('1. Database - raw'!$AD$7:$AD$494=$A62)*(INDIRECT($Q62,TRUE)=$O62),'1. Database - raw'!CS$7:CU$494)),""),"")</f>
        <v/>
      </c>
      <c r="DS62" s="407" t="str">
        <f t="shared" ca="1" si="31"/>
        <v/>
      </c>
      <c r="DT62" s="408" t="str">
        <f t="shared" ca="1" si="32"/>
        <v/>
      </c>
      <c r="DU62" s="408" t="str">
        <f t="shared" ca="1" si="33"/>
        <v/>
      </c>
      <c r="DV62" s="408" t="str">
        <f t="array" aca="1" ref="DV62" ca="1">IFERROR(AVERAGE(IF(('1. Database - raw'!CY$7:DA$494&gt;0)*('1. Database - raw'!$AD$7:$AD$494=$A62)*(INDIRECT($Q62,TRUE)=$O62),'1. Database - raw'!CY$7:DA$494)),"")</f>
        <v/>
      </c>
      <c r="DW62" s="409" t="str">
        <f t="array" aca="1" ref="DW62" ca="1">IFERROR(_xlfn.STDEV.S(IF(('1. Database - raw'!CY$7:DA$494&gt;0)*('1. Database - raw'!$AD$7:$AD$494=$A62)*(INDIRECT($Q62,TRUE)=$O62),'1. Database - raw'!CY$7:DA$494)),"")</f>
        <v/>
      </c>
      <c r="DX62" s="410" t="str">
        <f t="array" aca="1" ref="DX62" ca="1">IFERROR(IF(COUNT(IF(('1. Database - raw'!CY$7:DA$494&gt;0)*('1. Database - raw'!$AD$7:$AD$494=$A62)*(INDIRECT($Q62,TRUE)=$O62),'1. Database - raw'!CY$7:DA$494))&gt;0,COUNT(IF(('1. Database - raw'!CY$7:DA$494&gt;0)*('1. Database - raw'!$AD$7:$AD$494=$A62)*(INDIRECT($Q62,TRUE)=$O62),'1. Database - raw'!CY$7:DA$494)),""),"")</f>
        <v/>
      </c>
      <c r="DY62" s="407" t="str">
        <f t="shared" ca="1" si="34"/>
        <v/>
      </c>
      <c r="DZ62" s="408" t="str">
        <f t="shared" ca="1" si="35"/>
        <v/>
      </c>
      <c r="EA62" s="408" t="str">
        <f t="shared" ca="1" si="36"/>
        <v/>
      </c>
      <c r="EB62" s="408" t="str">
        <f t="array" aca="1" ref="EB62" ca="1">IFERROR(AVERAGE(IF(('1. Database - raw'!DE$7:DG$494&gt;0)*('1. Database - raw'!$AD$7:$AD$494=$A62)*(INDIRECT($Q62,TRUE)=$O62),'1. Database - raw'!DE$7:DG$494)),"")</f>
        <v/>
      </c>
      <c r="EC62" s="409" t="str">
        <f t="array" aca="1" ref="EC62" ca="1">IFERROR(_xlfn.STDEV.S(IF(('1. Database - raw'!DE$7:DG$494&gt;0)*('1. Database - raw'!$AD$7:$AD$494=$A62)*(INDIRECT($Q62,TRUE)=$O62),'1. Database - raw'!DE$7:DG$494)),"")</f>
        <v/>
      </c>
      <c r="ED62" s="410" t="str">
        <f t="array" aca="1" ref="ED62" ca="1">IFERROR(IF(COUNT(IF(('1. Database - raw'!DE$7:DG$494&gt;0)*('1. Database - raw'!$AD$7:$AD$494=$A62)*(INDIRECT($Q62,TRUE)=$O62),'1. Database - raw'!DE$7:DG$494))&gt;0,COUNT(IF(('1. Database - raw'!DE$7:DG$494&gt;0)*('1. Database - raw'!$AD$7:$AD$494=$A62)*(INDIRECT($Q62,TRUE)=$O62),'1. Database - raw'!DE$7:DG$494)),""),"")</f>
        <v/>
      </c>
      <c r="EE62" s="411" t="str">
        <f t="shared" ca="1" si="37"/>
        <v/>
      </c>
      <c r="EF62" s="412" t="str">
        <f t="shared" ca="1" si="38"/>
        <v/>
      </c>
      <c r="EG62" s="412" t="str">
        <f t="shared" ca="1" si="39"/>
        <v/>
      </c>
      <c r="EH62" s="412" t="str">
        <f t="array" aca="1" ref="EH62" ca="1">IFERROR(AVERAGE(IF(('1. Database - raw'!DK$7:DM$494&gt;0)*('1. Database - raw'!$AD$7:$AD$494=$A62)*(INDIRECT($Q62,TRUE)=$O62),'1. Database - raw'!DK$7:DM$494)),"")</f>
        <v/>
      </c>
      <c r="EI62" s="413" t="str">
        <f t="array" aca="1" ref="EI62" ca="1">IFERROR(_xlfn.STDEV.S(IF(('1. Database - raw'!DK$7:DM$494&gt;0)*('1. Database - raw'!$AD$7:$AD$494=$A62)*(INDIRECT($Q62,TRUE)=$O62),'1. Database - raw'!DK$7:DM$494)),"")</f>
        <v/>
      </c>
      <c r="EJ62" s="410" t="str">
        <f t="array" aca="1" ref="EJ62" ca="1">IFERROR(IF(COUNT(IF(('1. Database - raw'!DK$7:DM$494&gt;0)*('1. Database - raw'!$AD$7:$AD$494=$A62)*(INDIRECT($Q62,TRUE)=$O62),'1. Database - raw'!DK$7:DM$494))&gt;0,COUNT(IF(('1. Database - raw'!DK$7:DM$494&gt;0)*('1. Database - raw'!$AD$7:$AD$494=$A62)*(INDIRECT($Q62,TRUE)=$O62),'1. Database - raw'!DK$7:DM$494)),""),"")</f>
        <v/>
      </c>
      <c r="EK62" s="407" t="str">
        <f t="shared" ca="1" si="40"/>
        <v/>
      </c>
      <c r="EL62" s="408" t="str">
        <f t="shared" ca="1" si="41"/>
        <v/>
      </c>
      <c r="EM62" s="408" t="str">
        <f t="shared" ca="1" si="42"/>
        <v/>
      </c>
      <c r="EN62" s="408" t="str">
        <f t="array" aca="1" ref="EN62" ca="1">IFERROR(AVERAGE(IF(('1. Database - raw'!DQ$7:DS$494&gt;0)*('1. Database - raw'!$AD$7:$AD$494=$A62)*(INDIRECT($Q62,TRUE)=$O62),'1. Database - raw'!DQ$7:DS$494)),"")</f>
        <v/>
      </c>
      <c r="EO62" s="409" t="str">
        <f t="array" aca="1" ref="EO62" ca="1">IFERROR(_xlfn.STDEV.S(IF(('1. Database - raw'!DQ$7:DS$494&gt;0)*('1. Database - raw'!$AD$7:$AD$494=$A62)*(INDIRECT($Q62,TRUE)=$O62),'1. Database - raw'!DQ$7:DS$494)),"")</f>
        <v/>
      </c>
      <c r="EP62" s="410" t="str">
        <f t="array" aca="1" ref="EP62" ca="1">IFERROR(IF(COUNT(IF(('1. Database - raw'!DQ$7:DS$494&gt;0)*('1. Database - raw'!$AD$7:$AD$494=$A62)*(INDIRECT($Q62,TRUE)=$O62),'1. Database - raw'!DQ$7:DS$494))&gt;0,COUNT(IF(('1. Database - raw'!DQ$7:DS$494&gt;0)*('1. Database - raw'!$AD$7:$AD$494=$A62)*(INDIRECT($Q62,TRUE)=$O62),'1. Database - raw'!DQ$7:DS$494)),""),"")</f>
        <v/>
      </c>
      <c r="EQ62" s="407" t="str">
        <f t="shared" ca="1" si="43"/>
        <v/>
      </c>
      <c r="ER62" s="408" t="str">
        <f t="shared" ca="1" si="44"/>
        <v/>
      </c>
      <c r="ES62" s="408" t="str">
        <f t="shared" ca="1" si="45"/>
        <v/>
      </c>
      <c r="ET62" s="408" t="str">
        <f t="array" aca="1" ref="ET62" ca="1">IFERROR(AVERAGE(IF(('1. Database - raw'!DW$7:DY$494&gt;0)*('1. Database - raw'!$AD$7:$AD$494=$A62)*(INDIRECT($Q62,TRUE)=$O62),'1. Database - raw'!DW$7:DY$494)),"")</f>
        <v/>
      </c>
      <c r="EU62" s="409" t="str">
        <f t="array" aca="1" ref="EU62" ca="1">IFERROR(_xlfn.STDEV.S(IF(('1. Database - raw'!DW$7:DY$494&gt;0)*('1. Database - raw'!$AD$7:$AD$494=$A62)*(INDIRECT($Q62,TRUE)=$O62),'1. Database - raw'!DW$7:DY$494)),"")</f>
        <v/>
      </c>
      <c r="EV62" s="410" t="str">
        <f t="array" aca="1" ref="EV62" ca="1">IFERROR(IF(COUNT(IF(('1. Database - raw'!DW$7:DY$494&gt;0)*('1. Database - raw'!$AD$7:$AD$494=$A62)*(INDIRECT($Q62,TRUE)=$O62),'1. Database - raw'!DW$7:DY$494))&gt;0,COUNT(IF(('1. Database - raw'!DW$7:DY$494&gt;0)*('1. Database - raw'!$AD$7:$AD$494=$A62)*(INDIRECT($Q62,TRUE)=$O62),'1. Database - raw'!DW$7:DY$494)),""),"")</f>
        <v/>
      </c>
      <c r="EW62" s="407" t="str">
        <f t="shared" ca="1" si="46"/>
        <v/>
      </c>
      <c r="EX62" s="408" t="str">
        <f t="shared" ca="1" si="47"/>
        <v/>
      </c>
      <c r="EY62" s="408" t="str">
        <f t="shared" ca="1" si="48"/>
        <v/>
      </c>
      <c r="EZ62" s="408" t="str">
        <f t="array" aca="1" ref="EZ62" ca="1">IFERROR(AVERAGE(IF(('1. Database - raw'!EC$7:EE$494&gt;0)*('1. Database - raw'!$AD$7:$AD$494=$A62)*(INDIRECT($Q62,TRUE)=$O62),'1. Database - raw'!EC$7:EE$494)),"")</f>
        <v/>
      </c>
      <c r="FA62" s="409" t="str">
        <f t="array" aca="1" ref="FA62" ca="1">IFERROR(_xlfn.STDEV.S(IF(('1. Database - raw'!EC$7:EE$494&gt;0)*('1. Database - raw'!$AD$7:$AD$494=$A62)*(INDIRECT($Q62,TRUE)=$O62),'1. Database - raw'!EC$7:EE$494)),"")</f>
        <v/>
      </c>
      <c r="FB62" s="410" t="str">
        <f t="array" aca="1" ref="FB62" ca="1">IFERROR(IF(COUNT(IF(('1. Database - raw'!EC$7:EE$494&gt;0)*('1. Database - raw'!$AD$7:$AD$494=$A62)*(INDIRECT($Q62,TRUE)=$O62),'1. Database - raw'!EC$7:EE$494))&gt;0,COUNT(IF(('1. Database - raw'!EC$7:EE$494&gt;0)*('1. Database - raw'!$AD$7:$AD$494=$A62)*(INDIRECT($Q62,TRUE)=$O62),'1. Database - raw'!EC$7:EE$494)),""),"")</f>
        <v/>
      </c>
      <c r="FC62" s="407" t="str">
        <f t="shared" ca="1" si="49"/>
        <v/>
      </c>
      <c r="FD62" s="408" t="str">
        <f t="shared" ca="1" si="50"/>
        <v/>
      </c>
      <c r="FE62" s="408" t="str">
        <f t="shared" ca="1" si="51"/>
        <v/>
      </c>
      <c r="FF62" s="408" t="str">
        <f t="array" aca="1" ref="FF62" ca="1">IFERROR(AVERAGE(IF(('1. Database - raw'!EI$7:EK$494&gt;0)*('1. Database - raw'!$AD$7:$AD$494=$A62)*(INDIRECT($Q62,TRUE)=$O62),'1. Database - raw'!EI$7:EK$494)),"")</f>
        <v/>
      </c>
      <c r="FG62" s="409" t="str">
        <f t="array" aca="1" ref="FG62" ca="1">IFERROR(_xlfn.STDEV.S(IF(('1. Database - raw'!EI$7:EK$494&gt;0)*('1. Database - raw'!$AD$7:$AD$494=$A62)*(INDIRECT($Q62,TRUE)=$O62),'1. Database - raw'!EI$7:EK$494)),"")</f>
        <v/>
      </c>
      <c r="FH62" s="410" t="str">
        <f t="array" aca="1" ref="FH62" ca="1">IFERROR(IF(COUNT(IF(('1. Database - raw'!EI$7:EK$494&gt;0)*('1. Database - raw'!$AD$7:$AD$494=$A62)*(INDIRECT($Q62,TRUE)=$O62),'1. Database - raw'!EI$7:EK$494))&gt;0,COUNT(IF(('1. Database - raw'!EI$7:EK$494&gt;0)*('1. Database - raw'!$AD$7:$AD$494=$A62)*(INDIRECT($Q62,TRUE)=$O62),'1. Database - raw'!EI$7:EK$494)),""),"")</f>
        <v/>
      </c>
      <c r="FI62" s="407" t="str">
        <f t="shared" ca="1" si="52"/>
        <v/>
      </c>
      <c r="FJ62" s="408" t="str">
        <f t="shared" ca="1" si="53"/>
        <v/>
      </c>
      <c r="FK62" s="408" t="str">
        <f t="shared" ca="1" si="54"/>
        <v/>
      </c>
      <c r="FL62" s="408" t="str">
        <f t="array" aca="1" ref="FL62" ca="1">IFERROR(AVERAGE(IF(('1. Database - raw'!EO$7:EQ$494&gt;0)*('1. Database - raw'!$AD$7:$AD$494=$A62)*(INDIRECT($Q62,TRUE)=$O62),'1. Database - raw'!EO$7:EQ$494)),"")</f>
        <v/>
      </c>
      <c r="FM62" s="409" t="str">
        <f t="array" aca="1" ref="FM62" ca="1">IFERROR(_xlfn.STDEV.S(IF(('1. Database - raw'!EO$7:EQ$494&gt;0)*('1. Database - raw'!$AD$7:$AD$494=$A62)*(INDIRECT($Q62,TRUE)=$O62),'1. Database - raw'!EO$7:EQ$494)),"")</f>
        <v/>
      </c>
      <c r="FN62" s="410" t="str">
        <f t="array" aca="1" ref="FN62" ca="1">IFERROR(IF(COUNT(IF(('1. Database - raw'!EO$7:EQ$494&gt;0)*('1. Database - raw'!$AD$7:$AD$494=$A62)*(INDIRECT($Q62,TRUE)=$O62),'1. Database - raw'!EO$7:EQ$494))&gt;0,COUNT(IF(('1. Database - raw'!EO$7:EQ$494&gt;0)*('1. Database - raw'!$AD$7:$AD$494=$A62)*(INDIRECT($Q62,TRUE)=$O62),'1. Database - raw'!EO$7:EQ$494)),""),"")</f>
        <v/>
      </c>
      <c r="FO62" s="407" t="str">
        <f t="shared" ca="1" si="55"/>
        <v/>
      </c>
      <c r="FP62" s="408" t="str">
        <f t="shared" ca="1" si="56"/>
        <v/>
      </c>
      <c r="FQ62" s="408" t="str">
        <f t="shared" ca="1" si="57"/>
        <v/>
      </c>
      <c r="FR62" s="408" t="str">
        <f t="array" aca="1" ref="FR62" ca="1">IFERROR(AVERAGE(IF(('1. Database - raw'!EU$7:EW$494&gt;0)*('1. Database - raw'!$AD$7:$AD$494=$A62)*(INDIRECT($Q62,TRUE)=$O62),'1. Database - raw'!EU$7:EW$494)),"")</f>
        <v/>
      </c>
      <c r="FS62" s="409" t="str">
        <f t="array" aca="1" ref="FS62" ca="1">IFERROR(_xlfn.STDEV.S(IF(('1. Database - raw'!EU$7:EW$494&gt;0)*('1. Database - raw'!$AD$7:$AD$494=$A62)*(INDIRECT($Q62,TRUE)=$O62),'1. Database - raw'!EU$7:EW$494)),"")</f>
        <v/>
      </c>
      <c r="FT62" s="410" t="str">
        <f t="array" aca="1" ref="FT62" ca="1">IFERROR(IF(COUNT(IF(('1. Database - raw'!EU$7:EW$494&gt;0)*('1. Database - raw'!$AD$7:$AD$494=$A62)*(INDIRECT($Q62,TRUE)=$O62),'1. Database - raw'!EU$7:EW$494))&gt;0,COUNT(IF(('1. Database - raw'!EU$7:EW$494&gt;0)*('1. Database - raw'!$AD$7:$AD$494=$A62)*(INDIRECT($Q62,TRUE)=$O62),'1. Database - raw'!EU$7:EW$494)),""),"")</f>
        <v/>
      </c>
      <c r="FU62" s="407" t="str">
        <f t="shared" ca="1" si="58"/>
        <v/>
      </c>
      <c r="FV62" s="408" t="str">
        <f t="shared" ca="1" si="59"/>
        <v/>
      </c>
      <c r="FW62" s="408" t="str">
        <f t="shared" ca="1" si="60"/>
        <v/>
      </c>
      <c r="FX62" s="408" t="str">
        <f t="array" aca="1" ref="FX62" ca="1">IFERROR(AVERAGE(IF(('1. Database - raw'!FA$7:FC$494&gt;0)*('1. Database - raw'!$AD$7:$AD$494=$A62)*(INDIRECT($Q62,TRUE)=$O62),'1. Database - raw'!FA$7:FC$494)),"")</f>
        <v/>
      </c>
      <c r="FY62" s="409" t="str">
        <f t="array" aca="1" ref="FY62" ca="1">IFERROR(_xlfn.STDEV.S(IF(('1. Database - raw'!FA$7:FC$494&gt;0)*('1. Database - raw'!$AD$7:$AD$494=$A62)*(INDIRECT($Q62,TRUE)=$O62),'1. Database - raw'!FA$7:FC$494)),"")</f>
        <v/>
      </c>
      <c r="FZ62" s="410" t="str">
        <f t="array" aca="1" ref="FZ62" ca="1">IFERROR(IF(COUNT(IF(('1. Database - raw'!FA$7:FC$494&gt;0)*('1. Database - raw'!$AD$7:$AD$494=$A62)*(INDIRECT($Q62,TRUE)=$O62),'1. Database - raw'!FA$7:FC$494))&gt;0,COUNT(IF(('1. Database - raw'!FA$7:FC$494&gt;0)*('1. Database - raw'!$AD$7:$AD$494=$A62)*(INDIRECT($Q62,TRUE)=$O62),'1. Database - raw'!FA$7:FC$494)),""),"")</f>
        <v/>
      </c>
      <c r="GA62" s="407" t="str">
        <f t="shared" ca="1" si="61"/>
        <v/>
      </c>
      <c r="GB62" s="408" t="str">
        <f t="shared" ca="1" si="62"/>
        <v/>
      </c>
      <c r="GC62" s="408" t="str">
        <f t="shared" ca="1" si="63"/>
        <v/>
      </c>
      <c r="GD62" s="408" t="str">
        <f t="array" aca="1" ref="GD62" ca="1">IFERROR(AVERAGE(IF(('1. Database - raw'!FG$7:FI$494&gt;0)*('1. Database - raw'!$AD$7:$AD$494=$A62)*(INDIRECT($Q62,TRUE)=$O62),'1. Database - raw'!FG$7:FI$494)),"")</f>
        <v/>
      </c>
      <c r="GE62" s="409" t="str">
        <f t="array" aca="1" ref="GE62" ca="1">IFERROR(_xlfn.STDEV.S(IF(('1. Database - raw'!FG$7:FI$494&gt;0)*('1. Database - raw'!$AD$7:$AD$494=$A62)*(INDIRECT($Q62,TRUE)=$O62),'1. Database - raw'!FG$7:FI$494)),"")</f>
        <v/>
      </c>
      <c r="GF62" s="410" t="str">
        <f t="array" aca="1" ref="GF62" ca="1">IFERROR(IF(COUNT(IF(('1. Database - raw'!FG$7:FI$494&gt;0)*('1. Database - raw'!$AD$7:$AD$494=$A62)*(INDIRECT($Q62,TRUE)=$O62),'1. Database - raw'!FG$7:FI$494))&gt;0,COUNT(IF(('1. Database - raw'!FG$7:FI$494&gt;0)*('1. Database - raw'!$AD$7:$AD$494=$A62)*(INDIRECT($Q62,TRUE)=$O62),'1. Database - raw'!FG$7:FI$494)),""),"")</f>
        <v/>
      </c>
      <c r="GG62" s="407" t="str">
        <f t="shared" ca="1" si="64"/>
        <v/>
      </c>
      <c r="GH62" s="408" t="str">
        <f t="shared" ca="1" si="65"/>
        <v/>
      </c>
      <c r="GI62" s="408" t="str">
        <f t="shared" ca="1" si="66"/>
        <v/>
      </c>
      <c r="GJ62" s="408" t="str">
        <f t="array" aca="1" ref="GJ62" ca="1">IFERROR(AVERAGE(IF(('1. Database - raw'!FM$7:FO$494&gt;0)*('1. Database - raw'!$AD$7:$AD$494=$A62)*(INDIRECT($Q62,TRUE)=$O62),'1. Database - raw'!FM$7:FO$494)),"")</f>
        <v/>
      </c>
      <c r="GK62" s="409" t="str">
        <f t="array" aca="1" ref="GK62" ca="1">IFERROR(_xlfn.STDEV.S(IF(('1. Database - raw'!FM$7:FO$494&gt;0)*('1. Database - raw'!$AD$7:$AD$494=$A62)*(INDIRECT($Q62,TRUE)=$O62),'1. Database - raw'!FM$7:FO$494)),"")</f>
        <v/>
      </c>
      <c r="GL62" s="410" t="str">
        <f t="array" aca="1" ref="GL62" ca="1">IFERROR(IF(COUNT(IF(('1. Database - raw'!FM$7:FO$494&gt;0)*('1. Database - raw'!$AD$7:$AD$494=$A62)*(INDIRECT($Q62,TRUE)=$O62),'1. Database - raw'!FM$7:FO$494))&gt;0,COUNT(IF(('1. Database - raw'!FM$7:FO$494&gt;0)*('1. Database - raw'!$AD$7:$AD$494=$A62)*(INDIRECT($Q62,TRUE)=$O62),'1. Database - raw'!FM$7:FO$494)),""),"")</f>
        <v/>
      </c>
      <c r="GM62" s="407" t="str">
        <f t="shared" ca="1" si="67"/>
        <v/>
      </c>
      <c r="GN62" s="408" t="str">
        <f t="shared" ca="1" si="68"/>
        <v/>
      </c>
      <c r="GO62" s="408" t="str">
        <f t="shared" ca="1" si="69"/>
        <v/>
      </c>
      <c r="GP62" s="408" t="str">
        <f t="array" aca="1" ref="GP62" ca="1">IFERROR(AVERAGE(IF(('1. Database - raw'!FS$7:FU$494&gt;0)*('1. Database - raw'!$AD$7:$AD$494=$A62)*(INDIRECT($Q62,TRUE)=$O62),'1. Database - raw'!FS$7:FU$494)),"")</f>
        <v/>
      </c>
      <c r="GQ62" s="409" t="str">
        <f t="array" aca="1" ref="GQ62" ca="1">IFERROR(_xlfn.STDEV.S(IF(('1. Database - raw'!FS$7:FU$494&gt;0)*('1. Database - raw'!$AD$7:$AD$494=$A62)*(INDIRECT($Q62,TRUE)=$O62),'1. Database - raw'!FS$7:FU$494)),"")</f>
        <v/>
      </c>
      <c r="GR62" s="410" t="str">
        <f t="array" aca="1" ref="GR62" ca="1">IFERROR(IF(COUNT(IF(('1. Database - raw'!FS$7:FU$494&gt;0)*('1. Database - raw'!$AD$7:$AD$494=$A62)*(INDIRECT($Q62,TRUE)=$O62),'1. Database - raw'!FS$7:FU$494))&gt;0,COUNT(IF(('1. Database - raw'!FS$7:FU$494&gt;0)*('1. Database - raw'!$AD$7:$AD$494=$A62)*(INDIRECT($Q62,TRUE)=$O62),'1. Database - raw'!FS$7:FU$494)),""),"")</f>
        <v/>
      </c>
      <c r="GS62" s="407" t="str">
        <f t="shared" ca="1" si="70"/>
        <v/>
      </c>
      <c r="GT62" s="408" t="str">
        <f t="shared" ca="1" si="71"/>
        <v/>
      </c>
      <c r="GU62" s="408" t="str">
        <f t="shared" ca="1" si="72"/>
        <v/>
      </c>
      <c r="GV62" s="408" t="str">
        <f t="array" aca="1" ref="GV62" ca="1">IFERROR(AVERAGE(IF(('1. Database - raw'!FY$7:GA$494&gt;0)*('1. Database - raw'!$AD$7:$AD$494=$A62)*(INDIRECT($Q62,TRUE)=$O62),'1. Database - raw'!FY$7:GA$494)),"")</f>
        <v/>
      </c>
      <c r="GW62" s="409" t="str">
        <f t="array" aca="1" ref="GW62" ca="1">IFERROR(_xlfn.STDEV.S(IF(('1. Database - raw'!FY$7:GA$494&gt;0)*('1. Database - raw'!$AD$7:$AD$494=$A62)*(INDIRECT($Q62,TRUE)=$O62),'1. Database - raw'!FY$7:GA$494)),"")</f>
        <v/>
      </c>
      <c r="GX62" s="410" t="str">
        <f t="array" aca="1" ref="GX62" ca="1">IFERROR(IF(COUNT(IF(('1. Database - raw'!FY$7:GA$494&gt;0)*('1. Database - raw'!$AD$7:$AD$494=$A62)*(INDIRECT($Q62,TRUE)=$O62),'1. Database - raw'!FY$7:GA$494))&gt;0,COUNT(IF(('1. Database - raw'!FY$7:GA$494&gt;0)*('1. Database - raw'!$AD$7:$AD$494=$A62)*(INDIRECT($Q62,TRUE)=$O62),'1. Database - raw'!FY$7:GA$494)),""),"")</f>
        <v/>
      </c>
      <c r="GY62" s="407" t="str">
        <f t="shared" ca="1" si="73"/>
        <v/>
      </c>
      <c r="GZ62" s="408" t="str">
        <f t="shared" ca="1" si="74"/>
        <v/>
      </c>
      <c r="HA62" s="408" t="str">
        <f t="shared" ca="1" si="75"/>
        <v/>
      </c>
      <c r="HB62" s="408" t="str">
        <f t="array" aca="1" ref="HB62" ca="1">IFERROR(AVERAGE(IF(('1. Database - raw'!GE$7:GG$494&gt;0)*('1. Database - raw'!$AD$7:$AD$494=$A62)*(INDIRECT($Q62,TRUE)=$O62),'1. Database - raw'!GE$7:GG$494)),"")</f>
        <v/>
      </c>
      <c r="HC62" s="409" t="str">
        <f t="array" aca="1" ref="HC62" ca="1">IFERROR(_xlfn.STDEV.S(IF(('1. Database - raw'!GE$7:GG$494&gt;0)*('1. Database - raw'!$AD$7:$AD$494=$A62)*(INDIRECT($Q62,TRUE)=$O62),'1. Database - raw'!GE$7:GG$494)),"")</f>
        <v/>
      </c>
      <c r="HD62" s="410" t="str">
        <f t="array" aca="1" ref="HD62" ca="1">IFERROR(IF(COUNT(IF(('1. Database - raw'!GE$7:GG$494&gt;0)*('1. Database - raw'!$AD$7:$AD$494=$A62)*(INDIRECT($Q62,TRUE)=$O62),'1. Database - raw'!GE$7:GG$494))&gt;0,COUNT(IF(('1. Database - raw'!GE$7:GG$494&gt;0)*('1. Database - raw'!$AD$7:$AD$494=$A62)*(INDIRECT($Q62,TRUE)=$O62),'1. Database - raw'!GE$7:GG$494)),""),"")</f>
        <v/>
      </c>
      <c r="HE62" s="407" t="str">
        <f t="shared" ca="1" si="76"/>
        <v/>
      </c>
      <c r="HF62" s="408" t="str">
        <f t="shared" ca="1" si="77"/>
        <v/>
      </c>
      <c r="HG62" s="408" t="str">
        <f t="shared" ca="1" si="78"/>
        <v/>
      </c>
      <c r="HH62" s="408" t="str">
        <f t="array" aca="1" ref="HH62" ca="1">IFERROR(AVERAGE(IF(('1. Database - raw'!GK$7:GM$494&gt;0)*('1. Database - raw'!$AD$7:$AD$494=$A62)*(INDIRECT($Q62,TRUE)=$O62),'1. Database - raw'!GK$7:GM$494)),"")</f>
        <v/>
      </c>
      <c r="HI62" s="409" t="str">
        <f t="array" aca="1" ref="HI62" ca="1">IFERROR(_xlfn.STDEV.S(IF(('1. Database - raw'!GK$7:GM$494&gt;0)*('1. Database - raw'!$AD$7:$AD$494=$A62)*(INDIRECT($Q62,TRUE)=$O62),'1. Database - raw'!GK$7:GM$494)),"")</f>
        <v/>
      </c>
      <c r="HJ62" s="410" t="str">
        <f t="array" aca="1" ref="HJ62" ca="1">IFERROR(IF(COUNT(IF(('1. Database - raw'!GK$7:GM$494&gt;0)*('1. Database - raw'!$AD$7:$AD$494=$A62)*(INDIRECT($Q62,TRUE)=$O62),'1. Database - raw'!GK$7:GM$494))&gt;0,COUNT(IF(('1. Database - raw'!GK$7:GM$494&gt;0)*('1. Database - raw'!$AD$7:$AD$494=$A62)*(INDIRECT($Q62,TRUE)=$O62),'1. Database - raw'!GK$7:GM$494)),""),"")</f>
        <v/>
      </c>
      <c r="HK62" s="407" t="str">
        <f t="shared" ca="1" si="79"/>
        <v/>
      </c>
      <c r="HL62" s="408" t="str">
        <f t="shared" ca="1" si="80"/>
        <v/>
      </c>
      <c r="HM62" s="408" t="str">
        <f t="shared" ca="1" si="81"/>
        <v/>
      </c>
      <c r="HN62" s="408" t="str">
        <f t="array" aca="1" ref="HN62" ca="1">IFERROR(AVERAGE(IF(('1. Database - raw'!GQ$7:GS$494&gt;0)*('1. Database - raw'!$AD$7:$AD$494=$A62)*(INDIRECT($Q62,TRUE)=$O62),'1. Database - raw'!GQ$7:GS$494)),"")</f>
        <v/>
      </c>
      <c r="HO62" s="409" t="str">
        <f t="array" aca="1" ref="HO62" ca="1">IFERROR(_xlfn.STDEV.S(IF(('1. Database - raw'!GQ$7:GS$494&gt;0)*('1. Database - raw'!$AD$7:$AD$494=$A62)*(INDIRECT($Q62,TRUE)=$O62),'1. Database - raw'!GQ$7:GS$494)),"")</f>
        <v/>
      </c>
      <c r="HP62" s="410" t="str">
        <f t="array" aca="1" ref="HP62" ca="1">IFERROR(IF(COUNT(IF(('1. Database - raw'!GQ$7:GS$494&gt;0)*('1. Database - raw'!$AD$7:$AD$494=$A62)*(INDIRECT($Q62,TRUE)=$O62),'1. Database - raw'!GQ$7:GS$494))&gt;0,COUNT(IF(('1. Database - raw'!GQ$7:GS$494&gt;0)*('1. Database - raw'!$AD$7:$AD$494=$A62)*(INDIRECT($Q62,TRUE)=$O62),'1. Database - raw'!GQ$7:GS$494)),""),"")</f>
        <v/>
      </c>
      <c r="HQ62" s="407" t="str">
        <f t="shared" ca="1" si="82"/>
        <v/>
      </c>
      <c r="HR62" s="408" t="str">
        <f t="shared" ca="1" si="83"/>
        <v/>
      </c>
      <c r="HS62" s="408" t="str">
        <f t="shared" ca="1" si="84"/>
        <v/>
      </c>
      <c r="HT62" s="408" t="str">
        <f t="array" aca="1" ref="HT62" ca="1">IFERROR(AVERAGE(IF(('1. Database - raw'!GW$7:GY$494&gt;0)*('1. Database - raw'!$AD$7:$AD$494=$A62)*(INDIRECT($Q62,TRUE)=$O62),'1. Database - raw'!GW$7:GY$494)),"")</f>
        <v/>
      </c>
      <c r="HU62" s="409" t="str">
        <f t="array" aca="1" ref="HU62" ca="1">IFERROR(_xlfn.STDEV.S(IF(('1. Database - raw'!GW$7:GY$494&gt;0)*('1. Database - raw'!$AD$7:$AD$494=$A62)*(INDIRECT($Q62,TRUE)=$O62),'1. Database - raw'!GW$7:GY$494)),"")</f>
        <v/>
      </c>
      <c r="HV62" s="410" t="str">
        <f t="array" aca="1" ref="HV62" ca="1">IFERROR(IF(COUNT(IF(('1. Database - raw'!GW$7:GY$494&gt;0)*('1. Database - raw'!$AD$7:$AD$494=$A62)*(INDIRECT($Q62,TRUE)=$O62),'1. Database - raw'!GW$7:GY$494))&gt;0,COUNT(IF(('1. Database - raw'!GW$7:GY$494&gt;0)*('1. Database - raw'!$AD$7:$AD$494=$A62)*(INDIRECT($Q62,TRUE)=$O62),'1. Database - raw'!GW$7:GY$494)),""),"")</f>
        <v/>
      </c>
      <c r="HW62" s="407" t="str">
        <f t="shared" ca="1" si="85"/>
        <v/>
      </c>
      <c r="HX62" s="408" t="str">
        <f t="shared" ca="1" si="86"/>
        <v/>
      </c>
      <c r="HY62" s="408" t="str">
        <f t="shared" ca="1" si="87"/>
        <v/>
      </c>
      <c r="HZ62" s="408" t="str">
        <f t="array" aca="1" ref="HZ62" ca="1">IFERROR(AVERAGE(IF(('1. Database - raw'!HC$7:HE$494&gt;0)*('1. Database - raw'!$AD$7:$AD$494=$A62)*(INDIRECT($Q62,TRUE)=$O62),'1. Database - raw'!HC$7:HE$494)),"")</f>
        <v/>
      </c>
      <c r="IA62" s="409" t="str">
        <f t="array" aca="1" ref="IA62" ca="1">IFERROR(_xlfn.STDEV.S(IF(('1. Database - raw'!HC$7:HE$494&gt;0)*('1. Database - raw'!$AD$7:$AD$494=$A62)*(INDIRECT($Q62,TRUE)=$O62),'1. Database - raw'!HC$7:HE$494)),"")</f>
        <v/>
      </c>
      <c r="IB62" s="410" t="str">
        <f t="array" aca="1" ref="IB62" ca="1">IFERROR(IF(COUNT(IF(('1. Database - raw'!HC$7:HE$494&gt;0)*('1. Database - raw'!$AD$7:$AD$494=$A62)*(INDIRECT($Q62,TRUE)=$O62),'1. Database - raw'!HC$7:HE$494))&gt;0,COUNT(IF(('1. Database - raw'!HC$7:HE$494&gt;0)*('1. Database - raw'!$AD$7:$AD$494=$A62)*(INDIRECT($Q62,TRUE)=$O62),'1. Database - raw'!HC$7:HE$494)),""),"")</f>
        <v/>
      </c>
      <c r="IC62" s="407" t="str">
        <f t="shared" ca="1" si="88"/>
        <v/>
      </c>
      <c r="ID62" s="408" t="str">
        <f t="shared" ca="1" si="89"/>
        <v/>
      </c>
      <c r="IE62" s="408" t="str">
        <f t="shared" ca="1" si="90"/>
        <v/>
      </c>
      <c r="IF62" s="408" t="str">
        <f t="array" aca="1" ref="IF62" ca="1">IFERROR(AVERAGE(IF(('1. Database - raw'!HI$7:HK$494&gt;0)*('1. Database - raw'!$AD$7:$AD$494=$A62)*(INDIRECT($Q62,TRUE)=$O62),'1. Database - raw'!HI$7:HK$494)),"")</f>
        <v/>
      </c>
      <c r="IG62" s="409" t="str">
        <f t="array" aca="1" ref="IG62" ca="1">IFERROR(_xlfn.STDEV.S(IF(('1. Database - raw'!HI$7:HK$494&gt;0)*('1. Database - raw'!$AD$7:$AD$494=$A62)*(INDIRECT($Q62,TRUE)=$O62),'1. Database - raw'!HI$7:HK$494)),"")</f>
        <v/>
      </c>
      <c r="IH62" s="410" t="str">
        <f t="array" aca="1" ref="IH62" ca="1">IFERROR(IF(COUNT(IF(('1. Database - raw'!HI$7:HK$494&gt;0)*('1. Database - raw'!$AD$7:$AD$494=$A62)*(INDIRECT($Q62,TRUE)=$O62),'1. Database - raw'!HI$7:HK$494))&gt;0,COUNT(IF(('1. Database - raw'!HI$7:HK$494&gt;0)*('1. Database - raw'!$AD$7:$AD$494=$A62)*(INDIRECT($Q62,TRUE)=$O62),'1. Database - raw'!HI$7:HK$494)),""),"")</f>
        <v/>
      </c>
      <c r="II62" s="407" t="str">
        <f t="shared" ca="1" si="91"/>
        <v/>
      </c>
      <c r="IJ62" s="408" t="str">
        <f t="shared" ca="1" si="92"/>
        <v/>
      </c>
      <c r="IK62" s="408" t="str">
        <f t="shared" ca="1" si="93"/>
        <v/>
      </c>
      <c r="IL62" s="408" t="str">
        <f t="array" aca="1" ref="IL62" ca="1">IFERROR(AVERAGE(IF(('1. Database - raw'!HO$7:HQ$494&gt;0)*('1. Database - raw'!$AD$7:$AD$494=$A62)*(INDIRECT($Q62,TRUE)=$O62),'1. Database - raw'!HO$7:HQ$494)),"")</f>
        <v/>
      </c>
      <c r="IM62" s="409" t="str">
        <f t="array" aca="1" ref="IM62" ca="1">IFERROR(_xlfn.STDEV.S(IF(('1. Database - raw'!HO$7:HQ$494&gt;0)*('1. Database - raw'!$AD$7:$AD$494=$A62)*(INDIRECT($Q62,TRUE)=$O62),'1. Database - raw'!HO$7:HQ$494)),"")</f>
        <v/>
      </c>
      <c r="IN62" s="410" t="str">
        <f t="array" aca="1" ref="IN62" ca="1">IFERROR(IF(COUNT(IF(('1. Database - raw'!HO$7:HQ$494&gt;0)*('1. Database - raw'!$AD$7:$AD$494=$A62)*(INDIRECT($Q62,TRUE)=$O62),'1. Database - raw'!HO$7:HQ$494))&gt;0,COUNT(IF(('1. Database - raw'!HO$7:HQ$494&gt;0)*('1. Database - raw'!$AD$7:$AD$494=$A62)*(INDIRECT($Q62,TRUE)=$O62),'1. Database - raw'!HO$7:HQ$494)),""),"")</f>
        <v/>
      </c>
      <c r="IO62" s="407" t="str">
        <f t="shared" ca="1" si="94"/>
        <v/>
      </c>
      <c r="IP62" s="408" t="str">
        <f t="shared" ca="1" si="95"/>
        <v/>
      </c>
      <c r="IQ62" s="408" t="str">
        <f t="shared" ca="1" si="96"/>
        <v/>
      </c>
      <c r="IR62" s="408" t="str">
        <f t="array" aca="1" ref="IR62" ca="1">IFERROR(AVERAGE(IF(('1. Database - raw'!HU$7:HW$494&gt;0)*('1. Database - raw'!$AD$7:$AD$494=$A62)*(INDIRECT($Q62,TRUE)=$O62),'1. Database - raw'!HU$7:HW$494)),"")</f>
        <v/>
      </c>
      <c r="IS62" s="409" t="str">
        <f t="array" aca="1" ref="IS62" ca="1">IFERROR(_xlfn.STDEV.S(IF(('1. Database - raw'!HU$7:HW$494&gt;0)*('1. Database - raw'!$AD$7:$AD$494=$A62)*(INDIRECT($Q62,TRUE)=$O62),'1. Database - raw'!HU$7:HW$494)),"")</f>
        <v/>
      </c>
      <c r="IT62" s="410" t="str">
        <f t="array" aca="1" ref="IT62" ca="1">IFERROR(IF(COUNT(IF(('1. Database - raw'!HU$7:HW$494&gt;0)*('1. Database - raw'!$AD$7:$AD$494=$A62)*(INDIRECT($Q62,TRUE)=$O62),'1. Database - raw'!HU$7:HW$494))&gt;0,COUNT(IF(('1. Database - raw'!HU$7:HW$494&gt;0)*('1. Database - raw'!$AD$7:$AD$494=$A62)*(INDIRECT($Q62,TRUE)=$O62),'1. Database - raw'!HU$7:HW$494)),""),"")</f>
        <v/>
      </c>
      <c r="IU62" s="407" t="str">
        <f t="shared" ca="1" si="97"/>
        <v/>
      </c>
      <c r="IV62" s="408" t="str">
        <f t="shared" ca="1" si="98"/>
        <v/>
      </c>
      <c r="IW62" s="408" t="str">
        <f t="shared" ca="1" si="99"/>
        <v/>
      </c>
      <c r="IX62" s="408" t="str">
        <f t="array" aca="1" ref="IX62" ca="1">IFERROR(AVERAGE(IF(('1. Database - raw'!IA$7:IC$494&gt;0)*('1. Database - raw'!$AD$7:$AD$494=$A62)*(INDIRECT($Q62,TRUE)=$O62),'1. Database - raw'!IA$7:IC$494)),"")</f>
        <v/>
      </c>
      <c r="IY62" s="409" t="str">
        <f t="array" aca="1" ref="IY62" ca="1">IFERROR(_xlfn.STDEV.S(IF(('1. Database - raw'!IA$7:IC$494&gt;0)*('1. Database - raw'!$AD$7:$AD$494=$A62)*(INDIRECT($Q62,TRUE)=$O62),'1. Database - raw'!IA$7:IC$494)),"")</f>
        <v/>
      </c>
      <c r="IZ62" s="410" t="str">
        <f t="array" aca="1" ref="IZ62" ca="1">IFERROR(IF(COUNT(IF(('1. Database - raw'!IA$7:IC$494&gt;0)*('1. Database - raw'!$AD$7:$AD$494=$A62)*(INDIRECT($Q62,TRUE)=$O62),'1. Database - raw'!IA$7:IC$494))&gt;0,COUNT(IF(('1. Database - raw'!IA$7:IC$494&gt;0)*('1. Database - raw'!$AD$7:$AD$494=$A62)*(INDIRECT($Q62,TRUE)=$O62),'1. Database - raw'!IA$7:IC$494)),""),"")</f>
        <v/>
      </c>
      <c r="JA62" s="407" t="str">
        <f t="shared" ca="1" si="100"/>
        <v/>
      </c>
      <c r="JB62" s="408" t="str">
        <f t="shared" ca="1" si="101"/>
        <v/>
      </c>
      <c r="JC62" s="408" t="str">
        <f t="shared" ca="1" si="102"/>
        <v/>
      </c>
      <c r="JD62" s="408" t="str">
        <f t="array" aca="1" ref="JD62" ca="1">IFERROR(AVERAGE(IF(('1. Database - raw'!IG$7:II$494&gt;0)*('1. Database - raw'!$AD$7:$AD$494=$A62)*(INDIRECT($Q62,TRUE)=$O62),'1. Database - raw'!IG$7:II$494)),"")</f>
        <v/>
      </c>
      <c r="JE62" s="409" t="str">
        <f t="array" aca="1" ref="JE62" ca="1">IFERROR(_xlfn.STDEV.S(IF(('1. Database - raw'!IG$7:II$494&gt;0)*('1. Database - raw'!$AD$7:$AD$494=$A62)*(INDIRECT($Q62,TRUE)=$O62),'1. Database - raw'!IG$7:II$494)),"")</f>
        <v/>
      </c>
      <c r="JF62" s="410" t="str">
        <f t="array" aca="1" ref="JF62" ca="1">IFERROR(IF(COUNT(IF(('1. Database - raw'!IG$7:II$494&gt;0)*('1. Database - raw'!$AD$7:$AD$494=$A62)*(INDIRECT($Q62,TRUE)=$O62),'1. Database - raw'!IG$7:II$494))&gt;0,COUNT(IF(('1. Database - raw'!IG$7:II$494&gt;0)*('1. Database - raw'!$AD$7:$AD$494=$A62)*(INDIRECT($Q62,TRUE)=$O62),'1. Database - raw'!IG$7:II$494)),""),"")</f>
        <v/>
      </c>
      <c r="JG62" s="414" t="str">
        <f t="shared" ca="1" si="103"/>
        <v/>
      </c>
      <c r="JH62" s="415" t="str">
        <f t="shared" ca="1" si="104"/>
        <v/>
      </c>
      <c r="JI62" s="415" t="str">
        <f t="shared" ca="1" si="105"/>
        <v/>
      </c>
      <c r="JJ62" s="415" t="str">
        <f t="array" aca="1" ref="JJ62" ca="1">IFERROR(AVERAGE(IF(('1. Database - raw'!IM$7:IO$494&gt;0)*('1. Database - raw'!$AD$7:$AD$494=$A62)*(INDIRECT($Q62,TRUE)=$O62),'1. Database - raw'!IM$7:IO$494)),"")</f>
        <v/>
      </c>
      <c r="JK62" s="416" t="str">
        <f t="array" aca="1" ref="JK62" ca="1">IFERROR(_xlfn.STDEV.S(IF(('1. Database - raw'!IM$7:IO$494&gt;0)*('1. Database - raw'!$AD$7:$AD$494=$A62)*(INDIRECT($Q62,TRUE)=$O62),'1. Database - raw'!IM$7:IO$494)),"")</f>
        <v/>
      </c>
      <c r="JL62" s="410" t="str">
        <f t="array" aca="1" ref="JL62" ca="1">IFERROR(IF(COUNT(IF(('1. Database - raw'!IM$7:IO$494&gt;0)*('1. Database - raw'!$AD$7:$AD$494=$A62)*(INDIRECT($Q62,TRUE)=$O62),'1. Database - raw'!IM$7:IO$494))&gt;0,COUNT(IF(('1. Database - raw'!IM$7:IO$494&gt;0)*('1. Database - raw'!$AD$7:$AD$494=$A62)*(INDIRECT($Q62,TRUE)=$O62),'1. Database - raw'!IM$7:IO$494)),""),"")</f>
        <v/>
      </c>
      <c r="JM62" s="414" t="str">
        <f t="shared" ca="1" si="106"/>
        <v/>
      </c>
      <c r="JN62" s="415" t="str">
        <f t="shared" ca="1" si="107"/>
        <v/>
      </c>
      <c r="JO62" s="415" t="str">
        <f t="shared" ca="1" si="108"/>
        <v/>
      </c>
      <c r="JP62" s="415" t="str">
        <f t="array" aca="1" ref="JP62" ca="1">IFERROR(AVERAGE(IF(('1. Database - raw'!IS$7:IU$494&gt;0)*('1. Database - raw'!$AD$7:$AD$494=$A62)*(INDIRECT($Q62,TRUE)=$O62),'1. Database - raw'!IS$7:IU$494)),"")</f>
        <v/>
      </c>
      <c r="JQ62" s="416" t="str">
        <f t="array" aca="1" ref="JQ62" ca="1">IFERROR(_xlfn.STDEV.S(IF(('1. Database - raw'!IS$7:IU$494&gt;0)*('1. Database - raw'!$AD$7:$AD$494=$A62)*(INDIRECT($Q62,TRUE)=$O62),'1. Database - raw'!IS$7:IU$494)),"")</f>
        <v/>
      </c>
      <c r="JR62" s="410" t="str">
        <f t="array" aca="1" ref="JR62" ca="1">IFERROR(IF(COUNT(IF(('1. Database - raw'!IS$7:IU$494&gt;0)*('1. Database - raw'!$AD$7:$AD$494=$A62)*(INDIRECT($Q62,TRUE)=$O62),'1. Database - raw'!IS$7:IU$494))&gt;0,COUNT(IF(('1. Database - raw'!IS$7:IU$494&gt;0)*('1. Database - raw'!$AD$7:$AD$494=$A62)*(INDIRECT($Q62,TRUE)=$O62),'1. Database - raw'!IS$7:IU$494)),""),"")</f>
        <v/>
      </c>
      <c r="JS62" s="414" t="str">
        <f t="shared" ca="1" si="109"/>
        <v/>
      </c>
      <c r="JT62" s="415" t="str">
        <f t="shared" ca="1" si="110"/>
        <v/>
      </c>
      <c r="JU62" s="415" t="str">
        <f t="shared" ca="1" si="111"/>
        <v/>
      </c>
      <c r="JV62" s="415" t="str">
        <f t="array" aca="1" ref="JV62" ca="1">IFERROR(AVERAGE(IF(('1. Database - raw'!IY$7:JA$494&gt;0)*('1. Database - raw'!$AD$7:$AD$494=$A62)*(INDIRECT($Q62,TRUE)=$O62),'1. Database - raw'!IY$7:JA$494)),"")</f>
        <v/>
      </c>
      <c r="JW62" s="416" t="str">
        <f t="array" aca="1" ref="JW62" ca="1">IFERROR(_xlfn.STDEV.S(IF(('1. Database - raw'!IY$7:JA$494&gt;0)*('1. Database - raw'!$AD$7:$AD$494=$A62)*(INDIRECT($Q62,TRUE)=$O62),'1. Database - raw'!IY$7:JA$494)),"")</f>
        <v/>
      </c>
      <c r="JX62" s="410" t="str">
        <f t="array" aca="1" ref="JX62" ca="1">IFERROR(IF(COUNT(IF(('1. Database - raw'!IY$7:JA$494&gt;0)*('1. Database - raw'!$AD$7:$AD$494=$A62)*(INDIRECT($Q62,TRUE)=$O62),'1. Database - raw'!IY$7:JA$494))&gt;0,COUNT(IF(('1. Database - raw'!IY$7:JA$494&gt;0)*('1. Database - raw'!$AD$7:$AD$494=$A62)*(INDIRECT($Q62,TRUE)=$O62),'1. Database - raw'!IY$7:JA$494)),""),"")</f>
        <v/>
      </c>
      <c r="JY62" s="414" t="str">
        <f t="shared" ca="1" si="112"/>
        <v/>
      </c>
      <c r="JZ62" s="415" t="str">
        <f t="shared" ca="1" si="113"/>
        <v/>
      </c>
      <c r="KA62" s="415" t="str">
        <f t="shared" ca="1" si="114"/>
        <v/>
      </c>
      <c r="KB62" s="415" t="str">
        <f t="array" aca="1" ref="KB62" ca="1">IFERROR(AVERAGE(IF(('1. Database - raw'!JE$7:JG$494&gt;0)*('1. Database - raw'!$AD$7:$AD$494=$A62)*(INDIRECT($Q62,TRUE)=$O62),'1. Database - raw'!JE$7:JG$494)),"")</f>
        <v/>
      </c>
      <c r="KC62" s="416" t="str">
        <f t="array" aca="1" ref="KC62" ca="1">IFERROR(_xlfn.STDEV.S(IF(('1. Database - raw'!JE$7:JG$494&gt;0)*('1. Database - raw'!$AD$7:$AD$494=$A62)*(INDIRECT($Q62,TRUE)=$O62),'1. Database - raw'!JE$7:JG$494)),"")</f>
        <v/>
      </c>
      <c r="KD62" s="410" t="str">
        <f t="array" aca="1" ref="KD62" ca="1">IFERROR(IF(COUNT(IF(('1. Database - raw'!JE$7:JG$494&gt;0)*('1. Database - raw'!$AD$7:$AD$494=$A62)*(INDIRECT($Q62,TRUE)=$O62),'1. Database - raw'!JE$7:JG$494))&gt;0,COUNT(IF(('1. Database - raw'!JE$7:JG$494&gt;0)*('1. Database - raw'!$AD$7:$AD$494=$A62)*(INDIRECT($Q62,TRUE)=$O62),'1. Database - raw'!JE$7:JG$494)),""),"")</f>
        <v/>
      </c>
      <c r="KE62" s="414" t="str">
        <f t="shared" ca="1" si="115"/>
        <v/>
      </c>
      <c r="KF62" s="415" t="str">
        <f t="shared" ca="1" si="116"/>
        <v/>
      </c>
      <c r="KG62" s="415" t="str">
        <f t="shared" ca="1" si="117"/>
        <v/>
      </c>
      <c r="KH62" s="415" t="str">
        <f t="array" aca="1" ref="KH62" ca="1">IFERROR(AVERAGE(IF(('1. Database - raw'!JK$7:JM$494&gt;0)*('1. Database - raw'!$AD$7:$AD$494=$A62)*(INDIRECT($Q62,TRUE)=$O62),'1. Database - raw'!JK$7:JM$494)),"")</f>
        <v/>
      </c>
      <c r="KI62" s="416" t="str">
        <f t="array" aca="1" ref="KI62" ca="1">IFERROR(_xlfn.STDEV.S(IF(('1. Database - raw'!JK$7:JM$494&gt;0)*('1. Database - raw'!$AD$7:$AD$494=$A62)*(INDIRECT($Q62,TRUE)=$O62),'1. Database - raw'!JK$7:JM$494)),"")</f>
        <v/>
      </c>
      <c r="KJ62" s="410" t="str">
        <f t="array" aca="1" ref="KJ62" ca="1">IFERROR(IF(COUNT(IF(('1. Database - raw'!JK$7:JM$494&gt;0)*('1. Database - raw'!$AD$7:$AD$494=$A62)*(INDIRECT($Q62,TRUE)=$O62),'1. Database - raw'!JK$7:JM$494))&gt;0,COUNT(IF(('1. Database - raw'!JK$7:JM$494&gt;0)*('1. Database - raw'!$AD$7:$AD$494=$A62)*(INDIRECT($Q62,TRUE)=$O62),'1. Database - raw'!JK$7:JM$494)),""),"")</f>
        <v/>
      </c>
      <c r="KK62" s="414" t="str">
        <f t="shared" ca="1" si="118"/>
        <v/>
      </c>
      <c r="KL62" s="415" t="str">
        <f t="shared" ca="1" si="119"/>
        <v/>
      </c>
      <c r="KM62" s="415" t="str">
        <f t="shared" ca="1" si="120"/>
        <v/>
      </c>
      <c r="KN62" s="415" t="str">
        <f t="array" aca="1" ref="KN62" ca="1">IFERROR(AVERAGE(IF(('1. Database - raw'!JQ$7:JS$494&gt;0)*('1. Database - raw'!$AD$7:$AD$494=$A62)*(INDIRECT($Q62,TRUE)=$O62),'1. Database - raw'!JQ$7:JS$494)),"")</f>
        <v/>
      </c>
      <c r="KO62" s="416" t="str">
        <f t="array" aca="1" ref="KO62" ca="1">IFERROR(_xlfn.STDEV.S(IF(('1. Database - raw'!JQ$7:JS$494&gt;0)*('1. Database - raw'!$AD$7:$AD$494=$A62)*(INDIRECT($Q62,TRUE)=$O62),'1. Database - raw'!JQ$7:JS$494)),"")</f>
        <v/>
      </c>
      <c r="KP62" s="410" t="str">
        <f t="array" aca="1" ref="KP62" ca="1">IFERROR(IF(COUNT(IF(('1. Database - raw'!JQ$7:JS$494&gt;0)*('1. Database - raw'!$AD$7:$AD$494=$A62)*(INDIRECT($Q62,TRUE)=$O62),'1. Database - raw'!JQ$7:JS$494))&gt;0,COUNT(IF(('1. Database - raw'!JQ$7:JS$494&gt;0)*('1. Database - raw'!$AD$7:$AD$494=$A62)*(INDIRECT($Q62,TRUE)=$O62),'1. Database - raw'!JQ$7:JS$494)),""),"")</f>
        <v/>
      </c>
      <c r="KQ62" s="414" t="str">
        <f t="shared" ca="1" si="121"/>
        <v/>
      </c>
      <c r="KR62" s="415" t="str">
        <f t="shared" ca="1" si="122"/>
        <v/>
      </c>
      <c r="KS62" s="415" t="str">
        <f t="shared" ca="1" si="123"/>
        <v/>
      </c>
      <c r="KT62" s="415" t="str">
        <f t="array" aca="1" ref="KT62" ca="1">IFERROR(AVERAGE(IF(('1. Database - raw'!JW$7:JY$494&gt;0)*('1. Database - raw'!$AD$7:$AD$494=$A62)*(INDIRECT($Q62,TRUE)=$O62),'1. Database - raw'!JW$7:JY$494)),"")</f>
        <v/>
      </c>
      <c r="KU62" s="416" t="str">
        <f t="array" aca="1" ref="KU62" ca="1">IFERROR(_xlfn.STDEV.S(IF(('1. Database - raw'!JW$7:JY$494&gt;0)*('1. Database - raw'!$AD$7:$AD$494=$A62)*(INDIRECT($Q62,TRUE)=$O62),'1. Database - raw'!JW$7:JY$494)),"")</f>
        <v/>
      </c>
      <c r="KV62" s="410" t="str">
        <f t="array" aca="1" ref="KV62" ca="1">IFERROR(IF(COUNT(IF(('1. Database - raw'!JW$7:JY$494&gt;0)*('1. Database - raw'!$AD$7:$AD$494=$A62)*(INDIRECT($Q62,TRUE)=$O62),'1. Database - raw'!JW$7:JY$494))&gt;0,COUNT(IF(('1. Database - raw'!JW$7:JY$494&gt;0)*('1. Database - raw'!$AD$7:$AD$494=$A62)*(INDIRECT($Q62,TRUE)=$O62),'1. Database - raw'!JW$7:JY$494)),""),"")</f>
        <v/>
      </c>
      <c r="KW62" s="414" t="str">
        <f t="shared" ca="1" si="124"/>
        <v/>
      </c>
      <c r="KX62" s="415" t="str">
        <f t="shared" ca="1" si="125"/>
        <v/>
      </c>
      <c r="KY62" s="415" t="str">
        <f t="shared" ca="1" si="126"/>
        <v/>
      </c>
      <c r="KZ62" s="415" t="str">
        <f t="array" aca="1" ref="KZ62" ca="1">IFERROR(AVERAGE(IF(('1. Database - raw'!KC$7:KE$494&gt;0)*('1. Database - raw'!$AD$7:$AD$494=$A62)*(INDIRECT($Q62,TRUE)=$O62),'1. Database - raw'!KC$7:KE$494)),"")</f>
        <v/>
      </c>
      <c r="LA62" s="416" t="str">
        <f t="array" aca="1" ref="LA62" ca="1">IFERROR(_xlfn.STDEV.S(IF(('1. Database - raw'!KC$7:KE$494&gt;0)*('1. Database - raw'!$AD$7:$AD$494=$A62)*(INDIRECT($Q62,TRUE)=$O62),'1. Database - raw'!KC$7:KE$494)),"")</f>
        <v/>
      </c>
      <c r="LB62" s="410" t="str">
        <f t="array" aca="1" ref="LB62" ca="1">IFERROR(IF(COUNT(IF(('1. Database - raw'!KC$7:KE$494&gt;0)*('1. Database - raw'!$AD$7:$AD$494=$A62)*(INDIRECT($Q62,TRUE)=$O62),'1. Database - raw'!KC$7:KE$494))&gt;0,COUNT(IF(('1. Database - raw'!KC$7:KE$494&gt;0)*('1. Database - raw'!$AD$7:$AD$494=$A62)*(INDIRECT($Q62,TRUE)=$O62),'1. Database - raw'!KC$7:KE$494)),""),"")</f>
        <v/>
      </c>
      <c r="LC62" s="414" t="str">
        <f t="shared" ca="1" si="127"/>
        <v/>
      </c>
      <c r="LD62" s="415" t="str">
        <f t="shared" ca="1" si="128"/>
        <v/>
      </c>
      <c r="LE62" s="415" t="str">
        <f t="shared" ca="1" si="129"/>
        <v/>
      </c>
      <c r="LF62" s="415" t="str">
        <f t="array" aca="1" ref="LF62" ca="1">IFERROR(AVERAGE(IF(('1. Database - raw'!KI$7:KK$494&gt;0)*('1. Database - raw'!$AD$7:$AD$494=$A62)*(INDIRECT($Q62,TRUE)=$O62),'1. Database - raw'!KI$7:KK$494)),"")</f>
        <v/>
      </c>
      <c r="LG62" s="416" t="str">
        <f t="array" aca="1" ref="LG62" ca="1">IFERROR(_xlfn.STDEV.S(IF(('1. Database - raw'!KI$7:KK$494&gt;0)*('1. Database - raw'!$AD$7:$AD$494=$A62)*(INDIRECT($Q62,TRUE)=$O62),'1. Database - raw'!KI$7:KK$494)),"")</f>
        <v/>
      </c>
      <c r="LH62" s="410" t="str">
        <f t="array" aca="1" ref="LH62" ca="1">IFERROR(IF(COUNT(IF(('1. Database - raw'!KI$7:KK$494&gt;0)*('1. Database - raw'!$AD$7:$AD$494=$A62)*(INDIRECT($Q62,TRUE)=$O62),'1. Database - raw'!KI$7:KK$494))&gt;0,COUNT(IF(('1. Database - raw'!KI$7:KK$494&gt;0)*('1. Database - raw'!$AD$7:$AD$494=$A62)*(INDIRECT($Q62,TRUE)=$O62),'1. Database - raw'!KI$7:KK$494)),""),"")</f>
        <v/>
      </c>
      <c r="LI62" s="414" t="str">
        <f t="shared" ca="1" si="169"/>
        <v/>
      </c>
      <c r="LJ62" s="415" t="str">
        <f t="shared" ca="1" si="170"/>
        <v/>
      </c>
      <c r="LK62" s="415" t="str">
        <f t="shared" ca="1" si="171"/>
        <v/>
      </c>
      <c r="LL62" s="415" t="str">
        <f t="array" aca="1" ref="LL62" ca="1">IFERROR(AVERAGE(IF(('1. Database - raw'!KO$7:KQ$494&gt;0)*('1. Database - raw'!$AD$7:$AD$494=$A62)*(INDIRECT($Q62,TRUE)=$O62),'1. Database - raw'!KO$7:KQ$494)),"")</f>
        <v/>
      </c>
      <c r="LM62" s="416" t="str">
        <f t="array" aca="1" ref="LM62" ca="1">IFERROR(_xlfn.STDEV.S(IF(('1. Database - raw'!KO$7:KQ$494&gt;0)*('1. Database - raw'!$AD$7:$AD$494=$A62)*(INDIRECT($Q62,TRUE)=$O62),'1. Database - raw'!KO$7:KQ$494)),"")</f>
        <v/>
      </c>
      <c r="LN62" s="410" t="str">
        <f t="array" aca="1" ref="LN62" ca="1">IFERROR(IF(COUNT(IF(('1. Database - raw'!KO$7:KQ$494&gt;0)*('1. Database - raw'!$AD$7:$AD$494=$A62)*(INDIRECT($Q62,TRUE)=$O62),'1. Database - raw'!KO$7:KQ$494))&gt;0,COUNT(IF(('1. Database - raw'!KO$7:KQ$494&gt;0)*('1. Database - raw'!$AD$7:$AD$494=$A62)*(INDIRECT($Q62,TRUE)=$O62),'1. Database - raw'!KO$7:KQ$494)),""),"")</f>
        <v/>
      </c>
      <c r="LO62" s="414" t="str">
        <f t="shared" ca="1" si="130"/>
        <v/>
      </c>
      <c r="LP62" s="415" t="str">
        <f t="shared" ca="1" si="131"/>
        <v/>
      </c>
      <c r="LQ62" s="415" t="str">
        <f t="shared" ca="1" si="132"/>
        <v/>
      </c>
      <c r="LR62" s="415" t="str">
        <f t="array" aca="1" ref="LR62" ca="1">IFERROR(AVERAGE(IF(('1. Database - raw'!KU$7:KW$494&gt;0)*('1. Database - raw'!$AD$7:$AD$494=$A62)*(INDIRECT($Q62,TRUE)=$O62),'1. Database - raw'!KU$7:KW$494)),"")</f>
        <v/>
      </c>
      <c r="LS62" s="416" t="str">
        <f t="array" aca="1" ref="LS62" ca="1">IFERROR(_xlfn.STDEV.S(IF(('1. Database - raw'!KU$7:KW$494&gt;0)*('1. Database - raw'!$AD$7:$AD$494=$A62)*(INDIRECT($Q62,TRUE)=$O62),'1. Database - raw'!KU$7:KW$494)),"")</f>
        <v/>
      </c>
      <c r="LT62" s="410" t="str">
        <f t="array" aca="1" ref="LT62" ca="1">IFERROR(IF(COUNT(IF(('1. Database - raw'!KU$7:KW$494&gt;0)*('1. Database - raw'!$AD$7:$AD$494=$A62)*(INDIRECT($Q62,TRUE)=$O62),'1. Database - raw'!KU$7:KW$494))&gt;0,COUNT(IF(('1. Database - raw'!KU$7:KW$494&gt;0)*('1. Database - raw'!$AD$7:$AD$494=$A62)*(INDIRECT($Q62,TRUE)=$O62),'1. Database - raw'!KU$7:KW$494)),""),"")</f>
        <v/>
      </c>
      <c r="LU62" s="414" t="str">
        <f t="shared" ca="1" si="133"/>
        <v/>
      </c>
      <c r="LV62" s="415" t="str">
        <f t="shared" ca="1" si="134"/>
        <v/>
      </c>
      <c r="LW62" s="415" t="str">
        <f t="shared" ca="1" si="135"/>
        <v/>
      </c>
      <c r="LX62" s="415" t="str">
        <f t="array" aca="1" ref="LX62" ca="1">IFERROR(AVERAGE(IF(('1. Database - raw'!LA$7:LC$494&gt;0)*('1. Database - raw'!$AD$7:$AD$494=$A62)*(INDIRECT($Q62,TRUE)=$O62),'1. Database - raw'!LA$7:LC$494)),"")</f>
        <v/>
      </c>
      <c r="LY62" s="416" t="str">
        <f t="array" aca="1" ref="LY62" ca="1">IFERROR(_xlfn.STDEV.S(IF(('1. Database - raw'!LA$7:LC$494&gt;0)*('1. Database - raw'!$AD$7:$AD$494=$A62)*(INDIRECT($Q62,TRUE)=$O62),'1. Database - raw'!LA$7:LC$494)),"")</f>
        <v/>
      </c>
      <c r="LZ62" s="410" t="str">
        <f t="array" aca="1" ref="LZ62" ca="1">IFERROR(IF(COUNT(IF(('1. Database - raw'!LA$7:LC$494&gt;0)*('1. Database - raw'!$AD$7:$AD$494=$A62)*(INDIRECT($Q62,TRUE)=$O62),'1. Database - raw'!LA$7:LC$494))&gt;0,COUNT(IF(('1. Database - raw'!LA$7:LC$494&gt;0)*('1. Database - raw'!$AD$7:$AD$494=$A62)*(INDIRECT($Q62,TRUE)=$O62),'1. Database - raw'!LA$7:LC$494)),""),"")</f>
        <v/>
      </c>
      <c r="MA62" s="414" t="str">
        <f t="shared" ca="1" si="136"/>
        <v/>
      </c>
      <c r="MB62" s="415" t="str">
        <f t="shared" ca="1" si="137"/>
        <v/>
      </c>
      <c r="MC62" s="415" t="str">
        <f t="shared" ca="1" si="138"/>
        <v/>
      </c>
      <c r="MD62" s="415" t="str">
        <f t="array" aca="1" ref="MD62" ca="1">IFERROR(AVERAGE(IF(('1. Database - raw'!LG$7:LI$494&gt;0)*('1. Database - raw'!$AD$7:$AD$494=$A62)*(INDIRECT($Q62,TRUE)=$O62),'1. Database - raw'!LG$7:LI$494)),"")</f>
        <v/>
      </c>
      <c r="ME62" s="416" t="str">
        <f t="array" aca="1" ref="ME62" ca="1">IFERROR(_xlfn.STDEV.S(IF(('1. Database - raw'!LG$7:LI$494&gt;0)*('1. Database - raw'!$AD$7:$AD$494=$A62)*(INDIRECT($Q62,TRUE)=$O62),'1. Database - raw'!LG$7:LI$494)),"")</f>
        <v/>
      </c>
      <c r="MF62" s="410" t="str">
        <f t="array" aca="1" ref="MF62" ca="1">IFERROR(IF(COUNT(IF(('1. Database - raw'!LG$7:LI$494&gt;0)*('1. Database - raw'!$AD$7:$AD$494=$A62)*(INDIRECT($Q62,TRUE)=$O62),'1. Database - raw'!LG$7:LI$494))&gt;0,COUNT(IF(('1. Database - raw'!LG$7:LI$494&gt;0)*('1. Database - raw'!$AD$7:$AD$494=$A62)*(INDIRECT($Q62,TRUE)=$O62),'1. Database - raw'!LG$7:LI$494)),""),"")</f>
        <v/>
      </c>
      <c r="MG62" s="414" t="str">
        <f t="shared" ca="1" si="139"/>
        <v/>
      </c>
      <c r="MH62" s="415" t="str">
        <f t="shared" ca="1" si="140"/>
        <v/>
      </c>
      <c r="MI62" s="415" t="str">
        <f t="shared" ca="1" si="141"/>
        <v/>
      </c>
      <c r="MJ62" s="415" t="str">
        <f t="array" aca="1" ref="MJ62" ca="1">IFERROR(AVERAGE(IF(('1. Database - raw'!LM$7:LO$494&gt;0)*('1. Database - raw'!$AD$7:$AD$494=$A62)*(INDIRECT($Q62,TRUE)=$O62),'1. Database - raw'!LM$7:LO$494)),"")</f>
        <v/>
      </c>
      <c r="MK62" s="416" t="str">
        <f t="array" aca="1" ref="MK62" ca="1">IFERROR(_xlfn.STDEV.S(IF(('1. Database - raw'!LM$7:LO$494&gt;0)*('1. Database - raw'!$AD$7:$AD$494=$A62)*(INDIRECT($Q62,TRUE)=$O62),'1. Database - raw'!LM$7:LO$494)),"")</f>
        <v/>
      </c>
      <c r="ML62" s="410" t="str">
        <f t="array" aca="1" ref="ML62" ca="1">IFERROR(IF(COUNT(IF(('1. Database - raw'!LM$7:LO$494&gt;0)*('1. Database - raw'!$AD$7:$AD$494=$A62)*(INDIRECT($Q62,TRUE)=$O62),'1. Database - raw'!LM$7:LO$494))&gt;0,COUNT(IF(('1. Database - raw'!LM$7:LO$494&gt;0)*('1. Database - raw'!$AD$7:$AD$494=$A62)*(INDIRECT($Q62,TRUE)=$O62),'1. Database - raw'!LM$7:LO$494)),""),"")</f>
        <v/>
      </c>
      <c r="MM62" s="414" t="str">
        <f t="shared" ca="1" si="142"/>
        <v/>
      </c>
      <c r="MN62" s="415" t="str">
        <f t="shared" ca="1" si="143"/>
        <v/>
      </c>
      <c r="MO62" s="415" t="str">
        <f t="shared" ca="1" si="144"/>
        <v/>
      </c>
      <c r="MP62" s="415" t="str">
        <f t="array" aca="1" ref="MP62" ca="1">IFERROR(AVERAGE(IF(('1. Database - raw'!LS$7:LU$494&gt;0)*('1. Database - raw'!$AD$7:$AD$494=$A62)*(INDIRECT($Q62,TRUE)=$O62),'1. Database - raw'!LS$7:LU$494)),"")</f>
        <v/>
      </c>
      <c r="MQ62" s="416" t="str">
        <f t="array" aca="1" ref="MQ62" ca="1">IFERROR(_xlfn.STDEV.S(IF(('1. Database - raw'!LS$7:LU$494&gt;0)*('1. Database - raw'!$AD$7:$AD$494=$A62)*(INDIRECT($Q62,TRUE)=$O62),'1. Database - raw'!LS$7:LU$494)),"")</f>
        <v/>
      </c>
      <c r="MR62" s="410" t="str">
        <f t="array" aca="1" ref="MR62" ca="1">IFERROR(IF(COUNT(IF(('1. Database - raw'!LS$7:LU$494&gt;0)*('1. Database - raw'!$AD$7:$AD$494=$A62)*(INDIRECT($Q62,TRUE)=$O62),'1. Database - raw'!LS$7:LU$494))&gt;0,COUNT(IF(('1. Database - raw'!LS$7:LU$494&gt;0)*('1. Database - raw'!$AD$7:$AD$494=$A62)*(INDIRECT($Q62,TRUE)=$O62),'1. Database - raw'!LS$7:LU$494)),""),"")</f>
        <v/>
      </c>
      <c r="MS62" s="414" t="str">
        <f t="shared" ca="1" si="145"/>
        <v/>
      </c>
      <c r="MT62" s="415" t="str">
        <f t="shared" ca="1" si="146"/>
        <v/>
      </c>
      <c r="MU62" s="415" t="str">
        <f t="shared" ca="1" si="147"/>
        <v/>
      </c>
      <c r="MV62" s="415" t="str">
        <f t="array" aca="1" ref="MV62" ca="1">IFERROR(AVERAGE(IF(('1. Database - raw'!LY$7:MA$494&gt;0)*('1. Database - raw'!$AD$7:$AD$494=$A62)*(INDIRECT($Q62,TRUE)=$O62),'1. Database - raw'!LY$7:MA$494)),"")</f>
        <v/>
      </c>
      <c r="MW62" s="416" t="str">
        <f t="array" aca="1" ref="MW62" ca="1">IFERROR(_xlfn.STDEV.S(IF(('1. Database - raw'!LY$7:MA$494&gt;0)*('1. Database - raw'!$AD$7:$AD$494=$A62)*(INDIRECT($Q62,TRUE)=$O62),'1. Database - raw'!LY$7:MA$494)),"")</f>
        <v/>
      </c>
      <c r="MX62" s="410" t="str">
        <f t="array" aca="1" ref="MX62" ca="1">IFERROR(IF(COUNT(IF(('1. Database - raw'!LY$7:MA$494&gt;0)*('1. Database - raw'!$AD$7:$AD$494=$A62)*(INDIRECT($Q62,TRUE)=$O62),'1. Database - raw'!LY$7:MA$494))&gt;0,COUNT(IF(('1. Database - raw'!LY$7:MA$494&gt;0)*('1. Database - raw'!$AD$7:$AD$494=$A62)*(INDIRECT($Q62,TRUE)=$O62),'1. Database - raw'!LY$7:MA$494)),""),"")</f>
        <v/>
      </c>
      <c r="MY62" s="414" t="str">
        <f t="shared" ca="1" si="148"/>
        <v/>
      </c>
      <c r="MZ62" s="415" t="str">
        <f t="shared" ca="1" si="149"/>
        <v/>
      </c>
      <c r="NA62" s="415" t="str">
        <f t="shared" ca="1" si="150"/>
        <v/>
      </c>
      <c r="NB62" s="415" t="str">
        <f t="array" aca="1" ref="NB62" ca="1">IFERROR(AVERAGE(IF(('1. Database - raw'!ME$7:MG$494&gt;0)*('1. Database - raw'!$AD$7:$AD$494=$A62)*(INDIRECT($Q62,TRUE)=$O62),'1. Database - raw'!ME$7:MG$494)),"")</f>
        <v/>
      </c>
      <c r="NC62" s="416" t="str">
        <f t="array" aca="1" ref="NC62" ca="1">IFERROR(_xlfn.STDEV.S(IF(('1. Database - raw'!ME$7:MG$494&gt;0)*('1. Database - raw'!$AD$7:$AD$494=$A62)*(INDIRECT($Q62,TRUE)=$O62),'1. Database - raw'!ME$7:MG$494)),"")</f>
        <v/>
      </c>
      <c r="ND62" s="410" t="str">
        <f t="array" aca="1" ref="ND62" ca="1">IFERROR(IF(COUNT(IF(('1. Database - raw'!ME$7:MG$494&gt;0)*('1. Database - raw'!$AD$7:$AD$494=$A62)*(INDIRECT($Q62,TRUE)=$O62),'1. Database - raw'!ME$7:MG$494))&gt;0,COUNT(IF(('1. Database - raw'!ME$7:MG$494&gt;0)*('1. Database - raw'!$AD$7:$AD$494=$A62)*(INDIRECT($Q62,TRUE)=$O62),'1. Database - raw'!ME$7:MG$494)),""),"")</f>
        <v/>
      </c>
      <c r="NE62" s="414" t="str">
        <f t="shared" ca="1" si="151"/>
        <v/>
      </c>
      <c r="NF62" s="415" t="str">
        <f t="shared" ca="1" si="152"/>
        <v/>
      </c>
      <c r="NG62" s="415" t="str">
        <f t="shared" ca="1" si="153"/>
        <v/>
      </c>
      <c r="NH62" s="415" t="str">
        <f t="array" aca="1" ref="NH62" ca="1">IFERROR(AVERAGE(IF(('1. Database - raw'!MK$7:MM$494&gt;0)*('1. Database - raw'!$AD$7:$AD$494=$A62)*(INDIRECT($Q62,TRUE)=$O62),'1. Database - raw'!MK$7:MM$494)),"")</f>
        <v/>
      </c>
      <c r="NI62" s="416" t="str">
        <f t="array" aca="1" ref="NI62" ca="1">IFERROR(_xlfn.STDEV.S(IF(('1. Database - raw'!MK$7:MM$494&gt;0)*('1. Database - raw'!$AD$7:$AD$494=$A62)*(INDIRECT($Q62,TRUE)=$O62),'1. Database - raw'!MK$7:MM$494)),"")</f>
        <v/>
      </c>
      <c r="NJ62" s="410" t="str">
        <f t="array" aca="1" ref="NJ62" ca="1">IFERROR(IF(COUNT(IF(('1. Database - raw'!MK$7:MM$494&gt;0)*('1. Database - raw'!$AD$7:$AD$494=$A62)*(INDIRECT($Q62,TRUE)=$O62),'1. Database - raw'!MK$7:MM$494))&gt;0,COUNT(IF(('1. Database - raw'!MK$7:MM$494&gt;0)*('1. Database - raw'!$AD$7:$AD$494=$A62)*(INDIRECT($Q62,TRUE)=$O62),'1. Database - raw'!MK$7:MM$494)),""),"")</f>
        <v/>
      </c>
      <c r="NK62" s="414" t="str">
        <f t="shared" ca="1" si="154"/>
        <v/>
      </c>
      <c r="NL62" s="415" t="str">
        <f t="shared" ca="1" si="155"/>
        <v/>
      </c>
      <c r="NM62" s="415" t="str">
        <f t="shared" ca="1" si="156"/>
        <v/>
      </c>
      <c r="NN62" s="415" t="str">
        <f t="array" aca="1" ref="NN62" ca="1">IFERROR(AVERAGE(IF(('1. Database - raw'!MQ$7:MS$494&gt;0)*('1. Database - raw'!$AD$7:$AD$494=$A62)*(INDIRECT($Q62,TRUE)=$O62),'1. Database - raw'!MQ$7:MS$494)),"")</f>
        <v/>
      </c>
      <c r="NO62" s="416" t="str">
        <f t="array" aca="1" ref="NO62" ca="1">IFERROR(_xlfn.STDEV.S(IF(('1. Database - raw'!MQ$7:MS$494&gt;0)*('1. Database - raw'!$AD$7:$AD$494=$A62)*(INDIRECT($Q62,TRUE)=$O62),'1. Database - raw'!MQ$7:MS$494)),"")</f>
        <v/>
      </c>
      <c r="NP62" s="410" t="str">
        <f t="array" aca="1" ref="NP62" ca="1">IFERROR(IF(COUNT(IF(('1. Database - raw'!MQ$7:MS$494&gt;0)*('1. Database - raw'!$AD$7:$AD$494=$A62)*(INDIRECT($Q62,TRUE)=$O62),'1. Database - raw'!MQ$7:MS$494))&gt;0,COUNT(IF(('1. Database - raw'!MQ$7:MS$494&gt;0)*('1. Database - raw'!$AD$7:$AD$494=$A62)*(INDIRECT($Q62,TRUE)=$O62),'1. Database - raw'!MQ$7:MS$494)),""),"")</f>
        <v/>
      </c>
      <c r="NQ62" s="414" t="str">
        <f t="shared" ca="1" si="157"/>
        <v/>
      </c>
      <c r="NR62" s="415" t="str">
        <f t="shared" ca="1" si="158"/>
        <v/>
      </c>
      <c r="NS62" s="415" t="str">
        <f t="shared" ca="1" si="159"/>
        <v/>
      </c>
      <c r="NT62" s="415" t="str">
        <f t="array" aca="1" ref="NT62" ca="1">IFERROR(AVERAGE(IF(('1. Database - raw'!MW$7:MY$494&gt;0)*('1. Database - raw'!$AD$7:$AD$494=$A62)*(INDIRECT($Q62,TRUE)=$O62),'1. Database - raw'!MW$7:MY$494)),"")</f>
        <v/>
      </c>
      <c r="NU62" s="416" t="str">
        <f t="array" aca="1" ref="NU62" ca="1">IFERROR(_xlfn.STDEV.S(IF(('1. Database - raw'!MW$7:MY$494&gt;0)*('1. Database - raw'!$AD$7:$AD$494=$A62)*(INDIRECT($Q62,TRUE)=$O62),'1. Database - raw'!MW$7:MY$494)),"")</f>
        <v/>
      </c>
      <c r="NV62" s="410" t="str">
        <f t="array" aca="1" ref="NV62" ca="1">IFERROR(IF(COUNT(IF(('1. Database - raw'!MW$7:MY$494&gt;0)*('1. Database - raw'!$AD$7:$AD$494=$A62)*(INDIRECT($Q62,TRUE)=$O62),'1. Database - raw'!MW$7:MY$494))&gt;0,COUNT(IF(('1. Database - raw'!MW$7:MY$494&gt;0)*('1. Database - raw'!$AD$7:$AD$494=$A62)*(INDIRECT($Q62,TRUE)=$O62),'1. Database - raw'!MW$7:MY$494)),""),"")</f>
        <v/>
      </c>
      <c r="NW62" s="414" t="str">
        <f t="shared" ca="1" si="160"/>
        <v/>
      </c>
      <c r="NX62" s="415" t="str">
        <f t="shared" ca="1" si="161"/>
        <v/>
      </c>
      <c r="NY62" s="415" t="str">
        <f t="shared" ca="1" si="162"/>
        <v/>
      </c>
      <c r="NZ62" s="415" t="str">
        <f t="array" aca="1" ref="NZ62" ca="1">IFERROR(AVERAGE(IF(('1. Database - raw'!NC$7:NE$494&gt;0)*('1. Database - raw'!$AD$7:$AD$494=$A62)*(INDIRECT($Q62,TRUE)=$O62),'1. Database - raw'!NC$7:NE$494)),"")</f>
        <v/>
      </c>
      <c r="OA62" s="416" t="str">
        <f t="array" aca="1" ref="OA62" ca="1">IFERROR(_xlfn.STDEV.S(IF(('1. Database - raw'!NC$7:NE$494&gt;0)*('1. Database - raw'!$AD$7:$AD$494=$A62)*(INDIRECT($Q62,TRUE)=$O62),'1. Database - raw'!NC$7:NE$494)),"")</f>
        <v/>
      </c>
      <c r="OB62" s="410" t="str">
        <f t="array" aca="1" ref="OB62" ca="1">IFERROR(IF(COUNT(IF(('1. Database - raw'!NC$7:NE$494&gt;0)*('1. Database - raw'!$AD$7:$AD$494=$A62)*(INDIRECT($Q62,TRUE)=$O62),'1. Database - raw'!NC$7:NE$494))&gt;0,COUNT(IF(('1. Database - raw'!NC$7:NE$494&gt;0)*('1. Database - raw'!$AD$7:$AD$494=$A62)*(INDIRECT($Q62,TRUE)=$O62),'1. Database - raw'!NC$7:NE$494)),""),"")</f>
        <v/>
      </c>
      <c r="OC62" s="414" t="str">
        <f t="shared" ca="1" si="163"/>
        <v/>
      </c>
      <c r="OD62" s="415" t="str">
        <f t="shared" ca="1" si="164"/>
        <v/>
      </c>
      <c r="OE62" s="415" t="str">
        <f t="shared" ca="1" si="165"/>
        <v/>
      </c>
      <c r="OF62" s="415" t="str">
        <f t="array" aca="1" ref="OF62" ca="1">IFERROR(AVERAGE(IF(('1. Database - raw'!NI$7:NK$494&gt;0)*('1. Database - raw'!$AD$7:$AD$494=$A62)*(INDIRECT($Q62,TRUE)=$O62),'1. Database - raw'!NI$7:NK$494)),"")</f>
        <v/>
      </c>
      <c r="OG62" s="416" t="str">
        <f t="array" aca="1" ref="OG62" ca="1">IFERROR(_xlfn.STDEV.S(IF(('1. Database - raw'!NI$7:NK$494&gt;0)*('1. Database - raw'!$AD$7:$AD$494=$A62)*(INDIRECT($Q62,TRUE)=$O62),'1. Database - raw'!NI$7:NK$494)),"")</f>
        <v/>
      </c>
      <c r="OH62" s="410" t="str">
        <f t="array" aca="1" ref="OH62" ca="1">IFERROR(IF(COUNT(IF(('1. Database - raw'!NI$7:NK$494&gt;0)*('1. Database - raw'!$AD$7:$AD$494=$A62)*(INDIRECT($Q62,TRUE)=$O62),'1. Database - raw'!NI$7:NK$494))&gt;0,COUNT(IF(('1. Database - raw'!NI$7:NK$494&gt;0)*('1. Database - raw'!$AD$7:$AD$494=$A62)*(INDIRECT($Q62,TRUE)=$O62),'1. Database - raw'!NI$7:NK$494)),""),"")</f>
        <v/>
      </c>
    </row>
    <row r="63" spans="1:398" s="417" customFormat="1" hidden="1" outlineLevel="2" x14ac:dyDescent="0.25">
      <c r="A63" s="391" t="s">
        <v>553</v>
      </c>
      <c r="B63" s="1330"/>
      <c r="C63" s="392"/>
      <c r="D63" s="393"/>
      <c r="E63" s="393" t="s">
        <v>348</v>
      </c>
      <c r="F63" s="394"/>
      <c r="G63" s="394"/>
      <c r="H63" s="394" t="s">
        <v>777</v>
      </c>
      <c r="I63" s="394"/>
      <c r="J63" s="394"/>
      <c r="K63" s="394"/>
      <c r="L63" s="394"/>
      <c r="M63" s="394"/>
      <c r="N63" s="395"/>
      <c r="O63" s="396" t="str">
        <f t="array" ref="O63">INDEX(A63:N63,IF(MIN(IF(C63:N63&lt;&gt;"",COLUMN(C63:N63)))&gt;0,MIN(IF(C63:N63&lt;&gt;"",COLUMN(C63:N63))),""))</f>
        <v>Nigeria</v>
      </c>
      <c r="P63" s="397">
        <f t="shared" si="203"/>
        <v>3</v>
      </c>
      <c r="Q63" s="398" t="str">
        <f ca="1">"'" &amp; $S$4 &amp; "'!" &amp; ADDRESS(ROW('1. Database - raw'!$A$7),MATCH($C$2,'1. Database - raw'!$6:$6,0)+MATCH(O63,$C63:$N63,0)-1,1) &amp; ":" &amp; ADDRESS(LOOKUP(2,1/('1. Database - raw'!A:A&lt;&gt;""),ROW('1. Database - raw'!A:A)),MATCH($C$2,'1. Database - raw'!$6:$6,0)+MATCH(O63,$C63:$N63,0)-1,1)</f>
        <v>'1. Database - raw'!$AG$7:$AG$494</v>
      </c>
      <c r="R63" s="392"/>
      <c r="S63" s="399"/>
      <c r="T63" s="400" t="str">
        <f t="shared" ca="1" si="200"/>
        <v/>
      </c>
      <c r="U63" s="401" t="str">
        <f t="shared" ca="1" si="200"/>
        <v/>
      </c>
      <c r="V63" s="401" t="str">
        <f t="shared" ca="1" si="200"/>
        <v/>
      </c>
      <c r="W63" s="401" t="str">
        <f t="shared" ca="1" si="200"/>
        <v/>
      </c>
      <c r="X63" s="401" t="str">
        <f t="shared" ca="1" si="200"/>
        <v/>
      </c>
      <c r="Y63" s="401" t="str">
        <f t="shared" ca="1" si="200"/>
        <v/>
      </c>
      <c r="Z63" s="401" t="str">
        <f t="shared" ca="1" si="200"/>
        <v/>
      </c>
      <c r="AA63" s="401" t="str">
        <f t="shared" ca="1" si="200"/>
        <v/>
      </c>
      <c r="AB63" s="401" t="str">
        <f t="shared" ca="1" si="200"/>
        <v/>
      </c>
      <c r="AC63" s="401" t="str">
        <f t="shared" ca="1" si="200"/>
        <v/>
      </c>
      <c r="AD63" s="401" t="str">
        <f t="shared" ca="1" si="201"/>
        <v/>
      </c>
      <c r="AE63" s="401" t="str">
        <f t="shared" ca="1" si="201"/>
        <v/>
      </c>
      <c r="AF63" s="401" t="str">
        <f t="shared" ca="1" si="201"/>
        <v/>
      </c>
      <c r="AG63" s="401" t="str">
        <f t="shared" ca="1" si="201"/>
        <v/>
      </c>
      <c r="AH63" s="401" t="str">
        <f t="shared" ca="1" si="201"/>
        <v/>
      </c>
      <c r="AI63" s="401" t="str">
        <f t="shared" ca="1" si="201"/>
        <v/>
      </c>
      <c r="AJ63" s="401" t="str">
        <f t="shared" ca="1" si="201"/>
        <v/>
      </c>
      <c r="AK63" s="401" t="str">
        <f t="shared" ca="1" si="201"/>
        <v/>
      </c>
      <c r="AL63" s="401" t="str">
        <f t="shared" ca="1" si="201"/>
        <v/>
      </c>
      <c r="AM63" s="402" t="str">
        <f t="shared" ca="1" si="201"/>
        <v/>
      </c>
      <c r="AN63" s="403"/>
      <c r="AO63" s="403"/>
      <c r="AP63" s="403"/>
      <c r="AQ63" s="403"/>
      <c r="AR63" s="403"/>
      <c r="AS63" s="403"/>
      <c r="AT63" s="403"/>
      <c r="AU63" s="403"/>
      <c r="AV63" s="403"/>
      <c r="AW63" s="403"/>
      <c r="AX63" s="403"/>
      <c r="AY63" s="403"/>
      <c r="AZ63" s="403"/>
      <c r="BA63" s="403"/>
      <c r="BB63" s="403"/>
      <c r="BC63" s="403"/>
      <c r="BD63" s="404"/>
      <c r="BE63" s="404"/>
      <c r="BF63" s="404"/>
      <c r="BG63" s="405"/>
      <c r="BH63" s="467"/>
      <c r="BI63" s="532" t="str">
        <f t="shared" ca="1" si="166"/>
        <v/>
      </c>
      <c r="BJ63" s="557" t="str">
        <f t="shared" ca="1" si="187"/>
        <v/>
      </c>
      <c r="BK63" s="557" t="str">
        <f t="shared" ca="1" si="188"/>
        <v/>
      </c>
      <c r="BL63" s="557" t="str">
        <f t="shared" ca="1" si="167"/>
        <v/>
      </c>
      <c r="BM63" s="557" t="str">
        <f t="shared" ca="1" si="189"/>
        <v/>
      </c>
      <c r="BN63" s="557" t="str">
        <f t="shared" ca="1" si="190"/>
        <v/>
      </c>
      <c r="BO63" s="406"/>
      <c r="BP63" s="396" t="str">
        <f t="shared" si="191"/>
        <v>Nigeria</v>
      </c>
      <c r="BQ63" s="407" t="str">
        <f t="shared" ca="1" si="172"/>
        <v/>
      </c>
      <c r="BR63" s="408" t="str">
        <f t="shared" ca="1" si="173"/>
        <v/>
      </c>
      <c r="BS63" s="408" t="str">
        <f t="shared" ca="1" si="174"/>
        <v/>
      </c>
      <c r="BT63" s="408" t="str">
        <f t="array" aca="1" ref="BT63" ca="1">IFERROR(AVERAGE(IF(('1. Database - raw'!AW$7:AY$494&gt;0)*('1. Database - raw'!$AD$7:$AD$494=$A63)*('1. Database - raw'!$AP$7:$AP$494&lt;&gt;Dropdown!$AM$11)*(INDIRECT($Q63,TRUE)=$O63),'1. Database - raw'!AW$7:AY$494)),"")</f>
        <v/>
      </c>
      <c r="BU63" s="409" t="str">
        <f t="array" aca="1" ref="BU63" ca="1">IFERROR(_xlfn.STDEV.S(IF(('1. Database - raw'!AW$7:AY$494&gt;0)*('1. Database - raw'!$AD$7:$AD$494=$A63)*('1. Database - raw'!$AP$7:$AP$494&lt;&gt;Dropdown!$AM$11)*(INDIRECT($Q63,TRUE)=$O63),'1. Database - raw'!AW$7:AY$494)),"")</f>
        <v/>
      </c>
      <c r="BV63" s="410" t="str">
        <f t="array" aca="1" ref="BV63" ca="1">IFERROR(IF(COUNT(IF(('1. Database - raw'!AW$7:AY$494&gt;0)*('1. Database - raw'!$AD$7:$AD$494=$A63)*('1. Database - raw'!$AP$7:$AP$494&lt;&gt;Dropdown!$AM$11)*(INDIRECT($Q63,TRUE)=$O63),'1. Database - raw'!AW$7:AY$494))&gt;0,COUNT(IF(('1. Database - raw'!AW$7:AY$494&gt;0)*('1. Database - raw'!$AD$7:$AD$494=$A63)*('1. Database - raw'!$AP$7:$AP$494&lt;&gt;Dropdown!$AM$11)*(INDIRECT($Q63,TRUE)=$O63),'1. Database - raw'!AW$7:AY$494)),""),"")</f>
        <v/>
      </c>
      <c r="BW63" s="407">
        <f t="shared" ca="1" si="7"/>
        <v>26.392822127816505</v>
      </c>
      <c r="BX63" s="408">
        <f t="shared" ca="1" si="8"/>
        <v>367.75133305002601</v>
      </c>
      <c r="BY63" s="408">
        <f t="shared" ca="1" si="9"/>
        <v>98.519010959594709</v>
      </c>
      <c r="BZ63" s="408">
        <f t="array" aca="1" ref="BZ63" ca="1">IFERROR(AVERAGE(IF(('1. Database - raw'!BC$7:BE$494&gt;0)*('1. Database - raw'!$AD$7:$AD$494=$A63)*('1. Database - raw'!$AP$7:$AP$494&lt;&gt;Dropdown!$AM$11)*(INDIRECT($Q63,TRUE)=$O63),'1. Database - raw'!BC$7:BE$494)),"")</f>
        <v>130.33333333333334</v>
      </c>
      <c r="CA63" s="409">
        <f t="array" aca="1" ref="CA63" ca="1">IFERROR(_xlfn.STDEV.S(IF(('1. Database - raw'!BC$7:BE$494&gt;0)*('1. Database - raw'!$AD$7:$AD$494=$A63)*('1. Database - raw'!$AP$7:$AP$494&lt;&gt;Dropdown!$AM$11)*(INDIRECT($Q63,TRUE)=$O63),'1. Database - raw'!BC$7:BE$494)),"")</f>
        <v>112.88194423083495</v>
      </c>
      <c r="CB63" s="410">
        <f t="array" aca="1" ref="CB63" ca="1">IFERROR(IF(COUNT(IF(('1. Database - raw'!BC$7:BE$494&gt;0)*('1. Database - raw'!$AD$7:$AD$494=$A63)*('1. Database - raw'!$AP$7:$AP$494&lt;&gt;Dropdown!$AM$11)*(INDIRECT($Q63,TRUE)=$O63),'1. Database - raw'!BC$7:BE$494))&gt;0,COUNT(IF(('1. Database - raw'!BC$7:BE$494&gt;0)*('1. Database - raw'!$AD$7:$AD$494=$A63)*('1. Database - raw'!$AP$7:$AP$494&lt;&gt;Dropdown!$AM$11)*(INDIRECT($Q63,TRUE)=$O63),'1. Database - raw'!BC$7:BE$494)),""),"")</f>
        <v>3</v>
      </c>
      <c r="CC63" s="411" t="str">
        <f t="shared" ca="1" si="10"/>
        <v/>
      </c>
      <c r="CD63" s="412" t="str">
        <f t="shared" ca="1" si="11"/>
        <v/>
      </c>
      <c r="CE63" s="412" t="str">
        <f t="shared" ca="1" si="12"/>
        <v/>
      </c>
      <c r="CF63" s="412" t="str">
        <f t="array" aca="1" ref="CF63" ca="1">IFERROR(AVERAGE(IF(('1. Database - raw'!BI$7:BK$494&gt;0)*('1. Database - raw'!$AD$7:$AD$494=$A63)*('1. Database - raw'!$AP$7:$AP$494&lt;&gt;Dropdown!$AM$11)*(INDIRECT($Q63,TRUE)=$O63),'1. Database - raw'!BI$7:BK$494)),"")</f>
        <v/>
      </c>
      <c r="CG63" s="413" t="str">
        <f t="array" aca="1" ref="CG63" ca="1">IFERROR(_xlfn.STDEV.S(IF(('1. Database - raw'!BI$7:BK$494&gt;0)*('1. Database - raw'!$AD$7:$AD$494=$A63)*('1. Database - raw'!$AP$7:$AP$494&lt;&gt;Dropdown!$AM$11)*(INDIRECT($Q63,TRUE)=$O63),'1. Database - raw'!BI$7:BK$494)),"")</f>
        <v/>
      </c>
      <c r="CH63" s="410" t="str">
        <f t="array" aca="1" ref="CH63" ca="1">IFERROR(IF(COUNT(IF(('1. Database - raw'!BI$7:BK$494&gt;0)*('1. Database - raw'!$AD$7:$AD$494=$A63)*('1. Database - raw'!$AP$7:$AP$494&lt;&gt;Dropdown!$AM$11)*(INDIRECT($Q63,TRUE)=$O63),'1. Database - raw'!BI$7:BK$494))&gt;0,COUNT(IF(('1. Database - raw'!BI$7:BK$494&gt;0)*('1. Database - raw'!$AD$7:$AD$494=$A63)*('1. Database - raw'!$AP$7:$AP$494&lt;&gt;Dropdown!$AM$11)*(INDIRECT($Q63,TRUE)=$O63),'1. Database - raw'!BI$7:BK$494)),""),"")</f>
        <v/>
      </c>
      <c r="CI63" s="407" t="str">
        <f t="shared" ca="1" si="13"/>
        <v/>
      </c>
      <c r="CJ63" s="408" t="str">
        <f t="shared" ca="1" si="14"/>
        <v/>
      </c>
      <c r="CK63" s="408" t="str">
        <f t="shared" ca="1" si="15"/>
        <v/>
      </c>
      <c r="CL63" s="408" t="str">
        <f t="array" aca="1" ref="CL63" ca="1">IFERROR(AVERAGE(IF(('1. Database - raw'!BO$7:BQ$494&gt;0)*('1. Database - raw'!$AD$7:$AD$494=$A63)*(INDIRECT($Q63,TRUE)=$O63),'1. Database - raw'!BO$7:BQ$494)),"")</f>
        <v/>
      </c>
      <c r="CM63" s="409" t="str">
        <f t="array" aca="1" ref="CM63" ca="1">IFERROR(_xlfn.STDEV.S(IF(('1. Database - raw'!BO$7:BQ$494&gt;0)*('1. Database - raw'!$AD$7:$AD$494=$A63)*(INDIRECT($Q63,TRUE)=$O63),'1. Database - raw'!BO$7:BQ$494)),"")</f>
        <v/>
      </c>
      <c r="CN63" s="410" t="str">
        <f t="array" aca="1" ref="CN63" ca="1">IFERROR(IF(COUNT(IF(('1. Database - raw'!BO$7:BQ$494&gt;0)*('1. Database - raw'!$AD$7:$AD$494=$A63)*(INDIRECT($Q63,TRUE)=$O63),'1. Database - raw'!BO$7:BQ$494))&gt;0,COUNT(IF(('1. Database - raw'!BO$7:BQ$494&gt;0)*('1. Database - raw'!$AD$7:$AD$494=$A63)*(INDIRECT($Q63,TRUE)=$O63),'1. Database - raw'!BO$7:BQ$494)),""),"")</f>
        <v/>
      </c>
      <c r="CO63" s="407" t="str">
        <f t="shared" ca="1" si="16"/>
        <v/>
      </c>
      <c r="CP63" s="408" t="str">
        <f t="shared" ca="1" si="17"/>
        <v/>
      </c>
      <c r="CQ63" s="408" t="str">
        <f t="shared" ca="1" si="18"/>
        <v/>
      </c>
      <c r="CR63" s="408" t="str">
        <f t="array" aca="1" ref="CR63" ca="1">IFERROR(AVERAGE(IF(('1. Database - raw'!BU$7:BW$494&gt;0)*('1. Database - raw'!$AD$7:$AD$494=$A63)*(INDIRECT($Q63,TRUE)=$O63),'1. Database - raw'!BU$7:BW$494)),"")</f>
        <v/>
      </c>
      <c r="CS63" s="409" t="str">
        <f t="array" aca="1" ref="CS63" ca="1">IFERROR(_xlfn.STDEV.S(IF(('1. Database - raw'!BU$7:BW$494&gt;0)*('1. Database - raw'!$AD$7:$AD$494=$A63)*(INDIRECT($Q63,TRUE)=$O63),'1. Database - raw'!BU$7:BW$494)),"")</f>
        <v/>
      </c>
      <c r="CT63" s="410" t="str">
        <f t="array" aca="1" ref="CT63" ca="1">IFERROR(IF(COUNT(IF(('1. Database - raw'!BU$7:BW$494&gt;0)*('1. Database - raw'!$AD$7:$AD$494=$A63)*(INDIRECT($Q63,TRUE)=$O63),'1. Database - raw'!BU$7:BW$494))&gt;0,COUNT(IF(('1. Database - raw'!BU$7:BW$494&gt;0)*('1. Database - raw'!$AD$7:$AD$494=$A63)*(INDIRECT($Q63,TRUE)=$O63),'1. Database - raw'!BU$7:BW$494)),""),"")</f>
        <v/>
      </c>
      <c r="CU63" s="407" t="str">
        <f t="shared" ca="1" si="19"/>
        <v/>
      </c>
      <c r="CV63" s="408" t="str">
        <f t="shared" ca="1" si="20"/>
        <v/>
      </c>
      <c r="CW63" s="408" t="str">
        <f t="shared" ca="1" si="21"/>
        <v/>
      </c>
      <c r="CX63" s="408" t="str">
        <f t="array" aca="1" ref="CX63" ca="1">IFERROR(AVERAGE(IF(('1. Database - raw'!CA$7:CC$494&gt;0)*('1. Database - raw'!$AD$7:$AD$494=$A63)*(INDIRECT($Q63,TRUE)=$O63),'1. Database - raw'!CA$7:CC$494)),"")</f>
        <v/>
      </c>
      <c r="CY63" s="409" t="str">
        <f t="array" aca="1" ref="CY63" ca="1">IFERROR(_xlfn.STDEV.S(IF(('1. Database - raw'!CA$7:CC$494&gt;0)*('1. Database - raw'!$AD$7:$AD$494=$A63)*(INDIRECT($Q63,TRUE)=$O63),'1. Database - raw'!CA$7:CC$494)),"")</f>
        <v/>
      </c>
      <c r="CZ63" s="410" t="str">
        <f t="array" aca="1" ref="CZ63" ca="1">IFERROR(IF(COUNT(IF(('1. Database - raw'!CA$7:CC$494&gt;0)*('1. Database - raw'!$AD$7:$AD$494=$A63)*(INDIRECT($Q63,TRUE)=$O63),'1. Database - raw'!CA$7:CC$494))&gt;0,COUNT(IF(('1. Database - raw'!CA$7:CC$494&gt;0)*('1. Database - raw'!$AD$7:$AD$494=$A63)*(INDIRECT($Q63,TRUE)=$O63),'1. Database - raw'!CA$7:CC$494)),""),"")</f>
        <v/>
      </c>
      <c r="DA63" s="407" t="str">
        <f t="shared" ca="1" si="22"/>
        <v/>
      </c>
      <c r="DB63" s="408" t="str">
        <f t="shared" ca="1" si="23"/>
        <v/>
      </c>
      <c r="DC63" s="408" t="str">
        <f t="shared" ca="1" si="24"/>
        <v/>
      </c>
      <c r="DD63" s="408" t="str">
        <f t="array" aca="1" ref="DD63" ca="1">IFERROR(AVERAGE(IF(('1. Database - raw'!CG$7:CI$494&gt;0)*('1. Database - raw'!$AD$7:$AD$494=$A63)*(INDIRECT($Q63,TRUE)=$O63),'1. Database - raw'!CG$7:CI$494)),"")</f>
        <v/>
      </c>
      <c r="DE63" s="409" t="str">
        <f t="array" aca="1" ref="DE63" ca="1">IFERROR(_xlfn.STDEV.S(IF(('1. Database - raw'!CG$7:CI$494&gt;0)*('1. Database - raw'!$AD$7:$AD$494=$A63)*(INDIRECT($Q63,TRUE)=$O63),'1. Database - raw'!CG$7:CI$494)),"")</f>
        <v/>
      </c>
      <c r="DF63" s="410" t="str">
        <f t="array" aca="1" ref="DF63" ca="1">IFERROR(IF(COUNT(IF(('1. Database - raw'!CG$7:CI$494&gt;0)*('1. Database - raw'!$AD$7:$AD$494=$A63)*(INDIRECT($Q63,TRUE)=$O63),'1. Database - raw'!CG$7:CI$494))&gt;0,COUNT(IF(('1. Database - raw'!CG$7:CI$494&gt;0)*('1. Database - raw'!$AD$7:$AD$494=$A63)*(INDIRECT($Q63,TRUE)=$O63),'1. Database - raw'!CG$7:CI$494)),""),"")</f>
        <v/>
      </c>
      <c r="DG63" s="407" t="str">
        <f t="shared" ca="1" si="25"/>
        <v/>
      </c>
      <c r="DH63" s="408" t="str">
        <f t="shared" ca="1" si="26"/>
        <v/>
      </c>
      <c r="DI63" s="408" t="str">
        <f t="shared" ca="1" si="27"/>
        <v/>
      </c>
      <c r="DJ63" s="408" t="str">
        <f t="array" aca="1" ref="DJ63" ca="1">IFERROR(AVERAGE(IF(('1. Database - raw'!CM$7:CO$494&gt;0)*('1. Database - raw'!$AD$7:$AD$494=$A63)*(INDIRECT($Q63,TRUE)=$O63),'1. Database - raw'!CM$7:CO$494)),"")</f>
        <v/>
      </c>
      <c r="DK63" s="409" t="str">
        <f t="array" aca="1" ref="DK63" ca="1">IFERROR(_xlfn.STDEV.S(IF(('1. Database - raw'!CM$7:CO$494&gt;0)*('1. Database - raw'!$AD$7:$AD$494=$A63)*(INDIRECT($Q63,TRUE)=$O63),'1. Database - raw'!CM$7:CO$494)),"")</f>
        <v/>
      </c>
      <c r="DL63" s="410" t="str">
        <f t="array" aca="1" ref="DL63" ca="1">IFERROR(IF(COUNT(IF(('1. Database - raw'!CM$7:CO$494&gt;0)*('1. Database - raw'!$AD$7:$AD$494=$A63)*(INDIRECT($Q63,TRUE)=$O63),'1. Database - raw'!CM$7:CO$494))&gt;0,COUNT(IF(('1. Database - raw'!CM$7:CO$494&gt;0)*('1. Database - raw'!$AD$7:$AD$494=$A63)*(INDIRECT($Q63,TRUE)=$O63),'1. Database - raw'!CM$7:CO$494)),""),"")</f>
        <v/>
      </c>
      <c r="DM63" s="407" t="str">
        <f t="shared" ca="1" si="28"/>
        <v/>
      </c>
      <c r="DN63" s="408" t="str">
        <f t="shared" ca="1" si="29"/>
        <v/>
      </c>
      <c r="DO63" s="408" t="str">
        <f t="shared" ca="1" si="30"/>
        <v/>
      </c>
      <c r="DP63" s="408" t="str">
        <f t="array" aca="1" ref="DP63" ca="1">IFERROR(AVERAGE(IF(('1. Database - raw'!CS$7:CU$494&gt;0)*('1. Database - raw'!$AD$7:$AD$494=$A63)*(INDIRECT($Q63,TRUE)=$O63),'1. Database - raw'!CS$7:CU$494)),"")</f>
        <v/>
      </c>
      <c r="DQ63" s="409" t="str">
        <f t="array" aca="1" ref="DQ63" ca="1">IFERROR(_xlfn.STDEV.S(IF(('1. Database - raw'!CS$7:CU$494&gt;0)*('1. Database - raw'!$AD$7:$AD$494=$A63)*(INDIRECT($Q63,TRUE)=$O63),'1. Database - raw'!CS$7:CU$494)),"")</f>
        <v/>
      </c>
      <c r="DR63" s="410" t="str">
        <f t="array" aca="1" ref="DR63" ca="1">IFERROR(IF(COUNT(IF(('1. Database - raw'!CS$7:CU$494&gt;0)*('1. Database - raw'!$AD$7:$AD$494=$A63)*(INDIRECT($Q63,TRUE)=$O63),'1. Database - raw'!CS$7:CU$494))&gt;0,COUNT(IF(('1. Database - raw'!CS$7:CU$494&gt;0)*('1. Database - raw'!$AD$7:$AD$494=$A63)*(INDIRECT($Q63,TRUE)=$O63),'1. Database - raw'!CS$7:CU$494)),""),"")</f>
        <v/>
      </c>
      <c r="DS63" s="407" t="str">
        <f t="shared" ca="1" si="31"/>
        <v/>
      </c>
      <c r="DT63" s="408" t="str">
        <f t="shared" ca="1" si="32"/>
        <v/>
      </c>
      <c r="DU63" s="408" t="str">
        <f t="shared" ca="1" si="33"/>
        <v/>
      </c>
      <c r="DV63" s="408" t="str">
        <f t="array" aca="1" ref="DV63" ca="1">IFERROR(AVERAGE(IF(('1. Database - raw'!CY$7:DA$494&gt;0)*('1. Database - raw'!$AD$7:$AD$494=$A63)*(INDIRECT($Q63,TRUE)=$O63),'1. Database - raw'!CY$7:DA$494)),"")</f>
        <v/>
      </c>
      <c r="DW63" s="409" t="str">
        <f t="array" aca="1" ref="DW63" ca="1">IFERROR(_xlfn.STDEV.S(IF(('1. Database - raw'!CY$7:DA$494&gt;0)*('1. Database - raw'!$AD$7:$AD$494=$A63)*(INDIRECT($Q63,TRUE)=$O63),'1. Database - raw'!CY$7:DA$494)),"")</f>
        <v/>
      </c>
      <c r="DX63" s="410" t="str">
        <f t="array" aca="1" ref="DX63" ca="1">IFERROR(IF(COUNT(IF(('1. Database - raw'!CY$7:DA$494&gt;0)*('1. Database - raw'!$AD$7:$AD$494=$A63)*(INDIRECT($Q63,TRUE)=$O63),'1. Database - raw'!CY$7:DA$494))&gt;0,COUNT(IF(('1. Database - raw'!CY$7:DA$494&gt;0)*('1. Database - raw'!$AD$7:$AD$494=$A63)*(INDIRECT($Q63,TRUE)=$O63),'1. Database - raw'!CY$7:DA$494)),""),"")</f>
        <v/>
      </c>
      <c r="DY63" s="407" t="str">
        <f t="shared" ca="1" si="34"/>
        <v/>
      </c>
      <c r="DZ63" s="408" t="str">
        <f t="shared" ca="1" si="35"/>
        <v/>
      </c>
      <c r="EA63" s="408" t="str">
        <f t="shared" ca="1" si="36"/>
        <v/>
      </c>
      <c r="EB63" s="408" t="str">
        <f t="array" aca="1" ref="EB63" ca="1">IFERROR(AVERAGE(IF(('1. Database - raw'!DE$7:DG$494&gt;0)*('1. Database - raw'!$AD$7:$AD$494=$A63)*(INDIRECT($Q63,TRUE)=$O63),'1. Database - raw'!DE$7:DG$494)),"")</f>
        <v/>
      </c>
      <c r="EC63" s="409" t="str">
        <f t="array" aca="1" ref="EC63" ca="1">IFERROR(_xlfn.STDEV.S(IF(('1. Database - raw'!DE$7:DG$494&gt;0)*('1. Database - raw'!$AD$7:$AD$494=$A63)*(INDIRECT($Q63,TRUE)=$O63),'1. Database - raw'!DE$7:DG$494)),"")</f>
        <v/>
      </c>
      <c r="ED63" s="410" t="str">
        <f t="array" aca="1" ref="ED63" ca="1">IFERROR(IF(COUNT(IF(('1. Database - raw'!DE$7:DG$494&gt;0)*('1. Database - raw'!$AD$7:$AD$494=$A63)*(INDIRECT($Q63,TRUE)=$O63),'1. Database - raw'!DE$7:DG$494))&gt;0,COUNT(IF(('1. Database - raw'!DE$7:DG$494&gt;0)*('1. Database - raw'!$AD$7:$AD$494=$A63)*(INDIRECT($Q63,TRUE)=$O63),'1. Database - raw'!DE$7:DG$494)),""),"")</f>
        <v/>
      </c>
      <c r="EE63" s="411" t="str">
        <f t="shared" ca="1" si="37"/>
        <v/>
      </c>
      <c r="EF63" s="412" t="str">
        <f t="shared" ca="1" si="38"/>
        <v/>
      </c>
      <c r="EG63" s="412" t="str">
        <f t="shared" ca="1" si="39"/>
        <v/>
      </c>
      <c r="EH63" s="412" t="str">
        <f t="array" aca="1" ref="EH63" ca="1">IFERROR(AVERAGE(IF(('1. Database - raw'!DK$7:DM$494&gt;0)*('1. Database - raw'!$AD$7:$AD$494=$A63)*(INDIRECT($Q63,TRUE)=$O63),'1. Database - raw'!DK$7:DM$494)),"")</f>
        <v/>
      </c>
      <c r="EI63" s="413" t="str">
        <f t="array" aca="1" ref="EI63" ca="1">IFERROR(_xlfn.STDEV.S(IF(('1. Database - raw'!DK$7:DM$494&gt;0)*('1. Database - raw'!$AD$7:$AD$494=$A63)*(INDIRECT($Q63,TRUE)=$O63),'1. Database - raw'!DK$7:DM$494)),"")</f>
        <v/>
      </c>
      <c r="EJ63" s="410" t="str">
        <f t="array" aca="1" ref="EJ63" ca="1">IFERROR(IF(COUNT(IF(('1. Database - raw'!DK$7:DM$494&gt;0)*('1. Database - raw'!$AD$7:$AD$494=$A63)*(INDIRECT($Q63,TRUE)=$O63),'1. Database - raw'!DK$7:DM$494))&gt;0,COUNT(IF(('1. Database - raw'!DK$7:DM$494&gt;0)*('1. Database - raw'!$AD$7:$AD$494=$A63)*(INDIRECT($Q63,TRUE)=$O63),'1. Database - raw'!DK$7:DM$494)),""),"")</f>
        <v/>
      </c>
      <c r="EK63" s="407" t="str">
        <f t="shared" ca="1" si="40"/>
        <v/>
      </c>
      <c r="EL63" s="408" t="str">
        <f t="shared" ca="1" si="41"/>
        <v/>
      </c>
      <c r="EM63" s="408" t="str">
        <f t="shared" ca="1" si="42"/>
        <v/>
      </c>
      <c r="EN63" s="408" t="str">
        <f t="array" aca="1" ref="EN63" ca="1">IFERROR(AVERAGE(IF(('1. Database - raw'!DQ$7:DS$494&gt;0)*('1. Database - raw'!$AD$7:$AD$494=$A63)*(INDIRECT($Q63,TRUE)=$O63),'1. Database - raw'!DQ$7:DS$494)),"")</f>
        <v/>
      </c>
      <c r="EO63" s="409" t="str">
        <f t="array" aca="1" ref="EO63" ca="1">IFERROR(_xlfn.STDEV.S(IF(('1. Database - raw'!DQ$7:DS$494&gt;0)*('1. Database - raw'!$AD$7:$AD$494=$A63)*(INDIRECT($Q63,TRUE)=$O63),'1. Database - raw'!DQ$7:DS$494)),"")</f>
        <v/>
      </c>
      <c r="EP63" s="410" t="str">
        <f t="array" aca="1" ref="EP63" ca="1">IFERROR(IF(COUNT(IF(('1. Database - raw'!DQ$7:DS$494&gt;0)*('1. Database - raw'!$AD$7:$AD$494=$A63)*(INDIRECT($Q63,TRUE)=$O63),'1. Database - raw'!DQ$7:DS$494))&gt;0,COUNT(IF(('1. Database - raw'!DQ$7:DS$494&gt;0)*('1. Database - raw'!$AD$7:$AD$494=$A63)*(INDIRECT($Q63,TRUE)=$O63),'1. Database - raw'!DQ$7:DS$494)),""),"")</f>
        <v/>
      </c>
      <c r="EQ63" s="407" t="str">
        <f t="shared" ca="1" si="43"/>
        <v/>
      </c>
      <c r="ER63" s="408" t="str">
        <f t="shared" ca="1" si="44"/>
        <v/>
      </c>
      <c r="ES63" s="408" t="str">
        <f t="shared" ca="1" si="45"/>
        <v/>
      </c>
      <c r="ET63" s="408" t="str">
        <f t="array" aca="1" ref="ET63" ca="1">IFERROR(AVERAGE(IF(('1. Database - raw'!DW$7:DY$494&gt;0)*('1. Database - raw'!$AD$7:$AD$494=$A63)*(INDIRECT($Q63,TRUE)=$O63),'1. Database - raw'!DW$7:DY$494)),"")</f>
        <v/>
      </c>
      <c r="EU63" s="409" t="str">
        <f t="array" aca="1" ref="EU63" ca="1">IFERROR(_xlfn.STDEV.S(IF(('1. Database - raw'!DW$7:DY$494&gt;0)*('1. Database - raw'!$AD$7:$AD$494=$A63)*(INDIRECT($Q63,TRUE)=$O63),'1. Database - raw'!DW$7:DY$494)),"")</f>
        <v/>
      </c>
      <c r="EV63" s="410" t="str">
        <f t="array" aca="1" ref="EV63" ca="1">IFERROR(IF(COUNT(IF(('1. Database - raw'!DW$7:DY$494&gt;0)*('1. Database - raw'!$AD$7:$AD$494=$A63)*(INDIRECT($Q63,TRUE)=$O63),'1. Database - raw'!DW$7:DY$494))&gt;0,COUNT(IF(('1. Database - raw'!DW$7:DY$494&gt;0)*('1. Database - raw'!$AD$7:$AD$494=$A63)*(INDIRECT($Q63,TRUE)=$O63),'1. Database - raw'!DW$7:DY$494)),""),"")</f>
        <v/>
      </c>
      <c r="EW63" s="407" t="str">
        <f t="shared" ca="1" si="46"/>
        <v/>
      </c>
      <c r="EX63" s="408" t="str">
        <f t="shared" ca="1" si="47"/>
        <v/>
      </c>
      <c r="EY63" s="408" t="str">
        <f t="shared" ca="1" si="48"/>
        <v/>
      </c>
      <c r="EZ63" s="408" t="str">
        <f t="array" aca="1" ref="EZ63" ca="1">IFERROR(AVERAGE(IF(('1. Database - raw'!EC$7:EE$494&gt;0)*('1. Database - raw'!$AD$7:$AD$494=$A63)*(INDIRECT($Q63,TRUE)=$O63),'1. Database - raw'!EC$7:EE$494)),"")</f>
        <v/>
      </c>
      <c r="FA63" s="409" t="str">
        <f t="array" aca="1" ref="FA63" ca="1">IFERROR(_xlfn.STDEV.S(IF(('1. Database - raw'!EC$7:EE$494&gt;0)*('1. Database - raw'!$AD$7:$AD$494=$A63)*(INDIRECT($Q63,TRUE)=$O63),'1. Database - raw'!EC$7:EE$494)),"")</f>
        <v/>
      </c>
      <c r="FB63" s="410" t="str">
        <f t="array" aca="1" ref="FB63" ca="1">IFERROR(IF(COUNT(IF(('1. Database - raw'!EC$7:EE$494&gt;0)*('1. Database - raw'!$AD$7:$AD$494=$A63)*(INDIRECT($Q63,TRUE)=$O63),'1. Database - raw'!EC$7:EE$494))&gt;0,COUNT(IF(('1. Database - raw'!EC$7:EE$494&gt;0)*('1. Database - raw'!$AD$7:$AD$494=$A63)*(INDIRECT($Q63,TRUE)=$O63),'1. Database - raw'!EC$7:EE$494)),""),"")</f>
        <v/>
      </c>
      <c r="FC63" s="407" t="str">
        <f t="shared" ca="1" si="49"/>
        <v/>
      </c>
      <c r="FD63" s="408" t="str">
        <f t="shared" ca="1" si="50"/>
        <v/>
      </c>
      <c r="FE63" s="408" t="str">
        <f t="shared" ca="1" si="51"/>
        <v/>
      </c>
      <c r="FF63" s="408" t="str">
        <f t="array" aca="1" ref="FF63" ca="1">IFERROR(AVERAGE(IF(('1. Database - raw'!EI$7:EK$494&gt;0)*('1. Database - raw'!$AD$7:$AD$494=$A63)*(INDIRECT($Q63,TRUE)=$O63),'1. Database - raw'!EI$7:EK$494)),"")</f>
        <v/>
      </c>
      <c r="FG63" s="409" t="str">
        <f t="array" aca="1" ref="FG63" ca="1">IFERROR(_xlfn.STDEV.S(IF(('1. Database - raw'!EI$7:EK$494&gt;0)*('1. Database - raw'!$AD$7:$AD$494=$A63)*(INDIRECT($Q63,TRUE)=$O63),'1. Database - raw'!EI$7:EK$494)),"")</f>
        <v/>
      </c>
      <c r="FH63" s="410" t="str">
        <f t="array" aca="1" ref="FH63" ca="1">IFERROR(IF(COUNT(IF(('1. Database - raw'!EI$7:EK$494&gt;0)*('1. Database - raw'!$AD$7:$AD$494=$A63)*(INDIRECT($Q63,TRUE)=$O63),'1. Database - raw'!EI$7:EK$494))&gt;0,COUNT(IF(('1. Database - raw'!EI$7:EK$494&gt;0)*('1. Database - raw'!$AD$7:$AD$494=$A63)*(INDIRECT($Q63,TRUE)=$O63),'1. Database - raw'!EI$7:EK$494)),""),"")</f>
        <v/>
      </c>
      <c r="FI63" s="407" t="str">
        <f t="shared" ca="1" si="52"/>
        <v/>
      </c>
      <c r="FJ63" s="408" t="str">
        <f t="shared" ca="1" si="53"/>
        <v/>
      </c>
      <c r="FK63" s="408" t="str">
        <f t="shared" ca="1" si="54"/>
        <v/>
      </c>
      <c r="FL63" s="408" t="str">
        <f t="array" aca="1" ref="FL63" ca="1">IFERROR(AVERAGE(IF(('1. Database - raw'!EO$7:EQ$494&gt;0)*('1. Database - raw'!$AD$7:$AD$494=$A63)*(INDIRECT($Q63,TRUE)=$O63),'1. Database - raw'!EO$7:EQ$494)),"")</f>
        <v/>
      </c>
      <c r="FM63" s="409" t="str">
        <f t="array" aca="1" ref="FM63" ca="1">IFERROR(_xlfn.STDEV.S(IF(('1. Database - raw'!EO$7:EQ$494&gt;0)*('1. Database - raw'!$AD$7:$AD$494=$A63)*(INDIRECT($Q63,TRUE)=$O63),'1. Database - raw'!EO$7:EQ$494)),"")</f>
        <v/>
      </c>
      <c r="FN63" s="410" t="str">
        <f t="array" aca="1" ref="FN63" ca="1">IFERROR(IF(COUNT(IF(('1. Database - raw'!EO$7:EQ$494&gt;0)*('1. Database - raw'!$AD$7:$AD$494=$A63)*(INDIRECT($Q63,TRUE)=$O63),'1. Database - raw'!EO$7:EQ$494))&gt;0,COUNT(IF(('1. Database - raw'!EO$7:EQ$494&gt;0)*('1. Database - raw'!$AD$7:$AD$494=$A63)*(INDIRECT($Q63,TRUE)=$O63),'1. Database - raw'!EO$7:EQ$494)),""),"")</f>
        <v/>
      </c>
      <c r="FO63" s="407" t="str">
        <f t="shared" ca="1" si="55"/>
        <v/>
      </c>
      <c r="FP63" s="408" t="str">
        <f t="shared" ca="1" si="56"/>
        <v/>
      </c>
      <c r="FQ63" s="408" t="str">
        <f t="shared" ca="1" si="57"/>
        <v/>
      </c>
      <c r="FR63" s="408" t="str">
        <f t="array" aca="1" ref="FR63" ca="1">IFERROR(AVERAGE(IF(('1. Database - raw'!EU$7:EW$494&gt;0)*('1. Database - raw'!$AD$7:$AD$494=$A63)*(INDIRECT($Q63,TRUE)=$O63),'1. Database - raw'!EU$7:EW$494)),"")</f>
        <v/>
      </c>
      <c r="FS63" s="409" t="str">
        <f t="array" aca="1" ref="FS63" ca="1">IFERROR(_xlfn.STDEV.S(IF(('1. Database - raw'!EU$7:EW$494&gt;0)*('1. Database - raw'!$AD$7:$AD$494=$A63)*(INDIRECT($Q63,TRUE)=$O63),'1. Database - raw'!EU$7:EW$494)),"")</f>
        <v/>
      </c>
      <c r="FT63" s="410" t="str">
        <f t="array" aca="1" ref="FT63" ca="1">IFERROR(IF(COUNT(IF(('1. Database - raw'!EU$7:EW$494&gt;0)*('1. Database - raw'!$AD$7:$AD$494=$A63)*(INDIRECT($Q63,TRUE)=$O63),'1. Database - raw'!EU$7:EW$494))&gt;0,COUNT(IF(('1. Database - raw'!EU$7:EW$494&gt;0)*('1. Database - raw'!$AD$7:$AD$494=$A63)*(INDIRECT($Q63,TRUE)=$O63),'1. Database - raw'!EU$7:EW$494)),""),"")</f>
        <v/>
      </c>
      <c r="FU63" s="407" t="str">
        <f t="shared" ca="1" si="58"/>
        <v/>
      </c>
      <c r="FV63" s="408" t="str">
        <f t="shared" ca="1" si="59"/>
        <v/>
      </c>
      <c r="FW63" s="408" t="str">
        <f t="shared" ca="1" si="60"/>
        <v/>
      </c>
      <c r="FX63" s="408" t="str">
        <f t="array" aca="1" ref="FX63" ca="1">IFERROR(AVERAGE(IF(('1. Database - raw'!FA$7:FC$494&gt;0)*('1. Database - raw'!$AD$7:$AD$494=$A63)*(INDIRECT($Q63,TRUE)=$O63),'1. Database - raw'!FA$7:FC$494)),"")</f>
        <v/>
      </c>
      <c r="FY63" s="409" t="str">
        <f t="array" aca="1" ref="FY63" ca="1">IFERROR(_xlfn.STDEV.S(IF(('1. Database - raw'!FA$7:FC$494&gt;0)*('1. Database - raw'!$AD$7:$AD$494=$A63)*(INDIRECT($Q63,TRUE)=$O63),'1. Database - raw'!FA$7:FC$494)),"")</f>
        <v/>
      </c>
      <c r="FZ63" s="410" t="str">
        <f t="array" aca="1" ref="FZ63" ca="1">IFERROR(IF(COUNT(IF(('1. Database - raw'!FA$7:FC$494&gt;0)*('1. Database - raw'!$AD$7:$AD$494=$A63)*(INDIRECT($Q63,TRUE)=$O63),'1. Database - raw'!FA$7:FC$494))&gt;0,COUNT(IF(('1. Database - raw'!FA$7:FC$494&gt;0)*('1. Database - raw'!$AD$7:$AD$494=$A63)*(INDIRECT($Q63,TRUE)=$O63),'1. Database - raw'!FA$7:FC$494)),""),"")</f>
        <v/>
      </c>
      <c r="GA63" s="407" t="str">
        <f t="shared" ca="1" si="61"/>
        <v/>
      </c>
      <c r="GB63" s="408" t="str">
        <f t="shared" ca="1" si="62"/>
        <v/>
      </c>
      <c r="GC63" s="408" t="str">
        <f t="shared" ca="1" si="63"/>
        <v/>
      </c>
      <c r="GD63" s="408" t="str">
        <f t="array" aca="1" ref="GD63" ca="1">IFERROR(AVERAGE(IF(('1. Database - raw'!FG$7:FI$494&gt;0)*('1. Database - raw'!$AD$7:$AD$494=$A63)*(INDIRECT($Q63,TRUE)=$O63),'1. Database - raw'!FG$7:FI$494)),"")</f>
        <v/>
      </c>
      <c r="GE63" s="409" t="str">
        <f t="array" aca="1" ref="GE63" ca="1">IFERROR(_xlfn.STDEV.S(IF(('1. Database - raw'!FG$7:FI$494&gt;0)*('1. Database - raw'!$AD$7:$AD$494=$A63)*(INDIRECT($Q63,TRUE)=$O63),'1. Database - raw'!FG$7:FI$494)),"")</f>
        <v/>
      </c>
      <c r="GF63" s="410" t="str">
        <f t="array" aca="1" ref="GF63" ca="1">IFERROR(IF(COUNT(IF(('1. Database - raw'!FG$7:FI$494&gt;0)*('1. Database - raw'!$AD$7:$AD$494=$A63)*(INDIRECT($Q63,TRUE)=$O63),'1. Database - raw'!FG$7:FI$494))&gt;0,COUNT(IF(('1. Database - raw'!FG$7:FI$494&gt;0)*('1. Database - raw'!$AD$7:$AD$494=$A63)*(INDIRECT($Q63,TRUE)=$O63),'1. Database - raw'!FG$7:FI$494)),""),"")</f>
        <v/>
      </c>
      <c r="GG63" s="407" t="str">
        <f t="shared" ca="1" si="64"/>
        <v/>
      </c>
      <c r="GH63" s="408" t="str">
        <f t="shared" ca="1" si="65"/>
        <v/>
      </c>
      <c r="GI63" s="408" t="str">
        <f t="shared" ca="1" si="66"/>
        <v/>
      </c>
      <c r="GJ63" s="408" t="str">
        <f t="array" aca="1" ref="GJ63" ca="1">IFERROR(AVERAGE(IF(('1. Database - raw'!FM$7:FO$494&gt;0)*('1. Database - raw'!$AD$7:$AD$494=$A63)*(INDIRECT($Q63,TRUE)=$O63),'1. Database - raw'!FM$7:FO$494)),"")</f>
        <v/>
      </c>
      <c r="GK63" s="409" t="str">
        <f t="array" aca="1" ref="GK63" ca="1">IFERROR(_xlfn.STDEV.S(IF(('1. Database - raw'!FM$7:FO$494&gt;0)*('1. Database - raw'!$AD$7:$AD$494=$A63)*(INDIRECT($Q63,TRUE)=$O63),'1. Database - raw'!FM$7:FO$494)),"")</f>
        <v/>
      </c>
      <c r="GL63" s="410" t="str">
        <f t="array" aca="1" ref="GL63" ca="1">IFERROR(IF(COUNT(IF(('1. Database - raw'!FM$7:FO$494&gt;0)*('1. Database - raw'!$AD$7:$AD$494=$A63)*(INDIRECT($Q63,TRUE)=$O63),'1. Database - raw'!FM$7:FO$494))&gt;0,COUNT(IF(('1. Database - raw'!FM$7:FO$494&gt;0)*('1. Database - raw'!$AD$7:$AD$494=$A63)*(INDIRECT($Q63,TRUE)=$O63),'1. Database - raw'!FM$7:FO$494)),""),"")</f>
        <v/>
      </c>
      <c r="GM63" s="407" t="str">
        <f t="shared" ca="1" si="67"/>
        <v/>
      </c>
      <c r="GN63" s="408" t="str">
        <f t="shared" ca="1" si="68"/>
        <v/>
      </c>
      <c r="GO63" s="408" t="str">
        <f t="shared" ca="1" si="69"/>
        <v/>
      </c>
      <c r="GP63" s="408" t="str">
        <f t="array" aca="1" ref="GP63" ca="1">IFERROR(AVERAGE(IF(('1. Database - raw'!FS$7:FU$494&gt;0)*('1. Database - raw'!$AD$7:$AD$494=$A63)*(INDIRECT($Q63,TRUE)=$O63),'1. Database - raw'!FS$7:FU$494)),"")</f>
        <v/>
      </c>
      <c r="GQ63" s="409" t="str">
        <f t="array" aca="1" ref="GQ63" ca="1">IFERROR(_xlfn.STDEV.S(IF(('1. Database - raw'!FS$7:FU$494&gt;0)*('1. Database - raw'!$AD$7:$AD$494=$A63)*(INDIRECT($Q63,TRUE)=$O63),'1. Database - raw'!FS$7:FU$494)),"")</f>
        <v/>
      </c>
      <c r="GR63" s="410" t="str">
        <f t="array" aca="1" ref="GR63" ca="1">IFERROR(IF(COUNT(IF(('1. Database - raw'!FS$7:FU$494&gt;0)*('1. Database - raw'!$AD$7:$AD$494=$A63)*(INDIRECT($Q63,TRUE)=$O63),'1. Database - raw'!FS$7:FU$494))&gt;0,COUNT(IF(('1. Database - raw'!FS$7:FU$494&gt;0)*('1. Database - raw'!$AD$7:$AD$494=$A63)*(INDIRECT($Q63,TRUE)=$O63),'1. Database - raw'!FS$7:FU$494)),""),"")</f>
        <v/>
      </c>
      <c r="GS63" s="407" t="str">
        <f t="shared" ca="1" si="70"/>
        <v/>
      </c>
      <c r="GT63" s="408" t="str">
        <f t="shared" ca="1" si="71"/>
        <v/>
      </c>
      <c r="GU63" s="408" t="str">
        <f t="shared" ca="1" si="72"/>
        <v/>
      </c>
      <c r="GV63" s="408" t="str">
        <f t="array" aca="1" ref="GV63" ca="1">IFERROR(AVERAGE(IF(('1. Database - raw'!FY$7:GA$494&gt;0)*('1. Database - raw'!$AD$7:$AD$494=$A63)*(INDIRECT($Q63,TRUE)=$O63),'1. Database - raw'!FY$7:GA$494)),"")</f>
        <v/>
      </c>
      <c r="GW63" s="409" t="str">
        <f t="array" aca="1" ref="GW63" ca="1">IFERROR(_xlfn.STDEV.S(IF(('1. Database - raw'!FY$7:GA$494&gt;0)*('1. Database - raw'!$AD$7:$AD$494=$A63)*(INDIRECT($Q63,TRUE)=$O63),'1. Database - raw'!FY$7:GA$494)),"")</f>
        <v/>
      </c>
      <c r="GX63" s="410" t="str">
        <f t="array" aca="1" ref="GX63" ca="1">IFERROR(IF(COUNT(IF(('1. Database - raw'!FY$7:GA$494&gt;0)*('1. Database - raw'!$AD$7:$AD$494=$A63)*(INDIRECT($Q63,TRUE)=$O63),'1. Database - raw'!FY$7:GA$494))&gt;0,COUNT(IF(('1. Database - raw'!FY$7:GA$494&gt;0)*('1. Database - raw'!$AD$7:$AD$494=$A63)*(INDIRECT($Q63,TRUE)=$O63),'1. Database - raw'!FY$7:GA$494)),""),"")</f>
        <v/>
      </c>
      <c r="GY63" s="407" t="str">
        <f t="shared" ca="1" si="73"/>
        <v/>
      </c>
      <c r="GZ63" s="408" t="str">
        <f t="shared" ca="1" si="74"/>
        <v/>
      </c>
      <c r="HA63" s="408" t="str">
        <f t="shared" ca="1" si="75"/>
        <v/>
      </c>
      <c r="HB63" s="408" t="str">
        <f t="array" aca="1" ref="HB63" ca="1">IFERROR(AVERAGE(IF(('1. Database - raw'!GE$7:GG$494&gt;0)*('1. Database - raw'!$AD$7:$AD$494=$A63)*(INDIRECT($Q63,TRUE)=$O63),'1. Database - raw'!GE$7:GG$494)),"")</f>
        <v/>
      </c>
      <c r="HC63" s="409" t="str">
        <f t="array" aca="1" ref="HC63" ca="1">IFERROR(_xlfn.STDEV.S(IF(('1. Database - raw'!GE$7:GG$494&gt;0)*('1. Database - raw'!$AD$7:$AD$494=$A63)*(INDIRECT($Q63,TRUE)=$O63),'1. Database - raw'!GE$7:GG$494)),"")</f>
        <v/>
      </c>
      <c r="HD63" s="410" t="str">
        <f t="array" aca="1" ref="HD63" ca="1">IFERROR(IF(COUNT(IF(('1. Database - raw'!GE$7:GG$494&gt;0)*('1. Database - raw'!$AD$7:$AD$494=$A63)*(INDIRECT($Q63,TRUE)=$O63),'1. Database - raw'!GE$7:GG$494))&gt;0,COUNT(IF(('1. Database - raw'!GE$7:GG$494&gt;0)*('1. Database - raw'!$AD$7:$AD$494=$A63)*(INDIRECT($Q63,TRUE)=$O63),'1. Database - raw'!GE$7:GG$494)),""),"")</f>
        <v/>
      </c>
      <c r="HE63" s="407" t="str">
        <f t="shared" ca="1" si="76"/>
        <v/>
      </c>
      <c r="HF63" s="408" t="str">
        <f t="shared" ca="1" si="77"/>
        <v/>
      </c>
      <c r="HG63" s="408" t="str">
        <f t="shared" ca="1" si="78"/>
        <v/>
      </c>
      <c r="HH63" s="408" t="str">
        <f t="array" aca="1" ref="HH63" ca="1">IFERROR(AVERAGE(IF(('1. Database - raw'!GK$7:GM$494&gt;0)*('1. Database - raw'!$AD$7:$AD$494=$A63)*(INDIRECT($Q63,TRUE)=$O63),'1. Database - raw'!GK$7:GM$494)),"")</f>
        <v/>
      </c>
      <c r="HI63" s="409" t="str">
        <f t="array" aca="1" ref="HI63" ca="1">IFERROR(_xlfn.STDEV.S(IF(('1. Database - raw'!GK$7:GM$494&gt;0)*('1. Database - raw'!$AD$7:$AD$494=$A63)*(INDIRECT($Q63,TRUE)=$O63),'1. Database - raw'!GK$7:GM$494)),"")</f>
        <v/>
      </c>
      <c r="HJ63" s="410" t="str">
        <f t="array" aca="1" ref="HJ63" ca="1">IFERROR(IF(COUNT(IF(('1. Database - raw'!GK$7:GM$494&gt;0)*('1. Database - raw'!$AD$7:$AD$494=$A63)*(INDIRECT($Q63,TRUE)=$O63),'1. Database - raw'!GK$7:GM$494))&gt;0,COUNT(IF(('1. Database - raw'!GK$7:GM$494&gt;0)*('1. Database - raw'!$AD$7:$AD$494=$A63)*(INDIRECT($Q63,TRUE)=$O63),'1. Database - raw'!GK$7:GM$494)),""),"")</f>
        <v/>
      </c>
      <c r="HK63" s="407" t="str">
        <f t="shared" ca="1" si="79"/>
        <v/>
      </c>
      <c r="HL63" s="408" t="str">
        <f t="shared" ca="1" si="80"/>
        <v/>
      </c>
      <c r="HM63" s="408" t="str">
        <f t="shared" ca="1" si="81"/>
        <v/>
      </c>
      <c r="HN63" s="408" t="str">
        <f t="array" aca="1" ref="HN63" ca="1">IFERROR(AVERAGE(IF(('1. Database - raw'!GQ$7:GS$494&gt;0)*('1. Database - raw'!$AD$7:$AD$494=$A63)*(INDIRECT($Q63,TRUE)=$O63),'1. Database - raw'!GQ$7:GS$494)),"")</f>
        <v/>
      </c>
      <c r="HO63" s="409" t="str">
        <f t="array" aca="1" ref="HO63" ca="1">IFERROR(_xlfn.STDEV.S(IF(('1. Database - raw'!GQ$7:GS$494&gt;0)*('1. Database - raw'!$AD$7:$AD$494=$A63)*(INDIRECT($Q63,TRUE)=$O63),'1. Database - raw'!GQ$7:GS$494)),"")</f>
        <v/>
      </c>
      <c r="HP63" s="410" t="str">
        <f t="array" aca="1" ref="HP63" ca="1">IFERROR(IF(COUNT(IF(('1. Database - raw'!GQ$7:GS$494&gt;0)*('1. Database - raw'!$AD$7:$AD$494=$A63)*(INDIRECT($Q63,TRUE)=$O63),'1. Database - raw'!GQ$7:GS$494))&gt;0,COUNT(IF(('1. Database - raw'!GQ$7:GS$494&gt;0)*('1. Database - raw'!$AD$7:$AD$494=$A63)*(INDIRECT($Q63,TRUE)=$O63),'1. Database - raw'!GQ$7:GS$494)),""),"")</f>
        <v/>
      </c>
      <c r="HQ63" s="407" t="str">
        <f t="shared" ca="1" si="82"/>
        <v/>
      </c>
      <c r="HR63" s="408" t="str">
        <f t="shared" ca="1" si="83"/>
        <v/>
      </c>
      <c r="HS63" s="408" t="str">
        <f t="shared" ca="1" si="84"/>
        <v/>
      </c>
      <c r="HT63" s="408" t="str">
        <f t="array" aca="1" ref="HT63" ca="1">IFERROR(AVERAGE(IF(('1. Database - raw'!GW$7:GY$494&gt;0)*('1. Database - raw'!$AD$7:$AD$494=$A63)*(INDIRECT($Q63,TRUE)=$O63),'1. Database - raw'!GW$7:GY$494)),"")</f>
        <v/>
      </c>
      <c r="HU63" s="409" t="str">
        <f t="array" aca="1" ref="HU63" ca="1">IFERROR(_xlfn.STDEV.S(IF(('1. Database - raw'!GW$7:GY$494&gt;0)*('1. Database - raw'!$AD$7:$AD$494=$A63)*(INDIRECT($Q63,TRUE)=$O63),'1. Database - raw'!GW$7:GY$494)),"")</f>
        <v/>
      </c>
      <c r="HV63" s="410" t="str">
        <f t="array" aca="1" ref="HV63" ca="1">IFERROR(IF(COUNT(IF(('1. Database - raw'!GW$7:GY$494&gt;0)*('1. Database - raw'!$AD$7:$AD$494=$A63)*(INDIRECT($Q63,TRUE)=$O63),'1. Database - raw'!GW$7:GY$494))&gt;0,COUNT(IF(('1. Database - raw'!GW$7:GY$494&gt;0)*('1. Database - raw'!$AD$7:$AD$494=$A63)*(INDIRECT($Q63,TRUE)=$O63),'1. Database - raw'!GW$7:GY$494)),""),"")</f>
        <v/>
      </c>
      <c r="HW63" s="407" t="str">
        <f t="shared" ca="1" si="85"/>
        <v/>
      </c>
      <c r="HX63" s="408" t="str">
        <f t="shared" ca="1" si="86"/>
        <v/>
      </c>
      <c r="HY63" s="408" t="str">
        <f t="shared" ca="1" si="87"/>
        <v/>
      </c>
      <c r="HZ63" s="408" t="str">
        <f t="array" aca="1" ref="HZ63" ca="1">IFERROR(AVERAGE(IF(('1. Database - raw'!HC$7:HE$494&gt;0)*('1. Database - raw'!$AD$7:$AD$494=$A63)*(INDIRECT($Q63,TRUE)=$O63),'1. Database - raw'!HC$7:HE$494)),"")</f>
        <v/>
      </c>
      <c r="IA63" s="409" t="str">
        <f t="array" aca="1" ref="IA63" ca="1">IFERROR(_xlfn.STDEV.S(IF(('1. Database - raw'!HC$7:HE$494&gt;0)*('1. Database - raw'!$AD$7:$AD$494=$A63)*(INDIRECT($Q63,TRUE)=$O63),'1. Database - raw'!HC$7:HE$494)),"")</f>
        <v/>
      </c>
      <c r="IB63" s="410" t="str">
        <f t="array" aca="1" ref="IB63" ca="1">IFERROR(IF(COUNT(IF(('1. Database - raw'!HC$7:HE$494&gt;0)*('1. Database - raw'!$AD$7:$AD$494=$A63)*(INDIRECT($Q63,TRUE)=$O63),'1. Database - raw'!HC$7:HE$494))&gt;0,COUNT(IF(('1. Database - raw'!HC$7:HE$494&gt;0)*('1. Database - raw'!$AD$7:$AD$494=$A63)*(INDIRECT($Q63,TRUE)=$O63),'1. Database - raw'!HC$7:HE$494)),""),"")</f>
        <v/>
      </c>
      <c r="IC63" s="407" t="str">
        <f t="shared" ca="1" si="88"/>
        <v/>
      </c>
      <c r="ID63" s="408" t="str">
        <f t="shared" ca="1" si="89"/>
        <v/>
      </c>
      <c r="IE63" s="408" t="str">
        <f t="shared" ca="1" si="90"/>
        <v/>
      </c>
      <c r="IF63" s="408" t="str">
        <f t="array" aca="1" ref="IF63" ca="1">IFERROR(AVERAGE(IF(('1. Database - raw'!HI$7:HK$494&gt;0)*('1. Database - raw'!$AD$7:$AD$494=$A63)*(INDIRECT($Q63,TRUE)=$O63),'1. Database - raw'!HI$7:HK$494)),"")</f>
        <v/>
      </c>
      <c r="IG63" s="409" t="str">
        <f t="array" aca="1" ref="IG63" ca="1">IFERROR(_xlfn.STDEV.S(IF(('1. Database - raw'!HI$7:HK$494&gt;0)*('1. Database - raw'!$AD$7:$AD$494=$A63)*(INDIRECT($Q63,TRUE)=$O63),'1. Database - raw'!HI$7:HK$494)),"")</f>
        <v/>
      </c>
      <c r="IH63" s="410" t="str">
        <f t="array" aca="1" ref="IH63" ca="1">IFERROR(IF(COUNT(IF(('1. Database - raw'!HI$7:HK$494&gt;0)*('1. Database - raw'!$AD$7:$AD$494=$A63)*(INDIRECT($Q63,TRUE)=$O63),'1. Database - raw'!HI$7:HK$494))&gt;0,COUNT(IF(('1. Database - raw'!HI$7:HK$494&gt;0)*('1. Database - raw'!$AD$7:$AD$494=$A63)*(INDIRECT($Q63,TRUE)=$O63),'1. Database - raw'!HI$7:HK$494)),""),"")</f>
        <v/>
      </c>
      <c r="II63" s="407" t="str">
        <f t="shared" ca="1" si="91"/>
        <v/>
      </c>
      <c r="IJ63" s="408" t="str">
        <f t="shared" ca="1" si="92"/>
        <v/>
      </c>
      <c r="IK63" s="408" t="str">
        <f t="shared" ca="1" si="93"/>
        <v/>
      </c>
      <c r="IL63" s="408" t="str">
        <f t="array" aca="1" ref="IL63" ca="1">IFERROR(AVERAGE(IF(('1. Database - raw'!HO$7:HQ$494&gt;0)*('1. Database - raw'!$AD$7:$AD$494=$A63)*(INDIRECT($Q63,TRUE)=$O63),'1. Database - raw'!HO$7:HQ$494)),"")</f>
        <v/>
      </c>
      <c r="IM63" s="409" t="str">
        <f t="array" aca="1" ref="IM63" ca="1">IFERROR(_xlfn.STDEV.S(IF(('1. Database - raw'!HO$7:HQ$494&gt;0)*('1. Database - raw'!$AD$7:$AD$494=$A63)*(INDIRECT($Q63,TRUE)=$O63),'1. Database - raw'!HO$7:HQ$494)),"")</f>
        <v/>
      </c>
      <c r="IN63" s="410" t="str">
        <f t="array" aca="1" ref="IN63" ca="1">IFERROR(IF(COUNT(IF(('1. Database - raw'!HO$7:HQ$494&gt;0)*('1. Database - raw'!$AD$7:$AD$494=$A63)*(INDIRECT($Q63,TRUE)=$O63),'1. Database - raw'!HO$7:HQ$494))&gt;0,COUNT(IF(('1. Database - raw'!HO$7:HQ$494&gt;0)*('1. Database - raw'!$AD$7:$AD$494=$A63)*(INDIRECT($Q63,TRUE)=$O63),'1. Database - raw'!HO$7:HQ$494)),""),"")</f>
        <v/>
      </c>
      <c r="IO63" s="407" t="str">
        <f t="shared" ca="1" si="94"/>
        <v/>
      </c>
      <c r="IP63" s="408" t="str">
        <f t="shared" ca="1" si="95"/>
        <v/>
      </c>
      <c r="IQ63" s="408" t="str">
        <f t="shared" ca="1" si="96"/>
        <v/>
      </c>
      <c r="IR63" s="408" t="str">
        <f t="array" aca="1" ref="IR63" ca="1">IFERROR(AVERAGE(IF(('1. Database - raw'!HU$7:HW$494&gt;0)*('1. Database - raw'!$AD$7:$AD$494=$A63)*(INDIRECT($Q63,TRUE)=$O63),'1. Database - raw'!HU$7:HW$494)),"")</f>
        <v/>
      </c>
      <c r="IS63" s="409" t="str">
        <f t="array" aca="1" ref="IS63" ca="1">IFERROR(_xlfn.STDEV.S(IF(('1. Database - raw'!HU$7:HW$494&gt;0)*('1. Database - raw'!$AD$7:$AD$494=$A63)*(INDIRECT($Q63,TRUE)=$O63),'1. Database - raw'!HU$7:HW$494)),"")</f>
        <v/>
      </c>
      <c r="IT63" s="410" t="str">
        <f t="array" aca="1" ref="IT63" ca="1">IFERROR(IF(COUNT(IF(('1. Database - raw'!HU$7:HW$494&gt;0)*('1. Database - raw'!$AD$7:$AD$494=$A63)*(INDIRECT($Q63,TRUE)=$O63),'1. Database - raw'!HU$7:HW$494))&gt;0,COUNT(IF(('1. Database - raw'!HU$7:HW$494&gt;0)*('1. Database - raw'!$AD$7:$AD$494=$A63)*(INDIRECT($Q63,TRUE)=$O63),'1. Database - raw'!HU$7:HW$494)),""),"")</f>
        <v/>
      </c>
      <c r="IU63" s="407" t="str">
        <f t="shared" ca="1" si="97"/>
        <v/>
      </c>
      <c r="IV63" s="408" t="str">
        <f t="shared" ca="1" si="98"/>
        <v/>
      </c>
      <c r="IW63" s="408" t="str">
        <f t="shared" ca="1" si="99"/>
        <v/>
      </c>
      <c r="IX63" s="408" t="str">
        <f t="array" aca="1" ref="IX63" ca="1">IFERROR(AVERAGE(IF(('1. Database - raw'!IA$7:IC$494&gt;0)*('1. Database - raw'!$AD$7:$AD$494=$A63)*(INDIRECT($Q63,TRUE)=$O63),'1. Database - raw'!IA$7:IC$494)),"")</f>
        <v/>
      </c>
      <c r="IY63" s="409" t="str">
        <f t="array" aca="1" ref="IY63" ca="1">IFERROR(_xlfn.STDEV.S(IF(('1. Database - raw'!IA$7:IC$494&gt;0)*('1. Database - raw'!$AD$7:$AD$494=$A63)*(INDIRECT($Q63,TRUE)=$O63),'1. Database - raw'!IA$7:IC$494)),"")</f>
        <v/>
      </c>
      <c r="IZ63" s="410" t="str">
        <f t="array" aca="1" ref="IZ63" ca="1">IFERROR(IF(COUNT(IF(('1. Database - raw'!IA$7:IC$494&gt;0)*('1. Database - raw'!$AD$7:$AD$494=$A63)*(INDIRECT($Q63,TRUE)=$O63),'1. Database - raw'!IA$7:IC$494))&gt;0,COUNT(IF(('1. Database - raw'!IA$7:IC$494&gt;0)*('1. Database - raw'!$AD$7:$AD$494=$A63)*(INDIRECT($Q63,TRUE)=$O63),'1. Database - raw'!IA$7:IC$494)),""),"")</f>
        <v/>
      </c>
      <c r="JA63" s="407" t="str">
        <f t="shared" ca="1" si="100"/>
        <v/>
      </c>
      <c r="JB63" s="408" t="str">
        <f t="shared" ca="1" si="101"/>
        <v/>
      </c>
      <c r="JC63" s="408" t="str">
        <f t="shared" ca="1" si="102"/>
        <v/>
      </c>
      <c r="JD63" s="408" t="str">
        <f t="array" aca="1" ref="JD63" ca="1">IFERROR(AVERAGE(IF(('1. Database - raw'!IG$7:II$494&gt;0)*('1. Database - raw'!$AD$7:$AD$494=$A63)*(INDIRECT($Q63,TRUE)=$O63),'1. Database - raw'!IG$7:II$494)),"")</f>
        <v/>
      </c>
      <c r="JE63" s="409" t="str">
        <f t="array" aca="1" ref="JE63" ca="1">IFERROR(_xlfn.STDEV.S(IF(('1. Database - raw'!IG$7:II$494&gt;0)*('1. Database - raw'!$AD$7:$AD$494=$A63)*(INDIRECT($Q63,TRUE)=$O63),'1. Database - raw'!IG$7:II$494)),"")</f>
        <v/>
      </c>
      <c r="JF63" s="410" t="str">
        <f t="array" aca="1" ref="JF63" ca="1">IFERROR(IF(COUNT(IF(('1. Database - raw'!IG$7:II$494&gt;0)*('1. Database - raw'!$AD$7:$AD$494=$A63)*(INDIRECT($Q63,TRUE)=$O63),'1. Database - raw'!IG$7:II$494))&gt;0,COUNT(IF(('1. Database - raw'!IG$7:II$494&gt;0)*('1. Database - raw'!$AD$7:$AD$494=$A63)*(INDIRECT($Q63,TRUE)=$O63),'1. Database - raw'!IG$7:II$494)),""),"")</f>
        <v/>
      </c>
      <c r="JG63" s="414" t="str">
        <f t="shared" ca="1" si="103"/>
        <v/>
      </c>
      <c r="JH63" s="415" t="str">
        <f t="shared" ca="1" si="104"/>
        <v/>
      </c>
      <c r="JI63" s="415" t="str">
        <f t="shared" ca="1" si="105"/>
        <v/>
      </c>
      <c r="JJ63" s="415" t="str">
        <f t="array" aca="1" ref="JJ63" ca="1">IFERROR(AVERAGE(IF(('1. Database - raw'!IM$7:IO$494&gt;0)*('1. Database - raw'!$AD$7:$AD$494=$A63)*(INDIRECT($Q63,TRUE)=$O63),'1. Database - raw'!IM$7:IO$494)),"")</f>
        <v/>
      </c>
      <c r="JK63" s="416" t="str">
        <f t="array" aca="1" ref="JK63" ca="1">IFERROR(_xlfn.STDEV.S(IF(('1. Database - raw'!IM$7:IO$494&gt;0)*('1. Database - raw'!$AD$7:$AD$494=$A63)*(INDIRECT($Q63,TRUE)=$O63),'1. Database - raw'!IM$7:IO$494)),"")</f>
        <v/>
      </c>
      <c r="JL63" s="410" t="str">
        <f t="array" aca="1" ref="JL63" ca="1">IFERROR(IF(COUNT(IF(('1. Database - raw'!IM$7:IO$494&gt;0)*('1. Database - raw'!$AD$7:$AD$494=$A63)*(INDIRECT($Q63,TRUE)=$O63),'1. Database - raw'!IM$7:IO$494))&gt;0,COUNT(IF(('1. Database - raw'!IM$7:IO$494&gt;0)*('1. Database - raw'!$AD$7:$AD$494=$A63)*(INDIRECT($Q63,TRUE)=$O63),'1. Database - raw'!IM$7:IO$494)),""),"")</f>
        <v/>
      </c>
      <c r="JM63" s="414" t="str">
        <f t="shared" ca="1" si="106"/>
        <v/>
      </c>
      <c r="JN63" s="415" t="str">
        <f t="shared" ca="1" si="107"/>
        <v/>
      </c>
      <c r="JO63" s="415" t="str">
        <f t="shared" ca="1" si="108"/>
        <v/>
      </c>
      <c r="JP63" s="415" t="str">
        <f t="array" aca="1" ref="JP63" ca="1">IFERROR(AVERAGE(IF(('1. Database - raw'!IS$7:IU$494&gt;0)*('1. Database - raw'!$AD$7:$AD$494=$A63)*(INDIRECT($Q63,TRUE)=$O63),'1. Database - raw'!IS$7:IU$494)),"")</f>
        <v/>
      </c>
      <c r="JQ63" s="416" t="str">
        <f t="array" aca="1" ref="JQ63" ca="1">IFERROR(_xlfn.STDEV.S(IF(('1. Database - raw'!IS$7:IU$494&gt;0)*('1. Database - raw'!$AD$7:$AD$494=$A63)*(INDIRECT($Q63,TRUE)=$O63),'1. Database - raw'!IS$7:IU$494)),"")</f>
        <v/>
      </c>
      <c r="JR63" s="410" t="str">
        <f t="array" aca="1" ref="JR63" ca="1">IFERROR(IF(COUNT(IF(('1. Database - raw'!IS$7:IU$494&gt;0)*('1. Database - raw'!$AD$7:$AD$494=$A63)*(INDIRECT($Q63,TRUE)=$O63),'1. Database - raw'!IS$7:IU$494))&gt;0,COUNT(IF(('1. Database - raw'!IS$7:IU$494&gt;0)*('1. Database - raw'!$AD$7:$AD$494=$A63)*(INDIRECT($Q63,TRUE)=$O63),'1. Database - raw'!IS$7:IU$494)),""),"")</f>
        <v/>
      </c>
      <c r="JS63" s="414" t="str">
        <f t="shared" ca="1" si="109"/>
        <v/>
      </c>
      <c r="JT63" s="415" t="str">
        <f t="shared" ca="1" si="110"/>
        <v/>
      </c>
      <c r="JU63" s="415" t="str">
        <f t="shared" ca="1" si="111"/>
        <v/>
      </c>
      <c r="JV63" s="415" t="str">
        <f t="array" aca="1" ref="JV63" ca="1">IFERROR(AVERAGE(IF(('1. Database - raw'!IY$7:JA$494&gt;0)*('1. Database - raw'!$AD$7:$AD$494=$A63)*(INDIRECT($Q63,TRUE)=$O63),'1. Database - raw'!IY$7:JA$494)),"")</f>
        <v/>
      </c>
      <c r="JW63" s="416" t="str">
        <f t="array" aca="1" ref="JW63" ca="1">IFERROR(_xlfn.STDEV.S(IF(('1. Database - raw'!IY$7:JA$494&gt;0)*('1. Database - raw'!$AD$7:$AD$494=$A63)*(INDIRECT($Q63,TRUE)=$O63),'1. Database - raw'!IY$7:JA$494)),"")</f>
        <v/>
      </c>
      <c r="JX63" s="410" t="str">
        <f t="array" aca="1" ref="JX63" ca="1">IFERROR(IF(COUNT(IF(('1. Database - raw'!IY$7:JA$494&gt;0)*('1. Database - raw'!$AD$7:$AD$494=$A63)*(INDIRECT($Q63,TRUE)=$O63),'1. Database - raw'!IY$7:JA$494))&gt;0,COUNT(IF(('1. Database - raw'!IY$7:JA$494&gt;0)*('1. Database - raw'!$AD$7:$AD$494=$A63)*(INDIRECT($Q63,TRUE)=$O63),'1. Database - raw'!IY$7:JA$494)),""),"")</f>
        <v/>
      </c>
      <c r="JY63" s="414" t="str">
        <f t="shared" ca="1" si="112"/>
        <v/>
      </c>
      <c r="JZ63" s="415" t="str">
        <f t="shared" ca="1" si="113"/>
        <v/>
      </c>
      <c r="KA63" s="415" t="str">
        <f t="shared" ca="1" si="114"/>
        <v/>
      </c>
      <c r="KB63" s="415" t="str">
        <f t="array" aca="1" ref="KB63" ca="1">IFERROR(AVERAGE(IF(('1. Database - raw'!JE$7:JG$494&gt;0)*('1. Database - raw'!$AD$7:$AD$494=$A63)*(INDIRECT($Q63,TRUE)=$O63),'1. Database - raw'!JE$7:JG$494)),"")</f>
        <v/>
      </c>
      <c r="KC63" s="416" t="str">
        <f t="array" aca="1" ref="KC63" ca="1">IFERROR(_xlfn.STDEV.S(IF(('1. Database - raw'!JE$7:JG$494&gt;0)*('1. Database - raw'!$AD$7:$AD$494=$A63)*(INDIRECT($Q63,TRUE)=$O63),'1. Database - raw'!JE$7:JG$494)),"")</f>
        <v/>
      </c>
      <c r="KD63" s="410" t="str">
        <f t="array" aca="1" ref="KD63" ca="1">IFERROR(IF(COUNT(IF(('1. Database - raw'!JE$7:JG$494&gt;0)*('1. Database - raw'!$AD$7:$AD$494=$A63)*(INDIRECT($Q63,TRUE)=$O63),'1. Database - raw'!JE$7:JG$494))&gt;0,COUNT(IF(('1. Database - raw'!JE$7:JG$494&gt;0)*('1. Database - raw'!$AD$7:$AD$494=$A63)*(INDIRECT($Q63,TRUE)=$O63),'1. Database - raw'!JE$7:JG$494)),""),"")</f>
        <v/>
      </c>
      <c r="KE63" s="414" t="str">
        <f t="shared" ca="1" si="115"/>
        <v/>
      </c>
      <c r="KF63" s="415" t="str">
        <f t="shared" ca="1" si="116"/>
        <v/>
      </c>
      <c r="KG63" s="415" t="str">
        <f t="shared" ca="1" si="117"/>
        <v/>
      </c>
      <c r="KH63" s="415" t="str">
        <f t="array" aca="1" ref="KH63" ca="1">IFERROR(AVERAGE(IF(('1. Database - raw'!JK$7:JM$494&gt;0)*('1. Database - raw'!$AD$7:$AD$494=$A63)*(INDIRECT($Q63,TRUE)=$O63),'1. Database - raw'!JK$7:JM$494)),"")</f>
        <v/>
      </c>
      <c r="KI63" s="416" t="str">
        <f t="array" aca="1" ref="KI63" ca="1">IFERROR(_xlfn.STDEV.S(IF(('1. Database - raw'!JK$7:JM$494&gt;0)*('1. Database - raw'!$AD$7:$AD$494=$A63)*(INDIRECT($Q63,TRUE)=$O63),'1. Database - raw'!JK$7:JM$494)),"")</f>
        <v/>
      </c>
      <c r="KJ63" s="410" t="str">
        <f t="array" aca="1" ref="KJ63" ca="1">IFERROR(IF(COUNT(IF(('1. Database - raw'!JK$7:JM$494&gt;0)*('1. Database - raw'!$AD$7:$AD$494=$A63)*(INDIRECT($Q63,TRUE)=$O63),'1. Database - raw'!JK$7:JM$494))&gt;0,COUNT(IF(('1. Database - raw'!JK$7:JM$494&gt;0)*('1. Database - raw'!$AD$7:$AD$494=$A63)*(INDIRECT($Q63,TRUE)=$O63),'1. Database - raw'!JK$7:JM$494)),""),"")</f>
        <v/>
      </c>
      <c r="KK63" s="414" t="str">
        <f t="shared" ca="1" si="118"/>
        <v/>
      </c>
      <c r="KL63" s="415" t="str">
        <f t="shared" ca="1" si="119"/>
        <v/>
      </c>
      <c r="KM63" s="415" t="str">
        <f t="shared" ca="1" si="120"/>
        <v/>
      </c>
      <c r="KN63" s="415" t="str">
        <f t="array" aca="1" ref="KN63" ca="1">IFERROR(AVERAGE(IF(('1. Database - raw'!JQ$7:JS$494&gt;0)*('1. Database - raw'!$AD$7:$AD$494=$A63)*(INDIRECT($Q63,TRUE)=$O63),'1. Database - raw'!JQ$7:JS$494)),"")</f>
        <v/>
      </c>
      <c r="KO63" s="416" t="str">
        <f t="array" aca="1" ref="KO63" ca="1">IFERROR(_xlfn.STDEV.S(IF(('1. Database - raw'!JQ$7:JS$494&gt;0)*('1. Database - raw'!$AD$7:$AD$494=$A63)*(INDIRECT($Q63,TRUE)=$O63),'1. Database - raw'!JQ$7:JS$494)),"")</f>
        <v/>
      </c>
      <c r="KP63" s="410" t="str">
        <f t="array" aca="1" ref="KP63" ca="1">IFERROR(IF(COUNT(IF(('1. Database - raw'!JQ$7:JS$494&gt;0)*('1. Database - raw'!$AD$7:$AD$494=$A63)*(INDIRECT($Q63,TRUE)=$O63),'1. Database - raw'!JQ$7:JS$494))&gt;0,COUNT(IF(('1. Database - raw'!JQ$7:JS$494&gt;0)*('1. Database - raw'!$AD$7:$AD$494=$A63)*(INDIRECT($Q63,TRUE)=$O63),'1. Database - raw'!JQ$7:JS$494)),""),"")</f>
        <v/>
      </c>
      <c r="KQ63" s="414" t="str">
        <f t="shared" ca="1" si="121"/>
        <v/>
      </c>
      <c r="KR63" s="415" t="str">
        <f t="shared" ca="1" si="122"/>
        <v/>
      </c>
      <c r="KS63" s="415" t="str">
        <f t="shared" ca="1" si="123"/>
        <v/>
      </c>
      <c r="KT63" s="415" t="str">
        <f t="array" aca="1" ref="KT63" ca="1">IFERROR(AVERAGE(IF(('1. Database - raw'!JW$7:JY$494&gt;0)*('1. Database - raw'!$AD$7:$AD$494=$A63)*(INDIRECT($Q63,TRUE)=$O63),'1. Database - raw'!JW$7:JY$494)),"")</f>
        <v/>
      </c>
      <c r="KU63" s="416" t="str">
        <f t="array" aca="1" ref="KU63" ca="1">IFERROR(_xlfn.STDEV.S(IF(('1. Database - raw'!JW$7:JY$494&gt;0)*('1. Database - raw'!$AD$7:$AD$494=$A63)*(INDIRECT($Q63,TRUE)=$O63),'1. Database - raw'!JW$7:JY$494)),"")</f>
        <v/>
      </c>
      <c r="KV63" s="410" t="str">
        <f t="array" aca="1" ref="KV63" ca="1">IFERROR(IF(COUNT(IF(('1. Database - raw'!JW$7:JY$494&gt;0)*('1. Database - raw'!$AD$7:$AD$494=$A63)*(INDIRECT($Q63,TRUE)=$O63),'1. Database - raw'!JW$7:JY$494))&gt;0,COUNT(IF(('1. Database - raw'!JW$7:JY$494&gt;0)*('1. Database - raw'!$AD$7:$AD$494=$A63)*(INDIRECT($Q63,TRUE)=$O63),'1. Database - raw'!JW$7:JY$494)),""),"")</f>
        <v/>
      </c>
      <c r="KW63" s="414" t="str">
        <f t="shared" ca="1" si="124"/>
        <v/>
      </c>
      <c r="KX63" s="415" t="str">
        <f t="shared" ca="1" si="125"/>
        <v/>
      </c>
      <c r="KY63" s="415" t="str">
        <f t="shared" ca="1" si="126"/>
        <v/>
      </c>
      <c r="KZ63" s="415" t="str">
        <f t="array" aca="1" ref="KZ63" ca="1">IFERROR(AVERAGE(IF(('1. Database - raw'!KC$7:KE$494&gt;0)*('1. Database - raw'!$AD$7:$AD$494=$A63)*(INDIRECT($Q63,TRUE)=$O63),'1. Database - raw'!KC$7:KE$494)),"")</f>
        <v/>
      </c>
      <c r="LA63" s="416" t="str">
        <f t="array" aca="1" ref="LA63" ca="1">IFERROR(_xlfn.STDEV.S(IF(('1. Database - raw'!KC$7:KE$494&gt;0)*('1. Database - raw'!$AD$7:$AD$494=$A63)*(INDIRECT($Q63,TRUE)=$O63),'1. Database - raw'!KC$7:KE$494)),"")</f>
        <v/>
      </c>
      <c r="LB63" s="410" t="str">
        <f t="array" aca="1" ref="LB63" ca="1">IFERROR(IF(COUNT(IF(('1. Database - raw'!KC$7:KE$494&gt;0)*('1. Database - raw'!$AD$7:$AD$494=$A63)*(INDIRECT($Q63,TRUE)=$O63),'1. Database - raw'!KC$7:KE$494))&gt;0,COUNT(IF(('1. Database - raw'!KC$7:KE$494&gt;0)*('1. Database - raw'!$AD$7:$AD$494=$A63)*(INDIRECT($Q63,TRUE)=$O63),'1. Database - raw'!KC$7:KE$494)),""),"")</f>
        <v/>
      </c>
      <c r="LC63" s="414" t="str">
        <f t="shared" ca="1" si="127"/>
        <v/>
      </c>
      <c r="LD63" s="415" t="str">
        <f t="shared" ca="1" si="128"/>
        <v/>
      </c>
      <c r="LE63" s="415" t="str">
        <f t="shared" ca="1" si="129"/>
        <v/>
      </c>
      <c r="LF63" s="415" t="str">
        <f t="array" aca="1" ref="LF63" ca="1">IFERROR(AVERAGE(IF(('1. Database - raw'!KI$7:KK$494&gt;0)*('1. Database - raw'!$AD$7:$AD$494=$A63)*(INDIRECT($Q63,TRUE)=$O63),'1. Database - raw'!KI$7:KK$494)),"")</f>
        <v/>
      </c>
      <c r="LG63" s="416" t="str">
        <f t="array" aca="1" ref="LG63" ca="1">IFERROR(_xlfn.STDEV.S(IF(('1. Database - raw'!KI$7:KK$494&gt;0)*('1. Database - raw'!$AD$7:$AD$494=$A63)*(INDIRECT($Q63,TRUE)=$O63),'1. Database - raw'!KI$7:KK$494)),"")</f>
        <v/>
      </c>
      <c r="LH63" s="410" t="str">
        <f t="array" aca="1" ref="LH63" ca="1">IFERROR(IF(COUNT(IF(('1. Database - raw'!KI$7:KK$494&gt;0)*('1. Database - raw'!$AD$7:$AD$494=$A63)*(INDIRECT($Q63,TRUE)=$O63),'1. Database - raw'!KI$7:KK$494))&gt;0,COUNT(IF(('1. Database - raw'!KI$7:KK$494&gt;0)*('1. Database - raw'!$AD$7:$AD$494=$A63)*(INDIRECT($Q63,TRUE)=$O63),'1. Database - raw'!KI$7:KK$494)),""),"")</f>
        <v/>
      </c>
      <c r="LI63" s="414" t="str">
        <f t="shared" ca="1" si="169"/>
        <v/>
      </c>
      <c r="LJ63" s="415" t="str">
        <f t="shared" ca="1" si="170"/>
        <v/>
      </c>
      <c r="LK63" s="415" t="str">
        <f t="shared" ca="1" si="171"/>
        <v/>
      </c>
      <c r="LL63" s="415" t="str">
        <f t="array" aca="1" ref="LL63" ca="1">IFERROR(AVERAGE(IF(('1. Database - raw'!KO$7:KQ$494&gt;0)*('1. Database - raw'!$AD$7:$AD$494=$A63)*(INDIRECT($Q63,TRUE)=$O63),'1. Database - raw'!KO$7:KQ$494)),"")</f>
        <v/>
      </c>
      <c r="LM63" s="416" t="str">
        <f t="array" aca="1" ref="LM63" ca="1">IFERROR(_xlfn.STDEV.S(IF(('1. Database - raw'!KO$7:KQ$494&gt;0)*('1. Database - raw'!$AD$7:$AD$494=$A63)*(INDIRECT($Q63,TRUE)=$O63),'1. Database - raw'!KO$7:KQ$494)),"")</f>
        <v/>
      </c>
      <c r="LN63" s="410" t="str">
        <f t="array" aca="1" ref="LN63" ca="1">IFERROR(IF(COUNT(IF(('1. Database - raw'!KO$7:KQ$494&gt;0)*('1. Database - raw'!$AD$7:$AD$494=$A63)*(INDIRECT($Q63,TRUE)=$O63),'1. Database - raw'!KO$7:KQ$494))&gt;0,COUNT(IF(('1. Database - raw'!KO$7:KQ$494&gt;0)*('1. Database - raw'!$AD$7:$AD$494=$A63)*(INDIRECT($Q63,TRUE)=$O63),'1. Database - raw'!KO$7:KQ$494)),""),"")</f>
        <v/>
      </c>
      <c r="LO63" s="414" t="str">
        <f t="shared" ca="1" si="130"/>
        <v/>
      </c>
      <c r="LP63" s="415" t="str">
        <f t="shared" ca="1" si="131"/>
        <v/>
      </c>
      <c r="LQ63" s="415" t="str">
        <f t="shared" ca="1" si="132"/>
        <v/>
      </c>
      <c r="LR63" s="415" t="str">
        <f t="array" aca="1" ref="LR63" ca="1">IFERROR(AVERAGE(IF(('1. Database - raw'!KU$7:KW$494&gt;0)*('1. Database - raw'!$AD$7:$AD$494=$A63)*(INDIRECT($Q63,TRUE)=$O63),'1. Database - raw'!KU$7:KW$494)),"")</f>
        <v/>
      </c>
      <c r="LS63" s="416" t="str">
        <f t="array" aca="1" ref="LS63" ca="1">IFERROR(_xlfn.STDEV.S(IF(('1. Database - raw'!KU$7:KW$494&gt;0)*('1. Database - raw'!$AD$7:$AD$494=$A63)*(INDIRECT($Q63,TRUE)=$O63),'1. Database - raw'!KU$7:KW$494)),"")</f>
        <v/>
      </c>
      <c r="LT63" s="410" t="str">
        <f t="array" aca="1" ref="LT63" ca="1">IFERROR(IF(COUNT(IF(('1. Database - raw'!KU$7:KW$494&gt;0)*('1. Database - raw'!$AD$7:$AD$494=$A63)*(INDIRECT($Q63,TRUE)=$O63),'1. Database - raw'!KU$7:KW$494))&gt;0,COUNT(IF(('1. Database - raw'!KU$7:KW$494&gt;0)*('1. Database - raw'!$AD$7:$AD$494=$A63)*(INDIRECT($Q63,TRUE)=$O63),'1. Database - raw'!KU$7:KW$494)),""),"")</f>
        <v/>
      </c>
      <c r="LU63" s="414" t="str">
        <f t="shared" ca="1" si="133"/>
        <v/>
      </c>
      <c r="LV63" s="415" t="str">
        <f t="shared" ca="1" si="134"/>
        <v/>
      </c>
      <c r="LW63" s="415" t="str">
        <f t="shared" ca="1" si="135"/>
        <v/>
      </c>
      <c r="LX63" s="415" t="str">
        <f t="array" aca="1" ref="LX63" ca="1">IFERROR(AVERAGE(IF(('1. Database - raw'!LA$7:LC$494&gt;0)*('1. Database - raw'!$AD$7:$AD$494=$A63)*(INDIRECT($Q63,TRUE)=$O63),'1. Database - raw'!LA$7:LC$494)),"")</f>
        <v/>
      </c>
      <c r="LY63" s="416" t="str">
        <f t="array" aca="1" ref="LY63" ca="1">IFERROR(_xlfn.STDEV.S(IF(('1. Database - raw'!LA$7:LC$494&gt;0)*('1. Database - raw'!$AD$7:$AD$494=$A63)*(INDIRECT($Q63,TRUE)=$O63),'1. Database - raw'!LA$7:LC$494)),"")</f>
        <v/>
      </c>
      <c r="LZ63" s="410" t="str">
        <f t="array" aca="1" ref="LZ63" ca="1">IFERROR(IF(COUNT(IF(('1. Database - raw'!LA$7:LC$494&gt;0)*('1. Database - raw'!$AD$7:$AD$494=$A63)*(INDIRECT($Q63,TRUE)=$O63),'1. Database - raw'!LA$7:LC$494))&gt;0,COUNT(IF(('1. Database - raw'!LA$7:LC$494&gt;0)*('1. Database - raw'!$AD$7:$AD$494=$A63)*(INDIRECT($Q63,TRUE)=$O63),'1. Database - raw'!LA$7:LC$494)),""),"")</f>
        <v/>
      </c>
      <c r="MA63" s="414" t="str">
        <f t="shared" ca="1" si="136"/>
        <v/>
      </c>
      <c r="MB63" s="415" t="str">
        <f t="shared" ca="1" si="137"/>
        <v/>
      </c>
      <c r="MC63" s="415" t="str">
        <f t="shared" ca="1" si="138"/>
        <v/>
      </c>
      <c r="MD63" s="415" t="str">
        <f t="array" aca="1" ref="MD63" ca="1">IFERROR(AVERAGE(IF(('1. Database - raw'!LG$7:LI$494&gt;0)*('1. Database - raw'!$AD$7:$AD$494=$A63)*(INDIRECT($Q63,TRUE)=$O63),'1. Database - raw'!LG$7:LI$494)),"")</f>
        <v/>
      </c>
      <c r="ME63" s="416" t="str">
        <f t="array" aca="1" ref="ME63" ca="1">IFERROR(_xlfn.STDEV.S(IF(('1. Database - raw'!LG$7:LI$494&gt;0)*('1. Database - raw'!$AD$7:$AD$494=$A63)*(INDIRECT($Q63,TRUE)=$O63),'1. Database - raw'!LG$7:LI$494)),"")</f>
        <v/>
      </c>
      <c r="MF63" s="410" t="str">
        <f t="array" aca="1" ref="MF63" ca="1">IFERROR(IF(COUNT(IF(('1. Database - raw'!LG$7:LI$494&gt;0)*('1. Database - raw'!$AD$7:$AD$494=$A63)*(INDIRECT($Q63,TRUE)=$O63),'1. Database - raw'!LG$7:LI$494))&gt;0,COUNT(IF(('1. Database - raw'!LG$7:LI$494&gt;0)*('1. Database - raw'!$AD$7:$AD$494=$A63)*(INDIRECT($Q63,TRUE)=$O63),'1. Database - raw'!LG$7:LI$494)),""),"")</f>
        <v/>
      </c>
      <c r="MG63" s="414" t="str">
        <f t="shared" ca="1" si="139"/>
        <v/>
      </c>
      <c r="MH63" s="415" t="str">
        <f t="shared" ca="1" si="140"/>
        <v/>
      </c>
      <c r="MI63" s="415" t="str">
        <f t="shared" ca="1" si="141"/>
        <v/>
      </c>
      <c r="MJ63" s="415" t="str">
        <f t="array" aca="1" ref="MJ63" ca="1">IFERROR(AVERAGE(IF(('1. Database - raw'!LM$7:LO$494&gt;0)*('1. Database - raw'!$AD$7:$AD$494=$A63)*(INDIRECT($Q63,TRUE)=$O63),'1. Database - raw'!LM$7:LO$494)),"")</f>
        <v/>
      </c>
      <c r="MK63" s="416" t="str">
        <f t="array" aca="1" ref="MK63" ca="1">IFERROR(_xlfn.STDEV.S(IF(('1. Database - raw'!LM$7:LO$494&gt;0)*('1. Database - raw'!$AD$7:$AD$494=$A63)*(INDIRECT($Q63,TRUE)=$O63),'1. Database - raw'!LM$7:LO$494)),"")</f>
        <v/>
      </c>
      <c r="ML63" s="410" t="str">
        <f t="array" aca="1" ref="ML63" ca="1">IFERROR(IF(COUNT(IF(('1. Database - raw'!LM$7:LO$494&gt;0)*('1. Database - raw'!$AD$7:$AD$494=$A63)*(INDIRECT($Q63,TRUE)=$O63),'1. Database - raw'!LM$7:LO$494))&gt;0,COUNT(IF(('1. Database - raw'!LM$7:LO$494&gt;0)*('1. Database - raw'!$AD$7:$AD$494=$A63)*(INDIRECT($Q63,TRUE)=$O63),'1. Database - raw'!LM$7:LO$494)),""),"")</f>
        <v/>
      </c>
      <c r="MM63" s="414" t="str">
        <f t="shared" ca="1" si="142"/>
        <v/>
      </c>
      <c r="MN63" s="415" t="str">
        <f t="shared" ca="1" si="143"/>
        <v/>
      </c>
      <c r="MO63" s="415" t="str">
        <f t="shared" ca="1" si="144"/>
        <v/>
      </c>
      <c r="MP63" s="415" t="str">
        <f t="array" aca="1" ref="MP63" ca="1">IFERROR(AVERAGE(IF(('1. Database - raw'!LS$7:LU$494&gt;0)*('1. Database - raw'!$AD$7:$AD$494=$A63)*(INDIRECT($Q63,TRUE)=$O63),'1. Database - raw'!LS$7:LU$494)),"")</f>
        <v/>
      </c>
      <c r="MQ63" s="416" t="str">
        <f t="array" aca="1" ref="MQ63" ca="1">IFERROR(_xlfn.STDEV.S(IF(('1. Database - raw'!LS$7:LU$494&gt;0)*('1. Database - raw'!$AD$7:$AD$494=$A63)*(INDIRECT($Q63,TRUE)=$O63),'1. Database - raw'!LS$7:LU$494)),"")</f>
        <v/>
      </c>
      <c r="MR63" s="410" t="str">
        <f t="array" aca="1" ref="MR63" ca="1">IFERROR(IF(COUNT(IF(('1. Database - raw'!LS$7:LU$494&gt;0)*('1. Database - raw'!$AD$7:$AD$494=$A63)*(INDIRECT($Q63,TRUE)=$O63),'1. Database - raw'!LS$7:LU$494))&gt;0,COUNT(IF(('1. Database - raw'!LS$7:LU$494&gt;0)*('1. Database - raw'!$AD$7:$AD$494=$A63)*(INDIRECT($Q63,TRUE)=$O63),'1. Database - raw'!LS$7:LU$494)),""),"")</f>
        <v/>
      </c>
      <c r="MS63" s="414" t="str">
        <f t="shared" ca="1" si="145"/>
        <v/>
      </c>
      <c r="MT63" s="415" t="str">
        <f t="shared" ca="1" si="146"/>
        <v/>
      </c>
      <c r="MU63" s="415" t="str">
        <f t="shared" ca="1" si="147"/>
        <v/>
      </c>
      <c r="MV63" s="415" t="str">
        <f t="array" aca="1" ref="MV63" ca="1">IFERROR(AVERAGE(IF(('1. Database - raw'!LY$7:MA$494&gt;0)*('1. Database - raw'!$AD$7:$AD$494=$A63)*(INDIRECT($Q63,TRUE)=$O63),'1. Database - raw'!LY$7:MA$494)),"")</f>
        <v/>
      </c>
      <c r="MW63" s="416" t="str">
        <f t="array" aca="1" ref="MW63" ca="1">IFERROR(_xlfn.STDEV.S(IF(('1. Database - raw'!LY$7:MA$494&gt;0)*('1. Database - raw'!$AD$7:$AD$494=$A63)*(INDIRECT($Q63,TRUE)=$O63),'1. Database - raw'!LY$7:MA$494)),"")</f>
        <v/>
      </c>
      <c r="MX63" s="410" t="str">
        <f t="array" aca="1" ref="MX63" ca="1">IFERROR(IF(COUNT(IF(('1. Database - raw'!LY$7:MA$494&gt;0)*('1. Database - raw'!$AD$7:$AD$494=$A63)*(INDIRECT($Q63,TRUE)=$O63),'1. Database - raw'!LY$7:MA$494))&gt;0,COUNT(IF(('1. Database - raw'!LY$7:MA$494&gt;0)*('1. Database - raw'!$AD$7:$AD$494=$A63)*(INDIRECT($Q63,TRUE)=$O63),'1. Database - raw'!LY$7:MA$494)),""),"")</f>
        <v/>
      </c>
      <c r="MY63" s="414" t="str">
        <f t="shared" ca="1" si="148"/>
        <v/>
      </c>
      <c r="MZ63" s="415" t="str">
        <f t="shared" ca="1" si="149"/>
        <v/>
      </c>
      <c r="NA63" s="415" t="str">
        <f t="shared" ca="1" si="150"/>
        <v/>
      </c>
      <c r="NB63" s="415" t="str">
        <f t="array" aca="1" ref="NB63" ca="1">IFERROR(AVERAGE(IF(('1. Database - raw'!ME$7:MG$494&gt;0)*('1. Database - raw'!$AD$7:$AD$494=$A63)*(INDIRECT($Q63,TRUE)=$O63),'1. Database - raw'!ME$7:MG$494)),"")</f>
        <v/>
      </c>
      <c r="NC63" s="416" t="str">
        <f t="array" aca="1" ref="NC63" ca="1">IFERROR(_xlfn.STDEV.S(IF(('1. Database - raw'!ME$7:MG$494&gt;0)*('1. Database - raw'!$AD$7:$AD$494=$A63)*(INDIRECT($Q63,TRUE)=$O63),'1. Database - raw'!ME$7:MG$494)),"")</f>
        <v/>
      </c>
      <c r="ND63" s="410" t="str">
        <f t="array" aca="1" ref="ND63" ca="1">IFERROR(IF(COUNT(IF(('1. Database - raw'!ME$7:MG$494&gt;0)*('1. Database - raw'!$AD$7:$AD$494=$A63)*(INDIRECT($Q63,TRUE)=$O63),'1. Database - raw'!ME$7:MG$494))&gt;0,COUNT(IF(('1. Database - raw'!ME$7:MG$494&gt;0)*('1. Database - raw'!$AD$7:$AD$494=$A63)*(INDIRECT($Q63,TRUE)=$O63),'1. Database - raw'!ME$7:MG$494)),""),"")</f>
        <v/>
      </c>
      <c r="NE63" s="414" t="str">
        <f t="shared" ca="1" si="151"/>
        <v/>
      </c>
      <c r="NF63" s="415" t="str">
        <f t="shared" ca="1" si="152"/>
        <v/>
      </c>
      <c r="NG63" s="415" t="str">
        <f t="shared" ca="1" si="153"/>
        <v/>
      </c>
      <c r="NH63" s="415" t="str">
        <f t="array" aca="1" ref="NH63" ca="1">IFERROR(AVERAGE(IF(('1. Database - raw'!MK$7:MM$494&gt;0)*('1. Database - raw'!$AD$7:$AD$494=$A63)*(INDIRECT($Q63,TRUE)=$O63),'1. Database - raw'!MK$7:MM$494)),"")</f>
        <v/>
      </c>
      <c r="NI63" s="416" t="str">
        <f t="array" aca="1" ref="NI63" ca="1">IFERROR(_xlfn.STDEV.S(IF(('1. Database - raw'!MK$7:MM$494&gt;0)*('1. Database - raw'!$AD$7:$AD$494=$A63)*(INDIRECT($Q63,TRUE)=$O63),'1. Database - raw'!MK$7:MM$494)),"")</f>
        <v/>
      </c>
      <c r="NJ63" s="410" t="str">
        <f t="array" aca="1" ref="NJ63" ca="1">IFERROR(IF(COUNT(IF(('1. Database - raw'!MK$7:MM$494&gt;0)*('1. Database - raw'!$AD$7:$AD$494=$A63)*(INDIRECT($Q63,TRUE)=$O63),'1. Database - raw'!MK$7:MM$494))&gt;0,COUNT(IF(('1. Database - raw'!MK$7:MM$494&gt;0)*('1. Database - raw'!$AD$7:$AD$494=$A63)*(INDIRECT($Q63,TRUE)=$O63),'1. Database - raw'!MK$7:MM$494)),""),"")</f>
        <v/>
      </c>
      <c r="NK63" s="414" t="str">
        <f t="shared" ca="1" si="154"/>
        <v/>
      </c>
      <c r="NL63" s="415" t="str">
        <f t="shared" ca="1" si="155"/>
        <v/>
      </c>
      <c r="NM63" s="415" t="str">
        <f t="shared" ca="1" si="156"/>
        <v/>
      </c>
      <c r="NN63" s="415" t="str">
        <f t="array" aca="1" ref="NN63" ca="1">IFERROR(AVERAGE(IF(('1. Database - raw'!MQ$7:MS$494&gt;0)*('1. Database - raw'!$AD$7:$AD$494=$A63)*(INDIRECT($Q63,TRUE)=$O63),'1. Database - raw'!MQ$7:MS$494)),"")</f>
        <v/>
      </c>
      <c r="NO63" s="416" t="str">
        <f t="array" aca="1" ref="NO63" ca="1">IFERROR(_xlfn.STDEV.S(IF(('1. Database - raw'!MQ$7:MS$494&gt;0)*('1. Database - raw'!$AD$7:$AD$494=$A63)*(INDIRECT($Q63,TRUE)=$O63),'1. Database - raw'!MQ$7:MS$494)),"")</f>
        <v/>
      </c>
      <c r="NP63" s="410" t="str">
        <f t="array" aca="1" ref="NP63" ca="1">IFERROR(IF(COUNT(IF(('1. Database - raw'!MQ$7:MS$494&gt;0)*('1. Database - raw'!$AD$7:$AD$494=$A63)*(INDIRECT($Q63,TRUE)=$O63),'1. Database - raw'!MQ$7:MS$494))&gt;0,COUNT(IF(('1. Database - raw'!MQ$7:MS$494&gt;0)*('1. Database - raw'!$AD$7:$AD$494=$A63)*(INDIRECT($Q63,TRUE)=$O63),'1. Database - raw'!MQ$7:MS$494)),""),"")</f>
        <v/>
      </c>
      <c r="NQ63" s="414" t="str">
        <f t="shared" ca="1" si="157"/>
        <v/>
      </c>
      <c r="NR63" s="415" t="str">
        <f t="shared" ca="1" si="158"/>
        <v/>
      </c>
      <c r="NS63" s="415" t="str">
        <f t="shared" ca="1" si="159"/>
        <v/>
      </c>
      <c r="NT63" s="415" t="str">
        <f t="array" aca="1" ref="NT63" ca="1">IFERROR(AVERAGE(IF(('1. Database - raw'!MW$7:MY$494&gt;0)*('1. Database - raw'!$AD$7:$AD$494=$A63)*(INDIRECT($Q63,TRUE)=$O63),'1. Database - raw'!MW$7:MY$494)),"")</f>
        <v/>
      </c>
      <c r="NU63" s="416" t="str">
        <f t="array" aca="1" ref="NU63" ca="1">IFERROR(_xlfn.STDEV.S(IF(('1. Database - raw'!MW$7:MY$494&gt;0)*('1. Database - raw'!$AD$7:$AD$494=$A63)*(INDIRECT($Q63,TRUE)=$O63),'1. Database - raw'!MW$7:MY$494)),"")</f>
        <v/>
      </c>
      <c r="NV63" s="410" t="str">
        <f t="array" aca="1" ref="NV63" ca="1">IFERROR(IF(COUNT(IF(('1. Database - raw'!MW$7:MY$494&gt;0)*('1. Database - raw'!$AD$7:$AD$494=$A63)*(INDIRECT($Q63,TRUE)=$O63),'1. Database - raw'!MW$7:MY$494))&gt;0,COUNT(IF(('1. Database - raw'!MW$7:MY$494&gt;0)*('1. Database - raw'!$AD$7:$AD$494=$A63)*(INDIRECT($Q63,TRUE)=$O63),'1. Database - raw'!MW$7:MY$494)),""),"")</f>
        <v/>
      </c>
      <c r="NW63" s="414" t="str">
        <f t="shared" ca="1" si="160"/>
        <v/>
      </c>
      <c r="NX63" s="415" t="str">
        <f t="shared" ca="1" si="161"/>
        <v/>
      </c>
      <c r="NY63" s="415" t="str">
        <f t="shared" ca="1" si="162"/>
        <v/>
      </c>
      <c r="NZ63" s="415" t="str">
        <f t="array" aca="1" ref="NZ63" ca="1">IFERROR(AVERAGE(IF(('1. Database - raw'!NC$7:NE$494&gt;0)*('1. Database - raw'!$AD$7:$AD$494=$A63)*(INDIRECT($Q63,TRUE)=$O63),'1. Database - raw'!NC$7:NE$494)),"")</f>
        <v/>
      </c>
      <c r="OA63" s="416" t="str">
        <f t="array" aca="1" ref="OA63" ca="1">IFERROR(_xlfn.STDEV.S(IF(('1. Database - raw'!NC$7:NE$494&gt;0)*('1. Database - raw'!$AD$7:$AD$494=$A63)*(INDIRECT($Q63,TRUE)=$O63),'1. Database - raw'!NC$7:NE$494)),"")</f>
        <v/>
      </c>
      <c r="OB63" s="410" t="str">
        <f t="array" aca="1" ref="OB63" ca="1">IFERROR(IF(COUNT(IF(('1. Database - raw'!NC$7:NE$494&gt;0)*('1. Database - raw'!$AD$7:$AD$494=$A63)*(INDIRECT($Q63,TRUE)=$O63),'1. Database - raw'!NC$7:NE$494))&gt;0,COUNT(IF(('1. Database - raw'!NC$7:NE$494&gt;0)*('1. Database - raw'!$AD$7:$AD$494=$A63)*(INDIRECT($Q63,TRUE)=$O63),'1. Database - raw'!NC$7:NE$494)),""),"")</f>
        <v/>
      </c>
      <c r="OC63" s="414" t="str">
        <f t="shared" ca="1" si="163"/>
        <v/>
      </c>
      <c r="OD63" s="415" t="str">
        <f t="shared" ca="1" si="164"/>
        <v/>
      </c>
      <c r="OE63" s="415" t="str">
        <f t="shared" ca="1" si="165"/>
        <v/>
      </c>
      <c r="OF63" s="415" t="str">
        <f t="array" aca="1" ref="OF63" ca="1">IFERROR(AVERAGE(IF(('1. Database - raw'!NI$7:NK$494&gt;0)*('1. Database - raw'!$AD$7:$AD$494=$A63)*(INDIRECT($Q63,TRUE)=$O63),'1. Database - raw'!NI$7:NK$494)),"")</f>
        <v/>
      </c>
      <c r="OG63" s="416" t="str">
        <f t="array" aca="1" ref="OG63" ca="1">IFERROR(_xlfn.STDEV.S(IF(('1. Database - raw'!NI$7:NK$494&gt;0)*('1. Database - raw'!$AD$7:$AD$494=$A63)*(INDIRECT($Q63,TRUE)=$O63),'1. Database - raw'!NI$7:NK$494)),"")</f>
        <v/>
      </c>
      <c r="OH63" s="410" t="str">
        <f t="array" aca="1" ref="OH63" ca="1">IFERROR(IF(COUNT(IF(('1. Database - raw'!NI$7:NK$494&gt;0)*('1. Database - raw'!$AD$7:$AD$494=$A63)*(INDIRECT($Q63,TRUE)=$O63),'1. Database - raw'!NI$7:NK$494))&gt;0,COUNT(IF(('1. Database - raw'!NI$7:NK$494&gt;0)*('1. Database - raw'!$AD$7:$AD$494=$A63)*(INDIRECT($Q63,TRUE)=$O63),'1. Database - raw'!NI$7:NK$494)),""),"")</f>
        <v/>
      </c>
    </row>
    <row r="64" spans="1:398" s="417" customFormat="1" hidden="1" outlineLevel="2" x14ac:dyDescent="0.25">
      <c r="A64" s="391" t="s">
        <v>553</v>
      </c>
      <c r="B64" s="1330"/>
      <c r="C64" s="392"/>
      <c r="D64" s="393"/>
      <c r="E64" s="393" t="s">
        <v>348</v>
      </c>
      <c r="F64" s="394"/>
      <c r="G64" s="394"/>
      <c r="H64" s="394" t="s">
        <v>778</v>
      </c>
      <c r="I64" s="394"/>
      <c r="J64" s="394"/>
      <c r="K64" s="394"/>
      <c r="L64" s="394"/>
      <c r="M64" s="394"/>
      <c r="N64" s="395"/>
      <c r="O64" s="396" t="str">
        <f t="array" ref="O64">INDEX(A64:N64,IF(MIN(IF(C64:N64&lt;&gt;"",COLUMN(C64:N64)))&gt;0,MIN(IF(C64:N64&lt;&gt;"",COLUMN(C64:N64))),""))</f>
        <v>Nigeria</v>
      </c>
      <c r="P64" s="397">
        <f t="shared" si="203"/>
        <v>3</v>
      </c>
      <c r="Q64" s="398" t="str">
        <f ca="1">"'" &amp; $S$4 &amp; "'!" &amp; ADDRESS(ROW('1. Database - raw'!$A$7),MATCH($C$2,'1. Database - raw'!$6:$6,0)+MATCH(O64,$C64:$N64,0)-1,1) &amp; ":" &amp; ADDRESS(LOOKUP(2,1/('1. Database - raw'!A:A&lt;&gt;""),ROW('1. Database - raw'!A:A)),MATCH($C$2,'1. Database - raw'!$6:$6,0)+MATCH(O64,$C64:$N64,0)-1,1)</f>
        <v>'1. Database - raw'!$AG$7:$AG$494</v>
      </c>
      <c r="R64" s="392"/>
      <c r="S64" s="399"/>
      <c r="T64" s="400" t="str">
        <f t="shared" ref="T64:AC73" ca="1" si="204">IFERROR(IF(INDIRECT(ADDRESS(ROW(64:64),MATCH(T$2,$BQ$2:$OH$2,0)+COLUMN($BQ:$BQ)+4,4,1),TRUE)&gt;=10,INDIRECT(ADDRESS(ROW(64:64),MATCH(T$2,$BQ$2:$OH$2,0)+COLUMN($BQ:$BQ)+1,4,1),TRUE)/INDIRECT(ADDRESS(ROW($5:$5),MATCH(T$2,$BQ$2:$OH$2,0)+COLUMN($BQ:$BQ)+1,2,1),TRUE),""),"")</f>
        <v/>
      </c>
      <c r="U64" s="401" t="str">
        <f t="shared" ca="1" si="204"/>
        <v/>
      </c>
      <c r="V64" s="401" t="str">
        <f t="shared" ca="1" si="204"/>
        <v/>
      </c>
      <c r="W64" s="401" t="str">
        <f t="shared" ca="1" si="204"/>
        <v/>
      </c>
      <c r="X64" s="401" t="str">
        <f t="shared" ca="1" si="204"/>
        <v/>
      </c>
      <c r="Y64" s="401" t="str">
        <f t="shared" ca="1" si="204"/>
        <v/>
      </c>
      <c r="Z64" s="401" t="str">
        <f t="shared" ca="1" si="204"/>
        <v/>
      </c>
      <c r="AA64" s="401" t="str">
        <f t="shared" ca="1" si="204"/>
        <v/>
      </c>
      <c r="AB64" s="401" t="str">
        <f t="shared" ca="1" si="204"/>
        <v/>
      </c>
      <c r="AC64" s="401" t="str">
        <f t="shared" ca="1" si="204"/>
        <v/>
      </c>
      <c r="AD64" s="401" t="str">
        <f t="shared" ref="AD64:AM73" ca="1" si="205">IFERROR(IF(INDIRECT(ADDRESS(ROW(64:64),MATCH(AD$2,$BQ$2:$OH$2,0)+COLUMN($BQ:$BQ)+4,4,1),TRUE)&gt;=10,INDIRECT(ADDRESS(ROW(64:64),MATCH(AD$2,$BQ$2:$OH$2,0)+COLUMN($BQ:$BQ)+1,4,1),TRUE)/INDIRECT(ADDRESS(ROW($5:$5),MATCH(AD$2,$BQ$2:$OH$2,0)+COLUMN($BQ:$BQ)+1,2,1),TRUE),""),"")</f>
        <v/>
      </c>
      <c r="AE64" s="401" t="str">
        <f t="shared" ca="1" si="205"/>
        <v/>
      </c>
      <c r="AF64" s="401" t="str">
        <f t="shared" ca="1" si="205"/>
        <v/>
      </c>
      <c r="AG64" s="401" t="str">
        <f t="shared" ca="1" si="205"/>
        <v/>
      </c>
      <c r="AH64" s="401" t="str">
        <f t="shared" ca="1" si="205"/>
        <v/>
      </c>
      <c r="AI64" s="401" t="str">
        <f t="shared" ca="1" si="205"/>
        <v/>
      </c>
      <c r="AJ64" s="401" t="str">
        <f t="shared" ca="1" si="205"/>
        <v/>
      </c>
      <c r="AK64" s="401" t="str">
        <f t="shared" ca="1" si="205"/>
        <v/>
      </c>
      <c r="AL64" s="401" t="str">
        <f t="shared" ca="1" si="205"/>
        <v/>
      </c>
      <c r="AM64" s="402" t="str">
        <f t="shared" ca="1" si="205"/>
        <v/>
      </c>
      <c r="AN64" s="403"/>
      <c r="AO64" s="403"/>
      <c r="AP64" s="403"/>
      <c r="AQ64" s="403"/>
      <c r="AR64" s="403"/>
      <c r="AS64" s="403"/>
      <c r="AT64" s="403"/>
      <c r="AU64" s="403"/>
      <c r="AV64" s="403"/>
      <c r="AW64" s="403"/>
      <c r="AX64" s="403"/>
      <c r="AY64" s="403"/>
      <c r="AZ64" s="403"/>
      <c r="BA64" s="403"/>
      <c r="BB64" s="403"/>
      <c r="BC64" s="403"/>
      <c r="BD64" s="404"/>
      <c r="BE64" s="404"/>
      <c r="BF64" s="404"/>
      <c r="BG64" s="405"/>
      <c r="BH64" s="467"/>
      <c r="BI64" s="532" t="str">
        <f t="shared" ca="1" si="166"/>
        <v/>
      </c>
      <c r="BJ64" s="557" t="str">
        <f t="shared" ref="BJ64:BJ95" ca="1" si="206">IFERROR(CF64/$CF$5,"")</f>
        <v/>
      </c>
      <c r="BK64" s="557" t="str">
        <f t="shared" ref="BK64:BK87" ca="1" si="207">IFERROR(EH64/$EH$5,"")</f>
        <v/>
      </c>
      <c r="BL64" s="557" t="str">
        <f t="shared" ca="1" si="167"/>
        <v/>
      </c>
      <c r="BM64" s="557" t="str">
        <f t="shared" ref="BM64:BM87" ca="1" si="208">IFERROR(AVERAGE(AG64,AJ64),"")</f>
        <v/>
      </c>
      <c r="BN64" s="557" t="str">
        <f t="shared" ref="BN64:BN88" ca="1" si="209">AM64</f>
        <v/>
      </c>
      <c r="BO64" s="406"/>
      <c r="BP64" s="396" t="str">
        <f t="shared" ref="BP64:BP95" si="210">O64</f>
        <v>Nigeria</v>
      </c>
      <c r="BQ64" s="407" t="str">
        <f t="shared" ca="1" si="172"/>
        <v/>
      </c>
      <c r="BR64" s="408" t="str">
        <f t="shared" ca="1" si="173"/>
        <v/>
      </c>
      <c r="BS64" s="408" t="str">
        <f t="shared" ca="1" si="174"/>
        <v/>
      </c>
      <c r="BT64" s="408" t="str">
        <f t="array" aca="1" ref="BT64" ca="1">IFERROR(AVERAGE(IF(('1. Database - raw'!AW$7:AY$494&gt;0)*('1. Database - raw'!$AD$7:$AD$494=$A64)*('1. Database - raw'!$AP$7:$AP$494&lt;&gt;Dropdown!$AM$11)*(INDIRECT($Q64,TRUE)=$O64),'1. Database - raw'!AW$7:AY$494)),"")</f>
        <v/>
      </c>
      <c r="BU64" s="409" t="str">
        <f t="array" aca="1" ref="BU64" ca="1">IFERROR(_xlfn.STDEV.S(IF(('1. Database - raw'!AW$7:AY$494&gt;0)*('1. Database - raw'!$AD$7:$AD$494=$A64)*('1. Database - raw'!$AP$7:$AP$494&lt;&gt;Dropdown!$AM$11)*(INDIRECT($Q64,TRUE)=$O64),'1. Database - raw'!AW$7:AY$494)),"")</f>
        <v/>
      </c>
      <c r="BV64" s="410" t="str">
        <f t="array" aca="1" ref="BV64" ca="1">IFERROR(IF(COUNT(IF(('1. Database - raw'!AW$7:AY$494&gt;0)*('1. Database - raw'!$AD$7:$AD$494=$A64)*('1. Database - raw'!$AP$7:$AP$494&lt;&gt;Dropdown!$AM$11)*(INDIRECT($Q64,TRUE)=$O64),'1. Database - raw'!AW$7:AY$494))&gt;0,COUNT(IF(('1. Database - raw'!AW$7:AY$494&gt;0)*('1. Database - raw'!$AD$7:$AD$494=$A64)*('1. Database - raw'!$AP$7:$AP$494&lt;&gt;Dropdown!$AM$11)*(INDIRECT($Q64,TRUE)=$O64),'1. Database - raw'!AW$7:AY$494)),""),"")</f>
        <v/>
      </c>
      <c r="BW64" s="407">
        <f t="shared" ca="1" si="7"/>
        <v>26.392822127816505</v>
      </c>
      <c r="BX64" s="408">
        <f t="shared" ca="1" si="8"/>
        <v>367.75133305002601</v>
      </c>
      <c r="BY64" s="408">
        <f t="shared" ca="1" si="9"/>
        <v>98.519010959594709</v>
      </c>
      <c r="BZ64" s="408">
        <f t="array" aca="1" ref="BZ64" ca="1">IFERROR(AVERAGE(IF(('1. Database - raw'!BC$7:BE$494&gt;0)*('1. Database - raw'!$AD$7:$AD$494=$A64)*('1. Database - raw'!$AP$7:$AP$494&lt;&gt;Dropdown!$AM$11)*(INDIRECT($Q64,TRUE)=$O64),'1. Database - raw'!BC$7:BE$494)),"")</f>
        <v>130.33333333333334</v>
      </c>
      <c r="CA64" s="409">
        <f t="array" aca="1" ref="CA64" ca="1">IFERROR(_xlfn.STDEV.S(IF(('1. Database - raw'!BC$7:BE$494&gt;0)*('1. Database - raw'!$AD$7:$AD$494=$A64)*('1. Database - raw'!$AP$7:$AP$494&lt;&gt;Dropdown!$AM$11)*(INDIRECT($Q64,TRUE)=$O64),'1. Database - raw'!BC$7:BE$494)),"")</f>
        <v>112.88194423083495</v>
      </c>
      <c r="CB64" s="410">
        <f t="array" aca="1" ref="CB64" ca="1">IFERROR(IF(COUNT(IF(('1. Database - raw'!BC$7:BE$494&gt;0)*('1. Database - raw'!$AD$7:$AD$494=$A64)*('1. Database - raw'!$AP$7:$AP$494&lt;&gt;Dropdown!$AM$11)*(INDIRECT($Q64,TRUE)=$O64),'1. Database - raw'!BC$7:BE$494))&gt;0,COUNT(IF(('1. Database - raw'!BC$7:BE$494&gt;0)*('1. Database - raw'!$AD$7:$AD$494=$A64)*('1. Database - raw'!$AP$7:$AP$494&lt;&gt;Dropdown!$AM$11)*(INDIRECT($Q64,TRUE)=$O64),'1. Database - raw'!BC$7:BE$494)),""),"")</f>
        <v>3</v>
      </c>
      <c r="CC64" s="411" t="str">
        <f t="shared" ca="1" si="10"/>
        <v/>
      </c>
      <c r="CD64" s="412" t="str">
        <f t="shared" ca="1" si="11"/>
        <v/>
      </c>
      <c r="CE64" s="412" t="str">
        <f t="shared" ca="1" si="12"/>
        <v/>
      </c>
      <c r="CF64" s="412" t="str">
        <f t="array" aca="1" ref="CF64" ca="1">IFERROR(AVERAGE(IF(('1. Database - raw'!BI$7:BK$494&gt;0)*('1. Database - raw'!$AD$7:$AD$494=$A64)*('1. Database - raw'!$AP$7:$AP$494&lt;&gt;Dropdown!$AM$11)*(INDIRECT($Q64,TRUE)=$O64),'1. Database - raw'!BI$7:BK$494)),"")</f>
        <v/>
      </c>
      <c r="CG64" s="413" t="str">
        <f t="array" aca="1" ref="CG64" ca="1">IFERROR(_xlfn.STDEV.S(IF(('1. Database - raw'!BI$7:BK$494&gt;0)*('1. Database - raw'!$AD$7:$AD$494=$A64)*('1. Database - raw'!$AP$7:$AP$494&lt;&gt;Dropdown!$AM$11)*(INDIRECT($Q64,TRUE)=$O64),'1. Database - raw'!BI$7:BK$494)),"")</f>
        <v/>
      </c>
      <c r="CH64" s="410" t="str">
        <f t="array" aca="1" ref="CH64" ca="1">IFERROR(IF(COUNT(IF(('1. Database - raw'!BI$7:BK$494&gt;0)*('1. Database - raw'!$AD$7:$AD$494=$A64)*('1. Database - raw'!$AP$7:$AP$494&lt;&gt;Dropdown!$AM$11)*(INDIRECT($Q64,TRUE)=$O64),'1. Database - raw'!BI$7:BK$494))&gt;0,COUNT(IF(('1. Database - raw'!BI$7:BK$494&gt;0)*('1. Database - raw'!$AD$7:$AD$494=$A64)*('1. Database - raw'!$AP$7:$AP$494&lt;&gt;Dropdown!$AM$11)*(INDIRECT($Q64,TRUE)=$O64),'1. Database - raw'!BI$7:BK$494)),""),"")</f>
        <v/>
      </c>
      <c r="CI64" s="407" t="str">
        <f t="shared" ref="CI64:CI121" ca="1" si="211">IFERROR(EXP(LN(CL64^2/(SQRT(CM64^2+CL64^2)))-LN(1+CM64^2/CL64^2)*_xlfn.T.INV($S$6,CN64)),"")</f>
        <v/>
      </c>
      <c r="CJ64" s="408" t="str">
        <f t="shared" ref="CJ64:CJ121" ca="1" si="212">IFERROR(EXP(LN(CL64^2/(SQRT(CM64^2+CL64^2)))+LN(1+CM64^2/CL64^2)*_xlfn.T.INV($S$6,CN64)),"")</f>
        <v/>
      </c>
      <c r="CK64" s="408" t="str">
        <f t="shared" ref="CK64:CK121" ca="1" si="213">IFERROR(EXP(LN(CL64^2/(SQRT(CM64^2+CL64^2)))),"")</f>
        <v/>
      </c>
      <c r="CL64" s="408" t="str">
        <f t="array" aca="1" ref="CL64" ca="1">IFERROR(AVERAGE(IF(('1. Database - raw'!BO$7:BQ$494&gt;0)*('1. Database - raw'!$AD$7:$AD$494=$A64)*(INDIRECT($Q64,TRUE)=$O64),'1. Database - raw'!BO$7:BQ$494)),"")</f>
        <v/>
      </c>
      <c r="CM64" s="409" t="str">
        <f t="array" aca="1" ref="CM64" ca="1">IFERROR(_xlfn.STDEV.S(IF(('1. Database - raw'!BO$7:BQ$494&gt;0)*('1. Database - raw'!$AD$7:$AD$494=$A64)*(INDIRECT($Q64,TRUE)=$O64),'1. Database - raw'!BO$7:BQ$494)),"")</f>
        <v/>
      </c>
      <c r="CN64" s="410" t="str">
        <f t="array" aca="1" ref="CN64" ca="1">IFERROR(IF(COUNT(IF(('1. Database - raw'!BO$7:BQ$494&gt;0)*('1. Database - raw'!$AD$7:$AD$494=$A64)*(INDIRECT($Q64,TRUE)=$O64),'1. Database - raw'!BO$7:BQ$494))&gt;0,COUNT(IF(('1. Database - raw'!BO$7:BQ$494&gt;0)*('1. Database - raw'!$AD$7:$AD$494=$A64)*(INDIRECT($Q64,TRUE)=$O64),'1. Database - raw'!BO$7:BQ$494)),""),"")</f>
        <v/>
      </c>
      <c r="CO64" s="407" t="str">
        <f t="shared" ref="CO64:CO121" ca="1" si="214">IFERROR(EXP(LN(CR64^2/(SQRT(CS64^2+CR64^2)))-LN(1+CS64^2/CR64^2)*_xlfn.T.INV($S$6,CT64)),"")</f>
        <v/>
      </c>
      <c r="CP64" s="408" t="str">
        <f t="shared" ref="CP64:CP121" ca="1" si="215">IFERROR(EXP(LN(CR64^2/(SQRT(CS64^2+CR64^2)))+LN(1+CS64^2/CR64^2)*_xlfn.T.INV($S$6,CT64)),"")</f>
        <v/>
      </c>
      <c r="CQ64" s="408" t="str">
        <f t="shared" ref="CQ64:CQ121" ca="1" si="216">IFERROR(EXP(LN(CR64^2/(SQRT(CS64^2+CR64^2)))),"")</f>
        <v/>
      </c>
      <c r="CR64" s="408" t="str">
        <f t="array" aca="1" ref="CR64" ca="1">IFERROR(AVERAGE(IF(('1. Database - raw'!BU$7:BW$494&gt;0)*('1. Database - raw'!$AD$7:$AD$494=$A64)*(INDIRECT($Q64,TRUE)=$O64),'1. Database - raw'!BU$7:BW$494)),"")</f>
        <v/>
      </c>
      <c r="CS64" s="409" t="str">
        <f t="array" aca="1" ref="CS64" ca="1">IFERROR(_xlfn.STDEV.S(IF(('1. Database - raw'!BU$7:BW$494&gt;0)*('1. Database - raw'!$AD$7:$AD$494=$A64)*(INDIRECT($Q64,TRUE)=$O64),'1. Database - raw'!BU$7:BW$494)),"")</f>
        <v/>
      </c>
      <c r="CT64" s="410" t="str">
        <f t="array" aca="1" ref="CT64" ca="1">IFERROR(IF(COUNT(IF(('1. Database - raw'!BU$7:BW$494&gt;0)*('1. Database - raw'!$AD$7:$AD$494=$A64)*(INDIRECT($Q64,TRUE)=$O64),'1. Database - raw'!BU$7:BW$494))&gt;0,COUNT(IF(('1. Database - raw'!BU$7:BW$494&gt;0)*('1. Database - raw'!$AD$7:$AD$494=$A64)*(INDIRECT($Q64,TRUE)=$O64),'1. Database - raw'!BU$7:BW$494)),""),"")</f>
        <v/>
      </c>
      <c r="CU64" s="407" t="str">
        <f t="shared" ref="CU64:CU121" ca="1" si="217">IFERROR(EXP(LN(CX64^2/(SQRT(CY64^2+CX64^2)))-LN(1+CY64^2/CX64^2)*_xlfn.T.INV($S$6,CZ64)),"")</f>
        <v/>
      </c>
      <c r="CV64" s="408" t="str">
        <f t="shared" ref="CV64:CV121" ca="1" si="218">IFERROR(EXP(LN(CX64^2/(SQRT(CY64^2+CX64^2)))+LN(1+CY64^2/CX64^2)*_xlfn.T.INV($S$6,CZ64)),"")</f>
        <v/>
      </c>
      <c r="CW64" s="408" t="str">
        <f t="shared" ref="CW64:CW121" ca="1" si="219">IFERROR(EXP(LN(CX64^2/(SQRT(CY64^2+CX64^2)))),"")</f>
        <v/>
      </c>
      <c r="CX64" s="408" t="str">
        <f t="array" aca="1" ref="CX64" ca="1">IFERROR(AVERAGE(IF(('1. Database - raw'!CA$7:CC$494&gt;0)*('1. Database - raw'!$AD$7:$AD$494=$A64)*(INDIRECT($Q64,TRUE)=$O64),'1. Database - raw'!CA$7:CC$494)),"")</f>
        <v/>
      </c>
      <c r="CY64" s="409" t="str">
        <f t="array" aca="1" ref="CY64" ca="1">IFERROR(_xlfn.STDEV.S(IF(('1. Database - raw'!CA$7:CC$494&gt;0)*('1. Database - raw'!$AD$7:$AD$494=$A64)*(INDIRECT($Q64,TRUE)=$O64),'1. Database - raw'!CA$7:CC$494)),"")</f>
        <v/>
      </c>
      <c r="CZ64" s="410" t="str">
        <f t="array" aca="1" ref="CZ64" ca="1">IFERROR(IF(COUNT(IF(('1. Database - raw'!CA$7:CC$494&gt;0)*('1. Database - raw'!$AD$7:$AD$494=$A64)*(INDIRECT($Q64,TRUE)=$O64),'1. Database - raw'!CA$7:CC$494))&gt;0,COUNT(IF(('1. Database - raw'!CA$7:CC$494&gt;0)*('1. Database - raw'!$AD$7:$AD$494=$A64)*(INDIRECT($Q64,TRUE)=$O64),'1. Database - raw'!CA$7:CC$494)),""),"")</f>
        <v/>
      </c>
      <c r="DA64" s="407" t="str">
        <f t="shared" ref="DA64:DA121" ca="1" si="220">IFERROR(EXP(LN(DD64^2/(SQRT(DE64^2+DD64^2)))-LN(1+DE64^2/DD64^2)*_xlfn.T.INV($S$6,DF64)),"")</f>
        <v/>
      </c>
      <c r="DB64" s="408" t="str">
        <f t="shared" ref="DB64:DB121" ca="1" si="221">IFERROR(EXP(LN(DD64^2/(SQRT(DE64^2+DD64^2)))+LN(1+DE64^2/DD64^2)*_xlfn.T.INV($S$6,DF64)),"")</f>
        <v/>
      </c>
      <c r="DC64" s="408" t="str">
        <f t="shared" ref="DC64:DC121" ca="1" si="222">IFERROR(EXP(LN(DD64^2/(SQRT(DE64^2+DD64^2)))),"")</f>
        <v/>
      </c>
      <c r="DD64" s="408" t="str">
        <f t="array" aca="1" ref="DD64" ca="1">IFERROR(AVERAGE(IF(('1. Database - raw'!CG$7:CI$494&gt;0)*('1. Database - raw'!$AD$7:$AD$494=$A64)*(INDIRECT($Q64,TRUE)=$O64),'1. Database - raw'!CG$7:CI$494)),"")</f>
        <v/>
      </c>
      <c r="DE64" s="409" t="str">
        <f t="array" aca="1" ref="DE64" ca="1">IFERROR(_xlfn.STDEV.S(IF(('1. Database - raw'!CG$7:CI$494&gt;0)*('1. Database - raw'!$AD$7:$AD$494=$A64)*(INDIRECT($Q64,TRUE)=$O64),'1. Database - raw'!CG$7:CI$494)),"")</f>
        <v/>
      </c>
      <c r="DF64" s="410" t="str">
        <f t="array" aca="1" ref="DF64" ca="1">IFERROR(IF(COUNT(IF(('1. Database - raw'!CG$7:CI$494&gt;0)*('1. Database - raw'!$AD$7:$AD$494=$A64)*(INDIRECT($Q64,TRUE)=$O64),'1. Database - raw'!CG$7:CI$494))&gt;0,COUNT(IF(('1. Database - raw'!CG$7:CI$494&gt;0)*('1. Database - raw'!$AD$7:$AD$494=$A64)*(INDIRECT($Q64,TRUE)=$O64),'1. Database - raw'!CG$7:CI$494)),""),"")</f>
        <v/>
      </c>
      <c r="DG64" s="407" t="str">
        <f t="shared" ref="DG64:DG121" ca="1" si="223">IFERROR(EXP(LN(DJ64^2/(SQRT(DK64^2+DJ64^2)))-LN(1+DK64^2/DJ64^2)*_xlfn.T.INV($S$6,DL64)),"")</f>
        <v/>
      </c>
      <c r="DH64" s="408" t="str">
        <f t="shared" ref="DH64:DH121" ca="1" si="224">IFERROR(EXP(LN(DJ64^2/(SQRT(DK64^2+DJ64^2)))+LN(1+DK64^2/DJ64^2)*_xlfn.T.INV($S$6,DL64)),"")</f>
        <v/>
      </c>
      <c r="DI64" s="408" t="str">
        <f t="shared" ref="DI64:DI121" ca="1" si="225">IFERROR(EXP(LN(DJ64^2/(SQRT(DK64^2+DJ64^2)))),"")</f>
        <v/>
      </c>
      <c r="DJ64" s="408" t="str">
        <f t="array" aca="1" ref="DJ64" ca="1">IFERROR(AVERAGE(IF(('1. Database - raw'!CM$7:CO$494&gt;0)*('1. Database - raw'!$AD$7:$AD$494=$A64)*(INDIRECT($Q64,TRUE)=$O64),'1. Database - raw'!CM$7:CO$494)),"")</f>
        <v/>
      </c>
      <c r="DK64" s="409" t="str">
        <f t="array" aca="1" ref="DK64" ca="1">IFERROR(_xlfn.STDEV.S(IF(('1. Database - raw'!CM$7:CO$494&gt;0)*('1. Database - raw'!$AD$7:$AD$494=$A64)*(INDIRECT($Q64,TRUE)=$O64),'1. Database - raw'!CM$7:CO$494)),"")</f>
        <v/>
      </c>
      <c r="DL64" s="410" t="str">
        <f t="array" aca="1" ref="DL64" ca="1">IFERROR(IF(COUNT(IF(('1. Database - raw'!CM$7:CO$494&gt;0)*('1. Database - raw'!$AD$7:$AD$494=$A64)*(INDIRECT($Q64,TRUE)=$O64),'1. Database - raw'!CM$7:CO$494))&gt;0,COUNT(IF(('1. Database - raw'!CM$7:CO$494&gt;0)*('1. Database - raw'!$AD$7:$AD$494=$A64)*(INDIRECT($Q64,TRUE)=$O64),'1. Database - raw'!CM$7:CO$494)),""),"")</f>
        <v/>
      </c>
      <c r="DM64" s="407" t="str">
        <f t="shared" ref="DM64:DM121" ca="1" si="226">IFERROR(EXP(LN(DP64^2/(SQRT(DQ64^2+DP64^2)))-LN(1+DQ64^2/DP64^2)*_xlfn.T.INV($S$6,DR64)),"")</f>
        <v/>
      </c>
      <c r="DN64" s="408" t="str">
        <f t="shared" ref="DN64:DN121" ca="1" si="227">IFERROR(EXP(LN(DP64^2/(SQRT(DQ64^2+DP64^2)))+LN(1+DQ64^2/DP64^2)*_xlfn.T.INV($S$6,DR64)),"")</f>
        <v/>
      </c>
      <c r="DO64" s="408" t="str">
        <f t="shared" ref="DO64:DO121" ca="1" si="228">IFERROR(EXP(LN(DP64^2/(SQRT(DQ64^2+DP64^2)))),"")</f>
        <v/>
      </c>
      <c r="DP64" s="408" t="str">
        <f t="array" aca="1" ref="DP64" ca="1">IFERROR(AVERAGE(IF(('1. Database - raw'!CS$7:CU$494&gt;0)*('1. Database - raw'!$AD$7:$AD$494=$A64)*(INDIRECT($Q64,TRUE)=$O64),'1. Database - raw'!CS$7:CU$494)),"")</f>
        <v/>
      </c>
      <c r="DQ64" s="409" t="str">
        <f t="array" aca="1" ref="DQ64" ca="1">IFERROR(_xlfn.STDEV.S(IF(('1. Database - raw'!CS$7:CU$494&gt;0)*('1. Database - raw'!$AD$7:$AD$494=$A64)*(INDIRECT($Q64,TRUE)=$O64),'1. Database - raw'!CS$7:CU$494)),"")</f>
        <v/>
      </c>
      <c r="DR64" s="410" t="str">
        <f t="array" aca="1" ref="DR64" ca="1">IFERROR(IF(COUNT(IF(('1. Database - raw'!CS$7:CU$494&gt;0)*('1. Database - raw'!$AD$7:$AD$494=$A64)*(INDIRECT($Q64,TRUE)=$O64),'1. Database - raw'!CS$7:CU$494))&gt;0,COUNT(IF(('1. Database - raw'!CS$7:CU$494&gt;0)*('1. Database - raw'!$AD$7:$AD$494=$A64)*(INDIRECT($Q64,TRUE)=$O64),'1. Database - raw'!CS$7:CU$494)),""),"")</f>
        <v/>
      </c>
      <c r="DS64" s="407" t="str">
        <f t="shared" ref="DS64:DS121" ca="1" si="229">IFERROR(EXP(LN(DV64^2/(SQRT(DW64^2+DV64^2)))-LN(1+DW64^2/DV64^2)*_xlfn.T.INV($S$6,DX64)),"")</f>
        <v/>
      </c>
      <c r="DT64" s="408" t="str">
        <f t="shared" ref="DT64:DT121" ca="1" si="230">IFERROR(EXP(LN(DV64^2/(SQRT(DW64^2+DV64^2)))+LN(1+DW64^2/DV64^2)*_xlfn.T.INV($S$6,DX64)),"")</f>
        <v/>
      </c>
      <c r="DU64" s="408" t="str">
        <f t="shared" ref="DU64:DU121" ca="1" si="231">IFERROR(EXP(LN(DV64^2/(SQRT(DW64^2+DV64^2)))),"")</f>
        <v/>
      </c>
      <c r="DV64" s="408" t="str">
        <f t="array" aca="1" ref="DV64" ca="1">IFERROR(AVERAGE(IF(('1. Database - raw'!CY$7:DA$494&gt;0)*('1. Database - raw'!$AD$7:$AD$494=$A64)*(INDIRECT($Q64,TRUE)=$O64),'1. Database - raw'!CY$7:DA$494)),"")</f>
        <v/>
      </c>
      <c r="DW64" s="409" t="str">
        <f t="array" aca="1" ref="DW64" ca="1">IFERROR(_xlfn.STDEV.S(IF(('1. Database - raw'!CY$7:DA$494&gt;0)*('1. Database - raw'!$AD$7:$AD$494=$A64)*(INDIRECT($Q64,TRUE)=$O64),'1. Database - raw'!CY$7:DA$494)),"")</f>
        <v/>
      </c>
      <c r="DX64" s="410" t="str">
        <f t="array" aca="1" ref="DX64" ca="1">IFERROR(IF(COUNT(IF(('1. Database - raw'!CY$7:DA$494&gt;0)*('1. Database - raw'!$AD$7:$AD$494=$A64)*(INDIRECT($Q64,TRUE)=$O64),'1. Database - raw'!CY$7:DA$494))&gt;0,COUNT(IF(('1. Database - raw'!CY$7:DA$494&gt;0)*('1. Database - raw'!$AD$7:$AD$494=$A64)*(INDIRECT($Q64,TRUE)=$O64),'1. Database - raw'!CY$7:DA$494)),""),"")</f>
        <v/>
      </c>
      <c r="DY64" s="407" t="str">
        <f t="shared" ref="DY64:DY121" ca="1" si="232">IFERROR(EXP(LN(EB64^2/(SQRT(EC64^2+EB64^2)))-LN(1+EC64^2/EB64^2)*_xlfn.T.INV($S$6,ED64)),"")</f>
        <v/>
      </c>
      <c r="DZ64" s="408" t="str">
        <f t="shared" ref="DZ64:DZ121" ca="1" si="233">IFERROR(EXP(LN(EB64^2/(SQRT(EC64^2+EB64^2)))+LN(1+EC64^2/EB64^2)*_xlfn.T.INV($S$6,ED64)),"")</f>
        <v/>
      </c>
      <c r="EA64" s="408" t="str">
        <f t="shared" ref="EA64:EA121" ca="1" si="234">IFERROR(EXP(LN(EB64^2/(SQRT(EC64^2+EB64^2)))),"")</f>
        <v/>
      </c>
      <c r="EB64" s="408" t="str">
        <f t="array" aca="1" ref="EB64" ca="1">IFERROR(AVERAGE(IF(('1. Database - raw'!DE$7:DG$494&gt;0)*('1. Database - raw'!$AD$7:$AD$494=$A64)*(INDIRECT($Q64,TRUE)=$O64),'1. Database - raw'!DE$7:DG$494)),"")</f>
        <v/>
      </c>
      <c r="EC64" s="409" t="str">
        <f t="array" aca="1" ref="EC64" ca="1">IFERROR(_xlfn.STDEV.S(IF(('1. Database - raw'!DE$7:DG$494&gt;0)*('1. Database - raw'!$AD$7:$AD$494=$A64)*(INDIRECT($Q64,TRUE)=$O64),'1. Database - raw'!DE$7:DG$494)),"")</f>
        <v/>
      </c>
      <c r="ED64" s="410" t="str">
        <f t="array" aca="1" ref="ED64" ca="1">IFERROR(IF(COUNT(IF(('1. Database - raw'!DE$7:DG$494&gt;0)*('1. Database - raw'!$AD$7:$AD$494=$A64)*(INDIRECT($Q64,TRUE)=$O64),'1. Database - raw'!DE$7:DG$494))&gt;0,COUNT(IF(('1. Database - raw'!DE$7:DG$494&gt;0)*('1. Database - raw'!$AD$7:$AD$494=$A64)*(INDIRECT($Q64,TRUE)=$O64),'1. Database - raw'!DE$7:DG$494)),""),"")</f>
        <v/>
      </c>
      <c r="EE64" s="411" t="str">
        <f t="shared" ref="EE64:EE121" ca="1" si="235">IFERROR(EXP(LN(EH64^2/(SQRT(EI64^2+EH64^2)))-LN(1+EI64^2/EH64^2)*_xlfn.T.INV($S$6,EJ64)),"")</f>
        <v/>
      </c>
      <c r="EF64" s="412" t="str">
        <f t="shared" ref="EF64:EF121" ca="1" si="236">IFERROR(EXP(LN(EH64^2/(SQRT(EI64^2+EH64^2)))+LN(1+EI64^2/EH64^2)*_xlfn.T.INV($S$6,EJ64)),"")</f>
        <v/>
      </c>
      <c r="EG64" s="412" t="str">
        <f t="shared" ref="EG64:EG121" ca="1" si="237">IFERROR(EXP(LN(EH64^2/(SQRT(EI64^2+EH64^2)))),"")</f>
        <v/>
      </c>
      <c r="EH64" s="412" t="str">
        <f t="array" aca="1" ref="EH64" ca="1">IFERROR(AVERAGE(IF(('1. Database - raw'!DK$7:DM$494&gt;0)*('1. Database - raw'!$AD$7:$AD$494=$A64)*(INDIRECT($Q64,TRUE)=$O64),'1. Database - raw'!DK$7:DM$494)),"")</f>
        <v/>
      </c>
      <c r="EI64" s="413" t="str">
        <f t="array" aca="1" ref="EI64" ca="1">IFERROR(_xlfn.STDEV.S(IF(('1. Database - raw'!DK$7:DM$494&gt;0)*('1. Database - raw'!$AD$7:$AD$494=$A64)*(INDIRECT($Q64,TRUE)=$O64),'1. Database - raw'!DK$7:DM$494)),"")</f>
        <v/>
      </c>
      <c r="EJ64" s="410" t="str">
        <f t="array" aca="1" ref="EJ64" ca="1">IFERROR(IF(COUNT(IF(('1. Database - raw'!DK$7:DM$494&gt;0)*('1. Database - raw'!$AD$7:$AD$494=$A64)*(INDIRECT($Q64,TRUE)=$O64),'1. Database - raw'!DK$7:DM$494))&gt;0,COUNT(IF(('1. Database - raw'!DK$7:DM$494&gt;0)*('1. Database - raw'!$AD$7:$AD$494=$A64)*(INDIRECT($Q64,TRUE)=$O64),'1. Database - raw'!DK$7:DM$494)),""),"")</f>
        <v/>
      </c>
      <c r="EK64" s="407" t="str">
        <f t="shared" ref="EK64:EK121" ca="1" si="238">IFERROR(EXP(LN(EN64^2/(SQRT(EO64^2+EN64^2)))-LN(1+EO64^2/EN64^2)*_xlfn.T.INV($S$6,EP64)),"")</f>
        <v/>
      </c>
      <c r="EL64" s="408" t="str">
        <f t="shared" ref="EL64:EL121" ca="1" si="239">IFERROR(EXP(LN(EN64^2/(SQRT(EO64^2+EN64^2)))+LN(1+EO64^2/EN64^2)*_xlfn.T.INV($S$6,EP64)),"")</f>
        <v/>
      </c>
      <c r="EM64" s="408" t="str">
        <f t="shared" ref="EM64:EM121" ca="1" si="240">IFERROR(EXP(LN(EN64^2/(SQRT(EO64^2+EN64^2)))),"")</f>
        <v/>
      </c>
      <c r="EN64" s="408" t="str">
        <f t="array" aca="1" ref="EN64" ca="1">IFERROR(AVERAGE(IF(('1. Database - raw'!DQ$7:DS$494&gt;0)*('1. Database - raw'!$AD$7:$AD$494=$A64)*(INDIRECT($Q64,TRUE)=$O64),'1. Database - raw'!DQ$7:DS$494)),"")</f>
        <v/>
      </c>
      <c r="EO64" s="409" t="str">
        <f t="array" aca="1" ref="EO64" ca="1">IFERROR(_xlfn.STDEV.S(IF(('1. Database - raw'!DQ$7:DS$494&gt;0)*('1. Database - raw'!$AD$7:$AD$494=$A64)*(INDIRECT($Q64,TRUE)=$O64),'1. Database - raw'!DQ$7:DS$494)),"")</f>
        <v/>
      </c>
      <c r="EP64" s="410" t="str">
        <f t="array" aca="1" ref="EP64" ca="1">IFERROR(IF(COUNT(IF(('1. Database - raw'!DQ$7:DS$494&gt;0)*('1. Database - raw'!$AD$7:$AD$494=$A64)*(INDIRECT($Q64,TRUE)=$O64),'1. Database - raw'!DQ$7:DS$494))&gt;0,COUNT(IF(('1. Database - raw'!DQ$7:DS$494&gt;0)*('1. Database - raw'!$AD$7:$AD$494=$A64)*(INDIRECT($Q64,TRUE)=$O64),'1. Database - raw'!DQ$7:DS$494)),""),"")</f>
        <v/>
      </c>
      <c r="EQ64" s="407" t="str">
        <f t="shared" ref="EQ64:EQ121" ca="1" si="241">IFERROR(EXP(LN(ET64^2/(SQRT(EU64^2+ET64^2)))-LN(1+EU64^2/ET64^2)*_xlfn.T.INV($S$6,EV64)),"")</f>
        <v/>
      </c>
      <c r="ER64" s="408" t="str">
        <f t="shared" ref="ER64:ER121" ca="1" si="242">IFERROR(EXP(LN(ET64^2/(SQRT(EU64^2+ET64^2)))+LN(1+EU64^2/ET64^2)*_xlfn.T.INV($S$6,EV64)),"")</f>
        <v/>
      </c>
      <c r="ES64" s="408" t="str">
        <f t="shared" ref="ES64:ES121" ca="1" si="243">IFERROR(EXP(LN(ET64^2/(SQRT(EU64^2+ET64^2)))),"")</f>
        <v/>
      </c>
      <c r="ET64" s="408" t="str">
        <f t="array" aca="1" ref="ET64" ca="1">IFERROR(AVERAGE(IF(('1. Database - raw'!DW$7:DY$494&gt;0)*('1. Database - raw'!$AD$7:$AD$494=$A64)*(INDIRECT($Q64,TRUE)=$O64),'1. Database - raw'!DW$7:DY$494)),"")</f>
        <v/>
      </c>
      <c r="EU64" s="409" t="str">
        <f t="array" aca="1" ref="EU64" ca="1">IFERROR(_xlfn.STDEV.S(IF(('1. Database - raw'!DW$7:DY$494&gt;0)*('1. Database - raw'!$AD$7:$AD$494=$A64)*(INDIRECT($Q64,TRUE)=$O64),'1. Database - raw'!DW$7:DY$494)),"")</f>
        <v/>
      </c>
      <c r="EV64" s="410" t="str">
        <f t="array" aca="1" ref="EV64" ca="1">IFERROR(IF(COUNT(IF(('1. Database - raw'!DW$7:DY$494&gt;0)*('1. Database - raw'!$AD$7:$AD$494=$A64)*(INDIRECT($Q64,TRUE)=$O64),'1. Database - raw'!DW$7:DY$494))&gt;0,COUNT(IF(('1. Database - raw'!DW$7:DY$494&gt;0)*('1. Database - raw'!$AD$7:$AD$494=$A64)*(INDIRECT($Q64,TRUE)=$O64),'1. Database - raw'!DW$7:DY$494)),""),"")</f>
        <v/>
      </c>
      <c r="EW64" s="407" t="str">
        <f t="shared" ref="EW64:EW121" ca="1" si="244">IFERROR(EXP(LN(EZ64^2/(SQRT(FA64^2+EZ64^2)))-LN(1+FA64^2/EZ64^2)*_xlfn.T.INV($S$6,FB64)),"")</f>
        <v/>
      </c>
      <c r="EX64" s="408" t="str">
        <f t="shared" ref="EX64:EX121" ca="1" si="245">IFERROR(EXP(LN(EZ64^2/(SQRT(FA64^2+EZ64^2)))+LN(1+FA64^2/EZ64^2)*_xlfn.T.INV($S$6,FB64)),"")</f>
        <v/>
      </c>
      <c r="EY64" s="408" t="str">
        <f t="shared" ref="EY64:EY121" ca="1" si="246">IFERROR(EXP(LN(EZ64^2/(SQRT(FA64^2+EZ64^2)))),"")</f>
        <v/>
      </c>
      <c r="EZ64" s="408" t="str">
        <f t="array" aca="1" ref="EZ64" ca="1">IFERROR(AVERAGE(IF(('1. Database - raw'!EC$7:EE$494&gt;0)*('1. Database - raw'!$AD$7:$AD$494=$A64)*(INDIRECT($Q64,TRUE)=$O64),'1. Database - raw'!EC$7:EE$494)),"")</f>
        <v/>
      </c>
      <c r="FA64" s="409" t="str">
        <f t="array" aca="1" ref="FA64" ca="1">IFERROR(_xlfn.STDEV.S(IF(('1. Database - raw'!EC$7:EE$494&gt;0)*('1. Database - raw'!$AD$7:$AD$494=$A64)*(INDIRECT($Q64,TRUE)=$O64),'1. Database - raw'!EC$7:EE$494)),"")</f>
        <v/>
      </c>
      <c r="FB64" s="410" t="str">
        <f t="array" aca="1" ref="FB64" ca="1">IFERROR(IF(COUNT(IF(('1. Database - raw'!EC$7:EE$494&gt;0)*('1. Database - raw'!$AD$7:$AD$494=$A64)*(INDIRECT($Q64,TRUE)=$O64),'1. Database - raw'!EC$7:EE$494))&gt;0,COUNT(IF(('1. Database - raw'!EC$7:EE$494&gt;0)*('1. Database - raw'!$AD$7:$AD$494=$A64)*(INDIRECT($Q64,TRUE)=$O64),'1. Database - raw'!EC$7:EE$494)),""),"")</f>
        <v/>
      </c>
      <c r="FC64" s="407" t="str">
        <f t="shared" ref="FC64:FC121" ca="1" si="247">IFERROR(EXP(LN(FF64^2/(SQRT(FG64^2+FF64^2)))-LN(1+FG64^2/FF64^2)*_xlfn.T.INV($S$6,FH64)),"")</f>
        <v/>
      </c>
      <c r="FD64" s="408" t="str">
        <f t="shared" ref="FD64:FD121" ca="1" si="248">IFERROR(EXP(LN(FF64^2/(SQRT(FG64^2+FF64^2)))+LN(1+FG64^2/FF64^2)*_xlfn.T.INV($S$6,FH64)),"")</f>
        <v/>
      </c>
      <c r="FE64" s="408" t="str">
        <f t="shared" ref="FE64:FE121" ca="1" si="249">IFERROR(EXP(LN(FF64^2/(SQRT(FG64^2+FF64^2)))),"")</f>
        <v/>
      </c>
      <c r="FF64" s="408" t="str">
        <f t="array" aca="1" ref="FF64" ca="1">IFERROR(AVERAGE(IF(('1. Database - raw'!EI$7:EK$494&gt;0)*('1. Database - raw'!$AD$7:$AD$494=$A64)*(INDIRECT($Q64,TRUE)=$O64),'1. Database - raw'!EI$7:EK$494)),"")</f>
        <v/>
      </c>
      <c r="FG64" s="409" t="str">
        <f t="array" aca="1" ref="FG64" ca="1">IFERROR(_xlfn.STDEV.S(IF(('1. Database - raw'!EI$7:EK$494&gt;0)*('1. Database - raw'!$AD$7:$AD$494=$A64)*(INDIRECT($Q64,TRUE)=$O64),'1. Database - raw'!EI$7:EK$494)),"")</f>
        <v/>
      </c>
      <c r="FH64" s="410" t="str">
        <f t="array" aca="1" ref="FH64" ca="1">IFERROR(IF(COUNT(IF(('1. Database - raw'!EI$7:EK$494&gt;0)*('1. Database - raw'!$AD$7:$AD$494=$A64)*(INDIRECT($Q64,TRUE)=$O64),'1. Database - raw'!EI$7:EK$494))&gt;0,COUNT(IF(('1. Database - raw'!EI$7:EK$494&gt;0)*('1. Database - raw'!$AD$7:$AD$494=$A64)*(INDIRECT($Q64,TRUE)=$O64),'1. Database - raw'!EI$7:EK$494)),""),"")</f>
        <v/>
      </c>
      <c r="FI64" s="407" t="str">
        <f t="shared" ref="FI64:FI121" ca="1" si="250">IFERROR(EXP(LN(FL64^2/(SQRT(FM64^2+FL64^2)))-LN(1+FM64^2/FL64^2)*_xlfn.T.INV($S$6,FN64)),"")</f>
        <v/>
      </c>
      <c r="FJ64" s="408" t="str">
        <f t="shared" ref="FJ64:FJ121" ca="1" si="251">IFERROR(EXP(LN(FL64^2/(SQRT(FM64^2+FL64^2)))+LN(1+FM64^2/FL64^2)*_xlfn.T.INV($S$6,FN64)),"")</f>
        <v/>
      </c>
      <c r="FK64" s="408" t="str">
        <f t="shared" ref="FK64:FK121" ca="1" si="252">IFERROR(EXP(LN(FL64^2/(SQRT(FM64^2+FL64^2)))),"")</f>
        <v/>
      </c>
      <c r="FL64" s="408" t="str">
        <f t="array" aca="1" ref="FL64" ca="1">IFERROR(AVERAGE(IF(('1. Database - raw'!EO$7:EQ$494&gt;0)*('1. Database - raw'!$AD$7:$AD$494=$A64)*(INDIRECT($Q64,TRUE)=$O64),'1. Database - raw'!EO$7:EQ$494)),"")</f>
        <v/>
      </c>
      <c r="FM64" s="409" t="str">
        <f t="array" aca="1" ref="FM64" ca="1">IFERROR(_xlfn.STDEV.S(IF(('1. Database - raw'!EO$7:EQ$494&gt;0)*('1. Database - raw'!$AD$7:$AD$494=$A64)*(INDIRECT($Q64,TRUE)=$O64),'1. Database - raw'!EO$7:EQ$494)),"")</f>
        <v/>
      </c>
      <c r="FN64" s="410" t="str">
        <f t="array" aca="1" ref="FN64" ca="1">IFERROR(IF(COUNT(IF(('1. Database - raw'!EO$7:EQ$494&gt;0)*('1. Database - raw'!$AD$7:$AD$494=$A64)*(INDIRECT($Q64,TRUE)=$O64),'1. Database - raw'!EO$7:EQ$494))&gt;0,COUNT(IF(('1. Database - raw'!EO$7:EQ$494&gt;0)*('1. Database - raw'!$AD$7:$AD$494=$A64)*(INDIRECT($Q64,TRUE)=$O64),'1. Database - raw'!EO$7:EQ$494)),""),"")</f>
        <v/>
      </c>
      <c r="FO64" s="407" t="str">
        <f t="shared" ref="FO64:FO121" ca="1" si="253">IFERROR(EXP(LN(FR64^2/(SQRT(FS64^2+FR64^2)))-LN(1+FS64^2/FR64^2)*_xlfn.T.INV($S$6,FT64)),"")</f>
        <v/>
      </c>
      <c r="FP64" s="408" t="str">
        <f t="shared" ref="FP64:FP121" ca="1" si="254">IFERROR(EXP(LN(FR64^2/(SQRT(FS64^2+FR64^2)))+LN(1+FS64^2/FR64^2)*_xlfn.T.INV($S$6,FT64)),"")</f>
        <v/>
      </c>
      <c r="FQ64" s="408" t="str">
        <f t="shared" ref="FQ64:FQ121" ca="1" si="255">IFERROR(EXP(LN(FR64^2/(SQRT(FS64^2+FR64^2)))),"")</f>
        <v/>
      </c>
      <c r="FR64" s="408" t="str">
        <f t="array" aca="1" ref="FR64" ca="1">IFERROR(AVERAGE(IF(('1. Database - raw'!EU$7:EW$494&gt;0)*('1. Database - raw'!$AD$7:$AD$494=$A64)*(INDIRECT($Q64,TRUE)=$O64),'1. Database - raw'!EU$7:EW$494)),"")</f>
        <v/>
      </c>
      <c r="FS64" s="409" t="str">
        <f t="array" aca="1" ref="FS64" ca="1">IFERROR(_xlfn.STDEV.S(IF(('1. Database - raw'!EU$7:EW$494&gt;0)*('1. Database - raw'!$AD$7:$AD$494=$A64)*(INDIRECT($Q64,TRUE)=$O64),'1. Database - raw'!EU$7:EW$494)),"")</f>
        <v/>
      </c>
      <c r="FT64" s="410" t="str">
        <f t="array" aca="1" ref="FT64" ca="1">IFERROR(IF(COUNT(IF(('1. Database - raw'!EU$7:EW$494&gt;0)*('1. Database - raw'!$AD$7:$AD$494=$A64)*(INDIRECT($Q64,TRUE)=$O64),'1. Database - raw'!EU$7:EW$494))&gt;0,COUNT(IF(('1. Database - raw'!EU$7:EW$494&gt;0)*('1. Database - raw'!$AD$7:$AD$494=$A64)*(INDIRECT($Q64,TRUE)=$O64),'1. Database - raw'!EU$7:EW$494)),""),"")</f>
        <v/>
      </c>
      <c r="FU64" s="407" t="str">
        <f t="shared" ref="FU64:FU121" ca="1" si="256">IFERROR(EXP(LN(FX64^2/(SQRT(FY64^2+FX64^2)))-LN(1+FY64^2/FX64^2)*_xlfn.T.INV($S$6,FZ64)),"")</f>
        <v/>
      </c>
      <c r="FV64" s="408" t="str">
        <f t="shared" ref="FV64:FV121" ca="1" si="257">IFERROR(EXP(LN(FX64^2/(SQRT(FY64^2+FX64^2)))+LN(1+FY64^2/FX64^2)*_xlfn.T.INV($S$6,FZ64)),"")</f>
        <v/>
      </c>
      <c r="FW64" s="408" t="str">
        <f t="shared" ref="FW64:FW121" ca="1" si="258">IFERROR(EXP(LN(FX64^2/(SQRT(FY64^2+FX64^2)))),"")</f>
        <v/>
      </c>
      <c r="FX64" s="408" t="str">
        <f t="array" aca="1" ref="FX64" ca="1">IFERROR(AVERAGE(IF(('1. Database - raw'!FA$7:FC$494&gt;0)*('1. Database - raw'!$AD$7:$AD$494=$A64)*(INDIRECT($Q64,TRUE)=$O64),'1. Database - raw'!FA$7:FC$494)),"")</f>
        <v/>
      </c>
      <c r="FY64" s="409" t="str">
        <f t="array" aca="1" ref="FY64" ca="1">IFERROR(_xlfn.STDEV.S(IF(('1. Database - raw'!FA$7:FC$494&gt;0)*('1. Database - raw'!$AD$7:$AD$494=$A64)*(INDIRECT($Q64,TRUE)=$O64),'1. Database - raw'!FA$7:FC$494)),"")</f>
        <v/>
      </c>
      <c r="FZ64" s="410" t="str">
        <f t="array" aca="1" ref="FZ64" ca="1">IFERROR(IF(COUNT(IF(('1. Database - raw'!FA$7:FC$494&gt;0)*('1. Database - raw'!$AD$7:$AD$494=$A64)*(INDIRECT($Q64,TRUE)=$O64),'1. Database - raw'!FA$7:FC$494))&gt;0,COUNT(IF(('1. Database - raw'!FA$7:FC$494&gt;0)*('1. Database - raw'!$AD$7:$AD$494=$A64)*(INDIRECT($Q64,TRUE)=$O64),'1. Database - raw'!FA$7:FC$494)),""),"")</f>
        <v/>
      </c>
      <c r="GA64" s="407" t="str">
        <f t="shared" ref="GA64:GA121" ca="1" si="259">IFERROR(EXP(LN(GD64^2/(SQRT(GE64^2+GD64^2)))-LN(1+GE64^2/GD64^2)*_xlfn.T.INV($S$6,GF64)),"")</f>
        <v/>
      </c>
      <c r="GB64" s="408" t="str">
        <f t="shared" ref="GB64:GB121" ca="1" si="260">IFERROR(EXP(LN(GD64^2/(SQRT(GE64^2+GD64^2)))+LN(1+GE64^2/GD64^2)*_xlfn.T.INV($S$6,GF64)),"")</f>
        <v/>
      </c>
      <c r="GC64" s="408" t="str">
        <f t="shared" ref="GC64:GC121" ca="1" si="261">IFERROR(EXP(LN(GD64^2/(SQRT(GE64^2+GD64^2)))),"")</f>
        <v/>
      </c>
      <c r="GD64" s="408" t="str">
        <f t="array" aca="1" ref="GD64" ca="1">IFERROR(AVERAGE(IF(('1. Database - raw'!FG$7:FI$494&gt;0)*('1. Database - raw'!$AD$7:$AD$494=$A64)*(INDIRECT($Q64,TRUE)=$O64),'1. Database - raw'!FG$7:FI$494)),"")</f>
        <v/>
      </c>
      <c r="GE64" s="409" t="str">
        <f t="array" aca="1" ref="GE64" ca="1">IFERROR(_xlfn.STDEV.S(IF(('1. Database - raw'!FG$7:FI$494&gt;0)*('1. Database - raw'!$AD$7:$AD$494=$A64)*(INDIRECT($Q64,TRUE)=$O64),'1. Database - raw'!FG$7:FI$494)),"")</f>
        <v/>
      </c>
      <c r="GF64" s="410" t="str">
        <f t="array" aca="1" ref="GF64" ca="1">IFERROR(IF(COUNT(IF(('1. Database - raw'!FG$7:FI$494&gt;0)*('1. Database - raw'!$AD$7:$AD$494=$A64)*(INDIRECT($Q64,TRUE)=$O64),'1. Database - raw'!FG$7:FI$494))&gt;0,COUNT(IF(('1. Database - raw'!FG$7:FI$494&gt;0)*('1. Database - raw'!$AD$7:$AD$494=$A64)*(INDIRECT($Q64,TRUE)=$O64),'1. Database - raw'!FG$7:FI$494)),""),"")</f>
        <v/>
      </c>
      <c r="GG64" s="407" t="str">
        <f t="shared" ref="GG64:GG121" ca="1" si="262">IFERROR(EXP(LN(GJ64^2/(SQRT(GK64^2+GJ64^2)))-LN(1+GK64^2/GJ64^2)*_xlfn.T.INV($S$6,GL64)),"")</f>
        <v/>
      </c>
      <c r="GH64" s="408" t="str">
        <f t="shared" ref="GH64:GH121" ca="1" si="263">IFERROR(EXP(LN(GJ64^2/(SQRT(GK64^2+GJ64^2)))+LN(1+GK64^2/GJ64^2)*_xlfn.T.INV($S$6,GL64)),"")</f>
        <v/>
      </c>
      <c r="GI64" s="408" t="str">
        <f t="shared" ref="GI64:GI121" ca="1" si="264">IFERROR(EXP(LN(GJ64^2/(SQRT(GK64^2+GJ64^2)))),"")</f>
        <v/>
      </c>
      <c r="GJ64" s="408" t="str">
        <f t="array" aca="1" ref="GJ64" ca="1">IFERROR(AVERAGE(IF(('1. Database - raw'!FM$7:FO$494&gt;0)*('1. Database - raw'!$AD$7:$AD$494=$A64)*(INDIRECT($Q64,TRUE)=$O64),'1. Database - raw'!FM$7:FO$494)),"")</f>
        <v/>
      </c>
      <c r="GK64" s="409" t="str">
        <f t="array" aca="1" ref="GK64" ca="1">IFERROR(_xlfn.STDEV.S(IF(('1. Database - raw'!FM$7:FO$494&gt;0)*('1. Database - raw'!$AD$7:$AD$494=$A64)*(INDIRECT($Q64,TRUE)=$O64),'1. Database - raw'!FM$7:FO$494)),"")</f>
        <v/>
      </c>
      <c r="GL64" s="410" t="str">
        <f t="array" aca="1" ref="GL64" ca="1">IFERROR(IF(COUNT(IF(('1. Database - raw'!FM$7:FO$494&gt;0)*('1. Database - raw'!$AD$7:$AD$494=$A64)*(INDIRECT($Q64,TRUE)=$O64),'1. Database - raw'!FM$7:FO$494))&gt;0,COUNT(IF(('1. Database - raw'!FM$7:FO$494&gt;0)*('1. Database - raw'!$AD$7:$AD$494=$A64)*(INDIRECT($Q64,TRUE)=$O64),'1. Database - raw'!FM$7:FO$494)),""),"")</f>
        <v/>
      </c>
      <c r="GM64" s="407" t="str">
        <f t="shared" ref="GM64:GM121" ca="1" si="265">IFERROR(EXP(LN(GP64^2/(SQRT(GQ64^2+GP64^2)))-LN(1+GQ64^2/GP64^2)*_xlfn.T.INV($S$6,GR64)),"")</f>
        <v/>
      </c>
      <c r="GN64" s="408" t="str">
        <f t="shared" ref="GN64:GN121" ca="1" si="266">IFERROR(EXP(LN(GP64^2/(SQRT(GQ64^2+GP64^2)))+LN(1+GQ64^2/GP64^2)*_xlfn.T.INV($S$6,GR64)),"")</f>
        <v/>
      </c>
      <c r="GO64" s="408" t="str">
        <f t="shared" ref="GO64:GO121" ca="1" si="267">IFERROR(EXP(LN(GP64^2/(SQRT(GQ64^2+GP64^2)))),"")</f>
        <v/>
      </c>
      <c r="GP64" s="408" t="str">
        <f t="array" aca="1" ref="GP64" ca="1">IFERROR(AVERAGE(IF(('1. Database - raw'!FS$7:FU$494&gt;0)*('1. Database - raw'!$AD$7:$AD$494=$A64)*(INDIRECT($Q64,TRUE)=$O64),'1. Database - raw'!FS$7:FU$494)),"")</f>
        <v/>
      </c>
      <c r="GQ64" s="409" t="str">
        <f t="array" aca="1" ref="GQ64" ca="1">IFERROR(_xlfn.STDEV.S(IF(('1. Database - raw'!FS$7:FU$494&gt;0)*('1. Database - raw'!$AD$7:$AD$494=$A64)*(INDIRECT($Q64,TRUE)=$O64),'1. Database - raw'!FS$7:FU$494)),"")</f>
        <v/>
      </c>
      <c r="GR64" s="410" t="str">
        <f t="array" aca="1" ref="GR64" ca="1">IFERROR(IF(COUNT(IF(('1. Database - raw'!FS$7:FU$494&gt;0)*('1. Database - raw'!$AD$7:$AD$494=$A64)*(INDIRECT($Q64,TRUE)=$O64),'1. Database - raw'!FS$7:FU$494))&gt;0,COUNT(IF(('1. Database - raw'!FS$7:FU$494&gt;0)*('1. Database - raw'!$AD$7:$AD$494=$A64)*(INDIRECT($Q64,TRUE)=$O64),'1. Database - raw'!FS$7:FU$494)),""),"")</f>
        <v/>
      </c>
      <c r="GS64" s="407" t="str">
        <f t="shared" ref="GS64:GS121" ca="1" si="268">IFERROR(EXP(LN(GV64^2/(SQRT(GW64^2+GV64^2)))-LN(1+GW64^2/GV64^2)*_xlfn.T.INV($S$6,GX64)),"")</f>
        <v/>
      </c>
      <c r="GT64" s="408" t="str">
        <f t="shared" ref="GT64:GT121" ca="1" si="269">IFERROR(EXP(LN(GV64^2/(SQRT(GW64^2+GV64^2)))+LN(1+GW64^2/GV64^2)*_xlfn.T.INV($S$6,GX64)),"")</f>
        <v/>
      </c>
      <c r="GU64" s="408" t="str">
        <f t="shared" ref="GU64:GU121" ca="1" si="270">IFERROR(EXP(LN(GV64^2/(SQRT(GW64^2+GV64^2)))),"")</f>
        <v/>
      </c>
      <c r="GV64" s="408" t="str">
        <f t="array" aca="1" ref="GV64" ca="1">IFERROR(AVERAGE(IF(('1. Database - raw'!FY$7:GA$494&gt;0)*('1. Database - raw'!$AD$7:$AD$494=$A64)*(INDIRECT($Q64,TRUE)=$O64),'1. Database - raw'!FY$7:GA$494)),"")</f>
        <v/>
      </c>
      <c r="GW64" s="409" t="str">
        <f t="array" aca="1" ref="GW64" ca="1">IFERROR(_xlfn.STDEV.S(IF(('1. Database - raw'!FY$7:GA$494&gt;0)*('1. Database - raw'!$AD$7:$AD$494=$A64)*(INDIRECT($Q64,TRUE)=$O64),'1. Database - raw'!FY$7:GA$494)),"")</f>
        <v/>
      </c>
      <c r="GX64" s="410" t="str">
        <f t="array" aca="1" ref="GX64" ca="1">IFERROR(IF(COUNT(IF(('1. Database - raw'!FY$7:GA$494&gt;0)*('1. Database - raw'!$AD$7:$AD$494=$A64)*(INDIRECT($Q64,TRUE)=$O64),'1. Database - raw'!FY$7:GA$494))&gt;0,COUNT(IF(('1. Database - raw'!FY$7:GA$494&gt;0)*('1. Database - raw'!$AD$7:$AD$494=$A64)*(INDIRECT($Q64,TRUE)=$O64),'1. Database - raw'!FY$7:GA$494)),""),"")</f>
        <v/>
      </c>
      <c r="GY64" s="407" t="str">
        <f t="shared" ref="GY64:GY121" ca="1" si="271">IFERROR(EXP(LN(HB64^2/(SQRT(HC64^2+HB64^2)))-LN(1+HC64^2/HB64^2)*_xlfn.T.INV($S$6,HD64)),"")</f>
        <v/>
      </c>
      <c r="GZ64" s="408" t="str">
        <f t="shared" ref="GZ64:GZ121" ca="1" si="272">IFERROR(EXP(LN(HB64^2/(SQRT(HC64^2+HB64^2)))+LN(1+HC64^2/HB64^2)*_xlfn.T.INV($S$6,HD64)),"")</f>
        <v/>
      </c>
      <c r="HA64" s="408" t="str">
        <f t="shared" ref="HA64:HA121" ca="1" si="273">IFERROR(EXP(LN(HB64^2/(SQRT(HC64^2+HB64^2)))),"")</f>
        <v/>
      </c>
      <c r="HB64" s="408" t="str">
        <f t="array" aca="1" ref="HB64" ca="1">IFERROR(AVERAGE(IF(('1. Database - raw'!GE$7:GG$494&gt;0)*('1. Database - raw'!$AD$7:$AD$494=$A64)*(INDIRECT($Q64,TRUE)=$O64),'1. Database - raw'!GE$7:GG$494)),"")</f>
        <v/>
      </c>
      <c r="HC64" s="409" t="str">
        <f t="array" aca="1" ref="HC64" ca="1">IFERROR(_xlfn.STDEV.S(IF(('1. Database - raw'!GE$7:GG$494&gt;0)*('1. Database - raw'!$AD$7:$AD$494=$A64)*(INDIRECT($Q64,TRUE)=$O64),'1. Database - raw'!GE$7:GG$494)),"")</f>
        <v/>
      </c>
      <c r="HD64" s="410" t="str">
        <f t="array" aca="1" ref="HD64" ca="1">IFERROR(IF(COUNT(IF(('1. Database - raw'!GE$7:GG$494&gt;0)*('1. Database - raw'!$AD$7:$AD$494=$A64)*(INDIRECT($Q64,TRUE)=$O64),'1. Database - raw'!GE$7:GG$494))&gt;0,COUNT(IF(('1. Database - raw'!GE$7:GG$494&gt;0)*('1. Database - raw'!$AD$7:$AD$494=$A64)*(INDIRECT($Q64,TRUE)=$O64),'1. Database - raw'!GE$7:GG$494)),""),"")</f>
        <v/>
      </c>
      <c r="HE64" s="407" t="str">
        <f t="shared" ref="HE64:HE121" ca="1" si="274">IFERROR(EXP(LN(HH64^2/(SQRT(HI64^2+HH64^2)))-LN(1+HI64^2/HH64^2)*_xlfn.T.INV($S$6,HJ64)),"")</f>
        <v/>
      </c>
      <c r="HF64" s="408" t="str">
        <f t="shared" ref="HF64:HF121" ca="1" si="275">IFERROR(EXP(LN(HH64^2/(SQRT(HI64^2+HH64^2)))+LN(1+HI64^2/HH64^2)*_xlfn.T.INV($S$6,HJ64)),"")</f>
        <v/>
      </c>
      <c r="HG64" s="408" t="str">
        <f t="shared" ref="HG64:HG121" ca="1" si="276">IFERROR(EXP(LN(HH64^2/(SQRT(HI64^2+HH64^2)))),"")</f>
        <v/>
      </c>
      <c r="HH64" s="408" t="str">
        <f t="array" aca="1" ref="HH64" ca="1">IFERROR(AVERAGE(IF(('1. Database - raw'!GK$7:GM$494&gt;0)*('1. Database - raw'!$AD$7:$AD$494=$A64)*(INDIRECT($Q64,TRUE)=$O64),'1. Database - raw'!GK$7:GM$494)),"")</f>
        <v/>
      </c>
      <c r="HI64" s="409" t="str">
        <f t="array" aca="1" ref="HI64" ca="1">IFERROR(_xlfn.STDEV.S(IF(('1. Database - raw'!GK$7:GM$494&gt;0)*('1. Database - raw'!$AD$7:$AD$494=$A64)*(INDIRECT($Q64,TRUE)=$O64),'1. Database - raw'!GK$7:GM$494)),"")</f>
        <v/>
      </c>
      <c r="HJ64" s="410" t="str">
        <f t="array" aca="1" ref="HJ64" ca="1">IFERROR(IF(COUNT(IF(('1. Database - raw'!GK$7:GM$494&gt;0)*('1. Database - raw'!$AD$7:$AD$494=$A64)*(INDIRECT($Q64,TRUE)=$O64),'1. Database - raw'!GK$7:GM$494))&gt;0,COUNT(IF(('1. Database - raw'!GK$7:GM$494&gt;0)*('1. Database - raw'!$AD$7:$AD$494=$A64)*(INDIRECT($Q64,TRUE)=$O64),'1. Database - raw'!GK$7:GM$494)),""),"")</f>
        <v/>
      </c>
      <c r="HK64" s="407" t="str">
        <f t="shared" ref="HK64:HK121" ca="1" si="277">IFERROR(EXP(LN(HN64^2/(SQRT(HO64^2+HN64^2)))-LN(1+HO64^2/HN64^2)*_xlfn.T.INV($S$6,HP64)),"")</f>
        <v/>
      </c>
      <c r="HL64" s="408" t="str">
        <f t="shared" ref="HL64:HL121" ca="1" si="278">IFERROR(EXP(LN(HN64^2/(SQRT(HO64^2+HN64^2)))+LN(1+HO64^2/HN64^2)*_xlfn.T.INV($S$6,HP64)),"")</f>
        <v/>
      </c>
      <c r="HM64" s="408" t="str">
        <f t="shared" ref="HM64:HM121" ca="1" si="279">IFERROR(EXP(LN(HN64^2/(SQRT(HO64^2+HN64^2)))),"")</f>
        <v/>
      </c>
      <c r="HN64" s="408" t="str">
        <f t="array" aca="1" ref="HN64" ca="1">IFERROR(AVERAGE(IF(('1. Database - raw'!GQ$7:GS$494&gt;0)*('1. Database - raw'!$AD$7:$AD$494=$A64)*(INDIRECT($Q64,TRUE)=$O64),'1. Database - raw'!GQ$7:GS$494)),"")</f>
        <v/>
      </c>
      <c r="HO64" s="409" t="str">
        <f t="array" aca="1" ref="HO64" ca="1">IFERROR(_xlfn.STDEV.S(IF(('1. Database - raw'!GQ$7:GS$494&gt;0)*('1. Database - raw'!$AD$7:$AD$494=$A64)*(INDIRECT($Q64,TRUE)=$O64),'1. Database - raw'!GQ$7:GS$494)),"")</f>
        <v/>
      </c>
      <c r="HP64" s="410" t="str">
        <f t="array" aca="1" ref="HP64" ca="1">IFERROR(IF(COUNT(IF(('1. Database - raw'!GQ$7:GS$494&gt;0)*('1. Database - raw'!$AD$7:$AD$494=$A64)*(INDIRECT($Q64,TRUE)=$O64),'1. Database - raw'!GQ$7:GS$494))&gt;0,COUNT(IF(('1. Database - raw'!GQ$7:GS$494&gt;0)*('1. Database - raw'!$AD$7:$AD$494=$A64)*(INDIRECT($Q64,TRUE)=$O64),'1. Database - raw'!GQ$7:GS$494)),""),"")</f>
        <v/>
      </c>
      <c r="HQ64" s="407" t="str">
        <f t="shared" ref="HQ64:HQ121" ca="1" si="280">IFERROR(EXP(LN(HT64^2/(SQRT(HU64^2+HT64^2)))-LN(1+HU64^2/HT64^2)*_xlfn.T.INV($S$6,HV64)),"")</f>
        <v/>
      </c>
      <c r="HR64" s="408" t="str">
        <f t="shared" ref="HR64:HR121" ca="1" si="281">IFERROR(EXP(LN(HT64^2/(SQRT(HU64^2+HT64^2)))+LN(1+HU64^2/HT64^2)*_xlfn.T.INV($S$6,HV64)),"")</f>
        <v/>
      </c>
      <c r="HS64" s="408" t="str">
        <f t="shared" ref="HS64:HS121" ca="1" si="282">IFERROR(EXP(LN(HT64^2/(SQRT(HU64^2+HT64^2)))),"")</f>
        <v/>
      </c>
      <c r="HT64" s="408" t="str">
        <f t="array" aca="1" ref="HT64" ca="1">IFERROR(AVERAGE(IF(('1. Database - raw'!GW$7:GY$494&gt;0)*('1. Database - raw'!$AD$7:$AD$494=$A64)*(INDIRECT($Q64,TRUE)=$O64),'1. Database - raw'!GW$7:GY$494)),"")</f>
        <v/>
      </c>
      <c r="HU64" s="409" t="str">
        <f t="array" aca="1" ref="HU64" ca="1">IFERROR(_xlfn.STDEV.S(IF(('1. Database - raw'!GW$7:GY$494&gt;0)*('1. Database - raw'!$AD$7:$AD$494=$A64)*(INDIRECT($Q64,TRUE)=$O64),'1. Database - raw'!GW$7:GY$494)),"")</f>
        <v/>
      </c>
      <c r="HV64" s="410" t="str">
        <f t="array" aca="1" ref="HV64" ca="1">IFERROR(IF(COUNT(IF(('1. Database - raw'!GW$7:GY$494&gt;0)*('1. Database - raw'!$AD$7:$AD$494=$A64)*(INDIRECT($Q64,TRUE)=$O64),'1. Database - raw'!GW$7:GY$494))&gt;0,COUNT(IF(('1. Database - raw'!GW$7:GY$494&gt;0)*('1. Database - raw'!$AD$7:$AD$494=$A64)*(INDIRECT($Q64,TRUE)=$O64),'1. Database - raw'!GW$7:GY$494)),""),"")</f>
        <v/>
      </c>
      <c r="HW64" s="407" t="str">
        <f t="shared" ref="HW64:HW121" ca="1" si="283">IFERROR(EXP(LN(HZ64^2/(SQRT(IA64^2+HZ64^2)))-LN(1+IA64^2/HZ64^2)*_xlfn.T.INV($S$6,IB64)),"")</f>
        <v/>
      </c>
      <c r="HX64" s="408" t="str">
        <f t="shared" ref="HX64:HX121" ca="1" si="284">IFERROR(EXP(LN(HZ64^2/(SQRT(IA64^2+HZ64^2)))+LN(1+IA64^2/HZ64^2)*_xlfn.T.INV($S$6,IB64)),"")</f>
        <v/>
      </c>
      <c r="HY64" s="408" t="str">
        <f t="shared" ref="HY64:HY121" ca="1" si="285">IFERROR(EXP(LN(HZ64^2/(SQRT(IA64^2+HZ64^2)))),"")</f>
        <v/>
      </c>
      <c r="HZ64" s="408" t="str">
        <f t="array" aca="1" ref="HZ64" ca="1">IFERROR(AVERAGE(IF(('1. Database - raw'!HC$7:HE$494&gt;0)*('1. Database - raw'!$AD$7:$AD$494=$A64)*(INDIRECT($Q64,TRUE)=$O64),'1. Database - raw'!HC$7:HE$494)),"")</f>
        <v/>
      </c>
      <c r="IA64" s="409" t="str">
        <f t="array" aca="1" ref="IA64" ca="1">IFERROR(_xlfn.STDEV.S(IF(('1. Database - raw'!HC$7:HE$494&gt;0)*('1. Database - raw'!$AD$7:$AD$494=$A64)*(INDIRECT($Q64,TRUE)=$O64),'1. Database - raw'!HC$7:HE$494)),"")</f>
        <v/>
      </c>
      <c r="IB64" s="410" t="str">
        <f t="array" aca="1" ref="IB64" ca="1">IFERROR(IF(COUNT(IF(('1. Database - raw'!HC$7:HE$494&gt;0)*('1. Database - raw'!$AD$7:$AD$494=$A64)*(INDIRECT($Q64,TRUE)=$O64),'1. Database - raw'!HC$7:HE$494))&gt;0,COUNT(IF(('1. Database - raw'!HC$7:HE$494&gt;0)*('1. Database - raw'!$AD$7:$AD$494=$A64)*(INDIRECT($Q64,TRUE)=$O64),'1. Database - raw'!HC$7:HE$494)),""),"")</f>
        <v/>
      </c>
      <c r="IC64" s="407" t="str">
        <f t="shared" ref="IC64:IC121" ca="1" si="286">IFERROR(EXP(LN(IF64^2/(SQRT(IG64^2+IF64^2)))-LN(1+IG64^2/IF64^2)*_xlfn.T.INV($S$6,IH64)),"")</f>
        <v/>
      </c>
      <c r="ID64" s="408" t="str">
        <f t="shared" ref="ID64:ID121" ca="1" si="287">IFERROR(EXP(LN(IF64^2/(SQRT(IG64^2+IF64^2)))+LN(1+IG64^2/IF64^2)*_xlfn.T.INV($S$6,IH64)),"")</f>
        <v/>
      </c>
      <c r="IE64" s="408" t="str">
        <f t="shared" ref="IE64:IE121" ca="1" si="288">IFERROR(EXP(LN(IF64^2/(SQRT(IG64^2+IF64^2)))),"")</f>
        <v/>
      </c>
      <c r="IF64" s="408" t="str">
        <f t="array" aca="1" ref="IF64" ca="1">IFERROR(AVERAGE(IF(('1. Database - raw'!HI$7:HK$494&gt;0)*('1. Database - raw'!$AD$7:$AD$494=$A64)*(INDIRECT($Q64,TRUE)=$O64),'1. Database - raw'!HI$7:HK$494)),"")</f>
        <v/>
      </c>
      <c r="IG64" s="409" t="str">
        <f t="array" aca="1" ref="IG64" ca="1">IFERROR(_xlfn.STDEV.S(IF(('1. Database - raw'!HI$7:HK$494&gt;0)*('1. Database - raw'!$AD$7:$AD$494=$A64)*(INDIRECT($Q64,TRUE)=$O64),'1. Database - raw'!HI$7:HK$494)),"")</f>
        <v/>
      </c>
      <c r="IH64" s="410" t="str">
        <f t="array" aca="1" ref="IH64" ca="1">IFERROR(IF(COUNT(IF(('1. Database - raw'!HI$7:HK$494&gt;0)*('1. Database - raw'!$AD$7:$AD$494=$A64)*(INDIRECT($Q64,TRUE)=$O64),'1. Database - raw'!HI$7:HK$494))&gt;0,COUNT(IF(('1. Database - raw'!HI$7:HK$494&gt;0)*('1. Database - raw'!$AD$7:$AD$494=$A64)*(INDIRECT($Q64,TRUE)=$O64),'1. Database - raw'!HI$7:HK$494)),""),"")</f>
        <v/>
      </c>
      <c r="II64" s="407" t="str">
        <f t="shared" ref="II64:II121" ca="1" si="289">IFERROR(EXP(LN(IL64^2/(SQRT(IM64^2+IL64^2)))-LN(1+IM64^2/IL64^2)*_xlfn.T.INV($S$6,IN64)),"")</f>
        <v/>
      </c>
      <c r="IJ64" s="408" t="str">
        <f t="shared" ref="IJ64:IJ121" ca="1" si="290">IFERROR(EXP(LN(IL64^2/(SQRT(IM64^2+IL64^2)))+LN(1+IM64^2/IL64^2)*_xlfn.T.INV($S$6,IN64)),"")</f>
        <v/>
      </c>
      <c r="IK64" s="408" t="str">
        <f t="shared" ref="IK64:IK121" ca="1" si="291">IFERROR(EXP(LN(IL64^2/(SQRT(IM64^2+IL64^2)))),"")</f>
        <v/>
      </c>
      <c r="IL64" s="408" t="str">
        <f t="array" aca="1" ref="IL64" ca="1">IFERROR(AVERAGE(IF(('1. Database - raw'!HO$7:HQ$494&gt;0)*('1. Database - raw'!$AD$7:$AD$494=$A64)*(INDIRECT($Q64,TRUE)=$O64),'1. Database - raw'!HO$7:HQ$494)),"")</f>
        <v/>
      </c>
      <c r="IM64" s="409" t="str">
        <f t="array" aca="1" ref="IM64" ca="1">IFERROR(_xlfn.STDEV.S(IF(('1. Database - raw'!HO$7:HQ$494&gt;0)*('1. Database - raw'!$AD$7:$AD$494=$A64)*(INDIRECT($Q64,TRUE)=$O64),'1. Database - raw'!HO$7:HQ$494)),"")</f>
        <v/>
      </c>
      <c r="IN64" s="410" t="str">
        <f t="array" aca="1" ref="IN64" ca="1">IFERROR(IF(COUNT(IF(('1. Database - raw'!HO$7:HQ$494&gt;0)*('1. Database - raw'!$AD$7:$AD$494=$A64)*(INDIRECT($Q64,TRUE)=$O64),'1. Database - raw'!HO$7:HQ$494))&gt;0,COUNT(IF(('1. Database - raw'!HO$7:HQ$494&gt;0)*('1. Database - raw'!$AD$7:$AD$494=$A64)*(INDIRECT($Q64,TRUE)=$O64),'1. Database - raw'!HO$7:HQ$494)),""),"")</f>
        <v/>
      </c>
      <c r="IO64" s="407" t="str">
        <f t="shared" ref="IO64:IO121" ca="1" si="292">IFERROR(EXP(LN(IR64^2/(SQRT(IS64^2+IR64^2)))-LN(1+IS64^2/IR64^2)*_xlfn.T.INV($S$6,IT64)),"")</f>
        <v/>
      </c>
      <c r="IP64" s="408" t="str">
        <f t="shared" ref="IP64:IP121" ca="1" si="293">IFERROR(EXP(LN(IR64^2/(SQRT(IS64^2+IR64^2)))+LN(1+IS64^2/IR64^2)*_xlfn.T.INV($S$6,IT64)),"")</f>
        <v/>
      </c>
      <c r="IQ64" s="408" t="str">
        <f t="shared" ref="IQ64:IQ121" ca="1" si="294">IFERROR(EXP(LN(IR64^2/(SQRT(IS64^2+IR64^2)))),"")</f>
        <v/>
      </c>
      <c r="IR64" s="408" t="str">
        <f t="array" aca="1" ref="IR64" ca="1">IFERROR(AVERAGE(IF(('1. Database - raw'!HU$7:HW$494&gt;0)*('1. Database - raw'!$AD$7:$AD$494=$A64)*(INDIRECT($Q64,TRUE)=$O64),'1. Database - raw'!HU$7:HW$494)),"")</f>
        <v/>
      </c>
      <c r="IS64" s="409" t="str">
        <f t="array" aca="1" ref="IS64" ca="1">IFERROR(_xlfn.STDEV.S(IF(('1. Database - raw'!HU$7:HW$494&gt;0)*('1. Database - raw'!$AD$7:$AD$494=$A64)*(INDIRECT($Q64,TRUE)=$O64),'1. Database - raw'!HU$7:HW$494)),"")</f>
        <v/>
      </c>
      <c r="IT64" s="410" t="str">
        <f t="array" aca="1" ref="IT64" ca="1">IFERROR(IF(COUNT(IF(('1. Database - raw'!HU$7:HW$494&gt;0)*('1. Database - raw'!$AD$7:$AD$494=$A64)*(INDIRECT($Q64,TRUE)=$O64),'1. Database - raw'!HU$7:HW$494))&gt;0,COUNT(IF(('1. Database - raw'!HU$7:HW$494&gt;0)*('1. Database - raw'!$AD$7:$AD$494=$A64)*(INDIRECT($Q64,TRUE)=$O64),'1. Database - raw'!HU$7:HW$494)),""),"")</f>
        <v/>
      </c>
      <c r="IU64" s="407" t="str">
        <f t="shared" ref="IU64:IU121" ca="1" si="295">IFERROR(EXP(LN(IX64^2/(SQRT(IY64^2+IX64^2)))-LN(1+IY64^2/IX64^2)*_xlfn.T.INV($S$6,IZ64)),"")</f>
        <v/>
      </c>
      <c r="IV64" s="408" t="str">
        <f t="shared" ref="IV64:IV121" ca="1" si="296">IFERROR(EXP(LN(IX64^2/(SQRT(IY64^2+IX64^2)))+LN(1+IY64^2/IX64^2)*_xlfn.T.INV($S$6,IZ64)),"")</f>
        <v/>
      </c>
      <c r="IW64" s="408" t="str">
        <f t="shared" ref="IW64:IW121" ca="1" si="297">IFERROR(EXP(LN(IX64^2/(SQRT(IY64^2+IX64^2)))),"")</f>
        <v/>
      </c>
      <c r="IX64" s="408" t="str">
        <f t="array" aca="1" ref="IX64" ca="1">IFERROR(AVERAGE(IF(('1. Database - raw'!IA$7:IC$494&gt;0)*('1. Database - raw'!$AD$7:$AD$494=$A64)*(INDIRECT($Q64,TRUE)=$O64),'1. Database - raw'!IA$7:IC$494)),"")</f>
        <v/>
      </c>
      <c r="IY64" s="409" t="str">
        <f t="array" aca="1" ref="IY64" ca="1">IFERROR(_xlfn.STDEV.S(IF(('1. Database - raw'!IA$7:IC$494&gt;0)*('1. Database - raw'!$AD$7:$AD$494=$A64)*(INDIRECT($Q64,TRUE)=$O64),'1. Database - raw'!IA$7:IC$494)),"")</f>
        <v/>
      </c>
      <c r="IZ64" s="410" t="str">
        <f t="array" aca="1" ref="IZ64" ca="1">IFERROR(IF(COUNT(IF(('1. Database - raw'!IA$7:IC$494&gt;0)*('1. Database - raw'!$AD$7:$AD$494=$A64)*(INDIRECT($Q64,TRUE)=$O64),'1. Database - raw'!IA$7:IC$494))&gt;0,COUNT(IF(('1. Database - raw'!IA$7:IC$494&gt;0)*('1. Database - raw'!$AD$7:$AD$494=$A64)*(INDIRECT($Q64,TRUE)=$O64),'1. Database - raw'!IA$7:IC$494)),""),"")</f>
        <v/>
      </c>
      <c r="JA64" s="407" t="str">
        <f t="shared" ref="JA64:JA121" ca="1" si="298">IFERROR(EXP(LN(JD64^2/(SQRT(JE64^2+JD64^2)))-LN(1+JE64^2/JD64^2)*_xlfn.T.INV($S$6,JF64)),"")</f>
        <v/>
      </c>
      <c r="JB64" s="408" t="str">
        <f t="shared" ref="JB64:JB121" ca="1" si="299">IFERROR(EXP(LN(JD64^2/(SQRT(JE64^2+JD64^2)))+LN(1+JE64^2/JD64^2)*_xlfn.T.INV($S$6,JF64)),"")</f>
        <v/>
      </c>
      <c r="JC64" s="408" t="str">
        <f t="shared" ref="JC64:JC121" ca="1" si="300">IFERROR(EXP(LN(JD64^2/(SQRT(JE64^2+JD64^2)))),"")</f>
        <v/>
      </c>
      <c r="JD64" s="408" t="str">
        <f t="array" aca="1" ref="JD64" ca="1">IFERROR(AVERAGE(IF(('1. Database - raw'!IG$7:II$494&gt;0)*('1. Database - raw'!$AD$7:$AD$494=$A64)*(INDIRECT($Q64,TRUE)=$O64),'1. Database - raw'!IG$7:II$494)),"")</f>
        <v/>
      </c>
      <c r="JE64" s="409" t="str">
        <f t="array" aca="1" ref="JE64" ca="1">IFERROR(_xlfn.STDEV.S(IF(('1. Database - raw'!IG$7:II$494&gt;0)*('1. Database - raw'!$AD$7:$AD$494=$A64)*(INDIRECT($Q64,TRUE)=$O64),'1. Database - raw'!IG$7:II$494)),"")</f>
        <v/>
      </c>
      <c r="JF64" s="410" t="str">
        <f t="array" aca="1" ref="JF64" ca="1">IFERROR(IF(COUNT(IF(('1. Database - raw'!IG$7:II$494&gt;0)*('1. Database - raw'!$AD$7:$AD$494=$A64)*(INDIRECT($Q64,TRUE)=$O64),'1. Database - raw'!IG$7:II$494))&gt;0,COUNT(IF(('1. Database - raw'!IG$7:II$494&gt;0)*('1. Database - raw'!$AD$7:$AD$494=$A64)*(INDIRECT($Q64,TRUE)=$O64),'1. Database - raw'!IG$7:II$494)),""),"")</f>
        <v/>
      </c>
      <c r="JG64" s="414" t="str">
        <f t="shared" ref="JG64:JG121" ca="1" si="301">IFERROR(EXP(LN(JJ64^2/(SQRT(JK64^2+JJ64^2)))-LN(1+JK64^2/JJ64^2)*_xlfn.T.INV($S$6,JL64)),"")</f>
        <v/>
      </c>
      <c r="JH64" s="415" t="str">
        <f t="shared" ref="JH64:JH121" ca="1" si="302">IFERROR(EXP(LN(JJ64^2/(SQRT(JK64^2+JJ64^2)))+LN(1+JK64^2/JJ64^2)*_xlfn.T.INV($S$6,JL64)),"")</f>
        <v/>
      </c>
      <c r="JI64" s="415" t="str">
        <f t="shared" ref="JI64:JI121" ca="1" si="303">IFERROR(EXP(LN(JJ64^2/(SQRT(JK64^2+JJ64^2)))),"")</f>
        <v/>
      </c>
      <c r="JJ64" s="415" t="str">
        <f t="array" aca="1" ref="JJ64" ca="1">IFERROR(AVERAGE(IF(('1. Database - raw'!IM$7:IO$494&gt;0)*('1. Database - raw'!$AD$7:$AD$494=$A64)*(INDIRECT($Q64,TRUE)=$O64),'1. Database - raw'!IM$7:IO$494)),"")</f>
        <v/>
      </c>
      <c r="JK64" s="416" t="str">
        <f t="array" aca="1" ref="JK64" ca="1">IFERROR(_xlfn.STDEV.S(IF(('1. Database - raw'!IM$7:IO$494&gt;0)*('1. Database - raw'!$AD$7:$AD$494=$A64)*(INDIRECT($Q64,TRUE)=$O64),'1. Database - raw'!IM$7:IO$494)),"")</f>
        <v/>
      </c>
      <c r="JL64" s="410" t="str">
        <f t="array" aca="1" ref="JL64" ca="1">IFERROR(IF(COUNT(IF(('1. Database - raw'!IM$7:IO$494&gt;0)*('1. Database - raw'!$AD$7:$AD$494=$A64)*(INDIRECT($Q64,TRUE)=$O64),'1. Database - raw'!IM$7:IO$494))&gt;0,COUNT(IF(('1. Database - raw'!IM$7:IO$494&gt;0)*('1. Database - raw'!$AD$7:$AD$494=$A64)*(INDIRECT($Q64,TRUE)=$O64),'1. Database - raw'!IM$7:IO$494)),""),"")</f>
        <v/>
      </c>
      <c r="JM64" s="414" t="str">
        <f t="shared" ref="JM64:JM121" ca="1" si="304">IFERROR(EXP(LN(JP64^2/(SQRT(JQ64^2+JP64^2)))-LN(1+JQ64^2/JP64^2)*_xlfn.T.INV($S$6,JR64)),"")</f>
        <v/>
      </c>
      <c r="JN64" s="415" t="str">
        <f t="shared" ref="JN64:JN121" ca="1" si="305">IFERROR(EXP(LN(JP64^2/(SQRT(JQ64^2+JP64^2)))+LN(1+JQ64^2/JP64^2)*_xlfn.T.INV($S$6,JR64)),"")</f>
        <v/>
      </c>
      <c r="JO64" s="415" t="str">
        <f t="shared" ref="JO64:JO121" ca="1" si="306">IFERROR(EXP(LN(JP64^2/(SQRT(JQ64^2+JP64^2)))),"")</f>
        <v/>
      </c>
      <c r="JP64" s="415" t="str">
        <f t="array" aca="1" ref="JP64" ca="1">IFERROR(AVERAGE(IF(('1. Database - raw'!IS$7:IU$494&gt;0)*('1. Database - raw'!$AD$7:$AD$494=$A64)*(INDIRECT($Q64,TRUE)=$O64),'1. Database - raw'!IS$7:IU$494)),"")</f>
        <v/>
      </c>
      <c r="JQ64" s="416" t="str">
        <f t="array" aca="1" ref="JQ64" ca="1">IFERROR(_xlfn.STDEV.S(IF(('1. Database - raw'!IS$7:IU$494&gt;0)*('1. Database - raw'!$AD$7:$AD$494=$A64)*(INDIRECT($Q64,TRUE)=$O64),'1. Database - raw'!IS$7:IU$494)),"")</f>
        <v/>
      </c>
      <c r="JR64" s="410" t="str">
        <f t="array" aca="1" ref="JR64" ca="1">IFERROR(IF(COUNT(IF(('1. Database - raw'!IS$7:IU$494&gt;0)*('1. Database - raw'!$AD$7:$AD$494=$A64)*(INDIRECT($Q64,TRUE)=$O64),'1. Database - raw'!IS$7:IU$494))&gt;0,COUNT(IF(('1. Database - raw'!IS$7:IU$494&gt;0)*('1. Database - raw'!$AD$7:$AD$494=$A64)*(INDIRECT($Q64,TRUE)=$O64),'1. Database - raw'!IS$7:IU$494)),""),"")</f>
        <v/>
      </c>
      <c r="JS64" s="414" t="str">
        <f t="shared" ref="JS64:JS121" ca="1" si="307">IFERROR(EXP(LN(JV64^2/(SQRT(JW64^2+JV64^2)))-LN(1+JW64^2/JV64^2)*_xlfn.T.INV($S$6,JX64)),"")</f>
        <v/>
      </c>
      <c r="JT64" s="415" t="str">
        <f t="shared" ref="JT64:JT121" ca="1" si="308">IFERROR(EXP(LN(JV64^2/(SQRT(JW64^2+JV64^2)))+LN(1+JW64^2/JV64^2)*_xlfn.T.INV($S$6,JX64)),"")</f>
        <v/>
      </c>
      <c r="JU64" s="415" t="str">
        <f t="shared" ref="JU64:JU121" ca="1" si="309">IFERROR(EXP(LN(JV64^2/(SQRT(JW64^2+JV64^2)))),"")</f>
        <v/>
      </c>
      <c r="JV64" s="415" t="str">
        <f t="array" aca="1" ref="JV64" ca="1">IFERROR(AVERAGE(IF(('1. Database - raw'!IY$7:JA$494&gt;0)*('1. Database - raw'!$AD$7:$AD$494=$A64)*(INDIRECT($Q64,TRUE)=$O64),'1. Database - raw'!IY$7:JA$494)),"")</f>
        <v/>
      </c>
      <c r="JW64" s="416" t="str">
        <f t="array" aca="1" ref="JW64" ca="1">IFERROR(_xlfn.STDEV.S(IF(('1. Database - raw'!IY$7:JA$494&gt;0)*('1. Database - raw'!$AD$7:$AD$494=$A64)*(INDIRECT($Q64,TRUE)=$O64),'1. Database - raw'!IY$7:JA$494)),"")</f>
        <v/>
      </c>
      <c r="JX64" s="410" t="str">
        <f t="array" aca="1" ref="JX64" ca="1">IFERROR(IF(COUNT(IF(('1. Database - raw'!IY$7:JA$494&gt;0)*('1. Database - raw'!$AD$7:$AD$494=$A64)*(INDIRECT($Q64,TRUE)=$O64),'1. Database - raw'!IY$7:JA$494))&gt;0,COUNT(IF(('1. Database - raw'!IY$7:JA$494&gt;0)*('1. Database - raw'!$AD$7:$AD$494=$A64)*(INDIRECT($Q64,TRUE)=$O64),'1. Database - raw'!IY$7:JA$494)),""),"")</f>
        <v/>
      </c>
      <c r="JY64" s="414" t="str">
        <f t="shared" ref="JY64:JY121" ca="1" si="310">IFERROR(EXP(LN(KB64^2/(SQRT(KC64^2+KB64^2)))-LN(1+KC64^2/KB64^2)*_xlfn.T.INV($S$6,KD64)),"")</f>
        <v/>
      </c>
      <c r="JZ64" s="415" t="str">
        <f t="shared" ref="JZ64:JZ121" ca="1" si="311">IFERROR(EXP(LN(KB64^2/(SQRT(KC64^2+KB64^2)))+LN(1+KC64^2/KB64^2)*_xlfn.T.INV($S$6,KD64)),"")</f>
        <v/>
      </c>
      <c r="KA64" s="415" t="str">
        <f t="shared" ref="KA64:KA121" ca="1" si="312">IFERROR(EXP(LN(KB64^2/(SQRT(KC64^2+KB64^2)))),"")</f>
        <v/>
      </c>
      <c r="KB64" s="415" t="str">
        <f t="array" aca="1" ref="KB64" ca="1">IFERROR(AVERAGE(IF(('1. Database - raw'!JE$7:JG$494&gt;0)*('1. Database - raw'!$AD$7:$AD$494=$A64)*(INDIRECT($Q64,TRUE)=$O64),'1. Database - raw'!JE$7:JG$494)),"")</f>
        <v/>
      </c>
      <c r="KC64" s="416" t="str">
        <f t="array" aca="1" ref="KC64" ca="1">IFERROR(_xlfn.STDEV.S(IF(('1. Database - raw'!JE$7:JG$494&gt;0)*('1. Database - raw'!$AD$7:$AD$494=$A64)*(INDIRECT($Q64,TRUE)=$O64),'1. Database - raw'!JE$7:JG$494)),"")</f>
        <v/>
      </c>
      <c r="KD64" s="410" t="str">
        <f t="array" aca="1" ref="KD64" ca="1">IFERROR(IF(COUNT(IF(('1. Database - raw'!JE$7:JG$494&gt;0)*('1. Database - raw'!$AD$7:$AD$494=$A64)*(INDIRECT($Q64,TRUE)=$O64),'1. Database - raw'!JE$7:JG$494))&gt;0,COUNT(IF(('1. Database - raw'!JE$7:JG$494&gt;0)*('1. Database - raw'!$AD$7:$AD$494=$A64)*(INDIRECT($Q64,TRUE)=$O64),'1. Database - raw'!JE$7:JG$494)),""),"")</f>
        <v/>
      </c>
      <c r="KE64" s="414" t="str">
        <f t="shared" ref="KE64:KE121" ca="1" si="313">IFERROR(EXP(LN(KH64^2/(SQRT(KI64^2+KH64^2)))-LN(1+KI64^2/KH64^2)*_xlfn.T.INV($S$6,KJ64)),"")</f>
        <v/>
      </c>
      <c r="KF64" s="415" t="str">
        <f t="shared" ref="KF64:KF121" ca="1" si="314">IFERROR(EXP(LN(KH64^2/(SQRT(KI64^2+KH64^2)))+LN(1+KI64^2/KH64^2)*_xlfn.T.INV($S$6,KJ64)),"")</f>
        <v/>
      </c>
      <c r="KG64" s="415" t="str">
        <f t="shared" ref="KG64:KG121" ca="1" si="315">IFERROR(EXP(LN(KH64^2/(SQRT(KI64^2+KH64^2)))),"")</f>
        <v/>
      </c>
      <c r="KH64" s="415" t="str">
        <f t="array" aca="1" ref="KH64" ca="1">IFERROR(AVERAGE(IF(('1. Database - raw'!JK$7:JM$494&gt;0)*('1. Database - raw'!$AD$7:$AD$494=$A64)*(INDIRECT($Q64,TRUE)=$O64),'1. Database - raw'!JK$7:JM$494)),"")</f>
        <v/>
      </c>
      <c r="KI64" s="416" t="str">
        <f t="array" aca="1" ref="KI64" ca="1">IFERROR(_xlfn.STDEV.S(IF(('1. Database - raw'!JK$7:JM$494&gt;0)*('1. Database - raw'!$AD$7:$AD$494=$A64)*(INDIRECT($Q64,TRUE)=$O64),'1. Database - raw'!JK$7:JM$494)),"")</f>
        <v/>
      </c>
      <c r="KJ64" s="410" t="str">
        <f t="array" aca="1" ref="KJ64" ca="1">IFERROR(IF(COUNT(IF(('1. Database - raw'!JK$7:JM$494&gt;0)*('1. Database - raw'!$AD$7:$AD$494=$A64)*(INDIRECT($Q64,TRUE)=$O64),'1. Database - raw'!JK$7:JM$494))&gt;0,COUNT(IF(('1. Database - raw'!JK$7:JM$494&gt;0)*('1. Database - raw'!$AD$7:$AD$494=$A64)*(INDIRECT($Q64,TRUE)=$O64),'1. Database - raw'!JK$7:JM$494)),""),"")</f>
        <v/>
      </c>
      <c r="KK64" s="414" t="str">
        <f t="shared" ref="KK64:KK121" ca="1" si="316">IFERROR(EXP(LN(KN64^2/(SQRT(KO64^2+KN64^2)))-LN(1+KO64^2/KN64^2)*_xlfn.T.INV($S$6,KP64)),"")</f>
        <v/>
      </c>
      <c r="KL64" s="415" t="str">
        <f t="shared" ref="KL64:KL121" ca="1" si="317">IFERROR(EXP(LN(KN64^2/(SQRT(KO64^2+KN64^2)))+LN(1+KO64^2/KN64^2)*_xlfn.T.INV($S$6,KP64)),"")</f>
        <v/>
      </c>
      <c r="KM64" s="415" t="str">
        <f t="shared" ref="KM64:KM121" ca="1" si="318">IFERROR(EXP(LN(KN64^2/(SQRT(KO64^2+KN64^2)))),"")</f>
        <v/>
      </c>
      <c r="KN64" s="415" t="str">
        <f t="array" aca="1" ref="KN64" ca="1">IFERROR(AVERAGE(IF(('1. Database - raw'!JQ$7:JS$494&gt;0)*('1. Database - raw'!$AD$7:$AD$494=$A64)*(INDIRECT($Q64,TRUE)=$O64),'1. Database - raw'!JQ$7:JS$494)),"")</f>
        <v/>
      </c>
      <c r="KO64" s="416" t="str">
        <f t="array" aca="1" ref="KO64" ca="1">IFERROR(_xlfn.STDEV.S(IF(('1. Database - raw'!JQ$7:JS$494&gt;0)*('1. Database - raw'!$AD$7:$AD$494=$A64)*(INDIRECT($Q64,TRUE)=$O64),'1. Database - raw'!JQ$7:JS$494)),"")</f>
        <v/>
      </c>
      <c r="KP64" s="410" t="str">
        <f t="array" aca="1" ref="KP64" ca="1">IFERROR(IF(COUNT(IF(('1. Database - raw'!JQ$7:JS$494&gt;0)*('1. Database - raw'!$AD$7:$AD$494=$A64)*(INDIRECT($Q64,TRUE)=$O64),'1. Database - raw'!JQ$7:JS$494))&gt;0,COUNT(IF(('1. Database - raw'!JQ$7:JS$494&gt;0)*('1. Database - raw'!$AD$7:$AD$494=$A64)*(INDIRECT($Q64,TRUE)=$O64),'1. Database - raw'!JQ$7:JS$494)),""),"")</f>
        <v/>
      </c>
      <c r="KQ64" s="414" t="str">
        <f t="shared" ref="KQ64:KQ121" ca="1" si="319">IFERROR(EXP(LN(KT64^2/(SQRT(KU64^2+KT64^2)))-LN(1+KU64^2/KT64^2)*_xlfn.T.INV($S$6,KV64)),"")</f>
        <v/>
      </c>
      <c r="KR64" s="415" t="str">
        <f t="shared" ref="KR64:KR121" ca="1" si="320">IFERROR(EXP(LN(KT64^2/(SQRT(KU64^2+KT64^2)))+LN(1+KU64^2/KT64^2)*_xlfn.T.INV($S$6,KV64)),"")</f>
        <v/>
      </c>
      <c r="KS64" s="415" t="str">
        <f t="shared" ref="KS64:KS121" ca="1" si="321">IFERROR(EXP(LN(KT64^2/(SQRT(KU64^2+KT64^2)))),"")</f>
        <v/>
      </c>
      <c r="KT64" s="415" t="str">
        <f t="array" aca="1" ref="KT64" ca="1">IFERROR(AVERAGE(IF(('1. Database - raw'!JW$7:JY$494&gt;0)*('1. Database - raw'!$AD$7:$AD$494=$A64)*(INDIRECT($Q64,TRUE)=$O64),'1. Database - raw'!JW$7:JY$494)),"")</f>
        <v/>
      </c>
      <c r="KU64" s="416" t="str">
        <f t="array" aca="1" ref="KU64" ca="1">IFERROR(_xlfn.STDEV.S(IF(('1. Database - raw'!JW$7:JY$494&gt;0)*('1. Database - raw'!$AD$7:$AD$494=$A64)*(INDIRECT($Q64,TRUE)=$O64),'1. Database - raw'!JW$7:JY$494)),"")</f>
        <v/>
      </c>
      <c r="KV64" s="410" t="str">
        <f t="array" aca="1" ref="KV64" ca="1">IFERROR(IF(COUNT(IF(('1. Database - raw'!JW$7:JY$494&gt;0)*('1. Database - raw'!$AD$7:$AD$494=$A64)*(INDIRECT($Q64,TRUE)=$O64),'1. Database - raw'!JW$7:JY$494))&gt;0,COUNT(IF(('1. Database - raw'!JW$7:JY$494&gt;0)*('1. Database - raw'!$AD$7:$AD$494=$A64)*(INDIRECT($Q64,TRUE)=$O64),'1. Database - raw'!JW$7:JY$494)),""),"")</f>
        <v/>
      </c>
      <c r="KW64" s="414" t="str">
        <f t="shared" ref="KW64:KW121" ca="1" si="322">IFERROR(EXP(LN(KZ64^2/(SQRT(LA64^2+KZ64^2)))-LN(1+LA64^2/KZ64^2)*_xlfn.T.INV($S$6,LB64)),"")</f>
        <v/>
      </c>
      <c r="KX64" s="415" t="str">
        <f t="shared" ref="KX64:KX121" ca="1" si="323">IFERROR(EXP(LN(KZ64^2/(SQRT(LA64^2+KZ64^2)))+LN(1+LA64^2/KZ64^2)*_xlfn.T.INV($S$6,LB64)),"")</f>
        <v/>
      </c>
      <c r="KY64" s="415" t="str">
        <f t="shared" ref="KY64:KY121" ca="1" si="324">IFERROR(EXP(LN(KZ64^2/(SQRT(LA64^2+KZ64^2)))),"")</f>
        <v/>
      </c>
      <c r="KZ64" s="415" t="str">
        <f t="array" aca="1" ref="KZ64" ca="1">IFERROR(AVERAGE(IF(('1. Database - raw'!KC$7:KE$494&gt;0)*('1. Database - raw'!$AD$7:$AD$494=$A64)*(INDIRECT($Q64,TRUE)=$O64),'1. Database - raw'!KC$7:KE$494)),"")</f>
        <v/>
      </c>
      <c r="LA64" s="416" t="str">
        <f t="array" aca="1" ref="LA64" ca="1">IFERROR(_xlfn.STDEV.S(IF(('1. Database - raw'!KC$7:KE$494&gt;0)*('1. Database - raw'!$AD$7:$AD$494=$A64)*(INDIRECT($Q64,TRUE)=$O64),'1. Database - raw'!KC$7:KE$494)),"")</f>
        <v/>
      </c>
      <c r="LB64" s="410" t="str">
        <f t="array" aca="1" ref="LB64" ca="1">IFERROR(IF(COUNT(IF(('1. Database - raw'!KC$7:KE$494&gt;0)*('1. Database - raw'!$AD$7:$AD$494=$A64)*(INDIRECT($Q64,TRUE)=$O64),'1. Database - raw'!KC$7:KE$494))&gt;0,COUNT(IF(('1. Database - raw'!KC$7:KE$494&gt;0)*('1. Database - raw'!$AD$7:$AD$494=$A64)*(INDIRECT($Q64,TRUE)=$O64),'1. Database - raw'!KC$7:KE$494)),""),"")</f>
        <v/>
      </c>
      <c r="LC64" s="414" t="str">
        <f t="shared" ref="LC64:LC121" ca="1" si="325">IFERROR(EXP(LN(LF64^2/(SQRT(LG64^2+LF64^2)))-LN(1+LG64^2/LF64^2)*_xlfn.T.INV($S$6,LH64)),"")</f>
        <v/>
      </c>
      <c r="LD64" s="415" t="str">
        <f t="shared" ref="LD64:LD121" ca="1" si="326">IFERROR(EXP(LN(LF64^2/(SQRT(LG64^2+LF64^2)))+LN(1+LG64^2/LF64^2)*_xlfn.T.INV($S$6,LH64)),"")</f>
        <v/>
      </c>
      <c r="LE64" s="415" t="str">
        <f t="shared" ref="LE64:LE121" ca="1" si="327">IFERROR(EXP(LN(LF64^2/(SQRT(LG64^2+LF64^2)))),"")</f>
        <v/>
      </c>
      <c r="LF64" s="415" t="str">
        <f t="array" aca="1" ref="LF64" ca="1">IFERROR(AVERAGE(IF(('1. Database - raw'!KI$7:KK$494&gt;0)*('1. Database - raw'!$AD$7:$AD$494=$A64)*(INDIRECT($Q64,TRUE)=$O64),'1. Database - raw'!KI$7:KK$494)),"")</f>
        <v/>
      </c>
      <c r="LG64" s="416" t="str">
        <f t="array" aca="1" ref="LG64" ca="1">IFERROR(_xlfn.STDEV.S(IF(('1. Database - raw'!KI$7:KK$494&gt;0)*('1. Database - raw'!$AD$7:$AD$494=$A64)*(INDIRECT($Q64,TRUE)=$O64),'1. Database - raw'!KI$7:KK$494)),"")</f>
        <v/>
      </c>
      <c r="LH64" s="410" t="str">
        <f t="array" aca="1" ref="LH64" ca="1">IFERROR(IF(COUNT(IF(('1. Database - raw'!KI$7:KK$494&gt;0)*('1. Database - raw'!$AD$7:$AD$494=$A64)*(INDIRECT($Q64,TRUE)=$O64),'1. Database - raw'!KI$7:KK$494))&gt;0,COUNT(IF(('1. Database - raw'!KI$7:KK$494&gt;0)*('1. Database - raw'!$AD$7:$AD$494=$A64)*(INDIRECT($Q64,TRUE)=$O64),'1. Database - raw'!KI$7:KK$494)),""),"")</f>
        <v/>
      </c>
      <c r="LI64" s="414" t="str">
        <f t="shared" ref="LI64:LI121" ca="1" si="328">IFERROR(EXP(LN(LL64^2/(SQRT(LM64^2+LL64^2)))-LN(1+LM64^2/LL64^2)*_xlfn.T.INV($S$6,LN64)),"")</f>
        <v/>
      </c>
      <c r="LJ64" s="415" t="str">
        <f t="shared" ref="LJ64:LJ121" ca="1" si="329">IFERROR(EXP(LN(LL64^2/(SQRT(LM64^2+LL64^2)))+LN(1+LM64^2/LL64^2)*_xlfn.T.INV($S$6,LN64)),"")</f>
        <v/>
      </c>
      <c r="LK64" s="415" t="str">
        <f t="shared" ref="LK64:LK121" ca="1" si="330">IFERROR(EXP(LN(LL64^2/(SQRT(LM64^2+LL64^2)))),"")</f>
        <v/>
      </c>
      <c r="LL64" s="415" t="str">
        <f t="array" aca="1" ref="LL64" ca="1">IFERROR(AVERAGE(IF(('1. Database - raw'!KO$7:KQ$494&gt;0)*('1. Database - raw'!$AD$7:$AD$494=$A64)*(INDIRECT($Q64,TRUE)=$O64),'1. Database - raw'!KO$7:KQ$494)),"")</f>
        <v/>
      </c>
      <c r="LM64" s="416" t="str">
        <f t="array" aca="1" ref="LM64" ca="1">IFERROR(_xlfn.STDEV.S(IF(('1. Database - raw'!KO$7:KQ$494&gt;0)*('1. Database - raw'!$AD$7:$AD$494=$A64)*(INDIRECT($Q64,TRUE)=$O64),'1. Database - raw'!KO$7:KQ$494)),"")</f>
        <v/>
      </c>
      <c r="LN64" s="410" t="str">
        <f t="array" aca="1" ref="LN64" ca="1">IFERROR(IF(COUNT(IF(('1. Database - raw'!KO$7:KQ$494&gt;0)*('1. Database - raw'!$AD$7:$AD$494=$A64)*(INDIRECT($Q64,TRUE)=$O64),'1. Database - raw'!KO$7:KQ$494))&gt;0,COUNT(IF(('1. Database - raw'!KO$7:KQ$494&gt;0)*('1. Database - raw'!$AD$7:$AD$494=$A64)*(INDIRECT($Q64,TRUE)=$O64),'1. Database - raw'!KO$7:KQ$494)),""),"")</f>
        <v/>
      </c>
      <c r="LO64" s="414" t="str">
        <f t="shared" ref="LO64:LO121" ca="1" si="331">IFERROR(EXP(LN(LR64^2/(SQRT(LS64^2+LR64^2)))-LN(1+LS64^2/LR64^2)*_xlfn.T.INV($S$6,LT64)),"")</f>
        <v/>
      </c>
      <c r="LP64" s="415" t="str">
        <f t="shared" ref="LP64:LP121" ca="1" si="332">IFERROR(EXP(LN(LR64^2/(SQRT(LS64^2+LR64^2)))+LN(1+LS64^2/LR64^2)*_xlfn.T.INV($S$6,LT64)),"")</f>
        <v/>
      </c>
      <c r="LQ64" s="415" t="str">
        <f t="shared" ref="LQ64:LQ121" ca="1" si="333">IFERROR(EXP(LN(LR64^2/(SQRT(LS64^2+LR64^2)))),"")</f>
        <v/>
      </c>
      <c r="LR64" s="415" t="str">
        <f t="array" aca="1" ref="LR64" ca="1">IFERROR(AVERAGE(IF(('1. Database - raw'!KU$7:KW$494&gt;0)*('1. Database - raw'!$AD$7:$AD$494=$A64)*(INDIRECT($Q64,TRUE)=$O64),'1. Database - raw'!KU$7:KW$494)),"")</f>
        <v/>
      </c>
      <c r="LS64" s="416" t="str">
        <f t="array" aca="1" ref="LS64" ca="1">IFERROR(_xlfn.STDEV.S(IF(('1. Database - raw'!KU$7:KW$494&gt;0)*('1. Database - raw'!$AD$7:$AD$494=$A64)*(INDIRECT($Q64,TRUE)=$O64),'1. Database - raw'!KU$7:KW$494)),"")</f>
        <v/>
      </c>
      <c r="LT64" s="410" t="str">
        <f t="array" aca="1" ref="LT64" ca="1">IFERROR(IF(COUNT(IF(('1. Database - raw'!KU$7:KW$494&gt;0)*('1. Database - raw'!$AD$7:$AD$494=$A64)*(INDIRECT($Q64,TRUE)=$O64),'1. Database - raw'!KU$7:KW$494))&gt;0,COUNT(IF(('1. Database - raw'!KU$7:KW$494&gt;0)*('1. Database - raw'!$AD$7:$AD$494=$A64)*(INDIRECT($Q64,TRUE)=$O64),'1. Database - raw'!KU$7:KW$494)),""),"")</f>
        <v/>
      </c>
      <c r="LU64" s="414" t="str">
        <f t="shared" ref="LU64:LU121" ca="1" si="334">IFERROR(EXP(LN(LX64^2/(SQRT(LY64^2+LX64^2)))-LN(1+LY64^2/LX64^2)*_xlfn.T.INV($S$6,LZ64)),"")</f>
        <v/>
      </c>
      <c r="LV64" s="415" t="str">
        <f t="shared" ref="LV64:LV121" ca="1" si="335">IFERROR(EXP(LN(LX64^2/(SQRT(LY64^2+LX64^2)))+LN(1+LY64^2/LX64^2)*_xlfn.T.INV($S$6,LZ64)),"")</f>
        <v/>
      </c>
      <c r="LW64" s="415" t="str">
        <f t="shared" ref="LW64:LW121" ca="1" si="336">IFERROR(EXP(LN(LX64^2/(SQRT(LY64^2+LX64^2)))),"")</f>
        <v/>
      </c>
      <c r="LX64" s="415" t="str">
        <f t="array" aca="1" ref="LX64" ca="1">IFERROR(AVERAGE(IF(('1. Database - raw'!LA$7:LC$494&gt;0)*('1. Database - raw'!$AD$7:$AD$494=$A64)*(INDIRECT($Q64,TRUE)=$O64),'1. Database - raw'!LA$7:LC$494)),"")</f>
        <v/>
      </c>
      <c r="LY64" s="416" t="str">
        <f t="array" aca="1" ref="LY64" ca="1">IFERROR(_xlfn.STDEV.S(IF(('1. Database - raw'!LA$7:LC$494&gt;0)*('1. Database - raw'!$AD$7:$AD$494=$A64)*(INDIRECT($Q64,TRUE)=$O64),'1. Database - raw'!LA$7:LC$494)),"")</f>
        <v/>
      </c>
      <c r="LZ64" s="410" t="str">
        <f t="array" aca="1" ref="LZ64" ca="1">IFERROR(IF(COUNT(IF(('1. Database - raw'!LA$7:LC$494&gt;0)*('1. Database - raw'!$AD$7:$AD$494=$A64)*(INDIRECT($Q64,TRUE)=$O64),'1. Database - raw'!LA$7:LC$494))&gt;0,COUNT(IF(('1. Database - raw'!LA$7:LC$494&gt;0)*('1. Database - raw'!$AD$7:$AD$494=$A64)*(INDIRECT($Q64,TRUE)=$O64),'1. Database - raw'!LA$7:LC$494)),""),"")</f>
        <v/>
      </c>
      <c r="MA64" s="414" t="str">
        <f t="shared" ref="MA64:MA121" ca="1" si="337">IFERROR(EXP(LN(MD64^2/(SQRT(ME64^2+MD64^2)))-LN(1+ME64^2/MD64^2)*_xlfn.T.INV($S$6,MF64)),"")</f>
        <v/>
      </c>
      <c r="MB64" s="415" t="str">
        <f t="shared" ref="MB64:MB121" ca="1" si="338">IFERROR(EXP(LN(MD64^2/(SQRT(ME64^2+MD64^2)))+LN(1+ME64^2/MD64^2)*_xlfn.T.INV($S$6,MF64)),"")</f>
        <v/>
      </c>
      <c r="MC64" s="415" t="str">
        <f t="shared" ref="MC64:MC121" ca="1" si="339">IFERROR(EXP(LN(MD64^2/(SQRT(ME64^2+MD64^2)))),"")</f>
        <v/>
      </c>
      <c r="MD64" s="415" t="str">
        <f t="array" aca="1" ref="MD64" ca="1">IFERROR(AVERAGE(IF(('1. Database - raw'!LG$7:LI$494&gt;0)*('1. Database - raw'!$AD$7:$AD$494=$A64)*(INDIRECT($Q64,TRUE)=$O64),'1. Database - raw'!LG$7:LI$494)),"")</f>
        <v/>
      </c>
      <c r="ME64" s="416" t="str">
        <f t="array" aca="1" ref="ME64" ca="1">IFERROR(_xlfn.STDEV.S(IF(('1. Database - raw'!LG$7:LI$494&gt;0)*('1. Database - raw'!$AD$7:$AD$494=$A64)*(INDIRECT($Q64,TRUE)=$O64),'1. Database - raw'!LG$7:LI$494)),"")</f>
        <v/>
      </c>
      <c r="MF64" s="410" t="str">
        <f t="array" aca="1" ref="MF64" ca="1">IFERROR(IF(COUNT(IF(('1. Database - raw'!LG$7:LI$494&gt;0)*('1. Database - raw'!$AD$7:$AD$494=$A64)*(INDIRECT($Q64,TRUE)=$O64),'1. Database - raw'!LG$7:LI$494))&gt;0,COUNT(IF(('1. Database - raw'!LG$7:LI$494&gt;0)*('1. Database - raw'!$AD$7:$AD$494=$A64)*(INDIRECT($Q64,TRUE)=$O64),'1. Database - raw'!LG$7:LI$494)),""),"")</f>
        <v/>
      </c>
      <c r="MG64" s="414" t="str">
        <f t="shared" ref="MG64:MG121" ca="1" si="340">IFERROR(EXP(LN(MJ64^2/(SQRT(MK64^2+MJ64^2)))-LN(1+MK64^2/MJ64^2)*_xlfn.T.INV($S$6,ML64)),"")</f>
        <v/>
      </c>
      <c r="MH64" s="415" t="str">
        <f t="shared" ref="MH64:MH121" ca="1" si="341">IFERROR(EXP(LN(MJ64^2/(SQRT(MK64^2+MJ64^2)))+LN(1+MK64^2/MJ64^2)*_xlfn.T.INV($S$6,ML64)),"")</f>
        <v/>
      </c>
      <c r="MI64" s="415" t="str">
        <f t="shared" ref="MI64:MI121" ca="1" si="342">IFERROR(EXP(LN(MJ64^2/(SQRT(MK64^2+MJ64^2)))),"")</f>
        <v/>
      </c>
      <c r="MJ64" s="415" t="str">
        <f t="array" aca="1" ref="MJ64" ca="1">IFERROR(AVERAGE(IF(('1. Database - raw'!LM$7:LO$494&gt;0)*('1. Database - raw'!$AD$7:$AD$494=$A64)*(INDIRECT($Q64,TRUE)=$O64),'1. Database - raw'!LM$7:LO$494)),"")</f>
        <v/>
      </c>
      <c r="MK64" s="416" t="str">
        <f t="array" aca="1" ref="MK64" ca="1">IFERROR(_xlfn.STDEV.S(IF(('1. Database - raw'!LM$7:LO$494&gt;0)*('1. Database - raw'!$AD$7:$AD$494=$A64)*(INDIRECT($Q64,TRUE)=$O64),'1. Database - raw'!LM$7:LO$494)),"")</f>
        <v/>
      </c>
      <c r="ML64" s="410" t="str">
        <f t="array" aca="1" ref="ML64" ca="1">IFERROR(IF(COUNT(IF(('1. Database - raw'!LM$7:LO$494&gt;0)*('1. Database - raw'!$AD$7:$AD$494=$A64)*(INDIRECT($Q64,TRUE)=$O64),'1. Database - raw'!LM$7:LO$494))&gt;0,COUNT(IF(('1. Database - raw'!LM$7:LO$494&gt;0)*('1. Database - raw'!$AD$7:$AD$494=$A64)*(INDIRECT($Q64,TRUE)=$O64),'1. Database - raw'!LM$7:LO$494)),""),"")</f>
        <v/>
      </c>
      <c r="MM64" s="414" t="str">
        <f t="shared" ref="MM64:MM121" ca="1" si="343">IFERROR(EXP(LN(MP64^2/(SQRT(MQ64^2+MP64^2)))-LN(1+MQ64^2/MP64^2)*_xlfn.T.INV($S$6,MR64)),"")</f>
        <v/>
      </c>
      <c r="MN64" s="415" t="str">
        <f t="shared" ref="MN64:MN121" ca="1" si="344">IFERROR(EXP(LN(MP64^2/(SQRT(MQ64^2+MP64^2)))+LN(1+MQ64^2/MP64^2)*_xlfn.T.INV($S$6,MR64)),"")</f>
        <v/>
      </c>
      <c r="MO64" s="415" t="str">
        <f t="shared" ref="MO64:MO121" ca="1" si="345">IFERROR(EXP(LN(MP64^2/(SQRT(MQ64^2+MP64^2)))),"")</f>
        <v/>
      </c>
      <c r="MP64" s="415" t="str">
        <f t="array" aca="1" ref="MP64" ca="1">IFERROR(AVERAGE(IF(('1. Database - raw'!LS$7:LU$494&gt;0)*('1. Database - raw'!$AD$7:$AD$494=$A64)*(INDIRECT($Q64,TRUE)=$O64),'1. Database - raw'!LS$7:LU$494)),"")</f>
        <v/>
      </c>
      <c r="MQ64" s="416" t="str">
        <f t="array" aca="1" ref="MQ64" ca="1">IFERROR(_xlfn.STDEV.S(IF(('1. Database - raw'!LS$7:LU$494&gt;0)*('1. Database - raw'!$AD$7:$AD$494=$A64)*(INDIRECT($Q64,TRUE)=$O64),'1. Database - raw'!LS$7:LU$494)),"")</f>
        <v/>
      </c>
      <c r="MR64" s="410" t="str">
        <f t="array" aca="1" ref="MR64" ca="1">IFERROR(IF(COUNT(IF(('1. Database - raw'!LS$7:LU$494&gt;0)*('1. Database - raw'!$AD$7:$AD$494=$A64)*(INDIRECT($Q64,TRUE)=$O64),'1. Database - raw'!LS$7:LU$494))&gt;0,COUNT(IF(('1. Database - raw'!LS$7:LU$494&gt;0)*('1. Database - raw'!$AD$7:$AD$494=$A64)*(INDIRECT($Q64,TRUE)=$O64),'1. Database - raw'!LS$7:LU$494)),""),"")</f>
        <v/>
      </c>
      <c r="MS64" s="414" t="str">
        <f t="shared" ref="MS64:MS121" ca="1" si="346">IFERROR(EXP(LN(MV64^2/(SQRT(MW64^2+MV64^2)))-LN(1+MW64^2/MV64^2)*_xlfn.T.INV($S$6,MX64)),"")</f>
        <v/>
      </c>
      <c r="MT64" s="415" t="str">
        <f t="shared" ref="MT64:MT121" ca="1" si="347">IFERROR(EXP(LN(MV64^2/(SQRT(MW64^2+MV64^2)))+LN(1+MW64^2/MV64^2)*_xlfn.T.INV($S$6,MX64)),"")</f>
        <v/>
      </c>
      <c r="MU64" s="415" t="str">
        <f t="shared" ref="MU64:MU121" ca="1" si="348">IFERROR(EXP(LN(MV64^2/(SQRT(MW64^2+MV64^2)))),"")</f>
        <v/>
      </c>
      <c r="MV64" s="415" t="str">
        <f t="array" aca="1" ref="MV64" ca="1">IFERROR(AVERAGE(IF(('1. Database - raw'!LY$7:MA$494&gt;0)*('1. Database - raw'!$AD$7:$AD$494=$A64)*(INDIRECT($Q64,TRUE)=$O64),'1. Database - raw'!LY$7:MA$494)),"")</f>
        <v/>
      </c>
      <c r="MW64" s="416" t="str">
        <f t="array" aca="1" ref="MW64" ca="1">IFERROR(_xlfn.STDEV.S(IF(('1. Database - raw'!LY$7:MA$494&gt;0)*('1. Database - raw'!$AD$7:$AD$494=$A64)*(INDIRECT($Q64,TRUE)=$O64),'1. Database - raw'!LY$7:MA$494)),"")</f>
        <v/>
      </c>
      <c r="MX64" s="410" t="str">
        <f t="array" aca="1" ref="MX64" ca="1">IFERROR(IF(COUNT(IF(('1. Database - raw'!LY$7:MA$494&gt;0)*('1. Database - raw'!$AD$7:$AD$494=$A64)*(INDIRECT($Q64,TRUE)=$O64),'1. Database - raw'!LY$7:MA$494))&gt;0,COUNT(IF(('1. Database - raw'!LY$7:MA$494&gt;0)*('1. Database - raw'!$AD$7:$AD$494=$A64)*(INDIRECT($Q64,TRUE)=$O64),'1. Database - raw'!LY$7:MA$494)),""),"")</f>
        <v/>
      </c>
      <c r="MY64" s="414" t="str">
        <f t="shared" ref="MY64:MY121" ca="1" si="349">IFERROR(EXP(LN(NB64^2/(SQRT(NC64^2+NB64^2)))-LN(1+NC64^2/NB64^2)*_xlfn.T.INV($S$6,ND64)),"")</f>
        <v/>
      </c>
      <c r="MZ64" s="415" t="str">
        <f t="shared" ref="MZ64:MZ121" ca="1" si="350">IFERROR(EXP(LN(NB64^2/(SQRT(NC64^2+NB64^2)))+LN(1+NC64^2/NB64^2)*_xlfn.T.INV($S$6,ND64)),"")</f>
        <v/>
      </c>
      <c r="NA64" s="415" t="str">
        <f t="shared" ref="NA64:NA121" ca="1" si="351">IFERROR(EXP(LN(NB64^2/(SQRT(NC64^2+NB64^2)))),"")</f>
        <v/>
      </c>
      <c r="NB64" s="415" t="str">
        <f t="array" aca="1" ref="NB64" ca="1">IFERROR(AVERAGE(IF(('1. Database - raw'!ME$7:MG$494&gt;0)*('1. Database - raw'!$AD$7:$AD$494=$A64)*(INDIRECT($Q64,TRUE)=$O64),'1. Database - raw'!ME$7:MG$494)),"")</f>
        <v/>
      </c>
      <c r="NC64" s="416" t="str">
        <f t="array" aca="1" ref="NC64" ca="1">IFERROR(_xlfn.STDEV.S(IF(('1. Database - raw'!ME$7:MG$494&gt;0)*('1. Database - raw'!$AD$7:$AD$494=$A64)*(INDIRECT($Q64,TRUE)=$O64),'1. Database - raw'!ME$7:MG$494)),"")</f>
        <v/>
      </c>
      <c r="ND64" s="410" t="str">
        <f t="array" aca="1" ref="ND64" ca="1">IFERROR(IF(COUNT(IF(('1. Database - raw'!ME$7:MG$494&gt;0)*('1. Database - raw'!$AD$7:$AD$494=$A64)*(INDIRECT($Q64,TRUE)=$O64),'1. Database - raw'!ME$7:MG$494))&gt;0,COUNT(IF(('1. Database - raw'!ME$7:MG$494&gt;0)*('1. Database - raw'!$AD$7:$AD$494=$A64)*(INDIRECT($Q64,TRUE)=$O64),'1. Database - raw'!ME$7:MG$494)),""),"")</f>
        <v/>
      </c>
      <c r="NE64" s="414" t="str">
        <f t="shared" ref="NE64:NE121" ca="1" si="352">IFERROR(EXP(LN(NH64^2/(SQRT(NI64^2+NH64^2)))-LN(1+NI64^2/NH64^2)*_xlfn.T.INV($S$6,NJ64)),"")</f>
        <v/>
      </c>
      <c r="NF64" s="415" t="str">
        <f t="shared" ref="NF64:NF121" ca="1" si="353">IFERROR(EXP(LN(NH64^2/(SQRT(NI64^2+NH64^2)))+LN(1+NI64^2/NH64^2)*_xlfn.T.INV($S$6,NJ64)),"")</f>
        <v/>
      </c>
      <c r="NG64" s="415" t="str">
        <f t="shared" ref="NG64:NG121" ca="1" si="354">IFERROR(EXP(LN(NH64^2/(SQRT(NI64^2+NH64^2)))),"")</f>
        <v/>
      </c>
      <c r="NH64" s="415" t="str">
        <f t="array" aca="1" ref="NH64" ca="1">IFERROR(AVERAGE(IF(('1. Database - raw'!MK$7:MM$494&gt;0)*('1. Database - raw'!$AD$7:$AD$494=$A64)*(INDIRECT($Q64,TRUE)=$O64),'1. Database - raw'!MK$7:MM$494)),"")</f>
        <v/>
      </c>
      <c r="NI64" s="416" t="str">
        <f t="array" aca="1" ref="NI64" ca="1">IFERROR(_xlfn.STDEV.S(IF(('1. Database - raw'!MK$7:MM$494&gt;0)*('1. Database - raw'!$AD$7:$AD$494=$A64)*(INDIRECT($Q64,TRUE)=$O64),'1. Database - raw'!MK$7:MM$494)),"")</f>
        <v/>
      </c>
      <c r="NJ64" s="410" t="str">
        <f t="array" aca="1" ref="NJ64" ca="1">IFERROR(IF(COUNT(IF(('1. Database - raw'!MK$7:MM$494&gt;0)*('1. Database - raw'!$AD$7:$AD$494=$A64)*(INDIRECT($Q64,TRUE)=$O64),'1. Database - raw'!MK$7:MM$494))&gt;0,COUNT(IF(('1. Database - raw'!MK$7:MM$494&gt;0)*('1. Database - raw'!$AD$7:$AD$494=$A64)*(INDIRECT($Q64,TRUE)=$O64),'1. Database - raw'!MK$7:MM$494)),""),"")</f>
        <v/>
      </c>
      <c r="NK64" s="414" t="str">
        <f t="shared" ref="NK64:NK121" ca="1" si="355">IFERROR(EXP(LN(NN64^2/(SQRT(NO64^2+NN64^2)))-LN(1+NO64^2/NN64^2)*_xlfn.T.INV($S$6,NP64)),"")</f>
        <v/>
      </c>
      <c r="NL64" s="415" t="str">
        <f t="shared" ref="NL64:NL121" ca="1" si="356">IFERROR(EXP(LN(NN64^2/(SQRT(NO64^2+NN64^2)))+LN(1+NO64^2/NN64^2)*_xlfn.T.INV($S$6,NP64)),"")</f>
        <v/>
      </c>
      <c r="NM64" s="415" t="str">
        <f t="shared" ref="NM64:NM121" ca="1" si="357">IFERROR(EXP(LN(NN64^2/(SQRT(NO64^2+NN64^2)))),"")</f>
        <v/>
      </c>
      <c r="NN64" s="415" t="str">
        <f t="array" aca="1" ref="NN64" ca="1">IFERROR(AVERAGE(IF(('1. Database - raw'!MQ$7:MS$494&gt;0)*('1. Database - raw'!$AD$7:$AD$494=$A64)*(INDIRECT($Q64,TRUE)=$O64),'1. Database - raw'!MQ$7:MS$494)),"")</f>
        <v/>
      </c>
      <c r="NO64" s="416" t="str">
        <f t="array" aca="1" ref="NO64" ca="1">IFERROR(_xlfn.STDEV.S(IF(('1. Database - raw'!MQ$7:MS$494&gt;0)*('1. Database - raw'!$AD$7:$AD$494=$A64)*(INDIRECT($Q64,TRUE)=$O64),'1. Database - raw'!MQ$7:MS$494)),"")</f>
        <v/>
      </c>
      <c r="NP64" s="410" t="str">
        <f t="array" aca="1" ref="NP64" ca="1">IFERROR(IF(COUNT(IF(('1. Database - raw'!MQ$7:MS$494&gt;0)*('1. Database - raw'!$AD$7:$AD$494=$A64)*(INDIRECT($Q64,TRUE)=$O64),'1. Database - raw'!MQ$7:MS$494))&gt;0,COUNT(IF(('1. Database - raw'!MQ$7:MS$494&gt;0)*('1. Database - raw'!$AD$7:$AD$494=$A64)*(INDIRECT($Q64,TRUE)=$O64),'1. Database - raw'!MQ$7:MS$494)),""),"")</f>
        <v/>
      </c>
      <c r="NQ64" s="414" t="str">
        <f t="shared" ref="NQ64:NQ121" ca="1" si="358">IFERROR(EXP(LN(NT64^2/(SQRT(NU64^2+NT64^2)))-LN(1+NU64^2/NT64^2)*_xlfn.T.INV($S$6,NV64)),"")</f>
        <v/>
      </c>
      <c r="NR64" s="415" t="str">
        <f t="shared" ref="NR64:NR121" ca="1" si="359">IFERROR(EXP(LN(NT64^2/(SQRT(NU64^2+NT64^2)))+LN(1+NU64^2/NT64^2)*_xlfn.T.INV($S$6,NV64)),"")</f>
        <v/>
      </c>
      <c r="NS64" s="415" t="str">
        <f t="shared" ref="NS64:NS121" ca="1" si="360">IFERROR(EXP(LN(NT64^2/(SQRT(NU64^2+NT64^2)))),"")</f>
        <v/>
      </c>
      <c r="NT64" s="415" t="str">
        <f t="array" aca="1" ref="NT64" ca="1">IFERROR(AVERAGE(IF(('1. Database - raw'!MW$7:MY$494&gt;0)*('1. Database - raw'!$AD$7:$AD$494=$A64)*(INDIRECT($Q64,TRUE)=$O64),'1. Database - raw'!MW$7:MY$494)),"")</f>
        <v/>
      </c>
      <c r="NU64" s="416" t="str">
        <f t="array" aca="1" ref="NU64" ca="1">IFERROR(_xlfn.STDEV.S(IF(('1. Database - raw'!MW$7:MY$494&gt;0)*('1. Database - raw'!$AD$7:$AD$494=$A64)*(INDIRECT($Q64,TRUE)=$O64),'1. Database - raw'!MW$7:MY$494)),"")</f>
        <v/>
      </c>
      <c r="NV64" s="410" t="str">
        <f t="array" aca="1" ref="NV64" ca="1">IFERROR(IF(COUNT(IF(('1. Database - raw'!MW$7:MY$494&gt;0)*('1. Database - raw'!$AD$7:$AD$494=$A64)*(INDIRECT($Q64,TRUE)=$O64),'1. Database - raw'!MW$7:MY$494))&gt;0,COUNT(IF(('1. Database - raw'!MW$7:MY$494&gt;0)*('1. Database - raw'!$AD$7:$AD$494=$A64)*(INDIRECT($Q64,TRUE)=$O64),'1. Database - raw'!MW$7:MY$494)),""),"")</f>
        <v/>
      </c>
      <c r="NW64" s="414" t="str">
        <f t="shared" ref="NW64:NW121" ca="1" si="361">IFERROR(EXP(LN(NZ64^2/(SQRT(OA64^2+NZ64^2)))-LN(1+OA64^2/NZ64^2)*_xlfn.T.INV($S$6,OB64)),"")</f>
        <v/>
      </c>
      <c r="NX64" s="415" t="str">
        <f t="shared" ref="NX64:NX121" ca="1" si="362">IFERROR(EXP(LN(NZ64^2/(SQRT(OA64^2+NZ64^2)))+LN(1+OA64^2/NZ64^2)*_xlfn.T.INV($S$6,OB64)),"")</f>
        <v/>
      </c>
      <c r="NY64" s="415" t="str">
        <f t="shared" ref="NY64:NY121" ca="1" si="363">IFERROR(EXP(LN(NZ64^2/(SQRT(OA64^2+NZ64^2)))),"")</f>
        <v/>
      </c>
      <c r="NZ64" s="415" t="str">
        <f t="array" aca="1" ref="NZ64" ca="1">IFERROR(AVERAGE(IF(('1. Database - raw'!NC$7:NE$494&gt;0)*('1. Database - raw'!$AD$7:$AD$494=$A64)*(INDIRECT($Q64,TRUE)=$O64),'1. Database - raw'!NC$7:NE$494)),"")</f>
        <v/>
      </c>
      <c r="OA64" s="416" t="str">
        <f t="array" aca="1" ref="OA64" ca="1">IFERROR(_xlfn.STDEV.S(IF(('1. Database - raw'!NC$7:NE$494&gt;0)*('1. Database - raw'!$AD$7:$AD$494=$A64)*(INDIRECT($Q64,TRUE)=$O64),'1. Database - raw'!NC$7:NE$494)),"")</f>
        <v/>
      </c>
      <c r="OB64" s="410" t="str">
        <f t="array" aca="1" ref="OB64" ca="1">IFERROR(IF(COUNT(IF(('1. Database - raw'!NC$7:NE$494&gt;0)*('1. Database - raw'!$AD$7:$AD$494=$A64)*(INDIRECT($Q64,TRUE)=$O64),'1. Database - raw'!NC$7:NE$494))&gt;0,COUNT(IF(('1. Database - raw'!NC$7:NE$494&gt;0)*('1. Database - raw'!$AD$7:$AD$494=$A64)*(INDIRECT($Q64,TRUE)=$O64),'1. Database - raw'!NC$7:NE$494)),""),"")</f>
        <v/>
      </c>
      <c r="OC64" s="414" t="str">
        <f t="shared" ref="OC64:OC121" ca="1" si="364">IFERROR(EXP(LN(OF64^2/(SQRT(OG64^2+OF64^2)))-LN(1+OG64^2/OF64^2)*_xlfn.T.INV($S$6,OH64)),"")</f>
        <v/>
      </c>
      <c r="OD64" s="415" t="str">
        <f t="shared" ref="OD64:OD121" ca="1" si="365">IFERROR(EXP(LN(OF64^2/(SQRT(OG64^2+OF64^2)))+LN(1+OG64^2/OF64^2)*_xlfn.T.INV($S$6,OH64)),"")</f>
        <v/>
      </c>
      <c r="OE64" s="415" t="str">
        <f t="shared" ref="OE64:OE121" ca="1" si="366">IFERROR(EXP(LN(OF64^2/(SQRT(OG64^2+OF64^2)))),"")</f>
        <v/>
      </c>
      <c r="OF64" s="415" t="str">
        <f t="array" aca="1" ref="OF64" ca="1">IFERROR(AVERAGE(IF(('1. Database - raw'!NI$7:NK$494&gt;0)*('1. Database - raw'!$AD$7:$AD$494=$A64)*(INDIRECT($Q64,TRUE)=$O64),'1. Database - raw'!NI$7:NK$494)),"")</f>
        <v/>
      </c>
      <c r="OG64" s="416" t="str">
        <f t="array" aca="1" ref="OG64" ca="1">IFERROR(_xlfn.STDEV.S(IF(('1. Database - raw'!NI$7:NK$494&gt;0)*('1. Database - raw'!$AD$7:$AD$494=$A64)*(INDIRECT($Q64,TRUE)=$O64),'1. Database - raw'!NI$7:NK$494)),"")</f>
        <v/>
      </c>
      <c r="OH64" s="410" t="str">
        <f t="array" aca="1" ref="OH64" ca="1">IFERROR(IF(COUNT(IF(('1. Database - raw'!NI$7:NK$494&gt;0)*('1. Database - raw'!$AD$7:$AD$494=$A64)*(INDIRECT($Q64,TRUE)=$O64),'1. Database - raw'!NI$7:NK$494))&gt;0,COUNT(IF(('1. Database - raw'!NI$7:NK$494&gt;0)*('1. Database - raw'!$AD$7:$AD$494=$A64)*(INDIRECT($Q64,TRUE)=$O64),'1. Database - raw'!NI$7:NK$494)),""),"")</f>
        <v/>
      </c>
    </row>
    <row r="65" spans="1:398" s="417" customFormat="1" hidden="1" outlineLevel="2" x14ac:dyDescent="0.25">
      <c r="A65" s="391" t="s">
        <v>553</v>
      </c>
      <c r="B65" s="1330"/>
      <c r="C65" s="392"/>
      <c r="D65" s="393"/>
      <c r="E65" s="393" t="s">
        <v>348</v>
      </c>
      <c r="F65" s="394"/>
      <c r="G65" s="394"/>
      <c r="H65" s="394" t="s">
        <v>779</v>
      </c>
      <c r="I65" s="394"/>
      <c r="J65" s="394"/>
      <c r="K65" s="394"/>
      <c r="L65" s="394"/>
      <c r="M65" s="394"/>
      <c r="N65" s="395"/>
      <c r="O65" s="396" t="str">
        <f t="array" ref="O65">INDEX(A65:N65,IF(MIN(IF(C65:N65&lt;&gt;"",COLUMN(C65:N65)))&gt;0,MIN(IF(C65:N65&lt;&gt;"",COLUMN(C65:N65))),""))</f>
        <v>Nigeria</v>
      </c>
      <c r="P65" s="397">
        <f t="shared" si="203"/>
        <v>3</v>
      </c>
      <c r="Q65" s="398" t="str">
        <f ca="1">"'" &amp; $S$4 &amp; "'!" &amp; ADDRESS(ROW('1. Database - raw'!$A$7),MATCH($C$2,'1. Database - raw'!$6:$6,0)+MATCH(O65,$C65:$N65,0)-1,1) &amp; ":" &amp; ADDRESS(LOOKUP(2,1/('1. Database - raw'!A:A&lt;&gt;""),ROW('1. Database - raw'!A:A)),MATCH($C$2,'1. Database - raw'!$6:$6,0)+MATCH(O65,$C65:$N65,0)-1,1)</f>
        <v>'1. Database - raw'!$AG$7:$AG$494</v>
      </c>
      <c r="R65" s="392"/>
      <c r="S65" s="399"/>
      <c r="T65" s="400" t="str">
        <f t="shared" ca="1" si="204"/>
        <v/>
      </c>
      <c r="U65" s="401" t="str">
        <f t="shared" ca="1" si="204"/>
        <v/>
      </c>
      <c r="V65" s="401" t="str">
        <f t="shared" ca="1" si="204"/>
        <v/>
      </c>
      <c r="W65" s="401" t="str">
        <f t="shared" ca="1" si="204"/>
        <v/>
      </c>
      <c r="X65" s="401" t="str">
        <f t="shared" ca="1" si="204"/>
        <v/>
      </c>
      <c r="Y65" s="401" t="str">
        <f t="shared" ca="1" si="204"/>
        <v/>
      </c>
      <c r="Z65" s="401" t="str">
        <f t="shared" ca="1" si="204"/>
        <v/>
      </c>
      <c r="AA65" s="401" t="str">
        <f t="shared" ca="1" si="204"/>
        <v/>
      </c>
      <c r="AB65" s="401" t="str">
        <f t="shared" ca="1" si="204"/>
        <v/>
      </c>
      <c r="AC65" s="401" t="str">
        <f t="shared" ca="1" si="204"/>
        <v/>
      </c>
      <c r="AD65" s="401" t="str">
        <f t="shared" ca="1" si="205"/>
        <v/>
      </c>
      <c r="AE65" s="401" t="str">
        <f t="shared" ca="1" si="205"/>
        <v/>
      </c>
      <c r="AF65" s="401" t="str">
        <f t="shared" ca="1" si="205"/>
        <v/>
      </c>
      <c r="AG65" s="401" t="str">
        <f t="shared" ca="1" si="205"/>
        <v/>
      </c>
      <c r="AH65" s="401" t="str">
        <f t="shared" ca="1" si="205"/>
        <v/>
      </c>
      <c r="AI65" s="401" t="str">
        <f t="shared" ca="1" si="205"/>
        <v/>
      </c>
      <c r="AJ65" s="401" t="str">
        <f t="shared" ca="1" si="205"/>
        <v/>
      </c>
      <c r="AK65" s="401" t="str">
        <f t="shared" ca="1" si="205"/>
        <v/>
      </c>
      <c r="AL65" s="401" t="str">
        <f t="shared" ca="1" si="205"/>
        <v/>
      </c>
      <c r="AM65" s="402" t="str">
        <f t="shared" ca="1" si="205"/>
        <v/>
      </c>
      <c r="AN65" s="403"/>
      <c r="AO65" s="403"/>
      <c r="AP65" s="403"/>
      <c r="AQ65" s="403"/>
      <c r="AR65" s="403"/>
      <c r="AS65" s="403"/>
      <c r="AT65" s="403"/>
      <c r="AU65" s="403"/>
      <c r="AV65" s="403"/>
      <c r="AW65" s="403"/>
      <c r="AX65" s="403"/>
      <c r="AY65" s="403"/>
      <c r="AZ65" s="403"/>
      <c r="BA65" s="403"/>
      <c r="BB65" s="403"/>
      <c r="BC65" s="403"/>
      <c r="BD65" s="404"/>
      <c r="BE65" s="404"/>
      <c r="BF65" s="404"/>
      <c r="BG65" s="405"/>
      <c r="BH65" s="467"/>
      <c r="BI65" s="532" t="str">
        <f t="shared" ref="BI65:BI121" ca="1" si="367">IFERROR(AVERAGE(T65:U65),"")</f>
        <v/>
      </c>
      <c r="BJ65" s="557" t="str">
        <f t="shared" ca="1" si="206"/>
        <v/>
      </c>
      <c r="BK65" s="557" t="str">
        <f t="shared" ca="1" si="207"/>
        <v/>
      </c>
      <c r="BL65" s="557" t="str">
        <f t="shared" ref="BL65:BL87" ca="1" si="368">IFERROR(AVERAGE(Z65,AC65,AF65),"")</f>
        <v/>
      </c>
      <c r="BM65" s="557" t="str">
        <f t="shared" ca="1" si="208"/>
        <v/>
      </c>
      <c r="BN65" s="557" t="str">
        <f t="shared" ca="1" si="209"/>
        <v/>
      </c>
      <c r="BO65" s="406"/>
      <c r="BP65" s="396" t="str">
        <f t="shared" si="210"/>
        <v>Nigeria</v>
      </c>
      <c r="BQ65" s="407" t="str">
        <f t="shared" ca="1" si="172"/>
        <v/>
      </c>
      <c r="BR65" s="408" t="str">
        <f t="shared" ca="1" si="173"/>
        <v/>
      </c>
      <c r="BS65" s="408" t="str">
        <f t="shared" ca="1" si="174"/>
        <v/>
      </c>
      <c r="BT65" s="408" t="str">
        <f t="array" aca="1" ref="BT65" ca="1">IFERROR(AVERAGE(IF(('1. Database - raw'!AW$7:AY$494&gt;0)*('1. Database - raw'!$AD$7:$AD$494=$A65)*('1. Database - raw'!$AP$7:$AP$494&lt;&gt;Dropdown!$AM$11)*(INDIRECT($Q65,TRUE)=$O65),'1. Database - raw'!AW$7:AY$494)),"")</f>
        <v/>
      </c>
      <c r="BU65" s="409" t="str">
        <f t="array" aca="1" ref="BU65" ca="1">IFERROR(_xlfn.STDEV.S(IF(('1. Database - raw'!AW$7:AY$494&gt;0)*('1. Database - raw'!$AD$7:$AD$494=$A65)*('1. Database - raw'!$AP$7:$AP$494&lt;&gt;Dropdown!$AM$11)*(INDIRECT($Q65,TRUE)=$O65),'1. Database - raw'!AW$7:AY$494)),"")</f>
        <v/>
      </c>
      <c r="BV65" s="410" t="str">
        <f t="array" aca="1" ref="BV65" ca="1">IFERROR(IF(COUNT(IF(('1. Database - raw'!AW$7:AY$494&gt;0)*('1. Database - raw'!$AD$7:$AD$494=$A65)*('1. Database - raw'!$AP$7:$AP$494&lt;&gt;Dropdown!$AM$11)*(INDIRECT($Q65,TRUE)=$O65),'1. Database - raw'!AW$7:AY$494))&gt;0,COUNT(IF(('1. Database - raw'!AW$7:AY$494&gt;0)*('1. Database - raw'!$AD$7:$AD$494=$A65)*('1. Database - raw'!$AP$7:$AP$494&lt;&gt;Dropdown!$AM$11)*(INDIRECT($Q65,TRUE)=$O65),'1. Database - raw'!AW$7:AY$494)),""),"")</f>
        <v/>
      </c>
      <c r="BW65" s="407">
        <f t="shared" ca="1" si="7"/>
        <v>26.392822127816505</v>
      </c>
      <c r="BX65" s="408">
        <f t="shared" ca="1" si="8"/>
        <v>367.75133305002601</v>
      </c>
      <c r="BY65" s="408">
        <f t="shared" ca="1" si="9"/>
        <v>98.519010959594709</v>
      </c>
      <c r="BZ65" s="408">
        <f t="array" aca="1" ref="BZ65" ca="1">IFERROR(AVERAGE(IF(('1. Database - raw'!BC$7:BE$494&gt;0)*('1. Database - raw'!$AD$7:$AD$494=$A65)*('1. Database - raw'!$AP$7:$AP$494&lt;&gt;Dropdown!$AM$11)*(INDIRECT($Q65,TRUE)=$O65),'1. Database - raw'!BC$7:BE$494)),"")</f>
        <v>130.33333333333334</v>
      </c>
      <c r="CA65" s="409">
        <f t="array" aca="1" ref="CA65" ca="1">IFERROR(_xlfn.STDEV.S(IF(('1. Database - raw'!BC$7:BE$494&gt;0)*('1. Database - raw'!$AD$7:$AD$494=$A65)*('1. Database - raw'!$AP$7:$AP$494&lt;&gt;Dropdown!$AM$11)*(INDIRECT($Q65,TRUE)=$O65),'1. Database - raw'!BC$7:BE$494)),"")</f>
        <v>112.88194423083495</v>
      </c>
      <c r="CB65" s="410">
        <f t="array" aca="1" ref="CB65" ca="1">IFERROR(IF(COUNT(IF(('1. Database - raw'!BC$7:BE$494&gt;0)*('1. Database - raw'!$AD$7:$AD$494=$A65)*('1. Database - raw'!$AP$7:$AP$494&lt;&gt;Dropdown!$AM$11)*(INDIRECT($Q65,TRUE)=$O65),'1. Database - raw'!BC$7:BE$494))&gt;0,COUNT(IF(('1. Database - raw'!BC$7:BE$494&gt;0)*('1. Database - raw'!$AD$7:$AD$494=$A65)*('1. Database - raw'!$AP$7:$AP$494&lt;&gt;Dropdown!$AM$11)*(INDIRECT($Q65,TRUE)=$O65),'1. Database - raw'!BC$7:BE$494)),""),"")</f>
        <v>3</v>
      </c>
      <c r="CC65" s="411" t="str">
        <f t="shared" ca="1" si="10"/>
        <v/>
      </c>
      <c r="CD65" s="412" t="str">
        <f t="shared" ca="1" si="11"/>
        <v/>
      </c>
      <c r="CE65" s="412" t="str">
        <f t="shared" ca="1" si="12"/>
        <v/>
      </c>
      <c r="CF65" s="412" t="str">
        <f t="array" aca="1" ref="CF65" ca="1">IFERROR(AVERAGE(IF(('1. Database - raw'!BI$7:BK$494&gt;0)*('1. Database - raw'!$AD$7:$AD$494=$A65)*('1. Database - raw'!$AP$7:$AP$494&lt;&gt;Dropdown!$AM$11)*(INDIRECT($Q65,TRUE)=$O65),'1. Database - raw'!BI$7:BK$494)),"")</f>
        <v/>
      </c>
      <c r="CG65" s="413" t="str">
        <f t="array" aca="1" ref="CG65" ca="1">IFERROR(_xlfn.STDEV.S(IF(('1. Database - raw'!BI$7:BK$494&gt;0)*('1. Database - raw'!$AD$7:$AD$494=$A65)*('1. Database - raw'!$AP$7:$AP$494&lt;&gt;Dropdown!$AM$11)*(INDIRECT($Q65,TRUE)=$O65),'1. Database - raw'!BI$7:BK$494)),"")</f>
        <v/>
      </c>
      <c r="CH65" s="410" t="str">
        <f t="array" aca="1" ref="CH65" ca="1">IFERROR(IF(COUNT(IF(('1. Database - raw'!BI$7:BK$494&gt;0)*('1. Database - raw'!$AD$7:$AD$494=$A65)*('1. Database - raw'!$AP$7:$AP$494&lt;&gt;Dropdown!$AM$11)*(INDIRECT($Q65,TRUE)=$O65),'1. Database - raw'!BI$7:BK$494))&gt;0,COUNT(IF(('1. Database - raw'!BI$7:BK$494&gt;0)*('1. Database - raw'!$AD$7:$AD$494=$A65)*('1. Database - raw'!$AP$7:$AP$494&lt;&gt;Dropdown!$AM$11)*(INDIRECT($Q65,TRUE)=$O65),'1. Database - raw'!BI$7:BK$494)),""),"")</f>
        <v/>
      </c>
      <c r="CI65" s="407" t="str">
        <f t="shared" ca="1" si="211"/>
        <v/>
      </c>
      <c r="CJ65" s="408" t="str">
        <f t="shared" ca="1" si="212"/>
        <v/>
      </c>
      <c r="CK65" s="408" t="str">
        <f t="shared" ca="1" si="213"/>
        <v/>
      </c>
      <c r="CL65" s="408" t="str">
        <f t="array" aca="1" ref="CL65" ca="1">IFERROR(AVERAGE(IF(('1. Database - raw'!BO$7:BQ$494&gt;0)*('1. Database - raw'!$AD$7:$AD$494=$A65)*(INDIRECT($Q65,TRUE)=$O65),'1. Database - raw'!BO$7:BQ$494)),"")</f>
        <v/>
      </c>
      <c r="CM65" s="409" t="str">
        <f t="array" aca="1" ref="CM65" ca="1">IFERROR(_xlfn.STDEV.S(IF(('1. Database - raw'!BO$7:BQ$494&gt;0)*('1. Database - raw'!$AD$7:$AD$494=$A65)*(INDIRECT($Q65,TRUE)=$O65),'1. Database - raw'!BO$7:BQ$494)),"")</f>
        <v/>
      </c>
      <c r="CN65" s="410" t="str">
        <f t="array" aca="1" ref="CN65" ca="1">IFERROR(IF(COUNT(IF(('1. Database - raw'!BO$7:BQ$494&gt;0)*('1. Database - raw'!$AD$7:$AD$494=$A65)*(INDIRECT($Q65,TRUE)=$O65),'1. Database - raw'!BO$7:BQ$494))&gt;0,COUNT(IF(('1. Database - raw'!BO$7:BQ$494&gt;0)*('1. Database - raw'!$AD$7:$AD$494=$A65)*(INDIRECT($Q65,TRUE)=$O65),'1. Database - raw'!BO$7:BQ$494)),""),"")</f>
        <v/>
      </c>
      <c r="CO65" s="407" t="str">
        <f t="shared" ca="1" si="214"/>
        <v/>
      </c>
      <c r="CP65" s="408" t="str">
        <f t="shared" ca="1" si="215"/>
        <v/>
      </c>
      <c r="CQ65" s="408" t="str">
        <f t="shared" ca="1" si="216"/>
        <v/>
      </c>
      <c r="CR65" s="408" t="str">
        <f t="array" aca="1" ref="CR65" ca="1">IFERROR(AVERAGE(IF(('1. Database - raw'!BU$7:BW$494&gt;0)*('1. Database - raw'!$AD$7:$AD$494=$A65)*(INDIRECT($Q65,TRUE)=$O65),'1. Database - raw'!BU$7:BW$494)),"")</f>
        <v/>
      </c>
      <c r="CS65" s="409" t="str">
        <f t="array" aca="1" ref="CS65" ca="1">IFERROR(_xlfn.STDEV.S(IF(('1. Database - raw'!BU$7:BW$494&gt;0)*('1. Database - raw'!$AD$7:$AD$494=$A65)*(INDIRECT($Q65,TRUE)=$O65),'1. Database - raw'!BU$7:BW$494)),"")</f>
        <v/>
      </c>
      <c r="CT65" s="410" t="str">
        <f t="array" aca="1" ref="CT65" ca="1">IFERROR(IF(COUNT(IF(('1. Database - raw'!BU$7:BW$494&gt;0)*('1. Database - raw'!$AD$7:$AD$494=$A65)*(INDIRECT($Q65,TRUE)=$O65),'1. Database - raw'!BU$7:BW$494))&gt;0,COUNT(IF(('1. Database - raw'!BU$7:BW$494&gt;0)*('1. Database - raw'!$AD$7:$AD$494=$A65)*(INDIRECT($Q65,TRUE)=$O65),'1. Database - raw'!BU$7:BW$494)),""),"")</f>
        <v/>
      </c>
      <c r="CU65" s="407" t="str">
        <f t="shared" ca="1" si="217"/>
        <v/>
      </c>
      <c r="CV65" s="408" t="str">
        <f t="shared" ca="1" si="218"/>
        <v/>
      </c>
      <c r="CW65" s="408" t="str">
        <f t="shared" ca="1" si="219"/>
        <v/>
      </c>
      <c r="CX65" s="408" t="str">
        <f t="array" aca="1" ref="CX65" ca="1">IFERROR(AVERAGE(IF(('1. Database - raw'!CA$7:CC$494&gt;0)*('1. Database - raw'!$AD$7:$AD$494=$A65)*(INDIRECT($Q65,TRUE)=$O65),'1. Database - raw'!CA$7:CC$494)),"")</f>
        <v/>
      </c>
      <c r="CY65" s="409" t="str">
        <f t="array" aca="1" ref="CY65" ca="1">IFERROR(_xlfn.STDEV.S(IF(('1. Database - raw'!CA$7:CC$494&gt;0)*('1. Database - raw'!$AD$7:$AD$494=$A65)*(INDIRECT($Q65,TRUE)=$O65),'1. Database - raw'!CA$7:CC$494)),"")</f>
        <v/>
      </c>
      <c r="CZ65" s="410" t="str">
        <f t="array" aca="1" ref="CZ65" ca="1">IFERROR(IF(COUNT(IF(('1. Database - raw'!CA$7:CC$494&gt;0)*('1. Database - raw'!$AD$7:$AD$494=$A65)*(INDIRECT($Q65,TRUE)=$O65),'1. Database - raw'!CA$7:CC$494))&gt;0,COUNT(IF(('1. Database - raw'!CA$7:CC$494&gt;0)*('1. Database - raw'!$AD$7:$AD$494=$A65)*(INDIRECT($Q65,TRUE)=$O65),'1. Database - raw'!CA$7:CC$494)),""),"")</f>
        <v/>
      </c>
      <c r="DA65" s="407" t="str">
        <f t="shared" ca="1" si="220"/>
        <v/>
      </c>
      <c r="DB65" s="408" t="str">
        <f t="shared" ca="1" si="221"/>
        <v/>
      </c>
      <c r="DC65" s="408" t="str">
        <f t="shared" ca="1" si="222"/>
        <v/>
      </c>
      <c r="DD65" s="408" t="str">
        <f t="array" aca="1" ref="DD65" ca="1">IFERROR(AVERAGE(IF(('1. Database - raw'!CG$7:CI$494&gt;0)*('1. Database - raw'!$AD$7:$AD$494=$A65)*(INDIRECT($Q65,TRUE)=$O65),'1. Database - raw'!CG$7:CI$494)),"")</f>
        <v/>
      </c>
      <c r="DE65" s="409" t="str">
        <f t="array" aca="1" ref="DE65" ca="1">IFERROR(_xlfn.STDEV.S(IF(('1. Database - raw'!CG$7:CI$494&gt;0)*('1. Database - raw'!$AD$7:$AD$494=$A65)*(INDIRECT($Q65,TRUE)=$O65),'1. Database - raw'!CG$7:CI$494)),"")</f>
        <v/>
      </c>
      <c r="DF65" s="410" t="str">
        <f t="array" aca="1" ref="DF65" ca="1">IFERROR(IF(COUNT(IF(('1. Database - raw'!CG$7:CI$494&gt;0)*('1. Database - raw'!$AD$7:$AD$494=$A65)*(INDIRECT($Q65,TRUE)=$O65),'1. Database - raw'!CG$7:CI$494))&gt;0,COUNT(IF(('1. Database - raw'!CG$7:CI$494&gt;0)*('1. Database - raw'!$AD$7:$AD$494=$A65)*(INDIRECT($Q65,TRUE)=$O65),'1. Database - raw'!CG$7:CI$494)),""),"")</f>
        <v/>
      </c>
      <c r="DG65" s="407" t="str">
        <f t="shared" ca="1" si="223"/>
        <v/>
      </c>
      <c r="DH65" s="408" t="str">
        <f t="shared" ca="1" si="224"/>
        <v/>
      </c>
      <c r="DI65" s="408" t="str">
        <f t="shared" ca="1" si="225"/>
        <v/>
      </c>
      <c r="DJ65" s="408" t="str">
        <f t="array" aca="1" ref="DJ65" ca="1">IFERROR(AVERAGE(IF(('1. Database - raw'!CM$7:CO$494&gt;0)*('1. Database - raw'!$AD$7:$AD$494=$A65)*(INDIRECT($Q65,TRUE)=$O65),'1. Database - raw'!CM$7:CO$494)),"")</f>
        <v/>
      </c>
      <c r="DK65" s="409" t="str">
        <f t="array" aca="1" ref="DK65" ca="1">IFERROR(_xlfn.STDEV.S(IF(('1. Database - raw'!CM$7:CO$494&gt;0)*('1. Database - raw'!$AD$7:$AD$494=$A65)*(INDIRECT($Q65,TRUE)=$O65),'1. Database - raw'!CM$7:CO$494)),"")</f>
        <v/>
      </c>
      <c r="DL65" s="410" t="str">
        <f t="array" aca="1" ref="DL65" ca="1">IFERROR(IF(COUNT(IF(('1. Database - raw'!CM$7:CO$494&gt;0)*('1. Database - raw'!$AD$7:$AD$494=$A65)*(INDIRECT($Q65,TRUE)=$O65),'1. Database - raw'!CM$7:CO$494))&gt;0,COUNT(IF(('1. Database - raw'!CM$7:CO$494&gt;0)*('1. Database - raw'!$AD$7:$AD$494=$A65)*(INDIRECT($Q65,TRUE)=$O65),'1. Database - raw'!CM$7:CO$494)),""),"")</f>
        <v/>
      </c>
      <c r="DM65" s="407" t="str">
        <f t="shared" ca="1" si="226"/>
        <v/>
      </c>
      <c r="DN65" s="408" t="str">
        <f t="shared" ca="1" si="227"/>
        <v/>
      </c>
      <c r="DO65" s="408" t="str">
        <f t="shared" ca="1" si="228"/>
        <v/>
      </c>
      <c r="DP65" s="408" t="str">
        <f t="array" aca="1" ref="DP65" ca="1">IFERROR(AVERAGE(IF(('1. Database - raw'!CS$7:CU$494&gt;0)*('1. Database - raw'!$AD$7:$AD$494=$A65)*(INDIRECT($Q65,TRUE)=$O65),'1. Database - raw'!CS$7:CU$494)),"")</f>
        <v/>
      </c>
      <c r="DQ65" s="409" t="str">
        <f t="array" aca="1" ref="DQ65" ca="1">IFERROR(_xlfn.STDEV.S(IF(('1. Database - raw'!CS$7:CU$494&gt;0)*('1. Database - raw'!$AD$7:$AD$494=$A65)*(INDIRECT($Q65,TRUE)=$O65),'1. Database - raw'!CS$7:CU$494)),"")</f>
        <v/>
      </c>
      <c r="DR65" s="410" t="str">
        <f t="array" aca="1" ref="DR65" ca="1">IFERROR(IF(COUNT(IF(('1. Database - raw'!CS$7:CU$494&gt;0)*('1. Database - raw'!$AD$7:$AD$494=$A65)*(INDIRECT($Q65,TRUE)=$O65),'1. Database - raw'!CS$7:CU$494))&gt;0,COUNT(IF(('1. Database - raw'!CS$7:CU$494&gt;0)*('1. Database - raw'!$AD$7:$AD$494=$A65)*(INDIRECT($Q65,TRUE)=$O65),'1. Database - raw'!CS$7:CU$494)),""),"")</f>
        <v/>
      </c>
      <c r="DS65" s="407" t="str">
        <f t="shared" ca="1" si="229"/>
        <v/>
      </c>
      <c r="DT65" s="408" t="str">
        <f t="shared" ca="1" si="230"/>
        <v/>
      </c>
      <c r="DU65" s="408" t="str">
        <f t="shared" ca="1" si="231"/>
        <v/>
      </c>
      <c r="DV65" s="408" t="str">
        <f t="array" aca="1" ref="DV65" ca="1">IFERROR(AVERAGE(IF(('1. Database - raw'!CY$7:DA$494&gt;0)*('1. Database - raw'!$AD$7:$AD$494=$A65)*(INDIRECT($Q65,TRUE)=$O65),'1. Database - raw'!CY$7:DA$494)),"")</f>
        <v/>
      </c>
      <c r="DW65" s="409" t="str">
        <f t="array" aca="1" ref="DW65" ca="1">IFERROR(_xlfn.STDEV.S(IF(('1. Database - raw'!CY$7:DA$494&gt;0)*('1. Database - raw'!$AD$7:$AD$494=$A65)*(INDIRECT($Q65,TRUE)=$O65),'1. Database - raw'!CY$7:DA$494)),"")</f>
        <v/>
      </c>
      <c r="DX65" s="410" t="str">
        <f t="array" aca="1" ref="DX65" ca="1">IFERROR(IF(COUNT(IF(('1. Database - raw'!CY$7:DA$494&gt;0)*('1. Database - raw'!$AD$7:$AD$494=$A65)*(INDIRECT($Q65,TRUE)=$O65),'1. Database - raw'!CY$7:DA$494))&gt;0,COUNT(IF(('1. Database - raw'!CY$7:DA$494&gt;0)*('1. Database - raw'!$AD$7:$AD$494=$A65)*(INDIRECT($Q65,TRUE)=$O65),'1. Database - raw'!CY$7:DA$494)),""),"")</f>
        <v/>
      </c>
      <c r="DY65" s="407" t="str">
        <f t="shared" ca="1" si="232"/>
        <v/>
      </c>
      <c r="DZ65" s="408" t="str">
        <f t="shared" ca="1" si="233"/>
        <v/>
      </c>
      <c r="EA65" s="408" t="str">
        <f t="shared" ca="1" si="234"/>
        <v/>
      </c>
      <c r="EB65" s="408" t="str">
        <f t="array" aca="1" ref="EB65" ca="1">IFERROR(AVERAGE(IF(('1. Database - raw'!DE$7:DG$494&gt;0)*('1. Database - raw'!$AD$7:$AD$494=$A65)*(INDIRECT($Q65,TRUE)=$O65),'1. Database - raw'!DE$7:DG$494)),"")</f>
        <v/>
      </c>
      <c r="EC65" s="409" t="str">
        <f t="array" aca="1" ref="EC65" ca="1">IFERROR(_xlfn.STDEV.S(IF(('1. Database - raw'!DE$7:DG$494&gt;0)*('1. Database - raw'!$AD$7:$AD$494=$A65)*(INDIRECT($Q65,TRUE)=$O65),'1. Database - raw'!DE$7:DG$494)),"")</f>
        <v/>
      </c>
      <c r="ED65" s="410" t="str">
        <f t="array" aca="1" ref="ED65" ca="1">IFERROR(IF(COUNT(IF(('1. Database - raw'!DE$7:DG$494&gt;0)*('1. Database - raw'!$AD$7:$AD$494=$A65)*(INDIRECT($Q65,TRUE)=$O65),'1. Database - raw'!DE$7:DG$494))&gt;0,COUNT(IF(('1. Database - raw'!DE$7:DG$494&gt;0)*('1. Database - raw'!$AD$7:$AD$494=$A65)*(INDIRECT($Q65,TRUE)=$O65),'1. Database - raw'!DE$7:DG$494)),""),"")</f>
        <v/>
      </c>
      <c r="EE65" s="411" t="str">
        <f t="shared" ca="1" si="235"/>
        <v/>
      </c>
      <c r="EF65" s="412" t="str">
        <f t="shared" ca="1" si="236"/>
        <v/>
      </c>
      <c r="EG65" s="412" t="str">
        <f t="shared" ca="1" si="237"/>
        <v/>
      </c>
      <c r="EH65" s="412" t="str">
        <f t="array" aca="1" ref="EH65" ca="1">IFERROR(AVERAGE(IF(('1. Database - raw'!DK$7:DM$494&gt;0)*('1. Database - raw'!$AD$7:$AD$494=$A65)*(INDIRECT($Q65,TRUE)=$O65),'1. Database - raw'!DK$7:DM$494)),"")</f>
        <v/>
      </c>
      <c r="EI65" s="413" t="str">
        <f t="array" aca="1" ref="EI65" ca="1">IFERROR(_xlfn.STDEV.S(IF(('1. Database - raw'!DK$7:DM$494&gt;0)*('1. Database - raw'!$AD$7:$AD$494=$A65)*(INDIRECT($Q65,TRUE)=$O65),'1. Database - raw'!DK$7:DM$494)),"")</f>
        <v/>
      </c>
      <c r="EJ65" s="410" t="str">
        <f t="array" aca="1" ref="EJ65" ca="1">IFERROR(IF(COUNT(IF(('1. Database - raw'!DK$7:DM$494&gt;0)*('1. Database - raw'!$AD$7:$AD$494=$A65)*(INDIRECT($Q65,TRUE)=$O65),'1. Database - raw'!DK$7:DM$494))&gt;0,COUNT(IF(('1. Database - raw'!DK$7:DM$494&gt;0)*('1. Database - raw'!$AD$7:$AD$494=$A65)*(INDIRECT($Q65,TRUE)=$O65),'1. Database - raw'!DK$7:DM$494)),""),"")</f>
        <v/>
      </c>
      <c r="EK65" s="407" t="str">
        <f t="shared" ca="1" si="238"/>
        <v/>
      </c>
      <c r="EL65" s="408" t="str">
        <f t="shared" ca="1" si="239"/>
        <v/>
      </c>
      <c r="EM65" s="408" t="str">
        <f t="shared" ca="1" si="240"/>
        <v/>
      </c>
      <c r="EN65" s="408" t="str">
        <f t="array" aca="1" ref="EN65" ca="1">IFERROR(AVERAGE(IF(('1. Database - raw'!DQ$7:DS$494&gt;0)*('1. Database - raw'!$AD$7:$AD$494=$A65)*(INDIRECT($Q65,TRUE)=$O65),'1. Database - raw'!DQ$7:DS$494)),"")</f>
        <v/>
      </c>
      <c r="EO65" s="409" t="str">
        <f t="array" aca="1" ref="EO65" ca="1">IFERROR(_xlfn.STDEV.S(IF(('1. Database - raw'!DQ$7:DS$494&gt;0)*('1. Database - raw'!$AD$7:$AD$494=$A65)*(INDIRECT($Q65,TRUE)=$O65),'1. Database - raw'!DQ$7:DS$494)),"")</f>
        <v/>
      </c>
      <c r="EP65" s="410" t="str">
        <f t="array" aca="1" ref="EP65" ca="1">IFERROR(IF(COUNT(IF(('1. Database - raw'!DQ$7:DS$494&gt;0)*('1. Database - raw'!$AD$7:$AD$494=$A65)*(INDIRECT($Q65,TRUE)=$O65),'1. Database - raw'!DQ$7:DS$494))&gt;0,COUNT(IF(('1. Database - raw'!DQ$7:DS$494&gt;0)*('1. Database - raw'!$AD$7:$AD$494=$A65)*(INDIRECT($Q65,TRUE)=$O65),'1. Database - raw'!DQ$7:DS$494)),""),"")</f>
        <v/>
      </c>
      <c r="EQ65" s="407" t="str">
        <f t="shared" ca="1" si="241"/>
        <v/>
      </c>
      <c r="ER65" s="408" t="str">
        <f t="shared" ca="1" si="242"/>
        <v/>
      </c>
      <c r="ES65" s="408" t="str">
        <f t="shared" ca="1" si="243"/>
        <v/>
      </c>
      <c r="ET65" s="408" t="str">
        <f t="array" aca="1" ref="ET65" ca="1">IFERROR(AVERAGE(IF(('1. Database - raw'!DW$7:DY$494&gt;0)*('1. Database - raw'!$AD$7:$AD$494=$A65)*(INDIRECT($Q65,TRUE)=$O65),'1. Database - raw'!DW$7:DY$494)),"")</f>
        <v/>
      </c>
      <c r="EU65" s="409" t="str">
        <f t="array" aca="1" ref="EU65" ca="1">IFERROR(_xlfn.STDEV.S(IF(('1. Database - raw'!DW$7:DY$494&gt;0)*('1. Database - raw'!$AD$7:$AD$494=$A65)*(INDIRECT($Q65,TRUE)=$O65),'1. Database - raw'!DW$7:DY$494)),"")</f>
        <v/>
      </c>
      <c r="EV65" s="410" t="str">
        <f t="array" aca="1" ref="EV65" ca="1">IFERROR(IF(COUNT(IF(('1. Database - raw'!DW$7:DY$494&gt;0)*('1. Database - raw'!$AD$7:$AD$494=$A65)*(INDIRECT($Q65,TRUE)=$O65),'1. Database - raw'!DW$7:DY$494))&gt;0,COUNT(IF(('1. Database - raw'!DW$7:DY$494&gt;0)*('1. Database - raw'!$AD$7:$AD$494=$A65)*(INDIRECT($Q65,TRUE)=$O65),'1. Database - raw'!DW$7:DY$494)),""),"")</f>
        <v/>
      </c>
      <c r="EW65" s="407" t="str">
        <f t="shared" ca="1" si="244"/>
        <v/>
      </c>
      <c r="EX65" s="408" t="str">
        <f t="shared" ca="1" si="245"/>
        <v/>
      </c>
      <c r="EY65" s="408" t="str">
        <f t="shared" ca="1" si="246"/>
        <v/>
      </c>
      <c r="EZ65" s="408" t="str">
        <f t="array" aca="1" ref="EZ65" ca="1">IFERROR(AVERAGE(IF(('1. Database - raw'!EC$7:EE$494&gt;0)*('1. Database - raw'!$AD$7:$AD$494=$A65)*(INDIRECT($Q65,TRUE)=$O65),'1. Database - raw'!EC$7:EE$494)),"")</f>
        <v/>
      </c>
      <c r="FA65" s="409" t="str">
        <f t="array" aca="1" ref="FA65" ca="1">IFERROR(_xlfn.STDEV.S(IF(('1. Database - raw'!EC$7:EE$494&gt;0)*('1. Database - raw'!$AD$7:$AD$494=$A65)*(INDIRECT($Q65,TRUE)=$O65),'1. Database - raw'!EC$7:EE$494)),"")</f>
        <v/>
      </c>
      <c r="FB65" s="410" t="str">
        <f t="array" aca="1" ref="FB65" ca="1">IFERROR(IF(COUNT(IF(('1. Database - raw'!EC$7:EE$494&gt;0)*('1. Database - raw'!$AD$7:$AD$494=$A65)*(INDIRECT($Q65,TRUE)=$O65),'1. Database - raw'!EC$7:EE$494))&gt;0,COUNT(IF(('1. Database - raw'!EC$7:EE$494&gt;0)*('1. Database - raw'!$AD$7:$AD$494=$A65)*(INDIRECT($Q65,TRUE)=$O65),'1. Database - raw'!EC$7:EE$494)),""),"")</f>
        <v/>
      </c>
      <c r="FC65" s="407" t="str">
        <f t="shared" ca="1" si="247"/>
        <v/>
      </c>
      <c r="FD65" s="408" t="str">
        <f t="shared" ca="1" si="248"/>
        <v/>
      </c>
      <c r="FE65" s="408" t="str">
        <f t="shared" ca="1" si="249"/>
        <v/>
      </c>
      <c r="FF65" s="408" t="str">
        <f t="array" aca="1" ref="FF65" ca="1">IFERROR(AVERAGE(IF(('1. Database - raw'!EI$7:EK$494&gt;0)*('1. Database - raw'!$AD$7:$AD$494=$A65)*(INDIRECT($Q65,TRUE)=$O65),'1. Database - raw'!EI$7:EK$494)),"")</f>
        <v/>
      </c>
      <c r="FG65" s="409" t="str">
        <f t="array" aca="1" ref="FG65" ca="1">IFERROR(_xlfn.STDEV.S(IF(('1. Database - raw'!EI$7:EK$494&gt;0)*('1. Database - raw'!$AD$7:$AD$494=$A65)*(INDIRECT($Q65,TRUE)=$O65),'1. Database - raw'!EI$7:EK$494)),"")</f>
        <v/>
      </c>
      <c r="FH65" s="410" t="str">
        <f t="array" aca="1" ref="FH65" ca="1">IFERROR(IF(COUNT(IF(('1. Database - raw'!EI$7:EK$494&gt;0)*('1. Database - raw'!$AD$7:$AD$494=$A65)*(INDIRECT($Q65,TRUE)=$O65),'1. Database - raw'!EI$7:EK$494))&gt;0,COUNT(IF(('1. Database - raw'!EI$7:EK$494&gt;0)*('1. Database - raw'!$AD$7:$AD$494=$A65)*(INDIRECT($Q65,TRUE)=$O65),'1. Database - raw'!EI$7:EK$494)),""),"")</f>
        <v/>
      </c>
      <c r="FI65" s="407" t="str">
        <f t="shared" ca="1" si="250"/>
        <v/>
      </c>
      <c r="FJ65" s="408" t="str">
        <f t="shared" ca="1" si="251"/>
        <v/>
      </c>
      <c r="FK65" s="408" t="str">
        <f t="shared" ca="1" si="252"/>
        <v/>
      </c>
      <c r="FL65" s="408" t="str">
        <f t="array" aca="1" ref="FL65" ca="1">IFERROR(AVERAGE(IF(('1. Database - raw'!EO$7:EQ$494&gt;0)*('1. Database - raw'!$AD$7:$AD$494=$A65)*(INDIRECT($Q65,TRUE)=$O65),'1. Database - raw'!EO$7:EQ$494)),"")</f>
        <v/>
      </c>
      <c r="FM65" s="409" t="str">
        <f t="array" aca="1" ref="FM65" ca="1">IFERROR(_xlfn.STDEV.S(IF(('1. Database - raw'!EO$7:EQ$494&gt;0)*('1. Database - raw'!$AD$7:$AD$494=$A65)*(INDIRECT($Q65,TRUE)=$O65),'1. Database - raw'!EO$7:EQ$494)),"")</f>
        <v/>
      </c>
      <c r="FN65" s="410" t="str">
        <f t="array" aca="1" ref="FN65" ca="1">IFERROR(IF(COUNT(IF(('1. Database - raw'!EO$7:EQ$494&gt;0)*('1. Database - raw'!$AD$7:$AD$494=$A65)*(INDIRECT($Q65,TRUE)=$O65),'1. Database - raw'!EO$7:EQ$494))&gt;0,COUNT(IF(('1. Database - raw'!EO$7:EQ$494&gt;0)*('1. Database - raw'!$AD$7:$AD$494=$A65)*(INDIRECT($Q65,TRUE)=$O65),'1. Database - raw'!EO$7:EQ$494)),""),"")</f>
        <v/>
      </c>
      <c r="FO65" s="407" t="str">
        <f t="shared" ca="1" si="253"/>
        <v/>
      </c>
      <c r="FP65" s="408" t="str">
        <f t="shared" ca="1" si="254"/>
        <v/>
      </c>
      <c r="FQ65" s="408" t="str">
        <f t="shared" ca="1" si="255"/>
        <v/>
      </c>
      <c r="FR65" s="408" t="str">
        <f t="array" aca="1" ref="FR65" ca="1">IFERROR(AVERAGE(IF(('1. Database - raw'!EU$7:EW$494&gt;0)*('1. Database - raw'!$AD$7:$AD$494=$A65)*(INDIRECT($Q65,TRUE)=$O65),'1. Database - raw'!EU$7:EW$494)),"")</f>
        <v/>
      </c>
      <c r="FS65" s="409" t="str">
        <f t="array" aca="1" ref="FS65" ca="1">IFERROR(_xlfn.STDEV.S(IF(('1. Database - raw'!EU$7:EW$494&gt;0)*('1. Database - raw'!$AD$7:$AD$494=$A65)*(INDIRECT($Q65,TRUE)=$O65),'1. Database - raw'!EU$7:EW$494)),"")</f>
        <v/>
      </c>
      <c r="FT65" s="410" t="str">
        <f t="array" aca="1" ref="FT65" ca="1">IFERROR(IF(COUNT(IF(('1. Database - raw'!EU$7:EW$494&gt;0)*('1. Database - raw'!$AD$7:$AD$494=$A65)*(INDIRECT($Q65,TRUE)=$O65),'1. Database - raw'!EU$7:EW$494))&gt;0,COUNT(IF(('1. Database - raw'!EU$7:EW$494&gt;0)*('1. Database - raw'!$AD$7:$AD$494=$A65)*(INDIRECT($Q65,TRUE)=$O65),'1. Database - raw'!EU$7:EW$494)),""),"")</f>
        <v/>
      </c>
      <c r="FU65" s="407" t="str">
        <f t="shared" ca="1" si="256"/>
        <v/>
      </c>
      <c r="FV65" s="408" t="str">
        <f t="shared" ca="1" si="257"/>
        <v/>
      </c>
      <c r="FW65" s="408" t="str">
        <f t="shared" ca="1" si="258"/>
        <v/>
      </c>
      <c r="FX65" s="408" t="str">
        <f t="array" aca="1" ref="FX65" ca="1">IFERROR(AVERAGE(IF(('1. Database - raw'!FA$7:FC$494&gt;0)*('1. Database - raw'!$AD$7:$AD$494=$A65)*(INDIRECT($Q65,TRUE)=$O65),'1. Database - raw'!FA$7:FC$494)),"")</f>
        <v/>
      </c>
      <c r="FY65" s="409" t="str">
        <f t="array" aca="1" ref="FY65" ca="1">IFERROR(_xlfn.STDEV.S(IF(('1. Database - raw'!FA$7:FC$494&gt;0)*('1. Database - raw'!$AD$7:$AD$494=$A65)*(INDIRECT($Q65,TRUE)=$O65),'1. Database - raw'!FA$7:FC$494)),"")</f>
        <v/>
      </c>
      <c r="FZ65" s="410" t="str">
        <f t="array" aca="1" ref="FZ65" ca="1">IFERROR(IF(COUNT(IF(('1. Database - raw'!FA$7:FC$494&gt;0)*('1. Database - raw'!$AD$7:$AD$494=$A65)*(INDIRECT($Q65,TRUE)=$O65),'1. Database - raw'!FA$7:FC$494))&gt;0,COUNT(IF(('1. Database - raw'!FA$7:FC$494&gt;0)*('1. Database - raw'!$AD$7:$AD$494=$A65)*(INDIRECT($Q65,TRUE)=$O65),'1. Database - raw'!FA$7:FC$494)),""),"")</f>
        <v/>
      </c>
      <c r="GA65" s="407" t="str">
        <f t="shared" ca="1" si="259"/>
        <v/>
      </c>
      <c r="GB65" s="408" t="str">
        <f t="shared" ca="1" si="260"/>
        <v/>
      </c>
      <c r="GC65" s="408" t="str">
        <f t="shared" ca="1" si="261"/>
        <v/>
      </c>
      <c r="GD65" s="408" t="str">
        <f t="array" aca="1" ref="GD65" ca="1">IFERROR(AVERAGE(IF(('1. Database - raw'!FG$7:FI$494&gt;0)*('1. Database - raw'!$AD$7:$AD$494=$A65)*(INDIRECT($Q65,TRUE)=$O65),'1. Database - raw'!FG$7:FI$494)),"")</f>
        <v/>
      </c>
      <c r="GE65" s="409" t="str">
        <f t="array" aca="1" ref="GE65" ca="1">IFERROR(_xlfn.STDEV.S(IF(('1. Database - raw'!FG$7:FI$494&gt;0)*('1. Database - raw'!$AD$7:$AD$494=$A65)*(INDIRECT($Q65,TRUE)=$O65),'1. Database - raw'!FG$7:FI$494)),"")</f>
        <v/>
      </c>
      <c r="GF65" s="410" t="str">
        <f t="array" aca="1" ref="GF65" ca="1">IFERROR(IF(COUNT(IF(('1. Database - raw'!FG$7:FI$494&gt;0)*('1. Database - raw'!$AD$7:$AD$494=$A65)*(INDIRECT($Q65,TRUE)=$O65),'1. Database - raw'!FG$7:FI$494))&gt;0,COUNT(IF(('1. Database - raw'!FG$7:FI$494&gt;0)*('1. Database - raw'!$AD$7:$AD$494=$A65)*(INDIRECT($Q65,TRUE)=$O65),'1. Database - raw'!FG$7:FI$494)),""),"")</f>
        <v/>
      </c>
      <c r="GG65" s="407" t="str">
        <f t="shared" ca="1" si="262"/>
        <v/>
      </c>
      <c r="GH65" s="408" t="str">
        <f t="shared" ca="1" si="263"/>
        <v/>
      </c>
      <c r="GI65" s="408" t="str">
        <f t="shared" ca="1" si="264"/>
        <v/>
      </c>
      <c r="GJ65" s="408" t="str">
        <f t="array" aca="1" ref="GJ65" ca="1">IFERROR(AVERAGE(IF(('1. Database - raw'!FM$7:FO$494&gt;0)*('1. Database - raw'!$AD$7:$AD$494=$A65)*(INDIRECT($Q65,TRUE)=$O65),'1. Database - raw'!FM$7:FO$494)),"")</f>
        <v/>
      </c>
      <c r="GK65" s="409" t="str">
        <f t="array" aca="1" ref="GK65" ca="1">IFERROR(_xlfn.STDEV.S(IF(('1. Database - raw'!FM$7:FO$494&gt;0)*('1. Database - raw'!$AD$7:$AD$494=$A65)*(INDIRECT($Q65,TRUE)=$O65),'1. Database - raw'!FM$7:FO$494)),"")</f>
        <v/>
      </c>
      <c r="GL65" s="410" t="str">
        <f t="array" aca="1" ref="GL65" ca="1">IFERROR(IF(COUNT(IF(('1. Database - raw'!FM$7:FO$494&gt;0)*('1. Database - raw'!$AD$7:$AD$494=$A65)*(INDIRECT($Q65,TRUE)=$O65),'1. Database - raw'!FM$7:FO$494))&gt;0,COUNT(IF(('1. Database - raw'!FM$7:FO$494&gt;0)*('1. Database - raw'!$AD$7:$AD$494=$A65)*(INDIRECT($Q65,TRUE)=$O65),'1. Database - raw'!FM$7:FO$494)),""),"")</f>
        <v/>
      </c>
      <c r="GM65" s="407" t="str">
        <f t="shared" ca="1" si="265"/>
        <v/>
      </c>
      <c r="GN65" s="408" t="str">
        <f t="shared" ca="1" si="266"/>
        <v/>
      </c>
      <c r="GO65" s="408" t="str">
        <f t="shared" ca="1" si="267"/>
        <v/>
      </c>
      <c r="GP65" s="408" t="str">
        <f t="array" aca="1" ref="GP65" ca="1">IFERROR(AVERAGE(IF(('1. Database - raw'!FS$7:FU$494&gt;0)*('1. Database - raw'!$AD$7:$AD$494=$A65)*(INDIRECT($Q65,TRUE)=$O65),'1. Database - raw'!FS$7:FU$494)),"")</f>
        <v/>
      </c>
      <c r="GQ65" s="409" t="str">
        <f t="array" aca="1" ref="GQ65" ca="1">IFERROR(_xlfn.STDEV.S(IF(('1. Database - raw'!FS$7:FU$494&gt;0)*('1. Database - raw'!$AD$7:$AD$494=$A65)*(INDIRECT($Q65,TRUE)=$O65),'1. Database - raw'!FS$7:FU$494)),"")</f>
        <v/>
      </c>
      <c r="GR65" s="410" t="str">
        <f t="array" aca="1" ref="GR65" ca="1">IFERROR(IF(COUNT(IF(('1. Database - raw'!FS$7:FU$494&gt;0)*('1. Database - raw'!$AD$7:$AD$494=$A65)*(INDIRECT($Q65,TRUE)=$O65),'1. Database - raw'!FS$7:FU$494))&gt;0,COUNT(IF(('1. Database - raw'!FS$7:FU$494&gt;0)*('1. Database - raw'!$AD$7:$AD$494=$A65)*(INDIRECT($Q65,TRUE)=$O65),'1. Database - raw'!FS$7:FU$494)),""),"")</f>
        <v/>
      </c>
      <c r="GS65" s="407" t="str">
        <f t="shared" ca="1" si="268"/>
        <v/>
      </c>
      <c r="GT65" s="408" t="str">
        <f t="shared" ca="1" si="269"/>
        <v/>
      </c>
      <c r="GU65" s="408" t="str">
        <f t="shared" ca="1" si="270"/>
        <v/>
      </c>
      <c r="GV65" s="408" t="str">
        <f t="array" aca="1" ref="GV65" ca="1">IFERROR(AVERAGE(IF(('1. Database - raw'!FY$7:GA$494&gt;0)*('1. Database - raw'!$AD$7:$AD$494=$A65)*(INDIRECT($Q65,TRUE)=$O65),'1. Database - raw'!FY$7:GA$494)),"")</f>
        <v/>
      </c>
      <c r="GW65" s="409" t="str">
        <f t="array" aca="1" ref="GW65" ca="1">IFERROR(_xlfn.STDEV.S(IF(('1. Database - raw'!FY$7:GA$494&gt;0)*('1. Database - raw'!$AD$7:$AD$494=$A65)*(INDIRECT($Q65,TRUE)=$O65),'1. Database - raw'!FY$7:GA$494)),"")</f>
        <v/>
      </c>
      <c r="GX65" s="410" t="str">
        <f t="array" aca="1" ref="GX65" ca="1">IFERROR(IF(COUNT(IF(('1. Database - raw'!FY$7:GA$494&gt;0)*('1. Database - raw'!$AD$7:$AD$494=$A65)*(INDIRECT($Q65,TRUE)=$O65),'1. Database - raw'!FY$7:GA$494))&gt;0,COUNT(IF(('1. Database - raw'!FY$7:GA$494&gt;0)*('1. Database - raw'!$AD$7:$AD$494=$A65)*(INDIRECT($Q65,TRUE)=$O65),'1. Database - raw'!FY$7:GA$494)),""),"")</f>
        <v/>
      </c>
      <c r="GY65" s="407" t="str">
        <f t="shared" ca="1" si="271"/>
        <v/>
      </c>
      <c r="GZ65" s="408" t="str">
        <f t="shared" ca="1" si="272"/>
        <v/>
      </c>
      <c r="HA65" s="408" t="str">
        <f t="shared" ca="1" si="273"/>
        <v/>
      </c>
      <c r="HB65" s="408" t="str">
        <f t="array" aca="1" ref="HB65" ca="1">IFERROR(AVERAGE(IF(('1. Database - raw'!GE$7:GG$494&gt;0)*('1. Database - raw'!$AD$7:$AD$494=$A65)*(INDIRECT($Q65,TRUE)=$O65),'1. Database - raw'!GE$7:GG$494)),"")</f>
        <v/>
      </c>
      <c r="HC65" s="409" t="str">
        <f t="array" aca="1" ref="HC65" ca="1">IFERROR(_xlfn.STDEV.S(IF(('1. Database - raw'!GE$7:GG$494&gt;0)*('1. Database - raw'!$AD$7:$AD$494=$A65)*(INDIRECT($Q65,TRUE)=$O65),'1. Database - raw'!GE$7:GG$494)),"")</f>
        <v/>
      </c>
      <c r="HD65" s="410" t="str">
        <f t="array" aca="1" ref="HD65" ca="1">IFERROR(IF(COUNT(IF(('1. Database - raw'!GE$7:GG$494&gt;0)*('1. Database - raw'!$AD$7:$AD$494=$A65)*(INDIRECT($Q65,TRUE)=$O65),'1. Database - raw'!GE$7:GG$494))&gt;0,COUNT(IF(('1. Database - raw'!GE$7:GG$494&gt;0)*('1. Database - raw'!$AD$7:$AD$494=$A65)*(INDIRECT($Q65,TRUE)=$O65),'1. Database - raw'!GE$7:GG$494)),""),"")</f>
        <v/>
      </c>
      <c r="HE65" s="407" t="str">
        <f t="shared" ca="1" si="274"/>
        <v/>
      </c>
      <c r="HF65" s="408" t="str">
        <f t="shared" ca="1" si="275"/>
        <v/>
      </c>
      <c r="HG65" s="408" t="str">
        <f t="shared" ca="1" si="276"/>
        <v/>
      </c>
      <c r="HH65" s="408" t="str">
        <f t="array" aca="1" ref="HH65" ca="1">IFERROR(AVERAGE(IF(('1. Database - raw'!GK$7:GM$494&gt;0)*('1. Database - raw'!$AD$7:$AD$494=$A65)*(INDIRECT($Q65,TRUE)=$O65),'1. Database - raw'!GK$7:GM$494)),"")</f>
        <v/>
      </c>
      <c r="HI65" s="409" t="str">
        <f t="array" aca="1" ref="HI65" ca="1">IFERROR(_xlfn.STDEV.S(IF(('1. Database - raw'!GK$7:GM$494&gt;0)*('1. Database - raw'!$AD$7:$AD$494=$A65)*(INDIRECT($Q65,TRUE)=$O65),'1. Database - raw'!GK$7:GM$494)),"")</f>
        <v/>
      </c>
      <c r="HJ65" s="410" t="str">
        <f t="array" aca="1" ref="HJ65" ca="1">IFERROR(IF(COUNT(IF(('1. Database - raw'!GK$7:GM$494&gt;0)*('1. Database - raw'!$AD$7:$AD$494=$A65)*(INDIRECT($Q65,TRUE)=$O65),'1. Database - raw'!GK$7:GM$494))&gt;0,COUNT(IF(('1. Database - raw'!GK$7:GM$494&gt;0)*('1. Database - raw'!$AD$7:$AD$494=$A65)*(INDIRECT($Q65,TRUE)=$O65),'1. Database - raw'!GK$7:GM$494)),""),"")</f>
        <v/>
      </c>
      <c r="HK65" s="407" t="str">
        <f t="shared" ca="1" si="277"/>
        <v/>
      </c>
      <c r="HL65" s="408" t="str">
        <f t="shared" ca="1" si="278"/>
        <v/>
      </c>
      <c r="HM65" s="408" t="str">
        <f t="shared" ca="1" si="279"/>
        <v/>
      </c>
      <c r="HN65" s="408" t="str">
        <f t="array" aca="1" ref="HN65" ca="1">IFERROR(AVERAGE(IF(('1. Database - raw'!GQ$7:GS$494&gt;0)*('1. Database - raw'!$AD$7:$AD$494=$A65)*(INDIRECT($Q65,TRUE)=$O65),'1. Database - raw'!GQ$7:GS$494)),"")</f>
        <v/>
      </c>
      <c r="HO65" s="409" t="str">
        <f t="array" aca="1" ref="HO65" ca="1">IFERROR(_xlfn.STDEV.S(IF(('1. Database - raw'!GQ$7:GS$494&gt;0)*('1. Database - raw'!$AD$7:$AD$494=$A65)*(INDIRECT($Q65,TRUE)=$O65),'1. Database - raw'!GQ$7:GS$494)),"")</f>
        <v/>
      </c>
      <c r="HP65" s="410" t="str">
        <f t="array" aca="1" ref="HP65" ca="1">IFERROR(IF(COUNT(IF(('1. Database - raw'!GQ$7:GS$494&gt;0)*('1. Database - raw'!$AD$7:$AD$494=$A65)*(INDIRECT($Q65,TRUE)=$O65),'1. Database - raw'!GQ$7:GS$494))&gt;0,COUNT(IF(('1. Database - raw'!GQ$7:GS$494&gt;0)*('1. Database - raw'!$AD$7:$AD$494=$A65)*(INDIRECT($Q65,TRUE)=$O65),'1. Database - raw'!GQ$7:GS$494)),""),"")</f>
        <v/>
      </c>
      <c r="HQ65" s="407" t="str">
        <f t="shared" ca="1" si="280"/>
        <v/>
      </c>
      <c r="HR65" s="408" t="str">
        <f t="shared" ca="1" si="281"/>
        <v/>
      </c>
      <c r="HS65" s="408" t="str">
        <f t="shared" ca="1" si="282"/>
        <v/>
      </c>
      <c r="HT65" s="408" t="str">
        <f t="array" aca="1" ref="HT65" ca="1">IFERROR(AVERAGE(IF(('1. Database - raw'!GW$7:GY$494&gt;0)*('1. Database - raw'!$AD$7:$AD$494=$A65)*(INDIRECT($Q65,TRUE)=$O65),'1. Database - raw'!GW$7:GY$494)),"")</f>
        <v/>
      </c>
      <c r="HU65" s="409" t="str">
        <f t="array" aca="1" ref="HU65" ca="1">IFERROR(_xlfn.STDEV.S(IF(('1. Database - raw'!GW$7:GY$494&gt;0)*('1. Database - raw'!$AD$7:$AD$494=$A65)*(INDIRECT($Q65,TRUE)=$O65),'1. Database - raw'!GW$7:GY$494)),"")</f>
        <v/>
      </c>
      <c r="HV65" s="410" t="str">
        <f t="array" aca="1" ref="HV65" ca="1">IFERROR(IF(COUNT(IF(('1. Database - raw'!GW$7:GY$494&gt;0)*('1. Database - raw'!$AD$7:$AD$494=$A65)*(INDIRECT($Q65,TRUE)=$O65),'1. Database - raw'!GW$7:GY$494))&gt;0,COUNT(IF(('1. Database - raw'!GW$7:GY$494&gt;0)*('1. Database - raw'!$AD$7:$AD$494=$A65)*(INDIRECT($Q65,TRUE)=$O65),'1. Database - raw'!GW$7:GY$494)),""),"")</f>
        <v/>
      </c>
      <c r="HW65" s="407" t="str">
        <f t="shared" ca="1" si="283"/>
        <v/>
      </c>
      <c r="HX65" s="408" t="str">
        <f t="shared" ca="1" si="284"/>
        <v/>
      </c>
      <c r="HY65" s="408" t="str">
        <f t="shared" ca="1" si="285"/>
        <v/>
      </c>
      <c r="HZ65" s="408" t="str">
        <f t="array" aca="1" ref="HZ65" ca="1">IFERROR(AVERAGE(IF(('1. Database - raw'!HC$7:HE$494&gt;0)*('1. Database - raw'!$AD$7:$AD$494=$A65)*(INDIRECT($Q65,TRUE)=$O65),'1. Database - raw'!HC$7:HE$494)),"")</f>
        <v/>
      </c>
      <c r="IA65" s="409" t="str">
        <f t="array" aca="1" ref="IA65" ca="1">IFERROR(_xlfn.STDEV.S(IF(('1. Database - raw'!HC$7:HE$494&gt;0)*('1. Database - raw'!$AD$7:$AD$494=$A65)*(INDIRECT($Q65,TRUE)=$O65),'1. Database - raw'!HC$7:HE$494)),"")</f>
        <v/>
      </c>
      <c r="IB65" s="410" t="str">
        <f t="array" aca="1" ref="IB65" ca="1">IFERROR(IF(COUNT(IF(('1. Database - raw'!HC$7:HE$494&gt;0)*('1. Database - raw'!$AD$7:$AD$494=$A65)*(INDIRECT($Q65,TRUE)=$O65),'1. Database - raw'!HC$7:HE$494))&gt;0,COUNT(IF(('1. Database - raw'!HC$7:HE$494&gt;0)*('1. Database - raw'!$AD$7:$AD$494=$A65)*(INDIRECT($Q65,TRUE)=$O65),'1. Database - raw'!HC$7:HE$494)),""),"")</f>
        <v/>
      </c>
      <c r="IC65" s="407" t="str">
        <f t="shared" ca="1" si="286"/>
        <v/>
      </c>
      <c r="ID65" s="408" t="str">
        <f t="shared" ca="1" si="287"/>
        <v/>
      </c>
      <c r="IE65" s="408" t="str">
        <f t="shared" ca="1" si="288"/>
        <v/>
      </c>
      <c r="IF65" s="408" t="str">
        <f t="array" aca="1" ref="IF65" ca="1">IFERROR(AVERAGE(IF(('1. Database - raw'!HI$7:HK$494&gt;0)*('1. Database - raw'!$AD$7:$AD$494=$A65)*(INDIRECT($Q65,TRUE)=$O65),'1. Database - raw'!HI$7:HK$494)),"")</f>
        <v/>
      </c>
      <c r="IG65" s="409" t="str">
        <f t="array" aca="1" ref="IG65" ca="1">IFERROR(_xlfn.STDEV.S(IF(('1. Database - raw'!HI$7:HK$494&gt;0)*('1. Database - raw'!$AD$7:$AD$494=$A65)*(INDIRECT($Q65,TRUE)=$O65),'1. Database - raw'!HI$7:HK$494)),"")</f>
        <v/>
      </c>
      <c r="IH65" s="410" t="str">
        <f t="array" aca="1" ref="IH65" ca="1">IFERROR(IF(COUNT(IF(('1. Database - raw'!HI$7:HK$494&gt;0)*('1. Database - raw'!$AD$7:$AD$494=$A65)*(INDIRECT($Q65,TRUE)=$O65),'1. Database - raw'!HI$7:HK$494))&gt;0,COUNT(IF(('1. Database - raw'!HI$7:HK$494&gt;0)*('1. Database - raw'!$AD$7:$AD$494=$A65)*(INDIRECT($Q65,TRUE)=$O65),'1. Database - raw'!HI$7:HK$494)),""),"")</f>
        <v/>
      </c>
      <c r="II65" s="407" t="str">
        <f t="shared" ca="1" si="289"/>
        <v/>
      </c>
      <c r="IJ65" s="408" t="str">
        <f t="shared" ca="1" si="290"/>
        <v/>
      </c>
      <c r="IK65" s="408" t="str">
        <f t="shared" ca="1" si="291"/>
        <v/>
      </c>
      <c r="IL65" s="408" t="str">
        <f t="array" aca="1" ref="IL65" ca="1">IFERROR(AVERAGE(IF(('1. Database - raw'!HO$7:HQ$494&gt;0)*('1. Database - raw'!$AD$7:$AD$494=$A65)*(INDIRECT($Q65,TRUE)=$O65),'1. Database - raw'!HO$7:HQ$494)),"")</f>
        <v/>
      </c>
      <c r="IM65" s="409" t="str">
        <f t="array" aca="1" ref="IM65" ca="1">IFERROR(_xlfn.STDEV.S(IF(('1. Database - raw'!HO$7:HQ$494&gt;0)*('1. Database - raw'!$AD$7:$AD$494=$A65)*(INDIRECT($Q65,TRUE)=$O65),'1. Database - raw'!HO$7:HQ$494)),"")</f>
        <v/>
      </c>
      <c r="IN65" s="410" t="str">
        <f t="array" aca="1" ref="IN65" ca="1">IFERROR(IF(COUNT(IF(('1. Database - raw'!HO$7:HQ$494&gt;0)*('1. Database - raw'!$AD$7:$AD$494=$A65)*(INDIRECT($Q65,TRUE)=$O65),'1. Database - raw'!HO$7:HQ$494))&gt;0,COUNT(IF(('1. Database - raw'!HO$7:HQ$494&gt;0)*('1. Database - raw'!$AD$7:$AD$494=$A65)*(INDIRECT($Q65,TRUE)=$O65),'1. Database - raw'!HO$7:HQ$494)),""),"")</f>
        <v/>
      </c>
      <c r="IO65" s="407" t="str">
        <f t="shared" ca="1" si="292"/>
        <v/>
      </c>
      <c r="IP65" s="408" t="str">
        <f t="shared" ca="1" si="293"/>
        <v/>
      </c>
      <c r="IQ65" s="408" t="str">
        <f t="shared" ca="1" si="294"/>
        <v/>
      </c>
      <c r="IR65" s="408" t="str">
        <f t="array" aca="1" ref="IR65" ca="1">IFERROR(AVERAGE(IF(('1. Database - raw'!HU$7:HW$494&gt;0)*('1. Database - raw'!$AD$7:$AD$494=$A65)*(INDIRECT($Q65,TRUE)=$O65),'1. Database - raw'!HU$7:HW$494)),"")</f>
        <v/>
      </c>
      <c r="IS65" s="409" t="str">
        <f t="array" aca="1" ref="IS65" ca="1">IFERROR(_xlfn.STDEV.S(IF(('1. Database - raw'!HU$7:HW$494&gt;0)*('1. Database - raw'!$AD$7:$AD$494=$A65)*(INDIRECT($Q65,TRUE)=$O65),'1. Database - raw'!HU$7:HW$494)),"")</f>
        <v/>
      </c>
      <c r="IT65" s="410" t="str">
        <f t="array" aca="1" ref="IT65" ca="1">IFERROR(IF(COUNT(IF(('1. Database - raw'!HU$7:HW$494&gt;0)*('1. Database - raw'!$AD$7:$AD$494=$A65)*(INDIRECT($Q65,TRUE)=$O65),'1. Database - raw'!HU$7:HW$494))&gt;0,COUNT(IF(('1. Database - raw'!HU$7:HW$494&gt;0)*('1. Database - raw'!$AD$7:$AD$494=$A65)*(INDIRECT($Q65,TRUE)=$O65),'1. Database - raw'!HU$7:HW$494)),""),"")</f>
        <v/>
      </c>
      <c r="IU65" s="407" t="str">
        <f t="shared" ca="1" si="295"/>
        <v/>
      </c>
      <c r="IV65" s="408" t="str">
        <f t="shared" ca="1" si="296"/>
        <v/>
      </c>
      <c r="IW65" s="408" t="str">
        <f t="shared" ca="1" si="297"/>
        <v/>
      </c>
      <c r="IX65" s="408" t="str">
        <f t="array" aca="1" ref="IX65" ca="1">IFERROR(AVERAGE(IF(('1. Database - raw'!IA$7:IC$494&gt;0)*('1. Database - raw'!$AD$7:$AD$494=$A65)*(INDIRECT($Q65,TRUE)=$O65),'1. Database - raw'!IA$7:IC$494)),"")</f>
        <v/>
      </c>
      <c r="IY65" s="409" t="str">
        <f t="array" aca="1" ref="IY65" ca="1">IFERROR(_xlfn.STDEV.S(IF(('1. Database - raw'!IA$7:IC$494&gt;0)*('1. Database - raw'!$AD$7:$AD$494=$A65)*(INDIRECT($Q65,TRUE)=$O65),'1. Database - raw'!IA$7:IC$494)),"")</f>
        <v/>
      </c>
      <c r="IZ65" s="410" t="str">
        <f t="array" aca="1" ref="IZ65" ca="1">IFERROR(IF(COUNT(IF(('1. Database - raw'!IA$7:IC$494&gt;0)*('1. Database - raw'!$AD$7:$AD$494=$A65)*(INDIRECT($Q65,TRUE)=$O65),'1. Database - raw'!IA$7:IC$494))&gt;0,COUNT(IF(('1. Database - raw'!IA$7:IC$494&gt;0)*('1. Database - raw'!$AD$7:$AD$494=$A65)*(INDIRECT($Q65,TRUE)=$O65),'1. Database - raw'!IA$7:IC$494)),""),"")</f>
        <v/>
      </c>
      <c r="JA65" s="407" t="str">
        <f t="shared" ca="1" si="298"/>
        <v/>
      </c>
      <c r="JB65" s="408" t="str">
        <f t="shared" ca="1" si="299"/>
        <v/>
      </c>
      <c r="JC65" s="408" t="str">
        <f t="shared" ca="1" si="300"/>
        <v/>
      </c>
      <c r="JD65" s="408" t="str">
        <f t="array" aca="1" ref="JD65" ca="1">IFERROR(AVERAGE(IF(('1. Database - raw'!IG$7:II$494&gt;0)*('1. Database - raw'!$AD$7:$AD$494=$A65)*(INDIRECT($Q65,TRUE)=$O65),'1. Database - raw'!IG$7:II$494)),"")</f>
        <v/>
      </c>
      <c r="JE65" s="409" t="str">
        <f t="array" aca="1" ref="JE65" ca="1">IFERROR(_xlfn.STDEV.S(IF(('1. Database - raw'!IG$7:II$494&gt;0)*('1. Database - raw'!$AD$7:$AD$494=$A65)*(INDIRECT($Q65,TRUE)=$O65),'1. Database - raw'!IG$7:II$494)),"")</f>
        <v/>
      </c>
      <c r="JF65" s="410" t="str">
        <f t="array" aca="1" ref="JF65" ca="1">IFERROR(IF(COUNT(IF(('1. Database - raw'!IG$7:II$494&gt;0)*('1. Database - raw'!$AD$7:$AD$494=$A65)*(INDIRECT($Q65,TRUE)=$O65),'1. Database - raw'!IG$7:II$494))&gt;0,COUNT(IF(('1. Database - raw'!IG$7:II$494&gt;0)*('1. Database - raw'!$AD$7:$AD$494=$A65)*(INDIRECT($Q65,TRUE)=$O65),'1. Database - raw'!IG$7:II$494)),""),"")</f>
        <v/>
      </c>
      <c r="JG65" s="414" t="str">
        <f t="shared" ca="1" si="301"/>
        <v/>
      </c>
      <c r="JH65" s="415" t="str">
        <f t="shared" ca="1" si="302"/>
        <v/>
      </c>
      <c r="JI65" s="415" t="str">
        <f t="shared" ca="1" si="303"/>
        <v/>
      </c>
      <c r="JJ65" s="415" t="str">
        <f t="array" aca="1" ref="JJ65" ca="1">IFERROR(AVERAGE(IF(('1. Database - raw'!IM$7:IO$494&gt;0)*('1. Database - raw'!$AD$7:$AD$494=$A65)*(INDIRECT($Q65,TRUE)=$O65),'1. Database - raw'!IM$7:IO$494)),"")</f>
        <v/>
      </c>
      <c r="JK65" s="416" t="str">
        <f t="array" aca="1" ref="JK65" ca="1">IFERROR(_xlfn.STDEV.S(IF(('1. Database - raw'!IM$7:IO$494&gt;0)*('1. Database - raw'!$AD$7:$AD$494=$A65)*(INDIRECT($Q65,TRUE)=$O65),'1. Database - raw'!IM$7:IO$494)),"")</f>
        <v/>
      </c>
      <c r="JL65" s="410" t="str">
        <f t="array" aca="1" ref="JL65" ca="1">IFERROR(IF(COUNT(IF(('1. Database - raw'!IM$7:IO$494&gt;0)*('1. Database - raw'!$AD$7:$AD$494=$A65)*(INDIRECT($Q65,TRUE)=$O65),'1. Database - raw'!IM$7:IO$494))&gt;0,COUNT(IF(('1. Database - raw'!IM$7:IO$494&gt;0)*('1. Database - raw'!$AD$7:$AD$494=$A65)*(INDIRECT($Q65,TRUE)=$O65),'1. Database - raw'!IM$7:IO$494)),""),"")</f>
        <v/>
      </c>
      <c r="JM65" s="414" t="str">
        <f t="shared" ca="1" si="304"/>
        <v/>
      </c>
      <c r="JN65" s="415" t="str">
        <f t="shared" ca="1" si="305"/>
        <v/>
      </c>
      <c r="JO65" s="415" t="str">
        <f t="shared" ca="1" si="306"/>
        <v/>
      </c>
      <c r="JP65" s="415" t="str">
        <f t="array" aca="1" ref="JP65" ca="1">IFERROR(AVERAGE(IF(('1. Database - raw'!IS$7:IU$494&gt;0)*('1. Database - raw'!$AD$7:$AD$494=$A65)*(INDIRECT($Q65,TRUE)=$O65),'1. Database - raw'!IS$7:IU$494)),"")</f>
        <v/>
      </c>
      <c r="JQ65" s="416" t="str">
        <f t="array" aca="1" ref="JQ65" ca="1">IFERROR(_xlfn.STDEV.S(IF(('1. Database - raw'!IS$7:IU$494&gt;0)*('1. Database - raw'!$AD$7:$AD$494=$A65)*(INDIRECT($Q65,TRUE)=$O65),'1. Database - raw'!IS$7:IU$494)),"")</f>
        <v/>
      </c>
      <c r="JR65" s="410" t="str">
        <f t="array" aca="1" ref="JR65" ca="1">IFERROR(IF(COUNT(IF(('1. Database - raw'!IS$7:IU$494&gt;0)*('1. Database - raw'!$AD$7:$AD$494=$A65)*(INDIRECT($Q65,TRUE)=$O65),'1. Database - raw'!IS$7:IU$494))&gt;0,COUNT(IF(('1. Database - raw'!IS$7:IU$494&gt;0)*('1. Database - raw'!$AD$7:$AD$494=$A65)*(INDIRECT($Q65,TRUE)=$O65),'1. Database - raw'!IS$7:IU$494)),""),"")</f>
        <v/>
      </c>
      <c r="JS65" s="414" t="str">
        <f t="shared" ca="1" si="307"/>
        <v/>
      </c>
      <c r="JT65" s="415" t="str">
        <f t="shared" ca="1" si="308"/>
        <v/>
      </c>
      <c r="JU65" s="415" t="str">
        <f t="shared" ca="1" si="309"/>
        <v/>
      </c>
      <c r="JV65" s="415" t="str">
        <f t="array" aca="1" ref="JV65" ca="1">IFERROR(AVERAGE(IF(('1. Database - raw'!IY$7:JA$494&gt;0)*('1. Database - raw'!$AD$7:$AD$494=$A65)*(INDIRECT($Q65,TRUE)=$O65),'1. Database - raw'!IY$7:JA$494)),"")</f>
        <v/>
      </c>
      <c r="JW65" s="416" t="str">
        <f t="array" aca="1" ref="JW65" ca="1">IFERROR(_xlfn.STDEV.S(IF(('1. Database - raw'!IY$7:JA$494&gt;0)*('1. Database - raw'!$AD$7:$AD$494=$A65)*(INDIRECT($Q65,TRUE)=$O65),'1. Database - raw'!IY$7:JA$494)),"")</f>
        <v/>
      </c>
      <c r="JX65" s="410" t="str">
        <f t="array" aca="1" ref="JX65" ca="1">IFERROR(IF(COUNT(IF(('1. Database - raw'!IY$7:JA$494&gt;0)*('1. Database - raw'!$AD$7:$AD$494=$A65)*(INDIRECT($Q65,TRUE)=$O65),'1. Database - raw'!IY$7:JA$494))&gt;0,COUNT(IF(('1. Database - raw'!IY$7:JA$494&gt;0)*('1. Database - raw'!$AD$7:$AD$494=$A65)*(INDIRECT($Q65,TRUE)=$O65),'1. Database - raw'!IY$7:JA$494)),""),"")</f>
        <v/>
      </c>
      <c r="JY65" s="414" t="str">
        <f t="shared" ca="1" si="310"/>
        <v/>
      </c>
      <c r="JZ65" s="415" t="str">
        <f t="shared" ca="1" si="311"/>
        <v/>
      </c>
      <c r="KA65" s="415" t="str">
        <f t="shared" ca="1" si="312"/>
        <v/>
      </c>
      <c r="KB65" s="415" t="str">
        <f t="array" aca="1" ref="KB65" ca="1">IFERROR(AVERAGE(IF(('1. Database - raw'!JE$7:JG$494&gt;0)*('1. Database - raw'!$AD$7:$AD$494=$A65)*(INDIRECT($Q65,TRUE)=$O65),'1. Database - raw'!JE$7:JG$494)),"")</f>
        <v/>
      </c>
      <c r="KC65" s="416" t="str">
        <f t="array" aca="1" ref="KC65" ca="1">IFERROR(_xlfn.STDEV.S(IF(('1. Database - raw'!JE$7:JG$494&gt;0)*('1. Database - raw'!$AD$7:$AD$494=$A65)*(INDIRECT($Q65,TRUE)=$O65),'1. Database - raw'!JE$7:JG$494)),"")</f>
        <v/>
      </c>
      <c r="KD65" s="410" t="str">
        <f t="array" aca="1" ref="KD65" ca="1">IFERROR(IF(COUNT(IF(('1. Database - raw'!JE$7:JG$494&gt;0)*('1. Database - raw'!$AD$7:$AD$494=$A65)*(INDIRECT($Q65,TRUE)=$O65),'1. Database - raw'!JE$7:JG$494))&gt;0,COUNT(IF(('1. Database - raw'!JE$7:JG$494&gt;0)*('1. Database - raw'!$AD$7:$AD$494=$A65)*(INDIRECT($Q65,TRUE)=$O65),'1. Database - raw'!JE$7:JG$494)),""),"")</f>
        <v/>
      </c>
      <c r="KE65" s="414" t="str">
        <f t="shared" ca="1" si="313"/>
        <v/>
      </c>
      <c r="KF65" s="415" t="str">
        <f t="shared" ca="1" si="314"/>
        <v/>
      </c>
      <c r="KG65" s="415" t="str">
        <f t="shared" ca="1" si="315"/>
        <v/>
      </c>
      <c r="KH65" s="415" t="str">
        <f t="array" aca="1" ref="KH65" ca="1">IFERROR(AVERAGE(IF(('1. Database - raw'!JK$7:JM$494&gt;0)*('1. Database - raw'!$AD$7:$AD$494=$A65)*(INDIRECT($Q65,TRUE)=$O65),'1. Database - raw'!JK$7:JM$494)),"")</f>
        <v/>
      </c>
      <c r="KI65" s="416" t="str">
        <f t="array" aca="1" ref="KI65" ca="1">IFERROR(_xlfn.STDEV.S(IF(('1. Database - raw'!JK$7:JM$494&gt;0)*('1. Database - raw'!$AD$7:$AD$494=$A65)*(INDIRECT($Q65,TRUE)=$O65),'1. Database - raw'!JK$7:JM$494)),"")</f>
        <v/>
      </c>
      <c r="KJ65" s="410" t="str">
        <f t="array" aca="1" ref="KJ65" ca="1">IFERROR(IF(COUNT(IF(('1. Database - raw'!JK$7:JM$494&gt;0)*('1. Database - raw'!$AD$7:$AD$494=$A65)*(INDIRECT($Q65,TRUE)=$O65),'1. Database - raw'!JK$7:JM$494))&gt;0,COUNT(IF(('1. Database - raw'!JK$7:JM$494&gt;0)*('1. Database - raw'!$AD$7:$AD$494=$A65)*(INDIRECT($Q65,TRUE)=$O65),'1. Database - raw'!JK$7:JM$494)),""),"")</f>
        <v/>
      </c>
      <c r="KK65" s="414" t="str">
        <f t="shared" ca="1" si="316"/>
        <v/>
      </c>
      <c r="KL65" s="415" t="str">
        <f t="shared" ca="1" si="317"/>
        <v/>
      </c>
      <c r="KM65" s="415" t="str">
        <f t="shared" ca="1" si="318"/>
        <v/>
      </c>
      <c r="KN65" s="415" t="str">
        <f t="array" aca="1" ref="KN65" ca="1">IFERROR(AVERAGE(IF(('1. Database - raw'!JQ$7:JS$494&gt;0)*('1. Database - raw'!$AD$7:$AD$494=$A65)*(INDIRECT($Q65,TRUE)=$O65),'1. Database - raw'!JQ$7:JS$494)),"")</f>
        <v/>
      </c>
      <c r="KO65" s="416" t="str">
        <f t="array" aca="1" ref="KO65" ca="1">IFERROR(_xlfn.STDEV.S(IF(('1. Database - raw'!JQ$7:JS$494&gt;0)*('1. Database - raw'!$AD$7:$AD$494=$A65)*(INDIRECT($Q65,TRUE)=$O65),'1. Database - raw'!JQ$7:JS$494)),"")</f>
        <v/>
      </c>
      <c r="KP65" s="410" t="str">
        <f t="array" aca="1" ref="KP65" ca="1">IFERROR(IF(COUNT(IF(('1. Database - raw'!JQ$7:JS$494&gt;0)*('1. Database - raw'!$AD$7:$AD$494=$A65)*(INDIRECT($Q65,TRUE)=$O65),'1. Database - raw'!JQ$7:JS$494))&gt;0,COUNT(IF(('1. Database - raw'!JQ$7:JS$494&gt;0)*('1. Database - raw'!$AD$7:$AD$494=$A65)*(INDIRECT($Q65,TRUE)=$O65),'1. Database - raw'!JQ$7:JS$494)),""),"")</f>
        <v/>
      </c>
      <c r="KQ65" s="414" t="str">
        <f t="shared" ca="1" si="319"/>
        <v/>
      </c>
      <c r="KR65" s="415" t="str">
        <f t="shared" ca="1" si="320"/>
        <v/>
      </c>
      <c r="KS65" s="415" t="str">
        <f t="shared" ca="1" si="321"/>
        <v/>
      </c>
      <c r="KT65" s="415" t="str">
        <f t="array" aca="1" ref="KT65" ca="1">IFERROR(AVERAGE(IF(('1. Database - raw'!JW$7:JY$494&gt;0)*('1. Database - raw'!$AD$7:$AD$494=$A65)*(INDIRECT($Q65,TRUE)=$O65),'1. Database - raw'!JW$7:JY$494)),"")</f>
        <v/>
      </c>
      <c r="KU65" s="416" t="str">
        <f t="array" aca="1" ref="KU65" ca="1">IFERROR(_xlfn.STDEV.S(IF(('1. Database - raw'!JW$7:JY$494&gt;0)*('1. Database - raw'!$AD$7:$AD$494=$A65)*(INDIRECT($Q65,TRUE)=$O65),'1. Database - raw'!JW$7:JY$494)),"")</f>
        <v/>
      </c>
      <c r="KV65" s="410" t="str">
        <f t="array" aca="1" ref="KV65" ca="1">IFERROR(IF(COUNT(IF(('1. Database - raw'!JW$7:JY$494&gt;0)*('1. Database - raw'!$AD$7:$AD$494=$A65)*(INDIRECT($Q65,TRUE)=$O65),'1. Database - raw'!JW$7:JY$494))&gt;0,COUNT(IF(('1. Database - raw'!JW$7:JY$494&gt;0)*('1. Database - raw'!$AD$7:$AD$494=$A65)*(INDIRECT($Q65,TRUE)=$O65),'1. Database - raw'!JW$7:JY$494)),""),"")</f>
        <v/>
      </c>
      <c r="KW65" s="414" t="str">
        <f t="shared" ca="1" si="322"/>
        <v/>
      </c>
      <c r="KX65" s="415" t="str">
        <f t="shared" ca="1" si="323"/>
        <v/>
      </c>
      <c r="KY65" s="415" t="str">
        <f t="shared" ca="1" si="324"/>
        <v/>
      </c>
      <c r="KZ65" s="415" t="str">
        <f t="array" aca="1" ref="KZ65" ca="1">IFERROR(AVERAGE(IF(('1. Database - raw'!KC$7:KE$494&gt;0)*('1. Database - raw'!$AD$7:$AD$494=$A65)*(INDIRECT($Q65,TRUE)=$O65),'1. Database - raw'!KC$7:KE$494)),"")</f>
        <v/>
      </c>
      <c r="LA65" s="416" t="str">
        <f t="array" aca="1" ref="LA65" ca="1">IFERROR(_xlfn.STDEV.S(IF(('1. Database - raw'!KC$7:KE$494&gt;0)*('1. Database - raw'!$AD$7:$AD$494=$A65)*(INDIRECT($Q65,TRUE)=$O65),'1. Database - raw'!KC$7:KE$494)),"")</f>
        <v/>
      </c>
      <c r="LB65" s="410" t="str">
        <f t="array" aca="1" ref="LB65" ca="1">IFERROR(IF(COUNT(IF(('1. Database - raw'!KC$7:KE$494&gt;0)*('1. Database - raw'!$AD$7:$AD$494=$A65)*(INDIRECT($Q65,TRUE)=$O65),'1. Database - raw'!KC$7:KE$494))&gt;0,COUNT(IF(('1. Database - raw'!KC$7:KE$494&gt;0)*('1. Database - raw'!$AD$7:$AD$494=$A65)*(INDIRECT($Q65,TRUE)=$O65),'1. Database - raw'!KC$7:KE$494)),""),"")</f>
        <v/>
      </c>
      <c r="LC65" s="414" t="str">
        <f t="shared" ca="1" si="325"/>
        <v/>
      </c>
      <c r="LD65" s="415" t="str">
        <f t="shared" ca="1" si="326"/>
        <v/>
      </c>
      <c r="LE65" s="415" t="str">
        <f t="shared" ca="1" si="327"/>
        <v/>
      </c>
      <c r="LF65" s="415" t="str">
        <f t="array" aca="1" ref="LF65" ca="1">IFERROR(AVERAGE(IF(('1. Database - raw'!KI$7:KK$494&gt;0)*('1. Database - raw'!$AD$7:$AD$494=$A65)*(INDIRECT($Q65,TRUE)=$O65),'1. Database - raw'!KI$7:KK$494)),"")</f>
        <v/>
      </c>
      <c r="LG65" s="416" t="str">
        <f t="array" aca="1" ref="LG65" ca="1">IFERROR(_xlfn.STDEV.S(IF(('1. Database - raw'!KI$7:KK$494&gt;0)*('1. Database - raw'!$AD$7:$AD$494=$A65)*(INDIRECT($Q65,TRUE)=$O65),'1. Database - raw'!KI$7:KK$494)),"")</f>
        <v/>
      </c>
      <c r="LH65" s="410" t="str">
        <f t="array" aca="1" ref="LH65" ca="1">IFERROR(IF(COUNT(IF(('1. Database - raw'!KI$7:KK$494&gt;0)*('1. Database - raw'!$AD$7:$AD$494=$A65)*(INDIRECT($Q65,TRUE)=$O65),'1. Database - raw'!KI$7:KK$494))&gt;0,COUNT(IF(('1. Database - raw'!KI$7:KK$494&gt;0)*('1. Database - raw'!$AD$7:$AD$494=$A65)*(INDIRECT($Q65,TRUE)=$O65),'1. Database - raw'!KI$7:KK$494)),""),"")</f>
        <v/>
      </c>
      <c r="LI65" s="414" t="str">
        <f t="shared" ca="1" si="328"/>
        <v/>
      </c>
      <c r="LJ65" s="415" t="str">
        <f t="shared" ca="1" si="329"/>
        <v/>
      </c>
      <c r="LK65" s="415" t="str">
        <f t="shared" ca="1" si="330"/>
        <v/>
      </c>
      <c r="LL65" s="415" t="str">
        <f t="array" aca="1" ref="LL65" ca="1">IFERROR(AVERAGE(IF(('1. Database - raw'!KO$7:KQ$494&gt;0)*('1. Database - raw'!$AD$7:$AD$494=$A65)*(INDIRECT($Q65,TRUE)=$O65),'1. Database - raw'!KO$7:KQ$494)),"")</f>
        <v/>
      </c>
      <c r="LM65" s="416" t="str">
        <f t="array" aca="1" ref="LM65" ca="1">IFERROR(_xlfn.STDEV.S(IF(('1. Database - raw'!KO$7:KQ$494&gt;0)*('1. Database - raw'!$AD$7:$AD$494=$A65)*(INDIRECT($Q65,TRUE)=$O65),'1. Database - raw'!KO$7:KQ$494)),"")</f>
        <v/>
      </c>
      <c r="LN65" s="410" t="str">
        <f t="array" aca="1" ref="LN65" ca="1">IFERROR(IF(COUNT(IF(('1. Database - raw'!KO$7:KQ$494&gt;0)*('1. Database - raw'!$AD$7:$AD$494=$A65)*(INDIRECT($Q65,TRUE)=$O65),'1. Database - raw'!KO$7:KQ$494))&gt;0,COUNT(IF(('1. Database - raw'!KO$7:KQ$494&gt;0)*('1. Database - raw'!$AD$7:$AD$494=$A65)*(INDIRECT($Q65,TRUE)=$O65),'1. Database - raw'!KO$7:KQ$494)),""),"")</f>
        <v/>
      </c>
      <c r="LO65" s="414" t="str">
        <f t="shared" ca="1" si="331"/>
        <v/>
      </c>
      <c r="LP65" s="415" t="str">
        <f t="shared" ca="1" si="332"/>
        <v/>
      </c>
      <c r="LQ65" s="415" t="str">
        <f t="shared" ca="1" si="333"/>
        <v/>
      </c>
      <c r="LR65" s="415" t="str">
        <f t="array" aca="1" ref="LR65" ca="1">IFERROR(AVERAGE(IF(('1. Database - raw'!KU$7:KW$494&gt;0)*('1. Database - raw'!$AD$7:$AD$494=$A65)*(INDIRECT($Q65,TRUE)=$O65),'1. Database - raw'!KU$7:KW$494)),"")</f>
        <v/>
      </c>
      <c r="LS65" s="416" t="str">
        <f t="array" aca="1" ref="LS65" ca="1">IFERROR(_xlfn.STDEV.S(IF(('1. Database - raw'!KU$7:KW$494&gt;0)*('1. Database - raw'!$AD$7:$AD$494=$A65)*(INDIRECT($Q65,TRUE)=$O65),'1. Database - raw'!KU$7:KW$494)),"")</f>
        <v/>
      </c>
      <c r="LT65" s="410" t="str">
        <f t="array" aca="1" ref="LT65" ca="1">IFERROR(IF(COUNT(IF(('1. Database - raw'!KU$7:KW$494&gt;0)*('1. Database - raw'!$AD$7:$AD$494=$A65)*(INDIRECT($Q65,TRUE)=$O65),'1. Database - raw'!KU$7:KW$494))&gt;0,COUNT(IF(('1. Database - raw'!KU$7:KW$494&gt;0)*('1. Database - raw'!$AD$7:$AD$494=$A65)*(INDIRECT($Q65,TRUE)=$O65),'1. Database - raw'!KU$7:KW$494)),""),"")</f>
        <v/>
      </c>
      <c r="LU65" s="414" t="str">
        <f t="shared" ca="1" si="334"/>
        <v/>
      </c>
      <c r="LV65" s="415" t="str">
        <f t="shared" ca="1" si="335"/>
        <v/>
      </c>
      <c r="LW65" s="415" t="str">
        <f t="shared" ca="1" si="336"/>
        <v/>
      </c>
      <c r="LX65" s="415" t="str">
        <f t="array" aca="1" ref="LX65" ca="1">IFERROR(AVERAGE(IF(('1. Database - raw'!LA$7:LC$494&gt;0)*('1. Database - raw'!$AD$7:$AD$494=$A65)*(INDIRECT($Q65,TRUE)=$O65),'1. Database - raw'!LA$7:LC$494)),"")</f>
        <v/>
      </c>
      <c r="LY65" s="416" t="str">
        <f t="array" aca="1" ref="LY65" ca="1">IFERROR(_xlfn.STDEV.S(IF(('1. Database - raw'!LA$7:LC$494&gt;0)*('1. Database - raw'!$AD$7:$AD$494=$A65)*(INDIRECT($Q65,TRUE)=$O65),'1. Database - raw'!LA$7:LC$494)),"")</f>
        <v/>
      </c>
      <c r="LZ65" s="410" t="str">
        <f t="array" aca="1" ref="LZ65" ca="1">IFERROR(IF(COUNT(IF(('1. Database - raw'!LA$7:LC$494&gt;0)*('1. Database - raw'!$AD$7:$AD$494=$A65)*(INDIRECT($Q65,TRUE)=$O65),'1. Database - raw'!LA$7:LC$494))&gt;0,COUNT(IF(('1. Database - raw'!LA$7:LC$494&gt;0)*('1. Database - raw'!$AD$7:$AD$494=$A65)*(INDIRECT($Q65,TRUE)=$O65),'1. Database - raw'!LA$7:LC$494)),""),"")</f>
        <v/>
      </c>
      <c r="MA65" s="414" t="str">
        <f t="shared" ca="1" si="337"/>
        <v/>
      </c>
      <c r="MB65" s="415" t="str">
        <f t="shared" ca="1" si="338"/>
        <v/>
      </c>
      <c r="MC65" s="415" t="str">
        <f t="shared" ca="1" si="339"/>
        <v/>
      </c>
      <c r="MD65" s="415" t="str">
        <f t="array" aca="1" ref="MD65" ca="1">IFERROR(AVERAGE(IF(('1. Database - raw'!LG$7:LI$494&gt;0)*('1. Database - raw'!$AD$7:$AD$494=$A65)*(INDIRECT($Q65,TRUE)=$O65),'1. Database - raw'!LG$7:LI$494)),"")</f>
        <v/>
      </c>
      <c r="ME65" s="416" t="str">
        <f t="array" aca="1" ref="ME65" ca="1">IFERROR(_xlfn.STDEV.S(IF(('1. Database - raw'!LG$7:LI$494&gt;0)*('1. Database - raw'!$AD$7:$AD$494=$A65)*(INDIRECT($Q65,TRUE)=$O65),'1. Database - raw'!LG$7:LI$494)),"")</f>
        <v/>
      </c>
      <c r="MF65" s="410" t="str">
        <f t="array" aca="1" ref="MF65" ca="1">IFERROR(IF(COUNT(IF(('1. Database - raw'!LG$7:LI$494&gt;0)*('1. Database - raw'!$AD$7:$AD$494=$A65)*(INDIRECT($Q65,TRUE)=$O65),'1. Database - raw'!LG$7:LI$494))&gt;0,COUNT(IF(('1. Database - raw'!LG$7:LI$494&gt;0)*('1. Database - raw'!$AD$7:$AD$494=$A65)*(INDIRECT($Q65,TRUE)=$O65),'1. Database - raw'!LG$7:LI$494)),""),"")</f>
        <v/>
      </c>
      <c r="MG65" s="414" t="str">
        <f t="shared" ca="1" si="340"/>
        <v/>
      </c>
      <c r="MH65" s="415" t="str">
        <f t="shared" ca="1" si="341"/>
        <v/>
      </c>
      <c r="MI65" s="415" t="str">
        <f t="shared" ca="1" si="342"/>
        <v/>
      </c>
      <c r="MJ65" s="415" t="str">
        <f t="array" aca="1" ref="MJ65" ca="1">IFERROR(AVERAGE(IF(('1. Database - raw'!LM$7:LO$494&gt;0)*('1. Database - raw'!$AD$7:$AD$494=$A65)*(INDIRECT($Q65,TRUE)=$O65),'1. Database - raw'!LM$7:LO$494)),"")</f>
        <v/>
      </c>
      <c r="MK65" s="416" t="str">
        <f t="array" aca="1" ref="MK65" ca="1">IFERROR(_xlfn.STDEV.S(IF(('1. Database - raw'!LM$7:LO$494&gt;0)*('1. Database - raw'!$AD$7:$AD$494=$A65)*(INDIRECT($Q65,TRUE)=$O65),'1. Database - raw'!LM$7:LO$494)),"")</f>
        <v/>
      </c>
      <c r="ML65" s="410" t="str">
        <f t="array" aca="1" ref="ML65" ca="1">IFERROR(IF(COUNT(IF(('1. Database - raw'!LM$7:LO$494&gt;0)*('1. Database - raw'!$AD$7:$AD$494=$A65)*(INDIRECT($Q65,TRUE)=$O65),'1. Database - raw'!LM$7:LO$494))&gt;0,COUNT(IF(('1. Database - raw'!LM$7:LO$494&gt;0)*('1. Database - raw'!$AD$7:$AD$494=$A65)*(INDIRECT($Q65,TRUE)=$O65),'1. Database - raw'!LM$7:LO$494)),""),"")</f>
        <v/>
      </c>
      <c r="MM65" s="414" t="str">
        <f t="shared" ca="1" si="343"/>
        <v/>
      </c>
      <c r="MN65" s="415" t="str">
        <f t="shared" ca="1" si="344"/>
        <v/>
      </c>
      <c r="MO65" s="415" t="str">
        <f t="shared" ca="1" si="345"/>
        <v/>
      </c>
      <c r="MP65" s="415" t="str">
        <f t="array" aca="1" ref="MP65" ca="1">IFERROR(AVERAGE(IF(('1. Database - raw'!LS$7:LU$494&gt;0)*('1. Database - raw'!$AD$7:$AD$494=$A65)*(INDIRECT($Q65,TRUE)=$O65),'1. Database - raw'!LS$7:LU$494)),"")</f>
        <v/>
      </c>
      <c r="MQ65" s="416" t="str">
        <f t="array" aca="1" ref="MQ65" ca="1">IFERROR(_xlfn.STDEV.S(IF(('1. Database - raw'!LS$7:LU$494&gt;0)*('1. Database - raw'!$AD$7:$AD$494=$A65)*(INDIRECT($Q65,TRUE)=$O65),'1. Database - raw'!LS$7:LU$494)),"")</f>
        <v/>
      </c>
      <c r="MR65" s="410" t="str">
        <f t="array" aca="1" ref="MR65" ca="1">IFERROR(IF(COUNT(IF(('1. Database - raw'!LS$7:LU$494&gt;0)*('1. Database - raw'!$AD$7:$AD$494=$A65)*(INDIRECT($Q65,TRUE)=$O65),'1. Database - raw'!LS$7:LU$494))&gt;0,COUNT(IF(('1. Database - raw'!LS$7:LU$494&gt;0)*('1. Database - raw'!$AD$7:$AD$494=$A65)*(INDIRECT($Q65,TRUE)=$O65),'1. Database - raw'!LS$7:LU$494)),""),"")</f>
        <v/>
      </c>
      <c r="MS65" s="414" t="str">
        <f t="shared" ca="1" si="346"/>
        <v/>
      </c>
      <c r="MT65" s="415" t="str">
        <f t="shared" ca="1" si="347"/>
        <v/>
      </c>
      <c r="MU65" s="415" t="str">
        <f t="shared" ca="1" si="348"/>
        <v/>
      </c>
      <c r="MV65" s="415" t="str">
        <f t="array" aca="1" ref="MV65" ca="1">IFERROR(AVERAGE(IF(('1. Database - raw'!LY$7:MA$494&gt;0)*('1. Database - raw'!$AD$7:$AD$494=$A65)*(INDIRECT($Q65,TRUE)=$O65),'1. Database - raw'!LY$7:MA$494)),"")</f>
        <v/>
      </c>
      <c r="MW65" s="416" t="str">
        <f t="array" aca="1" ref="MW65" ca="1">IFERROR(_xlfn.STDEV.S(IF(('1. Database - raw'!LY$7:MA$494&gt;0)*('1. Database - raw'!$AD$7:$AD$494=$A65)*(INDIRECT($Q65,TRUE)=$O65),'1. Database - raw'!LY$7:MA$494)),"")</f>
        <v/>
      </c>
      <c r="MX65" s="410" t="str">
        <f t="array" aca="1" ref="MX65" ca="1">IFERROR(IF(COUNT(IF(('1. Database - raw'!LY$7:MA$494&gt;0)*('1. Database - raw'!$AD$7:$AD$494=$A65)*(INDIRECT($Q65,TRUE)=$O65),'1. Database - raw'!LY$7:MA$494))&gt;0,COUNT(IF(('1. Database - raw'!LY$7:MA$494&gt;0)*('1. Database - raw'!$AD$7:$AD$494=$A65)*(INDIRECT($Q65,TRUE)=$O65),'1. Database - raw'!LY$7:MA$494)),""),"")</f>
        <v/>
      </c>
      <c r="MY65" s="414" t="str">
        <f t="shared" ca="1" si="349"/>
        <v/>
      </c>
      <c r="MZ65" s="415" t="str">
        <f t="shared" ca="1" si="350"/>
        <v/>
      </c>
      <c r="NA65" s="415" t="str">
        <f t="shared" ca="1" si="351"/>
        <v/>
      </c>
      <c r="NB65" s="415" t="str">
        <f t="array" aca="1" ref="NB65" ca="1">IFERROR(AVERAGE(IF(('1. Database - raw'!ME$7:MG$494&gt;0)*('1. Database - raw'!$AD$7:$AD$494=$A65)*(INDIRECT($Q65,TRUE)=$O65),'1. Database - raw'!ME$7:MG$494)),"")</f>
        <v/>
      </c>
      <c r="NC65" s="416" t="str">
        <f t="array" aca="1" ref="NC65" ca="1">IFERROR(_xlfn.STDEV.S(IF(('1. Database - raw'!ME$7:MG$494&gt;0)*('1. Database - raw'!$AD$7:$AD$494=$A65)*(INDIRECT($Q65,TRUE)=$O65),'1. Database - raw'!ME$7:MG$494)),"")</f>
        <v/>
      </c>
      <c r="ND65" s="410" t="str">
        <f t="array" aca="1" ref="ND65" ca="1">IFERROR(IF(COUNT(IF(('1. Database - raw'!ME$7:MG$494&gt;0)*('1. Database - raw'!$AD$7:$AD$494=$A65)*(INDIRECT($Q65,TRUE)=$O65),'1. Database - raw'!ME$7:MG$494))&gt;0,COUNT(IF(('1. Database - raw'!ME$7:MG$494&gt;0)*('1. Database - raw'!$AD$7:$AD$494=$A65)*(INDIRECT($Q65,TRUE)=$O65),'1. Database - raw'!ME$7:MG$494)),""),"")</f>
        <v/>
      </c>
      <c r="NE65" s="414" t="str">
        <f t="shared" ca="1" si="352"/>
        <v/>
      </c>
      <c r="NF65" s="415" t="str">
        <f t="shared" ca="1" si="353"/>
        <v/>
      </c>
      <c r="NG65" s="415" t="str">
        <f t="shared" ca="1" si="354"/>
        <v/>
      </c>
      <c r="NH65" s="415" t="str">
        <f t="array" aca="1" ref="NH65" ca="1">IFERROR(AVERAGE(IF(('1. Database - raw'!MK$7:MM$494&gt;0)*('1. Database - raw'!$AD$7:$AD$494=$A65)*(INDIRECT($Q65,TRUE)=$O65),'1. Database - raw'!MK$7:MM$494)),"")</f>
        <v/>
      </c>
      <c r="NI65" s="416" t="str">
        <f t="array" aca="1" ref="NI65" ca="1">IFERROR(_xlfn.STDEV.S(IF(('1. Database - raw'!MK$7:MM$494&gt;0)*('1. Database - raw'!$AD$7:$AD$494=$A65)*(INDIRECT($Q65,TRUE)=$O65),'1. Database - raw'!MK$7:MM$494)),"")</f>
        <v/>
      </c>
      <c r="NJ65" s="410" t="str">
        <f t="array" aca="1" ref="NJ65" ca="1">IFERROR(IF(COUNT(IF(('1. Database - raw'!MK$7:MM$494&gt;0)*('1. Database - raw'!$AD$7:$AD$494=$A65)*(INDIRECT($Q65,TRUE)=$O65),'1. Database - raw'!MK$7:MM$494))&gt;0,COUNT(IF(('1. Database - raw'!MK$7:MM$494&gt;0)*('1. Database - raw'!$AD$7:$AD$494=$A65)*(INDIRECT($Q65,TRUE)=$O65),'1. Database - raw'!MK$7:MM$494)),""),"")</f>
        <v/>
      </c>
      <c r="NK65" s="414" t="str">
        <f t="shared" ca="1" si="355"/>
        <v/>
      </c>
      <c r="NL65" s="415" t="str">
        <f t="shared" ca="1" si="356"/>
        <v/>
      </c>
      <c r="NM65" s="415" t="str">
        <f t="shared" ca="1" si="357"/>
        <v/>
      </c>
      <c r="NN65" s="415" t="str">
        <f t="array" aca="1" ref="NN65" ca="1">IFERROR(AVERAGE(IF(('1. Database - raw'!MQ$7:MS$494&gt;0)*('1. Database - raw'!$AD$7:$AD$494=$A65)*(INDIRECT($Q65,TRUE)=$O65),'1. Database - raw'!MQ$7:MS$494)),"")</f>
        <v/>
      </c>
      <c r="NO65" s="416" t="str">
        <f t="array" aca="1" ref="NO65" ca="1">IFERROR(_xlfn.STDEV.S(IF(('1. Database - raw'!MQ$7:MS$494&gt;0)*('1. Database - raw'!$AD$7:$AD$494=$A65)*(INDIRECT($Q65,TRUE)=$O65),'1. Database - raw'!MQ$7:MS$494)),"")</f>
        <v/>
      </c>
      <c r="NP65" s="410" t="str">
        <f t="array" aca="1" ref="NP65" ca="1">IFERROR(IF(COUNT(IF(('1. Database - raw'!MQ$7:MS$494&gt;0)*('1. Database - raw'!$AD$7:$AD$494=$A65)*(INDIRECT($Q65,TRUE)=$O65),'1. Database - raw'!MQ$7:MS$494))&gt;0,COUNT(IF(('1. Database - raw'!MQ$7:MS$494&gt;0)*('1. Database - raw'!$AD$7:$AD$494=$A65)*(INDIRECT($Q65,TRUE)=$O65),'1. Database - raw'!MQ$7:MS$494)),""),"")</f>
        <v/>
      </c>
      <c r="NQ65" s="414" t="str">
        <f t="shared" ca="1" si="358"/>
        <v/>
      </c>
      <c r="NR65" s="415" t="str">
        <f t="shared" ca="1" si="359"/>
        <v/>
      </c>
      <c r="NS65" s="415" t="str">
        <f t="shared" ca="1" si="360"/>
        <v/>
      </c>
      <c r="NT65" s="415" t="str">
        <f t="array" aca="1" ref="NT65" ca="1">IFERROR(AVERAGE(IF(('1. Database - raw'!MW$7:MY$494&gt;0)*('1. Database - raw'!$AD$7:$AD$494=$A65)*(INDIRECT($Q65,TRUE)=$O65),'1. Database - raw'!MW$7:MY$494)),"")</f>
        <v/>
      </c>
      <c r="NU65" s="416" t="str">
        <f t="array" aca="1" ref="NU65" ca="1">IFERROR(_xlfn.STDEV.S(IF(('1. Database - raw'!MW$7:MY$494&gt;0)*('1. Database - raw'!$AD$7:$AD$494=$A65)*(INDIRECT($Q65,TRUE)=$O65),'1. Database - raw'!MW$7:MY$494)),"")</f>
        <v/>
      </c>
      <c r="NV65" s="410" t="str">
        <f t="array" aca="1" ref="NV65" ca="1">IFERROR(IF(COUNT(IF(('1. Database - raw'!MW$7:MY$494&gt;0)*('1. Database - raw'!$AD$7:$AD$494=$A65)*(INDIRECT($Q65,TRUE)=$O65),'1. Database - raw'!MW$7:MY$494))&gt;0,COUNT(IF(('1. Database - raw'!MW$7:MY$494&gt;0)*('1. Database - raw'!$AD$7:$AD$494=$A65)*(INDIRECT($Q65,TRUE)=$O65),'1. Database - raw'!MW$7:MY$494)),""),"")</f>
        <v/>
      </c>
      <c r="NW65" s="414" t="str">
        <f t="shared" ca="1" si="361"/>
        <v/>
      </c>
      <c r="NX65" s="415" t="str">
        <f t="shared" ca="1" si="362"/>
        <v/>
      </c>
      <c r="NY65" s="415" t="str">
        <f t="shared" ca="1" si="363"/>
        <v/>
      </c>
      <c r="NZ65" s="415" t="str">
        <f t="array" aca="1" ref="NZ65" ca="1">IFERROR(AVERAGE(IF(('1. Database - raw'!NC$7:NE$494&gt;0)*('1. Database - raw'!$AD$7:$AD$494=$A65)*(INDIRECT($Q65,TRUE)=$O65),'1. Database - raw'!NC$7:NE$494)),"")</f>
        <v/>
      </c>
      <c r="OA65" s="416" t="str">
        <f t="array" aca="1" ref="OA65" ca="1">IFERROR(_xlfn.STDEV.S(IF(('1. Database - raw'!NC$7:NE$494&gt;0)*('1. Database - raw'!$AD$7:$AD$494=$A65)*(INDIRECT($Q65,TRUE)=$O65),'1. Database - raw'!NC$7:NE$494)),"")</f>
        <v/>
      </c>
      <c r="OB65" s="410" t="str">
        <f t="array" aca="1" ref="OB65" ca="1">IFERROR(IF(COUNT(IF(('1. Database - raw'!NC$7:NE$494&gt;0)*('1. Database - raw'!$AD$7:$AD$494=$A65)*(INDIRECT($Q65,TRUE)=$O65),'1. Database - raw'!NC$7:NE$494))&gt;0,COUNT(IF(('1. Database - raw'!NC$7:NE$494&gt;0)*('1. Database - raw'!$AD$7:$AD$494=$A65)*(INDIRECT($Q65,TRUE)=$O65),'1. Database - raw'!NC$7:NE$494)),""),"")</f>
        <v/>
      </c>
      <c r="OC65" s="414" t="str">
        <f t="shared" ca="1" si="364"/>
        <v/>
      </c>
      <c r="OD65" s="415" t="str">
        <f t="shared" ca="1" si="365"/>
        <v/>
      </c>
      <c r="OE65" s="415" t="str">
        <f t="shared" ca="1" si="366"/>
        <v/>
      </c>
      <c r="OF65" s="415" t="str">
        <f t="array" aca="1" ref="OF65" ca="1">IFERROR(AVERAGE(IF(('1. Database - raw'!NI$7:NK$494&gt;0)*('1. Database - raw'!$AD$7:$AD$494=$A65)*(INDIRECT($Q65,TRUE)=$O65),'1. Database - raw'!NI$7:NK$494)),"")</f>
        <v/>
      </c>
      <c r="OG65" s="416" t="str">
        <f t="array" aca="1" ref="OG65" ca="1">IFERROR(_xlfn.STDEV.S(IF(('1. Database - raw'!NI$7:NK$494&gt;0)*('1. Database - raw'!$AD$7:$AD$494=$A65)*(INDIRECT($Q65,TRUE)=$O65),'1. Database - raw'!NI$7:NK$494)),"")</f>
        <v/>
      </c>
      <c r="OH65" s="410" t="str">
        <f t="array" aca="1" ref="OH65" ca="1">IFERROR(IF(COUNT(IF(('1. Database - raw'!NI$7:NK$494&gt;0)*('1. Database - raw'!$AD$7:$AD$494=$A65)*(INDIRECT($Q65,TRUE)=$O65),'1. Database - raw'!NI$7:NK$494))&gt;0,COUNT(IF(('1. Database - raw'!NI$7:NK$494&gt;0)*('1. Database - raw'!$AD$7:$AD$494=$A65)*(INDIRECT($Q65,TRUE)=$O65),'1. Database - raw'!NI$7:NK$494)),""),"")</f>
        <v/>
      </c>
    </row>
    <row r="66" spans="1:398" outlineLevel="1" collapsed="1" x14ac:dyDescent="0.25">
      <c r="A66" s="134" t="s">
        <v>553</v>
      </c>
      <c r="B66" s="1330"/>
      <c r="C66" s="24"/>
      <c r="D66" s="23"/>
      <c r="E66" s="23" t="s">
        <v>29</v>
      </c>
      <c r="F66" s="22" t="s">
        <v>30</v>
      </c>
      <c r="G66" s="22" t="s">
        <v>619</v>
      </c>
      <c r="H66" s="22"/>
      <c r="I66" s="22"/>
      <c r="J66" s="22"/>
      <c r="K66" s="22"/>
      <c r="L66" s="22"/>
      <c r="M66" s="22"/>
      <c r="N66" s="41"/>
      <c r="O66" s="171" t="str">
        <f t="array" ref="O66">INDEX(A66:N66,IF(MIN(IF(C66:N66&lt;&gt;"",COLUMN(C66:N66)))&gt;0,MIN(IF(C66:N66&lt;&gt;"",COLUMN(C66:N66))),""))</f>
        <v>South Africa</v>
      </c>
      <c r="P66" s="162">
        <f>MATCH(O66,$C66:$N66,0)</f>
        <v>3</v>
      </c>
      <c r="Q66" s="42" t="str">
        <f ca="1">"'" &amp; $S$4 &amp; "'!" &amp; ADDRESS(ROW('1. Database - raw'!$A$7),MATCH($C$2,'1. Database - raw'!$6:$6,0)+MATCH(O66,$C66:$N66,0)-1,1) &amp; ":" &amp; ADDRESS(LOOKUP(2,1/('1. Database - raw'!A:A&lt;&gt;""),ROW('1. Database - raw'!A:A)),MATCH($C$2,'1. Database - raw'!$6:$6,0)+MATCH(O66,$C66:$N66,0)-1,1)</f>
        <v>'1. Database - raw'!$AG$7:$AG$494</v>
      </c>
      <c r="R66" s="24"/>
      <c r="S66" s="181"/>
      <c r="T66" s="208">
        <f t="shared" ca="1" si="204"/>
        <v>0.52110232898401043</v>
      </c>
      <c r="U66" s="197">
        <f t="shared" ca="1" si="204"/>
        <v>0.7144304664014639</v>
      </c>
      <c r="V66" s="197" t="str">
        <f t="shared" ca="1" si="204"/>
        <v/>
      </c>
      <c r="W66" s="197" t="str">
        <f t="shared" ca="1" si="204"/>
        <v/>
      </c>
      <c r="X66" s="197" t="str">
        <f t="shared" ca="1" si="204"/>
        <v/>
      </c>
      <c r="Y66" s="197" t="str">
        <f t="shared" ca="1" si="204"/>
        <v/>
      </c>
      <c r="Z66" s="197" t="str">
        <f t="shared" ca="1" si="204"/>
        <v/>
      </c>
      <c r="AA66" s="197" t="str">
        <f t="shared" ca="1" si="204"/>
        <v/>
      </c>
      <c r="AB66" s="197" t="str">
        <f t="shared" ca="1" si="204"/>
        <v/>
      </c>
      <c r="AC66" s="197" t="str">
        <f t="shared" ca="1" si="204"/>
        <v/>
      </c>
      <c r="AD66" s="197" t="str">
        <f t="shared" ca="1" si="205"/>
        <v/>
      </c>
      <c r="AE66" s="197" t="str">
        <f t="shared" ca="1" si="205"/>
        <v/>
      </c>
      <c r="AF66" s="197" t="str">
        <f t="shared" ca="1" si="205"/>
        <v/>
      </c>
      <c r="AG66" s="197" t="str">
        <f t="shared" ca="1" si="205"/>
        <v/>
      </c>
      <c r="AH66" s="197" t="str">
        <f t="shared" ca="1" si="205"/>
        <v/>
      </c>
      <c r="AI66" s="197" t="str">
        <f t="shared" ca="1" si="205"/>
        <v/>
      </c>
      <c r="AJ66" s="197" t="str">
        <f t="shared" ca="1" si="205"/>
        <v/>
      </c>
      <c r="AK66" s="197" t="str">
        <f t="shared" ca="1" si="205"/>
        <v/>
      </c>
      <c r="AL66" s="197" t="str">
        <f t="shared" ca="1" si="205"/>
        <v/>
      </c>
      <c r="AM66" s="209" t="str">
        <f t="shared" ca="1" si="205"/>
        <v/>
      </c>
      <c r="AN66" s="189"/>
      <c r="AO66" s="189"/>
      <c r="AP66" s="189"/>
      <c r="AQ66" s="189"/>
      <c r="AR66" s="189"/>
      <c r="AS66" s="189"/>
      <c r="AT66" s="189"/>
      <c r="AU66" s="189"/>
      <c r="AV66" s="189"/>
      <c r="AW66" s="189"/>
      <c r="AX66" s="189"/>
      <c r="AY66" s="189"/>
      <c r="AZ66" s="189"/>
      <c r="BA66" s="189"/>
      <c r="BB66" s="189"/>
      <c r="BC66" s="189"/>
      <c r="BD66" s="237">
        <f ca="1">IFERROR(VLOOKUP(F66,$O$88:$T$94,6,FALSE)*VLOOKUP(G66,$O$88:$T$94,6,FALSE),"")</f>
        <v>1.1485287660846963</v>
      </c>
      <c r="BE66" s="237">
        <f ca="1">IFERROR(BD66*$BS$5,"")</f>
        <v>102.37042696759863</v>
      </c>
      <c r="BF66" s="237">
        <f t="shared" ca="1" si="175"/>
        <v>46.446784344598058</v>
      </c>
      <c r="BG66" s="247">
        <f t="shared" ca="1" si="176"/>
        <v>1.2040369083054663</v>
      </c>
      <c r="BH66" s="293"/>
      <c r="BI66" s="532">
        <f t="shared" ca="1" si="367"/>
        <v>0.61776639769273722</v>
      </c>
      <c r="BJ66" s="557">
        <f t="shared" ca="1" si="206"/>
        <v>1.043362121266338</v>
      </c>
      <c r="BK66" s="557">
        <f t="shared" ca="1" si="207"/>
        <v>0.86902524739929765</v>
      </c>
      <c r="BL66" s="557" t="str">
        <f t="shared" ca="1" si="368"/>
        <v/>
      </c>
      <c r="BM66" s="557" t="str">
        <f t="shared" ca="1" si="208"/>
        <v/>
      </c>
      <c r="BN66" s="557" t="str">
        <f t="shared" ca="1" si="209"/>
        <v/>
      </c>
      <c r="BO66" s="253"/>
      <c r="BP66" s="171" t="str">
        <f t="shared" si="210"/>
        <v>South Africa</v>
      </c>
      <c r="BQ66" s="14">
        <f t="shared" ca="1" si="172"/>
        <v>22.175568248601241</v>
      </c>
      <c r="BR66" s="19">
        <f t="shared" ca="1" si="173"/>
        <v>97.282908458937669</v>
      </c>
      <c r="BS66" s="19">
        <f t="shared" ca="1" si="174"/>
        <v>46.446784344598058</v>
      </c>
      <c r="BT66" s="19">
        <f t="array" aca="1" ref="BT66" ca="1">IFERROR(AVERAGE(IF(('1. Database - raw'!AW$7:AY$494&gt;0)*('1. Database - raw'!$AD$7:$AD$494=$A66)*('1. Database - raw'!$AP$7:$AP$494&lt;&gt;Dropdown!$AM$11)*(INDIRECT($Q66,TRUE)=$O66),'1. Database - raw'!AW$7:AY$494)),"")</f>
        <v>57.548999999999999</v>
      </c>
      <c r="BU66" s="33">
        <f t="array" aca="1" ref="BU66" ca="1">IFERROR(_xlfn.STDEV.S(IF(('1. Database - raw'!AW$7:AY$494&gt;0)*('1. Database - raw'!$AD$7:$AD$494=$A66)*('1. Database - raw'!$AP$7:$AP$494&lt;&gt;Dropdown!$AM$11)*(INDIRECT($Q66,TRUE)=$O66),'1. Database - raw'!AW$7:AY$494)),"")</f>
        <v>42.101234123679106</v>
      </c>
      <c r="BV66" s="33">
        <f t="array" aca="1" ref="BV66" ca="1">IFERROR(IF(COUNT(IF(('1. Database - raw'!AW$7:AY$494&gt;0)*('1. Database - raw'!$AD$7:$AD$494=$A66)*('1. Database - raw'!$AP$7:$AP$494&lt;&gt;Dropdown!$AM$11)*(INDIRECT($Q66,TRUE)=$O66),'1. Database - raw'!AW$7:AY$494))&gt;0,COUNT(IF(('1. Database - raw'!AW$7:AY$494&gt;0)*('1. Database - raw'!$AD$7:$AD$494=$A66)*('1. Database - raw'!$AP$7:$AP$494&lt;&gt;Dropdown!$AM$11)*(INDIRECT($Q66,TRUE)=$O66),'1. Database - raw'!AW$7:AY$494)),""),"")</f>
        <v>20</v>
      </c>
      <c r="BW66" s="14">
        <f t="shared" ca="1" si="7"/>
        <v>34.937301562672218</v>
      </c>
      <c r="BX66" s="19">
        <f t="shared" ca="1" si="8"/>
        <v>83.803120422870819</v>
      </c>
      <c r="BY66" s="19">
        <f t="shared" ca="1" si="9"/>
        <v>54.109656163265086</v>
      </c>
      <c r="BZ66" s="19">
        <f t="array" aca="1" ref="BZ66" ca="1">IFERROR(AVERAGE(IF(('1. Database - raw'!BC$7:BE$494&gt;0)*('1. Database - raw'!$AD$7:$AD$494=$A66)*('1. Database - raw'!$AP$7:$AP$494&lt;&gt;Dropdown!$AM$11)*(INDIRECT($Q66,TRUE)=$O66),'1. Database - raw'!BC$7:BE$494)),"")</f>
        <v>61.05</v>
      </c>
      <c r="CA66" s="33">
        <f t="array" aca="1" ref="CA66" ca="1">IFERROR(_xlfn.STDEV.S(IF(('1. Database - raw'!BC$7:BE$494&gt;0)*('1. Database - raw'!$AD$7:$AD$494=$A66)*('1. Database - raw'!$AP$7:$AP$494&lt;&gt;Dropdown!$AM$11)*(INDIRECT($Q66,TRUE)=$O66),'1. Database - raw'!BC$7:BE$494)),"")</f>
        <v>31.897126969228914</v>
      </c>
      <c r="CB66" s="33">
        <f t="array" aca="1" ref="CB66" ca="1">IFERROR(IF(COUNT(IF(('1. Database - raw'!BC$7:BE$494&gt;0)*('1. Database - raw'!$AD$7:$AD$494=$A66)*('1. Database - raw'!$AP$7:$AP$494&lt;&gt;Dropdown!$AM$11)*(INDIRECT($Q66,TRUE)=$O66),'1. Database - raw'!BC$7:BE$494))&gt;0,COUNT(IF(('1. Database - raw'!BC$7:BE$494&gt;0)*('1. Database - raw'!$AD$7:$AD$494=$A66)*('1. Database - raw'!$AP$7:$AP$494&lt;&gt;Dropdown!$AM$11)*(INDIRECT($Q66,TRUE)=$O66),'1. Database - raw'!BC$7:BE$494)),""),"")</f>
        <v>10</v>
      </c>
      <c r="CC66" s="101">
        <f t="shared" ca="1" si="10"/>
        <v>0.76299165769245003</v>
      </c>
      <c r="CD66" s="102">
        <f t="shared" ca="1" si="11"/>
        <v>0.76642429816789936</v>
      </c>
      <c r="CE66" s="102">
        <f t="shared" ca="1" si="12"/>
        <v>0.76470605186234675</v>
      </c>
      <c r="CF66" s="102">
        <f t="array" aca="1" ref="CF66" ca="1">IFERROR(AVERAGE(IF(('1. Database - raw'!BI$7:BK$494&gt;0)*('1. Database - raw'!$AD$7:$AD$494=$A66)*('1. Database - raw'!$AP$7:$AP$494&lt;&gt;Dropdown!$AM$11)*(INDIRECT($Q66,TRUE)=$O66),'1. Database - raw'!BI$7:BK$494)),"")</f>
        <v>0.76500000000000001</v>
      </c>
      <c r="CG66" s="269">
        <f t="array" aca="1" ref="CG66" ca="1">IFERROR(_xlfn.STDEV.S(IF(('1. Database - raw'!BI$7:BK$494&gt;0)*('1. Database - raw'!$AD$7:$AD$494=$A66)*('1. Database - raw'!$AP$7:$AP$494&lt;&gt;Dropdown!$AM$11)*(INDIRECT($Q66,TRUE)=$O66),'1. Database - raw'!BI$7:BK$494)),"")</f>
        <v>2.1213203435596444E-2</v>
      </c>
      <c r="CH66" s="33">
        <f t="array" aca="1" ref="CH66" ca="1">IFERROR(IF(COUNT(IF(('1. Database - raw'!BI$7:BK$494&gt;0)*('1. Database - raw'!$AD$7:$AD$494=$A66)*('1. Database - raw'!$AP$7:$AP$494&lt;&gt;Dropdown!$AM$11)*(INDIRECT($Q66,TRUE)=$O66),'1. Database - raw'!BI$7:BK$494))&gt;0,COUNT(IF(('1. Database - raw'!BI$7:BK$494&gt;0)*('1. Database - raw'!$AD$7:$AD$494=$A66)*('1. Database - raw'!$AP$7:$AP$494&lt;&gt;Dropdown!$AM$11)*(INDIRECT($Q66,TRUE)=$O66),'1. Database - raw'!BI$7:BK$494)),""),"")</f>
        <v>2</v>
      </c>
      <c r="CI66" s="14">
        <f t="shared" ca="1" si="211"/>
        <v>3.2567129520562625</v>
      </c>
      <c r="CJ66" s="19">
        <f t="shared" ca="1" si="212"/>
        <v>41.4713612277639</v>
      </c>
      <c r="CK66" s="19">
        <f t="shared" ca="1" si="213"/>
        <v>11.621545475962419</v>
      </c>
      <c r="CL66" s="19">
        <f t="array" aca="1" ref="CL66" ca="1">IFERROR(AVERAGE(IF(('1. Database - raw'!BO$7:BQ$494&gt;0)*('1. Database - raw'!$AD$7:$AD$494=$A66)*(INDIRECT($Q66,TRUE)=$O66),'1. Database - raw'!BO$7:BQ$494)),"")</f>
        <v>14.45</v>
      </c>
      <c r="CM66" s="33">
        <f t="array" aca="1" ref="CM66" ca="1">IFERROR(_xlfn.STDEV.S(IF(('1. Database - raw'!BO$7:BQ$494&gt;0)*('1. Database - raw'!$AD$7:$AD$494=$A66)*(INDIRECT($Q66,TRUE)=$O66),'1. Database - raw'!BO$7:BQ$494)),"")</f>
        <v>10.67731239591687</v>
      </c>
      <c r="CN66" s="33">
        <f t="array" aca="1" ref="CN66" ca="1">IFERROR(IF(COUNT(IF(('1. Database - raw'!BO$7:BQ$494&gt;0)*('1. Database - raw'!$AD$7:$AD$494=$A66)*(INDIRECT($Q66,TRUE)=$O66),'1. Database - raw'!BO$7:BQ$494))&gt;0,COUNT(IF(('1. Database - raw'!BO$7:BQ$494&gt;0)*('1. Database - raw'!$AD$7:$AD$494=$A66)*(INDIRECT($Q66,TRUE)=$O66),'1. Database - raw'!BO$7:BQ$494)),""),"")</f>
        <v>2</v>
      </c>
      <c r="CO66" s="14" t="str">
        <f t="shared" ca="1" si="214"/>
        <v/>
      </c>
      <c r="CP66" s="19" t="str">
        <f t="shared" ca="1" si="215"/>
        <v/>
      </c>
      <c r="CQ66" s="19" t="str">
        <f t="shared" ca="1" si="216"/>
        <v/>
      </c>
      <c r="CR66" s="19" t="str">
        <f t="array" aca="1" ref="CR66" ca="1">IFERROR(AVERAGE(IF(('1. Database - raw'!BU$7:BW$494&gt;0)*('1. Database - raw'!$AD$7:$AD$494=$A66)*(INDIRECT($Q66,TRUE)=$O66),'1. Database - raw'!BU$7:BW$494)),"")</f>
        <v/>
      </c>
      <c r="CS66" s="33" t="str">
        <f t="array" aca="1" ref="CS66" ca="1">IFERROR(_xlfn.STDEV.S(IF(('1. Database - raw'!BU$7:BW$494&gt;0)*('1. Database - raw'!$AD$7:$AD$494=$A66)*(INDIRECT($Q66,TRUE)=$O66),'1. Database - raw'!BU$7:BW$494)),"")</f>
        <v/>
      </c>
      <c r="CT66" s="33" t="str">
        <f t="array" aca="1" ref="CT66" ca="1">IFERROR(IF(COUNT(IF(('1. Database - raw'!BU$7:BW$494&gt;0)*('1. Database - raw'!$AD$7:$AD$494=$A66)*(INDIRECT($Q66,TRUE)=$O66),'1. Database - raw'!BU$7:BW$494))&gt;0,COUNT(IF(('1. Database - raw'!BU$7:BW$494&gt;0)*('1. Database - raw'!$AD$7:$AD$494=$A66)*(INDIRECT($Q66,TRUE)=$O66),'1. Database - raw'!BU$7:BW$494)),""),"")</f>
        <v/>
      </c>
      <c r="CU66" s="14" t="str">
        <f t="shared" ca="1" si="217"/>
        <v/>
      </c>
      <c r="CV66" s="19" t="str">
        <f t="shared" ca="1" si="218"/>
        <v/>
      </c>
      <c r="CW66" s="19" t="str">
        <f t="shared" ca="1" si="219"/>
        <v/>
      </c>
      <c r="CX66" s="19" t="str">
        <f t="array" aca="1" ref="CX66" ca="1">IFERROR(AVERAGE(IF(('1. Database - raw'!CA$7:CC$494&gt;0)*('1. Database - raw'!$AD$7:$AD$494=$A66)*(INDIRECT($Q66,TRUE)=$O66),'1. Database - raw'!CA$7:CC$494)),"")</f>
        <v/>
      </c>
      <c r="CY66" s="33" t="str">
        <f t="array" aca="1" ref="CY66" ca="1">IFERROR(_xlfn.STDEV.S(IF(('1. Database - raw'!CA$7:CC$494&gt;0)*('1. Database - raw'!$AD$7:$AD$494=$A66)*(INDIRECT($Q66,TRUE)=$O66),'1. Database - raw'!CA$7:CC$494)),"")</f>
        <v/>
      </c>
      <c r="CZ66" s="33" t="str">
        <f t="array" aca="1" ref="CZ66" ca="1">IFERROR(IF(COUNT(IF(('1. Database - raw'!CA$7:CC$494&gt;0)*('1. Database - raw'!$AD$7:$AD$494=$A66)*(INDIRECT($Q66,TRUE)=$O66),'1. Database - raw'!CA$7:CC$494))&gt;0,COUNT(IF(('1. Database - raw'!CA$7:CC$494&gt;0)*('1. Database - raw'!$AD$7:$AD$494=$A66)*(INDIRECT($Q66,TRUE)=$O66),'1. Database - raw'!CA$7:CC$494)),""),"")</f>
        <v/>
      </c>
      <c r="DA66" s="14" t="str">
        <f t="shared" ca="1" si="220"/>
        <v/>
      </c>
      <c r="DB66" s="19" t="str">
        <f t="shared" ca="1" si="221"/>
        <v/>
      </c>
      <c r="DC66" s="19" t="str">
        <f t="shared" ca="1" si="222"/>
        <v/>
      </c>
      <c r="DD66" s="19" t="str">
        <f t="array" aca="1" ref="DD66" ca="1">IFERROR(AVERAGE(IF(('1. Database - raw'!CG$7:CI$494&gt;0)*('1. Database - raw'!$AD$7:$AD$494=$A66)*(INDIRECT($Q66,TRUE)=$O66),'1. Database - raw'!CG$7:CI$494)),"")</f>
        <v/>
      </c>
      <c r="DE66" s="33" t="str">
        <f t="array" aca="1" ref="DE66" ca="1">IFERROR(_xlfn.STDEV.S(IF(('1. Database - raw'!CG$7:CI$494&gt;0)*('1. Database - raw'!$AD$7:$AD$494=$A66)*(INDIRECT($Q66,TRUE)=$O66),'1. Database - raw'!CG$7:CI$494)),"")</f>
        <v/>
      </c>
      <c r="DF66" s="33" t="str">
        <f t="array" aca="1" ref="DF66" ca="1">IFERROR(IF(COUNT(IF(('1. Database - raw'!CG$7:CI$494&gt;0)*('1. Database - raw'!$AD$7:$AD$494=$A66)*(INDIRECT($Q66,TRUE)=$O66),'1. Database - raw'!CG$7:CI$494))&gt;0,COUNT(IF(('1. Database - raw'!CG$7:CI$494&gt;0)*('1. Database - raw'!$AD$7:$AD$494=$A66)*(INDIRECT($Q66,TRUE)=$O66),'1. Database - raw'!CG$7:CI$494)),""),"")</f>
        <v/>
      </c>
      <c r="DG66" s="14">
        <f t="shared" ca="1" si="223"/>
        <v>18.005148305070296</v>
      </c>
      <c r="DH66" s="19">
        <f t="shared" ca="1" si="224"/>
        <v>144.975997270721</v>
      </c>
      <c r="DI66" s="19">
        <f t="shared" ca="1" si="225"/>
        <v>51.091235369041513</v>
      </c>
      <c r="DJ66" s="19">
        <f t="array" aca="1" ref="DJ66" ca="1">IFERROR(AVERAGE(IF(('1. Database - raw'!CM$7:CO$494&gt;0)*('1. Database - raw'!$AD$7:$AD$494=$A66)*(INDIRECT($Q66,TRUE)=$O66),'1. Database - raw'!CM$7:CO$494)),"")</f>
        <v>65.25</v>
      </c>
      <c r="DK66" s="33">
        <f t="array" aca="1" ref="DK66" ca="1">IFERROR(_xlfn.STDEV.S(IF(('1. Database - raw'!CM$7:CO$494&gt;0)*('1. Database - raw'!$AD$7:$AD$494=$A66)*(INDIRECT($Q66,TRUE)=$O66),'1. Database - raw'!CM$7:CO$494)),"")</f>
        <v>51.833869236243594</v>
      </c>
      <c r="DL66" s="33">
        <f t="array" aca="1" ref="DL66" ca="1">IFERROR(IF(COUNT(IF(('1. Database - raw'!CM$7:CO$494&gt;0)*('1. Database - raw'!$AD$7:$AD$494=$A66)*(INDIRECT($Q66,TRUE)=$O66),'1. Database - raw'!CM$7:CO$494))&gt;0,COUNT(IF(('1. Database - raw'!CM$7:CO$494&gt;0)*('1. Database - raw'!$AD$7:$AD$494=$A66)*(INDIRECT($Q66,TRUE)=$O66),'1. Database - raw'!CM$7:CO$494)),""),"")</f>
        <v>4</v>
      </c>
      <c r="DM66" s="14" t="str">
        <f t="shared" ca="1" si="226"/>
        <v/>
      </c>
      <c r="DN66" s="19" t="str">
        <f t="shared" ca="1" si="227"/>
        <v/>
      </c>
      <c r="DO66" s="19" t="str">
        <f t="shared" ca="1" si="228"/>
        <v/>
      </c>
      <c r="DP66" s="19">
        <f t="array" aca="1" ref="DP66" ca="1">IFERROR(AVERAGE(IF(('1. Database - raw'!CS$7:CU$494&gt;0)*('1. Database - raw'!$AD$7:$AD$494=$A66)*(INDIRECT($Q66,TRUE)=$O66),'1. Database - raw'!CS$7:CU$494)),"")</f>
        <v>35</v>
      </c>
      <c r="DQ66" s="33" t="str">
        <f t="array" aca="1" ref="DQ66" ca="1">IFERROR(_xlfn.STDEV.S(IF(('1. Database - raw'!CS$7:CU$494&gt;0)*('1. Database - raw'!$AD$7:$AD$494=$A66)*(INDIRECT($Q66,TRUE)=$O66),'1. Database - raw'!CS$7:CU$494)),"")</f>
        <v/>
      </c>
      <c r="DR66" s="33">
        <f t="array" aca="1" ref="DR66" ca="1">IFERROR(IF(COUNT(IF(('1. Database - raw'!CS$7:CU$494&gt;0)*('1. Database - raw'!$AD$7:$AD$494=$A66)*(INDIRECT($Q66,TRUE)=$O66),'1. Database - raw'!CS$7:CU$494))&gt;0,COUNT(IF(('1. Database - raw'!CS$7:CU$494&gt;0)*('1. Database - raw'!$AD$7:$AD$494=$A66)*(INDIRECT($Q66,TRUE)=$O66),'1. Database - raw'!CS$7:CU$494)),""),"")</f>
        <v>1</v>
      </c>
      <c r="DS66" s="14" t="str">
        <f t="shared" ca="1" si="229"/>
        <v/>
      </c>
      <c r="DT66" s="19" t="str">
        <f t="shared" ca="1" si="230"/>
        <v/>
      </c>
      <c r="DU66" s="19" t="str">
        <f t="shared" ca="1" si="231"/>
        <v/>
      </c>
      <c r="DV66" s="19">
        <f t="array" aca="1" ref="DV66" ca="1">IFERROR(AVERAGE(IF(('1. Database - raw'!CY$7:DA$494&gt;0)*('1. Database - raw'!$AD$7:$AD$494=$A66)*(INDIRECT($Q66,TRUE)=$O66),'1. Database - raw'!CY$7:DA$494)),"")</f>
        <v>2.5</v>
      </c>
      <c r="DW66" s="33" t="str">
        <f t="array" aca="1" ref="DW66" ca="1">IFERROR(_xlfn.STDEV.S(IF(('1. Database - raw'!CY$7:DA$494&gt;0)*('1. Database - raw'!$AD$7:$AD$494=$A66)*(INDIRECT($Q66,TRUE)=$O66),'1. Database - raw'!CY$7:DA$494)),"")</f>
        <v/>
      </c>
      <c r="DX66" s="33">
        <f t="array" aca="1" ref="DX66" ca="1">IFERROR(IF(COUNT(IF(('1. Database - raw'!CY$7:DA$494&gt;0)*('1. Database - raw'!$AD$7:$AD$494=$A66)*(INDIRECT($Q66,TRUE)=$O66),'1. Database - raw'!CY$7:DA$494))&gt;0,COUNT(IF(('1. Database - raw'!CY$7:DA$494&gt;0)*('1. Database - raw'!$AD$7:$AD$494=$A66)*(INDIRECT($Q66,TRUE)=$O66),'1. Database - raw'!CY$7:DA$494)),""),"")</f>
        <v>1</v>
      </c>
      <c r="DY66" s="14" t="str">
        <f t="shared" ca="1" si="232"/>
        <v/>
      </c>
      <c r="DZ66" s="19" t="str">
        <f t="shared" ca="1" si="233"/>
        <v/>
      </c>
      <c r="EA66" s="19" t="str">
        <f t="shared" ca="1" si="234"/>
        <v/>
      </c>
      <c r="EB66" s="19">
        <f t="array" aca="1" ref="EB66" ca="1">IFERROR(AVERAGE(IF(('1. Database - raw'!DE$7:DG$494&gt;0)*('1. Database - raw'!$AD$7:$AD$494=$A66)*(INDIRECT($Q66,TRUE)=$O66),'1. Database - raw'!DE$7:DG$494)),"")</f>
        <v>23</v>
      </c>
      <c r="EC66" s="33" t="str">
        <f t="array" aca="1" ref="EC66" ca="1">IFERROR(_xlfn.STDEV.S(IF(('1. Database - raw'!DE$7:DG$494&gt;0)*('1. Database - raw'!$AD$7:$AD$494=$A66)*(INDIRECT($Q66,TRUE)=$O66),'1. Database - raw'!DE$7:DG$494)),"")</f>
        <v/>
      </c>
      <c r="ED66" s="33">
        <f t="array" aca="1" ref="ED66" ca="1">IFERROR(IF(COUNT(IF(('1. Database - raw'!DE$7:DG$494&gt;0)*('1. Database - raw'!$AD$7:$AD$494=$A66)*(INDIRECT($Q66,TRUE)=$O66),'1. Database - raw'!DE$7:DG$494))&gt;0,COUNT(IF(('1. Database - raw'!DE$7:DG$494&gt;0)*('1. Database - raw'!$AD$7:$AD$494=$A66)*(INDIRECT($Q66,TRUE)=$O66),'1. Database - raw'!DE$7:DG$494)),""),"")</f>
        <v>1</v>
      </c>
      <c r="EE66" s="101">
        <f t="shared" ca="1" si="235"/>
        <v>0.20475821732439087</v>
      </c>
      <c r="EF66" s="102">
        <f t="shared" ca="1" si="236"/>
        <v>0.23141958634510712</v>
      </c>
      <c r="EG66" s="102">
        <f t="shared" ca="1" si="237"/>
        <v>0.21768110150854181</v>
      </c>
      <c r="EH66" s="102">
        <f t="array" aca="1" ref="EH66" ca="1">IFERROR(AVERAGE(IF(('1. Database - raw'!DK$7:DM$494&gt;0)*('1. Database - raw'!$AD$7:$AD$494=$A66)*(INDIRECT($Q66,TRUE)=$O66),'1. Database - raw'!DK$7:DM$494)),"")</f>
        <v>0.22101204819277109</v>
      </c>
      <c r="EI66" s="269">
        <f t="array" aca="1" ref="EI66" ca="1">IFERROR(_xlfn.STDEV.S(IF(('1. Database - raw'!DK$7:DM$494&gt;0)*('1. Database - raw'!$AD$7:$AD$494=$A66)*(INDIRECT($Q66,TRUE)=$O66),'1. Database - raw'!DK$7:DM$494)),"")</f>
        <v>3.8811416194201816E-2</v>
      </c>
      <c r="EJ66" s="33">
        <f t="array" aca="1" ref="EJ66" ca="1">IFERROR(IF(COUNT(IF(('1. Database - raw'!DK$7:DM$494&gt;0)*('1. Database - raw'!$AD$7:$AD$494=$A66)*(INDIRECT($Q66,TRUE)=$O66),'1. Database - raw'!DK$7:DM$494))&gt;0,COUNT(IF(('1. Database - raw'!DK$7:DM$494&gt;0)*('1. Database - raw'!$AD$7:$AD$494=$A66)*(INDIRECT($Q66,TRUE)=$O66),'1. Database - raw'!DK$7:DM$494)),""),"")</f>
        <v>5</v>
      </c>
      <c r="EK66" s="14" t="str">
        <f t="shared" ca="1" si="238"/>
        <v/>
      </c>
      <c r="EL66" s="19" t="str">
        <f t="shared" ca="1" si="239"/>
        <v/>
      </c>
      <c r="EM66" s="19" t="str">
        <f t="shared" ca="1" si="240"/>
        <v/>
      </c>
      <c r="EN66" s="19" t="str">
        <f t="array" aca="1" ref="EN66" ca="1">IFERROR(AVERAGE(IF(('1. Database - raw'!DQ$7:DS$494&gt;0)*('1. Database - raw'!$AD$7:$AD$494=$A66)*(INDIRECT($Q66,TRUE)=$O66),'1. Database - raw'!DQ$7:DS$494)),"")</f>
        <v/>
      </c>
      <c r="EO66" s="33" t="str">
        <f t="array" aca="1" ref="EO66" ca="1">IFERROR(_xlfn.STDEV.S(IF(('1. Database - raw'!DQ$7:DS$494&gt;0)*('1. Database - raw'!$AD$7:$AD$494=$A66)*(INDIRECT($Q66,TRUE)=$O66),'1. Database - raw'!DQ$7:DS$494)),"")</f>
        <v/>
      </c>
      <c r="EP66" s="33" t="str">
        <f t="array" aca="1" ref="EP66" ca="1">IFERROR(IF(COUNT(IF(('1. Database - raw'!DQ$7:DS$494&gt;0)*('1. Database - raw'!$AD$7:$AD$494=$A66)*(INDIRECT($Q66,TRUE)=$O66),'1. Database - raw'!DQ$7:DS$494))&gt;0,COUNT(IF(('1. Database - raw'!DQ$7:DS$494&gt;0)*('1. Database - raw'!$AD$7:$AD$494=$A66)*(INDIRECT($Q66,TRUE)=$O66),'1. Database - raw'!DQ$7:DS$494)),""),"")</f>
        <v/>
      </c>
      <c r="EQ66" s="14" t="str">
        <f t="shared" ca="1" si="241"/>
        <v/>
      </c>
      <c r="ER66" s="19" t="str">
        <f t="shared" ca="1" si="242"/>
        <v/>
      </c>
      <c r="ES66" s="19" t="str">
        <f t="shared" ca="1" si="243"/>
        <v/>
      </c>
      <c r="ET66" s="19" t="str">
        <f t="array" aca="1" ref="ET66" ca="1">IFERROR(AVERAGE(IF(('1. Database - raw'!DW$7:DY$494&gt;0)*('1. Database - raw'!$AD$7:$AD$494=$A66)*(INDIRECT($Q66,TRUE)=$O66),'1. Database - raw'!DW$7:DY$494)),"")</f>
        <v/>
      </c>
      <c r="EU66" s="33" t="str">
        <f t="array" aca="1" ref="EU66" ca="1">IFERROR(_xlfn.STDEV.S(IF(('1. Database - raw'!DW$7:DY$494&gt;0)*('1. Database - raw'!$AD$7:$AD$494=$A66)*(INDIRECT($Q66,TRUE)=$O66),'1. Database - raw'!DW$7:DY$494)),"")</f>
        <v/>
      </c>
      <c r="EV66" s="33" t="str">
        <f t="array" aca="1" ref="EV66" ca="1">IFERROR(IF(COUNT(IF(('1. Database - raw'!DW$7:DY$494&gt;0)*('1. Database - raw'!$AD$7:$AD$494=$A66)*(INDIRECT($Q66,TRUE)=$O66),'1. Database - raw'!DW$7:DY$494))&gt;0,COUNT(IF(('1. Database - raw'!DW$7:DY$494&gt;0)*('1. Database - raw'!$AD$7:$AD$494=$A66)*(INDIRECT($Q66,TRUE)=$O66),'1. Database - raw'!DW$7:DY$494)),""),"")</f>
        <v/>
      </c>
      <c r="EW66" s="14" t="str">
        <f t="shared" ca="1" si="244"/>
        <v/>
      </c>
      <c r="EX66" s="19" t="str">
        <f t="shared" ca="1" si="245"/>
        <v/>
      </c>
      <c r="EY66" s="19" t="str">
        <f t="shared" ca="1" si="246"/>
        <v/>
      </c>
      <c r="EZ66" s="19" t="str">
        <f t="array" aca="1" ref="EZ66" ca="1">IFERROR(AVERAGE(IF(('1. Database - raw'!EC$7:EE$494&gt;0)*('1. Database - raw'!$AD$7:$AD$494=$A66)*(INDIRECT($Q66,TRUE)=$O66),'1. Database - raw'!EC$7:EE$494)),"")</f>
        <v/>
      </c>
      <c r="FA66" s="33" t="str">
        <f t="array" aca="1" ref="FA66" ca="1">IFERROR(_xlfn.STDEV.S(IF(('1. Database - raw'!EC$7:EE$494&gt;0)*('1. Database - raw'!$AD$7:$AD$494=$A66)*(INDIRECT($Q66,TRUE)=$O66),'1. Database - raw'!EC$7:EE$494)),"")</f>
        <v/>
      </c>
      <c r="FB66" s="33" t="str">
        <f t="array" aca="1" ref="FB66" ca="1">IFERROR(IF(COUNT(IF(('1. Database - raw'!EC$7:EE$494&gt;0)*('1. Database - raw'!$AD$7:$AD$494=$A66)*(INDIRECT($Q66,TRUE)=$O66),'1. Database - raw'!EC$7:EE$494))&gt;0,COUNT(IF(('1. Database - raw'!EC$7:EE$494&gt;0)*('1. Database - raw'!$AD$7:$AD$494=$A66)*(INDIRECT($Q66,TRUE)=$O66),'1. Database - raw'!EC$7:EE$494)),""),"")</f>
        <v/>
      </c>
      <c r="FC66" s="14" t="str">
        <f t="shared" ca="1" si="247"/>
        <v/>
      </c>
      <c r="FD66" s="19" t="str">
        <f t="shared" ca="1" si="248"/>
        <v/>
      </c>
      <c r="FE66" s="19" t="str">
        <f t="shared" ca="1" si="249"/>
        <v/>
      </c>
      <c r="FF66" s="19" t="str">
        <f t="array" aca="1" ref="FF66" ca="1">IFERROR(AVERAGE(IF(('1. Database - raw'!EI$7:EK$494&gt;0)*('1. Database - raw'!$AD$7:$AD$494=$A66)*(INDIRECT($Q66,TRUE)=$O66),'1. Database - raw'!EI$7:EK$494)),"")</f>
        <v/>
      </c>
      <c r="FG66" s="33" t="str">
        <f t="array" aca="1" ref="FG66" ca="1">IFERROR(_xlfn.STDEV.S(IF(('1. Database - raw'!EI$7:EK$494&gt;0)*('1. Database - raw'!$AD$7:$AD$494=$A66)*(INDIRECT($Q66,TRUE)=$O66),'1. Database - raw'!EI$7:EK$494)),"")</f>
        <v/>
      </c>
      <c r="FH66" s="33" t="str">
        <f t="array" aca="1" ref="FH66" ca="1">IFERROR(IF(COUNT(IF(('1. Database - raw'!EI$7:EK$494&gt;0)*('1. Database - raw'!$AD$7:$AD$494=$A66)*(INDIRECT($Q66,TRUE)=$O66),'1. Database - raw'!EI$7:EK$494))&gt;0,COUNT(IF(('1. Database - raw'!EI$7:EK$494&gt;0)*('1. Database - raw'!$AD$7:$AD$494=$A66)*(INDIRECT($Q66,TRUE)=$O66),'1. Database - raw'!EI$7:EK$494)),""),"")</f>
        <v/>
      </c>
      <c r="FI66" s="14" t="str">
        <f t="shared" ca="1" si="250"/>
        <v/>
      </c>
      <c r="FJ66" s="19" t="str">
        <f t="shared" ca="1" si="251"/>
        <v/>
      </c>
      <c r="FK66" s="19" t="str">
        <f t="shared" ca="1" si="252"/>
        <v/>
      </c>
      <c r="FL66" s="19" t="str">
        <f t="array" aca="1" ref="FL66" ca="1">IFERROR(AVERAGE(IF(('1. Database - raw'!EO$7:EQ$494&gt;0)*('1. Database - raw'!$AD$7:$AD$494=$A66)*(INDIRECT($Q66,TRUE)=$O66),'1. Database - raw'!EO$7:EQ$494)),"")</f>
        <v/>
      </c>
      <c r="FM66" s="33" t="str">
        <f t="array" aca="1" ref="FM66" ca="1">IFERROR(_xlfn.STDEV.S(IF(('1. Database - raw'!EO$7:EQ$494&gt;0)*('1. Database - raw'!$AD$7:$AD$494=$A66)*(INDIRECT($Q66,TRUE)=$O66),'1. Database - raw'!EO$7:EQ$494)),"")</f>
        <v/>
      </c>
      <c r="FN66" s="33" t="str">
        <f t="array" aca="1" ref="FN66" ca="1">IFERROR(IF(COUNT(IF(('1. Database - raw'!EO$7:EQ$494&gt;0)*('1. Database - raw'!$AD$7:$AD$494=$A66)*(INDIRECT($Q66,TRUE)=$O66),'1. Database - raw'!EO$7:EQ$494))&gt;0,COUNT(IF(('1. Database - raw'!EO$7:EQ$494&gt;0)*('1. Database - raw'!$AD$7:$AD$494=$A66)*(INDIRECT($Q66,TRUE)=$O66),'1. Database - raw'!EO$7:EQ$494)),""),"")</f>
        <v/>
      </c>
      <c r="FO66" s="14" t="str">
        <f t="shared" ca="1" si="253"/>
        <v/>
      </c>
      <c r="FP66" s="19" t="str">
        <f t="shared" ca="1" si="254"/>
        <v/>
      </c>
      <c r="FQ66" s="19" t="str">
        <f t="shared" ca="1" si="255"/>
        <v/>
      </c>
      <c r="FR66" s="19" t="str">
        <f t="array" aca="1" ref="FR66" ca="1">IFERROR(AVERAGE(IF(('1. Database - raw'!EU$7:EW$494&gt;0)*('1. Database - raw'!$AD$7:$AD$494=$A66)*(INDIRECT($Q66,TRUE)=$O66),'1. Database - raw'!EU$7:EW$494)),"")</f>
        <v/>
      </c>
      <c r="FS66" s="33" t="str">
        <f t="array" aca="1" ref="FS66" ca="1">IFERROR(_xlfn.STDEV.S(IF(('1. Database - raw'!EU$7:EW$494&gt;0)*('1. Database - raw'!$AD$7:$AD$494=$A66)*(INDIRECT($Q66,TRUE)=$O66),'1. Database - raw'!EU$7:EW$494)),"")</f>
        <v/>
      </c>
      <c r="FT66" s="33" t="str">
        <f t="array" aca="1" ref="FT66" ca="1">IFERROR(IF(COUNT(IF(('1. Database - raw'!EU$7:EW$494&gt;0)*('1. Database - raw'!$AD$7:$AD$494=$A66)*(INDIRECT($Q66,TRUE)=$O66),'1. Database - raw'!EU$7:EW$494))&gt;0,COUNT(IF(('1. Database - raw'!EU$7:EW$494&gt;0)*('1. Database - raw'!$AD$7:$AD$494=$A66)*(INDIRECT($Q66,TRUE)=$O66),'1. Database - raw'!EU$7:EW$494)),""),"")</f>
        <v/>
      </c>
      <c r="FU66" s="14" t="str">
        <f t="shared" ca="1" si="256"/>
        <v/>
      </c>
      <c r="FV66" s="19" t="str">
        <f t="shared" ca="1" si="257"/>
        <v/>
      </c>
      <c r="FW66" s="19" t="str">
        <f t="shared" ca="1" si="258"/>
        <v/>
      </c>
      <c r="FX66" s="19" t="str">
        <f t="array" aca="1" ref="FX66" ca="1">IFERROR(AVERAGE(IF(('1. Database - raw'!FA$7:FC$494&gt;0)*('1. Database - raw'!$AD$7:$AD$494=$A66)*(INDIRECT($Q66,TRUE)=$O66),'1. Database - raw'!FA$7:FC$494)),"")</f>
        <v/>
      </c>
      <c r="FY66" s="33" t="str">
        <f t="array" aca="1" ref="FY66" ca="1">IFERROR(_xlfn.STDEV.S(IF(('1. Database - raw'!FA$7:FC$494&gt;0)*('1. Database - raw'!$AD$7:$AD$494=$A66)*(INDIRECT($Q66,TRUE)=$O66),'1. Database - raw'!FA$7:FC$494)),"")</f>
        <v/>
      </c>
      <c r="FZ66" s="33" t="str">
        <f t="array" aca="1" ref="FZ66" ca="1">IFERROR(IF(COUNT(IF(('1. Database - raw'!FA$7:FC$494&gt;0)*('1. Database - raw'!$AD$7:$AD$494=$A66)*(INDIRECT($Q66,TRUE)=$O66),'1. Database - raw'!FA$7:FC$494))&gt;0,COUNT(IF(('1. Database - raw'!FA$7:FC$494&gt;0)*('1. Database - raw'!$AD$7:$AD$494=$A66)*(INDIRECT($Q66,TRUE)=$O66),'1. Database - raw'!FA$7:FC$494)),""),"")</f>
        <v/>
      </c>
      <c r="GA66" s="14" t="str">
        <f t="shared" ca="1" si="259"/>
        <v/>
      </c>
      <c r="GB66" s="19" t="str">
        <f t="shared" ca="1" si="260"/>
        <v/>
      </c>
      <c r="GC66" s="19" t="str">
        <f t="shared" ca="1" si="261"/>
        <v/>
      </c>
      <c r="GD66" s="19" t="str">
        <f t="array" aca="1" ref="GD66" ca="1">IFERROR(AVERAGE(IF(('1. Database - raw'!FG$7:FI$494&gt;0)*('1. Database - raw'!$AD$7:$AD$494=$A66)*(INDIRECT($Q66,TRUE)=$O66),'1. Database - raw'!FG$7:FI$494)),"")</f>
        <v/>
      </c>
      <c r="GE66" s="33" t="str">
        <f t="array" aca="1" ref="GE66" ca="1">IFERROR(_xlfn.STDEV.S(IF(('1. Database - raw'!FG$7:FI$494&gt;0)*('1. Database - raw'!$AD$7:$AD$494=$A66)*(INDIRECT($Q66,TRUE)=$O66),'1. Database - raw'!FG$7:FI$494)),"")</f>
        <v/>
      </c>
      <c r="GF66" s="33" t="str">
        <f t="array" aca="1" ref="GF66" ca="1">IFERROR(IF(COUNT(IF(('1. Database - raw'!FG$7:FI$494&gt;0)*('1. Database - raw'!$AD$7:$AD$494=$A66)*(INDIRECT($Q66,TRUE)=$O66),'1. Database - raw'!FG$7:FI$494))&gt;0,COUNT(IF(('1. Database - raw'!FG$7:FI$494&gt;0)*('1. Database - raw'!$AD$7:$AD$494=$A66)*(INDIRECT($Q66,TRUE)=$O66),'1. Database - raw'!FG$7:FI$494)),""),"")</f>
        <v/>
      </c>
      <c r="GG66" s="14" t="str">
        <f t="shared" ca="1" si="262"/>
        <v/>
      </c>
      <c r="GH66" s="19" t="str">
        <f t="shared" ca="1" si="263"/>
        <v/>
      </c>
      <c r="GI66" s="19" t="str">
        <f t="shared" ca="1" si="264"/>
        <v/>
      </c>
      <c r="GJ66" s="19" t="str">
        <f t="array" aca="1" ref="GJ66" ca="1">IFERROR(AVERAGE(IF(('1. Database - raw'!FM$7:FO$494&gt;0)*('1. Database - raw'!$AD$7:$AD$494=$A66)*(INDIRECT($Q66,TRUE)=$O66),'1. Database - raw'!FM$7:FO$494)),"")</f>
        <v/>
      </c>
      <c r="GK66" s="33" t="str">
        <f t="array" aca="1" ref="GK66" ca="1">IFERROR(_xlfn.STDEV.S(IF(('1. Database - raw'!FM$7:FO$494&gt;0)*('1. Database - raw'!$AD$7:$AD$494=$A66)*(INDIRECT($Q66,TRUE)=$O66),'1. Database - raw'!FM$7:FO$494)),"")</f>
        <v/>
      </c>
      <c r="GL66" s="33" t="str">
        <f t="array" aca="1" ref="GL66" ca="1">IFERROR(IF(COUNT(IF(('1. Database - raw'!FM$7:FO$494&gt;0)*('1. Database - raw'!$AD$7:$AD$494=$A66)*(INDIRECT($Q66,TRUE)=$O66),'1. Database - raw'!FM$7:FO$494))&gt;0,COUNT(IF(('1. Database - raw'!FM$7:FO$494&gt;0)*('1. Database - raw'!$AD$7:$AD$494=$A66)*(INDIRECT($Q66,TRUE)=$O66),'1. Database - raw'!FM$7:FO$494)),""),"")</f>
        <v/>
      </c>
      <c r="GM66" s="14">
        <f t="shared" ca="1" si="265"/>
        <v>100.00000000000004</v>
      </c>
      <c r="GN66" s="19">
        <f t="shared" ca="1" si="266"/>
        <v>100.00000000000004</v>
      </c>
      <c r="GO66" s="19">
        <f t="shared" ca="1" si="267"/>
        <v>100.00000000000004</v>
      </c>
      <c r="GP66" s="19">
        <f t="array" aca="1" ref="GP66" ca="1">IFERROR(AVERAGE(IF(('1. Database - raw'!FS$7:FU$494&gt;0)*('1. Database - raw'!$AD$7:$AD$494=$A66)*(INDIRECT($Q66,TRUE)=$O66),'1. Database - raw'!FS$7:FU$494)),"")</f>
        <v>100</v>
      </c>
      <c r="GQ66" s="33">
        <f t="array" aca="1" ref="GQ66" ca="1">IFERROR(_xlfn.STDEV.S(IF(('1. Database - raw'!FS$7:FU$494&gt;0)*('1. Database - raw'!$AD$7:$AD$494=$A66)*(INDIRECT($Q66,TRUE)=$O66),'1. Database - raw'!FS$7:FU$494)),"")</f>
        <v>0</v>
      </c>
      <c r="GR66" s="33">
        <f t="array" aca="1" ref="GR66" ca="1">IFERROR(IF(COUNT(IF(('1. Database - raw'!FS$7:FU$494&gt;0)*('1. Database - raw'!$AD$7:$AD$494=$A66)*(INDIRECT($Q66,TRUE)=$O66),'1. Database - raw'!FS$7:FU$494))&gt;0,COUNT(IF(('1. Database - raw'!FS$7:FU$494&gt;0)*('1. Database - raw'!$AD$7:$AD$494=$A66)*(INDIRECT($Q66,TRUE)=$O66),'1. Database - raw'!FS$7:FU$494)),""),"")</f>
        <v>3</v>
      </c>
      <c r="GS66" s="14" t="str">
        <f t="shared" ca="1" si="268"/>
        <v/>
      </c>
      <c r="GT66" s="19" t="str">
        <f t="shared" ca="1" si="269"/>
        <v/>
      </c>
      <c r="GU66" s="19" t="str">
        <f t="shared" ca="1" si="270"/>
        <v/>
      </c>
      <c r="GV66" s="19" t="str">
        <f t="array" aca="1" ref="GV66" ca="1">IFERROR(AVERAGE(IF(('1. Database - raw'!FY$7:GA$494&gt;0)*('1. Database - raw'!$AD$7:$AD$494=$A66)*(INDIRECT($Q66,TRUE)=$O66),'1. Database - raw'!FY$7:GA$494)),"")</f>
        <v/>
      </c>
      <c r="GW66" s="33" t="str">
        <f t="array" aca="1" ref="GW66" ca="1">IFERROR(_xlfn.STDEV.S(IF(('1. Database - raw'!FY$7:GA$494&gt;0)*('1. Database - raw'!$AD$7:$AD$494=$A66)*(INDIRECT($Q66,TRUE)=$O66),'1. Database - raw'!FY$7:GA$494)),"")</f>
        <v/>
      </c>
      <c r="GX66" s="33" t="str">
        <f t="array" aca="1" ref="GX66" ca="1">IFERROR(IF(COUNT(IF(('1. Database - raw'!FY$7:GA$494&gt;0)*('1. Database - raw'!$AD$7:$AD$494=$A66)*(INDIRECT($Q66,TRUE)=$O66),'1. Database - raw'!FY$7:GA$494))&gt;0,COUNT(IF(('1. Database - raw'!FY$7:GA$494&gt;0)*('1. Database - raw'!$AD$7:$AD$494=$A66)*(INDIRECT($Q66,TRUE)=$O66),'1. Database - raw'!FY$7:GA$494)),""),"")</f>
        <v/>
      </c>
      <c r="GY66" s="14" t="str">
        <f t="shared" ca="1" si="271"/>
        <v/>
      </c>
      <c r="GZ66" s="19" t="str">
        <f t="shared" ca="1" si="272"/>
        <v/>
      </c>
      <c r="HA66" s="19" t="str">
        <f t="shared" ca="1" si="273"/>
        <v/>
      </c>
      <c r="HB66" s="19" t="str">
        <f t="array" aca="1" ref="HB66" ca="1">IFERROR(AVERAGE(IF(('1. Database - raw'!GE$7:GG$494&gt;0)*('1. Database - raw'!$AD$7:$AD$494=$A66)*(INDIRECT($Q66,TRUE)=$O66),'1. Database - raw'!GE$7:GG$494)),"")</f>
        <v/>
      </c>
      <c r="HC66" s="33" t="str">
        <f t="array" aca="1" ref="HC66" ca="1">IFERROR(_xlfn.STDEV.S(IF(('1. Database - raw'!GE$7:GG$494&gt;0)*('1. Database - raw'!$AD$7:$AD$494=$A66)*(INDIRECT($Q66,TRUE)=$O66),'1. Database - raw'!GE$7:GG$494)),"")</f>
        <v/>
      </c>
      <c r="HD66" s="33" t="str">
        <f t="array" aca="1" ref="HD66" ca="1">IFERROR(IF(COUNT(IF(('1. Database - raw'!GE$7:GG$494&gt;0)*('1. Database - raw'!$AD$7:$AD$494=$A66)*(INDIRECT($Q66,TRUE)=$O66),'1. Database - raw'!GE$7:GG$494))&gt;0,COUNT(IF(('1. Database - raw'!GE$7:GG$494&gt;0)*('1. Database - raw'!$AD$7:$AD$494=$A66)*(INDIRECT($Q66,TRUE)=$O66),'1. Database - raw'!GE$7:GG$494)),""),"")</f>
        <v/>
      </c>
      <c r="HE66" s="14" t="str">
        <f t="shared" ca="1" si="274"/>
        <v/>
      </c>
      <c r="HF66" s="19" t="str">
        <f t="shared" ca="1" si="275"/>
        <v/>
      </c>
      <c r="HG66" s="19" t="str">
        <f t="shared" ca="1" si="276"/>
        <v/>
      </c>
      <c r="HH66" s="19" t="str">
        <f t="array" aca="1" ref="HH66" ca="1">IFERROR(AVERAGE(IF(('1. Database - raw'!GK$7:GM$494&gt;0)*('1. Database - raw'!$AD$7:$AD$494=$A66)*(INDIRECT($Q66,TRUE)=$O66),'1. Database - raw'!GK$7:GM$494)),"")</f>
        <v/>
      </c>
      <c r="HI66" s="33" t="str">
        <f t="array" aca="1" ref="HI66" ca="1">IFERROR(_xlfn.STDEV.S(IF(('1. Database - raw'!GK$7:GM$494&gt;0)*('1. Database - raw'!$AD$7:$AD$494=$A66)*(INDIRECT($Q66,TRUE)=$O66),'1. Database - raw'!GK$7:GM$494)),"")</f>
        <v/>
      </c>
      <c r="HJ66" s="33" t="str">
        <f t="array" aca="1" ref="HJ66" ca="1">IFERROR(IF(COUNT(IF(('1. Database - raw'!GK$7:GM$494&gt;0)*('1. Database - raw'!$AD$7:$AD$494=$A66)*(INDIRECT($Q66,TRUE)=$O66),'1. Database - raw'!GK$7:GM$494))&gt;0,COUNT(IF(('1. Database - raw'!GK$7:GM$494&gt;0)*('1. Database - raw'!$AD$7:$AD$494=$A66)*(INDIRECT($Q66,TRUE)=$O66),'1. Database - raw'!GK$7:GM$494)),""),"")</f>
        <v/>
      </c>
      <c r="HK66" s="14" t="str">
        <f t="shared" ca="1" si="277"/>
        <v/>
      </c>
      <c r="HL66" s="19" t="str">
        <f t="shared" ca="1" si="278"/>
        <v/>
      </c>
      <c r="HM66" s="19" t="str">
        <f t="shared" ca="1" si="279"/>
        <v/>
      </c>
      <c r="HN66" s="19" t="str">
        <f t="array" aca="1" ref="HN66" ca="1">IFERROR(AVERAGE(IF(('1. Database - raw'!GQ$7:GS$494&gt;0)*('1. Database - raw'!$AD$7:$AD$494=$A66)*(INDIRECT($Q66,TRUE)=$O66),'1. Database - raw'!GQ$7:GS$494)),"")</f>
        <v/>
      </c>
      <c r="HO66" s="33" t="str">
        <f t="array" aca="1" ref="HO66" ca="1">IFERROR(_xlfn.STDEV.S(IF(('1. Database - raw'!GQ$7:GS$494&gt;0)*('1. Database - raw'!$AD$7:$AD$494=$A66)*(INDIRECT($Q66,TRUE)=$O66),'1. Database - raw'!GQ$7:GS$494)),"")</f>
        <v/>
      </c>
      <c r="HP66" s="33" t="str">
        <f t="array" aca="1" ref="HP66" ca="1">IFERROR(IF(COUNT(IF(('1. Database - raw'!GQ$7:GS$494&gt;0)*('1. Database - raw'!$AD$7:$AD$494=$A66)*(INDIRECT($Q66,TRUE)=$O66),'1. Database - raw'!GQ$7:GS$494))&gt;0,COUNT(IF(('1. Database - raw'!GQ$7:GS$494&gt;0)*('1. Database - raw'!$AD$7:$AD$494=$A66)*(INDIRECT($Q66,TRUE)=$O66),'1. Database - raw'!GQ$7:GS$494)),""),"")</f>
        <v/>
      </c>
      <c r="HQ66" s="14" t="str">
        <f t="shared" ca="1" si="280"/>
        <v/>
      </c>
      <c r="HR66" s="19" t="str">
        <f t="shared" ca="1" si="281"/>
        <v/>
      </c>
      <c r="HS66" s="19" t="str">
        <f t="shared" ca="1" si="282"/>
        <v/>
      </c>
      <c r="HT66" s="19">
        <f t="array" aca="1" ref="HT66" ca="1">IFERROR(AVERAGE(IF(('1. Database - raw'!GW$7:GY$494&gt;0)*('1. Database - raw'!$AD$7:$AD$494=$A66)*(INDIRECT($Q66,TRUE)=$O66),'1. Database - raw'!GW$7:GY$494)),"")</f>
        <v>28</v>
      </c>
      <c r="HU66" s="33" t="str">
        <f t="array" aca="1" ref="HU66" ca="1">IFERROR(_xlfn.STDEV.S(IF(('1. Database - raw'!GW$7:GY$494&gt;0)*('1. Database - raw'!$AD$7:$AD$494=$A66)*(INDIRECT($Q66,TRUE)=$O66),'1. Database - raw'!GW$7:GY$494)),"")</f>
        <v/>
      </c>
      <c r="HV66" s="33">
        <f t="array" aca="1" ref="HV66" ca="1">IFERROR(IF(COUNT(IF(('1. Database - raw'!GW$7:GY$494&gt;0)*('1. Database - raw'!$AD$7:$AD$494=$A66)*(INDIRECT($Q66,TRUE)=$O66),'1. Database - raw'!GW$7:GY$494))&gt;0,COUNT(IF(('1. Database - raw'!GW$7:GY$494&gt;0)*('1. Database - raw'!$AD$7:$AD$494=$A66)*(INDIRECT($Q66,TRUE)=$O66),'1. Database - raw'!GW$7:GY$494)),""),"")</f>
        <v>1</v>
      </c>
      <c r="HW66" s="14" t="str">
        <f t="shared" ca="1" si="283"/>
        <v/>
      </c>
      <c r="HX66" s="19" t="str">
        <f t="shared" ca="1" si="284"/>
        <v/>
      </c>
      <c r="HY66" s="19" t="str">
        <f t="shared" ca="1" si="285"/>
        <v/>
      </c>
      <c r="HZ66" s="19" t="str">
        <f t="array" aca="1" ref="HZ66" ca="1">IFERROR(AVERAGE(IF(('1. Database - raw'!HC$7:HE$494&gt;0)*('1. Database - raw'!$AD$7:$AD$494=$A66)*(INDIRECT($Q66,TRUE)=$O66),'1. Database - raw'!HC$7:HE$494)),"")</f>
        <v/>
      </c>
      <c r="IA66" s="33" t="str">
        <f t="array" aca="1" ref="IA66" ca="1">IFERROR(_xlfn.STDEV.S(IF(('1. Database - raw'!HC$7:HE$494&gt;0)*('1. Database - raw'!$AD$7:$AD$494=$A66)*(INDIRECT($Q66,TRUE)=$O66),'1. Database - raw'!HC$7:HE$494)),"")</f>
        <v/>
      </c>
      <c r="IB66" s="33" t="str">
        <f t="array" aca="1" ref="IB66" ca="1">IFERROR(IF(COUNT(IF(('1. Database - raw'!HC$7:HE$494&gt;0)*('1. Database - raw'!$AD$7:$AD$494=$A66)*(INDIRECT($Q66,TRUE)=$O66),'1. Database - raw'!HC$7:HE$494))&gt;0,COUNT(IF(('1. Database - raw'!HC$7:HE$494&gt;0)*('1. Database - raw'!$AD$7:$AD$494=$A66)*(INDIRECT($Q66,TRUE)=$O66),'1. Database - raw'!HC$7:HE$494)),""),"")</f>
        <v/>
      </c>
      <c r="IC66" s="14" t="str">
        <f t="shared" ca="1" si="286"/>
        <v/>
      </c>
      <c r="ID66" s="19" t="str">
        <f t="shared" ca="1" si="287"/>
        <v/>
      </c>
      <c r="IE66" s="19" t="str">
        <f t="shared" ca="1" si="288"/>
        <v/>
      </c>
      <c r="IF66" s="19" t="str">
        <f t="array" aca="1" ref="IF66" ca="1">IFERROR(AVERAGE(IF(('1. Database - raw'!HI$7:HK$494&gt;0)*('1. Database - raw'!$AD$7:$AD$494=$A66)*(INDIRECT($Q66,TRUE)=$O66),'1. Database - raw'!HI$7:HK$494)),"")</f>
        <v/>
      </c>
      <c r="IG66" s="33" t="str">
        <f t="array" aca="1" ref="IG66" ca="1">IFERROR(_xlfn.STDEV.S(IF(('1. Database - raw'!HI$7:HK$494&gt;0)*('1. Database - raw'!$AD$7:$AD$494=$A66)*(INDIRECT($Q66,TRUE)=$O66),'1. Database - raw'!HI$7:HK$494)),"")</f>
        <v/>
      </c>
      <c r="IH66" s="33" t="str">
        <f t="array" aca="1" ref="IH66" ca="1">IFERROR(IF(COUNT(IF(('1. Database - raw'!HI$7:HK$494&gt;0)*('1. Database - raw'!$AD$7:$AD$494=$A66)*(INDIRECT($Q66,TRUE)=$O66),'1. Database - raw'!HI$7:HK$494))&gt;0,COUNT(IF(('1. Database - raw'!HI$7:HK$494&gt;0)*('1. Database - raw'!$AD$7:$AD$494=$A66)*(INDIRECT($Q66,TRUE)=$O66),'1. Database - raw'!HI$7:HK$494)),""),"")</f>
        <v/>
      </c>
      <c r="II66" s="14" t="str">
        <f t="shared" ca="1" si="289"/>
        <v/>
      </c>
      <c r="IJ66" s="19" t="str">
        <f t="shared" ca="1" si="290"/>
        <v/>
      </c>
      <c r="IK66" s="19" t="str">
        <f t="shared" ca="1" si="291"/>
        <v/>
      </c>
      <c r="IL66" s="19" t="str">
        <f t="array" aca="1" ref="IL66" ca="1">IFERROR(AVERAGE(IF(('1. Database - raw'!HO$7:HQ$494&gt;0)*('1. Database - raw'!$AD$7:$AD$494=$A66)*(INDIRECT($Q66,TRUE)=$O66),'1. Database - raw'!HO$7:HQ$494)),"")</f>
        <v/>
      </c>
      <c r="IM66" s="33" t="str">
        <f t="array" aca="1" ref="IM66" ca="1">IFERROR(_xlfn.STDEV.S(IF(('1. Database - raw'!HO$7:HQ$494&gt;0)*('1. Database - raw'!$AD$7:$AD$494=$A66)*(INDIRECT($Q66,TRUE)=$O66),'1. Database - raw'!HO$7:HQ$494)),"")</f>
        <v/>
      </c>
      <c r="IN66" s="33" t="str">
        <f t="array" aca="1" ref="IN66" ca="1">IFERROR(IF(COUNT(IF(('1. Database - raw'!HO$7:HQ$494&gt;0)*('1. Database - raw'!$AD$7:$AD$494=$A66)*(INDIRECT($Q66,TRUE)=$O66),'1. Database - raw'!HO$7:HQ$494))&gt;0,COUNT(IF(('1. Database - raw'!HO$7:HQ$494&gt;0)*('1. Database - raw'!$AD$7:$AD$494=$A66)*(INDIRECT($Q66,TRUE)=$O66),'1. Database - raw'!HO$7:HQ$494)),""),"")</f>
        <v/>
      </c>
      <c r="IO66" s="14" t="str">
        <f t="shared" ca="1" si="292"/>
        <v/>
      </c>
      <c r="IP66" s="19" t="str">
        <f t="shared" ca="1" si="293"/>
        <v/>
      </c>
      <c r="IQ66" s="19" t="str">
        <f t="shared" ca="1" si="294"/>
        <v/>
      </c>
      <c r="IR66" s="19" t="str">
        <f t="array" aca="1" ref="IR66" ca="1">IFERROR(AVERAGE(IF(('1. Database - raw'!HU$7:HW$494&gt;0)*('1. Database - raw'!$AD$7:$AD$494=$A66)*(INDIRECT($Q66,TRUE)=$O66),'1. Database - raw'!HU$7:HW$494)),"")</f>
        <v/>
      </c>
      <c r="IS66" s="33" t="str">
        <f t="array" aca="1" ref="IS66" ca="1">IFERROR(_xlfn.STDEV.S(IF(('1. Database - raw'!HU$7:HW$494&gt;0)*('1. Database - raw'!$AD$7:$AD$494=$A66)*(INDIRECT($Q66,TRUE)=$O66),'1. Database - raw'!HU$7:HW$494)),"")</f>
        <v/>
      </c>
      <c r="IT66" s="33" t="str">
        <f t="array" aca="1" ref="IT66" ca="1">IFERROR(IF(COUNT(IF(('1. Database - raw'!HU$7:HW$494&gt;0)*('1. Database - raw'!$AD$7:$AD$494=$A66)*(INDIRECT($Q66,TRUE)=$O66),'1. Database - raw'!HU$7:HW$494))&gt;0,COUNT(IF(('1. Database - raw'!HU$7:HW$494&gt;0)*('1. Database - raw'!$AD$7:$AD$494=$A66)*(INDIRECT($Q66,TRUE)=$O66),'1. Database - raw'!HU$7:HW$494)),""),"")</f>
        <v/>
      </c>
      <c r="IU66" s="14" t="str">
        <f t="shared" ca="1" si="295"/>
        <v/>
      </c>
      <c r="IV66" s="19" t="str">
        <f t="shared" ca="1" si="296"/>
        <v/>
      </c>
      <c r="IW66" s="19" t="str">
        <f t="shared" ca="1" si="297"/>
        <v/>
      </c>
      <c r="IX66" s="19" t="str">
        <f t="array" aca="1" ref="IX66" ca="1">IFERROR(AVERAGE(IF(('1. Database - raw'!IA$7:IC$494&gt;0)*('1. Database - raw'!$AD$7:$AD$494=$A66)*(INDIRECT($Q66,TRUE)=$O66),'1. Database - raw'!IA$7:IC$494)),"")</f>
        <v/>
      </c>
      <c r="IY66" s="33" t="str">
        <f t="array" aca="1" ref="IY66" ca="1">IFERROR(_xlfn.STDEV.S(IF(('1. Database - raw'!IA$7:IC$494&gt;0)*('1. Database - raw'!$AD$7:$AD$494=$A66)*(INDIRECT($Q66,TRUE)=$O66),'1. Database - raw'!IA$7:IC$494)),"")</f>
        <v/>
      </c>
      <c r="IZ66" s="33" t="str">
        <f t="array" aca="1" ref="IZ66" ca="1">IFERROR(IF(COUNT(IF(('1. Database - raw'!IA$7:IC$494&gt;0)*('1. Database - raw'!$AD$7:$AD$494=$A66)*(INDIRECT($Q66,TRUE)=$O66),'1. Database - raw'!IA$7:IC$494))&gt;0,COUNT(IF(('1. Database - raw'!IA$7:IC$494&gt;0)*('1. Database - raw'!$AD$7:$AD$494=$A66)*(INDIRECT($Q66,TRUE)=$O66),'1. Database - raw'!IA$7:IC$494)),""),"")</f>
        <v/>
      </c>
      <c r="JA66" s="14" t="str">
        <f t="shared" ca="1" si="298"/>
        <v/>
      </c>
      <c r="JB66" s="19" t="str">
        <f t="shared" ca="1" si="299"/>
        <v/>
      </c>
      <c r="JC66" s="19" t="str">
        <f t="shared" ca="1" si="300"/>
        <v/>
      </c>
      <c r="JD66" s="19" t="str">
        <f t="array" aca="1" ref="JD66" ca="1">IFERROR(AVERAGE(IF(('1. Database - raw'!IG$7:II$494&gt;0)*('1. Database - raw'!$AD$7:$AD$494=$A66)*(INDIRECT($Q66,TRUE)=$O66),'1. Database - raw'!IG$7:II$494)),"")</f>
        <v/>
      </c>
      <c r="JE66" s="33" t="str">
        <f t="array" aca="1" ref="JE66" ca="1">IFERROR(_xlfn.STDEV.S(IF(('1. Database - raw'!IG$7:II$494&gt;0)*('1. Database - raw'!$AD$7:$AD$494=$A66)*(INDIRECT($Q66,TRUE)=$O66),'1. Database - raw'!IG$7:II$494)),"")</f>
        <v/>
      </c>
      <c r="JF66" s="33" t="str">
        <f t="array" aca="1" ref="JF66" ca="1">IFERROR(IF(COUNT(IF(('1. Database - raw'!IG$7:II$494&gt;0)*('1. Database - raw'!$AD$7:$AD$494=$A66)*(INDIRECT($Q66,TRUE)=$O66),'1. Database - raw'!IG$7:II$494))&gt;0,COUNT(IF(('1. Database - raw'!IG$7:II$494&gt;0)*('1. Database - raw'!$AD$7:$AD$494=$A66)*(INDIRECT($Q66,TRUE)=$O66),'1. Database - raw'!IG$7:II$494)),""),"")</f>
        <v/>
      </c>
      <c r="JG66" s="145">
        <f t="shared" ca="1" si="301"/>
        <v>7.2858401283822225</v>
      </c>
      <c r="JH66" s="146">
        <f t="shared" ca="1" si="302"/>
        <v>9.8929935272644904</v>
      </c>
      <c r="JI66" s="146">
        <f t="shared" ca="1" si="303"/>
        <v>8.489921626892043</v>
      </c>
      <c r="JJ66" s="146">
        <f t="array" aca="1" ref="JJ66" ca="1">IFERROR(AVERAGE(IF(('1. Database - raw'!IM$7:IO$494&gt;0)*('1. Database - raw'!$AD$7:$AD$494=$A66)*(INDIRECT($Q66,TRUE)=$O66),'1. Database - raw'!IM$7:IO$494)),"")</f>
        <v>8.8000000000000007</v>
      </c>
      <c r="JK66" s="277">
        <f t="array" aca="1" ref="JK66" ca="1">IFERROR(_xlfn.STDEV.S(IF(('1. Database - raw'!IM$7:IO$494&gt;0)*('1. Database - raw'!$AD$7:$AD$494=$A66)*(INDIRECT($Q66,TRUE)=$O66),'1. Database - raw'!IM$7:IO$494)),"")</f>
        <v>2.3999999999999981</v>
      </c>
      <c r="JL66" s="33">
        <f t="array" aca="1" ref="JL66" ca="1">IFERROR(IF(COUNT(IF(('1. Database - raw'!IM$7:IO$494&gt;0)*('1. Database - raw'!$AD$7:$AD$494=$A66)*(INDIRECT($Q66,TRUE)=$O66),'1. Database - raw'!IM$7:IO$494))&gt;0,COUNT(IF(('1. Database - raw'!IM$7:IO$494&gt;0)*('1. Database - raw'!$AD$7:$AD$494=$A66)*(INDIRECT($Q66,TRUE)=$O66),'1. Database - raw'!IM$7:IO$494)),""),"")</f>
        <v>4</v>
      </c>
      <c r="JM66" s="145" t="str">
        <f t="shared" ca="1" si="304"/>
        <v/>
      </c>
      <c r="JN66" s="146" t="str">
        <f t="shared" ca="1" si="305"/>
        <v/>
      </c>
      <c r="JO66" s="146" t="str">
        <f t="shared" ca="1" si="306"/>
        <v/>
      </c>
      <c r="JP66" s="146" t="str">
        <f t="array" aca="1" ref="JP66" ca="1">IFERROR(AVERAGE(IF(('1. Database - raw'!IS$7:IU$494&gt;0)*('1. Database - raw'!$AD$7:$AD$494=$A66)*(INDIRECT($Q66,TRUE)=$O66),'1. Database - raw'!IS$7:IU$494)),"")</f>
        <v/>
      </c>
      <c r="JQ66" s="277" t="str">
        <f t="array" aca="1" ref="JQ66" ca="1">IFERROR(_xlfn.STDEV.S(IF(('1. Database - raw'!IS$7:IU$494&gt;0)*('1. Database - raw'!$AD$7:$AD$494=$A66)*(INDIRECT($Q66,TRUE)=$O66),'1. Database - raw'!IS$7:IU$494)),"")</f>
        <v/>
      </c>
      <c r="JR66" s="33" t="str">
        <f t="array" aca="1" ref="JR66" ca="1">IFERROR(IF(COUNT(IF(('1. Database - raw'!IS$7:IU$494&gt;0)*('1. Database - raw'!$AD$7:$AD$494=$A66)*(INDIRECT($Q66,TRUE)=$O66),'1. Database - raw'!IS$7:IU$494))&gt;0,COUNT(IF(('1. Database - raw'!IS$7:IU$494&gt;0)*('1. Database - raw'!$AD$7:$AD$494=$A66)*(INDIRECT($Q66,TRUE)=$O66),'1. Database - raw'!IS$7:IU$494)),""),"")</f>
        <v/>
      </c>
      <c r="JS66" s="145" t="str">
        <f t="shared" ca="1" si="307"/>
        <v/>
      </c>
      <c r="JT66" s="146" t="str">
        <f t="shared" ca="1" si="308"/>
        <v/>
      </c>
      <c r="JU66" s="146" t="str">
        <f t="shared" ca="1" si="309"/>
        <v/>
      </c>
      <c r="JV66" s="146" t="str">
        <f t="array" aca="1" ref="JV66" ca="1">IFERROR(AVERAGE(IF(('1. Database - raw'!IY$7:JA$494&gt;0)*('1. Database - raw'!$AD$7:$AD$494=$A66)*(INDIRECT($Q66,TRUE)=$O66),'1. Database - raw'!IY$7:JA$494)),"")</f>
        <v/>
      </c>
      <c r="JW66" s="277" t="str">
        <f t="array" aca="1" ref="JW66" ca="1">IFERROR(_xlfn.STDEV.S(IF(('1. Database - raw'!IY$7:JA$494&gt;0)*('1. Database - raw'!$AD$7:$AD$494=$A66)*(INDIRECT($Q66,TRUE)=$O66),'1. Database - raw'!IY$7:JA$494)),"")</f>
        <v/>
      </c>
      <c r="JX66" s="33" t="str">
        <f t="array" aca="1" ref="JX66" ca="1">IFERROR(IF(COUNT(IF(('1. Database - raw'!IY$7:JA$494&gt;0)*('1. Database - raw'!$AD$7:$AD$494=$A66)*(INDIRECT($Q66,TRUE)=$O66),'1. Database - raw'!IY$7:JA$494))&gt;0,COUNT(IF(('1. Database - raw'!IY$7:JA$494&gt;0)*('1. Database - raw'!$AD$7:$AD$494=$A66)*(INDIRECT($Q66,TRUE)=$O66),'1. Database - raw'!IY$7:JA$494)),""),"")</f>
        <v/>
      </c>
      <c r="JY66" s="145" t="str">
        <f t="shared" ca="1" si="310"/>
        <v/>
      </c>
      <c r="JZ66" s="146" t="str">
        <f t="shared" ca="1" si="311"/>
        <v/>
      </c>
      <c r="KA66" s="146" t="str">
        <f t="shared" ca="1" si="312"/>
        <v/>
      </c>
      <c r="KB66" s="146" t="str">
        <f t="array" aca="1" ref="KB66" ca="1">IFERROR(AVERAGE(IF(('1. Database - raw'!JE$7:JG$494&gt;0)*('1. Database - raw'!$AD$7:$AD$494=$A66)*(INDIRECT($Q66,TRUE)=$O66),'1. Database - raw'!JE$7:JG$494)),"")</f>
        <v/>
      </c>
      <c r="KC66" s="277" t="str">
        <f t="array" aca="1" ref="KC66" ca="1">IFERROR(_xlfn.STDEV.S(IF(('1. Database - raw'!JE$7:JG$494&gt;0)*('1. Database - raw'!$AD$7:$AD$494=$A66)*(INDIRECT($Q66,TRUE)=$O66),'1. Database - raw'!JE$7:JG$494)),"")</f>
        <v/>
      </c>
      <c r="KD66" s="33" t="str">
        <f t="array" aca="1" ref="KD66" ca="1">IFERROR(IF(COUNT(IF(('1. Database - raw'!JE$7:JG$494&gt;0)*('1. Database - raw'!$AD$7:$AD$494=$A66)*(INDIRECT($Q66,TRUE)=$O66),'1. Database - raw'!JE$7:JG$494))&gt;0,COUNT(IF(('1. Database - raw'!JE$7:JG$494&gt;0)*('1. Database - raw'!$AD$7:$AD$494=$A66)*(INDIRECT($Q66,TRUE)=$O66),'1. Database - raw'!JE$7:JG$494)),""),"")</f>
        <v/>
      </c>
      <c r="KE66" s="145" t="str">
        <f t="shared" ca="1" si="313"/>
        <v/>
      </c>
      <c r="KF66" s="146" t="str">
        <f t="shared" ca="1" si="314"/>
        <v/>
      </c>
      <c r="KG66" s="146" t="str">
        <f t="shared" ca="1" si="315"/>
        <v/>
      </c>
      <c r="KH66" s="146" t="str">
        <f t="array" aca="1" ref="KH66" ca="1">IFERROR(AVERAGE(IF(('1. Database - raw'!JK$7:JM$494&gt;0)*('1. Database - raw'!$AD$7:$AD$494=$A66)*(INDIRECT($Q66,TRUE)=$O66),'1. Database - raw'!JK$7:JM$494)),"")</f>
        <v/>
      </c>
      <c r="KI66" s="277" t="str">
        <f t="array" aca="1" ref="KI66" ca="1">IFERROR(_xlfn.STDEV.S(IF(('1. Database - raw'!JK$7:JM$494&gt;0)*('1. Database - raw'!$AD$7:$AD$494=$A66)*(INDIRECT($Q66,TRUE)=$O66),'1. Database - raw'!JK$7:JM$494)),"")</f>
        <v/>
      </c>
      <c r="KJ66" s="33" t="str">
        <f t="array" aca="1" ref="KJ66" ca="1">IFERROR(IF(COUNT(IF(('1. Database - raw'!JK$7:JM$494&gt;0)*('1. Database - raw'!$AD$7:$AD$494=$A66)*(INDIRECT($Q66,TRUE)=$O66),'1. Database - raw'!JK$7:JM$494))&gt;0,COUNT(IF(('1. Database - raw'!JK$7:JM$494&gt;0)*('1. Database - raw'!$AD$7:$AD$494=$A66)*(INDIRECT($Q66,TRUE)=$O66),'1. Database - raw'!JK$7:JM$494)),""),"")</f>
        <v/>
      </c>
      <c r="KK66" s="145" t="str">
        <f t="shared" ca="1" si="316"/>
        <v/>
      </c>
      <c r="KL66" s="146" t="str">
        <f t="shared" ca="1" si="317"/>
        <v/>
      </c>
      <c r="KM66" s="146" t="str">
        <f t="shared" ca="1" si="318"/>
        <v/>
      </c>
      <c r="KN66" s="146">
        <f t="array" aca="1" ref="KN66" ca="1">IFERROR(AVERAGE(IF(('1. Database - raw'!JQ$7:JS$494&gt;0)*('1. Database - raw'!$AD$7:$AD$494=$A66)*(INDIRECT($Q66,TRUE)=$O66),'1. Database - raw'!JQ$7:JS$494)),"")</f>
        <v>2.8</v>
      </c>
      <c r="KO66" s="277" t="str">
        <f t="array" aca="1" ref="KO66" ca="1">IFERROR(_xlfn.STDEV.S(IF(('1. Database - raw'!JQ$7:JS$494&gt;0)*('1. Database - raw'!$AD$7:$AD$494=$A66)*(INDIRECT($Q66,TRUE)=$O66),'1. Database - raw'!JQ$7:JS$494)),"")</f>
        <v/>
      </c>
      <c r="KP66" s="33">
        <f t="array" aca="1" ref="KP66" ca="1">IFERROR(IF(COUNT(IF(('1. Database - raw'!JQ$7:JS$494&gt;0)*('1. Database - raw'!$AD$7:$AD$494=$A66)*(INDIRECT($Q66,TRUE)=$O66),'1. Database - raw'!JQ$7:JS$494))&gt;0,COUNT(IF(('1. Database - raw'!JQ$7:JS$494&gt;0)*('1. Database - raw'!$AD$7:$AD$494=$A66)*(INDIRECT($Q66,TRUE)=$O66),'1. Database - raw'!JQ$7:JS$494)),""),"")</f>
        <v>1</v>
      </c>
      <c r="KQ66" s="145" t="str">
        <f t="shared" ca="1" si="319"/>
        <v/>
      </c>
      <c r="KR66" s="146" t="str">
        <f t="shared" ca="1" si="320"/>
        <v/>
      </c>
      <c r="KS66" s="146" t="str">
        <f t="shared" ca="1" si="321"/>
        <v/>
      </c>
      <c r="KT66" s="146" t="str">
        <f t="array" aca="1" ref="KT66" ca="1">IFERROR(AVERAGE(IF(('1. Database - raw'!JW$7:JY$494&gt;0)*('1. Database - raw'!$AD$7:$AD$494=$A66)*(INDIRECT($Q66,TRUE)=$O66),'1. Database - raw'!JW$7:JY$494)),"")</f>
        <v/>
      </c>
      <c r="KU66" s="277" t="str">
        <f t="array" aca="1" ref="KU66" ca="1">IFERROR(_xlfn.STDEV.S(IF(('1. Database - raw'!JW$7:JY$494&gt;0)*('1. Database - raw'!$AD$7:$AD$494=$A66)*(INDIRECT($Q66,TRUE)=$O66),'1. Database - raw'!JW$7:JY$494)),"")</f>
        <v/>
      </c>
      <c r="KV66" s="33" t="str">
        <f t="array" aca="1" ref="KV66" ca="1">IFERROR(IF(COUNT(IF(('1. Database - raw'!JW$7:JY$494&gt;0)*('1. Database - raw'!$AD$7:$AD$494=$A66)*(INDIRECT($Q66,TRUE)=$O66),'1. Database - raw'!JW$7:JY$494))&gt;0,COUNT(IF(('1. Database - raw'!JW$7:JY$494&gt;0)*('1. Database - raw'!$AD$7:$AD$494=$A66)*(INDIRECT($Q66,TRUE)=$O66),'1. Database - raw'!JW$7:JY$494)),""),"")</f>
        <v/>
      </c>
      <c r="KW66" s="145" t="str">
        <f t="shared" ca="1" si="322"/>
        <v/>
      </c>
      <c r="KX66" s="146" t="str">
        <f t="shared" ca="1" si="323"/>
        <v/>
      </c>
      <c r="KY66" s="146" t="str">
        <f t="shared" ca="1" si="324"/>
        <v/>
      </c>
      <c r="KZ66" s="146" t="str">
        <f t="array" aca="1" ref="KZ66" ca="1">IFERROR(AVERAGE(IF(('1. Database - raw'!KC$7:KE$494&gt;0)*('1. Database - raw'!$AD$7:$AD$494=$A66)*(INDIRECT($Q66,TRUE)=$O66),'1. Database - raw'!KC$7:KE$494)),"")</f>
        <v/>
      </c>
      <c r="LA66" s="277" t="str">
        <f t="array" aca="1" ref="LA66" ca="1">IFERROR(_xlfn.STDEV.S(IF(('1. Database - raw'!KC$7:KE$494&gt;0)*('1. Database - raw'!$AD$7:$AD$494=$A66)*(INDIRECT($Q66,TRUE)=$O66),'1. Database - raw'!KC$7:KE$494)),"")</f>
        <v/>
      </c>
      <c r="LB66" s="33" t="str">
        <f t="array" aca="1" ref="LB66" ca="1">IFERROR(IF(COUNT(IF(('1. Database - raw'!KC$7:KE$494&gt;0)*('1. Database - raw'!$AD$7:$AD$494=$A66)*(INDIRECT($Q66,TRUE)=$O66),'1. Database - raw'!KC$7:KE$494))&gt;0,COUNT(IF(('1. Database - raw'!KC$7:KE$494&gt;0)*('1. Database - raw'!$AD$7:$AD$494=$A66)*(INDIRECT($Q66,TRUE)=$O66),'1. Database - raw'!KC$7:KE$494)),""),"")</f>
        <v/>
      </c>
      <c r="LC66" s="145" t="str">
        <f t="shared" ca="1" si="325"/>
        <v/>
      </c>
      <c r="LD66" s="146" t="str">
        <f t="shared" ca="1" si="326"/>
        <v/>
      </c>
      <c r="LE66" s="146" t="str">
        <f t="shared" ca="1" si="327"/>
        <v/>
      </c>
      <c r="LF66" s="146" t="str">
        <f t="array" aca="1" ref="LF66" ca="1">IFERROR(AVERAGE(IF(('1. Database - raw'!KI$7:KK$494&gt;0)*('1. Database - raw'!$AD$7:$AD$494=$A66)*(INDIRECT($Q66,TRUE)=$O66),'1. Database - raw'!KI$7:KK$494)),"")</f>
        <v/>
      </c>
      <c r="LG66" s="277" t="str">
        <f t="array" aca="1" ref="LG66" ca="1">IFERROR(_xlfn.STDEV.S(IF(('1. Database - raw'!KI$7:KK$494&gt;0)*('1. Database - raw'!$AD$7:$AD$494=$A66)*(INDIRECT($Q66,TRUE)=$O66),'1. Database - raw'!KI$7:KK$494)),"")</f>
        <v/>
      </c>
      <c r="LH66" s="33" t="str">
        <f t="array" aca="1" ref="LH66" ca="1">IFERROR(IF(COUNT(IF(('1. Database - raw'!KI$7:KK$494&gt;0)*('1. Database - raw'!$AD$7:$AD$494=$A66)*(INDIRECT($Q66,TRUE)=$O66),'1. Database - raw'!KI$7:KK$494))&gt;0,COUNT(IF(('1. Database - raw'!KI$7:KK$494&gt;0)*('1. Database - raw'!$AD$7:$AD$494=$A66)*(INDIRECT($Q66,TRUE)=$O66),'1. Database - raw'!KI$7:KK$494)),""),"")</f>
        <v/>
      </c>
      <c r="LI66" s="145">
        <f t="shared" ca="1" si="328"/>
        <v>1.3794658126688346</v>
      </c>
      <c r="LJ66" s="146">
        <f t="shared" ca="1" si="329"/>
        <v>2.6727318966167264</v>
      </c>
      <c r="LK66" s="146">
        <f t="shared" ca="1" si="330"/>
        <v>1.9201412129872917</v>
      </c>
      <c r="LL66" s="146">
        <f t="array" aca="1" ref="LL66" ca="1">IFERROR(AVERAGE(IF(('1. Database - raw'!KO$7:KQ$494&gt;0)*('1. Database - raw'!$AD$7:$AD$494=$A66)*(INDIRECT($Q66,TRUE)=$O66),'1. Database - raw'!KO$7:KQ$494)),"")</f>
        <v>2.0750000000000002</v>
      </c>
      <c r="LM66" s="277">
        <f t="array" aca="1" ref="LM66" ca="1">IFERROR(_xlfn.STDEV.S(IF(('1. Database - raw'!KO$7:KQ$494&gt;0)*('1. Database - raw'!$AD$7:$AD$494=$A66)*(INDIRECT($Q66,TRUE)=$O66),'1. Database - raw'!KO$7:KQ$494)),"")</f>
        <v>0.84999999999999931</v>
      </c>
      <c r="LN66" s="33">
        <f t="array" aca="1" ref="LN66" ca="1">IFERROR(IF(COUNT(IF(('1. Database - raw'!KO$7:KQ$494&gt;0)*('1. Database - raw'!$AD$7:$AD$494=$A66)*(INDIRECT($Q66,TRUE)=$O66),'1. Database - raw'!KO$7:KQ$494))&gt;0,COUNT(IF(('1. Database - raw'!KO$7:KQ$494&gt;0)*('1. Database - raw'!$AD$7:$AD$494=$A66)*(INDIRECT($Q66,TRUE)=$O66),'1. Database - raw'!KO$7:KQ$494)),""),"")</f>
        <v>4</v>
      </c>
      <c r="LO66" s="145">
        <f t="shared" ca="1" si="331"/>
        <v>1.62</v>
      </c>
      <c r="LP66" s="146">
        <f t="shared" ca="1" si="332"/>
        <v>1.62</v>
      </c>
      <c r="LQ66" s="146">
        <f t="shared" ca="1" si="333"/>
        <v>1.62</v>
      </c>
      <c r="LR66" s="146">
        <f t="array" aca="1" ref="LR66" ca="1">IFERROR(AVERAGE(IF(('1. Database - raw'!KU$7:KW$494&gt;0)*('1. Database - raw'!$AD$7:$AD$494=$A66)*(INDIRECT($Q66,TRUE)=$O66),'1. Database - raw'!KU$7:KW$494)),"")</f>
        <v>1.62</v>
      </c>
      <c r="LS66" s="277">
        <f t="array" aca="1" ref="LS66" ca="1">IFERROR(_xlfn.STDEV.S(IF(('1. Database - raw'!KU$7:KW$494&gt;0)*('1. Database - raw'!$AD$7:$AD$494=$A66)*(INDIRECT($Q66,TRUE)=$O66),'1. Database - raw'!KU$7:KW$494)),"")</f>
        <v>0</v>
      </c>
      <c r="LT66" s="33">
        <f t="array" aca="1" ref="LT66" ca="1">IFERROR(IF(COUNT(IF(('1. Database - raw'!KU$7:KW$494&gt;0)*('1. Database - raw'!$AD$7:$AD$494=$A66)*(INDIRECT($Q66,TRUE)=$O66),'1. Database - raw'!KU$7:KW$494))&gt;0,COUNT(IF(('1. Database - raw'!KU$7:KW$494&gt;0)*('1. Database - raw'!$AD$7:$AD$494=$A66)*(INDIRECT($Q66,TRUE)=$O66),'1. Database - raw'!KU$7:KW$494)),""),"")</f>
        <v>2</v>
      </c>
      <c r="LU66" s="145" t="str">
        <f t="shared" ca="1" si="334"/>
        <v/>
      </c>
      <c r="LV66" s="146" t="str">
        <f t="shared" ca="1" si="335"/>
        <v/>
      </c>
      <c r="LW66" s="146" t="str">
        <f t="shared" ca="1" si="336"/>
        <v/>
      </c>
      <c r="LX66" s="146" t="str">
        <f t="array" aca="1" ref="LX66" ca="1">IFERROR(AVERAGE(IF(('1. Database - raw'!LA$7:LC$494&gt;0)*('1. Database - raw'!$AD$7:$AD$494=$A66)*(INDIRECT($Q66,TRUE)=$O66),'1. Database - raw'!LA$7:LC$494)),"")</f>
        <v/>
      </c>
      <c r="LY66" s="277" t="str">
        <f t="array" aca="1" ref="LY66" ca="1">IFERROR(_xlfn.STDEV.S(IF(('1. Database - raw'!LA$7:LC$494&gt;0)*('1. Database - raw'!$AD$7:$AD$494=$A66)*(INDIRECT($Q66,TRUE)=$O66),'1. Database - raw'!LA$7:LC$494)),"")</f>
        <v/>
      </c>
      <c r="LZ66" s="33" t="str">
        <f t="array" aca="1" ref="LZ66" ca="1">IFERROR(IF(COUNT(IF(('1. Database - raw'!LA$7:LC$494&gt;0)*('1. Database - raw'!$AD$7:$AD$494=$A66)*(INDIRECT($Q66,TRUE)=$O66),'1. Database - raw'!LA$7:LC$494))&gt;0,COUNT(IF(('1. Database - raw'!LA$7:LC$494&gt;0)*('1. Database - raw'!$AD$7:$AD$494=$A66)*(INDIRECT($Q66,TRUE)=$O66),'1. Database - raw'!LA$7:LC$494)),""),"")</f>
        <v/>
      </c>
      <c r="MA66" s="145" t="str">
        <f t="shared" ca="1" si="337"/>
        <v/>
      </c>
      <c r="MB66" s="146" t="str">
        <f t="shared" ca="1" si="338"/>
        <v/>
      </c>
      <c r="MC66" s="146" t="str">
        <f t="shared" ca="1" si="339"/>
        <v/>
      </c>
      <c r="MD66" s="146" t="str">
        <f t="array" aca="1" ref="MD66" ca="1">IFERROR(AVERAGE(IF(('1. Database - raw'!LG$7:LI$494&gt;0)*('1. Database - raw'!$AD$7:$AD$494=$A66)*(INDIRECT($Q66,TRUE)=$O66),'1. Database - raw'!LG$7:LI$494)),"")</f>
        <v/>
      </c>
      <c r="ME66" s="277" t="str">
        <f t="array" aca="1" ref="ME66" ca="1">IFERROR(_xlfn.STDEV.S(IF(('1. Database - raw'!LG$7:LI$494&gt;0)*('1. Database - raw'!$AD$7:$AD$494=$A66)*(INDIRECT($Q66,TRUE)=$O66),'1. Database - raw'!LG$7:LI$494)),"")</f>
        <v/>
      </c>
      <c r="MF66" s="33" t="str">
        <f t="array" aca="1" ref="MF66" ca="1">IFERROR(IF(COUNT(IF(('1. Database - raw'!LG$7:LI$494&gt;0)*('1. Database - raw'!$AD$7:$AD$494=$A66)*(INDIRECT($Q66,TRUE)=$O66),'1. Database - raw'!LG$7:LI$494))&gt;0,COUNT(IF(('1. Database - raw'!LG$7:LI$494&gt;0)*('1. Database - raw'!$AD$7:$AD$494=$A66)*(INDIRECT($Q66,TRUE)=$O66),'1. Database - raw'!LG$7:LI$494)),""),"")</f>
        <v/>
      </c>
      <c r="MG66" s="145" t="str">
        <f t="shared" ca="1" si="340"/>
        <v/>
      </c>
      <c r="MH66" s="146" t="str">
        <f t="shared" ca="1" si="341"/>
        <v/>
      </c>
      <c r="MI66" s="146" t="str">
        <f t="shared" ca="1" si="342"/>
        <v/>
      </c>
      <c r="MJ66" s="146" t="str">
        <f t="array" aca="1" ref="MJ66" ca="1">IFERROR(AVERAGE(IF(('1. Database - raw'!LM$7:LO$494&gt;0)*('1. Database - raw'!$AD$7:$AD$494=$A66)*(INDIRECT($Q66,TRUE)=$O66),'1. Database - raw'!LM$7:LO$494)),"")</f>
        <v/>
      </c>
      <c r="MK66" s="277" t="str">
        <f t="array" aca="1" ref="MK66" ca="1">IFERROR(_xlfn.STDEV.S(IF(('1. Database - raw'!LM$7:LO$494&gt;0)*('1. Database - raw'!$AD$7:$AD$494=$A66)*(INDIRECT($Q66,TRUE)=$O66),'1. Database - raw'!LM$7:LO$494)),"")</f>
        <v/>
      </c>
      <c r="ML66" s="33" t="str">
        <f t="array" aca="1" ref="ML66" ca="1">IFERROR(IF(COUNT(IF(('1. Database - raw'!LM$7:LO$494&gt;0)*('1. Database - raw'!$AD$7:$AD$494=$A66)*(INDIRECT($Q66,TRUE)=$O66),'1. Database - raw'!LM$7:LO$494))&gt;0,COUNT(IF(('1. Database - raw'!LM$7:LO$494&gt;0)*('1. Database - raw'!$AD$7:$AD$494=$A66)*(INDIRECT($Q66,TRUE)=$O66),'1. Database - raw'!LM$7:LO$494)),""),"")</f>
        <v/>
      </c>
      <c r="MM66" s="145">
        <f t="shared" ca="1" si="343"/>
        <v>0.29581311250863612</v>
      </c>
      <c r="MN66" s="146">
        <f t="shared" ca="1" si="344"/>
        <v>7.1120486418650906</v>
      </c>
      <c r="MO66" s="146">
        <f t="shared" ca="1" si="345"/>
        <v>1.450461045689587</v>
      </c>
      <c r="MP66" s="146">
        <f t="array" aca="1" ref="MP66" ca="1">IFERROR(AVERAGE(IF(('1. Database - raw'!LS$7:LU$494&gt;0)*('1. Database - raw'!$AD$7:$AD$494=$A66)*(INDIRECT($Q66,TRUE)=$O66),'1. Database - raw'!LS$7:LU$494)),"")</f>
        <v>2.0333333333333332</v>
      </c>
      <c r="MQ66" s="277">
        <f t="array" aca="1" ref="MQ66" ca="1">IFERROR(_xlfn.STDEV.S(IF(('1. Database - raw'!LS$7:LU$494&gt;0)*('1. Database - raw'!$AD$7:$AD$494=$A66)*(INDIRECT($Q66,TRUE)=$O66),'1. Database - raw'!LS$7:LU$494)),"")</f>
        <v>1.9976319313961055</v>
      </c>
      <c r="MR66" s="33">
        <f t="array" aca="1" ref="MR66" ca="1">IFERROR(IF(COUNT(IF(('1. Database - raw'!LS$7:LU$494&gt;0)*('1. Database - raw'!$AD$7:$AD$494=$A66)*(INDIRECT($Q66,TRUE)=$O66),'1. Database - raw'!LS$7:LU$494))&gt;0,COUNT(IF(('1. Database - raw'!LS$7:LU$494&gt;0)*('1. Database - raw'!$AD$7:$AD$494=$A66)*(INDIRECT($Q66,TRUE)=$O66),'1. Database - raw'!LS$7:LU$494)),""),"")</f>
        <v>3</v>
      </c>
      <c r="MS66" s="145" t="str">
        <f t="shared" ca="1" si="346"/>
        <v/>
      </c>
      <c r="MT66" s="146" t="str">
        <f t="shared" ca="1" si="347"/>
        <v/>
      </c>
      <c r="MU66" s="146" t="str">
        <f t="shared" ca="1" si="348"/>
        <v/>
      </c>
      <c r="MV66" s="146" t="str">
        <f t="array" aca="1" ref="MV66" ca="1">IFERROR(AVERAGE(IF(('1. Database - raw'!LY$7:MA$494&gt;0)*('1. Database - raw'!$AD$7:$AD$494=$A66)*(INDIRECT($Q66,TRUE)=$O66),'1. Database - raw'!LY$7:MA$494)),"")</f>
        <v/>
      </c>
      <c r="MW66" s="277" t="str">
        <f t="array" aca="1" ref="MW66" ca="1">IFERROR(_xlfn.STDEV.S(IF(('1. Database - raw'!LY$7:MA$494&gt;0)*('1. Database - raw'!$AD$7:$AD$494=$A66)*(INDIRECT($Q66,TRUE)=$O66),'1. Database - raw'!LY$7:MA$494)),"")</f>
        <v/>
      </c>
      <c r="MX66" s="33" t="str">
        <f t="array" aca="1" ref="MX66" ca="1">IFERROR(IF(COUNT(IF(('1. Database - raw'!LY$7:MA$494&gt;0)*('1. Database - raw'!$AD$7:$AD$494=$A66)*(INDIRECT($Q66,TRUE)=$O66),'1. Database - raw'!LY$7:MA$494))&gt;0,COUNT(IF(('1. Database - raw'!LY$7:MA$494&gt;0)*('1. Database - raw'!$AD$7:$AD$494=$A66)*(INDIRECT($Q66,TRUE)=$O66),'1. Database - raw'!LY$7:MA$494)),""),"")</f>
        <v/>
      </c>
      <c r="MY66" s="145" t="str">
        <f t="shared" ca="1" si="349"/>
        <v/>
      </c>
      <c r="MZ66" s="146" t="str">
        <f t="shared" ca="1" si="350"/>
        <v/>
      </c>
      <c r="NA66" s="146" t="str">
        <f t="shared" ca="1" si="351"/>
        <v/>
      </c>
      <c r="NB66" s="146" t="str">
        <f t="array" aca="1" ref="NB66" ca="1">IFERROR(AVERAGE(IF(('1. Database - raw'!ME$7:MG$494&gt;0)*('1. Database - raw'!$AD$7:$AD$494=$A66)*(INDIRECT($Q66,TRUE)=$O66),'1. Database - raw'!ME$7:MG$494)),"")</f>
        <v/>
      </c>
      <c r="NC66" s="277" t="str">
        <f t="array" aca="1" ref="NC66" ca="1">IFERROR(_xlfn.STDEV.S(IF(('1. Database - raw'!ME$7:MG$494&gt;0)*('1. Database - raw'!$AD$7:$AD$494=$A66)*(INDIRECT($Q66,TRUE)=$O66),'1. Database - raw'!ME$7:MG$494)),"")</f>
        <v/>
      </c>
      <c r="ND66" s="33" t="str">
        <f t="array" aca="1" ref="ND66" ca="1">IFERROR(IF(COUNT(IF(('1. Database - raw'!ME$7:MG$494&gt;0)*('1. Database - raw'!$AD$7:$AD$494=$A66)*(INDIRECT($Q66,TRUE)=$O66),'1. Database - raw'!ME$7:MG$494))&gt;0,COUNT(IF(('1. Database - raw'!ME$7:MG$494&gt;0)*('1. Database - raw'!$AD$7:$AD$494=$A66)*(INDIRECT($Q66,TRUE)=$O66),'1. Database - raw'!ME$7:MG$494)),""),"")</f>
        <v/>
      </c>
      <c r="NE66" s="145" t="str">
        <f t="shared" ca="1" si="352"/>
        <v/>
      </c>
      <c r="NF66" s="146" t="str">
        <f t="shared" ca="1" si="353"/>
        <v/>
      </c>
      <c r="NG66" s="146" t="str">
        <f t="shared" ca="1" si="354"/>
        <v/>
      </c>
      <c r="NH66" s="146" t="str">
        <f t="array" aca="1" ref="NH66" ca="1">IFERROR(AVERAGE(IF(('1. Database - raw'!MK$7:MM$494&gt;0)*('1. Database - raw'!$AD$7:$AD$494=$A66)*(INDIRECT($Q66,TRUE)=$O66),'1. Database - raw'!MK$7:MM$494)),"")</f>
        <v/>
      </c>
      <c r="NI66" s="277" t="str">
        <f t="array" aca="1" ref="NI66" ca="1">IFERROR(_xlfn.STDEV.S(IF(('1. Database - raw'!MK$7:MM$494&gt;0)*('1. Database - raw'!$AD$7:$AD$494=$A66)*(INDIRECT($Q66,TRUE)=$O66),'1. Database - raw'!MK$7:MM$494)),"")</f>
        <v/>
      </c>
      <c r="NJ66" s="33" t="str">
        <f t="array" aca="1" ref="NJ66" ca="1">IFERROR(IF(COUNT(IF(('1. Database - raw'!MK$7:MM$494&gt;0)*('1. Database - raw'!$AD$7:$AD$494=$A66)*(INDIRECT($Q66,TRUE)=$O66),'1. Database - raw'!MK$7:MM$494))&gt;0,COUNT(IF(('1. Database - raw'!MK$7:MM$494&gt;0)*('1. Database - raw'!$AD$7:$AD$494=$A66)*(INDIRECT($Q66,TRUE)=$O66),'1. Database - raw'!MK$7:MM$494)),""),"")</f>
        <v/>
      </c>
      <c r="NK66" s="145">
        <f t="shared" ca="1" si="355"/>
        <v>3.3436859626877329</v>
      </c>
      <c r="NL66" s="146">
        <f t="shared" ca="1" si="356"/>
        <v>5.9799262332159762</v>
      </c>
      <c r="NM66" s="146">
        <f t="shared" ca="1" si="357"/>
        <v>4.4715763891397842</v>
      </c>
      <c r="NN66" s="146">
        <f t="array" aca="1" ref="NN66" ca="1">IFERROR(AVERAGE(IF(('1. Database - raw'!MQ$7:MS$494&gt;0)*('1. Database - raw'!$AD$7:$AD$494=$A66)*(INDIRECT($Q66,TRUE)=$O66),'1. Database - raw'!MQ$7:MS$494)),"")</f>
        <v>4.8059999999999992</v>
      </c>
      <c r="NO66" s="277">
        <f t="array" aca="1" ref="NO66" ca="1">IFERROR(_xlfn.STDEV.S(IF(('1. Database - raw'!MQ$7:MS$494&gt;0)*('1. Database - raw'!$AD$7:$AD$494=$A66)*(INDIRECT($Q66,TRUE)=$O66),'1. Database - raw'!MQ$7:MS$494)),"")</f>
        <v>1.893166659330342</v>
      </c>
      <c r="NP66" s="33">
        <f t="array" aca="1" ref="NP66" ca="1">IFERROR(IF(COUNT(IF(('1. Database - raw'!MQ$7:MS$494&gt;0)*('1. Database - raw'!$AD$7:$AD$494=$A66)*(INDIRECT($Q66,TRUE)=$O66),'1. Database - raw'!MQ$7:MS$494))&gt;0,COUNT(IF(('1. Database - raw'!MQ$7:MS$494&gt;0)*('1. Database - raw'!$AD$7:$AD$494=$A66)*(INDIRECT($Q66,TRUE)=$O66),'1. Database - raw'!MQ$7:MS$494)),""),"")</f>
        <v>5</v>
      </c>
      <c r="NQ66" s="145">
        <f t="shared" ca="1" si="358"/>
        <v>3.6850703508814839</v>
      </c>
      <c r="NR66" s="146">
        <f t="shared" ca="1" si="359"/>
        <v>3.8113243324897921</v>
      </c>
      <c r="NS66" s="146">
        <f t="shared" ca="1" si="360"/>
        <v>3.7476657128473048</v>
      </c>
      <c r="NT66" s="146">
        <f t="array" aca="1" ref="NT66" ca="1">IFERROR(AVERAGE(IF(('1. Database - raw'!MW$7:MY$494&gt;0)*('1. Database - raw'!$AD$7:$AD$494=$A66)*(INDIRECT($Q66,TRUE)=$O66),'1. Database - raw'!MW$7:MY$494)),"")</f>
        <v>3.7624999999999997</v>
      </c>
      <c r="NU66" s="277">
        <f t="array" aca="1" ref="NU66" ca="1">IFERROR(_xlfn.STDEV.S(IF(('1. Database - raw'!MW$7:MY$494&gt;0)*('1. Database - raw'!$AD$7:$AD$494=$A66)*(INDIRECT($Q66,TRUE)=$O66),'1. Database - raw'!MW$7:MY$494)),"")</f>
        <v>0.33509948771471842</v>
      </c>
      <c r="NV66" s="33">
        <f t="array" aca="1" ref="NV66" ca="1">IFERROR(IF(COUNT(IF(('1. Database - raw'!MW$7:MY$494&gt;0)*('1. Database - raw'!$AD$7:$AD$494=$A66)*(INDIRECT($Q66,TRUE)=$O66),'1. Database - raw'!MW$7:MY$494))&gt;0,COUNT(IF(('1. Database - raw'!MW$7:MY$494&gt;0)*('1. Database - raw'!$AD$7:$AD$494=$A66)*(INDIRECT($Q66,TRUE)=$O66),'1. Database - raw'!MW$7:MY$494)),""),"")</f>
        <v>4</v>
      </c>
      <c r="NW66" s="145">
        <f t="shared" ca="1" si="361"/>
        <v>1.4587682232880415</v>
      </c>
      <c r="NX66" s="146">
        <f t="shared" ca="1" si="362"/>
        <v>1.485154912934715</v>
      </c>
      <c r="NY66" s="146">
        <f t="shared" ca="1" si="363"/>
        <v>1.4719024402620169</v>
      </c>
      <c r="NZ66" s="146">
        <f t="array" aca="1" ref="NZ66" ca="1">IFERROR(AVERAGE(IF(('1. Database - raw'!NC$7:NE$494&gt;0)*('1. Database - raw'!$AD$7:$AD$494=$A66)*(INDIRECT($Q66,TRUE)=$O66),'1. Database - raw'!NC$7:NE$494)),"")</f>
        <v>1.4750000000000001</v>
      </c>
      <c r="OA66" s="277">
        <f t="array" aca="1" ref="OA66" ca="1">IFERROR(_xlfn.STDEV.S(IF(('1. Database - raw'!NC$7:NE$494&gt;0)*('1. Database - raw'!$AD$7:$AD$494=$A66)*(INDIRECT($Q66,TRUE)=$O66),'1. Database - raw'!NC$7:NE$494)),"")</f>
        <v>9.5742710775633899E-2</v>
      </c>
      <c r="OB66" s="33">
        <f t="array" aca="1" ref="OB66" ca="1">IFERROR(IF(COUNT(IF(('1. Database - raw'!NC$7:NE$494&gt;0)*('1. Database - raw'!$AD$7:$AD$494=$A66)*(INDIRECT($Q66,TRUE)=$O66),'1. Database - raw'!NC$7:NE$494))&gt;0,COUNT(IF(('1. Database - raw'!NC$7:NE$494&gt;0)*('1. Database - raw'!$AD$7:$AD$494=$A66)*(INDIRECT($Q66,TRUE)=$O66),'1. Database - raw'!NC$7:NE$494)),""),"")</f>
        <v>4</v>
      </c>
      <c r="OC66" s="145" t="str">
        <f t="shared" ca="1" si="364"/>
        <v/>
      </c>
      <c r="OD66" s="146" t="str">
        <f t="shared" ca="1" si="365"/>
        <v/>
      </c>
      <c r="OE66" s="146" t="str">
        <f t="shared" ca="1" si="366"/>
        <v/>
      </c>
      <c r="OF66" s="146" t="str">
        <f t="array" aca="1" ref="OF66" ca="1">IFERROR(AVERAGE(IF(('1. Database - raw'!NI$7:NK$494&gt;0)*('1. Database - raw'!$AD$7:$AD$494=$A66)*(INDIRECT($Q66,TRUE)=$O66),'1. Database - raw'!NI$7:NK$494)),"")</f>
        <v/>
      </c>
      <c r="OG66" s="277" t="str">
        <f t="array" aca="1" ref="OG66" ca="1">IFERROR(_xlfn.STDEV.S(IF(('1. Database - raw'!NI$7:NK$494&gt;0)*('1. Database - raw'!$AD$7:$AD$494=$A66)*(INDIRECT($Q66,TRUE)=$O66),'1. Database - raw'!NI$7:NK$494)),"")</f>
        <v/>
      </c>
      <c r="OH66" s="20" t="str">
        <f t="array" aca="1" ref="OH66" ca="1">IFERROR(IF(COUNT(IF(('1. Database - raw'!NI$7:NK$494&gt;0)*('1. Database - raw'!$AD$7:$AD$494=$A66)*(INDIRECT($Q66,TRUE)=$O66),'1. Database - raw'!NI$7:NK$494))&gt;0,COUNT(IF(('1. Database - raw'!NI$7:NK$494&gt;0)*('1. Database - raw'!$AD$7:$AD$494=$A66)*(INDIRECT($Q66,TRUE)=$O66),'1. Database - raw'!NI$7:NK$494)),""),"")</f>
        <v/>
      </c>
    </row>
    <row r="67" spans="1:398" s="417" customFormat="1" hidden="1" outlineLevel="2" x14ac:dyDescent="0.25">
      <c r="A67" s="391" t="s">
        <v>553</v>
      </c>
      <c r="B67" s="1330"/>
      <c r="C67" s="392"/>
      <c r="D67" s="393"/>
      <c r="E67" s="393" t="s">
        <v>29</v>
      </c>
      <c r="F67" s="394"/>
      <c r="G67" s="394"/>
      <c r="H67" s="394" t="s">
        <v>776</v>
      </c>
      <c r="I67" s="394"/>
      <c r="J67" s="394"/>
      <c r="K67" s="394"/>
      <c r="L67" s="394"/>
      <c r="M67" s="394"/>
      <c r="N67" s="395"/>
      <c r="O67" s="396" t="str">
        <f t="array" ref="O67">INDEX(A67:N67,IF(MIN(IF(C67:N67&lt;&gt;"",COLUMN(C67:N67)))&gt;0,MIN(IF(C67:N67&lt;&gt;"",COLUMN(C67:N67))),""))</f>
        <v>South Africa</v>
      </c>
      <c r="P67" s="397">
        <f t="shared" ref="P67:P70" si="369">MATCH(O67,$C67:$N67,0)</f>
        <v>3</v>
      </c>
      <c r="Q67" s="398" t="str">
        <f ca="1">"'" &amp; $S$4 &amp; "'!" &amp; ADDRESS(ROW('1. Database - raw'!$A$7),MATCH($C$2,'1. Database - raw'!$6:$6,0)+MATCH(O67,$C67:$N67,0)-1,1) &amp; ":" &amp; ADDRESS(LOOKUP(2,1/('1. Database - raw'!A:A&lt;&gt;""),ROW('1. Database - raw'!A:A)),MATCH($C$2,'1. Database - raw'!$6:$6,0)+MATCH(O67,$C67:$N67,0)-1,1)</f>
        <v>'1. Database - raw'!$AG$7:$AG$494</v>
      </c>
      <c r="R67" s="392"/>
      <c r="S67" s="399"/>
      <c r="T67" s="400">
        <f t="shared" ca="1" si="204"/>
        <v>0.52110232898401043</v>
      </c>
      <c r="U67" s="401">
        <f t="shared" ca="1" si="204"/>
        <v>0.7144304664014639</v>
      </c>
      <c r="V67" s="401" t="str">
        <f t="shared" ca="1" si="204"/>
        <v/>
      </c>
      <c r="W67" s="401" t="str">
        <f t="shared" ca="1" si="204"/>
        <v/>
      </c>
      <c r="X67" s="401" t="str">
        <f t="shared" ca="1" si="204"/>
        <v/>
      </c>
      <c r="Y67" s="401" t="str">
        <f t="shared" ca="1" si="204"/>
        <v/>
      </c>
      <c r="Z67" s="401" t="str">
        <f t="shared" ca="1" si="204"/>
        <v/>
      </c>
      <c r="AA67" s="401" t="str">
        <f t="shared" ca="1" si="204"/>
        <v/>
      </c>
      <c r="AB67" s="401" t="str">
        <f t="shared" ca="1" si="204"/>
        <v/>
      </c>
      <c r="AC67" s="401" t="str">
        <f t="shared" ca="1" si="204"/>
        <v/>
      </c>
      <c r="AD67" s="401" t="str">
        <f t="shared" ca="1" si="205"/>
        <v/>
      </c>
      <c r="AE67" s="401" t="str">
        <f t="shared" ca="1" si="205"/>
        <v/>
      </c>
      <c r="AF67" s="401" t="str">
        <f t="shared" ca="1" si="205"/>
        <v/>
      </c>
      <c r="AG67" s="401" t="str">
        <f t="shared" ca="1" si="205"/>
        <v/>
      </c>
      <c r="AH67" s="401" t="str">
        <f t="shared" ca="1" si="205"/>
        <v/>
      </c>
      <c r="AI67" s="401" t="str">
        <f t="shared" ca="1" si="205"/>
        <v/>
      </c>
      <c r="AJ67" s="401" t="str">
        <f t="shared" ca="1" si="205"/>
        <v/>
      </c>
      <c r="AK67" s="401" t="str">
        <f t="shared" ca="1" si="205"/>
        <v/>
      </c>
      <c r="AL67" s="401" t="str">
        <f t="shared" ca="1" si="205"/>
        <v/>
      </c>
      <c r="AM67" s="402" t="str">
        <f t="shared" ca="1" si="205"/>
        <v/>
      </c>
      <c r="AN67" s="403"/>
      <c r="AO67" s="403"/>
      <c r="AP67" s="403"/>
      <c r="AQ67" s="403"/>
      <c r="AR67" s="403"/>
      <c r="AS67" s="403"/>
      <c r="AT67" s="403"/>
      <c r="AU67" s="403"/>
      <c r="AV67" s="403"/>
      <c r="AW67" s="403"/>
      <c r="AX67" s="403"/>
      <c r="AY67" s="403"/>
      <c r="AZ67" s="403"/>
      <c r="BA67" s="403"/>
      <c r="BB67" s="403"/>
      <c r="BC67" s="403"/>
      <c r="BD67" s="404"/>
      <c r="BE67" s="404"/>
      <c r="BF67" s="404"/>
      <c r="BG67" s="405"/>
      <c r="BH67" s="467"/>
      <c r="BI67" s="532">
        <f t="shared" ca="1" si="367"/>
        <v>0.61776639769273722</v>
      </c>
      <c r="BJ67" s="557">
        <f t="shared" ca="1" si="206"/>
        <v>1.043362121266338</v>
      </c>
      <c r="BK67" s="557">
        <f t="shared" ca="1" si="207"/>
        <v>0.86902524739929765</v>
      </c>
      <c r="BL67" s="557" t="str">
        <f t="shared" ca="1" si="368"/>
        <v/>
      </c>
      <c r="BM67" s="557" t="str">
        <f t="shared" ca="1" si="208"/>
        <v/>
      </c>
      <c r="BN67" s="557" t="str">
        <f t="shared" ca="1" si="209"/>
        <v/>
      </c>
      <c r="BO67" s="406"/>
      <c r="BP67" s="396" t="str">
        <f t="shared" si="210"/>
        <v>South Africa</v>
      </c>
      <c r="BQ67" s="407">
        <f t="shared" ca="1" si="172"/>
        <v>22.175568248601241</v>
      </c>
      <c r="BR67" s="408">
        <f t="shared" ca="1" si="173"/>
        <v>97.282908458937669</v>
      </c>
      <c r="BS67" s="408">
        <f t="shared" ca="1" si="174"/>
        <v>46.446784344598058</v>
      </c>
      <c r="BT67" s="408">
        <f t="array" aca="1" ref="BT67" ca="1">IFERROR(AVERAGE(IF(('1. Database - raw'!AW$7:AY$494&gt;0)*('1. Database - raw'!$AD$7:$AD$494=$A67)*('1. Database - raw'!$AP$7:$AP$494&lt;&gt;Dropdown!$AM$11)*(INDIRECT($Q67,TRUE)=$O67),'1. Database - raw'!AW$7:AY$494)),"")</f>
        <v>57.548999999999999</v>
      </c>
      <c r="BU67" s="409">
        <f t="array" aca="1" ref="BU67" ca="1">IFERROR(_xlfn.STDEV.S(IF(('1. Database - raw'!AW$7:AY$494&gt;0)*('1. Database - raw'!$AD$7:$AD$494=$A67)*('1. Database - raw'!$AP$7:$AP$494&lt;&gt;Dropdown!$AM$11)*(INDIRECT($Q67,TRUE)=$O67),'1. Database - raw'!AW$7:AY$494)),"")</f>
        <v>42.101234123679106</v>
      </c>
      <c r="BV67" s="410">
        <f t="array" aca="1" ref="BV67" ca="1">IFERROR(IF(COUNT(IF(('1. Database - raw'!AW$7:AY$494&gt;0)*('1. Database - raw'!$AD$7:$AD$494=$A67)*('1. Database - raw'!$AP$7:$AP$494&lt;&gt;Dropdown!$AM$11)*(INDIRECT($Q67,TRUE)=$O67),'1. Database - raw'!AW$7:AY$494))&gt;0,COUNT(IF(('1. Database - raw'!AW$7:AY$494&gt;0)*('1. Database - raw'!$AD$7:$AD$494=$A67)*('1. Database - raw'!$AP$7:$AP$494&lt;&gt;Dropdown!$AM$11)*(INDIRECT($Q67,TRUE)=$O67),'1. Database - raw'!AW$7:AY$494)),""),"")</f>
        <v>20</v>
      </c>
      <c r="BW67" s="407">
        <f t="shared" ca="1" si="7"/>
        <v>34.937301562672218</v>
      </c>
      <c r="BX67" s="408">
        <f t="shared" ca="1" si="8"/>
        <v>83.803120422870819</v>
      </c>
      <c r="BY67" s="408">
        <f t="shared" ca="1" si="9"/>
        <v>54.109656163265086</v>
      </c>
      <c r="BZ67" s="408">
        <f t="array" aca="1" ref="BZ67" ca="1">IFERROR(AVERAGE(IF(('1. Database - raw'!BC$7:BE$494&gt;0)*('1. Database - raw'!$AD$7:$AD$494=$A67)*('1. Database - raw'!$AP$7:$AP$494&lt;&gt;Dropdown!$AM$11)*(INDIRECT($Q67,TRUE)=$O67),'1. Database - raw'!BC$7:BE$494)),"")</f>
        <v>61.05</v>
      </c>
      <c r="CA67" s="409">
        <f t="array" aca="1" ref="CA67" ca="1">IFERROR(_xlfn.STDEV.S(IF(('1. Database - raw'!BC$7:BE$494&gt;0)*('1. Database - raw'!$AD$7:$AD$494=$A67)*('1. Database - raw'!$AP$7:$AP$494&lt;&gt;Dropdown!$AM$11)*(INDIRECT($Q67,TRUE)=$O67),'1. Database - raw'!BC$7:BE$494)),"")</f>
        <v>31.897126969228914</v>
      </c>
      <c r="CB67" s="410">
        <f t="array" aca="1" ref="CB67" ca="1">IFERROR(IF(COUNT(IF(('1. Database - raw'!BC$7:BE$494&gt;0)*('1. Database - raw'!$AD$7:$AD$494=$A67)*('1. Database - raw'!$AP$7:$AP$494&lt;&gt;Dropdown!$AM$11)*(INDIRECT($Q67,TRUE)=$O67),'1. Database - raw'!BC$7:BE$494))&gt;0,COUNT(IF(('1. Database - raw'!BC$7:BE$494&gt;0)*('1. Database - raw'!$AD$7:$AD$494=$A67)*('1. Database - raw'!$AP$7:$AP$494&lt;&gt;Dropdown!$AM$11)*(INDIRECT($Q67,TRUE)=$O67),'1. Database - raw'!BC$7:BE$494)),""),"")</f>
        <v>10</v>
      </c>
      <c r="CC67" s="411">
        <f t="shared" ca="1" si="10"/>
        <v>0.76299165769245003</v>
      </c>
      <c r="CD67" s="412">
        <f t="shared" ca="1" si="11"/>
        <v>0.76642429816789936</v>
      </c>
      <c r="CE67" s="412">
        <f t="shared" ca="1" si="12"/>
        <v>0.76470605186234675</v>
      </c>
      <c r="CF67" s="412">
        <f t="array" aca="1" ref="CF67" ca="1">IFERROR(AVERAGE(IF(('1. Database - raw'!BI$7:BK$494&gt;0)*('1. Database - raw'!$AD$7:$AD$494=$A67)*('1. Database - raw'!$AP$7:$AP$494&lt;&gt;Dropdown!$AM$11)*(INDIRECT($Q67,TRUE)=$O67),'1. Database - raw'!BI$7:BK$494)),"")</f>
        <v>0.76500000000000001</v>
      </c>
      <c r="CG67" s="413">
        <f t="array" aca="1" ref="CG67" ca="1">IFERROR(_xlfn.STDEV.S(IF(('1. Database - raw'!BI$7:BK$494&gt;0)*('1. Database - raw'!$AD$7:$AD$494=$A67)*('1. Database - raw'!$AP$7:$AP$494&lt;&gt;Dropdown!$AM$11)*(INDIRECT($Q67,TRUE)=$O67),'1. Database - raw'!BI$7:BK$494)),"")</f>
        <v>2.1213203435596444E-2</v>
      </c>
      <c r="CH67" s="410">
        <f t="array" aca="1" ref="CH67" ca="1">IFERROR(IF(COUNT(IF(('1. Database - raw'!BI$7:BK$494&gt;0)*('1. Database - raw'!$AD$7:$AD$494=$A67)*('1. Database - raw'!$AP$7:$AP$494&lt;&gt;Dropdown!$AM$11)*(INDIRECT($Q67,TRUE)=$O67),'1. Database - raw'!BI$7:BK$494))&gt;0,COUNT(IF(('1. Database - raw'!BI$7:BK$494&gt;0)*('1. Database - raw'!$AD$7:$AD$494=$A67)*('1. Database - raw'!$AP$7:$AP$494&lt;&gt;Dropdown!$AM$11)*(INDIRECT($Q67,TRUE)=$O67),'1. Database - raw'!BI$7:BK$494)),""),"")</f>
        <v>2</v>
      </c>
      <c r="CI67" s="407">
        <f t="shared" ca="1" si="211"/>
        <v>3.2567129520562625</v>
      </c>
      <c r="CJ67" s="408">
        <f t="shared" ca="1" si="212"/>
        <v>41.4713612277639</v>
      </c>
      <c r="CK67" s="408">
        <f t="shared" ca="1" si="213"/>
        <v>11.621545475962419</v>
      </c>
      <c r="CL67" s="408">
        <f t="array" aca="1" ref="CL67" ca="1">IFERROR(AVERAGE(IF(('1. Database - raw'!BO$7:BQ$494&gt;0)*('1. Database - raw'!$AD$7:$AD$494=$A67)*(INDIRECT($Q67,TRUE)=$O67),'1. Database - raw'!BO$7:BQ$494)),"")</f>
        <v>14.45</v>
      </c>
      <c r="CM67" s="409">
        <f t="array" aca="1" ref="CM67" ca="1">IFERROR(_xlfn.STDEV.S(IF(('1. Database - raw'!BO$7:BQ$494&gt;0)*('1. Database - raw'!$AD$7:$AD$494=$A67)*(INDIRECT($Q67,TRUE)=$O67),'1. Database - raw'!BO$7:BQ$494)),"")</f>
        <v>10.67731239591687</v>
      </c>
      <c r="CN67" s="410">
        <f t="array" aca="1" ref="CN67" ca="1">IFERROR(IF(COUNT(IF(('1. Database - raw'!BO$7:BQ$494&gt;0)*('1. Database - raw'!$AD$7:$AD$494=$A67)*(INDIRECT($Q67,TRUE)=$O67),'1. Database - raw'!BO$7:BQ$494))&gt;0,COUNT(IF(('1. Database - raw'!BO$7:BQ$494&gt;0)*('1. Database - raw'!$AD$7:$AD$494=$A67)*(INDIRECT($Q67,TRUE)=$O67),'1. Database - raw'!BO$7:BQ$494)),""),"")</f>
        <v>2</v>
      </c>
      <c r="CO67" s="407" t="str">
        <f t="shared" ca="1" si="214"/>
        <v/>
      </c>
      <c r="CP67" s="408" t="str">
        <f t="shared" ca="1" si="215"/>
        <v/>
      </c>
      <c r="CQ67" s="408" t="str">
        <f t="shared" ca="1" si="216"/>
        <v/>
      </c>
      <c r="CR67" s="408" t="str">
        <f t="array" aca="1" ref="CR67" ca="1">IFERROR(AVERAGE(IF(('1. Database - raw'!BU$7:BW$494&gt;0)*('1. Database - raw'!$AD$7:$AD$494=$A67)*(INDIRECT($Q67,TRUE)=$O67),'1. Database - raw'!BU$7:BW$494)),"")</f>
        <v/>
      </c>
      <c r="CS67" s="409" t="str">
        <f t="array" aca="1" ref="CS67" ca="1">IFERROR(_xlfn.STDEV.S(IF(('1. Database - raw'!BU$7:BW$494&gt;0)*('1. Database - raw'!$AD$7:$AD$494=$A67)*(INDIRECT($Q67,TRUE)=$O67),'1. Database - raw'!BU$7:BW$494)),"")</f>
        <v/>
      </c>
      <c r="CT67" s="410" t="str">
        <f t="array" aca="1" ref="CT67" ca="1">IFERROR(IF(COUNT(IF(('1. Database - raw'!BU$7:BW$494&gt;0)*('1. Database - raw'!$AD$7:$AD$494=$A67)*(INDIRECT($Q67,TRUE)=$O67),'1. Database - raw'!BU$7:BW$494))&gt;0,COUNT(IF(('1. Database - raw'!BU$7:BW$494&gt;0)*('1. Database - raw'!$AD$7:$AD$494=$A67)*(INDIRECT($Q67,TRUE)=$O67),'1. Database - raw'!BU$7:BW$494)),""),"")</f>
        <v/>
      </c>
      <c r="CU67" s="407" t="str">
        <f t="shared" ca="1" si="217"/>
        <v/>
      </c>
      <c r="CV67" s="408" t="str">
        <f t="shared" ca="1" si="218"/>
        <v/>
      </c>
      <c r="CW67" s="408" t="str">
        <f t="shared" ca="1" si="219"/>
        <v/>
      </c>
      <c r="CX67" s="408" t="str">
        <f t="array" aca="1" ref="CX67" ca="1">IFERROR(AVERAGE(IF(('1. Database - raw'!CA$7:CC$494&gt;0)*('1. Database - raw'!$AD$7:$AD$494=$A67)*(INDIRECT($Q67,TRUE)=$O67),'1. Database - raw'!CA$7:CC$494)),"")</f>
        <v/>
      </c>
      <c r="CY67" s="409" t="str">
        <f t="array" aca="1" ref="CY67" ca="1">IFERROR(_xlfn.STDEV.S(IF(('1. Database - raw'!CA$7:CC$494&gt;0)*('1. Database - raw'!$AD$7:$AD$494=$A67)*(INDIRECT($Q67,TRUE)=$O67),'1. Database - raw'!CA$7:CC$494)),"")</f>
        <v/>
      </c>
      <c r="CZ67" s="410" t="str">
        <f t="array" aca="1" ref="CZ67" ca="1">IFERROR(IF(COUNT(IF(('1. Database - raw'!CA$7:CC$494&gt;0)*('1. Database - raw'!$AD$7:$AD$494=$A67)*(INDIRECT($Q67,TRUE)=$O67),'1. Database - raw'!CA$7:CC$494))&gt;0,COUNT(IF(('1. Database - raw'!CA$7:CC$494&gt;0)*('1. Database - raw'!$AD$7:$AD$494=$A67)*(INDIRECT($Q67,TRUE)=$O67),'1. Database - raw'!CA$7:CC$494)),""),"")</f>
        <v/>
      </c>
      <c r="DA67" s="407" t="str">
        <f t="shared" ca="1" si="220"/>
        <v/>
      </c>
      <c r="DB67" s="408" t="str">
        <f t="shared" ca="1" si="221"/>
        <v/>
      </c>
      <c r="DC67" s="408" t="str">
        <f t="shared" ca="1" si="222"/>
        <v/>
      </c>
      <c r="DD67" s="408" t="str">
        <f t="array" aca="1" ref="DD67" ca="1">IFERROR(AVERAGE(IF(('1. Database - raw'!CG$7:CI$494&gt;0)*('1. Database - raw'!$AD$7:$AD$494=$A67)*(INDIRECT($Q67,TRUE)=$O67),'1. Database - raw'!CG$7:CI$494)),"")</f>
        <v/>
      </c>
      <c r="DE67" s="409" t="str">
        <f t="array" aca="1" ref="DE67" ca="1">IFERROR(_xlfn.STDEV.S(IF(('1. Database - raw'!CG$7:CI$494&gt;0)*('1. Database - raw'!$AD$7:$AD$494=$A67)*(INDIRECT($Q67,TRUE)=$O67),'1. Database - raw'!CG$7:CI$494)),"")</f>
        <v/>
      </c>
      <c r="DF67" s="410" t="str">
        <f t="array" aca="1" ref="DF67" ca="1">IFERROR(IF(COUNT(IF(('1. Database - raw'!CG$7:CI$494&gt;0)*('1. Database - raw'!$AD$7:$AD$494=$A67)*(INDIRECT($Q67,TRUE)=$O67),'1. Database - raw'!CG$7:CI$494))&gt;0,COUNT(IF(('1. Database - raw'!CG$7:CI$494&gt;0)*('1. Database - raw'!$AD$7:$AD$494=$A67)*(INDIRECT($Q67,TRUE)=$O67),'1. Database - raw'!CG$7:CI$494)),""),"")</f>
        <v/>
      </c>
      <c r="DG67" s="407">
        <f t="shared" ca="1" si="223"/>
        <v>18.005148305070296</v>
      </c>
      <c r="DH67" s="408">
        <f t="shared" ca="1" si="224"/>
        <v>144.975997270721</v>
      </c>
      <c r="DI67" s="408">
        <f t="shared" ca="1" si="225"/>
        <v>51.091235369041513</v>
      </c>
      <c r="DJ67" s="408">
        <f t="array" aca="1" ref="DJ67" ca="1">IFERROR(AVERAGE(IF(('1. Database - raw'!CM$7:CO$494&gt;0)*('1. Database - raw'!$AD$7:$AD$494=$A67)*(INDIRECT($Q67,TRUE)=$O67),'1. Database - raw'!CM$7:CO$494)),"")</f>
        <v>65.25</v>
      </c>
      <c r="DK67" s="409">
        <f t="array" aca="1" ref="DK67" ca="1">IFERROR(_xlfn.STDEV.S(IF(('1. Database - raw'!CM$7:CO$494&gt;0)*('1. Database - raw'!$AD$7:$AD$494=$A67)*(INDIRECT($Q67,TRUE)=$O67),'1. Database - raw'!CM$7:CO$494)),"")</f>
        <v>51.833869236243594</v>
      </c>
      <c r="DL67" s="410">
        <f t="array" aca="1" ref="DL67" ca="1">IFERROR(IF(COUNT(IF(('1. Database - raw'!CM$7:CO$494&gt;0)*('1. Database - raw'!$AD$7:$AD$494=$A67)*(INDIRECT($Q67,TRUE)=$O67),'1. Database - raw'!CM$7:CO$494))&gt;0,COUNT(IF(('1. Database - raw'!CM$7:CO$494&gt;0)*('1. Database - raw'!$AD$7:$AD$494=$A67)*(INDIRECT($Q67,TRUE)=$O67),'1. Database - raw'!CM$7:CO$494)),""),"")</f>
        <v>4</v>
      </c>
      <c r="DM67" s="407" t="str">
        <f t="shared" ca="1" si="226"/>
        <v/>
      </c>
      <c r="DN67" s="408" t="str">
        <f t="shared" ca="1" si="227"/>
        <v/>
      </c>
      <c r="DO67" s="408" t="str">
        <f t="shared" ca="1" si="228"/>
        <v/>
      </c>
      <c r="DP67" s="408">
        <f t="array" aca="1" ref="DP67" ca="1">IFERROR(AVERAGE(IF(('1. Database - raw'!CS$7:CU$494&gt;0)*('1. Database - raw'!$AD$7:$AD$494=$A67)*(INDIRECT($Q67,TRUE)=$O67),'1. Database - raw'!CS$7:CU$494)),"")</f>
        <v>35</v>
      </c>
      <c r="DQ67" s="409" t="str">
        <f t="array" aca="1" ref="DQ67" ca="1">IFERROR(_xlfn.STDEV.S(IF(('1. Database - raw'!CS$7:CU$494&gt;0)*('1. Database - raw'!$AD$7:$AD$494=$A67)*(INDIRECT($Q67,TRUE)=$O67),'1. Database - raw'!CS$7:CU$494)),"")</f>
        <v/>
      </c>
      <c r="DR67" s="410">
        <f t="array" aca="1" ref="DR67" ca="1">IFERROR(IF(COUNT(IF(('1. Database - raw'!CS$7:CU$494&gt;0)*('1. Database - raw'!$AD$7:$AD$494=$A67)*(INDIRECT($Q67,TRUE)=$O67),'1. Database - raw'!CS$7:CU$494))&gt;0,COUNT(IF(('1. Database - raw'!CS$7:CU$494&gt;0)*('1. Database - raw'!$AD$7:$AD$494=$A67)*(INDIRECT($Q67,TRUE)=$O67),'1. Database - raw'!CS$7:CU$494)),""),"")</f>
        <v>1</v>
      </c>
      <c r="DS67" s="407" t="str">
        <f t="shared" ca="1" si="229"/>
        <v/>
      </c>
      <c r="DT67" s="408" t="str">
        <f t="shared" ca="1" si="230"/>
        <v/>
      </c>
      <c r="DU67" s="408" t="str">
        <f t="shared" ca="1" si="231"/>
        <v/>
      </c>
      <c r="DV67" s="408">
        <f t="array" aca="1" ref="DV67" ca="1">IFERROR(AVERAGE(IF(('1. Database - raw'!CY$7:DA$494&gt;0)*('1. Database - raw'!$AD$7:$AD$494=$A67)*(INDIRECT($Q67,TRUE)=$O67),'1. Database - raw'!CY$7:DA$494)),"")</f>
        <v>2.5</v>
      </c>
      <c r="DW67" s="409" t="str">
        <f t="array" aca="1" ref="DW67" ca="1">IFERROR(_xlfn.STDEV.S(IF(('1. Database - raw'!CY$7:DA$494&gt;0)*('1. Database - raw'!$AD$7:$AD$494=$A67)*(INDIRECT($Q67,TRUE)=$O67),'1. Database - raw'!CY$7:DA$494)),"")</f>
        <v/>
      </c>
      <c r="DX67" s="410">
        <f t="array" aca="1" ref="DX67" ca="1">IFERROR(IF(COUNT(IF(('1. Database - raw'!CY$7:DA$494&gt;0)*('1. Database - raw'!$AD$7:$AD$494=$A67)*(INDIRECT($Q67,TRUE)=$O67),'1. Database - raw'!CY$7:DA$494))&gt;0,COUNT(IF(('1. Database - raw'!CY$7:DA$494&gt;0)*('1. Database - raw'!$AD$7:$AD$494=$A67)*(INDIRECT($Q67,TRUE)=$O67),'1. Database - raw'!CY$7:DA$494)),""),"")</f>
        <v>1</v>
      </c>
      <c r="DY67" s="407" t="str">
        <f t="shared" ca="1" si="232"/>
        <v/>
      </c>
      <c r="DZ67" s="408" t="str">
        <f t="shared" ca="1" si="233"/>
        <v/>
      </c>
      <c r="EA67" s="408" t="str">
        <f t="shared" ca="1" si="234"/>
        <v/>
      </c>
      <c r="EB67" s="408">
        <f t="array" aca="1" ref="EB67" ca="1">IFERROR(AVERAGE(IF(('1. Database - raw'!DE$7:DG$494&gt;0)*('1. Database - raw'!$AD$7:$AD$494=$A67)*(INDIRECT($Q67,TRUE)=$O67),'1. Database - raw'!DE$7:DG$494)),"")</f>
        <v>23</v>
      </c>
      <c r="EC67" s="409" t="str">
        <f t="array" aca="1" ref="EC67" ca="1">IFERROR(_xlfn.STDEV.S(IF(('1. Database - raw'!DE$7:DG$494&gt;0)*('1. Database - raw'!$AD$7:$AD$494=$A67)*(INDIRECT($Q67,TRUE)=$O67),'1. Database - raw'!DE$7:DG$494)),"")</f>
        <v/>
      </c>
      <c r="ED67" s="410">
        <f t="array" aca="1" ref="ED67" ca="1">IFERROR(IF(COUNT(IF(('1. Database - raw'!DE$7:DG$494&gt;0)*('1. Database - raw'!$AD$7:$AD$494=$A67)*(INDIRECT($Q67,TRUE)=$O67),'1. Database - raw'!DE$7:DG$494))&gt;0,COUNT(IF(('1. Database - raw'!DE$7:DG$494&gt;0)*('1. Database - raw'!$AD$7:$AD$494=$A67)*(INDIRECT($Q67,TRUE)=$O67),'1. Database - raw'!DE$7:DG$494)),""),"")</f>
        <v>1</v>
      </c>
      <c r="EE67" s="411">
        <f t="shared" ca="1" si="235"/>
        <v>0.20475821732439087</v>
      </c>
      <c r="EF67" s="412">
        <f t="shared" ca="1" si="236"/>
        <v>0.23141958634510712</v>
      </c>
      <c r="EG67" s="412">
        <f t="shared" ca="1" si="237"/>
        <v>0.21768110150854181</v>
      </c>
      <c r="EH67" s="412">
        <f t="array" aca="1" ref="EH67" ca="1">IFERROR(AVERAGE(IF(('1. Database - raw'!DK$7:DM$494&gt;0)*('1. Database - raw'!$AD$7:$AD$494=$A67)*(INDIRECT($Q67,TRUE)=$O67),'1. Database - raw'!DK$7:DM$494)),"")</f>
        <v>0.22101204819277109</v>
      </c>
      <c r="EI67" s="413">
        <f t="array" aca="1" ref="EI67" ca="1">IFERROR(_xlfn.STDEV.S(IF(('1. Database - raw'!DK$7:DM$494&gt;0)*('1. Database - raw'!$AD$7:$AD$494=$A67)*(INDIRECT($Q67,TRUE)=$O67),'1. Database - raw'!DK$7:DM$494)),"")</f>
        <v>3.8811416194201816E-2</v>
      </c>
      <c r="EJ67" s="410">
        <f t="array" aca="1" ref="EJ67" ca="1">IFERROR(IF(COUNT(IF(('1. Database - raw'!DK$7:DM$494&gt;0)*('1. Database - raw'!$AD$7:$AD$494=$A67)*(INDIRECT($Q67,TRUE)=$O67),'1. Database - raw'!DK$7:DM$494))&gt;0,COUNT(IF(('1. Database - raw'!DK$7:DM$494&gt;0)*('1. Database - raw'!$AD$7:$AD$494=$A67)*(INDIRECT($Q67,TRUE)=$O67),'1. Database - raw'!DK$7:DM$494)),""),"")</f>
        <v>5</v>
      </c>
      <c r="EK67" s="407" t="str">
        <f t="shared" ca="1" si="238"/>
        <v/>
      </c>
      <c r="EL67" s="408" t="str">
        <f t="shared" ca="1" si="239"/>
        <v/>
      </c>
      <c r="EM67" s="408" t="str">
        <f t="shared" ca="1" si="240"/>
        <v/>
      </c>
      <c r="EN67" s="408" t="str">
        <f t="array" aca="1" ref="EN67" ca="1">IFERROR(AVERAGE(IF(('1. Database - raw'!DQ$7:DS$494&gt;0)*('1. Database - raw'!$AD$7:$AD$494=$A67)*(INDIRECT($Q67,TRUE)=$O67),'1. Database - raw'!DQ$7:DS$494)),"")</f>
        <v/>
      </c>
      <c r="EO67" s="409" t="str">
        <f t="array" aca="1" ref="EO67" ca="1">IFERROR(_xlfn.STDEV.S(IF(('1. Database - raw'!DQ$7:DS$494&gt;0)*('1. Database - raw'!$AD$7:$AD$494=$A67)*(INDIRECT($Q67,TRUE)=$O67),'1. Database - raw'!DQ$7:DS$494)),"")</f>
        <v/>
      </c>
      <c r="EP67" s="410" t="str">
        <f t="array" aca="1" ref="EP67" ca="1">IFERROR(IF(COUNT(IF(('1. Database - raw'!DQ$7:DS$494&gt;0)*('1. Database - raw'!$AD$7:$AD$494=$A67)*(INDIRECT($Q67,TRUE)=$O67),'1. Database - raw'!DQ$7:DS$494))&gt;0,COUNT(IF(('1. Database - raw'!DQ$7:DS$494&gt;0)*('1. Database - raw'!$AD$7:$AD$494=$A67)*(INDIRECT($Q67,TRUE)=$O67),'1. Database - raw'!DQ$7:DS$494)),""),"")</f>
        <v/>
      </c>
      <c r="EQ67" s="407" t="str">
        <f t="shared" ca="1" si="241"/>
        <v/>
      </c>
      <c r="ER67" s="408" t="str">
        <f t="shared" ca="1" si="242"/>
        <v/>
      </c>
      <c r="ES67" s="408" t="str">
        <f t="shared" ca="1" si="243"/>
        <v/>
      </c>
      <c r="ET67" s="408" t="str">
        <f t="array" aca="1" ref="ET67" ca="1">IFERROR(AVERAGE(IF(('1. Database - raw'!DW$7:DY$494&gt;0)*('1. Database - raw'!$AD$7:$AD$494=$A67)*(INDIRECT($Q67,TRUE)=$O67),'1. Database - raw'!DW$7:DY$494)),"")</f>
        <v/>
      </c>
      <c r="EU67" s="409" t="str">
        <f t="array" aca="1" ref="EU67" ca="1">IFERROR(_xlfn.STDEV.S(IF(('1. Database - raw'!DW$7:DY$494&gt;0)*('1. Database - raw'!$AD$7:$AD$494=$A67)*(INDIRECT($Q67,TRUE)=$O67),'1. Database - raw'!DW$7:DY$494)),"")</f>
        <v/>
      </c>
      <c r="EV67" s="410" t="str">
        <f t="array" aca="1" ref="EV67" ca="1">IFERROR(IF(COUNT(IF(('1. Database - raw'!DW$7:DY$494&gt;0)*('1. Database - raw'!$AD$7:$AD$494=$A67)*(INDIRECT($Q67,TRUE)=$O67),'1. Database - raw'!DW$7:DY$494))&gt;0,COUNT(IF(('1. Database - raw'!DW$7:DY$494&gt;0)*('1. Database - raw'!$AD$7:$AD$494=$A67)*(INDIRECT($Q67,TRUE)=$O67),'1. Database - raw'!DW$7:DY$494)),""),"")</f>
        <v/>
      </c>
      <c r="EW67" s="407" t="str">
        <f t="shared" ca="1" si="244"/>
        <v/>
      </c>
      <c r="EX67" s="408" t="str">
        <f t="shared" ca="1" si="245"/>
        <v/>
      </c>
      <c r="EY67" s="408" t="str">
        <f t="shared" ca="1" si="246"/>
        <v/>
      </c>
      <c r="EZ67" s="408" t="str">
        <f t="array" aca="1" ref="EZ67" ca="1">IFERROR(AVERAGE(IF(('1. Database - raw'!EC$7:EE$494&gt;0)*('1. Database - raw'!$AD$7:$AD$494=$A67)*(INDIRECT($Q67,TRUE)=$O67),'1. Database - raw'!EC$7:EE$494)),"")</f>
        <v/>
      </c>
      <c r="FA67" s="409" t="str">
        <f t="array" aca="1" ref="FA67" ca="1">IFERROR(_xlfn.STDEV.S(IF(('1. Database - raw'!EC$7:EE$494&gt;0)*('1. Database - raw'!$AD$7:$AD$494=$A67)*(INDIRECT($Q67,TRUE)=$O67),'1. Database - raw'!EC$7:EE$494)),"")</f>
        <v/>
      </c>
      <c r="FB67" s="410" t="str">
        <f t="array" aca="1" ref="FB67" ca="1">IFERROR(IF(COUNT(IF(('1. Database - raw'!EC$7:EE$494&gt;0)*('1. Database - raw'!$AD$7:$AD$494=$A67)*(INDIRECT($Q67,TRUE)=$O67),'1. Database - raw'!EC$7:EE$494))&gt;0,COUNT(IF(('1. Database - raw'!EC$7:EE$494&gt;0)*('1. Database - raw'!$AD$7:$AD$494=$A67)*(INDIRECT($Q67,TRUE)=$O67),'1. Database - raw'!EC$7:EE$494)),""),"")</f>
        <v/>
      </c>
      <c r="FC67" s="407" t="str">
        <f t="shared" ca="1" si="247"/>
        <v/>
      </c>
      <c r="FD67" s="408" t="str">
        <f t="shared" ca="1" si="248"/>
        <v/>
      </c>
      <c r="FE67" s="408" t="str">
        <f t="shared" ca="1" si="249"/>
        <v/>
      </c>
      <c r="FF67" s="408" t="str">
        <f t="array" aca="1" ref="FF67" ca="1">IFERROR(AVERAGE(IF(('1. Database - raw'!EI$7:EK$494&gt;0)*('1. Database - raw'!$AD$7:$AD$494=$A67)*(INDIRECT($Q67,TRUE)=$O67),'1. Database - raw'!EI$7:EK$494)),"")</f>
        <v/>
      </c>
      <c r="FG67" s="409" t="str">
        <f t="array" aca="1" ref="FG67" ca="1">IFERROR(_xlfn.STDEV.S(IF(('1. Database - raw'!EI$7:EK$494&gt;0)*('1. Database - raw'!$AD$7:$AD$494=$A67)*(INDIRECT($Q67,TRUE)=$O67),'1. Database - raw'!EI$7:EK$494)),"")</f>
        <v/>
      </c>
      <c r="FH67" s="410" t="str">
        <f t="array" aca="1" ref="FH67" ca="1">IFERROR(IF(COUNT(IF(('1. Database - raw'!EI$7:EK$494&gt;0)*('1. Database - raw'!$AD$7:$AD$494=$A67)*(INDIRECT($Q67,TRUE)=$O67),'1. Database - raw'!EI$7:EK$494))&gt;0,COUNT(IF(('1. Database - raw'!EI$7:EK$494&gt;0)*('1. Database - raw'!$AD$7:$AD$494=$A67)*(INDIRECT($Q67,TRUE)=$O67),'1. Database - raw'!EI$7:EK$494)),""),"")</f>
        <v/>
      </c>
      <c r="FI67" s="407" t="str">
        <f t="shared" ca="1" si="250"/>
        <v/>
      </c>
      <c r="FJ67" s="408" t="str">
        <f t="shared" ca="1" si="251"/>
        <v/>
      </c>
      <c r="FK67" s="408" t="str">
        <f t="shared" ca="1" si="252"/>
        <v/>
      </c>
      <c r="FL67" s="408" t="str">
        <f t="array" aca="1" ref="FL67" ca="1">IFERROR(AVERAGE(IF(('1. Database - raw'!EO$7:EQ$494&gt;0)*('1. Database - raw'!$AD$7:$AD$494=$A67)*(INDIRECT($Q67,TRUE)=$O67),'1. Database - raw'!EO$7:EQ$494)),"")</f>
        <v/>
      </c>
      <c r="FM67" s="409" t="str">
        <f t="array" aca="1" ref="FM67" ca="1">IFERROR(_xlfn.STDEV.S(IF(('1. Database - raw'!EO$7:EQ$494&gt;0)*('1. Database - raw'!$AD$7:$AD$494=$A67)*(INDIRECT($Q67,TRUE)=$O67),'1. Database - raw'!EO$7:EQ$494)),"")</f>
        <v/>
      </c>
      <c r="FN67" s="410" t="str">
        <f t="array" aca="1" ref="FN67" ca="1">IFERROR(IF(COUNT(IF(('1. Database - raw'!EO$7:EQ$494&gt;0)*('1. Database - raw'!$AD$7:$AD$494=$A67)*(INDIRECT($Q67,TRUE)=$O67),'1. Database - raw'!EO$7:EQ$494))&gt;0,COUNT(IF(('1. Database - raw'!EO$7:EQ$494&gt;0)*('1. Database - raw'!$AD$7:$AD$494=$A67)*(INDIRECT($Q67,TRUE)=$O67),'1. Database - raw'!EO$7:EQ$494)),""),"")</f>
        <v/>
      </c>
      <c r="FO67" s="407" t="str">
        <f t="shared" ca="1" si="253"/>
        <v/>
      </c>
      <c r="FP67" s="408" t="str">
        <f t="shared" ca="1" si="254"/>
        <v/>
      </c>
      <c r="FQ67" s="408" t="str">
        <f t="shared" ca="1" si="255"/>
        <v/>
      </c>
      <c r="FR67" s="408" t="str">
        <f t="array" aca="1" ref="FR67" ca="1">IFERROR(AVERAGE(IF(('1. Database - raw'!EU$7:EW$494&gt;0)*('1. Database - raw'!$AD$7:$AD$494=$A67)*(INDIRECT($Q67,TRUE)=$O67),'1. Database - raw'!EU$7:EW$494)),"")</f>
        <v/>
      </c>
      <c r="FS67" s="409" t="str">
        <f t="array" aca="1" ref="FS67" ca="1">IFERROR(_xlfn.STDEV.S(IF(('1. Database - raw'!EU$7:EW$494&gt;0)*('1. Database - raw'!$AD$7:$AD$494=$A67)*(INDIRECT($Q67,TRUE)=$O67),'1. Database - raw'!EU$7:EW$494)),"")</f>
        <v/>
      </c>
      <c r="FT67" s="410" t="str">
        <f t="array" aca="1" ref="FT67" ca="1">IFERROR(IF(COUNT(IF(('1. Database - raw'!EU$7:EW$494&gt;0)*('1. Database - raw'!$AD$7:$AD$494=$A67)*(INDIRECT($Q67,TRUE)=$O67),'1. Database - raw'!EU$7:EW$494))&gt;0,COUNT(IF(('1. Database - raw'!EU$7:EW$494&gt;0)*('1. Database - raw'!$AD$7:$AD$494=$A67)*(INDIRECT($Q67,TRUE)=$O67),'1. Database - raw'!EU$7:EW$494)),""),"")</f>
        <v/>
      </c>
      <c r="FU67" s="407" t="str">
        <f t="shared" ca="1" si="256"/>
        <v/>
      </c>
      <c r="FV67" s="408" t="str">
        <f t="shared" ca="1" si="257"/>
        <v/>
      </c>
      <c r="FW67" s="408" t="str">
        <f t="shared" ca="1" si="258"/>
        <v/>
      </c>
      <c r="FX67" s="408" t="str">
        <f t="array" aca="1" ref="FX67" ca="1">IFERROR(AVERAGE(IF(('1. Database - raw'!FA$7:FC$494&gt;0)*('1. Database - raw'!$AD$7:$AD$494=$A67)*(INDIRECT($Q67,TRUE)=$O67),'1. Database - raw'!FA$7:FC$494)),"")</f>
        <v/>
      </c>
      <c r="FY67" s="409" t="str">
        <f t="array" aca="1" ref="FY67" ca="1">IFERROR(_xlfn.STDEV.S(IF(('1. Database - raw'!FA$7:FC$494&gt;0)*('1. Database - raw'!$AD$7:$AD$494=$A67)*(INDIRECT($Q67,TRUE)=$O67),'1. Database - raw'!FA$7:FC$494)),"")</f>
        <v/>
      </c>
      <c r="FZ67" s="410" t="str">
        <f t="array" aca="1" ref="FZ67" ca="1">IFERROR(IF(COUNT(IF(('1. Database - raw'!FA$7:FC$494&gt;0)*('1. Database - raw'!$AD$7:$AD$494=$A67)*(INDIRECT($Q67,TRUE)=$O67),'1. Database - raw'!FA$7:FC$494))&gt;0,COUNT(IF(('1. Database - raw'!FA$7:FC$494&gt;0)*('1. Database - raw'!$AD$7:$AD$494=$A67)*(INDIRECT($Q67,TRUE)=$O67),'1. Database - raw'!FA$7:FC$494)),""),"")</f>
        <v/>
      </c>
      <c r="GA67" s="407" t="str">
        <f t="shared" ca="1" si="259"/>
        <v/>
      </c>
      <c r="GB67" s="408" t="str">
        <f t="shared" ca="1" si="260"/>
        <v/>
      </c>
      <c r="GC67" s="408" t="str">
        <f t="shared" ca="1" si="261"/>
        <v/>
      </c>
      <c r="GD67" s="408" t="str">
        <f t="array" aca="1" ref="GD67" ca="1">IFERROR(AVERAGE(IF(('1. Database - raw'!FG$7:FI$494&gt;0)*('1. Database - raw'!$AD$7:$AD$494=$A67)*(INDIRECT($Q67,TRUE)=$O67),'1. Database - raw'!FG$7:FI$494)),"")</f>
        <v/>
      </c>
      <c r="GE67" s="409" t="str">
        <f t="array" aca="1" ref="GE67" ca="1">IFERROR(_xlfn.STDEV.S(IF(('1. Database - raw'!FG$7:FI$494&gt;0)*('1. Database - raw'!$AD$7:$AD$494=$A67)*(INDIRECT($Q67,TRUE)=$O67),'1. Database - raw'!FG$7:FI$494)),"")</f>
        <v/>
      </c>
      <c r="GF67" s="410" t="str">
        <f t="array" aca="1" ref="GF67" ca="1">IFERROR(IF(COUNT(IF(('1. Database - raw'!FG$7:FI$494&gt;0)*('1. Database - raw'!$AD$7:$AD$494=$A67)*(INDIRECT($Q67,TRUE)=$O67),'1. Database - raw'!FG$7:FI$494))&gt;0,COUNT(IF(('1. Database - raw'!FG$7:FI$494&gt;0)*('1. Database - raw'!$AD$7:$AD$494=$A67)*(INDIRECT($Q67,TRUE)=$O67),'1. Database - raw'!FG$7:FI$494)),""),"")</f>
        <v/>
      </c>
      <c r="GG67" s="407" t="str">
        <f t="shared" ca="1" si="262"/>
        <v/>
      </c>
      <c r="GH67" s="408" t="str">
        <f t="shared" ca="1" si="263"/>
        <v/>
      </c>
      <c r="GI67" s="408" t="str">
        <f t="shared" ca="1" si="264"/>
        <v/>
      </c>
      <c r="GJ67" s="408" t="str">
        <f t="array" aca="1" ref="GJ67" ca="1">IFERROR(AVERAGE(IF(('1. Database - raw'!FM$7:FO$494&gt;0)*('1. Database - raw'!$AD$7:$AD$494=$A67)*(INDIRECT($Q67,TRUE)=$O67),'1. Database - raw'!FM$7:FO$494)),"")</f>
        <v/>
      </c>
      <c r="GK67" s="409" t="str">
        <f t="array" aca="1" ref="GK67" ca="1">IFERROR(_xlfn.STDEV.S(IF(('1. Database - raw'!FM$7:FO$494&gt;0)*('1. Database - raw'!$AD$7:$AD$494=$A67)*(INDIRECT($Q67,TRUE)=$O67),'1. Database - raw'!FM$7:FO$494)),"")</f>
        <v/>
      </c>
      <c r="GL67" s="410" t="str">
        <f t="array" aca="1" ref="GL67" ca="1">IFERROR(IF(COUNT(IF(('1. Database - raw'!FM$7:FO$494&gt;0)*('1. Database - raw'!$AD$7:$AD$494=$A67)*(INDIRECT($Q67,TRUE)=$O67),'1. Database - raw'!FM$7:FO$494))&gt;0,COUNT(IF(('1. Database - raw'!FM$7:FO$494&gt;0)*('1. Database - raw'!$AD$7:$AD$494=$A67)*(INDIRECT($Q67,TRUE)=$O67),'1. Database - raw'!FM$7:FO$494)),""),"")</f>
        <v/>
      </c>
      <c r="GM67" s="407">
        <f t="shared" ca="1" si="265"/>
        <v>100.00000000000004</v>
      </c>
      <c r="GN67" s="408">
        <f t="shared" ca="1" si="266"/>
        <v>100.00000000000004</v>
      </c>
      <c r="GO67" s="408">
        <f t="shared" ca="1" si="267"/>
        <v>100.00000000000004</v>
      </c>
      <c r="GP67" s="408">
        <f t="array" aca="1" ref="GP67" ca="1">IFERROR(AVERAGE(IF(('1. Database - raw'!FS$7:FU$494&gt;0)*('1. Database - raw'!$AD$7:$AD$494=$A67)*(INDIRECT($Q67,TRUE)=$O67),'1. Database - raw'!FS$7:FU$494)),"")</f>
        <v>100</v>
      </c>
      <c r="GQ67" s="409">
        <f t="array" aca="1" ref="GQ67" ca="1">IFERROR(_xlfn.STDEV.S(IF(('1. Database - raw'!FS$7:FU$494&gt;0)*('1. Database - raw'!$AD$7:$AD$494=$A67)*(INDIRECT($Q67,TRUE)=$O67),'1. Database - raw'!FS$7:FU$494)),"")</f>
        <v>0</v>
      </c>
      <c r="GR67" s="410">
        <f t="array" aca="1" ref="GR67" ca="1">IFERROR(IF(COUNT(IF(('1. Database - raw'!FS$7:FU$494&gt;0)*('1. Database - raw'!$AD$7:$AD$494=$A67)*(INDIRECT($Q67,TRUE)=$O67),'1. Database - raw'!FS$7:FU$494))&gt;0,COUNT(IF(('1. Database - raw'!FS$7:FU$494&gt;0)*('1. Database - raw'!$AD$7:$AD$494=$A67)*(INDIRECT($Q67,TRUE)=$O67),'1. Database - raw'!FS$7:FU$494)),""),"")</f>
        <v>3</v>
      </c>
      <c r="GS67" s="407" t="str">
        <f t="shared" ca="1" si="268"/>
        <v/>
      </c>
      <c r="GT67" s="408" t="str">
        <f t="shared" ca="1" si="269"/>
        <v/>
      </c>
      <c r="GU67" s="408" t="str">
        <f t="shared" ca="1" si="270"/>
        <v/>
      </c>
      <c r="GV67" s="408" t="str">
        <f t="array" aca="1" ref="GV67" ca="1">IFERROR(AVERAGE(IF(('1. Database - raw'!FY$7:GA$494&gt;0)*('1. Database - raw'!$AD$7:$AD$494=$A67)*(INDIRECT($Q67,TRUE)=$O67),'1. Database - raw'!FY$7:GA$494)),"")</f>
        <v/>
      </c>
      <c r="GW67" s="409" t="str">
        <f t="array" aca="1" ref="GW67" ca="1">IFERROR(_xlfn.STDEV.S(IF(('1. Database - raw'!FY$7:GA$494&gt;0)*('1. Database - raw'!$AD$7:$AD$494=$A67)*(INDIRECT($Q67,TRUE)=$O67),'1. Database - raw'!FY$7:GA$494)),"")</f>
        <v/>
      </c>
      <c r="GX67" s="410" t="str">
        <f t="array" aca="1" ref="GX67" ca="1">IFERROR(IF(COUNT(IF(('1. Database - raw'!FY$7:GA$494&gt;0)*('1. Database - raw'!$AD$7:$AD$494=$A67)*(INDIRECT($Q67,TRUE)=$O67),'1. Database - raw'!FY$7:GA$494))&gt;0,COUNT(IF(('1. Database - raw'!FY$7:GA$494&gt;0)*('1. Database - raw'!$AD$7:$AD$494=$A67)*(INDIRECT($Q67,TRUE)=$O67),'1. Database - raw'!FY$7:GA$494)),""),"")</f>
        <v/>
      </c>
      <c r="GY67" s="407" t="str">
        <f t="shared" ca="1" si="271"/>
        <v/>
      </c>
      <c r="GZ67" s="408" t="str">
        <f t="shared" ca="1" si="272"/>
        <v/>
      </c>
      <c r="HA67" s="408" t="str">
        <f t="shared" ca="1" si="273"/>
        <v/>
      </c>
      <c r="HB67" s="408" t="str">
        <f t="array" aca="1" ref="HB67" ca="1">IFERROR(AVERAGE(IF(('1. Database - raw'!GE$7:GG$494&gt;0)*('1. Database - raw'!$AD$7:$AD$494=$A67)*(INDIRECT($Q67,TRUE)=$O67),'1. Database - raw'!GE$7:GG$494)),"")</f>
        <v/>
      </c>
      <c r="HC67" s="409" t="str">
        <f t="array" aca="1" ref="HC67" ca="1">IFERROR(_xlfn.STDEV.S(IF(('1. Database - raw'!GE$7:GG$494&gt;0)*('1. Database - raw'!$AD$7:$AD$494=$A67)*(INDIRECT($Q67,TRUE)=$O67),'1. Database - raw'!GE$7:GG$494)),"")</f>
        <v/>
      </c>
      <c r="HD67" s="410" t="str">
        <f t="array" aca="1" ref="HD67" ca="1">IFERROR(IF(COUNT(IF(('1. Database - raw'!GE$7:GG$494&gt;0)*('1. Database - raw'!$AD$7:$AD$494=$A67)*(INDIRECT($Q67,TRUE)=$O67),'1. Database - raw'!GE$7:GG$494))&gt;0,COUNT(IF(('1. Database - raw'!GE$7:GG$494&gt;0)*('1. Database - raw'!$AD$7:$AD$494=$A67)*(INDIRECT($Q67,TRUE)=$O67),'1. Database - raw'!GE$7:GG$494)),""),"")</f>
        <v/>
      </c>
      <c r="HE67" s="407" t="str">
        <f t="shared" ca="1" si="274"/>
        <v/>
      </c>
      <c r="HF67" s="408" t="str">
        <f t="shared" ca="1" si="275"/>
        <v/>
      </c>
      <c r="HG67" s="408" t="str">
        <f t="shared" ca="1" si="276"/>
        <v/>
      </c>
      <c r="HH67" s="408" t="str">
        <f t="array" aca="1" ref="HH67" ca="1">IFERROR(AVERAGE(IF(('1. Database - raw'!GK$7:GM$494&gt;0)*('1. Database - raw'!$AD$7:$AD$494=$A67)*(INDIRECT($Q67,TRUE)=$O67),'1. Database - raw'!GK$7:GM$494)),"")</f>
        <v/>
      </c>
      <c r="HI67" s="409" t="str">
        <f t="array" aca="1" ref="HI67" ca="1">IFERROR(_xlfn.STDEV.S(IF(('1. Database - raw'!GK$7:GM$494&gt;0)*('1. Database - raw'!$AD$7:$AD$494=$A67)*(INDIRECT($Q67,TRUE)=$O67),'1. Database - raw'!GK$7:GM$494)),"")</f>
        <v/>
      </c>
      <c r="HJ67" s="410" t="str">
        <f t="array" aca="1" ref="HJ67" ca="1">IFERROR(IF(COUNT(IF(('1. Database - raw'!GK$7:GM$494&gt;0)*('1. Database - raw'!$AD$7:$AD$494=$A67)*(INDIRECT($Q67,TRUE)=$O67),'1. Database - raw'!GK$7:GM$494))&gt;0,COUNT(IF(('1. Database - raw'!GK$7:GM$494&gt;0)*('1. Database - raw'!$AD$7:$AD$494=$A67)*(INDIRECT($Q67,TRUE)=$O67),'1. Database - raw'!GK$7:GM$494)),""),"")</f>
        <v/>
      </c>
      <c r="HK67" s="407" t="str">
        <f t="shared" ca="1" si="277"/>
        <v/>
      </c>
      <c r="HL67" s="408" t="str">
        <f t="shared" ca="1" si="278"/>
        <v/>
      </c>
      <c r="HM67" s="408" t="str">
        <f t="shared" ca="1" si="279"/>
        <v/>
      </c>
      <c r="HN67" s="408" t="str">
        <f t="array" aca="1" ref="HN67" ca="1">IFERROR(AVERAGE(IF(('1. Database - raw'!GQ$7:GS$494&gt;0)*('1. Database - raw'!$AD$7:$AD$494=$A67)*(INDIRECT($Q67,TRUE)=$O67),'1. Database - raw'!GQ$7:GS$494)),"")</f>
        <v/>
      </c>
      <c r="HO67" s="409" t="str">
        <f t="array" aca="1" ref="HO67" ca="1">IFERROR(_xlfn.STDEV.S(IF(('1. Database - raw'!GQ$7:GS$494&gt;0)*('1. Database - raw'!$AD$7:$AD$494=$A67)*(INDIRECT($Q67,TRUE)=$O67),'1. Database - raw'!GQ$7:GS$494)),"")</f>
        <v/>
      </c>
      <c r="HP67" s="410" t="str">
        <f t="array" aca="1" ref="HP67" ca="1">IFERROR(IF(COUNT(IF(('1. Database - raw'!GQ$7:GS$494&gt;0)*('1. Database - raw'!$AD$7:$AD$494=$A67)*(INDIRECT($Q67,TRUE)=$O67),'1. Database - raw'!GQ$7:GS$494))&gt;0,COUNT(IF(('1. Database - raw'!GQ$7:GS$494&gt;0)*('1. Database - raw'!$AD$7:$AD$494=$A67)*(INDIRECT($Q67,TRUE)=$O67),'1. Database - raw'!GQ$7:GS$494)),""),"")</f>
        <v/>
      </c>
      <c r="HQ67" s="407" t="str">
        <f t="shared" ca="1" si="280"/>
        <v/>
      </c>
      <c r="HR67" s="408" t="str">
        <f t="shared" ca="1" si="281"/>
        <v/>
      </c>
      <c r="HS67" s="408" t="str">
        <f t="shared" ca="1" si="282"/>
        <v/>
      </c>
      <c r="HT67" s="408">
        <f t="array" aca="1" ref="HT67" ca="1">IFERROR(AVERAGE(IF(('1. Database - raw'!GW$7:GY$494&gt;0)*('1. Database - raw'!$AD$7:$AD$494=$A67)*(INDIRECT($Q67,TRUE)=$O67),'1. Database - raw'!GW$7:GY$494)),"")</f>
        <v>28</v>
      </c>
      <c r="HU67" s="409" t="str">
        <f t="array" aca="1" ref="HU67" ca="1">IFERROR(_xlfn.STDEV.S(IF(('1. Database - raw'!GW$7:GY$494&gt;0)*('1. Database - raw'!$AD$7:$AD$494=$A67)*(INDIRECT($Q67,TRUE)=$O67),'1. Database - raw'!GW$7:GY$494)),"")</f>
        <v/>
      </c>
      <c r="HV67" s="410">
        <f t="array" aca="1" ref="HV67" ca="1">IFERROR(IF(COUNT(IF(('1. Database - raw'!GW$7:GY$494&gt;0)*('1. Database - raw'!$AD$7:$AD$494=$A67)*(INDIRECT($Q67,TRUE)=$O67),'1. Database - raw'!GW$7:GY$494))&gt;0,COUNT(IF(('1. Database - raw'!GW$7:GY$494&gt;0)*('1. Database - raw'!$AD$7:$AD$494=$A67)*(INDIRECT($Q67,TRUE)=$O67),'1. Database - raw'!GW$7:GY$494)),""),"")</f>
        <v>1</v>
      </c>
      <c r="HW67" s="407" t="str">
        <f t="shared" ca="1" si="283"/>
        <v/>
      </c>
      <c r="HX67" s="408" t="str">
        <f t="shared" ca="1" si="284"/>
        <v/>
      </c>
      <c r="HY67" s="408" t="str">
        <f t="shared" ca="1" si="285"/>
        <v/>
      </c>
      <c r="HZ67" s="408" t="str">
        <f t="array" aca="1" ref="HZ67" ca="1">IFERROR(AVERAGE(IF(('1. Database - raw'!HC$7:HE$494&gt;0)*('1. Database - raw'!$AD$7:$AD$494=$A67)*(INDIRECT($Q67,TRUE)=$O67),'1. Database - raw'!HC$7:HE$494)),"")</f>
        <v/>
      </c>
      <c r="IA67" s="409" t="str">
        <f t="array" aca="1" ref="IA67" ca="1">IFERROR(_xlfn.STDEV.S(IF(('1. Database - raw'!HC$7:HE$494&gt;0)*('1. Database - raw'!$AD$7:$AD$494=$A67)*(INDIRECT($Q67,TRUE)=$O67),'1. Database - raw'!HC$7:HE$494)),"")</f>
        <v/>
      </c>
      <c r="IB67" s="410" t="str">
        <f t="array" aca="1" ref="IB67" ca="1">IFERROR(IF(COUNT(IF(('1. Database - raw'!HC$7:HE$494&gt;0)*('1. Database - raw'!$AD$7:$AD$494=$A67)*(INDIRECT($Q67,TRUE)=$O67),'1. Database - raw'!HC$7:HE$494))&gt;0,COUNT(IF(('1. Database - raw'!HC$7:HE$494&gt;0)*('1. Database - raw'!$AD$7:$AD$494=$A67)*(INDIRECT($Q67,TRUE)=$O67),'1. Database - raw'!HC$7:HE$494)),""),"")</f>
        <v/>
      </c>
      <c r="IC67" s="407" t="str">
        <f t="shared" ca="1" si="286"/>
        <v/>
      </c>
      <c r="ID67" s="408" t="str">
        <f t="shared" ca="1" si="287"/>
        <v/>
      </c>
      <c r="IE67" s="408" t="str">
        <f t="shared" ca="1" si="288"/>
        <v/>
      </c>
      <c r="IF67" s="408" t="str">
        <f t="array" aca="1" ref="IF67" ca="1">IFERROR(AVERAGE(IF(('1. Database - raw'!HI$7:HK$494&gt;0)*('1. Database - raw'!$AD$7:$AD$494=$A67)*(INDIRECT($Q67,TRUE)=$O67),'1. Database - raw'!HI$7:HK$494)),"")</f>
        <v/>
      </c>
      <c r="IG67" s="409" t="str">
        <f t="array" aca="1" ref="IG67" ca="1">IFERROR(_xlfn.STDEV.S(IF(('1. Database - raw'!HI$7:HK$494&gt;0)*('1. Database - raw'!$AD$7:$AD$494=$A67)*(INDIRECT($Q67,TRUE)=$O67),'1. Database - raw'!HI$7:HK$494)),"")</f>
        <v/>
      </c>
      <c r="IH67" s="410" t="str">
        <f t="array" aca="1" ref="IH67" ca="1">IFERROR(IF(COUNT(IF(('1. Database - raw'!HI$7:HK$494&gt;0)*('1. Database - raw'!$AD$7:$AD$494=$A67)*(INDIRECT($Q67,TRUE)=$O67),'1. Database - raw'!HI$7:HK$494))&gt;0,COUNT(IF(('1. Database - raw'!HI$7:HK$494&gt;0)*('1. Database - raw'!$AD$7:$AD$494=$A67)*(INDIRECT($Q67,TRUE)=$O67),'1. Database - raw'!HI$7:HK$494)),""),"")</f>
        <v/>
      </c>
      <c r="II67" s="407" t="str">
        <f t="shared" ca="1" si="289"/>
        <v/>
      </c>
      <c r="IJ67" s="408" t="str">
        <f t="shared" ca="1" si="290"/>
        <v/>
      </c>
      <c r="IK67" s="408" t="str">
        <f t="shared" ca="1" si="291"/>
        <v/>
      </c>
      <c r="IL67" s="408" t="str">
        <f t="array" aca="1" ref="IL67" ca="1">IFERROR(AVERAGE(IF(('1. Database - raw'!HO$7:HQ$494&gt;0)*('1. Database - raw'!$AD$7:$AD$494=$A67)*(INDIRECT($Q67,TRUE)=$O67),'1. Database - raw'!HO$7:HQ$494)),"")</f>
        <v/>
      </c>
      <c r="IM67" s="409" t="str">
        <f t="array" aca="1" ref="IM67" ca="1">IFERROR(_xlfn.STDEV.S(IF(('1. Database - raw'!HO$7:HQ$494&gt;0)*('1. Database - raw'!$AD$7:$AD$494=$A67)*(INDIRECT($Q67,TRUE)=$O67),'1. Database - raw'!HO$7:HQ$494)),"")</f>
        <v/>
      </c>
      <c r="IN67" s="410" t="str">
        <f t="array" aca="1" ref="IN67" ca="1">IFERROR(IF(COUNT(IF(('1. Database - raw'!HO$7:HQ$494&gt;0)*('1. Database - raw'!$AD$7:$AD$494=$A67)*(INDIRECT($Q67,TRUE)=$O67),'1. Database - raw'!HO$7:HQ$494))&gt;0,COUNT(IF(('1. Database - raw'!HO$7:HQ$494&gt;0)*('1. Database - raw'!$AD$7:$AD$494=$A67)*(INDIRECT($Q67,TRUE)=$O67),'1. Database - raw'!HO$7:HQ$494)),""),"")</f>
        <v/>
      </c>
      <c r="IO67" s="407" t="str">
        <f t="shared" ca="1" si="292"/>
        <v/>
      </c>
      <c r="IP67" s="408" t="str">
        <f t="shared" ca="1" si="293"/>
        <v/>
      </c>
      <c r="IQ67" s="408" t="str">
        <f t="shared" ca="1" si="294"/>
        <v/>
      </c>
      <c r="IR67" s="408" t="str">
        <f t="array" aca="1" ref="IR67" ca="1">IFERROR(AVERAGE(IF(('1. Database - raw'!HU$7:HW$494&gt;0)*('1. Database - raw'!$AD$7:$AD$494=$A67)*(INDIRECT($Q67,TRUE)=$O67),'1. Database - raw'!HU$7:HW$494)),"")</f>
        <v/>
      </c>
      <c r="IS67" s="409" t="str">
        <f t="array" aca="1" ref="IS67" ca="1">IFERROR(_xlfn.STDEV.S(IF(('1. Database - raw'!HU$7:HW$494&gt;0)*('1. Database - raw'!$AD$7:$AD$494=$A67)*(INDIRECT($Q67,TRUE)=$O67),'1. Database - raw'!HU$7:HW$494)),"")</f>
        <v/>
      </c>
      <c r="IT67" s="410" t="str">
        <f t="array" aca="1" ref="IT67" ca="1">IFERROR(IF(COUNT(IF(('1. Database - raw'!HU$7:HW$494&gt;0)*('1. Database - raw'!$AD$7:$AD$494=$A67)*(INDIRECT($Q67,TRUE)=$O67),'1. Database - raw'!HU$7:HW$494))&gt;0,COUNT(IF(('1. Database - raw'!HU$7:HW$494&gt;0)*('1. Database - raw'!$AD$7:$AD$494=$A67)*(INDIRECT($Q67,TRUE)=$O67),'1. Database - raw'!HU$7:HW$494)),""),"")</f>
        <v/>
      </c>
      <c r="IU67" s="407" t="str">
        <f t="shared" ca="1" si="295"/>
        <v/>
      </c>
      <c r="IV67" s="408" t="str">
        <f t="shared" ca="1" si="296"/>
        <v/>
      </c>
      <c r="IW67" s="408" t="str">
        <f t="shared" ca="1" si="297"/>
        <v/>
      </c>
      <c r="IX67" s="408" t="str">
        <f t="array" aca="1" ref="IX67" ca="1">IFERROR(AVERAGE(IF(('1. Database - raw'!IA$7:IC$494&gt;0)*('1. Database - raw'!$AD$7:$AD$494=$A67)*(INDIRECT($Q67,TRUE)=$O67),'1. Database - raw'!IA$7:IC$494)),"")</f>
        <v/>
      </c>
      <c r="IY67" s="409" t="str">
        <f t="array" aca="1" ref="IY67" ca="1">IFERROR(_xlfn.STDEV.S(IF(('1. Database - raw'!IA$7:IC$494&gt;0)*('1. Database - raw'!$AD$7:$AD$494=$A67)*(INDIRECT($Q67,TRUE)=$O67),'1. Database - raw'!IA$7:IC$494)),"")</f>
        <v/>
      </c>
      <c r="IZ67" s="410" t="str">
        <f t="array" aca="1" ref="IZ67" ca="1">IFERROR(IF(COUNT(IF(('1. Database - raw'!IA$7:IC$494&gt;0)*('1. Database - raw'!$AD$7:$AD$494=$A67)*(INDIRECT($Q67,TRUE)=$O67),'1. Database - raw'!IA$7:IC$494))&gt;0,COUNT(IF(('1. Database - raw'!IA$7:IC$494&gt;0)*('1. Database - raw'!$AD$7:$AD$494=$A67)*(INDIRECT($Q67,TRUE)=$O67),'1. Database - raw'!IA$7:IC$494)),""),"")</f>
        <v/>
      </c>
      <c r="JA67" s="407" t="str">
        <f t="shared" ca="1" si="298"/>
        <v/>
      </c>
      <c r="JB67" s="408" t="str">
        <f t="shared" ca="1" si="299"/>
        <v/>
      </c>
      <c r="JC67" s="408" t="str">
        <f t="shared" ca="1" si="300"/>
        <v/>
      </c>
      <c r="JD67" s="408" t="str">
        <f t="array" aca="1" ref="JD67" ca="1">IFERROR(AVERAGE(IF(('1. Database - raw'!IG$7:II$494&gt;0)*('1. Database - raw'!$AD$7:$AD$494=$A67)*(INDIRECT($Q67,TRUE)=$O67),'1. Database - raw'!IG$7:II$494)),"")</f>
        <v/>
      </c>
      <c r="JE67" s="409" t="str">
        <f t="array" aca="1" ref="JE67" ca="1">IFERROR(_xlfn.STDEV.S(IF(('1. Database - raw'!IG$7:II$494&gt;0)*('1. Database - raw'!$AD$7:$AD$494=$A67)*(INDIRECT($Q67,TRUE)=$O67),'1. Database - raw'!IG$7:II$494)),"")</f>
        <v/>
      </c>
      <c r="JF67" s="410" t="str">
        <f t="array" aca="1" ref="JF67" ca="1">IFERROR(IF(COUNT(IF(('1. Database - raw'!IG$7:II$494&gt;0)*('1. Database - raw'!$AD$7:$AD$494=$A67)*(INDIRECT($Q67,TRUE)=$O67),'1. Database - raw'!IG$7:II$494))&gt;0,COUNT(IF(('1. Database - raw'!IG$7:II$494&gt;0)*('1. Database - raw'!$AD$7:$AD$494=$A67)*(INDIRECT($Q67,TRUE)=$O67),'1. Database - raw'!IG$7:II$494)),""),"")</f>
        <v/>
      </c>
      <c r="JG67" s="414">
        <f t="shared" ca="1" si="301"/>
        <v>7.2858401283822225</v>
      </c>
      <c r="JH67" s="415">
        <f t="shared" ca="1" si="302"/>
        <v>9.8929935272644904</v>
      </c>
      <c r="JI67" s="415">
        <f t="shared" ca="1" si="303"/>
        <v>8.489921626892043</v>
      </c>
      <c r="JJ67" s="415">
        <f t="array" aca="1" ref="JJ67" ca="1">IFERROR(AVERAGE(IF(('1. Database - raw'!IM$7:IO$494&gt;0)*('1. Database - raw'!$AD$7:$AD$494=$A67)*(INDIRECT($Q67,TRUE)=$O67),'1. Database - raw'!IM$7:IO$494)),"")</f>
        <v>8.8000000000000007</v>
      </c>
      <c r="JK67" s="416">
        <f t="array" aca="1" ref="JK67" ca="1">IFERROR(_xlfn.STDEV.S(IF(('1. Database - raw'!IM$7:IO$494&gt;0)*('1. Database - raw'!$AD$7:$AD$494=$A67)*(INDIRECT($Q67,TRUE)=$O67),'1. Database - raw'!IM$7:IO$494)),"")</f>
        <v>2.3999999999999981</v>
      </c>
      <c r="JL67" s="410">
        <f t="array" aca="1" ref="JL67" ca="1">IFERROR(IF(COUNT(IF(('1. Database - raw'!IM$7:IO$494&gt;0)*('1. Database - raw'!$AD$7:$AD$494=$A67)*(INDIRECT($Q67,TRUE)=$O67),'1. Database - raw'!IM$7:IO$494))&gt;0,COUNT(IF(('1. Database - raw'!IM$7:IO$494&gt;0)*('1. Database - raw'!$AD$7:$AD$494=$A67)*(INDIRECT($Q67,TRUE)=$O67),'1. Database - raw'!IM$7:IO$494)),""),"")</f>
        <v>4</v>
      </c>
      <c r="JM67" s="414" t="str">
        <f t="shared" ca="1" si="304"/>
        <v/>
      </c>
      <c r="JN67" s="415" t="str">
        <f t="shared" ca="1" si="305"/>
        <v/>
      </c>
      <c r="JO67" s="415" t="str">
        <f t="shared" ca="1" si="306"/>
        <v/>
      </c>
      <c r="JP67" s="415" t="str">
        <f t="array" aca="1" ref="JP67" ca="1">IFERROR(AVERAGE(IF(('1. Database - raw'!IS$7:IU$494&gt;0)*('1. Database - raw'!$AD$7:$AD$494=$A67)*(INDIRECT($Q67,TRUE)=$O67),'1. Database - raw'!IS$7:IU$494)),"")</f>
        <v/>
      </c>
      <c r="JQ67" s="416" t="str">
        <f t="array" aca="1" ref="JQ67" ca="1">IFERROR(_xlfn.STDEV.S(IF(('1. Database - raw'!IS$7:IU$494&gt;0)*('1. Database - raw'!$AD$7:$AD$494=$A67)*(INDIRECT($Q67,TRUE)=$O67),'1. Database - raw'!IS$7:IU$494)),"")</f>
        <v/>
      </c>
      <c r="JR67" s="410" t="str">
        <f t="array" aca="1" ref="JR67" ca="1">IFERROR(IF(COUNT(IF(('1. Database - raw'!IS$7:IU$494&gt;0)*('1. Database - raw'!$AD$7:$AD$494=$A67)*(INDIRECT($Q67,TRUE)=$O67),'1. Database - raw'!IS$7:IU$494))&gt;0,COUNT(IF(('1. Database - raw'!IS$7:IU$494&gt;0)*('1. Database - raw'!$AD$7:$AD$494=$A67)*(INDIRECT($Q67,TRUE)=$O67),'1. Database - raw'!IS$7:IU$494)),""),"")</f>
        <v/>
      </c>
      <c r="JS67" s="414" t="str">
        <f t="shared" ca="1" si="307"/>
        <v/>
      </c>
      <c r="JT67" s="415" t="str">
        <f t="shared" ca="1" si="308"/>
        <v/>
      </c>
      <c r="JU67" s="415" t="str">
        <f t="shared" ca="1" si="309"/>
        <v/>
      </c>
      <c r="JV67" s="415" t="str">
        <f t="array" aca="1" ref="JV67" ca="1">IFERROR(AVERAGE(IF(('1. Database - raw'!IY$7:JA$494&gt;0)*('1. Database - raw'!$AD$7:$AD$494=$A67)*(INDIRECT($Q67,TRUE)=$O67),'1. Database - raw'!IY$7:JA$494)),"")</f>
        <v/>
      </c>
      <c r="JW67" s="416" t="str">
        <f t="array" aca="1" ref="JW67" ca="1">IFERROR(_xlfn.STDEV.S(IF(('1. Database - raw'!IY$7:JA$494&gt;0)*('1. Database - raw'!$AD$7:$AD$494=$A67)*(INDIRECT($Q67,TRUE)=$O67),'1. Database - raw'!IY$7:JA$494)),"")</f>
        <v/>
      </c>
      <c r="JX67" s="410" t="str">
        <f t="array" aca="1" ref="JX67" ca="1">IFERROR(IF(COUNT(IF(('1. Database - raw'!IY$7:JA$494&gt;0)*('1. Database - raw'!$AD$7:$AD$494=$A67)*(INDIRECT($Q67,TRUE)=$O67),'1. Database - raw'!IY$7:JA$494))&gt;0,COUNT(IF(('1. Database - raw'!IY$7:JA$494&gt;0)*('1. Database - raw'!$AD$7:$AD$494=$A67)*(INDIRECT($Q67,TRUE)=$O67),'1. Database - raw'!IY$7:JA$494)),""),"")</f>
        <v/>
      </c>
      <c r="JY67" s="414" t="str">
        <f t="shared" ca="1" si="310"/>
        <v/>
      </c>
      <c r="JZ67" s="415" t="str">
        <f t="shared" ca="1" si="311"/>
        <v/>
      </c>
      <c r="KA67" s="415" t="str">
        <f t="shared" ca="1" si="312"/>
        <v/>
      </c>
      <c r="KB67" s="415" t="str">
        <f t="array" aca="1" ref="KB67" ca="1">IFERROR(AVERAGE(IF(('1. Database - raw'!JE$7:JG$494&gt;0)*('1. Database - raw'!$AD$7:$AD$494=$A67)*(INDIRECT($Q67,TRUE)=$O67),'1. Database - raw'!JE$7:JG$494)),"")</f>
        <v/>
      </c>
      <c r="KC67" s="416" t="str">
        <f t="array" aca="1" ref="KC67" ca="1">IFERROR(_xlfn.STDEV.S(IF(('1. Database - raw'!JE$7:JG$494&gt;0)*('1. Database - raw'!$AD$7:$AD$494=$A67)*(INDIRECT($Q67,TRUE)=$O67),'1. Database - raw'!JE$7:JG$494)),"")</f>
        <v/>
      </c>
      <c r="KD67" s="410" t="str">
        <f t="array" aca="1" ref="KD67" ca="1">IFERROR(IF(COUNT(IF(('1. Database - raw'!JE$7:JG$494&gt;0)*('1. Database - raw'!$AD$7:$AD$494=$A67)*(INDIRECT($Q67,TRUE)=$O67),'1. Database - raw'!JE$7:JG$494))&gt;0,COUNT(IF(('1. Database - raw'!JE$7:JG$494&gt;0)*('1. Database - raw'!$AD$7:$AD$494=$A67)*(INDIRECT($Q67,TRUE)=$O67),'1. Database - raw'!JE$7:JG$494)),""),"")</f>
        <v/>
      </c>
      <c r="KE67" s="414" t="str">
        <f t="shared" ca="1" si="313"/>
        <v/>
      </c>
      <c r="KF67" s="415" t="str">
        <f t="shared" ca="1" si="314"/>
        <v/>
      </c>
      <c r="KG67" s="415" t="str">
        <f t="shared" ca="1" si="315"/>
        <v/>
      </c>
      <c r="KH67" s="415" t="str">
        <f t="array" aca="1" ref="KH67" ca="1">IFERROR(AVERAGE(IF(('1. Database - raw'!JK$7:JM$494&gt;0)*('1. Database - raw'!$AD$7:$AD$494=$A67)*(INDIRECT($Q67,TRUE)=$O67),'1. Database - raw'!JK$7:JM$494)),"")</f>
        <v/>
      </c>
      <c r="KI67" s="416" t="str">
        <f t="array" aca="1" ref="KI67" ca="1">IFERROR(_xlfn.STDEV.S(IF(('1. Database - raw'!JK$7:JM$494&gt;0)*('1. Database - raw'!$AD$7:$AD$494=$A67)*(INDIRECT($Q67,TRUE)=$O67),'1. Database - raw'!JK$7:JM$494)),"")</f>
        <v/>
      </c>
      <c r="KJ67" s="410" t="str">
        <f t="array" aca="1" ref="KJ67" ca="1">IFERROR(IF(COUNT(IF(('1. Database - raw'!JK$7:JM$494&gt;0)*('1. Database - raw'!$AD$7:$AD$494=$A67)*(INDIRECT($Q67,TRUE)=$O67),'1. Database - raw'!JK$7:JM$494))&gt;0,COUNT(IF(('1. Database - raw'!JK$7:JM$494&gt;0)*('1. Database - raw'!$AD$7:$AD$494=$A67)*(INDIRECT($Q67,TRUE)=$O67),'1. Database - raw'!JK$7:JM$494)),""),"")</f>
        <v/>
      </c>
      <c r="KK67" s="414" t="str">
        <f t="shared" ca="1" si="316"/>
        <v/>
      </c>
      <c r="KL67" s="415" t="str">
        <f t="shared" ca="1" si="317"/>
        <v/>
      </c>
      <c r="KM67" s="415" t="str">
        <f t="shared" ca="1" si="318"/>
        <v/>
      </c>
      <c r="KN67" s="415">
        <f t="array" aca="1" ref="KN67" ca="1">IFERROR(AVERAGE(IF(('1. Database - raw'!JQ$7:JS$494&gt;0)*('1. Database - raw'!$AD$7:$AD$494=$A67)*(INDIRECT($Q67,TRUE)=$O67),'1. Database - raw'!JQ$7:JS$494)),"")</f>
        <v>2.8</v>
      </c>
      <c r="KO67" s="416" t="str">
        <f t="array" aca="1" ref="KO67" ca="1">IFERROR(_xlfn.STDEV.S(IF(('1. Database - raw'!JQ$7:JS$494&gt;0)*('1. Database - raw'!$AD$7:$AD$494=$A67)*(INDIRECT($Q67,TRUE)=$O67),'1. Database - raw'!JQ$7:JS$494)),"")</f>
        <v/>
      </c>
      <c r="KP67" s="410">
        <f t="array" aca="1" ref="KP67" ca="1">IFERROR(IF(COUNT(IF(('1. Database - raw'!JQ$7:JS$494&gt;0)*('1. Database - raw'!$AD$7:$AD$494=$A67)*(INDIRECT($Q67,TRUE)=$O67),'1. Database - raw'!JQ$7:JS$494))&gt;0,COUNT(IF(('1. Database - raw'!JQ$7:JS$494&gt;0)*('1. Database - raw'!$AD$7:$AD$494=$A67)*(INDIRECT($Q67,TRUE)=$O67),'1. Database - raw'!JQ$7:JS$494)),""),"")</f>
        <v>1</v>
      </c>
      <c r="KQ67" s="414" t="str">
        <f t="shared" ca="1" si="319"/>
        <v/>
      </c>
      <c r="KR67" s="415" t="str">
        <f t="shared" ca="1" si="320"/>
        <v/>
      </c>
      <c r="KS67" s="415" t="str">
        <f t="shared" ca="1" si="321"/>
        <v/>
      </c>
      <c r="KT67" s="415" t="str">
        <f t="array" aca="1" ref="KT67" ca="1">IFERROR(AVERAGE(IF(('1. Database - raw'!JW$7:JY$494&gt;0)*('1. Database - raw'!$AD$7:$AD$494=$A67)*(INDIRECT($Q67,TRUE)=$O67),'1. Database - raw'!JW$7:JY$494)),"")</f>
        <v/>
      </c>
      <c r="KU67" s="416" t="str">
        <f t="array" aca="1" ref="KU67" ca="1">IFERROR(_xlfn.STDEV.S(IF(('1. Database - raw'!JW$7:JY$494&gt;0)*('1. Database - raw'!$AD$7:$AD$494=$A67)*(INDIRECT($Q67,TRUE)=$O67),'1. Database - raw'!JW$7:JY$494)),"")</f>
        <v/>
      </c>
      <c r="KV67" s="410" t="str">
        <f t="array" aca="1" ref="KV67" ca="1">IFERROR(IF(COUNT(IF(('1. Database - raw'!JW$7:JY$494&gt;0)*('1. Database - raw'!$AD$7:$AD$494=$A67)*(INDIRECT($Q67,TRUE)=$O67),'1. Database - raw'!JW$7:JY$494))&gt;0,COUNT(IF(('1. Database - raw'!JW$7:JY$494&gt;0)*('1. Database - raw'!$AD$7:$AD$494=$A67)*(INDIRECT($Q67,TRUE)=$O67),'1. Database - raw'!JW$7:JY$494)),""),"")</f>
        <v/>
      </c>
      <c r="KW67" s="414" t="str">
        <f t="shared" ca="1" si="322"/>
        <v/>
      </c>
      <c r="KX67" s="415" t="str">
        <f t="shared" ca="1" si="323"/>
        <v/>
      </c>
      <c r="KY67" s="415" t="str">
        <f t="shared" ca="1" si="324"/>
        <v/>
      </c>
      <c r="KZ67" s="415" t="str">
        <f t="array" aca="1" ref="KZ67" ca="1">IFERROR(AVERAGE(IF(('1. Database - raw'!KC$7:KE$494&gt;0)*('1. Database - raw'!$AD$7:$AD$494=$A67)*(INDIRECT($Q67,TRUE)=$O67),'1. Database - raw'!KC$7:KE$494)),"")</f>
        <v/>
      </c>
      <c r="LA67" s="416" t="str">
        <f t="array" aca="1" ref="LA67" ca="1">IFERROR(_xlfn.STDEV.S(IF(('1. Database - raw'!KC$7:KE$494&gt;0)*('1. Database - raw'!$AD$7:$AD$494=$A67)*(INDIRECT($Q67,TRUE)=$O67),'1. Database - raw'!KC$7:KE$494)),"")</f>
        <v/>
      </c>
      <c r="LB67" s="410" t="str">
        <f t="array" aca="1" ref="LB67" ca="1">IFERROR(IF(COUNT(IF(('1. Database - raw'!KC$7:KE$494&gt;0)*('1. Database - raw'!$AD$7:$AD$494=$A67)*(INDIRECT($Q67,TRUE)=$O67),'1. Database - raw'!KC$7:KE$494))&gt;0,COUNT(IF(('1. Database - raw'!KC$7:KE$494&gt;0)*('1. Database - raw'!$AD$7:$AD$494=$A67)*(INDIRECT($Q67,TRUE)=$O67),'1. Database - raw'!KC$7:KE$494)),""),"")</f>
        <v/>
      </c>
      <c r="LC67" s="414" t="str">
        <f t="shared" ca="1" si="325"/>
        <v/>
      </c>
      <c r="LD67" s="415" t="str">
        <f t="shared" ca="1" si="326"/>
        <v/>
      </c>
      <c r="LE67" s="415" t="str">
        <f t="shared" ca="1" si="327"/>
        <v/>
      </c>
      <c r="LF67" s="415" t="str">
        <f t="array" aca="1" ref="LF67" ca="1">IFERROR(AVERAGE(IF(('1. Database - raw'!KI$7:KK$494&gt;0)*('1. Database - raw'!$AD$7:$AD$494=$A67)*(INDIRECT($Q67,TRUE)=$O67),'1. Database - raw'!KI$7:KK$494)),"")</f>
        <v/>
      </c>
      <c r="LG67" s="416" t="str">
        <f t="array" aca="1" ref="LG67" ca="1">IFERROR(_xlfn.STDEV.S(IF(('1. Database - raw'!KI$7:KK$494&gt;0)*('1. Database - raw'!$AD$7:$AD$494=$A67)*(INDIRECT($Q67,TRUE)=$O67),'1. Database - raw'!KI$7:KK$494)),"")</f>
        <v/>
      </c>
      <c r="LH67" s="410" t="str">
        <f t="array" aca="1" ref="LH67" ca="1">IFERROR(IF(COUNT(IF(('1. Database - raw'!KI$7:KK$494&gt;0)*('1. Database - raw'!$AD$7:$AD$494=$A67)*(INDIRECT($Q67,TRUE)=$O67),'1. Database - raw'!KI$7:KK$494))&gt;0,COUNT(IF(('1. Database - raw'!KI$7:KK$494&gt;0)*('1. Database - raw'!$AD$7:$AD$494=$A67)*(INDIRECT($Q67,TRUE)=$O67),'1. Database - raw'!KI$7:KK$494)),""),"")</f>
        <v/>
      </c>
      <c r="LI67" s="414">
        <f t="shared" ca="1" si="328"/>
        <v>1.3794658126688346</v>
      </c>
      <c r="LJ67" s="415">
        <f t="shared" ca="1" si="329"/>
        <v>2.6727318966167264</v>
      </c>
      <c r="LK67" s="415">
        <f t="shared" ca="1" si="330"/>
        <v>1.9201412129872917</v>
      </c>
      <c r="LL67" s="415">
        <f t="array" aca="1" ref="LL67" ca="1">IFERROR(AVERAGE(IF(('1. Database - raw'!KO$7:KQ$494&gt;0)*('1. Database - raw'!$AD$7:$AD$494=$A67)*(INDIRECT($Q67,TRUE)=$O67),'1. Database - raw'!KO$7:KQ$494)),"")</f>
        <v>2.0750000000000002</v>
      </c>
      <c r="LM67" s="416">
        <f t="array" aca="1" ref="LM67" ca="1">IFERROR(_xlfn.STDEV.S(IF(('1. Database - raw'!KO$7:KQ$494&gt;0)*('1. Database - raw'!$AD$7:$AD$494=$A67)*(INDIRECT($Q67,TRUE)=$O67),'1. Database - raw'!KO$7:KQ$494)),"")</f>
        <v>0.84999999999999931</v>
      </c>
      <c r="LN67" s="410">
        <f t="array" aca="1" ref="LN67" ca="1">IFERROR(IF(COUNT(IF(('1. Database - raw'!KO$7:KQ$494&gt;0)*('1. Database - raw'!$AD$7:$AD$494=$A67)*(INDIRECT($Q67,TRUE)=$O67),'1. Database - raw'!KO$7:KQ$494))&gt;0,COUNT(IF(('1. Database - raw'!KO$7:KQ$494&gt;0)*('1. Database - raw'!$AD$7:$AD$494=$A67)*(INDIRECT($Q67,TRUE)=$O67),'1. Database - raw'!KO$7:KQ$494)),""),"")</f>
        <v>4</v>
      </c>
      <c r="LO67" s="414">
        <f t="shared" ca="1" si="331"/>
        <v>1.62</v>
      </c>
      <c r="LP67" s="415">
        <f t="shared" ca="1" si="332"/>
        <v>1.62</v>
      </c>
      <c r="LQ67" s="415">
        <f t="shared" ca="1" si="333"/>
        <v>1.62</v>
      </c>
      <c r="LR67" s="415">
        <f t="array" aca="1" ref="LR67" ca="1">IFERROR(AVERAGE(IF(('1. Database - raw'!KU$7:KW$494&gt;0)*('1. Database - raw'!$AD$7:$AD$494=$A67)*(INDIRECT($Q67,TRUE)=$O67),'1. Database - raw'!KU$7:KW$494)),"")</f>
        <v>1.62</v>
      </c>
      <c r="LS67" s="416">
        <f t="array" aca="1" ref="LS67" ca="1">IFERROR(_xlfn.STDEV.S(IF(('1. Database - raw'!KU$7:KW$494&gt;0)*('1. Database - raw'!$AD$7:$AD$494=$A67)*(INDIRECT($Q67,TRUE)=$O67),'1. Database - raw'!KU$7:KW$494)),"")</f>
        <v>0</v>
      </c>
      <c r="LT67" s="410">
        <f t="array" aca="1" ref="LT67" ca="1">IFERROR(IF(COUNT(IF(('1. Database - raw'!KU$7:KW$494&gt;0)*('1. Database - raw'!$AD$7:$AD$494=$A67)*(INDIRECT($Q67,TRUE)=$O67),'1. Database - raw'!KU$7:KW$494))&gt;0,COUNT(IF(('1. Database - raw'!KU$7:KW$494&gt;0)*('1. Database - raw'!$AD$7:$AD$494=$A67)*(INDIRECT($Q67,TRUE)=$O67),'1. Database - raw'!KU$7:KW$494)),""),"")</f>
        <v>2</v>
      </c>
      <c r="LU67" s="414" t="str">
        <f t="shared" ca="1" si="334"/>
        <v/>
      </c>
      <c r="LV67" s="415" t="str">
        <f t="shared" ca="1" si="335"/>
        <v/>
      </c>
      <c r="LW67" s="415" t="str">
        <f t="shared" ca="1" si="336"/>
        <v/>
      </c>
      <c r="LX67" s="415" t="str">
        <f t="array" aca="1" ref="LX67" ca="1">IFERROR(AVERAGE(IF(('1. Database - raw'!LA$7:LC$494&gt;0)*('1. Database - raw'!$AD$7:$AD$494=$A67)*(INDIRECT($Q67,TRUE)=$O67),'1. Database - raw'!LA$7:LC$494)),"")</f>
        <v/>
      </c>
      <c r="LY67" s="416" t="str">
        <f t="array" aca="1" ref="LY67" ca="1">IFERROR(_xlfn.STDEV.S(IF(('1. Database - raw'!LA$7:LC$494&gt;0)*('1. Database - raw'!$AD$7:$AD$494=$A67)*(INDIRECT($Q67,TRUE)=$O67),'1. Database - raw'!LA$7:LC$494)),"")</f>
        <v/>
      </c>
      <c r="LZ67" s="410" t="str">
        <f t="array" aca="1" ref="LZ67" ca="1">IFERROR(IF(COUNT(IF(('1. Database - raw'!LA$7:LC$494&gt;0)*('1. Database - raw'!$AD$7:$AD$494=$A67)*(INDIRECT($Q67,TRUE)=$O67),'1. Database - raw'!LA$7:LC$494))&gt;0,COUNT(IF(('1. Database - raw'!LA$7:LC$494&gt;0)*('1. Database - raw'!$AD$7:$AD$494=$A67)*(INDIRECT($Q67,TRUE)=$O67),'1. Database - raw'!LA$7:LC$494)),""),"")</f>
        <v/>
      </c>
      <c r="MA67" s="414" t="str">
        <f t="shared" ca="1" si="337"/>
        <v/>
      </c>
      <c r="MB67" s="415" t="str">
        <f t="shared" ca="1" si="338"/>
        <v/>
      </c>
      <c r="MC67" s="415" t="str">
        <f t="shared" ca="1" si="339"/>
        <v/>
      </c>
      <c r="MD67" s="415" t="str">
        <f t="array" aca="1" ref="MD67" ca="1">IFERROR(AVERAGE(IF(('1. Database - raw'!LG$7:LI$494&gt;0)*('1. Database - raw'!$AD$7:$AD$494=$A67)*(INDIRECT($Q67,TRUE)=$O67),'1. Database - raw'!LG$7:LI$494)),"")</f>
        <v/>
      </c>
      <c r="ME67" s="416" t="str">
        <f t="array" aca="1" ref="ME67" ca="1">IFERROR(_xlfn.STDEV.S(IF(('1. Database - raw'!LG$7:LI$494&gt;0)*('1. Database - raw'!$AD$7:$AD$494=$A67)*(INDIRECT($Q67,TRUE)=$O67),'1. Database - raw'!LG$7:LI$494)),"")</f>
        <v/>
      </c>
      <c r="MF67" s="410" t="str">
        <f t="array" aca="1" ref="MF67" ca="1">IFERROR(IF(COUNT(IF(('1. Database - raw'!LG$7:LI$494&gt;0)*('1. Database - raw'!$AD$7:$AD$494=$A67)*(INDIRECT($Q67,TRUE)=$O67),'1. Database - raw'!LG$7:LI$494))&gt;0,COUNT(IF(('1. Database - raw'!LG$7:LI$494&gt;0)*('1. Database - raw'!$AD$7:$AD$494=$A67)*(INDIRECT($Q67,TRUE)=$O67),'1. Database - raw'!LG$7:LI$494)),""),"")</f>
        <v/>
      </c>
      <c r="MG67" s="414" t="str">
        <f t="shared" ca="1" si="340"/>
        <v/>
      </c>
      <c r="MH67" s="415" t="str">
        <f t="shared" ca="1" si="341"/>
        <v/>
      </c>
      <c r="MI67" s="415" t="str">
        <f t="shared" ca="1" si="342"/>
        <v/>
      </c>
      <c r="MJ67" s="415" t="str">
        <f t="array" aca="1" ref="MJ67" ca="1">IFERROR(AVERAGE(IF(('1. Database - raw'!LM$7:LO$494&gt;0)*('1. Database - raw'!$AD$7:$AD$494=$A67)*(INDIRECT($Q67,TRUE)=$O67),'1. Database - raw'!LM$7:LO$494)),"")</f>
        <v/>
      </c>
      <c r="MK67" s="416" t="str">
        <f t="array" aca="1" ref="MK67" ca="1">IFERROR(_xlfn.STDEV.S(IF(('1. Database - raw'!LM$7:LO$494&gt;0)*('1. Database - raw'!$AD$7:$AD$494=$A67)*(INDIRECT($Q67,TRUE)=$O67),'1. Database - raw'!LM$7:LO$494)),"")</f>
        <v/>
      </c>
      <c r="ML67" s="410" t="str">
        <f t="array" aca="1" ref="ML67" ca="1">IFERROR(IF(COUNT(IF(('1. Database - raw'!LM$7:LO$494&gt;0)*('1. Database - raw'!$AD$7:$AD$494=$A67)*(INDIRECT($Q67,TRUE)=$O67),'1. Database - raw'!LM$7:LO$494))&gt;0,COUNT(IF(('1. Database - raw'!LM$7:LO$494&gt;0)*('1. Database - raw'!$AD$7:$AD$494=$A67)*(INDIRECT($Q67,TRUE)=$O67),'1. Database - raw'!LM$7:LO$494)),""),"")</f>
        <v/>
      </c>
      <c r="MM67" s="414">
        <f t="shared" ca="1" si="343"/>
        <v>0.29581311250863612</v>
      </c>
      <c r="MN67" s="415">
        <f t="shared" ca="1" si="344"/>
        <v>7.1120486418650906</v>
      </c>
      <c r="MO67" s="415">
        <f t="shared" ca="1" si="345"/>
        <v>1.450461045689587</v>
      </c>
      <c r="MP67" s="415">
        <f t="array" aca="1" ref="MP67" ca="1">IFERROR(AVERAGE(IF(('1. Database - raw'!LS$7:LU$494&gt;0)*('1. Database - raw'!$AD$7:$AD$494=$A67)*(INDIRECT($Q67,TRUE)=$O67),'1. Database - raw'!LS$7:LU$494)),"")</f>
        <v>2.0333333333333332</v>
      </c>
      <c r="MQ67" s="416">
        <f t="array" aca="1" ref="MQ67" ca="1">IFERROR(_xlfn.STDEV.S(IF(('1. Database - raw'!LS$7:LU$494&gt;0)*('1. Database - raw'!$AD$7:$AD$494=$A67)*(INDIRECT($Q67,TRUE)=$O67),'1. Database - raw'!LS$7:LU$494)),"")</f>
        <v>1.9976319313961055</v>
      </c>
      <c r="MR67" s="410">
        <f t="array" aca="1" ref="MR67" ca="1">IFERROR(IF(COUNT(IF(('1. Database - raw'!LS$7:LU$494&gt;0)*('1. Database - raw'!$AD$7:$AD$494=$A67)*(INDIRECT($Q67,TRUE)=$O67),'1. Database - raw'!LS$7:LU$494))&gt;0,COUNT(IF(('1. Database - raw'!LS$7:LU$494&gt;0)*('1. Database - raw'!$AD$7:$AD$494=$A67)*(INDIRECT($Q67,TRUE)=$O67),'1. Database - raw'!LS$7:LU$494)),""),"")</f>
        <v>3</v>
      </c>
      <c r="MS67" s="414" t="str">
        <f t="shared" ca="1" si="346"/>
        <v/>
      </c>
      <c r="MT67" s="415" t="str">
        <f t="shared" ca="1" si="347"/>
        <v/>
      </c>
      <c r="MU67" s="415" t="str">
        <f t="shared" ca="1" si="348"/>
        <v/>
      </c>
      <c r="MV67" s="415" t="str">
        <f t="array" aca="1" ref="MV67" ca="1">IFERROR(AVERAGE(IF(('1. Database - raw'!LY$7:MA$494&gt;0)*('1. Database - raw'!$AD$7:$AD$494=$A67)*(INDIRECT($Q67,TRUE)=$O67),'1. Database - raw'!LY$7:MA$494)),"")</f>
        <v/>
      </c>
      <c r="MW67" s="416" t="str">
        <f t="array" aca="1" ref="MW67" ca="1">IFERROR(_xlfn.STDEV.S(IF(('1. Database - raw'!LY$7:MA$494&gt;0)*('1. Database - raw'!$AD$7:$AD$494=$A67)*(INDIRECT($Q67,TRUE)=$O67),'1. Database - raw'!LY$7:MA$494)),"")</f>
        <v/>
      </c>
      <c r="MX67" s="410" t="str">
        <f t="array" aca="1" ref="MX67" ca="1">IFERROR(IF(COUNT(IF(('1. Database - raw'!LY$7:MA$494&gt;0)*('1. Database - raw'!$AD$7:$AD$494=$A67)*(INDIRECT($Q67,TRUE)=$O67),'1. Database - raw'!LY$7:MA$494))&gt;0,COUNT(IF(('1. Database - raw'!LY$7:MA$494&gt;0)*('1. Database - raw'!$AD$7:$AD$494=$A67)*(INDIRECT($Q67,TRUE)=$O67),'1. Database - raw'!LY$7:MA$494)),""),"")</f>
        <v/>
      </c>
      <c r="MY67" s="414" t="str">
        <f t="shared" ca="1" si="349"/>
        <v/>
      </c>
      <c r="MZ67" s="415" t="str">
        <f t="shared" ca="1" si="350"/>
        <v/>
      </c>
      <c r="NA67" s="415" t="str">
        <f t="shared" ca="1" si="351"/>
        <v/>
      </c>
      <c r="NB67" s="415" t="str">
        <f t="array" aca="1" ref="NB67" ca="1">IFERROR(AVERAGE(IF(('1. Database - raw'!ME$7:MG$494&gt;0)*('1. Database - raw'!$AD$7:$AD$494=$A67)*(INDIRECT($Q67,TRUE)=$O67),'1. Database - raw'!ME$7:MG$494)),"")</f>
        <v/>
      </c>
      <c r="NC67" s="416" t="str">
        <f t="array" aca="1" ref="NC67" ca="1">IFERROR(_xlfn.STDEV.S(IF(('1. Database - raw'!ME$7:MG$494&gt;0)*('1. Database - raw'!$AD$7:$AD$494=$A67)*(INDIRECT($Q67,TRUE)=$O67),'1. Database - raw'!ME$7:MG$494)),"")</f>
        <v/>
      </c>
      <c r="ND67" s="410" t="str">
        <f t="array" aca="1" ref="ND67" ca="1">IFERROR(IF(COUNT(IF(('1. Database - raw'!ME$7:MG$494&gt;0)*('1. Database - raw'!$AD$7:$AD$494=$A67)*(INDIRECT($Q67,TRUE)=$O67),'1. Database - raw'!ME$7:MG$494))&gt;0,COUNT(IF(('1. Database - raw'!ME$7:MG$494&gt;0)*('1. Database - raw'!$AD$7:$AD$494=$A67)*(INDIRECT($Q67,TRUE)=$O67),'1. Database - raw'!ME$7:MG$494)),""),"")</f>
        <v/>
      </c>
      <c r="NE67" s="414" t="str">
        <f t="shared" ca="1" si="352"/>
        <v/>
      </c>
      <c r="NF67" s="415" t="str">
        <f t="shared" ca="1" si="353"/>
        <v/>
      </c>
      <c r="NG67" s="415" t="str">
        <f t="shared" ca="1" si="354"/>
        <v/>
      </c>
      <c r="NH67" s="415" t="str">
        <f t="array" aca="1" ref="NH67" ca="1">IFERROR(AVERAGE(IF(('1. Database - raw'!MK$7:MM$494&gt;0)*('1. Database - raw'!$AD$7:$AD$494=$A67)*(INDIRECT($Q67,TRUE)=$O67),'1. Database - raw'!MK$7:MM$494)),"")</f>
        <v/>
      </c>
      <c r="NI67" s="416" t="str">
        <f t="array" aca="1" ref="NI67" ca="1">IFERROR(_xlfn.STDEV.S(IF(('1. Database - raw'!MK$7:MM$494&gt;0)*('1. Database - raw'!$AD$7:$AD$494=$A67)*(INDIRECT($Q67,TRUE)=$O67),'1. Database - raw'!MK$7:MM$494)),"")</f>
        <v/>
      </c>
      <c r="NJ67" s="410" t="str">
        <f t="array" aca="1" ref="NJ67" ca="1">IFERROR(IF(COUNT(IF(('1. Database - raw'!MK$7:MM$494&gt;0)*('1. Database - raw'!$AD$7:$AD$494=$A67)*(INDIRECT($Q67,TRUE)=$O67),'1. Database - raw'!MK$7:MM$494))&gt;0,COUNT(IF(('1. Database - raw'!MK$7:MM$494&gt;0)*('1. Database - raw'!$AD$7:$AD$494=$A67)*(INDIRECT($Q67,TRUE)=$O67),'1. Database - raw'!MK$7:MM$494)),""),"")</f>
        <v/>
      </c>
      <c r="NK67" s="414">
        <f t="shared" ca="1" si="355"/>
        <v>3.3436859626877329</v>
      </c>
      <c r="NL67" s="415">
        <f t="shared" ca="1" si="356"/>
        <v>5.9799262332159762</v>
      </c>
      <c r="NM67" s="415">
        <f t="shared" ca="1" si="357"/>
        <v>4.4715763891397842</v>
      </c>
      <c r="NN67" s="415">
        <f t="array" aca="1" ref="NN67" ca="1">IFERROR(AVERAGE(IF(('1. Database - raw'!MQ$7:MS$494&gt;0)*('1. Database - raw'!$AD$7:$AD$494=$A67)*(INDIRECT($Q67,TRUE)=$O67),'1. Database - raw'!MQ$7:MS$494)),"")</f>
        <v>4.8059999999999992</v>
      </c>
      <c r="NO67" s="416">
        <f t="array" aca="1" ref="NO67" ca="1">IFERROR(_xlfn.STDEV.S(IF(('1. Database - raw'!MQ$7:MS$494&gt;0)*('1. Database - raw'!$AD$7:$AD$494=$A67)*(INDIRECT($Q67,TRUE)=$O67),'1. Database - raw'!MQ$7:MS$494)),"")</f>
        <v>1.893166659330342</v>
      </c>
      <c r="NP67" s="410">
        <f t="array" aca="1" ref="NP67" ca="1">IFERROR(IF(COUNT(IF(('1. Database - raw'!MQ$7:MS$494&gt;0)*('1. Database - raw'!$AD$7:$AD$494=$A67)*(INDIRECT($Q67,TRUE)=$O67),'1. Database - raw'!MQ$7:MS$494))&gt;0,COUNT(IF(('1. Database - raw'!MQ$7:MS$494&gt;0)*('1. Database - raw'!$AD$7:$AD$494=$A67)*(INDIRECT($Q67,TRUE)=$O67),'1. Database - raw'!MQ$7:MS$494)),""),"")</f>
        <v>5</v>
      </c>
      <c r="NQ67" s="414">
        <f t="shared" ca="1" si="358"/>
        <v>3.6850703508814839</v>
      </c>
      <c r="NR67" s="415">
        <f t="shared" ca="1" si="359"/>
        <v>3.8113243324897921</v>
      </c>
      <c r="NS67" s="415">
        <f t="shared" ca="1" si="360"/>
        <v>3.7476657128473048</v>
      </c>
      <c r="NT67" s="415">
        <f t="array" aca="1" ref="NT67" ca="1">IFERROR(AVERAGE(IF(('1. Database - raw'!MW$7:MY$494&gt;0)*('1. Database - raw'!$AD$7:$AD$494=$A67)*(INDIRECT($Q67,TRUE)=$O67),'1. Database - raw'!MW$7:MY$494)),"")</f>
        <v>3.7624999999999997</v>
      </c>
      <c r="NU67" s="416">
        <f t="array" aca="1" ref="NU67" ca="1">IFERROR(_xlfn.STDEV.S(IF(('1. Database - raw'!MW$7:MY$494&gt;0)*('1. Database - raw'!$AD$7:$AD$494=$A67)*(INDIRECT($Q67,TRUE)=$O67),'1. Database - raw'!MW$7:MY$494)),"")</f>
        <v>0.33509948771471842</v>
      </c>
      <c r="NV67" s="410">
        <f t="array" aca="1" ref="NV67" ca="1">IFERROR(IF(COUNT(IF(('1. Database - raw'!MW$7:MY$494&gt;0)*('1. Database - raw'!$AD$7:$AD$494=$A67)*(INDIRECT($Q67,TRUE)=$O67),'1. Database - raw'!MW$7:MY$494))&gt;0,COUNT(IF(('1. Database - raw'!MW$7:MY$494&gt;0)*('1. Database - raw'!$AD$7:$AD$494=$A67)*(INDIRECT($Q67,TRUE)=$O67),'1. Database - raw'!MW$7:MY$494)),""),"")</f>
        <v>4</v>
      </c>
      <c r="NW67" s="414">
        <f t="shared" ca="1" si="361"/>
        <v>1.4587682232880415</v>
      </c>
      <c r="NX67" s="415">
        <f t="shared" ca="1" si="362"/>
        <v>1.485154912934715</v>
      </c>
      <c r="NY67" s="415">
        <f t="shared" ca="1" si="363"/>
        <v>1.4719024402620169</v>
      </c>
      <c r="NZ67" s="415">
        <f t="array" aca="1" ref="NZ67" ca="1">IFERROR(AVERAGE(IF(('1. Database - raw'!NC$7:NE$494&gt;0)*('1. Database - raw'!$AD$7:$AD$494=$A67)*(INDIRECT($Q67,TRUE)=$O67),'1. Database - raw'!NC$7:NE$494)),"")</f>
        <v>1.4750000000000001</v>
      </c>
      <c r="OA67" s="416">
        <f t="array" aca="1" ref="OA67" ca="1">IFERROR(_xlfn.STDEV.S(IF(('1. Database - raw'!NC$7:NE$494&gt;0)*('1. Database - raw'!$AD$7:$AD$494=$A67)*(INDIRECT($Q67,TRUE)=$O67),'1. Database - raw'!NC$7:NE$494)),"")</f>
        <v>9.5742710775633899E-2</v>
      </c>
      <c r="OB67" s="410">
        <f t="array" aca="1" ref="OB67" ca="1">IFERROR(IF(COUNT(IF(('1. Database - raw'!NC$7:NE$494&gt;0)*('1. Database - raw'!$AD$7:$AD$494=$A67)*(INDIRECT($Q67,TRUE)=$O67),'1. Database - raw'!NC$7:NE$494))&gt;0,COUNT(IF(('1. Database - raw'!NC$7:NE$494&gt;0)*('1. Database - raw'!$AD$7:$AD$494=$A67)*(INDIRECT($Q67,TRUE)=$O67),'1. Database - raw'!NC$7:NE$494)),""),"")</f>
        <v>4</v>
      </c>
      <c r="OC67" s="414" t="str">
        <f t="shared" ca="1" si="364"/>
        <v/>
      </c>
      <c r="OD67" s="415" t="str">
        <f t="shared" ca="1" si="365"/>
        <v/>
      </c>
      <c r="OE67" s="415" t="str">
        <f t="shared" ca="1" si="366"/>
        <v/>
      </c>
      <c r="OF67" s="415" t="str">
        <f t="array" aca="1" ref="OF67" ca="1">IFERROR(AVERAGE(IF(('1. Database - raw'!NI$7:NK$494&gt;0)*('1. Database - raw'!$AD$7:$AD$494=$A67)*(INDIRECT($Q67,TRUE)=$O67),'1. Database - raw'!NI$7:NK$494)),"")</f>
        <v/>
      </c>
      <c r="OG67" s="416" t="str">
        <f t="array" aca="1" ref="OG67" ca="1">IFERROR(_xlfn.STDEV.S(IF(('1. Database - raw'!NI$7:NK$494&gt;0)*('1. Database - raw'!$AD$7:$AD$494=$A67)*(INDIRECT($Q67,TRUE)=$O67),'1. Database - raw'!NI$7:NK$494)),"")</f>
        <v/>
      </c>
      <c r="OH67" s="410" t="str">
        <f t="array" aca="1" ref="OH67" ca="1">IFERROR(IF(COUNT(IF(('1. Database - raw'!NI$7:NK$494&gt;0)*('1. Database - raw'!$AD$7:$AD$494=$A67)*(INDIRECT($Q67,TRUE)=$O67),'1. Database - raw'!NI$7:NK$494))&gt;0,COUNT(IF(('1. Database - raw'!NI$7:NK$494&gt;0)*('1. Database - raw'!$AD$7:$AD$494=$A67)*(INDIRECT($Q67,TRUE)=$O67),'1. Database - raw'!NI$7:NK$494)),""),"")</f>
        <v/>
      </c>
    </row>
    <row r="68" spans="1:398" s="417" customFormat="1" hidden="1" outlineLevel="2" x14ac:dyDescent="0.25">
      <c r="A68" s="391" t="s">
        <v>553</v>
      </c>
      <c r="B68" s="1330"/>
      <c r="C68" s="392"/>
      <c r="D68" s="393"/>
      <c r="E68" s="393" t="s">
        <v>29</v>
      </c>
      <c r="F68" s="394"/>
      <c r="G68" s="394"/>
      <c r="H68" s="394" t="s">
        <v>777</v>
      </c>
      <c r="I68" s="394"/>
      <c r="J68" s="394"/>
      <c r="K68" s="394"/>
      <c r="L68" s="394"/>
      <c r="M68" s="394"/>
      <c r="N68" s="395"/>
      <c r="O68" s="396" t="str">
        <f t="array" ref="O68">INDEX(A68:N68,IF(MIN(IF(C68:N68&lt;&gt;"",COLUMN(C68:N68)))&gt;0,MIN(IF(C68:N68&lt;&gt;"",COLUMN(C68:N68))),""))</f>
        <v>South Africa</v>
      </c>
      <c r="P68" s="397">
        <f t="shared" si="369"/>
        <v>3</v>
      </c>
      <c r="Q68" s="398" t="str">
        <f ca="1">"'" &amp; $S$4 &amp; "'!" &amp; ADDRESS(ROW('1. Database - raw'!$A$7),MATCH($C$2,'1. Database - raw'!$6:$6,0)+MATCH(O68,$C68:$N68,0)-1,1) &amp; ":" &amp; ADDRESS(LOOKUP(2,1/('1. Database - raw'!A:A&lt;&gt;""),ROW('1. Database - raw'!A:A)),MATCH($C$2,'1. Database - raw'!$6:$6,0)+MATCH(O68,$C68:$N68,0)-1,1)</f>
        <v>'1. Database - raw'!$AG$7:$AG$494</v>
      </c>
      <c r="R68" s="392"/>
      <c r="S68" s="399"/>
      <c r="T68" s="400">
        <f t="shared" ca="1" si="204"/>
        <v>0.52110232898401043</v>
      </c>
      <c r="U68" s="401">
        <f t="shared" ca="1" si="204"/>
        <v>0.7144304664014639</v>
      </c>
      <c r="V68" s="401" t="str">
        <f t="shared" ca="1" si="204"/>
        <v/>
      </c>
      <c r="W68" s="401" t="str">
        <f t="shared" ca="1" si="204"/>
        <v/>
      </c>
      <c r="X68" s="401" t="str">
        <f t="shared" ca="1" si="204"/>
        <v/>
      </c>
      <c r="Y68" s="401" t="str">
        <f t="shared" ca="1" si="204"/>
        <v/>
      </c>
      <c r="Z68" s="401" t="str">
        <f t="shared" ca="1" si="204"/>
        <v/>
      </c>
      <c r="AA68" s="401" t="str">
        <f t="shared" ca="1" si="204"/>
        <v/>
      </c>
      <c r="AB68" s="401" t="str">
        <f t="shared" ca="1" si="204"/>
        <v/>
      </c>
      <c r="AC68" s="401" t="str">
        <f t="shared" ca="1" si="204"/>
        <v/>
      </c>
      <c r="AD68" s="401" t="str">
        <f t="shared" ca="1" si="205"/>
        <v/>
      </c>
      <c r="AE68" s="401" t="str">
        <f t="shared" ca="1" si="205"/>
        <v/>
      </c>
      <c r="AF68" s="401" t="str">
        <f t="shared" ca="1" si="205"/>
        <v/>
      </c>
      <c r="AG68" s="401" t="str">
        <f t="shared" ca="1" si="205"/>
        <v/>
      </c>
      <c r="AH68" s="401" t="str">
        <f t="shared" ca="1" si="205"/>
        <v/>
      </c>
      <c r="AI68" s="401" t="str">
        <f t="shared" ca="1" si="205"/>
        <v/>
      </c>
      <c r="AJ68" s="401" t="str">
        <f t="shared" ca="1" si="205"/>
        <v/>
      </c>
      <c r="AK68" s="401" t="str">
        <f t="shared" ca="1" si="205"/>
        <v/>
      </c>
      <c r="AL68" s="401" t="str">
        <f t="shared" ca="1" si="205"/>
        <v/>
      </c>
      <c r="AM68" s="402" t="str">
        <f t="shared" ca="1" si="205"/>
        <v/>
      </c>
      <c r="AN68" s="403"/>
      <c r="AO68" s="403"/>
      <c r="AP68" s="403"/>
      <c r="AQ68" s="403"/>
      <c r="AR68" s="403"/>
      <c r="AS68" s="403"/>
      <c r="AT68" s="403"/>
      <c r="AU68" s="403"/>
      <c r="AV68" s="403"/>
      <c r="AW68" s="403"/>
      <c r="AX68" s="403"/>
      <c r="AY68" s="403"/>
      <c r="AZ68" s="403"/>
      <c r="BA68" s="403"/>
      <c r="BB68" s="403"/>
      <c r="BC68" s="403"/>
      <c r="BD68" s="404"/>
      <c r="BE68" s="404"/>
      <c r="BF68" s="404"/>
      <c r="BG68" s="405"/>
      <c r="BH68" s="467"/>
      <c r="BI68" s="532">
        <f t="shared" ca="1" si="367"/>
        <v>0.61776639769273722</v>
      </c>
      <c r="BJ68" s="557">
        <f t="shared" ca="1" si="206"/>
        <v>1.043362121266338</v>
      </c>
      <c r="BK68" s="557">
        <f t="shared" ca="1" si="207"/>
        <v>0.86902524739929765</v>
      </c>
      <c r="BL68" s="557" t="str">
        <f t="shared" ca="1" si="368"/>
        <v/>
      </c>
      <c r="BM68" s="557" t="str">
        <f t="shared" ca="1" si="208"/>
        <v/>
      </c>
      <c r="BN68" s="557" t="str">
        <f t="shared" ca="1" si="209"/>
        <v/>
      </c>
      <c r="BO68" s="406"/>
      <c r="BP68" s="396" t="str">
        <f t="shared" si="210"/>
        <v>South Africa</v>
      </c>
      <c r="BQ68" s="407">
        <f t="shared" ca="1" si="172"/>
        <v>22.175568248601241</v>
      </c>
      <c r="BR68" s="408">
        <f t="shared" ca="1" si="173"/>
        <v>97.282908458937669</v>
      </c>
      <c r="BS68" s="408">
        <f t="shared" ca="1" si="174"/>
        <v>46.446784344598058</v>
      </c>
      <c r="BT68" s="408">
        <f t="array" aca="1" ref="BT68" ca="1">IFERROR(AVERAGE(IF(('1. Database - raw'!AW$7:AY$494&gt;0)*('1. Database - raw'!$AD$7:$AD$494=$A68)*('1. Database - raw'!$AP$7:$AP$494&lt;&gt;Dropdown!$AM$11)*(INDIRECT($Q68,TRUE)=$O68),'1. Database - raw'!AW$7:AY$494)),"")</f>
        <v>57.548999999999999</v>
      </c>
      <c r="BU68" s="409">
        <f t="array" aca="1" ref="BU68" ca="1">IFERROR(_xlfn.STDEV.S(IF(('1. Database - raw'!AW$7:AY$494&gt;0)*('1. Database - raw'!$AD$7:$AD$494=$A68)*('1. Database - raw'!$AP$7:$AP$494&lt;&gt;Dropdown!$AM$11)*(INDIRECT($Q68,TRUE)=$O68),'1. Database - raw'!AW$7:AY$494)),"")</f>
        <v>42.101234123679106</v>
      </c>
      <c r="BV68" s="410">
        <f t="array" aca="1" ref="BV68" ca="1">IFERROR(IF(COUNT(IF(('1. Database - raw'!AW$7:AY$494&gt;0)*('1. Database - raw'!$AD$7:$AD$494=$A68)*('1. Database - raw'!$AP$7:$AP$494&lt;&gt;Dropdown!$AM$11)*(INDIRECT($Q68,TRUE)=$O68),'1. Database - raw'!AW$7:AY$494))&gt;0,COUNT(IF(('1. Database - raw'!AW$7:AY$494&gt;0)*('1. Database - raw'!$AD$7:$AD$494=$A68)*('1. Database - raw'!$AP$7:$AP$494&lt;&gt;Dropdown!$AM$11)*(INDIRECT($Q68,TRUE)=$O68),'1. Database - raw'!AW$7:AY$494)),""),"")</f>
        <v>20</v>
      </c>
      <c r="BW68" s="407">
        <f t="shared" ref="BW68:BW121" ca="1" si="370">IFERROR(EXP(LN(BZ68^2/(SQRT(CA68^2+BZ68^2)))-LN(1+CA68^2/BZ68^2)*_xlfn.T.INV($S$6,CB68)),"")</f>
        <v>34.937301562672218</v>
      </c>
      <c r="BX68" s="408">
        <f t="shared" ref="BX68:BX121" ca="1" si="371">IFERROR(EXP(LN(BZ68^2/(SQRT(CA68^2+BZ68^2)))+LN(1+CA68^2/BZ68^2)*_xlfn.T.INV($S$6,CB68)),"")</f>
        <v>83.803120422870819</v>
      </c>
      <c r="BY68" s="408">
        <f t="shared" ref="BY68:BY121" ca="1" si="372">IFERROR(EXP(LN(BZ68^2/(SQRT(CA68^2+BZ68^2)))),"")</f>
        <v>54.109656163265086</v>
      </c>
      <c r="BZ68" s="408">
        <f t="array" aca="1" ref="BZ68" ca="1">IFERROR(AVERAGE(IF(('1. Database - raw'!BC$7:BE$494&gt;0)*('1. Database - raw'!$AD$7:$AD$494=$A68)*('1. Database - raw'!$AP$7:$AP$494&lt;&gt;Dropdown!$AM$11)*(INDIRECT($Q68,TRUE)=$O68),'1. Database - raw'!BC$7:BE$494)),"")</f>
        <v>61.05</v>
      </c>
      <c r="CA68" s="409">
        <f t="array" aca="1" ref="CA68" ca="1">IFERROR(_xlfn.STDEV.S(IF(('1. Database - raw'!BC$7:BE$494&gt;0)*('1. Database - raw'!$AD$7:$AD$494=$A68)*('1. Database - raw'!$AP$7:$AP$494&lt;&gt;Dropdown!$AM$11)*(INDIRECT($Q68,TRUE)=$O68),'1. Database - raw'!BC$7:BE$494)),"")</f>
        <v>31.897126969228914</v>
      </c>
      <c r="CB68" s="410">
        <f t="array" aca="1" ref="CB68" ca="1">IFERROR(IF(COUNT(IF(('1. Database - raw'!BC$7:BE$494&gt;0)*('1. Database - raw'!$AD$7:$AD$494=$A68)*('1. Database - raw'!$AP$7:$AP$494&lt;&gt;Dropdown!$AM$11)*(INDIRECT($Q68,TRUE)=$O68),'1. Database - raw'!BC$7:BE$494))&gt;0,COUNT(IF(('1. Database - raw'!BC$7:BE$494&gt;0)*('1. Database - raw'!$AD$7:$AD$494=$A68)*('1. Database - raw'!$AP$7:$AP$494&lt;&gt;Dropdown!$AM$11)*(INDIRECT($Q68,TRUE)=$O68),'1. Database - raw'!BC$7:BE$494)),""),"")</f>
        <v>10</v>
      </c>
      <c r="CC68" s="411">
        <f t="shared" ref="CC68:CC121" ca="1" si="373">IFERROR(EXP(LN(CF68^2/(SQRT(CG68^2+CF68^2)))-LN(1+CG68^2/CF68^2)*_xlfn.T.INV($S$6,CH68)),"")</f>
        <v>0.76299165769245003</v>
      </c>
      <c r="CD68" s="412">
        <f t="shared" ref="CD68:CD121" ca="1" si="374">IFERROR(EXP(LN(CF68^2/(SQRT(CG68^2+CF68^2)))+LN(1+CG68^2/CF68^2)*_xlfn.T.INV($S$6,CH68)),"")</f>
        <v>0.76642429816789936</v>
      </c>
      <c r="CE68" s="412">
        <f t="shared" ref="CE68:CE121" ca="1" si="375">IFERROR(EXP(LN(CF68^2/(SQRT(CG68^2+CF68^2)))),"")</f>
        <v>0.76470605186234675</v>
      </c>
      <c r="CF68" s="412">
        <f t="array" aca="1" ref="CF68" ca="1">IFERROR(AVERAGE(IF(('1. Database - raw'!BI$7:BK$494&gt;0)*('1. Database - raw'!$AD$7:$AD$494=$A68)*('1. Database - raw'!$AP$7:$AP$494&lt;&gt;Dropdown!$AM$11)*(INDIRECT($Q68,TRUE)=$O68),'1. Database - raw'!BI$7:BK$494)),"")</f>
        <v>0.76500000000000001</v>
      </c>
      <c r="CG68" s="413">
        <f t="array" aca="1" ref="CG68" ca="1">IFERROR(_xlfn.STDEV.S(IF(('1. Database - raw'!BI$7:BK$494&gt;0)*('1. Database - raw'!$AD$7:$AD$494=$A68)*('1. Database - raw'!$AP$7:$AP$494&lt;&gt;Dropdown!$AM$11)*(INDIRECT($Q68,TRUE)=$O68),'1. Database - raw'!BI$7:BK$494)),"")</f>
        <v>2.1213203435596444E-2</v>
      </c>
      <c r="CH68" s="410">
        <f t="array" aca="1" ref="CH68" ca="1">IFERROR(IF(COUNT(IF(('1. Database - raw'!BI$7:BK$494&gt;0)*('1. Database - raw'!$AD$7:$AD$494=$A68)*('1. Database - raw'!$AP$7:$AP$494&lt;&gt;Dropdown!$AM$11)*(INDIRECT($Q68,TRUE)=$O68),'1. Database - raw'!BI$7:BK$494))&gt;0,COUNT(IF(('1. Database - raw'!BI$7:BK$494&gt;0)*('1. Database - raw'!$AD$7:$AD$494=$A68)*('1. Database - raw'!$AP$7:$AP$494&lt;&gt;Dropdown!$AM$11)*(INDIRECT($Q68,TRUE)=$O68),'1. Database - raw'!BI$7:BK$494)),""),"")</f>
        <v>2</v>
      </c>
      <c r="CI68" s="407">
        <f t="shared" ca="1" si="211"/>
        <v>3.2567129520562625</v>
      </c>
      <c r="CJ68" s="408">
        <f t="shared" ca="1" si="212"/>
        <v>41.4713612277639</v>
      </c>
      <c r="CK68" s="408">
        <f t="shared" ca="1" si="213"/>
        <v>11.621545475962419</v>
      </c>
      <c r="CL68" s="408">
        <f t="array" aca="1" ref="CL68" ca="1">IFERROR(AVERAGE(IF(('1. Database - raw'!BO$7:BQ$494&gt;0)*('1. Database - raw'!$AD$7:$AD$494=$A68)*(INDIRECT($Q68,TRUE)=$O68),'1. Database - raw'!BO$7:BQ$494)),"")</f>
        <v>14.45</v>
      </c>
      <c r="CM68" s="409">
        <f t="array" aca="1" ref="CM68" ca="1">IFERROR(_xlfn.STDEV.S(IF(('1. Database - raw'!BO$7:BQ$494&gt;0)*('1. Database - raw'!$AD$7:$AD$494=$A68)*(INDIRECT($Q68,TRUE)=$O68),'1. Database - raw'!BO$7:BQ$494)),"")</f>
        <v>10.67731239591687</v>
      </c>
      <c r="CN68" s="410">
        <f t="array" aca="1" ref="CN68" ca="1">IFERROR(IF(COUNT(IF(('1. Database - raw'!BO$7:BQ$494&gt;0)*('1. Database - raw'!$AD$7:$AD$494=$A68)*(INDIRECT($Q68,TRUE)=$O68),'1. Database - raw'!BO$7:BQ$494))&gt;0,COUNT(IF(('1. Database - raw'!BO$7:BQ$494&gt;0)*('1. Database - raw'!$AD$7:$AD$494=$A68)*(INDIRECT($Q68,TRUE)=$O68),'1. Database - raw'!BO$7:BQ$494)),""),"")</f>
        <v>2</v>
      </c>
      <c r="CO68" s="407" t="str">
        <f t="shared" ca="1" si="214"/>
        <v/>
      </c>
      <c r="CP68" s="408" t="str">
        <f t="shared" ca="1" si="215"/>
        <v/>
      </c>
      <c r="CQ68" s="408" t="str">
        <f t="shared" ca="1" si="216"/>
        <v/>
      </c>
      <c r="CR68" s="408" t="str">
        <f t="array" aca="1" ref="CR68" ca="1">IFERROR(AVERAGE(IF(('1. Database - raw'!BU$7:BW$494&gt;0)*('1. Database - raw'!$AD$7:$AD$494=$A68)*(INDIRECT($Q68,TRUE)=$O68),'1. Database - raw'!BU$7:BW$494)),"")</f>
        <v/>
      </c>
      <c r="CS68" s="409" t="str">
        <f t="array" aca="1" ref="CS68" ca="1">IFERROR(_xlfn.STDEV.S(IF(('1. Database - raw'!BU$7:BW$494&gt;0)*('1. Database - raw'!$AD$7:$AD$494=$A68)*(INDIRECT($Q68,TRUE)=$O68),'1. Database - raw'!BU$7:BW$494)),"")</f>
        <v/>
      </c>
      <c r="CT68" s="410" t="str">
        <f t="array" aca="1" ref="CT68" ca="1">IFERROR(IF(COUNT(IF(('1. Database - raw'!BU$7:BW$494&gt;0)*('1. Database - raw'!$AD$7:$AD$494=$A68)*(INDIRECT($Q68,TRUE)=$O68),'1. Database - raw'!BU$7:BW$494))&gt;0,COUNT(IF(('1. Database - raw'!BU$7:BW$494&gt;0)*('1. Database - raw'!$AD$7:$AD$494=$A68)*(INDIRECT($Q68,TRUE)=$O68),'1. Database - raw'!BU$7:BW$494)),""),"")</f>
        <v/>
      </c>
      <c r="CU68" s="407" t="str">
        <f t="shared" ca="1" si="217"/>
        <v/>
      </c>
      <c r="CV68" s="408" t="str">
        <f t="shared" ca="1" si="218"/>
        <v/>
      </c>
      <c r="CW68" s="408" t="str">
        <f t="shared" ca="1" si="219"/>
        <v/>
      </c>
      <c r="CX68" s="408" t="str">
        <f t="array" aca="1" ref="CX68" ca="1">IFERROR(AVERAGE(IF(('1. Database - raw'!CA$7:CC$494&gt;0)*('1. Database - raw'!$AD$7:$AD$494=$A68)*(INDIRECT($Q68,TRUE)=$O68),'1. Database - raw'!CA$7:CC$494)),"")</f>
        <v/>
      </c>
      <c r="CY68" s="409" t="str">
        <f t="array" aca="1" ref="CY68" ca="1">IFERROR(_xlfn.STDEV.S(IF(('1. Database - raw'!CA$7:CC$494&gt;0)*('1. Database - raw'!$AD$7:$AD$494=$A68)*(INDIRECT($Q68,TRUE)=$O68),'1. Database - raw'!CA$7:CC$494)),"")</f>
        <v/>
      </c>
      <c r="CZ68" s="410" t="str">
        <f t="array" aca="1" ref="CZ68" ca="1">IFERROR(IF(COUNT(IF(('1. Database - raw'!CA$7:CC$494&gt;0)*('1. Database - raw'!$AD$7:$AD$494=$A68)*(INDIRECT($Q68,TRUE)=$O68),'1. Database - raw'!CA$7:CC$494))&gt;0,COUNT(IF(('1. Database - raw'!CA$7:CC$494&gt;0)*('1. Database - raw'!$AD$7:$AD$494=$A68)*(INDIRECT($Q68,TRUE)=$O68),'1. Database - raw'!CA$7:CC$494)),""),"")</f>
        <v/>
      </c>
      <c r="DA68" s="407" t="str">
        <f t="shared" ca="1" si="220"/>
        <v/>
      </c>
      <c r="DB68" s="408" t="str">
        <f t="shared" ca="1" si="221"/>
        <v/>
      </c>
      <c r="DC68" s="408" t="str">
        <f t="shared" ca="1" si="222"/>
        <v/>
      </c>
      <c r="DD68" s="408" t="str">
        <f t="array" aca="1" ref="DD68" ca="1">IFERROR(AVERAGE(IF(('1. Database - raw'!CG$7:CI$494&gt;0)*('1. Database - raw'!$AD$7:$AD$494=$A68)*(INDIRECT($Q68,TRUE)=$O68),'1. Database - raw'!CG$7:CI$494)),"")</f>
        <v/>
      </c>
      <c r="DE68" s="409" t="str">
        <f t="array" aca="1" ref="DE68" ca="1">IFERROR(_xlfn.STDEV.S(IF(('1. Database - raw'!CG$7:CI$494&gt;0)*('1. Database - raw'!$AD$7:$AD$494=$A68)*(INDIRECT($Q68,TRUE)=$O68),'1. Database - raw'!CG$7:CI$494)),"")</f>
        <v/>
      </c>
      <c r="DF68" s="410" t="str">
        <f t="array" aca="1" ref="DF68" ca="1">IFERROR(IF(COUNT(IF(('1. Database - raw'!CG$7:CI$494&gt;0)*('1. Database - raw'!$AD$7:$AD$494=$A68)*(INDIRECT($Q68,TRUE)=$O68),'1. Database - raw'!CG$7:CI$494))&gt;0,COUNT(IF(('1. Database - raw'!CG$7:CI$494&gt;0)*('1. Database - raw'!$AD$7:$AD$494=$A68)*(INDIRECT($Q68,TRUE)=$O68),'1. Database - raw'!CG$7:CI$494)),""),"")</f>
        <v/>
      </c>
      <c r="DG68" s="407">
        <f t="shared" ca="1" si="223"/>
        <v>18.005148305070296</v>
      </c>
      <c r="DH68" s="408">
        <f t="shared" ca="1" si="224"/>
        <v>144.975997270721</v>
      </c>
      <c r="DI68" s="408">
        <f t="shared" ca="1" si="225"/>
        <v>51.091235369041513</v>
      </c>
      <c r="DJ68" s="408">
        <f t="array" aca="1" ref="DJ68" ca="1">IFERROR(AVERAGE(IF(('1. Database - raw'!CM$7:CO$494&gt;0)*('1. Database - raw'!$AD$7:$AD$494=$A68)*(INDIRECT($Q68,TRUE)=$O68),'1. Database - raw'!CM$7:CO$494)),"")</f>
        <v>65.25</v>
      </c>
      <c r="DK68" s="409">
        <f t="array" aca="1" ref="DK68" ca="1">IFERROR(_xlfn.STDEV.S(IF(('1. Database - raw'!CM$7:CO$494&gt;0)*('1. Database - raw'!$AD$7:$AD$494=$A68)*(INDIRECT($Q68,TRUE)=$O68),'1. Database - raw'!CM$7:CO$494)),"")</f>
        <v>51.833869236243594</v>
      </c>
      <c r="DL68" s="410">
        <f t="array" aca="1" ref="DL68" ca="1">IFERROR(IF(COUNT(IF(('1. Database - raw'!CM$7:CO$494&gt;0)*('1. Database - raw'!$AD$7:$AD$494=$A68)*(INDIRECT($Q68,TRUE)=$O68),'1. Database - raw'!CM$7:CO$494))&gt;0,COUNT(IF(('1. Database - raw'!CM$7:CO$494&gt;0)*('1. Database - raw'!$AD$7:$AD$494=$A68)*(INDIRECT($Q68,TRUE)=$O68),'1. Database - raw'!CM$7:CO$494)),""),"")</f>
        <v>4</v>
      </c>
      <c r="DM68" s="407" t="str">
        <f t="shared" ca="1" si="226"/>
        <v/>
      </c>
      <c r="DN68" s="408" t="str">
        <f t="shared" ca="1" si="227"/>
        <v/>
      </c>
      <c r="DO68" s="408" t="str">
        <f t="shared" ca="1" si="228"/>
        <v/>
      </c>
      <c r="DP68" s="408">
        <f t="array" aca="1" ref="DP68" ca="1">IFERROR(AVERAGE(IF(('1. Database - raw'!CS$7:CU$494&gt;0)*('1. Database - raw'!$AD$7:$AD$494=$A68)*(INDIRECT($Q68,TRUE)=$O68),'1. Database - raw'!CS$7:CU$494)),"")</f>
        <v>35</v>
      </c>
      <c r="DQ68" s="409" t="str">
        <f t="array" aca="1" ref="DQ68" ca="1">IFERROR(_xlfn.STDEV.S(IF(('1. Database - raw'!CS$7:CU$494&gt;0)*('1. Database - raw'!$AD$7:$AD$494=$A68)*(INDIRECT($Q68,TRUE)=$O68),'1. Database - raw'!CS$7:CU$494)),"")</f>
        <v/>
      </c>
      <c r="DR68" s="410">
        <f t="array" aca="1" ref="DR68" ca="1">IFERROR(IF(COUNT(IF(('1. Database - raw'!CS$7:CU$494&gt;0)*('1. Database - raw'!$AD$7:$AD$494=$A68)*(INDIRECT($Q68,TRUE)=$O68),'1. Database - raw'!CS$7:CU$494))&gt;0,COUNT(IF(('1. Database - raw'!CS$7:CU$494&gt;0)*('1. Database - raw'!$AD$7:$AD$494=$A68)*(INDIRECT($Q68,TRUE)=$O68),'1. Database - raw'!CS$7:CU$494)),""),"")</f>
        <v>1</v>
      </c>
      <c r="DS68" s="407" t="str">
        <f t="shared" ca="1" si="229"/>
        <v/>
      </c>
      <c r="DT68" s="408" t="str">
        <f t="shared" ca="1" si="230"/>
        <v/>
      </c>
      <c r="DU68" s="408" t="str">
        <f t="shared" ca="1" si="231"/>
        <v/>
      </c>
      <c r="DV68" s="408">
        <f t="array" aca="1" ref="DV68" ca="1">IFERROR(AVERAGE(IF(('1. Database - raw'!CY$7:DA$494&gt;0)*('1. Database - raw'!$AD$7:$AD$494=$A68)*(INDIRECT($Q68,TRUE)=$O68),'1. Database - raw'!CY$7:DA$494)),"")</f>
        <v>2.5</v>
      </c>
      <c r="DW68" s="409" t="str">
        <f t="array" aca="1" ref="DW68" ca="1">IFERROR(_xlfn.STDEV.S(IF(('1. Database - raw'!CY$7:DA$494&gt;0)*('1. Database - raw'!$AD$7:$AD$494=$A68)*(INDIRECT($Q68,TRUE)=$O68),'1. Database - raw'!CY$7:DA$494)),"")</f>
        <v/>
      </c>
      <c r="DX68" s="410">
        <f t="array" aca="1" ref="DX68" ca="1">IFERROR(IF(COUNT(IF(('1. Database - raw'!CY$7:DA$494&gt;0)*('1. Database - raw'!$AD$7:$AD$494=$A68)*(INDIRECT($Q68,TRUE)=$O68),'1. Database - raw'!CY$7:DA$494))&gt;0,COUNT(IF(('1. Database - raw'!CY$7:DA$494&gt;0)*('1. Database - raw'!$AD$7:$AD$494=$A68)*(INDIRECT($Q68,TRUE)=$O68),'1. Database - raw'!CY$7:DA$494)),""),"")</f>
        <v>1</v>
      </c>
      <c r="DY68" s="407" t="str">
        <f t="shared" ca="1" si="232"/>
        <v/>
      </c>
      <c r="DZ68" s="408" t="str">
        <f t="shared" ca="1" si="233"/>
        <v/>
      </c>
      <c r="EA68" s="408" t="str">
        <f t="shared" ca="1" si="234"/>
        <v/>
      </c>
      <c r="EB68" s="408">
        <f t="array" aca="1" ref="EB68" ca="1">IFERROR(AVERAGE(IF(('1. Database - raw'!DE$7:DG$494&gt;0)*('1. Database - raw'!$AD$7:$AD$494=$A68)*(INDIRECT($Q68,TRUE)=$O68),'1. Database - raw'!DE$7:DG$494)),"")</f>
        <v>23</v>
      </c>
      <c r="EC68" s="409" t="str">
        <f t="array" aca="1" ref="EC68" ca="1">IFERROR(_xlfn.STDEV.S(IF(('1. Database - raw'!DE$7:DG$494&gt;0)*('1. Database - raw'!$AD$7:$AD$494=$A68)*(INDIRECT($Q68,TRUE)=$O68),'1. Database - raw'!DE$7:DG$494)),"")</f>
        <v/>
      </c>
      <c r="ED68" s="410">
        <f t="array" aca="1" ref="ED68" ca="1">IFERROR(IF(COUNT(IF(('1. Database - raw'!DE$7:DG$494&gt;0)*('1. Database - raw'!$AD$7:$AD$494=$A68)*(INDIRECT($Q68,TRUE)=$O68),'1. Database - raw'!DE$7:DG$494))&gt;0,COUNT(IF(('1. Database - raw'!DE$7:DG$494&gt;0)*('1. Database - raw'!$AD$7:$AD$494=$A68)*(INDIRECT($Q68,TRUE)=$O68),'1. Database - raw'!DE$7:DG$494)),""),"")</f>
        <v>1</v>
      </c>
      <c r="EE68" s="411">
        <f t="shared" ca="1" si="235"/>
        <v>0.20475821732439087</v>
      </c>
      <c r="EF68" s="412">
        <f t="shared" ca="1" si="236"/>
        <v>0.23141958634510712</v>
      </c>
      <c r="EG68" s="412">
        <f t="shared" ca="1" si="237"/>
        <v>0.21768110150854181</v>
      </c>
      <c r="EH68" s="412">
        <f t="array" aca="1" ref="EH68" ca="1">IFERROR(AVERAGE(IF(('1. Database - raw'!DK$7:DM$494&gt;0)*('1. Database - raw'!$AD$7:$AD$494=$A68)*(INDIRECT($Q68,TRUE)=$O68),'1. Database - raw'!DK$7:DM$494)),"")</f>
        <v>0.22101204819277109</v>
      </c>
      <c r="EI68" s="413">
        <f t="array" aca="1" ref="EI68" ca="1">IFERROR(_xlfn.STDEV.S(IF(('1. Database - raw'!DK$7:DM$494&gt;0)*('1. Database - raw'!$AD$7:$AD$494=$A68)*(INDIRECT($Q68,TRUE)=$O68),'1. Database - raw'!DK$7:DM$494)),"")</f>
        <v>3.8811416194201816E-2</v>
      </c>
      <c r="EJ68" s="410">
        <f t="array" aca="1" ref="EJ68" ca="1">IFERROR(IF(COUNT(IF(('1. Database - raw'!DK$7:DM$494&gt;0)*('1. Database - raw'!$AD$7:$AD$494=$A68)*(INDIRECT($Q68,TRUE)=$O68),'1. Database - raw'!DK$7:DM$494))&gt;0,COUNT(IF(('1. Database - raw'!DK$7:DM$494&gt;0)*('1. Database - raw'!$AD$7:$AD$494=$A68)*(INDIRECT($Q68,TRUE)=$O68),'1. Database - raw'!DK$7:DM$494)),""),"")</f>
        <v>5</v>
      </c>
      <c r="EK68" s="407" t="str">
        <f t="shared" ca="1" si="238"/>
        <v/>
      </c>
      <c r="EL68" s="408" t="str">
        <f t="shared" ca="1" si="239"/>
        <v/>
      </c>
      <c r="EM68" s="408" t="str">
        <f t="shared" ca="1" si="240"/>
        <v/>
      </c>
      <c r="EN68" s="408" t="str">
        <f t="array" aca="1" ref="EN68" ca="1">IFERROR(AVERAGE(IF(('1. Database - raw'!DQ$7:DS$494&gt;0)*('1. Database - raw'!$AD$7:$AD$494=$A68)*(INDIRECT($Q68,TRUE)=$O68),'1. Database - raw'!DQ$7:DS$494)),"")</f>
        <v/>
      </c>
      <c r="EO68" s="409" t="str">
        <f t="array" aca="1" ref="EO68" ca="1">IFERROR(_xlfn.STDEV.S(IF(('1. Database - raw'!DQ$7:DS$494&gt;0)*('1. Database - raw'!$AD$7:$AD$494=$A68)*(INDIRECT($Q68,TRUE)=$O68),'1. Database - raw'!DQ$7:DS$494)),"")</f>
        <v/>
      </c>
      <c r="EP68" s="410" t="str">
        <f t="array" aca="1" ref="EP68" ca="1">IFERROR(IF(COUNT(IF(('1. Database - raw'!DQ$7:DS$494&gt;0)*('1. Database - raw'!$AD$7:$AD$494=$A68)*(INDIRECT($Q68,TRUE)=$O68),'1. Database - raw'!DQ$7:DS$494))&gt;0,COUNT(IF(('1. Database - raw'!DQ$7:DS$494&gt;0)*('1. Database - raw'!$AD$7:$AD$494=$A68)*(INDIRECT($Q68,TRUE)=$O68),'1. Database - raw'!DQ$7:DS$494)),""),"")</f>
        <v/>
      </c>
      <c r="EQ68" s="407" t="str">
        <f t="shared" ca="1" si="241"/>
        <v/>
      </c>
      <c r="ER68" s="408" t="str">
        <f t="shared" ca="1" si="242"/>
        <v/>
      </c>
      <c r="ES68" s="408" t="str">
        <f t="shared" ca="1" si="243"/>
        <v/>
      </c>
      <c r="ET68" s="408" t="str">
        <f t="array" aca="1" ref="ET68" ca="1">IFERROR(AVERAGE(IF(('1. Database - raw'!DW$7:DY$494&gt;0)*('1. Database - raw'!$AD$7:$AD$494=$A68)*(INDIRECT($Q68,TRUE)=$O68),'1. Database - raw'!DW$7:DY$494)),"")</f>
        <v/>
      </c>
      <c r="EU68" s="409" t="str">
        <f t="array" aca="1" ref="EU68" ca="1">IFERROR(_xlfn.STDEV.S(IF(('1. Database - raw'!DW$7:DY$494&gt;0)*('1. Database - raw'!$AD$7:$AD$494=$A68)*(INDIRECT($Q68,TRUE)=$O68),'1. Database - raw'!DW$7:DY$494)),"")</f>
        <v/>
      </c>
      <c r="EV68" s="410" t="str">
        <f t="array" aca="1" ref="EV68" ca="1">IFERROR(IF(COUNT(IF(('1. Database - raw'!DW$7:DY$494&gt;0)*('1. Database - raw'!$AD$7:$AD$494=$A68)*(INDIRECT($Q68,TRUE)=$O68),'1. Database - raw'!DW$7:DY$494))&gt;0,COUNT(IF(('1. Database - raw'!DW$7:DY$494&gt;0)*('1. Database - raw'!$AD$7:$AD$494=$A68)*(INDIRECT($Q68,TRUE)=$O68),'1. Database - raw'!DW$7:DY$494)),""),"")</f>
        <v/>
      </c>
      <c r="EW68" s="407" t="str">
        <f t="shared" ca="1" si="244"/>
        <v/>
      </c>
      <c r="EX68" s="408" t="str">
        <f t="shared" ca="1" si="245"/>
        <v/>
      </c>
      <c r="EY68" s="408" t="str">
        <f t="shared" ca="1" si="246"/>
        <v/>
      </c>
      <c r="EZ68" s="408" t="str">
        <f t="array" aca="1" ref="EZ68" ca="1">IFERROR(AVERAGE(IF(('1. Database - raw'!EC$7:EE$494&gt;0)*('1. Database - raw'!$AD$7:$AD$494=$A68)*(INDIRECT($Q68,TRUE)=$O68),'1. Database - raw'!EC$7:EE$494)),"")</f>
        <v/>
      </c>
      <c r="FA68" s="409" t="str">
        <f t="array" aca="1" ref="FA68" ca="1">IFERROR(_xlfn.STDEV.S(IF(('1. Database - raw'!EC$7:EE$494&gt;0)*('1. Database - raw'!$AD$7:$AD$494=$A68)*(INDIRECT($Q68,TRUE)=$O68),'1. Database - raw'!EC$7:EE$494)),"")</f>
        <v/>
      </c>
      <c r="FB68" s="410" t="str">
        <f t="array" aca="1" ref="FB68" ca="1">IFERROR(IF(COUNT(IF(('1. Database - raw'!EC$7:EE$494&gt;0)*('1. Database - raw'!$AD$7:$AD$494=$A68)*(INDIRECT($Q68,TRUE)=$O68),'1. Database - raw'!EC$7:EE$494))&gt;0,COUNT(IF(('1. Database - raw'!EC$7:EE$494&gt;0)*('1. Database - raw'!$AD$7:$AD$494=$A68)*(INDIRECT($Q68,TRUE)=$O68),'1. Database - raw'!EC$7:EE$494)),""),"")</f>
        <v/>
      </c>
      <c r="FC68" s="407" t="str">
        <f t="shared" ca="1" si="247"/>
        <v/>
      </c>
      <c r="FD68" s="408" t="str">
        <f t="shared" ca="1" si="248"/>
        <v/>
      </c>
      <c r="FE68" s="408" t="str">
        <f t="shared" ca="1" si="249"/>
        <v/>
      </c>
      <c r="FF68" s="408" t="str">
        <f t="array" aca="1" ref="FF68" ca="1">IFERROR(AVERAGE(IF(('1. Database - raw'!EI$7:EK$494&gt;0)*('1. Database - raw'!$AD$7:$AD$494=$A68)*(INDIRECT($Q68,TRUE)=$O68),'1. Database - raw'!EI$7:EK$494)),"")</f>
        <v/>
      </c>
      <c r="FG68" s="409" t="str">
        <f t="array" aca="1" ref="FG68" ca="1">IFERROR(_xlfn.STDEV.S(IF(('1. Database - raw'!EI$7:EK$494&gt;0)*('1. Database - raw'!$AD$7:$AD$494=$A68)*(INDIRECT($Q68,TRUE)=$O68),'1. Database - raw'!EI$7:EK$494)),"")</f>
        <v/>
      </c>
      <c r="FH68" s="410" t="str">
        <f t="array" aca="1" ref="FH68" ca="1">IFERROR(IF(COUNT(IF(('1. Database - raw'!EI$7:EK$494&gt;0)*('1. Database - raw'!$AD$7:$AD$494=$A68)*(INDIRECT($Q68,TRUE)=$O68),'1. Database - raw'!EI$7:EK$494))&gt;0,COUNT(IF(('1. Database - raw'!EI$7:EK$494&gt;0)*('1. Database - raw'!$AD$7:$AD$494=$A68)*(INDIRECT($Q68,TRUE)=$O68),'1. Database - raw'!EI$7:EK$494)),""),"")</f>
        <v/>
      </c>
      <c r="FI68" s="407" t="str">
        <f t="shared" ca="1" si="250"/>
        <v/>
      </c>
      <c r="FJ68" s="408" t="str">
        <f t="shared" ca="1" si="251"/>
        <v/>
      </c>
      <c r="FK68" s="408" t="str">
        <f t="shared" ca="1" si="252"/>
        <v/>
      </c>
      <c r="FL68" s="408" t="str">
        <f t="array" aca="1" ref="FL68" ca="1">IFERROR(AVERAGE(IF(('1. Database - raw'!EO$7:EQ$494&gt;0)*('1. Database - raw'!$AD$7:$AD$494=$A68)*(INDIRECT($Q68,TRUE)=$O68),'1. Database - raw'!EO$7:EQ$494)),"")</f>
        <v/>
      </c>
      <c r="FM68" s="409" t="str">
        <f t="array" aca="1" ref="FM68" ca="1">IFERROR(_xlfn.STDEV.S(IF(('1. Database - raw'!EO$7:EQ$494&gt;0)*('1. Database - raw'!$AD$7:$AD$494=$A68)*(INDIRECT($Q68,TRUE)=$O68),'1. Database - raw'!EO$7:EQ$494)),"")</f>
        <v/>
      </c>
      <c r="FN68" s="410" t="str">
        <f t="array" aca="1" ref="FN68" ca="1">IFERROR(IF(COUNT(IF(('1. Database - raw'!EO$7:EQ$494&gt;0)*('1. Database - raw'!$AD$7:$AD$494=$A68)*(INDIRECT($Q68,TRUE)=$O68),'1. Database - raw'!EO$7:EQ$494))&gt;0,COUNT(IF(('1. Database - raw'!EO$7:EQ$494&gt;0)*('1. Database - raw'!$AD$7:$AD$494=$A68)*(INDIRECT($Q68,TRUE)=$O68),'1. Database - raw'!EO$7:EQ$494)),""),"")</f>
        <v/>
      </c>
      <c r="FO68" s="407" t="str">
        <f t="shared" ca="1" si="253"/>
        <v/>
      </c>
      <c r="FP68" s="408" t="str">
        <f t="shared" ca="1" si="254"/>
        <v/>
      </c>
      <c r="FQ68" s="408" t="str">
        <f t="shared" ca="1" si="255"/>
        <v/>
      </c>
      <c r="FR68" s="408" t="str">
        <f t="array" aca="1" ref="FR68" ca="1">IFERROR(AVERAGE(IF(('1. Database - raw'!EU$7:EW$494&gt;0)*('1. Database - raw'!$AD$7:$AD$494=$A68)*(INDIRECT($Q68,TRUE)=$O68),'1. Database - raw'!EU$7:EW$494)),"")</f>
        <v/>
      </c>
      <c r="FS68" s="409" t="str">
        <f t="array" aca="1" ref="FS68" ca="1">IFERROR(_xlfn.STDEV.S(IF(('1. Database - raw'!EU$7:EW$494&gt;0)*('1. Database - raw'!$AD$7:$AD$494=$A68)*(INDIRECT($Q68,TRUE)=$O68),'1. Database - raw'!EU$7:EW$494)),"")</f>
        <v/>
      </c>
      <c r="FT68" s="410" t="str">
        <f t="array" aca="1" ref="FT68" ca="1">IFERROR(IF(COUNT(IF(('1. Database - raw'!EU$7:EW$494&gt;0)*('1. Database - raw'!$AD$7:$AD$494=$A68)*(INDIRECT($Q68,TRUE)=$O68),'1. Database - raw'!EU$7:EW$494))&gt;0,COUNT(IF(('1. Database - raw'!EU$7:EW$494&gt;0)*('1. Database - raw'!$AD$7:$AD$494=$A68)*(INDIRECT($Q68,TRUE)=$O68),'1. Database - raw'!EU$7:EW$494)),""),"")</f>
        <v/>
      </c>
      <c r="FU68" s="407" t="str">
        <f t="shared" ca="1" si="256"/>
        <v/>
      </c>
      <c r="FV68" s="408" t="str">
        <f t="shared" ca="1" si="257"/>
        <v/>
      </c>
      <c r="FW68" s="408" t="str">
        <f t="shared" ca="1" si="258"/>
        <v/>
      </c>
      <c r="FX68" s="408" t="str">
        <f t="array" aca="1" ref="FX68" ca="1">IFERROR(AVERAGE(IF(('1. Database - raw'!FA$7:FC$494&gt;0)*('1. Database - raw'!$AD$7:$AD$494=$A68)*(INDIRECT($Q68,TRUE)=$O68),'1. Database - raw'!FA$7:FC$494)),"")</f>
        <v/>
      </c>
      <c r="FY68" s="409" t="str">
        <f t="array" aca="1" ref="FY68" ca="1">IFERROR(_xlfn.STDEV.S(IF(('1. Database - raw'!FA$7:FC$494&gt;0)*('1. Database - raw'!$AD$7:$AD$494=$A68)*(INDIRECT($Q68,TRUE)=$O68),'1. Database - raw'!FA$7:FC$494)),"")</f>
        <v/>
      </c>
      <c r="FZ68" s="410" t="str">
        <f t="array" aca="1" ref="FZ68" ca="1">IFERROR(IF(COUNT(IF(('1. Database - raw'!FA$7:FC$494&gt;0)*('1. Database - raw'!$AD$7:$AD$494=$A68)*(INDIRECT($Q68,TRUE)=$O68),'1. Database - raw'!FA$7:FC$494))&gt;0,COUNT(IF(('1. Database - raw'!FA$7:FC$494&gt;0)*('1. Database - raw'!$AD$7:$AD$494=$A68)*(INDIRECT($Q68,TRUE)=$O68),'1. Database - raw'!FA$7:FC$494)),""),"")</f>
        <v/>
      </c>
      <c r="GA68" s="407" t="str">
        <f t="shared" ca="1" si="259"/>
        <v/>
      </c>
      <c r="GB68" s="408" t="str">
        <f t="shared" ca="1" si="260"/>
        <v/>
      </c>
      <c r="GC68" s="408" t="str">
        <f t="shared" ca="1" si="261"/>
        <v/>
      </c>
      <c r="GD68" s="408" t="str">
        <f t="array" aca="1" ref="GD68" ca="1">IFERROR(AVERAGE(IF(('1. Database - raw'!FG$7:FI$494&gt;0)*('1. Database - raw'!$AD$7:$AD$494=$A68)*(INDIRECT($Q68,TRUE)=$O68),'1. Database - raw'!FG$7:FI$494)),"")</f>
        <v/>
      </c>
      <c r="GE68" s="409" t="str">
        <f t="array" aca="1" ref="GE68" ca="1">IFERROR(_xlfn.STDEV.S(IF(('1. Database - raw'!FG$7:FI$494&gt;0)*('1. Database - raw'!$AD$7:$AD$494=$A68)*(INDIRECT($Q68,TRUE)=$O68),'1. Database - raw'!FG$7:FI$494)),"")</f>
        <v/>
      </c>
      <c r="GF68" s="410" t="str">
        <f t="array" aca="1" ref="GF68" ca="1">IFERROR(IF(COUNT(IF(('1. Database - raw'!FG$7:FI$494&gt;0)*('1. Database - raw'!$AD$7:$AD$494=$A68)*(INDIRECT($Q68,TRUE)=$O68),'1. Database - raw'!FG$7:FI$494))&gt;0,COUNT(IF(('1. Database - raw'!FG$7:FI$494&gt;0)*('1. Database - raw'!$AD$7:$AD$494=$A68)*(INDIRECT($Q68,TRUE)=$O68),'1. Database - raw'!FG$7:FI$494)),""),"")</f>
        <v/>
      </c>
      <c r="GG68" s="407" t="str">
        <f t="shared" ca="1" si="262"/>
        <v/>
      </c>
      <c r="GH68" s="408" t="str">
        <f t="shared" ca="1" si="263"/>
        <v/>
      </c>
      <c r="GI68" s="408" t="str">
        <f t="shared" ca="1" si="264"/>
        <v/>
      </c>
      <c r="GJ68" s="408" t="str">
        <f t="array" aca="1" ref="GJ68" ca="1">IFERROR(AVERAGE(IF(('1. Database - raw'!FM$7:FO$494&gt;0)*('1. Database - raw'!$AD$7:$AD$494=$A68)*(INDIRECT($Q68,TRUE)=$O68),'1. Database - raw'!FM$7:FO$494)),"")</f>
        <v/>
      </c>
      <c r="GK68" s="409" t="str">
        <f t="array" aca="1" ref="GK68" ca="1">IFERROR(_xlfn.STDEV.S(IF(('1. Database - raw'!FM$7:FO$494&gt;0)*('1. Database - raw'!$AD$7:$AD$494=$A68)*(INDIRECT($Q68,TRUE)=$O68),'1. Database - raw'!FM$7:FO$494)),"")</f>
        <v/>
      </c>
      <c r="GL68" s="410" t="str">
        <f t="array" aca="1" ref="GL68" ca="1">IFERROR(IF(COUNT(IF(('1. Database - raw'!FM$7:FO$494&gt;0)*('1. Database - raw'!$AD$7:$AD$494=$A68)*(INDIRECT($Q68,TRUE)=$O68),'1. Database - raw'!FM$7:FO$494))&gt;0,COUNT(IF(('1. Database - raw'!FM$7:FO$494&gt;0)*('1. Database - raw'!$AD$7:$AD$494=$A68)*(INDIRECT($Q68,TRUE)=$O68),'1. Database - raw'!FM$7:FO$494)),""),"")</f>
        <v/>
      </c>
      <c r="GM68" s="407">
        <f t="shared" ca="1" si="265"/>
        <v>100.00000000000004</v>
      </c>
      <c r="GN68" s="408">
        <f t="shared" ca="1" si="266"/>
        <v>100.00000000000004</v>
      </c>
      <c r="GO68" s="408">
        <f t="shared" ca="1" si="267"/>
        <v>100.00000000000004</v>
      </c>
      <c r="GP68" s="408">
        <f t="array" aca="1" ref="GP68" ca="1">IFERROR(AVERAGE(IF(('1. Database - raw'!FS$7:FU$494&gt;0)*('1. Database - raw'!$AD$7:$AD$494=$A68)*(INDIRECT($Q68,TRUE)=$O68),'1. Database - raw'!FS$7:FU$494)),"")</f>
        <v>100</v>
      </c>
      <c r="GQ68" s="409">
        <f t="array" aca="1" ref="GQ68" ca="1">IFERROR(_xlfn.STDEV.S(IF(('1. Database - raw'!FS$7:FU$494&gt;0)*('1. Database - raw'!$AD$7:$AD$494=$A68)*(INDIRECT($Q68,TRUE)=$O68),'1. Database - raw'!FS$7:FU$494)),"")</f>
        <v>0</v>
      </c>
      <c r="GR68" s="410">
        <f t="array" aca="1" ref="GR68" ca="1">IFERROR(IF(COUNT(IF(('1. Database - raw'!FS$7:FU$494&gt;0)*('1. Database - raw'!$AD$7:$AD$494=$A68)*(INDIRECT($Q68,TRUE)=$O68),'1. Database - raw'!FS$7:FU$494))&gt;0,COUNT(IF(('1. Database - raw'!FS$7:FU$494&gt;0)*('1. Database - raw'!$AD$7:$AD$494=$A68)*(INDIRECT($Q68,TRUE)=$O68),'1. Database - raw'!FS$7:FU$494)),""),"")</f>
        <v>3</v>
      </c>
      <c r="GS68" s="407" t="str">
        <f t="shared" ca="1" si="268"/>
        <v/>
      </c>
      <c r="GT68" s="408" t="str">
        <f t="shared" ca="1" si="269"/>
        <v/>
      </c>
      <c r="GU68" s="408" t="str">
        <f t="shared" ca="1" si="270"/>
        <v/>
      </c>
      <c r="GV68" s="408" t="str">
        <f t="array" aca="1" ref="GV68" ca="1">IFERROR(AVERAGE(IF(('1. Database - raw'!FY$7:GA$494&gt;0)*('1. Database - raw'!$AD$7:$AD$494=$A68)*(INDIRECT($Q68,TRUE)=$O68),'1. Database - raw'!FY$7:GA$494)),"")</f>
        <v/>
      </c>
      <c r="GW68" s="409" t="str">
        <f t="array" aca="1" ref="GW68" ca="1">IFERROR(_xlfn.STDEV.S(IF(('1. Database - raw'!FY$7:GA$494&gt;0)*('1. Database - raw'!$AD$7:$AD$494=$A68)*(INDIRECT($Q68,TRUE)=$O68),'1. Database - raw'!FY$7:GA$494)),"")</f>
        <v/>
      </c>
      <c r="GX68" s="410" t="str">
        <f t="array" aca="1" ref="GX68" ca="1">IFERROR(IF(COUNT(IF(('1. Database - raw'!FY$7:GA$494&gt;0)*('1. Database - raw'!$AD$7:$AD$494=$A68)*(INDIRECT($Q68,TRUE)=$O68),'1. Database - raw'!FY$7:GA$494))&gt;0,COUNT(IF(('1. Database - raw'!FY$7:GA$494&gt;0)*('1. Database - raw'!$AD$7:$AD$494=$A68)*(INDIRECT($Q68,TRUE)=$O68),'1. Database - raw'!FY$7:GA$494)),""),"")</f>
        <v/>
      </c>
      <c r="GY68" s="407" t="str">
        <f t="shared" ca="1" si="271"/>
        <v/>
      </c>
      <c r="GZ68" s="408" t="str">
        <f t="shared" ca="1" si="272"/>
        <v/>
      </c>
      <c r="HA68" s="408" t="str">
        <f t="shared" ca="1" si="273"/>
        <v/>
      </c>
      <c r="HB68" s="408" t="str">
        <f t="array" aca="1" ref="HB68" ca="1">IFERROR(AVERAGE(IF(('1. Database - raw'!GE$7:GG$494&gt;0)*('1. Database - raw'!$AD$7:$AD$494=$A68)*(INDIRECT($Q68,TRUE)=$O68),'1. Database - raw'!GE$7:GG$494)),"")</f>
        <v/>
      </c>
      <c r="HC68" s="409" t="str">
        <f t="array" aca="1" ref="HC68" ca="1">IFERROR(_xlfn.STDEV.S(IF(('1. Database - raw'!GE$7:GG$494&gt;0)*('1. Database - raw'!$AD$7:$AD$494=$A68)*(INDIRECT($Q68,TRUE)=$O68),'1. Database - raw'!GE$7:GG$494)),"")</f>
        <v/>
      </c>
      <c r="HD68" s="410" t="str">
        <f t="array" aca="1" ref="HD68" ca="1">IFERROR(IF(COUNT(IF(('1. Database - raw'!GE$7:GG$494&gt;0)*('1. Database - raw'!$AD$7:$AD$494=$A68)*(INDIRECT($Q68,TRUE)=$O68),'1. Database - raw'!GE$7:GG$494))&gt;0,COUNT(IF(('1. Database - raw'!GE$7:GG$494&gt;0)*('1. Database - raw'!$AD$7:$AD$494=$A68)*(INDIRECT($Q68,TRUE)=$O68),'1. Database - raw'!GE$7:GG$494)),""),"")</f>
        <v/>
      </c>
      <c r="HE68" s="407" t="str">
        <f t="shared" ca="1" si="274"/>
        <v/>
      </c>
      <c r="HF68" s="408" t="str">
        <f t="shared" ca="1" si="275"/>
        <v/>
      </c>
      <c r="HG68" s="408" t="str">
        <f t="shared" ca="1" si="276"/>
        <v/>
      </c>
      <c r="HH68" s="408" t="str">
        <f t="array" aca="1" ref="HH68" ca="1">IFERROR(AVERAGE(IF(('1. Database - raw'!GK$7:GM$494&gt;0)*('1. Database - raw'!$AD$7:$AD$494=$A68)*(INDIRECT($Q68,TRUE)=$O68),'1. Database - raw'!GK$7:GM$494)),"")</f>
        <v/>
      </c>
      <c r="HI68" s="409" t="str">
        <f t="array" aca="1" ref="HI68" ca="1">IFERROR(_xlfn.STDEV.S(IF(('1. Database - raw'!GK$7:GM$494&gt;0)*('1. Database - raw'!$AD$7:$AD$494=$A68)*(INDIRECT($Q68,TRUE)=$O68),'1. Database - raw'!GK$7:GM$494)),"")</f>
        <v/>
      </c>
      <c r="HJ68" s="410" t="str">
        <f t="array" aca="1" ref="HJ68" ca="1">IFERROR(IF(COUNT(IF(('1. Database - raw'!GK$7:GM$494&gt;0)*('1. Database - raw'!$AD$7:$AD$494=$A68)*(INDIRECT($Q68,TRUE)=$O68),'1. Database - raw'!GK$7:GM$494))&gt;0,COUNT(IF(('1. Database - raw'!GK$7:GM$494&gt;0)*('1. Database - raw'!$AD$7:$AD$494=$A68)*(INDIRECT($Q68,TRUE)=$O68),'1. Database - raw'!GK$7:GM$494)),""),"")</f>
        <v/>
      </c>
      <c r="HK68" s="407" t="str">
        <f t="shared" ca="1" si="277"/>
        <v/>
      </c>
      <c r="HL68" s="408" t="str">
        <f t="shared" ca="1" si="278"/>
        <v/>
      </c>
      <c r="HM68" s="408" t="str">
        <f t="shared" ca="1" si="279"/>
        <v/>
      </c>
      <c r="HN68" s="408" t="str">
        <f t="array" aca="1" ref="HN68" ca="1">IFERROR(AVERAGE(IF(('1. Database - raw'!GQ$7:GS$494&gt;0)*('1. Database - raw'!$AD$7:$AD$494=$A68)*(INDIRECT($Q68,TRUE)=$O68),'1. Database - raw'!GQ$7:GS$494)),"")</f>
        <v/>
      </c>
      <c r="HO68" s="409" t="str">
        <f t="array" aca="1" ref="HO68" ca="1">IFERROR(_xlfn.STDEV.S(IF(('1. Database - raw'!GQ$7:GS$494&gt;0)*('1. Database - raw'!$AD$7:$AD$494=$A68)*(INDIRECT($Q68,TRUE)=$O68),'1. Database - raw'!GQ$7:GS$494)),"")</f>
        <v/>
      </c>
      <c r="HP68" s="410" t="str">
        <f t="array" aca="1" ref="HP68" ca="1">IFERROR(IF(COUNT(IF(('1. Database - raw'!GQ$7:GS$494&gt;0)*('1. Database - raw'!$AD$7:$AD$494=$A68)*(INDIRECT($Q68,TRUE)=$O68),'1. Database - raw'!GQ$7:GS$494))&gt;0,COUNT(IF(('1. Database - raw'!GQ$7:GS$494&gt;0)*('1. Database - raw'!$AD$7:$AD$494=$A68)*(INDIRECT($Q68,TRUE)=$O68),'1. Database - raw'!GQ$7:GS$494)),""),"")</f>
        <v/>
      </c>
      <c r="HQ68" s="407" t="str">
        <f t="shared" ca="1" si="280"/>
        <v/>
      </c>
      <c r="HR68" s="408" t="str">
        <f t="shared" ca="1" si="281"/>
        <v/>
      </c>
      <c r="HS68" s="408" t="str">
        <f t="shared" ca="1" si="282"/>
        <v/>
      </c>
      <c r="HT68" s="408">
        <f t="array" aca="1" ref="HT68" ca="1">IFERROR(AVERAGE(IF(('1. Database - raw'!GW$7:GY$494&gt;0)*('1. Database - raw'!$AD$7:$AD$494=$A68)*(INDIRECT($Q68,TRUE)=$O68),'1. Database - raw'!GW$7:GY$494)),"")</f>
        <v>28</v>
      </c>
      <c r="HU68" s="409" t="str">
        <f t="array" aca="1" ref="HU68" ca="1">IFERROR(_xlfn.STDEV.S(IF(('1. Database - raw'!GW$7:GY$494&gt;0)*('1. Database - raw'!$AD$7:$AD$494=$A68)*(INDIRECT($Q68,TRUE)=$O68),'1. Database - raw'!GW$7:GY$494)),"")</f>
        <v/>
      </c>
      <c r="HV68" s="410">
        <f t="array" aca="1" ref="HV68" ca="1">IFERROR(IF(COUNT(IF(('1. Database - raw'!GW$7:GY$494&gt;0)*('1. Database - raw'!$AD$7:$AD$494=$A68)*(INDIRECT($Q68,TRUE)=$O68),'1. Database - raw'!GW$7:GY$494))&gt;0,COUNT(IF(('1. Database - raw'!GW$7:GY$494&gt;0)*('1. Database - raw'!$AD$7:$AD$494=$A68)*(INDIRECT($Q68,TRUE)=$O68),'1. Database - raw'!GW$7:GY$494)),""),"")</f>
        <v>1</v>
      </c>
      <c r="HW68" s="407" t="str">
        <f t="shared" ca="1" si="283"/>
        <v/>
      </c>
      <c r="HX68" s="408" t="str">
        <f t="shared" ca="1" si="284"/>
        <v/>
      </c>
      <c r="HY68" s="408" t="str">
        <f t="shared" ca="1" si="285"/>
        <v/>
      </c>
      <c r="HZ68" s="408" t="str">
        <f t="array" aca="1" ref="HZ68" ca="1">IFERROR(AVERAGE(IF(('1. Database - raw'!HC$7:HE$494&gt;0)*('1. Database - raw'!$AD$7:$AD$494=$A68)*(INDIRECT($Q68,TRUE)=$O68),'1. Database - raw'!HC$7:HE$494)),"")</f>
        <v/>
      </c>
      <c r="IA68" s="409" t="str">
        <f t="array" aca="1" ref="IA68" ca="1">IFERROR(_xlfn.STDEV.S(IF(('1. Database - raw'!HC$7:HE$494&gt;0)*('1. Database - raw'!$AD$7:$AD$494=$A68)*(INDIRECT($Q68,TRUE)=$O68),'1. Database - raw'!HC$7:HE$494)),"")</f>
        <v/>
      </c>
      <c r="IB68" s="410" t="str">
        <f t="array" aca="1" ref="IB68" ca="1">IFERROR(IF(COUNT(IF(('1. Database - raw'!HC$7:HE$494&gt;0)*('1. Database - raw'!$AD$7:$AD$494=$A68)*(INDIRECT($Q68,TRUE)=$O68),'1. Database - raw'!HC$7:HE$494))&gt;0,COUNT(IF(('1. Database - raw'!HC$7:HE$494&gt;0)*('1. Database - raw'!$AD$7:$AD$494=$A68)*(INDIRECT($Q68,TRUE)=$O68),'1. Database - raw'!HC$7:HE$494)),""),"")</f>
        <v/>
      </c>
      <c r="IC68" s="407" t="str">
        <f t="shared" ca="1" si="286"/>
        <v/>
      </c>
      <c r="ID68" s="408" t="str">
        <f t="shared" ca="1" si="287"/>
        <v/>
      </c>
      <c r="IE68" s="408" t="str">
        <f t="shared" ca="1" si="288"/>
        <v/>
      </c>
      <c r="IF68" s="408" t="str">
        <f t="array" aca="1" ref="IF68" ca="1">IFERROR(AVERAGE(IF(('1. Database - raw'!HI$7:HK$494&gt;0)*('1. Database - raw'!$AD$7:$AD$494=$A68)*(INDIRECT($Q68,TRUE)=$O68),'1. Database - raw'!HI$7:HK$494)),"")</f>
        <v/>
      </c>
      <c r="IG68" s="409" t="str">
        <f t="array" aca="1" ref="IG68" ca="1">IFERROR(_xlfn.STDEV.S(IF(('1. Database - raw'!HI$7:HK$494&gt;0)*('1. Database - raw'!$AD$7:$AD$494=$A68)*(INDIRECT($Q68,TRUE)=$O68),'1. Database - raw'!HI$7:HK$494)),"")</f>
        <v/>
      </c>
      <c r="IH68" s="410" t="str">
        <f t="array" aca="1" ref="IH68" ca="1">IFERROR(IF(COUNT(IF(('1. Database - raw'!HI$7:HK$494&gt;0)*('1. Database - raw'!$AD$7:$AD$494=$A68)*(INDIRECT($Q68,TRUE)=$O68),'1. Database - raw'!HI$7:HK$494))&gt;0,COUNT(IF(('1. Database - raw'!HI$7:HK$494&gt;0)*('1. Database - raw'!$AD$7:$AD$494=$A68)*(INDIRECT($Q68,TRUE)=$O68),'1. Database - raw'!HI$7:HK$494)),""),"")</f>
        <v/>
      </c>
      <c r="II68" s="407" t="str">
        <f t="shared" ca="1" si="289"/>
        <v/>
      </c>
      <c r="IJ68" s="408" t="str">
        <f t="shared" ca="1" si="290"/>
        <v/>
      </c>
      <c r="IK68" s="408" t="str">
        <f t="shared" ca="1" si="291"/>
        <v/>
      </c>
      <c r="IL68" s="408" t="str">
        <f t="array" aca="1" ref="IL68" ca="1">IFERROR(AVERAGE(IF(('1. Database - raw'!HO$7:HQ$494&gt;0)*('1. Database - raw'!$AD$7:$AD$494=$A68)*(INDIRECT($Q68,TRUE)=$O68),'1. Database - raw'!HO$7:HQ$494)),"")</f>
        <v/>
      </c>
      <c r="IM68" s="409" t="str">
        <f t="array" aca="1" ref="IM68" ca="1">IFERROR(_xlfn.STDEV.S(IF(('1. Database - raw'!HO$7:HQ$494&gt;0)*('1. Database - raw'!$AD$7:$AD$494=$A68)*(INDIRECT($Q68,TRUE)=$O68),'1. Database - raw'!HO$7:HQ$494)),"")</f>
        <v/>
      </c>
      <c r="IN68" s="410" t="str">
        <f t="array" aca="1" ref="IN68" ca="1">IFERROR(IF(COUNT(IF(('1. Database - raw'!HO$7:HQ$494&gt;0)*('1. Database - raw'!$AD$7:$AD$494=$A68)*(INDIRECT($Q68,TRUE)=$O68),'1. Database - raw'!HO$7:HQ$494))&gt;0,COUNT(IF(('1. Database - raw'!HO$7:HQ$494&gt;0)*('1. Database - raw'!$AD$7:$AD$494=$A68)*(INDIRECT($Q68,TRUE)=$O68),'1. Database - raw'!HO$7:HQ$494)),""),"")</f>
        <v/>
      </c>
      <c r="IO68" s="407" t="str">
        <f t="shared" ca="1" si="292"/>
        <v/>
      </c>
      <c r="IP68" s="408" t="str">
        <f t="shared" ca="1" si="293"/>
        <v/>
      </c>
      <c r="IQ68" s="408" t="str">
        <f t="shared" ca="1" si="294"/>
        <v/>
      </c>
      <c r="IR68" s="408" t="str">
        <f t="array" aca="1" ref="IR68" ca="1">IFERROR(AVERAGE(IF(('1. Database - raw'!HU$7:HW$494&gt;0)*('1. Database - raw'!$AD$7:$AD$494=$A68)*(INDIRECT($Q68,TRUE)=$O68),'1. Database - raw'!HU$7:HW$494)),"")</f>
        <v/>
      </c>
      <c r="IS68" s="409" t="str">
        <f t="array" aca="1" ref="IS68" ca="1">IFERROR(_xlfn.STDEV.S(IF(('1. Database - raw'!HU$7:HW$494&gt;0)*('1. Database - raw'!$AD$7:$AD$494=$A68)*(INDIRECT($Q68,TRUE)=$O68),'1. Database - raw'!HU$7:HW$494)),"")</f>
        <v/>
      </c>
      <c r="IT68" s="410" t="str">
        <f t="array" aca="1" ref="IT68" ca="1">IFERROR(IF(COUNT(IF(('1. Database - raw'!HU$7:HW$494&gt;0)*('1. Database - raw'!$AD$7:$AD$494=$A68)*(INDIRECT($Q68,TRUE)=$O68),'1. Database - raw'!HU$7:HW$494))&gt;0,COUNT(IF(('1. Database - raw'!HU$7:HW$494&gt;0)*('1. Database - raw'!$AD$7:$AD$494=$A68)*(INDIRECT($Q68,TRUE)=$O68),'1. Database - raw'!HU$7:HW$494)),""),"")</f>
        <v/>
      </c>
      <c r="IU68" s="407" t="str">
        <f t="shared" ca="1" si="295"/>
        <v/>
      </c>
      <c r="IV68" s="408" t="str">
        <f t="shared" ca="1" si="296"/>
        <v/>
      </c>
      <c r="IW68" s="408" t="str">
        <f t="shared" ca="1" si="297"/>
        <v/>
      </c>
      <c r="IX68" s="408" t="str">
        <f t="array" aca="1" ref="IX68" ca="1">IFERROR(AVERAGE(IF(('1. Database - raw'!IA$7:IC$494&gt;0)*('1. Database - raw'!$AD$7:$AD$494=$A68)*(INDIRECT($Q68,TRUE)=$O68),'1. Database - raw'!IA$7:IC$494)),"")</f>
        <v/>
      </c>
      <c r="IY68" s="409" t="str">
        <f t="array" aca="1" ref="IY68" ca="1">IFERROR(_xlfn.STDEV.S(IF(('1. Database - raw'!IA$7:IC$494&gt;0)*('1. Database - raw'!$AD$7:$AD$494=$A68)*(INDIRECT($Q68,TRUE)=$O68),'1. Database - raw'!IA$7:IC$494)),"")</f>
        <v/>
      </c>
      <c r="IZ68" s="410" t="str">
        <f t="array" aca="1" ref="IZ68" ca="1">IFERROR(IF(COUNT(IF(('1. Database - raw'!IA$7:IC$494&gt;0)*('1. Database - raw'!$AD$7:$AD$494=$A68)*(INDIRECT($Q68,TRUE)=$O68),'1. Database - raw'!IA$7:IC$494))&gt;0,COUNT(IF(('1. Database - raw'!IA$7:IC$494&gt;0)*('1. Database - raw'!$AD$7:$AD$494=$A68)*(INDIRECT($Q68,TRUE)=$O68),'1. Database - raw'!IA$7:IC$494)),""),"")</f>
        <v/>
      </c>
      <c r="JA68" s="407" t="str">
        <f t="shared" ca="1" si="298"/>
        <v/>
      </c>
      <c r="JB68" s="408" t="str">
        <f t="shared" ca="1" si="299"/>
        <v/>
      </c>
      <c r="JC68" s="408" t="str">
        <f t="shared" ca="1" si="300"/>
        <v/>
      </c>
      <c r="JD68" s="408" t="str">
        <f t="array" aca="1" ref="JD68" ca="1">IFERROR(AVERAGE(IF(('1. Database - raw'!IG$7:II$494&gt;0)*('1. Database - raw'!$AD$7:$AD$494=$A68)*(INDIRECT($Q68,TRUE)=$O68),'1. Database - raw'!IG$7:II$494)),"")</f>
        <v/>
      </c>
      <c r="JE68" s="409" t="str">
        <f t="array" aca="1" ref="JE68" ca="1">IFERROR(_xlfn.STDEV.S(IF(('1. Database - raw'!IG$7:II$494&gt;0)*('1. Database - raw'!$AD$7:$AD$494=$A68)*(INDIRECT($Q68,TRUE)=$O68),'1. Database - raw'!IG$7:II$494)),"")</f>
        <v/>
      </c>
      <c r="JF68" s="410" t="str">
        <f t="array" aca="1" ref="JF68" ca="1">IFERROR(IF(COUNT(IF(('1. Database - raw'!IG$7:II$494&gt;0)*('1. Database - raw'!$AD$7:$AD$494=$A68)*(INDIRECT($Q68,TRUE)=$O68),'1. Database - raw'!IG$7:II$494))&gt;0,COUNT(IF(('1. Database - raw'!IG$7:II$494&gt;0)*('1. Database - raw'!$AD$7:$AD$494=$A68)*(INDIRECT($Q68,TRUE)=$O68),'1. Database - raw'!IG$7:II$494)),""),"")</f>
        <v/>
      </c>
      <c r="JG68" s="414">
        <f t="shared" ca="1" si="301"/>
        <v>7.2858401283822225</v>
      </c>
      <c r="JH68" s="415">
        <f t="shared" ca="1" si="302"/>
        <v>9.8929935272644904</v>
      </c>
      <c r="JI68" s="415">
        <f t="shared" ca="1" si="303"/>
        <v>8.489921626892043</v>
      </c>
      <c r="JJ68" s="415">
        <f t="array" aca="1" ref="JJ68" ca="1">IFERROR(AVERAGE(IF(('1. Database - raw'!IM$7:IO$494&gt;0)*('1. Database - raw'!$AD$7:$AD$494=$A68)*(INDIRECT($Q68,TRUE)=$O68),'1. Database - raw'!IM$7:IO$494)),"")</f>
        <v>8.8000000000000007</v>
      </c>
      <c r="JK68" s="416">
        <f t="array" aca="1" ref="JK68" ca="1">IFERROR(_xlfn.STDEV.S(IF(('1. Database - raw'!IM$7:IO$494&gt;0)*('1. Database - raw'!$AD$7:$AD$494=$A68)*(INDIRECT($Q68,TRUE)=$O68),'1. Database - raw'!IM$7:IO$494)),"")</f>
        <v>2.3999999999999981</v>
      </c>
      <c r="JL68" s="410">
        <f t="array" aca="1" ref="JL68" ca="1">IFERROR(IF(COUNT(IF(('1. Database - raw'!IM$7:IO$494&gt;0)*('1. Database - raw'!$AD$7:$AD$494=$A68)*(INDIRECT($Q68,TRUE)=$O68),'1. Database - raw'!IM$7:IO$494))&gt;0,COUNT(IF(('1. Database - raw'!IM$7:IO$494&gt;0)*('1. Database - raw'!$AD$7:$AD$494=$A68)*(INDIRECT($Q68,TRUE)=$O68),'1. Database - raw'!IM$7:IO$494)),""),"")</f>
        <v>4</v>
      </c>
      <c r="JM68" s="414" t="str">
        <f t="shared" ca="1" si="304"/>
        <v/>
      </c>
      <c r="JN68" s="415" t="str">
        <f t="shared" ca="1" si="305"/>
        <v/>
      </c>
      <c r="JO68" s="415" t="str">
        <f t="shared" ca="1" si="306"/>
        <v/>
      </c>
      <c r="JP68" s="415" t="str">
        <f t="array" aca="1" ref="JP68" ca="1">IFERROR(AVERAGE(IF(('1. Database - raw'!IS$7:IU$494&gt;0)*('1. Database - raw'!$AD$7:$AD$494=$A68)*(INDIRECT($Q68,TRUE)=$O68),'1. Database - raw'!IS$7:IU$494)),"")</f>
        <v/>
      </c>
      <c r="JQ68" s="416" t="str">
        <f t="array" aca="1" ref="JQ68" ca="1">IFERROR(_xlfn.STDEV.S(IF(('1. Database - raw'!IS$7:IU$494&gt;0)*('1. Database - raw'!$AD$7:$AD$494=$A68)*(INDIRECT($Q68,TRUE)=$O68),'1. Database - raw'!IS$7:IU$494)),"")</f>
        <v/>
      </c>
      <c r="JR68" s="410" t="str">
        <f t="array" aca="1" ref="JR68" ca="1">IFERROR(IF(COUNT(IF(('1. Database - raw'!IS$7:IU$494&gt;0)*('1. Database - raw'!$AD$7:$AD$494=$A68)*(INDIRECT($Q68,TRUE)=$O68),'1. Database - raw'!IS$7:IU$494))&gt;0,COUNT(IF(('1. Database - raw'!IS$7:IU$494&gt;0)*('1. Database - raw'!$AD$7:$AD$494=$A68)*(INDIRECT($Q68,TRUE)=$O68),'1. Database - raw'!IS$7:IU$494)),""),"")</f>
        <v/>
      </c>
      <c r="JS68" s="414" t="str">
        <f t="shared" ca="1" si="307"/>
        <v/>
      </c>
      <c r="JT68" s="415" t="str">
        <f t="shared" ca="1" si="308"/>
        <v/>
      </c>
      <c r="JU68" s="415" t="str">
        <f t="shared" ca="1" si="309"/>
        <v/>
      </c>
      <c r="JV68" s="415" t="str">
        <f t="array" aca="1" ref="JV68" ca="1">IFERROR(AVERAGE(IF(('1. Database - raw'!IY$7:JA$494&gt;0)*('1. Database - raw'!$AD$7:$AD$494=$A68)*(INDIRECT($Q68,TRUE)=$O68),'1. Database - raw'!IY$7:JA$494)),"")</f>
        <v/>
      </c>
      <c r="JW68" s="416" t="str">
        <f t="array" aca="1" ref="JW68" ca="1">IFERROR(_xlfn.STDEV.S(IF(('1. Database - raw'!IY$7:JA$494&gt;0)*('1. Database - raw'!$AD$7:$AD$494=$A68)*(INDIRECT($Q68,TRUE)=$O68),'1. Database - raw'!IY$7:JA$494)),"")</f>
        <v/>
      </c>
      <c r="JX68" s="410" t="str">
        <f t="array" aca="1" ref="JX68" ca="1">IFERROR(IF(COUNT(IF(('1. Database - raw'!IY$7:JA$494&gt;0)*('1. Database - raw'!$AD$7:$AD$494=$A68)*(INDIRECT($Q68,TRUE)=$O68),'1. Database - raw'!IY$7:JA$494))&gt;0,COUNT(IF(('1. Database - raw'!IY$7:JA$494&gt;0)*('1. Database - raw'!$AD$7:$AD$494=$A68)*(INDIRECT($Q68,TRUE)=$O68),'1. Database - raw'!IY$7:JA$494)),""),"")</f>
        <v/>
      </c>
      <c r="JY68" s="414" t="str">
        <f t="shared" ca="1" si="310"/>
        <v/>
      </c>
      <c r="JZ68" s="415" t="str">
        <f t="shared" ca="1" si="311"/>
        <v/>
      </c>
      <c r="KA68" s="415" t="str">
        <f t="shared" ca="1" si="312"/>
        <v/>
      </c>
      <c r="KB68" s="415" t="str">
        <f t="array" aca="1" ref="KB68" ca="1">IFERROR(AVERAGE(IF(('1. Database - raw'!JE$7:JG$494&gt;0)*('1. Database - raw'!$AD$7:$AD$494=$A68)*(INDIRECT($Q68,TRUE)=$O68),'1. Database - raw'!JE$7:JG$494)),"")</f>
        <v/>
      </c>
      <c r="KC68" s="416" t="str">
        <f t="array" aca="1" ref="KC68" ca="1">IFERROR(_xlfn.STDEV.S(IF(('1. Database - raw'!JE$7:JG$494&gt;0)*('1. Database - raw'!$AD$7:$AD$494=$A68)*(INDIRECT($Q68,TRUE)=$O68),'1. Database - raw'!JE$7:JG$494)),"")</f>
        <v/>
      </c>
      <c r="KD68" s="410" t="str">
        <f t="array" aca="1" ref="KD68" ca="1">IFERROR(IF(COUNT(IF(('1. Database - raw'!JE$7:JG$494&gt;0)*('1. Database - raw'!$AD$7:$AD$494=$A68)*(INDIRECT($Q68,TRUE)=$O68),'1. Database - raw'!JE$7:JG$494))&gt;0,COUNT(IF(('1. Database - raw'!JE$7:JG$494&gt;0)*('1. Database - raw'!$AD$7:$AD$494=$A68)*(INDIRECT($Q68,TRUE)=$O68),'1. Database - raw'!JE$7:JG$494)),""),"")</f>
        <v/>
      </c>
      <c r="KE68" s="414" t="str">
        <f t="shared" ca="1" si="313"/>
        <v/>
      </c>
      <c r="KF68" s="415" t="str">
        <f t="shared" ca="1" si="314"/>
        <v/>
      </c>
      <c r="KG68" s="415" t="str">
        <f t="shared" ca="1" si="315"/>
        <v/>
      </c>
      <c r="KH68" s="415" t="str">
        <f t="array" aca="1" ref="KH68" ca="1">IFERROR(AVERAGE(IF(('1. Database - raw'!JK$7:JM$494&gt;0)*('1. Database - raw'!$AD$7:$AD$494=$A68)*(INDIRECT($Q68,TRUE)=$O68),'1. Database - raw'!JK$7:JM$494)),"")</f>
        <v/>
      </c>
      <c r="KI68" s="416" t="str">
        <f t="array" aca="1" ref="KI68" ca="1">IFERROR(_xlfn.STDEV.S(IF(('1. Database - raw'!JK$7:JM$494&gt;0)*('1. Database - raw'!$AD$7:$AD$494=$A68)*(INDIRECT($Q68,TRUE)=$O68),'1. Database - raw'!JK$7:JM$494)),"")</f>
        <v/>
      </c>
      <c r="KJ68" s="410" t="str">
        <f t="array" aca="1" ref="KJ68" ca="1">IFERROR(IF(COUNT(IF(('1. Database - raw'!JK$7:JM$494&gt;0)*('1. Database - raw'!$AD$7:$AD$494=$A68)*(INDIRECT($Q68,TRUE)=$O68),'1. Database - raw'!JK$7:JM$494))&gt;0,COUNT(IF(('1. Database - raw'!JK$7:JM$494&gt;0)*('1. Database - raw'!$AD$7:$AD$494=$A68)*(INDIRECT($Q68,TRUE)=$O68),'1. Database - raw'!JK$7:JM$494)),""),"")</f>
        <v/>
      </c>
      <c r="KK68" s="414" t="str">
        <f t="shared" ca="1" si="316"/>
        <v/>
      </c>
      <c r="KL68" s="415" t="str">
        <f t="shared" ca="1" si="317"/>
        <v/>
      </c>
      <c r="KM68" s="415" t="str">
        <f t="shared" ca="1" si="318"/>
        <v/>
      </c>
      <c r="KN68" s="415">
        <f t="array" aca="1" ref="KN68" ca="1">IFERROR(AVERAGE(IF(('1. Database - raw'!JQ$7:JS$494&gt;0)*('1. Database - raw'!$AD$7:$AD$494=$A68)*(INDIRECT($Q68,TRUE)=$O68),'1. Database - raw'!JQ$7:JS$494)),"")</f>
        <v>2.8</v>
      </c>
      <c r="KO68" s="416" t="str">
        <f t="array" aca="1" ref="KO68" ca="1">IFERROR(_xlfn.STDEV.S(IF(('1. Database - raw'!JQ$7:JS$494&gt;0)*('1. Database - raw'!$AD$7:$AD$494=$A68)*(INDIRECT($Q68,TRUE)=$O68),'1. Database - raw'!JQ$7:JS$494)),"")</f>
        <v/>
      </c>
      <c r="KP68" s="410">
        <f t="array" aca="1" ref="KP68" ca="1">IFERROR(IF(COUNT(IF(('1. Database - raw'!JQ$7:JS$494&gt;0)*('1. Database - raw'!$AD$7:$AD$494=$A68)*(INDIRECT($Q68,TRUE)=$O68),'1. Database - raw'!JQ$7:JS$494))&gt;0,COUNT(IF(('1. Database - raw'!JQ$7:JS$494&gt;0)*('1. Database - raw'!$AD$7:$AD$494=$A68)*(INDIRECT($Q68,TRUE)=$O68),'1. Database - raw'!JQ$7:JS$494)),""),"")</f>
        <v>1</v>
      </c>
      <c r="KQ68" s="414" t="str">
        <f t="shared" ca="1" si="319"/>
        <v/>
      </c>
      <c r="KR68" s="415" t="str">
        <f t="shared" ca="1" si="320"/>
        <v/>
      </c>
      <c r="KS68" s="415" t="str">
        <f t="shared" ca="1" si="321"/>
        <v/>
      </c>
      <c r="KT68" s="415" t="str">
        <f t="array" aca="1" ref="KT68" ca="1">IFERROR(AVERAGE(IF(('1. Database - raw'!JW$7:JY$494&gt;0)*('1. Database - raw'!$AD$7:$AD$494=$A68)*(INDIRECT($Q68,TRUE)=$O68),'1. Database - raw'!JW$7:JY$494)),"")</f>
        <v/>
      </c>
      <c r="KU68" s="416" t="str">
        <f t="array" aca="1" ref="KU68" ca="1">IFERROR(_xlfn.STDEV.S(IF(('1. Database - raw'!JW$7:JY$494&gt;0)*('1. Database - raw'!$AD$7:$AD$494=$A68)*(INDIRECT($Q68,TRUE)=$O68),'1. Database - raw'!JW$7:JY$494)),"")</f>
        <v/>
      </c>
      <c r="KV68" s="410" t="str">
        <f t="array" aca="1" ref="KV68" ca="1">IFERROR(IF(COUNT(IF(('1. Database - raw'!JW$7:JY$494&gt;0)*('1. Database - raw'!$AD$7:$AD$494=$A68)*(INDIRECT($Q68,TRUE)=$O68),'1. Database - raw'!JW$7:JY$494))&gt;0,COUNT(IF(('1. Database - raw'!JW$7:JY$494&gt;0)*('1. Database - raw'!$AD$7:$AD$494=$A68)*(INDIRECT($Q68,TRUE)=$O68),'1. Database - raw'!JW$7:JY$494)),""),"")</f>
        <v/>
      </c>
      <c r="KW68" s="414" t="str">
        <f t="shared" ca="1" si="322"/>
        <v/>
      </c>
      <c r="KX68" s="415" t="str">
        <f t="shared" ca="1" si="323"/>
        <v/>
      </c>
      <c r="KY68" s="415" t="str">
        <f t="shared" ca="1" si="324"/>
        <v/>
      </c>
      <c r="KZ68" s="415" t="str">
        <f t="array" aca="1" ref="KZ68" ca="1">IFERROR(AVERAGE(IF(('1. Database - raw'!KC$7:KE$494&gt;0)*('1. Database - raw'!$AD$7:$AD$494=$A68)*(INDIRECT($Q68,TRUE)=$O68),'1. Database - raw'!KC$7:KE$494)),"")</f>
        <v/>
      </c>
      <c r="LA68" s="416" t="str">
        <f t="array" aca="1" ref="LA68" ca="1">IFERROR(_xlfn.STDEV.S(IF(('1. Database - raw'!KC$7:KE$494&gt;0)*('1. Database - raw'!$AD$7:$AD$494=$A68)*(INDIRECT($Q68,TRUE)=$O68),'1. Database - raw'!KC$7:KE$494)),"")</f>
        <v/>
      </c>
      <c r="LB68" s="410" t="str">
        <f t="array" aca="1" ref="LB68" ca="1">IFERROR(IF(COUNT(IF(('1. Database - raw'!KC$7:KE$494&gt;0)*('1. Database - raw'!$AD$7:$AD$494=$A68)*(INDIRECT($Q68,TRUE)=$O68),'1. Database - raw'!KC$7:KE$494))&gt;0,COUNT(IF(('1. Database - raw'!KC$7:KE$494&gt;0)*('1. Database - raw'!$AD$7:$AD$494=$A68)*(INDIRECT($Q68,TRUE)=$O68),'1. Database - raw'!KC$7:KE$494)),""),"")</f>
        <v/>
      </c>
      <c r="LC68" s="414" t="str">
        <f t="shared" ca="1" si="325"/>
        <v/>
      </c>
      <c r="LD68" s="415" t="str">
        <f t="shared" ca="1" si="326"/>
        <v/>
      </c>
      <c r="LE68" s="415" t="str">
        <f t="shared" ca="1" si="327"/>
        <v/>
      </c>
      <c r="LF68" s="415" t="str">
        <f t="array" aca="1" ref="LF68" ca="1">IFERROR(AVERAGE(IF(('1. Database - raw'!KI$7:KK$494&gt;0)*('1. Database - raw'!$AD$7:$AD$494=$A68)*(INDIRECT($Q68,TRUE)=$O68),'1. Database - raw'!KI$7:KK$494)),"")</f>
        <v/>
      </c>
      <c r="LG68" s="416" t="str">
        <f t="array" aca="1" ref="LG68" ca="1">IFERROR(_xlfn.STDEV.S(IF(('1. Database - raw'!KI$7:KK$494&gt;0)*('1. Database - raw'!$AD$7:$AD$494=$A68)*(INDIRECT($Q68,TRUE)=$O68),'1. Database - raw'!KI$7:KK$494)),"")</f>
        <v/>
      </c>
      <c r="LH68" s="410" t="str">
        <f t="array" aca="1" ref="LH68" ca="1">IFERROR(IF(COUNT(IF(('1. Database - raw'!KI$7:KK$494&gt;0)*('1. Database - raw'!$AD$7:$AD$494=$A68)*(INDIRECT($Q68,TRUE)=$O68),'1. Database - raw'!KI$7:KK$494))&gt;0,COUNT(IF(('1. Database - raw'!KI$7:KK$494&gt;0)*('1. Database - raw'!$AD$7:$AD$494=$A68)*(INDIRECT($Q68,TRUE)=$O68),'1. Database - raw'!KI$7:KK$494)),""),"")</f>
        <v/>
      </c>
      <c r="LI68" s="414">
        <f t="shared" ca="1" si="328"/>
        <v>1.3794658126688346</v>
      </c>
      <c r="LJ68" s="415">
        <f t="shared" ca="1" si="329"/>
        <v>2.6727318966167264</v>
      </c>
      <c r="LK68" s="415">
        <f t="shared" ca="1" si="330"/>
        <v>1.9201412129872917</v>
      </c>
      <c r="LL68" s="415">
        <f t="array" aca="1" ref="LL68" ca="1">IFERROR(AVERAGE(IF(('1. Database - raw'!KO$7:KQ$494&gt;0)*('1. Database - raw'!$AD$7:$AD$494=$A68)*(INDIRECT($Q68,TRUE)=$O68),'1. Database - raw'!KO$7:KQ$494)),"")</f>
        <v>2.0750000000000002</v>
      </c>
      <c r="LM68" s="416">
        <f t="array" aca="1" ref="LM68" ca="1">IFERROR(_xlfn.STDEV.S(IF(('1. Database - raw'!KO$7:KQ$494&gt;0)*('1. Database - raw'!$AD$7:$AD$494=$A68)*(INDIRECT($Q68,TRUE)=$O68),'1. Database - raw'!KO$7:KQ$494)),"")</f>
        <v>0.84999999999999931</v>
      </c>
      <c r="LN68" s="410">
        <f t="array" aca="1" ref="LN68" ca="1">IFERROR(IF(COUNT(IF(('1. Database - raw'!KO$7:KQ$494&gt;0)*('1. Database - raw'!$AD$7:$AD$494=$A68)*(INDIRECT($Q68,TRUE)=$O68),'1. Database - raw'!KO$7:KQ$494))&gt;0,COUNT(IF(('1. Database - raw'!KO$7:KQ$494&gt;0)*('1. Database - raw'!$AD$7:$AD$494=$A68)*(INDIRECT($Q68,TRUE)=$O68),'1. Database - raw'!KO$7:KQ$494)),""),"")</f>
        <v>4</v>
      </c>
      <c r="LO68" s="414">
        <f t="shared" ca="1" si="331"/>
        <v>1.62</v>
      </c>
      <c r="LP68" s="415">
        <f t="shared" ca="1" si="332"/>
        <v>1.62</v>
      </c>
      <c r="LQ68" s="415">
        <f t="shared" ca="1" si="333"/>
        <v>1.62</v>
      </c>
      <c r="LR68" s="415">
        <f t="array" aca="1" ref="LR68" ca="1">IFERROR(AVERAGE(IF(('1. Database - raw'!KU$7:KW$494&gt;0)*('1. Database - raw'!$AD$7:$AD$494=$A68)*(INDIRECT($Q68,TRUE)=$O68),'1. Database - raw'!KU$7:KW$494)),"")</f>
        <v>1.62</v>
      </c>
      <c r="LS68" s="416">
        <f t="array" aca="1" ref="LS68" ca="1">IFERROR(_xlfn.STDEV.S(IF(('1. Database - raw'!KU$7:KW$494&gt;0)*('1. Database - raw'!$AD$7:$AD$494=$A68)*(INDIRECT($Q68,TRUE)=$O68),'1. Database - raw'!KU$7:KW$494)),"")</f>
        <v>0</v>
      </c>
      <c r="LT68" s="410">
        <f t="array" aca="1" ref="LT68" ca="1">IFERROR(IF(COUNT(IF(('1. Database - raw'!KU$7:KW$494&gt;0)*('1. Database - raw'!$AD$7:$AD$494=$A68)*(INDIRECT($Q68,TRUE)=$O68),'1. Database - raw'!KU$7:KW$494))&gt;0,COUNT(IF(('1. Database - raw'!KU$7:KW$494&gt;0)*('1. Database - raw'!$AD$7:$AD$494=$A68)*(INDIRECT($Q68,TRUE)=$O68),'1. Database - raw'!KU$7:KW$494)),""),"")</f>
        <v>2</v>
      </c>
      <c r="LU68" s="414" t="str">
        <f t="shared" ca="1" si="334"/>
        <v/>
      </c>
      <c r="LV68" s="415" t="str">
        <f t="shared" ca="1" si="335"/>
        <v/>
      </c>
      <c r="LW68" s="415" t="str">
        <f t="shared" ca="1" si="336"/>
        <v/>
      </c>
      <c r="LX68" s="415" t="str">
        <f t="array" aca="1" ref="LX68" ca="1">IFERROR(AVERAGE(IF(('1. Database - raw'!LA$7:LC$494&gt;0)*('1. Database - raw'!$AD$7:$AD$494=$A68)*(INDIRECT($Q68,TRUE)=$O68),'1. Database - raw'!LA$7:LC$494)),"")</f>
        <v/>
      </c>
      <c r="LY68" s="416" t="str">
        <f t="array" aca="1" ref="LY68" ca="1">IFERROR(_xlfn.STDEV.S(IF(('1. Database - raw'!LA$7:LC$494&gt;0)*('1. Database - raw'!$AD$7:$AD$494=$A68)*(INDIRECT($Q68,TRUE)=$O68),'1. Database - raw'!LA$7:LC$494)),"")</f>
        <v/>
      </c>
      <c r="LZ68" s="410" t="str">
        <f t="array" aca="1" ref="LZ68" ca="1">IFERROR(IF(COUNT(IF(('1. Database - raw'!LA$7:LC$494&gt;0)*('1. Database - raw'!$AD$7:$AD$494=$A68)*(INDIRECT($Q68,TRUE)=$O68),'1. Database - raw'!LA$7:LC$494))&gt;0,COUNT(IF(('1. Database - raw'!LA$7:LC$494&gt;0)*('1. Database - raw'!$AD$7:$AD$494=$A68)*(INDIRECT($Q68,TRUE)=$O68),'1. Database - raw'!LA$7:LC$494)),""),"")</f>
        <v/>
      </c>
      <c r="MA68" s="414" t="str">
        <f t="shared" ca="1" si="337"/>
        <v/>
      </c>
      <c r="MB68" s="415" t="str">
        <f t="shared" ca="1" si="338"/>
        <v/>
      </c>
      <c r="MC68" s="415" t="str">
        <f t="shared" ca="1" si="339"/>
        <v/>
      </c>
      <c r="MD68" s="415" t="str">
        <f t="array" aca="1" ref="MD68" ca="1">IFERROR(AVERAGE(IF(('1. Database - raw'!LG$7:LI$494&gt;0)*('1. Database - raw'!$AD$7:$AD$494=$A68)*(INDIRECT($Q68,TRUE)=$O68),'1. Database - raw'!LG$7:LI$494)),"")</f>
        <v/>
      </c>
      <c r="ME68" s="416" t="str">
        <f t="array" aca="1" ref="ME68" ca="1">IFERROR(_xlfn.STDEV.S(IF(('1. Database - raw'!LG$7:LI$494&gt;0)*('1. Database - raw'!$AD$7:$AD$494=$A68)*(INDIRECT($Q68,TRUE)=$O68),'1. Database - raw'!LG$7:LI$494)),"")</f>
        <v/>
      </c>
      <c r="MF68" s="410" t="str">
        <f t="array" aca="1" ref="MF68" ca="1">IFERROR(IF(COUNT(IF(('1. Database - raw'!LG$7:LI$494&gt;0)*('1. Database - raw'!$AD$7:$AD$494=$A68)*(INDIRECT($Q68,TRUE)=$O68),'1. Database - raw'!LG$7:LI$494))&gt;0,COUNT(IF(('1. Database - raw'!LG$7:LI$494&gt;0)*('1. Database - raw'!$AD$7:$AD$494=$A68)*(INDIRECT($Q68,TRUE)=$O68),'1. Database - raw'!LG$7:LI$494)),""),"")</f>
        <v/>
      </c>
      <c r="MG68" s="414" t="str">
        <f t="shared" ca="1" si="340"/>
        <v/>
      </c>
      <c r="MH68" s="415" t="str">
        <f t="shared" ca="1" si="341"/>
        <v/>
      </c>
      <c r="MI68" s="415" t="str">
        <f t="shared" ca="1" si="342"/>
        <v/>
      </c>
      <c r="MJ68" s="415" t="str">
        <f t="array" aca="1" ref="MJ68" ca="1">IFERROR(AVERAGE(IF(('1. Database - raw'!LM$7:LO$494&gt;0)*('1. Database - raw'!$AD$7:$AD$494=$A68)*(INDIRECT($Q68,TRUE)=$O68),'1. Database - raw'!LM$7:LO$494)),"")</f>
        <v/>
      </c>
      <c r="MK68" s="416" t="str">
        <f t="array" aca="1" ref="MK68" ca="1">IFERROR(_xlfn.STDEV.S(IF(('1. Database - raw'!LM$7:LO$494&gt;0)*('1. Database - raw'!$AD$7:$AD$494=$A68)*(INDIRECT($Q68,TRUE)=$O68),'1. Database - raw'!LM$7:LO$494)),"")</f>
        <v/>
      </c>
      <c r="ML68" s="410" t="str">
        <f t="array" aca="1" ref="ML68" ca="1">IFERROR(IF(COUNT(IF(('1. Database - raw'!LM$7:LO$494&gt;0)*('1. Database - raw'!$AD$7:$AD$494=$A68)*(INDIRECT($Q68,TRUE)=$O68),'1. Database - raw'!LM$7:LO$494))&gt;0,COUNT(IF(('1. Database - raw'!LM$7:LO$494&gt;0)*('1. Database - raw'!$AD$7:$AD$494=$A68)*(INDIRECT($Q68,TRUE)=$O68),'1. Database - raw'!LM$7:LO$494)),""),"")</f>
        <v/>
      </c>
      <c r="MM68" s="414">
        <f t="shared" ca="1" si="343"/>
        <v>0.29581311250863612</v>
      </c>
      <c r="MN68" s="415">
        <f t="shared" ca="1" si="344"/>
        <v>7.1120486418650906</v>
      </c>
      <c r="MO68" s="415">
        <f t="shared" ca="1" si="345"/>
        <v>1.450461045689587</v>
      </c>
      <c r="MP68" s="415">
        <f t="array" aca="1" ref="MP68" ca="1">IFERROR(AVERAGE(IF(('1. Database - raw'!LS$7:LU$494&gt;0)*('1. Database - raw'!$AD$7:$AD$494=$A68)*(INDIRECT($Q68,TRUE)=$O68),'1. Database - raw'!LS$7:LU$494)),"")</f>
        <v>2.0333333333333332</v>
      </c>
      <c r="MQ68" s="416">
        <f t="array" aca="1" ref="MQ68" ca="1">IFERROR(_xlfn.STDEV.S(IF(('1. Database - raw'!LS$7:LU$494&gt;0)*('1. Database - raw'!$AD$7:$AD$494=$A68)*(INDIRECT($Q68,TRUE)=$O68),'1. Database - raw'!LS$7:LU$494)),"")</f>
        <v>1.9976319313961055</v>
      </c>
      <c r="MR68" s="410">
        <f t="array" aca="1" ref="MR68" ca="1">IFERROR(IF(COUNT(IF(('1. Database - raw'!LS$7:LU$494&gt;0)*('1. Database - raw'!$AD$7:$AD$494=$A68)*(INDIRECT($Q68,TRUE)=$O68),'1. Database - raw'!LS$7:LU$494))&gt;0,COUNT(IF(('1. Database - raw'!LS$7:LU$494&gt;0)*('1. Database - raw'!$AD$7:$AD$494=$A68)*(INDIRECT($Q68,TRUE)=$O68),'1. Database - raw'!LS$7:LU$494)),""),"")</f>
        <v>3</v>
      </c>
      <c r="MS68" s="414" t="str">
        <f t="shared" ca="1" si="346"/>
        <v/>
      </c>
      <c r="MT68" s="415" t="str">
        <f t="shared" ca="1" si="347"/>
        <v/>
      </c>
      <c r="MU68" s="415" t="str">
        <f t="shared" ca="1" si="348"/>
        <v/>
      </c>
      <c r="MV68" s="415" t="str">
        <f t="array" aca="1" ref="MV68" ca="1">IFERROR(AVERAGE(IF(('1. Database - raw'!LY$7:MA$494&gt;0)*('1. Database - raw'!$AD$7:$AD$494=$A68)*(INDIRECT($Q68,TRUE)=$O68),'1. Database - raw'!LY$7:MA$494)),"")</f>
        <v/>
      </c>
      <c r="MW68" s="416" t="str">
        <f t="array" aca="1" ref="MW68" ca="1">IFERROR(_xlfn.STDEV.S(IF(('1. Database - raw'!LY$7:MA$494&gt;0)*('1. Database - raw'!$AD$7:$AD$494=$A68)*(INDIRECT($Q68,TRUE)=$O68),'1. Database - raw'!LY$7:MA$494)),"")</f>
        <v/>
      </c>
      <c r="MX68" s="410" t="str">
        <f t="array" aca="1" ref="MX68" ca="1">IFERROR(IF(COUNT(IF(('1. Database - raw'!LY$7:MA$494&gt;0)*('1. Database - raw'!$AD$7:$AD$494=$A68)*(INDIRECT($Q68,TRUE)=$O68),'1. Database - raw'!LY$7:MA$494))&gt;0,COUNT(IF(('1. Database - raw'!LY$7:MA$494&gt;0)*('1. Database - raw'!$AD$7:$AD$494=$A68)*(INDIRECT($Q68,TRUE)=$O68),'1. Database - raw'!LY$7:MA$494)),""),"")</f>
        <v/>
      </c>
      <c r="MY68" s="414" t="str">
        <f t="shared" ca="1" si="349"/>
        <v/>
      </c>
      <c r="MZ68" s="415" t="str">
        <f t="shared" ca="1" si="350"/>
        <v/>
      </c>
      <c r="NA68" s="415" t="str">
        <f t="shared" ca="1" si="351"/>
        <v/>
      </c>
      <c r="NB68" s="415" t="str">
        <f t="array" aca="1" ref="NB68" ca="1">IFERROR(AVERAGE(IF(('1. Database - raw'!ME$7:MG$494&gt;0)*('1. Database - raw'!$AD$7:$AD$494=$A68)*(INDIRECT($Q68,TRUE)=$O68),'1. Database - raw'!ME$7:MG$494)),"")</f>
        <v/>
      </c>
      <c r="NC68" s="416" t="str">
        <f t="array" aca="1" ref="NC68" ca="1">IFERROR(_xlfn.STDEV.S(IF(('1. Database - raw'!ME$7:MG$494&gt;0)*('1. Database - raw'!$AD$7:$AD$494=$A68)*(INDIRECT($Q68,TRUE)=$O68),'1. Database - raw'!ME$7:MG$494)),"")</f>
        <v/>
      </c>
      <c r="ND68" s="410" t="str">
        <f t="array" aca="1" ref="ND68" ca="1">IFERROR(IF(COUNT(IF(('1. Database - raw'!ME$7:MG$494&gt;0)*('1. Database - raw'!$AD$7:$AD$494=$A68)*(INDIRECT($Q68,TRUE)=$O68),'1. Database - raw'!ME$7:MG$494))&gt;0,COUNT(IF(('1. Database - raw'!ME$7:MG$494&gt;0)*('1. Database - raw'!$AD$7:$AD$494=$A68)*(INDIRECT($Q68,TRUE)=$O68),'1. Database - raw'!ME$7:MG$494)),""),"")</f>
        <v/>
      </c>
      <c r="NE68" s="414" t="str">
        <f t="shared" ca="1" si="352"/>
        <v/>
      </c>
      <c r="NF68" s="415" t="str">
        <f t="shared" ca="1" si="353"/>
        <v/>
      </c>
      <c r="NG68" s="415" t="str">
        <f t="shared" ca="1" si="354"/>
        <v/>
      </c>
      <c r="NH68" s="415" t="str">
        <f t="array" aca="1" ref="NH68" ca="1">IFERROR(AVERAGE(IF(('1. Database - raw'!MK$7:MM$494&gt;0)*('1. Database - raw'!$AD$7:$AD$494=$A68)*(INDIRECT($Q68,TRUE)=$O68),'1. Database - raw'!MK$7:MM$494)),"")</f>
        <v/>
      </c>
      <c r="NI68" s="416" t="str">
        <f t="array" aca="1" ref="NI68" ca="1">IFERROR(_xlfn.STDEV.S(IF(('1. Database - raw'!MK$7:MM$494&gt;0)*('1. Database - raw'!$AD$7:$AD$494=$A68)*(INDIRECT($Q68,TRUE)=$O68),'1. Database - raw'!MK$7:MM$494)),"")</f>
        <v/>
      </c>
      <c r="NJ68" s="410" t="str">
        <f t="array" aca="1" ref="NJ68" ca="1">IFERROR(IF(COUNT(IF(('1. Database - raw'!MK$7:MM$494&gt;0)*('1. Database - raw'!$AD$7:$AD$494=$A68)*(INDIRECT($Q68,TRUE)=$O68),'1. Database - raw'!MK$7:MM$494))&gt;0,COUNT(IF(('1. Database - raw'!MK$7:MM$494&gt;0)*('1. Database - raw'!$AD$7:$AD$494=$A68)*(INDIRECT($Q68,TRUE)=$O68),'1. Database - raw'!MK$7:MM$494)),""),"")</f>
        <v/>
      </c>
      <c r="NK68" s="414">
        <f t="shared" ca="1" si="355"/>
        <v>3.3436859626877329</v>
      </c>
      <c r="NL68" s="415">
        <f t="shared" ca="1" si="356"/>
        <v>5.9799262332159762</v>
      </c>
      <c r="NM68" s="415">
        <f t="shared" ca="1" si="357"/>
        <v>4.4715763891397842</v>
      </c>
      <c r="NN68" s="415">
        <f t="array" aca="1" ref="NN68" ca="1">IFERROR(AVERAGE(IF(('1. Database - raw'!MQ$7:MS$494&gt;0)*('1. Database - raw'!$AD$7:$AD$494=$A68)*(INDIRECT($Q68,TRUE)=$O68),'1. Database - raw'!MQ$7:MS$494)),"")</f>
        <v>4.8059999999999992</v>
      </c>
      <c r="NO68" s="416">
        <f t="array" aca="1" ref="NO68" ca="1">IFERROR(_xlfn.STDEV.S(IF(('1. Database - raw'!MQ$7:MS$494&gt;0)*('1. Database - raw'!$AD$7:$AD$494=$A68)*(INDIRECT($Q68,TRUE)=$O68),'1. Database - raw'!MQ$7:MS$494)),"")</f>
        <v>1.893166659330342</v>
      </c>
      <c r="NP68" s="410">
        <f t="array" aca="1" ref="NP68" ca="1">IFERROR(IF(COUNT(IF(('1. Database - raw'!MQ$7:MS$494&gt;0)*('1. Database - raw'!$AD$7:$AD$494=$A68)*(INDIRECT($Q68,TRUE)=$O68),'1. Database - raw'!MQ$7:MS$494))&gt;0,COUNT(IF(('1. Database - raw'!MQ$7:MS$494&gt;0)*('1. Database - raw'!$AD$7:$AD$494=$A68)*(INDIRECT($Q68,TRUE)=$O68),'1. Database - raw'!MQ$7:MS$494)),""),"")</f>
        <v>5</v>
      </c>
      <c r="NQ68" s="414">
        <f t="shared" ca="1" si="358"/>
        <v>3.6850703508814839</v>
      </c>
      <c r="NR68" s="415">
        <f t="shared" ca="1" si="359"/>
        <v>3.8113243324897921</v>
      </c>
      <c r="NS68" s="415">
        <f t="shared" ca="1" si="360"/>
        <v>3.7476657128473048</v>
      </c>
      <c r="NT68" s="415">
        <f t="array" aca="1" ref="NT68" ca="1">IFERROR(AVERAGE(IF(('1. Database - raw'!MW$7:MY$494&gt;0)*('1. Database - raw'!$AD$7:$AD$494=$A68)*(INDIRECT($Q68,TRUE)=$O68),'1. Database - raw'!MW$7:MY$494)),"")</f>
        <v>3.7624999999999997</v>
      </c>
      <c r="NU68" s="416">
        <f t="array" aca="1" ref="NU68" ca="1">IFERROR(_xlfn.STDEV.S(IF(('1. Database - raw'!MW$7:MY$494&gt;0)*('1. Database - raw'!$AD$7:$AD$494=$A68)*(INDIRECT($Q68,TRUE)=$O68),'1. Database - raw'!MW$7:MY$494)),"")</f>
        <v>0.33509948771471842</v>
      </c>
      <c r="NV68" s="410">
        <f t="array" aca="1" ref="NV68" ca="1">IFERROR(IF(COUNT(IF(('1. Database - raw'!MW$7:MY$494&gt;0)*('1. Database - raw'!$AD$7:$AD$494=$A68)*(INDIRECT($Q68,TRUE)=$O68),'1. Database - raw'!MW$7:MY$494))&gt;0,COUNT(IF(('1. Database - raw'!MW$7:MY$494&gt;0)*('1. Database - raw'!$AD$7:$AD$494=$A68)*(INDIRECT($Q68,TRUE)=$O68),'1. Database - raw'!MW$7:MY$494)),""),"")</f>
        <v>4</v>
      </c>
      <c r="NW68" s="414">
        <f t="shared" ca="1" si="361"/>
        <v>1.4587682232880415</v>
      </c>
      <c r="NX68" s="415">
        <f t="shared" ca="1" si="362"/>
        <v>1.485154912934715</v>
      </c>
      <c r="NY68" s="415">
        <f t="shared" ca="1" si="363"/>
        <v>1.4719024402620169</v>
      </c>
      <c r="NZ68" s="415">
        <f t="array" aca="1" ref="NZ68" ca="1">IFERROR(AVERAGE(IF(('1. Database - raw'!NC$7:NE$494&gt;0)*('1. Database - raw'!$AD$7:$AD$494=$A68)*(INDIRECT($Q68,TRUE)=$O68),'1. Database - raw'!NC$7:NE$494)),"")</f>
        <v>1.4750000000000001</v>
      </c>
      <c r="OA68" s="416">
        <f t="array" aca="1" ref="OA68" ca="1">IFERROR(_xlfn.STDEV.S(IF(('1. Database - raw'!NC$7:NE$494&gt;0)*('1. Database - raw'!$AD$7:$AD$494=$A68)*(INDIRECT($Q68,TRUE)=$O68),'1. Database - raw'!NC$7:NE$494)),"")</f>
        <v>9.5742710775633899E-2</v>
      </c>
      <c r="OB68" s="410">
        <f t="array" aca="1" ref="OB68" ca="1">IFERROR(IF(COUNT(IF(('1. Database - raw'!NC$7:NE$494&gt;0)*('1. Database - raw'!$AD$7:$AD$494=$A68)*(INDIRECT($Q68,TRUE)=$O68),'1. Database - raw'!NC$7:NE$494))&gt;0,COUNT(IF(('1. Database - raw'!NC$7:NE$494&gt;0)*('1. Database - raw'!$AD$7:$AD$494=$A68)*(INDIRECT($Q68,TRUE)=$O68),'1. Database - raw'!NC$7:NE$494)),""),"")</f>
        <v>4</v>
      </c>
      <c r="OC68" s="414" t="str">
        <f t="shared" ca="1" si="364"/>
        <v/>
      </c>
      <c r="OD68" s="415" t="str">
        <f t="shared" ca="1" si="365"/>
        <v/>
      </c>
      <c r="OE68" s="415" t="str">
        <f t="shared" ca="1" si="366"/>
        <v/>
      </c>
      <c r="OF68" s="415" t="str">
        <f t="array" aca="1" ref="OF68" ca="1">IFERROR(AVERAGE(IF(('1. Database - raw'!NI$7:NK$494&gt;0)*('1. Database - raw'!$AD$7:$AD$494=$A68)*(INDIRECT($Q68,TRUE)=$O68),'1. Database - raw'!NI$7:NK$494)),"")</f>
        <v/>
      </c>
      <c r="OG68" s="416" t="str">
        <f t="array" aca="1" ref="OG68" ca="1">IFERROR(_xlfn.STDEV.S(IF(('1. Database - raw'!NI$7:NK$494&gt;0)*('1. Database - raw'!$AD$7:$AD$494=$A68)*(INDIRECT($Q68,TRUE)=$O68),'1. Database - raw'!NI$7:NK$494)),"")</f>
        <v/>
      </c>
      <c r="OH68" s="410" t="str">
        <f t="array" aca="1" ref="OH68" ca="1">IFERROR(IF(COUNT(IF(('1. Database - raw'!NI$7:NK$494&gt;0)*('1. Database - raw'!$AD$7:$AD$494=$A68)*(INDIRECT($Q68,TRUE)=$O68),'1. Database - raw'!NI$7:NK$494))&gt;0,COUNT(IF(('1. Database - raw'!NI$7:NK$494&gt;0)*('1. Database - raw'!$AD$7:$AD$494=$A68)*(INDIRECT($Q68,TRUE)=$O68),'1. Database - raw'!NI$7:NK$494)),""),"")</f>
        <v/>
      </c>
    </row>
    <row r="69" spans="1:398" s="417" customFormat="1" hidden="1" outlineLevel="2" x14ac:dyDescent="0.25">
      <c r="A69" s="391" t="s">
        <v>553</v>
      </c>
      <c r="B69" s="1330"/>
      <c r="C69" s="392"/>
      <c r="D69" s="393"/>
      <c r="E69" s="393" t="s">
        <v>29</v>
      </c>
      <c r="F69" s="394"/>
      <c r="G69" s="394"/>
      <c r="H69" s="394" t="s">
        <v>778</v>
      </c>
      <c r="I69" s="394"/>
      <c r="J69" s="394"/>
      <c r="K69" s="394"/>
      <c r="L69" s="394"/>
      <c r="M69" s="394"/>
      <c r="N69" s="395"/>
      <c r="O69" s="396" t="str">
        <f t="array" ref="O69">INDEX(A69:N69,IF(MIN(IF(C69:N69&lt;&gt;"",COLUMN(C69:N69)))&gt;0,MIN(IF(C69:N69&lt;&gt;"",COLUMN(C69:N69))),""))</f>
        <v>South Africa</v>
      </c>
      <c r="P69" s="397">
        <f t="shared" si="369"/>
        <v>3</v>
      </c>
      <c r="Q69" s="398" t="str">
        <f ca="1">"'" &amp; $S$4 &amp; "'!" &amp; ADDRESS(ROW('1. Database - raw'!$A$7),MATCH($C$2,'1. Database - raw'!$6:$6,0)+MATCH(O69,$C69:$N69,0)-1,1) &amp; ":" &amp; ADDRESS(LOOKUP(2,1/('1. Database - raw'!A:A&lt;&gt;""),ROW('1. Database - raw'!A:A)),MATCH($C$2,'1. Database - raw'!$6:$6,0)+MATCH(O69,$C69:$N69,0)-1,1)</f>
        <v>'1. Database - raw'!$AG$7:$AG$494</v>
      </c>
      <c r="R69" s="392"/>
      <c r="S69" s="399"/>
      <c r="T69" s="400">
        <f t="shared" ca="1" si="204"/>
        <v>0.52110232898401043</v>
      </c>
      <c r="U69" s="401">
        <f t="shared" ca="1" si="204"/>
        <v>0.7144304664014639</v>
      </c>
      <c r="V69" s="401" t="str">
        <f t="shared" ca="1" si="204"/>
        <v/>
      </c>
      <c r="W69" s="401" t="str">
        <f t="shared" ca="1" si="204"/>
        <v/>
      </c>
      <c r="X69" s="401" t="str">
        <f t="shared" ca="1" si="204"/>
        <v/>
      </c>
      <c r="Y69" s="401" t="str">
        <f t="shared" ca="1" si="204"/>
        <v/>
      </c>
      <c r="Z69" s="401" t="str">
        <f t="shared" ca="1" si="204"/>
        <v/>
      </c>
      <c r="AA69" s="401" t="str">
        <f t="shared" ca="1" si="204"/>
        <v/>
      </c>
      <c r="AB69" s="401" t="str">
        <f t="shared" ca="1" si="204"/>
        <v/>
      </c>
      <c r="AC69" s="401" t="str">
        <f t="shared" ca="1" si="204"/>
        <v/>
      </c>
      <c r="AD69" s="401" t="str">
        <f t="shared" ca="1" si="205"/>
        <v/>
      </c>
      <c r="AE69" s="401" t="str">
        <f t="shared" ca="1" si="205"/>
        <v/>
      </c>
      <c r="AF69" s="401" t="str">
        <f t="shared" ca="1" si="205"/>
        <v/>
      </c>
      <c r="AG69" s="401" t="str">
        <f t="shared" ca="1" si="205"/>
        <v/>
      </c>
      <c r="AH69" s="401" t="str">
        <f t="shared" ca="1" si="205"/>
        <v/>
      </c>
      <c r="AI69" s="401" t="str">
        <f t="shared" ca="1" si="205"/>
        <v/>
      </c>
      <c r="AJ69" s="401" t="str">
        <f t="shared" ca="1" si="205"/>
        <v/>
      </c>
      <c r="AK69" s="401" t="str">
        <f t="shared" ca="1" si="205"/>
        <v/>
      </c>
      <c r="AL69" s="401" t="str">
        <f t="shared" ca="1" si="205"/>
        <v/>
      </c>
      <c r="AM69" s="402" t="str">
        <f t="shared" ca="1" si="205"/>
        <v/>
      </c>
      <c r="AN69" s="403"/>
      <c r="AO69" s="403"/>
      <c r="AP69" s="403"/>
      <c r="AQ69" s="403"/>
      <c r="AR69" s="403"/>
      <c r="AS69" s="403"/>
      <c r="AT69" s="403"/>
      <c r="AU69" s="403"/>
      <c r="AV69" s="403"/>
      <c r="AW69" s="403"/>
      <c r="AX69" s="403"/>
      <c r="AY69" s="403"/>
      <c r="AZ69" s="403"/>
      <c r="BA69" s="403"/>
      <c r="BB69" s="403"/>
      <c r="BC69" s="403"/>
      <c r="BD69" s="404"/>
      <c r="BE69" s="404"/>
      <c r="BF69" s="404"/>
      <c r="BG69" s="405"/>
      <c r="BH69" s="467"/>
      <c r="BI69" s="532">
        <f t="shared" ca="1" si="367"/>
        <v>0.61776639769273722</v>
      </c>
      <c r="BJ69" s="557">
        <f t="shared" ca="1" si="206"/>
        <v>1.043362121266338</v>
      </c>
      <c r="BK69" s="557">
        <f t="shared" ca="1" si="207"/>
        <v>0.86902524739929765</v>
      </c>
      <c r="BL69" s="557" t="str">
        <f t="shared" ca="1" si="368"/>
        <v/>
      </c>
      <c r="BM69" s="557" t="str">
        <f t="shared" ca="1" si="208"/>
        <v/>
      </c>
      <c r="BN69" s="557" t="str">
        <f t="shared" ca="1" si="209"/>
        <v/>
      </c>
      <c r="BO69" s="406"/>
      <c r="BP69" s="396" t="str">
        <f t="shared" si="210"/>
        <v>South Africa</v>
      </c>
      <c r="BQ69" s="407">
        <f t="shared" ca="1" si="172"/>
        <v>22.175568248601241</v>
      </c>
      <c r="BR69" s="408">
        <f t="shared" ca="1" si="173"/>
        <v>97.282908458937669</v>
      </c>
      <c r="BS69" s="408">
        <f t="shared" ca="1" si="174"/>
        <v>46.446784344598058</v>
      </c>
      <c r="BT69" s="408">
        <f t="array" aca="1" ref="BT69" ca="1">IFERROR(AVERAGE(IF(('1. Database - raw'!AW$7:AY$494&gt;0)*('1. Database - raw'!$AD$7:$AD$494=$A69)*('1. Database - raw'!$AP$7:$AP$494&lt;&gt;Dropdown!$AM$11)*(INDIRECT($Q69,TRUE)=$O69),'1. Database - raw'!AW$7:AY$494)),"")</f>
        <v>57.548999999999999</v>
      </c>
      <c r="BU69" s="409">
        <f t="array" aca="1" ref="BU69" ca="1">IFERROR(_xlfn.STDEV.S(IF(('1. Database - raw'!AW$7:AY$494&gt;0)*('1. Database - raw'!$AD$7:$AD$494=$A69)*('1. Database - raw'!$AP$7:$AP$494&lt;&gt;Dropdown!$AM$11)*(INDIRECT($Q69,TRUE)=$O69),'1. Database - raw'!AW$7:AY$494)),"")</f>
        <v>42.101234123679106</v>
      </c>
      <c r="BV69" s="410">
        <f t="array" aca="1" ref="BV69" ca="1">IFERROR(IF(COUNT(IF(('1. Database - raw'!AW$7:AY$494&gt;0)*('1. Database - raw'!$AD$7:$AD$494=$A69)*('1. Database - raw'!$AP$7:$AP$494&lt;&gt;Dropdown!$AM$11)*(INDIRECT($Q69,TRUE)=$O69),'1. Database - raw'!AW$7:AY$494))&gt;0,COUNT(IF(('1. Database - raw'!AW$7:AY$494&gt;0)*('1. Database - raw'!$AD$7:$AD$494=$A69)*('1. Database - raw'!$AP$7:$AP$494&lt;&gt;Dropdown!$AM$11)*(INDIRECT($Q69,TRUE)=$O69),'1. Database - raw'!AW$7:AY$494)),""),"")</f>
        <v>20</v>
      </c>
      <c r="BW69" s="407">
        <f t="shared" ca="1" si="370"/>
        <v>34.937301562672218</v>
      </c>
      <c r="BX69" s="408">
        <f t="shared" ca="1" si="371"/>
        <v>83.803120422870819</v>
      </c>
      <c r="BY69" s="408">
        <f t="shared" ca="1" si="372"/>
        <v>54.109656163265086</v>
      </c>
      <c r="BZ69" s="408">
        <f t="array" aca="1" ref="BZ69" ca="1">IFERROR(AVERAGE(IF(('1. Database - raw'!BC$7:BE$494&gt;0)*('1. Database - raw'!$AD$7:$AD$494=$A69)*('1. Database - raw'!$AP$7:$AP$494&lt;&gt;Dropdown!$AM$11)*(INDIRECT($Q69,TRUE)=$O69),'1. Database - raw'!BC$7:BE$494)),"")</f>
        <v>61.05</v>
      </c>
      <c r="CA69" s="409">
        <f t="array" aca="1" ref="CA69" ca="1">IFERROR(_xlfn.STDEV.S(IF(('1. Database - raw'!BC$7:BE$494&gt;0)*('1. Database - raw'!$AD$7:$AD$494=$A69)*('1. Database - raw'!$AP$7:$AP$494&lt;&gt;Dropdown!$AM$11)*(INDIRECT($Q69,TRUE)=$O69),'1. Database - raw'!BC$7:BE$494)),"")</f>
        <v>31.897126969228914</v>
      </c>
      <c r="CB69" s="410">
        <f t="array" aca="1" ref="CB69" ca="1">IFERROR(IF(COUNT(IF(('1. Database - raw'!BC$7:BE$494&gt;0)*('1. Database - raw'!$AD$7:$AD$494=$A69)*('1. Database - raw'!$AP$7:$AP$494&lt;&gt;Dropdown!$AM$11)*(INDIRECT($Q69,TRUE)=$O69),'1. Database - raw'!BC$7:BE$494))&gt;0,COUNT(IF(('1. Database - raw'!BC$7:BE$494&gt;0)*('1. Database - raw'!$AD$7:$AD$494=$A69)*('1. Database - raw'!$AP$7:$AP$494&lt;&gt;Dropdown!$AM$11)*(INDIRECT($Q69,TRUE)=$O69),'1. Database - raw'!BC$7:BE$494)),""),"")</f>
        <v>10</v>
      </c>
      <c r="CC69" s="411">
        <f t="shared" ca="1" si="373"/>
        <v>0.76299165769245003</v>
      </c>
      <c r="CD69" s="412">
        <f t="shared" ca="1" si="374"/>
        <v>0.76642429816789936</v>
      </c>
      <c r="CE69" s="412">
        <f t="shared" ca="1" si="375"/>
        <v>0.76470605186234675</v>
      </c>
      <c r="CF69" s="412">
        <f t="array" aca="1" ref="CF69" ca="1">IFERROR(AVERAGE(IF(('1. Database - raw'!BI$7:BK$494&gt;0)*('1. Database - raw'!$AD$7:$AD$494=$A69)*('1. Database - raw'!$AP$7:$AP$494&lt;&gt;Dropdown!$AM$11)*(INDIRECT($Q69,TRUE)=$O69),'1. Database - raw'!BI$7:BK$494)),"")</f>
        <v>0.76500000000000001</v>
      </c>
      <c r="CG69" s="413">
        <f t="array" aca="1" ref="CG69" ca="1">IFERROR(_xlfn.STDEV.S(IF(('1. Database - raw'!BI$7:BK$494&gt;0)*('1. Database - raw'!$AD$7:$AD$494=$A69)*('1. Database - raw'!$AP$7:$AP$494&lt;&gt;Dropdown!$AM$11)*(INDIRECT($Q69,TRUE)=$O69),'1. Database - raw'!BI$7:BK$494)),"")</f>
        <v>2.1213203435596444E-2</v>
      </c>
      <c r="CH69" s="410">
        <f t="array" aca="1" ref="CH69" ca="1">IFERROR(IF(COUNT(IF(('1. Database - raw'!BI$7:BK$494&gt;0)*('1. Database - raw'!$AD$7:$AD$494=$A69)*('1. Database - raw'!$AP$7:$AP$494&lt;&gt;Dropdown!$AM$11)*(INDIRECT($Q69,TRUE)=$O69),'1. Database - raw'!BI$7:BK$494))&gt;0,COUNT(IF(('1. Database - raw'!BI$7:BK$494&gt;0)*('1. Database - raw'!$AD$7:$AD$494=$A69)*('1. Database - raw'!$AP$7:$AP$494&lt;&gt;Dropdown!$AM$11)*(INDIRECT($Q69,TRUE)=$O69),'1. Database - raw'!BI$7:BK$494)),""),"")</f>
        <v>2</v>
      </c>
      <c r="CI69" s="407">
        <f t="shared" ca="1" si="211"/>
        <v>3.2567129520562625</v>
      </c>
      <c r="CJ69" s="408">
        <f t="shared" ca="1" si="212"/>
        <v>41.4713612277639</v>
      </c>
      <c r="CK69" s="408">
        <f t="shared" ca="1" si="213"/>
        <v>11.621545475962419</v>
      </c>
      <c r="CL69" s="408">
        <f t="array" aca="1" ref="CL69" ca="1">IFERROR(AVERAGE(IF(('1. Database - raw'!BO$7:BQ$494&gt;0)*('1. Database - raw'!$AD$7:$AD$494=$A69)*(INDIRECT($Q69,TRUE)=$O69),'1. Database - raw'!BO$7:BQ$494)),"")</f>
        <v>14.45</v>
      </c>
      <c r="CM69" s="409">
        <f t="array" aca="1" ref="CM69" ca="1">IFERROR(_xlfn.STDEV.S(IF(('1. Database - raw'!BO$7:BQ$494&gt;0)*('1. Database - raw'!$AD$7:$AD$494=$A69)*(INDIRECT($Q69,TRUE)=$O69),'1. Database - raw'!BO$7:BQ$494)),"")</f>
        <v>10.67731239591687</v>
      </c>
      <c r="CN69" s="410">
        <f t="array" aca="1" ref="CN69" ca="1">IFERROR(IF(COUNT(IF(('1. Database - raw'!BO$7:BQ$494&gt;0)*('1. Database - raw'!$AD$7:$AD$494=$A69)*(INDIRECT($Q69,TRUE)=$O69),'1. Database - raw'!BO$7:BQ$494))&gt;0,COUNT(IF(('1. Database - raw'!BO$7:BQ$494&gt;0)*('1. Database - raw'!$AD$7:$AD$494=$A69)*(INDIRECT($Q69,TRUE)=$O69),'1. Database - raw'!BO$7:BQ$494)),""),"")</f>
        <v>2</v>
      </c>
      <c r="CO69" s="407" t="str">
        <f t="shared" ca="1" si="214"/>
        <v/>
      </c>
      <c r="CP69" s="408" t="str">
        <f t="shared" ca="1" si="215"/>
        <v/>
      </c>
      <c r="CQ69" s="408" t="str">
        <f t="shared" ca="1" si="216"/>
        <v/>
      </c>
      <c r="CR69" s="408" t="str">
        <f t="array" aca="1" ref="CR69" ca="1">IFERROR(AVERAGE(IF(('1. Database - raw'!BU$7:BW$494&gt;0)*('1. Database - raw'!$AD$7:$AD$494=$A69)*(INDIRECT($Q69,TRUE)=$O69),'1. Database - raw'!BU$7:BW$494)),"")</f>
        <v/>
      </c>
      <c r="CS69" s="409" t="str">
        <f t="array" aca="1" ref="CS69" ca="1">IFERROR(_xlfn.STDEV.S(IF(('1. Database - raw'!BU$7:BW$494&gt;0)*('1. Database - raw'!$AD$7:$AD$494=$A69)*(INDIRECT($Q69,TRUE)=$O69),'1. Database - raw'!BU$7:BW$494)),"")</f>
        <v/>
      </c>
      <c r="CT69" s="410" t="str">
        <f t="array" aca="1" ref="CT69" ca="1">IFERROR(IF(COUNT(IF(('1. Database - raw'!BU$7:BW$494&gt;0)*('1. Database - raw'!$AD$7:$AD$494=$A69)*(INDIRECT($Q69,TRUE)=$O69),'1. Database - raw'!BU$7:BW$494))&gt;0,COUNT(IF(('1. Database - raw'!BU$7:BW$494&gt;0)*('1. Database - raw'!$AD$7:$AD$494=$A69)*(INDIRECT($Q69,TRUE)=$O69),'1. Database - raw'!BU$7:BW$494)),""),"")</f>
        <v/>
      </c>
      <c r="CU69" s="407" t="str">
        <f t="shared" ca="1" si="217"/>
        <v/>
      </c>
      <c r="CV69" s="408" t="str">
        <f t="shared" ca="1" si="218"/>
        <v/>
      </c>
      <c r="CW69" s="408" t="str">
        <f t="shared" ca="1" si="219"/>
        <v/>
      </c>
      <c r="CX69" s="408" t="str">
        <f t="array" aca="1" ref="CX69" ca="1">IFERROR(AVERAGE(IF(('1. Database - raw'!CA$7:CC$494&gt;0)*('1. Database - raw'!$AD$7:$AD$494=$A69)*(INDIRECT($Q69,TRUE)=$O69),'1. Database - raw'!CA$7:CC$494)),"")</f>
        <v/>
      </c>
      <c r="CY69" s="409" t="str">
        <f t="array" aca="1" ref="CY69" ca="1">IFERROR(_xlfn.STDEV.S(IF(('1. Database - raw'!CA$7:CC$494&gt;0)*('1. Database - raw'!$AD$7:$AD$494=$A69)*(INDIRECT($Q69,TRUE)=$O69),'1. Database - raw'!CA$7:CC$494)),"")</f>
        <v/>
      </c>
      <c r="CZ69" s="410" t="str">
        <f t="array" aca="1" ref="CZ69" ca="1">IFERROR(IF(COUNT(IF(('1. Database - raw'!CA$7:CC$494&gt;0)*('1. Database - raw'!$AD$7:$AD$494=$A69)*(INDIRECT($Q69,TRUE)=$O69),'1. Database - raw'!CA$7:CC$494))&gt;0,COUNT(IF(('1. Database - raw'!CA$7:CC$494&gt;0)*('1. Database - raw'!$AD$7:$AD$494=$A69)*(INDIRECT($Q69,TRUE)=$O69),'1. Database - raw'!CA$7:CC$494)),""),"")</f>
        <v/>
      </c>
      <c r="DA69" s="407" t="str">
        <f t="shared" ca="1" si="220"/>
        <v/>
      </c>
      <c r="DB69" s="408" t="str">
        <f t="shared" ca="1" si="221"/>
        <v/>
      </c>
      <c r="DC69" s="408" t="str">
        <f t="shared" ca="1" si="222"/>
        <v/>
      </c>
      <c r="DD69" s="408" t="str">
        <f t="array" aca="1" ref="DD69" ca="1">IFERROR(AVERAGE(IF(('1. Database - raw'!CG$7:CI$494&gt;0)*('1. Database - raw'!$AD$7:$AD$494=$A69)*(INDIRECT($Q69,TRUE)=$O69),'1. Database - raw'!CG$7:CI$494)),"")</f>
        <v/>
      </c>
      <c r="DE69" s="409" t="str">
        <f t="array" aca="1" ref="DE69" ca="1">IFERROR(_xlfn.STDEV.S(IF(('1. Database - raw'!CG$7:CI$494&gt;0)*('1. Database - raw'!$AD$7:$AD$494=$A69)*(INDIRECT($Q69,TRUE)=$O69),'1. Database - raw'!CG$7:CI$494)),"")</f>
        <v/>
      </c>
      <c r="DF69" s="410" t="str">
        <f t="array" aca="1" ref="DF69" ca="1">IFERROR(IF(COUNT(IF(('1. Database - raw'!CG$7:CI$494&gt;0)*('1. Database - raw'!$AD$7:$AD$494=$A69)*(INDIRECT($Q69,TRUE)=$O69),'1. Database - raw'!CG$7:CI$494))&gt;0,COUNT(IF(('1. Database - raw'!CG$7:CI$494&gt;0)*('1. Database - raw'!$AD$7:$AD$494=$A69)*(INDIRECT($Q69,TRUE)=$O69),'1. Database - raw'!CG$7:CI$494)),""),"")</f>
        <v/>
      </c>
      <c r="DG69" s="407">
        <f t="shared" ca="1" si="223"/>
        <v>18.005148305070296</v>
      </c>
      <c r="DH69" s="408">
        <f t="shared" ca="1" si="224"/>
        <v>144.975997270721</v>
      </c>
      <c r="DI69" s="408">
        <f t="shared" ca="1" si="225"/>
        <v>51.091235369041513</v>
      </c>
      <c r="DJ69" s="408">
        <f t="array" aca="1" ref="DJ69" ca="1">IFERROR(AVERAGE(IF(('1. Database - raw'!CM$7:CO$494&gt;0)*('1. Database - raw'!$AD$7:$AD$494=$A69)*(INDIRECT($Q69,TRUE)=$O69),'1. Database - raw'!CM$7:CO$494)),"")</f>
        <v>65.25</v>
      </c>
      <c r="DK69" s="409">
        <f t="array" aca="1" ref="DK69" ca="1">IFERROR(_xlfn.STDEV.S(IF(('1. Database - raw'!CM$7:CO$494&gt;0)*('1. Database - raw'!$AD$7:$AD$494=$A69)*(INDIRECT($Q69,TRUE)=$O69),'1. Database - raw'!CM$7:CO$494)),"")</f>
        <v>51.833869236243594</v>
      </c>
      <c r="DL69" s="410">
        <f t="array" aca="1" ref="DL69" ca="1">IFERROR(IF(COUNT(IF(('1. Database - raw'!CM$7:CO$494&gt;0)*('1. Database - raw'!$AD$7:$AD$494=$A69)*(INDIRECT($Q69,TRUE)=$O69),'1. Database - raw'!CM$7:CO$494))&gt;0,COUNT(IF(('1. Database - raw'!CM$7:CO$494&gt;0)*('1. Database - raw'!$AD$7:$AD$494=$A69)*(INDIRECT($Q69,TRUE)=$O69),'1. Database - raw'!CM$7:CO$494)),""),"")</f>
        <v>4</v>
      </c>
      <c r="DM69" s="407" t="str">
        <f t="shared" ca="1" si="226"/>
        <v/>
      </c>
      <c r="DN69" s="408" t="str">
        <f t="shared" ca="1" si="227"/>
        <v/>
      </c>
      <c r="DO69" s="408" t="str">
        <f t="shared" ca="1" si="228"/>
        <v/>
      </c>
      <c r="DP69" s="408">
        <f t="array" aca="1" ref="DP69" ca="1">IFERROR(AVERAGE(IF(('1. Database - raw'!CS$7:CU$494&gt;0)*('1. Database - raw'!$AD$7:$AD$494=$A69)*(INDIRECT($Q69,TRUE)=$O69),'1. Database - raw'!CS$7:CU$494)),"")</f>
        <v>35</v>
      </c>
      <c r="DQ69" s="409" t="str">
        <f t="array" aca="1" ref="DQ69" ca="1">IFERROR(_xlfn.STDEV.S(IF(('1. Database - raw'!CS$7:CU$494&gt;0)*('1. Database - raw'!$AD$7:$AD$494=$A69)*(INDIRECT($Q69,TRUE)=$O69),'1. Database - raw'!CS$7:CU$494)),"")</f>
        <v/>
      </c>
      <c r="DR69" s="410">
        <f t="array" aca="1" ref="DR69" ca="1">IFERROR(IF(COUNT(IF(('1. Database - raw'!CS$7:CU$494&gt;0)*('1. Database - raw'!$AD$7:$AD$494=$A69)*(INDIRECT($Q69,TRUE)=$O69),'1. Database - raw'!CS$7:CU$494))&gt;0,COUNT(IF(('1. Database - raw'!CS$7:CU$494&gt;0)*('1. Database - raw'!$AD$7:$AD$494=$A69)*(INDIRECT($Q69,TRUE)=$O69),'1. Database - raw'!CS$7:CU$494)),""),"")</f>
        <v>1</v>
      </c>
      <c r="DS69" s="407" t="str">
        <f t="shared" ca="1" si="229"/>
        <v/>
      </c>
      <c r="DT69" s="408" t="str">
        <f t="shared" ca="1" si="230"/>
        <v/>
      </c>
      <c r="DU69" s="408" t="str">
        <f t="shared" ca="1" si="231"/>
        <v/>
      </c>
      <c r="DV69" s="408">
        <f t="array" aca="1" ref="DV69" ca="1">IFERROR(AVERAGE(IF(('1. Database - raw'!CY$7:DA$494&gt;0)*('1. Database - raw'!$AD$7:$AD$494=$A69)*(INDIRECT($Q69,TRUE)=$O69),'1. Database - raw'!CY$7:DA$494)),"")</f>
        <v>2.5</v>
      </c>
      <c r="DW69" s="409" t="str">
        <f t="array" aca="1" ref="DW69" ca="1">IFERROR(_xlfn.STDEV.S(IF(('1. Database - raw'!CY$7:DA$494&gt;0)*('1. Database - raw'!$AD$7:$AD$494=$A69)*(INDIRECT($Q69,TRUE)=$O69),'1. Database - raw'!CY$7:DA$494)),"")</f>
        <v/>
      </c>
      <c r="DX69" s="410">
        <f t="array" aca="1" ref="DX69" ca="1">IFERROR(IF(COUNT(IF(('1. Database - raw'!CY$7:DA$494&gt;0)*('1. Database - raw'!$AD$7:$AD$494=$A69)*(INDIRECT($Q69,TRUE)=$O69),'1. Database - raw'!CY$7:DA$494))&gt;0,COUNT(IF(('1. Database - raw'!CY$7:DA$494&gt;0)*('1. Database - raw'!$AD$7:$AD$494=$A69)*(INDIRECT($Q69,TRUE)=$O69),'1. Database - raw'!CY$7:DA$494)),""),"")</f>
        <v>1</v>
      </c>
      <c r="DY69" s="407" t="str">
        <f t="shared" ca="1" si="232"/>
        <v/>
      </c>
      <c r="DZ69" s="408" t="str">
        <f t="shared" ca="1" si="233"/>
        <v/>
      </c>
      <c r="EA69" s="408" t="str">
        <f t="shared" ca="1" si="234"/>
        <v/>
      </c>
      <c r="EB69" s="408">
        <f t="array" aca="1" ref="EB69" ca="1">IFERROR(AVERAGE(IF(('1. Database - raw'!DE$7:DG$494&gt;0)*('1. Database - raw'!$AD$7:$AD$494=$A69)*(INDIRECT($Q69,TRUE)=$O69),'1. Database - raw'!DE$7:DG$494)),"")</f>
        <v>23</v>
      </c>
      <c r="EC69" s="409" t="str">
        <f t="array" aca="1" ref="EC69" ca="1">IFERROR(_xlfn.STDEV.S(IF(('1. Database - raw'!DE$7:DG$494&gt;0)*('1. Database - raw'!$AD$7:$AD$494=$A69)*(INDIRECT($Q69,TRUE)=$O69),'1. Database - raw'!DE$7:DG$494)),"")</f>
        <v/>
      </c>
      <c r="ED69" s="410">
        <f t="array" aca="1" ref="ED69" ca="1">IFERROR(IF(COUNT(IF(('1. Database - raw'!DE$7:DG$494&gt;0)*('1. Database - raw'!$AD$7:$AD$494=$A69)*(INDIRECT($Q69,TRUE)=$O69),'1. Database - raw'!DE$7:DG$494))&gt;0,COUNT(IF(('1. Database - raw'!DE$7:DG$494&gt;0)*('1. Database - raw'!$AD$7:$AD$494=$A69)*(INDIRECT($Q69,TRUE)=$O69),'1. Database - raw'!DE$7:DG$494)),""),"")</f>
        <v>1</v>
      </c>
      <c r="EE69" s="411">
        <f t="shared" ca="1" si="235"/>
        <v>0.20475821732439087</v>
      </c>
      <c r="EF69" s="412">
        <f t="shared" ca="1" si="236"/>
        <v>0.23141958634510712</v>
      </c>
      <c r="EG69" s="412">
        <f t="shared" ca="1" si="237"/>
        <v>0.21768110150854181</v>
      </c>
      <c r="EH69" s="412">
        <f t="array" aca="1" ref="EH69" ca="1">IFERROR(AVERAGE(IF(('1. Database - raw'!DK$7:DM$494&gt;0)*('1. Database - raw'!$AD$7:$AD$494=$A69)*(INDIRECT($Q69,TRUE)=$O69),'1. Database - raw'!DK$7:DM$494)),"")</f>
        <v>0.22101204819277109</v>
      </c>
      <c r="EI69" s="413">
        <f t="array" aca="1" ref="EI69" ca="1">IFERROR(_xlfn.STDEV.S(IF(('1. Database - raw'!DK$7:DM$494&gt;0)*('1. Database - raw'!$AD$7:$AD$494=$A69)*(INDIRECT($Q69,TRUE)=$O69),'1. Database - raw'!DK$7:DM$494)),"")</f>
        <v>3.8811416194201816E-2</v>
      </c>
      <c r="EJ69" s="410">
        <f t="array" aca="1" ref="EJ69" ca="1">IFERROR(IF(COUNT(IF(('1. Database - raw'!DK$7:DM$494&gt;0)*('1. Database - raw'!$AD$7:$AD$494=$A69)*(INDIRECT($Q69,TRUE)=$O69),'1. Database - raw'!DK$7:DM$494))&gt;0,COUNT(IF(('1. Database - raw'!DK$7:DM$494&gt;0)*('1. Database - raw'!$AD$7:$AD$494=$A69)*(INDIRECT($Q69,TRUE)=$O69),'1. Database - raw'!DK$7:DM$494)),""),"")</f>
        <v>5</v>
      </c>
      <c r="EK69" s="407" t="str">
        <f t="shared" ca="1" si="238"/>
        <v/>
      </c>
      <c r="EL69" s="408" t="str">
        <f t="shared" ca="1" si="239"/>
        <v/>
      </c>
      <c r="EM69" s="408" t="str">
        <f t="shared" ca="1" si="240"/>
        <v/>
      </c>
      <c r="EN69" s="408" t="str">
        <f t="array" aca="1" ref="EN69" ca="1">IFERROR(AVERAGE(IF(('1. Database - raw'!DQ$7:DS$494&gt;0)*('1. Database - raw'!$AD$7:$AD$494=$A69)*(INDIRECT($Q69,TRUE)=$O69),'1. Database - raw'!DQ$7:DS$494)),"")</f>
        <v/>
      </c>
      <c r="EO69" s="409" t="str">
        <f t="array" aca="1" ref="EO69" ca="1">IFERROR(_xlfn.STDEV.S(IF(('1. Database - raw'!DQ$7:DS$494&gt;0)*('1. Database - raw'!$AD$7:$AD$494=$A69)*(INDIRECT($Q69,TRUE)=$O69),'1. Database - raw'!DQ$7:DS$494)),"")</f>
        <v/>
      </c>
      <c r="EP69" s="410" t="str">
        <f t="array" aca="1" ref="EP69" ca="1">IFERROR(IF(COUNT(IF(('1. Database - raw'!DQ$7:DS$494&gt;0)*('1. Database - raw'!$AD$7:$AD$494=$A69)*(INDIRECT($Q69,TRUE)=$O69),'1. Database - raw'!DQ$7:DS$494))&gt;0,COUNT(IF(('1. Database - raw'!DQ$7:DS$494&gt;0)*('1. Database - raw'!$AD$7:$AD$494=$A69)*(INDIRECT($Q69,TRUE)=$O69),'1. Database - raw'!DQ$7:DS$494)),""),"")</f>
        <v/>
      </c>
      <c r="EQ69" s="407" t="str">
        <f t="shared" ca="1" si="241"/>
        <v/>
      </c>
      <c r="ER69" s="408" t="str">
        <f t="shared" ca="1" si="242"/>
        <v/>
      </c>
      <c r="ES69" s="408" t="str">
        <f t="shared" ca="1" si="243"/>
        <v/>
      </c>
      <c r="ET69" s="408" t="str">
        <f t="array" aca="1" ref="ET69" ca="1">IFERROR(AVERAGE(IF(('1. Database - raw'!DW$7:DY$494&gt;0)*('1. Database - raw'!$AD$7:$AD$494=$A69)*(INDIRECT($Q69,TRUE)=$O69),'1. Database - raw'!DW$7:DY$494)),"")</f>
        <v/>
      </c>
      <c r="EU69" s="409" t="str">
        <f t="array" aca="1" ref="EU69" ca="1">IFERROR(_xlfn.STDEV.S(IF(('1. Database - raw'!DW$7:DY$494&gt;0)*('1. Database - raw'!$AD$7:$AD$494=$A69)*(INDIRECT($Q69,TRUE)=$O69),'1. Database - raw'!DW$7:DY$494)),"")</f>
        <v/>
      </c>
      <c r="EV69" s="410" t="str">
        <f t="array" aca="1" ref="EV69" ca="1">IFERROR(IF(COUNT(IF(('1. Database - raw'!DW$7:DY$494&gt;0)*('1. Database - raw'!$AD$7:$AD$494=$A69)*(INDIRECT($Q69,TRUE)=$O69),'1. Database - raw'!DW$7:DY$494))&gt;0,COUNT(IF(('1. Database - raw'!DW$7:DY$494&gt;0)*('1. Database - raw'!$AD$7:$AD$494=$A69)*(INDIRECT($Q69,TRUE)=$O69),'1. Database - raw'!DW$7:DY$494)),""),"")</f>
        <v/>
      </c>
      <c r="EW69" s="407" t="str">
        <f t="shared" ca="1" si="244"/>
        <v/>
      </c>
      <c r="EX69" s="408" t="str">
        <f t="shared" ca="1" si="245"/>
        <v/>
      </c>
      <c r="EY69" s="408" t="str">
        <f t="shared" ca="1" si="246"/>
        <v/>
      </c>
      <c r="EZ69" s="408" t="str">
        <f t="array" aca="1" ref="EZ69" ca="1">IFERROR(AVERAGE(IF(('1. Database - raw'!EC$7:EE$494&gt;0)*('1. Database - raw'!$AD$7:$AD$494=$A69)*(INDIRECT($Q69,TRUE)=$O69),'1. Database - raw'!EC$7:EE$494)),"")</f>
        <v/>
      </c>
      <c r="FA69" s="409" t="str">
        <f t="array" aca="1" ref="FA69" ca="1">IFERROR(_xlfn.STDEV.S(IF(('1. Database - raw'!EC$7:EE$494&gt;0)*('1. Database - raw'!$AD$7:$AD$494=$A69)*(INDIRECT($Q69,TRUE)=$O69),'1. Database - raw'!EC$7:EE$494)),"")</f>
        <v/>
      </c>
      <c r="FB69" s="410" t="str">
        <f t="array" aca="1" ref="FB69" ca="1">IFERROR(IF(COUNT(IF(('1. Database - raw'!EC$7:EE$494&gt;0)*('1. Database - raw'!$AD$7:$AD$494=$A69)*(INDIRECT($Q69,TRUE)=$O69),'1. Database - raw'!EC$7:EE$494))&gt;0,COUNT(IF(('1. Database - raw'!EC$7:EE$494&gt;0)*('1. Database - raw'!$AD$7:$AD$494=$A69)*(INDIRECT($Q69,TRUE)=$O69),'1. Database - raw'!EC$7:EE$494)),""),"")</f>
        <v/>
      </c>
      <c r="FC69" s="407" t="str">
        <f t="shared" ca="1" si="247"/>
        <v/>
      </c>
      <c r="FD69" s="408" t="str">
        <f t="shared" ca="1" si="248"/>
        <v/>
      </c>
      <c r="FE69" s="408" t="str">
        <f t="shared" ca="1" si="249"/>
        <v/>
      </c>
      <c r="FF69" s="408" t="str">
        <f t="array" aca="1" ref="FF69" ca="1">IFERROR(AVERAGE(IF(('1. Database - raw'!EI$7:EK$494&gt;0)*('1. Database - raw'!$AD$7:$AD$494=$A69)*(INDIRECT($Q69,TRUE)=$O69),'1. Database - raw'!EI$7:EK$494)),"")</f>
        <v/>
      </c>
      <c r="FG69" s="409" t="str">
        <f t="array" aca="1" ref="FG69" ca="1">IFERROR(_xlfn.STDEV.S(IF(('1. Database - raw'!EI$7:EK$494&gt;0)*('1. Database - raw'!$AD$7:$AD$494=$A69)*(INDIRECT($Q69,TRUE)=$O69),'1. Database - raw'!EI$7:EK$494)),"")</f>
        <v/>
      </c>
      <c r="FH69" s="410" t="str">
        <f t="array" aca="1" ref="FH69" ca="1">IFERROR(IF(COUNT(IF(('1. Database - raw'!EI$7:EK$494&gt;0)*('1. Database - raw'!$AD$7:$AD$494=$A69)*(INDIRECT($Q69,TRUE)=$O69),'1. Database - raw'!EI$7:EK$494))&gt;0,COUNT(IF(('1. Database - raw'!EI$7:EK$494&gt;0)*('1. Database - raw'!$AD$7:$AD$494=$A69)*(INDIRECT($Q69,TRUE)=$O69),'1. Database - raw'!EI$7:EK$494)),""),"")</f>
        <v/>
      </c>
      <c r="FI69" s="407" t="str">
        <f t="shared" ca="1" si="250"/>
        <v/>
      </c>
      <c r="FJ69" s="408" t="str">
        <f t="shared" ca="1" si="251"/>
        <v/>
      </c>
      <c r="FK69" s="408" t="str">
        <f t="shared" ca="1" si="252"/>
        <v/>
      </c>
      <c r="FL69" s="408" t="str">
        <f t="array" aca="1" ref="FL69" ca="1">IFERROR(AVERAGE(IF(('1. Database - raw'!EO$7:EQ$494&gt;0)*('1. Database - raw'!$AD$7:$AD$494=$A69)*(INDIRECT($Q69,TRUE)=$O69),'1. Database - raw'!EO$7:EQ$494)),"")</f>
        <v/>
      </c>
      <c r="FM69" s="409" t="str">
        <f t="array" aca="1" ref="FM69" ca="1">IFERROR(_xlfn.STDEV.S(IF(('1. Database - raw'!EO$7:EQ$494&gt;0)*('1. Database - raw'!$AD$7:$AD$494=$A69)*(INDIRECT($Q69,TRUE)=$O69),'1. Database - raw'!EO$7:EQ$494)),"")</f>
        <v/>
      </c>
      <c r="FN69" s="410" t="str">
        <f t="array" aca="1" ref="FN69" ca="1">IFERROR(IF(COUNT(IF(('1. Database - raw'!EO$7:EQ$494&gt;0)*('1. Database - raw'!$AD$7:$AD$494=$A69)*(INDIRECT($Q69,TRUE)=$O69),'1. Database - raw'!EO$7:EQ$494))&gt;0,COUNT(IF(('1. Database - raw'!EO$7:EQ$494&gt;0)*('1. Database - raw'!$AD$7:$AD$494=$A69)*(INDIRECT($Q69,TRUE)=$O69),'1. Database - raw'!EO$7:EQ$494)),""),"")</f>
        <v/>
      </c>
      <c r="FO69" s="407" t="str">
        <f t="shared" ca="1" si="253"/>
        <v/>
      </c>
      <c r="FP69" s="408" t="str">
        <f t="shared" ca="1" si="254"/>
        <v/>
      </c>
      <c r="FQ69" s="408" t="str">
        <f t="shared" ca="1" si="255"/>
        <v/>
      </c>
      <c r="FR69" s="408" t="str">
        <f t="array" aca="1" ref="FR69" ca="1">IFERROR(AVERAGE(IF(('1. Database - raw'!EU$7:EW$494&gt;0)*('1. Database - raw'!$AD$7:$AD$494=$A69)*(INDIRECT($Q69,TRUE)=$O69),'1. Database - raw'!EU$7:EW$494)),"")</f>
        <v/>
      </c>
      <c r="FS69" s="409" t="str">
        <f t="array" aca="1" ref="FS69" ca="1">IFERROR(_xlfn.STDEV.S(IF(('1. Database - raw'!EU$7:EW$494&gt;0)*('1. Database - raw'!$AD$7:$AD$494=$A69)*(INDIRECT($Q69,TRUE)=$O69),'1. Database - raw'!EU$7:EW$494)),"")</f>
        <v/>
      </c>
      <c r="FT69" s="410" t="str">
        <f t="array" aca="1" ref="FT69" ca="1">IFERROR(IF(COUNT(IF(('1. Database - raw'!EU$7:EW$494&gt;0)*('1. Database - raw'!$AD$7:$AD$494=$A69)*(INDIRECT($Q69,TRUE)=$O69),'1. Database - raw'!EU$7:EW$494))&gt;0,COUNT(IF(('1. Database - raw'!EU$7:EW$494&gt;0)*('1. Database - raw'!$AD$7:$AD$494=$A69)*(INDIRECT($Q69,TRUE)=$O69),'1. Database - raw'!EU$7:EW$494)),""),"")</f>
        <v/>
      </c>
      <c r="FU69" s="407" t="str">
        <f t="shared" ca="1" si="256"/>
        <v/>
      </c>
      <c r="FV69" s="408" t="str">
        <f t="shared" ca="1" si="257"/>
        <v/>
      </c>
      <c r="FW69" s="408" t="str">
        <f t="shared" ca="1" si="258"/>
        <v/>
      </c>
      <c r="FX69" s="408" t="str">
        <f t="array" aca="1" ref="FX69" ca="1">IFERROR(AVERAGE(IF(('1. Database - raw'!FA$7:FC$494&gt;0)*('1. Database - raw'!$AD$7:$AD$494=$A69)*(INDIRECT($Q69,TRUE)=$O69),'1. Database - raw'!FA$7:FC$494)),"")</f>
        <v/>
      </c>
      <c r="FY69" s="409" t="str">
        <f t="array" aca="1" ref="FY69" ca="1">IFERROR(_xlfn.STDEV.S(IF(('1. Database - raw'!FA$7:FC$494&gt;0)*('1. Database - raw'!$AD$7:$AD$494=$A69)*(INDIRECT($Q69,TRUE)=$O69),'1. Database - raw'!FA$7:FC$494)),"")</f>
        <v/>
      </c>
      <c r="FZ69" s="410" t="str">
        <f t="array" aca="1" ref="FZ69" ca="1">IFERROR(IF(COUNT(IF(('1. Database - raw'!FA$7:FC$494&gt;0)*('1. Database - raw'!$AD$7:$AD$494=$A69)*(INDIRECT($Q69,TRUE)=$O69),'1. Database - raw'!FA$7:FC$494))&gt;0,COUNT(IF(('1. Database - raw'!FA$7:FC$494&gt;0)*('1. Database - raw'!$AD$7:$AD$494=$A69)*(INDIRECT($Q69,TRUE)=$O69),'1. Database - raw'!FA$7:FC$494)),""),"")</f>
        <v/>
      </c>
      <c r="GA69" s="407" t="str">
        <f t="shared" ca="1" si="259"/>
        <v/>
      </c>
      <c r="GB69" s="408" t="str">
        <f t="shared" ca="1" si="260"/>
        <v/>
      </c>
      <c r="GC69" s="408" t="str">
        <f t="shared" ca="1" si="261"/>
        <v/>
      </c>
      <c r="GD69" s="408" t="str">
        <f t="array" aca="1" ref="GD69" ca="1">IFERROR(AVERAGE(IF(('1. Database - raw'!FG$7:FI$494&gt;0)*('1. Database - raw'!$AD$7:$AD$494=$A69)*(INDIRECT($Q69,TRUE)=$O69),'1. Database - raw'!FG$7:FI$494)),"")</f>
        <v/>
      </c>
      <c r="GE69" s="409" t="str">
        <f t="array" aca="1" ref="GE69" ca="1">IFERROR(_xlfn.STDEV.S(IF(('1. Database - raw'!FG$7:FI$494&gt;0)*('1. Database - raw'!$AD$7:$AD$494=$A69)*(INDIRECT($Q69,TRUE)=$O69),'1. Database - raw'!FG$7:FI$494)),"")</f>
        <v/>
      </c>
      <c r="GF69" s="410" t="str">
        <f t="array" aca="1" ref="GF69" ca="1">IFERROR(IF(COUNT(IF(('1. Database - raw'!FG$7:FI$494&gt;0)*('1. Database - raw'!$AD$7:$AD$494=$A69)*(INDIRECT($Q69,TRUE)=$O69),'1. Database - raw'!FG$7:FI$494))&gt;0,COUNT(IF(('1. Database - raw'!FG$7:FI$494&gt;0)*('1. Database - raw'!$AD$7:$AD$494=$A69)*(INDIRECT($Q69,TRUE)=$O69),'1. Database - raw'!FG$7:FI$494)),""),"")</f>
        <v/>
      </c>
      <c r="GG69" s="407" t="str">
        <f t="shared" ca="1" si="262"/>
        <v/>
      </c>
      <c r="GH69" s="408" t="str">
        <f t="shared" ca="1" si="263"/>
        <v/>
      </c>
      <c r="GI69" s="408" t="str">
        <f t="shared" ca="1" si="264"/>
        <v/>
      </c>
      <c r="GJ69" s="408" t="str">
        <f t="array" aca="1" ref="GJ69" ca="1">IFERROR(AVERAGE(IF(('1. Database - raw'!FM$7:FO$494&gt;0)*('1. Database - raw'!$AD$7:$AD$494=$A69)*(INDIRECT($Q69,TRUE)=$O69),'1. Database - raw'!FM$7:FO$494)),"")</f>
        <v/>
      </c>
      <c r="GK69" s="409" t="str">
        <f t="array" aca="1" ref="GK69" ca="1">IFERROR(_xlfn.STDEV.S(IF(('1. Database - raw'!FM$7:FO$494&gt;0)*('1. Database - raw'!$AD$7:$AD$494=$A69)*(INDIRECT($Q69,TRUE)=$O69),'1. Database - raw'!FM$7:FO$494)),"")</f>
        <v/>
      </c>
      <c r="GL69" s="410" t="str">
        <f t="array" aca="1" ref="GL69" ca="1">IFERROR(IF(COUNT(IF(('1. Database - raw'!FM$7:FO$494&gt;0)*('1. Database - raw'!$AD$7:$AD$494=$A69)*(INDIRECT($Q69,TRUE)=$O69),'1. Database - raw'!FM$7:FO$494))&gt;0,COUNT(IF(('1. Database - raw'!FM$7:FO$494&gt;0)*('1. Database - raw'!$AD$7:$AD$494=$A69)*(INDIRECT($Q69,TRUE)=$O69),'1. Database - raw'!FM$7:FO$494)),""),"")</f>
        <v/>
      </c>
      <c r="GM69" s="407">
        <f t="shared" ca="1" si="265"/>
        <v>100.00000000000004</v>
      </c>
      <c r="GN69" s="408">
        <f t="shared" ca="1" si="266"/>
        <v>100.00000000000004</v>
      </c>
      <c r="GO69" s="408">
        <f t="shared" ca="1" si="267"/>
        <v>100.00000000000004</v>
      </c>
      <c r="GP69" s="408">
        <f t="array" aca="1" ref="GP69" ca="1">IFERROR(AVERAGE(IF(('1. Database - raw'!FS$7:FU$494&gt;0)*('1. Database - raw'!$AD$7:$AD$494=$A69)*(INDIRECT($Q69,TRUE)=$O69),'1. Database - raw'!FS$7:FU$494)),"")</f>
        <v>100</v>
      </c>
      <c r="GQ69" s="409">
        <f t="array" aca="1" ref="GQ69" ca="1">IFERROR(_xlfn.STDEV.S(IF(('1. Database - raw'!FS$7:FU$494&gt;0)*('1. Database - raw'!$AD$7:$AD$494=$A69)*(INDIRECT($Q69,TRUE)=$O69),'1. Database - raw'!FS$7:FU$494)),"")</f>
        <v>0</v>
      </c>
      <c r="GR69" s="410">
        <f t="array" aca="1" ref="GR69" ca="1">IFERROR(IF(COUNT(IF(('1. Database - raw'!FS$7:FU$494&gt;0)*('1. Database - raw'!$AD$7:$AD$494=$A69)*(INDIRECT($Q69,TRUE)=$O69),'1. Database - raw'!FS$7:FU$494))&gt;0,COUNT(IF(('1. Database - raw'!FS$7:FU$494&gt;0)*('1. Database - raw'!$AD$7:$AD$494=$A69)*(INDIRECT($Q69,TRUE)=$O69),'1. Database - raw'!FS$7:FU$494)),""),"")</f>
        <v>3</v>
      </c>
      <c r="GS69" s="407" t="str">
        <f t="shared" ca="1" si="268"/>
        <v/>
      </c>
      <c r="GT69" s="408" t="str">
        <f t="shared" ca="1" si="269"/>
        <v/>
      </c>
      <c r="GU69" s="408" t="str">
        <f t="shared" ca="1" si="270"/>
        <v/>
      </c>
      <c r="GV69" s="408" t="str">
        <f t="array" aca="1" ref="GV69" ca="1">IFERROR(AVERAGE(IF(('1. Database - raw'!FY$7:GA$494&gt;0)*('1. Database - raw'!$AD$7:$AD$494=$A69)*(INDIRECT($Q69,TRUE)=$O69),'1. Database - raw'!FY$7:GA$494)),"")</f>
        <v/>
      </c>
      <c r="GW69" s="409" t="str">
        <f t="array" aca="1" ref="GW69" ca="1">IFERROR(_xlfn.STDEV.S(IF(('1. Database - raw'!FY$7:GA$494&gt;0)*('1. Database - raw'!$AD$7:$AD$494=$A69)*(INDIRECT($Q69,TRUE)=$O69),'1. Database - raw'!FY$7:GA$494)),"")</f>
        <v/>
      </c>
      <c r="GX69" s="410" t="str">
        <f t="array" aca="1" ref="GX69" ca="1">IFERROR(IF(COUNT(IF(('1. Database - raw'!FY$7:GA$494&gt;0)*('1. Database - raw'!$AD$7:$AD$494=$A69)*(INDIRECT($Q69,TRUE)=$O69),'1. Database - raw'!FY$7:GA$494))&gt;0,COUNT(IF(('1. Database - raw'!FY$7:GA$494&gt;0)*('1. Database - raw'!$AD$7:$AD$494=$A69)*(INDIRECT($Q69,TRUE)=$O69),'1. Database - raw'!FY$7:GA$494)),""),"")</f>
        <v/>
      </c>
      <c r="GY69" s="407" t="str">
        <f t="shared" ca="1" si="271"/>
        <v/>
      </c>
      <c r="GZ69" s="408" t="str">
        <f t="shared" ca="1" si="272"/>
        <v/>
      </c>
      <c r="HA69" s="408" t="str">
        <f t="shared" ca="1" si="273"/>
        <v/>
      </c>
      <c r="HB69" s="408" t="str">
        <f t="array" aca="1" ref="HB69" ca="1">IFERROR(AVERAGE(IF(('1. Database - raw'!GE$7:GG$494&gt;0)*('1. Database - raw'!$AD$7:$AD$494=$A69)*(INDIRECT($Q69,TRUE)=$O69),'1. Database - raw'!GE$7:GG$494)),"")</f>
        <v/>
      </c>
      <c r="HC69" s="409" t="str">
        <f t="array" aca="1" ref="HC69" ca="1">IFERROR(_xlfn.STDEV.S(IF(('1. Database - raw'!GE$7:GG$494&gt;0)*('1. Database - raw'!$AD$7:$AD$494=$A69)*(INDIRECT($Q69,TRUE)=$O69),'1. Database - raw'!GE$7:GG$494)),"")</f>
        <v/>
      </c>
      <c r="HD69" s="410" t="str">
        <f t="array" aca="1" ref="HD69" ca="1">IFERROR(IF(COUNT(IF(('1. Database - raw'!GE$7:GG$494&gt;0)*('1. Database - raw'!$AD$7:$AD$494=$A69)*(INDIRECT($Q69,TRUE)=$O69),'1. Database - raw'!GE$7:GG$494))&gt;0,COUNT(IF(('1. Database - raw'!GE$7:GG$494&gt;0)*('1. Database - raw'!$AD$7:$AD$494=$A69)*(INDIRECT($Q69,TRUE)=$O69),'1. Database - raw'!GE$7:GG$494)),""),"")</f>
        <v/>
      </c>
      <c r="HE69" s="407" t="str">
        <f t="shared" ca="1" si="274"/>
        <v/>
      </c>
      <c r="HF69" s="408" t="str">
        <f t="shared" ca="1" si="275"/>
        <v/>
      </c>
      <c r="HG69" s="408" t="str">
        <f t="shared" ca="1" si="276"/>
        <v/>
      </c>
      <c r="HH69" s="408" t="str">
        <f t="array" aca="1" ref="HH69" ca="1">IFERROR(AVERAGE(IF(('1. Database - raw'!GK$7:GM$494&gt;0)*('1. Database - raw'!$AD$7:$AD$494=$A69)*(INDIRECT($Q69,TRUE)=$O69),'1. Database - raw'!GK$7:GM$494)),"")</f>
        <v/>
      </c>
      <c r="HI69" s="409" t="str">
        <f t="array" aca="1" ref="HI69" ca="1">IFERROR(_xlfn.STDEV.S(IF(('1. Database - raw'!GK$7:GM$494&gt;0)*('1. Database - raw'!$AD$7:$AD$494=$A69)*(INDIRECT($Q69,TRUE)=$O69),'1. Database - raw'!GK$7:GM$494)),"")</f>
        <v/>
      </c>
      <c r="HJ69" s="410" t="str">
        <f t="array" aca="1" ref="HJ69" ca="1">IFERROR(IF(COUNT(IF(('1. Database - raw'!GK$7:GM$494&gt;0)*('1. Database - raw'!$AD$7:$AD$494=$A69)*(INDIRECT($Q69,TRUE)=$O69),'1. Database - raw'!GK$7:GM$494))&gt;0,COUNT(IF(('1. Database - raw'!GK$7:GM$494&gt;0)*('1. Database - raw'!$AD$7:$AD$494=$A69)*(INDIRECT($Q69,TRUE)=$O69),'1. Database - raw'!GK$7:GM$494)),""),"")</f>
        <v/>
      </c>
      <c r="HK69" s="407" t="str">
        <f t="shared" ca="1" si="277"/>
        <v/>
      </c>
      <c r="HL69" s="408" t="str">
        <f t="shared" ca="1" si="278"/>
        <v/>
      </c>
      <c r="HM69" s="408" t="str">
        <f t="shared" ca="1" si="279"/>
        <v/>
      </c>
      <c r="HN69" s="408" t="str">
        <f t="array" aca="1" ref="HN69" ca="1">IFERROR(AVERAGE(IF(('1. Database - raw'!GQ$7:GS$494&gt;0)*('1. Database - raw'!$AD$7:$AD$494=$A69)*(INDIRECT($Q69,TRUE)=$O69),'1. Database - raw'!GQ$7:GS$494)),"")</f>
        <v/>
      </c>
      <c r="HO69" s="409" t="str">
        <f t="array" aca="1" ref="HO69" ca="1">IFERROR(_xlfn.STDEV.S(IF(('1. Database - raw'!GQ$7:GS$494&gt;0)*('1. Database - raw'!$AD$7:$AD$494=$A69)*(INDIRECT($Q69,TRUE)=$O69),'1. Database - raw'!GQ$7:GS$494)),"")</f>
        <v/>
      </c>
      <c r="HP69" s="410" t="str">
        <f t="array" aca="1" ref="HP69" ca="1">IFERROR(IF(COUNT(IF(('1. Database - raw'!GQ$7:GS$494&gt;0)*('1. Database - raw'!$AD$7:$AD$494=$A69)*(INDIRECT($Q69,TRUE)=$O69),'1. Database - raw'!GQ$7:GS$494))&gt;0,COUNT(IF(('1. Database - raw'!GQ$7:GS$494&gt;0)*('1. Database - raw'!$AD$7:$AD$494=$A69)*(INDIRECT($Q69,TRUE)=$O69),'1. Database - raw'!GQ$7:GS$494)),""),"")</f>
        <v/>
      </c>
      <c r="HQ69" s="407" t="str">
        <f t="shared" ca="1" si="280"/>
        <v/>
      </c>
      <c r="HR69" s="408" t="str">
        <f t="shared" ca="1" si="281"/>
        <v/>
      </c>
      <c r="HS69" s="408" t="str">
        <f t="shared" ca="1" si="282"/>
        <v/>
      </c>
      <c r="HT69" s="408">
        <f t="array" aca="1" ref="HT69" ca="1">IFERROR(AVERAGE(IF(('1. Database - raw'!GW$7:GY$494&gt;0)*('1. Database - raw'!$AD$7:$AD$494=$A69)*(INDIRECT($Q69,TRUE)=$O69),'1. Database - raw'!GW$7:GY$494)),"")</f>
        <v>28</v>
      </c>
      <c r="HU69" s="409" t="str">
        <f t="array" aca="1" ref="HU69" ca="1">IFERROR(_xlfn.STDEV.S(IF(('1. Database - raw'!GW$7:GY$494&gt;0)*('1. Database - raw'!$AD$7:$AD$494=$A69)*(INDIRECT($Q69,TRUE)=$O69),'1. Database - raw'!GW$7:GY$494)),"")</f>
        <v/>
      </c>
      <c r="HV69" s="410">
        <f t="array" aca="1" ref="HV69" ca="1">IFERROR(IF(COUNT(IF(('1. Database - raw'!GW$7:GY$494&gt;0)*('1. Database - raw'!$AD$7:$AD$494=$A69)*(INDIRECT($Q69,TRUE)=$O69),'1. Database - raw'!GW$7:GY$494))&gt;0,COUNT(IF(('1. Database - raw'!GW$7:GY$494&gt;0)*('1. Database - raw'!$AD$7:$AD$494=$A69)*(INDIRECT($Q69,TRUE)=$O69),'1. Database - raw'!GW$7:GY$494)),""),"")</f>
        <v>1</v>
      </c>
      <c r="HW69" s="407" t="str">
        <f t="shared" ca="1" si="283"/>
        <v/>
      </c>
      <c r="HX69" s="408" t="str">
        <f t="shared" ca="1" si="284"/>
        <v/>
      </c>
      <c r="HY69" s="408" t="str">
        <f t="shared" ca="1" si="285"/>
        <v/>
      </c>
      <c r="HZ69" s="408" t="str">
        <f t="array" aca="1" ref="HZ69" ca="1">IFERROR(AVERAGE(IF(('1. Database - raw'!HC$7:HE$494&gt;0)*('1. Database - raw'!$AD$7:$AD$494=$A69)*(INDIRECT($Q69,TRUE)=$O69),'1. Database - raw'!HC$7:HE$494)),"")</f>
        <v/>
      </c>
      <c r="IA69" s="409" t="str">
        <f t="array" aca="1" ref="IA69" ca="1">IFERROR(_xlfn.STDEV.S(IF(('1. Database - raw'!HC$7:HE$494&gt;0)*('1. Database - raw'!$AD$7:$AD$494=$A69)*(INDIRECT($Q69,TRUE)=$O69),'1. Database - raw'!HC$7:HE$494)),"")</f>
        <v/>
      </c>
      <c r="IB69" s="410" t="str">
        <f t="array" aca="1" ref="IB69" ca="1">IFERROR(IF(COUNT(IF(('1. Database - raw'!HC$7:HE$494&gt;0)*('1. Database - raw'!$AD$7:$AD$494=$A69)*(INDIRECT($Q69,TRUE)=$O69),'1. Database - raw'!HC$7:HE$494))&gt;0,COUNT(IF(('1. Database - raw'!HC$7:HE$494&gt;0)*('1. Database - raw'!$AD$7:$AD$494=$A69)*(INDIRECT($Q69,TRUE)=$O69),'1. Database - raw'!HC$7:HE$494)),""),"")</f>
        <v/>
      </c>
      <c r="IC69" s="407" t="str">
        <f t="shared" ca="1" si="286"/>
        <v/>
      </c>
      <c r="ID69" s="408" t="str">
        <f t="shared" ca="1" si="287"/>
        <v/>
      </c>
      <c r="IE69" s="408" t="str">
        <f t="shared" ca="1" si="288"/>
        <v/>
      </c>
      <c r="IF69" s="408" t="str">
        <f t="array" aca="1" ref="IF69" ca="1">IFERROR(AVERAGE(IF(('1. Database - raw'!HI$7:HK$494&gt;0)*('1. Database - raw'!$AD$7:$AD$494=$A69)*(INDIRECT($Q69,TRUE)=$O69),'1. Database - raw'!HI$7:HK$494)),"")</f>
        <v/>
      </c>
      <c r="IG69" s="409" t="str">
        <f t="array" aca="1" ref="IG69" ca="1">IFERROR(_xlfn.STDEV.S(IF(('1. Database - raw'!HI$7:HK$494&gt;0)*('1. Database - raw'!$AD$7:$AD$494=$A69)*(INDIRECT($Q69,TRUE)=$O69),'1. Database - raw'!HI$7:HK$494)),"")</f>
        <v/>
      </c>
      <c r="IH69" s="410" t="str">
        <f t="array" aca="1" ref="IH69" ca="1">IFERROR(IF(COUNT(IF(('1. Database - raw'!HI$7:HK$494&gt;0)*('1. Database - raw'!$AD$7:$AD$494=$A69)*(INDIRECT($Q69,TRUE)=$O69),'1. Database - raw'!HI$7:HK$494))&gt;0,COUNT(IF(('1. Database - raw'!HI$7:HK$494&gt;0)*('1. Database - raw'!$AD$7:$AD$494=$A69)*(INDIRECT($Q69,TRUE)=$O69),'1. Database - raw'!HI$7:HK$494)),""),"")</f>
        <v/>
      </c>
      <c r="II69" s="407" t="str">
        <f t="shared" ca="1" si="289"/>
        <v/>
      </c>
      <c r="IJ69" s="408" t="str">
        <f t="shared" ca="1" si="290"/>
        <v/>
      </c>
      <c r="IK69" s="408" t="str">
        <f t="shared" ca="1" si="291"/>
        <v/>
      </c>
      <c r="IL69" s="408" t="str">
        <f t="array" aca="1" ref="IL69" ca="1">IFERROR(AVERAGE(IF(('1. Database - raw'!HO$7:HQ$494&gt;0)*('1. Database - raw'!$AD$7:$AD$494=$A69)*(INDIRECT($Q69,TRUE)=$O69),'1. Database - raw'!HO$7:HQ$494)),"")</f>
        <v/>
      </c>
      <c r="IM69" s="409" t="str">
        <f t="array" aca="1" ref="IM69" ca="1">IFERROR(_xlfn.STDEV.S(IF(('1. Database - raw'!HO$7:HQ$494&gt;0)*('1. Database - raw'!$AD$7:$AD$494=$A69)*(INDIRECT($Q69,TRUE)=$O69),'1. Database - raw'!HO$7:HQ$494)),"")</f>
        <v/>
      </c>
      <c r="IN69" s="410" t="str">
        <f t="array" aca="1" ref="IN69" ca="1">IFERROR(IF(COUNT(IF(('1. Database - raw'!HO$7:HQ$494&gt;0)*('1. Database - raw'!$AD$7:$AD$494=$A69)*(INDIRECT($Q69,TRUE)=$O69),'1. Database - raw'!HO$7:HQ$494))&gt;0,COUNT(IF(('1. Database - raw'!HO$7:HQ$494&gt;0)*('1. Database - raw'!$AD$7:$AD$494=$A69)*(INDIRECT($Q69,TRUE)=$O69),'1. Database - raw'!HO$7:HQ$494)),""),"")</f>
        <v/>
      </c>
      <c r="IO69" s="407" t="str">
        <f t="shared" ca="1" si="292"/>
        <v/>
      </c>
      <c r="IP69" s="408" t="str">
        <f t="shared" ca="1" si="293"/>
        <v/>
      </c>
      <c r="IQ69" s="408" t="str">
        <f t="shared" ca="1" si="294"/>
        <v/>
      </c>
      <c r="IR69" s="408" t="str">
        <f t="array" aca="1" ref="IR69" ca="1">IFERROR(AVERAGE(IF(('1. Database - raw'!HU$7:HW$494&gt;0)*('1. Database - raw'!$AD$7:$AD$494=$A69)*(INDIRECT($Q69,TRUE)=$O69),'1. Database - raw'!HU$7:HW$494)),"")</f>
        <v/>
      </c>
      <c r="IS69" s="409" t="str">
        <f t="array" aca="1" ref="IS69" ca="1">IFERROR(_xlfn.STDEV.S(IF(('1. Database - raw'!HU$7:HW$494&gt;0)*('1. Database - raw'!$AD$7:$AD$494=$A69)*(INDIRECT($Q69,TRUE)=$O69),'1. Database - raw'!HU$7:HW$494)),"")</f>
        <v/>
      </c>
      <c r="IT69" s="410" t="str">
        <f t="array" aca="1" ref="IT69" ca="1">IFERROR(IF(COUNT(IF(('1. Database - raw'!HU$7:HW$494&gt;0)*('1. Database - raw'!$AD$7:$AD$494=$A69)*(INDIRECT($Q69,TRUE)=$O69),'1. Database - raw'!HU$7:HW$494))&gt;0,COUNT(IF(('1. Database - raw'!HU$7:HW$494&gt;0)*('1. Database - raw'!$AD$7:$AD$494=$A69)*(INDIRECT($Q69,TRUE)=$O69),'1. Database - raw'!HU$7:HW$494)),""),"")</f>
        <v/>
      </c>
      <c r="IU69" s="407" t="str">
        <f t="shared" ca="1" si="295"/>
        <v/>
      </c>
      <c r="IV69" s="408" t="str">
        <f t="shared" ca="1" si="296"/>
        <v/>
      </c>
      <c r="IW69" s="408" t="str">
        <f t="shared" ca="1" si="297"/>
        <v/>
      </c>
      <c r="IX69" s="408" t="str">
        <f t="array" aca="1" ref="IX69" ca="1">IFERROR(AVERAGE(IF(('1. Database - raw'!IA$7:IC$494&gt;0)*('1. Database - raw'!$AD$7:$AD$494=$A69)*(INDIRECT($Q69,TRUE)=$O69),'1. Database - raw'!IA$7:IC$494)),"")</f>
        <v/>
      </c>
      <c r="IY69" s="409" t="str">
        <f t="array" aca="1" ref="IY69" ca="1">IFERROR(_xlfn.STDEV.S(IF(('1. Database - raw'!IA$7:IC$494&gt;0)*('1. Database - raw'!$AD$7:$AD$494=$A69)*(INDIRECT($Q69,TRUE)=$O69),'1. Database - raw'!IA$7:IC$494)),"")</f>
        <v/>
      </c>
      <c r="IZ69" s="410" t="str">
        <f t="array" aca="1" ref="IZ69" ca="1">IFERROR(IF(COUNT(IF(('1. Database - raw'!IA$7:IC$494&gt;0)*('1. Database - raw'!$AD$7:$AD$494=$A69)*(INDIRECT($Q69,TRUE)=$O69),'1. Database - raw'!IA$7:IC$494))&gt;0,COUNT(IF(('1. Database - raw'!IA$7:IC$494&gt;0)*('1. Database - raw'!$AD$7:$AD$494=$A69)*(INDIRECT($Q69,TRUE)=$O69),'1. Database - raw'!IA$7:IC$494)),""),"")</f>
        <v/>
      </c>
      <c r="JA69" s="407" t="str">
        <f t="shared" ca="1" si="298"/>
        <v/>
      </c>
      <c r="JB69" s="408" t="str">
        <f t="shared" ca="1" si="299"/>
        <v/>
      </c>
      <c r="JC69" s="408" t="str">
        <f t="shared" ca="1" si="300"/>
        <v/>
      </c>
      <c r="JD69" s="408" t="str">
        <f t="array" aca="1" ref="JD69" ca="1">IFERROR(AVERAGE(IF(('1. Database - raw'!IG$7:II$494&gt;0)*('1. Database - raw'!$AD$7:$AD$494=$A69)*(INDIRECT($Q69,TRUE)=$O69),'1. Database - raw'!IG$7:II$494)),"")</f>
        <v/>
      </c>
      <c r="JE69" s="409" t="str">
        <f t="array" aca="1" ref="JE69" ca="1">IFERROR(_xlfn.STDEV.S(IF(('1. Database - raw'!IG$7:II$494&gt;0)*('1. Database - raw'!$AD$7:$AD$494=$A69)*(INDIRECT($Q69,TRUE)=$O69),'1. Database - raw'!IG$7:II$494)),"")</f>
        <v/>
      </c>
      <c r="JF69" s="410" t="str">
        <f t="array" aca="1" ref="JF69" ca="1">IFERROR(IF(COUNT(IF(('1. Database - raw'!IG$7:II$494&gt;0)*('1. Database - raw'!$AD$7:$AD$494=$A69)*(INDIRECT($Q69,TRUE)=$O69),'1. Database - raw'!IG$7:II$494))&gt;0,COUNT(IF(('1. Database - raw'!IG$7:II$494&gt;0)*('1. Database - raw'!$AD$7:$AD$494=$A69)*(INDIRECT($Q69,TRUE)=$O69),'1. Database - raw'!IG$7:II$494)),""),"")</f>
        <v/>
      </c>
      <c r="JG69" s="414">
        <f t="shared" ca="1" si="301"/>
        <v>7.2858401283822225</v>
      </c>
      <c r="JH69" s="415">
        <f t="shared" ca="1" si="302"/>
        <v>9.8929935272644904</v>
      </c>
      <c r="JI69" s="415">
        <f t="shared" ca="1" si="303"/>
        <v>8.489921626892043</v>
      </c>
      <c r="JJ69" s="415">
        <f t="array" aca="1" ref="JJ69" ca="1">IFERROR(AVERAGE(IF(('1. Database - raw'!IM$7:IO$494&gt;0)*('1. Database - raw'!$AD$7:$AD$494=$A69)*(INDIRECT($Q69,TRUE)=$O69),'1. Database - raw'!IM$7:IO$494)),"")</f>
        <v>8.8000000000000007</v>
      </c>
      <c r="JK69" s="416">
        <f t="array" aca="1" ref="JK69" ca="1">IFERROR(_xlfn.STDEV.S(IF(('1. Database - raw'!IM$7:IO$494&gt;0)*('1. Database - raw'!$AD$7:$AD$494=$A69)*(INDIRECT($Q69,TRUE)=$O69),'1. Database - raw'!IM$7:IO$494)),"")</f>
        <v>2.3999999999999981</v>
      </c>
      <c r="JL69" s="410">
        <f t="array" aca="1" ref="JL69" ca="1">IFERROR(IF(COUNT(IF(('1. Database - raw'!IM$7:IO$494&gt;0)*('1. Database - raw'!$AD$7:$AD$494=$A69)*(INDIRECT($Q69,TRUE)=$O69),'1. Database - raw'!IM$7:IO$494))&gt;0,COUNT(IF(('1. Database - raw'!IM$7:IO$494&gt;0)*('1. Database - raw'!$AD$7:$AD$494=$A69)*(INDIRECT($Q69,TRUE)=$O69),'1. Database - raw'!IM$7:IO$494)),""),"")</f>
        <v>4</v>
      </c>
      <c r="JM69" s="414" t="str">
        <f t="shared" ca="1" si="304"/>
        <v/>
      </c>
      <c r="JN69" s="415" t="str">
        <f t="shared" ca="1" si="305"/>
        <v/>
      </c>
      <c r="JO69" s="415" t="str">
        <f t="shared" ca="1" si="306"/>
        <v/>
      </c>
      <c r="JP69" s="415" t="str">
        <f t="array" aca="1" ref="JP69" ca="1">IFERROR(AVERAGE(IF(('1. Database - raw'!IS$7:IU$494&gt;0)*('1. Database - raw'!$AD$7:$AD$494=$A69)*(INDIRECT($Q69,TRUE)=$O69),'1. Database - raw'!IS$7:IU$494)),"")</f>
        <v/>
      </c>
      <c r="JQ69" s="416" t="str">
        <f t="array" aca="1" ref="JQ69" ca="1">IFERROR(_xlfn.STDEV.S(IF(('1. Database - raw'!IS$7:IU$494&gt;0)*('1. Database - raw'!$AD$7:$AD$494=$A69)*(INDIRECT($Q69,TRUE)=$O69),'1. Database - raw'!IS$7:IU$494)),"")</f>
        <v/>
      </c>
      <c r="JR69" s="410" t="str">
        <f t="array" aca="1" ref="JR69" ca="1">IFERROR(IF(COUNT(IF(('1. Database - raw'!IS$7:IU$494&gt;0)*('1. Database - raw'!$AD$7:$AD$494=$A69)*(INDIRECT($Q69,TRUE)=$O69),'1. Database - raw'!IS$7:IU$494))&gt;0,COUNT(IF(('1. Database - raw'!IS$7:IU$494&gt;0)*('1. Database - raw'!$AD$7:$AD$494=$A69)*(INDIRECT($Q69,TRUE)=$O69),'1. Database - raw'!IS$7:IU$494)),""),"")</f>
        <v/>
      </c>
      <c r="JS69" s="414" t="str">
        <f t="shared" ca="1" si="307"/>
        <v/>
      </c>
      <c r="JT69" s="415" t="str">
        <f t="shared" ca="1" si="308"/>
        <v/>
      </c>
      <c r="JU69" s="415" t="str">
        <f t="shared" ca="1" si="309"/>
        <v/>
      </c>
      <c r="JV69" s="415" t="str">
        <f t="array" aca="1" ref="JV69" ca="1">IFERROR(AVERAGE(IF(('1. Database - raw'!IY$7:JA$494&gt;0)*('1. Database - raw'!$AD$7:$AD$494=$A69)*(INDIRECT($Q69,TRUE)=$O69),'1. Database - raw'!IY$7:JA$494)),"")</f>
        <v/>
      </c>
      <c r="JW69" s="416" t="str">
        <f t="array" aca="1" ref="JW69" ca="1">IFERROR(_xlfn.STDEV.S(IF(('1. Database - raw'!IY$7:JA$494&gt;0)*('1. Database - raw'!$AD$7:$AD$494=$A69)*(INDIRECT($Q69,TRUE)=$O69),'1. Database - raw'!IY$7:JA$494)),"")</f>
        <v/>
      </c>
      <c r="JX69" s="410" t="str">
        <f t="array" aca="1" ref="JX69" ca="1">IFERROR(IF(COUNT(IF(('1. Database - raw'!IY$7:JA$494&gt;0)*('1. Database - raw'!$AD$7:$AD$494=$A69)*(INDIRECT($Q69,TRUE)=$O69),'1. Database - raw'!IY$7:JA$494))&gt;0,COUNT(IF(('1. Database - raw'!IY$7:JA$494&gt;0)*('1. Database - raw'!$AD$7:$AD$494=$A69)*(INDIRECT($Q69,TRUE)=$O69),'1. Database - raw'!IY$7:JA$494)),""),"")</f>
        <v/>
      </c>
      <c r="JY69" s="414" t="str">
        <f t="shared" ca="1" si="310"/>
        <v/>
      </c>
      <c r="JZ69" s="415" t="str">
        <f t="shared" ca="1" si="311"/>
        <v/>
      </c>
      <c r="KA69" s="415" t="str">
        <f t="shared" ca="1" si="312"/>
        <v/>
      </c>
      <c r="KB69" s="415" t="str">
        <f t="array" aca="1" ref="KB69" ca="1">IFERROR(AVERAGE(IF(('1. Database - raw'!JE$7:JG$494&gt;0)*('1. Database - raw'!$AD$7:$AD$494=$A69)*(INDIRECT($Q69,TRUE)=$O69),'1. Database - raw'!JE$7:JG$494)),"")</f>
        <v/>
      </c>
      <c r="KC69" s="416" t="str">
        <f t="array" aca="1" ref="KC69" ca="1">IFERROR(_xlfn.STDEV.S(IF(('1. Database - raw'!JE$7:JG$494&gt;0)*('1. Database - raw'!$AD$7:$AD$494=$A69)*(INDIRECT($Q69,TRUE)=$O69),'1. Database - raw'!JE$7:JG$494)),"")</f>
        <v/>
      </c>
      <c r="KD69" s="410" t="str">
        <f t="array" aca="1" ref="KD69" ca="1">IFERROR(IF(COUNT(IF(('1. Database - raw'!JE$7:JG$494&gt;0)*('1. Database - raw'!$AD$7:$AD$494=$A69)*(INDIRECT($Q69,TRUE)=$O69),'1. Database - raw'!JE$7:JG$494))&gt;0,COUNT(IF(('1. Database - raw'!JE$7:JG$494&gt;0)*('1. Database - raw'!$AD$7:$AD$494=$A69)*(INDIRECT($Q69,TRUE)=$O69),'1. Database - raw'!JE$7:JG$494)),""),"")</f>
        <v/>
      </c>
      <c r="KE69" s="414" t="str">
        <f t="shared" ca="1" si="313"/>
        <v/>
      </c>
      <c r="KF69" s="415" t="str">
        <f t="shared" ca="1" si="314"/>
        <v/>
      </c>
      <c r="KG69" s="415" t="str">
        <f t="shared" ca="1" si="315"/>
        <v/>
      </c>
      <c r="KH69" s="415" t="str">
        <f t="array" aca="1" ref="KH69" ca="1">IFERROR(AVERAGE(IF(('1. Database - raw'!JK$7:JM$494&gt;0)*('1. Database - raw'!$AD$7:$AD$494=$A69)*(INDIRECT($Q69,TRUE)=$O69),'1. Database - raw'!JK$7:JM$494)),"")</f>
        <v/>
      </c>
      <c r="KI69" s="416" t="str">
        <f t="array" aca="1" ref="KI69" ca="1">IFERROR(_xlfn.STDEV.S(IF(('1. Database - raw'!JK$7:JM$494&gt;0)*('1. Database - raw'!$AD$7:$AD$494=$A69)*(INDIRECT($Q69,TRUE)=$O69),'1. Database - raw'!JK$7:JM$494)),"")</f>
        <v/>
      </c>
      <c r="KJ69" s="410" t="str">
        <f t="array" aca="1" ref="KJ69" ca="1">IFERROR(IF(COUNT(IF(('1. Database - raw'!JK$7:JM$494&gt;0)*('1. Database - raw'!$AD$7:$AD$494=$A69)*(INDIRECT($Q69,TRUE)=$O69),'1. Database - raw'!JK$7:JM$494))&gt;0,COUNT(IF(('1. Database - raw'!JK$7:JM$494&gt;0)*('1. Database - raw'!$AD$7:$AD$494=$A69)*(INDIRECT($Q69,TRUE)=$O69),'1. Database - raw'!JK$7:JM$494)),""),"")</f>
        <v/>
      </c>
      <c r="KK69" s="414" t="str">
        <f t="shared" ca="1" si="316"/>
        <v/>
      </c>
      <c r="KL69" s="415" t="str">
        <f t="shared" ca="1" si="317"/>
        <v/>
      </c>
      <c r="KM69" s="415" t="str">
        <f t="shared" ca="1" si="318"/>
        <v/>
      </c>
      <c r="KN69" s="415">
        <f t="array" aca="1" ref="KN69" ca="1">IFERROR(AVERAGE(IF(('1. Database - raw'!JQ$7:JS$494&gt;0)*('1. Database - raw'!$AD$7:$AD$494=$A69)*(INDIRECT($Q69,TRUE)=$O69),'1. Database - raw'!JQ$7:JS$494)),"")</f>
        <v>2.8</v>
      </c>
      <c r="KO69" s="416" t="str">
        <f t="array" aca="1" ref="KO69" ca="1">IFERROR(_xlfn.STDEV.S(IF(('1. Database - raw'!JQ$7:JS$494&gt;0)*('1. Database - raw'!$AD$7:$AD$494=$A69)*(INDIRECT($Q69,TRUE)=$O69),'1. Database - raw'!JQ$7:JS$494)),"")</f>
        <v/>
      </c>
      <c r="KP69" s="410">
        <f t="array" aca="1" ref="KP69" ca="1">IFERROR(IF(COUNT(IF(('1. Database - raw'!JQ$7:JS$494&gt;0)*('1. Database - raw'!$AD$7:$AD$494=$A69)*(INDIRECT($Q69,TRUE)=$O69),'1. Database - raw'!JQ$7:JS$494))&gt;0,COUNT(IF(('1. Database - raw'!JQ$7:JS$494&gt;0)*('1. Database - raw'!$AD$7:$AD$494=$A69)*(INDIRECT($Q69,TRUE)=$O69),'1. Database - raw'!JQ$7:JS$494)),""),"")</f>
        <v>1</v>
      </c>
      <c r="KQ69" s="414" t="str">
        <f t="shared" ca="1" si="319"/>
        <v/>
      </c>
      <c r="KR69" s="415" t="str">
        <f t="shared" ca="1" si="320"/>
        <v/>
      </c>
      <c r="KS69" s="415" t="str">
        <f t="shared" ca="1" si="321"/>
        <v/>
      </c>
      <c r="KT69" s="415" t="str">
        <f t="array" aca="1" ref="KT69" ca="1">IFERROR(AVERAGE(IF(('1. Database - raw'!JW$7:JY$494&gt;0)*('1. Database - raw'!$AD$7:$AD$494=$A69)*(INDIRECT($Q69,TRUE)=$O69),'1. Database - raw'!JW$7:JY$494)),"")</f>
        <v/>
      </c>
      <c r="KU69" s="416" t="str">
        <f t="array" aca="1" ref="KU69" ca="1">IFERROR(_xlfn.STDEV.S(IF(('1. Database - raw'!JW$7:JY$494&gt;0)*('1. Database - raw'!$AD$7:$AD$494=$A69)*(INDIRECT($Q69,TRUE)=$O69),'1. Database - raw'!JW$7:JY$494)),"")</f>
        <v/>
      </c>
      <c r="KV69" s="410" t="str">
        <f t="array" aca="1" ref="KV69" ca="1">IFERROR(IF(COUNT(IF(('1. Database - raw'!JW$7:JY$494&gt;0)*('1. Database - raw'!$AD$7:$AD$494=$A69)*(INDIRECT($Q69,TRUE)=$O69),'1. Database - raw'!JW$7:JY$494))&gt;0,COUNT(IF(('1. Database - raw'!JW$7:JY$494&gt;0)*('1. Database - raw'!$AD$7:$AD$494=$A69)*(INDIRECT($Q69,TRUE)=$O69),'1. Database - raw'!JW$7:JY$494)),""),"")</f>
        <v/>
      </c>
      <c r="KW69" s="414" t="str">
        <f t="shared" ca="1" si="322"/>
        <v/>
      </c>
      <c r="KX69" s="415" t="str">
        <f t="shared" ca="1" si="323"/>
        <v/>
      </c>
      <c r="KY69" s="415" t="str">
        <f t="shared" ca="1" si="324"/>
        <v/>
      </c>
      <c r="KZ69" s="415" t="str">
        <f t="array" aca="1" ref="KZ69" ca="1">IFERROR(AVERAGE(IF(('1. Database - raw'!KC$7:KE$494&gt;0)*('1. Database - raw'!$AD$7:$AD$494=$A69)*(INDIRECT($Q69,TRUE)=$O69),'1. Database - raw'!KC$7:KE$494)),"")</f>
        <v/>
      </c>
      <c r="LA69" s="416" t="str">
        <f t="array" aca="1" ref="LA69" ca="1">IFERROR(_xlfn.STDEV.S(IF(('1. Database - raw'!KC$7:KE$494&gt;0)*('1. Database - raw'!$AD$7:$AD$494=$A69)*(INDIRECT($Q69,TRUE)=$O69),'1. Database - raw'!KC$7:KE$494)),"")</f>
        <v/>
      </c>
      <c r="LB69" s="410" t="str">
        <f t="array" aca="1" ref="LB69" ca="1">IFERROR(IF(COUNT(IF(('1. Database - raw'!KC$7:KE$494&gt;0)*('1. Database - raw'!$AD$7:$AD$494=$A69)*(INDIRECT($Q69,TRUE)=$O69),'1. Database - raw'!KC$7:KE$494))&gt;0,COUNT(IF(('1. Database - raw'!KC$7:KE$494&gt;0)*('1. Database - raw'!$AD$7:$AD$494=$A69)*(INDIRECT($Q69,TRUE)=$O69),'1. Database - raw'!KC$7:KE$494)),""),"")</f>
        <v/>
      </c>
      <c r="LC69" s="414" t="str">
        <f t="shared" ca="1" si="325"/>
        <v/>
      </c>
      <c r="LD69" s="415" t="str">
        <f t="shared" ca="1" si="326"/>
        <v/>
      </c>
      <c r="LE69" s="415" t="str">
        <f t="shared" ca="1" si="327"/>
        <v/>
      </c>
      <c r="LF69" s="415" t="str">
        <f t="array" aca="1" ref="LF69" ca="1">IFERROR(AVERAGE(IF(('1. Database - raw'!KI$7:KK$494&gt;0)*('1. Database - raw'!$AD$7:$AD$494=$A69)*(INDIRECT($Q69,TRUE)=$O69),'1. Database - raw'!KI$7:KK$494)),"")</f>
        <v/>
      </c>
      <c r="LG69" s="416" t="str">
        <f t="array" aca="1" ref="LG69" ca="1">IFERROR(_xlfn.STDEV.S(IF(('1. Database - raw'!KI$7:KK$494&gt;0)*('1. Database - raw'!$AD$7:$AD$494=$A69)*(INDIRECT($Q69,TRUE)=$O69),'1. Database - raw'!KI$7:KK$494)),"")</f>
        <v/>
      </c>
      <c r="LH69" s="410" t="str">
        <f t="array" aca="1" ref="LH69" ca="1">IFERROR(IF(COUNT(IF(('1. Database - raw'!KI$7:KK$494&gt;0)*('1. Database - raw'!$AD$7:$AD$494=$A69)*(INDIRECT($Q69,TRUE)=$O69),'1. Database - raw'!KI$7:KK$494))&gt;0,COUNT(IF(('1. Database - raw'!KI$7:KK$494&gt;0)*('1. Database - raw'!$AD$7:$AD$494=$A69)*(INDIRECT($Q69,TRUE)=$O69),'1. Database - raw'!KI$7:KK$494)),""),"")</f>
        <v/>
      </c>
      <c r="LI69" s="414">
        <f t="shared" ca="1" si="328"/>
        <v>1.3794658126688346</v>
      </c>
      <c r="LJ69" s="415">
        <f t="shared" ca="1" si="329"/>
        <v>2.6727318966167264</v>
      </c>
      <c r="LK69" s="415">
        <f t="shared" ca="1" si="330"/>
        <v>1.9201412129872917</v>
      </c>
      <c r="LL69" s="415">
        <f t="array" aca="1" ref="LL69" ca="1">IFERROR(AVERAGE(IF(('1. Database - raw'!KO$7:KQ$494&gt;0)*('1. Database - raw'!$AD$7:$AD$494=$A69)*(INDIRECT($Q69,TRUE)=$O69),'1. Database - raw'!KO$7:KQ$494)),"")</f>
        <v>2.0750000000000002</v>
      </c>
      <c r="LM69" s="416">
        <f t="array" aca="1" ref="LM69" ca="1">IFERROR(_xlfn.STDEV.S(IF(('1. Database - raw'!KO$7:KQ$494&gt;0)*('1. Database - raw'!$AD$7:$AD$494=$A69)*(INDIRECT($Q69,TRUE)=$O69),'1. Database - raw'!KO$7:KQ$494)),"")</f>
        <v>0.84999999999999931</v>
      </c>
      <c r="LN69" s="410">
        <f t="array" aca="1" ref="LN69" ca="1">IFERROR(IF(COUNT(IF(('1. Database - raw'!KO$7:KQ$494&gt;0)*('1. Database - raw'!$AD$7:$AD$494=$A69)*(INDIRECT($Q69,TRUE)=$O69),'1. Database - raw'!KO$7:KQ$494))&gt;0,COUNT(IF(('1. Database - raw'!KO$7:KQ$494&gt;0)*('1. Database - raw'!$AD$7:$AD$494=$A69)*(INDIRECT($Q69,TRUE)=$O69),'1. Database - raw'!KO$7:KQ$494)),""),"")</f>
        <v>4</v>
      </c>
      <c r="LO69" s="414">
        <f t="shared" ca="1" si="331"/>
        <v>1.62</v>
      </c>
      <c r="LP69" s="415">
        <f t="shared" ca="1" si="332"/>
        <v>1.62</v>
      </c>
      <c r="LQ69" s="415">
        <f t="shared" ca="1" si="333"/>
        <v>1.62</v>
      </c>
      <c r="LR69" s="415">
        <f t="array" aca="1" ref="LR69" ca="1">IFERROR(AVERAGE(IF(('1. Database - raw'!KU$7:KW$494&gt;0)*('1. Database - raw'!$AD$7:$AD$494=$A69)*(INDIRECT($Q69,TRUE)=$O69),'1. Database - raw'!KU$7:KW$494)),"")</f>
        <v>1.62</v>
      </c>
      <c r="LS69" s="416">
        <f t="array" aca="1" ref="LS69" ca="1">IFERROR(_xlfn.STDEV.S(IF(('1. Database - raw'!KU$7:KW$494&gt;0)*('1. Database - raw'!$AD$7:$AD$494=$A69)*(INDIRECT($Q69,TRUE)=$O69),'1. Database - raw'!KU$7:KW$494)),"")</f>
        <v>0</v>
      </c>
      <c r="LT69" s="410">
        <f t="array" aca="1" ref="LT69" ca="1">IFERROR(IF(COUNT(IF(('1. Database - raw'!KU$7:KW$494&gt;0)*('1. Database - raw'!$AD$7:$AD$494=$A69)*(INDIRECT($Q69,TRUE)=$O69),'1. Database - raw'!KU$7:KW$494))&gt;0,COUNT(IF(('1. Database - raw'!KU$7:KW$494&gt;0)*('1. Database - raw'!$AD$7:$AD$494=$A69)*(INDIRECT($Q69,TRUE)=$O69),'1. Database - raw'!KU$7:KW$494)),""),"")</f>
        <v>2</v>
      </c>
      <c r="LU69" s="414" t="str">
        <f t="shared" ca="1" si="334"/>
        <v/>
      </c>
      <c r="LV69" s="415" t="str">
        <f t="shared" ca="1" si="335"/>
        <v/>
      </c>
      <c r="LW69" s="415" t="str">
        <f t="shared" ca="1" si="336"/>
        <v/>
      </c>
      <c r="LX69" s="415" t="str">
        <f t="array" aca="1" ref="LX69" ca="1">IFERROR(AVERAGE(IF(('1. Database - raw'!LA$7:LC$494&gt;0)*('1. Database - raw'!$AD$7:$AD$494=$A69)*(INDIRECT($Q69,TRUE)=$O69),'1. Database - raw'!LA$7:LC$494)),"")</f>
        <v/>
      </c>
      <c r="LY69" s="416" t="str">
        <f t="array" aca="1" ref="LY69" ca="1">IFERROR(_xlfn.STDEV.S(IF(('1. Database - raw'!LA$7:LC$494&gt;0)*('1. Database - raw'!$AD$7:$AD$494=$A69)*(INDIRECT($Q69,TRUE)=$O69),'1. Database - raw'!LA$7:LC$494)),"")</f>
        <v/>
      </c>
      <c r="LZ69" s="410" t="str">
        <f t="array" aca="1" ref="LZ69" ca="1">IFERROR(IF(COUNT(IF(('1. Database - raw'!LA$7:LC$494&gt;0)*('1. Database - raw'!$AD$7:$AD$494=$A69)*(INDIRECT($Q69,TRUE)=$O69),'1. Database - raw'!LA$7:LC$494))&gt;0,COUNT(IF(('1. Database - raw'!LA$7:LC$494&gt;0)*('1. Database - raw'!$AD$7:$AD$494=$A69)*(INDIRECT($Q69,TRUE)=$O69),'1. Database - raw'!LA$7:LC$494)),""),"")</f>
        <v/>
      </c>
      <c r="MA69" s="414" t="str">
        <f t="shared" ca="1" si="337"/>
        <v/>
      </c>
      <c r="MB69" s="415" t="str">
        <f t="shared" ca="1" si="338"/>
        <v/>
      </c>
      <c r="MC69" s="415" t="str">
        <f t="shared" ca="1" si="339"/>
        <v/>
      </c>
      <c r="MD69" s="415" t="str">
        <f t="array" aca="1" ref="MD69" ca="1">IFERROR(AVERAGE(IF(('1. Database - raw'!LG$7:LI$494&gt;0)*('1. Database - raw'!$AD$7:$AD$494=$A69)*(INDIRECT($Q69,TRUE)=$O69),'1. Database - raw'!LG$7:LI$494)),"")</f>
        <v/>
      </c>
      <c r="ME69" s="416" t="str">
        <f t="array" aca="1" ref="ME69" ca="1">IFERROR(_xlfn.STDEV.S(IF(('1. Database - raw'!LG$7:LI$494&gt;0)*('1. Database - raw'!$AD$7:$AD$494=$A69)*(INDIRECT($Q69,TRUE)=$O69),'1. Database - raw'!LG$7:LI$494)),"")</f>
        <v/>
      </c>
      <c r="MF69" s="410" t="str">
        <f t="array" aca="1" ref="MF69" ca="1">IFERROR(IF(COUNT(IF(('1. Database - raw'!LG$7:LI$494&gt;0)*('1. Database - raw'!$AD$7:$AD$494=$A69)*(INDIRECT($Q69,TRUE)=$O69),'1. Database - raw'!LG$7:LI$494))&gt;0,COUNT(IF(('1. Database - raw'!LG$7:LI$494&gt;0)*('1. Database - raw'!$AD$7:$AD$494=$A69)*(INDIRECT($Q69,TRUE)=$O69),'1. Database - raw'!LG$7:LI$494)),""),"")</f>
        <v/>
      </c>
      <c r="MG69" s="414" t="str">
        <f t="shared" ca="1" si="340"/>
        <v/>
      </c>
      <c r="MH69" s="415" t="str">
        <f t="shared" ca="1" si="341"/>
        <v/>
      </c>
      <c r="MI69" s="415" t="str">
        <f t="shared" ca="1" si="342"/>
        <v/>
      </c>
      <c r="MJ69" s="415" t="str">
        <f t="array" aca="1" ref="MJ69" ca="1">IFERROR(AVERAGE(IF(('1. Database - raw'!LM$7:LO$494&gt;0)*('1. Database - raw'!$AD$7:$AD$494=$A69)*(INDIRECT($Q69,TRUE)=$O69),'1. Database - raw'!LM$7:LO$494)),"")</f>
        <v/>
      </c>
      <c r="MK69" s="416" t="str">
        <f t="array" aca="1" ref="MK69" ca="1">IFERROR(_xlfn.STDEV.S(IF(('1. Database - raw'!LM$7:LO$494&gt;0)*('1. Database - raw'!$AD$7:$AD$494=$A69)*(INDIRECT($Q69,TRUE)=$O69),'1. Database - raw'!LM$7:LO$494)),"")</f>
        <v/>
      </c>
      <c r="ML69" s="410" t="str">
        <f t="array" aca="1" ref="ML69" ca="1">IFERROR(IF(COUNT(IF(('1. Database - raw'!LM$7:LO$494&gt;0)*('1. Database - raw'!$AD$7:$AD$494=$A69)*(INDIRECT($Q69,TRUE)=$O69),'1. Database - raw'!LM$7:LO$494))&gt;0,COUNT(IF(('1. Database - raw'!LM$7:LO$494&gt;0)*('1. Database - raw'!$AD$7:$AD$494=$A69)*(INDIRECT($Q69,TRUE)=$O69),'1. Database - raw'!LM$7:LO$494)),""),"")</f>
        <v/>
      </c>
      <c r="MM69" s="414">
        <f t="shared" ca="1" si="343"/>
        <v>0.29581311250863612</v>
      </c>
      <c r="MN69" s="415">
        <f t="shared" ca="1" si="344"/>
        <v>7.1120486418650906</v>
      </c>
      <c r="MO69" s="415">
        <f t="shared" ca="1" si="345"/>
        <v>1.450461045689587</v>
      </c>
      <c r="MP69" s="415">
        <f t="array" aca="1" ref="MP69" ca="1">IFERROR(AVERAGE(IF(('1. Database - raw'!LS$7:LU$494&gt;0)*('1. Database - raw'!$AD$7:$AD$494=$A69)*(INDIRECT($Q69,TRUE)=$O69),'1. Database - raw'!LS$7:LU$494)),"")</f>
        <v>2.0333333333333332</v>
      </c>
      <c r="MQ69" s="416">
        <f t="array" aca="1" ref="MQ69" ca="1">IFERROR(_xlfn.STDEV.S(IF(('1. Database - raw'!LS$7:LU$494&gt;0)*('1. Database - raw'!$AD$7:$AD$494=$A69)*(INDIRECT($Q69,TRUE)=$O69),'1. Database - raw'!LS$7:LU$494)),"")</f>
        <v>1.9976319313961055</v>
      </c>
      <c r="MR69" s="410">
        <f t="array" aca="1" ref="MR69" ca="1">IFERROR(IF(COUNT(IF(('1. Database - raw'!LS$7:LU$494&gt;0)*('1. Database - raw'!$AD$7:$AD$494=$A69)*(INDIRECT($Q69,TRUE)=$O69),'1. Database - raw'!LS$7:LU$494))&gt;0,COUNT(IF(('1. Database - raw'!LS$7:LU$494&gt;0)*('1. Database - raw'!$AD$7:$AD$494=$A69)*(INDIRECT($Q69,TRUE)=$O69),'1. Database - raw'!LS$7:LU$494)),""),"")</f>
        <v>3</v>
      </c>
      <c r="MS69" s="414" t="str">
        <f t="shared" ca="1" si="346"/>
        <v/>
      </c>
      <c r="MT69" s="415" t="str">
        <f t="shared" ca="1" si="347"/>
        <v/>
      </c>
      <c r="MU69" s="415" t="str">
        <f t="shared" ca="1" si="348"/>
        <v/>
      </c>
      <c r="MV69" s="415" t="str">
        <f t="array" aca="1" ref="MV69" ca="1">IFERROR(AVERAGE(IF(('1. Database - raw'!LY$7:MA$494&gt;0)*('1. Database - raw'!$AD$7:$AD$494=$A69)*(INDIRECT($Q69,TRUE)=$O69),'1. Database - raw'!LY$7:MA$494)),"")</f>
        <v/>
      </c>
      <c r="MW69" s="416" t="str">
        <f t="array" aca="1" ref="MW69" ca="1">IFERROR(_xlfn.STDEV.S(IF(('1. Database - raw'!LY$7:MA$494&gt;0)*('1. Database - raw'!$AD$7:$AD$494=$A69)*(INDIRECT($Q69,TRUE)=$O69),'1. Database - raw'!LY$7:MA$494)),"")</f>
        <v/>
      </c>
      <c r="MX69" s="410" t="str">
        <f t="array" aca="1" ref="MX69" ca="1">IFERROR(IF(COUNT(IF(('1. Database - raw'!LY$7:MA$494&gt;0)*('1. Database - raw'!$AD$7:$AD$494=$A69)*(INDIRECT($Q69,TRUE)=$O69),'1. Database - raw'!LY$7:MA$494))&gt;0,COUNT(IF(('1. Database - raw'!LY$7:MA$494&gt;0)*('1. Database - raw'!$AD$7:$AD$494=$A69)*(INDIRECT($Q69,TRUE)=$O69),'1. Database - raw'!LY$7:MA$494)),""),"")</f>
        <v/>
      </c>
      <c r="MY69" s="414" t="str">
        <f t="shared" ca="1" si="349"/>
        <v/>
      </c>
      <c r="MZ69" s="415" t="str">
        <f t="shared" ca="1" si="350"/>
        <v/>
      </c>
      <c r="NA69" s="415" t="str">
        <f t="shared" ca="1" si="351"/>
        <v/>
      </c>
      <c r="NB69" s="415" t="str">
        <f t="array" aca="1" ref="NB69" ca="1">IFERROR(AVERAGE(IF(('1. Database - raw'!ME$7:MG$494&gt;0)*('1. Database - raw'!$AD$7:$AD$494=$A69)*(INDIRECT($Q69,TRUE)=$O69),'1. Database - raw'!ME$7:MG$494)),"")</f>
        <v/>
      </c>
      <c r="NC69" s="416" t="str">
        <f t="array" aca="1" ref="NC69" ca="1">IFERROR(_xlfn.STDEV.S(IF(('1. Database - raw'!ME$7:MG$494&gt;0)*('1. Database - raw'!$AD$7:$AD$494=$A69)*(INDIRECT($Q69,TRUE)=$O69),'1. Database - raw'!ME$7:MG$494)),"")</f>
        <v/>
      </c>
      <c r="ND69" s="410" t="str">
        <f t="array" aca="1" ref="ND69" ca="1">IFERROR(IF(COUNT(IF(('1. Database - raw'!ME$7:MG$494&gt;0)*('1. Database - raw'!$AD$7:$AD$494=$A69)*(INDIRECT($Q69,TRUE)=$O69),'1. Database - raw'!ME$7:MG$494))&gt;0,COUNT(IF(('1. Database - raw'!ME$7:MG$494&gt;0)*('1. Database - raw'!$AD$7:$AD$494=$A69)*(INDIRECT($Q69,TRUE)=$O69),'1. Database - raw'!ME$7:MG$494)),""),"")</f>
        <v/>
      </c>
      <c r="NE69" s="414" t="str">
        <f t="shared" ca="1" si="352"/>
        <v/>
      </c>
      <c r="NF69" s="415" t="str">
        <f t="shared" ca="1" si="353"/>
        <v/>
      </c>
      <c r="NG69" s="415" t="str">
        <f t="shared" ca="1" si="354"/>
        <v/>
      </c>
      <c r="NH69" s="415" t="str">
        <f t="array" aca="1" ref="NH69" ca="1">IFERROR(AVERAGE(IF(('1. Database - raw'!MK$7:MM$494&gt;0)*('1. Database - raw'!$AD$7:$AD$494=$A69)*(INDIRECT($Q69,TRUE)=$O69),'1. Database - raw'!MK$7:MM$494)),"")</f>
        <v/>
      </c>
      <c r="NI69" s="416" t="str">
        <f t="array" aca="1" ref="NI69" ca="1">IFERROR(_xlfn.STDEV.S(IF(('1. Database - raw'!MK$7:MM$494&gt;0)*('1. Database - raw'!$AD$7:$AD$494=$A69)*(INDIRECT($Q69,TRUE)=$O69),'1. Database - raw'!MK$7:MM$494)),"")</f>
        <v/>
      </c>
      <c r="NJ69" s="410" t="str">
        <f t="array" aca="1" ref="NJ69" ca="1">IFERROR(IF(COUNT(IF(('1. Database - raw'!MK$7:MM$494&gt;0)*('1. Database - raw'!$AD$7:$AD$494=$A69)*(INDIRECT($Q69,TRUE)=$O69),'1. Database - raw'!MK$7:MM$494))&gt;0,COUNT(IF(('1. Database - raw'!MK$7:MM$494&gt;0)*('1. Database - raw'!$AD$7:$AD$494=$A69)*(INDIRECT($Q69,TRUE)=$O69),'1. Database - raw'!MK$7:MM$494)),""),"")</f>
        <v/>
      </c>
      <c r="NK69" s="414">
        <f t="shared" ca="1" si="355"/>
        <v>3.3436859626877329</v>
      </c>
      <c r="NL69" s="415">
        <f t="shared" ca="1" si="356"/>
        <v>5.9799262332159762</v>
      </c>
      <c r="NM69" s="415">
        <f t="shared" ca="1" si="357"/>
        <v>4.4715763891397842</v>
      </c>
      <c r="NN69" s="415">
        <f t="array" aca="1" ref="NN69" ca="1">IFERROR(AVERAGE(IF(('1. Database - raw'!MQ$7:MS$494&gt;0)*('1. Database - raw'!$AD$7:$AD$494=$A69)*(INDIRECT($Q69,TRUE)=$O69),'1. Database - raw'!MQ$7:MS$494)),"")</f>
        <v>4.8059999999999992</v>
      </c>
      <c r="NO69" s="416">
        <f t="array" aca="1" ref="NO69" ca="1">IFERROR(_xlfn.STDEV.S(IF(('1. Database - raw'!MQ$7:MS$494&gt;0)*('1. Database - raw'!$AD$7:$AD$494=$A69)*(INDIRECT($Q69,TRUE)=$O69),'1. Database - raw'!MQ$7:MS$494)),"")</f>
        <v>1.893166659330342</v>
      </c>
      <c r="NP69" s="410">
        <f t="array" aca="1" ref="NP69" ca="1">IFERROR(IF(COUNT(IF(('1. Database - raw'!MQ$7:MS$494&gt;0)*('1. Database - raw'!$AD$7:$AD$494=$A69)*(INDIRECT($Q69,TRUE)=$O69),'1. Database - raw'!MQ$7:MS$494))&gt;0,COUNT(IF(('1. Database - raw'!MQ$7:MS$494&gt;0)*('1. Database - raw'!$AD$7:$AD$494=$A69)*(INDIRECT($Q69,TRUE)=$O69),'1. Database - raw'!MQ$7:MS$494)),""),"")</f>
        <v>5</v>
      </c>
      <c r="NQ69" s="414">
        <f t="shared" ca="1" si="358"/>
        <v>3.6850703508814839</v>
      </c>
      <c r="NR69" s="415">
        <f t="shared" ca="1" si="359"/>
        <v>3.8113243324897921</v>
      </c>
      <c r="NS69" s="415">
        <f t="shared" ca="1" si="360"/>
        <v>3.7476657128473048</v>
      </c>
      <c r="NT69" s="415">
        <f t="array" aca="1" ref="NT69" ca="1">IFERROR(AVERAGE(IF(('1. Database - raw'!MW$7:MY$494&gt;0)*('1. Database - raw'!$AD$7:$AD$494=$A69)*(INDIRECT($Q69,TRUE)=$O69),'1. Database - raw'!MW$7:MY$494)),"")</f>
        <v>3.7624999999999997</v>
      </c>
      <c r="NU69" s="416">
        <f t="array" aca="1" ref="NU69" ca="1">IFERROR(_xlfn.STDEV.S(IF(('1. Database - raw'!MW$7:MY$494&gt;0)*('1. Database - raw'!$AD$7:$AD$494=$A69)*(INDIRECT($Q69,TRUE)=$O69),'1. Database - raw'!MW$7:MY$494)),"")</f>
        <v>0.33509948771471842</v>
      </c>
      <c r="NV69" s="410">
        <f t="array" aca="1" ref="NV69" ca="1">IFERROR(IF(COUNT(IF(('1. Database - raw'!MW$7:MY$494&gt;0)*('1. Database - raw'!$AD$7:$AD$494=$A69)*(INDIRECT($Q69,TRUE)=$O69),'1. Database - raw'!MW$7:MY$494))&gt;0,COUNT(IF(('1. Database - raw'!MW$7:MY$494&gt;0)*('1. Database - raw'!$AD$7:$AD$494=$A69)*(INDIRECT($Q69,TRUE)=$O69),'1. Database - raw'!MW$7:MY$494)),""),"")</f>
        <v>4</v>
      </c>
      <c r="NW69" s="414">
        <f t="shared" ca="1" si="361"/>
        <v>1.4587682232880415</v>
      </c>
      <c r="NX69" s="415">
        <f t="shared" ca="1" si="362"/>
        <v>1.485154912934715</v>
      </c>
      <c r="NY69" s="415">
        <f t="shared" ca="1" si="363"/>
        <v>1.4719024402620169</v>
      </c>
      <c r="NZ69" s="415">
        <f t="array" aca="1" ref="NZ69" ca="1">IFERROR(AVERAGE(IF(('1. Database - raw'!NC$7:NE$494&gt;0)*('1. Database - raw'!$AD$7:$AD$494=$A69)*(INDIRECT($Q69,TRUE)=$O69),'1. Database - raw'!NC$7:NE$494)),"")</f>
        <v>1.4750000000000001</v>
      </c>
      <c r="OA69" s="416">
        <f t="array" aca="1" ref="OA69" ca="1">IFERROR(_xlfn.STDEV.S(IF(('1. Database - raw'!NC$7:NE$494&gt;0)*('1. Database - raw'!$AD$7:$AD$494=$A69)*(INDIRECT($Q69,TRUE)=$O69),'1. Database - raw'!NC$7:NE$494)),"")</f>
        <v>9.5742710775633899E-2</v>
      </c>
      <c r="OB69" s="410">
        <f t="array" aca="1" ref="OB69" ca="1">IFERROR(IF(COUNT(IF(('1. Database - raw'!NC$7:NE$494&gt;0)*('1. Database - raw'!$AD$7:$AD$494=$A69)*(INDIRECT($Q69,TRUE)=$O69),'1. Database - raw'!NC$7:NE$494))&gt;0,COUNT(IF(('1. Database - raw'!NC$7:NE$494&gt;0)*('1. Database - raw'!$AD$7:$AD$494=$A69)*(INDIRECT($Q69,TRUE)=$O69),'1. Database - raw'!NC$7:NE$494)),""),"")</f>
        <v>4</v>
      </c>
      <c r="OC69" s="414" t="str">
        <f t="shared" ca="1" si="364"/>
        <v/>
      </c>
      <c r="OD69" s="415" t="str">
        <f t="shared" ca="1" si="365"/>
        <v/>
      </c>
      <c r="OE69" s="415" t="str">
        <f t="shared" ca="1" si="366"/>
        <v/>
      </c>
      <c r="OF69" s="415" t="str">
        <f t="array" aca="1" ref="OF69" ca="1">IFERROR(AVERAGE(IF(('1. Database - raw'!NI$7:NK$494&gt;0)*('1. Database - raw'!$AD$7:$AD$494=$A69)*(INDIRECT($Q69,TRUE)=$O69),'1. Database - raw'!NI$7:NK$494)),"")</f>
        <v/>
      </c>
      <c r="OG69" s="416" t="str">
        <f t="array" aca="1" ref="OG69" ca="1">IFERROR(_xlfn.STDEV.S(IF(('1. Database - raw'!NI$7:NK$494&gt;0)*('1. Database - raw'!$AD$7:$AD$494=$A69)*(INDIRECT($Q69,TRUE)=$O69),'1. Database - raw'!NI$7:NK$494)),"")</f>
        <v/>
      </c>
      <c r="OH69" s="410" t="str">
        <f t="array" aca="1" ref="OH69" ca="1">IFERROR(IF(COUNT(IF(('1. Database - raw'!NI$7:NK$494&gt;0)*('1. Database - raw'!$AD$7:$AD$494=$A69)*(INDIRECT($Q69,TRUE)=$O69),'1. Database - raw'!NI$7:NK$494))&gt;0,COUNT(IF(('1. Database - raw'!NI$7:NK$494&gt;0)*('1. Database - raw'!$AD$7:$AD$494=$A69)*(INDIRECT($Q69,TRUE)=$O69),'1. Database - raw'!NI$7:NK$494)),""),"")</f>
        <v/>
      </c>
    </row>
    <row r="70" spans="1:398" s="417" customFormat="1" hidden="1" outlineLevel="2" x14ac:dyDescent="0.25">
      <c r="A70" s="391" t="s">
        <v>553</v>
      </c>
      <c r="B70" s="1330"/>
      <c r="C70" s="392"/>
      <c r="D70" s="393"/>
      <c r="E70" s="393" t="s">
        <v>29</v>
      </c>
      <c r="F70" s="394"/>
      <c r="G70" s="394"/>
      <c r="H70" s="394" t="s">
        <v>779</v>
      </c>
      <c r="I70" s="394"/>
      <c r="J70" s="394"/>
      <c r="K70" s="394"/>
      <c r="L70" s="394"/>
      <c r="M70" s="394"/>
      <c r="N70" s="395"/>
      <c r="O70" s="396" t="str">
        <f t="array" ref="O70">INDEX(A70:N70,IF(MIN(IF(C70:N70&lt;&gt;"",COLUMN(C70:N70)))&gt;0,MIN(IF(C70:N70&lt;&gt;"",COLUMN(C70:N70))),""))</f>
        <v>South Africa</v>
      </c>
      <c r="P70" s="397">
        <f t="shared" si="369"/>
        <v>3</v>
      </c>
      <c r="Q70" s="398" t="str">
        <f ca="1">"'" &amp; $S$4 &amp; "'!" &amp; ADDRESS(ROW('1. Database - raw'!$A$7),MATCH($C$2,'1. Database - raw'!$6:$6,0)+MATCH(O70,$C70:$N70,0)-1,1) &amp; ":" &amp; ADDRESS(LOOKUP(2,1/('1. Database - raw'!A:A&lt;&gt;""),ROW('1. Database - raw'!A:A)),MATCH($C$2,'1. Database - raw'!$6:$6,0)+MATCH(O70,$C70:$N70,0)-1,1)</f>
        <v>'1. Database - raw'!$AG$7:$AG$494</v>
      </c>
      <c r="R70" s="392"/>
      <c r="S70" s="399"/>
      <c r="T70" s="400">
        <f t="shared" ca="1" si="204"/>
        <v>0.52110232898401043</v>
      </c>
      <c r="U70" s="401">
        <f t="shared" ca="1" si="204"/>
        <v>0.7144304664014639</v>
      </c>
      <c r="V70" s="401" t="str">
        <f t="shared" ca="1" si="204"/>
        <v/>
      </c>
      <c r="W70" s="401" t="str">
        <f t="shared" ca="1" si="204"/>
        <v/>
      </c>
      <c r="X70" s="401" t="str">
        <f t="shared" ca="1" si="204"/>
        <v/>
      </c>
      <c r="Y70" s="401" t="str">
        <f t="shared" ca="1" si="204"/>
        <v/>
      </c>
      <c r="Z70" s="401" t="str">
        <f t="shared" ca="1" si="204"/>
        <v/>
      </c>
      <c r="AA70" s="401" t="str">
        <f t="shared" ca="1" si="204"/>
        <v/>
      </c>
      <c r="AB70" s="401" t="str">
        <f t="shared" ca="1" si="204"/>
        <v/>
      </c>
      <c r="AC70" s="401" t="str">
        <f t="shared" ca="1" si="204"/>
        <v/>
      </c>
      <c r="AD70" s="401" t="str">
        <f t="shared" ca="1" si="205"/>
        <v/>
      </c>
      <c r="AE70" s="401" t="str">
        <f t="shared" ca="1" si="205"/>
        <v/>
      </c>
      <c r="AF70" s="401" t="str">
        <f t="shared" ca="1" si="205"/>
        <v/>
      </c>
      <c r="AG70" s="401" t="str">
        <f t="shared" ca="1" si="205"/>
        <v/>
      </c>
      <c r="AH70" s="401" t="str">
        <f t="shared" ca="1" si="205"/>
        <v/>
      </c>
      <c r="AI70" s="401" t="str">
        <f t="shared" ca="1" si="205"/>
        <v/>
      </c>
      <c r="AJ70" s="401" t="str">
        <f t="shared" ca="1" si="205"/>
        <v/>
      </c>
      <c r="AK70" s="401" t="str">
        <f t="shared" ca="1" si="205"/>
        <v/>
      </c>
      <c r="AL70" s="401" t="str">
        <f t="shared" ca="1" si="205"/>
        <v/>
      </c>
      <c r="AM70" s="402" t="str">
        <f t="shared" ca="1" si="205"/>
        <v/>
      </c>
      <c r="AN70" s="403"/>
      <c r="AO70" s="403"/>
      <c r="AP70" s="403"/>
      <c r="AQ70" s="403"/>
      <c r="AR70" s="403"/>
      <c r="AS70" s="403"/>
      <c r="AT70" s="403"/>
      <c r="AU70" s="403"/>
      <c r="AV70" s="403"/>
      <c r="AW70" s="403"/>
      <c r="AX70" s="403"/>
      <c r="AY70" s="403"/>
      <c r="AZ70" s="403"/>
      <c r="BA70" s="403"/>
      <c r="BB70" s="403"/>
      <c r="BC70" s="403"/>
      <c r="BD70" s="404"/>
      <c r="BE70" s="404"/>
      <c r="BF70" s="404"/>
      <c r="BG70" s="405"/>
      <c r="BH70" s="467"/>
      <c r="BI70" s="532">
        <f t="shared" ca="1" si="367"/>
        <v>0.61776639769273722</v>
      </c>
      <c r="BJ70" s="557">
        <f t="shared" ca="1" si="206"/>
        <v>1.043362121266338</v>
      </c>
      <c r="BK70" s="557">
        <f t="shared" ca="1" si="207"/>
        <v>0.86902524739929765</v>
      </c>
      <c r="BL70" s="557" t="str">
        <f t="shared" ca="1" si="368"/>
        <v/>
      </c>
      <c r="BM70" s="557" t="str">
        <f t="shared" ca="1" si="208"/>
        <v/>
      </c>
      <c r="BN70" s="557" t="str">
        <f t="shared" ca="1" si="209"/>
        <v/>
      </c>
      <c r="BO70" s="406"/>
      <c r="BP70" s="396" t="str">
        <f t="shared" si="210"/>
        <v>South Africa</v>
      </c>
      <c r="BQ70" s="407">
        <f t="shared" ca="1" si="172"/>
        <v>22.175568248601241</v>
      </c>
      <c r="BR70" s="408">
        <f t="shared" ca="1" si="173"/>
        <v>97.282908458937669</v>
      </c>
      <c r="BS70" s="408">
        <f t="shared" ca="1" si="174"/>
        <v>46.446784344598058</v>
      </c>
      <c r="BT70" s="408">
        <f t="array" aca="1" ref="BT70" ca="1">IFERROR(AVERAGE(IF(('1. Database - raw'!AW$7:AY$494&gt;0)*('1. Database - raw'!$AD$7:$AD$494=$A70)*('1. Database - raw'!$AP$7:$AP$494&lt;&gt;Dropdown!$AM$11)*(INDIRECT($Q70,TRUE)=$O70),'1. Database - raw'!AW$7:AY$494)),"")</f>
        <v>57.548999999999999</v>
      </c>
      <c r="BU70" s="409">
        <f t="array" aca="1" ref="BU70" ca="1">IFERROR(_xlfn.STDEV.S(IF(('1. Database - raw'!AW$7:AY$494&gt;0)*('1. Database - raw'!$AD$7:$AD$494=$A70)*('1. Database - raw'!$AP$7:$AP$494&lt;&gt;Dropdown!$AM$11)*(INDIRECT($Q70,TRUE)=$O70),'1. Database - raw'!AW$7:AY$494)),"")</f>
        <v>42.101234123679106</v>
      </c>
      <c r="BV70" s="410">
        <f t="array" aca="1" ref="BV70" ca="1">IFERROR(IF(COUNT(IF(('1. Database - raw'!AW$7:AY$494&gt;0)*('1. Database - raw'!$AD$7:$AD$494=$A70)*('1. Database - raw'!$AP$7:$AP$494&lt;&gt;Dropdown!$AM$11)*(INDIRECT($Q70,TRUE)=$O70),'1. Database - raw'!AW$7:AY$494))&gt;0,COUNT(IF(('1. Database - raw'!AW$7:AY$494&gt;0)*('1. Database - raw'!$AD$7:$AD$494=$A70)*('1. Database - raw'!$AP$7:$AP$494&lt;&gt;Dropdown!$AM$11)*(INDIRECT($Q70,TRUE)=$O70),'1. Database - raw'!AW$7:AY$494)),""),"")</f>
        <v>20</v>
      </c>
      <c r="BW70" s="407">
        <f t="shared" ca="1" si="370"/>
        <v>34.937301562672218</v>
      </c>
      <c r="BX70" s="408">
        <f t="shared" ca="1" si="371"/>
        <v>83.803120422870819</v>
      </c>
      <c r="BY70" s="408">
        <f t="shared" ca="1" si="372"/>
        <v>54.109656163265086</v>
      </c>
      <c r="BZ70" s="408">
        <f t="array" aca="1" ref="BZ70" ca="1">IFERROR(AVERAGE(IF(('1. Database - raw'!BC$7:BE$494&gt;0)*('1. Database - raw'!$AD$7:$AD$494=$A70)*('1. Database - raw'!$AP$7:$AP$494&lt;&gt;Dropdown!$AM$11)*(INDIRECT($Q70,TRUE)=$O70),'1. Database - raw'!BC$7:BE$494)),"")</f>
        <v>61.05</v>
      </c>
      <c r="CA70" s="409">
        <f t="array" aca="1" ref="CA70" ca="1">IFERROR(_xlfn.STDEV.S(IF(('1. Database - raw'!BC$7:BE$494&gt;0)*('1. Database - raw'!$AD$7:$AD$494=$A70)*('1. Database - raw'!$AP$7:$AP$494&lt;&gt;Dropdown!$AM$11)*(INDIRECT($Q70,TRUE)=$O70),'1. Database - raw'!BC$7:BE$494)),"")</f>
        <v>31.897126969228914</v>
      </c>
      <c r="CB70" s="410">
        <f t="array" aca="1" ref="CB70" ca="1">IFERROR(IF(COUNT(IF(('1. Database - raw'!BC$7:BE$494&gt;0)*('1. Database - raw'!$AD$7:$AD$494=$A70)*('1. Database - raw'!$AP$7:$AP$494&lt;&gt;Dropdown!$AM$11)*(INDIRECT($Q70,TRUE)=$O70),'1. Database - raw'!BC$7:BE$494))&gt;0,COUNT(IF(('1. Database - raw'!BC$7:BE$494&gt;0)*('1. Database - raw'!$AD$7:$AD$494=$A70)*('1. Database - raw'!$AP$7:$AP$494&lt;&gt;Dropdown!$AM$11)*(INDIRECT($Q70,TRUE)=$O70),'1. Database - raw'!BC$7:BE$494)),""),"")</f>
        <v>10</v>
      </c>
      <c r="CC70" s="411">
        <f t="shared" ca="1" si="373"/>
        <v>0.76299165769245003</v>
      </c>
      <c r="CD70" s="412">
        <f t="shared" ca="1" si="374"/>
        <v>0.76642429816789936</v>
      </c>
      <c r="CE70" s="412">
        <f t="shared" ca="1" si="375"/>
        <v>0.76470605186234675</v>
      </c>
      <c r="CF70" s="412">
        <f t="array" aca="1" ref="CF70" ca="1">IFERROR(AVERAGE(IF(('1. Database - raw'!BI$7:BK$494&gt;0)*('1. Database - raw'!$AD$7:$AD$494=$A70)*('1. Database - raw'!$AP$7:$AP$494&lt;&gt;Dropdown!$AM$11)*(INDIRECT($Q70,TRUE)=$O70),'1. Database - raw'!BI$7:BK$494)),"")</f>
        <v>0.76500000000000001</v>
      </c>
      <c r="CG70" s="413">
        <f t="array" aca="1" ref="CG70" ca="1">IFERROR(_xlfn.STDEV.S(IF(('1. Database - raw'!BI$7:BK$494&gt;0)*('1. Database - raw'!$AD$7:$AD$494=$A70)*('1. Database - raw'!$AP$7:$AP$494&lt;&gt;Dropdown!$AM$11)*(INDIRECT($Q70,TRUE)=$O70),'1. Database - raw'!BI$7:BK$494)),"")</f>
        <v>2.1213203435596444E-2</v>
      </c>
      <c r="CH70" s="410">
        <f t="array" aca="1" ref="CH70" ca="1">IFERROR(IF(COUNT(IF(('1. Database - raw'!BI$7:BK$494&gt;0)*('1. Database - raw'!$AD$7:$AD$494=$A70)*('1. Database - raw'!$AP$7:$AP$494&lt;&gt;Dropdown!$AM$11)*(INDIRECT($Q70,TRUE)=$O70),'1. Database - raw'!BI$7:BK$494))&gt;0,COUNT(IF(('1. Database - raw'!BI$7:BK$494&gt;0)*('1. Database - raw'!$AD$7:$AD$494=$A70)*('1. Database - raw'!$AP$7:$AP$494&lt;&gt;Dropdown!$AM$11)*(INDIRECT($Q70,TRUE)=$O70),'1. Database - raw'!BI$7:BK$494)),""),"")</f>
        <v>2</v>
      </c>
      <c r="CI70" s="407">
        <f t="shared" ca="1" si="211"/>
        <v>3.2567129520562625</v>
      </c>
      <c r="CJ70" s="408">
        <f t="shared" ca="1" si="212"/>
        <v>41.4713612277639</v>
      </c>
      <c r="CK70" s="408">
        <f t="shared" ca="1" si="213"/>
        <v>11.621545475962419</v>
      </c>
      <c r="CL70" s="408">
        <f t="array" aca="1" ref="CL70" ca="1">IFERROR(AVERAGE(IF(('1. Database - raw'!BO$7:BQ$494&gt;0)*('1. Database - raw'!$AD$7:$AD$494=$A70)*(INDIRECT($Q70,TRUE)=$O70),'1. Database - raw'!BO$7:BQ$494)),"")</f>
        <v>14.45</v>
      </c>
      <c r="CM70" s="409">
        <f t="array" aca="1" ref="CM70" ca="1">IFERROR(_xlfn.STDEV.S(IF(('1. Database - raw'!BO$7:BQ$494&gt;0)*('1. Database - raw'!$AD$7:$AD$494=$A70)*(INDIRECT($Q70,TRUE)=$O70),'1. Database - raw'!BO$7:BQ$494)),"")</f>
        <v>10.67731239591687</v>
      </c>
      <c r="CN70" s="410">
        <f t="array" aca="1" ref="CN70" ca="1">IFERROR(IF(COUNT(IF(('1. Database - raw'!BO$7:BQ$494&gt;0)*('1. Database - raw'!$AD$7:$AD$494=$A70)*(INDIRECT($Q70,TRUE)=$O70),'1. Database - raw'!BO$7:BQ$494))&gt;0,COUNT(IF(('1. Database - raw'!BO$7:BQ$494&gt;0)*('1. Database - raw'!$AD$7:$AD$494=$A70)*(INDIRECT($Q70,TRUE)=$O70),'1. Database - raw'!BO$7:BQ$494)),""),"")</f>
        <v>2</v>
      </c>
      <c r="CO70" s="407" t="str">
        <f t="shared" ca="1" si="214"/>
        <v/>
      </c>
      <c r="CP70" s="408" t="str">
        <f t="shared" ca="1" si="215"/>
        <v/>
      </c>
      <c r="CQ70" s="408" t="str">
        <f t="shared" ca="1" si="216"/>
        <v/>
      </c>
      <c r="CR70" s="408" t="str">
        <f t="array" aca="1" ref="CR70" ca="1">IFERROR(AVERAGE(IF(('1. Database - raw'!BU$7:BW$494&gt;0)*('1. Database - raw'!$AD$7:$AD$494=$A70)*(INDIRECT($Q70,TRUE)=$O70),'1. Database - raw'!BU$7:BW$494)),"")</f>
        <v/>
      </c>
      <c r="CS70" s="409" t="str">
        <f t="array" aca="1" ref="CS70" ca="1">IFERROR(_xlfn.STDEV.S(IF(('1. Database - raw'!BU$7:BW$494&gt;0)*('1. Database - raw'!$AD$7:$AD$494=$A70)*(INDIRECT($Q70,TRUE)=$O70),'1. Database - raw'!BU$7:BW$494)),"")</f>
        <v/>
      </c>
      <c r="CT70" s="410" t="str">
        <f t="array" aca="1" ref="CT70" ca="1">IFERROR(IF(COUNT(IF(('1. Database - raw'!BU$7:BW$494&gt;0)*('1. Database - raw'!$AD$7:$AD$494=$A70)*(INDIRECT($Q70,TRUE)=$O70),'1. Database - raw'!BU$7:BW$494))&gt;0,COUNT(IF(('1. Database - raw'!BU$7:BW$494&gt;0)*('1. Database - raw'!$AD$7:$AD$494=$A70)*(INDIRECT($Q70,TRUE)=$O70),'1. Database - raw'!BU$7:BW$494)),""),"")</f>
        <v/>
      </c>
      <c r="CU70" s="407" t="str">
        <f t="shared" ca="1" si="217"/>
        <v/>
      </c>
      <c r="CV70" s="408" t="str">
        <f t="shared" ca="1" si="218"/>
        <v/>
      </c>
      <c r="CW70" s="408" t="str">
        <f t="shared" ca="1" si="219"/>
        <v/>
      </c>
      <c r="CX70" s="408" t="str">
        <f t="array" aca="1" ref="CX70" ca="1">IFERROR(AVERAGE(IF(('1. Database - raw'!CA$7:CC$494&gt;0)*('1. Database - raw'!$AD$7:$AD$494=$A70)*(INDIRECT($Q70,TRUE)=$O70),'1. Database - raw'!CA$7:CC$494)),"")</f>
        <v/>
      </c>
      <c r="CY70" s="409" t="str">
        <f t="array" aca="1" ref="CY70" ca="1">IFERROR(_xlfn.STDEV.S(IF(('1. Database - raw'!CA$7:CC$494&gt;0)*('1. Database - raw'!$AD$7:$AD$494=$A70)*(INDIRECT($Q70,TRUE)=$O70),'1. Database - raw'!CA$7:CC$494)),"")</f>
        <v/>
      </c>
      <c r="CZ70" s="410" t="str">
        <f t="array" aca="1" ref="CZ70" ca="1">IFERROR(IF(COUNT(IF(('1. Database - raw'!CA$7:CC$494&gt;0)*('1. Database - raw'!$AD$7:$AD$494=$A70)*(INDIRECT($Q70,TRUE)=$O70),'1. Database - raw'!CA$7:CC$494))&gt;0,COUNT(IF(('1. Database - raw'!CA$7:CC$494&gt;0)*('1. Database - raw'!$AD$7:$AD$494=$A70)*(INDIRECT($Q70,TRUE)=$O70),'1. Database - raw'!CA$7:CC$494)),""),"")</f>
        <v/>
      </c>
      <c r="DA70" s="407" t="str">
        <f t="shared" ca="1" si="220"/>
        <v/>
      </c>
      <c r="DB70" s="408" t="str">
        <f t="shared" ca="1" si="221"/>
        <v/>
      </c>
      <c r="DC70" s="408" t="str">
        <f t="shared" ca="1" si="222"/>
        <v/>
      </c>
      <c r="DD70" s="408" t="str">
        <f t="array" aca="1" ref="DD70" ca="1">IFERROR(AVERAGE(IF(('1. Database - raw'!CG$7:CI$494&gt;0)*('1. Database - raw'!$AD$7:$AD$494=$A70)*(INDIRECT($Q70,TRUE)=$O70),'1. Database - raw'!CG$7:CI$494)),"")</f>
        <v/>
      </c>
      <c r="DE70" s="409" t="str">
        <f t="array" aca="1" ref="DE70" ca="1">IFERROR(_xlfn.STDEV.S(IF(('1. Database - raw'!CG$7:CI$494&gt;0)*('1. Database - raw'!$AD$7:$AD$494=$A70)*(INDIRECT($Q70,TRUE)=$O70),'1. Database - raw'!CG$7:CI$494)),"")</f>
        <v/>
      </c>
      <c r="DF70" s="410" t="str">
        <f t="array" aca="1" ref="DF70" ca="1">IFERROR(IF(COUNT(IF(('1. Database - raw'!CG$7:CI$494&gt;0)*('1. Database - raw'!$AD$7:$AD$494=$A70)*(INDIRECT($Q70,TRUE)=$O70),'1. Database - raw'!CG$7:CI$494))&gt;0,COUNT(IF(('1. Database - raw'!CG$7:CI$494&gt;0)*('1. Database - raw'!$AD$7:$AD$494=$A70)*(INDIRECT($Q70,TRUE)=$O70),'1. Database - raw'!CG$7:CI$494)),""),"")</f>
        <v/>
      </c>
      <c r="DG70" s="407">
        <f t="shared" ca="1" si="223"/>
        <v>18.005148305070296</v>
      </c>
      <c r="DH70" s="408">
        <f t="shared" ca="1" si="224"/>
        <v>144.975997270721</v>
      </c>
      <c r="DI70" s="408">
        <f t="shared" ca="1" si="225"/>
        <v>51.091235369041513</v>
      </c>
      <c r="DJ70" s="408">
        <f t="array" aca="1" ref="DJ70" ca="1">IFERROR(AVERAGE(IF(('1. Database - raw'!CM$7:CO$494&gt;0)*('1. Database - raw'!$AD$7:$AD$494=$A70)*(INDIRECT($Q70,TRUE)=$O70),'1. Database - raw'!CM$7:CO$494)),"")</f>
        <v>65.25</v>
      </c>
      <c r="DK70" s="409">
        <f t="array" aca="1" ref="DK70" ca="1">IFERROR(_xlfn.STDEV.S(IF(('1. Database - raw'!CM$7:CO$494&gt;0)*('1. Database - raw'!$AD$7:$AD$494=$A70)*(INDIRECT($Q70,TRUE)=$O70),'1. Database - raw'!CM$7:CO$494)),"")</f>
        <v>51.833869236243594</v>
      </c>
      <c r="DL70" s="410">
        <f t="array" aca="1" ref="DL70" ca="1">IFERROR(IF(COUNT(IF(('1. Database - raw'!CM$7:CO$494&gt;0)*('1. Database - raw'!$AD$7:$AD$494=$A70)*(INDIRECT($Q70,TRUE)=$O70),'1. Database - raw'!CM$7:CO$494))&gt;0,COUNT(IF(('1. Database - raw'!CM$7:CO$494&gt;0)*('1. Database - raw'!$AD$7:$AD$494=$A70)*(INDIRECT($Q70,TRUE)=$O70),'1. Database - raw'!CM$7:CO$494)),""),"")</f>
        <v>4</v>
      </c>
      <c r="DM70" s="407" t="str">
        <f t="shared" ca="1" si="226"/>
        <v/>
      </c>
      <c r="DN70" s="408" t="str">
        <f t="shared" ca="1" si="227"/>
        <v/>
      </c>
      <c r="DO70" s="408" t="str">
        <f t="shared" ca="1" si="228"/>
        <v/>
      </c>
      <c r="DP70" s="408">
        <f t="array" aca="1" ref="DP70" ca="1">IFERROR(AVERAGE(IF(('1. Database - raw'!CS$7:CU$494&gt;0)*('1. Database - raw'!$AD$7:$AD$494=$A70)*(INDIRECT($Q70,TRUE)=$O70),'1. Database - raw'!CS$7:CU$494)),"")</f>
        <v>35</v>
      </c>
      <c r="DQ70" s="409" t="str">
        <f t="array" aca="1" ref="DQ70" ca="1">IFERROR(_xlfn.STDEV.S(IF(('1. Database - raw'!CS$7:CU$494&gt;0)*('1. Database - raw'!$AD$7:$AD$494=$A70)*(INDIRECT($Q70,TRUE)=$O70),'1. Database - raw'!CS$7:CU$494)),"")</f>
        <v/>
      </c>
      <c r="DR70" s="410">
        <f t="array" aca="1" ref="DR70" ca="1">IFERROR(IF(COUNT(IF(('1. Database - raw'!CS$7:CU$494&gt;0)*('1. Database - raw'!$AD$7:$AD$494=$A70)*(INDIRECT($Q70,TRUE)=$O70),'1. Database - raw'!CS$7:CU$494))&gt;0,COUNT(IF(('1. Database - raw'!CS$7:CU$494&gt;0)*('1. Database - raw'!$AD$7:$AD$494=$A70)*(INDIRECT($Q70,TRUE)=$O70),'1. Database - raw'!CS$7:CU$494)),""),"")</f>
        <v>1</v>
      </c>
      <c r="DS70" s="407" t="str">
        <f t="shared" ca="1" si="229"/>
        <v/>
      </c>
      <c r="DT70" s="408" t="str">
        <f t="shared" ca="1" si="230"/>
        <v/>
      </c>
      <c r="DU70" s="408" t="str">
        <f t="shared" ca="1" si="231"/>
        <v/>
      </c>
      <c r="DV70" s="408">
        <f t="array" aca="1" ref="DV70" ca="1">IFERROR(AVERAGE(IF(('1. Database - raw'!CY$7:DA$494&gt;0)*('1. Database - raw'!$AD$7:$AD$494=$A70)*(INDIRECT($Q70,TRUE)=$O70),'1. Database - raw'!CY$7:DA$494)),"")</f>
        <v>2.5</v>
      </c>
      <c r="DW70" s="409" t="str">
        <f t="array" aca="1" ref="DW70" ca="1">IFERROR(_xlfn.STDEV.S(IF(('1. Database - raw'!CY$7:DA$494&gt;0)*('1. Database - raw'!$AD$7:$AD$494=$A70)*(INDIRECT($Q70,TRUE)=$O70),'1. Database - raw'!CY$7:DA$494)),"")</f>
        <v/>
      </c>
      <c r="DX70" s="410">
        <f t="array" aca="1" ref="DX70" ca="1">IFERROR(IF(COUNT(IF(('1. Database - raw'!CY$7:DA$494&gt;0)*('1. Database - raw'!$AD$7:$AD$494=$A70)*(INDIRECT($Q70,TRUE)=$O70),'1. Database - raw'!CY$7:DA$494))&gt;0,COUNT(IF(('1. Database - raw'!CY$7:DA$494&gt;0)*('1. Database - raw'!$AD$7:$AD$494=$A70)*(INDIRECT($Q70,TRUE)=$O70),'1. Database - raw'!CY$7:DA$494)),""),"")</f>
        <v>1</v>
      </c>
      <c r="DY70" s="407" t="str">
        <f t="shared" ca="1" si="232"/>
        <v/>
      </c>
      <c r="DZ70" s="408" t="str">
        <f t="shared" ca="1" si="233"/>
        <v/>
      </c>
      <c r="EA70" s="408" t="str">
        <f t="shared" ca="1" si="234"/>
        <v/>
      </c>
      <c r="EB70" s="408">
        <f t="array" aca="1" ref="EB70" ca="1">IFERROR(AVERAGE(IF(('1. Database - raw'!DE$7:DG$494&gt;0)*('1. Database - raw'!$AD$7:$AD$494=$A70)*(INDIRECT($Q70,TRUE)=$O70),'1. Database - raw'!DE$7:DG$494)),"")</f>
        <v>23</v>
      </c>
      <c r="EC70" s="409" t="str">
        <f t="array" aca="1" ref="EC70" ca="1">IFERROR(_xlfn.STDEV.S(IF(('1. Database - raw'!DE$7:DG$494&gt;0)*('1. Database - raw'!$AD$7:$AD$494=$A70)*(INDIRECT($Q70,TRUE)=$O70),'1. Database - raw'!DE$7:DG$494)),"")</f>
        <v/>
      </c>
      <c r="ED70" s="410">
        <f t="array" aca="1" ref="ED70" ca="1">IFERROR(IF(COUNT(IF(('1. Database - raw'!DE$7:DG$494&gt;0)*('1. Database - raw'!$AD$7:$AD$494=$A70)*(INDIRECT($Q70,TRUE)=$O70),'1. Database - raw'!DE$7:DG$494))&gt;0,COUNT(IF(('1. Database - raw'!DE$7:DG$494&gt;0)*('1. Database - raw'!$AD$7:$AD$494=$A70)*(INDIRECT($Q70,TRUE)=$O70),'1. Database - raw'!DE$7:DG$494)),""),"")</f>
        <v>1</v>
      </c>
      <c r="EE70" s="411">
        <f t="shared" ca="1" si="235"/>
        <v>0.20475821732439087</v>
      </c>
      <c r="EF70" s="412">
        <f t="shared" ca="1" si="236"/>
        <v>0.23141958634510712</v>
      </c>
      <c r="EG70" s="412">
        <f t="shared" ca="1" si="237"/>
        <v>0.21768110150854181</v>
      </c>
      <c r="EH70" s="412">
        <f t="array" aca="1" ref="EH70" ca="1">IFERROR(AVERAGE(IF(('1. Database - raw'!DK$7:DM$494&gt;0)*('1. Database - raw'!$AD$7:$AD$494=$A70)*(INDIRECT($Q70,TRUE)=$O70),'1. Database - raw'!DK$7:DM$494)),"")</f>
        <v>0.22101204819277109</v>
      </c>
      <c r="EI70" s="413">
        <f t="array" aca="1" ref="EI70" ca="1">IFERROR(_xlfn.STDEV.S(IF(('1. Database - raw'!DK$7:DM$494&gt;0)*('1. Database - raw'!$AD$7:$AD$494=$A70)*(INDIRECT($Q70,TRUE)=$O70),'1. Database - raw'!DK$7:DM$494)),"")</f>
        <v>3.8811416194201816E-2</v>
      </c>
      <c r="EJ70" s="410">
        <f t="array" aca="1" ref="EJ70" ca="1">IFERROR(IF(COUNT(IF(('1. Database - raw'!DK$7:DM$494&gt;0)*('1. Database - raw'!$AD$7:$AD$494=$A70)*(INDIRECT($Q70,TRUE)=$O70),'1. Database - raw'!DK$7:DM$494))&gt;0,COUNT(IF(('1. Database - raw'!DK$7:DM$494&gt;0)*('1. Database - raw'!$AD$7:$AD$494=$A70)*(INDIRECT($Q70,TRUE)=$O70),'1. Database - raw'!DK$7:DM$494)),""),"")</f>
        <v>5</v>
      </c>
      <c r="EK70" s="407" t="str">
        <f t="shared" ca="1" si="238"/>
        <v/>
      </c>
      <c r="EL70" s="408" t="str">
        <f t="shared" ca="1" si="239"/>
        <v/>
      </c>
      <c r="EM70" s="408" t="str">
        <f t="shared" ca="1" si="240"/>
        <v/>
      </c>
      <c r="EN70" s="408" t="str">
        <f t="array" aca="1" ref="EN70" ca="1">IFERROR(AVERAGE(IF(('1. Database - raw'!DQ$7:DS$494&gt;0)*('1. Database - raw'!$AD$7:$AD$494=$A70)*(INDIRECT($Q70,TRUE)=$O70),'1. Database - raw'!DQ$7:DS$494)),"")</f>
        <v/>
      </c>
      <c r="EO70" s="409" t="str">
        <f t="array" aca="1" ref="EO70" ca="1">IFERROR(_xlfn.STDEV.S(IF(('1. Database - raw'!DQ$7:DS$494&gt;0)*('1. Database - raw'!$AD$7:$AD$494=$A70)*(INDIRECT($Q70,TRUE)=$O70),'1. Database - raw'!DQ$7:DS$494)),"")</f>
        <v/>
      </c>
      <c r="EP70" s="410" t="str">
        <f t="array" aca="1" ref="EP70" ca="1">IFERROR(IF(COUNT(IF(('1. Database - raw'!DQ$7:DS$494&gt;0)*('1. Database - raw'!$AD$7:$AD$494=$A70)*(INDIRECT($Q70,TRUE)=$O70),'1. Database - raw'!DQ$7:DS$494))&gt;0,COUNT(IF(('1. Database - raw'!DQ$7:DS$494&gt;0)*('1. Database - raw'!$AD$7:$AD$494=$A70)*(INDIRECT($Q70,TRUE)=$O70),'1. Database - raw'!DQ$7:DS$494)),""),"")</f>
        <v/>
      </c>
      <c r="EQ70" s="407" t="str">
        <f t="shared" ca="1" si="241"/>
        <v/>
      </c>
      <c r="ER70" s="408" t="str">
        <f t="shared" ca="1" si="242"/>
        <v/>
      </c>
      <c r="ES70" s="408" t="str">
        <f t="shared" ca="1" si="243"/>
        <v/>
      </c>
      <c r="ET70" s="408" t="str">
        <f t="array" aca="1" ref="ET70" ca="1">IFERROR(AVERAGE(IF(('1. Database - raw'!DW$7:DY$494&gt;0)*('1. Database - raw'!$AD$7:$AD$494=$A70)*(INDIRECT($Q70,TRUE)=$O70),'1. Database - raw'!DW$7:DY$494)),"")</f>
        <v/>
      </c>
      <c r="EU70" s="409" t="str">
        <f t="array" aca="1" ref="EU70" ca="1">IFERROR(_xlfn.STDEV.S(IF(('1. Database - raw'!DW$7:DY$494&gt;0)*('1. Database - raw'!$AD$7:$AD$494=$A70)*(INDIRECT($Q70,TRUE)=$O70),'1. Database - raw'!DW$7:DY$494)),"")</f>
        <v/>
      </c>
      <c r="EV70" s="410" t="str">
        <f t="array" aca="1" ref="EV70" ca="1">IFERROR(IF(COUNT(IF(('1. Database - raw'!DW$7:DY$494&gt;0)*('1. Database - raw'!$AD$7:$AD$494=$A70)*(INDIRECT($Q70,TRUE)=$O70),'1. Database - raw'!DW$7:DY$494))&gt;0,COUNT(IF(('1. Database - raw'!DW$7:DY$494&gt;0)*('1. Database - raw'!$AD$7:$AD$494=$A70)*(INDIRECT($Q70,TRUE)=$O70),'1. Database - raw'!DW$7:DY$494)),""),"")</f>
        <v/>
      </c>
      <c r="EW70" s="407" t="str">
        <f t="shared" ca="1" si="244"/>
        <v/>
      </c>
      <c r="EX70" s="408" t="str">
        <f t="shared" ca="1" si="245"/>
        <v/>
      </c>
      <c r="EY70" s="408" t="str">
        <f t="shared" ca="1" si="246"/>
        <v/>
      </c>
      <c r="EZ70" s="408" t="str">
        <f t="array" aca="1" ref="EZ70" ca="1">IFERROR(AVERAGE(IF(('1. Database - raw'!EC$7:EE$494&gt;0)*('1. Database - raw'!$AD$7:$AD$494=$A70)*(INDIRECT($Q70,TRUE)=$O70),'1. Database - raw'!EC$7:EE$494)),"")</f>
        <v/>
      </c>
      <c r="FA70" s="409" t="str">
        <f t="array" aca="1" ref="FA70" ca="1">IFERROR(_xlfn.STDEV.S(IF(('1. Database - raw'!EC$7:EE$494&gt;0)*('1. Database - raw'!$AD$7:$AD$494=$A70)*(INDIRECT($Q70,TRUE)=$O70),'1. Database - raw'!EC$7:EE$494)),"")</f>
        <v/>
      </c>
      <c r="FB70" s="410" t="str">
        <f t="array" aca="1" ref="FB70" ca="1">IFERROR(IF(COUNT(IF(('1. Database - raw'!EC$7:EE$494&gt;0)*('1. Database - raw'!$AD$7:$AD$494=$A70)*(INDIRECT($Q70,TRUE)=$O70),'1. Database - raw'!EC$7:EE$494))&gt;0,COUNT(IF(('1. Database - raw'!EC$7:EE$494&gt;0)*('1. Database - raw'!$AD$7:$AD$494=$A70)*(INDIRECT($Q70,TRUE)=$O70),'1. Database - raw'!EC$7:EE$494)),""),"")</f>
        <v/>
      </c>
      <c r="FC70" s="407" t="str">
        <f t="shared" ca="1" si="247"/>
        <v/>
      </c>
      <c r="FD70" s="408" t="str">
        <f t="shared" ca="1" si="248"/>
        <v/>
      </c>
      <c r="FE70" s="408" t="str">
        <f t="shared" ca="1" si="249"/>
        <v/>
      </c>
      <c r="FF70" s="408" t="str">
        <f t="array" aca="1" ref="FF70" ca="1">IFERROR(AVERAGE(IF(('1. Database - raw'!EI$7:EK$494&gt;0)*('1. Database - raw'!$AD$7:$AD$494=$A70)*(INDIRECT($Q70,TRUE)=$O70),'1. Database - raw'!EI$7:EK$494)),"")</f>
        <v/>
      </c>
      <c r="FG70" s="409" t="str">
        <f t="array" aca="1" ref="FG70" ca="1">IFERROR(_xlfn.STDEV.S(IF(('1. Database - raw'!EI$7:EK$494&gt;0)*('1. Database - raw'!$AD$7:$AD$494=$A70)*(INDIRECT($Q70,TRUE)=$O70),'1. Database - raw'!EI$7:EK$494)),"")</f>
        <v/>
      </c>
      <c r="FH70" s="410" t="str">
        <f t="array" aca="1" ref="FH70" ca="1">IFERROR(IF(COUNT(IF(('1. Database - raw'!EI$7:EK$494&gt;0)*('1. Database - raw'!$AD$7:$AD$494=$A70)*(INDIRECT($Q70,TRUE)=$O70),'1. Database - raw'!EI$7:EK$494))&gt;0,COUNT(IF(('1. Database - raw'!EI$7:EK$494&gt;0)*('1. Database - raw'!$AD$7:$AD$494=$A70)*(INDIRECT($Q70,TRUE)=$O70),'1. Database - raw'!EI$7:EK$494)),""),"")</f>
        <v/>
      </c>
      <c r="FI70" s="407" t="str">
        <f t="shared" ca="1" si="250"/>
        <v/>
      </c>
      <c r="FJ70" s="408" t="str">
        <f t="shared" ca="1" si="251"/>
        <v/>
      </c>
      <c r="FK70" s="408" t="str">
        <f t="shared" ca="1" si="252"/>
        <v/>
      </c>
      <c r="FL70" s="408" t="str">
        <f t="array" aca="1" ref="FL70" ca="1">IFERROR(AVERAGE(IF(('1. Database - raw'!EO$7:EQ$494&gt;0)*('1. Database - raw'!$AD$7:$AD$494=$A70)*(INDIRECT($Q70,TRUE)=$O70),'1. Database - raw'!EO$7:EQ$494)),"")</f>
        <v/>
      </c>
      <c r="FM70" s="409" t="str">
        <f t="array" aca="1" ref="FM70" ca="1">IFERROR(_xlfn.STDEV.S(IF(('1. Database - raw'!EO$7:EQ$494&gt;0)*('1. Database - raw'!$AD$7:$AD$494=$A70)*(INDIRECT($Q70,TRUE)=$O70),'1. Database - raw'!EO$7:EQ$494)),"")</f>
        <v/>
      </c>
      <c r="FN70" s="410" t="str">
        <f t="array" aca="1" ref="FN70" ca="1">IFERROR(IF(COUNT(IF(('1. Database - raw'!EO$7:EQ$494&gt;0)*('1. Database - raw'!$AD$7:$AD$494=$A70)*(INDIRECT($Q70,TRUE)=$O70),'1. Database - raw'!EO$7:EQ$494))&gt;0,COUNT(IF(('1. Database - raw'!EO$7:EQ$494&gt;0)*('1. Database - raw'!$AD$7:$AD$494=$A70)*(INDIRECT($Q70,TRUE)=$O70),'1. Database - raw'!EO$7:EQ$494)),""),"")</f>
        <v/>
      </c>
      <c r="FO70" s="407" t="str">
        <f t="shared" ca="1" si="253"/>
        <v/>
      </c>
      <c r="FP70" s="408" t="str">
        <f t="shared" ca="1" si="254"/>
        <v/>
      </c>
      <c r="FQ70" s="408" t="str">
        <f t="shared" ca="1" si="255"/>
        <v/>
      </c>
      <c r="FR70" s="408" t="str">
        <f t="array" aca="1" ref="FR70" ca="1">IFERROR(AVERAGE(IF(('1. Database - raw'!EU$7:EW$494&gt;0)*('1. Database - raw'!$AD$7:$AD$494=$A70)*(INDIRECT($Q70,TRUE)=$O70),'1. Database - raw'!EU$7:EW$494)),"")</f>
        <v/>
      </c>
      <c r="FS70" s="409" t="str">
        <f t="array" aca="1" ref="FS70" ca="1">IFERROR(_xlfn.STDEV.S(IF(('1. Database - raw'!EU$7:EW$494&gt;0)*('1. Database - raw'!$AD$7:$AD$494=$A70)*(INDIRECT($Q70,TRUE)=$O70),'1. Database - raw'!EU$7:EW$494)),"")</f>
        <v/>
      </c>
      <c r="FT70" s="410" t="str">
        <f t="array" aca="1" ref="FT70" ca="1">IFERROR(IF(COUNT(IF(('1. Database - raw'!EU$7:EW$494&gt;0)*('1. Database - raw'!$AD$7:$AD$494=$A70)*(INDIRECT($Q70,TRUE)=$O70),'1. Database - raw'!EU$7:EW$494))&gt;0,COUNT(IF(('1. Database - raw'!EU$7:EW$494&gt;0)*('1. Database - raw'!$AD$7:$AD$494=$A70)*(INDIRECT($Q70,TRUE)=$O70),'1. Database - raw'!EU$7:EW$494)),""),"")</f>
        <v/>
      </c>
      <c r="FU70" s="407" t="str">
        <f t="shared" ca="1" si="256"/>
        <v/>
      </c>
      <c r="FV70" s="408" t="str">
        <f t="shared" ca="1" si="257"/>
        <v/>
      </c>
      <c r="FW70" s="408" t="str">
        <f t="shared" ca="1" si="258"/>
        <v/>
      </c>
      <c r="FX70" s="408" t="str">
        <f t="array" aca="1" ref="FX70" ca="1">IFERROR(AVERAGE(IF(('1. Database - raw'!FA$7:FC$494&gt;0)*('1. Database - raw'!$AD$7:$AD$494=$A70)*(INDIRECT($Q70,TRUE)=$O70),'1. Database - raw'!FA$7:FC$494)),"")</f>
        <v/>
      </c>
      <c r="FY70" s="409" t="str">
        <f t="array" aca="1" ref="FY70" ca="1">IFERROR(_xlfn.STDEV.S(IF(('1. Database - raw'!FA$7:FC$494&gt;0)*('1. Database - raw'!$AD$7:$AD$494=$A70)*(INDIRECT($Q70,TRUE)=$O70),'1. Database - raw'!FA$7:FC$494)),"")</f>
        <v/>
      </c>
      <c r="FZ70" s="410" t="str">
        <f t="array" aca="1" ref="FZ70" ca="1">IFERROR(IF(COUNT(IF(('1. Database - raw'!FA$7:FC$494&gt;0)*('1. Database - raw'!$AD$7:$AD$494=$A70)*(INDIRECT($Q70,TRUE)=$O70),'1. Database - raw'!FA$7:FC$494))&gt;0,COUNT(IF(('1. Database - raw'!FA$7:FC$494&gt;0)*('1. Database - raw'!$AD$7:$AD$494=$A70)*(INDIRECT($Q70,TRUE)=$O70),'1. Database - raw'!FA$7:FC$494)),""),"")</f>
        <v/>
      </c>
      <c r="GA70" s="407" t="str">
        <f t="shared" ca="1" si="259"/>
        <v/>
      </c>
      <c r="GB70" s="408" t="str">
        <f t="shared" ca="1" si="260"/>
        <v/>
      </c>
      <c r="GC70" s="408" t="str">
        <f t="shared" ca="1" si="261"/>
        <v/>
      </c>
      <c r="GD70" s="408" t="str">
        <f t="array" aca="1" ref="GD70" ca="1">IFERROR(AVERAGE(IF(('1. Database - raw'!FG$7:FI$494&gt;0)*('1. Database - raw'!$AD$7:$AD$494=$A70)*(INDIRECT($Q70,TRUE)=$O70),'1. Database - raw'!FG$7:FI$494)),"")</f>
        <v/>
      </c>
      <c r="GE70" s="409" t="str">
        <f t="array" aca="1" ref="GE70" ca="1">IFERROR(_xlfn.STDEV.S(IF(('1. Database - raw'!FG$7:FI$494&gt;0)*('1. Database - raw'!$AD$7:$AD$494=$A70)*(INDIRECT($Q70,TRUE)=$O70),'1. Database - raw'!FG$7:FI$494)),"")</f>
        <v/>
      </c>
      <c r="GF70" s="410" t="str">
        <f t="array" aca="1" ref="GF70" ca="1">IFERROR(IF(COUNT(IF(('1. Database - raw'!FG$7:FI$494&gt;0)*('1. Database - raw'!$AD$7:$AD$494=$A70)*(INDIRECT($Q70,TRUE)=$O70),'1. Database - raw'!FG$7:FI$494))&gt;0,COUNT(IF(('1. Database - raw'!FG$7:FI$494&gt;0)*('1. Database - raw'!$AD$7:$AD$494=$A70)*(INDIRECT($Q70,TRUE)=$O70),'1. Database - raw'!FG$7:FI$494)),""),"")</f>
        <v/>
      </c>
      <c r="GG70" s="407" t="str">
        <f t="shared" ca="1" si="262"/>
        <v/>
      </c>
      <c r="GH70" s="408" t="str">
        <f t="shared" ca="1" si="263"/>
        <v/>
      </c>
      <c r="GI70" s="408" t="str">
        <f t="shared" ca="1" si="264"/>
        <v/>
      </c>
      <c r="GJ70" s="408" t="str">
        <f t="array" aca="1" ref="GJ70" ca="1">IFERROR(AVERAGE(IF(('1. Database - raw'!FM$7:FO$494&gt;0)*('1. Database - raw'!$AD$7:$AD$494=$A70)*(INDIRECT($Q70,TRUE)=$O70),'1. Database - raw'!FM$7:FO$494)),"")</f>
        <v/>
      </c>
      <c r="GK70" s="409" t="str">
        <f t="array" aca="1" ref="GK70" ca="1">IFERROR(_xlfn.STDEV.S(IF(('1. Database - raw'!FM$7:FO$494&gt;0)*('1. Database - raw'!$AD$7:$AD$494=$A70)*(INDIRECT($Q70,TRUE)=$O70),'1. Database - raw'!FM$7:FO$494)),"")</f>
        <v/>
      </c>
      <c r="GL70" s="410" t="str">
        <f t="array" aca="1" ref="GL70" ca="1">IFERROR(IF(COUNT(IF(('1. Database - raw'!FM$7:FO$494&gt;0)*('1. Database - raw'!$AD$7:$AD$494=$A70)*(INDIRECT($Q70,TRUE)=$O70),'1. Database - raw'!FM$7:FO$494))&gt;0,COUNT(IF(('1. Database - raw'!FM$7:FO$494&gt;0)*('1. Database - raw'!$AD$7:$AD$494=$A70)*(INDIRECT($Q70,TRUE)=$O70),'1. Database - raw'!FM$7:FO$494)),""),"")</f>
        <v/>
      </c>
      <c r="GM70" s="407">
        <f t="shared" ca="1" si="265"/>
        <v>100.00000000000004</v>
      </c>
      <c r="GN70" s="408">
        <f t="shared" ca="1" si="266"/>
        <v>100.00000000000004</v>
      </c>
      <c r="GO70" s="408">
        <f t="shared" ca="1" si="267"/>
        <v>100.00000000000004</v>
      </c>
      <c r="GP70" s="408">
        <f t="array" aca="1" ref="GP70" ca="1">IFERROR(AVERAGE(IF(('1. Database - raw'!FS$7:FU$494&gt;0)*('1. Database - raw'!$AD$7:$AD$494=$A70)*(INDIRECT($Q70,TRUE)=$O70),'1. Database - raw'!FS$7:FU$494)),"")</f>
        <v>100</v>
      </c>
      <c r="GQ70" s="409">
        <f t="array" aca="1" ref="GQ70" ca="1">IFERROR(_xlfn.STDEV.S(IF(('1. Database - raw'!FS$7:FU$494&gt;0)*('1. Database - raw'!$AD$7:$AD$494=$A70)*(INDIRECT($Q70,TRUE)=$O70),'1. Database - raw'!FS$7:FU$494)),"")</f>
        <v>0</v>
      </c>
      <c r="GR70" s="410">
        <f t="array" aca="1" ref="GR70" ca="1">IFERROR(IF(COUNT(IF(('1. Database - raw'!FS$7:FU$494&gt;0)*('1. Database - raw'!$AD$7:$AD$494=$A70)*(INDIRECT($Q70,TRUE)=$O70),'1. Database - raw'!FS$7:FU$494))&gt;0,COUNT(IF(('1. Database - raw'!FS$7:FU$494&gt;0)*('1. Database - raw'!$AD$7:$AD$494=$A70)*(INDIRECT($Q70,TRUE)=$O70),'1. Database - raw'!FS$7:FU$494)),""),"")</f>
        <v>3</v>
      </c>
      <c r="GS70" s="407" t="str">
        <f t="shared" ca="1" si="268"/>
        <v/>
      </c>
      <c r="GT70" s="408" t="str">
        <f t="shared" ca="1" si="269"/>
        <v/>
      </c>
      <c r="GU70" s="408" t="str">
        <f t="shared" ca="1" si="270"/>
        <v/>
      </c>
      <c r="GV70" s="408" t="str">
        <f t="array" aca="1" ref="GV70" ca="1">IFERROR(AVERAGE(IF(('1. Database - raw'!FY$7:GA$494&gt;0)*('1. Database - raw'!$AD$7:$AD$494=$A70)*(INDIRECT($Q70,TRUE)=$O70),'1. Database - raw'!FY$7:GA$494)),"")</f>
        <v/>
      </c>
      <c r="GW70" s="409" t="str">
        <f t="array" aca="1" ref="GW70" ca="1">IFERROR(_xlfn.STDEV.S(IF(('1. Database - raw'!FY$7:GA$494&gt;0)*('1. Database - raw'!$AD$7:$AD$494=$A70)*(INDIRECT($Q70,TRUE)=$O70),'1. Database - raw'!FY$7:GA$494)),"")</f>
        <v/>
      </c>
      <c r="GX70" s="410" t="str">
        <f t="array" aca="1" ref="GX70" ca="1">IFERROR(IF(COUNT(IF(('1. Database - raw'!FY$7:GA$494&gt;0)*('1. Database - raw'!$AD$7:$AD$494=$A70)*(INDIRECT($Q70,TRUE)=$O70),'1. Database - raw'!FY$7:GA$494))&gt;0,COUNT(IF(('1. Database - raw'!FY$7:GA$494&gt;0)*('1. Database - raw'!$AD$7:$AD$494=$A70)*(INDIRECT($Q70,TRUE)=$O70),'1. Database - raw'!FY$7:GA$494)),""),"")</f>
        <v/>
      </c>
      <c r="GY70" s="407" t="str">
        <f t="shared" ca="1" si="271"/>
        <v/>
      </c>
      <c r="GZ70" s="408" t="str">
        <f t="shared" ca="1" si="272"/>
        <v/>
      </c>
      <c r="HA70" s="408" t="str">
        <f t="shared" ca="1" si="273"/>
        <v/>
      </c>
      <c r="HB70" s="408" t="str">
        <f t="array" aca="1" ref="HB70" ca="1">IFERROR(AVERAGE(IF(('1. Database - raw'!GE$7:GG$494&gt;0)*('1. Database - raw'!$AD$7:$AD$494=$A70)*(INDIRECT($Q70,TRUE)=$O70),'1. Database - raw'!GE$7:GG$494)),"")</f>
        <v/>
      </c>
      <c r="HC70" s="409" t="str">
        <f t="array" aca="1" ref="HC70" ca="1">IFERROR(_xlfn.STDEV.S(IF(('1. Database - raw'!GE$7:GG$494&gt;0)*('1. Database - raw'!$AD$7:$AD$494=$A70)*(INDIRECT($Q70,TRUE)=$O70),'1. Database - raw'!GE$7:GG$494)),"")</f>
        <v/>
      </c>
      <c r="HD70" s="410" t="str">
        <f t="array" aca="1" ref="HD70" ca="1">IFERROR(IF(COUNT(IF(('1. Database - raw'!GE$7:GG$494&gt;0)*('1. Database - raw'!$AD$7:$AD$494=$A70)*(INDIRECT($Q70,TRUE)=$O70),'1. Database - raw'!GE$7:GG$494))&gt;0,COUNT(IF(('1. Database - raw'!GE$7:GG$494&gt;0)*('1. Database - raw'!$AD$7:$AD$494=$A70)*(INDIRECT($Q70,TRUE)=$O70),'1. Database - raw'!GE$7:GG$494)),""),"")</f>
        <v/>
      </c>
      <c r="HE70" s="407" t="str">
        <f t="shared" ca="1" si="274"/>
        <v/>
      </c>
      <c r="HF70" s="408" t="str">
        <f t="shared" ca="1" si="275"/>
        <v/>
      </c>
      <c r="HG70" s="408" t="str">
        <f t="shared" ca="1" si="276"/>
        <v/>
      </c>
      <c r="HH70" s="408" t="str">
        <f t="array" aca="1" ref="HH70" ca="1">IFERROR(AVERAGE(IF(('1. Database - raw'!GK$7:GM$494&gt;0)*('1. Database - raw'!$AD$7:$AD$494=$A70)*(INDIRECT($Q70,TRUE)=$O70),'1. Database - raw'!GK$7:GM$494)),"")</f>
        <v/>
      </c>
      <c r="HI70" s="409" t="str">
        <f t="array" aca="1" ref="HI70" ca="1">IFERROR(_xlfn.STDEV.S(IF(('1. Database - raw'!GK$7:GM$494&gt;0)*('1. Database - raw'!$AD$7:$AD$494=$A70)*(INDIRECT($Q70,TRUE)=$O70),'1. Database - raw'!GK$7:GM$494)),"")</f>
        <v/>
      </c>
      <c r="HJ70" s="410" t="str">
        <f t="array" aca="1" ref="HJ70" ca="1">IFERROR(IF(COUNT(IF(('1. Database - raw'!GK$7:GM$494&gt;0)*('1. Database - raw'!$AD$7:$AD$494=$A70)*(INDIRECT($Q70,TRUE)=$O70),'1. Database - raw'!GK$7:GM$494))&gt;0,COUNT(IF(('1. Database - raw'!GK$7:GM$494&gt;0)*('1. Database - raw'!$AD$7:$AD$494=$A70)*(INDIRECT($Q70,TRUE)=$O70),'1. Database - raw'!GK$7:GM$494)),""),"")</f>
        <v/>
      </c>
      <c r="HK70" s="407" t="str">
        <f t="shared" ca="1" si="277"/>
        <v/>
      </c>
      <c r="HL70" s="408" t="str">
        <f t="shared" ca="1" si="278"/>
        <v/>
      </c>
      <c r="HM70" s="408" t="str">
        <f t="shared" ca="1" si="279"/>
        <v/>
      </c>
      <c r="HN70" s="408" t="str">
        <f t="array" aca="1" ref="HN70" ca="1">IFERROR(AVERAGE(IF(('1. Database - raw'!GQ$7:GS$494&gt;0)*('1. Database - raw'!$AD$7:$AD$494=$A70)*(INDIRECT($Q70,TRUE)=$O70),'1. Database - raw'!GQ$7:GS$494)),"")</f>
        <v/>
      </c>
      <c r="HO70" s="409" t="str">
        <f t="array" aca="1" ref="HO70" ca="1">IFERROR(_xlfn.STDEV.S(IF(('1. Database - raw'!GQ$7:GS$494&gt;0)*('1. Database - raw'!$AD$7:$AD$494=$A70)*(INDIRECT($Q70,TRUE)=$O70),'1. Database - raw'!GQ$7:GS$494)),"")</f>
        <v/>
      </c>
      <c r="HP70" s="410" t="str">
        <f t="array" aca="1" ref="HP70" ca="1">IFERROR(IF(COUNT(IF(('1. Database - raw'!GQ$7:GS$494&gt;0)*('1. Database - raw'!$AD$7:$AD$494=$A70)*(INDIRECT($Q70,TRUE)=$O70),'1. Database - raw'!GQ$7:GS$494))&gt;0,COUNT(IF(('1. Database - raw'!GQ$7:GS$494&gt;0)*('1. Database - raw'!$AD$7:$AD$494=$A70)*(INDIRECT($Q70,TRUE)=$O70),'1. Database - raw'!GQ$7:GS$494)),""),"")</f>
        <v/>
      </c>
      <c r="HQ70" s="407" t="str">
        <f t="shared" ca="1" si="280"/>
        <v/>
      </c>
      <c r="HR70" s="408" t="str">
        <f t="shared" ca="1" si="281"/>
        <v/>
      </c>
      <c r="HS70" s="408" t="str">
        <f t="shared" ca="1" si="282"/>
        <v/>
      </c>
      <c r="HT70" s="408">
        <f t="array" aca="1" ref="HT70" ca="1">IFERROR(AVERAGE(IF(('1. Database - raw'!GW$7:GY$494&gt;0)*('1. Database - raw'!$AD$7:$AD$494=$A70)*(INDIRECT($Q70,TRUE)=$O70),'1. Database - raw'!GW$7:GY$494)),"")</f>
        <v>28</v>
      </c>
      <c r="HU70" s="409" t="str">
        <f t="array" aca="1" ref="HU70" ca="1">IFERROR(_xlfn.STDEV.S(IF(('1. Database - raw'!GW$7:GY$494&gt;0)*('1. Database - raw'!$AD$7:$AD$494=$A70)*(INDIRECT($Q70,TRUE)=$O70),'1. Database - raw'!GW$7:GY$494)),"")</f>
        <v/>
      </c>
      <c r="HV70" s="410">
        <f t="array" aca="1" ref="HV70" ca="1">IFERROR(IF(COUNT(IF(('1. Database - raw'!GW$7:GY$494&gt;0)*('1. Database - raw'!$AD$7:$AD$494=$A70)*(INDIRECT($Q70,TRUE)=$O70),'1. Database - raw'!GW$7:GY$494))&gt;0,COUNT(IF(('1. Database - raw'!GW$7:GY$494&gt;0)*('1. Database - raw'!$AD$7:$AD$494=$A70)*(INDIRECT($Q70,TRUE)=$O70),'1. Database - raw'!GW$7:GY$494)),""),"")</f>
        <v>1</v>
      </c>
      <c r="HW70" s="407" t="str">
        <f t="shared" ca="1" si="283"/>
        <v/>
      </c>
      <c r="HX70" s="408" t="str">
        <f t="shared" ca="1" si="284"/>
        <v/>
      </c>
      <c r="HY70" s="408" t="str">
        <f t="shared" ca="1" si="285"/>
        <v/>
      </c>
      <c r="HZ70" s="408" t="str">
        <f t="array" aca="1" ref="HZ70" ca="1">IFERROR(AVERAGE(IF(('1. Database - raw'!HC$7:HE$494&gt;0)*('1. Database - raw'!$AD$7:$AD$494=$A70)*(INDIRECT($Q70,TRUE)=$O70),'1. Database - raw'!HC$7:HE$494)),"")</f>
        <v/>
      </c>
      <c r="IA70" s="409" t="str">
        <f t="array" aca="1" ref="IA70" ca="1">IFERROR(_xlfn.STDEV.S(IF(('1. Database - raw'!HC$7:HE$494&gt;0)*('1. Database - raw'!$AD$7:$AD$494=$A70)*(INDIRECT($Q70,TRUE)=$O70),'1. Database - raw'!HC$7:HE$494)),"")</f>
        <v/>
      </c>
      <c r="IB70" s="410" t="str">
        <f t="array" aca="1" ref="IB70" ca="1">IFERROR(IF(COUNT(IF(('1. Database - raw'!HC$7:HE$494&gt;0)*('1. Database - raw'!$AD$7:$AD$494=$A70)*(INDIRECT($Q70,TRUE)=$O70),'1. Database - raw'!HC$7:HE$494))&gt;0,COUNT(IF(('1. Database - raw'!HC$7:HE$494&gt;0)*('1. Database - raw'!$AD$7:$AD$494=$A70)*(INDIRECT($Q70,TRUE)=$O70),'1. Database - raw'!HC$7:HE$494)),""),"")</f>
        <v/>
      </c>
      <c r="IC70" s="407" t="str">
        <f t="shared" ca="1" si="286"/>
        <v/>
      </c>
      <c r="ID70" s="408" t="str">
        <f t="shared" ca="1" si="287"/>
        <v/>
      </c>
      <c r="IE70" s="408" t="str">
        <f t="shared" ca="1" si="288"/>
        <v/>
      </c>
      <c r="IF70" s="408" t="str">
        <f t="array" aca="1" ref="IF70" ca="1">IFERROR(AVERAGE(IF(('1. Database - raw'!HI$7:HK$494&gt;0)*('1. Database - raw'!$AD$7:$AD$494=$A70)*(INDIRECT($Q70,TRUE)=$O70),'1. Database - raw'!HI$7:HK$494)),"")</f>
        <v/>
      </c>
      <c r="IG70" s="409" t="str">
        <f t="array" aca="1" ref="IG70" ca="1">IFERROR(_xlfn.STDEV.S(IF(('1. Database - raw'!HI$7:HK$494&gt;0)*('1. Database - raw'!$AD$7:$AD$494=$A70)*(INDIRECT($Q70,TRUE)=$O70),'1. Database - raw'!HI$7:HK$494)),"")</f>
        <v/>
      </c>
      <c r="IH70" s="410" t="str">
        <f t="array" aca="1" ref="IH70" ca="1">IFERROR(IF(COUNT(IF(('1. Database - raw'!HI$7:HK$494&gt;0)*('1. Database - raw'!$AD$7:$AD$494=$A70)*(INDIRECT($Q70,TRUE)=$O70),'1. Database - raw'!HI$7:HK$494))&gt;0,COUNT(IF(('1. Database - raw'!HI$7:HK$494&gt;0)*('1. Database - raw'!$AD$7:$AD$494=$A70)*(INDIRECT($Q70,TRUE)=$O70),'1. Database - raw'!HI$7:HK$494)),""),"")</f>
        <v/>
      </c>
      <c r="II70" s="407" t="str">
        <f t="shared" ca="1" si="289"/>
        <v/>
      </c>
      <c r="IJ70" s="408" t="str">
        <f t="shared" ca="1" si="290"/>
        <v/>
      </c>
      <c r="IK70" s="408" t="str">
        <f t="shared" ca="1" si="291"/>
        <v/>
      </c>
      <c r="IL70" s="408" t="str">
        <f t="array" aca="1" ref="IL70" ca="1">IFERROR(AVERAGE(IF(('1. Database - raw'!HO$7:HQ$494&gt;0)*('1. Database - raw'!$AD$7:$AD$494=$A70)*(INDIRECT($Q70,TRUE)=$O70),'1. Database - raw'!HO$7:HQ$494)),"")</f>
        <v/>
      </c>
      <c r="IM70" s="409" t="str">
        <f t="array" aca="1" ref="IM70" ca="1">IFERROR(_xlfn.STDEV.S(IF(('1. Database - raw'!HO$7:HQ$494&gt;0)*('1. Database - raw'!$AD$7:$AD$494=$A70)*(INDIRECT($Q70,TRUE)=$O70),'1. Database - raw'!HO$7:HQ$494)),"")</f>
        <v/>
      </c>
      <c r="IN70" s="410" t="str">
        <f t="array" aca="1" ref="IN70" ca="1">IFERROR(IF(COUNT(IF(('1. Database - raw'!HO$7:HQ$494&gt;0)*('1. Database - raw'!$AD$7:$AD$494=$A70)*(INDIRECT($Q70,TRUE)=$O70),'1. Database - raw'!HO$7:HQ$494))&gt;0,COUNT(IF(('1. Database - raw'!HO$7:HQ$494&gt;0)*('1. Database - raw'!$AD$7:$AD$494=$A70)*(INDIRECT($Q70,TRUE)=$O70),'1. Database - raw'!HO$7:HQ$494)),""),"")</f>
        <v/>
      </c>
      <c r="IO70" s="407" t="str">
        <f t="shared" ca="1" si="292"/>
        <v/>
      </c>
      <c r="IP70" s="408" t="str">
        <f t="shared" ca="1" si="293"/>
        <v/>
      </c>
      <c r="IQ70" s="408" t="str">
        <f t="shared" ca="1" si="294"/>
        <v/>
      </c>
      <c r="IR70" s="408" t="str">
        <f t="array" aca="1" ref="IR70" ca="1">IFERROR(AVERAGE(IF(('1. Database - raw'!HU$7:HW$494&gt;0)*('1. Database - raw'!$AD$7:$AD$494=$A70)*(INDIRECT($Q70,TRUE)=$O70),'1. Database - raw'!HU$7:HW$494)),"")</f>
        <v/>
      </c>
      <c r="IS70" s="409" t="str">
        <f t="array" aca="1" ref="IS70" ca="1">IFERROR(_xlfn.STDEV.S(IF(('1. Database - raw'!HU$7:HW$494&gt;0)*('1. Database - raw'!$AD$7:$AD$494=$A70)*(INDIRECT($Q70,TRUE)=$O70),'1. Database - raw'!HU$7:HW$494)),"")</f>
        <v/>
      </c>
      <c r="IT70" s="410" t="str">
        <f t="array" aca="1" ref="IT70" ca="1">IFERROR(IF(COUNT(IF(('1. Database - raw'!HU$7:HW$494&gt;0)*('1. Database - raw'!$AD$7:$AD$494=$A70)*(INDIRECT($Q70,TRUE)=$O70),'1. Database - raw'!HU$7:HW$494))&gt;0,COUNT(IF(('1. Database - raw'!HU$7:HW$494&gt;0)*('1. Database - raw'!$AD$7:$AD$494=$A70)*(INDIRECT($Q70,TRUE)=$O70),'1. Database - raw'!HU$7:HW$494)),""),"")</f>
        <v/>
      </c>
      <c r="IU70" s="407" t="str">
        <f t="shared" ca="1" si="295"/>
        <v/>
      </c>
      <c r="IV70" s="408" t="str">
        <f t="shared" ca="1" si="296"/>
        <v/>
      </c>
      <c r="IW70" s="408" t="str">
        <f t="shared" ca="1" si="297"/>
        <v/>
      </c>
      <c r="IX70" s="408" t="str">
        <f t="array" aca="1" ref="IX70" ca="1">IFERROR(AVERAGE(IF(('1. Database - raw'!IA$7:IC$494&gt;0)*('1. Database - raw'!$AD$7:$AD$494=$A70)*(INDIRECT($Q70,TRUE)=$O70),'1. Database - raw'!IA$7:IC$494)),"")</f>
        <v/>
      </c>
      <c r="IY70" s="409" t="str">
        <f t="array" aca="1" ref="IY70" ca="1">IFERROR(_xlfn.STDEV.S(IF(('1. Database - raw'!IA$7:IC$494&gt;0)*('1. Database - raw'!$AD$7:$AD$494=$A70)*(INDIRECT($Q70,TRUE)=$O70),'1. Database - raw'!IA$7:IC$494)),"")</f>
        <v/>
      </c>
      <c r="IZ70" s="410" t="str">
        <f t="array" aca="1" ref="IZ70" ca="1">IFERROR(IF(COUNT(IF(('1. Database - raw'!IA$7:IC$494&gt;0)*('1. Database - raw'!$AD$7:$AD$494=$A70)*(INDIRECT($Q70,TRUE)=$O70),'1. Database - raw'!IA$7:IC$494))&gt;0,COUNT(IF(('1. Database - raw'!IA$7:IC$494&gt;0)*('1. Database - raw'!$AD$7:$AD$494=$A70)*(INDIRECT($Q70,TRUE)=$O70),'1. Database - raw'!IA$7:IC$494)),""),"")</f>
        <v/>
      </c>
      <c r="JA70" s="407" t="str">
        <f t="shared" ca="1" si="298"/>
        <v/>
      </c>
      <c r="JB70" s="408" t="str">
        <f t="shared" ca="1" si="299"/>
        <v/>
      </c>
      <c r="JC70" s="408" t="str">
        <f t="shared" ca="1" si="300"/>
        <v/>
      </c>
      <c r="JD70" s="408" t="str">
        <f t="array" aca="1" ref="JD70" ca="1">IFERROR(AVERAGE(IF(('1. Database - raw'!IG$7:II$494&gt;0)*('1. Database - raw'!$AD$7:$AD$494=$A70)*(INDIRECT($Q70,TRUE)=$O70),'1. Database - raw'!IG$7:II$494)),"")</f>
        <v/>
      </c>
      <c r="JE70" s="409" t="str">
        <f t="array" aca="1" ref="JE70" ca="1">IFERROR(_xlfn.STDEV.S(IF(('1. Database - raw'!IG$7:II$494&gt;0)*('1. Database - raw'!$AD$7:$AD$494=$A70)*(INDIRECT($Q70,TRUE)=$O70),'1. Database - raw'!IG$7:II$494)),"")</f>
        <v/>
      </c>
      <c r="JF70" s="410" t="str">
        <f t="array" aca="1" ref="JF70" ca="1">IFERROR(IF(COUNT(IF(('1. Database - raw'!IG$7:II$494&gt;0)*('1. Database - raw'!$AD$7:$AD$494=$A70)*(INDIRECT($Q70,TRUE)=$O70),'1. Database - raw'!IG$7:II$494))&gt;0,COUNT(IF(('1. Database - raw'!IG$7:II$494&gt;0)*('1. Database - raw'!$AD$7:$AD$494=$A70)*(INDIRECT($Q70,TRUE)=$O70),'1. Database - raw'!IG$7:II$494)),""),"")</f>
        <v/>
      </c>
      <c r="JG70" s="414">
        <f t="shared" ca="1" si="301"/>
        <v>7.2858401283822225</v>
      </c>
      <c r="JH70" s="415">
        <f t="shared" ca="1" si="302"/>
        <v>9.8929935272644904</v>
      </c>
      <c r="JI70" s="415">
        <f t="shared" ca="1" si="303"/>
        <v>8.489921626892043</v>
      </c>
      <c r="JJ70" s="415">
        <f t="array" aca="1" ref="JJ70" ca="1">IFERROR(AVERAGE(IF(('1. Database - raw'!IM$7:IO$494&gt;0)*('1. Database - raw'!$AD$7:$AD$494=$A70)*(INDIRECT($Q70,TRUE)=$O70),'1. Database - raw'!IM$7:IO$494)),"")</f>
        <v>8.8000000000000007</v>
      </c>
      <c r="JK70" s="416">
        <f t="array" aca="1" ref="JK70" ca="1">IFERROR(_xlfn.STDEV.S(IF(('1. Database - raw'!IM$7:IO$494&gt;0)*('1. Database - raw'!$AD$7:$AD$494=$A70)*(INDIRECT($Q70,TRUE)=$O70),'1. Database - raw'!IM$7:IO$494)),"")</f>
        <v>2.3999999999999981</v>
      </c>
      <c r="JL70" s="410">
        <f t="array" aca="1" ref="JL70" ca="1">IFERROR(IF(COUNT(IF(('1. Database - raw'!IM$7:IO$494&gt;0)*('1. Database - raw'!$AD$7:$AD$494=$A70)*(INDIRECT($Q70,TRUE)=$O70),'1. Database - raw'!IM$7:IO$494))&gt;0,COUNT(IF(('1. Database - raw'!IM$7:IO$494&gt;0)*('1. Database - raw'!$AD$7:$AD$494=$A70)*(INDIRECT($Q70,TRUE)=$O70),'1. Database - raw'!IM$7:IO$494)),""),"")</f>
        <v>4</v>
      </c>
      <c r="JM70" s="414" t="str">
        <f t="shared" ca="1" si="304"/>
        <v/>
      </c>
      <c r="JN70" s="415" t="str">
        <f t="shared" ca="1" si="305"/>
        <v/>
      </c>
      <c r="JO70" s="415" t="str">
        <f t="shared" ca="1" si="306"/>
        <v/>
      </c>
      <c r="JP70" s="415" t="str">
        <f t="array" aca="1" ref="JP70" ca="1">IFERROR(AVERAGE(IF(('1. Database - raw'!IS$7:IU$494&gt;0)*('1. Database - raw'!$AD$7:$AD$494=$A70)*(INDIRECT($Q70,TRUE)=$O70),'1. Database - raw'!IS$7:IU$494)),"")</f>
        <v/>
      </c>
      <c r="JQ70" s="416" t="str">
        <f t="array" aca="1" ref="JQ70" ca="1">IFERROR(_xlfn.STDEV.S(IF(('1. Database - raw'!IS$7:IU$494&gt;0)*('1. Database - raw'!$AD$7:$AD$494=$A70)*(INDIRECT($Q70,TRUE)=$O70),'1. Database - raw'!IS$7:IU$494)),"")</f>
        <v/>
      </c>
      <c r="JR70" s="410" t="str">
        <f t="array" aca="1" ref="JR70" ca="1">IFERROR(IF(COUNT(IF(('1. Database - raw'!IS$7:IU$494&gt;0)*('1. Database - raw'!$AD$7:$AD$494=$A70)*(INDIRECT($Q70,TRUE)=$O70),'1. Database - raw'!IS$7:IU$494))&gt;0,COUNT(IF(('1. Database - raw'!IS$7:IU$494&gt;0)*('1. Database - raw'!$AD$7:$AD$494=$A70)*(INDIRECT($Q70,TRUE)=$O70),'1. Database - raw'!IS$7:IU$494)),""),"")</f>
        <v/>
      </c>
      <c r="JS70" s="414" t="str">
        <f t="shared" ca="1" si="307"/>
        <v/>
      </c>
      <c r="JT70" s="415" t="str">
        <f t="shared" ca="1" si="308"/>
        <v/>
      </c>
      <c r="JU70" s="415" t="str">
        <f t="shared" ca="1" si="309"/>
        <v/>
      </c>
      <c r="JV70" s="415" t="str">
        <f t="array" aca="1" ref="JV70" ca="1">IFERROR(AVERAGE(IF(('1. Database - raw'!IY$7:JA$494&gt;0)*('1. Database - raw'!$AD$7:$AD$494=$A70)*(INDIRECT($Q70,TRUE)=$O70),'1. Database - raw'!IY$7:JA$494)),"")</f>
        <v/>
      </c>
      <c r="JW70" s="416" t="str">
        <f t="array" aca="1" ref="JW70" ca="1">IFERROR(_xlfn.STDEV.S(IF(('1. Database - raw'!IY$7:JA$494&gt;0)*('1. Database - raw'!$AD$7:$AD$494=$A70)*(INDIRECT($Q70,TRUE)=$O70),'1. Database - raw'!IY$7:JA$494)),"")</f>
        <v/>
      </c>
      <c r="JX70" s="410" t="str">
        <f t="array" aca="1" ref="JX70" ca="1">IFERROR(IF(COUNT(IF(('1. Database - raw'!IY$7:JA$494&gt;0)*('1. Database - raw'!$AD$7:$AD$494=$A70)*(INDIRECT($Q70,TRUE)=$O70),'1. Database - raw'!IY$7:JA$494))&gt;0,COUNT(IF(('1. Database - raw'!IY$7:JA$494&gt;0)*('1. Database - raw'!$AD$7:$AD$494=$A70)*(INDIRECT($Q70,TRUE)=$O70),'1. Database - raw'!IY$7:JA$494)),""),"")</f>
        <v/>
      </c>
      <c r="JY70" s="414" t="str">
        <f t="shared" ca="1" si="310"/>
        <v/>
      </c>
      <c r="JZ70" s="415" t="str">
        <f t="shared" ca="1" si="311"/>
        <v/>
      </c>
      <c r="KA70" s="415" t="str">
        <f t="shared" ca="1" si="312"/>
        <v/>
      </c>
      <c r="KB70" s="415" t="str">
        <f t="array" aca="1" ref="KB70" ca="1">IFERROR(AVERAGE(IF(('1. Database - raw'!JE$7:JG$494&gt;0)*('1. Database - raw'!$AD$7:$AD$494=$A70)*(INDIRECT($Q70,TRUE)=$O70),'1. Database - raw'!JE$7:JG$494)),"")</f>
        <v/>
      </c>
      <c r="KC70" s="416" t="str">
        <f t="array" aca="1" ref="KC70" ca="1">IFERROR(_xlfn.STDEV.S(IF(('1. Database - raw'!JE$7:JG$494&gt;0)*('1. Database - raw'!$AD$7:$AD$494=$A70)*(INDIRECT($Q70,TRUE)=$O70),'1. Database - raw'!JE$7:JG$494)),"")</f>
        <v/>
      </c>
      <c r="KD70" s="410" t="str">
        <f t="array" aca="1" ref="KD70" ca="1">IFERROR(IF(COUNT(IF(('1. Database - raw'!JE$7:JG$494&gt;0)*('1. Database - raw'!$AD$7:$AD$494=$A70)*(INDIRECT($Q70,TRUE)=$O70),'1. Database - raw'!JE$7:JG$494))&gt;0,COUNT(IF(('1. Database - raw'!JE$7:JG$494&gt;0)*('1. Database - raw'!$AD$7:$AD$494=$A70)*(INDIRECT($Q70,TRUE)=$O70),'1. Database - raw'!JE$7:JG$494)),""),"")</f>
        <v/>
      </c>
      <c r="KE70" s="414" t="str">
        <f t="shared" ca="1" si="313"/>
        <v/>
      </c>
      <c r="KF70" s="415" t="str">
        <f t="shared" ca="1" si="314"/>
        <v/>
      </c>
      <c r="KG70" s="415" t="str">
        <f t="shared" ca="1" si="315"/>
        <v/>
      </c>
      <c r="KH70" s="415" t="str">
        <f t="array" aca="1" ref="KH70" ca="1">IFERROR(AVERAGE(IF(('1. Database - raw'!JK$7:JM$494&gt;0)*('1. Database - raw'!$AD$7:$AD$494=$A70)*(INDIRECT($Q70,TRUE)=$O70),'1. Database - raw'!JK$7:JM$494)),"")</f>
        <v/>
      </c>
      <c r="KI70" s="416" t="str">
        <f t="array" aca="1" ref="KI70" ca="1">IFERROR(_xlfn.STDEV.S(IF(('1. Database - raw'!JK$7:JM$494&gt;0)*('1. Database - raw'!$AD$7:$AD$494=$A70)*(INDIRECT($Q70,TRUE)=$O70),'1. Database - raw'!JK$7:JM$494)),"")</f>
        <v/>
      </c>
      <c r="KJ70" s="410" t="str">
        <f t="array" aca="1" ref="KJ70" ca="1">IFERROR(IF(COUNT(IF(('1. Database - raw'!JK$7:JM$494&gt;0)*('1. Database - raw'!$AD$7:$AD$494=$A70)*(INDIRECT($Q70,TRUE)=$O70),'1. Database - raw'!JK$7:JM$494))&gt;0,COUNT(IF(('1. Database - raw'!JK$7:JM$494&gt;0)*('1. Database - raw'!$AD$7:$AD$494=$A70)*(INDIRECT($Q70,TRUE)=$O70),'1. Database - raw'!JK$7:JM$494)),""),"")</f>
        <v/>
      </c>
      <c r="KK70" s="414" t="str">
        <f t="shared" ca="1" si="316"/>
        <v/>
      </c>
      <c r="KL70" s="415" t="str">
        <f t="shared" ca="1" si="317"/>
        <v/>
      </c>
      <c r="KM70" s="415" t="str">
        <f t="shared" ca="1" si="318"/>
        <v/>
      </c>
      <c r="KN70" s="415">
        <f t="array" aca="1" ref="KN70" ca="1">IFERROR(AVERAGE(IF(('1. Database - raw'!JQ$7:JS$494&gt;0)*('1. Database - raw'!$AD$7:$AD$494=$A70)*(INDIRECT($Q70,TRUE)=$O70),'1. Database - raw'!JQ$7:JS$494)),"")</f>
        <v>2.8</v>
      </c>
      <c r="KO70" s="416" t="str">
        <f t="array" aca="1" ref="KO70" ca="1">IFERROR(_xlfn.STDEV.S(IF(('1. Database - raw'!JQ$7:JS$494&gt;0)*('1. Database - raw'!$AD$7:$AD$494=$A70)*(INDIRECT($Q70,TRUE)=$O70),'1. Database - raw'!JQ$7:JS$494)),"")</f>
        <v/>
      </c>
      <c r="KP70" s="410">
        <f t="array" aca="1" ref="KP70" ca="1">IFERROR(IF(COUNT(IF(('1. Database - raw'!JQ$7:JS$494&gt;0)*('1. Database - raw'!$AD$7:$AD$494=$A70)*(INDIRECT($Q70,TRUE)=$O70),'1. Database - raw'!JQ$7:JS$494))&gt;0,COUNT(IF(('1. Database - raw'!JQ$7:JS$494&gt;0)*('1. Database - raw'!$AD$7:$AD$494=$A70)*(INDIRECT($Q70,TRUE)=$O70),'1. Database - raw'!JQ$7:JS$494)),""),"")</f>
        <v>1</v>
      </c>
      <c r="KQ70" s="414" t="str">
        <f t="shared" ca="1" si="319"/>
        <v/>
      </c>
      <c r="KR70" s="415" t="str">
        <f t="shared" ca="1" si="320"/>
        <v/>
      </c>
      <c r="KS70" s="415" t="str">
        <f t="shared" ca="1" si="321"/>
        <v/>
      </c>
      <c r="KT70" s="415" t="str">
        <f t="array" aca="1" ref="KT70" ca="1">IFERROR(AVERAGE(IF(('1. Database - raw'!JW$7:JY$494&gt;0)*('1. Database - raw'!$AD$7:$AD$494=$A70)*(INDIRECT($Q70,TRUE)=$O70),'1. Database - raw'!JW$7:JY$494)),"")</f>
        <v/>
      </c>
      <c r="KU70" s="416" t="str">
        <f t="array" aca="1" ref="KU70" ca="1">IFERROR(_xlfn.STDEV.S(IF(('1. Database - raw'!JW$7:JY$494&gt;0)*('1. Database - raw'!$AD$7:$AD$494=$A70)*(INDIRECT($Q70,TRUE)=$O70),'1. Database - raw'!JW$7:JY$494)),"")</f>
        <v/>
      </c>
      <c r="KV70" s="410" t="str">
        <f t="array" aca="1" ref="KV70" ca="1">IFERROR(IF(COUNT(IF(('1. Database - raw'!JW$7:JY$494&gt;0)*('1. Database - raw'!$AD$7:$AD$494=$A70)*(INDIRECT($Q70,TRUE)=$O70),'1. Database - raw'!JW$7:JY$494))&gt;0,COUNT(IF(('1. Database - raw'!JW$7:JY$494&gt;0)*('1. Database - raw'!$AD$7:$AD$494=$A70)*(INDIRECT($Q70,TRUE)=$O70),'1. Database - raw'!JW$7:JY$494)),""),"")</f>
        <v/>
      </c>
      <c r="KW70" s="414" t="str">
        <f t="shared" ca="1" si="322"/>
        <v/>
      </c>
      <c r="KX70" s="415" t="str">
        <f t="shared" ca="1" si="323"/>
        <v/>
      </c>
      <c r="KY70" s="415" t="str">
        <f t="shared" ca="1" si="324"/>
        <v/>
      </c>
      <c r="KZ70" s="415" t="str">
        <f t="array" aca="1" ref="KZ70" ca="1">IFERROR(AVERAGE(IF(('1. Database - raw'!KC$7:KE$494&gt;0)*('1. Database - raw'!$AD$7:$AD$494=$A70)*(INDIRECT($Q70,TRUE)=$O70),'1. Database - raw'!KC$7:KE$494)),"")</f>
        <v/>
      </c>
      <c r="LA70" s="416" t="str">
        <f t="array" aca="1" ref="LA70" ca="1">IFERROR(_xlfn.STDEV.S(IF(('1. Database - raw'!KC$7:KE$494&gt;0)*('1. Database - raw'!$AD$7:$AD$494=$A70)*(INDIRECT($Q70,TRUE)=$O70),'1. Database - raw'!KC$7:KE$494)),"")</f>
        <v/>
      </c>
      <c r="LB70" s="410" t="str">
        <f t="array" aca="1" ref="LB70" ca="1">IFERROR(IF(COUNT(IF(('1. Database - raw'!KC$7:KE$494&gt;0)*('1. Database - raw'!$AD$7:$AD$494=$A70)*(INDIRECT($Q70,TRUE)=$O70),'1. Database - raw'!KC$7:KE$494))&gt;0,COUNT(IF(('1. Database - raw'!KC$7:KE$494&gt;0)*('1. Database - raw'!$AD$7:$AD$494=$A70)*(INDIRECT($Q70,TRUE)=$O70),'1. Database - raw'!KC$7:KE$494)),""),"")</f>
        <v/>
      </c>
      <c r="LC70" s="414" t="str">
        <f t="shared" ca="1" si="325"/>
        <v/>
      </c>
      <c r="LD70" s="415" t="str">
        <f t="shared" ca="1" si="326"/>
        <v/>
      </c>
      <c r="LE70" s="415" t="str">
        <f t="shared" ca="1" si="327"/>
        <v/>
      </c>
      <c r="LF70" s="415" t="str">
        <f t="array" aca="1" ref="LF70" ca="1">IFERROR(AVERAGE(IF(('1. Database - raw'!KI$7:KK$494&gt;0)*('1. Database - raw'!$AD$7:$AD$494=$A70)*(INDIRECT($Q70,TRUE)=$O70),'1. Database - raw'!KI$7:KK$494)),"")</f>
        <v/>
      </c>
      <c r="LG70" s="416" t="str">
        <f t="array" aca="1" ref="LG70" ca="1">IFERROR(_xlfn.STDEV.S(IF(('1. Database - raw'!KI$7:KK$494&gt;0)*('1. Database - raw'!$AD$7:$AD$494=$A70)*(INDIRECT($Q70,TRUE)=$O70),'1. Database - raw'!KI$7:KK$494)),"")</f>
        <v/>
      </c>
      <c r="LH70" s="410" t="str">
        <f t="array" aca="1" ref="LH70" ca="1">IFERROR(IF(COUNT(IF(('1. Database - raw'!KI$7:KK$494&gt;0)*('1. Database - raw'!$AD$7:$AD$494=$A70)*(INDIRECT($Q70,TRUE)=$O70),'1. Database - raw'!KI$7:KK$494))&gt;0,COUNT(IF(('1. Database - raw'!KI$7:KK$494&gt;0)*('1. Database - raw'!$AD$7:$AD$494=$A70)*(INDIRECT($Q70,TRUE)=$O70),'1. Database - raw'!KI$7:KK$494)),""),"")</f>
        <v/>
      </c>
      <c r="LI70" s="414">
        <f t="shared" ca="1" si="328"/>
        <v>1.3794658126688346</v>
      </c>
      <c r="LJ70" s="415">
        <f t="shared" ca="1" si="329"/>
        <v>2.6727318966167264</v>
      </c>
      <c r="LK70" s="415">
        <f t="shared" ca="1" si="330"/>
        <v>1.9201412129872917</v>
      </c>
      <c r="LL70" s="415">
        <f t="array" aca="1" ref="LL70" ca="1">IFERROR(AVERAGE(IF(('1. Database - raw'!KO$7:KQ$494&gt;0)*('1. Database - raw'!$AD$7:$AD$494=$A70)*(INDIRECT($Q70,TRUE)=$O70),'1. Database - raw'!KO$7:KQ$494)),"")</f>
        <v>2.0750000000000002</v>
      </c>
      <c r="LM70" s="416">
        <f t="array" aca="1" ref="LM70" ca="1">IFERROR(_xlfn.STDEV.S(IF(('1. Database - raw'!KO$7:KQ$494&gt;0)*('1. Database - raw'!$AD$7:$AD$494=$A70)*(INDIRECT($Q70,TRUE)=$O70),'1. Database - raw'!KO$7:KQ$494)),"")</f>
        <v>0.84999999999999931</v>
      </c>
      <c r="LN70" s="410">
        <f t="array" aca="1" ref="LN70" ca="1">IFERROR(IF(COUNT(IF(('1. Database - raw'!KO$7:KQ$494&gt;0)*('1. Database - raw'!$AD$7:$AD$494=$A70)*(INDIRECT($Q70,TRUE)=$O70),'1. Database - raw'!KO$7:KQ$494))&gt;0,COUNT(IF(('1. Database - raw'!KO$7:KQ$494&gt;0)*('1. Database - raw'!$AD$7:$AD$494=$A70)*(INDIRECT($Q70,TRUE)=$O70),'1. Database - raw'!KO$7:KQ$494)),""),"")</f>
        <v>4</v>
      </c>
      <c r="LO70" s="414">
        <f t="shared" ca="1" si="331"/>
        <v>1.62</v>
      </c>
      <c r="LP70" s="415">
        <f t="shared" ca="1" si="332"/>
        <v>1.62</v>
      </c>
      <c r="LQ70" s="415">
        <f t="shared" ca="1" si="333"/>
        <v>1.62</v>
      </c>
      <c r="LR70" s="415">
        <f t="array" aca="1" ref="LR70" ca="1">IFERROR(AVERAGE(IF(('1. Database - raw'!KU$7:KW$494&gt;0)*('1. Database - raw'!$AD$7:$AD$494=$A70)*(INDIRECT($Q70,TRUE)=$O70),'1. Database - raw'!KU$7:KW$494)),"")</f>
        <v>1.62</v>
      </c>
      <c r="LS70" s="416">
        <f t="array" aca="1" ref="LS70" ca="1">IFERROR(_xlfn.STDEV.S(IF(('1. Database - raw'!KU$7:KW$494&gt;0)*('1. Database - raw'!$AD$7:$AD$494=$A70)*(INDIRECT($Q70,TRUE)=$O70),'1. Database - raw'!KU$7:KW$494)),"")</f>
        <v>0</v>
      </c>
      <c r="LT70" s="410">
        <f t="array" aca="1" ref="LT70" ca="1">IFERROR(IF(COUNT(IF(('1. Database - raw'!KU$7:KW$494&gt;0)*('1. Database - raw'!$AD$7:$AD$494=$A70)*(INDIRECT($Q70,TRUE)=$O70),'1. Database - raw'!KU$7:KW$494))&gt;0,COUNT(IF(('1. Database - raw'!KU$7:KW$494&gt;0)*('1. Database - raw'!$AD$7:$AD$494=$A70)*(INDIRECT($Q70,TRUE)=$O70),'1. Database - raw'!KU$7:KW$494)),""),"")</f>
        <v>2</v>
      </c>
      <c r="LU70" s="414" t="str">
        <f t="shared" ca="1" si="334"/>
        <v/>
      </c>
      <c r="LV70" s="415" t="str">
        <f t="shared" ca="1" si="335"/>
        <v/>
      </c>
      <c r="LW70" s="415" t="str">
        <f t="shared" ca="1" si="336"/>
        <v/>
      </c>
      <c r="LX70" s="415" t="str">
        <f t="array" aca="1" ref="LX70" ca="1">IFERROR(AVERAGE(IF(('1. Database - raw'!LA$7:LC$494&gt;0)*('1. Database - raw'!$AD$7:$AD$494=$A70)*(INDIRECT($Q70,TRUE)=$O70),'1. Database - raw'!LA$7:LC$494)),"")</f>
        <v/>
      </c>
      <c r="LY70" s="416" t="str">
        <f t="array" aca="1" ref="LY70" ca="1">IFERROR(_xlfn.STDEV.S(IF(('1. Database - raw'!LA$7:LC$494&gt;0)*('1. Database - raw'!$AD$7:$AD$494=$A70)*(INDIRECT($Q70,TRUE)=$O70),'1. Database - raw'!LA$7:LC$494)),"")</f>
        <v/>
      </c>
      <c r="LZ70" s="410" t="str">
        <f t="array" aca="1" ref="LZ70" ca="1">IFERROR(IF(COUNT(IF(('1. Database - raw'!LA$7:LC$494&gt;0)*('1. Database - raw'!$AD$7:$AD$494=$A70)*(INDIRECT($Q70,TRUE)=$O70),'1. Database - raw'!LA$7:LC$494))&gt;0,COUNT(IF(('1. Database - raw'!LA$7:LC$494&gt;0)*('1. Database - raw'!$AD$7:$AD$494=$A70)*(INDIRECT($Q70,TRUE)=$O70),'1. Database - raw'!LA$7:LC$494)),""),"")</f>
        <v/>
      </c>
      <c r="MA70" s="414" t="str">
        <f t="shared" ca="1" si="337"/>
        <v/>
      </c>
      <c r="MB70" s="415" t="str">
        <f t="shared" ca="1" si="338"/>
        <v/>
      </c>
      <c r="MC70" s="415" t="str">
        <f t="shared" ca="1" si="339"/>
        <v/>
      </c>
      <c r="MD70" s="415" t="str">
        <f t="array" aca="1" ref="MD70" ca="1">IFERROR(AVERAGE(IF(('1. Database - raw'!LG$7:LI$494&gt;0)*('1. Database - raw'!$AD$7:$AD$494=$A70)*(INDIRECT($Q70,TRUE)=$O70),'1. Database - raw'!LG$7:LI$494)),"")</f>
        <v/>
      </c>
      <c r="ME70" s="416" t="str">
        <f t="array" aca="1" ref="ME70" ca="1">IFERROR(_xlfn.STDEV.S(IF(('1. Database - raw'!LG$7:LI$494&gt;0)*('1. Database - raw'!$AD$7:$AD$494=$A70)*(INDIRECT($Q70,TRUE)=$O70),'1. Database - raw'!LG$7:LI$494)),"")</f>
        <v/>
      </c>
      <c r="MF70" s="410" t="str">
        <f t="array" aca="1" ref="MF70" ca="1">IFERROR(IF(COUNT(IF(('1. Database - raw'!LG$7:LI$494&gt;0)*('1. Database - raw'!$AD$7:$AD$494=$A70)*(INDIRECT($Q70,TRUE)=$O70),'1. Database - raw'!LG$7:LI$494))&gt;0,COUNT(IF(('1. Database - raw'!LG$7:LI$494&gt;0)*('1. Database - raw'!$AD$7:$AD$494=$A70)*(INDIRECT($Q70,TRUE)=$O70),'1. Database - raw'!LG$7:LI$494)),""),"")</f>
        <v/>
      </c>
      <c r="MG70" s="414" t="str">
        <f t="shared" ca="1" si="340"/>
        <v/>
      </c>
      <c r="MH70" s="415" t="str">
        <f t="shared" ca="1" si="341"/>
        <v/>
      </c>
      <c r="MI70" s="415" t="str">
        <f t="shared" ca="1" si="342"/>
        <v/>
      </c>
      <c r="MJ70" s="415" t="str">
        <f t="array" aca="1" ref="MJ70" ca="1">IFERROR(AVERAGE(IF(('1. Database - raw'!LM$7:LO$494&gt;0)*('1. Database - raw'!$AD$7:$AD$494=$A70)*(INDIRECT($Q70,TRUE)=$O70),'1. Database - raw'!LM$7:LO$494)),"")</f>
        <v/>
      </c>
      <c r="MK70" s="416" t="str">
        <f t="array" aca="1" ref="MK70" ca="1">IFERROR(_xlfn.STDEV.S(IF(('1. Database - raw'!LM$7:LO$494&gt;0)*('1. Database - raw'!$AD$7:$AD$494=$A70)*(INDIRECT($Q70,TRUE)=$O70),'1. Database - raw'!LM$7:LO$494)),"")</f>
        <v/>
      </c>
      <c r="ML70" s="410" t="str">
        <f t="array" aca="1" ref="ML70" ca="1">IFERROR(IF(COUNT(IF(('1. Database - raw'!LM$7:LO$494&gt;0)*('1. Database - raw'!$AD$7:$AD$494=$A70)*(INDIRECT($Q70,TRUE)=$O70),'1. Database - raw'!LM$7:LO$494))&gt;0,COUNT(IF(('1. Database - raw'!LM$7:LO$494&gt;0)*('1. Database - raw'!$AD$7:$AD$494=$A70)*(INDIRECT($Q70,TRUE)=$O70),'1. Database - raw'!LM$7:LO$494)),""),"")</f>
        <v/>
      </c>
      <c r="MM70" s="414">
        <f t="shared" ca="1" si="343"/>
        <v>0.29581311250863612</v>
      </c>
      <c r="MN70" s="415">
        <f t="shared" ca="1" si="344"/>
        <v>7.1120486418650906</v>
      </c>
      <c r="MO70" s="415">
        <f t="shared" ca="1" si="345"/>
        <v>1.450461045689587</v>
      </c>
      <c r="MP70" s="415">
        <f t="array" aca="1" ref="MP70" ca="1">IFERROR(AVERAGE(IF(('1. Database - raw'!LS$7:LU$494&gt;0)*('1. Database - raw'!$AD$7:$AD$494=$A70)*(INDIRECT($Q70,TRUE)=$O70),'1. Database - raw'!LS$7:LU$494)),"")</f>
        <v>2.0333333333333332</v>
      </c>
      <c r="MQ70" s="416">
        <f t="array" aca="1" ref="MQ70" ca="1">IFERROR(_xlfn.STDEV.S(IF(('1. Database - raw'!LS$7:LU$494&gt;0)*('1. Database - raw'!$AD$7:$AD$494=$A70)*(INDIRECT($Q70,TRUE)=$O70),'1. Database - raw'!LS$7:LU$494)),"")</f>
        <v>1.9976319313961055</v>
      </c>
      <c r="MR70" s="410">
        <f t="array" aca="1" ref="MR70" ca="1">IFERROR(IF(COUNT(IF(('1. Database - raw'!LS$7:LU$494&gt;0)*('1. Database - raw'!$AD$7:$AD$494=$A70)*(INDIRECT($Q70,TRUE)=$O70),'1. Database - raw'!LS$7:LU$494))&gt;0,COUNT(IF(('1. Database - raw'!LS$7:LU$494&gt;0)*('1. Database - raw'!$AD$7:$AD$494=$A70)*(INDIRECT($Q70,TRUE)=$O70),'1. Database - raw'!LS$7:LU$494)),""),"")</f>
        <v>3</v>
      </c>
      <c r="MS70" s="414" t="str">
        <f t="shared" ca="1" si="346"/>
        <v/>
      </c>
      <c r="MT70" s="415" t="str">
        <f t="shared" ca="1" si="347"/>
        <v/>
      </c>
      <c r="MU70" s="415" t="str">
        <f t="shared" ca="1" si="348"/>
        <v/>
      </c>
      <c r="MV70" s="415" t="str">
        <f t="array" aca="1" ref="MV70" ca="1">IFERROR(AVERAGE(IF(('1. Database - raw'!LY$7:MA$494&gt;0)*('1. Database - raw'!$AD$7:$AD$494=$A70)*(INDIRECT($Q70,TRUE)=$O70),'1. Database - raw'!LY$7:MA$494)),"")</f>
        <v/>
      </c>
      <c r="MW70" s="416" t="str">
        <f t="array" aca="1" ref="MW70" ca="1">IFERROR(_xlfn.STDEV.S(IF(('1. Database - raw'!LY$7:MA$494&gt;0)*('1. Database - raw'!$AD$7:$AD$494=$A70)*(INDIRECT($Q70,TRUE)=$O70),'1. Database - raw'!LY$7:MA$494)),"")</f>
        <v/>
      </c>
      <c r="MX70" s="410" t="str">
        <f t="array" aca="1" ref="MX70" ca="1">IFERROR(IF(COUNT(IF(('1. Database - raw'!LY$7:MA$494&gt;0)*('1. Database - raw'!$AD$7:$AD$494=$A70)*(INDIRECT($Q70,TRUE)=$O70),'1. Database - raw'!LY$7:MA$494))&gt;0,COUNT(IF(('1. Database - raw'!LY$7:MA$494&gt;0)*('1. Database - raw'!$AD$7:$AD$494=$A70)*(INDIRECT($Q70,TRUE)=$O70),'1. Database - raw'!LY$7:MA$494)),""),"")</f>
        <v/>
      </c>
      <c r="MY70" s="414" t="str">
        <f t="shared" ca="1" si="349"/>
        <v/>
      </c>
      <c r="MZ70" s="415" t="str">
        <f t="shared" ca="1" si="350"/>
        <v/>
      </c>
      <c r="NA70" s="415" t="str">
        <f t="shared" ca="1" si="351"/>
        <v/>
      </c>
      <c r="NB70" s="415" t="str">
        <f t="array" aca="1" ref="NB70" ca="1">IFERROR(AVERAGE(IF(('1. Database - raw'!ME$7:MG$494&gt;0)*('1. Database - raw'!$AD$7:$AD$494=$A70)*(INDIRECT($Q70,TRUE)=$O70),'1. Database - raw'!ME$7:MG$494)),"")</f>
        <v/>
      </c>
      <c r="NC70" s="416" t="str">
        <f t="array" aca="1" ref="NC70" ca="1">IFERROR(_xlfn.STDEV.S(IF(('1. Database - raw'!ME$7:MG$494&gt;0)*('1. Database - raw'!$AD$7:$AD$494=$A70)*(INDIRECT($Q70,TRUE)=$O70),'1. Database - raw'!ME$7:MG$494)),"")</f>
        <v/>
      </c>
      <c r="ND70" s="410" t="str">
        <f t="array" aca="1" ref="ND70" ca="1">IFERROR(IF(COUNT(IF(('1. Database - raw'!ME$7:MG$494&gt;0)*('1. Database - raw'!$AD$7:$AD$494=$A70)*(INDIRECT($Q70,TRUE)=$O70),'1. Database - raw'!ME$7:MG$494))&gt;0,COUNT(IF(('1. Database - raw'!ME$7:MG$494&gt;0)*('1. Database - raw'!$AD$7:$AD$494=$A70)*(INDIRECT($Q70,TRUE)=$O70),'1. Database - raw'!ME$7:MG$494)),""),"")</f>
        <v/>
      </c>
      <c r="NE70" s="414" t="str">
        <f t="shared" ca="1" si="352"/>
        <v/>
      </c>
      <c r="NF70" s="415" t="str">
        <f t="shared" ca="1" si="353"/>
        <v/>
      </c>
      <c r="NG70" s="415" t="str">
        <f t="shared" ca="1" si="354"/>
        <v/>
      </c>
      <c r="NH70" s="415" t="str">
        <f t="array" aca="1" ref="NH70" ca="1">IFERROR(AVERAGE(IF(('1. Database - raw'!MK$7:MM$494&gt;0)*('1. Database - raw'!$AD$7:$AD$494=$A70)*(INDIRECT($Q70,TRUE)=$O70),'1. Database - raw'!MK$7:MM$494)),"")</f>
        <v/>
      </c>
      <c r="NI70" s="416" t="str">
        <f t="array" aca="1" ref="NI70" ca="1">IFERROR(_xlfn.STDEV.S(IF(('1. Database - raw'!MK$7:MM$494&gt;0)*('1. Database - raw'!$AD$7:$AD$494=$A70)*(INDIRECT($Q70,TRUE)=$O70),'1. Database - raw'!MK$7:MM$494)),"")</f>
        <v/>
      </c>
      <c r="NJ70" s="410" t="str">
        <f t="array" aca="1" ref="NJ70" ca="1">IFERROR(IF(COUNT(IF(('1. Database - raw'!MK$7:MM$494&gt;0)*('1. Database - raw'!$AD$7:$AD$494=$A70)*(INDIRECT($Q70,TRUE)=$O70),'1. Database - raw'!MK$7:MM$494))&gt;0,COUNT(IF(('1. Database - raw'!MK$7:MM$494&gt;0)*('1. Database - raw'!$AD$7:$AD$494=$A70)*(INDIRECT($Q70,TRUE)=$O70),'1. Database - raw'!MK$7:MM$494)),""),"")</f>
        <v/>
      </c>
      <c r="NK70" s="414">
        <f t="shared" ca="1" si="355"/>
        <v>3.3436859626877329</v>
      </c>
      <c r="NL70" s="415">
        <f t="shared" ca="1" si="356"/>
        <v>5.9799262332159762</v>
      </c>
      <c r="NM70" s="415">
        <f t="shared" ca="1" si="357"/>
        <v>4.4715763891397842</v>
      </c>
      <c r="NN70" s="415">
        <f t="array" aca="1" ref="NN70" ca="1">IFERROR(AVERAGE(IF(('1. Database - raw'!MQ$7:MS$494&gt;0)*('1. Database - raw'!$AD$7:$AD$494=$A70)*(INDIRECT($Q70,TRUE)=$O70),'1. Database - raw'!MQ$7:MS$494)),"")</f>
        <v>4.8059999999999992</v>
      </c>
      <c r="NO70" s="416">
        <f t="array" aca="1" ref="NO70" ca="1">IFERROR(_xlfn.STDEV.S(IF(('1. Database - raw'!MQ$7:MS$494&gt;0)*('1. Database - raw'!$AD$7:$AD$494=$A70)*(INDIRECT($Q70,TRUE)=$O70),'1. Database - raw'!MQ$7:MS$494)),"")</f>
        <v>1.893166659330342</v>
      </c>
      <c r="NP70" s="410">
        <f t="array" aca="1" ref="NP70" ca="1">IFERROR(IF(COUNT(IF(('1. Database - raw'!MQ$7:MS$494&gt;0)*('1. Database - raw'!$AD$7:$AD$494=$A70)*(INDIRECT($Q70,TRUE)=$O70),'1. Database - raw'!MQ$7:MS$494))&gt;0,COUNT(IF(('1. Database - raw'!MQ$7:MS$494&gt;0)*('1. Database - raw'!$AD$7:$AD$494=$A70)*(INDIRECT($Q70,TRUE)=$O70),'1. Database - raw'!MQ$7:MS$494)),""),"")</f>
        <v>5</v>
      </c>
      <c r="NQ70" s="414">
        <f t="shared" ca="1" si="358"/>
        <v>3.6850703508814839</v>
      </c>
      <c r="NR70" s="415">
        <f t="shared" ca="1" si="359"/>
        <v>3.8113243324897921</v>
      </c>
      <c r="NS70" s="415">
        <f t="shared" ca="1" si="360"/>
        <v>3.7476657128473048</v>
      </c>
      <c r="NT70" s="415">
        <f t="array" aca="1" ref="NT70" ca="1">IFERROR(AVERAGE(IF(('1. Database - raw'!MW$7:MY$494&gt;0)*('1. Database - raw'!$AD$7:$AD$494=$A70)*(INDIRECT($Q70,TRUE)=$O70),'1. Database - raw'!MW$7:MY$494)),"")</f>
        <v>3.7624999999999997</v>
      </c>
      <c r="NU70" s="416">
        <f t="array" aca="1" ref="NU70" ca="1">IFERROR(_xlfn.STDEV.S(IF(('1. Database - raw'!MW$7:MY$494&gt;0)*('1. Database - raw'!$AD$7:$AD$494=$A70)*(INDIRECT($Q70,TRUE)=$O70),'1. Database - raw'!MW$7:MY$494)),"")</f>
        <v>0.33509948771471842</v>
      </c>
      <c r="NV70" s="410">
        <f t="array" aca="1" ref="NV70" ca="1">IFERROR(IF(COUNT(IF(('1. Database - raw'!MW$7:MY$494&gt;0)*('1. Database - raw'!$AD$7:$AD$494=$A70)*(INDIRECT($Q70,TRUE)=$O70),'1. Database - raw'!MW$7:MY$494))&gt;0,COUNT(IF(('1. Database - raw'!MW$7:MY$494&gt;0)*('1. Database - raw'!$AD$7:$AD$494=$A70)*(INDIRECT($Q70,TRUE)=$O70),'1. Database - raw'!MW$7:MY$494)),""),"")</f>
        <v>4</v>
      </c>
      <c r="NW70" s="414">
        <f t="shared" ca="1" si="361"/>
        <v>1.4587682232880415</v>
      </c>
      <c r="NX70" s="415">
        <f t="shared" ca="1" si="362"/>
        <v>1.485154912934715</v>
      </c>
      <c r="NY70" s="415">
        <f t="shared" ca="1" si="363"/>
        <v>1.4719024402620169</v>
      </c>
      <c r="NZ70" s="415">
        <f t="array" aca="1" ref="NZ70" ca="1">IFERROR(AVERAGE(IF(('1. Database - raw'!NC$7:NE$494&gt;0)*('1. Database - raw'!$AD$7:$AD$494=$A70)*(INDIRECT($Q70,TRUE)=$O70),'1. Database - raw'!NC$7:NE$494)),"")</f>
        <v>1.4750000000000001</v>
      </c>
      <c r="OA70" s="416">
        <f t="array" aca="1" ref="OA70" ca="1">IFERROR(_xlfn.STDEV.S(IF(('1. Database - raw'!NC$7:NE$494&gt;0)*('1. Database - raw'!$AD$7:$AD$494=$A70)*(INDIRECT($Q70,TRUE)=$O70),'1. Database - raw'!NC$7:NE$494)),"")</f>
        <v>9.5742710775633899E-2</v>
      </c>
      <c r="OB70" s="410">
        <f t="array" aca="1" ref="OB70" ca="1">IFERROR(IF(COUNT(IF(('1. Database - raw'!NC$7:NE$494&gt;0)*('1. Database - raw'!$AD$7:$AD$494=$A70)*(INDIRECT($Q70,TRUE)=$O70),'1. Database - raw'!NC$7:NE$494))&gt;0,COUNT(IF(('1. Database - raw'!NC$7:NE$494&gt;0)*('1. Database - raw'!$AD$7:$AD$494=$A70)*(INDIRECT($Q70,TRUE)=$O70),'1. Database - raw'!NC$7:NE$494)),""),"")</f>
        <v>4</v>
      </c>
      <c r="OC70" s="414" t="str">
        <f t="shared" ca="1" si="364"/>
        <v/>
      </c>
      <c r="OD70" s="415" t="str">
        <f t="shared" ca="1" si="365"/>
        <v/>
      </c>
      <c r="OE70" s="415" t="str">
        <f t="shared" ca="1" si="366"/>
        <v/>
      </c>
      <c r="OF70" s="415" t="str">
        <f t="array" aca="1" ref="OF70" ca="1">IFERROR(AVERAGE(IF(('1. Database - raw'!NI$7:NK$494&gt;0)*('1. Database - raw'!$AD$7:$AD$494=$A70)*(INDIRECT($Q70,TRUE)=$O70),'1. Database - raw'!NI$7:NK$494)),"")</f>
        <v/>
      </c>
      <c r="OG70" s="416" t="str">
        <f t="array" aca="1" ref="OG70" ca="1">IFERROR(_xlfn.STDEV.S(IF(('1. Database - raw'!NI$7:NK$494&gt;0)*('1. Database - raw'!$AD$7:$AD$494=$A70)*(INDIRECT($Q70,TRUE)=$O70),'1. Database - raw'!NI$7:NK$494)),"")</f>
        <v/>
      </c>
      <c r="OH70" s="410" t="str">
        <f t="array" aca="1" ref="OH70" ca="1">IFERROR(IF(COUNT(IF(('1. Database - raw'!NI$7:NK$494&gt;0)*('1. Database - raw'!$AD$7:$AD$494=$A70)*(INDIRECT($Q70,TRUE)=$O70),'1. Database - raw'!NI$7:NK$494))&gt;0,COUNT(IF(('1. Database - raw'!NI$7:NK$494&gt;0)*('1. Database - raw'!$AD$7:$AD$494=$A70)*(INDIRECT($Q70,TRUE)=$O70),'1. Database - raw'!NI$7:NK$494)),""),"")</f>
        <v/>
      </c>
    </row>
    <row r="71" spans="1:398" outlineLevel="1" collapsed="1" x14ac:dyDescent="0.25">
      <c r="A71" s="134" t="s">
        <v>553</v>
      </c>
      <c r="B71" s="1330"/>
      <c r="C71" s="24"/>
      <c r="D71" s="23"/>
      <c r="E71" s="23" t="s">
        <v>31</v>
      </c>
      <c r="F71" s="22" t="s">
        <v>20</v>
      </c>
      <c r="G71" s="22" t="s">
        <v>617</v>
      </c>
      <c r="H71" s="22"/>
      <c r="I71" s="22"/>
      <c r="J71" s="22"/>
      <c r="K71" s="22"/>
      <c r="L71" s="22"/>
      <c r="M71" s="22"/>
      <c r="N71" s="41"/>
      <c r="O71" s="171" t="str">
        <f t="array" ref="O71">INDEX(A71:N71,IF(MIN(IF(C71:N71&lt;&gt;"",COLUMN(C71:N71)))&gt;0,MIN(IF(C71:N71&lt;&gt;"",COLUMN(C71:N71))),""))</f>
        <v>Tanzania</v>
      </c>
      <c r="P71" s="162">
        <f>MATCH(O71,$C71:$N71,0)</f>
        <v>3</v>
      </c>
      <c r="Q71" s="42" t="str">
        <f ca="1">"'" &amp; $S$4 &amp; "'!" &amp; ADDRESS(ROW('1. Database - raw'!$A$7),MATCH($C$2,'1. Database - raw'!$6:$6,0)+MATCH(O71,$C71:$N71,0)-1,1) &amp; ":" &amp; ADDRESS(LOOKUP(2,1/('1. Database - raw'!A:A&lt;&gt;""),ROW('1. Database - raw'!A:A)),MATCH($C$2,'1. Database - raw'!$6:$6,0)+MATCH(O71,$C71:$N71,0)-1,1)</f>
        <v>'1. Database - raw'!$AG$7:$AG$494</v>
      </c>
      <c r="R71" s="24"/>
      <c r="S71" s="181"/>
      <c r="T71" s="208">
        <f t="shared" ca="1" si="204"/>
        <v>0.79430095124397182</v>
      </c>
      <c r="U71" s="197" t="str">
        <f t="shared" ca="1" si="204"/>
        <v/>
      </c>
      <c r="V71" s="197" t="str">
        <f t="shared" ca="1" si="204"/>
        <v/>
      </c>
      <c r="W71" s="197" t="str">
        <f t="shared" ca="1" si="204"/>
        <v/>
      </c>
      <c r="X71" s="197" t="str">
        <f t="shared" ca="1" si="204"/>
        <v/>
      </c>
      <c r="Y71" s="197" t="str">
        <f t="shared" ca="1" si="204"/>
        <v/>
      </c>
      <c r="Z71" s="197" t="str">
        <f t="shared" ca="1" si="204"/>
        <v/>
      </c>
      <c r="AA71" s="197" t="str">
        <f t="shared" ca="1" si="204"/>
        <v/>
      </c>
      <c r="AB71" s="197" t="str">
        <f t="shared" ca="1" si="204"/>
        <v/>
      </c>
      <c r="AC71" s="197" t="str">
        <f t="shared" ca="1" si="204"/>
        <v/>
      </c>
      <c r="AD71" s="197" t="str">
        <f t="shared" ca="1" si="205"/>
        <v/>
      </c>
      <c r="AE71" s="197" t="str">
        <f t="shared" ca="1" si="205"/>
        <v/>
      </c>
      <c r="AF71" s="197" t="str">
        <f t="shared" ca="1" si="205"/>
        <v/>
      </c>
      <c r="AG71" s="197" t="str">
        <f t="shared" ca="1" si="205"/>
        <v/>
      </c>
      <c r="AH71" s="197" t="str">
        <f t="shared" ca="1" si="205"/>
        <v/>
      </c>
      <c r="AI71" s="197" t="str">
        <f t="shared" ca="1" si="205"/>
        <v/>
      </c>
      <c r="AJ71" s="197" t="str">
        <f t="shared" ca="1" si="205"/>
        <v/>
      </c>
      <c r="AK71" s="197" t="str">
        <f t="shared" ca="1" si="205"/>
        <v/>
      </c>
      <c r="AL71" s="197" t="str">
        <f t="shared" ca="1" si="205"/>
        <v/>
      </c>
      <c r="AM71" s="209" t="str">
        <f t="shared" ca="1" si="205"/>
        <v/>
      </c>
      <c r="AN71" s="189"/>
      <c r="AO71" s="189"/>
      <c r="AP71" s="189"/>
      <c r="AQ71" s="189"/>
      <c r="AR71" s="189"/>
      <c r="AS71" s="189"/>
      <c r="AT71" s="189"/>
      <c r="AU71" s="189"/>
      <c r="AV71" s="189"/>
      <c r="AW71" s="189"/>
      <c r="AX71" s="189"/>
      <c r="AY71" s="189"/>
      <c r="AZ71" s="189"/>
      <c r="BA71" s="189"/>
      <c r="BB71" s="189"/>
      <c r="BC71" s="189"/>
      <c r="BD71" s="237">
        <f ca="1">IFERROR(VLOOKUP(F71,$O$88:$T$94,6,FALSE)*VLOOKUP(G71,$O$88:$T$94,6,FALSE),"")</f>
        <v>0.85521997360829394</v>
      </c>
      <c r="BE71" s="237">
        <f ca="1">IFERROR(BD71*$BS$5,"")</f>
        <v>76.227288714720189</v>
      </c>
      <c r="BF71" s="237">
        <f t="shared" ca="1" si="175"/>
        <v>70.797467090710072</v>
      </c>
      <c r="BG71" s="247">
        <f t="shared" ca="1" si="176"/>
        <v>7.6695139630533607E-2</v>
      </c>
      <c r="BH71" s="293"/>
      <c r="BI71" s="532">
        <f t="shared" ca="1" si="367"/>
        <v>0.79430095124397182</v>
      </c>
      <c r="BJ71" s="557" t="str">
        <f t="shared" ca="1" si="206"/>
        <v/>
      </c>
      <c r="BK71" s="557" t="str">
        <f t="shared" ca="1" si="207"/>
        <v/>
      </c>
      <c r="BL71" s="557" t="str">
        <f t="shared" ca="1" si="368"/>
        <v/>
      </c>
      <c r="BM71" s="557" t="str">
        <f t="shared" ca="1" si="208"/>
        <v/>
      </c>
      <c r="BN71" s="557" t="str">
        <f t="shared" ca="1" si="209"/>
        <v/>
      </c>
      <c r="BO71" s="253"/>
      <c r="BP71" s="171" t="str">
        <f t="shared" si="210"/>
        <v>Tanzania</v>
      </c>
      <c r="BQ71" s="14">
        <f t="shared" ref="BQ71:BQ121" ca="1" si="376">IFERROR(EXP(LN(BT71^2/(SQRT(BU71^2+BT71^2)))-LN(1+BU71^2/BT71^2)*_xlfn.T.INV($S$6,BV71)),"")</f>
        <v>31.952755801574224</v>
      </c>
      <c r="BR71" s="19">
        <f t="shared" ref="BR71:BR121" ca="1" si="377">IFERROR(EXP(LN(BT71^2/(SQRT(BU71^2+BT71^2)))+LN(1+BU71^2/BT71^2)*_xlfn.T.INV($S$6,BV71)),"")</f>
        <v>156.86538518262122</v>
      </c>
      <c r="BS71" s="19">
        <f t="shared" ref="BS71:BS121" ca="1" si="378">IFERROR(EXP(LN(BT71^2/(SQRT(BU71^2+BT71^2)))),"")</f>
        <v>70.797467090710072</v>
      </c>
      <c r="BT71" s="19">
        <f t="array" aca="1" ref="BT71" ca="1">IFERROR(AVERAGE(IF(('1. Database - raw'!AW$7:AY$494&gt;0)*('1. Database - raw'!$AD$7:$AD$494=$A71)*('1. Database - raw'!$AP$7:$AP$494&lt;&gt;Dropdown!$AM$11)*(INDIRECT($Q71,TRUE)=$O71),'1. Database - raw'!AW$7:AY$494)),"")</f>
        <v>88.830666666666673</v>
      </c>
      <c r="BU71" s="33">
        <f t="array" aca="1" ref="BU71" ca="1">IFERROR(_xlfn.STDEV.S(IF(('1. Database - raw'!AW$7:AY$494&gt;0)*('1. Database - raw'!$AD$7:$AD$494=$A71)*('1. Database - raw'!$AP$7:$AP$494&lt;&gt;Dropdown!$AM$11)*(INDIRECT($Q71,TRUE)=$O71),'1. Database - raw'!AW$7:AY$494)),"")</f>
        <v>67.318791949379246</v>
      </c>
      <c r="BV71" s="33">
        <f t="array" aca="1" ref="BV71" ca="1">IFERROR(IF(COUNT(IF(('1. Database - raw'!AW$7:AY$494&gt;0)*('1. Database - raw'!$AD$7:$AD$494=$A71)*('1. Database - raw'!$AP$7:$AP$494&lt;&gt;Dropdown!$AM$11)*(INDIRECT($Q71,TRUE)=$O71),'1. Database - raw'!AW$7:AY$494))&gt;0,COUNT(IF(('1. Database - raw'!AW$7:AY$494&gt;0)*('1. Database - raw'!$AD$7:$AD$494=$A71)*('1. Database - raw'!$AP$7:$AP$494&lt;&gt;Dropdown!$AM$11)*(INDIRECT($Q71,TRUE)=$O71),'1. Database - raw'!AW$7:AY$494)),""),"")</f>
        <v>15</v>
      </c>
      <c r="BW71" s="14" t="str">
        <f t="shared" ca="1" si="370"/>
        <v/>
      </c>
      <c r="BX71" s="19" t="str">
        <f t="shared" ca="1" si="371"/>
        <v/>
      </c>
      <c r="BY71" s="19" t="str">
        <f t="shared" ca="1" si="372"/>
        <v/>
      </c>
      <c r="BZ71" s="19" t="str">
        <f t="array" aca="1" ref="BZ71" ca="1">IFERROR(AVERAGE(IF(('1. Database - raw'!BC$7:BE$494&gt;0)*('1. Database - raw'!$AD$7:$AD$494=$A71)*('1. Database - raw'!$AP$7:$AP$494&lt;&gt;Dropdown!$AM$11)*(INDIRECT($Q71,TRUE)=$O71),'1. Database - raw'!BC$7:BE$494)),"")</f>
        <v/>
      </c>
      <c r="CA71" s="33" t="str">
        <f t="array" aca="1" ref="CA71" ca="1">IFERROR(_xlfn.STDEV.S(IF(('1. Database - raw'!BC$7:BE$494&gt;0)*('1. Database - raw'!$AD$7:$AD$494=$A71)*('1. Database - raw'!$AP$7:$AP$494&lt;&gt;Dropdown!$AM$11)*(INDIRECT($Q71,TRUE)=$O71),'1. Database - raw'!BC$7:BE$494)),"")</f>
        <v/>
      </c>
      <c r="CB71" s="33" t="str">
        <f t="array" aca="1" ref="CB71" ca="1">IFERROR(IF(COUNT(IF(('1. Database - raw'!BC$7:BE$494&gt;0)*('1. Database - raw'!$AD$7:$AD$494=$A71)*('1. Database - raw'!$AP$7:$AP$494&lt;&gt;Dropdown!$AM$11)*(INDIRECT($Q71,TRUE)=$O71),'1. Database - raw'!BC$7:BE$494))&gt;0,COUNT(IF(('1. Database - raw'!BC$7:BE$494&gt;0)*('1. Database - raw'!$AD$7:$AD$494=$A71)*('1. Database - raw'!$AP$7:$AP$494&lt;&gt;Dropdown!$AM$11)*(INDIRECT($Q71,TRUE)=$O71),'1. Database - raw'!BC$7:BE$494)),""),"")</f>
        <v/>
      </c>
      <c r="CC71" s="101" t="str">
        <f t="shared" ca="1" si="373"/>
        <v/>
      </c>
      <c r="CD71" s="102" t="str">
        <f t="shared" ca="1" si="374"/>
        <v/>
      </c>
      <c r="CE71" s="102" t="str">
        <f t="shared" ca="1" si="375"/>
        <v/>
      </c>
      <c r="CF71" s="102" t="str">
        <f t="array" aca="1" ref="CF71" ca="1">IFERROR(AVERAGE(IF(('1. Database - raw'!BI$7:BK$494&gt;0)*('1. Database - raw'!$AD$7:$AD$494=$A71)*('1. Database - raw'!$AP$7:$AP$494&lt;&gt;Dropdown!$AM$11)*(INDIRECT($Q71,TRUE)=$O71),'1. Database - raw'!BI$7:BK$494)),"")</f>
        <v/>
      </c>
      <c r="CG71" s="269" t="str">
        <f t="array" aca="1" ref="CG71" ca="1">IFERROR(_xlfn.STDEV.S(IF(('1. Database - raw'!BI$7:BK$494&gt;0)*('1. Database - raw'!$AD$7:$AD$494=$A71)*('1. Database - raw'!$AP$7:$AP$494&lt;&gt;Dropdown!$AM$11)*(INDIRECT($Q71,TRUE)=$O71),'1. Database - raw'!BI$7:BK$494)),"")</f>
        <v/>
      </c>
      <c r="CH71" s="33" t="str">
        <f t="array" aca="1" ref="CH71" ca="1">IFERROR(IF(COUNT(IF(('1. Database - raw'!BI$7:BK$494&gt;0)*('1. Database - raw'!$AD$7:$AD$494=$A71)*('1. Database - raw'!$AP$7:$AP$494&lt;&gt;Dropdown!$AM$11)*(INDIRECT($Q71,TRUE)=$O71),'1. Database - raw'!BI$7:BK$494))&gt;0,COUNT(IF(('1. Database - raw'!BI$7:BK$494&gt;0)*('1. Database - raw'!$AD$7:$AD$494=$A71)*('1. Database - raw'!$AP$7:$AP$494&lt;&gt;Dropdown!$AM$11)*(INDIRECT($Q71,TRUE)=$O71),'1. Database - raw'!BI$7:BK$494)),""),"")</f>
        <v/>
      </c>
      <c r="CI71" s="14" t="str">
        <f t="shared" ca="1" si="211"/>
        <v/>
      </c>
      <c r="CJ71" s="19" t="str">
        <f t="shared" ca="1" si="212"/>
        <v/>
      </c>
      <c r="CK71" s="19" t="str">
        <f t="shared" ca="1" si="213"/>
        <v/>
      </c>
      <c r="CL71" s="19" t="str">
        <f t="array" aca="1" ref="CL71" ca="1">IFERROR(AVERAGE(IF(('1. Database - raw'!BO$7:BQ$494&gt;0)*('1. Database - raw'!$AD$7:$AD$494=$A71)*(INDIRECT($Q71,TRUE)=$O71),'1. Database - raw'!BO$7:BQ$494)),"")</f>
        <v/>
      </c>
      <c r="CM71" s="33" t="str">
        <f t="array" aca="1" ref="CM71" ca="1">IFERROR(_xlfn.STDEV.S(IF(('1. Database - raw'!BO$7:BQ$494&gt;0)*('1. Database - raw'!$AD$7:$AD$494=$A71)*(INDIRECT($Q71,TRUE)=$O71),'1. Database - raw'!BO$7:BQ$494)),"")</f>
        <v/>
      </c>
      <c r="CN71" s="33" t="str">
        <f t="array" aca="1" ref="CN71" ca="1">IFERROR(IF(COUNT(IF(('1. Database - raw'!BO$7:BQ$494&gt;0)*('1. Database - raw'!$AD$7:$AD$494=$A71)*(INDIRECT($Q71,TRUE)=$O71),'1. Database - raw'!BO$7:BQ$494))&gt;0,COUNT(IF(('1. Database - raw'!BO$7:BQ$494&gt;0)*('1. Database - raw'!$AD$7:$AD$494=$A71)*(INDIRECT($Q71,TRUE)=$O71),'1. Database - raw'!BO$7:BQ$494)),""),"")</f>
        <v/>
      </c>
      <c r="CO71" s="14" t="str">
        <f t="shared" ca="1" si="214"/>
        <v/>
      </c>
      <c r="CP71" s="19" t="str">
        <f t="shared" ca="1" si="215"/>
        <v/>
      </c>
      <c r="CQ71" s="19" t="str">
        <f t="shared" ca="1" si="216"/>
        <v/>
      </c>
      <c r="CR71" s="19" t="str">
        <f t="array" aca="1" ref="CR71" ca="1">IFERROR(AVERAGE(IF(('1. Database - raw'!BU$7:BW$494&gt;0)*('1. Database - raw'!$AD$7:$AD$494=$A71)*(INDIRECT($Q71,TRUE)=$O71),'1. Database - raw'!BU$7:BW$494)),"")</f>
        <v/>
      </c>
      <c r="CS71" s="33" t="str">
        <f t="array" aca="1" ref="CS71" ca="1">IFERROR(_xlfn.STDEV.S(IF(('1. Database - raw'!BU$7:BW$494&gt;0)*('1. Database - raw'!$AD$7:$AD$494=$A71)*(INDIRECT($Q71,TRUE)=$O71),'1. Database - raw'!BU$7:BW$494)),"")</f>
        <v/>
      </c>
      <c r="CT71" s="33" t="str">
        <f t="array" aca="1" ref="CT71" ca="1">IFERROR(IF(COUNT(IF(('1. Database - raw'!BU$7:BW$494&gt;0)*('1. Database - raw'!$AD$7:$AD$494=$A71)*(INDIRECT($Q71,TRUE)=$O71),'1. Database - raw'!BU$7:BW$494))&gt;0,COUNT(IF(('1. Database - raw'!BU$7:BW$494&gt;0)*('1. Database - raw'!$AD$7:$AD$494=$A71)*(INDIRECT($Q71,TRUE)=$O71),'1. Database - raw'!BU$7:BW$494)),""),"")</f>
        <v/>
      </c>
      <c r="CU71" s="14" t="str">
        <f t="shared" ca="1" si="217"/>
        <v/>
      </c>
      <c r="CV71" s="19" t="str">
        <f t="shared" ca="1" si="218"/>
        <v/>
      </c>
      <c r="CW71" s="19" t="str">
        <f t="shared" ca="1" si="219"/>
        <v/>
      </c>
      <c r="CX71" s="19" t="str">
        <f t="array" aca="1" ref="CX71" ca="1">IFERROR(AVERAGE(IF(('1. Database - raw'!CA$7:CC$494&gt;0)*('1. Database - raw'!$AD$7:$AD$494=$A71)*(INDIRECT($Q71,TRUE)=$O71),'1. Database - raw'!CA$7:CC$494)),"")</f>
        <v/>
      </c>
      <c r="CY71" s="33" t="str">
        <f t="array" aca="1" ref="CY71" ca="1">IFERROR(_xlfn.STDEV.S(IF(('1. Database - raw'!CA$7:CC$494&gt;0)*('1. Database - raw'!$AD$7:$AD$494=$A71)*(INDIRECT($Q71,TRUE)=$O71),'1. Database - raw'!CA$7:CC$494)),"")</f>
        <v/>
      </c>
      <c r="CZ71" s="33" t="str">
        <f t="array" aca="1" ref="CZ71" ca="1">IFERROR(IF(COUNT(IF(('1. Database - raw'!CA$7:CC$494&gt;0)*('1. Database - raw'!$AD$7:$AD$494=$A71)*(INDIRECT($Q71,TRUE)=$O71),'1. Database - raw'!CA$7:CC$494))&gt;0,COUNT(IF(('1. Database - raw'!CA$7:CC$494&gt;0)*('1. Database - raw'!$AD$7:$AD$494=$A71)*(INDIRECT($Q71,TRUE)=$O71),'1. Database - raw'!CA$7:CC$494)),""),"")</f>
        <v/>
      </c>
      <c r="DA71" s="14" t="str">
        <f t="shared" ca="1" si="220"/>
        <v/>
      </c>
      <c r="DB71" s="19" t="str">
        <f t="shared" ca="1" si="221"/>
        <v/>
      </c>
      <c r="DC71" s="19" t="str">
        <f t="shared" ca="1" si="222"/>
        <v/>
      </c>
      <c r="DD71" s="19" t="str">
        <f t="array" aca="1" ref="DD71" ca="1">IFERROR(AVERAGE(IF(('1. Database - raw'!CG$7:CI$494&gt;0)*('1. Database - raw'!$AD$7:$AD$494=$A71)*(INDIRECT($Q71,TRUE)=$O71),'1. Database - raw'!CG$7:CI$494)),"")</f>
        <v/>
      </c>
      <c r="DE71" s="33" t="str">
        <f t="array" aca="1" ref="DE71" ca="1">IFERROR(_xlfn.STDEV.S(IF(('1. Database - raw'!CG$7:CI$494&gt;0)*('1. Database - raw'!$AD$7:$AD$494=$A71)*(INDIRECT($Q71,TRUE)=$O71),'1. Database - raw'!CG$7:CI$494)),"")</f>
        <v/>
      </c>
      <c r="DF71" s="33" t="str">
        <f t="array" aca="1" ref="DF71" ca="1">IFERROR(IF(COUNT(IF(('1. Database - raw'!CG$7:CI$494&gt;0)*('1. Database - raw'!$AD$7:$AD$494=$A71)*(INDIRECT($Q71,TRUE)=$O71),'1. Database - raw'!CG$7:CI$494))&gt;0,COUNT(IF(('1. Database - raw'!CG$7:CI$494&gt;0)*('1. Database - raw'!$AD$7:$AD$494=$A71)*(INDIRECT($Q71,TRUE)=$O71),'1. Database - raw'!CG$7:CI$494)),""),"")</f>
        <v/>
      </c>
      <c r="DG71" s="14" t="str">
        <f t="shared" ca="1" si="223"/>
        <v/>
      </c>
      <c r="DH71" s="19" t="str">
        <f t="shared" ca="1" si="224"/>
        <v/>
      </c>
      <c r="DI71" s="19" t="str">
        <f t="shared" ca="1" si="225"/>
        <v/>
      </c>
      <c r="DJ71" s="19" t="str">
        <f t="array" aca="1" ref="DJ71" ca="1">IFERROR(AVERAGE(IF(('1. Database - raw'!CM$7:CO$494&gt;0)*('1. Database - raw'!$AD$7:$AD$494=$A71)*(INDIRECT($Q71,TRUE)=$O71),'1. Database - raw'!CM$7:CO$494)),"")</f>
        <v/>
      </c>
      <c r="DK71" s="33" t="str">
        <f t="array" aca="1" ref="DK71" ca="1">IFERROR(_xlfn.STDEV.S(IF(('1. Database - raw'!CM$7:CO$494&gt;0)*('1. Database - raw'!$AD$7:$AD$494=$A71)*(INDIRECT($Q71,TRUE)=$O71),'1. Database - raw'!CM$7:CO$494)),"")</f>
        <v/>
      </c>
      <c r="DL71" s="33" t="str">
        <f t="array" aca="1" ref="DL71" ca="1">IFERROR(IF(COUNT(IF(('1. Database - raw'!CM$7:CO$494&gt;0)*('1. Database - raw'!$AD$7:$AD$494=$A71)*(INDIRECT($Q71,TRUE)=$O71),'1. Database - raw'!CM$7:CO$494))&gt;0,COUNT(IF(('1. Database - raw'!CM$7:CO$494&gt;0)*('1. Database - raw'!$AD$7:$AD$494=$A71)*(INDIRECT($Q71,TRUE)=$O71),'1. Database - raw'!CM$7:CO$494)),""),"")</f>
        <v/>
      </c>
      <c r="DM71" s="14" t="str">
        <f t="shared" ca="1" si="226"/>
        <v/>
      </c>
      <c r="DN71" s="19" t="str">
        <f t="shared" ca="1" si="227"/>
        <v/>
      </c>
      <c r="DO71" s="19" t="str">
        <f t="shared" ca="1" si="228"/>
        <v/>
      </c>
      <c r="DP71" s="19" t="str">
        <f t="array" aca="1" ref="DP71" ca="1">IFERROR(AVERAGE(IF(('1. Database - raw'!CS$7:CU$494&gt;0)*('1. Database - raw'!$AD$7:$AD$494=$A71)*(INDIRECT($Q71,TRUE)=$O71),'1. Database - raw'!CS$7:CU$494)),"")</f>
        <v/>
      </c>
      <c r="DQ71" s="33" t="str">
        <f t="array" aca="1" ref="DQ71" ca="1">IFERROR(_xlfn.STDEV.S(IF(('1. Database - raw'!CS$7:CU$494&gt;0)*('1. Database - raw'!$AD$7:$AD$494=$A71)*(INDIRECT($Q71,TRUE)=$O71),'1. Database - raw'!CS$7:CU$494)),"")</f>
        <v/>
      </c>
      <c r="DR71" s="33" t="str">
        <f t="array" aca="1" ref="DR71" ca="1">IFERROR(IF(COUNT(IF(('1. Database - raw'!CS$7:CU$494&gt;0)*('1. Database - raw'!$AD$7:$AD$494=$A71)*(INDIRECT($Q71,TRUE)=$O71),'1. Database - raw'!CS$7:CU$494))&gt;0,COUNT(IF(('1. Database - raw'!CS$7:CU$494&gt;0)*('1. Database - raw'!$AD$7:$AD$494=$A71)*(INDIRECT($Q71,TRUE)=$O71),'1. Database - raw'!CS$7:CU$494)),""),"")</f>
        <v/>
      </c>
      <c r="DS71" s="14" t="str">
        <f t="shared" ca="1" si="229"/>
        <v/>
      </c>
      <c r="DT71" s="19" t="str">
        <f t="shared" ca="1" si="230"/>
        <v/>
      </c>
      <c r="DU71" s="19" t="str">
        <f t="shared" ca="1" si="231"/>
        <v/>
      </c>
      <c r="DV71" s="19" t="str">
        <f t="array" aca="1" ref="DV71" ca="1">IFERROR(AVERAGE(IF(('1. Database - raw'!CY$7:DA$494&gt;0)*('1. Database - raw'!$AD$7:$AD$494=$A71)*(INDIRECT($Q71,TRUE)=$O71),'1. Database - raw'!CY$7:DA$494)),"")</f>
        <v/>
      </c>
      <c r="DW71" s="33" t="str">
        <f t="array" aca="1" ref="DW71" ca="1">IFERROR(_xlfn.STDEV.S(IF(('1. Database - raw'!CY$7:DA$494&gt;0)*('1. Database - raw'!$AD$7:$AD$494=$A71)*(INDIRECT($Q71,TRUE)=$O71),'1. Database - raw'!CY$7:DA$494)),"")</f>
        <v/>
      </c>
      <c r="DX71" s="33" t="str">
        <f t="array" aca="1" ref="DX71" ca="1">IFERROR(IF(COUNT(IF(('1. Database - raw'!CY$7:DA$494&gt;0)*('1. Database - raw'!$AD$7:$AD$494=$A71)*(INDIRECT($Q71,TRUE)=$O71),'1. Database - raw'!CY$7:DA$494))&gt;0,COUNT(IF(('1. Database - raw'!CY$7:DA$494&gt;0)*('1. Database - raw'!$AD$7:$AD$494=$A71)*(INDIRECT($Q71,TRUE)=$O71),'1. Database - raw'!CY$7:DA$494)),""),"")</f>
        <v/>
      </c>
      <c r="DY71" s="14" t="str">
        <f t="shared" ca="1" si="232"/>
        <v/>
      </c>
      <c r="DZ71" s="19" t="str">
        <f t="shared" ca="1" si="233"/>
        <v/>
      </c>
      <c r="EA71" s="19" t="str">
        <f t="shared" ca="1" si="234"/>
        <v/>
      </c>
      <c r="EB71" s="19" t="str">
        <f t="array" aca="1" ref="EB71" ca="1">IFERROR(AVERAGE(IF(('1. Database - raw'!DE$7:DG$494&gt;0)*('1. Database - raw'!$AD$7:$AD$494=$A71)*(INDIRECT($Q71,TRUE)=$O71),'1. Database - raw'!DE$7:DG$494)),"")</f>
        <v/>
      </c>
      <c r="EC71" s="33" t="str">
        <f t="array" aca="1" ref="EC71" ca="1">IFERROR(_xlfn.STDEV.S(IF(('1. Database - raw'!DE$7:DG$494&gt;0)*('1. Database - raw'!$AD$7:$AD$494=$A71)*(INDIRECT($Q71,TRUE)=$O71),'1. Database - raw'!DE$7:DG$494)),"")</f>
        <v/>
      </c>
      <c r="ED71" s="33" t="str">
        <f t="array" aca="1" ref="ED71" ca="1">IFERROR(IF(COUNT(IF(('1. Database - raw'!DE$7:DG$494&gt;0)*('1. Database - raw'!$AD$7:$AD$494=$A71)*(INDIRECT($Q71,TRUE)=$O71),'1. Database - raw'!DE$7:DG$494))&gt;0,COUNT(IF(('1. Database - raw'!DE$7:DG$494&gt;0)*('1. Database - raw'!$AD$7:$AD$494=$A71)*(INDIRECT($Q71,TRUE)=$O71),'1. Database - raw'!DE$7:DG$494)),""),"")</f>
        <v/>
      </c>
      <c r="EE71" s="101" t="str">
        <f t="shared" ca="1" si="235"/>
        <v/>
      </c>
      <c r="EF71" s="102" t="str">
        <f t="shared" ca="1" si="236"/>
        <v/>
      </c>
      <c r="EG71" s="102" t="str">
        <f t="shared" ca="1" si="237"/>
        <v/>
      </c>
      <c r="EH71" s="102" t="str">
        <f t="array" aca="1" ref="EH71" ca="1">IFERROR(AVERAGE(IF(('1. Database - raw'!DK$7:DM$494&gt;0)*('1. Database - raw'!$AD$7:$AD$494=$A71)*(INDIRECT($Q71,TRUE)=$O71),'1. Database - raw'!DK$7:DM$494)),"")</f>
        <v/>
      </c>
      <c r="EI71" s="269" t="str">
        <f t="array" aca="1" ref="EI71" ca="1">IFERROR(_xlfn.STDEV.S(IF(('1. Database - raw'!DK$7:DM$494&gt;0)*('1. Database - raw'!$AD$7:$AD$494=$A71)*(INDIRECT($Q71,TRUE)=$O71),'1. Database - raw'!DK$7:DM$494)),"")</f>
        <v/>
      </c>
      <c r="EJ71" s="33" t="str">
        <f t="array" aca="1" ref="EJ71" ca="1">IFERROR(IF(COUNT(IF(('1. Database - raw'!DK$7:DM$494&gt;0)*('1. Database - raw'!$AD$7:$AD$494=$A71)*(INDIRECT($Q71,TRUE)=$O71),'1. Database - raw'!DK$7:DM$494))&gt;0,COUNT(IF(('1. Database - raw'!DK$7:DM$494&gt;0)*('1. Database - raw'!$AD$7:$AD$494=$A71)*(INDIRECT($Q71,TRUE)=$O71),'1. Database - raw'!DK$7:DM$494)),""),"")</f>
        <v/>
      </c>
      <c r="EK71" s="14" t="str">
        <f t="shared" ca="1" si="238"/>
        <v/>
      </c>
      <c r="EL71" s="19" t="str">
        <f t="shared" ca="1" si="239"/>
        <v/>
      </c>
      <c r="EM71" s="19" t="str">
        <f t="shared" ca="1" si="240"/>
        <v/>
      </c>
      <c r="EN71" s="19" t="str">
        <f t="array" aca="1" ref="EN71" ca="1">IFERROR(AVERAGE(IF(('1. Database - raw'!DQ$7:DS$494&gt;0)*('1. Database - raw'!$AD$7:$AD$494=$A71)*(INDIRECT($Q71,TRUE)=$O71),'1. Database - raw'!DQ$7:DS$494)),"")</f>
        <v/>
      </c>
      <c r="EO71" s="33" t="str">
        <f t="array" aca="1" ref="EO71" ca="1">IFERROR(_xlfn.STDEV.S(IF(('1. Database - raw'!DQ$7:DS$494&gt;0)*('1. Database - raw'!$AD$7:$AD$494=$A71)*(INDIRECT($Q71,TRUE)=$O71),'1. Database - raw'!DQ$7:DS$494)),"")</f>
        <v/>
      </c>
      <c r="EP71" s="33" t="str">
        <f t="array" aca="1" ref="EP71" ca="1">IFERROR(IF(COUNT(IF(('1. Database - raw'!DQ$7:DS$494&gt;0)*('1. Database - raw'!$AD$7:$AD$494=$A71)*(INDIRECT($Q71,TRUE)=$O71),'1. Database - raw'!DQ$7:DS$494))&gt;0,COUNT(IF(('1. Database - raw'!DQ$7:DS$494&gt;0)*('1. Database - raw'!$AD$7:$AD$494=$A71)*(INDIRECT($Q71,TRUE)=$O71),'1. Database - raw'!DQ$7:DS$494)),""),"")</f>
        <v/>
      </c>
      <c r="EQ71" s="14" t="str">
        <f t="shared" ca="1" si="241"/>
        <v/>
      </c>
      <c r="ER71" s="19" t="str">
        <f t="shared" ca="1" si="242"/>
        <v/>
      </c>
      <c r="ES71" s="19" t="str">
        <f t="shared" ca="1" si="243"/>
        <v/>
      </c>
      <c r="ET71" s="19" t="str">
        <f t="array" aca="1" ref="ET71" ca="1">IFERROR(AVERAGE(IF(('1. Database - raw'!DW$7:DY$494&gt;0)*('1. Database - raw'!$AD$7:$AD$494=$A71)*(INDIRECT($Q71,TRUE)=$O71),'1. Database - raw'!DW$7:DY$494)),"")</f>
        <v/>
      </c>
      <c r="EU71" s="33" t="str">
        <f t="array" aca="1" ref="EU71" ca="1">IFERROR(_xlfn.STDEV.S(IF(('1. Database - raw'!DW$7:DY$494&gt;0)*('1. Database - raw'!$AD$7:$AD$494=$A71)*(INDIRECT($Q71,TRUE)=$O71),'1. Database - raw'!DW$7:DY$494)),"")</f>
        <v/>
      </c>
      <c r="EV71" s="33" t="str">
        <f t="array" aca="1" ref="EV71" ca="1">IFERROR(IF(COUNT(IF(('1. Database - raw'!DW$7:DY$494&gt;0)*('1. Database - raw'!$AD$7:$AD$494=$A71)*(INDIRECT($Q71,TRUE)=$O71),'1. Database - raw'!DW$7:DY$494))&gt;0,COUNT(IF(('1. Database - raw'!DW$7:DY$494&gt;0)*('1. Database - raw'!$AD$7:$AD$494=$A71)*(INDIRECT($Q71,TRUE)=$O71),'1. Database - raw'!DW$7:DY$494)),""),"")</f>
        <v/>
      </c>
      <c r="EW71" s="14" t="str">
        <f t="shared" ca="1" si="244"/>
        <v/>
      </c>
      <c r="EX71" s="19" t="str">
        <f t="shared" ca="1" si="245"/>
        <v/>
      </c>
      <c r="EY71" s="19" t="str">
        <f t="shared" ca="1" si="246"/>
        <v/>
      </c>
      <c r="EZ71" s="19" t="str">
        <f t="array" aca="1" ref="EZ71" ca="1">IFERROR(AVERAGE(IF(('1. Database - raw'!EC$7:EE$494&gt;0)*('1. Database - raw'!$AD$7:$AD$494=$A71)*(INDIRECT($Q71,TRUE)=$O71),'1. Database - raw'!EC$7:EE$494)),"")</f>
        <v/>
      </c>
      <c r="FA71" s="33" t="str">
        <f t="array" aca="1" ref="FA71" ca="1">IFERROR(_xlfn.STDEV.S(IF(('1. Database - raw'!EC$7:EE$494&gt;0)*('1. Database - raw'!$AD$7:$AD$494=$A71)*(INDIRECT($Q71,TRUE)=$O71),'1. Database - raw'!EC$7:EE$494)),"")</f>
        <v/>
      </c>
      <c r="FB71" s="33" t="str">
        <f t="array" aca="1" ref="FB71" ca="1">IFERROR(IF(COUNT(IF(('1. Database - raw'!EC$7:EE$494&gt;0)*('1. Database - raw'!$AD$7:$AD$494=$A71)*(INDIRECT($Q71,TRUE)=$O71),'1. Database - raw'!EC$7:EE$494))&gt;0,COUNT(IF(('1. Database - raw'!EC$7:EE$494&gt;0)*('1. Database - raw'!$AD$7:$AD$494=$A71)*(INDIRECT($Q71,TRUE)=$O71),'1. Database - raw'!EC$7:EE$494)),""),"")</f>
        <v/>
      </c>
      <c r="FC71" s="14" t="str">
        <f t="shared" ca="1" si="247"/>
        <v/>
      </c>
      <c r="FD71" s="19" t="str">
        <f t="shared" ca="1" si="248"/>
        <v/>
      </c>
      <c r="FE71" s="19" t="str">
        <f t="shared" ca="1" si="249"/>
        <v/>
      </c>
      <c r="FF71" s="19" t="str">
        <f t="array" aca="1" ref="FF71" ca="1">IFERROR(AVERAGE(IF(('1. Database - raw'!EI$7:EK$494&gt;0)*('1. Database - raw'!$AD$7:$AD$494=$A71)*(INDIRECT($Q71,TRUE)=$O71),'1. Database - raw'!EI$7:EK$494)),"")</f>
        <v/>
      </c>
      <c r="FG71" s="33" t="str">
        <f t="array" aca="1" ref="FG71" ca="1">IFERROR(_xlfn.STDEV.S(IF(('1. Database - raw'!EI$7:EK$494&gt;0)*('1. Database - raw'!$AD$7:$AD$494=$A71)*(INDIRECT($Q71,TRUE)=$O71),'1. Database - raw'!EI$7:EK$494)),"")</f>
        <v/>
      </c>
      <c r="FH71" s="33" t="str">
        <f t="array" aca="1" ref="FH71" ca="1">IFERROR(IF(COUNT(IF(('1. Database - raw'!EI$7:EK$494&gt;0)*('1. Database - raw'!$AD$7:$AD$494=$A71)*(INDIRECT($Q71,TRUE)=$O71),'1. Database - raw'!EI$7:EK$494))&gt;0,COUNT(IF(('1. Database - raw'!EI$7:EK$494&gt;0)*('1. Database - raw'!$AD$7:$AD$494=$A71)*(INDIRECT($Q71,TRUE)=$O71),'1. Database - raw'!EI$7:EK$494)),""),"")</f>
        <v/>
      </c>
      <c r="FI71" s="14" t="str">
        <f t="shared" ca="1" si="250"/>
        <v/>
      </c>
      <c r="FJ71" s="19" t="str">
        <f t="shared" ca="1" si="251"/>
        <v/>
      </c>
      <c r="FK71" s="19" t="str">
        <f t="shared" ca="1" si="252"/>
        <v/>
      </c>
      <c r="FL71" s="19" t="str">
        <f t="array" aca="1" ref="FL71" ca="1">IFERROR(AVERAGE(IF(('1. Database - raw'!EO$7:EQ$494&gt;0)*('1. Database - raw'!$AD$7:$AD$494=$A71)*(INDIRECT($Q71,TRUE)=$O71),'1. Database - raw'!EO$7:EQ$494)),"")</f>
        <v/>
      </c>
      <c r="FM71" s="33" t="str">
        <f t="array" aca="1" ref="FM71" ca="1">IFERROR(_xlfn.STDEV.S(IF(('1. Database - raw'!EO$7:EQ$494&gt;0)*('1. Database - raw'!$AD$7:$AD$494=$A71)*(INDIRECT($Q71,TRUE)=$O71),'1. Database - raw'!EO$7:EQ$494)),"")</f>
        <v/>
      </c>
      <c r="FN71" s="33" t="str">
        <f t="array" aca="1" ref="FN71" ca="1">IFERROR(IF(COUNT(IF(('1. Database - raw'!EO$7:EQ$494&gt;0)*('1. Database - raw'!$AD$7:$AD$494=$A71)*(INDIRECT($Q71,TRUE)=$O71),'1. Database - raw'!EO$7:EQ$494))&gt;0,COUNT(IF(('1. Database - raw'!EO$7:EQ$494&gt;0)*('1. Database - raw'!$AD$7:$AD$494=$A71)*(INDIRECT($Q71,TRUE)=$O71),'1. Database - raw'!EO$7:EQ$494)),""),"")</f>
        <v/>
      </c>
      <c r="FO71" s="14" t="str">
        <f t="shared" ca="1" si="253"/>
        <v/>
      </c>
      <c r="FP71" s="19" t="str">
        <f t="shared" ca="1" si="254"/>
        <v/>
      </c>
      <c r="FQ71" s="19" t="str">
        <f t="shared" ca="1" si="255"/>
        <v/>
      </c>
      <c r="FR71" s="19" t="str">
        <f t="array" aca="1" ref="FR71" ca="1">IFERROR(AVERAGE(IF(('1. Database - raw'!EU$7:EW$494&gt;0)*('1. Database - raw'!$AD$7:$AD$494=$A71)*(INDIRECT($Q71,TRUE)=$O71),'1. Database - raw'!EU$7:EW$494)),"")</f>
        <v/>
      </c>
      <c r="FS71" s="33" t="str">
        <f t="array" aca="1" ref="FS71" ca="1">IFERROR(_xlfn.STDEV.S(IF(('1. Database - raw'!EU$7:EW$494&gt;0)*('1. Database - raw'!$AD$7:$AD$494=$A71)*(INDIRECT($Q71,TRUE)=$O71),'1. Database - raw'!EU$7:EW$494)),"")</f>
        <v/>
      </c>
      <c r="FT71" s="33" t="str">
        <f t="array" aca="1" ref="FT71" ca="1">IFERROR(IF(COUNT(IF(('1. Database - raw'!EU$7:EW$494&gt;0)*('1. Database - raw'!$AD$7:$AD$494=$A71)*(INDIRECT($Q71,TRUE)=$O71),'1. Database - raw'!EU$7:EW$494))&gt;0,COUNT(IF(('1. Database - raw'!EU$7:EW$494&gt;0)*('1. Database - raw'!$AD$7:$AD$494=$A71)*(INDIRECT($Q71,TRUE)=$O71),'1. Database - raw'!EU$7:EW$494)),""),"")</f>
        <v/>
      </c>
      <c r="FU71" s="14" t="str">
        <f t="shared" ca="1" si="256"/>
        <v/>
      </c>
      <c r="FV71" s="19" t="str">
        <f t="shared" ca="1" si="257"/>
        <v/>
      </c>
      <c r="FW71" s="19" t="str">
        <f t="shared" ca="1" si="258"/>
        <v/>
      </c>
      <c r="FX71" s="19" t="str">
        <f t="array" aca="1" ref="FX71" ca="1">IFERROR(AVERAGE(IF(('1. Database - raw'!FA$7:FC$494&gt;0)*('1. Database - raw'!$AD$7:$AD$494=$A71)*(INDIRECT($Q71,TRUE)=$O71),'1. Database - raw'!FA$7:FC$494)),"")</f>
        <v/>
      </c>
      <c r="FY71" s="33" t="str">
        <f t="array" aca="1" ref="FY71" ca="1">IFERROR(_xlfn.STDEV.S(IF(('1. Database - raw'!FA$7:FC$494&gt;0)*('1. Database - raw'!$AD$7:$AD$494=$A71)*(INDIRECT($Q71,TRUE)=$O71),'1. Database - raw'!FA$7:FC$494)),"")</f>
        <v/>
      </c>
      <c r="FZ71" s="33" t="str">
        <f t="array" aca="1" ref="FZ71" ca="1">IFERROR(IF(COUNT(IF(('1. Database - raw'!FA$7:FC$494&gt;0)*('1. Database - raw'!$AD$7:$AD$494=$A71)*(INDIRECT($Q71,TRUE)=$O71),'1. Database - raw'!FA$7:FC$494))&gt;0,COUNT(IF(('1. Database - raw'!FA$7:FC$494&gt;0)*('1. Database - raw'!$AD$7:$AD$494=$A71)*(INDIRECT($Q71,TRUE)=$O71),'1. Database - raw'!FA$7:FC$494)),""),"")</f>
        <v/>
      </c>
      <c r="GA71" s="14" t="str">
        <f t="shared" ca="1" si="259"/>
        <v/>
      </c>
      <c r="GB71" s="19" t="str">
        <f t="shared" ca="1" si="260"/>
        <v/>
      </c>
      <c r="GC71" s="19" t="str">
        <f t="shared" ca="1" si="261"/>
        <v/>
      </c>
      <c r="GD71" s="19" t="str">
        <f t="array" aca="1" ref="GD71" ca="1">IFERROR(AVERAGE(IF(('1. Database - raw'!FG$7:FI$494&gt;0)*('1. Database - raw'!$AD$7:$AD$494=$A71)*(INDIRECT($Q71,TRUE)=$O71),'1. Database - raw'!FG$7:FI$494)),"")</f>
        <v/>
      </c>
      <c r="GE71" s="33" t="str">
        <f t="array" aca="1" ref="GE71" ca="1">IFERROR(_xlfn.STDEV.S(IF(('1. Database - raw'!FG$7:FI$494&gt;0)*('1. Database - raw'!$AD$7:$AD$494=$A71)*(INDIRECT($Q71,TRUE)=$O71),'1. Database - raw'!FG$7:FI$494)),"")</f>
        <v/>
      </c>
      <c r="GF71" s="33" t="str">
        <f t="array" aca="1" ref="GF71" ca="1">IFERROR(IF(COUNT(IF(('1. Database - raw'!FG$7:FI$494&gt;0)*('1. Database - raw'!$AD$7:$AD$494=$A71)*(INDIRECT($Q71,TRUE)=$O71),'1. Database - raw'!FG$7:FI$494))&gt;0,COUNT(IF(('1. Database - raw'!FG$7:FI$494&gt;0)*('1. Database - raw'!$AD$7:$AD$494=$A71)*(INDIRECT($Q71,TRUE)=$O71),'1. Database - raw'!FG$7:FI$494)),""),"")</f>
        <v/>
      </c>
      <c r="GG71" s="14" t="str">
        <f t="shared" ca="1" si="262"/>
        <v/>
      </c>
      <c r="GH71" s="19" t="str">
        <f t="shared" ca="1" si="263"/>
        <v/>
      </c>
      <c r="GI71" s="19" t="str">
        <f t="shared" ca="1" si="264"/>
        <v/>
      </c>
      <c r="GJ71" s="19" t="str">
        <f t="array" aca="1" ref="GJ71" ca="1">IFERROR(AVERAGE(IF(('1. Database - raw'!FM$7:FO$494&gt;0)*('1. Database - raw'!$AD$7:$AD$494=$A71)*(INDIRECT($Q71,TRUE)=$O71),'1. Database - raw'!FM$7:FO$494)),"")</f>
        <v/>
      </c>
      <c r="GK71" s="33" t="str">
        <f t="array" aca="1" ref="GK71" ca="1">IFERROR(_xlfn.STDEV.S(IF(('1. Database - raw'!FM$7:FO$494&gt;0)*('1. Database - raw'!$AD$7:$AD$494=$A71)*(INDIRECT($Q71,TRUE)=$O71),'1. Database - raw'!FM$7:FO$494)),"")</f>
        <v/>
      </c>
      <c r="GL71" s="33" t="str">
        <f t="array" aca="1" ref="GL71" ca="1">IFERROR(IF(COUNT(IF(('1. Database - raw'!FM$7:FO$494&gt;0)*('1. Database - raw'!$AD$7:$AD$494=$A71)*(INDIRECT($Q71,TRUE)=$O71),'1. Database - raw'!FM$7:FO$494))&gt;0,COUNT(IF(('1. Database - raw'!FM$7:FO$494&gt;0)*('1. Database - raw'!$AD$7:$AD$494=$A71)*(INDIRECT($Q71,TRUE)=$O71),'1. Database - raw'!FM$7:FO$494)),""),"")</f>
        <v/>
      </c>
      <c r="GM71" s="14" t="str">
        <f t="shared" ca="1" si="265"/>
        <v/>
      </c>
      <c r="GN71" s="19" t="str">
        <f t="shared" ca="1" si="266"/>
        <v/>
      </c>
      <c r="GO71" s="19" t="str">
        <f t="shared" ca="1" si="267"/>
        <v/>
      </c>
      <c r="GP71" s="19" t="str">
        <f t="array" aca="1" ref="GP71" ca="1">IFERROR(AVERAGE(IF(('1. Database - raw'!FS$7:FU$494&gt;0)*('1. Database - raw'!$AD$7:$AD$494=$A71)*(INDIRECT($Q71,TRUE)=$O71),'1. Database - raw'!FS$7:FU$494)),"")</f>
        <v/>
      </c>
      <c r="GQ71" s="33" t="str">
        <f t="array" aca="1" ref="GQ71" ca="1">IFERROR(_xlfn.STDEV.S(IF(('1. Database - raw'!FS$7:FU$494&gt;0)*('1. Database - raw'!$AD$7:$AD$494=$A71)*(INDIRECT($Q71,TRUE)=$O71),'1. Database - raw'!FS$7:FU$494)),"")</f>
        <v/>
      </c>
      <c r="GR71" s="33" t="str">
        <f t="array" aca="1" ref="GR71" ca="1">IFERROR(IF(COUNT(IF(('1. Database - raw'!FS$7:FU$494&gt;0)*('1. Database - raw'!$AD$7:$AD$494=$A71)*(INDIRECT($Q71,TRUE)=$O71),'1. Database - raw'!FS$7:FU$494))&gt;0,COUNT(IF(('1. Database - raw'!FS$7:FU$494&gt;0)*('1. Database - raw'!$AD$7:$AD$494=$A71)*(INDIRECT($Q71,TRUE)=$O71),'1. Database - raw'!FS$7:FU$494)),""),"")</f>
        <v/>
      </c>
      <c r="GS71" s="14" t="str">
        <f t="shared" ca="1" si="268"/>
        <v/>
      </c>
      <c r="GT71" s="19" t="str">
        <f t="shared" ca="1" si="269"/>
        <v/>
      </c>
      <c r="GU71" s="19" t="str">
        <f t="shared" ca="1" si="270"/>
        <v/>
      </c>
      <c r="GV71" s="19" t="str">
        <f t="array" aca="1" ref="GV71" ca="1">IFERROR(AVERAGE(IF(('1. Database - raw'!FY$7:GA$494&gt;0)*('1. Database - raw'!$AD$7:$AD$494=$A71)*(INDIRECT($Q71,TRUE)=$O71),'1. Database - raw'!FY$7:GA$494)),"")</f>
        <v/>
      </c>
      <c r="GW71" s="33" t="str">
        <f t="array" aca="1" ref="GW71" ca="1">IFERROR(_xlfn.STDEV.S(IF(('1. Database - raw'!FY$7:GA$494&gt;0)*('1. Database - raw'!$AD$7:$AD$494=$A71)*(INDIRECT($Q71,TRUE)=$O71),'1. Database - raw'!FY$7:GA$494)),"")</f>
        <v/>
      </c>
      <c r="GX71" s="33" t="str">
        <f t="array" aca="1" ref="GX71" ca="1">IFERROR(IF(COUNT(IF(('1. Database - raw'!FY$7:GA$494&gt;0)*('1. Database - raw'!$AD$7:$AD$494=$A71)*(INDIRECT($Q71,TRUE)=$O71),'1. Database - raw'!FY$7:GA$494))&gt;0,COUNT(IF(('1. Database - raw'!FY$7:GA$494&gt;0)*('1. Database - raw'!$AD$7:$AD$494=$A71)*(INDIRECT($Q71,TRUE)=$O71),'1. Database - raw'!FY$7:GA$494)),""),"")</f>
        <v/>
      </c>
      <c r="GY71" s="14" t="str">
        <f t="shared" ca="1" si="271"/>
        <v/>
      </c>
      <c r="GZ71" s="19" t="str">
        <f t="shared" ca="1" si="272"/>
        <v/>
      </c>
      <c r="HA71" s="19" t="str">
        <f t="shared" ca="1" si="273"/>
        <v/>
      </c>
      <c r="HB71" s="19" t="str">
        <f t="array" aca="1" ref="HB71" ca="1">IFERROR(AVERAGE(IF(('1. Database - raw'!GE$7:GG$494&gt;0)*('1. Database - raw'!$AD$7:$AD$494=$A71)*(INDIRECT($Q71,TRUE)=$O71),'1. Database - raw'!GE$7:GG$494)),"")</f>
        <v/>
      </c>
      <c r="HC71" s="33" t="str">
        <f t="array" aca="1" ref="HC71" ca="1">IFERROR(_xlfn.STDEV.S(IF(('1. Database - raw'!GE$7:GG$494&gt;0)*('1. Database - raw'!$AD$7:$AD$494=$A71)*(INDIRECT($Q71,TRUE)=$O71),'1. Database - raw'!GE$7:GG$494)),"")</f>
        <v/>
      </c>
      <c r="HD71" s="33" t="str">
        <f t="array" aca="1" ref="HD71" ca="1">IFERROR(IF(COUNT(IF(('1. Database - raw'!GE$7:GG$494&gt;0)*('1. Database - raw'!$AD$7:$AD$494=$A71)*(INDIRECT($Q71,TRUE)=$O71),'1. Database - raw'!GE$7:GG$494))&gt;0,COUNT(IF(('1. Database - raw'!GE$7:GG$494&gt;0)*('1. Database - raw'!$AD$7:$AD$494=$A71)*(INDIRECT($Q71,TRUE)=$O71),'1. Database - raw'!GE$7:GG$494)),""),"")</f>
        <v/>
      </c>
      <c r="HE71" s="14" t="str">
        <f t="shared" ca="1" si="274"/>
        <v/>
      </c>
      <c r="HF71" s="19" t="str">
        <f t="shared" ca="1" si="275"/>
        <v/>
      </c>
      <c r="HG71" s="19" t="str">
        <f t="shared" ca="1" si="276"/>
        <v/>
      </c>
      <c r="HH71" s="19" t="str">
        <f t="array" aca="1" ref="HH71" ca="1">IFERROR(AVERAGE(IF(('1. Database - raw'!GK$7:GM$494&gt;0)*('1. Database - raw'!$AD$7:$AD$494=$A71)*(INDIRECT($Q71,TRUE)=$O71),'1. Database - raw'!GK$7:GM$494)),"")</f>
        <v/>
      </c>
      <c r="HI71" s="33" t="str">
        <f t="array" aca="1" ref="HI71" ca="1">IFERROR(_xlfn.STDEV.S(IF(('1. Database - raw'!GK$7:GM$494&gt;0)*('1. Database - raw'!$AD$7:$AD$494=$A71)*(INDIRECT($Q71,TRUE)=$O71),'1. Database - raw'!GK$7:GM$494)),"")</f>
        <v/>
      </c>
      <c r="HJ71" s="33" t="str">
        <f t="array" aca="1" ref="HJ71" ca="1">IFERROR(IF(COUNT(IF(('1. Database - raw'!GK$7:GM$494&gt;0)*('1. Database - raw'!$AD$7:$AD$494=$A71)*(INDIRECT($Q71,TRUE)=$O71),'1. Database - raw'!GK$7:GM$494))&gt;0,COUNT(IF(('1. Database - raw'!GK$7:GM$494&gt;0)*('1. Database - raw'!$AD$7:$AD$494=$A71)*(INDIRECT($Q71,TRUE)=$O71),'1. Database - raw'!GK$7:GM$494)),""),"")</f>
        <v/>
      </c>
      <c r="HK71" s="14" t="str">
        <f t="shared" ca="1" si="277"/>
        <v/>
      </c>
      <c r="HL71" s="19" t="str">
        <f t="shared" ca="1" si="278"/>
        <v/>
      </c>
      <c r="HM71" s="19" t="str">
        <f t="shared" ca="1" si="279"/>
        <v/>
      </c>
      <c r="HN71" s="19" t="str">
        <f t="array" aca="1" ref="HN71" ca="1">IFERROR(AVERAGE(IF(('1. Database - raw'!GQ$7:GS$494&gt;0)*('1. Database - raw'!$AD$7:$AD$494=$A71)*(INDIRECT($Q71,TRUE)=$O71),'1. Database - raw'!GQ$7:GS$494)),"")</f>
        <v/>
      </c>
      <c r="HO71" s="33" t="str">
        <f t="array" aca="1" ref="HO71" ca="1">IFERROR(_xlfn.STDEV.S(IF(('1. Database - raw'!GQ$7:GS$494&gt;0)*('1. Database - raw'!$AD$7:$AD$494=$A71)*(INDIRECT($Q71,TRUE)=$O71),'1. Database - raw'!GQ$7:GS$494)),"")</f>
        <v/>
      </c>
      <c r="HP71" s="33" t="str">
        <f t="array" aca="1" ref="HP71" ca="1">IFERROR(IF(COUNT(IF(('1. Database - raw'!GQ$7:GS$494&gt;0)*('1. Database - raw'!$AD$7:$AD$494=$A71)*(INDIRECT($Q71,TRUE)=$O71),'1. Database - raw'!GQ$7:GS$494))&gt;0,COUNT(IF(('1. Database - raw'!GQ$7:GS$494&gt;0)*('1. Database - raw'!$AD$7:$AD$494=$A71)*(INDIRECT($Q71,TRUE)=$O71),'1. Database - raw'!GQ$7:GS$494)),""),"")</f>
        <v/>
      </c>
      <c r="HQ71" s="14" t="str">
        <f t="shared" ca="1" si="280"/>
        <v/>
      </c>
      <c r="HR71" s="19" t="str">
        <f t="shared" ca="1" si="281"/>
        <v/>
      </c>
      <c r="HS71" s="19" t="str">
        <f t="shared" ca="1" si="282"/>
        <v/>
      </c>
      <c r="HT71" s="19" t="str">
        <f t="array" aca="1" ref="HT71" ca="1">IFERROR(AVERAGE(IF(('1. Database - raw'!GW$7:GY$494&gt;0)*('1. Database - raw'!$AD$7:$AD$494=$A71)*(INDIRECT($Q71,TRUE)=$O71),'1. Database - raw'!GW$7:GY$494)),"")</f>
        <v/>
      </c>
      <c r="HU71" s="33" t="str">
        <f t="array" aca="1" ref="HU71" ca="1">IFERROR(_xlfn.STDEV.S(IF(('1. Database - raw'!GW$7:GY$494&gt;0)*('1. Database - raw'!$AD$7:$AD$494=$A71)*(INDIRECT($Q71,TRUE)=$O71),'1. Database - raw'!GW$7:GY$494)),"")</f>
        <v/>
      </c>
      <c r="HV71" s="33" t="str">
        <f t="array" aca="1" ref="HV71" ca="1">IFERROR(IF(COUNT(IF(('1. Database - raw'!GW$7:GY$494&gt;0)*('1. Database - raw'!$AD$7:$AD$494=$A71)*(INDIRECT($Q71,TRUE)=$O71),'1. Database - raw'!GW$7:GY$494))&gt;0,COUNT(IF(('1. Database - raw'!GW$7:GY$494&gt;0)*('1. Database - raw'!$AD$7:$AD$494=$A71)*(INDIRECT($Q71,TRUE)=$O71),'1. Database - raw'!GW$7:GY$494)),""),"")</f>
        <v/>
      </c>
      <c r="HW71" s="14" t="str">
        <f t="shared" ca="1" si="283"/>
        <v/>
      </c>
      <c r="HX71" s="19" t="str">
        <f t="shared" ca="1" si="284"/>
        <v/>
      </c>
      <c r="HY71" s="19" t="str">
        <f t="shared" ca="1" si="285"/>
        <v/>
      </c>
      <c r="HZ71" s="19" t="str">
        <f t="array" aca="1" ref="HZ71" ca="1">IFERROR(AVERAGE(IF(('1. Database - raw'!HC$7:HE$494&gt;0)*('1. Database - raw'!$AD$7:$AD$494=$A71)*(INDIRECT($Q71,TRUE)=$O71),'1. Database - raw'!HC$7:HE$494)),"")</f>
        <v/>
      </c>
      <c r="IA71" s="33" t="str">
        <f t="array" aca="1" ref="IA71" ca="1">IFERROR(_xlfn.STDEV.S(IF(('1. Database - raw'!HC$7:HE$494&gt;0)*('1. Database - raw'!$AD$7:$AD$494=$A71)*(INDIRECT($Q71,TRUE)=$O71),'1. Database - raw'!HC$7:HE$494)),"")</f>
        <v/>
      </c>
      <c r="IB71" s="33" t="str">
        <f t="array" aca="1" ref="IB71" ca="1">IFERROR(IF(COUNT(IF(('1. Database - raw'!HC$7:HE$494&gt;0)*('1. Database - raw'!$AD$7:$AD$494=$A71)*(INDIRECT($Q71,TRUE)=$O71),'1. Database - raw'!HC$7:HE$494))&gt;0,COUNT(IF(('1. Database - raw'!HC$7:HE$494&gt;0)*('1. Database - raw'!$AD$7:$AD$494=$A71)*(INDIRECT($Q71,TRUE)=$O71),'1. Database - raw'!HC$7:HE$494)),""),"")</f>
        <v/>
      </c>
      <c r="IC71" s="14" t="str">
        <f t="shared" ca="1" si="286"/>
        <v/>
      </c>
      <c r="ID71" s="19" t="str">
        <f t="shared" ca="1" si="287"/>
        <v/>
      </c>
      <c r="IE71" s="19" t="str">
        <f t="shared" ca="1" si="288"/>
        <v/>
      </c>
      <c r="IF71" s="19" t="str">
        <f t="array" aca="1" ref="IF71" ca="1">IFERROR(AVERAGE(IF(('1. Database - raw'!HI$7:HK$494&gt;0)*('1. Database - raw'!$AD$7:$AD$494=$A71)*(INDIRECT($Q71,TRUE)=$O71),'1. Database - raw'!HI$7:HK$494)),"")</f>
        <v/>
      </c>
      <c r="IG71" s="33" t="str">
        <f t="array" aca="1" ref="IG71" ca="1">IFERROR(_xlfn.STDEV.S(IF(('1. Database - raw'!HI$7:HK$494&gt;0)*('1. Database - raw'!$AD$7:$AD$494=$A71)*(INDIRECT($Q71,TRUE)=$O71),'1. Database - raw'!HI$7:HK$494)),"")</f>
        <v/>
      </c>
      <c r="IH71" s="33" t="str">
        <f t="array" aca="1" ref="IH71" ca="1">IFERROR(IF(COUNT(IF(('1. Database - raw'!HI$7:HK$494&gt;0)*('1. Database - raw'!$AD$7:$AD$494=$A71)*(INDIRECT($Q71,TRUE)=$O71),'1. Database - raw'!HI$7:HK$494))&gt;0,COUNT(IF(('1. Database - raw'!HI$7:HK$494&gt;0)*('1. Database - raw'!$AD$7:$AD$494=$A71)*(INDIRECT($Q71,TRUE)=$O71),'1. Database - raw'!HI$7:HK$494)),""),"")</f>
        <v/>
      </c>
      <c r="II71" s="14" t="str">
        <f t="shared" ca="1" si="289"/>
        <v/>
      </c>
      <c r="IJ71" s="19" t="str">
        <f t="shared" ca="1" si="290"/>
        <v/>
      </c>
      <c r="IK71" s="19" t="str">
        <f t="shared" ca="1" si="291"/>
        <v/>
      </c>
      <c r="IL71" s="19" t="str">
        <f t="array" aca="1" ref="IL71" ca="1">IFERROR(AVERAGE(IF(('1. Database - raw'!HO$7:HQ$494&gt;0)*('1. Database - raw'!$AD$7:$AD$494=$A71)*(INDIRECT($Q71,TRUE)=$O71),'1. Database - raw'!HO$7:HQ$494)),"")</f>
        <v/>
      </c>
      <c r="IM71" s="33" t="str">
        <f t="array" aca="1" ref="IM71" ca="1">IFERROR(_xlfn.STDEV.S(IF(('1. Database - raw'!HO$7:HQ$494&gt;0)*('1. Database - raw'!$AD$7:$AD$494=$A71)*(INDIRECT($Q71,TRUE)=$O71),'1. Database - raw'!HO$7:HQ$494)),"")</f>
        <v/>
      </c>
      <c r="IN71" s="33" t="str">
        <f t="array" aca="1" ref="IN71" ca="1">IFERROR(IF(COUNT(IF(('1. Database - raw'!HO$7:HQ$494&gt;0)*('1. Database - raw'!$AD$7:$AD$494=$A71)*(INDIRECT($Q71,TRUE)=$O71),'1. Database - raw'!HO$7:HQ$494))&gt;0,COUNT(IF(('1. Database - raw'!HO$7:HQ$494&gt;0)*('1. Database - raw'!$AD$7:$AD$494=$A71)*(INDIRECT($Q71,TRUE)=$O71),'1. Database - raw'!HO$7:HQ$494)),""),"")</f>
        <v/>
      </c>
      <c r="IO71" s="14" t="str">
        <f t="shared" ca="1" si="292"/>
        <v/>
      </c>
      <c r="IP71" s="19" t="str">
        <f t="shared" ca="1" si="293"/>
        <v/>
      </c>
      <c r="IQ71" s="19" t="str">
        <f t="shared" ca="1" si="294"/>
        <v/>
      </c>
      <c r="IR71" s="19" t="str">
        <f t="array" aca="1" ref="IR71" ca="1">IFERROR(AVERAGE(IF(('1. Database - raw'!HU$7:HW$494&gt;0)*('1. Database - raw'!$AD$7:$AD$494=$A71)*(INDIRECT($Q71,TRUE)=$O71),'1. Database - raw'!HU$7:HW$494)),"")</f>
        <v/>
      </c>
      <c r="IS71" s="33" t="str">
        <f t="array" aca="1" ref="IS71" ca="1">IFERROR(_xlfn.STDEV.S(IF(('1. Database - raw'!HU$7:HW$494&gt;0)*('1. Database - raw'!$AD$7:$AD$494=$A71)*(INDIRECT($Q71,TRUE)=$O71),'1. Database - raw'!HU$7:HW$494)),"")</f>
        <v/>
      </c>
      <c r="IT71" s="33" t="str">
        <f t="array" aca="1" ref="IT71" ca="1">IFERROR(IF(COUNT(IF(('1. Database - raw'!HU$7:HW$494&gt;0)*('1. Database - raw'!$AD$7:$AD$494=$A71)*(INDIRECT($Q71,TRUE)=$O71),'1. Database - raw'!HU$7:HW$494))&gt;0,COUNT(IF(('1. Database - raw'!HU$7:HW$494&gt;0)*('1. Database - raw'!$AD$7:$AD$494=$A71)*(INDIRECT($Q71,TRUE)=$O71),'1. Database - raw'!HU$7:HW$494)),""),"")</f>
        <v/>
      </c>
      <c r="IU71" s="14" t="str">
        <f t="shared" ca="1" si="295"/>
        <v/>
      </c>
      <c r="IV71" s="19" t="str">
        <f t="shared" ca="1" si="296"/>
        <v/>
      </c>
      <c r="IW71" s="19" t="str">
        <f t="shared" ca="1" si="297"/>
        <v/>
      </c>
      <c r="IX71" s="19" t="str">
        <f t="array" aca="1" ref="IX71" ca="1">IFERROR(AVERAGE(IF(('1. Database - raw'!IA$7:IC$494&gt;0)*('1. Database - raw'!$AD$7:$AD$494=$A71)*(INDIRECT($Q71,TRUE)=$O71),'1. Database - raw'!IA$7:IC$494)),"")</f>
        <v/>
      </c>
      <c r="IY71" s="33" t="str">
        <f t="array" aca="1" ref="IY71" ca="1">IFERROR(_xlfn.STDEV.S(IF(('1. Database - raw'!IA$7:IC$494&gt;0)*('1. Database - raw'!$AD$7:$AD$494=$A71)*(INDIRECT($Q71,TRUE)=$O71),'1. Database - raw'!IA$7:IC$494)),"")</f>
        <v/>
      </c>
      <c r="IZ71" s="33" t="str">
        <f t="array" aca="1" ref="IZ71" ca="1">IFERROR(IF(COUNT(IF(('1. Database - raw'!IA$7:IC$494&gt;0)*('1. Database - raw'!$AD$7:$AD$494=$A71)*(INDIRECT($Q71,TRUE)=$O71),'1. Database - raw'!IA$7:IC$494))&gt;0,COUNT(IF(('1. Database - raw'!IA$7:IC$494&gt;0)*('1. Database - raw'!$AD$7:$AD$494=$A71)*(INDIRECT($Q71,TRUE)=$O71),'1. Database - raw'!IA$7:IC$494)),""),"")</f>
        <v/>
      </c>
      <c r="JA71" s="14" t="str">
        <f t="shared" ca="1" si="298"/>
        <v/>
      </c>
      <c r="JB71" s="19" t="str">
        <f t="shared" ca="1" si="299"/>
        <v/>
      </c>
      <c r="JC71" s="19" t="str">
        <f t="shared" ca="1" si="300"/>
        <v/>
      </c>
      <c r="JD71" s="19" t="str">
        <f t="array" aca="1" ref="JD71" ca="1">IFERROR(AVERAGE(IF(('1. Database - raw'!IG$7:II$494&gt;0)*('1. Database - raw'!$AD$7:$AD$494=$A71)*(INDIRECT($Q71,TRUE)=$O71),'1. Database - raw'!IG$7:II$494)),"")</f>
        <v/>
      </c>
      <c r="JE71" s="33" t="str">
        <f t="array" aca="1" ref="JE71" ca="1">IFERROR(_xlfn.STDEV.S(IF(('1. Database - raw'!IG$7:II$494&gt;0)*('1. Database - raw'!$AD$7:$AD$494=$A71)*(INDIRECT($Q71,TRUE)=$O71),'1. Database - raw'!IG$7:II$494)),"")</f>
        <v/>
      </c>
      <c r="JF71" s="33" t="str">
        <f t="array" aca="1" ref="JF71" ca="1">IFERROR(IF(COUNT(IF(('1. Database - raw'!IG$7:II$494&gt;0)*('1. Database - raw'!$AD$7:$AD$494=$A71)*(INDIRECT($Q71,TRUE)=$O71),'1. Database - raw'!IG$7:II$494))&gt;0,COUNT(IF(('1. Database - raw'!IG$7:II$494&gt;0)*('1. Database - raw'!$AD$7:$AD$494=$A71)*(INDIRECT($Q71,TRUE)=$O71),'1. Database - raw'!IG$7:II$494)),""),"")</f>
        <v/>
      </c>
      <c r="JG71" s="145" t="str">
        <f t="shared" ca="1" si="301"/>
        <v/>
      </c>
      <c r="JH71" s="146" t="str">
        <f t="shared" ca="1" si="302"/>
        <v/>
      </c>
      <c r="JI71" s="146" t="str">
        <f t="shared" ca="1" si="303"/>
        <v/>
      </c>
      <c r="JJ71" s="146" t="str">
        <f t="array" aca="1" ref="JJ71" ca="1">IFERROR(AVERAGE(IF(('1. Database - raw'!IM$7:IO$494&gt;0)*('1. Database - raw'!$AD$7:$AD$494=$A71)*(INDIRECT($Q71,TRUE)=$O71),'1. Database - raw'!IM$7:IO$494)),"")</f>
        <v/>
      </c>
      <c r="JK71" s="277" t="str">
        <f t="array" aca="1" ref="JK71" ca="1">IFERROR(_xlfn.STDEV.S(IF(('1. Database - raw'!IM$7:IO$494&gt;0)*('1. Database - raw'!$AD$7:$AD$494=$A71)*(INDIRECT($Q71,TRUE)=$O71),'1. Database - raw'!IM$7:IO$494)),"")</f>
        <v/>
      </c>
      <c r="JL71" s="33" t="str">
        <f t="array" aca="1" ref="JL71" ca="1">IFERROR(IF(COUNT(IF(('1. Database - raw'!IM$7:IO$494&gt;0)*('1. Database - raw'!$AD$7:$AD$494=$A71)*(INDIRECT($Q71,TRUE)=$O71),'1. Database - raw'!IM$7:IO$494))&gt;0,COUNT(IF(('1. Database - raw'!IM$7:IO$494&gt;0)*('1. Database - raw'!$AD$7:$AD$494=$A71)*(INDIRECT($Q71,TRUE)=$O71),'1. Database - raw'!IM$7:IO$494)),""),"")</f>
        <v/>
      </c>
      <c r="JM71" s="145" t="str">
        <f t="shared" ca="1" si="304"/>
        <v/>
      </c>
      <c r="JN71" s="146" t="str">
        <f t="shared" ca="1" si="305"/>
        <v/>
      </c>
      <c r="JO71" s="146" t="str">
        <f t="shared" ca="1" si="306"/>
        <v/>
      </c>
      <c r="JP71" s="146" t="str">
        <f t="array" aca="1" ref="JP71" ca="1">IFERROR(AVERAGE(IF(('1. Database - raw'!IS$7:IU$494&gt;0)*('1. Database - raw'!$AD$7:$AD$494=$A71)*(INDIRECT($Q71,TRUE)=$O71),'1. Database - raw'!IS$7:IU$494)),"")</f>
        <v/>
      </c>
      <c r="JQ71" s="277" t="str">
        <f t="array" aca="1" ref="JQ71" ca="1">IFERROR(_xlfn.STDEV.S(IF(('1. Database - raw'!IS$7:IU$494&gt;0)*('1. Database - raw'!$AD$7:$AD$494=$A71)*(INDIRECT($Q71,TRUE)=$O71),'1. Database - raw'!IS$7:IU$494)),"")</f>
        <v/>
      </c>
      <c r="JR71" s="33" t="str">
        <f t="array" aca="1" ref="JR71" ca="1">IFERROR(IF(COUNT(IF(('1. Database - raw'!IS$7:IU$494&gt;0)*('1. Database - raw'!$AD$7:$AD$494=$A71)*(INDIRECT($Q71,TRUE)=$O71),'1. Database - raw'!IS$7:IU$494))&gt;0,COUNT(IF(('1. Database - raw'!IS$7:IU$494&gt;0)*('1. Database - raw'!$AD$7:$AD$494=$A71)*(INDIRECT($Q71,TRUE)=$O71),'1. Database - raw'!IS$7:IU$494)),""),"")</f>
        <v/>
      </c>
      <c r="JS71" s="145" t="str">
        <f t="shared" ca="1" si="307"/>
        <v/>
      </c>
      <c r="JT71" s="146" t="str">
        <f t="shared" ca="1" si="308"/>
        <v/>
      </c>
      <c r="JU71" s="146" t="str">
        <f t="shared" ca="1" si="309"/>
        <v/>
      </c>
      <c r="JV71" s="146" t="str">
        <f t="array" aca="1" ref="JV71" ca="1">IFERROR(AVERAGE(IF(('1. Database - raw'!IY$7:JA$494&gt;0)*('1. Database - raw'!$AD$7:$AD$494=$A71)*(INDIRECT($Q71,TRUE)=$O71),'1. Database - raw'!IY$7:JA$494)),"")</f>
        <v/>
      </c>
      <c r="JW71" s="277" t="str">
        <f t="array" aca="1" ref="JW71" ca="1">IFERROR(_xlfn.STDEV.S(IF(('1. Database - raw'!IY$7:JA$494&gt;0)*('1. Database - raw'!$AD$7:$AD$494=$A71)*(INDIRECT($Q71,TRUE)=$O71),'1. Database - raw'!IY$7:JA$494)),"")</f>
        <v/>
      </c>
      <c r="JX71" s="33" t="str">
        <f t="array" aca="1" ref="JX71" ca="1">IFERROR(IF(COUNT(IF(('1. Database - raw'!IY$7:JA$494&gt;0)*('1. Database - raw'!$AD$7:$AD$494=$A71)*(INDIRECT($Q71,TRUE)=$O71),'1. Database - raw'!IY$7:JA$494))&gt;0,COUNT(IF(('1. Database - raw'!IY$7:JA$494&gt;0)*('1. Database - raw'!$AD$7:$AD$494=$A71)*(INDIRECT($Q71,TRUE)=$O71),'1. Database - raw'!IY$7:JA$494)),""),"")</f>
        <v/>
      </c>
      <c r="JY71" s="145" t="str">
        <f t="shared" ca="1" si="310"/>
        <v/>
      </c>
      <c r="JZ71" s="146" t="str">
        <f t="shared" ca="1" si="311"/>
        <v/>
      </c>
      <c r="KA71" s="146" t="str">
        <f t="shared" ca="1" si="312"/>
        <v/>
      </c>
      <c r="KB71" s="146" t="str">
        <f t="array" aca="1" ref="KB71" ca="1">IFERROR(AVERAGE(IF(('1. Database - raw'!JE$7:JG$494&gt;0)*('1. Database - raw'!$AD$7:$AD$494=$A71)*(INDIRECT($Q71,TRUE)=$O71),'1. Database - raw'!JE$7:JG$494)),"")</f>
        <v/>
      </c>
      <c r="KC71" s="277" t="str">
        <f t="array" aca="1" ref="KC71" ca="1">IFERROR(_xlfn.STDEV.S(IF(('1. Database - raw'!JE$7:JG$494&gt;0)*('1. Database - raw'!$AD$7:$AD$494=$A71)*(INDIRECT($Q71,TRUE)=$O71),'1. Database - raw'!JE$7:JG$494)),"")</f>
        <v/>
      </c>
      <c r="KD71" s="33" t="str">
        <f t="array" aca="1" ref="KD71" ca="1">IFERROR(IF(COUNT(IF(('1. Database - raw'!JE$7:JG$494&gt;0)*('1. Database - raw'!$AD$7:$AD$494=$A71)*(INDIRECT($Q71,TRUE)=$O71),'1. Database - raw'!JE$7:JG$494))&gt;0,COUNT(IF(('1. Database - raw'!JE$7:JG$494&gt;0)*('1. Database - raw'!$AD$7:$AD$494=$A71)*(INDIRECT($Q71,TRUE)=$O71),'1. Database - raw'!JE$7:JG$494)),""),"")</f>
        <v/>
      </c>
      <c r="KE71" s="145" t="str">
        <f t="shared" ca="1" si="313"/>
        <v/>
      </c>
      <c r="KF71" s="146" t="str">
        <f t="shared" ca="1" si="314"/>
        <v/>
      </c>
      <c r="KG71" s="146" t="str">
        <f t="shared" ca="1" si="315"/>
        <v/>
      </c>
      <c r="KH71" s="146" t="str">
        <f t="array" aca="1" ref="KH71" ca="1">IFERROR(AVERAGE(IF(('1. Database - raw'!JK$7:JM$494&gt;0)*('1. Database - raw'!$AD$7:$AD$494=$A71)*(INDIRECT($Q71,TRUE)=$O71),'1. Database - raw'!JK$7:JM$494)),"")</f>
        <v/>
      </c>
      <c r="KI71" s="277" t="str">
        <f t="array" aca="1" ref="KI71" ca="1">IFERROR(_xlfn.STDEV.S(IF(('1. Database - raw'!JK$7:JM$494&gt;0)*('1. Database - raw'!$AD$7:$AD$494=$A71)*(INDIRECT($Q71,TRUE)=$O71),'1. Database - raw'!JK$7:JM$494)),"")</f>
        <v/>
      </c>
      <c r="KJ71" s="33" t="str">
        <f t="array" aca="1" ref="KJ71" ca="1">IFERROR(IF(COUNT(IF(('1. Database - raw'!JK$7:JM$494&gt;0)*('1. Database - raw'!$AD$7:$AD$494=$A71)*(INDIRECT($Q71,TRUE)=$O71),'1. Database - raw'!JK$7:JM$494))&gt;0,COUNT(IF(('1. Database - raw'!JK$7:JM$494&gt;0)*('1. Database - raw'!$AD$7:$AD$494=$A71)*(INDIRECT($Q71,TRUE)=$O71),'1. Database - raw'!JK$7:JM$494)),""),"")</f>
        <v/>
      </c>
      <c r="KK71" s="145" t="str">
        <f t="shared" ca="1" si="316"/>
        <v/>
      </c>
      <c r="KL71" s="146" t="str">
        <f t="shared" ca="1" si="317"/>
        <v/>
      </c>
      <c r="KM71" s="146" t="str">
        <f t="shared" ca="1" si="318"/>
        <v/>
      </c>
      <c r="KN71" s="146" t="str">
        <f t="array" aca="1" ref="KN71" ca="1">IFERROR(AVERAGE(IF(('1. Database - raw'!JQ$7:JS$494&gt;0)*('1. Database - raw'!$AD$7:$AD$494=$A71)*(INDIRECT($Q71,TRUE)=$O71),'1. Database - raw'!JQ$7:JS$494)),"")</f>
        <v/>
      </c>
      <c r="KO71" s="277" t="str">
        <f t="array" aca="1" ref="KO71" ca="1">IFERROR(_xlfn.STDEV.S(IF(('1. Database - raw'!JQ$7:JS$494&gt;0)*('1. Database - raw'!$AD$7:$AD$494=$A71)*(INDIRECT($Q71,TRUE)=$O71),'1. Database - raw'!JQ$7:JS$494)),"")</f>
        <v/>
      </c>
      <c r="KP71" s="33" t="str">
        <f t="array" aca="1" ref="KP71" ca="1">IFERROR(IF(COUNT(IF(('1. Database - raw'!JQ$7:JS$494&gt;0)*('1. Database - raw'!$AD$7:$AD$494=$A71)*(INDIRECT($Q71,TRUE)=$O71),'1. Database - raw'!JQ$7:JS$494))&gt;0,COUNT(IF(('1. Database - raw'!JQ$7:JS$494&gt;0)*('1. Database - raw'!$AD$7:$AD$494=$A71)*(INDIRECT($Q71,TRUE)=$O71),'1. Database - raw'!JQ$7:JS$494)),""),"")</f>
        <v/>
      </c>
      <c r="KQ71" s="145" t="str">
        <f t="shared" ca="1" si="319"/>
        <v/>
      </c>
      <c r="KR71" s="146" t="str">
        <f t="shared" ca="1" si="320"/>
        <v/>
      </c>
      <c r="KS71" s="146" t="str">
        <f t="shared" ca="1" si="321"/>
        <v/>
      </c>
      <c r="KT71" s="146" t="str">
        <f t="array" aca="1" ref="KT71" ca="1">IFERROR(AVERAGE(IF(('1. Database - raw'!JW$7:JY$494&gt;0)*('1. Database - raw'!$AD$7:$AD$494=$A71)*(INDIRECT($Q71,TRUE)=$O71),'1. Database - raw'!JW$7:JY$494)),"")</f>
        <v/>
      </c>
      <c r="KU71" s="277" t="str">
        <f t="array" aca="1" ref="KU71" ca="1">IFERROR(_xlfn.STDEV.S(IF(('1. Database - raw'!JW$7:JY$494&gt;0)*('1. Database - raw'!$AD$7:$AD$494=$A71)*(INDIRECT($Q71,TRUE)=$O71),'1. Database - raw'!JW$7:JY$494)),"")</f>
        <v/>
      </c>
      <c r="KV71" s="33" t="str">
        <f t="array" aca="1" ref="KV71" ca="1">IFERROR(IF(COUNT(IF(('1. Database - raw'!JW$7:JY$494&gt;0)*('1. Database - raw'!$AD$7:$AD$494=$A71)*(INDIRECT($Q71,TRUE)=$O71),'1. Database - raw'!JW$7:JY$494))&gt;0,COUNT(IF(('1. Database - raw'!JW$7:JY$494&gt;0)*('1. Database - raw'!$AD$7:$AD$494=$A71)*(INDIRECT($Q71,TRUE)=$O71),'1. Database - raw'!JW$7:JY$494)),""),"")</f>
        <v/>
      </c>
      <c r="KW71" s="145" t="str">
        <f t="shared" ca="1" si="322"/>
        <v/>
      </c>
      <c r="KX71" s="146" t="str">
        <f t="shared" ca="1" si="323"/>
        <v/>
      </c>
      <c r="KY71" s="146" t="str">
        <f t="shared" ca="1" si="324"/>
        <v/>
      </c>
      <c r="KZ71" s="146" t="str">
        <f t="array" aca="1" ref="KZ71" ca="1">IFERROR(AVERAGE(IF(('1. Database - raw'!KC$7:KE$494&gt;0)*('1. Database - raw'!$AD$7:$AD$494=$A71)*(INDIRECT($Q71,TRUE)=$O71),'1. Database - raw'!KC$7:KE$494)),"")</f>
        <v/>
      </c>
      <c r="LA71" s="277" t="str">
        <f t="array" aca="1" ref="LA71" ca="1">IFERROR(_xlfn.STDEV.S(IF(('1. Database - raw'!KC$7:KE$494&gt;0)*('1. Database - raw'!$AD$7:$AD$494=$A71)*(INDIRECT($Q71,TRUE)=$O71),'1. Database - raw'!KC$7:KE$494)),"")</f>
        <v/>
      </c>
      <c r="LB71" s="33" t="str">
        <f t="array" aca="1" ref="LB71" ca="1">IFERROR(IF(COUNT(IF(('1. Database - raw'!KC$7:KE$494&gt;0)*('1. Database - raw'!$AD$7:$AD$494=$A71)*(INDIRECT($Q71,TRUE)=$O71),'1. Database - raw'!KC$7:KE$494))&gt;0,COUNT(IF(('1. Database - raw'!KC$7:KE$494&gt;0)*('1. Database - raw'!$AD$7:$AD$494=$A71)*(INDIRECT($Q71,TRUE)=$O71),'1. Database - raw'!KC$7:KE$494)),""),"")</f>
        <v/>
      </c>
      <c r="LC71" s="145" t="str">
        <f t="shared" ca="1" si="325"/>
        <v/>
      </c>
      <c r="LD71" s="146" t="str">
        <f t="shared" ca="1" si="326"/>
        <v/>
      </c>
      <c r="LE71" s="146" t="str">
        <f t="shared" ca="1" si="327"/>
        <v/>
      </c>
      <c r="LF71" s="146" t="str">
        <f t="array" aca="1" ref="LF71" ca="1">IFERROR(AVERAGE(IF(('1. Database - raw'!KI$7:KK$494&gt;0)*('1. Database - raw'!$AD$7:$AD$494=$A71)*(INDIRECT($Q71,TRUE)=$O71),'1. Database - raw'!KI$7:KK$494)),"")</f>
        <v/>
      </c>
      <c r="LG71" s="277" t="str">
        <f t="array" aca="1" ref="LG71" ca="1">IFERROR(_xlfn.STDEV.S(IF(('1. Database - raw'!KI$7:KK$494&gt;0)*('1. Database - raw'!$AD$7:$AD$494=$A71)*(INDIRECT($Q71,TRUE)=$O71),'1. Database - raw'!KI$7:KK$494)),"")</f>
        <v/>
      </c>
      <c r="LH71" s="33" t="str">
        <f t="array" aca="1" ref="LH71" ca="1">IFERROR(IF(COUNT(IF(('1. Database - raw'!KI$7:KK$494&gt;0)*('1. Database - raw'!$AD$7:$AD$494=$A71)*(INDIRECT($Q71,TRUE)=$O71),'1. Database - raw'!KI$7:KK$494))&gt;0,COUNT(IF(('1. Database - raw'!KI$7:KK$494&gt;0)*('1. Database - raw'!$AD$7:$AD$494=$A71)*(INDIRECT($Q71,TRUE)=$O71),'1. Database - raw'!KI$7:KK$494)),""),"")</f>
        <v/>
      </c>
      <c r="LI71" s="145" t="str">
        <f t="shared" ca="1" si="328"/>
        <v/>
      </c>
      <c r="LJ71" s="146" t="str">
        <f t="shared" ca="1" si="329"/>
        <v/>
      </c>
      <c r="LK71" s="146" t="str">
        <f t="shared" ca="1" si="330"/>
        <v/>
      </c>
      <c r="LL71" s="146" t="str">
        <f t="array" aca="1" ref="LL71" ca="1">IFERROR(AVERAGE(IF(('1. Database - raw'!KO$7:KQ$494&gt;0)*('1. Database - raw'!$AD$7:$AD$494=$A71)*(INDIRECT($Q71,TRUE)=$O71),'1. Database - raw'!KO$7:KQ$494)),"")</f>
        <v/>
      </c>
      <c r="LM71" s="277" t="str">
        <f t="array" aca="1" ref="LM71" ca="1">IFERROR(_xlfn.STDEV.S(IF(('1. Database - raw'!KO$7:KQ$494&gt;0)*('1. Database - raw'!$AD$7:$AD$494=$A71)*(INDIRECT($Q71,TRUE)=$O71),'1. Database - raw'!KO$7:KQ$494)),"")</f>
        <v/>
      </c>
      <c r="LN71" s="33" t="str">
        <f t="array" aca="1" ref="LN71" ca="1">IFERROR(IF(COUNT(IF(('1. Database - raw'!KO$7:KQ$494&gt;0)*('1. Database - raw'!$AD$7:$AD$494=$A71)*(INDIRECT($Q71,TRUE)=$O71),'1. Database - raw'!KO$7:KQ$494))&gt;0,COUNT(IF(('1. Database - raw'!KO$7:KQ$494&gt;0)*('1. Database - raw'!$AD$7:$AD$494=$A71)*(INDIRECT($Q71,TRUE)=$O71),'1. Database - raw'!KO$7:KQ$494)),""),"")</f>
        <v/>
      </c>
      <c r="LO71" s="145" t="str">
        <f t="shared" ca="1" si="331"/>
        <v/>
      </c>
      <c r="LP71" s="146" t="str">
        <f t="shared" ca="1" si="332"/>
        <v/>
      </c>
      <c r="LQ71" s="146" t="str">
        <f t="shared" ca="1" si="333"/>
        <v/>
      </c>
      <c r="LR71" s="146" t="str">
        <f t="array" aca="1" ref="LR71" ca="1">IFERROR(AVERAGE(IF(('1. Database - raw'!KU$7:KW$494&gt;0)*('1. Database - raw'!$AD$7:$AD$494=$A71)*(INDIRECT($Q71,TRUE)=$O71),'1. Database - raw'!KU$7:KW$494)),"")</f>
        <v/>
      </c>
      <c r="LS71" s="277" t="str">
        <f t="array" aca="1" ref="LS71" ca="1">IFERROR(_xlfn.STDEV.S(IF(('1. Database - raw'!KU$7:KW$494&gt;0)*('1. Database - raw'!$AD$7:$AD$494=$A71)*(INDIRECT($Q71,TRUE)=$O71),'1. Database - raw'!KU$7:KW$494)),"")</f>
        <v/>
      </c>
      <c r="LT71" s="33" t="str">
        <f t="array" aca="1" ref="LT71" ca="1">IFERROR(IF(COUNT(IF(('1. Database - raw'!KU$7:KW$494&gt;0)*('1. Database - raw'!$AD$7:$AD$494=$A71)*(INDIRECT($Q71,TRUE)=$O71),'1. Database - raw'!KU$7:KW$494))&gt;0,COUNT(IF(('1. Database - raw'!KU$7:KW$494&gt;0)*('1. Database - raw'!$AD$7:$AD$494=$A71)*(INDIRECT($Q71,TRUE)=$O71),'1. Database - raw'!KU$7:KW$494)),""),"")</f>
        <v/>
      </c>
      <c r="LU71" s="145" t="str">
        <f t="shared" ca="1" si="334"/>
        <v/>
      </c>
      <c r="LV71" s="146" t="str">
        <f t="shared" ca="1" si="335"/>
        <v/>
      </c>
      <c r="LW71" s="146" t="str">
        <f t="shared" ca="1" si="336"/>
        <v/>
      </c>
      <c r="LX71" s="146" t="str">
        <f t="array" aca="1" ref="LX71" ca="1">IFERROR(AVERAGE(IF(('1. Database - raw'!LA$7:LC$494&gt;0)*('1. Database - raw'!$AD$7:$AD$494=$A71)*(INDIRECT($Q71,TRUE)=$O71),'1. Database - raw'!LA$7:LC$494)),"")</f>
        <v/>
      </c>
      <c r="LY71" s="277" t="str">
        <f t="array" aca="1" ref="LY71" ca="1">IFERROR(_xlfn.STDEV.S(IF(('1. Database - raw'!LA$7:LC$494&gt;0)*('1. Database - raw'!$AD$7:$AD$494=$A71)*(INDIRECT($Q71,TRUE)=$O71),'1. Database - raw'!LA$7:LC$494)),"")</f>
        <v/>
      </c>
      <c r="LZ71" s="33" t="str">
        <f t="array" aca="1" ref="LZ71" ca="1">IFERROR(IF(COUNT(IF(('1. Database - raw'!LA$7:LC$494&gt;0)*('1. Database - raw'!$AD$7:$AD$494=$A71)*(INDIRECT($Q71,TRUE)=$O71),'1. Database - raw'!LA$7:LC$494))&gt;0,COUNT(IF(('1. Database - raw'!LA$7:LC$494&gt;0)*('1. Database - raw'!$AD$7:$AD$494=$A71)*(INDIRECT($Q71,TRUE)=$O71),'1. Database - raw'!LA$7:LC$494)),""),"")</f>
        <v/>
      </c>
      <c r="MA71" s="145" t="str">
        <f t="shared" ca="1" si="337"/>
        <v/>
      </c>
      <c r="MB71" s="146" t="str">
        <f t="shared" ca="1" si="338"/>
        <v/>
      </c>
      <c r="MC71" s="146" t="str">
        <f t="shared" ca="1" si="339"/>
        <v/>
      </c>
      <c r="MD71" s="146" t="str">
        <f t="array" aca="1" ref="MD71" ca="1">IFERROR(AVERAGE(IF(('1. Database - raw'!LG$7:LI$494&gt;0)*('1. Database - raw'!$AD$7:$AD$494=$A71)*(INDIRECT($Q71,TRUE)=$O71),'1. Database - raw'!LG$7:LI$494)),"")</f>
        <v/>
      </c>
      <c r="ME71" s="277" t="str">
        <f t="array" aca="1" ref="ME71" ca="1">IFERROR(_xlfn.STDEV.S(IF(('1. Database - raw'!LG$7:LI$494&gt;0)*('1. Database - raw'!$AD$7:$AD$494=$A71)*(INDIRECT($Q71,TRUE)=$O71),'1. Database - raw'!LG$7:LI$494)),"")</f>
        <v/>
      </c>
      <c r="MF71" s="33" t="str">
        <f t="array" aca="1" ref="MF71" ca="1">IFERROR(IF(COUNT(IF(('1. Database - raw'!LG$7:LI$494&gt;0)*('1. Database - raw'!$AD$7:$AD$494=$A71)*(INDIRECT($Q71,TRUE)=$O71),'1. Database - raw'!LG$7:LI$494))&gt;0,COUNT(IF(('1. Database - raw'!LG$7:LI$494&gt;0)*('1. Database - raw'!$AD$7:$AD$494=$A71)*(INDIRECT($Q71,TRUE)=$O71),'1. Database - raw'!LG$7:LI$494)),""),"")</f>
        <v/>
      </c>
      <c r="MG71" s="145" t="str">
        <f t="shared" ca="1" si="340"/>
        <v/>
      </c>
      <c r="MH71" s="146" t="str">
        <f t="shared" ca="1" si="341"/>
        <v/>
      </c>
      <c r="MI71" s="146" t="str">
        <f t="shared" ca="1" si="342"/>
        <v/>
      </c>
      <c r="MJ71" s="146" t="str">
        <f t="array" aca="1" ref="MJ71" ca="1">IFERROR(AVERAGE(IF(('1. Database - raw'!LM$7:LO$494&gt;0)*('1. Database - raw'!$AD$7:$AD$494=$A71)*(INDIRECT($Q71,TRUE)=$O71),'1. Database - raw'!LM$7:LO$494)),"")</f>
        <v/>
      </c>
      <c r="MK71" s="277" t="str">
        <f t="array" aca="1" ref="MK71" ca="1">IFERROR(_xlfn.STDEV.S(IF(('1. Database - raw'!LM$7:LO$494&gt;0)*('1. Database - raw'!$AD$7:$AD$494=$A71)*(INDIRECT($Q71,TRUE)=$O71),'1. Database - raw'!LM$7:LO$494)),"")</f>
        <v/>
      </c>
      <c r="ML71" s="33" t="str">
        <f t="array" aca="1" ref="ML71" ca="1">IFERROR(IF(COUNT(IF(('1. Database - raw'!LM$7:LO$494&gt;0)*('1. Database - raw'!$AD$7:$AD$494=$A71)*(INDIRECT($Q71,TRUE)=$O71),'1. Database - raw'!LM$7:LO$494))&gt;0,COUNT(IF(('1. Database - raw'!LM$7:LO$494&gt;0)*('1. Database - raw'!$AD$7:$AD$494=$A71)*(INDIRECT($Q71,TRUE)=$O71),'1. Database - raw'!LM$7:LO$494)),""),"")</f>
        <v/>
      </c>
      <c r="MM71" s="145" t="str">
        <f t="shared" ca="1" si="343"/>
        <v/>
      </c>
      <c r="MN71" s="146" t="str">
        <f t="shared" ca="1" si="344"/>
        <v/>
      </c>
      <c r="MO71" s="146" t="str">
        <f t="shared" ca="1" si="345"/>
        <v/>
      </c>
      <c r="MP71" s="146" t="str">
        <f t="array" aca="1" ref="MP71" ca="1">IFERROR(AVERAGE(IF(('1. Database - raw'!LS$7:LU$494&gt;0)*('1. Database - raw'!$AD$7:$AD$494=$A71)*(INDIRECT($Q71,TRUE)=$O71),'1. Database - raw'!LS$7:LU$494)),"")</f>
        <v/>
      </c>
      <c r="MQ71" s="277" t="str">
        <f t="array" aca="1" ref="MQ71" ca="1">IFERROR(_xlfn.STDEV.S(IF(('1. Database - raw'!LS$7:LU$494&gt;0)*('1. Database - raw'!$AD$7:$AD$494=$A71)*(INDIRECT($Q71,TRUE)=$O71),'1. Database - raw'!LS$7:LU$494)),"")</f>
        <v/>
      </c>
      <c r="MR71" s="33" t="str">
        <f t="array" aca="1" ref="MR71" ca="1">IFERROR(IF(COUNT(IF(('1. Database - raw'!LS$7:LU$494&gt;0)*('1. Database - raw'!$AD$7:$AD$494=$A71)*(INDIRECT($Q71,TRUE)=$O71),'1. Database - raw'!LS$7:LU$494))&gt;0,COUNT(IF(('1. Database - raw'!LS$7:LU$494&gt;0)*('1. Database - raw'!$AD$7:$AD$494=$A71)*(INDIRECT($Q71,TRUE)=$O71),'1. Database - raw'!LS$7:LU$494)),""),"")</f>
        <v/>
      </c>
      <c r="MS71" s="145" t="str">
        <f t="shared" ca="1" si="346"/>
        <v/>
      </c>
      <c r="MT71" s="146" t="str">
        <f t="shared" ca="1" si="347"/>
        <v/>
      </c>
      <c r="MU71" s="146" t="str">
        <f t="shared" ca="1" si="348"/>
        <v/>
      </c>
      <c r="MV71" s="146" t="str">
        <f t="array" aca="1" ref="MV71" ca="1">IFERROR(AVERAGE(IF(('1. Database - raw'!LY$7:MA$494&gt;0)*('1. Database - raw'!$AD$7:$AD$494=$A71)*(INDIRECT($Q71,TRUE)=$O71),'1. Database - raw'!LY$7:MA$494)),"")</f>
        <v/>
      </c>
      <c r="MW71" s="277" t="str">
        <f t="array" aca="1" ref="MW71" ca="1">IFERROR(_xlfn.STDEV.S(IF(('1. Database - raw'!LY$7:MA$494&gt;0)*('1. Database - raw'!$AD$7:$AD$494=$A71)*(INDIRECT($Q71,TRUE)=$O71),'1. Database - raw'!LY$7:MA$494)),"")</f>
        <v/>
      </c>
      <c r="MX71" s="33" t="str">
        <f t="array" aca="1" ref="MX71" ca="1">IFERROR(IF(COUNT(IF(('1. Database - raw'!LY$7:MA$494&gt;0)*('1. Database - raw'!$AD$7:$AD$494=$A71)*(INDIRECT($Q71,TRUE)=$O71),'1. Database - raw'!LY$7:MA$494))&gt;0,COUNT(IF(('1. Database - raw'!LY$7:MA$494&gt;0)*('1. Database - raw'!$AD$7:$AD$494=$A71)*(INDIRECT($Q71,TRUE)=$O71),'1. Database - raw'!LY$7:MA$494)),""),"")</f>
        <v/>
      </c>
      <c r="MY71" s="145" t="str">
        <f t="shared" ca="1" si="349"/>
        <v/>
      </c>
      <c r="MZ71" s="146" t="str">
        <f t="shared" ca="1" si="350"/>
        <v/>
      </c>
      <c r="NA71" s="146" t="str">
        <f t="shared" ca="1" si="351"/>
        <v/>
      </c>
      <c r="NB71" s="146" t="str">
        <f t="array" aca="1" ref="NB71" ca="1">IFERROR(AVERAGE(IF(('1. Database - raw'!ME$7:MG$494&gt;0)*('1. Database - raw'!$AD$7:$AD$494=$A71)*(INDIRECT($Q71,TRUE)=$O71),'1. Database - raw'!ME$7:MG$494)),"")</f>
        <v/>
      </c>
      <c r="NC71" s="277" t="str">
        <f t="array" aca="1" ref="NC71" ca="1">IFERROR(_xlfn.STDEV.S(IF(('1. Database - raw'!ME$7:MG$494&gt;0)*('1. Database - raw'!$AD$7:$AD$494=$A71)*(INDIRECT($Q71,TRUE)=$O71),'1. Database - raw'!ME$7:MG$494)),"")</f>
        <v/>
      </c>
      <c r="ND71" s="33" t="str">
        <f t="array" aca="1" ref="ND71" ca="1">IFERROR(IF(COUNT(IF(('1. Database - raw'!ME$7:MG$494&gt;0)*('1. Database - raw'!$AD$7:$AD$494=$A71)*(INDIRECT($Q71,TRUE)=$O71),'1. Database - raw'!ME$7:MG$494))&gt;0,COUNT(IF(('1. Database - raw'!ME$7:MG$494&gt;0)*('1. Database - raw'!$AD$7:$AD$494=$A71)*(INDIRECT($Q71,TRUE)=$O71),'1. Database - raw'!ME$7:MG$494)),""),"")</f>
        <v/>
      </c>
      <c r="NE71" s="145" t="str">
        <f t="shared" ca="1" si="352"/>
        <v/>
      </c>
      <c r="NF71" s="146" t="str">
        <f t="shared" ca="1" si="353"/>
        <v/>
      </c>
      <c r="NG71" s="146" t="str">
        <f t="shared" ca="1" si="354"/>
        <v/>
      </c>
      <c r="NH71" s="146" t="str">
        <f t="array" aca="1" ref="NH71" ca="1">IFERROR(AVERAGE(IF(('1. Database - raw'!MK$7:MM$494&gt;0)*('1. Database - raw'!$AD$7:$AD$494=$A71)*(INDIRECT($Q71,TRUE)=$O71),'1. Database - raw'!MK$7:MM$494)),"")</f>
        <v/>
      </c>
      <c r="NI71" s="277" t="str">
        <f t="array" aca="1" ref="NI71" ca="1">IFERROR(_xlfn.STDEV.S(IF(('1. Database - raw'!MK$7:MM$494&gt;0)*('1. Database - raw'!$AD$7:$AD$494=$A71)*(INDIRECT($Q71,TRUE)=$O71),'1. Database - raw'!MK$7:MM$494)),"")</f>
        <v/>
      </c>
      <c r="NJ71" s="33" t="str">
        <f t="array" aca="1" ref="NJ71" ca="1">IFERROR(IF(COUNT(IF(('1. Database - raw'!MK$7:MM$494&gt;0)*('1. Database - raw'!$AD$7:$AD$494=$A71)*(INDIRECT($Q71,TRUE)=$O71),'1. Database - raw'!MK$7:MM$494))&gt;0,COUNT(IF(('1. Database - raw'!MK$7:MM$494&gt;0)*('1. Database - raw'!$AD$7:$AD$494=$A71)*(INDIRECT($Q71,TRUE)=$O71),'1. Database - raw'!MK$7:MM$494)),""),"")</f>
        <v/>
      </c>
      <c r="NK71" s="145">
        <f t="shared" ca="1" si="355"/>
        <v>2.748598387679269</v>
      </c>
      <c r="NL71" s="146">
        <f t="shared" ca="1" si="356"/>
        <v>3.2321363956314766</v>
      </c>
      <c r="NM71" s="146">
        <f t="shared" ca="1" si="357"/>
        <v>2.9805779449281578</v>
      </c>
      <c r="NN71" s="146">
        <f t="array" aca="1" ref="NN71" ca="1">IFERROR(AVERAGE(IF(('1. Database - raw'!MQ$7:MS$494&gt;0)*('1. Database - raw'!$AD$7:$AD$494=$A71)*(INDIRECT($Q71,TRUE)=$O71),'1. Database - raw'!MQ$7:MS$494)),"")</f>
        <v>3.0450000000000004</v>
      </c>
      <c r="NO71" s="277">
        <f t="array" aca="1" ref="NO71" ca="1">IFERROR(_xlfn.STDEV.S(IF(('1. Database - raw'!MQ$7:MS$494&gt;0)*('1. Database - raw'!$AD$7:$AD$494=$A71)*(INDIRECT($Q71,TRUE)=$O71),'1. Database - raw'!MQ$7:MS$494)),"")</f>
        <v>0.63650739718141958</v>
      </c>
      <c r="NP71" s="33">
        <f t="array" aca="1" ref="NP71" ca="1">IFERROR(IF(COUNT(IF(('1. Database - raw'!MQ$7:MS$494&gt;0)*('1. Database - raw'!$AD$7:$AD$494=$A71)*(INDIRECT($Q71,TRUE)=$O71),'1. Database - raw'!MQ$7:MS$494))&gt;0,COUNT(IF(('1. Database - raw'!MQ$7:MS$494&gt;0)*('1. Database - raw'!$AD$7:$AD$494=$A71)*(INDIRECT($Q71,TRUE)=$O71),'1. Database - raw'!MQ$7:MS$494)),""),"")</f>
        <v>7</v>
      </c>
      <c r="NQ71" s="145">
        <f t="shared" ca="1" si="358"/>
        <v>1.8343182681469423</v>
      </c>
      <c r="NR71" s="146">
        <f t="shared" ca="1" si="359"/>
        <v>2.2975789860191149</v>
      </c>
      <c r="NS71" s="146">
        <f t="shared" ca="1" si="360"/>
        <v>2.0529225768560759</v>
      </c>
      <c r="NT71" s="146">
        <f t="array" aca="1" ref="NT71" ca="1">IFERROR(AVERAGE(IF(('1. Database - raw'!MW$7:MY$494&gt;0)*('1. Database - raw'!$AD$7:$AD$494=$A71)*(INDIRECT($Q71,TRUE)=$O71),'1. Database - raw'!MW$7:MY$494)),"")</f>
        <v>2.1192307692307697</v>
      </c>
      <c r="NU71" s="277">
        <f t="array" aca="1" ref="NU71" ca="1">IFERROR(_xlfn.STDEV.S(IF(('1. Database - raw'!MW$7:MY$494&gt;0)*('1. Database - raw'!$AD$7:$AD$494=$A71)*(INDIRECT($Q71,TRUE)=$O71),'1. Database - raw'!MW$7:MY$494)),"")</f>
        <v>0.54296196211861047</v>
      </c>
      <c r="NV71" s="33">
        <f t="array" aca="1" ref="NV71" ca="1">IFERROR(IF(COUNT(IF(('1. Database - raw'!MW$7:MY$494&gt;0)*('1. Database - raw'!$AD$7:$AD$494=$A71)*(INDIRECT($Q71,TRUE)=$O71),'1. Database - raw'!MW$7:MY$494))&gt;0,COUNT(IF(('1. Database - raw'!MW$7:MY$494&gt;0)*('1. Database - raw'!$AD$7:$AD$494=$A71)*(INDIRECT($Q71,TRUE)=$O71),'1. Database - raw'!MW$7:MY$494)),""),"")</f>
        <v>13</v>
      </c>
      <c r="NW71" s="145">
        <f t="shared" ca="1" si="361"/>
        <v>1.3116775672147432</v>
      </c>
      <c r="NX71" s="146">
        <f t="shared" ca="1" si="362"/>
        <v>1.4450825154596152</v>
      </c>
      <c r="NY71" s="146">
        <f t="shared" ca="1" si="363"/>
        <v>1.3767651645442769</v>
      </c>
      <c r="NZ71" s="146">
        <f t="array" aca="1" ref="NZ71" ca="1">IFERROR(AVERAGE(IF(('1. Database - raw'!NC$7:NE$494&gt;0)*('1. Database - raw'!$AD$7:$AD$494=$A71)*(INDIRECT($Q71,TRUE)=$O71),'1. Database - raw'!NC$7:NE$494)),"")</f>
        <v>1.3954545454545457</v>
      </c>
      <c r="OA71" s="277">
        <f t="array" aca="1" ref="OA71" ca="1">IFERROR(_xlfn.STDEV.S(IF(('1. Database - raw'!NC$7:NE$494&gt;0)*('1. Database - raw'!$AD$7:$AD$494=$A71)*(INDIRECT($Q71,TRUE)=$O71),'1. Database - raw'!NC$7:NE$494)),"")</f>
        <v>0.23071036545260007</v>
      </c>
      <c r="OB71" s="33">
        <f t="array" aca="1" ref="OB71" ca="1">IFERROR(IF(COUNT(IF(('1. Database - raw'!NC$7:NE$494&gt;0)*('1. Database - raw'!$AD$7:$AD$494=$A71)*(INDIRECT($Q71,TRUE)=$O71),'1. Database - raw'!NC$7:NE$494))&gt;0,COUNT(IF(('1. Database - raw'!NC$7:NE$494&gt;0)*('1. Database - raw'!$AD$7:$AD$494=$A71)*(INDIRECT($Q71,TRUE)=$O71),'1. Database - raw'!NC$7:NE$494)),""),"")</f>
        <v>11</v>
      </c>
      <c r="OC71" s="145" t="str">
        <f t="shared" ca="1" si="364"/>
        <v/>
      </c>
      <c r="OD71" s="146" t="str">
        <f t="shared" ca="1" si="365"/>
        <v/>
      </c>
      <c r="OE71" s="146" t="str">
        <f t="shared" ca="1" si="366"/>
        <v/>
      </c>
      <c r="OF71" s="146" t="str">
        <f t="array" aca="1" ref="OF71" ca="1">IFERROR(AVERAGE(IF(('1. Database - raw'!NI$7:NK$494&gt;0)*('1. Database - raw'!$AD$7:$AD$494=$A71)*(INDIRECT($Q71,TRUE)=$O71),'1. Database - raw'!NI$7:NK$494)),"")</f>
        <v/>
      </c>
      <c r="OG71" s="277" t="str">
        <f t="array" aca="1" ref="OG71" ca="1">IFERROR(_xlfn.STDEV.S(IF(('1. Database - raw'!NI$7:NK$494&gt;0)*('1. Database - raw'!$AD$7:$AD$494=$A71)*(INDIRECT($Q71,TRUE)=$O71),'1. Database - raw'!NI$7:NK$494)),"")</f>
        <v/>
      </c>
      <c r="OH71" s="20" t="str">
        <f t="array" aca="1" ref="OH71" ca="1">IFERROR(IF(COUNT(IF(('1. Database - raw'!NI$7:NK$494&gt;0)*('1. Database - raw'!$AD$7:$AD$494=$A71)*(INDIRECT($Q71,TRUE)=$O71),'1. Database - raw'!NI$7:NK$494))&gt;0,COUNT(IF(('1. Database - raw'!NI$7:NK$494&gt;0)*('1. Database - raw'!$AD$7:$AD$494=$A71)*(INDIRECT($Q71,TRUE)=$O71),'1. Database - raw'!NI$7:NK$494)),""),"")</f>
        <v/>
      </c>
    </row>
    <row r="72" spans="1:398" s="417" customFormat="1" hidden="1" outlineLevel="2" x14ac:dyDescent="0.25">
      <c r="A72" s="391" t="s">
        <v>553</v>
      </c>
      <c r="B72" s="1330"/>
      <c r="C72" s="392"/>
      <c r="D72" s="393"/>
      <c r="E72" s="393" t="s">
        <v>31</v>
      </c>
      <c r="F72" s="394"/>
      <c r="G72" s="394"/>
      <c r="H72" s="394" t="s">
        <v>776</v>
      </c>
      <c r="I72" s="394"/>
      <c r="J72" s="394"/>
      <c r="K72" s="394"/>
      <c r="L72" s="394"/>
      <c r="M72" s="394"/>
      <c r="N72" s="395"/>
      <c r="O72" s="396" t="str">
        <f t="array" ref="O72">INDEX(A72:N72,IF(MIN(IF(C72:N72&lt;&gt;"",COLUMN(C72:N72)))&gt;0,MIN(IF(C72:N72&lt;&gt;"",COLUMN(C72:N72))),""))</f>
        <v>Tanzania</v>
      </c>
      <c r="P72" s="397">
        <f t="shared" ref="P72:P75" si="379">MATCH(O72,$C72:$N72,0)</f>
        <v>3</v>
      </c>
      <c r="Q72" s="398" t="str">
        <f ca="1">"'" &amp; $S$4 &amp; "'!" &amp; ADDRESS(ROW('1. Database - raw'!$A$7),MATCH($C$2,'1. Database - raw'!$6:$6,0)+MATCH(O72,$C72:$N72,0)-1,1) &amp; ":" &amp; ADDRESS(LOOKUP(2,1/('1. Database - raw'!A:A&lt;&gt;""),ROW('1. Database - raw'!A:A)),MATCH($C$2,'1. Database - raw'!$6:$6,0)+MATCH(O72,$C72:$N72,0)-1,1)</f>
        <v>'1. Database - raw'!$AG$7:$AG$494</v>
      </c>
      <c r="R72" s="392"/>
      <c r="S72" s="399"/>
      <c r="T72" s="400">
        <f t="shared" ca="1" si="204"/>
        <v>0.79430095124397182</v>
      </c>
      <c r="U72" s="401" t="str">
        <f t="shared" ca="1" si="204"/>
        <v/>
      </c>
      <c r="V72" s="401" t="str">
        <f t="shared" ca="1" si="204"/>
        <v/>
      </c>
      <c r="W72" s="401" t="str">
        <f t="shared" ca="1" si="204"/>
        <v/>
      </c>
      <c r="X72" s="401" t="str">
        <f t="shared" ca="1" si="204"/>
        <v/>
      </c>
      <c r="Y72" s="401" t="str">
        <f t="shared" ca="1" si="204"/>
        <v/>
      </c>
      <c r="Z72" s="401" t="str">
        <f t="shared" ca="1" si="204"/>
        <v/>
      </c>
      <c r="AA72" s="401" t="str">
        <f t="shared" ca="1" si="204"/>
        <v/>
      </c>
      <c r="AB72" s="401" t="str">
        <f t="shared" ca="1" si="204"/>
        <v/>
      </c>
      <c r="AC72" s="401" t="str">
        <f t="shared" ca="1" si="204"/>
        <v/>
      </c>
      <c r="AD72" s="401" t="str">
        <f t="shared" ca="1" si="205"/>
        <v/>
      </c>
      <c r="AE72" s="401" t="str">
        <f t="shared" ca="1" si="205"/>
        <v/>
      </c>
      <c r="AF72" s="401" t="str">
        <f t="shared" ca="1" si="205"/>
        <v/>
      </c>
      <c r="AG72" s="401" t="str">
        <f t="shared" ca="1" si="205"/>
        <v/>
      </c>
      <c r="AH72" s="401" t="str">
        <f t="shared" ca="1" si="205"/>
        <v/>
      </c>
      <c r="AI72" s="401" t="str">
        <f t="shared" ca="1" si="205"/>
        <v/>
      </c>
      <c r="AJ72" s="401" t="str">
        <f t="shared" ca="1" si="205"/>
        <v/>
      </c>
      <c r="AK72" s="401" t="str">
        <f t="shared" ca="1" si="205"/>
        <v/>
      </c>
      <c r="AL72" s="401" t="str">
        <f t="shared" ca="1" si="205"/>
        <v/>
      </c>
      <c r="AM72" s="402" t="str">
        <f t="shared" ca="1" si="205"/>
        <v/>
      </c>
      <c r="AN72" s="403"/>
      <c r="AO72" s="403"/>
      <c r="AP72" s="403"/>
      <c r="AQ72" s="403"/>
      <c r="AR72" s="403"/>
      <c r="AS72" s="403"/>
      <c r="AT72" s="403"/>
      <c r="AU72" s="403"/>
      <c r="AV72" s="403"/>
      <c r="AW72" s="403"/>
      <c r="AX72" s="403"/>
      <c r="AY72" s="403"/>
      <c r="AZ72" s="403"/>
      <c r="BA72" s="403"/>
      <c r="BB72" s="403"/>
      <c r="BC72" s="403"/>
      <c r="BD72" s="404"/>
      <c r="BE72" s="404"/>
      <c r="BF72" s="404"/>
      <c r="BG72" s="405"/>
      <c r="BH72" s="467"/>
      <c r="BI72" s="532">
        <f t="shared" ca="1" si="367"/>
        <v>0.79430095124397182</v>
      </c>
      <c r="BJ72" s="557" t="str">
        <f t="shared" ca="1" si="206"/>
        <v/>
      </c>
      <c r="BK72" s="557" t="str">
        <f t="shared" ca="1" si="207"/>
        <v/>
      </c>
      <c r="BL72" s="557" t="str">
        <f t="shared" ca="1" si="368"/>
        <v/>
      </c>
      <c r="BM72" s="557" t="str">
        <f t="shared" ca="1" si="208"/>
        <v/>
      </c>
      <c r="BN72" s="557" t="str">
        <f t="shared" ca="1" si="209"/>
        <v/>
      </c>
      <c r="BO72" s="406"/>
      <c r="BP72" s="396" t="str">
        <f t="shared" si="210"/>
        <v>Tanzania</v>
      </c>
      <c r="BQ72" s="407">
        <f t="shared" ca="1" si="376"/>
        <v>31.952755801574224</v>
      </c>
      <c r="BR72" s="408">
        <f t="shared" ca="1" si="377"/>
        <v>156.86538518262122</v>
      </c>
      <c r="BS72" s="408">
        <f t="shared" ca="1" si="378"/>
        <v>70.797467090710072</v>
      </c>
      <c r="BT72" s="408">
        <f t="array" aca="1" ref="BT72" ca="1">IFERROR(AVERAGE(IF(('1. Database - raw'!AW$7:AY$494&gt;0)*('1. Database - raw'!$AD$7:$AD$494=$A72)*('1. Database - raw'!$AP$7:$AP$494&lt;&gt;Dropdown!$AM$11)*(INDIRECT($Q72,TRUE)=$O72),'1. Database - raw'!AW$7:AY$494)),"")</f>
        <v>88.830666666666673</v>
      </c>
      <c r="BU72" s="409">
        <f t="array" aca="1" ref="BU72" ca="1">IFERROR(_xlfn.STDEV.S(IF(('1. Database - raw'!AW$7:AY$494&gt;0)*('1. Database - raw'!$AD$7:$AD$494=$A72)*('1. Database - raw'!$AP$7:$AP$494&lt;&gt;Dropdown!$AM$11)*(INDIRECT($Q72,TRUE)=$O72),'1. Database - raw'!AW$7:AY$494)),"")</f>
        <v>67.318791949379246</v>
      </c>
      <c r="BV72" s="410">
        <f t="array" aca="1" ref="BV72" ca="1">IFERROR(IF(COUNT(IF(('1. Database - raw'!AW$7:AY$494&gt;0)*('1. Database - raw'!$AD$7:$AD$494=$A72)*('1. Database - raw'!$AP$7:$AP$494&lt;&gt;Dropdown!$AM$11)*(INDIRECT($Q72,TRUE)=$O72),'1. Database - raw'!AW$7:AY$494))&gt;0,COUNT(IF(('1. Database - raw'!AW$7:AY$494&gt;0)*('1. Database - raw'!$AD$7:$AD$494=$A72)*('1. Database - raw'!$AP$7:$AP$494&lt;&gt;Dropdown!$AM$11)*(INDIRECT($Q72,TRUE)=$O72),'1. Database - raw'!AW$7:AY$494)),""),"")</f>
        <v>15</v>
      </c>
      <c r="BW72" s="407" t="str">
        <f t="shared" ca="1" si="370"/>
        <v/>
      </c>
      <c r="BX72" s="408" t="str">
        <f t="shared" ca="1" si="371"/>
        <v/>
      </c>
      <c r="BY72" s="408" t="str">
        <f t="shared" ca="1" si="372"/>
        <v/>
      </c>
      <c r="BZ72" s="408" t="str">
        <f t="array" aca="1" ref="BZ72" ca="1">IFERROR(AVERAGE(IF(('1. Database - raw'!BC$7:BE$494&gt;0)*('1. Database - raw'!$AD$7:$AD$494=$A72)*('1. Database - raw'!$AP$7:$AP$494&lt;&gt;Dropdown!$AM$11)*(INDIRECT($Q72,TRUE)=$O72),'1. Database - raw'!BC$7:BE$494)),"")</f>
        <v/>
      </c>
      <c r="CA72" s="409" t="str">
        <f t="array" aca="1" ref="CA72" ca="1">IFERROR(_xlfn.STDEV.S(IF(('1. Database - raw'!BC$7:BE$494&gt;0)*('1. Database - raw'!$AD$7:$AD$494=$A72)*('1. Database - raw'!$AP$7:$AP$494&lt;&gt;Dropdown!$AM$11)*(INDIRECT($Q72,TRUE)=$O72),'1. Database - raw'!BC$7:BE$494)),"")</f>
        <v/>
      </c>
      <c r="CB72" s="410" t="str">
        <f t="array" aca="1" ref="CB72" ca="1">IFERROR(IF(COUNT(IF(('1. Database - raw'!BC$7:BE$494&gt;0)*('1. Database - raw'!$AD$7:$AD$494=$A72)*('1. Database - raw'!$AP$7:$AP$494&lt;&gt;Dropdown!$AM$11)*(INDIRECT($Q72,TRUE)=$O72),'1. Database - raw'!BC$7:BE$494))&gt;0,COUNT(IF(('1. Database - raw'!BC$7:BE$494&gt;0)*('1. Database - raw'!$AD$7:$AD$494=$A72)*('1. Database - raw'!$AP$7:$AP$494&lt;&gt;Dropdown!$AM$11)*(INDIRECT($Q72,TRUE)=$O72),'1. Database - raw'!BC$7:BE$494)),""),"")</f>
        <v/>
      </c>
      <c r="CC72" s="411" t="str">
        <f t="shared" ca="1" si="373"/>
        <v/>
      </c>
      <c r="CD72" s="412" t="str">
        <f t="shared" ca="1" si="374"/>
        <v/>
      </c>
      <c r="CE72" s="412" t="str">
        <f t="shared" ca="1" si="375"/>
        <v/>
      </c>
      <c r="CF72" s="412" t="str">
        <f t="array" aca="1" ref="CF72" ca="1">IFERROR(AVERAGE(IF(('1. Database - raw'!BI$7:BK$494&gt;0)*('1. Database - raw'!$AD$7:$AD$494=$A72)*('1. Database - raw'!$AP$7:$AP$494&lt;&gt;Dropdown!$AM$11)*(INDIRECT($Q72,TRUE)=$O72),'1. Database - raw'!BI$7:BK$494)),"")</f>
        <v/>
      </c>
      <c r="CG72" s="413" t="str">
        <f t="array" aca="1" ref="CG72" ca="1">IFERROR(_xlfn.STDEV.S(IF(('1. Database - raw'!BI$7:BK$494&gt;0)*('1. Database - raw'!$AD$7:$AD$494=$A72)*('1. Database - raw'!$AP$7:$AP$494&lt;&gt;Dropdown!$AM$11)*(INDIRECT($Q72,TRUE)=$O72),'1. Database - raw'!BI$7:BK$494)),"")</f>
        <v/>
      </c>
      <c r="CH72" s="410" t="str">
        <f t="array" aca="1" ref="CH72" ca="1">IFERROR(IF(COUNT(IF(('1. Database - raw'!BI$7:BK$494&gt;0)*('1. Database - raw'!$AD$7:$AD$494=$A72)*('1. Database - raw'!$AP$7:$AP$494&lt;&gt;Dropdown!$AM$11)*(INDIRECT($Q72,TRUE)=$O72),'1. Database - raw'!BI$7:BK$494))&gt;0,COUNT(IF(('1. Database - raw'!BI$7:BK$494&gt;0)*('1. Database - raw'!$AD$7:$AD$494=$A72)*('1. Database - raw'!$AP$7:$AP$494&lt;&gt;Dropdown!$AM$11)*(INDIRECT($Q72,TRUE)=$O72),'1. Database - raw'!BI$7:BK$494)),""),"")</f>
        <v/>
      </c>
      <c r="CI72" s="407" t="str">
        <f t="shared" ca="1" si="211"/>
        <v/>
      </c>
      <c r="CJ72" s="408" t="str">
        <f t="shared" ca="1" si="212"/>
        <v/>
      </c>
      <c r="CK72" s="408" t="str">
        <f t="shared" ca="1" si="213"/>
        <v/>
      </c>
      <c r="CL72" s="408" t="str">
        <f t="array" aca="1" ref="CL72" ca="1">IFERROR(AVERAGE(IF(('1. Database - raw'!BO$7:BQ$494&gt;0)*('1. Database - raw'!$AD$7:$AD$494=$A72)*(INDIRECT($Q72,TRUE)=$O72),'1. Database - raw'!BO$7:BQ$494)),"")</f>
        <v/>
      </c>
      <c r="CM72" s="409" t="str">
        <f t="array" aca="1" ref="CM72" ca="1">IFERROR(_xlfn.STDEV.S(IF(('1. Database - raw'!BO$7:BQ$494&gt;0)*('1. Database - raw'!$AD$7:$AD$494=$A72)*(INDIRECT($Q72,TRUE)=$O72),'1. Database - raw'!BO$7:BQ$494)),"")</f>
        <v/>
      </c>
      <c r="CN72" s="410" t="str">
        <f t="array" aca="1" ref="CN72" ca="1">IFERROR(IF(COUNT(IF(('1. Database - raw'!BO$7:BQ$494&gt;0)*('1. Database - raw'!$AD$7:$AD$494=$A72)*(INDIRECT($Q72,TRUE)=$O72),'1. Database - raw'!BO$7:BQ$494))&gt;0,COUNT(IF(('1. Database - raw'!BO$7:BQ$494&gt;0)*('1. Database - raw'!$AD$7:$AD$494=$A72)*(INDIRECT($Q72,TRUE)=$O72),'1. Database - raw'!BO$7:BQ$494)),""),"")</f>
        <v/>
      </c>
      <c r="CO72" s="407" t="str">
        <f t="shared" ca="1" si="214"/>
        <v/>
      </c>
      <c r="CP72" s="408" t="str">
        <f t="shared" ca="1" si="215"/>
        <v/>
      </c>
      <c r="CQ72" s="408" t="str">
        <f t="shared" ca="1" si="216"/>
        <v/>
      </c>
      <c r="CR72" s="408" t="str">
        <f t="array" aca="1" ref="CR72" ca="1">IFERROR(AVERAGE(IF(('1. Database - raw'!BU$7:BW$494&gt;0)*('1. Database - raw'!$AD$7:$AD$494=$A72)*(INDIRECT($Q72,TRUE)=$O72),'1. Database - raw'!BU$7:BW$494)),"")</f>
        <v/>
      </c>
      <c r="CS72" s="409" t="str">
        <f t="array" aca="1" ref="CS72" ca="1">IFERROR(_xlfn.STDEV.S(IF(('1. Database - raw'!BU$7:BW$494&gt;0)*('1. Database - raw'!$AD$7:$AD$494=$A72)*(INDIRECT($Q72,TRUE)=$O72),'1. Database - raw'!BU$7:BW$494)),"")</f>
        <v/>
      </c>
      <c r="CT72" s="410" t="str">
        <f t="array" aca="1" ref="CT72" ca="1">IFERROR(IF(COUNT(IF(('1. Database - raw'!BU$7:BW$494&gt;0)*('1. Database - raw'!$AD$7:$AD$494=$A72)*(INDIRECT($Q72,TRUE)=$O72),'1. Database - raw'!BU$7:BW$494))&gt;0,COUNT(IF(('1. Database - raw'!BU$7:BW$494&gt;0)*('1. Database - raw'!$AD$7:$AD$494=$A72)*(INDIRECT($Q72,TRUE)=$O72),'1. Database - raw'!BU$7:BW$494)),""),"")</f>
        <v/>
      </c>
      <c r="CU72" s="407" t="str">
        <f t="shared" ca="1" si="217"/>
        <v/>
      </c>
      <c r="CV72" s="408" t="str">
        <f t="shared" ca="1" si="218"/>
        <v/>
      </c>
      <c r="CW72" s="408" t="str">
        <f t="shared" ca="1" si="219"/>
        <v/>
      </c>
      <c r="CX72" s="408" t="str">
        <f t="array" aca="1" ref="CX72" ca="1">IFERROR(AVERAGE(IF(('1. Database - raw'!CA$7:CC$494&gt;0)*('1. Database - raw'!$AD$7:$AD$494=$A72)*(INDIRECT($Q72,TRUE)=$O72),'1. Database - raw'!CA$7:CC$494)),"")</f>
        <v/>
      </c>
      <c r="CY72" s="409" t="str">
        <f t="array" aca="1" ref="CY72" ca="1">IFERROR(_xlfn.STDEV.S(IF(('1. Database - raw'!CA$7:CC$494&gt;0)*('1. Database - raw'!$AD$7:$AD$494=$A72)*(INDIRECT($Q72,TRUE)=$O72),'1. Database - raw'!CA$7:CC$494)),"")</f>
        <v/>
      </c>
      <c r="CZ72" s="410" t="str">
        <f t="array" aca="1" ref="CZ72" ca="1">IFERROR(IF(COUNT(IF(('1. Database - raw'!CA$7:CC$494&gt;0)*('1. Database - raw'!$AD$7:$AD$494=$A72)*(INDIRECT($Q72,TRUE)=$O72),'1. Database - raw'!CA$7:CC$494))&gt;0,COUNT(IF(('1. Database - raw'!CA$7:CC$494&gt;0)*('1. Database - raw'!$AD$7:$AD$494=$A72)*(INDIRECT($Q72,TRUE)=$O72),'1. Database - raw'!CA$7:CC$494)),""),"")</f>
        <v/>
      </c>
      <c r="DA72" s="407" t="str">
        <f t="shared" ca="1" si="220"/>
        <v/>
      </c>
      <c r="DB72" s="408" t="str">
        <f t="shared" ca="1" si="221"/>
        <v/>
      </c>
      <c r="DC72" s="408" t="str">
        <f t="shared" ca="1" si="222"/>
        <v/>
      </c>
      <c r="DD72" s="408" t="str">
        <f t="array" aca="1" ref="DD72" ca="1">IFERROR(AVERAGE(IF(('1. Database - raw'!CG$7:CI$494&gt;0)*('1. Database - raw'!$AD$7:$AD$494=$A72)*(INDIRECT($Q72,TRUE)=$O72),'1. Database - raw'!CG$7:CI$494)),"")</f>
        <v/>
      </c>
      <c r="DE72" s="409" t="str">
        <f t="array" aca="1" ref="DE72" ca="1">IFERROR(_xlfn.STDEV.S(IF(('1. Database - raw'!CG$7:CI$494&gt;0)*('1. Database - raw'!$AD$7:$AD$494=$A72)*(INDIRECT($Q72,TRUE)=$O72),'1. Database - raw'!CG$7:CI$494)),"")</f>
        <v/>
      </c>
      <c r="DF72" s="410" t="str">
        <f t="array" aca="1" ref="DF72" ca="1">IFERROR(IF(COUNT(IF(('1. Database - raw'!CG$7:CI$494&gt;0)*('1. Database - raw'!$AD$7:$AD$494=$A72)*(INDIRECT($Q72,TRUE)=$O72),'1. Database - raw'!CG$7:CI$494))&gt;0,COUNT(IF(('1. Database - raw'!CG$7:CI$494&gt;0)*('1. Database - raw'!$AD$7:$AD$494=$A72)*(INDIRECT($Q72,TRUE)=$O72),'1. Database - raw'!CG$7:CI$494)),""),"")</f>
        <v/>
      </c>
      <c r="DG72" s="407" t="str">
        <f t="shared" ca="1" si="223"/>
        <v/>
      </c>
      <c r="DH72" s="408" t="str">
        <f t="shared" ca="1" si="224"/>
        <v/>
      </c>
      <c r="DI72" s="408" t="str">
        <f t="shared" ca="1" si="225"/>
        <v/>
      </c>
      <c r="DJ72" s="408" t="str">
        <f t="array" aca="1" ref="DJ72" ca="1">IFERROR(AVERAGE(IF(('1. Database - raw'!CM$7:CO$494&gt;0)*('1. Database - raw'!$AD$7:$AD$494=$A72)*(INDIRECT($Q72,TRUE)=$O72),'1. Database - raw'!CM$7:CO$494)),"")</f>
        <v/>
      </c>
      <c r="DK72" s="409" t="str">
        <f t="array" aca="1" ref="DK72" ca="1">IFERROR(_xlfn.STDEV.S(IF(('1. Database - raw'!CM$7:CO$494&gt;0)*('1. Database - raw'!$AD$7:$AD$494=$A72)*(INDIRECT($Q72,TRUE)=$O72),'1. Database - raw'!CM$7:CO$494)),"")</f>
        <v/>
      </c>
      <c r="DL72" s="410" t="str">
        <f t="array" aca="1" ref="DL72" ca="1">IFERROR(IF(COUNT(IF(('1. Database - raw'!CM$7:CO$494&gt;0)*('1. Database - raw'!$AD$7:$AD$494=$A72)*(INDIRECT($Q72,TRUE)=$O72),'1. Database - raw'!CM$7:CO$494))&gt;0,COUNT(IF(('1. Database - raw'!CM$7:CO$494&gt;0)*('1. Database - raw'!$AD$7:$AD$494=$A72)*(INDIRECT($Q72,TRUE)=$O72),'1. Database - raw'!CM$7:CO$494)),""),"")</f>
        <v/>
      </c>
      <c r="DM72" s="407" t="str">
        <f t="shared" ca="1" si="226"/>
        <v/>
      </c>
      <c r="DN72" s="408" t="str">
        <f t="shared" ca="1" si="227"/>
        <v/>
      </c>
      <c r="DO72" s="408" t="str">
        <f t="shared" ca="1" si="228"/>
        <v/>
      </c>
      <c r="DP72" s="408" t="str">
        <f t="array" aca="1" ref="DP72" ca="1">IFERROR(AVERAGE(IF(('1. Database - raw'!CS$7:CU$494&gt;0)*('1. Database - raw'!$AD$7:$AD$494=$A72)*(INDIRECT($Q72,TRUE)=$O72),'1. Database - raw'!CS$7:CU$494)),"")</f>
        <v/>
      </c>
      <c r="DQ72" s="409" t="str">
        <f t="array" aca="1" ref="DQ72" ca="1">IFERROR(_xlfn.STDEV.S(IF(('1. Database - raw'!CS$7:CU$494&gt;0)*('1. Database - raw'!$AD$7:$AD$494=$A72)*(INDIRECT($Q72,TRUE)=$O72),'1. Database - raw'!CS$7:CU$494)),"")</f>
        <v/>
      </c>
      <c r="DR72" s="410" t="str">
        <f t="array" aca="1" ref="DR72" ca="1">IFERROR(IF(COUNT(IF(('1. Database - raw'!CS$7:CU$494&gt;0)*('1. Database - raw'!$AD$7:$AD$494=$A72)*(INDIRECT($Q72,TRUE)=$O72),'1. Database - raw'!CS$7:CU$494))&gt;0,COUNT(IF(('1. Database - raw'!CS$7:CU$494&gt;0)*('1. Database - raw'!$AD$7:$AD$494=$A72)*(INDIRECT($Q72,TRUE)=$O72),'1. Database - raw'!CS$7:CU$494)),""),"")</f>
        <v/>
      </c>
      <c r="DS72" s="407" t="str">
        <f t="shared" ca="1" si="229"/>
        <v/>
      </c>
      <c r="DT72" s="408" t="str">
        <f t="shared" ca="1" si="230"/>
        <v/>
      </c>
      <c r="DU72" s="408" t="str">
        <f t="shared" ca="1" si="231"/>
        <v/>
      </c>
      <c r="DV72" s="408" t="str">
        <f t="array" aca="1" ref="DV72" ca="1">IFERROR(AVERAGE(IF(('1. Database - raw'!CY$7:DA$494&gt;0)*('1. Database - raw'!$AD$7:$AD$494=$A72)*(INDIRECT($Q72,TRUE)=$O72),'1. Database - raw'!CY$7:DA$494)),"")</f>
        <v/>
      </c>
      <c r="DW72" s="409" t="str">
        <f t="array" aca="1" ref="DW72" ca="1">IFERROR(_xlfn.STDEV.S(IF(('1. Database - raw'!CY$7:DA$494&gt;0)*('1. Database - raw'!$AD$7:$AD$494=$A72)*(INDIRECT($Q72,TRUE)=$O72),'1. Database - raw'!CY$7:DA$494)),"")</f>
        <v/>
      </c>
      <c r="DX72" s="410" t="str">
        <f t="array" aca="1" ref="DX72" ca="1">IFERROR(IF(COUNT(IF(('1. Database - raw'!CY$7:DA$494&gt;0)*('1. Database - raw'!$AD$7:$AD$494=$A72)*(INDIRECT($Q72,TRUE)=$O72),'1. Database - raw'!CY$7:DA$494))&gt;0,COUNT(IF(('1. Database - raw'!CY$7:DA$494&gt;0)*('1. Database - raw'!$AD$7:$AD$494=$A72)*(INDIRECT($Q72,TRUE)=$O72),'1. Database - raw'!CY$7:DA$494)),""),"")</f>
        <v/>
      </c>
      <c r="DY72" s="407" t="str">
        <f t="shared" ca="1" si="232"/>
        <v/>
      </c>
      <c r="DZ72" s="408" t="str">
        <f t="shared" ca="1" si="233"/>
        <v/>
      </c>
      <c r="EA72" s="408" t="str">
        <f t="shared" ca="1" si="234"/>
        <v/>
      </c>
      <c r="EB72" s="408" t="str">
        <f t="array" aca="1" ref="EB72" ca="1">IFERROR(AVERAGE(IF(('1. Database - raw'!DE$7:DG$494&gt;0)*('1. Database - raw'!$AD$7:$AD$494=$A72)*(INDIRECT($Q72,TRUE)=$O72),'1. Database - raw'!DE$7:DG$494)),"")</f>
        <v/>
      </c>
      <c r="EC72" s="409" t="str">
        <f t="array" aca="1" ref="EC72" ca="1">IFERROR(_xlfn.STDEV.S(IF(('1. Database - raw'!DE$7:DG$494&gt;0)*('1. Database - raw'!$AD$7:$AD$494=$A72)*(INDIRECT($Q72,TRUE)=$O72),'1. Database - raw'!DE$7:DG$494)),"")</f>
        <v/>
      </c>
      <c r="ED72" s="410" t="str">
        <f t="array" aca="1" ref="ED72" ca="1">IFERROR(IF(COUNT(IF(('1. Database - raw'!DE$7:DG$494&gt;0)*('1. Database - raw'!$AD$7:$AD$494=$A72)*(INDIRECT($Q72,TRUE)=$O72),'1. Database - raw'!DE$7:DG$494))&gt;0,COUNT(IF(('1. Database - raw'!DE$7:DG$494&gt;0)*('1. Database - raw'!$AD$7:$AD$494=$A72)*(INDIRECT($Q72,TRUE)=$O72),'1. Database - raw'!DE$7:DG$494)),""),"")</f>
        <v/>
      </c>
      <c r="EE72" s="411" t="str">
        <f t="shared" ca="1" si="235"/>
        <v/>
      </c>
      <c r="EF72" s="412" t="str">
        <f t="shared" ca="1" si="236"/>
        <v/>
      </c>
      <c r="EG72" s="412" t="str">
        <f t="shared" ca="1" si="237"/>
        <v/>
      </c>
      <c r="EH72" s="412" t="str">
        <f t="array" aca="1" ref="EH72" ca="1">IFERROR(AVERAGE(IF(('1. Database - raw'!DK$7:DM$494&gt;0)*('1. Database - raw'!$AD$7:$AD$494=$A72)*(INDIRECT($Q72,TRUE)=$O72),'1. Database - raw'!DK$7:DM$494)),"")</f>
        <v/>
      </c>
      <c r="EI72" s="413" t="str">
        <f t="array" aca="1" ref="EI72" ca="1">IFERROR(_xlfn.STDEV.S(IF(('1. Database - raw'!DK$7:DM$494&gt;0)*('1. Database - raw'!$AD$7:$AD$494=$A72)*(INDIRECT($Q72,TRUE)=$O72),'1. Database - raw'!DK$7:DM$494)),"")</f>
        <v/>
      </c>
      <c r="EJ72" s="410" t="str">
        <f t="array" aca="1" ref="EJ72" ca="1">IFERROR(IF(COUNT(IF(('1. Database - raw'!DK$7:DM$494&gt;0)*('1. Database - raw'!$AD$7:$AD$494=$A72)*(INDIRECT($Q72,TRUE)=$O72),'1. Database - raw'!DK$7:DM$494))&gt;0,COUNT(IF(('1. Database - raw'!DK$7:DM$494&gt;0)*('1. Database - raw'!$AD$7:$AD$494=$A72)*(INDIRECT($Q72,TRUE)=$O72),'1. Database - raw'!DK$7:DM$494)),""),"")</f>
        <v/>
      </c>
      <c r="EK72" s="407" t="str">
        <f t="shared" ca="1" si="238"/>
        <v/>
      </c>
      <c r="EL72" s="408" t="str">
        <f t="shared" ca="1" si="239"/>
        <v/>
      </c>
      <c r="EM72" s="408" t="str">
        <f t="shared" ca="1" si="240"/>
        <v/>
      </c>
      <c r="EN72" s="408" t="str">
        <f t="array" aca="1" ref="EN72" ca="1">IFERROR(AVERAGE(IF(('1. Database - raw'!DQ$7:DS$494&gt;0)*('1. Database - raw'!$AD$7:$AD$494=$A72)*(INDIRECT($Q72,TRUE)=$O72),'1. Database - raw'!DQ$7:DS$494)),"")</f>
        <v/>
      </c>
      <c r="EO72" s="409" t="str">
        <f t="array" aca="1" ref="EO72" ca="1">IFERROR(_xlfn.STDEV.S(IF(('1. Database - raw'!DQ$7:DS$494&gt;0)*('1. Database - raw'!$AD$7:$AD$494=$A72)*(INDIRECT($Q72,TRUE)=$O72),'1. Database - raw'!DQ$7:DS$494)),"")</f>
        <v/>
      </c>
      <c r="EP72" s="410" t="str">
        <f t="array" aca="1" ref="EP72" ca="1">IFERROR(IF(COUNT(IF(('1. Database - raw'!DQ$7:DS$494&gt;0)*('1. Database - raw'!$AD$7:$AD$494=$A72)*(INDIRECT($Q72,TRUE)=$O72),'1. Database - raw'!DQ$7:DS$494))&gt;0,COUNT(IF(('1. Database - raw'!DQ$7:DS$494&gt;0)*('1. Database - raw'!$AD$7:$AD$494=$A72)*(INDIRECT($Q72,TRUE)=$O72),'1. Database - raw'!DQ$7:DS$494)),""),"")</f>
        <v/>
      </c>
      <c r="EQ72" s="407" t="str">
        <f t="shared" ca="1" si="241"/>
        <v/>
      </c>
      <c r="ER72" s="408" t="str">
        <f t="shared" ca="1" si="242"/>
        <v/>
      </c>
      <c r="ES72" s="408" t="str">
        <f t="shared" ca="1" si="243"/>
        <v/>
      </c>
      <c r="ET72" s="408" t="str">
        <f t="array" aca="1" ref="ET72" ca="1">IFERROR(AVERAGE(IF(('1. Database - raw'!DW$7:DY$494&gt;0)*('1. Database - raw'!$AD$7:$AD$494=$A72)*(INDIRECT($Q72,TRUE)=$O72),'1. Database - raw'!DW$7:DY$494)),"")</f>
        <v/>
      </c>
      <c r="EU72" s="409" t="str">
        <f t="array" aca="1" ref="EU72" ca="1">IFERROR(_xlfn.STDEV.S(IF(('1. Database - raw'!DW$7:DY$494&gt;0)*('1. Database - raw'!$AD$7:$AD$494=$A72)*(INDIRECT($Q72,TRUE)=$O72),'1. Database - raw'!DW$7:DY$494)),"")</f>
        <v/>
      </c>
      <c r="EV72" s="410" t="str">
        <f t="array" aca="1" ref="EV72" ca="1">IFERROR(IF(COUNT(IF(('1. Database - raw'!DW$7:DY$494&gt;0)*('1. Database - raw'!$AD$7:$AD$494=$A72)*(INDIRECT($Q72,TRUE)=$O72),'1. Database - raw'!DW$7:DY$494))&gt;0,COUNT(IF(('1. Database - raw'!DW$7:DY$494&gt;0)*('1. Database - raw'!$AD$7:$AD$494=$A72)*(INDIRECT($Q72,TRUE)=$O72),'1. Database - raw'!DW$7:DY$494)),""),"")</f>
        <v/>
      </c>
      <c r="EW72" s="407" t="str">
        <f t="shared" ca="1" si="244"/>
        <v/>
      </c>
      <c r="EX72" s="408" t="str">
        <f t="shared" ca="1" si="245"/>
        <v/>
      </c>
      <c r="EY72" s="408" t="str">
        <f t="shared" ca="1" si="246"/>
        <v/>
      </c>
      <c r="EZ72" s="408" t="str">
        <f t="array" aca="1" ref="EZ72" ca="1">IFERROR(AVERAGE(IF(('1. Database - raw'!EC$7:EE$494&gt;0)*('1. Database - raw'!$AD$7:$AD$494=$A72)*(INDIRECT($Q72,TRUE)=$O72),'1. Database - raw'!EC$7:EE$494)),"")</f>
        <v/>
      </c>
      <c r="FA72" s="409" t="str">
        <f t="array" aca="1" ref="FA72" ca="1">IFERROR(_xlfn.STDEV.S(IF(('1. Database - raw'!EC$7:EE$494&gt;0)*('1. Database - raw'!$AD$7:$AD$494=$A72)*(INDIRECT($Q72,TRUE)=$O72),'1. Database - raw'!EC$7:EE$494)),"")</f>
        <v/>
      </c>
      <c r="FB72" s="410" t="str">
        <f t="array" aca="1" ref="FB72" ca="1">IFERROR(IF(COUNT(IF(('1. Database - raw'!EC$7:EE$494&gt;0)*('1. Database - raw'!$AD$7:$AD$494=$A72)*(INDIRECT($Q72,TRUE)=$O72),'1. Database - raw'!EC$7:EE$494))&gt;0,COUNT(IF(('1. Database - raw'!EC$7:EE$494&gt;0)*('1. Database - raw'!$AD$7:$AD$494=$A72)*(INDIRECT($Q72,TRUE)=$O72),'1. Database - raw'!EC$7:EE$494)),""),"")</f>
        <v/>
      </c>
      <c r="FC72" s="407" t="str">
        <f t="shared" ca="1" si="247"/>
        <v/>
      </c>
      <c r="FD72" s="408" t="str">
        <f t="shared" ca="1" si="248"/>
        <v/>
      </c>
      <c r="FE72" s="408" t="str">
        <f t="shared" ca="1" si="249"/>
        <v/>
      </c>
      <c r="FF72" s="408" t="str">
        <f t="array" aca="1" ref="FF72" ca="1">IFERROR(AVERAGE(IF(('1. Database - raw'!EI$7:EK$494&gt;0)*('1. Database - raw'!$AD$7:$AD$494=$A72)*(INDIRECT($Q72,TRUE)=$O72),'1. Database - raw'!EI$7:EK$494)),"")</f>
        <v/>
      </c>
      <c r="FG72" s="409" t="str">
        <f t="array" aca="1" ref="FG72" ca="1">IFERROR(_xlfn.STDEV.S(IF(('1. Database - raw'!EI$7:EK$494&gt;0)*('1. Database - raw'!$AD$7:$AD$494=$A72)*(INDIRECT($Q72,TRUE)=$O72),'1. Database - raw'!EI$7:EK$494)),"")</f>
        <v/>
      </c>
      <c r="FH72" s="410" t="str">
        <f t="array" aca="1" ref="FH72" ca="1">IFERROR(IF(COUNT(IF(('1. Database - raw'!EI$7:EK$494&gt;0)*('1. Database - raw'!$AD$7:$AD$494=$A72)*(INDIRECT($Q72,TRUE)=$O72),'1. Database - raw'!EI$7:EK$494))&gt;0,COUNT(IF(('1. Database - raw'!EI$7:EK$494&gt;0)*('1. Database - raw'!$AD$7:$AD$494=$A72)*(INDIRECT($Q72,TRUE)=$O72),'1. Database - raw'!EI$7:EK$494)),""),"")</f>
        <v/>
      </c>
      <c r="FI72" s="407" t="str">
        <f t="shared" ca="1" si="250"/>
        <v/>
      </c>
      <c r="FJ72" s="408" t="str">
        <f t="shared" ca="1" si="251"/>
        <v/>
      </c>
      <c r="FK72" s="408" t="str">
        <f t="shared" ca="1" si="252"/>
        <v/>
      </c>
      <c r="FL72" s="408" t="str">
        <f t="array" aca="1" ref="FL72" ca="1">IFERROR(AVERAGE(IF(('1. Database - raw'!EO$7:EQ$494&gt;0)*('1. Database - raw'!$AD$7:$AD$494=$A72)*(INDIRECT($Q72,TRUE)=$O72),'1. Database - raw'!EO$7:EQ$494)),"")</f>
        <v/>
      </c>
      <c r="FM72" s="409" t="str">
        <f t="array" aca="1" ref="FM72" ca="1">IFERROR(_xlfn.STDEV.S(IF(('1. Database - raw'!EO$7:EQ$494&gt;0)*('1. Database - raw'!$AD$7:$AD$494=$A72)*(INDIRECT($Q72,TRUE)=$O72),'1. Database - raw'!EO$7:EQ$494)),"")</f>
        <v/>
      </c>
      <c r="FN72" s="410" t="str">
        <f t="array" aca="1" ref="FN72" ca="1">IFERROR(IF(COUNT(IF(('1. Database - raw'!EO$7:EQ$494&gt;0)*('1. Database - raw'!$AD$7:$AD$494=$A72)*(INDIRECT($Q72,TRUE)=$O72),'1. Database - raw'!EO$7:EQ$494))&gt;0,COUNT(IF(('1. Database - raw'!EO$7:EQ$494&gt;0)*('1. Database - raw'!$AD$7:$AD$494=$A72)*(INDIRECT($Q72,TRUE)=$O72),'1. Database - raw'!EO$7:EQ$494)),""),"")</f>
        <v/>
      </c>
      <c r="FO72" s="407" t="str">
        <f t="shared" ca="1" si="253"/>
        <v/>
      </c>
      <c r="FP72" s="408" t="str">
        <f t="shared" ca="1" si="254"/>
        <v/>
      </c>
      <c r="FQ72" s="408" t="str">
        <f t="shared" ca="1" si="255"/>
        <v/>
      </c>
      <c r="FR72" s="408" t="str">
        <f t="array" aca="1" ref="FR72" ca="1">IFERROR(AVERAGE(IF(('1. Database - raw'!EU$7:EW$494&gt;0)*('1. Database - raw'!$AD$7:$AD$494=$A72)*(INDIRECT($Q72,TRUE)=$O72),'1. Database - raw'!EU$7:EW$494)),"")</f>
        <v/>
      </c>
      <c r="FS72" s="409" t="str">
        <f t="array" aca="1" ref="FS72" ca="1">IFERROR(_xlfn.STDEV.S(IF(('1. Database - raw'!EU$7:EW$494&gt;0)*('1. Database - raw'!$AD$7:$AD$494=$A72)*(INDIRECT($Q72,TRUE)=$O72),'1. Database - raw'!EU$7:EW$494)),"")</f>
        <v/>
      </c>
      <c r="FT72" s="410" t="str">
        <f t="array" aca="1" ref="FT72" ca="1">IFERROR(IF(COUNT(IF(('1. Database - raw'!EU$7:EW$494&gt;0)*('1. Database - raw'!$AD$7:$AD$494=$A72)*(INDIRECT($Q72,TRUE)=$O72),'1. Database - raw'!EU$7:EW$494))&gt;0,COUNT(IF(('1. Database - raw'!EU$7:EW$494&gt;0)*('1. Database - raw'!$AD$7:$AD$494=$A72)*(INDIRECT($Q72,TRUE)=$O72),'1. Database - raw'!EU$7:EW$494)),""),"")</f>
        <v/>
      </c>
      <c r="FU72" s="407" t="str">
        <f t="shared" ca="1" si="256"/>
        <v/>
      </c>
      <c r="FV72" s="408" t="str">
        <f t="shared" ca="1" si="257"/>
        <v/>
      </c>
      <c r="FW72" s="408" t="str">
        <f t="shared" ca="1" si="258"/>
        <v/>
      </c>
      <c r="FX72" s="408" t="str">
        <f t="array" aca="1" ref="FX72" ca="1">IFERROR(AVERAGE(IF(('1. Database - raw'!FA$7:FC$494&gt;0)*('1. Database - raw'!$AD$7:$AD$494=$A72)*(INDIRECT($Q72,TRUE)=$O72),'1. Database - raw'!FA$7:FC$494)),"")</f>
        <v/>
      </c>
      <c r="FY72" s="409" t="str">
        <f t="array" aca="1" ref="FY72" ca="1">IFERROR(_xlfn.STDEV.S(IF(('1. Database - raw'!FA$7:FC$494&gt;0)*('1. Database - raw'!$AD$7:$AD$494=$A72)*(INDIRECT($Q72,TRUE)=$O72),'1. Database - raw'!FA$7:FC$494)),"")</f>
        <v/>
      </c>
      <c r="FZ72" s="410" t="str">
        <f t="array" aca="1" ref="FZ72" ca="1">IFERROR(IF(COUNT(IF(('1. Database - raw'!FA$7:FC$494&gt;0)*('1. Database - raw'!$AD$7:$AD$494=$A72)*(INDIRECT($Q72,TRUE)=$O72),'1. Database - raw'!FA$7:FC$494))&gt;0,COUNT(IF(('1. Database - raw'!FA$7:FC$494&gt;0)*('1. Database - raw'!$AD$7:$AD$494=$A72)*(INDIRECT($Q72,TRUE)=$O72),'1. Database - raw'!FA$7:FC$494)),""),"")</f>
        <v/>
      </c>
      <c r="GA72" s="407" t="str">
        <f t="shared" ca="1" si="259"/>
        <v/>
      </c>
      <c r="GB72" s="408" t="str">
        <f t="shared" ca="1" si="260"/>
        <v/>
      </c>
      <c r="GC72" s="408" t="str">
        <f t="shared" ca="1" si="261"/>
        <v/>
      </c>
      <c r="GD72" s="408" t="str">
        <f t="array" aca="1" ref="GD72" ca="1">IFERROR(AVERAGE(IF(('1. Database - raw'!FG$7:FI$494&gt;0)*('1. Database - raw'!$AD$7:$AD$494=$A72)*(INDIRECT($Q72,TRUE)=$O72),'1. Database - raw'!FG$7:FI$494)),"")</f>
        <v/>
      </c>
      <c r="GE72" s="409" t="str">
        <f t="array" aca="1" ref="GE72" ca="1">IFERROR(_xlfn.STDEV.S(IF(('1. Database - raw'!FG$7:FI$494&gt;0)*('1. Database - raw'!$AD$7:$AD$494=$A72)*(INDIRECT($Q72,TRUE)=$O72),'1. Database - raw'!FG$7:FI$494)),"")</f>
        <v/>
      </c>
      <c r="GF72" s="410" t="str">
        <f t="array" aca="1" ref="GF72" ca="1">IFERROR(IF(COUNT(IF(('1. Database - raw'!FG$7:FI$494&gt;0)*('1. Database - raw'!$AD$7:$AD$494=$A72)*(INDIRECT($Q72,TRUE)=$O72),'1. Database - raw'!FG$7:FI$494))&gt;0,COUNT(IF(('1. Database - raw'!FG$7:FI$494&gt;0)*('1. Database - raw'!$AD$7:$AD$494=$A72)*(INDIRECT($Q72,TRUE)=$O72),'1. Database - raw'!FG$7:FI$494)),""),"")</f>
        <v/>
      </c>
      <c r="GG72" s="407" t="str">
        <f t="shared" ca="1" si="262"/>
        <v/>
      </c>
      <c r="GH72" s="408" t="str">
        <f t="shared" ca="1" si="263"/>
        <v/>
      </c>
      <c r="GI72" s="408" t="str">
        <f t="shared" ca="1" si="264"/>
        <v/>
      </c>
      <c r="GJ72" s="408" t="str">
        <f t="array" aca="1" ref="GJ72" ca="1">IFERROR(AVERAGE(IF(('1. Database - raw'!FM$7:FO$494&gt;0)*('1. Database - raw'!$AD$7:$AD$494=$A72)*(INDIRECT($Q72,TRUE)=$O72),'1. Database - raw'!FM$7:FO$494)),"")</f>
        <v/>
      </c>
      <c r="GK72" s="409" t="str">
        <f t="array" aca="1" ref="GK72" ca="1">IFERROR(_xlfn.STDEV.S(IF(('1. Database - raw'!FM$7:FO$494&gt;0)*('1. Database - raw'!$AD$7:$AD$494=$A72)*(INDIRECT($Q72,TRUE)=$O72),'1. Database - raw'!FM$7:FO$494)),"")</f>
        <v/>
      </c>
      <c r="GL72" s="410" t="str">
        <f t="array" aca="1" ref="GL72" ca="1">IFERROR(IF(COUNT(IF(('1. Database - raw'!FM$7:FO$494&gt;0)*('1. Database - raw'!$AD$7:$AD$494=$A72)*(INDIRECT($Q72,TRUE)=$O72),'1. Database - raw'!FM$7:FO$494))&gt;0,COUNT(IF(('1. Database - raw'!FM$7:FO$494&gt;0)*('1. Database - raw'!$AD$7:$AD$494=$A72)*(INDIRECT($Q72,TRUE)=$O72),'1. Database - raw'!FM$7:FO$494)),""),"")</f>
        <v/>
      </c>
      <c r="GM72" s="407" t="str">
        <f t="shared" ca="1" si="265"/>
        <v/>
      </c>
      <c r="GN72" s="408" t="str">
        <f t="shared" ca="1" si="266"/>
        <v/>
      </c>
      <c r="GO72" s="408" t="str">
        <f t="shared" ca="1" si="267"/>
        <v/>
      </c>
      <c r="GP72" s="408" t="str">
        <f t="array" aca="1" ref="GP72" ca="1">IFERROR(AVERAGE(IF(('1. Database - raw'!FS$7:FU$494&gt;0)*('1. Database - raw'!$AD$7:$AD$494=$A72)*(INDIRECT($Q72,TRUE)=$O72),'1. Database - raw'!FS$7:FU$494)),"")</f>
        <v/>
      </c>
      <c r="GQ72" s="409" t="str">
        <f t="array" aca="1" ref="GQ72" ca="1">IFERROR(_xlfn.STDEV.S(IF(('1. Database - raw'!FS$7:FU$494&gt;0)*('1. Database - raw'!$AD$7:$AD$494=$A72)*(INDIRECT($Q72,TRUE)=$O72),'1. Database - raw'!FS$7:FU$494)),"")</f>
        <v/>
      </c>
      <c r="GR72" s="410" t="str">
        <f t="array" aca="1" ref="GR72" ca="1">IFERROR(IF(COUNT(IF(('1. Database - raw'!FS$7:FU$494&gt;0)*('1. Database - raw'!$AD$7:$AD$494=$A72)*(INDIRECT($Q72,TRUE)=$O72),'1. Database - raw'!FS$7:FU$494))&gt;0,COUNT(IF(('1. Database - raw'!FS$7:FU$494&gt;0)*('1. Database - raw'!$AD$7:$AD$494=$A72)*(INDIRECT($Q72,TRUE)=$O72),'1. Database - raw'!FS$7:FU$494)),""),"")</f>
        <v/>
      </c>
      <c r="GS72" s="407" t="str">
        <f t="shared" ca="1" si="268"/>
        <v/>
      </c>
      <c r="GT72" s="408" t="str">
        <f t="shared" ca="1" si="269"/>
        <v/>
      </c>
      <c r="GU72" s="408" t="str">
        <f t="shared" ca="1" si="270"/>
        <v/>
      </c>
      <c r="GV72" s="408" t="str">
        <f t="array" aca="1" ref="GV72" ca="1">IFERROR(AVERAGE(IF(('1. Database - raw'!FY$7:GA$494&gt;0)*('1. Database - raw'!$AD$7:$AD$494=$A72)*(INDIRECT($Q72,TRUE)=$O72),'1. Database - raw'!FY$7:GA$494)),"")</f>
        <v/>
      </c>
      <c r="GW72" s="409" t="str">
        <f t="array" aca="1" ref="GW72" ca="1">IFERROR(_xlfn.STDEV.S(IF(('1. Database - raw'!FY$7:GA$494&gt;0)*('1. Database - raw'!$AD$7:$AD$494=$A72)*(INDIRECT($Q72,TRUE)=$O72),'1. Database - raw'!FY$7:GA$494)),"")</f>
        <v/>
      </c>
      <c r="GX72" s="410" t="str">
        <f t="array" aca="1" ref="GX72" ca="1">IFERROR(IF(COUNT(IF(('1. Database - raw'!FY$7:GA$494&gt;0)*('1. Database - raw'!$AD$7:$AD$494=$A72)*(INDIRECT($Q72,TRUE)=$O72),'1. Database - raw'!FY$7:GA$494))&gt;0,COUNT(IF(('1. Database - raw'!FY$7:GA$494&gt;0)*('1. Database - raw'!$AD$7:$AD$494=$A72)*(INDIRECT($Q72,TRUE)=$O72),'1. Database - raw'!FY$7:GA$494)),""),"")</f>
        <v/>
      </c>
      <c r="GY72" s="407" t="str">
        <f t="shared" ca="1" si="271"/>
        <v/>
      </c>
      <c r="GZ72" s="408" t="str">
        <f t="shared" ca="1" si="272"/>
        <v/>
      </c>
      <c r="HA72" s="408" t="str">
        <f t="shared" ca="1" si="273"/>
        <v/>
      </c>
      <c r="HB72" s="408" t="str">
        <f t="array" aca="1" ref="HB72" ca="1">IFERROR(AVERAGE(IF(('1. Database - raw'!GE$7:GG$494&gt;0)*('1. Database - raw'!$AD$7:$AD$494=$A72)*(INDIRECT($Q72,TRUE)=$O72),'1. Database - raw'!GE$7:GG$494)),"")</f>
        <v/>
      </c>
      <c r="HC72" s="409" t="str">
        <f t="array" aca="1" ref="HC72" ca="1">IFERROR(_xlfn.STDEV.S(IF(('1. Database - raw'!GE$7:GG$494&gt;0)*('1. Database - raw'!$AD$7:$AD$494=$A72)*(INDIRECT($Q72,TRUE)=$O72),'1. Database - raw'!GE$7:GG$494)),"")</f>
        <v/>
      </c>
      <c r="HD72" s="410" t="str">
        <f t="array" aca="1" ref="HD72" ca="1">IFERROR(IF(COUNT(IF(('1. Database - raw'!GE$7:GG$494&gt;0)*('1. Database - raw'!$AD$7:$AD$494=$A72)*(INDIRECT($Q72,TRUE)=$O72),'1. Database - raw'!GE$7:GG$494))&gt;0,COUNT(IF(('1. Database - raw'!GE$7:GG$494&gt;0)*('1. Database - raw'!$AD$7:$AD$494=$A72)*(INDIRECT($Q72,TRUE)=$O72),'1. Database - raw'!GE$7:GG$494)),""),"")</f>
        <v/>
      </c>
      <c r="HE72" s="407" t="str">
        <f t="shared" ca="1" si="274"/>
        <v/>
      </c>
      <c r="HF72" s="408" t="str">
        <f t="shared" ca="1" si="275"/>
        <v/>
      </c>
      <c r="HG72" s="408" t="str">
        <f t="shared" ca="1" si="276"/>
        <v/>
      </c>
      <c r="HH72" s="408" t="str">
        <f t="array" aca="1" ref="HH72" ca="1">IFERROR(AVERAGE(IF(('1. Database - raw'!GK$7:GM$494&gt;0)*('1. Database - raw'!$AD$7:$AD$494=$A72)*(INDIRECT($Q72,TRUE)=$O72),'1. Database - raw'!GK$7:GM$494)),"")</f>
        <v/>
      </c>
      <c r="HI72" s="409" t="str">
        <f t="array" aca="1" ref="HI72" ca="1">IFERROR(_xlfn.STDEV.S(IF(('1. Database - raw'!GK$7:GM$494&gt;0)*('1. Database - raw'!$AD$7:$AD$494=$A72)*(INDIRECT($Q72,TRUE)=$O72),'1. Database - raw'!GK$7:GM$494)),"")</f>
        <v/>
      </c>
      <c r="HJ72" s="410" t="str">
        <f t="array" aca="1" ref="HJ72" ca="1">IFERROR(IF(COUNT(IF(('1. Database - raw'!GK$7:GM$494&gt;0)*('1. Database - raw'!$AD$7:$AD$494=$A72)*(INDIRECT($Q72,TRUE)=$O72),'1. Database - raw'!GK$7:GM$494))&gt;0,COUNT(IF(('1. Database - raw'!GK$7:GM$494&gt;0)*('1. Database - raw'!$AD$7:$AD$494=$A72)*(INDIRECT($Q72,TRUE)=$O72),'1. Database - raw'!GK$7:GM$494)),""),"")</f>
        <v/>
      </c>
      <c r="HK72" s="407" t="str">
        <f t="shared" ca="1" si="277"/>
        <v/>
      </c>
      <c r="HL72" s="408" t="str">
        <f t="shared" ca="1" si="278"/>
        <v/>
      </c>
      <c r="HM72" s="408" t="str">
        <f t="shared" ca="1" si="279"/>
        <v/>
      </c>
      <c r="HN72" s="408" t="str">
        <f t="array" aca="1" ref="HN72" ca="1">IFERROR(AVERAGE(IF(('1. Database - raw'!GQ$7:GS$494&gt;0)*('1. Database - raw'!$AD$7:$AD$494=$A72)*(INDIRECT($Q72,TRUE)=$O72),'1. Database - raw'!GQ$7:GS$494)),"")</f>
        <v/>
      </c>
      <c r="HO72" s="409" t="str">
        <f t="array" aca="1" ref="HO72" ca="1">IFERROR(_xlfn.STDEV.S(IF(('1. Database - raw'!GQ$7:GS$494&gt;0)*('1. Database - raw'!$AD$7:$AD$494=$A72)*(INDIRECT($Q72,TRUE)=$O72),'1. Database - raw'!GQ$7:GS$494)),"")</f>
        <v/>
      </c>
      <c r="HP72" s="410" t="str">
        <f t="array" aca="1" ref="HP72" ca="1">IFERROR(IF(COUNT(IF(('1. Database - raw'!GQ$7:GS$494&gt;0)*('1. Database - raw'!$AD$7:$AD$494=$A72)*(INDIRECT($Q72,TRUE)=$O72),'1. Database - raw'!GQ$7:GS$494))&gt;0,COUNT(IF(('1. Database - raw'!GQ$7:GS$494&gt;0)*('1. Database - raw'!$AD$7:$AD$494=$A72)*(INDIRECT($Q72,TRUE)=$O72),'1. Database - raw'!GQ$7:GS$494)),""),"")</f>
        <v/>
      </c>
      <c r="HQ72" s="407" t="str">
        <f t="shared" ca="1" si="280"/>
        <v/>
      </c>
      <c r="HR72" s="408" t="str">
        <f t="shared" ca="1" si="281"/>
        <v/>
      </c>
      <c r="HS72" s="408" t="str">
        <f t="shared" ca="1" si="282"/>
        <v/>
      </c>
      <c r="HT72" s="408" t="str">
        <f t="array" aca="1" ref="HT72" ca="1">IFERROR(AVERAGE(IF(('1. Database - raw'!GW$7:GY$494&gt;0)*('1. Database - raw'!$AD$7:$AD$494=$A72)*(INDIRECT($Q72,TRUE)=$O72),'1. Database - raw'!GW$7:GY$494)),"")</f>
        <v/>
      </c>
      <c r="HU72" s="409" t="str">
        <f t="array" aca="1" ref="HU72" ca="1">IFERROR(_xlfn.STDEV.S(IF(('1. Database - raw'!GW$7:GY$494&gt;0)*('1. Database - raw'!$AD$7:$AD$494=$A72)*(INDIRECT($Q72,TRUE)=$O72),'1. Database - raw'!GW$7:GY$494)),"")</f>
        <v/>
      </c>
      <c r="HV72" s="410" t="str">
        <f t="array" aca="1" ref="HV72" ca="1">IFERROR(IF(COUNT(IF(('1. Database - raw'!GW$7:GY$494&gt;0)*('1. Database - raw'!$AD$7:$AD$494=$A72)*(INDIRECT($Q72,TRUE)=$O72),'1. Database - raw'!GW$7:GY$494))&gt;0,COUNT(IF(('1. Database - raw'!GW$7:GY$494&gt;0)*('1. Database - raw'!$AD$7:$AD$494=$A72)*(INDIRECT($Q72,TRUE)=$O72),'1. Database - raw'!GW$7:GY$494)),""),"")</f>
        <v/>
      </c>
      <c r="HW72" s="407" t="str">
        <f t="shared" ca="1" si="283"/>
        <v/>
      </c>
      <c r="HX72" s="408" t="str">
        <f t="shared" ca="1" si="284"/>
        <v/>
      </c>
      <c r="HY72" s="408" t="str">
        <f t="shared" ca="1" si="285"/>
        <v/>
      </c>
      <c r="HZ72" s="408" t="str">
        <f t="array" aca="1" ref="HZ72" ca="1">IFERROR(AVERAGE(IF(('1. Database - raw'!HC$7:HE$494&gt;0)*('1. Database - raw'!$AD$7:$AD$494=$A72)*(INDIRECT($Q72,TRUE)=$O72),'1. Database - raw'!HC$7:HE$494)),"")</f>
        <v/>
      </c>
      <c r="IA72" s="409" t="str">
        <f t="array" aca="1" ref="IA72" ca="1">IFERROR(_xlfn.STDEV.S(IF(('1. Database - raw'!HC$7:HE$494&gt;0)*('1. Database - raw'!$AD$7:$AD$494=$A72)*(INDIRECT($Q72,TRUE)=$O72),'1. Database - raw'!HC$7:HE$494)),"")</f>
        <v/>
      </c>
      <c r="IB72" s="410" t="str">
        <f t="array" aca="1" ref="IB72" ca="1">IFERROR(IF(COUNT(IF(('1. Database - raw'!HC$7:HE$494&gt;0)*('1. Database - raw'!$AD$7:$AD$494=$A72)*(INDIRECT($Q72,TRUE)=$O72),'1. Database - raw'!HC$7:HE$494))&gt;0,COUNT(IF(('1. Database - raw'!HC$7:HE$494&gt;0)*('1. Database - raw'!$AD$7:$AD$494=$A72)*(INDIRECT($Q72,TRUE)=$O72),'1. Database - raw'!HC$7:HE$494)),""),"")</f>
        <v/>
      </c>
      <c r="IC72" s="407" t="str">
        <f t="shared" ca="1" si="286"/>
        <v/>
      </c>
      <c r="ID72" s="408" t="str">
        <f t="shared" ca="1" si="287"/>
        <v/>
      </c>
      <c r="IE72" s="408" t="str">
        <f t="shared" ca="1" si="288"/>
        <v/>
      </c>
      <c r="IF72" s="408" t="str">
        <f t="array" aca="1" ref="IF72" ca="1">IFERROR(AVERAGE(IF(('1. Database - raw'!HI$7:HK$494&gt;0)*('1. Database - raw'!$AD$7:$AD$494=$A72)*(INDIRECT($Q72,TRUE)=$O72),'1. Database - raw'!HI$7:HK$494)),"")</f>
        <v/>
      </c>
      <c r="IG72" s="409" t="str">
        <f t="array" aca="1" ref="IG72" ca="1">IFERROR(_xlfn.STDEV.S(IF(('1. Database - raw'!HI$7:HK$494&gt;0)*('1. Database - raw'!$AD$7:$AD$494=$A72)*(INDIRECT($Q72,TRUE)=$O72),'1. Database - raw'!HI$7:HK$494)),"")</f>
        <v/>
      </c>
      <c r="IH72" s="410" t="str">
        <f t="array" aca="1" ref="IH72" ca="1">IFERROR(IF(COUNT(IF(('1. Database - raw'!HI$7:HK$494&gt;0)*('1. Database - raw'!$AD$7:$AD$494=$A72)*(INDIRECT($Q72,TRUE)=$O72),'1. Database - raw'!HI$7:HK$494))&gt;0,COUNT(IF(('1. Database - raw'!HI$7:HK$494&gt;0)*('1. Database - raw'!$AD$7:$AD$494=$A72)*(INDIRECT($Q72,TRUE)=$O72),'1. Database - raw'!HI$7:HK$494)),""),"")</f>
        <v/>
      </c>
      <c r="II72" s="407" t="str">
        <f t="shared" ca="1" si="289"/>
        <v/>
      </c>
      <c r="IJ72" s="408" t="str">
        <f t="shared" ca="1" si="290"/>
        <v/>
      </c>
      <c r="IK72" s="408" t="str">
        <f t="shared" ca="1" si="291"/>
        <v/>
      </c>
      <c r="IL72" s="408" t="str">
        <f t="array" aca="1" ref="IL72" ca="1">IFERROR(AVERAGE(IF(('1. Database - raw'!HO$7:HQ$494&gt;0)*('1. Database - raw'!$AD$7:$AD$494=$A72)*(INDIRECT($Q72,TRUE)=$O72),'1. Database - raw'!HO$7:HQ$494)),"")</f>
        <v/>
      </c>
      <c r="IM72" s="409" t="str">
        <f t="array" aca="1" ref="IM72" ca="1">IFERROR(_xlfn.STDEV.S(IF(('1. Database - raw'!HO$7:HQ$494&gt;0)*('1. Database - raw'!$AD$7:$AD$494=$A72)*(INDIRECT($Q72,TRUE)=$O72),'1. Database - raw'!HO$7:HQ$494)),"")</f>
        <v/>
      </c>
      <c r="IN72" s="410" t="str">
        <f t="array" aca="1" ref="IN72" ca="1">IFERROR(IF(COUNT(IF(('1. Database - raw'!HO$7:HQ$494&gt;0)*('1. Database - raw'!$AD$7:$AD$494=$A72)*(INDIRECT($Q72,TRUE)=$O72),'1. Database - raw'!HO$7:HQ$494))&gt;0,COUNT(IF(('1. Database - raw'!HO$7:HQ$494&gt;0)*('1. Database - raw'!$AD$7:$AD$494=$A72)*(INDIRECT($Q72,TRUE)=$O72),'1. Database - raw'!HO$7:HQ$494)),""),"")</f>
        <v/>
      </c>
      <c r="IO72" s="407" t="str">
        <f t="shared" ca="1" si="292"/>
        <v/>
      </c>
      <c r="IP72" s="408" t="str">
        <f t="shared" ca="1" si="293"/>
        <v/>
      </c>
      <c r="IQ72" s="408" t="str">
        <f t="shared" ca="1" si="294"/>
        <v/>
      </c>
      <c r="IR72" s="408" t="str">
        <f t="array" aca="1" ref="IR72" ca="1">IFERROR(AVERAGE(IF(('1. Database - raw'!HU$7:HW$494&gt;0)*('1. Database - raw'!$AD$7:$AD$494=$A72)*(INDIRECT($Q72,TRUE)=$O72),'1. Database - raw'!HU$7:HW$494)),"")</f>
        <v/>
      </c>
      <c r="IS72" s="409" t="str">
        <f t="array" aca="1" ref="IS72" ca="1">IFERROR(_xlfn.STDEV.S(IF(('1. Database - raw'!HU$7:HW$494&gt;0)*('1. Database - raw'!$AD$7:$AD$494=$A72)*(INDIRECT($Q72,TRUE)=$O72),'1. Database - raw'!HU$7:HW$494)),"")</f>
        <v/>
      </c>
      <c r="IT72" s="410" t="str">
        <f t="array" aca="1" ref="IT72" ca="1">IFERROR(IF(COUNT(IF(('1. Database - raw'!HU$7:HW$494&gt;0)*('1. Database - raw'!$AD$7:$AD$494=$A72)*(INDIRECT($Q72,TRUE)=$O72),'1. Database - raw'!HU$7:HW$494))&gt;0,COUNT(IF(('1. Database - raw'!HU$7:HW$494&gt;0)*('1. Database - raw'!$AD$7:$AD$494=$A72)*(INDIRECT($Q72,TRUE)=$O72),'1. Database - raw'!HU$7:HW$494)),""),"")</f>
        <v/>
      </c>
      <c r="IU72" s="407" t="str">
        <f t="shared" ca="1" si="295"/>
        <v/>
      </c>
      <c r="IV72" s="408" t="str">
        <f t="shared" ca="1" si="296"/>
        <v/>
      </c>
      <c r="IW72" s="408" t="str">
        <f t="shared" ca="1" si="297"/>
        <v/>
      </c>
      <c r="IX72" s="408" t="str">
        <f t="array" aca="1" ref="IX72" ca="1">IFERROR(AVERAGE(IF(('1. Database - raw'!IA$7:IC$494&gt;0)*('1. Database - raw'!$AD$7:$AD$494=$A72)*(INDIRECT($Q72,TRUE)=$O72),'1. Database - raw'!IA$7:IC$494)),"")</f>
        <v/>
      </c>
      <c r="IY72" s="409" t="str">
        <f t="array" aca="1" ref="IY72" ca="1">IFERROR(_xlfn.STDEV.S(IF(('1. Database - raw'!IA$7:IC$494&gt;0)*('1. Database - raw'!$AD$7:$AD$494=$A72)*(INDIRECT($Q72,TRUE)=$O72),'1. Database - raw'!IA$7:IC$494)),"")</f>
        <v/>
      </c>
      <c r="IZ72" s="410" t="str">
        <f t="array" aca="1" ref="IZ72" ca="1">IFERROR(IF(COUNT(IF(('1. Database - raw'!IA$7:IC$494&gt;0)*('1. Database - raw'!$AD$7:$AD$494=$A72)*(INDIRECT($Q72,TRUE)=$O72),'1. Database - raw'!IA$7:IC$494))&gt;0,COUNT(IF(('1. Database - raw'!IA$7:IC$494&gt;0)*('1. Database - raw'!$AD$7:$AD$494=$A72)*(INDIRECT($Q72,TRUE)=$O72),'1. Database - raw'!IA$7:IC$494)),""),"")</f>
        <v/>
      </c>
      <c r="JA72" s="407" t="str">
        <f t="shared" ca="1" si="298"/>
        <v/>
      </c>
      <c r="JB72" s="408" t="str">
        <f t="shared" ca="1" si="299"/>
        <v/>
      </c>
      <c r="JC72" s="408" t="str">
        <f t="shared" ca="1" si="300"/>
        <v/>
      </c>
      <c r="JD72" s="408" t="str">
        <f t="array" aca="1" ref="JD72" ca="1">IFERROR(AVERAGE(IF(('1. Database - raw'!IG$7:II$494&gt;0)*('1. Database - raw'!$AD$7:$AD$494=$A72)*(INDIRECT($Q72,TRUE)=$O72),'1. Database - raw'!IG$7:II$494)),"")</f>
        <v/>
      </c>
      <c r="JE72" s="409" t="str">
        <f t="array" aca="1" ref="JE72" ca="1">IFERROR(_xlfn.STDEV.S(IF(('1. Database - raw'!IG$7:II$494&gt;0)*('1. Database - raw'!$AD$7:$AD$494=$A72)*(INDIRECT($Q72,TRUE)=$O72),'1. Database - raw'!IG$7:II$494)),"")</f>
        <v/>
      </c>
      <c r="JF72" s="410" t="str">
        <f t="array" aca="1" ref="JF72" ca="1">IFERROR(IF(COUNT(IF(('1. Database - raw'!IG$7:II$494&gt;0)*('1. Database - raw'!$AD$7:$AD$494=$A72)*(INDIRECT($Q72,TRUE)=$O72),'1. Database - raw'!IG$7:II$494))&gt;0,COUNT(IF(('1. Database - raw'!IG$7:II$494&gt;0)*('1. Database - raw'!$AD$7:$AD$494=$A72)*(INDIRECT($Q72,TRUE)=$O72),'1. Database - raw'!IG$7:II$494)),""),"")</f>
        <v/>
      </c>
      <c r="JG72" s="414" t="str">
        <f t="shared" ca="1" si="301"/>
        <v/>
      </c>
      <c r="JH72" s="415" t="str">
        <f t="shared" ca="1" si="302"/>
        <v/>
      </c>
      <c r="JI72" s="415" t="str">
        <f t="shared" ca="1" si="303"/>
        <v/>
      </c>
      <c r="JJ72" s="415" t="str">
        <f t="array" aca="1" ref="JJ72" ca="1">IFERROR(AVERAGE(IF(('1. Database - raw'!IM$7:IO$494&gt;0)*('1. Database - raw'!$AD$7:$AD$494=$A72)*(INDIRECT($Q72,TRUE)=$O72),'1. Database - raw'!IM$7:IO$494)),"")</f>
        <v/>
      </c>
      <c r="JK72" s="416" t="str">
        <f t="array" aca="1" ref="JK72" ca="1">IFERROR(_xlfn.STDEV.S(IF(('1. Database - raw'!IM$7:IO$494&gt;0)*('1. Database - raw'!$AD$7:$AD$494=$A72)*(INDIRECT($Q72,TRUE)=$O72),'1. Database - raw'!IM$7:IO$494)),"")</f>
        <v/>
      </c>
      <c r="JL72" s="410" t="str">
        <f t="array" aca="1" ref="JL72" ca="1">IFERROR(IF(COUNT(IF(('1. Database - raw'!IM$7:IO$494&gt;0)*('1. Database - raw'!$AD$7:$AD$494=$A72)*(INDIRECT($Q72,TRUE)=$O72),'1. Database - raw'!IM$7:IO$494))&gt;0,COUNT(IF(('1. Database - raw'!IM$7:IO$494&gt;0)*('1. Database - raw'!$AD$7:$AD$494=$A72)*(INDIRECT($Q72,TRUE)=$O72),'1. Database - raw'!IM$7:IO$494)),""),"")</f>
        <v/>
      </c>
      <c r="JM72" s="414" t="str">
        <f t="shared" ca="1" si="304"/>
        <v/>
      </c>
      <c r="JN72" s="415" t="str">
        <f t="shared" ca="1" si="305"/>
        <v/>
      </c>
      <c r="JO72" s="415" t="str">
        <f t="shared" ca="1" si="306"/>
        <v/>
      </c>
      <c r="JP72" s="415" t="str">
        <f t="array" aca="1" ref="JP72" ca="1">IFERROR(AVERAGE(IF(('1. Database - raw'!IS$7:IU$494&gt;0)*('1. Database - raw'!$AD$7:$AD$494=$A72)*(INDIRECT($Q72,TRUE)=$O72),'1. Database - raw'!IS$7:IU$494)),"")</f>
        <v/>
      </c>
      <c r="JQ72" s="416" t="str">
        <f t="array" aca="1" ref="JQ72" ca="1">IFERROR(_xlfn.STDEV.S(IF(('1. Database - raw'!IS$7:IU$494&gt;0)*('1. Database - raw'!$AD$7:$AD$494=$A72)*(INDIRECT($Q72,TRUE)=$O72),'1. Database - raw'!IS$7:IU$494)),"")</f>
        <v/>
      </c>
      <c r="JR72" s="410" t="str">
        <f t="array" aca="1" ref="JR72" ca="1">IFERROR(IF(COUNT(IF(('1. Database - raw'!IS$7:IU$494&gt;0)*('1. Database - raw'!$AD$7:$AD$494=$A72)*(INDIRECT($Q72,TRUE)=$O72),'1. Database - raw'!IS$7:IU$494))&gt;0,COUNT(IF(('1. Database - raw'!IS$7:IU$494&gt;0)*('1. Database - raw'!$AD$7:$AD$494=$A72)*(INDIRECT($Q72,TRUE)=$O72),'1. Database - raw'!IS$7:IU$494)),""),"")</f>
        <v/>
      </c>
      <c r="JS72" s="414" t="str">
        <f t="shared" ca="1" si="307"/>
        <v/>
      </c>
      <c r="JT72" s="415" t="str">
        <f t="shared" ca="1" si="308"/>
        <v/>
      </c>
      <c r="JU72" s="415" t="str">
        <f t="shared" ca="1" si="309"/>
        <v/>
      </c>
      <c r="JV72" s="415" t="str">
        <f t="array" aca="1" ref="JV72" ca="1">IFERROR(AVERAGE(IF(('1. Database - raw'!IY$7:JA$494&gt;0)*('1. Database - raw'!$AD$7:$AD$494=$A72)*(INDIRECT($Q72,TRUE)=$O72),'1. Database - raw'!IY$7:JA$494)),"")</f>
        <v/>
      </c>
      <c r="JW72" s="416" t="str">
        <f t="array" aca="1" ref="JW72" ca="1">IFERROR(_xlfn.STDEV.S(IF(('1. Database - raw'!IY$7:JA$494&gt;0)*('1. Database - raw'!$AD$7:$AD$494=$A72)*(INDIRECT($Q72,TRUE)=$O72),'1. Database - raw'!IY$7:JA$494)),"")</f>
        <v/>
      </c>
      <c r="JX72" s="410" t="str">
        <f t="array" aca="1" ref="JX72" ca="1">IFERROR(IF(COUNT(IF(('1. Database - raw'!IY$7:JA$494&gt;0)*('1. Database - raw'!$AD$7:$AD$494=$A72)*(INDIRECT($Q72,TRUE)=$O72),'1. Database - raw'!IY$7:JA$494))&gt;0,COUNT(IF(('1. Database - raw'!IY$7:JA$494&gt;0)*('1. Database - raw'!$AD$7:$AD$494=$A72)*(INDIRECT($Q72,TRUE)=$O72),'1. Database - raw'!IY$7:JA$494)),""),"")</f>
        <v/>
      </c>
      <c r="JY72" s="414" t="str">
        <f t="shared" ca="1" si="310"/>
        <v/>
      </c>
      <c r="JZ72" s="415" t="str">
        <f t="shared" ca="1" si="311"/>
        <v/>
      </c>
      <c r="KA72" s="415" t="str">
        <f t="shared" ca="1" si="312"/>
        <v/>
      </c>
      <c r="KB72" s="415" t="str">
        <f t="array" aca="1" ref="KB72" ca="1">IFERROR(AVERAGE(IF(('1. Database - raw'!JE$7:JG$494&gt;0)*('1. Database - raw'!$AD$7:$AD$494=$A72)*(INDIRECT($Q72,TRUE)=$O72),'1. Database - raw'!JE$7:JG$494)),"")</f>
        <v/>
      </c>
      <c r="KC72" s="416" t="str">
        <f t="array" aca="1" ref="KC72" ca="1">IFERROR(_xlfn.STDEV.S(IF(('1. Database - raw'!JE$7:JG$494&gt;0)*('1. Database - raw'!$AD$7:$AD$494=$A72)*(INDIRECT($Q72,TRUE)=$O72),'1. Database - raw'!JE$7:JG$494)),"")</f>
        <v/>
      </c>
      <c r="KD72" s="410" t="str">
        <f t="array" aca="1" ref="KD72" ca="1">IFERROR(IF(COUNT(IF(('1. Database - raw'!JE$7:JG$494&gt;0)*('1. Database - raw'!$AD$7:$AD$494=$A72)*(INDIRECT($Q72,TRUE)=$O72),'1. Database - raw'!JE$7:JG$494))&gt;0,COUNT(IF(('1. Database - raw'!JE$7:JG$494&gt;0)*('1. Database - raw'!$AD$7:$AD$494=$A72)*(INDIRECT($Q72,TRUE)=$O72),'1. Database - raw'!JE$7:JG$494)),""),"")</f>
        <v/>
      </c>
      <c r="KE72" s="414" t="str">
        <f t="shared" ca="1" si="313"/>
        <v/>
      </c>
      <c r="KF72" s="415" t="str">
        <f t="shared" ca="1" si="314"/>
        <v/>
      </c>
      <c r="KG72" s="415" t="str">
        <f t="shared" ca="1" si="315"/>
        <v/>
      </c>
      <c r="KH72" s="415" t="str">
        <f t="array" aca="1" ref="KH72" ca="1">IFERROR(AVERAGE(IF(('1. Database - raw'!JK$7:JM$494&gt;0)*('1. Database - raw'!$AD$7:$AD$494=$A72)*(INDIRECT($Q72,TRUE)=$O72),'1. Database - raw'!JK$7:JM$494)),"")</f>
        <v/>
      </c>
      <c r="KI72" s="416" t="str">
        <f t="array" aca="1" ref="KI72" ca="1">IFERROR(_xlfn.STDEV.S(IF(('1. Database - raw'!JK$7:JM$494&gt;0)*('1. Database - raw'!$AD$7:$AD$494=$A72)*(INDIRECT($Q72,TRUE)=$O72),'1. Database - raw'!JK$7:JM$494)),"")</f>
        <v/>
      </c>
      <c r="KJ72" s="410" t="str">
        <f t="array" aca="1" ref="KJ72" ca="1">IFERROR(IF(COUNT(IF(('1. Database - raw'!JK$7:JM$494&gt;0)*('1. Database - raw'!$AD$7:$AD$494=$A72)*(INDIRECT($Q72,TRUE)=$O72),'1. Database - raw'!JK$7:JM$494))&gt;0,COUNT(IF(('1. Database - raw'!JK$7:JM$494&gt;0)*('1. Database - raw'!$AD$7:$AD$494=$A72)*(INDIRECT($Q72,TRUE)=$O72),'1. Database - raw'!JK$7:JM$494)),""),"")</f>
        <v/>
      </c>
      <c r="KK72" s="414" t="str">
        <f t="shared" ca="1" si="316"/>
        <v/>
      </c>
      <c r="KL72" s="415" t="str">
        <f t="shared" ca="1" si="317"/>
        <v/>
      </c>
      <c r="KM72" s="415" t="str">
        <f t="shared" ca="1" si="318"/>
        <v/>
      </c>
      <c r="KN72" s="415" t="str">
        <f t="array" aca="1" ref="KN72" ca="1">IFERROR(AVERAGE(IF(('1. Database - raw'!JQ$7:JS$494&gt;0)*('1. Database - raw'!$AD$7:$AD$494=$A72)*(INDIRECT($Q72,TRUE)=$O72),'1. Database - raw'!JQ$7:JS$494)),"")</f>
        <v/>
      </c>
      <c r="KO72" s="416" t="str">
        <f t="array" aca="1" ref="KO72" ca="1">IFERROR(_xlfn.STDEV.S(IF(('1. Database - raw'!JQ$7:JS$494&gt;0)*('1. Database - raw'!$AD$7:$AD$494=$A72)*(INDIRECT($Q72,TRUE)=$O72),'1. Database - raw'!JQ$7:JS$494)),"")</f>
        <v/>
      </c>
      <c r="KP72" s="410" t="str">
        <f t="array" aca="1" ref="KP72" ca="1">IFERROR(IF(COUNT(IF(('1. Database - raw'!JQ$7:JS$494&gt;0)*('1. Database - raw'!$AD$7:$AD$494=$A72)*(INDIRECT($Q72,TRUE)=$O72),'1. Database - raw'!JQ$7:JS$494))&gt;0,COUNT(IF(('1. Database - raw'!JQ$7:JS$494&gt;0)*('1. Database - raw'!$AD$7:$AD$494=$A72)*(INDIRECT($Q72,TRUE)=$O72),'1. Database - raw'!JQ$7:JS$494)),""),"")</f>
        <v/>
      </c>
      <c r="KQ72" s="414" t="str">
        <f t="shared" ca="1" si="319"/>
        <v/>
      </c>
      <c r="KR72" s="415" t="str">
        <f t="shared" ca="1" si="320"/>
        <v/>
      </c>
      <c r="KS72" s="415" t="str">
        <f t="shared" ca="1" si="321"/>
        <v/>
      </c>
      <c r="KT72" s="415" t="str">
        <f t="array" aca="1" ref="KT72" ca="1">IFERROR(AVERAGE(IF(('1. Database - raw'!JW$7:JY$494&gt;0)*('1. Database - raw'!$AD$7:$AD$494=$A72)*(INDIRECT($Q72,TRUE)=$O72),'1. Database - raw'!JW$7:JY$494)),"")</f>
        <v/>
      </c>
      <c r="KU72" s="416" t="str">
        <f t="array" aca="1" ref="KU72" ca="1">IFERROR(_xlfn.STDEV.S(IF(('1. Database - raw'!JW$7:JY$494&gt;0)*('1. Database - raw'!$AD$7:$AD$494=$A72)*(INDIRECT($Q72,TRUE)=$O72),'1. Database - raw'!JW$7:JY$494)),"")</f>
        <v/>
      </c>
      <c r="KV72" s="410" t="str">
        <f t="array" aca="1" ref="KV72" ca="1">IFERROR(IF(COUNT(IF(('1. Database - raw'!JW$7:JY$494&gt;0)*('1. Database - raw'!$AD$7:$AD$494=$A72)*(INDIRECT($Q72,TRUE)=$O72),'1. Database - raw'!JW$7:JY$494))&gt;0,COUNT(IF(('1. Database - raw'!JW$7:JY$494&gt;0)*('1. Database - raw'!$AD$7:$AD$494=$A72)*(INDIRECT($Q72,TRUE)=$O72),'1. Database - raw'!JW$7:JY$494)),""),"")</f>
        <v/>
      </c>
      <c r="KW72" s="414" t="str">
        <f t="shared" ca="1" si="322"/>
        <v/>
      </c>
      <c r="KX72" s="415" t="str">
        <f t="shared" ca="1" si="323"/>
        <v/>
      </c>
      <c r="KY72" s="415" t="str">
        <f t="shared" ca="1" si="324"/>
        <v/>
      </c>
      <c r="KZ72" s="415" t="str">
        <f t="array" aca="1" ref="KZ72" ca="1">IFERROR(AVERAGE(IF(('1. Database - raw'!KC$7:KE$494&gt;0)*('1. Database - raw'!$AD$7:$AD$494=$A72)*(INDIRECT($Q72,TRUE)=$O72),'1. Database - raw'!KC$7:KE$494)),"")</f>
        <v/>
      </c>
      <c r="LA72" s="416" t="str">
        <f t="array" aca="1" ref="LA72" ca="1">IFERROR(_xlfn.STDEV.S(IF(('1. Database - raw'!KC$7:KE$494&gt;0)*('1. Database - raw'!$AD$7:$AD$494=$A72)*(INDIRECT($Q72,TRUE)=$O72),'1. Database - raw'!KC$7:KE$494)),"")</f>
        <v/>
      </c>
      <c r="LB72" s="410" t="str">
        <f t="array" aca="1" ref="LB72" ca="1">IFERROR(IF(COUNT(IF(('1. Database - raw'!KC$7:KE$494&gt;0)*('1. Database - raw'!$AD$7:$AD$494=$A72)*(INDIRECT($Q72,TRUE)=$O72),'1. Database - raw'!KC$7:KE$494))&gt;0,COUNT(IF(('1. Database - raw'!KC$7:KE$494&gt;0)*('1. Database - raw'!$AD$7:$AD$494=$A72)*(INDIRECT($Q72,TRUE)=$O72),'1. Database - raw'!KC$7:KE$494)),""),"")</f>
        <v/>
      </c>
      <c r="LC72" s="414" t="str">
        <f t="shared" ca="1" si="325"/>
        <v/>
      </c>
      <c r="LD72" s="415" t="str">
        <f t="shared" ca="1" si="326"/>
        <v/>
      </c>
      <c r="LE72" s="415" t="str">
        <f t="shared" ca="1" si="327"/>
        <v/>
      </c>
      <c r="LF72" s="415" t="str">
        <f t="array" aca="1" ref="LF72" ca="1">IFERROR(AVERAGE(IF(('1. Database - raw'!KI$7:KK$494&gt;0)*('1. Database - raw'!$AD$7:$AD$494=$A72)*(INDIRECT($Q72,TRUE)=$O72),'1. Database - raw'!KI$7:KK$494)),"")</f>
        <v/>
      </c>
      <c r="LG72" s="416" t="str">
        <f t="array" aca="1" ref="LG72" ca="1">IFERROR(_xlfn.STDEV.S(IF(('1. Database - raw'!KI$7:KK$494&gt;0)*('1. Database - raw'!$AD$7:$AD$494=$A72)*(INDIRECT($Q72,TRUE)=$O72),'1. Database - raw'!KI$7:KK$494)),"")</f>
        <v/>
      </c>
      <c r="LH72" s="410" t="str">
        <f t="array" aca="1" ref="LH72" ca="1">IFERROR(IF(COUNT(IF(('1. Database - raw'!KI$7:KK$494&gt;0)*('1. Database - raw'!$AD$7:$AD$494=$A72)*(INDIRECT($Q72,TRUE)=$O72),'1. Database - raw'!KI$7:KK$494))&gt;0,COUNT(IF(('1. Database - raw'!KI$7:KK$494&gt;0)*('1. Database - raw'!$AD$7:$AD$494=$A72)*(INDIRECT($Q72,TRUE)=$O72),'1. Database - raw'!KI$7:KK$494)),""),"")</f>
        <v/>
      </c>
      <c r="LI72" s="414" t="str">
        <f t="shared" ca="1" si="328"/>
        <v/>
      </c>
      <c r="LJ72" s="415" t="str">
        <f t="shared" ca="1" si="329"/>
        <v/>
      </c>
      <c r="LK72" s="415" t="str">
        <f t="shared" ca="1" si="330"/>
        <v/>
      </c>
      <c r="LL72" s="415" t="str">
        <f t="array" aca="1" ref="LL72" ca="1">IFERROR(AVERAGE(IF(('1. Database - raw'!KO$7:KQ$494&gt;0)*('1. Database - raw'!$AD$7:$AD$494=$A72)*(INDIRECT($Q72,TRUE)=$O72),'1. Database - raw'!KO$7:KQ$494)),"")</f>
        <v/>
      </c>
      <c r="LM72" s="416" t="str">
        <f t="array" aca="1" ref="LM72" ca="1">IFERROR(_xlfn.STDEV.S(IF(('1. Database - raw'!KO$7:KQ$494&gt;0)*('1. Database - raw'!$AD$7:$AD$494=$A72)*(INDIRECT($Q72,TRUE)=$O72),'1. Database - raw'!KO$7:KQ$494)),"")</f>
        <v/>
      </c>
      <c r="LN72" s="410" t="str">
        <f t="array" aca="1" ref="LN72" ca="1">IFERROR(IF(COUNT(IF(('1. Database - raw'!KO$7:KQ$494&gt;0)*('1. Database - raw'!$AD$7:$AD$494=$A72)*(INDIRECT($Q72,TRUE)=$O72),'1. Database - raw'!KO$7:KQ$494))&gt;0,COUNT(IF(('1. Database - raw'!KO$7:KQ$494&gt;0)*('1. Database - raw'!$AD$7:$AD$494=$A72)*(INDIRECT($Q72,TRUE)=$O72),'1. Database - raw'!KO$7:KQ$494)),""),"")</f>
        <v/>
      </c>
      <c r="LO72" s="414" t="str">
        <f t="shared" ca="1" si="331"/>
        <v/>
      </c>
      <c r="LP72" s="415" t="str">
        <f t="shared" ca="1" si="332"/>
        <v/>
      </c>
      <c r="LQ72" s="415" t="str">
        <f t="shared" ca="1" si="333"/>
        <v/>
      </c>
      <c r="LR72" s="415" t="str">
        <f t="array" aca="1" ref="LR72" ca="1">IFERROR(AVERAGE(IF(('1. Database - raw'!KU$7:KW$494&gt;0)*('1. Database - raw'!$AD$7:$AD$494=$A72)*(INDIRECT($Q72,TRUE)=$O72),'1. Database - raw'!KU$7:KW$494)),"")</f>
        <v/>
      </c>
      <c r="LS72" s="416" t="str">
        <f t="array" aca="1" ref="LS72" ca="1">IFERROR(_xlfn.STDEV.S(IF(('1. Database - raw'!KU$7:KW$494&gt;0)*('1. Database - raw'!$AD$7:$AD$494=$A72)*(INDIRECT($Q72,TRUE)=$O72),'1. Database - raw'!KU$7:KW$494)),"")</f>
        <v/>
      </c>
      <c r="LT72" s="410" t="str">
        <f t="array" aca="1" ref="LT72" ca="1">IFERROR(IF(COUNT(IF(('1. Database - raw'!KU$7:KW$494&gt;0)*('1. Database - raw'!$AD$7:$AD$494=$A72)*(INDIRECT($Q72,TRUE)=$O72),'1. Database - raw'!KU$7:KW$494))&gt;0,COUNT(IF(('1. Database - raw'!KU$7:KW$494&gt;0)*('1. Database - raw'!$AD$7:$AD$494=$A72)*(INDIRECT($Q72,TRUE)=$O72),'1. Database - raw'!KU$7:KW$494)),""),"")</f>
        <v/>
      </c>
      <c r="LU72" s="414" t="str">
        <f t="shared" ca="1" si="334"/>
        <v/>
      </c>
      <c r="LV72" s="415" t="str">
        <f t="shared" ca="1" si="335"/>
        <v/>
      </c>
      <c r="LW72" s="415" t="str">
        <f t="shared" ca="1" si="336"/>
        <v/>
      </c>
      <c r="LX72" s="415" t="str">
        <f t="array" aca="1" ref="LX72" ca="1">IFERROR(AVERAGE(IF(('1. Database - raw'!LA$7:LC$494&gt;0)*('1. Database - raw'!$AD$7:$AD$494=$A72)*(INDIRECT($Q72,TRUE)=$O72),'1. Database - raw'!LA$7:LC$494)),"")</f>
        <v/>
      </c>
      <c r="LY72" s="416" t="str">
        <f t="array" aca="1" ref="LY72" ca="1">IFERROR(_xlfn.STDEV.S(IF(('1. Database - raw'!LA$7:LC$494&gt;0)*('1. Database - raw'!$AD$7:$AD$494=$A72)*(INDIRECT($Q72,TRUE)=$O72),'1. Database - raw'!LA$7:LC$494)),"")</f>
        <v/>
      </c>
      <c r="LZ72" s="410" t="str">
        <f t="array" aca="1" ref="LZ72" ca="1">IFERROR(IF(COUNT(IF(('1. Database - raw'!LA$7:LC$494&gt;0)*('1. Database - raw'!$AD$7:$AD$494=$A72)*(INDIRECT($Q72,TRUE)=$O72),'1. Database - raw'!LA$7:LC$494))&gt;0,COUNT(IF(('1. Database - raw'!LA$7:LC$494&gt;0)*('1. Database - raw'!$AD$7:$AD$494=$A72)*(INDIRECT($Q72,TRUE)=$O72),'1. Database - raw'!LA$7:LC$494)),""),"")</f>
        <v/>
      </c>
      <c r="MA72" s="414" t="str">
        <f t="shared" ca="1" si="337"/>
        <v/>
      </c>
      <c r="MB72" s="415" t="str">
        <f t="shared" ca="1" si="338"/>
        <v/>
      </c>
      <c r="MC72" s="415" t="str">
        <f t="shared" ca="1" si="339"/>
        <v/>
      </c>
      <c r="MD72" s="415" t="str">
        <f t="array" aca="1" ref="MD72" ca="1">IFERROR(AVERAGE(IF(('1. Database - raw'!LG$7:LI$494&gt;0)*('1. Database - raw'!$AD$7:$AD$494=$A72)*(INDIRECT($Q72,TRUE)=$O72),'1. Database - raw'!LG$7:LI$494)),"")</f>
        <v/>
      </c>
      <c r="ME72" s="416" t="str">
        <f t="array" aca="1" ref="ME72" ca="1">IFERROR(_xlfn.STDEV.S(IF(('1. Database - raw'!LG$7:LI$494&gt;0)*('1. Database - raw'!$AD$7:$AD$494=$A72)*(INDIRECT($Q72,TRUE)=$O72),'1. Database - raw'!LG$7:LI$494)),"")</f>
        <v/>
      </c>
      <c r="MF72" s="410" t="str">
        <f t="array" aca="1" ref="MF72" ca="1">IFERROR(IF(COUNT(IF(('1. Database - raw'!LG$7:LI$494&gt;0)*('1. Database - raw'!$AD$7:$AD$494=$A72)*(INDIRECT($Q72,TRUE)=$O72),'1. Database - raw'!LG$7:LI$494))&gt;0,COUNT(IF(('1. Database - raw'!LG$7:LI$494&gt;0)*('1. Database - raw'!$AD$7:$AD$494=$A72)*(INDIRECT($Q72,TRUE)=$O72),'1. Database - raw'!LG$7:LI$494)),""),"")</f>
        <v/>
      </c>
      <c r="MG72" s="414" t="str">
        <f t="shared" ca="1" si="340"/>
        <v/>
      </c>
      <c r="MH72" s="415" t="str">
        <f t="shared" ca="1" si="341"/>
        <v/>
      </c>
      <c r="MI72" s="415" t="str">
        <f t="shared" ca="1" si="342"/>
        <v/>
      </c>
      <c r="MJ72" s="415" t="str">
        <f t="array" aca="1" ref="MJ72" ca="1">IFERROR(AVERAGE(IF(('1. Database - raw'!LM$7:LO$494&gt;0)*('1. Database - raw'!$AD$7:$AD$494=$A72)*(INDIRECT($Q72,TRUE)=$O72),'1. Database - raw'!LM$7:LO$494)),"")</f>
        <v/>
      </c>
      <c r="MK72" s="416" t="str">
        <f t="array" aca="1" ref="MK72" ca="1">IFERROR(_xlfn.STDEV.S(IF(('1. Database - raw'!LM$7:LO$494&gt;0)*('1. Database - raw'!$AD$7:$AD$494=$A72)*(INDIRECT($Q72,TRUE)=$O72),'1. Database - raw'!LM$7:LO$494)),"")</f>
        <v/>
      </c>
      <c r="ML72" s="410" t="str">
        <f t="array" aca="1" ref="ML72" ca="1">IFERROR(IF(COUNT(IF(('1. Database - raw'!LM$7:LO$494&gt;0)*('1. Database - raw'!$AD$7:$AD$494=$A72)*(INDIRECT($Q72,TRUE)=$O72),'1. Database - raw'!LM$7:LO$494))&gt;0,COUNT(IF(('1. Database - raw'!LM$7:LO$494&gt;0)*('1. Database - raw'!$AD$7:$AD$494=$A72)*(INDIRECT($Q72,TRUE)=$O72),'1. Database - raw'!LM$7:LO$494)),""),"")</f>
        <v/>
      </c>
      <c r="MM72" s="414" t="str">
        <f t="shared" ca="1" si="343"/>
        <v/>
      </c>
      <c r="MN72" s="415" t="str">
        <f t="shared" ca="1" si="344"/>
        <v/>
      </c>
      <c r="MO72" s="415" t="str">
        <f t="shared" ca="1" si="345"/>
        <v/>
      </c>
      <c r="MP72" s="415" t="str">
        <f t="array" aca="1" ref="MP72" ca="1">IFERROR(AVERAGE(IF(('1. Database - raw'!LS$7:LU$494&gt;0)*('1. Database - raw'!$AD$7:$AD$494=$A72)*(INDIRECT($Q72,TRUE)=$O72),'1. Database - raw'!LS$7:LU$494)),"")</f>
        <v/>
      </c>
      <c r="MQ72" s="416" t="str">
        <f t="array" aca="1" ref="MQ72" ca="1">IFERROR(_xlfn.STDEV.S(IF(('1. Database - raw'!LS$7:LU$494&gt;0)*('1. Database - raw'!$AD$7:$AD$494=$A72)*(INDIRECT($Q72,TRUE)=$O72),'1. Database - raw'!LS$7:LU$494)),"")</f>
        <v/>
      </c>
      <c r="MR72" s="410" t="str">
        <f t="array" aca="1" ref="MR72" ca="1">IFERROR(IF(COUNT(IF(('1. Database - raw'!LS$7:LU$494&gt;0)*('1. Database - raw'!$AD$7:$AD$494=$A72)*(INDIRECT($Q72,TRUE)=$O72),'1. Database - raw'!LS$7:LU$494))&gt;0,COUNT(IF(('1. Database - raw'!LS$7:LU$494&gt;0)*('1. Database - raw'!$AD$7:$AD$494=$A72)*(INDIRECT($Q72,TRUE)=$O72),'1. Database - raw'!LS$7:LU$494)),""),"")</f>
        <v/>
      </c>
      <c r="MS72" s="414" t="str">
        <f t="shared" ca="1" si="346"/>
        <v/>
      </c>
      <c r="MT72" s="415" t="str">
        <f t="shared" ca="1" si="347"/>
        <v/>
      </c>
      <c r="MU72" s="415" t="str">
        <f t="shared" ca="1" si="348"/>
        <v/>
      </c>
      <c r="MV72" s="415" t="str">
        <f t="array" aca="1" ref="MV72" ca="1">IFERROR(AVERAGE(IF(('1. Database - raw'!LY$7:MA$494&gt;0)*('1. Database - raw'!$AD$7:$AD$494=$A72)*(INDIRECT($Q72,TRUE)=$O72),'1. Database - raw'!LY$7:MA$494)),"")</f>
        <v/>
      </c>
      <c r="MW72" s="416" t="str">
        <f t="array" aca="1" ref="MW72" ca="1">IFERROR(_xlfn.STDEV.S(IF(('1. Database - raw'!LY$7:MA$494&gt;0)*('1. Database - raw'!$AD$7:$AD$494=$A72)*(INDIRECT($Q72,TRUE)=$O72),'1. Database - raw'!LY$7:MA$494)),"")</f>
        <v/>
      </c>
      <c r="MX72" s="410" t="str">
        <f t="array" aca="1" ref="MX72" ca="1">IFERROR(IF(COUNT(IF(('1. Database - raw'!LY$7:MA$494&gt;0)*('1. Database - raw'!$AD$7:$AD$494=$A72)*(INDIRECT($Q72,TRUE)=$O72),'1. Database - raw'!LY$7:MA$494))&gt;0,COUNT(IF(('1. Database - raw'!LY$7:MA$494&gt;0)*('1. Database - raw'!$AD$7:$AD$494=$A72)*(INDIRECT($Q72,TRUE)=$O72),'1. Database - raw'!LY$7:MA$494)),""),"")</f>
        <v/>
      </c>
      <c r="MY72" s="414" t="str">
        <f t="shared" ca="1" si="349"/>
        <v/>
      </c>
      <c r="MZ72" s="415" t="str">
        <f t="shared" ca="1" si="350"/>
        <v/>
      </c>
      <c r="NA72" s="415" t="str">
        <f t="shared" ca="1" si="351"/>
        <v/>
      </c>
      <c r="NB72" s="415" t="str">
        <f t="array" aca="1" ref="NB72" ca="1">IFERROR(AVERAGE(IF(('1. Database - raw'!ME$7:MG$494&gt;0)*('1. Database - raw'!$AD$7:$AD$494=$A72)*(INDIRECT($Q72,TRUE)=$O72),'1. Database - raw'!ME$7:MG$494)),"")</f>
        <v/>
      </c>
      <c r="NC72" s="416" t="str">
        <f t="array" aca="1" ref="NC72" ca="1">IFERROR(_xlfn.STDEV.S(IF(('1. Database - raw'!ME$7:MG$494&gt;0)*('1. Database - raw'!$AD$7:$AD$494=$A72)*(INDIRECT($Q72,TRUE)=$O72),'1. Database - raw'!ME$7:MG$494)),"")</f>
        <v/>
      </c>
      <c r="ND72" s="410" t="str">
        <f t="array" aca="1" ref="ND72" ca="1">IFERROR(IF(COUNT(IF(('1. Database - raw'!ME$7:MG$494&gt;0)*('1. Database - raw'!$AD$7:$AD$494=$A72)*(INDIRECT($Q72,TRUE)=$O72),'1. Database - raw'!ME$7:MG$494))&gt;0,COUNT(IF(('1. Database - raw'!ME$7:MG$494&gt;0)*('1. Database - raw'!$AD$7:$AD$494=$A72)*(INDIRECT($Q72,TRUE)=$O72),'1. Database - raw'!ME$7:MG$494)),""),"")</f>
        <v/>
      </c>
      <c r="NE72" s="414" t="str">
        <f t="shared" ca="1" si="352"/>
        <v/>
      </c>
      <c r="NF72" s="415" t="str">
        <f t="shared" ca="1" si="353"/>
        <v/>
      </c>
      <c r="NG72" s="415" t="str">
        <f t="shared" ca="1" si="354"/>
        <v/>
      </c>
      <c r="NH72" s="415" t="str">
        <f t="array" aca="1" ref="NH72" ca="1">IFERROR(AVERAGE(IF(('1. Database - raw'!MK$7:MM$494&gt;0)*('1. Database - raw'!$AD$7:$AD$494=$A72)*(INDIRECT($Q72,TRUE)=$O72),'1. Database - raw'!MK$7:MM$494)),"")</f>
        <v/>
      </c>
      <c r="NI72" s="416" t="str">
        <f t="array" aca="1" ref="NI72" ca="1">IFERROR(_xlfn.STDEV.S(IF(('1. Database - raw'!MK$7:MM$494&gt;0)*('1. Database - raw'!$AD$7:$AD$494=$A72)*(INDIRECT($Q72,TRUE)=$O72),'1. Database - raw'!MK$7:MM$494)),"")</f>
        <v/>
      </c>
      <c r="NJ72" s="410" t="str">
        <f t="array" aca="1" ref="NJ72" ca="1">IFERROR(IF(COUNT(IF(('1. Database - raw'!MK$7:MM$494&gt;0)*('1. Database - raw'!$AD$7:$AD$494=$A72)*(INDIRECT($Q72,TRUE)=$O72),'1. Database - raw'!MK$7:MM$494))&gt;0,COUNT(IF(('1. Database - raw'!MK$7:MM$494&gt;0)*('1. Database - raw'!$AD$7:$AD$494=$A72)*(INDIRECT($Q72,TRUE)=$O72),'1. Database - raw'!MK$7:MM$494)),""),"")</f>
        <v/>
      </c>
      <c r="NK72" s="414">
        <f t="shared" ca="1" si="355"/>
        <v>2.748598387679269</v>
      </c>
      <c r="NL72" s="415">
        <f t="shared" ca="1" si="356"/>
        <v>3.2321363956314766</v>
      </c>
      <c r="NM72" s="415">
        <f t="shared" ca="1" si="357"/>
        <v>2.9805779449281578</v>
      </c>
      <c r="NN72" s="415">
        <f t="array" aca="1" ref="NN72" ca="1">IFERROR(AVERAGE(IF(('1. Database - raw'!MQ$7:MS$494&gt;0)*('1. Database - raw'!$AD$7:$AD$494=$A72)*(INDIRECT($Q72,TRUE)=$O72),'1. Database - raw'!MQ$7:MS$494)),"")</f>
        <v>3.0450000000000004</v>
      </c>
      <c r="NO72" s="416">
        <f t="array" aca="1" ref="NO72" ca="1">IFERROR(_xlfn.STDEV.S(IF(('1. Database - raw'!MQ$7:MS$494&gt;0)*('1. Database - raw'!$AD$7:$AD$494=$A72)*(INDIRECT($Q72,TRUE)=$O72),'1. Database - raw'!MQ$7:MS$494)),"")</f>
        <v>0.63650739718141958</v>
      </c>
      <c r="NP72" s="410">
        <f t="array" aca="1" ref="NP72" ca="1">IFERROR(IF(COUNT(IF(('1. Database - raw'!MQ$7:MS$494&gt;0)*('1. Database - raw'!$AD$7:$AD$494=$A72)*(INDIRECT($Q72,TRUE)=$O72),'1. Database - raw'!MQ$7:MS$494))&gt;0,COUNT(IF(('1. Database - raw'!MQ$7:MS$494&gt;0)*('1. Database - raw'!$AD$7:$AD$494=$A72)*(INDIRECT($Q72,TRUE)=$O72),'1. Database - raw'!MQ$7:MS$494)),""),"")</f>
        <v>7</v>
      </c>
      <c r="NQ72" s="414">
        <f t="shared" ca="1" si="358"/>
        <v>1.8343182681469423</v>
      </c>
      <c r="NR72" s="415">
        <f t="shared" ca="1" si="359"/>
        <v>2.2975789860191149</v>
      </c>
      <c r="NS72" s="415">
        <f t="shared" ca="1" si="360"/>
        <v>2.0529225768560759</v>
      </c>
      <c r="NT72" s="415">
        <f t="array" aca="1" ref="NT72" ca="1">IFERROR(AVERAGE(IF(('1. Database - raw'!MW$7:MY$494&gt;0)*('1. Database - raw'!$AD$7:$AD$494=$A72)*(INDIRECT($Q72,TRUE)=$O72),'1. Database - raw'!MW$7:MY$494)),"")</f>
        <v>2.1192307692307697</v>
      </c>
      <c r="NU72" s="416">
        <f t="array" aca="1" ref="NU72" ca="1">IFERROR(_xlfn.STDEV.S(IF(('1. Database - raw'!MW$7:MY$494&gt;0)*('1. Database - raw'!$AD$7:$AD$494=$A72)*(INDIRECT($Q72,TRUE)=$O72),'1. Database - raw'!MW$7:MY$494)),"")</f>
        <v>0.54296196211861047</v>
      </c>
      <c r="NV72" s="410">
        <f t="array" aca="1" ref="NV72" ca="1">IFERROR(IF(COUNT(IF(('1. Database - raw'!MW$7:MY$494&gt;0)*('1. Database - raw'!$AD$7:$AD$494=$A72)*(INDIRECT($Q72,TRUE)=$O72),'1. Database - raw'!MW$7:MY$494))&gt;0,COUNT(IF(('1. Database - raw'!MW$7:MY$494&gt;0)*('1. Database - raw'!$AD$7:$AD$494=$A72)*(INDIRECT($Q72,TRUE)=$O72),'1. Database - raw'!MW$7:MY$494)),""),"")</f>
        <v>13</v>
      </c>
      <c r="NW72" s="414">
        <f t="shared" ca="1" si="361"/>
        <v>1.3116775672147432</v>
      </c>
      <c r="NX72" s="415">
        <f t="shared" ca="1" si="362"/>
        <v>1.4450825154596152</v>
      </c>
      <c r="NY72" s="415">
        <f t="shared" ca="1" si="363"/>
        <v>1.3767651645442769</v>
      </c>
      <c r="NZ72" s="415">
        <f t="array" aca="1" ref="NZ72" ca="1">IFERROR(AVERAGE(IF(('1. Database - raw'!NC$7:NE$494&gt;0)*('1. Database - raw'!$AD$7:$AD$494=$A72)*(INDIRECT($Q72,TRUE)=$O72),'1. Database - raw'!NC$7:NE$494)),"")</f>
        <v>1.3954545454545457</v>
      </c>
      <c r="OA72" s="416">
        <f t="array" aca="1" ref="OA72" ca="1">IFERROR(_xlfn.STDEV.S(IF(('1. Database - raw'!NC$7:NE$494&gt;0)*('1. Database - raw'!$AD$7:$AD$494=$A72)*(INDIRECT($Q72,TRUE)=$O72),'1. Database - raw'!NC$7:NE$494)),"")</f>
        <v>0.23071036545260007</v>
      </c>
      <c r="OB72" s="410">
        <f t="array" aca="1" ref="OB72" ca="1">IFERROR(IF(COUNT(IF(('1. Database - raw'!NC$7:NE$494&gt;0)*('1. Database - raw'!$AD$7:$AD$494=$A72)*(INDIRECT($Q72,TRUE)=$O72),'1. Database - raw'!NC$7:NE$494))&gt;0,COUNT(IF(('1. Database - raw'!NC$7:NE$494&gt;0)*('1. Database - raw'!$AD$7:$AD$494=$A72)*(INDIRECT($Q72,TRUE)=$O72),'1. Database - raw'!NC$7:NE$494)),""),"")</f>
        <v>11</v>
      </c>
      <c r="OC72" s="414" t="str">
        <f t="shared" ca="1" si="364"/>
        <v/>
      </c>
      <c r="OD72" s="415" t="str">
        <f t="shared" ca="1" si="365"/>
        <v/>
      </c>
      <c r="OE72" s="415" t="str">
        <f t="shared" ca="1" si="366"/>
        <v/>
      </c>
      <c r="OF72" s="415" t="str">
        <f t="array" aca="1" ref="OF72" ca="1">IFERROR(AVERAGE(IF(('1. Database - raw'!NI$7:NK$494&gt;0)*('1. Database - raw'!$AD$7:$AD$494=$A72)*(INDIRECT($Q72,TRUE)=$O72),'1. Database - raw'!NI$7:NK$494)),"")</f>
        <v/>
      </c>
      <c r="OG72" s="416" t="str">
        <f t="array" aca="1" ref="OG72" ca="1">IFERROR(_xlfn.STDEV.S(IF(('1. Database - raw'!NI$7:NK$494&gt;0)*('1. Database - raw'!$AD$7:$AD$494=$A72)*(INDIRECT($Q72,TRUE)=$O72),'1. Database - raw'!NI$7:NK$494)),"")</f>
        <v/>
      </c>
      <c r="OH72" s="410" t="str">
        <f t="array" aca="1" ref="OH72" ca="1">IFERROR(IF(COUNT(IF(('1. Database - raw'!NI$7:NK$494&gt;0)*('1. Database - raw'!$AD$7:$AD$494=$A72)*(INDIRECT($Q72,TRUE)=$O72),'1. Database - raw'!NI$7:NK$494))&gt;0,COUNT(IF(('1. Database - raw'!NI$7:NK$494&gt;0)*('1. Database - raw'!$AD$7:$AD$494=$A72)*(INDIRECT($Q72,TRUE)=$O72),'1. Database - raw'!NI$7:NK$494)),""),"")</f>
        <v/>
      </c>
    </row>
    <row r="73" spans="1:398" s="417" customFormat="1" hidden="1" outlineLevel="2" x14ac:dyDescent="0.25">
      <c r="A73" s="391" t="s">
        <v>553</v>
      </c>
      <c r="B73" s="1330"/>
      <c r="C73" s="392"/>
      <c r="D73" s="393"/>
      <c r="E73" s="393" t="s">
        <v>31</v>
      </c>
      <c r="F73" s="394"/>
      <c r="G73" s="394"/>
      <c r="H73" s="394" t="s">
        <v>777</v>
      </c>
      <c r="I73" s="394"/>
      <c r="J73" s="394"/>
      <c r="K73" s="394"/>
      <c r="L73" s="394"/>
      <c r="M73" s="394"/>
      <c r="N73" s="395"/>
      <c r="O73" s="396" t="str">
        <f t="array" ref="O73">INDEX(A73:N73,IF(MIN(IF(C73:N73&lt;&gt;"",COLUMN(C73:N73)))&gt;0,MIN(IF(C73:N73&lt;&gt;"",COLUMN(C73:N73))),""))</f>
        <v>Tanzania</v>
      </c>
      <c r="P73" s="397">
        <f t="shared" si="379"/>
        <v>3</v>
      </c>
      <c r="Q73" s="398" t="str">
        <f ca="1">"'" &amp; $S$4 &amp; "'!" &amp; ADDRESS(ROW('1. Database - raw'!$A$7),MATCH($C$2,'1. Database - raw'!$6:$6,0)+MATCH(O73,$C73:$N73,0)-1,1) &amp; ":" &amp; ADDRESS(LOOKUP(2,1/('1. Database - raw'!A:A&lt;&gt;""),ROW('1. Database - raw'!A:A)),MATCH($C$2,'1. Database - raw'!$6:$6,0)+MATCH(O73,$C73:$N73,0)-1,1)</f>
        <v>'1. Database - raw'!$AG$7:$AG$494</v>
      </c>
      <c r="R73" s="392"/>
      <c r="S73" s="399"/>
      <c r="T73" s="400">
        <f t="shared" ca="1" si="204"/>
        <v>0.79430095124397182</v>
      </c>
      <c r="U73" s="401" t="str">
        <f t="shared" ca="1" si="204"/>
        <v/>
      </c>
      <c r="V73" s="401" t="str">
        <f t="shared" ca="1" si="204"/>
        <v/>
      </c>
      <c r="W73" s="401" t="str">
        <f t="shared" ca="1" si="204"/>
        <v/>
      </c>
      <c r="X73" s="401" t="str">
        <f t="shared" ca="1" si="204"/>
        <v/>
      </c>
      <c r="Y73" s="401" t="str">
        <f t="shared" ca="1" si="204"/>
        <v/>
      </c>
      <c r="Z73" s="401" t="str">
        <f t="shared" ca="1" si="204"/>
        <v/>
      </c>
      <c r="AA73" s="401" t="str">
        <f t="shared" ca="1" si="204"/>
        <v/>
      </c>
      <c r="AB73" s="401" t="str">
        <f t="shared" ca="1" si="204"/>
        <v/>
      </c>
      <c r="AC73" s="401" t="str">
        <f t="shared" ca="1" si="204"/>
        <v/>
      </c>
      <c r="AD73" s="401" t="str">
        <f t="shared" ca="1" si="205"/>
        <v/>
      </c>
      <c r="AE73" s="401" t="str">
        <f t="shared" ca="1" si="205"/>
        <v/>
      </c>
      <c r="AF73" s="401" t="str">
        <f t="shared" ca="1" si="205"/>
        <v/>
      </c>
      <c r="AG73" s="401" t="str">
        <f t="shared" ca="1" si="205"/>
        <v/>
      </c>
      <c r="AH73" s="401" t="str">
        <f t="shared" ca="1" si="205"/>
        <v/>
      </c>
      <c r="AI73" s="401" t="str">
        <f t="shared" ca="1" si="205"/>
        <v/>
      </c>
      <c r="AJ73" s="401" t="str">
        <f t="shared" ca="1" si="205"/>
        <v/>
      </c>
      <c r="AK73" s="401" t="str">
        <f t="shared" ca="1" si="205"/>
        <v/>
      </c>
      <c r="AL73" s="401" t="str">
        <f t="shared" ca="1" si="205"/>
        <v/>
      </c>
      <c r="AM73" s="402" t="str">
        <f t="shared" ca="1" si="205"/>
        <v/>
      </c>
      <c r="AN73" s="403"/>
      <c r="AO73" s="403"/>
      <c r="AP73" s="403"/>
      <c r="AQ73" s="403"/>
      <c r="AR73" s="403"/>
      <c r="AS73" s="403"/>
      <c r="AT73" s="403"/>
      <c r="AU73" s="403"/>
      <c r="AV73" s="403"/>
      <c r="AW73" s="403"/>
      <c r="AX73" s="403"/>
      <c r="AY73" s="403"/>
      <c r="AZ73" s="403"/>
      <c r="BA73" s="403"/>
      <c r="BB73" s="403"/>
      <c r="BC73" s="403"/>
      <c r="BD73" s="404"/>
      <c r="BE73" s="404"/>
      <c r="BF73" s="404"/>
      <c r="BG73" s="405"/>
      <c r="BH73" s="467"/>
      <c r="BI73" s="532">
        <f t="shared" ca="1" si="367"/>
        <v>0.79430095124397182</v>
      </c>
      <c r="BJ73" s="557" t="str">
        <f t="shared" ca="1" si="206"/>
        <v/>
      </c>
      <c r="BK73" s="557" t="str">
        <f t="shared" ca="1" si="207"/>
        <v/>
      </c>
      <c r="BL73" s="557" t="str">
        <f t="shared" ca="1" si="368"/>
        <v/>
      </c>
      <c r="BM73" s="557" t="str">
        <f t="shared" ca="1" si="208"/>
        <v/>
      </c>
      <c r="BN73" s="557" t="str">
        <f t="shared" ca="1" si="209"/>
        <v/>
      </c>
      <c r="BO73" s="406"/>
      <c r="BP73" s="396" t="str">
        <f t="shared" si="210"/>
        <v>Tanzania</v>
      </c>
      <c r="BQ73" s="407">
        <f t="shared" ca="1" si="376"/>
        <v>31.952755801574224</v>
      </c>
      <c r="BR73" s="408">
        <f t="shared" ca="1" si="377"/>
        <v>156.86538518262122</v>
      </c>
      <c r="BS73" s="408">
        <f t="shared" ca="1" si="378"/>
        <v>70.797467090710072</v>
      </c>
      <c r="BT73" s="408">
        <f t="array" aca="1" ref="BT73" ca="1">IFERROR(AVERAGE(IF(('1. Database - raw'!AW$7:AY$494&gt;0)*('1. Database - raw'!$AD$7:$AD$494=$A73)*('1. Database - raw'!$AP$7:$AP$494&lt;&gt;Dropdown!$AM$11)*(INDIRECT($Q73,TRUE)=$O73),'1. Database - raw'!AW$7:AY$494)),"")</f>
        <v>88.830666666666673</v>
      </c>
      <c r="BU73" s="409">
        <f t="array" aca="1" ref="BU73" ca="1">IFERROR(_xlfn.STDEV.S(IF(('1. Database - raw'!AW$7:AY$494&gt;0)*('1. Database - raw'!$AD$7:$AD$494=$A73)*('1. Database - raw'!$AP$7:$AP$494&lt;&gt;Dropdown!$AM$11)*(INDIRECT($Q73,TRUE)=$O73),'1. Database - raw'!AW$7:AY$494)),"")</f>
        <v>67.318791949379246</v>
      </c>
      <c r="BV73" s="410">
        <f t="array" aca="1" ref="BV73" ca="1">IFERROR(IF(COUNT(IF(('1. Database - raw'!AW$7:AY$494&gt;0)*('1. Database - raw'!$AD$7:$AD$494=$A73)*('1. Database - raw'!$AP$7:$AP$494&lt;&gt;Dropdown!$AM$11)*(INDIRECT($Q73,TRUE)=$O73),'1. Database - raw'!AW$7:AY$494))&gt;0,COUNT(IF(('1. Database - raw'!AW$7:AY$494&gt;0)*('1. Database - raw'!$AD$7:$AD$494=$A73)*('1. Database - raw'!$AP$7:$AP$494&lt;&gt;Dropdown!$AM$11)*(INDIRECT($Q73,TRUE)=$O73),'1. Database - raw'!AW$7:AY$494)),""),"")</f>
        <v>15</v>
      </c>
      <c r="BW73" s="407" t="str">
        <f t="shared" ca="1" si="370"/>
        <v/>
      </c>
      <c r="BX73" s="408" t="str">
        <f t="shared" ca="1" si="371"/>
        <v/>
      </c>
      <c r="BY73" s="408" t="str">
        <f t="shared" ca="1" si="372"/>
        <v/>
      </c>
      <c r="BZ73" s="408" t="str">
        <f t="array" aca="1" ref="BZ73" ca="1">IFERROR(AVERAGE(IF(('1. Database - raw'!BC$7:BE$494&gt;0)*('1. Database - raw'!$AD$7:$AD$494=$A73)*('1. Database - raw'!$AP$7:$AP$494&lt;&gt;Dropdown!$AM$11)*(INDIRECT($Q73,TRUE)=$O73),'1. Database - raw'!BC$7:BE$494)),"")</f>
        <v/>
      </c>
      <c r="CA73" s="409" t="str">
        <f t="array" aca="1" ref="CA73" ca="1">IFERROR(_xlfn.STDEV.S(IF(('1. Database - raw'!BC$7:BE$494&gt;0)*('1. Database - raw'!$AD$7:$AD$494=$A73)*('1. Database - raw'!$AP$7:$AP$494&lt;&gt;Dropdown!$AM$11)*(INDIRECT($Q73,TRUE)=$O73),'1. Database - raw'!BC$7:BE$494)),"")</f>
        <v/>
      </c>
      <c r="CB73" s="410" t="str">
        <f t="array" aca="1" ref="CB73" ca="1">IFERROR(IF(COUNT(IF(('1. Database - raw'!BC$7:BE$494&gt;0)*('1. Database - raw'!$AD$7:$AD$494=$A73)*('1. Database - raw'!$AP$7:$AP$494&lt;&gt;Dropdown!$AM$11)*(INDIRECT($Q73,TRUE)=$O73),'1. Database - raw'!BC$7:BE$494))&gt;0,COUNT(IF(('1. Database - raw'!BC$7:BE$494&gt;0)*('1. Database - raw'!$AD$7:$AD$494=$A73)*('1. Database - raw'!$AP$7:$AP$494&lt;&gt;Dropdown!$AM$11)*(INDIRECT($Q73,TRUE)=$O73),'1. Database - raw'!BC$7:BE$494)),""),"")</f>
        <v/>
      </c>
      <c r="CC73" s="411" t="str">
        <f t="shared" ca="1" si="373"/>
        <v/>
      </c>
      <c r="CD73" s="412" t="str">
        <f t="shared" ca="1" si="374"/>
        <v/>
      </c>
      <c r="CE73" s="412" t="str">
        <f t="shared" ca="1" si="375"/>
        <v/>
      </c>
      <c r="CF73" s="412" t="str">
        <f t="array" aca="1" ref="CF73" ca="1">IFERROR(AVERAGE(IF(('1. Database - raw'!BI$7:BK$494&gt;0)*('1. Database - raw'!$AD$7:$AD$494=$A73)*('1. Database - raw'!$AP$7:$AP$494&lt;&gt;Dropdown!$AM$11)*(INDIRECT($Q73,TRUE)=$O73),'1. Database - raw'!BI$7:BK$494)),"")</f>
        <v/>
      </c>
      <c r="CG73" s="413" t="str">
        <f t="array" aca="1" ref="CG73" ca="1">IFERROR(_xlfn.STDEV.S(IF(('1. Database - raw'!BI$7:BK$494&gt;0)*('1. Database - raw'!$AD$7:$AD$494=$A73)*('1. Database - raw'!$AP$7:$AP$494&lt;&gt;Dropdown!$AM$11)*(INDIRECT($Q73,TRUE)=$O73),'1. Database - raw'!BI$7:BK$494)),"")</f>
        <v/>
      </c>
      <c r="CH73" s="410" t="str">
        <f t="array" aca="1" ref="CH73" ca="1">IFERROR(IF(COUNT(IF(('1. Database - raw'!BI$7:BK$494&gt;0)*('1. Database - raw'!$AD$7:$AD$494=$A73)*('1. Database - raw'!$AP$7:$AP$494&lt;&gt;Dropdown!$AM$11)*(INDIRECT($Q73,TRUE)=$O73),'1. Database - raw'!BI$7:BK$494))&gt;0,COUNT(IF(('1. Database - raw'!BI$7:BK$494&gt;0)*('1. Database - raw'!$AD$7:$AD$494=$A73)*('1. Database - raw'!$AP$7:$AP$494&lt;&gt;Dropdown!$AM$11)*(INDIRECT($Q73,TRUE)=$O73),'1. Database - raw'!BI$7:BK$494)),""),"")</f>
        <v/>
      </c>
      <c r="CI73" s="407" t="str">
        <f t="shared" ca="1" si="211"/>
        <v/>
      </c>
      <c r="CJ73" s="408" t="str">
        <f t="shared" ca="1" si="212"/>
        <v/>
      </c>
      <c r="CK73" s="408" t="str">
        <f t="shared" ca="1" si="213"/>
        <v/>
      </c>
      <c r="CL73" s="408" t="str">
        <f t="array" aca="1" ref="CL73" ca="1">IFERROR(AVERAGE(IF(('1. Database - raw'!BO$7:BQ$494&gt;0)*('1. Database - raw'!$AD$7:$AD$494=$A73)*(INDIRECT($Q73,TRUE)=$O73),'1. Database - raw'!BO$7:BQ$494)),"")</f>
        <v/>
      </c>
      <c r="CM73" s="409" t="str">
        <f t="array" aca="1" ref="CM73" ca="1">IFERROR(_xlfn.STDEV.S(IF(('1. Database - raw'!BO$7:BQ$494&gt;0)*('1. Database - raw'!$AD$7:$AD$494=$A73)*(INDIRECT($Q73,TRUE)=$O73),'1. Database - raw'!BO$7:BQ$494)),"")</f>
        <v/>
      </c>
      <c r="CN73" s="410" t="str">
        <f t="array" aca="1" ref="CN73" ca="1">IFERROR(IF(COUNT(IF(('1. Database - raw'!BO$7:BQ$494&gt;0)*('1. Database - raw'!$AD$7:$AD$494=$A73)*(INDIRECT($Q73,TRUE)=$O73),'1. Database - raw'!BO$7:BQ$494))&gt;0,COUNT(IF(('1. Database - raw'!BO$7:BQ$494&gt;0)*('1. Database - raw'!$AD$7:$AD$494=$A73)*(INDIRECT($Q73,TRUE)=$O73),'1. Database - raw'!BO$7:BQ$494)),""),"")</f>
        <v/>
      </c>
      <c r="CO73" s="407" t="str">
        <f t="shared" ca="1" si="214"/>
        <v/>
      </c>
      <c r="CP73" s="408" t="str">
        <f t="shared" ca="1" si="215"/>
        <v/>
      </c>
      <c r="CQ73" s="408" t="str">
        <f t="shared" ca="1" si="216"/>
        <v/>
      </c>
      <c r="CR73" s="408" t="str">
        <f t="array" aca="1" ref="CR73" ca="1">IFERROR(AVERAGE(IF(('1. Database - raw'!BU$7:BW$494&gt;0)*('1. Database - raw'!$AD$7:$AD$494=$A73)*(INDIRECT($Q73,TRUE)=$O73),'1. Database - raw'!BU$7:BW$494)),"")</f>
        <v/>
      </c>
      <c r="CS73" s="409" t="str">
        <f t="array" aca="1" ref="CS73" ca="1">IFERROR(_xlfn.STDEV.S(IF(('1. Database - raw'!BU$7:BW$494&gt;0)*('1. Database - raw'!$AD$7:$AD$494=$A73)*(INDIRECT($Q73,TRUE)=$O73),'1. Database - raw'!BU$7:BW$494)),"")</f>
        <v/>
      </c>
      <c r="CT73" s="410" t="str">
        <f t="array" aca="1" ref="CT73" ca="1">IFERROR(IF(COUNT(IF(('1. Database - raw'!BU$7:BW$494&gt;0)*('1. Database - raw'!$AD$7:$AD$494=$A73)*(INDIRECT($Q73,TRUE)=$O73),'1. Database - raw'!BU$7:BW$494))&gt;0,COUNT(IF(('1. Database - raw'!BU$7:BW$494&gt;0)*('1. Database - raw'!$AD$7:$AD$494=$A73)*(INDIRECT($Q73,TRUE)=$O73),'1. Database - raw'!BU$7:BW$494)),""),"")</f>
        <v/>
      </c>
      <c r="CU73" s="407" t="str">
        <f t="shared" ca="1" si="217"/>
        <v/>
      </c>
      <c r="CV73" s="408" t="str">
        <f t="shared" ca="1" si="218"/>
        <v/>
      </c>
      <c r="CW73" s="408" t="str">
        <f t="shared" ca="1" si="219"/>
        <v/>
      </c>
      <c r="CX73" s="408" t="str">
        <f t="array" aca="1" ref="CX73" ca="1">IFERROR(AVERAGE(IF(('1. Database - raw'!CA$7:CC$494&gt;0)*('1. Database - raw'!$AD$7:$AD$494=$A73)*(INDIRECT($Q73,TRUE)=$O73),'1. Database - raw'!CA$7:CC$494)),"")</f>
        <v/>
      </c>
      <c r="CY73" s="409" t="str">
        <f t="array" aca="1" ref="CY73" ca="1">IFERROR(_xlfn.STDEV.S(IF(('1. Database - raw'!CA$7:CC$494&gt;0)*('1. Database - raw'!$AD$7:$AD$494=$A73)*(INDIRECT($Q73,TRUE)=$O73),'1. Database - raw'!CA$7:CC$494)),"")</f>
        <v/>
      </c>
      <c r="CZ73" s="410" t="str">
        <f t="array" aca="1" ref="CZ73" ca="1">IFERROR(IF(COUNT(IF(('1. Database - raw'!CA$7:CC$494&gt;0)*('1. Database - raw'!$AD$7:$AD$494=$A73)*(INDIRECT($Q73,TRUE)=$O73),'1. Database - raw'!CA$7:CC$494))&gt;0,COUNT(IF(('1. Database - raw'!CA$7:CC$494&gt;0)*('1. Database - raw'!$AD$7:$AD$494=$A73)*(INDIRECT($Q73,TRUE)=$O73),'1. Database - raw'!CA$7:CC$494)),""),"")</f>
        <v/>
      </c>
      <c r="DA73" s="407" t="str">
        <f t="shared" ca="1" si="220"/>
        <v/>
      </c>
      <c r="DB73" s="408" t="str">
        <f t="shared" ca="1" si="221"/>
        <v/>
      </c>
      <c r="DC73" s="408" t="str">
        <f t="shared" ca="1" si="222"/>
        <v/>
      </c>
      <c r="DD73" s="408" t="str">
        <f t="array" aca="1" ref="DD73" ca="1">IFERROR(AVERAGE(IF(('1. Database - raw'!CG$7:CI$494&gt;0)*('1. Database - raw'!$AD$7:$AD$494=$A73)*(INDIRECT($Q73,TRUE)=$O73),'1. Database - raw'!CG$7:CI$494)),"")</f>
        <v/>
      </c>
      <c r="DE73" s="409" t="str">
        <f t="array" aca="1" ref="DE73" ca="1">IFERROR(_xlfn.STDEV.S(IF(('1. Database - raw'!CG$7:CI$494&gt;0)*('1. Database - raw'!$AD$7:$AD$494=$A73)*(INDIRECT($Q73,TRUE)=$O73),'1. Database - raw'!CG$7:CI$494)),"")</f>
        <v/>
      </c>
      <c r="DF73" s="410" t="str">
        <f t="array" aca="1" ref="DF73" ca="1">IFERROR(IF(COUNT(IF(('1. Database - raw'!CG$7:CI$494&gt;0)*('1. Database - raw'!$AD$7:$AD$494=$A73)*(INDIRECT($Q73,TRUE)=$O73),'1. Database - raw'!CG$7:CI$494))&gt;0,COUNT(IF(('1. Database - raw'!CG$7:CI$494&gt;0)*('1. Database - raw'!$AD$7:$AD$494=$A73)*(INDIRECT($Q73,TRUE)=$O73),'1. Database - raw'!CG$7:CI$494)),""),"")</f>
        <v/>
      </c>
      <c r="DG73" s="407" t="str">
        <f t="shared" ca="1" si="223"/>
        <v/>
      </c>
      <c r="DH73" s="408" t="str">
        <f t="shared" ca="1" si="224"/>
        <v/>
      </c>
      <c r="DI73" s="408" t="str">
        <f t="shared" ca="1" si="225"/>
        <v/>
      </c>
      <c r="DJ73" s="408" t="str">
        <f t="array" aca="1" ref="DJ73" ca="1">IFERROR(AVERAGE(IF(('1. Database - raw'!CM$7:CO$494&gt;0)*('1. Database - raw'!$AD$7:$AD$494=$A73)*(INDIRECT($Q73,TRUE)=$O73),'1. Database - raw'!CM$7:CO$494)),"")</f>
        <v/>
      </c>
      <c r="DK73" s="409" t="str">
        <f t="array" aca="1" ref="DK73" ca="1">IFERROR(_xlfn.STDEV.S(IF(('1. Database - raw'!CM$7:CO$494&gt;0)*('1. Database - raw'!$AD$7:$AD$494=$A73)*(INDIRECT($Q73,TRUE)=$O73),'1. Database - raw'!CM$7:CO$494)),"")</f>
        <v/>
      </c>
      <c r="DL73" s="410" t="str">
        <f t="array" aca="1" ref="DL73" ca="1">IFERROR(IF(COUNT(IF(('1. Database - raw'!CM$7:CO$494&gt;0)*('1. Database - raw'!$AD$7:$AD$494=$A73)*(INDIRECT($Q73,TRUE)=$O73),'1. Database - raw'!CM$7:CO$494))&gt;0,COUNT(IF(('1. Database - raw'!CM$7:CO$494&gt;0)*('1. Database - raw'!$AD$7:$AD$494=$A73)*(INDIRECT($Q73,TRUE)=$O73),'1. Database - raw'!CM$7:CO$494)),""),"")</f>
        <v/>
      </c>
      <c r="DM73" s="407" t="str">
        <f t="shared" ca="1" si="226"/>
        <v/>
      </c>
      <c r="DN73" s="408" t="str">
        <f t="shared" ca="1" si="227"/>
        <v/>
      </c>
      <c r="DO73" s="408" t="str">
        <f t="shared" ca="1" si="228"/>
        <v/>
      </c>
      <c r="DP73" s="408" t="str">
        <f t="array" aca="1" ref="DP73" ca="1">IFERROR(AVERAGE(IF(('1. Database - raw'!CS$7:CU$494&gt;0)*('1. Database - raw'!$AD$7:$AD$494=$A73)*(INDIRECT($Q73,TRUE)=$O73),'1. Database - raw'!CS$7:CU$494)),"")</f>
        <v/>
      </c>
      <c r="DQ73" s="409" t="str">
        <f t="array" aca="1" ref="DQ73" ca="1">IFERROR(_xlfn.STDEV.S(IF(('1. Database - raw'!CS$7:CU$494&gt;0)*('1. Database - raw'!$AD$7:$AD$494=$A73)*(INDIRECT($Q73,TRUE)=$O73),'1. Database - raw'!CS$7:CU$494)),"")</f>
        <v/>
      </c>
      <c r="DR73" s="410" t="str">
        <f t="array" aca="1" ref="DR73" ca="1">IFERROR(IF(COUNT(IF(('1. Database - raw'!CS$7:CU$494&gt;0)*('1. Database - raw'!$AD$7:$AD$494=$A73)*(INDIRECT($Q73,TRUE)=$O73),'1. Database - raw'!CS$7:CU$494))&gt;0,COUNT(IF(('1. Database - raw'!CS$7:CU$494&gt;0)*('1. Database - raw'!$AD$7:$AD$494=$A73)*(INDIRECT($Q73,TRUE)=$O73),'1. Database - raw'!CS$7:CU$494)),""),"")</f>
        <v/>
      </c>
      <c r="DS73" s="407" t="str">
        <f t="shared" ca="1" si="229"/>
        <v/>
      </c>
      <c r="DT73" s="408" t="str">
        <f t="shared" ca="1" si="230"/>
        <v/>
      </c>
      <c r="DU73" s="408" t="str">
        <f t="shared" ca="1" si="231"/>
        <v/>
      </c>
      <c r="DV73" s="408" t="str">
        <f t="array" aca="1" ref="DV73" ca="1">IFERROR(AVERAGE(IF(('1. Database - raw'!CY$7:DA$494&gt;0)*('1. Database - raw'!$AD$7:$AD$494=$A73)*(INDIRECT($Q73,TRUE)=$O73),'1. Database - raw'!CY$7:DA$494)),"")</f>
        <v/>
      </c>
      <c r="DW73" s="409" t="str">
        <f t="array" aca="1" ref="DW73" ca="1">IFERROR(_xlfn.STDEV.S(IF(('1. Database - raw'!CY$7:DA$494&gt;0)*('1. Database - raw'!$AD$7:$AD$494=$A73)*(INDIRECT($Q73,TRUE)=$O73),'1. Database - raw'!CY$7:DA$494)),"")</f>
        <v/>
      </c>
      <c r="DX73" s="410" t="str">
        <f t="array" aca="1" ref="DX73" ca="1">IFERROR(IF(COUNT(IF(('1. Database - raw'!CY$7:DA$494&gt;0)*('1. Database - raw'!$AD$7:$AD$494=$A73)*(INDIRECT($Q73,TRUE)=$O73),'1. Database - raw'!CY$7:DA$494))&gt;0,COUNT(IF(('1. Database - raw'!CY$7:DA$494&gt;0)*('1. Database - raw'!$AD$7:$AD$494=$A73)*(INDIRECT($Q73,TRUE)=$O73),'1. Database - raw'!CY$7:DA$494)),""),"")</f>
        <v/>
      </c>
      <c r="DY73" s="407" t="str">
        <f t="shared" ca="1" si="232"/>
        <v/>
      </c>
      <c r="DZ73" s="408" t="str">
        <f t="shared" ca="1" si="233"/>
        <v/>
      </c>
      <c r="EA73" s="408" t="str">
        <f t="shared" ca="1" si="234"/>
        <v/>
      </c>
      <c r="EB73" s="408" t="str">
        <f t="array" aca="1" ref="EB73" ca="1">IFERROR(AVERAGE(IF(('1. Database - raw'!DE$7:DG$494&gt;0)*('1. Database - raw'!$AD$7:$AD$494=$A73)*(INDIRECT($Q73,TRUE)=$O73),'1. Database - raw'!DE$7:DG$494)),"")</f>
        <v/>
      </c>
      <c r="EC73" s="409" t="str">
        <f t="array" aca="1" ref="EC73" ca="1">IFERROR(_xlfn.STDEV.S(IF(('1. Database - raw'!DE$7:DG$494&gt;0)*('1. Database - raw'!$AD$7:$AD$494=$A73)*(INDIRECT($Q73,TRUE)=$O73),'1. Database - raw'!DE$7:DG$494)),"")</f>
        <v/>
      </c>
      <c r="ED73" s="410" t="str">
        <f t="array" aca="1" ref="ED73" ca="1">IFERROR(IF(COUNT(IF(('1. Database - raw'!DE$7:DG$494&gt;0)*('1. Database - raw'!$AD$7:$AD$494=$A73)*(INDIRECT($Q73,TRUE)=$O73),'1. Database - raw'!DE$7:DG$494))&gt;0,COUNT(IF(('1. Database - raw'!DE$7:DG$494&gt;0)*('1. Database - raw'!$AD$7:$AD$494=$A73)*(INDIRECT($Q73,TRUE)=$O73),'1. Database - raw'!DE$7:DG$494)),""),"")</f>
        <v/>
      </c>
      <c r="EE73" s="411" t="str">
        <f t="shared" ca="1" si="235"/>
        <v/>
      </c>
      <c r="EF73" s="412" t="str">
        <f t="shared" ca="1" si="236"/>
        <v/>
      </c>
      <c r="EG73" s="412" t="str">
        <f t="shared" ca="1" si="237"/>
        <v/>
      </c>
      <c r="EH73" s="412" t="str">
        <f t="array" aca="1" ref="EH73" ca="1">IFERROR(AVERAGE(IF(('1. Database - raw'!DK$7:DM$494&gt;0)*('1. Database - raw'!$AD$7:$AD$494=$A73)*(INDIRECT($Q73,TRUE)=$O73),'1. Database - raw'!DK$7:DM$494)),"")</f>
        <v/>
      </c>
      <c r="EI73" s="413" t="str">
        <f t="array" aca="1" ref="EI73" ca="1">IFERROR(_xlfn.STDEV.S(IF(('1. Database - raw'!DK$7:DM$494&gt;0)*('1. Database - raw'!$AD$7:$AD$494=$A73)*(INDIRECT($Q73,TRUE)=$O73),'1. Database - raw'!DK$7:DM$494)),"")</f>
        <v/>
      </c>
      <c r="EJ73" s="410" t="str">
        <f t="array" aca="1" ref="EJ73" ca="1">IFERROR(IF(COUNT(IF(('1. Database - raw'!DK$7:DM$494&gt;0)*('1. Database - raw'!$AD$7:$AD$494=$A73)*(INDIRECT($Q73,TRUE)=$O73),'1. Database - raw'!DK$7:DM$494))&gt;0,COUNT(IF(('1. Database - raw'!DK$7:DM$494&gt;0)*('1. Database - raw'!$AD$7:$AD$494=$A73)*(INDIRECT($Q73,TRUE)=$O73),'1. Database - raw'!DK$7:DM$494)),""),"")</f>
        <v/>
      </c>
      <c r="EK73" s="407" t="str">
        <f t="shared" ca="1" si="238"/>
        <v/>
      </c>
      <c r="EL73" s="408" t="str">
        <f t="shared" ca="1" si="239"/>
        <v/>
      </c>
      <c r="EM73" s="408" t="str">
        <f t="shared" ca="1" si="240"/>
        <v/>
      </c>
      <c r="EN73" s="408" t="str">
        <f t="array" aca="1" ref="EN73" ca="1">IFERROR(AVERAGE(IF(('1. Database - raw'!DQ$7:DS$494&gt;0)*('1. Database - raw'!$AD$7:$AD$494=$A73)*(INDIRECT($Q73,TRUE)=$O73),'1. Database - raw'!DQ$7:DS$494)),"")</f>
        <v/>
      </c>
      <c r="EO73" s="409" t="str">
        <f t="array" aca="1" ref="EO73" ca="1">IFERROR(_xlfn.STDEV.S(IF(('1. Database - raw'!DQ$7:DS$494&gt;0)*('1. Database - raw'!$AD$7:$AD$494=$A73)*(INDIRECT($Q73,TRUE)=$O73),'1. Database - raw'!DQ$7:DS$494)),"")</f>
        <v/>
      </c>
      <c r="EP73" s="410" t="str">
        <f t="array" aca="1" ref="EP73" ca="1">IFERROR(IF(COUNT(IF(('1. Database - raw'!DQ$7:DS$494&gt;0)*('1. Database - raw'!$AD$7:$AD$494=$A73)*(INDIRECT($Q73,TRUE)=$O73),'1. Database - raw'!DQ$7:DS$494))&gt;0,COUNT(IF(('1. Database - raw'!DQ$7:DS$494&gt;0)*('1. Database - raw'!$AD$7:$AD$494=$A73)*(INDIRECT($Q73,TRUE)=$O73),'1. Database - raw'!DQ$7:DS$494)),""),"")</f>
        <v/>
      </c>
      <c r="EQ73" s="407" t="str">
        <f t="shared" ca="1" si="241"/>
        <v/>
      </c>
      <c r="ER73" s="408" t="str">
        <f t="shared" ca="1" si="242"/>
        <v/>
      </c>
      <c r="ES73" s="408" t="str">
        <f t="shared" ca="1" si="243"/>
        <v/>
      </c>
      <c r="ET73" s="408" t="str">
        <f t="array" aca="1" ref="ET73" ca="1">IFERROR(AVERAGE(IF(('1. Database - raw'!DW$7:DY$494&gt;0)*('1. Database - raw'!$AD$7:$AD$494=$A73)*(INDIRECT($Q73,TRUE)=$O73),'1. Database - raw'!DW$7:DY$494)),"")</f>
        <v/>
      </c>
      <c r="EU73" s="409" t="str">
        <f t="array" aca="1" ref="EU73" ca="1">IFERROR(_xlfn.STDEV.S(IF(('1. Database - raw'!DW$7:DY$494&gt;0)*('1. Database - raw'!$AD$7:$AD$494=$A73)*(INDIRECT($Q73,TRUE)=$O73),'1. Database - raw'!DW$7:DY$494)),"")</f>
        <v/>
      </c>
      <c r="EV73" s="410" t="str">
        <f t="array" aca="1" ref="EV73" ca="1">IFERROR(IF(COUNT(IF(('1. Database - raw'!DW$7:DY$494&gt;0)*('1. Database - raw'!$AD$7:$AD$494=$A73)*(INDIRECT($Q73,TRUE)=$O73),'1. Database - raw'!DW$7:DY$494))&gt;0,COUNT(IF(('1. Database - raw'!DW$7:DY$494&gt;0)*('1. Database - raw'!$AD$7:$AD$494=$A73)*(INDIRECT($Q73,TRUE)=$O73),'1. Database - raw'!DW$7:DY$494)),""),"")</f>
        <v/>
      </c>
      <c r="EW73" s="407" t="str">
        <f t="shared" ca="1" si="244"/>
        <v/>
      </c>
      <c r="EX73" s="408" t="str">
        <f t="shared" ca="1" si="245"/>
        <v/>
      </c>
      <c r="EY73" s="408" t="str">
        <f t="shared" ca="1" si="246"/>
        <v/>
      </c>
      <c r="EZ73" s="408" t="str">
        <f t="array" aca="1" ref="EZ73" ca="1">IFERROR(AVERAGE(IF(('1. Database - raw'!EC$7:EE$494&gt;0)*('1. Database - raw'!$AD$7:$AD$494=$A73)*(INDIRECT($Q73,TRUE)=$O73),'1. Database - raw'!EC$7:EE$494)),"")</f>
        <v/>
      </c>
      <c r="FA73" s="409" t="str">
        <f t="array" aca="1" ref="FA73" ca="1">IFERROR(_xlfn.STDEV.S(IF(('1. Database - raw'!EC$7:EE$494&gt;0)*('1. Database - raw'!$AD$7:$AD$494=$A73)*(INDIRECT($Q73,TRUE)=$O73),'1. Database - raw'!EC$7:EE$494)),"")</f>
        <v/>
      </c>
      <c r="FB73" s="410" t="str">
        <f t="array" aca="1" ref="FB73" ca="1">IFERROR(IF(COUNT(IF(('1. Database - raw'!EC$7:EE$494&gt;0)*('1. Database - raw'!$AD$7:$AD$494=$A73)*(INDIRECT($Q73,TRUE)=$O73),'1. Database - raw'!EC$7:EE$494))&gt;0,COUNT(IF(('1. Database - raw'!EC$7:EE$494&gt;0)*('1. Database - raw'!$AD$7:$AD$494=$A73)*(INDIRECT($Q73,TRUE)=$O73),'1. Database - raw'!EC$7:EE$494)),""),"")</f>
        <v/>
      </c>
      <c r="FC73" s="407" t="str">
        <f t="shared" ca="1" si="247"/>
        <v/>
      </c>
      <c r="FD73" s="408" t="str">
        <f t="shared" ca="1" si="248"/>
        <v/>
      </c>
      <c r="FE73" s="408" t="str">
        <f t="shared" ca="1" si="249"/>
        <v/>
      </c>
      <c r="FF73" s="408" t="str">
        <f t="array" aca="1" ref="FF73" ca="1">IFERROR(AVERAGE(IF(('1. Database - raw'!EI$7:EK$494&gt;0)*('1. Database - raw'!$AD$7:$AD$494=$A73)*(INDIRECT($Q73,TRUE)=$O73),'1. Database - raw'!EI$7:EK$494)),"")</f>
        <v/>
      </c>
      <c r="FG73" s="409" t="str">
        <f t="array" aca="1" ref="FG73" ca="1">IFERROR(_xlfn.STDEV.S(IF(('1. Database - raw'!EI$7:EK$494&gt;0)*('1. Database - raw'!$AD$7:$AD$494=$A73)*(INDIRECT($Q73,TRUE)=$O73),'1. Database - raw'!EI$7:EK$494)),"")</f>
        <v/>
      </c>
      <c r="FH73" s="410" t="str">
        <f t="array" aca="1" ref="FH73" ca="1">IFERROR(IF(COUNT(IF(('1. Database - raw'!EI$7:EK$494&gt;0)*('1. Database - raw'!$AD$7:$AD$494=$A73)*(INDIRECT($Q73,TRUE)=$O73),'1. Database - raw'!EI$7:EK$494))&gt;0,COUNT(IF(('1. Database - raw'!EI$7:EK$494&gt;0)*('1. Database - raw'!$AD$7:$AD$494=$A73)*(INDIRECT($Q73,TRUE)=$O73),'1. Database - raw'!EI$7:EK$494)),""),"")</f>
        <v/>
      </c>
      <c r="FI73" s="407" t="str">
        <f t="shared" ca="1" si="250"/>
        <v/>
      </c>
      <c r="FJ73" s="408" t="str">
        <f t="shared" ca="1" si="251"/>
        <v/>
      </c>
      <c r="FK73" s="408" t="str">
        <f t="shared" ca="1" si="252"/>
        <v/>
      </c>
      <c r="FL73" s="408" t="str">
        <f t="array" aca="1" ref="FL73" ca="1">IFERROR(AVERAGE(IF(('1. Database - raw'!EO$7:EQ$494&gt;0)*('1. Database - raw'!$AD$7:$AD$494=$A73)*(INDIRECT($Q73,TRUE)=$O73),'1. Database - raw'!EO$7:EQ$494)),"")</f>
        <v/>
      </c>
      <c r="FM73" s="409" t="str">
        <f t="array" aca="1" ref="FM73" ca="1">IFERROR(_xlfn.STDEV.S(IF(('1. Database - raw'!EO$7:EQ$494&gt;0)*('1. Database - raw'!$AD$7:$AD$494=$A73)*(INDIRECT($Q73,TRUE)=$O73),'1. Database - raw'!EO$7:EQ$494)),"")</f>
        <v/>
      </c>
      <c r="FN73" s="410" t="str">
        <f t="array" aca="1" ref="FN73" ca="1">IFERROR(IF(COUNT(IF(('1. Database - raw'!EO$7:EQ$494&gt;0)*('1. Database - raw'!$AD$7:$AD$494=$A73)*(INDIRECT($Q73,TRUE)=$O73),'1. Database - raw'!EO$7:EQ$494))&gt;0,COUNT(IF(('1. Database - raw'!EO$7:EQ$494&gt;0)*('1. Database - raw'!$AD$7:$AD$494=$A73)*(INDIRECT($Q73,TRUE)=$O73),'1. Database - raw'!EO$7:EQ$494)),""),"")</f>
        <v/>
      </c>
      <c r="FO73" s="407" t="str">
        <f t="shared" ca="1" si="253"/>
        <v/>
      </c>
      <c r="FP73" s="408" t="str">
        <f t="shared" ca="1" si="254"/>
        <v/>
      </c>
      <c r="FQ73" s="408" t="str">
        <f t="shared" ca="1" si="255"/>
        <v/>
      </c>
      <c r="FR73" s="408" t="str">
        <f t="array" aca="1" ref="FR73" ca="1">IFERROR(AVERAGE(IF(('1. Database - raw'!EU$7:EW$494&gt;0)*('1. Database - raw'!$AD$7:$AD$494=$A73)*(INDIRECT($Q73,TRUE)=$O73),'1. Database - raw'!EU$7:EW$494)),"")</f>
        <v/>
      </c>
      <c r="FS73" s="409" t="str">
        <f t="array" aca="1" ref="FS73" ca="1">IFERROR(_xlfn.STDEV.S(IF(('1. Database - raw'!EU$7:EW$494&gt;0)*('1. Database - raw'!$AD$7:$AD$494=$A73)*(INDIRECT($Q73,TRUE)=$O73),'1. Database - raw'!EU$7:EW$494)),"")</f>
        <v/>
      </c>
      <c r="FT73" s="410" t="str">
        <f t="array" aca="1" ref="FT73" ca="1">IFERROR(IF(COUNT(IF(('1. Database - raw'!EU$7:EW$494&gt;0)*('1. Database - raw'!$AD$7:$AD$494=$A73)*(INDIRECT($Q73,TRUE)=$O73),'1. Database - raw'!EU$7:EW$494))&gt;0,COUNT(IF(('1. Database - raw'!EU$7:EW$494&gt;0)*('1. Database - raw'!$AD$7:$AD$494=$A73)*(INDIRECT($Q73,TRUE)=$O73),'1. Database - raw'!EU$7:EW$494)),""),"")</f>
        <v/>
      </c>
      <c r="FU73" s="407" t="str">
        <f t="shared" ca="1" si="256"/>
        <v/>
      </c>
      <c r="FV73" s="408" t="str">
        <f t="shared" ca="1" si="257"/>
        <v/>
      </c>
      <c r="FW73" s="408" t="str">
        <f t="shared" ca="1" si="258"/>
        <v/>
      </c>
      <c r="FX73" s="408" t="str">
        <f t="array" aca="1" ref="FX73" ca="1">IFERROR(AVERAGE(IF(('1. Database - raw'!FA$7:FC$494&gt;0)*('1. Database - raw'!$AD$7:$AD$494=$A73)*(INDIRECT($Q73,TRUE)=$O73),'1. Database - raw'!FA$7:FC$494)),"")</f>
        <v/>
      </c>
      <c r="FY73" s="409" t="str">
        <f t="array" aca="1" ref="FY73" ca="1">IFERROR(_xlfn.STDEV.S(IF(('1. Database - raw'!FA$7:FC$494&gt;0)*('1. Database - raw'!$AD$7:$AD$494=$A73)*(INDIRECT($Q73,TRUE)=$O73),'1. Database - raw'!FA$7:FC$494)),"")</f>
        <v/>
      </c>
      <c r="FZ73" s="410" t="str">
        <f t="array" aca="1" ref="FZ73" ca="1">IFERROR(IF(COUNT(IF(('1. Database - raw'!FA$7:FC$494&gt;0)*('1. Database - raw'!$AD$7:$AD$494=$A73)*(INDIRECT($Q73,TRUE)=$O73),'1. Database - raw'!FA$7:FC$494))&gt;0,COUNT(IF(('1. Database - raw'!FA$7:FC$494&gt;0)*('1. Database - raw'!$AD$7:$AD$494=$A73)*(INDIRECT($Q73,TRUE)=$O73),'1. Database - raw'!FA$7:FC$494)),""),"")</f>
        <v/>
      </c>
      <c r="GA73" s="407" t="str">
        <f t="shared" ca="1" si="259"/>
        <v/>
      </c>
      <c r="GB73" s="408" t="str">
        <f t="shared" ca="1" si="260"/>
        <v/>
      </c>
      <c r="GC73" s="408" t="str">
        <f t="shared" ca="1" si="261"/>
        <v/>
      </c>
      <c r="GD73" s="408" t="str">
        <f t="array" aca="1" ref="GD73" ca="1">IFERROR(AVERAGE(IF(('1. Database - raw'!FG$7:FI$494&gt;0)*('1. Database - raw'!$AD$7:$AD$494=$A73)*(INDIRECT($Q73,TRUE)=$O73),'1. Database - raw'!FG$7:FI$494)),"")</f>
        <v/>
      </c>
      <c r="GE73" s="409" t="str">
        <f t="array" aca="1" ref="GE73" ca="1">IFERROR(_xlfn.STDEV.S(IF(('1. Database - raw'!FG$7:FI$494&gt;0)*('1. Database - raw'!$AD$7:$AD$494=$A73)*(INDIRECT($Q73,TRUE)=$O73),'1. Database - raw'!FG$7:FI$494)),"")</f>
        <v/>
      </c>
      <c r="GF73" s="410" t="str">
        <f t="array" aca="1" ref="GF73" ca="1">IFERROR(IF(COUNT(IF(('1. Database - raw'!FG$7:FI$494&gt;0)*('1. Database - raw'!$AD$7:$AD$494=$A73)*(INDIRECT($Q73,TRUE)=$O73),'1. Database - raw'!FG$7:FI$494))&gt;0,COUNT(IF(('1. Database - raw'!FG$7:FI$494&gt;0)*('1. Database - raw'!$AD$7:$AD$494=$A73)*(INDIRECT($Q73,TRUE)=$O73),'1. Database - raw'!FG$7:FI$494)),""),"")</f>
        <v/>
      </c>
      <c r="GG73" s="407" t="str">
        <f t="shared" ca="1" si="262"/>
        <v/>
      </c>
      <c r="GH73" s="408" t="str">
        <f t="shared" ca="1" si="263"/>
        <v/>
      </c>
      <c r="GI73" s="408" t="str">
        <f t="shared" ca="1" si="264"/>
        <v/>
      </c>
      <c r="GJ73" s="408" t="str">
        <f t="array" aca="1" ref="GJ73" ca="1">IFERROR(AVERAGE(IF(('1. Database - raw'!FM$7:FO$494&gt;0)*('1. Database - raw'!$AD$7:$AD$494=$A73)*(INDIRECT($Q73,TRUE)=$O73),'1. Database - raw'!FM$7:FO$494)),"")</f>
        <v/>
      </c>
      <c r="GK73" s="409" t="str">
        <f t="array" aca="1" ref="GK73" ca="1">IFERROR(_xlfn.STDEV.S(IF(('1. Database - raw'!FM$7:FO$494&gt;0)*('1. Database - raw'!$AD$7:$AD$494=$A73)*(INDIRECT($Q73,TRUE)=$O73),'1. Database - raw'!FM$7:FO$494)),"")</f>
        <v/>
      </c>
      <c r="GL73" s="410" t="str">
        <f t="array" aca="1" ref="GL73" ca="1">IFERROR(IF(COUNT(IF(('1. Database - raw'!FM$7:FO$494&gt;0)*('1. Database - raw'!$AD$7:$AD$494=$A73)*(INDIRECT($Q73,TRUE)=$O73),'1. Database - raw'!FM$7:FO$494))&gt;0,COUNT(IF(('1. Database - raw'!FM$7:FO$494&gt;0)*('1. Database - raw'!$AD$7:$AD$494=$A73)*(INDIRECT($Q73,TRUE)=$O73),'1. Database - raw'!FM$7:FO$494)),""),"")</f>
        <v/>
      </c>
      <c r="GM73" s="407" t="str">
        <f t="shared" ca="1" si="265"/>
        <v/>
      </c>
      <c r="GN73" s="408" t="str">
        <f t="shared" ca="1" si="266"/>
        <v/>
      </c>
      <c r="GO73" s="408" t="str">
        <f t="shared" ca="1" si="267"/>
        <v/>
      </c>
      <c r="GP73" s="408" t="str">
        <f t="array" aca="1" ref="GP73" ca="1">IFERROR(AVERAGE(IF(('1. Database - raw'!FS$7:FU$494&gt;0)*('1. Database - raw'!$AD$7:$AD$494=$A73)*(INDIRECT($Q73,TRUE)=$O73),'1. Database - raw'!FS$7:FU$494)),"")</f>
        <v/>
      </c>
      <c r="GQ73" s="409" t="str">
        <f t="array" aca="1" ref="GQ73" ca="1">IFERROR(_xlfn.STDEV.S(IF(('1. Database - raw'!FS$7:FU$494&gt;0)*('1. Database - raw'!$AD$7:$AD$494=$A73)*(INDIRECT($Q73,TRUE)=$O73),'1. Database - raw'!FS$7:FU$494)),"")</f>
        <v/>
      </c>
      <c r="GR73" s="410" t="str">
        <f t="array" aca="1" ref="GR73" ca="1">IFERROR(IF(COUNT(IF(('1. Database - raw'!FS$7:FU$494&gt;0)*('1. Database - raw'!$AD$7:$AD$494=$A73)*(INDIRECT($Q73,TRUE)=$O73),'1. Database - raw'!FS$7:FU$494))&gt;0,COUNT(IF(('1. Database - raw'!FS$7:FU$494&gt;0)*('1. Database - raw'!$AD$7:$AD$494=$A73)*(INDIRECT($Q73,TRUE)=$O73),'1. Database - raw'!FS$7:FU$494)),""),"")</f>
        <v/>
      </c>
      <c r="GS73" s="407" t="str">
        <f t="shared" ca="1" si="268"/>
        <v/>
      </c>
      <c r="GT73" s="408" t="str">
        <f t="shared" ca="1" si="269"/>
        <v/>
      </c>
      <c r="GU73" s="408" t="str">
        <f t="shared" ca="1" si="270"/>
        <v/>
      </c>
      <c r="GV73" s="408" t="str">
        <f t="array" aca="1" ref="GV73" ca="1">IFERROR(AVERAGE(IF(('1. Database - raw'!FY$7:GA$494&gt;0)*('1. Database - raw'!$AD$7:$AD$494=$A73)*(INDIRECT($Q73,TRUE)=$O73),'1. Database - raw'!FY$7:GA$494)),"")</f>
        <v/>
      </c>
      <c r="GW73" s="409" t="str">
        <f t="array" aca="1" ref="GW73" ca="1">IFERROR(_xlfn.STDEV.S(IF(('1. Database - raw'!FY$7:GA$494&gt;0)*('1. Database - raw'!$AD$7:$AD$494=$A73)*(INDIRECT($Q73,TRUE)=$O73),'1. Database - raw'!FY$7:GA$494)),"")</f>
        <v/>
      </c>
      <c r="GX73" s="410" t="str">
        <f t="array" aca="1" ref="GX73" ca="1">IFERROR(IF(COUNT(IF(('1. Database - raw'!FY$7:GA$494&gt;0)*('1. Database - raw'!$AD$7:$AD$494=$A73)*(INDIRECT($Q73,TRUE)=$O73),'1. Database - raw'!FY$7:GA$494))&gt;0,COUNT(IF(('1. Database - raw'!FY$7:GA$494&gt;0)*('1. Database - raw'!$AD$7:$AD$494=$A73)*(INDIRECT($Q73,TRUE)=$O73),'1. Database - raw'!FY$7:GA$494)),""),"")</f>
        <v/>
      </c>
      <c r="GY73" s="407" t="str">
        <f t="shared" ca="1" si="271"/>
        <v/>
      </c>
      <c r="GZ73" s="408" t="str">
        <f t="shared" ca="1" si="272"/>
        <v/>
      </c>
      <c r="HA73" s="408" t="str">
        <f t="shared" ca="1" si="273"/>
        <v/>
      </c>
      <c r="HB73" s="408" t="str">
        <f t="array" aca="1" ref="HB73" ca="1">IFERROR(AVERAGE(IF(('1. Database - raw'!GE$7:GG$494&gt;0)*('1. Database - raw'!$AD$7:$AD$494=$A73)*(INDIRECT($Q73,TRUE)=$O73),'1. Database - raw'!GE$7:GG$494)),"")</f>
        <v/>
      </c>
      <c r="HC73" s="409" t="str">
        <f t="array" aca="1" ref="HC73" ca="1">IFERROR(_xlfn.STDEV.S(IF(('1. Database - raw'!GE$7:GG$494&gt;0)*('1. Database - raw'!$AD$7:$AD$494=$A73)*(INDIRECT($Q73,TRUE)=$O73),'1. Database - raw'!GE$7:GG$494)),"")</f>
        <v/>
      </c>
      <c r="HD73" s="410" t="str">
        <f t="array" aca="1" ref="HD73" ca="1">IFERROR(IF(COUNT(IF(('1. Database - raw'!GE$7:GG$494&gt;0)*('1. Database - raw'!$AD$7:$AD$494=$A73)*(INDIRECT($Q73,TRUE)=$O73),'1. Database - raw'!GE$7:GG$494))&gt;0,COUNT(IF(('1. Database - raw'!GE$7:GG$494&gt;0)*('1. Database - raw'!$AD$7:$AD$494=$A73)*(INDIRECT($Q73,TRUE)=$O73),'1. Database - raw'!GE$7:GG$494)),""),"")</f>
        <v/>
      </c>
      <c r="HE73" s="407" t="str">
        <f t="shared" ca="1" si="274"/>
        <v/>
      </c>
      <c r="HF73" s="408" t="str">
        <f t="shared" ca="1" si="275"/>
        <v/>
      </c>
      <c r="HG73" s="408" t="str">
        <f t="shared" ca="1" si="276"/>
        <v/>
      </c>
      <c r="HH73" s="408" t="str">
        <f t="array" aca="1" ref="HH73" ca="1">IFERROR(AVERAGE(IF(('1. Database - raw'!GK$7:GM$494&gt;0)*('1. Database - raw'!$AD$7:$AD$494=$A73)*(INDIRECT($Q73,TRUE)=$O73),'1. Database - raw'!GK$7:GM$494)),"")</f>
        <v/>
      </c>
      <c r="HI73" s="409" t="str">
        <f t="array" aca="1" ref="HI73" ca="1">IFERROR(_xlfn.STDEV.S(IF(('1. Database - raw'!GK$7:GM$494&gt;0)*('1. Database - raw'!$AD$7:$AD$494=$A73)*(INDIRECT($Q73,TRUE)=$O73),'1. Database - raw'!GK$7:GM$494)),"")</f>
        <v/>
      </c>
      <c r="HJ73" s="410" t="str">
        <f t="array" aca="1" ref="HJ73" ca="1">IFERROR(IF(COUNT(IF(('1. Database - raw'!GK$7:GM$494&gt;0)*('1. Database - raw'!$AD$7:$AD$494=$A73)*(INDIRECT($Q73,TRUE)=$O73),'1. Database - raw'!GK$7:GM$494))&gt;0,COUNT(IF(('1. Database - raw'!GK$7:GM$494&gt;0)*('1. Database - raw'!$AD$7:$AD$494=$A73)*(INDIRECT($Q73,TRUE)=$O73),'1. Database - raw'!GK$7:GM$494)),""),"")</f>
        <v/>
      </c>
      <c r="HK73" s="407" t="str">
        <f t="shared" ca="1" si="277"/>
        <v/>
      </c>
      <c r="HL73" s="408" t="str">
        <f t="shared" ca="1" si="278"/>
        <v/>
      </c>
      <c r="HM73" s="408" t="str">
        <f t="shared" ca="1" si="279"/>
        <v/>
      </c>
      <c r="HN73" s="408" t="str">
        <f t="array" aca="1" ref="HN73" ca="1">IFERROR(AVERAGE(IF(('1. Database - raw'!GQ$7:GS$494&gt;0)*('1. Database - raw'!$AD$7:$AD$494=$A73)*(INDIRECT($Q73,TRUE)=$O73),'1. Database - raw'!GQ$7:GS$494)),"")</f>
        <v/>
      </c>
      <c r="HO73" s="409" t="str">
        <f t="array" aca="1" ref="HO73" ca="1">IFERROR(_xlfn.STDEV.S(IF(('1. Database - raw'!GQ$7:GS$494&gt;0)*('1. Database - raw'!$AD$7:$AD$494=$A73)*(INDIRECT($Q73,TRUE)=$O73),'1. Database - raw'!GQ$7:GS$494)),"")</f>
        <v/>
      </c>
      <c r="HP73" s="410" t="str">
        <f t="array" aca="1" ref="HP73" ca="1">IFERROR(IF(COUNT(IF(('1. Database - raw'!GQ$7:GS$494&gt;0)*('1. Database - raw'!$AD$7:$AD$494=$A73)*(INDIRECT($Q73,TRUE)=$O73),'1. Database - raw'!GQ$7:GS$494))&gt;0,COUNT(IF(('1. Database - raw'!GQ$7:GS$494&gt;0)*('1. Database - raw'!$AD$7:$AD$494=$A73)*(INDIRECT($Q73,TRUE)=$O73),'1. Database - raw'!GQ$7:GS$494)),""),"")</f>
        <v/>
      </c>
      <c r="HQ73" s="407" t="str">
        <f t="shared" ca="1" si="280"/>
        <v/>
      </c>
      <c r="HR73" s="408" t="str">
        <f t="shared" ca="1" si="281"/>
        <v/>
      </c>
      <c r="HS73" s="408" t="str">
        <f t="shared" ca="1" si="282"/>
        <v/>
      </c>
      <c r="HT73" s="408" t="str">
        <f t="array" aca="1" ref="HT73" ca="1">IFERROR(AVERAGE(IF(('1. Database - raw'!GW$7:GY$494&gt;0)*('1. Database - raw'!$AD$7:$AD$494=$A73)*(INDIRECT($Q73,TRUE)=$O73),'1. Database - raw'!GW$7:GY$494)),"")</f>
        <v/>
      </c>
      <c r="HU73" s="409" t="str">
        <f t="array" aca="1" ref="HU73" ca="1">IFERROR(_xlfn.STDEV.S(IF(('1. Database - raw'!GW$7:GY$494&gt;0)*('1. Database - raw'!$AD$7:$AD$494=$A73)*(INDIRECT($Q73,TRUE)=$O73),'1. Database - raw'!GW$7:GY$494)),"")</f>
        <v/>
      </c>
      <c r="HV73" s="410" t="str">
        <f t="array" aca="1" ref="HV73" ca="1">IFERROR(IF(COUNT(IF(('1. Database - raw'!GW$7:GY$494&gt;0)*('1. Database - raw'!$AD$7:$AD$494=$A73)*(INDIRECT($Q73,TRUE)=$O73),'1. Database - raw'!GW$7:GY$494))&gt;0,COUNT(IF(('1. Database - raw'!GW$7:GY$494&gt;0)*('1. Database - raw'!$AD$7:$AD$494=$A73)*(INDIRECT($Q73,TRUE)=$O73),'1. Database - raw'!GW$7:GY$494)),""),"")</f>
        <v/>
      </c>
      <c r="HW73" s="407" t="str">
        <f t="shared" ca="1" si="283"/>
        <v/>
      </c>
      <c r="HX73" s="408" t="str">
        <f t="shared" ca="1" si="284"/>
        <v/>
      </c>
      <c r="HY73" s="408" t="str">
        <f t="shared" ca="1" si="285"/>
        <v/>
      </c>
      <c r="HZ73" s="408" t="str">
        <f t="array" aca="1" ref="HZ73" ca="1">IFERROR(AVERAGE(IF(('1. Database - raw'!HC$7:HE$494&gt;0)*('1. Database - raw'!$AD$7:$AD$494=$A73)*(INDIRECT($Q73,TRUE)=$O73),'1. Database - raw'!HC$7:HE$494)),"")</f>
        <v/>
      </c>
      <c r="IA73" s="409" t="str">
        <f t="array" aca="1" ref="IA73" ca="1">IFERROR(_xlfn.STDEV.S(IF(('1. Database - raw'!HC$7:HE$494&gt;0)*('1. Database - raw'!$AD$7:$AD$494=$A73)*(INDIRECT($Q73,TRUE)=$O73),'1. Database - raw'!HC$7:HE$494)),"")</f>
        <v/>
      </c>
      <c r="IB73" s="410" t="str">
        <f t="array" aca="1" ref="IB73" ca="1">IFERROR(IF(COUNT(IF(('1. Database - raw'!HC$7:HE$494&gt;0)*('1. Database - raw'!$AD$7:$AD$494=$A73)*(INDIRECT($Q73,TRUE)=$O73),'1. Database - raw'!HC$7:HE$494))&gt;0,COUNT(IF(('1. Database - raw'!HC$7:HE$494&gt;0)*('1. Database - raw'!$AD$7:$AD$494=$A73)*(INDIRECT($Q73,TRUE)=$O73),'1. Database - raw'!HC$7:HE$494)),""),"")</f>
        <v/>
      </c>
      <c r="IC73" s="407" t="str">
        <f t="shared" ca="1" si="286"/>
        <v/>
      </c>
      <c r="ID73" s="408" t="str">
        <f t="shared" ca="1" si="287"/>
        <v/>
      </c>
      <c r="IE73" s="408" t="str">
        <f t="shared" ca="1" si="288"/>
        <v/>
      </c>
      <c r="IF73" s="408" t="str">
        <f t="array" aca="1" ref="IF73" ca="1">IFERROR(AVERAGE(IF(('1. Database - raw'!HI$7:HK$494&gt;0)*('1. Database - raw'!$AD$7:$AD$494=$A73)*(INDIRECT($Q73,TRUE)=$O73),'1. Database - raw'!HI$7:HK$494)),"")</f>
        <v/>
      </c>
      <c r="IG73" s="409" t="str">
        <f t="array" aca="1" ref="IG73" ca="1">IFERROR(_xlfn.STDEV.S(IF(('1. Database - raw'!HI$7:HK$494&gt;0)*('1. Database - raw'!$AD$7:$AD$494=$A73)*(INDIRECT($Q73,TRUE)=$O73),'1. Database - raw'!HI$7:HK$494)),"")</f>
        <v/>
      </c>
      <c r="IH73" s="410" t="str">
        <f t="array" aca="1" ref="IH73" ca="1">IFERROR(IF(COUNT(IF(('1. Database - raw'!HI$7:HK$494&gt;0)*('1. Database - raw'!$AD$7:$AD$494=$A73)*(INDIRECT($Q73,TRUE)=$O73),'1. Database - raw'!HI$7:HK$494))&gt;0,COUNT(IF(('1. Database - raw'!HI$7:HK$494&gt;0)*('1. Database - raw'!$AD$7:$AD$494=$A73)*(INDIRECT($Q73,TRUE)=$O73),'1. Database - raw'!HI$7:HK$494)),""),"")</f>
        <v/>
      </c>
      <c r="II73" s="407" t="str">
        <f t="shared" ca="1" si="289"/>
        <v/>
      </c>
      <c r="IJ73" s="408" t="str">
        <f t="shared" ca="1" si="290"/>
        <v/>
      </c>
      <c r="IK73" s="408" t="str">
        <f t="shared" ca="1" si="291"/>
        <v/>
      </c>
      <c r="IL73" s="408" t="str">
        <f t="array" aca="1" ref="IL73" ca="1">IFERROR(AVERAGE(IF(('1. Database - raw'!HO$7:HQ$494&gt;0)*('1. Database - raw'!$AD$7:$AD$494=$A73)*(INDIRECT($Q73,TRUE)=$O73),'1. Database - raw'!HO$7:HQ$494)),"")</f>
        <v/>
      </c>
      <c r="IM73" s="409" t="str">
        <f t="array" aca="1" ref="IM73" ca="1">IFERROR(_xlfn.STDEV.S(IF(('1. Database - raw'!HO$7:HQ$494&gt;0)*('1. Database - raw'!$AD$7:$AD$494=$A73)*(INDIRECT($Q73,TRUE)=$O73),'1. Database - raw'!HO$7:HQ$494)),"")</f>
        <v/>
      </c>
      <c r="IN73" s="410" t="str">
        <f t="array" aca="1" ref="IN73" ca="1">IFERROR(IF(COUNT(IF(('1. Database - raw'!HO$7:HQ$494&gt;0)*('1. Database - raw'!$AD$7:$AD$494=$A73)*(INDIRECT($Q73,TRUE)=$O73),'1. Database - raw'!HO$7:HQ$494))&gt;0,COUNT(IF(('1. Database - raw'!HO$7:HQ$494&gt;0)*('1. Database - raw'!$AD$7:$AD$494=$A73)*(INDIRECT($Q73,TRUE)=$O73),'1. Database - raw'!HO$7:HQ$494)),""),"")</f>
        <v/>
      </c>
      <c r="IO73" s="407" t="str">
        <f t="shared" ca="1" si="292"/>
        <v/>
      </c>
      <c r="IP73" s="408" t="str">
        <f t="shared" ca="1" si="293"/>
        <v/>
      </c>
      <c r="IQ73" s="408" t="str">
        <f t="shared" ca="1" si="294"/>
        <v/>
      </c>
      <c r="IR73" s="408" t="str">
        <f t="array" aca="1" ref="IR73" ca="1">IFERROR(AVERAGE(IF(('1. Database - raw'!HU$7:HW$494&gt;0)*('1. Database - raw'!$AD$7:$AD$494=$A73)*(INDIRECT($Q73,TRUE)=$O73),'1. Database - raw'!HU$7:HW$494)),"")</f>
        <v/>
      </c>
      <c r="IS73" s="409" t="str">
        <f t="array" aca="1" ref="IS73" ca="1">IFERROR(_xlfn.STDEV.S(IF(('1. Database - raw'!HU$7:HW$494&gt;0)*('1. Database - raw'!$AD$7:$AD$494=$A73)*(INDIRECT($Q73,TRUE)=$O73),'1. Database - raw'!HU$7:HW$494)),"")</f>
        <v/>
      </c>
      <c r="IT73" s="410" t="str">
        <f t="array" aca="1" ref="IT73" ca="1">IFERROR(IF(COUNT(IF(('1. Database - raw'!HU$7:HW$494&gt;0)*('1. Database - raw'!$AD$7:$AD$494=$A73)*(INDIRECT($Q73,TRUE)=$O73),'1. Database - raw'!HU$7:HW$494))&gt;0,COUNT(IF(('1. Database - raw'!HU$7:HW$494&gt;0)*('1. Database - raw'!$AD$7:$AD$494=$A73)*(INDIRECT($Q73,TRUE)=$O73),'1. Database - raw'!HU$7:HW$494)),""),"")</f>
        <v/>
      </c>
      <c r="IU73" s="407" t="str">
        <f t="shared" ca="1" si="295"/>
        <v/>
      </c>
      <c r="IV73" s="408" t="str">
        <f t="shared" ca="1" si="296"/>
        <v/>
      </c>
      <c r="IW73" s="408" t="str">
        <f t="shared" ca="1" si="297"/>
        <v/>
      </c>
      <c r="IX73" s="408" t="str">
        <f t="array" aca="1" ref="IX73" ca="1">IFERROR(AVERAGE(IF(('1. Database - raw'!IA$7:IC$494&gt;0)*('1. Database - raw'!$AD$7:$AD$494=$A73)*(INDIRECT($Q73,TRUE)=$O73),'1. Database - raw'!IA$7:IC$494)),"")</f>
        <v/>
      </c>
      <c r="IY73" s="409" t="str">
        <f t="array" aca="1" ref="IY73" ca="1">IFERROR(_xlfn.STDEV.S(IF(('1. Database - raw'!IA$7:IC$494&gt;0)*('1. Database - raw'!$AD$7:$AD$494=$A73)*(INDIRECT($Q73,TRUE)=$O73),'1. Database - raw'!IA$7:IC$494)),"")</f>
        <v/>
      </c>
      <c r="IZ73" s="410" t="str">
        <f t="array" aca="1" ref="IZ73" ca="1">IFERROR(IF(COUNT(IF(('1. Database - raw'!IA$7:IC$494&gt;0)*('1. Database - raw'!$AD$7:$AD$494=$A73)*(INDIRECT($Q73,TRUE)=$O73),'1. Database - raw'!IA$7:IC$494))&gt;0,COUNT(IF(('1. Database - raw'!IA$7:IC$494&gt;0)*('1. Database - raw'!$AD$7:$AD$494=$A73)*(INDIRECT($Q73,TRUE)=$O73),'1. Database - raw'!IA$7:IC$494)),""),"")</f>
        <v/>
      </c>
      <c r="JA73" s="407" t="str">
        <f t="shared" ca="1" si="298"/>
        <v/>
      </c>
      <c r="JB73" s="408" t="str">
        <f t="shared" ca="1" si="299"/>
        <v/>
      </c>
      <c r="JC73" s="408" t="str">
        <f t="shared" ca="1" si="300"/>
        <v/>
      </c>
      <c r="JD73" s="408" t="str">
        <f t="array" aca="1" ref="JD73" ca="1">IFERROR(AVERAGE(IF(('1. Database - raw'!IG$7:II$494&gt;0)*('1. Database - raw'!$AD$7:$AD$494=$A73)*(INDIRECT($Q73,TRUE)=$O73),'1. Database - raw'!IG$7:II$494)),"")</f>
        <v/>
      </c>
      <c r="JE73" s="409" t="str">
        <f t="array" aca="1" ref="JE73" ca="1">IFERROR(_xlfn.STDEV.S(IF(('1. Database - raw'!IG$7:II$494&gt;0)*('1. Database - raw'!$AD$7:$AD$494=$A73)*(INDIRECT($Q73,TRUE)=$O73),'1. Database - raw'!IG$7:II$494)),"")</f>
        <v/>
      </c>
      <c r="JF73" s="410" t="str">
        <f t="array" aca="1" ref="JF73" ca="1">IFERROR(IF(COUNT(IF(('1. Database - raw'!IG$7:II$494&gt;0)*('1. Database - raw'!$AD$7:$AD$494=$A73)*(INDIRECT($Q73,TRUE)=$O73),'1. Database - raw'!IG$7:II$494))&gt;0,COUNT(IF(('1. Database - raw'!IG$7:II$494&gt;0)*('1. Database - raw'!$AD$7:$AD$494=$A73)*(INDIRECT($Q73,TRUE)=$O73),'1. Database - raw'!IG$7:II$494)),""),"")</f>
        <v/>
      </c>
      <c r="JG73" s="414" t="str">
        <f t="shared" ca="1" si="301"/>
        <v/>
      </c>
      <c r="JH73" s="415" t="str">
        <f t="shared" ca="1" si="302"/>
        <v/>
      </c>
      <c r="JI73" s="415" t="str">
        <f t="shared" ca="1" si="303"/>
        <v/>
      </c>
      <c r="JJ73" s="415" t="str">
        <f t="array" aca="1" ref="JJ73" ca="1">IFERROR(AVERAGE(IF(('1. Database - raw'!IM$7:IO$494&gt;0)*('1. Database - raw'!$AD$7:$AD$494=$A73)*(INDIRECT($Q73,TRUE)=$O73),'1. Database - raw'!IM$7:IO$494)),"")</f>
        <v/>
      </c>
      <c r="JK73" s="416" t="str">
        <f t="array" aca="1" ref="JK73" ca="1">IFERROR(_xlfn.STDEV.S(IF(('1. Database - raw'!IM$7:IO$494&gt;0)*('1. Database - raw'!$AD$7:$AD$494=$A73)*(INDIRECT($Q73,TRUE)=$O73),'1. Database - raw'!IM$7:IO$494)),"")</f>
        <v/>
      </c>
      <c r="JL73" s="410" t="str">
        <f t="array" aca="1" ref="JL73" ca="1">IFERROR(IF(COUNT(IF(('1. Database - raw'!IM$7:IO$494&gt;0)*('1. Database - raw'!$AD$7:$AD$494=$A73)*(INDIRECT($Q73,TRUE)=$O73),'1. Database - raw'!IM$7:IO$494))&gt;0,COUNT(IF(('1. Database - raw'!IM$7:IO$494&gt;0)*('1. Database - raw'!$AD$7:$AD$494=$A73)*(INDIRECT($Q73,TRUE)=$O73),'1. Database - raw'!IM$7:IO$494)),""),"")</f>
        <v/>
      </c>
      <c r="JM73" s="414" t="str">
        <f t="shared" ca="1" si="304"/>
        <v/>
      </c>
      <c r="JN73" s="415" t="str">
        <f t="shared" ca="1" si="305"/>
        <v/>
      </c>
      <c r="JO73" s="415" t="str">
        <f t="shared" ca="1" si="306"/>
        <v/>
      </c>
      <c r="JP73" s="415" t="str">
        <f t="array" aca="1" ref="JP73" ca="1">IFERROR(AVERAGE(IF(('1. Database - raw'!IS$7:IU$494&gt;0)*('1. Database - raw'!$AD$7:$AD$494=$A73)*(INDIRECT($Q73,TRUE)=$O73),'1. Database - raw'!IS$7:IU$494)),"")</f>
        <v/>
      </c>
      <c r="JQ73" s="416" t="str">
        <f t="array" aca="1" ref="JQ73" ca="1">IFERROR(_xlfn.STDEV.S(IF(('1. Database - raw'!IS$7:IU$494&gt;0)*('1. Database - raw'!$AD$7:$AD$494=$A73)*(INDIRECT($Q73,TRUE)=$O73),'1. Database - raw'!IS$7:IU$494)),"")</f>
        <v/>
      </c>
      <c r="JR73" s="410" t="str">
        <f t="array" aca="1" ref="JR73" ca="1">IFERROR(IF(COUNT(IF(('1. Database - raw'!IS$7:IU$494&gt;0)*('1. Database - raw'!$AD$7:$AD$494=$A73)*(INDIRECT($Q73,TRUE)=$O73),'1. Database - raw'!IS$7:IU$494))&gt;0,COUNT(IF(('1. Database - raw'!IS$7:IU$494&gt;0)*('1. Database - raw'!$AD$7:$AD$494=$A73)*(INDIRECT($Q73,TRUE)=$O73),'1. Database - raw'!IS$7:IU$494)),""),"")</f>
        <v/>
      </c>
      <c r="JS73" s="414" t="str">
        <f t="shared" ca="1" si="307"/>
        <v/>
      </c>
      <c r="JT73" s="415" t="str">
        <f t="shared" ca="1" si="308"/>
        <v/>
      </c>
      <c r="JU73" s="415" t="str">
        <f t="shared" ca="1" si="309"/>
        <v/>
      </c>
      <c r="JV73" s="415" t="str">
        <f t="array" aca="1" ref="JV73" ca="1">IFERROR(AVERAGE(IF(('1. Database - raw'!IY$7:JA$494&gt;0)*('1. Database - raw'!$AD$7:$AD$494=$A73)*(INDIRECT($Q73,TRUE)=$O73),'1. Database - raw'!IY$7:JA$494)),"")</f>
        <v/>
      </c>
      <c r="JW73" s="416" t="str">
        <f t="array" aca="1" ref="JW73" ca="1">IFERROR(_xlfn.STDEV.S(IF(('1. Database - raw'!IY$7:JA$494&gt;0)*('1. Database - raw'!$AD$7:$AD$494=$A73)*(INDIRECT($Q73,TRUE)=$O73),'1. Database - raw'!IY$7:JA$494)),"")</f>
        <v/>
      </c>
      <c r="JX73" s="410" t="str">
        <f t="array" aca="1" ref="JX73" ca="1">IFERROR(IF(COUNT(IF(('1. Database - raw'!IY$7:JA$494&gt;0)*('1. Database - raw'!$AD$7:$AD$494=$A73)*(INDIRECT($Q73,TRUE)=$O73),'1. Database - raw'!IY$7:JA$494))&gt;0,COUNT(IF(('1. Database - raw'!IY$7:JA$494&gt;0)*('1. Database - raw'!$AD$7:$AD$494=$A73)*(INDIRECT($Q73,TRUE)=$O73),'1. Database - raw'!IY$7:JA$494)),""),"")</f>
        <v/>
      </c>
      <c r="JY73" s="414" t="str">
        <f t="shared" ca="1" si="310"/>
        <v/>
      </c>
      <c r="JZ73" s="415" t="str">
        <f t="shared" ca="1" si="311"/>
        <v/>
      </c>
      <c r="KA73" s="415" t="str">
        <f t="shared" ca="1" si="312"/>
        <v/>
      </c>
      <c r="KB73" s="415" t="str">
        <f t="array" aca="1" ref="KB73" ca="1">IFERROR(AVERAGE(IF(('1. Database - raw'!JE$7:JG$494&gt;0)*('1. Database - raw'!$AD$7:$AD$494=$A73)*(INDIRECT($Q73,TRUE)=$O73),'1. Database - raw'!JE$7:JG$494)),"")</f>
        <v/>
      </c>
      <c r="KC73" s="416" t="str">
        <f t="array" aca="1" ref="KC73" ca="1">IFERROR(_xlfn.STDEV.S(IF(('1. Database - raw'!JE$7:JG$494&gt;0)*('1. Database - raw'!$AD$7:$AD$494=$A73)*(INDIRECT($Q73,TRUE)=$O73),'1. Database - raw'!JE$7:JG$494)),"")</f>
        <v/>
      </c>
      <c r="KD73" s="410" t="str">
        <f t="array" aca="1" ref="KD73" ca="1">IFERROR(IF(COUNT(IF(('1. Database - raw'!JE$7:JG$494&gt;0)*('1. Database - raw'!$AD$7:$AD$494=$A73)*(INDIRECT($Q73,TRUE)=$O73),'1. Database - raw'!JE$7:JG$494))&gt;0,COUNT(IF(('1. Database - raw'!JE$7:JG$494&gt;0)*('1. Database - raw'!$AD$7:$AD$494=$A73)*(INDIRECT($Q73,TRUE)=$O73),'1. Database - raw'!JE$7:JG$494)),""),"")</f>
        <v/>
      </c>
      <c r="KE73" s="414" t="str">
        <f t="shared" ca="1" si="313"/>
        <v/>
      </c>
      <c r="KF73" s="415" t="str">
        <f t="shared" ca="1" si="314"/>
        <v/>
      </c>
      <c r="KG73" s="415" t="str">
        <f t="shared" ca="1" si="315"/>
        <v/>
      </c>
      <c r="KH73" s="415" t="str">
        <f t="array" aca="1" ref="KH73" ca="1">IFERROR(AVERAGE(IF(('1. Database - raw'!JK$7:JM$494&gt;0)*('1. Database - raw'!$AD$7:$AD$494=$A73)*(INDIRECT($Q73,TRUE)=$O73),'1. Database - raw'!JK$7:JM$494)),"")</f>
        <v/>
      </c>
      <c r="KI73" s="416" t="str">
        <f t="array" aca="1" ref="KI73" ca="1">IFERROR(_xlfn.STDEV.S(IF(('1. Database - raw'!JK$7:JM$494&gt;0)*('1. Database - raw'!$AD$7:$AD$494=$A73)*(INDIRECT($Q73,TRUE)=$O73),'1. Database - raw'!JK$7:JM$494)),"")</f>
        <v/>
      </c>
      <c r="KJ73" s="410" t="str">
        <f t="array" aca="1" ref="KJ73" ca="1">IFERROR(IF(COUNT(IF(('1. Database - raw'!JK$7:JM$494&gt;0)*('1. Database - raw'!$AD$7:$AD$494=$A73)*(INDIRECT($Q73,TRUE)=$O73),'1. Database - raw'!JK$7:JM$494))&gt;0,COUNT(IF(('1. Database - raw'!JK$7:JM$494&gt;0)*('1. Database - raw'!$AD$7:$AD$494=$A73)*(INDIRECT($Q73,TRUE)=$O73),'1. Database - raw'!JK$7:JM$494)),""),"")</f>
        <v/>
      </c>
      <c r="KK73" s="414" t="str">
        <f t="shared" ca="1" si="316"/>
        <v/>
      </c>
      <c r="KL73" s="415" t="str">
        <f t="shared" ca="1" si="317"/>
        <v/>
      </c>
      <c r="KM73" s="415" t="str">
        <f t="shared" ca="1" si="318"/>
        <v/>
      </c>
      <c r="KN73" s="415" t="str">
        <f t="array" aca="1" ref="KN73" ca="1">IFERROR(AVERAGE(IF(('1. Database - raw'!JQ$7:JS$494&gt;0)*('1. Database - raw'!$AD$7:$AD$494=$A73)*(INDIRECT($Q73,TRUE)=$O73),'1. Database - raw'!JQ$7:JS$494)),"")</f>
        <v/>
      </c>
      <c r="KO73" s="416" t="str">
        <f t="array" aca="1" ref="KO73" ca="1">IFERROR(_xlfn.STDEV.S(IF(('1. Database - raw'!JQ$7:JS$494&gt;0)*('1. Database - raw'!$AD$7:$AD$494=$A73)*(INDIRECT($Q73,TRUE)=$O73),'1. Database - raw'!JQ$7:JS$494)),"")</f>
        <v/>
      </c>
      <c r="KP73" s="410" t="str">
        <f t="array" aca="1" ref="KP73" ca="1">IFERROR(IF(COUNT(IF(('1. Database - raw'!JQ$7:JS$494&gt;0)*('1. Database - raw'!$AD$7:$AD$494=$A73)*(INDIRECT($Q73,TRUE)=$O73),'1. Database - raw'!JQ$7:JS$494))&gt;0,COUNT(IF(('1. Database - raw'!JQ$7:JS$494&gt;0)*('1. Database - raw'!$AD$7:$AD$494=$A73)*(INDIRECT($Q73,TRUE)=$O73),'1. Database - raw'!JQ$7:JS$494)),""),"")</f>
        <v/>
      </c>
      <c r="KQ73" s="414" t="str">
        <f t="shared" ca="1" si="319"/>
        <v/>
      </c>
      <c r="KR73" s="415" t="str">
        <f t="shared" ca="1" si="320"/>
        <v/>
      </c>
      <c r="KS73" s="415" t="str">
        <f t="shared" ca="1" si="321"/>
        <v/>
      </c>
      <c r="KT73" s="415" t="str">
        <f t="array" aca="1" ref="KT73" ca="1">IFERROR(AVERAGE(IF(('1. Database - raw'!JW$7:JY$494&gt;0)*('1. Database - raw'!$AD$7:$AD$494=$A73)*(INDIRECT($Q73,TRUE)=$O73),'1. Database - raw'!JW$7:JY$494)),"")</f>
        <v/>
      </c>
      <c r="KU73" s="416" t="str">
        <f t="array" aca="1" ref="KU73" ca="1">IFERROR(_xlfn.STDEV.S(IF(('1. Database - raw'!JW$7:JY$494&gt;0)*('1. Database - raw'!$AD$7:$AD$494=$A73)*(INDIRECT($Q73,TRUE)=$O73),'1. Database - raw'!JW$7:JY$494)),"")</f>
        <v/>
      </c>
      <c r="KV73" s="410" t="str">
        <f t="array" aca="1" ref="KV73" ca="1">IFERROR(IF(COUNT(IF(('1. Database - raw'!JW$7:JY$494&gt;0)*('1. Database - raw'!$AD$7:$AD$494=$A73)*(INDIRECT($Q73,TRUE)=$O73),'1. Database - raw'!JW$7:JY$494))&gt;0,COUNT(IF(('1. Database - raw'!JW$7:JY$494&gt;0)*('1. Database - raw'!$AD$7:$AD$494=$A73)*(INDIRECT($Q73,TRUE)=$O73),'1. Database - raw'!JW$7:JY$494)),""),"")</f>
        <v/>
      </c>
      <c r="KW73" s="414" t="str">
        <f t="shared" ca="1" si="322"/>
        <v/>
      </c>
      <c r="KX73" s="415" t="str">
        <f t="shared" ca="1" si="323"/>
        <v/>
      </c>
      <c r="KY73" s="415" t="str">
        <f t="shared" ca="1" si="324"/>
        <v/>
      </c>
      <c r="KZ73" s="415" t="str">
        <f t="array" aca="1" ref="KZ73" ca="1">IFERROR(AVERAGE(IF(('1. Database - raw'!KC$7:KE$494&gt;0)*('1. Database - raw'!$AD$7:$AD$494=$A73)*(INDIRECT($Q73,TRUE)=$O73),'1. Database - raw'!KC$7:KE$494)),"")</f>
        <v/>
      </c>
      <c r="LA73" s="416" t="str">
        <f t="array" aca="1" ref="LA73" ca="1">IFERROR(_xlfn.STDEV.S(IF(('1. Database - raw'!KC$7:KE$494&gt;0)*('1. Database - raw'!$AD$7:$AD$494=$A73)*(INDIRECT($Q73,TRUE)=$O73),'1. Database - raw'!KC$7:KE$494)),"")</f>
        <v/>
      </c>
      <c r="LB73" s="410" t="str">
        <f t="array" aca="1" ref="LB73" ca="1">IFERROR(IF(COUNT(IF(('1. Database - raw'!KC$7:KE$494&gt;0)*('1. Database - raw'!$AD$7:$AD$494=$A73)*(INDIRECT($Q73,TRUE)=$O73),'1. Database - raw'!KC$7:KE$494))&gt;0,COUNT(IF(('1. Database - raw'!KC$7:KE$494&gt;0)*('1. Database - raw'!$AD$7:$AD$494=$A73)*(INDIRECT($Q73,TRUE)=$O73),'1. Database - raw'!KC$7:KE$494)),""),"")</f>
        <v/>
      </c>
      <c r="LC73" s="414" t="str">
        <f t="shared" ca="1" si="325"/>
        <v/>
      </c>
      <c r="LD73" s="415" t="str">
        <f t="shared" ca="1" si="326"/>
        <v/>
      </c>
      <c r="LE73" s="415" t="str">
        <f t="shared" ca="1" si="327"/>
        <v/>
      </c>
      <c r="LF73" s="415" t="str">
        <f t="array" aca="1" ref="LF73" ca="1">IFERROR(AVERAGE(IF(('1. Database - raw'!KI$7:KK$494&gt;0)*('1. Database - raw'!$AD$7:$AD$494=$A73)*(INDIRECT($Q73,TRUE)=$O73),'1. Database - raw'!KI$7:KK$494)),"")</f>
        <v/>
      </c>
      <c r="LG73" s="416" t="str">
        <f t="array" aca="1" ref="LG73" ca="1">IFERROR(_xlfn.STDEV.S(IF(('1. Database - raw'!KI$7:KK$494&gt;0)*('1. Database - raw'!$AD$7:$AD$494=$A73)*(INDIRECT($Q73,TRUE)=$O73),'1. Database - raw'!KI$7:KK$494)),"")</f>
        <v/>
      </c>
      <c r="LH73" s="410" t="str">
        <f t="array" aca="1" ref="LH73" ca="1">IFERROR(IF(COUNT(IF(('1. Database - raw'!KI$7:KK$494&gt;0)*('1. Database - raw'!$AD$7:$AD$494=$A73)*(INDIRECT($Q73,TRUE)=$O73),'1. Database - raw'!KI$7:KK$494))&gt;0,COUNT(IF(('1. Database - raw'!KI$7:KK$494&gt;0)*('1. Database - raw'!$AD$7:$AD$494=$A73)*(INDIRECT($Q73,TRUE)=$O73),'1. Database - raw'!KI$7:KK$494)),""),"")</f>
        <v/>
      </c>
      <c r="LI73" s="414" t="str">
        <f t="shared" ca="1" si="328"/>
        <v/>
      </c>
      <c r="LJ73" s="415" t="str">
        <f t="shared" ca="1" si="329"/>
        <v/>
      </c>
      <c r="LK73" s="415" t="str">
        <f t="shared" ca="1" si="330"/>
        <v/>
      </c>
      <c r="LL73" s="415" t="str">
        <f t="array" aca="1" ref="LL73" ca="1">IFERROR(AVERAGE(IF(('1. Database - raw'!KO$7:KQ$494&gt;0)*('1. Database - raw'!$AD$7:$AD$494=$A73)*(INDIRECT($Q73,TRUE)=$O73),'1. Database - raw'!KO$7:KQ$494)),"")</f>
        <v/>
      </c>
      <c r="LM73" s="416" t="str">
        <f t="array" aca="1" ref="LM73" ca="1">IFERROR(_xlfn.STDEV.S(IF(('1. Database - raw'!KO$7:KQ$494&gt;0)*('1. Database - raw'!$AD$7:$AD$494=$A73)*(INDIRECT($Q73,TRUE)=$O73),'1. Database - raw'!KO$7:KQ$494)),"")</f>
        <v/>
      </c>
      <c r="LN73" s="410" t="str">
        <f t="array" aca="1" ref="LN73" ca="1">IFERROR(IF(COUNT(IF(('1. Database - raw'!KO$7:KQ$494&gt;0)*('1. Database - raw'!$AD$7:$AD$494=$A73)*(INDIRECT($Q73,TRUE)=$O73),'1. Database - raw'!KO$7:KQ$494))&gt;0,COUNT(IF(('1. Database - raw'!KO$7:KQ$494&gt;0)*('1. Database - raw'!$AD$7:$AD$494=$A73)*(INDIRECT($Q73,TRUE)=$O73),'1. Database - raw'!KO$7:KQ$494)),""),"")</f>
        <v/>
      </c>
      <c r="LO73" s="414" t="str">
        <f t="shared" ca="1" si="331"/>
        <v/>
      </c>
      <c r="LP73" s="415" t="str">
        <f t="shared" ca="1" si="332"/>
        <v/>
      </c>
      <c r="LQ73" s="415" t="str">
        <f t="shared" ca="1" si="333"/>
        <v/>
      </c>
      <c r="LR73" s="415" t="str">
        <f t="array" aca="1" ref="LR73" ca="1">IFERROR(AVERAGE(IF(('1. Database - raw'!KU$7:KW$494&gt;0)*('1. Database - raw'!$AD$7:$AD$494=$A73)*(INDIRECT($Q73,TRUE)=$O73),'1. Database - raw'!KU$7:KW$494)),"")</f>
        <v/>
      </c>
      <c r="LS73" s="416" t="str">
        <f t="array" aca="1" ref="LS73" ca="1">IFERROR(_xlfn.STDEV.S(IF(('1. Database - raw'!KU$7:KW$494&gt;0)*('1. Database - raw'!$AD$7:$AD$494=$A73)*(INDIRECT($Q73,TRUE)=$O73),'1. Database - raw'!KU$7:KW$494)),"")</f>
        <v/>
      </c>
      <c r="LT73" s="410" t="str">
        <f t="array" aca="1" ref="LT73" ca="1">IFERROR(IF(COUNT(IF(('1. Database - raw'!KU$7:KW$494&gt;0)*('1. Database - raw'!$AD$7:$AD$494=$A73)*(INDIRECT($Q73,TRUE)=$O73),'1. Database - raw'!KU$7:KW$494))&gt;0,COUNT(IF(('1. Database - raw'!KU$7:KW$494&gt;0)*('1. Database - raw'!$AD$7:$AD$494=$A73)*(INDIRECT($Q73,TRUE)=$O73),'1. Database - raw'!KU$7:KW$494)),""),"")</f>
        <v/>
      </c>
      <c r="LU73" s="414" t="str">
        <f t="shared" ca="1" si="334"/>
        <v/>
      </c>
      <c r="LV73" s="415" t="str">
        <f t="shared" ca="1" si="335"/>
        <v/>
      </c>
      <c r="LW73" s="415" t="str">
        <f t="shared" ca="1" si="336"/>
        <v/>
      </c>
      <c r="LX73" s="415" t="str">
        <f t="array" aca="1" ref="LX73" ca="1">IFERROR(AVERAGE(IF(('1. Database - raw'!LA$7:LC$494&gt;0)*('1. Database - raw'!$AD$7:$AD$494=$A73)*(INDIRECT($Q73,TRUE)=$O73),'1. Database - raw'!LA$7:LC$494)),"")</f>
        <v/>
      </c>
      <c r="LY73" s="416" t="str">
        <f t="array" aca="1" ref="LY73" ca="1">IFERROR(_xlfn.STDEV.S(IF(('1. Database - raw'!LA$7:LC$494&gt;0)*('1. Database - raw'!$AD$7:$AD$494=$A73)*(INDIRECT($Q73,TRUE)=$O73),'1. Database - raw'!LA$7:LC$494)),"")</f>
        <v/>
      </c>
      <c r="LZ73" s="410" t="str">
        <f t="array" aca="1" ref="LZ73" ca="1">IFERROR(IF(COUNT(IF(('1. Database - raw'!LA$7:LC$494&gt;0)*('1. Database - raw'!$AD$7:$AD$494=$A73)*(INDIRECT($Q73,TRUE)=$O73),'1. Database - raw'!LA$7:LC$494))&gt;0,COUNT(IF(('1. Database - raw'!LA$7:LC$494&gt;0)*('1. Database - raw'!$AD$7:$AD$494=$A73)*(INDIRECT($Q73,TRUE)=$O73),'1. Database - raw'!LA$7:LC$494)),""),"")</f>
        <v/>
      </c>
      <c r="MA73" s="414" t="str">
        <f t="shared" ca="1" si="337"/>
        <v/>
      </c>
      <c r="MB73" s="415" t="str">
        <f t="shared" ca="1" si="338"/>
        <v/>
      </c>
      <c r="MC73" s="415" t="str">
        <f t="shared" ca="1" si="339"/>
        <v/>
      </c>
      <c r="MD73" s="415" t="str">
        <f t="array" aca="1" ref="MD73" ca="1">IFERROR(AVERAGE(IF(('1. Database - raw'!LG$7:LI$494&gt;0)*('1. Database - raw'!$AD$7:$AD$494=$A73)*(INDIRECT($Q73,TRUE)=$O73),'1. Database - raw'!LG$7:LI$494)),"")</f>
        <v/>
      </c>
      <c r="ME73" s="416" t="str">
        <f t="array" aca="1" ref="ME73" ca="1">IFERROR(_xlfn.STDEV.S(IF(('1. Database - raw'!LG$7:LI$494&gt;0)*('1. Database - raw'!$AD$7:$AD$494=$A73)*(INDIRECT($Q73,TRUE)=$O73),'1. Database - raw'!LG$7:LI$494)),"")</f>
        <v/>
      </c>
      <c r="MF73" s="410" t="str">
        <f t="array" aca="1" ref="MF73" ca="1">IFERROR(IF(COUNT(IF(('1. Database - raw'!LG$7:LI$494&gt;0)*('1. Database - raw'!$AD$7:$AD$494=$A73)*(INDIRECT($Q73,TRUE)=$O73),'1. Database - raw'!LG$7:LI$494))&gt;0,COUNT(IF(('1. Database - raw'!LG$7:LI$494&gt;0)*('1. Database - raw'!$AD$7:$AD$494=$A73)*(INDIRECT($Q73,TRUE)=$O73),'1. Database - raw'!LG$7:LI$494)),""),"")</f>
        <v/>
      </c>
      <c r="MG73" s="414" t="str">
        <f t="shared" ca="1" si="340"/>
        <v/>
      </c>
      <c r="MH73" s="415" t="str">
        <f t="shared" ca="1" si="341"/>
        <v/>
      </c>
      <c r="MI73" s="415" t="str">
        <f t="shared" ca="1" si="342"/>
        <v/>
      </c>
      <c r="MJ73" s="415" t="str">
        <f t="array" aca="1" ref="MJ73" ca="1">IFERROR(AVERAGE(IF(('1. Database - raw'!LM$7:LO$494&gt;0)*('1. Database - raw'!$AD$7:$AD$494=$A73)*(INDIRECT($Q73,TRUE)=$O73),'1. Database - raw'!LM$7:LO$494)),"")</f>
        <v/>
      </c>
      <c r="MK73" s="416" t="str">
        <f t="array" aca="1" ref="MK73" ca="1">IFERROR(_xlfn.STDEV.S(IF(('1. Database - raw'!LM$7:LO$494&gt;0)*('1. Database - raw'!$AD$7:$AD$494=$A73)*(INDIRECT($Q73,TRUE)=$O73),'1. Database - raw'!LM$7:LO$494)),"")</f>
        <v/>
      </c>
      <c r="ML73" s="410" t="str">
        <f t="array" aca="1" ref="ML73" ca="1">IFERROR(IF(COUNT(IF(('1. Database - raw'!LM$7:LO$494&gt;0)*('1. Database - raw'!$AD$7:$AD$494=$A73)*(INDIRECT($Q73,TRUE)=$O73),'1. Database - raw'!LM$7:LO$494))&gt;0,COUNT(IF(('1. Database - raw'!LM$7:LO$494&gt;0)*('1. Database - raw'!$AD$7:$AD$494=$A73)*(INDIRECT($Q73,TRUE)=$O73),'1. Database - raw'!LM$7:LO$494)),""),"")</f>
        <v/>
      </c>
      <c r="MM73" s="414" t="str">
        <f t="shared" ca="1" si="343"/>
        <v/>
      </c>
      <c r="MN73" s="415" t="str">
        <f t="shared" ca="1" si="344"/>
        <v/>
      </c>
      <c r="MO73" s="415" t="str">
        <f t="shared" ca="1" si="345"/>
        <v/>
      </c>
      <c r="MP73" s="415" t="str">
        <f t="array" aca="1" ref="MP73" ca="1">IFERROR(AVERAGE(IF(('1. Database - raw'!LS$7:LU$494&gt;0)*('1. Database - raw'!$AD$7:$AD$494=$A73)*(INDIRECT($Q73,TRUE)=$O73),'1. Database - raw'!LS$7:LU$494)),"")</f>
        <v/>
      </c>
      <c r="MQ73" s="416" t="str">
        <f t="array" aca="1" ref="MQ73" ca="1">IFERROR(_xlfn.STDEV.S(IF(('1. Database - raw'!LS$7:LU$494&gt;0)*('1. Database - raw'!$AD$7:$AD$494=$A73)*(INDIRECT($Q73,TRUE)=$O73),'1. Database - raw'!LS$7:LU$494)),"")</f>
        <v/>
      </c>
      <c r="MR73" s="410" t="str">
        <f t="array" aca="1" ref="MR73" ca="1">IFERROR(IF(COUNT(IF(('1. Database - raw'!LS$7:LU$494&gt;0)*('1. Database - raw'!$AD$7:$AD$494=$A73)*(INDIRECT($Q73,TRUE)=$O73),'1. Database - raw'!LS$7:LU$494))&gt;0,COUNT(IF(('1. Database - raw'!LS$7:LU$494&gt;0)*('1. Database - raw'!$AD$7:$AD$494=$A73)*(INDIRECT($Q73,TRUE)=$O73),'1. Database - raw'!LS$7:LU$494)),""),"")</f>
        <v/>
      </c>
      <c r="MS73" s="414" t="str">
        <f t="shared" ca="1" si="346"/>
        <v/>
      </c>
      <c r="MT73" s="415" t="str">
        <f t="shared" ca="1" si="347"/>
        <v/>
      </c>
      <c r="MU73" s="415" t="str">
        <f t="shared" ca="1" si="348"/>
        <v/>
      </c>
      <c r="MV73" s="415" t="str">
        <f t="array" aca="1" ref="MV73" ca="1">IFERROR(AVERAGE(IF(('1. Database - raw'!LY$7:MA$494&gt;0)*('1. Database - raw'!$AD$7:$AD$494=$A73)*(INDIRECT($Q73,TRUE)=$O73),'1. Database - raw'!LY$7:MA$494)),"")</f>
        <v/>
      </c>
      <c r="MW73" s="416" t="str">
        <f t="array" aca="1" ref="MW73" ca="1">IFERROR(_xlfn.STDEV.S(IF(('1. Database - raw'!LY$7:MA$494&gt;0)*('1. Database - raw'!$AD$7:$AD$494=$A73)*(INDIRECT($Q73,TRUE)=$O73),'1. Database - raw'!LY$7:MA$494)),"")</f>
        <v/>
      </c>
      <c r="MX73" s="410" t="str">
        <f t="array" aca="1" ref="MX73" ca="1">IFERROR(IF(COUNT(IF(('1. Database - raw'!LY$7:MA$494&gt;0)*('1. Database - raw'!$AD$7:$AD$494=$A73)*(INDIRECT($Q73,TRUE)=$O73),'1. Database - raw'!LY$7:MA$494))&gt;0,COUNT(IF(('1. Database - raw'!LY$7:MA$494&gt;0)*('1. Database - raw'!$AD$7:$AD$494=$A73)*(INDIRECT($Q73,TRUE)=$O73),'1. Database - raw'!LY$7:MA$494)),""),"")</f>
        <v/>
      </c>
      <c r="MY73" s="414" t="str">
        <f t="shared" ca="1" si="349"/>
        <v/>
      </c>
      <c r="MZ73" s="415" t="str">
        <f t="shared" ca="1" si="350"/>
        <v/>
      </c>
      <c r="NA73" s="415" t="str">
        <f t="shared" ca="1" si="351"/>
        <v/>
      </c>
      <c r="NB73" s="415" t="str">
        <f t="array" aca="1" ref="NB73" ca="1">IFERROR(AVERAGE(IF(('1. Database - raw'!ME$7:MG$494&gt;0)*('1. Database - raw'!$AD$7:$AD$494=$A73)*(INDIRECT($Q73,TRUE)=$O73),'1. Database - raw'!ME$7:MG$494)),"")</f>
        <v/>
      </c>
      <c r="NC73" s="416" t="str">
        <f t="array" aca="1" ref="NC73" ca="1">IFERROR(_xlfn.STDEV.S(IF(('1. Database - raw'!ME$7:MG$494&gt;0)*('1. Database - raw'!$AD$7:$AD$494=$A73)*(INDIRECT($Q73,TRUE)=$O73),'1. Database - raw'!ME$7:MG$494)),"")</f>
        <v/>
      </c>
      <c r="ND73" s="410" t="str">
        <f t="array" aca="1" ref="ND73" ca="1">IFERROR(IF(COUNT(IF(('1. Database - raw'!ME$7:MG$494&gt;0)*('1. Database - raw'!$AD$7:$AD$494=$A73)*(INDIRECT($Q73,TRUE)=$O73),'1. Database - raw'!ME$7:MG$494))&gt;0,COUNT(IF(('1. Database - raw'!ME$7:MG$494&gt;0)*('1. Database - raw'!$AD$7:$AD$494=$A73)*(INDIRECT($Q73,TRUE)=$O73),'1. Database - raw'!ME$7:MG$494)),""),"")</f>
        <v/>
      </c>
      <c r="NE73" s="414" t="str">
        <f t="shared" ca="1" si="352"/>
        <v/>
      </c>
      <c r="NF73" s="415" t="str">
        <f t="shared" ca="1" si="353"/>
        <v/>
      </c>
      <c r="NG73" s="415" t="str">
        <f t="shared" ca="1" si="354"/>
        <v/>
      </c>
      <c r="NH73" s="415" t="str">
        <f t="array" aca="1" ref="NH73" ca="1">IFERROR(AVERAGE(IF(('1. Database - raw'!MK$7:MM$494&gt;0)*('1. Database - raw'!$AD$7:$AD$494=$A73)*(INDIRECT($Q73,TRUE)=$O73),'1. Database - raw'!MK$7:MM$494)),"")</f>
        <v/>
      </c>
      <c r="NI73" s="416" t="str">
        <f t="array" aca="1" ref="NI73" ca="1">IFERROR(_xlfn.STDEV.S(IF(('1. Database - raw'!MK$7:MM$494&gt;0)*('1. Database - raw'!$AD$7:$AD$494=$A73)*(INDIRECT($Q73,TRUE)=$O73),'1. Database - raw'!MK$7:MM$494)),"")</f>
        <v/>
      </c>
      <c r="NJ73" s="410" t="str">
        <f t="array" aca="1" ref="NJ73" ca="1">IFERROR(IF(COUNT(IF(('1. Database - raw'!MK$7:MM$494&gt;0)*('1. Database - raw'!$AD$7:$AD$494=$A73)*(INDIRECT($Q73,TRUE)=$O73),'1. Database - raw'!MK$7:MM$494))&gt;0,COUNT(IF(('1. Database - raw'!MK$7:MM$494&gt;0)*('1. Database - raw'!$AD$7:$AD$494=$A73)*(INDIRECT($Q73,TRUE)=$O73),'1. Database - raw'!MK$7:MM$494)),""),"")</f>
        <v/>
      </c>
      <c r="NK73" s="414">
        <f t="shared" ca="1" si="355"/>
        <v>2.748598387679269</v>
      </c>
      <c r="NL73" s="415">
        <f t="shared" ca="1" si="356"/>
        <v>3.2321363956314766</v>
      </c>
      <c r="NM73" s="415">
        <f t="shared" ca="1" si="357"/>
        <v>2.9805779449281578</v>
      </c>
      <c r="NN73" s="415">
        <f t="array" aca="1" ref="NN73" ca="1">IFERROR(AVERAGE(IF(('1. Database - raw'!MQ$7:MS$494&gt;0)*('1. Database - raw'!$AD$7:$AD$494=$A73)*(INDIRECT($Q73,TRUE)=$O73),'1. Database - raw'!MQ$7:MS$494)),"")</f>
        <v>3.0450000000000004</v>
      </c>
      <c r="NO73" s="416">
        <f t="array" aca="1" ref="NO73" ca="1">IFERROR(_xlfn.STDEV.S(IF(('1. Database - raw'!MQ$7:MS$494&gt;0)*('1. Database - raw'!$AD$7:$AD$494=$A73)*(INDIRECT($Q73,TRUE)=$O73),'1. Database - raw'!MQ$7:MS$494)),"")</f>
        <v>0.63650739718141958</v>
      </c>
      <c r="NP73" s="410">
        <f t="array" aca="1" ref="NP73" ca="1">IFERROR(IF(COUNT(IF(('1. Database - raw'!MQ$7:MS$494&gt;0)*('1. Database - raw'!$AD$7:$AD$494=$A73)*(INDIRECT($Q73,TRUE)=$O73),'1. Database - raw'!MQ$7:MS$494))&gt;0,COUNT(IF(('1. Database - raw'!MQ$7:MS$494&gt;0)*('1. Database - raw'!$AD$7:$AD$494=$A73)*(INDIRECT($Q73,TRUE)=$O73),'1. Database - raw'!MQ$7:MS$494)),""),"")</f>
        <v>7</v>
      </c>
      <c r="NQ73" s="414">
        <f t="shared" ca="1" si="358"/>
        <v>1.8343182681469423</v>
      </c>
      <c r="NR73" s="415">
        <f t="shared" ca="1" si="359"/>
        <v>2.2975789860191149</v>
      </c>
      <c r="NS73" s="415">
        <f t="shared" ca="1" si="360"/>
        <v>2.0529225768560759</v>
      </c>
      <c r="NT73" s="415">
        <f t="array" aca="1" ref="NT73" ca="1">IFERROR(AVERAGE(IF(('1. Database - raw'!MW$7:MY$494&gt;0)*('1. Database - raw'!$AD$7:$AD$494=$A73)*(INDIRECT($Q73,TRUE)=$O73),'1. Database - raw'!MW$7:MY$494)),"")</f>
        <v>2.1192307692307697</v>
      </c>
      <c r="NU73" s="416">
        <f t="array" aca="1" ref="NU73" ca="1">IFERROR(_xlfn.STDEV.S(IF(('1. Database - raw'!MW$7:MY$494&gt;0)*('1. Database - raw'!$AD$7:$AD$494=$A73)*(INDIRECT($Q73,TRUE)=$O73),'1. Database - raw'!MW$7:MY$494)),"")</f>
        <v>0.54296196211861047</v>
      </c>
      <c r="NV73" s="410">
        <f t="array" aca="1" ref="NV73" ca="1">IFERROR(IF(COUNT(IF(('1. Database - raw'!MW$7:MY$494&gt;0)*('1. Database - raw'!$AD$7:$AD$494=$A73)*(INDIRECT($Q73,TRUE)=$O73),'1. Database - raw'!MW$7:MY$494))&gt;0,COUNT(IF(('1. Database - raw'!MW$7:MY$494&gt;0)*('1. Database - raw'!$AD$7:$AD$494=$A73)*(INDIRECT($Q73,TRUE)=$O73),'1. Database - raw'!MW$7:MY$494)),""),"")</f>
        <v>13</v>
      </c>
      <c r="NW73" s="414">
        <f t="shared" ca="1" si="361"/>
        <v>1.3116775672147432</v>
      </c>
      <c r="NX73" s="415">
        <f t="shared" ca="1" si="362"/>
        <v>1.4450825154596152</v>
      </c>
      <c r="NY73" s="415">
        <f t="shared" ca="1" si="363"/>
        <v>1.3767651645442769</v>
      </c>
      <c r="NZ73" s="415">
        <f t="array" aca="1" ref="NZ73" ca="1">IFERROR(AVERAGE(IF(('1. Database - raw'!NC$7:NE$494&gt;0)*('1. Database - raw'!$AD$7:$AD$494=$A73)*(INDIRECT($Q73,TRUE)=$O73),'1. Database - raw'!NC$7:NE$494)),"")</f>
        <v>1.3954545454545457</v>
      </c>
      <c r="OA73" s="416">
        <f t="array" aca="1" ref="OA73" ca="1">IFERROR(_xlfn.STDEV.S(IF(('1. Database - raw'!NC$7:NE$494&gt;0)*('1. Database - raw'!$AD$7:$AD$494=$A73)*(INDIRECT($Q73,TRUE)=$O73),'1. Database - raw'!NC$7:NE$494)),"")</f>
        <v>0.23071036545260007</v>
      </c>
      <c r="OB73" s="410">
        <f t="array" aca="1" ref="OB73" ca="1">IFERROR(IF(COUNT(IF(('1. Database - raw'!NC$7:NE$494&gt;0)*('1. Database - raw'!$AD$7:$AD$494=$A73)*(INDIRECT($Q73,TRUE)=$O73),'1. Database - raw'!NC$7:NE$494))&gt;0,COUNT(IF(('1. Database - raw'!NC$7:NE$494&gt;0)*('1. Database - raw'!$AD$7:$AD$494=$A73)*(INDIRECT($Q73,TRUE)=$O73),'1. Database - raw'!NC$7:NE$494)),""),"")</f>
        <v>11</v>
      </c>
      <c r="OC73" s="414" t="str">
        <f t="shared" ca="1" si="364"/>
        <v/>
      </c>
      <c r="OD73" s="415" t="str">
        <f t="shared" ca="1" si="365"/>
        <v/>
      </c>
      <c r="OE73" s="415" t="str">
        <f t="shared" ca="1" si="366"/>
        <v/>
      </c>
      <c r="OF73" s="415" t="str">
        <f t="array" aca="1" ref="OF73" ca="1">IFERROR(AVERAGE(IF(('1. Database - raw'!NI$7:NK$494&gt;0)*('1. Database - raw'!$AD$7:$AD$494=$A73)*(INDIRECT($Q73,TRUE)=$O73),'1. Database - raw'!NI$7:NK$494)),"")</f>
        <v/>
      </c>
      <c r="OG73" s="416" t="str">
        <f t="array" aca="1" ref="OG73" ca="1">IFERROR(_xlfn.STDEV.S(IF(('1. Database - raw'!NI$7:NK$494&gt;0)*('1. Database - raw'!$AD$7:$AD$494=$A73)*(INDIRECT($Q73,TRUE)=$O73),'1. Database - raw'!NI$7:NK$494)),"")</f>
        <v/>
      </c>
      <c r="OH73" s="410" t="str">
        <f t="array" aca="1" ref="OH73" ca="1">IFERROR(IF(COUNT(IF(('1. Database - raw'!NI$7:NK$494&gt;0)*('1. Database - raw'!$AD$7:$AD$494=$A73)*(INDIRECT($Q73,TRUE)=$O73),'1. Database - raw'!NI$7:NK$494))&gt;0,COUNT(IF(('1. Database - raw'!NI$7:NK$494&gt;0)*('1. Database - raw'!$AD$7:$AD$494=$A73)*(INDIRECT($Q73,TRUE)=$O73),'1. Database - raw'!NI$7:NK$494)),""),"")</f>
        <v/>
      </c>
    </row>
    <row r="74" spans="1:398" s="417" customFormat="1" hidden="1" outlineLevel="2" x14ac:dyDescent="0.25">
      <c r="A74" s="391" t="s">
        <v>553</v>
      </c>
      <c r="B74" s="1330"/>
      <c r="C74" s="392"/>
      <c r="D74" s="393"/>
      <c r="E74" s="393" t="s">
        <v>31</v>
      </c>
      <c r="F74" s="394"/>
      <c r="G74" s="394"/>
      <c r="H74" s="394" t="s">
        <v>778</v>
      </c>
      <c r="I74" s="394"/>
      <c r="J74" s="394"/>
      <c r="K74" s="394"/>
      <c r="L74" s="394"/>
      <c r="M74" s="394"/>
      <c r="N74" s="395"/>
      <c r="O74" s="396" t="str">
        <f t="array" ref="O74">INDEX(A74:N74,IF(MIN(IF(C74:N74&lt;&gt;"",COLUMN(C74:N74)))&gt;0,MIN(IF(C74:N74&lt;&gt;"",COLUMN(C74:N74))),""))</f>
        <v>Tanzania</v>
      </c>
      <c r="P74" s="397">
        <f t="shared" si="379"/>
        <v>3</v>
      </c>
      <c r="Q74" s="398" t="str">
        <f ca="1">"'" &amp; $S$4 &amp; "'!" &amp; ADDRESS(ROW('1. Database - raw'!$A$7),MATCH($C$2,'1. Database - raw'!$6:$6,0)+MATCH(O74,$C74:$N74,0)-1,1) &amp; ":" &amp; ADDRESS(LOOKUP(2,1/('1. Database - raw'!A:A&lt;&gt;""),ROW('1. Database - raw'!A:A)),MATCH($C$2,'1. Database - raw'!$6:$6,0)+MATCH(O74,$C74:$N74,0)-1,1)</f>
        <v>'1. Database - raw'!$AG$7:$AG$494</v>
      </c>
      <c r="R74" s="392"/>
      <c r="S74" s="399"/>
      <c r="T74" s="400">
        <f t="shared" ref="T74:AC83" ca="1" si="380">IFERROR(IF(INDIRECT(ADDRESS(ROW(74:74),MATCH(T$2,$BQ$2:$OH$2,0)+COLUMN($BQ:$BQ)+4,4,1),TRUE)&gt;=10,INDIRECT(ADDRESS(ROW(74:74),MATCH(T$2,$BQ$2:$OH$2,0)+COLUMN($BQ:$BQ)+1,4,1),TRUE)/INDIRECT(ADDRESS(ROW($5:$5),MATCH(T$2,$BQ$2:$OH$2,0)+COLUMN($BQ:$BQ)+1,2,1),TRUE),""),"")</f>
        <v>0.79430095124397182</v>
      </c>
      <c r="U74" s="401" t="str">
        <f t="shared" ca="1" si="380"/>
        <v/>
      </c>
      <c r="V74" s="401" t="str">
        <f t="shared" ca="1" si="380"/>
        <v/>
      </c>
      <c r="W74" s="401" t="str">
        <f t="shared" ca="1" si="380"/>
        <v/>
      </c>
      <c r="X74" s="401" t="str">
        <f t="shared" ca="1" si="380"/>
        <v/>
      </c>
      <c r="Y74" s="401" t="str">
        <f t="shared" ca="1" si="380"/>
        <v/>
      </c>
      <c r="Z74" s="401" t="str">
        <f t="shared" ca="1" si="380"/>
        <v/>
      </c>
      <c r="AA74" s="401" t="str">
        <f t="shared" ca="1" si="380"/>
        <v/>
      </c>
      <c r="AB74" s="401" t="str">
        <f t="shared" ca="1" si="380"/>
        <v/>
      </c>
      <c r="AC74" s="401" t="str">
        <f t="shared" ca="1" si="380"/>
        <v/>
      </c>
      <c r="AD74" s="401" t="str">
        <f t="shared" ref="AD74:AM83" ca="1" si="381">IFERROR(IF(INDIRECT(ADDRESS(ROW(74:74),MATCH(AD$2,$BQ$2:$OH$2,0)+COLUMN($BQ:$BQ)+4,4,1),TRUE)&gt;=10,INDIRECT(ADDRESS(ROW(74:74),MATCH(AD$2,$BQ$2:$OH$2,0)+COLUMN($BQ:$BQ)+1,4,1),TRUE)/INDIRECT(ADDRESS(ROW($5:$5),MATCH(AD$2,$BQ$2:$OH$2,0)+COLUMN($BQ:$BQ)+1,2,1),TRUE),""),"")</f>
        <v/>
      </c>
      <c r="AE74" s="401" t="str">
        <f t="shared" ca="1" si="381"/>
        <v/>
      </c>
      <c r="AF74" s="401" t="str">
        <f t="shared" ca="1" si="381"/>
        <v/>
      </c>
      <c r="AG74" s="401" t="str">
        <f t="shared" ca="1" si="381"/>
        <v/>
      </c>
      <c r="AH74" s="401" t="str">
        <f t="shared" ca="1" si="381"/>
        <v/>
      </c>
      <c r="AI74" s="401" t="str">
        <f t="shared" ca="1" si="381"/>
        <v/>
      </c>
      <c r="AJ74" s="401" t="str">
        <f t="shared" ca="1" si="381"/>
        <v/>
      </c>
      <c r="AK74" s="401" t="str">
        <f t="shared" ca="1" si="381"/>
        <v/>
      </c>
      <c r="AL74" s="401" t="str">
        <f t="shared" ca="1" si="381"/>
        <v/>
      </c>
      <c r="AM74" s="402" t="str">
        <f t="shared" ca="1" si="381"/>
        <v/>
      </c>
      <c r="AN74" s="403"/>
      <c r="AO74" s="403"/>
      <c r="AP74" s="403"/>
      <c r="AQ74" s="403"/>
      <c r="AR74" s="403"/>
      <c r="AS74" s="403"/>
      <c r="AT74" s="403"/>
      <c r="AU74" s="403"/>
      <c r="AV74" s="403"/>
      <c r="AW74" s="403"/>
      <c r="AX74" s="403"/>
      <c r="AY74" s="403"/>
      <c r="AZ74" s="403"/>
      <c r="BA74" s="403"/>
      <c r="BB74" s="403"/>
      <c r="BC74" s="403"/>
      <c r="BD74" s="404"/>
      <c r="BE74" s="404"/>
      <c r="BF74" s="404"/>
      <c r="BG74" s="405"/>
      <c r="BH74" s="467"/>
      <c r="BI74" s="532">
        <f t="shared" ca="1" si="367"/>
        <v>0.79430095124397182</v>
      </c>
      <c r="BJ74" s="557" t="str">
        <f t="shared" ca="1" si="206"/>
        <v/>
      </c>
      <c r="BK74" s="557" t="str">
        <f t="shared" ca="1" si="207"/>
        <v/>
      </c>
      <c r="BL74" s="557" t="str">
        <f t="shared" ca="1" si="368"/>
        <v/>
      </c>
      <c r="BM74" s="557" t="str">
        <f t="shared" ca="1" si="208"/>
        <v/>
      </c>
      <c r="BN74" s="557" t="str">
        <f t="shared" ca="1" si="209"/>
        <v/>
      </c>
      <c r="BO74" s="406"/>
      <c r="BP74" s="396" t="str">
        <f t="shared" si="210"/>
        <v>Tanzania</v>
      </c>
      <c r="BQ74" s="407">
        <f t="shared" ca="1" si="376"/>
        <v>31.952755801574224</v>
      </c>
      <c r="BR74" s="408">
        <f t="shared" ca="1" si="377"/>
        <v>156.86538518262122</v>
      </c>
      <c r="BS74" s="408">
        <f t="shared" ca="1" si="378"/>
        <v>70.797467090710072</v>
      </c>
      <c r="BT74" s="408">
        <f t="array" aca="1" ref="BT74" ca="1">IFERROR(AVERAGE(IF(('1. Database - raw'!AW$7:AY$494&gt;0)*('1. Database - raw'!$AD$7:$AD$494=$A74)*('1. Database - raw'!$AP$7:$AP$494&lt;&gt;Dropdown!$AM$11)*(INDIRECT($Q74,TRUE)=$O74),'1. Database - raw'!AW$7:AY$494)),"")</f>
        <v>88.830666666666673</v>
      </c>
      <c r="BU74" s="409">
        <f t="array" aca="1" ref="BU74" ca="1">IFERROR(_xlfn.STDEV.S(IF(('1. Database - raw'!AW$7:AY$494&gt;0)*('1. Database - raw'!$AD$7:$AD$494=$A74)*('1. Database - raw'!$AP$7:$AP$494&lt;&gt;Dropdown!$AM$11)*(INDIRECT($Q74,TRUE)=$O74),'1. Database - raw'!AW$7:AY$494)),"")</f>
        <v>67.318791949379246</v>
      </c>
      <c r="BV74" s="410">
        <f t="array" aca="1" ref="BV74" ca="1">IFERROR(IF(COUNT(IF(('1. Database - raw'!AW$7:AY$494&gt;0)*('1. Database - raw'!$AD$7:$AD$494=$A74)*('1. Database - raw'!$AP$7:$AP$494&lt;&gt;Dropdown!$AM$11)*(INDIRECT($Q74,TRUE)=$O74),'1. Database - raw'!AW$7:AY$494))&gt;0,COUNT(IF(('1. Database - raw'!AW$7:AY$494&gt;0)*('1. Database - raw'!$AD$7:$AD$494=$A74)*('1. Database - raw'!$AP$7:$AP$494&lt;&gt;Dropdown!$AM$11)*(INDIRECT($Q74,TRUE)=$O74),'1. Database - raw'!AW$7:AY$494)),""),"")</f>
        <v>15</v>
      </c>
      <c r="BW74" s="407" t="str">
        <f t="shared" ca="1" si="370"/>
        <v/>
      </c>
      <c r="BX74" s="408" t="str">
        <f t="shared" ca="1" si="371"/>
        <v/>
      </c>
      <c r="BY74" s="408" t="str">
        <f t="shared" ca="1" si="372"/>
        <v/>
      </c>
      <c r="BZ74" s="408" t="str">
        <f t="array" aca="1" ref="BZ74" ca="1">IFERROR(AVERAGE(IF(('1. Database - raw'!BC$7:BE$494&gt;0)*('1. Database - raw'!$AD$7:$AD$494=$A74)*('1. Database - raw'!$AP$7:$AP$494&lt;&gt;Dropdown!$AM$11)*(INDIRECT($Q74,TRUE)=$O74),'1. Database - raw'!BC$7:BE$494)),"")</f>
        <v/>
      </c>
      <c r="CA74" s="409" t="str">
        <f t="array" aca="1" ref="CA74" ca="1">IFERROR(_xlfn.STDEV.S(IF(('1. Database - raw'!BC$7:BE$494&gt;0)*('1. Database - raw'!$AD$7:$AD$494=$A74)*('1. Database - raw'!$AP$7:$AP$494&lt;&gt;Dropdown!$AM$11)*(INDIRECT($Q74,TRUE)=$O74),'1. Database - raw'!BC$7:BE$494)),"")</f>
        <v/>
      </c>
      <c r="CB74" s="410" t="str">
        <f t="array" aca="1" ref="CB74" ca="1">IFERROR(IF(COUNT(IF(('1. Database - raw'!BC$7:BE$494&gt;0)*('1. Database - raw'!$AD$7:$AD$494=$A74)*('1. Database - raw'!$AP$7:$AP$494&lt;&gt;Dropdown!$AM$11)*(INDIRECT($Q74,TRUE)=$O74),'1. Database - raw'!BC$7:BE$494))&gt;0,COUNT(IF(('1. Database - raw'!BC$7:BE$494&gt;0)*('1. Database - raw'!$AD$7:$AD$494=$A74)*('1. Database - raw'!$AP$7:$AP$494&lt;&gt;Dropdown!$AM$11)*(INDIRECT($Q74,TRUE)=$O74),'1. Database - raw'!BC$7:BE$494)),""),"")</f>
        <v/>
      </c>
      <c r="CC74" s="411" t="str">
        <f t="shared" ca="1" si="373"/>
        <v/>
      </c>
      <c r="CD74" s="412" t="str">
        <f t="shared" ca="1" si="374"/>
        <v/>
      </c>
      <c r="CE74" s="412" t="str">
        <f t="shared" ca="1" si="375"/>
        <v/>
      </c>
      <c r="CF74" s="412" t="str">
        <f t="array" aca="1" ref="CF74" ca="1">IFERROR(AVERAGE(IF(('1. Database - raw'!BI$7:BK$494&gt;0)*('1. Database - raw'!$AD$7:$AD$494=$A74)*('1. Database - raw'!$AP$7:$AP$494&lt;&gt;Dropdown!$AM$11)*(INDIRECT($Q74,TRUE)=$O74),'1. Database - raw'!BI$7:BK$494)),"")</f>
        <v/>
      </c>
      <c r="CG74" s="413" t="str">
        <f t="array" aca="1" ref="CG74" ca="1">IFERROR(_xlfn.STDEV.S(IF(('1. Database - raw'!BI$7:BK$494&gt;0)*('1. Database - raw'!$AD$7:$AD$494=$A74)*('1. Database - raw'!$AP$7:$AP$494&lt;&gt;Dropdown!$AM$11)*(INDIRECT($Q74,TRUE)=$O74),'1. Database - raw'!BI$7:BK$494)),"")</f>
        <v/>
      </c>
      <c r="CH74" s="410" t="str">
        <f t="array" aca="1" ref="CH74" ca="1">IFERROR(IF(COUNT(IF(('1. Database - raw'!BI$7:BK$494&gt;0)*('1. Database - raw'!$AD$7:$AD$494=$A74)*('1. Database - raw'!$AP$7:$AP$494&lt;&gt;Dropdown!$AM$11)*(INDIRECT($Q74,TRUE)=$O74),'1. Database - raw'!BI$7:BK$494))&gt;0,COUNT(IF(('1. Database - raw'!BI$7:BK$494&gt;0)*('1. Database - raw'!$AD$7:$AD$494=$A74)*('1. Database - raw'!$AP$7:$AP$494&lt;&gt;Dropdown!$AM$11)*(INDIRECT($Q74,TRUE)=$O74),'1. Database - raw'!BI$7:BK$494)),""),"")</f>
        <v/>
      </c>
      <c r="CI74" s="407" t="str">
        <f t="shared" ca="1" si="211"/>
        <v/>
      </c>
      <c r="CJ74" s="408" t="str">
        <f t="shared" ca="1" si="212"/>
        <v/>
      </c>
      <c r="CK74" s="408" t="str">
        <f t="shared" ca="1" si="213"/>
        <v/>
      </c>
      <c r="CL74" s="408" t="str">
        <f t="array" aca="1" ref="CL74" ca="1">IFERROR(AVERAGE(IF(('1. Database - raw'!BO$7:BQ$494&gt;0)*('1. Database - raw'!$AD$7:$AD$494=$A74)*(INDIRECT($Q74,TRUE)=$O74),'1. Database - raw'!BO$7:BQ$494)),"")</f>
        <v/>
      </c>
      <c r="CM74" s="409" t="str">
        <f t="array" aca="1" ref="CM74" ca="1">IFERROR(_xlfn.STDEV.S(IF(('1. Database - raw'!BO$7:BQ$494&gt;0)*('1. Database - raw'!$AD$7:$AD$494=$A74)*(INDIRECT($Q74,TRUE)=$O74),'1. Database - raw'!BO$7:BQ$494)),"")</f>
        <v/>
      </c>
      <c r="CN74" s="410" t="str">
        <f t="array" aca="1" ref="CN74" ca="1">IFERROR(IF(COUNT(IF(('1. Database - raw'!BO$7:BQ$494&gt;0)*('1. Database - raw'!$AD$7:$AD$494=$A74)*(INDIRECT($Q74,TRUE)=$O74),'1. Database - raw'!BO$7:BQ$494))&gt;0,COUNT(IF(('1. Database - raw'!BO$7:BQ$494&gt;0)*('1. Database - raw'!$AD$7:$AD$494=$A74)*(INDIRECT($Q74,TRUE)=$O74),'1. Database - raw'!BO$7:BQ$494)),""),"")</f>
        <v/>
      </c>
      <c r="CO74" s="407" t="str">
        <f t="shared" ca="1" si="214"/>
        <v/>
      </c>
      <c r="CP74" s="408" t="str">
        <f t="shared" ca="1" si="215"/>
        <v/>
      </c>
      <c r="CQ74" s="408" t="str">
        <f t="shared" ca="1" si="216"/>
        <v/>
      </c>
      <c r="CR74" s="408" t="str">
        <f t="array" aca="1" ref="CR74" ca="1">IFERROR(AVERAGE(IF(('1. Database - raw'!BU$7:BW$494&gt;0)*('1. Database - raw'!$AD$7:$AD$494=$A74)*(INDIRECT($Q74,TRUE)=$O74),'1. Database - raw'!BU$7:BW$494)),"")</f>
        <v/>
      </c>
      <c r="CS74" s="409" t="str">
        <f t="array" aca="1" ref="CS74" ca="1">IFERROR(_xlfn.STDEV.S(IF(('1. Database - raw'!BU$7:BW$494&gt;0)*('1. Database - raw'!$AD$7:$AD$494=$A74)*(INDIRECT($Q74,TRUE)=$O74),'1. Database - raw'!BU$7:BW$494)),"")</f>
        <v/>
      </c>
      <c r="CT74" s="410" t="str">
        <f t="array" aca="1" ref="CT74" ca="1">IFERROR(IF(COUNT(IF(('1. Database - raw'!BU$7:BW$494&gt;0)*('1. Database - raw'!$AD$7:$AD$494=$A74)*(INDIRECT($Q74,TRUE)=$O74),'1. Database - raw'!BU$7:BW$494))&gt;0,COUNT(IF(('1. Database - raw'!BU$7:BW$494&gt;0)*('1. Database - raw'!$AD$7:$AD$494=$A74)*(INDIRECT($Q74,TRUE)=$O74),'1. Database - raw'!BU$7:BW$494)),""),"")</f>
        <v/>
      </c>
      <c r="CU74" s="407" t="str">
        <f t="shared" ca="1" si="217"/>
        <v/>
      </c>
      <c r="CV74" s="408" t="str">
        <f t="shared" ca="1" si="218"/>
        <v/>
      </c>
      <c r="CW74" s="408" t="str">
        <f t="shared" ca="1" si="219"/>
        <v/>
      </c>
      <c r="CX74" s="408" t="str">
        <f t="array" aca="1" ref="CX74" ca="1">IFERROR(AVERAGE(IF(('1. Database - raw'!CA$7:CC$494&gt;0)*('1. Database - raw'!$AD$7:$AD$494=$A74)*(INDIRECT($Q74,TRUE)=$O74),'1. Database - raw'!CA$7:CC$494)),"")</f>
        <v/>
      </c>
      <c r="CY74" s="409" t="str">
        <f t="array" aca="1" ref="CY74" ca="1">IFERROR(_xlfn.STDEV.S(IF(('1. Database - raw'!CA$7:CC$494&gt;0)*('1. Database - raw'!$AD$7:$AD$494=$A74)*(INDIRECT($Q74,TRUE)=$O74),'1. Database - raw'!CA$7:CC$494)),"")</f>
        <v/>
      </c>
      <c r="CZ74" s="410" t="str">
        <f t="array" aca="1" ref="CZ74" ca="1">IFERROR(IF(COUNT(IF(('1. Database - raw'!CA$7:CC$494&gt;0)*('1. Database - raw'!$AD$7:$AD$494=$A74)*(INDIRECT($Q74,TRUE)=$O74),'1. Database - raw'!CA$7:CC$494))&gt;0,COUNT(IF(('1. Database - raw'!CA$7:CC$494&gt;0)*('1. Database - raw'!$AD$7:$AD$494=$A74)*(INDIRECT($Q74,TRUE)=$O74),'1. Database - raw'!CA$7:CC$494)),""),"")</f>
        <v/>
      </c>
      <c r="DA74" s="407" t="str">
        <f t="shared" ca="1" si="220"/>
        <v/>
      </c>
      <c r="DB74" s="408" t="str">
        <f t="shared" ca="1" si="221"/>
        <v/>
      </c>
      <c r="DC74" s="408" t="str">
        <f t="shared" ca="1" si="222"/>
        <v/>
      </c>
      <c r="DD74" s="408" t="str">
        <f t="array" aca="1" ref="DD74" ca="1">IFERROR(AVERAGE(IF(('1. Database - raw'!CG$7:CI$494&gt;0)*('1. Database - raw'!$AD$7:$AD$494=$A74)*(INDIRECT($Q74,TRUE)=$O74),'1. Database - raw'!CG$7:CI$494)),"")</f>
        <v/>
      </c>
      <c r="DE74" s="409" t="str">
        <f t="array" aca="1" ref="DE74" ca="1">IFERROR(_xlfn.STDEV.S(IF(('1. Database - raw'!CG$7:CI$494&gt;0)*('1. Database - raw'!$AD$7:$AD$494=$A74)*(INDIRECT($Q74,TRUE)=$O74),'1. Database - raw'!CG$7:CI$494)),"")</f>
        <v/>
      </c>
      <c r="DF74" s="410" t="str">
        <f t="array" aca="1" ref="DF74" ca="1">IFERROR(IF(COUNT(IF(('1. Database - raw'!CG$7:CI$494&gt;0)*('1. Database - raw'!$AD$7:$AD$494=$A74)*(INDIRECT($Q74,TRUE)=$O74),'1. Database - raw'!CG$7:CI$494))&gt;0,COUNT(IF(('1. Database - raw'!CG$7:CI$494&gt;0)*('1. Database - raw'!$AD$7:$AD$494=$A74)*(INDIRECT($Q74,TRUE)=$O74),'1. Database - raw'!CG$7:CI$494)),""),"")</f>
        <v/>
      </c>
      <c r="DG74" s="407" t="str">
        <f t="shared" ca="1" si="223"/>
        <v/>
      </c>
      <c r="DH74" s="408" t="str">
        <f t="shared" ca="1" si="224"/>
        <v/>
      </c>
      <c r="DI74" s="408" t="str">
        <f t="shared" ca="1" si="225"/>
        <v/>
      </c>
      <c r="DJ74" s="408" t="str">
        <f t="array" aca="1" ref="DJ74" ca="1">IFERROR(AVERAGE(IF(('1. Database - raw'!CM$7:CO$494&gt;0)*('1. Database - raw'!$AD$7:$AD$494=$A74)*(INDIRECT($Q74,TRUE)=$O74),'1. Database - raw'!CM$7:CO$494)),"")</f>
        <v/>
      </c>
      <c r="DK74" s="409" t="str">
        <f t="array" aca="1" ref="DK74" ca="1">IFERROR(_xlfn.STDEV.S(IF(('1. Database - raw'!CM$7:CO$494&gt;0)*('1. Database - raw'!$AD$7:$AD$494=$A74)*(INDIRECT($Q74,TRUE)=$O74),'1. Database - raw'!CM$7:CO$494)),"")</f>
        <v/>
      </c>
      <c r="DL74" s="410" t="str">
        <f t="array" aca="1" ref="DL74" ca="1">IFERROR(IF(COUNT(IF(('1. Database - raw'!CM$7:CO$494&gt;0)*('1. Database - raw'!$AD$7:$AD$494=$A74)*(INDIRECT($Q74,TRUE)=$O74),'1. Database - raw'!CM$7:CO$494))&gt;0,COUNT(IF(('1. Database - raw'!CM$7:CO$494&gt;0)*('1. Database - raw'!$AD$7:$AD$494=$A74)*(INDIRECT($Q74,TRUE)=$O74),'1. Database - raw'!CM$7:CO$494)),""),"")</f>
        <v/>
      </c>
      <c r="DM74" s="407" t="str">
        <f t="shared" ca="1" si="226"/>
        <v/>
      </c>
      <c r="DN74" s="408" t="str">
        <f t="shared" ca="1" si="227"/>
        <v/>
      </c>
      <c r="DO74" s="408" t="str">
        <f t="shared" ca="1" si="228"/>
        <v/>
      </c>
      <c r="DP74" s="408" t="str">
        <f t="array" aca="1" ref="DP74" ca="1">IFERROR(AVERAGE(IF(('1. Database - raw'!CS$7:CU$494&gt;0)*('1. Database - raw'!$AD$7:$AD$494=$A74)*(INDIRECT($Q74,TRUE)=$O74),'1. Database - raw'!CS$7:CU$494)),"")</f>
        <v/>
      </c>
      <c r="DQ74" s="409" t="str">
        <f t="array" aca="1" ref="DQ74" ca="1">IFERROR(_xlfn.STDEV.S(IF(('1. Database - raw'!CS$7:CU$494&gt;0)*('1. Database - raw'!$AD$7:$AD$494=$A74)*(INDIRECT($Q74,TRUE)=$O74),'1. Database - raw'!CS$7:CU$494)),"")</f>
        <v/>
      </c>
      <c r="DR74" s="410" t="str">
        <f t="array" aca="1" ref="DR74" ca="1">IFERROR(IF(COUNT(IF(('1. Database - raw'!CS$7:CU$494&gt;0)*('1. Database - raw'!$AD$7:$AD$494=$A74)*(INDIRECT($Q74,TRUE)=$O74),'1. Database - raw'!CS$7:CU$494))&gt;0,COUNT(IF(('1. Database - raw'!CS$7:CU$494&gt;0)*('1. Database - raw'!$AD$7:$AD$494=$A74)*(INDIRECT($Q74,TRUE)=$O74),'1. Database - raw'!CS$7:CU$494)),""),"")</f>
        <v/>
      </c>
      <c r="DS74" s="407" t="str">
        <f t="shared" ca="1" si="229"/>
        <v/>
      </c>
      <c r="DT74" s="408" t="str">
        <f t="shared" ca="1" si="230"/>
        <v/>
      </c>
      <c r="DU74" s="408" t="str">
        <f t="shared" ca="1" si="231"/>
        <v/>
      </c>
      <c r="DV74" s="408" t="str">
        <f t="array" aca="1" ref="DV74" ca="1">IFERROR(AVERAGE(IF(('1. Database - raw'!CY$7:DA$494&gt;0)*('1. Database - raw'!$AD$7:$AD$494=$A74)*(INDIRECT($Q74,TRUE)=$O74),'1. Database - raw'!CY$7:DA$494)),"")</f>
        <v/>
      </c>
      <c r="DW74" s="409" t="str">
        <f t="array" aca="1" ref="DW74" ca="1">IFERROR(_xlfn.STDEV.S(IF(('1. Database - raw'!CY$7:DA$494&gt;0)*('1. Database - raw'!$AD$7:$AD$494=$A74)*(INDIRECT($Q74,TRUE)=$O74),'1. Database - raw'!CY$7:DA$494)),"")</f>
        <v/>
      </c>
      <c r="DX74" s="410" t="str">
        <f t="array" aca="1" ref="DX74" ca="1">IFERROR(IF(COUNT(IF(('1. Database - raw'!CY$7:DA$494&gt;0)*('1. Database - raw'!$AD$7:$AD$494=$A74)*(INDIRECT($Q74,TRUE)=$O74),'1. Database - raw'!CY$7:DA$494))&gt;0,COUNT(IF(('1. Database - raw'!CY$7:DA$494&gt;0)*('1. Database - raw'!$AD$7:$AD$494=$A74)*(INDIRECT($Q74,TRUE)=$O74),'1. Database - raw'!CY$7:DA$494)),""),"")</f>
        <v/>
      </c>
      <c r="DY74" s="407" t="str">
        <f t="shared" ca="1" si="232"/>
        <v/>
      </c>
      <c r="DZ74" s="408" t="str">
        <f t="shared" ca="1" si="233"/>
        <v/>
      </c>
      <c r="EA74" s="408" t="str">
        <f t="shared" ca="1" si="234"/>
        <v/>
      </c>
      <c r="EB74" s="408" t="str">
        <f t="array" aca="1" ref="EB74" ca="1">IFERROR(AVERAGE(IF(('1. Database - raw'!DE$7:DG$494&gt;0)*('1. Database - raw'!$AD$7:$AD$494=$A74)*(INDIRECT($Q74,TRUE)=$O74),'1. Database - raw'!DE$7:DG$494)),"")</f>
        <v/>
      </c>
      <c r="EC74" s="409" t="str">
        <f t="array" aca="1" ref="EC74" ca="1">IFERROR(_xlfn.STDEV.S(IF(('1. Database - raw'!DE$7:DG$494&gt;0)*('1. Database - raw'!$AD$7:$AD$494=$A74)*(INDIRECT($Q74,TRUE)=$O74),'1. Database - raw'!DE$7:DG$494)),"")</f>
        <v/>
      </c>
      <c r="ED74" s="410" t="str">
        <f t="array" aca="1" ref="ED74" ca="1">IFERROR(IF(COUNT(IF(('1. Database - raw'!DE$7:DG$494&gt;0)*('1. Database - raw'!$AD$7:$AD$494=$A74)*(INDIRECT($Q74,TRUE)=$O74),'1. Database - raw'!DE$7:DG$494))&gt;0,COUNT(IF(('1. Database - raw'!DE$7:DG$494&gt;0)*('1. Database - raw'!$AD$7:$AD$494=$A74)*(INDIRECT($Q74,TRUE)=$O74),'1. Database - raw'!DE$7:DG$494)),""),"")</f>
        <v/>
      </c>
      <c r="EE74" s="411" t="str">
        <f t="shared" ca="1" si="235"/>
        <v/>
      </c>
      <c r="EF74" s="412" t="str">
        <f t="shared" ca="1" si="236"/>
        <v/>
      </c>
      <c r="EG74" s="412" t="str">
        <f t="shared" ca="1" si="237"/>
        <v/>
      </c>
      <c r="EH74" s="412" t="str">
        <f t="array" aca="1" ref="EH74" ca="1">IFERROR(AVERAGE(IF(('1. Database - raw'!DK$7:DM$494&gt;0)*('1. Database - raw'!$AD$7:$AD$494=$A74)*(INDIRECT($Q74,TRUE)=$O74),'1. Database - raw'!DK$7:DM$494)),"")</f>
        <v/>
      </c>
      <c r="EI74" s="413" t="str">
        <f t="array" aca="1" ref="EI74" ca="1">IFERROR(_xlfn.STDEV.S(IF(('1. Database - raw'!DK$7:DM$494&gt;0)*('1. Database - raw'!$AD$7:$AD$494=$A74)*(INDIRECT($Q74,TRUE)=$O74),'1. Database - raw'!DK$7:DM$494)),"")</f>
        <v/>
      </c>
      <c r="EJ74" s="410" t="str">
        <f t="array" aca="1" ref="EJ74" ca="1">IFERROR(IF(COUNT(IF(('1. Database - raw'!DK$7:DM$494&gt;0)*('1. Database - raw'!$AD$7:$AD$494=$A74)*(INDIRECT($Q74,TRUE)=$O74),'1. Database - raw'!DK$7:DM$494))&gt;0,COUNT(IF(('1. Database - raw'!DK$7:DM$494&gt;0)*('1. Database - raw'!$AD$7:$AD$494=$A74)*(INDIRECT($Q74,TRUE)=$O74),'1. Database - raw'!DK$7:DM$494)),""),"")</f>
        <v/>
      </c>
      <c r="EK74" s="407" t="str">
        <f t="shared" ca="1" si="238"/>
        <v/>
      </c>
      <c r="EL74" s="408" t="str">
        <f t="shared" ca="1" si="239"/>
        <v/>
      </c>
      <c r="EM74" s="408" t="str">
        <f t="shared" ca="1" si="240"/>
        <v/>
      </c>
      <c r="EN74" s="408" t="str">
        <f t="array" aca="1" ref="EN74" ca="1">IFERROR(AVERAGE(IF(('1. Database - raw'!DQ$7:DS$494&gt;0)*('1. Database - raw'!$AD$7:$AD$494=$A74)*(INDIRECT($Q74,TRUE)=$O74),'1. Database - raw'!DQ$7:DS$494)),"")</f>
        <v/>
      </c>
      <c r="EO74" s="409" t="str">
        <f t="array" aca="1" ref="EO74" ca="1">IFERROR(_xlfn.STDEV.S(IF(('1. Database - raw'!DQ$7:DS$494&gt;0)*('1. Database - raw'!$AD$7:$AD$494=$A74)*(INDIRECT($Q74,TRUE)=$O74),'1. Database - raw'!DQ$7:DS$494)),"")</f>
        <v/>
      </c>
      <c r="EP74" s="410" t="str">
        <f t="array" aca="1" ref="EP74" ca="1">IFERROR(IF(COUNT(IF(('1. Database - raw'!DQ$7:DS$494&gt;0)*('1. Database - raw'!$AD$7:$AD$494=$A74)*(INDIRECT($Q74,TRUE)=$O74),'1. Database - raw'!DQ$7:DS$494))&gt;0,COUNT(IF(('1. Database - raw'!DQ$7:DS$494&gt;0)*('1. Database - raw'!$AD$7:$AD$494=$A74)*(INDIRECT($Q74,TRUE)=$O74),'1. Database - raw'!DQ$7:DS$494)),""),"")</f>
        <v/>
      </c>
      <c r="EQ74" s="407" t="str">
        <f t="shared" ca="1" si="241"/>
        <v/>
      </c>
      <c r="ER74" s="408" t="str">
        <f t="shared" ca="1" si="242"/>
        <v/>
      </c>
      <c r="ES74" s="408" t="str">
        <f t="shared" ca="1" si="243"/>
        <v/>
      </c>
      <c r="ET74" s="408" t="str">
        <f t="array" aca="1" ref="ET74" ca="1">IFERROR(AVERAGE(IF(('1. Database - raw'!DW$7:DY$494&gt;0)*('1. Database - raw'!$AD$7:$AD$494=$A74)*(INDIRECT($Q74,TRUE)=$O74),'1. Database - raw'!DW$7:DY$494)),"")</f>
        <v/>
      </c>
      <c r="EU74" s="409" t="str">
        <f t="array" aca="1" ref="EU74" ca="1">IFERROR(_xlfn.STDEV.S(IF(('1. Database - raw'!DW$7:DY$494&gt;0)*('1. Database - raw'!$AD$7:$AD$494=$A74)*(INDIRECT($Q74,TRUE)=$O74),'1. Database - raw'!DW$7:DY$494)),"")</f>
        <v/>
      </c>
      <c r="EV74" s="410" t="str">
        <f t="array" aca="1" ref="EV74" ca="1">IFERROR(IF(COUNT(IF(('1. Database - raw'!DW$7:DY$494&gt;0)*('1. Database - raw'!$AD$7:$AD$494=$A74)*(INDIRECT($Q74,TRUE)=$O74),'1. Database - raw'!DW$7:DY$494))&gt;0,COUNT(IF(('1. Database - raw'!DW$7:DY$494&gt;0)*('1. Database - raw'!$AD$7:$AD$494=$A74)*(INDIRECT($Q74,TRUE)=$O74),'1. Database - raw'!DW$7:DY$494)),""),"")</f>
        <v/>
      </c>
      <c r="EW74" s="407" t="str">
        <f t="shared" ca="1" si="244"/>
        <v/>
      </c>
      <c r="EX74" s="408" t="str">
        <f t="shared" ca="1" si="245"/>
        <v/>
      </c>
      <c r="EY74" s="408" t="str">
        <f t="shared" ca="1" si="246"/>
        <v/>
      </c>
      <c r="EZ74" s="408" t="str">
        <f t="array" aca="1" ref="EZ74" ca="1">IFERROR(AVERAGE(IF(('1. Database - raw'!EC$7:EE$494&gt;0)*('1. Database - raw'!$AD$7:$AD$494=$A74)*(INDIRECT($Q74,TRUE)=$O74),'1. Database - raw'!EC$7:EE$494)),"")</f>
        <v/>
      </c>
      <c r="FA74" s="409" t="str">
        <f t="array" aca="1" ref="FA74" ca="1">IFERROR(_xlfn.STDEV.S(IF(('1. Database - raw'!EC$7:EE$494&gt;0)*('1. Database - raw'!$AD$7:$AD$494=$A74)*(INDIRECT($Q74,TRUE)=$O74),'1. Database - raw'!EC$7:EE$494)),"")</f>
        <v/>
      </c>
      <c r="FB74" s="410" t="str">
        <f t="array" aca="1" ref="FB74" ca="1">IFERROR(IF(COUNT(IF(('1. Database - raw'!EC$7:EE$494&gt;0)*('1. Database - raw'!$AD$7:$AD$494=$A74)*(INDIRECT($Q74,TRUE)=$O74),'1. Database - raw'!EC$7:EE$494))&gt;0,COUNT(IF(('1. Database - raw'!EC$7:EE$494&gt;0)*('1. Database - raw'!$AD$7:$AD$494=$A74)*(INDIRECT($Q74,TRUE)=$O74),'1. Database - raw'!EC$7:EE$494)),""),"")</f>
        <v/>
      </c>
      <c r="FC74" s="407" t="str">
        <f t="shared" ca="1" si="247"/>
        <v/>
      </c>
      <c r="FD74" s="408" t="str">
        <f t="shared" ca="1" si="248"/>
        <v/>
      </c>
      <c r="FE74" s="408" t="str">
        <f t="shared" ca="1" si="249"/>
        <v/>
      </c>
      <c r="FF74" s="408" t="str">
        <f t="array" aca="1" ref="FF74" ca="1">IFERROR(AVERAGE(IF(('1. Database - raw'!EI$7:EK$494&gt;0)*('1. Database - raw'!$AD$7:$AD$494=$A74)*(INDIRECT($Q74,TRUE)=$O74),'1. Database - raw'!EI$7:EK$494)),"")</f>
        <v/>
      </c>
      <c r="FG74" s="409" t="str">
        <f t="array" aca="1" ref="FG74" ca="1">IFERROR(_xlfn.STDEV.S(IF(('1. Database - raw'!EI$7:EK$494&gt;0)*('1. Database - raw'!$AD$7:$AD$494=$A74)*(INDIRECT($Q74,TRUE)=$O74),'1. Database - raw'!EI$7:EK$494)),"")</f>
        <v/>
      </c>
      <c r="FH74" s="410" t="str">
        <f t="array" aca="1" ref="FH74" ca="1">IFERROR(IF(COUNT(IF(('1. Database - raw'!EI$7:EK$494&gt;0)*('1. Database - raw'!$AD$7:$AD$494=$A74)*(INDIRECT($Q74,TRUE)=$O74),'1. Database - raw'!EI$7:EK$494))&gt;0,COUNT(IF(('1. Database - raw'!EI$7:EK$494&gt;0)*('1. Database - raw'!$AD$7:$AD$494=$A74)*(INDIRECT($Q74,TRUE)=$O74),'1. Database - raw'!EI$7:EK$494)),""),"")</f>
        <v/>
      </c>
      <c r="FI74" s="407" t="str">
        <f t="shared" ca="1" si="250"/>
        <v/>
      </c>
      <c r="FJ74" s="408" t="str">
        <f t="shared" ca="1" si="251"/>
        <v/>
      </c>
      <c r="FK74" s="408" t="str">
        <f t="shared" ca="1" si="252"/>
        <v/>
      </c>
      <c r="FL74" s="408" t="str">
        <f t="array" aca="1" ref="FL74" ca="1">IFERROR(AVERAGE(IF(('1. Database - raw'!EO$7:EQ$494&gt;0)*('1. Database - raw'!$AD$7:$AD$494=$A74)*(INDIRECT($Q74,TRUE)=$O74),'1. Database - raw'!EO$7:EQ$494)),"")</f>
        <v/>
      </c>
      <c r="FM74" s="409" t="str">
        <f t="array" aca="1" ref="FM74" ca="1">IFERROR(_xlfn.STDEV.S(IF(('1. Database - raw'!EO$7:EQ$494&gt;0)*('1. Database - raw'!$AD$7:$AD$494=$A74)*(INDIRECT($Q74,TRUE)=$O74),'1. Database - raw'!EO$7:EQ$494)),"")</f>
        <v/>
      </c>
      <c r="FN74" s="410" t="str">
        <f t="array" aca="1" ref="FN74" ca="1">IFERROR(IF(COUNT(IF(('1. Database - raw'!EO$7:EQ$494&gt;0)*('1. Database - raw'!$AD$7:$AD$494=$A74)*(INDIRECT($Q74,TRUE)=$O74),'1. Database - raw'!EO$7:EQ$494))&gt;0,COUNT(IF(('1. Database - raw'!EO$7:EQ$494&gt;0)*('1. Database - raw'!$AD$7:$AD$494=$A74)*(INDIRECT($Q74,TRUE)=$O74),'1. Database - raw'!EO$7:EQ$494)),""),"")</f>
        <v/>
      </c>
      <c r="FO74" s="407" t="str">
        <f t="shared" ca="1" si="253"/>
        <v/>
      </c>
      <c r="FP74" s="408" t="str">
        <f t="shared" ca="1" si="254"/>
        <v/>
      </c>
      <c r="FQ74" s="408" t="str">
        <f t="shared" ca="1" si="255"/>
        <v/>
      </c>
      <c r="FR74" s="408" t="str">
        <f t="array" aca="1" ref="FR74" ca="1">IFERROR(AVERAGE(IF(('1. Database - raw'!EU$7:EW$494&gt;0)*('1. Database - raw'!$AD$7:$AD$494=$A74)*(INDIRECT($Q74,TRUE)=$O74),'1. Database - raw'!EU$7:EW$494)),"")</f>
        <v/>
      </c>
      <c r="FS74" s="409" t="str">
        <f t="array" aca="1" ref="FS74" ca="1">IFERROR(_xlfn.STDEV.S(IF(('1. Database - raw'!EU$7:EW$494&gt;0)*('1. Database - raw'!$AD$7:$AD$494=$A74)*(INDIRECT($Q74,TRUE)=$O74),'1. Database - raw'!EU$7:EW$494)),"")</f>
        <v/>
      </c>
      <c r="FT74" s="410" t="str">
        <f t="array" aca="1" ref="FT74" ca="1">IFERROR(IF(COUNT(IF(('1. Database - raw'!EU$7:EW$494&gt;0)*('1. Database - raw'!$AD$7:$AD$494=$A74)*(INDIRECT($Q74,TRUE)=$O74),'1. Database - raw'!EU$7:EW$494))&gt;0,COUNT(IF(('1. Database - raw'!EU$7:EW$494&gt;0)*('1. Database - raw'!$AD$7:$AD$494=$A74)*(INDIRECT($Q74,TRUE)=$O74),'1. Database - raw'!EU$7:EW$494)),""),"")</f>
        <v/>
      </c>
      <c r="FU74" s="407" t="str">
        <f t="shared" ca="1" si="256"/>
        <v/>
      </c>
      <c r="FV74" s="408" t="str">
        <f t="shared" ca="1" si="257"/>
        <v/>
      </c>
      <c r="FW74" s="408" t="str">
        <f t="shared" ca="1" si="258"/>
        <v/>
      </c>
      <c r="FX74" s="408" t="str">
        <f t="array" aca="1" ref="FX74" ca="1">IFERROR(AVERAGE(IF(('1. Database - raw'!FA$7:FC$494&gt;0)*('1. Database - raw'!$AD$7:$AD$494=$A74)*(INDIRECT($Q74,TRUE)=$O74),'1. Database - raw'!FA$7:FC$494)),"")</f>
        <v/>
      </c>
      <c r="FY74" s="409" t="str">
        <f t="array" aca="1" ref="FY74" ca="1">IFERROR(_xlfn.STDEV.S(IF(('1. Database - raw'!FA$7:FC$494&gt;0)*('1. Database - raw'!$AD$7:$AD$494=$A74)*(INDIRECT($Q74,TRUE)=$O74),'1. Database - raw'!FA$7:FC$494)),"")</f>
        <v/>
      </c>
      <c r="FZ74" s="410" t="str">
        <f t="array" aca="1" ref="FZ74" ca="1">IFERROR(IF(COUNT(IF(('1. Database - raw'!FA$7:FC$494&gt;0)*('1. Database - raw'!$AD$7:$AD$494=$A74)*(INDIRECT($Q74,TRUE)=$O74),'1. Database - raw'!FA$7:FC$494))&gt;0,COUNT(IF(('1. Database - raw'!FA$7:FC$494&gt;0)*('1. Database - raw'!$AD$7:$AD$494=$A74)*(INDIRECT($Q74,TRUE)=$O74),'1. Database - raw'!FA$7:FC$494)),""),"")</f>
        <v/>
      </c>
      <c r="GA74" s="407" t="str">
        <f t="shared" ca="1" si="259"/>
        <v/>
      </c>
      <c r="GB74" s="408" t="str">
        <f t="shared" ca="1" si="260"/>
        <v/>
      </c>
      <c r="GC74" s="408" t="str">
        <f t="shared" ca="1" si="261"/>
        <v/>
      </c>
      <c r="GD74" s="408" t="str">
        <f t="array" aca="1" ref="GD74" ca="1">IFERROR(AVERAGE(IF(('1. Database - raw'!FG$7:FI$494&gt;0)*('1. Database - raw'!$AD$7:$AD$494=$A74)*(INDIRECT($Q74,TRUE)=$O74),'1. Database - raw'!FG$7:FI$494)),"")</f>
        <v/>
      </c>
      <c r="GE74" s="409" t="str">
        <f t="array" aca="1" ref="GE74" ca="1">IFERROR(_xlfn.STDEV.S(IF(('1. Database - raw'!FG$7:FI$494&gt;0)*('1. Database - raw'!$AD$7:$AD$494=$A74)*(INDIRECT($Q74,TRUE)=$O74),'1. Database - raw'!FG$7:FI$494)),"")</f>
        <v/>
      </c>
      <c r="GF74" s="410" t="str">
        <f t="array" aca="1" ref="GF74" ca="1">IFERROR(IF(COUNT(IF(('1. Database - raw'!FG$7:FI$494&gt;0)*('1. Database - raw'!$AD$7:$AD$494=$A74)*(INDIRECT($Q74,TRUE)=$O74),'1. Database - raw'!FG$7:FI$494))&gt;0,COUNT(IF(('1. Database - raw'!FG$7:FI$494&gt;0)*('1. Database - raw'!$AD$7:$AD$494=$A74)*(INDIRECT($Q74,TRUE)=$O74),'1. Database - raw'!FG$7:FI$494)),""),"")</f>
        <v/>
      </c>
      <c r="GG74" s="407" t="str">
        <f t="shared" ca="1" si="262"/>
        <v/>
      </c>
      <c r="GH74" s="408" t="str">
        <f t="shared" ca="1" si="263"/>
        <v/>
      </c>
      <c r="GI74" s="408" t="str">
        <f t="shared" ca="1" si="264"/>
        <v/>
      </c>
      <c r="GJ74" s="408" t="str">
        <f t="array" aca="1" ref="GJ74" ca="1">IFERROR(AVERAGE(IF(('1. Database - raw'!FM$7:FO$494&gt;0)*('1. Database - raw'!$AD$7:$AD$494=$A74)*(INDIRECT($Q74,TRUE)=$O74),'1. Database - raw'!FM$7:FO$494)),"")</f>
        <v/>
      </c>
      <c r="GK74" s="409" t="str">
        <f t="array" aca="1" ref="GK74" ca="1">IFERROR(_xlfn.STDEV.S(IF(('1. Database - raw'!FM$7:FO$494&gt;0)*('1. Database - raw'!$AD$7:$AD$494=$A74)*(INDIRECT($Q74,TRUE)=$O74),'1. Database - raw'!FM$7:FO$494)),"")</f>
        <v/>
      </c>
      <c r="GL74" s="410" t="str">
        <f t="array" aca="1" ref="GL74" ca="1">IFERROR(IF(COUNT(IF(('1. Database - raw'!FM$7:FO$494&gt;0)*('1. Database - raw'!$AD$7:$AD$494=$A74)*(INDIRECT($Q74,TRUE)=$O74),'1. Database - raw'!FM$7:FO$494))&gt;0,COUNT(IF(('1. Database - raw'!FM$7:FO$494&gt;0)*('1. Database - raw'!$AD$7:$AD$494=$A74)*(INDIRECT($Q74,TRUE)=$O74),'1. Database - raw'!FM$7:FO$494)),""),"")</f>
        <v/>
      </c>
      <c r="GM74" s="407" t="str">
        <f t="shared" ca="1" si="265"/>
        <v/>
      </c>
      <c r="GN74" s="408" t="str">
        <f t="shared" ca="1" si="266"/>
        <v/>
      </c>
      <c r="GO74" s="408" t="str">
        <f t="shared" ca="1" si="267"/>
        <v/>
      </c>
      <c r="GP74" s="408" t="str">
        <f t="array" aca="1" ref="GP74" ca="1">IFERROR(AVERAGE(IF(('1. Database - raw'!FS$7:FU$494&gt;0)*('1. Database - raw'!$AD$7:$AD$494=$A74)*(INDIRECT($Q74,TRUE)=$O74),'1. Database - raw'!FS$7:FU$494)),"")</f>
        <v/>
      </c>
      <c r="GQ74" s="409" t="str">
        <f t="array" aca="1" ref="GQ74" ca="1">IFERROR(_xlfn.STDEV.S(IF(('1. Database - raw'!FS$7:FU$494&gt;0)*('1. Database - raw'!$AD$7:$AD$494=$A74)*(INDIRECT($Q74,TRUE)=$O74),'1. Database - raw'!FS$7:FU$494)),"")</f>
        <v/>
      </c>
      <c r="GR74" s="410" t="str">
        <f t="array" aca="1" ref="GR74" ca="1">IFERROR(IF(COUNT(IF(('1. Database - raw'!FS$7:FU$494&gt;0)*('1. Database - raw'!$AD$7:$AD$494=$A74)*(INDIRECT($Q74,TRUE)=$O74),'1. Database - raw'!FS$7:FU$494))&gt;0,COUNT(IF(('1. Database - raw'!FS$7:FU$494&gt;0)*('1. Database - raw'!$AD$7:$AD$494=$A74)*(INDIRECT($Q74,TRUE)=$O74),'1. Database - raw'!FS$7:FU$494)),""),"")</f>
        <v/>
      </c>
      <c r="GS74" s="407" t="str">
        <f t="shared" ca="1" si="268"/>
        <v/>
      </c>
      <c r="GT74" s="408" t="str">
        <f t="shared" ca="1" si="269"/>
        <v/>
      </c>
      <c r="GU74" s="408" t="str">
        <f t="shared" ca="1" si="270"/>
        <v/>
      </c>
      <c r="GV74" s="408" t="str">
        <f t="array" aca="1" ref="GV74" ca="1">IFERROR(AVERAGE(IF(('1. Database - raw'!FY$7:GA$494&gt;0)*('1. Database - raw'!$AD$7:$AD$494=$A74)*(INDIRECT($Q74,TRUE)=$O74),'1. Database - raw'!FY$7:GA$494)),"")</f>
        <v/>
      </c>
      <c r="GW74" s="409" t="str">
        <f t="array" aca="1" ref="GW74" ca="1">IFERROR(_xlfn.STDEV.S(IF(('1. Database - raw'!FY$7:GA$494&gt;0)*('1. Database - raw'!$AD$7:$AD$494=$A74)*(INDIRECT($Q74,TRUE)=$O74),'1. Database - raw'!FY$7:GA$494)),"")</f>
        <v/>
      </c>
      <c r="GX74" s="410" t="str">
        <f t="array" aca="1" ref="GX74" ca="1">IFERROR(IF(COUNT(IF(('1. Database - raw'!FY$7:GA$494&gt;0)*('1. Database - raw'!$AD$7:$AD$494=$A74)*(INDIRECT($Q74,TRUE)=$O74),'1. Database - raw'!FY$7:GA$494))&gt;0,COUNT(IF(('1. Database - raw'!FY$7:GA$494&gt;0)*('1. Database - raw'!$AD$7:$AD$494=$A74)*(INDIRECT($Q74,TRUE)=$O74),'1. Database - raw'!FY$7:GA$494)),""),"")</f>
        <v/>
      </c>
      <c r="GY74" s="407" t="str">
        <f t="shared" ca="1" si="271"/>
        <v/>
      </c>
      <c r="GZ74" s="408" t="str">
        <f t="shared" ca="1" si="272"/>
        <v/>
      </c>
      <c r="HA74" s="408" t="str">
        <f t="shared" ca="1" si="273"/>
        <v/>
      </c>
      <c r="HB74" s="408" t="str">
        <f t="array" aca="1" ref="HB74" ca="1">IFERROR(AVERAGE(IF(('1. Database - raw'!GE$7:GG$494&gt;0)*('1. Database - raw'!$AD$7:$AD$494=$A74)*(INDIRECT($Q74,TRUE)=$O74),'1. Database - raw'!GE$7:GG$494)),"")</f>
        <v/>
      </c>
      <c r="HC74" s="409" t="str">
        <f t="array" aca="1" ref="HC74" ca="1">IFERROR(_xlfn.STDEV.S(IF(('1. Database - raw'!GE$7:GG$494&gt;0)*('1. Database - raw'!$AD$7:$AD$494=$A74)*(INDIRECT($Q74,TRUE)=$O74),'1. Database - raw'!GE$7:GG$494)),"")</f>
        <v/>
      </c>
      <c r="HD74" s="410" t="str">
        <f t="array" aca="1" ref="HD74" ca="1">IFERROR(IF(COUNT(IF(('1. Database - raw'!GE$7:GG$494&gt;0)*('1. Database - raw'!$AD$7:$AD$494=$A74)*(INDIRECT($Q74,TRUE)=$O74),'1. Database - raw'!GE$7:GG$494))&gt;0,COUNT(IF(('1. Database - raw'!GE$7:GG$494&gt;0)*('1. Database - raw'!$AD$7:$AD$494=$A74)*(INDIRECT($Q74,TRUE)=$O74),'1. Database - raw'!GE$7:GG$494)),""),"")</f>
        <v/>
      </c>
      <c r="HE74" s="407" t="str">
        <f t="shared" ca="1" si="274"/>
        <v/>
      </c>
      <c r="HF74" s="408" t="str">
        <f t="shared" ca="1" si="275"/>
        <v/>
      </c>
      <c r="HG74" s="408" t="str">
        <f t="shared" ca="1" si="276"/>
        <v/>
      </c>
      <c r="HH74" s="408" t="str">
        <f t="array" aca="1" ref="HH74" ca="1">IFERROR(AVERAGE(IF(('1. Database - raw'!GK$7:GM$494&gt;0)*('1. Database - raw'!$AD$7:$AD$494=$A74)*(INDIRECT($Q74,TRUE)=$O74),'1. Database - raw'!GK$7:GM$494)),"")</f>
        <v/>
      </c>
      <c r="HI74" s="409" t="str">
        <f t="array" aca="1" ref="HI74" ca="1">IFERROR(_xlfn.STDEV.S(IF(('1. Database - raw'!GK$7:GM$494&gt;0)*('1. Database - raw'!$AD$7:$AD$494=$A74)*(INDIRECT($Q74,TRUE)=$O74),'1. Database - raw'!GK$7:GM$494)),"")</f>
        <v/>
      </c>
      <c r="HJ74" s="410" t="str">
        <f t="array" aca="1" ref="HJ74" ca="1">IFERROR(IF(COUNT(IF(('1. Database - raw'!GK$7:GM$494&gt;0)*('1. Database - raw'!$AD$7:$AD$494=$A74)*(INDIRECT($Q74,TRUE)=$O74),'1. Database - raw'!GK$7:GM$494))&gt;0,COUNT(IF(('1. Database - raw'!GK$7:GM$494&gt;0)*('1. Database - raw'!$AD$7:$AD$494=$A74)*(INDIRECT($Q74,TRUE)=$O74),'1. Database - raw'!GK$7:GM$494)),""),"")</f>
        <v/>
      </c>
      <c r="HK74" s="407" t="str">
        <f t="shared" ca="1" si="277"/>
        <v/>
      </c>
      <c r="HL74" s="408" t="str">
        <f t="shared" ca="1" si="278"/>
        <v/>
      </c>
      <c r="HM74" s="408" t="str">
        <f t="shared" ca="1" si="279"/>
        <v/>
      </c>
      <c r="HN74" s="408" t="str">
        <f t="array" aca="1" ref="HN74" ca="1">IFERROR(AVERAGE(IF(('1. Database - raw'!GQ$7:GS$494&gt;0)*('1. Database - raw'!$AD$7:$AD$494=$A74)*(INDIRECT($Q74,TRUE)=$O74),'1. Database - raw'!GQ$7:GS$494)),"")</f>
        <v/>
      </c>
      <c r="HO74" s="409" t="str">
        <f t="array" aca="1" ref="HO74" ca="1">IFERROR(_xlfn.STDEV.S(IF(('1. Database - raw'!GQ$7:GS$494&gt;0)*('1. Database - raw'!$AD$7:$AD$494=$A74)*(INDIRECT($Q74,TRUE)=$O74),'1. Database - raw'!GQ$7:GS$494)),"")</f>
        <v/>
      </c>
      <c r="HP74" s="410" t="str">
        <f t="array" aca="1" ref="HP74" ca="1">IFERROR(IF(COUNT(IF(('1. Database - raw'!GQ$7:GS$494&gt;0)*('1. Database - raw'!$AD$7:$AD$494=$A74)*(INDIRECT($Q74,TRUE)=$O74),'1. Database - raw'!GQ$7:GS$494))&gt;0,COUNT(IF(('1. Database - raw'!GQ$7:GS$494&gt;0)*('1. Database - raw'!$AD$7:$AD$494=$A74)*(INDIRECT($Q74,TRUE)=$O74),'1. Database - raw'!GQ$7:GS$494)),""),"")</f>
        <v/>
      </c>
      <c r="HQ74" s="407" t="str">
        <f t="shared" ca="1" si="280"/>
        <v/>
      </c>
      <c r="HR74" s="408" t="str">
        <f t="shared" ca="1" si="281"/>
        <v/>
      </c>
      <c r="HS74" s="408" t="str">
        <f t="shared" ca="1" si="282"/>
        <v/>
      </c>
      <c r="HT74" s="408" t="str">
        <f t="array" aca="1" ref="HT74" ca="1">IFERROR(AVERAGE(IF(('1. Database - raw'!GW$7:GY$494&gt;0)*('1. Database - raw'!$AD$7:$AD$494=$A74)*(INDIRECT($Q74,TRUE)=$O74),'1. Database - raw'!GW$7:GY$494)),"")</f>
        <v/>
      </c>
      <c r="HU74" s="409" t="str">
        <f t="array" aca="1" ref="HU74" ca="1">IFERROR(_xlfn.STDEV.S(IF(('1. Database - raw'!GW$7:GY$494&gt;0)*('1. Database - raw'!$AD$7:$AD$494=$A74)*(INDIRECT($Q74,TRUE)=$O74),'1. Database - raw'!GW$7:GY$494)),"")</f>
        <v/>
      </c>
      <c r="HV74" s="410" t="str">
        <f t="array" aca="1" ref="HV74" ca="1">IFERROR(IF(COUNT(IF(('1. Database - raw'!GW$7:GY$494&gt;0)*('1. Database - raw'!$AD$7:$AD$494=$A74)*(INDIRECT($Q74,TRUE)=$O74),'1. Database - raw'!GW$7:GY$494))&gt;0,COUNT(IF(('1. Database - raw'!GW$7:GY$494&gt;0)*('1. Database - raw'!$AD$7:$AD$494=$A74)*(INDIRECT($Q74,TRUE)=$O74),'1. Database - raw'!GW$7:GY$494)),""),"")</f>
        <v/>
      </c>
      <c r="HW74" s="407" t="str">
        <f t="shared" ca="1" si="283"/>
        <v/>
      </c>
      <c r="HX74" s="408" t="str">
        <f t="shared" ca="1" si="284"/>
        <v/>
      </c>
      <c r="HY74" s="408" t="str">
        <f t="shared" ca="1" si="285"/>
        <v/>
      </c>
      <c r="HZ74" s="408" t="str">
        <f t="array" aca="1" ref="HZ74" ca="1">IFERROR(AVERAGE(IF(('1. Database - raw'!HC$7:HE$494&gt;0)*('1. Database - raw'!$AD$7:$AD$494=$A74)*(INDIRECT($Q74,TRUE)=$O74),'1. Database - raw'!HC$7:HE$494)),"")</f>
        <v/>
      </c>
      <c r="IA74" s="409" t="str">
        <f t="array" aca="1" ref="IA74" ca="1">IFERROR(_xlfn.STDEV.S(IF(('1. Database - raw'!HC$7:HE$494&gt;0)*('1. Database - raw'!$AD$7:$AD$494=$A74)*(INDIRECT($Q74,TRUE)=$O74),'1. Database - raw'!HC$7:HE$494)),"")</f>
        <v/>
      </c>
      <c r="IB74" s="410" t="str">
        <f t="array" aca="1" ref="IB74" ca="1">IFERROR(IF(COUNT(IF(('1. Database - raw'!HC$7:HE$494&gt;0)*('1. Database - raw'!$AD$7:$AD$494=$A74)*(INDIRECT($Q74,TRUE)=$O74),'1. Database - raw'!HC$7:HE$494))&gt;0,COUNT(IF(('1. Database - raw'!HC$7:HE$494&gt;0)*('1. Database - raw'!$AD$7:$AD$494=$A74)*(INDIRECT($Q74,TRUE)=$O74),'1. Database - raw'!HC$7:HE$494)),""),"")</f>
        <v/>
      </c>
      <c r="IC74" s="407" t="str">
        <f t="shared" ca="1" si="286"/>
        <v/>
      </c>
      <c r="ID74" s="408" t="str">
        <f t="shared" ca="1" si="287"/>
        <v/>
      </c>
      <c r="IE74" s="408" t="str">
        <f t="shared" ca="1" si="288"/>
        <v/>
      </c>
      <c r="IF74" s="408" t="str">
        <f t="array" aca="1" ref="IF74" ca="1">IFERROR(AVERAGE(IF(('1. Database - raw'!HI$7:HK$494&gt;0)*('1. Database - raw'!$AD$7:$AD$494=$A74)*(INDIRECT($Q74,TRUE)=$O74),'1. Database - raw'!HI$7:HK$494)),"")</f>
        <v/>
      </c>
      <c r="IG74" s="409" t="str">
        <f t="array" aca="1" ref="IG74" ca="1">IFERROR(_xlfn.STDEV.S(IF(('1. Database - raw'!HI$7:HK$494&gt;0)*('1. Database - raw'!$AD$7:$AD$494=$A74)*(INDIRECT($Q74,TRUE)=$O74),'1. Database - raw'!HI$7:HK$494)),"")</f>
        <v/>
      </c>
      <c r="IH74" s="410" t="str">
        <f t="array" aca="1" ref="IH74" ca="1">IFERROR(IF(COUNT(IF(('1. Database - raw'!HI$7:HK$494&gt;0)*('1. Database - raw'!$AD$7:$AD$494=$A74)*(INDIRECT($Q74,TRUE)=$O74),'1. Database - raw'!HI$7:HK$494))&gt;0,COUNT(IF(('1. Database - raw'!HI$7:HK$494&gt;0)*('1. Database - raw'!$AD$7:$AD$494=$A74)*(INDIRECT($Q74,TRUE)=$O74),'1. Database - raw'!HI$7:HK$494)),""),"")</f>
        <v/>
      </c>
      <c r="II74" s="407" t="str">
        <f t="shared" ca="1" si="289"/>
        <v/>
      </c>
      <c r="IJ74" s="408" t="str">
        <f t="shared" ca="1" si="290"/>
        <v/>
      </c>
      <c r="IK74" s="408" t="str">
        <f t="shared" ca="1" si="291"/>
        <v/>
      </c>
      <c r="IL74" s="408" t="str">
        <f t="array" aca="1" ref="IL74" ca="1">IFERROR(AVERAGE(IF(('1. Database - raw'!HO$7:HQ$494&gt;0)*('1. Database - raw'!$AD$7:$AD$494=$A74)*(INDIRECT($Q74,TRUE)=$O74),'1. Database - raw'!HO$7:HQ$494)),"")</f>
        <v/>
      </c>
      <c r="IM74" s="409" t="str">
        <f t="array" aca="1" ref="IM74" ca="1">IFERROR(_xlfn.STDEV.S(IF(('1. Database - raw'!HO$7:HQ$494&gt;0)*('1. Database - raw'!$AD$7:$AD$494=$A74)*(INDIRECT($Q74,TRUE)=$O74),'1. Database - raw'!HO$7:HQ$494)),"")</f>
        <v/>
      </c>
      <c r="IN74" s="410" t="str">
        <f t="array" aca="1" ref="IN74" ca="1">IFERROR(IF(COUNT(IF(('1. Database - raw'!HO$7:HQ$494&gt;0)*('1. Database - raw'!$AD$7:$AD$494=$A74)*(INDIRECT($Q74,TRUE)=$O74),'1. Database - raw'!HO$7:HQ$494))&gt;0,COUNT(IF(('1. Database - raw'!HO$7:HQ$494&gt;0)*('1. Database - raw'!$AD$7:$AD$494=$A74)*(INDIRECT($Q74,TRUE)=$O74),'1. Database - raw'!HO$7:HQ$494)),""),"")</f>
        <v/>
      </c>
      <c r="IO74" s="407" t="str">
        <f t="shared" ca="1" si="292"/>
        <v/>
      </c>
      <c r="IP74" s="408" t="str">
        <f t="shared" ca="1" si="293"/>
        <v/>
      </c>
      <c r="IQ74" s="408" t="str">
        <f t="shared" ca="1" si="294"/>
        <v/>
      </c>
      <c r="IR74" s="408" t="str">
        <f t="array" aca="1" ref="IR74" ca="1">IFERROR(AVERAGE(IF(('1. Database - raw'!HU$7:HW$494&gt;0)*('1. Database - raw'!$AD$7:$AD$494=$A74)*(INDIRECT($Q74,TRUE)=$O74),'1. Database - raw'!HU$7:HW$494)),"")</f>
        <v/>
      </c>
      <c r="IS74" s="409" t="str">
        <f t="array" aca="1" ref="IS74" ca="1">IFERROR(_xlfn.STDEV.S(IF(('1. Database - raw'!HU$7:HW$494&gt;0)*('1. Database - raw'!$AD$7:$AD$494=$A74)*(INDIRECT($Q74,TRUE)=$O74),'1. Database - raw'!HU$7:HW$494)),"")</f>
        <v/>
      </c>
      <c r="IT74" s="410" t="str">
        <f t="array" aca="1" ref="IT74" ca="1">IFERROR(IF(COUNT(IF(('1. Database - raw'!HU$7:HW$494&gt;0)*('1. Database - raw'!$AD$7:$AD$494=$A74)*(INDIRECT($Q74,TRUE)=$O74),'1. Database - raw'!HU$7:HW$494))&gt;0,COUNT(IF(('1. Database - raw'!HU$7:HW$494&gt;0)*('1. Database - raw'!$AD$7:$AD$494=$A74)*(INDIRECT($Q74,TRUE)=$O74),'1. Database - raw'!HU$7:HW$494)),""),"")</f>
        <v/>
      </c>
      <c r="IU74" s="407" t="str">
        <f t="shared" ca="1" si="295"/>
        <v/>
      </c>
      <c r="IV74" s="408" t="str">
        <f t="shared" ca="1" si="296"/>
        <v/>
      </c>
      <c r="IW74" s="408" t="str">
        <f t="shared" ca="1" si="297"/>
        <v/>
      </c>
      <c r="IX74" s="408" t="str">
        <f t="array" aca="1" ref="IX74" ca="1">IFERROR(AVERAGE(IF(('1. Database - raw'!IA$7:IC$494&gt;0)*('1. Database - raw'!$AD$7:$AD$494=$A74)*(INDIRECT($Q74,TRUE)=$O74),'1. Database - raw'!IA$7:IC$494)),"")</f>
        <v/>
      </c>
      <c r="IY74" s="409" t="str">
        <f t="array" aca="1" ref="IY74" ca="1">IFERROR(_xlfn.STDEV.S(IF(('1. Database - raw'!IA$7:IC$494&gt;0)*('1. Database - raw'!$AD$7:$AD$494=$A74)*(INDIRECT($Q74,TRUE)=$O74),'1. Database - raw'!IA$7:IC$494)),"")</f>
        <v/>
      </c>
      <c r="IZ74" s="410" t="str">
        <f t="array" aca="1" ref="IZ74" ca="1">IFERROR(IF(COUNT(IF(('1. Database - raw'!IA$7:IC$494&gt;0)*('1. Database - raw'!$AD$7:$AD$494=$A74)*(INDIRECT($Q74,TRUE)=$O74),'1. Database - raw'!IA$7:IC$494))&gt;0,COUNT(IF(('1. Database - raw'!IA$7:IC$494&gt;0)*('1. Database - raw'!$AD$7:$AD$494=$A74)*(INDIRECT($Q74,TRUE)=$O74),'1. Database - raw'!IA$7:IC$494)),""),"")</f>
        <v/>
      </c>
      <c r="JA74" s="407" t="str">
        <f t="shared" ca="1" si="298"/>
        <v/>
      </c>
      <c r="JB74" s="408" t="str">
        <f t="shared" ca="1" si="299"/>
        <v/>
      </c>
      <c r="JC74" s="408" t="str">
        <f t="shared" ca="1" si="300"/>
        <v/>
      </c>
      <c r="JD74" s="408" t="str">
        <f t="array" aca="1" ref="JD74" ca="1">IFERROR(AVERAGE(IF(('1. Database - raw'!IG$7:II$494&gt;0)*('1. Database - raw'!$AD$7:$AD$494=$A74)*(INDIRECT($Q74,TRUE)=$O74),'1. Database - raw'!IG$7:II$494)),"")</f>
        <v/>
      </c>
      <c r="JE74" s="409" t="str">
        <f t="array" aca="1" ref="JE74" ca="1">IFERROR(_xlfn.STDEV.S(IF(('1. Database - raw'!IG$7:II$494&gt;0)*('1. Database - raw'!$AD$7:$AD$494=$A74)*(INDIRECT($Q74,TRUE)=$O74),'1. Database - raw'!IG$7:II$494)),"")</f>
        <v/>
      </c>
      <c r="JF74" s="410" t="str">
        <f t="array" aca="1" ref="JF74" ca="1">IFERROR(IF(COUNT(IF(('1. Database - raw'!IG$7:II$494&gt;0)*('1. Database - raw'!$AD$7:$AD$494=$A74)*(INDIRECT($Q74,TRUE)=$O74),'1. Database - raw'!IG$7:II$494))&gt;0,COUNT(IF(('1. Database - raw'!IG$7:II$494&gt;0)*('1. Database - raw'!$AD$7:$AD$494=$A74)*(INDIRECT($Q74,TRUE)=$O74),'1. Database - raw'!IG$7:II$494)),""),"")</f>
        <v/>
      </c>
      <c r="JG74" s="414" t="str">
        <f t="shared" ca="1" si="301"/>
        <v/>
      </c>
      <c r="JH74" s="415" t="str">
        <f t="shared" ca="1" si="302"/>
        <v/>
      </c>
      <c r="JI74" s="415" t="str">
        <f t="shared" ca="1" si="303"/>
        <v/>
      </c>
      <c r="JJ74" s="415" t="str">
        <f t="array" aca="1" ref="JJ74" ca="1">IFERROR(AVERAGE(IF(('1. Database - raw'!IM$7:IO$494&gt;0)*('1. Database - raw'!$AD$7:$AD$494=$A74)*(INDIRECT($Q74,TRUE)=$O74),'1. Database - raw'!IM$7:IO$494)),"")</f>
        <v/>
      </c>
      <c r="JK74" s="416" t="str">
        <f t="array" aca="1" ref="JK74" ca="1">IFERROR(_xlfn.STDEV.S(IF(('1. Database - raw'!IM$7:IO$494&gt;0)*('1. Database - raw'!$AD$7:$AD$494=$A74)*(INDIRECT($Q74,TRUE)=$O74),'1. Database - raw'!IM$7:IO$494)),"")</f>
        <v/>
      </c>
      <c r="JL74" s="410" t="str">
        <f t="array" aca="1" ref="JL74" ca="1">IFERROR(IF(COUNT(IF(('1. Database - raw'!IM$7:IO$494&gt;0)*('1. Database - raw'!$AD$7:$AD$494=$A74)*(INDIRECT($Q74,TRUE)=$O74),'1. Database - raw'!IM$7:IO$494))&gt;0,COUNT(IF(('1. Database - raw'!IM$7:IO$494&gt;0)*('1. Database - raw'!$AD$7:$AD$494=$A74)*(INDIRECT($Q74,TRUE)=$O74),'1. Database - raw'!IM$7:IO$494)),""),"")</f>
        <v/>
      </c>
      <c r="JM74" s="414" t="str">
        <f t="shared" ca="1" si="304"/>
        <v/>
      </c>
      <c r="JN74" s="415" t="str">
        <f t="shared" ca="1" si="305"/>
        <v/>
      </c>
      <c r="JO74" s="415" t="str">
        <f t="shared" ca="1" si="306"/>
        <v/>
      </c>
      <c r="JP74" s="415" t="str">
        <f t="array" aca="1" ref="JP74" ca="1">IFERROR(AVERAGE(IF(('1. Database - raw'!IS$7:IU$494&gt;0)*('1. Database - raw'!$AD$7:$AD$494=$A74)*(INDIRECT($Q74,TRUE)=$O74),'1. Database - raw'!IS$7:IU$494)),"")</f>
        <v/>
      </c>
      <c r="JQ74" s="416" t="str">
        <f t="array" aca="1" ref="JQ74" ca="1">IFERROR(_xlfn.STDEV.S(IF(('1. Database - raw'!IS$7:IU$494&gt;0)*('1. Database - raw'!$AD$7:$AD$494=$A74)*(INDIRECT($Q74,TRUE)=$O74),'1. Database - raw'!IS$7:IU$494)),"")</f>
        <v/>
      </c>
      <c r="JR74" s="410" t="str">
        <f t="array" aca="1" ref="JR74" ca="1">IFERROR(IF(COUNT(IF(('1. Database - raw'!IS$7:IU$494&gt;0)*('1. Database - raw'!$AD$7:$AD$494=$A74)*(INDIRECT($Q74,TRUE)=$O74),'1. Database - raw'!IS$7:IU$494))&gt;0,COUNT(IF(('1. Database - raw'!IS$7:IU$494&gt;0)*('1. Database - raw'!$AD$7:$AD$494=$A74)*(INDIRECT($Q74,TRUE)=$O74),'1. Database - raw'!IS$7:IU$494)),""),"")</f>
        <v/>
      </c>
      <c r="JS74" s="414" t="str">
        <f t="shared" ca="1" si="307"/>
        <v/>
      </c>
      <c r="JT74" s="415" t="str">
        <f t="shared" ca="1" si="308"/>
        <v/>
      </c>
      <c r="JU74" s="415" t="str">
        <f t="shared" ca="1" si="309"/>
        <v/>
      </c>
      <c r="JV74" s="415" t="str">
        <f t="array" aca="1" ref="JV74" ca="1">IFERROR(AVERAGE(IF(('1. Database - raw'!IY$7:JA$494&gt;0)*('1. Database - raw'!$AD$7:$AD$494=$A74)*(INDIRECT($Q74,TRUE)=$O74),'1. Database - raw'!IY$7:JA$494)),"")</f>
        <v/>
      </c>
      <c r="JW74" s="416" t="str">
        <f t="array" aca="1" ref="JW74" ca="1">IFERROR(_xlfn.STDEV.S(IF(('1. Database - raw'!IY$7:JA$494&gt;0)*('1. Database - raw'!$AD$7:$AD$494=$A74)*(INDIRECT($Q74,TRUE)=$O74),'1. Database - raw'!IY$7:JA$494)),"")</f>
        <v/>
      </c>
      <c r="JX74" s="410" t="str">
        <f t="array" aca="1" ref="JX74" ca="1">IFERROR(IF(COUNT(IF(('1. Database - raw'!IY$7:JA$494&gt;0)*('1. Database - raw'!$AD$7:$AD$494=$A74)*(INDIRECT($Q74,TRUE)=$O74),'1. Database - raw'!IY$7:JA$494))&gt;0,COUNT(IF(('1. Database - raw'!IY$7:JA$494&gt;0)*('1. Database - raw'!$AD$7:$AD$494=$A74)*(INDIRECT($Q74,TRUE)=$O74),'1. Database - raw'!IY$7:JA$494)),""),"")</f>
        <v/>
      </c>
      <c r="JY74" s="414" t="str">
        <f t="shared" ca="1" si="310"/>
        <v/>
      </c>
      <c r="JZ74" s="415" t="str">
        <f t="shared" ca="1" si="311"/>
        <v/>
      </c>
      <c r="KA74" s="415" t="str">
        <f t="shared" ca="1" si="312"/>
        <v/>
      </c>
      <c r="KB74" s="415" t="str">
        <f t="array" aca="1" ref="KB74" ca="1">IFERROR(AVERAGE(IF(('1. Database - raw'!JE$7:JG$494&gt;0)*('1. Database - raw'!$AD$7:$AD$494=$A74)*(INDIRECT($Q74,TRUE)=$O74),'1. Database - raw'!JE$7:JG$494)),"")</f>
        <v/>
      </c>
      <c r="KC74" s="416" t="str">
        <f t="array" aca="1" ref="KC74" ca="1">IFERROR(_xlfn.STDEV.S(IF(('1. Database - raw'!JE$7:JG$494&gt;0)*('1. Database - raw'!$AD$7:$AD$494=$A74)*(INDIRECT($Q74,TRUE)=$O74),'1. Database - raw'!JE$7:JG$494)),"")</f>
        <v/>
      </c>
      <c r="KD74" s="410" t="str">
        <f t="array" aca="1" ref="KD74" ca="1">IFERROR(IF(COUNT(IF(('1. Database - raw'!JE$7:JG$494&gt;0)*('1. Database - raw'!$AD$7:$AD$494=$A74)*(INDIRECT($Q74,TRUE)=$O74),'1. Database - raw'!JE$7:JG$494))&gt;0,COUNT(IF(('1. Database - raw'!JE$7:JG$494&gt;0)*('1. Database - raw'!$AD$7:$AD$494=$A74)*(INDIRECT($Q74,TRUE)=$O74),'1. Database - raw'!JE$7:JG$494)),""),"")</f>
        <v/>
      </c>
      <c r="KE74" s="414" t="str">
        <f t="shared" ca="1" si="313"/>
        <v/>
      </c>
      <c r="KF74" s="415" t="str">
        <f t="shared" ca="1" si="314"/>
        <v/>
      </c>
      <c r="KG74" s="415" t="str">
        <f t="shared" ca="1" si="315"/>
        <v/>
      </c>
      <c r="KH74" s="415" t="str">
        <f t="array" aca="1" ref="KH74" ca="1">IFERROR(AVERAGE(IF(('1. Database - raw'!JK$7:JM$494&gt;0)*('1. Database - raw'!$AD$7:$AD$494=$A74)*(INDIRECT($Q74,TRUE)=$O74),'1. Database - raw'!JK$7:JM$494)),"")</f>
        <v/>
      </c>
      <c r="KI74" s="416" t="str">
        <f t="array" aca="1" ref="KI74" ca="1">IFERROR(_xlfn.STDEV.S(IF(('1. Database - raw'!JK$7:JM$494&gt;0)*('1. Database - raw'!$AD$7:$AD$494=$A74)*(INDIRECT($Q74,TRUE)=$O74),'1. Database - raw'!JK$7:JM$494)),"")</f>
        <v/>
      </c>
      <c r="KJ74" s="410" t="str">
        <f t="array" aca="1" ref="KJ74" ca="1">IFERROR(IF(COUNT(IF(('1. Database - raw'!JK$7:JM$494&gt;0)*('1. Database - raw'!$AD$7:$AD$494=$A74)*(INDIRECT($Q74,TRUE)=$O74),'1. Database - raw'!JK$7:JM$494))&gt;0,COUNT(IF(('1. Database - raw'!JK$7:JM$494&gt;0)*('1. Database - raw'!$AD$7:$AD$494=$A74)*(INDIRECT($Q74,TRUE)=$O74),'1. Database - raw'!JK$7:JM$494)),""),"")</f>
        <v/>
      </c>
      <c r="KK74" s="414" t="str">
        <f t="shared" ca="1" si="316"/>
        <v/>
      </c>
      <c r="KL74" s="415" t="str">
        <f t="shared" ca="1" si="317"/>
        <v/>
      </c>
      <c r="KM74" s="415" t="str">
        <f t="shared" ca="1" si="318"/>
        <v/>
      </c>
      <c r="KN74" s="415" t="str">
        <f t="array" aca="1" ref="KN74" ca="1">IFERROR(AVERAGE(IF(('1. Database - raw'!JQ$7:JS$494&gt;0)*('1. Database - raw'!$AD$7:$AD$494=$A74)*(INDIRECT($Q74,TRUE)=$O74),'1. Database - raw'!JQ$7:JS$494)),"")</f>
        <v/>
      </c>
      <c r="KO74" s="416" t="str">
        <f t="array" aca="1" ref="KO74" ca="1">IFERROR(_xlfn.STDEV.S(IF(('1. Database - raw'!JQ$7:JS$494&gt;0)*('1. Database - raw'!$AD$7:$AD$494=$A74)*(INDIRECT($Q74,TRUE)=$O74),'1. Database - raw'!JQ$7:JS$494)),"")</f>
        <v/>
      </c>
      <c r="KP74" s="410" t="str">
        <f t="array" aca="1" ref="KP74" ca="1">IFERROR(IF(COUNT(IF(('1. Database - raw'!JQ$7:JS$494&gt;0)*('1. Database - raw'!$AD$7:$AD$494=$A74)*(INDIRECT($Q74,TRUE)=$O74),'1. Database - raw'!JQ$7:JS$494))&gt;0,COUNT(IF(('1. Database - raw'!JQ$7:JS$494&gt;0)*('1. Database - raw'!$AD$7:$AD$494=$A74)*(INDIRECT($Q74,TRUE)=$O74),'1. Database - raw'!JQ$7:JS$494)),""),"")</f>
        <v/>
      </c>
      <c r="KQ74" s="414" t="str">
        <f t="shared" ca="1" si="319"/>
        <v/>
      </c>
      <c r="KR74" s="415" t="str">
        <f t="shared" ca="1" si="320"/>
        <v/>
      </c>
      <c r="KS74" s="415" t="str">
        <f t="shared" ca="1" si="321"/>
        <v/>
      </c>
      <c r="KT74" s="415" t="str">
        <f t="array" aca="1" ref="KT74" ca="1">IFERROR(AVERAGE(IF(('1. Database - raw'!JW$7:JY$494&gt;0)*('1. Database - raw'!$AD$7:$AD$494=$A74)*(INDIRECT($Q74,TRUE)=$O74),'1. Database - raw'!JW$7:JY$494)),"")</f>
        <v/>
      </c>
      <c r="KU74" s="416" t="str">
        <f t="array" aca="1" ref="KU74" ca="1">IFERROR(_xlfn.STDEV.S(IF(('1. Database - raw'!JW$7:JY$494&gt;0)*('1. Database - raw'!$AD$7:$AD$494=$A74)*(INDIRECT($Q74,TRUE)=$O74),'1. Database - raw'!JW$7:JY$494)),"")</f>
        <v/>
      </c>
      <c r="KV74" s="410" t="str">
        <f t="array" aca="1" ref="KV74" ca="1">IFERROR(IF(COUNT(IF(('1. Database - raw'!JW$7:JY$494&gt;0)*('1. Database - raw'!$AD$7:$AD$494=$A74)*(INDIRECT($Q74,TRUE)=$O74),'1. Database - raw'!JW$7:JY$494))&gt;0,COUNT(IF(('1. Database - raw'!JW$7:JY$494&gt;0)*('1. Database - raw'!$AD$7:$AD$494=$A74)*(INDIRECT($Q74,TRUE)=$O74),'1. Database - raw'!JW$7:JY$494)),""),"")</f>
        <v/>
      </c>
      <c r="KW74" s="414" t="str">
        <f t="shared" ca="1" si="322"/>
        <v/>
      </c>
      <c r="KX74" s="415" t="str">
        <f t="shared" ca="1" si="323"/>
        <v/>
      </c>
      <c r="KY74" s="415" t="str">
        <f t="shared" ca="1" si="324"/>
        <v/>
      </c>
      <c r="KZ74" s="415" t="str">
        <f t="array" aca="1" ref="KZ74" ca="1">IFERROR(AVERAGE(IF(('1. Database - raw'!KC$7:KE$494&gt;0)*('1. Database - raw'!$AD$7:$AD$494=$A74)*(INDIRECT($Q74,TRUE)=$O74),'1. Database - raw'!KC$7:KE$494)),"")</f>
        <v/>
      </c>
      <c r="LA74" s="416" t="str">
        <f t="array" aca="1" ref="LA74" ca="1">IFERROR(_xlfn.STDEV.S(IF(('1. Database - raw'!KC$7:KE$494&gt;0)*('1. Database - raw'!$AD$7:$AD$494=$A74)*(INDIRECT($Q74,TRUE)=$O74),'1. Database - raw'!KC$7:KE$494)),"")</f>
        <v/>
      </c>
      <c r="LB74" s="410" t="str">
        <f t="array" aca="1" ref="LB74" ca="1">IFERROR(IF(COUNT(IF(('1. Database - raw'!KC$7:KE$494&gt;0)*('1. Database - raw'!$AD$7:$AD$494=$A74)*(INDIRECT($Q74,TRUE)=$O74),'1. Database - raw'!KC$7:KE$494))&gt;0,COUNT(IF(('1. Database - raw'!KC$7:KE$494&gt;0)*('1. Database - raw'!$AD$7:$AD$494=$A74)*(INDIRECT($Q74,TRUE)=$O74),'1. Database - raw'!KC$7:KE$494)),""),"")</f>
        <v/>
      </c>
      <c r="LC74" s="414" t="str">
        <f t="shared" ca="1" si="325"/>
        <v/>
      </c>
      <c r="LD74" s="415" t="str">
        <f t="shared" ca="1" si="326"/>
        <v/>
      </c>
      <c r="LE74" s="415" t="str">
        <f t="shared" ca="1" si="327"/>
        <v/>
      </c>
      <c r="LF74" s="415" t="str">
        <f t="array" aca="1" ref="LF74" ca="1">IFERROR(AVERAGE(IF(('1. Database - raw'!KI$7:KK$494&gt;0)*('1. Database - raw'!$AD$7:$AD$494=$A74)*(INDIRECT($Q74,TRUE)=$O74),'1. Database - raw'!KI$7:KK$494)),"")</f>
        <v/>
      </c>
      <c r="LG74" s="416" t="str">
        <f t="array" aca="1" ref="LG74" ca="1">IFERROR(_xlfn.STDEV.S(IF(('1. Database - raw'!KI$7:KK$494&gt;0)*('1. Database - raw'!$AD$7:$AD$494=$A74)*(INDIRECT($Q74,TRUE)=$O74),'1. Database - raw'!KI$7:KK$494)),"")</f>
        <v/>
      </c>
      <c r="LH74" s="410" t="str">
        <f t="array" aca="1" ref="LH74" ca="1">IFERROR(IF(COUNT(IF(('1. Database - raw'!KI$7:KK$494&gt;0)*('1. Database - raw'!$AD$7:$AD$494=$A74)*(INDIRECT($Q74,TRUE)=$O74),'1. Database - raw'!KI$7:KK$494))&gt;0,COUNT(IF(('1. Database - raw'!KI$7:KK$494&gt;0)*('1. Database - raw'!$AD$7:$AD$494=$A74)*(INDIRECT($Q74,TRUE)=$O74),'1. Database - raw'!KI$7:KK$494)),""),"")</f>
        <v/>
      </c>
      <c r="LI74" s="414" t="str">
        <f t="shared" ca="1" si="328"/>
        <v/>
      </c>
      <c r="LJ74" s="415" t="str">
        <f t="shared" ca="1" si="329"/>
        <v/>
      </c>
      <c r="LK74" s="415" t="str">
        <f t="shared" ca="1" si="330"/>
        <v/>
      </c>
      <c r="LL74" s="415" t="str">
        <f t="array" aca="1" ref="LL74" ca="1">IFERROR(AVERAGE(IF(('1. Database - raw'!KO$7:KQ$494&gt;0)*('1. Database - raw'!$AD$7:$AD$494=$A74)*(INDIRECT($Q74,TRUE)=$O74),'1. Database - raw'!KO$7:KQ$494)),"")</f>
        <v/>
      </c>
      <c r="LM74" s="416" t="str">
        <f t="array" aca="1" ref="LM74" ca="1">IFERROR(_xlfn.STDEV.S(IF(('1. Database - raw'!KO$7:KQ$494&gt;0)*('1. Database - raw'!$AD$7:$AD$494=$A74)*(INDIRECT($Q74,TRUE)=$O74),'1. Database - raw'!KO$7:KQ$494)),"")</f>
        <v/>
      </c>
      <c r="LN74" s="410" t="str">
        <f t="array" aca="1" ref="LN74" ca="1">IFERROR(IF(COUNT(IF(('1. Database - raw'!KO$7:KQ$494&gt;0)*('1. Database - raw'!$AD$7:$AD$494=$A74)*(INDIRECT($Q74,TRUE)=$O74),'1. Database - raw'!KO$7:KQ$494))&gt;0,COUNT(IF(('1. Database - raw'!KO$7:KQ$494&gt;0)*('1. Database - raw'!$AD$7:$AD$494=$A74)*(INDIRECT($Q74,TRUE)=$O74),'1. Database - raw'!KO$7:KQ$494)),""),"")</f>
        <v/>
      </c>
      <c r="LO74" s="414" t="str">
        <f t="shared" ca="1" si="331"/>
        <v/>
      </c>
      <c r="LP74" s="415" t="str">
        <f t="shared" ca="1" si="332"/>
        <v/>
      </c>
      <c r="LQ74" s="415" t="str">
        <f t="shared" ca="1" si="333"/>
        <v/>
      </c>
      <c r="LR74" s="415" t="str">
        <f t="array" aca="1" ref="LR74" ca="1">IFERROR(AVERAGE(IF(('1. Database - raw'!KU$7:KW$494&gt;0)*('1. Database - raw'!$AD$7:$AD$494=$A74)*(INDIRECT($Q74,TRUE)=$O74),'1. Database - raw'!KU$7:KW$494)),"")</f>
        <v/>
      </c>
      <c r="LS74" s="416" t="str">
        <f t="array" aca="1" ref="LS74" ca="1">IFERROR(_xlfn.STDEV.S(IF(('1. Database - raw'!KU$7:KW$494&gt;0)*('1. Database - raw'!$AD$7:$AD$494=$A74)*(INDIRECT($Q74,TRUE)=$O74),'1. Database - raw'!KU$7:KW$494)),"")</f>
        <v/>
      </c>
      <c r="LT74" s="410" t="str">
        <f t="array" aca="1" ref="LT74" ca="1">IFERROR(IF(COUNT(IF(('1. Database - raw'!KU$7:KW$494&gt;0)*('1. Database - raw'!$AD$7:$AD$494=$A74)*(INDIRECT($Q74,TRUE)=$O74),'1. Database - raw'!KU$7:KW$494))&gt;0,COUNT(IF(('1. Database - raw'!KU$7:KW$494&gt;0)*('1. Database - raw'!$AD$7:$AD$494=$A74)*(INDIRECT($Q74,TRUE)=$O74),'1. Database - raw'!KU$7:KW$494)),""),"")</f>
        <v/>
      </c>
      <c r="LU74" s="414" t="str">
        <f t="shared" ca="1" si="334"/>
        <v/>
      </c>
      <c r="LV74" s="415" t="str">
        <f t="shared" ca="1" si="335"/>
        <v/>
      </c>
      <c r="LW74" s="415" t="str">
        <f t="shared" ca="1" si="336"/>
        <v/>
      </c>
      <c r="LX74" s="415" t="str">
        <f t="array" aca="1" ref="LX74" ca="1">IFERROR(AVERAGE(IF(('1. Database - raw'!LA$7:LC$494&gt;0)*('1. Database - raw'!$AD$7:$AD$494=$A74)*(INDIRECT($Q74,TRUE)=$O74),'1. Database - raw'!LA$7:LC$494)),"")</f>
        <v/>
      </c>
      <c r="LY74" s="416" t="str">
        <f t="array" aca="1" ref="LY74" ca="1">IFERROR(_xlfn.STDEV.S(IF(('1. Database - raw'!LA$7:LC$494&gt;0)*('1. Database - raw'!$AD$7:$AD$494=$A74)*(INDIRECT($Q74,TRUE)=$O74),'1. Database - raw'!LA$7:LC$494)),"")</f>
        <v/>
      </c>
      <c r="LZ74" s="410" t="str">
        <f t="array" aca="1" ref="LZ74" ca="1">IFERROR(IF(COUNT(IF(('1. Database - raw'!LA$7:LC$494&gt;0)*('1. Database - raw'!$AD$7:$AD$494=$A74)*(INDIRECT($Q74,TRUE)=$O74),'1. Database - raw'!LA$7:LC$494))&gt;0,COUNT(IF(('1. Database - raw'!LA$7:LC$494&gt;0)*('1. Database - raw'!$AD$7:$AD$494=$A74)*(INDIRECT($Q74,TRUE)=$O74),'1. Database - raw'!LA$7:LC$494)),""),"")</f>
        <v/>
      </c>
      <c r="MA74" s="414" t="str">
        <f t="shared" ca="1" si="337"/>
        <v/>
      </c>
      <c r="MB74" s="415" t="str">
        <f t="shared" ca="1" si="338"/>
        <v/>
      </c>
      <c r="MC74" s="415" t="str">
        <f t="shared" ca="1" si="339"/>
        <v/>
      </c>
      <c r="MD74" s="415" t="str">
        <f t="array" aca="1" ref="MD74" ca="1">IFERROR(AVERAGE(IF(('1. Database - raw'!LG$7:LI$494&gt;0)*('1. Database - raw'!$AD$7:$AD$494=$A74)*(INDIRECT($Q74,TRUE)=$O74),'1. Database - raw'!LG$7:LI$494)),"")</f>
        <v/>
      </c>
      <c r="ME74" s="416" t="str">
        <f t="array" aca="1" ref="ME74" ca="1">IFERROR(_xlfn.STDEV.S(IF(('1. Database - raw'!LG$7:LI$494&gt;0)*('1. Database - raw'!$AD$7:$AD$494=$A74)*(INDIRECT($Q74,TRUE)=$O74),'1. Database - raw'!LG$7:LI$494)),"")</f>
        <v/>
      </c>
      <c r="MF74" s="410" t="str">
        <f t="array" aca="1" ref="MF74" ca="1">IFERROR(IF(COUNT(IF(('1. Database - raw'!LG$7:LI$494&gt;0)*('1. Database - raw'!$AD$7:$AD$494=$A74)*(INDIRECT($Q74,TRUE)=$O74),'1. Database - raw'!LG$7:LI$494))&gt;0,COUNT(IF(('1. Database - raw'!LG$7:LI$494&gt;0)*('1. Database - raw'!$AD$7:$AD$494=$A74)*(INDIRECT($Q74,TRUE)=$O74),'1. Database - raw'!LG$7:LI$494)),""),"")</f>
        <v/>
      </c>
      <c r="MG74" s="414" t="str">
        <f t="shared" ca="1" si="340"/>
        <v/>
      </c>
      <c r="MH74" s="415" t="str">
        <f t="shared" ca="1" si="341"/>
        <v/>
      </c>
      <c r="MI74" s="415" t="str">
        <f t="shared" ca="1" si="342"/>
        <v/>
      </c>
      <c r="MJ74" s="415" t="str">
        <f t="array" aca="1" ref="MJ74" ca="1">IFERROR(AVERAGE(IF(('1. Database - raw'!LM$7:LO$494&gt;0)*('1. Database - raw'!$AD$7:$AD$494=$A74)*(INDIRECT($Q74,TRUE)=$O74),'1. Database - raw'!LM$7:LO$494)),"")</f>
        <v/>
      </c>
      <c r="MK74" s="416" t="str">
        <f t="array" aca="1" ref="MK74" ca="1">IFERROR(_xlfn.STDEV.S(IF(('1. Database - raw'!LM$7:LO$494&gt;0)*('1. Database - raw'!$AD$7:$AD$494=$A74)*(INDIRECT($Q74,TRUE)=$O74),'1. Database - raw'!LM$7:LO$494)),"")</f>
        <v/>
      </c>
      <c r="ML74" s="410" t="str">
        <f t="array" aca="1" ref="ML74" ca="1">IFERROR(IF(COUNT(IF(('1. Database - raw'!LM$7:LO$494&gt;0)*('1. Database - raw'!$AD$7:$AD$494=$A74)*(INDIRECT($Q74,TRUE)=$O74),'1. Database - raw'!LM$7:LO$494))&gt;0,COUNT(IF(('1. Database - raw'!LM$7:LO$494&gt;0)*('1. Database - raw'!$AD$7:$AD$494=$A74)*(INDIRECT($Q74,TRUE)=$O74),'1. Database - raw'!LM$7:LO$494)),""),"")</f>
        <v/>
      </c>
      <c r="MM74" s="414" t="str">
        <f t="shared" ca="1" si="343"/>
        <v/>
      </c>
      <c r="MN74" s="415" t="str">
        <f t="shared" ca="1" si="344"/>
        <v/>
      </c>
      <c r="MO74" s="415" t="str">
        <f t="shared" ca="1" si="345"/>
        <v/>
      </c>
      <c r="MP74" s="415" t="str">
        <f t="array" aca="1" ref="MP74" ca="1">IFERROR(AVERAGE(IF(('1. Database - raw'!LS$7:LU$494&gt;0)*('1. Database - raw'!$AD$7:$AD$494=$A74)*(INDIRECT($Q74,TRUE)=$O74),'1. Database - raw'!LS$7:LU$494)),"")</f>
        <v/>
      </c>
      <c r="MQ74" s="416" t="str">
        <f t="array" aca="1" ref="MQ74" ca="1">IFERROR(_xlfn.STDEV.S(IF(('1. Database - raw'!LS$7:LU$494&gt;0)*('1. Database - raw'!$AD$7:$AD$494=$A74)*(INDIRECT($Q74,TRUE)=$O74),'1. Database - raw'!LS$7:LU$494)),"")</f>
        <v/>
      </c>
      <c r="MR74" s="410" t="str">
        <f t="array" aca="1" ref="MR74" ca="1">IFERROR(IF(COUNT(IF(('1. Database - raw'!LS$7:LU$494&gt;0)*('1. Database - raw'!$AD$7:$AD$494=$A74)*(INDIRECT($Q74,TRUE)=$O74),'1. Database - raw'!LS$7:LU$494))&gt;0,COUNT(IF(('1. Database - raw'!LS$7:LU$494&gt;0)*('1. Database - raw'!$AD$7:$AD$494=$A74)*(INDIRECT($Q74,TRUE)=$O74),'1. Database - raw'!LS$7:LU$494)),""),"")</f>
        <v/>
      </c>
      <c r="MS74" s="414" t="str">
        <f t="shared" ca="1" si="346"/>
        <v/>
      </c>
      <c r="MT74" s="415" t="str">
        <f t="shared" ca="1" si="347"/>
        <v/>
      </c>
      <c r="MU74" s="415" t="str">
        <f t="shared" ca="1" si="348"/>
        <v/>
      </c>
      <c r="MV74" s="415" t="str">
        <f t="array" aca="1" ref="MV74" ca="1">IFERROR(AVERAGE(IF(('1. Database - raw'!LY$7:MA$494&gt;0)*('1. Database - raw'!$AD$7:$AD$494=$A74)*(INDIRECT($Q74,TRUE)=$O74),'1. Database - raw'!LY$7:MA$494)),"")</f>
        <v/>
      </c>
      <c r="MW74" s="416" t="str">
        <f t="array" aca="1" ref="MW74" ca="1">IFERROR(_xlfn.STDEV.S(IF(('1. Database - raw'!LY$7:MA$494&gt;0)*('1. Database - raw'!$AD$7:$AD$494=$A74)*(INDIRECT($Q74,TRUE)=$O74),'1. Database - raw'!LY$7:MA$494)),"")</f>
        <v/>
      </c>
      <c r="MX74" s="410" t="str">
        <f t="array" aca="1" ref="MX74" ca="1">IFERROR(IF(COUNT(IF(('1. Database - raw'!LY$7:MA$494&gt;0)*('1. Database - raw'!$AD$7:$AD$494=$A74)*(INDIRECT($Q74,TRUE)=$O74),'1. Database - raw'!LY$7:MA$494))&gt;0,COUNT(IF(('1. Database - raw'!LY$7:MA$494&gt;0)*('1. Database - raw'!$AD$7:$AD$494=$A74)*(INDIRECT($Q74,TRUE)=$O74),'1. Database - raw'!LY$7:MA$494)),""),"")</f>
        <v/>
      </c>
      <c r="MY74" s="414" t="str">
        <f t="shared" ca="1" si="349"/>
        <v/>
      </c>
      <c r="MZ74" s="415" t="str">
        <f t="shared" ca="1" si="350"/>
        <v/>
      </c>
      <c r="NA74" s="415" t="str">
        <f t="shared" ca="1" si="351"/>
        <v/>
      </c>
      <c r="NB74" s="415" t="str">
        <f t="array" aca="1" ref="NB74" ca="1">IFERROR(AVERAGE(IF(('1. Database - raw'!ME$7:MG$494&gt;0)*('1. Database - raw'!$AD$7:$AD$494=$A74)*(INDIRECT($Q74,TRUE)=$O74),'1. Database - raw'!ME$7:MG$494)),"")</f>
        <v/>
      </c>
      <c r="NC74" s="416" t="str">
        <f t="array" aca="1" ref="NC74" ca="1">IFERROR(_xlfn.STDEV.S(IF(('1. Database - raw'!ME$7:MG$494&gt;0)*('1. Database - raw'!$AD$7:$AD$494=$A74)*(INDIRECT($Q74,TRUE)=$O74),'1. Database - raw'!ME$7:MG$494)),"")</f>
        <v/>
      </c>
      <c r="ND74" s="410" t="str">
        <f t="array" aca="1" ref="ND74" ca="1">IFERROR(IF(COUNT(IF(('1. Database - raw'!ME$7:MG$494&gt;0)*('1. Database - raw'!$AD$7:$AD$494=$A74)*(INDIRECT($Q74,TRUE)=$O74),'1. Database - raw'!ME$7:MG$494))&gt;0,COUNT(IF(('1. Database - raw'!ME$7:MG$494&gt;0)*('1. Database - raw'!$AD$7:$AD$494=$A74)*(INDIRECT($Q74,TRUE)=$O74),'1. Database - raw'!ME$7:MG$494)),""),"")</f>
        <v/>
      </c>
      <c r="NE74" s="414" t="str">
        <f t="shared" ca="1" si="352"/>
        <v/>
      </c>
      <c r="NF74" s="415" t="str">
        <f t="shared" ca="1" si="353"/>
        <v/>
      </c>
      <c r="NG74" s="415" t="str">
        <f t="shared" ca="1" si="354"/>
        <v/>
      </c>
      <c r="NH74" s="415" t="str">
        <f t="array" aca="1" ref="NH74" ca="1">IFERROR(AVERAGE(IF(('1. Database - raw'!MK$7:MM$494&gt;0)*('1. Database - raw'!$AD$7:$AD$494=$A74)*(INDIRECT($Q74,TRUE)=$O74),'1. Database - raw'!MK$7:MM$494)),"")</f>
        <v/>
      </c>
      <c r="NI74" s="416" t="str">
        <f t="array" aca="1" ref="NI74" ca="1">IFERROR(_xlfn.STDEV.S(IF(('1. Database - raw'!MK$7:MM$494&gt;0)*('1. Database - raw'!$AD$7:$AD$494=$A74)*(INDIRECT($Q74,TRUE)=$O74),'1. Database - raw'!MK$7:MM$494)),"")</f>
        <v/>
      </c>
      <c r="NJ74" s="410" t="str">
        <f t="array" aca="1" ref="NJ74" ca="1">IFERROR(IF(COUNT(IF(('1. Database - raw'!MK$7:MM$494&gt;0)*('1. Database - raw'!$AD$7:$AD$494=$A74)*(INDIRECT($Q74,TRUE)=$O74),'1. Database - raw'!MK$7:MM$494))&gt;0,COUNT(IF(('1. Database - raw'!MK$7:MM$494&gt;0)*('1. Database - raw'!$AD$7:$AD$494=$A74)*(INDIRECT($Q74,TRUE)=$O74),'1. Database - raw'!MK$7:MM$494)),""),"")</f>
        <v/>
      </c>
      <c r="NK74" s="414">
        <f t="shared" ca="1" si="355"/>
        <v>2.748598387679269</v>
      </c>
      <c r="NL74" s="415">
        <f t="shared" ca="1" si="356"/>
        <v>3.2321363956314766</v>
      </c>
      <c r="NM74" s="415">
        <f t="shared" ca="1" si="357"/>
        <v>2.9805779449281578</v>
      </c>
      <c r="NN74" s="415">
        <f t="array" aca="1" ref="NN74" ca="1">IFERROR(AVERAGE(IF(('1. Database - raw'!MQ$7:MS$494&gt;0)*('1. Database - raw'!$AD$7:$AD$494=$A74)*(INDIRECT($Q74,TRUE)=$O74),'1. Database - raw'!MQ$7:MS$494)),"")</f>
        <v>3.0450000000000004</v>
      </c>
      <c r="NO74" s="416">
        <f t="array" aca="1" ref="NO74" ca="1">IFERROR(_xlfn.STDEV.S(IF(('1. Database - raw'!MQ$7:MS$494&gt;0)*('1. Database - raw'!$AD$7:$AD$494=$A74)*(INDIRECT($Q74,TRUE)=$O74),'1. Database - raw'!MQ$7:MS$494)),"")</f>
        <v>0.63650739718141958</v>
      </c>
      <c r="NP74" s="410">
        <f t="array" aca="1" ref="NP74" ca="1">IFERROR(IF(COUNT(IF(('1. Database - raw'!MQ$7:MS$494&gt;0)*('1. Database - raw'!$AD$7:$AD$494=$A74)*(INDIRECT($Q74,TRUE)=$O74),'1. Database - raw'!MQ$7:MS$494))&gt;0,COUNT(IF(('1. Database - raw'!MQ$7:MS$494&gt;0)*('1. Database - raw'!$AD$7:$AD$494=$A74)*(INDIRECT($Q74,TRUE)=$O74),'1. Database - raw'!MQ$7:MS$494)),""),"")</f>
        <v>7</v>
      </c>
      <c r="NQ74" s="414">
        <f t="shared" ca="1" si="358"/>
        <v>1.8343182681469423</v>
      </c>
      <c r="NR74" s="415">
        <f t="shared" ca="1" si="359"/>
        <v>2.2975789860191149</v>
      </c>
      <c r="NS74" s="415">
        <f t="shared" ca="1" si="360"/>
        <v>2.0529225768560759</v>
      </c>
      <c r="NT74" s="415">
        <f t="array" aca="1" ref="NT74" ca="1">IFERROR(AVERAGE(IF(('1. Database - raw'!MW$7:MY$494&gt;0)*('1. Database - raw'!$AD$7:$AD$494=$A74)*(INDIRECT($Q74,TRUE)=$O74),'1. Database - raw'!MW$7:MY$494)),"")</f>
        <v>2.1192307692307697</v>
      </c>
      <c r="NU74" s="416">
        <f t="array" aca="1" ref="NU74" ca="1">IFERROR(_xlfn.STDEV.S(IF(('1. Database - raw'!MW$7:MY$494&gt;0)*('1. Database - raw'!$AD$7:$AD$494=$A74)*(INDIRECT($Q74,TRUE)=$O74),'1. Database - raw'!MW$7:MY$494)),"")</f>
        <v>0.54296196211861047</v>
      </c>
      <c r="NV74" s="410">
        <f t="array" aca="1" ref="NV74" ca="1">IFERROR(IF(COUNT(IF(('1. Database - raw'!MW$7:MY$494&gt;0)*('1. Database - raw'!$AD$7:$AD$494=$A74)*(INDIRECT($Q74,TRUE)=$O74),'1. Database - raw'!MW$7:MY$494))&gt;0,COUNT(IF(('1. Database - raw'!MW$7:MY$494&gt;0)*('1. Database - raw'!$AD$7:$AD$494=$A74)*(INDIRECT($Q74,TRUE)=$O74),'1. Database - raw'!MW$7:MY$494)),""),"")</f>
        <v>13</v>
      </c>
      <c r="NW74" s="414">
        <f t="shared" ca="1" si="361"/>
        <v>1.3116775672147432</v>
      </c>
      <c r="NX74" s="415">
        <f t="shared" ca="1" si="362"/>
        <v>1.4450825154596152</v>
      </c>
      <c r="NY74" s="415">
        <f t="shared" ca="1" si="363"/>
        <v>1.3767651645442769</v>
      </c>
      <c r="NZ74" s="415">
        <f t="array" aca="1" ref="NZ74" ca="1">IFERROR(AVERAGE(IF(('1. Database - raw'!NC$7:NE$494&gt;0)*('1. Database - raw'!$AD$7:$AD$494=$A74)*(INDIRECT($Q74,TRUE)=$O74),'1. Database - raw'!NC$7:NE$494)),"")</f>
        <v>1.3954545454545457</v>
      </c>
      <c r="OA74" s="416">
        <f t="array" aca="1" ref="OA74" ca="1">IFERROR(_xlfn.STDEV.S(IF(('1. Database - raw'!NC$7:NE$494&gt;0)*('1. Database - raw'!$AD$7:$AD$494=$A74)*(INDIRECT($Q74,TRUE)=$O74),'1. Database - raw'!NC$7:NE$494)),"")</f>
        <v>0.23071036545260007</v>
      </c>
      <c r="OB74" s="410">
        <f t="array" aca="1" ref="OB74" ca="1">IFERROR(IF(COUNT(IF(('1. Database - raw'!NC$7:NE$494&gt;0)*('1. Database - raw'!$AD$7:$AD$494=$A74)*(INDIRECT($Q74,TRUE)=$O74),'1. Database - raw'!NC$7:NE$494))&gt;0,COUNT(IF(('1. Database - raw'!NC$7:NE$494&gt;0)*('1. Database - raw'!$AD$7:$AD$494=$A74)*(INDIRECT($Q74,TRUE)=$O74),'1. Database - raw'!NC$7:NE$494)),""),"")</f>
        <v>11</v>
      </c>
      <c r="OC74" s="414" t="str">
        <f t="shared" ca="1" si="364"/>
        <v/>
      </c>
      <c r="OD74" s="415" t="str">
        <f t="shared" ca="1" si="365"/>
        <v/>
      </c>
      <c r="OE74" s="415" t="str">
        <f t="shared" ca="1" si="366"/>
        <v/>
      </c>
      <c r="OF74" s="415" t="str">
        <f t="array" aca="1" ref="OF74" ca="1">IFERROR(AVERAGE(IF(('1. Database - raw'!NI$7:NK$494&gt;0)*('1. Database - raw'!$AD$7:$AD$494=$A74)*(INDIRECT($Q74,TRUE)=$O74),'1. Database - raw'!NI$7:NK$494)),"")</f>
        <v/>
      </c>
      <c r="OG74" s="416" t="str">
        <f t="array" aca="1" ref="OG74" ca="1">IFERROR(_xlfn.STDEV.S(IF(('1. Database - raw'!NI$7:NK$494&gt;0)*('1. Database - raw'!$AD$7:$AD$494=$A74)*(INDIRECT($Q74,TRUE)=$O74),'1. Database - raw'!NI$7:NK$494)),"")</f>
        <v/>
      </c>
      <c r="OH74" s="410" t="str">
        <f t="array" aca="1" ref="OH74" ca="1">IFERROR(IF(COUNT(IF(('1. Database - raw'!NI$7:NK$494&gt;0)*('1. Database - raw'!$AD$7:$AD$494=$A74)*(INDIRECT($Q74,TRUE)=$O74),'1. Database - raw'!NI$7:NK$494))&gt;0,COUNT(IF(('1. Database - raw'!NI$7:NK$494&gt;0)*('1. Database - raw'!$AD$7:$AD$494=$A74)*(INDIRECT($Q74,TRUE)=$O74),'1. Database - raw'!NI$7:NK$494)),""),"")</f>
        <v/>
      </c>
    </row>
    <row r="75" spans="1:398" s="417" customFormat="1" hidden="1" outlineLevel="2" x14ac:dyDescent="0.25">
      <c r="A75" s="391" t="s">
        <v>553</v>
      </c>
      <c r="B75" s="1330"/>
      <c r="C75" s="392"/>
      <c r="D75" s="393"/>
      <c r="E75" s="393" t="s">
        <v>31</v>
      </c>
      <c r="F75" s="394"/>
      <c r="G75" s="394"/>
      <c r="H75" s="394" t="s">
        <v>779</v>
      </c>
      <c r="I75" s="394"/>
      <c r="J75" s="394"/>
      <c r="K75" s="394"/>
      <c r="L75" s="394"/>
      <c r="M75" s="394"/>
      <c r="N75" s="395"/>
      <c r="O75" s="396" t="str">
        <f t="array" ref="O75">INDEX(A75:N75,IF(MIN(IF(C75:N75&lt;&gt;"",COLUMN(C75:N75)))&gt;0,MIN(IF(C75:N75&lt;&gt;"",COLUMN(C75:N75))),""))</f>
        <v>Tanzania</v>
      </c>
      <c r="P75" s="397">
        <f t="shared" si="379"/>
        <v>3</v>
      </c>
      <c r="Q75" s="398" t="str">
        <f ca="1">"'" &amp; $S$4 &amp; "'!" &amp; ADDRESS(ROW('1. Database - raw'!$A$7),MATCH($C$2,'1. Database - raw'!$6:$6,0)+MATCH(O75,$C75:$N75,0)-1,1) &amp; ":" &amp; ADDRESS(LOOKUP(2,1/('1. Database - raw'!A:A&lt;&gt;""),ROW('1. Database - raw'!A:A)),MATCH($C$2,'1. Database - raw'!$6:$6,0)+MATCH(O75,$C75:$N75,0)-1,1)</f>
        <v>'1. Database - raw'!$AG$7:$AG$494</v>
      </c>
      <c r="R75" s="392"/>
      <c r="S75" s="399"/>
      <c r="T75" s="400">
        <f t="shared" ca="1" si="380"/>
        <v>0.79430095124397182</v>
      </c>
      <c r="U75" s="401" t="str">
        <f t="shared" ca="1" si="380"/>
        <v/>
      </c>
      <c r="V75" s="401" t="str">
        <f t="shared" ca="1" si="380"/>
        <v/>
      </c>
      <c r="W75" s="401" t="str">
        <f t="shared" ca="1" si="380"/>
        <v/>
      </c>
      <c r="X75" s="401" t="str">
        <f t="shared" ca="1" si="380"/>
        <v/>
      </c>
      <c r="Y75" s="401" t="str">
        <f t="shared" ca="1" si="380"/>
        <v/>
      </c>
      <c r="Z75" s="401" t="str">
        <f t="shared" ca="1" si="380"/>
        <v/>
      </c>
      <c r="AA75" s="401" t="str">
        <f t="shared" ca="1" si="380"/>
        <v/>
      </c>
      <c r="AB75" s="401" t="str">
        <f t="shared" ca="1" si="380"/>
        <v/>
      </c>
      <c r="AC75" s="401" t="str">
        <f t="shared" ca="1" si="380"/>
        <v/>
      </c>
      <c r="AD75" s="401" t="str">
        <f t="shared" ca="1" si="381"/>
        <v/>
      </c>
      <c r="AE75" s="401" t="str">
        <f t="shared" ca="1" si="381"/>
        <v/>
      </c>
      <c r="AF75" s="401" t="str">
        <f t="shared" ca="1" si="381"/>
        <v/>
      </c>
      <c r="AG75" s="401" t="str">
        <f t="shared" ca="1" si="381"/>
        <v/>
      </c>
      <c r="AH75" s="401" t="str">
        <f t="shared" ca="1" si="381"/>
        <v/>
      </c>
      <c r="AI75" s="401" t="str">
        <f t="shared" ca="1" si="381"/>
        <v/>
      </c>
      <c r="AJ75" s="401" t="str">
        <f t="shared" ca="1" si="381"/>
        <v/>
      </c>
      <c r="AK75" s="401" t="str">
        <f t="shared" ca="1" si="381"/>
        <v/>
      </c>
      <c r="AL75" s="401" t="str">
        <f t="shared" ca="1" si="381"/>
        <v/>
      </c>
      <c r="AM75" s="402" t="str">
        <f t="shared" ca="1" si="381"/>
        <v/>
      </c>
      <c r="AN75" s="403"/>
      <c r="AO75" s="403"/>
      <c r="AP75" s="403"/>
      <c r="AQ75" s="403"/>
      <c r="AR75" s="403"/>
      <c r="AS75" s="403"/>
      <c r="AT75" s="403"/>
      <c r="AU75" s="403"/>
      <c r="AV75" s="403"/>
      <c r="AW75" s="403"/>
      <c r="AX75" s="403"/>
      <c r="AY75" s="403"/>
      <c r="AZ75" s="403"/>
      <c r="BA75" s="403"/>
      <c r="BB75" s="403"/>
      <c r="BC75" s="403"/>
      <c r="BD75" s="404"/>
      <c r="BE75" s="404"/>
      <c r="BF75" s="404"/>
      <c r="BG75" s="405"/>
      <c r="BH75" s="467"/>
      <c r="BI75" s="532">
        <f t="shared" ca="1" si="367"/>
        <v>0.79430095124397182</v>
      </c>
      <c r="BJ75" s="557" t="str">
        <f t="shared" ca="1" si="206"/>
        <v/>
      </c>
      <c r="BK75" s="557" t="str">
        <f t="shared" ca="1" si="207"/>
        <v/>
      </c>
      <c r="BL75" s="557" t="str">
        <f t="shared" ca="1" si="368"/>
        <v/>
      </c>
      <c r="BM75" s="557" t="str">
        <f t="shared" ca="1" si="208"/>
        <v/>
      </c>
      <c r="BN75" s="557" t="str">
        <f t="shared" ca="1" si="209"/>
        <v/>
      </c>
      <c r="BO75" s="406"/>
      <c r="BP75" s="396" t="str">
        <f t="shared" si="210"/>
        <v>Tanzania</v>
      </c>
      <c r="BQ75" s="407">
        <f t="shared" ca="1" si="376"/>
        <v>31.952755801574224</v>
      </c>
      <c r="BR75" s="408">
        <f t="shared" ca="1" si="377"/>
        <v>156.86538518262122</v>
      </c>
      <c r="BS75" s="408">
        <f t="shared" ca="1" si="378"/>
        <v>70.797467090710072</v>
      </c>
      <c r="BT75" s="408">
        <f t="array" aca="1" ref="BT75" ca="1">IFERROR(AVERAGE(IF(('1. Database - raw'!AW$7:AY$494&gt;0)*('1. Database - raw'!$AD$7:$AD$494=$A75)*('1. Database - raw'!$AP$7:$AP$494&lt;&gt;Dropdown!$AM$11)*(INDIRECT($Q75,TRUE)=$O75),'1. Database - raw'!AW$7:AY$494)),"")</f>
        <v>88.830666666666673</v>
      </c>
      <c r="BU75" s="409">
        <f t="array" aca="1" ref="BU75" ca="1">IFERROR(_xlfn.STDEV.S(IF(('1. Database - raw'!AW$7:AY$494&gt;0)*('1. Database - raw'!$AD$7:$AD$494=$A75)*('1. Database - raw'!$AP$7:$AP$494&lt;&gt;Dropdown!$AM$11)*(INDIRECT($Q75,TRUE)=$O75),'1. Database - raw'!AW$7:AY$494)),"")</f>
        <v>67.318791949379246</v>
      </c>
      <c r="BV75" s="410">
        <f t="array" aca="1" ref="BV75" ca="1">IFERROR(IF(COUNT(IF(('1. Database - raw'!AW$7:AY$494&gt;0)*('1. Database - raw'!$AD$7:$AD$494=$A75)*('1. Database - raw'!$AP$7:$AP$494&lt;&gt;Dropdown!$AM$11)*(INDIRECT($Q75,TRUE)=$O75),'1. Database - raw'!AW$7:AY$494))&gt;0,COUNT(IF(('1. Database - raw'!AW$7:AY$494&gt;0)*('1. Database - raw'!$AD$7:$AD$494=$A75)*('1. Database - raw'!$AP$7:$AP$494&lt;&gt;Dropdown!$AM$11)*(INDIRECT($Q75,TRUE)=$O75),'1. Database - raw'!AW$7:AY$494)),""),"")</f>
        <v>15</v>
      </c>
      <c r="BW75" s="407" t="str">
        <f t="shared" ca="1" si="370"/>
        <v/>
      </c>
      <c r="BX75" s="408" t="str">
        <f t="shared" ca="1" si="371"/>
        <v/>
      </c>
      <c r="BY75" s="408" t="str">
        <f t="shared" ca="1" si="372"/>
        <v/>
      </c>
      <c r="BZ75" s="408" t="str">
        <f t="array" aca="1" ref="BZ75" ca="1">IFERROR(AVERAGE(IF(('1. Database - raw'!BC$7:BE$494&gt;0)*('1. Database - raw'!$AD$7:$AD$494=$A75)*('1. Database - raw'!$AP$7:$AP$494&lt;&gt;Dropdown!$AM$11)*(INDIRECT($Q75,TRUE)=$O75),'1. Database - raw'!BC$7:BE$494)),"")</f>
        <v/>
      </c>
      <c r="CA75" s="409" t="str">
        <f t="array" aca="1" ref="CA75" ca="1">IFERROR(_xlfn.STDEV.S(IF(('1. Database - raw'!BC$7:BE$494&gt;0)*('1. Database - raw'!$AD$7:$AD$494=$A75)*('1. Database - raw'!$AP$7:$AP$494&lt;&gt;Dropdown!$AM$11)*(INDIRECT($Q75,TRUE)=$O75),'1. Database - raw'!BC$7:BE$494)),"")</f>
        <v/>
      </c>
      <c r="CB75" s="410" t="str">
        <f t="array" aca="1" ref="CB75" ca="1">IFERROR(IF(COUNT(IF(('1. Database - raw'!BC$7:BE$494&gt;0)*('1. Database - raw'!$AD$7:$AD$494=$A75)*('1. Database - raw'!$AP$7:$AP$494&lt;&gt;Dropdown!$AM$11)*(INDIRECT($Q75,TRUE)=$O75),'1. Database - raw'!BC$7:BE$494))&gt;0,COUNT(IF(('1. Database - raw'!BC$7:BE$494&gt;0)*('1. Database - raw'!$AD$7:$AD$494=$A75)*('1. Database - raw'!$AP$7:$AP$494&lt;&gt;Dropdown!$AM$11)*(INDIRECT($Q75,TRUE)=$O75),'1. Database - raw'!BC$7:BE$494)),""),"")</f>
        <v/>
      </c>
      <c r="CC75" s="411" t="str">
        <f t="shared" ca="1" si="373"/>
        <v/>
      </c>
      <c r="CD75" s="412" t="str">
        <f t="shared" ca="1" si="374"/>
        <v/>
      </c>
      <c r="CE75" s="412" t="str">
        <f t="shared" ca="1" si="375"/>
        <v/>
      </c>
      <c r="CF75" s="412" t="str">
        <f t="array" aca="1" ref="CF75" ca="1">IFERROR(AVERAGE(IF(('1. Database - raw'!BI$7:BK$494&gt;0)*('1. Database - raw'!$AD$7:$AD$494=$A75)*('1. Database - raw'!$AP$7:$AP$494&lt;&gt;Dropdown!$AM$11)*(INDIRECT($Q75,TRUE)=$O75),'1. Database - raw'!BI$7:BK$494)),"")</f>
        <v/>
      </c>
      <c r="CG75" s="413" t="str">
        <f t="array" aca="1" ref="CG75" ca="1">IFERROR(_xlfn.STDEV.S(IF(('1. Database - raw'!BI$7:BK$494&gt;0)*('1. Database - raw'!$AD$7:$AD$494=$A75)*('1. Database - raw'!$AP$7:$AP$494&lt;&gt;Dropdown!$AM$11)*(INDIRECT($Q75,TRUE)=$O75),'1. Database - raw'!BI$7:BK$494)),"")</f>
        <v/>
      </c>
      <c r="CH75" s="410" t="str">
        <f t="array" aca="1" ref="CH75" ca="1">IFERROR(IF(COUNT(IF(('1. Database - raw'!BI$7:BK$494&gt;0)*('1. Database - raw'!$AD$7:$AD$494=$A75)*('1. Database - raw'!$AP$7:$AP$494&lt;&gt;Dropdown!$AM$11)*(INDIRECT($Q75,TRUE)=$O75),'1. Database - raw'!BI$7:BK$494))&gt;0,COUNT(IF(('1. Database - raw'!BI$7:BK$494&gt;0)*('1. Database - raw'!$AD$7:$AD$494=$A75)*('1. Database - raw'!$AP$7:$AP$494&lt;&gt;Dropdown!$AM$11)*(INDIRECT($Q75,TRUE)=$O75),'1. Database - raw'!BI$7:BK$494)),""),"")</f>
        <v/>
      </c>
      <c r="CI75" s="407" t="str">
        <f t="shared" ca="1" si="211"/>
        <v/>
      </c>
      <c r="CJ75" s="408" t="str">
        <f t="shared" ca="1" si="212"/>
        <v/>
      </c>
      <c r="CK75" s="408" t="str">
        <f t="shared" ca="1" si="213"/>
        <v/>
      </c>
      <c r="CL75" s="408" t="str">
        <f t="array" aca="1" ref="CL75" ca="1">IFERROR(AVERAGE(IF(('1. Database - raw'!BO$7:BQ$494&gt;0)*('1. Database - raw'!$AD$7:$AD$494=$A75)*(INDIRECT($Q75,TRUE)=$O75),'1. Database - raw'!BO$7:BQ$494)),"")</f>
        <v/>
      </c>
      <c r="CM75" s="409" t="str">
        <f t="array" aca="1" ref="CM75" ca="1">IFERROR(_xlfn.STDEV.S(IF(('1. Database - raw'!BO$7:BQ$494&gt;0)*('1. Database - raw'!$AD$7:$AD$494=$A75)*(INDIRECT($Q75,TRUE)=$O75),'1. Database - raw'!BO$7:BQ$494)),"")</f>
        <v/>
      </c>
      <c r="CN75" s="410" t="str">
        <f t="array" aca="1" ref="CN75" ca="1">IFERROR(IF(COUNT(IF(('1. Database - raw'!BO$7:BQ$494&gt;0)*('1. Database - raw'!$AD$7:$AD$494=$A75)*(INDIRECT($Q75,TRUE)=$O75),'1. Database - raw'!BO$7:BQ$494))&gt;0,COUNT(IF(('1. Database - raw'!BO$7:BQ$494&gt;0)*('1. Database - raw'!$AD$7:$AD$494=$A75)*(INDIRECT($Q75,TRUE)=$O75),'1. Database - raw'!BO$7:BQ$494)),""),"")</f>
        <v/>
      </c>
      <c r="CO75" s="407" t="str">
        <f t="shared" ca="1" si="214"/>
        <v/>
      </c>
      <c r="CP75" s="408" t="str">
        <f t="shared" ca="1" si="215"/>
        <v/>
      </c>
      <c r="CQ75" s="408" t="str">
        <f t="shared" ca="1" si="216"/>
        <v/>
      </c>
      <c r="CR75" s="408" t="str">
        <f t="array" aca="1" ref="CR75" ca="1">IFERROR(AVERAGE(IF(('1. Database - raw'!BU$7:BW$494&gt;0)*('1. Database - raw'!$AD$7:$AD$494=$A75)*(INDIRECT($Q75,TRUE)=$O75),'1. Database - raw'!BU$7:BW$494)),"")</f>
        <v/>
      </c>
      <c r="CS75" s="409" t="str">
        <f t="array" aca="1" ref="CS75" ca="1">IFERROR(_xlfn.STDEV.S(IF(('1. Database - raw'!BU$7:BW$494&gt;0)*('1. Database - raw'!$AD$7:$AD$494=$A75)*(INDIRECT($Q75,TRUE)=$O75),'1. Database - raw'!BU$7:BW$494)),"")</f>
        <v/>
      </c>
      <c r="CT75" s="410" t="str">
        <f t="array" aca="1" ref="CT75" ca="1">IFERROR(IF(COUNT(IF(('1. Database - raw'!BU$7:BW$494&gt;0)*('1. Database - raw'!$AD$7:$AD$494=$A75)*(INDIRECT($Q75,TRUE)=$O75),'1. Database - raw'!BU$7:BW$494))&gt;0,COUNT(IF(('1. Database - raw'!BU$7:BW$494&gt;0)*('1. Database - raw'!$AD$7:$AD$494=$A75)*(INDIRECT($Q75,TRUE)=$O75),'1. Database - raw'!BU$7:BW$494)),""),"")</f>
        <v/>
      </c>
      <c r="CU75" s="407" t="str">
        <f t="shared" ca="1" si="217"/>
        <v/>
      </c>
      <c r="CV75" s="408" t="str">
        <f t="shared" ca="1" si="218"/>
        <v/>
      </c>
      <c r="CW75" s="408" t="str">
        <f t="shared" ca="1" si="219"/>
        <v/>
      </c>
      <c r="CX75" s="408" t="str">
        <f t="array" aca="1" ref="CX75" ca="1">IFERROR(AVERAGE(IF(('1. Database - raw'!CA$7:CC$494&gt;0)*('1. Database - raw'!$AD$7:$AD$494=$A75)*(INDIRECT($Q75,TRUE)=$O75),'1. Database - raw'!CA$7:CC$494)),"")</f>
        <v/>
      </c>
      <c r="CY75" s="409" t="str">
        <f t="array" aca="1" ref="CY75" ca="1">IFERROR(_xlfn.STDEV.S(IF(('1. Database - raw'!CA$7:CC$494&gt;0)*('1. Database - raw'!$AD$7:$AD$494=$A75)*(INDIRECT($Q75,TRUE)=$O75),'1. Database - raw'!CA$7:CC$494)),"")</f>
        <v/>
      </c>
      <c r="CZ75" s="410" t="str">
        <f t="array" aca="1" ref="CZ75" ca="1">IFERROR(IF(COUNT(IF(('1. Database - raw'!CA$7:CC$494&gt;0)*('1. Database - raw'!$AD$7:$AD$494=$A75)*(INDIRECT($Q75,TRUE)=$O75),'1. Database - raw'!CA$7:CC$494))&gt;0,COUNT(IF(('1. Database - raw'!CA$7:CC$494&gt;0)*('1. Database - raw'!$AD$7:$AD$494=$A75)*(INDIRECT($Q75,TRUE)=$O75),'1. Database - raw'!CA$7:CC$494)),""),"")</f>
        <v/>
      </c>
      <c r="DA75" s="407" t="str">
        <f t="shared" ca="1" si="220"/>
        <v/>
      </c>
      <c r="DB75" s="408" t="str">
        <f t="shared" ca="1" si="221"/>
        <v/>
      </c>
      <c r="DC75" s="408" t="str">
        <f t="shared" ca="1" si="222"/>
        <v/>
      </c>
      <c r="DD75" s="408" t="str">
        <f t="array" aca="1" ref="DD75" ca="1">IFERROR(AVERAGE(IF(('1. Database - raw'!CG$7:CI$494&gt;0)*('1. Database - raw'!$AD$7:$AD$494=$A75)*(INDIRECT($Q75,TRUE)=$O75),'1. Database - raw'!CG$7:CI$494)),"")</f>
        <v/>
      </c>
      <c r="DE75" s="409" t="str">
        <f t="array" aca="1" ref="DE75" ca="1">IFERROR(_xlfn.STDEV.S(IF(('1. Database - raw'!CG$7:CI$494&gt;0)*('1. Database - raw'!$AD$7:$AD$494=$A75)*(INDIRECT($Q75,TRUE)=$O75),'1. Database - raw'!CG$7:CI$494)),"")</f>
        <v/>
      </c>
      <c r="DF75" s="410" t="str">
        <f t="array" aca="1" ref="DF75" ca="1">IFERROR(IF(COUNT(IF(('1. Database - raw'!CG$7:CI$494&gt;0)*('1. Database - raw'!$AD$7:$AD$494=$A75)*(INDIRECT($Q75,TRUE)=$O75),'1. Database - raw'!CG$7:CI$494))&gt;0,COUNT(IF(('1. Database - raw'!CG$7:CI$494&gt;0)*('1. Database - raw'!$AD$7:$AD$494=$A75)*(INDIRECT($Q75,TRUE)=$O75),'1. Database - raw'!CG$7:CI$494)),""),"")</f>
        <v/>
      </c>
      <c r="DG75" s="407" t="str">
        <f t="shared" ca="1" si="223"/>
        <v/>
      </c>
      <c r="DH75" s="408" t="str">
        <f t="shared" ca="1" si="224"/>
        <v/>
      </c>
      <c r="DI75" s="408" t="str">
        <f t="shared" ca="1" si="225"/>
        <v/>
      </c>
      <c r="DJ75" s="408" t="str">
        <f t="array" aca="1" ref="DJ75" ca="1">IFERROR(AVERAGE(IF(('1. Database - raw'!CM$7:CO$494&gt;0)*('1. Database - raw'!$AD$7:$AD$494=$A75)*(INDIRECT($Q75,TRUE)=$O75),'1. Database - raw'!CM$7:CO$494)),"")</f>
        <v/>
      </c>
      <c r="DK75" s="409" t="str">
        <f t="array" aca="1" ref="DK75" ca="1">IFERROR(_xlfn.STDEV.S(IF(('1. Database - raw'!CM$7:CO$494&gt;0)*('1. Database - raw'!$AD$7:$AD$494=$A75)*(INDIRECT($Q75,TRUE)=$O75),'1. Database - raw'!CM$7:CO$494)),"")</f>
        <v/>
      </c>
      <c r="DL75" s="410" t="str">
        <f t="array" aca="1" ref="DL75" ca="1">IFERROR(IF(COUNT(IF(('1. Database - raw'!CM$7:CO$494&gt;0)*('1. Database - raw'!$AD$7:$AD$494=$A75)*(INDIRECT($Q75,TRUE)=$O75),'1. Database - raw'!CM$7:CO$494))&gt;0,COUNT(IF(('1. Database - raw'!CM$7:CO$494&gt;0)*('1. Database - raw'!$AD$7:$AD$494=$A75)*(INDIRECT($Q75,TRUE)=$O75),'1. Database - raw'!CM$7:CO$494)),""),"")</f>
        <v/>
      </c>
      <c r="DM75" s="407" t="str">
        <f t="shared" ca="1" si="226"/>
        <v/>
      </c>
      <c r="DN75" s="408" t="str">
        <f t="shared" ca="1" si="227"/>
        <v/>
      </c>
      <c r="DO75" s="408" t="str">
        <f t="shared" ca="1" si="228"/>
        <v/>
      </c>
      <c r="DP75" s="408" t="str">
        <f t="array" aca="1" ref="DP75" ca="1">IFERROR(AVERAGE(IF(('1. Database - raw'!CS$7:CU$494&gt;0)*('1. Database - raw'!$AD$7:$AD$494=$A75)*(INDIRECT($Q75,TRUE)=$O75),'1. Database - raw'!CS$7:CU$494)),"")</f>
        <v/>
      </c>
      <c r="DQ75" s="409" t="str">
        <f t="array" aca="1" ref="DQ75" ca="1">IFERROR(_xlfn.STDEV.S(IF(('1. Database - raw'!CS$7:CU$494&gt;0)*('1. Database - raw'!$AD$7:$AD$494=$A75)*(INDIRECT($Q75,TRUE)=$O75),'1. Database - raw'!CS$7:CU$494)),"")</f>
        <v/>
      </c>
      <c r="DR75" s="410" t="str">
        <f t="array" aca="1" ref="DR75" ca="1">IFERROR(IF(COUNT(IF(('1. Database - raw'!CS$7:CU$494&gt;0)*('1. Database - raw'!$AD$7:$AD$494=$A75)*(INDIRECT($Q75,TRUE)=$O75),'1. Database - raw'!CS$7:CU$494))&gt;0,COUNT(IF(('1. Database - raw'!CS$7:CU$494&gt;0)*('1. Database - raw'!$AD$7:$AD$494=$A75)*(INDIRECT($Q75,TRUE)=$O75),'1. Database - raw'!CS$7:CU$494)),""),"")</f>
        <v/>
      </c>
      <c r="DS75" s="407" t="str">
        <f t="shared" ca="1" si="229"/>
        <v/>
      </c>
      <c r="DT75" s="408" t="str">
        <f t="shared" ca="1" si="230"/>
        <v/>
      </c>
      <c r="DU75" s="408" t="str">
        <f t="shared" ca="1" si="231"/>
        <v/>
      </c>
      <c r="DV75" s="408" t="str">
        <f t="array" aca="1" ref="DV75" ca="1">IFERROR(AVERAGE(IF(('1. Database - raw'!CY$7:DA$494&gt;0)*('1. Database - raw'!$AD$7:$AD$494=$A75)*(INDIRECT($Q75,TRUE)=$O75),'1. Database - raw'!CY$7:DA$494)),"")</f>
        <v/>
      </c>
      <c r="DW75" s="409" t="str">
        <f t="array" aca="1" ref="DW75" ca="1">IFERROR(_xlfn.STDEV.S(IF(('1. Database - raw'!CY$7:DA$494&gt;0)*('1. Database - raw'!$AD$7:$AD$494=$A75)*(INDIRECT($Q75,TRUE)=$O75),'1. Database - raw'!CY$7:DA$494)),"")</f>
        <v/>
      </c>
      <c r="DX75" s="410" t="str">
        <f t="array" aca="1" ref="DX75" ca="1">IFERROR(IF(COUNT(IF(('1. Database - raw'!CY$7:DA$494&gt;0)*('1. Database - raw'!$AD$7:$AD$494=$A75)*(INDIRECT($Q75,TRUE)=$O75),'1. Database - raw'!CY$7:DA$494))&gt;0,COUNT(IF(('1. Database - raw'!CY$7:DA$494&gt;0)*('1. Database - raw'!$AD$7:$AD$494=$A75)*(INDIRECT($Q75,TRUE)=$O75),'1. Database - raw'!CY$7:DA$494)),""),"")</f>
        <v/>
      </c>
      <c r="DY75" s="407" t="str">
        <f t="shared" ca="1" si="232"/>
        <v/>
      </c>
      <c r="DZ75" s="408" t="str">
        <f t="shared" ca="1" si="233"/>
        <v/>
      </c>
      <c r="EA75" s="408" t="str">
        <f t="shared" ca="1" si="234"/>
        <v/>
      </c>
      <c r="EB75" s="408" t="str">
        <f t="array" aca="1" ref="EB75" ca="1">IFERROR(AVERAGE(IF(('1. Database - raw'!DE$7:DG$494&gt;0)*('1. Database - raw'!$AD$7:$AD$494=$A75)*(INDIRECT($Q75,TRUE)=$O75),'1. Database - raw'!DE$7:DG$494)),"")</f>
        <v/>
      </c>
      <c r="EC75" s="409" t="str">
        <f t="array" aca="1" ref="EC75" ca="1">IFERROR(_xlfn.STDEV.S(IF(('1. Database - raw'!DE$7:DG$494&gt;0)*('1. Database - raw'!$AD$7:$AD$494=$A75)*(INDIRECT($Q75,TRUE)=$O75),'1. Database - raw'!DE$7:DG$494)),"")</f>
        <v/>
      </c>
      <c r="ED75" s="410" t="str">
        <f t="array" aca="1" ref="ED75" ca="1">IFERROR(IF(COUNT(IF(('1. Database - raw'!DE$7:DG$494&gt;0)*('1. Database - raw'!$AD$7:$AD$494=$A75)*(INDIRECT($Q75,TRUE)=$O75),'1. Database - raw'!DE$7:DG$494))&gt;0,COUNT(IF(('1. Database - raw'!DE$7:DG$494&gt;0)*('1. Database - raw'!$AD$7:$AD$494=$A75)*(INDIRECT($Q75,TRUE)=$O75),'1. Database - raw'!DE$7:DG$494)),""),"")</f>
        <v/>
      </c>
      <c r="EE75" s="411" t="str">
        <f t="shared" ca="1" si="235"/>
        <v/>
      </c>
      <c r="EF75" s="412" t="str">
        <f t="shared" ca="1" si="236"/>
        <v/>
      </c>
      <c r="EG75" s="412" t="str">
        <f t="shared" ca="1" si="237"/>
        <v/>
      </c>
      <c r="EH75" s="412" t="str">
        <f t="array" aca="1" ref="EH75" ca="1">IFERROR(AVERAGE(IF(('1. Database - raw'!DK$7:DM$494&gt;0)*('1. Database - raw'!$AD$7:$AD$494=$A75)*(INDIRECT($Q75,TRUE)=$O75),'1. Database - raw'!DK$7:DM$494)),"")</f>
        <v/>
      </c>
      <c r="EI75" s="413" t="str">
        <f t="array" aca="1" ref="EI75" ca="1">IFERROR(_xlfn.STDEV.S(IF(('1. Database - raw'!DK$7:DM$494&gt;0)*('1. Database - raw'!$AD$7:$AD$494=$A75)*(INDIRECT($Q75,TRUE)=$O75),'1. Database - raw'!DK$7:DM$494)),"")</f>
        <v/>
      </c>
      <c r="EJ75" s="410" t="str">
        <f t="array" aca="1" ref="EJ75" ca="1">IFERROR(IF(COUNT(IF(('1. Database - raw'!DK$7:DM$494&gt;0)*('1. Database - raw'!$AD$7:$AD$494=$A75)*(INDIRECT($Q75,TRUE)=$O75),'1. Database - raw'!DK$7:DM$494))&gt;0,COUNT(IF(('1. Database - raw'!DK$7:DM$494&gt;0)*('1. Database - raw'!$AD$7:$AD$494=$A75)*(INDIRECT($Q75,TRUE)=$O75),'1. Database - raw'!DK$7:DM$494)),""),"")</f>
        <v/>
      </c>
      <c r="EK75" s="407" t="str">
        <f t="shared" ca="1" si="238"/>
        <v/>
      </c>
      <c r="EL75" s="408" t="str">
        <f t="shared" ca="1" si="239"/>
        <v/>
      </c>
      <c r="EM75" s="408" t="str">
        <f t="shared" ca="1" si="240"/>
        <v/>
      </c>
      <c r="EN75" s="408" t="str">
        <f t="array" aca="1" ref="EN75" ca="1">IFERROR(AVERAGE(IF(('1. Database - raw'!DQ$7:DS$494&gt;0)*('1. Database - raw'!$AD$7:$AD$494=$A75)*(INDIRECT($Q75,TRUE)=$O75),'1. Database - raw'!DQ$7:DS$494)),"")</f>
        <v/>
      </c>
      <c r="EO75" s="409" t="str">
        <f t="array" aca="1" ref="EO75" ca="1">IFERROR(_xlfn.STDEV.S(IF(('1. Database - raw'!DQ$7:DS$494&gt;0)*('1. Database - raw'!$AD$7:$AD$494=$A75)*(INDIRECT($Q75,TRUE)=$O75),'1. Database - raw'!DQ$7:DS$494)),"")</f>
        <v/>
      </c>
      <c r="EP75" s="410" t="str">
        <f t="array" aca="1" ref="EP75" ca="1">IFERROR(IF(COUNT(IF(('1. Database - raw'!DQ$7:DS$494&gt;0)*('1. Database - raw'!$AD$7:$AD$494=$A75)*(INDIRECT($Q75,TRUE)=$O75),'1. Database - raw'!DQ$7:DS$494))&gt;0,COUNT(IF(('1. Database - raw'!DQ$7:DS$494&gt;0)*('1. Database - raw'!$AD$7:$AD$494=$A75)*(INDIRECT($Q75,TRUE)=$O75),'1. Database - raw'!DQ$7:DS$494)),""),"")</f>
        <v/>
      </c>
      <c r="EQ75" s="407" t="str">
        <f t="shared" ca="1" si="241"/>
        <v/>
      </c>
      <c r="ER75" s="408" t="str">
        <f t="shared" ca="1" si="242"/>
        <v/>
      </c>
      <c r="ES75" s="408" t="str">
        <f t="shared" ca="1" si="243"/>
        <v/>
      </c>
      <c r="ET75" s="408" t="str">
        <f t="array" aca="1" ref="ET75" ca="1">IFERROR(AVERAGE(IF(('1. Database - raw'!DW$7:DY$494&gt;0)*('1. Database - raw'!$AD$7:$AD$494=$A75)*(INDIRECT($Q75,TRUE)=$O75),'1. Database - raw'!DW$7:DY$494)),"")</f>
        <v/>
      </c>
      <c r="EU75" s="409" t="str">
        <f t="array" aca="1" ref="EU75" ca="1">IFERROR(_xlfn.STDEV.S(IF(('1. Database - raw'!DW$7:DY$494&gt;0)*('1. Database - raw'!$AD$7:$AD$494=$A75)*(INDIRECT($Q75,TRUE)=$O75),'1. Database - raw'!DW$7:DY$494)),"")</f>
        <v/>
      </c>
      <c r="EV75" s="410" t="str">
        <f t="array" aca="1" ref="EV75" ca="1">IFERROR(IF(COUNT(IF(('1. Database - raw'!DW$7:DY$494&gt;0)*('1. Database - raw'!$AD$7:$AD$494=$A75)*(INDIRECT($Q75,TRUE)=$O75),'1. Database - raw'!DW$7:DY$494))&gt;0,COUNT(IF(('1. Database - raw'!DW$7:DY$494&gt;0)*('1. Database - raw'!$AD$7:$AD$494=$A75)*(INDIRECT($Q75,TRUE)=$O75),'1. Database - raw'!DW$7:DY$494)),""),"")</f>
        <v/>
      </c>
      <c r="EW75" s="407" t="str">
        <f t="shared" ca="1" si="244"/>
        <v/>
      </c>
      <c r="EX75" s="408" t="str">
        <f t="shared" ca="1" si="245"/>
        <v/>
      </c>
      <c r="EY75" s="408" t="str">
        <f t="shared" ca="1" si="246"/>
        <v/>
      </c>
      <c r="EZ75" s="408" t="str">
        <f t="array" aca="1" ref="EZ75" ca="1">IFERROR(AVERAGE(IF(('1. Database - raw'!EC$7:EE$494&gt;0)*('1. Database - raw'!$AD$7:$AD$494=$A75)*(INDIRECT($Q75,TRUE)=$O75),'1. Database - raw'!EC$7:EE$494)),"")</f>
        <v/>
      </c>
      <c r="FA75" s="409" t="str">
        <f t="array" aca="1" ref="FA75" ca="1">IFERROR(_xlfn.STDEV.S(IF(('1. Database - raw'!EC$7:EE$494&gt;0)*('1. Database - raw'!$AD$7:$AD$494=$A75)*(INDIRECT($Q75,TRUE)=$O75),'1. Database - raw'!EC$7:EE$494)),"")</f>
        <v/>
      </c>
      <c r="FB75" s="410" t="str">
        <f t="array" aca="1" ref="FB75" ca="1">IFERROR(IF(COUNT(IF(('1. Database - raw'!EC$7:EE$494&gt;0)*('1. Database - raw'!$AD$7:$AD$494=$A75)*(INDIRECT($Q75,TRUE)=$O75),'1. Database - raw'!EC$7:EE$494))&gt;0,COUNT(IF(('1. Database - raw'!EC$7:EE$494&gt;0)*('1. Database - raw'!$AD$7:$AD$494=$A75)*(INDIRECT($Q75,TRUE)=$O75),'1. Database - raw'!EC$7:EE$494)),""),"")</f>
        <v/>
      </c>
      <c r="FC75" s="407" t="str">
        <f t="shared" ca="1" si="247"/>
        <v/>
      </c>
      <c r="FD75" s="408" t="str">
        <f t="shared" ca="1" si="248"/>
        <v/>
      </c>
      <c r="FE75" s="408" t="str">
        <f t="shared" ca="1" si="249"/>
        <v/>
      </c>
      <c r="FF75" s="408" t="str">
        <f t="array" aca="1" ref="FF75" ca="1">IFERROR(AVERAGE(IF(('1. Database - raw'!EI$7:EK$494&gt;0)*('1. Database - raw'!$AD$7:$AD$494=$A75)*(INDIRECT($Q75,TRUE)=$O75),'1. Database - raw'!EI$7:EK$494)),"")</f>
        <v/>
      </c>
      <c r="FG75" s="409" t="str">
        <f t="array" aca="1" ref="FG75" ca="1">IFERROR(_xlfn.STDEV.S(IF(('1. Database - raw'!EI$7:EK$494&gt;0)*('1. Database - raw'!$AD$7:$AD$494=$A75)*(INDIRECT($Q75,TRUE)=$O75),'1. Database - raw'!EI$7:EK$494)),"")</f>
        <v/>
      </c>
      <c r="FH75" s="410" t="str">
        <f t="array" aca="1" ref="FH75" ca="1">IFERROR(IF(COUNT(IF(('1. Database - raw'!EI$7:EK$494&gt;0)*('1. Database - raw'!$AD$7:$AD$494=$A75)*(INDIRECT($Q75,TRUE)=$O75),'1. Database - raw'!EI$7:EK$494))&gt;0,COUNT(IF(('1. Database - raw'!EI$7:EK$494&gt;0)*('1. Database - raw'!$AD$7:$AD$494=$A75)*(INDIRECT($Q75,TRUE)=$O75),'1. Database - raw'!EI$7:EK$494)),""),"")</f>
        <v/>
      </c>
      <c r="FI75" s="407" t="str">
        <f t="shared" ca="1" si="250"/>
        <v/>
      </c>
      <c r="FJ75" s="408" t="str">
        <f t="shared" ca="1" si="251"/>
        <v/>
      </c>
      <c r="FK75" s="408" t="str">
        <f t="shared" ca="1" si="252"/>
        <v/>
      </c>
      <c r="FL75" s="408" t="str">
        <f t="array" aca="1" ref="FL75" ca="1">IFERROR(AVERAGE(IF(('1. Database - raw'!EO$7:EQ$494&gt;0)*('1. Database - raw'!$AD$7:$AD$494=$A75)*(INDIRECT($Q75,TRUE)=$O75),'1. Database - raw'!EO$7:EQ$494)),"")</f>
        <v/>
      </c>
      <c r="FM75" s="409" t="str">
        <f t="array" aca="1" ref="FM75" ca="1">IFERROR(_xlfn.STDEV.S(IF(('1. Database - raw'!EO$7:EQ$494&gt;0)*('1. Database - raw'!$AD$7:$AD$494=$A75)*(INDIRECT($Q75,TRUE)=$O75),'1. Database - raw'!EO$7:EQ$494)),"")</f>
        <v/>
      </c>
      <c r="FN75" s="410" t="str">
        <f t="array" aca="1" ref="FN75" ca="1">IFERROR(IF(COUNT(IF(('1. Database - raw'!EO$7:EQ$494&gt;0)*('1. Database - raw'!$AD$7:$AD$494=$A75)*(INDIRECT($Q75,TRUE)=$O75),'1. Database - raw'!EO$7:EQ$494))&gt;0,COUNT(IF(('1. Database - raw'!EO$7:EQ$494&gt;0)*('1. Database - raw'!$AD$7:$AD$494=$A75)*(INDIRECT($Q75,TRUE)=$O75),'1. Database - raw'!EO$7:EQ$494)),""),"")</f>
        <v/>
      </c>
      <c r="FO75" s="407" t="str">
        <f t="shared" ca="1" si="253"/>
        <v/>
      </c>
      <c r="FP75" s="408" t="str">
        <f t="shared" ca="1" si="254"/>
        <v/>
      </c>
      <c r="FQ75" s="408" t="str">
        <f t="shared" ca="1" si="255"/>
        <v/>
      </c>
      <c r="FR75" s="408" t="str">
        <f t="array" aca="1" ref="FR75" ca="1">IFERROR(AVERAGE(IF(('1. Database - raw'!EU$7:EW$494&gt;0)*('1. Database - raw'!$AD$7:$AD$494=$A75)*(INDIRECT($Q75,TRUE)=$O75),'1. Database - raw'!EU$7:EW$494)),"")</f>
        <v/>
      </c>
      <c r="FS75" s="409" t="str">
        <f t="array" aca="1" ref="FS75" ca="1">IFERROR(_xlfn.STDEV.S(IF(('1. Database - raw'!EU$7:EW$494&gt;0)*('1. Database - raw'!$AD$7:$AD$494=$A75)*(INDIRECT($Q75,TRUE)=$O75),'1. Database - raw'!EU$7:EW$494)),"")</f>
        <v/>
      </c>
      <c r="FT75" s="410" t="str">
        <f t="array" aca="1" ref="FT75" ca="1">IFERROR(IF(COUNT(IF(('1. Database - raw'!EU$7:EW$494&gt;0)*('1. Database - raw'!$AD$7:$AD$494=$A75)*(INDIRECT($Q75,TRUE)=$O75),'1. Database - raw'!EU$7:EW$494))&gt;0,COUNT(IF(('1. Database - raw'!EU$7:EW$494&gt;0)*('1. Database - raw'!$AD$7:$AD$494=$A75)*(INDIRECT($Q75,TRUE)=$O75),'1. Database - raw'!EU$7:EW$494)),""),"")</f>
        <v/>
      </c>
      <c r="FU75" s="407" t="str">
        <f t="shared" ca="1" si="256"/>
        <v/>
      </c>
      <c r="FV75" s="408" t="str">
        <f t="shared" ca="1" si="257"/>
        <v/>
      </c>
      <c r="FW75" s="408" t="str">
        <f t="shared" ca="1" si="258"/>
        <v/>
      </c>
      <c r="FX75" s="408" t="str">
        <f t="array" aca="1" ref="FX75" ca="1">IFERROR(AVERAGE(IF(('1. Database - raw'!FA$7:FC$494&gt;0)*('1. Database - raw'!$AD$7:$AD$494=$A75)*(INDIRECT($Q75,TRUE)=$O75),'1. Database - raw'!FA$7:FC$494)),"")</f>
        <v/>
      </c>
      <c r="FY75" s="409" t="str">
        <f t="array" aca="1" ref="FY75" ca="1">IFERROR(_xlfn.STDEV.S(IF(('1. Database - raw'!FA$7:FC$494&gt;0)*('1. Database - raw'!$AD$7:$AD$494=$A75)*(INDIRECT($Q75,TRUE)=$O75),'1. Database - raw'!FA$7:FC$494)),"")</f>
        <v/>
      </c>
      <c r="FZ75" s="410" t="str">
        <f t="array" aca="1" ref="FZ75" ca="1">IFERROR(IF(COUNT(IF(('1. Database - raw'!FA$7:FC$494&gt;0)*('1. Database - raw'!$AD$7:$AD$494=$A75)*(INDIRECT($Q75,TRUE)=$O75),'1. Database - raw'!FA$7:FC$494))&gt;0,COUNT(IF(('1. Database - raw'!FA$7:FC$494&gt;0)*('1. Database - raw'!$AD$7:$AD$494=$A75)*(INDIRECT($Q75,TRUE)=$O75),'1. Database - raw'!FA$7:FC$494)),""),"")</f>
        <v/>
      </c>
      <c r="GA75" s="407" t="str">
        <f t="shared" ca="1" si="259"/>
        <v/>
      </c>
      <c r="GB75" s="408" t="str">
        <f t="shared" ca="1" si="260"/>
        <v/>
      </c>
      <c r="GC75" s="408" t="str">
        <f t="shared" ca="1" si="261"/>
        <v/>
      </c>
      <c r="GD75" s="408" t="str">
        <f t="array" aca="1" ref="GD75" ca="1">IFERROR(AVERAGE(IF(('1. Database - raw'!FG$7:FI$494&gt;0)*('1. Database - raw'!$AD$7:$AD$494=$A75)*(INDIRECT($Q75,TRUE)=$O75),'1. Database - raw'!FG$7:FI$494)),"")</f>
        <v/>
      </c>
      <c r="GE75" s="409" t="str">
        <f t="array" aca="1" ref="GE75" ca="1">IFERROR(_xlfn.STDEV.S(IF(('1. Database - raw'!FG$7:FI$494&gt;0)*('1. Database - raw'!$AD$7:$AD$494=$A75)*(INDIRECT($Q75,TRUE)=$O75),'1. Database - raw'!FG$7:FI$494)),"")</f>
        <v/>
      </c>
      <c r="GF75" s="410" t="str">
        <f t="array" aca="1" ref="GF75" ca="1">IFERROR(IF(COUNT(IF(('1. Database - raw'!FG$7:FI$494&gt;0)*('1. Database - raw'!$AD$7:$AD$494=$A75)*(INDIRECT($Q75,TRUE)=$O75),'1. Database - raw'!FG$7:FI$494))&gt;0,COUNT(IF(('1. Database - raw'!FG$7:FI$494&gt;0)*('1. Database - raw'!$AD$7:$AD$494=$A75)*(INDIRECT($Q75,TRUE)=$O75),'1. Database - raw'!FG$7:FI$494)),""),"")</f>
        <v/>
      </c>
      <c r="GG75" s="407" t="str">
        <f t="shared" ca="1" si="262"/>
        <v/>
      </c>
      <c r="GH75" s="408" t="str">
        <f t="shared" ca="1" si="263"/>
        <v/>
      </c>
      <c r="GI75" s="408" t="str">
        <f t="shared" ca="1" si="264"/>
        <v/>
      </c>
      <c r="GJ75" s="408" t="str">
        <f t="array" aca="1" ref="GJ75" ca="1">IFERROR(AVERAGE(IF(('1. Database - raw'!FM$7:FO$494&gt;0)*('1. Database - raw'!$AD$7:$AD$494=$A75)*(INDIRECT($Q75,TRUE)=$O75),'1. Database - raw'!FM$7:FO$494)),"")</f>
        <v/>
      </c>
      <c r="GK75" s="409" t="str">
        <f t="array" aca="1" ref="GK75" ca="1">IFERROR(_xlfn.STDEV.S(IF(('1. Database - raw'!FM$7:FO$494&gt;0)*('1. Database - raw'!$AD$7:$AD$494=$A75)*(INDIRECT($Q75,TRUE)=$O75),'1. Database - raw'!FM$7:FO$494)),"")</f>
        <v/>
      </c>
      <c r="GL75" s="410" t="str">
        <f t="array" aca="1" ref="GL75" ca="1">IFERROR(IF(COUNT(IF(('1. Database - raw'!FM$7:FO$494&gt;0)*('1. Database - raw'!$AD$7:$AD$494=$A75)*(INDIRECT($Q75,TRUE)=$O75),'1. Database - raw'!FM$7:FO$494))&gt;0,COUNT(IF(('1. Database - raw'!FM$7:FO$494&gt;0)*('1. Database - raw'!$AD$7:$AD$494=$A75)*(INDIRECT($Q75,TRUE)=$O75),'1. Database - raw'!FM$7:FO$494)),""),"")</f>
        <v/>
      </c>
      <c r="GM75" s="407" t="str">
        <f t="shared" ca="1" si="265"/>
        <v/>
      </c>
      <c r="GN75" s="408" t="str">
        <f t="shared" ca="1" si="266"/>
        <v/>
      </c>
      <c r="GO75" s="408" t="str">
        <f t="shared" ca="1" si="267"/>
        <v/>
      </c>
      <c r="GP75" s="408" t="str">
        <f t="array" aca="1" ref="GP75" ca="1">IFERROR(AVERAGE(IF(('1. Database - raw'!FS$7:FU$494&gt;0)*('1. Database - raw'!$AD$7:$AD$494=$A75)*(INDIRECT($Q75,TRUE)=$O75),'1. Database - raw'!FS$7:FU$494)),"")</f>
        <v/>
      </c>
      <c r="GQ75" s="409" t="str">
        <f t="array" aca="1" ref="GQ75" ca="1">IFERROR(_xlfn.STDEV.S(IF(('1. Database - raw'!FS$7:FU$494&gt;0)*('1. Database - raw'!$AD$7:$AD$494=$A75)*(INDIRECT($Q75,TRUE)=$O75),'1. Database - raw'!FS$7:FU$494)),"")</f>
        <v/>
      </c>
      <c r="GR75" s="410" t="str">
        <f t="array" aca="1" ref="GR75" ca="1">IFERROR(IF(COUNT(IF(('1. Database - raw'!FS$7:FU$494&gt;0)*('1. Database - raw'!$AD$7:$AD$494=$A75)*(INDIRECT($Q75,TRUE)=$O75),'1. Database - raw'!FS$7:FU$494))&gt;0,COUNT(IF(('1. Database - raw'!FS$7:FU$494&gt;0)*('1. Database - raw'!$AD$7:$AD$494=$A75)*(INDIRECT($Q75,TRUE)=$O75),'1. Database - raw'!FS$7:FU$494)),""),"")</f>
        <v/>
      </c>
      <c r="GS75" s="407" t="str">
        <f t="shared" ca="1" si="268"/>
        <v/>
      </c>
      <c r="GT75" s="408" t="str">
        <f t="shared" ca="1" si="269"/>
        <v/>
      </c>
      <c r="GU75" s="408" t="str">
        <f t="shared" ca="1" si="270"/>
        <v/>
      </c>
      <c r="GV75" s="408" t="str">
        <f t="array" aca="1" ref="GV75" ca="1">IFERROR(AVERAGE(IF(('1. Database - raw'!FY$7:GA$494&gt;0)*('1. Database - raw'!$AD$7:$AD$494=$A75)*(INDIRECT($Q75,TRUE)=$O75),'1. Database - raw'!FY$7:GA$494)),"")</f>
        <v/>
      </c>
      <c r="GW75" s="409" t="str">
        <f t="array" aca="1" ref="GW75" ca="1">IFERROR(_xlfn.STDEV.S(IF(('1. Database - raw'!FY$7:GA$494&gt;0)*('1. Database - raw'!$AD$7:$AD$494=$A75)*(INDIRECT($Q75,TRUE)=$O75),'1. Database - raw'!FY$7:GA$494)),"")</f>
        <v/>
      </c>
      <c r="GX75" s="410" t="str">
        <f t="array" aca="1" ref="GX75" ca="1">IFERROR(IF(COUNT(IF(('1. Database - raw'!FY$7:GA$494&gt;0)*('1. Database - raw'!$AD$7:$AD$494=$A75)*(INDIRECT($Q75,TRUE)=$O75),'1. Database - raw'!FY$7:GA$494))&gt;0,COUNT(IF(('1. Database - raw'!FY$7:GA$494&gt;0)*('1. Database - raw'!$AD$7:$AD$494=$A75)*(INDIRECT($Q75,TRUE)=$O75),'1. Database - raw'!FY$7:GA$494)),""),"")</f>
        <v/>
      </c>
      <c r="GY75" s="407" t="str">
        <f t="shared" ca="1" si="271"/>
        <v/>
      </c>
      <c r="GZ75" s="408" t="str">
        <f t="shared" ca="1" si="272"/>
        <v/>
      </c>
      <c r="HA75" s="408" t="str">
        <f t="shared" ca="1" si="273"/>
        <v/>
      </c>
      <c r="HB75" s="408" t="str">
        <f t="array" aca="1" ref="HB75" ca="1">IFERROR(AVERAGE(IF(('1. Database - raw'!GE$7:GG$494&gt;0)*('1. Database - raw'!$AD$7:$AD$494=$A75)*(INDIRECT($Q75,TRUE)=$O75),'1. Database - raw'!GE$7:GG$494)),"")</f>
        <v/>
      </c>
      <c r="HC75" s="409" t="str">
        <f t="array" aca="1" ref="HC75" ca="1">IFERROR(_xlfn.STDEV.S(IF(('1. Database - raw'!GE$7:GG$494&gt;0)*('1. Database - raw'!$AD$7:$AD$494=$A75)*(INDIRECT($Q75,TRUE)=$O75),'1. Database - raw'!GE$7:GG$494)),"")</f>
        <v/>
      </c>
      <c r="HD75" s="410" t="str">
        <f t="array" aca="1" ref="HD75" ca="1">IFERROR(IF(COUNT(IF(('1. Database - raw'!GE$7:GG$494&gt;0)*('1. Database - raw'!$AD$7:$AD$494=$A75)*(INDIRECT($Q75,TRUE)=$O75),'1. Database - raw'!GE$7:GG$494))&gt;0,COUNT(IF(('1. Database - raw'!GE$7:GG$494&gt;0)*('1. Database - raw'!$AD$7:$AD$494=$A75)*(INDIRECT($Q75,TRUE)=$O75),'1. Database - raw'!GE$7:GG$494)),""),"")</f>
        <v/>
      </c>
      <c r="HE75" s="407" t="str">
        <f t="shared" ca="1" si="274"/>
        <v/>
      </c>
      <c r="HF75" s="408" t="str">
        <f t="shared" ca="1" si="275"/>
        <v/>
      </c>
      <c r="HG75" s="408" t="str">
        <f t="shared" ca="1" si="276"/>
        <v/>
      </c>
      <c r="HH75" s="408" t="str">
        <f t="array" aca="1" ref="HH75" ca="1">IFERROR(AVERAGE(IF(('1. Database - raw'!GK$7:GM$494&gt;0)*('1. Database - raw'!$AD$7:$AD$494=$A75)*(INDIRECT($Q75,TRUE)=$O75),'1. Database - raw'!GK$7:GM$494)),"")</f>
        <v/>
      </c>
      <c r="HI75" s="409" t="str">
        <f t="array" aca="1" ref="HI75" ca="1">IFERROR(_xlfn.STDEV.S(IF(('1. Database - raw'!GK$7:GM$494&gt;0)*('1. Database - raw'!$AD$7:$AD$494=$A75)*(INDIRECT($Q75,TRUE)=$O75),'1. Database - raw'!GK$7:GM$494)),"")</f>
        <v/>
      </c>
      <c r="HJ75" s="410" t="str">
        <f t="array" aca="1" ref="HJ75" ca="1">IFERROR(IF(COUNT(IF(('1. Database - raw'!GK$7:GM$494&gt;0)*('1. Database - raw'!$AD$7:$AD$494=$A75)*(INDIRECT($Q75,TRUE)=$O75),'1. Database - raw'!GK$7:GM$494))&gt;0,COUNT(IF(('1. Database - raw'!GK$7:GM$494&gt;0)*('1. Database - raw'!$AD$7:$AD$494=$A75)*(INDIRECT($Q75,TRUE)=$O75),'1. Database - raw'!GK$7:GM$494)),""),"")</f>
        <v/>
      </c>
      <c r="HK75" s="407" t="str">
        <f t="shared" ca="1" si="277"/>
        <v/>
      </c>
      <c r="HL75" s="408" t="str">
        <f t="shared" ca="1" si="278"/>
        <v/>
      </c>
      <c r="HM75" s="408" t="str">
        <f t="shared" ca="1" si="279"/>
        <v/>
      </c>
      <c r="HN75" s="408" t="str">
        <f t="array" aca="1" ref="HN75" ca="1">IFERROR(AVERAGE(IF(('1. Database - raw'!GQ$7:GS$494&gt;0)*('1. Database - raw'!$AD$7:$AD$494=$A75)*(INDIRECT($Q75,TRUE)=$O75),'1. Database - raw'!GQ$7:GS$494)),"")</f>
        <v/>
      </c>
      <c r="HO75" s="409" t="str">
        <f t="array" aca="1" ref="HO75" ca="1">IFERROR(_xlfn.STDEV.S(IF(('1. Database - raw'!GQ$7:GS$494&gt;0)*('1. Database - raw'!$AD$7:$AD$494=$A75)*(INDIRECT($Q75,TRUE)=$O75),'1. Database - raw'!GQ$7:GS$494)),"")</f>
        <v/>
      </c>
      <c r="HP75" s="410" t="str">
        <f t="array" aca="1" ref="HP75" ca="1">IFERROR(IF(COUNT(IF(('1. Database - raw'!GQ$7:GS$494&gt;0)*('1. Database - raw'!$AD$7:$AD$494=$A75)*(INDIRECT($Q75,TRUE)=$O75),'1. Database - raw'!GQ$7:GS$494))&gt;0,COUNT(IF(('1. Database - raw'!GQ$7:GS$494&gt;0)*('1. Database - raw'!$AD$7:$AD$494=$A75)*(INDIRECT($Q75,TRUE)=$O75),'1. Database - raw'!GQ$7:GS$494)),""),"")</f>
        <v/>
      </c>
      <c r="HQ75" s="407" t="str">
        <f t="shared" ca="1" si="280"/>
        <v/>
      </c>
      <c r="HR75" s="408" t="str">
        <f t="shared" ca="1" si="281"/>
        <v/>
      </c>
      <c r="HS75" s="408" t="str">
        <f t="shared" ca="1" si="282"/>
        <v/>
      </c>
      <c r="HT75" s="408" t="str">
        <f t="array" aca="1" ref="HT75" ca="1">IFERROR(AVERAGE(IF(('1. Database - raw'!GW$7:GY$494&gt;0)*('1. Database - raw'!$AD$7:$AD$494=$A75)*(INDIRECT($Q75,TRUE)=$O75),'1. Database - raw'!GW$7:GY$494)),"")</f>
        <v/>
      </c>
      <c r="HU75" s="409" t="str">
        <f t="array" aca="1" ref="HU75" ca="1">IFERROR(_xlfn.STDEV.S(IF(('1. Database - raw'!GW$7:GY$494&gt;0)*('1. Database - raw'!$AD$7:$AD$494=$A75)*(INDIRECT($Q75,TRUE)=$O75),'1. Database - raw'!GW$7:GY$494)),"")</f>
        <v/>
      </c>
      <c r="HV75" s="410" t="str">
        <f t="array" aca="1" ref="HV75" ca="1">IFERROR(IF(COUNT(IF(('1. Database - raw'!GW$7:GY$494&gt;0)*('1. Database - raw'!$AD$7:$AD$494=$A75)*(INDIRECT($Q75,TRUE)=$O75),'1. Database - raw'!GW$7:GY$494))&gt;0,COUNT(IF(('1. Database - raw'!GW$7:GY$494&gt;0)*('1. Database - raw'!$AD$7:$AD$494=$A75)*(INDIRECT($Q75,TRUE)=$O75),'1. Database - raw'!GW$7:GY$494)),""),"")</f>
        <v/>
      </c>
      <c r="HW75" s="407" t="str">
        <f t="shared" ca="1" si="283"/>
        <v/>
      </c>
      <c r="HX75" s="408" t="str">
        <f t="shared" ca="1" si="284"/>
        <v/>
      </c>
      <c r="HY75" s="408" t="str">
        <f t="shared" ca="1" si="285"/>
        <v/>
      </c>
      <c r="HZ75" s="408" t="str">
        <f t="array" aca="1" ref="HZ75" ca="1">IFERROR(AVERAGE(IF(('1. Database - raw'!HC$7:HE$494&gt;0)*('1. Database - raw'!$AD$7:$AD$494=$A75)*(INDIRECT($Q75,TRUE)=$O75),'1. Database - raw'!HC$7:HE$494)),"")</f>
        <v/>
      </c>
      <c r="IA75" s="409" t="str">
        <f t="array" aca="1" ref="IA75" ca="1">IFERROR(_xlfn.STDEV.S(IF(('1. Database - raw'!HC$7:HE$494&gt;0)*('1. Database - raw'!$AD$7:$AD$494=$A75)*(INDIRECT($Q75,TRUE)=$O75),'1. Database - raw'!HC$7:HE$494)),"")</f>
        <v/>
      </c>
      <c r="IB75" s="410" t="str">
        <f t="array" aca="1" ref="IB75" ca="1">IFERROR(IF(COUNT(IF(('1. Database - raw'!HC$7:HE$494&gt;0)*('1. Database - raw'!$AD$7:$AD$494=$A75)*(INDIRECT($Q75,TRUE)=$O75),'1. Database - raw'!HC$7:HE$494))&gt;0,COUNT(IF(('1. Database - raw'!HC$7:HE$494&gt;0)*('1. Database - raw'!$AD$7:$AD$494=$A75)*(INDIRECT($Q75,TRUE)=$O75),'1. Database - raw'!HC$7:HE$494)),""),"")</f>
        <v/>
      </c>
      <c r="IC75" s="407" t="str">
        <f t="shared" ca="1" si="286"/>
        <v/>
      </c>
      <c r="ID75" s="408" t="str">
        <f t="shared" ca="1" si="287"/>
        <v/>
      </c>
      <c r="IE75" s="408" t="str">
        <f t="shared" ca="1" si="288"/>
        <v/>
      </c>
      <c r="IF75" s="408" t="str">
        <f t="array" aca="1" ref="IF75" ca="1">IFERROR(AVERAGE(IF(('1. Database - raw'!HI$7:HK$494&gt;0)*('1. Database - raw'!$AD$7:$AD$494=$A75)*(INDIRECT($Q75,TRUE)=$O75),'1. Database - raw'!HI$7:HK$494)),"")</f>
        <v/>
      </c>
      <c r="IG75" s="409" t="str">
        <f t="array" aca="1" ref="IG75" ca="1">IFERROR(_xlfn.STDEV.S(IF(('1. Database - raw'!HI$7:HK$494&gt;0)*('1. Database - raw'!$AD$7:$AD$494=$A75)*(INDIRECT($Q75,TRUE)=$O75),'1. Database - raw'!HI$7:HK$494)),"")</f>
        <v/>
      </c>
      <c r="IH75" s="410" t="str">
        <f t="array" aca="1" ref="IH75" ca="1">IFERROR(IF(COUNT(IF(('1. Database - raw'!HI$7:HK$494&gt;0)*('1. Database - raw'!$AD$7:$AD$494=$A75)*(INDIRECT($Q75,TRUE)=$O75),'1. Database - raw'!HI$7:HK$494))&gt;0,COUNT(IF(('1. Database - raw'!HI$7:HK$494&gt;0)*('1. Database - raw'!$AD$7:$AD$494=$A75)*(INDIRECT($Q75,TRUE)=$O75),'1. Database - raw'!HI$7:HK$494)),""),"")</f>
        <v/>
      </c>
      <c r="II75" s="407" t="str">
        <f t="shared" ca="1" si="289"/>
        <v/>
      </c>
      <c r="IJ75" s="408" t="str">
        <f t="shared" ca="1" si="290"/>
        <v/>
      </c>
      <c r="IK75" s="408" t="str">
        <f t="shared" ca="1" si="291"/>
        <v/>
      </c>
      <c r="IL75" s="408" t="str">
        <f t="array" aca="1" ref="IL75" ca="1">IFERROR(AVERAGE(IF(('1. Database - raw'!HO$7:HQ$494&gt;0)*('1. Database - raw'!$AD$7:$AD$494=$A75)*(INDIRECT($Q75,TRUE)=$O75),'1. Database - raw'!HO$7:HQ$494)),"")</f>
        <v/>
      </c>
      <c r="IM75" s="409" t="str">
        <f t="array" aca="1" ref="IM75" ca="1">IFERROR(_xlfn.STDEV.S(IF(('1. Database - raw'!HO$7:HQ$494&gt;0)*('1. Database - raw'!$AD$7:$AD$494=$A75)*(INDIRECT($Q75,TRUE)=$O75),'1. Database - raw'!HO$7:HQ$494)),"")</f>
        <v/>
      </c>
      <c r="IN75" s="410" t="str">
        <f t="array" aca="1" ref="IN75" ca="1">IFERROR(IF(COUNT(IF(('1. Database - raw'!HO$7:HQ$494&gt;0)*('1. Database - raw'!$AD$7:$AD$494=$A75)*(INDIRECT($Q75,TRUE)=$O75),'1. Database - raw'!HO$7:HQ$494))&gt;0,COUNT(IF(('1. Database - raw'!HO$7:HQ$494&gt;0)*('1. Database - raw'!$AD$7:$AD$494=$A75)*(INDIRECT($Q75,TRUE)=$O75),'1. Database - raw'!HO$7:HQ$494)),""),"")</f>
        <v/>
      </c>
      <c r="IO75" s="407" t="str">
        <f t="shared" ca="1" si="292"/>
        <v/>
      </c>
      <c r="IP75" s="408" t="str">
        <f t="shared" ca="1" si="293"/>
        <v/>
      </c>
      <c r="IQ75" s="408" t="str">
        <f t="shared" ca="1" si="294"/>
        <v/>
      </c>
      <c r="IR75" s="408" t="str">
        <f t="array" aca="1" ref="IR75" ca="1">IFERROR(AVERAGE(IF(('1. Database - raw'!HU$7:HW$494&gt;0)*('1. Database - raw'!$AD$7:$AD$494=$A75)*(INDIRECT($Q75,TRUE)=$O75),'1. Database - raw'!HU$7:HW$494)),"")</f>
        <v/>
      </c>
      <c r="IS75" s="409" t="str">
        <f t="array" aca="1" ref="IS75" ca="1">IFERROR(_xlfn.STDEV.S(IF(('1. Database - raw'!HU$7:HW$494&gt;0)*('1. Database - raw'!$AD$7:$AD$494=$A75)*(INDIRECT($Q75,TRUE)=$O75),'1. Database - raw'!HU$7:HW$494)),"")</f>
        <v/>
      </c>
      <c r="IT75" s="410" t="str">
        <f t="array" aca="1" ref="IT75" ca="1">IFERROR(IF(COUNT(IF(('1. Database - raw'!HU$7:HW$494&gt;0)*('1. Database - raw'!$AD$7:$AD$494=$A75)*(INDIRECT($Q75,TRUE)=$O75),'1. Database - raw'!HU$7:HW$494))&gt;0,COUNT(IF(('1. Database - raw'!HU$7:HW$494&gt;0)*('1. Database - raw'!$AD$7:$AD$494=$A75)*(INDIRECT($Q75,TRUE)=$O75),'1. Database - raw'!HU$7:HW$494)),""),"")</f>
        <v/>
      </c>
      <c r="IU75" s="407" t="str">
        <f t="shared" ca="1" si="295"/>
        <v/>
      </c>
      <c r="IV75" s="408" t="str">
        <f t="shared" ca="1" si="296"/>
        <v/>
      </c>
      <c r="IW75" s="408" t="str">
        <f t="shared" ca="1" si="297"/>
        <v/>
      </c>
      <c r="IX75" s="408" t="str">
        <f t="array" aca="1" ref="IX75" ca="1">IFERROR(AVERAGE(IF(('1. Database - raw'!IA$7:IC$494&gt;0)*('1. Database - raw'!$AD$7:$AD$494=$A75)*(INDIRECT($Q75,TRUE)=$O75),'1. Database - raw'!IA$7:IC$494)),"")</f>
        <v/>
      </c>
      <c r="IY75" s="409" t="str">
        <f t="array" aca="1" ref="IY75" ca="1">IFERROR(_xlfn.STDEV.S(IF(('1. Database - raw'!IA$7:IC$494&gt;0)*('1. Database - raw'!$AD$7:$AD$494=$A75)*(INDIRECT($Q75,TRUE)=$O75),'1. Database - raw'!IA$7:IC$494)),"")</f>
        <v/>
      </c>
      <c r="IZ75" s="410" t="str">
        <f t="array" aca="1" ref="IZ75" ca="1">IFERROR(IF(COUNT(IF(('1. Database - raw'!IA$7:IC$494&gt;0)*('1. Database - raw'!$AD$7:$AD$494=$A75)*(INDIRECT($Q75,TRUE)=$O75),'1. Database - raw'!IA$7:IC$494))&gt;0,COUNT(IF(('1. Database - raw'!IA$7:IC$494&gt;0)*('1. Database - raw'!$AD$7:$AD$494=$A75)*(INDIRECT($Q75,TRUE)=$O75),'1. Database - raw'!IA$7:IC$494)),""),"")</f>
        <v/>
      </c>
      <c r="JA75" s="407" t="str">
        <f t="shared" ca="1" si="298"/>
        <v/>
      </c>
      <c r="JB75" s="408" t="str">
        <f t="shared" ca="1" si="299"/>
        <v/>
      </c>
      <c r="JC75" s="408" t="str">
        <f t="shared" ca="1" si="300"/>
        <v/>
      </c>
      <c r="JD75" s="408" t="str">
        <f t="array" aca="1" ref="JD75" ca="1">IFERROR(AVERAGE(IF(('1. Database - raw'!IG$7:II$494&gt;0)*('1. Database - raw'!$AD$7:$AD$494=$A75)*(INDIRECT($Q75,TRUE)=$O75),'1. Database - raw'!IG$7:II$494)),"")</f>
        <v/>
      </c>
      <c r="JE75" s="409" t="str">
        <f t="array" aca="1" ref="JE75" ca="1">IFERROR(_xlfn.STDEV.S(IF(('1. Database - raw'!IG$7:II$494&gt;0)*('1. Database - raw'!$AD$7:$AD$494=$A75)*(INDIRECT($Q75,TRUE)=$O75),'1. Database - raw'!IG$7:II$494)),"")</f>
        <v/>
      </c>
      <c r="JF75" s="410" t="str">
        <f t="array" aca="1" ref="JF75" ca="1">IFERROR(IF(COUNT(IF(('1. Database - raw'!IG$7:II$494&gt;0)*('1. Database - raw'!$AD$7:$AD$494=$A75)*(INDIRECT($Q75,TRUE)=$O75),'1. Database - raw'!IG$7:II$494))&gt;0,COUNT(IF(('1. Database - raw'!IG$7:II$494&gt;0)*('1. Database - raw'!$AD$7:$AD$494=$A75)*(INDIRECT($Q75,TRUE)=$O75),'1. Database - raw'!IG$7:II$494)),""),"")</f>
        <v/>
      </c>
      <c r="JG75" s="414" t="str">
        <f t="shared" ca="1" si="301"/>
        <v/>
      </c>
      <c r="JH75" s="415" t="str">
        <f t="shared" ca="1" si="302"/>
        <v/>
      </c>
      <c r="JI75" s="415" t="str">
        <f t="shared" ca="1" si="303"/>
        <v/>
      </c>
      <c r="JJ75" s="415" t="str">
        <f t="array" aca="1" ref="JJ75" ca="1">IFERROR(AVERAGE(IF(('1. Database - raw'!IM$7:IO$494&gt;0)*('1. Database - raw'!$AD$7:$AD$494=$A75)*(INDIRECT($Q75,TRUE)=$O75),'1. Database - raw'!IM$7:IO$494)),"")</f>
        <v/>
      </c>
      <c r="JK75" s="416" t="str">
        <f t="array" aca="1" ref="JK75" ca="1">IFERROR(_xlfn.STDEV.S(IF(('1. Database - raw'!IM$7:IO$494&gt;0)*('1. Database - raw'!$AD$7:$AD$494=$A75)*(INDIRECT($Q75,TRUE)=$O75),'1. Database - raw'!IM$7:IO$494)),"")</f>
        <v/>
      </c>
      <c r="JL75" s="410" t="str">
        <f t="array" aca="1" ref="JL75" ca="1">IFERROR(IF(COUNT(IF(('1. Database - raw'!IM$7:IO$494&gt;0)*('1. Database - raw'!$AD$7:$AD$494=$A75)*(INDIRECT($Q75,TRUE)=$O75),'1. Database - raw'!IM$7:IO$494))&gt;0,COUNT(IF(('1. Database - raw'!IM$7:IO$494&gt;0)*('1. Database - raw'!$AD$7:$AD$494=$A75)*(INDIRECT($Q75,TRUE)=$O75),'1. Database - raw'!IM$7:IO$494)),""),"")</f>
        <v/>
      </c>
      <c r="JM75" s="414" t="str">
        <f t="shared" ca="1" si="304"/>
        <v/>
      </c>
      <c r="JN75" s="415" t="str">
        <f t="shared" ca="1" si="305"/>
        <v/>
      </c>
      <c r="JO75" s="415" t="str">
        <f t="shared" ca="1" si="306"/>
        <v/>
      </c>
      <c r="JP75" s="415" t="str">
        <f t="array" aca="1" ref="JP75" ca="1">IFERROR(AVERAGE(IF(('1. Database - raw'!IS$7:IU$494&gt;0)*('1. Database - raw'!$AD$7:$AD$494=$A75)*(INDIRECT($Q75,TRUE)=$O75),'1. Database - raw'!IS$7:IU$494)),"")</f>
        <v/>
      </c>
      <c r="JQ75" s="416" t="str">
        <f t="array" aca="1" ref="JQ75" ca="1">IFERROR(_xlfn.STDEV.S(IF(('1. Database - raw'!IS$7:IU$494&gt;0)*('1. Database - raw'!$AD$7:$AD$494=$A75)*(INDIRECT($Q75,TRUE)=$O75),'1. Database - raw'!IS$7:IU$494)),"")</f>
        <v/>
      </c>
      <c r="JR75" s="410" t="str">
        <f t="array" aca="1" ref="JR75" ca="1">IFERROR(IF(COUNT(IF(('1. Database - raw'!IS$7:IU$494&gt;0)*('1. Database - raw'!$AD$7:$AD$494=$A75)*(INDIRECT($Q75,TRUE)=$O75),'1. Database - raw'!IS$7:IU$494))&gt;0,COUNT(IF(('1. Database - raw'!IS$7:IU$494&gt;0)*('1. Database - raw'!$AD$7:$AD$494=$A75)*(INDIRECT($Q75,TRUE)=$O75),'1. Database - raw'!IS$7:IU$494)),""),"")</f>
        <v/>
      </c>
      <c r="JS75" s="414" t="str">
        <f t="shared" ca="1" si="307"/>
        <v/>
      </c>
      <c r="JT75" s="415" t="str">
        <f t="shared" ca="1" si="308"/>
        <v/>
      </c>
      <c r="JU75" s="415" t="str">
        <f t="shared" ca="1" si="309"/>
        <v/>
      </c>
      <c r="JV75" s="415" t="str">
        <f t="array" aca="1" ref="JV75" ca="1">IFERROR(AVERAGE(IF(('1. Database - raw'!IY$7:JA$494&gt;0)*('1. Database - raw'!$AD$7:$AD$494=$A75)*(INDIRECT($Q75,TRUE)=$O75),'1. Database - raw'!IY$7:JA$494)),"")</f>
        <v/>
      </c>
      <c r="JW75" s="416" t="str">
        <f t="array" aca="1" ref="JW75" ca="1">IFERROR(_xlfn.STDEV.S(IF(('1. Database - raw'!IY$7:JA$494&gt;0)*('1. Database - raw'!$AD$7:$AD$494=$A75)*(INDIRECT($Q75,TRUE)=$O75),'1. Database - raw'!IY$7:JA$494)),"")</f>
        <v/>
      </c>
      <c r="JX75" s="410" t="str">
        <f t="array" aca="1" ref="JX75" ca="1">IFERROR(IF(COUNT(IF(('1. Database - raw'!IY$7:JA$494&gt;0)*('1. Database - raw'!$AD$7:$AD$494=$A75)*(INDIRECT($Q75,TRUE)=$O75),'1. Database - raw'!IY$7:JA$494))&gt;0,COUNT(IF(('1. Database - raw'!IY$7:JA$494&gt;0)*('1. Database - raw'!$AD$7:$AD$494=$A75)*(INDIRECT($Q75,TRUE)=$O75),'1. Database - raw'!IY$7:JA$494)),""),"")</f>
        <v/>
      </c>
      <c r="JY75" s="414" t="str">
        <f t="shared" ca="1" si="310"/>
        <v/>
      </c>
      <c r="JZ75" s="415" t="str">
        <f t="shared" ca="1" si="311"/>
        <v/>
      </c>
      <c r="KA75" s="415" t="str">
        <f t="shared" ca="1" si="312"/>
        <v/>
      </c>
      <c r="KB75" s="415" t="str">
        <f t="array" aca="1" ref="KB75" ca="1">IFERROR(AVERAGE(IF(('1. Database - raw'!JE$7:JG$494&gt;0)*('1. Database - raw'!$AD$7:$AD$494=$A75)*(INDIRECT($Q75,TRUE)=$O75),'1. Database - raw'!JE$7:JG$494)),"")</f>
        <v/>
      </c>
      <c r="KC75" s="416" t="str">
        <f t="array" aca="1" ref="KC75" ca="1">IFERROR(_xlfn.STDEV.S(IF(('1. Database - raw'!JE$7:JG$494&gt;0)*('1. Database - raw'!$AD$7:$AD$494=$A75)*(INDIRECT($Q75,TRUE)=$O75),'1. Database - raw'!JE$7:JG$494)),"")</f>
        <v/>
      </c>
      <c r="KD75" s="410" t="str">
        <f t="array" aca="1" ref="KD75" ca="1">IFERROR(IF(COUNT(IF(('1. Database - raw'!JE$7:JG$494&gt;0)*('1. Database - raw'!$AD$7:$AD$494=$A75)*(INDIRECT($Q75,TRUE)=$O75),'1. Database - raw'!JE$7:JG$494))&gt;0,COUNT(IF(('1. Database - raw'!JE$7:JG$494&gt;0)*('1. Database - raw'!$AD$7:$AD$494=$A75)*(INDIRECT($Q75,TRUE)=$O75),'1. Database - raw'!JE$7:JG$494)),""),"")</f>
        <v/>
      </c>
      <c r="KE75" s="414" t="str">
        <f t="shared" ca="1" si="313"/>
        <v/>
      </c>
      <c r="KF75" s="415" t="str">
        <f t="shared" ca="1" si="314"/>
        <v/>
      </c>
      <c r="KG75" s="415" t="str">
        <f t="shared" ca="1" si="315"/>
        <v/>
      </c>
      <c r="KH75" s="415" t="str">
        <f t="array" aca="1" ref="KH75" ca="1">IFERROR(AVERAGE(IF(('1. Database - raw'!JK$7:JM$494&gt;0)*('1. Database - raw'!$AD$7:$AD$494=$A75)*(INDIRECT($Q75,TRUE)=$O75),'1. Database - raw'!JK$7:JM$494)),"")</f>
        <v/>
      </c>
      <c r="KI75" s="416" t="str">
        <f t="array" aca="1" ref="KI75" ca="1">IFERROR(_xlfn.STDEV.S(IF(('1. Database - raw'!JK$7:JM$494&gt;0)*('1. Database - raw'!$AD$7:$AD$494=$A75)*(INDIRECT($Q75,TRUE)=$O75),'1. Database - raw'!JK$7:JM$494)),"")</f>
        <v/>
      </c>
      <c r="KJ75" s="410" t="str">
        <f t="array" aca="1" ref="KJ75" ca="1">IFERROR(IF(COUNT(IF(('1. Database - raw'!JK$7:JM$494&gt;0)*('1. Database - raw'!$AD$7:$AD$494=$A75)*(INDIRECT($Q75,TRUE)=$O75),'1. Database - raw'!JK$7:JM$494))&gt;0,COUNT(IF(('1. Database - raw'!JK$7:JM$494&gt;0)*('1. Database - raw'!$AD$7:$AD$494=$A75)*(INDIRECT($Q75,TRUE)=$O75),'1. Database - raw'!JK$7:JM$494)),""),"")</f>
        <v/>
      </c>
      <c r="KK75" s="414" t="str">
        <f t="shared" ca="1" si="316"/>
        <v/>
      </c>
      <c r="KL75" s="415" t="str">
        <f t="shared" ca="1" si="317"/>
        <v/>
      </c>
      <c r="KM75" s="415" t="str">
        <f t="shared" ca="1" si="318"/>
        <v/>
      </c>
      <c r="KN75" s="415" t="str">
        <f t="array" aca="1" ref="KN75" ca="1">IFERROR(AVERAGE(IF(('1. Database - raw'!JQ$7:JS$494&gt;0)*('1. Database - raw'!$AD$7:$AD$494=$A75)*(INDIRECT($Q75,TRUE)=$O75),'1. Database - raw'!JQ$7:JS$494)),"")</f>
        <v/>
      </c>
      <c r="KO75" s="416" t="str">
        <f t="array" aca="1" ref="KO75" ca="1">IFERROR(_xlfn.STDEV.S(IF(('1. Database - raw'!JQ$7:JS$494&gt;0)*('1. Database - raw'!$AD$7:$AD$494=$A75)*(INDIRECT($Q75,TRUE)=$O75),'1. Database - raw'!JQ$7:JS$494)),"")</f>
        <v/>
      </c>
      <c r="KP75" s="410" t="str">
        <f t="array" aca="1" ref="KP75" ca="1">IFERROR(IF(COUNT(IF(('1. Database - raw'!JQ$7:JS$494&gt;0)*('1. Database - raw'!$AD$7:$AD$494=$A75)*(INDIRECT($Q75,TRUE)=$O75),'1. Database - raw'!JQ$7:JS$494))&gt;0,COUNT(IF(('1. Database - raw'!JQ$7:JS$494&gt;0)*('1. Database - raw'!$AD$7:$AD$494=$A75)*(INDIRECT($Q75,TRUE)=$O75),'1. Database - raw'!JQ$7:JS$494)),""),"")</f>
        <v/>
      </c>
      <c r="KQ75" s="414" t="str">
        <f t="shared" ca="1" si="319"/>
        <v/>
      </c>
      <c r="KR75" s="415" t="str">
        <f t="shared" ca="1" si="320"/>
        <v/>
      </c>
      <c r="KS75" s="415" t="str">
        <f t="shared" ca="1" si="321"/>
        <v/>
      </c>
      <c r="KT75" s="415" t="str">
        <f t="array" aca="1" ref="KT75" ca="1">IFERROR(AVERAGE(IF(('1. Database - raw'!JW$7:JY$494&gt;0)*('1. Database - raw'!$AD$7:$AD$494=$A75)*(INDIRECT($Q75,TRUE)=$O75),'1. Database - raw'!JW$7:JY$494)),"")</f>
        <v/>
      </c>
      <c r="KU75" s="416" t="str">
        <f t="array" aca="1" ref="KU75" ca="1">IFERROR(_xlfn.STDEV.S(IF(('1. Database - raw'!JW$7:JY$494&gt;0)*('1. Database - raw'!$AD$7:$AD$494=$A75)*(INDIRECT($Q75,TRUE)=$O75),'1. Database - raw'!JW$7:JY$494)),"")</f>
        <v/>
      </c>
      <c r="KV75" s="410" t="str">
        <f t="array" aca="1" ref="KV75" ca="1">IFERROR(IF(COUNT(IF(('1. Database - raw'!JW$7:JY$494&gt;0)*('1. Database - raw'!$AD$7:$AD$494=$A75)*(INDIRECT($Q75,TRUE)=$O75),'1. Database - raw'!JW$7:JY$494))&gt;0,COUNT(IF(('1. Database - raw'!JW$7:JY$494&gt;0)*('1. Database - raw'!$AD$7:$AD$494=$A75)*(INDIRECT($Q75,TRUE)=$O75),'1. Database - raw'!JW$7:JY$494)),""),"")</f>
        <v/>
      </c>
      <c r="KW75" s="414" t="str">
        <f t="shared" ca="1" si="322"/>
        <v/>
      </c>
      <c r="KX75" s="415" t="str">
        <f t="shared" ca="1" si="323"/>
        <v/>
      </c>
      <c r="KY75" s="415" t="str">
        <f t="shared" ca="1" si="324"/>
        <v/>
      </c>
      <c r="KZ75" s="415" t="str">
        <f t="array" aca="1" ref="KZ75" ca="1">IFERROR(AVERAGE(IF(('1. Database - raw'!KC$7:KE$494&gt;0)*('1. Database - raw'!$AD$7:$AD$494=$A75)*(INDIRECT($Q75,TRUE)=$O75),'1. Database - raw'!KC$7:KE$494)),"")</f>
        <v/>
      </c>
      <c r="LA75" s="416" t="str">
        <f t="array" aca="1" ref="LA75" ca="1">IFERROR(_xlfn.STDEV.S(IF(('1. Database - raw'!KC$7:KE$494&gt;0)*('1. Database - raw'!$AD$7:$AD$494=$A75)*(INDIRECT($Q75,TRUE)=$O75),'1. Database - raw'!KC$7:KE$494)),"")</f>
        <v/>
      </c>
      <c r="LB75" s="410" t="str">
        <f t="array" aca="1" ref="LB75" ca="1">IFERROR(IF(COUNT(IF(('1. Database - raw'!KC$7:KE$494&gt;0)*('1. Database - raw'!$AD$7:$AD$494=$A75)*(INDIRECT($Q75,TRUE)=$O75),'1. Database - raw'!KC$7:KE$494))&gt;0,COUNT(IF(('1. Database - raw'!KC$7:KE$494&gt;0)*('1. Database - raw'!$AD$7:$AD$494=$A75)*(INDIRECT($Q75,TRUE)=$O75),'1. Database - raw'!KC$7:KE$494)),""),"")</f>
        <v/>
      </c>
      <c r="LC75" s="414" t="str">
        <f t="shared" ca="1" si="325"/>
        <v/>
      </c>
      <c r="LD75" s="415" t="str">
        <f t="shared" ca="1" si="326"/>
        <v/>
      </c>
      <c r="LE75" s="415" t="str">
        <f t="shared" ca="1" si="327"/>
        <v/>
      </c>
      <c r="LF75" s="415" t="str">
        <f t="array" aca="1" ref="LF75" ca="1">IFERROR(AVERAGE(IF(('1. Database - raw'!KI$7:KK$494&gt;0)*('1. Database - raw'!$AD$7:$AD$494=$A75)*(INDIRECT($Q75,TRUE)=$O75),'1. Database - raw'!KI$7:KK$494)),"")</f>
        <v/>
      </c>
      <c r="LG75" s="416" t="str">
        <f t="array" aca="1" ref="LG75" ca="1">IFERROR(_xlfn.STDEV.S(IF(('1. Database - raw'!KI$7:KK$494&gt;0)*('1. Database - raw'!$AD$7:$AD$494=$A75)*(INDIRECT($Q75,TRUE)=$O75),'1. Database - raw'!KI$7:KK$494)),"")</f>
        <v/>
      </c>
      <c r="LH75" s="410" t="str">
        <f t="array" aca="1" ref="LH75" ca="1">IFERROR(IF(COUNT(IF(('1. Database - raw'!KI$7:KK$494&gt;0)*('1. Database - raw'!$AD$7:$AD$494=$A75)*(INDIRECT($Q75,TRUE)=$O75),'1. Database - raw'!KI$7:KK$494))&gt;0,COUNT(IF(('1. Database - raw'!KI$7:KK$494&gt;0)*('1. Database - raw'!$AD$7:$AD$494=$A75)*(INDIRECT($Q75,TRUE)=$O75),'1. Database - raw'!KI$7:KK$494)),""),"")</f>
        <v/>
      </c>
      <c r="LI75" s="414" t="str">
        <f t="shared" ca="1" si="328"/>
        <v/>
      </c>
      <c r="LJ75" s="415" t="str">
        <f t="shared" ca="1" si="329"/>
        <v/>
      </c>
      <c r="LK75" s="415" t="str">
        <f t="shared" ca="1" si="330"/>
        <v/>
      </c>
      <c r="LL75" s="415" t="str">
        <f t="array" aca="1" ref="LL75" ca="1">IFERROR(AVERAGE(IF(('1. Database - raw'!KO$7:KQ$494&gt;0)*('1. Database - raw'!$AD$7:$AD$494=$A75)*(INDIRECT($Q75,TRUE)=$O75),'1. Database - raw'!KO$7:KQ$494)),"")</f>
        <v/>
      </c>
      <c r="LM75" s="416" t="str">
        <f t="array" aca="1" ref="LM75" ca="1">IFERROR(_xlfn.STDEV.S(IF(('1. Database - raw'!KO$7:KQ$494&gt;0)*('1. Database - raw'!$AD$7:$AD$494=$A75)*(INDIRECT($Q75,TRUE)=$O75),'1. Database - raw'!KO$7:KQ$494)),"")</f>
        <v/>
      </c>
      <c r="LN75" s="410" t="str">
        <f t="array" aca="1" ref="LN75" ca="1">IFERROR(IF(COUNT(IF(('1. Database - raw'!KO$7:KQ$494&gt;0)*('1. Database - raw'!$AD$7:$AD$494=$A75)*(INDIRECT($Q75,TRUE)=$O75),'1. Database - raw'!KO$7:KQ$494))&gt;0,COUNT(IF(('1. Database - raw'!KO$7:KQ$494&gt;0)*('1. Database - raw'!$AD$7:$AD$494=$A75)*(INDIRECT($Q75,TRUE)=$O75),'1. Database - raw'!KO$7:KQ$494)),""),"")</f>
        <v/>
      </c>
      <c r="LO75" s="414" t="str">
        <f t="shared" ca="1" si="331"/>
        <v/>
      </c>
      <c r="LP75" s="415" t="str">
        <f t="shared" ca="1" si="332"/>
        <v/>
      </c>
      <c r="LQ75" s="415" t="str">
        <f t="shared" ca="1" si="333"/>
        <v/>
      </c>
      <c r="LR75" s="415" t="str">
        <f t="array" aca="1" ref="LR75" ca="1">IFERROR(AVERAGE(IF(('1. Database - raw'!KU$7:KW$494&gt;0)*('1. Database - raw'!$AD$7:$AD$494=$A75)*(INDIRECT($Q75,TRUE)=$O75),'1. Database - raw'!KU$7:KW$494)),"")</f>
        <v/>
      </c>
      <c r="LS75" s="416" t="str">
        <f t="array" aca="1" ref="LS75" ca="1">IFERROR(_xlfn.STDEV.S(IF(('1. Database - raw'!KU$7:KW$494&gt;0)*('1. Database - raw'!$AD$7:$AD$494=$A75)*(INDIRECT($Q75,TRUE)=$O75),'1. Database - raw'!KU$7:KW$494)),"")</f>
        <v/>
      </c>
      <c r="LT75" s="410" t="str">
        <f t="array" aca="1" ref="LT75" ca="1">IFERROR(IF(COUNT(IF(('1. Database - raw'!KU$7:KW$494&gt;0)*('1. Database - raw'!$AD$7:$AD$494=$A75)*(INDIRECT($Q75,TRUE)=$O75),'1. Database - raw'!KU$7:KW$494))&gt;0,COUNT(IF(('1. Database - raw'!KU$7:KW$494&gt;0)*('1. Database - raw'!$AD$7:$AD$494=$A75)*(INDIRECT($Q75,TRUE)=$O75),'1. Database - raw'!KU$7:KW$494)),""),"")</f>
        <v/>
      </c>
      <c r="LU75" s="414" t="str">
        <f t="shared" ca="1" si="334"/>
        <v/>
      </c>
      <c r="LV75" s="415" t="str">
        <f t="shared" ca="1" si="335"/>
        <v/>
      </c>
      <c r="LW75" s="415" t="str">
        <f t="shared" ca="1" si="336"/>
        <v/>
      </c>
      <c r="LX75" s="415" t="str">
        <f t="array" aca="1" ref="LX75" ca="1">IFERROR(AVERAGE(IF(('1. Database - raw'!LA$7:LC$494&gt;0)*('1. Database - raw'!$AD$7:$AD$494=$A75)*(INDIRECT($Q75,TRUE)=$O75),'1. Database - raw'!LA$7:LC$494)),"")</f>
        <v/>
      </c>
      <c r="LY75" s="416" t="str">
        <f t="array" aca="1" ref="LY75" ca="1">IFERROR(_xlfn.STDEV.S(IF(('1. Database - raw'!LA$7:LC$494&gt;0)*('1. Database - raw'!$AD$7:$AD$494=$A75)*(INDIRECT($Q75,TRUE)=$O75),'1. Database - raw'!LA$7:LC$494)),"")</f>
        <v/>
      </c>
      <c r="LZ75" s="410" t="str">
        <f t="array" aca="1" ref="LZ75" ca="1">IFERROR(IF(COUNT(IF(('1. Database - raw'!LA$7:LC$494&gt;0)*('1. Database - raw'!$AD$7:$AD$494=$A75)*(INDIRECT($Q75,TRUE)=$O75),'1. Database - raw'!LA$7:LC$494))&gt;0,COUNT(IF(('1. Database - raw'!LA$7:LC$494&gt;0)*('1. Database - raw'!$AD$7:$AD$494=$A75)*(INDIRECT($Q75,TRUE)=$O75),'1. Database - raw'!LA$7:LC$494)),""),"")</f>
        <v/>
      </c>
      <c r="MA75" s="414" t="str">
        <f t="shared" ca="1" si="337"/>
        <v/>
      </c>
      <c r="MB75" s="415" t="str">
        <f t="shared" ca="1" si="338"/>
        <v/>
      </c>
      <c r="MC75" s="415" t="str">
        <f t="shared" ca="1" si="339"/>
        <v/>
      </c>
      <c r="MD75" s="415" t="str">
        <f t="array" aca="1" ref="MD75" ca="1">IFERROR(AVERAGE(IF(('1. Database - raw'!LG$7:LI$494&gt;0)*('1. Database - raw'!$AD$7:$AD$494=$A75)*(INDIRECT($Q75,TRUE)=$O75),'1. Database - raw'!LG$7:LI$494)),"")</f>
        <v/>
      </c>
      <c r="ME75" s="416" t="str">
        <f t="array" aca="1" ref="ME75" ca="1">IFERROR(_xlfn.STDEV.S(IF(('1. Database - raw'!LG$7:LI$494&gt;0)*('1. Database - raw'!$AD$7:$AD$494=$A75)*(INDIRECT($Q75,TRUE)=$O75),'1. Database - raw'!LG$7:LI$494)),"")</f>
        <v/>
      </c>
      <c r="MF75" s="410" t="str">
        <f t="array" aca="1" ref="MF75" ca="1">IFERROR(IF(COUNT(IF(('1. Database - raw'!LG$7:LI$494&gt;0)*('1. Database - raw'!$AD$7:$AD$494=$A75)*(INDIRECT($Q75,TRUE)=$O75),'1. Database - raw'!LG$7:LI$494))&gt;0,COUNT(IF(('1. Database - raw'!LG$7:LI$494&gt;0)*('1. Database - raw'!$AD$7:$AD$494=$A75)*(INDIRECT($Q75,TRUE)=$O75),'1. Database - raw'!LG$7:LI$494)),""),"")</f>
        <v/>
      </c>
      <c r="MG75" s="414" t="str">
        <f t="shared" ca="1" si="340"/>
        <v/>
      </c>
      <c r="MH75" s="415" t="str">
        <f t="shared" ca="1" si="341"/>
        <v/>
      </c>
      <c r="MI75" s="415" t="str">
        <f t="shared" ca="1" si="342"/>
        <v/>
      </c>
      <c r="MJ75" s="415" t="str">
        <f t="array" aca="1" ref="MJ75" ca="1">IFERROR(AVERAGE(IF(('1. Database - raw'!LM$7:LO$494&gt;0)*('1. Database - raw'!$AD$7:$AD$494=$A75)*(INDIRECT($Q75,TRUE)=$O75),'1. Database - raw'!LM$7:LO$494)),"")</f>
        <v/>
      </c>
      <c r="MK75" s="416" t="str">
        <f t="array" aca="1" ref="MK75" ca="1">IFERROR(_xlfn.STDEV.S(IF(('1. Database - raw'!LM$7:LO$494&gt;0)*('1. Database - raw'!$AD$7:$AD$494=$A75)*(INDIRECT($Q75,TRUE)=$O75),'1. Database - raw'!LM$7:LO$494)),"")</f>
        <v/>
      </c>
      <c r="ML75" s="410" t="str">
        <f t="array" aca="1" ref="ML75" ca="1">IFERROR(IF(COUNT(IF(('1. Database - raw'!LM$7:LO$494&gt;0)*('1. Database - raw'!$AD$7:$AD$494=$A75)*(INDIRECT($Q75,TRUE)=$O75),'1. Database - raw'!LM$7:LO$494))&gt;0,COUNT(IF(('1. Database - raw'!LM$7:LO$494&gt;0)*('1. Database - raw'!$AD$7:$AD$494=$A75)*(INDIRECT($Q75,TRUE)=$O75),'1. Database - raw'!LM$7:LO$494)),""),"")</f>
        <v/>
      </c>
      <c r="MM75" s="414" t="str">
        <f t="shared" ca="1" si="343"/>
        <v/>
      </c>
      <c r="MN75" s="415" t="str">
        <f t="shared" ca="1" si="344"/>
        <v/>
      </c>
      <c r="MO75" s="415" t="str">
        <f t="shared" ca="1" si="345"/>
        <v/>
      </c>
      <c r="MP75" s="415" t="str">
        <f t="array" aca="1" ref="MP75" ca="1">IFERROR(AVERAGE(IF(('1. Database - raw'!LS$7:LU$494&gt;0)*('1. Database - raw'!$AD$7:$AD$494=$A75)*(INDIRECT($Q75,TRUE)=$O75),'1. Database - raw'!LS$7:LU$494)),"")</f>
        <v/>
      </c>
      <c r="MQ75" s="416" t="str">
        <f t="array" aca="1" ref="MQ75" ca="1">IFERROR(_xlfn.STDEV.S(IF(('1. Database - raw'!LS$7:LU$494&gt;0)*('1. Database - raw'!$AD$7:$AD$494=$A75)*(INDIRECT($Q75,TRUE)=$O75),'1. Database - raw'!LS$7:LU$494)),"")</f>
        <v/>
      </c>
      <c r="MR75" s="410" t="str">
        <f t="array" aca="1" ref="MR75" ca="1">IFERROR(IF(COUNT(IF(('1. Database - raw'!LS$7:LU$494&gt;0)*('1. Database - raw'!$AD$7:$AD$494=$A75)*(INDIRECT($Q75,TRUE)=$O75),'1. Database - raw'!LS$7:LU$494))&gt;0,COUNT(IF(('1. Database - raw'!LS$7:LU$494&gt;0)*('1. Database - raw'!$AD$7:$AD$494=$A75)*(INDIRECT($Q75,TRUE)=$O75),'1. Database - raw'!LS$7:LU$494)),""),"")</f>
        <v/>
      </c>
      <c r="MS75" s="414" t="str">
        <f t="shared" ca="1" si="346"/>
        <v/>
      </c>
      <c r="MT75" s="415" t="str">
        <f t="shared" ca="1" si="347"/>
        <v/>
      </c>
      <c r="MU75" s="415" t="str">
        <f t="shared" ca="1" si="348"/>
        <v/>
      </c>
      <c r="MV75" s="415" t="str">
        <f t="array" aca="1" ref="MV75" ca="1">IFERROR(AVERAGE(IF(('1. Database - raw'!LY$7:MA$494&gt;0)*('1. Database - raw'!$AD$7:$AD$494=$A75)*(INDIRECT($Q75,TRUE)=$O75),'1. Database - raw'!LY$7:MA$494)),"")</f>
        <v/>
      </c>
      <c r="MW75" s="416" t="str">
        <f t="array" aca="1" ref="MW75" ca="1">IFERROR(_xlfn.STDEV.S(IF(('1. Database - raw'!LY$7:MA$494&gt;0)*('1. Database - raw'!$AD$7:$AD$494=$A75)*(INDIRECT($Q75,TRUE)=$O75),'1. Database - raw'!LY$7:MA$494)),"")</f>
        <v/>
      </c>
      <c r="MX75" s="410" t="str">
        <f t="array" aca="1" ref="MX75" ca="1">IFERROR(IF(COUNT(IF(('1. Database - raw'!LY$7:MA$494&gt;0)*('1. Database - raw'!$AD$7:$AD$494=$A75)*(INDIRECT($Q75,TRUE)=$O75),'1. Database - raw'!LY$7:MA$494))&gt;0,COUNT(IF(('1. Database - raw'!LY$7:MA$494&gt;0)*('1. Database - raw'!$AD$7:$AD$494=$A75)*(INDIRECT($Q75,TRUE)=$O75),'1. Database - raw'!LY$7:MA$494)),""),"")</f>
        <v/>
      </c>
      <c r="MY75" s="414" t="str">
        <f t="shared" ca="1" si="349"/>
        <v/>
      </c>
      <c r="MZ75" s="415" t="str">
        <f t="shared" ca="1" si="350"/>
        <v/>
      </c>
      <c r="NA75" s="415" t="str">
        <f t="shared" ca="1" si="351"/>
        <v/>
      </c>
      <c r="NB75" s="415" t="str">
        <f t="array" aca="1" ref="NB75" ca="1">IFERROR(AVERAGE(IF(('1. Database - raw'!ME$7:MG$494&gt;0)*('1. Database - raw'!$AD$7:$AD$494=$A75)*(INDIRECT($Q75,TRUE)=$O75),'1. Database - raw'!ME$7:MG$494)),"")</f>
        <v/>
      </c>
      <c r="NC75" s="416" t="str">
        <f t="array" aca="1" ref="NC75" ca="1">IFERROR(_xlfn.STDEV.S(IF(('1. Database - raw'!ME$7:MG$494&gt;0)*('1. Database - raw'!$AD$7:$AD$494=$A75)*(INDIRECT($Q75,TRUE)=$O75),'1. Database - raw'!ME$7:MG$494)),"")</f>
        <v/>
      </c>
      <c r="ND75" s="410" t="str">
        <f t="array" aca="1" ref="ND75" ca="1">IFERROR(IF(COUNT(IF(('1. Database - raw'!ME$7:MG$494&gt;0)*('1. Database - raw'!$AD$7:$AD$494=$A75)*(INDIRECT($Q75,TRUE)=$O75),'1. Database - raw'!ME$7:MG$494))&gt;0,COUNT(IF(('1. Database - raw'!ME$7:MG$494&gt;0)*('1. Database - raw'!$AD$7:$AD$494=$A75)*(INDIRECT($Q75,TRUE)=$O75),'1. Database - raw'!ME$7:MG$494)),""),"")</f>
        <v/>
      </c>
      <c r="NE75" s="414" t="str">
        <f t="shared" ca="1" si="352"/>
        <v/>
      </c>
      <c r="NF75" s="415" t="str">
        <f t="shared" ca="1" si="353"/>
        <v/>
      </c>
      <c r="NG75" s="415" t="str">
        <f t="shared" ca="1" si="354"/>
        <v/>
      </c>
      <c r="NH75" s="415" t="str">
        <f t="array" aca="1" ref="NH75" ca="1">IFERROR(AVERAGE(IF(('1. Database - raw'!MK$7:MM$494&gt;0)*('1. Database - raw'!$AD$7:$AD$494=$A75)*(INDIRECT($Q75,TRUE)=$O75),'1. Database - raw'!MK$7:MM$494)),"")</f>
        <v/>
      </c>
      <c r="NI75" s="416" t="str">
        <f t="array" aca="1" ref="NI75" ca="1">IFERROR(_xlfn.STDEV.S(IF(('1. Database - raw'!MK$7:MM$494&gt;0)*('1. Database - raw'!$AD$7:$AD$494=$A75)*(INDIRECT($Q75,TRUE)=$O75),'1. Database - raw'!MK$7:MM$494)),"")</f>
        <v/>
      </c>
      <c r="NJ75" s="410" t="str">
        <f t="array" aca="1" ref="NJ75" ca="1">IFERROR(IF(COUNT(IF(('1. Database - raw'!MK$7:MM$494&gt;0)*('1. Database - raw'!$AD$7:$AD$494=$A75)*(INDIRECT($Q75,TRUE)=$O75),'1. Database - raw'!MK$7:MM$494))&gt;0,COUNT(IF(('1. Database - raw'!MK$7:MM$494&gt;0)*('1. Database - raw'!$AD$7:$AD$494=$A75)*(INDIRECT($Q75,TRUE)=$O75),'1. Database - raw'!MK$7:MM$494)),""),"")</f>
        <v/>
      </c>
      <c r="NK75" s="414">
        <f t="shared" ca="1" si="355"/>
        <v>2.748598387679269</v>
      </c>
      <c r="NL75" s="415">
        <f t="shared" ca="1" si="356"/>
        <v>3.2321363956314766</v>
      </c>
      <c r="NM75" s="415">
        <f t="shared" ca="1" si="357"/>
        <v>2.9805779449281578</v>
      </c>
      <c r="NN75" s="415">
        <f t="array" aca="1" ref="NN75" ca="1">IFERROR(AVERAGE(IF(('1. Database - raw'!MQ$7:MS$494&gt;0)*('1. Database - raw'!$AD$7:$AD$494=$A75)*(INDIRECT($Q75,TRUE)=$O75),'1. Database - raw'!MQ$7:MS$494)),"")</f>
        <v>3.0450000000000004</v>
      </c>
      <c r="NO75" s="416">
        <f t="array" aca="1" ref="NO75" ca="1">IFERROR(_xlfn.STDEV.S(IF(('1. Database - raw'!MQ$7:MS$494&gt;0)*('1. Database - raw'!$AD$7:$AD$494=$A75)*(INDIRECT($Q75,TRUE)=$O75),'1. Database - raw'!MQ$7:MS$494)),"")</f>
        <v>0.63650739718141958</v>
      </c>
      <c r="NP75" s="410">
        <f t="array" aca="1" ref="NP75" ca="1">IFERROR(IF(COUNT(IF(('1. Database - raw'!MQ$7:MS$494&gt;0)*('1. Database - raw'!$AD$7:$AD$494=$A75)*(INDIRECT($Q75,TRUE)=$O75),'1. Database - raw'!MQ$7:MS$494))&gt;0,COUNT(IF(('1. Database - raw'!MQ$7:MS$494&gt;0)*('1. Database - raw'!$AD$7:$AD$494=$A75)*(INDIRECT($Q75,TRUE)=$O75),'1. Database - raw'!MQ$7:MS$494)),""),"")</f>
        <v>7</v>
      </c>
      <c r="NQ75" s="414">
        <f t="shared" ca="1" si="358"/>
        <v>1.8343182681469423</v>
      </c>
      <c r="NR75" s="415">
        <f t="shared" ca="1" si="359"/>
        <v>2.2975789860191149</v>
      </c>
      <c r="NS75" s="415">
        <f t="shared" ca="1" si="360"/>
        <v>2.0529225768560759</v>
      </c>
      <c r="NT75" s="415">
        <f t="array" aca="1" ref="NT75" ca="1">IFERROR(AVERAGE(IF(('1. Database - raw'!MW$7:MY$494&gt;0)*('1. Database - raw'!$AD$7:$AD$494=$A75)*(INDIRECT($Q75,TRUE)=$O75),'1. Database - raw'!MW$7:MY$494)),"")</f>
        <v>2.1192307692307697</v>
      </c>
      <c r="NU75" s="416">
        <f t="array" aca="1" ref="NU75" ca="1">IFERROR(_xlfn.STDEV.S(IF(('1. Database - raw'!MW$7:MY$494&gt;0)*('1. Database - raw'!$AD$7:$AD$494=$A75)*(INDIRECT($Q75,TRUE)=$O75),'1. Database - raw'!MW$7:MY$494)),"")</f>
        <v>0.54296196211861047</v>
      </c>
      <c r="NV75" s="410">
        <f t="array" aca="1" ref="NV75" ca="1">IFERROR(IF(COUNT(IF(('1. Database - raw'!MW$7:MY$494&gt;0)*('1. Database - raw'!$AD$7:$AD$494=$A75)*(INDIRECT($Q75,TRUE)=$O75),'1. Database - raw'!MW$7:MY$494))&gt;0,COUNT(IF(('1. Database - raw'!MW$7:MY$494&gt;0)*('1. Database - raw'!$AD$7:$AD$494=$A75)*(INDIRECT($Q75,TRUE)=$O75),'1. Database - raw'!MW$7:MY$494)),""),"")</f>
        <v>13</v>
      </c>
      <c r="NW75" s="414">
        <f t="shared" ca="1" si="361"/>
        <v>1.3116775672147432</v>
      </c>
      <c r="NX75" s="415">
        <f t="shared" ca="1" si="362"/>
        <v>1.4450825154596152</v>
      </c>
      <c r="NY75" s="415">
        <f t="shared" ca="1" si="363"/>
        <v>1.3767651645442769</v>
      </c>
      <c r="NZ75" s="415">
        <f t="array" aca="1" ref="NZ75" ca="1">IFERROR(AVERAGE(IF(('1. Database - raw'!NC$7:NE$494&gt;0)*('1. Database - raw'!$AD$7:$AD$494=$A75)*(INDIRECT($Q75,TRUE)=$O75),'1. Database - raw'!NC$7:NE$494)),"")</f>
        <v>1.3954545454545457</v>
      </c>
      <c r="OA75" s="416">
        <f t="array" aca="1" ref="OA75" ca="1">IFERROR(_xlfn.STDEV.S(IF(('1. Database - raw'!NC$7:NE$494&gt;0)*('1. Database - raw'!$AD$7:$AD$494=$A75)*(INDIRECT($Q75,TRUE)=$O75),'1. Database - raw'!NC$7:NE$494)),"")</f>
        <v>0.23071036545260007</v>
      </c>
      <c r="OB75" s="410">
        <f t="array" aca="1" ref="OB75" ca="1">IFERROR(IF(COUNT(IF(('1. Database - raw'!NC$7:NE$494&gt;0)*('1. Database - raw'!$AD$7:$AD$494=$A75)*(INDIRECT($Q75,TRUE)=$O75),'1. Database - raw'!NC$7:NE$494))&gt;0,COUNT(IF(('1. Database - raw'!NC$7:NE$494&gt;0)*('1. Database - raw'!$AD$7:$AD$494=$A75)*(INDIRECT($Q75,TRUE)=$O75),'1. Database - raw'!NC$7:NE$494)),""),"")</f>
        <v>11</v>
      </c>
      <c r="OC75" s="414" t="str">
        <f t="shared" ca="1" si="364"/>
        <v/>
      </c>
      <c r="OD75" s="415" t="str">
        <f t="shared" ca="1" si="365"/>
        <v/>
      </c>
      <c r="OE75" s="415" t="str">
        <f t="shared" ca="1" si="366"/>
        <v/>
      </c>
      <c r="OF75" s="415" t="str">
        <f t="array" aca="1" ref="OF75" ca="1">IFERROR(AVERAGE(IF(('1. Database - raw'!NI$7:NK$494&gt;0)*('1. Database - raw'!$AD$7:$AD$494=$A75)*(INDIRECT($Q75,TRUE)=$O75),'1. Database - raw'!NI$7:NK$494)),"")</f>
        <v/>
      </c>
      <c r="OG75" s="416" t="str">
        <f t="array" aca="1" ref="OG75" ca="1">IFERROR(_xlfn.STDEV.S(IF(('1. Database - raw'!NI$7:NK$494&gt;0)*('1. Database - raw'!$AD$7:$AD$494=$A75)*(INDIRECT($Q75,TRUE)=$O75),'1. Database - raw'!NI$7:NK$494)),"")</f>
        <v/>
      </c>
      <c r="OH75" s="410" t="str">
        <f t="array" aca="1" ref="OH75" ca="1">IFERROR(IF(COUNT(IF(('1. Database - raw'!NI$7:NK$494&gt;0)*('1. Database - raw'!$AD$7:$AD$494=$A75)*(INDIRECT($Q75,TRUE)=$O75),'1. Database - raw'!NI$7:NK$494))&gt;0,COUNT(IF(('1. Database - raw'!NI$7:NK$494&gt;0)*('1. Database - raw'!$AD$7:$AD$494=$A75)*(INDIRECT($Q75,TRUE)=$O75),'1. Database - raw'!NI$7:NK$494)),""),"")</f>
        <v/>
      </c>
    </row>
    <row r="76" spans="1:398" outlineLevel="1" collapsed="1" x14ac:dyDescent="0.25">
      <c r="A76" s="134" t="s">
        <v>553</v>
      </c>
      <c r="B76" s="1330"/>
      <c r="C76" s="24"/>
      <c r="D76" s="23"/>
      <c r="E76" s="23" t="s">
        <v>301</v>
      </c>
      <c r="F76" s="22" t="s">
        <v>20</v>
      </c>
      <c r="G76" s="22" t="s">
        <v>617</v>
      </c>
      <c r="H76" s="22"/>
      <c r="I76" s="22"/>
      <c r="J76" s="22"/>
      <c r="K76" s="22"/>
      <c r="L76" s="22"/>
      <c r="M76" s="22"/>
      <c r="N76" s="41"/>
      <c r="O76" s="171" t="str">
        <f t="array" ref="O76">INDEX(A76:N76,IF(MIN(IF(C76:N76&lt;&gt;"",COLUMN(C76:N76)))&gt;0,MIN(IF(C76:N76&lt;&gt;"",COLUMN(C76:N76))),""))</f>
        <v>Uganda</v>
      </c>
      <c r="P76" s="162">
        <f>MATCH(O76,$C76:$N76,0)</f>
        <v>3</v>
      </c>
      <c r="Q76" s="42" t="str">
        <f ca="1">"'" &amp; $S$4 &amp; "'!" &amp; ADDRESS(ROW('1. Database - raw'!$A$7),MATCH($C$2,'1. Database - raw'!$6:$6,0)+MATCH(O76,$C76:$N76,0)-1,1) &amp; ":" &amp; ADDRESS(LOOKUP(2,1/('1. Database - raw'!A:A&lt;&gt;""),ROW('1. Database - raw'!A:A)),MATCH($C$2,'1. Database - raw'!$6:$6,0)+MATCH(O76,$C76:$N76,0)-1,1)</f>
        <v>'1. Database - raw'!$AG$7:$AG$494</v>
      </c>
      <c r="R76" s="24"/>
      <c r="S76" s="181"/>
      <c r="T76" s="208" t="str">
        <f t="shared" ca="1" si="380"/>
        <v/>
      </c>
      <c r="U76" s="197" t="str">
        <f t="shared" ca="1" si="380"/>
        <v/>
      </c>
      <c r="V76" s="197" t="str">
        <f t="shared" ca="1" si="380"/>
        <v/>
      </c>
      <c r="W76" s="197" t="str">
        <f t="shared" ca="1" si="380"/>
        <v/>
      </c>
      <c r="X76" s="197" t="str">
        <f t="shared" ca="1" si="380"/>
        <v/>
      </c>
      <c r="Y76" s="197" t="str">
        <f t="shared" ca="1" si="380"/>
        <v/>
      </c>
      <c r="Z76" s="197" t="str">
        <f t="shared" ca="1" si="380"/>
        <v/>
      </c>
      <c r="AA76" s="197" t="str">
        <f t="shared" ca="1" si="380"/>
        <v/>
      </c>
      <c r="AB76" s="197" t="str">
        <f t="shared" ca="1" si="380"/>
        <v/>
      </c>
      <c r="AC76" s="197" t="str">
        <f t="shared" ca="1" si="380"/>
        <v/>
      </c>
      <c r="AD76" s="197" t="str">
        <f t="shared" ca="1" si="381"/>
        <v/>
      </c>
      <c r="AE76" s="197" t="str">
        <f t="shared" ca="1" si="381"/>
        <v/>
      </c>
      <c r="AF76" s="197" t="str">
        <f t="shared" ca="1" si="381"/>
        <v/>
      </c>
      <c r="AG76" s="197" t="str">
        <f t="shared" ca="1" si="381"/>
        <v/>
      </c>
      <c r="AH76" s="197" t="str">
        <f t="shared" ca="1" si="381"/>
        <v/>
      </c>
      <c r="AI76" s="197" t="str">
        <f t="shared" ca="1" si="381"/>
        <v/>
      </c>
      <c r="AJ76" s="197" t="str">
        <f t="shared" ca="1" si="381"/>
        <v/>
      </c>
      <c r="AK76" s="197" t="str">
        <f t="shared" ca="1" si="381"/>
        <v/>
      </c>
      <c r="AL76" s="197" t="str">
        <f t="shared" ca="1" si="381"/>
        <v/>
      </c>
      <c r="AM76" s="209" t="str">
        <f t="shared" ca="1" si="381"/>
        <v/>
      </c>
      <c r="AN76" s="189"/>
      <c r="AO76" s="189"/>
      <c r="AP76" s="189"/>
      <c r="AQ76" s="189"/>
      <c r="AR76" s="189"/>
      <c r="AS76" s="189"/>
      <c r="AT76" s="189"/>
      <c r="AU76" s="189"/>
      <c r="AV76" s="189"/>
      <c r="AW76" s="189"/>
      <c r="AX76" s="189"/>
      <c r="AY76" s="189"/>
      <c r="AZ76" s="189"/>
      <c r="BA76" s="189"/>
      <c r="BB76" s="189"/>
      <c r="BC76" s="189"/>
      <c r="BD76" s="237">
        <f ca="1">IFERROR(VLOOKUP(F76,$O$88:$T$94,6,FALSE)*VLOOKUP(G76,$O$88:$T$94,6,FALSE),"")</f>
        <v>0.85521997360829394</v>
      </c>
      <c r="BE76" s="237">
        <f ca="1">IFERROR(BD76*$BS$5,"")</f>
        <v>76.227288714720189</v>
      </c>
      <c r="BF76" s="237" t="str">
        <f t="shared" ca="1" si="175"/>
        <v/>
      </c>
      <c r="BG76" s="247" t="str">
        <f t="shared" ca="1" si="176"/>
        <v/>
      </c>
      <c r="BH76" s="293"/>
      <c r="BI76" s="532" t="str">
        <f t="shared" ca="1" si="367"/>
        <v/>
      </c>
      <c r="BJ76" s="557" t="str">
        <f t="shared" ca="1" si="206"/>
        <v/>
      </c>
      <c r="BK76" s="557" t="str">
        <f t="shared" ca="1" si="207"/>
        <v/>
      </c>
      <c r="BL76" s="557" t="str">
        <f t="shared" ca="1" si="368"/>
        <v/>
      </c>
      <c r="BM76" s="557" t="str">
        <f t="shared" ca="1" si="208"/>
        <v/>
      </c>
      <c r="BN76" s="557" t="str">
        <f t="shared" ca="1" si="209"/>
        <v/>
      </c>
      <c r="BO76" s="253"/>
      <c r="BP76" s="171" t="str">
        <f t="shared" si="210"/>
        <v>Uganda</v>
      </c>
      <c r="BQ76" s="14" t="str">
        <f t="shared" ca="1" si="376"/>
        <v/>
      </c>
      <c r="BR76" s="19" t="str">
        <f t="shared" ca="1" si="377"/>
        <v/>
      </c>
      <c r="BS76" s="19" t="str">
        <f t="shared" ca="1" si="378"/>
        <v/>
      </c>
      <c r="BT76" s="19" t="str">
        <f t="array" aca="1" ref="BT76" ca="1">IFERROR(AVERAGE(IF(('1. Database - raw'!AW$7:AY$494&gt;0)*('1. Database - raw'!$AD$7:$AD$494=$A76)*('1. Database - raw'!$AP$7:$AP$494&lt;&gt;Dropdown!$AM$11)*(INDIRECT($Q76,TRUE)=$O76),'1. Database - raw'!AW$7:AY$494)),"")</f>
        <v/>
      </c>
      <c r="BU76" s="33" t="str">
        <f t="array" aca="1" ref="BU76" ca="1">IFERROR(_xlfn.STDEV.S(IF(('1. Database - raw'!AW$7:AY$494&gt;0)*('1. Database - raw'!$AD$7:$AD$494=$A76)*('1. Database - raw'!$AP$7:$AP$494&lt;&gt;Dropdown!$AM$11)*(INDIRECT($Q76,TRUE)=$O76),'1. Database - raw'!AW$7:AY$494)),"")</f>
        <v/>
      </c>
      <c r="BV76" s="33" t="str">
        <f t="array" aca="1" ref="BV76" ca="1">IFERROR(IF(COUNT(IF(('1. Database - raw'!AW$7:AY$494&gt;0)*('1. Database - raw'!$AD$7:$AD$494=$A76)*('1. Database - raw'!$AP$7:$AP$494&lt;&gt;Dropdown!$AM$11)*(INDIRECT($Q76,TRUE)=$O76),'1. Database - raw'!AW$7:AY$494))&gt;0,COUNT(IF(('1. Database - raw'!AW$7:AY$494&gt;0)*('1. Database - raw'!$AD$7:$AD$494=$A76)*('1. Database - raw'!$AP$7:$AP$494&lt;&gt;Dropdown!$AM$11)*(INDIRECT($Q76,TRUE)=$O76),'1. Database - raw'!AW$7:AY$494)),""),"")</f>
        <v/>
      </c>
      <c r="BW76" s="14" t="str">
        <f t="shared" ca="1" si="370"/>
        <v/>
      </c>
      <c r="BX76" s="19" t="str">
        <f t="shared" ca="1" si="371"/>
        <v/>
      </c>
      <c r="BY76" s="19" t="str">
        <f t="shared" ca="1" si="372"/>
        <v/>
      </c>
      <c r="BZ76" s="19" t="str">
        <f t="array" aca="1" ref="BZ76" ca="1">IFERROR(AVERAGE(IF(('1. Database - raw'!BC$7:BE$494&gt;0)*('1. Database - raw'!$AD$7:$AD$494=$A76)*('1. Database - raw'!$AP$7:$AP$494&lt;&gt;Dropdown!$AM$11)*(INDIRECT($Q76,TRUE)=$O76),'1. Database - raw'!BC$7:BE$494)),"")</f>
        <v/>
      </c>
      <c r="CA76" s="33" t="str">
        <f t="array" aca="1" ref="CA76" ca="1">IFERROR(_xlfn.STDEV.S(IF(('1. Database - raw'!BC$7:BE$494&gt;0)*('1. Database - raw'!$AD$7:$AD$494=$A76)*('1. Database - raw'!$AP$7:$AP$494&lt;&gt;Dropdown!$AM$11)*(INDIRECT($Q76,TRUE)=$O76),'1. Database - raw'!BC$7:BE$494)),"")</f>
        <v/>
      </c>
      <c r="CB76" s="33" t="str">
        <f t="array" aca="1" ref="CB76" ca="1">IFERROR(IF(COUNT(IF(('1. Database - raw'!BC$7:BE$494&gt;0)*('1. Database - raw'!$AD$7:$AD$494=$A76)*('1. Database - raw'!$AP$7:$AP$494&lt;&gt;Dropdown!$AM$11)*(INDIRECT($Q76,TRUE)=$O76),'1. Database - raw'!BC$7:BE$494))&gt;0,COUNT(IF(('1. Database - raw'!BC$7:BE$494&gt;0)*('1. Database - raw'!$AD$7:$AD$494=$A76)*('1. Database - raw'!$AP$7:$AP$494&lt;&gt;Dropdown!$AM$11)*(INDIRECT($Q76,TRUE)=$O76),'1. Database - raw'!BC$7:BE$494)),""),"")</f>
        <v/>
      </c>
      <c r="CC76" s="101" t="str">
        <f t="shared" ca="1" si="373"/>
        <v/>
      </c>
      <c r="CD76" s="102" t="str">
        <f t="shared" ca="1" si="374"/>
        <v/>
      </c>
      <c r="CE76" s="102" t="str">
        <f t="shared" ca="1" si="375"/>
        <v/>
      </c>
      <c r="CF76" s="102" t="str">
        <f t="array" aca="1" ref="CF76" ca="1">IFERROR(AVERAGE(IF(('1. Database - raw'!BI$7:BK$494&gt;0)*('1. Database - raw'!$AD$7:$AD$494=$A76)*('1. Database - raw'!$AP$7:$AP$494&lt;&gt;Dropdown!$AM$11)*(INDIRECT($Q76,TRUE)=$O76),'1. Database - raw'!BI$7:BK$494)),"")</f>
        <v/>
      </c>
      <c r="CG76" s="269" t="str">
        <f t="array" aca="1" ref="CG76" ca="1">IFERROR(_xlfn.STDEV.S(IF(('1. Database - raw'!BI$7:BK$494&gt;0)*('1. Database - raw'!$AD$7:$AD$494=$A76)*('1. Database - raw'!$AP$7:$AP$494&lt;&gt;Dropdown!$AM$11)*(INDIRECT($Q76,TRUE)=$O76),'1. Database - raw'!BI$7:BK$494)),"")</f>
        <v/>
      </c>
      <c r="CH76" s="33" t="str">
        <f t="array" aca="1" ref="CH76" ca="1">IFERROR(IF(COUNT(IF(('1. Database - raw'!BI$7:BK$494&gt;0)*('1. Database - raw'!$AD$7:$AD$494=$A76)*('1. Database - raw'!$AP$7:$AP$494&lt;&gt;Dropdown!$AM$11)*(INDIRECT($Q76,TRUE)=$O76),'1. Database - raw'!BI$7:BK$494))&gt;0,COUNT(IF(('1. Database - raw'!BI$7:BK$494&gt;0)*('1. Database - raw'!$AD$7:$AD$494=$A76)*('1. Database - raw'!$AP$7:$AP$494&lt;&gt;Dropdown!$AM$11)*(INDIRECT($Q76,TRUE)=$O76),'1. Database - raw'!BI$7:BK$494)),""),"")</f>
        <v/>
      </c>
      <c r="CI76" s="14" t="str">
        <f t="shared" ca="1" si="211"/>
        <v/>
      </c>
      <c r="CJ76" s="19" t="str">
        <f t="shared" ca="1" si="212"/>
        <v/>
      </c>
      <c r="CK76" s="19" t="str">
        <f t="shared" ca="1" si="213"/>
        <v/>
      </c>
      <c r="CL76" s="19" t="str">
        <f t="array" aca="1" ref="CL76" ca="1">IFERROR(AVERAGE(IF(('1. Database - raw'!BO$7:BQ$494&gt;0)*('1. Database - raw'!$AD$7:$AD$494=$A76)*(INDIRECT($Q76,TRUE)=$O76),'1. Database - raw'!BO$7:BQ$494)),"")</f>
        <v/>
      </c>
      <c r="CM76" s="33" t="str">
        <f t="array" aca="1" ref="CM76" ca="1">IFERROR(_xlfn.STDEV.S(IF(('1. Database - raw'!BO$7:BQ$494&gt;0)*('1. Database - raw'!$AD$7:$AD$494=$A76)*(INDIRECT($Q76,TRUE)=$O76),'1. Database - raw'!BO$7:BQ$494)),"")</f>
        <v/>
      </c>
      <c r="CN76" s="33" t="str">
        <f t="array" aca="1" ref="CN76" ca="1">IFERROR(IF(COUNT(IF(('1. Database - raw'!BO$7:BQ$494&gt;0)*('1. Database - raw'!$AD$7:$AD$494=$A76)*(INDIRECT($Q76,TRUE)=$O76),'1. Database - raw'!BO$7:BQ$494))&gt;0,COUNT(IF(('1. Database - raw'!BO$7:BQ$494&gt;0)*('1. Database - raw'!$AD$7:$AD$494=$A76)*(INDIRECT($Q76,TRUE)=$O76),'1. Database - raw'!BO$7:BQ$494)),""),"")</f>
        <v/>
      </c>
      <c r="CO76" s="14" t="str">
        <f t="shared" ca="1" si="214"/>
        <v/>
      </c>
      <c r="CP76" s="19" t="str">
        <f t="shared" ca="1" si="215"/>
        <v/>
      </c>
      <c r="CQ76" s="19" t="str">
        <f t="shared" ca="1" si="216"/>
        <v/>
      </c>
      <c r="CR76" s="19" t="str">
        <f t="array" aca="1" ref="CR76" ca="1">IFERROR(AVERAGE(IF(('1. Database - raw'!BU$7:BW$494&gt;0)*('1. Database - raw'!$AD$7:$AD$494=$A76)*(INDIRECT($Q76,TRUE)=$O76),'1. Database - raw'!BU$7:BW$494)),"")</f>
        <v/>
      </c>
      <c r="CS76" s="33" t="str">
        <f t="array" aca="1" ref="CS76" ca="1">IFERROR(_xlfn.STDEV.S(IF(('1. Database - raw'!BU$7:BW$494&gt;0)*('1. Database - raw'!$AD$7:$AD$494=$A76)*(INDIRECT($Q76,TRUE)=$O76),'1. Database - raw'!BU$7:BW$494)),"")</f>
        <v/>
      </c>
      <c r="CT76" s="33" t="str">
        <f t="array" aca="1" ref="CT76" ca="1">IFERROR(IF(COUNT(IF(('1. Database - raw'!BU$7:BW$494&gt;0)*('1. Database - raw'!$AD$7:$AD$494=$A76)*(INDIRECT($Q76,TRUE)=$O76),'1. Database - raw'!BU$7:BW$494))&gt;0,COUNT(IF(('1. Database - raw'!BU$7:BW$494&gt;0)*('1. Database - raw'!$AD$7:$AD$494=$A76)*(INDIRECT($Q76,TRUE)=$O76),'1. Database - raw'!BU$7:BW$494)),""),"")</f>
        <v/>
      </c>
      <c r="CU76" s="14" t="str">
        <f t="shared" ca="1" si="217"/>
        <v/>
      </c>
      <c r="CV76" s="19" t="str">
        <f t="shared" ca="1" si="218"/>
        <v/>
      </c>
      <c r="CW76" s="19" t="str">
        <f t="shared" ca="1" si="219"/>
        <v/>
      </c>
      <c r="CX76" s="19" t="str">
        <f t="array" aca="1" ref="CX76" ca="1">IFERROR(AVERAGE(IF(('1. Database - raw'!CA$7:CC$494&gt;0)*('1. Database - raw'!$AD$7:$AD$494=$A76)*(INDIRECT($Q76,TRUE)=$O76),'1. Database - raw'!CA$7:CC$494)),"")</f>
        <v/>
      </c>
      <c r="CY76" s="33" t="str">
        <f t="array" aca="1" ref="CY76" ca="1">IFERROR(_xlfn.STDEV.S(IF(('1. Database - raw'!CA$7:CC$494&gt;0)*('1. Database - raw'!$AD$7:$AD$494=$A76)*(INDIRECT($Q76,TRUE)=$O76),'1. Database - raw'!CA$7:CC$494)),"")</f>
        <v/>
      </c>
      <c r="CZ76" s="33" t="str">
        <f t="array" aca="1" ref="CZ76" ca="1">IFERROR(IF(COUNT(IF(('1. Database - raw'!CA$7:CC$494&gt;0)*('1. Database - raw'!$AD$7:$AD$494=$A76)*(INDIRECT($Q76,TRUE)=$O76),'1. Database - raw'!CA$7:CC$494))&gt;0,COUNT(IF(('1. Database - raw'!CA$7:CC$494&gt;0)*('1. Database - raw'!$AD$7:$AD$494=$A76)*(INDIRECT($Q76,TRUE)=$O76),'1. Database - raw'!CA$7:CC$494)),""),"")</f>
        <v/>
      </c>
      <c r="DA76" s="14" t="str">
        <f t="shared" ca="1" si="220"/>
        <v/>
      </c>
      <c r="DB76" s="19" t="str">
        <f t="shared" ca="1" si="221"/>
        <v/>
      </c>
      <c r="DC76" s="19" t="str">
        <f t="shared" ca="1" si="222"/>
        <v/>
      </c>
      <c r="DD76" s="19" t="str">
        <f t="array" aca="1" ref="DD76" ca="1">IFERROR(AVERAGE(IF(('1. Database - raw'!CG$7:CI$494&gt;0)*('1. Database - raw'!$AD$7:$AD$494=$A76)*(INDIRECT($Q76,TRUE)=$O76),'1. Database - raw'!CG$7:CI$494)),"")</f>
        <v/>
      </c>
      <c r="DE76" s="33" t="str">
        <f t="array" aca="1" ref="DE76" ca="1">IFERROR(_xlfn.STDEV.S(IF(('1. Database - raw'!CG$7:CI$494&gt;0)*('1. Database - raw'!$AD$7:$AD$494=$A76)*(INDIRECT($Q76,TRUE)=$O76),'1. Database - raw'!CG$7:CI$494)),"")</f>
        <v/>
      </c>
      <c r="DF76" s="33" t="str">
        <f t="array" aca="1" ref="DF76" ca="1">IFERROR(IF(COUNT(IF(('1. Database - raw'!CG$7:CI$494&gt;0)*('1. Database - raw'!$AD$7:$AD$494=$A76)*(INDIRECT($Q76,TRUE)=$O76),'1. Database - raw'!CG$7:CI$494))&gt;0,COUNT(IF(('1. Database - raw'!CG$7:CI$494&gt;0)*('1. Database - raw'!$AD$7:$AD$494=$A76)*(INDIRECT($Q76,TRUE)=$O76),'1. Database - raw'!CG$7:CI$494)),""),"")</f>
        <v/>
      </c>
      <c r="DG76" s="14" t="str">
        <f t="shared" ca="1" si="223"/>
        <v/>
      </c>
      <c r="DH76" s="19" t="str">
        <f t="shared" ca="1" si="224"/>
        <v/>
      </c>
      <c r="DI76" s="19" t="str">
        <f t="shared" ca="1" si="225"/>
        <v/>
      </c>
      <c r="DJ76" s="19" t="str">
        <f t="array" aca="1" ref="DJ76" ca="1">IFERROR(AVERAGE(IF(('1. Database - raw'!CM$7:CO$494&gt;0)*('1. Database - raw'!$AD$7:$AD$494=$A76)*(INDIRECT($Q76,TRUE)=$O76),'1. Database - raw'!CM$7:CO$494)),"")</f>
        <v/>
      </c>
      <c r="DK76" s="33" t="str">
        <f t="array" aca="1" ref="DK76" ca="1">IFERROR(_xlfn.STDEV.S(IF(('1. Database - raw'!CM$7:CO$494&gt;0)*('1. Database - raw'!$AD$7:$AD$494=$A76)*(INDIRECT($Q76,TRUE)=$O76),'1. Database - raw'!CM$7:CO$494)),"")</f>
        <v/>
      </c>
      <c r="DL76" s="33" t="str">
        <f t="array" aca="1" ref="DL76" ca="1">IFERROR(IF(COUNT(IF(('1. Database - raw'!CM$7:CO$494&gt;0)*('1. Database - raw'!$AD$7:$AD$494=$A76)*(INDIRECT($Q76,TRUE)=$O76),'1. Database - raw'!CM$7:CO$494))&gt;0,COUNT(IF(('1. Database - raw'!CM$7:CO$494&gt;0)*('1. Database - raw'!$AD$7:$AD$494=$A76)*(INDIRECT($Q76,TRUE)=$O76),'1. Database - raw'!CM$7:CO$494)),""),"")</f>
        <v/>
      </c>
      <c r="DM76" s="14" t="str">
        <f t="shared" ca="1" si="226"/>
        <v/>
      </c>
      <c r="DN76" s="19" t="str">
        <f t="shared" ca="1" si="227"/>
        <v/>
      </c>
      <c r="DO76" s="19" t="str">
        <f t="shared" ca="1" si="228"/>
        <v/>
      </c>
      <c r="DP76" s="19" t="str">
        <f t="array" aca="1" ref="DP76" ca="1">IFERROR(AVERAGE(IF(('1. Database - raw'!CS$7:CU$494&gt;0)*('1. Database - raw'!$AD$7:$AD$494=$A76)*(INDIRECT($Q76,TRUE)=$O76),'1. Database - raw'!CS$7:CU$494)),"")</f>
        <v/>
      </c>
      <c r="DQ76" s="33" t="str">
        <f t="array" aca="1" ref="DQ76" ca="1">IFERROR(_xlfn.STDEV.S(IF(('1. Database - raw'!CS$7:CU$494&gt;0)*('1. Database - raw'!$AD$7:$AD$494=$A76)*(INDIRECT($Q76,TRUE)=$O76),'1. Database - raw'!CS$7:CU$494)),"")</f>
        <v/>
      </c>
      <c r="DR76" s="33" t="str">
        <f t="array" aca="1" ref="DR76" ca="1">IFERROR(IF(COUNT(IF(('1. Database - raw'!CS$7:CU$494&gt;0)*('1. Database - raw'!$AD$7:$AD$494=$A76)*(INDIRECT($Q76,TRUE)=$O76),'1. Database - raw'!CS$7:CU$494))&gt;0,COUNT(IF(('1. Database - raw'!CS$7:CU$494&gt;0)*('1. Database - raw'!$AD$7:$AD$494=$A76)*(INDIRECT($Q76,TRUE)=$O76),'1. Database - raw'!CS$7:CU$494)),""),"")</f>
        <v/>
      </c>
      <c r="DS76" s="14" t="str">
        <f t="shared" ca="1" si="229"/>
        <v/>
      </c>
      <c r="DT76" s="19" t="str">
        <f t="shared" ca="1" si="230"/>
        <v/>
      </c>
      <c r="DU76" s="19" t="str">
        <f t="shared" ca="1" si="231"/>
        <v/>
      </c>
      <c r="DV76" s="19" t="str">
        <f t="array" aca="1" ref="DV76" ca="1">IFERROR(AVERAGE(IF(('1. Database - raw'!CY$7:DA$494&gt;0)*('1. Database - raw'!$AD$7:$AD$494=$A76)*(INDIRECT($Q76,TRUE)=$O76),'1. Database - raw'!CY$7:DA$494)),"")</f>
        <v/>
      </c>
      <c r="DW76" s="33" t="str">
        <f t="array" aca="1" ref="DW76" ca="1">IFERROR(_xlfn.STDEV.S(IF(('1. Database - raw'!CY$7:DA$494&gt;0)*('1. Database - raw'!$AD$7:$AD$494=$A76)*(INDIRECT($Q76,TRUE)=$O76),'1. Database - raw'!CY$7:DA$494)),"")</f>
        <v/>
      </c>
      <c r="DX76" s="33" t="str">
        <f t="array" aca="1" ref="DX76" ca="1">IFERROR(IF(COUNT(IF(('1. Database - raw'!CY$7:DA$494&gt;0)*('1. Database - raw'!$AD$7:$AD$494=$A76)*(INDIRECT($Q76,TRUE)=$O76),'1. Database - raw'!CY$7:DA$494))&gt;0,COUNT(IF(('1. Database - raw'!CY$7:DA$494&gt;0)*('1. Database - raw'!$AD$7:$AD$494=$A76)*(INDIRECT($Q76,TRUE)=$O76),'1. Database - raw'!CY$7:DA$494)),""),"")</f>
        <v/>
      </c>
      <c r="DY76" s="14" t="str">
        <f t="shared" ca="1" si="232"/>
        <v/>
      </c>
      <c r="DZ76" s="19" t="str">
        <f t="shared" ca="1" si="233"/>
        <v/>
      </c>
      <c r="EA76" s="19" t="str">
        <f t="shared" ca="1" si="234"/>
        <v/>
      </c>
      <c r="EB76" s="19" t="str">
        <f t="array" aca="1" ref="EB76" ca="1">IFERROR(AVERAGE(IF(('1. Database - raw'!DE$7:DG$494&gt;0)*('1. Database - raw'!$AD$7:$AD$494=$A76)*(INDIRECT($Q76,TRUE)=$O76),'1. Database - raw'!DE$7:DG$494)),"")</f>
        <v/>
      </c>
      <c r="EC76" s="33" t="str">
        <f t="array" aca="1" ref="EC76" ca="1">IFERROR(_xlfn.STDEV.S(IF(('1. Database - raw'!DE$7:DG$494&gt;0)*('1. Database - raw'!$AD$7:$AD$494=$A76)*(INDIRECT($Q76,TRUE)=$O76),'1. Database - raw'!DE$7:DG$494)),"")</f>
        <v/>
      </c>
      <c r="ED76" s="33" t="str">
        <f t="array" aca="1" ref="ED76" ca="1">IFERROR(IF(COUNT(IF(('1. Database - raw'!DE$7:DG$494&gt;0)*('1. Database - raw'!$AD$7:$AD$494=$A76)*(INDIRECT($Q76,TRUE)=$O76),'1. Database - raw'!DE$7:DG$494))&gt;0,COUNT(IF(('1. Database - raw'!DE$7:DG$494&gt;0)*('1. Database - raw'!$AD$7:$AD$494=$A76)*(INDIRECT($Q76,TRUE)=$O76),'1. Database - raw'!DE$7:DG$494)),""),"")</f>
        <v/>
      </c>
      <c r="EE76" s="101" t="str">
        <f t="shared" ca="1" si="235"/>
        <v/>
      </c>
      <c r="EF76" s="102" t="str">
        <f t="shared" ca="1" si="236"/>
        <v/>
      </c>
      <c r="EG76" s="102" t="str">
        <f t="shared" ca="1" si="237"/>
        <v/>
      </c>
      <c r="EH76" s="102" t="str">
        <f t="array" aca="1" ref="EH76" ca="1">IFERROR(AVERAGE(IF(('1. Database - raw'!DK$7:DM$494&gt;0)*('1. Database - raw'!$AD$7:$AD$494=$A76)*(INDIRECT($Q76,TRUE)=$O76),'1. Database - raw'!DK$7:DM$494)),"")</f>
        <v/>
      </c>
      <c r="EI76" s="269" t="str">
        <f t="array" aca="1" ref="EI76" ca="1">IFERROR(_xlfn.STDEV.S(IF(('1. Database - raw'!DK$7:DM$494&gt;0)*('1. Database - raw'!$AD$7:$AD$494=$A76)*(INDIRECT($Q76,TRUE)=$O76),'1. Database - raw'!DK$7:DM$494)),"")</f>
        <v/>
      </c>
      <c r="EJ76" s="33" t="str">
        <f t="array" aca="1" ref="EJ76" ca="1">IFERROR(IF(COUNT(IF(('1. Database - raw'!DK$7:DM$494&gt;0)*('1. Database - raw'!$AD$7:$AD$494=$A76)*(INDIRECT($Q76,TRUE)=$O76),'1. Database - raw'!DK$7:DM$494))&gt;0,COUNT(IF(('1. Database - raw'!DK$7:DM$494&gt;0)*('1. Database - raw'!$AD$7:$AD$494=$A76)*(INDIRECT($Q76,TRUE)=$O76),'1. Database - raw'!DK$7:DM$494)),""),"")</f>
        <v/>
      </c>
      <c r="EK76" s="14">
        <f t="shared" ca="1" si="238"/>
        <v>59.58120097823366</v>
      </c>
      <c r="EL76" s="19">
        <f t="shared" ca="1" si="239"/>
        <v>62.779310967318402</v>
      </c>
      <c r="EM76" s="19">
        <f t="shared" ca="1" si="240"/>
        <v>61.159355327037467</v>
      </c>
      <c r="EN76" s="19">
        <f t="array" aca="1" ref="EN76" ca="1">IFERROR(AVERAGE(IF(('1. Database - raw'!DQ$7:DS$494&gt;0)*('1. Database - raw'!$AD$7:$AD$494=$A76)*(INDIRECT($Q76,TRUE)=$O76),'1. Database - raw'!DQ$7:DS$494)),"")</f>
        <v>61.5</v>
      </c>
      <c r="EO76" s="33">
        <f t="array" aca="1" ref="EO76" ca="1">IFERROR(_xlfn.STDEV.S(IF(('1. Database - raw'!DQ$7:DS$494&gt;0)*('1. Database - raw'!$AD$7:$AD$494=$A76)*(INDIRECT($Q76,TRUE)=$O76),'1. Database - raw'!DQ$7:DS$494)),"")</f>
        <v>6.5</v>
      </c>
      <c r="EP76" s="33">
        <f t="array" aca="1" ref="EP76" ca="1">IFERROR(IF(COUNT(IF(('1. Database - raw'!DQ$7:DS$494&gt;0)*('1. Database - raw'!$AD$7:$AD$494=$A76)*(INDIRECT($Q76,TRUE)=$O76),'1. Database - raw'!DQ$7:DS$494))&gt;0,COUNT(IF(('1. Database - raw'!DQ$7:DS$494&gt;0)*('1. Database - raw'!$AD$7:$AD$494=$A76)*(INDIRECT($Q76,TRUE)=$O76),'1. Database - raw'!DQ$7:DS$494)),""),"")</f>
        <v>3</v>
      </c>
      <c r="EQ76" s="14" t="str">
        <f t="shared" ca="1" si="241"/>
        <v/>
      </c>
      <c r="ER76" s="19" t="str">
        <f t="shared" ca="1" si="242"/>
        <v/>
      </c>
      <c r="ES76" s="19" t="str">
        <f t="shared" ca="1" si="243"/>
        <v/>
      </c>
      <c r="ET76" s="19" t="str">
        <f t="array" aca="1" ref="ET76" ca="1">IFERROR(AVERAGE(IF(('1. Database - raw'!DW$7:DY$494&gt;0)*('1. Database - raw'!$AD$7:$AD$494=$A76)*(INDIRECT($Q76,TRUE)=$O76),'1. Database - raw'!DW$7:DY$494)),"")</f>
        <v/>
      </c>
      <c r="EU76" s="33" t="str">
        <f t="array" aca="1" ref="EU76" ca="1">IFERROR(_xlfn.STDEV.S(IF(('1. Database - raw'!DW$7:DY$494&gt;0)*('1. Database - raw'!$AD$7:$AD$494=$A76)*(INDIRECT($Q76,TRUE)=$O76),'1. Database - raw'!DW$7:DY$494)),"")</f>
        <v/>
      </c>
      <c r="EV76" s="33" t="str">
        <f t="array" aca="1" ref="EV76" ca="1">IFERROR(IF(COUNT(IF(('1. Database - raw'!DW$7:DY$494&gt;0)*('1. Database - raw'!$AD$7:$AD$494=$A76)*(INDIRECT($Q76,TRUE)=$O76),'1. Database - raw'!DW$7:DY$494))&gt;0,COUNT(IF(('1. Database - raw'!DW$7:DY$494&gt;0)*('1. Database - raw'!$AD$7:$AD$494=$A76)*(INDIRECT($Q76,TRUE)=$O76),'1. Database - raw'!DW$7:DY$494)),""),"")</f>
        <v/>
      </c>
      <c r="EW76" s="14" t="str">
        <f t="shared" ca="1" si="244"/>
        <v/>
      </c>
      <c r="EX76" s="19" t="str">
        <f t="shared" ca="1" si="245"/>
        <v/>
      </c>
      <c r="EY76" s="19" t="str">
        <f t="shared" ca="1" si="246"/>
        <v/>
      </c>
      <c r="EZ76" s="19" t="str">
        <f t="array" aca="1" ref="EZ76" ca="1">IFERROR(AVERAGE(IF(('1. Database - raw'!EC$7:EE$494&gt;0)*('1. Database - raw'!$AD$7:$AD$494=$A76)*(INDIRECT($Q76,TRUE)=$O76),'1. Database - raw'!EC$7:EE$494)),"")</f>
        <v/>
      </c>
      <c r="FA76" s="33" t="str">
        <f t="array" aca="1" ref="FA76" ca="1">IFERROR(_xlfn.STDEV.S(IF(('1. Database - raw'!EC$7:EE$494&gt;0)*('1. Database - raw'!$AD$7:$AD$494=$A76)*(INDIRECT($Q76,TRUE)=$O76),'1. Database - raw'!EC$7:EE$494)),"")</f>
        <v/>
      </c>
      <c r="FB76" s="33" t="str">
        <f t="array" aca="1" ref="FB76" ca="1">IFERROR(IF(COUNT(IF(('1. Database - raw'!EC$7:EE$494&gt;0)*('1. Database - raw'!$AD$7:$AD$494=$A76)*(INDIRECT($Q76,TRUE)=$O76),'1. Database - raw'!EC$7:EE$494))&gt;0,COUNT(IF(('1. Database - raw'!EC$7:EE$494&gt;0)*('1. Database - raw'!$AD$7:$AD$494=$A76)*(INDIRECT($Q76,TRUE)=$O76),'1. Database - raw'!EC$7:EE$494)),""),"")</f>
        <v/>
      </c>
      <c r="FC76" s="14" t="str">
        <f t="shared" ca="1" si="247"/>
        <v/>
      </c>
      <c r="FD76" s="19" t="str">
        <f t="shared" ca="1" si="248"/>
        <v/>
      </c>
      <c r="FE76" s="19" t="str">
        <f t="shared" ca="1" si="249"/>
        <v/>
      </c>
      <c r="FF76" s="19" t="str">
        <f t="array" aca="1" ref="FF76" ca="1">IFERROR(AVERAGE(IF(('1. Database - raw'!EI$7:EK$494&gt;0)*('1. Database - raw'!$AD$7:$AD$494=$A76)*(INDIRECT($Q76,TRUE)=$O76),'1. Database - raw'!EI$7:EK$494)),"")</f>
        <v/>
      </c>
      <c r="FG76" s="33" t="str">
        <f t="array" aca="1" ref="FG76" ca="1">IFERROR(_xlfn.STDEV.S(IF(('1. Database - raw'!EI$7:EK$494&gt;0)*('1. Database - raw'!$AD$7:$AD$494=$A76)*(INDIRECT($Q76,TRUE)=$O76),'1. Database - raw'!EI$7:EK$494)),"")</f>
        <v/>
      </c>
      <c r="FH76" s="33" t="str">
        <f t="array" aca="1" ref="FH76" ca="1">IFERROR(IF(COUNT(IF(('1. Database - raw'!EI$7:EK$494&gt;0)*('1. Database - raw'!$AD$7:$AD$494=$A76)*(INDIRECT($Q76,TRUE)=$O76),'1. Database - raw'!EI$7:EK$494))&gt;0,COUNT(IF(('1. Database - raw'!EI$7:EK$494&gt;0)*('1. Database - raw'!$AD$7:$AD$494=$A76)*(INDIRECT($Q76,TRUE)=$O76),'1. Database - raw'!EI$7:EK$494)),""),"")</f>
        <v/>
      </c>
      <c r="FI76" s="14" t="str">
        <f t="shared" ca="1" si="250"/>
        <v/>
      </c>
      <c r="FJ76" s="19" t="str">
        <f t="shared" ca="1" si="251"/>
        <v/>
      </c>
      <c r="FK76" s="19" t="str">
        <f t="shared" ca="1" si="252"/>
        <v/>
      </c>
      <c r="FL76" s="19" t="str">
        <f t="array" aca="1" ref="FL76" ca="1">IFERROR(AVERAGE(IF(('1. Database - raw'!EO$7:EQ$494&gt;0)*('1. Database - raw'!$AD$7:$AD$494=$A76)*(INDIRECT($Q76,TRUE)=$O76),'1. Database - raw'!EO$7:EQ$494)),"")</f>
        <v/>
      </c>
      <c r="FM76" s="33" t="str">
        <f t="array" aca="1" ref="FM76" ca="1">IFERROR(_xlfn.STDEV.S(IF(('1. Database - raw'!EO$7:EQ$494&gt;0)*('1. Database - raw'!$AD$7:$AD$494=$A76)*(INDIRECT($Q76,TRUE)=$O76),'1. Database - raw'!EO$7:EQ$494)),"")</f>
        <v/>
      </c>
      <c r="FN76" s="33" t="str">
        <f t="array" aca="1" ref="FN76" ca="1">IFERROR(IF(COUNT(IF(('1. Database - raw'!EO$7:EQ$494&gt;0)*('1. Database - raw'!$AD$7:$AD$494=$A76)*(INDIRECT($Q76,TRUE)=$O76),'1. Database - raw'!EO$7:EQ$494))&gt;0,COUNT(IF(('1. Database - raw'!EO$7:EQ$494&gt;0)*('1. Database - raw'!$AD$7:$AD$494=$A76)*(INDIRECT($Q76,TRUE)=$O76),'1. Database - raw'!EO$7:EQ$494)),""),"")</f>
        <v/>
      </c>
      <c r="FO76" s="14" t="str">
        <f t="shared" ca="1" si="253"/>
        <v/>
      </c>
      <c r="FP76" s="19" t="str">
        <f t="shared" ca="1" si="254"/>
        <v/>
      </c>
      <c r="FQ76" s="19" t="str">
        <f t="shared" ca="1" si="255"/>
        <v/>
      </c>
      <c r="FR76" s="19" t="str">
        <f t="array" aca="1" ref="FR76" ca="1">IFERROR(AVERAGE(IF(('1. Database - raw'!EU$7:EW$494&gt;0)*('1. Database - raw'!$AD$7:$AD$494=$A76)*(INDIRECT($Q76,TRUE)=$O76),'1. Database - raw'!EU$7:EW$494)),"")</f>
        <v/>
      </c>
      <c r="FS76" s="33" t="str">
        <f t="array" aca="1" ref="FS76" ca="1">IFERROR(_xlfn.STDEV.S(IF(('1. Database - raw'!EU$7:EW$494&gt;0)*('1. Database - raw'!$AD$7:$AD$494=$A76)*(INDIRECT($Q76,TRUE)=$O76),'1. Database - raw'!EU$7:EW$494)),"")</f>
        <v/>
      </c>
      <c r="FT76" s="33" t="str">
        <f t="array" aca="1" ref="FT76" ca="1">IFERROR(IF(COUNT(IF(('1. Database - raw'!EU$7:EW$494&gt;0)*('1. Database - raw'!$AD$7:$AD$494=$A76)*(INDIRECT($Q76,TRUE)=$O76),'1. Database - raw'!EU$7:EW$494))&gt;0,COUNT(IF(('1. Database - raw'!EU$7:EW$494&gt;0)*('1. Database - raw'!$AD$7:$AD$494=$A76)*(INDIRECT($Q76,TRUE)=$O76),'1. Database - raw'!EU$7:EW$494)),""),"")</f>
        <v/>
      </c>
      <c r="FU76" s="14" t="str">
        <f t="shared" ca="1" si="256"/>
        <v/>
      </c>
      <c r="FV76" s="19" t="str">
        <f t="shared" ca="1" si="257"/>
        <v/>
      </c>
      <c r="FW76" s="19" t="str">
        <f t="shared" ca="1" si="258"/>
        <v/>
      </c>
      <c r="FX76" s="19" t="str">
        <f t="array" aca="1" ref="FX76" ca="1">IFERROR(AVERAGE(IF(('1. Database - raw'!FA$7:FC$494&gt;0)*('1. Database - raw'!$AD$7:$AD$494=$A76)*(INDIRECT($Q76,TRUE)=$O76),'1. Database - raw'!FA$7:FC$494)),"")</f>
        <v/>
      </c>
      <c r="FY76" s="33" t="str">
        <f t="array" aca="1" ref="FY76" ca="1">IFERROR(_xlfn.STDEV.S(IF(('1. Database - raw'!FA$7:FC$494&gt;0)*('1. Database - raw'!$AD$7:$AD$494=$A76)*(INDIRECT($Q76,TRUE)=$O76),'1. Database - raw'!FA$7:FC$494)),"")</f>
        <v/>
      </c>
      <c r="FZ76" s="33" t="str">
        <f t="array" aca="1" ref="FZ76" ca="1">IFERROR(IF(COUNT(IF(('1. Database - raw'!FA$7:FC$494&gt;0)*('1. Database - raw'!$AD$7:$AD$494=$A76)*(INDIRECT($Q76,TRUE)=$O76),'1. Database - raw'!FA$7:FC$494))&gt;0,COUNT(IF(('1. Database - raw'!FA$7:FC$494&gt;0)*('1. Database - raw'!$AD$7:$AD$494=$A76)*(INDIRECT($Q76,TRUE)=$O76),'1. Database - raw'!FA$7:FC$494)),""),"")</f>
        <v/>
      </c>
      <c r="GA76" s="14" t="str">
        <f t="shared" ca="1" si="259"/>
        <v/>
      </c>
      <c r="GB76" s="19" t="str">
        <f t="shared" ca="1" si="260"/>
        <v/>
      </c>
      <c r="GC76" s="19" t="str">
        <f t="shared" ca="1" si="261"/>
        <v/>
      </c>
      <c r="GD76" s="19" t="str">
        <f t="array" aca="1" ref="GD76" ca="1">IFERROR(AVERAGE(IF(('1. Database - raw'!FG$7:FI$494&gt;0)*('1. Database - raw'!$AD$7:$AD$494=$A76)*(INDIRECT($Q76,TRUE)=$O76),'1. Database - raw'!FG$7:FI$494)),"")</f>
        <v/>
      </c>
      <c r="GE76" s="33" t="str">
        <f t="array" aca="1" ref="GE76" ca="1">IFERROR(_xlfn.STDEV.S(IF(('1. Database - raw'!FG$7:FI$494&gt;0)*('1. Database - raw'!$AD$7:$AD$494=$A76)*(INDIRECT($Q76,TRUE)=$O76),'1. Database - raw'!FG$7:FI$494)),"")</f>
        <v/>
      </c>
      <c r="GF76" s="33" t="str">
        <f t="array" aca="1" ref="GF76" ca="1">IFERROR(IF(COUNT(IF(('1. Database - raw'!FG$7:FI$494&gt;0)*('1. Database - raw'!$AD$7:$AD$494=$A76)*(INDIRECT($Q76,TRUE)=$O76),'1. Database - raw'!FG$7:FI$494))&gt;0,COUNT(IF(('1. Database - raw'!FG$7:FI$494&gt;0)*('1. Database - raw'!$AD$7:$AD$494=$A76)*(INDIRECT($Q76,TRUE)=$O76),'1. Database - raw'!FG$7:FI$494)),""),"")</f>
        <v/>
      </c>
      <c r="GG76" s="14" t="str">
        <f t="shared" ca="1" si="262"/>
        <v/>
      </c>
      <c r="GH76" s="19" t="str">
        <f t="shared" ca="1" si="263"/>
        <v/>
      </c>
      <c r="GI76" s="19" t="str">
        <f t="shared" ca="1" si="264"/>
        <v/>
      </c>
      <c r="GJ76" s="19" t="str">
        <f t="array" aca="1" ref="GJ76" ca="1">IFERROR(AVERAGE(IF(('1. Database - raw'!FM$7:FO$494&gt;0)*('1. Database - raw'!$AD$7:$AD$494=$A76)*(INDIRECT($Q76,TRUE)=$O76),'1. Database - raw'!FM$7:FO$494)),"")</f>
        <v/>
      </c>
      <c r="GK76" s="33" t="str">
        <f t="array" aca="1" ref="GK76" ca="1">IFERROR(_xlfn.STDEV.S(IF(('1. Database - raw'!FM$7:FO$494&gt;0)*('1. Database - raw'!$AD$7:$AD$494=$A76)*(INDIRECT($Q76,TRUE)=$O76),'1. Database - raw'!FM$7:FO$494)),"")</f>
        <v/>
      </c>
      <c r="GL76" s="33" t="str">
        <f t="array" aca="1" ref="GL76" ca="1">IFERROR(IF(COUNT(IF(('1. Database - raw'!FM$7:FO$494&gt;0)*('1. Database - raw'!$AD$7:$AD$494=$A76)*(INDIRECT($Q76,TRUE)=$O76),'1. Database - raw'!FM$7:FO$494))&gt;0,COUNT(IF(('1. Database - raw'!FM$7:FO$494&gt;0)*('1. Database - raw'!$AD$7:$AD$494=$A76)*(INDIRECT($Q76,TRUE)=$O76),'1. Database - raw'!FM$7:FO$494)),""),"")</f>
        <v/>
      </c>
      <c r="GM76" s="14">
        <f t="shared" ca="1" si="265"/>
        <v>133.83802018533777</v>
      </c>
      <c r="GN76" s="19">
        <f t="shared" ca="1" si="266"/>
        <v>141.89598659682105</v>
      </c>
      <c r="GO76" s="19">
        <f t="shared" ca="1" si="267"/>
        <v>137.80811992899314</v>
      </c>
      <c r="GP76" s="19">
        <f t="array" aca="1" ref="GP76" ca="1">IFERROR(AVERAGE(IF(('1. Database - raw'!FS$7:FU$494&gt;0)*('1. Database - raw'!$AD$7:$AD$494=$A76)*(INDIRECT($Q76,TRUE)=$O76),'1. Database - raw'!FS$7:FU$494)),"")</f>
        <v>138.66666666666666</v>
      </c>
      <c r="GQ76" s="33">
        <f t="array" aca="1" ref="GQ76" ca="1">IFERROR(_xlfn.STDEV.S(IF(('1. Database - raw'!FS$7:FU$494&gt;0)*('1. Database - raw'!$AD$7:$AD$494=$A76)*(INDIRECT($Q76,TRUE)=$O76),'1. Database - raw'!FS$7:FU$494)),"")</f>
        <v>15.50268793897798</v>
      </c>
      <c r="GR76" s="33">
        <f t="array" aca="1" ref="GR76" ca="1">IFERROR(IF(COUNT(IF(('1. Database - raw'!FS$7:FU$494&gt;0)*('1. Database - raw'!$AD$7:$AD$494=$A76)*(INDIRECT($Q76,TRUE)=$O76),'1. Database - raw'!FS$7:FU$494))&gt;0,COUNT(IF(('1. Database - raw'!FS$7:FU$494&gt;0)*('1. Database - raw'!$AD$7:$AD$494=$A76)*(INDIRECT($Q76,TRUE)=$O76),'1. Database - raw'!FS$7:FU$494)),""),"")</f>
        <v>3</v>
      </c>
      <c r="GS76" s="14" t="str">
        <f t="shared" ca="1" si="268"/>
        <v/>
      </c>
      <c r="GT76" s="19" t="str">
        <f t="shared" ca="1" si="269"/>
        <v/>
      </c>
      <c r="GU76" s="19" t="str">
        <f t="shared" ca="1" si="270"/>
        <v/>
      </c>
      <c r="GV76" s="19" t="str">
        <f t="array" aca="1" ref="GV76" ca="1">IFERROR(AVERAGE(IF(('1. Database - raw'!FY$7:GA$494&gt;0)*('1. Database - raw'!$AD$7:$AD$494=$A76)*(INDIRECT($Q76,TRUE)=$O76),'1. Database - raw'!FY$7:GA$494)),"")</f>
        <v/>
      </c>
      <c r="GW76" s="33" t="str">
        <f t="array" aca="1" ref="GW76" ca="1">IFERROR(_xlfn.STDEV.S(IF(('1. Database - raw'!FY$7:GA$494&gt;0)*('1. Database - raw'!$AD$7:$AD$494=$A76)*(INDIRECT($Q76,TRUE)=$O76),'1. Database - raw'!FY$7:GA$494)),"")</f>
        <v/>
      </c>
      <c r="GX76" s="33" t="str">
        <f t="array" aca="1" ref="GX76" ca="1">IFERROR(IF(COUNT(IF(('1. Database - raw'!FY$7:GA$494&gt;0)*('1. Database - raw'!$AD$7:$AD$494=$A76)*(INDIRECT($Q76,TRUE)=$O76),'1. Database - raw'!FY$7:GA$494))&gt;0,COUNT(IF(('1. Database - raw'!FY$7:GA$494&gt;0)*('1. Database - raw'!$AD$7:$AD$494=$A76)*(INDIRECT($Q76,TRUE)=$O76),'1. Database - raw'!FY$7:GA$494)),""),"")</f>
        <v/>
      </c>
      <c r="GY76" s="14" t="str">
        <f t="shared" ca="1" si="271"/>
        <v/>
      </c>
      <c r="GZ76" s="19" t="str">
        <f t="shared" ca="1" si="272"/>
        <v/>
      </c>
      <c r="HA76" s="19" t="str">
        <f t="shared" ca="1" si="273"/>
        <v/>
      </c>
      <c r="HB76" s="19" t="str">
        <f t="array" aca="1" ref="HB76" ca="1">IFERROR(AVERAGE(IF(('1. Database - raw'!GE$7:GG$494&gt;0)*('1. Database - raw'!$AD$7:$AD$494=$A76)*(INDIRECT($Q76,TRUE)=$O76),'1. Database - raw'!GE$7:GG$494)),"")</f>
        <v/>
      </c>
      <c r="HC76" s="33" t="str">
        <f t="array" aca="1" ref="HC76" ca="1">IFERROR(_xlfn.STDEV.S(IF(('1. Database - raw'!GE$7:GG$494&gt;0)*('1. Database - raw'!$AD$7:$AD$494=$A76)*(INDIRECT($Q76,TRUE)=$O76),'1. Database - raw'!GE$7:GG$494)),"")</f>
        <v/>
      </c>
      <c r="HD76" s="33" t="str">
        <f t="array" aca="1" ref="HD76" ca="1">IFERROR(IF(COUNT(IF(('1. Database - raw'!GE$7:GG$494&gt;0)*('1. Database - raw'!$AD$7:$AD$494=$A76)*(INDIRECT($Q76,TRUE)=$O76),'1. Database - raw'!GE$7:GG$494))&gt;0,COUNT(IF(('1. Database - raw'!GE$7:GG$494&gt;0)*('1. Database - raw'!$AD$7:$AD$494=$A76)*(INDIRECT($Q76,TRUE)=$O76),'1. Database - raw'!GE$7:GG$494)),""),"")</f>
        <v/>
      </c>
      <c r="HE76" s="14" t="str">
        <f t="shared" ca="1" si="274"/>
        <v/>
      </c>
      <c r="HF76" s="19" t="str">
        <f t="shared" ca="1" si="275"/>
        <v/>
      </c>
      <c r="HG76" s="19" t="str">
        <f t="shared" ca="1" si="276"/>
        <v/>
      </c>
      <c r="HH76" s="19" t="str">
        <f t="array" aca="1" ref="HH76" ca="1">IFERROR(AVERAGE(IF(('1. Database - raw'!GK$7:GM$494&gt;0)*('1. Database - raw'!$AD$7:$AD$494=$A76)*(INDIRECT($Q76,TRUE)=$O76),'1. Database - raw'!GK$7:GM$494)),"")</f>
        <v/>
      </c>
      <c r="HI76" s="33" t="str">
        <f t="array" aca="1" ref="HI76" ca="1">IFERROR(_xlfn.STDEV.S(IF(('1. Database - raw'!GK$7:GM$494&gt;0)*('1. Database - raw'!$AD$7:$AD$494=$A76)*(INDIRECT($Q76,TRUE)=$O76),'1. Database - raw'!GK$7:GM$494)),"")</f>
        <v/>
      </c>
      <c r="HJ76" s="33" t="str">
        <f t="array" aca="1" ref="HJ76" ca="1">IFERROR(IF(COUNT(IF(('1. Database - raw'!GK$7:GM$494&gt;0)*('1. Database - raw'!$AD$7:$AD$494=$A76)*(INDIRECT($Q76,TRUE)=$O76),'1. Database - raw'!GK$7:GM$494))&gt;0,COUNT(IF(('1. Database - raw'!GK$7:GM$494&gt;0)*('1. Database - raw'!$AD$7:$AD$494=$A76)*(INDIRECT($Q76,TRUE)=$O76),'1. Database - raw'!GK$7:GM$494)),""),"")</f>
        <v/>
      </c>
      <c r="HK76" s="14" t="str">
        <f t="shared" ca="1" si="277"/>
        <v/>
      </c>
      <c r="HL76" s="19" t="str">
        <f t="shared" ca="1" si="278"/>
        <v/>
      </c>
      <c r="HM76" s="19" t="str">
        <f t="shared" ca="1" si="279"/>
        <v/>
      </c>
      <c r="HN76" s="19" t="str">
        <f t="array" aca="1" ref="HN76" ca="1">IFERROR(AVERAGE(IF(('1. Database - raw'!GQ$7:GS$494&gt;0)*('1. Database - raw'!$AD$7:$AD$494=$A76)*(INDIRECT($Q76,TRUE)=$O76),'1. Database - raw'!GQ$7:GS$494)),"")</f>
        <v/>
      </c>
      <c r="HO76" s="33" t="str">
        <f t="array" aca="1" ref="HO76" ca="1">IFERROR(_xlfn.STDEV.S(IF(('1. Database - raw'!GQ$7:GS$494&gt;0)*('1. Database - raw'!$AD$7:$AD$494=$A76)*(INDIRECT($Q76,TRUE)=$O76),'1. Database - raw'!GQ$7:GS$494)),"")</f>
        <v/>
      </c>
      <c r="HP76" s="33" t="str">
        <f t="array" aca="1" ref="HP76" ca="1">IFERROR(IF(COUNT(IF(('1. Database - raw'!GQ$7:GS$494&gt;0)*('1. Database - raw'!$AD$7:$AD$494=$A76)*(INDIRECT($Q76,TRUE)=$O76),'1. Database - raw'!GQ$7:GS$494))&gt;0,COUNT(IF(('1. Database - raw'!GQ$7:GS$494&gt;0)*('1. Database - raw'!$AD$7:$AD$494=$A76)*(INDIRECT($Q76,TRUE)=$O76),'1. Database - raw'!GQ$7:GS$494)),""),"")</f>
        <v/>
      </c>
      <c r="HQ76" s="14" t="str">
        <f t="shared" ca="1" si="280"/>
        <v/>
      </c>
      <c r="HR76" s="19" t="str">
        <f t="shared" ca="1" si="281"/>
        <v/>
      </c>
      <c r="HS76" s="19" t="str">
        <f t="shared" ca="1" si="282"/>
        <v/>
      </c>
      <c r="HT76" s="19" t="str">
        <f t="array" aca="1" ref="HT76" ca="1">IFERROR(AVERAGE(IF(('1. Database - raw'!GW$7:GY$494&gt;0)*('1. Database - raw'!$AD$7:$AD$494=$A76)*(INDIRECT($Q76,TRUE)=$O76),'1. Database - raw'!GW$7:GY$494)),"")</f>
        <v/>
      </c>
      <c r="HU76" s="33" t="str">
        <f t="array" aca="1" ref="HU76" ca="1">IFERROR(_xlfn.STDEV.S(IF(('1. Database - raw'!GW$7:GY$494&gt;0)*('1. Database - raw'!$AD$7:$AD$494=$A76)*(INDIRECT($Q76,TRUE)=$O76),'1. Database - raw'!GW$7:GY$494)),"")</f>
        <v/>
      </c>
      <c r="HV76" s="33" t="str">
        <f t="array" aca="1" ref="HV76" ca="1">IFERROR(IF(COUNT(IF(('1. Database - raw'!GW$7:GY$494&gt;0)*('1. Database - raw'!$AD$7:$AD$494=$A76)*(INDIRECT($Q76,TRUE)=$O76),'1. Database - raw'!GW$7:GY$494))&gt;0,COUNT(IF(('1. Database - raw'!GW$7:GY$494&gt;0)*('1. Database - raw'!$AD$7:$AD$494=$A76)*(INDIRECT($Q76,TRUE)=$O76),'1. Database - raw'!GW$7:GY$494)),""),"")</f>
        <v/>
      </c>
      <c r="HW76" s="14" t="str">
        <f t="shared" ca="1" si="283"/>
        <v/>
      </c>
      <c r="HX76" s="19" t="str">
        <f t="shared" ca="1" si="284"/>
        <v/>
      </c>
      <c r="HY76" s="19" t="str">
        <f t="shared" ca="1" si="285"/>
        <v/>
      </c>
      <c r="HZ76" s="19" t="str">
        <f t="array" aca="1" ref="HZ76" ca="1">IFERROR(AVERAGE(IF(('1. Database - raw'!HC$7:HE$494&gt;0)*('1. Database - raw'!$AD$7:$AD$494=$A76)*(INDIRECT($Q76,TRUE)=$O76),'1. Database - raw'!HC$7:HE$494)),"")</f>
        <v/>
      </c>
      <c r="IA76" s="33" t="str">
        <f t="array" aca="1" ref="IA76" ca="1">IFERROR(_xlfn.STDEV.S(IF(('1. Database - raw'!HC$7:HE$494&gt;0)*('1. Database - raw'!$AD$7:$AD$494=$A76)*(INDIRECT($Q76,TRUE)=$O76),'1. Database - raw'!HC$7:HE$494)),"")</f>
        <v/>
      </c>
      <c r="IB76" s="33" t="str">
        <f t="array" aca="1" ref="IB76" ca="1">IFERROR(IF(COUNT(IF(('1. Database - raw'!HC$7:HE$494&gt;0)*('1. Database - raw'!$AD$7:$AD$494=$A76)*(INDIRECT($Q76,TRUE)=$O76),'1. Database - raw'!HC$7:HE$494))&gt;0,COUNT(IF(('1. Database - raw'!HC$7:HE$494&gt;0)*('1. Database - raw'!$AD$7:$AD$494=$A76)*(INDIRECT($Q76,TRUE)=$O76),'1. Database - raw'!HC$7:HE$494)),""),"")</f>
        <v/>
      </c>
      <c r="IC76" s="14" t="str">
        <f t="shared" ca="1" si="286"/>
        <v/>
      </c>
      <c r="ID76" s="19" t="str">
        <f t="shared" ca="1" si="287"/>
        <v/>
      </c>
      <c r="IE76" s="19" t="str">
        <f t="shared" ca="1" si="288"/>
        <v/>
      </c>
      <c r="IF76" s="19" t="str">
        <f t="array" aca="1" ref="IF76" ca="1">IFERROR(AVERAGE(IF(('1. Database - raw'!HI$7:HK$494&gt;0)*('1. Database - raw'!$AD$7:$AD$494=$A76)*(INDIRECT($Q76,TRUE)=$O76),'1. Database - raw'!HI$7:HK$494)),"")</f>
        <v/>
      </c>
      <c r="IG76" s="33" t="str">
        <f t="array" aca="1" ref="IG76" ca="1">IFERROR(_xlfn.STDEV.S(IF(('1. Database - raw'!HI$7:HK$494&gt;0)*('1. Database - raw'!$AD$7:$AD$494=$A76)*(INDIRECT($Q76,TRUE)=$O76),'1. Database - raw'!HI$7:HK$494)),"")</f>
        <v/>
      </c>
      <c r="IH76" s="33" t="str">
        <f t="array" aca="1" ref="IH76" ca="1">IFERROR(IF(COUNT(IF(('1. Database - raw'!HI$7:HK$494&gt;0)*('1. Database - raw'!$AD$7:$AD$494=$A76)*(INDIRECT($Q76,TRUE)=$O76),'1. Database - raw'!HI$7:HK$494))&gt;0,COUNT(IF(('1. Database - raw'!HI$7:HK$494&gt;0)*('1. Database - raw'!$AD$7:$AD$494=$A76)*(INDIRECT($Q76,TRUE)=$O76),'1. Database - raw'!HI$7:HK$494)),""),"")</f>
        <v/>
      </c>
      <c r="II76" s="14" t="str">
        <f t="shared" ca="1" si="289"/>
        <v/>
      </c>
      <c r="IJ76" s="19" t="str">
        <f t="shared" ca="1" si="290"/>
        <v/>
      </c>
      <c r="IK76" s="19" t="str">
        <f t="shared" ca="1" si="291"/>
        <v/>
      </c>
      <c r="IL76" s="19" t="str">
        <f t="array" aca="1" ref="IL76" ca="1">IFERROR(AVERAGE(IF(('1. Database - raw'!HO$7:HQ$494&gt;0)*('1. Database - raw'!$AD$7:$AD$494=$A76)*(INDIRECT($Q76,TRUE)=$O76),'1. Database - raw'!HO$7:HQ$494)),"")</f>
        <v/>
      </c>
      <c r="IM76" s="33" t="str">
        <f t="array" aca="1" ref="IM76" ca="1">IFERROR(_xlfn.STDEV.S(IF(('1. Database - raw'!HO$7:HQ$494&gt;0)*('1. Database - raw'!$AD$7:$AD$494=$A76)*(INDIRECT($Q76,TRUE)=$O76),'1. Database - raw'!HO$7:HQ$494)),"")</f>
        <v/>
      </c>
      <c r="IN76" s="33" t="str">
        <f t="array" aca="1" ref="IN76" ca="1">IFERROR(IF(COUNT(IF(('1. Database - raw'!HO$7:HQ$494&gt;0)*('1. Database - raw'!$AD$7:$AD$494=$A76)*(INDIRECT($Q76,TRUE)=$O76),'1. Database - raw'!HO$7:HQ$494))&gt;0,COUNT(IF(('1. Database - raw'!HO$7:HQ$494&gt;0)*('1. Database - raw'!$AD$7:$AD$494=$A76)*(INDIRECT($Q76,TRUE)=$O76),'1. Database - raw'!HO$7:HQ$494)),""),"")</f>
        <v/>
      </c>
      <c r="IO76" s="14">
        <f t="shared" ca="1" si="292"/>
        <v>45.202562777757521</v>
      </c>
      <c r="IP76" s="19">
        <f t="shared" ca="1" si="293"/>
        <v>49.909125962214588</v>
      </c>
      <c r="IQ76" s="19">
        <f t="shared" ca="1" si="294"/>
        <v>47.497583091037519</v>
      </c>
      <c r="IR76" s="19">
        <f t="array" aca="1" ref="IR76" ca="1">IFERROR(AVERAGE(IF(('1. Database - raw'!HU$7:HW$494&gt;0)*('1. Database - raw'!$AD$7:$AD$494=$A76)*(INDIRECT($Q76,TRUE)=$O76),'1. Database - raw'!HU$7:HW$494)),"")</f>
        <v>48</v>
      </c>
      <c r="IS76" s="33">
        <f t="array" aca="1" ref="IS76" ca="1">IFERROR(_xlfn.STDEV.S(IF(('1. Database - raw'!HU$7:HW$494&gt;0)*('1. Database - raw'!$AD$7:$AD$494=$A76)*(INDIRECT($Q76,TRUE)=$O76),'1. Database - raw'!HU$7:HW$494)),"")</f>
        <v>7</v>
      </c>
      <c r="IT76" s="33">
        <f t="array" aca="1" ref="IT76" ca="1">IFERROR(IF(COUNT(IF(('1. Database - raw'!HU$7:HW$494&gt;0)*('1. Database - raw'!$AD$7:$AD$494=$A76)*(INDIRECT($Q76,TRUE)=$O76),'1. Database - raw'!HU$7:HW$494))&gt;0,COUNT(IF(('1. Database - raw'!HU$7:HW$494&gt;0)*('1. Database - raw'!$AD$7:$AD$494=$A76)*(INDIRECT($Q76,TRUE)=$O76),'1. Database - raw'!HU$7:HW$494)),""),"")</f>
        <v>3</v>
      </c>
      <c r="IU76" s="14" t="str">
        <f t="shared" ca="1" si="295"/>
        <v/>
      </c>
      <c r="IV76" s="19" t="str">
        <f t="shared" ca="1" si="296"/>
        <v/>
      </c>
      <c r="IW76" s="19" t="str">
        <f t="shared" ca="1" si="297"/>
        <v/>
      </c>
      <c r="IX76" s="19" t="str">
        <f t="array" aca="1" ref="IX76" ca="1">IFERROR(AVERAGE(IF(('1. Database - raw'!IA$7:IC$494&gt;0)*('1. Database - raw'!$AD$7:$AD$494=$A76)*(INDIRECT($Q76,TRUE)=$O76),'1. Database - raw'!IA$7:IC$494)),"")</f>
        <v/>
      </c>
      <c r="IY76" s="33" t="str">
        <f t="array" aca="1" ref="IY76" ca="1">IFERROR(_xlfn.STDEV.S(IF(('1. Database - raw'!IA$7:IC$494&gt;0)*('1. Database - raw'!$AD$7:$AD$494=$A76)*(INDIRECT($Q76,TRUE)=$O76),'1. Database - raw'!IA$7:IC$494)),"")</f>
        <v/>
      </c>
      <c r="IZ76" s="33" t="str">
        <f t="array" aca="1" ref="IZ76" ca="1">IFERROR(IF(COUNT(IF(('1. Database - raw'!IA$7:IC$494&gt;0)*('1. Database - raw'!$AD$7:$AD$494=$A76)*(INDIRECT($Q76,TRUE)=$O76),'1. Database - raw'!IA$7:IC$494))&gt;0,COUNT(IF(('1. Database - raw'!IA$7:IC$494&gt;0)*('1. Database - raw'!$AD$7:$AD$494=$A76)*(INDIRECT($Q76,TRUE)=$O76),'1. Database - raw'!IA$7:IC$494)),""),"")</f>
        <v/>
      </c>
      <c r="JA76" s="14" t="str">
        <f t="shared" ca="1" si="298"/>
        <v/>
      </c>
      <c r="JB76" s="19" t="str">
        <f t="shared" ca="1" si="299"/>
        <v/>
      </c>
      <c r="JC76" s="19" t="str">
        <f t="shared" ca="1" si="300"/>
        <v/>
      </c>
      <c r="JD76" s="19" t="str">
        <f t="array" aca="1" ref="JD76" ca="1">IFERROR(AVERAGE(IF(('1. Database - raw'!IG$7:II$494&gt;0)*('1. Database - raw'!$AD$7:$AD$494=$A76)*(INDIRECT($Q76,TRUE)=$O76),'1. Database - raw'!IG$7:II$494)),"")</f>
        <v/>
      </c>
      <c r="JE76" s="33" t="str">
        <f t="array" aca="1" ref="JE76" ca="1">IFERROR(_xlfn.STDEV.S(IF(('1. Database - raw'!IG$7:II$494&gt;0)*('1. Database - raw'!$AD$7:$AD$494=$A76)*(INDIRECT($Q76,TRUE)=$O76),'1. Database - raw'!IG$7:II$494)),"")</f>
        <v/>
      </c>
      <c r="JF76" s="33" t="str">
        <f t="array" aca="1" ref="JF76" ca="1">IFERROR(IF(COUNT(IF(('1. Database - raw'!IG$7:II$494&gt;0)*('1. Database - raw'!$AD$7:$AD$494=$A76)*(INDIRECT($Q76,TRUE)=$O76),'1. Database - raw'!IG$7:II$494))&gt;0,COUNT(IF(('1. Database - raw'!IG$7:II$494&gt;0)*('1. Database - raw'!$AD$7:$AD$494=$A76)*(INDIRECT($Q76,TRUE)=$O76),'1. Database - raw'!IG$7:II$494)),""),"")</f>
        <v/>
      </c>
      <c r="JG76" s="145">
        <f t="shared" ca="1" si="301"/>
        <v>8.9637067212335424</v>
      </c>
      <c r="JH76" s="146">
        <f t="shared" ca="1" si="302"/>
        <v>12.564342010018178</v>
      </c>
      <c r="JI76" s="146">
        <f t="shared" ca="1" si="303"/>
        <v>10.612402033615053</v>
      </c>
      <c r="JJ76" s="146">
        <f t="array" aca="1" ref="JJ76" ca="1">IFERROR(AVERAGE(IF(('1. Database - raw'!IM$7:IO$494&gt;0)*('1. Database - raw'!$AD$7:$AD$494=$A76)*(INDIRECT($Q76,TRUE)=$O76),'1. Database - raw'!IM$7:IO$494)),"")</f>
        <v>11</v>
      </c>
      <c r="JK76" s="277">
        <f t="array" aca="1" ref="JK76" ca="1">IFERROR(_xlfn.STDEV.S(IF(('1. Database - raw'!IM$7:IO$494&gt;0)*('1. Database - raw'!$AD$7:$AD$494=$A76)*(INDIRECT($Q76,TRUE)=$O76),'1. Database - raw'!IM$7:IO$494)),"")</f>
        <v>3</v>
      </c>
      <c r="JL76" s="33">
        <f t="array" aca="1" ref="JL76" ca="1">IFERROR(IF(COUNT(IF(('1. Database - raw'!IM$7:IO$494&gt;0)*('1. Database - raw'!$AD$7:$AD$494=$A76)*(INDIRECT($Q76,TRUE)=$O76),'1. Database - raw'!IM$7:IO$494))&gt;0,COUNT(IF(('1. Database - raw'!IM$7:IO$494&gt;0)*('1. Database - raw'!$AD$7:$AD$494=$A76)*(INDIRECT($Q76,TRUE)=$O76),'1. Database - raw'!IM$7:IO$494)),""),"")</f>
        <v>3</v>
      </c>
      <c r="JM76" s="145" t="str">
        <f t="shared" ca="1" si="304"/>
        <v/>
      </c>
      <c r="JN76" s="146" t="str">
        <f t="shared" ca="1" si="305"/>
        <v/>
      </c>
      <c r="JO76" s="146" t="str">
        <f t="shared" ca="1" si="306"/>
        <v/>
      </c>
      <c r="JP76" s="146" t="str">
        <f t="array" aca="1" ref="JP76" ca="1">IFERROR(AVERAGE(IF(('1. Database - raw'!IS$7:IU$494&gt;0)*('1. Database - raw'!$AD$7:$AD$494=$A76)*(INDIRECT($Q76,TRUE)=$O76),'1. Database - raw'!IS$7:IU$494)),"")</f>
        <v/>
      </c>
      <c r="JQ76" s="277" t="str">
        <f t="array" aca="1" ref="JQ76" ca="1">IFERROR(_xlfn.STDEV.S(IF(('1. Database - raw'!IS$7:IU$494&gt;0)*('1. Database - raw'!$AD$7:$AD$494=$A76)*(INDIRECT($Q76,TRUE)=$O76),'1. Database - raw'!IS$7:IU$494)),"")</f>
        <v/>
      </c>
      <c r="JR76" s="33" t="str">
        <f t="array" aca="1" ref="JR76" ca="1">IFERROR(IF(COUNT(IF(('1. Database - raw'!IS$7:IU$494&gt;0)*('1. Database - raw'!$AD$7:$AD$494=$A76)*(INDIRECT($Q76,TRUE)=$O76),'1. Database - raw'!IS$7:IU$494))&gt;0,COUNT(IF(('1. Database - raw'!IS$7:IU$494&gt;0)*('1. Database - raw'!$AD$7:$AD$494=$A76)*(INDIRECT($Q76,TRUE)=$O76),'1. Database - raw'!IS$7:IU$494)),""),"")</f>
        <v/>
      </c>
      <c r="JS76" s="145" t="str">
        <f t="shared" ca="1" si="307"/>
        <v/>
      </c>
      <c r="JT76" s="146" t="str">
        <f t="shared" ca="1" si="308"/>
        <v/>
      </c>
      <c r="JU76" s="146" t="str">
        <f t="shared" ca="1" si="309"/>
        <v/>
      </c>
      <c r="JV76" s="146" t="str">
        <f t="array" aca="1" ref="JV76" ca="1">IFERROR(AVERAGE(IF(('1. Database - raw'!IY$7:JA$494&gt;0)*('1. Database - raw'!$AD$7:$AD$494=$A76)*(INDIRECT($Q76,TRUE)=$O76),'1. Database - raw'!IY$7:JA$494)),"")</f>
        <v/>
      </c>
      <c r="JW76" s="277" t="str">
        <f t="array" aca="1" ref="JW76" ca="1">IFERROR(_xlfn.STDEV.S(IF(('1. Database - raw'!IY$7:JA$494&gt;0)*('1. Database - raw'!$AD$7:$AD$494=$A76)*(INDIRECT($Q76,TRUE)=$O76),'1. Database - raw'!IY$7:JA$494)),"")</f>
        <v/>
      </c>
      <c r="JX76" s="33" t="str">
        <f t="array" aca="1" ref="JX76" ca="1">IFERROR(IF(COUNT(IF(('1. Database - raw'!IY$7:JA$494&gt;0)*('1. Database - raw'!$AD$7:$AD$494=$A76)*(INDIRECT($Q76,TRUE)=$O76),'1. Database - raw'!IY$7:JA$494))&gt;0,COUNT(IF(('1. Database - raw'!IY$7:JA$494&gt;0)*('1. Database - raw'!$AD$7:$AD$494=$A76)*(INDIRECT($Q76,TRUE)=$O76),'1. Database - raw'!IY$7:JA$494)),""),"")</f>
        <v/>
      </c>
      <c r="JY76" s="145" t="str">
        <f t="shared" ca="1" si="310"/>
        <v/>
      </c>
      <c r="JZ76" s="146" t="str">
        <f t="shared" ca="1" si="311"/>
        <v/>
      </c>
      <c r="KA76" s="146" t="str">
        <f t="shared" ca="1" si="312"/>
        <v/>
      </c>
      <c r="KB76" s="146" t="str">
        <f t="array" aca="1" ref="KB76" ca="1">IFERROR(AVERAGE(IF(('1. Database - raw'!JE$7:JG$494&gt;0)*('1. Database - raw'!$AD$7:$AD$494=$A76)*(INDIRECT($Q76,TRUE)=$O76),'1. Database - raw'!JE$7:JG$494)),"")</f>
        <v/>
      </c>
      <c r="KC76" s="277" t="str">
        <f t="array" aca="1" ref="KC76" ca="1">IFERROR(_xlfn.STDEV.S(IF(('1. Database - raw'!JE$7:JG$494&gt;0)*('1. Database - raw'!$AD$7:$AD$494=$A76)*(INDIRECT($Q76,TRUE)=$O76),'1. Database - raw'!JE$7:JG$494)),"")</f>
        <v/>
      </c>
      <c r="KD76" s="33" t="str">
        <f t="array" aca="1" ref="KD76" ca="1">IFERROR(IF(COUNT(IF(('1. Database - raw'!JE$7:JG$494&gt;0)*('1. Database - raw'!$AD$7:$AD$494=$A76)*(INDIRECT($Q76,TRUE)=$O76),'1. Database - raw'!JE$7:JG$494))&gt;0,COUNT(IF(('1. Database - raw'!JE$7:JG$494&gt;0)*('1. Database - raw'!$AD$7:$AD$494=$A76)*(INDIRECT($Q76,TRUE)=$O76),'1. Database - raw'!JE$7:JG$494)),""),"")</f>
        <v/>
      </c>
      <c r="KE76" s="145" t="str">
        <f t="shared" ca="1" si="313"/>
        <v/>
      </c>
      <c r="KF76" s="146" t="str">
        <f t="shared" ca="1" si="314"/>
        <v/>
      </c>
      <c r="KG76" s="146" t="str">
        <f t="shared" ca="1" si="315"/>
        <v/>
      </c>
      <c r="KH76" s="146" t="str">
        <f t="array" aca="1" ref="KH76" ca="1">IFERROR(AVERAGE(IF(('1. Database - raw'!JK$7:JM$494&gt;0)*('1. Database - raw'!$AD$7:$AD$494=$A76)*(INDIRECT($Q76,TRUE)=$O76),'1. Database - raw'!JK$7:JM$494)),"")</f>
        <v/>
      </c>
      <c r="KI76" s="277" t="str">
        <f t="array" aca="1" ref="KI76" ca="1">IFERROR(_xlfn.STDEV.S(IF(('1. Database - raw'!JK$7:JM$494&gt;0)*('1. Database - raw'!$AD$7:$AD$494=$A76)*(INDIRECT($Q76,TRUE)=$O76),'1. Database - raw'!JK$7:JM$494)),"")</f>
        <v/>
      </c>
      <c r="KJ76" s="33" t="str">
        <f t="array" aca="1" ref="KJ76" ca="1">IFERROR(IF(COUNT(IF(('1. Database - raw'!JK$7:JM$494&gt;0)*('1. Database - raw'!$AD$7:$AD$494=$A76)*(INDIRECT($Q76,TRUE)=$O76),'1. Database - raw'!JK$7:JM$494))&gt;0,COUNT(IF(('1. Database - raw'!JK$7:JM$494&gt;0)*('1. Database - raw'!$AD$7:$AD$494=$A76)*(INDIRECT($Q76,TRUE)=$O76),'1. Database - raw'!JK$7:JM$494)),""),"")</f>
        <v/>
      </c>
      <c r="KK76" s="145" t="str">
        <f t="shared" ca="1" si="316"/>
        <v/>
      </c>
      <c r="KL76" s="146" t="str">
        <f t="shared" ca="1" si="317"/>
        <v/>
      </c>
      <c r="KM76" s="146" t="str">
        <f t="shared" ca="1" si="318"/>
        <v/>
      </c>
      <c r="KN76" s="146" t="str">
        <f t="array" aca="1" ref="KN76" ca="1">IFERROR(AVERAGE(IF(('1. Database - raw'!JQ$7:JS$494&gt;0)*('1. Database - raw'!$AD$7:$AD$494=$A76)*(INDIRECT($Q76,TRUE)=$O76),'1. Database - raw'!JQ$7:JS$494)),"")</f>
        <v/>
      </c>
      <c r="KO76" s="277" t="str">
        <f t="array" aca="1" ref="KO76" ca="1">IFERROR(_xlfn.STDEV.S(IF(('1. Database - raw'!JQ$7:JS$494&gt;0)*('1. Database - raw'!$AD$7:$AD$494=$A76)*(INDIRECT($Q76,TRUE)=$O76),'1. Database - raw'!JQ$7:JS$494)),"")</f>
        <v/>
      </c>
      <c r="KP76" s="33" t="str">
        <f t="array" aca="1" ref="KP76" ca="1">IFERROR(IF(COUNT(IF(('1. Database - raw'!JQ$7:JS$494&gt;0)*('1. Database - raw'!$AD$7:$AD$494=$A76)*(INDIRECT($Q76,TRUE)=$O76),'1. Database - raw'!JQ$7:JS$494))&gt;0,COUNT(IF(('1. Database - raw'!JQ$7:JS$494&gt;0)*('1. Database - raw'!$AD$7:$AD$494=$A76)*(INDIRECT($Q76,TRUE)=$O76),'1. Database - raw'!JQ$7:JS$494)),""),"")</f>
        <v/>
      </c>
      <c r="KQ76" s="145" t="str">
        <f t="shared" ca="1" si="319"/>
        <v/>
      </c>
      <c r="KR76" s="146" t="str">
        <f t="shared" ca="1" si="320"/>
        <v/>
      </c>
      <c r="KS76" s="146" t="str">
        <f t="shared" ca="1" si="321"/>
        <v/>
      </c>
      <c r="KT76" s="146" t="str">
        <f t="array" aca="1" ref="KT76" ca="1">IFERROR(AVERAGE(IF(('1. Database - raw'!JW$7:JY$494&gt;0)*('1. Database - raw'!$AD$7:$AD$494=$A76)*(INDIRECT($Q76,TRUE)=$O76),'1. Database - raw'!JW$7:JY$494)),"")</f>
        <v/>
      </c>
      <c r="KU76" s="277" t="str">
        <f t="array" aca="1" ref="KU76" ca="1">IFERROR(_xlfn.STDEV.S(IF(('1. Database - raw'!JW$7:JY$494&gt;0)*('1. Database - raw'!$AD$7:$AD$494=$A76)*(INDIRECT($Q76,TRUE)=$O76),'1. Database - raw'!JW$7:JY$494)),"")</f>
        <v/>
      </c>
      <c r="KV76" s="33" t="str">
        <f t="array" aca="1" ref="KV76" ca="1">IFERROR(IF(COUNT(IF(('1. Database - raw'!JW$7:JY$494&gt;0)*('1. Database - raw'!$AD$7:$AD$494=$A76)*(INDIRECT($Q76,TRUE)=$O76),'1. Database - raw'!JW$7:JY$494))&gt;0,COUNT(IF(('1. Database - raw'!JW$7:JY$494&gt;0)*('1. Database - raw'!$AD$7:$AD$494=$A76)*(INDIRECT($Q76,TRUE)=$O76),'1. Database - raw'!JW$7:JY$494)),""),"")</f>
        <v/>
      </c>
      <c r="KW76" s="145" t="str">
        <f t="shared" ca="1" si="322"/>
        <v/>
      </c>
      <c r="KX76" s="146" t="str">
        <f t="shared" ca="1" si="323"/>
        <v/>
      </c>
      <c r="KY76" s="146" t="str">
        <f t="shared" ca="1" si="324"/>
        <v/>
      </c>
      <c r="KZ76" s="146" t="str">
        <f t="array" aca="1" ref="KZ76" ca="1">IFERROR(AVERAGE(IF(('1. Database - raw'!KC$7:KE$494&gt;0)*('1. Database - raw'!$AD$7:$AD$494=$A76)*(INDIRECT($Q76,TRUE)=$O76),'1. Database - raw'!KC$7:KE$494)),"")</f>
        <v/>
      </c>
      <c r="LA76" s="277" t="str">
        <f t="array" aca="1" ref="LA76" ca="1">IFERROR(_xlfn.STDEV.S(IF(('1. Database - raw'!KC$7:KE$494&gt;0)*('1. Database - raw'!$AD$7:$AD$494=$A76)*(INDIRECT($Q76,TRUE)=$O76),'1. Database - raw'!KC$7:KE$494)),"")</f>
        <v/>
      </c>
      <c r="LB76" s="33" t="str">
        <f t="array" aca="1" ref="LB76" ca="1">IFERROR(IF(COUNT(IF(('1. Database - raw'!KC$7:KE$494&gt;0)*('1. Database - raw'!$AD$7:$AD$494=$A76)*(INDIRECT($Q76,TRUE)=$O76),'1. Database - raw'!KC$7:KE$494))&gt;0,COUNT(IF(('1. Database - raw'!KC$7:KE$494&gt;0)*('1. Database - raw'!$AD$7:$AD$494=$A76)*(INDIRECT($Q76,TRUE)=$O76),'1. Database - raw'!KC$7:KE$494)),""),"")</f>
        <v/>
      </c>
      <c r="LC76" s="145" t="str">
        <f t="shared" ca="1" si="325"/>
        <v/>
      </c>
      <c r="LD76" s="146" t="str">
        <f t="shared" ca="1" si="326"/>
        <v/>
      </c>
      <c r="LE76" s="146" t="str">
        <f t="shared" ca="1" si="327"/>
        <v/>
      </c>
      <c r="LF76" s="146" t="str">
        <f t="array" aca="1" ref="LF76" ca="1">IFERROR(AVERAGE(IF(('1. Database - raw'!KI$7:KK$494&gt;0)*('1. Database - raw'!$AD$7:$AD$494=$A76)*(INDIRECT($Q76,TRUE)=$O76),'1. Database - raw'!KI$7:KK$494)),"")</f>
        <v/>
      </c>
      <c r="LG76" s="277" t="str">
        <f t="array" aca="1" ref="LG76" ca="1">IFERROR(_xlfn.STDEV.S(IF(('1. Database - raw'!KI$7:KK$494&gt;0)*('1. Database - raw'!$AD$7:$AD$494=$A76)*(INDIRECT($Q76,TRUE)=$O76),'1. Database - raw'!KI$7:KK$494)),"")</f>
        <v/>
      </c>
      <c r="LH76" s="33" t="str">
        <f t="array" aca="1" ref="LH76" ca="1">IFERROR(IF(COUNT(IF(('1. Database - raw'!KI$7:KK$494&gt;0)*('1. Database - raw'!$AD$7:$AD$494=$A76)*(INDIRECT($Q76,TRUE)=$O76),'1. Database - raw'!KI$7:KK$494))&gt;0,COUNT(IF(('1. Database - raw'!KI$7:KK$494&gt;0)*('1. Database - raw'!$AD$7:$AD$494=$A76)*(INDIRECT($Q76,TRUE)=$O76),'1. Database - raw'!KI$7:KK$494)),""),"")</f>
        <v/>
      </c>
      <c r="LI76" s="145">
        <f t="shared" ca="1" si="328"/>
        <v>0.44706193838039637</v>
      </c>
      <c r="LJ76" s="146">
        <f t="shared" ca="1" si="329"/>
        <v>0.53769868277195354</v>
      </c>
      <c r="LK76" s="146">
        <f t="shared" ca="1" si="330"/>
        <v>0.49029033784546006</v>
      </c>
      <c r="LL76" s="146">
        <f t="array" aca="1" ref="LL76" ca="1">IFERROR(AVERAGE(IF(('1. Database - raw'!KO$7:KQ$494&gt;0)*('1. Database - raw'!$AD$7:$AD$494=$A76)*(INDIRECT($Q76,TRUE)=$O76),'1. Database - raw'!KO$7:KQ$494)),"")</f>
        <v>0.5</v>
      </c>
      <c r="LM76" s="277">
        <f t="array" aca="1" ref="LM76" ca="1">IFERROR(_xlfn.STDEV.S(IF(('1. Database - raw'!KO$7:KQ$494&gt;0)*('1. Database - raw'!$AD$7:$AD$494=$A76)*(INDIRECT($Q76,TRUE)=$O76),'1. Database - raw'!KO$7:KQ$494)),"")</f>
        <v>0.10000000000000005</v>
      </c>
      <c r="LN76" s="33">
        <f t="array" aca="1" ref="LN76" ca="1">IFERROR(IF(COUNT(IF(('1. Database - raw'!KO$7:KQ$494&gt;0)*('1. Database - raw'!$AD$7:$AD$494=$A76)*(INDIRECT($Q76,TRUE)=$O76),'1. Database - raw'!KO$7:KQ$494))&gt;0,COUNT(IF(('1. Database - raw'!KO$7:KQ$494&gt;0)*('1. Database - raw'!$AD$7:$AD$494=$A76)*(INDIRECT($Q76,TRUE)=$O76),'1. Database - raw'!KO$7:KQ$494)),""),"")</f>
        <v>3</v>
      </c>
      <c r="LO76" s="145" t="str">
        <f t="shared" ca="1" si="331"/>
        <v/>
      </c>
      <c r="LP76" s="146" t="str">
        <f t="shared" ca="1" si="332"/>
        <v/>
      </c>
      <c r="LQ76" s="146" t="str">
        <f t="shared" ca="1" si="333"/>
        <v/>
      </c>
      <c r="LR76" s="146" t="str">
        <f t="array" aca="1" ref="LR76" ca="1">IFERROR(AVERAGE(IF(('1. Database - raw'!KU$7:KW$494&gt;0)*('1. Database - raw'!$AD$7:$AD$494=$A76)*(INDIRECT($Q76,TRUE)=$O76),'1. Database - raw'!KU$7:KW$494)),"")</f>
        <v/>
      </c>
      <c r="LS76" s="277" t="str">
        <f t="array" aca="1" ref="LS76" ca="1">IFERROR(_xlfn.STDEV.S(IF(('1. Database - raw'!KU$7:KW$494&gt;0)*('1. Database - raw'!$AD$7:$AD$494=$A76)*(INDIRECT($Q76,TRUE)=$O76),'1. Database - raw'!KU$7:KW$494)),"")</f>
        <v/>
      </c>
      <c r="LT76" s="33" t="str">
        <f t="array" aca="1" ref="LT76" ca="1">IFERROR(IF(COUNT(IF(('1. Database - raw'!KU$7:KW$494&gt;0)*('1. Database - raw'!$AD$7:$AD$494=$A76)*(INDIRECT($Q76,TRUE)=$O76),'1. Database - raw'!KU$7:KW$494))&gt;0,COUNT(IF(('1. Database - raw'!KU$7:KW$494&gt;0)*('1. Database - raw'!$AD$7:$AD$494=$A76)*(INDIRECT($Q76,TRUE)=$O76),'1. Database - raw'!KU$7:KW$494)),""),"")</f>
        <v/>
      </c>
      <c r="LU76" s="145" t="str">
        <f t="shared" ca="1" si="334"/>
        <v/>
      </c>
      <c r="LV76" s="146" t="str">
        <f t="shared" ca="1" si="335"/>
        <v/>
      </c>
      <c r="LW76" s="146" t="str">
        <f t="shared" ca="1" si="336"/>
        <v/>
      </c>
      <c r="LX76" s="146" t="str">
        <f t="array" aca="1" ref="LX76" ca="1">IFERROR(AVERAGE(IF(('1. Database - raw'!LA$7:LC$494&gt;0)*('1. Database - raw'!$AD$7:$AD$494=$A76)*(INDIRECT($Q76,TRUE)=$O76),'1. Database - raw'!LA$7:LC$494)),"")</f>
        <v/>
      </c>
      <c r="LY76" s="277" t="str">
        <f t="array" aca="1" ref="LY76" ca="1">IFERROR(_xlfn.STDEV.S(IF(('1. Database - raw'!LA$7:LC$494&gt;0)*('1. Database - raw'!$AD$7:$AD$494=$A76)*(INDIRECT($Q76,TRUE)=$O76),'1. Database - raw'!LA$7:LC$494)),"")</f>
        <v/>
      </c>
      <c r="LZ76" s="33" t="str">
        <f t="array" aca="1" ref="LZ76" ca="1">IFERROR(IF(COUNT(IF(('1. Database - raw'!LA$7:LC$494&gt;0)*('1. Database - raw'!$AD$7:$AD$494=$A76)*(INDIRECT($Q76,TRUE)=$O76),'1. Database - raw'!LA$7:LC$494))&gt;0,COUNT(IF(('1. Database - raw'!LA$7:LC$494&gt;0)*('1. Database - raw'!$AD$7:$AD$494=$A76)*(INDIRECT($Q76,TRUE)=$O76),'1. Database - raw'!LA$7:LC$494)),""),"")</f>
        <v/>
      </c>
      <c r="MA76" s="145" t="str">
        <f t="shared" ca="1" si="337"/>
        <v/>
      </c>
      <c r="MB76" s="146" t="str">
        <f t="shared" ca="1" si="338"/>
        <v/>
      </c>
      <c r="MC76" s="146" t="str">
        <f t="shared" ca="1" si="339"/>
        <v/>
      </c>
      <c r="MD76" s="146" t="str">
        <f t="array" aca="1" ref="MD76" ca="1">IFERROR(AVERAGE(IF(('1. Database - raw'!LG$7:LI$494&gt;0)*('1. Database - raw'!$AD$7:$AD$494=$A76)*(INDIRECT($Q76,TRUE)=$O76),'1. Database - raw'!LG$7:LI$494)),"")</f>
        <v/>
      </c>
      <c r="ME76" s="277" t="str">
        <f t="array" aca="1" ref="ME76" ca="1">IFERROR(_xlfn.STDEV.S(IF(('1. Database - raw'!LG$7:LI$494&gt;0)*('1. Database - raw'!$AD$7:$AD$494=$A76)*(INDIRECT($Q76,TRUE)=$O76),'1. Database - raw'!LG$7:LI$494)),"")</f>
        <v/>
      </c>
      <c r="MF76" s="33" t="str">
        <f t="array" aca="1" ref="MF76" ca="1">IFERROR(IF(COUNT(IF(('1. Database - raw'!LG$7:LI$494&gt;0)*('1. Database - raw'!$AD$7:$AD$494=$A76)*(INDIRECT($Q76,TRUE)=$O76),'1. Database - raw'!LG$7:LI$494))&gt;0,COUNT(IF(('1. Database - raw'!LG$7:LI$494&gt;0)*('1. Database - raw'!$AD$7:$AD$494=$A76)*(INDIRECT($Q76,TRUE)=$O76),'1. Database - raw'!LG$7:LI$494)),""),"")</f>
        <v/>
      </c>
      <c r="MG76" s="145" t="str">
        <f t="shared" ca="1" si="340"/>
        <v/>
      </c>
      <c r="MH76" s="146" t="str">
        <f t="shared" ca="1" si="341"/>
        <v/>
      </c>
      <c r="MI76" s="146" t="str">
        <f t="shared" ca="1" si="342"/>
        <v/>
      </c>
      <c r="MJ76" s="146" t="str">
        <f t="array" aca="1" ref="MJ76" ca="1">IFERROR(AVERAGE(IF(('1. Database - raw'!LM$7:LO$494&gt;0)*('1. Database - raw'!$AD$7:$AD$494=$A76)*(INDIRECT($Q76,TRUE)=$O76),'1. Database - raw'!LM$7:LO$494)),"")</f>
        <v/>
      </c>
      <c r="MK76" s="277" t="str">
        <f t="array" aca="1" ref="MK76" ca="1">IFERROR(_xlfn.STDEV.S(IF(('1. Database - raw'!LM$7:LO$494&gt;0)*('1. Database - raw'!$AD$7:$AD$494=$A76)*(INDIRECT($Q76,TRUE)=$O76),'1. Database - raw'!LM$7:LO$494)),"")</f>
        <v/>
      </c>
      <c r="ML76" s="33" t="str">
        <f t="array" aca="1" ref="ML76" ca="1">IFERROR(IF(COUNT(IF(('1. Database - raw'!LM$7:LO$494&gt;0)*('1. Database - raw'!$AD$7:$AD$494=$A76)*(INDIRECT($Q76,TRUE)=$O76),'1. Database - raw'!LM$7:LO$494))&gt;0,COUNT(IF(('1. Database - raw'!LM$7:LO$494&gt;0)*('1. Database - raw'!$AD$7:$AD$494=$A76)*(INDIRECT($Q76,TRUE)=$O76),'1. Database - raw'!LM$7:LO$494)),""),"")</f>
        <v/>
      </c>
      <c r="MM76" s="145" t="str">
        <f t="shared" ca="1" si="343"/>
        <v/>
      </c>
      <c r="MN76" s="146" t="str">
        <f t="shared" ca="1" si="344"/>
        <v/>
      </c>
      <c r="MO76" s="146" t="str">
        <f t="shared" ca="1" si="345"/>
        <v/>
      </c>
      <c r="MP76" s="146" t="str">
        <f t="array" aca="1" ref="MP76" ca="1">IFERROR(AVERAGE(IF(('1. Database - raw'!LS$7:LU$494&gt;0)*('1. Database - raw'!$AD$7:$AD$494=$A76)*(INDIRECT($Q76,TRUE)=$O76),'1. Database - raw'!LS$7:LU$494)),"")</f>
        <v/>
      </c>
      <c r="MQ76" s="277" t="str">
        <f t="array" aca="1" ref="MQ76" ca="1">IFERROR(_xlfn.STDEV.S(IF(('1. Database - raw'!LS$7:LU$494&gt;0)*('1. Database - raw'!$AD$7:$AD$494=$A76)*(INDIRECT($Q76,TRUE)=$O76),'1. Database - raw'!LS$7:LU$494)),"")</f>
        <v/>
      </c>
      <c r="MR76" s="33" t="str">
        <f t="array" aca="1" ref="MR76" ca="1">IFERROR(IF(COUNT(IF(('1. Database - raw'!LS$7:LU$494&gt;0)*('1. Database - raw'!$AD$7:$AD$494=$A76)*(INDIRECT($Q76,TRUE)=$O76),'1. Database - raw'!LS$7:LU$494))&gt;0,COUNT(IF(('1. Database - raw'!LS$7:LU$494&gt;0)*('1. Database - raw'!$AD$7:$AD$494=$A76)*(INDIRECT($Q76,TRUE)=$O76),'1. Database - raw'!LS$7:LU$494)),""),"")</f>
        <v/>
      </c>
      <c r="MS76" s="145" t="str">
        <f t="shared" ca="1" si="346"/>
        <v/>
      </c>
      <c r="MT76" s="146" t="str">
        <f t="shared" ca="1" si="347"/>
        <v/>
      </c>
      <c r="MU76" s="146" t="str">
        <f t="shared" ca="1" si="348"/>
        <v/>
      </c>
      <c r="MV76" s="146" t="str">
        <f t="array" aca="1" ref="MV76" ca="1">IFERROR(AVERAGE(IF(('1. Database - raw'!LY$7:MA$494&gt;0)*('1. Database - raw'!$AD$7:$AD$494=$A76)*(INDIRECT($Q76,TRUE)=$O76),'1. Database - raw'!LY$7:MA$494)),"")</f>
        <v/>
      </c>
      <c r="MW76" s="277" t="str">
        <f t="array" aca="1" ref="MW76" ca="1">IFERROR(_xlfn.STDEV.S(IF(('1. Database - raw'!LY$7:MA$494&gt;0)*('1. Database - raw'!$AD$7:$AD$494=$A76)*(INDIRECT($Q76,TRUE)=$O76),'1. Database - raw'!LY$7:MA$494)),"")</f>
        <v/>
      </c>
      <c r="MX76" s="33" t="str">
        <f t="array" aca="1" ref="MX76" ca="1">IFERROR(IF(COUNT(IF(('1. Database - raw'!LY$7:MA$494&gt;0)*('1. Database - raw'!$AD$7:$AD$494=$A76)*(INDIRECT($Q76,TRUE)=$O76),'1. Database - raw'!LY$7:MA$494))&gt;0,COUNT(IF(('1. Database - raw'!LY$7:MA$494&gt;0)*('1. Database - raw'!$AD$7:$AD$494=$A76)*(INDIRECT($Q76,TRUE)=$O76),'1. Database - raw'!LY$7:MA$494)),""),"")</f>
        <v/>
      </c>
      <c r="MY76" s="145" t="str">
        <f t="shared" ca="1" si="349"/>
        <v/>
      </c>
      <c r="MZ76" s="146" t="str">
        <f t="shared" ca="1" si="350"/>
        <v/>
      </c>
      <c r="NA76" s="146" t="str">
        <f t="shared" ca="1" si="351"/>
        <v/>
      </c>
      <c r="NB76" s="146" t="str">
        <f t="array" aca="1" ref="NB76" ca="1">IFERROR(AVERAGE(IF(('1. Database - raw'!ME$7:MG$494&gt;0)*('1. Database - raw'!$AD$7:$AD$494=$A76)*(INDIRECT($Q76,TRUE)=$O76),'1. Database - raw'!ME$7:MG$494)),"")</f>
        <v/>
      </c>
      <c r="NC76" s="277" t="str">
        <f t="array" aca="1" ref="NC76" ca="1">IFERROR(_xlfn.STDEV.S(IF(('1. Database - raw'!ME$7:MG$494&gt;0)*('1. Database - raw'!$AD$7:$AD$494=$A76)*(INDIRECT($Q76,TRUE)=$O76),'1. Database - raw'!ME$7:MG$494)),"")</f>
        <v/>
      </c>
      <c r="ND76" s="33" t="str">
        <f t="array" aca="1" ref="ND76" ca="1">IFERROR(IF(COUNT(IF(('1. Database - raw'!ME$7:MG$494&gt;0)*('1. Database - raw'!$AD$7:$AD$494=$A76)*(INDIRECT($Q76,TRUE)=$O76),'1. Database - raw'!ME$7:MG$494))&gt;0,COUNT(IF(('1. Database - raw'!ME$7:MG$494&gt;0)*('1. Database - raw'!$AD$7:$AD$494=$A76)*(INDIRECT($Q76,TRUE)=$O76),'1. Database - raw'!ME$7:MG$494)),""),"")</f>
        <v/>
      </c>
      <c r="NE76" s="145" t="str">
        <f t="shared" ca="1" si="352"/>
        <v/>
      </c>
      <c r="NF76" s="146" t="str">
        <f t="shared" ca="1" si="353"/>
        <v/>
      </c>
      <c r="NG76" s="146" t="str">
        <f t="shared" ca="1" si="354"/>
        <v/>
      </c>
      <c r="NH76" s="146" t="str">
        <f t="array" aca="1" ref="NH76" ca="1">IFERROR(AVERAGE(IF(('1. Database - raw'!MK$7:MM$494&gt;0)*('1. Database - raw'!$AD$7:$AD$494=$A76)*(INDIRECT($Q76,TRUE)=$O76),'1. Database - raw'!MK$7:MM$494)),"")</f>
        <v/>
      </c>
      <c r="NI76" s="277" t="str">
        <f t="array" aca="1" ref="NI76" ca="1">IFERROR(_xlfn.STDEV.S(IF(('1. Database - raw'!MK$7:MM$494&gt;0)*('1. Database - raw'!$AD$7:$AD$494=$A76)*(INDIRECT($Q76,TRUE)=$O76),'1. Database - raw'!MK$7:MM$494)),"")</f>
        <v/>
      </c>
      <c r="NJ76" s="33" t="str">
        <f t="array" aca="1" ref="NJ76" ca="1">IFERROR(IF(COUNT(IF(('1. Database - raw'!MK$7:MM$494&gt;0)*('1. Database - raw'!$AD$7:$AD$494=$A76)*(INDIRECT($Q76,TRUE)=$O76),'1. Database - raw'!MK$7:MM$494))&gt;0,COUNT(IF(('1. Database - raw'!MK$7:MM$494&gt;0)*('1. Database - raw'!$AD$7:$AD$494=$A76)*(INDIRECT($Q76,TRUE)=$O76),'1. Database - raw'!MK$7:MM$494)),""),"")</f>
        <v/>
      </c>
      <c r="NK76" s="145" t="str">
        <f t="shared" ca="1" si="355"/>
        <v/>
      </c>
      <c r="NL76" s="146" t="str">
        <f t="shared" ca="1" si="356"/>
        <v/>
      </c>
      <c r="NM76" s="146" t="str">
        <f t="shared" ca="1" si="357"/>
        <v/>
      </c>
      <c r="NN76" s="146" t="str">
        <f t="array" aca="1" ref="NN76" ca="1">IFERROR(AVERAGE(IF(('1. Database - raw'!MQ$7:MS$494&gt;0)*('1. Database - raw'!$AD$7:$AD$494=$A76)*(INDIRECT($Q76,TRUE)=$O76),'1. Database - raw'!MQ$7:MS$494)),"")</f>
        <v/>
      </c>
      <c r="NO76" s="277" t="str">
        <f t="array" aca="1" ref="NO76" ca="1">IFERROR(_xlfn.STDEV.S(IF(('1. Database - raw'!MQ$7:MS$494&gt;0)*('1. Database - raw'!$AD$7:$AD$494=$A76)*(INDIRECT($Q76,TRUE)=$O76),'1. Database - raw'!MQ$7:MS$494)),"")</f>
        <v/>
      </c>
      <c r="NP76" s="33" t="str">
        <f t="array" aca="1" ref="NP76" ca="1">IFERROR(IF(COUNT(IF(('1. Database - raw'!MQ$7:MS$494&gt;0)*('1. Database - raw'!$AD$7:$AD$494=$A76)*(INDIRECT($Q76,TRUE)=$O76),'1. Database - raw'!MQ$7:MS$494))&gt;0,COUNT(IF(('1. Database - raw'!MQ$7:MS$494&gt;0)*('1. Database - raw'!$AD$7:$AD$494=$A76)*(INDIRECT($Q76,TRUE)=$O76),'1. Database - raw'!MQ$7:MS$494)),""),"")</f>
        <v/>
      </c>
      <c r="NQ76" s="145" t="str">
        <f t="shared" ca="1" si="358"/>
        <v/>
      </c>
      <c r="NR76" s="146" t="str">
        <f t="shared" ca="1" si="359"/>
        <v/>
      </c>
      <c r="NS76" s="146" t="str">
        <f t="shared" ca="1" si="360"/>
        <v/>
      </c>
      <c r="NT76" s="146" t="str">
        <f t="array" aca="1" ref="NT76" ca="1">IFERROR(AVERAGE(IF(('1. Database - raw'!MW$7:MY$494&gt;0)*('1. Database - raw'!$AD$7:$AD$494=$A76)*(INDIRECT($Q76,TRUE)=$O76),'1. Database - raw'!MW$7:MY$494)),"")</f>
        <v/>
      </c>
      <c r="NU76" s="277" t="str">
        <f t="array" aca="1" ref="NU76" ca="1">IFERROR(_xlfn.STDEV.S(IF(('1. Database - raw'!MW$7:MY$494&gt;0)*('1. Database - raw'!$AD$7:$AD$494=$A76)*(INDIRECT($Q76,TRUE)=$O76),'1. Database - raw'!MW$7:MY$494)),"")</f>
        <v/>
      </c>
      <c r="NV76" s="33" t="str">
        <f t="array" aca="1" ref="NV76" ca="1">IFERROR(IF(COUNT(IF(('1. Database - raw'!MW$7:MY$494&gt;0)*('1. Database - raw'!$AD$7:$AD$494=$A76)*(INDIRECT($Q76,TRUE)=$O76),'1. Database - raw'!MW$7:MY$494))&gt;0,COUNT(IF(('1. Database - raw'!MW$7:MY$494&gt;0)*('1. Database - raw'!$AD$7:$AD$494=$A76)*(INDIRECT($Q76,TRUE)=$O76),'1. Database - raw'!MW$7:MY$494)),""),"")</f>
        <v/>
      </c>
      <c r="NW76" s="145" t="str">
        <f t="shared" ca="1" si="361"/>
        <v/>
      </c>
      <c r="NX76" s="146" t="str">
        <f t="shared" ca="1" si="362"/>
        <v/>
      </c>
      <c r="NY76" s="146" t="str">
        <f t="shared" ca="1" si="363"/>
        <v/>
      </c>
      <c r="NZ76" s="146" t="str">
        <f t="array" aca="1" ref="NZ76" ca="1">IFERROR(AVERAGE(IF(('1. Database - raw'!NC$7:NE$494&gt;0)*('1. Database - raw'!$AD$7:$AD$494=$A76)*(INDIRECT($Q76,TRUE)=$O76),'1. Database - raw'!NC$7:NE$494)),"")</f>
        <v/>
      </c>
      <c r="OA76" s="277" t="str">
        <f t="array" aca="1" ref="OA76" ca="1">IFERROR(_xlfn.STDEV.S(IF(('1. Database - raw'!NC$7:NE$494&gt;0)*('1. Database - raw'!$AD$7:$AD$494=$A76)*(INDIRECT($Q76,TRUE)=$O76),'1. Database - raw'!NC$7:NE$494)),"")</f>
        <v/>
      </c>
      <c r="OB76" s="33" t="str">
        <f t="array" aca="1" ref="OB76" ca="1">IFERROR(IF(COUNT(IF(('1. Database - raw'!NC$7:NE$494&gt;0)*('1. Database - raw'!$AD$7:$AD$494=$A76)*(INDIRECT($Q76,TRUE)=$O76),'1. Database - raw'!NC$7:NE$494))&gt;0,COUNT(IF(('1. Database - raw'!NC$7:NE$494&gt;0)*('1. Database - raw'!$AD$7:$AD$494=$A76)*(INDIRECT($Q76,TRUE)=$O76),'1. Database - raw'!NC$7:NE$494)),""),"")</f>
        <v/>
      </c>
      <c r="OC76" s="145" t="str">
        <f t="shared" ca="1" si="364"/>
        <v/>
      </c>
      <c r="OD76" s="146" t="str">
        <f t="shared" ca="1" si="365"/>
        <v/>
      </c>
      <c r="OE76" s="146" t="str">
        <f t="shared" ca="1" si="366"/>
        <v/>
      </c>
      <c r="OF76" s="146" t="str">
        <f t="array" aca="1" ref="OF76" ca="1">IFERROR(AVERAGE(IF(('1. Database - raw'!NI$7:NK$494&gt;0)*('1. Database - raw'!$AD$7:$AD$494=$A76)*(INDIRECT($Q76,TRUE)=$O76),'1. Database - raw'!NI$7:NK$494)),"")</f>
        <v/>
      </c>
      <c r="OG76" s="277" t="str">
        <f t="array" aca="1" ref="OG76" ca="1">IFERROR(_xlfn.STDEV.S(IF(('1. Database - raw'!NI$7:NK$494&gt;0)*('1. Database - raw'!$AD$7:$AD$494=$A76)*(INDIRECT($Q76,TRUE)=$O76),'1. Database - raw'!NI$7:NK$494)),"")</f>
        <v/>
      </c>
      <c r="OH76" s="20" t="str">
        <f t="array" aca="1" ref="OH76" ca="1">IFERROR(IF(COUNT(IF(('1. Database - raw'!NI$7:NK$494&gt;0)*('1. Database - raw'!$AD$7:$AD$494=$A76)*(INDIRECT($Q76,TRUE)=$O76),'1. Database - raw'!NI$7:NK$494))&gt;0,COUNT(IF(('1. Database - raw'!NI$7:NK$494&gt;0)*('1. Database - raw'!$AD$7:$AD$494=$A76)*(INDIRECT($Q76,TRUE)=$O76),'1. Database - raw'!NI$7:NK$494)),""),"")</f>
        <v/>
      </c>
    </row>
    <row r="77" spans="1:398" ht="15.75" outlineLevel="1" thickBot="1" x14ac:dyDescent="0.3">
      <c r="A77" s="157" t="s">
        <v>553</v>
      </c>
      <c r="B77" s="1330"/>
      <c r="C77" s="156"/>
      <c r="D77" s="44"/>
      <c r="E77" s="44" t="s">
        <v>17</v>
      </c>
      <c r="F77" s="45" t="s">
        <v>16</v>
      </c>
      <c r="G77" s="45" t="s">
        <v>619</v>
      </c>
      <c r="H77" s="45"/>
      <c r="I77" s="45"/>
      <c r="J77" s="45"/>
      <c r="K77" s="45"/>
      <c r="L77" s="45"/>
      <c r="M77" s="45"/>
      <c r="N77" s="46"/>
      <c r="O77" s="218" t="str">
        <f t="array" ref="O77">INDEX(A77:N77,IF(MIN(IF(C77:N77&lt;&gt;"",COLUMN(C77:N77)))&gt;0,MIN(IF(C77:N77&lt;&gt;"",COLUMN(C77:N77))),""))</f>
        <v>Zambia</v>
      </c>
      <c r="P77" s="28">
        <f>MATCH(O77,$C77:$N77,0)</f>
        <v>3</v>
      </c>
      <c r="Q77" s="159" t="str">
        <f ca="1">"'" &amp; $S$4 &amp; "'!" &amp; ADDRESS(ROW('1. Database - raw'!$A$7),MATCH($C$2,'1. Database - raw'!$6:$6,0)+MATCH(O77,$C77:$N77,0)-1,1) &amp; ":" &amp; ADDRESS(LOOKUP(2,1/('1. Database - raw'!A:A&lt;&gt;""),ROW('1. Database - raw'!A:A)),MATCH($C$2,'1. Database - raw'!$6:$6,0)+MATCH(O77,$C77:$N77,0)-1,1)</f>
        <v>'1. Database - raw'!$AG$7:$AG$494</v>
      </c>
      <c r="R77" s="156"/>
      <c r="S77" s="219"/>
      <c r="T77" s="220" t="str">
        <f t="shared" ca="1" si="380"/>
        <v/>
      </c>
      <c r="U77" s="194">
        <f t="shared" ca="1" si="380"/>
        <v>0.70755976583063929</v>
      </c>
      <c r="V77" s="194" t="str">
        <f t="shared" ca="1" si="380"/>
        <v/>
      </c>
      <c r="W77" s="194" t="str">
        <f t="shared" ca="1" si="380"/>
        <v/>
      </c>
      <c r="X77" s="194" t="str">
        <f t="shared" ca="1" si="380"/>
        <v/>
      </c>
      <c r="Y77" s="194" t="str">
        <f t="shared" ca="1" si="380"/>
        <v/>
      </c>
      <c r="Z77" s="194" t="str">
        <f t="shared" ca="1" si="380"/>
        <v/>
      </c>
      <c r="AA77" s="194" t="str">
        <f t="shared" ca="1" si="380"/>
        <v/>
      </c>
      <c r="AB77" s="194" t="str">
        <f t="shared" ca="1" si="380"/>
        <v/>
      </c>
      <c r="AC77" s="194" t="str">
        <f t="shared" ca="1" si="380"/>
        <v/>
      </c>
      <c r="AD77" s="194" t="str">
        <f t="shared" ca="1" si="381"/>
        <v/>
      </c>
      <c r="AE77" s="194" t="str">
        <f t="shared" ca="1" si="381"/>
        <v/>
      </c>
      <c r="AF77" s="194" t="str">
        <f t="shared" ca="1" si="381"/>
        <v/>
      </c>
      <c r="AG77" s="194" t="str">
        <f t="shared" ca="1" si="381"/>
        <v/>
      </c>
      <c r="AH77" s="194" t="str">
        <f t="shared" ca="1" si="381"/>
        <v/>
      </c>
      <c r="AI77" s="194" t="str">
        <f t="shared" ca="1" si="381"/>
        <v/>
      </c>
      <c r="AJ77" s="194" t="str">
        <f t="shared" ca="1" si="381"/>
        <v/>
      </c>
      <c r="AK77" s="194" t="str">
        <f t="shared" ca="1" si="381"/>
        <v/>
      </c>
      <c r="AL77" s="194" t="str">
        <f t="shared" ca="1" si="381"/>
        <v/>
      </c>
      <c r="AM77" s="195" t="str">
        <f t="shared" ca="1" si="381"/>
        <v/>
      </c>
      <c r="AN77" s="212"/>
      <c r="AO77" s="212"/>
      <c r="AP77" s="212"/>
      <c r="AQ77" s="212"/>
      <c r="AR77" s="212"/>
      <c r="AS77" s="212"/>
      <c r="AT77" s="212"/>
      <c r="AU77" s="212"/>
      <c r="AV77" s="212"/>
      <c r="AW77" s="212"/>
      <c r="AX77" s="212"/>
      <c r="AY77" s="212"/>
      <c r="AZ77" s="212"/>
      <c r="BA77" s="212"/>
      <c r="BB77" s="212"/>
      <c r="BC77" s="212"/>
      <c r="BD77" s="240">
        <f ca="1">IFERROR(VLOOKUP(F77,$O$88:$T$94,6,FALSE)*VLOOKUP(G77,$O$88:$T$94,6,FALSE),"")</f>
        <v>1.0355700161641666</v>
      </c>
      <c r="BE77" s="240">
        <f ca="1">IFERROR(BD77*$BS$5,"")</f>
        <v>92.302211176616794</v>
      </c>
      <c r="BF77" s="240">
        <f t="shared" ca="1" si="175"/>
        <v>81.889379957015166</v>
      </c>
      <c r="BG77" s="249">
        <f t="shared" ca="1" si="176"/>
        <v>0.12715728492592646</v>
      </c>
      <c r="BH77" s="469"/>
      <c r="BI77" s="575">
        <f t="shared" ca="1" si="367"/>
        <v>0.70755976583063929</v>
      </c>
      <c r="BJ77" s="576" t="str">
        <f t="shared" ca="1" si="206"/>
        <v/>
      </c>
      <c r="BK77" s="576" t="str">
        <f t="shared" ca="1" si="207"/>
        <v/>
      </c>
      <c r="BL77" s="576" t="str">
        <f t="shared" ca="1" si="368"/>
        <v/>
      </c>
      <c r="BM77" s="576" t="str">
        <f t="shared" ca="1" si="208"/>
        <v/>
      </c>
      <c r="BN77" s="576" t="str">
        <f t="shared" ca="1" si="209"/>
        <v/>
      </c>
      <c r="BO77" s="255"/>
      <c r="BP77" s="218" t="str">
        <f t="shared" si="210"/>
        <v>Zambia</v>
      </c>
      <c r="BQ77" s="34">
        <f t="shared" ca="1" si="376"/>
        <v>40.427733461447936</v>
      </c>
      <c r="BR77" s="35">
        <f t="shared" ca="1" si="377"/>
        <v>165.87302763681146</v>
      </c>
      <c r="BS77" s="35">
        <f t="shared" ca="1" si="378"/>
        <v>81.889379957015166</v>
      </c>
      <c r="BT77" s="35">
        <f t="array" aca="1" ref="BT77" ca="1">IFERROR(AVERAGE(IF(('1. Database - raw'!AW$7:AY$494&gt;0)*('1. Database - raw'!$AD$7:$AD$494=$A77)*('1. Database - raw'!$AP$7:$AP$494&lt;&gt;Dropdown!$AM$11)*(INDIRECT($Q77,TRUE)=$O77),'1. Database - raw'!AW$7:AY$494)),"")</f>
        <v>92.41</v>
      </c>
      <c r="BU77" s="222">
        <f t="array" aca="1" ref="BU77" ca="1">IFERROR(_xlfn.STDEV.S(IF(('1. Database - raw'!AW$7:AY$494&gt;0)*('1. Database - raw'!$AD$7:$AD$494=$A77)*('1. Database - raw'!$AP$7:$AP$494&lt;&gt;Dropdown!$AM$11)*(INDIRECT($Q77,TRUE)=$O77),'1. Database - raw'!AW$7:AY$494)),"")</f>
        <v>48.323677426288668</v>
      </c>
      <c r="BV77" s="222">
        <f t="array" aca="1" ref="BV77" ca="1">IFERROR(IF(COUNT(IF(('1. Database - raw'!AW$7:AY$494&gt;0)*('1. Database - raw'!$AD$7:$AD$494=$A77)*('1. Database - raw'!$AP$7:$AP$494&lt;&gt;Dropdown!$AM$11)*(INDIRECT($Q77,TRUE)=$O77),'1. Database - raw'!AW$7:AY$494))&gt;0,COUNT(IF(('1. Database - raw'!AW$7:AY$494&gt;0)*('1. Database - raw'!$AD$7:$AD$494=$A77)*('1. Database - raw'!$AP$7:$AP$494&lt;&gt;Dropdown!$AM$11)*(INDIRECT($Q77,TRUE)=$O77),'1. Database - raw'!AW$7:AY$494)),""),"")</f>
        <v>2</v>
      </c>
      <c r="BW77" s="34">
        <f t="shared" ca="1" si="370"/>
        <v>35.263407946659704</v>
      </c>
      <c r="BX77" s="35">
        <f t="shared" ca="1" si="371"/>
        <v>81.438842672813919</v>
      </c>
      <c r="BY77" s="35">
        <f t="shared" ca="1" si="372"/>
        <v>53.589281874972684</v>
      </c>
      <c r="BZ77" s="35">
        <f t="array" aca="1" ref="BZ77" ca="1">IFERROR(AVERAGE(IF(('1. Database - raw'!BC$7:BE$494&gt;0)*('1. Database - raw'!$AD$7:$AD$494=$A77)*('1. Database - raw'!$AP$7:$AP$494&lt;&gt;Dropdown!$AM$11)*(INDIRECT($Q77,TRUE)=$O77),'1. Database - raw'!BC$7:BE$494)),"")</f>
        <v>60.265228426395936</v>
      </c>
      <c r="CA77" s="222">
        <f t="array" aca="1" ref="CA77" ca="1">IFERROR(_xlfn.STDEV.S(IF(('1. Database - raw'!BC$7:BE$494&gt;0)*('1. Database - raw'!$AD$7:$AD$494=$A77)*('1. Database - raw'!$AP$7:$AP$494&lt;&gt;Dropdown!$AM$11)*(INDIRECT($Q77,TRUE)=$O77),'1. Database - raw'!BC$7:BE$494)),"")</f>
        <v>31.004191813408095</v>
      </c>
      <c r="CB77" s="222">
        <f t="array" aca="1" ref="CB77" ca="1">IFERROR(IF(COUNT(IF(('1. Database - raw'!BC$7:BE$494&gt;0)*('1. Database - raw'!$AD$7:$AD$494=$A77)*('1. Database - raw'!$AP$7:$AP$494&lt;&gt;Dropdown!$AM$11)*(INDIRECT($Q77,TRUE)=$O77),'1. Database - raw'!BC$7:BE$494))&gt;0,COUNT(IF(('1. Database - raw'!BC$7:BE$494&gt;0)*('1. Database - raw'!$AD$7:$AD$494=$A77)*('1. Database - raw'!$AP$7:$AP$494&lt;&gt;Dropdown!$AM$11)*(INDIRECT($Q77,TRUE)=$O77),'1. Database - raw'!BC$7:BE$494)),""),"")</f>
        <v>12</v>
      </c>
      <c r="CC77" s="103" t="str">
        <f t="shared" ca="1" si="373"/>
        <v/>
      </c>
      <c r="CD77" s="104" t="str">
        <f t="shared" ca="1" si="374"/>
        <v/>
      </c>
      <c r="CE77" s="104" t="str">
        <f t="shared" ca="1" si="375"/>
        <v/>
      </c>
      <c r="CF77" s="104" t="str">
        <f t="array" aca="1" ref="CF77" ca="1">IFERROR(AVERAGE(IF(('1. Database - raw'!BI$7:BK$494&gt;0)*('1. Database - raw'!$AD$7:$AD$494=$A77)*('1. Database - raw'!$AP$7:$AP$494&lt;&gt;Dropdown!$AM$11)*(INDIRECT($Q77,TRUE)=$O77),'1. Database - raw'!BI$7:BK$494)),"")</f>
        <v/>
      </c>
      <c r="CG77" s="270" t="str">
        <f t="array" aca="1" ref="CG77" ca="1">IFERROR(_xlfn.STDEV.S(IF(('1. Database - raw'!BI$7:BK$494&gt;0)*('1. Database - raw'!$AD$7:$AD$494=$A77)*('1. Database - raw'!$AP$7:$AP$494&lt;&gt;Dropdown!$AM$11)*(INDIRECT($Q77,TRUE)=$O77),'1. Database - raw'!BI$7:BK$494)),"")</f>
        <v/>
      </c>
      <c r="CH77" s="222" t="str">
        <f t="array" aca="1" ref="CH77" ca="1">IFERROR(IF(COUNT(IF(('1. Database - raw'!BI$7:BK$494&gt;0)*('1. Database - raw'!$AD$7:$AD$494=$A77)*('1. Database - raw'!$AP$7:$AP$494&lt;&gt;Dropdown!$AM$11)*(INDIRECT($Q77,TRUE)=$O77),'1. Database - raw'!BI$7:BK$494))&gt;0,COUNT(IF(('1. Database - raw'!BI$7:BK$494&gt;0)*('1. Database - raw'!$AD$7:$AD$494=$A77)*('1. Database - raw'!$AP$7:$AP$494&lt;&gt;Dropdown!$AM$11)*(INDIRECT($Q77,TRUE)=$O77),'1. Database - raw'!BI$7:BK$494)),""),"")</f>
        <v/>
      </c>
      <c r="CI77" s="34">
        <f t="shared" ca="1" si="211"/>
        <v>4.4272685170095283</v>
      </c>
      <c r="CJ77" s="35">
        <f t="shared" ca="1" si="212"/>
        <v>29.572712098328623</v>
      </c>
      <c r="CK77" s="35">
        <f t="shared" ca="1" si="213"/>
        <v>11.442304716949165</v>
      </c>
      <c r="CL77" s="35">
        <f t="array" aca="1" ref="CL77" ca="1">IFERROR(AVERAGE(IF(('1. Database - raw'!BO$7:BQ$494&gt;0)*('1. Database - raw'!$AD$7:$AD$494=$A77)*(INDIRECT($Q77,TRUE)=$O77),'1. Database - raw'!BO$7:BQ$494)),"")</f>
        <v>14</v>
      </c>
      <c r="CM77" s="222">
        <f t="array" aca="1" ref="CM77" ca="1">IFERROR(_xlfn.STDEV.S(IF(('1. Database - raw'!BO$7:BQ$494&gt;0)*('1. Database - raw'!$AD$7:$AD$494=$A77)*(INDIRECT($Q77,TRUE)=$O77),'1. Database - raw'!BO$7:BQ$494)),"")</f>
        <v>9.8700000000000028</v>
      </c>
      <c r="CN77" s="222">
        <f t="array" aca="1" ref="CN77" ca="1">IFERROR(IF(COUNT(IF(('1. Database - raw'!BO$7:BQ$494&gt;0)*('1. Database - raw'!$AD$7:$AD$494=$A77)*(INDIRECT($Q77,TRUE)=$O77),'1. Database - raw'!BO$7:BQ$494))&gt;0,COUNT(IF(('1. Database - raw'!BO$7:BQ$494&gt;0)*('1. Database - raw'!$AD$7:$AD$494=$A77)*(INDIRECT($Q77,TRUE)=$O77),'1. Database - raw'!BO$7:BQ$494)),""),"")</f>
        <v>3</v>
      </c>
      <c r="CO77" s="34" t="str">
        <f t="shared" ca="1" si="214"/>
        <v/>
      </c>
      <c r="CP77" s="35" t="str">
        <f t="shared" ca="1" si="215"/>
        <v/>
      </c>
      <c r="CQ77" s="35" t="str">
        <f t="shared" ca="1" si="216"/>
        <v/>
      </c>
      <c r="CR77" s="35" t="str">
        <f t="array" aca="1" ref="CR77" ca="1">IFERROR(AVERAGE(IF(('1. Database - raw'!BU$7:BW$494&gt;0)*('1. Database - raw'!$AD$7:$AD$494=$A77)*(INDIRECT($Q77,TRUE)=$O77),'1. Database - raw'!BU$7:BW$494)),"")</f>
        <v/>
      </c>
      <c r="CS77" s="222" t="str">
        <f t="array" aca="1" ref="CS77" ca="1">IFERROR(_xlfn.STDEV.S(IF(('1. Database - raw'!BU$7:BW$494&gt;0)*('1. Database - raw'!$AD$7:$AD$494=$A77)*(INDIRECT($Q77,TRUE)=$O77),'1. Database - raw'!BU$7:BW$494)),"")</f>
        <v/>
      </c>
      <c r="CT77" s="222" t="str">
        <f t="array" aca="1" ref="CT77" ca="1">IFERROR(IF(COUNT(IF(('1. Database - raw'!BU$7:BW$494&gt;0)*('1. Database - raw'!$AD$7:$AD$494=$A77)*(INDIRECT($Q77,TRUE)=$O77),'1. Database - raw'!BU$7:BW$494))&gt;0,COUNT(IF(('1. Database - raw'!BU$7:BW$494&gt;0)*('1. Database - raw'!$AD$7:$AD$494=$A77)*(INDIRECT($Q77,TRUE)=$O77),'1. Database - raw'!BU$7:BW$494)),""),"")</f>
        <v/>
      </c>
      <c r="CU77" s="34" t="str">
        <f t="shared" ca="1" si="217"/>
        <v/>
      </c>
      <c r="CV77" s="35" t="str">
        <f t="shared" ca="1" si="218"/>
        <v/>
      </c>
      <c r="CW77" s="35" t="str">
        <f t="shared" ca="1" si="219"/>
        <v/>
      </c>
      <c r="CX77" s="35" t="str">
        <f t="array" aca="1" ref="CX77" ca="1">IFERROR(AVERAGE(IF(('1. Database - raw'!CA$7:CC$494&gt;0)*('1. Database - raw'!$AD$7:$AD$494=$A77)*(INDIRECT($Q77,TRUE)=$O77),'1. Database - raw'!CA$7:CC$494)),"")</f>
        <v/>
      </c>
      <c r="CY77" s="222" t="str">
        <f t="array" aca="1" ref="CY77" ca="1">IFERROR(_xlfn.STDEV.S(IF(('1. Database - raw'!CA$7:CC$494&gt;0)*('1. Database - raw'!$AD$7:$AD$494=$A77)*(INDIRECT($Q77,TRUE)=$O77),'1. Database - raw'!CA$7:CC$494)),"")</f>
        <v/>
      </c>
      <c r="CZ77" s="222" t="str">
        <f t="array" aca="1" ref="CZ77" ca="1">IFERROR(IF(COUNT(IF(('1. Database - raw'!CA$7:CC$494&gt;0)*('1. Database - raw'!$AD$7:$AD$494=$A77)*(INDIRECT($Q77,TRUE)=$O77),'1. Database - raw'!CA$7:CC$494))&gt;0,COUNT(IF(('1. Database - raw'!CA$7:CC$494&gt;0)*('1. Database - raw'!$AD$7:$AD$494=$A77)*(INDIRECT($Q77,TRUE)=$O77),'1. Database - raw'!CA$7:CC$494)),""),"")</f>
        <v/>
      </c>
      <c r="DA77" s="34" t="str">
        <f t="shared" ca="1" si="220"/>
        <v/>
      </c>
      <c r="DB77" s="35" t="str">
        <f t="shared" ca="1" si="221"/>
        <v/>
      </c>
      <c r="DC77" s="35" t="str">
        <f t="shared" ca="1" si="222"/>
        <v/>
      </c>
      <c r="DD77" s="35" t="str">
        <f t="array" aca="1" ref="DD77" ca="1">IFERROR(AVERAGE(IF(('1. Database - raw'!CG$7:CI$494&gt;0)*('1. Database - raw'!$AD$7:$AD$494=$A77)*(INDIRECT($Q77,TRUE)=$O77),'1. Database - raw'!CG$7:CI$494)),"")</f>
        <v/>
      </c>
      <c r="DE77" s="222" t="str">
        <f t="array" aca="1" ref="DE77" ca="1">IFERROR(_xlfn.STDEV.S(IF(('1. Database - raw'!CG$7:CI$494&gt;0)*('1. Database - raw'!$AD$7:$AD$494=$A77)*(INDIRECT($Q77,TRUE)=$O77),'1. Database - raw'!CG$7:CI$494)),"")</f>
        <v/>
      </c>
      <c r="DF77" s="222" t="str">
        <f t="array" aca="1" ref="DF77" ca="1">IFERROR(IF(COUNT(IF(('1. Database - raw'!CG$7:CI$494&gt;0)*('1. Database - raw'!$AD$7:$AD$494=$A77)*(INDIRECT($Q77,TRUE)=$O77),'1. Database - raw'!CG$7:CI$494))&gt;0,COUNT(IF(('1. Database - raw'!CG$7:CI$494&gt;0)*('1. Database - raw'!$AD$7:$AD$494=$A77)*(INDIRECT($Q77,TRUE)=$O77),'1. Database - raw'!CG$7:CI$494)),""),"")</f>
        <v/>
      </c>
      <c r="DG77" s="34" t="str">
        <f t="shared" ca="1" si="223"/>
        <v/>
      </c>
      <c r="DH77" s="35" t="str">
        <f t="shared" ca="1" si="224"/>
        <v/>
      </c>
      <c r="DI77" s="35" t="str">
        <f t="shared" ca="1" si="225"/>
        <v/>
      </c>
      <c r="DJ77" s="35" t="str">
        <f t="array" aca="1" ref="DJ77" ca="1">IFERROR(AVERAGE(IF(('1. Database - raw'!CM$7:CO$494&gt;0)*('1. Database - raw'!$AD$7:$AD$494=$A77)*(INDIRECT($Q77,TRUE)=$O77),'1. Database - raw'!CM$7:CO$494)),"")</f>
        <v/>
      </c>
      <c r="DK77" s="222" t="str">
        <f t="array" aca="1" ref="DK77" ca="1">IFERROR(_xlfn.STDEV.S(IF(('1. Database - raw'!CM$7:CO$494&gt;0)*('1. Database - raw'!$AD$7:$AD$494=$A77)*(INDIRECT($Q77,TRUE)=$O77),'1. Database - raw'!CM$7:CO$494)),"")</f>
        <v/>
      </c>
      <c r="DL77" s="222" t="str">
        <f t="array" aca="1" ref="DL77" ca="1">IFERROR(IF(COUNT(IF(('1. Database - raw'!CM$7:CO$494&gt;0)*('1. Database - raw'!$AD$7:$AD$494=$A77)*(INDIRECT($Q77,TRUE)=$O77),'1. Database - raw'!CM$7:CO$494))&gt;0,COUNT(IF(('1. Database - raw'!CM$7:CO$494&gt;0)*('1. Database - raw'!$AD$7:$AD$494=$A77)*(INDIRECT($Q77,TRUE)=$O77),'1. Database - raw'!CM$7:CO$494)),""),"")</f>
        <v/>
      </c>
      <c r="DM77" s="34" t="str">
        <f t="shared" ca="1" si="226"/>
        <v/>
      </c>
      <c r="DN77" s="35" t="str">
        <f t="shared" ca="1" si="227"/>
        <v/>
      </c>
      <c r="DO77" s="35" t="str">
        <f t="shared" ca="1" si="228"/>
        <v/>
      </c>
      <c r="DP77" s="35" t="str">
        <f t="array" aca="1" ref="DP77" ca="1">IFERROR(AVERAGE(IF(('1. Database - raw'!CS$7:CU$494&gt;0)*('1. Database - raw'!$AD$7:$AD$494=$A77)*(INDIRECT($Q77,TRUE)=$O77),'1. Database - raw'!CS$7:CU$494)),"")</f>
        <v/>
      </c>
      <c r="DQ77" s="222" t="str">
        <f t="array" aca="1" ref="DQ77" ca="1">IFERROR(_xlfn.STDEV.S(IF(('1. Database - raw'!CS$7:CU$494&gt;0)*('1. Database - raw'!$AD$7:$AD$494=$A77)*(INDIRECT($Q77,TRUE)=$O77),'1. Database - raw'!CS$7:CU$494)),"")</f>
        <v/>
      </c>
      <c r="DR77" s="222" t="str">
        <f t="array" aca="1" ref="DR77" ca="1">IFERROR(IF(COUNT(IF(('1. Database - raw'!CS$7:CU$494&gt;0)*('1. Database - raw'!$AD$7:$AD$494=$A77)*(INDIRECT($Q77,TRUE)=$O77),'1. Database - raw'!CS$7:CU$494))&gt;0,COUNT(IF(('1. Database - raw'!CS$7:CU$494&gt;0)*('1. Database - raw'!$AD$7:$AD$494=$A77)*(INDIRECT($Q77,TRUE)=$O77),'1. Database - raw'!CS$7:CU$494)),""),"")</f>
        <v/>
      </c>
      <c r="DS77" s="34" t="str">
        <f t="shared" ca="1" si="229"/>
        <v/>
      </c>
      <c r="DT77" s="35" t="str">
        <f t="shared" ca="1" si="230"/>
        <v/>
      </c>
      <c r="DU77" s="35" t="str">
        <f t="shared" ca="1" si="231"/>
        <v/>
      </c>
      <c r="DV77" s="35" t="str">
        <f t="array" aca="1" ref="DV77" ca="1">IFERROR(AVERAGE(IF(('1. Database - raw'!CY$7:DA$494&gt;0)*('1. Database - raw'!$AD$7:$AD$494=$A77)*(INDIRECT($Q77,TRUE)=$O77),'1. Database - raw'!CY$7:DA$494)),"")</f>
        <v/>
      </c>
      <c r="DW77" s="222" t="str">
        <f t="array" aca="1" ref="DW77" ca="1">IFERROR(_xlfn.STDEV.S(IF(('1. Database - raw'!CY$7:DA$494&gt;0)*('1. Database - raw'!$AD$7:$AD$494=$A77)*(INDIRECT($Q77,TRUE)=$O77),'1. Database - raw'!CY$7:DA$494)),"")</f>
        <v/>
      </c>
      <c r="DX77" s="222" t="str">
        <f t="array" aca="1" ref="DX77" ca="1">IFERROR(IF(COUNT(IF(('1. Database - raw'!CY$7:DA$494&gt;0)*('1. Database - raw'!$AD$7:$AD$494=$A77)*(INDIRECT($Q77,TRUE)=$O77),'1. Database - raw'!CY$7:DA$494))&gt;0,COUNT(IF(('1. Database - raw'!CY$7:DA$494&gt;0)*('1. Database - raw'!$AD$7:$AD$494=$A77)*(INDIRECT($Q77,TRUE)=$O77),'1. Database - raw'!CY$7:DA$494)),""),"")</f>
        <v/>
      </c>
      <c r="DY77" s="34" t="str">
        <f t="shared" ca="1" si="232"/>
        <v/>
      </c>
      <c r="DZ77" s="35" t="str">
        <f t="shared" ca="1" si="233"/>
        <v/>
      </c>
      <c r="EA77" s="35" t="str">
        <f t="shared" ca="1" si="234"/>
        <v/>
      </c>
      <c r="EB77" s="35" t="str">
        <f t="array" aca="1" ref="EB77" ca="1">IFERROR(AVERAGE(IF(('1. Database - raw'!DE$7:DG$494&gt;0)*('1. Database - raw'!$AD$7:$AD$494=$A77)*(INDIRECT($Q77,TRUE)=$O77),'1. Database - raw'!DE$7:DG$494)),"")</f>
        <v/>
      </c>
      <c r="EC77" s="222" t="str">
        <f t="array" aca="1" ref="EC77" ca="1">IFERROR(_xlfn.STDEV.S(IF(('1. Database - raw'!DE$7:DG$494&gt;0)*('1. Database - raw'!$AD$7:$AD$494=$A77)*(INDIRECT($Q77,TRUE)=$O77),'1. Database - raw'!DE$7:DG$494)),"")</f>
        <v/>
      </c>
      <c r="ED77" s="222" t="str">
        <f t="array" aca="1" ref="ED77" ca="1">IFERROR(IF(COUNT(IF(('1. Database - raw'!DE$7:DG$494&gt;0)*('1. Database - raw'!$AD$7:$AD$494=$A77)*(INDIRECT($Q77,TRUE)=$O77),'1. Database - raw'!DE$7:DG$494))&gt;0,COUNT(IF(('1. Database - raw'!DE$7:DG$494&gt;0)*('1. Database - raw'!$AD$7:$AD$494=$A77)*(INDIRECT($Q77,TRUE)=$O77),'1. Database - raw'!DE$7:DG$494)),""),"")</f>
        <v/>
      </c>
      <c r="EE77" s="103" t="str">
        <f t="shared" ca="1" si="235"/>
        <v/>
      </c>
      <c r="EF77" s="104" t="str">
        <f t="shared" ca="1" si="236"/>
        <v/>
      </c>
      <c r="EG77" s="104" t="str">
        <f t="shared" ca="1" si="237"/>
        <v/>
      </c>
      <c r="EH77" s="104" t="str">
        <f t="array" aca="1" ref="EH77" ca="1">IFERROR(AVERAGE(IF(('1. Database - raw'!DK$7:DM$494&gt;0)*('1. Database - raw'!$AD$7:$AD$494=$A77)*(INDIRECT($Q77,TRUE)=$O77),'1. Database - raw'!DK$7:DM$494)),"")</f>
        <v/>
      </c>
      <c r="EI77" s="270" t="str">
        <f t="array" aca="1" ref="EI77" ca="1">IFERROR(_xlfn.STDEV.S(IF(('1. Database - raw'!DK$7:DM$494&gt;0)*('1. Database - raw'!$AD$7:$AD$494=$A77)*(INDIRECT($Q77,TRUE)=$O77),'1. Database - raw'!DK$7:DM$494)),"")</f>
        <v/>
      </c>
      <c r="EJ77" s="222" t="str">
        <f t="array" aca="1" ref="EJ77" ca="1">IFERROR(IF(COUNT(IF(('1. Database - raw'!DK$7:DM$494&gt;0)*('1. Database - raw'!$AD$7:$AD$494=$A77)*(INDIRECT($Q77,TRUE)=$O77),'1. Database - raw'!DK$7:DM$494))&gt;0,COUNT(IF(('1. Database - raw'!DK$7:DM$494&gt;0)*('1. Database - raw'!$AD$7:$AD$494=$A77)*(INDIRECT($Q77,TRUE)=$O77),'1. Database - raw'!DK$7:DM$494)),""),"")</f>
        <v/>
      </c>
      <c r="EK77" s="34" t="str">
        <f t="shared" ca="1" si="238"/>
        <v/>
      </c>
      <c r="EL77" s="35" t="str">
        <f t="shared" ca="1" si="239"/>
        <v/>
      </c>
      <c r="EM77" s="35" t="str">
        <f t="shared" ca="1" si="240"/>
        <v/>
      </c>
      <c r="EN77" s="35">
        <f t="array" aca="1" ref="EN77" ca="1">IFERROR(AVERAGE(IF(('1. Database - raw'!DQ$7:DS$494&gt;0)*('1. Database - raw'!$AD$7:$AD$494=$A77)*(INDIRECT($Q77,TRUE)=$O77),'1. Database - raw'!DQ$7:DS$494)),"")</f>
        <v>36</v>
      </c>
      <c r="EO77" s="222" t="str">
        <f t="array" aca="1" ref="EO77" ca="1">IFERROR(_xlfn.STDEV.S(IF(('1. Database - raw'!DQ$7:DS$494&gt;0)*('1. Database - raw'!$AD$7:$AD$494=$A77)*(INDIRECT($Q77,TRUE)=$O77),'1. Database - raw'!DQ$7:DS$494)),"")</f>
        <v/>
      </c>
      <c r="EP77" s="222">
        <f t="array" aca="1" ref="EP77" ca="1">IFERROR(IF(COUNT(IF(('1. Database - raw'!DQ$7:DS$494&gt;0)*('1. Database - raw'!$AD$7:$AD$494=$A77)*(INDIRECT($Q77,TRUE)=$O77),'1. Database - raw'!DQ$7:DS$494))&gt;0,COUNT(IF(('1. Database - raw'!DQ$7:DS$494&gt;0)*('1. Database - raw'!$AD$7:$AD$494=$A77)*(INDIRECT($Q77,TRUE)=$O77),'1. Database - raw'!DQ$7:DS$494)),""),"")</f>
        <v>1</v>
      </c>
      <c r="EQ77" s="34" t="str">
        <f t="shared" ca="1" si="241"/>
        <v/>
      </c>
      <c r="ER77" s="35" t="str">
        <f t="shared" ca="1" si="242"/>
        <v/>
      </c>
      <c r="ES77" s="35" t="str">
        <f t="shared" ca="1" si="243"/>
        <v/>
      </c>
      <c r="ET77" s="35" t="str">
        <f t="array" aca="1" ref="ET77" ca="1">IFERROR(AVERAGE(IF(('1. Database - raw'!DW$7:DY$494&gt;0)*('1. Database - raw'!$AD$7:$AD$494=$A77)*(INDIRECT($Q77,TRUE)=$O77),'1. Database - raw'!DW$7:DY$494)),"")</f>
        <v/>
      </c>
      <c r="EU77" s="222" t="str">
        <f t="array" aca="1" ref="EU77" ca="1">IFERROR(_xlfn.STDEV.S(IF(('1. Database - raw'!DW$7:DY$494&gt;0)*('1. Database - raw'!$AD$7:$AD$494=$A77)*(INDIRECT($Q77,TRUE)=$O77),'1. Database - raw'!DW$7:DY$494)),"")</f>
        <v/>
      </c>
      <c r="EV77" s="222" t="str">
        <f t="array" aca="1" ref="EV77" ca="1">IFERROR(IF(COUNT(IF(('1. Database - raw'!DW$7:DY$494&gt;0)*('1. Database - raw'!$AD$7:$AD$494=$A77)*(INDIRECT($Q77,TRUE)=$O77),'1. Database - raw'!DW$7:DY$494))&gt;0,COUNT(IF(('1. Database - raw'!DW$7:DY$494&gt;0)*('1. Database - raw'!$AD$7:$AD$494=$A77)*(INDIRECT($Q77,TRUE)=$O77),'1. Database - raw'!DW$7:DY$494)),""),"")</f>
        <v/>
      </c>
      <c r="EW77" s="34" t="str">
        <f t="shared" ca="1" si="244"/>
        <v/>
      </c>
      <c r="EX77" s="35" t="str">
        <f t="shared" ca="1" si="245"/>
        <v/>
      </c>
      <c r="EY77" s="35" t="str">
        <f t="shared" ca="1" si="246"/>
        <v/>
      </c>
      <c r="EZ77" s="35" t="str">
        <f t="array" aca="1" ref="EZ77" ca="1">IFERROR(AVERAGE(IF(('1. Database - raw'!EC$7:EE$494&gt;0)*('1. Database - raw'!$AD$7:$AD$494=$A77)*(INDIRECT($Q77,TRUE)=$O77),'1. Database - raw'!EC$7:EE$494)),"")</f>
        <v/>
      </c>
      <c r="FA77" s="222" t="str">
        <f t="array" aca="1" ref="FA77" ca="1">IFERROR(_xlfn.STDEV.S(IF(('1. Database - raw'!EC$7:EE$494&gt;0)*('1. Database - raw'!$AD$7:$AD$494=$A77)*(INDIRECT($Q77,TRUE)=$O77),'1. Database - raw'!EC$7:EE$494)),"")</f>
        <v/>
      </c>
      <c r="FB77" s="222" t="str">
        <f t="array" aca="1" ref="FB77" ca="1">IFERROR(IF(COUNT(IF(('1. Database - raw'!EC$7:EE$494&gt;0)*('1. Database - raw'!$AD$7:$AD$494=$A77)*(INDIRECT($Q77,TRUE)=$O77),'1. Database - raw'!EC$7:EE$494))&gt;0,COUNT(IF(('1. Database - raw'!EC$7:EE$494&gt;0)*('1. Database - raw'!$AD$7:$AD$494=$A77)*(INDIRECT($Q77,TRUE)=$O77),'1. Database - raw'!EC$7:EE$494)),""),"")</f>
        <v/>
      </c>
      <c r="FC77" s="34" t="str">
        <f t="shared" ca="1" si="247"/>
        <v/>
      </c>
      <c r="FD77" s="35" t="str">
        <f t="shared" ca="1" si="248"/>
        <v/>
      </c>
      <c r="FE77" s="35" t="str">
        <f t="shared" ca="1" si="249"/>
        <v/>
      </c>
      <c r="FF77" s="35" t="str">
        <f t="array" aca="1" ref="FF77" ca="1">IFERROR(AVERAGE(IF(('1. Database - raw'!EI$7:EK$494&gt;0)*('1. Database - raw'!$AD$7:$AD$494=$A77)*(INDIRECT($Q77,TRUE)=$O77),'1. Database - raw'!EI$7:EK$494)),"")</f>
        <v/>
      </c>
      <c r="FG77" s="222" t="str">
        <f t="array" aca="1" ref="FG77" ca="1">IFERROR(_xlfn.STDEV.S(IF(('1. Database - raw'!EI$7:EK$494&gt;0)*('1. Database - raw'!$AD$7:$AD$494=$A77)*(INDIRECT($Q77,TRUE)=$O77),'1. Database - raw'!EI$7:EK$494)),"")</f>
        <v/>
      </c>
      <c r="FH77" s="222" t="str">
        <f t="array" aca="1" ref="FH77" ca="1">IFERROR(IF(COUNT(IF(('1. Database - raw'!EI$7:EK$494&gt;0)*('1. Database - raw'!$AD$7:$AD$494=$A77)*(INDIRECT($Q77,TRUE)=$O77),'1. Database - raw'!EI$7:EK$494))&gt;0,COUNT(IF(('1. Database - raw'!EI$7:EK$494&gt;0)*('1. Database - raw'!$AD$7:$AD$494=$A77)*(INDIRECT($Q77,TRUE)=$O77),'1. Database - raw'!EI$7:EK$494)),""),"")</f>
        <v/>
      </c>
      <c r="FI77" s="34" t="str">
        <f t="shared" ca="1" si="250"/>
        <v/>
      </c>
      <c r="FJ77" s="35" t="str">
        <f t="shared" ca="1" si="251"/>
        <v/>
      </c>
      <c r="FK77" s="35" t="str">
        <f t="shared" ca="1" si="252"/>
        <v/>
      </c>
      <c r="FL77" s="35" t="str">
        <f t="array" aca="1" ref="FL77" ca="1">IFERROR(AVERAGE(IF(('1. Database - raw'!EO$7:EQ$494&gt;0)*('1. Database - raw'!$AD$7:$AD$494=$A77)*(INDIRECT($Q77,TRUE)=$O77),'1. Database - raw'!EO$7:EQ$494)),"")</f>
        <v/>
      </c>
      <c r="FM77" s="222" t="str">
        <f t="array" aca="1" ref="FM77" ca="1">IFERROR(_xlfn.STDEV.S(IF(('1. Database - raw'!EO$7:EQ$494&gt;0)*('1. Database - raw'!$AD$7:$AD$494=$A77)*(INDIRECT($Q77,TRUE)=$O77),'1. Database - raw'!EO$7:EQ$494)),"")</f>
        <v/>
      </c>
      <c r="FN77" s="222" t="str">
        <f t="array" aca="1" ref="FN77" ca="1">IFERROR(IF(COUNT(IF(('1. Database - raw'!EO$7:EQ$494&gt;0)*('1. Database - raw'!$AD$7:$AD$494=$A77)*(INDIRECT($Q77,TRUE)=$O77),'1. Database - raw'!EO$7:EQ$494))&gt;0,COUNT(IF(('1. Database - raw'!EO$7:EQ$494&gt;0)*('1. Database - raw'!$AD$7:$AD$494=$A77)*(INDIRECT($Q77,TRUE)=$O77),'1. Database - raw'!EO$7:EQ$494)),""),"")</f>
        <v/>
      </c>
      <c r="FO77" s="34" t="str">
        <f t="shared" ca="1" si="253"/>
        <v/>
      </c>
      <c r="FP77" s="35" t="str">
        <f t="shared" ca="1" si="254"/>
        <v/>
      </c>
      <c r="FQ77" s="35" t="str">
        <f t="shared" ca="1" si="255"/>
        <v/>
      </c>
      <c r="FR77" s="35" t="str">
        <f t="array" aca="1" ref="FR77" ca="1">IFERROR(AVERAGE(IF(('1. Database - raw'!EU$7:EW$494&gt;0)*('1. Database - raw'!$AD$7:$AD$494=$A77)*(INDIRECT($Q77,TRUE)=$O77),'1. Database - raw'!EU$7:EW$494)),"")</f>
        <v/>
      </c>
      <c r="FS77" s="222" t="str">
        <f t="array" aca="1" ref="FS77" ca="1">IFERROR(_xlfn.STDEV.S(IF(('1. Database - raw'!EU$7:EW$494&gt;0)*('1. Database - raw'!$AD$7:$AD$494=$A77)*(INDIRECT($Q77,TRUE)=$O77),'1. Database - raw'!EU$7:EW$494)),"")</f>
        <v/>
      </c>
      <c r="FT77" s="222" t="str">
        <f t="array" aca="1" ref="FT77" ca="1">IFERROR(IF(COUNT(IF(('1. Database - raw'!EU$7:EW$494&gt;0)*('1. Database - raw'!$AD$7:$AD$494=$A77)*(INDIRECT($Q77,TRUE)=$O77),'1. Database - raw'!EU$7:EW$494))&gt;0,COUNT(IF(('1. Database - raw'!EU$7:EW$494&gt;0)*('1. Database - raw'!$AD$7:$AD$494=$A77)*(INDIRECT($Q77,TRUE)=$O77),'1. Database - raw'!EU$7:EW$494)),""),"")</f>
        <v/>
      </c>
      <c r="FU77" s="34" t="str">
        <f t="shared" ca="1" si="256"/>
        <v/>
      </c>
      <c r="FV77" s="35" t="str">
        <f t="shared" ca="1" si="257"/>
        <v/>
      </c>
      <c r="FW77" s="35" t="str">
        <f t="shared" ca="1" si="258"/>
        <v/>
      </c>
      <c r="FX77" s="35" t="str">
        <f t="array" aca="1" ref="FX77" ca="1">IFERROR(AVERAGE(IF(('1. Database - raw'!FA$7:FC$494&gt;0)*('1. Database - raw'!$AD$7:$AD$494=$A77)*(INDIRECT($Q77,TRUE)=$O77),'1. Database - raw'!FA$7:FC$494)),"")</f>
        <v/>
      </c>
      <c r="FY77" s="222" t="str">
        <f t="array" aca="1" ref="FY77" ca="1">IFERROR(_xlfn.STDEV.S(IF(('1. Database - raw'!FA$7:FC$494&gt;0)*('1. Database - raw'!$AD$7:$AD$494=$A77)*(INDIRECT($Q77,TRUE)=$O77),'1. Database - raw'!FA$7:FC$494)),"")</f>
        <v/>
      </c>
      <c r="FZ77" s="222" t="str">
        <f t="array" aca="1" ref="FZ77" ca="1">IFERROR(IF(COUNT(IF(('1. Database - raw'!FA$7:FC$494&gt;0)*('1. Database - raw'!$AD$7:$AD$494=$A77)*(INDIRECT($Q77,TRUE)=$O77),'1. Database - raw'!FA$7:FC$494))&gt;0,COUNT(IF(('1. Database - raw'!FA$7:FC$494&gt;0)*('1. Database - raw'!$AD$7:$AD$494=$A77)*(INDIRECT($Q77,TRUE)=$O77),'1. Database - raw'!FA$7:FC$494)),""),"")</f>
        <v/>
      </c>
      <c r="GA77" s="34" t="str">
        <f t="shared" ca="1" si="259"/>
        <v/>
      </c>
      <c r="GB77" s="35" t="str">
        <f t="shared" ca="1" si="260"/>
        <v/>
      </c>
      <c r="GC77" s="35" t="str">
        <f t="shared" ca="1" si="261"/>
        <v/>
      </c>
      <c r="GD77" s="35" t="str">
        <f t="array" aca="1" ref="GD77" ca="1">IFERROR(AVERAGE(IF(('1. Database - raw'!FG$7:FI$494&gt;0)*('1. Database - raw'!$AD$7:$AD$494=$A77)*(INDIRECT($Q77,TRUE)=$O77),'1. Database - raw'!FG$7:FI$494)),"")</f>
        <v/>
      </c>
      <c r="GE77" s="222" t="str">
        <f t="array" aca="1" ref="GE77" ca="1">IFERROR(_xlfn.STDEV.S(IF(('1. Database - raw'!FG$7:FI$494&gt;0)*('1. Database - raw'!$AD$7:$AD$494=$A77)*(INDIRECT($Q77,TRUE)=$O77),'1. Database - raw'!FG$7:FI$494)),"")</f>
        <v/>
      </c>
      <c r="GF77" s="222" t="str">
        <f t="array" aca="1" ref="GF77" ca="1">IFERROR(IF(COUNT(IF(('1. Database - raw'!FG$7:FI$494&gt;0)*('1. Database - raw'!$AD$7:$AD$494=$A77)*(INDIRECT($Q77,TRUE)=$O77),'1. Database - raw'!FG$7:FI$494))&gt;0,COUNT(IF(('1. Database - raw'!FG$7:FI$494&gt;0)*('1. Database - raw'!$AD$7:$AD$494=$A77)*(INDIRECT($Q77,TRUE)=$O77),'1. Database - raw'!FG$7:FI$494)),""),"")</f>
        <v/>
      </c>
      <c r="GG77" s="34" t="str">
        <f t="shared" ca="1" si="262"/>
        <v/>
      </c>
      <c r="GH77" s="35" t="str">
        <f t="shared" ca="1" si="263"/>
        <v/>
      </c>
      <c r="GI77" s="35" t="str">
        <f t="shared" ca="1" si="264"/>
        <v/>
      </c>
      <c r="GJ77" s="35" t="str">
        <f t="array" aca="1" ref="GJ77" ca="1">IFERROR(AVERAGE(IF(('1. Database - raw'!FM$7:FO$494&gt;0)*('1. Database - raw'!$AD$7:$AD$494=$A77)*(INDIRECT($Q77,TRUE)=$O77),'1. Database - raw'!FM$7:FO$494)),"")</f>
        <v/>
      </c>
      <c r="GK77" s="222" t="str">
        <f t="array" aca="1" ref="GK77" ca="1">IFERROR(_xlfn.STDEV.S(IF(('1. Database - raw'!FM$7:FO$494&gt;0)*('1. Database - raw'!$AD$7:$AD$494=$A77)*(INDIRECT($Q77,TRUE)=$O77),'1. Database - raw'!FM$7:FO$494)),"")</f>
        <v/>
      </c>
      <c r="GL77" s="222" t="str">
        <f t="array" aca="1" ref="GL77" ca="1">IFERROR(IF(COUNT(IF(('1. Database - raw'!FM$7:FO$494&gt;0)*('1. Database - raw'!$AD$7:$AD$494=$A77)*(INDIRECT($Q77,TRUE)=$O77),'1. Database - raw'!FM$7:FO$494))&gt;0,COUNT(IF(('1. Database - raw'!FM$7:FO$494&gt;0)*('1. Database - raw'!$AD$7:$AD$494=$A77)*(INDIRECT($Q77,TRUE)=$O77),'1. Database - raw'!FM$7:FO$494)),""),"")</f>
        <v/>
      </c>
      <c r="GM77" s="34">
        <f t="shared" ca="1" si="265"/>
        <v>35.204012310171734</v>
      </c>
      <c r="GN77" s="35">
        <f t="shared" ca="1" si="266"/>
        <v>61.685447608558384</v>
      </c>
      <c r="GO77" s="35">
        <f t="shared" ca="1" si="267"/>
        <v>46.600163701108862</v>
      </c>
      <c r="GP77" s="35">
        <f t="array" aca="1" ref="GP77" ca="1">IFERROR(AVERAGE(IF(('1. Database - raw'!FS$7:FU$494&gt;0)*('1. Database - raw'!$AD$7:$AD$494=$A77)*(INDIRECT($Q77,TRUE)=$O77),'1. Database - raw'!FS$7:FU$494)),"")</f>
        <v>50.25</v>
      </c>
      <c r="GQ77" s="222">
        <f t="array" aca="1" ref="GQ77" ca="1">IFERROR(_xlfn.STDEV.S(IF(('1. Database - raw'!FS$7:FU$494&gt;0)*('1. Database - raw'!$AD$7:$AD$494=$A77)*(INDIRECT($Q77,TRUE)=$O77),'1. Database - raw'!FS$7:FU$494)),"")</f>
        <v>20.273815801246126</v>
      </c>
      <c r="GR77" s="222">
        <f t="array" aca="1" ref="GR77" ca="1">IFERROR(IF(COUNT(IF(('1. Database - raw'!FS$7:FU$494&gt;0)*('1. Database - raw'!$AD$7:$AD$494=$A77)*(INDIRECT($Q77,TRUE)=$O77),'1. Database - raw'!FS$7:FU$494))&gt;0,COUNT(IF(('1. Database - raw'!FS$7:FU$494&gt;0)*('1. Database - raw'!$AD$7:$AD$494=$A77)*(INDIRECT($Q77,TRUE)=$O77),'1. Database - raw'!FS$7:FU$494)),""),"")</f>
        <v>8</v>
      </c>
      <c r="GS77" s="34" t="str">
        <f t="shared" ca="1" si="268"/>
        <v/>
      </c>
      <c r="GT77" s="35" t="str">
        <f t="shared" ca="1" si="269"/>
        <v/>
      </c>
      <c r="GU77" s="35" t="str">
        <f t="shared" ca="1" si="270"/>
        <v/>
      </c>
      <c r="GV77" s="35">
        <f t="array" aca="1" ref="GV77" ca="1">IFERROR(AVERAGE(IF(('1. Database - raw'!FY$7:GA$494&gt;0)*('1. Database - raw'!$AD$7:$AD$494=$A77)*(INDIRECT($Q77,TRUE)=$O77),'1. Database - raw'!FY$7:GA$494)),"")</f>
        <v>42.2</v>
      </c>
      <c r="GW77" s="222" t="str">
        <f t="array" aca="1" ref="GW77" ca="1">IFERROR(_xlfn.STDEV.S(IF(('1. Database - raw'!FY$7:GA$494&gt;0)*('1. Database - raw'!$AD$7:$AD$494=$A77)*(INDIRECT($Q77,TRUE)=$O77),'1. Database - raw'!FY$7:GA$494)),"")</f>
        <v/>
      </c>
      <c r="GX77" s="222">
        <f t="array" aca="1" ref="GX77" ca="1">IFERROR(IF(COUNT(IF(('1. Database - raw'!FY$7:GA$494&gt;0)*('1. Database - raw'!$AD$7:$AD$494=$A77)*(INDIRECT($Q77,TRUE)=$O77),'1. Database - raw'!FY$7:GA$494))&gt;0,COUNT(IF(('1. Database - raw'!FY$7:GA$494&gt;0)*('1. Database - raw'!$AD$7:$AD$494=$A77)*(INDIRECT($Q77,TRUE)=$O77),'1. Database - raw'!FY$7:GA$494)),""),"")</f>
        <v>1</v>
      </c>
      <c r="GY77" s="34" t="str">
        <f t="shared" ca="1" si="271"/>
        <v/>
      </c>
      <c r="GZ77" s="35" t="str">
        <f t="shared" ca="1" si="272"/>
        <v/>
      </c>
      <c r="HA77" s="35" t="str">
        <f t="shared" ca="1" si="273"/>
        <v/>
      </c>
      <c r="HB77" s="35" t="str">
        <f t="array" aca="1" ref="HB77" ca="1">IFERROR(AVERAGE(IF(('1. Database - raw'!GE$7:GG$494&gt;0)*('1. Database - raw'!$AD$7:$AD$494=$A77)*(INDIRECT($Q77,TRUE)=$O77),'1. Database - raw'!GE$7:GG$494)),"")</f>
        <v/>
      </c>
      <c r="HC77" s="222" t="str">
        <f t="array" aca="1" ref="HC77" ca="1">IFERROR(_xlfn.STDEV.S(IF(('1. Database - raw'!GE$7:GG$494&gt;0)*('1. Database - raw'!$AD$7:$AD$494=$A77)*(INDIRECT($Q77,TRUE)=$O77),'1. Database - raw'!GE$7:GG$494)),"")</f>
        <v/>
      </c>
      <c r="HD77" s="222" t="str">
        <f t="array" aca="1" ref="HD77" ca="1">IFERROR(IF(COUNT(IF(('1. Database - raw'!GE$7:GG$494&gt;0)*('1. Database - raw'!$AD$7:$AD$494=$A77)*(INDIRECT($Q77,TRUE)=$O77),'1. Database - raw'!GE$7:GG$494))&gt;0,COUNT(IF(('1. Database - raw'!GE$7:GG$494&gt;0)*('1. Database - raw'!$AD$7:$AD$494=$A77)*(INDIRECT($Q77,TRUE)=$O77),'1. Database - raw'!GE$7:GG$494)),""),"")</f>
        <v/>
      </c>
      <c r="HE77" s="34" t="str">
        <f t="shared" ca="1" si="274"/>
        <v/>
      </c>
      <c r="HF77" s="35" t="str">
        <f t="shared" ca="1" si="275"/>
        <v/>
      </c>
      <c r="HG77" s="35" t="str">
        <f t="shared" ca="1" si="276"/>
        <v/>
      </c>
      <c r="HH77" s="35" t="str">
        <f t="array" aca="1" ref="HH77" ca="1">IFERROR(AVERAGE(IF(('1. Database - raw'!GK$7:GM$494&gt;0)*('1. Database - raw'!$AD$7:$AD$494=$A77)*(INDIRECT($Q77,TRUE)=$O77),'1. Database - raw'!GK$7:GM$494)),"")</f>
        <v/>
      </c>
      <c r="HI77" s="222" t="str">
        <f t="array" aca="1" ref="HI77" ca="1">IFERROR(_xlfn.STDEV.S(IF(('1. Database - raw'!GK$7:GM$494&gt;0)*('1. Database - raw'!$AD$7:$AD$494=$A77)*(INDIRECT($Q77,TRUE)=$O77),'1. Database - raw'!GK$7:GM$494)),"")</f>
        <v/>
      </c>
      <c r="HJ77" s="222" t="str">
        <f t="array" aca="1" ref="HJ77" ca="1">IFERROR(IF(COUNT(IF(('1. Database - raw'!GK$7:GM$494&gt;0)*('1. Database - raw'!$AD$7:$AD$494=$A77)*(INDIRECT($Q77,TRUE)=$O77),'1. Database - raw'!GK$7:GM$494))&gt;0,COUNT(IF(('1. Database - raw'!GK$7:GM$494&gt;0)*('1. Database - raw'!$AD$7:$AD$494=$A77)*(INDIRECT($Q77,TRUE)=$O77),'1. Database - raw'!GK$7:GM$494)),""),"")</f>
        <v/>
      </c>
      <c r="HK77" s="34" t="str">
        <f t="shared" ca="1" si="277"/>
        <v/>
      </c>
      <c r="HL77" s="35" t="str">
        <f t="shared" ca="1" si="278"/>
        <v/>
      </c>
      <c r="HM77" s="35" t="str">
        <f t="shared" ca="1" si="279"/>
        <v/>
      </c>
      <c r="HN77" s="35" t="str">
        <f t="array" aca="1" ref="HN77" ca="1">IFERROR(AVERAGE(IF(('1. Database - raw'!GQ$7:GS$494&gt;0)*('1. Database - raw'!$AD$7:$AD$494=$A77)*(INDIRECT($Q77,TRUE)=$O77),'1. Database - raw'!GQ$7:GS$494)),"")</f>
        <v/>
      </c>
      <c r="HO77" s="222" t="str">
        <f t="array" aca="1" ref="HO77" ca="1">IFERROR(_xlfn.STDEV.S(IF(('1. Database - raw'!GQ$7:GS$494&gt;0)*('1. Database - raw'!$AD$7:$AD$494=$A77)*(INDIRECT($Q77,TRUE)=$O77),'1. Database - raw'!GQ$7:GS$494)),"")</f>
        <v/>
      </c>
      <c r="HP77" s="222" t="str">
        <f t="array" aca="1" ref="HP77" ca="1">IFERROR(IF(COUNT(IF(('1. Database - raw'!GQ$7:GS$494&gt;0)*('1. Database - raw'!$AD$7:$AD$494=$A77)*(INDIRECT($Q77,TRUE)=$O77),'1. Database - raw'!GQ$7:GS$494))&gt;0,COUNT(IF(('1. Database - raw'!GQ$7:GS$494&gt;0)*('1. Database - raw'!$AD$7:$AD$494=$A77)*(INDIRECT($Q77,TRUE)=$O77),'1. Database - raw'!GQ$7:GS$494)),""),"")</f>
        <v/>
      </c>
      <c r="HQ77" s="34" t="str">
        <f t="shared" ca="1" si="280"/>
        <v/>
      </c>
      <c r="HR77" s="35" t="str">
        <f t="shared" ca="1" si="281"/>
        <v/>
      </c>
      <c r="HS77" s="35" t="str">
        <f t="shared" ca="1" si="282"/>
        <v/>
      </c>
      <c r="HT77" s="35" t="str">
        <f t="array" aca="1" ref="HT77" ca="1">IFERROR(AVERAGE(IF(('1. Database - raw'!GW$7:GY$494&gt;0)*('1. Database - raw'!$AD$7:$AD$494=$A77)*(INDIRECT($Q77,TRUE)=$O77),'1. Database - raw'!GW$7:GY$494)),"")</f>
        <v/>
      </c>
      <c r="HU77" s="222" t="str">
        <f t="array" aca="1" ref="HU77" ca="1">IFERROR(_xlfn.STDEV.S(IF(('1. Database - raw'!GW$7:GY$494&gt;0)*('1. Database - raw'!$AD$7:$AD$494=$A77)*(INDIRECT($Q77,TRUE)=$O77),'1. Database - raw'!GW$7:GY$494)),"")</f>
        <v/>
      </c>
      <c r="HV77" s="222" t="str">
        <f t="array" aca="1" ref="HV77" ca="1">IFERROR(IF(COUNT(IF(('1. Database - raw'!GW$7:GY$494&gt;0)*('1. Database - raw'!$AD$7:$AD$494=$A77)*(INDIRECT($Q77,TRUE)=$O77),'1. Database - raw'!GW$7:GY$494))&gt;0,COUNT(IF(('1. Database - raw'!GW$7:GY$494&gt;0)*('1. Database - raw'!$AD$7:$AD$494=$A77)*(INDIRECT($Q77,TRUE)=$O77),'1. Database - raw'!GW$7:GY$494)),""),"")</f>
        <v/>
      </c>
      <c r="HW77" s="34" t="str">
        <f t="shared" ca="1" si="283"/>
        <v/>
      </c>
      <c r="HX77" s="35" t="str">
        <f t="shared" ca="1" si="284"/>
        <v/>
      </c>
      <c r="HY77" s="35" t="str">
        <f t="shared" ca="1" si="285"/>
        <v/>
      </c>
      <c r="HZ77" s="35" t="str">
        <f t="array" aca="1" ref="HZ77" ca="1">IFERROR(AVERAGE(IF(('1. Database - raw'!HC$7:HE$494&gt;0)*('1. Database - raw'!$AD$7:$AD$494=$A77)*(INDIRECT($Q77,TRUE)=$O77),'1. Database - raw'!HC$7:HE$494)),"")</f>
        <v/>
      </c>
      <c r="IA77" s="222" t="str">
        <f t="array" aca="1" ref="IA77" ca="1">IFERROR(_xlfn.STDEV.S(IF(('1. Database - raw'!HC$7:HE$494&gt;0)*('1. Database - raw'!$AD$7:$AD$494=$A77)*(INDIRECT($Q77,TRUE)=$O77),'1. Database - raw'!HC$7:HE$494)),"")</f>
        <v/>
      </c>
      <c r="IB77" s="222" t="str">
        <f t="array" aca="1" ref="IB77" ca="1">IFERROR(IF(COUNT(IF(('1. Database - raw'!HC$7:HE$494&gt;0)*('1. Database - raw'!$AD$7:$AD$494=$A77)*(INDIRECT($Q77,TRUE)=$O77),'1. Database - raw'!HC$7:HE$494))&gt;0,COUNT(IF(('1. Database - raw'!HC$7:HE$494&gt;0)*('1. Database - raw'!$AD$7:$AD$494=$A77)*(INDIRECT($Q77,TRUE)=$O77),'1. Database - raw'!HC$7:HE$494)),""),"")</f>
        <v/>
      </c>
      <c r="IC77" s="34" t="str">
        <f t="shared" ca="1" si="286"/>
        <v/>
      </c>
      <c r="ID77" s="35" t="str">
        <f t="shared" ca="1" si="287"/>
        <v/>
      </c>
      <c r="IE77" s="35" t="str">
        <f t="shared" ca="1" si="288"/>
        <v/>
      </c>
      <c r="IF77" s="35" t="str">
        <f t="array" aca="1" ref="IF77" ca="1">IFERROR(AVERAGE(IF(('1. Database - raw'!HI$7:HK$494&gt;0)*('1. Database - raw'!$AD$7:$AD$494=$A77)*(INDIRECT($Q77,TRUE)=$O77),'1. Database - raw'!HI$7:HK$494)),"")</f>
        <v/>
      </c>
      <c r="IG77" s="222" t="str">
        <f t="array" aca="1" ref="IG77" ca="1">IFERROR(_xlfn.STDEV.S(IF(('1. Database - raw'!HI$7:HK$494&gt;0)*('1. Database - raw'!$AD$7:$AD$494=$A77)*(INDIRECT($Q77,TRUE)=$O77),'1. Database - raw'!HI$7:HK$494)),"")</f>
        <v/>
      </c>
      <c r="IH77" s="222" t="str">
        <f t="array" aca="1" ref="IH77" ca="1">IFERROR(IF(COUNT(IF(('1. Database - raw'!HI$7:HK$494&gt;0)*('1. Database - raw'!$AD$7:$AD$494=$A77)*(INDIRECT($Q77,TRUE)=$O77),'1. Database - raw'!HI$7:HK$494))&gt;0,COUNT(IF(('1. Database - raw'!HI$7:HK$494&gt;0)*('1. Database - raw'!$AD$7:$AD$494=$A77)*(INDIRECT($Q77,TRUE)=$O77),'1. Database - raw'!HI$7:HK$494)),""),"")</f>
        <v/>
      </c>
      <c r="II77" s="34" t="str">
        <f t="shared" ca="1" si="289"/>
        <v/>
      </c>
      <c r="IJ77" s="35" t="str">
        <f t="shared" ca="1" si="290"/>
        <v/>
      </c>
      <c r="IK77" s="35" t="str">
        <f t="shared" ca="1" si="291"/>
        <v/>
      </c>
      <c r="IL77" s="35" t="str">
        <f t="array" aca="1" ref="IL77" ca="1">IFERROR(AVERAGE(IF(('1. Database - raw'!HO$7:HQ$494&gt;0)*('1. Database - raw'!$AD$7:$AD$494=$A77)*(INDIRECT($Q77,TRUE)=$O77),'1. Database - raw'!HO$7:HQ$494)),"")</f>
        <v/>
      </c>
      <c r="IM77" s="222" t="str">
        <f t="array" aca="1" ref="IM77" ca="1">IFERROR(_xlfn.STDEV.S(IF(('1. Database - raw'!HO$7:HQ$494&gt;0)*('1. Database - raw'!$AD$7:$AD$494=$A77)*(INDIRECT($Q77,TRUE)=$O77),'1. Database - raw'!HO$7:HQ$494)),"")</f>
        <v/>
      </c>
      <c r="IN77" s="222" t="str">
        <f t="array" aca="1" ref="IN77" ca="1">IFERROR(IF(COUNT(IF(('1. Database - raw'!HO$7:HQ$494&gt;0)*('1. Database - raw'!$AD$7:$AD$494=$A77)*(INDIRECT($Q77,TRUE)=$O77),'1. Database - raw'!HO$7:HQ$494))&gt;0,COUNT(IF(('1. Database - raw'!HO$7:HQ$494&gt;0)*('1. Database - raw'!$AD$7:$AD$494=$A77)*(INDIRECT($Q77,TRUE)=$O77),'1. Database - raw'!HO$7:HQ$494)),""),"")</f>
        <v/>
      </c>
      <c r="IO77" s="34" t="str">
        <f t="shared" ca="1" si="292"/>
        <v/>
      </c>
      <c r="IP77" s="35" t="str">
        <f t="shared" ca="1" si="293"/>
        <v/>
      </c>
      <c r="IQ77" s="35" t="str">
        <f t="shared" ca="1" si="294"/>
        <v/>
      </c>
      <c r="IR77" s="35" t="str">
        <f t="array" aca="1" ref="IR77" ca="1">IFERROR(AVERAGE(IF(('1. Database - raw'!HU$7:HW$494&gt;0)*('1. Database - raw'!$AD$7:$AD$494=$A77)*(INDIRECT($Q77,TRUE)=$O77),'1. Database - raw'!HU$7:HW$494)),"")</f>
        <v/>
      </c>
      <c r="IS77" s="222" t="str">
        <f t="array" aca="1" ref="IS77" ca="1">IFERROR(_xlfn.STDEV.S(IF(('1. Database - raw'!HU$7:HW$494&gt;0)*('1. Database - raw'!$AD$7:$AD$494=$A77)*(INDIRECT($Q77,TRUE)=$O77),'1. Database - raw'!HU$7:HW$494)),"")</f>
        <v/>
      </c>
      <c r="IT77" s="222" t="str">
        <f t="array" aca="1" ref="IT77" ca="1">IFERROR(IF(COUNT(IF(('1. Database - raw'!HU$7:HW$494&gt;0)*('1. Database - raw'!$AD$7:$AD$494=$A77)*(INDIRECT($Q77,TRUE)=$O77),'1. Database - raw'!HU$7:HW$494))&gt;0,COUNT(IF(('1. Database - raw'!HU$7:HW$494&gt;0)*('1. Database - raw'!$AD$7:$AD$494=$A77)*(INDIRECT($Q77,TRUE)=$O77),'1. Database - raw'!HU$7:HW$494)),""),"")</f>
        <v/>
      </c>
      <c r="IU77" s="34" t="str">
        <f t="shared" ca="1" si="295"/>
        <v/>
      </c>
      <c r="IV77" s="35" t="str">
        <f t="shared" ca="1" si="296"/>
        <v/>
      </c>
      <c r="IW77" s="35" t="str">
        <f t="shared" ca="1" si="297"/>
        <v/>
      </c>
      <c r="IX77" s="35" t="str">
        <f t="array" aca="1" ref="IX77" ca="1">IFERROR(AVERAGE(IF(('1. Database - raw'!IA$7:IC$494&gt;0)*('1. Database - raw'!$AD$7:$AD$494=$A77)*(INDIRECT($Q77,TRUE)=$O77),'1. Database - raw'!IA$7:IC$494)),"")</f>
        <v/>
      </c>
      <c r="IY77" s="222" t="str">
        <f t="array" aca="1" ref="IY77" ca="1">IFERROR(_xlfn.STDEV.S(IF(('1. Database - raw'!IA$7:IC$494&gt;0)*('1. Database - raw'!$AD$7:$AD$494=$A77)*(INDIRECT($Q77,TRUE)=$O77),'1. Database - raw'!IA$7:IC$494)),"")</f>
        <v/>
      </c>
      <c r="IZ77" s="222" t="str">
        <f t="array" aca="1" ref="IZ77" ca="1">IFERROR(IF(COUNT(IF(('1. Database - raw'!IA$7:IC$494&gt;0)*('1. Database - raw'!$AD$7:$AD$494=$A77)*(INDIRECT($Q77,TRUE)=$O77),'1. Database - raw'!IA$7:IC$494))&gt;0,COUNT(IF(('1. Database - raw'!IA$7:IC$494&gt;0)*('1. Database - raw'!$AD$7:$AD$494=$A77)*(INDIRECT($Q77,TRUE)=$O77),'1. Database - raw'!IA$7:IC$494)),""),"")</f>
        <v/>
      </c>
      <c r="JA77" s="34" t="str">
        <f t="shared" ca="1" si="298"/>
        <v/>
      </c>
      <c r="JB77" s="35" t="str">
        <f t="shared" ca="1" si="299"/>
        <v/>
      </c>
      <c r="JC77" s="35" t="str">
        <f t="shared" ca="1" si="300"/>
        <v/>
      </c>
      <c r="JD77" s="35" t="str">
        <f t="array" aca="1" ref="JD77" ca="1">IFERROR(AVERAGE(IF(('1. Database - raw'!IG$7:II$494&gt;0)*('1. Database - raw'!$AD$7:$AD$494=$A77)*(INDIRECT($Q77,TRUE)=$O77),'1. Database - raw'!IG$7:II$494)),"")</f>
        <v/>
      </c>
      <c r="JE77" s="222" t="str">
        <f t="array" aca="1" ref="JE77" ca="1">IFERROR(_xlfn.STDEV.S(IF(('1. Database - raw'!IG$7:II$494&gt;0)*('1. Database - raw'!$AD$7:$AD$494=$A77)*(INDIRECT($Q77,TRUE)=$O77),'1. Database - raw'!IG$7:II$494)),"")</f>
        <v/>
      </c>
      <c r="JF77" s="222" t="str">
        <f t="array" aca="1" ref="JF77" ca="1">IFERROR(IF(COUNT(IF(('1. Database - raw'!IG$7:II$494&gt;0)*('1. Database - raw'!$AD$7:$AD$494=$A77)*(INDIRECT($Q77,TRUE)=$O77),'1. Database - raw'!IG$7:II$494))&gt;0,COUNT(IF(('1. Database - raw'!IG$7:II$494&gt;0)*('1. Database - raw'!$AD$7:$AD$494=$A77)*(INDIRECT($Q77,TRUE)=$O77),'1. Database - raw'!IG$7:II$494)),""),"")</f>
        <v/>
      </c>
      <c r="JG77" s="147">
        <f t="shared" ca="1" si="301"/>
        <v>1.9437125816075458</v>
      </c>
      <c r="JH77" s="148">
        <f t="shared" ca="1" si="302"/>
        <v>8.0523116091149198</v>
      </c>
      <c r="JI77" s="148">
        <f t="shared" ca="1" si="303"/>
        <v>3.956182425730792</v>
      </c>
      <c r="JJ77" s="148">
        <f t="array" aca="1" ref="JJ77" ca="1">IFERROR(AVERAGE(IF(('1. Database - raw'!IM$7:IO$494&gt;0)*('1. Database - raw'!$AD$7:$AD$494=$A77)*(INDIRECT($Q77,TRUE)=$O77),'1. Database - raw'!IM$7:IO$494)),"")</f>
        <v>4.75</v>
      </c>
      <c r="JK77" s="278">
        <f t="array" aca="1" ref="JK77" ca="1">IFERROR(_xlfn.STDEV.S(IF(('1. Database - raw'!IM$7:IO$494&gt;0)*('1. Database - raw'!$AD$7:$AD$494=$A77)*(INDIRECT($Q77,TRUE)=$O77),'1. Database - raw'!IM$7:IO$494)),"")</f>
        <v>3.156396378783882</v>
      </c>
      <c r="JL77" s="222">
        <f t="array" aca="1" ref="JL77" ca="1">IFERROR(IF(COUNT(IF(('1. Database - raw'!IM$7:IO$494&gt;0)*('1. Database - raw'!$AD$7:$AD$494=$A77)*(INDIRECT($Q77,TRUE)=$O77),'1. Database - raw'!IM$7:IO$494))&gt;0,COUNT(IF(('1. Database - raw'!IM$7:IO$494&gt;0)*('1. Database - raw'!$AD$7:$AD$494=$A77)*(INDIRECT($Q77,TRUE)=$O77),'1. Database - raw'!IM$7:IO$494)),""),"")</f>
        <v>6</v>
      </c>
      <c r="JM77" s="147" t="str">
        <f t="shared" ca="1" si="304"/>
        <v/>
      </c>
      <c r="JN77" s="148" t="str">
        <f t="shared" ca="1" si="305"/>
        <v/>
      </c>
      <c r="JO77" s="148" t="str">
        <f t="shared" ca="1" si="306"/>
        <v/>
      </c>
      <c r="JP77" s="148" t="str">
        <f t="array" aca="1" ref="JP77" ca="1">IFERROR(AVERAGE(IF(('1. Database - raw'!IS$7:IU$494&gt;0)*('1. Database - raw'!$AD$7:$AD$494=$A77)*(INDIRECT($Q77,TRUE)=$O77),'1. Database - raw'!IS$7:IU$494)),"")</f>
        <v/>
      </c>
      <c r="JQ77" s="278" t="str">
        <f t="array" aca="1" ref="JQ77" ca="1">IFERROR(_xlfn.STDEV.S(IF(('1. Database - raw'!IS$7:IU$494&gt;0)*('1. Database - raw'!$AD$7:$AD$494=$A77)*(INDIRECT($Q77,TRUE)=$O77),'1. Database - raw'!IS$7:IU$494)),"")</f>
        <v/>
      </c>
      <c r="JR77" s="222" t="str">
        <f t="array" aca="1" ref="JR77" ca="1">IFERROR(IF(COUNT(IF(('1. Database - raw'!IS$7:IU$494&gt;0)*('1. Database - raw'!$AD$7:$AD$494=$A77)*(INDIRECT($Q77,TRUE)=$O77),'1. Database - raw'!IS$7:IU$494))&gt;0,COUNT(IF(('1. Database - raw'!IS$7:IU$494&gt;0)*('1. Database - raw'!$AD$7:$AD$494=$A77)*(INDIRECT($Q77,TRUE)=$O77),'1. Database - raw'!IS$7:IU$494)),""),"")</f>
        <v/>
      </c>
      <c r="JS77" s="147" t="str">
        <f t="shared" ca="1" si="307"/>
        <v/>
      </c>
      <c r="JT77" s="148" t="str">
        <f t="shared" ca="1" si="308"/>
        <v/>
      </c>
      <c r="JU77" s="148" t="str">
        <f t="shared" ca="1" si="309"/>
        <v/>
      </c>
      <c r="JV77" s="148" t="str">
        <f t="array" aca="1" ref="JV77" ca="1">IFERROR(AVERAGE(IF(('1. Database - raw'!IY$7:JA$494&gt;0)*('1. Database - raw'!$AD$7:$AD$494=$A77)*(INDIRECT($Q77,TRUE)=$O77),'1. Database - raw'!IY$7:JA$494)),"")</f>
        <v/>
      </c>
      <c r="JW77" s="278" t="str">
        <f t="array" aca="1" ref="JW77" ca="1">IFERROR(_xlfn.STDEV.S(IF(('1. Database - raw'!IY$7:JA$494&gt;0)*('1. Database - raw'!$AD$7:$AD$494=$A77)*(INDIRECT($Q77,TRUE)=$O77),'1. Database - raw'!IY$7:JA$494)),"")</f>
        <v/>
      </c>
      <c r="JX77" s="222" t="str">
        <f t="array" aca="1" ref="JX77" ca="1">IFERROR(IF(COUNT(IF(('1. Database - raw'!IY$7:JA$494&gt;0)*('1. Database - raw'!$AD$7:$AD$494=$A77)*(INDIRECT($Q77,TRUE)=$O77),'1. Database - raw'!IY$7:JA$494))&gt;0,COUNT(IF(('1. Database - raw'!IY$7:JA$494&gt;0)*('1. Database - raw'!$AD$7:$AD$494=$A77)*(INDIRECT($Q77,TRUE)=$O77),'1. Database - raw'!IY$7:JA$494)),""),"")</f>
        <v/>
      </c>
      <c r="JY77" s="147" t="str">
        <f t="shared" ca="1" si="310"/>
        <v/>
      </c>
      <c r="JZ77" s="148" t="str">
        <f t="shared" ca="1" si="311"/>
        <v/>
      </c>
      <c r="KA77" s="148" t="str">
        <f t="shared" ca="1" si="312"/>
        <v/>
      </c>
      <c r="KB77" s="148" t="str">
        <f t="array" aca="1" ref="KB77" ca="1">IFERROR(AVERAGE(IF(('1. Database - raw'!JE$7:JG$494&gt;0)*('1. Database - raw'!$AD$7:$AD$494=$A77)*(INDIRECT($Q77,TRUE)=$O77),'1. Database - raw'!JE$7:JG$494)),"")</f>
        <v/>
      </c>
      <c r="KC77" s="278" t="str">
        <f t="array" aca="1" ref="KC77" ca="1">IFERROR(_xlfn.STDEV.S(IF(('1. Database - raw'!JE$7:JG$494&gt;0)*('1. Database - raw'!$AD$7:$AD$494=$A77)*(INDIRECT($Q77,TRUE)=$O77),'1. Database - raw'!JE$7:JG$494)),"")</f>
        <v/>
      </c>
      <c r="KD77" s="222" t="str">
        <f t="array" aca="1" ref="KD77" ca="1">IFERROR(IF(COUNT(IF(('1. Database - raw'!JE$7:JG$494&gt;0)*('1. Database - raw'!$AD$7:$AD$494=$A77)*(INDIRECT($Q77,TRUE)=$O77),'1. Database - raw'!JE$7:JG$494))&gt;0,COUNT(IF(('1. Database - raw'!JE$7:JG$494&gt;0)*('1. Database - raw'!$AD$7:$AD$494=$A77)*(INDIRECT($Q77,TRUE)=$O77),'1. Database - raw'!JE$7:JG$494)),""),"")</f>
        <v/>
      </c>
      <c r="KE77" s="147" t="str">
        <f t="shared" ca="1" si="313"/>
        <v/>
      </c>
      <c r="KF77" s="148" t="str">
        <f t="shared" ca="1" si="314"/>
        <v/>
      </c>
      <c r="KG77" s="148" t="str">
        <f t="shared" ca="1" si="315"/>
        <v/>
      </c>
      <c r="KH77" s="148" t="str">
        <f t="array" aca="1" ref="KH77" ca="1">IFERROR(AVERAGE(IF(('1. Database - raw'!JK$7:JM$494&gt;0)*('1. Database - raw'!$AD$7:$AD$494=$A77)*(INDIRECT($Q77,TRUE)=$O77),'1. Database - raw'!JK$7:JM$494)),"")</f>
        <v/>
      </c>
      <c r="KI77" s="278" t="str">
        <f t="array" aca="1" ref="KI77" ca="1">IFERROR(_xlfn.STDEV.S(IF(('1. Database - raw'!JK$7:JM$494&gt;0)*('1. Database - raw'!$AD$7:$AD$494=$A77)*(INDIRECT($Q77,TRUE)=$O77),'1. Database - raw'!JK$7:JM$494)),"")</f>
        <v/>
      </c>
      <c r="KJ77" s="222" t="str">
        <f t="array" aca="1" ref="KJ77" ca="1">IFERROR(IF(COUNT(IF(('1. Database - raw'!JK$7:JM$494&gt;0)*('1. Database - raw'!$AD$7:$AD$494=$A77)*(INDIRECT($Q77,TRUE)=$O77),'1. Database - raw'!JK$7:JM$494))&gt;0,COUNT(IF(('1. Database - raw'!JK$7:JM$494&gt;0)*('1. Database - raw'!$AD$7:$AD$494=$A77)*(INDIRECT($Q77,TRUE)=$O77),'1. Database - raw'!JK$7:JM$494)),""),"")</f>
        <v/>
      </c>
      <c r="KK77" s="147" t="str">
        <f t="shared" ca="1" si="316"/>
        <v/>
      </c>
      <c r="KL77" s="148" t="str">
        <f t="shared" ca="1" si="317"/>
        <v/>
      </c>
      <c r="KM77" s="148" t="str">
        <f t="shared" ca="1" si="318"/>
        <v/>
      </c>
      <c r="KN77" s="148" t="str">
        <f t="array" aca="1" ref="KN77" ca="1">IFERROR(AVERAGE(IF(('1. Database - raw'!JQ$7:JS$494&gt;0)*('1. Database - raw'!$AD$7:$AD$494=$A77)*(INDIRECT($Q77,TRUE)=$O77),'1. Database - raw'!JQ$7:JS$494)),"")</f>
        <v/>
      </c>
      <c r="KO77" s="278" t="str">
        <f t="array" aca="1" ref="KO77" ca="1">IFERROR(_xlfn.STDEV.S(IF(('1. Database - raw'!JQ$7:JS$494&gt;0)*('1. Database - raw'!$AD$7:$AD$494=$A77)*(INDIRECT($Q77,TRUE)=$O77),'1. Database - raw'!JQ$7:JS$494)),"")</f>
        <v/>
      </c>
      <c r="KP77" s="222" t="str">
        <f t="array" aca="1" ref="KP77" ca="1">IFERROR(IF(COUNT(IF(('1. Database - raw'!JQ$7:JS$494&gt;0)*('1. Database - raw'!$AD$7:$AD$494=$A77)*(INDIRECT($Q77,TRUE)=$O77),'1. Database - raw'!JQ$7:JS$494))&gt;0,COUNT(IF(('1. Database - raw'!JQ$7:JS$494&gt;0)*('1. Database - raw'!$AD$7:$AD$494=$A77)*(INDIRECT($Q77,TRUE)=$O77),'1. Database - raw'!JQ$7:JS$494)),""),"")</f>
        <v/>
      </c>
      <c r="KQ77" s="147" t="str">
        <f t="shared" ca="1" si="319"/>
        <v/>
      </c>
      <c r="KR77" s="148" t="str">
        <f t="shared" ca="1" si="320"/>
        <v/>
      </c>
      <c r="KS77" s="148" t="str">
        <f t="shared" ca="1" si="321"/>
        <v/>
      </c>
      <c r="KT77" s="148" t="str">
        <f t="array" aca="1" ref="KT77" ca="1">IFERROR(AVERAGE(IF(('1. Database - raw'!JW$7:JY$494&gt;0)*('1. Database - raw'!$AD$7:$AD$494=$A77)*(INDIRECT($Q77,TRUE)=$O77),'1. Database - raw'!JW$7:JY$494)),"")</f>
        <v/>
      </c>
      <c r="KU77" s="278" t="str">
        <f t="array" aca="1" ref="KU77" ca="1">IFERROR(_xlfn.STDEV.S(IF(('1. Database - raw'!JW$7:JY$494&gt;0)*('1. Database - raw'!$AD$7:$AD$494=$A77)*(INDIRECT($Q77,TRUE)=$O77),'1. Database - raw'!JW$7:JY$494)),"")</f>
        <v/>
      </c>
      <c r="KV77" s="222" t="str">
        <f t="array" aca="1" ref="KV77" ca="1">IFERROR(IF(COUNT(IF(('1. Database - raw'!JW$7:JY$494&gt;0)*('1. Database - raw'!$AD$7:$AD$494=$A77)*(INDIRECT($Q77,TRUE)=$O77),'1. Database - raw'!JW$7:JY$494))&gt;0,COUNT(IF(('1. Database - raw'!JW$7:JY$494&gt;0)*('1. Database - raw'!$AD$7:$AD$494=$A77)*(INDIRECT($Q77,TRUE)=$O77),'1. Database - raw'!JW$7:JY$494)),""),"")</f>
        <v/>
      </c>
      <c r="KW77" s="147" t="str">
        <f t="shared" ca="1" si="322"/>
        <v/>
      </c>
      <c r="KX77" s="148" t="str">
        <f t="shared" ca="1" si="323"/>
        <v/>
      </c>
      <c r="KY77" s="148" t="str">
        <f t="shared" ca="1" si="324"/>
        <v/>
      </c>
      <c r="KZ77" s="148" t="str">
        <f t="array" aca="1" ref="KZ77" ca="1">IFERROR(AVERAGE(IF(('1. Database - raw'!KC$7:KE$494&gt;0)*('1. Database - raw'!$AD$7:$AD$494=$A77)*(INDIRECT($Q77,TRUE)=$O77),'1. Database - raw'!KC$7:KE$494)),"")</f>
        <v/>
      </c>
      <c r="LA77" s="278" t="str">
        <f t="array" aca="1" ref="LA77" ca="1">IFERROR(_xlfn.STDEV.S(IF(('1. Database - raw'!KC$7:KE$494&gt;0)*('1. Database - raw'!$AD$7:$AD$494=$A77)*(INDIRECT($Q77,TRUE)=$O77),'1. Database - raw'!KC$7:KE$494)),"")</f>
        <v/>
      </c>
      <c r="LB77" s="222" t="str">
        <f t="array" aca="1" ref="LB77" ca="1">IFERROR(IF(COUNT(IF(('1. Database - raw'!KC$7:KE$494&gt;0)*('1. Database - raw'!$AD$7:$AD$494=$A77)*(INDIRECT($Q77,TRUE)=$O77),'1. Database - raw'!KC$7:KE$494))&gt;0,COUNT(IF(('1. Database - raw'!KC$7:KE$494&gt;0)*('1. Database - raw'!$AD$7:$AD$494=$A77)*(INDIRECT($Q77,TRUE)=$O77),'1. Database - raw'!KC$7:KE$494)),""),"")</f>
        <v/>
      </c>
      <c r="LC77" s="147" t="str">
        <f t="shared" ca="1" si="325"/>
        <v/>
      </c>
      <c r="LD77" s="148" t="str">
        <f t="shared" ca="1" si="326"/>
        <v/>
      </c>
      <c r="LE77" s="148" t="str">
        <f t="shared" ca="1" si="327"/>
        <v/>
      </c>
      <c r="LF77" s="148" t="str">
        <f t="array" aca="1" ref="LF77" ca="1">IFERROR(AVERAGE(IF(('1. Database - raw'!KI$7:KK$494&gt;0)*('1. Database - raw'!$AD$7:$AD$494=$A77)*(INDIRECT($Q77,TRUE)=$O77),'1. Database - raw'!KI$7:KK$494)),"")</f>
        <v/>
      </c>
      <c r="LG77" s="278" t="str">
        <f t="array" aca="1" ref="LG77" ca="1">IFERROR(_xlfn.STDEV.S(IF(('1. Database - raw'!KI$7:KK$494&gt;0)*('1. Database - raw'!$AD$7:$AD$494=$A77)*(INDIRECT($Q77,TRUE)=$O77),'1. Database - raw'!KI$7:KK$494)),"")</f>
        <v/>
      </c>
      <c r="LH77" s="222" t="str">
        <f t="array" aca="1" ref="LH77" ca="1">IFERROR(IF(COUNT(IF(('1. Database - raw'!KI$7:KK$494&gt;0)*('1. Database - raw'!$AD$7:$AD$494=$A77)*(INDIRECT($Q77,TRUE)=$O77),'1. Database - raw'!KI$7:KK$494))&gt;0,COUNT(IF(('1. Database - raw'!KI$7:KK$494&gt;0)*('1. Database - raw'!$AD$7:$AD$494=$A77)*(INDIRECT($Q77,TRUE)=$O77),'1. Database - raw'!KI$7:KK$494)),""),"")</f>
        <v/>
      </c>
      <c r="LI77" s="147" t="str">
        <f t="shared" ca="1" si="328"/>
        <v/>
      </c>
      <c r="LJ77" s="148" t="str">
        <f t="shared" ca="1" si="329"/>
        <v/>
      </c>
      <c r="LK77" s="148" t="str">
        <f t="shared" ca="1" si="330"/>
        <v/>
      </c>
      <c r="LL77" s="148" t="str">
        <f t="array" aca="1" ref="LL77" ca="1">IFERROR(AVERAGE(IF(('1. Database - raw'!KO$7:KQ$494&gt;0)*('1. Database - raw'!$AD$7:$AD$494=$A77)*(INDIRECT($Q77,TRUE)=$O77),'1. Database - raw'!KO$7:KQ$494)),"")</f>
        <v/>
      </c>
      <c r="LM77" s="278" t="str">
        <f t="array" aca="1" ref="LM77" ca="1">IFERROR(_xlfn.STDEV.S(IF(('1. Database - raw'!KO$7:KQ$494&gt;0)*('1. Database - raw'!$AD$7:$AD$494=$A77)*(INDIRECT($Q77,TRUE)=$O77),'1. Database - raw'!KO$7:KQ$494)),"")</f>
        <v/>
      </c>
      <c r="LN77" s="222" t="str">
        <f t="array" aca="1" ref="LN77" ca="1">IFERROR(IF(COUNT(IF(('1. Database - raw'!KO$7:KQ$494&gt;0)*('1. Database - raw'!$AD$7:$AD$494=$A77)*(INDIRECT($Q77,TRUE)=$O77),'1. Database - raw'!KO$7:KQ$494))&gt;0,COUNT(IF(('1. Database - raw'!KO$7:KQ$494&gt;0)*('1. Database - raw'!$AD$7:$AD$494=$A77)*(INDIRECT($Q77,TRUE)=$O77),'1. Database - raw'!KO$7:KQ$494)),""),"")</f>
        <v/>
      </c>
      <c r="LO77" s="147" t="str">
        <f t="shared" ca="1" si="331"/>
        <v/>
      </c>
      <c r="LP77" s="148" t="str">
        <f t="shared" ca="1" si="332"/>
        <v/>
      </c>
      <c r="LQ77" s="148" t="str">
        <f t="shared" ca="1" si="333"/>
        <v/>
      </c>
      <c r="LR77" s="148" t="str">
        <f t="array" aca="1" ref="LR77" ca="1">IFERROR(AVERAGE(IF(('1. Database - raw'!KU$7:KW$494&gt;0)*('1. Database - raw'!$AD$7:$AD$494=$A77)*(INDIRECT($Q77,TRUE)=$O77),'1. Database - raw'!KU$7:KW$494)),"")</f>
        <v/>
      </c>
      <c r="LS77" s="278" t="str">
        <f t="array" aca="1" ref="LS77" ca="1">IFERROR(_xlfn.STDEV.S(IF(('1. Database - raw'!KU$7:KW$494&gt;0)*('1. Database - raw'!$AD$7:$AD$494=$A77)*(INDIRECT($Q77,TRUE)=$O77),'1. Database - raw'!KU$7:KW$494)),"")</f>
        <v/>
      </c>
      <c r="LT77" s="222" t="str">
        <f t="array" aca="1" ref="LT77" ca="1">IFERROR(IF(COUNT(IF(('1. Database - raw'!KU$7:KW$494&gt;0)*('1. Database - raw'!$AD$7:$AD$494=$A77)*(INDIRECT($Q77,TRUE)=$O77),'1. Database - raw'!KU$7:KW$494))&gt;0,COUNT(IF(('1. Database - raw'!KU$7:KW$494&gt;0)*('1. Database - raw'!$AD$7:$AD$494=$A77)*(INDIRECT($Q77,TRUE)=$O77),'1. Database - raw'!KU$7:KW$494)),""),"")</f>
        <v/>
      </c>
      <c r="LU77" s="147" t="str">
        <f t="shared" ca="1" si="334"/>
        <v/>
      </c>
      <c r="LV77" s="148" t="str">
        <f t="shared" ca="1" si="335"/>
        <v/>
      </c>
      <c r="LW77" s="148" t="str">
        <f t="shared" ca="1" si="336"/>
        <v/>
      </c>
      <c r="LX77" s="148" t="str">
        <f t="array" aca="1" ref="LX77" ca="1">IFERROR(AVERAGE(IF(('1. Database - raw'!LA$7:LC$494&gt;0)*('1. Database - raw'!$AD$7:$AD$494=$A77)*(INDIRECT($Q77,TRUE)=$O77),'1. Database - raw'!LA$7:LC$494)),"")</f>
        <v/>
      </c>
      <c r="LY77" s="278" t="str">
        <f t="array" aca="1" ref="LY77" ca="1">IFERROR(_xlfn.STDEV.S(IF(('1. Database - raw'!LA$7:LC$494&gt;0)*('1. Database - raw'!$AD$7:$AD$494=$A77)*(INDIRECT($Q77,TRUE)=$O77),'1. Database - raw'!LA$7:LC$494)),"")</f>
        <v/>
      </c>
      <c r="LZ77" s="222" t="str">
        <f t="array" aca="1" ref="LZ77" ca="1">IFERROR(IF(COUNT(IF(('1. Database - raw'!LA$7:LC$494&gt;0)*('1. Database - raw'!$AD$7:$AD$494=$A77)*(INDIRECT($Q77,TRUE)=$O77),'1. Database - raw'!LA$7:LC$494))&gt;0,COUNT(IF(('1. Database - raw'!LA$7:LC$494&gt;0)*('1. Database - raw'!$AD$7:$AD$494=$A77)*(INDIRECT($Q77,TRUE)=$O77),'1. Database - raw'!LA$7:LC$494)),""),"")</f>
        <v/>
      </c>
      <c r="MA77" s="147" t="str">
        <f t="shared" ca="1" si="337"/>
        <v/>
      </c>
      <c r="MB77" s="148" t="str">
        <f t="shared" ca="1" si="338"/>
        <v/>
      </c>
      <c r="MC77" s="148" t="str">
        <f t="shared" ca="1" si="339"/>
        <v/>
      </c>
      <c r="MD77" s="148" t="str">
        <f t="array" aca="1" ref="MD77" ca="1">IFERROR(AVERAGE(IF(('1. Database - raw'!LG$7:LI$494&gt;0)*('1. Database - raw'!$AD$7:$AD$494=$A77)*(INDIRECT($Q77,TRUE)=$O77),'1. Database - raw'!LG$7:LI$494)),"")</f>
        <v/>
      </c>
      <c r="ME77" s="278" t="str">
        <f t="array" aca="1" ref="ME77" ca="1">IFERROR(_xlfn.STDEV.S(IF(('1. Database - raw'!LG$7:LI$494&gt;0)*('1. Database - raw'!$AD$7:$AD$494=$A77)*(INDIRECT($Q77,TRUE)=$O77),'1. Database - raw'!LG$7:LI$494)),"")</f>
        <v/>
      </c>
      <c r="MF77" s="222" t="str">
        <f t="array" aca="1" ref="MF77" ca="1">IFERROR(IF(COUNT(IF(('1. Database - raw'!LG$7:LI$494&gt;0)*('1. Database - raw'!$AD$7:$AD$494=$A77)*(INDIRECT($Q77,TRUE)=$O77),'1. Database - raw'!LG$7:LI$494))&gt;0,COUNT(IF(('1. Database - raw'!LG$7:LI$494&gt;0)*('1. Database - raw'!$AD$7:$AD$494=$A77)*(INDIRECT($Q77,TRUE)=$O77),'1. Database - raw'!LG$7:LI$494)),""),"")</f>
        <v/>
      </c>
      <c r="MG77" s="147" t="str">
        <f t="shared" ca="1" si="340"/>
        <v/>
      </c>
      <c r="MH77" s="148" t="str">
        <f t="shared" ca="1" si="341"/>
        <v/>
      </c>
      <c r="MI77" s="148" t="str">
        <f t="shared" ca="1" si="342"/>
        <v/>
      </c>
      <c r="MJ77" s="148" t="str">
        <f t="array" aca="1" ref="MJ77" ca="1">IFERROR(AVERAGE(IF(('1. Database - raw'!LM$7:LO$494&gt;0)*('1. Database - raw'!$AD$7:$AD$494=$A77)*(INDIRECT($Q77,TRUE)=$O77),'1. Database - raw'!LM$7:LO$494)),"")</f>
        <v/>
      </c>
      <c r="MK77" s="278" t="str">
        <f t="array" aca="1" ref="MK77" ca="1">IFERROR(_xlfn.STDEV.S(IF(('1. Database - raw'!LM$7:LO$494&gt;0)*('1. Database - raw'!$AD$7:$AD$494=$A77)*(INDIRECT($Q77,TRUE)=$O77),'1. Database - raw'!LM$7:LO$494)),"")</f>
        <v/>
      </c>
      <c r="ML77" s="222" t="str">
        <f t="array" aca="1" ref="ML77" ca="1">IFERROR(IF(COUNT(IF(('1. Database - raw'!LM$7:LO$494&gt;0)*('1. Database - raw'!$AD$7:$AD$494=$A77)*(INDIRECT($Q77,TRUE)=$O77),'1. Database - raw'!LM$7:LO$494))&gt;0,COUNT(IF(('1. Database - raw'!LM$7:LO$494&gt;0)*('1. Database - raw'!$AD$7:$AD$494=$A77)*(INDIRECT($Q77,TRUE)=$O77),'1. Database - raw'!LM$7:LO$494)),""),"")</f>
        <v/>
      </c>
      <c r="MM77" s="147" t="str">
        <f t="shared" ca="1" si="343"/>
        <v/>
      </c>
      <c r="MN77" s="148" t="str">
        <f t="shared" ca="1" si="344"/>
        <v/>
      </c>
      <c r="MO77" s="148" t="str">
        <f t="shared" ca="1" si="345"/>
        <v/>
      </c>
      <c r="MP77" s="148" t="str">
        <f t="array" aca="1" ref="MP77" ca="1">IFERROR(AVERAGE(IF(('1. Database - raw'!LS$7:LU$494&gt;0)*('1. Database - raw'!$AD$7:$AD$494=$A77)*(INDIRECT($Q77,TRUE)=$O77),'1. Database - raw'!LS$7:LU$494)),"")</f>
        <v/>
      </c>
      <c r="MQ77" s="278" t="str">
        <f t="array" aca="1" ref="MQ77" ca="1">IFERROR(_xlfn.STDEV.S(IF(('1. Database - raw'!LS$7:LU$494&gt;0)*('1. Database - raw'!$AD$7:$AD$494=$A77)*(INDIRECT($Q77,TRUE)=$O77),'1. Database - raw'!LS$7:LU$494)),"")</f>
        <v/>
      </c>
      <c r="MR77" s="222" t="str">
        <f t="array" aca="1" ref="MR77" ca="1">IFERROR(IF(COUNT(IF(('1. Database - raw'!LS$7:LU$494&gt;0)*('1. Database - raw'!$AD$7:$AD$494=$A77)*(INDIRECT($Q77,TRUE)=$O77),'1. Database - raw'!LS$7:LU$494))&gt;0,COUNT(IF(('1. Database - raw'!LS$7:LU$494&gt;0)*('1. Database - raw'!$AD$7:$AD$494=$A77)*(INDIRECT($Q77,TRUE)=$O77),'1. Database - raw'!LS$7:LU$494)),""),"")</f>
        <v/>
      </c>
      <c r="MS77" s="147" t="str">
        <f t="shared" ca="1" si="346"/>
        <v/>
      </c>
      <c r="MT77" s="148" t="str">
        <f t="shared" ca="1" si="347"/>
        <v/>
      </c>
      <c r="MU77" s="148" t="str">
        <f t="shared" ca="1" si="348"/>
        <v/>
      </c>
      <c r="MV77" s="148" t="str">
        <f t="array" aca="1" ref="MV77" ca="1">IFERROR(AVERAGE(IF(('1. Database - raw'!LY$7:MA$494&gt;0)*('1. Database - raw'!$AD$7:$AD$494=$A77)*(INDIRECT($Q77,TRUE)=$O77),'1. Database - raw'!LY$7:MA$494)),"")</f>
        <v/>
      </c>
      <c r="MW77" s="278" t="str">
        <f t="array" aca="1" ref="MW77" ca="1">IFERROR(_xlfn.STDEV.S(IF(('1. Database - raw'!LY$7:MA$494&gt;0)*('1. Database - raw'!$AD$7:$AD$494=$A77)*(INDIRECT($Q77,TRUE)=$O77),'1. Database - raw'!LY$7:MA$494)),"")</f>
        <v/>
      </c>
      <c r="MX77" s="222" t="str">
        <f t="array" aca="1" ref="MX77" ca="1">IFERROR(IF(COUNT(IF(('1. Database - raw'!LY$7:MA$494&gt;0)*('1. Database - raw'!$AD$7:$AD$494=$A77)*(INDIRECT($Q77,TRUE)=$O77),'1. Database - raw'!LY$7:MA$494))&gt;0,COUNT(IF(('1. Database - raw'!LY$7:MA$494&gt;0)*('1. Database - raw'!$AD$7:$AD$494=$A77)*(INDIRECT($Q77,TRUE)=$O77),'1. Database - raw'!LY$7:MA$494)),""),"")</f>
        <v/>
      </c>
      <c r="MY77" s="147" t="str">
        <f t="shared" ca="1" si="349"/>
        <v/>
      </c>
      <c r="MZ77" s="148" t="str">
        <f t="shared" ca="1" si="350"/>
        <v/>
      </c>
      <c r="NA77" s="148" t="str">
        <f t="shared" ca="1" si="351"/>
        <v/>
      </c>
      <c r="NB77" s="148" t="str">
        <f t="array" aca="1" ref="NB77" ca="1">IFERROR(AVERAGE(IF(('1. Database - raw'!ME$7:MG$494&gt;0)*('1. Database - raw'!$AD$7:$AD$494=$A77)*(INDIRECT($Q77,TRUE)=$O77),'1. Database - raw'!ME$7:MG$494)),"")</f>
        <v/>
      </c>
      <c r="NC77" s="278" t="str">
        <f t="array" aca="1" ref="NC77" ca="1">IFERROR(_xlfn.STDEV.S(IF(('1. Database - raw'!ME$7:MG$494&gt;0)*('1. Database - raw'!$AD$7:$AD$494=$A77)*(INDIRECT($Q77,TRUE)=$O77),'1. Database - raw'!ME$7:MG$494)),"")</f>
        <v/>
      </c>
      <c r="ND77" s="222" t="str">
        <f t="array" aca="1" ref="ND77" ca="1">IFERROR(IF(COUNT(IF(('1. Database - raw'!ME$7:MG$494&gt;0)*('1. Database - raw'!$AD$7:$AD$494=$A77)*(INDIRECT($Q77,TRUE)=$O77),'1. Database - raw'!ME$7:MG$494))&gt;0,COUNT(IF(('1. Database - raw'!ME$7:MG$494&gt;0)*('1. Database - raw'!$AD$7:$AD$494=$A77)*(INDIRECT($Q77,TRUE)=$O77),'1. Database - raw'!ME$7:MG$494)),""),"")</f>
        <v/>
      </c>
      <c r="NE77" s="147" t="str">
        <f t="shared" ca="1" si="352"/>
        <v/>
      </c>
      <c r="NF77" s="148" t="str">
        <f t="shared" ca="1" si="353"/>
        <v/>
      </c>
      <c r="NG77" s="148" t="str">
        <f t="shared" ca="1" si="354"/>
        <v/>
      </c>
      <c r="NH77" s="148" t="str">
        <f t="array" aca="1" ref="NH77" ca="1">IFERROR(AVERAGE(IF(('1. Database - raw'!MK$7:MM$494&gt;0)*('1. Database - raw'!$AD$7:$AD$494=$A77)*(INDIRECT($Q77,TRUE)=$O77),'1. Database - raw'!MK$7:MM$494)),"")</f>
        <v/>
      </c>
      <c r="NI77" s="278" t="str">
        <f t="array" aca="1" ref="NI77" ca="1">IFERROR(_xlfn.STDEV.S(IF(('1. Database - raw'!MK$7:MM$494&gt;0)*('1. Database - raw'!$AD$7:$AD$494=$A77)*(INDIRECT($Q77,TRUE)=$O77),'1. Database - raw'!MK$7:MM$494)),"")</f>
        <v/>
      </c>
      <c r="NJ77" s="222" t="str">
        <f t="array" aca="1" ref="NJ77" ca="1">IFERROR(IF(COUNT(IF(('1. Database - raw'!MK$7:MM$494&gt;0)*('1. Database - raw'!$AD$7:$AD$494=$A77)*(INDIRECT($Q77,TRUE)=$O77),'1. Database - raw'!MK$7:MM$494))&gt;0,COUNT(IF(('1. Database - raw'!MK$7:MM$494&gt;0)*('1. Database - raw'!$AD$7:$AD$494=$A77)*(INDIRECT($Q77,TRUE)=$O77),'1. Database - raw'!MK$7:MM$494)),""),"")</f>
        <v/>
      </c>
      <c r="NK77" s="147">
        <f t="shared" ca="1" si="355"/>
        <v>1.5310189255955968</v>
      </c>
      <c r="NL77" s="148">
        <f t="shared" ca="1" si="356"/>
        <v>2.8438924507224468</v>
      </c>
      <c r="NM77" s="148">
        <f t="shared" ca="1" si="357"/>
        <v>2.0866368070209318</v>
      </c>
      <c r="NN77" s="148">
        <f t="array" aca="1" ref="NN77" ca="1">IFERROR(AVERAGE(IF(('1. Database - raw'!MQ$7:MS$494&gt;0)*('1. Database - raw'!$AD$7:$AD$494=$A77)*(INDIRECT($Q77,TRUE)=$O77),'1. Database - raw'!MQ$7:MS$494)),"")</f>
        <v>2.20025</v>
      </c>
      <c r="NO77" s="278">
        <f t="array" aca="1" ref="NO77" ca="1">IFERROR(_xlfn.STDEV.S(IF(('1. Database - raw'!MQ$7:MS$494&gt;0)*('1. Database - raw'!$AD$7:$AD$494=$A77)*(INDIRECT($Q77,TRUE)=$O77),'1. Database - raw'!MQ$7:MS$494)),"")</f>
        <v>0.7358860271808414</v>
      </c>
      <c r="NP77" s="222">
        <f t="array" aca="1" ref="NP77" ca="1">IFERROR(IF(COUNT(IF(('1. Database - raw'!MQ$7:MS$494&gt;0)*('1. Database - raw'!$AD$7:$AD$494=$A77)*(INDIRECT($Q77,TRUE)=$O77),'1. Database - raw'!MQ$7:MS$494))&gt;0,COUNT(IF(('1. Database - raw'!MQ$7:MS$494&gt;0)*('1. Database - raw'!$AD$7:$AD$494=$A77)*(INDIRECT($Q77,TRUE)=$O77),'1. Database - raw'!MQ$7:MS$494)),""),"")</f>
        <v>2</v>
      </c>
      <c r="NQ77" s="147">
        <f t="shared" ca="1" si="358"/>
        <v>1.5550422889119095</v>
      </c>
      <c r="NR77" s="148">
        <f t="shared" ca="1" si="359"/>
        <v>2.1893891508411114</v>
      </c>
      <c r="NS77" s="148">
        <f t="shared" ca="1" si="360"/>
        <v>1.8451538462802672</v>
      </c>
      <c r="NT77" s="148">
        <f t="array" aca="1" ref="NT77" ca="1">IFERROR(AVERAGE(IF(('1. Database - raw'!MW$7:MY$494&gt;0)*('1. Database - raw'!$AD$7:$AD$494=$A77)*(INDIRECT($Q77,TRUE)=$O77),'1. Database - raw'!MW$7:MY$494)),"")</f>
        <v>1.9</v>
      </c>
      <c r="NU77" s="278">
        <f t="array" aca="1" ref="NU77" ca="1">IFERROR(_xlfn.STDEV.S(IF(('1. Database - raw'!MW$7:MY$494&gt;0)*('1. Database - raw'!$AD$7:$AD$494=$A77)*(INDIRECT($Q77,TRUE)=$O77),'1. Database - raw'!MW$7:MY$494)),"")</f>
        <v>0.46669047558312182</v>
      </c>
      <c r="NV77" s="222">
        <f t="array" aca="1" ref="NV77" ca="1">IFERROR(IF(COUNT(IF(('1. Database - raw'!MW$7:MY$494&gt;0)*('1. Database - raw'!$AD$7:$AD$494=$A77)*(INDIRECT($Q77,TRUE)=$O77),'1. Database - raw'!MW$7:MY$494))&gt;0,COUNT(IF(('1. Database - raw'!MW$7:MY$494&gt;0)*('1. Database - raw'!$AD$7:$AD$494=$A77)*(INDIRECT($Q77,TRUE)=$O77),'1. Database - raw'!MW$7:MY$494)),""),"")</f>
        <v>2</v>
      </c>
      <c r="NW77" s="147">
        <f t="shared" ca="1" si="361"/>
        <v>1.2271355242220936</v>
      </c>
      <c r="NX77" s="148">
        <f t="shared" ca="1" si="362"/>
        <v>1.264831048903958</v>
      </c>
      <c r="NY77" s="148">
        <f t="shared" ca="1" si="363"/>
        <v>1.2458407250724866</v>
      </c>
      <c r="NZ77" s="148">
        <f t="array" aca="1" ref="NZ77" ca="1">IFERROR(AVERAGE(IF(('1. Database - raw'!NC$7:NE$494&gt;0)*('1. Database - raw'!$AD$7:$AD$494=$A77)*(INDIRECT($Q77,TRUE)=$O77),'1. Database - raw'!NC$7:NE$494)),"")</f>
        <v>1.2512499999999998</v>
      </c>
      <c r="OA77" s="278">
        <f t="array" aca="1" ref="OA77" ca="1">IFERROR(_xlfn.STDEV.S(IF(('1. Database - raw'!NC$7:NE$494&gt;0)*('1. Database - raw'!$AD$7:$AD$494=$A77)*(INDIRECT($Q77,TRUE)=$O77),'1. Database - raw'!NC$7:NE$494)),"")</f>
        <v>0.11672617529928754</v>
      </c>
      <c r="OB77" s="222">
        <f t="array" aca="1" ref="OB77" ca="1">IFERROR(IF(COUNT(IF(('1. Database - raw'!NC$7:NE$494&gt;0)*('1. Database - raw'!$AD$7:$AD$494=$A77)*(INDIRECT($Q77,TRUE)=$O77),'1. Database - raw'!NC$7:NE$494))&gt;0,COUNT(IF(('1. Database - raw'!NC$7:NE$494&gt;0)*('1. Database - raw'!$AD$7:$AD$494=$A77)*(INDIRECT($Q77,TRUE)=$O77),'1. Database - raw'!NC$7:NE$494)),""),"")</f>
        <v>16</v>
      </c>
      <c r="OC77" s="141" t="str">
        <f t="shared" ca="1" si="364"/>
        <v/>
      </c>
      <c r="OD77" s="151" t="str">
        <f t="shared" ca="1" si="365"/>
        <v/>
      </c>
      <c r="OE77" s="151" t="str">
        <f t="shared" ca="1" si="366"/>
        <v/>
      </c>
      <c r="OF77" s="151" t="str">
        <f t="array" aca="1" ref="OF77" ca="1">IFERROR(AVERAGE(IF(('1. Database - raw'!NI$7:NK$494&gt;0)*('1. Database - raw'!$AD$7:$AD$494=$A77)*(INDIRECT($Q77,TRUE)=$O77),'1. Database - raw'!NI$7:NK$494)),"")</f>
        <v/>
      </c>
      <c r="OG77" s="280" t="str">
        <f t="array" aca="1" ref="OG77" ca="1">IFERROR(_xlfn.STDEV.S(IF(('1. Database - raw'!NI$7:NK$494&gt;0)*('1. Database - raw'!$AD$7:$AD$494=$A77)*(INDIRECT($Q77,TRUE)=$O77),'1. Database - raw'!NI$7:NK$494)),"")</f>
        <v/>
      </c>
      <c r="OH77" s="65" t="str">
        <f t="array" aca="1" ref="OH77" ca="1">IFERROR(IF(COUNT(IF(('1. Database - raw'!NI$7:NK$494&gt;0)*('1. Database - raw'!$AD$7:$AD$494=$A77)*(INDIRECT($Q77,TRUE)=$O77),'1. Database - raw'!NI$7:NK$494))&gt;0,COUNT(IF(('1. Database - raw'!NI$7:NK$494&gt;0)*('1. Database - raw'!$AD$7:$AD$494=$A77)*(INDIRECT($Q77,TRUE)=$O77),'1. Database - raw'!NI$7:NK$494)),""),"")</f>
        <v/>
      </c>
    </row>
    <row r="78" spans="1:398" s="417" customFormat="1" outlineLevel="3" x14ac:dyDescent="0.25">
      <c r="A78" s="391" t="s">
        <v>553</v>
      </c>
      <c r="B78" s="1330"/>
      <c r="C78" s="392"/>
      <c r="D78" s="393"/>
      <c r="E78" s="393" t="s">
        <v>17</v>
      </c>
      <c r="F78" s="394"/>
      <c r="G78" s="394"/>
      <c r="H78" s="394" t="s">
        <v>776</v>
      </c>
      <c r="I78" s="394"/>
      <c r="J78" s="394"/>
      <c r="K78" s="394"/>
      <c r="L78" s="394"/>
      <c r="M78" s="394"/>
      <c r="N78" s="395"/>
      <c r="O78" s="429" t="str">
        <f t="array" ref="O78">INDEX(A78:N78,IF(MIN(IF(C78:N78&lt;&gt;"",COLUMN(C78:N78)))&gt;0,MIN(IF(C78:N78&lt;&gt;"",COLUMN(C78:N78))),""))</f>
        <v>Zambia</v>
      </c>
      <c r="P78" s="430">
        <f t="shared" ref="P78:P81" si="382">MATCH(O78,$C78:$N78,0)</f>
        <v>3</v>
      </c>
      <c r="Q78" s="431" t="str">
        <f ca="1">"'" &amp; $S$4 &amp; "'!" &amp; ADDRESS(ROW('1. Database - raw'!$A$7),MATCH($C$2,'1. Database - raw'!$6:$6,0)+MATCH(O78,$C78:$N78,0)-1,1) &amp; ":" &amp; ADDRESS(LOOKUP(2,1/('1. Database - raw'!A:A&lt;&gt;""),ROW('1. Database - raw'!A:A)),MATCH($C$2,'1. Database - raw'!$6:$6,0)+MATCH(O78,$C78:$N78,0)-1,1)</f>
        <v>'1. Database - raw'!$AG$7:$AG$494</v>
      </c>
      <c r="R78" s="392"/>
      <c r="S78" s="399"/>
      <c r="T78" s="400" t="str">
        <f t="shared" ca="1" si="380"/>
        <v/>
      </c>
      <c r="U78" s="401">
        <f t="shared" ca="1" si="380"/>
        <v>0.70755976583063929</v>
      </c>
      <c r="V78" s="401" t="str">
        <f t="shared" ca="1" si="380"/>
        <v/>
      </c>
      <c r="W78" s="401" t="str">
        <f t="shared" ca="1" si="380"/>
        <v/>
      </c>
      <c r="X78" s="401" t="str">
        <f t="shared" ca="1" si="380"/>
        <v/>
      </c>
      <c r="Y78" s="401" t="str">
        <f t="shared" ca="1" si="380"/>
        <v/>
      </c>
      <c r="Z78" s="401" t="str">
        <f t="shared" ca="1" si="380"/>
        <v/>
      </c>
      <c r="AA78" s="401" t="str">
        <f t="shared" ca="1" si="380"/>
        <v/>
      </c>
      <c r="AB78" s="401" t="str">
        <f t="shared" ca="1" si="380"/>
        <v/>
      </c>
      <c r="AC78" s="401" t="str">
        <f t="shared" ca="1" si="380"/>
        <v/>
      </c>
      <c r="AD78" s="401" t="str">
        <f t="shared" ca="1" si="381"/>
        <v/>
      </c>
      <c r="AE78" s="401" t="str">
        <f t="shared" ca="1" si="381"/>
        <v/>
      </c>
      <c r="AF78" s="401" t="str">
        <f t="shared" ca="1" si="381"/>
        <v/>
      </c>
      <c r="AG78" s="401" t="str">
        <f t="shared" ca="1" si="381"/>
        <v/>
      </c>
      <c r="AH78" s="401" t="str">
        <f t="shared" ca="1" si="381"/>
        <v/>
      </c>
      <c r="AI78" s="401" t="str">
        <f t="shared" ca="1" si="381"/>
        <v/>
      </c>
      <c r="AJ78" s="401" t="str">
        <f t="shared" ca="1" si="381"/>
        <v/>
      </c>
      <c r="AK78" s="401" t="str">
        <f t="shared" ca="1" si="381"/>
        <v/>
      </c>
      <c r="AL78" s="401" t="str">
        <f t="shared" ca="1" si="381"/>
        <v/>
      </c>
      <c r="AM78" s="402" t="str">
        <f t="shared" ca="1" si="381"/>
        <v/>
      </c>
      <c r="AN78" s="403"/>
      <c r="AO78" s="403"/>
      <c r="AP78" s="403"/>
      <c r="AQ78" s="403"/>
      <c r="AR78" s="403"/>
      <c r="AS78" s="403"/>
      <c r="AT78" s="403"/>
      <c r="AU78" s="403"/>
      <c r="AV78" s="403"/>
      <c r="AW78" s="403"/>
      <c r="AX78" s="403"/>
      <c r="AY78" s="403"/>
      <c r="AZ78" s="403"/>
      <c r="BA78" s="403"/>
      <c r="BB78" s="403"/>
      <c r="BC78" s="403"/>
      <c r="BD78" s="404"/>
      <c r="BE78" s="404"/>
      <c r="BF78" s="404"/>
      <c r="BG78" s="405"/>
      <c r="BH78" s="467"/>
      <c r="BI78" s="532">
        <f t="shared" ca="1" si="367"/>
        <v>0.70755976583063929</v>
      </c>
      <c r="BJ78" s="557" t="str">
        <f t="shared" ca="1" si="206"/>
        <v/>
      </c>
      <c r="BK78" s="557" t="str">
        <f t="shared" ca="1" si="207"/>
        <v/>
      </c>
      <c r="BL78" s="557" t="str">
        <f t="shared" ca="1" si="368"/>
        <v/>
      </c>
      <c r="BM78" s="557" t="str">
        <f t="shared" ca="1" si="208"/>
        <v/>
      </c>
      <c r="BN78" s="557" t="str">
        <f t="shared" ca="1" si="209"/>
        <v/>
      </c>
      <c r="BO78" s="406"/>
      <c r="BP78" s="429" t="str">
        <f t="shared" si="210"/>
        <v>Zambia</v>
      </c>
      <c r="BQ78" s="407">
        <f t="shared" ca="1" si="376"/>
        <v>40.427733461447936</v>
      </c>
      <c r="BR78" s="408">
        <f t="shared" ca="1" si="377"/>
        <v>165.87302763681146</v>
      </c>
      <c r="BS78" s="408">
        <f t="shared" ca="1" si="378"/>
        <v>81.889379957015166</v>
      </c>
      <c r="BT78" s="408">
        <f t="array" aca="1" ref="BT78" ca="1">IFERROR(AVERAGE(IF(('1. Database - raw'!AW$7:AY$494&gt;0)*('1. Database - raw'!$AD$7:$AD$494=$A78)*('1. Database - raw'!$AP$7:$AP$494&lt;&gt;Dropdown!$AM$11)*(INDIRECT($Q78,TRUE)=$O78),'1. Database - raw'!AW$7:AY$494)),"")</f>
        <v>92.41</v>
      </c>
      <c r="BU78" s="409">
        <f t="array" aca="1" ref="BU78" ca="1">IFERROR(_xlfn.STDEV.S(IF(('1. Database - raw'!AW$7:AY$494&gt;0)*('1. Database - raw'!$AD$7:$AD$494=$A78)*('1. Database - raw'!$AP$7:$AP$494&lt;&gt;Dropdown!$AM$11)*(INDIRECT($Q78,TRUE)=$O78),'1. Database - raw'!AW$7:AY$494)),"")</f>
        <v>48.323677426288668</v>
      </c>
      <c r="BV78" s="409">
        <f t="array" aca="1" ref="BV78" ca="1">IFERROR(IF(COUNT(IF(('1. Database - raw'!AW$7:AY$494&gt;0)*('1. Database - raw'!$AD$7:$AD$494=$A78)*('1. Database - raw'!$AP$7:$AP$494&lt;&gt;Dropdown!$AM$11)*(INDIRECT($Q78,TRUE)=$O78),'1. Database - raw'!AW$7:AY$494))&gt;0,COUNT(IF(('1. Database - raw'!AW$7:AY$494&gt;0)*('1. Database - raw'!$AD$7:$AD$494=$A78)*('1. Database - raw'!$AP$7:$AP$494&lt;&gt;Dropdown!$AM$11)*(INDIRECT($Q78,TRUE)=$O78),'1. Database - raw'!AW$7:AY$494)),""),"")</f>
        <v>2</v>
      </c>
      <c r="BW78" s="407">
        <f t="shared" ca="1" si="370"/>
        <v>35.263407946659704</v>
      </c>
      <c r="BX78" s="408">
        <f t="shared" ca="1" si="371"/>
        <v>81.438842672813919</v>
      </c>
      <c r="BY78" s="408">
        <f t="shared" ca="1" si="372"/>
        <v>53.589281874972684</v>
      </c>
      <c r="BZ78" s="408">
        <f t="array" aca="1" ref="BZ78" ca="1">IFERROR(AVERAGE(IF(('1. Database - raw'!BC$7:BE$494&gt;0)*('1. Database - raw'!$AD$7:$AD$494=$A78)*('1. Database - raw'!$AP$7:$AP$494&lt;&gt;Dropdown!$AM$11)*(INDIRECT($Q78,TRUE)=$O78),'1. Database - raw'!BC$7:BE$494)),"")</f>
        <v>60.265228426395936</v>
      </c>
      <c r="CA78" s="409">
        <f t="array" aca="1" ref="CA78" ca="1">IFERROR(_xlfn.STDEV.S(IF(('1. Database - raw'!BC$7:BE$494&gt;0)*('1. Database - raw'!$AD$7:$AD$494=$A78)*('1. Database - raw'!$AP$7:$AP$494&lt;&gt;Dropdown!$AM$11)*(INDIRECT($Q78,TRUE)=$O78),'1. Database - raw'!BC$7:BE$494)),"")</f>
        <v>31.004191813408095</v>
      </c>
      <c r="CB78" s="409">
        <f t="array" aca="1" ref="CB78" ca="1">IFERROR(IF(COUNT(IF(('1. Database - raw'!BC$7:BE$494&gt;0)*('1. Database - raw'!$AD$7:$AD$494=$A78)*('1. Database - raw'!$AP$7:$AP$494&lt;&gt;Dropdown!$AM$11)*(INDIRECT($Q78,TRUE)=$O78),'1. Database - raw'!BC$7:BE$494))&gt;0,COUNT(IF(('1. Database - raw'!BC$7:BE$494&gt;0)*('1. Database - raw'!$AD$7:$AD$494=$A78)*('1. Database - raw'!$AP$7:$AP$494&lt;&gt;Dropdown!$AM$11)*(INDIRECT($Q78,TRUE)=$O78),'1. Database - raw'!BC$7:BE$494)),""),"")</f>
        <v>12</v>
      </c>
      <c r="CC78" s="411" t="str">
        <f t="shared" ca="1" si="373"/>
        <v/>
      </c>
      <c r="CD78" s="412" t="str">
        <f t="shared" ca="1" si="374"/>
        <v/>
      </c>
      <c r="CE78" s="412" t="str">
        <f t="shared" ca="1" si="375"/>
        <v/>
      </c>
      <c r="CF78" s="412" t="str">
        <f t="array" aca="1" ref="CF78" ca="1">IFERROR(AVERAGE(IF(('1. Database - raw'!BI$7:BK$494&gt;0)*('1. Database - raw'!$AD$7:$AD$494=$A78)*('1. Database - raw'!$AP$7:$AP$494&lt;&gt;Dropdown!$AM$11)*(INDIRECT($Q78,TRUE)=$O78),'1. Database - raw'!BI$7:BK$494)),"")</f>
        <v/>
      </c>
      <c r="CG78" s="413" t="str">
        <f t="array" aca="1" ref="CG78" ca="1">IFERROR(_xlfn.STDEV.S(IF(('1. Database - raw'!BI$7:BK$494&gt;0)*('1. Database - raw'!$AD$7:$AD$494=$A78)*('1. Database - raw'!$AP$7:$AP$494&lt;&gt;Dropdown!$AM$11)*(INDIRECT($Q78,TRUE)=$O78),'1. Database - raw'!BI$7:BK$494)),"")</f>
        <v/>
      </c>
      <c r="CH78" s="409" t="str">
        <f t="array" aca="1" ref="CH78" ca="1">IFERROR(IF(COUNT(IF(('1. Database - raw'!BI$7:BK$494&gt;0)*('1. Database - raw'!$AD$7:$AD$494=$A78)*('1. Database - raw'!$AP$7:$AP$494&lt;&gt;Dropdown!$AM$11)*(INDIRECT($Q78,TRUE)=$O78),'1. Database - raw'!BI$7:BK$494))&gt;0,COUNT(IF(('1. Database - raw'!BI$7:BK$494&gt;0)*('1. Database - raw'!$AD$7:$AD$494=$A78)*('1. Database - raw'!$AP$7:$AP$494&lt;&gt;Dropdown!$AM$11)*(INDIRECT($Q78,TRUE)=$O78),'1. Database - raw'!BI$7:BK$494)),""),"")</f>
        <v/>
      </c>
      <c r="CI78" s="407">
        <f t="shared" ca="1" si="211"/>
        <v>4.4272685170095283</v>
      </c>
      <c r="CJ78" s="408">
        <f t="shared" ca="1" si="212"/>
        <v>29.572712098328623</v>
      </c>
      <c r="CK78" s="408">
        <f t="shared" ca="1" si="213"/>
        <v>11.442304716949165</v>
      </c>
      <c r="CL78" s="408">
        <f t="array" aca="1" ref="CL78" ca="1">IFERROR(AVERAGE(IF(('1. Database - raw'!BO$7:BQ$494&gt;0)*('1. Database - raw'!$AD$7:$AD$494=$A78)*(INDIRECT($Q78,TRUE)=$O78),'1. Database - raw'!BO$7:BQ$494)),"")</f>
        <v>14</v>
      </c>
      <c r="CM78" s="409">
        <f t="array" aca="1" ref="CM78" ca="1">IFERROR(_xlfn.STDEV.S(IF(('1. Database - raw'!BO$7:BQ$494&gt;0)*('1. Database - raw'!$AD$7:$AD$494=$A78)*(INDIRECT($Q78,TRUE)=$O78),'1. Database - raw'!BO$7:BQ$494)),"")</f>
        <v>9.8700000000000028</v>
      </c>
      <c r="CN78" s="409">
        <f t="array" aca="1" ref="CN78" ca="1">IFERROR(IF(COUNT(IF(('1. Database - raw'!BO$7:BQ$494&gt;0)*('1. Database - raw'!$AD$7:$AD$494=$A78)*(INDIRECT($Q78,TRUE)=$O78),'1. Database - raw'!BO$7:BQ$494))&gt;0,COUNT(IF(('1. Database - raw'!BO$7:BQ$494&gt;0)*('1. Database - raw'!$AD$7:$AD$494=$A78)*(INDIRECT($Q78,TRUE)=$O78),'1. Database - raw'!BO$7:BQ$494)),""),"")</f>
        <v>3</v>
      </c>
      <c r="CO78" s="407" t="str">
        <f t="shared" ca="1" si="214"/>
        <v/>
      </c>
      <c r="CP78" s="408" t="str">
        <f t="shared" ca="1" si="215"/>
        <v/>
      </c>
      <c r="CQ78" s="408" t="str">
        <f t="shared" ca="1" si="216"/>
        <v/>
      </c>
      <c r="CR78" s="408" t="str">
        <f t="array" aca="1" ref="CR78" ca="1">IFERROR(AVERAGE(IF(('1. Database - raw'!BU$7:BW$494&gt;0)*('1. Database - raw'!$AD$7:$AD$494=$A78)*(INDIRECT($Q78,TRUE)=$O78),'1. Database - raw'!BU$7:BW$494)),"")</f>
        <v/>
      </c>
      <c r="CS78" s="409" t="str">
        <f t="array" aca="1" ref="CS78" ca="1">IFERROR(_xlfn.STDEV.S(IF(('1. Database - raw'!BU$7:BW$494&gt;0)*('1. Database - raw'!$AD$7:$AD$494=$A78)*(INDIRECT($Q78,TRUE)=$O78),'1. Database - raw'!BU$7:BW$494)),"")</f>
        <v/>
      </c>
      <c r="CT78" s="409" t="str">
        <f t="array" aca="1" ref="CT78" ca="1">IFERROR(IF(COUNT(IF(('1. Database - raw'!BU$7:BW$494&gt;0)*('1. Database - raw'!$AD$7:$AD$494=$A78)*(INDIRECT($Q78,TRUE)=$O78),'1. Database - raw'!BU$7:BW$494))&gt;0,COUNT(IF(('1. Database - raw'!BU$7:BW$494&gt;0)*('1. Database - raw'!$AD$7:$AD$494=$A78)*(INDIRECT($Q78,TRUE)=$O78),'1. Database - raw'!BU$7:BW$494)),""),"")</f>
        <v/>
      </c>
      <c r="CU78" s="407" t="str">
        <f t="shared" ca="1" si="217"/>
        <v/>
      </c>
      <c r="CV78" s="408" t="str">
        <f t="shared" ca="1" si="218"/>
        <v/>
      </c>
      <c r="CW78" s="408" t="str">
        <f t="shared" ca="1" si="219"/>
        <v/>
      </c>
      <c r="CX78" s="408" t="str">
        <f t="array" aca="1" ref="CX78" ca="1">IFERROR(AVERAGE(IF(('1. Database - raw'!CA$7:CC$494&gt;0)*('1. Database - raw'!$AD$7:$AD$494=$A78)*(INDIRECT($Q78,TRUE)=$O78),'1. Database - raw'!CA$7:CC$494)),"")</f>
        <v/>
      </c>
      <c r="CY78" s="409" t="str">
        <f t="array" aca="1" ref="CY78" ca="1">IFERROR(_xlfn.STDEV.S(IF(('1. Database - raw'!CA$7:CC$494&gt;0)*('1. Database - raw'!$AD$7:$AD$494=$A78)*(INDIRECT($Q78,TRUE)=$O78),'1. Database - raw'!CA$7:CC$494)),"")</f>
        <v/>
      </c>
      <c r="CZ78" s="409" t="str">
        <f t="array" aca="1" ref="CZ78" ca="1">IFERROR(IF(COUNT(IF(('1. Database - raw'!CA$7:CC$494&gt;0)*('1. Database - raw'!$AD$7:$AD$494=$A78)*(INDIRECT($Q78,TRUE)=$O78),'1. Database - raw'!CA$7:CC$494))&gt;0,COUNT(IF(('1. Database - raw'!CA$7:CC$494&gt;0)*('1. Database - raw'!$AD$7:$AD$494=$A78)*(INDIRECT($Q78,TRUE)=$O78),'1. Database - raw'!CA$7:CC$494)),""),"")</f>
        <v/>
      </c>
      <c r="DA78" s="407" t="str">
        <f t="shared" ca="1" si="220"/>
        <v/>
      </c>
      <c r="DB78" s="408" t="str">
        <f t="shared" ca="1" si="221"/>
        <v/>
      </c>
      <c r="DC78" s="408" t="str">
        <f t="shared" ca="1" si="222"/>
        <v/>
      </c>
      <c r="DD78" s="408" t="str">
        <f t="array" aca="1" ref="DD78" ca="1">IFERROR(AVERAGE(IF(('1. Database - raw'!CG$7:CI$494&gt;0)*('1. Database - raw'!$AD$7:$AD$494=$A78)*(INDIRECT($Q78,TRUE)=$O78),'1. Database - raw'!CG$7:CI$494)),"")</f>
        <v/>
      </c>
      <c r="DE78" s="409" t="str">
        <f t="array" aca="1" ref="DE78" ca="1">IFERROR(_xlfn.STDEV.S(IF(('1. Database - raw'!CG$7:CI$494&gt;0)*('1. Database - raw'!$AD$7:$AD$494=$A78)*(INDIRECT($Q78,TRUE)=$O78),'1. Database - raw'!CG$7:CI$494)),"")</f>
        <v/>
      </c>
      <c r="DF78" s="409" t="str">
        <f t="array" aca="1" ref="DF78" ca="1">IFERROR(IF(COUNT(IF(('1. Database - raw'!CG$7:CI$494&gt;0)*('1. Database - raw'!$AD$7:$AD$494=$A78)*(INDIRECT($Q78,TRUE)=$O78),'1. Database - raw'!CG$7:CI$494))&gt;0,COUNT(IF(('1. Database - raw'!CG$7:CI$494&gt;0)*('1. Database - raw'!$AD$7:$AD$494=$A78)*(INDIRECT($Q78,TRUE)=$O78),'1. Database - raw'!CG$7:CI$494)),""),"")</f>
        <v/>
      </c>
      <c r="DG78" s="407" t="str">
        <f t="shared" ca="1" si="223"/>
        <v/>
      </c>
      <c r="DH78" s="408" t="str">
        <f t="shared" ca="1" si="224"/>
        <v/>
      </c>
      <c r="DI78" s="408" t="str">
        <f t="shared" ca="1" si="225"/>
        <v/>
      </c>
      <c r="DJ78" s="408" t="str">
        <f t="array" aca="1" ref="DJ78" ca="1">IFERROR(AVERAGE(IF(('1. Database - raw'!CM$7:CO$494&gt;0)*('1. Database - raw'!$AD$7:$AD$494=$A78)*(INDIRECT($Q78,TRUE)=$O78),'1. Database - raw'!CM$7:CO$494)),"")</f>
        <v/>
      </c>
      <c r="DK78" s="409" t="str">
        <f t="array" aca="1" ref="DK78" ca="1">IFERROR(_xlfn.STDEV.S(IF(('1. Database - raw'!CM$7:CO$494&gt;0)*('1. Database - raw'!$AD$7:$AD$494=$A78)*(INDIRECT($Q78,TRUE)=$O78),'1. Database - raw'!CM$7:CO$494)),"")</f>
        <v/>
      </c>
      <c r="DL78" s="409" t="str">
        <f t="array" aca="1" ref="DL78" ca="1">IFERROR(IF(COUNT(IF(('1. Database - raw'!CM$7:CO$494&gt;0)*('1. Database - raw'!$AD$7:$AD$494=$A78)*(INDIRECT($Q78,TRUE)=$O78),'1. Database - raw'!CM$7:CO$494))&gt;0,COUNT(IF(('1. Database - raw'!CM$7:CO$494&gt;0)*('1. Database - raw'!$AD$7:$AD$494=$A78)*(INDIRECT($Q78,TRUE)=$O78),'1. Database - raw'!CM$7:CO$494)),""),"")</f>
        <v/>
      </c>
      <c r="DM78" s="407" t="str">
        <f t="shared" ca="1" si="226"/>
        <v/>
      </c>
      <c r="DN78" s="408" t="str">
        <f t="shared" ca="1" si="227"/>
        <v/>
      </c>
      <c r="DO78" s="408" t="str">
        <f t="shared" ca="1" si="228"/>
        <v/>
      </c>
      <c r="DP78" s="408" t="str">
        <f t="array" aca="1" ref="DP78" ca="1">IFERROR(AVERAGE(IF(('1. Database - raw'!CS$7:CU$494&gt;0)*('1. Database - raw'!$AD$7:$AD$494=$A78)*(INDIRECT($Q78,TRUE)=$O78),'1. Database - raw'!CS$7:CU$494)),"")</f>
        <v/>
      </c>
      <c r="DQ78" s="409" t="str">
        <f t="array" aca="1" ref="DQ78" ca="1">IFERROR(_xlfn.STDEV.S(IF(('1. Database - raw'!CS$7:CU$494&gt;0)*('1. Database - raw'!$AD$7:$AD$494=$A78)*(INDIRECT($Q78,TRUE)=$O78),'1. Database - raw'!CS$7:CU$494)),"")</f>
        <v/>
      </c>
      <c r="DR78" s="409" t="str">
        <f t="array" aca="1" ref="DR78" ca="1">IFERROR(IF(COUNT(IF(('1. Database - raw'!CS$7:CU$494&gt;0)*('1. Database - raw'!$AD$7:$AD$494=$A78)*(INDIRECT($Q78,TRUE)=$O78),'1. Database - raw'!CS$7:CU$494))&gt;0,COUNT(IF(('1. Database - raw'!CS$7:CU$494&gt;0)*('1. Database - raw'!$AD$7:$AD$494=$A78)*(INDIRECT($Q78,TRUE)=$O78),'1. Database - raw'!CS$7:CU$494)),""),"")</f>
        <v/>
      </c>
      <c r="DS78" s="407" t="str">
        <f t="shared" ca="1" si="229"/>
        <v/>
      </c>
      <c r="DT78" s="408" t="str">
        <f t="shared" ca="1" si="230"/>
        <v/>
      </c>
      <c r="DU78" s="408" t="str">
        <f t="shared" ca="1" si="231"/>
        <v/>
      </c>
      <c r="DV78" s="408" t="str">
        <f t="array" aca="1" ref="DV78" ca="1">IFERROR(AVERAGE(IF(('1. Database - raw'!CY$7:DA$494&gt;0)*('1. Database - raw'!$AD$7:$AD$494=$A78)*(INDIRECT($Q78,TRUE)=$O78),'1. Database - raw'!CY$7:DA$494)),"")</f>
        <v/>
      </c>
      <c r="DW78" s="409" t="str">
        <f t="array" aca="1" ref="DW78" ca="1">IFERROR(_xlfn.STDEV.S(IF(('1. Database - raw'!CY$7:DA$494&gt;0)*('1. Database - raw'!$AD$7:$AD$494=$A78)*(INDIRECT($Q78,TRUE)=$O78),'1. Database - raw'!CY$7:DA$494)),"")</f>
        <v/>
      </c>
      <c r="DX78" s="409" t="str">
        <f t="array" aca="1" ref="DX78" ca="1">IFERROR(IF(COUNT(IF(('1. Database - raw'!CY$7:DA$494&gt;0)*('1. Database - raw'!$AD$7:$AD$494=$A78)*(INDIRECT($Q78,TRUE)=$O78),'1. Database - raw'!CY$7:DA$494))&gt;0,COUNT(IF(('1. Database - raw'!CY$7:DA$494&gt;0)*('1. Database - raw'!$AD$7:$AD$494=$A78)*(INDIRECT($Q78,TRUE)=$O78),'1. Database - raw'!CY$7:DA$494)),""),"")</f>
        <v/>
      </c>
      <c r="DY78" s="407" t="str">
        <f t="shared" ca="1" si="232"/>
        <v/>
      </c>
      <c r="DZ78" s="408" t="str">
        <f t="shared" ca="1" si="233"/>
        <v/>
      </c>
      <c r="EA78" s="408" t="str">
        <f t="shared" ca="1" si="234"/>
        <v/>
      </c>
      <c r="EB78" s="408" t="str">
        <f t="array" aca="1" ref="EB78" ca="1">IFERROR(AVERAGE(IF(('1. Database - raw'!DE$7:DG$494&gt;0)*('1. Database - raw'!$AD$7:$AD$494=$A78)*(INDIRECT($Q78,TRUE)=$O78),'1. Database - raw'!DE$7:DG$494)),"")</f>
        <v/>
      </c>
      <c r="EC78" s="409" t="str">
        <f t="array" aca="1" ref="EC78" ca="1">IFERROR(_xlfn.STDEV.S(IF(('1. Database - raw'!DE$7:DG$494&gt;0)*('1. Database - raw'!$AD$7:$AD$494=$A78)*(INDIRECT($Q78,TRUE)=$O78),'1. Database - raw'!DE$7:DG$494)),"")</f>
        <v/>
      </c>
      <c r="ED78" s="409" t="str">
        <f t="array" aca="1" ref="ED78" ca="1">IFERROR(IF(COUNT(IF(('1. Database - raw'!DE$7:DG$494&gt;0)*('1. Database - raw'!$AD$7:$AD$494=$A78)*(INDIRECT($Q78,TRUE)=$O78),'1. Database - raw'!DE$7:DG$494))&gt;0,COUNT(IF(('1. Database - raw'!DE$7:DG$494&gt;0)*('1. Database - raw'!$AD$7:$AD$494=$A78)*(INDIRECT($Q78,TRUE)=$O78),'1. Database - raw'!DE$7:DG$494)),""),"")</f>
        <v/>
      </c>
      <c r="EE78" s="411" t="str">
        <f t="shared" ca="1" si="235"/>
        <v/>
      </c>
      <c r="EF78" s="412" t="str">
        <f t="shared" ca="1" si="236"/>
        <v/>
      </c>
      <c r="EG78" s="412" t="str">
        <f t="shared" ca="1" si="237"/>
        <v/>
      </c>
      <c r="EH78" s="412" t="str">
        <f t="array" aca="1" ref="EH78" ca="1">IFERROR(AVERAGE(IF(('1. Database - raw'!DK$7:DM$494&gt;0)*('1. Database - raw'!$AD$7:$AD$494=$A78)*(INDIRECT($Q78,TRUE)=$O78),'1. Database - raw'!DK$7:DM$494)),"")</f>
        <v/>
      </c>
      <c r="EI78" s="413" t="str">
        <f t="array" aca="1" ref="EI78" ca="1">IFERROR(_xlfn.STDEV.S(IF(('1. Database - raw'!DK$7:DM$494&gt;0)*('1. Database - raw'!$AD$7:$AD$494=$A78)*(INDIRECT($Q78,TRUE)=$O78),'1. Database - raw'!DK$7:DM$494)),"")</f>
        <v/>
      </c>
      <c r="EJ78" s="409" t="str">
        <f t="array" aca="1" ref="EJ78" ca="1">IFERROR(IF(COUNT(IF(('1. Database - raw'!DK$7:DM$494&gt;0)*('1. Database - raw'!$AD$7:$AD$494=$A78)*(INDIRECT($Q78,TRUE)=$O78),'1. Database - raw'!DK$7:DM$494))&gt;0,COUNT(IF(('1. Database - raw'!DK$7:DM$494&gt;0)*('1. Database - raw'!$AD$7:$AD$494=$A78)*(INDIRECT($Q78,TRUE)=$O78),'1. Database - raw'!DK$7:DM$494)),""),"")</f>
        <v/>
      </c>
      <c r="EK78" s="407" t="str">
        <f t="shared" ca="1" si="238"/>
        <v/>
      </c>
      <c r="EL78" s="408" t="str">
        <f t="shared" ca="1" si="239"/>
        <v/>
      </c>
      <c r="EM78" s="408" t="str">
        <f t="shared" ca="1" si="240"/>
        <v/>
      </c>
      <c r="EN78" s="408">
        <f t="array" aca="1" ref="EN78" ca="1">IFERROR(AVERAGE(IF(('1. Database - raw'!DQ$7:DS$494&gt;0)*('1. Database - raw'!$AD$7:$AD$494=$A78)*(INDIRECT($Q78,TRUE)=$O78),'1. Database - raw'!DQ$7:DS$494)),"")</f>
        <v>36</v>
      </c>
      <c r="EO78" s="409" t="str">
        <f t="array" aca="1" ref="EO78" ca="1">IFERROR(_xlfn.STDEV.S(IF(('1. Database - raw'!DQ$7:DS$494&gt;0)*('1. Database - raw'!$AD$7:$AD$494=$A78)*(INDIRECT($Q78,TRUE)=$O78),'1. Database - raw'!DQ$7:DS$494)),"")</f>
        <v/>
      </c>
      <c r="EP78" s="409">
        <f t="array" aca="1" ref="EP78" ca="1">IFERROR(IF(COUNT(IF(('1. Database - raw'!DQ$7:DS$494&gt;0)*('1. Database - raw'!$AD$7:$AD$494=$A78)*(INDIRECT($Q78,TRUE)=$O78),'1. Database - raw'!DQ$7:DS$494))&gt;0,COUNT(IF(('1. Database - raw'!DQ$7:DS$494&gt;0)*('1. Database - raw'!$AD$7:$AD$494=$A78)*(INDIRECT($Q78,TRUE)=$O78),'1. Database - raw'!DQ$7:DS$494)),""),"")</f>
        <v>1</v>
      </c>
      <c r="EQ78" s="407" t="str">
        <f t="shared" ca="1" si="241"/>
        <v/>
      </c>
      <c r="ER78" s="408" t="str">
        <f t="shared" ca="1" si="242"/>
        <v/>
      </c>
      <c r="ES78" s="408" t="str">
        <f t="shared" ca="1" si="243"/>
        <v/>
      </c>
      <c r="ET78" s="408" t="str">
        <f t="array" aca="1" ref="ET78" ca="1">IFERROR(AVERAGE(IF(('1. Database - raw'!DW$7:DY$494&gt;0)*('1. Database - raw'!$AD$7:$AD$494=$A78)*(INDIRECT($Q78,TRUE)=$O78),'1. Database - raw'!DW$7:DY$494)),"")</f>
        <v/>
      </c>
      <c r="EU78" s="409" t="str">
        <f t="array" aca="1" ref="EU78" ca="1">IFERROR(_xlfn.STDEV.S(IF(('1. Database - raw'!DW$7:DY$494&gt;0)*('1. Database - raw'!$AD$7:$AD$494=$A78)*(INDIRECT($Q78,TRUE)=$O78),'1. Database - raw'!DW$7:DY$494)),"")</f>
        <v/>
      </c>
      <c r="EV78" s="409" t="str">
        <f t="array" aca="1" ref="EV78" ca="1">IFERROR(IF(COUNT(IF(('1. Database - raw'!DW$7:DY$494&gt;0)*('1. Database - raw'!$AD$7:$AD$494=$A78)*(INDIRECT($Q78,TRUE)=$O78),'1. Database - raw'!DW$7:DY$494))&gt;0,COUNT(IF(('1. Database - raw'!DW$7:DY$494&gt;0)*('1. Database - raw'!$AD$7:$AD$494=$A78)*(INDIRECT($Q78,TRUE)=$O78),'1. Database - raw'!DW$7:DY$494)),""),"")</f>
        <v/>
      </c>
      <c r="EW78" s="407" t="str">
        <f t="shared" ca="1" si="244"/>
        <v/>
      </c>
      <c r="EX78" s="408" t="str">
        <f t="shared" ca="1" si="245"/>
        <v/>
      </c>
      <c r="EY78" s="408" t="str">
        <f t="shared" ca="1" si="246"/>
        <v/>
      </c>
      <c r="EZ78" s="408" t="str">
        <f t="array" aca="1" ref="EZ78" ca="1">IFERROR(AVERAGE(IF(('1. Database - raw'!EC$7:EE$494&gt;0)*('1. Database - raw'!$AD$7:$AD$494=$A78)*(INDIRECT($Q78,TRUE)=$O78),'1. Database - raw'!EC$7:EE$494)),"")</f>
        <v/>
      </c>
      <c r="FA78" s="409" t="str">
        <f t="array" aca="1" ref="FA78" ca="1">IFERROR(_xlfn.STDEV.S(IF(('1. Database - raw'!EC$7:EE$494&gt;0)*('1. Database - raw'!$AD$7:$AD$494=$A78)*(INDIRECT($Q78,TRUE)=$O78),'1. Database - raw'!EC$7:EE$494)),"")</f>
        <v/>
      </c>
      <c r="FB78" s="409" t="str">
        <f t="array" aca="1" ref="FB78" ca="1">IFERROR(IF(COUNT(IF(('1. Database - raw'!EC$7:EE$494&gt;0)*('1. Database - raw'!$AD$7:$AD$494=$A78)*(INDIRECT($Q78,TRUE)=$O78),'1. Database - raw'!EC$7:EE$494))&gt;0,COUNT(IF(('1. Database - raw'!EC$7:EE$494&gt;0)*('1. Database - raw'!$AD$7:$AD$494=$A78)*(INDIRECT($Q78,TRUE)=$O78),'1. Database - raw'!EC$7:EE$494)),""),"")</f>
        <v/>
      </c>
      <c r="FC78" s="407" t="str">
        <f t="shared" ca="1" si="247"/>
        <v/>
      </c>
      <c r="FD78" s="408" t="str">
        <f t="shared" ca="1" si="248"/>
        <v/>
      </c>
      <c r="FE78" s="408" t="str">
        <f t="shared" ca="1" si="249"/>
        <v/>
      </c>
      <c r="FF78" s="408" t="str">
        <f t="array" aca="1" ref="FF78" ca="1">IFERROR(AVERAGE(IF(('1. Database - raw'!EI$7:EK$494&gt;0)*('1. Database - raw'!$AD$7:$AD$494=$A78)*(INDIRECT($Q78,TRUE)=$O78),'1. Database - raw'!EI$7:EK$494)),"")</f>
        <v/>
      </c>
      <c r="FG78" s="409" t="str">
        <f t="array" aca="1" ref="FG78" ca="1">IFERROR(_xlfn.STDEV.S(IF(('1. Database - raw'!EI$7:EK$494&gt;0)*('1. Database - raw'!$AD$7:$AD$494=$A78)*(INDIRECT($Q78,TRUE)=$O78),'1. Database - raw'!EI$7:EK$494)),"")</f>
        <v/>
      </c>
      <c r="FH78" s="409" t="str">
        <f t="array" aca="1" ref="FH78" ca="1">IFERROR(IF(COUNT(IF(('1. Database - raw'!EI$7:EK$494&gt;0)*('1. Database - raw'!$AD$7:$AD$494=$A78)*(INDIRECT($Q78,TRUE)=$O78),'1. Database - raw'!EI$7:EK$494))&gt;0,COUNT(IF(('1. Database - raw'!EI$7:EK$494&gt;0)*('1. Database - raw'!$AD$7:$AD$494=$A78)*(INDIRECT($Q78,TRUE)=$O78),'1. Database - raw'!EI$7:EK$494)),""),"")</f>
        <v/>
      </c>
      <c r="FI78" s="407" t="str">
        <f t="shared" ca="1" si="250"/>
        <v/>
      </c>
      <c r="FJ78" s="408" t="str">
        <f t="shared" ca="1" si="251"/>
        <v/>
      </c>
      <c r="FK78" s="408" t="str">
        <f t="shared" ca="1" si="252"/>
        <v/>
      </c>
      <c r="FL78" s="408" t="str">
        <f t="array" aca="1" ref="FL78" ca="1">IFERROR(AVERAGE(IF(('1. Database - raw'!EO$7:EQ$494&gt;0)*('1. Database - raw'!$AD$7:$AD$494=$A78)*(INDIRECT($Q78,TRUE)=$O78),'1. Database - raw'!EO$7:EQ$494)),"")</f>
        <v/>
      </c>
      <c r="FM78" s="409" t="str">
        <f t="array" aca="1" ref="FM78" ca="1">IFERROR(_xlfn.STDEV.S(IF(('1. Database - raw'!EO$7:EQ$494&gt;0)*('1. Database - raw'!$AD$7:$AD$494=$A78)*(INDIRECT($Q78,TRUE)=$O78),'1. Database - raw'!EO$7:EQ$494)),"")</f>
        <v/>
      </c>
      <c r="FN78" s="409" t="str">
        <f t="array" aca="1" ref="FN78" ca="1">IFERROR(IF(COUNT(IF(('1. Database - raw'!EO$7:EQ$494&gt;0)*('1. Database - raw'!$AD$7:$AD$494=$A78)*(INDIRECT($Q78,TRUE)=$O78),'1. Database - raw'!EO$7:EQ$494))&gt;0,COUNT(IF(('1. Database - raw'!EO$7:EQ$494&gt;0)*('1. Database - raw'!$AD$7:$AD$494=$A78)*(INDIRECT($Q78,TRUE)=$O78),'1. Database - raw'!EO$7:EQ$494)),""),"")</f>
        <v/>
      </c>
      <c r="FO78" s="407" t="str">
        <f t="shared" ca="1" si="253"/>
        <v/>
      </c>
      <c r="FP78" s="408" t="str">
        <f t="shared" ca="1" si="254"/>
        <v/>
      </c>
      <c r="FQ78" s="408" t="str">
        <f t="shared" ca="1" si="255"/>
        <v/>
      </c>
      <c r="FR78" s="408" t="str">
        <f t="array" aca="1" ref="FR78" ca="1">IFERROR(AVERAGE(IF(('1. Database - raw'!EU$7:EW$494&gt;0)*('1. Database - raw'!$AD$7:$AD$494=$A78)*(INDIRECT($Q78,TRUE)=$O78),'1. Database - raw'!EU$7:EW$494)),"")</f>
        <v/>
      </c>
      <c r="FS78" s="409" t="str">
        <f t="array" aca="1" ref="FS78" ca="1">IFERROR(_xlfn.STDEV.S(IF(('1. Database - raw'!EU$7:EW$494&gt;0)*('1. Database - raw'!$AD$7:$AD$494=$A78)*(INDIRECT($Q78,TRUE)=$O78),'1. Database - raw'!EU$7:EW$494)),"")</f>
        <v/>
      </c>
      <c r="FT78" s="409" t="str">
        <f t="array" aca="1" ref="FT78" ca="1">IFERROR(IF(COUNT(IF(('1. Database - raw'!EU$7:EW$494&gt;0)*('1. Database - raw'!$AD$7:$AD$494=$A78)*(INDIRECT($Q78,TRUE)=$O78),'1. Database - raw'!EU$7:EW$494))&gt;0,COUNT(IF(('1. Database - raw'!EU$7:EW$494&gt;0)*('1. Database - raw'!$AD$7:$AD$494=$A78)*(INDIRECT($Q78,TRUE)=$O78),'1. Database - raw'!EU$7:EW$494)),""),"")</f>
        <v/>
      </c>
      <c r="FU78" s="407" t="str">
        <f t="shared" ca="1" si="256"/>
        <v/>
      </c>
      <c r="FV78" s="408" t="str">
        <f t="shared" ca="1" si="257"/>
        <v/>
      </c>
      <c r="FW78" s="408" t="str">
        <f t="shared" ca="1" si="258"/>
        <v/>
      </c>
      <c r="FX78" s="408" t="str">
        <f t="array" aca="1" ref="FX78" ca="1">IFERROR(AVERAGE(IF(('1. Database - raw'!FA$7:FC$494&gt;0)*('1. Database - raw'!$AD$7:$AD$494=$A78)*(INDIRECT($Q78,TRUE)=$O78),'1. Database - raw'!FA$7:FC$494)),"")</f>
        <v/>
      </c>
      <c r="FY78" s="409" t="str">
        <f t="array" aca="1" ref="FY78" ca="1">IFERROR(_xlfn.STDEV.S(IF(('1. Database - raw'!FA$7:FC$494&gt;0)*('1. Database - raw'!$AD$7:$AD$494=$A78)*(INDIRECT($Q78,TRUE)=$O78),'1. Database - raw'!FA$7:FC$494)),"")</f>
        <v/>
      </c>
      <c r="FZ78" s="409" t="str">
        <f t="array" aca="1" ref="FZ78" ca="1">IFERROR(IF(COUNT(IF(('1. Database - raw'!FA$7:FC$494&gt;0)*('1. Database - raw'!$AD$7:$AD$494=$A78)*(INDIRECT($Q78,TRUE)=$O78),'1. Database - raw'!FA$7:FC$494))&gt;0,COUNT(IF(('1. Database - raw'!FA$7:FC$494&gt;0)*('1. Database - raw'!$AD$7:$AD$494=$A78)*(INDIRECT($Q78,TRUE)=$O78),'1. Database - raw'!FA$7:FC$494)),""),"")</f>
        <v/>
      </c>
      <c r="GA78" s="407" t="str">
        <f t="shared" ca="1" si="259"/>
        <v/>
      </c>
      <c r="GB78" s="408" t="str">
        <f t="shared" ca="1" si="260"/>
        <v/>
      </c>
      <c r="GC78" s="408" t="str">
        <f t="shared" ca="1" si="261"/>
        <v/>
      </c>
      <c r="GD78" s="408" t="str">
        <f t="array" aca="1" ref="GD78" ca="1">IFERROR(AVERAGE(IF(('1. Database - raw'!FG$7:FI$494&gt;0)*('1. Database - raw'!$AD$7:$AD$494=$A78)*(INDIRECT($Q78,TRUE)=$O78),'1. Database - raw'!FG$7:FI$494)),"")</f>
        <v/>
      </c>
      <c r="GE78" s="409" t="str">
        <f t="array" aca="1" ref="GE78" ca="1">IFERROR(_xlfn.STDEV.S(IF(('1. Database - raw'!FG$7:FI$494&gt;0)*('1. Database - raw'!$AD$7:$AD$494=$A78)*(INDIRECT($Q78,TRUE)=$O78),'1. Database - raw'!FG$7:FI$494)),"")</f>
        <v/>
      </c>
      <c r="GF78" s="409" t="str">
        <f t="array" aca="1" ref="GF78" ca="1">IFERROR(IF(COUNT(IF(('1. Database - raw'!FG$7:FI$494&gt;0)*('1. Database - raw'!$AD$7:$AD$494=$A78)*(INDIRECT($Q78,TRUE)=$O78),'1. Database - raw'!FG$7:FI$494))&gt;0,COUNT(IF(('1. Database - raw'!FG$7:FI$494&gt;0)*('1. Database - raw'!$AD$7:$AD$494=$A78)*(INDIRECT($Q78,TRUE)=$O78),'1. Database - raw'!FG$7:FI$494)),""),"")</f>
        <v/>
      </c>
      <c r="GG78" s="407" t="str">
        <f t="shared" ca="1" si="262"/>
        <v/>
      </c>
      <c r="GH78" s="408" t="str">
        <f t="shared" ca="1" si="263"/>
        <v/>
      </c>
      <c r="GI78" s="408" t="str">
        <f t="shared" ca="1" si="264"/>
        <v/>
      </c>
      <c r="GJ78" s="408" t="str">
        <f t="array" aca="1" ref="GJ78" ca="1">IFERROR(AVERAGE(IF(('1. Database - raw'!FM$7:FO$494&gt;0)*('1. Database - raw'!$AD$7:$AD$494=$A78)*(INDIRECT($Q78,TRUE)=$O78),'1. Database - raw'!FM$7:FO$494)),"")</f>
        <v/>
      </c>
      <c r="GK78" s="409" t="str">
        <f t="array" aca="1" ref="GK78" ca="1">IFERROR(_xlfn.STDEV.S(IF(('1. Database - raw'!FM$7:FO$494&gt;0)*('1. Database - raw'!$AD$7:$AD$494=$A78)*(INDIRECT($Q78,TRUE)=$O78),'1. Database - raw'!FM$7:FO$494)),"")</f>
        <v/>
      </c>
      <c r="GL78" s="409" t="str">
        <f t="array" aca="1" ref="GL78" ca="1">IFERROR(IF(COUNT(IF(('1. Database - raw'!FM$7:FO$494&gt;0)*('1. Database - raw'!$AD$7:$AD$494=$A78)*(INDIRECT($Q78,TRUE)=$O78),'1. Database - raw'!FM$7:FO$494))&gt;0,COUNT(IF(('1. Database - raw'!FM$7:FO$494&gt;0)*('1. Database - raw'!$AD$7:$AD$494=$A78)*(INDIRECT($Q78,TRUE)=$O78),'1. Database - raw'!FM$7:FO$494)),""),"")</f>
        <v/>
      </c>
      <c r="GM78" s="407">
        <f t="shared" ca="1" si="265"/>
        <v>35.204012310171734</v>
      </c>
      <c r="GN78" s="408">
        <f t="shared" ca="1" si="266"/>
        <v>61.685447608558384</v>
      </c>
      <c r="GO78" s="408">
        <f t="shared" ca="1" si="267"/>
        <v>46.600163701108862</v>
      </c>
      <c r="GP78" s="408">
        <f t="array" aca="1" ref="GP78" ca="1">IFERROR(AVERAGE(IF(('1. Database - raw'!FS$7:FU$494&gt;0)*('1. Database - raw'!$AD$7:$AD$494=$A78)*(INDIRECT($Q78,TRUE)=$O78),'1. Database - raw'!FS$7:FU$494)),"")</f>
        <v>50.25</v>
      </c>
      <c r="GQ78" s="409">
        <f t="array" aca="1" ref="GQ78" ca="1">IFERROR(_xlfn.STDEV.S(IF(('1. Database - raw'!FS$7:FU$494&gt;0)*('1. Database - raw'!$AD$7:$AD$494=$A78)*(INDIRECT($Q78,TRUE)=$O78),'1. Database - raw'!FS$7:FU$494)),"")</f>
        <v>20.273815801246126</v>
      </c>
      <c r="GR78" s="409">
        <f t="array" aca="1" ref="GR78" ca="1">IFERROR(IF(COUNT(IF(('1. Database - raw'!FS$7:FU$494&gt;0)*('1. Database - raw'!$AD$7:$AD$494=$A78)*(INDIRECT($Q78,TRUE)=$O78),'1. Database - raw'!FS$7:FU$494))&gt;0,COUNT(IF(('1. Database - raw'!FS$7:FU$494&gt;0)*('1. Database - raw'!$AD$7:$AD$494=$A78)*(INDIRECT($Q78,TRUE)=$O78),'1. Database - raw'!FS$7:FU$494)),""),"")</f>
        <v>8</v>
      </c>
      <c r="GS78" s="407" t="str">
        <f t="shared" ca="1" si="268"/>
        <v/>
      </c>
      <c r="GT78" s="408" t="str">
        <f t="shared" ca="1" si="269"/>
        <v/>
      </c>
      <c r="GU78" s="408" t="str">
        <f t="shared" ca="1" si="270"/>
        <v/>
      </c>
      <c r="GV78" s="408">
        <f t="array" aca="1" ref="GV78" ca="1">IFERROR(AVERAGE(IF(('1. Database - raw'!FY$7:GA$494&gt;0)*('1. Database - raw'!$AD$7:$AD$494=$A78)*(INDIRECT($Q78,TRUE)=$O78),'1. Database - raw'!FY$7:GA$494)),"")</f>
        <v>42.2</v>
      </c>
      <c r="GW78" s="409" t="str">
        <f t="array" aca="1" ref="GW78" ca="1">IFERROR(_xlfn.STDEV.S(IF(('1. Database - raw'!FY$7:GA$494&gt;0)*('1. Database - raw'!$AD$7:$AD$494=$A78)*(INDIRECT($Q78,TRUE)=$O78),'1. Database - raw'!FY$7:GA$494)),"")</f>
        <v/>
      </c>
      <c r="GX78" s="409">
        <f t="array" aca="1" ref="GX78" ca="1">IFERROR(IF(COUNT(IF(('1. Database - raw'!FY$7:GA$494&gt;0)*('1. Database - raw'!$AD$7:$AD$494=$A78)*(INDIRECT($Q78,TRUE)=$O78),'1. Database - raw'!FY$7:GA$494))&gt;0,COUNT(IF(('1. Database - raw'!FY$7:GA$494&gt;0)*('1. Database - raw'!$AD$7:$AD$494=$A78)*(INDIRECT($Q78,TRUE)=$O78),'1. Database - raw'!FY$7:GA$494)),""),"")</f>
        <v>1</v>
      </c>
      <c r="GY78" s="407" t="str">
        <f t="shared" ca="1" si="271"/>
        <v/>
      </c>
      <c r="GZ78" s="408" t="str">
        <f t="shared" ca="1" si="272"/>
        <v/>
      </c>
      <c r="HA78" s="408" t="str">
        <f t="shared" ca="1" si="273"/>
        <v/>
      </c>
      <c r="HB78" s="408" t="str">
        <f t="array" aca="1" ref="HB78" ca="1">IFERROR(AVERAGE(IF(('1. Database - raw'!GE$7:GG$494&gt;0)*('1. Database - raw'!$AD$7:$AD$494=$A78)*(INDIRECT($Q78,TRUE)=$O78),'1. Database - raw'!GE$7:GG$494)),"")</f>
        <v/>
      </c>
      <c r="HC78" s="409" t="str">
        <f t="array" aca="1" ref="HC78" ca="1">IFERROR(_xlfn.STDEV.S(IF(('1. Database - raw'!GE$7:GG$494&gt;0)*('1. Database - raw'!$AD$7:$AD$494=$A78)*(INDIRECT($Q78,TRUE)=$O78),'1. Database - raw'!GE$7:GG$494)),"")</f>
        <v/>
      </c>
      <c r="HD78" s="409" t="str">
        <f t="array" aca="1" ref="HD78" ca="1">IFERROR(IF(COUNT(IF(('1. Database - raw'!GE$7:GG$494&gt;0)*('1. Database - raw'!$AD$7:$AD$494=$A78)*(INDIRECT($Q78,TRUE)=$O78),'1. Database - raw'!GE$7:GG$494))&gt;0,COUNT(IF(('1. Database - raw'!GE$7:GG$494&gt;0)*('1. Database - raw'!$AD$7:$AD$494=$A78)*(INDIRECT($Q78,TRUE)=$O78),'1. Database - raw'!GE$7:GG$494)),""),"")</f>
        <v/>
      </c>
      <c r="HE78" s="407" t="str">
        <f t="shared" ca="1" si="274"/>
        <v/>
      </c>
      <c r="HF78" s="408" t="str">
        <f t="shared" ca="1" si="275"/>
        <v/>
      </c>
      <c r="HG78" s="408" t="str">
        <f t="shared" ca="1" si="276"/>
        <v/>
      </c>
      <c r="HH78" s="408" t="str">
        <f t="array" aca="1" ref="HH78" ca="1">IFERROR(AVERAGE(IF(('1. Database - raw'!GK$7:GM$494&gt;0)*('1. Database - raw'!$AD$7:$AD$494=$A78)*(INDIRECT($Q78,TRUE)=$O78),'1. Database - raw'!GK$7:GM$494)),"")</f>
        <v/>
      </c>
      <c r="HI78" s="409" t="str">
        <f t="array" aca="1" ref="HI78" ca="1">IFERROR(_xlfn.STDEV.S(IF(('1. Database - raw'!GK$7:GM$494&gt;0)*('1. Database - raw'!$AD$7:$AD$494=$A78)*(INDIRECT($Q78,TRUE)=$O78),'1. Database - raw'!GK$7:GM$494)),"")</f>
        <v/>
      </c>
      <c r="HJ78" s="409" t="str">
        <f t="array" aca="1" ref="HJ78" ca="1">IFERROR(IF(COUNT(IF(('1. Database - raw'!GK$7:GM$494&gt;0)*('1. Database - raw'!$AD$7:$AD$494=$A78)*(INDIRECT($Q78,TRUE)=$O78),'1. Database - raw'!GK$7:GM$494))&gt;0,COUNT(IF(('1. Database - raw'!GK$7:GM$494&gt;0)*('1. Database - raw'!$AD$7:$AD$494=$A78)*(INDIRECT($Q78,TRUE)=$O78),'1. Database - raw'!GK$7:GM$494)),""),"")</f>
        <v/>
      </c>
      <c r="HK78" s="407" t="str">
        <f t="shared" ca="1" si="277"/>
        <v/>
      </c>
      <c r="HL78" s="408" t="str">
        <f t="shared" ca="1" si="278"/>
        <v/>
      </c>
      <c r="HM78" s="408" t="str">
        <f t="shared" ca="1" si="279"/>
        <v/>
      </c>
      <c r="HN78" s="408" t="str">
        <f t="array" aca="1" ref="HN78" ca="1">IFERROR(AVERAGE(IF(('1. Database - raw'!GQ$7:GS$494&gt;0)*('1. Database - raw'!$AD$7:$AD$494=$A78)*(INDIRECT($Q78,TRUE)=$O78),'1. Database - raw'!GQ$7:GS$494)),"")</f>
        <v/>
      </c>
      <c r="HO78" s="409" t="str">
        <f t="array" aca="1" ref="HO78" ca="1">IFERROR(_xlfn.STDEV.S(IF(('1. Database - raw'!GQ$7:GS$494&gt;0)*('1. Database - raw'!$AD$7:$AD$494=$A78)*(INDIRECT($Q78,TRUE)=$O78),'1. Database - raw'!GQ$7:GS$494)),"")</f>
        <v/>
      </c>
      <c r="HP78" s="409" t="str">
        <f t="array" aca="1" ref="HP78" ca="1">IFERROR(IF(COUNT(IF(('1. Database - raw'!GQ$7:GS$494&gt;0)*('1. Database - raw'!$AD$7:$AD$494=$A78)*(INDIRECT($Q78,TRUE)=$O78),'1. Database - raw'!GQ$7:GS$494))&gt;0,COUNT(IF(('1. Database - raw'!GQ$7:GS$494&gt;0)*('1. Database - raw'!$AD$7:$AD$494=$A78)*(INDIRECT($Q78,TRUE)=$O78),'1. Database - raw'!GQ$7:GS$494)),""),"")</f>
        <v/>
      </c>
      <c r="HQ78" s="407" t="str">
        <f t="shared" ca="1" si="280"/>
        <v/>
      </c>
      <c r="HR78" s="408" t="str">
        <f t="shared" ca="1" si="281"/>
        <v/>
      </c>
      <c r="HS78" s="408" t="str">
        <f t="shared" ca="1" si="282"/>
        <v/>
      </c>
      <c r="HT78" s="408" t="str">
        <f t="array" aca="1" ref="HT78" ca="1">IFERROR(AVERAGE(IF(('1. Database - raw'!GW$7:GY$494&gt;0)*('1. Database - raw'!$AD$7:$AD$494=$A78)*(INDIRECT($Q78,TRUE)=$O78),'1. Database - raw'!GW$7:GY$494)),"")</f>
        <v/>
      </c>
      <c r="HU78" s="409" t="str">
        <f t="array" aca="1" ref="HU78" ca="1">IFERROR(_xlfn.STDEV.S(IF(('1. Database - raw'!GW$7:GY$494&gt;0)*('1. Database - raw'!$AD$7:$AD$494=$A78)*(INDIRECT($Q78,TRUE)=$O78),'1. Database - raw'!GW$7:GY$494)),"")</f>
        <v/>
      </c>
      <c r="HV78" s="409" t="str">
        <f t="array" aca="1" ref="HV78" ca="1">IFERROR(IF(COUNT(IF(('1. Database - raw'!GW$7:GY$494&gt;0)*('1. Database - raw'!$AD$7:$AD$494=$A78)*(INDIRECT($Q78,TRUE)=$O78),'1. Database - raw'!GW$7:GY$494))&gt;0,COUNT(IF(('1. Database - raw'!GW$7:GY$494&gt;0)*('1. Database - raw'!$AD$7:$AD$494=$A78)*(INDIRECT($Q78,TRUE)=$O78),'1. Database - raw'!GW$7:GY$494)),""),"")</f>
        <v/>
      </c>
      <c r="HW78" s="407" t="str">
        <f t="shared" ca="1" si="283"/>
        <v/>
      </c>
      <c r="HX78" s="408" t="str">
        <f t="shared" ca="1" si="284"/>
        <v/>
      </c>
      <c r="HY78" s="408" t="str">
        <f t="shared" ca="1" si="285"/>
        <v/>
      </c>
      <c r="HZ78" s="408" t="str">
        <f t="array" aca="1" ref="HZ78" ca="1">IFERROR(AVERAGE(IF(('1. Database - raw'!HC$7:HE$494&gt;0)*('1. Database - raw'!$AD$7:$AD$494=$A78)*(INDIRECT($Q78,TRUE)=$O78),'1. Database - raw'!HC$7:HE$494)),"")</f>
        <v/>
      </c>
      <c r="IA78" s="409" t="str">
        <f t="array" aca="1" ref="IA78" ca="1">IFERROR(_xlfn.STDEV.S(IF(('1. Database - raw'!HC$7:HE$494&gt;0)*('1. Database - raw'!$AD$7:$AD$494=$A78)*(INDIRECT($Q78,TRUE)=$O78),'1. Database - raw'!HC$7:HE$494)),"")</f>
        <v/>
      </c>
      <c r="IB78" s="409" t="str">
        <f t="array" aca="1" ref="IB78" ca="1">IFERROR(IF(COUNT(IF(('1. Database - raw'!HC$7:HE$494&gt;0)*('1. Database - raw'!$AD$7:$AD$494=$A78)*(INDIRECT($Q78,TRUE)=$O78),'1. Database - raw'!HC$7:HE$494))&gt;0,COUNT(IF(('1. Database - raw'!HC$7:HE$494&gt;0)*('1. Database - raw'!$AD$7:$AD$494=$A78)*(INDIRECT($Q78,TRUE)=$O78),'1. Database - raw'!HC$7:HE$494)),""),"")</f>
        <v/>
      </c>
      <c r="IC78" s="407" t="str">
        <f t="shared" ca="1" si="286"/>
        <v/>
      </c>
      <c r="ID78" s="408" t="str">
        <f t="shared" ca="1" si="287"/>
        <v/>
      </c>
      <c r="IE78" s="408" t="str">
        <f t="shared" ca="1" si="288"/>
        <v/>
      </c>
      <c r="IF78" s="408" t="str">
        <f t="array" aca="1" ref="IF78" ca="1">IFERROR(AVERAGE(IF(('1. Database - raw'!HI$7:HK$494&gt;0)*('1. Database - raw'!$AD$7:$AD$494=$A78)*(INDIRECT($Q78,TRUE)=$O78),'1. Database - raw'!HI$7:HK$494)),"")</f>
        <v/>
      </c>
      <c r="IG78" s="409" t="str">
        <f t="array" aca="1" ref="IG78" ca="1">IFERROR(_xlfn.STDEV.S(IF(('1. Database - raw'!HI$7:HK$494&gt;0)*('1. Database - raw'!$AD$7:$AD$494=$A78)*(INDIRECT($Q78,TRUE)=$O78),'1. Database - raw'!HI$7:HK$494)),"")</f>
        <v/>
      </c>
      <c r="IH78" s="409" t="str">
        <f t="array" aca="1" ref="IH78" ca="1">IFERROR(IF(COUNT(IF(('1. Database - raw'!HI$7:HK$494&gt;0)*('1. Database - raw'!$AD$7:$AD$494=$A78)*(INDIRECT($Q78,TRUE)=$O78),'1. Database - raw'!HI$7:HK$494))&gt;0,COUNT(IF(('1. Database - raw'!HI$7:HK$494&gt;0)*('1. Database - raw'!$AD$7:$AD$494=$A78)*(INDIRECT($Q78,TRUE)=$O78),'1. Database - raw'!HI$7:HK$494)),""),"")</f>
        <v/>
      </c>
      <c r="II78" s="407" t="str">
        <f t="shared" ca="1" si="289"/>
        <v/>
      </c>
      <c r="IJ78" s="408" t="str">
        <f t="shared" ca="1" si="290"/>
        <v/>
      </c>
      <c r="IK78" s="408" t="str">
        <f t="shared" ca="1" si="291"/>
        <v/>
      </c>
      <c r="IL78" s="408" t="str">
        <f t="array" aca="1" ref="IL78" ca="1">IFERROR(AVERAGE(IF(('1. Database - raw'!HO$7:HQ$494&gt;0)*('1. Database - raw'!$AD$7:$AD$494=$A78)*(INDIRECT($Q78,TRUE)=$O78),'1. Database - raw'!HO$7:HQ$494)),"")</f>
        <v/>
      </c>
      <c r="IM78" s="409" t="str">
        <f t="array" aca="1" ref="IM78" ca="1">IFERROR(_xlfn.STDEV.S(IF(('1. Database - raw'!HO$7:HQ$494&gt;0)*('1. Database - raw'!$AD$7:$AD$494=$A78)*(INDIRECT($Q78,TRUE)=$O78),'1. Database - raw'!HO$7:HQ$494)),"")</f>
        <v/>
      </c>
      <c r="IN78" s="409" t="str">
        <f t="array" aca="1" ref="IN78" ca="1">IFERROR(IF(COUNT(IF(('1. Database - raw'!HO$7:HQ$494&gt;0)*('1. Database - raw'!$AD$7:$AD$494=$A78)*(INDIRECT($Q78,TRUE)=$O78),'1. Database - raw'!HO$7:HQ$494))&gt;0,COUNT(IF(('1. Database - raw'!HO$7:HQ$494&gt;0)*('1. Database - raw'!$AD$7:$AD$494=$A78)*(INDIRECT($Q78,TRUE)=$O78),'1. Database - raw'!HO$7:HQ$494)),""),"")</f>
        <v/>
      </c>
      <c r="IO78" s="407" t="str">
        <f t="shared" ca="1" si="292"/>
        <v/>
      </c>
      <c r="IP78" s="408" t="str">
        <f t="shared" ca="1" si="293"/>
        <v/>
      </c>
      <c r="IQ78" s="408" t="str">
        <f t="shared" ca="1" si="294"/>
        <v/>
      </c>
      <c r="IR78" s="408" t="str">
        <f t="array" aca="1" ref="IR78" ca="1">IFERROR(AVERAGE(IF(('1. Database - raw'!HU$7:HW$494&gt;0)*('1. Database - raw'!$AD$7:$AD$494=$A78)*(INDIRECT($Q78,TRUE)=$O78),'1. Database - raw'!HU$7:HW$494)),"")</f>
        <v/>
      </c>
      <c r="IS78" s="409" t="str">
        <f t="array" aca="1" ref="IS78" ca="1">IFERROR(_xlfn.STDEV.S(IF(('1. Database - raw'!HU$7:HW$494&gt;0)*('1. Database - raw'!$AD$7:$AD$494=$A78)*(INDIRECT($Q78,TRUE)=$O78),'1. Database - raw'!HU$7:HW$494)),"")</f>
        <v/>
      </c>
      <c r="IT78" s="409" t="str">
        <f t="array" aca="1" ref="IT78" ca="1">IFERROR(IF(COUNT(IF(('1. Database - raw'!HU$7:HW$494&gt;0)*('1. Database - raw'!$AD$7:$AD$494=$A78)*(INDIRECT($Q78,TRUE)=$O78),'1. Database - raw'!HU$7:HW$494))&gt;0,COUNT(IF(('1. Database - raw'!HU$7:HW$494&gt;0)*('1. Database - raw'!$AD$7:$AD$494=$A78)*(INDIRECT($Q78,TRUE)=$O78),'1. Database - raw'!HU$7:HW$494)),""),"")</f>
        <v/>
      </c>
      <c r="IU78" s="407" t="str">
        <f t="shared" ca="1" si="295"/>
        <v/>
      </c>
      <c r="IV78" s="408" t="str">
        <f t="shared" ca="1" si="296"/>
        <v/>
      </c>
      <c r="IW78" s="408" t="str">
        <f t="shared" ca="1" si="297"/>
        <v/>
      </c>
      <c r="IX78" s="408" t="str">
        <f t="array" aca="1" ref="IX78" ca="1">IFERROR(AVERAGE(IF(('1. Database - raw'!IA$7:IC$494&gt;0)*('1. Database - raw'!$AD$7:$AD$494=$A78)*(INDIRECT($Q78,TRUE)=$O78),'1. Database - raw'!IA$7:IC$494)),"")</f>
        <v/>
      </c>
      <c r="IY78" s="409" t="str">
        <f t="array" aca="1" ref="IY78" ca="1">IFERROR(_xlfn.STDEV.S(IF(('1. Database - raw'!IA$7:IC$494&gt;0)*('1. Database - raw'!$AD$7:$AD$494=$A78)*(INDIRECT($Q78,TRUE)=$O78),'1. Database - raw'!IA$7:IC$494)),"")</f>
        <v/>
      </c>
      <c r="IZ78" s="409" t="str">
        <f t="array" aca="1" ref="IZ78" ca="1">IFERROR(IF(COUNT(IF(('1. Database - raw'!IA$7:IC$494&gt;0)*('1. Database - raw'!$AD$7:$AD$494=$A78)*(INDIRECT($Q78,TRUE)=$O78),'1. Database - raw'!IA$7:IC$494))&gt;0,COUNT(IF(('1. Database - raw'!IA$7:IC$494&gt;0)*('1. Database - raw'!$AD$7:$AD$494=$A78)*(INDIRECT($Q78,TRUE)=$O78),'1. Database - raw'!IA$7:IC$494)),""),"")</f>
        <v/>
      </c>
      <c r="JA78" s="407" t="str">
        <f t="shared" ca="1" si="298"/>
        <v/>
      </c>
      <c r="JB78" s="408" t="str">
        <f t="shared" ca="1" si="299"/>
        <v/>
      </c>
      <c r="JC78" s="408" t="str">
        <f t="shared" ca="1" si="300"/>
        <v/>
      </c>
      <c r="JD78" s="408" t="str">
        <f t="array" aca="1" ref="JD78" ca="1">IFERROR(AVERAGE(IF(('1. Database - raw'!IG$7:II$494&gt;0)*('1. Database - raw'!$AD$7:$AD$494=$A78)*(INDIRECT($Q78,TRUE)=$O78),'1. Database - raw'!IG$7:II$494)),"")</f>
        <v/>
      </c>
      <c r="JE78" s="409" t="str">
        <f t="array" aca="1" ref="JE78" ca="1">IFERROR(_xlfn.STDEV.S(IF(('1. Database - raw'!IG$7:II$494&gt;0)*('1. Database - raw'!$AD$7:$AD$494=$A78)*(INDIRECT($Q78,TRUE)=$O78),'1. Database - raw'!IG$7:II$494)),"")</f>
        <v/>
      </c>
      <c r="JF78" s="409" t="str">
        <f t="array" aca="1" ref="JF78" ca="1">IFERROR(IF(COUNT(IF(('1. Database - raw'!IG$7:II$494&gt;0)*('1. Database - raw'!$AD$7:$AD$494=$A78)*(INDIRECT($Q78,TRUE)=$O78),'1. Database - raw'!IG$7:II$494))&gt;0,COUNT(IF(('1. Database - raw'!IG$7:II$494&gt;0)*('1. Database - raw'!$AD$7:$AD$494=$A78)*(INDIRECT($Q78,TRUE)=$O78),'1. Database - raw'!IG$7:II$494)),""),"")</f>
        <v/>
      </c>
      <c r="JG78" s="414">
        <f t="shared" ca="1" si="301"/>
        <v>1.9437125816075458</v>
      </c>
      <c r="JH78" s="415">
        <f t="shared" ca="1" si="302"/>
        <v>8.0523116091149198</v>
      </c>
      <c r="JI78" s="415">
        <f t="shared" ca="1" si="303"/>
        <v>3.956182425730792</v>
      </c>
      <c r="JJ78" s="415">
        <f t="array" aca="1" ref="JJ78" ca="1">IFERROR(AVERAGE(IF(('1. Database - raw'!IM$7:IO$494&gt;0)*('1. Database - raw'!$AD$7:$AD$494=$A78)*(INDIRECT($Q78,TRUE)=$O78),'1. Database - raw'!IM$7:IO$494)),"")</f>
        <v>4.75</v>
      </c>
      <c r="JK78" s="416">
        <f t="array" aca="1" ref="JK78" ca="1">IFERROR(_xlfn.STDEV.S(IF(('1. Database - raw'!IM$7:IO$494&gt;0)*('1. Database - raw'!$AD$7:$AD$494=$A78)*(INDIRECT($Q78,TRUE)=$O78),'1. Database - raw'!IM$7:IO$494)),"")</f>
        <v>3.156396378783882</v>
      </c>
      <c r="JL78" s="409">
        <f t="array" aca="1" ref="JL78" ca="1">IFERROR(IF(COUNT(IF(('1. Database - raw'!IM$7:IO$494&gt;0)*('1. Database - raw'!$AD$7:$AD$494=$A78)*(INDIRECT($Q78,TRUE)=$O78),'1. Database - raw'!IM$7:IO$494))&gt;0,COUNT(IF(('1. Database - raw'!IM$7:IO$494&gt;0)*('1. Database - raw'!$AD$7:$AD$494=$A78)*(INDIRECT($Q78,TRUE)=$O78),'1. Database - raw'!IM$7:IO$494)),""),"")</f>
        <v>6</v>
      </c>
      <c r="JM78" s="414" t="str">
        <f t="shared" ca="1" si="304"/>
        <v/>
      </c>
      <c r="JN78" s="415" t="str">
        <f t="shared" ca="1" si="305"/>
        <v/>
      </c>
      <c r="JO78" s="415" t="str">
        <f t="shared" ca="1" si="306"/>
        <v/>
      </c>
      <c r="JP78" s="415" t="str">
        <f t="array" aca="1" ref="JP78" ca="1">IFERROR(AVERAGE(IF(('1. Database - raw'!IS$7:IU$494&gt;0)*('1. Database - raw'!$AD$7:$AD$494=$A78)*(INDIRECT($Q78,TRUE)=$O78),'1. Database - raw'!IS$7:IU$494)),"")</f>
        <v/>
      </c>
      <c r="JQ78" s="416" t="str">
        <f t="array" aca="1" ref="JQ78" ca="1">IFERROR(_xlfn.STDEV.S(IF(('1. Database - raw'!IS$7:IU$494&gt;0)*('1. Database - raw'!$AD$7:$AD$494=$A78)*(INDIRECT($Q78,TRUE)=$O78),'1. Database - raw'!IS$7:IU$494)),"")</f>
        <v/>
      </c>
      <c r="JR78" s="409" t="str">
        <f t="array" aca="1" ref="JR78" ca="1">IFERROR(IF(COUNT(IF(('1. Database - raw'!IS$7:IU$494&gt;0)*('1. Database - raw'!$AD$7:$AD$494=$A78)*(INDIRECT($Q78,TRUE)=$O78),'1. Database - raw'!IS$7:IU$494))&gt;0,COUNT(IF(('1. Database - raw'!IS$7:IU$494&gt;0)*('1. Database - raw'!$AD$7:$AD$494=$A78)*(INDIRECT($Q78,TRUE)=$O78),'1. Database - raw'!IS$7:IU$494)),""),"")</f>
        <v/>
      </c>
      <c r="JS78" s="414" t="str">
        <f t="shared" ca="1" si="307"/>
        <v/>
      </c>
      <c r="JT78" s="415" t="str">
        <f t="shared" ca="1" si="308"/>
        <v/>
      </c>
      <c r="JU78" s="415" t="str">
        <f t="shared" ca="1" si="309"/>
        <v/>
      </c>
      <c r="JV78" s="415" t="str">
        <f t="array" aca="1" ref="JV78" ca="1">IFERROR(AVERAGE(IF(('1. Database - raw'!IY$7:JA$494&gt;0)*('1. Database - raw'!$AD$7:$AD$494=$A78)*(INDIRECT($Q78,TRUE)=$O78),'1. Database - raw'!IY$7:JA$494)),"")</f>
        <v/>
      </c>
      <c r="JW78" s="416" t="str">
        <f t="array" aca="1" ref="JW78" ca="1">IFERROR(_xlfn.STDEV.S(IF(('1. Database - raw'!IY$7:JA$494&gt;0)*('1. Database - raw'!$AD$7:$AD$494=$A78)*(INDIRECT($Q78,TRUE)=$O78),'1. Database - raw'!IY$7:JA$494)),"")</f>
        <v/>
      </c>
      <c r="JX78" s="409" t="str">
        <f t="array" aca="1" ref="JX78" ca="1">IFERROR(IF(COUNT(IF(('1. Database - raw'!IY$7:JA$494&gt;0)*('1. Database - raw'!$AD$7:$AD$494=$A78)*(INDIRECT($Q78,TRUE)=$O78),'1. Database - raw'!IY$7:JA$494))&gt;0,COUNT(IF(('1. Database - raw'!IY$7:JA$494&gt;0)*('1. Database - raw'!$AD$7:$AD$494=$A78)*(INDIRECT($Q78,TRUE)=$O78),'1. Database - raw'!IY$7:JA$494)),""),"")</f>
        <v/>
      </c>
      <c r="JY78" s="414" t="str">
        <f t="shared" ca="1" si="310"/>
        <v/>
      </c>
      <c r="JZ78" s="415" t="str">
        <f t="shared" ca="1" si="311"/>
        <v/>
      </c>
      <c r="KA78" s="415" t="str">
        <f t="shared" ca="1" si="312"/>
        <v/>
      </c>
      <c r="KB78" s="415" t="str">
        <f t="array" aca="1" ref="KB78" ca="1">IFERROR(AVERAGE(IF(('1. Database - raw'!JE$7:JG$494&gt;0)*('1. Database - raw'!$AD$7:$AD$494=$A78)*(INDIRECT($Q78,TRUE)=$O78),'1. Database - raw'!JE$7:JG$494)),"")</f>
        <v/>
      </c>
      <c r="KC78" s="416" t="str">
        <f t="array" aca="1" ref="KC78" ca="1">IFERROR(_xlfn.STDEV.S(IF(('1. Database - raw'!JE$7:JG$494&gt;0)*('1. Database - raw'!$AD$7:$AD$494=$A78)*(INDIRECT($Q78,TRUE)=$O78),'1. Database - raw'!JE$7:JG$494)),"")</f>
        <v/>
      </c>
      <c r="KD78" s="409" t="str">
        <f t="array" aca="1" ref="KD78" ca="1">IFERROR(IF(COUNT(IF(('1. Database - raw'!JE$7:JG$494&gt;0)*('1. Database - raw'!$AD$7:$AD$494=$A78)*(INDIRECT($Q78,TRUE)=$O78),'1. Database - raw'!JE$7:JG$494))&gt;0,COUNT(IF(('1. Database - raw'!JE$7:JG$494&gt;0)*('1. Database - raw'!$AD$7:$AD$494=$A78)*(INDIRECT($Q78,TRUE)=$O78),'1. Database - raw'!JE$7:JG$494)),""),"")</f>
        <v/>
      </c>
      <c r="KE78" s="414" t="str">
        <f t="shared" ca="1" si="313"/>
        <v/>
      </c>
      <c r="KF78" s="415" t="str">
        <f t="shared" ca="1" si="314"/>
        <v/>
      </c>
      <c r="KG78" s="415" t="str">
        <f t="shared" ca="1" si="315"/>
        <v/>
      </c>
      <c r="KH78" s="415" t="str">
        <f t="array" aca="1" ref="KH78" ca="1">IFERROR(AVERAGE(IF(('1. Database - raw'!JK$7:JM$494&gt;0)*('1. Database - raw'!$AD$7:$AD$494=$A78)*(INDIRECT($Q78,TRUE)=$O78),'1. Database - raw'!JK$7:JM$494)),"")</f>
        <v/>
      </c>
      <c r="KI78" s="416" t="str">
        <f t="array" aca="1" ref="KI78" ca="1">IFERROR(_xlfn.STDEV.S(IF(('1. Database - raw'!JK$7:JM$494&gt;0)*('1. Database - raw'!$AD$7:$AD$494=$A78)*(INDIRECT($Q78,TRUE)=$O78),'1. Database - raw'!JK$7:JM$494)),"")</f>
        <v/>
      </c>
      <c r="KJ78" s="409" t="str">
        <f t="array" aca="1" ref="KJ78" ca="1">IFERROR(IF(COUNT(IF(('1. Database - raw'!JK$7:JM$494&gt;0)*('1. Database - raw'!$AD$7:$AD$494=$A78)*(INDIRECT($Q78,TRUE)=$O78),'1. Database - raw'!JK$7:JM$494))&gt;0,COUNT(IF(('1. Database - raw'!JK$7:JM$494&gt;0)*('1. Database - raw'!$AD$7:$AD$494=$A78)*(INDIRECT($Q78,TRUE)=$O78),'1. Database - raw'!JK$7:JM$494)),""),"")</f>
        <v/>
      </c>
      <c r="KK78" s="414" t="str">
        <f t="shared" ca="1" si="316"/>
        <v/>
      </c>
      <c r="KL78" s="415" t="str">
        <f t="shared" ca="1" si="317"/>
        <v/>
      </c>
      <c r="KM78" s="415" t="str">
        <f t="shared" ca="1" si="318"/>
        <v/>
      </c>
      <c r="KN78" s="415" t="str">
        <f t="array" aca="1" ref="KN78" ca="1">IFERROR(AVERAGE(IF(('1. Database - raw'!JQ$7:JS$494&gt;0)*('1. Database - raw'!$AD$7:$AD$494=$A78)*(INDIRECT($Q78,TRUE)=$O78),'1. Database - raw'!JQ$7:JS$494)),"")</f>
        <v/>
      </c>
      <c r="KO78" s="416" t="str">
        <f t="array" aca="1" ref="KO78" ca="1">IFERROR(_xlfn.STDEV.S(IF(('1. Database - raw'!JQ$7:JS$494&gt;0)*('1. Database - raw'!$AD$7:$AD$494=$A78)*(INDIRECT($Q78,TRUE)=$O78),'1. Database - raw'!JQ$7:JS$494)),"")</f>
        <v/>
      </c>
      <c r="KP78" s="409" t="str">
        <f t="array" aca="1" ref="KP78" ca="1">IFERROR(IF(COUNT(IF(('1. Database - raw'!JQ$7:JS$494&gt;0)*('1. Database - raw'!$AD$7:$AD$494=$A78)*(INDIRECT($Q78,TRUE)=$O78),'1. Database - raw'!JQ$7:JS$494))&gt;0,COUNT(IF(('1. Database - raw'!JQ$7:JS$494&gt;0)*('1. Database - raw'!$AD$7:$AD$494=$A78)*(INDIRECT($Q78,TRUE)=$O78),'1. Database - raw'!JQ$7:JS$494)),""),"")</f>
        <v/>
      </c>
      <c r="KQ78" s="414" t="str">
        <f t="shared" ca="1" si="319"/>
        <v/>
      </c>
      <c r="KR78" s="415" t="str">
        <f t="shared" ca="1" si="320"/>
        <v/>
      </c>
      <c r="KS78" s="415" t="str">
        <f t="shared" ca="1" si="321"/>
        <v/>
      </c>
      <c r="KT78" s="415" t="str">
        <f t="array" aca="1" ref="KT78" ca="1">IFERROR(AVERAGE(IF(('1. Database - raw'!JW$7:JY$494&gt;0)*('1. Database - raw'!$AD$7:$AD$494=$A78)*(INDIRECT($Q78,TRUE)=$O78),'1. Database - raw'!JW$7:JY$494)),"")</f>
        <v/>
      </c>
      <c r="KU78" s="416" t="str">
        <f t="array" aca="1" ref="KU78" ca="1">IFERROR(_xlfn.STDEV.S(IF(('1. Database - raw'!JW$7:JY$494&gt;0)*('1. Database - raw'!$AD$7:$AD$494=$A78)*(INDIRECT($Q78,TRUE)=$O78),'1. Database - raw'!JW$7:JY$494)),"")</f>
        <v/>
      </c>
      <c r="KV78" s="409" t="str">
        <f t="array" aca="1" ref="KV78" ca="1">IFERROR(IF(COUNT(IF(('1. Database - raw'!JW$7:JY$494&gt;0)*('1. Database - raw'!$AD$7:$AD$494=$A78)*(INDIRECT($Q78,TRUE)=$O78),'1. Database - raw'!JW$7:JY$494))&gt;0,COUNT(IF(('1. Database - raw'!JW$7:JY$494&gt;0)*('1. Database - raw'!$AD$7:$AD$494=$A78)*(INDIRECT($Q78,TRUE)=$O78),'1. Database - raw'!JW$7:JY$494)),""),"")</f>
        <v/>
      </c>
      <c r="KW78" s="414" t="str">
        <f t="shared" ca="1" si="322"/>
        <v/>
      </c>
      <c r="KX78" s="415" t="str">
        <f t="shared" ca="1" si="323"/>
        <v/>
      </c>
      <c r="KY78" s="415" t="str">
        <f t="shared" ca="1" si="324"/>
        <v/>
      </c>
      <c r="KZ78" s="415" t="str">
        <f t="array" aca="1" ref="KZ78" ca="1">IFERROR(AVERAGE(IF(('1. Database - raw'!KC$7:KE$494&gt;0)*('1. Database - raw'!$AD$7:$AD$494=$A78)*(INDIRECT($Q78,TRUE)=$O78),'1. Database - raw'!KC$7:KE$494)),"")</f>
        <v/>
      </c>
      <c r="LA78" s="416" t="str">
        <f t="array" aca="1" ref="LA78" ca="1">IFERROR(_xlfn.STDEV.S(IF(('1. Database - raw'!KC$7:KE$494&gt;0)*('1. Database - raw'!$AD$7:$AD$494=$A78)*(INDIRECT($Q78,TRUE)=$O78),'1. Database - raw'!KC$7:KE$494)),"")</f>
        <v/>
      </c>
      <c r="LB78" s="409" t="str">
        <f t="array" aca="1" ref="LB78" ca="1">IFERROR(IF(COUNT(IF(('1. Database - raw'!KC$7:KE$494&gt;0)*('1. Database - raw'!$AD$7:$AD$494=$A78)*(INDIRECT($Q78,TRUE)=$O78),'1. Database - raw'!KC$7:KE$494))&gt;0,COUNT(IF(('1. Database - raw'!KC$7:KE$494&gt;0)*('1. Database - raw'!$AD$7:$AD$494=$A78)*(INDIRECT($Q78,TRUE)=$O78),'1. Database - raw'!KC$7:KE$494)),""),"")</f>
        <v/>
      </c>
      <c r="LC78" s="414" t="str">
        <f t="shared" ca="1" si="325"/>
        <v/>
      </c>
      <c r="LD78" s="415" t="str">
        <f t="shared" ca="1" si="326"/>
        <v/>
      </c>
      <c r="LE78" s="415" t="str">
        <f t="shared" ca="1" si="327"/>
        <v/>
      </c>
      <c r="LF78" s="415" t="str">
        <f t="array" aca="1" ref="LF78" ca="1">IFERROR(AVERAGE(IF(('1. Database - raw'!KI$7:KK$494&gt;0)*('1. Database - raw'!$AD$7:$AD$494=$A78)*(INDIRECT($Q78,TRUE)=$O78),'1. Database - raw'!KI$7:KK$494)),"")</f>
        <v/>
      </c>
      <c r="LG78" s="416" t="str">
        <f t="array" aca="1" ref="LG78" ca="1">IFERROR(_xlfn.STDEV.S(IF(('1. Database - raw'!KI$7:KK$494&gt;0)*('1. Database - raw'!$AD$7:$AD$494=$A78)*(INDIRECT($Q78,TRUE)=$O78),'1. Database - raw'!KI$7:KK$494)),"")</f>
        <v/>
      </c>
      <c r="LH78" s="409" t="str">
        <f t="array" aca="1" ref="LH78" ca="1">IFERROR(IF(COUNT(IF(('1. Database - raw'!KI$7:KK$494&gt;0)*('1. Database - raw'!$AD$7:$AD$494=$A78)*(INDIRECT($Q78,TRUE)=$O78),'1. Database - raw'!KI$7:KK$494))&gt;0,COUNT(IF(('1. Database - raw'!KI$7:KK$494&gt;0)*('1. Database - raw'!$AD$7:$AD$494=$A78)*(INDIRECT($Q78,TRUE)=$O78),'1. Database - raw'!KI$7:KK$494)),""),"")</f>
        <v/>
      </c>
      <c r="LI78" s="414" t="str">
        <f t="shared" ca="1" si="328"/>
        <v/>
      </c>
      <c r="LJ78" s="415" t="str">
        <f t="shared" ca="1" si="329"/>
        <v/>
      </c>
      <c r="LK78" s="415" t="str">
        <f t="shared" ca="1" si="330"/>
        <v/>
      </c>
      <c r="LL78" s="415" t="str">
        <f t="array" aca="1" ref="LL78" ca="1">IFERROR(AVERAGE(IF(('1. Database - raw'!KO$7:KQ$494&gt;0)*('1. Database - raw'!$AD$7:$AD$494=$A78)*(INDIRECT($Q78,TRUE)=$O78),'1. Database - raw'!KO$7:KQ$494)),"")</f>
        <v/>
      </c>
      <c r="LM78" s="416" t="str">
        <f t="array" aca="1" ref="LM78" ca="1">IFERROR(_xlfn.STDEV.S(IF(('1. Database - raw'!KO$7:KQ$494&gt;0)*('1. Database - raw'!$AD$7:$AD$494=$A78)*(INDIRECT($Q78,TRUE)=$O78),'1. Database - raw'!KO$7:KQ$494)),"")</f>
        <v/>
      </c>
      <c r="LN78" s="409" t="str">
        <f t="array" aca="1" ref="LN78" ca="1">IFERROR(IF(COUNT(IF(('1. Database - raw'!KO$7:KQ$494&gt;0)*('1. Database - raw'!$AD$7:$AD$494=$A78)*(INDIRECT($Q78,TRUE)=$O78),'1. Database - raw'!KO$7:KQ$494))&gt;0,COUNT(IF(('1. Database - raw'!KO$7:KQ$494&gt;0)*('1. Database - raw'!$AD$7:$AD$494=$A78)*(INDIRECT($Q78,TRUE)=$O78),'1. Database - raw'!KO$7:KQ$494)),""),"")</f>
        <v/>
      </c>
      <c r="LO78" s="414" t="str">
        <f t="shared" ca="1" si="331"/>
        <v/>
      </c>
      <c r="LP78" s="415" t="str">
        <f t="shared" ca="1" si="332"/>
        <v/>
      </c>
      <c r="LQ78" s="415" t="str">
        <f t="shared" ca="1" si="333"/>
        <v/>
      </c>
      <c r="LR78" s="415" t="str">
        <f t="array" aca="1" ref="LR78" ca="1">IFERROR(AVERAGE(IF(('1. Database - raw'!KU$7:KW$494&gt;0)*('1. Database - raw'!$AD$7:$AD$494=$A78)*(INDIRECT($Q78,TRUE)=$O78),'1. Database - raw'!KU$7:KW$494)),"")</f>
        <v/>
      </c>
      <c r="LS78" s="416" t="str">
        <f t="array" aca="1" ref="LS78" ca="1">IFERROR(_xlfn.STDEV.S(IF(('1. Database - raw'!KU$7:KW$494&gt;0)*('1. Database - raw'!$AD$7:$AD$494=$A78)*(INDIRECT($Q78,TRUE)=$O78),'1. Database - raw'!KU$7:KW$494)),"")</f>
        <v/>
      </c>
      <c r="LT78" s="409" t="str">
        <f t="array" aca="1" ref="LT78" ca="1">IFERROR(IF(COUNT(IF(('1. Database - raw'!KU$7:KW$494&gt;0)*('1. Database - raw'!$AD$7:$AD$494=$A78)*(INDIRECT($Q78,TRUE)=$O78),'1. Database - raw'!KU$7:KW$494))&gt;0,COUNT(IF(('1. Database - raw'!KU$7:KW$494&gt;0)*('1. Database - raw'!$AD$7:$AD$494=$A78)*(INDIRECT($Q78,TRUE)=$O78),'1. Database - raw'!KU$7:KW$494)),""),"")</f>
        <v/>
      </c>
      <c r="LU78" s="414" t="str">
        <f t="shared" ca="1" si="334"/>
        <v/>
      </c>
      <c r="LV78" s="415" t="str">
        <f t="shared" ca="1" si="335"/>
        <v/>
      </c>
      <c r="LW78" s="415" t="str">
        <f t="shared" ca="1" si="336"/>
        <v/>
      </c>
      <c r="LX78" s="415" t="str">
        <f t="array" aca="1" ref="LX78" ca="1">IFERROR(AVERAGE(IF(('1. Database - raw'!LA$7:LC$494&gt;0)*('1. Database - raw'!$AD$7:$AD$494=$A78)*(INDIRECT($Q78,TRUE)=$O78),'1. Database - raw'!LA$7:LC$494)),"")</f>
        <v/>
      </c>
      <c r="LY78" s="416" t="str">
        <f t="array" aca="1" ref="LY78" ca="1">IFERROR(_xlfn.STDEV.S(IF(('1. Database - raw'!LA$7:LC$494&gt;0)*('1. Database - raw'!$AD$7:$AD$494=$A78)*(INDIRECT($Q78,TRUE)=$O78),'1. Database - raw'!LA$7:LC$494)),"")</f>
        <v/>
      </c>
      <c r="LZ78" s="409" t="str">
        <f t="array" aca="1" ref="LZ78" ca="1">IFERROR(IF(COUNT(IF(('1. Database - raw'!LA$7:LC$494&gt;0)*('1. Database - raw'!$AD$7:$AD$494=$A78)*(INDIRECT($Q78,TRUE)=$O78),'1. Database - raw'!LA$7:LC$494))&gt;0,COUNT(IF(('1. Database - raw'!LA$7:LC$494&gt;0)*('1. Database - raw'!$AD$7:$AD$494=$A78)*(INDIRECT($Q78,TRUE)=$O78),'1. Database - raw'!LA$7:LC$494)),""),"")</f>
        <v/>
      </c>
      <c r="MA78" s="414" t="str">
        <f t="shared" ca="1" si="337"/>
        <v/>
      </c>
      <c r="MB78" s="415" t="str">
        <f t="shared" ca="1" si="338"/>
        <v/>
      </c>
      <c r="MC78" s="415" t="str">
        <f t="shared" ca="1" si="339"/>
        <v/>
      </c>
      <c r="MD78" s="415" t="str">
        <f t="array" aca="1" ref="MD78" ca="1">IFERROR(AVERAGE(IF(('1. Database - raw'!LG$7:LI$494&gt;0)*('1. Database - raw'!$AD$7:$AD$494=$A78)*(INDIRECT($Q78,TRUE)=$O78),'1. Database - raw'!LG$7:LI$494)),"")</f>
        <v/>
      </c>
      <c r="ME78" s="416" t="str">
        <f t="array" aca="1" ref="ME78" ca="1">IFERROR(_xlfn.STDEV.S(IF(('1. Database - raw'!LG$7:LI$494&gt;0)*('1. Database - raw'!$AD$7:$AD$494=$A78)*(INDIRECT($Q78,TRUE)=$O78),'1. Database - raw'!LG$7:LI$494)),"")</f>
        <v/>
      </c>
      <c r="MF78" s="409" t="str">
        <f t="array" aca="1" ref="MF78" ca="1">IFERROR(IF(COUNT(IF(('1. Database - raw'!LG$7:LI$494&gt;0)*('1. Database - raw'!$AD$7:$AD$494=$A78)*(INDIRECT($Q78,TRUE)=$O78),'1. Database - raw'!LG$7:LI$494))&gt;0,COUNT(IF(('1. Database - raw'!LG$7:LI$494&gt;0)*('1. Database - raw'!$AD$7:$AD$494=$A78)*(INDIRECT($Q78,TRUE)=$O78),'1. Database - raw'!LG$7:LI$494)),""),"")</f>
        <v/>
      </c>
      <c r="MG78" s="414" t="str">
        <f t="shared" ca="1" si="340"/>
        <v/>
      </c>
      <c r="MH78" s="415" t="str">
        <f t="shared" ca="1" si="341"/>
        <v/>
      </c>
      <c r="MI78" s="415" t="str">
        <f t="shared" ca="1" si="342"/>
        <v/>
      </c>
      <c r="MJ78" s="415" t="str">
        <f t="array" aca="1" ref="MJ78" ca="1">IFERROR(AVERAGE(IF(('1. Database - raw'!LM$7:LO$494&gt;0)*('1. Database - raw'!$AD$7:$AD$494=$A78)*(INDIRECT($Q78,TRUE)=$O78),'1. Database - raw'!LM$7:LO$494)),"")</f>
        <v/>
      </c>
      <c r="MK78" s="416" t="str">
        <f t="array" aca="1" ref="MK78" ca="1">IFERROR(_xlfn.STDEV.S(IF(('1. Database - raw'!LM$7:LO$494&gt;0)*('1. Database - raw'!$AD$7:$AD$494=$A78)*(INDIRECT($Q78,TRUE)=$O78),'1. Database - raw'!LM$7:LO$494)),"")</f>
        <v/>
      </c>
      <c r="ML78" s="409" t="str">
        <f t="array" aca="1" ref="ML78" ca="1">IFERROR(IF(COUNT(IF(('1. Database - raw'!LM$7:LO$494&gt;0)*('1. Database - raw'!$AD$7:$AD$494=$A78)*(INDIRECT($Q78,TRUE)=$O78),'1. Database - raw'!LM$7:LO$494))&gt;0,COUNT(IF(('1. Database - raw'!LM$7:LO$494&gt;0)*('1. Database - raw'!$AD$7:$AD$494=$A78)*(INDIRECT($Q78,TRUE)=$O78),'1. Database - raw'!LM$7:LO$494)),""),"")</f>
        <v/>
      </c>
      <c r="MM78" s="414" t="str">
        <f t="shared" ca="1" si="343"/>
        <v/>
      </c>
      <c r="MN78" s="415" t="str">
        <f t="shared" ca="1" si="344"/>
        <v/>
      </c>
      <c r="MO78" s="415" t="str">
        <f t="shared" ca="1" si="345"/>
        <v/>
      </c>
      <c r="MP78" s="415" t="str">
        <f t="array" aca="1" ref="MP78" ca="1">IFERROR(AVERAGE(IF(('1. Database - raw'!LS$7:LU$494&gt;0)*('1. Database - raw'!$AD$7:$AD$494=$A78)*(INDIRECT($Q78,TRUE)=$O78),'1. Database - raw'!LS$7:LU$494)),"")</f>
        <v/>
      </c>
      <c r="MQ78" s="416" t="str">
        <f t="array" aca="1" ref="MQ78" ca="1">IFERROR(_xlfn.STDEV.S(IF(('1. Database - raw'!LS$7:LU$494&gt;0)*('1. Database - raw'!$AD$7:$AD$494=$A78)*(INDIRECT($Q78,TRUE)=$O78),'1. Database - raw'!LS$7:LU$494)),"")</f>
        <v/>
      </c>
      <c r="MR78" s="409" t="str">
        <f t="array" aca="1" ref="MR78" ca="1">IFERROR(IF(COUNT(IF(('1. Database - raw'!LS$7:LU$494&gt;0)*('1. Database - raw'!$AD$7:$AD$494=$A78)*(INDIRECT($Q78,TRUE)=$O78),'1. Database - raw'!LS$7:LU$494))&gt;0,COUNT(IF(('1. Database - raw'!LS$7:LU$494&gt;0)*('1. Database - raw'!$AD$7:$AD$494=$A78)*(INDIRECT($Q78,TRUE)=$O78),'1. Database - raw'!LS$7:LU$494)),""),"")</f>
        <v/>
      </c>
      <c r="MS78" s="414" t="str">
        <f t="shared" ca="1" si="346"/>
        <v/>
      </c>
      <c r="MT78" s="415" t="str">
        <f t="shared" ca="1" si="347"/>
        <v/>
      </c>
      <c r="MU78" s="415" t="str">
        <f t="shared" ca="1" si="348"/>
        <v/>
      </c>
      <c r="MV78" s="415" t="str">
        <f t="array" aca="1" ref="MV78" ca="1">IFERROR(AVERAGE(IF(('1. Database - raw'!LY$7:MA$494&gt;0)*('1. Database - raw'!$AD$7:$AD$494=$A78)*(INDIRECT($Q78,TRUE)=$O78),'1. Database - raw'!LY$7:MA$494)),"")</f>
        <v/>
      </c>
      <c r="MW78" s="416" t="str">
        <f t="array" aca="1" ref="MW78" ca="1">IFERROR(_xlfn.STDEV.S(IF(('1. Database - raw'!LY$7:MA$494&gt;0)*('1. Database - raw'!$AD$7:$AD$494=$A78)*(INDIRECT($Q78,TRUE)=$O78),'1. Database - raw'!LY$7:MA$494)),"")</f>
        <v/>
      </c>
      <c r="MX78" s="409" t="str">
        <f t="array" aca="1" ref="MX78" ca="1">IFERROR(IF(COUNT(IF(('1. Database - raw'!LY$7:MA$494&gt;0)*('1. Database - raw'!$AD$7:$AD$494=$A78)*(INDIRECT($Q78,TRUE)=$O78),'1. Database - raw'!LY$7:MA$494))&gt;0,COUNT(IF(('1. Database - raw'!LY$7:MA$494&gt;0)*('1. Database - raw'!$AD$7:$AD$494=$A78)*(INDIRECT($Q78,TRUE)=$O78),'1. Database - raw'!LY$7:MA$494)),""),"")</f>
        <v/>
      </c>
      <c r="MY78" s="414" t="str">
        <f t="shared" ca="1" si="349"/>
        <v/>
      </c>
      <c r="MZ78" s="415" t="str">
        <f t="shared" ca="1" si="350"/>
        <v/>
      </c>
      <c r="NA78" s="415" t="str">
        <f t="shared" ca="1" si="351"/>
        <v/>
      </c>
      <c r="NB78" s="415" t="str">
        <f t="array" aca="1" ref="NB78" ca="1">IFERROR(AVERAGE(IF(('1. Database - raw'!ME$7:MG$494&gt;0)*('1. Database - raw'!$AD$7:$AD$494=$A78)*(INDIRECT($Q78,TRUE)=$O78),'1. Database - raw'!ME$7:MG$494)),"")</f>
        <v/>
      </c>
      <c r="NC78" s="416" t="str">
        <f t="array" aca="1" ref="NC78" ca="1">IFERROR(_xlfn.STDEV.S(IF(('1. Database - raw'!ME$7:MG$494&gt;0)*('1. Database - raw'!$AD$7:$AD$494=$A78)*(INDIRECT($Q78,TRUE)=$O78),'1. Database - raw'!ME$7:MG$494)),"")</f>
        <v/>
      </c>
      <c r="ND78" s="409" t="str">
        <f t="array" aca="1" ref="ND78" ca="1">IFERROR(IF(COUNT(IF(('1. Database - raw'!ME$7:MG$494&gt;0)*('1. Database - raw'!$AD$7:$AD$494=$A78)*(INDIRECT($Q78,TRUE)=$O78),'1. Database - raw'!ME$7:MG$494))&gt;0,COUNT(IF(('1. Database - raw'!ME$7:MG$494&gt;0)*('1. Database - raw'!$AD$7:$AD$494=$A78)*(INDIRECT($Q78,TRUE)=$O78),'1. Database - raw'!ME$7:MG$494)),""),"")</f>
        <v/>
      </c>
      <c r="NE78" s="414" t="str">
        <f t="shared" ca="1" si="352"/>
        <v/>
      </c>
      <c r="NF78" s="415" t="str">
        <f t="shared" ca="1" si="353"/>
        <v/>
      </c>
      <c r="NG78" s="415" t="str">
        <f t="shared" ca="1" si="354"/>
        <v/>
      </c>
      <c r="NH78" s="415" t="str">
        <f t="array" aca="1" ref="NH78" ca="1">IFERROR(AVERAGE(IF(('1. Database - raw'!MK$7:MM$494&gt;0)*('1. Database - raw'!$AD$7:$AD$494=$A78)*(INDIRECT($Q78,TRUE)=$O78),'1. Database - raw'!MK$7:MM$494)),"")</f>
        <v/>
      </c>
      <c r="NI78" s="416" t="str">
        <f t="array" aca="1" ref="NI78" ca="1">IFERROR(_xlfn.STDEV.S(IF(('1. Database - raw'!MK$7:MM$494&gt;0)*('1. Database - raw'!$AD$7:$AD$494=$A78)*(INDIRECT($Q78,TRUE)=$O78),'1. Database - raw'!MK$7:MM$494)),"")</f>
        <v/>
      </c>
      <c r="NJ78" s="409" t="str">
        <f t="array" aca="1" ref="NJ78" ca="1">IFERROR(IF(COUNT(IF(('1. Database - raw'!MK$7:MM$494&gt;0)*('1. Database - raw'!$AD$7:$AD$494=$A78)*(INDIRECT($Q78,TRUE)=$O78),'1. Database - raw'!MK$7:MM$494))&gt;0,COUNT(IF(('1. Database - raw'!MK$7:MM$494&gt;0)*('1. Database - raw'!$AD$7:$AD$494=$A78)*(INDIRECT($Q78,TRUE)=$O78),'1. Database - raw'!MK$7:MM$494)),""),"")</f>
        <v/>
      </c>
      <c r="NK78" s="414">
        <f t="shared" ca="1" si="355"/>
        <v>1.5310189255955968</v>
      </c>
      <c r="NL78" s="415">
        <f t="shared" ca="1" si="356"/>
        <v>2.8438924507224468</v>
      </c>
      <c r="NM78" s="415">
        <f t="shared" ca="1" si="357"/>
        <v>2.0866368070209318</v>
      </c>
      <c r="NN78" s="415">
        <f t="array" aca="1" ref="NN78" ca="1">IFERROR(AVERAGE(IF(('1. Database - raw'!MQ$7:MS$494&gt;0)*('1. Database - raw'!$AD$7:$AD$494=$A78)*(INDIRECT($Q78,TRUE)=$O78),'1. Database - raw'!MQ$7:MS$494)),"")</f>
        <v>2.20025</v>
      </c>
      <c r="NO78" s="416">
        <f t="array" aca="1" ref="NO78" ca="1">IFERROR(_xlfn.STDEV.S(IF(('1. Database - raw'!MQ$7:MS$494&gt;0)*('1. Database - raw'!$AD$7:$AD$494=$A78)*(INDIRECT($Q78,TRUE)=$O78),'1. Database - raw'!MQ$7:MS$494)),"")</f>
        <v>0.7358860271808414</v>
      </c>
      <c r="NP78" s="409">
        <f t="array" aca="1" ref="NP78" ca="1">IFERROR(IF(COUNT(IF(('1. Database - raw'!MQ$7:MS$494&gt;0)*('1. Database - raw'!$AD$7:$AD$494=$A78)*(INDIRECT($Q78,TRUE)=$O78),'1. Database - raw'!MQ$7:MS$494))&gt;0,COUNT(IF(('1. Database - raw'!MQ$7:MS$494&gt;0)*('1. Database - raw'!$AD$7:$AD$494=$A78)*(INDIRECT($Q78,TRUE)=$O78),'1. Database - raw'!MQ$7:MS$494)),""),"")</f>
        <v>2</v>
      </c>
      <c r="NQ78" s="414">
        <f t="shared" ca="1" si="358"/>
        <v>1.5550422889119095</v>
      </c>
      <c r="NR78" s="415">
        <f t="shared" ca="1" si="359"/>
        <v>2.1893891508411114</v>
      </c>
      <c r="NS78" s="415">
        <f t="shared" ca="1" si="360"/>
        <v>1.8451538462802672</v>
      </c>
      <c r="NT78" s="415">
        <f t="array" aca="1" ref="NT78" ca="1">IFERROR(AVERAGE(IF(('1. Database - raw'!MW$7:MY$494&gt;0)*('1. Database - raw'!$AD$7:$AD$494=$A78)*(INDIRECT($Q78,TRUE)=$O78),'1. Database - raw'!MW$7:MY$494)),"")</f>
        <v>1.9</v>
      </c>
      <c r="NU78" s="416">
        <f t="array" aca="1" ref="NU78" ca="1">IFERROR(_xlfn.STDEV.S(IF(('1. Database - raw'!MW$7:MY$494&gt;0)*('1. Database - raw'!$AD$7:$AD$494=$A78)*(INDIRECT($Q78,TRUE)=$O78),'1. Database - raw'!MW$7:MY$494)),"")</f>
        <v>0.46669047558312182</v>
      </c>
      <c r="NV78" s="409">
        <f t="array" aca="1" ref="NV78" ca="1">IFERROR(IF(COUNT(IF(('1. Database - raw'!MW$7:MY$494&gt;0)*('1. Database - raw'!$AD$7:$AD$494=$A78)*(INDIRECT($Q78,TRUE)=$O78),'1. Database - raw'!MW$7:MY$494))&gt;0,COUNT(IF(('1. Database - raw'!MW$7:MY$494&gt;0)*('1. Database - raw'!$AD$7:$AD$494=$A78)*(INDIRECT($Q78,TRUE)=$O78),'1. Database - raw'!MW$7:MY$494)),""),"")</f>
        <v>2</v>
      </c>
      <c r="NW78" s="414">
        <f t="shared" ca="1" si="361"/>
        <v>1.2271355242220936</v>
      </c>
      <c r="NX78" s="415">
        <f t="shared" ca="1" si="362"/>
        <v>1.264831048903958</v>
      </c>
      <c r="NY78" s="415">
        <f t="shared" ca="1" si="363"/>
        <v>1.2458407250724866</v>
      </c>
      <c r="NZ78" s="415">
        <f t="array" aca="1" ref="NZ78" ca="1">IFERROR(AVERAGE(IF(('1. Database - raw'!NC$7:NE$494&gt;0)*('1. Database - raw'!$AD$7:$AD$494=$A78)*(INDIRECT($Q78,TRUE)=$O78),'1. Database - raw'!NC$7:NE$494)),"")</f>
        <v>1.2512499999999998</v>
      </c>
      <c r="OA78" s="416">
        <f t="array" aca="1" ref="OA78" ca="1">IFERROR(_xlfn.STDEV.S(IF(('1. Database - raw'!NC$7:NE$494&gt;0)*('1. Database - raw'!$AD$7:$AD$494=$A78)*(INDIRECT($Q78,TRUE)=$O78),'1. Database - raw'!NC$7:NE$494)),"")</f>
        <v>0.11672617529928754</v>
      </c>
      <c r="OB78" s="409">
        <f t="array" aca="1" ref="OB78" ca="1">IFERROR(IF(COUNT(IF(('1. Database - raw'!NC$7:NE$494&gt;0)*('1. Database - raw'!$AD$7:$AD$494=$A78)*(INDIRECT($Q78,TRUE)=$O78),'1. Database - raw'!NC$7:NE$494))&gt;0,COUNT(IF(('1. Database - raw'!NC$7:NE$494&gt;0)*('1. Database - raw'!$AD$7:$AD$494=$A78)*(INDIRECT($Q78,TRUE)=$O78),'1. Database - raw'!NC$7:NE$494)),""),"")</f>
        <v>16</v>
      </c>
      <c r="OC78" s="652" t="str">
        <f t="shared" ca="1" si="364"/>
        <v/>
      </c>
      <c r="OD78" s="653" t="str">
        <f t="shared" ca="1" si="365"/>
        <v/>
      </c>
      <c r="OE78" s="653" t="str">
        <f t="shared" ca="1" si="366"/>
        <v/>
      </c>
      <c r="OF78" s="653" t="str">
        <f t="array" aca="1" ref="OF78" ca="1">IFERROR(AVERAGE(IF(('1. Database - raw'!NI$7:NK$494&gt;0)*('1. Database - raw'!$AD$7:$AD$494=$A78)*(INDIRECT($Q78,TRUE)=$O78),'1. Database - raw'!NI$7:NK$494)),"")</f>
        <v/>
      </c>
      <c r="OG78" s="654" t="str">
        <f t="array" aca="1" ref="OG78" ca="1">IFERROR(_xlfn.STDEV.S(IF(('1. Database - raw'!NI$7:NK$494&gt;0)*('1. Database - raw'!$AD$7:$AD$494=$A78)*(INDIRECT($Q78,TRUE)=$O78),'1. Database - raw'!NI$7:NK$494)),"")</f>
        <v/>
      </c>
      <c r="OH78" s="655" t="str">
        <f t="array" aca="1" ref="OH78" ca="1">IFERROR(IF(COUNT(IF(('1. Database - raw'!NI$7:NK$494&gt;0)*('1. Database - raw'!$AD$7:$AD$494=$A78)*(INDIRECT($Q78,TRUE)=$O78),'1. Database - raw'!NI$7:NK$494))&gt;0,COUNT(IF(('1. Database - raw'!NI$7:NK$494&gt;0)*('1. Database - raw'!$AD$7:$AD$494=$A78)*(INDIRECT($Q78,TRUE)=$O78),'1. Database - raw'!NI$7:NK$494)),""),"")</f>
        <v/>
      </c>
    </row>
    <row r="79" spans="1:398" s="417" customFormat="1" outlineLevel="3" x14ac:dyDescent="0.25">
      <c r="A79" s="391" t="s">
        <v>553</v>
      </c>
      <c r="B79" s="1330"/>
      <c r="C79" s="392"/>
      <c r="D79" s="393"/>
      <c r="E79" s="393" t="s">
        <v>17</v>
      </c>
      <c r="F79" s="394"/>
      <c r="G79" s="394"/>
      <c r="H79" s="394" t="s">
        <v>777</v>
      </c>
      <c r="I79" s="394"/>
      <c r="J79" s="394"/>
      <c r="K79" s="394"/>
      <c r="L79" s="394"/>
      <c r="M79" s="394"/>
      <c r="N79" s="395"/>
      <c r="O79" s="429" t="str">
        <f t="array" ref="O79">INDEX(A79:N79,IF(MIN(IF(C79:N79&lt;&gt;"",COLUMN(C79:N79)))&gt;0,MIN(IF(C79:N79&lt;&gt;"",COLUMN(C79:N79))),""))</f>
        <v>Zambia</v>
      </c>
      <c r="P79" s="430">
        <f t="shared" si="382"/>
        <v>3</v>
      </c>
      <c r="Q79" s="431" t="str">
        <f ca="1">"'" &amp; $S$4 &amp; "'!" &amp; ADDRESS(ROW('1. Database - raw'!$A$7),MATCH($C$2,'1. Database - raw'!$6:$6,0)+MATCH(O79,$C79:$N79,0)-1,1) &amp; ":" &amp; ADDRESS(LOOKUP(2,1/('1. Database - raw'!A:A&lt;&gt;""),ROW('1. Database - raw'!A:A)),MATCH($C$2,'1. Database - raw'!$6:$6,0)+MATCH(O79,$C79:$N79,0)-1,1)</f>
        <v>'1. Database - raw'!$AG$7:$AG$494</v>
      </c>
      <c r="R79" s="392"/>
      <c r="S79" s="399"/>
      <c r="T79" s="400" t="str">
        <f t="shared" ca="1" si="380"/>
        <v/>
      </c>
      <c r="U79" s="401">
        <f t="shared" ca="1" si="380"/>
        <v>0.70755976583063929</v>
      </c>
      <c r="V79" s="401" t="str">
        <f t="shared" ca="1" si="380"/>
        <v/>
      </c>
      <c r="W79" s="401" t="str">
        <f t="shared" ca="1" si="380"/>
        <v/>
      </c>
      <c r="X79" s="401" t="str">
        <f t="shared" ca="1" si="380"/>
        <v/>
      </c>
      <c r="Y79" s="401" t="str">
        <f t="shared" ca="1" si="380"/>
        <v/>
      </c>
      <c r="Z79" s="401" t="str">
        <f t="shared" ca="1" si="380"/>
        <v/>
      </c>
      <c r="AA79" s="401" t="str">
        <f t="shared" ca="1" si="380"/>
        <v/>
      </c>
      <c r="AB79" s="401" t="str">
        <f t="shared" ca="1" si="380"/>
        <v/>
      </c>
      <c r="AC79" s="401" t="str">
        <f t="shared" ca="1" si="380"/>
        <v/>
      </c>
      <c r="AD79" s="401" t="str">
        <f t="shared" ca="1" si="381"/>
        <v/>
      </c>
      <c r="AE79" s="401" t="str">
        <f t="shared" ca="1" si="381"/>
        <v/>
      </c>
      <c r="AF79" s="401" t="str">
        <f t="shared" ca="1" si="381"/>
        <v/>
      </c>
      <c r="AG79" s="401" t="str">
        <f t="shared" ca="1" si="381"/>
        <v/>
      </c>
      <c r="AH79" s="401" t="str">
        <f t="shared" ca="1" si="381"/>
        <v/>
      </c>
      <c r="AI79" s="401" t="str">
        <f t="shared" ca="1" si="381"/>
        <v/>
      </c>
      <c r="AJ79" s="401" t="str">
        <f t="shared" ca="1" si="381"/>
        <v/>
      </c>
      <c r="AK79" s="401" t="str">
        <f t="shared" ca="1" si="381"/>
        <v/>
      </c>
      <c r="AL79" s="401" t="str">
        <f t="shared" ca="1" si="381"/>
        <v/>
      </c>
      <c r="AM79" s="402" t="str">
        <f t="shared" ca="1" si="381"/>
        <v/>
      </c>
      <c r="AN79" s="403"/>
      <c r="AO79" s="403"/>
      <c r="AP79" s="403"/>
      <c r="AQ79" s="403"/>
      <c r="AR79" s="403"/>
      <c r="AS79" s="403"/>
      <c r="AT79" s="403"/>
      <c r="AU79" s="403"/>
      <c r="AV79" s="403"/>
      <c r="AW79" s="403"/>
      <c r="AX79" s="403"/>
      <c r="AY79" s="403"/>
      <c r="AZ79" s="403"/>
      <c r="BA79" s="403"/>
      <c r="BB79" s="403"/>
      <c r="BC79" s="403"/>
      <c r="BD79" s="404"/>
      <c r="BE79" s="404"/>
      <c r="BF79" s="404"/>
      <c r="BG79" s="405"/>
      <c r="BH79" s="467"/>
      <c r="BI79" s="532">
        <f t="shared" ca="1" si="367"/>
        <v>0.70755976583063929</v>
      </c>
      <c r="BJ79" s="557" t="str">
        <f t="shared" ca="1" si="206"/>
        <v/>
      </c>
      <c r="BK79" s="557" t="str">
        <f t="shared" ca="1" si="207"/>
        <v/>
      </c>
      <c r="BL79" s="557" t="str">
        <f t="shared" ca="1" si="368"/>
        <v/>
      </c>
      <c r="BM79" s="557" t="str">
        <f t="shared" ca="1" si="208"/>
        <v/>
      </c>
      <c r="BN79" s="557" t="str">
        <f t="shared" ca="1" si="209"/>
        <v/>
      </c>
      <c r="BO79" s="406"/>
      <c r="BP79" s="429" t="str">
        <f t="shared" si="210"/>
        <v>Zambia</v>
      </c>
      <c r="BQ79" s="407">
        <f t="shared" ca="1" si="376"/>
        <v>40.427733461447936</v>
      </c>
      <c r="BR79" s="408">
        <f t="shared" ca="1" si="377"/>
        <v>165.87302763681146</v>
      </c>
      <c r="BS79" s="408">
        <f t="shared" ca="1" si="378"/>
        <v>81.889379957015166</v>
      </c>
      <c r="BT79" s="408">
        <f t="array" aca="1" ref="BT79" ca="1">IFERROR(AVERAGE(IF(('1. Database - raw'!AW$7:AY$494&gt;0)*('1. Database - raw'!$AD$7:$AD$494=$A79)*('1. Database - raw'!$AP$7:$AP$494&lt;&gt;Dropdown!$AM$11)*(INDIRECT($Q79,TRUE)=$O79),'1. Database - raw'!AW$7:AY$494)),"")</f>
        <v>92.41</v>
      </c>
      <c r="BU79" s="409">
        <f t="array" aca="1" ref="BU79" ca="1">IFERROR(_xlfn.STDEV.S(IF(('1. Database - raw'!AW$7:AY$494&gt;0)*('1. Database - raw'!$AD$7:$AD$494=$A79)*('1. Database - raw'!$AP$7:$AP$494&lt;&gt;Dropdown!$AM$11)*(INDIRECT($Q79,TRUE)=$O79),'1. Database - raw'!AW$7:AY$494)),"")</f>
        <v>48.323677426288668</v>
      </c>
      <c r="BV79" s="409">
        <f t="array" aca="1" ref="BV79" ca="1">IFERROR(IF(COUNT(IF(('1. Database - raw'!AW$7:AY$494&gt;0)*('1. Database - raw'!$AD$7:$AD$494=$A79)*('1. Database - raw'!$AP$7:$AP$494&lt;&gt;Dropdown!$AM$11)*(INDIRECT($Q79,TRUE)=$O79),'1. Database - raw'!AW$7:AY$494))&gt;0,COUNT(IF(('1. Database - raw'!AW$7:AY$494&gt;0)*('1. Database - raw'!$AD$7:$AD$494=$A79)*('1. Database - raw'!$AP$7:$AP$494&lt;&gt;Dropdown!$AM$11)*(INDIRECT($Q79,TRUE)=$O79),'1. Database - raw'!AW$7:AY$494)),""),"")</f>
        <v>2</v>
      </c>
      <c r="BW79" s="407">
        <f t="shared" ca="1" si="370"/>
        <v>35.263407946659704</v>
      </c>
      <c r="BX79" s="408">
        <f t="shared" ca="1" si="371"/>
        <v>81.438842672813919</v>
      </c>
      <c r="BY79" s="408">
        <f t="shared" ca="1" si="372"/>
        <v>53.589281874972684</v>
      </c>
      <c r="BZ79" s="408">
        <f t="array" aca="1" ref="BZ79" ca="1">IFERROR(AVERAGE(IF(('1. Database - raw'!BC$7:BE$494&gt;0)*('1. Database - raw'!$AD$7:$AD$494=$A79)*('1. Database - raw'!$AP$7:$AP$494&lt;&gt;Dropdown!$AM$11)*(INDIRECT($Q79,TRUE)=$O79),'1. Database - raw'!BC$7:BE$494)),"")</f>
        <v>60.265228426395936</v>
      </c>
      <c r="CA79" s="409">
        <f t="array" aca="1" ref="CA79" ca="1">IFERROR(_xlfn.STDEV.S(IF(('1. Database - raw'!BC$7:BE$494&gt;0)*('1. Database - raw'!$AD$7:$AD$494=$A79)*('1. Database - raw'!$AP$7:$AP$494&lt;&gt;Dropdown!$AM$11)*(INDIRECT($Q79,TRUE)=$O79),'1. Database - raw'!BC$7:BE$494)),"")</f>
        <v>31.004191813408095</v>
      </c>
      <c r="CB79" s="409">
        <f t="array" aca="1" ref="CB79" ca="1">IFERROR(IF(COUNT(IF(('1. Database - raw'!BC$7:BE$494&gt;0)*('1. Database - raw'!$AD$7:$AD$494=$A79)*('1. Database - raw'!$AP$7:$AP$494&lt;&gt;Dropdown!$AM$11)*(INDIRECT($Q79,TRUE)=$O79),'1. Database - raw'!BC$7:BE$494))&gt;0,COUNT(IF(('1. Database - raw'!BC$7:BE$494&gt;0)*('1. Database - raw'!$AD$7:$AD$494=$A79)*('1. Database - raw'!$AP$7:$AP$494&lt;&gt;Dropdown!$AM$11)*(INDIRECT($Q79,TRUE)=$O79),'1. Database - raw'!BC$7:BE$494)),""),"")</f>
        <v>12</v>
      </c>
      <c r="CC79" s="411" t="str">
        <f t="shared" ca="1" si="373"/>
        <v/>
      </c>
      <c r="CD79" s="412" t="str">
        <f t="shared" ca="1" si="374"/>
        <v/>
      </c>
      <c r="CE79" s="412" t="str">
        <f t="shared" ca="1" si="375"/>
        <v/>
      </c>
      <c r="CF79" s="412" t="str">
        <f t="array" aca="1" ref="CF79" ca="1">IFERROR(AVERAGE(IF(('1. Database - raw'!BI$7:BK$494&gt;0)*('1. Database - raw'!$AD$7:$AD$494=$A79)*('1. Database - raw'!$AP$7:$AP$494&lt;&gt;Dropdown!$AM$11)*(INDIRECT($Q79,TRUE)=$O79),'1. Database - raw'!BI$7:BK$494)),"")</f>
        <v/>
      </c>
      <c r="CG79" s="413" t="str">
        <f t="array" aca="1" ref="CG79" ca="1">IFERROR(_xlfn.STDEV.S(IF(('1. Database - raw'!BI$7:BK$494&gt;0)*('1. Database - raw'!$AD$7:$AD$494=$A79)*('1. Database - raw'!$AP$7:$AP$494&lt;&gt;Dropdown!$AM$11)*(INDIRECT($Q79,TRUE)=$O79),'1. Database - raw'!BI$7:BK$494)),"")</f>
        <v/>
      </c>
      <c r="CH79" s="409" t="str">
        <f t="array" aca="1" ref="CH79" ca="1">IFERROR(IF(COUNT(IF(('1. Database - raw'!BI$7:BK$494&gt;0)*('1. Database - raw'!$AD$7:$AD$494=$A79)*('1. Database - raw'!$AP$7:$AP$494&lt;&gt;Dropdown!$AM$11)*(INDIRECT($Q79,TRUE)=$O79),'1. Database - raw'!BI$7:BK$494))&gt;0,COUNT(IF(('1. Database - raw'!BI$7:BK$494&gt;0)*('1. Database - raw'!$AD$7:$AD$494=$A79)*('1. Database - raw'!$AP$7:$AP$494&lt;&gt;Dropdown!$AM$11)*(INDIRECT($Q79,TRUE)=$O79),'1. Database - raw'!BI$7:BK$494)),""),"")</f>
        <v/>
      </c>
      <c r="CI79" s="407">
        <f t="shared" ca="1" si="211"/>
        <v>4.4272685170095283</v>
      </c>
      <c r="CJ79" s="408">
        <f t="shared" ca="1" si="212"/>
        <v>29.572712098328623</v>
      </c>
      <c r="CK79" s="408">
        <f t="shared" ca="1" si="213"/>
        <v>11.442304716949165</v>
      </c>
      <c r="CL79" s="408">
        <f t="array" aca="1" ref="CL79" ca="1">IFERROR(AVERAGE(IF(('1. Database - raw'!BO$7:BQ$494&gt;0)*('1. Database - raw'!$AD$7:$AD$494=$A79)*(INDIRECT($Q79,TRUE)=$O79),'1. Database - raw'!BO$7:BQ$494)),"")</f>
        <v>14</v>
      </c>
      <c r="CM79" s="409">
        <f t="array" aca="1" ref="CM79" ca="1">IFERROR(_xlfn.STDEV.S(IF(('1. Database - raw'!BO$7:BQ$494&gt;0)*('1. Database - raw'!$AD$7:$AD$494=$A79)*(INDIRECT($Q79,TRUE)=$O79),'1. Database - raw'!BO$7:BQ$494)),"")</f>
        <v>9.8700000000000028</v>
      </c>
      <c r="CN79" s="409">
        <f t="array" aca="1" ref="CN79" ca="1">IFERROR(IF(COUNT(IF(('1. Database - raw'!BO$7:BQ$494&gt;0)*('1. Database - raw'!$AD$7:$AD$494=$A79)*(INDIRECT($Q79,TRUE)=$O79),'1. Database - raw'!BO$7:BQ$494))&gt;0,COUNT(IF(('1. Database - raw'!BO$7:BQ$494&gt;0)*('1. Database - raw'!$AD$7:$AD$494=$A79)*(INDIRECT($Q79,TRUE)=$O79),'1. Database - raw'!BO$7:BQ$494)),""),"")</f>
        <v>3</v>
      </c>
      <c r="CO79" s="407" t="str">
        <f t="shared" ca="1" si="214"/>
        <v/>
      </c>
      <c r="CP79" s="408" t="str">
        <f t="shared" ca="1" si="215"/>
        <v/>
      </c>
      <c r="CQ79" s="408" t="str">
        <f t="shared" ca="1" si="216"/>
        <v/>
      </c>
      <c r="CR79" s="408" t="str">
        <f t="array" aca="1" ref="CR79" ca="1">IFERROR(AVERAGE(IF(('1. Database - raw'!BU$7:BW$494&gt;0)*('1. Database - raw'!$AD$7:$AD$494=$A79)*(INDIRECT($Q79,TRUE)=$O79),'1. Database - raw'!BU$7:BW$494)),"")</f>
        <v/>
      </c>
      <c r="CS79" s="409" t="str">
        <f t="array" aca="1" ref="CS79" ca="1">IFERROR(_xlfn.STDEV.S(IF(('1. Database - raw'!BU$7:BW$494&gt;0)*('1. Database - raw'!$AD$7:$AD$494=$A79)*(INDIRECT($Q79,TRUE)=$O79),'1. Database - raw'!BU$7:BW$494)),"")</f>
        <v/>
      </c>
      <c r="CT79" s="409" t="str">
        <f t="array" aca="1" ref="CT79" ca="1">IFERROR(IF(COUNT(IF(('1. Database - raw'!BU$7:BW$494&gt;0)*('1. Database - raw'!$AD$7:$AD$494=$A79)*(INDIRECT($Q79,TRUE)=$O79),'1. Database - raw'!BU$7:BW$494))&gt;0,COUNT(IF(('1. Database - raw'!BU$7:BW$494&gt;0)*('1. Database - raw'!$AD$7:$AD$494=$A79)*(INDIRECT($Q79,TRUE)=$O79),'1. Database - raw'!BU$7:BW$494)),""),"")</f>
        <v/>
      </c>
      <c r="CU79" s="407" t="str">
        <f t="shared" ca="1" si="217"/>
        <v/>
      </c>
      <c r="CV79" s="408" t="str">
        <f t="shared" ca="1" si="218"/>
        <v/>
      </c>
      <c r="CW79" s="408" t="str">
        <f t="shared" ca="1" si="219"/>
        <v/>
      </c>
      <c r="CX79" s="408" t="str">
        <f t="array" aca="1" ref="CX79" ca="1">IFERROR(AVERAGE(IF(('1. Database - raw'!CA$7:CC$494&gt;0)*('1. Database - raw'!$AD$7:$AD$494=$A79)*(INDIRECT($Q79,TRUE)=$O79),'1. Database - raw'!CA$7:CC$494)),"")</f>
        <v/>
      </c>
      <c r="CY79" s="409" t="str">
        <f t="array" aca="1" ref="CY79" ca="1">IFERROR(_xlfn.STDEV.S(IF(('1. Database - raw'!CA$7:CC$494&gt;0)*('1. Database - raw'!$AD$7:$AD$494=$A79)*(INDIRECT($Q79,TRUE)=$O79),'1. Database - raw'!CA$7:CC$494)),"")</f>
        <v/>
      </c>
      <c r="CZ79" s="409" t="str">
        <f t="array" aca="1" ref="CZ79" ca="1">IFERROR(IF(COUNT(IF(('1. Database - raw'!CA$7:CC$494&gt;0)*('1. Database - raw'!$AD$7:$AD$494=$A79)*(INDIRECT($Q79,TRUE)=$O79),'1. Database - raw'!CA$7:CC$494))&gt;0,COUNT(IF(('1. Database - raw'!CA$7:CC$494&gt;0)*('1. Database - raw'!$AD$7:$AD$494=$A79)*(INDIRECT($Q79,TRUE)=$O79),'1. Database - raw'!CA$7:CC$494)),""),"")</f>
        <v/>
      </c>
      <c r="DA79" s="407" t="str">
        <f t="shared" ca="1" si="220"/>
        <v/>
      </c>
      <c r="DB79" s="408" t="str">
        <f t="shared" ca="1" si="221"/>
        <v/>
      </c>
      <c r="DC79" s="408" t="str">
        <f t="shared" ca="1" si="222"/>
        <v/>
      </c>
      <c r="DD79" s="408" t="str">
        <f t="array" aca="1" ref="DD79" ca="1">IFERROR(AVERAGE(IF(('1. Database - raw'!CG$7:CI$494&gt;0)*('1. Database - raw'!$AD$7:$AD$494=$A79)*(INDIRECT($Q79,TRUE)=$O79),'1. Database - raw'!CG$7:CI$494)),"")</f>
        <v/>
      </c>
      <c r="DE79" s="409" t="str">
        <f t="array" aca="1" ref="DE79" ca="1">IFERROR(_xlfn.STDEV.S(IF(('1. Database - raw'!CG$7:CI$494&gt;0)*('1. Database - raw'!$AD$7:$AD$494=$A79)*(INDIRECT($Q79,TRUE)=$O79),'1. Database - raw'!CG$7:CI$494)),"")</f>
        <v/>
      </c>
      <c r="DF79" s="409" t="str">
        <f t="array" aca="1" ref="DF79" ca="1">IFERROR(IF(COUNT(IF(('1. Database - raw'!CG$7:CI$494&gt;0)*('1. Database - raw'!$AD$7:$AD$494=$A79)*(INDIRECT($Q79,TRUE)=$O79),'1. Database - raw'!CG$7:CI$494))&gt;0,COUNT(IF(('1. Database - raw'!CG$7:CI$494&gt;0)*('1. Database - raw'!$AD$7:$AD$494=$A79)*(INDIRECT($Q79,TRUE)=$O79),'1. Database - raw'!CG$7:CI$494)),""),"")</f>
        <v/>
      </c>
      <c r="DG79" s="407" t="str">
        <f t="shared" ca="1" si="223"/>
        <v/>
      </c>
      <c r="DH79" s="408" t="str">
        <f t="shared" ca="1" si="224"/>
        <v/>
      </c>
      <c r="DI79" s="408" t="str">
        <f t="shared" ca="1" si="225"/>
        <v/>
      </c>
      <c r="DJ79" s="408" t="str">
        <f t="array" aca="1" ref="DJ79" ca="1">IFERROR(AVERAGE(IF(('1. Database - raw'!CM$7:CO$494&gt;0)*('1. Database - raw'!$AD$7:$AD$494=$A79)*(INDIRECT($Q79,TRUE)=$O79),'1. Database - raw'!CM$7:CO$494)),"")</f>
        <v/>
      </c>
      <c r="DK79" s="409" t="str">
        <f t="array" aca="1" ref="DK79" ca="1">IFERROR(_xlfn.STDEV.S(IF(('1. Database - raw'!CM$7:CO$494&gt;0)*('1. Database - raw'!$AD$7:$AD$494=$A79)*(INDIRECT($Q79,TRUE)=$O79),'1. Database - raw'!CM$7:CO$494)),"")</f>
        <v/>
      </c>
      <c r="DL79" s="409" t="str">
        <f t="array" aca="1" ref="DL79" ca="1">IFERROR(IF(COUNT(IF(('1. Database - raw'!CM$7:CO$494&gt;0)*('1. Database - raw'!$AD$7:$AD$494=$A79)*(INDIRECT($Q79,TRUE)=$O79),'1. Database - raw'!CM$7:CO$494))&gt;0,COUNT(IF(('1. Database - raw'!CM$7:CO$494&gt;0)*('1. Database - raw'!$AD$7:$AD$494=$A79)*(INDIRECT($Q79,TRUE)=$O79),'1. Database - raw'!CM$7:CO$494)),""),"")</f>
        <v/>
      </c>
      <c r="DM79" s="407" t="str">
        <f t="shared" ca="1" si="226"/>
        <v/>
      </c>
      <c r="DN79" s="408" t="str">
        <f t="shared" ca="1" si="227"/>
        <v/>
      </c>
      <c r="DO79" s="408" t="str">
        <f t="shared" ca="1" si="228"/>
        <v/>
      </c>
      <c r="DP79" s="408" t="str">
        <f t="array" aca="1" ref="DP79" ca="1">IFERROR(AVERAGE(IF(('1. Database - raw'!CS$7:CU$494&gt;0)*('1. Database - raw'!$AD$7:$AD$494=$A79)*(INDIRECT($Q79,TRUE)=$O79),'1. Database - raw'!CS$7:CU$494)),"")</f>
        <v/>
      </c>
      <c r="DQ79" s="409" t="str">
        <f t="array" aca="1" ref="DQ79" ca="1">IFERROR(_xlfn.STDEV.S(IF(('1. Database - raw'!CS$7:CU$494&gt;0)*('1. Database - raw'!$AD$7:$AD$494=$A79)*(INDIRECT($Q79,TRUE)=$O79),'1. Database - raw'!CS$7:CU$494)),"")</f>
        <v/>
      </c>
      <c r="DR79" s="409" t="str">
        <f t="array" aca="1" ref="DR79" ca="1">IFERROR(IF(COUNT(IF(('1. Database - raw'!CS$7:CU$494&gt;0)*('1. Database - raw'!$AD$7:$AD$494=$A79)*(INDIRECT($Q79,TRUE)=$O79),'1. Database - raw'!CS$7:CU$494))&gt;0,COUNT(IF(('1. Database - raw'!CS$7:CU$494&gt;0)*('1. Database - raw'!$AD$7:$AD$494=$A79)*(INDIRECT($Q79,TRUE)=$O79),'1. Database - raw'!CS$7:CU$494)),""),"")</f>
        <v/>
      </c>
      <c r="DS79" s="407" t="str">
        <f t="shared" ca="1" si="229"/>
        <v/>
      </c>
      <c r="DT79" s="408" t="str">
        <f t="shared" ca="1" si="230"/>
        <v/>
      </c>
      <c r="DU79" s="408" t="str">
        <f t="shared" ca="1" si="231"/>
        <v/>
      </c>
      <c r="DV79" s="408" t="str">
        <f t="array" aca="1" ref="DV79" ca="1">IFERROR(AVERAGE(IF(('1. Database - raw'!CY$7:DA$494&gt;0)*('1. Database - raw'!$AD$7:$AD$494=$A79)*(INDIRECT($Q79,TRUE)=$O79),'1. Database - raw'!CY$7:DA$494)),"")</f>
        <v/>
      </c>
      <c r="DW79" s="409" t="str">
        <f t="array" aca="1" ref="DW79" ca="1">IFERROR(_xlfn.STDEV.S(IF(('1. Database - raw'!CY$7:DA$494&gt;0)*('1. Database - raw'!$AD$7:$AD$494=$A79)*(INDIRECT($Q79,TRUE)=$O79),'1. Database - raw'!CY$7:DA$494)),"")</f>
        <v/>
      </c>
      <c r="DX79" s="409" t="str">
        <f t="array" aca="1" ref="DX79" ca="1">IFERROR(IF(COUNT(IF(('1. Database - raw'!CY$7:DA$494&gt;0)*('1. Database - raw'!$AD$7:$AD$494=$A79)*(INDIRECT($Q79,TRUE)=$O79),'1. Database - raw'!CY$7:DA$494))&gt;0,COUNT(IF(('1. Database - raw'!CY$7:DA$494&gt;0)*('1. Database - raw'!$AD$7:$AD$494=$A79)*(INDIRECT($Q79,TRUE)=$O79),'1. Database - raw'!CY$7:DA$494)),""),"")</f>
        <v/>
      </c>
      <c r="DY79" s="407" t="str">
        <f t="shared" ca="1" si="232"/>
        <v/>
      </c>
      <c r="DZ79" s="408" t="str">
        <f t="shared" ca="1" si="233"/>
        <v/>
      </c>
      <c r="EA79" s="408" t="str">
        <f t="shared" ca="1" si="234"/>
        <v/>
      </c>
      <c r="EB79" s="408" t="str">
        <f t="array" aca="1" ref="EB79" ca="1">IFERROR(AVERAGE(IF(('1. Database - raw'!DE$7:DG$494&gt;0)*('1. Database - raw'!$AD$7:$AD$494=$A79)*(INDIRECT($Q79,TRUE)=$O79),'1. Database - raw'!DE$7:DG$494)),"")</f>
        <v/>
      </c>
      <c r="EC79" s="409" t="str">
        <f t="array" aca="1" ref="EC79" ca="1">IFERROR(_xlfn.STDEV.S(IF(('1. Database - raw'!DE$7:DG$494&gt;0)*('1. Database - raw'!$AD$7:$AD$494=$A79)*(INDIRECT($Q79,TRUE)=$O79),'1. Database - raw'!DE$7:DG$494)),"")</f>
        <v/>
      </c>
      <c r="ED79" s="409" t="str">
        <f t="array" aca="1" ref="ED79" ca="1">IFERROR(IF(COUNT(IF(('1. Database - raw'!DE$7:DG$494&gt;0)*('1. Database - raw'!$AD$7:$AD$494=$A79)*(INDIRECT($Q79,TRUE)=$O79),'1. Database - raw'!DE$7:DG$494))&gt;0,COUNT(IF(('1. Database - raw'!DE$7:DG$494&gt;0)*('1. Database - raw'!$AD$7:$AD$494=$A79)*(INDIRECT($Q79,TRUE)=$O79),'1. Database - raw'!DE$7:DG$494)),""),"")</f>
        <v/>
      </c>
      <c r="EE79" s="411" t="str">
        <f t="shared" ca="1" si="235"/>
        <v/>
      </c>
      <c r="EF79" s="412" t="str">
        <f t="shared" ca="1" si="236"/>
        <v/>
      </c>
      <c r="EG79" s="412" t="str">
        <f t="shared" ca="1" si="237"/>
        <v/>
      </c>
      <c r="EH79" s="412" t="str">
        <f t="array" aca="1" ref="EH79" ca="1">IFERROR(AVERAGE(IF(('1. Database - raw'!DK$7:DM$494&gt;0)*('1. Database - raw'!$AD$7:$AD$494=$A79)*(INDIRECT($Q79,TRUE)=$O79),'1. Database - raw'!DK$7:DM$494)),"")</f>
        <v/>
      </c>
      <c r="EI79" s="413" t="str">
        <f t="array" aca="1" ref="EI79" ca="1">IFERROR(_xlfn.STDEV.S(IF(('1. Database - raw'!DK$7:DM$494&gt;0)*('1. Database - raw'!$AD$7:$AD$494=$A79)*(INDIRECT($Q79,TRUE)=$O79),'1. Database - raw'!DK$7:DM$494)),"")</f>
        <v/>
      </c>
      <c r="EJ79" s="409" t="str">
        <f t="array" aca="1" ref="EJ79" ca="1">IFERROR(IF(COUNT(IF(('1. Database - raw'!DK$7:DM$494&gt;0)*('1. Database - raw'!$AD$7:$AD$494=$A79)*(INDIRECT($Q79,TRUE)=$O79),'1. Database - raw'!DK$7:DM$494))&gt;0,COUNT(IF(('1. Database - raw'!DK$7:DM$494&gt;0)*('1. Database - raw'!$AD$7:$AD$494=$A79)*(INDIRECT($Q79,TRUE)=$O79),'1. Database - raw'!DK$7:DM$494)),""),"")</f>
        <v/>
      </c>
      <c r="EK79" s="407" t="str">
        <f t="shared" ca="1" si="238"/>
        <v/>
      </c>
      <c r="EL79" s="408" t="str">
        <f t="shared" ca="1" si="239"/>
        <v/>
      </c>
      <c r="EM79" s="408" t="str">
        <f t="shared" ca="1" si="240"/>
        <v/>
      </c>
      <c r="EN79" s="408">
        <f t="array" aca="1" ref="EN79" ca="1">IFERROR(AVERAGE(IF(('1. Database - raw'!DQ$7:DS$494&gt;0)*('1. Database - raw'!$AD$7:$AD$494=$A79)*(INDIRECT($Q79,TRUE)=$O79),'1. Database - raw'!DQ$7:DS$494)),"")</f>
        <v>36</v>
      </c>
      <c r="EO79" s="409" t="str">
        <f t="array" aca="1" ref="EO79" ca="1">IFERROR(_xlfn.STDEV.S(IF(('1. Database - raw'!DQ$7:DS$494&gt;0)*('1. Database - raw'!$AD$7:$AD$494=$A79)*(INDIRECT($Q79,TRUE)=$O79),'1. Database - raw'!DQ$7:DS$494)),"")</f>
        <v/>
      </c>
      <c r="EP79" s="409">
        <f t="array" aca="1" ref="EP79" ca="1">IFERROR(IF(COUNT(IF(('1. Database - raw'!DQ$7:DS$494&gt;0)*('1. Database - raw'!$AD$7:$AD$494=$A79)*(INDIRECT($Q79,TRUE)=$O79),'1. Database - raw'!DQ$7:DS$494))&gt;0,COUNT(IF(('1. Database - raw'!DQ$7:DS$494&gt;0)*('1. Database - raw'!$AD$7:$AD$494=$A79)*(INDIRECT($Q79,TRUE)=$O79),'1. Database - raw'!DQ$7:DS$494)),""),"")</f>
        <v>1</v>
      </c>
      <c r="EQ79" s="407" t="str">
        <f t="shared" ca="1" si="241"/>
        <v/>
      </c>
      <c r="ER79" s="408" t="str">
        <f t="shared" ca="1" si="242"/>
        <v/>
      </c>
      <c r="ES79" s="408" t="str">
        <f t="shared" ca="1" si="243"/>
        <v/>
      </c>
      <c r="ET79" s="408" t="str">
        <f t="array" aca="1" ref="ET79" ca="1">IFERROR(AVERAGE(IF(('1. Database - raw'!DW$7:DY$494&gt;0)*('1. Database - raw'!$AD$7:$AD$494=$A79)*(INDIRECT($Q79,TRUE)=$O79),'1. Database - raw'!DW$7:DY$494)),"")</f>
        <v/>
      </c>
      <c r="EU79" s="409" t="str">
        <f t="array" aca="1" ref="EU79" ca="1">IFERROR(_xlfn.STDEV.S(IF(('1. Database - raw'!DW$7:DY$494&gt;0)*('1. Database - raw'!$AD$7:$AD$494=$A79)*(INDIRECT($Q79,TRUE)=$O79),'1. Database - raw'!DW$7:DY$494)),"")</f>
        <v/>
      </c>
      <c r="EV79" s="409" t="str">
        <f t="array" aca="1" ref="EV79" ca="1">IFERROR(IF(COUNT(IF(('1. Database - raw'!DW$7:DY$494&gt;0)*('1. Database - raw'!$AD$7:$AD$494=$A79)*(INDIRECT($Q79,TRUE)=$O79),'1. Database - raw'!DW$7:DY$494))&gt;0,COUNT(IF(('1. Database - raw'!DW$7:DY$494&gt;0)*('1. Database - raw'!$AD$7:$AD$494=$A79)*(INDIRECT($Q79,TRUE)=$O79),'1. Database - raw'!DW$7:DY$494)),""),"")</f>
        <v/>
      </c>
      <c r="EW79" s="407" t="str">
        <f t="shared" ca="1" si="244"/>
        <v/>
      </c>
      <c r="EX79" s="408" t="str">
        <f t="shared" ca="1" si="245"/>
        <v/>
      </c>
      <c r="EY79" s="408" t="str">
        <f t="shared" ca="1" si="246"/>
        <v/>
      </c>
      <c r="EZ79" s="408" t="str">
        <f t="array" aca="1" ref="EZ79" ca="1">IFERROR(AVERAGE(IF(('1. Database - raw'!EC$7:EE$494&gt;0)*('1. Database - raw'!$AD$7:$AD$494=$A79)*(INDIRECT($Q79,TRUE)=$O79),'1. Database - raw'!EC$7:EE$494)),"")</f>
        <v/>
      </c>
      <c r="FA79" s="409" t="str">
        <f t="array" aca="1" ref="FA79" ca="1">IFERROR(_xlfn.STDEV.S(IF(('1. Database - raw'!EC$7:EE$494&gt;0)*('1. Database - raw'!$AD$7:$AD$494=$A79)*(INDIRECT($Q79,TRUE)=$O79),'1. Database - raw'!EC$7:EE$494)),"")</f>
        <v/>
      </c>
      <c r="FB79" s="409" t="str">
        <f t="array" aca="1" ref="FB79" ca="1">IFERROR(IF(COUNT(IF(('1. Database - raw'!EC$7:EE$494&gt;0)*('1. Database - raw'!$AD$7:$AD$494=$A79)*(INDIRECT($Q79,TRUE)=$O79),'1. Database - raw'!EC$7:EE$494))&gt;0,COUNT(IF(('1. Database - raw'!EC$7:EE$494&gt;0)*('1. Database - raw'!$AD$7:$AD$494=$A79)*(INDIRECT($Q79,TRUE)=$O79),'1. Database - raw'!EC$7:EE$494)),""),"")</f>
        <v/>
      </c>
      <c r="FC79" s="407" t="str">
        <f t="shared" ca="1" si="247"/>
        <v/>
      </c>
      <c r="FD79" s="408" t="str">
        <f t="shared" ca="1" si="248"/>
        <v/>
      </c>
      <c r="FE79" s="408" t="str">
        <f t="shared" ca="1" si="249"/>
        <v/>
      </c>
      <c r="FF79" s="408" t="str">
        <f t="array" aca="1" ref="FF79" ca="1">IFERROR(AVERAGE(IF(('1. Database - raw'!EI$7:EK$494&gt;0)*('1. Database - raw'!$AD$7:$AD$494=$A79)*(INDIRECT($Q79,TRUE)=$O79),'1. Database - raw'!EI$7:EK$494)),"")</f>
        <v/>
      </c>
      <c r="FG79" s="409" t="str">
        <f t="array" aca="1" ref="FG79" ca="1">IFERROR(_xlfn.STDEV.S(IF(('1. Database - raw'!EI$7:EK$494&gt;0)*('1. Database - raw'!$AD$7:$AD$494=$A79)*(INDIRECT($Q79,TRUE)=$O79),'1. Database - raw'!EI$7:EK$494)),"")</f>
        <v/>
      </c>
      <c r="FH79" s="409" t="str">
        <f t="array" aca="1" ref="FH79" ca="1">IFERROR(IF(COUNT(IF(('1. Database - raw'!EI$7:EK$494&gt;0)*('1. Database - raw'!$AD$7:$AD$494=$A79)*(INDIRECT($Q79,TRUE)=$O79),'1. Database - raw'!EI$7:EK$494))&gt;0,COUNT(IF(('1. Database - raw'!EI$7:EK$494&gt;0)*('1. Database - raw'!$AD$7:$AD$494=$A79)*(INDIRECT($Q79,TRUE)=$O79),'1. Database - raw'!EI$7:EK$494)),""),"")</f>
        <v/>
      </c>
      <c r="FI79" s="407" t="str">
        <f t="shared" ca="1" si="250"/>
        <v/>
      </c>
      <c r="FJ79" s="408" t="str">
        <f t="shared" ca="1" si="251"/>
        <v/>
      </c>
      <c r="FK79" s="408" t="str">
        <f t="shared" ca="1" si="252"/>
        <v/>
      </c>
      <c r="FL79" s="408" t="str">
        <f t="array" aca="1" ref="FL79" ca="1">IFERROR(AVERAGE(IF(('1. Database - raw'!EO$7:EQ$494&gt;0)*('1. Database - raw'!$AD$7:$AD$494=$A79)*(INDIRECT($Q79,TRUE)=$O79),'1. Database - raw'!EO$7:EQ$494)),"")</f>
        <v/>
      </c>
      <c r="FM79" s="409" t="str">
        <f t="array" aca="1" ref="FM79" ca="1">IFERROR(_xlfn.STDEV.S(IF(('1. Database - raw'!EO$7:EQ$494&gt;0)*('1. Database - raw'!$AD$7:$AD$494=$A79)*(INDIRECT($Q79,TRUE)=$O79),'1. Database - raw'!EO$7:EQ$494)),"")</f>
        <v/>
      </c>
      <c r="FN79" s="409" t="str">
        <f t="array" aca="1" ref="FN79" ca="1">IFERROR(IF(COUNT(IF(('1. Database - raw'!EO$7:EQ$494&gt;0)*('1. Database - raw'!$AD$7:$AD$494=$A79)*(INDIRECT($Q79,TRUE)=$O79),'1. Database - raw'!EO$7:EQ$494))&gt;0,COUNT(IF(('1. Database - raw'!EO$7:EQ$494&gt;0)*('1. Database - raw'!$AD$7:$AD$494=$A79)*(INDIRECT($Q79,TRUE)=$O79),'1. Database - raw'!EO$7:EQ$494)),""),"")</f>
        <v/>
      </c>
      <c r="FO79" s="407" t="str">
        <f t="shared" ca="1" si="253"/>
        <v/>
      </c>
      <c r="FP79" s="408" t="str">
        <f t="shared" ca="1" si="254"/>
        <v/>
      </c>
      <c r="FQ79" s="408" t="str">
        <f t="shared" ca="1" si="255"/>
        <v/>
      </c>
      <c r="FR79" s="408" t="str">
        <f t="array" aca="1" ref="FR79" ca="1">IFERROR(AVERAGE(IF(('1. Database - raw'!EU$7:EW$494&gt;0)*('1. Database - raw'!$AD$7:$AD$494=$A79)*(INDIRECT($Q79,TRUE)=$O79),'1. Database - raw'!EU$7:EW$494)),"")</f>
        <v/>
      </c>
      <c r="FS79" s="409" t="str">
        <f t="array" aca="1" ref="FS79" ca="1">IFERROR(_xlfn.STDEV.S(IF(('1. Database - raw'!EU$7:EW$494&gt;0)*('1. Database - raw'!$AD$7:$AD$494=$A79)*(INDIRECT($Q79,TRUE)=$O79),'1. Database - raw'!EU$7:EW$494)),"")</f>
        <v/>
      </c>
      <c r="FT79" s="409" t="str">
        <f t="array" aca="1" ref="FT79" ca="1">IFERROR(IF(COUNT(IF(('1. Database - raw'!EU$7:EW$494&gt;0)*('1. Database - raw'!$AD$7:$AD$494=$A79)*(INDIRECT($Q79,TRUE)=$O79),'1. Database - raw'!EU$7:EW$494))&gt;0,COUNT(IF(('1. Database - raw'!EU$7:EW$494&gt;0)*('1. Database - raw'!$AD$7:$AD$494=$A79)*(INDIRECT($Q79,TRUE)=$O79),'1. Database - raw'!EU$7:EW$494)),""),"")</f>
        <v/>
      </c>
      <c r="FU79" s="407" t="str">
        <f t="shared" ca="1" si="256"/>
        <v/>
      </c>
      <c r="FV79" s="408" t="str">
        <f t="shared" ca="1" si="257"/>
        <v/>
      </c>
      <c r="FW79" s="408" t="str">
        <f t="shared" ca="1" si="258"/>
        <v/>
      </c>
      <c r="FX79" s="408" t="str">
        <f t="array" aca="1" ref="FX79" ca="1">IFERROR(AVERAGE(IF(('1. Database - raw'!FA$7:FC$494&gt;0)*('1. Database - raw'!$AD$7:$AD$494=$A79)*(INDIRECT($Q79,TRUE)=$O79),'1. Database - raw'!FA$7:FC$494)),"")</f>
        <v/>
      </c>
      <c r="FY79" s="409" t="str">
        <f t="array" aca="1" ref="FY79" ca="1">IFERROR(_xlfn.STDEV.S(IF(('1. Database - raw'!FA$7:FC$494&gt;0)*('1. Database - raw'!$AD$7:$AD$494=$A79)*(INDIRECT($Q79,TRUE)=$O79),'1. Database - raw'!FA$7:FC$494)),"")</f>
        <v/>
      </c>
      <c r="FZ79" s="409" t="str">
        <f t="array" aca="1" ref="FZ79" ca="1">IFERROR(IF(COUNT(IF(('1. Database - raw'!FA$7:FC$494&gt;0)*('1. Database - raw'!$AD$7:$AD$494=$A79)*(INDIRECT($Q79,TRUE)=$O79),'1. Database - raw'!FA$7:FC$494))&gt;0,COUNT(IF(('1. Database - raw'!FA$7:FC$494&gt;0)*('1. Database - raw'!$AD$7:$AD$494=$A79)*(INDIRECT($Q79,TRUE)=$O79),'1. Database - raw'!FA$7:FC$494)),""),"")</f>
        <v/>
      </c>
      <c r="GA79" s="407" t="str">
        <f t="shared" ca="1" si="259"/>
        <v/>
      </c>
      <c r="GB79" s="408" t="str">
        <f t="shared" ca="1" si="260"/>
        <v/>
      </c>
      <c r="GC79" s="408" t="str">
        <f t="shared" ca="1" si="261"/>
        <v/>
      </c>
      <c r="GD79" s="408" t="str">
        <f t="array" aca="1" ref="GD79" ca="1">IFERROR(AVERAGE(IF(('1. Database - raw'!FG$7:FI$494&gt;0)*('1. Database - raw'!$AD$7:$AD$494=$A79)*(INDIRECT($Q79,TRUE)=$O79),'1. Database - raw'!FG$7:FI$494)),"")</f>
        <v/>
      </c>
      <c r="GE79" s="409" t="str">
        <f t="array" aca="1" ref="GE79" ca="1">IFERROR(_xlfn.STDEV.S(IF(('1. Database - raw'!FG$7:FI$494&gt;0)*('1. Database - raw'!$AD$7:$AD$494=$A79)*(INDIRECT($Q79,TRUE)=$O79),'1. Database - raw'!FG$7:FI$494)),"")</f>
        <v/>
      </c>
      <c r="GF79" s="409" t="str">
        <f t="array" aca="1" ref="GF79" ca="1">IFERROR(IF(COUNT(IF(('1. Database - raw'!FG$7:FI$494&gt;0)*('1. Database - raw'!$AD$7:$AD$494=$A79)*(INDIRECT($Q79,TRUE)=$O79),'1. Database - raw'!FG$7:FI$494))&gt;0,COUNT(IF(('1. Database - raw'!FG$7:FI$494&gt;0)*('1. Database - raw'!$AD$7:$AD$494=$A79)*(INDIRECT($Q79,TRUE)=$O79),'1. Database - raw'!FG$7:FI$494)),""),"")</f>
        <v/>
      </c>
      <c r="GG79" s="407" t="str">
        <f t="shared" ca="1" si="262"/>
        <v/>
      </c>
      <c r="GH79" s="408" t="str">
        <f t="shared" ca="1" si="263"/>
        <v/>
      </c>
      <c r="GI79" s="408" t="str">
        <f t="shared" ca="1" si="264"/>
        <v/>
      </c>
      <c r="GJ79" s="408" t="str">
        <f t="array" aca="1" ref="GJ79" ca="1">IFERROR(AVERAGE(IF(('1. Database - raw'!FM$7:FO$494&gt;0)*('1. Database - raw'!$AD$7:$AD$494=$A79)*(INDIRECT($Q79,TRUE)=$O79),'1. Database - raw'!FM$7:FO$494)),"")</f>
        <v/>
      </c>
      <c r="GK79" s="409" t="str">
        <f t="array" aca="1" ref="GK79" ca="1">IFERROR(_xlfn.STDEV.S(IF(('1. Database - raw'!FM$7:FO$494&gt;0)*('1. Database - raw'!$AD$7:$AD$494=$A79)*(INDIRECT($Q79,TRUE)=$O79),'1. Database - raw'!FM$7:FO$494)),"")</f>
        <v/>
      </c>
      <c r="GL79" s="409" t="str">
        <f t="array" aca="1" ref="GL79" ca="1">IFERROR(IF(COUNT(IF(('1. Database - raw'!FM$7:FO$494&gt;0)*('1. Database - raw'!$AD$7:$AD$494=$A79)*(INDIRECT($Q79,TRUE)=$O79),'1. Database - raw'!FM$7:FO$494))&gt;0,COUNT(IF(('1. Database - raw'!FM$7:FO$494&gt;0)*('1. Database - raw'!$AD$7:$AD$494=$A79)*(INDIRECT($Q79,TRUE)=$O79),'1. Database - raw'!FM$7:FO$494)),""),"")</f>
        <v/>
      </c>
      <c r="GM79" s="407">
        <f t="shared" ca="1" si="265"/>
        <v>35.204012310171734</v>
      </c>
      <c r="GN79" s="408">
        <f t="shared" ca="1" si="266"/>
        <v>61.685447608558384</v>
      </c>
      <c r="GO79" s="408">
        <f t="shared" ca="1" si="267"/>
        <v>46.600163701108862</v>
      </c>
      <c r="GP79" s="408">
        <f t="array" aca="1" ref="GP79" ca="1">IFERROR(AVERAGE(IF(('1. Database - raw'!FS$7:FU$494&gt;0)*('1. Database - raw'!$AD$7:$AD$494=$A79)*(INDIRECT($Q79,TRUE)=$O79),'1. Database - raw'!FS$7:FU$494)),"")</f>
        <v>50.25</v>
      </c>
      <c r="GQ79" s="409">
        <f t="array" aca="1" ref="GQ79" ca="1">IFERROR(_xlfn.STDEV.S(IF(('1. Database - raw'!FS$7:FU$494&gt;0)*('1. Database - raw'!$AD$7:$AD$494=$A79)*(INDIRECT($Q79,TRUE)=$O79),'1. Database - raw'!FS$7:FU$494)),"")</f>
        <v>20.273815801246126</v>
      </c>
      <c r="GR79" s="409">
        <f t="array" aca="1" ref="GR79" ca="1">IFERROR(IF(COUNT(IF(('1. Database - raw'!FS$7:FU$494&gt;0)*('1. Database - raw'!$AD$7:$AD$494=$A79)*(INDIRECT($Q79,TRUE)=$O79),'1. Database - raw'!FS$7:FU$494))&gt;0,COUNT(IF(('1. Database - raw'!FS$7:FU$494&gt;0)*('1. Database - raw'!$AD$7:$AD$494=$A79)*(INDIRECT($Q79,TRUE)=$O79),'1. Database - raw'!FS$7:FU$494)),""),"")</f>
        <v>8</v>
      </c>
      <c r="GS79" s="407" t="str">
        <f t="shared" ca="1" si="268"/>
        <v/>
      </c>
      <c r="GT79" s="408" t="str">
        <f t="shared" ca="1" si="269"/>
        <v/>
      </c>
      <c r="GU79" s="408" t="str">
        <f t="shared" ca="1" si="270"/>
        <v/>
      </c>
      <c r="GV79" s="408">
        <f t="array" aca="1" ref="GV79" ca="1">IFERROR(AVERAGE(IF(('1. Database - raw'!FY$7:GA$494&gt;0)*('1. Database - raw'!$AD$7:$AD$494=$A79)*(INDIRECT($Q79,TRUE)=$O79),'1. Database - raw'!FY$7:GA$494)),"")</f>
        <v>42.2</v>
      </c>
      <c r="GW79" s="409" t="str">
        <f t="array" aca="1" ref="GW79" ca="1">IFERROR(_xlfn.STDEV.S(IF(('1. Database - raw'!FY$7:GA$494&gt;0)*('1. Database - raw'!$AD$7:$AD$494=$A79)*(INDIRECT($Q79,TRUE)=$O79),'1. Database - raw'!FY$7:GA$494)),"")</f>
        <v/>
      </c>
      <c r="GX79" s="409">
        <f t="array" aca="1" ref="GX79" ca="1">IFERROR(IF(COUNT(IF(('1. Database - raw'!FY$7:GA$494&gt;0)*('1. Database - raw'!$AD$7:$AD$494=$A79)*(INDIRECT($Q79,TRUE)=$O79),'1. Database - raw'!FY$7:GA$494))&gt;0,COUNT(IF(('1. Database - raw'!FY$7:GA$494&gt;0)*('1. Database - raw'!$AD$7:$AD$494=$A79)*(INDIRECT($Q79,TRUE)=$O79),'1. Database - raw'!FY$7:GA$494)),""),"")</f>
        <v>1</v>
      </c>
      <c r="GY79" s="407" t="str">
        <f t="shared" ca="1" si="271"/>
        <v/>
      </c>
      <c r="GZ79" s="408" t="str">
        <f t="shared" ca="1" si="272"/>
        <v/>
      </c>
      <c r="HA79" s="408" t="str">
        <f t="shared" ca="1" si="273"/>
        <v/>
      </c>
      <c r="HB79" s="408" t="str">
        <f t="array" aca="1" ref="HB79" ca="1">IFERROR(AVERAGE(IF(('1. Database - raw'!GE$7:GG$494&gt;0)*('1. Database - raw'!$AD$7:$AD$494=$A79)*(INDIRECT($Q79,TRUE)=$O79),'1. Database - raw'!GE$7:GG$494)),"")</f>
        <v/>
      </c>
      <c r="HC79" s="409" t="str">
        <f t="array" aca="1" ref="HC79" ca="1">IFERROR(_xlfn.STDEV.S(IF(('1. Database - raw'!GE$7:GG$494&gt;0)*('1. Database - raw'!$AD$7:$AD$494=$A79)*(INDIRECT($Q79,TRUE)=$O79),'1. Database - raw'!GE$7:GG$494)),"")</f>
        <v/>
      </c>
      <c r="HD79" s="409" t="str">
        <f t="array" aca="1" ref="HD79" ca="1">IFERROR(IF(COUNT(IF(('1. Database - raw'!GE$7:GG$494&gt;0)*('1. Database - raw'!$AD$7:$AD$494=$A79)*(INDIRECT($Q79,TRUE)=$O79),'1. Database - raw'!GE$7:GG$494))&gt;0,COUNT(IF(('1. Database - raw'!GE$7:GG$494&gt;0)*('1. Database - raw'!$AD$7:$AD$494=$A79)*(INDIRECT($Q79,TRUE)=$O79),'1. Database - raw'!GE$7:GG$494)),""),"")</f>
        <v/>
      </c>
      <c r="HE79" s="407" t="str">
        <f t="shared" ca="1" si="274"/>
        <v/>
      </c>
      <c r="HF79" s="408" t="str">
        <f t="shared" ca="1" si="275"/>
        <v/>
      </c>
      <c r="HG79" s="408" t="str">
        <f t="shared" ca="1" si="276"/>
        <v/>
      </c>
      <c r="HH79" s="408" t="str">
        <f t="array" aca="1" ref="HH79" ca="1">IFERROR(AVERAGE(IF(('1. Database - raw'!GK$7:GM$494&gt;0)*('1. Database - raw'!$AD$7:$AD$494=$A79)*(INDIRECT($Q79,TRUE)=$O79),'1. Database - raw'!GK$7:GM$494)),"")</f>
        <v/>
      </c>
      <c r="HI79" s="409" t="str">
        <f t="array" aca="1" ref="HI79" ca="1">IFERROR(_xlfn.STDEV.S(IF(('1. Database - raw'!GK$7:GM$494&gt;0)*('1. Database - raw'!$AD$7:$AD$494=$A79)*(INDIRECT($Q79,TRUE)=$O79),'1. Database - raw'!GK$7:GM$494)),"")</f>
        <v/>
      </c>
      <c r="HJ79" s="409" t="str">
        <f t="array" aca="1" ref="HJ79" ca="1">IFERROR(IF(COUNT(IF(('1. Database - raw'!GK$7:GM$494&gt;0)*('1. Database - raw'!$AD$7:$AD$494=$A79)*(INDIRECT($Q79,TRUE)=$O79),'1. Database - raw'!GK$7:GM$494))&gt;0,COUNT(IF(('1. Database - raw'!GK$7:GM$494&gt;0)*('1. Database - raw'!$AD$7:$AD$494=$A79)*(INDIRECT($Q79,TRUE)=$O79),'1. Database - raw'!GK$7:GM$494)),""),"")</f>
        <v/>
      </c>
      <c r="HK79" s="407" t="str">
        <f t="shared" ca="1" si="277"/>
        <v/>
      </c>
      <c r="HL79" s="408" t="str">
        <f t="shared" ca="1" si="278"/>
        <v/>
      </c>
      <c r="HM79" s="408" t="str">
        <f t="shared" ca="1" si="279"/>
        <v/>
      </c>
      <c r="HN79" s="408" t="str">
        <f t="array" aca="1" ref="HN79" ca="1">IFERROR(AVERAGE(IF(('1. Database - raw'!GQ$7:GS$494&gt;0)*('1. Database - raw'!$AD$7:$AD$494=$A79)*(INDIRECT($Q79,TRUE)=$O79),'1. Database - raw'!GQ$7:GS$494)),"")</f>
        <v/>
      </c>
      <c r="HO79" s="409" t="str">
        <f t="array" aca="1" ref="HO79" ca="1">IFERROR(_xlfn.STDEV.S(IF(('1. Database - raw'!GQ$7:GS$494&gt;0)*('1. Database - raw'!$AD$7:$AD$494=$A79)*(INDIRECT($Q79,TRUE)=$O79),'1. Database - raw'!GQ$7:GS$494)),"")</f>
        <v/>
      </c>
      <c r="HP79" s="409" t="str">
        <f t="array" aca="1" ref="HP79" ca="1">IFERROR(IF(COUNT(IF(('1. Database - raw'!GQ$7:GS$494&gt;0)*('1. Database - raw'!$AD$7:$AD$494=$A79)*(INDIRECT($Q79,TRUE)=$O79),'1. Database - raw'!GQ$7:GS$494))&gt;0,COUNT(IF(('1. Database - raw'!GQ$7:GS$494&gt;0)*('1. Database - raw'!$AD$7:$AD$494=$A79)*(INDIRECT($Q79,TRUE)=$O79),'1. Database - raw'!GQ$7:GS$494)),""),"")</f>
        <v/>
      </c>
      <c r="HQ79" s="407" t="str">
        <f t="shared" ca="1" si="280"/>
        <v/>
      </c>
      <c r="HR79" s="408" t="str">
        <f t="shared" ca="1" si="281"/>
        <v/>
      </c>
      <c r="HS79" s="408" t="str">
        <f t="shared" ca="1" si="282"/>
        <v/>
      </c>
      <c r="HT79" s="408" t="str">
        <f t="array" aca="1" ref="HT79" ca="1">IFERROR(AVERAGE(IF(('1. Database - raw'!GW$7:GY$494&gt;0)*('1. Database - raw'!$AD$7:$AD$494=$A79)*(INDIRECT($Q79,TRUE)=$O79),'1. Database - raw'!GW$7:GY$494)),"")</f>
        <v/>
      </c>
      <c r="HU79" s="409" t="str">
        <f t="array" aca="1" ref="HU79" ca="1">IFERROR(_xlfn.STDEV.S(IF(('1. Database - raw'!GW$7:GY$494&gt;0)*('1. Database - raw'!$AD$7:$AD$494=$A79)*(INDIRECT($Q79,TRUE)=$O79),'1. Database - raw'!GW$7:GY$494)),"")</f>
        <v/>
      </c>
      <c r="HV79" s="409" t="str">
        <f t="array" aca="1" ref="HV79" ca="1">IFERROR(IF(COUNT(IF(('1. Database - raw'!GW$7:GY$494&gt;0)*('1. Database - raw'!$AD$7:$AD$494=$A79)*(INDIRECT($Q79,TRUE)=$O79),'1. Database - raw'!GW$7:GY$494))&gt;0,COUNT(IF(('1. Database - raw'!GW$7:GY$494&gt;0)*('1. Database - raw'!$AD$7:$AD$494=$A79)*(INDIRECT($Q79,TRUE)=$O79),'1. Database - raw'!GW$7:GY$494)),""),"")</f>
        <v/>
      </c>
      <c r="HW79" s="407" t="str">
        <f t="shared" ca="1" si="283"/>
        <v/>
      </c>
      <c r="HX79" s="408" t="str">
        <f t="shared" ca="1" si="284"/>
        <v/>
      </c>
      <c r="HY79" s="408" t="str">
        <f t="shared" ca="1" si="285"/>
        <v/>
      </c>
      <c r="HZ79" s="408" t="str">
        <f t="array" aca="1" ref="HZ79" ca="1">IFERROR(AVERAGE(IF(('1. Database - raw'!HC$7:HE$494&gt;0)*('1. Database - raw'!$AD$7:$AD$494=$A79)*(INDIRECT($Q79,TRUE)=$O79),'1. Database - raw'!HC$7:HE$494)),"")</f>
        <v/>
      </c>
      <c r="IA79" s="409" t="str">
        <f t="array" aca="1" ref="IA79" ca="1">IFERROR(_xlfn.STDEV.S(IF(('1. Database - raw'!HC$7:HE$494&gt;0)*('1. Database - raw'!$AD$7:$AD$494=$A79)*(INDIRECT($Q79,TRUE)=$O79),'1. Database - raw'!HC$7:HE$494)),"")</f>
        <v/>
      </c>
      <c r="IB79" s="409" t="str">
        <f t="array" aca="1" ref="IB79" ca="1">IFERROR(IF(COUNT(IF(('1. Database - raw'!HC$7:HE$494&gt;0)*('1. Database - raw'!$AD$7:$AD$494=$A79)*(INDIRECT($Q79,TRUE)=$O79),'1. Database - raw'!HC$7:HE$494))&gt;0,COUNT(IF(('1. Database - raw'!HC$7:HE$494&gt;0)*('1. Database - raw'!$AD$7:$AD$494=$A79)*(INDIRECT($Q79,TRUE)=$O79),'1. Database - raw'!HC$7:HE$494)),""),"")</f>
        <v/>
      </c>
      <c r="IC79" s="407" t="str">
        <f t="shared" ca="1" si="286"/>
        <v/>
      </c>
      <c r="ID79" s="408" t="str">
        <f t="shared" ca="1" si="287"/>
        <v/>
      </c>
      <c r="IE79" s="408" t="str">
        <f t="shared" ca="1" si="288"/>
        <v/>
      </c>
      <c r="IF79" s="408" t="str">
        <f t="array" aca="1" ref="IF79" ca="1">IFERROR(AVERAGE(IF(('1. Database - raw'!HI$7:HK$494&gt;0)*('1. Database - raw'!$AD$7:$AD$494=$A79)*(INDIRECT($Q79,TRUE)=$O79),'1. Database - raw'!HI$7:HK$494)),"")</f>
        <v/>
      </c>
      <c r="IG79" s="409" t="str">
        <f t="array" aca="1" ref="IG79" ca="1">IFERROR(_xlfn.STDEV.S(IF(('1. Database - raw'!HI$7:HK$494&gt;0)*('1. Database - raw'!$AD$7:$AD$494=$A79)*(INDIRECT($Q79,TRUE)=$O79),'1. Database - raw'!HI$7:HK$494)),"")</f>
        <v/>
      </c>
      <c r="IH79" s="409" t="str">
        <f t="array" aca="1" ref="IH79" ca="1">IFERROR(IF(COUNT(IF(('1. Database - raw'!HI$7:HK$494&gt;0)*('1. Database - raw'!$AD$7:$AD$494=$A79)*(INDIRECT($Q79,TRUE)=$O79),'1. Database - raw'!HI$7:HK$494))&gt;0,COUNT(IF(('1. Database - raw'!HI$7:HK$494&gt;0)*('1. Database - raw'!$AD$7:$AD$494=$A79)*(INDIRECT($Q79,TRUE)=$O79),'1. Database - raw'!HI$7:HK$494)),""),"")</f>
        <v/>
      </c>
      <c r="II79" s="407" t="str">
        <f t="shared" ca="1" si="289"/>
        <v/>
      </c>
      <c r="IJ79" s="408" t="str">
        <f t="shared" ca="1" si="290"/>
        <v/>
      </c>
      <c r="IK79" s="408" t="str">
        <f t="shared" ca="1" si="291"/>
        <v/>
      </c>
      <c r="IL79" s="408" t="str">
        <f t="array" aca="1" ref="IL79" ca="1">IFERROR(AVERAGE(IF(('1. Database - raw'!HO$7:HQ$494&gt;0)*('1. Database - raw'!$AD$7:$AD$494=$A79)*(INDIRECT($Q79,TRUE)=$O79),'1. Database - raw'!HO$7:HQ$494)),"")</f>
        <v/>
      </c>
      <c r="IM79" s="409" t="str">
        <f t="array" aca="1" ref="IM79" ca="1">IFERROR(_xlfn.STDEV.S(IF(('1. Database - raw'!HO$7:HQ$494&gt;0)*('1. Database - raw'!$AD$7:$AD$494=$A79)*(INDIRECT($Q79,TRUE)=$O79),'1. Database - raw'!HO$7:HQ$494)),"")</f>
        <v/>
      </c>
      <c r="IN79" s="409" t="str">
        <f t="array" aca="1" ref="IN79" ca="1">IFERROR(IF(COUNT(IF(('1. Database - raw'!HO$7:HQ$494&gt;0)*('1. Database - raw'!$AD$7:$AD$494=$A79)*(INDIRECT($Q79,TRUE)=$O79),'1. Database - raw'!HO$7:HQ$494))&gt;0,COUNT(IF(('1. Database - raw'!HO$7:HQ$494&gt;0)*('1. Database - raw'!$AD$7:$AD$494=$A79)*(INDIRECT($Q79,TRUE)=$O79),'1. Database - raw'!HO$7:HQ$494)),""),"")</f>
        <v/>
      </c>
      <c r="IO79" s="407" t="str">
        <f t="shared" ca="1" si="292"/>
        <v/>
      </c>
      <c r="IP79" s="408" t="str">
        <f t="shared" ca="1" si="293"/>
        <v/>
      </c>
      <c r="IQ79" s="408" t="str">
        <f t="shared" ca="1" si="294"/>
        <v/>
      </c>
      <c r="IR79" s="408" t="str">
        <f t="array" aca="1" ref="IR79" ca="1">IFERROR(AVERAGE(IF(('1. Database - raw'!HU$7:HW$494&gt;0)*('1. Database - raw'!$AD$7:$AD$494=$A79)*(INDIRECT($Q79,TRUE)=$O79),'1. Database - raw'!HU$7:HW$494)),"")</f>
        <v/>
      </c>
      <c r="IS79" s="409" t="str">
        <f t="array" aca="1" ref="IS79" ca="1">IFERROR(_xlfn.STDEV.S(IF(('1. Database - raw'!HU$7:HW$494&gt;0)*('1. Database - raw'!$AD$7:$AD$494=$A79)*(INDIRECT($Q79,TRUE)=$O79),'1. Database - raw'!HU$7:HW$494)),"")</f>
        <v/>
      </c>
      <c r="IT79" s="409" t="str">
        <f t="array" aca="1" ref="IT79" ca="1">IFERROR(IF(COUNT(IF(('1. Database - raw'!HU$7:HW$494&gt;0)*('1. Database - raw'!$AD$7:$AD$494=$A79)*(INDIRECT($Q79,TRUE)=$O79),'1. Database - raw'!HU$7:HW$494))&gt;0,COUNT(IF(('1. Database - raw'!HU$7:HW$494&gt;0)*('1. Database - raw'!$AD$7:$AD$494=$A79)*(INDIRECT($Q79,TRUE)=$O79),'1. Database - raw'!HU$7:HW$494)),""),"")</f>
        <v/>
      </c>
      <c r="IU79" s="407" t="str">
        <f t="shared" ca="1" si="295"/>
        <v/>
      </c>
      <c r="IV79" s="408" t="str">
        <f t="shared" ca="1" si="296"/>
        <v/>
      </c>
      <c r="IW79" s="408" t="str">
        <f t="shared" ca="1" si="297"/>
        <v/>
      </c>
      <c r="IX79" s="408" t="str">
        <f t="array" aca="1" ref="IX79" ca="1">IFERROR(AVERAGE(IF(('1. Database - raw'!IA$7:IC$494&gt;0)*('1. Database - raw'!$AD$7:$AD$494=$A79)*(INDIRECT($Q79,TRUE)=$O79),'1. Database - raw'!IA$7:IC$494)),"")</f>
        <v/>
      </c>
      <c r="IY79" s="409" t="str">
        <f t="array" aca="1" ref="IY79" ca="1">IFERROR(_xlfn.STDEV.S(IF(('1. Database - raw'!IA$7:IC$494&gt;0)*('1. Database - raw'!$AD$7:$AD$494=$A79)*(INDIRECT($Q79,TRUE)=$O79),'1. Database - raw'!IA$7:IC$494)),"")</f>
        <v/>
      </c>
      <c r="IZ79" s="409" t="str">
        <f t="array" aca="1" ref="IZ79" ca="1">IFERROR(IF(COUNT(IF(('1. Database - raw'!IA$7:IC$494&gt;0)*('1. Database - raw'!$AD$7:$AD$494=$A79)*(INDIRECT($Q79,TRUE)=$O79),'1. Database - raw'!IA$7:IC$494))&gt;0,COUNT(IF(('1. Database - raw'!IA$7:IC$494&gt;0)*('1. Database - raw'!$AD$7:$AD$494=$A79)*(INDIRECT($Q79,TRUE)=$O79),'1. Database - raw'!IA$7:IC$494)),""),"")</f>
        <v/>
      </c>
      <c r="JA79" s="407" t="str">
        <f t="shared" ca="1" si="298"/>
        <v/>
      </c>
      <c r="JB79" s="408" t="str">
        <f t="shared" ca="1" si="299"/>
        <v/>
      </c>
      <c r="JC79" s="408" t="str">
        <f t="shared" ca="1" si="300"/>
        <v/>
      </c>
      <c r="JD79" s="408" t="str">
        <f t="array" aca="1" ref="JD79" ca="1">IFERROR(AVERAGE(IF(('1. Database - raw'!IG$7:II$494&gt;0)*('1. Database - raw'!$AD$7:$AD$494=$A79)*(INDIRECT($Q79,TRUE)=$O79),'1. Database - raw'!IG$7:II$494)),"")</f>
        <v/>
      </c>
      <c r="JE79" s="409" t="str">
        <f t="array" aca="1" ref="JE79" ca="1">IFERROR(_xlfn.STDEV.S(IF(('1. Database - raw'!IG$7:II$494&gt;0)*('1. Database - raw'!$AD$7:$AD$494=$A79)*(INDIRECT($Q79,TRUE)=$O79),'1. Database - raw'!IG$7:II$494)),"")</f>
        <v/>
      </c>
      <c r="JF79" s="409" t="str">
        <f t="array" aca="1" ref="JF79" ca="1">IFERROR(IF(COUNT(IF(('1. Database - raw'!IG$7:II$494&gt;0)*('1. Database - raw'!$AD$7:$AD$494=$A79)*(INDIRECT($Q79,TRUE)=$O79),'1. Database - raw'!IG$7:II$494))&gt;0,COUNT(IF(('1. Database - raw'!IG$7:II$494&gt;0)*('1. Database - raw'!$AD$7:$AD$494=$A79)*(INDIRECT($Q79,TRUE)=$O79),'1. Database - raw'!IG$7:II$494)),""),"")</f>
        <v/>
      </c>
      <c r="JG79" s="414">
        <f t="shared" ca="1" si="301"/>
        <v>1.9437125816075458</v>
      </c>
      <c r="JH79" s="415">
        <f t="shared" ca="1" si="302"/>
        <v>8.0523116091149198</v>
      </c>
      <c r="JI79" s="415">
        <f t="shared" ca="1" si="303"/>
        <v>3.956182425730792</v>
      </c>
      <c r="JJ79" s="415">
        <f t="array" aca="1" ref="JJ79" ca="1">IFERROR(AVERAGE(IF(('1. Database - raw'!IM$7:IO$494&gt;0)*('1. Database - raw'!$AD$7:$AD$494=$A79)*(INDIRECT($Q79,TRUE)=$O79),'1. Database - raw'!IM$7:IO$494)),"")</f>
        <v>4.75</v>
      </c>
      <c r="JK79" s="416">
        <f t="array" aca="1" ref="JK79" ca="1">IFERROR(_xlfn.STDEV.S(IF(('1. Database - raw'!IM$7:IO$494&gt;0)*('1. Database - raw'!$AD$7:$AD$494=$A79)*(INDIRECT($Q79,TRUE)=$O79),'1. Database - raw'!IM$7:IO$494)),"")</f>
        <v>3.156396378783882</v>
      </c>
      <c r="JL79" s="409">
        <f t="array" aca="1" ref="JL79" ca="1">IFERROR(IF(COUNT(IF(('1. Database - raw'!IM$7:IO$494&gt;0)*('1. Database - raw'!$AD$7:$AD$494=$A79)*(INDIRECT($Q79,TRUE)=$O79),'1. Database - raw'!IM$7:IO$494))&gt;0,COUNT(IF(('1. Database - raw'!IM$7:IO$494&gt;0)*('1. Database - raw'!$AD$7:$AD$494=$A79)*(INDIRECT($Q79,TRUE)=$O79),'1. Database - raw'!IM$7:IO$494)),""),"")</f>
        <v>6</v>
      </c>
      <c r="JM79" s="414" t="str">
        <f t="shared" ca="1" si="304"/>
        <v/>
      </c>
      <c r="JN79" s="415" t="str">
        <f t="shared" ca="1" si="305"/>
        <v/>
      </c>
      <c r="JO79" s="415" t="str">
        <f t="shared" ca="1" si="306"/>
        <v/>
      </c>
      <c r="JP79" s="415" t="str">
        <f t="array" aca="1" ref="JP79" ca="1">IFERROR(AVERAGE(IF(('1. Database - raw'!IS$7:IU$494&gt;0)*('1. Database - raw'!$AD$7:$AD$494=$A79)*(INDIRECT($Q79,TRUE)=$O79),'1. Database - raw'!IS$7:IU$494)),"")</f>
        <v/>
      </c>
      <c r="JQ79" s="416" t="str">
        <f t="array" aca="1" ref="JQ79" ca="1">IFERROR(_xlfn.STDEV.S(IF(('1. Database - raw'!IS$7:IU$494&gt;0)*('1. Database - raw'!$AD$7:$AD$494=$A79)*(INDIRECT($Q79,TRUE)=$O79),'1. Database - raw'!IS$7:IU$494)),"")</f>
        <v/>
      </c>
      <c r="JR79" s="409" t="str">
        <f t="array" aca="1" ref="JR79" ca="1">IFERROR(IF(COUNT(IF(('1. Database - raw'!IS$7:IU$494&gt;0)*('1. Database - raw'!$AD$7:$AD$494=$A79)*(INDIRECT($Q79,TRUE)=$O79),'1. Database - raw'!IS$7:IU$494))&gt;0,COUNT(IF(('1. Database - raw'!IS$7:IU$494&gt;0)*('1. Database - raw'!$AD$7:$AD$494=$A79)*(INDIRECT($Q79,TRUE)=$O79),'1. Database - raw'!IS$7:IU$494)),""),"")</f>
        <v/>
      </c>
      <c r="JS79" s="414" t="str">
        <f t="shared" ca="1" si="307"/>
        <v/>
      </c>
      <c r="JT79" s="415" t="str">
        <f t="shared" ca="1" si="308"/>
        <v/>
      </c>
      <c r="JU79" s="415" t="str">
        <f t="shared" ca="1" si="309"/>
        <v/>
      </c>
      <c r="JV79" s="415" t="str">
        <f t="array" aca="1" ref="JV79" ca="1">IFERROR(AVERAGE(IF(('1. Database - raw'!IY$7:JA$494&gt;0)*('1. Database - raw'!$AD$7:$AD$494=$A79)*(INDIRECT($Q79,TRUE)=$O79),'1. Database - raw'!IY$7:JA$494)),"")</f>
        <v/>
      </c>
      <c r="JW79" s="416" t="str">
        <f t="array" aca="1" ref="JW79" ca="1">IFERROR(_xlfn.STDEV.S(IF(('1. Database - raw'!IY$7:JA$494&gt;0)*('1. Database - raw'!$AD$7:$AD$494=$A79)*(INDIRECT($Q79,TRUE)=$O79),'1. Database - raw'!IY$7:JA$494)),"")</f>
        <v/>
      </c>
      <c r="JX79" s="409" t="str">
        <f t="array" aca="1" ref="JX79" ca="1">IFERROR(IF(COUNT(IF(('1. Database - raw'!IY$7:JA$494&gt;0)*('1. Database - raw'!$AD$7:$AD$494=$A79)*(INDIRECT($Q79,TRUE)=$O79),'1. Database - raw'!IY$7:JA$494))&gt;0,COUNT(IF(('1. Database - raw'!IY$7:JA$494&gt;0)*('1. Database - raw'!$AD$7:$AD$494=$A79)*(INDIRECT($Q79,TRUE)=$O79),'1. Database - raw'!IY$7:JA$494)),""),"")</f>
        <v/>
      </c>
      <c r="JY79" s="414" t="str">
        <f t="shared" ca="1" si="310"/>
        <v/>
      </c>
      <c r="JZ79" s="415" t="str">
        <f t="shared" ca="1" si="311"/>
        <v/>
      </c>
      <c r="KA79" s="415" t="str">
        <f t="shared" ca="1" si="312"/>
        <v/>
      </c>
      <c r="KB79" s="415" t="str">
        <f t="array" aca="1" ref="KB79" ca="1">IFERROR(AVERAGE(IF(('1. Database - raw'!JE$7:JG$494&gt;0)*('1. Database - raw'!$AD$7:$AD$494=$A79)*(INDIRECT($Q79,TRUE)=$O79),'1. Database - raw'!JE$7:JG$494)),"")</f>
        <v/>
      </c>
      <c r="KC79" s="416" t="str">
        <f t="array" aca="1" ref="KC79" ca="1">IFERROR(_xlfn.STDEV.S(IF(('1. Database - raw'!JE$7:JG$494&gt;0)*('1. Database - raw'!$AD$7:$AD$494=$A79)*(INDIRECT($Q79,TRUE)=$O79),'1. Database - raw'!JE$7:JG$494)),"")</f>
        <v/>
      </c>
      <c r="KD79" s="409" t="str">
        <f t="array" aca="1" ref="KD79" ca="1">IFERROR(IF(COUNT(IF(('1. Database - raw'!JE$7:JG$494&gt;0)*('1. Database - raw'!$AD$7:$AD$494=$A79)*(INDIRECT($Q79,TRUE)=$O79),'1. Database - raw'!JE$7:JG$494))&gt;0,COUNT(IF(('1. Database - raw'!JE$7:JG$494&gt;0)*('1. Database - raw'!$AD$7:$AD$494=$A79)*(INDIRECT($Q79,TRUE)=$O79),'1. Database - raw'!JE$7:JG$494)),""),"")</f>
        <v/>
      </c>
      <c r="KE79" s="414" t="str">
        <f t="shared" ca="1" si="313"/>
        <v/>
      </c>
      <c r="KF79" s="415" t="str">
        <f t="shared" ca="1" si="314"/>
        <v/>
      </c>
      <c r="KG79" s="415" t="str">
        <f t="shared" ca="1" si="315"/>
        <v/>
      </c>
      <c r="KH79" s="415" t="str">
        <f t="array" aca="1" ref="KH79" ca="1">IFERROR(AVERAGE(IF(('1. Database - raw'!JK$7:JM$494&gt;0)*('1. Database - raw'!$AD$7:$AD$494=$A79)*(INDIRECT($Q79,TRUE)=$O79),'1. Database - raw'!JK$7:JM$494)),"")</f>
        <v/>
      </c>
      <c r="KI79" s="416" t="str">
        <f t="array" aca="1" ref="KI79" ca="1">IFERROR(_xlfn.STDEV.S(IF(('1. Database - raw'!JK$7:JM$494&gt;0)*('1. Database - raw'!$AD$7:$AD$494=$A79)*(INDIRECT($Q79,TRUE)=$O79),'1. Database - raw'!JK$7:JM$494)),"")</f>
        <v/>
      </c>
      <c r="KJ79" s="409" t="str">
        <f t="array" aca="1" ref="KJ79" ca="1">IFERROR(IF(COUNT(IF(('1. Database - raw'!JK$7:JM$494&gt;0)*('1. Database - raw'!$AD$7:$AD$494=$A79)*(INDIRECT($Q79,TRUE)=$O79),'1. Database - raw'!JK$7:JM$494))&gt;0,COUNT(IF(('1. Database - raw'!JK$7:JM$494&gt;0)*('1. Database - raw'!$AD$7:$AD$494=$A79)*(INDIRECT($Q79,TRUE)=$O79),'1. Database - raw'!JK$7:JM$494)),""),"")</f>
        <v/>
      </c>
      <c r="KK79" s="414" t="str">
        <f t="shared" ca="1" si="316"/>
        <v/>
      </c>
      <c r="KL79" s="415" t="str">
        <f t="shared" ca="1" si="317"/>
        <v/>
      </c>
      <c r="KM79" s="415" t="str">
        <f t="shared" ca="1" si="318"/>
        <v/>
      </c>
      <c r="KN79" s="415" t="str">
        <f t="array" aca="1" ref="KN79" ca="1">IFERROR(AVERAGE(IF(('1. Database - raw'!JQ$7:JS$494&gt;0)*('1. Database - raw'!$AD$7:$AD$494=$A79)*(INDIRECT($Q79,TRUE)=$O79),'1. Database - raw'!JQ$7:JS$494)),"")</f>
        <v/>
      </c>
      <c r="KO79" s="416" t="str">
        <f t="array" aca="1" ref="KO79" ca="1">IFERROR(_xlfn.STDEV.S(IF(('1. Database - raw'!JQ$7:JS$494&gt;0)*('1. Database - raw'!$AD$7:$AD$494=$A79)*(INDIRECT($Q79,TRUE)=$O79),'1. Database - raw'!JQ$7:JS$494)),"")</f>
        <v/>
      </c>
      <c r="KP79" s="409" t="str">
        <f t="array" aca="1" ref="KP79" ca="1">IFERROR(IF(COUNT(IF(('1. Database - raw'!JQ$7:JS$494&gt;0)*('1. Database - raw'!$AD$7:$AD$494=$A79)*(INDIRECT($Q79,TRUE)=$O79),'1. Database - raw'!JQ$7:JS$494))&gt;0,COUNT(IF(('1. Database - raw'!JQ$7:JS$494&gt;0)*('1. Database - raw'!$AD$7:$AD$494=$A79)*(INDIRECT($Q79,TRUE)=$O79),'1. Database - raw'!JQ$7:JS$494)),""),"")</f>
        <v/>
      </c>
      <c r="KQ79" s="414" t="str">
        <f t="shared" ca="1" si="319"/>
        <v/>
      </c>
      <c r="KR79" s="415" t="str">
        <f t="shared" ca="1" si="320"/>
        <v/>
      </c>
      <c r="KS79" s="415" t="str">
        <f t="shared" ca="1" si="321"/>
        <v/>
      </c>
      <c r="KT79" s="415" t="str">
        <f t="array" aca="1" ref="KT79" ca="1">IFERROR(AVERAGE(IF(('1. Database - raw'!JW$7:JY$494&gt;0)*('1. Database - raw'!$AD$7:$AD$494=$A79)*(INDIRECT($Q79,TRUE)=$O79),'1. Database - raw'!JW$7:JY$494)),"")</f>
        <v/>
      </c>
      <c r="KU79" s="416" t="str">
        <f t="array" aca="1" ref="KU79" ca="1">IFERROR(_xlfn.STDEV.S(IF(('1. Database - raw'!JW$7:JY$494&gt;0)*('1. Database - raw'!$AD$7:$AD$494=$A79)*(INDIRECT($Q79,TRUE)=$O79),'1. Database - raw'!JW$7:JY$494)),"")</f>
        <v/>
      </c>
      <c r="KV79" s="409" t="str">
        <f t="array" aca="1" ref="KV79" ca="1">IFERROR(IF(COUNT(IF(('1. Database - raw'!JW$7:JY$494&gt;0)*('1. Database - raw'!$AD$7:$AD$494=$A79)*(INDIRECT($Q79,TRUE)=$O79),'1. Database - raw'!JW$7:JY$494))&gt;0,COUNT(IF(('1. Database - raw'!JW$7:JY$494&gt;0)*('1. Database - raw'!$AD$7:$AD$494=$A79)*(INDIRECT($Q79,TRUE)=$O79),'1. Database - raw'!JW$7:JY$494)),""),"")</f>
        <v/>
      </c>
      <c r="KW79" s="414" t="str">
        <f t="shared" ca="1" si="322"/>
        <v/>
      </c>
      <c r="KX79" s="415" t="str">
        <f t="shared" ca="1" si="323"/>
        <v/>
      </c>
      <c r="KY79" s="415" t="str">
        <f t="shared" ca="1" si="324"/>
        <v/>
      </c>
      <c r="KZ79" s="415" t="str">
        <f t="array" aca="1" ref="KZ79" ca="1">IFERROR(AVERAGE(IF(('1. Database - raw'!KC$7:KE$494&gt;0)*('1. Database - raw'!$AD$7:$AD$494=$A79)*(INDIRECT($Q79,TRUE)=$O79),'1. Database - raw'!KC$7:KE$494)),"")</f>
        <v/>
      </c>
      <c r="LA79" s="416" t="str">
        <f t="array" aca="1" ref="LA79" ca="1">IFERROR(_xlfn.STDEV.S(IF(('1. Database - raw'!KC$7:KE$494&gt;0)*('1. Database - raw'!$AD$7:$AD$494=$A79)*(INDIRECT($Q79,TRUE)=$O79),'1. Database - raw'!KC$7:KE$494)),"")</f>
        <v/>
      </c>
      <c r="LB79" s="409" t="str">
        <f t="array" aca="1" ref="LB79" ca="1">IFERROR(IF(COUNT(IF(('1. Database - raw'!KC$7:KE$494&gt;0)*('1. Database - raw'!$AD$7:$AD$494=$A79)*(INDIRECT($Q79,TRUE)=$O79),'1. Database - raw'!KC$7:KE$494))&gt;0,COUNT(IF(('1. Database - raw'!KC$7:KE$494&gt;0)*('1. Database - raw'!$AD$7:$AD$494=$A79)*(INDIRECT($Q79,TRUE)=$O79),'1. Database - raw'!KC$7:KE$494)),""),"")</f>
        <v/>
      </c>
      <c r="LC79" s="414" t="str">
        <f t="shared" ca="1" si="325"/>
        <v/>
      </c>
      <c r="LD79" s="415" t="str">
        <f t="shared" ca="1" si="326"/>
        <v/>
      </c>
      <c r="LE79" s="415" t="str">
        <f t="shared" ca="1" si="327"/>
        <v/>
      </c>
      <c r="LF79" s="415" t="str">
        <f t="array" aca="1" ref="LF79" ca="1">IFERROR(AVERAGE(IF(('1. Database - raw'!KI$7:KK$494&gt;0)*('1. Database - raw'!$AD$7:$AD$494=$A79)*(INDIRECT($Q79,TRUE)=$O79),'1. Database - raw'!KI$7:KK$494)),"")</f>
        <v/>
      </c>
      <c r="LG79" s="416" t="str">
        <f t="array" aca="1" ref="LG79" ca="1">IFERROR(_xlfn.STDEV.S(IF(('1. Database - raw'!KI$7:KK$494&gt;0)*('1. Database - raw'!$AD$7:$AD$494=$A79)*(INDIRECT($Q79,TRUE)=$O79),'1. Database - raw'!KI$7:KK$494)),"")</f>
        <v/>
      </c>
      <c r="LH79" s="409" t="str">
        <f t="array" aca="1" ref="LH79" ca="1">IFERROR(IF(COUNT(IF(('1. Database - raw'!KI$7:KK$494&gt;0)*('1. Database - raw'!$AD$7:$AD$494=$A79)*(INDIRECT($Q79,TRUE)=$O79),'1. Database - raw'!KI$7:KK$494))&gt;0,COUNT(IF(('1. Database - raw'!KI$7:KK$494&gt;0)*('1. Database - raw'!$AD$7:$AD$494=$A79)*(INDIRECT($Q79,TRUE)=$O79),'1. Database - raw'!KI$7:KK$494)),""),"")</f>
        <v/>
      </c>
      <c r="LI79" s="414" t="str">
        <f t="shared" ca="1" si="328"/>
        <v/>
      </c>
      <c r="LJ79" s="415" t="str">
        <f t="shared" ca="1" si="329"/>
        <v/>
      </c>
      <c r="LK79" s="415" t="str">
        <f t="shared" ca="1" si="330"/>
        <v/>
      </c>
      <c r="LL79" s="415" t="str">
        <f t="array" aca="1" ref="LL79" ca="1">IFERROR(AVERAGE(IF(('1. Database - raw'!KO$7:KQ$494&gt;0)*('1. Database - raw'!$AD$7:$AD$494=$A79)*(INDIRECT($Q79,TRUE)=$O79),'1. Database - raw'!KO$7:KQ$494)),"")</f>
        <v/>
      </c>
      <c r="LM79" s="416" t="str">
        <f t="array" aca="1" ref="LM79" ca="1">IFERROR(_xlfn.STDEV.S(IF(('1. Database - raw'!KO$7:KQ$494&gt;0)*('1. Database - raw'!$AD$7:$AD$494=$A79)*(INDIRECT($Q79,TRUE)=$O79),'1. Database - raw'!KO$7:KQ$494)),"")</f>
        <v/>
      </c>
      <c r="LN79" s="409" t="str">
        <f t="array" aca="1" ref="LN79" ca="1">IFERROR(IF(COUNT(IF(('1. Database - raw'!KO$7:KQ$494&gt;0)*('1. Database - raw'!$AD$7:$AD$494=$A79)*(INDIRECT($Q79,TRUE)=$O79),'1. Database - raw'!KO$7:KQ$494))&gt;0,COUNT(IF(('1. Database - raw'!KO$7:KQ$494&gt;0)*('1. Database - raw'!$AD$7:$AD$494=$A79)*(INDIRECT($Q79,TRUE)=$O79),'1. Database - raw'!KO$7:KQ$494)),""),"")</f>
        <v/>
      </c>
      <c r="LO79" s="414" t="str">
        <f t="shared" ca="1" si="331"/>
        <v/>
      </c>
      <c r="LP79" s="415" t="str">
        <f t="shared" ca="1" si="332"/>
        <v/>
      </c>
      <c r="LQ79" s="415" t="str">
        <f t="shared" ca="1" si="333"/>
        <v/>
      </c>
      <c r="LR79" s="415" t="str">
        <f t="array" aca="1" ref="LR79" ca="1">IFERROR(AVERAGE(IF(('1. Database - raw'!KU$7:KW$494&gt;0)*('1. Database - raw'!$AD$7:$AD$494=$A79)*(INDIRECT($Q79,TRUE)=$O79),'1. Database - raw'!KU$7:KW$494)),"")</f>
        <v/>
      </c>
      <c r="LS79" s="416" t="str">
        <f t="array" aca="1" ref="LS79" ca="1">IFERROR(_xlfn.STDEV.S(IF(('1. Database - raw'!KU$7:KW$494&gt;0)*('1. Database - raw'!$AD$7:$AD$494=$A79)*(INDIRECT($Q79,TRUE)=$O79),'1. Database - raw'!KU$7:KW$494)),"")</f>
        <v/>
      </c>
      <c r="LT79" s="409" t="str">
        <f t="array" aca="1" ref="LT79" ca="1">IFERROR(IF(COUNT(IF(('1. Database - raw'!KU$7:KW$494&gt;0)*('1. Database - raw'!$AD$7:$AD$494=$A79)*(INDIRECT($Q79,TRUE)=$O79),'1. Database - raw'!KU$7:KW$494))&gt;0,COUNT(IF(('1. Database - raw'!KU$7:KW$494&gt;0)*('1. Database - raw'!$AD$7:$AD$494=$A79)*(INDIRECT($Q79,TRUE)=$O79),'1. Database - raw'!KU$7:KW$494)),""),"")</f>
        <v/>
      </c>
      <c r="LU79" s="414" t="str">
        <f t="shared" ca="1" si="334"/>
        <v/>
      </c>
      <c r="LV79" s="415" t="str">
        <f t="shared" ca="1" si="335"/>
        <v/>
      </c>
      <c r="LW79" s="415" t="str">
        <f t="shared" ca="1" si="336"/>
        <v/>
      </c>
      <c r="LX79" s="415" t="str">
        <f t="array" aca="1" ref="LX79" ca="1">IFERROR(AVERAGE(IF(('1. Database - raw'!LA$7:LC$494&gt;0)*('1. Database - raw'!$AD$7:$AD$494=$A79)*(INDIRECT($Q79,TRUE)=$O79),'1. Database - raw'!LA$7:LC$494)),"")</f>
        <v/>
      </c>
      <c r="LY79" s="416" t="str">
        <f t="array" aca="1" ref="LY79" ca="1">IFERROR(_xlfn.STDEV.S(IF(('1. Database - raw'!LA$7:LC$494&gt;0)*('1. Database - raw'!$AD$7:$AD$494=$A79)*(INDIRECT($Q79,TRUE)=$O79),'1. Database - raw'!LA$7:LC$494)),"")</f>
        <v/>
      </c>
      <c r="LZ79" s="409" t="str">
        <f t="array" aca="1" ref="LZ79" ca="1">IFERROR(IF(COUNT(IF(('1. Database - raw'!LA$7:LC$494&gt;0)*('1. Database - raw'!$AD$7:$AD$494=$A79)*(INDIRECT($Q79,TRUE)=$O79),'1. Database - raw'!LA$7:LC$494))&gt;0,COUNT(IF(('1. Database - raw'!LA$7:LC$494&gt;0)*('1. Database - raw'!$AD$7:$AD$494=$A79)*(INDIRECT($Q79,TRUE)=$O79),'1. Database - raw'!LA$7:LC$494)),""),"")</f>
        <v/>
      </c>
      <c r="MA79" s="414" t="str">
        <f t="shared" ca="1" si="337"/>
        <v/>
      </c>
      <c r="MB79" s="415" t="str">
        <f t="shared" ca="1" si="338"/>
        <v/>
      </c>
      <c r="MC79" s="415" t="str">
        <f t="shared" ca="1" si="339"/>
        <v/>
      </c>
      <c r="MD79" s="415" t="str">
        <f t="array" aca="1" ref="MD79" ca="1">IFERROR(AVERAGE(IF(('1. Database - raw'!LG$7:LI$494&gt;0)*('1. Database - raw'!$AD$7:$AD$494=$A79)*(INDIRECT($Q79,TRUE)=$O79),'1. Database - raw'!LG$7:LI$494)),"")</f>
        <v/>
      </c>
      <c r="ME79" s="416" t="str">
        <f t="array" aca="1" ref="ME79" ca="1">IFERROR(_xlfn.STDEV.S(IF(('1. Database - raw'!LG$7:LI$494&gt;0)*('1. Database - raw'!$AD$7:$AD$494=$A79)*(INDIRECT($Q79,TRUE)=$O79),'1. Database - raw'!LG$7:LI$494)),"")</f>
        <v/>
      </c>
      <c r="MF79" s="409" t="str">
        <f t="array" aca="1" ref="MF79" ca="1">IFERROR(IF(COUNT(IF(('1. Database - raw'!LG$7:LI$494&gt;0)*('1. Database - raw'!$AD$7:$AD$494=$A79)*(INDIRECT($Q79,TRUE)=$O79),'1. Database - raw'!LG$7:LI$494))&gt;0,COUNT(IF(('1. Database - raw'!LG$7:LI$494&gt;0)*('1. Database - raw'!$AD$7:$AD$494=$A79)*(INDIRECT($Q79,TRUE)=$O79),'1. Database - raw'!LG$7:LI$494)),""),"")</f>
        <v/>
      </c>
      <c r="MG79" s="414" t="str">
        <f t="shared" ca="1" si="340"/>
        <v/>
      </c>
      <c r="MH79" s="415" t="str">
        <f t="shared" ca="1" si="341"/>
        <v/>
      </c>
      <c r="MI79" s="415" t="str">
        <f t="shared" ca="1" si="342"/>
        <v/>
      </c>
      <c r="MJ79" s="415" t="str">
        <f t="array" aca="1" ref="MJ79" ca="1">IFERROR(AVERAGE(IF(('1. Database - raw'!LM$7:LO$494&gt;0)*('1. Database - raw'!$AD$7:$AD$494=$A79)*(INDIRECT($Q79,TRUE)=$O79),'1. Database - raw'!LM$7:LO$494)),"")</f>
        <v/>
      </c>
      <c r="MK79" s="416" t="str">
        <f t="array" aca="1" ref="MK79" ca="1">IFERROR(_xlfn.STDEV.S(IF(('1. Database - raw'!LM$7:LO$494&gt;0)*('1. Database - raw'!$AD$7:$AD$494=$A79)*(INDIRECT($Q79,TRUE)=$O79),'1. Database - raw'!LM$7:LO$494)),"")</f>
        <v/>
      </c>
      <c r="ML79" s="409" t="str">
        <f t="array" aca="1" ref="ML79" ca="1">IFERROR(IF(COUNT(IF(('1. Database - raw'!LM$7:LO$494&gt;0)*('1. Database - raw'!$AD$7:$AD$494=$A79)*(INDIRECT($Q79,TRUE)=$O79),'1. Database - raw'!LM$7:LO$494))&gt;0,COUNT(IF(('1. Database - raw'!LM$7:LO$494&gt;0)*('1. Database - raw'!$AD$7:$AD$494=$A79)*(INDIRECT($Q79,TRUE)=$O79),'1. Database - raw'!LM$7:LO$494)),""),"")</f>
        <v/>
      </c>
      <c r="MM79" s="414" t="str">
        <f t="shared" ca="1" si="343"/>
        <v/>
      </c>
      <c r="MN79" s="415" t="str">
        <f t="shared" ca="1" si="344"/>
        <v/>
      </c>
      <c r="MO79" s="415" t="str">
        <f t="shared" ca="1" si="345"/>
        <v/>
      </c>
      <c r="MP79" s="415" t="str">
        <f t="array" aca="1" ref="MP79" ca="1">IFERROR(AVERAGE(IF(('1. Database - raw'!LS$7:LU$494&gt;0)*('1. Database - raw'!$AD$7:$AD$494=$A79)*(INDIRECT($Q79,TRUE)=$O79),'1. Database - raw'!LS$7:LU$494)),"")</f>
        <v/>
      </c>
      <c r="MQ79" s="416" t="str">
        <f t="array" aca="1" ref="MQ79" ca="1">IFERROR(_xlfn.STDEV.S(IF(('1. Database - raw'!LS$7:LU$494&gt;0)*('1. Database - raw'!$AD$7:$AD$494=$A79)*(INDIRECT($Q79,TRUE)=$O79),'1. Database - raw'!LS$7:LU$494)),"")</f>
        <v/>
      </c>
      <c r="MR79" s="409" t="str">
        <f t="array" aca="1" ref="MR79" ca="1">IFERROR(IF(COUNT(IF(('1. Database - raw'!LS$7:LU$494&gt;0)*('1. Database - raw'!$AD$7:$AD$494=$A79)*(INDIRECT($Q79,TRUE)=$O79),'1. Database - raw'!LS$7:LU$494))&gt;0,COUNT(IF(('1. Database - raw'!LS$7:LU$494&gt;0)*('1. Database - raw'!$AD$7:$AD$494=$A79)*(INDIRECT($Q79,TRUE)=$O79),'1. Database - raw'!LS$7:LU$494)),""),"")</f>
        <v/>
      </c>
      <c r="MS79" s="414" t="str">
        <f t="shared" ca="1" si="346"/>
        <v/>
      </c>
      <c r="MT79" s="415" t="str">
        <f t="shared" ca="1" si="347"/>
        <v/>
      </c>
      <c r="MU79" s="415" t="str">
        <f t="shared" ca="1" si="348"/>
        <v/>
      </c>
      <c r="MV79" s="415" t="str">
        <f t="array" aca="1" ref="MV79" ca="1">IFERROR(AVERAGE(IF(('1. Database - raw'!LY$7:MA$494&gt;0)*('1. Database - raw'!$AD$7:$AD$494=$A79)*(INDIRECT($Q79,TRUE)=$O79),'1. Database - raw'!LY$7:MA$494)),"")</f>
        <v/>
      </c>
      <c r="MW79" s="416" t="str">
        <f t="array" aca="1" ref="MW79" ca="1">IFERROR(_xlfn.STDEV.S(IF(('1. Database - raw'!LY$7:MA$494&gt;0)*('1. Database - raw'!$AD$7:$AD$494=$A79)*(INDIRECT($Q79,TRUE)=$O79),'1. Database - raw'!LY$7:MA$494)),"")</f>
        <v/>
      </c>
      <c r="MX79" s="409" t="str">
        <f t="array" aca="1" ref="MX79" ca="1">IFERROR(IF(COUNT(IF(('1. Database - raw'!LY$7:MA$494&gt;0)*('1. Database - raw'!$AD$7:$AD$494=$A79)*(INDIRECT($Q79,TRUE)=$O79),'1. Database - raw'!LY$7:MA$494))&gt;0,COUNT(IF(('1. Database - raw'!LY$7:MA$494&gt;0)*('1. Database - raw'!$AD$7:$AD$494=$A79)*(INDIRECT($Q79,TRUE)=$O79),'1. Database - raw'!LY$7:MA$494)),""),"")</f>
        <v/>
      </c>
      <c r="MY79" s="414" t="str">
        <f t="shared" ca="1" si="349"/>
        <v/>
      </c>
      <c r="MZ79" s="415" t="str">
        <f t="shared" ca="1" si="350"/>
        <v/>
      </c>
      <c r="NA79" s="415" t="str">
        <f t="shared" ca="1" si="351"/>
        <v/>
      </c>
      <c r="NB79" s="415" t="str">
        <f t="array" aca="1" ref="NB79" ca="1">IFERROR(AVERAGE(IF(('1. Database - raw'!ME$7:MG$494&gt;0)*('1. Database - raw'!$AD$7:$AD$494=$A79)*(INDIRECT($Q79,TRUE)=$O79),'1. Database - raw'!ME$7:MG$494)),"")</f>
        <v/>
      </c>
      <c r="NC79" s="416" t="str">
        <f t="array" aca="1" ref="NC79" ca="1">IFERROR(_xlfn.STDEV.S(IF(('1. Database - raw'!ME$7:MG$494&gt;0)*('1. Database - raw'!$AD$7:$AD$494=$A79)*(INDIRECT($Q79,TRUE)=$O79),'1. Database - raw'!ME$7:MG$494)),"")</f>
        <v/>
      </c>
      <c r="ND79" s="409" t="str">
        <f t="array" aca="1" ref="ND79" ca="1">IFERROR(IF(COUNT(IF(('1. Database - raw'!ME$7:MG$494&gt;0)*('1. Database - raw'!$AD$7:$AD$494=$A79)*(INDIRECT($Q79,TRUE)=$O79),'1. Database - raw'!ME$7:MG$494))&gt;0,COUNT(IF(('1. Database - raw'!ME$7:MG$494&gt;0)*('1. Database - raw'!$AD$7:$AD$494=$A79)*(INDIRECT($Q79,TRUE)=$O79),'1. Database - raw'!ME$7:MG$494)),""),"")</f>
        <v/>
      </c>
      <c r="NE79" s="414" t="str">
        <f t="shared" ca="1" si="352"/>
        <v/>
      </c>
      <c r="NF79" s="415" t="str">
        <f t="shared" ca="1" si="353"/>
        <v/>
      </c>
      <c r="NG79" s="415" t="str">
        <f t="shared" ca="1" si="354"/>
        <v/>
      </c>
      <c r="NH79" s="415" t="str">
        <f t="array" aca="1" ref="NH79" ca="1">IFERROR(AVERAGE(IF(('1. Database - raw'!MK$7:MM$494&gt;0)*('1. Database - raw'!$AD$7:$AD$494=$A79)*(INDIRECT($Q79,TRUE)=$O79),'1. Database - raw'!MK$7:MM$494)),"")</f>
        <v/>
      </c>
      <c r="NI79" s="416" t="str">
        <f t="array" aca="1" ref="NI79" ca="1">IFERROR(_xlfn.STDEV.S(IF(('1. Database - raw'!MK$7:MM$494&gt;0)*('1. Database - raw'!$AD$7:$AD$494=$A79)*(INDIRECT($Q79,TRUE)=$O79),'1. Database - raw'!MK$7:MM$494)),"")</f>
        <v/>
      </c>
      <c r="NJ79" s="409" t="str">
        <f t="array" aca="1" ref="NJ79" ca="1">IFERROR(IF(COUNT(IF(('1. Database - raw'!MK$7:MM$494&gt;0)*('1. Database - raw'!$AD$7:$AD$494=$A79)*(INDIRECT($Q79,TRUE)=$O79),'1. Database - raw'!MK$7:MM$494))&gt;0,COUNT(IF(('1. Database - raw'!MK$7:MM$494&gt;0)*('1. Database - raw'!$AD$7:$AD$494=$A79)*(INDIRECT($Q79,TRUE)=$O79),'1. Database - raw'!MK$7:MM$494)),""),"")</f>
        <v/>
      </c>
      <c r="NK79" s="414">
        <f t="shared" ca="1" si="355"/>
        <v>1.5310189255955968</v>
      </c>
      <c r="NL79" s="415">
        <f t="shared" ca="1" si="356"/>
        <v>2.8438924507224468</v>
      </c>
      <c r="NM79" s="415">
        <f t="shared" ca="1" si="357"/>
        <v>2.0866368070209318</v>
      </c>
      <c r="NN79" s="415">
        <f t="array" aca="1" ref="NN79" ca="1">IFERROR(AVERAGE(IF(('1. Database - raw'!MQ$7:MS$494&gt;0)*('1. Database - raw'!$AD$7:$AD$494=$A79)*(INDIRECT($Q79,TRUE)=$O79),'1. Database - raw'!MQ$7:MS$494)),"")</f>
        <v>2.20025</v>
      </c>
      <c r="NO79" s="416">
        <f t="array" aca="1" ref="NO79" ca="1">IFERROR(_xlfn.STDEV.S(IF(('1. Database - raw'!MQ$7:MS$494&gt;0)*('1. Database - raw'!$AD$7:$AD$494=$A79)*(INDIRECT($Q79,TRUE)=$O79),'1. Database - raw'!MQ$7:MS$494)),"")</f>
        <v>0.7358860271808414</v>
      </c>
      <c r="NP79" s="409">
        <f t="array" aca="1" ref="NP79" ca="1">IFERROR(IF(COUNT(IF(('1. Database - raw'!MQ$7:MS$494&gt;0)*('1. Database - raw'!$AD$7:$AD$494=$A79)*(INDIRECT($Q79,TRUE)=$O79),'1. Database - raw'!MQ$7:MS$494))&gt;0,COUNT(IF(('1. Database - raw'!MQ$7:MS$494&gt;0)*('1. Database - raw'!$AD$7:$AD$494=$A79)*(INDIRECT($Q79,TRUE)=$O79),'1. Database - raw'!MQ$7:MS$494)),""),"")</f>
        <v>2</v>
      </c>
      <c r="NQ79" s="414">
        <f t="shared" ca="1" si="358"/>
        <v>1.5550422889119095</v>
      </c>
      <c r="NR79" s="415">
        <f t="shared" ca="1" si="359"/>
        <v>2.1893891508411114</v>
      </c>
      <c r="NS79" s="415">
        <f t="shared" ca="1" si="360"/>
        <v>1.8451538462802672</v>
      </c>
      <c r="NT79" s="415">
        <f t="array" aca="1" ref="NT79" ca="1">IFERROR(AVERAGE(IF(('1. Database - raw'!MW$7:MY$494&gt;0)*('1. Database - raw'!$AD$7:$AD$494=$A79)*(INDIRECT($Q79,TRUE)=$O79),'1. Database - raw'!MW$7:MY$494)),"")</f>
        <v>1.9</v>
      </c>
      <c r="NU79" s="416">
        <f t="array" aca="1" ref="NU79" ca="1">IFERROR(_xlfn.STDEV.S(IF(('1. Database - raw'!MW$7:MY$494&gt;0)*('1. Database - raw'!$AD$7:$AD$494=$A79)*(INDIRECT($Q79,TRUE)=$O79),'1. Database - raw'!MW$7:MY$494)),"")</f>
        <v>0.46669047558312182</v>
      </c>
      <c r="NV79" s="409">
        <f t="array" aca="1" ref="NV79" ca="1">IFERROR(IF(COUNT(IF(('1. Database - raw'!MW$7:MY$494&gt;0)*('1. Database - raw'!$AD$7:$AD$494=$A79)*(INDIRECT($Q79,TRUE)=$O79),'1. Database - raw'!MW$7:MY$494))&gt;0,COUNT(IF(('1. Database - raw'!MW$7:MY$494&gt;0)*('1. Database - raw'!$AD$7:$AD$494=$A79)*(INDIRECT($Q79,TRUE)=$O79),'1. Database - raw'!MW$7:MY$494)),""),"")</f>
        <v>2</v>
      </c>
      <c r="NW79" s="414">
        <f t="shared" ca="1" si="361"/>
        <v>1.2271355242220936</v>
      </c>
      <c r="NX79" s="415">
        <f t="shared" ca="1" si="362"/>
        <v>1.264831048903958</v>
      </c>
      <c r="NY79" s="415">
        <f t="shared" ca="1" si="363"/>
        <v>1.2458407250724866</v>
      </c>
      <c r="NZ79" s="415">
        <f t="array" aca="1" ref="NZ79" ca="1">IFERROR(AVERAGE(IF(('1. Database - raw'!NC$7:NE$494&gt;0)*('1. Database - raw'!$AD$7:$AD$494=$A79)*(INDIRECT($Q79,TRUE)=$O79),'1. Database - raw'!NC$7:NE$494)),"")</f>
        <v>1.2512499999999998</v>
      </c>
      <c r="OA79" s="416">
        <f t="array" aca="1" ref="OA79" ca="1">IFERROR(_xlfn.STDEV.S(IF(('1. Database - raw'!NC$7:NE$494&gt;0)*('1. Database - raw'!$AD$7:$AD$494=$A79)*(INDIRECT($Q79,TRUE)=$O79),'1. Database - raw'!NC$7:NE$494)),"")</f>
        <v>0.11672617529928754</v>
      </c>
      <c r="OB79" s="409">
        <f t="array" aca="1" ref="OB79" ca="1">IFERROR(IF(COUNT(IF(('1. Database - raw'!NC$7:NE$494&gt;0)*('1. Database - raw'!$AD$7:$AD$494=$A79)*(INDIRECT($Q79,TRUE)=$O79),'1. Database - raw'!NC$7:NE$494))&gt;0,COUNT(IF(('1. Database - raw'!NC$7:NE$494&gt;0)*('1. Database - raw'!$AD$7:$AD$494=$A79)*(INDIRECT($Q79,TRUE)=$O79),'1. Database - raw'!NC$7:NE$494)),""),"")</f>
        <v>16</v>
      </c>
      <c r="OC79" s="414" t="str">
        <f t="shared" ca="1" si="364"/>
        <v/>
      </c>
      <c r="OD79" s="415" t="str">
        <f t="shared" ca="1" si="365"/>
        <v/>
      </c>
      <c r="OE79" s="415" t="str">
        <f t="shared" ca="1" si="366"/>
        <v/>
      </c>
      <c r="OF79" s="415" t="str">
        <f t="array" aca="1" ref="OF79" ca="1">IFERROR(AVERAGE(IF(('1. Database - raw'!NI$7:NK$494&gt;0)*('1. Database - raw'!$AD$7:$AD$494=$A79)*(INDIRECT($Q79,TRUE)=$O79),'1. Database - raw'!NI$7:NK$494)),"")</f>
        <v/>
      </c>
      <c r="OG79" s="416" t="str">
        <f t="array" aca="1" ref="OG79" ca="1">IFERROR(_xlfn.STDEV.S(IF(('1. Database - raw'!NI$7:NK$494&gt;0)*('1. Database - raw'!$AD$7:$AD$494=$A79)*(INDIRECT($Q79,TRUE)=$O79),'1. Database - raw'!NI$7:NK$494)),"")</f>
        <v/>
      </c>
      <c r="OH79" s="410" t="str">
        <f t="array" aca="1" ref="OH79" ca="1">IFERROR(IF(COUNT(IF(('1. Database - raw'!NI$7:NK$494&gt;0)*('1. Database - raw'!$AD$7:$AD$494=$A79)*(INDIRECT($Q79,TRUE)=$O79),'1. Database - raw'!NI$7:NK$494))&gt;0,COUNT(IF(('1. Database - raw'!NI$7:NK$494&gt;0)*('1. Database - raw'!$AD$7:$AD$494=$A79)*(INDIRECT($Q79,TRUE)=$O79),'1. Database - raw'!NI$7:NK$494)),""),"")</f>
        <v/>
      </c>
    </row>
    <row r="80" spans="1:398" s="417" customFormat="1" outlineLevel="3" x14ac:dyDescent="0.25">
      <c r="A80" s="391" t="s">
        <v>553</v>
      </c>
      <c r="B80" s="1330"/>
      <c r="C80" s="392"/>
      <c r="D80" s="393"/>
      <c r="E80" s="393" t="s">
        <v>17</v>
      </c>
      <c r="F80" s="394"/>
      <c r="G80" s="394"/>
      <c r="H80" s="394" t="s">
        <v>778</v>
      </c>
      <c r="I80" s="394"/>
      <c r="J80" s="394"/>
      <c r="K80" s="394"/>
      <c r="L80" s="394"/>
      <c r="M80" s="394"/>
      <c r="N80" s="395"/>
      <c r="O80" s="429" t="str">
        <f t="array" ref="O80">INDEX(A80:N80,IF(MIN(IF(C80:N80&lt;&gt;"",COLUMN(C80:N80)))&gt;0,MIN(IF(C80:N80&lt;&gt;"",COLUMN(C80:N80))),""))</f>
        <v>Zambia</v>
      </c>
      <c r="P80" s="430">
        <f t="shared" si="382"/>
        <v>3</v>
      </c>
      <c r="Q80" s="431" t="str">
        <f ca="1">"'" &amp; $S$4 &amp; "'!" &amp; ADDRESS(ROW('1. Database - raw'!$A$7),MATCH($C$2,'1. Database - raw'!$6:$6,0)+MATCH(O80,$C80:$N80,0)-1,1) &amp; ":" &amp; ADDRESS(LOOKUP(2,1/('1. Database - raw'!A:A&lt;&gt;""),ROW('1. Database - raw'!A:A)),MATCH($C$2,'1. Database - raw'!$6:$6,0)+MATCH(O80,$C80:$N80,0)-1,1)</f>
        <v>'1. Database - raw'!$AG$7:$AG$494</v>
      </c>
      <c r="R80" s="392"/>
      <c r="S80" s="399"/>
      <c r="T80" s="400" t="str">
        <f t="shared" ca="1" si="380"/>
        <v/>
      </c>
      <c r="U80" s="401">
        <f t="shared" ca="1" si="380"/>
        <v>0.70755976583063929</v>
      </c>
      <c r="V80" s="401" t="str">
        <f t="shared" ca="1" si="380"/>
        <v/>
      </c>
      <c r="W80" s="401" t="str">
        <f t="shared" ca="1" si="380"/>
        <v/>
      </c>
      <c r="X80" s="401" t="str">
        <f t="shared" ca="1" si="380"/>
        <v/>
      </c>
      <c r="Y80" s="401" t="str">
        <f t="shared" ca="1" si="380"/>
        <v/>
      </c>
      <c r="Z80" s="401" t="str">
        <f t="shared" ca="1" si="380"/>
        <v/>
      </c>
      <c r="AA80" s="401" t="str">
        <f t="shared" ca="1" si="380"/>
        <v/>
      </c>
      <c r="AB80" s="401" t="str">
        <f t="shared" ca="1" si="380"/>
        <v/>
      </c>
      <c r="AC80" s="401" t="str">
        <f t="shared" ca="1" si="380"/>
        <v/>
      </c>
      <c r="AD80" s="401" t="str">
        <f t="shared" ca="1" si="381"/>
        <v/>
      </c>
      <c r="AE80" s="401" t="str">
        <f t="shared" ca="1" si="381"/>
        <v/>
      </c>
      <c r="AF80" s="401" t="str">
        <f t="shared" ca="1" si="381"/>
        <v/>
      </c>
      <c r="AG80" s="401" t="str">
        <f t="shared" ca="1" si="381"/>
        <v/>
      </c>
      <c r="AH80" s="401" t="str">
        <f t="shared" ca="1" si="381"/>
        <v/>
      </c>
      <c r="AI80" s="401" t="str">
        <f t="shared" ca="1" si="381"/>
        <v/>
      </c>
      <c r="AJ80" s="401" t="str">
        <f t="shared" ca="1" si="381"/>
        <v/>
      </c>
      <c r="AK80" s="401" t="str">
        <f t="shared" ca="1" si="381"/>
        <v/>
      </c>
      <c r="AL80" s="401" t="str">
        <f t="shared" ca="1" si="381"/>
        <v/>
      </c>
      <c r="AM80" s="402" t="str">
        <f t="shared" ca="1" si="381"/>
        <v/>
      </c>
      <c r="AN80" s="403"/>
      <c r="AO80" s="403"/>
      <c r="AP80" s="403"/>
      <c r="AQ80" s="403"/>
      <c r="AR80" s="403"/>
      <c r="AS80" s="403"/>
      <c r="AT80" s="403"/>
      <c r="AU80" s="403"/>
      <c r="AV80" s="403"/>
      <c r="AW80" s="403"/>
      <c r="AX80" s="403"/>
      <c r="AY80" s="403"/>
      <c r="AZ80" s="403"/>
      <c r="BA80" s="403"/>
      <c r="BB80" s="403"/>
      <c r="BC80" s="403"/>
      <c r="BD80" s="404"/>
      <c r="BE80" s="404"/>
      <c r="BF80" s="404"/>
      <c r="BG80" s="405"/>
      <c r="BH80" s="467"/>
      <c r="BI80" s="532">
        <f t="shared" ca="1" si="367"/>
        <v>0.70755976583063929</v>
      </c>
      <c r="BJ80" s="557" t="str">
        <f t="shared" ca="1" si="206"/>
        <v/>
      </c>
      <c r="BK80" s="557" t="str">
        <f t="shared" ca="1" si="207"/>
        <v/>
      </c>
      <c r="BL80" s="557" t="str">
        <f t="shared" ca="1" si="368"/>
        <v/>
      </c>
      <c r="BM80" s="557" t="str">
        <f t="shared" ca="1" si="208"/>
        <v/>
      </c>
      <c r="BN80" s="557" t="str">
        <f t="shared" ca="1" si="209"/>
        <v/>
      </c>
      <c r="BO80" s="406"/>
      <c r="BP80" s="429" t="str">
        <f t="shared" si="210"/>
        <v>Zambia</v>
      </c>
      <c r="BQ80" s="407">
        <f t="shared" ca="1" si="376"/>
        <v>40.427733461447936</v>
      </c>
      <c r="BR80" s="408">
        <f t="shared" ca="1" si="377"/>
        <v>165.87302763681146</v>
      </c>
      <c r="BS80" s="408">
        <f t="shared" ca="1" si="378"/>
        <v>81.889379957015166</v>
      </c>
      <c r="BT80" s="408">
        <f t="array" aca="1" ref="BT80" ca="1">IFERROR(AVERAGE(IF(('1. Database - raw'!AW$7:AY$494&gt;0)*('1. Database - raw'!$AD$7:$AD$494=$A80)*('1. Database - raw'!$AP$7:$AP$494&lt;&gt;Dropdown!$AM$11)*(INDIRECT($Q80,TRUE)=$O80),'1. Database - raw'!AW$7:AY$494)),"")</f>
        <v>92.41</v>
      </c>
      <c r="BU80" s="409">
        <f t="array" aca="1" ref="BU80" ca="1">IFERROR(_xlfn.STDEV.S(IF(('1. Database - raw'!AW$7:AY$494&gt;0)*('1. Database - raw'!$AD$7:$AD$494=$A80)*('1. Database - raw'!$AP$7:$AP$494&lt;&gt;Dropdown!$AM$11)*(INDIRECT($Q80,TRUE)=$O80),'1. Database - raw'!AW$7:AY$494)),"")</f>
        <v>48.323677426288668</v>
      </c>
      <c r="BV80" s="409">
        <f t="array" aca="1" ref="BV80" ca="1">IFERROR(IF(COUNT(IF(('1. Database - raw'!AW$7:AY$494&gt;0)*('1. Database - raw'!$AD$7:$AD$494=$A80)*('1. Database - raw'!$AP$7:$AP$494&lt;&gt;Dropdown!$AM$11)*(INDIRECT($Q80,TRUE)=$O80),'1. Database - raw'!AW$7:AY$494))&gt;0,COUNT(IF(('1. Database - raw'!AW$7:AY$494&gt;0)*('1. Database - raw'!$AD$7:$AD$494=$A80)*('1. Database - raw'!$AP$7:$AP$494&lt;&gt;Dropdown!$AM$11)*(INDIRECT($Q80,TRUE)=$O80),'1. Database - raw'!AW$7:AY$494)),""),"")</f>
        <v>2</v>
      </c>
      <c r="BW80" s="407">
        <f t="shared" ca="1" si="370"/>
        <v>35.263407946659704</v>
      </c>
      <c r="BX80" s="408">
        <f t="shared" ca="1" si="371"/>
        <v>81.438842672813919</v>
      </c>
      <c r="BY80" s="408">
        <f t="shared" ca="1" si="372"/>
        <v>53.589281874972684</v>
      </c>
      <c r="BZ80" s="408">
        <f t="array" aca="1" ref="BZ80" ca="1">IFERROR(AVERAGE(IF(('1. Database - raw'!BC$7:BE$494&gt;0)*('1. Database - raw'!$AD$7:$AD$494=$A80)*('1. Database - raw'!$AP$7:$AP$494&lt;&gt;Dropdown!$AM$11)*(INDIRECT($Q80,TRUE)=$O80),'1. Database - raw'!BC$7:BE$494)),"")</f>
        <v>60.265228426395936</v>
      </c>
      <c r="CA80" s="409">
        <f t="array" aca="1" ref="CA80" ca="1">IFERROR(_xlfn.STDEV.S(IF(('1. Database - raw'!BC$7:BE$494&gt;0)*('1. Database - raw'!$AD$7:$AD$494=$A80)*('1. Database - raw'!$AP$7:$AP$494&lt;&gt;Dropdown!$AM$11)*(INDIRECT($Q80,TRUE)=$O80),'1. Database - raw'!BC$7:BE$494)),"")</f>
        <v>31.004191813408095</v>
      </c>
      <c r="CB80" s="409">
        <f t="array" aca="1" ref="CB80" ca="1">IFERROR(IF(COUNT(IF(('1. Database - raw'!BC$7:BE$494&gt;0)*('1. Database - raw'!$AD$7:$AD$494=$A80)*('1. Database - raw'!$AP$7:$AP$494&lt;&gt;Dropdown!$AM$11)*(INDIRECT($Q80,TRUE)=$O80),'1. Database - raw'!BC$7:BE$494))&gt;0,COUNT(IF(('1. Database - raw'!BC$7:BE$494&gt;0)*('1. Database - raw'!$AD$7:$AD$494=$A80)*('1. Database - raw'!$AP$7:$AP$494&lt;&gt;Dropdown!$AM$11)*(INDIRECT($Q80,TRUE)=$O80),'1. Database - raw'!BC$7:BE$494)),""),"")</f>
        <v>12</v>
      </c>
      <c r="CC80" s="411" t="str">
        <f t="shared" ca="1" si="373"/>
        <v/>
      </c>
      <c r="CD80" s="412" t="str">
        <f t="shared" ca="1" si="374"/>
        <v/>
      </c>
      <c r="CE80" s="412" t="str">
        <f t="shared" ca="1" si="375"/>
        <v/>
      </c>
      <c r="CF80" s="412" t="str">
        <f t="array" aca="1" ref="CF80" ca="1">IFERROR(AVERAGE(IF(('1. Database - raw'!BI$7:BK$494&gt;0)*('1. Database - raw'!$AD$7:$AD$494=$A80)*('1. Database - raw'!$AP$7:$AP$494&lt;&gt;Dropdown!$AM$11)*(INDIRECT($Q80,TRUE)=$O80),'1. Database - raw'!BI$7:BK$494)),"")</f>
        <v/>
      </c>
      <c r="CG80" s="413" t="str">
        <f t="array" aca="1" ref="CG80" ca="1">IFERROR(_xlfn.STDEV.S(IF(('1. Database - raw'!BI$7:BK$494&gt;0)*('1. Database - raw'!$AD$7:$AD$494=$A80)*('1. Database - raw'!$AP$7:$AP$494&lt;&gt;Dropdown!$AM$11)*(INDIRECT($Q80,TRUE)=$O80),'1. Database - raw'!BI$7:BK$494)),"")</f>
        <v/>
      </c>
      <c r="CH80" s="409" t="str">
        <f t="array" aca="1" ref="CH80" ca="1">IFERROR(IF(COUNT(IF(('1. Database - raw'!BI$7:BK$494&gt;0)*('1. Database - raw'!$AD$7:$AD$494=$A80)*('1. Database - raw'!$AP$7:$AP$494&lt;&gt;Dropdown!$AM$11)*(INDIRECT($Q80,TRUE)=$O80),'1. Database - raw'!BI$7:BK$494))&gt;0,COUNT(IF(('1. Database - raw'!BI$7:BK$494&gt;0)*('1. Database - raw'!$AD$7:$AD$494=$A80)*('1. Database - raw'!$AP$7:$AP$494&lt;&gt;Dropdown!$AM$11)*(INDIRECT($Q80,TRUE)=$O80),'1. Database - raw'!BI$7:BK$494)),""),"")</f>
        <v/>
      </c>
      <c r="CI80" s="407">
        <f t="shared" ca="1" si="211"/>
        <v>4.4272685170095283</v>
      </c>
      <c r="CJ80" s="408">
        <f t="shared" ca="1" si="212"/>
        <v>29.572712098328623</v>
      </c>
      <c r="CK80" s="408">
        <f t="shared" ca="1" si="213"/>
        <v>11.442304716949165</v>
      </c>
      <c r="CL80" s="408">
        <f t="array" aca="1" ref="CL80" ca="1">IFERROR(AVERAGE(IF(('1. Database - raw'!BO$7:BQ$494&gt;0)*('1. Database - raw'!$AD$7:$AD$494=$A80)*(INDIRECT($Q80,TRUE)=$O80),'1. Database - raw'!BO$7:BQ$494)),"")</f>
        <v>14</v>
      </c>
      <c r="CM80" s="409">
        <f t="array" aca="1" ref="CM80" ca="1">IFERROR(_xlfn.STDEV.S(IF(('1. Database - raw'!BO$7:BQ$494&gt;0)*('1. Database - raw'!$AD$7:$AD$494=$A80)*(INDIRECT($Q80,TRUE)=$O80),'1. Database - raw'!BO$7:BQ$494)),"")</f>
        <v>9.8700000000000028</v>
      </c>
      <c r="CN80" s="409">
        <f t="array" aca="1" ref="CN80" ca="1">IFERROR(IF(COUNT(IF(('1. Database - raw'!BO$7:BQ$494&gt;0)*('1. Database - raw'!$AD$7:$AD$494=$A80)*(INDIRECT($Q80,TRUE)=$O80),'1. Database - raw'!BO$7:BQ$494))&gt;0,COUNT(IF(('1. Database - raw'!BO$7:BQ$494&gt;0)*('1. Database - raw'!$AD$7:$AD$494=$A80)*(INDIRECT($Q80,TRUE)=$O80),'1. Database - raw'!BO$7:BQ$494)),""),"")</f>
        <v>3</v>
      </c>
      <c r="CO80" s="407" t="str">
        <f t="shared" ca="1" si="214"/>
        <v/>
      </c>
      <c r="CP80" s="408" t="str">
        <f t="shared" ca="1" si="215"/>
        <v/>
      </c>
      <c r="CQ80" s="408" t="str">
        <f t="shared" ca="1" si="216"/>
        <v/>
      </c>
      <c r="CR80" s="408" t="str">
        <f t="array" aca="1" ref="CR80" ca="1">IFERROR(AVERAGE(IF(('1. Database - raw'!BU$7:BW$494&gt;0)*('1. Database - raw'!$AD$7:$AD$494=$A80)*(INDIRECT($Q80,TRUE)=$O80),'1. Database - raw'!BU$7:BW$494)),"")</f>
        <v/>
      </c>
      <c r="CS80" s="409" t="str">
        <f t="array" aca="1" ref="CS80" ca="1">IFERROR(_xlfn.STDEV.S(IF(('1. Database - raw'!BU$7:BW$494&gt;0)*('1. Database - raw'!$AD$7:$AD$494=$A80)*(INDIRECT($Q80,TRUE)=$O80),'1. Database - raw'!BU$7:BW$494)),"")</f>
        <v/>
      </c>
      <c r="CT80" s="409" t="str">
        <f t="array" aca="1" ref="CT80" ca="1">IFERROR(IF(COUNT(IF(('1. Database - raw'!BU$7:BW$494&gt;0)*('1. Database - raw'!$AD$7:$AD$494=$A80)*(INDIRECT($Q80,TRUE)=$O80),'1. Database - raw'!BU$7:BW$494))&gt;0,COUNT(IF(('1. Database - raw'!BU$7:BW$494&gt;0)*('1. Database - raw'!$AD$7:$AD$494=$A80)*(INDIRECT($Q80,TRUE)=$O80),'1. Database - raw'!BU$7:BW$494)),""),"")</f>
        <v/>
      </c>
      <c r="CU80" s="407" t="str">
        <f t="shared" ca="1" si="217"/>
        <v/>
      </c>
      <c r="CV80" s="408" t="str">
        <f t="shared" ca="1" si="218"/>
        <v/>
      </c>
      <c r="CW80" s="408" t="str">
        <f t="shared" ca="1" si="219"/>
        <v/>
      </c>
      <c r="CX80" s="408" t="str">
        <f t="array" aca="1" ref="CX80" ca="1">IFERROR(AVERAGE(IF(('1. Database - raw'!CA$7:CC$494&gt;0)*('1. Database - raw'!$AD$7:$AD$494=$A80)*(INDIRECT($Q80,TRUE)=$O80),'1. Database - raw'!CA$7:CC$494)),"")</f>
        <v/>
      </c>
      <c r="CY80" s="409" t="str">
        <f t="array" aca="1" ref="CY80" ca="1">IFERROR(_xlfn.STDEV.S(IF(('1. Database - raw'!CA$7:CC$494&gt;0)*('1. Database - raw'!$AD$7:$AD$494=$A80)*(INDIRECT($Q80,TRUE)=$O80),'1. Database - raw'!CA$7:CC$494)),"")</f>
        <v/>
      </c>
      <c r="CZ80" s="409" t="str">
        <f t="array" aca="1" ref="CZ80" ca="1">IFERROR(IF(COUNT(IF(('1. Database - raw'!CA$7:CC$494&gt;0)*('1. Database - raw'!$AD$7:$AD$494=$A80)*(INDIRECT($Q80,TRUE)=$O80),'1. Database - raw'!CA$7:CC$494))&gt;0,COUNT(IF(('1. Database - raw'!CA$7:CC$494&gt;0)*('1. Database - raw'!$AD$7:$AD$494=$A80)*(INDIRECT($Q80,TRUE)=$O80),'1. Database - raw'!CA$7:CC$494)),""),"")</f>
        <v/>
      </c>
      <c r="DA80" s="407" t="str">
        <f t="shared" ca="1" si="220"/>
        <v/>
      </c>
      <c r="DB80" s="408" t="str">
        <f t="shared" ca="1" si="221"/>
        <v/>
      </c>
      <c r="DC80" s="408" t="str">
        <f t="shared" ca="1" si="222"/>
        <v/>
      </c>
      <c r="DD80" s="408" t="str">
        <f t="array" aca="1" ref="DD80" ca="1">IFERROR(AVERAGE(IF(('1. Database - raw'!CG$7:CI$494&gt;0)*('1. Database - raw'!$AD$7:$AD$494=$A80)*(INDIRECT($Q80,TRUE)=$O80),'1. Database - raw'!CG$7:CI$494)),"")</f>
        <v/>
      </c>
      <c r="DE80" s="409" t="str">
        <f t="array" aca="1" ref="DE80" ca="1">IFERROR(_xlfn.STDEV.S(IF(('1. Database - raw'!CG$7:CI$494&gt;0)*('1. Database - raw'!$AD$7:$AD$494=$A80)*(INDIRECT($Q80,TRUE)=$O80),'1. Database - raw'!CG$7:CI$494)),"")</f>
        <v/>
      </c>
      <c r="DF80" s="409" t="str">
        <f t="array" aca="1" ref="DF80" ca="1">IFERROR(IF(COUNT(IF(('1. Database - raw'!CG$7:CI$494&gt;0)*('1. Database - raw'!$AD$7:$AD$494=$A80)*(INDIRECT($Q80,TRUE)=$O80),'1. Database - raw'!CG$7:CI$494))&gt;0,COUNT(IF(('1. Database - raw'!CG$7:CI$494&gt;0)*('1. Database - raw'!$AD$7:$AD$494=$A80)*(INDIRECT($Q80,TRUE)=$O80),'1. Database - raw'!CG$7:CI$494)),""),"")</f>
        <v/>
      </c>
      <c r="DG80" s="407" t="str">
        <f t="shared" ca="1" si="223"/>
        <v/>
      </c>
      <c r="DH80" s="408" t="str">
        <f t="shared" ca="1" si="224"/>
        <v/>
      </c>
      <c r="DI80" s="408" t="str">
        <f t="shared" ca="1" si="225"/>
        <v/>
      </c>
      <c r="DJ80" s="408" t="str">
        <f t="array" aca="1" ref="DJ80" ca="1">IFERROR(AVERAGE(IF(('1. Database - raw'!CM$7:CO$494&gt;0)*('1. Database - raw'!$AD$7:$AD$494=$A80)*(INDIRECT($Q80,TRUE)=$O80),'1. Database - raw'!CM$7:CO$494)),"")</f>
        <v/>
      </c>
      <c r="DK80" s="409" t="str">
        <f t="array" aca="1" ref="DK80" ca="1">IFERROR(_xlfn.STDEV.S(IF(('1. Database - raw'!CM$7:CO$494&gt;0)*('1. Database - raw'!$AD$7:$AD$494=$A80)*(INDIRECT($Q80,TRUE)=$O80),'1. Database - raw'!CM$7:CO$494)),"")</f>
        <v/>
      </c>
      <c r="DL80" s="409" t="str">
        <f t="array" aca="1" ref="DL80" ca="1">IFERROR(IF(COUNT(IF(('1. Database - raw'!CM$7:CO$494&gt;0)*('1. Database - raw'!$AD$7:$AD$494=$A80)*(INDIRECT($Q80,TRUE)=$O80),'1. Database - raw'!CM$7:CO$494))&gt;0,COUNT(IF(('1. Database - raw'!CM$7:CO$494&gt;0)*('1. Database - raw'!$AD$7:$AD$494=$A80)*(INDIRECT($Q80,TRUE)=$O80),'1. Database - raw'!CM$7:CO$494)),""),"")</f>
        <v/>
      </c>
      <c r="DM80" s="407" t="str">
        <f t="shared" ca="1" si="226"/>
        <v/>
      </c>
      <c r="DN80" s="408" t="str">
        <f t="shared" ca="1" si="227"/>
        <v/>
      </c>
      <c r="DO80" s="408" t="str">
        <f t="shared" ca="1" si="228"/>
        <v/>
      </c>
      <c r="DP80" s="408" t="str">
        <f t="array" aca="1" ref="DP80" ca="1">IFERROR(AVERAGE(IF(('1. Database - raw'!CS$7:CU$494&gt;0)*('1. Database - raw'!$AD$7:$AD$494=$A80)*(INDIRECT($Q80,TRUE)=$O80),'1. Database - raw'!CS$7:CU$494)),"")</f>
        <v/>
      </c>
      <c r="DQ80" s="409" t="str">
        <f t="array" aca="1" ref="DQ80" ca="1">IFERROR(_xlfn.STDEV.S(IF(('1. Database - raw'!CS$7:CU$494&gt;0)*('1. Database - raw'!$AD$7:$AD$494=$A80)*(INDIRECT($Q80,TRUE)=$O80),'1. Database - raw'!CS$7:CU$494)),"")</f>
        <v/>
      </c>
      <c r="DR80" s="409" t="str">
        <f t="array" aca="1" ref="DR80" ca="1">IFERROR(IF(COUNT(IF(('1. Database - raw'!CS$7:CU$494&gt;0)*('1. Database - raw'!$AD$7:$AD$494=$A80)*(INDIRECT($Q80,TRUE)=$O80),'1. Database - raw'!CS$7:CU$494))&gt;0,COUNT(IF(('1. Database - raw'!CS$7:CU$494&gt;0)*('1. Database - raw'!$AD$7:$AD$494=$A80)*(INDIRECT($Q80,TRUE)=$O80),'1. Database - raw'!CS$7:CU$494)),""),"")</f>
        <v/>
      </c>
      <c r="DS80" s="407" t="str">
        <f t="shared" ca="1" si="229"/>
        <v/>
      </c>
      <c r="DT80" s="408" t="str">
        <f t="shared" ca="1" si="230"/>
        <v/>
      </c>
      <c r="DU80" s="408" t="str">
        <f t="shared" ca="1" si="231"/>
        <v/>
      </c>
      <c r="DV80" s="408" t="str">
        <f t="array" aca="1" ref="DV80" ca="1">IFERROR(AVERAGE(IF(('1. Database - raw'!CY$7:DA$494&gt;0)*('1. Database - raw'!$AD$7:$AD$494=$A80)*(INDIRECT($Q80,TRUE)=$O80),'1. Database - raw'!CY$7:DA$494)),"")</f>
        <v/>
      </c>
      <c r="DW80" s="409" t="str">
        <f t="array" aca="1" ref="DW80" ca="1">IFERROR(_xlfn.STDEV.S(IF(('1. Database - raw'!CY$7:DA$494&gt;0)*('1. Database - raw'!$AD$7:$AD$494=$A80)*(INDIRECT($Q80,TRUE)=$O80),'1. Database - raw'!CY$7:DA$494)),"")</f>
        <v/>
      </c>
      <c r="DX80" s="409" t="str">
        <f t="array" aca="1" ref="DX80" ca="1">IFERROR(IF(COUNT(IF(('1. Database - raw'!CY$7:DA$494&gt;0)*('1. Database - raw'!$AD$7:$AD$494=$A80)*(INDIRECT($Q80,TRUE)=$O80),'1. Database - raw'!CY$7:DA$494))&gt;0,COUNT(IF(('1. Database - raw'!CY$7:DA$494&gt;0)*('1. Database - raw'!$AD$7:$AD$494=$A80)*(INDIRECT($Q80,TRUE)=$O80),'1. Database - raw'!CY$7:DA$494)),""),"")</f>
        <v/>
      </c>
      <c r="DY80" s="407" t="str">
        <f t="shared" ca="1" si="232"/>
        <v/>
      </c>
      <c r="DZ80" s="408" t="str">
        <f t="shared" ca="1" si="233"/>
        <v/>
      </c>
      <c r="EA80" s="408" t="str">
        <f t="shared" ca="1" si="234"/>
        <v/>
      </c>
      <c r="EB80" s="408" t="str">
        <f t="array" aca="1" ref="EB80" ca="1">IFERROR(AVERAGE(IF(('1. Database - raw'!DE$7:DG$494&gt;0)*('1. Database - raw'!$AD$7:$AD$494=$A80)*(INDIRECT($Q80,TRUE)=$O80),'1. Database - raw'!DE$7:DG$494)),"")</f>
        <v/>
      </c>
      <c r="EC80" s="409" t="str">
        <f t="array" aca="1" ref="EC80" ca="1">IFERROR(_xlfn.STDEV.S(IF(('1. Database - raw'!DE$7:DG$494&gt;0)*('1. Database - raw'!$AD$7:$AD$494=$A80)*(INDIRECT($Q80,TRUE)=$O80),'1. Database - raw'!DE$7:DG$494)),"")</f>
        <v/>
      </c>
      <c r="ED80" s="409" t="str">
        <f t="array" aca="1" ref="ED80" ca="1">IFERROR(IF(COUNT(IF(('1. Database - raw'!DE$7:DG$494&gt;0)*('1. Database - raw'!$AD$7:$AD$494=$A80)*(INDIRECT($Q80,TRUE)=$O80),'1. Database - raw'!DE$7:DG$494))&gt;0,COUNT(IF(('1. Database - raw'!DE$7:DG$494&gt;0)*('1. Database - raw'!$AD$7:$AD$494=$A80)*(INDIRECT($Q80,TRUE)=$O80),'1. Database - raw'!DE$7:DG$494)),""),"")</f>
        <v/>
      </c>
      <c r="EE80" s="411" t="str">
        <f t="shared" ca="1" si="235"/>
        <v/>
      </c>
      <c r="EF80" s="412" t="str">
        <f t="shared" ca="1" si="236"/>
        <v/>
      </c>
      <c r="EG80" s="412" t="str">
        <f t="shared" ca="1" si="237"/>
        <v/>
      </c>
      <c r="EH80" s="412" t="str">
        <f t="array" aca="1" ref="EH80" ca="1">IFERROR(AVERAGE(IF(('1. Database - raw'!DK$7:DM$494&gt;0)*('1. Database - raw'!$AD$7:$AD$494=$A80)*(INDIRECT($Q80,TRUE)=$O80),'1. Database - raw'!DK$7:DM$494)),"")</f>
        <v/>
      </c>
      <c r="EI80" s="413" t="str">
        <f t="array" aca="1" ref="EI80" ca="1">IFERROR(_xlfn.STDEV.S(IF(('1. Database - raw'!DK$7:DM$494&gt;0)*('1. Database - raw'!$AD$7:$AD$494=$A80)*(INDIRECT($Q80,TRUE)=$O80),'1. Database - raw'!DK$7:DM$494)),"")</f>
        <v/>
      </c>
      <c r="EJ80" s="409" t="str">
        <f t="array" aca="1" ref="EJ80" ca="1">IFERROR(IF(COUNT(IF(('1. Database - raw'!DK$7:DM$494&gt;0)*('1. Database - raw'!$AD$7:$AD$494=$A80)*(INDIRECT($Q80,TRUE)=$O80),'1. Database - raw'!DK$7:DM$494))&gt;0,COUNT(IF(('1. Database - raw'!DK$7:DM$494&gt;0)*('1. Database - raw'!$AD$7:$AD$494=$A80)*(INDIRECT($Q80,TRUE)=$O80),'1. Database - raw'!DK$7:DM$494)),""),"")</f>
        <v/>
      </c>
      <c r="EK80" s="407" t="str">
        <f t="shared" ca="1" si="238"/>
        <v/>
      </c>
      <c r="EL80" s="408" t="str">
        <f t="shared" ca="1" si="239"/>
        <v/>
      </c>
      <c r="EM80" s="408" t="str">
        <f t="shared" ca="1" si="240"/>
        <v/>
      </c>
      <c r="EN80" s="408">
        <f t="array" aca="1" ref="EN80" ca="1">IFERROR(AVERAGE(IF(('1. Database - raw'!DQ$7:DS$494&gt;0)*('1. Database - raw'!$AD$7:$AD$494=$A80)*(INDIRECT($Q80,TRUE)=$O80),'1. Database - raw'!DQ$7:DS$494)),"")</f>
        <v>36</v>
      </c>
      <c r="EO80" s="409" t="str">
        <f t="array" aca="1" ref="EO80" ca="1">IFERROR(_xlfn.STDEV.S(IF(('1. Database - raw'!DQ$7:DS$494&gt;0)*('1. Database - raw'!$AD$7:$AD$494=$A80)*(INDIRECT($Q80,TRUE)=$O80),'1. Database - raw'!DQ$7:DS$494)),"")</f>
        <v/>
      </c>
      <c r="EP80" s="409">
        <f t="array" aca="1" ref="EP80" ca="1">IFERROR(IF(COUNT(IF(('1. Database - raw'!DQ$7:DS$494&gt;0)*('1. Database - raw'!$AD$7:$AD$494=$A80)*(INDIRECT($Q80,TRUE)=$O80),'1. Database - raw'!DQ$7:DS$494))&gt;0,COUNT(IF(('1. Database - raw'!DQ$7:DS$494&gt;0)*('1. Database - raw'!$AD$7:$AD$494=$A80)*(INDIRECT($Q80,TRUE)=$O80),'1. Database - raw'!DQ$7:DS$494)),""),"")</f>
        <v>1</v>
      </c>
      <c r="EQ80" s="407" t="str">
        <f t="shared" ca="1" si="241"/>
        <v/>
      </c>
      <c r="ER80" s="408" t="str">
        <f t="shared" ca="1" si="242"/>
        <v/>
      </c>
      <c r="ES80" s="408" t="str">
        <f t="shared" ca="1" si="243"/>
        <v/>
      </c>
      <c r="ET80" s="408" t="str">
        <f t="array" aca="1" ref="ET80" ca="1">IFERROR(AVERAGE(IF(('1. Database - raw'!DW$7:DY$494&gt;0)*('1. Database - raw'!$AD$7:$AD$494=$A80)*(INDIRECT($Q80,TRUE)=$O80),'1. Database - raw'!DW$7:DY$494)),"")</f>
        <v/>
      </c>
      <c r="EU80" s="409" t="str">
        <f t="array" aca="1" ref="EU80" ca="1">IFERROR(_xlfn.STDEV.S(IF(('1. Database - raw'!DW$7:DY$494&gt;0)*('1. Database - raw'!$AD$7:$AD$494=$A80)*(INDIRECT($Q80,TRUE)=$O80),'1. Database - raw'!DW$7:DY$494)),"")</f>
        <v/>
      </c>
      <c r="EV80" s="409" t="str">
        <f t="array" aca="1" ref="EV80" ca="1">IFERROR(IF(COUNT(IF(('1. Database - raw'!DW$7:DY$494&gt;0)*('1. Database - raw'!$AD$7:$AD$494=$A80)*(INDIRECT($Q80,TRUE)=$O80),'1. Database - raw'!DW$7:DY$494))&gt;0,COUNT(IF(('1. Database - raw'!DW$7:DY$494&gt;0)*('1. Database - raw'!$AD$7:$AD$494=$A80)*(INDIRECT($Q80,TRUE)=$O80),'1. Database - raw'!DW$7:DY$494)),""),"")</f>
        <v/>
      </c>
      <c r="EW80" s="407" t="str">
        <f t="shared" ca="1" si="244"/>
        <v/>
      </c>
      <c r="EX80" s="408" t="str">
        <f t="shared" ca="1" si="245"/>
        <v/>
      </c>
      <c r="EY80" s="408" t="str">
        <f t="shared" ca="1" si="246"/>
        <v/>
      </c>
      <c r="EZ80" s="408" t="str">
        <f t="array" aca="1" ref="EZ80" ca="1">IFERROR(AVERAGE(IF(('1. Database - raw'!EC$7:EE$494&gt;0)*('1. Database - raw'!$AD$7:$AD$494=$A80)*(INDIRECT($Q80,TRUE)=$O80),'1. Database - raw'!EC$7:EE$494)),"")</f>
        <v/>
      </c>
      <c r="FA80" s="409" t="str">
        <f t="array" aca="1" ref="FA80" ca="1">IFERROR(_xlfn.STDEV.S(IF(('1. Database - raw'!EC$7:EE$494&gt;0)*('1. Database - raw'!$AD$7:$AD$494=$A80)*(INDIRECT($Q80,TRUE)=$O80),'1. Database - raw'!EC$7:EE$494)),"")</f>
        <v/>
      </c>
      <c r="FB80" s="409" t="str">
        <f t="array" aca="1" ref="FB80" ca="1">IFERROR(IF(COUNT(IF(('1. Database - raw'!EC$7:EE$494&gt;0)*('1. Database - raw'!$AD$7:$AD$494=$A80)*(INDIRECT($Q80,TRUE)=$O80),'1. Database - raw'!EC$7:EE$494))&gt;0,COUNT(IF(('1. Database - raw'!EC$7:EE$494&gt;0)*('1. Database - raw'!$AD$7:$AD$494=$A80)*(INDIRECT($Q80,TRUE)=$O80),'1. Database - raw'!EC$7:EE$494)),""),"")</f>
        <v/>
      </c>
      <c r="FC80" s="407" t="str">
        <f t="shared" ca="1" si="247"/>
        <v/>
      </c>
      <c r="FD80" s="408" t="str">
        <f t="shared" ca="1" si="248"/>
        <v/>
      </c>
      <c r="FE80" s="408" t="str">
        <f t="shared" ca="1" si="249"/>
        <v/>
      </c>
      <c r="FF80" s="408" t="str">
        <f t="array" aca="1" ref="FF80" ca="1">IFERROR(AVERAGE(IF(('1. Database - raw'!EI$7:EK$494&gt;0)*('1. Database - raw'!$AD$7:$AD$494=$A80)*(INDIRECT($Q80,TRUE)=$O80),'1. Database - raw'!EI$7:EK$494)),"")</f>
        <v/>
      </c>
      <c r="FG80" s="409" t="str">
        <f t="array" aca="1" ref="FG80" ca="1">IFERROR(_xlfn.STDEV.S(IF(('1. Database - raw'!EI$7:EK$494&gt;0)*('1. Database - raw'!$AD$7:$AD$494=$A80)*(INDIRECT($Q80,TRUE)=$O80),'1. Database - raw'!EI$7:EK$494)),"")</f>
        <v/>
      </c>
      <c r="FH80" s="409" t="str">
        <f t="array" aca="1" ref="FH80" ca="1">IFERROR(IF(COUNT(IF(('1. Database - raw'!EI$7:EK$494&gt;0)*('1. Database - raw'!$AD$7:$AD$494=$A80)*(INDIRECT($Q80,TRUE)=$O80),'1. Database - raw'!EI$7:EK$494))&gt;0,COUNT(IF(('1. Database - raw'!EI$7:EK$494&gt;0)*('1. Database - raw'!$AD$7:$AD$494=$A80)*(INDIRECT($Q80,TRUE)=$O80),'1. Database - raw'!EI$7:EK$494)),""),"")</f>
        <v/>
      </c>
      <c r="FI80" s="407" t="str">
        <f t="shared" ca="1" si="250"/>
        <v/>
      </c>
      <c r="FJ80" s="408" t="str">
        <f t="shared" ca="1" si="251"/>
        <v/>
      </c>
      <c r="FK80" s="408" t="str">
        <f t="shared" ca="1" si="252"/>
        <v/>
      </c>
      <c r="FL80" s="408" t="str">
        <f t="array" aca="1" ref="FL80" ca="1">IFERROR(AVERAGE(IF(('1. Database - raw'!EO$7:EQ$494&gt;0)*('1. Database - raw'!$AD$7:$AD$494=$A80)*(INDIRECT($Q80,TRUE)=$O80),'1. Database - raw'!EO$7:EQ$494)),"")</f>
        <v/>
      </c>
      <c r="FM80" s="409" t="str">
        <f t="array" aca="1" ref="FM80" ca="1">IFERROR(_xlfn.STDEV.S(IF(('1. Database - raw'!EO$7:EQ$494&gt;0)*('1. Database - raw'!$AD$7:$AD$494=$A80)*(INDIRECT($Q80,TRUE)=$O80),'1. Database - raw'!EO$7:EQ$494)),"")</f>
        <v/>
      </c>
      <c r="FN80" s="409" t="str">
        <f t="array" aca="1" ref="FN80" ca="1">IFERROR(IF(COUNT(IF(('1. Database - raw'!EO$7:EQ$494&gt;0)*('1. Database - raw'!$AD$7:$AD$494=$A80)*(INDIRECT($Q80,TRUE)=$O80),'1. Database - raw'!EO$7:EQ$494))&gt;0,COUNT(IF(('1. Database - raw'!EO$7:EQ$494&gt;0)*('1. Database - raw'!$AD$7:$AD$494=$A80)*(INDIRECT($Q80,TRUE)=$O80),'1. Database - raw'!EO$7:EQ$494)),""),"")</f>
        <v/>
      </c>
      <c r="FO80" s="407" t="str">
        <f t="shared" ca="1" si="253"/>
        <v/>
      </c>
      <c r="FP80" s="408" t="str">
        <f t="shared" ca="1" si="254"/>
        <v/>
      </c>
      <c r="FQ80" s="408" t="str">
        <f t="shared" ca="1" si="255"/>
        <v/>
      </c>
      <c r="FR80" s="408" t="str">
        <f t="array" aca="1" ref="FR80" ca="1">IFERROR(AVERAGE(IF(('1. Database - raw'!EU$7:EW$494&gt;0)*('1. Database - raw'!$AD$7:$AD$494=$A80)*(INDIRECT($Q80,TRUE)=$O80),'1. Database - raw'!EU$7:EW$494)),"")</f>
        <v/>
      </c>
      <c r="FS80" s="409" t="str">
        <f t="array" aca="1" ref="FS80" ca="1">IFERROR(_xlfn.STDEV.S(IF(('1. Database - raw'!EU$7:EW$494&gt;0)*('1. Database - raw'!$AD$7:$AD$494=$A80)*(INDIRECT($Q80,TRUE)=$O80),'1. Database - raw'!EU$7:EW$494)),"")</f>
        <v/>
      </c>
      <c r="FT80" s="409" t="str">
        <f t="array" aca="1" ref="FT80" ca="1">IFERROR(IF(COUNT(IF(('1. Database - raw'!EU$7:EW$494&gt;0)*('1. Database - raw'!$AD$7:$AD$494=$A80)*(INDIRECT($Q80,TRUE)=$O80),'1. Database - raw'!EU$7:EW$494))&gt;0,COUNT(IF(('1. Database - raw'!EU$7:EW$494&gt;0)*('1. Database - raw'!$AD$7:$AD$494=$A80)*(INDIRECT($Q80,TRUE)=$O80),'1. Database - raw'!EU$7:EW$494)),""),"")</f>
        <v/>
      </c>
      <c r="FU80" s="407" t="str">
        <f t="shared" ca="1" si="256"/>
        <v/>
      </c>
      <c r="FV80" s="408" t="str">
        <f t="shared" ca="1" si="257"/>
        <v/>
      </c>
      <c r="FW80" s="408" t="str">
        <f t="shared" ca="1" si="258"/>
        <v/>
      </c>
      <c r="FX80" s="408" t="str">
        <f t="array" aca="1" ref="FX80" ca="1">IFERROR(AVERAGE(IF(('1. Database - raw'!FA$7:FC$494&gt;0)*('1. Database - raw'!$AD$7:$AD$494=$A80)*(INDIRECT($Q80,TRUE)=$O80),'1. Database - raw'!FA$7:FC$494)),"")</f>
        <v/>
      </c>
      <c r="FY80" s="409" t="str">
        <f t="array" aca="1" ref="FY80" ca="1">IFERROR(_xlfn.STDEV.S(IF(('1. Database - raw'!FA$7:FC$494&gt;0)*('1. Database - raw'!$AD$7:$AD$494=$A80)*(INDIRECT($Q80,TRUE)=$O80),'1. Database - raw'!FA$7:FC$494)),"")</f>
        <v/>
      </c>
      <c r="FZ80" s="409" t="str">
        <f t="array" aca="1" ref="FZ80" ca="1">IFERROR(IF(COUNT(IF(('1. Database - raw'!FA$7:FC$494&gt;0)*('1. Database - raw'!$AD$7:$AD$494=$A80)*(INDIRECT($Q80,TRUE)=$O80),'1. Database - raw'!FA$7:FC$494))&gt;0,COUNT(IF(('1. Database - raw'!FA$7:FC$494&gt;0)*('1. Database - raw'!$AD$7:$AD$494=$A80)*(INDIRECT($Q80,TRUE)=$O80),'1. Database - raw'!FA$7:FC$494)),""),"")</f>
        <v/>
      </c>
      <c r="GA80" s="407" t="str">
        <f t="shared" ca="1" si="259"/>
        <v/>
      </c>
      <c r="GB80" s="408" t="str">
        <f t="shared" ca="1" si="260"/>
        <v/>
      </c>
      <c r="GC80" s="408" t="str">
        <f t="shared" ca="1" si="261"/>
        <v/>
      </c>
      <c r="GD80" s="408" t="str">
        <f t="array" aca="1" ref="GD80" ca="1">IFERROR(AVERAGE(IF(('1. Database - raw'!FG$7:FI$494&gt;0)*('1. Database - raw'!$AD$7:$AD$494=$A80)*(INDIRECT($Q80,TRUE)=$O80),'1. Database - raw'!FG$7:FI$494)),"")</f>
        <v/>
      </c>
      <c r="GE80" s="409" t="str">
        <f t="array" aca="1" ref="GE80" ca="1">IFERROR(_xlfn.STDEV.S(IF(('1. Database - raw'!FG$7:FI$494&gt;0)*('1. Database - raw'!$AD$7:$AD$494=$A80)*(INDIRECT($Q80,TRUE)=$O80),'1. Database - raw'!FG$7:FI$494)),"")</f>
        <v/>
      </c>
      <c r="GF80" s="409" t="str">
        <f t="array" aca="1" ref="GF80" ca="1">IFERROR(IF(COUNT(IF(('1. Database - raw'!FG$7:FI$494&gt;0)*('1. Database - raw'!$AD$7:$AD$494=$A80)*(INDIRECT($Q80,TRUE)=$O80),'1. Database - raw'!FG$7:FI$494))&gt;0,COUNT(IF(('1. Database - raw'!FG$7:FI$494&gt;0)*('1. Database - raw'!$AD$7:$AD$494=$A80)*(INDIRECT($Q80,TRUE)=$O80),'1. Database - raw'!FG$7:FI$494)),""),"")</f>
        <v/>
      </c>
      <c r="GG80" s="407" t="str">
        <f t="shared" ca="1" si="262"/>
        <v/>
      </c>
      <c r="GH80" s="408" t="str">
        <f t="shared" ca="1" si="263"/>
        <v/>
      </c>
      <c r="GI80" s="408" t="str">
        <f t="shared" ca="1" si="264"/>
        <v/>
      </c>
      <c r="GJ80" s="408" t="str">
        <f t="array" aca="1" ref="GJ80" ca="1">IFERROR(AVERAGE(IF(('1. Database - raw'!FM$7:FO$494&gt;0)*('1. Database - raw'!$AD$7:$AD$494=$A80)*(INDIRECT($Q80,TRUE)=$O80),'1. Database - raw'!FM$7:FO$494)),"")</f>
        <v/>
      </c>
      <c r="GK80" s="409" t="str">
        <f t="array" aca="1" ref="GK80" ca="1">IFERROR(_xlfn.STDEV.S(IF(('1. Database - raw'!FM$7:FO$494&gt;0)*('1. Database - raw'!$AD$7:$AD$494=$A80)*(INDIRECT($Q80,TRUE)=$O80),'1. Database - raw'!FM$7:FO$494)),"")</f>
        <v/>
      </c>
      <c r="GL80" s="409" t="str">
        <f t="array" aca="1" ref="GL80" ca="1">IFERROR(IF(COUNT(IF(('1. Database - raw'!FM$7:FO$494&gt;0)*('1. Database - raw'!$AD$7:$AD$494=$A80)*(INDIRECT($Q80,TRUE)=$O80),'1. Database - raw'!FM$7:FO$494))&gt;0,COUNT(IF(('1. Database - raw'!FM$7:FO$494&gt;0)*('1. Database - raw'!$AD$7:$AD$494=$A80)*(INDIRECT($Q80,TRUE)=$O80),'1. Database - raw'!FM$7:FO$494)),""),"")</f>
        <v/>
      </c>
      <c r="GM80" s="407">
        <f t="shared" ca="1" si="265"/>
        <v>35.204012310171734</v>
      </c>
      <c r="GN80" s="408">
        <f t="shared" ca="1" si="266"/>
        <v>61.685447608558384</v>
      </c>
      <c r="GO80" s="408">
        <f t="shared" ca="1" si="267"/>
        <v>46.600163701108862</v>
      </c>
      <c r="GP80" s="408">
        <f t="array" aca="1" ref="GP80" ca="1">IFERROR(AVERAGE(IF(('1. Database - raw'!FS$7:FU$494&gt;0)*('1. Database - raw'!$AD$7:$AD$494=$A80)*(INDIRECT($Q80,TRUE)=$O80),'1. Database - raw'!FS$7:FU$494)),"")</f>
        <v>50.25</v>
      </c>
      <c r="GQ80" s="409">
        <f t="array" aca="1" ref="GQ80" ca="1">IFERROR(_xlfn.STDEV.S(IF(('1. Database - raw'!FS$7:FU$494&gt;0)*('1. Database - raw'!$AD$7:$AD$494=$A80)*(INDIRECT($Q80,TRUE)=$O80),'1. Database - raw'!FS$7:FU$494)),"")</f>
        <v>20.273815801246126</v>
      </c>
      <c r="GR80" s="409">
        <f t="array" aca="1" ref="GR80" ca="1">IFERROR(IF(COUNT(IF(('1. Database - raw'!FS$7:FU$494&gt;0)*('1. Database - raw'!$AD$7:$AD$494=$A80)*(INDIRECT($Q80,TRUE)=$O80),'1. Database - raw'!FS$7:FU$494))&gt;0,COUNT(IF(('1. Database - raw'!FS$7:FU$494&gt;0)*('1. Database - raw'!$AD$7:$AD$494=$A80)*(INDIRECT($Q80,TRUE)=$O80),'1. Database - raw'!FS$7:FU$494)),""),"")</f>
        <v>8</v>
      </c>
      <c r="GS80" s="407" t="str">
        <f t="shared" ca="1" si="268"/>
        <v/>
      </c>
      <c r="GT80" s="408" t="str">
        <f t="shared" ca="1" si="269"/>
        <v/>
      </c>
      <c r="GU80" s="408" t="str">
        <f t="shared" ca="1" si="270"/>
        <v/>
      </c>
      <c r="GV80" s="408">
        <f t="array" aca="1" ref="GV80" ca="1">IFERROR(AVERAGE(IF(('1. Database - raw'!FY$7:GA$494&gt;0)*('1. Database - raw'!$AD$7:$AD$494=$A80)*(INDIRECT($Q80,TRUE)=$O80),'1. Database - raw'!FY$7:GA$494)),"")</f>
        <v>42.2</v>
      </c>
      <c r="GW80" s="409" t="str">
        <f t="array" aca="1" ref="GW80" ca="1">IFERROR(_xlfn.STDEV.S(IF(('1. Database - raw'!FY$7:GA$494&gt;0)*('1. Database - raw'!$AD$7:$AD$494=$A80)*(INDIRECT($Q80,TRUE)=$O80),'1. Database - raw'!FY$7:GA$494)),"")</f>
        <v/>
      </c>
      <c r="GX80" s="409">
        <f t="array" aca="1" ref="GX80" ca="1">IFERROR(IF(COUNT(IF(('1. Database - raw'!FY$7:GA$494&gt;0)*('1. Database - raw'!$AD$7:$AD$494=$A80)*(INDIRECT($Q80,TRUE)=$O80),'1. Database - raw'!FY$7:GA$494))&gt;0,COUNT(IF(('1. Database - raw'!FY$7:GA$494&gt;0)*('1. Database - raw'!$AD$7:$AD$494=$A80)*(INDIRECT($Q80,TRUE)=$O80),'1. Database - raw'!FY$7:GA$494)),""),"")</f>
        <v>1</v>
      </c>
      <c r="GY80" s="407" t="str">
        <f t="shared" ca="1" si="271"/>
        <v/>
      </c>
      <c r="GZ80" s="408" t="str">
        <f t="shared" ca="1" si="272"/>
        <v/>
      </c>
      <c r="HA80" s="408" t="str">
        <f t="shared" ca="1" si="273"/>
        <v/>
      </c>
      <c r="HB80" s="408" t="str">
        <f t="array" aca="1" ref="HB80" ca="1">IFERROR(AVERAGE(IF(('1. Database - raw'!GE$7:GG$494&gt;0)*('1. Database - raw'!$AD$7:$AD$494=$A80)*(INDIRECT($Q80,TRUE)=$O80),'1. Database - raw'!GE$7:GG$494)),"")</f>
        <v/>
      </c>
      <c r="HC80" s="409" t="str">
        <f t="array" aca="1" ref="HC80" ca="1">IFERROR(_xlfn.STDEV.S(IF(('1. Database - raw'!GE$7:GG$494&gt;0)*('1. Database - raw'!$AD$7:$AD$494=$A80)*(INDIRECT($Q80,TRUE)=$O80),'1. Database - raw'!GE$7:GG$494)),"")</f>
        <v/>
      </c>
      <c r="HD80" s="409" t="str">
        <f t="array" aca="1" ref="HD80" ca="1">IFERROR(IF(COUNT(IF(('1. Database - raw'!GE$7:GG$494&gt;0)*('1. Database - raw'!$AD$7:$AD$494=$A80)*(INDIRECT($Q80,TRUE)=$O80),'1. Database - raw'!GE$7:GG$494))&gt;0,COUNT(IF(('1. Database - raw'!GE$7:GG$494&gt;0)*('1. Database - raw'!$AD$7:$AD$494=$A80)*(INDIRECT($Q80,TRUE)=$O80),'1. Database - raw'!GE$7:GG$494)),""),"")</f>
        <v/>
      </c>
      <c r="HE80" s="407" t="str">
        <f t="shared" ca="1" si="274"/>
        <v/>
      </c>
      <c r="HF80" s="408" t="str">
        <f t="shared" ca="1" si="275"/>
        <v/>
      </c>
      <c r="HG80" s="408" t="str">
        <f t="shared" ca="1" si="276"/>
        <v/>
      </c>
      <c r="HH80" s="408" t="str">
        <f t="array" aca="1" ref="HH80" ca="1">IFERROR(AVERAGE(IF(('1. Database - raw'!GK$7:GM$494&gt;0)*('1. Database - raw'!$AD$7:$AD$494=$A80)*(INDIRECT($Q80,TRUE)=$O80),'1. Database - raw'!GK$7:GM$494)),"")</f>
        <v/>
      </c>
      <c r="HI80" s="409" t="str">
        <f t="array" aca="1" ref="HI80" ca="1">IFERROR(_xlfn.STDEV.S(IF(('1. Database - raw'!GK$7:GM$494&gt;0)*('1. Database - raw'!$AD$7:$AD$494=$A80)*(INDIRECT($Q80,TRUE)=$O80),'1. Database - raw'!GK$7:GM$494)),"")</f>
        <v/>
      </c>
      <c r="HJ80" s="409" t="str">
        <f t="array" aca="1" ref="HJ80" ca="1">IFERROR(IF(COUNT(IF(('1. Database - raw'!GK$7:GM$494&gt;0)*('1. Database - raw'!$AD$7:$AD$494=$A80)*(INDIRECT($Q80,TRUE)=$O80),'1. Database - raw'!GK$7:GM$494))&gt;0,COUNT(IF(('1. Database - raw'!GK$7:GM$494&gt;0)*('1. Database - raw'!$AD$7:$AD$494=$A80)*(INDIRECT($Q80,TRUE)=$O80),'1. Database - raw'!GK$7:GM$494)),""),"")</f>
        <v/>
      </c>
      <c r="HK80" s="407" t="str">
        <f t="shared" ca="1" si="277"/>
        <v/>
      </c>
      <c r="HL80" s="408" t="str">
        <f t="shared" ca="1" si="278"/>
        <v/>
      </c>
      <c r="HM80" s="408" t="str">
        <f t="shared" ca="1" si="279"/>
        <v/>
      </c>
      <c r="HN80" s="408" t="str">
        <f t="array" aca="1" ref="HN80" ca="1">IFERROR(AVERAGE(IF(('1. Database - raw'!GQ$7:GS$494&gt;0)*('1. Database - raw'!$AD$7:$AD$494=$A80)*(INDIRECT($Q80,TRUE)=$O80),'1. Database - raw'!GQ$7:GS$494)),"")</f>
        <v/>
      </c>
      <c r="HO80" s="409" t="str">
        <f t="array" aca="1" ref="HO80" ca="1">IFERROR(_xlfn.STDEV.S(IF(('1. Database - raw'!GQ$7:GS$494&gt;0)*('1. Database - raw'!$AD$7:$AD$494=$A80)*(INDIRECT($Q80,TRUE)=$O80),'1. Database - raw'!GQ$7:GS$494)),"")</f>
        <v/>
      </c>
      <c r="HP80" s="409" t="str">
        <f t="array" aca="1" ref="HP80" ca="1">IFERROR(IF(COUNT(IF(('1. Database - raw'!GQ$7:GS$494&gt;0)*('1. Database - raw'!$AD$7:$AD$494=$A80)*(INDIRECT($Q80,TRUE)=$O80),'1. Database - raw'!GQ$7:GS$494))&gt;0,COUNT(IF(('1. Database - raw'!GQ$7:GS$494&gt;0)*('1. Database - raw'!$AD$7:$AD$494=$A80)*(INDIRECT($Q80,TRUE)=$O80),'1. Database - raw'!GQ$7:GS$494)),""),"")</f>
        <v/>
      </c>
      <c r="HQ80" s="407" t="str">
        <f t="shared" ca="1" si="280"/>
        <v/>
      </c>
      <c r="HR80" s="408" t="str">
        <f t="shared" ca="1" si="281"/>
        <v/>
      </c>
      <c r="HS80" s="408" t="str">
        <f t="shared" ca="1" si="282"/>
        <v/>
      </c>
      <c r="HT80" s="408" t="str">
        <f t="array" aca="1" ref="HT80" ca="1">IFERROR(AVERAGE(IF(('1. Database - raw'!GW$7:GY$494&gt;0)*('1. Database - raw'!$AD$7:$AD$494=$A80)*(INDIRECT($Q80,TRUE)=$O80),'1. Database - raw'!GW$7:GY$494)),"")</f>
        <v/>
      </c>
      <c r="HU80" s="409" t="str">
        <f t="array" aca="1" ref="HU80" ca="1">IFERROR(_xlfn.STDEV.S(IF(('1. Database - raw'!GW$7:GY$494&gt;0)*('1. Database - raw'!$AD$7:$AD$494=$A80)*(INDIRECT($Q80,TRUE)=$O80),'1. Database - raw'!GW$7:GY$494)),"")</f>
        <v/>
      </c>
      <c r="HV80" s="409" t="str">
        <f t="array" aca="1" ref="HV80" ca="1">IFERROR(IF(COUNT(IF(('1. Database - raw'!GW$7:GY$494&gt;0)*('1. Database - raw'!$AD$7:$AD$494=$A80)*(INDIRECT($Q80,TRUE)=$O80),'1. Database - raw'!GW$7:GY$494))&gt;0,COUNT(IF(('1. Database - raw'!GW$7:GY$494&gt;0)*('1. Database - raw'!$AD$7:$AD$494=$A80)*(INDIRECT($Q80,TRUE)=$O80),'1. Database - raw'!GW$7:GY$494)),""),"")</f>
        <v/>
      </c>
      <c r="HW80" s="407" t="str">
        <f t="shared" ca="1" si="283"/>
        <v/>
      </c>
      <c r="HX80" s="408" t="str">
        <f t="shared" ca="1" si="284"/>
        <v/>
      </c>
      <c r="HY80" s="408" t="str">
        <f t="shared" ca="1" si="285"/>
        <v/>
      </c>
      <c r="HZ80" s="408" t="str">
        <f t="array" aca="1" ref="HZ80" ca="1">IFERROR(AVERAGE(IF(('1. Database - raw'!HC$7:HE$494&gt;0)*('1. Database - raw'!$AD$7:$AD$494=$A80)*(INDIRECT($Q80,TRUE)=$O80),'1. Database - raw'!HC$7:HE$494)),"")</f>
        <v/>
      </c>
      <c r="IA80" s="409" t="str">
        <f t="array" aca="1" ref="IA80" ca="1">IFERROR(_xlfn.STDEV.S(IF(('1. Database - raw'!HC$7:HE$494&gt;0)*('1. Database - raw'!$AD$7:$AD$494=$A80)*(INDIRECT($Q80,TRUE)=$O80),'1. Database - raw'!HC$7:HE$494)),"")</f>
        <v/>
      </c>
      <c r="IB80" s="409" t="str">
        <f t="array" aca="1" ref="IB80" ca="1">IFERROR(IF(COUNT(IF(('1. Database - raw'!HC$7:HE$494&gt;0)*('1. Database - raw'!$AD$7:$AD$494=$A80)*(INDIRECT($Q80,TRUE)=$O80),'1. Database - raw'!HC$7:HE$494))&gt;0,COUNT(IF(('1. Database - raw'!HC$7:HE$494&gt;0)*('1. Database - raw'!$AD$7:$AD$494=$A80)*(INDIRECT($Q80,TRUE)=$O80),'1. Database - raw'!HC$7:HE$494)),""),"")</f>
        <v/>
      </c>
      <c r="IC80" s="407" t="str">
        <f t="shared" ca="1" si="286"/>
        <v/>
      </c>
      <c r="ID80" s="408" t="str">
        <f t="shared" ca="1" si="287"/>
        <v/>
      </c>
      <c r="IE80" s="408" t="str">
        <f t="shared" ca="1" si="288"/>
        <v/>
      </c>
      <c r="IF80" s="408" t="str">
        <f t="array" aca="1" ref="IF80" ca="1">IFERROR(AVERAGE(IF(('1. Database - raw'!HI$7:HK$494&gt;0)*('1. Database - raw'!$AD$7:$AD$494=$A80)*(INDIRECT($Q80,TRUE)=$O80),'1. Database - raw'!HI$7:HK$494)),"")</f>
        <v/>
      </c>
      <c r="IG80" s="409" t="str">
        <f t="array" aca="1" ref="IG80" ca="1">IFERROR(_xlfn.STDEV.S(IF(('1. Database - raw'!HI$7:HK$494&gt;0)*('1. Database - raw'!$AD$7:$AD$494=$A80)*(INDIRECT($Q80,TRUE)=$O80),'1. Database - raw'!HI$7:HK$494)),"")</f>
        <v/>
      </c>
      <c r="IH80" s="409" t="str">
        <f t="array" aca="1" ref="IH80" ca="1">IFERROR(IF(COUNT(IF(('1. Database - raw'!HI$7:HK$494&gt;0)*('1. Database - raw'!$AD$7:$AD$494=$A80)*(INDIRECT($Q80,TRUE)=$O80),'1. Database - raw'!HI$7:HK$494))&gt;0,COUNT(IF(('1. Database - raw'!HI$7:HK$494&gt;0)*('1. Database - raw'!$AD$7:$AD$494=$A80)*(INDIRECT($Q80,TRUE)=$O80),'1. Database - raw'!HI$7:HK$494)),""),"")</f>
        <v/>
      </c>
      <c r="II80" s="407" t="str">
        <f t="shared" ca="1" si="289"/>
        <v/>
      </c>
      <c r="IJ80" s="408" t="str">
        <f t="shared" ca="1" si="290"/>
        <v/>
      </c>
      <c r="IK80" s="408" t="str">
        <f t="shared" ca="1" si="291"/>
        <v/>
      </c>
      <c r="IL80" s="408" t="str">
        <f t="array" aca="1" ref="IL80" ca="1">IFERROR(AVERAGE(IF(('1. Database - raw'!HO$7:HQ$494&gt;0)*('1. Database - raw'!$AD$7:$AD$494=$A80)*(INDIRECT($Q80,TRUE)=$O80),'1. Database - raw'!HO$7:HQ$494)),"")</f>
        <v/>
      </c>
      <c r="IM80" s="409" t="str">
        <f t="array" aca="1" ref="IM80" ca="1">IFERROR(_xlfn.STDEV.S(IF(('1. Database - raw'!HO$7:HQ$494&gt;0)*('1. Database - raw'!$AD$7:$AD$494=$A80)*(INDIRECT($Q80,TRUE)=$O80),'1. Database - raw'!HO$7:HQ$494)),"")</f>
        <v/>
      </c>
      <c r="IN80" s="409" t="str">
        <f t="array" aca="1" ref="IN80" ca="1">IFERROR(IF(COUNT(IF(('1. Database - raw'!HO$7:HQ$494&gt;0)*('1. Database - raw'!$AD$7:$AD$494=$A80)*(INDIRECT($Q80,TRUE)=$O80),'1. Database - raw'!HO$7:HQ$494))&gt;0,COUNT(IF(('1. Database - raw'!HO$7:HQ$494&gt;0)*('1. Database - raw'!$AD$7:$AD$494=$A80)*(INDIRECT($Q80,TRUE)=$O80),'1. Database - raw'!HO$7:HQ$494)),""),"")</f>
        <v/>
      </c>
      <c r="IO80" s="407" t="str">
        <f t="shared" ca="1" si="292"/>
        <v/>
      </c>
      <c r="IP80" s="408" t="str">
        <f t="shared" ca="1" si="293"/>
        <v/>
      </c>
      <c r="IQ80" s="408" t="str">
        <f t="shared" ca="1" si="294"/>
        <v/>
      </c>
      <c r="IR80" s="408" t="str">
        <f t="array" aca="1" ref="IR80" ca="1">IFERROR(AVERAGE(IF(('1. Database - raw'!HU$7:HW$494&gt;0)*('1. Database - raw'!$AD$7:$AD$494=$A80)*(INDIRECT($Q80,TRUE)=$O80),'1. Database - raw'!HU$7:HW$494)),"")</f>
        <v/>
      </c>
      <c r="IS80" s="409" t="str">
        <f t="array" aca="1" ref="IS80" ca="1">IFERROR(_xlfn.STDEV.S(IF(('1. Database - raw'!HU$7:HW$494&gt;0)*('1. Database - raw'!$AD$7:$AD$494=$A80)*(INDIRECT($Q80,TRUE)=$O80),'1. Database - raw'!HU$7:HW$494)),"")</f>
        <v/>
      </c>
      <c r="IT80" s="409" t="str">
        <f t="array" aca="1" ref="IT80" ca="1">IFERROR(IF(COUNT(IF(('1. Database - raw'!HU$7:HW$494&gt;0)*('1. Database - raw'!$AD$7:$AD$494=$A80)*(INDIRECT($Q80,TRUE)=$O80),'1. Database - raw'!HU$7:HW$494))&gt;0,COUNT(IF(('1. Database - raw'!HU$7:HW$494&gt;0)*('1. Database - raw'!$AD$7:$AD$494=$A80)*(INDIRECT($Q80,TRUE)=$O80),'1. Database - raw'!HU$7:HW$494)),""),"")</f>
        <v/>
      </c>
      <c r="IU80" s="407" t="str">
        <f t="shared" ca="1" si="295"/>
        <v/>
      </c>
      <c r="IV80" s="408" t="str">
        <f t="shared" ca="1" si="296"/>
        <v/>
      </c>
      <c r="IW80" s="408" t="str">
        <f t="shared" ca="1" si="297"/>
        <v/>
      </c>
      <c r="IX80" s="408" t="str">
        <f t="array" aca="1" ref="IX80" ca="1">IFERROR(AVERAGE(IF(('1. Database - raw'!IA$7:IC$494&gt;0)*('1. Database - raw'!$AD$7:$AD$494=$A80)*(INDIRECT($Q80,TRUE)=$O80),'1. Database - raw'!IA$7:IC$494)),"")</f>
        <v/>
      </c>
      <c r="IY80" s="409" t="str">
        <f t="array" aca="1" ref="IY80" ca="1">IFERROR(_xlfn.STDEV.S(IF(('1. Database - raw'!IA$7:IC$494&gt;0)*('1. Database - raw'!$AD$7:$AD$494=$A80)*(INDIRECT($Q80,TRUE)=$O80),'1. Database - raw'!IA$7:IC$494)),"")</f>
        <v/>
      </c>
      <c r="IZ80" s="409" t="str">
        <f t="array" aca="1" ref="IZ80" ca="1">IFERROR(IF(COUNT(IF(('1. Database - raw'!IA$7:IC$494&gt;0)*('1. Database - raw'!$AD$7:$AD$494=$A80)*(INDIRECT($Q80,TRUE)=$O80),'1. Database - raw'!IA$7:IC$494))&gt;0,COUNT(IF(('1. Database - raw'!IA$7:IC$494&gt;0)*('1. Database - raw'!$AD$7:$AD$494=$A80)*(INDIRECT($Q80,TRUE)=$O80),'1. Database - raw'!IA$7:IC$494)),""),"")</f>
        <v/>
      </c>
      <c r="JA80" s="407" t="str">
        <f t="shared" ca="1" si="298"/>
        <v/>
      </c>
      <c r="JB80" s="408" t="str">
        <f t="shared" ca="1" si="299"/>
        <v/>
      </c>
      <c r="JC80" s="408" t="str">
        <f t="shared" ca="1" si="300"/>
        <v/>
      </c>
      <c r="JD80" s="408" t="str">
        <f t="array" aca="1" ref="JD80" ca="1">IFERROR(AVERAGE(IF(('1. Database - raw'!IG$7:II$494&gt;0)*('1. Database - raw'!$AD$7:$AD$494=$A80)*(INDIRECT($Q80,TRUE)=$O80),'1. Database - raw'!IG$7:II$494)),"")</f>
        <v/>
      </c>
      <c r="JE80" s="409" t="str">
        <f t="array" aca="1" ref="JE80" ca="1">IFERROR(_xlfn.STDEV.S(IF(('1. Database - raw'!IG$7:II$494&gt;0)*('1. Database - raw'!$AD$7:$AD$494=$A80)*(INDIRECT($Q80,TRUE)=$O80),'1. Database - raw'!IG$7:II$494)),"")</f>
        <v/>
      </c>
      <c r="JF80" s="409" t="str">
        <f t="array" aca="1" ref="JF80" ca="1">IFERROR(IF(COUNT(IF(('1. Database - raw'!IG$7:II$494&gt;0)*('1. Database - raw'!$AD$7:$AD$494=$A80)*(INDIRECT($Q80,TRUE)=$O80),'1. Database - raw'!IG$7:II$494))&gt;0,COUNT(IF(('1. Database - raw'!IG$7:II$494&gt;0)*('1. Database - raw'!$AD$7:$AD$494=$A80)*(INDIRECT($Q80,TRUE)=$O80),'1. Database - raw'!IG$7:II$494)),""),"")</f>
        <v/>
      </c>
      <c r="JG80" s="414">
        <f t="shared" ca="1" si="301"/>
        <v>1.9437125816075458</v>
      </c>
      <c r="JH80" s="415">
        <f t="shared" ca="1" si="302"/>
        <v>8.0523116091149198</v>
      </c>
      <c r="JI80" s="415">
        <f t="shared" ca="1" si="303"/>
        <v>3.956182425730792</v>
      </c>
      <c r="JJ80" s="415">
        <f t="array" aca="1" ref="JJ80" ca="1">IFERROR(AVERAGE(IF(('1. Database - raw'!IM$7:IO$494&gt;0)*('1. Database - raw'!$AD$7:$AD$494=$A80)*(INDIRECT($Q80,TRUE)=$O80),'1. Database - raw'!IM$7:IO$494)),"")</f>
        <v>4.75</v>
      </c>
      <c r="JK80" s="416">
        <f t="array" aca="1" ref="JK80" ca="1">IFERROR(_xlfn.STDEV.S(IF(('1. Database - raw'!IM$7:IO$494&gt;0)*('1. Database - raw'!$AD$7:$AD$494=$A80)*(INDIRECT($Q80,TRUE)=$O80),'1. Database - raw'!IM$7:IO$494)),"")</f>
        <v>3.156396378783882</v>
      </c>
      <c r="JL80" s="409">
        <f t="array" aca="1" ref="JL80" ca="1">IFERROR(IF(COUNT(IF(('1. Database - raw'!IM$7:IO$494&gt;0)*('1. Database - raw'!$AD$7:$AD$494=$A80)*(INDIRECT($Q80,TRUE)=$O80),'1. Database - raw'!IM$7:IO$494))&gt;0,COUNT(IF(('1. Database - raw'!IM$7:IO$494&gt;0)*('1. Database - raw'!$AD$7:$AD$494=$A80)*(INDIRECT($Q80,TRUE)=$O80),'1. Database - raw'!IM$7:IO$494)),""),"")</f>
        <v>6</v>
      </c>
      <c r="JM80" s="414" t="str">
        <f t="shared" ca="1" si="304"/>
        <v/>
      </c>
      <c r="JN80" s="415" t="str">
        <f t="shared" ca="1" si="305"/>
        <v/>
      </c>
      <c r="JO80" s="415" t="str">
        <f t="shared" ca="1" si="306"/>
        <v/>
      </c>
      <c r="JP80" s="415" t="str">
        <f t="array" aca="1" ref="JP80" ca="1">IFERROR(AVERAGE(IF(('1. Database - raw'!IS$7:IU$494&gt;0)*('1. Database - raw'!$AD$7:$AD$494=$A80)*(INDIRECT($Q80,TRUE)=$O80),'1. Database - raw'!IS$7:IU$494)),"")</f>
        <v/>
      </c>
      <c r="JQ80" s="416" t="str">
        <f t="array" aca="1" ref="JQ80" ca="1">IFERROR(_xlfn.STDEV.S(IF(('1. Database - raw'!IS$7:IU$494&gt;0)*('1. Database - raw'!$AD$7:$AD$494=$A80)*(INDIRECT($Q80,TRUE)=$O80),'1. Database - raw'!IS$7:IU$494)),"")</f>
        <v/>
      </c>
      <c r="JR80" s="409" t="str">
        <f t="array" aca="1" ref="JR80" ca="1">IFERROR(IF(COUNT(IF(('1. Database - raw'!IS$7:IU$494&gt;0)*('1. Database - raw'!$AD$7:$AD$494=$A80)*(INDIRECT($Q80,TRUE)=$O80),'1. Database - raw'!IS$7:IU$494))&gt;0,COUNT(IF(('1. Database - raw'!IS$7:IU$494&gt;0)*('1. Database - raw'!$AD$7:$AD$494=$A80)*(INDIRECT($Q80,TRUE)=$O80),'1. Database - raw'!IS$7:IU$494)),""),"")</f>
        <v/>
      </c>
      <c r="JS80" s="414" t="str">
        <f t="shared" ca="1" si="307"/>
        <v/>
      </c>
      <c r="JT80" s="415" t="str">
        <f t="shared" ca="1" si="308"/>
        <v/>
      </c>
      <c r="JU80" s="415" t="str">
        <f t="shared" ca="1" si="309"/>
        <v/>
      </c>
      <c r="JV80" s="415" t="str">
        <f t="array" aca="1" ref="JV80" ca="1">IFERROR(AVERAGE(IF(('1. Database - raw'!IY$7:JA$494&gt;0)*('1. Database - raw'!$AD$7:$AD$494=$A80)*(INDIRECT($Q80,TRUE)=$O80),'1. Database - raw'!IY$7:JA$494)),"")</f>
        <v/>
      </c>
      <c r="JW80" s="416" t="str">
        <f t="array" aca="1" ref="JW80" ca="1">IFERROR(_xlfn.STDEV.S(IF(('1. Database - raw'!IY$7:JA$494&gt;0)*('1. Database - raw'!$AD$7:$AD$494=$A80)*(INDIRECT($Q80,TRUE)=$O80),'1. Database - raw'!IY$7:JA$494)),"")</f>
        <v/>
      </c>
      <c r="JX80" s="409" t="str">
        <f t="array" aca="1" ref="JX80" ca="1">IFERROR(IF(COUNT(IF(('1. Database - raw'!IY$7:JA$494&gt;0)*('1. Database - raw'!$AD$7:$AD$494=$A80)*(INDIRECT($Q80,TRUE)=$O80),'1. Database - raw'!IY$7:JA$494))&gt;0,COUNT(IF(('1. Database - raw'!IY$7:JA$494&gt;0)*('1. Database - raw'!$AD$7:$AD$494=$A80)*(INDIRECT($Q80,TRUE)=$O80),'1. Database - raw'!IY$7:JA$494)),""),"")</f>
        <v/>
      </c>
      <c r="JY80" s="414" t="str">
        <f t="shared" ca="1" si="310"/>
        <v/>
      </c>
      <c r="JZ80" s="415" t="str">
        <f t="shared" ca="1" si="311"/>
        <v/>
      </c>
      <c r="KA80" s="415" t="str">
        <f t="shared" ca="1" si="312"/>
        <v/>
      </c>
      <c r="KB80" s="415" t="str">
        <f t="array" aca="1" ref="KB80" ca="1">IFERROR(AVERAGE(IF(('1. Database - raw'!JE$7:JG$494&gt;0)*('1. Database - raw'!$AD$7:$AD$494=$A80)*(INDIRECT($Q80,TRUE)=$O80),'1. Database - raw'!JE$7:JG$494)),"")</f>
        <v/>
      </c>
      <c r="KC80" s="416" t="str">
        <f t="array" aca="1" ref="KC80" ca="1">IFERROR(_xlfn.STDEV.S(IF(('1. Database - raw'!JE$7:JG$494&gt;0)*('1. Database - raw'!$AD$7:$AD$494=$A80)*(INDIRECT($Q80,TRUE)=$O80),'1. Database - raw'!JE$7:JG$494)),"")</f>
        <v/>
      </c>
      <c r="KD80" s="409" t="str">
        <f t="array" aca="1" ref="KD80" ca="1">IFERROR(IF(COUNT(IF(('1. Database - raw'!JE$7:JG$494&gt;0)*('1. Database - raw'!$AD$7:$AD$494=$A80)*(INDIRECT($Q80,TRUE)=$O80),'1. Database - raw'!JE$7:JG$494))&gt;0,COUNT(IF(('1. Database - raw'!JE$7:JG$494&gt;0)*('1. Database - raw'!$AD$7:$AD$494=$A80)*(INDIRECT($Q80,TRUE)=$O80),'1. Database - raw'!JE$7:JG$494)),""),"")</f>
        <v/>
      </c>
      <c r="KE80" s="414" t="str">
        <f t="shared" ca="1" si="313"/>
        <v/>
      </c>
      <c r="KF80" s="415" t="str">
        <f t="shared" ca="1" si="314"/>
        <v/>
      </c>
      <c r="KG80" s="415" t="str">
        <f t="shared" ca="1" si="315"/>
        <v/>
      </c>
      <c r="KH80" s="415" t="str">
        <f t="array" aca="1" ref="KH80" ca="1">IFERROR(AVERAGE(IF(('1. Database - raw'!JK$7:JM$494&gt;0)*('1. Database - raw'!$AD$7:$AD$494=$A80)*(INDIRECT($Q80,TRUE)=$O80),'1. Database - raw'!JK$7:JM$494)),"")</f>
        <v/>
      </c>
      <c r="KI80" s="416" t="str">
        <f t="array" aca="1" ref="KI80" ca="1">IFERROR(_xlfn.STDEV.S(IF(('1. Database - raw'!JK$7:JM$494&gt;0)*('1. Database - raw'!$AD$7:$AD$494=$A80)*(INDIRECT($Q80,TRUE)=$O80),'1. Database - raw'!JK$7:JM$494)),"")</f>
        <v/>
      </c>
      <c r="KJ80" s="409" t="str">
        <f t="array" aca="1" ref="KJ80" ca="1">IFERROR(IF(COUNT(IF(('1. Database - raw'!JK$7:JM$494&gt;0)*('1. Database - raw'!$AD$7:$AD$494=$A80)*(INDIRECT($Q80,TRUE)=$O80),'1. Database - raw'!JK$7:JM$494))&gt;0,COUNT(IF(('1. Database - raw'!JK$7:JM$494&gt;0)*('1. Database - raw'!$AD$7:$AD$494=$A80)*(INDIRECT($Q80,TRUE)=$O80),'1. Database - raw'!JK$7:JM$494)),""),"")</f>
        <v/>
      </c>
      <c r="KK80" s="414" t="str">
        <f t="shared" ca="1" si="316"/>
        <v/>
      </c>
      <c r="KL80" s="415" t="str">
        <f t="shared" ca="1" si="317"/>
        <v/>
      </c>
      <c r="KM80" s="415" t="str">
        <f t="shared" ca="1" si="318"/>
        <v/>
      </c>
      <c r="KN80" s="415" t="str">
        <f t="array" aca="1" ref="KN80" ca="1">IFERROR(AVERAGE(IF(('1. Database - raw'!JQ$7:JS$494&gt;0)*('1. Database - raw'!$AD$7:$AD$494=$A80)*(INDIRECT($Q80,TRUE)=$O80),'1. Database - raw'!JQ$7:JS$494)),"")</f>
        <v/>
      </c>
      <c r="KO80" s="416" t="str">
        <f t="array" aca="1" ref="KO80" ca="1">IFERROR(_xlfn.STDEV.S(IF(('1. Database - raw'!JQ$7:JS$494&gt;0)*('1. Database - raw'!$AD$7:$AD$494=$A80)*(INDIRECT($Q80,TRUE)=$O80),'1. Database - raw'!JQ$7:JS$494)),"")</f>
        <v/>
      </c>
      <c r="KP80" s="409" t="str">
        <f t="array" aca="1" ref="KP80" ca="1">IFERROR(IF(COUNT(IF(('1. Database - raw'!JQ$7:JS$494&gt;0)*('1. Database - raw'!$AD$7:$AD$494=$A80)*(INDIRECT($Q80,TRUE)=$O80),'1. Database - raw'!JQ$7:JS$494))&gt;0,COUNT(IF(('1. Database - raw'!JQ$7:JS$494&gt;0)*('1. Database - raw'!$AD$7:$AD$494=$A80)*(INDIRECT($Q80,TRUE)=$O80),'1. Database - raw'!JQ$7:JS$494)),""),"")</f>
        <v/>
      </c>
      <c r="KQ80" s="414" t="str">
        <f t="shared" ca="1" si="319"/>
        <v/>
      </c>
      <c r="KR80" s="415" t="str">
        <f t="shared" ca="1" si="320"/>
        <v/>
      </c>
      <c r="KS80" s="415" t="str">
        <f t="shared" ca="1" si="321"/>
        <v/>
      </c>
      <c r="KT80" s="415" t="str">
        <f t="array" aca="1" ref="KT80" ca="1">IFERROR(AVERAGE(IF(('1. Database - raw'!JW$7:JY$494&gt;0)*('1. Database - raw'!$AD$7:$AD$494=$A80)*(INDIRECT($Q80,TRUE)=$O80),'1. Database - raw'!JW$7:JY$494)),"")</f>
        <v/>
      </c>
      <c r="KU80" s="416" t="str">
        <f t="array" aca="1" ref="KU80" ca="1">IFERROR(_xlfn.STDEV.S(IF(('1. Database - raw'!JW$7:JY$494&gt;0)*('1. Database - raw'!$AD$7:$AD$494=$A80)*(INDIRECT($Q80,TRUE)=$O80),'1. Database - raw'!JW$7:JY$494)),"")</f>
        <v/>
      </c>
      <c r="KV80" s="409" t="str">
        <f t="array" aca="1" ref="KV80" ca="1">IFERROR(IF(COUNT(IF(('1. Database - raw'!JW$7:JY$494&gt;0)*('1. Database - raw'!$AD$7:$AD$494=$A80)*(INDIRECT($Q80,TRUE)=$O80),'1. Database - raw'!JW$7:JY$494))&gt;0,COUNT(IF(('1. Database - raw'!JW$7:JY$494&gt;0)*('1. Database - raw'!$AD$7:$AD$494=$A80)*(INDIRECT($Q80,TRUE)=$O80),'1. Database - raw'!JW$7:JY$494)),""),"")</f>
        <v/>
      </c>
      <c r="KW80" s="414" t="str">
        <f t="shared" ca="1" si="322"/>
        <v/>
      </c>
      <c r="KX80" s="415" t="str">
        <f t="shared" ca="1" si="323"/>
        <v/>
      </c>
      <c r="KY80" s="415" t="str">
        <f t="shared" ca="1" si="324"/>
        <v/>
      </c>
      <c r="KZ80" s="415" t="str">
        <f t="array" aca="1" ref="KZ80" ca="1">IFERROR(AVERAGE(IF(('1. Database - raw'!KC$7:KE$494&gt;0)*('1. Database - raw'!$AD$7:$AD$494=$A80)*(INDIRECT($Q80,TRUE)=$O80),'1. Database - raw'!KC$7:KE$494)),"")</f>
        <v/>
      </c>
      <c r="LA80" s="416" t="str">
        <f t="array" aca="1" ref="LA80" ca="1">IFERROR(_xlfn.STDEV.S(IF(('1. Database - raw'!KC$7:KE$494&gt;0)*('1. Database - raw'!$AD$7:$AD$494=$A80)*(INDIRECT($Q80,TRUE)=$O80),'1. Database - raw'!KC$7:KE$494)),"")</f>
        <v/>
      </c>
      <c r="LB80" s="409" t="str">
        <f t="array" aca="1" ref="LB80" ca="1">IFERROR(IF(COUNT(IF(('1. Database - raw'!KC$7:KE$494&gt;0)*('1. Database - raw'!$AD$7:$AD$494=$A80)*(INDIRECT($Q80,TRUE)=$O80),'1. Database - raw'!KC$7:KE$494))&gt;0,COUNT(IF(('1. Database - raw'!KC$7:KE$494&gt;0)*('1. Database - raw'!$AD$7:$AD$494=$A80)*(INDIRECT($Q80,TRUE)=$O80),'1. Database - raw'!KC$7:KE$494)),""),"")</f>
        <v/>
      </c>
      <c r="LC80" s="414" t="str">
        <f t="shared" ca="1" si="325"/>
        <v/>
      </c>
      <c r="LD80" s="415" t="str">
        <f t="shared" ca="1" si="326"/>
        <v/>
      </c>
      <c r="LE80" s="415" t="str">
        <f t="shared" ca="1" si="327"/>
        <v/>
      </c>
      <c r="LF80" s="415" t="str">
        <f t="array" aca="1" ref="LF80" ca="1">IFERROR(AVERAGE(IF(('1. Database - raw'!KI$7:KK$494&gt;0)*('1. Database - raw'!$AD$7:$AD$494=$A80)*(INDIRECT($Q80,TRUE)=$O80),'1. Database - raw'!KI$7:KK$494)),"")</f>
        <v/>
      </c>
      <c r="LG80" s="416" t="str">
        <f t="array" aca="1" ref="LG80" ca="1">IFERROR(_xlfn.STDEV.S(IF(('1. Database - raw'!KI$7:KK$494&gt;0)*('1. Database - raw'!$AD$7:$AD$494=$A80)*(INDIRECT($Q80,TRUE)=$O80),'1. Database - raw'!KI$7:KK$494)),"")</f>
        <v/>
      </c>
      <c r="LH80" s="409" t="str">
        <f t="array" aca="1" ref="LH80" ca="1">IFERROR(IF(COUNT(IF(('1. Database - raw'!KI$7:KK$494&gt;0)*('1. Database - raw'!$AD$7:$AD$494=$A80)*(INDIRECT($Q80,TRUE)=$O80),'1. Database - raw'!KI$7:KK$494))&gt;0,COUNT(IF(('1. Database - raw'!KI$7:KK$494&gt;0)*('1. Database - raw'!$AD$7:$AD$494=$A80)*(INDIRECT($Q80,TRUE)=$O80),'1. Database - raw'!KI$7:KK$494)),""),"")</f>
        <v/>
      </c>
      <c r="LI80" s="414" t="str">
        <f t="shared" ca="1" si="328"/>
        <v/>
      </c>
      <c r="LJ80" s="415" t="str">
        <f t="shared" ca="1" si="329"/>
        <v/>
      </c>
      <c r="LK80" s="415" t="str">
        <f t="shared" ca="1" si="330"/>
        <v/>
      </c>
      <c r="LL80" s="415" t="str">
        <f t="array" aca="1" ref="LL80" ca="1">IFERROR(AVERAGE(IF(('1. Database - raw'!KO$7:KQ$494&gt;0)*('1. Database - raw'!$AD$7:$AD$494=$A80)*(INDIRECT($Q80,TRUE)=$O80),'1. Database - raw'!KO$7:KQ$494)),"")</f>
        <v/>
      </c>
      <c r="LM80" s="416" t="str">
        <f t="array" aca="1" ref="LM80" ca="1">IFERROR(_xlfn.STDEV.S(IF(('1. Database - raw'!KO$7:KQ$494&gt;0)*('1. Database - raw'!$AD$7:$AD$494=$A80)*(INDIRECT($Q80,TRUE)=$O80),'1. Database - raw'!KO$7:KQ$494)),"")</f>
        <v/>
      </c>
      <c r="LN80" s="409" t="str">
        <f t="array" aca="1" ref="LN80" ca="1">IFERROR(IF(COUNT(IF(('1. Database - raw'!KO$7:KQ$494&gt;0)*('1. Database - raw'!$AD$7:$AD$494=$A80)*(INDIRECT($Q80,TRUE)=$O80),'1. Database - raw'!KO$7:KQ$494))&gt;0,COUNT(IF(('1. Database - raw'!KO$7:KQ$494&gt;0)*('1. Database - raw'!$AD$7:$AD$494=$A80)*(INDIRECT($Q80,TRUE)=$O80),'1. Database - raw'!KO$7:KQ$494)),""),"")</f>
        <v/>
      </c>
      <c r="LO80" s="414" t="str">
        <f t="shared" ca="1" si="331"/>
        <v/>
      </c>
      <c r="LP80" s="415" t="str">
        <f t="shared" ca="1" si="332"/>
        <v/>
      </c>
      <c r="LQ80" s="415" t="str">
        <f t="shared" ca="1" si="333"/>
        <v/>
      </c>
      <c r="LR80" s="415" t="str">
        <f t="array" aca="1" ref="LR80" ca="1">IFERROR(AVERAGE(IF(('1. Database - raw'!KU$7:KW$494&gt;0)*('1. Database - raw'!$AD$7:$AD$494=$A80)*(INDIRECT($Q80,TRUE)=$O80),'1. Database - raw'!KU$7:KW$494)),"")</f>
        <v/>
      </c>
      <c r="LS80" s="416" t="str">
        <f t="array" aca="1" ref="LS80" ca="1">IFERROR(_xlfn.STDEV.S(IF(('1. Database - raw'!KU$7:KW$494&gt;0)*('1. Database - raw'!$AD$7:$AD$494=$A80)*(INDIRECT($Q80,TRUE)=$O80),'1. Database - raw'!KU$7:KW$494)),"")</f>
        <v/>
      </c>
      <c r="LT80" s="409" t="str">
        <f t="array" aca="1" ref="LT80" ca="1">IFERROR(IF(COUNT(IF(('1. Database - raw'!KU$7:KW$494&gt;0)*('1. Database - raw'!$AD$7:$AD$494=$A80)*(INDIRECT($Q80,TRUE)=$O80),'1. Database - raw'!KU$7:KW$494))&gt;0,COUNT(IF(('1. Database - raw'!KU$7:KW$494&gt;0)*('1. Database - raw'!$AD$7:$AD$494=$A80)*(INDIRECT($Q80,TRUE)=$O80),'1. Database - raw'!KU$7:KW$494)),""),"")</f>
        <v/>
      </c>
      <c r="LU80" s="414" t="str">
        <f t="shared" ca="1" si="334"/>
        <v/>
      </c>
      <c r="LV80" s="415" t="str">
        <f t="shared" ca="1" si="335"/>
        <v/>
      </c>
      <c r="LW80" s="415" t="str">
        <f t="shared" ca="1" si="336"/>
        <v/>
      </c>
      <c r="LX80" s="415" t="str">
        <f t="array" aca="1" ref="LX80" ca="1">IFERROR(AVERAGE(IF(('1. Database - raw'!LA$7:LC$494&gt;0)*('1. Database - raw'!$AD$7:$AD$494=$A80)*(INDIRECT($Q80,TRUE)=$O80),'1. Database - raw'!LA$7:LC$494)),"")</f>
        <v/>
      </c>
      <c r="LY80" s="416" t="str">
        <f t="array" aca="1" ref="LY80" ca="1">IFERROR(_xlfn.STDEV.S(IF(('1. Database - raw'!LA$7:LC$494&gt;0)*('1. Database - raw'!$AD$7:$AD$494=$A80)*(INDIRECT($Q80,TRUE)=$O80),'1. Database - raw'!LA$7:LC$494)),"")</f>
        <v/>
      </c>
      <c r="LZ80" s="409" t="str">
        <f t="array" aca="1" ref="LZ80" ca="1">IFERROR(IF(COUNT(IF(('1. Database - raw'!LA$7:LC$494&gt;0)*('1. Database - raw'!$AD$7:$AD$494=$A80)*(INDIRECT($Q80,TRUE)=$O80),'1. Database - raw'!LA$7:LC$494))&gt;0,COUNT(IF(('1. Database - raw'!LA$7:LC$494&gt;0)*('1. Database - raw'!$AD$7:$AD$494=$A80)*(INDIRECT($Q80,TRUE)=$O80),'1. Database - raw'!LA$7:LC$494)),""),"")</f>
        <v/>
      </c>
      <c r="MA80" s="414" t="str">
        <f t="shared" ca="1" si="337"/>
        <v/>
      </c>
      <c r="MB80" s="415" t="str">
        <f t="shared" ca="1" si="338"/>
        <v/>
      </c>
      <c r="MC80" s="415" t="str">
        <f t="shared" ca="1" si="339"/>
        <v/>
      </c>
      <c r="MD80" s="415" t="str">
        <f t="array" aca="1" ref="MD80" ca="1">IFERROR(AVERAGE(IF(('1. Database - raw'!LG$7:LI$494&gt;0)*('1. Database - raw'!$AD$7:$AD$494=$A80)*(INDIRECT($Q80,TRUE)=$O80),'1. Database - raw'!LG$7:LI$494)),"")</f>
        <v/>
      </c>
      <c r="ME80" s="416" t="str">
        <f t="array" aca="1" ref="ME80" ca="1">IFERROR(_xlfn.STDEV.S(IF(('1. Database - raw'!LG$7:LI$494&gt;0)*('1. Database - raw'!$AD$7:$AD$494=$A80)*(INDIRECT($Q80,TRUE)=$O80),'1. Database - raw'!LG$7:LI$494)),"")</f>
        <v/>
      </c>
      <c r="MF80" s="409" t="str">
        <f t="array" aca="1" ref="MF80" ca="1">IFERROR(IF(COUNT(IF(('1. Database - raw'!LG$7:LI$494&gt;0)*('1. Database - raw'!$AD$7:$AD$494=$A80)*(INDIRECT($Q80,TRUE)=$O80),'1. Database - raw'!LG$7:LI$494))&gt;0,COUNT(IF(('1. Database - raw'!LG$7:LI$494&gt;0)*('1. Database - raw'!$AD$7:$AD$494=$A80)*(INDIRECT($Q80,TRUE)=$O80),'1. Database - raw'!LG$7:LI$494)),""),"")</f>
        <v/>
      </c>
      <c r="MG80" s="414" t="str">
        <f t="shared" ca="1" si="340"/>
        <v/>
      </c>
      <c r="MH80" s="415" t="str">
        <f t="shared" ca="1" si="341"/>
        <v/>
      </c>
      <c r="MI80" s="415" t="str">
        <f t="shared" ca="1" si="342"/>
        <v/>
      </c>
      <c r="MJ80" s="415" t="str">
        <f t="array" aca="1" ref="MJ80" ca="1">IFERROR(AVERAGE(IF(('1. Database - raw'!LM$7:LO$494&gt;0)*('1. Database - raw'!$AD$7:$AD$494=$A80)*(INDIRECT($Q80,TRUE)=$O80),'1. Database - raw'!LM$7:LO$494)),"")</f>
        <v/>
      </c>
      <c r="MK80" s="416" t="str">
        <f t="array" aca="1" ref="MK80" ca="1">IFERROR(_xlfn.STDEV.S(IF(('1. Database - raw'!LM$7:LO$494&gt;0)*('1. Database - raw'!$AD$7:$AD$494=$A80)*(INDIRECT($Q80,TRUE)=$O80),'1. Database - raw'!LM$7:LO$494)),"")</f>
        <v/>
      </c>
      <c r="ML80" s="409" t="str">
        <f t="array" aca="1" ref="ML80" ca="1">IFERROR(IF(COUNT(IF(('1. Database - raw'!LM$7:LO$494&gt;0)*('1. Database - raw'!$AD$7:$AD$494=$A80)*(INDIRECT($Q80,TRUE)=$O80),'1. Database - raw'!LM$7:LO$494))&gt;0,COUNT(IF(('1. Database - raw'!LM$7:LO$494&gt;0)*('1. Database - raw'!$AD$7:$AD$494=$A80)*(INDIRECT($Q80,TRUE)=$O80),'1. Database - raw'!LM$7:LO$494)),""),"")</f>
        <v/>
      </c>
      <c r="MM80" s="414" t="str">
        <f t="shared" ca="1" si="343"/>
        <v/>
      </c>
      <c r="MN80" s="415" t="str">
        <f t="shared" ca="1" si="344"/>
        <v/>
      </c>
      <c r="MO80" s="415" t="str">
        <f t="shared" ca="1" si="345"/>
        <v/>
      </c>
      <c r="MP80" s="415" t="str">
        <f t="array" aca="1" ref="MP80" ca="1">IFERROR(AVERAGE(IF(('1. Database - raw'!LS$7:LU$494&gt;0)*('1. Database - raw'!$AD$7:$AD$494=$A80)*(INDIRECT($Q80,TRUE)=$O80),'1. Database - raw'!LS$7:LU$494)),"")</f>
        <v/>
      </c>
      <c r="MQ80" s="416" t="str">
        <f t="array" aca="1" ref="MQ80" ca="1">IFERROR(_xlfn.STDEV.S(IF(('1. Database - raw'!LS$7:LU$494&gt;0)*('1. Database - raw'!$AD$7:$AD$494=$A80)*(INDIRECT($Q80,TRUE)=$O80),'1. Database - raw'!LS$7:LU$494)),"")</f>
        <v/>
      </c>
      <c r="MR80" s="409" t="str">
        <f t="array" aca="1" ref="MR80" ca="1">IFERROR(IF(COUNT(IF(('1. Database - raw'!LS$7:LU$494&gt;0)*('1. Database - raw'!$AD$7:$AD$494=$A80)*(INDIRECT($Q80,TRUE)=$O80),'1. Database - raw'!LS$7:LU$494))&gt;0,COUNT(IF(('1. Database - raw'!LS$7:LU$494&gt;0)*('1. Database - raw'!$AD$7:$AD$494=$A80)*(INDIRECT($Q80,TRUE)=$O80),'1. Database - raw'!LS$7:LU$494)),""),"")</f>
        <v/>
      </c>
      <c r="MS80" s="414" t="str">
        <f t="shared" ca="1" si="346"/>
        <v/>
      </c>
      <c r="MT80" s="415" t="str">
        <f t="shared" ca="1" si="347"/>
        <v/>
      </c>
      <c r="MU80" s="415" t="str">
        <f t="shared" ca="1" si="348"/>
        <v/>
      </c>
      <c r="MV80" s="415" t="str">
        <f t="array" aca="1" ref="MV80" ca="1">IFERROR(AVERAGE(IF(('1. Database - raw'!LY$7:MA$494&gt;0)*('1. Database - raw'!$AD$7:$AD$494=$A80)*(INDIRECT($Q80,TRUE)=$O80),'1. Database - raw'!LY$7:MA$494)),"")</f>
        <v/>
      </c>
      <c r="MW80" s="416" t="str">
        <f t="array" aca="1" ref="MW80" ca="1">IFERROR(_xlfn.STDEV.S(IF(('1. Database - raw'!LY$7:MA$494&gt;0)*('1. Database - raw'!$AD$7:$AD$494=$A80)*(INDIRECT($Q80,TRUE)=$O80),'1. Database - raw'!LY$7:MA$494)),"")</f>
        <v/>
      </c>
      <c r="MX80" s="409" t="str">
        <f t="array" aca="1" ref="MX80" ca="1">IFERROR(IF(COUNT(IF(('1. Database - raw'!LY$7:MA$494&gt;0)*('1. Database - raw'!$AD$7:$AD$494=$A80)*(INDIRECT($Q80,TRUE)=$O80),'1. Database - raw'!LY$7:MA$494))&gt;0,COUNT(IF(('1. Database - raw'!LY$7:MA$494&gt;0)*('1. Database - raw'!$AD$7:$AD$494=$A80)*(INDIRECT($Q80,TRUE)=$O80),'1. Database - raw'!LY$7:MA$494)),""),"")</f>
        <v/>
      </c>
      <c r="MY80" s="414" t="str">
        <f t="shared" ca="1" si="349"/>
        <v/>
      </c>
      <c r="MZ80" s="415" t="str">
        <f t="shared" ca="1" si="350"/>
        <v/>
      </c>
      <c r="NA80" s="415" t="str">
        <f t="shared" ca="1" si="351"/>
        <v/>
      </c>
      <c r="NB80" s="415" t="str">
        <f t="array" aca="1" ref="NB80" ca="1">IFERROR(AVERAGE(IF(('1. Database - raw'!ME$7:MG$494&gt;0)*('1. Database - raw'!$AD$7:$AD$494=$A80)*(INDIRECT($Q80,TRUE)=$O80),'1. Database - raw'!ME$7:MG$494)),"")</f>
        <v/>
      </c>
      <c r="NC80" s="416" t="str">
        <f t="array" aca="1" ref="NC80" ca="1">IFERROR(_xlfn.STDEV.S(IF(('1. Database - raw'!ME$7:MG$494&gt;0)*('1. Database - raw'!$AD$7:$AD$494=$A80)*(INDIRECT($Q80,TRUE)=$O80),'1. Database - raw'!ME$7:MG$494)),"")</f>
        <v/>
      </c>
      <c r="ND80" s="409" t="str">
        <f t="array" aca="1" ref="ND80" ca="1">IFERROR(IF(COUNT(IF(('1. Database - raw'!ME$7:MG$494&gt;0)*('1. Database - raw'!$AD$7:$AD$494=$A80)*(INDIRECT($Q80,TRUE)=$O80),'1. Database - raw'!ME$7:MG$494))&gt;0,COUNT(IF(('1. Database - raw'!ME$7:MG$494&gt;0)*('1. Database - raw'!$AD$7:$AD$494=$A80)*(INDIRECT($Q80,TRUE)=$O80),'1. Database - raw'!ME$7:MG$494)),""),"")</f>
        <v/>
      </c>
      <c r="NE80" s="414" t="str">
        <f t="shared" ca="1" si="352"/>
        <v/>
      </c>
      <c r="NF80" s="415" t="str">
        <f t="shared" ca="1" si="353"/>
        <v/>
      </c>
      <c r="NG80" s="415" t="str">
        <f t="shared" ca="1" si="354"/>
        <v/>
      </c>
      <c r="NH80" s="415" t="str">
        <f t="array" aca="1" ref="NH80" ca="1">IFERROR(AVERAGE(IF(('1. Database - raw'!MK$7:MM$494&gt;0)*('1. Database - raw'!$AD$7:$AD$494=$A80)*(INDIRECT($Q80,TRUE)=$O80),'1. Database - raw'!MK$7:MM$494)),"")</f>
        <v/>
      </c>
      <c r="NI80" s="416" t="str">
        <f t="array" aca="1" ref="NI80" ca="1">IFERROR(_xlfn.STDEV.S(IF(('1. Database - raw'!MK$7:MM$494&gt;0)*('1. Database - raw'!$AD$7:$AD$494=$A80)*(INDIRECT($Q80,TRUE)=$O80),'1. Database - raw'!MK$7:MM$494)),"")</f>
        <v/>
      </c>
      <c r="NJ80" s="409" t="str">
        <f t="array" aca="1" ref="NJ80" ca="1">IFERROR(IF(COUNT(IF(('1. Database - raw'!MK$7:MM$494&gt;0)*('1. Database - raw'!$AD$7:$AD$494=$A80)*(INDIRECT($Q80,TRUE)=$O80),'1. Database - raw'!MK$7:MM$494))&gt;0,COUNT(IF(('1. Database - raw'!MK$7:MM$494&gt;0)*('1. Database - raw'!$AD$7:$AD$494=$A80)*(INDIRECT($Q80,TRUE)=$O80),'1. Database - raw'!MK$7:MM$494)),""),"")</f>
        <v/>
      </c>
      <c r="NK80" s="414">
        <f t="shared" ca="1" si="355"/>
        <v>1.5310189255955968</v>
      </c>
      <c r="NL80" s="415">
        <f t="shared" ca="1" si="356"/>
        <v>2.8438924507224468</v>
      </c>
      <c r="NM80" s="415">
        <f t="shared" ca="1" si="357"/>
        <v>2.0866368070209318</v>
      </c>
      <c r="NN80" s="415">
        <f t="array" aca="1" ref="NN80" ca="1">IFERROR(AVERAGE(IF(('1. Database - raw'!MQ$7:MS$494&gt;0)*('1. Database - raw'!$AD$7:$AD$494=$A80)*(INDIRECT($Q80,TRUE)=$O80),'1. Database - raw'!MQ$7:MS$494)),"")</f>
        <v>2.20025</v>
      </c>
      <c r="NO80" s="416">
        <f t="array" aca="1" ref="NO80" ca="1">IFERROR(_xlfn.STDEV.S(IF(('1. Database - raw'!MQ$7:MS$494&gt;0)*('1. Database - raw'!$AD$7:$AD$494=$A80)*(INDIRECT($Q80,TRUE)=$O80),'1. Database - raw'!MQ$7:MS$494)),"")</f>
        <v>0.7358860271808414</v>
      </c>
      <c r="NP80" s="409">
        <f t="array" aca="1" ref="NP80" ca="1">IFERROR(IF(COUNT(IF(('1. Database - raw'!MQ$7:MS$494&gt;0)*('1. Database - raw'!$AD$7:$AD$494=$A80)*(INDIRECT($Q80,TRUE)=$O80),'1. Database - raw'!MQ$7:MS$494))&gt;0,COUNT(IF(('1. Database - raw'!MQ$7:MS$494&gt;0)*('1. Database - raw'!$AD$7:$AD$494=$A80)*(INDIRECT($Q80,TRUE)=$O80),'1. Database - raw'!MQ$7:MS$494)),""),"")</f>
        <v>2</v>
      </c>
      <c r="NQ80" s="414">
        <f t="shared" ca="1" si="358"/>
        <v>1.5550422889119095</v>
      </c>
      <c r="NR80" s="415">
        <f t="shared" ca="1" si="359"/>
        <v>2.1893891508411114</v>
      </c>
      <c r="NS80" s="415">
        <f t="shared" ca="1" si="360"/>
        <v>1.8451538462802672</v>
      </c>
      <c r="NT80" s="415">
        <f t="array" aca="1" ref="NT80" ca="1">IFERROR(AVERAGE(IF(('1. Database - raw'!MW$7:MY$494&gt;0)*('1. Database - raw'!$AD$7:$AD$494=$A80)*(INDIRECT($Q80,TRUE)=$O80),'1. Database - raw'!MW$7:MY$494)),"")</f>
        <v>1.9</v>
      </c>
      <c r="NU80" s="416">
        <f t="array" aca="1" ref="NU80" ca="1">IFERROR(_xlfn.STDEV.S(IF(('1. Database - raw'!MW$7:MY$494&gt;0)*('1. Database - raw'!$AD$7:$AD$494=$A80)*(INDIRECT($Q80,TRUE)=$O80),'1. Database - raw'!MW$7:MY$494)),"")</f>
        <v>0.46669047558312182</v>
      </c>
      <c r="NV80" s="409">
        <f t="array" aca="1" ref="NV80" ca="1">IFERROR(IF(COUNT(IF(('1. Database - raw'!MW$7:MY$494&gt;0)*('1. Database - raw'!$AD$7:$AD$494=$A80)*(INDIRECT($Q80,TRUE)=$O80),'1. Database - raw'!MW$7:MY$494))&gt;0,COUNT(IF(('1. Database - raw'!MW$7:MY$494&gt;0)*('1. Database - raw'!$AD$7:$AD$494=$A80)*(INDIRECT($Q80,TRUE)=$O80),'1. Database - raw'!MW$7:MY$494)),""),"")</f>
        <v>2</v>
      </c>
      <c r="NW80" s="414">
        <f t="shared" ca="1" si="361"/>
        <v>1.2271355242220936</v>
      </c>
      <c r="NX80" s="415">
        <f t="shared" ca="1" si="362"/>
        <v>1.264831048903958</v>
      </c>
      <c r="NY80" s="415">
        <f t="shared" ca="1" si="363"/>
        <v>1.2458407250724866</v>
      </c>
      <c r="NZ80" s="415">
        <f t="array" aca="1" ref="NZ80" ca="1">IFERROR(AVERAGE(IF(('1. Database - raw'!NC$7:NE$494&gt;0)*('1. Database - raw'!$AD$7:$AD$494=$A80)*(INDIRECT($Q80,TRUE)=$O80),'1. Database - raw'!NC$7:NE$494)),"")</f>
        <v>1.2512499999999998</v>
      </c>
      <c r="OA80" s="416">
        <f t="array" aca="1" ref="OA80" ca="1">IFERROR(_xlfn.STDEV.S(IF(('1. Database - raw'!NC$7:NE$494&gt;0)*('1. Database - raw'!$AD$7:$AD$494=$A80)*(INDIRECT($Q80,TRUE)=$O80),'1. Database - raw'!NC$7:NE$494)),"")</f>
        <v>0.11672617529928754</v>
      </c>
      <c r="OB80" s="409">
        <f t="array" aca="1" ref="OB80" ca="1">IFERROR(IF(COUNT(IF(('1. Database - raw'!NC$7:NE$494&gt;0)*('1. Database - raw'!$AD$7:$AD$494=$A80)*(INDIRECT($Q80,TRUE)=$O80),'1. Database - raw'!NC$7:NE$494))&gt;0,COUNT(IF(('1. Database - raw'!NC$7:NE$494&gt;0)*('1. Database - raw'!$AD$7:$AD$494=$A80)*(INDIRECT($Q80,TRUE)=$O80),'1. Database - raw'!NC$7:NE$494)),""),"")</f>
        <v>16</v>
      </c>
      <c r="OC80" s="414" t="str">
        <f t="shared" ca="1" si="364"/>
        <v/>
      </c>
      <c r="OD80" s="415" t="str">
        <f t="shared" ca="1" si="365"/>
        <v/>
      </c>
      <c r="OE80" s="415" t="str">
        <f t="shared" ca="1" si="366"/>
        <v/>
      </c>
      <c r="OF80" s="415" t="str">
        <f t="array" aca="1" ref="OF80" ca="1">IFERROR(AVERAGE(IF(('1. Database - raw'!NI$7:NK$494&gt;0)*('1. Database - raw'!$AD$7:$AD$494=$A80)*(INDIRECT($Q80,TRUE)=$O80),'1. Database - raw'!NI$7:NK$494)),"")</f>
        <v/>
      </c>
      <c r="OG80" s="416" t="str">
        <f t="array" aca="1" ref="OG80" ca="1">IFERROR(_xlfn.STDEV.S(IF(('1. Database - raw'!NI$7:NK$494&gt;0)*('1. Database - raw'!$AD$7:$AD$494=$A80)*(INDIRECT($Q80,TRUE)=$O80),'1. Database - raw'!NI$7:NK$494)),"")</f>
        <v/>
      </c>
      <c r="OH80" s="410" t="str">
        <f t="array" aca="1" ref="OH80" ca="1">IFERROR(IF(COUNT(IF(('1. Database - raw'!NI$7:NK$494&gt;0)*('1. Database - raw'!$AD$7:$AD$494=$A80)*(INDIRECT($Q80,TRUE)=$O80),'1. Database - raw'!NI$7:NK$494))&gt;0,COUNT(IF(('1. Database - raw'!NI$7:NK$494&gt;0)*('1. Database - raw'!$AD$7:$AD$494=$A80)*(INDIRECT($Q80,TRUE)=$O80),'1. Database - raw'!NI$7:NK$494)),""),"")</f>
        <v/>
      </c>
    </row>
    <row r="81" spans="1:398" s="417" customFormat="1" ht="15.75" outlineLevel="3" thickBot="1" x14ac:dyDescent="0.3">
      <c r="A81" s="432" t="s">
        <v>553</v>
      </c>
      <c r="B81" s="1329"/>
      <c r="C81" s="433"/>
      <c r="D81" s="434"/>
      <c r="E81" s="434" t="s">
        <v>17</v>
      </c>
      <c r="F81" s="435"/>
      <c r="G81" s="435"/>
      <c r="H81" s="394" t="s">
        <v>779</v>
      </c>
      <c r="I81" s="435"/>
      <c r="J81" s="435"/>
      <c r="K81" s="435"/>
      <c r="L81" s="435"/>
      <c r="M81" s="435"/>
      <c r="N81" s="436"/>
      <c r="O81" s="437" t="str">
        <f t="array" ref="O81">INDEX(A81:N81,IF(MIN(IF(C81:N81&lt;&gt;"",COLUMN(C81:N81)))&gt;0,MIN(IF(C81:N81&lt;&gt;"",COLUMN(C81:N81))),""))</f>
        <v>Zambia</v>
      </c>
      <c r="P81" s="438">
        <f t="shared" si="382"/>
        <v>3</v>
      </c>
      <c r="Q81" s="439" t="str">
        <f ca="1">"'" &amp; $S$4 &amp; "'!" &amp; ADDRESS(ROW('1. Database - raw'!$A$7),MATCH($C$2,'1. Database - raw'!$6:$6,0)+MATCH(O81,$C81:$N81,0)-1,1) &amp; ":" &amp; ADDRESS(LOOKUP(2,1/('1. Database - raw'!A:A&lt;&gt;""),ROW('1. Database - raw'!A:A)),MATCH($C$2,'1. Database - raw'!$6:$6,0)+MATCH(O81,$C81:$N81,0)-1,1)</f>
        <v>'1. Database - raw'!$AG$7:$AG$494</v>
      </c>
      <c r="R81" s="433"/>
      <c r="S81" s="440"/>
      <c r="T81" s="441" t="str">
        <f t="shared" ca="1" si="380"/>
        <v/>
      </c>
      <c r="U81" s="442">
        <f t="shared" ca="1" si="380"/>
        <v>0.70755976583063929</v>
      </c>
      <c r="V81" s="442" t="str">
        <f t="shared" ca="1" si="380"/>
        <v/>
      </c>
      <c r="W81" s="442" t="str">
        <f t="shared" ca="1" si="380"/>
        <v/>
      </c>
      <c r="X81" s="442" t="str">
        <f t="shared" ca="1" si="380"/>
        <v/>
      </c>
      <c r="Y81" s="442" t="str">
        <f t="shared" ca="1" si="380"/>
        <v/>
      </c>
      <c r="Z81" s="442" t="str">
        <f t="shared" ca="1" si="380"/>
        <v/>
      </c>
      <c r="AA81" s="442" t="str">
        <f t="shared" ca="1" si="380"/>
        <v/>
      </c>
      <c r="AB81" s="442" t="str">
        <f t="shared" ca="1" si="380"/>
        <v/>
      </c>
      <c r="AC81" s="442" t="str">
        <f t="shared" ca="1" si="380"/>
        <v/>
      </c>
      <c r="AD81" s="442" t="str">
        <f t="shared" ca="1" si="381"/>
        <v/>
      </c>
      <c r="AE81" s="442" t="str">
        <f t="shared" ca="1" si="381"/>
        <v/>
      </c>
      <c r="AF81" s="442" t="str">
        <f t="shared" ca="1" si="381"/>
        <v/>
      </c>
      <c r="AG81" s="442" t="str">
        <f t="shared" ca="1" si="381"/>
        <v/>
      </c>
      <c r="AH81" s="442" t="str">
        <f t="shared" ca="1" si="381"/>
        <v/>
      </c>
      <c r="AI81" s="442" t="str">
        <f t="shared" ca="1" si="381"/>
        <v/>
      </c>
      <c r="AJ81" s="442" t="str">
        <f t="shared" ca="1" si="381"/>
        <v/>
      </c>
      <c r="AK81" s="442" t="str">
        <f t="shared" ca="1" si="381"/>
        <v/>
      </c>
      <c r="AL81" s="442" t="str">
        <f t="shared" ca="1" si="381"/>
        <v/>
      </c>
      <c r="AM81" s="443" t="str">
        <f t="shared" ca="1" si="381"/>
        <v/>
      </c>
      <c r="AN81" s="444"/>
      <c r="AO81" s="444"/>
      <c r="AP81" s="444"/>
      <c r="AQ81" s="444"/>
      <c r="AR81" s="444"/>
      <c r="AS81" s="444"/>
      <c r="AT81" s="444"/>
      <c r="AU81" s="444"/>
      <c r="AV81" s="444"/>
      <c r="AW81" s="444"/>
      <c r="AX81" s="444"/>
      <c r="AY81" s="444"/>
      <c r="AZ81" s="444"/>
      <c r="BA81" s="444"/>
      <c r="BB81" s="444"/>
      <c r="BC81" s="444"/>
      <c r="BD81" s="445"/>
      <c r="BE81" s="445"/>
      <c r="BF81" s="445"/>
      <c r="BG81" s="446"/>
      <c r="BH81" s="472"/>
      <c r="BI81" s="562">
        <f t="shared" ca="1" si="367"/>
        <v>0.70755976583063929</v>
      </c>
      <c r="BJ81" s="558" t="str">
        <f t="shared" ca="1" si="206"/>
        <v/>
      </c>
      <c r="BK81" s="558" t="str">
        <f t="shared" ca="1" si="207"/>
        <v/>
      </c>
      <c r="BL81" s="558" t="str">
        <f t="shared" ca="1" si="368"/>
        <v/>
      </c>
      <c r="BM81" s="558" t="str">
        <f t="shared" ca="1" si="208"/>
        <v/>
      </c>
      <c r="BN81" s="558" t="str">
        <f t="shared" ca="1" si="209"/>
        <v/>
      </c>
      <c r="BO81" s="447"/>
      <c r="BP81" s="437" t="str">
        <f t="shared" si="210"/>
        <v>Zambia</v>
      </c>
      <c r="BQ81" s="448">
        <f t="shared" ca="1" si="376"/>
        <v>40.427733461447936</v>
      </c>
      <c r="BR81" s="449">
        <f t="shared" ca="1" si="377"/>
        <v>165.87302763681146</v>
      </c>
      <c r="BS81" s="449">
        <f t="shared" ca="1" si="378"/>
        <v>81.889379957015166</v>
      </c>
      <c r="BT81" s="449">
        <f t="array" aca="1" ref="BT81" ca="1">IFERROR(AVERAGE(IF(('1. Database - raw'!AW$7:AY$494&gt;0)*('1. Database - raw'!$AD$7:$AD$494=$A81)*('1. Database - raw'!$AP$7:$AP$494&lt;&gt;Dropdown!$AM$11)*(INDIRECT($Q81,TRUE)=$O81),'1. Database - raw'!AW$7:AY$494)),"")</f>
        <v>92.41</v>
      </c>
      <c r="BU81" s="450">
        <f t="array" aca="1" ref="BU81" ca="1">IFERROR(_xlfn.STDEV.S(IF(('1. Database - raw'!AW$7:AY$494&gt;0)*('1. Database - raw'!$AD$7:$AD$494=$A81)*('1. Database - raw'!$AP$7:$AP$494&lt;&gt;Dropdown!$AM$11)*(INDIRECT($Q81,TRUE)=$O81),'1. Database - raw'!AW$7:AY$494)),"")</f>
        <v>48.323677426288668</v>
      </c>
      <c r="BV81" s="450">
        <f t="array" aca="1" ref="BV81" ca="1">IFERROR(IF(COUNT(IF(('1. Database - raw'!AW$7:AY$494&gt;0)*('1. Database - raw'!$AD$7:$AD$494=$A81)*('1. Database - raw'!$AP$7:$AP$494&lt;&gt;Dropdown!$AM$11)*(INDIRECT($Q81,TRUE)=$O81),'1. Database - raw'!AW$7:AY$494))&gt;0,COUNT(IF(('1. Database - raw'!AW$7:AY$494&gt;0)*('1. Database - raw'!$AD$7:$AD$494=$A81)*('1. Database - raw'!$AP$7:$AP$494&lt;&gt;Dropdown!$AM$11)*(INDIRECT($Q81,TRUE)=$O81),'1. Database - raw'!AW$7:AY$494)),""),"")</f>
        <v>2</v>
      </c>
      <c r="BW81" s="448">
        <f t="shared" ca="1" si="370"/>
        <v>35.263407946659704</v>
      </c>
      <c r="BX81" s="449">
        <f t="shared" ca="1" si="371"/>
        <v>81.438842672813919</v>
      </c>
      <c r="BY81" s="449">
        <f t="shared" ca="1" si="372"/>
        <v>53.589281874972684</v>
      </c>
      <c r="BZ81" s="449">
        <f t="array" aca="1" ref="BZ81" ca="1">IFERROR(AVERAGE(IF(('1. Database - raw'!BC$7:BE$494&gt;0)*('1. Database - raw'!$AD$7:$AD$494=$A81)*('1. Database - raw'!$AP$7:$AP$494&lt;&gt;Dropdown!$AM$11)*(INDIRECT($Q81,TRUE)=$O81),'1. Database - raw'!BC$7:BE$494)),"")</f>
        <v>60.265228426395936</v>
      </c>
      <c r="CA81" s="450">
        <f t="array" aca="1" ref="CA81" ca="1">IFERROR(_xlfn.STDEV.S(IF(('1. Database - raw'!BC$7:BE$494&gt;0)*('1. Database - raw'!$AD$7:$AD$494=$A81)*('1. Database - raw'!$AP$7:$AP$494&lt;&gt;Dropdown!$AM$11)*(INDIRECT($Q81,TRUE)=$O81),'1. Database - raw'!BC$7:BE$494)),"")</f>
        <v>31.004191813408095</v>
      </c>
      <c r="CB81" s="450">
        <f t="array" aca="1" ref="CB81" ca="1">IFERROR(IF(COUNT(IF(('1. Database - raw'!BC$7:BE$494&gt;0)*('1. Database - raw'!$AD$7:$AD$494=$A81)*('1. Database - raw'!$AP$7:$AP$494&lt;&gt;Dropdown!$AM$11)*(INDIRECT($Q81,TRUE)=$O81),'1. Database - raw'!BC$7:BE$494))&gt;0,COUNT(IF(('1. Database - raw'!BC$7:BE$494&gt;0)*('1. Database - raw'!$AD$7:$AD$494=$A81)*('1. Database - raw'!$AP$7:$AP$494&lt;&gt;Dropdown!$AM$11)*(INDIRECT($Q81,TRUE)=$O81),'1. Database - raw'!BC$7:BE$494)),""),"")</f>
        <v>12</v>
      </c>
      <c r="CC81" s="451" t="str">
        <f t="shared" ca="1" si="373"/>
        <v/>
      </c>
      <c r="CD81" s="452" t="str">
        <f t="shared" ca="1" si="374"/>
        <v/>
      </c>
      <c r="CE81" s="452" t="str">
        <f t="shared" ca="1" si="375"/>
        <v/>
      </c>
      <c r="CF81" s="452" t="str">
        <f t="array" aca="1" ref="CF81" ca="1">IFERROR(AVERAGE(IF(('1. Database - raw'!BI$7:BK$494&gt;0)*('1. Database - raw'!$AD$7:$AD$494=$A81)*('1. Database - raw'!$AP$7:$AP$494&lt;&gt;Dropdown!$AM$11)*(INDIRECT($Q81,TRUE)=$O81),'1. Database - raw'!BI$7:BK$494)),"")</f>
        <v/>
      </c>
      <c r="CG81" s="453" t="str">
        <f t="array" aca="1" ref="CG81" ca="1">IFERROR(_xlfn.STDEV.S(IF(('1. Database - raw'!BI$7:BK$494&gt;0)*('1. Database - raw'!$AD$7:$AD$494=$A81)*('1. Database - raw'!$AP$7:$AP$494&lt;&gt;Dropdown!$AM$11)*(INDIRECT($Q81,TRUE)=$O81),'1. Database - raw'!BI$7:BK$494)),"")</f>
        <v/>
      </c>
      <c r="CH81" s="450" t="str">
        <f t="array" aca="1" ref="CH81" ca="1">IFERROR(IF(COUNT(IF(('1. Database - raw'!BI$7:BK$494&gt;0)*('1. Database - raw'!$AD$7:$AD$494=$A81)*('1. Database - raw'!$AP$7:$AP$494&lt;&gt;Dropdown!$AM$11)*(INDIRECT($Q81,TRUE)=$O81),'1. Database - raw'!BI$7:BK$494))&gt;0,COUNT(IF(('1. Database - raw'!BI$7:BK$494&gt;0)*('1. Database - raw'!$AD$7:$AD$494=$A81)*('1. Database - raw'!$AP$7:$AP$494&lt;&gt;Dropdown!$AM$11)*(INDIRECT($Q81,TRUE)=$O81),'1. Database - raw'!BI$7:BK$494)),""),"")</f>
        <v/>
      </c>
      <c r="CI81" s="448">
        <f t="shared" ca="1" si="211"/>
        <v>4.4272685170095283</v>
      </c>
      <c r="CJ81" s="449">
        <f t="shared" ca="1" si="212"/>
        <v>29.572712098328623</v>
      </c>
      <c r="CK81" s="449">
        <f t="shared" ca="1" si="213"/>
        <v>11.442304716949165</v>
      </c>
      <c r="CL81" s="449">
        <f t="array" aca="1" ref="CL81" ca="1">IFERROR(AVERAGE(IF(('1. Database - raw'!BO$7:BQ$494&gt;0)*('1. Database - raw'!$AD$7:$AD$494=$A81)*(INDIRECT($Q81,TRUE)=$O81),'1. Database - raw'!BO$7:BQ$494)),"")</f>
        <v>14</v>
      </c>
      <c r="CM81" s="450">
        <f t="array" aca="1" ref="CM81" ca="1">IFERROR(_xlfn.STDEV.S(IF(('1. Database - raw'!BO$7:BQ$494&gt;0)*('1. Database - raw'!$AD$7:$AD$494=$A81)*(INDIRECT($Q81,TRUE)=$O81),'1. Database - raw'!BO$7:BQ$494)),"")</f>
        <v>9.8700000000000028</v>
      </c>
      <c r="CN81" s="450">
        <f t="array" aca="1" ref="CN81" ca="1">IFERROR(IF(COUNT(IF(('1. Database - raw'!BO$7:BQ$494&gt;0)*('1. Database - raw'!$AD$7:$AD$494=$A81)*(INDIRECT($Q81,TRUE)=$O81),'1. Database - raw'!BO$7:BQ$494))&gt;0,COUNT(IF(('1. Database - raw'!BO$7:BQ$494&gt;0)*('1. Database - raw'!$AD$7:$AD$494=$A81)*(INDIRECT($Q81,TRUE)=$O81),'1. Database - raw'!BO$7:BQ$494)),""),"")</f>
        <v>3</v>
      </c>
      <c r="CO81" s="448" t="str">
        <f t="shared" ca="1" si="214"/>
        <v/>
      </c>
      <c r="CP81" s="449" t="str">
        <f t="shared" ca="1" si="215"/>
        <v/>
      </c>
      <c r="CQ81" s="449" t="str">
        <f t="shared" ca="1" si="216"/>
        <v/>
      </c>
      <c r="CR81" s="449" t="str">
        <f t="array" aca="1" ref="CR81" ca="1">IFERROR(AVERAGE(IF(('1. Database - raw'!BU$7:BW$494&gt;0)*('1. Database - raw'!$AD$7:$AD$494=$A81)*(INDIRECT($Q81,TRUE)=$O81),'1. Database - raw'!BU$7:BW$494)),"")</f>
        <v/>
      </c>
      <c r="CS81" s="450" t="str">
        <f t="array" aca="1" ref="CS81" ca="1">IFERROR(_xlfn.STDEV.S(IF(('1. Database - raw'!BU$7:BW$494&gt;0)*('1. Database - raw'!$AD$7:$AD$494=$A81)*(INDIRECT($Q81,TRUE)=$O81),'1. Database - raw'!BU$7:BW$494)),"")</f>
        <v/>
      </c>
      <c r="CT81" s="450" t="str">
        <f t="array" aca="1" ref="CT81" ca="1">IFERROR(IF(COUNT(IF(('1. Database - raw'!BU$7:BW$494&gt;0)*('1. Database - raw'!$AD$7:$AD$494=$A81)*(INDIRECT($Q81,TRUE)=$O81),'1. Database - raw'!BU$7:BW$494))&gt;0,COUNT(IF(('1. Database - raw'!BU$7:BW$494&gt;0)*('1. Database - raw'!$AD$7:$AD$494=$A81)*(INDIRECT($Q81,TRUE)=$O81),'1. Database - raw'!BU$7:BW$494)),""),"")</f>
        <v/>
      </c>
      <c r="CU81" s="448" t="str">
        <f t="shared" ca="1" si="217"/>
        <v/>
      </c>
      <c r="CV81" s="449" t="str">
        <f t="shared" ca="1" si="218"/>
        <v/>
      </c>
      <c r="CW81" s="449" t="str">
        <f t="shared" ca="1" si="219"/>
        <v/>
      </c>
      <c r="CX81" s="449" t="str">
        <f t="array" aca="1" ref="CX81" ca="1">IFERROR(AVERAGE(IF(('1. Database - raw'!CA$7:CC$494&gt;0)*('1. Database - raw'!$AD$7:$AD$494=$A81)*(INDIRECT($Q81,TRUE)=$O81),'1. Database - raw'!CA$7:CC$494)),"")</f>
        <v/>
      </c>
      <c r="CY81" s="450" t="str">
        <f t="array" aca="1" ref="CY81" ca="1">IFERROR(_xlfn.STDEV.S(IF(('1. Database - raw'!CA$7:CC$494&gt;0)*('1. Database - raw'!$AD$7:$AD$494=$A81)*(INDIRECT($Q81,TRUE)=$O81),'1. Database - raw'!CA$7:CC$494)),"")</f>
        <v/>
      </c>
      <c r="CZ81" s="450" t="str">
        <f t="array" aca="1" ref="CZ81" ca="1">IFERROR(IF(COUNT(IF(('1. Database - raw'!CA$7:CC$494&gt;0)*('1. Database - raw'!$AD$7:$AD$494=$A81)*(INDIRECT($Q81,TRUE)=$O81),'1. Database - raw'!CA$7:CC$494))&gt;0,COUNT(IF(('1. Database - raw'!CA$7:CC$494&gt;0)*('1. Database - raw'!$AD$7:$AD$494=$A81)*(INDIRECT($Q81,TRUE)=$O81),'1. Database - raw'!CA$7:CC$494)),""),"")</f>
        <v/>
      </c>
      <c r="DA81" s="448" t="str">
        <f t="shared" ca="1" si="220"/>
        <v/>
      </c>
      <c r="DB81" s="449" t="str">
        <f t="shared" ca="1" si="221"/>
        <v/>
      </c>
      <c r="DC81" s="449" t="str">
        <f t="shared" ca="1" si="222"/>
        <v/>
      </c>
      <c r="DD81" s="449" t="str">
        <f t="array" aca="1" ref="DD81" ca="1">IFERROR(AVERAGE(IF(('1. Database - raw'!CG$7:CI$494&gt;0)*('1. Database - raw'!$AD$7:$AD$494=$A81)*(INDIRECT($Q81,TRUE)=$O81),'1. Database - raw'!CG$7:CI$494)),"")</f>
        <v/>
      </c>
      <c r="DE81" s="450" t="str">
        <f t="array" aca="1" ref="DE81" ca="1">IFERROR(_xlfn.STDEV.S(IF(('1. Database - raw'!CG$7:CI$494&gt;0)*('1. Database - raw'!$AD$7:$AD$494=$A81)*(INDIRECT($Q81,TRUE)=$O81),'1. Database - raw'!CG$7:CI$494)),"")</f>
        <v/>
      </c>
      <c r="DF81" s="450" t="str">
        <f t="array" aca="1" ref="DF81" ca="1">IFERROR(IF(COUNT(IF(('1. Database - raw'!CG$7:CI$494&gt;0)*('1. Database - raw'!$AD$7:$AD$494=$A81)*(INDIRECT($Q81,TRUE)=$O81),'1. Database - raw'!CG$7:CI$494))&gt;0,COUNT(IF(('1. Database - raw'!CG$7:CI$494&gt;0)*('1. Database - raw'!$AD$7:$AD$494=$A81)*(INDIRECT($Q81,TRUE)=$O81),'1. Database - raw'!CG$7:CI$494)),""),"")</f>
        <v/>
      </c>
      <c r="DG81" s="448" t="str">
        <f t="shared" ca="1" si="223"/>
        <v/>
      </c>
      <c r="DH81" s="449" t="str">
        <f t="shared" ca="1" si="224"/>
        <v/>
      </c>
      <c r="DI81" s="449" t="str">
        <f t="shared" ca="1" si="225"/>
        <v/>
      </c>
      <c r="DJ81" s="449" t="str">
        <f t="array" aca="1" ref="DJ81" ca="1">IFERROR(AVERAGE(IF(('1. Database - raw'!CM$7:CO$494&gt;0)*('1. Database - raw'!$AD$7:$AD$494=$A81)*(INDIRECT($Q81,TRUE)=$O81),'1. Database - raw'!CM$7:CO$494)),"")</f>
        <v/>
      </c>
      <c r="DK81" s="450" t="str">
        <f t="array" aca="1" ref="DK81" ca="1">IFERROR(_xlfn.STDEV.S(IF(('1. Database - raw'!CM$7:CO$494&gt;0)*('1. Database - raw'!$AD$7:$AD$494=$A81)*(INDIRECT($Q81,TRUE)=$O81),'1. Database - raw'!CM$7:CO$494)),"")</f>
        <v/>
      </c>
      <c r="DL81" s="450" t="str">
        <f t="array" aca="1" ref="DL81" ca="1">IFERROR(IF(COUNT(IF(('1. Database - raw'!CM$7:CO$494&gt;0)*('1. Database - raw'!$AD$7:$AD$494=$A81)*(INDIRECT($Q81,TRUE)=$O81),'1. Database - raw'!CM$7:CO$494))&gt;0,COUNT(IF(('1. Database - raw'!CM$7:CO$494&gt;0)*('1. Database - raw'!$AD$7:$AD$494=$A81)*(INDIRECT($Q81,TRUE)=$O81),'1. Database - raw'!CM$7:CO$494)),""),"")</f>
        <v/>
      </c>
      <c r="DM81" s="448" t="str">
        <f t="shared" ca="1" si="226"/>
        <v/>
      </c>
      <c r="DN81" s="449" t="str">
        <f t="shared" ca="1" si="227"/>
        <v/>
      </c>
      <c r="DO81" s="449" t="str">
        <f t="shared" ca="1" si="228"/>
        <v/>
      </c>
      <c r="DP81" s="449" t="str">
        <f t="array" aca="1" ref="DP81" ca="1">IFERROR(AVERAGE(IF(('1. Database - raw'!CS$7:CU$494&gt;0)*('1. Database - raw'!$AD$7:$AD$494=$A81)*(INDIRECT($Q81,TRUE)=$O81),'1. Database - raw'!CS$7:CU$494)),"")</f>
        <v/>
      </c>
      <c r="DQ81" s="450" t="str">
        <f t="array" aca="1" ref="DQ81" ca="1">IFERROR(_xlfn.STDEV.S(IF(('1. Database - raw'!CS$7:CU$494&gt;0)*('1. Database - raw'!$AD$7:$AD$494=$A81)*(INDIRECT($Q81,TRUE)=$O81),'1. Database - raw'!CS$7:CU$494)),"")</f>
        <v/>
      </c>
      <c r="DR81" s="450" t="str">
        <f t="array" aca="1" ref="DR81" ca="1">IFERROR(IF(COUNT(IF(('1. Database - raw'!CS$7:CU$494&gt;0)*('1. Database - raw'!$AD$7:$AD$494=$A81)*(INDIRECT($Q81,TRUE)=$O81),'1. Database - raw'!CS$7:CU$494))&gt;0,COUNT(IF(('1. Database - raw'!CS$7:CU$494&gt;0)*('1. Database - raw'!$AD$7:$AD$494=$A81)*(INDIRECT($Q81,TRUE)=$O81),'1. Database - raw'!CS$7:CU$494)),""),"")</f>
        <v/>
      </c>
      <c r="DS81" s="448" t="str">
        <f t="shared" ca="1" si="229"/>
        <v/>
      </c>
      <c r="DT81" s="449" t="str">
        <f t="shared" ca="1" si="230"/>
        <v/>
      </c>
      <c r="DU81" s="449" t="str">
        <f t="shared" ca="1" si="231"/>
        <v/>
      </c>
      <c r="DV81" s="449" t="str">
        <f t="array" aca="1" ref="DV81" ca="1">IFERROR(AVERAGE(IF(('1. Database - raw'!CY$7:DA$494&gt;0)*('1. Database - raw'!$AD$7:$AD$494=$A81)*(INDIRECT($Q81,TRUE)=$O81),'1. Database - raw'!CY$7:DA$494)),"")</f>
        <v/>
      </c>
      <c r="DW81" s="450" t="str">
        <f t="array" aca="1" ref="DW81" ca="1">IFERROR(_xlfn.STDEV.S(IF(('1. Database - raw'!CY$7:DA$494&gt;0)*('1. Database - raw'!$AD$7:$AD$494=$A81)*(INDIRECT($Q81,TRUE)=$O81),'1. Database - raw'!CY$7:DA$494)),"")</f>
        <v/>
      </c>
      <c r="DX81" s="450" t="str">
        <f t="array" aca="1" ref="DX81" ca="1">IFERROR(IF(COUNT(IF(('1. Database - raw'!CY$7:DA$494&gt;0)*('1. Database - raw'!$AD$7:$AD$494=$A81)*(INDIRECT($Q81,TRUE)=$O81),'1. Database - raw'!CY$7:DA$494))&gt;0,COUNT(IF(('1. Database - raw'!CY$7:DA$494&gt;0)*('1. Database - raw'!$AD$7:$AD$494=$A81)*(INDIRECT($Q81,TRUE)=$O81),'1. Database - raw'!CY$7:DA$494)),""),"")</f>
        <v/>
      </c>
      <c r="DY81" s="448" t="str">
        <f t="shared" ca="1" si="232"/>
        <v/>
      </c>
      <c r="DZ81" s="449" t="str">
        <f t="shared" ca="1" si="233"/>
        <v/>
      </c>
      <c r="EA81" s="449" t="str">
        <f t="shared" ca="1" si="234"/>
        <v/>
      </c>
      <c r="EB81" s="449" t="str">
        <f t="array" aca="1" ref="EB81" ca="1">IFERROR(AVERAGE(IF(('1. Database - raw'!DE$7:DG$494&gt;0)*('1. Database - raw'!$AD$7:$AD$494=$A81)*(INDIRECT($Q81,TRUE)=$O81),'1. Database - raw'!DE$7:DG$494)),"")</f>
        <v/>
      </c>
      <c r="EC81" s="450" t="str">
        <f t="array" aca="1" ref="EC81" ca="1">IFERROR(_xlfn.STDEV.S(IF(('1. Database - raw'!DE$7:DG$494&gt;0)*('1. Database - raw'!$AD$7:$AD$494=$A81)*(INDIRECT($Q81,TRUE)=$O81),'1. Database - raw'!DE$7:DG$494)),"")</f>
        <v/>
      </c>
      <c r="ED81" s="450" t="str">
        <f t="array" aca="1" ref="ED81" ca="1">IFERROR(IF(COUNT(IF(('1. Database - raw'!DE$7:DG$494&gt;0)*('1. Database - raw'!$AD$7:$AD$494=$A81)*(INDIRECT($Q81,TRUE)=$O81),'1. Database - raw'!DE$7:DG$494))&gt;0,COUNT(IF(('1. Database - raw'!DE$7:DG$494&gt;0)*('1. Database - raw'!$AD$7:$AD$494=$A81)*(INDIRECT($Q81,TRUE)=$O81),'1. Database - raw'!DE$7:DG$494)),""),"")</f>
        <v/>
      </c>
      <c r="EE81" s="451" t="str">
        <f t="shared" ca="1" si="235"/>
        <v/>
      </c>
      <c r="EF81" s="452" t="str">
        <f t="shared" ca="1" si="236"/>
        <v/>
      </c>
      <c r="EG81" s="452" t="str">
        <f t="shared" ca="1" si="237"/>
        <v/>
      </c>
      <c r="EH81" s="452" t="str">
        <f t="array" aca="1" ref="EH81" ca="1">IFERROR(AVERAGE(IF(('1. Database - raw'!DK$7:DM$494&gt;0)*('1. Database - raw'!$AD$7:$AD$494=$A81)*(INDIRECT($Q81,TRUE)=$O81),'1. Database - raw'!DK$7:DM$494)),"")</f>
        <v/>
      </c>
      <c r="EI81" s="453" t="str">
        <f t="array" aca="1" ref="EI81" ca="1">IFERROR(_xlfn.STDEV.S(IF(('1. Database - raw'!DK$7:DM$494&gt;0)*('1. Database - raw'!$AD$7:$AD$494=$A81)*(INDIRECT($Q81,TRUE)=$O81),'1. Database - raw'!DK$7:DM$494)),"")</f>
        <v/>
      </c>
      <c r="EJ81" s="450" t="str">
        <f t="array" aca="1" ref="EJ81" ca="1">IFERROR(IF(COUNT(IF(('1. Database - raw'!DK$7:DM$494&gt;0)*('1. Database - raw'!$AD$7:$AD$494=$A81)*(INDIRECT($Q81,TRUE)=$O81),'1. Database - raw'!DK$7:DM$494))&gt;0,COUNT(IF(('1. Database - raw'!DK$7:DM$494&gt;0)*('1. Database - raw'!$AD$7:$AD$494=$A81)*(INDIRECT($Q81,TRUE)=$O81),'1. Database - raw'!DK$7:DM$494)),""),"")</f>
        <v/>
      </c>
      <c r="EK81" s="448" t="str">
        <f t="shared" ca="1" si="238"/>
        <v/>
      </c>
      <c r="EL81" s="449" t="str">
        <f t="shared" ca="1" si="239"/>
        <v/>
      </c>
      <c r="EM81" s="449" t="str">
        <f t="shared" ca="1" si="240"/>
        <v/>
      </c>
      <c r="EN81" s="449">
        <f t="array" aca="1" ref="EN81" ca="1">IFERROR(AVERAGE(IF(('1. Database - raw'!DQ$7:DS$494&gt;0)*('1. Database - raw'!$AD$7:$AD$494=$A81)*(INDIRECT($Q81,TRUE)=$O81),'1. Database - raw'!DQ$7:DS$494)),"")</f>
        <v>36</v>
      </c>
      <c r="EO81" s="450" t="str">
        <f t="array" aca="1" ref="EO81" ca="1">IFERROR(_xlfn.STDEV.S(IF(('1. Database - raw'!DQ$7:DS$494&gt;0)*('1. Database - raw'!$AD$7:$AD$494=$A81)*(INDIRECT($Q81,TRUE)=$O81),'1. Database - raw'!DQ$7:DS$494)),"")</f>
        <v/>
      </c>
      <c r="EP81" s="450">
        <f t="array" aca="1" ref="EP81" ca="1">IFERROR(IF(COUNT(IF(('1. Database - raw'!DQ$7:DS$494&gt;0)*('1. Database - raw'!$AD$7:$AD$494=$A81)*(INDIRECT($Q81,TRUE)=$O81),'1. Database - raw'!DQ$7:DS$494))&gt;0,COUNT(IF(('1. Database - raw'!DQ$7:DS$494&gt;0)*('1. Database - raw'!$AD$7:$AD$494=$A81)*(INDIRECT($Q81,TRUE)=$O81),'1. Database - raw'!DQ$7:DS$494)),""),"")</f>
        <v>1</v>
      </c>
      <c r="EQ81" s="448" t="str">
        <f t="shared" ca="1" si="241"/>
        <v/>
      </c>
      <c r="ER81" s="449" t="str">
        <f t="shared" ca="1" si="242"/>
        <v/>
      </c>
      <c r="ES81" s="449" t="str">
        <f t="shared" ca="1" si="243"/>
        <v/>
      </c>
      <c r="ET81" s="449" t="str">
        <f t="array" aca="1" ref="ET81" ca="1">IFERROR(AVERAGE(IF(('1. Database - raw'!DW$7:DY$494&gt;0)*('1. Database - raw'!$AD$7:$AD$494=$A81)*(INDIRECT($Q81,TRUE)=$O81),'1. Database - raw'!DW$7:DY$494)),"")</f>
        <v/>
      </c>
      <c r="EU81" s="450" t="str">
        <f t="array" aca="1" ref="EU81" ca="1">IFERROR(_xlfn.STDEV.S(IF(('1. Database - raw'!DW$7:DY$494&gt;0)*('1. Database - raw'!$AD$7:$AD$494=$A81)*(INDIRECT($Q81,TRUE)=$O81),'1. Database - raw'!DW$7:DY$494)),"")</f>
        <v/>
      </c>
      <c r="EV81" s="450" t="str">
        <f t="array" aca="1" ref="EV81" ca="1">IFERROR(IF(COUNT(IF(('1. Database - raw'!DW$7:DY$494&gt;0)*('1. Database - raw'!$AD$7:$AD$494=$A81)*(INDIRECT($Q81,TRUE)=$O81),'1. Database - raw'!DW$7:DY$494))&gt;0,COUNT(IF(('1. Database - raw'!DW$7:DY$494&gt;0)*('1. Database - raw'!$AD$7:$AD$494=$A81)*(INDIRECT($Q81,TRUE)=$O81),'1. Database - raw'!DW$7:DY$494)),""),"")</f>
        <v/>
      </c>
      <c r="EW81" s="448" t="str">
        <f t="shared" ca="1" si="244"/>
        <v/>
      </c>
      <c r="EX81" s="449" t="str">
        <f t="shared" ca="1" si="245"/>
        <v/>
      </c>
      <c r="EY81" s="449" t="str">
        <f t="shared" ca="1" si="246"/>
        <v/>
      </c>
      <c r="EZ81" s="449" t="str">
        <f t="array" aca="1" ref="EZ81" ca="1">IFERROR(AVERAGE(IF(('1. Database - raw'!EC$7:EE$494&gt;0)*('1. Database - raw'!$AD$7:$AD$494=$A81)*(INDIRECT($Q81,TRUE)=$O81),'1. Database - raw'!EC$7:EE$494)),"")</f>
        <v/>
      </c>
      <c r="FA81" s="450" t="str">
        <f t="array" aca="1" ref="FA81" ca="1">IFERROR(_xlfn.STDEV.S(IF(('1. Database - raw'!EC$7:EE$494&gt;0)*('1. Database - raw'!$AD$7:$AD$494=$A81)*(INDIRECT($Q81,TRUE)=$O81),'1. Database - raw'!EC$7:EE$494)),"")</f>
        <v/>
      </c>
      <c r="FB81" s="450" t="str">
        <f t="array" aca="1" ref="FB81" ca="1">IFERROR(IF(COUNT(IF(('1. Database - raw'!EC$7:EE$494&gt;0)*('1. Database - raw'!$AD$7:$AD$494=$A81)*(INDIRECT($Q81,TRUE)=$O81),'1. Database - raw'!EC$7:EE$494))&gt;0,COUNT(IF(('1. Database - raw'!EC$7:EE$494&gt;0)*('1. Database - raw'!$AD$7:$AD$494=$A81)*(INDIRECT($Q81,TRUE)=$O81),'1. Database - raw'!EC$7:EE$494)),""),"")</f>
        <v/>
      </c>
      <c r="FC81" s="448" t="str">
        <f t="shared" ca="1" si="247"/>
        <v/>
      </c>
      <c r="FD81" s="449" t="str">
        <f t="shared" ca="1" si="248"/>
        <v/>
      </c>
      <c r="FE81" s="449" t="str">
        <f t="shared" ca="1" si="249"/>
        <v/>
      </c>
      <c r="FF81" s="449" t="str">
        <f t="array" aca="1" ref="FF81" ca="1">IFERROR(AVERAGE(IF(('1. Database - raw'!EI$7:EK$494&gt;0)*('1. Database - raw'!$AD$7:$AD$494=$A81)*(INDIRECT($Q81,TRUE)=$O81),'1. Database - raw'!EI$7:EK$494)),"")</f>
        <v/>
      </c>
      <c r="FG81" s="450" t="str">
        <f t="array" aca="1" ref="FG81" ca="1">IFERROR(_xlfn.STDEV.S(IF(('1. Database - raw'!EI$7:EK$494&gt;0)*('1. Database - raw'!$AD$7:$AD$494=$A81)*(INDIRECT($Q81,TRUE)=$O81),'1. Database - raw'!EI$7:EK$494)),"")</f>
        <v/>
      </c>
      <c r="FH81" s="450" t="str">
        <f t="array" aca="1" ref="FH81" ca="1">IFERROR(IF(COUNT(IF(('1. Database - raw'!EI$7:EK$494&gt;0)*('1. Database - raw'!$AD$7:$AD$494=$A81)*(INDIRECT($Q81,TRUE)=$O81),'1. Database - raw'!EI$7:EK$494))&gt;0,COUNT(IF(('1. Database - raw'!EI$7:EK$494&gt;0)*('1. Database - raw'!$AD$7:$AD$494=$A81)*(INDIRECT($Q81,TRUE)=$O81),'1. Database - raw'!EI$7:EK$494)),""),"")</f>
        <v/>
      </c>
      <c r="FI81" s="448" t="str">
        <f t="shared" ca="1" si="250"/>
        <v/>
      </c>
      <c r="FJ81" s="449" t="str">
        <f t="shared" ca="1" si="251"/>
        <v/>
      </c>
      <c r="FK81" s="449" t="str">
        <f t="shared" ca="1" si="252"/>
        <v/>
      </c>
      <c r="FL81" s="449" t="str">
        <f t="array" aca="1" ref="FL81" ca="1">IFERROR(AVERAGE(IF(('1. Database - raw'!EO$7:EQ$494&gt;0)*('1. Database - raw'!$AD$7:$AD$494=$A81)*(INDIRECT($Q81,TRUE)=$O81),'1. Database - raw'!EO$7:EQ$494)),"")</f>
        <v/>
      </c>
      <c r="FM81" s="450" t="str">
        <f t="array" aca="1" ref="FM81" ca="1">IFERROR(_xlfn.STDEV.S(IF(('1. Database - raw'!EO$7:EQ$494&gt;0)*('1. Database - raw'!$AD$7:$AD$494=$A81)*(INDIRECT($Q81,TRUE)=$O81),'1. Database - raw'!EO$7:EQ$494)),"")</f>
        <v/>
      </c>
      <c r="FN81" s="450" t="str">
        <f t="array" aca="1" ref="FN81" ca="1">IFERROR(IF(COUNT(IF(('1. Database - raw'!EO$7:EQ$494&gt;0)*('1. Database - raw'!$AD$7:$AD$494=$A81)*(INDIRECT($Q81,TRUE)=$O81),'1. Database - raw'!EO$7:EQ$494))&gt;0,COUNT(IF(('1. Database - raw'!EO$7:EQ$494&gt;0)*('1. Database - raw'!$AD$7:$AD$494=$A81)*(INDIRECT($Q81,TRUE)=$O81),'1. Database - raw'!EO$7:EQ$494)),""),"")</f>
        <v/>
      </c>
      <c r="FO81" s="448" t="str">
        <f t="shared" ca="1" si="253"/>
        <v/>
      </c>
      <c r="FP81" s="449" t="str">
        <f t="shared" ca="1" si="254"/>
        <v/>
      </c>
      <c r="FQ81" s="449" t="str">
        <f t="shared" ca="1" si="255"/>
        <v/>
      </c>
      <c r="FR81" s="449" t="str">
        <f t="array" aca="1" ref="FR81" ca="1">IFERROR(AVERAGE(IF(('1. Database - raw'!EU$7:EW$494&gt;0)*('1. Database - raw'!$AD$7:$AD$494=$A81)*(INDIRECT($Q81,TRUE)=$O81),'1. Database - raw'!EU$7:EW$494)),"")</f>
        <v/>
      </c>
      <c r="FS81" s="450" t="str">
        <f t="array" aca="1" ref="FS81" ca="1">IFERROR(_xlfn.STDEV.S(IF(('1. Database - raw'!EU$7:EW$494&gt;0)*('1. Database - raw'!$AD$7:$AD$494=$A81)*(INDIRECT($Q81,TRUE)=$O81),'1. Database - raw'!EU$7:EW$494)),"")</f>
        <v/>
      </c>
      <c r="FT81" s="450" t="str">
        <f t="array" aca="1" ref="FT81" ca="1">IFERROR(IF(COUNT(IF(('1. Database - raw'!EU$7:EW$494&gt;0)*('1. Database - raw'!$AD$7:$AD$494=$A81)*(INDIRECT($Q81,TRUE)=$O81),'1. Database - raw'!EU$7:EW$494))&gt;0,COUNT(IF(('1. Database - raw'!EU$7:EW$494&gt;0)*('1. Database - raw'!$AD$7:$AD$494=$A81)*(INDIRECT($Q81,TRUE)=$O81),'1. Database - raw'!EU$7:EW$494)),""),"")</f>
        <v/>
      </c>
      <c r="FU81" s="448" t="str">
        <f t="shared" ca="1" si="256"/>
        <v/>
      </c>
      <c r="FV81" s="449" t="str">
        <f t="shared" ca="1" si="257"/>
        <v/>
      </c>
      <c r="FW81" s="449" t="str">
        <f t="shared" ca="1" si="258"/>
        <v/>
      </c>
      <c r="FX81" s="449" t="str">
        <f t="array" aca="1" ref="FX81" ca="1">IFERROR(AVERAGE(IF(('1. Database - raw'!FA$7:FC$494&gt;0)*('1. Database - raw'!$AD$7:$AD$494=$A81)*(INDIRECT($Q81,TRUE)=$O81),'1. Database - raw'!FA$7:FC$494)),"")</f>
        <v/>
      </c>
      <c r="FY81" s="450" t="str">
        <f t="array" aca="1" ref="FY81" ca="1">IFERROR(_xlfn.STDEV.S(IF(('1. Database - raw'!FA$7:FC$494&gt;0)*('1. Database - raw'!$AD$7:$AD$494=$A81)*(INDIRECT($Q81,TRUE)=$O81),'1. Database - raw'!FA$7:FC$494)),"")</f>
        <v/>
      </c>
      <c r="FZ81" s="450" t="str">
        <f t="array" aca="1" ref="FZ81" ca="1">IFERROR(IF(COUNT(IF(('1. Database - raw'!FA$7:FC$494&gt;0)*('1. Database - raw'!$AD$7:$AD$494=$A81)*(INDIRECT($Q81,TRUE)=$O81),'1. Database - raw'!FA$7:FC$494))&gt;0,COUNT(IF(('1. Database - raw'!FA$7:FC$494&gt;0)*('1. Database - raw'!$AD$7:$AD$494=$A81)*(INDIRECT($Q81,TRUE)=$O81),'1. Database - raw'!FA$7:FC$494)),""),"")</f>
        <v/>
      </c>
      <c r="GA81" s="448" t="str">
        <f t="shared" ca="1" si="259"/>
        <v/>
      </c>
      <c r="GB81" s="449" t="str">
        <f t="shared" ca="1" si="260"/>
        <v/>
      </c>
      <c r="GC81" s="449" t="str">
        <f t="shared" ca="1" si="261"/>
        <v/>
      </c>
      <c r="GD81" s="449" t="str">
        <f t="array" aca="1" ref="GD81" ca="1">IFERROR(AVERAGE(IF(('1. Database - raw'!FG$7:FI$494&gt;0)*('1. Database - raw'!$AD$7:$AD$494=$A81)*(INDIRECT($Q81,TRUE)=$O81),'1. Database - raw'!FG$7:FI$494)),"")</f>
        <v/>
      </c>
      <c r="GE81" s="450" t="str">
        <f t="array" aca="1" ref="GE81" ca="1">IFERROR(_xlfn.STDEV.S(IF(('1. Database - raw'!FG$7:FI$494&gt;0)*('1. Database - raw'!$AD$7:$AD$494=$A81)*(INDIRECT($Q81,TRUE)=$O81),'1. Database - raw'!FG$7:FI$494)),"")</f>
        <v/>
      </c>
      <c r="GF81" s="450" t="str">
        <f t="array" aca="1" ref="GF81" ca="1">IFERROR(IF(COUNT(IF(('1. Database - raw'!FG$7:FI$494&gt;0)*('1. Database - raw'!$AD$7:$AD$494=$A81)*(INDIRECT($Q81,TRUE)=$O81),'1. Database - raw'!FG$7:FI$494))&gt;0,COUNT(IF(('1. Database - raw'!FG$7:FI$494&gt;0)*('1. Database - raw'!$AD$7:$AD$494=$A81)*(INDIRECT($Q81,TRUE)=$O81),'1. Database - raw'!FG$7:FI$494)),""),"")</f>
        <v/>
      </c>
      <c r="GG81" s="448" t="str">
        <f t="shared" ca="1" si="262"/>
        <v/>
      </c>
      <c r="GH81" s="449" t="str">
        <f t="shared" ca="1" si="263"/>
        <v/>
      </c>
      <c r="GI81" s="449" t="str">
        <f t="shared" ca="1" si="264"/>
        <v/>
      </c>
      <c r="GJ81" s="449" t="str">
        <f t="array" aca="1" ref="GJ81" ca="1">IFERROR(AVERAGE(IF(('1. Database - raw'!FM$7:FO$494&gt;0)*('1. Database - raw'!$AD$7:$AD$494=$A81)*(INDIRECT($Q81,TRUE)=$O81),'1. Database - raw'!FM$7:FO$494)),"")</f>
        <v/>
      </c>
      <c r="GK81" s="450" t="str">
        <f t="array" aca="1" ref="GK81" ca="1">IFERROR(_xlfn.STDEV.S(IF(('1. Database - raw'!FM$7:FO$494&gt;0)*('1. Database - raw'!$AD$7:$AD$494=$A81)*(INDIRECT($Q81,TRUE)=$O81),'1. Database - raw'!FM$7:FO$494)),"")</f>
        <v/>
      </c>
      <c r="GL81" s="450" t="str">
        <f t="array" aca="1" ref="GL81" ca="1">IFERROR(IF(COUNT(IF(('1. Database - raw'!FM$7:FO$494&gt;0)*('1. Database - raw'!$AD$7:$AD$494=$A81)*(INDIRECT($Q81,TRUE)=$O81),'1. Database - raw'!FM$7:FO$494))&gt;0,COUNT(IF(('1. Database - raw'!FM$7:FO$494&gt;0)*('1. Database - raw'!$AD$7:$AD$494=$A81)*(INDIRECT($Q81,TRUE)=$O81),'1. Database - raw'!FM$7:FO$494)),""),"")</f>
        <v/>
      </c>
      <c r="GM81" s="448">
        <f t="shared" ca="1" si="265"/>
        <v>35.204012310171734</v>
      </c>
      <c r="GN81" s="449">
        <f t="shared" ca="1" si="266"/>
        <v>61.685447608558384</v>
      </c>
      <c r="GO81" s="449">
        <f t="shared" ca="1" si="267"/>
        <v>46.600163701108862</v>
      </c>
      <c r="GP81" s="449">
        <f t="array" aca="1" ref="GP81" ca="1">IFERROR(AVERAGE(IF(('1. Database - raw'!FS$7:FU$494&gt;0)*('1. Database - raw'!$AD$7:$AD$494=$A81)*(INDIRECT($Q81,TRUE)=$O81),'1. Database - raw'!FS$7:FU$494)),"")</f>
        <v>50.25</v>
      </c>
      <c r="GQ81" s="450">
        <f t="array" aca="1" ref="GQ81" ca="1">IFERROR(_xlfn.STDEV.S(IF(('1. Database - raw'!FS$7:FU$494&gt;0)*('1. Database - raw'!$AD$7:$AD$494=$A81)*(INDIRECT($Q81,TRUE)=$O81),'1. Database - raw'!FS$7:FU$494)),"")</f>
        <v>20.273815801246126</v>
      </c>
      <c r="GR81" s="450">
        <f t="array" aca="1" ref="GR81" ca="1">IFERROR(IF(COUNT(IF(('1. Database - raw'!FS$7:FU$494&gt;0)*('1. Database - raw'!$AD$7:$AD$494=$A81)*(INDIRECT($Q81,TRUE)=$O81),'1. Database - raw'!FS$7:FU$494))&gt;0,COUNT(IF(('1. Database - raw'!FS$7:FU$494&gt;0)*('1. Database - raw'!$AD$7:$AD$494=$A81)*(INDIRECT($Q81,TRUE)=$O81),'1. Database - raw'!FS$7:FU$494)),""),"")</f>
        <v>8</v>
      </c>
      <c r="GS81" s="448" t="str">
        <f t="shared" ca="1" si="268"/>
        <v/>
      </c>
      <c r="GT81" s="449" t="str">
        <f t="shared" ca="1" si="269"/>
        <v/>
      </c>
      <c r="GU81" s="449" t="str">
        <f t="shared" ca="1" si="270"/>
        <v/>
      </c>
      <c r="GV81" s="449">
        <f t="array" aca="1" ref="GV81" ca="1">IFERROR(AVERAGE(IF(('1. Database - raw'!FY$7:GA$494&gt;0)*('1. Database - raw'!$AD$7:$AD$494=$A81)*(INDIRECT($Q81,TRUE)=$O81),'1. Database - raw'!FY$7:GA$494)),"")</f>
        <v>42.2</v>
      </c>
      <c r="GW81" s="450" t="str">
        <f t="array" aca="1" ref="GW81" ca="1">IFERROR(_xlfn.STDEV.S(IF(('1. Database - raw'!FY$7:GA$494&gt;0)*('1. Database - raw'!$AD$7:$AD$494=$A81)*(INDIRECT($Q81,TRUE)=$O81),'1. Database - raw'!FY$7:GA$494)),"")</f>
        <v/>
      </c>
      <c r="GX81" s="450">
        <f t="array" aca="1" ref="GX81" ca="1">IFERROR(IF(COUNT(IF(('1. Database - raw'!FY$7:GA$494&gt;0)*('1. Database - raw'!$AD$7:$AD$494=$A81)*(INDIRECT($Q81,TRUE)=$O81),'1. Database - raw'!FY$7:GA$494))&gt;0,COUNT(IF(('1. Database - raw'!FY$7:GA$494&gt;0)*('1. Database - raw'!$AD$7:$AD$494=$A81)*(INDIRECT($Q81,TRUE)=$O81),'1. Database - raw'!FY$7:GA$494)),""),"")</f>
        <v>1</v>
      </c>
      <c r="GY81" s="448" t="str">
        <f t="shared" ca="1" si="271"/>
        <v/>
      </c>
      <c r="GZ81" s="449" t="str">
        <f t="shared" ca="1" si="272"/>
        <v/>
      </c>
      <c r="HA81" s="449" t="str">
        <f t="shared" ca="1" si="273"/>
        <v/>
      </c>
      <c r="HB81" s="449" t="str">
        <f t="array" aca="1" ref="HB81" ca="1">IFERROR(AVERAGE(IF(('1. Database - raw'!GE$7:GG$494&gt;0)*('1. Database - raw'!$AD$7:$AD$494=$A81)*(INDIRECT($Q81,TRUE)=$O81),'1. Database - raw'!GE$7:GG$494)),"")</f>
        <v/>
      </c>
      <c r="HC81" s="450" t="str">
        <f t="array" aca="1" ref="HC81" ca="1">IFERROR(_xlfn.STDEV.S(IF(('1. Database - raw'!GE$7:GG$494&gt;0)*('1. Database - raw'!$AD$7:$AD$494=$A81)*(INDIRECT($Q81,TRUE)=$O81),'1. Database - raw'!GE$7:GG$494)),"")</f>
        <v/>
      </c>
      <c r="HD81" s="450" t="str">
        <f t="array" aca="1" ref="HD81" ca="1">IFERROR(IF(COUNT(IF(('1. Database - raw'!GE$7:GG$494&gt;0)*('1. Database - raw'!$AD$7:$AD$494=$A81)*(INDIRECT($Q81,TRUE)=$O81),'1. Database - raw'!GE$7:GG$494))&gt;0,COUNT(IF(('1. Database - raw'!GE$7:GG$494&gt;0)*('1. Database - raw'!$AD$7:$AD$494=$A81)*(INDIRECT($Q81,TRUE)=$O81),'1. Database - raw'!GE$7:GG$494)),""),"")</f>
        <v/>
      </c>
      <c r="HE81" s="448" t="str">
        <f t="shared" ca="1" si="274"/>
        <v/>
      </c>
      <c r="HF81" s="449" t="str">
        <f t="shared" ca="1" si="275"/>
        <v/>
      </c>
      <c r="HG81" s="449" t="str">
        <f t="shared" ca="1" si="276"/>
        <v/>
      </c>
      <c r="HH81" s="449" t="str">
        <f t="array" aca="1" ref="HH81" ca="1">IFERROR(AVERAGE(IF(('1. Database - raw'!GK$7:GM$494&gt;0)*('1. Database - raw'!$AD$7:$AD$494=$A81)*(INDIRECT($Q81,TRUE)=$O81),'1. Database - raw'!GK$7:GM$494)),"")</f>
        <v/>
      </c>
      <c r="HI81" s="450" t="str">
        <f t="array" aca="1" ref="HI81" ca="1">IFERROR(_xlfn.STDEV.S(IF(('1. Database - raw'!GK$7:GM$494&gt;0)*('1. Database - raw'!$AD$7:$AD$494=$A81)*(INDIRECT($Q81,TRUE)=$O81),'1. Database - raw'!GK$7:GM$494)),"")</f>
        <v/>
      </c>
      <c r="HJ81" s="450" t="str">
        <f t="array" aca="1" ref="HJ81" ca="1">IFERROR(IF(COUNT(IF(('1. Database - raw'!GK$7:GM$494&gt;0)*('1. Database - raw'!$AD$7:$AD$494=$A81)*(INDIRECT($Q81,TRUE)=$O81),'1. Database - raw'!GK$7:GM$494))&gt;0,COUNT(IF(('1. Database - raw'!GK$7:GM$494&gt;0)*('1. Database - raw'!$AD$7:$AD$494=$A81)*(INDIRECT($Q81,TRUE)=$O81),'1. Database - raw'!GK$7:GM$494)),""),"")</f>
        <v/>
      </c>
      <c r="HK81" s="448" t="str">
        <f t="shared" ca="1" si="277"/>
        <v/>
      </c>
      <c r="HL81" s="449" t="str">
        <f t="shared" ca="1" si="278"/>
        <v/>
      </c>
      <c r="HM81" s="449" t="str">
        <f t="shared" ca="1" si="279"/>
        <v/>
      </c>
      <c r="HN81" s="449" t="str">
        <f t="array" aca="1" ref="HN81" ca="1">IFERROR(AVERAGE(IF(('1. Database - raw'!GQ$7:GS$494&gt;0)*('1. Database - raw'!$AD$7:$AD$494=$A81)*(INDIRECT($Q81,TRUE)=$O81),'1. Database - raw'!GQ$7:GS$494)),"")</f>
        <v/>
      </c>
      <c r="HO81" s="450" t="str">
        <f t="array" aca="1" ref="HO81" ca="1">IFERROR(_xlfn.STDEV.S(IF(('1. Database - raw'!GQ$7:GS$494&gt;0)*('1. Database - raw'!$AD$7:$AD$494=$A81)*(INDIRECT($Q81,TRUE)=$O81),'1. Database - raw'!GQ$7:GS$494)),"")</f>
        <v/>
      </c>
      <c r="HP81" s="450" t="str">
        <f t="array" aca="1" ref="HP81" ca="1">IFERROR(IF(COUNT(IF(('1. Database - raw'!GQ$7:GS$494&gt;0)*('1. Database - raw'!$AD$7:$AD$494=$A81)*(INDIRECT($Q81,TRUE)=$O81),'1. Database - raw'!GQ$7:GS$494))&gt;0,COUNT(IF(('1. Database - raw'!GQ$7:GS$494&gt;0)*('1. Database - raw'!$AD$7:$AD$494=$A81)*(INDIRECT($Q81,TRUE)=$O81),'1. Database - raw'!GQ$7:GS$494)),""),"")</f>
        <v/>
      </c>
      <c r="HQ81" s="448" t="str">
        <f t="shared" ca="1" si="280"/>
        <v/>
      </c>
      <c r="HR81" s="449" t="str">
        <f t="shared" ca="1" si="281"/>
        <v/>
      </c>
      <c r="HS81" s="449" t="str">
        <f t="shared" ca="1" si="282"/>
        <v/>
      </c>
      <c r="HT81" s="449" t="str">
        <f t="array" aca="1" ref="HT81" ca="1">IFERROR(AVERAGE(IF(('1. Database - raw'!GW$7:GY$494&gt;0)*('1. Database - raw'!$AD$7:$AD$494=$A81)*(INDIRECT($Q81,TRUE)=$O81),'1. Database - raw'!GW$7:GY$494)),"")</f>
        <v/>
      </c>
      <c r="HU81" s="450" t="str">
        <f t="array" aca="1" ref="HU81" ca="1">IFERROR(_xlfn.STDEV.S(IF(('1. Database - raw'!GW$7:GY$494&gt;0)*('1. Database - raw'!$AD$7:$AD$494=$A81)*(INDIRECT($Q81,TRUE)=$O81),'1. Database - raw'!GW$7:GY$494)),"")</f>
        <v/>
      </c>
      <c r="HV81" s="450" t="str">
        <f t="array" aca="1" ref="HV81" ca="1">IFERROR(IF(COUNT(IF(('1. Database - raw'!GW$7:GY$494&gt;0)*('1. Database - raw'!$AD$7:$AD$494=$A81)*(INDIRECT($Q81,TRUE)=$O81),'1. Database - raw'!GW$7:GY$494))&gt;0,COUNT(IF(('1. Database - raw'!GW$7:GY$494&gt;0)*('1. Database - raw'!$AD$7:$AD$494=$A81)*(INDIRECT($Q81,TRUE)=$O81),'1. Database - raw'!GW$7:GY$494)),""),"")</f>
        <v/>
      </c>
      <c r="HW81" s="448" t="str">
        <f t="shared" ca="1" si="283"/>
        <v/>
      </c>
      <c r="HX81" s="449" t="str">
        <f t="shared" ca="1" si="284"/>
        <v/>
      </c>
      <c r="HY81" s="449" t="str">
        <f t="shared" ca="1" si="285"/>
        <v/>
      </c>
      <c r="HZ81" s="449" t="str">
        <f t="array" aca="1" ref="HZ81" ca="1">IFERROR(AVERAGE(IF(('1. Database - raw'!HC$7:HE$494&gt;0)*('1. Database - raw'!$AD$7:$AD$494=$A81)*(INDIRECT($Q81,TRUE)=$O81),'1. Database - raw'!HC$7:HE$494)),"")</f>
        <v/>
      </c>
      <c r="IA81" s="450" t="str">
        <f t="array" aca="1" ref="IA81" ca="1">IFERROR(_xlfn.STDEV.S(IF(('1. Database - raw'!HC$7:HE$494&gt;0)*('1. Database - raw'!$AD$7:$AD$494=$A81)*(INDIRECT($Q81,TRUE)=$O81),'1. Database - raw'!HC$7:HE$494)),"")</f>
        <v/>
      </c>
      <c r="IB81" s="450" t="str">
        <f t="array" aca="1" ref="IB81" ca="1">IFERROR(IF(COUNT(IF(('1. Database - raw'!HC$7:HE$494&gt;0)*('1. Database - raw'!$AD$7:$AD$494=$A81)*(INDIRECT($Q81,TRUE)=$O81),'1. Database - raw'!HC$7:HE$494))&gt;0,COUNT(IF(('1. Database - raw'!HC$7:HE$494&gt;0)*('1. Database - raw'!$AD$7:$AD$494=$A81)*(INDIRECT($Q81,TRUE)=$O81),'1. Database - raw'!HC$7:HE$494)),""),"")</f>
        <v/>
      </c>
      <c r="IC81" s="448" t="str">
        <f t="shared" ca="1" si="286"/>
        <v/>
      </c>
      <c r="ID81" s="449" t="str">
        <f t="shared" ca="1" si="287"/>
        <v/>
      </c>
      <c r="IE81" s="449" t="str">
        <f t="shared" ca="1" si="288"/>
        <v/>
      </c>
      <c r="IF81" s="449" t="str">
        <f t="array" aca="1" ref="IF81" ca="1">IFERROR(AVERAGE(IF(('1. Database - raw'!HI$7:HK$494&gt;0)*('1. Database - raw'!$AD$7:$AD$494=$A81)*(INDIRECT($Q81,TRUE)=$O81),'1. Database - raw'!HI$7:HK$494)),"")</f>
        <v/>
      </c>
      <c r="IG81" s="450" t="str">
        <f t="array" aca="1" ref="IG81" ca="1">IFERROR(_xlfn.STDEV.S(IF(('1. Database - raw'!HI$7:HK$494&gt;0)*('1. Database - raw'!$AD$7:$AD$494=$A81)*(INDIRECT($Q81,TRUE)=$O81),'1. Database - raw'!HI$7:HK$494)),"")</f>
        <v/>
      </c>
      <c r="IH81" s="450" t="str">
        <f t="array" aca="1" ref="IH81" ca="1">IFERROR(IF(COUNT(IF(('1. Database - raw'!HI$7:HK$494&gt;0)*('1. Database - raw'!$AD$7:$AD$494=$A81)*(INDIRECT($Q81,TRUE)=$O81),'1. Database - raw'!HI$7:HK$494))&gt;0,COUNT(IF(('1. Database - raw'!HI$7:HK$494&gt;0)*('1. Database - raw'!$AD$7:$AD$494=$A81)*(INDIRECT($Q81,TRUE)=$O81),'1. Database - raw'!HI$7:HK$494)),""),"")</f>
        <v/>
      </c>
      <c r="II81" s="448" t="str">
        <f t="shared" ca="1" si="289"/>
        <v/>
      </c>
      <c r="IJ81" s="449" t="str">
        <f t="shared" ca="1" si="290"/>
        <v/>
      </c>
      <c r="IK81" s="449" t="str">
        <f t="shared" ca="1" si="291"/>
        <v/>
      </c>
      <c r="IL81" s="449" t="str">
        <f t="array" aca="1" ref="IL81" ca="1">IFERROR(AVERAGE(IF(('1. Database - raw'!HO$7:HQ$494&gt;0)*('1. Database - raw'!$AD$7:$AD$494=$A81)*(INDIRECT($Q81,TRUE)=$O81),'1. Database - raw'!HO$7:HQ$494)),"")</f>
        <v/>
      </c>
      <c r="IM81" s="450" t="str">
        <f t="array" aca="1" ref="IM81" ca="1">IFERROR(_xlfn.STDEV.S(IF(('1. Database - raw'!HO$7:HQ$494&gt;0)*('1. Database - raw'!$AD$7:$AD$494=$A81)*(INDIRECT($Q81,TRUE)=$O81),'1. Database - raw'!HO$7:HQ$494)),"")</f>
        <v/>
      </c>
      <c r="IN81" s="450" t="str">
        <f t="array" aca="1" ref="IN81" ca="1">IFERROR(IF(COUNT(IF(('1. Database - raw'!HO$7:HQ$494&gt;0)*('1. Database - raw'!$AD$7:$AD$494=$A81)*(INDIRECT($Q81,TRUE)=$O81),'1. Database - raw'!HO$7:HQ$494))&gt;0,COUNT(IF(('1. Database - raw'!HO$7:HQ$494&gt;0)*('1. Database - raw'!$AD$7:$AD$494=$A81)*(INDIRECT($Q81,TRUE)=$O81),'1. Database - raw'!HO$7:HQ$494)),""),"")</f>
        <v/>
      </c>
      <c r="IO81" s="448" t="str">
        <f t="shared" ca="1" si="292"/>
        <v/>
      </c>
      <c r="IP81" s="449" t="str">
        <f t="shared" ca="1" si="293"/>
        <v/>
      </c>
      <c r="IQ81" s="449" t="str">
        <f t="shared" ca="1" si="294"/>
        <v/>
      </c>
      <c r="IR81" s="449" t="str">
        <f t="array" aca="1" ref="IR81" ca="1">IFERROR(AVERAGE(IF(('1. Database - raw'!HU$7:HW$494&gt;0)*('1. Database - raw'!$AD$7:$AD$494=$A81)*(INDIRECT($Q81,TRUE)=$O81),'1. Database - raw'!HU$7:HW$494)),"")</f>
        <v/>
      </c>
      <c r="IS81" s="450" t="str">
        <f t="array" aca="1" ref="IS81" ca="1">IFERROR(_xlfn.STDEV.S(IF(('1. Database - raw'!HU$7:HW$494&gt;0)*('1. Database - raw'!$AD$7:$AD$494=$A81)*(INDIRECT($Q81,TRUE)=$O81),'1. Database - raw'!HU$7:HW$494)),"")</f>
        <v/>
      </c>
      <c r="IT81" s="450" t="str">
        <f t="array" aca="1" ref="IT81" ca="1">IFERROR(IF(COUNT(IF(('1. Database - raw'!HU$7:HW$494&gt;0)*('1. Database - raw'!$AD$7:$AD$494=$A81)*(INDIRECT($Q81,TRUE)=$O81),'1. Database - raw'!HU$7:HW$494))&gt;0,COUNT(IF(('1. Database - raw'!HU$7:HW$494&gt;0)*('1. Database - raw'!$AD$7:$AD$494=$A81)*(INDIRECT($Q81,TRUE)=$O81),'1. Database - raw'!HU$7:HW$494)),""),"")</f>
        <v/>
      </c>
      <c r="IU81" s="448" t="str">
        <f t="shared" ca="1" si="295"/>
        <v/>
      </c>
      <c r="IV81" s="449" t="str">
        <f t="shared" ca="1" si="296"/>
        <v/>
      </c>
      <c r="IW81" s="449" t="str">
        <f t="shared" ca="1" si="297"/>
        <v/>
      </c>
      <c r="IX81" s="449" t="str">
        <f t="array" aca="1" ref="IX81" ca="1">IFERROR(AVERAGE(IF(('1. Database - raw'!IA$7:IC$494&gt;0)*('1. Database - raw'!$AD$7:$AD$494=$A81)*(INDIRECT($Q81,TRUE)=$O81),'1. Database - raw'!IA$7:IC$494)),"")</f>
        <v/>
      </c>
      <c r="IY81" s="450" t="str">
        <f t="array" aca="1" ref="IY81" ca="1">IFERROR(_xlfn.STDEV.S(IF(('1. Database - raw'!IA$7:IC$494&gt;0)*('1. Database - raw'!$AD$7:$AD$494=$A81)*(INDIRECT($Q81,TRUE)=$O81),'1. Database - raw'!IA$7:IC$494)),"")</f>
        <v/>
      </c>
      <c r="IZ81" s="450" t="str">
        <f t="array" aca="1" ref="IZ81" ca="1">IFERROR(IF(COUNT(IF(('1. Database - raw'!IA$7:IC$494&gt;0)*('1. Database - raw'!$AD$7:$AD$494=$A81)*(INDIRECT($Q81,TRUE)=$O81),'1. Database - raw'!IA$7:IC$494))&gt;0,COUNT(IF(('1. Database - raw'!IA$7:IC$494&gt;0)*('1. Database - raw'!$AD$7:$AD$494=$A81)*(INDIRECT($Q81,TRUE)=$O81),'1. Database - raw'!IA$7:IC$494)),""),"")</f>
        <v/>
      </c>
      <c r="JA81" s="448" t="str">
        <f t="shared" ca="1" si="298"/>
        <v/>
      </c>
      <c r="JB81" s="449" t="str">
        <f t="shared" ca="1" si="299"/>
        <v/>
      </c>
      <c r="JC81" s="449" t="str">
        <f t="shared" ca="1" si="300"/>
        <v/>
      </c>
      <c r="JD81" s="449" t="str">
        <f t="array" aca="1" ref="JD81" ca="1">IFERROR(AVERAGE(IF(('1. Database - raw'!IG$7:II$494&gt;0)*('1. Database - raw'!$AD$7:$AD$494=$A81)*(INDIRECT($Q81,TRUE)=$O81),'1. Database - raw'!IG$7:II$494)),"")</f>
        <v/>
      </c>
      <c r="JE81" s="450" t="str">
        <f t="array" aca="1" ref="JE81" ca="1">IFERROR(_xlfn.STDEV.S(IF(('1. Database - raw'!IG$7:II$494&gt;0)*('1. Database - raw'!$AD$7:$AD$494=$A81)*(INDIRECT($Q81,TRUE)=$O81),'1. Database - raw'!IG$7:II$494)),"")</f>
        <v/>
      </c>
      <c r="JF81" s="450" t="str">
        <f t="array" aca="1" ref="JF81" ca="1">IFERROR(IF(COUNT(IF(('1. Database - raw'!IG$7:II$494&gt;0)*('1. Database - raw'!$AD$7:$AD$494=$A81)*(INDIRECT($Q81,TRUE)=$O81),'1. Database - raw'!IG$7:II$494))&gt;0,COUNT(IF(('1. Database - raw'!IG$7:II$494&gt;0)*('1. Database - raw'!$AD$7:$AD$494=$A81)*(INDIRECT($Q81,TRUE)=$O81),'1. Database - raw'!IG$7:II$494)),""),"")</f>
        <v/>
      </c>
      <c r="JG81" s="454">
        <f t="shared" ca="1" si="301"/>
        <v>1.9437125816075458</v>
      </c>
      <c r="JH81" s="455">
        <f t="shared" ca="1" si="302"/>
        <v>8.0523116091149198</v>
      </c>
      <c r="JI81" s="455">
        <f t="shared" ca="1" si="303"/>
        <v>3.956182425730792</v>
      </c>
      <c r="JJ81" s="455">
        <f t="array" aca="1" ref="JJ81" ca="1">IFERROR(AVERAGE(IF(('1. Database - raw'!IM$7:IO$494&gt;0)*('1. Database - raw'!$AD$7:$AD$494=$A81)*(INDIRECT($Q81,TRUE)=$O81),'1. Database - raw'!IM$7:IO$494)),"")</f>
        <v>4.75</v>
      </c>
      <c r="JK81" s="456">
        <f t="array" aca="1" ref="JK81" ca="1">IFERROR(_xlfn.STDEV.S(IF(('1. Database - raw'!IM$7:IO$494&gt;0)*('1. Database - raw'!$AD$7:$AD$494=$A81)*(INDIRECT($Q81,TRUE)=$O81),'1. Database - raw'!IM$7:IO$494)),"")</f>
        <v>3.156396378783882</v>
      </c>
      <c r="JL81" s="450">
        <f t="array" aca="1" ref="JL81" ca="1">IFERROR(IF(COUNT(IF(('1. Database - raw'!IM$7:IO$494&gt;0)*('1. Database - raw'!$AD$7:$AD$494=$A81)*(INDIRECT($Q81,TRUE)=$O81),'1. Database - raw'!IM$7:IO$494))&gt;0,COUNT(IF(('1. Database - raw'!IM$7:IO$494&gt;0)*('1. Database - raw'!$AD$7:$AD$494=$A81)*(INDIRECT($Q81,TRUE)=$O81),'1. Database - raw'!IM$7:IO$494)),""),"")</f>
        <v>6</v>
      </c>
      <c r="JM81" s="454" t="str">
        <f t="shared" ca="1" si="304"/>
        <v/>
      </c>
      <c r="JN81" s="455" t="str">
        <f t="shared" ca="1" si="305"/>
        <v/>
      </c>
      <c r="JO81" s="455" t="str">
        <f t="shared" ca="1" si="306"/>
        <v/>
      </c>
      <c r="JP81" s="455" t="str">
        <f t="array" aca="1" ref="JP81" ca="1">IFERROR(AVERAGE(IF(('1. Database - raw'!IS$7:IU$494&gt;0)*('1. Database - raw'!$AD$7:$AD$494=$A81)*(INDIRECT($Q81,TRUE)=$O81),'1. Database - raw'!IS$7:IU$494)),"")</f>
        <v/>
      </c>
      <c r="JQ81" s="456" t="str">
        <f t="array" aca="1" ref="JQ81" ca="1">IFERROR(_xlfn.STDEV.S(IF(('1. Database - raw'!IS$7:IU$494&gt;0)*('1. Database - raw'!$AD$7:$AD$494=$A81)*(INDIRECT($Q81,TRUE)=$O81),'1. Database - raw'!IS$7:IU$494)),"")</f>
        <v/>
      </c>
      <c r="JR81" s="450" t="str">
        <f t="array" aca="1" ref="JR81" ca="1">IFERROR(IF(COUNT(IF(('1. Database - raw'!IS$7:IU$494&gt;0)*('1. Database - raw'!$AD$7:$AD$494=$A81)*(INDIRECT($Q81,TRUE)=$O81),'1. Database - raw'!IS$7:IU$494))&gt;0,COUNT(IF(('1. Database - raw'!IS$7:IU$494&gt;0)*('1. Database - raw'!$AD$7:$AD$494=$A81)*(INDIRECT($Q81,TRUE)=$O81),'1. Database - raw'!IS$7:IU$494)),""),"")</f>
        <v/>
      </c>
      <c r="JS81" s="454" t="str">
        <f t="shared" ca="1" si="307"/>
        <v/>
      </c>
      <c r="JT81" s="455" t="str">
        <f t="shared" ca="1" si="308"/>
        <v/>
      </c>
      <c r="JU81" s="455" t="str">
        <f t="shared" ca="1" si="309"/>
        <v/>
      </c>
      <c r="JV81" s="455" t="str">
        <f t="array" aca="1" ref="JV81" ca="1">IFERROR(AVERAGE(IF(('1. Database - raw'!IY$7:JA$494&gt;0)*('1. Database - raw'!$AD$7:$AD$494=$A81)*(INDIRECT($Q81,TRUE)=$O81),'1. Database - raw'!IY$7:JA$494)),"")</f>
        <v/>
      </c>
      <c r="JW81" s="456" t="str">
        <f t="array" aca="1" ref="JW81" ca="1">IFERROR(_xlfn.STDEV.S(IF(('1. Database - raw'!IY$7:JA$494&gt;0)*('1. Database - raw'!$AD$7:$AD$494=$A81)*(INDIRECT($Q81,TRUE)=$O81),'1. Database - raw'!IY$7:JA$494)),"")</f>
        <v/>
      </c>
      <c r="JX81" s="450" t="str">
        <f t="array" aca="1" ref="JX81" ca="1">IFERROR(IF(COUNT(IF(('1. Database - raw'!IY$7:JA$494&gt;0)*('1. Database - raw'!$AD$7:$AD$494=$A81)*(INDIRECT($Q81,TRUE)=$O81),'1. Database - raw'!IY$7:JA$494))&gt;0,COUNT(IF(('1. Database - raw'!IY$7:JA$494&gt;0)*('1. Database - raw'!$AD$7:$AD$494=$A81)*(INDIRECT($Q81,TRUE)=$O81),'1. Database - raw'!IY$7:JA$494)),""),"")</f>
        <v/>
      </c>
      <c r="JY81" s="454" t="str">
        <f t="shared" ca="1" si="310"/>
        <v/>
      </c>
      <c r="JZ81" s="455" t="str">
        <f t="shared" ca="1" si="311"/>
        <v/>
      </c>
      <c r="KA81" s="455" t="str">
        <f t="shared" ca="1" si="312"/>
        <v/>
      </c>
      <c r="KB81" s="455" t="str">
        <f t="array" aca="1" ref="KB81" ca="1">IFERROR(AVERAGE(IF(('1. Database - raw'!JE$7:JG$494&gt;0)*('1. Database - raw'!$AD$7:$AD$494=$A81)*(INDIRECT($Q81,TRUE)=$O81),'1. Database - raw'!JE$7:JG$494)),"")</f>
        <v/>
      </c>
      <c r="KC81" s="456" t="str">
        <f t="array" aca="1" ref="KC81" ca="1">IFERROR(_xlfn.STDEV.S(IF(('1. Database - raw'!JE$7:JG$494&gt;0)*('1. Database - raw'!$AD$7:$AD$494=$A81)*(INDIRECT($Q81,TRUE)=$O81),'1. Database - raw'!JE$7:JG$494)),"")</f>
        <v/>
      </c>
      <c r="KD81" s="450" t="str">
        <f t="array" aca="1" ref="KD81" ca="1">IFERROR(IF(COUNT(IF(('1. Database - raw'!JE$7:JG$494&gt;0)*('1. Database - raw'!$AD$7:$AD$494=$A81)*(INDIRECT($Q81,TRUE)=$O81),'1. Database - raw'!JE$7:JG$494))&gt;0,COUNT(IF(('1. Database - raw'!JE$7:JG$494&gt;0)*('1. Database - raw'!$AD$7:$AD$494=$A81)*(INDIRECT($Q81,TRUE)=$O81),'1. Database - raw'!JE$7:JG$494)),""),"")</f>
        <v/>
      </c>
      <c r="KE81" s="454" t="str">
        <f t="shared" ca="1" si="313"/>
        <v/>
      </c>
      <c r="KF81" s="455" t="str">
        <f t="shared" ca="1" si="314"/>
        <v/>
      </c>
      <c r="KG81" s="455" t="str">
        <f t="shared" ca="1" si="315"/>
        <v/>
      </c>
      <c r="KH81" s="455" t="str">
        <f t="array" aca="1" ref="KH81" ca="1">IFERROR(AVERAGE(IF(('1. Database - raw'!JK$7:JM$494&gt;0)*('1. Database - raw'!$AD$7:$AD$494=$A81)*(INDIRECT($Q81,TRUE)=$O81),'1. Database - raw'!JK$7:JM$494)),"")</f>
        <v/>
      </c>
      <c r="KI81" s="456" t="str">
        <f t="array" aca="1" ref="KI81" ca="1">IFERROR(_xlfn.STDEV.S(IF(('1. Database - raw'!JK$7:JM$494&gt;0)*('1. Database - raw'!$AD$7:$AD$494=$A81)*(INDIRECT($Q81,TRUE)=$O81),'1. Database - raw'!JK$7:JM$494)),"")</f>
        <v/>
      </c>
      <c r="KJ81" s="450" t="str">
        <f t="array" aca="1" ref="KJ81" ca="1">IFERROR(IF(COUNT(IF(('1. Database - raw'!JK$7:JM$494&gt;0)*('1. Database - raw'!$AD$7:$AD$494=$A81)*(INDIRECT($Q81,TRUE)=$O81),'1. Database - raw'!JK$7:JM$494))&gt;0,COUNT(IF(('1. Database - raw'!JK$7:JM$494&gt;0)*('1. Database - raw'!$AD$7:$AD$494=$A81)*(INDIRECT($Q81,TRUE)=$O81),'1. Database - raw'!JK$7:JM$494)),""),"")</f>
        <v/>
      </c>
      <c r="KK81" s="454" t="str">
        <f t="shared" ca="1" si="316"/>
        <v/>
      </c>
      <c r="KL81" s="455" t="str">
        <f t="shared" ca="1" si="317"/>
        <v/>
      </c>
      <c r="KM81" s="455" t="str">
        <f t="shared" ca="1" si="318"/>
        <v/>
      </c>
      <c r="KN81" s="455" t="str">
        <f t="array" aca="1" ref="KN81" ca="1">IFERROR(AVERAGE(IF(('1. Database - raw'!JQ$7:JS$494&gt;0)*('1. Database - raw'!$AD$7:$AD$494=$A81)*(INDIRECT($Q81,TRUE)=$O81),'1. Database - raw'!JQ$7:JS$494)),"")</f>
        <v/>
      </c>
      <c r="KO81" s="456" t="str">
        <f t="array" aca="1" ref="KO81" ca="1">IFERROR(_xlfn.STDEV.S(IF(('1. Database - raw'!JQ$7:JS$494&gt;0)*('1. Database - raw'!$AD$7:$AD$494=$A81)*(INDIRECT($Q81,TRUE)=$O81),'1. Database - raw'!JQ$7:JS$494)),"")</f>
        <v/>
      </c>
      <c r="KP81" s="450" t="str">
        <f t="array" aca="1" ref="KP81" ca="1">IFERROR(IF(COUNT(IF(('1. Database - raw'!JQ$7:JS$494&gt;0)*('1. Database - raw'!$AD$7:$AD$494=$A81)*(INDIRECT($Q81,TRUE)=$O81),'1. Database - raw'!JQ$7:JS$494))&gt;0,COUNT(IF(('1. Database - raw'!JQ$7:JS$494&gt;0)*('1. Database - raw'!$AD$7:$AD$494=$A81)*(INDIRECT($Q81,TRUE)=$O81),'1. Database - raw'!JQ$7:JS$494)),""),"")</f>
        <v/>
      </c>
      <c r="KQ81" s="454" t="str">
        <f t="shared" ca="1" si="319"/>
        <v/>
      </c>
      <c r="KR81" s="455" t="str">
        <f t="shared" ca="1" si="320"/>
        <v/>
      </c>
      <c r="KS81" s="455" t="str">
        <f t="shared" ca="1" si="321"/>
        <v/>
      </c>
      <c r="KT81" s="455" t="str">
        <f t="array" aca="1" ref="KT81" ca="1">IFERROR(AVERAGE(IF(('1. Database - raw'!JW$7:JY$494&gt;0)*('1. Database - raw'!$AD$7:$AD$494=$A81)*(INDIRECT($Q81,TRUE)=$O81),'1. Database - raw'!JW$7:JY$494)),"")</f>
        <v/>
      </c>
      <c r="KU81" s="456" t="str">
        <f t="array" aca="1" ref="KU81" ca="1">IFERROR(_xlfn.STDEV.S(IF(('1. Database - raw'!JW$7:JY$494&gt;0)*('1. Database - raw'!$AD$7:$AD$494=$A81)*(INDIRECT($Q81,TRUE)=$O81),'1. Database - raw'!JW$7:JY$494)),"")</f>
        <v/>
      </c>
      <c r="KV81" s="450" t="str">
        <f t="array" aca="1" ref="KV81" ca="1">IFERROR(IF(COUNT(IF(('1. Database - raw'!JW$7:JY$494&gt;0)*('1. Database - raw'!$AD$7:$AD$494=$A81)*(INDIRECT($Q81,TRUE)=$O81),'1. Database - raw'!JW$7:JY$494))&gt;0,COUNT(IF(('1. Database - raw'!JW$7:JY$494&gt;0)*('1. Database - raw'!$AD$7:$AD$494=$A81)*(INDIRECT($Q81,TRUE)=$O81),'1. Database - raw'!JW$7:JY$494)),""),"")</f>
        <v/>
      </c>
      <c r="KW81" s="454" t="str">
        <f t="shared" ca="1" si="322"/>
        <v/>
      </c>
      <c r="KX81" s="455" t="str">
        <f t="shared" ca="1" si="323"/>
        <v/>
      </c>
      <c r="KY81" s="455" t="str">
        <f t="shared" ca="1" si="324"/>
        <v/>
      </c>
      <c r="KZ81" s="455" t="str">
        <f t="array" aca="1" ref="KZ81" ca="1">IFERROR(AVERAGE(IF(('1. Database - raw'!KC$7:KE$494&gt;0)*('1. Database - raw'!$AD$7:$AD$494=$A81)*(INDIRECT($Q81,TRUE)=$O81),'1. Database - raw'!KC$7:KE$494)),"")</f>
        <v/>
      </c>
      <c r="LA81" s="456" t="str">
        <f t="array" aca="1" ref="LA81" ca="1">IFERROR(_xlfn.STDEV.S(IF(('1. Database - raw'!KC$7:KE$494&gt;0)*('1. Database - raw'!$AD$7:$AD$494=$A81)*(INDIRECT($Q81,TRUE)=$O81),'1. Database - raw'!KC$7:KE$494)),"")</f>
        <v/>
      </c>
      <c r="LB81" s="450" t="str">
        <f t="array" aca="1" ref="LB81" ca="1">IFERROR(IF(COUNT(IF(('1. Database - raw'!KC$7:KE$494&gt;0)*('1. Database - raw'!$AD$7:$AD$494=$A81)*(INDIRECT($Q81,TRUE)=$O81),'1. Database - raw'!KC$7:KE$494))&gt;0,COUNT(IF(('1. Database - raw'!KC$7:KE$494&gt;0)*('1. Database - raw'!$AD$7:$AD$494=$A81)*(INDIRECT($Q81,TRUE)=$O81),'1. Database - raw'!KC$7:KE$494)),""),"")</f>
        <v/>
      </c>
      <c r="LC81" s="454" t="str">
        <f t="shared" ca="1" si="325"/>
        <v/>
      </c>
      <c r="LD81" s="455" t="str">
        <f t="shared" ca="1" si="326"/>
        <v/>
      </c>
      <c r="LE81" s="455" t="str">
        <f t="shared" ca="1" si="327"/>
        <v/>
      </c>
      <c r="LF81" s="455" t="str">
        <f t="array" aca="1" ref="LF81" ca="1">IFERROR(AVERAGE(IF(('1. Database - raw'!KI$7:KK$494&gt;0)*('1. Database - raw'!$AD$7:$AD$494=$A81)*(INDIRECT($Q81,TRUE)=$O81),'1. Database - raw'!KI$7:KK$494)),"")</f>
        <v/>
      </c>
      <c r="LG81" s="456" t="str">
        <f t="array" aca="1" ref="LG81" ca="1">IFERROR(_xlfn.STDEV.S(IF(('1. Database - raw'!KI$7:KK$494&gt;0)*('1. Database - raw'!$AD$7:$AD$494=$A81)*(INDIRECT($Q81,TRUE)=$O81),'1. Database - raw'!KI$7:KK$494)),"")</f>
        <v/>
      </c>
      <c r="LH81" s="450" t="str">
        <f t="array" aca="1" ref="LH81" ca="1">IFERROR(IF(COUNT(IF(('1. Database - raw'!KI$7:KK$494&gt;0)*('1. Database - raw'!$AD$7:$AD$494=$A81)*(INDIRECT($Q81,TRUE)=$O81),'1. Database - raw'!KI$7:KK$494))&gt;0,COUNT(IF(('1. Database - raw'!KI$7:KK$494&gt;0)*('1. Database - raw'!$AD$7:$AD$494=$A81)*(INDIRECT($Q81,TRUE)=$O81),'1. Database - raw'!KI$7:KK$494)),""),"")</f>
        <v/>
      </c>
      <c r="LI81" s="454" t="str">
        <f t="shared" ca="1" si="328"/>
        <v/>
      </c>
      <c r="LJ81" s="455" t="str">
        <f t="shared" ca="1" si="329"/>
        <v/>
      </c>
      <c r="LK81" s="455" t="str">
        <f t="shared" ca="1" si="330"/>
        <v/>
      </c>
      <c r="LL81" s="455" t="str">
        <f t="array" aca="1" ref="LL81" ca="1">IFERROR(AVERAGE(IF(('1. Database - raw'!KO$7:KQ$494&gt;0)*('1. Database - raw'!$AD$7:$AD$494=$A81)*(INDIRECT($Q81,TRUE)=$O81),'1. Database - raw'!KO$7:KQ$494)),"")</f>
        <v/>
      </c>
      <c r="LM81" s="456" t="str">
        <f t="array" aca="1" ref="LM81" ca="1">IFERROR(_xlfn.STDEV.S(IF(('1. Database - raw'!KO$7:KQ$494&gt;0)*('1. Database - raw'!$AD$7:$AD$494=$A81)*(INDIRECT($Q81,TRUE)=$O81),'1. Database - raw'!KO$7:KQ$494)),"")</f>
        <v/>
      </c>
      <c r="LN81" s="450" t="str">
        <f t="array" aca="1" ref="LN81" ca="1">IFERROR(IF(COUNT(IF(('1. Database - raw'!KO$7:KQ$494&gt;0)*('1. Database - raw'!$AD$7:$AD$494=$A81)*(INDIRECT($Q81,TRUE)=$O81),'1. Database - raw'!KO$7:KQ$494))&gt;0,COUNT(IF(('1. Database - raw'!KO$7:KQ$494&gt;0)*('1. Database - raw'!$AD$7:$AD$494=$A81)*(INDIRECT($Q81,TRUE)=$O81),'1. Database - raw'!KO$7:KQ$494)),""),"")</f>
        <v/>
      </c>
      <c r="LO81" s="454" t="str">
        <f t="shared" ca="1" si="331"/>
        <v/>
      </c>
      <c r="LP81" s="455" t="str">
        <f t="shared" ca="1" si="332"/>
        <v/>
      </c>
      <c r="LQ81" s="455" t="str">
        <f t="shared" ca="1" si="333"/>
        <v/>
      </c>
      <c r="LR81" s="455" t="str">
        <f t="array" aca="1" ref="LR81" ca="1">IFERROR(AVERAGE(IF(('1. Database - raw'!KU$7:KW$494&gt;0)*('1. Database - raw'!$AD$7:$AD$494=$A81)*(INDIRECT($Q81,TRUE)=$O81),'1. Database - raw'!KU$7:KW$494)),"")</f>
        <v/>
      </c>
      <c r="LS81" s="456" t="str">
        <f t="array" aca="1" ref="LS81" ca="1">IFERROR(_xlfn.STDEV.S(IF(('1. Database - raw'!KU$7:KW$494&gt;0)*('1. Database - raw'!$AD$7:$AD$494=$A81)*(INDIRECT($Q81,TRUE)=$O81),'1. Database - raw'!KU$7:KW$494)),"")</f>
        <v/>
      </c>
      <c r="LT81" s="450" t="str">
        <f t="array" aca="1" ref="LT81" ca="1">IFERROR(IF(COUNT(IF(('1. Database - raw'!KU$7:KW$494&gt;0)*('1. Database - raw'!$AD$7:$AD$494=$A81)*(INDIRECT($Q81,TRUE)=$O81),'1. Database - raw'!KU$7:KW$494))&gt;0,COUNT(IF(('1. Database - raw'!KU$7:KW$494&gt;0)*('1. Database - raw'!$AD$7:$AD$494=$A81)*(INDIRECT($Q81,TRUE)=$O81),'1. Database - raw'!KU$7:KW$494)),""),"")</f>
        <v/>
      </c>
      <c r="LU81" s="454" t="str">
        <f t="shared" ca="1" si="334"/>
        <v/>
      </c>
      <c r="LV81" s="455" t="str">
        <f t="shared" ca="1" si="335"/>
        <v/>
      </c>
      <c r="LW81" s="455" t="str">
        <f t="shared" ca="1" si="336"/>
        <v/>
      </c>
      <c r="LX81" s="455" t="str">
        <f t="array" aca="1" ref="LX81" ca="1">IFERROR(AVERAGE(IF(('1. Database - raw'!LA$7:LC$494&gt;0)*('1. Database - raw'!$AD$7:$AD$494=$A81)*(INDIRECT($Q81,TRUE)=$O81),'1. Database - raw'!LA$7:LC$494)),"")</f>
        <v/>
      </c>
      <c r="LY81" s="456" t="str">
        <f t="array" aca="1" ref="LY81" ca="1">IFERROR(_xlfn.STDEV.S(IF(('1. Database - raw'!LA$7:LC$494&gt;0)*('1. Database - raw'!$AD$7:$AD$494=$A81)*(INDIRECT($Q81,TRUE)=$O81),'1. Database - raw'!LA$7:LC$494)),"")</f>
        <v/>
      </c>
      <c r="LZ81" s="450" t="str">
        <f t="array" aca="1" ref="LZ81" ca="1">IFERROR(IF(COUNT(IF(('1. Database - raw'!LA$7:LC$494&gt;0)*('1. Database - raw'!$AD$7:$AD$494=$A81)*(INDIRECT($Q81,TRUE)=$O81),'1. Database - raw'!LA$7:LC$494))&gt;0,COUNT(IF(('1. Database - raw'!LA$7:LC$494&gt;0)*('1. Database - raw'!$AD$7:$AD$494=$A81)*(INDIRECT($Q81,TRUE)=$O81),'1. Database - raw'!LA$7:LC$494)),""),"")</f>
        <v/>
      </c>
      <c r="MA81" s="454" t="str">
        <f t="shared" ca="1" si="337"/>
        <v/>
      </c>
      <c r="MB81" s="455" t="str">
        <f t="shared" ca="1" si="338"/>
        <v/>
      </c>
      <c r="MC81" s="455" t="str">
        <f t="shared" ca="1" si="339"/>
        <v/>
      </c>
      <c r="MD81" s="455" t="str">
        <f t="array" aca="1" ref="MD81" ca="1">IFERROR(AVERAGE(IF(('1. Database - raw'!LG$7:LI$494&gt;0)*('1. Database - raw'!$AD$7:$AD$494=$A81)*(INDIRECT($Q81,TRUE)=$O81),'1. Database - raw'!LG$7:LI$494)),"")</f>
        <v/>
      </c>
      <c r="ME81" s="456" t="str">
        <f t="array" aca="1" ref="ME81" ca="1">IFERROR(_xlfn.STDEV.S(IF(('1. Database - raw'!LG$7:LI$494&gt;0)*('1. Database - raw'!$AD$7:$AD$494=$A81)*(INDIRECT($Q81,TRUE)=$O81),'1. Database - raw'!LG$7:LI$494)),"")</f>
        <v/>
      </c>
      <c r="MF81" s="450" t="str">
        <f t="array" aca="1" ref="MF81" ca="1">IFERROR(IF(COUNT(IF(('1. Database - raw'!LG$7:LI$494&gt;0)*('1. Database - raw'!$AD$7:$AD$494=$A81)*(INDIRECT($Q81,TRUE)=$O81),'1. Database - raw'!LG$7:LI$494))&gt;0,COUNT(IF(('1. Database - raw'!LG$7:LI$494&gt;0)*('1. Database - raw'!$AD$7:$AD$494=$A81)*(INDIRECT($Q81,TRUE)=$O81),'1. Database - raw'!LG$7:LI$494)),""),"")</f>
        <v/>
      </c>
      <c r="MG81" s="454" t="str">
        <f t="shared" ca="1" si="340"/>
        <v/>
      </c>
      <c r="MH81" s="455" t="str">
        <f t="shared" ca="1" si="341"/>
        <v/>
      </c>
      <c r="MI81" s="455" t="str">
        <f t="shared" ca="1" si="342"/>
        <v/>
      </c>
      <c r="MJ81" s="455" t="str">
        <f t="array" aca="1" ref="MJ81" ca="1">IFERROR(AVERAGE(IF(('1. Database - raw'!LM$7:LO$494&gt;0)*('1. Database - raw'!$AD$7:$AD$494=$A81)*(INDIRECT($Q81,TRUE)=$O81),'1. Database - raw'!LM$7:LO$494)),"")</f>
        <v/>
      </c>
      <c r="MK81" s="456" t="str">
        <f t="array" aca="1" ref="MK81" ca="1">IFERROR(_xlfn.STDEV.S(IF(('1. Database - raw'!LM$7:LO$494&gt;0)*('1. Database - raw'!$AD$7:$AD$494=$A81)*(INDIRECT($Q81,TRUE)=$O81),'1. Database - raw'!LM$7:LO$494)),"")</f>
        <v/>
      </c>
      <c r="ML81" s="450" t="str">
        <f t="array" aca="1" ref="ML81" ca="1">IFERROR(IF(COUNT(IF(('1. Database - raw'!LM$7:LO$494&gt;0)*('1. Database - raw'!$AD$7:$AD$494=$A81)*(INDIRECT($Q81,TRUE)=$O81),'1. Database - raw'!LM$7:LO$494))&gt;0,COUNT(IF(('1. Database - raw'!LM$7:LO$494&gt;0)*('1. Database - raw'!$AD$7:$AD$494=$A81)*(INDIRECT($Q81,TRUE)=$O81),'1. Database - raw'!LM$7:LO$494)),""),"")</f>
        <v/>
      </c>
      <c r="MM81" s="454" t="str">
        <f t="shared" ca="1" si="343"/>
        <v/>
      </c>
      <c r="MN81" s="455" t="str">
        <f t="shared" ca="1" si="344"/>
        <v/>
      </c>
      <c r="MO81" s="455" t="str">
        <f t="shared" ca="1" si="345"/>
        <v/>
      </c>
      <c r="MP81" s="455" t="str">
        <f t="array" aca="1" ref="MP81" ca="1">IFERROR(AVERAGE(IF(('1. Database - raw'!LS$7:LU$494&gt;0)*('1. Database - raw'!$AD$7:$AD$494=$A81)*(INDIRECT($Q81,TRUE)=$O81),'1. Database - raw'!LS$7:LU$494)),"")</f>
        <v/>
      </c>
      <c r="MQ81" s="456" t="str">
        <f t="array" aca="1" ref="MQ81" ca="1">IFERROR(_xlfn.STDEV.S(IF(('1. Database - raw'!LS$7:LU$494&gt;0)*('1. Database - raw'!$AD$7:$AD$494=$A81)*(INDIRECT($Q81,TRUE)=$O81),'1. Database - raw'!LS$7:LU$494)),"")</f>
        <v/>
      </c>
      <c r="MR81" s="450" t="str">
        <f t="array" aca="1" ref="MR81" ca="1">IFERROR(IF(COUNT(IF(('1. Database - raw'!LS$7:LU$494&gt;0)*('1. Database - raw'!$AD$7:$AD$494=$A81)*(INDIRECT($Q81,TRUE)=$O81),'1. Database - raw'!LS$7:LU$494))&gt;0,COUNT(IF(('1. Database - raw'!LS$7:LU$494&gt;0)*('1. Database - raw'!$AD$7:$AD$494=$A81)*(INDIRECT($Q81,TRUE)=$O81),'1. Database - raw'!LS$7:LU$494)),""),"")</f>
        <v/>
      </c>
      <c r="MS81" s="454" t="str">
        <f t="shared" ca="1" si="346"/>
        <v/>
      </c>
      <c r="MT81" s="455" t="str">
        <f t="shared" ca="1" si="347"/>
        <v/>
      </c>
      <c r="MU81" s="455" t="str">
        <f t="shared" ca="1" si="348"/>
        <v/>
      </c>
      <c r="MV81" s="455" t="str">
        <f t="array" aca="1" ref="MV81" ca="1">IFERROR(AVERAGE(IF(('1. Database - raw'!LY$7:MA$494&gt;0)*('1. Database - raw'!$AD$7:$AD$494=$A81)*(INDIRECT($Q81,TRUE)=$O81),'1. Database - raw'!LY$7:MA$494)),"")</f>
        <v/>
      </c>
      <c r="MW81" s="456" t="str">
        <f t="array" aca="1" ref="MW81" ca="1">IFERROR(_xlfn.STDEV.S(IF(('1. Database - raw'!LY$7:MA$494&gt;0)*('1. Database - raw'!$AD$7:$AD$494=$A81)*(INDIRECT($Q81,TRUE)=$O81),'1. Database - raw'!LY$7:MA$494)),"")</f>
        <v/>
      </c>
      <c r="MX81" s="450" t="str">
        <f t="array" aca="1" ref="MX81" ca="1">IFERROR(IF(COUNT(IF(('1. Database - raw'!LY$7:MA$494&gt;0)*('1. Database - raw'!$AD$7:$AD$494=$A81)*(INDIRECT($Q81,TRUE)=$O81),'1. Database - raw'!LY$7:MA$494))&gt;0,COUNT(IF(('1. Database - raw'!LY$7:MA$494&gt;0)*('1. Database - raw'!$AD$7:$AD$494=$A81)*(INDIRECT($Q81,TRUE)=$O81),'1. Database - raw'!LY$7:MA$494)),""),"")</f>
        <v/>
      </c>
      <c r="MY81" s="454" t="str">
        <f t="shared" ca="1" si="349"/>
        <v/>
      </c>
      <c r="MZ81" s="455" t="str">
        <f t="shared" ca="1" si="350"/>
        <v/>
      </c>
      <c r="NA81" s="455" t="str">
        <f t="shared" ca="1" si="351"/>
        <v/>
      </c>
      <c r="NB81" s="455" t="str">
        <f t="array" aca="1" ref="NB81" ca="1">IFERROR(AVERAGE(IF(('1. Database - raw'!ME$7:MG$494&gt;0)*('1. Database - raw'!$AD$7:$AD$494=$A81)*(INDIRECT($Q81,TRUE)=$O81),'1. Database - raw'!ME$7:MG$494)),"")</f>
        <v/>
      </c>
      <c r="NC81" s="456" t="str">
        <f t="array" aca="1" ref="NC81" ca="1">IFERROR(_xlfn.STDEV.S(IF(('1. Database - raw'!ME$7:MG$494&gt;0)*('1. Database - raw'!$AD$7:$AD$494=$A81)*(INDIRECT($Q81,TRUE)=$O81),'1. Database - raw'!ME$7:MG$494)),"")</f>
        <v/>
      </c>
      <c r="ND81" s="450" t="str">
        <f t="array" aca="1" ref="ND81" ca="1">IFERROR(IF(COUNT(IF(('1. Database - raw'!ME$7:MG$494&gt;0)*('1. Database - raw'!$AD$7:$AD$494=$A81)*(INDIRECT($Q81,TRUE)=$O81),'1. Database - raw'!ME$7:MG$494))&gt;0,COUNT(IF(('1. Database - raw'!ME$7:MG$494&gt;0)*('1. Database - raw'!$AD$7:$AD$494=$A81)*(INDIRECT($Q81,TRUE)=$O81),'1. Database - raw'!ME$7:MG$494)),""),"")</f>
        <v/>
      </c>
      <c r="NE81" s="454" t="str">
        <f t="shared" ca="1" si="352"/>
        <v/>
      </c>
      <c r="NF81" s="455" t="str">
        <f t="shared" ca="1" si="353"/>
        <v/>
      </c>
      <c r="NG81" s="455" t="str">
        <f t="shared" ca="1" si="354"/>
        <v/>
      </c>
      <c r="NH81" s="455" t="str">
        <f t="array" aca="1" ref="NH81" ca="1">IFERROR(AVERAGE(IF(('1. Database - raw'!MK$7:MM$494&gt;0)*('1. Database - raw'!$AD$7:$AD$494=$A81)*(INDIRECT($Q81,TRUE)=$O81),'1. Database - raw'!MK$7:MM$494)),"")</f>
        <v/>
      </c>
      <c r="NI81" s="456" t="str">
        <f t="array" aca="1" ref="NI81" ca="1">IFERROR(_xlfn.STDEV.S(IF(('1. Database - raw'!MK$7:MM$494&gt;0)*('1. Database - raw'!$AD$7:$AD$494=$A81)*(INDIRECT($Q81,TRUE)=$O81),'1. Database - raw'!MK$7:MM$494)),"")</f>
        <v/>
      </c>
      <c r="NJ81" s="450" t="str">
        <f t="array" aca="1" ref="NJ81" ca="1">IFERROR(IF(COUNT(IF(('1. Database - raw'!MK$7:MM$494&gt;0)*('1. Database - raw'!$AD$7:$AD$494=$A81)*(INDIRECT($Q81,TRUE)=$O81),'1. Database - raw'!MK$7:MM$494))&gt;0,COUNT(IF(('1. Database - raw'!MK$7:MM$494&gt;0)*('1. Database - raw'!$AD$7:$AD$494=$A81)*(INDIRECT($Q81,TRUE)=$O81),'1. Database - raw'!MK$7:MM$494)),""),"")</f>
        <v/>
      </c>
      <c r="NK81" s="454">
        <f t="shared" ca="1" si="355"/>
        <v>1.5310189255955968</v>
      </c>
      <c r="NL81" s="455">
        <f t="shared" ca="1" si="356"/>
        <v>2.8438924507224468</v>
      </c>
      <c r="NM81" s="455">
        <f t="shared" ca="1" si="357"/>
        <v>2.0866368070209318</v>
      </c>
      <c r="NN81" s="455">
        <f t="array" aca="1" ref="NN81" ca="1">IFERROR(AVERAGE(IF(('1. Database - raw'!MQ$7:MS$494&gt;0)*('1. Database - raw'!$AD$7:$AD$494=$A81)*(INDIRECT($Q81,TRUE)=$O81),'1. Database - raw'!MQ$7:MS$494)),"")</f>
        <v>2.20025</v>
      </c>
      <c r="NO81" s="456">
        <f t="array" aca="1" ref="NO81" ca="1">IFERROR(_xlfn.STDEV.S(IF(('1. Database - raw'!MQ$7:MS$494&gt;0)*('1. Database - raw'!$AD$7:$AD$494=$A81)*(INDIRECT($Q81,TRUE)=$O81),'1. Database - raw'!MQ$7:MS$494)),"")</f>
        <v>0.7358860271808414</v>
      </c>
      <c r="NP81" s="450">
        <f t="array" aca="1" ref="NP81" ca="1">IFERROR(IF(COUNT(IF(('1. Database - raw'!MQ$7:MS$494&gt;0)*('1. Database - raw'!$AD$7:$AD$494=$A81)*(INDIRECT($Q81,TRUE)=$O81),'1. Database - raw'!MQ$7:MS$494))&gt;0,COUNT(IF(('1. Database - raw'!MQ$7:MS$494&gt;0)*('1. Database - raw'!$AD$7:$AD$494=$A81)*(INDIRECT($Q81,TRUE)=$O81),'1. Database - raw'!MQ$7:MS$494)),""),"")</f>
        <v>2</v>
      </c>
      <c r="NQ81" s="454">
        <f t="shared" ca="1" si="358"/>
        <v>1.5550422889119095</v>
      </c>
      <c r="NR81" s="455">
        <f t="shared" ca="1" si="359"/>
        <v>2.1893891508411114</v>
      </c>
      <c r="NS81" s="455">
        <f t="shared" ca="1" si="360"/>
        <v>1.8451538462802672</v>
      </c>
      <c r="NT81" s="455">
        <f t="array" aca="1" ref="NT81" ca="1">IFERROR(AVERAGE(IF(('1. Database - raw'!MW$7:MY$494&gt;0)*('1. Database - raw'!$AD$7:$AD$494=$A81)*(INDIRECT($Q81,TRUE)=$O81),'1. Database - raw'!MW$7:MY$494)),"")</f>
        <v>1.9</v>
      </c>
      <c r="NU81" s="456">
        <f t="array" aca="1" ref="NU81" ca="1">IFERROR(_xlfn.STDEV.S(IF(('1. Database - raw'!MW$7:MY$494&gt;0)*('1. Database - raw'!$AD$7:$AD$494=$A81)*(INDIRECT($Q81,TRUE)=$O81),'1. Database - raw'!MW$7:MY$494)),"")</f>
        <v>0.46669047558312182</v>
      </c>
      <c r="NV81" s="450">
        <f t="array" aca="1" ref="NV81" ca="1">IFERROR(IF(COUNT(IF(('1. Database - raw'!MW$7:MY$494&gt;0)*('1. Database - raw'!$AD$7:$AD$494=$A81)*(INDIRECT($Q81,TRUE)=$O81),'1. Database - raw'!MW$7:MY$494))&gt;0,COUNT(IF(('1. Database - raw'!MW$7:MY$494&gt;0)*('1. Database - raw'!$AD$7:$AD$494=$A81)*(INDIRECT($Q81,TRUE)=$O81),'1. Database - raw'!MW$7:MY$494)),""),"")</f>
        <v>2</v>
      </c>
      <c r="NW81" s="454">
        <f t="shared" ca="1" si="361"/>
        <v>1.2271355242220936</v>
      </c>
      <c r="NX81" s="455">
        <f t="shared" ca="1" si="362"/>
        <v>1.264831048903958</v>
      </c>
      <c r="NY81" s="455">
        <f t="shared" ca="1" si="363"/>
        <v>1.2458407250724866</v>
      </c>
      <c r="NZ81" s="455">
        <f t="array" aca="1" ref="NZ81" ca="1">IFERROR(AVERAGE(IF(('1. Database - raw'!NC$7:NE$494&gt;0)*('1. Database - raw'!$AD$7:$AD$494=$A81)*(INDIRECT($Q81,TRUE)=$O81),'1. Database - raw'!NC$7:NE$494)),"")</f>
        <v>1.2512499999999998</v>
      </c>
      <c r="OA81" s="456">
        <f t="array" aca="1" ref="OA81" ca="1">IFERROR(_xlfn.STDEV.S(IF(('1. Database - raw'!NC$7:NE$494&gt;0)*('1. Database - raw'!$AD$7:$AD$494=$A81)*(INDIRECT($Q81,TRUE)=$O81),'1. Database - raw'!NC$7:NE$494)),"")</f>
        <v>0.11672617529928754</v>
      </c>
      <c r="OB81" s="450">
        <f t="array" aca="1" ref="OB81" ca="1">IFERROR(IF(COUNT(IF(('1. Database - raw'!NC$7:NE$494&gt;0)*('1. Database - raw'!$AD$7:$AD$494=$A81)*(INDIRECT($Q81,TRUE)=$O81),'1. Database - raw'!NC$7:NE$494))&gt;0,COUNT(IF(('1. Database - raw'!NC$7:NE$494&gt;0)*('1. Database - raw'!$AD$7:$AD$494=$A81)*(INDIRECT($Q81,TRUE)=$O81),'1. Database - raw'!NC$7:NE$494)),""),"")</f>
        <v>16</v>
      </c>
      <c r="OC81" s="454" t="str">
        <f t="shared" ca="1" si="364"/>
        <v/>
      </c>
      <c r="OD81" s="455" t="str">
        <f t="shared" ca="1" si="365"/>
        <v/>
      </c>
      <c r="OE81" s="455" t="str">
        <f t="shared" ca="1" si="366"/>
        <v/>
      </c>
      <c r="OF81" s="455" t="str">
        <f t="array" aca="1" ref="OF81" ca="1">IFERROR(AVERAGE(IF(('1. Database - raw'!NI$7:NK$494&gt;0)*('1. Database - raw'!$AD$7:$AD$494=$A81)*(INDIRECT($Q81,TRUE)=$O81),'1. Database - raw'!NI$7:NK$494)),"")</f>
        <v/>
      </c>
      <c r="OG81" s="456" t="str">
        <f t="array" aca="1" ref="OG81" ca="1">IFERROR(_xlfn.STDEV.S(IF(('1. Database - raw'!NI$7:NK$494&gt;0)*('1. Database - raw'!$AD$7:$AD$494=$A81)*(INDIRECT($Q81,TRUE)=$O81),'1. Database - raw'!NI$7:NK$494)),"")</f>
        <v/>
      </c>
      <c r="OH81" s="656" t="str">
        <f t="array" aca="1" ref="OH81" ca="1">IFERROR(IF(COUNT(IF(('1. Database - raw'!NI$7:NK$494&gt;0)*('1. Database - raw'!$AD$7:$AD$494=$A81)*(INDIRECT($Q81,TRUE)=$O81),'1. Database - raw'!NI$7:NK$494))&gt;0,COUNT(IF(('1. Database - raw'!NI$7:NK$494&gt;0)*('1. Database - raw'!$AD$7:$AD$494=$A81)*(INDIRECT($Q81,TRUE)=$O81),'1. Database - raw'!NI$7:NK$494)),""),"")</f>
        <v/>
      </c>
    </row>
    <row r="82" spans="1:398" x14ac:dyDescent="0.25">
      <c r="A82" s="88" t="s">
        <v>553</v>
      </c>
      <c r="B82" s="1328" t="s">
        <v>765</v>
      </c>
      <c r="C82" s="52"/>
      <c r="D82" s="53" t="s">
        <v>676</v>
      </c>
      <c r="E82" s="53"/>
      <c r="F82" s="54" t="s">
        <v>21</v>
      </c>
      <c r="G82" s="54" t="s">
        <v>619</v>
      </c>
      <c r="H82" s="54"/>
      <c r="I82" s="54"/>
      <c r="J82" s="54"/>
      <c r="K82" s="54"/>
      <c r="L82" s="54"/>
      <c r="M82" s="54"/>
      <c r="N82" s="55"/>
      <c r="O82" s="172" t="str">
        <f t="array" ref="O82">INDEX(A82:N82,IF(MIN(IF(C82:N82&lt;&gt;"",COLUMN(C82:N82)))&gt;0,MIN(IF(C82:N82&lt;&gt;"",COLUMN(C82:N82))),""))</f>
        <v>WCE</v>
      </c>
      <c r="P82" s="166">
        <f t="shared" ref="P82:P121" si="383">MATCH(O82,$C82:$N82,0)</f>
        <v>2</v>
      </c>
      <c r="Q82" s="57" t="str">
        <f ca="1">"'" &amp; $S$4 &amp; "'!" &amp; ADDRESS(ROW('1. Database - raw'!$A$7),MATCH($C$2,'1. Database - raw'!$6:$6,0)+MATCH(O82,$C82:$N82,0)-1,1) &amp; ":" &amp; ADDRESS(LOOKUP(2,1/('1. Database - raw'!A:A&lt;&gt;""),ROW('1. Database - raw'!A:A)),MATCH($C$2,'1. Database - raw'!$6:$6,0)+MATCH(O82,$C82:$N82,0)-1,1)</f>
        <v>'1. Database - raw'!$AF$7:$AF$494</v>
      </c>
      <c r="R82" s="52"/>
      <c r="S82" s="180"/>
      <c r="T82" s="123" t="str">
        <f t="shared" ca="1" si="380"/>
        <v/>
      </c>
      <c r="U82" s="124" t="str">
        <f t="shared" ca="1" si="380"/>
        <v/>
      </c>
      <c r="V82" s="124" t="str">
        <f t="shared" ca="1" si="380"/>
        <v/>
      </c>
      <c r="W82" s="124" t="str">
        <f t="shared" ca="1" si="380"/>
        <v/>
      </c>
      <c r="X82" s="124" t="str">
        <f t="shared" ca="1" si="380"/>
        <v/>
      </c>
      <c r="Y82" s="124" t="str">
        <f t="shared" ca="1" si="380"/>
        <v/>
      </c>
      <c r="Z82" s="124">
        <f t="shared" ca="1" si="380"/>
        <v>1.5622529502836127</v>
      </c>
      <c r="AA82" s="124" t="str">
        <f t="shared" ca="1" si="380"/>
        <v/>
      </c>
      <c r="AB82" s="124" t="str">
        <f t="shared" ca="1" si="380"/>
        <v/>
      </c>
      <c r="AC82" s="124">
        <f t="shared" ca="1" si="380"/>
        <v>1.7597481338193546</v>
      </c>
      <c r="AD82" s="124" t="str">
        <f t="shared" ca="1" si="381"/>
        <v/>
      </c>
      <c r="AE82" s="124" t="str">
        <f t="shared" ca="1" si="381"/>
        <v/>
      </c>
      <c r="AF82" s="124">
        <f t="shared" ca="1" si="381"/>
        <v>1.5035372633198638</v>
      </c>
      <c r="AG82" s="124">
        <f t="shared" ca="1" si="381"/>
        <v>1.5570392535207047</v>
      </c>
      <c r="AH82" s="124" t="str">
        <f t="shared" ca="1" si="381"/>
        <v/>
      </c>
      <c r="AI82" s="124" t="str">
        <f t="shared" ca="1" si="381"/>
        <v/>
      </c>
      <c r="AJ82" s="124">
        <f t="shared" ca="1" si="381"/>
        <v>0.97297036207507015</v>
      </c>
      <c r="AK82" s="124" t="str">
        <f t="shared" ca="1" si="381"/>
        <v/>
      </c>
      <c r="AL82" s="124" t="str">
        <f t="shared" ca="1" si="381"/>
        <v/>
      </c>
      <c r="AM82" s="125" t="str">
        <f t="shared" ca="1" si="381"/>
        <v/>
      </c>
      <c r="AN82" s="188"/>
      <c r="AO82" s="188"/>
      <c r="AP82" s="188"/>
      <c r="AQ82" s="188"/>
      <c r="AR82" s="188"/>
      <c r="AS82" s="188"/>
      <c r="AT82" s="188"/>
      <c r="AU82" s="188"/>
      <c r="AV82" s="188"/>
      <c r="AW82" s="188"/>
      <c r="AX82" s="188"/>
      <c r="AY82" s="188"/>
      <c r="AZ82" s="188"/>
      <c r="BA82" s="188"/>
      <c r="BB82" s="188"/>
      <c r="BC82" s="188"/>
      <c r="BD82" s="235" t="str">
        <f t="shared" ref="BD82:BD87" ca="1" si="384">IFERROR(VLOOKUP(F82,$O$88:$T$94,6,FALSE)*VLOOKUP(G82,$O$88:$T$94,6,FALSE),"")</f>
        <v/>
      </c>
      <c r="BE82" s="235" t="str">
        <f t="shared" ref="BE82:BE87" ca="1" si="385">IFERROR(BD82*$BS$5,"")</f>
        <v/>
      </c>
      <c r="BF82" s="235" t="str">
        <f t="shared" ca="1" si="175"/>
        <v/>
      </c>
      <c r="BG82" s="246" t="str">
        <f t="shared" ca="1" si="176"/>
        <v/>
      </c>
      <c r="BH82" s="292"/>
      <c r="BI82" s="574" t="str">
        <f t="shared" ca="1" si="367"/>
        <v/>
      </c>
      <c r="BJ82" s="556" t="str">
        <f t="shared" ca="1" si="206"/>
        <v/>
      </c>
      <c r="BK82" s="556" t="str">
        <f t="shared" ca="1" si="207"/>
        <v/>
      </c>
      <c r="BL82" s="556">
        <f t="shared" ca="1" si="368"/>
        <v>1.6085127824742773</v>
      </c>
      <c r="BM82" s="556">
        <f t="shared" ca="1" si="208"/>
        <v>1.2650048077978875</v>
      </c>
      <c r="BN82" s="556" t="str">
        <f t="shared" ca="1" si="209"/>
        <v/>
      </c>
      <c r="BO82" s="252"/>
      <c r="BP82" s="172" t="str">
        <f t="shared" si="210"/>
        <v>WCE</v>
      </c>
      <c r="BQ82" s="95" t="str">
        <f t="shared" ca="1" si="376"/>
        <v/>
      </c>
      <c r="BR82" s="58" t="str">
        <f t="shared" ca="1" si="377"/>
        <v/>
      </c>
      <c r="BS82" s="58" t="str">
        <f t="shared" ca="1" si="378"/>
        <v/>
      </c>
      <c r="BT82" s="58" t="str">
        <f t="array" aca="1" ref="BT82" ca="1">IFERROR(AVERAGE(IF(('1. Database - raw'!AW$7:AY$494&gt;0)*('1. Database - raw'!$AD$7:$AD$494=$A82)*('1. Database - raw'!$AP$7:$AP$494&lt;&gt;Dropdown!$AM$11)*(INDIRECT($Q82,TRUE)=$O82),'1. Database - raw'!AW$7:AY$494)),"")</f>
        <v/>
      </c>
      <c r="BU82" s="96" t="str">
        <f t="array" aca="1" ref="BU82" ca="1">IFERROR(_xlfn.STDEV.S(IF(('1. Database - raw'!AW$7:AY$494&gt;0)*('1. Database - raw'!$AD$7:$AD$494=$A82)*('1. Database - raw'!$AP$7:$AP$494&lt;&gt;Dropdown!$AM$11)*(INDIRECT($Q82,TRUE)=$O82),'1. Database - raw'!AW$7:AY$494)),"")</f>
        <v/>
      </c>
      <c r="BV82" s="59" t="str">
        <f t="array" aca="1" ref="BV82" ca="1">IFERROR(IF(COUNT(IF(('1. Database - raw'!AW$7:AY$494&gt;0)*('1. Database - raw'!$AD$7:$AD$494=$A82)*('1. Database - raw'!$AP$7:$AP$494&lt;&gt;Dropdown!$AM$11)*(INDIRECT($Q82,TRUE)=$O82),'1. Database - raw'!AW$7:AY$494))&gt;0,COUNT(IF(('1. Database - raw'!AW$7:AY$494&gt;0)*('1. Database - raw'!$AD$7:$AD$494=$A82)*('1. Database - raw'!$AP$7:$AP$494&lt;&gt;Dropdown!$AM$11)*(INDIRECT($Q82,TRUE)=$O82),'1. Database - raw'!AW$7:AY$494)),""),"")</f>
        <v/>
      </c>
      <c r="BW82" s="95">
        <f t="shared" ca="1" si="370"/>
        <v>165.19726538324829</v>
      </c>
      <c r="BX82" s="58">
        <f t="shared" ca="1" si="371"/>
        <v>181.67673617582423</v>
      </c>
      <c r="BY82" s="58">
        <f t="shared" ca="1" si="372"/>
        <v>173.24116139070421</v>
      </c>
      <c r="BZ82" s="58">
        <f t="array" aca="1" ref="BZ82" ca="1">IFERROR(AVERAGE(IF(('1. Database - raw'!BC$7:BE$494&gt;0)*('1. Database - raw'!$AD$7:$AD$494=$A82)*('1. Database - raw'!$AP$7:$AP$494&lt;&gt;Dropdown!$AM$11)*(INDIRECT($Q82,TRUE)=$O82),'1. Database - raw'!BC$7:BE$494)),"")</f>
        <v>175</v>
      </c>
      <c r="CA82" s="96">
        <f t="array" aca="1" ref="CA82" ca="1">IFERROR(_xlfn.STDEV.S(IF(('1. Database - raw'!BC$7:BE$494&gt;0)*('1. Database - raw'!$AD$7:$AD$494=$A82)*('1. Database - raw'!$AP$7:$AP$494&lt;&gt;Dropdown!$AM$11)*(INDIRECT($Q82,TRUE)=$O82),'1. Database - raw'!BC$7:BE$494)),"")</f>
        <v>25</v>
      </c>
      <c r="CB82" s="59">
        <f t="array" aca="1" ref="CB82" ca="1">IFERROR(IF(COUNT(IF(('1. Database - raw'!BC$7:BE$494&gt;0)*('1. Database - raw'!$AD$7:$AD$494=$A82)*('1. Database - raw'!$AP$7:$AP$494&lt;&gt;Dropdown!$AM$11)*(INDIRECT($Q82,TRUE)=$O82),'1. Database - raw'!BC$7:BE$494))&gt;0,COUNT(IF(('1. Database - raw'!BC$7:BE$494&gt;0)*('1. Database - raw'!$AD$7:$AD$494=$A82)*('1. Database - raw'!$AP$7:$AP$494&lt;&gt;Dropdown!$AM$11)*(INDIRECT($Q82,TRUE)=$O82),'1. Database - raw'!BC$7:BE$494)),""),"")</f>
        <v>3</v>
      </c>
      <c r="CC82" s="109" t="str">
        <f t="shared" ca="1" si="373"/>
        <v/>
      </c>
      <c r="CD82" s="106" t="str">
        <f t="shared" ca="1" si="374"/>
        <v/>
      </c>
      <c r="CE82" s="106" t="str">
        <f t="shared" ca="1" si="375"/>
        <v/>
      </c>
      <c r="CF82" s="106" t="str">
        <f t="array" aca="1" ref="CF82" ca="1">IFERROR(AVERAGE(IF(('1. Database - raw'!BI$7:BK$494&gt;0)*('1. Database - raw'!$AD$7:$AD$494=$A82)*('1. Database - raw'!$AP$7:$AP$494&lt;&gt;Dropdown!$AM$11)*(INDIRECT($Q82,TRUE)=$O82),'1. Database - raw'!BI$7:BK$494)),"")</f>
        <v/>
      </c>
      <c r="CG82" s="271" t="str">
        <f t="array" aca="1" ref="CG82" ca="1">IFERROR(_xlfn.STDEV.S(IF(('1. Database - raw'!BI$7:BK$494&gt;0)*('1. Database - raw'!$AD$7:$AD$494=$A82)*('1. Database - raw'!$AP$7:$AP$494&lt;&gt;Dropdown!$AM$11)*(INDIRECT($Q82,TRUE)=$O82),'1. Database - raw'!BI$7:BK$494)),"")</f>
        <v/>
      </c>
      <c r="CH82" s="59" t="str">
        <f t="array" aca="1" ref="CH82" ca="1">IFERROR(IF(COUNT(IF(('1. Database - raw'!BI$7:BK$494&gt;0)*('1. Database - raw'!$AD$7:$AD$494=$A82)*('1. Database - raw'!$AP$7:$AP$494&lt;&gt;Dropdown!$AM$11)*(INDIRECT($Q82,TRUE)=$O82),'1. Database - raw'!BI$7:BK$494))&gt;0,COUNT(IF(('1. Database - raw'!BI$7:BK$494&gt;0)*('1. Database - raw'!$AD$7:$AD$494=$A82)*('1. Database - raw'!$AP$7:$AP$494&lt;&gt;Dropdown!$AM$11)*(INDIRECT($Q82,TRUE)=$O82),'1. Database - raw'!BI$7:BK$494)),""),"")</f>
        <v/>
      </c>
      <c r="CI82" s="95" t="str">
        <f t="shared" ca="1" si="211"/>
        <v/>
      </c>
      <c r="CJ82" s="58" t="str">
        <f t="shared" ca="1" si="212"/>
        <v/>
      </c>
      <c r="CK82" s="58" t="str">
        <f t="shared" ca="1" si="213"/>
        <v/>
      </c>
      <c r="CL82" s="58" t="str">
        <f t="array" aca="1" ref="CL82" ca="1">IFERROR(AVERAGE(IF(('1. Database - raw'!BO$7:BQ$494&gt;0)*('1. Database - raw'!$AD$7:$AD$494=$A82)*(INDIRECT($Q82,TRUE)=$O82),'1. Database - raw'!BO$7:BQ$494)),"")</f>
        <v/>
      </c>
      <c r="CM82" s="96" t="str">
        <f t="array" aca="1" ref="CM82" ca="1">IFERROR(_xlfn.STDEV.S(IF(('1. Database - raw'!BO$7:BQ$494&gt;0)*('1. Database - raw'!$AD$7:$AD$494=$A82)*(INDIRECT($Q82,TRUE)=$O82),'1. Database - raw'!BO$7:BQ$494)),"")</f>
        <v/>
      </c>
      <c r="CN82" s="59" t="str">
        <f t="array" aca="1" ref="CN82" ca="1">IFERROR(IF(COUNT(IF(('1. Database - raw'!BO$7:BQ$494&gt;0)*('1. Database - raw'!$AD$7:$AD$494=$A82)*(INDIRECT($Q82,TRUE)=$O82),'1. Database - raw'!BO$7:BQ$494))&gt;0,COUNT(IF(('1. Database - raw'!BO$7:BQ$494&gt;0)*('1. Database - raw'!$AD$7:$AD$494=$A82)*(INDIRECT($Q82,TRUE)=$O82),'1. Database - raw'!BO$7:BQ$494)),""),"")</f>
        <v/>
      </c>
      <c r="CO82" s="95" t="str">
        <f t="shared" ca="1" si="214"/>
        <v/>
      </c>
      <c r="CP82" s="58" t="str">
        <f t="shared" ca="1" si="215"/>
        <v/>
      </c>
      <c r="CQ82" s="58" t="str">
        <f t="shared" ca="1" si="216"/>
        <v/>
      </c>
      <c r="CR82" s="58" t="str">
        <f t="array" aca="1" ref="CR82" ca="1">IFERROR(AVERAGE(IF(('1. Database - raw'!BU$7:BW$494&gt;0)*('1. Database - raw'!$AD$7:$AD$494=$A82)*(INDIRECT($Q82,TRUE)=$O82),'1. Database - raw'!BU$7:BW$494)),"")</f>
        <v/>
      </c>
      <c r="CS82" s="96" t="str">
        <f t="array" aca="1" ref="CS82" ca="1">IFERROR(_xlfn.STDEV.S(IF(('1. Database - raw'!BU$7:BW$494&gt;0)*('1. Database - raw'!$AD$7:$AD$494=$A82)*(INDIRECT($Q82,TRUE)=$O82),'1. Database - raw'!BU$7:BW$494)),"")</f>
        <v/>
      </c>
      <c r="CT82" s="59" t="str">
        <f t="array" aca="1" ref="CT82" ca="1">IFERROR(IF(COUNT(IF(('1. Database - raw'!BU$7:BW$494&gt;0)*('1. Database - raw'!$AD$7:$AD$494=$A82)*(INDIRECT($Q82,TRUE)=$O82),'1. Database - raw'!BU$7:BW$494))&gt;0,COUNT(IF(('1. Database - raw'!BU$7:BW$494&gt;0)*('1. Database - raw'!$AD$7:$AD$494=$A82)*(INDIRECT($Q82,TRUE)=$O82),'1. Database - raw'!BU$7:BW$494)),""),"")</f>
        <v/>
      </c>
      <c r="CU82" s="95" t="str">
        <f t="shared" ca="1" si="217"/>
        <v/>
      </c>
      <c r="CV82" s="58" t="str">
        <f t="shared" ca="1" si="218"/>
        <v/>
      </c>
      <c r="CW82" s="58" t="str">
        <f t="shared" ca="1" si="219"/>
        <v/>
      </c>
      <c r="CX82" s="58" t="str">
        <f t="array" aca="1" ref="CX82" ca="1">IFERROR(AVERAGE(IF(('1. Database - raw'!CA$7:CC$494&gt;0)*('1. Database - raw'!$AD$7:$AD$494=$A82)*(INDIRECT($Q82,TRUE)=$O82),'1. Database - raw'!CA$7:CC$494)),"")</f>
        <v/>
      </c>
      <c r="CY82" s="96" t="str">
        <f t="array" aca="1" ref="CY82" ca="1">IFERROR(_xlfn.STDEV.S(IF(('1. Database - raw'!CA$7:CC$494&gt;0)*('1. Database - raw'!$AD$7:$AD$494=$A82)*(INDIRECT($Q82,TRUE)=$O82),'1. Database - raw'!CA$7:CC$494)),"")</f>
        <v/>
      </c>
      <c r="CZ82" s="59" t="str">
        <f t="array" aca="1" ref="CZ82" ca="1">IFERROR(IF(COUNT(IF(('1. Database - raw'!CA$7:CC$494&gt;0)*('1. Database - raw'!$AD$7:$AD$494=$A82)*(INDIRECT($Q82,TRUE)=$O82),'1. Database - raw'!CA$7:CC$494))&gt;0,COUNT(IF(('1. Database - raw'!CA$7:CC$494&gt;0)*('1. Database - raw'!$AD$7:$AD$494=$A82)*(INDIRECT($Q82,TRUE)=$O82),'1. Database - raw'!CA$7:CC$494)),""),"")</f>
        <v/>
      </c>
      <c r="DA82" s="95" t="str">
        <f t="shared" ca="1" si="220"/>
        <v/>
      </c>
      <c r="DB82" s="58" t="str">
        <f t="shared" ca="1" si="221"/>
        <v/>
      </c>
      <c r="DC82" s="58" t="str">
        <f t="shared" ca="1" si="222"/>
        <v/>
      </c>
      <c r="DD82" s="58" t="str">
        <f t="array" aca="1" ref="DD82" ca="1">IFERROR(AVERAGE(IF(('1. Database - raw'!CG$7:CI$494&gt;0)*('1. Database - raw'!$AD$7:$AD$494=$A82)*(INDIRECT($Q82,TRUE)=$O82),'1. Database - raw'!CG$7:CI$494)),"")</f>
        <v/>
      </c>
      <c r="DE82" s="96" t="str">
        <f t="array" aca="1" ref="DE82" ca="1">IFERROR(_xlfn.STDEV.S(IF(('1. Database - raw'!CG$7:CI$494&gt;0)*('1. Database - raw'!$AD$7:$AD$494=$A82)*(INDIRECT($Q82,TRUE)=$O82),'1. Database - raw'!CG$7:CI$494)),"")</f>
        <v/>
      </c>
      <c r="DF82" s="59" t="str">
        <f t="array" aca="1" ref="DF82" ca="1">IFERROR(IF(COUNT(IF(('1. Database - raw'!CG$7:CI$494&gt;0)*('1. Database - raw'!$AD$7:$AD$494=$A82)*(INDIRECT($Q82,TRUE)=$O82),'1. Database - raw'!CG$7:CI$494))&gt;0,COUNT(IF(('1. Database - raw'!CG$7:CI$494&gt;0)*('1. Database - raw'!$AD$7:$AD$494=$A82)*(INDIRECT($Q82,TRUE)=$O82),'1. Database - raw'!CG$7:CI$494)),""),"")</f>
        <v/>
      </c>
      <c r="DG82" s="95" t="str">
        <f t="shared" ca="1" si="223"/>
        <v/>
      </c>
      <c r="DH82" s="58" t="str">
        <f t="shared" ca="1" si="224"/>
        <v/>
      </c>
      <c r="DI82" s="58" t="str">
        <f t="shared" ca="1" si="225"/>
        <v/>
      </c>
      <c r="DJ82" s="58" t="str">
        <f t="array" aca="1" ref="DJ82" ca="1">IFERROR(AVERAGE(IF(('1. Database - raw'!CM$7:CO$494&gt;0)*('1. Database - raw'!$AD$7:$AD$494=$A82)*(INDIRECT($Q82,TRUE)=$O82),'1. Database - raw'!CM$7:CO$494)),"")</f>
        <v/>
      </c>
      <c r="DK82" s="96" t="str">
        <f t="array" aca="1" ref="DK82" ca="1">IFERROR(_xlfn.STDEV.S(IF(('1. Database - raw'!CM$7:CO$494&gt;0)*('1. Database - raw'!$AD$7:$AD$494=$A82)*(INDIRECT($Q82,TRUE)=$O82),'1. Database - raw'!CM$7:CO$494)),"")</f>
        <v/>
      </c>
      <c r="DL82" s="59" t="str">
        <f t="array" aca="1" ref="DL82" ca="1">IFERROR(IF(COUNT(IF(('1. Database - raw'!CM$7:CO$494&gt;0)*('1. Database - raw'!$AD$7:$AD$494=$A82)*(INDIRECT($Q82,TRUE)=$O82),'1. Database - raw'!CM$7:CO$494))&gt;0,COUNT(IF(('1. Database - raw'!CM$7:CO$494&gt;0)*('1. Database - raw'!$AD$7:$AD$494=$A82)*(INDIRECT($Q82,TRUE)=$O82),'1. Database - raw'!CM$7:CO$494)),""),"")</f>
        <v/>
      </c>
      <c r="DM82" s="95" t="str">
        <f t="shared" ca="1" si="226"/>
        <v/>
      </c>
      <c r="DN82" s="58" t="str">
        <f t="shared" ca="1" si="227"/>
        <v/>
      </c>
      <c r="DO82" s="58" t="str">
        <f t="shared" ca="1" si="228"/>
        <v/>
      </c>
      <c r="DP82" s="58" t="str">
        <f t="array" aca="1" ref="DP82" ca="1">IFERROR(AVERAGE(IF(('1. Database - raw'!CS$7:CU$494&gt;0)*('1. Database - raw'!$AD$7:$AD$494=$A82)*(INDIRECT($Q82,TRUE)=$O82),'1. Database - raw'!CS$7:CU$494)),"")</f>
        <v/>
      </c>
      <c r="DQ82" s="96" t="str">
        <f t="array" aca="1" ref="DQ82" ca="1">IFERROR(_xlfn.STDEV.S(IF(('1. Database - raw'!CS$7:CU$494&gt;0)*('1. Database - raw'!$AD$7:$AD$494=$A82)*(INDIRECT($Q82,TRUE)=$O82),'1. Database - raw'!CS$7:CU$494)),"")</f>
        <v/>
      </c>
      <c r="DR82" s="59" t="str">
        <f t="array" aca="1" ref="DR82" ca="1">IFERROR(IF(COUNT(IF(('1. Database - raw'!CS$7:CU$494&gt;0)*('1. Database - raw'!$AD$7:$AD$494=$A82)*(INDIRECT($Q82,TRUE)=$O82),'1. Database - raw'!CS$7:CU$494))&gt;0,COUNT(IF(('1. Database - raw'!CS$7:CU$494&gt;0)*('1. Database - raw'!$AD$7:$AD$494=$A82)*(INDIRECT($Q82,TRUE)=$O82),'1. Database - raw'!CS$7:CU$494)),""),"")</f>
        <v/>
      </c>
      <c r="DS82" s="95" t="str">
        <f t="shared" ca="1" si="229"/>
        <v/>
      </c>
      <c r="DT82" s="58" t="str">
        <f t="shared" ca="1" si="230"/>
        <v/>
      </c>
      <c r="DU82" s="58" t="str">
        <f t="shared" ca="1" si="231"/>
        <v/>
      </c>
      <c r="DV82" s="58" t="str">
        <f t="array" aca="1" ref="DV82" ca="1">IFERROR(AVERAGE(IF(('1. Database - raw'!CY$7:DA$494&gt;0)*('1. Database - raw'!$AD$7:$AD$494=$A82)*(INDIRECT($Q82,TRUE)=$O82),'1. Database - raw'!CY$7:DA$494)),"")</f>
        <v/>
      </c>
      <c r="DW82" s="96" t="str">
        <f t="array" aca="1" ref="DW82" ca="1">IFERROR(_xlfn.STDEV.S(IF(('1. Database - raw'!CY$7:DA$494&gt;0)*('1. Database - raw'!$AD$7:$AD$494=$A82)*(INDIRECT($Q82,TRUE)=$O82),'1. Database - raw'!CY$7:DA$494)),"")</f>
        <v/>
      </c>
      <c r="DX82" s="59" t="str">
        <f t="array" aca="1" ref="DX82" ca="1">IFERROR(IF(COUNT(IF(('1. Database - raw'!CY$7:DA$494&gt;0)*('1. Database - raw'!$AD$7:$AD$494=$A82)*(INDIRECT($Q82,TRUE)=$O82),'1. Database - raw'!CY$7:DA$494))&gt;0,COUNT(IF(('1. Database - raw'!CY$7:DA$494&gt;0)*('1. Database - raw'!$AD$7:$AD$494=$A82)*(INDIRECT($Q82,TRUE)=$O82),'1. Database - raw'!CY$7:DA$494)),""),"")</f>
        <v/>
      </c>
      <c r="DY82" s="95" t="str">
        <f t="shared" ca="1" si="232"/>
        <v/>
      </c>
      <c r="DZ82" s="58" t="str">
        <f t="shared" ca="1" si="233"/>
        <v/>
      </c>
      <c r="EA82" s="58" t="str">
        <f t="shared" ca="1" si="234"/>
        <v/>
      </c>
      <c r="EB82" s="58" t="str">
        <f t="array" aca="1" ref="EB82" ca="1">IFERROR(AVERAGE(IF(('1. Database - raw'!DE$7:DG$494&gt;0)*('1. Database - raw'!$AD$7:$AD$494=$A82)*(INDIRECT($Q82,TRUE)=$O82),'1. Database - raw'!DE$7:DG$494)),"")</f>
        <v/>
      </c>
      <c r="EC82" s="96" t="str">
        <f t="array" aca="1" ref="EC82" ca="1">IFERROR(_xlfn.STDEV.S(IF(('1. Database - raw'!DE$7:DG$494&gt;0)*('1. Database - raw'!$AD$7:$AD$494=$A82)*(INDIRECT($Q82,TRUE)=$O82),'1. Database - raw'!DE$7:DG$494)),"")</f>
        <v/>
      </c>
      <c r="ED82" s="59" t="str">
        <f t="array" aca="1" ref="ED82" ca="1">IFERROR(IF(COUNT(IF(('1. Database - raw'!DE$7:DG$494&gt;0)*('1. Database - raw'!$AD$7:$AD$494=$A82)*(INDIRECT($Q82,TRUE)=$O82),'1. Database - raw'!DE$7:DG$494))&gt;0,COUNT(IF(('1. Database - raw'!DE$7:DG$494&gt;0)*('1. Database - raw'!$AD$7:$AD$494=$A82)*(INDIRECT($Q82,TRUE)=$O82),'1. Database - raw'!DE$7:DG$494)),""),"")</f>
        <v/>
      </c>
      <c r="EE82" s="109" t="str">
        <f t="shared" ca="1" si="235"/>
        <v/>
      </c>
      <c r="EF82" s="106" t="str">
        <f t="shared" ca="1" si="236"/>
        <v/>
      </c>
      <c r="EG82" s="106" t="str">
        <f t="shared" ca="1" si="237"/>
        <v/>
      </c>
      <c r="EH82" s="106" t="str">
        <f t="array" aca="1" ref="EH82" ca="1">IFERROR(AVERAGE(IF(('1. Database - raw'!DK$7:DM$494&gt;0)*('1. Database - raw'!$AD$7:$AD$494=$A82)*(INDIRECT($Q82,TRUE)=$O82),'1. Database - raw'!DK$7:DM$494)),"")</f>
        <v/>
      </c>
      <c r="EI82" s="271" t="str">
        <f t="array" aca="1" ref="EI82" ca="1">IFERROR(_xlfn.STDEV.S(IF(('1. Database - raw'!DK$7:DM$494&gt;0)*('1. Database - raw'!$AD$7:$AD$494=$A82)*(INDIRECT($Q82,TRUE)=$O82),'1. Database - raw'!DK$7:DM$494)),"")</f>
        <v/>
      </c>
      <c r="EJ82" s="59" t="str">
        <f t="array" aca="1" ref="EJ82" ca="1">IFERROR(IF(COUNT(IF(('1. Database - raw'!DK$7:DM$494&gt;0)*('1. Database - raw'!$AD$7:$AD$494=$A82)*(INDIRECT($Q82,TRUE)=$O82),'1. Database - raw'!DK$7:DM$494))&gt;0,COUNT(IF(('1. Database - raw'!DK$7:DM$494&gt;0)*('1. Database - raw'!$AD$7:$AD$494=$A82)*(INDIRECT($Q82,TRUE)=$O82),'1. Database - raw'!DK$7:DM$494)),""),"")</f>
        <v/>
      </c>
      <c r="EK82" s="95">
        <f t="shared" ca="1" si="238"/>
        <v>59.973137780452333</v>
      </c>
      <c r="EL82" s="58">
        <f t="shared" ca="1" si="239"/>
        <v>64.240278937753715</v>
      </c>
      <c r="EM82" s="58">
        <f t="shared" ca="1" si="240"/>
        <v>62.070049941888989</v>
      </c>
      <c r="EN82" s="58">
        <f t="array" aca="1" ref="EN82" ca="1">IFERROR(AVERAGE(IF(('1. Database - raw'!DQ$7:DS$494&gt;0)*('1. Database - raw'!$AD$7:$AD$494=$A82)*(INDIRECT($Q82,TRUE)=$O82),'1. Database - raw'!DQ$7:DS$494)),"")</f>
        <v>62.678571428571431</v>
      </c>
      <c r="EO82" s="96">
        <f t="array" aca="1" ref="EO82" ca="1">IFERROR(_xlfn.STDEV.S(IF(('1. Database - raw'!DQ$7:DS$494&gt;0)*('1. Database - raw'!$AD$7:$AD$494=$A82)*(INDIRECT($Q82,TRUE)=$O82),'1. Database - raw'!DQ$7:DS$494)),"")</f>
        <v>8.7981797568001028</v>
      </c>
      <c r="EP82" s="59">
        <f t="array" aca="1" ref="EP82" ca="1">IFERROR(IF(COUNT(IF(('1. Database - raw'!DQ$7:DS$494&gt;0)*('1. Database - raw'!$AD$7:$AD$494=$A82)*(INDIRECT($Q82,TRUE)=$O82),'1. Database - raw'!DQ$7:DS$494))&gt;0,COUNT(IF(('1. Database - raw'!DQ$7:DS$494&gt;0)*('1. Database - raw'!$AD$7:$AD$494=$A82)*(INDIRECT($Q82,TRUE)=$O82),'1. Database - raw'!DQ$7:DS$494)),""),"")</f>
        <v>14</v>
      </c>
      <c r="EQ82" s="95" t="str">
        <f t="shared" ca="1" si="241"/>
        <v/>
      </c>
      <c r="ER82" s="58" t="str">
        <f t="shared" ca="1" si="242"/>
        <v/>
      </c>
      <c r="ES82" s="58" t="str">
        <f t="shared" ca="1" si="243"/>
        <v/>
      </c>
      <c r="ET82" s="58">
        <f t="array" aca="1" ref="ET82" ca="1">IFERROR(AVERAGE(IF(('1. Database - raw'!DW$7:DY$494&gt;0)*('1. Database - raw'!$AD$7:$AD$494=$A82)*(INDIRECT($Q82,TRUE)=$O82),'1. Database - raw'!DW$7:DY$494)),"")</f>
        <v>32</v>
      </c>
      <c r="EU82" s="96" t="str">
        <f t="array" aca="1" ref="EU82" ca="1">IFERROR(_xlfn.STDEV.S(IF(('1. Database - raw'!DW$7:DY$494&gt;0)*('1. Database - raw'!$AD$7:$AD$494=$A82)*(INDIRECT($Q82,TRUE)=$O82),'1. Database - raw'!DW$7:DY$494)),"")</f>
        <v/>
      </c>
      <c r="EV82" s="59">
        <f t="array" aca="1" ref="EV82" ca="1">IFERROR(IF(COUNT(IF(('1. Database - raw'!DW$7:DY$494&gt;0)*('1. Database - raw'!$AD$7:$AD$494=$A82)*(INDIRECT($Q82,TRUE)=$O82),'1. Database - raw'!DW$7:DY$494))&gt;0,COUNT(IF(('1. Database - raw'!DW$7:DY$494&gt;0)*('1. Database - raw'!$AD$7:$AD$494=$A82)*(INDIRECT($Q82,TRUE)=$O82),'1. Database - raw'!DW$7:DY$494)),""),"")</f>
        <v>1</v>
      </c>
      <c r="EW82" s="95" t="str">
        <f t="shared" ca="1" si="244"/>
        <v/>
      </c>
      <c r="EX82" s="58" t="str">
        <f t="shared" ca="1" si="245"/>
        <v/>
      </c>
      <c r="EY82" s="58" t="str">
        <f t="shared" ca="1" si="246"/>
        <v/>
      </c>
      <c r="EZ82" s="58">
        <f t="array" aca="1" ref="EZ82" ca="1">IFERROR(AVERAGE(IF(('1. Database - raw'!EC$7:EE$494&gt;0)*('1. Database - raw'!$AD$7:$AD$494=$A82)*(INDIRECT($Q82,TRUE)=$O82),'1. Database - raw'!EC$7:EE$494)),"")</f>
        <v>32</v>
      </c>
      <c r="FA82" s="96" t="str">
        <f t="array" aca="1" ref="FA82" ca="1">IFERROR(_xlfn.STDEV.S(IF(('1. Database - raw'!EC$7:EE$494&gt;0)*('1. Database - raw'!$AD$7:$AD$494=$A82)*(INDIRECT($Q82,TRUE)=$O82),'1. Database - raw'!EC$7:EE$494)),"")</f>
        <v/>
      </c>
      <c r="FB82" s="59">
        <f t="array" aca="1" ref="FB82" ca="1">IFERROR(IF(COUNT(IF(('1. Database - raw'!EC$7:EE$494&gt;0)*('1. Database - raw'!$AD$7:$AD$494=$A82)*(INDIRECT($Q82,TRUE)=$O82),'1. Database - raw'!EC$7:EE$494))&gt;0,COUNT(IF(('1. Database - raw'!EC$7:EE$494&gt;0)*('1. Database - raw'!$AD$7:$AD$494=$A82)*(INDIRECT($Q82,TRUE)=$O82),'1. Database - raw'!EC$7:EE$494)),""),"")</f>
        <v>1</v>
      </c>
      <c r="FC82" s="95" t="str">
        <f t="shared" ca="1" si="247"/>
        <v/>
      </c>
      <c r="FD82" s="58" t="str">
        <f t="shared" ca="1" si="248"/>
        <v/>
      </c>
      <c r="FE82" s="58" t="str">
        <f t="shared" ca="1" si="249"/>
        <v/>
      </c>
      <c r="FF82" s="58" t="str">
        <f t="array" aca="1" ref="FF82" ca="1">IFERROR(AVERAGE(IF(('1. Database - raw'!EI$7:EK$494&gt;0)*('1. Database - raw'!$AD$7:$AD$494=$A82)*(INDIRECT($Q82,TRUE)=$O82),'1. Database - raw'!EI$7:EK$494)),"")</f>
        <v/>
      </c>
      <c r="FG82" s="96" t="str">
        <f t="array" aca="1" ref="FG82" ca="1">IFERROR(_xlfn.STDEV.S(IF(('1. Database - raw'!EI$7:EK$494&gt;0)*('1. Database - raw'!$AD$7:$AD$494=$A82)*(INDIRECT($Q82,TRUE)=$O82),'1. Database - raw'!EI$7:EK$494)),"")</f>
        <v/>
      </c>
      <c r="FH82" s="59" t="str">
        <f t="array" aca="1" ref="FH82" ca="1">IFERROR(IF(COUNT(IF(('1. Database - raw'!EI$7:EK$494&gt;0)*('1. Database - raw'!$AD$7:$AD$494=$A82)*(INDIRECT($Q82,TRUE)=$O82),'1. Database - raw'!EI$7:EK$494))&gt;0,COUNT(IF(('1. Database - raw'!EI$7:EK$494&gt;0)*('1. Database - raw'!$AD$7:$AD$494=$A82)*(INDIRECT($Q82,TRUE)=$O82),'1. Database - raw'!EI$7:EK$494)),""),"")</f>
        <v/>
      </c>
      <c r="FI82" s="95" t="str">
        <f t="shared" ca="1" si="250"/>
        <v/>
      </c>
      <c r="FJ82" s="58" t="str">
        <f t="shared" ca="1" si="251"/>
        <v/>
      </c>
      <c r="FK82" s="58" t="str">
        <f t="shared" ca="1" si="252"/>
        <v/>
      </c>
      <c r="FL82" s="58" t="str">
        <f t="array" aca="1" ref="FL82" ca="1">IFERROR(AVERAGE(IF(('1. Database - raw'!EO$7:EQ$494&gt;0)*('1. Database - raw'!$AD$7:$AD$494=$A82)*(INDIRECT($Q82,TRUE)=$O82),'1. Database - raw'!EO$7:EQ$494)),"")</f>
        <v/>
      </c>
      <c r="FM82" s="96" t="str">
        <f t="array" aca="1" ref="FM82" ca="1">IFERROR(_xlfn.STDEV.S(IF(('1. Database - raw'!EO$7:EQ$494&gt;0)*('1. Database - raw'!$AD$7:$AD$494=$A82)*(INDIRECT($Q82,TRUE)=$O82),'1. Database - raw'!EO$7:EQ$494)),"")</f>
        <v/>
      </c>
      <c r="FN82" s="59" t="str">
        <f t="array" aca="1" ref="FN82" ca="1">IFERROR(IF(COUNT(IF(('1. Database - raw'!EO$7:EQ$494&gt;0)*('1. Database - raw'!$AD$7:$AD$494=$A82)*(INDIRECT($Q82,TRUE)=$O82),'1. Database - raw'!EO$7:EQ$494))&gt;0,COUNT(IF(('1. Database - raw'!EO$7:EQ$494&gt;0)*('1. Database - raw'!$AD$7:$AD$494=$A82)*(INDIRECT($Q82,TRUE)=$O82),'1. Database - raw'!EO$7:EQ$494)),""),"")</f>
        <v/>
      </c>
      <c r="FO82" s="95" t="str">
        <f t="shared" ca="1" si="253"/>
        <v/>
      </c>
      <c r="FP82" s="58" t="str">
        <f t="shared" ca="1" si="254"/>
        <v/>
      </c>
      <c r="FQ82" s="58" t="str">
        <f t="shared" ca="1" si="255"/>
        <v/>
      </c>
      <c r="FR82" s="58" t="str">
        <f t="array" aca="1" ref="FR82" ca="1">IFERROR(AVERAGE(IF(('1. Database - raw'!EU$7:EW$494&gt;0)*('1. Database - raw'!$AD$7:$AD$494=$A82)*(INDIRECT($Q82,TRUE)=$O82),'1. Database - raw'!EU$7:EW$494)),"")</f>
        <v/>
      </c>
      <c r="FS82" s="96" t="str">
        <f t="array" aca="1" ref="FS82" ca="1">IFERROR(_xlfn.STDEV.S(IF(('1. Database - raw'!EU$7:EW$494&gt;0)*('1. Database - raw'!$AD$7:$AD$494=$A82)*(INDIRECT($Q82,TRUE)=$O82),'1. Database - raw'!EU$7:EW$494)),"")</f>
        <v/>
      </c>
      <c r="FT82" s="59" t="str">
        <f t="array" aca="1" ref="FT82" ca="1">IFERROR(IF(COUNT(IF(('1. Database - raw'!EU$7:EW$494&gt;0)*('1. Database - raw'!$AD$7:$AD$494=$A82)*(INDIRECT($Q82,TRUE)=$O82),'1. Database - raw'!EU$7:EW$494))&gt;0,COUNT(IF(('1. Database - raw'!EU$7:EW$494&gt;0)*('1. Database - raw'!$AD$7:$AD$494=$A82)*(INDIRECT($Q82,TRUE)=$O82),'1. Database - raw'!EU$7:EW$494)),""),"")</f>
        <v/>
      </c>
      <c r="FU82" s="95" t="str">
        <f t="shared" ca="1" si="256"/>
        <v/>
      </c>
      <c r="FV82" s="58" t="str">
        <f t="shared" ca="1" si="257"/>
        <v/>
      </c>
      <c r="FW82" s="58" t="str">
        <f t="shared" ca="1" si="258"/>
        <v/>
      </c>
      <c r="FX82" s="58" t="str">
        <f t="array" aca="1" ref="FX82" ca="1">IFERROR(AVERAGE(IF(('1. Database - raw'!FA$7:FC$494&gt;0)*('1. Database - raw'!$AD$7:$AD$494=$A82)*(INDIRECT($Q82,TRUE)=$O82),'1. Database - raw'!FA$7:FC$494)),"")</f>
        <v/>
      </c>
      <c r="FY82" s="96" t="str">
        <f t="array" aca="1" ref="FY82" ca="1">IFERROR(_xlfn.STDEV.S(IF(('1. Database - raw'!FA$7:FC$494&gt;0)*('1. Database - raw'!$AD$7:$AD$494=$A82)*(INDIRECT($Q82,TRUE)=$O82),'1. Database - raw'!FA$7:FC$494)),"")</f>
        <v/>
      </c>
      <c r="FZ82" s="59" t="str">
        <f t="array" aca="1" ref="FZ82" ca="1">IFERROR(IF(COUNT(IF(('1. Database - raw'!FA$7:FC$494&gt;0)*('1. Database - raw'!$AD$7:$AD$494=$A82)*(INDIRECT($Q82,TRUE)=$O82),'1. Database - raw'!FA$7:FC$494))&gt;0,COUNT(IF(('1. Database - raw'!FA$7:FC$494&gt;0)*('1. Database - raw'!$AD$7:$AD$494=$A82)*(INDIRECT($Q82,TRUE)=$O82),'1. Database - raw'!FA$7:FC$494)),""),"")</f>
        <v/>
      </c>
      <c r="GA82" s="95" t="str">
        <f t="shared" ca="1" si="259"/>
        <v/>
      </c>
      <c r="GB82" s="58" t="str">
        <f t="shared" ca="1" si="260"/>
        <v/>
      </c>
      <c r="GC82" s="58" t="str">
        <f t="shared" ca="1" si="261"/>
        <v/>
      </c>
      <c r="GD82" s="58" t="str">
        <f t="array" aca="1" ref="GD82" ca="1">IFERROR(AVERAGE(IF(('1. Database - raw'!FG$7:FI$494&gt;0)*('1. Database - raw'!$AD$7:$AD$494=$A82)*(INDIRECT($Q82,TRUE)=$O82),'1. Database - raw'!FG$7:FI$494)),"")</f>
        <v/>
      </c>
      <c r="GE82" s="96" t="str">
        <f t="array" aca="1" ref="GE82" ca="1">IFERROR(_xlfn.STDEV.S(IF(('1. Database - raw'!FG$7:FI$494&gt;0)*('1. Database - raw'!$AD$7:$AD$494=$A82)*(INDIRECT($Q82,TRUE)=$O82),'1. Database - raw'!FG$7:FI$494)),"")</f>
        <v/>
      </c>
      <c r="GF82" s="59" t="str">
        <f t="array" aca="1" ref="GF82" ca="1">IFERROR(IF(COUNT(IF(('1. Database - raw'!FG$7:FI$494&gt;0)*('1. Database - raw'!$AD$7:$AD$494=$A82)*(INDIRECT($Q82,TRUE)=$O82),'1. Database - raw'!FG$7:FI$494))&gt;0,COUNT(IF(('1. Database - raw'!FG$7:FI$494&gt;0)*('1. Database - raw'!$AD$7:$AD$494=$A82)*(INDIRECT($Q82,TRUE)=$O82),'1. Database - raw'!FG$7:FI$494)),""),"")</f>
        <v/>
      </c>
      <c r="GG82" s="95" t="str">
        <f t="shared" ca="1" si="262"/>
        <v/>
      </c>
      <c r="GH82" s="58" t="str">
        <f t="shared" ca="1" si="263"/>
        <v/>
      </c>
      <c r="GI82" s="58" t="str">
        <f t="shared" ca="1" si="264"/>
        <v/>
      </c>
      <c r="GJ82" s="58" t="str">
        <f t="array" aca="1" ref="GJ82" ca="1">IFERROR(AVERAGE(IF(('1. Database - raw'!FM$7:FO$494&gt;0)*('1. Database - raw'!$AD$7:$AD$494=$A82)*(INDIRECT($Q82,TRUE)=$O82),'1. Database - raw'!FM$7:FO$494)),"")</f>
        <v/>
      </c>
      <c r="GK82" s="96" t="str">
        <f t="array" aca="1" ref="GK82" ca="1">IFERROR(_xlfn.STDEV.S(IF(('1. Database - raw'!FM$7:FO$494&gt;0)*('1. Database - raw'!$AD$7:$AD$494=$A82)*(INDIRECT($Q82,TRUE)=$O82),'1. Database - raw'!FM$7:FO$494)),"")</f>
        <v/>
      </c>
      <c r="GL82" s="59" t="str">
        <f t="array" aca="1" ref="GL82" ca="1">IFERROR(IF(COUNT(IF(('1. Database - raw'!FM$7:FO$494&gt;0)*('1. Database - raw'!$AD$7:$AD$494=$A82)*(INDIRECT($Q82,TRUE)=$O82),'1. Database - raw'!FM$7:FO$494))&gt;0,COUNT(IF(('1. Database - raw'!FM$7:FO$494&gt;0)*('1. Database - raw'!$AD$7:$AD$494=$A82)*(INDIRECT($Q82,TRUE)=$O82),'1. Database - raw'!FM$7:FO$494)),""),"")</f>
        <v/>
      </c>
      <c r="GM82" s="95">
        <f t="shared" ca="1" si="265"/>
        <v>132.05894372290194</v>
      </c>
      <c r="GN82" s="58">
        <f t="shared" ca="1" si="266"/>
        <v>144.55563989150809</v>
      </c>
      <c r="GO82" s="58">
        <f t="shared" ca="1" si="267"/>
        <v>138.16607801215443</v>
      </c>
      <c r="GP82" s="58">
        <f t="array" aca="1" ref="GP82" ca="1">IFERROR(AVERAGE(IF(('1. Database - raw'!FS$7:FU$494&gt;0)*('1. Database - raw'!$AD$7:$AD$494=$A82)*(INDIRECT($Q82,TRUE)=$O82),'1. Database - raw'!FS$7:FU$494)),"")</f>
        <v>139.9</v>
      </c>
      <c r="GQ82" s="96">
        <f t="array" aca="1" ref="GQ82" ca="1">IFERROR(_xlfn.STDEV.S(IF(('1. Database - raw'!FS$7:FU$494&gt;0)*('1. Database - raw'!$AD$7:$AD$494=$A82)*(INDIRECT($Q82,TRUE)=$O82),'1. Database - raw'!FS$7:FU$494)),"")</f>
        <v>22.233358320825523</v>
      </c>
      <c r="GR82" s="59">
        <f t="array" aca="1" ref="GR82" ca="1">IFERROR(IF(COUNT(IF(('1. Database - raw'!FS$7:FU$494&gt;0)*('1. Database - raw'!$AD$7:$AD$494=$A82)*(INDIRECT($Q82,TRUE)=$O82),'1. Database - raw'!FS$7:FU$494))&gt;0,COUNT(IF(('1. Database - raw'!FS$7:FU$494&gt;0)*('1. Database - raw'!$AD$7:$AD$494=$A82)*(INDIRECT($Q82,TRUE)=$O82),'1. Database - raw'!FS$7:FU$494)),""),"")</f>
        <v>10</v>
      </c>
      <c r="GS82" s="95" t="str">
        <f t="shared" ca="1" si="268"/>
        <v/>
      </c>
      <c r="GT82" s="58" t="str">
        <f t="shared" ca="1" si="269"/>
        <v/>
      </c>
      <c r="GU82" s="58" t="str">
        <f t="shared" ca="1" si="270"/>
        <v/>
      </c>
      <c r="GV82" s="58">
        <f t="array" aca="1" ref="GV82" ca="1">IFERROR(AVERAGE(IF(('1. Database - raw'!FY$7:GA$494&gt;0)*('1. Database - raw'!$AD$7:$AD$494=$A82)*(INDIRECT($Q82,TRUE)=$O82),'1. Database - raw'!FY$7:GA$494)),"")</f>
        <v>50</v>
      </c>
      <c r="GW82" s="96" t="str">
        <f t="array" aca="1" ref="GW82" ca="1">IFERROR(_xlfn.STDEV.S(IF(('1. Database - raw'!FY$7:GA$494&gt;0)*('1. Database - raw'!$AD$7:$AD$494=$A82)*(INDIRECT($Q82,TRUE)=$O82),'1. Database - raw'!FY$7:GA$494)),"")</f>
        <v/>
      </c>
      <c r="GX82" s="59">
        <f t="array" aca="1" ref="GX82" ca="1">IFERROR(IF(COUNT(IF(('1. Database - raw'!FY$7:GA$494&gt;0)*('1. Database - raw'!$AD$7:$AD$494=$A82)*(INDIRECT($Q82,TRUE)=$O82),'1. Database - raw'!FY$7:GA$494))&gt;0,COUNT(IF(('1. Database - raw'!FY$7:GA$494&gt;0)*('1. Database - raw'!$AD$7:$AD$494=$A82)*(INDIRECT($Q82,TRUE)=$O82),'1. Database - raw'!FY$7:GA$494)),""),"")</f>
        <v>1</v>
      </c>
      <c r="GY82" s="95" t="str">
        <f t="shared" ca="1" si="271"/>
        <v/>
      </c>
      <c r="GZ82" s="58" t="str">
        <f t="shared" ca="1" si="272"/>
        <v/>
      </c>
      <c r="HA82" s="58" t="str">
        <f t="shared" ca="1" si="273"/>
        <v/>
      </c>
      <c r="HB82" s="58">
        <f t="array" aca="1" ref="HB82" ca="1">IFERROR(AVERAGE(IF(('1. Database - raw'!GE$7:GG$494&gt;0)*('1. Database - raw'!$AD$7:$AD$494=$A82)*(INDIRECT($Q82,TRUE)=$O82),'1. Database - raw'!GE$7:GG$494)),"")</f>
        <v>50</v>
      </c>
      <c r="HC82" s="96" t="str">
        <f t="array" aca="1" ref="HC82" ca="1">IFERROR(_xlfn.STDEV.S(IF(('1. Database - raw'!GE$7:GG$494&gt;0)*('1. Database - raw'!$AD$7:$AD$494=$A82)*(INDIRECT($Q82,TRUE)=$O82),'1. Database - raw'!GE$7:GG$494)),"")</f>
        <v/>
      </c>
      <c r="HD82" s="59">
        <f t="array" aca="1" ref="HD82" ca="1">IFERROR(IF(COUNT(IF(('1. Database - raw'!GE$7:GG$494&gt;0)*('1. Database - raw'!$AD$7:$AD$494=$A82)*(INDIRECT($Q82,TRUE)=$O82),'1. Database - raw'!GE$7:GG$494))&gt;0,COUNT(IF(('1. Database - raw'!GE$7:GG$494&gt;0)*('1. Database - raw'!$AD$7:$AD$494=$A82)*(INDIRECT($Q82,TRUE)=$O82),'1. Database - raw'!GE$7:GG$494)),""),"")</f>
        <v>1</v>
      </c>
      <c r="HE82" s="95" t="str">
        <f t="shared" ca="1" si="274"/>
        <v/>
      </c>
      <c r="HF82" s="58" t="str">
        <f t="shared" ca="1" si="275"/>
        <v/>
      </c>
      <c r="HG82" s="58" t="str">
        <f t="shared" ca="1" si="276"/>
        <v/>
      </c>
      <c r="HH82" s="58" t="str">
        <f t="array" aca="1" ref="HH82" ca="1">IFERROR(AVERAGE(IF(('1. Database - raw'!GK$7:GM$494&gt;0)*('1. Database - raw'!$AD$7:$AD$494=$A82)*(INDIRECT($Q82,TRUE)=$O82),'1. Database - raw'!GK$7:GM$494)),"")</f>
        <v/>
      </c>
      <c r="HI82" s="96" t="str">
        <f t="array" aca="1" ref="HI82" ca="1">IFERROR(_xlfn.STDEV.S(IF(('1. Database - raw'!GK$7:GM$494&gt;0)*('1. Database - raw'!$AD$7:$AD$494=$A82)*(INDIRECT($Q82,TRUE)=$O82),'1. Database - raw'!GK$7:GM$494)),"")</f>
        <v/>
      </c>
      <c r="HJ82" s="59" t="str">
        <f t="array" aca="1" ref="HJ82" ca="1">IFERROR(IF(COUNT(IF(('1. Database - raw'!GK$7:GM$494&gt;0)*('1. Database - raw'!$AD$7:$AD$494=$A82)*(INDIRECT($Q82,TRUE)=$O82),'1. Database - raw'!GK$7:GM$494))&gt;0,COUNT(IF(('1. Database - raw'!GK$7:GM$494&gt;0)*('1. Database - raw'!$AD$7:$AD$494=$A82)*(INDIRECT($Q82,TRUE)=$O82),'1. Database - raw'!GK$7:GM$494)),""),"")</f>
        <v/>
      </c>
      <c r="HK82" s="95" t="str">
        <f t="shared" ca="1" si="277"/>
        <v/>
      </c>
      <c r="HL82" s="58" t="str">
        <f t="shared" ca="1" si="278"/>
        <v/>
      </c>
      <c r="HM82" s="58" t="str">
        <f t="shared" ca="1" si="279"/>
        <v/>
      </c>
      <c r="HN82" s="58" t="str">
        <f t="array" aca="1" ref="HN82" ca="1">IFERROR(AVERAGE(IF(('1. Database - raw'!GQ$7:GS$494&gt;0)*('1. Database - raw'!$AD$7:$AD$494=$A82)*(INDIRECT($Q82,TRUE)=$O82),'1. Database - raw'!GQ$7:GS$494)),"")</f>
        <v/>
      </c>
      <c r="HO82" s="96" t="str">
        <f t="array" aca="1" ref="HO82" ca="1">IFERROR(_xlfn.STDEV.S(IF(('1. Database - raw'!GQ$7:GS$494&gt;0)*('1. Database - raw'!$AD$7:$AD$494=$A82)*(INDIRECT($Q82,TRUE)=$O82),'1. Database - raw'!GQ$7:GS$494)),"")</f>
        <v/>
      </c>
      <c r="HP82" s="59" t="str">
        <f t="array" aca="1" ref="HP82" ca="1">IFERROR(IF(COUNT(IF(('1. Database - raw'!GQ$7:GS$494&gt;0)*('1. Database - raw'!$AD$7:$AD$494=$A82)*(INDIRECT($Q82,TRUE)=$O82),'1. Database - raw'!GQ$7:GS$494))&gt;0,COUNT(IF(('1. Database - raw'!GQ$7:GS$494&gt;0)*('1. Database - raw'!$AD$7:$AD$494=$A82)*(INDIRECT($Q82,TRUE)=$O82),'1. Database - raw'!GQ$7:GS$494)),""),"")</f>
        <v/>
      </c>
      <c r="HQ82" s="95" t="str">
        <f t="shared" ca="1" si="280"/>
        <v/>
      </c>
      <c r="HR82" s="58" t="str">
        <f t="shared" ca="1" si="281"/>
        <v/>
      </c>
      <c r="HS82" s="58" t="str">
        <f t="shared" ca="1" si="282"/>
        <v/>
      </c>
      <c r="HT82" s="58" t="str">
        <f t="array" aca="1" ref="HT82" ca="1">IFERROR(AVERAGE(IF(('1. Database - raw'!GW$7:GY$494&gt;0)*('1. Database - raw'!$AD$7:$AD$494=$A82)*(INDIRECT($Q82,TRUE)=$O82),'1. Database - raw'!GW$7:GY$494)),"")</f>
        <v/>
      </c>
      <c r="HU82" s="96" t="str">
        <f t="array" aca="1" ref="HU82" ca="1">IFERROR(_xlfn.STDEV.S(IF(('1. Database - raw'!GW$7:GY$494&gt;0)*('1. Database - raw'!$AD$7:$AD$494=$A82)*(INDIRECT($Q82,TRUE)=$O82),'1. Database - raw'!GW$7:GY$494)),"")</f>
        <v/>
      </c>
      <c r="HV82" s="59" t="str">
        <f t="array" aca="1" ref="HV82" ca="1">IFERROR(IF(COUNT(IF(('1. Database - raw'!GW$7:GY$494&gt;0)*('1. Database - raw'!$AD$7:$AD$494=$A82)*(INDIRECT($Q82,TRUE)=$O82),'1. Database - raw'!GW$7:GY$494))&gt;0,COUNT(IF(('1. Database - raw'!GW$7:GY$494&gt;0)*('1. Database - raw'!$AD$7:$AD$494=$A82)*(INDIRECT($Q82,TRUE)=$O82),'1. Database - raw'!GW$7:GY$494)),""),"")</f>
        <v/>
      </c>
      <c r="HW82" s="95" t="str">
        <f t="shared" ca="1" si="283"/>
        <v/>
      </c>
      <c r="HX82" s="58" t="str">
        <f t="shared" ca="1" si="284"/>
        <v/>
      </c>
      <c r="HY82" s="58" t="str">
        <f t="shared" ca="1" si="285"/>
        <v/>
      </c>
      <c r="HZ82" s="58" t="str">
        <f t="array" aca="1" ref="HZ82" ca="1">IFERROR(AVERAGE(IF(('1. Database - raw'!HC$7:HE$494&gt;0)*('1. Database - raw'!$AD$7:$AD$494=$A82)*(INDIRECT($Q82,TRUE)=$O82),'1. Database - raw'!HC$7:HE$494)),"")</f>
        <v/>
      </c>
      <c r="IA82" s="96" t="str">
        <f t="array" aca="1" ref="IA82" ca="1">IFERROR(_xlfn.STDEV.S(IF(('1. Database - raw'!HC$7:HE$494&gt;0)*('1. Database - raw'!$AD$7:$AD$494=$A82)*(INDIRECT($Q82,TRUE)=$O82),'1. Database - raw'!HC$7:HE$494)),"")</f>
        <v/>
      </c>
      <c r="IB82" s="59" t="str">
        <f t="array" aca="1" ref="IB82" ca="1">IFERROR(IF(COUNT(IF(('1. Database - raw'!HC$7:HE$494&gt;0)*('1. Database - raw'!$AD$7:$AD$494=$A82)*(INDIRECT($Q82,TRUE)=$O82),'1. Database - raw'!HC$7:HE$494))&gt;0,COUNT(IF(('1. Database - raw'!HC$7:HE$494&gt;0)*('1. Database - raw'!$AD$7:$AD$494=$A82)*(INDIRECT($Q82,TRUE)=$O82),'1. Database - raw'!HC$7:HE$494)),""),"")</f>
        <v/>
      </c>
      <c r="IC82" s="95" t="str">
        <f t="shared" ca="1" si="286"/>
        <v/>
      </c>
      <c r="ID82" s="58" t="str">
        <f t="shared" ca="1" si="287"/>
        <v/>
      </c>
      <c r="IE82" s="58" t="str">
        <f t="shared" ca="1" si="288"/>
        <v/>
      </c>
      <c r="IF82" s="58" t="str">
        <f t="array" aca="1" ref="IF82" ca="1">IFERROR(AVERAGE(IF(('1. Database - raw'!HI$7:HK$494&gt;0)*('1. Database - raw'!$AD$7:$AD$494=$A82)*(INDIRECT($Q82,TRUE)=$O82),'1. Database - raw'!HI$7:HK$494)),"")</f>
        <v/>
      </c>
      <c r="IG82" s="96" t="str">
        <f t="array" aca="1" ref="IG82" ca="1">IFERROR(_xlfn.STDEV.S(IF(('1. Database - raw'!HI$7:HK$494&gt;0)*('1. Database - raw'!$AD$7:$AD$494=$A82)*(INDIRECT($Q82,TRUE)=$O82),'1. Database - raw'!HI$7:HK$494)),"")</f>
        <v/>
      </c>
      <c r="IH82" s="59" t="str">
        <f t="array" aca="1" ref="IH82" ca="1">IFERROR(IF(COUNT(IF(('1. Database - raw'!HI$7:HK$494&gt;0)*('1. Database - raw'!$AD$7:$AD$494=$A82)*(INDIRECT($Q82,TRUE)=$O82),'1. Database - raw'!HI$7:HK$494))&gt;0,COUNT(IF(('1. Database - raw'!HI$7:HK$494&gt;0)*('1. Database - raw'!$AD$7:$AD$494=$A82)*(INDIRECT($Q82,TRUE)=$O82),'1. Database - raw'!HI$7:HK$494)),""),"")</f>
        <v/>
      </c>
      <c r="II82" s="95" t="str">
        <f t="shared" ca="1" si="289"/>
        <v/>
      </c>
      <c r="IJ82" s="58" t="str">
        <f t="shared" ca="1" si="290"/>
        <v/>
      </c>
      <c r="IK82" s="58" t="str">
        <f t="shared" ca="1" si="291"/>
        <v/>
      </c>
      <c r="IL82" s="58" t="str">
        <f t="array" aca="1" ref="IL82" ca="1">IFERROR(AVERAGE(IF(('1. Database - raw'!HO$7:HQ$494&gt;0)*('1. Database - raw'!$AD$7:$AD$494=$A82)*(INDIRECT($Q82,TRUE)=$O82),'1. Database - raw'!HO$7:HQ$494)),"")</f>
        <v/>
      </c>
      <c r="IM82" s="96" t="str">
        <f t="array" aca="1" ref="IM82" ca="1">IFERROR(_xlfn.STDEV.S(IF(('1. Database - raw'!HO$7:HQ$494&gt;0)*('1. Database - raw'!$AD$7:$AD$494=$A82)*(INDIRECT($Q82,TRUE)=$O82),'1. Database - raw'!HO$7:HQ$494)),"")</f>
        <v/>
      </c>
      <c r="IN82" s="59" t="str">
        <f t="array" aca="1" ref="IN82" ca="1">IFERROR(IF(COUNT(IF(('1. Database - raw'!HO$7:HQ$494&gt;0)*('1. Database - raw'!$AD$7:$AD$494=$A82)*(INDIRECT($Q82,TRUE)=$O82),'1. Database - raw'!HO$7:HQ$494))&gt;0,COUNT(IF(('1. Database - raw'!HO$7:HQ$494&gt;0)*('1. Database - raw'!$AD$7:$AD$494=$A82)*(INDIRECT($Q82,TRUE)=$O82),'1. Database - raw'!HO$7:HQ$494)),""),"")</f>
        <v/>
      </c>
      <c r="IO82" s="95">
        <f t="shared" ca="1" si="292"/>
        <v>65.98269944690567</v>
      </c>
      <c r="IP82" s="58">
        <f t="shared" ca="1" si="293"/>
        <v>85.568805760468678</v>
      </c>
      <c r="IQ82" s="58">
        <f t="shared" ca="1" si="294"/>
        <v>75.140274104661444</v>
      </c>
      <c r="IR82" s="58">
        <f t="array" aca="1" ref="IR82" ca="1">IFERROR(AVERAGE(IF(('1. Database - raw'!HU$7:HW$494&gt;0)*('1. Database - raw'!$AD$7:$AD$494=$A82)*(INDIRECT($Q82,TRUE)=$O82),'1. Database - raw'!HU$7:HW$494)),"")</f>
        <v>77.964285714285708</v>
      </c>
      <c r="IS82" s="96">
        <f t="array" aca="1" ref="IS82" ca="1">IFERROR(_xlfn.STDEV.S(IF(('1. Database - raw'!HU$7:HW$494&gt;0)*('1. Database - raw'!$AD$7:$AD$494=$A82)*(INDIRECT($Q82,TRUE)=$O82),'1. Database - raw'!HU$7:HW$494)),"")</f>
        <v>21.574971508773675</v>
      </c>
      <c r="IT82" s="59">
        <f t="array" aca="1" ref="IT82" ca="1">IFERROR(IF(COUNT(IF(('1. Database - raw'!HU$7:HW$494&gt;0)*('1. Database - raw'!$AD$7:$AD$494=$A82)*(INDIRECT($Q82,TRUE)=$O82),'1. Database - raw'!HU$7:HW$494))&gt;0,COUNT(IF(('1. Database - raw'!HU$7:HW$494&gt;0)*('1. Database - raw'!$AD$7:$AD$494=$A82)*(INDIRECT($Q82,TRUE)=$O82),'1. Database - raw'!HU$7:HW$494)),""),"")</f>
        <v>14</v>
      </c>
      <c r="IU82" s="95" t="str">
        <f t="shared" ca="1" si="295"/>
        <v/>
      </c>
      <c r="IV82" s="58" t="str">
        <f t="shared" ca="1" si="296"/>
        <v/>
      </c>
      <c r="IW82" s="58" t="str">
        <f t="shared" ca="1" si="297"/>
        <v/>
      </c>
      <c r="IX82" s="58">
        <f t="array" aca="1" ref="IX82" ca="1">IFERROR(AVERAGE(IF(('1. Database - raw'!IA$7:IC$494&gt;0)*('1. Database - raw'!$AD$7:$AD$494=$A82)*(INDIRECT($Q82,TRUE)=$O82),'1. Database - raw'!IA$7:IC$494)),"")</f>
        <v>190</v>
      </c>
      <c r="IY82" s="96" t="str">
        <f t="array" aca="1" ref="IY82" ca="1">IFERROR(_xlfn.STDEV.S(IF(('1. Database - raw'!IA$7:IC$494&gt;0)*('1. Database - raw'!$AD$7:$AD$494=$A82)*(INDIRECT($Q82,TRUE)=$O82),'1. Database - raw'!IA$7:IC$494)),"")</f>
        <v/>
      </c>
      <c r="IZ82" s="59">
        <f t="array" aca="1" ref="IZ82" ca="1">IFERROR(IF(COUNT(IF(('1. Database - raw'!IA$7:IC$494&gt;0)*('1. Database - raw'!$AD$7:$AD$494=$A82)*(INDIRECT($Q82,TRUE)=$O82),'1. Database - raw'!IA$7:IC$494))&gt;0,COUNT(IF(('1. Database - raw'!IA$7:IC$494&gt;0)*('1. Database - raw'!$AD$7:$AD$494=$A82)*(INDIRECT($Q82,TRUE)=$O82),'1. Database - raw'!IA$7:IC$494)),""),"")</f>
        <v>1</v>
      </c>
      <c r="JA82" s="95" t="str">
        <f t="shared" ca="1" si="298"/>
        <v/>
      </c>
      <c r="JB82" s="58" t="str">
        <f t="shared" ca="1" si="299"/>
        <v/>
      </c>
      <c r="JC82" s="58" t="str">
        <f t="shared" ca="1" si="300"/>
        <v/>
      </c>
      <c r="JD82" s="58">
        <f t="array" aca="1" ref="JD82" ca="1">IFERROR(AVERAGE(IF(('1. Database - raw'!IG$7:II$494&gt;0)*('1. Database - raw'!$AD$7:$AD$494=$A82)*(INDIRECT($Q82,TRUE)=$O82),'1. Database - raw'!IG$7:II$494)),"")</f>
        <v>125</v>
      </c>
      <c r="JE82" s="96" t="str">
        <f t="array" aca="1" ref="JE82" ca="1">IFERROR(_xlfn.STDEV.S(IF(('1. Database - raw'!IG$7:II$494&gt;0)*('1. Database - raw'!$AD$7:$AD$494=$A82)*(INDIRECT($Q82,TRUE)=$O82),'1. Database - raw'!IG$7:II$494)),"")</f>
        <v/>
      </c>
      <c r="JF82" s="59">
        <f t="array" aca="1" ref="JF82" ca="1">IFERROR(IF(COUNT(IF(('1. Database - raw'!IG$7:II$494&gt;0)*('1. Database - raw'!$AD$7:$AD$494=$A82)*(INDIRECT($Q82,TRUE)=$O82),'1. Database - raw'!IG$7:II$494))&gt;0,COUNT(IF(('1. Database - raw'!IG$7:II$494&gt;0)*('1. Database - raw'!$AD$7:$AD$494=$A82)*(INDIRECT($Q82,TRUE)=$O82),'1. Database - raw'!IG$7:II$494)),""),"")</f>
        <v>1</v>
      </c>
      <c r="JG82" s="152">
        <f t="shared" ca="1" si="301"/>
        <v>12.023472706579112</v>
      </c>
      <c r="JH82" s="150">
        <f t="shared" ca="1" si="302"/>
        <v>14.276306571371281</v>
      </c>
      <c r="JI82" s="150">
        <f t="shared" ca="1" si="303"/>
        <v>13.101556488129134</v>
      </c>
      <c r="JJ82" s="150">
        <f t="array" aca="1" ref="JJ82" ca="1">IFERROR(AVERAGE(IF(('1. Database - raw'!IM$7:IO$494&gt;0)*('1. Database - raw'!$AD$7:$AD$494=$A82)*(INDIRECT($Q82,TRUE)=$O82),'1. Database - raw'!IM$7:IO$494)),"")</f>
        <v>13.423076923076923</v>
      </c>
      <c r="JK82" s="279">
        <f t="array" aca="1" ref="JK82" ca="1">IFERROR(_xlfn.STDEV.S(IF(('1. Database - raw'!IM$7:IO$494&gt;0)*('1. Database - raw'!$AD$7:$AD$494=$A82)*(INDIRECT($Q82,TRUE)=$O82),'1. Database - raw'!IM$7:IO$494)),"")</f>
        <v>2.9919764499278889</v>
      </c>
      <c r="JL82" s="59">
        <f t="array" aca="1" ref="JL82" ca="1">IFERROR(IF(COUNT(IF(('1. Database - raw'!IM$7:IO$494&gt;0)*('1. Database - raw'!$AD$7:$AD$494=$A82)*(INDIRECT($Q82,TRUE)=$O82),'1. Database - raw'!IM$7:IO$494))&gt;0,COUNT(IF(('1. Database - raw'!IM$7:IO$494&gt;0)*('1. Database - raw'!$AD$7:$AD$494=$A82)*(INDIRECT($Q82,TRUE)=$O82),'1. Database - raw'!IM$7:IO$494)),""),"")</f>
        <v>13</v>
      </c>
      <c r="JM82" s="152" t="str">
        <f t="shared" ca="1" si="304"/>
        <v/>
      </c>
      <c r="JN82" s="150" t="str">
        <f t="shared" ca="1" si="305"/>
        <v/>
      </c>
      <c r="JO82" s="150" t="str">
        <f t="shared" ca="1" si="306"/>
        <v/>
      </c>
      <c r="JP82" s="150" t="str">
        <f t="array" aca="1" ref="JP82" ca="1">IFERROR(AVERAGE(IF(('1. Database - raw'!IS$7:IU$494&gt;0)*('1. Database - raw'!$AD$7:$AD$494=$A82)*(INDIRECT($Q82,TRUE)=$O82),'1. Database - raw'!IS$7:IU$494)),"")</f>
        <v/>
      </c>
      <c r="JQ82" s="279" t="str">
        <f t="array" aca="1" ref="JQ82" ca="1">IFERROR(_xlfn.STDEV.S(IF(('1. Database - raw'!IS$7:IU$494&gt;0)*('1. Database - raw'!$AD$7:$AD$494=$A82)*(INDIRECT($Q82,TRUE)=$O82),'1. Database - raw'!IS$7:IU$494)),"")</f>
        <v/>
      </c>
      <c r="JR82" s="59" t="str">
        <f t="array" aca="1" ref="JR82" ca="1">IFERROR(IF(COUNT(IF(('1. Database - raw'!IS$7:IU$494&gt;0)*('1. Database - raw'!$AD$7:$AD$494=$A82)*(INDIRECT($Q82,TRUE)=$O82),'1. Database - raw'!IS$7:IU$494))&gt;0,COUNT(IF(('1. Database - raw'!IS$7:IU$494&gt;0)*('1. Database - raw'!$AD$7:$AD$494=$A82)*(INDIRECT($Q82,TRUE)=$O82),'1. Database - raw'!IS$7:IU$494)),""),"")</f>
        <v/>
      </c>
      <c r="JS82" s="152" t="str">
        <f t="shared" ca="1" si="307"/>
        <v/>
      </c>
      <c r="JT82" s="150" t="str">
        <f t="shared" ca="1" si="308"/>
        <v/>
      </c>
      <c r="JU82" s="150" t="str">
        <f t="shared" ca="1" si="309"/>
        <v/>
      </c>
      <c r="JV82" s="150" t="str">
        <f t="array" aca="1" ref="JV82" ca="1">IFERROR(AVERAGE(IF(('1. Database - raw'!IY$7:JA$494&gt;0)*('1. Database - raw'!$AD$7:$AD$494=$A82)*(INDIRECT($Q82,TRUE)=$O82),'1. Database - raw'!IY$7:JA$494)),"")</f>
        <v/>
      </c>
      <c r="JW82" s="279" t="str">
        <f t="array" aca="1" ref="JW82" ca="1">IFERROR(_xlfn.STDEV.S(IF(('1. Database - raw'!IY$7:JA$494&gt;0)*('1. Database - raw'!$AD$7:$AD$494=$A82)*(INDIRECT($Q82,TRUE)=$O82),'1. Database - raw'!IY$7:JA$494)),"")</f>
        <v/>
      </c>
      <c r="JX82" s="59" t="str">
        <f t="array" aca="1" ref="JX82" ca="1">IFERROR(IF(COUNT(IF(('1. Database - raw'!IY$7:JA$494&gt;0)*('1. Database - raw'!$AD$7:$AD$494=$A82)*(INDIRECT($Q82,TRUE)=$O82),'1. Database - raw'!IY$7:JA$494))&gt;0,COUNT(IF(('1. Database - raw'!IY$7:JA$494&gt;0)*('1. Database - raw'!$AD$7:$AD$494=$A82)*(INDIRECT($Q82,TRUE)=$O82),'1. Database - raw'!IY$7:JA$494)),""),"")</f>
        <v/>
      </c>
      <c r="JY82" s="152" t="str">
        <f t="shared" ca="1" si="310"/>
        <v/>
      </c>
      <c r="JZ82" s="150" t="str">
        <f t="shared" ca="1" si="311"/>
        <v/>
      </c>
      <c r="KA82" s="150" t="str">
        <f t="shared" ca="1" si="312"/>
        <v/>
      </c>
      <c r="KB82" s="150" t="str">
        <f t="array" aca="1" ref="KB82" ca="1">IFERROR(AVERAGE(IF(('1. Database - raw'!JE$7:JG$494&gt;0)*('1. Database - raw'!$AD$7:$AD$494=$A82)*(INDIRECT($Q82,TRUE)=$O82),'1. Database - raw'!JE$7:JG$494)),"")</f>
        <v/>
      </c>
      <c r="KC82" s="279" t="str">
        <f t="array" aca="1" ref="KC82" ca="1">IFERROR(_xlfn.STDEV.S(IF(('1. Database - raw'!JE$7:JG$494&gt;0)*('1. Database - raw'!$AD$7:$AD$494=$A82)*(INDIRECT($Q82,TRUE)=$O82),'1. Database - raw'!JE$7:JG$494)),"")</f>
        <v/>
      </c>
      <c r="KD82" s="59" t="str">
        <f t="array" aca="1" ref="KD82" ca="1">IFERROR(IF(COUNT(IF(('1. Database - raw'!JE$7:JG$494&gt;0)*('1. Database - raw'!$AD$7:$AD$494=$A82)*(INDIRECT($Q82,TRUE)=$O82),'1. Database - raw'!JE$7:JG$494))&gt;0,COUNT(IF(('1. Database - raw'!JE$7:JG$494&gt;0)*('1. Database - raw'!$AD$7:$AD$494=$A82)*(INDIRECT($Q82,TRUE)=$O82),'1. Database - raw'!JE$7:JG$494)),""),"")</f>
        <v/>
      </c>
      <c r="KE82" s="152" t="str">
        <f t="shared" ca="1" si="313"/>
        <v/>
      </c>
      <c r="KF82" s="150" t="str">
        <f t="shared" ca="1" si="314"/>
        <v/>
      </c>
      <c r="KG82" s="150" t="str">
        <f t="shared" ca="1" si="315"/>
        <v/>
      </c>
      <c r="KH82" s="150" t="str">
        <f t="array" aca="1" ref="KH82" ca="1">IFERROR(AVERAGE(IF(('1. Database - raw'!JK$7:JM$494&gt;0)*('1. Database - raw'!$AD$7:$AD$494=$A82)*(INDIRECT($Q82,TRUE)=$O82),'1. Database - raw'!JK$7:JM$494)),"")</f>
        <v/>
      </c>
      <c r="KI82" s="279" t="str">
        <f t="array" aca="1" ref="KI82" ca="1">IFERROR(_xlfn.STDEV.S(IF(('1. Database - raw'!JK$7:JM$494&gt;0)*('1. Database - raw'!$AD$7:$AD$494=$A82)*(INDIRECT($Q82,TRUE)=$O82),'1. Database - raw'!JK$7:JM$494)),"")</f>
        <v/>
      </c>
      <c r="KJ82" s="59" t="str">
        <f t="array" aca="1" ref="KJ82" ca="1">IFERROR(IF(COUNT(IF(('1. Database - raw'!JK$7:JM$494&gt;0)*('1. Database - raw'!$AD$7:$AD$494=$A82)*(INDIRECT($Q82,TRUE)=$O82),'1. Database - raw'!JK$7:JM$494))&gt;0,COUNT(IF(('1. Database - raw'!JK$7:JM$494&gt;0)*('1. Database - raw'!$AD$7:$AD$494=$A82)*(INDIRECT($Q82,TRUE)=$O82),'1. Database - raw'!JK$7:JM$494)),""),"")</f>
        <v/>
      </c>
      <c r="KK82" s="152" t="str">
        <f t="shared" ca="1" si="316"/>
        <v/>
      </c>
      <c r="KL82" s="150" t="str">
        <f t="shared" ca="1" si="317"/>
        <v/>
      </c>
      <c r="KM82" s="150" t="str">
        <f t="shared" ca="1" si="318"/>
        <v/>
      </c>
      <c r="KN82" s="150" t="str">
        <f t="array" aca="1" ref="KN82" ca="1">IFERROR(AVERAGE(IF(('1. Database - raw'!JQ$7:JS$494&gt;0)*('1. Database - raw'!$AD$7:$AD$494=$A82)*(INDIRECT($Q82,TRUE)=$O82),'1. Database - raw'!JQ$7:JS$494)),"")</f>
        <v/>
      </c>
      <c r="KO82" s="279" t="str">
        <f t="array" aca="1" ref="KO82" ca="1">IFERROR(_xlfn.STDEV.S(IF(('1. Database - raw'!JQ$7:JS$494&gt;0)*('1. Database - raw'!$AD$7:$AD$494=$A82)*(INDIRECT($Q82,TRUE)=$O82),'1. Database - raw'!JQ$7:JS$494)),"")</f>
        <v/>
      </c>
      <c r="KP82" s="59" t="str">
        <f t="array" aca="1" ref="KP82" ca="1">IFERROR(IF(COUNT(IF(('1. Database - raw'!JQ$7:JS$494&gt;0)*('1. Database - raw'!$AD$7:$AD$494=$A82)*(INDIRECT($Q82,TRUE)=$O82),'1. Database - raw'!JQ$7:JS$494))&gt;0,COUNT(IF(('1. Database - raw'!JQ$7:JS$494&gt;0)*('1. Database - raw'!$AD$7:$AD$494=$A82)*(INDIRECT($Q82,TRUE)=$O82),'1. Database - raw'!JQ$7:JS$494)),""),"")</f>
        <v/>
      </c>
      <c r="KQ82" s="152" t="str">
        <f t="shared" ca="1" si="319"/>
        <v/>
      </c>
      <c r="KR82" s="150" t="str">
        <f t="shared" ca="1" si="320"/>
        <v/>
      </c>
      <c r="KS82" s="150" t="str">
        <f t="shared" ca="1" si="321"/>
        <v/>
      </c>
      <c r="KT82" s="150" t="str">
        <f t="array" aca="1" ref="KT82" ca="1">IFERROR(AVERAGE(IF(('1. Database - raw'!JW$7:JY$494&gt;0)*('1. Database - raw'!$AD$7:$AD$494=$A82)*(INDIRECT($Q82,TRUE)=$O82),'1. Database - raw'!JW$7:JY$494)),"")</f>
        <v/>
      </c>
      <c r="KU82" s="279" t="str">
        <f t="array" aca="1" ref="KU82" ca="1">IFERROR(_xlfn.STDEV.S(IF(('1. Database - raw'!JW$7:JY$494&gt;0)*('1. Database - raw'!$AD$7:$AD$494=$A82)*(INDIRECT($Q82,TRUE)=$O82),'1. Database - raw'!JW$7:JY$494)),"")</f>
        <v/>
      </c>
      <c r="KV82" s="59" t="str">
        <f t="array" aca="1" ref="KV82" ca="1">IFERROR(IF(COUNT(IF(('1. Database - raw'!JW$7:JY$494&gt;0)*('1. Database - raw'!$AD$7:$AD$494=$A82)*(INDIRECT($Q82,TRUE)=$O82),'1. Database - raw'!JW$7:JY$494))&gt;0,COUNT(IF(('1. Database - raw'!JW$7:JY$494&gt;0)*('1. Database - raw'!$AD$7:$AD$494=$A82)*(INDIRECT($Q82,TRUE)=$O82),'1. Database - raw'!JW$7:JY$494)),""),"")</f>
        <v/>
      </c>
      <c r="KW82" s="152" t="str">
        <f t="shared" ca="1" si="322"/>
        <v/>
      </c>
      <c r="KX82" s="150" t="str">
        <f t="shared" ca="1" si="323"/>
        <v/>
      </c>
      <c r="KY82" s="150" t="str">
        <f t="shared" ca="1" si="324"/>
        <v/>
      </c>
      <c r="KZ82" s="150" t="str">
        <f t="array" aca="1" ref="KZ82" ca="1">IFERROR(AVERAGE(IF(('1. Database - raw'!KC$7:KE$494&gt;0)*('1. Database - raw'!$AD$7:$AD$494=$A82)*(INDIRECT($Q82,TRUE)=$O82),'1. Database - raw'!KC$7:KE$494)),"")</f>
        <v/>
      </c>
      <c r="LA82" s="279" t="str">
        <f t="array" aca="1" ref="LA82" ca="1">IFERROR(_xlfn.STDEV.S(IF(('1. Database - raw'!KC$7:KE$494&gt;0)*('1. Database - raw'!$AD$7:$AD$494=$A82)*(INDIRECT($Q82,TRUE)=$O82),'1. Database - raw'!KC$7:KE$494)),"")</f>
        <v/>
      </c>
      <c r="LB82" s="59" t="str">
        <f t="array" aca="1" ref="LB82" ca="1">IFERROR(IF(COUNT(IF(('1. Database - raw'!KC$7:KE$494&gt;0)*('1. Database - raw'!$AD$7:$AD$494=$A82)*(INDIRECT($Q82,TRUE)=$O82),'1. Database - raw'!KC$7:KE$494))&gt;0,COUNT(IF(('1. Database - raw'!KC$7:KE$494&gt;0)*('1. Database - raw'!$AD$7:$AD$494=$A82)*(INDIRECT($Q82,TRUE)=$O82),'1. Database - raw'!KC$7:KE$494)),""),"")</f>
        <v/>
      </c>
      <c r="LC82" s="152" t="str">
        <f t="shared" ca="1" si="325"/>
        <v/>
      </c>
      <c r="LD82" s="150" t="str">
        <f t="shared" ca="1" si="326"/>
        <v/>
      </c>
      <c r="LE82" s="150" t="str">
        <f t="shared" ca="1" si="327"/>
        <v/>
      </c>
      <c r="LF82" s="150" t="str">
        <f t="array" aca="1" ref="LF82" ca="1">IFERROR(AVERAGE(IF(('1. Database - raw'!KI$7:KK$494&gt;0)*('1. Database - raw'!$AD$7:$AD$494=$A82)*(INDIRECT($Q82,TRUE)=$O82),'1. Database - raw'!KI$7:KK$494)),"")</f>
        <v/>
      </c>
      <c r="LG82" s="279" t="str">
        <f t="array" aca="1" ref="LG82" ca="1">IFERROR(_xlfn.STDEV.S(IF(('1. Database - raw'!KI$7:KK$494&gt;0)*('1. Database - raw'!$AD$7:$AD$494=$A82)*(INDIRECT($Q82,TRUE)=$O82),'1. Database - raw'!KI$7:KK$494)),"")</f>
        <v/>
      </c>
      <c r="LH82" s="59" t="str">
        <f t="array" aca="1" ref="LH82" ca="1">IFERROR(IF(COUNT(IF(('1. Database - raw'!KI$7:KK$494&gt;0)*('1. Database - raw'!$AD$7:$AD$494=$A82)*(INDIRECT($Q82,TRUE)=$O82),'1. Database - raw'!KI$7:KK$494))&gt;0,COUNT(IF(('1. Database - raw'!KI$7:KK$494&gt;0)*('1. Database - raw'!$AD$7:$AD$494=$A82)*(INDIRECT($Q82,TRUE)=$O82),'1. Database - raw'!KI$7:KK$494)),""),"")</f>
        <v/>
      </c>
      <c r="LI82" s="152">
        <f t="shared" ca="1" si="328"/>
        <v>0.99984779939036328</v>
      </c>
      <c r="LJ82" s="150">
        <f t="shared" ca="1" si="329"/>
        <v>1.4711407440658346</v>
      </c>
      <c r="LK82" s="150">
        <f t="shared" ca="1" si="330"/>
        <v>1.212813602969445</v>
      </c>
      <c r="LL82" s="150">
        <f t="array" aca="1" ref="LL82" ca="1">IFERROR(AVERAGE(IF(('1. Database - raw'!KO$7:KQ$494&gt;0)*('1. Database - raw'!$AD$7:$AD$494=$A82)*(INDIRECT($Q82,TRUE)=$O82),'1. Database - raw'!KO$7:KQ$494)),"")</f>
        <v>1.2807692307692309</v>
      </c>
      <c r="LM82" s="279">
        <f t="array" aca="1" ref="LM82" ca="1">IFERROR(_xlfn.STDEV.S(IF(('1. Database - raw'!KO$7:KQ$494&gt;0)*('1. Database - raw'!$AD$7:$AD$494=$A82)*(INDIRECT($Q82,TRUE)=$O82),'1. Database - raw'!KO$7:KQ$494)),"")</f>
        <v>0.43471181140424359</v>
      </c>
      <c r="LN82" s="59">
        <f t="array" aca="1" ref="LN82" ca="1">IFERROR(IF(COUNT(IF(('1. Database - raw'!KO$7:KQ$494&gt;0)*('1. Database - raw'!$AD$7:$AD$494=$A82)*(INDIRECT($Q82,TRUE)=$O82),'1. Database - raw'!KO$7:KQ$494))&gt;0,COUNT(IF(('1. Database - raw'!KO$7:KQ$494&gt;0)*('1. Database - raw'!$AD$7:$AD$494=$A82)*(INDIRECT($Q82,TRUE)=$O82),'1. Database - raw'!KO$7:KQ$494)),""),"")</f>
        <v>13</v>
      </c>
      <c r="LO82" s="152" t="str">
        <f t="shared" ca="1" si="331"/>
        <v/>
      </c>
      <c r="LP82" s="150" t="str">
        <f t="shared" ca="1" si="332"/>
        <v/>
      </c>
      <c r="LQ82" s="150" t="str">
        <f t="shared" ca="1" si="333"/>
        <v/>
      </c>
      <c r="LR82" s="150" t="str">
        <f t="array" aca="1" ref="LR82" ca="1">IFERROR(AVERAGE(IF(('1. Database - raw'!KU$7:KW$494&gt;0)*('1. Database - raw'!$AD$7:$AD$494=$A82)*(INDIRECT($Q82,TRUE)=$O82),'1. Database - raw'!KU$7:KW$494)),"")</f>
        <v/>
      </c>
      <c r="LS82" s="279" t="str">
        <f t="array" aca="1" ref="LS82" ca="1">IFERROR(_xlfn.STDEV.S(IF(('1. Database - raw'!KU$7:KW$494&gt;0)*('1. Database - raw'!$AD$7:$AD$494=$A82)*(INDIRECT($Q82,TRUE)=$O82),'1. Database - raw'!KU$7:KW$494)),"")</f>
        <v/>
      </c>
      <c r="LT82" s="59" t="str">
        <f t="array" aca="1" ref="LT82" ca="1">IFERROR(IF(COUNT(IF(('1. Database - raw'!KU$7:KW$494&gt;0)*('1. Database - raw'!$AD$7:$AD$494=$A82)*(INDIRECT($Q82,TRUE)=$O82),'1. Database - raw'!KU$7:KW$494))&gt;0,COUNT(IF(('1. Database - raw'!KU$7:KW$494&gt;0)*('1. Database - raw'!$AD$7:$AD$494=$A82)*(INDIRECT($Q82,TRUE)=$O82),'1. Database - raw'!KU$7:KW$494)),""),"")</f>
        <v/>
      </c>
      <c r="LU82" s="152" t="str">
        <f t="shared" ca="1" si="334"/>
        <v/>
      </c>
      <c r="LV82" s="150" t="str">
        <f t="shared" ca="1" si="335"/>
        <v/>
      </c>
      <c r="LW82" s="150" t="str">
        <f t="shared" ca="1" si="336"/>
        <v/>
      </c>
      <c r="LX82" s="150" t="str">
        <f t="array" aca="1" ref="LX82" ca="1">IFERROR(AVERAGE(IF(('1. Database - raw'!LA$7:LC$494&gt;0)*('1. Database - raw'!$AD$7:$AD$494=$A82)*(INDIRECT($Q82,TRUE)=$O82),'1. Database - raw'!LA$7:LC$494)),"")</f>
        <v/>
      </c>
      <c r="LY82" s="279" t="str">
        <f t="array" aca="1" ref="LY82" ca="1">IFERROR(_xlfn.STDEV.S(IF(('1. Database - raw'!LA$7:LC$494&gt;0)*('1. Database - raw'!$AD$7:$AD$494=$A82)*(INDIRECT($Q82,TRUE)=$O82),'1. Database - raw'!LA$7:LC$494)),"")</f>
        <v/>
      </c>
      <c r="LZ82" s="59" t="str">
        <f t="array" aca="1" ref="LZ82" ca="1">IFERROR(IF(COUNT(IF(('1. Database - raw'!LA$7:LC$494&gt;0)*('1. Database - raw'!$AD$7:$AD$494=$A82)*(INDIRECT($Q82,TRUE)=$O82),'1. Database - raw'!LA$7:LC$494))&gt;0,COUNT(IF(('1. Database - raw'!LA$7:LC$494&gt;0)*('1. Database - raw'!$AD$7:$AD$494=$A82)*(INDIRECT($Q82,TRUE)=$O82),'1. Database - raw'!LA$7:LC$494)),""),"")</f>
        <v/>
      </c>
      <c r="MA82" s="152" t="str">
        <f t="shared" ca="1" si="337"/>
        <v/>
      </c>
      <c r="MB82" s="150" t="str">
        <f t="shared" ca="1" si="338"/>
        <v/>
      </c>
      <c r="MC82" s="150" t="str">
        <f t="shared" ca="1" si="339"/>
        <v/>
      </c>
      <c r="MD82" s="150" t="str">
        <f t="array" aca="1" ref="MD82" ca="1">IFERROR(AVERAGE(IF(('1. Database - raw'!LG$7:LI$494&gt;0)*('1. Database - raw'!$AD$7:$AD$494=$A82)*(INDIRECT($Q82,TRUE)=$O82),'1. Database - raw'!LG$7:LI$494)),"")</f>
        <v/>
      </c>
      <c r="ME82" s="279" t="str">
        <f t="array" aca="1" ref="ME82" ca="1">IFERROR(_xlfn.STDEV.S(IF(('1. Database - raw'!LG$7:LI$494&gt;0)*('1. Database - raw'!$AD$7:$AD$494=$A82)*(INDIRECT($Q82,TRUE)=$O82),'1. Database - raw'!LG$7:LI$494)),"")</f>
        <v/>
      </c>
      <c r="MF82" s="59" t="str">
        <f t="array" aca="1" ref="MF82" ca="1">IFERROR(IF(COUNT(IF(('1. Database - raw'!LG$7:LI$494&gt;0)*('1. Database - raw'!$AD$7:$AD$494=$A82)*(INDIRECT($Q82,TRUE)=$O82),'1. Database - raw'!LG$7:LI$494))&gt;0,COUNT(IF(('1. Database - raw'!LG$7:LI$494&gt;0)*('1. Database - raw'!$AD$7:$AD$494=$A82)*(INDIRECT($Q82,TRUE)=$O82),'1. Database - raw'!LG$7:LI$494)),""),"")</f>
        <v/>
      </c>
      <c r="MG82" s="152" t="str">
        <f t="shared" ca="1" si="340"/>
        <v/>
      </c>
      <c r="MH82" s="150" t="str">
        <f t="shared" ca="1" si="341"/>
        <v/>
      </c>
      <c r="MI82" s="150" t="str">
        <f t="shared" ca="1" si="342"/>
        <v/>
      </c>
      <c r="MJ82" s="150" t="str">
        <f t="array" aca="1" ref="MJ82" ca="1">IFERROR(AVERAGE(IF(('1. Database - raw'!LM$7:LO$494&gt;0)*('1. Database - raw'!$AD$7:$AD$494=$A82)*(INDIRECT($Q82,TRUE)=$O82),'1. Database - raw'!LM$7:LO$494)),"")</f>
        <v/>
      </c>
      <c r="MK82" s="279" t="str">
        <f t="array" aca="1" ref="MK82" ca="1">IFERROR(_xlfn.STDEV.S(IF(('1. Database - raw'!LM$7:LO$494&gt;0)*('1. Database - raw'!$AD$7:$AD$494=$A82)*(INDIRECT($Q82,TRUE)=$O82),'1. Database - raw'!LM$7:LO$494)),"")</f>
        <v/>
      </c>
      <c r="ML82" s="59" t="str">
        <f t="array" aca="1" ref="ML82" ca="1">IFERROR(IF(COUNT(IF(('1. Database - raw'!LM$7:LO$494&gt;0)*('1. Database - raw'!$AD$7:$AD$494=$A82)*(INDIRECT($Q82,TRUE)=$O82),'1. Database - raw'!LM$7:LO$494))&gt;0,COUNT(IF(('1. Database - raw'!LM$7:LO$494&gt;0)*('1. Database - raw'!$AD$7:$AD$494=$A82)*(INDIRECT($Q82,TRUE)=$O82),'1. Database - raw'!LM$7:LO$494)),""),"")</f>
        <v/>
      </c>
      <c r="MM82" s="152" t="str">
        <f t="shared" ca="1" si="343"/>
        <v/>
      </c>
      <c r="MN82" s="150" t="str">
        <f t="shared" ca="1" si="344"/>
        <v/>
      </c>
      <c r="MO82" s="150" t="str">
        <f t="shared" ca="1" si="345"/>
        <v/>
      </c>
      <c r="MP82" s="150" t="str">
        <f t="array" aca="1" ref="MP82" ca="1">IFERROR(AVERAGE(IF(('1. Database - raw'!LS$7:LU$494&gt;0)*('1. Database - raw'!$AD$7:$AD$494=$A82)*(INDIRECT($Q82,TRUE)=$O82),'1. Database - raw'!LS$7:LU$494)),"")</f>
        <v/>
      </c>
      <c r="MQ82" s="279" t="str">
        <f t="array" aca="1" ref="MQ82" ca="1">IFERROR(_xlfn.STDEV.S(IF(('1. Database - raw'!LS$7:LU$494&gt;0)*('1. Database - raw'!$AD$7:$AD$494=$A82)*(INDIRECT($Q82,TRUE)=$O82),'1. Database - raw'!LS$7:LU$494)),"")</f>
        <v/>
      </c>
      <c r="MR82" s="59" t="str">
        <f t="array" aca="1" ref="MR82" ca="1">IFERROR(IF(COUNT(IF(('1. Database - raw'!LS$7:LU$494&gt;0)*('1. Database - raw'!$AD$7:$AD$494=$A82)*(INDIRECT($Q82,TRUE)=$O82),'1. Database - raw'!LS$7:LU$494))&gt;0,COUNT(IF(('1. Database - raw'!LS$7:LU$494&gt;0)*('1. Database - raw'!$AD$7:$AD$494=$A82)*(INDIRECT($Q82,TRUE)=$O82),'1. Database - raw'!LS$7:LU$494)),""),"")</f>
        <v/>
      </c>
      <c r="MS82" s="152" t="str">
        <f t="shared" ca="1" si="346"/>
        <v/>
      </c>
      <c r="MT82" s="150" t="str">
        <f t="shared" ca="1" si="347"/>
        <v/>
      </c>
      <c r="MU82" s="150" t="str">
        <f t="shared" ca="1" si="348"/>
        <v/>
      </c>
      <c r="MV82" s="150" t="str">
        <f t="array" aca="1" ref="MV82" ca="1">IFERROR(AVERAGE(IF(('1. Database - raw'!LY$7:MA$494&gt;0)*('1. Database - raw'!$AD$7:$AD$494=$A82)*(INDIRECT($Q82,TRUE)=$O82),'1. Database - raw'!LY$7:MA$494)),"")</f>
        <v/>
      </c>
      <c r="MW82" s="279" t="str">
        <f t="array" aca="1" ref="MW82" ca="1">IFERROR(_xlfn.STDEV.S(IF(('1. Database - raw'!LY$7:MA$494&gt;0)*('1. Database - raw'!$AD$7:$AD$494=$A82)*(INDIRECT($Q82,TRUE)=$O82),'1. Database - raw'!LY$7:MA$494)),"")</f>
        <v/>
      </c>
      <c r="MX82" s="59" t="str">
        <f t="array" aca="1" ref="MX82" ca="1">IFERROR(IF(COUNT(IF(('1. Database - raw'!LY$7:MA$494&gt;0)*('1. Database - raw'!$AD$7:$AD$494=$A82)*(INDIRECT($Q82,TRUE)=$O82),'1. Database - raw'!LY$7:MA$494))&gt;0,COUNT(IF(('1. Database - raw'!LY$7:MA$494&gt;0)*('1. Database - raw'!$AD$7:$AD$494=$A82)*(INDIRECT($Q82,TRUE)=$O82),'1. Database - raw'!LY$7:MA$494)),""),"")</f>
        <v/>
      </c>
      <c r="MY82" s="152" t="str">
        <f t="shared" ca="1" si="349"/>
        <v/>
      </c>
      <c r="MZ82" s="150" t="str">
        <f t="shared" ca="1" si="350"/>
        <v/>
      </c>
      <c r="NA82" s="150" t="str">
        <f t="shared" ca="1" si="351"/>
        <v/>
      </c>
      <c r="NB82" s="150" t="str">
        <f t="array" aca="1" ref="NB82" ca="1">IFERROR(AVERAGE(IF(('1. Database - raw'!ME$7:MG$494&gt;0)*('1. Database - raw'!$AD$7:$AD$494=$A82)*(INDIRECT($Q82,TRUE)=$O82),'1. Database - raw'!ME$7:MG$494)),"")</f>
        <v/>
      </c>
      <c r="NC82" s="279" t="str">
        <f t="array" aca="1" ref="NC82" ca="1">IFERROR(_xlfn.STDEV.S(IF(('1. Database - raw'!ME$7:MG$494&gt;0)*('1. Database - raw'!$AD$7:$AD$494=$A82)*(INDIRECT($Q82,TRUE)=$O82),'1. Database - raw'!ME$7:MG$494)),"")</f>
        <v/>
      </c>
      <c r="ND82" s="59" t="str">
        <f t="array" aca="1" ref="ND82" ca="1">IFERROR(IF(COUNT(IF(('1. Database - raw'!ME$7:MG$494&gt;0)*('1. Database - raw'!$AD$7:$AD$494=$A82)*(INDIRECT($Q82,TRUE)=$O82),'1. Database - raw'!ME$7:MG$494))&gt;0,COUNT(IF(('1. Database - raw'!ME$7:MG$494&gt;0)*('1. Database - raw'!$AD$7:$AD$494=$A82)*(INDIRECT($Q82,TRUE)=$O82),'1. Database - raw'!ME$7:MG$494)),""),"")</f>
        <v/>
      </c>
      <c r="NE82" s="152" t="str">
        <f t="shared" ca="1" si="352"/>
        <v/>
      </c>
      <c r="NF82" s="150" t="str">
        <f t="shared" ca="1" si="353"/>
        <v/>
      </c>
      <c r="NG82" s="150" t="str">
        <f t="shared" ca="1" si="354"/>
        <v/>
      </c>
      <c r="NH82" s="150" t="str">
        <f t="array" aca="1" ref="NH82" ca="1">IFERROR(AVERAGE(IF(('1. Database - raw'!MK$7:MM$494&gt;0)*('1. Database - raw'!$AD$7:$AD$494=$A82)*(INDIRECT($Q82,TRUE)=$O82),'1. Database - raw'!MK$7:MM$494)),"")</f>
        <v/>
      </c>
      <c r="NI82" s="279" t="str">
        <f t="array" aca="1" ref="NI82" ca="1">IFERROR(_xlfn.STDEV.S(IF(('1. Database - raw'!MK$7:MM$494&gt;0)*('1. Database - raw'!$AD$7:$AD$494=$A82)*(INDIRECT($Q82,TRUE)=$O82),'1. Database - raw'!MK$7:MM$494)),"")</f>
        <v/>
      </c>
      <c r="NJ82" s="59" t="str">
        <f t="array" aca="1" ref="NJ82" ca="1">IFERROR(IF(COUNT(IF(('1. Database - raw'!MK$7:MM$494&gt;0)*('1. Database - raw'!$AD$7:$AD$494=$A82)*(INDIRECT($Q82,TRUE)=$O82),'1. Database - raw'!MK$7:MM$494))&gt;0,COUNT(IF(('1. Database - raw'!MK$7:MM$494&gt;0)*('1. Database - raw'!$AD$7:$AD$494=$A82)*(INDIRECT($Q82,TRUE)=$O82),'1. Database - raw'!MK$7:MM$494)),""),"")</f>
        <v/>
      </c>
      <c r="NK82" s="152" t="str">
        <f t="shared" ca="1" si="355"/>
        <v/>
      </c>
      <c r="NL82" s="150" t="str">
        <f t="shared" ca="1" si="356"/>
        <v/>
      </c>
      <c r="NM82" s="150" t="str">
        <f t="shared" ca="1" si="357"/>
        <v/>
      </c>
      <c r="NN82" s="150">
        <f t="array" aca="1" ref="NN82" ca="1">IFERROR(AVERAGE(IF(('1. Database - raw'!MQ$7:MS$494&gt;0)*('1. Database - raw'!$AD$7:$AD$494=$A82)*(INDIRECT($Q82,TRUE)=$O82),'1. Database - raw'!MQ$7:MS$494)),"")</f>
        <v>2.9693877551020411</v>
      </c>
      <c r="NO82" s="279" t="str">
        <f t="array" aca="1" ref="NO82" ca="1">IFERROR(_xlfn.STDEV.S(IF(('1. Database - raw'!MQ$7:MS$494&gt;0)*('1. Database - raw'!$AD$7:$AD$494=$A82)*(INDIRECT($Q82,TRUE)=$O82),'1. Database - raw'!MQ$7:MS$494)),"")</f>
        <v/>
      </c>
      <c r="NP82" s="59">
        <f t="array" aca="1" ref="NP82" ca="1">IFERROR(IF(COUNT(IF(('1. Database - raw'!MQ$7:MS$494&gt;0)*('1. Database - raw'!$AD$7:$AD$494=$A82)*(INDIRECT($Q82,TRUE)=$O82),'1. Database - raw'!MQ$7:MS$494))&gt;0,COUNT(IF(('1. Database - raw'!MQ$7:MS$494&gt;0)*('1. Database - raw'!$AD$7:$AD$494=$A82)*(INDIRECT($Q82,TRUE)=$O82),'1. Database - raw'!MQ$7:MS$494)),""),"")</f>
        <v>1</v>
      </c>
      <c r="NQ82" s="152" t="str">
        <f t="shared" ca="1" si="358"/>
        <v/>
      </c>
      <c r="NR82" s="150" t="str">
        <f t="shared" ca="1" si="359"/>
        <v/>
      </c>
      <c r="NS82" s="150" t="str">
        <f t="shared" ca="1" si="360"/>
        <v/>
      </c>
      <c r="NT82" s="150" t="str">
        <f t="array" aca="1" ref="NT82" ca="1">IFERROR(AVERAGE(IF(('1. Database - raw'!MW$7:MY$494&gt;0)*('1. Database - raw'!$AD$7:$AD$494=$A82)*(INDIRECT($Q82,TRUE)=$O82),'1. Database - raw'!MW$7:MY$494)),"")</f>
        <v/>
      </c>
      <c r="NU82" s="279" t="str">
        <f t="array" aca="1" ref="NU82" ca="1">IFERROR(_xlfn.STDEV.S(IF(('1. Database - raw'!MW$7:MY$494&gt;0)*('1. Database - raw'!$AD$7:$AD$494=$A82)*(INDIRECT($Q82,TRUE)=$O82),'1. Database - raw'!MW$7:MY$494)),"")</f>
        <v/>
      </c>
      <c r="NV82" s="59" t="str">
        <f t="array" aca="1" ref="NV82" ca="1">IFERROR(IF(COUNT(IF(('1. Database - raw'!MW$7:MY$494&gt;0)*('1. Database - raw'!$AD$7:$AD$494=$A82)*(INDIRECT($Q82,TRUE)=$O82),'1. Database - raw'!MW$7:MY$494))&gt;0,COUNT(IF(('1. Database - raw'!MW$7:MY$494&gt;0)*('1. Database - raw'!$AD$7:$AD$494=$A82)*(INDIRECT($Q82,TRUE)=$O82),'1. Database - raw'!MW$7:MY$494)),""),"")</f>
        <v/>
      </c>
      <c r="NW82" s="152" t="str">
        <f t="shared" ca="1" si="361"/>
        <v/>
      </c>
      <c r="NX82" s="150" t="str">
        <f t="shared" ca="1" si="362"/>
        <v/>
      </c>
      <c r="NY82" s="150" t="str">
        <f t="shared" ca="1" si="363"/>
        <v/>
      </c>
      <c r="NZ82" s="150" t="str">
        <f t="array" aca="1" ref="NZ82" ca="1">IFERROR(AVERAGE(IF(('1. Database - raw'!NC$7:NE$494&gt;0)*('1. Database - raw'!$AD$7:$AD$494=$A82)*(INDIRECT($Q82,TRUE)=$O82),'1. Database - raw'!NC$7:NE$494)),"")</f>
        <v/>
      </c>
      <c r="OA82" s="279" t="str">
        <f t="array" aca="1" ref="OA82" ca="1">IFERROR(_xlfn.STDEV.S(IF(('1. Database - raw'!NC$7:NE$494&gt;0)*('1. Database - raw'!$AD$7:$AD$494=$A82)*(INDIRECT($Q82,TRUE)=$O82),'1. Database - raw'!NC$7:NE$494)),"")</f>
        <v/>
      </c>
      <c r="OB82" s="59" t="str">
        <f t="array" aca="1" ref="OB82" ca="1">IFERROR(IF(COUNT(IF(('1. Database - raw'!NC$7:NE$494&gt;0)*('1. Database - raw'!$AD$7:$AD$494=$A82)*(INDIRECT($Q82,TRUE)=$O82),'1. Database - raw'!NC$7:NE$494))&gt;0,COUNT(IF(('1. Database - raw'!NC$7:NE$494&gt;0)*('1. Database - raw'!$AD$7:$AD$494=$A82)*(INDIRECT($Q82,TRUE)=$O82),'1. Database - raw'!NC$7:NE$494)),""),"")</f>
        <v/>
      </c>
      <c r="OC82" s="152" t="str">
        <f t="shared" ca="1" si="364"/>
        <v/>
      </c>
      <c r="OD82" s="150" t="str">
        <f t="shared" ca="1" si="365"/>
        <v/>
      </c>
      <c r="OE82" s="150" t="str">
        <f t="shared" ca="1" si="366"/>
        <v/>
      </c>
      <c r="OF82" s="150" t="str">
        <f t="array" aca="1" ref="OF82" ca="1">IFERROR(AVERAGE(IF(('1. Database - raw'!NI$7:NK$494&gt;0)*('1. Database - raw'!$AD$7:$AD$494=$A82)*(INDIRECT($Q82,TRUE)=$O82),'1. Database - raw'!NI$7:NK$494)),"")</f>
        <v/>
      </c>
      <c r="OG82" s="279" t="str">
        <f t="array" aca="1" ref="OG82" ca="1">IFERROR(_xlfn.STDEV.S(IF(('1. Database - raw'!NI$7:NK$494&gt;0)*('1. Database - raw'!$AD$7:$AD$494=$A82)*(INDIRECT($Q82,TRUE)=$O82),'1. Database - raw'!NI$7:NK$494)),"")</f>
        <v/>
      </c>
      <c r="OH82" s="59" t="str">
        <f t="array" aca="1" ref="OH82" ca="1">IFERROR(IF(COUNT(IF(('1. Database - raw'!NI$7:NK$494&gt;0)*('1. Database - raw'!$AD$7:$AD$494=$A82)*(INDIRECT($Q82,TRUE)=$O82),'1. Database - raw'!NI$7:NK$494))&gt;0,COUNT(IF(('1. Database - raw'!NI$7:NK$494&gt;0)*('1. Database - raw'!$AD$7:$AD$494=$A82)*(INDIRECT($Q82,TRUE)=$O82),'1. Database - raw'!NI$7:NK$494)),""),"")</f>
        <v/>
      </c>
    </row>
    <row r="83" spans="1:398" outlineLevel="1" x14ac:dyDescent="0.25">
      <c r="A83" s="134" t="s">
        <v>553</v>
      </c>
      <c r="B83" s="1330"/>
      <c r="C83" s="24"/>
      <c r="D83" s="23"/>
      <c r="E83" s="23" t="s">
        <v>297</v>
      </c>
      <c r="F83" s="22" t="s">
        <v>21</v>
      </c>
      <c r="G83" s="22" t="s">
        <v>619</v>
      </c>
      <c r="H83" s="22"/>
      <c r="I83" s="22"/>
      <c r="J83" s="22"/>
      <c r="K83" s="22"/>
      <c r="L83" s="22"/>
      <c r="M83" s="22"/>
      <c r="N83" s="41"/>
      <c r="O83" s="171" t="str">
        <f t="array" ref="O83">INDEX(A83:N83,IF(MIN(IF(C83:N83&lt;&gt;"",COLUMN(C83:N83)))&gt;0,MIN(IF(C83:N83&lt;&gt;"",COLUMN(C83:N83))),""))</f>
        <v>Denmark</v>
      </c>
      <c r="P83" s="162">
        <f t="shared" si="383"/>
        <v>3</v>
      </c>
      <c r="Q83" s="42" t="str">
        <f ca="1">"'" &amp; $S$4 &amp; "'!" &amp; ADDRESS(ROW('1. Database - raw'!$A$7),MATCH($C$2,'1. Database - raw'!$6:$6,0)+MATCH(O83,$C83:$N83,0)-1,1) &amp; ":" &amp; ADDRESS(LOOKUP(2,1/('1. Database - raw'!A:A&lt;&gt;""),ROW('1. Database - raw'!A:A)),MATCH($C$2,'1. Database - raw'!$6:$6,0)+MATCH(O83,$C83:$N83,0)-1,1)</f>
        <v>'1. Database - raw'!$AG$7:$AG$494</v>
      </c>
      <c r="R83" s="24"/>
      <c r="S83" s="181"/>
      <c r="T83" s="208" t="str">
        <f t="shared" ca="1" si="380"/>
        <v/>
      </c>
      <c r="U83" s="197" t="str">
        <f t="shared" ca="1" si="380"/>
        <v/>
      </c>
      <c r="V83" s="197" t="str">
        <f t="shared" ca="1" si="380"/>
        <v/>
      </c>
      <c r="W83" s="197" t="str">
        <f t="shared" ca="1" si="380"/>
        <v/>
      </c>
      <c r="X83" s="197" t="str">
        <f t="shared" ca="1" si="380"/>
        <v/>
      </c>
      <c r="Y83" s="197" t="str">
        <f t="shared" ca="1" si="380"/>
        <v/>
      </c>
      <c r="Z83" s="197" t="str">
        <f t="shared" ca="1" si="380"/>
        <v/>
      </c>
      <c r="AA83" s="197" t="str">
        <f t="shared" ca="1" si="380"/>
        <v/>
      </c>
      <c r="AB83" s="197" t="str">
        <f t="shared" ca="1" si="380"/>
        <v/>
      </c>
      <c r="AC83" s="197" t="str">
        <f t="shared" ca="1" si="380"/>
        <v/>
      </c>
      <c r="AD83" s="197" t="str">
        <f t="shared" ca="1" si="381"/>
        <v/>
      </c>
      <c r="AE83" s="197" t="str">
        <f t="shared" ca="1" si="381"/>
        <v/>
      </c>
      <c r="AF83" s="197" t="str">
        <f t="shared" ca="1" si="381"/>
        <v/>
      </c>
      <c r="AG83" s="197" t="str">
        <f t="shared" ca="1" si="381"/>
        <v/>
      </c>
      <c r="AH83" s="197" t="str">
        <f t="shared" ca="1" si="381"/>
        <v/>
      </c>
      <c r="AI83" s="197" t="str">
        <f t="shared" ca="1" si="381"/>
        <v/>
      </c>
      <c r="AJ83" s="197" t="str">
        <f t="shared" ca="1" si="381"/>
        <v/>
      </c>
      <c r="AK83" s="197" t="str">
        <f t="shared" ca="1" si="381"/>
        <v/>
      </c>
      <c r="AL83" s="197" t="str">
        <f t="shared" ca="1" si="381"/>
        <v/>
      </c>
      <c r="AM83" s="209" t="str">
        <f t="shared" ca="1" si="381"/>
        <v/>
      </c>
      <c r="AN83" s="189"/>
      <c r="AO83" s="189"/>
      <c r="AP83" s="189"/>
      <c r="AQ83" s="189"/>
      <c r="AR83" s="189"/>
      <c r="AS83" s="189"/>
      <c r="AT83" s="189"/>
      <c r="AU83" s="189"/>
      <c r="AV83" s="189"/>
      <c r="AW83" s="189"/>
      <c r="AX83" s="189"/>
      <c r="AY83" s="189"/>
      <c r="AZ83" s="189"/>
      <c r="BA83" s="189"/>
      <c r="BB83" s="189"/>
      <c r="BC83" s="189"/>
      <c r="BD83" s="237" t="str">
        <f t="shared" ca="1" si="384"/>
        <v/>
      </c>
      <c r="BE83" s="237" t="str">
        <f t="shared" ca="1" si="385"/>
        <v/>
      </c>
      <c r="BF83" s="237" t="str">
        <f t="shared" ca="1" si="175"/>
        <v/>
      </c>
      <c r="BG83" s="247" t="str">
        <f t="shared" ca="1" si="176"/>
        <v/>
      </c>
      <c r="BH83" s="293"/>
      <c r="BI83" s="532" t="str">
        <f t="shared" ca="1" si="367"/>
        <v/>
      </c>
      <c r="BJ83" s="557" t="str">
        <f t="shared" ca="1" si="206"/>
        <v/>
      </c>
      <c r="BK83" s="557" t="str">
        <f t="shared" ca="1" si="207"/>
        <v/>
      </c>
      <c r="BL83" s="557" t="str">
        <f t="shared" ca="1" si="368"/>
        <v/>
      </c>
      <c r="BM83" s="557" t="str">
        <f t="shared" ca="1" si="208"/>
        <v/>
      </c>
      <c r="BN83" s="557" t="str">
        <f t="shared" ca="1" si="209"/>
        <v/>
      </c>
      <c r="BO83" s="253"/>
      <c r="BP83" s="171" t="str">
        <f t="shared" si="210"/>
        <v>Denmark</v>
      </c>
      <c r="BQ83" s="14" t="str">
        <f t="shared" ca="1" si="376"/>
        <v/>
      </c>
      <c r="BR83" s="19" t="str">
        <f t="shared" ca="1" si="377"/>
        <v/>
      </c>
      <c r="BS83" s="19" t="str">
        <f t="shared" ca="1" si="378"/>
        <v/>
      </c>
      <c r="BT83" s="19" t="str">
        <f t="array" aca="1" ref="BT83" ca="1">IFERROR(AVERAGE(IF(('1. Database - raw'!AW$7:AY$494&gt;0)*('1. Database - raw'!$AD$7:$AD$494=$A83)*('1. Database - raw'!$AP$7:$AP$494&lt;&gt;Dropdown!$AM$11)*(INDIRECT($Q83,TRUE)=$O83),'1. Database - raw'!AW$7:AY$494)),"")</f>
        <v/>
      </c>
      <c r="BU83" s="33" t="str">
        <f t="array" aca="1" ref="BU83" ca="1">IFERROR(_xlfn.STDEV.S(IF(('1. Database - raw'!AW$7:AY$494&gt;0)*('1. Database - raw'!$AD$7:$AD$494=$A83)*('1. Database - raw'!$AP$7:$AP$494&lt;&gt;Dropdown!$AM$11)*(INDIRECT($Q83,TRUE)=$O83),'1. Database - raw'!AW$7:AY$494)),"")</f>
        <v/>
      </c>
      <c r="BV83" s="20" t="str">
        <f t="array" aca="1" ref="BV83" ca="1">IFERROR(IF(COUNT(IF(('1. Database - raw'!AW$7:AY$494&gt;0)*('1. Database - raw'!$AD$7:$AD$494=$A83)*('1. Database - raw'!$AP$7:$AP$494&lt;&gt;Dropdown!$AM$11)*(INDIRECT($Q83,TRUE)=$O83),'1. Database - raw'!AW$7:AY$494))&gt;0,COUNT(IF(('1. Database - raw'!AW$7:AY$494&gt;0)*('1. Database - raw'!$AD$7:$AD$494=$A83)*('1. Database - raw'!$AP$7:$AP$494&lt;&gt;Dropdown!$AM$11)*(INDIRECT($Q83,TRUE)=$O83),'1. Database - raw'!AW$7:AY$494)),""),"")</f>
        <v/>
      </c>
      <c r="BW83" s="14" t="str">
        <f t="shared" ca="1" si="370"/>
        <v/>
      </c>
      <c r="BX83" s="19" t="str">
        <f t="shared" ca="1" si="371"/>
        <v/>
      </c>
      <c r="BY83" s="19" t="str">
        <f t="shared" ca="1" si="372"/>
        <v/>
      </c>
      <c r="BZ83" s="19" t="str">
        <f t="array" aca="1" ref="BZ83" ca="1">IFERROR(AVERAGE(IF(('1. Database - raw'!BC$7:BE$494&gt;0)*('1. Database - raw'!$AD$7:$AD$494=$A83)*('1. Database - raw'!$AP$7:$AP$494&lt;&gt;Dropdown!$AM$11)*(INDIRECT($Q83,TRUE)=$O83),'1. Database - raw'!BC$7:BE$494)),"")</f>
        <v/>
      </c>
      <c r="CA83" s="33" t="str">
        <f t="array" aca="1" ref="CA83" ca="1">IFERROR(_xlfn.STDEV.S(IF(('1. Database - raw'!BC$7:BE$494&gt;0)*('1. Database - raw'!$AD$7:$AD$494=$A83)*('1. Database - raw'!$AP$7:$AP$494&lt;&gt;Dropdown!$AM$11)*(INDIRECT($Q83,TRUE)=$O83),'1. Database - raw'!BC$7:BE$494)),"")</f>
        <v/>
      </c>
      <c r="CB83" s="20" t="str">
        <f t="array" aca="1" ref="CB83" ca="1">IFERROR(IF(COUNT(IF(('1. Database - raw'!BC$7:BE$494&gt;0)*('1. Database - raw'!$AD$7:$AD$494=$A83)*('1. Database - raw'!$AP$7:$AP$494&lt;&gt;Dropdown!$AM$11)*(INDIRECT($Q83,TRUE)=$O83),'1. Database - raw'!BC$7:BE$494))&gt;0,COUNT(IF(('1. Database - raw'!BC$7:BE$494&gt;0)*('1. Database - raw'!$AD$7:$AD$494=$A83)*('1. Database - raw'!$AP$7:$AP$494&lt;&gt;Dropdown!$AM$11)*(INDIRECT($Q83,TRUE)=$O83),'1. Database - raw'!BC$7:BE$494)),""),"")</f>
        <v/>
      </c>
      <c r="CC83" s="101" t="str">
        <f t="shared" ca="1" si="373"/>
        <v/>
      </c>
      <c r="CD83" s="102" t="str">
        <f t="shared" ca="1" si="374"/>
        <v/>
      </c>
      <c r="CE83" s="102" t="str">
        <f t="shared" ca="1" si="375"/>
        <v/>
      </c>
      <c r="CF83" s="102" t="str">
        <f t="array" aca="1" ref="CF83" ca="1">IFERROR(AVERAGE(IF(('1. Database - raw'!BI$7:BK$494&gt;0)*('1. Database - raw'!$AD$7:$AD$494=$A83)*('1. Database - raw'!$AP$7:$AP$494&lt;&gt;Dropdown!$AM$11)*(INDIRECT($Q83,TRUE)=$O83),'1. Database - raw'!BI$7:BK$494)),"")</f>
        <v/>
      </c>
      <c r="CG83" s="269" t="str">
        <f t="array" aca="1" ref="CG83" ca="1">IFERROR(_xlfn.STDEV.S(IF(('1. Database - raw'!BI$7:BK$494&gt;0)*('1. Database - raw'!$AD$7:$AD$494=$A83)*('1. Database - raw'!$AP$7:$AP$494&lt;&gt;Dropdown!$AM$11)*(INDIRECT($Q83,TRUE)=$O83),'1. Database - raw'!BI$7:BK$494)),"")</f>
        <v/>
      </c>
      <c r="CH83" s="20" t="str">
        <f t="array" aca="1" ref="CH83" ca="1">IFERROR(IF(COUNT(IF(('1. Database - raw'!BI$7:BK$494&gt;0)*('1. Database - raw'!$AD$7:$AD$494=$A83)*('1. Database - raw'!$AP$7:$AP$494&lt;&gt;Dropdown!$AM$11)*(INDIRECT($Q83,TRUE)=$O83),'1. Database - raw'!BI$7:BK$494))&gt;0,COUNT(IF(('1. Database - raw'!BI$7:BK$494&gt;0)*('1. Database - raw'!$AD$7:$AD$494=$A83)*('1. Database - raw'!$AP$7:$AP$494&lt;&gt;Dropdown!$AM$11)*(INDIRECT($Q83,TRUE)=$O83),'1. Database - raw'!BI$7:BK$494)),""),"")</f>
        <v/>
      </c>
      <c r="CI83" s="14" t="str">
        <f t="shared" ca="1" si="211"/>
        <v/>
      </c>
      <c r="CJ83" s="19" t="str">
        <f t="shared" ca="1" si="212"/>
        <v/>
      </c>
      <c r="CK83" s="19" t="str">
        <f t="shared" ca="1" si="213"/>
        <v/>
      </c>
      <c r="CL83" s="19" t="str">
        <f t="array" aca="1" ref="CL83" ca="1">IFERROR(AVERAGE(IF(('1. Database - raw'!BO$7:BQ$494&gt;0)*('1. Database - raw'!$AD$7:$AD$494=$A83)*(INDIRECT($Q83,TRUE)=$O83),'1. Database - raw'!BO$7:BQ$494)),"")</f>
        <v/>
      </c>
      <c r="CM83" s="33" t="str">
        <f t="array" aca="1" ref="CM83" ca="1">IFERROR(_xlfn.STDEV.S(IF(('1. Database - raw'!BO$7:BQ$494&gt;0)*('1. Database - raw'!$AD$7:$AD$494=$A83)*(INDIRECT($Q83,TRUE)=$O83),'1. Database - raw'!BO$7:BQ$494)),"")</f>
        <v/>
      </c>
      <c r="CN83" s="20" t="str">
        <f t="array" aca="1" ref="CN83" ca="1">IFERROR(IF(COUNT(IF(('1. Database - raw'!BO$7:BQ$494&gt;0)*('1. Database - raw'!$AD$7:$AD$494=$A83)*(INDIRECT($Q83,TRUE)=$O83),'1. Database - raw'!BO$7:BQ$494))&gt;0,COUNT(IF(('1. Database - raw'!BO$7:BQ$494&gt;0)*('1. Database - raw'!$AD$7:$AD$494=$A83)*(INDIRECT($Q83,TRUE)=$O83),'1. Database - raw'!BO$7:BQ$494)),""),"")</f>
        <v/>
      </c>
      <c r="CO83" s="14" t="str">
        <f t="shared" ca="1" si="214"/>
        <v/>
      </c>
      <c r="CP83" s="19" t="str">
        <f t="shared" ca="1" si="215"/>
        <v/>
      </c>
      <c r="CQ83" s="19" t="str">
        <f t="shared" ca="1" si="216"/>
        <v/>
      </c>
      <c r="CR83" s="19" t="str">
        <f t="array" aca="1" ref="CR83" ca="1">IFERROR(AVERAGE(IF(('1. Database - raw'!BU$7:BW$494&gt;0)*('1. Database - raw'!$AD$7:$AD$494=$A83)*(INDIRECT($Q83,TRUE)=$O83),'1. Database - raw'!BU$7:BW$494)),"")</f>
        <v/>
      </c>
      <c r="CS83" s="33" t="str">
        <f t="array" aca="1" ref="CS83" ca="1">IFERROR(_xlfn.STDEV.S(IF(('1. Database - raw'!BU$7:BW$494&gt;0)*('1. Database - raw'!$AD$7:$AD$494=$A83)*(INDIRECT($Q83,TRUE)=$O83),'1. Database - raw'!BU$7:BW$494)),"")</f>
        <v/>
      </c>
      <c r="CT83" s="20" t="str">
        <f t="array" aca="1" ref="CT83" ca="1">IFERROR(IF(COUNT(IF(('1. Database - raw'!BU$7:BW$494&gt;0)*('1. Database - raw'!$AD$7:$AD$494=$A83)*(INDIRECT($Q83,TRUE)=$O83),'1. Database - raw'!BU$7:BW$494))&gt;0,COUNT(IF(('1. Database - raw'!BU$7:BW$494&gt;0)*('1. Database - raw'!$AD$7:$AD$494=$A83)*(INDIRECT($Q83,TRUE)=$O83),'1. Database - raw'!BU$7:BW$494)),""),"")</f>
        <v/>
      </c>
      <c r="CU83" s="14" t="str">
        <f t="shared" ca="1" si="217"/>
        <v/>
      </c>
      <c r="CV83" s="19" t="str">
        <f t="shared" ca="1" si="218"/>
        <v/>
      </c>
      <c r="CW83" s="19" t="str">
        <f t="shared" ca="1" si="219"/>
        <v/>
      </c>
      <c r="CX83" s="19" t="str">
        <f t="array" aca="1" ref="CX83" ca="1">IFERROR(AVERAGE(IF(('1. Database - raw'!CA$7:CC$494&gt;0)*('1. Database - raw'!$AD$7:$AD$494=$A83)*(INDIRECT($Q83,TRUE)=$O83),'1. Database - raw'!CA$7:CC$494)),"")</f>
        <v/>
      </c>
      <c r="CY83" s="33" t="str">
        <f t="array" aca="1" ref="CY83" ca="1">IFERROR(_xlfn.STDEV.S(IF(('1. Database - raw'!CA$7:CC$494&gt;0)*('1. Database - raw'!$AD$7:$AD$494=$A83)*(INDIRECT($Q83,TRUE)=$O83),'1. Database - raw'!CA$7:CC$494)),"")</f>
        <v/>
      </c>
      <c r="CZ83" s="20" t="str">
        <f t="array" aca="1" ref="CZ83" ca="1">IFERROR(IF(COUNT(IF(('1. Database - raw'!CA$7:CC$494&gt;0)*('1. Database - raw'!$AD$7:$AD$494=$A83)*(INDIRECT($Q83,TRUE)=$O83),'1. Database - raw'!CA$7:CC$494))&gt;0,COUNT(IF(('1. Database - raw'!CA$7:CC$494&gt;0)*('1. Database - raw'!$AD$7:$AD$494=$A83)*(INDIRECT($Q83,TRUE)=$O83),'1. Database - raw'!CA$7:CC$494)),""),"")</f>
        <v/>
      </c>
      <c r="DA83" s="14" t="str">
        <f t="shared" ca="1" si="220"/>
        <v/>
      </c>
      <c r="DB83" s="19" t="str">
        <f t="shared" ca="1" si="221"/>
        <v/>
      </c>
      <c r="DC83" s="19" t="str">
        <f t="shared" ca="1" si="222"/>
        <v/>
      </c>
      <c r="DD83" s="19" t="str">
        <f t="array" aca="1" ref="DD83" ca="1">IFERROR(AVERAGE(IF(('1. Database - raw'!CG$7:CI$494&gt;0)*('1. Database - raw'!$AD$7:$AD$494=$A83)*(INDIRECT($Q83,TRUE)=$O83),'1. Database - raw'!CG$7:CI$494)),"")</f>
        <v/>
      </c>
      <c r="DE83" s="33" t="str">
        <f t="array" aca="1" ref="DE83" ca="1">IFERROR(_xlfn.STDEV.S(IF(('1. Database - raw'!CG$7:CI$494&gt;0)*('1. Database - raw'!$AD$7:$AD$494=$A83)*(INDIRECT($Q83,TRUE)=$O83),'1. Database - raw'!CG$7:CI$494)),"")</f>
        <v/>
      </c>
      <c r="DF83" s="20" t="str">
        <f t="array" aca="1" ref="DF83" ca="1">IFERROR(IF(COUNT(IF(('1. Database - raw'!CG$7:CI$494&gt;0)*('1. Database - raw'!$AD$7:$AD$494=$A83)*(INDIRECT($Q83,TRUE)=$O83),'1. Database - raw'!CG$7:CI$494))&gt;0,COUNT(IF(('1. Database - raw'!CG$7:CI$494&gt;0)*('1. Database - raw'!$AD$7:$AD$494=$A83)*(INDIRECT($Q83,TRUE)=$O83),'1. Database - raw'!CG$7:CI$494)),""),"")</f>
        <v/>
      </c>
      <c r="DG83" s="14" t="str">
        <f t="shared" ca="1" si="223"/>
        <v/>
      </c>
      <c r="DH83" s="19" t="str">
        <f t="shared" ca="1" si="224"/>
        <v/>
      </c>
      <c r="DI83" s="19" t="str">
        <f t="shared" ca="1" si="225"/>
        <v/>
      </c>
      <c r="DJ83" s="19" t="str">
        <f t="array" aca="1" ref="DJ83" ca="1">IFERROR(AVERAGE(IF(('1. Database - raw'!CM$7:CO$494&gt;0)*('1. Database - raw'!$AD$7:$AD$494=$A83)*(INDIRECT($Q83,TRUE)=$O83),'1. Database - raw'!CM$7:CO$494)),"")</f>
        <v/>
      </c>
      <c r="DK83" s="33" t="str">
        <f t="array" aca="1" ref="DK83" ca="1">IFERROR(_xlfn.STDEV.S(IF(('1. Database - raw'!CM$7:CO$494&gt;0)*('1. Database - raw'!$AD$7:$AD$494=$A83)*(INDIRECT($Q83,TRUE)=$O83),'1. Database - raw'!CM$7:CO$494)),"")</f>
        <v/>
      </c>
      <c r="DL83" s="20" t="str">
        <f t="array" aca="1" ref="DL83" ca="1">IFERROR(IF(COUNT(IF(('1. Database - raw'!CM$7:CO$494&gt;0)*('1. Database - raw'!$AD$7:$AD$494=$A83)*(INDIRECT($Q83,TRUE)=$O83),'1. Database - raw'!CM$7:CO$494))&gt;0,COUNT(IF(('1. Database - raw'!CM$7:CO$494&gt;0)*('1. Database - raw'!$AD$7:$AD$494=$A83)*(INDIRECT($Q83,TRUE)=$O83),'1. Database - raw'!CM$7:CO$494)),""),"")</f>
        <v/>
      </c>
      <c r="DM83" s="14" t="str">
        <f t="shared" ca="1" si="226"/>
        <v/>
      </c>
      <c r="DN83" s="19" t="str">
        <f t="shared" ca="1" si="227"/>
        <v/>
      </c>
      <c r="DO83" s="19" t="str">
        <f t="shared" ca="1" si="228"/>
        <v/>
      </c>
      <c r="DP83" s="19" t="str">
        <f t="array" aca="1" ref="DP83" ca="1">IFERROR(AVERAGE(IF(('1. Database - raw'!CS$7:CU$494&gt;0)*('1. Database - raw'!$AD$7:$AD$494=$A83)*(INDIRECT($Q83,TRUE)=$O83),'1. Database - raw'!CS$7:CU$494)),"")</f>
        <v/>
      </c>
      <c r="DQ83" s="33" t="str">
        <f t="array" aca="1" ref="DQ83" ca="1">IFERROR(_xlfn.STDEV.S(IF(('1. Database - raw'!CS$7:CU$494&gt;0)*('1. Database - raw'!$AD$7:$AD$494=$A83)*(INDIRECT($Q83,TRUE)=$O83),'1. Database - raw'!CS$7:CU$494)),"")</f>
        <v/>
      </c>
      <c r="DR83" s="20" t="str">
        <f t="array" aca="1" ref="DR83" ca="1">IFERROR(IF(COUNT(IF(('1. Database - raw'!CS$7:CU$494&gt;0)*('1. Database - raw'!$AD$7:$AD$494=$A83)*(INDIRECT($Q83,TRUE)=$O83),'1. Database - raw'!CS$7:CU$494))&gt;0,COUNT(IF(('1. Database - raw'!CS$7:CU$494&gt;0)*('1. Database - raw'!$AD$7:$AD$494=$A83)*(INDIRECT($Q83,TRUE)=$O83),'1. Database - raw'!CS$7:CU$494)),""),"")</f>
        <v/>
      </c>
      <c r="DS83" s="14" t="str">
        <f t="shared" ca="1" si="229"/>
        <v/>
      </c>
      <c r="DT83" s="19" t="str">
        <f t="shared" ca="1" si="230"/>
        <v/>
      </c>
      <c r="DU83" s="19" t="str">
        <f t="shared" ca="1" si="231"/>
        <v/>
      </c>
      <c r="DV83" s="19" t="str">
        <f t="array" aca="1" ref="DV83" ca="1">IFERROR(AVERAGE(IF(('1. Database - raw'!CY$7:DA$494&gt;0)*('1. Database - raw'!$AD$7:$AD$494=$A83)*(INDIRECT($Q83,TRUE)=$O83),'1. Database - raw'!CY$7:DA$494)),"")</f>
        <v/>
      </c>
      <c r="DW83" s="33" t="str">
        <f t="array" aca="1" ref="DW83" ca="1">IFERROR(_xlfn.STDEV.S(IF(('1. Database - raw'!CY$7:DA$494&gt;0)*('1. Database - raw'!$AD$7:$AD$494=$A83)*(INDIRECT($Q83,TRUE)=$O83),'1. Database - raw'!CY$7:DA$494)),"")</f>
        <v/>
      </c>
      <c r="DX83" s="20" t="str">
        <f t="array" aca="1" ref="DX83" ca="1">IFERROR(IF(COUNT(IF(('1. Database - raw'!CY$7:DA$494&gt;0)*('1. Database - raw'!$AD$7:$AD$494=$A83)*(INDIRECT($Q83,TRUE)=$O83),'1. Database - raw'!CY$7:DA$494))&gt;0,COUNT(IF(('1. Database - raw'!CY$7:DA$494&gt;0)*('1. Database - raw'!$AD$7:$AD$494=$A83)*(INDIRECT($Q83,TRUE)=$O83),'1. Database - raw'!CY$7:DA$494)),""),"")</f>
        <v/>
      </c>
      <c r="DY83" s="14" t="str">
        <f t="shared" ca="1" si="232"/>
        <v/>
      </c>
      <c r="DZ83" s="19" t="str">
        <f t="shared" ca="1" si="233"/>
        <v/>
      </c>
      <c r="EA83" s="19" t="str">
        <f t="shared" ca="1" si="234"/>
        <v/>
      </c>
      <c r="EB83" s="19" t="str">
        <f t="array" aca="1" ref="EB83" ca="1">IFERROR(AVERAGE(IF(('1. Database - raw'!DE$7:DG$494&gt;0)*('1. Database - raw'!$AD$7:$AD$494=$A83)*(INDIRECT($Q83,TRUE)=$O83),'1. Database - raw'!DE$7:DG$494)),"")</f>
        <v/>
      </c>
      <c r="EC83" s="33" t="str">
        <f t="array" aca="1" ref="EC83" ca="1">IFERROR(_xlfn.STDEV.S(IF(('1. Database - raw'!DE$7:DG$494&gt;0)*('1. Database - raw'!$AD$7:$AD$494=$A83)*(INDIRECT($Q83,TRUE)=$O83),'1. Database - raw'!DE$7:DG$494)),"")</f>
        <v/>
      </c>
      <c r="ED83" s="20" t="str">
        <f t="array" aca="1" ref="ED83" ca="1">IFERROR(IF(COUNT(IF(('1. Database - raw'!DE$7:DG$494&gt;0)*('1. Database - raw'!$AD$7:$AD$494=$A83)*(INDIRECT($Q83,TRUE)=$O83),'1. Database - raw'!DE$7:DG$494))&gt;0,COUNT(IF(('1. Database - raw'!DE$7:DG$494&gt;0)*('1. Database - raw'!$AD$7:$AD$494=$A83)*(INDIRECT($Q83,TRUE)=$O83),'1. Database - raw'!DE$7:DG$494)),""),"")</f>
        <v/>
      </c>
      <c r="EE83" s="101" t="str">
        <f t="shared" ca="1" si="235"/>
        <v/>
      </c>
      <c r="EF83" s="102" t="str">
        <f t="shared" ca="1" si="236"/>
        <v/>
      </c>
      <c r="EG83" s="102" t="str">
        <f t="shared" ca="1" si="237"/>
        <v/>
      </c>
      <c r="EH83" s="102" t="str">
        <f t="array" aca="1" ref="EH83" ca="1">IFERROR(AVERAGE(IF(('1. Database - raw'!DK$7:DM$494&gt;0)*('1. Database - raw'!$AD$7:$AD$494=$A83)*(INDIRECT($Q83,TRUE)=$O83),'1. Database - raw'!DK$7:DM$494)),"")</f>
        <v/>
      </c>
      <c r="EI83" s="269" t="str">
        <f t="array" aca="1" ref="EI83" ca="1">IFERROR(_xlfn.STDEV.S(IF(('1. Database - raw'!DK$7:DM$494&gt;0)*('1. Database - raw'!$AD$7:$AD$494=$A83)*(INDIRECT($Q83,TRUE)=$O83),'1. Database - raw'!DK$7:DM$494)),"")</f>
        <v/>
      </c>
      <c r="EJ83" s="20" t="str">
        <f t="array" aca="1" ref="EJ83" ca="1">IFERROR(IF(COUNT(IF(('1. Database - raw'!DK$7:DM$494&gt;0)*('1. Database - raw'!$AD$7:$AD$494=$A83)*(INDIRECT($Q83,TRUE)=$O83),'1. Database - raw'!DK$7:DM$494))&gt;0,COUNT(IF(('1. Database - raw'!DK$7:DM$494&gt;0)*('1. Database - raw'!$AD$7:$AD$494=$A83)*(INDIRECT($Q83,TRUE)=$O83),'1. Database - raw'!DK$7:DM$494)),""),"")</f>
        <v/>
      </c>
      <c r="EK83" s="14">
        <f t="shared" ca="1" si="238"/>
        <v>59.58120097823366</v>
      </c>
      <c r="EL83" s="19">
        <f t="shared" ca="1" si="239"/>
        <v>62.779310967318402</v>
      </c>
      <c r="EM83" s="19">
        <f t="shared" ca="1" si="240"/>
        <v>61.159355327037467</v>
      </c>
      <c r="EN83" s="19">
        <f t="array" aca="1" ref="EN83" ca="1">IFERROR(AVERAGE(IF(('1. Database - raw'!DQ$7:DS$494&gt;0)*('1. Database - raw'!$AD$7:$AD$494=$A83)*(INDIRECT($Q83,TRUE)=$O83),'1. Database - raw'!DQ$7:DS$494)),"")</f>
        <v>61.5</v>
      </c>
      <c r="EO83" s="33">
        <f t="array" aca="1" ref="EO83" ca="1">IFERROR(_xlfn.STDEV.S(IF(('1. Database - raw'!DQ$7:DS$494&gt;0)*('1. Database - raw'!$AD$7:$AD$494=$A83)*(INDIRECT($Q83,TRUE)=$O83),'1. Database - raw'!DQ$7:DS$494)),"")</f>
        <v>6.5</v>
      </c>
      <c r="EP83" s="20">
        <f t="array" aca="1" ref="EP83" ca="1">IFERROR(IF(COUNT(IF(('1. Database - raw'!DQ$7:DS$494&gt;0)*('1. Database - raw'!$AD$7:$AD$494=$A83)*(INDIRECT($Q83,TRUE)=$O83),'1. Database - raw'!DQ$7:DS$494))&gt;0,COUNT(IF(('1. Database - raw'!DQ$7:DS$494&gt;0)*('1. Database - raw'!$AD$7:$AD$494=$A83)*(INDIRECT($Q83,TRUE)=$O83),'1. Database - raw'!DQ$7:DS$494)),""),"")</f>
        <v>3</v>
      </c>
      <c r="EQ83" s="14" t="str">
        <f t="shared" ca="1" si="241"/>
        <v/>
      </c>
      <c r="ER83" s="19" t="str">
        <f t="shared" ca="1" si="242"/>
        <v/>
      </c>
      <c r="ES83" s="19" t="str">
        <f t="shared" ca="1" si="243"/>
        <v/>
      </c>
      <c r="ET83" s="19" t="str">
        <f t="array" aca="1" ref="ET83" ca="1">IFERROR(AVERAGE(IF(('1. Database - raw'!DW$7:DY$494&gt;0)*('1. Database - raw'!$AD$7:$AD$494=$A83)*(INDIRECT($Q83,TRUE)=$O83),'1. Database - raw'!DW$7:DY$494)),"")</f>
        <v/>
      </c>
      <c r="EU83" s="33" t="str">
        <f t="array" aca="1" ref="EU83" ca="1">IFERROR(_xlfn.STDEV.S(IF(('1. Database - raw'!DW$7:DY$494&gt;0)*('1. Database - raw'!$AD$7:$AD$494=$A83)*(INDIRECT($Q83,TRUE)=$O83),'1. Database - raw'!DW$7:DY$494)),"")</f>
        <v/>
      </c>
      <c r="EV83" s="20" t="str">
        <f t="array" aca="1" ref="EV83" ca="1">IFERROR(IF(COUNT(IF(('1. Database - raw'!DW$7:DY$494&gt;0)*('1. Database - raw'!$AD$7:$AD$494=$A83)*(INDIRECT($Q83,TRUE)=$O83),'1. Database - raw'!DW$7:DY$494))&gt;0,COUNT(IF(('1. Database - raw'!DW$7:DY$494&gt;0)*('1. Database - raw'!$AD$7:$AD$494=$A83)*(INDIRECT($Q83,TRUE)=$O83),'1. Database - raw'!DW$7:DY$494)),""),"")</f>
        <v/>
      </c>
      <c r="EW83" s="14" t="str">
        <f t="shared" ca="1" si="244"/>
        <v/>
      </c>
      <c r="EX83" s="19" t="str">
        <f t="shared" ca="1" si="245"/>
        <v/>
      </c>
      <c r="EY83" s="19" t="str">
        <f t="shared" ca="1" si="246"/>
        <v/>
      </c>
      <c r="EZ83" s="19" t="str">
        <f t="array" aca="1" ref="EZ83" ca="1">IFERROR(AVERAGE(IF(('1. Database - raw'!EC$7:EE$494&gt;0)*('1. Database - raw'!$AD$7:$AD$494=$A83)*(INDIRECT($Q83,TRUE)=$O83),'1. Database - raw'!EC$7:EE$494)),"")</f>
        <v/>
      </c>
      <c r="FA83" s="33" t="str">
        <f t="array" aca="1" ref="FA83" ca="1">IFERROR(_xlfn.STDEV.S(IF(('1. Database - raw'!EC$7:EE$494&gt;0)*('1. Database - raw'!$AD$7:$AD$494=$A83)*(INDIRECT($Q83,TRUE)=$O83),'1. Database - raw'!EC$7:EE$494)),"")</f>
        <v/>
      </c>
      <c r="FB83" s="20" t="str">
        <f t="array" aca="1" ref="FB83" ca="1">IFERROR(IF(COUNT(IF(('1. Database - raw'!EC$7:EE$494&gt;0)*('1. Database - raw'!$AD$7:$AD$494=$A83)*(INDIRECT($Q83,TRUE)=$O83),'1. Database - raw'!EC$7:EE$494))&gt;0,COUNT(IF(('1. Database - raw'!EC$7:EE$494&gt;0)*('1. Database - raw'!$AD$7:$AD$494=$A83)*(INDIRECT($Q83,TRUE)=$O83),'1. Database - raw'!EC$7:EE$494)),""),"")</f>
        <v/>
      </c>
      <c r="FC83" s="14" t="str">
        <f t="shared" ca="1" si="247"/>
        <v/>
      </c>
      <c r="FD83" s="19" t="str">
        <f t="shared" ca="1" si="248"/>
        <v/>
      </c>
      <c r="FE83" s="19" t="str">
        <f t="shared" ca="1" si="249"/>
        <v/>
      </c>
      <c r="FF83" s="19" t="str">
        <f t="array" aca="1" ref="FF83" ca="1">IFERROR(AVERAGE(IF(('1. Database - raw'!EI$7:EK$494&gt;0)*('1. Database - raw'!$AD$7:$AD$494=$A83)*(INDIRECT($Q83,TRUE)=$O83),'1. Database - raw'!EI$7:EK$494)),"")</f>
        <v/>
      </c>
      <c r="FG83" s="33" t="str">
        <f t="array" aca="1" ref="FG83" ca="1">IFERROR(_xlfn.STDEV.S(IF(('1. Database - raw'!EI$7:EK$494&gt;0)*('1. Database - raw'!$AD$7:$AD$494=$A83)*(INDIRECT($Q83,TRUE)=$O83),'1. Database - raw'!EI$7:EK$494)),"")</f>
        <v/>
      </c>
      <c r="FH83" s="20" t="str">
        <f t="array" aca="1" ref="FH83" ca="1">IFERROR(IF(COUNT(IF(('1. Database - raw'!EI$7:EK$494&gt;0)*('1. Database - raw'!$AD$7:$AD$494=$A83)*(INDIRECT($Q83,TRUE)=$O83),'1. Database - raw'!EI$7:EK$494))&gt;0,COUNT(IF(('1. Database - raw'!EI$7:EK$494&gt;0)*('1. Database - raw'!$AD$7:$AD$494=$A83)*(INDIRECT($Q83,TRUE)=$O83),'1. Database - raw'!EI$7:EK$494)),""),"")</f>
        <v/>
      </c>
      <c r="FI83" s="14" t="str">
        <f t="shared" ca="1" si="250"/>
        <v/>
      </c>
      <c r="FJ83" s="19" t="str">
        <f t="shared" ca="1" si="251"/>
        <v/>
      </c>
      <c r="FK83" s="19" t="str">
        <f t="shared" ca="1" si="252"/>
        <v/>
      </c>
      <c r="FL83" s="19" t="str">
        <f t="array" aca="1" ref="FL83" ca="1">IFERROR(AVERAGE(IF(('1. Database - raw'!EO$7:EQ$494&gt;0)*('1. Database - raw'!$AD$7:$AD$494=$A83)*(INDIRECT($Q83,TRUE)=$O83),'1. Database - raw'!EO$7:EQ$494)),"")</f>
        <v/>
      </c>
      <c r="FM83" s="33" t="str">
        <f t="array" aca="1" ref="FM83" ca="1">IFERROR(_xlfn.STDEV.S(IF(('1. Database - raw'!EO$7:EQ$494&gt;0)*('1. Database - raw'!$AD$7:$AD$494=$A83)*(INDIRECT($Q83,TRUE)=$O83),'1. Database - raw'!EO$7:EQ$494)),"")</f>
        <v/>
      </c>
      <c r="FN83" s="20" t="str">
        <f t="array" aca="1" ref="FN83" ca="1">IFERROR(IF(COUNT(IF(('1. Database - raw'!EO$7:EQ$494&gt;0)*('1. Database - raw'!$AD$7:$AD$494=$A83)*(INDIRECT($Q83,TRUE)=$O83),'1. Database - raw'!EO$7:EQ$494))&gt;0,COUNT(IF(('1. Database - raw'!EO$7:EQ$494&gt;0)*('1. Database - raw'!$AD$7:$AD$494=$A83)*(INDIRECT($Q83,TRUE)=$O83),'1. Database - raw'!EO$7:EQ$494)),""),"")</f>
        <v/>
      </c>
      <c r="FO83" s="14" t="str">
        <f t="shared" ca="1" si="253"/>
        <v/>
      </c>
      <c r="FP83" s="19" t="str">
        <f t="shared" ca="1" si="254"/>
        <v/>
      </c>
      <c r="FQ83" s="19" t="str">
        <f t="shared" ca="1" si="255"/>
        <v/>
      </c>
      <c r="FR83" s="19" t="str">
        <f t="array" aca="1" ref="FR83" ca="1">IFERROR(AVERAGE(IF(('1. Database - raw'!EU$7:EW$494&gt;0)*('1. Database - raw'!$AD$7:$AD$494=$A83)*(INDIRECT($Q83,TRUE)=$O83),'1. Database - raw'!EU$7:EW$494)),"")</f>
        <v/>
      </c>
      <c r="FS83" s="33" t="str">
        <f t="array" aca="1" ref="FS83" ca="1">IFERROR(_xlfn.STDEV.S(IF(('1. Database - raw'!EU$7:EW$494&gt;0)*('1. Database - raw'!$AD$7:$AD$494=$A83)*(INDIRECT($Q83,TRUE)=$O83),'1. Database - raw'!EU$7:EW$494)),"")</f>
        <v/>
      </c>
      <c r="FT83" s="20" t="str">
        <f t="array" aca="1" ref="FT83" ca="1">IFERROR(IF(COUNT(IF(('1. Database - raw'!EU$7:EW$494&gt;0)*('1. Database - raw'!$AD$7:$AD$494=$A83)*(INDIRECT($Q83,TRUE)=$O83),'1. Database - raw'!EU$7:EW$494))&gt;0,COUNT(IF(('1. Database - raw'!EU$7:EW$494&gt;0)*('1. Database - raw'!$AD$7:$AD$494=$A83)*(INDIRECT($Q83,TRUE)=$O83),'1. Database - raw'!EU$7:EW$494)),""),"")</f>
        <v/>
      </c>
      <c r="FU83" s="14" t="str">
        <f t="shared" ca="1" si="256"/>
        <v/>
      </c>
      <c r="FV83" s="19" t="str">
        <f t="shared" ca="1" si="257"/>
        <v/>
      </c>
      <c r="FW83" s="19" t="str">
        <f t="shared" ca="1" si="258"/>
        <v/>
      </c>
      <c r="FX83" s="19" t="str">
        <f t="array" aca="1" ref="FX83" ca="1">IFERROR(AVERAGE(IF(('1. Database - raw'!FA$7:FC$494&gt;0)*('1. Database - raw'!$AD$7:$AD$494=$A83)*(INDIRECT($Q83,TRUE)=$O83),'1. Database - raw'!FA$7:FC$494)),"")</f>
        <v/>
      </c>
      <c r="FY83" s="33" t="str">
        <f t="array" aca="1" ref="FY83" ca="1">IFERROR(_xlfn.STDEV.S(IF(('1. Database - raw'!FA$7:FC$494&gt;0)*('1. Database - raw'!$AD$7:$AD$494=$A83)*(INDIRECT($Q83,TRUE)=$O83),'1. Database - raw'!FA$7:FC$494)),"")</f>
        <v/>
      </c>
      <c r="FZ83" s="20" t="str">
        <f t="array" aca="1" ref="FZ83" ca="1">IFERROR(IF(COUNT(IF(('1. Database - raw'!FA$7:FC$494&gt;0)*('1. Database - raw'!$AD$7:$AD$494=$A83)*(INDIRECT($Q83,TRUE)=$O83),'1. Database - raw'!FA$7:FC$494))&gt;0,COUNT(IF(('1. Database - raw'!FA$7:FC$494&gt;0)*('1. Database - raw'!$AD$7:$AD$494=$A83)*(INDIRECT($Q83,TRUE)=$O83),'1. Database - raw'!FA$7:FC$494)),""),"")</f>
        <v/>
      </c>
      <c r="GA83" s="14" t="str">
        <f t="shared" ca="1" si="259"/>
        <v/>
      </c>
      <c r="GB83" s="19" t="str">
        <f t="shared" ca="1" si="260"/>
        <v/>
      </c>
      <c r="GC83" s="19" t="str">
        <f t="shared" ca="1" si="261"/>
        <v/>
      </c>
      <c r="GD83" s="19" t="str">
        <f t="array" aca="1" ref="GD83" ca="1">IFERROR(AVERAGE(IF(('1. Database - raw'!FG$7:FI$494&gt;0)*('1. Database - raw'!$AD$7:$AD$494=$A83)*(INDIRECT($Q83,TRUE)=$O83),'1. Database - raw'!FG$7:FI$494)),"")</f>
        <v/>
      </c>
      <c r="GE83" s="33" t="str">
        <f t="array" aca="1" ref="GE83" ca="1">IFERROR(_xlfn.STDEV.S(IF(('1. Database - raw'!FG$7:FI$494&gt;0)*('1. Database - raw'!$AD$7:$AD$494=$A83)*(INDIRECT($Q83,TRUE)=$O83),'1. Database - raw'!FG$7:FI$494)),"")</f>
        <v/>
      </c>
      <c r="GF83" s="20" t="str">
        <f t="array" aca="1" ref="GF83" ca="1">IFERROR(IF(COUNT(IF(('1. Database - raw'!FG$7:FI$494&gt;0)*('1. Database - raw'!$AD$7:$AD$494=$A83)*(INDIRECT($Q83,TRUE)=$O83),'1. Database - raw'!FG$7:FI$494))&gt;0,COUNT(IF(('1. Database - raw'!FG$7:FI$494&gt;0)*('1. Database - raw'!$AD$7:$AD$494=$A83)*(INDIRECT($Q83,TRUE)=$O83),'1. Database - raw'!FG$7:FI$494)),""),"")</f>
        <v/>
      </c>
      <c r="GG83" s="14" t="str">
        <f t="shared" ca="1" si="262"/>
        <v/>
      </c>
      <c r="GH83" s="19" t="str">
        <f t="shared" ca="1" si="263"/>
        <v/>
      </c>
      <c r="GI83" s="19" t="str">
        <f t="shared" ca="1" si="264"/>
        <v/>
      </c>
      <c r="GJ83" s="19" t="str">
        <f t="array" aca="1" ref="GJ83" ca="1">IFERROR(AVERAGE(IF(('1. Database - raw'!FM$7:FO$494&gt;0)*('1. Database - raw'!$AD$7:$AD$494=$A83)*(INDIRECT($Q83,TRUE)=$O83),'1. Database - raw'!FM$7:FO$494)),"")</f>
        <v/>
      </c>
      <c r="GK83" s="33" t="str">
        <f t="array" aca="1" ref="GK83" ca="1">IFERROR(_xlfn.STDEV.S(IF(('1. Database - raw'!FM$7:FO$494&gt;0)*('1. Database - raw'!$AD$7:$AD$494=$A83)*(INDIRECT($Q83,TRUE)=$O83),'1. Database - raw'!FM$7:FO$494)),"")</f>
        <v/>
      </c>
      <c r="GL83" s="20" t="str">
        <f t="array" aca="1" ref="GL83" ca="1">IFERROR(IF(COUNT(IF(('1. Database - raw'!FM$7:FO$494&gt;0)*('1. Database - raw'!$AD$7:$AD$494=$A83)*(INDIRECT($Q83,TRUE)=$O83),'1. Database - raw'!FM$7:FO$494))&gt;0,COUNT(IF(('1. Database - raw'!FM$7:FO$494&gt;0)*('1. Database - raw'!$AD$7:$AD$494=$A83)*(INDIRECT($Q83,TRUE)=$O83),'1. Database - raw'!FM$7:FO$494)),""),"")</f>
        <v/>
      </c>
      <c r="GM83" s="14">
        <f t="shared" ca="1" si="265"/>
        <v>133.83802018533777</v>
      </c>
      <c r="GN83" s="19">
        <f t="shared" ca="1" si="266"/>
        <v>141.89598659682105</v>
      </c>
      <c r="GO83" s="19">
        <f t="shared" ca="1" si="267"/>
        <v>137.80811992899314</v>
      </c>
      <c r="GP83" s="19">
        <f t="array" aca="1" ref="GP83" ca="1">IFERROR(AVERAGE(IF(('1. Database - raw'!FS$7:FU$494&gt;0)*('1. Database - raw'!$AD$7:$AD$494=$A83)*(INDIRECT($Q83,TRUE)=$O83),'1. Database - raw'!FS$7:FU$494)),"")</f>
        <v>138.66666666666666</v>
      </c>
      <c r="GQ83" s="33">
        <f t="array" aca="1" ref="GQ83" ca="1">IFERROR(_xlfn.STDEV.S(IF(('1. Database - raw'!FS$7:FU$494&gt;0)*('1. Database - raw'!$AD$7:$AD$494=$A83)*(INDIRECT($Q83,TRUE)=$O83),'1. Database - raw'!FS$7:FU$494)),"")</f>
        <v>15.50268793897798</v>
      </c>
      <c r="GR83" s="20">
        <f t="array" aca="1" ref="GR83" ca="1">IFERROR(IF(COUNT(IF(('1. Database - raw'!FS$7:FU$494&gt;0)*('1. Database - raw'!$AD$7:$AD$494=$A83)*(INDIRECT($Q83,TRUE)=$O83),'1. Database - raw'!FS$7:FU$494))&gt;0,COUNT(IF(('1. Database - raw'!FS$7:FU$494&gt;0)*('1. Database - raw'!$AD$7:$AD$494=$A83)*(INDIRECT($Q83,TRUE)=$O83),'1. Database - raw'!FS$7:FU$494)),""),"")</f>
        <v>3</v>
      </c>
      <c r="GS83" s="14" t="str">
        <f t="shared" ca="1" si="268"/>
        <v/>
      </c>
      <c r="GT83" s="19" t="str">
        <f t="shared" ca="1" si="269"/>
        <v/>
      </c>
      <c r="GU83" s="19" t="str">
        <f t="shared" ca="1" si="270"/>
        <v/>
      </c>
      <c r="GV83" s="19" t="str">
        <f t="array" aca="1" ref="GV83" ca="1">IFERROR(AVERAGE(IF(('1. Database - raw'!FY$7:GA$494&gt;0)*('1. Database - raw'!$AD$7:$AD$494=$A83)*(INDIRECT($Q83,TRUE)=$O83),'1. Database - raw'!FY$7:GA$494)),"")</f>
        <v/>
      </c>
      <c r="GW83" s="33" t="str">
        <f t="array" aca="1" ref="GW83" ca="1">IFERROR(_xlfn.STDEV.S(IF(('1. Database - raw'!FY$7:GA$494&gt;0)*('1. Database - raw'!$AD$7:$AD$494=$A83)*(INDIRECT($Q83,TRUE)=$O83),'1. Database - raw'!FY$7:GA$494)),"")</f>
        <v/>
      </c>
      <c r="GX83" s="20" t="str">
        <f t="array" aca="1" ref="GX83" ca="1">IFERROR(IF(COUNT(IF(('1. Database - raw'!FY$7:GA$494&gt;0)*('1. Database - raw'!$AD$7:$AD$494=$A83)*(INDIRECT($Q83,TRUE)=$O83),'1. Database - raw'!FY$7:GA$494))&gt;0,COUNT(IF(('1. Database - raw'!FY$7:GA$494&gt;0)*('1. Database - raw'!$AD$7:$AD$494=$A83)*(INDIRECT($Q83,TRUE)=$O83),'1. Database - raw'!FY$7:GA$494)),""),"")</f>
        <v/>
      </c>
      <c r="GY83" s="14" t="str">
        <f t="shared" ca="1" si="271"/>
        <v/>
      </c>
      <c r="GZ83" s="19" t="str">
        <f t="shared" ca="1" si="272"/>
        <v/>
      </c>
      <c r="HA83" s="19" t="str">
        <f t="shared" ca="1" si="273"/>
        <v/>
      </c>
      <c r="HB83" s="19" t="str">
        <f t="array" aca="1" ref="HB83" ca="1">IFERROR(AVERAGE(IF(('1. Database - raw'!GE$7:GG$494&gt;0)*('1. Database - raw'!$AD$7:$AD$494=$A83)*(INDIRECT($Q83,TRUE)=$O83),'1. Database - raw'!GE$7:GG$494)),"")</f>
        <v/>
      </c>
      <c r="HC83" s="33" t="str">
        <f t="array" aca="1" ref="HC83" ca="1">IFERROR(_xlfn.STDEV.S(IF(('1. Database - raw'!GE$7:GG$494&gt;0)*('1. Database - raw'!$AD$7:$AD$494=$A83)*(INDIRECT($Q83,TRUE)=$O83),'1. Database - raw'!GE$7:GG$494)),"")</f>
        <v/>
      </c>
      <c r="HD83" s="20" t="str">
        <f t="array" aca="1" ref="HD83" ca="1">IFERROR(IF(COUNT(IF(('1. Database - raw'!GE$7:GG$494&gt;0)*('1. Database - raw'!$AD$7:$AD$494=$A83)*(INDIRECT($Q83,TRUE)=$O83),'1. Database - raw'!GE$7:GG$494))&gt;0,COUNT(IF(('1. Database - raw'!GE$7:GG$494&gt;0)*('1. Database - raw'!$AD$7:$AD$494=$A83)*(INDIRECT($Q83,TRUE)=$O83),'1. Database - raw'!GE$7:GG$494)),""),"")</f>
        <v/>
      </c>
      <c r="HE83" s="14" t="str">
        <f t="shared" ca="1" si="274"/>
        <v/>
      </c>
      <c r="HF83" s="19" t="str">
        <f t="shared" ca="1" si="275"/>
        <v/>
      </c>
      <c r="HG83" s="19" t="str">
        <f t="shared" ca="1" si="276"/>
        <v/>
      </c>
      <c r="HH83" s="19" t="str">
        <f t="array" aca="1" ref="HH83" ca="1">IFERROR(AVERAGE(IF(('1. Database - raw'!GK$7:GM$494&gt;0)*('1. Database - raw'!$AD$7:$AD$494=$A83)*(INDIRECT($Q83,TRUE)=$O83),'1. Database - raw'!GK$7:GM$494)),"")</f>
        <v/>
      </c>
      <c r="HI83" s="33" t="str">
        <f t="array" aca="1" ref="HI83" ca="1">IFERROR(_xlfn.STDEV.S(IF(('1. Database - raw'!GK$7:GM$494&gt;0)*('1. Database - raw'!$AD$7:$AD$494=$A83)*(INDIRECT($Q83,TRUE)=$O83),'1. Database - raw'!GK$7:GM$494)),"")</f>
        <v/>
      </c>
      <c r="HJ83" s="20" t="str">
        <f t="array" aca="1" ref="HJ83" ca="1">IFERROR(IF(COUNT(IF(('1. Database - raw'!GK$7:GM$494&gt;0)*('1. Database - raw'!$AD$7:$AD$494=$A83)*(INDIRECT($Q83,TRUE)=$O83),'1. Database - raw'!GK$7:GM$494))&gt;0,COUNT(IF(('1. Database - raw'!GK$7:GM$494&gt;0)*('1. Database - raw'!$AD$7:$AD$494=$A83)*(INDIRECT($Q83,TRUE)=$O83),'1. Database - raw'!GK$7:GM$494)),""),"")</f>
        <v/>
      </c>
      <c r="HK83" s="14" t="str">
        <f t="shared" ca="1" si="277"/>
        <v/>
      </c>
      <c r="HL83" s="19" t="str">
        <f t="shared" ca="1" si="278"/>
        <v/>
      </c>
      <c r="HM83" s="19" t="str">
        <f t="shared" ca="1" si="279"/>
        <v/>
      </c>
      <c r="HN83" s="19" t="str">
        <f t="array" aca="1" ref="HN83" ca="1">IFERROR(AVERAGE(IF(('1. Database - raw'!GQ$7:GS$494&gt;0)*('1. Database - raw'!$AD$7:$AD$494=$A83)*(INDIRECT($Q83,TRUE)=$O83),'1. Database - raw'!GQ$7:GS$494)),"")</f>
        <v/>
      </c>
      <c r="HO83" s="33" t="str">
        <f t="array" aca="1" ref="HO83" ca="1">IFERROR(_xlfn.STDEV.S(IF(('1. Database - raw'!GQ$7:GS$494&gt;0)*('1. Database - raw'!$AD$7:$AD$494=$A83)*(INDIRECT($Q83,TRUE)=$O83),'1. Database - raw'!GQ$7:GS$494)),"")</f>
        <v/>
      </c>
      <c r="HP83" s="20" t="str">
        <f t="array" aca="1" ref="HP83" ca="1">IFERROR(IF(COUNT(IF(('1. Database - raw'!GQ$7:GS$494&gt;0)*('1. Database - raw'!$AD$7:$AD$494=$A83)*(INDIRECT($Q83,TRUE)=$O83),'1. Database - raw'!GQ$7:GS$494))&gt;0,COUNT(IF(('1. Database - raw'!GQ$7:GS$494&gt;0)*('1. Database - raw'!$AD$7:$AD$494=$A83)*(INDIRECT($Q83,TRUE)=$O83),'1. Database - raw'!GQ$7:GS$494)),""),"")</f>
        <v/>
      </c>
      <c r="HQ83" s="14" t="str">
        <f t="shared" ca="1" si="280"/>
        <v/>
      </c>
      <c r="HR83" s="19" t="str">
        <f t="shared" ca="1" si="281"/>
        <v/>
      </c>
      <c r="HS83" s="19" t="str">
        <f t="shared" ca="1" si="282"/>
        <v/>
      </c>
      <c r="HT83" s="19" t="str">
        <f t="array" aca="1" ref="HT83" ca="1">IFERROR(AVERAGE(IF(('1. Database - raw'!GW$7:GY$494&gt;0)*('1. Database - raw'!$AD$7:$AD$494=$A83)*(INDIRECT($Q83,TRUE)=$O83),'1. Database - raw'!GW$7:GY$494)),"")</f>
        <v/>
      </c>
      <c r="HU83" s="33" t="str">
        <f t="array" aca="1" ref="HU83" ca="1">IFERROR(_xlfn.STDEV.S(IF(('1. Database - raw'!GW$7:GY$494&gt;0)*('1. Database - raw'!$AD$7:$AD$494=$A83)*(INDIRECT($Q83,TRUE)=$O83),'1. Database - raw'!GW$7:GY$494)),"")</f>
        <v/>
      </c>
      <c r="HV83" s="20" t="str">
        <f t="array" aca="1" ref="HV83" ca="1">IFERROR(IF(COUNT(IF(('1. Database - raw'!GW$7:GY$494&gt;0)*('1. Database - raw'!$AD$7:$AD$494=$A83)*(INDIRECT($Q83,TRUE)=$O83),'1. Database - raw'!GW$7:GY$494))&gt;0,COUNT(IF(('1. Database - raw'!GW$7:GY$494&gt;0)*('1. Database - raw'!$AD$7:$AD$494=$A83)*(INDIRECT($Q83,TRUE)=$O83),'1. Database - raw'!GW$7:GY$494)),""),"")</f>
        <v/>
      </c>
      <c r="HW83" s="14" t="str">
        <f t="shared" ca="1" si="283"/>
        <v/>
      </c>
      <c r="HX83" s="19" t="str">
        <f t="shared" ca="1" si="284"/>
        <v/>
      </c>
      <c r="HY83" s="19" t="str">
        <f t="shared" ca="1" si="285"/>
        <v/>
      </c>
      <c r="HZ83" s="19" t="str">
        <f t="array" aca="1" ref="HZ83" ca="1">IFERROR(AVERAGE(IF(('1. Database - raw'!HC$7:HE$494&gt;0)*('1. Database - raw'!$AD$7:$AD$494=$A83)*(INDIRECT($Q83,TRUE)=$O83),'1. Database - raw'!HC$7:HE$494)),"")</f>
        <v/>
      </c>
      <c r="IA83" s="33" t="str">
        <f t="array" aca="1" ref="IA83" ca="1">IFERROR(_xlfn.STDEV.S(IF(('1. Database - raw'!HC$7:HE$494&gt;0)*('1. Database - raw'!$AD$7:$AD$494=$A83)*(INDIRECT($Q83,TRUE)=$O83),'1. Database - raw'!HC$7:HE$494)),"")</f>
        <v/>
      </c>
      <c r="IB83" s="20" t="str">
        <f t="array" aca="1" ref="IB83" ca="1">IFERROR(IF(COUNT(IF(('1. Database - raw'!HC$7:HE$494&gt;0)*('1. Database - raw'!$AD$7:$AD$494=$A83)*(INDIRECT($Q83,TRUE)=$O83),'1. Database - raw'!HC$7:HE$494))&gt;0,COUNT(IF(('1. Database - raw'!HC$7:HE$494&gt;0)*('1. Database - raw'!$AD$7:$AD$494=$A83)*(INDIRECT($Q83,TRUE)=$O83),'1. Database - raw'!HC$7:HE$494)),""),"")</f>
        <v/>
      </c>
      <c r="IC83" s="14" t="str">
        <f t="shared" ca="1" si="286"/>
        <v/>
      </c>
      <c r="ID83" s="19" t="str">
        <f t="shared" ca="1" si="287"/>
        <v/>
      </c>
      <c r="IE83" s="19" t="str">
        <f t="shared" ca="1" si="288"/>
        <v/>
      </c>
      <c r="IF83" s="19" t="str">
        <f t="array" aca="1" ref="IF83" ca="1">IFERROR(AVERAGE(IF(('1. Database - raw'!HI$7:HK$494&gt;0)*('1. Database - raw'!$AD$7:$AD$494=$A83)*(INDIRECT($Q83,TRUE)=$O83),'1. Database - raw'!HI$7:HK$494)),"")</f>
        <v/>
      </c>
      <c r="IG83" s="33" t="str">
        <f t="array" aca="1" ref="IG83" ca="1">IFERROR(_xlfn.STDEV.S(IF(('1. Database - raw'!HI$7:HK$494&gt;0)*('1. Database - raw'!$AD$7:$AD$494=$A83)*(INDIRECT($Q83,TRUE)=$O83),'1. Database - raw'!HI$7:HK$494)),"")</f>
        <v/>
      </c>
      <c r="IH83" s="20" t="str">
        <f t="array" aca="1" ref="IH83" ca="1">IFERROR(IF(COUNT(IF(('1. Database - raw'!HI$7:HK$494&gt;0)*('1. Database - raw'!$AD$7:$AD$494=$A83)*(INDIRECT($Q83,TRUE)=$O83),'1. Database - raw'!HI$7:HK$494))&gt;0,COUNT(IF(('1. Database - raw'!HI$7:HK$494&gt;0)*('1. Database - raw'!$AD$7:$AD$494=$A83)*(INDIRECT($Q83,TRUE)=$O83),'1. Database - raw'!HI$7:HK$494)),""),"")</f>
        <v/>
      </c>
      <c r="II83" s="14" t="str">
        <f t="shared" ca="1" si="289"/>
        <v/>
      </c>
      <c r="IJ83" s="19" t="str">
        <f t="shared" ca="1" si="290"/>
        <v/>
      </c>
      <c r="IK83" s="19" t="str">
        <f t="shared" ca="1" si="291"/>
        <v/>
      </c>
      <c r="IL83" s="19" t="str">
        <f t="array" aca="1" ref="IL83" ca="1">IFERROR(AVERAGE(IF(('1. Database - raw'!HO$7:HQ$494&gt;0)*('1. Database - raw'!$AD$7:$AD$494=$A83)*(INDIRECT($Q83,TRUE)=$O83),'1. Database - raw'!HO$7:HQ$494)),"")</f>
        <v/>
      </c>
      <c r="IM83" s="33" t="str">
        <f t="array" aca="1" ref="IM83" ca="1">IFERROR(_xlfn.STDEV.S(IF(('1. Database - raw'!HO$7:HQ$494&gt;0)*('1. Database - raw'!$AD$7:$AD$494=$A83)*(INDIRECT($Q83,TRUE)=$O83),'1. Database - raw'!HO$7:HQ$494)),"")</f>
        <v/>
      </c>
      <c r="IN83" s="20" t="str">
        <f t="array" aca="1" ref="IN83" ca="1">IFERROR(IF(COUNT(IF(('1. Database - raw'!HO$7:HQ$494&gt;0)*('1. Database - raw'!$AD$7:$AD$494=$A83)*(INDIRECT($Q83,TRUE)=$O83),'1. Database - raw'!HO$7:HQ$494))&gt;0,COUNT(IF(('1. Database - raw'!HO$7:HQ$494&gt;0)*('1. Database - raw'!$AD$7:$AD$494=$A83)*(INDIRECT($Q83,TRUE)=$O83),'1. Database - raw'!HO$7:HQ$494)),""),"")</f>
        <v/>
      </c>
      <c r="IO83" s="14">
        <f t="shared" ca="1" si="292"/>
        <v>87.447584991799346</v>
      </c>
      <c r="IP83" s="19">
        <f t="shared" ca="1" si="293"/>
        <v>90.023083604234358</v>
      </c>
      <c r="IQ83" s="19">
        <f t="shared" ca="1" si="294"/>
        <v>88.725989736407797</v>
      </c>
      <c r="IR83" s="19">
        <f t="array" aca="1" ref="IR83" ca="1">IFERROR(AVERAGE(IF(('1. Database - raw'!HU$7:HW$494&gt;0)*('1. Database - raw'!$AD$7:$AD$494=$A83)*(INDIRECT($Q83,TRUE)=$O83),'1. Database - raw'!HU$7:HW$494)),"")</f>
        <v>89</v>
      </c>
      <c r="IS83" s="33">
        <f t="array" aca="1" ref="IS83" ca="1">IFERROR(_xlfn.STDEV.S(IF(('1. Database - raw'!HU$7:HW$494&gt;0)*('1. Database - raw'!$AD$7:$AD$494=$A83)*(INDIRECT($Q83,TRUE)=$O83),'1. Database - raw'!HU$7:HW$494)),"")</f>
        <v>7</v>
      </c>
      <c r="IT83" s="20">
        <f t="array" aca="1" ref="IT83" ca="1">IFERROR(IF(COUNT(IF(('1. Database - raw'!HU$7:HW$494&gt;0)*('1. Database - raw'!$AD$7:$AD$494=$A83)*(INDIRECT($Q83,TRUE)=$O83),'1. Database - raw'!HU$7:HW$494))&gt;0,COUNT(IF(('1. Database - raw'!HU$7:HW$494&gt;0)*('1. Database - raw'!$AD$7:$AD$494=$A83)*(INDIRECT($Q83,TRUE)=$O83),'1. Database - raw'!HU$7:HW$494)),""),"")</f>
        <v>3</v>
      </c>
      <c r="IU83" s="14" t="str">
        <f t="shared" ca="1" si="295"/>
        <v/>
      </c>
      <c r="IV83" s="19" t="str">
        <f t="shared" ca="1" si="296"/>
        <v/>
      </c>
      <c r="IW83" s="19" t="str">
        <f t="shared" ca="1" si="297"/>
        <v/>
      </c>
      <c r="IX83" s="19" t="str">
        <f t="array" aca="1" ref="IX83" ca="1">IFERROR(AVERAGE(IF(('1. Database - raw'!IA$7:IC$494&gt;0)*('1. Database - raw'!$AD$7:$AD$494=$A83)*(INDIRECT($Q83,TRUE)=$O83),'1. Database - raw'!IA$7:IC$494)),"")</f>
        <v/>
      </c>
      <c r="IY83" s="33" t="str">
        <f t="array" aca="1" ref="IY83" ca="1">IFERROR(_xlfn.STDEV.S(IF(('1. Database - raw'!IA$7:IC$494&gt;0)*('1. Database - raw'!$AD$7:$AD$494=$A83)*(INDIRECT($Q83,TRUE)=$O83),'1. Database - raw'!IA$7:IC$494)),"")</f>
        <v/>
      </c>
      <c r="IZ83" s="20" t="str">
        <f t="array" aca="1" ref="IZ83" ca="1">IFERROR(IF(COUNT(IF(('1. Database - raw'!IA$7:IC$494&gt;0)*('1. Database - raw'!$AD$7:$AD$494=$A83)*(INDIRECT($Q83,TRUE)=$O83),'1. Database - raw'!IA$7:IC$494))&gt;0,COUNT(IF(('1. Database - raw'!IA$7:IC$494&gt;0)*('1. Database - raw'!$AD$7:$AD$494=$A83)*(INDIRECT($Q83,TRUE)=$O83),'1. Database - raw'!IA$7:IC$494)),""),"")</f>
        <v/>
      </c>
      <c r="JA83" s="14" t="str">
        <f t="shared" ca="1" si="298"/>
        <v/>
      </c>
      <c r="JB83" s="19" t="str">
        <f t="shared" ca="1" si="299"/>
        <v/>
      </c>
      <c r="JC83" s="19" t="str">
        <f t="shared" ca="1" si="300"/>
        <v/>
      </c>
      <c r="JD83" s="19" t="str">
        <f t="array" aca="1" ref="JD83" ca="1">IFERROR(AVERAGE(IF(('1. Database - raw'!IG$7:II$494&gt;0)*('1. Database - raw'!$AD$7:$AD$494=$A83)*(INDIRECT($Q83,TRUE)=$O83),'1. Database - raw'!IG$7:II$494)),"")</f>
        <v/>
      </c>
      <c r="JE83" s="33" t="str">
        <f t="array" aca="1" ref="JE83" ca="1">IFERROR(_xlfn.STDEV.S(IF(('1. Database - raw'!IG$7:II$494&gt;0)*('1. Database - raw'!$AD$7:$AD$494=$A83)*(INDIRECT($Q83,TRUE)=$O83),'1. Database - raw'!IG$7:II$494)),"")</f>
        <v/>
      </c>
      <c r="JF83" s="20" t="str">
        <f t="array" aca="1" ref="JF83" ca="1">IFERROR(IF(COUNT(IF(('1. Database - raw'!IG$7:II$494&gt;0)*('1. Database - raw'!$AD$7:$AD$494=$A83)*(INDIRECT($Q83,TRUE)=$O83),'1. Database - raw'!IG$7:II$494))&gt;0,COUNT(IF(('1. Database - raw'!IG$7:II$494&gt;0)*('1. Database - raw'!$AD$7:$AD$494=$A83)*(INDIRECT($Q83,TRUE)=$O83),'1. Database - raw'!IG$7:II$494)),""),"")</f>
        <v/>
      </c>
      <c r="JG83" s="145">
        <f t="shared" ca="1" si="301"/>
        <v>15.465268101388476</v>
      </c>
      <c r="JH83" s="146">
        <f t="shared" ca="1" si="302"/>
        <v>17.208900523312977</v>
      </c>
      <c r="JI83" s="146">
        <f t="shared" ca="1" si="303"/>
        <v>16.313805819708644</v>
      </c>
      <c r="JJ83" s="146">
        <f t="array" aca="1" ref="JJ83" ca="1">IFERROR(AVERAGE(IF(('1. Database - raw'!IM$7:IO$494&gt;0)*('1. Database - raw'!$AD$7:$AD$494=$A83)*(INDIRECT($Q83,TRUE)=$O83),'1. Database - raw'!IM$7:IO$494)),"")</f>
        <v>16.5</v>
      </c>
      <c r="JK83" s="277">
        <f t="array" aca="1" ref="JK83" ca="1">IFERROR(_xlfn.STDEV.S(IF(('1. Database - raw'!IM$7:IO$494&gt;0)*('1. Database - raw'!$AD$7:$AD$494=$A83)*(INDIRECT($Q83,TRUE)=$O83),'1. Database - raw'!IM$7:IO$494)),"")</f>
        <v>2.5</v>
      </c>
      <c r="JL83" s="20">
        <f t="array" aca="1" ref="JL83" ca="1">IFERROR(IF(COUNT(IF(('1. Database - raw'!IM$7:IO$494&gt;0)*('1. Database - raw'!$AD$7:$AD$494=$A83)*(INDIRECT($Q83,TRUE)=$O83),'1. Database - raw'!IM$7:IO$494))&gt;0,COUNT(IF(('1. Database - raw'!IM$7:IO$494&gt;0)*('1. Database - raw'!$AD$7:$AD$494=$A83)*(INDIRECT($Q83,TRUE)=$O83),'1. Database - raw'!IM$7:IO$494)),""),"")</f>
        <v>3</v>
      </c>
      <c r="JM83" s="145" t="str">
        <f t="shared" ca="1" si="304"/>
        <v/>
      </c>
      <c r="JN83" s="146" t="str">
        <f t="shared" ca="1" si="305"/>
        <v/>
      </c>
      <c r="JO83" s="146" t="str">
        <f t="shared" ca="1" si="306"/>
        <v/>
      </c>
      <c r="JP83" s="146" t="str">
        <f t="array" aca="1" ref="JP83" ca="1">IFERROR(AVERAGE(IF(('1. Database - raw'!IS$7:IU$494&gt;0)*('1. Database - raw'!$AD$7:$AD$494=$A83)*(INDIRECT($Q83,TRUE)=$O83),'1. Database - raw'!IS$7:IU$494)),"")</f>
        <v/>
      </c>
      <c r="JQ83" s="277" t="str">
        <f t="array" aca="1" ref="JQ83" ca="1">IFERROR(_xlfn.STDEV.S(IF(('1. Database - raw'!IS$7:IU$494&gt;0)*('1. Database - raw'!$AD$7:$AD$494=$A83)*(INDIRECT($Q83,TRUE)=$O83),'1. Database - raw'!IS$7:IU$494)),"")</f>
        <v/>
      </c>
      <c r="JR83" s="20" t="str">
        <f t="array" aca="1" ref="JR83" ca="1">IFERROR(IF(COUNT(IF(('1. Database - raw'!IS$7:IU$494&gt;0)*('1. Database - raw'!$AD$7:$AD$494=$A83)*(INDIRECT($Q83,TRUE)=$O83),'1. Database - raw'!IS$7:IU$494))&gt;0,COUNT(IF(('1. Database - raw'!IS$7:IU$494&gt;0)*('1. Database - raw'!$AD$7:$AD$494=$A83)*(INDIRECT($Q83,TRUE)=$O83),'1. Database - raw'!IS$7:IU$494)),""),"")</f>
        <v/>
      </c>
      <c r="JS83" s="145" t="str">
        <f t="shared" ca="1" si="307"/>
        <v/>
      </c>
      <c r="JT83" s="146" t="str">
        <f t="shared" ca="1" si="308"/>
        <v/>
      </c>
      <c r="JU83" s="146" t="str">
        <f t="shared" ca="1" si="309"/>
        <v/>
      </c>
      <c r="JV83" s="146" t="str">
        <f t="array" aca="1" ref="JV83" ca="1">IFERROR(AVERAGE(IF(('1. Database - raw'!IY$7:JA$494&gt;0)*('1. Database - raw'!$AD$7:$AD$494=$A83)*(INDIRECT($Q83,TRUE)=$O83),'1. Database - raw'!IY$7:JA$494)),"")</f>
        <v/>
      </c>
      <c r="JW83" s="277" t="str">
        <f t="array" aca="1" ref="JW83" ca="1">IFERROR(_xlfn.STDEV.S(IF(('1. Database - raw'!IY$7:JA$494&gt;0)*('1. Database - raw'!$AD$7:$AD$494=$A83)*(INDIRECT($Q83,TRUE)=$O83),'1. Database - raw'!IY$7:JA$494)),"")</f>
        <v/>
      </c>
      <c r="JX83" s="20" t="str">
        <f t="array" aca="1" ref="JX83" ca="1">IFERROR(IF(COUNT(IF(('1. Database - raw'!IY$7:JA$494&gt;0)*('1. Database - raw'!$AD$7:$AD$494=$A83)*(INDIRECT($Q83,TRUE)=$O83),'1. Database - raw'!IY$7:JA$494))&gt;0,COUNT(IF(('1. Database - raw'!IY$7:JA$494&gt;0)*('1. Database - raw'!$AD$7:$AD$494=$A83)*(INDIRECT($Q83,TRUE)=$O83),'1. Database - raw'!IY$7:JA$494)),""),"")</f>
        <v/>
      </c>
      <c r="JY83" s="145" t="str">
        <f t="shared" ca="1" si="310"/>
        <v/>
      </c>
      <c r="JZ83" s="146" t="str">
        <f t="shared" ca="1" si="311"/>
        <v/>
      </c>
      <c r="KA83" s="146" t="str">
        <f t="shared" ca="1" si="312"/>
        <v/>
      </c>
      <c r="KB83" s="146" t="str">
        <f t="array" aca="1" ref="KB83" ca="1">IFERROR(AVERAGE(IF(('1. Database - raw'!JE$7:JG$494&gt;0)*('1. Database - raw'!$AD$7:$AD$494=$A83)*(INDIRECT($Q83,TRUE)=$O83),'1. Database - raw'!JE$7:JG$494)),"")</f>
        <v/>
      </c>
      <c r="KC83" s="277" t="str">
        <f t="array" aca="1" ref="KC83" ca="1">IFERROR(_xlfn.STDEV.S(IF(('1. Database - raw'!JE$7:JG$494&gt;0)*('1. Database - raw'!$AD$7:$AD$494=$A83)*(INDIRECT($Q83,TRUE)=$O83),'1. Database - raw'!JE$7:JG$494)),"")</f>
        <v/>
      </c>
      <c r="KD83" s="20" t="str">
        <f t="array" aca="1" ref="KD83" ca="1">IFERROR(IF(COUNT(IF(('1. Database - raw'!JE$7:JG$494&gt;0)*('1. Database - raw'!$AD$7:$AD$494=$A83)*(INDIRECT($Q83,TRUE)=$O83),'1. Database - raw'!JE$7:JG$494))&gt;0,COUNT(IF(('1. Database - raw'!JE$7:JG$494&gt;0)*('1. Database - raw'!$AD$7:$AD$494=$A83)*(INDIRECT($Q83,TRUE)=$O83),'1. Database - raw'!JE$7:JG$494)),""),"")</f>
        <v/>
      </c>
      <c r="KE83" s="145" t="str">
        <f t="shared" ca="1" si="313"/>
        <v/>
      </c>
      <c r="KF83" s="146" t="str">
        <f t="shared" ca="1" si="314"/>
        <v/>
      </c>
      <c r="KG83" s="146" t="str">
        <f t="shared" ca="1" si="315"/>
        <v/>
      </c>
      <c r="KH83" s="146" t="str">
        <f t="array" aca="1" ref="KH83" ca="1">IFERROR(AVERAGE(IF(('1. Database - raw'!JK$7:JM$494&gt;0)*('1. Database - raw'!$AD$7:$AD$494=$A83)*(INDIRECT($Q83,TRUE)=$O83),'1. Database - raw'!JK$7:JM$494)),"")</f>
        <v/>
      </c>
      <c r="KI83" s="277" t="str">
        <f t="array" aca="1" ref="KI83" ca="1">IFERROR(_xlfn.STDEV.S(IF(('1. Database - raw'!JK$7:JM$494&gt;0)*('1. Database - raw'!$AD$7:$AD$494=$A83)*(INDIRECT($Q83,TRUE)=$O83),'1. Database - raw'!JK$7:JM$494)),"")</f>
        <v/>
      </c>
      <c r="KJ83" s="20" t="str">
        <f t="array" aca="1" ref="KJ83" ca="1">IFERROR(IF(COUNT(IF(('1. Database - raw'!JK$7:JM$494&gt;0)*('1. Database - raw'!$AD$7:$AD$494=$A83)*(INDIRECT($Q83,TRUE)=$O83),'1. Database - raw'!JK$7:JM$494))&gt;0,COUNT(IF(('1. Database - raw'!JK$7:JM$494&gt;0)*('1. Database - raw'!$AD$7:$AD$494=$A83)*(INDIRECT($Q83,TRUE)=$O83),'1. Database - raw'!JK$7:JM$494)),""),"")</f>
        <v/>
      </c>
      <c r="KK83" s="145" t="str">
        <f t="shared" ca="1" si="316"/>
        <v/>
      </c>
      <c r="KL83" s="146" t="str">
        <f t="shared" ca="1" si="317"/>
        <v/>
      </c>
      <c r="KM83" s="146" t="str">
        <f t="shared" ca="1" si="318"/>
        <v/>
      </c>
      <c r="KN83" s="146" t="str">
        <f t="array" aca="1" ref="KN83" ca="1">IFERROR(AVERAGE(IF(('1. Database - raw'!JQ$7:JS$494&gt;0)*('1. Database - raw'!$AD$7:$AD$494=$A83)*(INDIRECT($Q83,TRUE)=$O83),'1. Database - raw'!JQ$7:JS$494)),"")</f>
        <v/>
      </c>
      <c r="KO83" s="277" t="str">
        <f t="array" aca="1" ref="KO83" ca="1">IFERROR(_xlfn.STDEV.S(IF(('1. Database - raw'!JQ$7:JS$494&gt;0)*('1. Database - raw'!$AD$7:$AD$494=$A83)*(INDIRECT($Q83,TRUE)=$O83),'1. Database - raw'!JQ$7:JS$494)),"")</f>
        <v/>
      </c>
      <c r="KP83" s="20" t="str">
        <f t="array" aca="1" ref="KP83" ca="1">IFERROR(IF(COUNT(IF(('1. Database - raw'!JQ$7:JS$494&gt;0)*('1. Database - raw'!$AD$7:$AD$494=$A83)*(INDIRECT($Q83,TRUE)=$O83),'1. Database - raw'!JQ$7:JS$494))&gt;0,COUNT(IF(('1. Database - raw'!JQ$7:JS$494&gt;0)*('1. Database - raw'!$AD$7:$AD$494=$A83)*(INDIRECT($Q83,TRUE)=$O83),'1. Database - raw'!JQ$7:JS$494)),""),"")</f>
        <v/>
      </c>
      <c r="KQ83" s="145" t="str">
        <f t="shared" ca="1" si="319"/>
        <v/>
      </c>
      <c r="KR83" s="146" t="str">
        <f t="shared" ca="1" si="320"/>
        <v/>
      </c>
      <c r="KS83" s="146" t="str">
        <f t="shared" ca="1" si="321"/>
        <v/>
      </c>
      <c r="KT83" s="146" t="str">
        <f t="array" aca="1" ref="KT83" ca="1">IFERROR(AVERAGE(IF(('1. Database - raw'!JW$7:JY$494&gt;0)*('1. Database - raw'!$AD$7:$AD$494=$A83)*(INDIRECT($Q83,TRUE)=$O83),'1. Database - raw'!JW$7:JY$494)),"")</f>
        <v/>
      </c>
      <c r="KU83" s="277" t="str">
        <f t="array" aca="1" ref="KU83" ca="1">IFERROR(_xlfn.STDEV.S(IF(('1. Database - raw'!JW$7:JY$494&gt;0)*('1. Database - raw'!$AD$7:$AD$494=$A83)*(INDIRECT($Q83,TRUE)=$O83),'1. Database - raw'!JW$7:JY$494)),"")</f>
        <v/>
      </c>
      <c r="KV83" s="20" t="str">
        <f t="array" aca="1" ref="KV83" ca="1">IFERROR(IF(COUNT(IF(('1. Database - raw'!JW$7:JY$494&gt;0)*('1. Database - raw'!$AD$7:$AD$494=$A83)*(INDIRECT($Q83,TRUE)=$O83),'1. Database - raw'!JW$7:JY$494))&gt;0,COUNT(IF(('1. Database - raw'!JW$7:JY$494&gt;0)*('1. Database - raw'!$AD$7:$AD$494=$A83)*(INDIRECT($Q83,TRUE)=$O83),'1. Database - raw'!JW$7:JY$494)),""),"")</f>
        <v/>
      </c>
      <c r="KW83" s="145" t="str">
        <f t="shared" ca="1" si="322"/>
        <v/>
      </c>
      <c r="KX83" s="146" t="str">
        <f t="shared" ca="1" si="323"/>
        <v/>
      </c>
      <c r="KY83" s="146" t="str">
        <f t="shared" ca="1" si="324"/>
        <v/>
      </c>
      <c r="KZ83" s="146" t="str">
        <f t="array" aca="1" ref="KZ83" ca="1">IFERROR(AVERAGE(IF(('1. Database - raw'!KC$7:KE$494&gt;0)*('1. Database - raw'!$AD$7:$AD$494=$A83)*(INDIRECT($Q83,TRUE)=$O83),'1. Database - raw'!KC$7:KE$494)),"")</f>
        <v/>
      </c>
      <c r="LA83" s="277" t="str">
        <f t="array" aca="1" ref="LA83" ca="1">IFERROR(_xlfn.STDEV.S(IF(('1. Database - raw'!KC$7:KE$494&gt;0)*('1. Database - raw'!$AD$7:$AD$494=$A83)*(INDIRECT($Q83,TRUE)=$O83),'1. Database - raw'!KC$7:KE$494)),"")</f>
        <v/>
      </c>
      <c r="LB83" s="20" t="str">
        <f t="array" aca="1" ref="LB83" ca="1">IFERROR(IF(COUNT(IF(('1. Database - raw'!KC$7:KE$494&gt;0)*('1. Database - raw'!$AD$7:$AD$494=$A83)*(INDIRECT($Q83,TRUE)=$O83),'1. Database - raw'!KC$7:KE$494))&gt;0,COUNT(IF(('1. Database - raw'!KC$7:KE$494&gt;0)*('1. Database - raw'!$AD$7:$AD$494=$A83)*(INDIRECT($Q83,TRUE)=$O83),'1. Database - raw'!KC$7:KE$494)),""),"")</f>
        <v/>
      </c>
      <c r="LC83" s="145" t="str">
        <f t="shared" ca="1" si="325"/>
        <v/>
      </c>
      <c r="LD83" s="146" t="str">
        <f t="shared" ca="1" si="326"/>
        <v/>
      </c>
      <c r="LE83" s="146" t="str">
        <f t="shared" ca="1" si="327"/>
        <v/>
      </c>
      <c r="LF83" s="146" t="str">
        <f t="array" aca="1" ref="LF83" ca="1">IFERROR(AVERAGE(IF(('1. Database - raw'!KI$7:KK$494&gt;0)*('1. Database - raw'!$AD$7:$AD$494=$A83)*(INDIRECT($Q83,TRUE)=$O83),'1. Database - raw'!KI$7:KK$494)),"")</f>
        <v/>
      </c>
      <c r="LG83" s="277" t="str">
        <f t="array" aca="1" ref="LG83" ca="1">IFERROR(_xlfn.STDEV.S(IF(('1. Database - raw'!KI$7:KK$494&gt;0)*('1. Database - raw'!$AD$7:$AD$494=$A83)*(INDIRECT($Q83,TRUE)=$O83),'1. Database - raw'!KI$7:KK$494)),"")</f>
        <v/>
      </c>
      <c r="LH83" s="20" t="str">
        <f t="array" aca="1" ref="LH83" ca="1">IFERROR(IF(COUNT(IF(('1. Database - raw'!KI$7:KK$494&gt;0)*('1. Database - raw'!$AD$7:$AD$494=$A83)*(INDIRECT($Q83,TRUE)=$O83),'1. Database - raw'!KI$7:KK$494))&gt;0,COUNT(IF(('1. Database - raw'!KI$7:KK$494&gt;0)*('1. Database - raw'!$AD$7:$AD$494=$A83)*(INDIRECT($Q83,TRUE)=$O83),'1. Database - raw'!KI$7:KK$494)),""),"")</f>
        <v/>
      </c>
      <c r="LI83" s="145">
        <f t="shared" ca="1" si="328"/>
        <v>1.6519726538324817</v>
      </c>
      <c r="LJ83" s="146">
        <f t="shared" ca="1" si="329"/>
        <v>1.816767361758242</v>
      </c>
      <c r="LK83" s="146">
        <f t="shared" ca="1" si="330"/>
        <v>1.7324116139070413</v>
      </c>
      <c r="LL83" s="146">
        <f t="array" aca="1" ref="LL83" ca="1">IFERROR(AVERAGE(IF(('1. Database - raw'!KO$7:KQ$494&gt;0)*('1. Database - raw'!$AD$7:$AD$494=$A83)*(INDIRECT($Q83,TRUE)=$O83),'1. Database - raw'!KO$7:KQ$494)),"")</f>
        <v>1.75</v>
      </c>
      <c r="LM83" s="277">
        <f t="array" aca="1" ref="LM83" ca="1">IFERROR(_xlfn.STDEV.S(IF(('1. Database - raw'!KO$7:KQ$494&gt;0)*('1. Database - raw'!$AD$7:$AD$494=$A83)*(INDIRECT($Q83,TRUE)=$O83),'1. Database - raw'!KO$7:KQ$494)),"")</f>
        <v>0.25</v>
      </c>
      <c r="LN83" s="20">
        <f t="array" aca="1" ref="LN83" ca="1">IFERROR(IF(COUNT(IF(('1. Database - raw'!KO$7:KQ$494&gt;0)*('1. Database - raw'!$AD$7:$AD$494=$A83)*(INDIRECT($Q83,TRUE)=$O83),'1. Database - raw'!KO$7:KQ$494))&gt;0,COUNT(IF(('1. Database - raw'!KO$7:KQ$494&gt;0)*('1. Database - raw'!$AD$7:$AD$494=$A83)*(INDIRECT($Q83,TRUE)=$O83),'1. Database - raw'!KO$7:KQ$494)),""),"")</f>
        <v>3</v>
      </c>
      <c r="LO83" s="145" t="str">
        <f t="shared" ca="1" si="331"/>
        <v/>
      </c>
      <c r="LP83" s="146" t="str">
        <f t="shared" ca="1" si="332"/>
        <v/>
      </c>
      <c r="LQ83" s="146" t="str">
        <f t="shared" ca="1" si="333"/>
        <v/>
      </c>
      <c r="LR83" s="146" t="str">
        <f t="array" aca="1" ref="LR83" ca="1">IFERROR(AVERAGE(IF(('1. Database - raw'!KU$7:KW$494&gt;0)*('1. Database - raw'!$AD$7:$AD$494=$A83)*(INDIRECT($Q83,TRUE)=$O83),'1. Database - raw'!KU$7:KW$494)),"")</f>
        <v/>
      </c>
      <c r="LS83" s="277" t="str">
        <f t="array" aca="1" ref="LS83" ca="1">IFERROR(_xlfn.STDEV.S(IF(('1. Database - raw'!KU$7:KW$494&gt;0)*('1. Database - raw'!$AD$7:$AD$494=$A83)*(INDIRECT($Q83,TRUE)=$O83),'1. Database - raw'!KU$7:KW$494)),"")</f>
        <v/>
      </c>
      <c r="LT83" s="20" t="str">
        <f t="array" aca="1" ref="LT83" ca="1">IFERROR(IF(COUNT(IF(('1. Database - raw'!KU$7:KW$494&gt;0)*('1. Database - raw'!$AD$7:$AD$494=$A83)*(INDIRECT($Q83,TRUE)=$O83),'1. Database - raw'!KU$7:KW$494))&gt;0,COUNT(IF(('1. Database - raw'!KU$7:KW$494&gt;0)*('1. Database - raw'!$AD$7:$AD$494=$A83)*(INDIRECT($Q83,TRUE)=$O83),'1. Database - raw'!KU$7:KW$494)),""),"")</f>
        <v/>
      </c>
      <c r="LU83" s="145" t="str">
        <f t="shared" ca="1" si="334"/>
        <v/>
      </c>
      <c r="LV83" s="146" t="str">
        <f t="shared" ca="1" si="335"/>
        <v/>
      </c>
      <c r="LW83" s="146" t="str">
        <f t="shared" ca="1" si="336"/>
        <v/>
      </c>
      <c r="LX83" s="146" t="str">
        <f t="array" aca="1" ref="LX83" ca="1">IFERROR(AVERAGE(IF(('1. Database - raw'!LA$7:LC$494&gt;0)*('1. Database - raw'!$AD$7:$AD$494=$A83)*(INDIRECT($Q83,TRUE)=$O83),'1. Database - raw'!LA$7:LC$494)),"")</f>
        <v/>
      </c>
      <c r="LY83" s="277" t="str">
        <f t="array" aca="1" ref="LY83" ca="1">IFERROR(_xlfn.STDEV.S(IF(('1. Database - raw'!LA$7:LC$494&gt;0)*('1. Database - raw'!$AD$7:$AD$494=$A83)*(INDIRECT($Q83,TRUE)=$O83),'1. Database - raw'!LA$7:LC$494)),"")</f>
        <v/>
      </c>
      <c r="LZ83" s="20" t="str">
        <f t="array" aca="1" ref="LZ83" ca="1">IFERROR(IF(COUNT(IF(('1. Database - raw'!LA$7:LC$494&gt;0)*('1. Database - raw'!$AD$7:$AD$494=$A83)*(INDIRECT($Q83,TRUE)=$O83),'1. Database - raw'!LA$7:LC$494))&gt;0,COUNT(IF(('1. Database - raw'!LA$7:LC$494&gt;0)*('1. Database - raw'!$AD$7:$AD$494=$A83)*(INDIRECT($Q83,TRUE)=$O83),'1. Database - raw'!LA$7:LC$494)),""),"")</f>
        <v/>
      </c>
      <c r="MA83" s="145" t="str">
        <f t="shared" ca="1" si="337"/>
        <v/>
      </c>
      <c r="MB83" s="146" t="str">
        <f t="shared" ca="1" si="338"/>
        <v/>
      </c>
      <c r="MC83" s="146" t="str">
        <f t="shared" ca="1" si="339"/>
        <v/>
      </c>
      <c r="MD83" s="146" t="str">
        <f t="array" aca="1" ref="MD83" ca="1">IFERROR(AVERAGE(IF(('1. Database - raw'!LG$7:LI$494&gt;0)*('1. Database - raw'!$AD$7:$AD$494=$A83)*(INDIRECT($Q83,TRUE)=$O83),'1. Database - raw'!LG$7:LI$494)),"")</f>
        <v/>
      </c>
      <c r="ME83" s="277" t="str">
        <f t="array" aca="1" ref="ME83" ca="1">IFERROR(_xlfn.STDEV.S(IF(('1. Database - raw'!LG$7:LI$494&gt;0)*('1. Database - raw'!$AD$7:$AD$494=$A83)*(INDIRECT($Q83,TRUE)=$O83),'1. Database - raw'!LG$7:LI$494)),"")</f>
        <v/>
      </c>
      <c r="MF83" s="20" t="str">
        <f t="array" aca="1" ref="MF83" ca="1">IFERROR(IF(COUNT(IF(('1. Database - raw'!LG$7:LI$494&gt;0)*('1. Database - raw'!$AD$7:$AD$494=$A83)*(INDIRECT($Q83,TRUE)=$O83),'1. Database - raw'!LG$7:LI$494))&gt;0,COUNT(IF(('1. Database - raw'!LG$7:LI$494&gt;0)*('1. Database - raw'!$AD$7:$AD$494=$A83)*(INDIRECT($Q83,TRUE)=$O83),'1. Database - raw'!LG$7:LI$494)),""),"")</f>
        <v/>
      </c>
      <c r="MG83" s="145" t="str">
        <f t="shared" ca="1" si="340"/>
        <v/>
      </c>
      <c r="MH83" s="146" t="str">
        <f t="shared" ca="1" si="341"/>
        <v/>
      </c>
      <c r="MI83" s="146" t="str">
        <f t="shared" ca="1" si="342"/>
        <v/>
      </c>
      <c r="MJ83" s="146" t="str">
        <f t="array" aca="1" ref="MJ83" ca="1">IFERROR(AVERAGE(IF(('1. Database - raw'!LM$7:LO$494&gt;0)*('1. Database - raw'!$AD$7:$AD$494=$A83)*(INDIRECT($Q83,TRUE)=$O83),'1. Database - raw'!LM$7:LO$494)),"")</f>
        <v/>
      </c>
      <c r="MK83" s="277" t="str">
        <f t="array" aca="1" ref="MK83" ca="1">IFERROR(_xlfn.STDEV.S(IF(('1. Database - raw'!LM$7:LO$494&gt;0)*('1. Database - raw'!$AD$7:$AD$494=$A83)*(INDIRECT($Q83,TRUE)=$O83),'1. Database - raw'!LM$7:LO$494)),"")</f>
        <v/>
      </c>
      <c r="ML83" s="20" t="str">
        <f t="array" aca="1" ref="ML83" ca="1">IFERROR(IF(COUNT(IF(('1. Database - raw'!LM$7:LO$494&gt;0)*('1. Database - raw'!$AD$7:$AD$494=$A83)*(INDIRECT($Q83,TRUE)=$O83),'1. Database - raw'!LM$7:LO$494))&gt;0,COUNT(IF(('1. Database - raw'!LM$7:LO$494&gt;0)*('1. Database - raw'!$AD$7:$AD$494=$A83)*(INDIRECT($Q83,TRUE)=$O83),'1. Database - raw'!LM$7:LO$494)),""),"")</f>
        <v/>
      </c>
      <c r="MM83" s="145" t="str">
        <f t="shared" ca="1" si="343"/>
        <v/>
      </c>
      <c r="MN83" s="146" t="str">
        <f t="shared" ca="1" si="344"/>
        <v/>
      </c>
      <c r="MO83" s="146" t="str">
        <f t="shared" ca="1" si="345"/>
        <v/>
      </c>
      <c r="MP83" s="146" t="str">
        <f t="array" aca="1" ref="MP83" ca="1">IFERROR(AVERAGE(IF(('1. Database - raw'!LS$7:LU$494&gt;0)*('1. Database - raw'!$AD$7:$AD$494=$A83)*(INDIRECT($Q83,TRUE)=$O83),'1. Database - raw'!LS$7:LU$494)),"")</f>
        <v/>
      </c>
      <c r="MQ83" s="277" t="str">
        <f t="array" aca="1" ref="MQ83" ca="1">IFERROR(_xlfn.STDEV.S(IF(('1. Database - raw'!LS$7:LU$494&gt;0)*('1. Database - raw'!$AD$7:$AD$494=$A83)*(INDIRECT($Q83,TRUE)=$O83),'1. Database - raw'!LS$7:LU$494)),"")</f>
        <v/>
      </c>
      <c r="MR83" s="20" t="str">
        <f t="array" aca="1" ref="MR83" ca="1">IFERROR(IF(COUNT(IF(('1. Database - raw'!LS$7:LU$494&gt;0)*('1. Database - raw'!$AD$7:$AD$494=$A83)*(INDIRECT($Q83,TRUE)=$O83),'1. Database - raw'!LS$7:LU$494))&gt;0,COUNT(IF(('1. Database - raw'!LS$7:LU$494&gt;0)*('1. Database - raw'!$AD$7:$AD$494=$A83)*(INDIRECT($Q83,TRUE)=$O83),'1. Database - raw'!LS$7:LU$494)),""),"")</f>
        <v/>
      </c>
      <c r="MS83" s="145" t="str">
        <f t="shared" ca="1" si="346"/>
        <v/>
      </c>
      <c r="MT83" s="146" t="str">
        <f t="shared" ca="1" si="347"/>
        <v/>
      </c>
      <c r="MU83" s="146" t="str">
        <f t="shared" ca="1" si="348"/>
        <v/>
      </c>
      <c r="MV83" s="146" t="str">
        <f t="array" aca="1" ref="MV83" ca="1">IFERROR(AVERAGE(IF(('1. Database - raw'!LY$7:MA$494&gt;0)*('1. Database - raw'!$AD$7:$AD$494=$A83)*(INDIRECT($Q83,TRUE)=$O83),'1. Database - raw'!LY$7:MA$494)),"")</f>
        <v/>
      </c>
      <c r="MW83" s="277" t="str">
        <f t="array" aca="1" ref="MW83" ca="1">IFERROR(_xlfn.STDEV.S(IF(('1. Database - raw'!LY$7:MA$494&gt;0)*('1. Database - raw'!$AD$7:$AD$494=$A83)*(INDIRECT($Q83,TRUE)=$O83),'1. Database - raw'!LY$7:MA$494)),"")</f>
        <v/>
      </c>
      <c r="MX83" s="20" t="str">
        <f t="array" aca="1" ref="MX83" ca="1">IFERROR(IF(COUNT(IF(('1. Database - raw'!LY$7:MA$494&gt;0)*('1. Database - raw'!$AD$7:$AD$494=$A83)*(INDIRECT($Q83,TRUE)=$O83),'1. Database - raw'!LY$7:MA$494))&gt;0,COUNT(IF(('1. Database - raw'!LY$7:MA$494&gt;0)*('1. Database - raw'!$AD$7:$AD$494=$A83)*(INDIRECT($Q83,TRUE)=$O83),'1. Database - raw'!LY$7:MA$494)),""),"")</f>
        <v/>
      </c>
      <c r="MY83" s="145" t="str">
        <f t="shared" ca="1" si="349"/>
        <v/>
      </c>
      <c r="MZ83" s="146" t="str">
        <f t="shared" ca="1" si="350"/>
        <v/>
      </c>
      <c r="NA83" s="146" t="str">
        <f t="shared" ca="1" si="351"/>
        <v/>
      </c>
      <c r="NB83" s="146" t="str">
        <f t="array" aca="1" ref="NB83" ca="1">IFERROR(AVERAGE(IF(('1. Database - raw'!ME$7:MG$494&gt;0)*('1. Database - raw'!$AD$7:$AD$494=$A83)*(INDIRECT($Q83,TRUE)=$O83),'1. Database - raw'!ME$7:MG$494)),"")</f>
        <v/>
      </c>
      <c r="NC83" s="277" t="str">
        <f t="array" aca="1" ref="NC83" ca="1">IFERROR(_xlfn.STDEV.S(IF(('1. Database - raw'!ME$7:MG$494&gt;0)*('1. Database - raw'!$AD$7:$AD$494=$A83)*(INDIRECT($Q83,TRUE)=$O83),'1. Database - raw'!ME$7:MG$494)),"")</f>
        <v/>
      </c>
      <c r="ND83" s="20" t="str">
        <f t="array" aca="1" ref="ND83" ca="1">IFERROR(IF(COUNT(IF(('1. Database - raw'!ME$7:MG$494&gt;0)*('1. Database - raw'!$AD$7:$AD$494=$A83)*(INDIRECT($Q83,TRUE)=$O83),'1. Database - raw'!ME$7:MG$494))&gt;0,COUNT(IF(('1. Database - raw'!ME$7:MG$494&gt;0)*('1. Database - raw'!$AD$7:$AD$494=$A83)*(INDIRECT($Q83,TRUE)=$O83),'1. Database - raw'!ME$7:MG$494)),""),"")</f>
        <v/>
      </c>
      <c r="NE83" s="145" t="str">
        <f t="shared" ca="1" si="352"/>
        <v/>
      </c>
      <c r="NF83" s="146" t="str">
        <f t="shared" ca="1" si="353"/>
        <v/>
      </c>
      <c r="NG83" s="146" t="str">
        <f t="shared" ca="1" si="354"/>
        <v/>
      </c>
      <c r="NH83" s="146" t="str">
        <f t="array" aca="1" ref="NH83" ca="1">IFERROR(AVERAGE(IF(('1. Database - raw'!MK$7:MM$494&gt;0)*('1. Database - raw'!$AD$7:$AD$494=$A83)*(INDIRECT($Q83,TRUE)=$O83),'1. Database - raw'!MK$7:MM$494)),"")</f>
        <v/>
      </c>
      <c r="NI83" s="277" t="str">
        <f t="array" aca="1" ref="NI83" ca="1">IFERROR(_xlfn.STDEV.S(IF(('1. Database - raw'!MK$7:MM$494&gt;0)*('1. Database - raw'!$AD$7:$AD$494=$A83)*(INDIRECT($Q83,TRUE)=$O83),'1. Database - raw'!MK$7:MM$494)),"")</f>
        <v/>
      </c>
      <c r="NJ83" s="20" t="str">
        <f t="array" aca="1" ref="NJ83" ca="1">IFERROR(IF(COUNT(IF(('1. Database - raw'!MK$7:MM$494&gt;0)*('1. Database - raw'!$AD$7:$AD$494=$A83)*(INDIRECT($Q83,TRUE)=$O83),'1. Database - raw'!MK$7:MM$494))&gt;0,COUNT(IF(('1. Database - raw'!MK$7:MM$494&gt;0)*('1. Database - raw'!$AD$7:$AD$494=$A83)*(INDIRECT($Q83,TRUE)=$O83),'1. Database - raw'!MK$7:MM$494)),""),"")</f>
        <v/>
      </c>
      <c r="NK83" s="145" t="str">
        <f t="shared" ca="1" si="355"/>
        <v/>
      </c>
      <c r="NL83" s="146" t="str">
        <f t="shared" ca="1" si="356"/>
        <v/>
      </c>
      <c r="NM83" s="146" t="str">
        <f t="shared" ca="1" si="357"/>
        <v/>
      </c>
      <c r="NN83" s="146" t="str">
        <f t="array" aca="1" ref="NN83" ca="1">IFERROR(AVERAGE(IF(('1. Database - raw'!MQ$7:MS$494&gt;0)*('1. Database - raw'!$AD$7:$AD$494=$A83)*(INDIRECT($Q83,TRUE)=$O83),'1. Database - raw'!MQ$7:MS$494)),"")</f>
        <v/>
      </c>
      <c r="NO83" s="277" t="str">
        <f t="array" aca="1" ref="NO83" ca="1">IFERROR(_xlfn.STDEV.S(IF(('1. Database - raw'!MQ$7:MS$494&gt;0)*('1. Database - raw'!$AD$7:$AD$494=$A83)*(INDIRECT($Q83,TRUE)=$O83),'1. Database - raw'!MQ$7:MS$494)),"")</f>
        <v/>
      </c>
      <c r="NP83" s="20" t="str">
        <f t="array" aca="1" ref="NP83" ca="1">IFERROR(IF(COUNT(IF(('1. Database - raw'!MQ$7:MS$494&gt;0)*('1. Database - raw'!$AD$7:$AD$494=$A83)*(INDIRECT($Q83,TRUE)=$O83),'1. Database - raw'!MQ$7:MS$494))&gt;0,COUNT(IF(('1. Database - raw'!MQ$7:MS$494&gt;0)*('1. Database - raw'!$AD$7:$AD$494=$A83)*(INDIRECT($Q83,TRUE)=$O83),'1. Database - raw'!MQ$7:MS$494)),""),"")</f>
        <v/>
      </c>
      <c r="NQ83" s="145" t="str">
        <f t="shared" ca="1" si="358"/>
        <v/>
      </c>
      <c r="NR83" s="146" t="str">
        <f t="shared" ca="1" si="359"/>
        <v/>
      </c>
      <c r="NS83" s="146" t="str">
        <f t="shared" ca="1" si="360"/>
        <v/>
      </c>
      <c r="NT83" s="146" t="str">
        <f t="array" aca="1" ref="NT83" ca="1">IFERROR(AVERAGE(IF(('1. Database - raw'!MW$7:MY$494&gt;0)*('1. Database - raw'!$AD$7:$AD$494=$A83)*(INDIRECT($Q83,TRUE)=$O83),'1. Database - raw'!MW$7:MY$494)),"")</f>
        <v/>
      </c>
      <c r="NU83" s="277" t="str">
        <f t="array" aca="1" ref="NU83" ca="1">IFERROR(_xlfn.STDEV.S(IF(('1. Database - raw'!MW$7:MY$494&gt;0)*('1. Database - raw'!$AD$7:$AD$494=$A83)*(INDIRECT($Q83,TRUE)=$O83),'1. Database - raw'!MW$7:MY$494)),"")</f>
        <v/>
      </c>
      <c r="NV83" s="20" t="str">
        <f t="array" aca="1" ref="NV83" ca="1">IFERROR(IF(COUNT(IF(('1. Database - raw'!MW$7:MY$494&gt;0)*('1. Database - raw'!$AD$7:$AD$494=$A83)*(INDIRECT($Q83,TRUE)=$O83),'1. Database - raw'!MW$7:MY$494))&gt;0,COUNT(IF(('1. Database - raw'!MW$7:MY$494&gt;0)*('1. Database - raw'!$AD$7:$AD$494=$A83)*(INDIRECT($Q83,TRUE)=$O83),'1. Database - raw'!MW$7:MY$494)),""),"")</f>
        <v/>
      </c>
      <c r="NW83" s="145" t="str">
        <f t="shared" ca="1" si="361"/>
        <v/>
      </c>
      <c r="NX83" s="146" t="str">
        <f t="shared" ca="1" si="362"/>
        <v/>
      </c>
      <c r="NY83" s="146" t="str">
        <f t="shared" ca="1" si="363"/>
        <v/>
      </c>
      <c r="NZ83" s="146" t="str">
        <f t="array" aca="1" ref="NZ83" ca="1">IFERROR(AVERAGE(IF(('1. Database - raw'!NC$7:NE$494&gt;0)*('1. Database - raw'!$AD$7:$AD$494=$A83)*(INDIRECT($Q83,TRUE)=$O83),'1. Database - raw'!NC$7:NE$494)),"")</f>
        <v/>
      </c>
      <c r="OA83" s="277" t="str">
        <f t="array" aca="1" ref="OA83" ca="1">IFERROR(_xlfn.STDEV.S(IF(('1. Database - raw'!NC$7:NE$494&gt;0)*('1. Database - raw'!$AD$7:$AD$494=$A83)*(INDIRECT($Q83,TRUE)=$O83),'1. Database - raw'!NC$7:NE$494)),"")</f>
        <v/>
      </c>
      <c r="OB83" s="20" t="str">
        <f t="array" aca="1" ref="OB83" ca="1">IFERROR(IF(COUNT(IF(('1. Database - raw'!NC$7:NE$494&gt;0)*('1. Database - raw'!$AD$7:$AD$494=$A83)*(INDIRECT($Q83,TRUE)=$O83),'1. Database - raw'!NC$7:NE$494))&gt;0,COUNT(IF(('1. Database - raw'!NC$7:NE$494&gt;0)*('1. Database - raw'!$AD$7:$AD$494=$A83)*(INDIRECT($Q83,TRUE)=$O83),'1. Database - raw'!NC$7:NE$494)),""),"")</f>
        <v/>
      </c>
      <c r="OC83" s="145" t="str">
        <f t="shared" ca="1" si="364"/>
        <v/>
      </c>
      <c r="OD83" s="146" t="str">
        <f t="shared" ca="1" si="365"/>
        <v/>
      </c>
      <c r="OE83" s="146" t="str">
        <f t="shared" ca="1" si="366"/>
        <v/>
      </c>
      <c r="OF83" s="146" t="str">
        <f t="array" aca="1" ref="OF83" ca="1">IFERROR(AVERAGE(IF(('1. Database - raw'!NI$7:NK$494&gt;0)*('1. Database - raw'!$AD$7:$AD$494=$A83)*(INDIRECT($Q83,TRUE)=$O83),'1. Database - raw'!NI$7:NK$494)),"")</f>
        <v/>
      </c>
      <c r="OG83" s="277" t="str">
        <f t="array" aca="1" ref="OG83" ca="1">IFERROR(_xlfn.STDEV.S(IF(('1. Database - raw'!NI$7:NK$494&gt;0)*('1. Database - raw'!$AD$7:$AD$494=$A83)*(INDIRECT($Q83,TRUE)=$O83),'1. Database - raw'!NI$7:NK$494)),"")</f>
        <v/>
      </c>
      <c r="OH83" s="20" t="str">
        <f t="array" aca="1" ref="OH83" ca="1">IFERROR(IF(COUNT(IF(('1. Database - raw'!NI$7:NK$494&gt;0)*('1. Database - raw'!$AD$7:$AD$494=$A83)*(INDIRECT($Q83,TRUE)=$O83),'1. Database - raw'!NI$7:NK$494))&gt;0,COUNT(IF(('1. Database - raw'!NI$7:NK$494&gt;0)*('1. Database - raw'!$AD$7:$AD$494=$A83)*(INDIRECT($Q83,TRUE)=$O83),'1. Database - raw'!NI$7:NK$494)),""),"")</f>
        <v/>
      </c>
    </row>
    <row r="84" spans="1:398" outlineLevel="1" x14ac:dyDescent="0.25">
      <c r="A84" s="134" t="s">
        <v>553</v>
      </c>
      <c r="B84" s="1330"/>
      <c r="C84" s="24"/>
      <c r="D84" s="23"/>
      <c r="E84" s="23" t="s">
        <v>421</v>
      </c>
      <c r="F84" s="22" t="s">
        <v>21</v>
      </c>
      <c r="G84" s="22" t="s">
        <v>619</v>
      </c>
      <c r="H84" s="22"/>
      <c r="I84" s="22"/>
      <c r="J84" s="22"/>
      <c r="K84" s="22"/>
      <c r="L84" s="22"/>
      <c r="M84" s="22"/>
      <c r="N84" s="41"/>
      <c r="O84" s="171" t="str">
        <f t="array" ref="O84">INDEX(A84:N84,IF(MIN(IF(C84:N84&lt;&gt;"",COLUMN(C84:N84)))&gt;0,MIN(IF(C84:N84&lt;&gt;"",COLUMN(C84:N84))),""))</f>
        <v>England</v>
      </c>
      <c r="P84" s="162">
        <f t="shared" si="383"/>
        <v>3</v>
      </c>
      <c r="Q84" s="42" t="str">
        <f ca="1">"'" &amp; $S$4 &amp; "'!" &amp; ADDRESS(ROW('1. Database - raw'!$A$7),MATCH($C$2,'1. Database - raw'!$6:$6,0)+MATCH(O84,$C84:$N84,0)-1,1) &amp; ":" &amp; ADDRESS(LOOKUP(2,1/('1. Database - raw'!A:A&lt;&gt;""),ROW('1. Database - raw'!A:A)),MATCH($C$2,'1. Database - raw'!$6:$6,0)+MATCH(O84,$C84:$N84,0)-1,1)</f>
        <v>'1. Database - raw'!$AG$7:$AG$494</v>
      </c>
      <c r="R84" s="24"/>
      <c r="S84" s="181"/>
      <c r="T84" s="208" t="str">
        <f t="shared" ref="T84:AC93" ca="1" si="386">IFERROR(IF(INDIRECT(ADDRESS(ROW(84:84),MATCH(T$2,$BQ$2:$OH$2,0)+COLUMN($BQ:$BQ)+4,4,1),TRUE)&gt;=10,INDIRECT(ADDRESS(ROW(84:84),MATCH(T$2,$BQ$2:$OH$2,0)+COLUMN($BQ:$BQ)+1,4,1),TRUE)/INDIRECT(ADDRESS(ROW($5:$5),MATCH(T$2,$BQ$2:$OH$2,0)+COLUMN($BQ:$BQ)+1,2,1),TRUE),""),"")</f>
        <v/>
      </c>
      <c r="U84" s="197" t="str">
        <f t="shared" ca="1" si="386"/>
        <v/>
      </c>
      <c r="V84" s="197" t="str">
        <f t="shared" ca="1" si="386"/>
        <v/>
      </c>
      <c r="W84" s="197" t="str">
        <f t="shared" ca="1" si="386"/>
        <v/>
      </c>
      <c r="X84" s="197" t="str">
        <f t="shared" ca="1" si="386"/>
        <v/>
      </c>
      <c r="Y84" s="197" t="str">
        <f t="shared" ca="1" si="386"/>
        <v/>
      </c>
      <c r="Z84" s="197" t="str">
        <f t="shared" ca="1" si="386"/>
        <v/>
      </c>
      <c r="AA84" s="197" t="str">
        <f t="shared" ca="1" si="386"/>
        <v/>
      </c>
      <c r="AB84" s="197" t="str">
        <f t="shared" ca="1" si="386"/>
        <v/>
      </c>
      <c r="AC84" s="197" t="str">
        <f t="shared" ca="1" si="386"/>
        <v/>
      </c>
      <c r="AD84" s="197" t="str">
        <f t="shared" ref="AD84:AM93" ca="1" si="387">IFERROR(IF(INDIRECT(ADDRESS(ROW(84:84),MATCH(AD$2,$BQ$2:$OH$2,0)+COLUMN($BQ:$BQ)+4,4,1),TRUE)&gt;=10,INDIRECT(ADDRESS(ROW(84:84),MATCH(AD$2,$BQ$2:$OH$2,0)+COLUMN($BQ:$BQ)+1,4,1),TRUE)/INDIRECT(ADDRESS(ROW($5:$5),MATCH(AD$2,$BQ$2:$OH$2,0)+COLUMN($BQ:$BQ)+1,2,1),TRUE),""),"")</f>
        <v/>
      </c>
      <c r="AE84" s="197" t="str">
        <f t="shared" ca="1" si="387"/>
        <v/>
      </c>
      <c r="AF84" s="197" t="str">
        <f t="shared" ca="1" si="387"/>
        <v/>
      </c>
      <c r="AG84" s="197" t="str">
        <f t="shared" ca="1" si="387"/>
        <v/>
      </c>
      <c r="AH84" s="197" t="str">
        <f t="shared" ca="1" si="387"/>
        <v/>
      </c>
      <c r="AI84" s="197" t="str">
        <f t="shared" ca="1" si="387"/>
        <v/>
      </c>
      <c r="AJ84" s="197" t="str">
        <f t="shared" ca="1" si="387"/>
        <v/>
      </c>
      <c r="AK84" s="197" t="str">
        <f t="shared" ca="1" si="387"/>
        <v/>
      </c>
      <c r="AL84" s="197" t="str">
        <f t="shared" ca="1" si="387"/>
        <v/>
      </c>
      <c r="AM84" s="209" t="str">
        <f t="shared" ca="1" si="387"/>
        <v/>
      </c>
      <c r="AN84" s="189"/>
      <c r="AO84" s="189"/>
      <c r="AP84" s="189"/>
      <c r="AQ84" s="189"/>
      <c r="AR84" s="189"/>
      <c r="AS84" s="189"/>
      <c r="AT84" s="189"/>
      <c r="AU84" s="189"/>
      <c r="AV84" s="189"/>
      <c r="AW84" s="189"/>
      <c r="AX84" s="189"/>
      <c r="AY84" s="189"/>
      <c r="AZ84" s="189"/>
      <c r="BA84" s="189"/>
      <c r="BB84" s="189"/>
      <c r="BC84" s="189"/>
      <c r="BD84" s="237" t="str">
        <f t="shared" ca="1" si="384"/>
        <v/>
      </c>
      <c r="BE84" s="237" t="str">
        <f t="shared" ca="1" si="385"/>
        <v/>
      </c>
      <c r="BF84" s="237" t="str">
        <f t="shared" ca="1" si="175"/>
        <v/>
      </c>
      <c r="BG84" s="247" t="str">
        <f t="shared" ca="1" si="176"/>
        <v/>
      </c>
      <c r="BH84" s="293"/>
      <c r="BI84" s="532" t="str">
        <f t="shared" ca="1" si="367"/>
        <v/>
      </c>
      <c r="BJ84" s="557" t="str">
        <f t="shared" ca="1" si="206"/>
        <v/>
      </c>
      <c r="BK84" s="557" t="str">
        <f t="shared" ca="1" si="207"/>
        <v/>
      </c>
      <c r="BL84" s="557" t="str">
        <f t="shared" ca="1" si="368"/>
        <v/>
      </c>
      <c r="BM84" s="557" t="str">
        <f t="shared" ca="1" si="208"/>
        <v/>
      </c>
      <c r="BN84" s="557" t="str">
        <f t="shared" ca="1" si="209"/>
        <v/>
      </c>
      <c r="BO84" s="253"/>
      <c r="BP84" s="171" t="str">
        <f t="shared" si="210"/>
        <v>England</v>
      </c>
      <c r="BQ84" s="14" t="str">
        <f t="shared" ca="1" si="376"/>
        <v/>
      </c>
      <c r="BR84" s="19" t="str">
        <f t="shared" ca="1" si="377"/>
        <v/>
      </c>
      <c r="BS84" s="19" t="str">
        <f t="shared" ca="1" si="378"/>
        <v/>
      </c>
      <c r="BT84" s="19" t="str">
        <f t="array" aca="1" ref="BT84" ca="1">IFERROR(AVERAGE(IF(('1. Database - raw'!AW$7:AY$494&gt;0)*('1. Database - raw'!$AD$7:$AD$494=$A84)*('1. Database - raw'!$AP$7:$AP$494&lt;&gt;Dropdown!$AM$11)*(INDIRECT($Q84,TRUE)=$O84),'1. Database - raw'!AW$7:AY$494)),"")</f>
        <v/>
      </c>
      <c r="BU84" s="33" t="str">
        <f t="array" aca="1" ref="BU84" ca="1">IFERROR(_xlfn.STDEV.S(IF(('1. Database - raw'!AW$7:AY$494&gt;0)*('1. Database - raw'!$AD$7:$AD$494=$A84)*('1. Database - raw'!$AP$7:$AP$494&lt;&gt;Dropdown!$AM$11)*(INDIRECT($Q84,TRUE)=$O84),'1. Database - raw'!AW$7:AY$494)),"")</f>
        <v/>
      </c>
      <c r="BV84" s="20" t="str">
        <f t="array" aca="1" ref="BV84" ca="1">IFERROR(IF(COUNT(IF(('1. Database - raw'!AW$7:AY$494&gt;0)*('1. Database - raw'!$AD$7:$AD$494=$A84)*('1. Database - raw'!$AP$7:$AP$494&lt;&gt;Dropdown!$AM$11)*(INDIRECT($Q84,TRUE)=$O84),'1. Database - raw'!AW$7:AY$494))&gt;0,COUNT(IF(('1. Database - raw'!AW$7:AY$494&gt;0)*('1. Database - raw'!$AD$7:$AD$494=$A84)*('1. Database - raw'!$AP$7:$AP$494&lt;&gt;Dropdown!$AM$11)*(INDIRECT($Q84,TRUE)=$O84),'1. Database - raw'!AW$7:AY$494)),""),"")</f>
        <v/>
      </c>
      <c r="BW84" s="14" t="str">
        <f t="shared" ca="1" si="370"/>
        <v/>
      </c>
      <c r="BX84" s="19" t="str">
        <f t="shared" ca="1" si="371"/>
        <v/>
      </c>
      <c r="BY84" s="19" t="str">
        <f t="shared" ca="1" si="372"/>
        <v/>
      </c>
      <c r="BZ84" s="19" t="str">
        <f t="array" aca="1" ref="BZ84" ca="1">IFERROR(AVERAGE(IF(('1. Database - raw'!BC$7:BE$494&gt;0)*('1. Database - raw'!$AD$7:$AD$494=$A84)*('1. Database - raw'!$AP$7:$AP$494&lt;&gt;Dropdown!$AM$11)*(INDIRECT($Q84,TRUE)=$O84),'1. Database - raw'!BC$7:BE$494)),"")</f>
        <v/>
      </c>
      <c r="CA84" s="33" t="str">
        <f t="array" aca="1" ref="CA84" ca="1">IFERROR(_xlfn.STDEV.S(IF(('1. Database - raw'!BC$7:BE$494&gt;0)*('1. Database - raw'!$AD$7:$AD$494=$A84)*('1. Database - raw'!$AP$7:$AP$494&lt;&gt;Dropdown!$AM$11)*(INDIRECT($Q84,TRUE)=$O84),'1. Database - raw'!BC$7:BE$494)),"")</f>
        <v/>
      </c>
      <c r="CB84" s="20" t="str">
        <f t="array" aca="1" ref="CB84" ca="1">IFERROR(IF(COUNT(IF(('1. Database - raw'!BC$7:BE$494&gt;0)*('1. Database - raw'!$AD$7:$AD$494=$A84)*('1. Database - raw'!$AP$7:$AP$494&lt;&gt;Dropdown!$AM$11)*(INDIRECT($Q84,TRUE)=$O84),'1. Database - raw'!BC$7:BE$494))&gt;0,COUNT(IF(('1. Database - raw'!BC$7:BE$494&gt;0)*('1. Database - raw'!$AD$7:$AD$494=$A84)*('1. Database - raw'!$AP$7:$AP$494&lt;&gt;Dropdown!$AM$11)*(INDIRECT($Q84,TRUE)=$O84),'1. Database - raw'!BC$7:BE$494)),""),"")</f>
        <v/>
      </c>
      <c r="CC84" s="101" t="str">
        <f t="shared" ca="1" si="373"/>
        <v/>
      </c>
      <c r="CD84" s="102" t="str">
        <f t="shared" ca="1" si="374"/>
        <v/>
      </c>
      <c r="CE84" s="102" t="str">
        <f t="shared" ca="1" si="375"/>
        <v/>
      </c>
      <c r="CF84" s="102" t="str">
        <f t="array" aca="1" ref="CF84" ca="1">IFERROR(AVERAGE(IF(('1. Database - raw'!BI$7:BK$494&gt;0)*('1. Database - raw'!$AD$7:$AD$494=$A84)*('1. Database - raw'!$AP$7:$AP$494&lt;&gt;Dropdown!$AM$11)*(INDIRECT($Q84,TRUE)=$O84),'1. Database - raw'!BI$7:BK$494)),"")</f>
        <v/>
      </c>
      <c r="CG84" s="269" t="str">
        <f t="array" aca="1" ref="CG84" ca="1">IFERROR(_xlfn.STDEV.S(IF(('1. Database - raw'!BI$7:BK$494&gt;0)*('1. Database - raw'!$AD$7:$AD$494=$A84)*('1. Database - raw'!$AP$7:$AP$494&lt;&gt;Dropdown!$AM$11)*(INDIRECT($Q84,TRUE)=$O84),'1. Database - raw'!BI$7:BK$494)),"")</f>
        <v/>
      </c>
      <c r="CH84" s="20" t="str">
        <f t="array" aca="1" ref="CH84" ca="1">IFERROR(IF(COUNT(IF(('1. Database - raw'!BI$7:BK$494&gt;0)*('1. Database - raw'!$AD$7:$AD$494=$A84)*('1. Database - raw'!$AP$7:$AP$494&lt;&gt;Dropdown!$AM$11)*(INDIRECT($Q84,TRUE)=$O84),'1. Database - raw'!BI$7:BK$494))&gt;0,COUNT(IF(('1. Database - raw'!BI$7:BK$494&gt;0)*('1. Database - raw'!$AD$7:$AD$494=$A84)*('1. Database - raw'!$AP$7:$AP$494&lt;&gt;Dropdown!$AM$11)*(INDIRECT($Q84,TRUE)=$O84),'1. Database - raw'!BI$7:BK$494)),""),"")</f>
        <v/>
      </c>
      <c r="CI84" s="14" t="str">
        <f t="shared" ca="1" si="211"/>
        <v/>
      </c>
      <c r="CJ84" s="19" t="str">
        <f t="shared" ca="1" si="212"/>
        <v/>
      </c>
      <c r="CK84" s="19" t="str">
        <f t="shared" ca="1" si="213"/>
        <v/>
      </c>
      <c r="CL84" s="19" t="str">
        <f t="array" aca="1" ref="CL84" ca="1">IFERROR(AVERAGE(IF(('1. Database - raw'!BO$7:BQ$494&gt;0)*('1. Database - raw'!$AD$7:$AD$494=$A84)*(INDIRECT($Q84,TRUE)=$O84),'1. Database - raw'!BO$7:BQ$494)),"")</f>
        <v/>
      </c>
      <c r="CM84" s="33" t="str">
        <f t="array" aca="1" ref="CM84" ca="1">IFERROR(_xlfn.STDEV.S(IF(('1. Database - raw'!BO$7:BQ$494&gt;0)*('1. Database - raw'!$AD$7:$AD$494=$A84)*(INDIRECT($Q84,TRUE)=$O84),'1. Database - raw'!BO$7:BQ$494)),"")</f>
        <v/>
      </c>
      <c r="CN84" s="20" t="str">
        <f t="array" aca="1" ref="CN84" ca="1">IFERROR(IF(COUNT(IF(('1. Database - raw'!BO$7:BQ$494&gt;0)*('1. Database - raw'!$AD$7:$AD$494=$A84)*(INDIRECT($Q84,TRUE)=$O84),'1. Database - raw'!BO$7:BQ$494))&gt;0,COUNT(IF(('1. Database - raw'!BO$7:BQ$494&gt;0)*('1. Database - raw'!$AD$7:$AD$494=$A84)*(INDIRECT($Q84,TRUE)=$O84),'1. Database - raw'!BO$7:BQ$494)),""),"")</f>
        <v/>
      </c>
      <c r="CO84" s="14" t="str">
        <f t="shared" ca="1" si="214"/>
        <v/>
      </c>
      <c r="CP84" s="19" t="str">
        <f t="shared" ca="1" si="215"/>
        <v/>
      </c>
      <c r="CQ84" s="19" t="str">
        <f t="shared" ca="1" si="216"/>
        <v/>
      </c>
      <c r="CR84" s="19" t="str">
        <f t="array" aca="1" ref="CR84" ca="1">IFERROR(AVERAGE(IF(('1. Database - raw'!BU$7:BW$494&gt;0)*('1. Database - raw'!$AD$7:$AD$494=$A84)*(INDIRECT($Q84,TRUE)=$O84),'1. Database - raw'!BU$7:BW$494)),"")</f>
        <v/>
      </c>
      <c r="CS84" s="33" t="str">
        <f t="array" aca="1" ref="CS84" ca="1">IFERROR(_xlfn.STDEV.S(IF(('1. Database - raw'!BU$7:BW$494&gt;0)*('1. Database - raw'!$AD$7:$AD$494=$A84)*(INDIRECT($Q84,TRUE)=$O84),'1. Database - raw'!BU$7:BW$494)),"")</f>
        <v/>
      </c>
      <c r="CT84" s="20" t="str">
        <f t="array" aca="1" ref="CT84" ca="1">IFERROR(IF(COUNT(IF(('1. Database - raw'!BU$7:BW$494&gt;0)*('1. Database - raw'!$AD$7:$AD$494=$A84)*(INDIRECT($Q84,TRUE)=$O84),'1. Database - raw'!BU$7:BW$494))&gt;0,COUNT(IF(('1. Database - raw'!BU$7:BW$494&gt;0)*('1. Database - raw'!$AD$7:$AD$494=$A84)*(INDIRECT($Q84,TRUE)=$O84),'1. Database - raw'!BU$7:BW$494)),""),"")</f>
        <v/>
      </c>
      <c r="CU84" s="14" t="str">
        <f t="shared" ca="1" si="217"/>
        <v/>
      </c>
      <c r="CV84" s="19" t="str">
        <f t="shared" ca="1" si="218"/>
        <v/>
      </c>
      <c r="CW84" s="19" t="str">
        <f t="shared" ca="1" si="219"/>
        <v/>
      </c>
      <c r="CX84" s="19" t="str">
        <f t="array" aca="1" ref="CX84" ca="1">IFERROR(AVERAGE(IF(('1. Database - raw'!CA$7:CC$494&gt;0)*('1. Database - raw'!$AD$7:$AD$494=$A84)*(INDIRECT($Q84,TRUE)=$O84),'1. Database - raw'!CA$7:CC$494)),"")</f>
        <v/>
      </c>
      <c r="CY84" s="33" t="str">
        <f t="array" aca="1" ref="CY84" ca="1">IFERROR(_xlfn.STDEV.S(IF(('1. Database - raw'!CA$7:CC$494&gt;0)*('1. Database - raw'!$AD$7:$AD$494=$A84)*(INDIRECT($Q84,TRUE)=$O84),'1. Database - raw'!CA$7:CC$494)),"")</f>
        <v/>
      </c>
      <c r="CZ84" s="20" t="str">
        <f t="array" aca="1" ref="CZ84" ca="1">IFERROR(IF(COUNT(IF(('1. Database - raw'!CA$7:CC$494&gt;0)*('1. Database - raw'!$AD$7:$AD$494=$A84)*(INDIRECT($Q84,TRUE)=$O84),'1. Database - raw'!CA$7:CC$494))&gt;0,COUNT(IF(('1. Database - raw'!CA$7:CC$494&gt;0)*('1. Database - raw'!$AD$7:$AD$494=$A84)*(INDIRECT($Q84,TRUE)=$O84),'1. Database - raw'!CA$7:CC$494)),""),"")</f>
        <v/>
      </c>
      <c r="DA84" s="14" t="str">
        <f t="shared" ca="1" si="220"/>
        <v/>
      </c>
      <c r="DB84" s="19" t="str">
        <f t="shared" ca="1" si="221"/>
        <v/>
      </c>
      <c r="DC84" s="19" t="str">
        <f t="shared" ca="1" si="222"/>
        <v/>
      </c>
      <c r="DD84" s="19" t="str">
        <f t="array" aca="1" ref="DD84" ca="1">IFERROR(AVERAGE(IF(('1. Database - raw'!CG$7:CI$494&gt;0)*('1. Database - raw'!$AD$7:$AD$494=$A84)*(INDIRECT($Q84,TRUE)=$O84),'1. Database - raw'!CG$7:CI$494)),"")</f>
        <v/>
      </c>
      <c r="DE84" s="33" t="str">
        <f t="array" aca="1" ref="DE84" ca="1">IFERROR(_xlfn.STDEV.S(IF(('1. Database - raw'!CG$7:CI$494&gt;0)*('1. Database - raw'!$AD$7:$AD$494=$A84)*(INDIRECT($Q84,TRUE)=$O84),'1. Database - raw'!CG$7:CI$494)),"")</f>
        <v/>
      </c>
      <c r="DF84" s="20" t="str">
        <f t="array" aca="1" ref="DF84" ca="1">IFERROR(IF(COUNT(IF(('1. Database - raw'!CG$7:CI$494&gt;0)*('1. Database - raw'!$AD$7:$AD$494=$A84)*(INDIRECT($Q84,TRUE)=$O84),'1. Database - raw'!CG$7:CI$494))&gt;0,COUNT(IF(('1. Database - raw'!CG$7:CI$494&gt;0)*('1. Database - raw'!$AD$7:$AD$494=$A84)*(INDIRECT($Q84,TRUE)=$O84),'1. Database - raw'!CG$7:CI$494)),""),"")</f>
        <v/>
      </c>
      <c r="DG84" s="14" t="str">
        <f t="shared" ca="1" si="223"/>
        <v/>
      </c>
      <c r="DH84" s="19" t="str">
        <f t="shared" ca="1" si="224"/>
        <v/>
      </c>
      <c r="DI84" s="19" t="str">
        <f t="shared" ca="1" si="225"/>
        <v/>
      </c>
      <c r="DJ84" s="19" t="str">
        <f t="array" aca="1" ref="DJ84" ca="1">IFERROR(AVERAGE(IF(('1. Database - raw'!CM$7:CO$494&gt;0)*('1. Database - raw'!$AD$7:$AD$494=$A84)*(INDIRECT($Q84,TRUE)=$O84),'1. Database - raw'!CM$7:CO$494)),"")</f>
        <v/>
      </c>
      <c r="DK84" s="33" t="str">
        <f t="array" aca="1" ref="DK84" ca="1">IFERROR(_xlfn.STDEV.S(IF(('1. Database - raw'!CM$7:CO$494&gt;0)*('1. Database - raw'!$AD$7:$AD$494=$A84)*(INDIRECT($Q84,TRUE)=$O84),'1. Database - raw'!CM$7:CO$494)),"")</f>
        <v/>
      </c>
      <c r="DL84" s="20" t="str">
        <f t="array" aca="1" ref="DL84" ca="1">IFERROR(IF(COUNT(IF(('1. Database - raw'!CM$7:CO$494&gt;0)*('1. Database - raw'!$AD$7:$AD$494=$A84)*(INDIRECT($Q84,TRUE)=$O84),'1. Database - raw'!CM$7:CO$494))&gt;0,COUNT(IF(('1. Database - raw'!CM$7:CO$494&gt;0)*('1. Database - raw'!$AD$7:$AD$494=$A84)*(INDIRECT($Q84,TRUE)=$O84),'1. Database - raw'!CM$7:CO$494)),""),"")</f>
        <v/>
      </c>
      <c r="DM84" s="14" t="str">
        <f t="shared" ca="1" si="226"/>
        <v/>
      </c>
      <c r="DN84" s="19" t="str">
        <f t="shared" ca="1" si="227"/>
        <v/>
      </c>
      <c r="DO84" s="19" t="str">
        <f t="shared" ca="1" si="228"/>
        <v/>
      </c>
      <c r="DP84" s="19" t="str">
        <f t="array" aca="1" ref="DP84" ca="1">IFERROR(AVERAGE(IF(('1. Database - raw'!CS$7:CU$494&gt;0)*('1. Database - raw'!$AD$7:$AD$494=$A84)*(INDIRECT($Q84,TRUE)=$O84),'1. Database - raw'!CS$7:CU$494)),"")</f>
        <v/>
      </c>
      <c r="DQ84" s="33" t="str">
        <f t="array" aca="1" ref="DQ84" ca="1">IFERROR(_xlfn.STDEV.S(IF(('1. Database - raw'!CS$7:CU$494&gt;0)*('1. Database - raw'!$AD$7:$AD$494=$A84)*(INDIRECT($Q84,TRUE)=$O84),'1. Database - raw'!CS$7:CU$494)),"")</f>
        <v/>
      </c>
      <c r="DR84" s="20" t="str">
        <f t="array" aca="1" ref="DR84" ca="1">IFERROR(IF(COUNT(IF(('1. Database - raw'!CS$7:CU$494&gt;0)*('1. Database - raw'!$AD$7:$AD$494=$A84)*(INDIRECT($Q84,TRUE)=$O84),'1. Database - raw'!CS$7:CU$494))&gt;0,COUNT(IF(('1. Database - raw'!CS$7:CU$494&gt;0)*('1. Database - raw'!$AD$7:$AD$494=$A84)*(INDIRECT($Q84,TRUE)=$O84),'1. Database - raw'!CS$7:CU$494)),""),"")</f>
        <v/>
      </c>
      <c r="DS84" s="14" t="str">
        <f t="shared" ca="1" si="229"/>
        <v/>
      </c>
      <c r="DT84" s="19" t="str">
        <f t="shared" ca="1" si="230"/>
        <v/>
      </c>
      <c r="DU84" s="19" t="str">
        <f t="shared" ca="1" si="231"/>
        <v/>
      </c>
      <c r="DV84" s="19" t="str">
        <f t="array" aca="1" ref="DV84" ca="1">IFERROR(AVERAGE(IF(('1. Database - raw'!CY$7:DA$494&gt;0)*('1. Database - raw'!$AD$7:$AD$494=$A84)*(INDIRECT($Q84,TRUE)=$O84),'1. Database - raw'!CY$7:DA$494)),"")</f>
        <v/>
      </c>
      <c r="DW84" s="33" t="str">
        <f t="array" aca="1" ref="DW84" ca="1">IFERROR(_xlfn.STDEV.S(IF(('1. Database - raw'!CY$7:DA$494&gt;0)*('1. Database - raw'!$AD$7:$AD$494=$A84)*(INDIRECT($Q84,TRUE)=$O84),'1. Database - raw'!CY$7:DA$494)),"")</f>
        <v/>
      </c>
      <c r="DX84" s="20" t="str">
        <f t="array" aca="1" ref="DX84" ca="1">IFERROR(IF(COUNT(IF(('1. Database - raw'!CY$7:DA$494&gt;0)*('1. Database - raw'!$AD$7:$AD$494=$A84)*(INDIRECT($Q84,TRUE)=$O84),'1. Database - raw'!CY$7:DA$494))&gt;0,COUNT(IF(('1. Database - raw'!CY$7:DA$494&gt;0)*('1. Database - raw'!$AD$7:$AD$494=$A84)*(INDIRECT($Q84,TRUE)=$O84),'1. Database - raw'!CY$7:DA$494)),""),"")</f>
        <v/>
      </c>
      <c r="DY84" s="14" t="str">
        <f t="shared" ca="1" si="232"/>
        <v/>
      </c>
      <c r="DZ84" s="19" t="str">
        <f t="shared" ca="1" si="233"/>
        <v/>
      </c>
      <c r="EA84" s="19" t="str">
        <f t="shared" ca="1" si="234"/>
        <v/>
      </c>
      <c r="EB84" s="19" t="str">
        <f t="array" aca="1" ref="EB84" ca="1">IFERROR(AVERAGE(IF(('1. Database - raw'!DE$7:DG$494&gt;0)*('1. Database - raw'!$AD$7:$AD$494=$A84)*(INDIRECT($Q84,TRUE)=$O84),'1. Database - raw'!DE$7:DG$494)),"")</f>
        <v/>
      </c>
      <c r="EC84" s="33" t="str">
        <f t="array" aca="1" ref="EC84" ca="1">IFERROR(_xlfn.STDEV.S(IF(('1. Database - raw'!DE$7:DG$494&gt;0)*('1. Database - raw'!$AD$7:$AD$494=$A84)*(INDIRECT($Q84,TRUE)=$O84),'1. Database - raw'!DE$7:DG$494)),"")</f>
        <v/>
      </c>
      <c r="ED84" s="20" t="str">
        <f t="array" aca="1" ref="ED84" ca="1">IFERROR(IF(COUNT(IF(('1. Database - raw'!DE$7:DG$494&gt;0)*('1. Database - raw'!$AD$7:$AD$494=$A84)*(INDIRECT($Q84,TRUE)=$O84),'1. Database - raw'!DE$7:DG$494))&gt;0,COUNT(IF(('1. Database - raw'!DE$7:DG$494&gt;0)*('1. Database - raw'!$AD$7:$AD$494=$A84)*(INDIRECT($Q84,TRUE)=$O84),'1. Database - raw'!DE$7:DG$494)),""),"")</f>
        <v/>
      </c>
      <c r="EE84" s="101" t="str">
        <f t="shared" ca="1" si="235"/>
        <v/>
      </c>
      <c r="EF84" s="102" t="str">
        <f t="shared" ca="1" si="236"/>
        <v/>
      </c>
      <c r="EG84" s="102" t="str">
        <f t="shared" ca="1" si="237"/>
        <v/>
      </c>
      <c r="EH84" s="102" t="str">
        <f t="array" aca="1" ref="EH84" ca="1">IFERROR(AVERAGE(IF(('1. Database - raw'!DK$7:DM$494&gt;0)*('1. Database - raw'!$AD$7:$AD$494=$A84)*(INDIRECT($Q84,TRUE)=$O84),'1. Database - raw'!DK$7:DM$494)),"")</f>
        <v/>
      </c>
      <c r="EI84" s="269" t="str">
        <f t="array" aca="1" ref="EI84" ca="1">IFERROR(_xlfn.STDEV.S(IF(('1. Database - raw'!DK$7:DM$494&gt;0)*('1. Database - raw'!$AD$7:$AD$494=$A84)*(INDIRECT($Q84,TRUE)=$O84),'1. Database - raw'!DK$7:DM$494)),"")</f>
        <v/>
      </c>
      <c r="EJ84" s="20" t="str">
        <f t="array" aca="1" ref="EJ84" ca="1">IFERROR(IF(COUNT(IF(('1. Database - raw'!DK$7:DM$494&gt;0)*('1. Database - raw'!$AD$7:$AD$494=$A84)*(INDIRECT($Q84,TRUE)=$O84),'1. Database - raw'!DK$7:DM$494))&gt;0,COUNT(IF(('1. Database - raw'!DK$7:DM$494&gt;0)*('1. Database - raw'!$AD$7:$AD$494=$A84)*(INDIRECT($Q84,TRUE)=$O84),'1. Database - raw'!DK$7:DM$494)),""),"")</f>
        <v/>
      </c>
      <c r="EK84" s="14" t="str">
        <f t="shared" ca="1" si="238"/>
        <v/>
      </c>
      <c r="EL84" s="19" t="str">
        <f t="shared" ca="1" si="239"/>
        <v/>
      </c>
      <c r="EM84" s="19" t="str">
        <f t="shared" ca="1" si="240"/>
        <v/>
      </c>
      <c r="EN84" s="19" t="str">
        <f t="array" aca="1" ref="EN84" ca="1">IFERROR(AVERAGE(IF(('1. Database - raw'!DQ$7:DS$494&gt;0)*('1. Database - raw'!$AD$7:$AD$494=$A84)*(INDIRECT($Q84,TRUE)=$O84),'1. Database - raw'!DQ$7:DS$494)),"")</f>
        <v/>
      </c>
      <c r="EO84" s="33" t="str">
        <f t="array" aca="1" ref="EO84" ca="1">IFERROR(_xlfn.STDEV.S(IF(('1. Database - raw'!DQ$7:DS$494&gt;0)*('1. Database - raw'!$AD$7:$AD$494=$A84)*(INDIRECT($Q84,TRUE)=$O84),'1. Database - raw'!DQ$7:DS$494)),"")</f>
        <v/>
      </c>
      <c r="EP84" s="20" t="str">
        <f t="array" aca="1" ref="EP84" ca="1">IFERROR(IF(COUNT(IF(('1. Database - raw'!DQ$7:DS$494&gt;0)*('1. Database - raw'!$AD$7:$AD$494=$A84)*(INDIRECT($Q84,TRUE)=$O84),'1. Database - raw'!DQ$7:DS$494))&gt;0,COUNT(IF(('1. Database - raw'!DQ$7:DS$494&gt;0)*('1. Database - raw'!$AD$7:$AD$494=$A84)*(INDIRECT($Q84,TRUE)=$O84),'1. Database - raw'!DQ$7:DS$494)),""),"")</f>
        <v/>
      </c>
      <c r="EQ84" s="14" t="str">
        <f t="shared" ca="1" si="241"/>
        <v/>
      </c>
      <c r="ER84" s="19" t="str">
        <f t="shared" ca="1" si="242"/>
        <v/>
      </c>
      <c r="ES84" s="19" t="str">
        <f t="shared" ca="1" si="243"/>
        <v/>
      </c>
      <c r="ET84" s="19" t="str">
        <f t="array" aca="1" ref="ET84" ca="1">IFERROR(AVERAGE(IF(('1. Database - raw'!DW$7:DY$494&gt;0)*('1. Database - raw'!$AD$7:$AD$494=$A84)*(INDIRECT($Q84,TRUE)=$O84),'1. Database - raw'!DW$7:DY$494)),"")</f>
        <v/>
      </c>
      <c r="EU84" s="33" t="str">
        <f t="array" aca="1" ref="EU84" ca="1">IFERROR(_xlfn.STDEV.S(IF(('1. Database - raw'!DW$7:DY$494&gt;0)*('1. Database - raw'!$AD$7:$AD$494=$A84)*(INDIRECT($Q84,TRUE)=$O84),'1. Database - raw'!DW$7:DY$494)),"")</f>
        <v/>
      </c>
      <c r="EV84" s="20" t="str">
        <f t="array" aca="1" ref="EV84" ca="1">IFERROR(IF(COUNT(IF(('1. Database - raw'!DW$7:DY$494&gt;0)*('1. Database - raw'!$AD$7:$AD$494=$A84)*(INDIRECT($Q84,TRUE)=$O84),'1. Database - raw'!DW$7:DY$494))&gt;0,COUNT(IF(('1. Database - raw'!DW$7:DY$494&gt;0)*('1. Database - raw'!$AD$7:$AD$494=$A84)*(INDIRECT($Q84,TRUE)=$O84),'1. Database - raw'!DW$7:DY$494)),""),"")</f>
        <v/>
      </c>
      <c r="EW84" s="14" t="str">
        <f t="shared" ca="1" si="244"/>
        <v/>
      </c>
      <c r="EX84" s="19" t="str">
        <f t="shared" ca="1" si="245"/>
        <v/>
      </c>
      <c r="EY84" s="19" t="str">
        <f t="shared" ca="1" si="246"/>
        <v/>
      </c>
      <c r="EZ84" s="19" t="str">
        <f t="array" aca="1" ref="EZ84" ca="1">IFERROR(AVERAGE(IF(('1. Database - raw'!EC$7:EE$494&gt;0)*('1. Database - raw'!$AD$7:$AD$494=$A84)*(INDIRECT($Q84,TRUE)=$O84),'1. Database - raw'!EC$7:EE$494)),"")</f>
        <v/>
      </c>
      <c r="FA84" s="33" t="str">
        <f t="array" aca="1" ref="FA84" ca="1">IFERROR(_xlfn.STDEV.S(IF(('1. Database - raw'!EC$7:EE$494&gt;0)*('1. Database - raw'!$AD$7:$AD$494=$A84)*(INDIRECT($Q84,TRUE)=$O84),'1. Database - raw'!EC$7:EE$494)),"")</f>
        <v/>
      </c>
      <c r="FB84" s="20" t="str">
        <f t="array" aca="1" ref="FB84" ca="1">IFERROR(IF(COUNT(IF(('1. Database - raw'!EC$7:EE$494&gt;0)*('1. Database - raw'!$AD$7:$AD$494=$A84)*(INDIRECT($Q84,TRUE)=$O84),'1. Database - raw'!EC$7:EE$494))&gt;0,COUNT(IF(('1. Database - raw'!EC$7:EE$494&gt;0)*('1. Database - raw'!$AD$7:$AD$494=$A84)*(INDIRECT($Q84,TRUE)=$O84),'1. Database - raw'!EC$7:EE$494)),""),"")</f>
        <v/>
      </c>
      <c r="FC84" s="14" t="str">
        <f t="shared" ca="1" si="247"/>
        <v/>
      </c>
      <c r="FD84" s="19" t="str">
        <f t="shared" ca="1" si="248"/>
        <v/>
      </c>
      <c r="FE84" s="19" t="str">
        <f t="shared" ca="1" si="249"/>
        <v/>
      </c>
      <c r="FF84" s="19" t="str">
        <f t="array" aca="1" ref="FF84" ca="1">IFERROR(AVERAGE(IF(('1. Database - raw'!EI$7:EK$494&gt;0)*('1. Database - raw'!$AD$7:$AD$494=$A84)*(INDIRECT($Q84,TRUE)=$O84),'1. Database - raw'!EI$7:EK$494)),"")</f>
        <v/>
      </c>
      <c r="FG84" s="33" t="str">
        <f t="array" aca="1" ref="FG84" ca="1">IFERROR(_xlfn.STDEV.S(IF(('1. Database - raw'!EI$7:EK$494&gt;0)*('1. Database - raw'!$AD$7:$AD$494=$A84)*(INDIRECT($Q84,TRUE)=$O84),'1. Database - raw'!EI$7:EK$494)),"")</f>
        <v/>
      </c>
      <c r="FH84" s="20" t="str">
        <f t="array" aca="1" ref="FH84" ca="1">IFERROR(IF(COUNT(IF(('1. Database - raw'!EI$7:EK$494&gt;0)*('1. Database - raw'!$AD$7:$AD$494=$A84)*(INDIRECT($Q84,TRUE)=$O84),'1. Database - raw'!EI$7:EK$494))&gt;0,COUNT(IF(('1. Database - raw'!EI$7:EK$494&gt;0)*('1. Database - raw'!$AD$7:$AD$494=$A84)*(INDIRECT($Q84,TRUE)=$O84),'1. Database - raw'!EI$7:EK$494)),""),"")</f>
        <v/>
      </c>
      <c r="FI84" s="14" t="str">
        <f t="shared" ca="1" si="250"/>
        <v/>
      </c>
      <c r="FJ84" s="19" t="str">
        <f t="shared" ca="1" si="251"/>
        <v/>
      </c>
      <c r="FK84" s="19" t="str">
        <f t="shared" ca="1" si="252"/>
        <v/>
      </c>
      <c r="FL84" s="19" t="str">
        <f t="array" aca="1" ref="FL84" ca="1">IFERROR(AVERAGE(IF(('1. Database - raw'!EO$7:EQ$494&gt;0)*('1. Database - raw'!$AD$7:$AD$494=$A84)*(INDIRECT($Q84,TRUE)=$O84),'1. Database - raw'!EO$7:EQ$494)),"")</f>
        <v/>
      </c>
      <c r="FM84" s="33" t="str">
        <f t="array" aca="1" ref="FM84" ca="1">IFERROR(_xlfn.STDEV.S(IF(('1. Database - raw'!EO$7:EQ$494&gt;0)*('1. Database - raw'!$AD$7:$AD$494=$A84)*(INDIRECT($Q84,TRUE)=$O84),'1. Database - raw'!EO$7:EQ$494)),"")</f>
        <v/>
      </c>
      <c r="FN84" s="20" t="str">
        <f t="array" aca="1" ref="FN84" ca="1">IFERROR(IF(COUNT(IF(('1. Database - raw'!EO$7:EQ$494&gt;0)*('1. Database - raw'!$AD$7:$AD$494=$A84)*(INDIRECT($Q84,TRUE)=$O84),'1. Database - raw'!EO$7:EQ$494))&gt;0,COUNT(IF(('1. Database - raw'!EO$7:EQ$494&gt;0)*('1. Database - raw'!$AD$7:$AD$494=$A84)*(INDIRECT($Q84,TRUE)=$O84),'1. Database - raw'!EO$7:EQ$494)),""),"")</f>
        <v/>
      </c>
      <c r="FO84" s="14" t="str">
        <f t="shared" ca="1" si="253"/>
        <v/>
      </c>
      <c r="FP84" s="19" t="str">
        <f t="shared" ca="1" si="254"/>
        <v/>
      </c>
      <c r="FQ84" s="19" t="str">
        <f t="shared" ca="1" si="255"/>
        <v/>
      </c>
      <c r="FR84" s="19" t="str">
        <f t="array" aca="1" ref="FR84" ca="1">IFERROR(AVERAGE(IF(('1. Database - raw'!EU$7:EW$494&gt;0)*('1. Database - raw'!$AD$7:$AD$494=$A84)*(INDIRECT($Q84,TRUE)=$O84),'1. Database - raw'!EU$7:EW$494)),"")</f>
        <v/>
      </c>
      <c r="FS84" s="33" t="str">
        <f t="array" aca="1" ref="FS84" ca="1">IFERROR(_xlfn.STDEV.S(IF(('1. Database - raw'!EU$7:EW$494&gt;0)*('1. Database - raw'!$AD$7:$AD$494=$A84)*(INDIRECT($Q84,TRUE)=$O84),'1. Database - raw'!EU$7:EW$494)),"")</f>
        <v/>
      </c>
      <c r="FT84" s="20" t="str">
        <f t="array" aca="1" ref="FT84" ca="1">IFERROR(IF(COUNT(IF(('1. Database - raw'!EU$7:EW$494&gt;0)*('1. Database - raw'!$AD$7:$AD$494=$A84)*(INDIRECT($Q84,TRUE)=$O84),'1. Database - raw'!EU$7:EW$494))&gt;0,COUNT(IF(('1. Database - raw'!EU$7:EW$494&gt;0)*('1. Database - raw'!$AD$7:$AD$494=$A84)*(INDIRECT($Q84,TRUE)=$O84),'1. Database - raw'!EU$7:EW$494)),""),"")</f>
        <v/>
      </c>
      <c r="FU84" s="14" t="str">
        <f t="shared" ca="1" si="256"/>
        <v/>
      </c>
      <c r="FV84" s="19" t="str">
        <f t="shared" ca="1" si="257"/>
        <v/>
      </c>
      <c r="FW84" s="19" t="str">
        <f t="shared" ca="1" si="258"/>
        <v/>
      </c>
      <c r="FX84" s="19" t="str">
        <f t="array" aca="1" ref="FX84" ca="1">IFERROR(AVERAGE(IF(('1. Database - raw'!FA$7:FC$494&gt;0)*('1. Database - raw'!$AD$7:$AD$494=$A84)*(INDIRECT($Q84,TRUE)=$O84),'1. Database - raw'!FA$7:FC$494)),"")</f>
        <v/>
      </c>
      <c r="FY84" s="33" t="str">
        <f t="array" aca="1" ref="FY84" ca="1">IFERROR(_xlfn.STDEV.S(IF(('1. Database - raw'!FA$7:FC$494&gt;0)*('1. Database - raw'!$AD$7:$AD$494=$A84)*(INDIRECT($Q84,TRUE)=$O84),'1. Database - raw'!FA$7:FC$494)),"")</f>
        <v/>
      </c>
      <c r="FZ84" s="20" t="str">
        <f t="array" aca="1" ref="FZ84" ca="1">IFERROR(IF(COUNT(IF(('1. Database - raw'!FA$7:FC$494&gt;0)*('1. Database - raw'!$AD$7:$AD$494=$A84)*(INDIRECT($Q84,TRUE)=$O84),'1. Database - raw'!FA$7:FC$494))&gt;0,COUNT(IF(('1. Database - raw'!FA$7:FC$494&gt;0)*('1. Database - raw'!$AD$7:$AD$494=$A84)*(INDIRECT($Q84,TRUE)=$O84),'1. Database - raw'!FA$7:FC$494)),""),"")</f>
        <v/>
      </c>
      <c r="GA84" s="14" t="str">
        <f t="shared" ca="1" si="259"/>
        <v/>
      </c>
      <c r="GB84" s="19" t="str">
        <f t="shared" ca="1" si="260"/>
        <v/>
      </c>
      <c r="GC84" s="19" t="str">
        <f t="shared" ca="1" si="261"/>
        <v/>
      </c>
      <c r="GD84" s="19" t="str">
        <f t="array" aca="1" ref="GD84" ca="1">IFERROR(AVERAGE(IF(('1. Database - raw'!FG$7:FI$494&gt;0)*('1. Database - raw'!$AD$7:$AD$494=$A84)*(INDIRECT($Q84,TRUE)=$O84),'1. Database - raw'!FG$7:FI$494)),"")</f>
        <v/>
      </c>
      <c r="GE84" s="33" t="str">
        <f t="array" aca="1" ref="GE84" ca="1">IFERROR(_xlfn.STDEV.S(IF(('1. Database - raw'!FG$7:FI$494&gt;0)*('1. Database - raw'!$AD$7:$AD$494=$A84)*(INDIRECT($Q84,TRUE)=$O84),'1. Database - raw'!FG$7:FI$494)),"")</f>
        <v/>
      </c>
      <c r="GF84" s="20" t="str">
        <f t="array" aca="1" ref="GF84" ca="1">IFERROR(IF(COUNT(IF(('1. Database - raw'!FG$7:FI$494&gt;0)*('1. Database - raw'!$AD$7:$AD$494=$A84)*(INDIRECT($Q84,TRUE)=$O84),'1. Database - raw'!FG$7:FI$494))&gt;0,COUNT(IF(('1. Database - raw'!FG$7:FI$494&gt;0)*('1. Database - raw'!$AD$7:$AD$494=$A84)*(INDIRECT($Q84,TRUE)=$O84),'1. Database - raw'!FG$7:FI$494)),""),"")</f>
        <v/>
      </c>
      <c r="GG84" s="14" t="str">
        <f t="shared" ca="1" si="262"/>
        <v/>
      </c>
      <c r="GH84" s="19" t="str">
        <f t="shared" ca="1" si="263"/>
        <v/>
      </c>
      <c r="GI84" s="19" t="str">
        <f t="shared" ca="1" si="264"/>
        <v/>
      </c>
      <c r="GJ84" s="19" t="str">
        <f t="array" aca="1" ref="GJ84" ca="1">IFERROR(AVERAGE(IF(('1. Database - raw'!FM$7:FO$494&gt;0)*('1. Database - raw'!$AD$7:$AD$494=$A84)*(INDIRECT($Q84,TRUE)=$O84),'1. Database - raw'!FM$7:FO$494)),"")</f>
        <v/>
      </c>
      <c r="GK84" s="33" t="str">
        <f t="array" aca="1" ref="GK84" ca="1">IFERROR(_xlfn.STDEV.S(IF(('1. Database - raw'!FM$7:FO$494&gt;0)*('1. Database - raw'!$AD$7:$AD$494=$A84)*(INDIRECT($Q84,TRUE)=$O84),'1. Database - raw'!FM$7:FO$494)),"")</f>
        <v/>
      </c>
      <c r="GL84" s="20" t="str">
        <f t="array" aca="1" ref="GL84" ca="1">IFERROR(IF(COUNT(IF(('1. Database - raw'!FM$7:FO$494&gt;0)*('1. Database - raw'!$AD$7:$AD$494=$A84)*(INDIRECT($Q84,TRUE)=$O84),'1. Database - raw'!FM$7:FO$494))&gt;0,COUNT(IF(('1. Database - raw'!FM$7:FO$494&gt;0)*('1. Database - raw'!$AD$7:$AD$494=$A84)*(INDIRECT($Q84,TRUE)=$O84),'1. Database - raw'!FM$7:FO$494)),""),"")</f>
        <v/>
      </c>
      <c r="GM84" s="14" t="str">
        <f t="shared" ca="1" si="265"/>
        <v/>
      </c>
      <c r="GN84" s="19" t="str">
        <f t="shared" ca="1" si="266"/>
        <v/>
      </c>
      <c r="GO84" s="19" t="str">
        <f t="shared" ca="1" si="267"/>
        <v/>
      </c>
      <c r="GP84" s="19" t="str">
        <f t="array" aca="1" ref="GP84" ca="1">IFERROR(AVERAGE(IF(('1. Database - raw'!FS$7:FU$494&gt;0)*('1. Database - raw'!$AD$7:$AD$494=$A84)*(INDIRECT($Q84,TRUE)=$O84),'1. Database - raw'!FS$7:FU$494)),"")</f>
        <v/>
      </c>
      <c r="GQ84" s="33" t="str">
        <f t="array" aca="1" ref="GQ84" ca="1">IFERROR(_xlfn.STDEV.S(IF(('1. Database - raw'!FS$7:FU$494&gt;0)*('1. Database - raw'!$AD$7:$AD$494=$A84)*(INDIRECT($Q84,TRUE)=$O84),'1. Database - raw'!FS$7:FU$494)),"")</f>
        <v/>
      </c>
      <c r="GR84" s="20" t="str">
        <f t="array" aca="1" ref="GR84" ca="1">IFERROR(IF(COUNT(IF(('1. Database - raw'!FS$7:FU$494&gt;0)*('1. Database - raw'!$AD$7:$AD$494=$A84)*(INDIRECT($Q84,TRUE)=$O84),'1. Database - raw'!FS$7:FU$494))&gt;0,COUNT(IF(('1. Database - raw'!FS$7:FU$494&gt;0)*('1. Database - raw'!$AD$7:$AD$494=$A84)*(INDIRECT($Q84,TRUE)=$O84),'1. Database - raw'!FS$7:FU$494)),""),"")</f>
        <v/>
      </c>
      <c r="GS84" s="14" t="str">
        <f t="shared" ca="1" si="268"/>
        <v/>
      </c>
      <c r="GT84" s="19" t="str">
        <f t="shared" ca="1" si="269"/>
        <v/>
      </c>
      <c r="GU84" s="19" t="str">
        <f t="shared" ca="1" si="270"/>
        <v/>
      </c>
      <c r="GV84" s="19" t="str">
        <f t="array" aca="1" ref="GV84" ca="1">IFERROR(AVERAGE(IF(('1. Database - raw'!FY$7:GA$494&gt;0)*('1. Database - raw'!$AD$7:$AD$494=$A84)*(INDIRECT($Q84,TRUE)=$O84),'1. Database - raw'!FY$7:GA$494)),"")</f>
        <v/>
      </c>
      <c r="GW84" s="33" t="str">
        <f t="array" aca="1" ref="GW84" ca="1">IFERROR(_xlfn.STDEV.S(IF(('1. Database - raw'!FY$7:GA$494&gt;0)*('1. Database - raw'!$AD$7:$AD$494=$A84)*(INDIRECT($Q84,TRUE)=$O84),'1. Database - raw'!FY$7:GA$494)),"")</f>
        <v/>
      </c>
      <c r="GX84" s="20" t="str">
        <f t="array" aca="1" ref="GX84" ca="1">IFERROR(IF(COUNT(IF(('1. Database - raw'!FY$7:GA$494&gt;0)*('1. Database - raw'!$AD$7:$AD$494=$A84)*(INDIRECT($Q84,TRUE)=$O84),'1. Database - raw'!FY$7:GA$494))&gt;0,COUNT(IF(('1. Database - raw'!FY$7:GA$494&gt;0)*('1. Database - raw'!$AD$7:$AD$494=$A84)*(INDIRECT($Q84,TRUE)=$O84),'1. Database - raw'!FY$7:GA$494)),""),"")</f>
        <v/>
      </c>
      <c r="GY84" s="14" t="str">
        <f t="shared" ca="1" si="271"/>
        <v/>
      </c>
      <c r="GZ84" s="19" t="str">
        <f t="shared" ca="1" si="272"/>
        <v/>
      </c>
      <c r="HA84" s="19" t="str">
        <f t="shared" ca="1" si="273"/>
        <v/>
      </c>
      <c r="HB84" s="19" t="str">
        <f t="array" aca="1" ref="HB84" ca="1">IFERROR(AVERAGE(IF(('1. Database - raw'!GE$7:GG$494&gt;0)*('1. Database - raw'!$AD$7:$AD$494=$A84)*(INDIRECT($Q84,TRUE)=$O84),'1. Database - raw'!GE$7:GG$494)),"")</f>
        <v/>
      </c>
      <c r="HC84" s="33" t="str">
        <f t="array" aca="1" ref="HC84" ca="1">IFERROR(_xlfn.STDEV.S(IF(('1. Database - raw'!GE$7:GG$494&gt;0)*('1. Database - raw'!$AD$7:$AD$494=$A84)*(INDIRECT($Q84,TRUE)=$O84),'1. Database - raw'!GE$7:GG$494)),"")</f>
        <v/>
      </c>
      <c r="HD84" s="20" t="str">
        <f t="array" aca="1" ref="HD84" ca="1">IFERROR(IF(COUNT(IF(('1. Database - raw'!GE$7:GG$494&gt;0)*('1. Database - raw'!$AD$7:$AD$494=$A84)*(INDIRECT($Q84,TRUE)=$O84),'1. Database - raw'!GE$7:GG$494))&gt;0,COUNT(IF(('1. Database - raw'!GE$7:GG$494&gt;0)*('1. Database - raw'!$AD$7:$AD$494=$A84)*(INDIRECT($Q84,TRUE)=$O84),'1. Database - raw'!GE$7:GG$494)),""),"")</f>
        <v/>
      </c>
      <c r="HE84" s="14" t="str">
        <f t="shared" ca="1" si="274"/>
        <v/>
      </c>
      <c r="HF84" s="19" t="str">
        <f t="shared" ca="1" si="275"/>
        <v/>
      </c>
      <c r="HG84" s="19" t="str">
        <f t="shared" ca="1" si="276"/>
        <v/>
      </c>
      <c r="HH84" s="19" t="str">
        <f t="array" aca="1" ref="HH84" ca="1">IFERROR(AVERAGE(IF(('1. Database - raw'!GK$7:GM$494&gt;0)*('1. Database - raw'!$AD$7:$AD$494=$A84)*(INDIRECT($Q84,TRUE)=$O84),'1. Database - raw'!GK$7:GM$494)),"")</f>
        <v/>
      </c>
      <c r="HI84" s="33" t="str">
        <f t="array" aca="1" ref="HI84" ca="1">IFERROR(_xlfn.STDEV.S(IF(('1. Database - raw'!GK$7:GM$494&gt;0)*('1. Database - raw'!$AD$7:$AD$494=$A84)*(INDIRECT($Q84,TRUE)=$O84),'1. Database - raw'!GK$7:GM$494)),"")</f>
        <v/>
      </c>
      <c r="HJ84" s="20" t="str">
        <f t="array" aca="1" ref="HJ84" ca="1">IFERROR(IF(COUNT(IF(('1. Database - raw'!GK$7:GM$494&gt;0)*('1. Database - raw'!$AD$7:$AD$494=$A84)*(INDIRECT($Q84,TRUE)=$O84),'1. Database - raw'!GK$7:GM$494))&gt;0,COUNT(IF(('1. Database - raw'!GK$7:GM$494&gt;0)*('1. Database - raw'!$AD$7:$AD$494=$A84)*(INDIRECT($Q84,TRUE)=$O84),'1. Database - raw'!GK$7:GM$494)),""),"")</f>
        <v/>
      </c>
      <c r="HK84" s="14" t="str">
        <f t="shared" ca="1" si="277"/>
        <v/>
      </c>
      <c r="HL84" s="19" t="str">
        <f t="shared" ca="1" si="278"/>
        <v/>
      </c>
      <c r="HM84" s="19" t="str">
        <f t="shared" ca="1" si="279"/>
        <v/>
      </c>
      <c r="HN84" s="19" t="str">
        <f t="array" aca="1" ref="HN84" ca="1">IFERROR(AVERAGE(IF(('1. Database - raw'!GQ$7:GS$494&gt;0)*('1. Database - raw'!$AD$7:$AD$494=$A84)*(INDIRECT($Q84,TRUE)=$O84),'1. Database - raw'!GQ$7:GS$494)),"")</f>
        <v/>
      </c>
      <c r="HO84" s="33" t="str">
        <f t="array" aca="1" ref="HO84" ca="1">IFERROR(_xlfn.STDEV.S(IF(('1. Database - raw'!GQ$7:GS$494&gt;0)*('1. Database - raw'!$AD$7:$AD$494=$A84)*(INDIRECT($Q84,TRUE)=$O84),'1. Database - raw'!GQ$7:GS$494)),"")</f>
        <v/>
      </c>
      <c r="HP84" s="20" t="str">
        <f t="array" aca="1" ref="HP84" ca="1">IFERROR(IF(COUNT(IF(('1. Database - raw'!GQ$7:GS$494&gt;0)*('1. Database - raw'!$AD$7:$AD$494=$A84)*(INDIRECT($Q84,TRUE)=$O84),'1. Database - raw'!GQ$7:GS$494))&gt;0,COUNT(IF(('1. Database - raw'!GQ$7:GS$494&gt;0)*('1. Database - raw'!$AD$7:$AD$494=$A84)*(INDIRECT($Q84,TRUE)=$O84),'1. Database - raw'!GQ$7:GS$494)),""),"")</f>
        <v/>
      </c>
      <c r="HQ84" s="14" t="str">
        <f t="shared" ca="1" si="280"/>
        <v/>
      </c>
      <c r="HR84" s="19" t="str">
        <f t="shared" ca="1" si="281"/>
        <v/>
      </c>
      <c r="HS84" s="19" t="str">
        <f t="shared" ca="1" si="282"/>
        <v/>
      </c>
      <c r="HT84" s="19" t="str">
        <f t="array" aca="1" ref="HT84" ca="1">IFERROR(AVERAGE(IF(('1. Database - raw'!GW$7:GY$494&gt;0)*('1. Database - raw'!$AD$7:$AD$494=$A84)*(INDIRECT($Q84,TRUE)=$O84),'1. Database - raw'!GW$7:GY$494)),"")</f>
        <v/>
      </c>
      <c r="HU84" s="33" t="str">
        <f t="array" aca="1" ref="HU84" ca="1">IFERROR(_xlfn.STDEV.S(IF(('1. Database - raw'!GW$7:GY$494&gt;0)*('1. Database - raw'!$AD$7:$AD$494=$A84)*(INDIRECT($Q84,TRUE)=$O84),'1. Database - raw'!GW$7:GY$494)),"")</f>
        <v/>
      </c>
      <c r="HV84" s="20" t="str">
        <f t="array" aca="1" ref="HV84" ca="1">IFERROR(IF(COUNT(IF(('1. Database - raw'!GW$7:GY$494&gt;0)*('1. Database - raw'!$AD$7:$AD$494=$A84)*(INDIRECT($Q84,TRUE)=$O84),'1. Database - raw'!GW$7:GY$494))&gt;0,COUNT(IF(('1. Database - raw'!GW$7:GY$494&gt;0)*('1. Database - raw'!$AD$7:$AD$494=$A84)*(INDIRECT($Q84,TRUE)=$O84),'1. Database - raw'!GW$7:GY$494)),""),"")</f>
        <v/>
      </c>
      <c r="HW84" s="14" t="str">
        <f t="shared" ca="1" si="283"/>
        <v/>
      </c>
      <c r="HX84" s="19" t="str">
        <f t="shared" ca="1" si="284"/>
        <v/>
      </c>
      <c r="HY84" s="19" t="str">
        <f t="shared" ca="1" si="285"/>
        <v/>
      </c>
      <c r="HZ84" s="19" t="str">
        <f t="array" aca="1" ref="HZ84" ca="1">IFERROR(AVERAGE(IF(('1. Database - raw'!HC$7:HE$494&gt;0)*('1. Database - raw'!$AD$7:$AD$494=$A84)*(INDIRECT($Q84,TRUE)=$O84),'1. Database - raw'!HC$7:HE$494)),"")</f>
        <v/>
      </c>
      <c r="IA84" s="33" t="str">
        <f t="array" aca="1" ref="IA84" ca="1">IFERROR(_xlfn.STDEV.S(IF(('1. Database - raw'!HC$7:HE$494&gt;0)*('1. Database - raw'!$AD$7:$AD$494=$A84)*(INDIRECT($Q84,TRUE)=$O84),'1. Database - raw'!HC$7:HE$494)),"")</f>
        <v/>
      </c>
      <c r="IB84" s="20" t="str">
        <f t="array" aca="1" ref="IB84" ca="1">IFERROR(IF(COUNT(IF(('1. Database - raw'!HC$7:HE$494&gt;0)*('1. Database - raw'!$AD$7:$AD$494=$A84)*(INDIRECT($Q84,TRUE)=$O84),'1. Database - raw'!HC$7:HE$494))&gt;0,COUNT(IF(('1. Database - raw'!HC$7:HE$494&gt;0)*('1. Database - raw'!$AD$7:$AD$494=$A84)*(INDIRECT($Q84,TRUE)=$O84),'1. Database - raw'!HC$7:HE$494)),""),"")</f>
        <v/>
      </c>
      <c r="IC84" s="14" t="str">
        <f t="shared" ca="1" si="286"/>
        <v/>
      </c>
      <c r="ID84" s="19" t="str">
        <f t="shared" ca="1" si="287"/>
        <v/>
      </c>
      <c r="IE84" s="19" t="str">
        <f t="shared" ca="1" si="288"/>
        <v/>
      </c>
      <c r="IF84" s="19" t="str">
        <f t="array" aca="1" ref="IF84" ca="1">IFERROR(AVERAGE(IF(('1. Database - raw'!HI$7:HK$494&gt;0)*('1. Database - raw'!$AD$7:$AD$494=$A84)*(INDIRECT($Q84,TRUE)=$O84),'1. Database - raw'!HI$7:HK$494)),"")</f>
        <v/>
      </c>
      <c r="IG84" s="33" t="str">
        <f t="array" aca="1" ref="IG84" ca="1">IFERROR(_xlfn.STDEV.S(IF(('1. Database - raw'!HI$7:HK$494&gt;0)*('1. Database - raw'!$AD$7:$AD$494=$A84)*(INDIRECT($Q84,TRUE)=$O84),'1. Database - raw'!HI$7:HK$494)),"")</f>
        <v/>
      </c>
      <c r="IH84" s="20" t="str">
        <f t="array" aca="1" ref="IH84" ca="1">IFERROR(IF(COUNT(IF(('1. Database - raw'!HI$7:HK$494&gt;0)*('1. Database - raw'!$AD$7:$AD$494=$A84)*(INDIRECT($Q84,TRUE)=$O84),'1. Database - raw'!HI$7:HK$494))&gt;0,COUNT(IF(('1. Database - raw'!HI$7:HK$494&gt;0)*('1. Database - raw'!$AD$7:$AD$494=$A84)*(INDIRECT($Q84,TRUE)=$O84),'1. Database - raw'!HI$7:HK$494)),""),"")</f>
        <v/>
      </c>
      <c r="II84" s="14" t="str">
        <f t="shared" ca="1" si="289"/>
        <v/>
      </c>
      <c r="IJ84" s="19" t="str">
        <f t="shared" ca="1" si="290"/>
        <v/>
      </c>
      <c r="IK84" s="19" t="str">
        <f t="shared" ca="1" si="291"/>
        <v/>
      </c>
      <c r="IL84" s="19" t="str">
        <f t="array" aca="1" ref="IL84" ca="1">IFERROR(AVERAGE(IF(('1. Database - raw'!HO$7:HQ$494&gt;0)*('1. Database - raw'!$AD$7:$AD$494=$A84)*(INDIRECT($Q84,TRUE)=$O84),'1. Database - raw'!HO$7:HQ$494)),"")</f>
        <v/>
      </c>
      <c r="IM84" s="33" t="str">
        <f t="array" aca="1" ref="IM84" ca="1">IFERROR(_xlfn.STDEV.S(IF(('1. Database - raw'!HO$7:HQ$494&gt;0)*('1. Database - raw'!$AD$7:$AD$494=$A84)*(INDIRECT($Q84,TRUE)=$O84),'1. Database - raw'!HO$7:HQ$494)),"")</f>
        <v/>
      </c>
      <c r="IN84" s="20" t="str">
        <f t="array" aca="1" ref="IN84" ca="1">IFERROR(IF(COUNT(IF(('1. Database - raw'!HO$7:HQ$494&gt;0)*('1. Database - raw'!$AD$7:$AD$494=$A84)*(INDIRECT($Q84,TRUE)=$O84),'1. Database - raw'!HO$7:HQ$494))&gt;0,COUNT(IF(('1. Database - raw'!HO$7:HQ$494&gt;0)*('1. Database - raw'!$AD$7:$AD$494=$A84)*(INDIRECT($Q84,TRUE)=$O84),'1. Database - raw'!HO$7:HQ$494)),""),"")</f>
        <v/>
      </c>
      <c r="IO84" s="14" t="str">
        <f t="shared" ca="1" si="292"/>
        <v/>
      </c>
      <c r="IP84" s="19" t="str">
        <f t="shared" ca="1" si="293"/>
        <v/>
      </c>
      <c r="IQ84" s="19" t="str">
        <f t="shared" ca="1" si="294"/>
        <v/>
      </c>
      <c r="IR84" s="19" t="str">
        <f t="array" aca="1" ref="IR84" ca="1">IFERROR(AVERAGE(IF(('1. Database - raw'!HU$7:HW$494&gt;0)*('1. Database - raw'!$AD$7:$AD$494=$A84)*(INDIRECT($Q84,TRUE)=$O84),'1. Database - raw'!HU$7:HW$494)),"")</f>
        <v/>
      </c>
      <c r="IS84" s="33" t="str">
        <f t="array" aca="1" ref="IS84" ca="1">IFERROR(_xlfn.STDEV.S(IF(('1. Database - raw'!HU$7:HW$494&gt;0)*('1. Database - raw'!$AD$7:$AD$494=$A84)*(INDIRECT($Q84,TRUE)=$O84),'1. Database - raw'!HU$7:HW$494)),"")</f>
        <v/>
      </c>
      <c r="IT84" s="20" t="str">
        <f t="array" aca="1" ref="IT84" ca="1">IFERROR(IF(COUNT(IF(('1. Database - raw'!HU$7:HW$494&gt;0)*('1. Database - raw'!$AD$7:$AD$494=$A84)*(INDIRECT($Q84,TRUE)=$O84),'1. Database - raw'!HU$7:HW$494))&gt;0,COUNT(IF(('1. Database - raw'!HU$7:HW$494&gt;0)*('1. Database - raw'!$AD$7:$AD$494=$A84)*(INDIRECT($Q84,TRUE)=$O84),'1. Database - raw'!HU$7:HW$494)),""),"")</f>
        <v/>
      </c>
      <c r="IU84" s="14" t="str">
        <f t="shared" ca="1" si="295"/>
        <v/>
      </c>
      <c r="IV84" s="19" t="str">
        <f t="shared" ca="1" si="296"/>
        <v/>
      </c>
      <c r="IW84" s="19" t="str">
        <f t="shared" ca="1" si="297"/>
        <v/>
      </c>
      <c r="IX84" s="19" t="str">
        <f t="array" aca="1" ref="IX84" ca="1">IFERROR(AVERAGE(IF(('1. Database - raw'!IA$7:IC$494&gt;0)*('1. Database - raw'!$AD$7:$AD$494=$A84)*(INDIRECT($Q84,TRUE)=$O84),'1. Database - raw'!IA$7:IC$494)),"")</f>
        <v/>
      </c>
      <c r="IY84" s="33" t="str">
        <f t="array" aca="1" ref="IY84" ca="1">IFERROR(_xlfn.STDEV.S(IF(('1. Database - raw'!IA$7:IC$494&gt;0)*('1. Database - raw'!$AD$7:$AD$494=$A84)*(INDIRECT($Q84,TRUE)=$O84),'1. Database - raw'!IA$7:IC$494)),"")</f>
        <v/>
      </c>
      <c r="IZ84" s="20" t="str">
        <f t="array" aca="1" ref="IZ84" ca="1">IFERROR(IF(COUNT(IF(('1. Database - raw'!IA$7:IC$494&gt;0)*('1. Database - raw'!$AD$7:$AD$494=$A84)*(INDIRECT($Q84,TRUE)=$O84),'1. Database - raw'!IA$7:IC$494))&gt;0,COUNT(IF(('1. Database - raw'!IA$7:IC$494&gt;0)*('1. Database - raw'!$AD$7:$AD$494=$A84)*(INDIRECT($Q84,TRUE)=$O84),'1. Database - raw'!IA$7:IC$494)),""),"")</f>
        <v/>
      </c>
      <c r="JA84" s="14" t="str">
        <f t="shared" ca="1" si="298"/>
        <v/>
      </c>
      <c r="JB84" s="19" t="str">
        <f t="shared" ca="1" si="299"/>
        <v/>
      </c>
      <c r="JC84" s="19" t="str">
        <f t="shared" ca="1" si="300"/>
        <v/>
      </c>
      <c r="JD84" s="19" t="str">
        <f t="array" aca="1" ref="JD84" ca="1">IFERROR(AVERAGE(IF(('1. Database - raw'!IG$7:II$494&gt;0)*('1. Database - raw'!$AD$7:$AD$494=$A84)*(INDIRECT($Q84,TRUE)=$O84),'1. Database - raw'!IG$7:II$494)),"")</f>
        <v/>
      </c>
      <c r="JE84" s="33" t="str">
        <f t="array" aca="1" ref="JE84" ca="1">IFERROR(_xlfn.STDEV.S(IF(('1. Database - raw'!IG$7:II$494&gt;0)*('1. Database - raw'!$AD$7:$AD$494=$A84)*(INDIRECT($Q84,TRUE)=$O84),'1. Database - raw'!IG$7:II$494)),"")</f>
        <v/>
      </c>
      <c r="JF84" s="20" t="str">
        <f t="array" aca="1" ref="JF84" ca="1">IFERROR(IF(COUNT(IF(('1. Database - raw'!IG$7:II$494&gt;0)*('1. Database - raw'!$AD$7:$AD$494=$A84)*(INDIRECT($Q84,TRUE)=$O84),'1. Database - raw'!IG$7:II$494))&gt;0,COUNT(IF(('1. Database - raw'!IG$7:II$494&gt;0)*('1. Database - raw'!$AD$7:$AD$494=$A84)*(INDIRECT($Q84,TRUE)=$O84),'1. Database - raw'!IG$7:II$494)),""),"")</f>
        <v/>
      </c>
      <c r="JG84" s="145" t="str">
        <f t="shared" ca="1" si="301"/>
        <v/>
      </c>
      <c r="JH84" s="146" t="str">
        <f t="shared" ca="1" si="302"/>
        <v/>
      </c>
      <c r="JI84" s="146" t="str">
        <f t="shared" ca="1" si="303"/>
        <v/>
      </c>
      <c r="JJ84" s="146" t="str">
        <f t="array" aca="1" ref="JJ84" ca="1">IFERROR(AVERAGE(IF(('1. Database - raw'!IM$7:IO$494&gt;0)*('1. Database - raw'!$AD$7:$AD$494=$A84)*(INDIRECT($Q84,TRUE)=$O84),'1. Database - raw'!IM$7:IO$494)),"")</f>
        <v/>
      </c>
      <c r="JK84" s="277" t="str">
        <f t="array" aca="1" ref="JK84" ca="1">IFERROR(_xlfn.STDEV.S(IF(('1. Database - raw'!IM$7:IO$494&gt;0)*('1. Database - raw'!$AD$7:$AD$494=$A84)*(INDIRECT($Q84,TRUE)=$O84),'1. Database - raw'!IM$7:IO$494)),"")</f>
        <v/>
      </c>
      <c r="JL84" s="20" t="str">
        <f t="array" aca="1" ref="JL84" ca="1">IFERROR(IF(COUNT(IF(('1. Database - raw'!IM$7:IO$494&gt;0)*('1. Database - raw'!$AD$7:$AD$494=$A84)*(INDIRECT($Q84,TRUE)=$O84),'1. Database - raw'!IM$7:IO$494))&gt;0,COUNT(IF(('1. Database - raw'!IM$7:IO$494&gt;0)*('1. Database - raw'!$AD$7:$AD$494=$A84)*(INDIRECT($Q84,TRUE)=$O84),'1. Database - raw'!IM$7:IO$494)),""),"")</f>
        <v/>
      </c>
      <c r="JM84" s="145" t="str">
        <f t="shared" ca="1" si="304"/>
        <v/>
      </c>
      <c r="JN84" s="146" t="str">
        <f t="shared" ca="1" si="305"/>
        <v/>
      </c>
      <c r="JO84" s="146" t="str">
        <f t="shared" ca="1" si="306"/>
        <v/>
      </c>
      <c r="JP84" s="146" t="str">
        <f t="array" aca="1" ref="JP84" ca="1">IFERROR(AVERAGE(IF(('1. Database - raw'!IS$7:IU$494&gt;0)*('1. Database - raw'!$AD$7:$AD$494=$A84)*(INDIRECT($Q84,TRUE)=$O84),'1. Database - raw'!IS$7:IU$494)),"")</f>
        <v/>
      </c>
      <c r="JQ84" s="277" t="str">
        <f t="array" aca="1" ref="JQ84" ca="1">IFERROR(_xlfn.STDEV.S(IF(('1. Database - raw'!IS$7:IU$494&gt;0)*('1. Database - raw'!$AD$7:$AD$494=$A84)*(INDIRECT($Q84,TRUE)=$O84),'1. Database - raw'!IS$7:IU$494)),"")</f>
        <v/>
      </c>
      <c r="JR84" s="20" t="str">
        <f t="array" aca="1" ref="JR84" ca="1">IFERROR(IF(COUNT(IF(('1. Database - raw'!IS$7:IU$494&gt;0)*('1. Database - raw'!$AD$7:$AD$494=$A84)*(INDIRECT($Q84,TRUE)=$O84),'1. Database - raw'!IS$7:IU$494))&gt;0,COUNT(IF(('1. Database - raw'!IS$7:IU$494&gt;0)*('1. Database - raw'!$AD$7:$AD$494=$A84)*(INDIRECT($Q84,TRUE)=$O84),'1. Database - raw'!IS$7:IU$494)),""),"")</f>
        <v/>
      </c>
      <c r="JS84" s="145" t="str">
        <f t="shared" ca="1" si="307"/>
        <v/>
      </c>
      <c r="JT84" s="146" t="str">
        <f t="shared" ca="1" si="308"/>
        <v/>
      </c>
      <c r="JU84" s="146" t="str">
        <f t="shared" ca="1" si="309"/>
        <v/>
      </c>
      <c r="JV84" s="146" t="str">
        <f t="array" aca="1" ref="JV84" ca="1">IFERROR(AVERAGE(IF(('1. Database - raw'!IY$7:JA$494&gt;0)*('1. Database - raw'!$AD$7:$AD$494=$A84)*(INDIRECT($Q84,TRUE)=$O84),'1. Database - raw'!IY$7:JA$494)),"")</f>
        <v/>
      </c>
      <c r="JW84" s="277" t="str">
        <f t="array" aca="1" ref="JW84" ca="1">IFERROR(_xlfn.STDEV.S(IF(('1. Database - raw'!IY$7:JA$494&gt;0)*('1. Database - raw'!$AD$7:$AD$494=$A84)*(INDIRECT($Q84,TRUE)=$O84),'1. Database - raw'!IY$7:JA$494)),"")</f>
        <v/>
      </c>
      <c r="JX84" s="20" t="str">
        <f t="array" aca="1" ref="JX84" ca="1">IFERROR(IF(COUNT(IF(('1. Database - raw'!IY$7:JA$494&gt;0)*('1. Database - raw'!$AD$7:$AD$494=$A84)*(INDIRECT($Q84,TRUE)=$O84),'1. Database - raw'!IY$7:JA$494))&gt;0,COUNT(IF(('1. Database - raw'!IY$7:JA$494&gt;0)*('1. Database - raw'!$AD$7:$AD$494=$A84)*(INDIRECT($Q84,TRUE)=$O84),'1. Database - raw'!IY$7:JA$494)),""),"")</f>
        <v/>
      </c>
      <c r="JY84" s="145" t="str">
        <f t="shared" ca="1" si="310"/>
        <v/>
      </c>
      <c r="JZ84" s="146" t="str">
        <f t="shared" ca="1" si="311"/>
        <v/>
      </c>
      <c r="KA84" s="146" t="str">
        <f t="shared" ca="1" si="312"/>
        <v/>
      </c>
      <c r="KB84" s="146" t="str">
        <f t="array" aca="1" ref="KB84" ca="1">IFERROR(AVERAGE(IF(('1. Database - raw'!JE$7:JG$494&gt;0)*('1. Database - raw'!$AD$7:$AD$494=$A84)*(INDIRECT($Q84,TRUE)=$O84),'1. Database - raw'!JE$7:JG$494)),"")</f>
        <v/>
      </c>
      <c r="KC84" s="277" t="str">
        <f t="array" aca="1" ref="KC84" ca="1">IFERROR(_xlfn.STDEV.S(IF(('1. Database - raw'!JE$7:JG$494&gt;0)*('1. Database - raw'!$AD$7:$AD$494=$A84)*(INDIRECT($Q84,TRUE)=$O84),'1. Database - raw'!JE$7:JG$494)),"")</f>
        <v/>
      </c>
      <c r="KD84" s="20" t="str">
        <f t="array" aca="1" ref="KD84" ca="1">IFERROR(IF(COUNT(IF(('1. Database - raw'!JE$7:JG$494&gt;0)*('1. Database - raw'!$AD$7:$AD$494=$A84)*(INDIRECT($Q84,TRUE)=$O84),'1. Database - raw'!JE$7:JG$494))&gt;0,COUNT(IF(('1. Database - raw'!JE$7:JG$494&gt;0)*('1. Database - raw'!$AD$7:$AD$494=$A84)*(INDIRECT($Q84,TRUE)=$O84),'1. Database - raw'!JE$7:JG$494)),""),"")</f>
        <v/>
      </c>
      <c r="KE84" s="145" t="str">
        <f t="shared" ca="1" si="313"/>
        <v/>
      </c>
      <c r="KF84" s="146" t="str">
        <f t="shared" ca="1" si="314"/>
        <v/>
      </c>
      <c r="KG84" s="146" t="str">
        <f t="shared" ca="1" si="315"/>
        <v/>
      </c>
      <c r="KH84" s="146" t="str">
        <f t="array" aca="1" ref="KH84" ca="1">IFERROR(AVERAGE(IF(('1. Database - raw'!JK$7:JM$494&gt;0)*('1. Database - raw'!$AD$7:$AD$494=$A84)*(INDIRECT($Q84,TRUE)=$O84),'1. Database - raw'!JK$7:JM$494)),"")</f>
        <v/>
      </c>
      <c r="KI84" s="277" t="str">
        <f t="array" aca="1" ref="KI84" ca="1">IFERROR(_xlfn.STDEV.S(IF(('1. Database - raw'!JK$7:JM$494&gt;0)*('1. Database - raw'!$AD$7:$AD$494=$A84)*(INDIRECT($Q84,TRUE)=$O84),'1. Database - raw'!JK$7:JM$494)),"")</f>
        <v/>
      </c>
      <c r="KJ84" s="20" t="str">
        <f t="array" aca="1" ref="KJ84" ca="1">IFERROR(IF(COUNT(IF(('1. Database - raw'!JK$7:JM$494&gt;0)*('1. Database - raw'!$AD$7:$AD$494=$A84)*(INDIRECT($Q84,TRUE)=$O84),'1. Database - raw'!JK$7:JM$494))&gt;0,COUNT(IF(('1. Database - raw'!JK$7:JM$494&gt;0)*('1. Database - raw'!$AD$7:$AD$494=$A84)*(INDIRECT($Q84,TRUE)=$O84),'1. Database - raw'!JK$7:JM$494)),""),"")</f>
        <v/>
      </c>
      <c r="KK84" s="145" t="str">
        <f t="shared" ca="1" si="316"/>
        <v/>
      </c>
      <c r="KL84" s="146" t="str">
        <f t="shared" ca="1" si="317"/>
        <v/>
      </c>
      <c r="KM84" s="146" t="str">
        <f t="shared" ca="1" si="318"/>
        <v/>
      </c>
      <c r="KN84" s="146" t="str">
        <f t="array" aca="1" ref="KN84" ca="1">IFERROR(AVERAGE(IF(('1. Database - raw'!JQ$7:JS$494&gt;0)*('1. Database - raw'!$AD$7:$AD$494=$A84)*(INDIRECT($Q84,TRUE)=$O84),'1. Database - raw'!JQ$7:JS$494)),"")</f>
        <v/>
      </c>
      <c r="KO84" s="277" t="str">
        <f t="array" aca="1" ref="KO84" ca="1">IFERROR(_xlfn.STDEV.S(IF(('1. Database - raw'!JQ$7:JS$494&gt;0)*('1. Database - raw'!$AD$7:$AD$494=$A84)*(INDIRECT($Q84,TRUE)=$O84),'1. Database - raw'!JQ$7:JS$494)),"")</f>
        <v/>
      </c>
      <c r="KP84" s="20" t="str">
        <f t="array" aca="1" ref="KP84" ca="1">IFERROR(IF(COUNT(IF(('1. Database - raw'!JQ$7:JS$494&gt;0)*('1. Database - raw'!$AD$7:$AD$494=$A84)*(INDIRECT($Q84,TRUE)=$O84),'1. Database - raw'!JQ$7:JS$494))&gt;0,COUNT(IF(('1. Database - raw'!JQ$7:JS$494&gt;0)*('1. Database - raw'!$AD$7:$AD$494=$A84)*(INDIRECT($Q84,TRUE)=$O84),'1. Database - raw'!JQ$7:JS$494)),""),"")</f>
        <v/>
      </c>
      <c r="KQ84" s="145" t="str">
        <f t="shared" ca="1" si="319"/>
        <v/>
      </c>
      <c r="KR84" s="146" t="str">
        <f t="shared" ca="1" si="320"/>
        <v/>
      </c>
      <c r="KS84" s="146" t="str">
        <f t="shared" ca="1" si="321"/>
        <v/>
      </c>
      <c r="KT84" s="146" t="str">
        <f t="array" aca="1" ref="KT84" ca="1">IFERROR(AVERAGE(IF(('1. Database - raw'!JW$7:JY$494&gt;0)*('1. Database - raw'!$AD$7:$AD$494=$A84)*(INDIRECT($Q84,TRUE)=$O84),'1. Database - raw'!JW$7:JY$494)),"")</f>
        <v/>
      </c>
      <c r="KU84" s="277" t="str">
        <f t="array" aca="1" ref="KU84" ca="1">IFERROR(_xlfn.STDEV.S(IF(('1. Database - raw'!JW$7:JY$494&gt;0)*('1. Database - raw'!$AD$7:$AD$494=$A84)*(INDIRECT($Q84,TRUE)=$O84),'1. Database - raw'!JW$7:JY$494)),"")</f>
        <v/>
      </c>
      <c r="KV84" s="20" t="str">
        <f t="array" aca="1" ref="KV84" ca="1">IFERROR(IF(COUNT(IF(('1. Database - raw'!JW$7:JY$494&gt;0)*('1. Database - raw'!$AD$7:$AD$494=$A84)*(INDIRECT($Q84,TRUE)=$O84),'1. Database - raw'!JW$7:JY$494))&gt;0,COUNT(IF(('1. Database - raw'!JW$7:JY$494&gt;0)*('1. Database - raw'!$AD$7:$AD$494=$A84)*(INDIRECT($Q84,TRUE)=$O84),'1. Database - raw'!JW$7:JY$494)),""),"")</f>
        <v/>
      </c>
      <c r="KW84" s="145" t="str">
        <f t="shared" ca="1" si="322"/>
        <v/>
      </c>
      <c r="KX84" s="146" t="str">
        <f t="shared" ca="1" si="323"/>
        <v/>
      </c>
      <c r="KY84" s="146" t="str">
        <f t="shared" ca="1" si="324"/>
        <v/>
      </c>
      <c r="KZ84" s="146" t="str">
        <f t="array" aca="1" ref="KZ84" ca="1">IFERROR(AVERAGE(IF(('1. Database - raw'!KC$7:KE$494&gt;0)*('1. Database - raw'!$AD$7:$AD$494=$A84)*(INDIRECT($Q84,TRUE)=$O84),'1. Database - raw'!KC$7:KE$494)),"")</f>
        <v/>
      </c>
      <c r="LA84" s="277" t="str">
        <f t="array" aca="1" ref="LA84" ca="1">IFERROR(_xlfn.STDEV.S(IF(('1. Database - raw'!KC$7:KE$494&gt;0)*('1. Database - raw'!$AD$7:$AD$494=$A84)*(INDIRECT($Q84,TRUE)=$O84),'1. Database - raw'!KC$7:KE$494)),"")</f>
        <v/>
      </c>
      <c r="LB84" s="20" t="str">
        <f t="array" aca="1" ref="LB84" ca="1">IFERROR(IF(COUNT(IF(('1. Database - raw'!KC$7:KE$494&gt;0)*('1. Database - raw'!$AD$7:$AD$494=$A84)*(INDIRECT($Q84,TRUE)=$O84),'1. Database - raw'!KC$7:KE$494))&gt;0,COUNT(IF(('1. Database - raw'!KC$7:KE$494&gt;0)*('1. Database - raw'!$AD$7:$AD$494=$A84)*(INDIRECT($Q84,TRUE)=$O84),'1. Database - raw'!KC$7:KE$494)),""),"")</f>
        <v/>
      </c>
      <c r="LC84" s="145" t="str">
        <f t="shared" ca="1" si="325"/>
        <v/>
      </c>
      <c r="LD84" s="146" t="str">
        <f t="shared" ca="1" si="326"/>
        <v/>
      </c>
      <c r="LE84" s="146" t="str">
        <f t="shared" ca="1" si="327"/>
        <v/>
      </c>
      <c r="LF84" s="146" t="str">
        <f t="array" aca="1" ref="LF84" ca="1">IFERROR(AVERAGE(IF(('1. Database - raw'!KI$7:KK$494&gt;0)*('1. Database - raw'!$AD$7:$AD$494=$A84)*(INDIRECT($Q84,TRUE)=$O84),'1. Database - raw'!KI$7:KK$494)),"")</f>
        <v/>
      </c>
      <c r="LG84" s="277" t="str">
        <f t="array" aca="1" ref="LG84" ca="1">IFERROR(_xlfn.STDEV.S(IF(('1. Database - raw'!KI$7:KK$494&gt;0)*('1. Database - raw'!$AD$7:$AD$494=$A84)*(INDIRECT($Q84,TRUE)=$O84),'1. Database - raw'!KI$7:KK$494)),"")</f>
        <v/>
      </c>
      <c r="LH84" s="20" t="str">
        <f t="array" aca="1" ref="LH84" ca="1">IFERROR(IF(COUNT(IF(('1. Database - raw'!KI$7:KK$494&gt;0)*('1. Database - raw'!$AD$7:$AD$494=$A84)*(INDIRECT($Q84,TRUE)=$O84),'1. Database - raw'!KI$7:KK$494))&gt;0,COUNT(IF(('1. Database - raw'!KI$7:KK$494&gt;0)*('1. Database - raw'!$AD$7:$AD$494=$A84)*(INDIRECT($Q84,TRUE)=$O84),'1. Database - raw'!KI$7:KK$494)),""),"")</f>
        <v/>
      </c>
      <c r="LI84" s="145" t="str">
        <f t="shared" ca="1" si="328"/>
        <v/>
      </c>
      <c r="LJ84" s="146" t="str">
        <f t="shared" ca="1" si="329"/>
        <v/>
      </c>
      <c r="LK84" s="146" t="str">
        <f t="shared" ca="1" si="330"/>
        <v/>
      </c>
      <c r="LL84" s="146" t="str">
        <f t="array" aca="1" ref="LL84" ca="1">IFERROR(AVERAGE(IF(('1. Database - raw'!KO$7:KQ$494&gt;0)*('1. Database - raw'!$AD$7:$AD$494=$A84)*(INDIRECT($Q84,TRUE)=$O84),'1. Database - raw'!KO$7:KQ$494)),"")</f>
        <v/>
      </c>
      <c r="LM84" s="277" t="str">
        <f t="array" aca="1" ref="LM84" ca="1">IFERROR(_xlfn.STDEV.S(IF(('1. Database - raw'!KO$7:KQ$494&gt;0)*('1. Database - raw'!$AD$7:$AD$494=$A84)*(INDIRECT($Q84,TRUE)=$O84),'1. Database - raw'!KO$7:KQ$494)),"")</f>
        <v/>
      </c>
      <c r="LN84" s="20" t="str">
        <f t="array" aca="1" ref="LN84" ca="1">IFERROR(IF(COUNT(IF(('1. Database - raw'!KO$7:KQ$494&gt;0)*('1. Database - raw'!$AD$7:$AD$494=$A84)*(INDIRECT($Q84,TRUE)=$O84),'1. Database - raw'!KO$7:KQ$494))&gt;0,COUNT(IF(('1. Database - raw'!KO$7:KQ$494&gt;0)*('1. Database - raw'!$AD$7:$AD$494=$A84)*(INDIRECT($Q84,TRUE)=$O84),'1. Database - raw'!KO$7:KQ$494)),""),"")</f>
        <v/>
      </c>
      <c r="LO84" s="145" t="str">
        <f t="shared" ca="1" si="331"/>
        <v/>
      </c>
      <c r="LP84" s="146" t="str">
        <f t="shared" ca="1" si="332"/>
        <v/>
      </c>
      <c r="LQ84" s="146" t="str">
        <f t="shared" ca="1" si="333"/>
        <v/>
      </c>
      <c r="LR84" s="146" t="str">
        <f t="array" aca="1" ref="LR84" ca="1">IFERROR(AVERAGE(IF(('1. Database - raw'!KU$7:KW$494&gt;0)*('1. Database - raw'!$AD$7:$AD$494=$A84)*(INDIRECT($Q84,TRUE)=$O84),'1. Database - raw'!KU$7:KW$494)),"")</f>
        <v/>
      </c>
      <c r="LS84" s="277" t="str">
        <f t="array" aca="1" ref="LS84" ca="1">IFERROR(_xlfn.STDEV.S(IF(('1. Database - raw'!KU$7:KW$494&gt;0)*('1. Database - raw'!$AD$7:$AD$494=$A84)*(INDIRECT($Q84,TRUE)=$O84),'1. Database - raw'!KU$7:KW$494)),"")</f>
        <v/>
      </c>
      <c r="LT84" s="20" t="str">
        <f t="array" aca="1" ref="LT84" ca="1">IFERROR(IF(COUNT(IF(('1. Database - raw'!KU$7:KW$494&gt;0)*('1. Database - raw'!$AD$7:$AD$494=$A84)*(INDIRECT($Q84,TRUE)=$O84),'1. Database - raw'!KU$7:KW$494))&gt;0,COUNT(IF(('1. Database - raw'!KU$7:KW$494&gt;0)*('1. Database - raw'!$AD$7:$AD$494=$A84)*(INDIRECT($Q84,TRUE)=$O84),'1. Database - raw'!KU$7:KW$494)),""),"")</f>
        <v/>
      </c>
      <c r="LU84" s="145" t="str">
        <f t="shared" ca="1" si="334"/>
        <v/>
      </c>
      <c r="LV84" s="146" t="str">
        <f t="shared" ca="1" si="335"/>
        <v/>
      </c>
      <c r="LW84" s="146" t="str">
        <f t="shared" ca="1" si="336"/>
        <v/>
      </c>
      <c r="LX84" s="146" t="str">
        <f t="array" aca="1" ref="LX84" ca="1">IFERROR(AVERAGE(IF(('1. Database - raw'!LA$7:LC$494&gt;0)*('1. Database - raw'!$AD$7:$AD$494=$A84)*(INDIRECT($Q84,TRUE)=$O84),'1. Database - raw'!LA$7:LC$494)),"")</f>
        <v/>
      </c>
      <c r="LY84" s="277" t="str">
        <f t="array" aca="1" ref="LY84" ca="1">IFERROR(_xlfn.STDEV.S(IF(('1. Database - raw'!LA$7:LC$494&gt;0)*('1. Database - raw'!$AD$7:$AD$494=$A84)*(INDIRECT($Q84,TRUE)=$O84),'1. Database - raw'!LA$7:LC$494)),"")</f>
        <v/>
      </c>
      <c r="LZ84" s="20" t="str">
        <f t="array" aca="1" ref="LZ84" ca="1">IFERROR(IF(COUNT(IF(('1. Database - raw'!LA$7:LC$494&gt;0)*('1. Database - raw'!$AD$7:$AD$494=$A84)*(INDIRECT($Q84,TRUE)=$O84),'1. Database - raw'!LA$7:LC$494))&gt;0,COUNT(IF(('1. Database - raw'!LA$7:LC$494&gt;0)*('1. Database - raw'!$AD$7:$AD$494=$A84)*(INDIRECT($Q84,TRUE)=$O84),'1. Database - raw'!LA$7:LC$494)),""),"")</f>
        <v/>
      </c>
      <c r="MA84" s="145" t="str">
        <f t="shared" ca="1" si="337"/>
        <v/>
      </c>
      <c r="MB84" s="146" t="str">
        <f t="shared" ca="1" si="338"/>
        <v/>
      </c>
      <c r="MC84" s="146" t="str">
        <f t="shared" ca="1" si="339"/>
        <v/>
      </c>
      <c r="MD84" s="146" t="str">
        <f t="array" aca="1" ref="MD84" ca="1">IFERROR(AVERAGE(IF(('1. Database - raw'!LG$7:LI$494&gt;0)*('1. Database - raw'!$AD$7:$AD$494=$A84)*(INDIRECT($Q84,TRUE)=$O84),'1. Database - raw'!LG$7:LI$494)),"")</f>
        <v/>
      </c>
      <c r="ME84" s="277" t="str">
        <f t="array" aca="1" ref="ME84" ca="1">IFERROR(_xlfn.STDEV.S(IF(('1. Database - raw'!LG$7:LI$494&gt;0)*('1. Database - raw'!$AD$7:$AD$494=$A84)*(INDIRECT($Q84,TRUE)=$O84),'1. Database - raw'!LG$7:LI$494)),"")</f>
        <v/>
      </c>
      <c r="MF84" s="20" t="str">
        <f t="array" aca="1" ref="MF84" ca="1">IFERROR(IF(COUNT(IF(('1. Database - raw'!LG$7:LI$494&gt;0)*('1. Database - raw'!$AD$7:$AD$494=$A84)*(INDIRECT($Q84,TRUE)=$O84),'1. Database - raw'!LG$7:LI$494))&gt;0,COUNT(IF(('1. Database - raw'!LG$7:LI$494&gt;0)*('1. Database - raw'!$AD$7:$AD$494=$A84)*(INDIRECT($Q84,TRUE)=$O84),'1. Database - raw'!LG$7:LI$494)),""),"")</f>
        <v/>
      </c>
      <c r="MG84" s="145" t="str">
        <f t="shared" ca="1" si="340"/>
        <v/>
      </c>
      <c r="MH84" s="146" t="str">
        <f t="shared" ca="1" si="341"/>
        <v/>
      </c>
      <c r="MI84" s="146" t="str">
        <f t="shared" ca="1" si="342"/>
        <v/>
      </c>
      <c r="MJ84" s="146" t="str">
        <f t="array" aca="1" ref="MJ84" ca="1">IFERROR(AVERAGE(IF(('1. Database - raw'!LM$7:LO$494&gt;0)*('1. Database - raw'!$AD$7:$AD$494=$A84)*(INDIRECT($Q84,TRUE)=$O84),'1. Database - raw'!LM$7:LO$494)),"")</f>
        <v/>
      </c>
      <c r="MK84" s="277" t="str">
        <f t="array" aca="1" ref="MK84" ca="1">IFERROR(_xlfn.STDEV.S(IF(('1. Database - raw'!LM$7:LO$494&gt;0)*('1. Database - raw'!$AD$7:$AD$494=$A84)*(INDIRECT($Q84,TRUE)=$O84),'1. Database - raw'!LM$7:LO$494)),"")</f>
        <v/>
      </c>
      <c r="ML84" s="20" t="str">
        <f t="array" aca="1" ref="ML84" ca="1">IFERROR(IF(COUNT(IF(('1. Database - raw'!LM$7:LO$494&gt;0)*('1. Database - raw'!$AD$7:$AD$494=$A84)*(INDIRECT($Q84,TRUE)=$O84),'1. Database - raw'!LM$7:LO$494))&gt;0,COUNT(IF(('1. Database - raw'!LM$7:LO$494&gt;0)*('1. Database - raw'!$AD$7:$AD$494=$A84)*(INDIRECT($Q84,TRUE)=$O84),'1. Database - raw'!LM$7:LO$494)),""),"")</f>
        <v/>
      </c>
      <c r="MM84" s="145" t="str">
        <f t="shared" ca="1" si="343"/>
        <v/>
      </c>
      <c r="MN84" s="146" t="str">
        <f t="shared" ca="1" si="344"/>
        <v/>
      </c>
      <c r="MO84" s="146" t="str">
        <f t="shared" ca="1" si="345"/>
        <v/>
      </c>
      <c r="MP84" s="146" t="str">
        <f t="array" aca="1" ref="MP84" ca="1">IFERROR(AVERAGE(IF(('1. Database - raw'!LS$7:LU$494&gt;0)*('1. Database - raw'!$AD$7:$AD$494=$A84)*(INDIRECT($Q84,TRUE)=$O84),'1. Database - raw'!LS$7:LU$494)),"")</f>
        <v/>
      </c>
      <c r="MQ84" s="277" t="str">
        <f t="array" aca="1" ref="MQ84" ca="1">IFERROR(_xlfn.STDEV.S(IF(('1. Database - raw'!LS$7:LU$494&gt;0)*('1. Database - raw'!$AD$7:$AD$494=$A84)*(INDIRECT($Q84,TRUE)=$O84),'1. Database - raw'!LS$7:LU$494)),"")</f>
        <v/>
      </c>
      <c r="MR84" s="20" t="str">
        <f t="array" aca="1" ref="MR84" ca="1">IFERROR(IF(COUNT(IF(('1. Database - raw'!LS$7:LU$494&gt;0)*('1. Database - raw'!$AD$7:$AD$494=$A84)*(INDIRECT($Q84,TRUE)=$O84),'1. Database - raw'!LS$7:LU$494))&gt;0,COUNT(IF(('1. Database - raw'!LS$7:LU$494&gt;0)*('1. Database - raw'!$AD$7:$AD$494=$A84)*(INDIRECT($Q84,TRUE)=$O84),'1. Database - raw'!LS$7:LU$494)),""),"")</f>
        <v/>
      </c>
      <c r="MS84" s="145" t="str">
        <f t="shared" ca="1" si="346"/>
        <v/>
      </c>
      <c r="MT84" s="146" t="str">
        <f t="shared" ca="1" si="347"/>
        <v/>
      </c>
      <c r="MU84" s="146" t="str">
        <f t="shared" ca="1" si="348"/>
        <v/>
      </c>
      <c r="MV84" s="146" t="str">
        <f t="array" aca="1" ref="MV84" ca="1">IFERROR(AVERAGE(IF(('1. Database - raw'!LY$7:MA$494&gt;0)*('1. Database - raw'!$AD$7:$AD$494=$A84)*(INDIRECT($Q84,TRUE)=$O84),'1. Database - raw'!LY$7:MA$494)),"")</f>
        <v/>
      </c>
      <c r="MW84" s="277" t="str">
        <f t="array" aca="1" ref="MW84" ca="1">IFERROR(_xlfn.STDEV.S(IF(('1. Database - raw'!LY$7:MA$494&gt;0)*('1. Database - raw'!$AD$7:$AD$494=$A84)*(INDIRECT($Q84,TRUE)=$O84),'1. Database - raw'!LY$7:MA$494)),"")</f>
        <v/>
      </c>
      <c r="MX84" s="20" t="str">
        <f t="array" aca="1" ref="MX84" ca="1">IFERROR(IF(COUNT(IF(('1. Database - raw'!LY$7:MA$494&gt;0)*('1. Database - raw'!$AD$7:$AD$494=$A84)*(INDIRECT($Q84,TRUE)=$O84),'1. Database - raw'!LY$7:MA$494))&gt;0,COUNT(IF(('1. Database - raw'!LY$7:MA$494&gt;0)*('1. Database - raw'!$AD$7:$AD$494=$A84)*(INDIRECT($Q84,TRUE)=$O84),'1. Database - raw'!LY$7:MA$494)),""),"")</f>
        <v/>
      </c>
      <c r="MY84" s="145" t="str">
        <f t="shared" ca="1" si="349"/>
        <v/>
      </c>
      <c r="MZ84" s="146" t="str">
        <f t="shared" ca="1" si="350"/>
        <v/>
      </c>
      <c r="NA84" s="146" t="str">
        <f t="shared" ca="1" si="351"/>
        <v/>
      </c>
      <c r="NB84" s="146" t="str">
        <f t="array" aca="1" ref="NB84" ca="1">IFERROR(AVERAGE(IF(('1. Database - raw'!ME$7:MG$494&gt;0)*('1. Database - raw'!$AD$7:$AD$494=$A84)*(INDIRECT($Q84,TRUE)=$O84),'1. Database - raw'!ME$7:MG$494)),"")</f>
        <v/>
      </c>
      <c r="NC84" s="277" t="str">
        <f t="array" aca="1" ref="NC84" ca="1">IFERROR(_xlfn.STDEV.S(IF(('1. Database - raw'!ME$7:MG$494&gt;0)*('1. Database - raw'!$AD$7:$AD$494=$A84)*(INDIRECT($Q84,TRUE)=$O84),'1. Database - raw'!ME$7:MG$494)),"")</f>
        <v/>
      </c>
      <c r="ND84" s="20" t="str">
        <f t="array" aca="1" ref="ND84" ca="1">IFERROR(IF(COUNT(IF(('1. Database - raw'!ME$7:MG$494&gt;0)*('1. Database - raw'!$AD$7:$AD$494=$A84)*(INDIRECT($Q84,TRUE)=$O84),'1. Database - raw'!ME$7:MG$494))&gt;0,COUNT(IF(('1. Database - raw'!ME$7:MG$494&gt;0)*('1. Database - raw'!$AD$7:$AD$494=$A84)*(INDIRECT($Q84,TRUE)=$O84),'1. Database - raw'!ME$7:MG$494)),""),"")</f>
        <v/>
      </c>
      <c r="NE84" s="145" t="str">
        <f t="shared" ca="1" si="352"/>
        <v/>
      </c>
      <c r="NF84" s="146" t="str">
        <f t="shared" ca="1" si="353"/>
        <v/>
      </c>
      <c r="NG84" s="146" t="str">
        <f t="shared" ca="1" si="354"/>
        <v/>
      </c>
      <c r="NH84" s="146" t="str">
        <f t="array" aca="1" ref="NH84" ca="1">IFERROR(AVERAGE(IF(('1. Database - raw'!MK$7:MM$494&gt;0)*('1. Database - raw'!$AD$7:$AD$494=$A84)*(INDIRECT($Q84,TRUE)=$O84),'1. Database - raw'!MK$7:MM$494)),"")</f>
        <v/>
      </c>
      <c r="NI84" s="277" t="str">
        <f t="array" aca="1" ref="NI84" ca="1">IFERROR(_xlfn.STDEV.S(IF(('1. Database - raw'!MK$7:MM$494&gt;0)*('1. Database - raw'!$AD$7:$AD$494=$A84)*(INDIRECT($Q84,TRUE)=$O84),'1. Database - raw'!MK$7:MM$494)),"")</f>
        <v/>
      </c>
      <c r="NJ84" s="20" t="str">
        <f t="array" aca="1" ref="NJ84" ca="1">IFERROR(IF(COUNT(IF(('1. Database - raw'!MK$7:MM$494&gt;0)*('1. Database - raw'!$AD$7:$AD$494=$A84)*(INDIRECT($Q84,TRUE)=$O84),'1. Database - raw'!MK$7:MM$494))&gt;0,COUNT(IF(('1. Database - raw'!MK$7:MM$494&gt;0)*('1. Database - raw'!$AD$7:$AD$494=$A84)*(INDIRECT($Q84,TRUE)=$O84),'1. Database - raw'!MK$7:MM$494)),""),"")</f>
        <v/>
      </c>
      <c r="NK84" s="145" t="str">
        <f t="shared" ca="1" si="355"/>
        <v/>
      </c>
      <c r="NL84" s="146" t="str">
        <f t="shared" ca="1" si="356"/>
        <v/>
      </c>
      <c r="NM84" s="146" t="str">
        <f t="shared" ca="1" si="357"/>
        <v/>
      </c>
      <c r="NN84" s="146">
        <f t="array" aca="1" ref="NN84" ca="1">IFERROR(AVERAGE(IF(('1. Database - raw'!MQ$7:MS$494&gt;0)*('1. Database - raw'!$AD$7:$AD$494=$A84)*(INDIRECT($Q84,TRUE)=$O84),'1. Database - raw'!MQ$7:MS$494)),"")</f>
        <v>2.9693877551020411</v>
      </c>
      <c r="NO84" s="277" t="str">
        <f t="array" aca="1" ref="NO84" ca="1">IFERROR(_xlfn.STDEV.S(IF(('1. Database - raw'!MQ$7:MS$494&gt;0)*('1. Database - raw'!$AD$7:$AD$494=$A84)*(INDIRECT($Q84,TRUE)=$O84),'1. Database - raw'!MQ$7:MS$494)),"")</f>
        <v/>
      </c>
      <c r="NP84" s="20">
        <f t="array" aca="1" ref="NP84" ca="1">IFERROR(IF(COUNT(IF(('1. Database - raw'!MQ$7:MS$494&gt;0)*('1. Database - raw'!$AD$7:$AD$494=$A84)*(INDIRECT($Q84,TRUE)=$O84),'1. Database - raw'!MQ$7:MS$494))&gt;0,COUNT(IF(('1. Database - raw'!MQ$7:MS$494&gt;0)*('1. Database - raw'!$AD$7:$AD$494=$A84)*(INDIRECT($Q84,TRUE)=$O84),'1. Database - raw'!MQ$7:MS$494)),""),"")</f>
        <v>1</v>
      </c>
      <c r="NQ84" s="145" t="str">
        <f t="shared" ca="1" si="358"/>
        <v/>
      </c>
      <c r="NR84" s="146" t="str">
        <f t="shared" ca="1" si="359"/>
        <v/>
      </c>
      <c r="NS84" s="146" t="str">
        <f t="shared" ca="1" si="360"/>
        <v/>
      </c>
      <c r="NT84" s="146" t="str">
        <f t="array" aca="1" ref="NT84" ca="1">IFERROR(AVERAGE(IF(('1. Database - raw'!MW$7:MY$494&gt;0)*('1. Database - raw'!$AD$7:$AD$494=$A84)*(INDIRECT($Q84,TRUE)=$O84),'1. Database - raw'!MW$7:MY$494)),"")</f>
        <v/>
      </c>
      <c r="NU84" s="277" t="str">
        <f t="array" aca="1" ref="NU84" ca="1">IFERROR(_xlfn.STDEV.S(IF(('1. Database - raw'!MW$7:MY$494&gt;0)*('1. Database - raw'!$AD$7:$AD$494=$A84)*(INDIRECT($Q84,TRUE)=$O84),'1. Database - raw'!MW$7:MY$494)),"")</f>
        <v/>
      </c>
      <c r="NV84" s="20" t="str">
        <f t="array" aca="1" ref="NV84" ca="1">IFERROR(IF(COUNT(IF(('1. Database - raw'!MW$7:MY$494&gt;0)*('1. Database - raw'!$AD$7:$AD$494=$A84)*(INDIRECT($Q84,TRUE)=$O84),'1. Database - raw'!MW$7:MY$494))&gt;0,COUNT(IF(('1. Database - raw'!MW$7:MY$494&gt;0)*('1. Database - raw'!$AD$7:$AD$494=$A84)*(INDIRECT($Q84,TRUE)=$O84),'1. Database - raw'!MW$7:MY$494)),""),"")</f>
        <v/>
      </c>
      <c r="NW84" s="145" t="str">
        <f t="shared" ca="1" si="361"/>
        <v/>
      </c>
      <c r="NX84" s="146" t="str">
        <f t="shared" ca="1" si="362"/>
        <v/>
      </c>
      <c r="NY84" s="146" t="str">
        <f t="shared" ca="1" si="363"/>
        <v/>
      </c>
      <c r="NZ84" s="146" t="str">
        <f t="array" aca="1" ref="NZ84" ca="1">IFERROR(AVERAGE(IF(('1. Database - raw'!NC$7:NE$494&gt;0)*('1. Database - raw'!$AD$7:$AD$494=$A84)*(INDIRECT($Q84,TRUE)=$O84),'1. Database - raw'!NC$7:NE$494)),"")</f>
        <v/>
      </c>
      <c r="OA84" s="277" t="str">
        <f t="array" aca="1" ref="OA84" ca="1">IFERROR(_xlfn.STDEV.S(IF(('1. Database - raw'!NC$7:NE$494&gt;0)*('1. Database - raw'!$AD$7:$AD$494=$A84)*(INDIRECT($Q84,TRUE)=$O84),'1. Database - raw'!NC$7:NE$494)),"")</f>
        <v/>
      </c>
      <c r="OB84" s="20" t="str">
        <f t="array" aca="1" ref="OB84" ca="1">IFERROR(IF(COUNT(IF(('1. Database - raw'!NC$7:NE$494&gt;0)*('1. Database - raw'!$AD$7:$AD$494=$A84)*(INDIRECT($Q84,TRUE)=$O84),'1. Database - raw'!NC$7:NE$494))&gt;0,COUNT(IF(('1. Database - raw'!NC$7:NE$494&gt;0)*('1. Database - raw'!$AD$7:$AD$494=$A84)*(INDIRECT($Q84,TRUE)=$O84),'1. Database - raw'!NC$7:NE$494)),""),"")</f>
        <v/>
      </c>
      <c r="OC84" s="145" t="str">
        <f t="shared" ca="1" si="364"/>
        <v/>
      </c>
      <c r="OD84" s="146" t="str">
        <f t="shared" ca="1" si="365"/>
        <v/>
      </c>
      <c r="OE84" s="146" t="str">
        <f t="shared" ca="1" si="366"/>
        <v/>
      </c>
      <c r="OF84" s="146" t="str">
        <f t="array" aca="1" ref="OF84" ca="1">IFERROR(AVERAGE(IF(('1. Database - raw'!NI$7:NK$494&gt;0)*('1. Database - raw'!$AD$7:$AD$494=$A84)*(INDIRECT($Q84,TRUE)=$O84),'1. Database - raw'!NI$7:NK$494)),"")</f>
        <v/>
      </c>
      <c r="OG84" s="277" t="str">
        <f t="array" aca="1" ref="OG84" ca="1">IFERROR(_xlfn.STDEV.S(IF(('1. Database - raw'!NI$7:NK$494&gt;0)*('1. Database - raw'!$AD$7:$AD$494=$A84)*(INDIRECT($Q84,TRUE)=$O84),'1. Database - raw'!NI$7:NK$494)),"")</f>
        <v/>
      </c>
      <c r="OH84" s="20" t="str">
        <f t="array" aca="1" ref="OH84" ca="1">IFERROR(IF(COUNT(IF(('1. Database - raw'!NI$7:NK$494&gt;0)*('1. Database - raw'!$AD$7:$AD$494=$A84)*(INDIRECT($Q84,TRUE)=$O84),'1. Database - raw'!NI$7:NK$494))&gt;0,COUNT(IF(('1. Database - raw'!NI$7:NK$494&gt;0)*('1. Database - raw'!$AD$7:$AD$494=$A84)*(INDIRECT($Q84,TRUE)=$O84),'1. Database - raw'!NI$7:NK$494)),""),"")</f>
        <v/>
      </c>
    </row>
    <row r="85" spans="1:398" outlineLevel="1" x14ac:dyDescent="0.25">
      <c r="A85" s="134" t="s">
        <v>553</v>
      </c>
      <c r="B85" s="1330"/>
      <c r="C85" s="24"/>
      <c r="D85" s="23"/>
      <c r="E85" s="23" t="s">
        <v>303</v>
      </c>
      <c r="F85" s="22" t="s">
        <v>21</v>
      </c>
      <c r="G85" s="22" t="s">
        <v>619</v>
      </c>
      <c r="H85" s="22"/>
      <c r="I85" s="22"/>
      <c r="J85" s="22"/>
      <c r="K85" s="22"/>
      <c r="L85" s="22"/>
      <c r="M85" s="22"/>
      <c r="N85" s="41"/>
      <c r="O85" s="171" t="str">
        <f t="array" ref="O85">INDEX(A85:N85,IF(MIN(IF(C85:N85&lt;&gt;"",COLUMN(C85:N85)))&gt;0,MIN(IF(C85:N85&lt;&gt;"",COLUMN(C85:N85))),""))</f>
        <v>Germany</v>
      </c>
      <c r="P85" s="162">
        <f t="shared" si="383"/>
        <v>3</v>
      </c>
      <c r="Q85" s="42" t="str">
        <f ca="1">"'" &amp; $S$4 &amp; "'!" &amp; ADDRESS(ROW('1. Database - raw'!$A$7),MATCH($C$2,'1. Database - raw'!$6:$6,0)+MATCH(O85,$C85:$N85,0)-1,1) &amp; ":" &amp; ADDRESS(LOOKUP(2,1/('1. Database - raw'!A:A&lt;&gt;""),ROW('1. Database - raw'!A:A)),MATCH($C$2,'1. Database - raw'!$6:$6,0)+MATCH(O85,$C85:$N85,0)-1,1)</f>
        <v>'1. Database - raw'!$AG$7:$AG$494</v>
      </c>
      <c r="R85" s="24"/>
      <c r="S85" s="181"/>
      <c r="T85" s="208" t="str">
        <f t="shared" ca="1" si="386"/>
        <v/>
      </c>
      <c r="U85" s="197" t="str">
        <f t="shared" ca="1" si="386"/>
        <v/>
      </c>
      <c r="V85" s="197" t="str">
        <f t="shared" ca="1" si="386"/>
        <v/>
      </c>
      <c r="W85" s="197" t="str">
        <f t="shared" ca="1" si="386"/>
        <v/>
      </c>
      <c r="X85" s="197" t="str">
        <f t="shared" ca="1" si="386"/>
        <v/>
      </c>
      <c r="Y85" s="197" t="str">
        <f t="shared" ca="1" si="386"/>
        <v/>
      </c>
      <c r="Z85" s="197" t="str">
        <f t="shared" ca="1" si="386"/>
        <v/>
      </c>
      <c r="AA85" s="197" t="str">
        <f t="shared" ca="1" si="386"/>
        <v/>
      </c>
      <c r="AB85" s="197" t="str">
        <f t="shared" ca="1" si="386"/>
        <v/>
      </c>
      <c r="AC85" s="197" t="str">
        <f t="shared" ca="1" si="386"/>
        <v/>
      </c>
      <c r="AD85" s="197" t="str">
        <f t="shared" ca="1" si="387"/>
        <v/>
      </c>
      <c r="AE85" s="197" t="str">
        <f t="shared" ca="1" si="387"/>
        <v/>
      </c>
      <c r="AF85" s="197" t="str">
        <f t="shared" ca="1" si="387"/>
        <v/>
      </c>
      <c r="AG85" s="197" t="str">
        <f t="shared" ca="1" si="387"/>
        <v/>
      </c>
      <c r="AH85" s="197" t="str">
        <f t="shared" ca="1" si="387"/>
        <v/>
      </c>
      <c r="AI85" s="197" t="str">
        <f t="shared" ca="1" si="387"/>
        <v/>
      </c>
      <c r="AJ85" s="197" t="str">
        <f t="shared" ca="1" si="387"/>
        <v/>
      </c>
      <c r="AK85" s="197" t="str">
        <f t="shared" ca="1" si="387"/>
        <v/>
      </c>
      <c r="AL85" s="197" t="str">
        <f t="shared" ca="1" si="387"/>
        <v/>
      </c>
      <c r="AM85" s="209" t="str">
        <f t="shared" ca="1" si="387"/>
        <v/>
      </c>
      <c r="AN85" s="189"/>
      <c r="AO85" s="189"/>
      <c r="AP85" s="189"/>
      <c r="AQ85" s="189"/>
      <c r="AR85" s="189"/>
      <c r="AS85" s="189"/>
      <c r="AT85" s="189"/>
      <c r="AU85" s="189"/>
      <c r="AV85" s="189"/>
      <c r="AW85" s="189"/>
      <c r="AX85" s="189"/>
      <c r="AY85" s="189"/>
      <c r="AZ85" s="189"/>
      <c r="BA85" s="189"/>
      <c r="BB85" s="189"/>
      <c r="BC85" s="189"/>
      <c r="BD85" s="237" t="str">
        <f t="shared" ca="1" si="384"/>
        <v/>
      </c>
      <c r="BE85" s="237" t="str">
        <f t="shared" ca="1" si="385"/>
        <v/>
      </c>
      <c r="BF85" s="237" t="str">
        <f t="shared" ca="1" si="175"/>
        <v/>
      </c>
      <c r="BG85" s="247" t="str">
        <f t="shared" ca="1" si="176"/>
        <v/>
      </c>
      <c r="BH85" s="293"/>
      <c r="BI85" s="532" t="str">
        <f t="shared" ca="1" si="367"/>
        <v/>
      </c>
      <c r="BJ85" s="557" t="str">
        <f t="shared" ca="1" si="206"/>
        <v/>
      </c>
      <c r="BK85" s="557" t="str">
        <f t="shared" ca="1" si="207"/>
        <v/>
      </c>
      <c r="BL85" s="557" t="str">
        <f t="shared" ca="1" si="368"/>
        <v/>
      </c>
      <c r="BM85" s="557" t="str">
        <f t="shared" ca="1" si="208"/>
        <v/>
      </c>
      <c r="BN85" s="557" t="str">
        <f t="shared" ca="1" si="209"/>
        <v/>
      </c>
      <c r="BO85" s="253"/>
      <c r="BP85" s="171" t="str">
        <f t="shared" si="210"/>
        <v>Germany</v>
      </c>
      <c r="BQ85" s="14" t="str">
        <f t="shared" ca="1" si="376"/>
        <v/>
      </c>
      <c r="BR85" s="19" t="str">
        <f t="shared" ca="1" si="377"/>
        <v/>
      </c>
      <c r="BS85" s="19" t="str">
        <f t="shared" ca="1" si="378"/>
        <v/>
      </c>
      <c r="BT85" s="19" t="str">
        <f t="array" aca="1" ref="BT85" ca="1">IFERROR(AVERAGE(IF(('1. Database - raw'!AW$7:AY$494&gt;0)*('1. Database - raw'!$AD$7:$AD$494=$A85)*('1. Database - raw'!$AP$7:$AP$494&lt;&gt;Dropdown!$AM$11)*(INDIRECT($Q85,TRUE)=$O85),'1. Database - raw'!AW$7:AY$494)),"")</f>
        <v/>
      </c>
      <c r="BU85" s="33" t="str">
        <f t="array" aca="1" ref="BU85" ca="1">IFERROR(_xlfn.STDEV.S(IF(('1. Database - raw'!AW$7:AY$494&gt;0)*('1. Database - raw'!$AD$7:$AD$494=$A85)*('1. Database - raw'!$AP$7:$AP$494&lt;&gt;Dropdown!$AM$11)*(INDIRECT($Q85,TRUE)=$O85),'1. Database - raw'!AW$7:AY$494)),"")</f>
        <v/>
      </c>
      <c r="BV85" s="20" t="str">
        <f t="array" aca="1" ref="BV85" ca="1">IFERROR(IF(COUNT(IF(('1. Database - raw'!AW$7:AY$494&gt;0)*('1. Database - raw'!$AD$7:$AD$494=$A85)*('1. Database - raw'!$AP$7:$AP$494&lt;&gt;Dropdown!$AM$11)*(INDIRECT($Q85,TRUE)=$O85),'1. Database - raw'!AW$7:AY$494))&gt;0,COUNT(IF(('1. Database - raw'!AW$7:AY$494&gt;0)*('1. Database - raw'!$AD$7:$AD$494=$A85)*('1. Database - raw'!$AP$7:$AP$494&lt;&gt;Dropdown!$AM$11)*(INDIRECT($Q85,TRUE)=$O85),'1. Database - raw'!AW$7:AY$494)),""),"")</f>
        <v/>
      </c>
      <c r="BW85" s="14">
        <f t="shared" ca="1" si="370"/>
        <v>165.19726538324829</v>
      </c>
      <c r="BX85" s="19">
        <f t="shared" ca="1" si="371"/>
        <v>181.67673617582423</v>
      </c>
      <c r="BY85" s="19">
        <f t="shared" ca="1" si="372"/>
        <v>173.24116139070421</v>
      </c>
      <c r="BZ85" s="19">
        <f t="array" aca="1" ref="BZ85" ca="1">IFERROR(AVERAGE(IF(('1. Database - raw'!BC$7:BE$494&gt;0)*('1. Database - raw'!$AD$7:$AD$494=$A85)*('1. Database - raw'!$AP$7:$AP$494&lt;&gt;Dropdown!$AM$11)*(INDIRECT($Q85,TRUE)=$O85),'1. Database - raw'!BC$7:BE$494)),"")</f>
        <v>175</v>
      </c>
      <c r="CA85" s="33">
        <f t="array" aca="1" ref="CA85" ca="1">IFERROR(_xlfn.STDEV.S(IF(('1. Database - raw'!BC$7:BE$494&gt;0)*('1. Database - raw'!$AD$7:$AD$494=$A85)*('1. Database - raw'!$AP$7:$AP$494&lt;&gt;Dropdown!$AM$11)*(INDIRECT($Q85,TRUE)=$O85),'1. Database - raw'!BC$7:BE$494)),"")</f>
        <v>25</v>
      </c>
      <c r="CB85" s="20">
        <f t="array" aca="1" ref="CB85" ca="1">IFERROR(IF(COUNT(IF(('1. Database - raw'!BC$7:BE$494&gt;0)*('1. Database - raw'!$AD$7:$AD$494=$A85)*('1. Database - raw'!$AP$7:$AP$494&lt;&gt;Dropdown!$AM$11)*(INDIRECT($Q85,TRUE)=$O85),'1. Database - raw'!BC$7:BE$494))&gt;0,COUNT(IF(('1. Database - raw'!BC$7:BE$494&gt;0)*('1. Database - raw'!$AD$7:$AD$494=$A85)*('1. Database - raw'!$AP$7:$AP$494&lt;&gt;Dropdown!$AM$11)*(INDIRECT($Q85,TRUE)=$O85),'1. Database - raw'!BC$7:BE$494)),""),"")</f>
        <v>3</v>
      </c>
      <c r="CC85" s="101" t="str">
        <f t="shared" ca="1" si="373"/>
        <v/>
      </c>
      <c r="CD85" s="102" t="str">
        <f t="shared" ca="1" si="374"/>
        <v/>
      </c>
      <c r="CE85" s="102" t="str">
        <f t="shared" ca="1" si="375"/>
        <v/>
      </c>
      <c r="CF85" s="102" t="str">
        <f t="array" aca="1" ref="CF85" ca="1">IFERROR(AVERAGE(IF(('1. Database - raw'!BI$7:BK$494&gt;0)*('1. Database - raw'!$AD$7:$AD$494=$A85)*('1. Database - raw'!$AP$7:$AP$494&lt;&gt;Dropdown!$AM$11)*(INDIRECT($Q85,TRUE)=$O85),'1. Database - raw'!BI$7:BK$494)),"")</f>
        <v/>
      </c>
      <c r="CG85" s="269" t="str">
        <f t="array" aca="1" ref="CG85" ca="1">IFERROR(_xlfn.STDEV.S(IF(('1. Database - raw'!BI$7:BK$494&gt;0)*('1. Database - raw'!$AD$7:$AD$494=$A85)*('1. Database - raw'!$AP$7:$AP$494&lt;&gt;Dropdown!$AM$11)*(INDIRECT($Q85,TRUE)=$O85),'1. Database - raw'!BI$7:BK$494)),"")</f>
        <v/>
      </c>
      <c r="CH85" s="20" t="str">
        <f t="array" aca="1" ref="CH85" ca="1">IFERROR(IF(COUNT(IF(('1. Database - raw'!BI$7:BK$494&gt;0)*('1. Database - raw'!$AD$7:$AD$494=$A85)*('1. Database - raw'!$AP$7:$AP$494&lt;&gt;Dropdown!$AM$11)*(INDIRECT($Q85,TRUE)=$O85),'1. Database - raw'!BI$7:BK$494))&gt;0,COUNT(IF(('1. Database - raw'!BI$7:BK$494&gt;0)*('1. Database - raw'!$AD$7:$AD$494=$A85)*('1. Database - raw'!$AP$7:$AP$494&lt;&gt;Dropdown!$AM$11)*(INDIRECT($Q85,TRUE)=$O85),'1. Database - raw'!BI$7:BK$494)),""),"")</f>
        <v/>
      </c>
      <c r="CI85" s="14" t="str">
        <f t="shared" ca="1" si="211"/>
        <v/>
      </c>
      <c r="CJ85" s="19" t="str">
        <f t="shared" ca="1" si="212"/>
        <v/>
      </c>
      <c r="CK85" s="19" t="str">
        <f t="shared" ca="1" si="213"/>
        <v/>
      </c>
      <c r="CL85" s="19" t="str">
        <f t="array" aca="1" ref="CL85" ca="1">IFERROR(AVERAGE(IF(('1. Database - raw'!BO$7:BQ$494&gt;0)*('1. Database - raw'!$AD$7:$AD$494=$A85)*(INDIRECT($Q85,TRUE)=$O85),'1. Database - raw'!BO$7:BQ$494)),"")</f>
        <v/>
      </c>
      <c r="CM85" s="33" t="str">
        <f t="array" aca="1" ref="CM85" ca="1">IFERROR(_xlfn.STDEV.S(IF(('1. Database - raw'!BO$7:BQ$494&gt;0)*('1. Database - raw'!$AD$7:$AD$494=$A85)*(INDIRECT($Q85,TRUE)=$O85),'1. Database - raw'!BO$7:BQ$494)),"")</f>
        <v/>
      </c>
      <c r="CN85" s="20" t="str">
        <f t="array" aca="1" ref="CN85" ca="1">IFERROR(IF(COUNT(IF(('1. Database - raw'!BO$7:BQ$494&gt;0)*('1. Database - raw'!$AD$7:$AD$494=$A85)*(INDIRECT($Q85,TRUE)=$O85),'1. Database - raw'!BO$7:BQ$494))&gt;0,COUNT(IF(('1. Database - raw'!BO$7:BQ$494&gt;0)*('1. Database - raw'!$AD$7:$AD$494=$A85)*(INDIRECT($Q85,TRUE)=$O85),'1. Database - raw'!BO$7:BQ$494)),""),"")</f>
        <v/>
      </c>
      <c r="CO85" s="14" t="str">
        <f t="shared" ca="1" si="214"/>
        <v/>
      </c>
      <c r="CP85" s="19" t="str">
        <f t="shared" ca="1" si="215"/>
        <v/>
      </c>
      <c r="CQ85" s="19" t="str">
        <f t="shared" ca="1" si="216"/>
        <v/>
      </c>
      <c r="CR85" s="19" t="str">
        <f t="array" aca="1" ref="CR85" ca="1">IFERROR(AVERAGE(IF(('1. Database - raw'!BU$7:BW$494&gt;0)*('1. Database - raw'!$AD$7:$AD$494=$A85)*(INDIRECT($Q85,TRUE)=$O85),'1. Database - raw'!BU$7:BW$494)),"")</f>
        <v/>
      </c>
      <c r="CS85" s="33" t="str">
        <f t="array" aca="1" ref="CS85" ca="1">IFERROR(_xlfn.STDEV.S(IF(('1. Database - raw'!BU$7:BW$494&gt;0)*('1. Database - raw'!$AD$7:$AD$494=$A85)*(INDIRECT($Q85,TRUE)=$O85),'1. Database - raw'!BU$7:BW$494)),"")</f>
        <v/>
      </c>
      <c r="CT85" s="20" t="str">
        <f t="array" aca="1" ref="CT85" ca="1">IFERROR(IF(COUNT(IF(('1. Database - raw'!BU$7:BW$494&gt;0)*('1. Database - raw'!$AD$7:$AD$494=$A85)*(INDIRECT($Q85,TRUE)=$O85),'1. Database - raw'!BU$7:BW$494))&gt;0,COUNT(IF(('1. Database - raw'!BU$7:BW$494&gt;0)*('1. Database - raw'!$AD$7:$AD$494=$A85)*(INDIRECT($Q85,TRUE)=$O85),'1. Database - raw'!BU$7:BW$494)),""),"")</f>
        <v/>
      </c>
      <c r="CU85" s="14" t="str">
        <f t="shared" ca="1" si="217"/>
        <v/>
      </c>
      <c r="CV85" s="19" t="str">
        <f t="shared" ca="1" si="218"/>
        <v/>
      </c>
      <c r="CW85" s="19" t="str">
        <f t="shared" ca="1" si="219"/>
        <v/>
      </c>
      <c r="CX85" s="19" t="str">
        <f t="array" aca="1" ref="CX85" ca="1">IFERROR(AVERAGE(IF(('1. Database - raw'!CA$7:CC$494&gt;0)*('1. Database - raw'!$AD$7:$AD$494=$A85)*(INDIRECT($Q85,TRUE)=$O85),'1. Database - raw'!CA$7:CC$494)),"")</f>
        <v/>
      </c>
      <c r="CY85" s="33" t="str">
        <f t="array" aca="1" ref="CY85" ca="1">IFERROR(_xlfn.STDEV.S(IF(('1. Database - raw'!CA$7:CC$494&gt;0)*('1. Database - raw'!$AD$7:$AD$494=$A85)*(INDIRECT($Q85,TRUE)=$O85),'1. Database - raw'!CA$7:CC$494)),"")</f>
        <v/>
      </c>
      <c r="CZ85" s="20" t="str">
        <f t="array" aca="1" ref="CZ85" ca="1">IFERROR(IF(COUNT(IF(('1. Database - raw'!CA$7:CC$494&gt;0)*('1. Database - raw'!$AD$7:$AD$494=$A85)*(INDIRECT($Q85,TRUE)=$O85),'1. Database - raw'!CA$7:CC$494))&gt;0,COUNT(IF(('1. Database - raw'!CA$7:CC$494&gt;0)*('1. Database - raw'!$AD$7:$AD$494=$A85)*(INDIRECT($Q85,TRUE)=$O85),'1. Database - raw'!CA$7:CC$494)),""),"")</f>
        <v/>
      </c>
      <c r="DA85" s="14" t="str">
        <f t="shared" ca="1" si="220"/>
        <v/>
      </c>
      <c r="DB85" s="19" t="str">
        <f t="shared" ca="1" si="221"/>
        <v/>
      </c>
      <c r="DC85" s="19" t="str">
        <f t="shared" ca="1" si="222"/>
        <v/>
      </c>
      <c r="DD85" s="19" t="str">
        <f t="array" aca="1" ref="DD85" ca="1">IFERROR(AVERAGE(IF(('1. Database - raw'!CG$7:CI$494&gt;0)*('1. Database - raw'!$AD$7:$AD$494=$A85)*(INDIRECT($Q85,TRUE)=$O85),'1. Database - raw'!CG$7:CI$494)),"")</f>
        <v/>
      </c>
      <c r="DE85" s="33" t="str">
        <f t="array" aca="1" ref="DE85" ca="1">IFERROR(_xlfn.STDEV.S(IF(('1. Database - raw'!CG$7:CI$494&gt;0)*('1. Database - raw'!$AD$7:$AD$494=$A85)*(INDIRECT($Q85,TRUE)=$O85),'1. Database - raw'!CG$7:CI$494)),"")</f>
        <v/>
      </c>
      <c r="DF85" s="20" t="str">
        <f t="array" aca="1" ref="DF85" ca="1">IFERROR(IF(COUNT(IF(('1. Database - raw'!CG$7:CI$494&gt;0)*('1. Database - raw'!$AD$7:$AD$494=$A85)*(INDIRECT($Q85,TRUE)=$O85),'1. Database - raw'!CG$7:CI$494))&gt;0,COUNT(IF(('1. Database - raw'!CG$7:CI$494&gt;0)*('1. Database - raw'!$AD$7:$AD$494=$A85)*(INDIRECT($Q85,TRUE)=$O85),'1. Database - raw'!CG$7:CI$494)),""),"")</f>
        <v/>
      </c>
      <c r="DG85" s="14" t="str">
        <f t="shared" ca="1" si="223"/>
        <v/>
      </c>
      <c r="DH85" s="19" t="str">
        <f t="shared" ca="1" si="224"/>
        <v/>
      </c>
      <c r="DI85" s="19" t="str">
        <f t="shared" ca="1" si="225"/>
        <v/>
      </c>
      <c r="DJ85" s="19" t="str">
        <f t="array" aca="1" ref="DJ85" ca="1">IFERROR(AVERAGE(IF(('1. Database - raw'!CM$7:CO$494&gt;0)*('1. Database - raw'!$AD$7:$AD$494=$A85)*(INDIRECT($Q85,TRUE)=$O85),'1. Database - raw'!CM$7:CO$494)),"")</f>
        <v/>
      </c>
      <c r="DK85" s="33" t="str">
        <f t="array" aca="1" ref="DK85" ca="1">IFERROR(_xlfn.STDEV.S(IF(('1. Database - raw'!CM$7:CO$494&gt;0)*('1. Database - raw'!$AD$7:$AD$494=$A85)*(INDIRECT($Q85,TRUE)=$O85),'1. Database - raw'!CM$7:CO$494)),"")</f>
        <v/>
      </c>
      <c r="DL85" s="20" t="str">
        <f t="array" aca="1" ref="DL85" ca="1">IFERROR(IF(COUNT(IF(('1. Database - raw'!CM$7:CO$494&gt;0)*('1. Database - raw'!$AD$7:$AD$494=$A85)*(INDIRECT($Q85,TRUE)=$O85),'1. Database - raw'!CM$7:CO$494))&gt;0,COUNT(IF(('1. Database - raw'!CM$7:CO$494&gt;0)*('1. Database - raw'!$AD$7:$AD$494=$A85)*(INDIRECT($Q85,TRUE)=$O85),'1. Database - raw'!CM$7:CO$494)),""),"")</f>
        <v/>
      </c>
      <c r="DM85" s="14" t="str">
        <f t="shared" ca="1" si="226"/>
        <v/>
      </c>
      <c r="DN85" s="19" t="str">
        <f t="shared" ca="1" si="227"/>
        <v/>
      </c>
      <c r="DO85" s="19" t="str">
        <f t="shared" ca="1" si="228"/>
        <v/>
      </c>
      <c r="DP85" s="19" t="str">
        <f t="array" aca="1" ref="DP85" ca="1">IFERROR(AVERAGE(IF(('1. Database - raw'!CS$7:CU$494&gt;0)*('1. Database - raw'!$AD$7:$AD$494=$A85)*(INDIRECT($Q85,TRUE)=$O85),'1. Database - raw'!CS$7:CU$494)),"")</f>
        <v/>
      </c>
      <c r="DQ85" s="33" t="str">
        <f t="array" aca="1" ref="DQ85" ca="1">IFERROR(_xlfn.STDEV.S(IF(('1. Database - raw'!CS$7:CU$494&gt;0)*('1. Database - raw'!$AD$7:$AD$494=$A85)*(INDIRECT($Q85,TRUE)=$O85),'1. Database - raw'!CS$7:CU$494)),"")</f>
        <v/>
      </c>
      <c r="DR85" s="20" t="str">
        <f t="array" aca="1" ref="DR85" ca="1">IFERROR(IF(COUNT(IF(('1. Database - raw'!CS$7:CU$494&gt;0)*('1. Database - raw'!$AD$7:$AD$494=$A85)*(INDIRECT($Q85,TRUE)=$O85),'1. Database - raw'!CS$7:CU$494))&gt;0,COUNT(IF(('1. Database - raw'!CS$7:CU$494&gt;0)*('1. Database - raw'!$AD$7:$AD$494=$A85)*(INDIRECT($Q85,TRUE)=$O85),'1. Database - raw'!CS$7:CU$494)),""),"")</f>
        <v/>
      </c>
      <c r="DS85" s="14" t="str">
        <f t="shared" ca="1" si="229"/>
        <v/>
      </c>
      <c r="DT85" s="19" t="str">
        <f t="shared" ca="1" si="230"/>
        <v/>
      </c>
      <c r="DU85" s="19" t="str">
        <f t="shared" ca="1" si="231"/>
        <v/>
      </c>
      <c r="DV85" s="19" t="str">
        <f t="array" aca="1" ref="DV85" ca="1">IFERROR(AVERAGE(IF(('1. Database - raw'!CY$7:DA$494&gt;0)*('1. Database - raw'!$AD$7:$AD$494=$A85)*(INDIRECT($Q85,TRUE)=$O85),'1. Database - raw'!CY$7:DA$494)),"")</f>
        <v/>
      </c>
      <c r="DW85" s="33" t="str">
        <f t="array" aca="1" ref="DW85" ca="1">IFERROR(_xlfn.STDEV.S(IF(('1. Database - raw'!CY$7:DA$494&gt;0)*('1. Database - raw'!$AD$7:$AD$494=$A85)*(INDIRECT($Q85,TRUE)=$O85),'1. Database - raw'!CY$7:DA$494)),"")</f>
        <v/>
      </c>
      <c r="DX85" s="20" t="str">
        <f t="array" aca="1" ref="DX85" ca="1">IFERROR(IF(COUNT(IF(('1. Database - raw'!CY$7:DA$494&gt;0)*('1. Database - raw'!$AD$7:$AD$494=$A85)*(INDIRECT($Q85,TRUE)=$O85),'1. Database - raw'!CY$7:DA$494))&gt;0,COUNT(IF(('1. Database - raw'!CY$7:DA$494&gt;0)*('1. Database - raw'!$AD$7:$AD$494=$A85)*(INDIRECT($Q85,TRUE)=$O85),'1. Database - raw'!CY$7:DA$494)),""),"")</f>
        <v/>
      </c>
      <c r="DY85" s="14" t="str">
        <f t="shared" ca="1" si="232"/>
        <v/>
      </c>
      <c r="DZ85" s="19" t="str">
        <f t="shared" ca="1" si="233"/>
        <v/>
      </c>
      <c r="EA85" s="19" t="str">
        <f t="shared" ca="1" si="234"/>
        <v/>
      </c>
      <c r="EB85" s="19" t="str">
        <f t="array" aca="1" ref="EB85" ca="1">IFERROR(AVERAGE(IF(('1. Database - raw'!DE$7:DG$494&gt;0)*('1. Database - raw'!$AD$7:$AD$494=$A85)*(INDIRECT($Q85,TRUE)=$O85),'1. Database - raw'!DE$7:DG$494)),"")</f>
        <v/>
      </c>
      <c r="EC85" s="33" t="str">
        <f t="array" aca="1" ref="EC85" ca="1">IFERROR(_xlfn.STDEV.S(IF(('1. Database - raw'!DE$7:DG$494&gt;0)*('1. Database - raw'!$AD$7:$AD$494=$A85)*(INDIRECT($Q85,TRUE)=$O85),'1. Database - raw'!DE$7:DG$494)),"")</f>
        <v/>
      </c>
      <c r="ED85" s="20" t="str">
        <f t="array" aca="1" ref="ED85" ca="1">IFERROR(IF(COUNT(IF(('1. Database - raw'!DE$7:DG$494&gt;0)*('1. Database - raw'!$AD$7:$AD$494=$A85)*(INDIRECT($Q85,TRUE)=$O85),'1. Database - raw'!DE$7:DG$494))&gt;0,COUNT(IF(('1. Database - raw'!DE$7:DG$494&gt;0)*('1. Database - raw'!$AD$7:$AD$494=$A85)*(INDIRECT($Q85,TRUE)=$O85),'1. Database - raw'!DE$7:DG$494)),""),"")</f>
        <v/>
      </c>
      <c r="EE85" s="101" t="str">
        <f t="shared" ca="1" si="235"/>
        <v/>
      </c>
      <c r="EF85" s="102" t="str">
        <f t="shared" ca="1" si="236"/>
        <v/>
      </c>
      <c r="EG85" s="102" t="str">
        <f t="shared" ca="1" si="237"/>
        <v/>
      </c>
      <c r="EH85" s="102" t="str">
        <f t="array" aca="1" ref="EH85" ca="1">IFERROR(AVERAGE(IF(('1. Database - raw'!DK$7:DM$494&gt;0)*('1. Database - raw'!$AD$7:$AD$494=$A85)*(INDIRECT($Q85,TRUE)=$O85),'1. Database - raw'!DK$7:DM$494)),"")</f>
        <v/>
      </c>
      <c r="EI85" s="269" t="str">
        <f t="array" aca="1" ref="EI85" ca="1">IFERROR(_xlfn.STDEV.S(IF(('1. Database - raw'!DK$7:DM$494&gt;0)*('1. Database - raw'!$AD$7:$AD$494=$A85)*(INDIRECT($Q85,TRUE)=$O85),'1. Database - raw'!DK$7:DM$494)),"")</f>
        <v/>
      </c>
      <c r="EJ85" s="20" t="str">
        <f t="array" aca="1" ref="EJ85" ca="1">IFERROR(IF(COUNT(IF(('1. Database - raw'!DK$7:DM$494&gt;0)*('1. Database - raw'!$AD$7:$AD$494=$A85)*(INDIRECT($Q85,TRUE)=$O85),'1. Database - raw'!DK$7:DM$494))&gt;0,COUNT(IF(('1. Database - raw'!DK$7:DM$494&gt;0)*('1. Database - raw'!$AD$7:$AD$494=$A85)*(INDIRECT($Q85,TRUE)=$O85),'1. Database - raw'!DK$7:DM$494)),""),"")</f>
        <v/>
      </c>
      <c r="EK85" s="14">
        <f t="shared" ca="1" si="238"/>
        <v>60.008922476710467</v>
      </c>
      <c r="EL85" s="19">
        <f t="shared" ca="1" si="239"/>
        <v>61.44315273758729</v>
      </c>
      <c r="EM85" s="19">
        <f t="shared" ca="1" si="240"/>
        <v>60.721803245247557</v>
      </c>
      <c r="EN85" s="19">
        <f t="array" aca="1" ref="EN85" ca="1">IFERROR(AVERAGE(IF(('1. Database - raw'!DQ$7:DS$494&gt;0)*('1. Database - raw'!$AD$7:$AD$494=$A85)*(INDIRECT($Q85,TRUE)=$O85),'1. Database - raw'!DQ$7:DS$494)),"")</f>
        <v>60.9</v>
      </c>
      <c r="EO85" s="33">
        <f t="array" aca="1" ref="EO85" ca="1">IFERROR(_xlfn.STDEV.S(IF(('1. Database - raw'!DQ$7:DS$494&gt;0)*('1. Database - raw'!$AD$7:$AD$494=$A85)*(INDIRECT($Q85,TRUE)=$O85),'1. Database - raw'!DQ$7:DS$494)),"")</f>
        <v>4.6690470119715011</v>
      </c>
      <c r="EP85" s="20">
        <f t="array" aca="1" ref="EP85" ca="1">IFERROR(IF(COUNT(IF(('1. Database - raw'!DQ$7:DS$494&gt;0)*('1. Database - raw'!$AD$7:$AD$494=$A85)*(INDIRECT($Q85,TRUE)=$O85),'1. Database - raw'!DQ$7:DS$494))&gt;0,COUNT(IF(('1. Database - raw'!DQ$7:DS$494&gt;0)*('1. Database - raw'!$AD$7:$AD$494=$A85)*(INDIRECT($Q85,TRUE)=$O85),'1. Database - raw'!DQ$7:DS$494)),""),"")</f>
        <v>5</v>
      </c>
      <c r="EQ85" s="14" t="str">
        <f t="shared" ca="1" si="241"/>
        <v/>
      </c>
      <c r="ER85" s="19" t="str">
        <f t="shared" ca="1" si="242"/>
        <v/>
      </c>
      <c r="ES85" s="19" t="str">
        <f t="shared" ca="1" si="243"/>
        <v/>
      </c>
      <c r="ET85" s="19">
        <f t="array" aca="1" ref="ET85" ca="1">IFERROR(AVERAGE(IF(('1. Database - raw'!DW$7:DY$494&gt;0)*('1. Database - raw'!$AD$7:$AD$494=$A85)*(INDIRECT($Q85,TRUE)=$O85),'1. Database - raw'!DW$7:DY$494)),"")</f>
        <v>32</v>
      </c>
      <c r="EU85" s="33" t="str">
        <f t="array" aca="1" ref="EU85" ca="1">IFERROR(_xlfn.STDEV.S(IF(('1. Database - raw'!DW$7:DY$494&gt;0)*('1. Database - raw'!$AD$7:$AD$494=$A85)*(INDIRECT($Q85,TRUE)=$O85),'1. Database - raw'!DW$7:DY$494)),"")</f>
        <v/>
      </c>
      <c r="EV85" s="20">
        <f t="array" aca="1" ref="EV85" ca="1">IFERROR(IF(COUNT(IF(('1. Database - raw'!DW$7:DY$494&gt;0)*('1. Database - raw'!$AD$7:$AD$494=$A85)*(INDIRECT($Q85,TRUE)=$O85),'1. Database - raw'!DW$7:DY$494))&gt;0,COUNT(IF(('1. Database - raw'!DW$7:DY$494&gt;0)*('1. Database - raw'!$AD$7:$AD$494=$A85)*(INDIRECT($Q85,TRUE)=$O85),'1. Database - raw'!DW$7:DY$494)),""),"")</f>
        <v>1</v>
      </c>
      <c r="EW85" s="14" t="str">
        <f t="shared" ca="1" si="244"/>
        <v/>
      </c>
      <c r="EX85" s="19" t="str">
        <f t="shared" ca="1" si="245"/>
        <v/>
      </c>
      <c r="EY85" s="19" t="str">
        <f t="shared" ca="1" si="246"/>
        <v/>
      </c>
      <c r="EZ85" s="19">
        <f t="array" aca="1" ref="EZ85" ca="1">IFERROR(AVERAGE(IF(('1. Database - raw'!EC$7:EE$494&gt;0)*('1. Database - raw'!$AD$7:$AD$494=$A85)*(INDIRECT($Q85,TRUE)=$O85),'1. Database - raw'!EC$7:EE$494)),"")</f>
        <v>32</v>
      </c>
      <c r="FA85" s="33" t="str">
        <f t="array" aca="1" ref="FA85" ca="1">IFERROR(_xlfn.STDEV.S(IF(('1. Database - raw'!EC$7:EE$494&gt;0)*('1. Database - raw'!$AD$7:$AD$494=$A85)*(INDIRECT($Q85,TRUE)=$O85),'1. Database - raw'!EC$7:EE$494)),"")</f>
        <v/>
      </c>
      <c r="FB85" s="20">
        <f t="array" aca="1" ref="FB85" ca="1">IFERROR(IF(COUNT(IF(('1. Database - raw'!EC$7:EE$494&gt;0)*('1. Database - raw'!$AD$7:$AD$494=$A85)*(INDIRECT($Q85,TRUE)=$O85),'1. Database - raw'!EC$7:EE$494))&gt;0,COUNT(IF(('1. Database - raw'!EC$7:EE$494&gt;0)*('1. Database - raw'!$AD$7:$AD$494=$A85)*(INDIRECT($Q85,TRUE)=$O85),'1. Database - raw'!EC$7:EE$494)),""),"")</f>
        <v>1</v>
      </c>
      <c r="FC85" s="14" t="str">
        <f t="shared" ca="1" si="247"/>
        <v/>
      </c>
      <c r="FD85" s="19" t="str">
        <f t="shared" ca="1" si="248"/>
        <v/>
      </c>
      <c r="FE85" s="19" t="str">
        <f t="shared" ca="1" si="249"/>
        <v/>
      </c>
      <c r="FF85" s="19" t="str">
        <f t="array" aca="1" ref="FF85" ca="1">IFERROR(AVERAGE(IF(('1. Database - raw'!EI$7:EK$494&gt;0)*('1. Database - raw'!$AD$7:$AD$494=$A85)*(INDIRECT($Q85,TRUE)=$O85),'1. Database - raw'!EI$7:EK$494)),"")</f>
        <v/>
      </c>
      <c r="FG85" s="33" t="str">
        <f t="array" aca="1" ref="FG85" ca="1">IFERROR(_xlfn.STDEV.S(IF(('1. Database - raw'!EI$7:EK$494&gt;0)*('1. Database - raw'!$AD$7:$AD$494=$A85)*(INDIRECT($Q85,TRUE)=$O85),'1. Database - raw'!EI$7:EK$494)),"")</f>
        <v/>
      </c>
      <c r="FH85" s="20" t="str">
        <f t="array" aca="1" ref="FH85" ca="1">IFERROR(IF(COUNT(IF(('1. Database - raw'!EI$7:EK$494&gt;0)*('1. Database - raw'!$AD$7:$AD$494=$A85)*(INDIRECT($Q85,TRUE)=$O85),'1. Database - raw'!EI$7:EK$494))&gt;0,COUNT(IF(('1. Database - raw'!EI$7:EK$494&gt;0)*('1. Database - raw'!$AD$7:$AD$494=$A85)*(INDIRECT($Q85,TRUE)=$O85),'1. Database - raw'!EI$7:EK$494)),""),"")</f>
        <v/>
      </c>
      <c r="FI85" s="14" t="str">
        <f t="shared" ca="1" si="250"/>
        <v/>
      </c>
      <c r="FJ85" s="19" t="str">
        <f t="shared" ca="1" si="251"/>
        <v/>
      </c>
      <c r="FK85" s="19" t="str">
        <f t="shared" ca="1" si="252"/>
        <v/>
      </c>
      <c r="FL85" s="19" t="str">
        <f t="array" aca="1" ref="FL85" ca="1">IFERROR(AVERAGE(IF(('1. Database - raw'!EO$7:EQ$494&gt;0)*('1. Database - raw'!$AD$7:$AD$494=$A85)*(INDIRECT($Q85,TRUE)=$O85),'1. Database - raw'!EO$7:EQ$494)),"")</f>
        <v/>
      </c>
      <c r="FM85" s="33" t="str">
        <f t="array" aca="1" ref="FM85" ca="1">IFERROR(_xlfn.STDEV.S(IF(('1. Database - raw'!EO$7:EQ$494&gt;0)*('1. Database - raw'!$AD$7:$AD$494=$A85)*(INDIRECT($Q85,TRUE)=$O85),'1. Database - raw'!EO$7:EQ$494)),"")</f>
        <v/>
      </c>
      <c r="FN85" s="20" t="str">
        <f t="array" aca="1" ref="FN85" ca="1">IFERROR(IF(COUNT(IF(('1. Database - raw'!EO$7:EQ$494&gt;0)*('1. Database - raw'!$AD$7:$AD$494=$A85)*(INDIRECT($Q85,TRUE)=$O85),'1. Database - raw'!EO$7:EQ$494))&gt;0,COUNT(IF(('1. Database - raw'!EO$7:EQ$494&gt;0)*('1. Database - raw'!$AD$7:$AD$494=$A85)*(INDIRECT($Q85,TRUE)=$O85),'1. Database - raw'!EO$7:EQ$494)),""),"")</f>
        <v/>
      </c>
      <c r="FO85" s="14" t="str">
        <f t="shared" ca="1" si="253"/>
        <v/>
      </c>
      <c r="FP85" s="19" t="str">
        <f t="shared" ca="1" si="254"/>
        <v/>
      </c>
      <c r="FQ85" s="19" t="str">
        <f t="shared" ca="1" si="255"/>
        <v/>
      </c>
      <c r="FR85" s="19" t="str">
        <f t="array" aca="1" ref="FR85" ca="1">IFERROR(AVERAGE(IF(('1. Database - raw'!EU$7:EW$494&gt;0)*('1. Database - raw'!$AD$7:$AD$494=$A85)*(INDIRECT($Q85,TRUE)=$O85),'1. Database - raw'!EU$7:EW$494)),"")</f>
        <v/>
      </c>
      <c r="FS85" s="33" t="str">
        <f t="array" aca="1" ref="FS85" ca="1">IFERROR(_xlfn.STDEV.S(IF(('1. Database - raw'!EU$7:EW$494&gt;0)*('1. Database - raw'!$AD$7:$AD$494=$A85)*(INDIRECT($Q85,TRUE)=$O85),'1. Database - raw'!EU$7:EW$494)),"")</f>
        <v/>
      </c>
      <c r="FT85" s="20" t="str">
        <f t="array" aca="1" ref="FT85" ca="1">IFERROR(IF(COUNT(IF(('1. Database - raw'!EU$7:EW$494&gt;0)*('1. Database - raw'!$AD$7:$AD$494=$A85)*(INDIRECT($Q85,TRUE)=$O85),'1. Database - raw'!EU$7:EW$494))&gt;0,COUNT(IF(('1. Database - raw'!EU$7:EW$494&gt;0)*('1. Database - raw'!$AD$7:$AD$494=$A85)*(INDIRECT($Q85,TRUE)=$O85),'1. Database - raw'!EU$7:EW$494)),""),"")</f>
        <v/>
      </c>
      <c r="FU85" s="14" t="str">
        <f t="shared" ca="1" si="256"/>
        <v/>
      </c>
      <c r="FV85" s="19" t="str">
        <f t="shared" ca="1" si="257"/>
        <v/>
      </c>
      <c r="FW85" s="19" t="str">
        <f t="shared" ca="1" si="258"/>
        <v/>
      </c>
      <c r="FX85" s="19" t="str">
        <f t="array" aca="1" ref="FX85" ca="1">IFERROR(AVERAGE(IF(('1. Database - raw'!FA$7:FC$494&gt;0)*('1. Database - raw'!$AD$7:$AD$494=$A85)*(INDIRECT($Q85,TRUE)=$O85),'1. Database - raw'!FA$7:FC$494)),"")</f>
        <v/>
      </c>
      <c r="FY85" s="33" t="str">
        <f t="array" aca="1" ref="FY85" ca="1">IFERROR(_xlfn.STDEV.S(IF(('1. Database - raw'!FA$7:FC$494&gt;0)*('1. Database - raw'!$AD$7:$AD$494=$A85)*(INDIRECT($Q85,TRUE)=$O85),'1. Database - raw'!FA$7:FC$494)),"")</f>
        <v/>
      </c>
      <c r="FZ85" s="20" t="str">
        <f t="array" aca="1" ref="FZ85" ca="1">IFERROR(IF(COUNT(IF(('1. Database - raw'!FA$7:FC$494&gt;0)*('1. Database - raw'!$AD$7:$AD$494=$A85)*(INDIRECT($Q85,TRUE)=$O85),'1. Database - raw'!FA$7:FC$494))&gt;0,COUNT(IF(('1. Database - raw'!FA$7:FC$494&gt;0)*('1. Database - raw'!$AD$7:$AD$494=$A85)*(INDIRECT($Q85,TRUE)=$O85),'1. Database - raw'!FA$7:FC$494)),""),"")</f>
        <v/>
      </c>
      <c r="GA85" s="14" t="str">
        <f t="shared" ca="1" si="259"/>
        <v/>
      </c>
      <c r="GB85" s="19" t="str">
        <f t="shared" ca="1" si="260"/>
        <v/>
      </c>
      <c r="GC85" s="19" t="str">
        <f t="shared" ca="1" si="261"/>
        <v/>
      </c>
      <c r="GD85" s="19" t="str">
        <f t="array" aca="1" ref="GD85" ca="1">IFERROR(AVERAGE(IF(('1. Database - raw'!FG$7:FI$494&gt;0)*('1. Database - raw'!$AD$7:$AD$494=$A85)*(INDIRECT($Q85,TRUE)=$O85),'1. Database - raw'!FG$7:FI$494)),"")</f>
        <v/>
      </c>
      <c r="GE85" s="33" t="str">
        <f t="array" aca="1" ref="GE85" ca="1">IFERROR(_xlfn.STDEV.S(IF(('1. Database - raw'!FG$7:FI$494&gt;0)*('1. Database - raw'!$AD$7:$AD$494=$A85)*(INDIRECT($Q85,TRUE)=$O85),'1. Database - raw'!FG$7:FI$494)),"")</f>
        <v/>
      </c>
      <c r="GF85" s="20" t="str">
        <f t="array" aca="1" ref="GF85" ca="1">IFERROR(IF(COUNT(IF(('1. Database - raw'!FG$7:FI$494&gt;0)*('1. Database - raw'!$AD$7:$AD$494=$A85)*(INDIRECT($Q85,TRUE)=$O85),'1. Database - raw'!FG$7:FI$494))&gt;0,COUNT(IF(('1. Database - raw'!FG$7:FI$494&gt;0)*('1. Database - raw'!$AD$7:$AD$494=$A85)*(INDIRECT($Q85,TRUE)=$O85),'1. Database - raw'!FG$7:FI$494)),""),"")</f>
        <v/>
      </c>
      <c r="GG85" s="14" t="str">
        <f t="shared" ca="1" si="262"/>
        <v/>
      </c>
      <c r="GH85" s="19" t="str">
        <f t="shared" ca="1" si="263"/>
        <v/>
      </c>
      <c r="GI85" s="19" t="str">
        <f t="shared" ca="1" si="264"/>
        <v/>
      </c>
      <c r="GJ85" s="19" t="str">
        <f t="array" aca="1" ref="GJ85" ca="1">IFERROR(AVERAGE(IF(('1. Database - raw'!FM$7:FO$494&gt;0)*('1. Database - raw'!$AD$7:$AD$494=$A85)*(INDIRECT($Q85,TRUE)=$O85),'1. Database - raw'!FM$7:FO$494)),"")</f>
        <v/>
      </c>
      <c r="GK85" s="33" t="str">
        <f t="array" aca="1" ref="GK85" ca="1">IFERROR(_xlfn.STDEV.S(IF(('1. Database - raw'!FM$7:FO$494&gt;0)*('1. Database - raw'!$AD$7:$AD$494=$A85)*(INDIRECT($Q85,TRUE)=$O85),'1. Database - raw'!FM$7:FO$494)),"")</f>
        <v/>
      </c>
      <c r="GL85" s="20" t="str">
        <f t="array" aca="1" ref="GL85" ca="1">IFERROR(IF(COUNT(IF(('1. Database - raw'!FM$7:FO$494&gt;0)*('1. Database - raw'!$AD$7:$AD$494=$A85)*(INDIRECT($Q85,TRUE)=$O85),'1. Database - raw'!FM$7:FO$494))&gt;0,COUNT(IF(('1. Database - raw'!FM$7:FO$494&gt;0)*('1. Database - raw'!$AD$7:$AD$494=$A85)*(INDIRECT($Q85,TRUE)=$O85),'1. Database - raw'!FM$7:FO$494)),""),"")</f>
        <v/>
      </c>
      <c r="GM85" s="14">
        <f t="shared" ca="1" si="265"/>
        <v>124.98159081700359</v>
      </c>
      <c r="GN85" s="19">
        <f t="shared" ca="1" si="266"/>
        <v>137.33866662580721</v>
      </c>
      <c r="GO85" s="19">
        <f t="shared" ca="1" si="267"/>
        <v>131.01452223161945</v>
      </c>
      <c r="GP85" s="19">
        <f t="array" aca="1" ref="GP85" ca="1">IFERROR(AVERAGE(IF(('1. Database - raw'!FS$7:FU$494&gt;0)*('1. Database - raw'!$AD$7:$AD$494=$A85)*(INDIRECT($Q85,TRUE)=$O85),'1. Database - raw'!FS$7:FU$494)),"")</f>
        <v>132.33333333333334</v>
      </c>
      <c r="GQ85" s="33">
        <f t="array" aca="1" ref="GQ85" ca="1">IFERROR(_xlfn.STDEV.S(IF(('1. Database - raw'!FS$7:FU$494&gt;0)*('1. Database - raw'!$AD$7:$AD$494=$A85)*(INDIRECT($Q85,TRUE)=$O85),'1. Database - raw'!FS$7:FU$494)),"")</f>
        <v>18.823743871327302</v>
      </c>
      <c r="GR85" s="20">
        <f t="array" aca="1" ref="GR85" ca="1">IFERROR(IF(COUNT(IF(('1. Database - raw'!FS$7:FU$494&gt;0)*('1. Database - raw'!$AD$7:$AD$494=$A85)*(INDIRECT($Q85,TRUE)=$O85),'1. Database - raw'!FS$7:FU$494))&gt;0,COUNT(IF(('1. Database - raw'!FS$7:FU$494&gt;0)*('1. Database - raw'!$AD$7:$AD$494=$A85)*(INDIRECT($Q85,TRUE)=$O85),'1. Database - raw'!FS$7:FU$494)),""),"")</f>
        <v>3</v>
      </c>
      <c r="GS85" s="14" t="str">
        <f t="shared" ca="1" si="268"/>
        <v/>
      </c>
      <c r="GT85" s="19" t="str">
        <f t="shared" ca="1" si="269"/>
        <v/>
      </c>
      <c r="GU85" s="19" t="str">
        <f t="shared" ca="1" si="270"/>
        <v/>
      </c>
      <c r="GV85" s="19">
        <f t="array" aca="1" ref="GV85" ca="1">IFERROR(AVERAGE(IF(('1. Database - raw'!FY$7:GA$494&gt;0)*('1. Database - raw'!$AD$7:$AD$494=$A85)*(INDIRECT($Q85,TRUE)=$O85),'1. Database - raw'!FY$7:GA$494)),"")</f>
        <v>50</v>
      </c>
      <c r="GW85" s="33" t="str">
        <f t="array" aca="1" ref="GW85" ca="1">IFERROR(_xlfn.STDEV.S(IF(('1. Database - raw'!FY$7:GA$494&gt;0)*('1. Database - raw'!$AD$7:$AD$494=$A85)*(INDIRECT($Q85,TRUE)=$O85),'1. Database - raw'!FY$7:GA$494)),"")</f>
        <v/>
      </c>
      <c r="GX85" s="20">
        <f t="array" aca="1" ref="GX85" ca="1">IFERROR(IF(COUNT(IF(('1. Database - raw'!FY$7:GA$494&gt;0)*('1. Database - raw'!$AD$7:$AD$494=$A85)*(INDIRECT($Q85,TRUE)=$O85),'1. Database - raw'!FY$7:GA$494))&gt;0,COUNT(IF(('1. Database - raw'!FY$7:GA$494&gt;0)*('1. Database - raw'!$AD$7:$AD$494=$A85)*(INDIRECT($Q85,TRUE)=$O85),'1. Database - raw'!FY$7:GA$494)),""),"")</f>
        <v>1</v>
      </c>
      <c r="GY85" s="14" t="str">
        <f t="shared" ca="1" si="271"/>
        <v/>
      </c>
      <c r="GZ85" s="19" t="str">
        <f t="shared" ca="1" si="272"/>
        <v/>
      </c>
      <c r="HA85" s="19" t="str">
        <f t="shared" ca="1" si="273"/>
        <v/>
      </c>
      <c r="HB85" s="19">
        <f t="array" aca="1" ref="HB85" ca="1">IFERROR(AVERAGE(IF(('1. Database - raw'!GE$7:GG$494&gt;0)*('1. Database - raw'!$AD$7:$AD$494=$A85)*(INDIRECT($Q85,TRUE)=$O85),'1. Database - raw'!GE$7:GG$494)),"")</f>
        <v>50</v>
      </c>
      <c r="HC85" s="33" t="str">
        <f t="array" aca="1" ref="HC85" ca="1">IFERROR(_xlfn.STDEV.S(IF(('1. Database - raw'!GE$7:GG$494&gt;0)*('1. Database - raw'!$AD$7:$AD$494=$A85)*(INDIRECT($Q85,TRUE)=$O85),'1. Database - raw'!GE$7:GG$494)),"")</f>
        <v/>
      </c>
      <c r="HD85" s="20">
        <f t="array" aca="1" ref="HD85" ca="1">IFERROR(IF(COUNT(IF(('1. Database - raw'!GE$7:GG$494&gt;0)*('1. Database - raw'!$AD$7:$AD$494=$A85)*(INDIRECT($Q85,TRUE)=$O85),'1. Database - raw'!GE$7:GG$494))&gt;0,COUNT(IF(('1. Database - raw'!GE$7:GG$494&gt;0)*('1. Database - raw'!$AD$7:$AD$494=$A85)*(INDIRECT($Q85,TRUE)=$O85),'1. Database - raw'!GE$7:GG$494)),""),"")</f>
        <v>1</v>
      </c>
      <c r="HE85" s="14" t="str">
        <f t="shared" ca="1" si="274"/>
        <v/>
      </c>
      <c r="HF85" s="19" t="str">
        <f t="shared" ca="1" si="275"/>
        <v/>
      </c>
      <c r="HG85" s="19" t="str">
        <f t="shared" ca="1" si="276"/>
        <v/>
      </c>
      <c r="HH85" s="19" t="str">
        <f t="array" aca="1" ref="HH85" ca="1">IFERROR(AVERAGE(IF(('1. Database - raw'!GK$7:GM$494&gt;0)*('1. Database - raw'!$AD$7:$AD$494=$A85)*(INDIRECT($Q85,TRUE)=$O85),'1. Database - raw'!GK$7:GM$494)),"")</f>
        <v/>
      </c>
      <c r="HI85" s="33" t="str">
        <f t="array" aca="1" ref="HI85" ca="1">IFERROR(_xlfn.STDEV.S(IF(('1. Database - raw'!GK$7:GM$494&gt;0)*('1. Database - raw'!$AD$7:$AD$494=$A85)*(INDIRECT($Q85,TRUE)=$O85),'1. Database - raw'!GK$7:GM$494)),"")</f>
        <v/>
      </c>
      <c r="HJ85" s="20" t="str">
        <f t="array" aca="1" ref="HJ85" ca="1">IFERROR(IF(COUNT(IF(('1. Database - raw'!GK$7:GM$494&gt;0)*('1. Database - raw'!$AD$7:$AD$494=$A85)*(INDIRECT($Q85,TRUE)=$O85),'1. Database - raw'!GK$7:GM$494))&gt;0,COUNT(IF(('1. Database - raw'!GK$7:GM$494&gt;0)*('1. Database - raw'!$AD$7:$AD$494=$A85)*(INDIRECT($Q85,TRUE)=$O85),'1. Database - raw'!GK$7:GM$494)),""),"")</f>
        <v/>
      </c>
      <c r="HK85" s="14" t="str">
        <f t="shared" ca="1" si="277"/>
        <v/>
      </c>
      <c r="HL85" s="19" t="str">
        <f t="shared" ca="1" si="278"/>
        <v/>
      </c>
      <c r="HM85" s="19" t="str">
        <f t="shared" ca="1" si="279"/>
        <v/>
      </c>
      <c r="HN85" s="19" t="str">
        <f t="array" aca="1" ref="HN85" ca="1">IFERROR(AVERAGE(IF(('1. Database - raw'!GQ$7:GS$494&gt;0)*('1. Database - raw'!$AD$7:$AD$494=$A85)*(INDIRECT($Q85,TRUE)=$O85),'1. Database - raw'!GQ$7:GS$494)),"")</f>
        <v/>
      </c>
      <c r="HO85" s="33" t="str">
        <f t="array" aca="1" ref="HO85" ca="1">IFERROR(_xlfn.STDEV.S(IF(('1. Database - raw'!GQ$7:GS$494&gt;0)*('1. Database - raw'!$AD$7:$AD$494=$A85)*(INDIRECT($Q85,TRUE)=$O85),'1. Database - raw'!GQ$7:GS$494)),"")</f>
        <v/>
      </c>
      <c r="HP85" s="20" t="str">
        <f t="array" aca="1" ref="HP85" ca="1">IFERROR(IF(COUNT(IF(('1. Database - raw'!GQ$7:GS$494&gt;0)*('1. Database - raw'!$AD$7:$AD$494=$A85)*(INDIRECT($Q85,TRUE)=$O85),'1. Database - raw'!GQ$7:GS$494))&gt;0,COUNT(IF(('1. Database - raw'!GQ$7:GS$494&gt;0)*('1. Database - raw'!$AD$7:$AD$494=$A85)*(INDIRECT($Q85,TRUE)=$O85),'1. Database - raw'!GQ$7:GS$494)),""),"")</f>
        <v/>
      </c>
      <c r="HQ85" s="14" t="str">
        <f t="shared" ca="1" si="280"/>
        <v/>
      </c>
      <c r="HR85" s="19" t="str">
        <f t="shared" ca="1" si="281"/>
        <v/>
      </c>
      <c r="HS85" s="19" t="str">
        <f t="shared" ca="1" si="282"/>
        <v/>
      </c>
      <c r="HT85" s="19" t="str">
        <f t="array" aca="1" ref="HT85" ca="1">IFERROR(AVERAGE(IF(('1. Database - raw'!GW$7:GY$494&gt;0)*('1. Database - raw'!$AD$7:$AD$494=$A85)*(INDIRECT($Q85,TRUE)=$O85),'1. Database - raw'!GW$7:GY$494)),"")</f>
        <v/>
      </c>
      <c r="HU85" s="33" t="str">
        <f t="array" aca="1" ref="HU85" ca="1">IFERROR(_xlfn.STDEV.S(IF(('1. Database - raw'!GW$7:GY$494&gt;0)*('1. Database - raw'!$AD$7:$AD$494=$A85)*(INDIRECT($Q85,TRUE)=$O85),'1. Database - raw'!GW$7:GY$494)),"")</f>
        <v/>
      </c>
      <c r="HV85" s="20" t="str">
        <f t="array" aca="1" ref="HV85" ca="1">IFERROR(IF(COUNT(IF(('1. Database - raw'!GW$7:GY$494&gt;0)*('1. Database - raw'!$AD$7:$AD$494=$A85)*(INDIRECT($Q85,TRUE)=$O85),'1. Database - raw'!GW$7:GY$494))&gt;0,COUNT(IF(('1. Database - raw'!GW$7:GY$494&gt;0)*('1. Database - raw'!$AD$7:$AD$494=$A85)*(INDIRECT($Q85,TRUE)=$O85),'1. Database - raw'!GW$7:GY$494)),""),"")</f>
        <v/>
      </c>
      <c r="HW85" s="14" t="str">
        <f t="shared" ca="1" si="283"/>
        <v/>
      </c>
      <c r="HX85" s="19" t="str">
        <f t="shared" ca="1" si="284"/>
        <v/>
      </c>
      <c r="HY85" s="19" t="str">
        <f t="shared" ca="1" si="285"/>
        <v/>
      </c>
      <c r="HZ85" s="19" t="str">
        <f t="array" aca="1" ref="HZ85" ca="1">IFERROR(AVERAGE(IF(('1. Database - raw'!HC$7:HE$494&gt;0)*('1. Database - raw'!$AD$7:$AD$494=$A85)*(INDIRECT($Q85,TRUE)=$O85),'1. Database - raw'!HC$7:HE$494)),"")</f>
        <v/>
      </c>
      <c r="IA85" s="33" t="str">
        <f t="array" aca="1" ref="IA85" ca="1">IFERROR(_xlfn.STDEV.S(IF(('1. Database - raw'!HC$7:HE$494&gt;0)*('1. Database - raw'!$AD$7:$AD$494=$A85)*(INDIRECT($Q85,TRUE)=$O85),'1. Database - raw'!HC$7:HE$494)),"")</f>
        <v/>
      </c>
      <c r="IB85" s="20" t="str">
        <f t="array" aca="1" ref="IB85" ca="1">IFERROR(IF(COUNT(IF(('1. Database - raw'!HC$7:HE$494&gt;0)*('1. Database - raw'!$AD$7:$AD$494=$A85)*(INDIRECT($Q85,TRUE)=$O85),'1. Database - raw'!HC$7:HE$494))&gt;0,COUNT(IF(('1. Database - raw'!HC$7:HE$494&gt;0)*('1. Database - raw'!$AD$7:$AD$494=$A85)*(INDIRECT($Q85,TRUE)=$O85),'1. Database - raw'!HC$7:HE$494)),""),"")</f>
        <v/>
      </c>
      <c r="IC85" s="14" t="str">
        <f t="shared" ca="1" si="286"/>
        <v/>
      </c>
      <c r="ID85" s="19" t="str">
        <f t="shared" ca="1" si="287"/>
        <v/>
      </c>
      <c r="IE85" s="19" t="str">
        <f t="shared" ca="1" si="288"/>
        <v/>
      </c>
      <c r="IF85" s="19" t="str">
        <f t="array" aca="1" ref="IF85" ca="1">IFERROR(AVERAGE(IF(('1. Database - raw'!HI$7:HK$494&gt;0)*('1. Database - raw'!$AD$7:$AD$494=$A85)*(INDIRECT($Q85,TRUE)=$O85),'1. Database - raw'!HI$7:HK$494)),"")</f>
        <v/>
      </c>
      <c r="IG85" s="33" t="str">
        <f t="array" aca="1" ref="IG85" ca="1">IFERROR(_xlfn.STDEV.S(IF(('1. Database - raw'!HI$7:HK$494&gt;0)*('1. Database - raw'!$AD$7:$AD$494=$A85)*(INDIRECT($Q85,TRUE)=$O85),'1. Database - raw'!HI$7:HK$494)),"")</f>
        <v/>
      </c>
      <c r="IH85" s="20" t="str">
        <f t="array" aca="1" ref="IH85" ca="1">IFERROR(IF(COUNT(IF(('1. Database - raw'!HI$7:HK$494&gt;0)*('1. Database - raw'!$AD$7:$AD$494=$A85)*(INDIRECT($Q85,TRUE)=$O85),'1. Database - raw'!HI$7:HK$494))&gt;0,COUNT(IF(('1. Database - raw'!HI$7:HK$494&gt;0)*('1. Database - raw'!$AD$7:$AD$494=$A85)*(INDIRECT($Q85,TRUE)=$O85),'1. Database - raw'!HI$7:HK$494)),""),"")</f>
        <v/>
      </c>
      <c r="II85" s="14" t="str">
        <f t="shared" ca="1" si="289"/>
        <v/>
      </c>
      <c r="IJ85" s="19" t="str">
        <f t="shared" ca="1" si="290"/>
        <v/>
      </c>
      <c r="IK85" s="19" t="str">
        <f t="shared" ca="1" si="291"/>
        <v/>
      </c>
      <c r="IL85" s="19" t="str">
        <f t="array" aca="1" ref="IL85" ca="1">IFERROR(AVERAGE(IF(('1. Database - raw'!HO$7:HQ$494&gt;0)*('1. Database - raw'!$AD$7:$AD$494=$A85)*(INDIRECT($Q85,TRUE)=$O85),'1. Database - raw'!HO$7:HQ$494)),"")</f>
        <v/>
      </c>
      <c r="IM85" s="33" t="str">
        <f t="array" aca="1" ref="IM85" ca="1">IFERROR(_xlfn.STDEV.S(IF(('1. Database - raw'!HO$7:HQ$494&gt;0)*('1. Database - raw'!$AD$7:$AD$494=$A85)*(INDIRECT($Q85,TRUE)=$O85),'1. Database - raw'!HO$7:HQ$494)),"")</f>
        <v/>
      </c>
      <c r="IN85" s="20" t="str">
        <f t="array" aca="1" ref="IN85" ca="1">IFERROR(IF(COUNT(IF(('1. Database - raw'!HO$7:HQ$494&gt;0)*('1. Database - raw'!$AD$7:$AD$494=$A85)*(INDIRECT($Q85,TRUE)=$O85),'1. Database - raw'!HO$7:HQ$494))&gt;0,COUNT(IF(('1. Database - raw'!HO$7:HQ$494&gt;0)*('1. Database - raw'!$AD$7:$AD$494=$A85)*(INDIRECT($Q85,TRUE)=$O85),'1. Database - raw'!HO$7:HQ$494)),""),"")</f>
        <v/>
      </c>
      <c r="IO85" s="14">
        <f t="shared" ca="1" si="292"/>
        <v>43.396180855475556</v>
      </c>
      <c r="IP85" s="19">
        <f t="shared" ca="1" si="293"/>
        <v>94.221114782480285</v>
      </c>
      <c r="IQ85" s="19">
        <f t="shared" ca="1" si="294"/>
        <v>63.94401095884615</v>
      </c>
      <c r="IR85" s="19">
        <f t="array" aca="1" ref="IR85" ca="1">IFERROR(AVERAGE(IF(('1. Database - raw'!HU$7:HW$494&gt;0)*('1. Database - raw'!$AD$7:$AD$494=$A85)*(INDIRECT($Q85,TRUE)=$O85),'1. Database - raw'!HU$7:HW$494)),"")</f>
        <v>70.400000000000006</v>
      </c>
      <c r="IS85" s="33">
        <f t="array" aca="1" ref="IS85" ca="1">IFERROR(_xlfn.STDEV.S(IF(('1. Database - raw'!HU$7:HW$494&gt;0)*('1. Database - raw'!$AD$7:$AD$494=$A85)*(INDIRECT($Q85,TRUE)=$O85),'1. Database - raw'!HU$7:HW$494)),"")</f>
        <v>32.423756722502098</v>
      </c>
      <c r="IT85" s="20">
        <f t="array" aca="1" ref="IT85" ca="1">IFERROR(IF(COUNT(IF(('1. Database - raw'!HU$7:HW$494&gt;0)*('1. Database - raw'!$AD$7:$AD$494=$A85)*(INDIRECT($Q85,TRUE)=$O85),'1. Database - raw'!HU$7:HW$494))&gt;0,COUNT(IF(('1. Database - raw'!HU$7:HW$494&gt;0)*('1. Database - raw'!$AD$7:$AD$494=$A85)*(INDIRECT($Q85,TRUE)=$O85),'1. Database - raw'!HU$7:HW$494)),""),"")</f>
        <v>5</v>
      </c>
      <c r="IU85" s="14" t="str">
        <f t="shared" ca="1" si="295"/>
        <v/>
      </c>
      <c r="IV85" s="19" t="str">
        <f t="shared" ca="1" si="296"/>
        <v/>
      </c>
      <c r="IW85" s="19" t="str">
        <f t="shared" ca="1" si="297"/>
        <v/>
      </c>
      <c r="IX85" s="19">
        <f t="array" aca="1" ref="IX85" ca="1">IFERROR(AVERAGE(IF(('1. Database - raw'!IA$7:IC$494&gt;0)*('1. Database - raw'!$AD$7:$AD$494=$A85)*(INDIRECT($Q85,TRUE)=$O85),'1. Database - raw'!IA$7:IC$494)),"")</f>
        <v>190</v>
      </c>
      <c r="IY85" s="33" t="str">
        <f t="array" aca="1" ref="IY85" ca="1">IFERROR(_xlfn.STDEV.S(IF(('1. Database - raw'!IA$7:IC$494&gt;0)*('1. Database - raw'!$AD$7:$AD$494=$A85)*(INDIRECT($Q85,TRUE)=$O85),'1. Database - raw'!IA$7:IC$494)),"")</f>
        <v/>
      </c>
      <c r="IZ85" s="20">
        <f t="array" aca="1" ref="IZ85" ca="1">IFERROR(IF(COUNT(IF(('1. Database - raw'!IA$7:IC$494&gt;0)*('1. Database - raw'!$AD$7:$AD$494=$A85)*(INDIRECT($Q85,TRUE)=$O85),'1. Database - raw'!IA$7:IC$494))&gt;0,COUNT(IF(('1. Database - raw'!IA$7:IC$494&gt;0)*('1. Database - raw'!$AD$7:$AD$494=$A85)*(INDIRECT($Q85,TRUE)=$O85),'1. Database - raw'!IA$7:IC$494)),""),"")</f>
        <v>1</v>
      </c>
      <c r="JA85" s="14" t="str">
        <f t="shared" ca="1" si="298"/>
        <v/>
      </c>
      <c r="JB85" s="19" t="str">
        <f t="shared" ca="1" si="299"/>
        <v/>
      </c>
      <c r="JC85" s="19" t="str">
        <f t="shared" ca="1" si="300"/>
        <v/>
      </c>
      <c r="JD85" s="19">
        <f t="array" aca="1" ref="JD85" ca="1">IFERROR(AVERAGE(IF(('1. Database - raw'!IG$7:II$494&gt;0)*('1. Database - raw'!$AD$7:$AD$494=$A85)*(INDIRECT($Q85,TRUE)=$O85),'1. Database - raw'!IG$7:II$494)),"")</f>
        <v>125</v>
      </c>
      <c r="JE85" s="33" t="str">
        <f t="array" aca="1" ref="JE85" ca="1">IFERROR(_xlfn.STDEV.S(IF(('1. Database - raw'!IG$7:II$494&gt;0)*('1. Database - raw'!$AD$7:$AD$494=$A85)*(INDIRECT($Q85,TRUE)=$O85),'1. Database - raw'!IG$7:II$494)),"")</f>
        <v/>
      </c>
      <c r="JF85" s="20">
        <f t="array" aca="1" ref="JF85" ca="1">IFERROR(IF(COUNT(IF(('1. Database - raw'!IG$7:II$494&gt;0)*('1. Database - raw'!$AD$7:$AD$494=$A85)*(INDIRECT($Q85,TRUE)=$O85),'1. Database - raw'!IG$7:II$494))&gt;0,COUNT(IF(('1. Database - raw'!IG$7:II$494&gt;0)*('1. Database - raw'!$AD$7:$AD$494=$A85)*(INDIRECT($Q85,TRUE)=$O85),'1. Database - raw'!IG$7:II$494)),""),"")</f>
        <v>1</v>
      </c>
      <c r="JG85" s="145">
        <f t="shared" ca="1" si="301"/>
        <v>11.77363308026591</v>
      </c>
      <c r="JH85" s="146">
        <f t="shared" ca="1" si="302"/>
        <v>13.609040884279967</v>
      </c>
      <c r="JI85" s="146">
        <f t="shared" ca="1" si="303"/>
        <v>12.658114154401115</v>
      </c>
      <c r="JJ85" s="146">
        <f t="array" aca="1" ref="JJ85" ca="1">IFERROR(AVERAGE(IF(('1. Database - raw'!IM$7:IO$494&gt;0)*('1. Database - raw'!$AD$7:$AD$494=$A85)*(INDIRECT($Q85,TRUE)=$O85),'1. Database - raw'!IM$7:IO$494)),"")</f>
        <v>12.875</v>
      </c>
      <c r="JK85" s="277">
        <f t="array" aca="1" ref="JK85" ca="1">IFERROR(_xlfn.STDEV.S(IF(('1. Database - raw'!IM$7:IO$494&gt;0)*('1. Database - raw'!$AD$7:$AD$494=$A85)*(INDIRECT($Q85,TRUE)=$O85),'1. Database - raw'!IM$7:IO$494)),"")</f>
        <v>2.3935677693908453</v>
      </c>
      <c r="JL85" s="20">
        <f t="array" aca="1" ref="JL85" ca="1">IFERROR(IF(COUNT(IF(('1. Database - raw'!IM$7:IO$494&gt;0)*('1. Database - raw'!$AD$7:$AD$494=$A85)*(INDIRECT($Q85,TRUE)=$O85),'1. Database - raw'!IM$7:IO$494))&gt;0,COUNT(IF(('1. Database - raw'!IM$7:IO$494&gt;0)*('1. Database - raw'!$AD$7:$AD$494=$A85)*(INDIRECT($Q85,TRUE)=$O85),'1. Database - raw'!IM$7:IO$494)),""),"")</f>
        <v>4</v>
      </c>
      <c r="JM85" s="145" t="str">
        <f t="shared" ca="1" si="304"/>
        <v/>
      </c>
      <c r="JN85" s="146" t="str">
        <f t="shared" ca="1" si="305"/>
        <v/>
      </c>
      <c r="JO85" s="146" t="str">
        <f t="shared" ca="1" si="306"/>
        <v/>
      </c>
      <c r="JP85" s="146" t="str">
        <f t="array" aca="1" ref="JP85" ca="1">IFERROR(AVERAGE(IF(('1. Database - raw'!IS$7:IU$494&gt;0)*('1. Database - raw'!$AD$7:$AD$494=$A85)*(INDIRECT($Q85,TRUE)=$O85),'1. Database - raw'!IS$7:IU$494)),"")</f>
        <v/>
      </c>
      <c r="JQ85" s="277" t="str">
        <f t="array" aca="1" ref="JQ85" ca="1">IFERROR(_xlfn.STDEV.S(IF(('1. Database - raw'!IS$7:IU$494&gt;0)*('1. Database - raw'!$AD$7:$AD$494=$A85)*(INDIRECT($Q85,TRUE)=$O85),'1. Database - raw'!IS$7:IU$494)),"")</f>
        <v/>
      </c>
      <c r="JR85" s="20" t="str">
        <f t="array" aca="1" ref="JR85" ca="1">IFERROR(IF(COUNT(IF(('1. Database - raw'!IS$7:IU$494&gt;0)*('1. Database - raw'!$AD$7:$AD$494=$A85)*(INDIRECT($Q85,TRUE)=$O85),'1. Database - raw'!IS$7:IU$494))&gt;0,COUNT(IF(('1. Database - raw'!IS$7:IU$494&gt;0)*('1. Database - raw'!$AD$7:$AD$494=$A85)*(INDIRECT($Q85,TRUE)=$O85),'1. Database - raw'!IS$7:IU$494)),""),"")</f>
        <v/>
      </c>
      <c r="JS85" s="145" t="str">
        <f t="shared" ca="1" si="307"/>
        <v/>
      </c>
      <c r="JT85" s="146" t="str">
        <f t="shared" ca="1" si="308"/>
        <v/>
      </c>
      <c r="JU85" s="146" t="str">
        <f t="shared" ca="1" si="309"/>
        <v/>
      </c>
      <c r="JV85" s="146" t="str">
        <f t="array" aca="1" ref="JV85" ca="1">IFERROR(AVERAGE(IF(('1. Database - raw'!IY$7:JA$494&gt;0)*('1. Database - raw'!$AD$7:$AD$494=$A85)*(INDIRECT($Q85,TRUE)=$O85),'1. Database - raw'!IY$7:JA$494)),"")</f>
        <v/>
      </c>
      <c r="JW85" s="277" t="str">
        <f t="array" aca="1" ref="JW85" ca="1">IFERROR(_xlfn.STDEV.S(IF(('1. Database - raw'!IY$7:JA$494&gt;0)*('1. Database - raw'!$AD$7:$AD$494=$A85)*(INDIRECT($Q85,TRUE)=$O85),'1. Database - raw'!IY$7:JA$494)),"")</f>
        <v/>
      </c>
      <c r="JX85" s="20" t="str">
        <f t="array" aca="1" ref="JX85" ca="1">IFERROR(IF(COUNT(IF(('1. Database - raw'!IY$7:JA$494&gt;0)*('1. Database - raw'!$AD$7:$AD$494=$A85)*(INDIRECT($Q85,TRUE)=$O85),'1. Database - raw'!IY$7:JA$494))&gt;0,COUNT(IF(('1. Database - raw'!IY$7:JA$494&gt;0)*('1. Database - raw'!$AD$7:$AD$494=$A85)*(INDIRECT($Q85,TRUE)=$O85),'1. Database - raw'!IY$7:JA$494)),""),"")</f>
        <v/>
      </c>
      <c r="JY85" s="145" t="str">
        <f t="shared" ca="1" si="310"/>
        <v/>
      </c>
      <c r="JZ85" s="146" t="str">
        <f t="shared" ca="1" si="311"/>
        <v/>
      </c>
      <c r="KA85" s="146" t="str">
        <f t="shared" ca="1" si="312"/>
        <v/>
      </c>
      <c r="KB85" s="146" t="str">
        <f t="array" aca="1" ref="KB85" ca="1">IFERROR(AVERAGE(IF(('1. Database - raw'!JE$7:JG$494&gt;0)*('1. Database - raw'!$AD$7:$AD$494=$A85)*(INDIRECT($Q85,TRUE)=$O85),'1. Database - raw'!JE$7:JG$494)),"")</f>
        <v/>
      </c>
      <c r="KC85" s="277" t="str">
        <f t="array" aca="1" ref="KC85" ca="1">IFERROR(_xlfn.STDEV.S(IF(('1. Database - raw'!JE$7:JG$494&gt;0)*('1. Database - raw'!$AD$7:$AD$494=$A85)*(INDIRECT($Q85,TRUE)=$O85),'1. Database - raw'!JE$7:JG$494)),"")</f>
        <v/>
      </c>
      <c r="KD85" s="20" t="str">
        <f t="array" aca="1" ref="KD85" ca="1">IFERROR(IF(COUNT(IF(('1. Database - raw'!JE$7:JG$494&gt;0)*('1. Database - raw'!$AD$7:$AD$494=$A85)*(INDIRECT($Q85,TRUE)=$O85),'1. Database - raw'!JE$7:JG$494))&gt;0,COUNT(IF(('1. Database - raw'!JE$7:JG$494&gt;0)*('1. Database - raw'!$AD$7:$AD$494=$A85)*(INDIRECT($Q85,TRUE)=$O85),'1. Database - raw'!JE$7:JG$494)),""),"")</f>
        <v/>
      </c>
      <c r="KE85" s="145" t="str">
        <f t="shared" ca="1" si="313"/>
        <v/>
      </c>
      <c r="KF85" s="146" t="str">
        <f t="shared" ca="1" si="314"/>
        <v/>
      </c>
      <c r="KG85" s="146" t="str">
        <f t="shared" ca="1" si="315"/>
        <v/>
      </c>
      <c r="KH85" s="146" t="str">
        <f t="array" aca="1" ref="KH85" ca="1">IFERROR(AVERAGE(IF(('1. Database - raw'!JK$7:JM$494&gt;0)*('1. Database - raw'!$AD$7:$AD$494=$A85)*(INDIRECT($Q85,TRUE)=$O85),'1. Database - raw'!JK$7:JM$494)),"")</f>
        <v/>
      </c>
      <c r="KI85" s="277" t="str">
        <f t="array" aca="1" ref="KI85" ca="1">IFERROR(_xlfn.STDEV.S(IF(('1. Database - raw'!JK$7:JM$494&gt;0)*('1. Database - raw'!$AD$7:$AD$494=$A85)*(INDIRECT($Q85,TRUE)=$O85),'1. Database - raw'!JK$7:JM$494)),"")</f>
        <v/>
      </c>
      <c r="KJ85" s="20" t="str">
        <f t="array" aca="1" ref="KJ85" ca="1">IFERROR(IF(COUNT(IF(('1. Database - raw'!JK$7:JM$494&gt;0)*('1. Database - raw'!$AD$7:$AD$494=$A85)*(INDIRECT($Q85,TRUE)=$O85),'1. Database - raw'!JK$7:JM$494))&gt;0,COUNT(IF(('1. Database - raw'!JK$7:JM$494&gt;0)*('1. Database - raw'!$AD$7:$AD$494=$A85)*(INDIRECT($Q85,TRUE)=$O85),'1. Database - raw'!JK$7:JM$494)),""),"")</f>
        <v/>
      </c>
      <c r="KK85" s="145" t="str">
        <f t="shared" ca="1" si="316"/>
        <v/>
      </c>
      <c r="KL85" s="146" t="str">
        <f t="shared" ca="1" si="317"/>
        <v/>
      </c>
      <c r="KM85" s="146" t="str">
        <f t="shared" ca="1" si="318"/>
        <v/>
      </c>
      <c r="KN85" s="146" t="str">
        <f t="array" aca="1" ref="KN85" ca="1">IFERROR(AVERAGE(IF(('1. Database - raw'!JQ$7:JS$494&gt;0)*('1. Database - raw'!$AD$7:$AD$494=$A85)*(INDIRECT($Q85,TRUE)=$O85),'1. Database - raw'!JQ$7:JS$494)),"")</f>
        <v/>
      </c>
      <c r="KO85" s="277" t="str">
        <f t="array" aca="1" ref="KO85" ca="1">IFERROR(_xlfn.STDEV.S(IF(('1. Database - raw'!JQ$7:JS$494&gt;0)*('1. Database - raw'!$AD$7:$AD$494=$A85)*(INDIRECT($Q85,TRUE)=$O85),'1. Database - raw'!JQ$7:JS$494)),"")</f>
        <v/>
      </c>
      <c r="KP85" s="20" t="str">
        <f t="array" aca="1" ref="KP85" ca="1">IFERROR(IF(COUNT(IF(('1. Database - raw'!JQ$7:JS$494&gt;0)*('1. Database - raw'!$AD$7:$AD$494=$A85)*(INDIRECT($Q85,TRUE)=$O85),'1. Database - raw'!JQ$7:JS$494))&gt;0,COUNT(IF(('1. Database - raw'!JQ$7:JS$494&gt;0)*('1. Database - raw'!$AD$7:$AD$494=$A85)*(INDIRECT($Q85,TRUE)=$O85),'1. Database - raw'!JQ$7:JS$494)),""),"")</f>
        <v/>
      </c>
      <c r="KQ85" s="145" t="str">
        <f t="shared" ca="1" si="319"/>
        <v/>
      </c>
      <c r="KR85" s="146" t="str">
        <f t="shared" ca="1" si="320"/>
        <v/>
      </c>
      <c r="KS85" s="146" t="str">
        <f t="shared" ca="1" si="321"/>
        <v/>
      </c>
      <c r="KT85" s="146" t="str">
        <f t="array" aca="1" ref="KT85" ca="1">IFERROR(AVERAGE(IF(('1. Database - raw'!JW$7:JY$494&gt;0)*('1. Database - raw'!$AD$7:$AD$494=$A85)*(INDIRECT($Q85,TRUE)=$O85),'1. Database - raw'!JW$7:JY$494)),"")</f>
        <v/>
      </c>
      <c r="KU85" s="277" t="str">
        <f t="array" aca="1" ref="KU85" ca="1">IFERROR(_xlfn.STDEV.S(IF(('1. Database - raw'!JW$7:JY$494&gt;0)*('1. Database - raw'!$AD$7:$AD$494=$A85)*(INDIRECT($Q85,TRUE)=$O85),'1. Database - raw'!JW$7:JY$494)),"")</f>
        <v/>
      </c>
      <c r="KV85" s="20" t="str">
        <f t="array" aca="1" ref="KV85" ca="1">IFERROR(IF(COUNT(IF(('1. Database - raw'!JW$7:JY$494&gt;0)*('1. Database - raw'!$AD$7:$AD$494=$A85)*(INDIRECT($Q85,TRUE)=$O85),'1. Database - raw'!JW$7:JY$494))&gt;0,COUNT(IF(('1. Database - raw'!JW$7:JY$494&gt;0)*('1. Database - raw'!$AD$7:$AD$494=$A85)*(INDIRECT($Q85,TRUE)=$O85),'1. Database - raw'!JW$7:JY$494)),""),"")</f>
        <v/>
      </c>
      <c r="KW85" s="145" t="str">
        <f t="shared" ca="1" si="322"/>
        <v/>
      </c>
      <c r="KX85" s="146" t="str">
        <f t="shared" ca="1" si="323"/>
        <v/>
      </c>
      <c r="KY85" s="146" t="str">
        <f t="shared" ca="1" si="324"/>
        <v/>
      </c>
      <c r="KZ85" s="146" t="str">
        <f t="array" aca="1" ref="KZ85" ca="1">IFERROR(AVERAGE(IF(('1. Database - raw'!KC$7:KE$494&gt;0)*('1. Database - raw'!$AD$7:$AD$494=$A85)*(INDIRECT($Q85,TRUE)=$O85),'1. Database - raw'!KC$7:KE$494)),"")</f>
        <v/>
      </c>
      <c r="LA85" s="277" t="str">
        <f t="array" aca="1" ref="LA85" ca="1">IFERROR(_xlfn.STDEV.S(IF(('1. Database - raw'!KC$7:KE$494&gt;0)*('1. Database - raw'!$AD$7:$AD$494=$A85)*(INDIRECT($Q85,TRUE)=$O85),'1. Database - raw'!KC$7:KE$494)),"")</f>
        <v/>
      </c>
      <c r="LB85" s="20" t="str">
        <f t="array" aca="1" ref="LB85" ca="1">IFERROR(IF(COUNT(IF(('1. Database - raw'!KC$7:KE$494&gt;0)*('1. Database - raw'!$AD$7:$AD$494=$A85)*(INDIRECT($Q85,TRUE)=$O85),'1. Database - raw'!KC$7:KE$494))&gt;0,COUNT(IF(('1. Database - raw'!KC$7:KE$494&gt;0)*('1. Database - raw'!$AD$7:$AD$494=$A85)*(INDIRECT($Q85,TRUE)=$O85),'1. Database - raw'!KC$7:KE$494)),""),"")</f>
        <v/>
      </c>
      <c r="LC85" s="145" t="str">
        <f t="shared" ca="1" si="325"/>
        <v/>
      </c>
      <c r="LD85" s="146" t="str">
        <f t="shared" ca="1" si="326"/>
        <v/>
      </c>
      <c r="LE85" s="146" t="str">
        <f t="shared" ca="1" si="327"/>
        <v/>
      </c>
      <c r="LF85" s="146" t="str">
        <f t="array" aca="1" ref="LF85" ca="1">IFERROR(AVERAGE(IF(('1. Database - raw'!KI$7:KK$494&gt;0)*('1. Database - raw'!$AD$7:$AD$494=$A85)*(INDIRECT($Q85,TRUE)=$O85),'1. Database - raw'!KI$7:KK$494)),"")</f>
        <v/>
      </c>
      <c r="LG85" s="277" t="str">
        <f t="array" aca="1" ref="LG85" ca="1">IFERROR(_xlfn.STDEV.S(IF(('1. Database - raw'!KI$7:KK$494&gt;0)*('1. Database - raw'!$AD$7:$AD$494=$A85)*(INDIRECT($Q85,TRUE)=$O85),'1. Database - raw'!KI$7:KK$494)),"")</f>
        <v/>
      </c>
      <c r="LH85" s="20" t="str">
        <f t="array" aca="1" ref="LH85" ca="1">IFERROR(IF(COUNT(IF(('1. Database - raw'!KI$7:KK$494&gt;0)*('1. Database - raw'!$AD$7:$AD$494=$A85)*(INDIRECT($Q85,TRUE)=$O85),'1. Database - raw'!KI$7:KK$494))&gt;0,COUNT(IF(('1. Database - raw'!KI$7:KK$494&gt;0)*('1. Database - raw'!$AD$7:$AD$494=$A85)*(INDIRECT($Q85,TRUE)=$O85),'1. Database - raw'!KI$7:KK$494)),""),"")</f>
        <v/>
      </c>
      <c r="LI85" s="145">
        <f t="shared" ca="1" si="328"/>
        <v>1.3890463140542049</v>
      </c>
      <c r="LJ85" s="146">
        <f t="shared" ca="1" si="329"/>
        <v>1.5732029785119701</v>
      </c>
      <c r="LK85" s="146">
        <f t="shared" ca="1" si="330"/>
        <v>1.4782597195896088</v>
      </c>
      <c r="LL85" s="146">
        <f t="array" aca="1" ref="LL85" ca="1">IFERROR(AVERAGE(IF(('1. Database - raw'!KO$7:KQ$494&gt;0)*('1. Database - raw'!$AD$7:$AD$494=$A85)*(INDIRECT($Q85,TRUE)=$O85),'1. Database - raw'!KO$7:KQ$494)),"")</f>
        <v>1.4999999999999998</v>
      </c>
      <c r="LM85" s="277">
        <f t="array" aca="1" ref="LM85" ca="1">IFERROR(_xlfn.STDEV.S(IF(('1. Database - raw'!KO$7:KQ$494&gt;0)*('1. Database - raw'!$AD$7:$AD$494=$A85)*(INDIRECT($Q85,TRUE)=$O85),'1. Database - raw'!KO$7:KQ$494)),"")</f>
        <v>0.25819888974716293</v>
      </c>
      <c r="LN85" s="20">
        <f t="array" aca="1" ref="LN85" ca="1">IFERROR(IF(COUNT(IF(('1. Database - raw'!KO$7:KQ$494&gt;0)*('1. Database - raw'!$AD$7:$AD$494=$A85)*(INDIRECT($Q85,TRUE)=$O85),'1. Database - raw'!KO$7:KQ$494))&gt;0,COUNT(IF(('1. Database - raw'!KO$7:KQ$494&gt;0)*('1. Database - raw'!$AD$7:$AD$494=$A85)*(INDIRECT($Q85,TRUE)=$O85),'1. Database - raw'!KO$7:KQ$494)),""),"")</f>
        <v>4</v>
      </c>
      <c r="LO85" s="145" t="str">
        <f t="shared" ca="1" si="331"/>
        <v/>
      </c>
      <c r="LP85" s="146" t="str">
        <f t="shared" ca="1" si="332"/>
        <v/>
      </c>
      <c r="LQ85" s="146" t="str">
        <f t="shared" ca="1" si="333"/>
        <v/>
      </c>
      <c r="LR85" s="146" t="str">
        <f t="array" aca="1" ref="LR85" ca="1">IFERROR(AVERAGE(IF(('1. Database - raw'!KU$7:KW$494&gt;0)*('1. Database - raw'!$AD$7:$AD$494=$A85)*(INDIRECT($Q85,TRUE)=$O85),'1. Database - raw'!KU$7:KW$494)),"")</f>
        <v/>
      </c>
      <c r="LS85" s="277" t="str">
        <f t="array" aca="1" ref="LS85" ca="1">IFERROR(_xlfn.STDEV.S(IF(('1. Database - raw'!KU$7:KW$494&gt;0)*('1. Database - raw'!$AD$7:$AD$494=$A85)*(INDIRECT($Q85,TRUE)=$O85),'1. Database - raw'!KU$7:KW$494)),"")</f>
        <v/>
      </c>
      <c r="LT85" s="20" t="str">
        <f t="array" aca="1" ref="LT85" ca="1">IFERROR(IF(COUNT(IF(('1. Database - raw'!KU$7:KW$494&gt;0)*('1. Database - raw'!$AD$7:$AD$494=$A85)*(INDIRECT($Q85,TRUE)=$O85),'1. Database - raw'!KU$7:KW$494))&gt;0,COUNT(IF(('1. Database - raw'!KU$7:KW$494&gt;0)*('1. Database - raw'!$AD$7:$AD$494=$A85)*(INDIRECT($Q85,TRUE)=$O85),'1. Database - raw'!KU$7:KW$494)),""),"")</f>
        <v/>
      </c>
      <c r="LU85" s="145" t="str">
        <f t="shared" ca="1" si="334"/>
        <v/>
      </c>
      <c r="LV85" s="146" t="str">
        <f t="shared" ca="1" si="335"/>
        <v/>
      </c>
      <c r="LW85" s="146" t="str">
        <f t="shared" ca="1" si="336"/>
        <v/>
      </c>
      <c r="LX85" s="146" t="str">
        <f t="array" aca="1" ref="LX85" ca="1">IFERROR(AVERAGE(IF(('1. Database - raw'!LA$7:LC$494&gt;0)*('1. Database - raw'!$AD$7:$AD$494=$A85)*(INDIRECT($Q85,TRUE)=$O85),'1. Database - raw'!LA$7:LC$494)),"")</f>
        <v/>
      </c>
      <c r="LY85" s="277" t="str">
        <f t="array" aca="1" ref="LY85" ca="1">IFERROR(_xlfn.STDEV.S(IF(('1. Database - raw'!LA$7:LC$494&gt;0)*('1. Database - raw'!$AD$7:$AD$494=$A85)*(INDIRECT($Q85,TRUE)=$O85),'1. Database - raw'!LA$7:LC$494)),"")</f>
        <v/>
      </c>
      <c r="LZ85" s="20" t="str">
        <f t="array" aca="1" ref="LZ85" ca="1">IFERROR(IF(COUNT(IF(('1. Database - raw'!LA$7:LC$494&gt;0)*('1. Database - raw'!$AD$7:$AD$494=$A85)*(INDIRECT($Q85,TRUE)=$O85),'1. Database - raw'!LA$7:LC$494))&gt;0,COUNT(IF(('1. Database - raw'!LA$7:LC$494&gt;0)*('1. Database - raw'!$AD$7:$AD$494=$A85)*(INDIRECT($Q85,TRUE)=$O85),'1. Database - raw'!LA$7:LC$494)),""),"")</f>
        <v/>
      </c>
      <c r="MA85" s="145" t="str">
        <f t="shared" ca="1" si="337"/>
        <v/>
      </c>
      <c r="MB85" s="146" t="str">
        <f t="shared" ca="1" si="338"/>
        <v/>
      </c>
      <c r="MC85" s="146" t="str">
        <f t="shared" ca="1" si="339"/>
        <v/>
      </c>
      <c r="MD85" s="146" t="str">
        <f t="array" aca="1" ref="MD85" ca="1">IFERROR(AVERAGE(IF(('1. Database - raw'!LG$7:LI$494&gt;0)*('1. Database - raw'!$AD$7:$AD$494=$A85)*(INDIRECT($Q85,TRUE)=$O85),'1. Database - raw'!LG$7:LI$494)),"")</f>
        <v/>
      </c>
      <c r="ME85" s="277" t="str">
        <f t="array" aca="1" ref="ME85" ca="1">IFERROR(_xlfn.STDEV.S(IF(('1. Database - raw'!LG$7:LI$494&gt;0)*('1. Database - raw'!$AD$7:$AD$494=$A85)*(INDIRECT($Q85,TRUE)=$O85),'1. Database - raw'!LG$7:LI$494)),"")</f>
        <v/>
      </c>
      <c r="MF85" s="20" t="str">
        <f t="array" aca="1" ref="MF85" ca="1">IFERROR(IF(COUNT(IF(('1. Database - raw'!LG$7:LI$494&gt;0)*('1. Database - raw'!$AD$7:$AD$494=$A85)*(INDIRECT($Q85,TRUE)=$O85),'1. Database - raw'!LG$7:LI$494))&gt;0,COUNT(IF(('1. Database - raw'!LG$7:LI$494&gt;0)*('1. Database - raw'!$AD$7:$AD$494=$A85)*(INDIRECT($Q85,TRUE)=$O85),'1. Database - raw'!LG$7:LI$494)),""),"")</f>
        <v/>
      </c>
      <c r="MG85" s="145" t="str">
        <f t="shared" ca="1" si="340"/>
        <v/>
      </c>
      <c r="MH85" s="146" t="str">
        <f t="shared" ca="1" si="341"/>
        <v/>
      </c>
      <c r="MI85" s="146" t="str">
        <f t="shared" ca="1" si="342"/>
        <v/>
      </c>
      <c r="MJ85" s="146" t="str">
        <f t="array" aca="1" ref="MJ85" ca="1">IFERROR(AVERAGE(IF(('1. Database - raw'!LM$7:LO$494&gt;0)*('1. Database - raw'!$AD$7:$AD$494=$A85)*(INDIRECT($Q85,TRUE)=$O85),'1. Database - raw'!LM$7:LO$494)),"")</f>
        <v/>
      </c>
      <c r="MK85" s="277" t="str">
        <f t="array" aca="1" ref="MK85" ca="1">IFERROR(_xlfn.STDEV.S(IF(('1. Database - raw'!LM$7:LO$494&gt;0)*('1. Database - raw'!$AD$7:$AD$494=$A85)*(INDIRECT($Q85,TRUE)=$O85),'1. Database - raw'!LM$7:LO$494)),"")</f>
        <v/>
      </c>
      <c r="ML85" s="20" t="str">
        <f t="array" aca="1" ref="ML85" ca="1">IFERROR(IF(COUNT(IF(('1. Database - raw'!LM$7:LO$494&gt;0)*('1. Database - raw'!$AD$7:$AD$494=$A85)*(INDIRECT($Q85,TRUE)=$O85),'1. Database - raw'!LM$7:LO$494))&gt;0,COUNT(IF(('1. Database - raw'!LM$7:LO$494&gt;0)*('1. Database - raw'!$AD$7:$AD$494=$A85)*(INDIRECT($Q85,TRUE)=$O85),'1. Database - raw'!LM$7:LO$494)),""),"")</f>
        <v/>
      </c>
      <c r="MM85" s="145" t="str">
        <f t="shared" ca="1" si="343"/>
        <v/>
      </c>
      <c r="MN85" s="146" t="str">
        <f t="shared" ca="1" si="344"/>
        <v/>
      </c>
      <c r="MO85" s="146" t="str">
        <f t="shared" ca="1" si="345"/>
        <v/>
      </c>
      <c r="MP85" s="146" t="str">
        <f t="array" aca="1" ref="MP85" ca="1">IFERROR(AVERAGE(IF(('1. Database - raw'!LS$7:LU$494&gt;0)*('1. Database - raw'!$AD$7:$AD$494=$A85)*(INDIRECT($Q85,TRUE)=$O85),'1. Database - raw'!LS$7:LU$494)),"")</f>
        <v/>
      </c>
      <c r="MQ85" s="277" t="str">
        <f t="array" aca="1" ref="MQ85" ca="1">IFERROR(_xlfn.STDEV.S(IF(('1. Database - raw'!LS$7:LU$494&gt;0)*('1. Database - raw'!$AD$7:$AD$494=$A85)*(INDIRECT($Q85,TRUE)=$O85),'1. Database - raw'!LS$7:LU$494)),"")</f>
        <v/>
      </c>
      <c r="MR85" s="20" t="str">
        <f t="array" aca="1" ref="MR85" ca="1">IFERROR(IF(COUNT(IF(('1. Database - raw'!LS$7:LU$494&gt;0)*('1. Database - raw'!$AD$7:$AD$494=$A85)*(INDIRECT($Q85,TRUE)=$O85),'1. Database - raw'!LS$7:LU$494))&gt;0,COUNT(IF(('1. Database - raw'!LS$7:LU$494&gt;0)*('1. Database - raw'!$AD$7:$AD$494=$A85)*(INDIRECT($Q85,TRUE)=$O85),'1. Database - raw'!LS$7:LU$494)),""),"")</f>
        <v/>
      </c>
      <c r="MS85" s="145" t="str">
        <f t="shared" ca="1" si="346"/>
        <v/>
      </c>
      <c r="MT85" s="146" t="str">
        <f t="shared" ca="1" si="347"/>
        <v/>
      </c>
      <c r="MU85" s="146" t="str">
        <f t="shared" ca="1" si="348"/>
        <v/>
      </c>
      <c r="MV85" s="146" t="str">
        <f t="array" aca="1" ref="MV85" ca="1">IFERROR(AVERAGE(IF(('1. Database - raw'!LY$7:MA$494&gt;0)*('1. Database - raw'!$AD$7:$AD$494=$A85)*(INDIRECT($Q85,TRUE)=$O85),'1. Database - raw'!LY$7:MA$494)),"")</f>
        <v/>
      </c>
      <c r="MW85" s="277" t="str">
        <f t="array" aca="1" ref="MW85" ca="1">IFERROR(_xlfn.STDEV.S(IF(('1. Database - raw'!LY$7:MA$494&gt;0)*('1. Database - raw'!$AD$7:$AD$494=$A85)*(INDIRECT($Q85,TRUE)=$O85),'1. Database - raw'!LY$7:MA$494)),"")</f>
        <v/>
      </c>
      <c r="MX85" s="20" t="str">
        <f t="array" aca="1" ref="MX85" ca="1">IFERROR(IF(COUNT(IF(('1. Database - raw'!LY$7:MA$494&gt;0)*('1. Database - raw'!$AD$7:$AD$494=$A85)*(INDIRECT($Q85,TRUE)=$O85),'1. Database - raw'!LY$7:MA$494))&gt;0,COUNT(IF(('1. Database - raw'!LY$7:MA$494&gt;0)*('1. Database - raw'!$AD$7:$AD$494=$A85)*(INDIRECT($Q85,TRUE)=$O85),'1. Database - raw'!LY$7:MA$494)),""),"")</f>
        <v/>
      </c>
      <c r="MY85" s="145" t="str">
        <f t="shared" ca="1" si="349"/>
        <v/>
      </c>
      <c r="MZ85" s="146" t="str">
        <f t="shared" ca="1" si="350"/>
        <v/>
      </c>
      <c r="NA85" s="146" t="str">
        <f t="shared" ca="1" si="351"/>
        <v/>
      </c>
      <c r="NB85" s="146" t="str">
        <f t="array" aca="1" ref="NB85" ca="1">IFERROR(AVERAGE(IF(('1. Database - raw'!ME$7:MG$494&gt;0)*('1. Database - raw'!$AD$7:$AD$494=$A85)*(INDIRECT($Q85,TRUE)=$O85),'1. Database - raw'!ME$7:MG$494)),"")</f>
        <v/>
      </c>
      <c r="NC85" s="277" t="str">
        <f t="array" aca="1" ref="NC85" ca="1">IFERROR(_xlfn.STDEV.S(IF(('1. Database - raw'!ME$7:MG$494&gt;0)*('1. Database - raw'!$AD$7:$AD$494=$A85)*(INDIRECT($Q85,TRUE)=$O85),'1. Database - raw'!ME$7:MG$494)),"")</f>
        <v/>
      </c>
      <c r="ND85" s="20" t="str">
        <f t="array" aca="1" ref="ND85" ca="1">IFERROR(IF(COUNT(IF(('1. Database - raw'!ME$7:MG$494&gt;0)*('1. Database - raw'!$AD$7:$AD$494=$A85)*(INDIRECT($Q85,TRUE)=$O85),'1. Database - raw'!ME$7:MG$494))&gt;0,COUNT(IF(('1. Database - raw'!ME$7:MG$494&gt;0)*('1. Database - raw'!$AD$7:$AD$494=$A85)*(INDIRECT($Q85,TRUE)=$O85),'1. Database - raw'!ME$7:MG$494)),""),"")</f>
        <v/>
      </c>
      <c r="NE85" s="145" t="str">
        <f t="shared" ca="1" si="352"/>
        <v/>
      </c>
      <c r="NF85" s="146" t="str">
        <f t="shared" ca="1" si="353"/>
        <v/>
      </c>
      <c r="NG85" s="146" t="str">
        <f t="shared" ca="1" si="354"/>
        <v/>
      </c>
      <c r="NH85" s="146" t="str">
        <f t="array" aca="1" ref="NH85" ca="1">IFERROR(AVERAGE(IF(('1. Database - raw'!MK$7:MM$494&gt;0)*('1. Database - raw'!$AD$7:$AD$494=$A85)*(INDIRECT($Q85,TRUE)=$O85),'1. Database - raw'!MK$7:MM$494)),"")</f>
        <v/>
      </c>
      <c r="NI85" s="277" t="str">
        <f t="array" aca="1" ref="NI85" ca="1">IFERROR(_xlfn.STDEV.S(IF(('1. Database - raw'!MK$7:MM$494&gt;0)*('1. Database - raw'!$AD$7:$AD$494=$A85)*(INDIRECT($Q85,TRUE)=$O85),'1. Database - raw'!MK$7:MM$494)),"")</f>
        <v/>
      </c>
      <c r="NJ85" s="20" t="str">
        <f t="array" aca="1" ref="NJ85" ca="1">IFERROR(IF(COUNT(IF(('1. Database - raw'!MK$7:MM$494&gt;0)*('1. Database - raw'!$AD$7:$AD$494=$A85)*(INDIRECT($Q85,TRUE)=$O85),'1. Database - raw'!MK$7:MM$494))&gt;0,COUNT(IF(('1. Database - raw'!MK$7:MM$494&gt;0)*('1. Database - raw'!$AD$7:$AD$494=$A85)*(INDIRECT($Q85,TRUE)=$O85),'1. Database - raw'!MK$7:MM$494)),""),"")</f>
        <v/>
      </c>
      <c r="NK85" s="145" t="str">
        <f t="shared" ca="1" si="355"/>
        <v/>
      </c>
      <c r="NL85" s="146" t="str">
        <f t="shared" ca="1" si="356"/>
        <v/>
      </c>
      <c r="NM85" s="146" t="str">
        <f t="shared" ca="1" si="357"/>
        <v/>
      </c>
      <c r="NN85" s="146" t="str">
        <f t="array" aca="1" ref="NN85" ca="1">IFERROR(AVERAGE(IF(('1. Database - raw'!MQ$7:MS$494&gt;0)*('1. Database - raw'!$AD$7:$AD$494=$A85)*(INDIRECT($Q85,TRUE)=$O85),'1. Database - raw'!MQ$7:MS$494)),"")</f>
        <v/>
      </c>
      <c r="NO85" s="277" t="str">
        <f t="array" aca="1" ref="NO85" ca="1">IFERROR(_xlfn.STDEV.S(IF(('1. Database - raw'!MQ$7:MS$494&gt;0)*('1. Database - raw'!$AD$7:$AD$494=$A85)*(INDIRECT($Q85,TRUE)=$O85),'1. Database - raw'!MQ$7:MS$494)),"")</f>
        <v/>
      </c>
      <c r="NP85" s="20" t="str">
        <f t="array" aca="1" ref="NP85" ca="1">IFERROR(IF(COUNT(IF(('1. Database - raw'!MQ$7:MS$494&gt;0)*('1. Database - raw'!$AD$7:$AD$494=$A85)*(INDIRECT($Q85,TRUE)=$O85),'1. Database - raw'!MQ$7:MS$494))&gt;0,COUNT(IF(('1. Database - raw'!MQ$7:MS$494&gt;0)*('1. Database - raw'!$AD$7:$AD$494=$A85)*(INDIRECT($Q85,TRUE)=$O85),'1. Database - raw'!MQ$7:MS$494)),""),"")</f>
        <v/>
      </c>
      <c r="NQ85" s="145" t="str">
        <f t="shared" ca="1" si="358"/>
        <v/>
      </c>
      <c r="NR85" s="146" t="str">
        <f t="shared" ca="1" si="359"/>
        <v/>
      </c>
      <c r="NS85" s="146" t="str">
        <f t="shared" ca="1" si="360"/>
        <v/>
      </c>
      <c r="NT85" s="146" t="str">
        <f t="array" aca="1" ref="NT85" ca="1">IFERROR(AVERAGE(IF(('1. Database - raw'!MW$7:MY$494&gt;0)*('1. Database - raw'!$AD$7:$AD$494=$A85)*(INDIRECT($Q85,TRUE)=$O85),'1. Database - raw'!MW$7:MY$494)),"")</f>
        <v/>
      </c>
      <c r="NU85" s="277" t="str">
        <f t="array" aca="1" ref="NU85" ca="1">IFERROR(_xlfn.STDEV.S(IF(('1. Database - raw'!MW$7:MY$494&gt;0)*('1. Database - raw'!$AD$7:$AD$494=$A85)*(INDIRECT($Q85,TRUE)=$O85),'1. Database - raw'!MW$7:MY$494)),"")</f>
        <v/>
      </c>
      <c r="NV85" s="20" t="str">
        <f t="array" aca="1" ref="NV85" ca="1">IFERROR(IF(COUNT(IF(('1. Database - raw'!MW$7:MY$494&gt;0)*('1. Database - raw'!$AD$7:$AD$494=$A85)*(INDIRECT($Q85,TRUE)=$O85),'1. Database - raw'!MW$7:MY$494))&gt;0,COUNT(IF(('1. Database - raw'!MW$7:MY$494&gt;0)*('1. Database - raw'!$AD$7:$AD$494=$A85)*(INDIRECT($Q85,TRUE)=$O85),'1. Database - raw'!MW$7:MY$494)),""),"")</f>
        <v/>
      </c>
      <c r="NW85" s="145" t="str">
        <f t="shared" ca="1" si="361"/>
        <v/>
      </c>
      <c r="NX85" s="146" t="str">
        <f t="shared" ca="1" si="362"/>
        <v/>
      </c>
      <c r="NY85" s="146" t="str">
        <f t="shared" ca="1" si="363"/>
        <v/>
      </c>
      <c r="NZ85" s="146" t="str">
        <f t="array" aca="1" ref="NZ85" ca="1">IFERROR(AVERAGE(IF(('1. Database - raw'!NC$7:NE$494&gt;0)*('1. Database - raw'!$AD$7:$AD$494=$A85)*(INDIRECT($Q85,TRUE)=$O85),'1. Database - raw'!NC$7:NE$494)),"")</f>
        <v/>
      </c>
      <c r="OA85" s="277" t="str">
        <f t="array" aca="1" ref="OA85" ca="1">IFERROR(_xlfn.STDEV.S(IF(('1. Database - raw'!NC$7:NE$494&gt;0)*('1. Database - raw'!$AD$7:$AD$494=$A85)*(INDIRECT($Q85,TRUE)=$O85),'1. Database - raw'!NC$7:NE$494)),"")</f>
        <v/>
      </c>
      <c r="OB85" s="20" t="str">
        <f t="array" aca="1" ref="OB85" ca="1">IFERROR(IF(COUNT(IF(('1. Database - raw'!NC$7:NE$494&gt;0)*('1. Database - raw'!$AD$7:$AD$494=$A85)*(INDIRECT($Q85,TRUE)=$O85),'1. Database - raw'!NC$7:NE$494))&gt;0,COUNT(IF(('1. Database - raw'!NC$7:NE$494&gt;0)*('1. Database - raw'!$AD$7:$AD$494=$A85)*(INDIRECT($Q85,TRUE)=$O85),'1. Database - raw'!NC$7:NE$494)),""),"")</f>
        <v/>
      </c>
      <c r="OC85" s="145" t="str">
        <f t="shared" ca="1" si="364"/>
        <v/>
      </c>
      <c r="OD85" s="146" t="str">
        <f t="shared" ca="1" si="365"/>
        <v/>
      </c>
      <c r="OE85" s="146" t="str">
        <f t="shared" ca="1" si="366"/>
        <v/>
      </c>
      <c r="OF85" s="146" t="str">
        <f t="array" aca="1" ref="OF85" ca="1">IFERROR(AVERAGE(IF(('1. Database - raw'!NI$7:NK$494&gt;0)*('1. Database - raw'!$AD$7:$AD$494=$A85)*(INDIRECT($Q85,TRUE)=$O85),'1. Database - raw'!NI$7:NK$494)),"")</f>
        <v/>
      </c>
      <c r="OG85" s="277" t="str">
        <f t="array" aca="1" ref="OG85" ca="1">IFERROR(_xlfn.STDEV.S(IF(('1. Database - raw'!NI$7:NK$494&gt;0)*('1. Database - raw'!$AD$7:$AD$494=$A85)*(INDIRECT($Q85,TRUE)=$O85),'1. Database - raw'!NI$7:NK$494)),"")</f>
        <v/>
      </c>
      <c r="OH85" s="20" t="str">
        <f t="array" aca="1" ref="OH85" ca="1">IFERROR(IF(COUNT(IF(('1. Database - raw'!NI$7:NK$494&gt;0)*('1. Database - raw'!$AD$7:$AD$494=$A85)*(INDIRECT($Q85,TRUE)=$O85),'1. Database - raw'!NI$7:NK$494))&gt;0,COUNT(IF(('1. Database - raw'!NI$7:NK$494&gt;0)*('1. Database - raw'!$AD$7:$AD$494=$A85)*(INDIRECT($Q85,TRUE)=$O85),'1. Database - raw'!NI$7:NK$494)),""),"")</f>
        <v/>
      </c>
    </row>
    <row r="86" spans="1:398" outlineLevel="1" x14ac:dyDescent="0.25">
      <c r="A86" s="134" t="s">
        <v>553</v>
      </c>
      <c r="B86" s="1330"/>
      <c r="C86" s="24"/>
      <c r="D86" s="23"/>
      <c r="E86" s="23" t="s">
        <v>298</v>
      </c>
      <c r="F86" s="22" t="s">
        <v>21</v>
      </c>
      <c r="G86" s="22" t="s">
        <v>619</v>
      </c>
      <c r="H86" s="22"/>
      <c r="I86" s="22"/>
      <c r="J86" s="22"/>
      <c r="K86" s="22"/>
      <c r="L86" s="22"/>
      <c r="M86" s="22"/>
      <c r="N86" s="41"/>
      <c r="O86" s="171" t="str">
        <f t="array" ref="O86">INDEX(A86:N86,IF(MIN(IF(C86:N86&lt;&gt;"",COLUMN(C86:N86)))&gt;0,MIN(IF(C86:N86&lt;&gt;"",COLUMN(C86:N86))),""))</f>
        <v>Italy</v>
      </c>
      <c r="P86" s="162">
        <f t="shared" si="383"/>
        <v>3</v>
      </c>
      <c r="Q86" s="42" t="str">
        <f ca="1">"'" &amp; $S$4 &amp; "'!" &amp; ADDRESS(ROW('1. Database - raw'!$A$7),MATCH($C$2,'1. Database - raw'!$6:$6,0)+MATCH(O86,$C86:$N86,0)-1,1) &amp; ":" &amp; ADDRESS(LOOKUP(2,1/('1. Database - raw'!A:A&lt;&gt;""),ROW('1. Database - raw'!A:A)),MATCH($C$2,'1. Database - raw'!$6:$6,0)+MATCH(O86,$C86:$N86,0)-1,1)</f>
        <v>'1. Database - raw'!$AG$7:$AG$494</v>
      </c>
      <c r="R86" s="24"/>
      <c r="S86" s="181"/>
      <c r="T86" s="208" t="str">
        <f t="shared" ca="1" si="386"/>
        <v/>
      </c>
      <c r="U86" s="197" t="str">
        <f t="shared" ca="1" si="386"/>
        <v/>
      </c>
      <c r="V86" s="197" t="str">
        <f t="shared" ca="1" si="386"/>
        <v/>
      </c>
      <c r="W86" s="197" t="str">
        <f t="shared" ca="1" si="386"/>
        <v/>
      </c>
      <c r="X86" s="197" t="str">
        <f t="shared" ca="1" si="386"/>
        <v/>
      </c>
      <c r="Y86" s="197" t="str">
        <f t="shared" ca="1" si="386"/>
        <v/>
      </c>
      <c r="Z86" s="197" t="str">
        <f t="shared" ca="1" si="386"/>
        <v/>
      </c>
      <c r="AA86" s="197" t="str">
        <f t="shared" ca="1" si="386"/>
        <v/>
      </c>
      <c r="AB86" s="197" t="str">
        <f t="shared" ca="1" si="386"/>
        <v/>
      </c>
      <c r="AC86" s="197" t="str">
        <f t="shared" ca="1" si="386"/>
        <v/>
      </c>
      <c r="AD86" s="197" t="str">
        <f t="shared" ca="1" si="387"/>
        <v/>
      </c>
      <c r="AE86" s="197" t="str">
        <f t="shared" ca="1" si="387"/>
        <v/>
      </c>
      <c r="AF86" s="197" t="str">
        <f t="shared" ca="1" si="387"/>
        <v/>
      </c>
      <c r="AG86" s="197" t="str">
        <f t="shared" ca="1" si="387"/>
        <v/>
      </c>
      <c r="AH86" s="197" t="str">
        <f t="shared" ca="1" si="387"/>
        <v/>
      </c>
      <c r="AI86" s="197" t="str">
        <f t="shared" ca="1" si="387"/>
        <v/>
      </c>
      <c r="AJ86" s="197" t="str">
        <f t="shared" ca="1" si="387"/>
        <v/>
      </c>
      <c r="AK86" s="197" t="str">
        <f t="shared" ca="1" si="387"/>
        <v/>
      </c>
      <c r="AL86" s="197" t="str">
        <f t="shared" ca="1" si="387"/>
        <v/>
      </c>
      <c r="AM86" s="209" t="str">
        <f t="shared" ca="1" si="387"/>
        <v/>
      </c>
      <c r="AN86" s="189"/>
      <c r="AO86" s="189"/>
      <c r="AP86" s="189"/>
      <c r="AQ86" s="189"/>
      <c r="AR86" s="189"/>
      <c r="AS86" s="189"/>
      <c r="AT86" s="189"/>
      <c r="AU86" s="189"/>
      <c r="AV86" s="189"/>
      <c r="AW86" s="189"/>
      <c r="AX86" s="189"/>
      <c r="AY86" s="189"/>
      <c r="AZ86" s="189"/>
      <c r="BA86" s="189"/>
      <c r="BB86" s="189"/>
      <c r="BC86" s="189"/>
      <c r="BD86" s="237" t="str">
        <f t="shared" ca="1" si="384"/>
        <v/>
      </c>
      <c r="BE86" s="237" t="str">
        <f t="shared" ca="1" si="385"/>
        <v/>
      </c>
      <c r="BF86" s="237" t="str">
        <f t="shared" ca="1" si="175"/>
        <v/>
      </c>
      <c r="BG86" s="247" t="str">
        <f t="shared" ca="1" si="176"/>
        <v/>
      </c>
      <c r="BH86" s="293"/>
      <c r="BI86" s="532" t="str">
        <f t="shared" ca="1" si="367"/>
        <v/>
      </c>
      <c r="BJ86" s="557" t="str">
        <f t="shared" ca="1" si="206"/>
        <v/>
      </c>
      <c r="BK86" s="557" t="str">
        <f t="shared" ca="1" si="207"/>
        <v/>
      </c>
      <c r="BL86" s="557" t="str">
        <f t="shared" ca="1" si="368"/>
        <v/>
      </c>
      <c r="BM86" s="557" t="str">
        <f t="shared" ca="1" si="208"/>
        <v/>
      </c>
      <c r="BN86" s="557" t="str">
        <f t="shared" ca="1" si="209"/>
        <v/>
      </c>
      <c r="BO86" s="253"/>
      <c r="BP86" s="171" t="str">
        <f t="shared" si="210"/>
        <v>Italy</v>
      </c>
      <c r="BQ86" s="14" t="str">
        <f t="shared" ca="1" si="376"/>
        <v/>
      </c>
      <c r="BR86" s="19" t="str">
        <f t="shared" ca="1" si="377"/>
        <v/>
      </c>
      <c r="BS86" s="19" t="str">
        <f t="shared" ca="1" si="378"/>
        <v/>
      </c>
      <c r="BT86" s="19" t="str">
        <f t="array" aca="1" ref="BT86" ca="1">IFERROR(AVERAGE(IF(('1. Database - raw'!AW$7:AY$494&gt;0)*('1. Database - raw'!$AD$7:$AD$494=$A86)*('1. Database - raw'!$AP$7:$AP$494&lt;&gt;Dropdown!$AM$11)*(INDIRECT($Q86,TRUE)=$O86),'1. Database - raw'!AW$7:AY$494)),"")</f>
        <v/>
      </c>
      <c r="BU86" s="33" t="str">
        <f t="array" aca="1" ref="BU86" ca="1">IFERROR(_xlfn.STDEV.S(IF(('1. Database - raw'!AW$7:AY$494&gt;0)*('1. Database - raw'!$AD$7:$AD$494=$A86)*('1. Database - raw'!$AP$7:$AP$494&lt;&gt;Dropdown!$AM$11)*(INDIRECT($Q86,TRUE)=$O86),'1. Database - raw'!AW$7:AY$494)),"")</f>
        <v/>
      </c>
      <c r="BV86" s="20" t="str">
        <f t="array" aca="1" ref="BV86" ca="1">IFERROR(IF(COUNT(IF(('1. Database - raw'!AW$7:AY$494&gt;0)*('1. Database - raw'!$AD$7:$AD$494=$A86)*('1. Database - raw'!$AP$7:$AP$494&lt;&gt;Dropdown!$AM$11)*(INDIRECT($Q86,TRUE)=$O86),'1. Database - raw'!AW$7:AY$494))&gt;0,COUNT(IF(('1. Database - raw'!AW$7:AY$494&gt;0)*('1. Database - raw'!$AD$7:$AD$494=$A86)*('1. Database - raw'!$AP$7:$AP$494&lt;&gt;Dropdown!$AM$11)*(INDIRECT($Q86,TRUE)=$O86),'1. Database - raw'!AW$7:AY$494)),""),"")</f>
        <v/>
      </c>
      <c r="BW86" s="14" t="str">
        <f t="shared" ca="1" si="370"/>
        <v/>
      </c>
      <c r="BX86" s="19" t="str">
        <f t="shared" ca="1" si="371"/>
        <v/>
      </c>
      <c r="BY86" s="19" t="str">
        <f t="shared" ca="1" si="372"/>
        <v/>
      </c>
      <c r="BZ86" s="19" t="str">
        <f t="array" aca="1" ref="BZ86" ca="1">IFERROR(AVERAGE(IF(('1. Database - raw'!BC$7:BE$494&gt;0)*('1. Database - raw'!$AD$7:$AD$494=$A86)*('1. Database - raw'!$AP$7:$AP$494&lt;&gt;Dropdown!$AM$11)*(INDIRECT($Q86,TRUE)=$O86),'1. Database - raw'!BC$7:BE$494)),"")</f>
        <v/>
      </c>
      <c r="CA86" s="33" t="str">
        <f t="array" aca="1" ref="CA86" ca="1">IFERROR(_xlfn.STDEV.S(IF(('1. Database - raw'!BC$7:BE$494&gt;0)*('1. Database - raw'!$AD$7:$AD$494=$A86)*('1. Database - raw'!$AP$7:$AP$494&lt;&gt;Dropdown!$AM$11)*(INDIRECT($Q86,TRUE)=$O86),'1. Database - raw'!BC$7:BE$494)),"")</f>
        <v/>
      </c>
      <c r="CB86" s="20" t="str">
        <f t="array" aca="1" ref="CB86" ca="1">IFERROR(IF(COUNT(IF(('1. Database - raw'!BC$7:BE$494&gt;0)*('1. Database - raw'!$AD$7:$AD$494=$A86)*('1. Database - raw'!$AP$7:$AP$494&lt;&gt;Dropdown!$AM$11)*(INDIRECT($Q86,TRUE)=$O86),'1. Database - raw'!BC$7:BE$494))&gt;0,COUNT(IF(('1. Database - raw'!BC$7:BE$494&gt;0)*('1. Database - raw'!$AD$7:$AD$494=$A86)*('1. Database - raw'!$AP$7:$AP$494&lt;&gt;Dropdown!$AM$11)*(INDIRECT($Q86,TRUE)=$O86),'1. Database - raw'!BC$7:BE$494)),""),"")</f>
        <v/>
      </c>
      <c r="CC86" s="101" t="str">
        <f t="shared" ca="1" si="373"/>
        <v/>
      </c>
      <c r="CD86" s="102" t="str">
        <f t="shared" ca="1" si="374"/>
        <v/>
      </c>
      <c r="CE86" s="102" t="str">
        <f t="shared" ca="1" si="375"/>
        <v/>
      </c>
      <c r="CF86" s="102" t="str">
        <f t="array" aca="1" ref="CF86" ca="1">IFERROR(AVERAGE(IF(('1. Database - raw'!BI$7:BK$494&gt;0)*('1. Database - raw'!$AD$7:$AD$494=$A86)*('1. Database - raw'!$AP$7:$AP$494&lt;&gt;Dropdown!$AM$11)*(INDIRECT($Q86,TRUE)=$O86),'1. Database - raw'!BI$7:BK$494)),"")</f>
        <v/>
      </c>
      <c r="CG86" s="269" t="str">
        <f t="array" aca="1" ref="CG86" ca="1">IFERROR(_xlfn.STDEV.S(IF(('1. Database - raw'!BI$7:BK$494&gt;0)*('1. Database - raw'!$AD$7:$AD$494=$A86)*('1. Database - raw'!$AP$7:$AP$494&lt;&gt;Dropdown!$AM$11)*(INDIRECT($Q86,TRUE)=$O86),'1. Database - raw'!BI$7:BK$494)),"")</f>
        <v/>
      </c>
      <c r="CH86" s="20" t="str">
        <f t="array" aca="1" ref="CH86" ca="1">IFERROR(IF(COUNT(IF(('1. Database - raw'!BI$7:BK$494&gt;0)*('1. Database - raw'!$AD$7:$AD$494=$A86)*('1. Database - raw'!$AP$7:$AP$494&lt;&gt;Dropdown!$AM$11)*(INDIRECT($Q86,TRUE)=$O86),'1. Database - raw'!BI$7:BK$494))&gt;0,COUNT(IF(('1. Database - raw'!BI$7:BK$494&gt;0)*('1. Database - raw'!$AD$7:$AD$494=$A86)*('1. Database - raw'!$AP$7:$AP$494&lt;&gt;Dropdown!$AM$11)*(INDIRECT($Q86,TRUE)=$O86),'1. Database - raw'!BI$7:BK$494)),""),"")</f>
        <v/>
      </c>
      <c r="CI86" s="14" t="str">
        <f t="shared" ca="1" si="211"/>
        <v/>
      </c>
      <c r="CJ86" s="19" t="str">
        <f t="shared" ca="1" si="212"/>
        <v/>
      </c>
      <c r="CK86" s="19" t="str">
        <f t="shared" ca="1" si="213"/>
        <v/>
      </c>
      <c r="CL86" s="19" t="str">
        <f t="array" aca="1" ref="CL86" ca="1">IFERROR(AVERAGE(IF(('1. Database - raw'!BO$7:BQ$494&gt;0)*('1. Database - raw'!$AD$7:$AD$494=$A86)*(INDIRECT($Q86,TRUE)=$O86),'1. Database - raw'!BO$7:BQ$494)),"")</f>
        <v/>
      </c>
      <c r="CM86" s="33" t="str">
        <f t="array" aca="1" ref="CM86" ca="1">IFERROR(_xlfn.STDEV.S(IF(('1. Database - raw'!BO$7:BQ$494&gt;0)*('1. Database - raw'!$AD$7:$AD$494=$A86)*(INDIRECT($Q86,TRUE)=$O86),'1. Database - raw'!BO$7:BQ$494)),"")</f>
        <v/>
      </c>
      <c r="CN86" s="20" t="str">
        <f t="array" aca="1" ref="CN86" ca="1">IFERROR(IF(COUNT(IF(('1. Database - raw'!BO$7:BQ$494&gt;0)*('1. Database - raw'!$AD$7:$AD$494=$A86)*(INDIRECT($Q86,TRUE)=$O86),'1. Database - raw'!BO$7:BQ$494))&gt;0,COUNT(IF(('1. Database - raw'!BO$7:BQ$494&gt;0)*('1. Database - raw'!$AD$7:$AD$494=$A86)*(INDIRECT($Q86,TRUE)=$O86),'1. Database - raw'!BO$7:BQ$494)),""),"")</f>
        <v/>
      </c>
      <c r="CO86" s="14" t="str">
        <f t="shared" ca="1" si="214"/>
        <v/>
      </c>
      <c r="CP86" s="19" t="str">
        <f t="shared" ca="1" si="215"/>
        <v/>
      </c>
      <c r="CQ86" s="19" t="str">
        <f t="shared" ca="1" si="216"/>
        <v/>
      </c>
      <c r="CR86" s="19" t="str">
        <f t="array" aca="1" ref="CR86" ca="1">IFERROR(AVERAGE(IF(('1. Database - raw'!BU$7:BW$494&gt;0)*('1. Database - raw'!$AD$7:$AD$494=$A86)*(INDIRECT($Q86,TRUE)=$O86),'1. Database - raw'!BU$7:BW$494)),"")</f>
        <v/>
      </c>
      <c r="CS86" s="33" t="str">
        <f t="array" aca="1" ref="CS86" ca="1">IFERROR(_xlfn.STDEV.S(IF(('1. Database - raw'!BU$7:BW$494&gt;0)*('1. Database - raw'!$AD$7:$AD$494=$A86)*(INDIRECT($Q86,TRUE)=$O86),'1. Database - raw'!BU$7:BW$494)),"")</f>
        <v/>
      </c>
      <c r="CT86" s="20" t="str">
        <f t="array" aca="1" ref="CT86" ca="1">IFERROR(IF(COUNT(IF(('1. Database - raw'!BU$7:BW$494&gt;0)*('1. Database - raw'!$AD$7:$AD$494=$A86)*(INDIRECT($Q86,TRUE)=$O86),'1. Database - raw'!BU$7:BW$494))&gt;0,COUNT(IF(('1. Database - raw'!BU$7:BW$494&gt;0)*('1. Database - raw'!$AD$7:$AD$494=$A86)*(INDIRECT($Q86,TRUE)=$O86),'1. Database - raw'!BU$7:BW$494)),""),"")</f>
        <v/>
      </c>
      <c r="CU86" s="14" t="str">
        <f t="shared" ca="1" si="217"/>
        <v/>
      </c>
      <c r="CV86" s="19" t="str">
        <f t="shared" ca="1" si="218"/>
        <v/>
      </c>
      <c r="CW86" s="19" t="str">
        <f t="shared" ca="1" si="219"/>
        <v/>
      </c>
      <c r="CX86" s="19" t="str">
        <f t="array" aca="1" ref="CX86" ca="1">IFERROR(AVERAGE(IF(('1. Database - raw'!CA$7:CC$494&gt;0)*('1. Database - raw'!$AD$7:$AD$494=$A86)*(INDIRECT($Q86,TRUE)=$O86),'1. Database - raw'!CA$7:CC$494)),"")</f>
        <v/>
      </c>
      <c r="CY86" s="33" t="str">
        <f t="array" aca="1" ref="CY86" ca="1">IFERROR(_xlfn.STDEV.S(IF(('1. Database - raw'!CA$7:CC$494&gt;0)*('1. Database - raw'!$AD$7:$AD$494=$A86)*(INDIRECT($Q86,TRUE)=$O86),'1. Database - raw'!CA$7:CC$494)),"")</f>
        <v/>
      </c>
      <c r="CZ86" s="20" t="str">
        <f t="array" aca="1" ref="CZ86" ca="1">IFERROR(IF(COUNT(IF(('1. Database - raw'!CA$7:CC$494&gt;0)*('1. Database - raw'!$AD$7:$AD$494=$A86)*(INDIRECT($Q86,TRUE)=$O86),'1. Database - raw'!CA$7:CC$494))&gt;0,COUNT(IF(('1. Database - raw'!CA$7:CC$494&gt;0)*('1. Database - raw'!$AD$7:$AD$494=$A86)*(INDIRECT($Q86,TRUE)=$O86),'1. Database - raw'!CA$7:CC$494)),""),"")</f>
        <v/>
      </c>
      <c r="DA86" s="14" t="str">
        <f t="shared" ca="1" si="220"/>
        <v/>
      </c>
      <c r="DB86" s="19" t="str">
        <f t="shared" ca="1" si="221"/>
        <v/>
      </c>
      <c r="DC86" s="19" t="str">
        <f t="shared" ca="1" si="222"/>
        <v/>
      </c>
      <c r="DD86" s="19" t="str">
        <f t="array" aca="1" ref="DD86" ca="1">IFERROR(AVERAGE(IF(('1. Database - raw'!CG$7:CI$494&gt;0)*('1. Database - raw'!$AD$7:$AD$494=$A86)*(INDIRECT($Q86,TRUE)=$O86),'1. Database - raw'!CG$7:CI$494)),"")</f>
        <v/>
      </c>
      <c r="DE86" s="33" t="str">
        <f t="array" aca="1" ref="DE86" ca="1">IFERROR(_xlfn.STDEV.S(IF(('1. Database - raw'!CG$7:CI$494&gt;0)*('1. Database - raw'!$AD$7:$AD$494=$A86)*(INDIRECT($Q86,TRUE)=$O86),'1. Database - raw'!CG$7:CI$494)),"")</f>
        <v/>
      </c>
      <c r="DF86" s="20" t="str">
        <f t="array" aca="1" ref="DF86" ca="1">IFERROR(IF(COUNT(IF(('1. Database - raw'!CG$7:CI$494&gt;0)*('1. Database - raw'!$AD$7:$AD$494=$A86)*(INDIRECT($Q86,TRUE)=$O86),'1. Database - raw'!CG$7:CI$494))&gt;0,COUNT(IF(('1. Database - raw'!CG$7:CI$494&gt;0)*('1. Database - raw'!$AD$7:$AD$494=$A86)*(INDIRECT($Q86,TRUE)=$O86),'1. Database - raw'!CG$7:CI$494)),""),"")</f>
        <v/>
      </c>
      <c r="DG86" s="14" t="str">
        <f t="shared" ca="1" si="223"/>
        <v/>
      </c>
      <c r="DH86" s="19" t="str">
        <f t="shared" ca="1" si="224"/>
        <v/>
      </c>
      <c r="DI86" s="19" t="str">
        <f t="shared" ca="1" si="225"/>
        <v/>
      </c>
      <c r="DJ86" s="19" t="str">
        <f t="array" aca="1" ref="DJ86" ca="1">IFERROR(AVERAGE(IF(('1. Database - raw'!CM$7:CO$494&gt;0)*('1. Database - raw'!$AD$7:$AD$494=$A86)*(INDIRECT($Q86,TRUE)=$O86),'1. Database - raw'!CM$7:CO$494)),"")</f>
        <v/>
      </c>
      <c r="DK86" s="33" t="str">
        <f t="array" aca="1" ref="DK86" ca="1">IFERROR(_xlfn.STDEV.S(IF(('1. Database - raw'!CM$7:CO$494&gt;0)*('1. Database - raw'!$AD$7:$AD$494=$A86)*(INDIRECT($Q86,TRUE)=$O86),'1. Database - raw'!CM$7:CO$494)),"")</f>
        <v/>
      </c>
      <c r="DL86" s="20" t="str">
        <f t="array" aca="1" ref="DL86" ca="1">IFERROR(IF(COUNT(IF(('1. Database - raw'!CM$7:CO$494&gt;0)*('1. Database - raw'!$AD$7:$AD$494=$A86)*(INDIRECT($Q86,TRUE)=$O86),'1. Database - raw'!CM$7:CO$494))&gt;0,COUNT(IF(('1. Database - raw'!CM$7:CO$494&gt;0)*('1. Database - raw'!$AD$7:$AD$494=$A86)*(INDIRECT($Q86,TRUE)=$O86),'1. Database - raw'!CM$7:CO$494)),""),"")</f>
        <v/>
      </c>
      <c r="DM86" s="14" t="str">
        <f t="shared" ca="1" si="226"/>
        <v/>
      </c>
      <c r="DN86" s="19" t="str">
        <f t="shared" ca="1" si="227"/>
        <v/>
      </c>
      <c r="DO86" s="19" t="str">
        <f t="shared" ca="1" si="228"/>
        <v/>
      </c>
      <c r="DP86" s="19" t="str">
        <f t="array" aca="1" ref="DP86" ca="1">IFERROR(AVERAGE(IF(('1. Database - raw'!CS$7:CU$494&gt;0)*('1. Database - raw'!$AD$7:$AD$494=$A86)*(INDIRECT($Q86,TRUE)=$O86),'1. Database - raw'!CS$7:CU$494)),"")</f>
        <v/>
      </c>
      <c r="DQ86" s="33" t="str">
        <f t="array" aca="1" ref="DQ86" ca="1">IFERROR(_xlfn.STDEV.S(IF(('1. Database - raw'!CS$7:CU$494&gt;0)*('1. Database - raw'!$AD$7:$AD$494=$A86)*(INDIRECT($Q86,TRUE)=$O86),'1. Database - raw'!CS$7:CU$494)),"")</f>
        <v/>
      </c>
      <c r="DR86" s="20" t="str">
        <f t="array" aca="1" ref="DR86" ca="1">IFERROR(IF(COUNT(IF(('1. Database - raw'!CS$7:CU$494&gt;0)*('1. Database - raw'!$AD$7:$AD$494=$A86)*(INDIRECT($Q86,TRUE)=$O86),'1. Database - raw'!CS$7:CU$494))&gt;0,COUNT(IF(('1. Database - raw'!CS$7:CU$494&gt;0)*('1. Database - raw'!$AD$7:$AD$494=$A86)*(INDIRECT($Q86,TRUE)=$O86),'1. Database - raw'!CS$7:CU$494)),""),"")</f>
        <v/>
      </c>
      <c r="DS86" s="14" t="str">
        <f t="shared" ca="1" si="229"/>
        <v/>
      </c>
      <c r="DT86" s="19" t="str">
        <f t="shared" ca="1" si="230"/>
        <v/>
      </c>
      <c r="DU86" s="19" t="str">
        <f t="shared" ca="1" si="231"/>
        <v/>
      </c>
      <c r="DV86" s="19" t="str">
        <f t="array" aca="1" ref="DV86" ca="1">IFERROR(AVERAGE(IF(('1. Database - raw'!CY$7:DA$494&gt;0)*('1. Database - raw'!$AD$7:$AD$494=$A86)*(INDIRECT($Q86,TRUE)=$O86),'1. Database - raw'!CY$7:DA$494)),"")</f>
        <v/>
      </c>
      <c r="DW86" s="33" t="str">
        <f t="array" aca="1" ref="DW86" ca="1">IFERROR(_xlfn.STDEV.S(IF(('1. Database - raw'!CY$7:DA$494&gt;0)*('1. Database - raw'!$AD$7:$AD$494=$A86)*(INDIRECT($Q86,TRUE)=$O86),'1. Database - raw'!CY$7:DA$494)),"")</f>
        <v/>
      </c>
      <c r="DX86" s="20" t="str">
        <f t="array" aca="1" ref="DX86" ca="1">IFERROR(IF(COUNT(IF(('1. Database - raw'!CY$7:DA$494&gt;0)*('1. Database - raw'!$AD$7:$AD$494=$A86)*(INDIRECT($Q86,TRUE)=$O86),'1. Database - raw'!CY$7:DA$494))&gt;0,COUNT(IF(('1. Database - raw'!CY$7:DA$494&gt;0)*('1. Database - raw'!$AD$7:$AD$494=$A86)*(INDIRECT($Q86,TRUE)=$O86),'1. Database - raw'!CY$7:DA$494)),""),"")</f>
        <v/>
      </c>
      <c r="DY86" s="14" t="str">
        <f t="shared" ca="1" si="232"/>
        <v/>
      </c>
      <c r="DZ86" s="19" t="str">
        <f t="shared" ca="1" si="233"/>
        <v/>
      </c>
      <c r="EA86" s="19" t="str">
        <f t="shared" ca="1" si="234"/>
        <v/>
      </c>
      <c r="EB86" s="19" t="str">
        <f t="array" aca="1" ref="EB86" ca="1">IFERROR(AVERAGE(IF(('1. Database - raw'!DE$7:DG$494&gt;0)*('1. Database - raw'!$AD$7:$AD$494=$A86)*(INDIRECT($Q86,TRUE)=$O86),'1. Database - raw'!DE$7:DG$494)),"")</f>
        <v/>
      </c>
      <c r="EC86" s="33" t="str">
        <f t="array" aca="1" ref="EC86" ca="1">IFERROR(_xlfn.STDEV.S(IF(('1. Database - raw'!DE$7:DG$494&gt;0)*('1. Database - raw'!$AD$7:$AD$494=$A86)*(INDIRECT($Q86,TRUE)=$O86),'1. Database - raw'!DE$7:DG$494)),"")</f>
        <v/>
      </c>
      <c r="ED86" s="20" t="str">
        <f t="array" aca="1" ref="ED86" ca="1">IFERROR(IF(COUNT(IF(('1. Database - raw'!DE$7:DG$494&gt;0)*('1. Database - raw'!$AD$7:$AD$494=$A86)*(INDIRECT($Q86,TRUE)=$O86),'1. Database - raw'!DE$7:DG$494))&gt;0,COUNT(IF(('1. Database - raw'!DE$7:DG$494&gt;0)*('1. Database - raw'!$AD$7:$AD$494=$A86)*(INDIRECT($Q86,TRUE)=$O86),'1. Database - raw'!DE$7:DG$494)),""),"")</f>
        <v/>
      </c>
      <c r="EE86" s="101" t="str">
        <f t="shared" ca="1" si="235"/>
        <v/>
      </c>
      <c r="EF86" s="102" t="str">
        <f t="shared" ca="1" si="236"/>
        <v/>
      </c>
      <c r="EG86" s="102" t="str">
        <f t="shared" ca="1" si="237"/>
        <v/>
      </c>
      <c r="EH86" s="102" t="str">
        <f t="array" aca="1" ref="EH86" ca="1">IFERROR(AVERAGE(IF(('1. Database - raw'!DK$7:DM$494&gt;0)*('1. Database - raw'!$AD$7:$AD$494=$A86)*(INDIRECT($Q86,TRUE)=$O86),'1. Database - raw'!DK$7:DM$494)),"")</f>
        <v/>
      </c>
      <c r="EI86" s="269" t="str">
        <f t="array" aca="1" ref="EI86" ca="1">IFERROR(_xlfn.STDEV.S(IF(('1. Database - raw'!DK$7:DM$494&gt;0)*('1. Database - raw'!$AD$7:$AD$494=$A86)*(INDIRECT($Q86,TRUE)=$O86),'1. Database - raw'!DK$7:DM$494)),"")</f>
        <v/>
      </c>
      <c r="EJ86" s="20" t="str">
        <f t="array" aca="1" ref="EJ86" ca="1">IFERROR(IF(COUNT(IF(('1. Database - raw'!DK$7:DM$494&gt;0)*('1. Database - raw'!$AD$7:$AD$494=$A86)*(INDIRECT($Q86,TRUE)=$O86),'1. Database - raw'!DK$7:DM$494))&gt;0,COUNT(IF(('1. Database - raw'!DK$7:DM$494&gt;0)*('1. Database - raw'!$AD$7:$AD$494=$A86)*(INDIRECT($Q86,TRUE)=$O86),'1. Database - raw'!DK$7:DM$494)),""),"")</f>
        <v/>
      </c>
      <c r="EK86" s="14">
        <f t="shared" ca="1" si="238"/>
        <v>52.946824145894901</v>
      </c>
      <c r="EL86" s="19">
        <f t="shared" ca="1" si="239"/>
        <v>55.533169693105499</v>
      </c>
      <c r="EM86" s="19">
        <f t="shared" ca="1" si="240"/>
        <v>54.224579021002995</v>
      </c>
      <c r="EN86" s="19">
        <f t="array" aca="1" ref="EN86" ca="1">IFERROR(AVERAGE(IF(('1. Database - raw'!DQ$7:DS$494&gt;0)*('1. Database - raw'!$AD$7:$AD$494=$A86)*(INDIRECT($Q86,TRUE)=$O86),'1. Database - raw'!DQ$7:DS$494)),"")</f>
        <v>54.5</v>
      </c>
      <c r="EO86" s="33">
        <f t="array" aca="1" ref="EO86" ca="1">IFERROR(_xlfn.STDEV.S(IF(('1. Database - raw'!DQ$7:DS$494&gt;0)*('1. Database - raw'!$AD$7:$AD$494=$A86)*(INDIRECT($Q86,TRUE)=$O86),'1. Database - raw'!DQ$7:DS$494)),"")</f>
        <v>5.5</v>
      </c>
      <c r="EP86" s="20">
        <f t="array" aca="1" ref="EP86" ca="1">IFERROR(IF(COUNT(IF(('1. Database - raw'!DQ$7:DS$494&gt;0)*('1. Database - raw'!$AD$7:$AD$494=$A86)*(INDIRECT($Q86,TRUE)=$O86),'1. Database - raw'!DQ$7:DS$494))&gt;0,COUNT(IF(('1. Database - raw'!DQ$7:DS$494&gt;0)*('1. Database - raw'!$AD$7:$AD$494=$A86)*(INDIRECT($Q86,TRUE)=$O86),'1. Database - raw'!DQ$7:DS$494)),""),"")</f>
        <v>3</v>
      </c>
      <c r="EQ86" s="14" t="str">
        <f t="shared" ca="1" si="241"/>
        <v/>
      </c>
      <c r="ER86" s="19" t="str">
        <f t="shared" ca="1" si="242"/>
        <v/>
      </c>
      <c r="ES86" s="19" t="str">
        <f t="shared" ca="1" si="243"/>
        <v/>
      </c>
      <c r="ET86" s="19" t="str">
        <f t="array" aca="1" ref="ET86" ca="1">IFERROR(AVERAGE(IF(('1. Database - raw'!DW$7:DY$494&gt;0)*('1. Database - raw'!$AD$7:$AD$494=$A86)*(INDIRECT($Q86,TRUE)=$O86),'1. Database - raw'!DW$7:DY$494)),"")</f>
        <v/>
      </c>
      <c r="EU86" s="33" t="str">
        <f t="array" aca="1" ref="EU86" ca="1">IFERROR(_xlfn.STDEV.S(IF(('1. Database - raw'!DW$7:DY$494&gt;0)*('1. Database - raw'!$AD$7:$AD$494=$A86)*(INDIRECT($Q86,TRUE)=$O86),'1. Database - raw'!DW$7:DY$494)),"")</f>
        <v/>
      </c>
      <c r="EV86" s="20" t="str">
        <f t="array" aca="1" ref="EV86" ca="1">IFERROR(IF(COUNT(IF(('1. Database - raw'!DW$7:DY$494&gt;0)*('1. Database - raw'!$AD$7:$AD$494=$A86)*(INDIRECT($Q86,TRUE)=$O86),'1. Database - raw'!DW$7:DY$494))&gt;0,COUNT(IF(('1. Database - raw'!DW$7:DY$494&gt;0)*('1. Database - raw'!$AD$7:$AD$494=$A86)*(INDIRECT($Q86,TRUE)=$O86),'1. Database - raw'!DW$7:DY$494)),""),"")</f>
        <v/>
      </c>
      <c r="EW86" s="14" t="str">
        <f t="shared" ca="1" si="244"/>
        <v/>
      </c>
      <c r="EX86" s="19" t="str">
        <f t="shared" ca="1" si="245"/>
        <v/>
      </c>
      <c r="EY86" s="19" t="str">
        <f t="shared" ca="1" si="246"/>
        <v/>
      </c>
      <c r="EZ86" s="19" t="str">
        <f t="array" aca="1" ref="EZ86" ca="1">IFERROR(AVERAGE(IF(('1. Database - raw'!EC$7:EE$494&gt;0)*('1. Database - raw'!$AD$7:$AD$494=$A86)*(INDIRECT($Q86,TRUE)=$O86),'1. Database - raw'!EC$7:EE$494)),"")</f>
        <v/>
      </c>
      <c r="FA86" s="33" t="str">
        <f t="array" aca="1" ref="FA86" ca="1">IFERROR(_xlfn.STDEV.S(IF(('1. Database - raw'!EC$7:EE$494&gt;0)*('1. Database - raw'!$AD$7:$AD$494=$A86)*(INDIRECT($Q86,TRUE)=$O86),'1. Database - raw'!EC$7:EE$494)),"")</f>
        <v/>
      </c>
      <c r="FB86" s="20" t="str">
        <f t="array" aca="1" ref="FB86" ca="1">IFERROR(IF(COUNT(IF(('1. Database - raw'!EC$7:EE$494&gt;0)*('1. Database - raw'!$AD$7:$AD$494=$A86)*(INDIRECT($Q86,TRUE)=$O86),'1. Database - raw'!EC$7:EE$494))&gt;0,COUNT(IF(('1. Database - raw'!EC$7:EE$494&gt;0)*('1. Database - raw'!$AD$7:$AD$494=$A86)*(INDIRECT($Q86,TRUE)=$O86),'1. Database - raw'!EC$7:EE$494)),""),"")</f>
        <v/>
      </c>
      <c r="FC86" s="14" t="str">
        <f t="shared" ca="1" si="247"/>
        <v/>
      </c>
      <c r="FD86" s="19" t="str">
        <f t="shared" ca="1" si="248"/>
        <v/>
      </c>
      <c r="FE86" s="19" t="str">
        <f t="shared" ca="1" si="249"/>
        <v/>
      </c>
      <c r="FF86" s="19" t="str">
        <f t="array" aca="1" ref="FF86" ca="1">IFERROR(AVERAGE(IF(('1. Database - raw'!EI$7:EK$494&gt;0)*('1. Database - raw'!$AD$7:$AD$494=$A86)*(INDIRECT($Q86,TRUE)=$O86),'1. Database - raw'!EI$7:EK$494)),"")</f>
        <v/>
      </c>
      <c r="FG86" s="33" t="str">
        <f t="array" aca="1" ref="FG86" ca="1">IFERROR(_xlfn.STDEV.S(IF(('1. Database - raw'!EI$7:EK$494&gt;0)*('1. Database - raw'!$AD$7:$AD$494=$A86)*(INDIRECT($Q86,TRUE)=$O86),'1. Database - raw'!EI$7:EK$494)),"")</f>
        <v/>
      </c>
      <c r="FH86" s="20" t="str">
        <f t="array" aca="1" ref="FH86" ca="1">IFERROR(IF(COUNT(IF(('1. Database - raw'!EI$7:EK$494&gt;0)*('1. Database - raw'!$AD$7:$AD$494=$A86)*(INDIRECT($Q86,TRUE)=$O86),'1. Database - raw'!EI$7:EK$494))&gt;0,COUNT(IF(('1. Database - raw'!EI$7:EK$494&gt;0)*('1. Database - raw'!$AD$7:$AD$494=$A86)*(INDIRECT($Q86,TRUE)=$O86),'1. Database - raw'!EI$7:EK$494)),""),"")</f>
        <v/>
      </c>
      <c r="FI86" s="14" t="str">
        <f t="shared" ca="1" si="250"/>
        <v/>
      </c>
      <c r="FJ86" s="19" t="str">
        <f t="shared" ca="1" si="251"/>
        <v/>
      </c>
      <c r="FK86" s="19" t="str">
        <f t="shared" ca="1" si="252"/>
        <v/>
      </c>
      <c r="FL86" s="19" t="str">
        <f t="array" aca="1" ref="FL86" ca="1">IFERROR(AVERAGE(IF(('1. Database - raw'!EO$7:EQ$494&gt;0)*('1. Database - raw'!$AD$7:$AD$494=$A86)*(INDIRECT($Q86,TRUE)=$O86),'1. Database - raw'!EO$7:EQ$494)),"")</f>
        <v/>
      </c>
      <c r="FM86" s="33" t="str">
        <f t="array" aca="1" ref="FM86" ca="1">IFERROR(_xlfn.STDEV.S(IF(('1. Database - raw'!EO$7:EQ$494&gt;0)*('1. Database - raw'!$AD$7:$AD$494=$A86)*(INDIRECT($Q86,TRUE)=$O86),'1. Database - raw'!EO$7:EQ$494)),"")</f>
        <v/>
      </c>
      <c r="FN86" s="20" t="str">
        <f t="array" aca="1" ref="FN86" ca="1">IFERROR(IF(COUNT(IF(('1. Database - raw'!EO$7:EQ$494&gt;0)*('1. Database - raw'!$AD$7:$AD$494=$A86)*(INDIRECT($Q86,TRUE)=$O86),'1. Database - raw'!EO$7:EQ$494))&gt;0,COUNT(IF(('1. Database - raw'!EO$7:EQ$494&gt;0)*('1. Database - raw'!$AD$7:$AD$494=$A86)*(INDIRECT($Q86,TRUE)=$O86),'1. Database - raw'!EO$7:EQ$494)),""),"")</f>
        <v/>
      </c>
      <c r="FO86" s="14" t="str">
        <f t="shared" ca="1" si="253"/>
        <v/>
      </c>
      <c r="FP86" s="19" t="str">
        <f t="shared" ca="1" si="254"/>
        <v/>
      </c>
      <c r="FQ86" s="19" t="str">
        <f t="shared" ca="1" si="255"/>
        <v/>
      </c>
      <c r="FR86" s="19" t="str">
        <f t="array" aca="1" ref="FR86" ca="1">IFERROR(AVERAGE(IF(('1. Database - raw'!EU$7:EW$494&gt;0)*('1. Database - raw'!$AD$7:$AD$494=$A86)*(INDIRECT($Q86,TRUE)=$O86),'1. Database - raw'!EU$7:EW$494)),"")</f>
        <v/>
      </c>
      <c r="FS86" s="33" t="str">
        <f t="array" aca="1" ref="FS86" ca="1">IFERROR(_xlfn.STDEV.S(IF(('1. Database - raw'!EU$7:EW$494&gt;0)*('1. Database - raw'!$AD$7:$AD$494=$A86)*(INDIRECT($Q86,TRUE)=$O86),'1. Database - raw'!EU$7:EW$494)),"")</f>
        <v/>
      </c>
      <c r="FT86" s="20" t="str">
        <f t="array" aca="1" ref="FT86" ca="1">IFERROR(IF(COUNT(IF(('1. Database - raw'!EU$7:EW$494&gt;0)*('1. Database - raw'!$AD$7:$AD$494=$A86)*(INDIRECT($Q86,TRUE)=$O86),'1. Database - raw'!EU$7:EW$494))&gt;0,COUNT(IF(('1. Database - raw'!EU$7:EW$494&gt;0)*('1. Database - raw'!$AD$7:$AD$494=$A86)*(INDIRECT($Q86,TRUE)=$O86),'1. Database - raw'!EU$7:EW$494)),""),"")</f>
        <v/>
      </c>
      <c r="FU86" s="14" t="str">
        <f t="shared" ca="1" si="256"/>
        <v/>
      </c>
      <c r="FV86" s="19" t="str">
        <f t="shared" ca="1" si="257"/>
        <v/>
      </c>
      <c r="FW86" s="19" t="str">
        <f t="shared" ca="1" si="258"/>
        <v/>
      </c>
      <c r="FX86" s="19" t="str">
        <f t="array" aca="1" ref="FX86" ca="1">IFERROR(AVERAGE(IF(('1. Database - raw'!FA$7:FC$494&gt;0)*('1. Database - raw'!$AD$7:$AD$494=$A86)*(INDIRECT($Q86,TRUE)=$O86),'1. Database - raw'!FA$7:FC$494)),"")</f>
        <v/>
      </c>
      <c r="FY86" s="33" t="str">
        <f t="array" aca="1" ref="FY86" ca="1">IFERROR(_xlfn.STDEV.S(IF(('1. Database - raw'!FA$7:FC$494&gt;0)*('1. Database - raw'!$AD$7:$AD$494=$A86)*(INDIRECT($Q86,TRUE)=$O86),'1. Database - raw'!FA$7:FC$494)),"")</f>
        <v/>
      </c>
      <c r="FZ86" s="20" t="str">
        <f t="array" aca="1" ref="FZ86" ca="1">IFERROR(IF(COUNT(IF(('1. Database - raw'!FA$7:FC$494&gt;0)*('1. Database - raw'!$AD$7:$AD$494=$A86)*(INDIRECT($Q86,TRUE)=$O86),'1. Database - raw'!FA$7:FC$494))&gt;0,COUNT(IF(('1. Database - raw'!FA$7:FC$494&gt;0)*('1. Database - raw'!$AD$7:$AD$494=$A86)*(INDIRECT($Q86,TRUE)=$O86),'1. Database - raw'!FA$7:FC$494)),""),"")</f>
        <v/>
      </c>
      <c r="GA86" s="14" t="str">
        <f t="shared" ca="1" si="259"/>
        <v/>
      </c>
      <c r="GB86" s="19" t="str">
        <f t="shared" ca="1" si="260"/>
        <v/>
      </c>
      <c r="GC86" s="19" t="str">
        <f t="shared" ca="1" si="261"/>
        <v/>
      </c>
      <c r="GD86" s="19" t="str">
        <f t="array" aca="1" ref="GD86" ca="1">IFERROR(AVERAGE(IF(('1. Database - raw'!FG$7:FI$494&gt;0)*('1. Database - raw'!$AD$7:$AD$494=$A86)*(INDIRECT($Q86,TRUE)=$O86),'1. Database - raw'!FG$7:FI$494)),"")</f>
        <v/>
      </c>
      <c r="GE86" s="33" t="str">
        <f t="array" aca="1" ref="GE86" ca="1">IFERROR(_xlfn.STDEV.S(IF(('1. Database - raw'!FG$7:FI$494&gt;0)*('1. Database - raw'!$AD$7:$AD$494=$A86)*(INDIRECT($Q86,TRUE)=$O86),'1. Database - raw'!FG$7:FI$494)),"")</f>
        <v/>
      </c>
      <c r="GF86" s="20" t="str">
        <f t="array" aca="1" ref="GF86" ca="1">IFERROR(IF(COUNT(IF(('1. Database - raw'!FG$7:FI$494&gt;0)*('1. Database - raw'!$AD$7:$AD$494=$A86)*(INDIRECT($Q86,TRUE)=$O86),'1. Database - raw'!FG$7:FI$494))&gt;0,COUNT(IF(('1. Database - raw'!FG$7:FI$494&gt;0)*('1. Database - raw'!$AD$7:$AD$494=$A86)*(INDIRECT($Q86,TRUE)=$O86),'1. Database - raw'!FG$7:FI$494)),""),"")</f>
        <v/>
      </c>
      <c r="GG86" s="14" t="str">
        <f t="shared" ca="1" si="262"/>
        <v/>
      </c>
      <c r="GH86" s="19" t="str">
        <f t="shared" ca="1" si="263"/>
        <v/>
      </c>
      <c r="GI86" s="19" t="str">
        <f t="shared" ca="1" si="264"/>
        <v/>
      </c>
      <c r="GJ86" s="19" t="str">
        <f t="array" aca="1" ref="GJ86" ca="1">IFERROR(AVERAGE(IF(('1. Database - raw'!FM$7:FO$494&gt;0)*('1. Database - raw'!$AD$7:$AD$494=$A86)*(INDIRECT($Q86,TRUE)=$O86),'1. Database - raw'!FM$7:FO$494)),"")</f>
        <v/>
      </c>
      <c r="GK86" s="33" t="str">
        <f t="array" aca="1" ref="GK86" ca="1">IFERROR(_xlfn.STDEV.S(IF(('1. Database - raw'!FM$7:FO$494&gt;0)*('1. Database - raw'!$AD$7:$AD$494=$A86)*(INDIRECT($Q86,TRUE)=$O86),'1. Database - raw'!FM$7:FO$494)),"")</f>
        <v/>
      </c>
      <c r="GL86" s="20" t="str">
        <f t="array" aca="1" ref="GL86" ca="1">IFERROR(IF(COUNT(IF(('1. Database - raw'!FM$7:FO$494&gt;0)*('1. Database - raw'!$AD$7:$AD$494=$A86)*(INDIRECT($Q86,TRUE)=$O86),'1. Database - raw'!FM$7:FO$494))&gt;0,COUNT(IF(('1. Database - raw'!FM$7:FO$494&gt;0)*('1. Database - raw'!$AD$7:$AD$494=$A86)*(INDIRECT($Q86,TRUE)=$O86),'1. Database - raw'!FM$7:FO$494)),""),"")</f>
        <v/>
      </c>
      <c r="GM86" s="14">
        <f t="shared" ca="1" si="265"/>
        <v>115.22399355583322</v>
      </c>
      <c r="GN86" s="19">
        <f t="shared" ca="1" si="266"/>
        <v>129.71277710529142</v>
      </c>
      <c r="GO86" s="19">
        <f t="shared" ca="1" si="267"/>
        <v>122.25393324261323</v>
      </c>
      <c r="GP86" s="19">
        <f t="array" aca="1" ref="GP86" ca="1">IFERROR(AVERAGE(IF(('1. Database - raw'!FS$7:FU$494&gt;0)*('1. Database - raw'!$AD$7:$AD$494=$A86)*(INDIRECT($Q86,TRUE)=$O86),'1. Database - raw'!FS$7:FU$494)),"")</f>
        <v>123.5</v>
      </c>
      <c r="GQ86" s="33">
        <f t="array" aca="1" ref="GQ86" ca="1">IFERROR(_xlfn.STDEV.S(IF(('1. Database - raw'!FS$7:FU$494&gt;0)*('1. Database - raw'!$AD$7:$AD$494=$A86)*(INDIRECT($Q86,TRUE)=$O86),'1. Database - raw'!FS$7:FU$494)),"")</f>
        <v>17.677669529663689</v>
      </c>
      <c r="GR86" s="20">
        <f t="array" aca="1" ref="GR86" ca="1">IFERROR(IF(COUNT(IF(('1. Database - raw'!FS$7:FU$494&gt;0)*('1. Database - raw'!$AD$7:$AD$494=$A86)*(INDIRECT($Q86,TRUE)=$O86),'1. Database - raw'!FS$7:FU$494))&gt;0,COUNT(IF(('1. Database - raw'!FS$7:FU$494&gt;0)*('1. Database - raw'!$AD$7:$AD$494=$A86)*(INDIRECT($Q86,TRUE)=$O86),'1. Database - raw'!FS$7:FU$494)),""),"")</f>
        <v>2</v>
      </c>
      <c r="GS86" s="14" t="str">
        <f t="shared" ca="1" si="268"/>
        <v/>
      </c>
      <c r="GT86" s="19" t="str">
        <f t="shared" ca="1" si="269"/>
        <v/>
      </c>
      <c r="GU86" s="19" t="str">
        <f t="shared" ca="1" si="270"/>
        <v/>
      </c>
      <c r="GV86" s="19" t="str">
        <f t="array" aca="1" ref="GV86" ca="1">IFERROR(AVERAGE(IF(('1. Database - raw'!FY$7:GA$494&gt;0)*('1. Database - raw'!$AD$7:$AD$494=$A86)*(INDIRECT($Q86,TRUE)=$O86),'1. Database - raw'!FY$7:GA$494)),"")</f>
        <v/>
      </c>
      <c r="GW86" s="33" t="str">
        <f t="array" aca="1" ref="GW86" ca="1">IFERROR(_xlfn.STDEV.S(IF(('1. Database - raw'!FY$7:GA$494&gt;0)*('1. Database - raw'!$AD$7:$AD$494=$A86)*(INDIRECT($Q86,TRUE)=$O86),'1. Database - raw'!FY$7:GA$494)),"")</f>
        <v/>
      </c>
      <c r="GX86" s="20" t="str">
        <f t="array" aca="1" ref="GX86" ca="1">IFERROR(IF(COUNT(IF(('1. Database - raw'!FY$7:GA$494&gt;0)*('1. Database - raw'!$AD$7:$AD$494=$A86)*(INDIRECT($Q86,TRUE)=$O86),'1. Database - raw'!FY$7:GA$494))&gt;0,COUNT(IF(('1. Database - raw'!FY$7:GA$494&gt;0)*('1. Database - raw'!$AD$7:$AD$494=$A86)*(INDIRECT($Q86,TRUE)=$O86),'1. Database - raw'!FY$7:GA$494)),""),"")</f>
        <v/>
      </c>
      <c r="GY86" s="14" t="str">
        <f t="shared" ca="1" si="271"/>
        <v/>
      </c>
      <c r="GZ86" s="19" t="str">
        <f t="shared" ca="1" si="272"/>
        <v/>
      </c>
      <c r="HA86" s="19" t="str">
        <f t="shared" ca="1" si="273"/>
        <v/>
      </c>
      <c r="HB86" s="19" t="str">
        <f t="array" aca="1" ref="HB86" ca="1">IFERROR(AVERAGE(IF(('1. Database - raw'!GE$7:GG$494&gt;0)*('1. Database - raw'!$AD$7:$AD$494=$A86)*(INDIRECT($Q86,TRUE)=$O86),'1. Database - raw'!GE$7:GG$494)),"")</f>
        <v/>
      </c>
      <c r="HC86" s="33" t="str">
        <f t="array" aca="1" ref="HC86" ca="1">IFERROR(_xlfn.STDEV.S(IF(('1. Database - raw'!GE$7:GG$494&gt;0)*('1. Database - raw'!$AD$7:$AD$494=$A86)*(INDIRECT($Q86,TRUE)=$O86),'1. Database - raw'!GE$7:GG$494)),"")</f>
        <v/>
      </c>
      <c r="HD86" s="20" t="str">
        <f t="array" aca="1" ref="HD86" ca="1">IFERROR(IF(COUNT(IF(('1. Database - raw'!GE$7:GG$494&gt;0)*('1. Database - raw'!$AD$7:$AD$494=$A86)*(INDIRECT($Q86,TRUE)=$O86),'1. Database - raw'!GE$7:GG$494))&gt;0,COUNT(IF(('1. Database - raw'!GE$7:GG$494&gt;0)*('1. Database - raw'!$AD$7:$AD$494=$A86)*(INDIRECT($Q86,TRUE)=$O86),'1. Database - raw'!GE$7:GG$494)),""),"")</f>
        <v/>
      </c>
      <c r="HE86" s="14" t="str">
        <f t="shared" ca="1" si="274"/>
        <v/>
      </c>
      <c r="HF86" s="19" t="str">
        <f t="shared" ca="1" si="275"/>
        <v/>
      </c>
      <c r="HG86" s="19" t="str">
        <f t="shared" ca="1" si="276"/>
        <v/>
      </c>
      <c r="HH86" s="19" t="str">
        <f t="array" aca="1" ref="HH86" ca="1">IFERROR(AVERAGE(IF(('1. Database - raw'!GK$7:GM$494&gt;0)*('1. Database - raw'!$AD$7:$AD$494=$A86)*(INDIRECT($Q86,TRUE)=$O86),'1. Database - raw'!GK$7:GM$494)),"")</f>
        <v/>
      </c>
      <c r="HI86" s="33" t="str">
        <f t="array" aca="1" ref="HI86" ca="1">IFERROR(_xlfn.STDEV.S(IF(('1. Database - raw'!GK$7:GM$494&gt;0)*('1. Database - raw'!$AD$7:$AD$494=$A86)*(INDIRECT($Q86,TRUE)=$O86),'1. Database - raw'!GK$7:GM$494)),"")</f>
        <v/>
      </c>
      <c r="HJ86" s="20" t="str">
        <f t="array" aca="1" ref="HJ86" ca="1">IFERROR(IF(COUNT(IF(('1. Database - raw'!GK$7:GM$494&gt;0)*('1. Database - raw'!$AD$7:$AD$494=$A86)*(INDIRECT($Q86,TRUE)=$O86),'1. Database - raw'!GK$7:GM$494))&gt;0,COUNT(IF(('1. Database - raw'!GK$7:GM$494&gt;0)*('1. Database - raw'!$AD$7:$AD$494=$A86)*(INDIRECT($Q86,TRUE)=$O86),'1. Database - raw'!GK$7:GM$494)),""),"")</f>
        <v/>
      </c>
      <c r="HK86" s="14" t="str">
        <f t="shared" ca="1" si="277"/>
        <v/>
      </c>
      <c r="HL86" s="19" t="str">
        <f t="shared" ca="1" si="278"/>
        <v/>
      </c>
      <c r="HM86" s="19" t="str">
        <f t="shared" ca="1" si="279"/>
        <v/>
      </c>
      <c r="HN86" s="19" t="str">
        <f t="array" aca="1" ref="HN86" ca="1">IFERROR(AVERAGE(IF(('1. Database - raw'!GQ$7:GS$494&gt;0)*('1. Database - raw'!$AD$7:$AD$494=$A86)*(INDIRECT($Q86,TRUE)=$O86),'1. Database - raw'!GQ$7:GS$494)),"")</f>
        <v/>
      </c>
      <c r="HO86" s="33" t="str">
        <f t="array" aca="1" ref="HO86" ca="1">IFERROR(_xlfn.STDEV.S(IF(('1. Database - raw'!GQ$7:GS$494&gt;0)*('1. Database - raw'!$AD$7:$AD$494=$A86)*(INDIRECT($Q86,TRUE)=$O86),'1. Database - raw'!GQ$7:GS$494)),"")</f>
        <v/>
      </c>
      <c r="HP86" s="20" t="str">
        <f t="array" aca="1" ref="HP86" ca="1">IFERROR(IF(COUNT(IF(('1. Database - raw'!GQ$7:GS$494&gt;0)*('1. Database - raw'!$AD$7:$AD$494=$A86)*(INDIRECT($Q86,TRUE)=$O86),'1. Database - raw'!GQ$7:GS$494))&gt;0,COUNT(IF(('1. Database - raw'!GQ$7:GS$494&gt;0)*('1. Database - raw'!$AD$7:$AD$494=$A86)*(INDIRECT($Q86,TRUE)=$O86),'1. Database - raw'!GQ$7:GS$494)),""),"")</f>
        <v/>
      </c>
      <c r="HQ86" s="14" t="str">
        <f t="shared" ca="1" si="280"/>
        <v/>
      </c>
      <c r="HR86" s="19" t="str">
        <f t="shared" ca="1" si="281"/>
        <v/>
      </c>
      <c r="HS86" s="19" t="str">
        <f t="shared" ca="1" si="282"/>
        <v/>
      </c>
      <c r="HT86" s="19" t="str">
        <f t="array" aca="1" ref="HT86" ca="1">IFERROR(AVERAGE(IF(('1. Database - raw'!GW$7:GY$494&gt;0)*('1. Database - raw'!$AD$7:$AD$494=$A86)*(INDIRECT($Q86,TRUE)=$O86),'1. Database - raw'!GW$7:GY$494)),"")</f>
        <v/>
      </c>
      <c r="HU86" s="33" t="str">
        <f t="array" aca="1" ref="HU86" ca="1">IFERROR(_xlfn.STDEV.S(IF(('1. Database - raw'!GW$7:GY$494&gt;0)*('1. Database - raw'!$AD$7:$AD$494=$A86)*(INDIRECT($Q86,TRUE)=$O86),'1. Database - raw'!GW$7:GY$494)),"")</f>
        <v/>
      </c>
      <c r="HV86" s="20" t="str">
        <f t="array" aca="1" ref="HV86" ca="1">IFERROR(IF(COUNT(IF(('1. Database - raw'!GW$7:GY$494&gt;0)*('1. Database - raw'!$AD$7:$AD$494=$A86)*(INDIRECT($Q86,TRUE)=$O86),'1. Database - raw'!GW$7:GY$494))&gt;0,COUNT(IF(('1. Database - raw'!GW$7:GY$494&gt;0)*('1. Database - raw'!$AD$7:$AD$494=$A86)*(INDIRECT($Q86,TRUE)=$O86),'1. Database - raw'!GW$7:GY$494)),""),"")</f>
        <v/>
      </c>
      <c r="HW86" s="14" t="str">
        <f t="shared" ca="1" si="283"/>
        <v/>
      </c>
      <c r="HX86" s="19" t="str">
        <f t="shared" ca="1" si="284"/>
        <v/>
      </c>
      <c r="HY86" s="19" t="str">
        <f t="shared" ca="1" si="285"/>
        <v/>
      </c>
      <c r="HZ86" s="19" t="str">
        <f t="array" aca="1" ref="HZ86" ca="1">IFERROR(AVERAGE(IF(('1. Database - raw'!HC$7:HE$494&gt;0)*('1. Database - raw'!$AD$7:$AD$494=$A86)*(INDIRECT($Q86,TRUE)=$O86),'1. Database - raw'!HC$7:HE$494)),"")</f>
        <v/>
      </c>
      <c r="IA86" s="33" t="str">
        <f t="array" aca="1" ref="IA86" ca="1">IFERROR(_xlfn.STDEV.S(IF(('1. Database - raw'!HC$7:HE$494&gt;0)*('1. Database - raw'!$AD$7:$AD$494=$A86)*(INDIRECT($Q86,TRUE)=$O86),'1. Database - raw'!HC$7:HE$494)),"")</f>
        <v/>
      </c>
      <c r="IB86" s="20" t="str">
        <f t="array" aca="1" ref="IB86" ca="1">IFERROR(IF(COUNT(IF(('1. Database - raw'!HC$7:HE$494&gt;0)*('1. Database - raw'!$AD$7:$AD$494=$A86)*(INDIRECT($Q86,TRUE)=$O86),'1. Database - raw'!HC$7:HE$494))&gt;0,COUNT(IF(('1. Database - raw'!HC$7:HE$494&gt;0)*('1. Database - raw'!$AD$7:$AD$494=$A86)*(INDIRECT($Q86,TRUE)=$O86),'1. Database - raw'!HC$7:HE$494)),""),"")</f>
        <v/>
      </c>
      <c r="IC86" s="14" t="str">
        <f t="shared" ca="1" si="286"/>
        <v/>
      </c>
      <c r="ID86" s="19" t="str">
        <f t="shared" ca="1" si="287"/>
        <v/>
      </c>
      <c r="IE86" s="19" t="str">
        <f t="shared" ca="1" si="288"/>
        <v/>
      </c>
      <c r="IF86" s="19" t="str">
        <f t="array" aca="1" ref="IF86" ca="1">IFERROR(AVERAGE(IF(('1. Database - raw'!HI$7:HK$494&gt;0)*('1. Database - raw'!$AD$7:$AD$494=$A86)*(INDIRECT($Q86,TRUE)=$O86),'1. Database - raw'!HI$7:HK$494)),"")</f>
        <v/>
      </c>
      <c r="IG86" s="33" t="str">
        <f t="array" aca="1" ref="IG86" ca="1">IFERROR(_xlfn.STDEV.S(IF(('1. Database - raw'!HI$7:HK$494&gt;0)*('1. Database - raw'!$AD$7:$AD$494=$A86)*(INDIRECT($Q86,TRUE)=$O86),'1. Database - raw'!HI$7:HK$494)),"")</f>
        <v/>
      </c>
      <c r="IH86" s="20" t="str">
        <f t="array" aca="1" ref="IH86" ca="1">IFERROR(IF(COUNT(IF(('1. Database - raw'!HI$7:HK$494&gt;0)*('1. Database - raw'!$AD$7:$AD$494=$A86)*(INDIRECT($Q86,TRUE)=$O86),'1. Database - raw'!HI$7:HK$494))&gt;0,COUNT(IF(('1. Database - raw'!HI$7:HK$494&gt;0)*('1. Database - raw'!$AD$7:$AD$494=$A86)*(INDIRECT($Q86,TRUE)=$O86),'1. Database - raw'!HI$7:HK$494)),""),"")</f>
        <v/>
      </c>
      <c r="II86" s="14" t="str">
        <f t="shared" ca="1" si="289"/>
        <v/>
      </c>
      <c r="IJ86" s="19" t="str">
        <f t="shared" ca="1" si="290"/>
        <v/>
      </c>
      <c r="IK86" s="19" t="str">
        <f t="shared" ca="1" si="291"/>
        <v/>
      </c>
      <c r="IL86" s="19" t="str">
        <f t="array" aca="1" ref="IL86" ca="1">IFERROR(AVERAGE(IF(('1. Database - raw'!HO$7:HQ$494&gt;0)*('1. Database - raw'!$AD$7:$AD$494=$A86)*(INDIRECT($Q86,TRUE)=$O86),'1. Database - raw'!HO$7:HQ$494)),"")</f>
        <v/>
      </c>
      <c r="IM86" s="33" t="str">
        <f t="array" aca="1" ref="IM86" ca="1">IFERROR(_xlfn.STDEV.S(IF(('1. Database - raw'!HO$7:HQ$494&gt;0)*('1. Database - raw'!$AD$7:$AD$494=$A86)*(INDIRECT($Q86,TRUE)=$O86),'1. Database - raw'!HO$7:HQ$494)),"")</f>
        <v/>
      </c>
      <c r="IN86" s="20" t="str">
        <f t="array" aca="1" ref="IN86" ca="1">IFERROR(IF(COUNT(IF(('1. Database - raw'!HO$7:HQ$494&gt;0)*('1. Database - raw'!$AD$7:$AD$494=$A86)*(INDIRECT($Q86,TRUE)=$O86),'1. Database - raw'!HO$7:HQ$494))&gt;0,COUNT(IF(('1. Database - raw'!HO$7:HQ$494&gt;0)*('1. Database - raw'!$AD$7:$AD$494=$A86)*(INDIRECT($Q86,TRUE)=$O86),'1. Database - raw'!HO$7:HQ$494)),""),"")</f>
        <v/>
      </c>
      <c r="IO86" s="14">
        <f t="shared" ca="1" si="292"/>
        <v>61.442723055859432</v>
      </c>
      <c r="IP86" s="19">
        <f t="shared" ca="1" si="293"/>
        <v>73.512595477317745</v>
      </c>
      <c r="IQ86" s="19">
        <f t="shared" ca="1" si="294"/>
        <v>67.207246968093102</v>
      </c>
      <c r="IR86" s="19">
        <f t="array" aca="1" ref="IR86" ca="1">IFERROR(AVERAGE(IF(('1. Database - raw'!HU$7:HW$494&gt;0)*('1. Database - raw'!$AD$7:$AD$494=$A86)*(INDIRECT($Q86,TRUE)=$O86),'1. Database - raw'!HU$7:HW$494)),"")</f>
        <v>68.5</v>
      </c>
      <c r="IS86" s="33">
        <f t="array" aca="1" ref="IS86" ca="1">IFERROR(_xlfn.STDEV.S(IF(('1. Database - raw'!HU$7:HW$494&gt;0)*('1. Database - raw'!$AD$7:$AD$494=$A86)*(INDIRECT($Q86,TRUE)=$O86),'1. Database - raw'!HU$7:HW$494)),"")</f>
        <v>13.5</v>
      </c>
      <c r="IT86" s="20">
        <f t="array" aca="1" ref="IT86" ca="1">IFERROR(IF(COUNT(IF(('1. Database - raw'!HU$7:HW$494&gt;0)*('1. Database - raw'!$AD$7:$AD$494=$A86)*(INDIRECT($Q86,TRUE)=$O86),'1. Database - raw'!HU$7:HW$494))&gt;0,COUNT(IF(('1. Database - raw'!HU$7:HW$494&gt;0)*('1. Database - raw'!$AD$7:$AD$494=$A86)*(INDIRECT($Q86,TRUE)=$O86),'1. Database - raw'!HU$7:HW$494)),""),"")</f>
        <v>3</v>
      </c>
      <c r="IU86" s="14" t="str">
        <f t="shared" ca="1" si="295"/>
        <v/>
      </c>
      <c r="IV86" s="19" t="str">
        <f t="shared" ca="1" si="296"/>
        <v/>
      </c>
      <c r="IW86" s="19" t="str">
        <f t="shared" ca="1" si="297"/>
        <v/>
      </c>
      <c r="IX86" s="19" t="str">
        <f t="array" aca="1" ref="IX86" ca="1">IFERROR(AVERAGE(IF(('1. Database - raw'!IA$7:IC$494&gt;0)*('1. Database - raw'!$AD$7:$AD$494=$A86)*(INDIRECT($Q86,TRUE)=$O86),'1. Database - raw'!IA$7:IC$494)),"")</f>
        <v/>
      </c>
      <c r="IY86" s="33" t="str">
        <f t="array" aca="1" ref="IY86" ca="1">IFERROR(_xlfn.STDEV.S(IF(('1. Database - raw'!IA$7:IC$494&gt;0)*('1. Database - raw'!$AD$7:$AD$494=$A86)*(INDIRECT($Q86,TRUE)=$O86),'1. Database - raw'!IA$7:IC$494)),"")</f>
        <v/>
      </c>
      <c r="IZ86" s="20" t="str">
        <f t="array" aca="1" ref="IZ86" ca="1">IFERROR(IF(COUNT(IF(('1. Database - raw'!IA$7:IC$494&gt;0)*('1. Database - raw'!$AD$7:$AD$494=$A86)*(INDIRECT($Q86,TRUE)=$O86),'1. Database - raw'!IA$7:IC$494))&gt;0,COUNT(IF(('1. Database - raw'!IA$7:IC$494&gt;0)*('1. Database - raw'!$AD$7:$AD$494=$A86)*(INDIRECT($Q86,TRUE)=$O86),'1. Database - raw'!IA$7:IC$494)),""),"")</f>
        <v/>
      </c>
      <c r="JA86" s="14" t="str">
        <f t="shared" ca="1" si="298"/>
        <v/>
      </c>
      <c r="JB86" s="19" t="str">
        <f t="shared" ca="1" si="299"/>
        <v/>
      </c>
      <c r="JC86" s="19" t="str">
        <f t="shared" ca="1" si="300"/>
        <v/>
      </c>
      <c r="JD86" s="19" t="str">
        <f t="array" aca="1" ref="JD86" ca="1">IFERROR(AVERAGE(IF(('1. Database - raw'!IG$7:II$494&gt;0)*('1. Database - raw'!$AD$7:$AD$494=$A86)*(INDIRECT($Q86,TRUE)=$O86),'1. Database - raw'!IG$7:II$494)),"")</f>
        <v/>
      </c>
      <c r="JE86" s="33" t="str">
        <f t="array" aca="1" ref="JE86" ca="1">IFERROR(_xlfn.STDEV.S(IF(('1. Database - raw'!IG$7:II$494&gt;0)*('1. Database - raw'!$AD$7:$AD$494=$A86)*(INDIRECT($Q86,TRUE)=$O86),'1. Database - raw'!IG$7:II$494)),"")</f>
        <v/>
      </c>
      <c r="JF86" s="20" t="str">
        <f t="array" aca="1" ref="JF86" ca="1">IFERROR(IF(COUNT(IF(('1. Database - raw'!IG$7:II$494&gt;0)*('1. Database - raw'!$AD$7:$AD$494=$A86)*(INDIRECT($Q86,TRUE)=$O86),'1. Database - raw'!IG$7:II$494))&gt;0,COUNT(IF(('1. Database - raw'!IG$7:II$494&gt;0)*('1. Database - raw'!$AD$7:$AD$494=$A86)*(INDIRECT($Q86,TRUE)=$O86),'1. Database - raw'!IG$7:II$494)),""),"")</f>
        <v/>
      </c>
      <c r="JG86" s="145">
        <f t="shared" ca="1" si="301"/>
        <v>8.9637067212335424</v>
      </c>
      <c r="JH86" s="146">
        <f t="shared" ca="1" si="302"/>
        <v>12.564342010018178</v>
      </c>
      <c r="JI86" s="146">
        <f t="shared" ca="1" si="303"/>
        <v>10.612402033615053</v>
      </c>
      <c r="JJ86" s="146">
        <f t="array" aca="1" ref="JJ86" ca="1">IFERROR(AVERAGE(IF(('1. Database - raw'!IM$7:IO$494&gt;0)*('1. Database - raw'!$AD$7:$AD$494=$A86)*(INDIRECT($Q86,TRUE)=$O86),'1. Database - raw'!IM$7:IO$494)),"")</f>
        <v>11</v>
      </c>
      <c r="JK86" s="277">
        <f t="array" aca="1" ref="JK86" ca="1">IFERROR(_xlfn.STDEV.S(IF(('1. Database - raw'!IM$7:IO$494&gt;0)*('1. Database - raw'!$AD$7:$AD$494=$A86)*(INDIRECT($Q86,TRUE)=$O86),'1. Database - raw'!IM$7:IO$494)),"")</f>
        <v>3</v>
      </c>
      <c r="JL86" s="20">
        <f t="array" aca="1" ref="JL86" ca="1">IFERROR(IF(COUNT(IF(('1. Database - raw'!IM$7:IO$494&gt;0)*('1. Database - raw'!$AD$7:$AD$494=$A86)*(INDIRECT($Q86,TRUE)=$O86),'1. Database - raw'!IM$7:IO$494))&gt;0,COUNT(IF(('1. Database - raw'!IM$7:IO$494&gt;0)*('1. Database - raw'!$AD$7:$AD$494=$A86)*(INDIRECT($Q86,TRUE)=$O86),'1. Database - raw'!IM$7:IO$494)),""),"")</f>
        <v>3</v>
      </c>
      <c r="JM86" s="145" t="str">
        <f t="shared" ca="1" si="304"/>
        <v/>
      </c>
      <c r="JN86" s="146" t="str">
        <f t="shared" ca="1" si="305"/>
        <v/>
      </c>
      <c r="JO86" s="146" t="str">
        <f t="shared" ca="1" si="306"/>
        <v/>
      </c>
      <c r="JP86" s="146" t="str">
        <f t="array" aca="1" ref="JP86" ca="1">IFERROR(AVERAGE(IF(('1. Database - raw'!IS$7:IU$494&gt;0)*('1. Database - raw'!$AD$7:$AD$494=$A86)*(INDIRECT($Q86,TRUE)=$O86),'1. Database - raw'!IS$7:IU$494)),"")</f>
        <v/>
      </c>
      <c r="JQ86" s="277" t="str">
        <f t="array" aca="1" ref="JQ86" ca="1">IFERROR(_xlfn.STDEV.S(IF(('1. Database - raw'!IS$7:IU$494&gt;0)*('1. Database - raw'!$AD$7:$AD$494=$A86)*(INDIRECT($Q86,TRUE)=$O86),'1. Database - raw'!IS$7:IU$494)),"")</f>
        <v/>
      </c>
      <c r="JR86" s="20" t="str">
        <f t="array" aca="1" ref="JR86" ca="1">IFERROR(IF(COUNT(IF(('1. Database - raw'!IS$7:IU$494&gt;0)*('1. Database - raw'!$AD$7:$AD$494=$A86)*(INDIRECT($Q86,TRUE)=$O86),'1. Database - raw'!IS$7:IU$494))&gt;0,COUNT(IF(('1. Database - raw'!IS$7:IU$494&gt;0)*('1. Database - raw'!$AD$7:$AD$494=$A86)*(INDIRECT($Q86,TRUE)=$O86),'1. Database - raw'!IS$7:IU$494)),""),"")</f>
        <v/>
      </c>
      <c r="JS86" s="145" t="str">
        <f t="shared" ca="1" si="307"/>
        <v/>
      </c>
      <c r="JT86" s="146" t="str">
        <f t="shared" ca="1" si="308"/>
        <v/>
      </c>
      <c r="JU86" s="146" t="str">
        <f t="shared" ca="1" si="309"/>
        <v/>
      </c>
      <c r="JV86" s="146" t="str">
        <f t="array" aca="1" ref="JV86" ca="1">IFERROR(AVERAGE(IF(('1. Database - raw'!IY$7:JA$494&gt;0)*('1. Database - raw'!$AD$7:$AD$494=$A86)*(INDIRECT($Q86,TRUE)=$O86),'1. Database - raw'!IY$7:JA$494)),"")</f>
        <v/>
      </c>
      <c r="JW86" s="277" t="str">
        <f t="array" aca="1" ref="JW86" ca="1">IFERROR(_xlfn.STDEV.S(IF(('1. Database - raw'!IY$7:JA$494&gt;0)*('1. Database - raw'!$AD$7:$AD$494=$A86)*(INDIRECT($Q86,TRUE)=$O86),'1. Database - raw'!IY$7:JA$494)),"")</f>
        <v/>
      </c>
      <c r="JX86" s="20" t="str">
        <f t="array" aca="1" ref="JX86" ca="1">IFERROR(IF(COUNT(IF(('1. Database - raw'!IY$7:JA$494&gt;0)*('1. Database - raw'!$AD$7:$AD$494=$A86)*(INDIRECT($Q86,TRUE)=$O86),'1. Database - raw'!IY$7:JA$494))&gt;0,COUNT(IF(('1. Database - raw'!IY$7:JA$494&gt;0)*('1. Database - raw'!$AD$7:$AD$494=$A86)*(INDIRECT($Q86,TRUE)=$O86),'1. Database - raw'!IY$7:JA$494)),""),"")</f>
        <v/>
      </c>
      <c r="JY86" s="145" t="str">
        <f t="shared" ca="1" si="310"/>
        <v/>
      </c>
      <c r="JZ86" s="146" t="str">
        <f t="shared" ca="1" si="311"/>
        <v/>
      </c>
      <c r="KA86" s="146" t="str">
        <f t="shared" ca="1" si="312"/>
        <v/>
      </c>
      <c r="KB86" s="146" t="str">
        <f t="array" aca="1" ref="KB86" ca="1">IFERROR(AVERAGE(IF(('1. Database - raw'!JE$7:JG$494&gt;0)*('1. Database - raw'!$AD$7:$AD$494=$A86)*(INDIRECT($Q86,TRUE)=$O86),'1. Database - raw'!JE$7:JG$494)),"")</f>
        <v/>
      </c>
      <c r="KC86" s="277" t="str">
        <f t="array" aca="1" ref="KC86" ca="1">IFERROR(_xlfn.STDEV.S(IF(('1. Database - raw'!JE$7:JG$494&gt;0)*('1. Database - raw'!$AD$7:$AD$494=$A86)*(INDIRECT($Q86,TRUE)=$O86),'1. Database - raw'!JE$7:JG$494)),"")</f>
        <v/>
      </c>
      <c r="KD86" s="20" t="str">
        <f t="array" aca="1" ref="KD86" ca="1">IFERROR(IF(COUNT(IF(('1. Database - raw'!JE$7:JG$494&gt;0)*('1. Database - raw'!$AD$7:$AD$494=$A86)*(INDIRECT($Q86,TRUE)=$O86),'1. Database - raw'!JE$7:JG$494))&gt;0,COUNT(IF(('1. Database - raw'!JE$7:JG$494&gt;0)*('1. Database - raw'!$AD$7:$AD$494=$A86)*(INDIRECT($Q86,TRUE)=$O86),'1. Database - raw'!JE$7:JG$494)),""),"")</f>
        <v/>
      </c>
      <c r="KE86" s="145" t="str">
        <f t="shared" ca="1" si="313"/>
        <v/>
      </c>
      <c r="KF86" s="146" t="str">
        <f t="shared" ca="1" si="314"/>
        <v/>
      </c>
      <c r="KG86" s="146" t="str">
        <f t="shared" ca="1" si="315"/>
        <v/>
      </c>
      <c r="KH86" s="146" t="str">
        <f t="array" aca="1" ref="KH86" ca="1">IFERROR(AVERAGE(IF(('1. Database - raw'!JK$7:JM$494&gt;0)*('1. Database - raw'!$AD$7:$AD$494=$A86)*(INDIRECT($Q86,TRUE)=$O86),'1. Database - raw'!JK$7:JM$494)),"")</f>
        <v/>
      </c>
      <c r="KI86" s="277" t="str">
        <f t="array" aca="1" ref="KI86" ca="1">IFERROR(_xlfn.STDEV.S(IF(('1. Database - raw'!JK$7:JM$494&gt;0)*('1. Database - raw'!$AD$7:$AD$494=$A86)*(INDIRECT($Q86,TRUE)=$O86),'1. Database - raw'!JK$7:JM$494)),"")</f>
        <v/>
      </c>
      <c r="KJ86" s="20" t="str">
        <f t="array" aca="1" ref="KJ86" ca="1">IFERROR(IF(COUNT(IF(('1. Database - raw'!JK$7:JM$494&gt;0)*('1. Database - raw'!$AD$7:$AD$494=$A86)*(INDIRECT($Q86,TRUE)=$O86),'1. Database - raw'!JK$7:JM$494))&gt;0,COUNT(IF(('1. Database - raw'!JK$7:JM$494&gt;0)*('1. Database - raw'!$AD$7:$AD$494=$A86)*(INDIRECT($Q86,TRUE)=$O86),'1. Database - raw'!JK$7:JM$494)),""),"")</f>
        <v/>
      </c>
      <c r="KK86" s="145" t="str">
        <f t="shared" ca="1" si="316"/>
        <v/>
      </c>
      <c r="KL86" s="146" t="str">
        <f t="shared" ca="1" si="317"/>
        <v/>
      </c>
      <c r="KM86" s="146" t="str">
        <f t="shared" ca="1" si="318"/>
        <v/>
      </c>
      <c r="KN86" s="146" t="str">
        <f t="array" aca="1" ref="KN86" ca="1">IFERROR(AVERAGE(IF(('1. Database - raw'!JQ$7:JS$494&gt;0)*('1. Database - raw'!$AD$7:$AD$494=$A86)*(INDIRECT($Q86,TRUE)=$O86),'1. Database - raw'!JQ$7:JS$494)),"")</f>
        <v/>
      </c>
      <c r="KO86" s="277" t="str">
        <f t="array" aca="1" ref="KO86" ca="1">IFERROR(_xlfn.STDEV.S(IF(('1. Database - raw'!JQ$7:JS$494&gt;0)*('1. Database - raw'!$AD$7:$AD$494=$A86)*(INDIRECT($Q86,TRUE)=$O86),'1. Database - raw'!JQ$7:JS$494)),"")</f>
        <v/>
      </c>
      <c r="KP86" s="20" t="str">
        <f t="array" aca="1" ref="KP86" ca="1">IFERROR(IF(COUNT(IF(('1. Database - raw'!JQ$7:JS$494&gt;0)*('1. Database - raw'!$AD$7:$AD$494=$A86)*(INDIRECT($Q86,TRUE)=$O86),'1. Database - raw'!JQ$7:JS$494))&gt;0,COUNT(IF(('1. Database - raw'!JQ$7:JS$494&gt;0)*('1. Database - raw'!$AD$7:$AD$494=$A86)*(INDIRECT($Q86,TRUE)=$O86),'1. Database - raw'!JQ$7:JS$494)),""),"")</f>
        <v/>
      </c>
      <c r="KQ86" s="145" t="str">
        <f t="shared" ca="1" si="319"/>
        <v/>
      </c>
      <c r="KR86" s="146" t="str">
        <f t="shared" ca="1" si="320"/>
        <v/>
      </c>
      <c r="KS86" s="146" t="str">
        <f t="shared" ca="1" si="321"/>
        <v/>
      </c>
      <c r="KT86" s="146" t="str">
        <f t="array" aca="1" ref="KT86" ca="1">IFERROR(AVERAGE(IF(('1. Database - raw'!JW$7:JY$494&gt;0)*('1. Database - raw'!$AD$7:$AD$494=$A86)*(INDIRECT($Q86,TRUE)=$O86),'1. Database - raw'!JW$7:JY$494)),"")</f>
        <v/>
      </c>
      <c r="KU86" s="277" t="str">
        <f t="array" aca="1" ref="KU86" ca="1">IFERROR(_xlfn.STDEV.S(IF(('1. Database - raw'!JW$7:JY$494&gt;0)*('1. Database - raw'!$AD$7:$AD$494=$A86)*(INDIRECT($Q86,TRUE)=$O86),'1. Database - raw'!JW$7:JY$494)),"")</f>
        <v/>
      </c>
      <c r="KV86" s="20" t="str">
        <f t="array" aca="1" ref="KV86" ca="1">IFERROR(IF(COUNT(IF(('1. Database - raw'!JW$7:JY$494&gt;0)*('1. Database - raw'!$AD$7:$AD$494=$A86)*(INDIRECT($Q86,TRUE)=$O86),'1. Database - raw'!JW$7:JY$494))&gt;0,COUNT(IF(('1. Database - raw'!JW$7:JY$494&gt;0)*('1. Database - raw'!$AD$7:$AD$494=$A86)*(INDIRECT($Q86,TRUE)=$O86),'1. Database - raw'!JW$7:JY$494)),""),"")</f>
        <v/>
      </c>
      <c r="KW86" s="145" t="str">
        <f t="shared" ca="1" si="322"/>
        <v/>
      </c>
      <c r="KX86" s="146" t="str">
        <f t="shared" ca="1" si="323"/>
        <v/>
      </c>
      <c r="KY86" s="146" t="str">
        <f t="shared" ca="1" si="324"/>
        <v/>
      </c>
      <c r="KZ86" s="146" t="str">
        <f t="array" aca="1" ref="KZ86" ca="1">IFERROR(AVERAGE(IF(('1. Database - raw'!KC$7:KE$494&gt;0)*('1. Database - raw'!$AD$7:$AD$494=$A86)*(INDIRECT($Q86,TRUE)=$O86),'1. Database - raw'!KC$7:KE$494)),"")</f>
        <v/>
      </c>
      <c r="LA86" s="277" t="str">
        <f t="array" aca="1" ref="LA86" ca="1">IFERROR(_xlfn.STDEV.S(IF(('1. Database - raw'!KC$7:KE$494&gt;0)*('1. Database - raw'!$AD$7:$AD$494=$A86)*(INDIRECT($Q86,TRUE)=$O86),'1. Database - raw'!KC$7:KE$494)),"")</f>
        <v/>
      </c>
      <c r="LB86" s="20" t="str">
        <f t="array" aca="1" ref="LB86" ca="1">IFERROR(IF(COUNT(IF(('1. Database - raw'!KC$7:KE$494&gt;0)*('1. Database - raw'!$AD$7:$AD$494=$A86)*(INDIRECT($Q86,TRUE)=$O86),'1. Database - raw'!KC$7:KE$494))&gt;0,COUNT(IF(('1. Database - raw'!KC$7:KE$494&gt;0)*('1. Database - raw'!$AD$7:$AD$494=$A86)*(INDIRECT($Q86,TRUE)=$O86),'1. Database - raw'!KC$7:KE$494)),""),"")</f>
        <v/>
      </c>
      <c r="LC86" s="145" t="str">
        <f t="shared" ca="1" si="325"/>
        <v/>
      </c>
      <c r="LD86" s="146" t="str">
        <f t="shared" ca="1" si="326"/>
        <v/>
      </c>
      <c r="LE86" s="146" t="str">
        <f t="shared" ca="1" si="327"/>
        <v/>
      </c>
      <c r="LF86" s="146" t="str">
        <f t="array" aca="1" ref="LF86" ca="1">IFERROR(AVERAGE(IF(('1. Database - raw'!KI$7:KK$494&gt;0)*('1. Database - raw'!$AD$7:$AD$494=$A86)*(INDIRECT($Q86,TRUE)=$O86),'1. Database - raw'!KI$7:KK$494)),"")</f>
        <v/>
      </c>
      <c r="LG86" s="277" t="str">
        <f t="array" aca="1" ref="LG86" ca="1">IFERROR(_xlfn.STDEV.S(IF(('1. Database - raw'!KI$7:KK$494&gt;0)*('1. Database - raw'!$AD$7:$AD$494=$A86)*(INDIRECT($Q86,TRUE)=$O86),'1. Database - raw'!KI$7:KK$494)),"")</f>
        <v/>
      </c>
      <c r="LH86" s="20" t="str">
        <f t="array" aca="1" ref="LH86" ca="1">IFERROR(IF(COUNT(IF(('1. Database - raw'!KI$7:KK$494&gt;0)*('1. Database - raw'!$AD$7:$AD$494=$A86)*(INDIRECT($Q86,TRUE)=$O86),'1. Database - raw'!KI$7:KK$494))&gt;0,COUNT(IF(('1. Database - raw'!KI$7:KK$494&gt;0)*('1. Database - raw'!$AD$7:$AD$494=$A86)*(INDIRECT($Q86,TRUE)=$O86),'1. Database - raw'!KI$7:KK$494)),""),"")</f>
        <v/>
      </c>
      <c r="LI86" s="145">
        <f t="shared" ca="1" si="328"/>
        <v>0.67292080526854692</v>
      </c>
      <c r="LJ86" s="146">
        <f t="shared" ca="1" si="329"/>
        <v>0.8951319924431318</v>
      </c>
      <c r="LK86" s="146">
        <f t="shared" ca="1" si="330"/>
        <v>0.77611400011626586</v>
      </c>
      <c r="LL86" s="146">
        <f t="array" aca="1" ref="LL86" ca="1">IFERROR(AVERAGE(IF(('1. Database - raw'!KO$7:KQ$494&gt;0)*('1. Database - raw'!$AD$7:$AD$494=$A86)*(INDIRECT($Q86,TRUE)=$O86),'1. Database - raw'!KO$7:KQ$494)),"")</f>
        <v>0.80000000000000016</v>
      </c>
      <c r="LM86" s="277">
        <f t="array" aca="1" ref="LM86" ca="1">IFERROR(_xlfn.STDEV.S(IF(('1. Database - raw'!KO$7:KQ$494&gt;0)*('1. Database - raw'!$AD$7:$AD$494=$A86)*(INDIRECT($Q86,TRUE)=$O86),'1. Database - raw'!KO$7:KQ$494)),"")</f>
        <v>0.19999999999999926</v>
      </c>
      <c r="LN86" s="20">
        <f t="array" aca="1" ref="LN86" ca="1">IFERROR(IF(COUNT(IF(('1. Database - raw'!KO$7:KQ$494&gt;0)*('1. Database - raw'!$AD$7:$AD$494=$A86)*(INDIRECT($Q86,TRUE)=$O86),'1. Database - raw'!KO$7:KQ$494))&gt;0,COUNT(IF(('1. Database - raw'!KO$7:KQ$494&gt;0)*('1. Database - raw'!$AD$7:$AD$494=$A86)*(INDIRECT($Q86,TRUE)=$O86),'1. Database - raw'!KO$7:KQ$494)),""),"")</f>
        <v>3</v>
      </c>
      <c r="LO86" s="145" t="str">
        <f t="shared" ca="1" si="331"/>
        <v/>
      </c>
      <c r="LP86" s="146" t="str">
        <f t="shared" ca="1" si="332"/>
        <v/>
      </c>
      <c r="LQ86" s="146" t="str">
        <f t="shared" ca="1" si="333"/>
        <v/>
      </c>
      <c r="LR86" s="146" t="str">
        <f t="array" aca="1" ref="LR86" ca="1">IFERROR(AVERAGE(IF(('1. Database - raw'!KU$7:KW$494&gt;0)*('1. Database - raw'!$AD$7:$AD$494=$A86)*(INDIRECT($Q86,TRUE)=$O86),'1. Database - raw'!KU$7:KW$494)),"")</f>
        <v/>
      </c>
      <c r="LS86" s="277" t="str">
        <f t="array" aca="1" ref="LS86" ca="1">IFERROR(_xlfn.STDEV.S(IF(('1. Database - raw'!KU$7:KW$494&gt;0)*('1. Database - raw'!$AD$7:$AD$494=$A86)*(INDIRECT($Q86,TRUE)=$O86),'1. Database - raw'!KU$7:KW$494)),"")</f>
        <v/>
      </c>
      <c r="LT86" s="20" t="str">
        <f t="array" aca="1" ref="LT86" ca="1">IFERROR(IF(COUNT(IF(('1. Database - raw'!KU$7:KW$494&gt;0)*('1. Database - raw'!$AD$7:$AD$494=$A86)*(INDIRECT($Q86,TRUE)=$O86),'1. Database - raw'!KU$7:KW$494))&gt;0,COUNT(IF(('1. Database - raw'!KU$7:KW$494&gt;0)*('1. Database - raw'!$AD$7:$AD$494=$A86)*(INDIRECT($Q86,TRUE)=$O86),'1. Database - raw'!KU$7:KW$494)),""),"")</f>
        <v/>
      </c>
      <c r="LU86" s="145" t="str">
        <f t="shared" ca="1" si="334"/>
        <v/>
      </c>
      <c r="LV86" s="146" t="str">
        <f t="shared" ca="1" si="335"/>
        <v/>
      </c>
      <c r="LW86" s="146" t="str">
        <f t="shared" ca="1" si="336"/>
        <v/>
      </c>
      <c r="LX86" s="146" t="str">
        <f t="array" aca="1" ref="LX86" ca="1">IFERROR(AVERAGE(IF(('1. Database - raw'!LA$7:LC$494&gt;0)*('1. Database - raw'!$AD$7:$AD$494=$A86)*(INDIRECT($Q86,TRUE)=$O86),'1. Database - raw'!LA$7:LC$494)),"")</f>
        <v/>
      </c>
      <c r="LY86" s="277" t="str">
        <f t="array" aca="1" ref="LY86" ca="1">IFERROR(_xlfn.STDEV.S(IF(('1. Database - raw'!LA$7:LC$494&gt;0)*('1. Database - raw'!$AD$7:$AD$494=$A86)*(INDIRECT($Q86,TRUE)=$O86),'1. Database - raw'!LA$7:LC$494)),"")</f>
        <v/>
      </c>
      <c r="LZ86" s="20" t="str">
        <f t="array" aca="1" ref="LZ86" ca="1">IFERROR(IF(COUNT(IF(('1. Database - raw'!LA$7:LC$494&gt;0)*('1. Database - raw'!$AD$7:$AD$494=$A86)*(INDIRECT($Q86,TRUE)=$O86),'1. Database - raw'!LA$7:LC$494))&gt;0,COUNT(IF(('1. Database - raw'!LA$7:LC$494&gt;0)*('1. Database - raw'!$AD$7:$AD$494=$A86)*(INDIRECT($Q86,TRUE)=$O86),'1. Database - raw'!LA$7:LC$494)),""),"")</f>
        <v/>
      </c>
      <c r="MA86" s="145" t="str">
        <f t="shared" ca="1" si="337"/>
        <v/>
      </c>
      <c r="MB86" s="146" t="str">
        <f t="shared" ca="1" si="338"/>
        <v/>
      </c>
      <c r="MC86" s="146" t="str">
        <f t="shared" ca="1" si="339"/>
        <v/>
      </c>
      <c r="MD86" s="146" t="str">
        <f t="array" aca="1" ref="MD86" ca="1">IFERROR(AVERAGE(IF(('1. Database - raw'!LG$7:LI$494&gt;0)*('1. Database - raw'!$AD$7:$AD$494=$A86)*(INDIRECT($Q86,TRUE)=$O86),'1. Database - raw'!LG$7:LI$494)),"")</f>
        <v/>
      </c>
      <c r="ME86" s="277" t="str">
        <f t="array" aca="1" ref="ME86" ca="1">IFERROR(_xlfn.STDEV.S(IF(('1. Database - raw'!LG$7:LI$494&gt;0)*('1. Database - raw'!$AD$7:$AD$494=$A86)*(INDIRECT($Q86,TRUE)=$O86),'1. Database - raw'!LG$7:LI$494)),"")</f>
        <v/>
      </c>
      <c r="MF86" s="20" t="str">
        <f t="array" aca="1" ref="MF86" ca="1">IFERROR(IF(COUNT(IF(('1. Database - raw'!LG$7:LI$494&gt;0)*('1. Database - raw'!$AD$7:$AD$494=$A86)*(INDIRECT($Q86,TRUE)=$O86),'1. Database - raw'!LG$7:LI$494))&gt;0,COUNT(IF(('1. Database - raw'!LG$7:LI$494&gt;0)*('1. Database - raw'!$AD$7:$AD$494=$A86)*(INDIRECT($Q86,TRUE)=$O86),'1. Database - raw'!LG$7:LI$494)),""),"")</f>
        <v/>
      </c>
      <c r="MG86" s="145" t="str">
        <f t="shared" ca="1" si="340"/>
        <v/>
      </c>
      <c r="MH86" s="146" t="str">
        <f t="shared" ca="1" si="341"/>
        <v/>
      </c>
      <c r="MI86" s="146" t="str">
        <f t="shared" ca="1" si="342"/>
        <v/>
      </c>
      <c r="MJ86" s="146" t="str">
        <f t="array" aca="1" ref="MJ86" ca="1">IFERROR(AVERAGE(IF(('1. Database - raw'!LM$7:LO$494&gt;0)*('1. Database - raw'!$AD$7:$AD$494=$A86)*(INDIRECT($Q86,TRUE)=$O86),'1. Database - raw'!LM$7:LO$494)),"")</f>
        <v/>
      </c>
      <c r="MK86" s="277" t="str">
        <f t="array" aca="1" ref="MK86" ca="1">IFERROR(_xlfn.STDEV.S(IF(('1. Database - raw'!LM$7:LO$494&gt;0)*('1. Database - raw'!$AD$7:$AD$494=$A86)*(INDIRECT($Q86,TRUE)=$O86),'1. Database - raw'!LM$7:LO$494)),"")</f>
        <v/>
      </c>
      <c r="ML86" s="20" t="str">
        <f t="array" aca="1" ref="ML86" ca="1">IFERROR(IF(COUNT(IF(('1. Database - raw'!LM$7:LO$494&gt;0)*('1. Database - raw'!$AD$7:$AD$494=$A86)*(INDIRECT($Q86,TRUE)=$O86),'1. Database - raw'!LM$7:LO$494))&gt;0,COUNT(IF(('1. Database - raw'!LM$7:LO$494&gt;0)*('1. Database - raw'!$AD$7:$AD$494=$A86)*(INDIRECT($Q86,TRUE)=$O86),'1. Database - raw'!LM$7:LO$494)),""),"")</f>
        <v/>
      </c>
      <c r="MM86" s="145" t="str">
        <f t="shared" ca="1" si="343"/>
        <v/>
      </c>
      <c r="MN86" s="146" t="str">
        <f t="shared" ca="1" si="344"/>
        <v/>
      </c>
      <c r="MO86" s="146" t="str">
        <f t="shared" ca="1" si="345"/>
        <v/>
      </c>
      <c r="MP86" s="146" t="str">
        <f t="array" aca="1" ref="MP86" ca="1">IFERROR(AVERAGE(IF(('1. Database - raw'!LS$7:LU$494&gt;0)*('1. Database - raw'!$AD$7:$AD$494=$A86)*(INDIRECT($Q86,TRUE)=$O86),'1. Database - raw'!LS$7:LU$494)),"")</f>
        <v/>
      </c>
      <c r="MQ86" s="277" t="str">
        <f t="array" aca="1" ref="MQ86" ca="1">IFERROR(_xlfn.STDEV.S(IF(('1. Database - raw'!LS$7:LU$494&gt;0)*('1. Database - raw'!$AD$7:$AD$494=$A86)*(INDIRECT($Q86,TRUE)=$O86),'1. Database - raw'!LS$7:LU$494)),"")</f>
        <v/>
      </c>
      <c r="MR86" s="20" t="str">
        <f t="array" aca="1" ref="MR86" ca="1">IFERROR(IF(COUNT(IF(('1. Database - raw'!LS$7:LU$494&gt;0)*('1. Database - raw'!$AD$7:$AD$494=$A86)*(INDIRECT($Q86,TRUE)=$O86),'1. Database - raw'!LS$7:LU$494))&gt;0,COUNT(IF(('1. Database - raw'!LS$7:LU$494&gt;0)*('1. Database - raw'!$AD$7:$AD$494=$A86)*(INDIRECT($Q86,TRUE)=$O86),'1. Database - raw'!LS$7:LU$494)),""),"")</f>
        <v/>
      </c>
      <c r="MS86" s="145" t="str">
        <f t="shared" ca="1" si="346"/>
        <v/>
      </c>
      <c r="MT86" s="146" t="str">
        <f t="shared" ca="1" si="347"/>
        <v/>
      </c>
      <c r="MU86" s="146" t="str">
        <f t="shared" ca="1" si="348"/>
        <v/>
      </c>
      <c r="MV86" s="146" t="str">
        <f t="array" aca="1" ref="MV86" ca="1">IFERROR(AVERAGE(IF(('1. Database - raw'!LY$7:MA$494&gt;0)*('1. Database - raw'!$AD$7:$AD$494=$A86)*(INDIRECT($Q86,TRUE)=$O86),'1. Database - raw'!LY$7:MA$494)),"")</f>
        <v/>
      </c>
      <c r="MW86" s="277" t="str">
        <f t="array" aca="1" ref="MW86" ca="1">IFERROR(_xlfn.STDEV.S(IF(('1. Database - raw'!LY$7:MA$494&gt;0)*('1. Database - raw'!$AD$7:$AD$494=$A86)*(INDIRECT($Q86,TRUE)=$O86),'1. Database - raw'!LY$7:MA$494)),"")</f>
        <v/>
      </c>
      <c r="MX86" s="20" t="str">
        <f t="array" aca="1" ref="MX86" ca="1">IFERROR(IF(COUNT(IF(('1. Database - raw'!LY$7:MA$494&gt;0)*('1. Database - raw'!$AD$7:$AD$494=$A86)*(INDIRECT($Q86,TRUE)=$O86),'1. Database - raw'!LY$7:MA$494))&gt;0,COUNT(IF(('1. Database - raw'!LY$7:MA$494&gt;0)*('1. Database - raw'!$AD$7:$AD$494=$A86)*(INDIRECT($Q86,TRUE)=$O86),'1. Database - raw'!LY$7:MA$494)),""),"")</f>
        <v/>
      </c>
      <c r="MY86" s="145" t="str">
        <f t="shared" ca="1" si="349"/>
        <v/>
      </c>
      <c r="MZ86" s="146" t="str">
        <f t="shared" ca="1" si="350"/>
        <v/>
      </c>
      <c r="NA86" s="146" t="str">
        <f t="shared" ca="1" si="351"/>
        <v/>
      </c>
      <c r="NB86" s="146" t="str">
        <f t="array" aca="1" ref="NB86" ca="1">IFERROR(AVERAGE(IF(('1. Database - raw'!ME$7:MG$494&gt;0)*('1. Database - raw'!$AD$7:$AD$494=$A86)*(INDIRECT($Q86,TRUE)=$O86),'1. Database - raw'!ME$7:MG$494)),"")</f>
        <v/>
      </c>
      <c r="NC86" s="277" t="str">
        <f t="array" aca="1" ref="NC86" ca="1">IFERROR(_xlfn.STDEV.S(IF(('1. Database - raw'!ME$7:MG$494&gt;0)*('1. Database - raw'!$AD$7:$AD$494=$A86)*(INDIRECT($Q86,TRUE)=$O86),'1. Database - raw'!ME$7:MG$494)),"")</f>
        <v/>
      </c>
      <c r="ND86" s="20" t="str">
        <f t="array" aca="1" ref="ND86" ca="1">IFERROR(IF(COUNT(IF(('1. Database - raw'!ME$7:MG$494&gt;0)*('1. Database - raw'!$AD$7:$AD$494=$A86)*(INDIRECT($Q86,TRUE)=$O86),'1. Database - raw'!ME$7:MG$494))&gt;0,COUNT(IF(('1. Database - raw'!ME$7:MG$494&gt;0)*('1. Database - raw'!$AD$7:$AD$494=$A86)*(INDIRECT($Q86,TRUE)=$O86),'1. Database - raw'!ME$7:MG$494)),""),"")</f>
        <v/>
      </c>
      <c r="NE86" s="145" t="str">
        <f t="shared" ca="1" si="352"/>
        <v/>
      </c>
      <c r="NF86" s="146" t="str">
        <f t="shared" ca="1" si="353"/>
        <v/>
      </c>
      <c r="NG86" s="146" t="str">
        <f t="shared" ca="1" si="354"/>
        <v/>
      </c>
      <c r="NH86" s="146" t="str">
        <f t="array" aca="1" ref="NH86" ca="1">IFERROR(AVERAGE(IF(('1. Database - raw'!MK$7:MM$494&gt;0)*('1. Database - raw'!$AD$7:$AD$494=$A86)*(INDIRECT($Q86,TRUE)=$O86),'1. Database - raw'!MK$7:MM$494)),"")</f>
        <v/>
      </c>
      <c r="NI86" s="277" t="str">
        <f t="array" aca="1" ref="NI86" ca="1">IFERROR(_xlfn.STDEV.S(IF(('1. Database - raw'!MK$7:MM$494&gt;0)*('1. Database - raw'!$AD$7:$AD$494=$A86)*(INDIRECT($Q86,TRUE)=$O86),'1. Database - raw'!MK$7:MM$494)),"")</f>
        <v/>
      </c>
      <c r="NJ86" s="20" t="str">
        <f t="array" aca="1" ref="NJ86" ca="1">IFERROR(IF(COUNT(IF(('1. Database - raw'!MK$7:MM$494&gt;0)*('1. Database - raw'!$AD$7:$AD$494=$A86)*(INDIRECT($Q86,TRUE)=$O86),'1. Database - raw'!MK$7:MM$494))&gt;0,COUNT(IF(('1. Database - raw'!MK$7:MM$494&gt;0)*('1. Database - raw'!$AD$7:$AD$494=$A86)*(INDIRECT($Q86,TRUE)=$O86),'1. Database - raw'!MK$7:MM$494)),""),"")</f>
        <v/>
      </c>
      <c r="NK86" s="145" t="str">
        <f t="shared" ca="1" si="355"/>
        <v/>
      </c>
      <c r="NL86" s="146" t="str">
        <f t="shared" ca="1" si="356"/>
        <v/>
      </c>
      <c r="NM86" s="146" t="str">
        <f t="shared" ca="1" si="357"/>
        <v/>
      </c>
      <c r="NN86" s="146" t="str">
        <f t="array" aca="1" ref="NN86" ca="1">IFERROR(AVERAGE(IF(('1. Database - raw'!MQ$7:MS$494&gt;0)*('1. Database - raw'!$AD$7:$AD$494=$A86)*(INDIRECT($Q86,TRUE)=$O86),'1. Database - raw'!MQ$7:MS$494)),"")</f>
        <v/>
      </c>
      <c r="NO86" s="277" t="str">
        <f t="array" aca="1" ref="NO86" ca="1">IFERROR(_xlfn.STDEV.S(IF(('1. Database - raw'!MQ$7:MS$494&gt;0)*('1. Database - raw'!$AD$7:$AD$494=$A86)*(INDIRECT($Q86,TRUE)=$O86),'1. Database - raw'!MQ$7:MS$494)),"")</f>
        <v/>
      </c>
      <c r="NP86" s="20" t="str">
        <f t="array" aca="1" ref="NP86" ca="1">IFERROR(IF(COUNT(IF(('1. Database - raw'!MQ$7:MS$494&gt;0)*('1. Database - raw'!$AD$7:$AD$494=$A86)*(INDIRECT($Q86,TRUE)=$O86),'1. Database - raw'!MQ$7:MS$494))&gt;0,COUNT(IF(('1. Database - raw'!MQ$7:MS$494&gt;0)*('1. Database - raw'!$AD$7:$AD$494=$A86)*(INDIRECT($Q86,TRUE)=$O86),'1. Database - raw'!MQ$7:MS$494)),""),"")</f>
        <v/>
      </c>
      <c r="NQ86" s="145" t="str">
        <f t="shared" ca="1" si="358"/>
        <v/>
      </c>
      <c r="NR86" s="146" t="str">
        <f t="shared" ca="1" si="359"/>
        <v/>
      </c>
      <c r="NS86" s="146" t="str">
        <f t="shared" ca="1" si="360"/>
        <v/>
      </c>
      <c r="NT86" s="146" t="str">
        <f t="array" aca="1" ref="NT86" ca="1">IFERROR(AVERAGE(IF(('1. Database - raw'!MW$7:MY$494&gt;0)*('1. Database - raw'!$AD$7:$AD$494=$A86)*(INDIRECT($Q86,TRUE)=$O86),'1. Database - raw'!MW$7:MY$494)),"")</f>
        <v/>
      </c>
      <c r="NU86" s="277" t="str">
        <f t="array" aca="1" ref="NU86" ca="1">IFERROR(_xlfn.STDEV.S(IF(('1. Database - raw'!MW$7:MY$494&gt;0)*('1. Database - raw'!$AD$7:$AD$494=$A86)*(INDIRECT($Q86,TRUE)=$O86),'1. Database - raw'!MW$7:MY$494)),"")</f>
        <v/>
      </c>
      <c r="NV86" s="20" t="str">
        <f t="array" aca="1" ref="NV86" ca="1">IFERROR(IF(COUNT(IF(('1. Database - raw'!MW$7:MY$494&gt;0)*('1. Database - raw'!$AD$7:$AD$494=$A86)*(INDIRECT($Q86,TRUE)=$O86),'1. Database - raw'!MW$7:MY$494))&gt;0,COUNT(IF(('1. Database - raw'!MW$7:MY$494&gt;0)*('1. Database - raw'!$AD$7:$AD$494=$A86)*(INDIRECT($Q86,TRUE)=$O86),'1. Database - raw'!MW$7:MY$494)),""),"")</f>
        <v/>
      </c>
      <c r="NW86" s="145" t="str">
        <f t="shared" ca="1" si="361"/>
        <v/>
      </c>
      <c r="NX86" s="146" t="str">
        <f t="shared" ca="1" si="362"/>
        <v/>
      </c>
      <c r="NY86" s="146" t="str">
        <f t="shared" ca="1" si="363"/>
        <v/>
      </c>
      <c r="NZ86" s="146" t="str">
        <f t="array" aca="1" ref="NZ86" ca="1">IFERROR(AVERAGE(IF(('1. Database - raw'!NC$7:NE$494&gt;0)*('1. Database - raw'!$AD$7:$AD$494=$A86)*(INDIRECT($Q86,TRUE)=$O86),'1. Database - raw'!NC$7:NE$494)),"")</f>
        <v/>
      </c>
      <c r="OA86" s="277" t="str">
        <f t="array" aca="1" ref="OA86" ca="1">IFERROR(_xlfn.STDEV.S(IF(('1. Database - raw'!NC$7:NE$494&gt;0)*('1. Database - raw'!$AD$7:$AD$494=$A86)*(INDIRECT($Q86,TRUE)=$O86),'1. Database - raw'!NC$7:NE$494)),"")</f>
        <v/>
      </c>
      <c r="OB86" s="20" t="str">
        <f t="array" aca="1" ref="OB86" ca="1">IFERROR(IF(COUNT(IF(('1. Database - raw'!NC$7:NE$494&gt;0)*('1. Database - raw'!$AD$7:$AD$494=$A86)*(INDIRECT($Q86,TRUE)=$O86),'1. Database - raw'!NC$7:NE$494))&gt;0,COUNT(IF(('1. Database - raw'!NC$7:NE$494&gt;0)*('1. Database - raw'!$AD$7:$AD$494=$A86)*(INDIRECT($Q86,TRUE)=$O86),'1. Database - raw'!NC$7:NE$494)),""),"")</f>
        <v/>
      </c>
      <c r="OC86" s="145" t="str">
        <f t="shared" ca="1" si="364"/>
        <v/>
      </c>
      <c r="OD86" s="146" t="str">
        <f t="shared" ca="1" si="365"/>
        <v/>
      </c>
      <c r="OE86" s="146" t="str">
        <f t="shared" ca="1" si="366"/>
        <v/>
      </c>
      <c r="OF86" s="146" t="str">
        <f t="array" aca="1" ref="OF86" ca="1">IFERROR(AVERAGE(IF(('1. Database - raw'!NI$7:NK$494&gt;0)*('1. Database - raw'!$AD$7:$AD$494=$A86)*(INDIRECT($Q86,TRUE)=$O86),'1. Database - raw'!NI$7:NK$494)),"")</f>
        <v/>
      </c>
      <c r="OG86" s="277" t="str">
        <f t="array" aca="1" ref="OG86" ca="1">IFERROR(_xlfn.STDEV.S(IF(('1. Database - raw'!NI$7:NK$494&gt;0)*('1. Database - raw'!$AD$7:$AD$494=$A86)*(INDIRECT($Q86,TRUE)=$O86),'1. Database - raw'!NI$7:NK$494)),"")</f>
        <v/>
      </c>
      <c r="OH86" s="20" t="str">
        <f t="array" aca="1" ref="OH86" ca="1">IFERROR(IF(COUNT(IF(('1. Database - raw'!NI$7:NK$494&gt;0)*('1. Database - raw'!$AD$7:$AD$494=$A86)*(INDIRECT($Q86,TRUE)=$O86),'1. Database - raw'!NI$7:NK$494))&gt;0,COUNT(IF(('1. Database - raw'!NI$7:NK$494&gt;0)*('1. Database - raw'!$AD$7:$AD$494=$A86)*(INDIRECT($Q86,TRUE)=$O86),'1. Database - raw'!NI$7:NK$494)),""),"")</f>
        <v/>
      </c>
    </row>
    <row r="87" spans="1:398" ht="15.75" outlineLevel="1" thickBot="1" x14ac:dyDescent="0.3">
      <c r="A87" s="133" t="s">
        <v>553</v>
      </c>
      <c r="B87" s="1329"/>
      <c r="C87" s="26"/>
      <c r="D87" s="27"/>
      <c r="E87" s="27" t="s">
        <v>299</v>
      </c>
      <c r="F87" s="62" t="s">
        <v>21</v>
      </c>
      <c r="G87" s="62" t="s">
        <v>619</v>
      </c>
      <c r="H87" s="62"/>
      <c r="I87" s="62"/>
      <c r="J87" s="62"/>
      <c r="K87" s="62"/>
      <c r="L87" s="62"/>
      <c r="M87" s="62"/>
      <c r="N87" s="63"/>
      <c r="O87" s="170" t="str">
        <f t="array" ref="O87">INDEX(A87:N87,IF(MIN(IF(C87:N87&lt;&gt;"",COLUMN(C87:N87)))&gt;0,MIN(IF(C87:N87&lt;&gt;"",COLUMN(C87:N87))),""))</f>
        <v>Sweden</v>
      </c>
      <c r="P87" s="165">
        <f t="shared" si="383"/>
        <v>3</v>
      </c>
      <c r="Q87" s="43" t="str">
        <f ca="1">"'" &amp; $S$4 &amp; "'!" &amp; ADDRESS(ROW('1. Database - raw'!$A$7),MATCH($C$2,'1. Database - raw'!$6:$6,0)+MATCH(O87,$C87:$N87,0)-1,1) &amp; ":" &amp; ADDRESS(LOOKUP(2,1/('1. Database - raw'!A:A&lt;&gt;""),ROW('1. Database - raw'!A:A)),MATCH($C$2,'1. Database - raw'!$6:$6,0)+MATCH(O87,$C87:$N87,0)-1,1)</f>
        <v>'1. Database - raw'!$AG$7:$AG$494</v>
      </c>
      <c r="R87" s="26"/>
      <c r="S87" s="179"/>
      <c r="T87" s="207" t="str">
        <f t="shared" ca="1" si="386"/>
        <v/>
      </c>
      <c r="U87" s="126" t="str">
        <f t="shared" ca="1" si="386"/>
        <v/>
      </c>
      <c r="V87" s="126" t="str">
        <f t="shared" ca="1" si="386"/>
        <v/>
      </c>
      <c r="W87" s="126" t="str">
        <f t="shared" ca="1" si="386"/>
        <v/>
      </c>
      <c r="X87" s="126" t="str">
        <f t="shared" ca="1" si="386"/>
        <v/>
      </c>
      <c r="Y87" s="126" t="str">
        <f t="shared" ca="1" si="386"/>
        <v/>
      </c>
      <c r="Z87" s="126" t="str">
        <f t="shared" ca="1" si="386"/>
        <v/>
      </c>
      <c r="AA87" s="126" t="str">
        <f t="shared" ca="1" si="386"/>
        <v/>
      </c>
      <c r="AB87" s="126" t="str">
        <f t="shared" ca="1" si="386"/>
        <v/>
      </c>
      <c r="AC87" s="126" t="str">
        <f t="shared" ca="1" si="386"/>
        <v/>
      </c>
      <c r="AD87" s="126" t="str">
        <f t="shared" ca="1" si="387"/>
        <v/>
      </c>
      <c r="AE87" s="126" t="str">
        <f t="shared" ca="1" si="387"/>
        <v/>
      </c>
      <c r="AF87" s="126" t="str">
        <f t="shared" ca="1" si="387"/>
        <v/>
      </c>
      <c r="AG87" s="126" t="str">
        <f t="shared" ca="1" si="387"/>
        <v/>
      </c>
      <c r="AH87" s="126" t="str">
        <f t="shared" ca="1" si="387"/>
        <v/>
      </c>
      <c r="AI87" s="126" t="str">
        <f t="shared" ca="1" si="387"/>
        <v/>
      </c>
      <c r="AJ87" s="126" t="str">
        <f t="shared" ca="1" si="387"/>
        <v/>
      </c>
      <c r="AK87" s="126" t="str">
        <f t="shared" ca="1" si="387"/>
        <v/>
      </c>
      <c r="AL87" s="126" t="str">
        <f t="shared" ca="1" si="387"/>
        <v/>
      </c>
      <c r="AM87" s="127" t="str">
        <f t="shared" ca="1" si="387"/>
        <v/>
      </c>
      <c r="AN87" s="187"/>
      <c r="AO87" s="23"/>
      <c r="AP87" s="23"/>
      <c r="AQ87" s="10" t="s">
        <v>856</v>
      </c>
      <c r="AR87" s="10" t="s">
        <v>548</v>
      </c>
      <c r="AS87" s="10" t="s">
        <v>852</v>
      </c>
      <c r="AT87" s="10" t="s">
        <v>853</v>
      </c>
      <c r="AU87" s="23"/>
      <c r="AV87" s="23"/>
      <c r="AW87" s="530" t="s">
        <v>855</v>
      </c>
      <c r="AX87" s="10"/>
      <c r="AY87" s="10"/>
      <c r="AZ87" s="530" t="s">
        <v>855</v>
      </c>
      <c r="BA87" s="530" t="s">
        <v>854</v>
      </c>
      <c r="BB87" s="10" t="s">
        <v>853</v>
      </c>
      <c r="BC87" s="216"/>
      <c r="BD87" s="239" t="str">
        <f t="shared" ca="1" si="384"/>
        <v/>
      </c>
      <c r="BE87" s="239" t="str">
        <f t="shared" ca="1" si="385"/>
        <v/>
      </c>
      <c r="BF87" s="239" t="str">
        <f t="shared" ca="1" si="175"/>
        <v/>
      </c>
      <c r="BG87" s="248" t="str">
        <f t="shared" ca="1" si="176"/>
        <v/>
      </c>
      <c r="BH87" s="294"/>
      <c r="BI87" s="562" t="str">
        <f t="shared" ca="1" si="367"/>
        <v/>
      </c>
      <c r="BJ87" s="558" t="str">
        <f t="shared" ca="1" si="206"/>
        <v/>
      </c>
      <c r="BK87" s="558" t="str">
        <f t="shared" ca="1" si="207"/>
        <v/>
      </c>
      <c r="BL87" s="558" t="str">
        <f t="shared" ca="1" si="368"/>
        <v/>
      </c>
      <c r="BM87" s="558" t="str">
        <f t="shared" ca="1" si="208"/>
        <v/>
      </c>
      <c r="BN87" s="558" t="str">
        <f t="shared" ca="1" si="209"/>
        <v/>
      </c>
      <c r="BO87" s="254"/>
      <c r="BP87" s="170" t="str">
        <f t="shared" si="210"/>
        <v>Sweden</v>
      </c>
      <c r="BQ87" s="66" t="str">
        <f t="shared" ca="1" si="376"/>
        <v/>
      </c>
      <c r="BR87" s="64" t="str">
        <f t="shared" ca="1" si="377"/>
        <v/>
      </c>
      <c r="BS87" s="64" t="str">
        <f t="shared" ca="1" si="378"/>
        <v/>
      </c>
      <c r="BT87" s="64" t="str">
        <f t="array" aca="1" ref="BT87" ca="1">IFERROR(AVERAGE(IF(('1. Database - raw'!AW$7:AY$494&gt;0)*('1. Database - raw'!$AD$7:$AD$494=$A87)*('1. Database - raw'!$AP$7:$AP$494&lt;&gt;Dropdown!$AM$11)*(INDIRECT($Q87,TRUE)=$O87),'1. Database - raw'!AW$7:AY$494)),"")</f>
        <v/>
      </c>
      <c r="BU87" s="97" t="str">
        <f t="array" aca="1" ref="BU87" ca="1">IFERROR(_xlfn.STDEV.S(IF(('1. Database - raw'!AW$7:AY$494&gt;0)*('1. Database - raw'!$AD$7:$AD$494=$A87)*('1. Database - raw'!$AP$7:$AP$494&lt;&gt;Dropdown!$AM$11)*(INDIRECT($Q87,TRUE)=$O87),'1. Database - raw'!AW$7:AY$494)),"")</f>
        <v/>
      </c>
      <c r="BV87" s="65" t="str">
        <f t="array" aca="1" ref="BV87" ca="1">IFERROR(IF(COUNT(IF(('1. Database - raw'!AW$7:AY$494&gt;0)*('1. Database - raw'!$AD$7:$AD$494=$A87)*('1. Database - raw'!$AP$7:$AP$494&lt;&gt;Dropdown!$AM$11)*(INDIRECT($Q87,TRUE)=$O87),'1. Database - raw'!AW$7:AY$494))&gt;0,COUNT(IF(('1. Database - raw'!AW$7:AY$494&gt;0)*('1. Database - raw'!$AD$7:$AD$494=$A87)*('1. Database - raw'!$AP$7:$AP$494&lt;&gt;Dropdown!$AM$11)*(INDIRECT($Q87,TRUE)=$O87),'1. Database - raw'!AW$7:AY$494)),""),"")</f>
        <v/>
      </c>
      <c r="BW87" s="66" t="str">
        <f t="shared" ca="1" si="370"/>
        <v/>
      </c>
      <c r="BX87" s="64" t="str">
        <f t="shared" ca="1" si="371"/>
        <v/>
      </c>
      <c r="BY87" s="64" t="str">
        <f t="shared" ca="1" si="372"/>
        <v/>
      </c>
      <c r="BZ87" s="64" t="str">
        <f t="array" aca="1" ref="BZ87" ca="1">IFERROR(AVERAGE(IF(('1. Database - raw'!BC$7:BE$494&gt;0)*('1. Database - raw'!$AD$7:$AD$494=$A87)*('1. Database - raw'!$AP$7:$AP$494&lt;&gt;Dropdown!$AM$11)*(INDIRECT($Q87,TRUE)=$O87),'1. Database - raw'!BC$7:BE$494)),"")</f>
        <v/>
      </c>
      <c r="CA87" s="97" t="str">
        <f t="array" aca="1" ref="CA87" ca="1">IFERROR(_xlfn.STDEV.S(IF(('1. Database - raw'!BC$7:BE$494&gt;0)*('1. Database - raw'!$AD$7:$AD$494=$A87)*('1. Database - raw'!$AP$7:$AP$494&lt;&gt;Dropdown!$AM$11)*(INDIRECT($Q87,TRUE)=$O87),'1. Database - raw'!BC$7:BE$494)),"")</f>
        <v/>
      </c>
      <c r="CB87" s="65" t="str">
        <f t="array" aca="1" ref="CB87" ca="1">IFERROR(IF(COUNT(IF(('1. Database - raw'!BC$7:BE$494&gt;0)*('1. Database - raw'!$AD$7:$AD$494=$A87)*('1. Database - raw'!$AP$7:$AP$494&lt;&gt;Dropdown!$AM$11)*(INDIRECT($Q87,TRUE)=$O87),'1. Database - raw'!BC$7:BE$494))&gt;0,COUNT(IF(('1. Database - raw'!BC$7:BE$494&gt;0)*('1. Database - raw'!$AD$7:$AD$494=$A87)*('1. Database - raw'!$AP$7:$AP$494&lt;&gt;Dropdown!$AM$11)*(INDIRECT($Q87,TRUE)=$O87),'1. Database - raw'!BC$7:BE$494)),""),"")</f>
        <v/>
      </c>
      <c r="CC87" s="107" t="str">
        <f t="shared" ca="1" si="373"/>
        <v/>
      </c>
      <c r="CD87" s="108" t="str">
        <f t="shared" ca="1" si="374"/>
        <v/>
      </c>
      <c r="CE87" s="108" t="str">
        <f t="shared" ca="1" si="375"/>
        <v/>
      </c>
      <c r="CF87" s="108" t="str">
        <f t="array" aca="1" ref="CF87" ca="1">IFERROR(AVERAGE(IF(('1. Database - raw'!BI$7:BK$494&gt;0)*('1. Database - raw'!$AD$7:$AD$494=$A87)*('1. Database - raw'!$AP$7:$AP$494&lt;&gt;Dropdown!$AM$11)*(INDIRECT($Q87,TRUE)=$O87),'1. Database - raw'!BI$7:BK$494)),"")</f>
        <v/>
      </c>
      <c r="CG87" s="272" t="str">
        <f t="array" aca="1" ref="CG87" ca="1">IFERROR(_xlfn.STDEV.S(IF(('1. Database - raw'!BI$7:BK$494&gt;0)*('1. Database - raw'!$AD$7:$AD$494=$A87)*('1. Database - raw'!$AP$7:$AP$494&lt;&gt;Dropdown!$AM$11)*(INDIRECT($Q87,TRUE)=$O87),'1. Database - raw'!BI$7:BK$494)),"")</f>
        <v/>
      </c>
      <c r="CH87" s="65" t="str">
        <f t="array" aca="1" ref="CH87" ca="1">IFERROR(IF(COUNT(IF(('1. Database - raw'!BI$7:BK$494&gt;0)*('1. Database - raw'!$AD$7:$AD$494=$A87)*('1. Database - raw'!$AP$7:$AP$494&lt;&gt;Dropdown!$AM$11)*(INDIRECT($Q87,TRUE)=$O87),'1. Database - raw'!BI$7:BK$494))&gt;0,COUNT(IF(('1. Database - raw'!BI$7:BK$494&gt;0)*('1. Database - raw'!$AD$7:$AD$494=$A87)*('1. Database - raw'!$AP$7:$AP$494&lt;&gt;Dropdown!$AM$11)*(INDIRECT($Q87,TRUE)=$O87),'1. Database - raw'!BI$7:BK$494)),""),"")</f>
        <v/>
      </c>
      <c r="CI87" s="66" t="str">
        <f t="shared" ca="1" si="211"/>
        <v/>
      </c>
      <c r="CJ87" s="64" t="str">
        <f t="shared" ca="1" si="212"/>
        <v/>
      </c>
      <c r="CK87" s="64" t="str">
        <f t="shared" ca="1" si="213"/>
        <v/>
      </c>
      <c r="CL87" s="64" t="str">
        <f t="array" aca="1" ref="CL87" ca="1">IFERROR(AVERAGE(IF(('1. Database - raw'!BO$7:BQ$494&gt;0)*('1. Database - raw'!$AD$7:$AD$494=$A87)*(INDIRECT($Q87,TRUE)=$O87),'1. Database - raw'!BO$7:BQ$494)),"")</f>
        <v/>
      </c>
      <c r="CM87" s="97" t="str">
        <f t="array" aca="1" ref="CM87" ca="1">IFERROR(_xlfn.STDEV.S(IF(('1. Database - raw'!BO$7:BQ$494&gt;0)*('1. Database - raw'!$AD$7:$AD$494=$A87)*(INDIRECT($Q87,TRUE)=$O87),'1. Database - raw'!BO$7:BQ$494)),"")</f>
        <v/>
      </c>
      <c r="CN87" s="65" t="str">
        <f t="array" aca="1" ref="CN87" ca="1">IFERROR(IF(COUNT(IF(('1. Database - raw'!BO$7:BQ$494&gt;0)*('1. Database - raw'!$AD$7:$AD$494=$A87)*(INDIRECT($Q87,TRUE)=$O87),'1. Database - raw'!BO$7:BQ$494))&gt;0,COUNT(IF(('1. Database - raw'!BO$7:BQ$494&gt;0)*('1. Database - raw'!$AD$7:$AD$494=$A87)*(INDIRECT($Q87,TRUE)=$O87),'1. Database - raw'!BO$7:BQ$494)),""),"")</f>
        <v/>
      </c>
      <c r="CO87" s="66" t="str">
        <f t="shared" ca="1" si="214"/>
        <v/>
      </c>
      <c r="CP87" s="64" t="str">
        <f t="shared" ca="1" si="215"/>
        <v/>
      </c>
      <c r="CQ87" s="64" t="str">
        <f t="shared" ca="1" si="216"/>
        <v/>
      </c>
      <c r="CR87" s="64" t="str">
        <f t="array" aca="1" ref="CR87" ca="1">IFERROR(AVERAGE(IF(('1. Database - raw'!BU$7:BW$494&gt;0)*('1. Database - raw'!$AD$7:$AD$494=$A87)*(INDIRECT($Q87,TRUE)=$O87),'1. Database - raw'!BU$7:BW$494)),"")</f>
        <v/>
      </c>
      <c r="CS87" s="97" t="str">
        <f t="array" aca="1" ref="CS87" ca="1">IFERROR(_xlfn.STDEV.S(IF(('1. Database - raw'!BU$7:BW$494&gt;0)*('1. Database - raw'!$AD$7:$AD$494=$A87)*(INDIRECT($Q87,TRUE)=$O87),'1. Database - raw'!BU$7:BW$494)),"")</f>
        <v/>
      </c>
      <c r="CT87" s="65" t="str">
        <f t="array" aca="1" ref="CT87" ca="1">IFERROR(IF(COUNT(IF(('1. Database - raw'!BU$7:BW$494&gt;0)*('1. Database - raw'!$AD$7:$AD$494=$A87)*(INDIRECT($Q87,TRUE)=$O87),'1. Database - raw'!BU$7:BW$494))&gt;0,COUNT(IF(('1. Database - raw'!BU$7:BW$494&gt;0)*('1. Database - raw'!$AD$7:$AD$494=$A87)*(INDIRECT($Q87,TRUE)=$O87),'1. Database - raw'!BU$7:BW$494)),""),"")</f>
        <v/>
      </c>
      <c r="CU87" s="66" t="str">
        <f t="shared" ca="1" si="217"/>
        <v/>
      </c>
      <c r="CV87" s="64" t="str">
        <f t="shared" ca="1" si="218"/>
        <v/>
      </c>
      <c r="CW87" s="64" t="str">
        <f t="shared" ca="1" si="219"/>
        <v/>
      </c>
      <c r="CX87" s="64" t="str">
        <f t="array" aca="1" ref="CX87" ca="1">IFERROR(AVERAGE(IF(('1. Database - raw'!CA$7:CC$494&gt;0)*('1. Database - raw'!$AD$7:$AD$494=$A87)*(INDIRECT($Q87,TRUE)=$O87),'1. Database - raw'!CA$7:CC$494)),"")</f>
        <v/>
      </c>
      <c r="CY87" s="97" t="str">
        <f t="array" aca="1" ref="CY87" ca="1">IFERROR(_xlfn.STDEV.S(IF(('1. Database - raw'!CA$7:CC$494&gt;0)*('1. Database - raw'!$AD$7:$AD$494=$A87)*(INDIRECT($Q87,TRUE)=$O87),'1. Database - raw'!CA$7:CC$494)),"")</f>
        <v/>
      </c>
      <c r="CZ87" s="65" t="str">
        <f t="array" aca="1" ref="CZ87" ca="1">IFERROR(IF(COUNT(IF(('1. Database - raw'!CA$7:CC$494&gt;0)*('1. Database - raw'!$AD$7:$AD$494=$A87)*(INDIRECT($Q87,TRUE)=$O87),'1. Database - raw'!CA$7:CC$494))&gt;0,COUNT(IF(('1. Database - raw'!CA$7:CC$494&gt;0)*('1. Database - raw'!$AD$7:$AD$494=$A87)*(INDIRECT($Q87,TRUE)=$O87),'1. Database - raw'!CA$7:CC$494)),""),"")</f>
        <v/>
      </c>
      <c r="DA87" s="66" t="str">
        <f t="shared" ca="1" si="220"/>
        <v/>
      </c>
      <c r="DB87" s="64" t="str">
        <f t="shared" ca="1" si="221"/>
        <v/>
      </c>
      <c r="DC87" s="64" t="str">
        <f t="shared" ca="1" si="222"/>
        <v/>
      </c>
      <c r="DD87" s="64" t="str">
        <f t="array" aca="1" ref="DD87" ca="1">IFERROR(AVERAGE(IF(('1. Database - raw'!CG$7:CI$494&gt;0)*('1. Database - raw'!$AD$7:$AD$494=$A87)*(INDIRECT($Q87,TRUE)=$O87),'1. Database - raw'!CG$7:CI$494)),"")</f>
        <v/>
      </c>
      <c r="DE87" s="97" t="str">
        <f t="array" aca="1" ref="DE87" ca="1">IFERROR(_xlfn.STDEV.S(IF(('1. Database - raw'!CG$7:CI$494&gt;0)*('1. Database - raw'!$AD$7:$AD$494=$A87)*(INDIRECT($Q87,TRUE)=$O87),'1. Database - raw'!CG$7:CI$494)),"")</f>
        <v/>
      </c>
      <c r="DF87" s="65" t="str">
        <f t="array" aca="1" ref="DF87" ca="1">IFERROR(IF(COUNT(IF(('1. Database - raw'!CG$7:CI$494&gt;0)*('1. Database - raw'!$AD$7:$AD$494=$A87)*(INDIRECT($Q87,TRUE)=$O87),'1. Database - raw'!CG$7:CI$494))&gt;0,COUNT(IF(('1. Database - raw'!CG$7:CI$494&gt;0)*('1. Database - raw'!$AD$7:$AD$494=$A87)*(INDIRECT($Q87,TRUE)=$O87),'1. Database - raw'!CG$7:CI$494)),""),"")</f>
        <v/>
      </c>
      <c r="DG87" s="66" t="str">
        <f t="shared" ca="1" si="223"/>
        <v/>
      </c>
      <c r="DH87" s="64" t="str">
        <f t="shared" ca="1" si="224"/>
        <v/>
      </c>
      <c r="DI87" s="64" t="str">
        <f t="shared" ca="1" si="225"/>
        <v/>
      </c>
      <c r="DJ87" s="64" t="str">
        <f t="array" aca="1" ref="DJ87" ca="1">IFERROR(AVERAGE(IF(('1. Database - raw'!CM$7:CO$494&gt;0)*('1. Database - raw'!$AD$7:$AD$494=$A87)*(INDIRECT($Q87,TRUE)=$O87),'1. Database - raw'!CM$7:CO$494)),"")</f>
        <v/>
      </c>
      <c r="DK87" s="97" t="str">
        <f t="array" aca="1" ref="DK87" ca="1">IFERROR(_xlfn.STDEV.S(IF(('1. Database - raw'!CM$7:CO$494&gt;0)*('1. Database - raw'!$AD$7:$AD$494=$A87)*(INDIRECT($Q87,TRUE)=$O87),'1. Database - raw'!CM$7:CO$494)),"")</f>
        <v/>
      </c>
      <c r="DL87" s="65" t="str">
        <f t="array" aca="1" ref="DL87" ca="1">IFERROR(IF(COUNT(IF(('1. Database - raw'!CM$7:CO$494&gt;0)*('1. Database - raw'!$AD$7:$AD$494=$A87)*(INDIRECT($Q87,TRUE)=$O87),'1. Database - raw'!CM$7:CO$494))&gt;0,COUNT(IF(('1. Database - raw'!CM$7:CO$494&gt;0)*('1. Database - raw'!$AD$7:$AD$494=$A87)*(INDIRECT($Q87,TRUE)=$O87),'1. Database - raw'!CM$7:CO$494)),""),"")</f>
        <v/>
      </c>
      <c r="DM87" s="66" t="str">
        <f t="shared" ca="1" si="226"/>
        <v/>
      </c>
      <c r="DN87" s="64" t="str">
        <f t="shared" ca="1" si="227"/>
        <v/>
      </c>
      <c r="DO87" s="64" t="str">
        <f t="shared" ca="1" si="228"/>
        <v/>
      </c>
      <c r="DP87" s="64" t="str">
        <f t="array" aca="1" ref="DP87" ca="1">IFERROR(AVERAGE(IF(('1. Database - raw'!CS$7:CU$494&gt;0)*('1. Database - raw'!$AD$7:$AD$494=$A87)*(INDIRECT($Q87,TRUE)=$O87),'1. Database - raw'!CS$7:CU$494)),"")</f>
        <v/>
      </c>
      <c r="DQ87" s="97" t="str">
        <f t="array" aca="1" ref="DQ87" ca="1">IFERROR(_xlfn.STDEV.S(IF(('1. Database - raw'!CS$7:CU$494&gt;0)*('1. Database - raw'!$AD$7:$AD$494=$A87)*(INDIRECT($Q87,TRUE)=$O87),'1. Database - raw'!CS$7:CU$494)),"")</f>
        <v/>
      </c>
      <c r="DR87" s="65" t="str">
        <f t="array" aca="1" ref="DR87" ca="1">IFERROR(IF(COUNT(IF(('1. Database - raw'!CS$7:CU$494&gt;0)*('1. Database - raw'!$AD$7:$AD$494=$A87)*(INDIRECT($Q87,TRUE)=$O87),'1. Database - raw'!CS$7:CU$494))&gt;0,COUNT(IF(('1. Database - raw'!CS$7:CU$494&gt;0)*('1. Database - raw'!$AD$7:$AD$494=$A87)*(INDIRECT($Q87,TRUE)=$O87),'1. Database - raw'!CS$7:CU$494)),""),"")</f>
        <v/>
      </c>
      <c r="DS87" s="66" t="str">
        <f t="shared" ca="1" si="229"/>
        <v/>
      </c>
      <c r="DT87" s="64" t="str">
        <f t="shared" ca="1" si="230"/>
        <v/>
      </c>
      <c r="DU87" s="64" t="str">
        <f t="shared" ca="1" si="231"/>
        <v/>
      </c>
      <c r="DV87" s="64" t="str">
        <f t="array" aca="1" ref="DV87" ca="1">IFERROR(AVERAGE(IF(('1. Database - raw'!CY$7:DA$494&gt;0)*('1. Database - raw'!$AD$7:$AD$494=$A87)*(INDIRECT($Q87,TRUE)=$O87),'1. Database - raw'!CY$7:DA$494)),"")</f>
        <v/>
      </c>
      <c r="DW87" s="97" t="str">
        <f t="array" aca="1" ref="DW87" ca="1">IFERROR(_xlfn.STDEV.S(IF(('1. Database - raw'!CY$7:DA$494&gt;0)*('1. Database - raw'!$AD$7:$AD$494=$A87)*(INDIRECT($Q87,TRUE)=$O87),'1. Database - raw'!CY$7:DA$494)),"")</f>
        <v/>
      </c>
      <c r="DX87" s="65" t="str">
        <f t="array" aca="1" ref="DX87" ca="1">IFERROR(IF(COUNT(IF(('1. Database - raw'!CY$7:DA$494&gt;0)*('1. Database - raw'!$AD$7:$AD$494=$A87)*(INDIRECT($Q87,TRUE)=$O87),'1. Database - raw'!CY$7:DA$494))&gt;0,COUNT(IF(('1. Database - raw'!CY$7:DA$494&gt;0)*('1. Database - raw'!$AD$7:$AD$494=$A87)*(INDIRECT($Q87,TRUE)=$O87),'1. Database - raw'!CY$7:DA$494)),""),"")</f>
        <v/>
      </c>
      <c r="DY87" s="66" t="str">
        <f t="shared" ca="1" si="232"/>
        <v/>
      </c>
      <c r="DZ87" s="64" t="str">
        <f t="shared" ca="1" si="233"/>
        <v/>
      </c>
      <c r="EA87" s="64" t="str">
        <f t="shared" ca="1" si="234"/>
        <v/>
      </c>
      <c r="EB87" s="64" t="str">
        <f t="array" aca="1" ref="EB87" ca="1">IFERROR(AVERAGE(IF(('1. Database - raw'!DE$7:DG$494&gt;0)*('1. Database - raw'!$AD$7:$AD$494=$A87)*(INDIRECT($Q87,TRUE)=$O87),'1. Database - raw'!DE$7:DG$494)),"")</f>
        <v/>
      </c>
      <c r="EC87" s="97" t="str">
        <f t="array" aca="1" ref="EC87" ca="1">IFERROR(_xlfn.STDEV.S(IF(('1. Database - raw'!DE$7:DG$494&gt;0)*('1. Database - raw'!$AD$7:$AD$494=$A87)*(INDIRECT($Q87,TRUE)=$O87),'1. Database - raw'!DE$7:DG$494)),"")</f>
        <v/>
      </c>
      <c r="ED87" s="65" t="str">
        <f t="array" aca="1" ref="ED87" ca="1">IFERROR(IF(COUNT(IF(('1. Database - raw'!DE$7:DG$494&gt;0)*('1. Database - raw'!$AD$7:$AD$494=$A87)*(INDIRECT($Q87,TRUE)=$O87),'1. Database - raw'!DE$7:DG$494))&gt;0,COUNT(IF(('1. Database - raw'!DE$7:DG$494&gt;0)*('1. Database - raw'!$AD$7:$AD$494=$A87)*(INDIRECT($Q87,TRUE)=$O87),'1. Database - raw'!DE$7:DG$494)),""),"")</f>
        <v/>
      </c>
      <c r="EE87" s="107" t="str">
        <f t="shared" ca="1" si="235"/>
        <v/>
      </c>
      <c r="EF87" s="108" t="str">
        <f t="shared" ca="1" si="236"/>
        <v/>
      </c>
      <c r="EG87" s="108" t="str">
        <f t="shared" ca="1" si="237"/>
        <v/>
      </c>
      <c r="EH87" s="108" t="str">
        <f t="array" aca="1" ref="EH87" ca="1">IFERROR(AVERAGE(IF(('1. Database - raw'!DK$7:DM$494&gt;0)*('1. Database - raw'!$AD$7:$AD$494=$A87)*(INDIRECT($Q87,TRUE)=$O87),'1. Database - raw'!DK$7:DM$494)),"")</f>
        <v/>
      </c>
      <c r="EI87" s="272" t="str">
        <f t="array" aca="1" ref="EI87" ca="1">IFERROR(_xlfn.STDEV.S(IF(('1. Database - raw'!DK$7:DM$494&gt;0)*('1. Database - raw'!$AD$7:$AD$494=$A87)*(INDIRECT($Q87,TRUE)=$O87),'1. Database - raw'!DK$7:DM$494)),"")</f>
        <v/>
      </c>
      <c r="EJ87" s="65" t="str">
        <f t="array" aca="1" ref="EJ87" ca="1">IFERROR(IF(COUNT(IF(('1. Database - raw'!DK$7:DM$494&gt;0)*('1. Database - raw'!$AD$7:$AD$494=$A87)*(INDIRECT($Q87,TRUE)=$O87),'1. Database - raw'!DK$7:DM$494))&gt;0,COUNT(IF(('1. Database - raw'!DK$7:DM$494&gt;0)*('1. Database - raw'!$AD$7:$AD$494=$A87)*(INDIRECT($Q87,TRUE)=$O87),'1. Database - raw'!DK$7:DM$494)),""),"")</f>
        <v/>
      </c>
      <c r="EK87" s="66">
        <f t="shared" ca="1" si="238"/>
        <v>73.16665500895293</v>
      </c>
      <c r="EL87" s="64">
        <f t="shared" ca="1" si="239"/>
        <v>76.21536282591326</v>
      </c>
      <c r="EM87" s="64">
        <f t="shared" ca="1" si="240"/>
        <v>74.67545217985473</v>
      </c>
      <c r="EN87" s="64">
        <f t="array" aca="1" ref="EN87" ca="1">IFERROR(AVERAGE(IF(('1. Database - raw'!DQ$7:DS$494&gt;0)*('1. Database - raw'!$AD$7:$AD$494=$A87)*(INDIRECT($Q87,TRUE)=$O87),'1. Database - raw'!DQ$7:DS$494)),"")</f>
        <v>75</v>
      </c>
      <c r="EO87" s="97">
        <f t="array" aca="1" ref="EO87" ca="1">IFERROR(_xlfn.STDEV.S(IF(('1. Database - raw'!DQ$7:DS$494&gt;0)*('1. Database - raw'!$AD$7:$AD$494=$A87)*(INDIRECT($Q87,TRUE)=$O87),'1. Database - raw'!DQ$7:DS$494)),"")</f>
        <v>7</v>
      </c>
      <c r="EP87" s="65">
        <f t="array" aca="1" ref="EP87" ca="1">IFERROR(IF(COUNT(IF(('1. Database - raw'!DQ$7:DS$494&gt;0)*('1. Database - raw'!$AD$7:$AD$494=$A87)*(INDIRECT($Q87,TRUE)=$O87),'1. Database - raw'!DQ$7:DS$494))&gt;0,COUNT(IF(('1. Database - raw'!DQ$7:DS$494&gt;0)*('1. Database - raw'!$AD$7:$AD$494=$A87)*(INDIRECT($Q87,TRUE)=$O87),'1. Database - raw'!DQ$7:DS$494)),""),"")</f>
        <v>3</v>
      </c>
      <c r="EQ87" s="66" t="str">
        <f t="shared" ca="1" si="241"/>
        <v/>
      </c>
      <c r="ER87" s="64" t="str">
        <f t="shared" ca="1" si="242"/>
        <v/>
      </c>
      <c r="ES87" s="64" t="str">
        <f t="shared" ca="1" si="243"/>
        <v/>
      </c>
      <c r="ET87" s="64" t="str">
        <f t="array" aca="1" ref="ET87" ca="1">IFERROR(AVERAGE(IF(('1. Database - raw'!DW$7:DY$494&gt;0)*('1. Database - raw'!$AD$7:$AD$494=$A87)*(INDIRECT($Q87,TRUE)=$O87),'1. Database - raw'!DW$7:DY$494)),"")</f>
        <v/>
      </c>
      <c r="EU87" s="97" t="str">
        <f t="array" aca="1" ref="EU87" ca="1">IFERROR(_xlfn.STDEV.S(IF(('1. Database - raw'!DW$7:DY$494&gt;0)*('1. Database - raw'!$AD$7:$AD$494=$A87)*(INDIRECT($Q87,TRUE)=$O87),'1. Database - raw'!DW$7:DY$494)),"")</f>
        <v/>
      </c>
      <c r="EV87" s="65" t="str">
        <f t="array" aca="1" ref="EV87" ca="1">IFERROR(IF(COUNT(IF(('1. Database - raw'!DW$7:DY$494&gt;0)*('1. Database - raw'!$AD$7:$AD$494=$A87)*(INDIRECT($Q87,TRUE)=$O87),'1. Database - raw'!DW$7:DY$494))&gt;0,COUNT(IF(('1. Database - raw'!DW$7:DY$494&gt;0)*('1. Database - raw'!$AD$7:$AD$494=$A87)*(INDIRECT($Q87,TRUE)=$O87),'1. Database - raw'!DW$7:DY$494)),""),"")</f>
        <v/>
      </c>
      <c r="EW87" s="66" t="str">
        <f t="shared" ca="1" si="244"/>
        <v/>
      </c>
      <c r="EX87" s="64" t="str">
        <f t="shared" ca="1" si="245"/>
        <v/>
      </c>
      <c r="EY87" s="64" t="str">
        <f t="shared" ca="1" si="246"/>
        <v/>
      </c>
      <c r="EZ87" s="64" t="str">
        <f t="array" aca="1" ref="EZ87" ca="1">IFERROR(AVERAGE(IF(('1. Database - raw'!EC$7:EE$494&gt;0)*('1. Database - raw'!$AD$7:$AD$494=$A87)*(INDIRECT($Q87,TRUE)=$O87),'1. Database - raw'!EC$7:EE$494)),"")</f>
        <v/>
      </c>
      <c r="FA87" s="97" t="str">
        <f t="array" aca="1" ref="FA87" ca="1">IFERROR(_xlfn.STDEV.S(IF(('1. Database - raw'!EC$7:EE$494&gt;0)*('1. Database - raw'!$AD$7:$AD$494=$A87)*(INDIRECT($Q87,TRUE)=$O87),'1. Database - raw'!EC$7:EE$494)),"")</f>
        <v/>
      </c>
      <c r="FB87" s="65" t="str">
        <f t="array" aca="1" ref="FB87" ca="1">IFERROR(IF(COUNT(IF(('1. Database - raw'!EC$7:EE$494&gt;0)*('1. Database - raw'!$AD$7:$AD$494=$A87)*(INDIRECT($Q87,TRUE)=$O87),'1. Database - raw'!EC$7:EE$494))&gt;0,COUNT(IF(('1. Database - raw'!EC$7:EE$494&gt;0)*('1. Database - raw'!$AD$7:$AD$494=$A87)*(INDIRECT($Q87,TRUE)=$O87),'1. Database - raw'!EC$7:EE$494)),""),"")</f>
        <v/>
      </c>
      <c r="FC87" s="66" t="str">
        <f t="shared" ca="1" si="247"/>
        <v/>
      </c>
      <c r="FD87" s="64" t="str">
        <f t="shared" ca="1" si="248"/>
        <v/>
      </c>
      <c r="FE87" s="64" t="str">
        <f t="shared" ca="1" si="249"/>
        <v/>
      </c>
      <c r="FF87" s="64" t="str">
        <f t="array" aca="1" ref="FF87" ca="1">IFERROR(AVERAGE(IF(('1. Database - raw'!EI$7:EK$494&gt;0)*('1. Database - raw'!$AD$7:$AD$494=$A87)*(INDIRECT($Q87,TRUE)=$O87),'1. Database - raw'!EI$7:EK$494)),"")</f>
        <v/>
      </c>
      <c r="FG87" s="97" t="str">
        <f t="array" aca="1" ref="FG87" ca="1">IFERROR(_xlfn.STDEV.S(IF(('1. Database - raw'!EI$7:EK$494&gt;0)*('1. Database - raw'!$AD$7:$AD$494=$A87)*(INDIRECT($Q87,TRUE)=$O87),'1. Database - raw'!EI$7:EK$494)),"")</f>
        <v/>
      </c>
      <c r="FH87" s="65" t="str">
        <f t="array" aca="1" ref="FH87" ca="1">IFERROR(IF(COUNT(IF(('1. Database - raw'!EI$7:EK$494&gt;0)*('1. Database - raw'!$AD$7:$AD$494=$A87)*(INDIRECT($Q87,TRUE)=$O87),'1. Database - raw'!EI$7:EK$494))&gt;0,COUNT(IF(('1. Database - raw'!EI$7:EK$494&gt;0)*('1. Database - raw'!$AD$7:$AD$494=$A87)*(INDIRECT($Q87,TRUE)=$O87),'1. Database - raw'!EI$7:EK$494)),""),"")</f>
        <v/>
      </c>
      <c r="FI87" s="66" t="str">
        <f t="shared" ca="1" si="250"/>
        <v/>
      </c>
      <c r="FJ87" s="64" t="str">
        <f t="shared" ca="1" si="251"/>
        <v/>
      </c>
      <c r="FK87" s="64" t="str">
        <f t="shared" ca="1" si="252"/>
        <v/>
      </c>
      <c r="FL87" s="64" t="str">
        <f t="array" aca="1" ref="FL87" ca="1">IFERROR(AVERAGE(IF(('1. Database - raw'!EO$7:EQ$494&gt;0)*('1. Database - raw'!$AD$7:$AD$494=$A87)*(INDIRECT($Q87,TRUE)=$O87),'1. Database - raw'!EO$7:EQ$494)),"")</f>
        <v/>
      </c>
      <c r="FM87" s="97" t="str">
        <f t="array" aca="1" ref="FM87" ca="1">IFERROR(_xlfn.STDEV.S(IF(('1. Database - raw'!EO$7:EQ$494&gt;0)*('1. Database - raw'!$AD$7:$AD$494=$A87)*(INDIRECT($Q87,TRUE)=$O87),'1. Database - raw'!EO$7:EQ$494)),"")</f>
        <v/>
      </c>
      <c r="FN87" s="65" t="str">
        <f t="array" aca="1" ref="FN87" ca="1">IFERROR(IF(COUNT(IF(('1. Database - raw'!EO$7:EQ$494&gt;0)*('1. Database - raw'!$AD$7:$AD$494=$A87)*(INDIRECT($Q87,TRUE)=$O87),'1. Database - raw'!EO$7:EQ$494))&gt;0,COUNT(IF(('1. Database - raw'!EO$7:EQ$494&gt;0)*('1. Database - raw'!$AD$7:$AD$494=$A87)*(INDIRECT($Q87,TRUE)=$O87),'1. Database - raw'!EO$7:EQ$494)),""),"")</f>
        <v/>
      </c>
      <c r="FO87" s="66" t="str">
        <f t="shared" ca="1" si="253"/>
        <v/>
      </c>
      <c r="FP87" s="64" t="str">
        <f t="shared" ca="1" si="254"/>
        <v/>
      </c>
      <c r="FQ87" s="64" t="str">
        <f t="shared" ca="1" si="255"/>
        <v/>
      </c>
      <c r="FR87" s="64" t="str">
        <f t="array" aca="1" ref="FR87" ca="1">IFERROR(AVERAGE(IF(('1. Database - raw'!EU$7:EW$494&gt;0)*('1. Database - raw'!$AD$7:$AD$494=$A87)*(INDIRECT($Q87,TRUE)=$O87),'1. Database - raw'!EU$7:EW$494)),"")</f>
        <v/>
      </c>
      <c r="FS87" s="97" t="str">
        <f t="array" aca="1" ref="FS87" ca="1">IFERROR(_xlfn.STDEV.S(IF(('1. Database - raw'!EU$7:EW$494&gt;0)*('1. Database - raw'!$AD$7:$AD$494=$A87)*(INDIRECT($Q87,TRUE)=$O87),'1. Database - raw'!EU$7:EW$494)),"")</f>
        <v/>
      </c>
      <c r="FT87" s="65" t="str">
        <f t="array" aca="1" ref="FT87" ca="1">IFERROR(IF(COUNT(IF(('1. Database - raw'!EU$7:EW$494&gt;0)*('1. Database - raw'!$AD$7:$AD$494=$A87)*(INDIRECT($Q87,TRUE)=$O87),'1. Database - raw'!EU$7:EW$494))&gt;0,COUNT(IF(('1. Database - raw'!EU$7:EW$494&gt;0)*('1. Database - raw'!$AD$7:$AD$494=$A87)*(INDIRECT($Q87,TRUE)=$O87),'1. Database - raw'!EU$7:EW$494)),""),"")</f>
        <v/>
      </c>
      <c r="FU87" s="66" t="str">
        <f t="shared" ca="1" si="256"/>
        <v/>
      </c>
      <c r="FV87" s="64" t="str">
        <f t="shared" ca="1" si="257"/>
        <v/>
      </c>
      <c r="FW87" s="64" t="str">
        <f t="shared" ca="1" si="258"/>
        <v/>
      </c>
      <c r="FX87" s="64" t="str">
        <f t="array" aca="1" ref="FX87" ca="1">IFERROR(AVERAGE(IF(('1. Database - raw'!FA$7:FC$494&gt;0)*('1. Database - raw'!$AD$7:$AD$494=$A87)*(INDIRECT($Q87,TRUE)=$O87),'1. Database - raw'!FA$7:FC$494)),"")</f>
        <v/>
      </c>
      <c r="FY87" s="97" t="str">
        <f t="array" aca="1" ref="FY87" ca="1">IFERROR(_xlfn.STDEV.S(IF(('1. Database - raw'!FA$7:FC$494&gt;0)*('1. Database - raw'!$AD$7:$AD$494=$A87)*(INDIRECT($Q87,TRUE)=$O87),'1. Database - raw'!FA$7:FC$494)),"")</f>
        <v/>
      </c>
      <c r="FZ87" s="65" t="str">
        <f t="array" aca="1" ref="FZ87" ca="1">IFERROR(IF(COUNT(IF(('1. Database - raw'!FA$7:FC$494&gt;0)*('1. Database - raw'!$AD$7:$AD$494=$A87)*(INDIRECT($Q87,TRUE)=$O87),'1. Database - raw'!FA$7:FC$494))&gt;0,COUNT(IF(('1. Database - raw'!FA$7:FC$494&gt;0)*('1. Database - raw'!$AD$7:$AD$494=$A87)*(INDIRECT($Q87,TRUE)=$O87),'1. Database - raw'!FA$7:FC$494)),""),"")</f>
        <v/>
      </c>
      <c r="GA87" s="66" t="str">
        <f t="shared" ca="1" si="259"/>
        <v/>
      </c>
      <c r="GB87" s="64" t="str">
        <f t="shared" ca="1" si="260"/>
        <v/>
      </c>
      <c r="GC87" s="64" t="str">
        <f t="shared" ca="1" si="261"/>
        <v/>
      </c>
      <c r="GD87" s="64" t="str">
        <f t="array" aca="1" ref="GD87" ca="1">IFERROR(AVERAGE(IF(('1. Database - raw'!FG$7:FI$494&gt;0)*('1. Database - raw'!$AD$7:$AD$494=$A87)*(INDIRECT($Q87,TRUE)=$O87),'1. Database - raw'!FG$7:FI$494)),"")</f>
        <v/>
      </c>
      <c r="GE87" s="97" t="str">
        <f t="array" aca="1" ref="GE87" ca="1">IFERROR(_xlfn.STDEV.S(IF(('1. Database - raw'!FG$7:FI$494&gt;0)*('1. Database - raw'!$AD$7:$AD$494=$A87)*(INDIRECT($Q87,TRUE)=$O87),'1. Database - raw'!FG$7:FI$494)),"")</f>
        <v/>
      </c>
      <c r="GF87" s="65" t="str">
        <f t="array" aca="1" ref="GF87" ca="1">IFERROR(IF(COUNT(IF(('1. Database - raw'!FG$7:FI$494&gt;0)*('1. Database - raw'!$AD$7:$AD$494=$A87)*(INDIRECT($Q87,TRUE)=$O87),'1. Database - raw'!FG$7:FI$494))&gt;0,COUNT(IF(('1. Database - raw'!FG$7:FI$494&gt;0)*('1. Database - raw'!$AD$7:$AD$494=$A87)*(INDIRECT($Q87,TRUE)=$O87),'1. Database - raw'!FG$7:FI$494)),""),"")</f>
        <v/>
      </c>
      <c r="GG87" s="66" t="str">
        <f t="shared" ca="1" si="262"/>
        <v/>
      </c>
      <c r="GH87" s="64" t="str">
        <f t="shared" ca="1" si="263"/>
        <v/>
      </c>
      <c r="GI87" s="64" t="str">
        <f t="shared" ca="1" si="264"/>
        <v/>
      </c>
      <c r="GJ87" s="64" t="str">
        <f t="array" aca="1" ref="GJ87" ca="1">IFERROR(AVERAGE(IF(('1. Database - raw'!FM$7:FO$494&gt;0)*('1. Database - raw'!$AD$7:$AD$494=$A87)*(INDIRECT($Q87,TRUE)=$O87),'1. Database - raw'!FM$7:FO$494)),"")</f>
        <v/>
      </c>
      <c r="GK87" s="97" t="str">
        <f t="array" aca="1" ref="GK87" ca="1">IFERROR(_xlfn.STDEV.S(IF(('1. Database - raw'!FM$7:FO$494&gt;0)*('1. Database - raw'!$AD$7:$AD$494=$A87)*(INDIRECT($Q87,TRUE)=$O87),'1. Database - raw'!FM$7:FO$494)),"")</f>
        <v/>
      </c>
      <c r="GL87" s="65" t="str">
        <f t="array" aca="1" ref="GL87" ca="1">IFERROR(IF(COUNT(IF(('1. Database - raw'!FM$7:FO$494&gt;0)*('1. Database - raw'!$AD$7:$AD$494=$A87)*(INDIRECT($Q87,TRUE)=$O87),'1. Database - raw'!FM$7:FO$494))&gt;0,COUNT(IF(('1. Database - raw'!FM$7:FO$494&gt;0)*('1. Database - raw'!$AD$7:$AD$494=$A87)*(INDIRECT($Q87,TRUE)=$O87),'1. Database - raw'!FM$7:FO$494)),""),"")</f>
        <v/>
      </c>
      <c r="GM87" s="66">
        <f t="shared" ca="1" si="265"/>
        <v>160.15279078437538</v>
      </c>
      <c r="GN87" s="64">
        <f t="shared" ca="1" si="266"/>
        <v>176.44184537550802</v>
      </c>
      <c r="GO87" s="64">
        <f t="shared" ca="1" si="267"/>
        <v>168.10013071985651</v>
      </c>
      <c r="GP87" s="64">
        <f t="array" aca="1" ref="GP87" ca="1">IFERROR(AVERAGE(IF(('1. Database - raw'!FS$7:FU$494&gt;0)*('1. Database - raw'!$AD$7:$AD$494=$A87)*(INDIRECT($Q87,TRUE)=$O87),'1. Database - raw'!FS$7:FU$494)),"")</f>
        <v>169.5</v>
      </c>
      <c r="GQ87" s="97">
        <f t="array" aca="1" ref="GQ87" ca="1">IFERROR(_xlfn.STDEV.S(IF(('1. Database - raw'!FS$7:FU$494&gt;0)*('1. Database - raw'!$AD$7:$AD$494=$A87)*(INDIRECT($Q87,TRUE)=$O87),'1. Database - raw'!FS$7:FU$494)),"")</f>
        <v>21.920310216782973</v>
      </c>
      <c r="GR87" s="65">
        <f t="array" aca="1" ref="GR87" ca="1">IFERROR(IF(COUNT(IF(('1. Database - raw'!FS$7:FU$494&gt;0)*('1. Database - raw'!$AD$7:$AD$494=$A87)*(INDIRECT($Q87,TRUE)=$O87),'1. Database - raw'!FS$7:FU$494))&gt;0,COUNT(IF(('1. Database - raw'!FS$7:FU$494&gt;0)*('1. Database - raw'!$AD$7:$AD$494=$A87)*(INDIRECT($Q87,TRUE)=$O87),'1. Database - raw'!FS$7:FU$494)),""),"")</f>
        <v>2</v>
      </c>
      <c r="GS87" s="66" t="str">
        <f t="shared" ca="1" si="268"/>
        <v/>
      </c>
      <c r="GT87" s="64" t="str">
        <f t="shared" ca="1" si="269"/>
        <v/>
      </c>
      <c r="GU87" s="64" t="str">
        <f t="shared" ca="1" si="270"/>
        <v/>
      </c>
      <c r="GV87" s="64" t="str">
        <f t="array" aca="1" ref="GV87" ca="1">IFERROR(AVERAGE(IF(('1. Database - raw'!FY$7:GA$494&gt;0)*('1. Database - raw'!$AD$7:$AD$494=$A87)*(INDIRECT($Q87,TRUE)=$O87),'1. Database - raw'!FY$7:GA$494)),"")</f>
        <v/>
      </c>
      <c r="GW87" s="97" t="str">
        <f t="array" aca="1" ref="GW87" ca="1">IFERROR(_xlfn.STDEV.S(IF(('1. Database - raw'!FY$7:GA$494&gt;0)*('1. Database - raw'!$AD$7:$AD$494=$A87)*(INDIRECT($Q87,TRUE)=$O87),'1. Database - raw'!FY$7:GA$494)),"")</f>
        <v/>
      </c>
      <c r="GX87" s="65" t="str">
        <f t="array" aca="1" ref="GX87" ca="1">IFERROR(IF(COUNT(IF(('1. Database - raw'!FY$7:GA$494&gt;0)*('1. Database - raw'!$AD$7:$AD$494=$A87)*(INDIRECT($Q87,TRUE)=$O87),'1. Database - raw'!FY$7:GA$494))&gt;0,COUNT(IF(('1. Database - raw'!FY$7:GA$494&gt;0)*('1. Database - raw'!$AD$7:$AD$494=$A87)*(INDIRECT($Q87,TRUE)=$O87),'1. Database - raw'!FY$7:GA$494)),""),"")</f>
        <v/>
      </c>
      <c r="GY87" s="66" t="str">
        <f t="shared" ca="1" si="271"/>
        <v/>
      </c>
      <c r="GZ87" s="64" t="str">
        <f t="shared" ca="1" si="272"/>
        <v/>
      </c>
      <c r="HA87" s="64" t="str">
        <f t="shared" ca="1" si="273"/>
        <v/>
      </c>
      <c r="HB87" s="64" t="str">
        <f t="array" aca="1" ref="HB87" ca="1">IFERROR(AVERAGE(IF(('1. Database - raw'!GE$7:GG$494&gt;0)*('1. Database - raw'!$AD$7:$AD$494=$A87)*(INDIRECT($Q87,TRUE)=$O87),'1. Database - raw'!GE$7:GG$494)),"")</f>
        <v/>
      </c>
      <c r="HC87" s="97" t="str">
        <f t="array" aca="1" ref="HC87" ca="1">IFERROR(_xlfn.STDEV.S(IF(('1. Database - raw'!GE$7:GG$494&gt;0)*('1. Database - raw'!$AD$7:$AD$494=$A87)*(INDIRECT($Q87,TRUE)=$O87),'1. Database - raw'!GE$7:GG$494)),"")</f>
        <v/>
      </c>
      <c r="HD87" s="65" t="str">
        <f t="array" aca="1" ref="HD87" ca="1">IFERROR(IF(COUNT(IF(('1. Database - raw'!GE$7:GG$494&gt;0)*('1. Database - raw'!$AD$7:$AD$494=$A87)*(INDIRECT($Q87,TRUE)=$O87),'1. Database - raw'!GE$7:GG$494))&gt;0,COUNT(IF(('1. Database - raw'!GE$7:GG$494&gt;0)*('1. Database - raw'!$AD$7:$AD$494=$A87)*(INDIRECT($Q87,TRUE)=$O87),'1. Database - raw'!GE$7:GG$494)),""),"")</f>
        <v/>
      </c>
      <c r="HE87" s="66" t="str">
        <f t="shared" ca="1" si="274"/>
        <v/>
      </c>
      <c r="HF87" s="64" t="str">
        <f t="shared" ca="1" si="275"/>
        <v/>
      </c>
      <c r="HG87" s="64" t="str">
        <f t="shared" ca="1" si="276"/>
        <v/>
      </c>
      <c r="HH87" s="64" t="str">
        <f t="array" aca="1" ref="HH87" ca="1">IFERROR(AVERAGE(IF(('1. Database - raw'!GK$7:GM$494&gt;0)*('1. Database - raw'!$AD$7:$AD$494=$A87)*(INDIRECT($Q87,TRUE)=$O87),'1. Database - raw'!GK$7:GM$494)),"")</f>
        <v/>
      </c>
      <c r="HI87" s="97" t="str">
        <f t="array" aca="1" ref="HI87" ca="1">IFERROR(_xlfn.STDEV.S(IF(('1. Database - raw'!GK$7:GM$494&gt;0)*('1. Database - raw'!$AD$7:$AD$494=$A87)*(INDIRECT($Q87,TRUE)=$O87),'1. Database - raw'!GK$7:GM$494)),"")</f>
        <v/>
      </c>
      <c r="HJ87" s="65" t="str">
        <f t="array" aca="1" ref="HJ87" ca="1">IFERROR(IF(COUNT(IF(('1. Database - raw'!GK$7:GM$494&gt;0)*('1. Database - raw'!$AD$7:$AD$494=$A87)*(INDIRECT($Q87,TRUE)=$O87),'1. Database - raw'!GK$7:GM$494))&gt;0,COUNT(IF(('1. Database - raw'!GK$7:GM$494&gt;0)*('1. Database - raw'!$AD$7:$AD$494=$A87)*(INDIRECT($Q87,TRUE)=$O87),'1. Database - raw'!GK$7:GM$494)),""),"")</f>
        <v/>
      </c>
      <c r="HK87" s="66" t="str">
        <f t="shared" ca="1" si="277"/>
        <v/>
      </c>
      <c r="HL87" s="64" t="str">
        <f t="shared" ca="1" si="278"/>
        <v/>
      </c>
      <c r="HM87" s="64" t="str">
        <f t="shared" ca="1" si="279"/>
        <v/>
      </c>
      <c r="HN87" s="64" t="str">
        <f t="array" aca="1" ref="HN87" ca="1">IFERROR(AVERAGE(IF(('1. Database - raw'!GQ$7:GS$494&gt;0)*('1. Database - raw'!$AD$7:$AD$494=$A87)*(INDIRECT($Q87,TRUE)=$O87),'1. Database - raw'!GQ$7:GS$494)),"")</f>
        <v/>
      </c>
      <c r="HO87" s="97" t="str">
        <f t="array" aca="1" ref="HO87" ca="1">IFERROR(_xlfn.STDEV.S(IF(('1. Database - raw'!GQ$7:GS$494&gt;0)*('1. Database - raw'!$AD$7:$AD$494=$A87)*(INDIRECT($Q87,TRUE)=$O87),'1. Database - raw'!GQ$7:GS$494)),"")</f>
        <v/>
      </c>
      <c r="HP87" s="65" t="str">
        <f t="array" aca="1" ref="HP87" ca="1">IFERROR(IF(COUNT(IF(('1. Database - raw'!GQ$7:GS$494&gt;0)*('1. Database - raw'!$AD$7:$AD$494=$A87)*(INDIRECT($Q87,TRUE)=$O87),'1. Database - raw'!GQ$7:GS$494))&gt;0,COUNT(IF(('1. Database - raw'!GQ$7:GS$494&gt;0)*('1. Database - raw'!$AD$7:$AD$494=$A87)*(INDIRECT($Q87,TRUE)=$O87),'1. Database - raw'!GQ$7:GS$494)),""),"")</f>
        <v/>
      </c>
      <c r="HQ87" s="66" t="str">
        <f t="shared" ca="1" si="280"/>
        <v/>
      </c>
      <c r="HR87" s="64" t="str">
        <f t="shared" ca="1" si="281"/>
        <v/>
      </c>
      <c r="HS87" s="64" t="str">
        <f t="shared" ca="1" si="282"/>
        <v/>
      </c>
      <c r="HT87" s="64" t="str">
        <f t="array" aca="1" ref="HT87" ca="1">IFERROR(AVERAGE(IF(('1. Database - raw'!GW$7:GY$494&gt;0)*('1. Database - raw'!$AD$7:$AD$494=$A87)*(INDIRECT($Q87,TRUE)=$O87),'1. Database - raw'!GW$7:GY$494)),"")</f>
        <v/>
      </c>
      <c r="HU87" s="97" t="str">
        <f t="array" aca="1" ref="HU87" ca="1">IFERROR(_xlfn.STDEV.S(IF(('1. Database - raw'!GW$7:GY$494&gt;0)*('1. Database - raw'!$AD$7:$AD$494=$A87)*(INDIRECT($Q87,TRUE)=$O87),'1. Database - raw'!GW$7:GY$494)),"")</f>
        <v/>
      </c>
      <c r="HV87" s="65" t="str">
        <f t="array" aca="1" ref="HV87" ca="1">IFERROR(IF(COUNT(IF(('1. Database - raw'!GW$7:GY$494&gt;0)*('1. Database - raw'!$AD$7:$AD$494=$A87)*(INDIRECT($Q87,TRUE)=$O87),'1. Database - raw'!GW$7:GY$494))&gt;0,COUNT(IF(('1. Database - raw'!GW$7:GY$494&gt;0)*('1. Database - raw'!$AD$7:$AD$494=$A87)*(INDIRECT($Q87,TRUE)=$O87),'1. Database - raw'!GW$7:GY$494)),""),"")</f>
        <v/>
      </c>
      <c r="HW87" s="66" t="str">
        <f t="shared" ca="1" si="283"/>
        <v/>
      </c>
      <c r="HX87" s="64" t="str">
        <f t="shared" ca="1" si="284"/>
        <v/>
      </c>
      <c r="HY87" s="64" t="str">
        <f t="shared" ca="1" si="285"/>
        <v/>
      </c>
      <c r="HZ87" s="64" t="str">
        <f t="array" aca="1" ref="HZ87" ca="1">IFERROR(AVERAGE(IF(('1. Database - raw'!HC$7:HE$494&gt;0)*('1. Database - raw'!$AD$7:$AD$494=$A87)*(INDIRECT($Q87,TRUE)=$O87),'1. Database - raw'!HC$7:HE$494)),"")</f>
        <v/>
      </c>
      <c r="IA87" s="97" t="str">
        <f t="array" aca="1" ref="IA87" ca="1">IFERROR(_xlfn.STDEV.S(IF(('1. Database - raw'!HC$7:HE$494&gt;0)*('1. Database - raw'!$AD$7:$AD$494=$A87)*(INDIRECT($Q87,TRUE)=$O87),'1. Database - raw'!HC$7:HE$494)),"")</f>
        <v/>
      </c>
      <c r="IB87" s="65" t="str">
        <f t="array" aca="1" ref="IB87" ca="1">IFERROR(IF(COUNT(IF(('1. Database - raw'!HC$7:HE$494&gt;0)*('1. Database - raw'!$AD$7:$AD$494=$A87)*(INDIRECT($Q87,TRUE)=$O87),'1. Database - raw'!HC$7:HE$494))&gt;0,COUNT(IF(('1. Database - raw'!HC$7:HE$494&gt;0)*('1. Database - raw'!$AD$7:$AD$494=$A87)*(INDIRECT($Q87,TRUE)=$O87),'1. Database - raw'!HC$7:HE$494)),""),"")</f>
        <v/>
      </c>
      <c r="IC87" s="66" t="str">
        <f t="shared" ca="1" si="286"/>
        <v/>
      </c>
      <c r="ID87" s="64" t="str">
        <f t="shared" ca="1" si="287"/>
        <v/>
      </c>
      <c r="IE87" s="64" t="str">
        <f t="shared" ca="1" si="288"/>
        <v/>
      </c>
      <c r="IF87" s="64" t="str">
        <f t="array" aca="1" ref="IF87" ca="1">IFERROR(AVERAGE(IF(('1. Database - raw'!HI$7:HK$494&gt;0)*('1. Database - raw'!$AD$7:$AD$494=$A87)*(INDIRECT($Q87,TRUE)=$O87),'1. Database - raw'!HI$7:HK$494)),"")</f>
        <v/>
      </c>
      <c r="IG87" s="97" t="str">
        <f t="array" aca="1" ref="IG87" ca="1">IFERROR(_xlfn.STDEV.S(IF(('1. Database - raw'!HI$7:HK$494&gt;0)*('1. Database - raw'!$AD$7:$AD$494=$A87)*(INDIRECT($Q87,TRUE)=$O87),'1. Database - raw'!HI$7:HK$494)),"")</f>
        <v/>
      </c>
      <c r="IH87" s="65" t="str">
        <f t="array" aca="1" ref="IH87" ca="1">IFERROR(IF(COUNT(IF(('1. Database - raw'!HI$7:HK$494&gt;0)*('1. Database - raw'!$AD$7:$AD$494=$A87)*(INDIRECT($Q87,TRUE)=$O87),'1. Database - raw'!HI$7:HK$494))&gt;0,COUNT(IF(('1. Database - raw'!HI$7:HK$494&gt;0)*('1. Database - raw'!$AD$7:$AD$494=$A87)*(INDIRECT($Q87,TRUE)=$O87),'1. Database - raw'!HI$7:HK$494)),""),"")</f>
        <v/>
      </c>
      <c r="II87" s="66" t="str">
        <f t="shared" ca="1" si="289"/>
        <v/>
      </c>
      <c r="IJ87" s="64" t="str">
        <f t="shared" ca="1" si="290"/>
        <v/>
      </c>
      <c r="IK87" s="64" t="str">
        <f t="shared" ca="1" si="291"/>
        <v/>
      </c>
      <c r="IL87" s="64" t="str">
        <f t="array" aca="1" ref="IL87" ca="1">IFERROR(AVERAGE(IF(('1. Database - raw'!HO$7:HQ$494&gt;0)*('1. Database - raw'!$AD$7:$AD$494=$A87)*(INDIRECT($Q87,TRUE)=$O87),'1. Database - raw'!HO$7:HQ$494)),"")</f>
        <v/>
      </c>
      <c r="IM87" s="97" t="str">
        <f t="array" aca="1" ref="IM87" ca="1">IFERROR(_xlfn.STDEV.S(IF(('1. Database - raw'!HO$7:HQ$494&gt;0)*('1. Database - raw'!$AD$7:$AD$494=$A87)*(INDIRECT($Q87,TRUE)=$O87),'1. Database - raw'!HO$7:HQ$494)),"")</f>
        <v/>
      </c>
      <c r="IN87" s="65" t="str">
        <f t="array" aca="1" ref="IN87" ca="1">IFERROR(IF(COUNT(IF(('1. Database - raw'!HO$7:HQ$494&gt;0)*('1. Database - raw'!$AD$7:$AD$494=$A87)*(INDIRECT($Q87,TRUE)=$O87),'1. Database - raw'!HO$7:HQ$494))&gt;0,COUNT(IF(('1. Database - raw'!HO$7:HQ$494&gt;0)*('1. Database - raw'!$AD$7:$AD$494=$A87)*(INDIRECT($Q87,TRUE)=$O87),'1. Database - raw'!HO$7:HQ$494)),""),"")</f>
        <v/>
      </c>
      <c r="IO87" s="66">
        <f t="shared" ca="1" si="292"/>
        <v>87.447584991799346</v>
      </c>
      <c r="IP87" s="64">
        <f t="shared" ca="1" si="293"/>
        <v>90.023083604234358</v>
      </c>
      <c r="IQ87" s="64">
        <f t="shared" ca="1" si="294"/>
        <v>88.725989736407797</v>
      </c>
      <c r="IR87" s="64">
        <f t="array" aca="1" ref="IR87" ca="1">IFERROR(AVERAGE(IF(('1. Database - raw'!HU$7:HW$494&gt;0)*('1. Database - raw'!$AD$7:$AD$494=$A87)*(INDIRECT($Q87,TRUE)=$O87),'1. Database - raw'!HU$7:HW$494)),"")</f>
        <v>89</v>
      </c>
      <c r="IS87" s="97">
        <f t="array" aca="1" ref="IS87" ca="1">IFERROR(_xlfn.STDEV.S(IF(('1. Database - raw'!HU$7:HW$494&gt;0)*('1. Database - raw'!$AD$7:$AD$494=$A87)*(INDIRECT($Q87,TRUE)=$O87),'1. Database - raw'!HU$7:HW$494)),"")</f>
        <v>7</v>
      </c>
      <c r="IT87" s="65">
        <f t="array" aca="1" ref="IT87" ca="1">IFERROR(IF(COUNT(IF(('1. Database - raw'!HU$7:HW$494&gt;0)*('1. Database - raw'!$AD$7:$AD$494=$A87)*(INDIRECT($Q87,TRUE)=$O87),'1. Database - raw'!HU$7:HW$494))&gt;0,COUNT(IF(('1. Database - raw'!HU$7:HW$494&gt;0)*('1. Database - raw'!$AD$7:$AD$494=$A87)*(INDIRECT($Q87,TRUE)=$O87),'1. Database - raw'!HU$7:HW$494)),""),"")</f>
        <v>3</v>
      </c>
      <c r="IU87" s="66" t="str">
        <f t="shared" ca="1" si="295"/>
        <v/>
      </c>
      <c r="IV87" s="64" t="str">
        <f t="shared" ca="1" si="296"/>
        <v/>
      </c>
      <c r="IW87" s="64" t="str">
        <f t="shared" ca="1" si="297"/>
        <v/>
      </c>
      <c r="IX87" s="64" t="str">
        <f t="array" aca="1" ref="IX87" ca="1">IFERROR(AVERAGE(IF(('1. Database - raw'!IA$7:IC$494&gt;0)*('1. Database - raw'!$AD$7:$AD$494=$A87)*(INDIRECT($Q87,TRUE)=$O87),'1. Database - raw'!IA$7:IC$494)),"")</f>
        <v/>
      </c>
      <c r="IY87" s="97" t="str">
        <f t="array" aca="1" ref="IY87" ca="1">IFERROR(_xlfn.STDEV.S(IF(('1. Database - raw'!IA$7:IC$494&gt;0)*('1. Database - raw'!$AD$7:$AD$494=$A87)*(INDIRECT($Q87,TRUE)=$O87),'1. Database - raw'!IA$7:IC$494)),"")</f>
        <v/>
      </c>
      <c r="IZ87" s="65" t="str">
        <f t="array" aca="1" ref="IZ87" ca="1">IFERROR(IF(COUNT(IF(('1. Database - raw'!IA$7:IC$494&gt;0)*('1. Database - raw'!$AD$7:$AD$494=$A87)*(INDIRECT($Q87,TRUE)=$O87),'1. Database - raw'!IA$7:IC$494))&gt;0,COUNT(IF(('1. Database - raw'!IA$7:IC$494&gt;0)*('1. Database - raw'!$AD$7:$AD$494=$A87)*(INDIRECT($Q87,TRUE)=$O87),'1. Database - raw'!IA$7:IC$494)),""),"")</f>
        <v/>
      </c>
      <c r="JA87" s="66" t="str">
        <f t="shared" ca="1" si="298"/>
        <v/>
      </c>
      <c r="JB87" s="64" t="str">
        <f t="shared" ca="1" si="299"/>
        <v/>
      </c>
      <c r="JC87" s="64" t="str">
        <f t="shared" ca="1" si="300"/>
        <v/>
      </c>
      <c r="JD87" s="64" t="str">
        <f t="array" aca="1" ref="JD87" ca="1">IFERROR(AVERAGE(IF(('1. Database - raw'!IG$7:II$494&gt;0)*('1. Database - raw'!$AD$7:$AD$494=$A87)*(INDIRECT($Q87,TRUE)=$O87),'1. Database - raw'!IG$7:II$494)),"")</f>
        <v/>
      </c>
      <c r="JE87" s="97" t="str">
        <f t="array" aca="1" ref="JE87" ca="1">IFERROR(_xlfn.STDEV.S(IF(('1. Database - raw'!IG$7:II$494&gt;0)*('1. Database - raw'!$AD$7:$AD$494=$A87)*(INDIRECT($Q87,TRUE)=$O87),'1. Database - raw'!IG$7:II$494)),"")</f>
        <v/>
      </c>
      <c r="JF87" s="65" t="str">
        <f t="array" aca="1" ref="JF87" ca="1">IFERROR(IF(COUNT(IF(('1. Database - raw'!IG$7:II$494&gt;0)*('1. Database - raw'!$AD$7:$AD$494=$A87)*(INDIRECT($Q87,TRUE)=$O87),'1. Database - raw'!IG$7:II$494))&gt;0,COUNT(IF(('1. Database - raw'!IG$7:II$494&gt;0)*('1. Database - raw'!$AD$7:$AD$494=$A87)*(INDIRECT($Q87,TRUE)=$O87),'1. Database - raw'!IG$7:II$494)),""),"")</f>
        <v/>
      </c>
      <c r="JG87" s="141">
        <f t="shared" ca="1" si="301"/>
        <v>12.261670316922171</v>
      </c>
      <c r="JH87" s="151">
        <f t="shared" ca="1" si="302"/>
        <v>14.370572977608894</v>
      </c>
      <c r="JI87" s="151">
        <f t="shared" ca="1" si="303"/>
        <v>13.274307067290211</v>
      </c>
      <c r="JJ87" s="151">
        <f t="array" aca="1" ref="JJ87" ca="1">IFERROR(AVERAGE(IF(('1. Database - raw'!IM$7:IO$494&gt;0)*('1. Database - raw'!$AD$7:$AD$494=$A87)*(INDIRECT($Q87,TRUE)=$O87),'1. Database - raw'!IM$7:IO$494)),"")</f>
        <v>13.5</v>
      </c>
      <c r="JK87" s="280">
        <f t="array" aca="1" ref="JK87" ca="1">IFERROR(_xlfn.STDEV.S(IF(('1. Database - raw'!IM$7:IO$494&gt;0)*('1. Database - raw'!$AD$7:$AD$494=$A87)*(INDIRECT($Q87,TRUE)=$O87),'1. Database - raw'!IM$7:IO$494)),"")</f>
        <v>2.5</v>
      </c>
      <c r="JL87" s="65">
        <f t="array" aca="1" ref="JL87" ca="1">IFERROR(IF(COUNT(IF(('1. Database - raw'!IM$7:IO$494&gt;0)*('1. Database - raw'!$AD$7:$AD$494=$A87)*(INDIRECT($Q87,TRUE)=$O87),'1. Database - raw'!IM$7:IO$494))&gt;0,COUNT(IF(('1. Database - raw'!IM$7:IO$494&gt;0)*('1. Database - raw'!$AD$7:$AD$494=$A87)*(INDIRECT($Q87,TRUE)=$O87),'1. Database - raw'!IM$7:IO$494)),""),"")</f>
        <v>3</v>
      </c>
      <c r="JM87" s="141" t="str">
        <f t="shared" ca="1" si="304"/>
        <v/>
      </c>
      <c r="JN87" s="151" t="str">
        <f t="shared" ca="1" si="305"/>
        <v/>
      </c>
      <c r="JO87" s="151" t="str">
        <f t="shared" ca="1" si="306"/>
        <v/>
      </c>
      <c r="JP87" s="151" t="str">
        <f t="array" aca="1" ref="JP87" ca="1">IFERROR(AVERAGE(IF(('1. Database - raw'!IS$7:IU$494&gt;0)*('1. Database - raw'!$AD$7:$AD$494=$A87)*(INDIRECT($Q87,TRUE)=$O87),'1. Database - raw'!IS$7:IU$494)),"")</f>
        <v/>
      </c>
      <c r="JQ87" s="280" t="str">
        <f t="array" aca="1" ref="JQ87" ca="1">IFERROR(_xlfn.STDEV.S(IF(('1. Database - raw'!IS$7:IU$494&gt;0)*('1. Database - raw'!$AD$7:$AD$494=$A87)*(INDIRECT($Q87,TRUE)=$O87),'1. Database - raw'!IS$7:IU$494)),"")</f>
        <v/>
      </c>
      <c r="JR87" s="65" t="str">
        <f t="array" aca="1" ref="JR87" ca="1">IFERROR(IF(COUNT(IF(('1. Database - raw'!IS$7:IU$494&gt;0)*('1. Database - raw'!$AD$7:$AD$494=$A87)*(INDIRECT($Q87,TRUE)=$O87),'1. Database - raw'!IS$7:IU$494))&gt;0,COUNT(IF(('1. Database - raw'!IS$7:IU$494&gt;0)*('1. Database - raw'!$AD$7:$AD$494=$A87)*(INDIRECT($Q87,TRUE)=$O87),'1. Database - raw'!IS$7:IU$494)),""),"")</f>
        <v/>
      </c>
      <c r="JS87" s="141" t="str">
        <f t="shared" ca="1" si="307"/>
        <v/>
      </c>
      <c r="JT87" s="151" t="str">
        <f t="shared" ca="1" si="308"/>
        <v/>
      </c>
      <c r="JU87" s="151" t="str">
        <f t="shared" ca="1" si="309"/>
        <v/>
      </c>
      <c r="JV87" s="151" t="str">
        <f t="array" aca="1" ref="JV87" ca="1">IFERROR(AVERAGE(IF(('1. Database - raw'!IY$7:JA$494&gt;0)*('1. Database - raw'!$AD$7:$AD$494=$A87)*(INDIRECT($Q87,TRUE)=$O87),'1. Database - raw'!IY$7:JA$494)),"")</f>
        <v/>
      </c>
      <c r="JW87" s="280" t="str">
        <f t="array" aca="1" ref="JW87" ca="1">IFERROR(_xlfn.STDEV.S(IF(('1. Database - raw'!IY$7:JA$494&gt;0)*('1. Database - raw'!$AD$7:$AD$494=$A87)*(INDIRECT($Q87,TRUE)=$O87),'1. Database - raw'!IY$7:JA$494)),"")</f>
        <v/>
      </c>
      <c r="JX87" s="65" t="str">
        <f t="array" aca="1" ref="JX87" ca="1">IFERROR(IF(COUNT(IF(('1. Database - raw'!IY$7:JA$494&gt;0)*('1. Database - raw'!$AD$7:$AD$494=$A87)*(INDIRECT($Q87,TRUE)=$O87),'1. Database - raw'!IY$7:JA$494))&gt;0,COUNT(IF(('1. Database - raw'!IY$7:JA$494&gt;0)*('1. Database - raw'!$AD$7:$AD$494=$A87)*(INDIRECT($Q87,TRUE)=$O87),'1. Database - raw'!IY$7:JA$494)),""),"")</f>
        <v/>
      </c>
      <c r="JY87" s="141" t="str">
        <f t="shared" ca="1" si="310"/>
        <v/>
      </c>
      <c r="JZ87" s="151" t="str">
        <f t="shared" ca="1" si="311"/>
        <v/>
      </c>
      <c r="KA87" s="151" t="str">
        <f t="shared" ca="1" si="312"/>
        <v/>
      </c>
      <c r="KB87" s="151" t="str">
        <f t="array" aca="1" ref="KB87" ca="1">IFERROR(AVERAGE(IF(('1. Database - raw'!JE$7:JG$494&gt;0)*('1. Database - raw'!$AD$7:$AD$494=$A87)*(INDIRECT($Q87,TRUE)=$O87),'1. Database - raw'!JE$7:JG$494)),"")</f>
        <v/>
      </c>
      <c r="KC87" s="280" t="str">
        <f t="array" aca="1" ref="KC87" ca="1">IFERROR(_xlfn.STDEV.S(IF(('1. Database - raw'!JE$7:JG$494&gt;0)*('1. Database - raw'!$AD$7:$AD$494=$A87)*(INDIRECT($Q87,TRUE)=$O87),'1. Database - raw'!JE$7:JG$494)),"")</f>
        <v/>
      </c>
      <c r="KD87" s="65" t="str">
        <f t="array" aca="1" ref="KD87" ca="1">IFERROR(IF(COUNT(IF(('1. Database - raw'!JE$7:JG$494&gt;0)*('1. Database - raw'!$AD$7:$AD$494=$A87)*(INDIRECT($Q87,TRUE)=$O87),'1. Database - raw'!JE$7:JG$494))&gt;0,COUNT(IF(('1. Database - raw'!JE$7:JG$494&gt;0)*('1. Database - raw'!$AD$7:$AD$494=$A87)*(INDIRECT($Q87,TRUE)=$O87),'1. Database - raw'!JE$7:JG$494)),""),"")</f>
        <v/>
      </c>
      <c r="KE87" s="141" t="str">
        <f t="shared" ca="1" si="313"/>
        <v/>
      </c>
      <c r="KF87" s="151" t="str">
        <f t="shared" ca="1" si="314"/>
        <v/>
      </c>
      <c r="KG87" s="151" t="str">
        <f t="shared" ca="1" si="315"/>
        <v/>
      </c>
      <c r="KH87" s="151" t="str">
        <f t="array" aca="1" ref="KH87" ca="1">IFERROR(AVERAGE(IF(('1. Database - raw'!JK$7:JM$494&gt;0)*('1. Database - raw'!$AD$7:$AD$494=$A87)*(INDIRECT($Q87,TRUE)=$O87),'1. Database - raw'!JK$7:JM$494)),"")</f>
        <v/>
      </c>
      <c r="KI87" s="280" t="str">
        <f t="array" aca="1" ref="KI87" ca="1">IFERROR(_xlfn.STDEV.S(IF(('1. Database - raw'!JK$7:JM$494&gt;0)*('1. Database - raw'!$AD$7:$AD$494=$A87)*(INDIRECT($Q87,TRUE)=$O87),'1. Database - raw'!JK$7:JM$494)),"")</f>
        <v/>
      </c>
      <c r="KJ87" s="65" t="str">
        <f t="array" aca="1" ref="KJ87" ca="1">IFERROR(IF(COUNT(IF(('1. Database - raw'!JK$7:JM$494&gt;0)*('1. Database - raw'!$AD$7:$AD$494=$A87)*(INDIRECT($Q87,TRUE)=$O87),'1. Database - raw'!JK$7:JM$494))&gt;0,COUNT(IF(('1. Database - raw'!JK$7:JM$494&gt;0)*('1. Database - raw'!$AD$7:$AD$494=$A87)*(INDIRECT($Q87,TRUE)=$O87),'1. Database - raw'!JK$7:JM$494)),""),"")</f>
        <v/>
      </c>
      <c r="KK87" s="141" t="str">
        <f t="shared" ca="1" si="316"/>
        <v/>
      </c>
      <c r="KL87" s="151" t="str">
        <f t="shared" ca="1" si="317"/>
        <v/>
      </c>
      <c r="KM87" s="151" t="str">
        <f t="shared" ca="1" si="318"/>
        <v/>
      </c>
      <c r="KN87" s="151" t="str">
        <f t="array" aca="1" ref="KN87" ca="1">IFERROR(AVERAGE(IF(('1. Database - raw'!JQ$7:JS$494&gt;0)*('1. Database - raw'!$AD$7:$AD$494=$A87)*(INDIRECT($Q87,TRUE)=$O87),'1. Database - raw'!JQ$7:JS$494)),"")</f>
        <v/>
      </c>
      <c r="KO87" s="280" t="str">
        <f t="array" aca="1" ref="KO87" ca="1">IFERROR(_xlfn.STDEV.S(IF(('1. Database - raw'!JQ$7:JS$494&gt;0)*('1. Database - raw'!$AD$7:$AD$494=$A87)*(INDIRECT($Q87,TRUE)=$O87),'1. Database - raw'!JQ$7:JS$494)),"")</f>
        <v/>
      </c>
      <c r="KP87" s="65" t="str">
        <f t="array" aca="1" ref="KP87" ca="1">IFERROR(IF(COUNT(IF(('1. Database - raw'!JQ$7:JS$494&gt;0)*('1. Database - raw'!$AD$7:$AD$494=$A87)*(INDIRECT($Q87,TRUE)=$O87),'1. Database - raw'!JQ$7:JS$494))&gt;0,COUNT(IF(('1. Database - raw'!JQ$7:JS$494&gt;0)*('1. Database - raw'!$AD$7:$AD$494=$A87)*(INDIRECT($Q87,TRUE)=$O87),'1. Database - raw'!JQ$7:JS$494)),""),"")</f>
        <v/>
      </c>
      <c r="KQ87" s="141" t="str">
        <f t="shared" ca="1" si="319"/>
        <v/>
      </c>
      <c r="KR87" s="151" t="str">
        <f t="shared" ca="1" si="320"/>
        <v/>
      </c>
      <c r="KS87" s="151" t="str">
        <f t="shared" ca="1" si="321"/>
        <v/>
      </c>
      <c r="KT87" s="151" t="str">
        <f t="array" aca="1" ref="KT87" ca="1">IFERROR(AVERAGE(IF(('1. Database - raw'!JW$7:JY$494&gt;0)*('1. Database - raw'!$AD$7:$AD$494=$A87)*(INDIRECT($Q87,TRUE)=$O87),'1. Database - raw'!JW$7:JY$494)),"")</f>
        <v/>
      </c>
      <c r="KU87" s="280" t="str">
        <f t="array" aca="1" ref="KU87" ca="1">IFERROR(_xlfn.STDEV.S(IF(('1. Database - raw'!JW$7:JY$494&gt;0)*('1. Database - raw'!$AD$7:$AD$494=$A87)*(INDIRECT($Q87,TRUE)=$O87),'1. Database - raw'!JW$7:JY$494)),"")</f>
        <v/>
      </c>
      <c r="KV87" s="65" t="str">
        <f t="array" aca="1" ref="KV87" ca="1">IFERROR(IF(COUNT(IF(('1. Database - raw'!JW$7:JY$494&gt;0)*('1. Database - raw'!$AD$7:$AD$494=$A87)*(INDIRECT($Q87,TRUE)=$O87),'1. Database - raw'!JW$7:JY$494))&gt;0,COUNT(IF(('1. Database - raw'!JW$7:JY$494&gt;0)*('1. Database - raw'!$AD$7:$AD$494=$A87)*(INDIRECT($Q87,TRUE)=$O87),'1. Database - raw'!JW$7:JY$494)),""),"")</f>
        <v/>
      </c>
      <c r="KW87" s="141" t="str">
        <f t="shared" ca="1" si="322"/>
        <v/>
      </c>
      <c r="KX87" s="151" t="str">
        <f t="shared" ca="1" si="323"/>
        <v/>
      </c>
      <c r="KY87" s="151" t="str">
        <f t="shared" ca="1" si="324"/>
        <v/>
      </c>
      <c r="KZ87" s="151" t="str">
        <f t="array" aca="1" ref="KZ87" ca="1">IFERROR(AVERAGE(IF(('1. Database - raw'!KC$7:KE$494&gt;0)*('1. Database - raw'!$AD$7:$AD$494=$A87)*(INDIRECT($Q87,TRUE)=$O87),'1. Database - raw'!KC$7:KE$494)),"")</f>
        <v/>
      </c>
      <c r="LA87" s="280" t="str">
        <f t="array" aca="1" ref="LA87" ca="1">IFERROR(_xlfn.STDEV.S(IF(('1. Database - raw'!KC$7:KE$494&gt;0)*('1. Database - raw'!$AD$7:$AD$494=$A87)*(INDIRECT($Q87,TRUE)=$O87),'1. Database - raw'!KC$7:KE$494)),"")</f>
        <v/>
      </c>
      <c r="LB87" s="65" t="str">
        <f t="array" aca="1" ref="LB87" ca="1">IFERROR(IF(COUNT(IF(('1. Database - raw'!KC$7:KE$494&gt;0)*('1. Database - raw'!$AD$7:$AD$494=$A87)*(INDIRECT($Q87,TRUE)=$O87),'1. Database - raw'!KC$7:KE$494))&gt;0,COUNT(IF(('1. Database - raw'!KC$7:KE$494&gt;0)*('1. Database - raw'!$AD$7:$AD$494=$A87)*(INDIRECT($Q87,TRUE)=$O87),'1. Database - raw'!KC$7:KE$494)),""),"")</f>
        <v/>
      </c>
      <c r="LC87" s="141" t="str">
        <f t="shared" ca="1" si="325"/>
        <v/>
      </c>
      <c r="LD87" s="151" t="str">
        <f t="shared" ca="1" si="326"/>
        <v/>
      </c>
      <c r="LE87" s="151" t="str">
        <f t="shared" ca="1" si="327"/>
        <v/>
      </c>
      <c r="LF87" s="151" t="str">
        <f t="array" aca="1" ref="LF87" ca="1">IFERROR(AVERAGE(IF(('1. Database - raw'!KI$7:KK$494&gt;0)*('1. Database - raw'!$AD$7:$AD$494=$A87)*(INDIRECT($Q87,TRUE)=$O87),'1. Database - raw'!KI$7:KK$494)),"")</f>
        <v/>
      </c>
      <c r="LG87" s="280" t="str">
        <f t="array" aca="1" ref="LG87" ca="1">IFERROR(_xlfn.STDEV.S(IF(('1. Database - raw'!KI$7:KK$494&gt;0)*('1. Database - raw'!$AD$7:$AD$494=$A87)*(INDIRECT($Q87,TRUE)=$O87),'1. Database - raw'!KI$7:KK$494)),"")</f>
        <v/>
      </c>
      <c r="LH87" s="65" t="str">
        <f t="array" aca="1" ref="LH87" ca="1">IFERROR(IF(COUNT(IF(('1. Database - raw'!KI$7:KK$494&gt;0)*('1. Database - raw'!$AD$7:$AD$494=$A87)*(INDIRECT($Q87,TRUE)=$O87),'1. Database - raw'!KI$7:KK$494))&gt;0,COUNT(IF(('1. Database - raw'!KI$7:KK$494&gt;0)*('1. Database - raw'!$AD$7:$AD$494=$A87)*(INDIRECT($Q87,TRUE)=$O87),'1. Database - raw'!KI$7:KK$494)),""),"")</f>
        <v/>
      </c>
      <c r="LI87" s="141">
        <f t="shared" ca="1" si="328"/>
        <v>0.89412387676079264</v>
      </c>
      <c r="LJ87" s="151">
        <f t="shared" ca="1" si="329"/>
        <v>1.0753973655439071</v>
      </c>
      <c r="LK87" s="151">
        <f t="shared" ca="1" si="330"/>
        <v>0.98058067569092011</v>
      </c>
      <c r="LL87" s="151">
        <f t="array" aca="1" ref="LL87" ca="1">IFERROR(AVERAGE(IF(('1. Database - raw'!KO$7:KQ$494&gt;0)*('1. Database - raw'!$AD$7:$AD$494=$A87)*(INDIRECT($Q87,TRUE)=$O87),'1. Database - raw'!KO$7:KQ$494)),"")</f>
        <v>1</v>
      </c>
      <c r="LM87" s="280">
        <f t="array" aca="1" ref="LM87" ca="1">IFERROR(_xlfn.STDEV.S(IF(('1. Database - raw'!KO$7:KQ$494&gt;0)*('1. Database - raw'!$AD$7:$AD$494=$A87)*(INDIRECT($Q87,TRUE)=$O87),'1. Database - raw'!KO$7:KQ$494)),"")</f>
        <v>0.20000000000000009</v>
      </c>
      <c r="LN87" s="65">
        <f t="array" aca="1" ref="LN87" ca="1">IFERROR(IF(COUNT(IF(('1. Database - raw'!KO$7:KQ$494&gt;0)*('1. Database - raw'!$AD$7:$AD$494=$A87)*(INDIRECT($Q87,TRUE)=$O87),'1. Database - raw'!KO$7:KQ$494))&gt;0,COUNT(IF(('1. Database - raw'!KO$7:KQ$494&gt;0)*('1. Database - raw'!$AD$7:$AD$494=$A87)*(INDIRECT($Q87,TRUE)=$O87),'1. Database - raw'!KO$7:KQ$494)),""),"")</f>
        <v>3</v>
      </c>
      <c r="LO87" s="141" t="str">
        <f t="shared" ca="1" si="331"/>
        <v/>
      </c>
      <c r="LP87" s="151" t="str">
        <f t="shared" ca="1" si="332"/>
        <v/>
      </c>
      <c r="LQ87" s="151" t="str">
        <f t="shared" ca="1" si="333"/>
        <v/>
      </c>
      <c r="LR87" s="151" t="str">
        <f t="array" aca="1" ref="LR87" ca="1">IFERROR(AVERAGE(IF(('1. Database - raw'!KU$7:KW$494&gt;0)*('1. Database - raw'!$AD$7:$AD$494=$A87)*(INDIRECT($Q87,TRUE)=$O87),'1. Database - raw'!KU$7:KW$494)),"")</f>
        <v/>
      </c>
      <c r="LS87" s="280" t="str">
        <f t="array" aca="1" ref="LS87" ca="1">IFERROR(_xlfn.STDEV.S(IF(('1. Database - raw'!KU$7:KW$494&gt;0)*('1. Database - raw'!$AD$7:$AD$494=$A87)*(INDIRECT($Q87,TRUE)=$O87),'1. Database - raw'!KU$7:KW$494)),"")</f>
        <v/>
      </c>
      <c r="LT87" s="65" t="str">
        <f t="array" aca="1" ref="LT87" ca="1">IFERROR(IF(COUNT(IF(('1. Database - raw'!KU$7:KW$494&gt;0)*('1. Database - raw'!$AD$7:$AD$494=$A87)*(INDIRECT($Q87,TRUE)=$O87),'1. Database - raw'!KU$7:KW$494))&gt;0,COUNT(IF(('1. Database - raw'!KU$7:KW$494&gt;0)*('1. Database - raw'!$AD$7:$AD$494=$A87)*(INDIRECT($Q87,TRUE)=$O87),'1. Database - raw'!KU$7:KW$494)),""),"")</f>
        <v/>
      </c>
      <c r="LU87" s="141" t="str">
        <f t="shared" ca="1" si="334"/>
        <v/>
      </c>
      <c r="LV87" s="151" t="str">
        <f t="shared" ca="1" si="335"/>
        <v/>
      </c>
      <c r="LW87" s="151" t="str">
        <f t="shared" ca="1" si="336"/>
        <v/>
      </c>
      <c r="LX87" s="151" t="str">
        <f t="array" aca="1" ref="LX87" ca="1">IFERROR(AVERAGE(IF(('1. Database - raw'!LA$7:LC$494&gt;0)*('1. Database - raw'!$AD$7:$AD$494=$A87)*(INDIRECT($Q87,TRUE)=$O87),'1. Database - raw'!LA$7:LC$494)),"")</f>
        <v/>
      </c>
      <c r="LY87" s="280" t="str">
        <f t="array" aca="1" ref="LY87" ca="1">IFERROR(_xlfn.STDEV.S(IF(('1. Database - raw'!LA$7:LC$494&gt;0)*('1. Database - raw'!$AD$7:$AD$494=$A87)*(INDIRECT($Q87,TRUE)=$O87),'1. Database - raw'!LA$7:LC$494)),"")</f>
        <v/>
      </c>
      <c r="LZ87" s="65" t="str">
        <f t="array" aca="1" ref="LZ87" ca="1">IFERROR(IF(COUNT(IF(('1. Database - raw'!LA$7:LC$494&gt;0)*('1. Database - raw'!$AD$7:$AD$494=$A87)*(INDIRECT($Q87,TRUE)=$O87),'1. Database - raw'!LA$7:LC$494))&gt;0,COUNT(IF(('1. Database - raw'!LA$7:LC$494&gt;0)*('1. Database - raw'!$AD$7:$AD$494=$A87)*(INDIRECT($Q87,TRUE)=$O87),'1. Database - raw'!LA$7:LC$494)),""),"")</f>
        <v/>
      </c>
      <c r="MA87" s="141" t="str">
        <f t="shared" ca="1" si="337"/>
        <v/>
      </c>
      <c r="MB87" s="151" t="str">
        <f t="shared" ca="1" si="338"/>
        <v/>
      </c>
      <c r="MC87" s="151" t="str">
        <f t="shared" ca="1" si="339"/>
        <v/>
      </c>
      <c r="MD87" s="151" t="str">
        <f t="array" aca="1" ref="MD87" ca="1">IFERROR(AVERAGE(IF(('1. Database - raw'!LG$7:LI$494&gt;0)*('1. Database - raw'!$AD$7:$AD$494=$A87)*(INDIRECT($Q87,TRUE)=$O87),'1. Database - raw'!LG$7:LI$494)),"")</f>
        <v/>
      </c>
      <c r="ME87" s="280" t="str">
        <f t="array" aca="1" ref="ME87" ca="1">IFERROR(_xlfn.STDEV.S(IF(('1. Database - raw'!LG$7:LI$494&gt;0)*('1. Database - raw'!$AD$7:$AD$494=$A87)*(INDIRECT($Q87,TRUE)=$O87),'1. Database - raw'!LG$7:LI$494)),"")</f>
        <v/>
      </c>
      <c r="MF87" s="65" t="str">
        <f t="array" aca="1" ref="MF87" ca="1">IFERROR(IF(COUNT(IF(('1. Database - raw'!LG$7:LI$494&gt;0)*('1. Database - raw'!$AD$7:$AD$494=$A87)*(INDIRECT($Q87,TRUE)=$O87),'1. Database - raw'!LG$7:LI$494))&gt;0,COUNT(IF(('1. Database - raw'!LG$7:LI$494&gt;0)*('1. Database - raw'!$AD$7:$AD$494=$A87)*(INDIRECT($Q87,TRUE)=$O87),'1. Database - raw'!LG$7:LI$494)),""),"")</f>
        <v/>
      </c>
      <c r="MG87" s="141" t="str">
        <f t="shared" ca="1" si="340"/>
        <v/>
      </c>
      <c r="MH87" s="151" t="str">
        <f t="shared" ca="1" si="341"/>
        <v/>
      </c>
      <c r="MI87" s="151" t="str">
        <f t="shared" ca="1" si="342"/>
        <v/>
      </c>
      <c r="MJ87" s="151" t="str">
        <f t="array" aca="1" ref="MJ87" ca="1">IFERROR(AVERAGE(IF(('1. Database - raw'!LM$7:LO$494&gt;0)*('1. Database - raw'!$AD$7:$AD$494=$A87)*(INDIRECT($Q87,TRUE)=$O87),'1. Database - raw'!LM$7:LO$494)),"")</f>
        <v/>
      </c>
      <c r="MK87" s="280" t="str">
        <f t="array" aca="1" ref="MK87" ca="1">IFERROR(_xlfn.STDEV.S(IF(('1. Database - raw'!LM$7:LO$494&gt;0)*('1. Database - raw'!$AD$7:$AD$494=$A87)*(INDIRECT($Q87,TRUE)=$O87),'1. Database - raw'!LM$7:LO$494)),"")</f>
        <v/>
      </c>
      <c r="ML87" s="65" t="str">
        <f t="array" aca="1" ref="ML87" ca="1">IFERROR(IF(COUNT(IF(('1. Database - raw'!LM$7:LO$494&gt;0)*('1. Database - raw'!$AD$7:$AD$494=$A87)*(INDIRECT($Q87,TRUE)=$O87),'1. Database - raw'!LM$7:LO$494))&gt;0,COUNT(IF(('1. Database - raw'!LM$7:LO$494&gt;0)*('1. Database - raw'!$AD$7:$AD$494=$A87)*(INDIRECT($Q87,TRUE)=$O87),'1. Database - raw'!LM$7:LO$494)),""),"")</f>
        <v/>
      </c>
      <c r="MM87" s="141" t="str">
        <f t="shared" ca="1" si="343"/>
        <v/>
      </c>
      <c r="MN87" s="151" t="str">
        <f t="shared" ca="1" si="344"/>
        <v/>
      </c>
      <c r="MO87" s="151" t="str">
        <f t="shared" ca="1" si="345"/>
        <v/>
      </c>
      <c r="MP87" s="151" t="str">
        <f t="array" aca="1" ref="MP87" ca="1">IFERROR(AVERAGE(IF(('1. Database - raw'!LS$7:LU$494&gt;0)*('1. Database - raw'!$AD$7:$AD$494=$A87)*(INDIRECT($Q87,TRUE)=$O87),'1. Database - raw'!LS$7:LU$494)),"")</f>
        <v/>
      </c>
      <c r="MQ87" s="280" t="str">
        <f t="array" aca="1" ref="MQ87" ca="1">IFERROR(_xlfn.STDEV.S(IF(('1. Database - raw'!LS$7:LU$494&gt;0)*('1. Database - raw'!$AD$7:$AD$494=$A87)*(INDIRECT($Q87,TRUE)=$O87),'1. Database - raw'!LS$7:LU$494)),"")</f>
        <v/>
      </c>
      <c r="MR87" s="65" t="str">
        <f t="array" aca="1" ref="MR87" ca="1">IFERROR(IF(COUNT(IF(('1. Database - raw'!LS$7:LU$494&gt;0)*('1. Database - raw'!$AD$7:$AD$494=$A87)*(INDIRECT($Q87,TRUE)=$O87),'1. Database - raw'!LS$7:LU$494))&gt;0,COUNT(IF(('1. Database - raw'!LS$7:LU$494&gt;0)*('1. Database - raw'!$AD$7:$AD$494=$A87)*(INDIRECT($Q87,TRUE)=$O87),'1. Database - raw'!LS$7:LU$494)),""),"")</f>
        <v/>
      </c>
      <c r="MS87" s="141" t="str">
        <f t="shared" ca="1" si="346"/>
        <v/>
      </c>
      <c r="MT87" s="151" t="str">
        <f t="shared" ca="1" si="347"/>
        <v/>
      </c>
      <c r="MU87" s="151" t="str">
        <f t="shared" ca="1" si="348"/>
        <v/>
      </c>
      <c r="MV87" s="151" t="str">
        <f t="array" aca="1" ref="MV87" ca="1">IFERROR(AVERAGE(IF(('1. Database - raw'!LY$7:MA$494&gt;0)*('1. Database - raw'!$AD$7:$AD$494=$A87)*(INDIRECT($Q87,TRUE)=$O87),'1. Database - raw'!LY$7:MA$494)),"")</f>
        <v/>
      </c>
      <c r="MW87" s="280" t="str">
        <f t="array" aca="1" ref="MW87" ca="1">IFERROR(_xlfn.STDEV.S(IF(('1. Database - raw'!LY$7:MA$494&gt;0)*('1. Database - raw'!$AD$7:$AD$494=$A87)*(INDIRECT($Q87,TRUE)=$O87),'1. Database - raw'!LY$7:MA$494)),"")</f>
        <v/>
      </c>
      <c r="MX87" s="65" t="str">
        <f t="array" aca="1" ref="MX87" ca="1">IFERROR(IF(COUNT(IF(('1. Database - raw'!LY$7:MA$494&gt;0)*('1. Database - raw'!$AD$7:$AD$494=$A87)*(INDIRECT($Q87,TRUE)=$O87),'1. Database - raw'!LY$7:MA$494))&gt;0,COUNT(IF(('1. Database - raw'!LY$7:MA$494&gt;0)*('1. Database - raw'!$AD$7:$AD$494=$A87)*(INDIRECT($Q87,TRUE)=$O87),'1. Database - raw'!LY$7:MA$494)),""),"")</f>
        <v/>
      </c>
      <c r="MY87" s="141" t="str">
        <f t="shared" ca="1" si="349"/>
        <v/>
      </c>
      <c r="MZ87" s="151" t="str">
        <f t="shared" ca="1" si="350"/>
        <v/>
      </c>
      <c r="NA87" s="151" t="str">
        <f t="shared" ca="1" si="351"/>
        <v/>
      </c>
      <c r="NB87" s="151" t="str">
        <f t="array" aca="1" ref="NB87" ca="1">IFERROR(AVERAGE(IF(('1. Database - raw'!ME$7:MG$494&gt;0)*('1. Database - raw'!$AD$7:$AD$494=$A87)*(INDIRECT($Q87,TRUE)=$O87),'1. Database - raw'!ME$7:MG$494)),"")</f>
        <v/>
      </c>
      <c r="NC87" s="280" t="str">
        <f t="array" aca="1" ref="NC87" ca="1">IFERROR(_xlfn.STDEV.S(IF(('1. Database - raw'!ME$7:MG$494&gt;0)*('1. Database - raw'!$AD$7:$AD$494=$A87)*(INDIRECT($Q87,TRUE)=$O87),'1. Database - raw'!ME$7:MG$494)),"")</f>
        <v/>
      </c>
      <c r="ND87" s="65" t="str">
        <f t="array" aca="1" ref="ND87" ca="1">IFERROR(IF(COUNT(IF(('1. Database - raw'!ME$7:MG$494&gt;0)*('1. Database - raw'!$AD$7:$AD$494=$A87)*(INDIRECT($Q87,TRUE)=$O87),'1. Database - raw'!ME$7:MG$494))&gt;0,COUNT(IF(('1. Database - raw'!ME$7:MG$494&gt;0)*('1. Database - raw'!$AD$7:$AD$494=$A87)*(INDIRECT($Q87,TRUE)=$O87),'1. Database - raw'!ME$7:MG$494)),""),"")</f>
        <v/>
      </c>
      <c r="NE87" s="141" t="str">
        <f t="shared" ca="1" si="352"/>
        <v/>
      </c>
      <c r="NF87" s="151" t="str">
        <f t="shared" ca="1" si="353"/>
        <v/>
      </c>
      <c r="NG87" s="151" t="str">
        <f t="shared" ca="1" si="354"/>
        <v/>
      </c>
      <c r="NH87" s="151" t="str">
        <f t="array" aca="1" ref="NH87" ca="1">IFERROR(AVERAGE(IF(('1. Database - raw'!MK$7:MM$494&gt;0)*('1. Database - raw'!$AD$7:$AD$494=$A87)*(INDIRECT($Q87,TRUE)=$O87),'1. Database - raw'!MK$7:MM$494)),"")</f>
        <v/>
      </c>
      <c r="NI87" s="280" t="str">
        <f t="array" aca="1" ref="NI87" ca="1">IFERROR(_xlfn.STDEV.S(IF(('1. Database - raw'!MK$7:MM$494&gt;0)*('1. Database - raw'!$AD$7:$AD$494=$A87)*(INDIRECT($Q87,TRUE)=$O87),'1. Database - raw'!MK$7:MM$494)),"")</f>
        <v/>
      </c>
      <c r="NJ87" s="65" t="str">
        <f t="array" aca="1" ref="NJ87" ca="1">IFERROR(IF(COUNT(IF(('1. Database - raw'!MK$7:MM$494&gt;0)*('1. Database - raw'!$AD$7:$AD$494=$A87)*(INDIRECT($Q87,TRUE)=$O87),'1. Database - raw'!MK$7:MM$494))&gt;0,COUNT(IF(('1. Database - raw'!MK$7:MM$494&gt;0)*('1. Database - raw'!$AD$7:$AD$494=$A87)*(INDIRECT($Q87,TRUE)=$O87),'1. Database - raw'!MK$7:MM$494)),""),"")</f>
        <v/>
      </c>
      <c r="NK87" s="141" t="str">
        <f t="shared" ca="1" si="355"/>
        <v/>
      </c>
      <c r="NL87" s="151" t="str">
        <f t="shared" ca="1" si="356"/>
        <v/>
      </c>
      <c r="NM87" s="151" t="str">
        <f t="shared" ca="1" si="357"/>
        <v/>
      </c>
      <c r="NN87" s="151" t="str">
        <f t="array" aca="1" ref="NN87" ca="1">IFERROR(AVERAGE(IF(('1. Database - raw'!MQ$7:MS$494&gt;0)*('1. Database - raw'!$AD$7:$AD$494=$A87)*(INDIRECT($Q87,TRUE)=$O87),'1. Database - raw'!MQ$7:MS$494)),"")</f>
        <v/>
      </c>
      <c r="NO87" s="280" t="str">
        <f t="array" aca="1" ref="NO87" ca="1">IFERROR(_xlfn.STDEV.S(IF(('1. Database - raw'!MQ$7:MS$494&gt;0)*('1. Database - raw'!$AD$7:$AD$494=$A87)*(INDIRECT($Q87,TRUE)=$O87),'1. Database - raw'!MQ$7:MS$494)),"")</f>
        <v/>
      </c>
      <c r="NP87" s="65" t="str">
        <f t="array" aca="1" ref="NP87" ca="1">IFERROR(IF(COUNT(IF(('1. Database - raw'!MQ$7:MS$494&gt;0)*('1. Database - raw'!$AD$7:$AD$494=$A87)*(INDIRECT($Q87,TRUE)=$O87),'1. Database - raw'!MQ$7:MS$494))&gt;0,COUNT(IF(('1. Database - raw'!MQ$7:MS$494&gt;0)*('1. Database - raw'!$AD$7:$AD$494=$A87)*(INDIRECT($Q87,TRUE)=$O87),'1. Database - raw'!MQ$7:MS$494)),""),"")</f>
        <v/>
      </c>
      <c r="NQ87" s="141" t="str">
        <f t="shared" ca="1" si="358"/>
        <v/>
      </c>
      <c r="NR87" s="151" t="str">
        <f t="shared" ca="1" si="359"/>
        <v/>
      </c>
      <c r="NS87" s="151" t="str">
        <f t="shared" ca="1" si="360"/>
        <v/>
      </c>
      <c r="NT87" s="151" t="str">
        <f t="array" aca="1" ref="NT87" ca="1">IFERROR(AVERAGE(IF(('1. Database - raw'!MW$7:MY$494&gt;0)*('1. Database - raw'!$AD$7:$AD$494=$A87)*(INDIRECT($Q87,TRUE)=$O87),'1. Database - raw'!MW$7:MY$494)),"")</f>
        <v/>
      </c>
      <c r="NU87" s="280" t="str">
        <f t="array" aca="1" ref="NU87" ca="1">IFERROR(_xlfn.STDEV.S(IF(('1. Database - raw'!MW$7:MY$494&gt;0)*('1. Database - raw'!$AD$7:$AD$494=$A87)*(INDIRECT($Q87,TRUE)=$O87),'1. Database - raw'!MW$7:MY$494)),"")</f>
        <v/>
      </c>
      <c r="NV87" s="65" t="str">
        <f t="array" aca="1" ref="NV87" ca="1">IFERROR(IF(COUNT(IF(('1. Database - raw'!MW$7:MY$494&gt;0)*('1. Database - raw'!$AD$7:$AD$494=$A87)*(INDIRECT($Q87,TRUE)=$O87),'1. Database - raw'!MW$7:MY$494))&gt;0,COUNT(IF(('1. Database - raw'!MW$7:MY$494&gt;0)*('1. Database - raw'!$AD$7:$AD$494=$A87)*(INDIRECT($Q87,TRUE)=$O87),'1. Database - raw'!MW$7:MY$494)),""),"")</f>
        <v/>
      </c>
      <c r="NW87" s="141" t="str">
        <f t="shared" ca="1" si="361"/>
        <v/>
      </c>
      <c r="NX87" s="151" t="str">
        <f t="shared" ca="1" si="362"/>
        <v/>
      </c>
      <c r="NY87" s="151" t="str">
        <f t="shared" ca="1" si="363"/>
        <v/>
      </c>
      <c r="NZ87" s="151" t="str">
        <f t="array" aca="1" ref="NZ87" ca="1">IFERROR(AVERAGE(IF(('1. Database - raw'!NC$7:NE$494&gt;0)*('1. Database - raw'!$AD$7:$AD$494=$A87)*(INDIRECT($Q87,TRUE)=$O87),'1. Database - raw'!NC$7:NE$494)),"")</f>
        <v/>
      </c>
      <c r="OA87" s="280" t="str">
        <f t="array" aca="1" ref="OA87" ca="1">IFERROR(_xlfn.STDEV.S(IF(('1. Database - raw'!NC$7:NE$494&gt;0)*('1. Database - raw'!$AD$7:$AD$494=$A87)*(INDIRECT($Q87,TRUE)=$O87),'1. Database - raw'!NC$7:NE$494)),"")</f>
        <v/>
      </c>
      <c r="OB87" s="65" t="str">
        <f t="array" aca="1" ref="OB87" ca="1">IFERROR(IF(COUNT(IF(('1. Database - raw'!NC$7:NE$494&gt;0)*('1. Database - raw'!$AD$7:$AD$494=$A87)*(INDIRECT($Q87,TRUE)=$O87),'1. Database - raw'!NC$7:NE$494))&gt;0,COUNT(IF(('1. Database - raw'!NC$7:NE$494&gt;0)*('1. Database - raw'!$AD$7:$AD$494=$A87)*(INDIRECT($Q87,TRUE)=$O87),'1. Database - raw'!NC$7:NE$494)),""),"")</f>
        <v/>
      </c>
      <c r="OC87" s="141" t="str">
        <f t="shared" ca="1" si="364"/>
        <v/>
      </c>
      <c r="OD87" s="151" t="str">
        <f t="shared" ca="1" si="365"/>
        <v/>
      </c>
      <c r="OE87" s="151" t="str">
        <f t="shared" ca="1" si="366"/>
        <v/>
      </c>
      <c r="OF87" s="151" t="str">
        <f t="array" aca="1" ref="OF87" ca="1">IFERROR(AVERAGE(IF(('1. Database - raw'!NI$7:NK$494&gt;0)*('1. Database - raw'!$AD$7:$AD$494=$A87)*(INDIRECT($Q87,TRUE)=$O87),'1. Database - raw'!NI$7:NK$494)),"")</f>
        <v/>
      </c>
      <c r="OG87" s="280" t="str">
        <f t="array" aca="1" ref="OG87" ca="1">IFERROR(_xlfn.STDEV.S(IF(('1. Database - raw'!NI$7:NK$494&gt;0)*('1. Database - raw'!$AD$7:$AD$494=$A87)*(INDIRECT($Q87,TRUE)=$O87),'1. Database - raw'!NI$7:NK$494)),"")</f>
        <v/>
      </c>
      <c r="OH87" s="65" t="str">
        <f t="array" aca="1" ref="OH87" ca="1">IFERROR(IF(COUNT(IF(('1. Database - raw'!NI$7:NK$494&gt;0)*('1. Database - raw'!$AD$7:$AD$494=$A87)*(INDIRECT($Q87,TRUE)=$O87),'1. Database - raw'!NI$7:NK$494))&gt;0,COUNT(IF(('1. Database - raw'!NI$7:NK$494&gt;0)*('1. Database - raw'!$AD$7:$AD$494=$A87)*(INDIRECT($Q87,TRUE)=$O87),'1. Database - raw'!NI$7:NK$494)),""),"")</f>
        <v/>
      </c>
    </row>
    <row r="88" spans="1:398" x14ac:dyDescent="0.25">
      <c r="A88" s="74" t="s">
        <v>553</v>
      </c>
      <c r="B88" s="1331" t="s">
        <v>781</v>
      </c>
      <c r="C88" s="52"/>
      <c r="D88" s="53"/>
      <c r="E88" s="53"/>
      <c r="F88" s="54" t="s">
        <v>20</v>
      </c>
      <c r="G88" s="54"/>
      <c r="H88" s="54"/>
      <c r="I88" s="54"/>
      <c r="J88" s="54"/>
      <c r="K88" s="54"/>
      <c r="L88" s="54"/>
      <c r="M88" s="54"/>
      <c r="N88" s="55"/>
      <c r="O88" s="172" t="str">
        <f t="array" ref="O88">INDEX(A88:N88,IF(MIN(IF(C88:N88&lt;&gt;"",COLUMN(C88:N88)))&gt;0,MIN(IF(C88:N88&lt;&gt;"",COLUMN(C88:N88))),""))</f>
        <v>LI</v>
      </c>
      <c r="P88" s="162">
        <f t="shared" si="383"/>
        <v>4</v>
      </c>
      <c r="Q88" s="42" t="str">
        <f ca="1">"'" &amp; $S$4 &amp; "'!" &amp; ADDRESS(ROW('1. Database - raw'!$A$7),MATCH($C$2,'1. Database - raw'!$6:$6,0)+MATCH(O88,$C88:$N88,0)-1,1) &amp; ":" &amp; ADDRESS(LOOKUP(2,1/('1. Database - raw'!A:A&lt;&gt;""),ROW('1. Database - raw'!A:A)),MATCH($C$2,'1. Database - raw'!$6:$6,0)+MATCH(O88,$C88:$N88,0)-1,1)</f>
        <v>'1. Database - raw'!$AH$7:$AH$494</v>
      </c>
      <c r="R88" s="48"/>
      <c r="S88" s="183"/>
      <c r="T88" s="123">
        <f t="shared" ca="1" si="386"/>
        <v>0.73370969247740425</v>
      </c>
      <c r="U88" s="124" t="str">
        <f t="shared" ca="1" si="386"/>
        <v/>
      </c>
      <c r="V88" s="124" t="str">
        <f t="shared" ca="1" si="386"/>
        <v/>
      </c>
      <c r="W88" s="124" t="str">
        <f t="shared" ca="1" si="386"/>
        <v/>
      </c>
      <c r="X88" s="124" t="str">
        <f t="shared" ca="1" si="386"/>
        <v/>
      </c>
      <c r="Y88" s="124" t="str">
        <f t="shared" ca="1" si="386"/>
        <v/>
      </c>
      <c r="Z88" s="124" t="str">
        <f t="shared" ca="1" si="386"/>
        <v/>
      </c>
      <c r="AA88" s="124" t="str">
        <f t="shared" ca="1" si="386"/>
        <v/>
      </c>
      <c r="AB88" s="124" t="str">
        <f t="shared" ca="1" si="386"/>
        <v/>
      </c>
      <c r="AC88" s="124" t="str">
        <f t="shared" ca="1" si="386"/>
        <v/>
      </c>
      <c r="AD88" s="124" t="str">
        <f t="shared" ca="1" si="387"/>
        <v/>
      </c>
      <c r="AE88" s="124" t="str">
        <f t="shared" ca="1" si="387"/>
        <v/>
      </c>
      <c r="AF88" s="124" t="str">
        <f t="shared" ca="1" si="387"/>
        <v/>
      </c>
      <c r="AG88" s="124" t="str">
        <f t="shared" ca="1" si="387"/>
        <v/>
      </c>
      <c r="AH88" s="124" t="str">
        <f t="shared" ca="1" si="387"/>
        <v/>
      </c>
      <c r="AI88" s="124" t="str">
        <f t="shared" ca="1" si="387"/>
        <v/>
      </c>
      <c r="AJ88" s="124" t="str">
        <f t="shared" ca="1" si="387"/>
        <v/>
      </c>
      <c r="AK88" s="124" t="str">
        <f t="shared" ca="1" si="387"/>
        <v/>
      </c>
      <c r="AL88" s="124" t="str">
        <f t="shared" ca="1" si="387"/>
        <v/>
      </c>
      <c r="AM88" s="125" t="str">
        <f t="shared" ca="1" si="387"/>
        <v/>
      </c>
      <c r="AN88" s="213"/>
      <c r="AO88" s="493" t="s">
        <v>20</v>
      </c>
      <c r="AP88" s="493" t="s">
        <v>616</v>
      </c>
      <c r="AQ88" s="494">
        <f t="array" ref="AQ88">IFERROR(AVERAGE(IF(('1. Database - raw'!AW$7:AY$494&gt;0)*('1. Database - raw'!$AD$7:$AD$494=$A88)*('1. Database - raw'!$AH$7:$AH$494=$AO88)*('1. Database - raw'!$AI$7:$AI$494=$AP88),'1. Database - raw'!AW$7:AY$494))/$BT$5,"")</f>
        <v>0.57777253330402578</v>
      </c>
      <c r="AR88" s="494" t="str">
        <f t="array" ref="AR88">IFERROR(AVERAGE(IF(('1. Database - raw'!BC$7:BE$494&gt;0)*('1. Database - raw'!$AD$7:$AD$494=$A88)*('1. Database - raw'!$AH$7:$AH$494=$AO88)*('1. Database - raw'!$AI$7:$AI$494=$AP88),'1. Database - raw'!BC$7:BE$494))/$BZ$5,"")</f>
        <v/>
      </c>
      <c r="AS88" s="494">
        <f t="shared" ref="AS88:AS96" si="388">AVERAGE(AQ88:AR88)</f>
        <v>0.57777253330402578</v>
      </c>
      <c r="AT88" s="535">
        <f t="shared" ref="AT88:AT96" ca="1" si="389">VLOOKUP(AO88,$O$88:$BI$94,MATCH($BI$3,$O$3:$BI$3,0),FALSE)*VLOOKUP(AP88,$O$88:$BI$94,MATCH($BI$3,$O$3:$BI$3,0),FALSE)</f>
        <v>0.5113799146151542</v>
      </c>
      <c r="AU88" s="493" t="s">
        <v>636</v>
      </c>
      <c r="AV88" s="493" t="s">
        <v>625</v>
      </c>
      <c r="AW88" s="535">
        <f t="shared" ref="AW88:AW102" ca="1" si="390">AVERAGE(VLOOKUP(AU88,$O$110:$BI$118,MATCH($BI$3,$O$3:$BI$3,0),FALSE),VLOOKUP(AV88,$O$110:$BI$118,MATCH($BI$3,$O$3:$BI$3,0),FALSE))</f>
        <v>1.0956516540620955</v>
      </c>
      <c r="AX88" s="493"/>
      <c r="AY88" s="493"/>
      <c r="AZ88" s="494">
        <f ca="1">AVERAGE(VLOOKUP(AU88,$O$110:$BI$118,MATCH($BI$3,$O$3:$BI$3,0),FALSE),VLOOKUP(AV88,$O$110:$BI$118,MATCH($BI$3,$O$3:$BI$3,0),FALSE))</f>
        <v>1.0956516540620955</v>
      </c>
      <c r="BA88" s="494">
        <f ca="1">SQRT(VLOOKUP(AU88,$O$110:$BI$118,MATCH($BI$3,$O$3:$BI$3,0),FALSE)*VLOOKUP(AV88,$O$110:$BI$118,MATCH($BI$3,$O$3:$BI$3,0),FALSE))</f>
        <v>1.0943832043072368</v>
      </c>
      <c r="BB88" s="494">
        <f ca="1">VLOOKUP(AU88,$O$110:$BI$118,MATCH($BI$3,$O$3:$BI$3,0),FALSE)*VLOOKUP(AV88,$O$110:$BI$118,MATCH($BI$3,$O$3:$BI$3,0),FALSE)</f>
        <v>1.1976745978697751</v>
      </c>
      <c r="BC88" s="489"/>
      <c r="BD88" s="241"/>
      <c r="BE88" s="241"/>
      <c r="BF88" s="241"/>
      <c r="BG88" s="241"/>
      <c r="BH88" s="292"/>
      <c r="BI88" s="473">
        <f t="shared" ca="1" si="367"/>
        <v>0.73370969247740425</v>
      </c>
      <c r="BJ88" s="559" t="str">
        <f t="shared" ca="1" si="206"/>
        <v/>
      </c>
      <c r="BK88" s="551"/>
      <c r="BL88" s="550">
        <f ca="1">BL89</f>
        <v>0.81237875586535635</v>
      </c>
      <c r="BM88" s="550">
        <f ca="1">BM89</f>
        <v>0.64415033663131771</v>
      </c>
      <c r="BN88" s="551" t="str">
        <f t="shared" ca="1" si="209"/>
        <v/>
      </c>
      <c r="BO88" s="256"/>
      <c r="BP88" s="172" t="str">
        <f t="shared" si="210"/>
        <v>LI</v>
      </c>
      <c r="BQ88" s="61">
        <f t="shared" ca="1" si="376"/>
        <v>30.474566291079228</v>
      </c>
      <c r="BR88" s="58">
        <f t="shared" ca="1" si="377"/>
        <v>140.33831385045698</v>
      </c>
      <c r="BS88" s="58">
        <f t="shared" ca="1" si="378"/>
        <v>65.396859623486776</v>
      </c>
      <c r="BT88" s="58">
        <f t="array" aca="1" ref="BT88" ca="1">IFERROR(AVERAGE(IF(('1. Database - raw'!AW$7:AY$494&gt;0)*('1. Database - raw'!$AD$7:$AD$494=$A88)*('1. Database - raw'!$AP$7:$AP$494&lt;&gt;Dropdown!$AM$11)*(INDIRECT($Q88,TRUE)=$O88),'1. Database - raw'!AW$7:AY$494)),"")</f>
        <v>81.600750000000005</v>
      </c>
      <c r="BU88" s="96">
        <f t="array" aca="1" ref="BU88" ca="1">IFERROR(_xlfn.STDEV.S(IF(('1. Database - raw'!AW$7:AY$494&gt;0)*('1. Database - raw'!$AD$7:$AD$494=$A88)*('1. Database - raw'!$AP$7:$AP$494&lt;&gt;Dropdown!$AM$11)*(INDIRECT($Q88,TRUE)=$O88),'1. Database - raw'!AW$7:AY$494)),"")</f>
        <v>60.897861345971393</v>
      </c>
      <c r="BV88" s="60">
        <f t="array" aca="1" ref="BV88" ca="1">IFERROR(IF(COUNT(IF(('1. Database - raw'!AW$7:AY$494&gt;0)*('1. Database - raw'!$AD$7:$AD$494=$A88)*('1. Database - raw'!$AP$7:$AP$494&lt;&gt;Dropdown!$AM$11)*(INDIRECT($Q88,TRUE)=$O88),'1. Database - raw'!AW$7:AY$494))&gt;0,COUNT(IF(('1. Database - raw'!AW$7:AY$494&gt;0)*('1. Database - raw'!$AD$7:$AD$494=$A88)*('1. Database - raw'!$AP$7:$AP$494&lt;&gt;Dropdown!$AM$11)*(INDIRECT($Q88,TRUE)=$O88),'1. Database - raw'!AW$7:AY$494)),""),"")</f>
        <v>20</v>
      </c>
      <c r="BW88" s="61" t="str">
        <f t="shared" ca="1" si="370"/>
        <v/>
      </c>
      <c r="BX88" s="58" t="str">
        <f t="shared" ca="1" si="371"/>
        <v/>
      </c>
      <c r="BY88" s="58" t="str">
        <f t="shared" ca="1" si="372"/>
        <v/>
      </c>
      <c r="BZ88" s="58" t="str">
        <f t="array" aca="1" ref="BZ88" ca="1">IFERROR(AVERAGE(IF(('1. Database - raw'!BC$7:BE$494&gt;0)*('1. Database - raw'!$AD$7:$AD$494=$A88)*('1. Database - raw'!$AP$7:$AP$494&lt;&gt;Dropdown!$AM$11)*(INDIRECT($Q88,TRUE)=$O88),'1. Database - raw'!BC$7:BE$494)),"")</f>
        <v/>
      </c>
      <c r="CA88" s="96" t="str">
        <f t="array" aca="1" ref="CA88" ca="1">IFERROR(_xlfn.STDEV.S(IF(('1. Database - raw'!BC$7:BE$494&gt;0)*('1. Database - raw'!$AD$7:$AD$494=$A88)*('1. Database - raw'!$AP$7:$AP$494&lt;&gt;Dropdown!$AM$11)*(INDIRECT($Q88,TRUE)=$O88),'1. Database - raw'!BC$7:BE$494)),"")</f>
        <v/>
      </c>
      <c r="CB88" s="60" t="str">
        <f t="array" aca="1" ref="CB88" ca="1">IFERROR(IF(COUNT(IF(('1. Database - raw'!BC$7:BE$494&gt;0)*('1. Database - raw'!$AD$7:$AD$494=$A88)*('1. Database - raw'!$AP$7:$AP$494&lt;&gt;Dropdown!$AM$11)*(INDIRECT($Q88,TRUE)=$O88),'1. Database - raw'!BC$7:BE$494))&gt;0,COUNT(IF(('1. Database - raw'!BC$7:BE$494&gt;0)*('1. Database - raw'!$AD$7:$AD$494=$A88)*('1. Database - raw'!$AP$7:$AP$494&lt;&gt;Dropdown!$AM$11)*(INDIRECT($Q88,TRUE)=$O88),'1. Database - raw'!BC$7:BE$494)),""),"")</f>
        <v/>
      </c>
      <c r="CC88" s="105" t="str">
        <f t="shared" ca="1" si="373"/>
        <v/>
      </c>
      <c r="CD88" s="106" t="str">
        <f t="shared" ca="1" si="374"/>
        <v/>
      </c>
      <c r="CE88" s="106" t="str">
        <f t="shared" ca="1" si="375"/>
        <v/>
      </c>
      <c r="CF88" s="106" t="str">
        <f t="array" aca="1" ref="CF88" ca="1">IFERROR(AVERAGE(IF(('1. Database - raw'!BI$7:BK$494&gt;0)*('1. Database - raw'!$AD$7:$AD$494=$A88)*('1. Database - raw'!$AP$7:$AP$494&lt;&gt;Dropdown!$AM$11)*(INDIRECT($Q88,TRUE)=$O88),'1. Database - raw'!BI$7:BK$494)),"")</f>
        <v/>
      </c>
      <c r="CG88" s="271" t="str">
        <f t="array" aca="1" ref="CG88" ca="1">IFERROR(_xlfn.STDEV.S(IF(('1. Database - raw'!BI$7:BK$494&gt;0)*('1. Database - raw'!$AD$7:$AD$494=$A88)*('1. Database - raw'!$AP$7:$AP$494&lt;&gt;Dropdown!$AM$11)*(INDIRECT($Q88,TRUE)=$O88),'1. Database - raw'!BI$7:BK$494)),"")</f>
        <v/>
      </c>
      <c r="CH88" s="60" t="str">
        <f t="array" aca="1" ref="CH88" ca="1">IFERROR(IF(COUNT(IF(('1. Database - raw'!BI$7:BK$494&gt;0)*('1. Database - raw'!$AD$7:$AD$494=$A88)*('1. Database - raw'!$AP$7:$AP$494&lt;&gt;Dropdown!$AM$11)*(INDIRECT($Q88,TRUE)=$O88),'1. Database - raw'!BI$7:BK$494))&gt;0,COUNT(IF(('1. Database - raw'!BI$7:BK$494&gt;0)*('1. Database - raw'!$AD$7:$AD$494=$A88)*('1. Database - raw'!$AP$7:$AP$494&lt;&gt;Dropdown!$AM$11)*(INDIRECT($Q88,TRUE)=$O88),'1. Database - raw'!BI$7:BK$494)),""),"")</f>
        <v/>
      </c>
      <c r="CI88" s="61" t="str">
        <f t="shared" ca="1" si="211"/>
        <v/>
      </c>
      <c r="CJ88" s="58" t="str">
        <f t="shared" ca="1" si="212"/>
        <v/>
      </c>
      <c r="CK88" s="58" t="str">
        <f t="shared" ca="1" si="213"/>
        <v/>
      </c>
      <c r="CL88" s="58" t="str">
        <f t="array" aca="1" ref="CL88" ca="1">IFERROR(AVERAGE(IF(('1. Database - raw'!BO$7:BQ$494&gt;0)*('1. Database - raw'!$AD$7:$AD$494=$A88)*(INDIRECT($Q88,TRUE)=$O88),'1. Database - raw'!BO$7:BQ$494)),"")</f>
        <v/>
      </c>
      <c r="CM88" s="96" t="str">
        <f t="array" aca="1" ref="CM88" ca="1">IFERROR(_xlfn.STDEV.S(IF(('1. Database - raw'!BO$7:BQ$494&gt;0)*('1. Database - raw'!$AD$7:$AD$494=$A88)*(INDIRECT($Q88,TRUE)=$O88),'1. Database - raw'!BO$7:BQ$494)),"")</f>
        <v/>
      </c>
      <c r="CN88" s="60" t="str">
        <f t="array" aca="1" ref="CN88" ca="1">IFERROR(IF(COUNT(IF(('1. Database - raw'!BO$7:BQ$494&gt;0)*('1. Database - raw'!$AD$7:$AD$494=$A88)*(INDIRECT($Q88,TRUE)=$O88),'1. Database - raw'!BO$7:BQ$494))&gt;0,COUNT(IF(('1. Database - raw'!BO$7:BQ$494&gt;0)*('1. Database - raw'!$AD$7:$AD$494=$A88)*(INDIRECT($Q88,TRUE)=$O88),'1. Database - raw'!BO$7:BQ$494)),""),"")</f>
        <v/>
      </c>
      <c r="CO88" s="61" t="str">
        <f t="shared" ca="1" si="214"/>
        <v/>
      </c>
      <c r="CP88" s="58" t="str">
        <f t="shared" ca="1" si="215"/>
        <v/>
      </c>
      <c r="CQ88" s="58" t="str">
        <f t="shared" ca="1" si="216"/>
        <v/>
      </c>
      <c r="CR88" s="58" t="str">
        <f t="array" aca="1" ref="CR88" ca="1">IFERROR(AVERAGE(IF(('1. Database - raw'!BU$7:BW$494&gt;0)*('1. Database - raw'!$AD$7:$AD$494=$A88)*(INDIRECT($Q88,TRUE)=$O88),'1. Database - raw'!BU$7:BW$494)),"")</f>
        <v/>
      </c>
      <c r="CS88" s="96" t="str">
        <f t="array" aca="1" ref="CS88" ca="1">IFERROR(_xlfn.STDEV.S(IF(('1. Database - raw'!BU$7:BW$494&gt;0)*('1. Database - raw'!$AD$7:$AD$494=$A88)*(INDIRECT($Q88,TRUE)=$O88),'1. Database - raw'!BU$7:BW$494)),"")</f>
        <v/>
      </c>
      <c r="CT88" s="60" t="str">
        <f t="array" aca="1" ref="CT88" ca="1">IFERROR(IF(COUNT(IF(('1. Database - raw'!BU$7:BW$494&gt;0)*('1. Database - raw'!$AD$7:$AD$494=$A88)*(INDIRECT($Q88,TRUE)=$O88),'1. Database - raw'!BU$7:BW$494))&gt;0,COUNT(IF(('1. Database - raw'!BU$7:BW$494&gt;0)*('1. Database - raw'!$AD$7:$AD$494=$A88)*(INDIRECT($Q88,TRUE)=$O88),'1. Database - raw'!BU$7:BW$494)),""),"")</f>
        <v/>
      </c>
      <c r="CU88" s="61" t="str">
        <f t="shared" ca="1" si="217"/>
        <v/>
      </c>
      <c r="CV88" s="58" t="str">
        <f t="shared" ca="1" si="218"/>
        <v/>
      </c>
      <c r="CW88" s="58" t="str">
        <f t="shared" ca="1" si="219"/>
        <v/>
      </c>
      <c r="CX88" s="58" t="str">
        <f t="array" aca="1" ref="CX88" ca="1">IFERROR(AVERAGE(IF(('1. Database - raw'!CA$7:CC$494&gt;0)*('1. Database - raw'!$AD$7:$AD$494=$A88)*(INDIRECT($Q88,TRUE)=$O88),'1. Database - raw'!CA$7:CC$494)),"")</f>
        <v/>
      </c>
      <c r="CY88" s="96" t="str">
        <f t="array" aca="1" ref="CY88" ca="1">IFERROR(_xlfn.STDEV.S(IF(('1. Database - raw'!CA$7:CC$494&gt;0)*('1. Database - raw'!$AD$7:$AD$494=$A88)*(INDIRECT($Q88,TRUE)=$O88),'1. Database - raw'!CA$7:CC$494)),"")</f>
        <v/>
      </c>
      <c r="CZ88" s="60" t="str">
        <f t="array" aca="1" ref="CZ88" ca="1">IFERROR(IF(COUNT(IF(('1. Database - raw'!CA$7:CC$494&gt;0)*('1. Database - raw'!$AD$7:$AD$494=$A88)*(INDIRECT($Q88,TRUE)=$O88),'1. Database - raw'!CA$7:CC$494))&gt;0,COUNT(IF(('1. Database - raw'!CA$7:CC$494&gt;0)*('1. Database - raw'!$AD$7:$AD$494=$A88)*(INDIRECT($Q88,TRUE)=$O88),'1. Database - raw'!CA$7:CC$494)),""),"")</f>
        <v/>
      </c>
      <c r="DA88" s="61" t="str">
        <f t="shared" ca="1" si="220"/>
        <v/>
      </c>
      <c r="DB88" s="58" t="str">
        <f t="shared" ca="1" si="221"/>
        <v/>
      </c>
      <c r="DC88" s="58" t="str">
        <f t="shared" ca="1" si="222"/>
        <v/>
      </c>
      <c r="DD88" s="58" t="str">
        <f t="array" aca="1" ref="DD88" ca="1">IFERROR(AVERAGE(IF(('1. Database - raw'!CG$7:CI$494&gt;0)*('1. Database - raw'!$AD$7:$AD$494=$A88)*(INDIRECT($Q88,TRUE)=$O88),'1. Database - raw'!CG$7:CI$494)),"")</f>
        <v/>
      </c>
      <c r="DE88" s="96" t="str">
        <f t="array" aca="1" ref="DE88" ca="1">IFERROR(_xlfn.STDEV.S(IF(('1. Database - raw'!CG$7:CI$494&gt;0)*('1. Database - raw'!$AD$7:$AD$494=$A88)*(INDIRECT($Q88,TRUE)=$O88),'1. Database - raw'!CG$7:CI$494)),"")</f>
        <v/>
      </c>
      <c r="DF88" s="60" t="str">
        <f t="array" aca="1" ref="DF88" ca="1">IFERROR(IF(COUNT(IF(('1. Database - raw'!CG$7:CI$494&gt;0)*('1. Database - raw'!$AD$7:$AD$494=$A88)*(INDIRECT($Q88,TRUE)=$O88),'1. Database - raw'!CG$7:CI$494))&gt;0,COUNT(IF(('1. Database - raw'!CG$7:CI$494&gt;0)*('1. Database - raw'!$AD$7:$AD$494=$A88)*(INDIRECT($Q88,TRUE)=$O88),'1. Database - raw'!CG$7:CI$494)),""),"")</f>
        <v/>
      </c>
      <c r="DG88" s="61" t="str">
        <f t="shared" ca="1" si="223"/>
        <v/>
      </c>
      <c r="DH88" s="58" t="str">
        <f t="shared" ca="1" si="224"/>
        <v/>
      </c>
      <c r="DI88" s="58" t="str">
        <f t="shared" ca="1" si="225"/>
        <v/>
      </c>
      <c r="DJ88" s="58" t="str">
        <f t="array" aca="1" ref="DJ88" ca="1">IFERROR(AVERAGE(IF(('1. Database - raw'!CM$7:CO$494&gt;0)*('1. Database - raw'!$AD$7:$AD$494=$A88)*(INDIRECT($Q88,TRUE)=$O88),'1. Database - raw'!CM$7:CO$494)),"")</f>
        <v/>
      </c>
      <c r="DK88" s="96" t="str">
        <f t="array" aca="1" ref="DK88" ca="1">IFERROR(_xlfn.STDEV.S(IF(('1. Database - raw'!CM$7:CO$494&gt;0)*('1. Database - raw'!$AD$7:$AD$494=$A88)*(INDIRECT($Q88,TRUE)=$O88),'1. Database - raw'!CM$7:CO$494)),"")</f>
        <v/>
      </c>
      <c r="DL88" s="60" t="str">
        <f t="array" aca="1" ref="DL88" ca="1">IFERROR(IF(COUNT(IF(('1. Database - raw'!CM$7:CO$494&gt;0)*('1. Database - raw'!$AD$7:$AD$494=$A88)*(INDIRECT($Q88,TRUE)=$O88),'1. Database - raw'!CM$7:CO$494))&gt;0,COUNT(IF(('1. Database - raw'!CM$7:CO$494&gt;0)*('1. Database - raw'!$AD$7:$AD$494=$A88)*(INDIRECT($Q88,TRUE)=$O88),'1. Database - raw'!CM$7:CO$494)),""),"")</f>
        <v/>
      </c>
      <c r="DM88" s="61" t="str">
        <f t="shared" ca="1" si="226"/>
        <v/>
      </c>
      <c r="DN88" s="58" t="str">
        <f t="shared" ca="1" si="227"/>
        <v/>
      </c>
      <c r="DO88" s="58" t="str">
        <f t="shared" ca="1" si="228"/>
        <v/>
      </c>
      <c r="DP88" s="58" t="str">
        <f t="array" aca="1" ref="DP88" ca="1">IFERROR(AVERAGE(IF(('1. Database - raw'!CS$7:CU$494&gt;0)*('1. Database - raw'!$AD$7:$AD$494=$A88)*(INDIRECT($Q88,TRUE)=$O88),'1. Database - raw'!CS$7:CU$494)),"")</f>
        <v/>
      </c>
      <c r="DQ88" s="96" t="str">
        <f t="array" aca="1" ref="DQ88" ca="1">IFERROR(_xlfn.STDEV.S(IF(('1. Database - raw'!CS$7:CU$494&gt;0)*('1. Database - raw'!$AD$7:$AD$494=$A88)*(INDIRECT($Q88,TRUE)=$O88),'1. Database - raw'!CS$7:CU$494)),"")</f>
        <v/>
      </c>
      <c r="DR88" s="60" t="str">
        <f t="array" aca="1" ref="DR88" ca="1">IFERROR(IF(COUNT(IF(('1. Database - raw'!CS$7:CU$494&gt;0)*('1. Database - raw'!$AD$7:$AD$494=$A88)*(INDIRECT($Q88,TRUE)=$O88),'1. Database - raw'!CS$7:CU$494))&gt;0,COUNT(IF(('1. Database - raw'!CS$7:CU$494&gt;0)*('1. Database - raw'!$AD$7:$AD$494=$A88)*(INDIRECT($Q88,TRUE)=$O88),'1. Database - raw'!CS$7:CU$494)),""),"")</f>
        <v/>
      </c>
      <c r="DS88" s="61" t="str">
        <f t="shared" ca="1" si="229"/>
        <v/>
      </c>
      <c r="DT88" s="58" t="str">
        <f t="shared" ca="1" si="230"/>
        <v/>
      </c>
      <c r="DU88" s="58" t="str">
        <f t="shared" ca="1" si="231"/>
        <v/>
      </c>
      <c r="DV88" s="58" t="str">
        <f t="array" aca="1" ref="DV88" ca="1">IFERROR(AVERAGE(IF(('1. Database - raw'!CY$7:DA$494&gt;0)*('1. Database - raw'!$AD$7:$AD$494=$A88)*(INDIRECT($Q88,TRUE)=$O88),'1. Database - raw'!CY$7:DA$494)),"")</f>
        <v/>
      </c>
      <c r="DW88" s="96" t="str">
        <f t="array" aca="1" ref="DW88" ca="1">IFERROR(_xlfn.STDEV.S(IF(('1. Database - raw'!CY$7:DA$494&gt;0)*('1. Database - raw'!$AD$7:$AD$494=$A88)*(INDIRECT($Q88,TRUE)=$O88),'1. Database - raw'!CY$7:DA$494)),"")</f>
        <v/>
      </c>
      <c r="DX88" s="60" t="str">
        <f t="array" aca="1" ref="DX88" ca="1">IFERROR(IF(COUNT(IF(('1. Database - raw'!CY$7:DA$494&gt;0)*('1. Database - raw'!$AD$7:$AD$494=$A88)*(INDIRECT($Q88,TRUE)=$O88),'1. Database - raw'!CY$7:DA$494))&gt;0,COUNT(IF(('1. Database - raw'!CY$7:DA$494&gt;0)*('1. Database - raw'!$AD$7:$AD$494=$A88)*(INDIRECT($Q88,TRUE)=$O88),'1. Database - raw'!CY$7:DA$494)),""),"")</f>
        <v/>
      </c>
      <c r="DY88" s="61" t="str">
        <f t="shared" ca="1" si="232"/>
        <v/>
      </c>
      <c r="DZ88" s="58" t="str">
        <f t="shared" ca="1" si="233"/>
        <v/>
      </c>
      <c r="EA88" s="58" t="str">
        <f t="shared" ca="1" si="234"/>
        <v/>
      </c>
      <c r="EB88" s="58" t="str">
        <f t="array" aca="1" ref="EB88" ca="1">IFERROR(AVERAGE(IF(('1. Database - raw'!DE$7:DG$494&gt;0)*('1. Database - raw'!$AD$7:$AD$494=$A88)*(INDIRECT($Q88,TRUE)=$O88),'1. Database - raw'!DE$7:DG$494)),"")</f>
        <v/>
      </c>
      <c r="EC88" s="96" t="str">
        <f t="array" aca="1" ref="EC88" ca="1">IFERROR(_xlfn.STDEV.S(IF(('1. Database - raw'!DE$7:DG$494&gt;0)*('1. Database - raw'!$AD$7:$AD$494=$A88)*(INDIRECT($Q88,TRUE)=$O88),'1. Database - raw'!DE$7:DG$494)),"")</f>
        <v/>
      </c>
      <c r="ED88" s="60" t="str">
        <f t="array" aca="1" ref="ED88" ca="1">IFERROR(IF(COUNT(IF(('1. Database - raw'!DE$7:DG$494&gt;0)*('1. Database - raw'!$AD$7:$AD$494=$A88)*(INDIRECT($Q88,TRUE)=$O88),'1. Database - raw'!DE$7:DG$494))&gt;0,COUNT(IF(('1. Database - raw'!DE$7:DG$494&gt;0)*('1. Database - raw'!$AD$7:$AD$494=$A88)*(INDIRECT($Q88,TRUE)=$O88),'1. Database - raw'!DE$7:DG$494)),""),"")</f>
        <v/>
      </c>
      <c r="EE88" s="105" t="str">
        <f t="shared" ca="1" si="235"/>
        <v/>
      </c>
      <c r="EF88" s="106" t="str">
        <f t="shared" ca="1" si="236"/>
        <v/>
      </c>
      <c r="EG88" s="106" t="str">
        <f t="shared" ca="1" si="237"/>
        <v/>
      </c>
      <c r="EH88" s="106" t="str">
        <f t="array" aca="1" ref="EH88" ca="1">IFERROR(AVERAGE(IF(('1. Database - raw'!DK$7:DM$494&gt;0)*('1. Database - raw'!$AD$7:$AD$494=$A88)*(INDIRECT($Q88,TRUE)=$O88),'1. Database - raw'!DK$7:DM$494)),"")</f>
        <v/>
      </c>
      <c r="EI88" s="271" t="str">
        <f t="array" aca="1" ref="EI88" ca="1">IFERROR(_xlfn.STDEV.S(IF(('1. Database - raw'!DK$7:DM$494&gt;0)*('1. Database - raw'!$AD$7:$AD$494=$A88)*(INDIRECT($Q88,TRUE)=$O88),'1. Database - raw'!DK$7:DM$494)),"")</f>
        <v/>
      </c>
      <c r="EJ88" s="60" t="str">
        <f t="array" aca="1" ref="EJ88" ca="1">IFERROR(IF(COUNT(IF(('1. Database - raw'!DK$7:DM$494&gt;0)*('1. Database - raw'!$AD$7:$AD$494=$A88)*(INDIRECT($Q88,TRUE)=$O88),'1. Database - raw'!DK$7:DM$494))&gt;0,COUNT(IF(('1. Database - raw'!DK$7:DM$494&gt;0)*('1. Database - raw'!$AD$7:$AD$494=$A88)*(INDIRECT($Q88,TRUE)=$O88),'1. Database - raw'!DK$7:DM$494)),""),"")</f>
        <v/>
      </c>
      <c r="EK88" s="61">
        <f t="shared" ca="1" si="238"/>
        <v>47.867699863403686</v>
      </c>
      <c r="EL88" s="58">
        <f t="shared" ca="1" si="239"/>
        <v>57.570107795441366</v>
      </c>
      <c r="EM88" s="58">
        <f t="shared" ca="1" si="240"/>
        <v>52.495224935759474</v>
      </c>
      <c r="EN88" s="58">
        <f t="array" aca="1" ref="EN88" ca="1">IFERROR(AVERAGE(IF(('1. Database - raw'!DQ$7:DS$494&gt;0)*('1. Database - raw'!$AD$7:$AD$494=$A88)*(INDIRECT($Q88,TRUE)=$O88),'1. Database - raw'!DQ$7:DS$494)),"")</f>
        <v>53.833333333333336</v>
      </c>
      <c r="EO88" s="96">
        <f t="array" aca="1" ref="EO88" ca="1">IFERROR(_xlfn.STDEV.S(IF(('1. Database - raw'!DQ$7:DS$494&gt;0)*('1. Database - raw'!$AD$7:$AD$494=$A88)*(INDIRECT($Q88,TRUE)=$O88),'1. Database - raw'!DQ$7:DS$494)),"")</f>
        <v>12.232129822725067</v>
      </c>
      <c r="EP88" s="60">
        <f t="array" aca="1" ref="EP88" ca="1">IFERROR(IF(COUNT(IF(('1. Database - raw'!DQ$7:DS$494&gt;0)*('1. Database - raw'!$AD$7:$AD$494=$A88)*(INDIRECT($Q88,TRUE)=$O88),'1. Database - raw'!DQ$7:DS$494))&gt;0,COUNT(IF(('1. Database - raw'!DQ$7:DS$494&gt;0)*('1. Database - raw'!$AD$7:$AD$494=$A88)*(INDIRECT($Q88,TRUE)=$O88),'1. Database - raw'!DQ$7:DS$494)),""),"")</f>
        <v>9</v>
      </c>
      <c r="EQ88" s="61" t="str">
        <f t="shared" ca="1" si="241"/>
        <v/>
      </c>
      <c r="ER88" s="58" t="str">
        <f t="shared" ca="1" si="242"/>
        <v/>
      </c>
      <c r="ES88" s="58" t="str">
        <f t="shared" ca="1" si="243"/>
        <v/>
      </c>
      <c r="ET88" s="58" t="str">
        <f t="array" aca="1" ref="ET88" ca="1">IFERROR(AVERAGE(IF(('1. Database - raw'!DW$7:DY$494&gt;0)*('1. Database - raw'!$AD$7:$AD$494=$A88)*(INDIRECT($Q88,TRUE)=$O88),'1. Database - raw'!DW$7:DY$494)),"")</f>
        <v/>
      </c>
      <c r="EU88" s="96" t="str">
        <f t="array" aca="1" ref="EU88" ca="1">IFERROR(_xlfn.STDEV.S(IF(('1. Database - raw'!DW$7:DY$494&gt;0)*('1. Database - raw'!$AD$7:$AD$494=$A88)*(INDIRECT($Q88,TRUE)=$O88),'1. Database - raw'!DW$7:DY$494)),"")</f>
        <v/>
      </c>
      <c r="EV88" s="60" t="str">
        <f t="array" aca="1" ref="EV88" ca="1">IFERROR(IF(COUNT(IF(('1. Database - raw'!DW$7:DY$494&gt;0)*('1. Database - raw'!$AD$7:$AD$494=$A88)*(INDIRECT($Q88,TRUE)=$O88),'1. Database - raw'!DW$7:DY$494))&gt;0,COUNT(IF(('1. Database - raw'!DW$7:DY$494&gt;0)*('1. Database - raw'!$AD$7:$AD$494=$A88)*(INDIRECT($Q88,TRUE)=$O88),'1. Database - raw'!DW$7:DY$494)),""),"")</f>
        <v/>
      </c>
      <c r="EW88" s="61" t="str">
        <f t="shared" ca="1" si="244"/>
        <v/>
      </c>
      <c r="EX88" s="58" t="str">
        <f t="shared" ca="1" si="245"/>
        <v/>
      </c>
      <c r="EY88" s="58" t="str">
        <f t="shared" ca="1" si="246"/>
        <v/>
      </c>
      <c r="EZ88" s="58" t="str">
        <f t="array" aca="1" ref="EZ88" ca="1">IFERROR(AVERAGE(IF(('1. Database - raw'!EC$7:EE$494&gt;0)*('1. Database - raw'!$AD$7:$AD$494=$A88)*(INDIRECT($Q88,TRUE)=$O88),'1. Database - raw'!EC$7:EE$494)),"")</f>
        <v/>
      </c>
      <c r="FA88" s="96" t="str">
        <f t="array" aca="1" ref="FA88" ca="1">IFERROR(_xlfn.STDEV.S(IF(('1. Database - raw'!EC$7:EE$494&gt;0)*('1. Database - raw'!$AD$7:$AD$494=$A88)*(INDIRECT($Q88,TRUE)=$O88),'1. Database - raw'!EC$7:EE$494)),"")</f>
        <v/>
      </c>
      <c r="FB88" s="60" t="str">
        <f t="array" aca="1" ref="FB88" ca="1">IFERROR(IF(COUNT(IF(('1. Database - raw'!EC$7:EE$494&gt;0)*('1. Database - raw'!$AD$7:$AD$494=$A88)*(INDIRECT($Q88,TRUE)=$O88),'1. Database - raw'!EC$7:EE$494))&gt;0,COUNT(IF(('1. Database - raw'!EC$7:EE$494&gt;0)*('1. Database - raw'!$AD$7:$AD$494=$A88)*(INDIRECT($Q88,TRUE)=$O88),'1. Database - raw'!EC$7:EE$494)),""),"")</f>
        <v/>
      </c>
      <c r="FC88" s="61" t="str">
        <f t="shared" ca="1" si="247"/>
        <v/>
      </c>
      <c r="FD88" s="58" t="str">
        <f t="shared" ca="1" si="248"/>
        <v/>
      </c>
      <c r="FE88" s="58" t="str">
        <f t="shared" ca="1" si="249"/>
        <v/>
      </c>
      <c r="FF88" s="58" t="str">
        <f t="array" aca="1" ref="FF88" ca="1">IFERROR(AVERAGE(IF(('1. Database - raw'!EI$7:EK$494&gt;0)*('1. Database - raw'!$AD$7:$AD$494=$A88)*(INDIRECT($Q88,TRUE)=$O88),'1. Database - raw'!EI$7:EK$494)),"")</f>
        <v/>
      </c>
      <c r="FG88" s="96" t="str">
        <f t="array" aca="1" ref="FG88" ca="1">IFERROR(_xlfn.STDEV.S(IF(('1. Database - raw'!EI$7:EK$494&gt;0)*('1. Database - raw'!$AD$7:$AD$494=$A88)*(INDIRECT($Q88,TRUE)=$O88),'1. Database - raw'!EI$7:EK$494)),"")</f>
        <v/>
      </c>
      <c r="FH88" s="60" t="str">
        <f t="array" aca="1" ref="FH88" ca="1">IFERROR(IF(COUNT(IF(('1. Database - raw'!EI$7:EK$494&gt;0)*('1. Database - raw'!$AD$7:$AD$494=$A88)*(INDIRECT($Q88,TRUE)=$O88),'1. Database - raw'!EI$7:EK$494))&gt;0,COUNT(IF(('1. Database - raw'!EI$7:EK$494&gt;0)*('1. Database - raw'!$AD$7:$AD$494=$A88)*(INDIRECT($Q88,TRUE)=$O88),'1. Database - raw'!EI$7:EK$494)),""),"")</f>
        <v/>
      </c>
      <c r="FI88" s="61" t="str">
        <f t="shared" ca="1" si="250"/>
        <v/>
      </c>
      <c r="FJ88" s="58" t="str">
        <f t="shared" ca="1" si="251"/>
        <v/>
      </c>
      <c r="FK88" s="58" t="str">
        <f t="shared" ca="1" si="252"/>
        <v/>
      </c>
      <c r="FL88" s="58" t="str">
        <f t="array" aca="1" ref="FL88" ca="1">IFERROR(AVERAGE(IF(('1. Database - raw'!EO$7:EQ$494&gt;0)*('1. Database - raw'!$AD$7:$AD$494=$A88)*(INDIRECT($Q88,TRUE)=$O88),'1. Database - raw'!EO$7:EQ$494)),"")</f>
        <v/>
      </c>
      <c r="FM88" s="96" t="str">
        <f t="array" aca="1" ref="FM88" ca="1">IFERROR(_xlfn.STDEV.S(IF(('1. Database - raw'!EO$7:EQ$494&gt;0)*('1. Database - raw'!$AD$7:$AD$494=$A88)*(INDIRECT($Q88,TRUE)=$O88),'1. Database - raw'!EO$7:EQ$494)),"")</f>
        <v/>
      </c>
      <c r="FN88" s="60" t="str">
        <f t="array" aca="1" ref="FN88" ca="1">IFERROR(IF(COUNT(IF(('1. Database - raw'!EO$7:EQ$494&gt;0)*('1. Database - raw'!$AD$7:$AD$494=$A88)*(INDIRECT($Q88,TRUE)=$O88),'1. Database - raw'!EO$7:EQ$494))&gt;0,COUNT(IF(('1. Database - raw'!EO$7:EQ$494&gt;0)*('1. Database - raw'!$AD$7:$AD$494=$A88)*(INDIRECT($Q88,TRUE)=$O88),'1. Database - raw'!EO$7:EQ$494)),""),"")</f>
        <v/>
      </c>
      <c r="FO88" s="61" t="str">
        <f t="shared" ca="1" si="253"/>
        <v/>
      </c>
      <c r="FP88" s="58" t="str">
        <f t="shared" ca="1" si="254"/>
        <v/>
      </c>
      <c r="FQ88" s="58" t="str">
        <f t="shared" ca="1" si="255"/>
        <v/>
      </c>
      <c r="FR88" s="58" t="str">
        <f t="array" aca="1" ref="FR88" ca="1">IFERROR(AVERAGE(IF(('1. Database - raw'!EU$7:EW$494&gt;0)*('1. Database - raw'!$AD$7:$AD$494=$A88)*(INDIRECT($Q88,TRUE)=$O88),'1. Database - raw'!EU$7:EW$494)),"")</f>
        <v/>
      </c>
      <c r="FS88" s="96" t="str">
        <f t="array" aca="1" ref="FS88" ca="1">IFERROR(_xlfn.STDEV.S(IF(('1. Database - raw'!EU$7:EW$494&gt;0)*('1. Database - raw'!$AD$7:$AD$494=$A88)*(INDIRECT($Q88,TRUE)=$O88),'1. Database - raw'!EU$7:EW$494)),"")</f>
        <v/>
      </c>
      <c r="FT88" s="60" t="str">
        <f t="array" aca="1" ref="FT88" ca="1">IFERROR(IF(COUNT(IF(('1. Database - raw'!EU$7:EW$494&gt;0)*('1. Database - raw'!$AD$7:$AD$494=$A88)*(INDIRECT($Q88,TRUE)=$O88),'1. Database - raw'!EU$7:EW$494))&gt;0,COUNT(IF(('1. Database - raw'!EU$7:EW$494&gt;0)*('1. Database - raw'!$AD$7:$AD$494=$A88)*(INDIRECT($Q88,TRUE)=$O88),'1. Database - raw'!EU$7:EW$494)),""),"")</f>
        <v/>
      </c>
      <c r="FU88" s="61" t="str">
        <f t="shared" ca="1" si="256"/>
        <v/>
      </c>
      <c r="FV88" s="58" t="str">
        <f t="shared" ca="1" si="257"/>
        <v/>
      </c>
      <c r="FW88" s="58" t="str">
        <f t="shared" ca="1" si="258"/>
        <v/>
      </c>
      <c r="FX88" s="58" t="str">
        <f t="array" aca="1" ref="FX88" ca="1">IFERROR(AVERAGE(IF(('1. Database - raw'!FA$7:FC$494&gt;0)*('1. Database - raw'!$AD$7:$AD$494=$A88)*(INDIRECT($Q88,TRUE)=$O88),'1. Database - raw'!FA$7:FC$494)),"")</f>
        <v/>
      </c>
      <c r="FY88" s="96" t="str">
        <f t="array" aca="1" ref="FY88" ca="1">IFERROR(_xlfn.STDEV.S(IF(('1. Database - raw'!FA$7:FC$494&gt;0)*('1. Database - raw'!$AD$7:$AD$494=$A88)*(INDIRECT($Q88,TRUE)=$O88),'1. Database - raw'!FA$7:FC$494)),"")</f>
        <v/>
      </c>
      <c r="FZ88" s="60" t="str">
        <f t="array" aca="1" ref="FZ88" ca="1">IFERROR(IF(COUNT(IF(('1. Database - raw'!FA$7:FC$494&gt;0)*('1. Database - raw'!$AD$7:$AD$494=$A88)*(INDIRECT($Q88,TRUE)=$O88),'1. Database - raw'!FA$7:FC$494))&gt;0,COUNT(IF(('1. Database - raw'!FA$7:FC$494&gt;0)*('1. Database - raw'!$AD$7:$AD$494=$A88)*(INDIRECT($Q88,TRUE)=$O88),'1. Database - raw'!FA$7:FC$494)),""),"")</f>
        <v/>
      </c>
      <c r="GA88" s="61" t="str">
        <f t="shared" ca="1" si="259"/>
        <v/>
      </c>
      <c r="GB88" s="58" t="str">
        <f t="shared" ca="1" si="260"/>
        <v/>
      </c>
      <c r="GC88" s="58" t="str">
        <f t="shared" ca="1" si="261"/>
        <v/>
      </c>
      <c r="GD88" s="58" t="str">
        <f t="array" aca="1" ref="GD88" ca="1">IFERROR(AVERAGE(IF(('1. Database - raw'!FG$7:FI$494&gt;0)*('1. Database - raw'!$AD$7:$AD$494=$A88)*(INDIRECT($Q88,TRUE)=$O88),'1. Database - raw'!FG$7:FI$494)),"")</f>
        <v/>
      </c>
      <c r="GE88" s="96" t="str">
        <f t="array" aca="1" ref="GE88" ca="1">IFERROR(_xlfn.STDEV.S(IF(('1. Database - raw'!FG$7:FI$494&gt;0)*('1. Database - raw'!$AD$7:$AD$494=$A88)*(INDIRECT($Q88,TRUE)=$O88),'1. Database - raw'!FG$7:FI$494)),"")</f>
        <v/>
      </c>
      <c r="GF88" s="60" t="str">
        <f t="array" aca="1" ref="GF88" ca="1">IFERROR(IF(COUNT(IF(('1. Database - raw'!FG$7:FI$494&gt;0)*('1. Database - raw'!$AD$7:$AD$494=$A88)*(INDIRECT($Q88,TRUE)=$O88),'1. Database - raw'!FG$7:FI$494))&gt;0,COUNT(IF(('1. Database - raw'!FG$7:FI$494&gt;0)*('1. Database - raw'!$AD$7:$AD$494=$A88)*(INDIRECT($Q88,TRUE)=$O88),'1. Database - raw'!FG$7:FI$494)),""),"")</f>
        <v/>
      </c>
      <c r="GG88" s="61" t="str">
        <f t="shared" ca="1" si="262"/>
        <v/>
      </c>
      <c r="GH88" s="58" t="str">
        <f t="shared" ca="1" si="263"/>
        <v/>
      </c>
      <c r="GI88" s="58" t="str">
        <f t="shared" ca="1" si="264"/>
        <v/>
      </c>
      <c r="GJ88" s="58" t="str">
        <f t="array" aca="1" ref="GJ88" ca="1">IFERROR(AVERAGE(IF(('1. Database - raw'!FM$7:FO$494&gt;0)*('1. Database - raw'!$AD$7:$AD$494=$A88)*(INDIRECT($Q88,TRUE)=$O88),'1. Database - raw'!FM$7:FO$494)),"")</f>
        <v/>
      </c>
      <c r="GK88" s="96" t="str">
        <f t="array" aca="1" ref="GK88" ca="1">IFERROR(_xlfn.STDEV.S(IF(('1. Database - raw'!FM$7:FO$494&gt;0)*('1. Database - raw'!$AD$7:$AD$494=$A88)*(INDIRECT($Q88,TRUE)=$O88),'1. Database - raw'!FM$7:FO$494)),"")</f>
        <v/>
      </c>
      <c r="GL88" s="60" t="str">
        <f t="array" aca="1" ref="GL88" ca="1">IFERROR(IF(COUNT(IF(('1. Database - raw'!FM$7:FO$494&gt;0)*('1. Database - raw'!$AD$7:$AD$494=$A88)*(INDIRECT($Q88,TRUE)=$O88),'1. Database - raw'!FM$7:FO$494))&gt;0,COUNT(IF(('1. Database - raw'!FM$7:FO$494&gt;0)*('1. Database - raw'!$AD$7:$AD$494=$A88)*(INDIRECT($Q88,TRUE)=$O88),'1. Database - raw'!FM$7:FO$494)),""),"")</f>
        <v/>
      </c>
      <c r="GM88" s="61">
        <f t="shared" ca="1" si="265"/>
        <v>133.83802018533777</v>
      </c>
      <c r="GN88" s="58">
        <f t="shared" ca="1" si="266"/>
        <v>141.89598659682105</v>
      </c>
      <c r="GO88" s="58">
        <f t="shared" ca="1" si="267"/>
        <v>137.80811992899314</v>
      </c>
      <c r="GP88" s="58">
        <f t="array" aca="1" ref="GP88" ca="1">IFERROR(AVERAGE(IF(('1. Database - raw'!FS$7:FU$494&gt;0)*('1. Database - raw'!$AD$7:$AD$494=$A88)*(INDIRECT($Q88,TRUE)=$O88),'1. Database - raw'!FS$7:FU$494)),"")</f>
        <v>138.66666666666666</v>
      </c>
      <c r="GQ88" s="96">
        <f t="array" aca="1" ref="GQ88" ca="1">IFERROR(_xlfn.STDEV.S(IF(('1. Database - raw'!FS$7:FU$494&gt;0)*('1. Database - raw'!$AD$7:$AD$494=$A88)*(INDIRECT($Q88,TRUE)=$O88),'1. Database - raw'!FS$7:FU$494)),"")</f>
        <v>15.50268793897798</v>
      </c>
      <c r="GR88" s="60">
        <f t="array" aca="1" ref="GR88" ca="1">IFERROR(IF(COUNT(IF(('1. Database - raw'!FS$7:FU$494&gt;0)*('1. Database - raw'!$AD$7:$AD$494=$A88)*(INDIRECT($Q88,TRUE)=$O88),'1. Database - raw'!FS$7:FU$494))&gt;0,COUNT(IF(('1. Database - raw'!FS$7:FU$494&gt;0)*('1. Database - raw'!$AD$7:$AD$494=$A88)*(INDIRECT($Q88,TRUE)=$O88),'1. Database - raw'!FS$7:FU$494)),""),"")</f>
        <v>3</v>
      </c>
      <c r="GS88" s="61" t="str">
        <f t="shared" ca="1" si="268"/>
        <v/>
      </c>
      <c r="GT88" s="58" t="str">
        <f t="shared" ca="1" si="269"/>
        <v/>
      </c>
      <c r="GU88" s="58" t="str">
        <f t="shared" ca="1" si="270"/>
        <v/>
      </c>
      <c r="GV88" s="58" t="str">
        <f t="array" aca="1" ref="GV88" ca="1">IFERROR(AVERAGE(IF(('1. Database - raw'!FY$7:GA$494&gt;0)*('1. Database - raw'!$AD$7:$AD$494=$A88)*(INDIRECT($Q88,TRUE)=$O88),'1. Database - raw'!FY$7:GA$494)),"")</f>
        <v/>
      </c>
      <c r="GW88" s="96" t="str">
        <f t="array" aca="1" ref="GW88" ca="1">IFERROR(_xlfn.STDEV.S(IF(('1. Database - raw'!FY$7:GA$494&gt;0)*('1. Database - raw'!$AD$7:$AD$494=$A88)*(INDIRECT($Q88,TRUE)=$O88),'1. Database - raw'!FY$7:GA$494)),"")</f>
        <v/>
      </c>
      <c r="GX88" s="60" t="str">
        <f t="array" aca="1" ref="GX88" ca="1">IFERROR(IF(COUNT(IF(('1. Database - raw'!FY$7:GA$494&gt;0)*('1. Database - raw'!$AD$7:$AD$494=$A88)*(INDIRECT($Q88,TRUE)=$O88),'1. Database - raw'!FY$7:GA$494))&gt;0,COUNT(IF(('1. Database - raw'!FY$7:GA$494&gt;0)*('1. Database - raw'!$AD$7:$AD$494=$A88)*(INDIRECT($Q88,TRUE)=$O88),'1. Database - raw'!FY$7:GA$494)),""),"")</f>
        <v/>
      </c>
      <c r="GY88" s="61" t="str">
        <f t="shared" ca="1" si="271"/>
        <v/>
      </c>
      <c r="GZ88" s="58" t="str">
        <f t="shared" ca="1" si="272"/>
        <v/>
      </c>
      <c r="HA88" s="58" t="str">
        <f t="shared" ca="1" si="273"/>
        <v/>
      </c>
      <c r="HB88" s="58" t="str">
        <f t="array" aca="1" ref="HB88" ca="1">IFERROR(AVERAGE(IF(('1. Database - raw'!GE$7:GG$494&gt;0)*('1. Database - raw'!$AD$7:$AD$494=$A88)*(INDIRECT($Q88,TRUE)=$O88),'1. Database - raw'!GE$7:GG$494)),"")</f>
        <v/>
      </c>
      <c r="HC88" s="96" t="str">
        <f t="array" aca="1" ref="HC88" ca="1">IFERROR(_xlfn.STDEV.S(IF(('1. Database - raw'!GE$7:GG$494&gt;0)*('1. Database - raw'!$AD$7:$AD$494=$A88)*(INDIRECT($Q88,TRUE)=$O88),'1. Database - raw'!GE$7:GG$494)),"")</f>
        <v/>
      </c>
      <c r="HD88" s="60" t="str">
        <f t="array" aca="1" ref="HD88" ca="1">IFERROR(IF(COUNT(IF(('1. Database - raw'!GE$7:GG$494&gt;0)*('1. Database - raw'!$AD$7:$AD$494=$A88)*(INDIRECT($Q88,TRUE)=$O88),'1. Database - raw'!GE$7:GG$494))&gt;0,COUNT(IF(('1. Database - raw'!GE$7:GG$494&gt;0)*('1. Database - raw'!$AD$7:$AD$494=$A88)*(INDIRECT($Q88,TRUE)=$O88),'1. Database - raw'!GE$7:GG$494)),""),"")</f>
        <v/>
      </c>
      <c r="HE88" s="61" t="str">
        <f t="shared" ca="1" si="274"/>
        <v/>
      </c>
      <c r="HF88" s="58" t="str">
        <f t="shared" ca="1" si="275"/>
        <v/>
      </c>
      <c r="HG88" s="58" t="str">
        <f t="shared" ca="1" si="276"/>
        <v/>
      </c>
      <c r="HH88" s="58" t="str">
        <f t="array" aca="1" ref="HH88" ca="1">IFERROR(AVERAGE(IF(('1. Database - raw'!GK$7:GM$494&gt;0)*('1. Database - raw'!$AD$7:$AD$494=$A88)*(INDIRECT($Q88,TRUE)=$O88),'1. Database - raw'!GK$7:GM$494)),"")</f>
        <v/>
      </c>
      <c r="HI88" s="96" t="str">
        <f t="array" aca="1" ref="HI88" ca="1">IFERROR(_xlfn.STDEV.S(IF(('1. Database - raw'!GK$7:GM$494&gt;0)*('1. Database - raw'!$AD$7:$AD$494=$A88)*(INDIRECT($Q88,TRUE)=$O88),'1. Database - raw'!GK$7:GM$494)),"")</f>
        <v/>
      </c>
      <c r="HJ88" s="60" t="str">
        <f t="array" aca="1" ref="HJ88" ca="1">IFERROR(IF(COUNT(IF(('1. Database - raw'!GK$7:GM$494&gt;0)*('1. Database - raw'!$AD$7:$AD$494=$A88)*(INDIRECT($Q88,TRUE)=$O88),'1. Database - raw'!GK$7:GM$494))&gt;0,COUNT(IF(('1. Database - raw'!GK$7:GM$494&gt;0)*('1. Database - raw'!$AD$7:$AD$494=$A88)*(INDIRECT($Q88,TRUE)=$O88),'1. Database - raw'!GK$7:GM$494)),""),"")</f>
        <v/>
      </c>
      <c r="HK88" s="61" t="str">
        <f t="shared" ca="1" si="277"/>
        <v/>
      </c>
      <c r="HL88" s="58" t="str">
        <f t="shared" ca="1" si="278"/>
        <v/>
      </c>
      <c r="HM88" s="58" t="str">
        <f t="shared" ca="1" si="279"/>
        <v/>
      </c>
      <c r="HN88" s="58" t="str">
        <f t="array" aca="1" ref="HN88" ca="1">IFERROR(AVERAGE(IF(('1. Database - raw'!GQ$7:GS$494&gt;0)*('1. Database - raw'!$AD$7:$AD$494=$A88)*(INDIRECT($Q88,TRUE)=$O88),'1. Database - raw'!GQ$7:GS$494)),"")</f>
        <v/>
      </c>
      <c r="HO88" s="96" t="str">
        <f t="array" aca="1" ref="HO88" ca="1">IFERROR(_xlfn.STDEV.S(IF(('1. Database - raw'!GQ$7:GS$494&gt;0)*('1. Database - raw'!$AD$7:$AD$494=$A88)*(INDIRECT($Q88,TRUE)=$O88),'1. Database - raw'!GQ$7:GS$494)),"")</f>
        <v/>
      </c>
      <c r="HP88" s="60" t="str">
        <f t="array" aca="1" ref="HP88" ca="1">IFERROR(IF(COUNT(IF(('1. Database - raw'!GQ$7:GS$494&gt;0)*('1. Database - raw'!$AD$7:$AD$494=$A88)*(INDIRECT($Q88,TRUE)=$O88),'1. Database - raw'!GQ$7:GS$494))&gt;0,COUNT(IF(('1. Database - raw'!GQ$7:GS$494&gt;0)*('1. Database - raw'!$AD$7:$AD$494=$A88)*(INDIRECT($Q88,TRUE)=$O88),'1. Database - raw'!GQ$7:GS$494)),""),"")</f>
        <v/>
      </c>
      <c r="HQ88" s="61" t="str">
        <f t="shared" ca="1" si="280"/>
        <v/>
      </c>
      <c r="HR88" s="58" t="str">
        <f t="shared" ca="1" si="281"/>
        <v/>
      </c>
      <c r="HS88" s="58" t="str">
        <f t="shared" ca="1" si="282"/>
        <v/>
      </c>
      <c r="HT88" s="58" t="str">
        <f t="array" aca="1" ref="HT88" ca="1">IFERROR(AVERAGE(IF(('1. Database - raw'!GW$7:GY$494&gt;0)*('1. Database - raw'!$AD$7:$AD$494=$A88)*(INDIRECT($Q88,TRUE)=$O88),'1. Database - raw'!GW$7:GY$494)),"")</f>
        <v/>
      </c>
      <c r="HU88" s="96" t="str">
        <f t="array" aca="1" ref="HU88" ca="1">IFERROR(_xlfn.STDEV.S(IF(('1. Database - raw'!GW$7:GY$494&gt;0)*('1. Database - raw'!$AD$7:$AD$494=$A88)*(INDIRECT($Q88,TRUE)=$O88),'1. Database - raw'!GW$7:GY$494)),"")</f>
        <v/>
      </c>
      <c r="HV88" s="60" t="str">
        <f t="array" aca="1" ref="HV88" ca="1">IFERROR(IF(COUNT(IF(('1. Database - raw'!GW$7:GY$494&gt;0)*('1. Database - raw'!$AD$7:$AD$494=$A88)*(INDIRECT($Q88,TRUE)=$O88),'1. Database - raw'!GW$7:GY$494))&gt;0,COUNT(IF(('1. Database - raw'!GW$7:GY$494&gt;0)*('1. Database - raw'!$AD$7:$AD$494=$A88)*(INDIRECT($Q88,TRUE)=$O88),'1. Database - raw'!GW$7:GY$494)),""),"")</f>
        <v/>
      </c>
      <c r="HW88" s="61" t="str">
        <f t="shared" ca="1" si="283"/>
        <v/>
      </c>
      <c r="HX88" s="58" t="str">
        <f t="shared" ca="1" si="284"/>
        <v/>
      </c>
      <c r="HY88" s="58" t="str">
        <f t="shared" ca="1" si="285"/>
        <v/>
      </c>
      <c r="HZ88" s="58" t="str">
        <f t="array" aca="1" ref="HZ88" ca="1">IFERROR(AVERAGE(IF(('1. Database - raw'!HC$7:HE$494&gt;0)*('1. Database - raw'!$AD$7:$AD$494=$A88)*(INDIRECT($Q88,TRUE)=$O88),'1. Database - raw'!HC$7:HE$494)),"")</f>
        <v/>
      </c>
      <c r="IA88" s="96" t="str">
        <f t="array" aca="1" ref="IA88" ca="1">IFERROR(_xlfn.STDEV.S(IF(('1. Database - raw'!HC$7:HE$494&gt;0)*('1. Database - raw'!$AD$7:$AD$494=$A88)*(INDIRECT($Q88,TRUE)=$O88),'1. Database - raw'!HC$7:HE$494)),"")</f>
        <v/>
      </c>
      <c r="IB88" s="60" t="str">
        <f t="array" aca="1" ref="IB88" ca="1">IFERROR(IF(COUNT(IF(('1. Database - raw'!HC$7:HE$494&gt;0)*('1. Database - raw'!$AD$7:$AD$494=$A88)*(INDIRECT($Q88,TRUE)=$O88),'1. Database - raw'!HC$7:HE$494))&gt;0,COUNT(IF(('1. Database - raw'!HC$7:HE$494&gt;0)*('1. Database - raw'!$AD$7:$AD$494=$A88)*(INDIRECT($Q88,TRUE)=$O88),'1. Database - raw'!HC$7:HE$494)),""),"")</f>
        <v/>
      </c>
      <c r="IC88" s="61" t="str">
        <f t="shared" ca="1" si="286"/>
        <v/>
      </c>
      <c r="ID88" s="58" t="str">
        <f t="shared" ca="1" si="287"/>
        <v/>
      </c>
      <c r="IE88" s="58" t="str">
        <f t="shared" ca="1" si="288"/>
        <v/>
      </c>
      <c r="IF88" s="58" t="str">
        <f t="array" aca="1" ref="IF88" ca="1">IFERROR(AVERAGE(IF(('1. Database - raw'!HI$7:HK$494&gt;0)*('1. Database - raw'!$AD$7:$AD$494=$A88)*(INDIRECT($Q88,TRUE)=$O88),'1. Database - raw'!HI$7:HK$494)),"")</f>
        <v/>
      </c>
      <c r="IG88" s="96" t="str">
        <f t="array" aca="1" ref="IG88" ca="1">IFERROR(_xlfn.STDEV.S(IF(('1. Database - raw'!HI$7:HK$494&gt;0)*('1. Database - raw'!$AD$7:$AD$494=$A88)*(INDIRECT($Q88,TRUE)=$O88),'1. Database - raw'!HI$7:HK$494)),"")</f>
        <v/>
      </c>
      <c r="IH88" s="60" t="str">
        <f t="array" aca="1" ref="IH88" ca="1">IFERROR(IF(COUNT(IF(('1. Database - raw'!HI$7:HK$494&gt;0)*('1. Database - raw'!$AD$7:$AD$494=$A88)*(INDIRECT($Q88,TRUE)=$O88),'1. Database - raw'!HI$7:HK$494))&gt;0,COUNT(IF(('1. Database - raw'!HI$7:HK$494&gt;0)*('1. Database - raw'!$AD$7:$AD$494=$A88)*(INDIRECT($Q88,TRUE)=$O88),'1. Database - raw'!HI$7:HK$494)),""),"")</f>
        <v/>
      </c>
      <c r="II88" s="61" t="str">
        <f t="shared" ca="1" si="289"/>
        <v/>
      </c>
      <c r="IJ88" s="58" t="str">
        <f t="shared" ca="1" si="290"/>
        <v/>
      </c>
      <c r="IK88" s="58" t="str">
        <f t="shared" ca="1" si="291"/>
        <v/>
      </c>
      <c r="IL88" s="58" t="str">
        <f t="array" aca="1" ref="IL88" ca="1">IFERROR(AVERAGE(IF(('1. Database - raw'!HO$7:HQ$494&gt;0)*('1. Database - raw'!$AD$7:$AD$494=$A88)*(INDIRECT($Q88,TRUE)=$O88),'1. Database - raw'!HO$7:HQ$494)),"")</f>
        <v/>
      </c>
      <c r="IM88" s="96" t="str">
        <f t="array" aca="1" ref="IM88" ca="1">IFERROR(_xlfn.STDEV.S(IF(('1. Database - raw'!HO$7:HQ$494&gt;0)*('1. Database - raw'!$AD$7:$AD$494=$A88)*(INDIRECT($Q88,TRUE)=$O88),'1. Database - raw'!HO$7:HQ$494)),"")</f>
        <v/>
      </c>
      <c r="IN88" s="60" t="str">
        <f t="array" aca="1" ref="IN88" ca="1">IFERROR(IF(COUNT(IF(('1. Database - raw'!HO$7:HQ$494&gt;0)*('1. Database - raw'!$AD$7:$AD$494=$A88)*(INDIRECT($Q88,TRUE)=$O88),'1. Database - raw'!HO$7:HQ$494))&gt;0,COUNT(IF(('1. Database - raw'!HO$7:HQ$494&gt;0)*('1. Database - raw'!$AD$7:$AD$494=$A88)*(INDIRECT($Q88,TRUE)=$O88),'1. Database - raw'!HO$7:HQ$494)),""),"")</f>
        <v/>
      </c>
      <c r="IO88" s="61">
        <f t="shared" ca="1" si="292"/>
        <v>50.075401743114291</v>
      </c>
      <c r="IP88" s="58">
        <f t="shared" ca="1" si="293"/>
        <v>58.133526227793347</v>
      </c>
      <c r="IQ88" s="58">
        <f t="shared" ca="1" si="294"/>
        <v>53.954236910558038</v>
      </c>
      <c r="IR88" s="58">
        <f t="array" aca="1" ref="IR88" ca="1">IFERROR(AVERAGE(IF(('1. Database - raw'!HU$7:HW$494&gt;0)*('1. Database - raw'!$AD$7:$AD$494=$A88)*(INDIRECT($Q88,TRUE)=$O88),'1. Database - raw'!HU$7:HW$494)),"")</f>
        <v>55</v>
      </c>
      <c r="IS88" s="96">
        <f t="array" aca="1" ref="IS88" ca="1">IFERROR(_xlfn.STDEV.S(IF(('1. Database - raw'!HU$7:HW$494&gt;0)*('1. Database - raw'!$AD$7:$AD$494=$A88)*(INDIRECT($Q88,TRUE)=$O88),'1. Database - raw'!HU$7:HW$494)),"")</f>
        <v>10.881176406988354</v>
      </c>
      <c r="IT88" s="60">
        <f t="array" aca="1" ref="IT88" ca="1">IFERROR(IF(COUNT(IF(('1. Database - raw'!HU$7:HW$494&gt;0)*('1. Database - raw'!$AD$7:$AD$494=$A88)*(INDIRECT($Q88,TRUE)=$O88),'1. Database - raw'!HU$7:HW$494))&gt;0,COUNT(IF(('1. Database - raw'!HU$7:HW$494&gt;0)*('1. Database - raw'!$AD$7:$AD$494=$A88)*(INDIRECT($Q88,TRUE)=$O88),'1. Database - raw'!HU$7:HW$494)),""),"")</f>
        <v>6</v>
      </c>
      <c r="IU88" s="61" t="str">
        <f t="shared" ca="1" si="295"/>
        <v/>
      </c>
      <c r="IV88" s="58" t="str">
        <f t="shared" ca="1" si="296"/>
        <v/>
      </c>
      <c r="IW88" s="58" t="str">
        <f t="shared" ca="1" si="297"/>
        <v/>
      </c>
      <c r="IX88" s="58" t="str">
        <f t="array" aca="1" ref="IX88" ca="1">IFERROR(AVERAGE(IF(('1. Database - raw'!IA$7:IC$494&gt;0)*('1. Database - raw'!$AD$7:$AD$494=$A88)*(INDIRECT($Q88,TRUE)=$O88),'1. Database - raw'!IA$7:IC$494)),"")</f>
        <v/>
      </c>
      <c r="IY88" s="96" t="str">
        <f t="array" aca="1" ref="IY88" ca="1">IFERROR(_xlfn.STDEV.S(IF(('1. Database - raw'!IA$7:IC$494&gt;0)*('1. Database - raw'!$AD$7:$AD$494=$A88)*(INDIRECT($Q88,TRUE)=$O88),'1. Database - raw'!IA$7:IC$494)),"")</f>
        <v/>
      </c>
      <c r="IZ88" s="60" t="str">
        <f t="array" aca="1" ref="IZ88" ca="1">IFERROR(IF(COUNT(IF(('1. Database - raw'!IA$7:IC$494&gt;0)*('1. Database - raw'!$AD$7:$AD$494=$A88)*(INDIRECT($Q88,TRUE)=$O88),'1. Database - raw'!IA$7:IC$494))&gt;0,COUNT(IF(('1. Database - raw'!IA$7:IC$494&gt;0)*('1. Database - raw'!$AD$7:$AD$494=$A88)*(INDIRECT($Q88,TRUE)=$O88),'1. Database - raw'!IA$7:IC$494)),""),"")</f>
        <v/>
      </c>
      <c r="JA88" s="61" t="str">
        <f t="shared" ca="1" si="298"/>
        <v/>
      </c>
      <c r="JB88" s="58" t="str">
        <f t="shared" ca="1" si="299"/>
        <v/>
      </c>
      <c r="JC88" s="58" t="str">
        <f t="shared" ca="1" si="300"/>
        <v/>
      </c>
      <c r="JD88" s="58" t="str">
        <f t="array" aca="1" ref="JD88" ca="1">IFERROR(AVERAGE(IF(('1. Database - raw'!IG$7:II$494&gt;0)*('1. Database - raw'!$AD$7:$AD$494=$A88)*(INDIRECT($Q88,TRUE)=$O88),'1. Database - raw'!IG$7:II$494)),"")</f>
        <v/>
      </c>
      <c r="JE88" s="96" t="str">
        <f t="array" aca="1" ref="JE88" ca="1">IFERROR(_xlfn.STDEV.S(IF(('1. Database - raw'!IG$7:II$494&gt;0)*('1. Database - raw'!$AD$7:$AD$494=$A88)*(INDIRECT($Q88,TRUE)=$O88),'1. Database - raw'!IG$7:II$494)),"")</f>
        <v/>
      </c>
      <c r="JF88" s="60" t="str">
        <f t="array" aca="1" ref="JF88" ca="1">IFERROR(IF(COUNT(IF(('1. Database - raw'!IG$7:II$494&gt;0)*('1. Database - raw'!$AD$7:$AD$494=$A88)*(INDIRECT($Q88,TRUE)=$O88),'1. Database - raw'!IG$7:II$494))&gt;0,COUNT(IF(('1. Database - raw'!IG$7:II$494&gt;0)*('1. Database - raw'!$AD$7:$AD$494=$A88)*(INDIRECT($Q88,TRUE)=$O88),'1. Database - raw'!IG$7:II$494)),""),"")</f>
        <v/>
      </c>
      <c r="JG88" s="149">
        <f t="shared" ca="1" si="301"/>
        <v>5.2903837178987061</v>
      </c>
      <c r="JH88" s="150">
        <f t="shared" ca="1" si="302"/>
        <v>10.726027950839375</v>
      </c>
      <c r="JI88" s="150">
        <f t="shared" ca="1" si="303"/>
        <v>7.5329146834971557</v>
      </c>
      <c r="JJ88" s="150">
        <f t="array" aca="1" ref="JJ88" ca="1">IFERROR(AVERAGE(IF(('1. Database - raw'!IM$7:IO$494&gt;0)*('1. Database - raw'!$AD$7:$AD$494=$A88)*(INDIRECT($Q88,TRUE)=$O88),'1. Database - raw'!IM$7:IO$494)),"")</f>
        <v>8.25</v>
      </c>
      <c r="JK88" s="279">
        <f t="array" aca="1" ref="JK88" ca="1">IFERROR(_xlfn.STDEV.S(IF(('1. Database - raw'!IM$7:IO$494&gt;0)*('1. Database - raw'!$AD$7:$AD$494=$A88)*(INDIRECT($Q88,TRUE)=$O88),'1. Database - raw'!IM$7:IO$494)),"")</f>
        <v>3.6844266853881078</v>
      </c>
      <c r="JL88" s="60">
        <f t="array" aca="1" ref="JL88" ca="1">IFERROR(IF(COUNT(IF(('1. Database - raw'!IM$7:IO$494&gt;0)*('1. Database - raw'!$AD$7:$AD$494=$A88)*(INDIRECT($Q88,TRUE)=$O88),'1. Database - raw'!IM$7:IO$494))&gt;0,COUNT(IF(('1. Database - raw'!IM$7:IO$494&gt;0)*('1. Database - raw'!$AD$7:$AD$494=$A88)*(INDIRECT($Q88,TRUE)=$O88),'1. Database - raw'!IM$7:IO$494)),""),"")</f>
        <v>6</v>
      </c>
      <c r="JM88" s="149" t="str">
        <f t="shared" ca="1" si="304"/>
        <v/>
      </c>
      <c r="JN88" s="150" t="str">
        <f t="shared" ca="1" si="305"/>
        <v/>
      </c>
      <c r="JO88" s="150" t="str">
        <f t="shared" ca="1" si="306"/>
        <v/>
      </c>
      <c r="JP88" s="150" t="str">
        <f t="array" aca="1" ref="JP88" ca="1">IFERROR(AVERAGE(IF(('1. Database - raw'!IS$7:IU$494&gt;0)*('1. Database - raw'!$AD$7:$AD$494=$A88)*(INDIRECT($Q88,TRUE)=$O88),'1. Database - raw'!IS$7:IU$494)),"")</f>
        <v/>
      </c>
      <c r="JQ88" s="279" t="str">
        <f t="array" aca="1" ref="JQ88" ca="1">IFERROR(_xlfn.STDEV.S(IF(('1. Database - raw'!IS$7:IU$494&gt;0)*('1. Database - raw'!$AD$7:$AD$494=$A88)*(INDIRECT($Q88,TRUE)=$O88),'1. Database - raw'!IS$7:IU$494)),"")</f>
        <v/>
      </c>
      <c r="JR88" s="60" t="str">
        <f t="array" aca="1" ref="JR88" ca="1">IFERROR(IF(COUNT(IF(('1. Database - raw'!IS$7:IU$494&gt;0)*('1. Database - raw'!$AD$7:$AD$494=$A88)*(INDIRECT($Q88,TRUE)=$O88),'1. Database - raw'!IS$7:IU$494))&gt;0,COUNT(IF(('1. Database - raw'!IS$7:IU$494&gt;0)*('1. Database - raw'!$AD$7:$AD$494=$A88)*(INDIRECT($Q88,TRUE)=$O88),'1. Database - raw'!IS$7:IU$494)),""),"")</f>
        <v/>
      </c>
      <c r="JS88" s="149" t="str">
        <f t="shared" ca="1" si="307"/>
        <v/>
      </c>
      <c r="JT88" s="150" t="str">
        <f t="shared" ca="1" si="308"/>
        <v/>
      </c>
      <c r="JU88" s="150" t="str">
        <f t="shared" ca="1" si="309"/>
        <v/>
      </c>
      <c r="JV88" s="150" t="str">
        <f t="array" aca="1" ref="JV88" ca="1">IFERROR(AVERAGE(IF(('1. Database - raw'!IY$7:JA$494&gt;0)*('1. Database - raw'!$AD$7:$AD$494=$A88)*(INDIRECT($Q88,TRUE)=$O88),'1. Database - raw'!IY$7:JA$494)),"")</f>
        <v/>
      </c>
      <c r="JW88" s="279" t="str">
        <f t="array" aca="1" ref="JW88" ca="1">IFERROR(_xlfn.STDEV.S(IF(('1. Database - raw'!IY$7:JA$494&gt;0)*('1. Database - raw'!$AD$7:$AD$494=$A88)*(INDIRECT($Q88,TRUE)=$O88),'1. Database - raw'!IY$7:JA$494)),"")</f>
        <v/>
      </c>
      <c r="JX88" s="60" t="str">
        <f t="array" aca="1" ref="JX88" ca="1">IFERROR(IF(COUNT(IF(('1. Database - raw'!IY$7:JA$494&gt;0)*('1. Database - raw'!$AD$7:$AD$494=$A88)*(INDIRECT($Q88,TRUE)=$O88),'1. Database - raw'!IY$7:JA$494))&gt;0,COUNT(IF(('1. Database - raw'!IY$7:JA$494&gt;0)*('1. Database - raw'!$AD$7:$AD$494=$A88)*(INDIRECT($Q88,TRUE)=$O88),'1. Database - raw'!IY$7:JA$494)),""),"")</f>
        <v/>
      </c>
      <c r="JY88" s="149" t="str">
        <f t="shared" ca="1" si="310"/>
        <v/>
      </c>
      <c r="JZ88" s="150" t="str">
        <f t="shared" ca="1" si="311"/>
        <v/>
      </c>
      <c r="KA88" s="150" t="str">
        <f t="shared" ca="1" si="312"/>
        <v/>
      </c>
      <c r="KB88" s="150" t="str">
        <f t="array" aca="1" ref="KB88" ca="1">IFERROR(AVERAGE(IF(('1. Database - raw'!JE$7:JG$494&gt;0)*('1. Database - raw'!$AD$7:$AD$494=$A88)*(INDIRECT($Q88,TRUE)=$O88),'1. Database - raw'!JE$7:JG$494)),"")</f>
        <v/>
      </c>
      <c r="KC88" s="279" t="str">
        <f t="array" aca="1" ref="KC88" ca="1">IFERROR(_xlfn.STDEV.S(IF(('1. Database - raw'!JE$7:JG$494&gt;0)*('1. Database - raw'!$AD$7:$AD$494=$A88)*(INDIRECT($Q88,TRUE)=$O88),'1. Database - raw'!JE$7:JG$494)),"")</f>
        <v/>
      </c>
      <c r="KD88" s="60" t="str">
        <f t="array" aca="1" ref="KD88" ca="1">IFERROR(IF(COUNT(IF(('1. Database - raw'!JE$7:JG$494&gt;0)*('1. Database - raw'!$AD$7:$AD$494=$A88)*(INDIRECT($Q88,TRUE)=$O88),'1. Database - raw'!JE$7:JG$494))&gt;0,COUNT(IF(('1. Database - raw'!JE$7:JG$494&gt;0)*('1. Database - raw'!$AD$7:$AD$494=$A88)*(INDIRECT($Q88,TRUE)=$O88),'1. Database - raw'!JE$7:JG$494)),""),"")</f>
        <v/>
      </c>
      <c r="KE88" s="149" t="str">
        <f t="shared" ca="1" si="313"/>
        <v/>
      </c>
      <c r="KF88" s="150" t="str">
        <f t="shared" ca="1" si="314"/>
        <v/>
      </c>
      <c r="KG88" s="150" t="str">
        <f t="shared" ca="1" si="315"/>
        <v/>
      </c>
      <c r="KH88" s="150" t="str">
        <f t="array" aca="1" ref="KH88" ca="1">IFERROR(AVERAGE(IF(('1. Database - raw'!JK$7:JM$494&gt;0)*('1. Database - raw'!$AD$7:$AD$494=$A88)*(INDIRECT($Q88,TRUE)=$O88),'1. Database - raw'!JK$7:JM$494)),"")</f>
        <v/>
      </c>
      <c r="KI88" s="279" t="str">
        <f t="array" aca="1" ref="KI88" ca="1">IFERROR(_xlfn.STDEV.S(IF(('1. Database - raw'!JK$7:JM$494&gt;0)*('1. Database - raw'!$AD$7:$AD$494=$A88)*(INDIRECT($Q88,TRUE)=$O88),'1. Database - raw'!JK$7:JM$494)),"")</f>
        <v/>
      </c>
      <c r="KJ88" s="60" t="str">
        <f t="array" aca="1" ref="KJ88" ca="1">IFERROR(IF(COUNT(IF(('1. Database - raw'!JK$7:JM$494&gt;0)*('1. Database - raw'!$AD$7:$AD$494=$A88)*(INDIRECT($Q88,TRUE)=$O88),'1. Database - raw'!JK$7:JM$494))&gt;0,COUNT(IF(('1. Database - raw'!JK$7:JM$494&gt;0)*('1. Database - raw'!$AD$7:$AD$494=$A88)*(INDIRECT($Q88,TRUE)=$O88),'1. Database - raw'!JK$7:JM$494)),""),"")</f>
        <v/>
      </c>
      <c r="KK88" s="149" t="str">
        <f t="shared" ca="1" si="316"/>
        <v/>
      </c>
      <c r="KL88" s="150" t="str">
        <f t="shared" ca="1" si="317"/>
        <v/>
      </c>
      <c r="KM88" s="150" t="str">
        <f t="shared" ca="1" si="318"/>
        <v/>
      </c>
      <c r="KN88" s="150" t="str">
        <f t="array" aca="1" ref="KN88" ca="1">IFERROR(AVERAGE(IF(('1. Database - raw'!JQ$7:JS$494&gt;0)*('1. Database - raw'!$AD$7:$AD$494=$A88)*(INDIRECT($Q88,TRUE)=$O88),'1. Database - raw'!JQ$7:JS$494)),"")</f>
        <v/>
      </c>
      <c r="KO88" s="279" t="str">
        <f t="array" aca="1" ref="KO88" ca="1">IFERROR(_xlfn.STDEV.S(IF(('1. Database - raw'!JQ$7:JS$494&gt;0)*('1. Database - raw'!$AD$7:$AD$494=$A88)*(INDIRECT($Q88,TRUE)=$O88),'1. Database - raw'!JQ$7:JS$494)),"")</f>
        <v/>
      </c>
      <c r="KP88" s="60" t="str">
        <f t="array" aca="1" ref="KP88" ca="1">IFERROR(IF(COUNT(IF(('1. Database - raw'!JQ$7:JS$494&gt;0)*('1. Database - raw'!$AD$7:$AD$494=$A88)*(INDIRECT($Q88,TRUE)=$O88),'1. Database - raw'!JQ$7:JS$494))&gt;0,COUNT(IF(('1. Database - raw'!JQ$7:JS$494&gt;0)*('1. Database - raw'!$AD$7:$AD$494=$A88)*(INDIRECT($Q88,TRUE)=$O88),'1. Database - raw'!JQ$7:JS$494)),""),"")</f>
        <v/>
      </c>
      <c r="KQ88" s="149" t="str">
        <f t="shared" ca="1" si="319"/>
        <v/>
      </c>
      <c r="KR88" s="150" t="str">
        <f t="shared" ca="1" si="320"/>
        <v/>
      </c>
      <c r="KS88" s="150" t="str">
        <f t="shared" ca="1" si="321"/>
        <v/>
      </c>
      <c r="KT88" s="150" t="str">
        <f t="array" aca="1" ref="KT88" ca="1">IFERROR(AVERAGE(IF(('1. Database - raw'!JW$7:JY$494&gt;0)*('1. Database - raw'!$AD$7:$AD$494=$A88)*(INDIRECT($Q88,TRUE)=$O88),'1. Database - raw'!JW$7:JY$494)),"")</f>
        <v/>
      </c>
      <c r="KU88" s="279" t="str">
        <f t="array" aca="1" ref="KU88" ca="1">IFERROR(_xlfn.STDEV.S(IF(('1. Database - raw'!JW$7:JY$494&gt;0)*('1. Database - raw'!$AD$7:$AD$494=$A88)*(INDIRECT($Q88,TRUE)=$O88),'1. Database - raw'!JW$7:JY$494)),"")</f>
        <v/>
      </c>
      <c r="KV88" s="60" t="str">
        <f t="array" aca="1" ref="KV88" ca="1">IFERROR(IF(COUNT(IF(('1. Database - raw'!JW$7:JY$494&gt;0)*('1. Database - raw'!$AD$7:$AD$494=$A88)*(INDIRECT($Q88,TRUE)=$O88),'1. Database - raw'!JW$7:JY$494))&gt;0,COUNT(IF(('1. Database - raw'!JW$7:JY$494&gt;0)*('1. Database - raw'!$AD$7:$AD$494=$A88)*(INDIRECT($Q88,TRUE)=$O88),'1. Database - raw'!JW$7:JY$494)),""),"")</f>
        <v/>
      </c>
      <c r="KW88" s="149" t="str">
        <f t="shared" ca="1" si="322"/>
        <v/>
      </c>
      <c r="KX88" s="150" t="str">
        <f t="shared" ca="1" si="323"/>
        <v/>
      </c>
      <c r="KY88" s="150" t="str">
        <f t="shared" ca="1" si="324"/>
        <v/>
      </c>
      <c r="KZ88" s="150" t="str">
        <f t="array" aca="1" ref="KZ88" ca="1">IFERROR(AVERAGE(IF(('1. Database - raw'!KC$7:KE$494&gt;0)*('1. Database - raw'!$AD$7:$AD$494=$A88)*(INDIRECT($Q88,TRUE)=$O88),'1. Database - raw'!KC$7:KE$494)),"")</f>
        <v/>
      </c>
      <c r="LA88" s="279" t="str">
        <f t="array" aca="1" ref="LA88" ca="1">IFERROR(_xlfn.STDEV.S(IF(('1. Database - raw'!KC$7:KE$494&gt;0)*('1. Database - raw'!$AD$7:$AD$494=$A88)*(INDIRECT($Q88,TRUE)=$O88),'1. Database - raw'!KC$7:KE$494)),"")</f>
        <v/>
      </c>
      <c r="LB88" s="60" t="str">
        <f t="array" aca="1" ref="LB88" ca="1">IFERROR(IF(COUNT(IF(('1. Database - raw'!KC$7:KE$494&gt;0)*('1. Database - raw'!$AD$7:$AD$494=$A88)*(INDIRECT($Q88,TRUE)=$O88),'1. Database - raw'!KC$7:KE$494))&gt;0,COUNT(IF(('1. Database - raw'!KC$7:KE$494&gt;0)*('1. Database - raw'!$AD$7:$AD$494=$A88)*(INDIRECT($Q88,TRUE)=$O88),'1. Database - raw'!KC$7:KE$494)),""),"")</f>
        <v/>
      </c>
      <c r="LC88" s="149" t="str">
        <f t="shared" ca="1" si="325"/>
        <v/>
      </c>
      <c r="LD88" s="150" t="str">
        <f t="shared" ca="1" si="326"/>
        <v/>
      </c>
      <c r="LE88" s="150" t="str">
        <f t="shared" ca="1" si="327"/>
        <v/>
      </c>
      <c r="LF88" s="150" t="str">
        <f t="array" aca="1" ref="LF88" ca="1">IFERROR(AVERAGE(IF(('1. Database - raw'!KI$7:KK$494&gt;0)*('1. Database - raw'!$AD$7:$AD$494=$A88)*(INDIRECT($Q88,TRUE)=$O88),'1. Database - raw'!KI$7:KK$494)),"")</f>
        <v/>
      </c>
      <c r="LG88" s="279" t="str">
        <f t="array" aca="1" ref="LG88" ca="1">IFERROR(_xlfn.STDEV.S(IF(('1. Database - raw'!KI$7:KK$494&gt;0)*('1. Database - raw'!$AD$7:$AD$494=$A88)*(INDIRECT($Q88,TRUE)=$O88),'1. Database - raw'!KI$7:KK$494)),"")</f>
        <v/>
      </c>
      <c r="LH88" s="60" t="str">
        <f t="array" aca="1" ref="LH88" ca="1">IFERROR(IF(COUNT(IF(('1. Database - raw'!KI$7:KK$494&gt;0)*('1. Database - raw'!$AD$7:$AD$494=$A88)*(INDIRECT($Q88,TRUE)=$O88),'1. Database - raw'!KI$7:KK$494))&gt;0,COUNT(IF(('1. Database - raw'!KI$7:KK$494&gt;0)*('1. Database - raw'!$AD$7:$AD$494=$A88)*(INDIRECT($Q88,TRUE)=$O88),'1. Database - raw'!KI$7:KK$494)),""),"")</f>
        <v/>
      </c>
      <c r="LI88" s="149">
        <f t="shared" ca="1" si="328"/>
        <v>0.46612737035809815</v>
      </c>
      <c r="LJ88" s="150">
        <f t="shared" ca="1" si="329"/>
        <v>0.56321161216192162</v>
      </c>
      <c r="LK88" s="150">
        <f t="shared" ca="1" si="330"/>
        <v>0.51237520210504095</v>
      </c>
      <c r="LL88" s="150">
        <f t="array" aca="1" ref="LL88" ca="1">IFERROR(AVERAGE(IF(('1. Database - raw'!KO$7:KQ$494&gt;0)*('1. Database - raw'!$AD$7:$AD$494=$A88)*(INDIRECT($Q88,TRUE)=$O88),'1. Database - raw'!KO$7:KQ$494)),"")</f>
        <v>0.52500000000000002</v>
      </c>
      <c r="LM88" s="279">
        <f t="array" aca="1" ref="LM88" ca="1">IFERROR(_xlfn.STDEV.S(IF(('1. Database - raw'!KO$7:KQ$494&gt;0)*('1. Database - raw'!$AD$7:$AD$494=$A88)*(INDIRECT($Q88,TRUE)=$O88),'1. Database - raw'!KO$7:KQ$494)),"")</f>
        <v>0.11726039399558506</v>
      </c>
      <c r="LN88" s="60">
        <f t="array" aca="1" ref="LN88" ca="1">IFERROR(IF(COUNT(IF(('1. Database - raw'!KO$7:KQ$494&gt;0)*('1. Database - raw'!$AD$7:$AD$494=$A88)*(INDIRECT($Q88,TRUE)=$O88),'1. Database - raw'!KO$7:KQ$494))&gt;0,COUNT(IF(('1. Database - raw'!KO$7:KQ$494&gt;0)*('1. Database - raw'!$AD$7:$AD$494=$A88)*(INDIRECT($Q88,TRUE)=$O88),'1. Database - raw'!KO$7:KQ$494)),""),"")</f>
        <v>6</v>
      </c>
      <c r="LO88" s="149" t="str">
        <f t="shared" ca="1" si="331"/>
        <v/>
      </c>
      <c r="LP88" s="150" t="str">
        <f t="shared" ca="1" si="332"/>
        <v/>
      </c>
      <c r="LQ88" s="150" t="str">
        <f t="shared" ca="1" si="333"/>
        <v/>
      </c>
      <c r="LR88" s="150" t="str">
        <f t="array" aca="1" ref="LR88" ca="1">IFERROR(AVERAGE(IF(('1. Database - raw'!KU$7:KW$494&gt;0)*('1. Database - raw'!$AD$7:$AD$494=$A88)*(INDIRECT($Q88,TRUE)=$O88),'1. Database - raw'!KU$7:KW$494)),"")</f>
        <v/>
      </c>
      <c r="LS88" s="279" t="str">
        <f t="array" aca="1" ref="LS88" ca="1">IFERROR(_xlfn.STDEV.S(IF(('1. Database - raw'!KU$7:KW$494&gt;0)*('1. Database - raw'!$AD$7:$AD$494=$A88)*(INDIRECT($Q88,TRUE)=$O88),'1. Database - raw'!KU$7:KW$494)),"")</f>
        <v/>
      </c>
      <c r="LT88" s="60" t="str">
        <f t="array" aca="1" ref="LT88" ca="1">IFERROR(IF(COUNT(IF(('1. Database - raw'!KU$7:KW$494&gt;0)*('1. Database - raw'!$AD$7:$AD$494=$A88)*(INDIRECT($Q88,TRUE)=$O88),'1. Database - raw'!KU$7:KW$494))&gt;0,COUNT(IF(('1. Database - raw'!KU$7:KW$494&gt;0)*('1. Database - raw'!$AD$7:$AD$494=$A88)*(INDIRECT($Q88,TRUE)=$O88),'1. Database - raw'!KU$7:KW$494)),""),"")</f>
        <v/>
      </c>
      <c r="LU88" s="149" t="str">
        <f t="shared" ca="1" si="334"/>
        <v/>
      </c>
      <c r="LV88" s="150" t="str">
        <f t="shared" ca="1" si="335"/>
        <v/>
      </c>
      <c r="LW88" s="150" t="str">
        <f t="shared" ca="1" si="336"/>
        <v/>
      </c>
      <c r="LX88" s="150" t="str">
        <f t="array" aca="1" ref="LX88" ca="1">IFERROR(AVERAGE(IF(('1. Database - raw'!LA$7:LC$494&gt;0)*('1. Database - raw'!$AD$7:$AD$494=$A88)*(INDIRECT($Q88,TRUE)=$O88),'1. Database - raw'!LA$7:LC$494)),"")</f>
        <v/>
      </c>
      <c r="LY88" s="279" t="str">
        <f t="array" aca="1" ref="LY88" ca="1">IFERROR(_xlfn.STDEV.S(IF(('1. Database - raw'!LA$7:LC$494&gt;0)*('1. Database - raw'!$AD$7:$AD$494=$A88)*(INDIRECT($Q88,TRUE)=$O88),'1. Database - raw'!LA$7:LC$494)),"")</f>
        <v/>
      </c>
      <c r="LZ88" s="60" t="str">
        <f t="array" aca="1" ref="LZ88" ca="1">IFERROR(IF(COUNT(IF(('1. Database - raw'!LA$7:LC$494&gt;0)*('1. Database - raw'!$AD$7:$AD$494=$A88)*(INDIRECT($Q88,TRUE)=$O88),'1. Database - raw'!LA$7:LC$494))&gt;0,COUNT(IF(('1. Database - raw'!LA$7:LC$494&gt;0)*('1. Database - raw'!$AD$7:$AD$494=$A88)*(INDIRECT($Q88,TRUE)=$O88),'1. Database - raw'!LA$7:LC$494)),""),"")</f>
        <v/>
      </c>
      <c r="MA88" s="149" t="str">
        <f t="shared" ca="1" si="337"/>
        <v/>
      </c>
      <c r="MB88" s="150" t="str">
        <f t="shared" ca="1" si="338"/>
        <v/>
      </c>
      <c r="MC88" s="150" t="str">
        <f t="shared" ca="1" si="339"/>
        <v/>
      </c>
      <c r="MD88" s="150" t="str">
        <f t="array" aca="1" ref="MD88" ca="1">IFERROR(AVERAGE(IF(('1. Database - raw'!LG$7:LI$494&gt;0)*('1. Database - raw'!$AD$7:$AD$494=$A88)*(INDIRECT($Q88,TRUE)=$O88),'1. Database - raw'!LG$7:LI$494)),"")</f>
        <v/>
      </c>
      <c r="ME88" s="279" t="str">
        <f t="array" aca="1" ref="ME88" ca="1">IFERROR(_xlfn.STDEV.S(IF(('1. Database - raw'!LG$7:LI$494&gt;0)*('1. Database - raw'!$AD$7:$AD$494=$A88)*(INDIRECT($Q88,TRUE)=$O88),'1. Database - raw'!LG$7:LI$494)),"")</f>
        <v/>
      </c>
      <c r="MF88" s="60" t="str">
        <f t="array" aca="1" ref="MF88" ca="1">IFERROR(IF(COUNT(IF(('1. Database - raw'!LG$7:LI$494&gt;0)*('1. Database - raw'!$AD$7:$AD$494=$A88)*(INDIRECT($Q88,TRUE)=$O88),'1. Database - raw'!LG$7:LI$494))&gt;0,COUNT(IF(('1. Database - raw'!LG$7:LI$494&gt;0)*('1. Database - raw'!$AD$7:$AD$494=$A88)*(INDIRECT($Q88,TRUE)=$O88),'1. Database - raw'!LG$7:LI$494)),""),"")</f>
        <v/>
      </c>
      <c r="MG88" s="149" t="str">
        <f t="shared" ca="1" si="340"/>
        <v/>
      </c>
      <c r="MH88" s="150" t="str">
        <f t="shared" ca="1" si="341"/>
        <v/>
      </c>
      <c r="MI88" s="150" t="str">
        <f t="shared" ca="1" si="342"/>
        <v/>
      </c>
      <c r="MJ88" s="150" t="str">
        <f t="array" aca="1" ref="MJ88" ca="1">IFERROR(AVERAGE(IF(('1. Database - raw'!LM$7:LO$494&gt;0)*('1. Database - raw'!$AD$7:$AD$494=$A88)*(INDIRECT($Q88,TRUE)=$O88),'1. Database - raw'!LM$7:LO$494)),"")</f>
        <v/>
      </c>
      <c r="MK88" s="279" t="str">
        <f t="array" aca="1" ref="MK88" ca="1">IFERROR(_xlfn.STDEV.S(IF(('1. Database - raw'!LM$7:LO$494&gt;0)*('1. Database - raw'!$AD$7:$AD$494=$A88)*(INDIRECT($Q88,TRUE)=$O88),'1. Database - raw'!LM$7:LO$494)),"")</f>
        <v/>
      </c>
      <c r="ML88" s="60" t="str">
        <f t="array" aca="1" ref="ML88" ca="1">IFERROR(IF(COUNT(IF(('1. Database - raw'!LM$7:LO$494&gt;0)*('1. Database - raw'!$AD$7:$AD$494=$A88)*(INDIRECT($Q88,TRUE)=$O88),'1. Database - raw'!LM$7:LO$494))&gt;0,COUNT(IF(('1. Database - raw'!LM$7:LO$494&gt;0)*('1. Database - raw'!$AD$7:$AD$494=$A88)*(INDIRECT($Q88,TRUE)=$O88),'1. Database - raw'!LM$7:LO$494)),""),"")</f>
        <v/>
      </c>
      <c r="MM88" s="149" t="str">
        <f t="shared" ca="1" si="343"/>
        <v/>
      </c>
      <c r="MN88" s="150" t="str">
        <f t="shared" ca="1" si="344"/>
        <v/>
      </c>
      <c r="MO88" s="150" t="str">
        <f t="shared" ca="1" si="345"/>
        <v/>
      </c>
      <c r="MP88" s="150" t="str">
        <f t="array" aca="1" ref="MP88" ca="1">IFERROR(AVERAGE(IF(('1. Database - raw'!LS$7:LU$494&gt;0)*('1. Database - raw'!$AD$7:$AD$494=$A88)*(INDIRECT($Q88,TRUE)=$O88),'1. Database - raw'!LS$7:LU$494)),"")</f>
        <v/>
      </c>
      <c r="MQ88" s="279" t="str">
        <f t="array" aca="1" ref="MQ88" ca="1">IFERROR(_xlfn.STDEV.S(IF(('1. Database - raw'!LS$7:LU$494&gt;0)*('1. Database - raw'!$AD$7:$AD$494=$A88)*(INDIRECT($Q88,TRUE)=$O88),'1. Database - raw'!LS$7:LU$494)),"")</f>
        <v/>
      </c>
      <c r="MR88" s="60" t="str">
        <f t="array" aca="1" ref="MR88" ca="1">IFERROR(IF(COUNT(IF(('1. Database - raw'!LS$7:LU$494&gt;0)*('1. Database - raw'!$AD$7:$AD$494=$A88)*(INDIRECT($Q88,TRUE)=$O88),'1. Database - raw'!LS$7:LU$494))&gt;0,COUNT(IF(('1. Database - raw'!LS$7:LU$494&gt;0)*('1. Database - raw'!$AD$7:$AD$494=$A88)*(INDIRECT($Q88,TRUE)=$O88),'1. Database - raw'!LS$7:LU$494)),""),"")</f>
        <v/>
      </c>
      <c r="MS88" s="149" t="str">
        <f t="shared" ca="1" si="346"/>
        <v/>
      </c>
      <c r="MT88" s="150" t="str">
        <f t="shared" ca="1" si="347"/>
        <v/>
      </c>
      <c r="MU88" s="150" t="str">
        <f t="shared" ca="1" si="348"/>
        <v/>
      </c>
      <c r="MV88" s="150" t="str">
        <f t="array" aca="1" ref="MV88" ca="1">IFERROR(AVERAGE(IF(('1. Database - raw'!LY$7:MA$494&gt;0)*('1. Database - raw'!$AD$7:$AD$494=$A88)*(INDIRECT($Q88,TRUE)=$O88),'1. Database - raw'!LY$7:MA$494)),"")</f>
        <v/>
      </c>
      <c r="MW88" s="279" t="str">
        <f t="array" aca="1" ref="MW88" ca="1">IFERROR(_xlfn.STDEV.S(IF(('1. Database - raw'!LY$7:MA$494&gt;0)*('1. Database - raw'!$AD$7:$AD$494=$A88)*(INDIRECT($Q88,TRUE)=$O88),'1. Database - raw'!LY$7:MA$494)),"")</f>
        <v/>
      </c>
      <c r="MX88" s="60" t="str">
        <f t="array" aca="1" ref="MX88" ca="1">IFERROR(IF(COUNT(IF(('1. Database - raw'!LY$7:MA$494&gt;0)*('1. Database - raw'!$AD$7:$AD$494=$A88)*(INDIRECT($Q88,TRUE)=$O88),'1. Database - raw'!LY$7:MA$494))&gt;0,COUNT(IF(('1. Database - raw'!LY$7:MA$494&gt;0)*('1. Database - raw'!$AD$7:$AD$494=$A88)*(INDIRECT($Q88,TRUE)=$O88),'1. Database - raw'!LY$7:MA$494)),""),"")</f>
        <v/>
      </c>
      <c r="MY88" s="149" t="str">
        <f t="shared" ca="1" si="349"/>
        <v/>
      </c>
      <c r="MZ88" s="150" t="str">
        <f t="shared" ca="1" si="350"/>
        <v/>
      </c>
      <c r="NA88" s="150" t="str">
        <f t="shared" ca="1" si="351"/>
        <v/>
      </c>
      <c r="NB88" s="150" t="str">
        <f t="array" aca="1" ref="NB88" ca="1">IFERROR(AVERAGE(IF(('1. Database - raw'!ME$7:MG$494&gt;0)*('1. Database - raw'!$AD$7:$AD$494=$A88)*(INDIRECT($Q88,TRUE)=$O88),'1. Database - raw'!ME$7:MG$494)),"")</f>
        <v/>
      </c>
      <c r="NC88" s="279" t="str">
        <f t="array" aca="1" ref="NC88" ca="1">IFERROR(_xlfn.STDEV.S(IF(('1. Database - raw'!ME$7:MG$494&gt;0)*('1. Database - raw'!$AD$7:$AD$494=$A88)*(INDIRECT($Q88,TRUE)=$O88),'1. Database - raw'!ME$7:MG$494)),"")</f>
        <v/>
      </c>
      <c r="ND88" s="60" t="str">
        <f t="array" aca="1" ref="ND88" ca="1">IFERROR(IF(COUNT(IF(('1. Database - raw'!ME$7:MG$494&gt;0)*('1. Database - raw'!$AD$7:$AD$494=$A88)*(INDIRECT($Q88,TRUE)=$O88),'1. Database - raw'!ME$7:MG$494))&gt;0,COUNT(IF(('1. Database - raw'!ME$7:MG$494&gt;0)*('1. Database - raw'!$AD$7:$AD$494=$A88)*(INDIRECT($Q88,TRUE)=$O88),'1. Database - raw'!ME$7:MG$494)),""),"")</f>
        <v/>
      </c>
      <c r="NE88" s="149" t="str">
        <f t="shared" ca="1" si="352"/>
        <v/>
      </c>
      <c r="NF88" s="150" t="str">
        <f t="shared" ca="1" si="353"/>
        <v/>
      </c>
      <c r="NG88" s="150" t="str">
        <f t="shared" ca="1" si="354"/>
        <v/>
      </c>
      <c r="NH88" s="150" t="str">
        <f t="array" aca="1" ref="NH88" ca="1">IFERROR(AVERAGE(IF(('1. Database - raw'!MK$7:MM$494&gt;0)*('1. Database - raw'!$AD$7:$AD$494=$A88)*(INDIRECT($Q88,TRUE)=$O88),'1. Database - raw'!MK$7:MM$494)),"")</f>
        <v/>
      </c>
      <c r="NI88" s="279" t="str">
        <f t="array" aca="1" ref="NI88" ca="1">IFERROR(_xlfn.STDEV.S(IF(('1. Database - raw'!MK$7:MM$494&gt;0)*('1. Database - raw'!$AD$7:$AD$494=$A88)*(INDIRECT($Q88,TRUE)=$O88),'1. Database - raw'!MK$7:MM$494)),"")</f>
        <v/>
      </c>
      <c r="NJ88" s="60" t="str">
        <f t="array" aca="1" ref="NJ88" ca="1">IFERROR(IF(COUNT(IF(('1. Database - raw'!MK$7:MM$494&gt;0)*('1. Database - raw'!$AD$7:$AD$494=$A88)*(INDIRECT($Q88,TRUE)=$O88),'1. Database - raw'!MK$7:MM$494))&gt;0,COUNT(IF(('1. Database - raw'!MK$7:MM$494&gt;0)*('1. Database - raw'!$AD$7:$AD$494=$A88)*(INDIRECT($Q88,TRUE)=$O88),'1. Database - raw'!MK$7:MM$494)),""),"")</f>
        <v/>
      </c>
      <c r="NK88" s="149">
        <f t="shared" ca="1" si="355"/>
        <v>2.748598387679269</v>
      </c>
      <c r="NL88" s="150">
        <f t="shared" ca="1" si="356"/>
        <v>3.2321363956314766</v>
      </c>
      <c r="NM88" s="150">
        <f t="shared" ca="1" si="357"/>
        <v>2.9805779449281578</v>
      </c>
      <c r="NN88" s="150">
        <f t="array" aca="1" ref="NN88" ca="1">IFERROR(AVERAGE(IF(('1. Database - raw'!MQ$7:MS$494&gt;0)*('1. Database - raw'!$AD$7:$AD$494=$A88)*(INDIRECT($Q88,TRUE)=$O88),'1. Database - raw'!MQ$7:MS$494)),"")</f>
        <v>3.0450000000000004</v>
      </c>
      <c r="NO88" s="279">
        <f t="array" aca="1" ref="NO88" ca="1">IFERROR(_xlfn.STDEV.S(IF(('1. Database - raw'!MQ$7:MS$494&gt;0)*('1. Database - raw'!$AD$7:$AD$494=$A88)*(INDIRECT($Q88,TRUE)=$O88),'1. Database - raw'!MQ$7:MS$494)),"")</f>
        <v>0.63650739718141958</v>
      </c>
      <c r="NP88" s="60">
        <f t="array" aca="1" ref="NP88" ca="1">IFERROR(IF(COUNT(IF(('1. Database - raw'!MQ$7:MS$494&gt;0)*('1. Database - raw'!$AD$7:$AD$494=$A88)*(INDIRECT($Q88,TRUE)=$O88),'1. Database - raw'!MQ$7:MS$494))&gt;0,COUNT(IF(('1. Database - raw'!MQ$7:MS$494&gt;0)*('1. Database - raw'!$AD$7:$AD$494=$A88)*(INDIRECT($Q88,TRUE)=$O88),'1. Database - raw'!MQ$7:MS$494)),""),"")</f>
        <v>7</v>
      </c>
      <c r="NQ88" s="149">
        <f t="shared" ca="1" si="358"/>
        <v>1.8343182681469423</v>
      </c>
      <c r="NR88" s="150">
        <f t="shared" ca="1" si="359"/>
        <v>2.2975789860191149</v>
      </c>
      <c r="NS88" s="150">
        <f t="shared" ca="1" si="360"/>
        <v>2.0529225768560759</v>
      </c>
      <c r="NT88" s="150">
        <f t="array" aca="1" ref="NT88" ca="1">IFERROR(AVERAGE(IF(('1. Database - raw'!MW$7:MY$494&gt;0)*('1. Database - raw'!$AD$7:$AD$494=$A88)*(INDIRECT($Q88,TRUE)=$O88),'1. Database - raw'!MW$7:MY$494)),"")</f>
        <v>2.1192307692307697</v>
      </c>
      <c r="NU88" s="279">
        <f t="array" aca="1" ref="NU88" ca="1">IFERROR(_xlfn.STDEV.S(IF(('1. Database - raw'!MW$7:MY$494&gt;0)*('1. Database - raw'!$AD$7:$AD$494=$A88)*(INDIRECT($Q88,TRUE)=$O88),'1. Database - raw'!MW$7:MY$494)),"")</f>
        <v>0.54296196211861047</v>
      </c>
      <c r="NV88" s="60">
        <f t="array" aca="1" ref="NV88" ca="1">IFERROR(IF(COUNT(IF(('1. Database - raw'!MW$7:MY$494&gt;0)*('1. Database - raw'!$AD$7:$AD$494=$A88)*(INDIRECT($Q88,TRUE)=$O88),'1. Database - raw'!MW$7:MY$494))&gt;0,COUNT(IF(('1. Database - raw'!MW$7:MY$494&gt;0)*('1. Database - raw'!$AD$7:$AD$494=$A88)*(INDIRECT($Q88,TRUE)=$O88),'1. Database - raw'!MW$7:MY$494)),""),"")</f>
        <v>13</v>
      </c>
      <c r="NW88" s="149">
        <f t="shared" ca="1" si="361"/>
        <v>1.3116775672147432</v>
      </c>
      <c r="NX88" s="150">
        <f t="shared" ca="1" si="362"/>
        <v>1.4450825154596152</v>
      </c>
      <c r="NY88" s="150">
        <f t="shared" ca="1" si="363"/>
        <v>1.3767651645442769</v>
      </c>
      <c r="NZ88" s="150">
        <f t="array" aca="1" ref="NZ88" ca="1">IFERROR(AVERAGE(IF(('1. Database - raw'!NC$7:NE$494&gt;0)*('1. Database - raw'!$AD$7:$AD$494=$A88)*(INDIRECT($Q88,TRUE)=$O88),'1. Database - raw'!NC$7:NE$494)),"")</f>
        <v>1.3954545454545457</v>
      </c>
      <c r="OA88" s="279">
        <f t="array" aca="1" ref="OA88" ca="1">IFERROR(_xlfn.STDEV.S(IF(('1. Database - raw'!NC$7:NE$494&gt;0)*('1. Database - raw'!$AD$7:$AD$494=$A88)*(INDIRECT($Q88,TRUE)=$O88),'1. Database - raw'!NC$7:NE$494)),"")</f>
        <v>0.23071036545260007</v>
      </c>
      <c r="OB88" s="60">
        <f t="array" aca="1" ref="OB88" ca="1">IFERROR(IF(COUNT(IF(('1. Database - raw'!NC$7:NE$494&gt;0)*('1. Database - raw'!$AD$7:$AD$494=$A88)*(INDIRECT($Q88,TRUE)=$O88),'1. Database - raw'!NC$7:NE$494))&gt;0,COUNT(IF(('1. Database - raw'!NC$7:NE$494&gt;0)*('1. Database - raw'!$AD$7:$AD$494=$A88)*(INDIRECT($Q88,TRUE)=$O88),'1. Database - raw'!NC$7:NE$494)),""),"")</f>
        <v>11</v>
      </c>
      <c r="OC88" s="149" t="str">
        <f t="shared" ca="1" si="364"/>
        <v/>
      </c>
      <c r="OD88" s="150" t="str">
        <f t="shared" ca="1" si="365"/>
        <v/>
      </c>
      <c r="OE88" s="150" t="str">
        <f t="shared" ca="1" si="366"/>
        <v/>
      </c>
      <c r="OF88" s="150" t="str">
        <f t="array" aca="1" ref="OF88" ca="1">IFERROR(AVERAGE(IF(('1. Database - raw'!NI$7:NK$494&gt;0)*('1. Database - raw'!$AD$7:$AD$494=$A88)*(INDIRECT($Q88,TRUE)=$O88),'1. Database - raw'!NI$7:NK$494)),"")</f>
        <v/>
      </c>
      <c r="OG88" s="279" t="str">
        <f t="array" aca="1" ref="OG88" ca="1">IFERROR(_xlfn.STDEV.S(IF(('1. Database - raw'!NI$7:NK$494&gt;0)*('1. Database - raw'!$AD$7:$AD$494=$A88)*(INDIRECT($Q88,TRUE)=$O88),'1. Database - raw'!NI$7:NK$494)),"")</f>
        <v/>
      </c>
      <c r="OH88" s="60" t="str">
        <f t="array" aca="1" ref="OH88" ca="1">IFERROR(IF(COUNT(IF(('1. Database - raw'!NI$7:NK$494&gt;0)*('1. Database - raw'!$AD$7:$AD$494=$A88)*(INDIRECT($Q88,TRUE)=$O88),'1. Database - raw'!NI$7:NK$494))&gt;0,COUNT(IF(('1. Database - raw'!NI$7:NK$494&gt;0)*('1. Database - raw'!$AD$7:$AD$494=$A88)*(INDIRECT($Q88,TRUE)=$O88),'1. Database - raw'!NI$7:NK$494)),""),"")</f>
        <v/>
      </c>
    </row>
    <row r="89" spans="1:398" x14ac:dyDescent="0.25">
      <c r="A89" s="134" t="s">
        <v>553</v>
      </c>
      <c r="B89" s="1344"/>
      <c r="C89" s="24"/>
      <c r="D89" s="23"/>
      <c r="E89" s="23"/>
      <c r="F89" s="22" t="s">
        <v>16</v>
      </c>
      <c r="G89" s="22"/>
      <c r="H89" s="22"/>
      <c r="I89" s="22"/>
      <c r="J89" s="22"/>
      <c r="K89" s="22"/>
      <c r="L89" s="22"/>
      <c r="M89" s="22"/>
      <c r="N89" s="41"/>
      <c r="O89" s="171" t="str">
        <f t="array" ref="O89">INDEX(A89:N89,IF(MIN(IF(C89:N89&lt;&gt;"",COLUMN(C89:N89)))&gt;0,MIN(IF(C89:N89&lt;&gt;"",COLUMN(C89:N89))),""))</f>
        <v>LMI</v>
      </c>
      <c r="P89" s="162">
        <f t="shared" si="383"/>
        <v>4</v>
      </c>
      <c r="Q89" s="42" t="str">
        <f ca="1">"'" &amp; $S$4 &amp; "'!" &amp; ADDRESS(ROW('1. Database - raw'!$A$7),MATCH($C$2,'1. Database - raw'!$6:$6,0)+MATCH(O89,$C89:$N89,0)-1,1) &amp; ":" &amp; ADDRESS(LOOKUP(2,1/('1. Database - raw'!A:A&lt;&gt;""),ROW('1. Database - raw'!A:A)),MATCH($C$2,'1. Database - raw'!$6:$6,0)+MATCH(O89,$C89:$N89,0)-1,1)</f>
        <v>'1. Database - raw'!$AH$7:$AH$494</v>
      </c>
      <c r="R89" s="24"/>
      <c r="S89" s="181"/>
      <c r="T89" s="208">
        <f t="shared" ca="1" si="386"/>
        <v>0.92042392110471904</v>
      </c>
      <c r="U89" s="197">
        <f t="shared" ca="1" si="386"/>
        <v>0.90248024339523658</v>
      </c>
      <c r="V89" s="197">
        <f t="shared" ca="1" si="386"/>
        <v>0.99946744123935116</v>
      </c>
      <c r="W89" s="197" t="str">
        <f t="shared" ca="1" si="386"/>
        <v/>
      </c>
      <c r="X89" s="197" t="str">
        <f t="shared" ca="1" si="386"/>
        <v/>
      </c>
      <c r="Y89" s="197" t="str">
        <f t="shared" ca="1" si="386"/>
        <v/>
      </c>
      <c r="Z89" s="197">
        <f t="shared" ca="1" si="386"/>
        <v>0.83911025242035586</v>
      </c>
      <c r="AA89" s="197" t="str">
        <f t="shared" ca="1" si="386"/>
        <v/>
      </c>
      <c r="AB89" s="197" t="str">
        <f t="shared" ca="1" si="386"/>
        <v/>
      </c>
      <c r="AC89" s="197">
        <f t="shared" ca="1" si="386"/>
        <v>0.78564725931035684</v>
      </c>
      <c r="AD89" s="197" t="str">
        <f t="shared" ca="1" si="387"/>
        <v/>
      </c>
      <c r="AE89" s="197" t="str">
        <f t="shared" ca="1" si="387"/>
        <v/>
      </c>
      <c r="AF89" s="197" t="str">
        <f t="shared" ca="1" si="387"/>
        <v/>
      </c>
      <c r="AG89" s="197">
        <f t="shared" ca="1" si="387"/>
        <v>0.64415033663131771</v>
      </c>
      <c r="AH89" s="197" t="str">
        <f t="shared" ca="1" si="387"/>
        <v/>
      </c>
      <c r="AI89" s="197" t="str">
        <f t="shared" ca="1" si="387"/>
        <v/>
      </c>
      <c r="AJ89" s="197" t="str">
        <f t="shared" ca="1" si="387"/>
        <v/>
      </c>
      <c r="AK89" s="197" t="str">
        <f t="shared" ca="1" si="387"/>
        <v/>
      </c>
      <c r="AL89" s="197" t="str">
        <f t="shared" ca="1" si="387"/>
        <v/>
      </c>
      <c r="AM89" s="209" t="str">
        <f t="shared" ca="1" si="387"/>
        <v/>
      </c>
      <c r="AN89" s="75"/>
      <c r="AO89" s="493" t="s">
        <v>20</v>
      </c>
      <c r="AP89" s="493" t="s">
        <v>619</v>
      </c>
      <c r="AQ89" s="494" t="str">
        <f t="array" ref="AQ89">IFERROR(AVERAGE(IF(('1. Database - raw'!AW$7:AY$494&gt;0)*('1. Database - raw'!$AD$7:$AD$494=$A89)*('1. Database - raw'!$AH$7:$AH$494=$AO89)*('1. Database - raw'!$AI$7:$AI$494=$AP89),'1. Database - raw'!AW$7:AY$494))/$BT$5,"")</f>
        <v/>
      </c>
      <c r="AR89" s="494" t="str">
        <f t="array" ref="AR89">IFERROR(AVERAGE(IF(('1. Database - raw'!BC$7:BE$494&gt;0)*('1. Database - raw'!$AD$7:$AD$494=$A89)*('1. Database - raw'!$AH$7:$AH$494=$AO89)*('1. Database - raw'!$AI$7:$AI$494=$AP89),'1. Database - raw'!BC$7:BE$494))/$BZ$5,"")</f>
        <v/>
      </c>
      <c r="AS89" s="494" t="e">
        <f t="shared" si="388"/>
        <v>#DIV/0!</v>
      </c>
      <c r="AT89" s="535">
        <f t="shared" ca="1" si="389"/>
        <v>0.87912841145324361</v>
      </c>
      <c r="AU89" s="493" t="s">
        <v>636</v>
      </c>
      <c r="AV89" s="493" t="s">
        <v>626</v>
      </c>
      <c r="AW89" s="541">
        <f t="shared" ca="1" si="390"/>
        <v>1.0072370770108616</v>
      </c>
      <c r="AX89" s="493"/>
      <c r="AY89" s="493"/>
      <c r="AZ89" s="494">
        <f ca="1">AVERAGE(VLOOKUP(AU89,$O$110:$BI$118,MATCH($BI$3,$O$3:$BI$3,0),FALSE),VLOOKUP(AV89,$O$110:$BI$118,MATCH($BI$3,$O$3:$BI$3,0),FALSE))</f>
        <v>1.0072370770108616</v>
      </c>
      <c r="BA89" s="494">
        <f ca="1">SQRT(VLOOKUP(AU89,$O$110:$BI$118,MATCH($BI$3,$O$3:$BI$3,0),FALSE)*VLOOKUP(AV89,$O$110:$BI$118,MATCH($BI$3,$O$3:$BI$3,0),FALSE))</f>
        <v>0.99730208083262595</v>
      </c>
      <c r="BB89" s="531">
        <f ca="1">VLOOKUP(AU89,$O$110:$BI$118,MATCH($BI$3,$O$3:$BI$3,0),FALSE)*VLOOKUP(AV89,$O$110:$BI$118,MATCH($BI$3,$O$3:$BI$3,0),FALSE)</f>
        <v>0.99461144043308558</v>
      </c>
      <c r="BC89" s="490"/>
      <c r="BD89" s="242"/>
      <c r="BE89" s="242"/>
      <c r="BF89" s="242"/>
      <c r="BG89" s="242"/>
      <c r="BH89" s="293"/>
      <c r="BI89" s="474">
        <f t="shared" ca="1" si="367"/>
        <v>0.91145208224997787</v>
      </c>
      <c r="BJ89" s="545">
        <f t="shared" ca="1" si="206"/>
        <v>1.0126750000526219</v>
      </c>
      <c r="BK89" s="555"/>
      <c r="BL89" s="545">
        <f t="shared" ref="BL89:BL97" ca="1" si="391">IFERROR(AVERAGE(Z89,AC89,AF89),"")</f>
        <v>0.81237875586535635</v>
      </c>
      <c r="BM89" s="545">
        <f t="shared" ref="BM89:BM96" ca="1" si="392">IFERROR(AVERAGE(AG89,AJ89),"")</f>
        <v>0.64415033663131771</v>
      </c>
      <c r="BN89" s="555"/>
      <c r="BO89" s="257"/>
      <c r="BP89" s="171" t="str">
        <f t="shared" si="210"/>
        <v>LMI</v>
      </c>
      <c r="BQ89" s="14">
        <f t="shared" ca="1" si="376"/>
        <v>54.807920685347561</v>
      </c>
      <c r="BR89" s="19">
        <f t="shared" ca="1" si="377"/>
        <v>122.79982374893055</v>
      </c>
      <c r="BS89" s="19">
        <f t="shared" ca="1" si="378"/>
        <v>82.039033393903694</v>
      </c>
      <c r="BT89" s="19">
        <f t="array" aca="1" ref="BT89" ca="1">IFERROR(AVERAGE(IF(('1. Database - raw'!AW$7:AY$494&gt;0)*('1. Database - raw'!$AD$7:$AD$494=$A89)*('1. Database - raw'!$AP$7:$AP$494&lt;&gt;Dropdown!$AM$11)*(INDIRECT($Q89,TRUE)=$O89),'1. Database - raw'!AW$7:AY$494)),"")</f>
        <v>92.47777499999998</v>
      </c>
      <c r="BU89" s="33">
        <f t="array" aca="1" ref="BU89" ca="1">IFERROR(_xlfn.STDEV.S(IF(('1. Database - raw'!AW$7:AY$494&gt;0)*('1. Database - raw'!$AD$7:$AD$494=$A89)*('1. Database - raw'!$AP$7:$AP$494&lt;&gt;Dropdown!$AM$11)*(INDIRECT($Q89,TRUE)=$O89),'1. Database - raw'!AW$7:AY$494)),"")</f>
        <v>48.11267924548423</v>
      </c>
      <c r="BV89" s="15">
        <f t="array" aca="1" ref="BV89" ca="1">IFERROR(IF(COUNT(IF(('1. Database - raw'!AW$7:AY$494&gt;0)*('1. Database - raw'!$AD$7:$AD$494=$A89)*('1. Database - raw'!$AP$7:$AP$494&lt;&gt;Dropdown!$AM$11)*(INDIRECT($Q89,TRUE)=$O89),'1. Database - raw'!AW$7:AY$494))&gt;0,COUNT(IF(('1. Database - raw'!AW$7:AY$494&gt;0)*('1. Database - raw'!$AD$7:$AD$494=$A89)*('1. Database - raw'!$AP$7:$AP$494&lt;&gt;Dropdown!$AM$11)*(INDIRECT($Q89,TRUE)=$O89),'1. Database - raw'!AW$7:AY$494)),""),"")</f>
        <v>40</v>
      </c>
      <c r="BW89" s="14">
        <f t="shared" ca="1" si="370"/>
        <v>46.796189804752906</v>
      </c>
      <c r="BX89" s="19">
        <f t="shared" ca="1" si="371"/>
        <v>99.837691033336384</v>
      </c>
      <c r="BY89" s="19">
        <f t="shared" ca="1" si="372"/>
        <v>68.352202153729394</v>
      </c>
      <c r="BZ89" s="19">
        <f t="array" aca="1" ref="BZ89" ca="1">IFERROR(AVERAGE(IF(('1. Database - raw'!BC$7:BE$494&gt;0)*('1. Database - raw'!$AD$7:$AD$494=$A89)*('1. Database - raw'!$AP$7:$AP$494&lt;&gt;Dropdown!$AM$11)*(INDIRECT($Q89,TRUE)=$O89),'1. Database - raw'!BC$7:BE$494)),"")</f>
        <v>76.591961175918641</v>
      </c>
      <c r="CA89" s="33">
        <f t="array" aca="1" ref="CA89" ca="1">IFERROR(_xlfn.STDEV.S(IF(('1. Database - raw'!BC$7:BE$494&gt;0)*('1. Database - raw'!$AD$7:$AD$494=$A89)*('1. Database - raw'!$AP$7:$AP$494&lt;&gt;Dropdown!$AM$11)*(INDIRECT($Q89,TRUE)=$O89),'1. Database - raw'!BC$7:BE$494)),"")</f>
        <v>38.724721227978335</v>
      </c>
      <c r="CB89" s="15">
        <f t="array" aca="1" ref="CB89" ca="1">IFERROR(IF(COUNT(IF(('1. Database - raw'!BC$7:BE$494&gt;0)*('1. Database - raw'!$AD$7:$AD$494=$A89)*('1. Database - raw'!$AP$7:$AP$494&lt;&gt;Dropdown!$AM$11)*(INDIRECT($Q89,TRUE)=$O89),'1. Database - raw'!BC$7:BE$494))&gt;0,COUNT(IF(('1. Database - raw'!BC$7:BE$494&gt;0)*('1. Database - raw'!$AD$7:$AD$494=$A89)*('1. Database - raw'!$AP$7:$AP$494&lt;&gt;Dropdown!$AM$11)*(INDIRECT($Q89,TRUE)=$O89),'1. Database - raw'!BC$7:BE$494)),""),"")</f>
        <v>79</v>
      </c>
      <c r="CC89" s="101">
        <f t="shared" ca="1" si="373"/>
        <v>0.62759092632444657</v>
      </c>
      <c r="CD89" s="102">
        <f t="shared" ca="1" si="374"/>
        <v>0.81606007557042559</v>
      </c>
      <c r="CE89" s="102">
        <f t="shared" ca="1" si="375"/>
        <v>0.71564788741645935</v>
      </c>
      <c r="CF89" s="102">
        <f t="array" aca="1" ref="CF89" ca="1">IFERROR(AVERAGE(IF(('1. Database - raw'!BI$7:BK$494&gt;0)*('1. Database - raw'!$AD$7:$AD$494=$A89)*('1. Database - raw'!$AP$7:$AP$494&lt;&gt;Dropdown!$AM$11)*(INDIRECT($Q89,TRUE)=$O89),'1. Database - raw'!BI$7:BK$494)),"")</f>
        <v>0.74249999999999983</v>
      </c>
      <c r="CG89" s="269">
        <f t="array" aca="1" ref="CG89" ca="1">IFERROR(_xlfn.STDEV.S(IF(('1. Database - raw'!BI$7:BK$494&gt;0)*('1. Database - raw'!$AD$7:$AD$494=$A89)*('1. Database - raw'!$AP$7:$AP$494&lt;&gt;Dropdown!$AM$11)*(INDIRECT($Q89,TRUE)=$O89),'1. Database - raw'!BI$7:BK$494)),"")</f>
        <v>0.20529911659022704</v>
      </c>
      <c r="CH89" s="15">
        <f t="array" aca="1" ref="CH89" ca="1">IFERROR(IF(COUNT(IF(('1. Database - raw'!BI$7:BK$494&gt;0)*('1. Database - raw'!$AD$7:$AD$494=$A89)*('1. Database - raw'!$AP$7:$AP$494&lt;&gt;Dropdown!$AM$11)*(INDIRECT($Q89,TRUE)=$O89),'1. Database - raw'!BI$7:BK$494))&gt;0,COUNT(IF(('1. Database - raw'!BI$7:BK$494&gt;0)*('1. Database - raw'!$AD$7:$AD$494=$A89)*('1. Database - raw'!$AP$7:$AP$494&lt;&gt;Dropdown!$AM$11)*(INDIRECT($Q89,TRUE)=$O89),'1. Database - raw'!BI$7:BK$494)),""),"")</f>
        <v>12</v>
      </c>
      <c r="CI89" s="14">
        <f t="shared" ca="1" si="211"/>
        <v>10.89976811629897</v>
      </c>
      <c r="CJ89" s="19">
        <f t="shared" ca="1" si="212"/>
        <v>19.02775438024328</v>
      </c>
      <c r="CK89" s="19">
        <f t="shared" ca="1" si="213"/>
        <v>14.401323221098254</v>
      </c>
      <c r="CL89" s="19">
        <f t="array" aca="1" ref="CL89" ca="1">IFERROR(AVERAGE(IF(('1. Database - raw'!BO$7:BQ$494&gt;0)*('1. Database - raw'!$AD$7:$AD$494=$A89)*(INDIRECT($Q89,TRUE)=$O89),'1. Database - raw'!BO$7:BQ$494)),"")</f>
        <v>15.5</v>
      </c>
      <c r="CM89" s="33">
        <f t="array" aca="1" ref="CM89" ca="1">IFERROR(_xlfn.STDEV.S(IF(('1. Database - raw'!BO$7:BQ$494&gt;0)*('1. Database - raw'!$AD$7:$AD$494=$A89)*(INDIRECT($Q89,TRUE)=$O89),'1. Database - raw'!BO$7:BQ$494)),"")</f>
        <v>6.1689248117750113</v>
      </c>
      <c r="CN89" s="15">
        <f t="array" aca="1" ref="CN89" ca="1">IFERROR(IF(COUNT(IF(('1. Database - raw'!BO$7:BQ$494&gt;0)*('1. Database - raw'!$AD$7:$AD$494=$A89)*(INDIRECT($Q89,TRUE)=$O89),'1. Database - raw'!BO$7:BQ$494))&gt;0,COUNT(IF(('1. Database - raw'!BO$7:BQ$494&gt;0)*('1. Database - raw'!$AD$7:$AD$494=$A89)*(INDIRECT($Q89,TRUE)=$O89),'1. Database - raw'!BO$7:BQ$494)),""),"")</f>
        <v>7</v>
      </c>
      <c r="CO89" s="14" t="str">
        <f t="shared" ca="1" si="214"/>
        <v/>
      </c>
      <c r="CP89" s="19" t="str">
        <f t="shared" ca="1" si="215"/>
        <v/>
      </c>
      <c r="CQ89" s="19" t="str">
        <f t="shared" ca="1" si="216"/>
        <v/>
      </c>
      <c r="CR89" s="19" t="str">
        <f t="array" aca="1" ref="CR89" ca="1">IFERROR(AVERAGE(IF(('1. Database - raw'!BU$7:BW$494&gt;0)*('1. Database - raw'!$AD$7:$AD$494=$A89)*(INDIRECT($Q89,TRUE)=$O89),'1. Database - raw'!BU$7:BW$494)),"")</f>
        <v/>
      </c>
      <c r="CS89" s="33" t="str">
        <f t="array" aca="1" ref="CS89" ca="1">IFERROR(_xlfn.STDEV.S(IF(('1. Database - raw'!BU$7:BW$494&gt;0)*('1. Database - raw'!$AD$7:$AD$494=$A89)*(INDIRECT($Q89,TRUE)=$O89),'1. Database - raw'!BU$7:BW$494)),"")</f>
        <v/>
      </c>
      <c r="CT89" s="15" t="str">
        <f t="array" aca="1" ref="CT89" ca="1">IFERROR(IF(COUNT(IF(('1. Database - raw'!BU$7:BW$494&gt;0)*('1. Database - raw'!$AD$7:$AD$494=$A89)*(INDIRECT($Q89,TRUE)=$O89),'1. Database - raw'!BU$7:BW$494))&gt;0,COUNT(IF(('1. Database - raw'!BU$7:BW$494&gt;0)*('1. Database - raw'!$AD$7:$AD$494=$A89)*(INDIRECT($Q89,TRUE)=$O89),'1. Database - raw'!BU$7:BW$494)),""),"")</f>
        <v/>
      </c>
      <c r="CU89" s="14" t="str">
        <f t="shared" ca="1" si="217"/>
        <v/>
      </c>
      <c r="CV89" s="19" t="str">
        <f t="shared" ca="1" si="218"/>
        <v/>
      </c>
      <c r="CW89" s="19" t="str">
        <f t="shared" ca="1" si="219"/>
        <v/>
      </c>
      <c r="CX89" s="19" t="str">
        <f t="array" aca="1" ref="CX89" ca="1">IFERROR(AVERAGE(IF(('1. Database - raw'!CA$7:CC$494&gt;0)*('1. Database - raw'!$AD$7:$AD$494=$A89)*(INDIRECT($Q89,TRUE)=$O89),'1. Database - raw'!CA$7:CC$494)),"")</f>
        <v/>
      </c>
      <c r="CY89" s="33" t="str">
        <f t="array" aca="1" ref="CY89" ca="1">IFERROR(_xlfn.STDEV.S(IF(('1. Database - raw'!CA$7:CC$494&gt;0)*('1. Database - raw'!$AD$7:$AD$494=$A89)*(INDIRECT($Q89,TRUE)=$O89),'1. Database - raw'!CA$7:CC$494)),"")</f>
        <v/>
      </c>
      <c r="CZ89" s="15" t="str">
        <f t="array" aca="1" ref="CZ89" ca="1">IFERROR(IF(COUNT(IF(('1. Database - raw'!CA$7:CC$494&gt;0)*('1. Database - raw'!$AD$7:$AD$494=$A89)*(INDIRECT($Q89,TRUE)=$O89),'1. Database - raw'!CA$7:CC$494))&gt;0,COUNT(IF(('1. Database - raw'!CA$7:CC$494&gt;0)*('1. Database - raw'!$AD$7:$AD$494=$A89)*(INDIRECT($Q89,TRUE)=$O89),'1. Database - raw'!CA$7:CC$494)),""),"")</f>
        <v/>
      </c>
      <c r="DA89" s="14" t="str">
        <f t="shared" ca="1" si="220"/>
        <v/>
      </c>
      <c r="DB89" s="19" t="str">
        <f t="shared" ca="1" si="221"/>
        <v/>
      </c>
      <c r="DC89" s="19" t="str">
        <f t="shared" ca="1" si="222"/>
        <v/>
      </c>
      <c r="DD89" s="19" t="str">
        <f t="array" aca="1" ref="DD89" ca="1">IFERROR(AVERAGE(IF(('1. Database - raw'!CG$7:CI$494&gt;0)*('1. Database - raw'!$AD$7:$AD$494=$A89)*(INDIRECT($Q89,TRUE)=$O89),'1. Database - raw'!CG$7:CI$494)),"")</f>
        <v/>
      </c>
      <c r="DE89" s="33" t="str">
        <f t="array" aca="1" ref="DE89" ca="1">IFERROR(_xlfn.STDEV.S(IF(('1. Database - raw'!CG$7:CI$494&gt;0)*('1. Database - raw'!$AD$7:$AD$494=$A89)*(INDIRECT($Q89,TRUE)=$O89),'1. Database - raw'!CG$7:CI$494)),"")</f>
        <v/>
      </c>
      <c r="DF89" s="15" t="str">
        <f t="array" aca="1" ref="DF89" ca="1">IFERROR(IF(COUNT(IF(('1. Database - raw'!CG$7:CI$494&gt;0)*('1. Database - raw'!$AD$7:$AD$494=$A89)*(INDIRECT($Q89,TRUE)=$O89),'1. Database - raw'!CG$7:CI$494))&gt;0,COUNT(IF(('1. Database - raw'!CG$7:CI$494&gt;0)*('1. Database - raw'!$AD$7:$AD$494=$A89)*(INDIRECT($Q89,TRUE)=$O89),'1. Database - raw'!CG$7:CI$494)),""),"")</f>
        <v/>
      </c>
      <c r="DG89" s="14">
        <f t="shared" ca="1" si="223"/>
        <v>45.844097456601091</v>
      </c>
      <c r="DH89" s="19">
        <f t="shared" ca="1" si="224"/>
        <v>49.179174899865778</v>
      </c>
      <c r="DI89" s="19">
        <f t="shared" ca="1" si="225"/>
        <v>47.482363956996466</v>
      </c>
      <c r="DJ89" s="19">
        <f t="array" aca="1" ref="DJ89" ca="1">IFERROR(AVERAGE(IF(('1. Database - raw'!CM$7:CO$494&gt;0)*('1. Database - raw'!$AD$7:$AD$494=$A89)*(INDIRECT($Q89,TRUE)=$O89),'1. Database - raw'!CM$7:CO$494)),"")</f>
        <v>47.875</v>
      </c>
      <c r="DK89" s="33">
        <f t="array" aca="1" ref="DK89" ca="1">IFERROR(_xlfn.STDEV.S(IF(('1. Database - raw'!CM$7:CO$494&gt;0)*('1. Database - raw'!$AD$7:$AD$494=$A89)*(INDIRECT($Q89,TRUE)=$O89),'1. Database - raw'!CM$7:CO$494)),"")</f>
        <v>6.1694813396265333</v>
      </c>
      <c r="DL89" s="15">
        <f t="array" aca="1" ref="DL89" ca="1">IFERROR(IF(COUNT(IF(('1. Database - raw'!CM$7:CO$494&gt;0)*('1. Database - raw'!$AD$7:$AD$494=$A89)*(INDIRECT($Q89,TRUE)=$O89),'1. Database - raw'!CM$7:CO$494))&gt;0,COUNT(IF(('1. Database - raw'!CM$7:CO$494&gt;0)*('1. Database - raw'!$AD$7:$AD$494=$A89)*(INDIRECT($Q89,TRUE)=$O89),'1. Database - raw'!CM$7:CO$494)),""),"")</f>
        <v>4</v>
      </c>
      <c r="DM89" s="14" t="str">
        <f t="shared" ca="1" si="226"/>
        <v/>
      </c>
      <c r="DN89" s="19" t="str">
        <f t="shared" ca="1" si="227"/>
        <v/>
      </c>
      <c r="DO89" s="19" t="str">
        <f t="shared" ca="1" si="228"/>
        <v/>
      </c>
      <c r="DP89" s="19" t="str">
        <f t="array" aca="1" ref="DP89" ca="1">IFERROR(AVERAGE(IF(('1. Database - raw'!CS$7:CU$494&gt;0)*('1. Database - raw'!$AD$7:$AD$494=$A89)*(INDIRECT($Q89,TRUE)=$O89),'1. Database - raw'!CS$7:CU$494)),"")</f>
        <v/>
      </c>
      <c r="DQ89" s="33" t="str">
        <f t="array" aca="1" ref="DQ89" ca="1">IFERROR(_xlfn.STDEV.S(IF(('1. Database - raw'!CS$7:CU$494&gt;0)*('1. Database - raw'!$AD$7:$AD$494=$A89)*(INDIRECT($Q89,TRUE)=$O89),'1. Database - raw'!CS$7:CU$494)),"")</f>
        <v/>
      </c>
      <c r="DR89" s="15" t="str">
        <f t="array" aca="1" ref="DR89" ca="1">IFERROR(IF(COUNT(IF(('1. Database - raw'!CS$7:CU$494&gt;0)*('1. Database - raw'!$AD$7:$AD$494=$A89)*(INDIRECT($Q89,TRUE)=$O89),'1. Database - raw'!CS$7:CU$494))&gt;0,COUNT(IF(('1. Database - raw'!CS$7:CU$494&gt;0)*('1. Database - raw'!$AD$7:$AD$494=$A89)*(INDIRECT($Q89,TRUE)=$O89),'1. Database - raw'!CS$7:CU$494)),""),"")</f>
        <v/>
      </c>
      <c r="DS89" s="14" t="str">
        <f t="shared" ca="1" si="229"/>
        <v/>
      </c>
      <c r="DT89" s="19" t="str">
        <f t="shared" ca="1" si="230"/>
        <v/>
      </c>
      <c r="DU89" s="19" t="str">
        <f t="shared" ca="1" si="231"/>
        <v/>
      </c>
      <c r="DV89" s="19" t="str">
        <f t="array" aca="1" ref="DV89" ca="1">IFERROR(AVERAGE(IF(('1. Database - raw'!CY$7:DA$494&gt;0)*('1. Database - raw'!$AD$7:$AD$494=$A89)*(INDIRECT($Q89,TRUE)=$O89),'1. Database - raw'!CY$7:DA$494)),"")</f>
        <v/>
      </c>
      <c r="DW89" s="33" t="str">
        <f t="array" aca="1" ref="DW89" ca="1">IFERROR(_xlfn.STDEV.S(IF(('1. Database - raw'!CY$7:DA$494&gt;0)*('1. Database - raw'!$AD$7:$AD$494=$A89)*(INDIRECT($Q89,TRUE)=$O89),'1. Database - raw'!CY$7:DA$494)),"")</f>
        <v/>
      </c>
      <c r="DX89" s="15" t="str">
        <f t="array" aca="1" ref="DX89" ca="1">IFERROR(IF(COUNT(IF(('1. Database - raw'!CY$7:DA$494&gt;0)*('1. Database - raw'!$AD$7:$AD$494=$A89)*(INDIRECT($Q89,TRUE)=$O89),'1. Database - raw'!CY$7:DA$494))&gt;0,COUNT(IF(('1. Database - raw'!CY$7:DA$494&gt;0)*('1. Database - raw'!$AD$7:$AD$494=$A89)*(INDIRECT($Q89,TRUE)=$O89),'1. Database - raw'!CY$7:DA$494)),""),"")</f>
        <v/>
      </c>
      <c r="DY89" s="14" t="str">
        <f t="shared" ca="1" si="232"/>
        <v/>
      </c>
      <c r="DZ89" s="19" t="str">
        <f t="shared" ca="1" si="233"/>
        <v/>
      </c>
      <c r="EA89" s="19" t="str">
        <f t="shared" ca="1" si="234"/>
        <v/>
      </c>
      <c r="EB89" s="19" t="str">
        <f t="array" aca="1" ref="EB89" ca="1">IFERROR(AVERAGE(IF(('1. Database - raw'!DE$7:DG$494&gt;0)*('1. Database - raw'!$AD$7:$AD$494=$A89)*(INDIRECT($Q89,TRUE)=$O89),'1. Database - raw'!DE$7:DG$494)),"")</f>
        <v/>
      </c>
      <c r="EC89" s="33" t="str">
        <f t="array" aca="1" ref="EC89" ca="1">IFERROR(_xlfn.STDEV.S(IF(('1. Database - raw'!DE$7:DG$494&gt;0)*('1. Database - raw'!$AD$7:$AD$494=$A89)*(INDIRECT($Q89,TRUE)=$O89),'1. Database - raw'!DE$7:DG$494)),"")</f>
        <v/>
      </c>
      <c r="ED89" s="15" t="str">
        <f t="array" aca="1" ref="ED89" ca="1">IFERROR(IF(COUNT(IF(('1. Database - raw'!DE$7:DG$494&gt;0)*('1. Database - raw'!$AD$7:$AD$494=$A89)*(INDIRECT($Q89,TRUE)=$O89),'1. Database - raw'!DE$7:DG$494))&gt;0,COUNT(IF(('1. Database - raw'!DE$7:DG$494&gt;0)*('1. Database - raw'!$AD$7:$AD$494=$A89)*(INDIRECT($Q89,TRUE)=$O89),'1. Database - raw'!DE$7:DG$494)),""),"")</f>
        <v/>
      </c>
      <c r="EE89" s="101">
        <f t="shared" ca="1" si="235"/>
        <v>0.24207489277791744</v>
      </c>
      <c r="EF89" s="102">
        <f t="shared" ca="1" si="236"/>
        <v>0.26848970346483603</v>
      </c>
      <c r="EG89" s="102">
        <f t="shared" ca="1" si="237"/>
        <v>0.25494041691780656</v>
      </c>
      <c r="EH89" s="102">
        <f t="array" aca="1" ref="EH89" ca="1">IFERROR(AVERAGE(IF(('1. Database - raw'!DK$7:DM$494&gt;0)*('1. Database - raw'!$AD$7:$AD$494=$A89)*(INDIRECT($Q89,TRUE)=$O89),'1. Database - raw'!DK$7:DM$494)),"")</f>
        <v>0.25805555555555554</v>
      </c>
      <c r="EI89" s="269">
        <f t="array" aca="1" ref="EI89" ca="1">IFERROR(_xlfn.STDEV.S(IF(('1. Database - raw'!DK$7:DM$494&gt;0)*('1. Database - raw'!$AD$7:$AD$494=$A89)*(INDIRECT($Q89,TRUE)=$O89),'1. Database - raw'!DK$7:DM$494)),"")</f>
        <v>4.0464128299178483E-2</v>
      </c>
      <c r="EJ89" s="15">
        <f t="array" aca="1" ref="EJ89" ca="1">IFERROR(IF(COUNT(IF(('1. Database - raw'!DK$7:DM$494&gt;0)*('1. Database - raw'!$AD$7:$AD$494=$A89)*(INDIRECT($Q89,TRUE)=$O89),'1. Database - raw'!DK$7:DM$494))&gt;0,COUNT(IF(('1. Database - raw'!DK$7:DM$494&gt;0)*('1. Database - raw'!$AD$7:$AD$494=$A89)*(INDIRECT($Q89,TRUE)=$O89),'1. Database - raw'!DK$7:DM$494)),""),"")</f>
        <v>4</v>
      </c>
      <c r="EK89" s="14">
        <f t="shared" ca="1" si="238"/>
        <v>27.012668745336988</v>
      </c>
      <c r="EL89" s="19">
        <f t="shared" ca="1" si="239"/>
        <v>41.146419032545985</v>
      </c>
      <c r="EM89" s="19">
        <f t="shared" ca="1" si="240"/>
        <v>33.338785031596366</v>
      </c>
      <c r="EN89" s="19">
        <f t="array" aca="1" ref="EN89" ca="1">IFERROR(AVERAGE(IF(('1. Database - raw'!DQ$7:DS$494&gt;0)*('1. Database - raw'!$AD$7:$AD$494=$A89)*(INDIRECT($Q89,TRUE)=$O89),'1. Database - raw'!DQ$7:DS$494)),"")</f>
        <v>35.462962962962962</v>
      </c>
      <c r="EO89" s="33">
        <f t="array" aca="1" ref="EO89" ca="1">IFERROR(_xlfn.STDEV.S(IF(('1. Database - raw'!DQ$7:DS$494&gt;0)*('1. Database - raw'!$AD$7:$AD$494=$A89)*(INDIRECT($Q89,TRUE)=$O89),'1. Database - raw'!DQ$7:DS$494)),"")</f>
        <v>12.859391902961825</v>
      </c>
      <c r="EP89" s="15">
        <f t="array" aca="1" ref="EP89" ca="1">IFERROR(IF(COUNT(IF(('1. Database - raw'!DQ$7:DS$494&gt;0)*('1. Database - raw'!$AD$7:$AD$494=$A89)*(INDIRECT($Q89,TRUE)=$O89),'1. Database - raw'!DQ$7:DS$494))&gt;0,COUNT(IF(('1. Database - raw'!DQ$7:DS$494&gt;0)*('1. Database - raw'!$AD$7:$AD$494=$A89)*(INDIRECT($Q89,TRUE)=$O89),'1. Database - raw'!DQ$7:DS$494)),""),"")</f>
        <v>27</v>
      </c>
      <c r="EQ89" s="14">
        <f t="shared" ca="1" si="241"/>
        <v>26.926876701953535</v>
      </c>
      <c r="ER89" s="19">
        <f t="shared" ca="1" si="242"/>
        <v>37.527177721087433</v>
      </c>
      <c r="ES89" s="19">
        <f t="shared" ca="1" si="243"/>
        <v>31.788200444001529</v>
      </c>
      <c r="ET89" s="19">
        <f t="array" aca="1" ref="ET89" ca="1">IFERROR(AVERAGE(IF(('1. Database - raw'!DW$7:DY$494&gt;0)*('1. Database - raw'!$AD$7:$AD$494=$A89)*(INDIRECT($Q89,TRUE)=$O89),'1. Database - raw'!DW$7:DY$494)),"")</f>
        <v>33.049999999999997</v>
      </c>
      <c r="EU89" s="33">
        <f t="array" aca="1" ref="EU89" ca="1">IFERROR(_xlfn.STDEV.S(IF(('1. Database - raw'!DW$7:DY$494&gt;0)*('1. Database - raw'!$AD$7:$AD$494=$A89)*(INDIRECT($Q89,TRUE)=$O89),'1. Database - raw'!DW$7:DY$494)),"")</f>
        <v>9.404077129982884</v>
      </c>
      <c r="EV89" s="15">
        <f t="array" aca="1" ref="EV89" ca="1">IFERROR(IF(COUNT(IF(('1. Database - raw'!DW$7:DY$494&gt;0)*('1. Database - raw'!$AD$7:$AD$494=$A89)*(INDIRECT($Q89,TRUE)=$O89),'1. Database - raw'!DW$7:DY$494))&gt;0,COUNT(IF(('1. Database - raw'!DW$7:DY$494&gt;0)*('1. Database - raw'!$AD$7:$AD$494=$A89)*(INDIRECT($Q89,TRUE)=$O89),'1. Database - raw'!DW$7:DY$494)),""),"")</f>
        <v>4</v>
      </c>
      <c r="EW89" s="14">
        <f t="shared" ca="1" si="244"/>
        <v>11.162770261311936</v>
      </c>
      <c r="EX89" s="19">
        <f t="shared" ca="1" si="245"/>
        <v>30.081844005599624</v>
      </c>
      <c r="EY89" s="19">
        <f t="shared" ca="1" si="246"/>
        <v>18.324756851623768</v>
      </c>
      <c r="EZ89" s="19">
        <f t="array" aca="1" ref="EZ89" ca="1">IFERROR(AVERAGE(IF(('1. Database - raw'!EC$7:EE$494&gt;0)*('1. Database - raw'!$AD$7:$AD$494=$A89)*(INDIRECT($Q89,TRUE)=$O89),'1. Database - raw'!EC$7:EE$494)),"")</f>
        <v>20.885714285714283</v>
      </c>
      <c r="FA89" s="33">
        <f t="array" aca="1" ref="FA89" ca="1">IFERROR(_xlfn.STDEV.S(IF(('1. Database - raw'!EC$7:EE$494&gt;0)*('1. Database - raw'!$AD$7:$AD$494=$A89)*(INDIRECT($Q89,TRUE)=$O89),'1. Database - raw'!EC$7:EE$494)),"")</f>
        <v>11.421241697151936</v>
      </c>
      <c r="FB89" s="15">
        <f t="array" aca="1" ref="FB89" ca="1">IFERROR(IF(COUNT(IF(('1. Database - raw'!EC$7:EE$494&gt;0)*('1. Database - raw'!$AD$7:$AD$494=$A89)*(INDIRECT($Q89,TRUE)=$O89),'1. Database - raw'!EC$7:EE$494))&gt;0,COUNT(IF(('1. Database - raw'!EC$7:EE$494&gt;0)*('1. Database - raw'!$AD$7:$AD$494=$A89)*(INDIRECT($Q89,TRUE)=$O89),'1. Database - raw'!EC$7:EE$494)),""),"")</f>
        <v>7</v>
      </c>
      <c r="FC89" s="14">
        <f t="shared" ca="1" si="247"/>
        <v>10.194253622743718</v>
      </c>
      <c r="FD89" s="19">
        <f t="shared" ca="1" si="248"/>
        <v>10.203395891876994</v>
      </c>
      <c r="FE89" s="19">
        <f t="shared" ca="1" si="249"/>
        <v>10.198823732914272</v>
      </c>
      <c r="FF89" s="19">
        <f t="array" aca="1" ref="FF89" ca="1">IFERROR(AVERAGE(IF(('1. Database - raw'!EI$7:EK$494&gt;0)*('1. Database - raw'!$AD$7:$AD$494=$A89)*(INDIRECT($Q89,TRUE)=$O89),'1. Database - raw'!EI$7:EK$494)),"")</f>
        <v>10.200000000000001</v>
      </c>
      <c r="FG89" s="33">
        <f t="array" aca="1" ref="FG89" ca="1">IFERROR(_xlfn.STDEV.S(IF(('1. Database - raw'!EI$7:EK$494&gt;0)*('1. Database - raw'!$AD$7:$AD$494=$A89)*(INDIRECT($Q89,TRUE)=$O89),'1. Database - raw'!EI$7:EK$494)),"")</f>
        <v>0.15491933384829704</v>
      </c>
      <c r="FH89" s="15">
        <f t="array" aca="1" ref="FH89" ca="1">IFERROR(IF(COUNT(IF(('1. Database - raw'!EI$7:EK$494&gt;0)*('1. Database - raw'!$AD$7:$AD$494=$A89)*(INDIRECT($Q89,TRUE)=$O89),'1. Database - raw'!EI$7:EK$494))&gt;0,COUNT(IF(('1. Database - raw'!EI$7:EK$494&gt;0)*('1. Database - raw'!$AD$7:$AD$494=$A89)*(INDIRECT($Q89,TRUE)=$O89),'1. Database - raw'!EI$7:EK$494)),""),"")</f>
        <v>6</v>
      </c>
      <c r="FI89" s="14">
        <f t="shared" ca="1" si="250"/>
        <v>1.2810790726438324</v>
      </c>
      <c r="FJ89" s="19">
        <f t="shared" ca="1" si="251"/>
        <v>2.6019731369541095</v>
      </c>
      <c r="FK89" s="19">
        <f t="shared" ca="1" si="252"/>
        <v>1.8257418583505538</v>
      </c>
      <c r="FL89" s="19">
        <f t="array" aca="1" ref="FL89" ca="1">IFERROR(AVERAGE(IF(('1. Database - raw'!EO$7:EQ$494&gt;0)*('1. Database - raw'!$AD$7:$AD$494=$A89)*(INDIRECT($Q89,TRUE)=$O89),'1. Database - raw'!EO$7:EQ$494)),"")</f>
        <v>2</v>
      </c>
      <c r="FM89" s="33">
        <f t="array" aca="1" ref="FM89" ca="1">IFERROR(_xlfn.STDEV.S(IF(('1. Database - raw'!EO$7:EQ$494&gt;0)*('1. Database - raw'!$AD$7:$AD$494=$A89)*(INDIRECT($Q89,TRUE)=$O89),'1. Database - raw'!EO$7:EQ$494)),"")</f>
        <v>0.89442719099991586</v>
      </c>
      <c r="FN89" s="15">
        <f t="array" aca="1" ref="FN89" ca="1">IFERROR(IF(COUNT(IF(('1. Database - raw'!EO$7:EQ$494&gt;0)*('1. Database - raw'!$AD$7:$AD$494=$A89)*(INDIRECT($Q89,TRUE)=$O89),'1. Database - raw'!EO$7:EQ$494))&gt;0,COUNT(IF(('1. Database - raw'!EO$7:EQ$494&gt;0)*('1. Database - raw'!$AD$7:$AD$494=$A89)*(INDIRECT($Q89,TRUE)=$O89),'1. Database - raw'!EO$7:EQ$494)),""),"")</f>
        <v>6</v>
      </c>
      <c r="FO89" s="14" t="str">
        <f t="shared" ca="1" si="253"/>
        <v/>
      </c>
      <c r="FP89" s="19" t="str">
        <f t="shared" ca="1" si="254"/>
        <v/>
      </c>
      <c r="FQ89" s="19" t="str">
        <f t="shared" ca="1" si="255"/>
        <v/>
      </c>
      <c r="FR89" s="19">
        <f t="array" aca="1" ref="FR89" ca="1">IFERROR(AVERAGE(IF(('1. Database - raw'!EU$7:EW$494&gt;0)*('1. Database - raw'!$AD$7:$AD$494=$A89)*(INDIRECT($Q89,TRUE)=$O89),'1. Database - raw'!EU$7:EW$494)),"")</f>
        <v>18</v>
      </c>
      <c r="FS89" s="33" t="str">
        <f t="array" aca="1" ref="FS89" ca="1">IFERROR(_xlfn.STDEV.S(IF(('1. Database - raw'!EU$7:EW$494&gt;0)*('1. Database - raw'!$AD$7:$AD$494=$A89)*(INDIRECT($Q89,TRUE)=$O89),'1. Database - raw'!EU$7:EW$494)),"")</f>
        <v/>
      </c>
      <c r="FT89" s="15">
        <f t="array" aca="1" ref="FT89" ca="1">IFERROR(IF(COUNT(IF(('1. Database - raw'!EU$7:EW$494&gt;0)*('1. Database - raw'!$AD$7:$AD$494=$A89)*(INDIRECT($Q89,TRUE)=$O89),'1. Database - raw'!EU$7:EW$494))&gt;0,COUNT(IF(('1. Database - raw'!EU$7:EW$494&gt;0)*('1. Database - raw'!$AD$7:$AD$494=$A89)*(INDIRECT($Q89,TRUE)=$O89),'1. Database - raw'!EU$7:EW$494)),""),"")</f>
        <v>1</v>
      </c>
      <c r="FU89" s="14">
        <f t="shared" ca="1" si="256"/>
        <v>4.9999999999999991</v>
      </c>
      <c r="FV89" s="19">
        <f t="shared" ca="1" si="257"/>
        <v>4.9999999999999991</v>
      </c>
      <c r="FW89" s="19">
        <f t="shared" ca="1" si="258"/>
        <v>4.9999999999999991</v>
      </c>
      <c r="FX89" s="19">
        <f t="array" aca="1" ref="FX89" ca="1">IFERROR(AVERAGE(IF(('1. Database - raw'!FA$7:FC$494&gt;0)*('1. Database - raw'!$AD$7:$AD$494=$A89)*(INDIRECT($Q89,TRUE)=$O89),'1. Database - raw'!FA$7:FC$494)),"")</f>
        <v>5</v>
      </c>
      <c r="FY89" s="33">
        <f t="array" aca="1" ref="FY89" ca="1">IFERROR(_xlfn.STDEV.S(IF(('1. Database - raw'!FA$7:FC$494&gt;0)*('1. Database - raw'!$AD$7:$AD$494=$A89)*(INDIRECT($Q89,TRUE)=$O89),'1. Database - raw'!FA$7:FC$494)),"")</f>
        <v>0</v>
      </c>
      <c r="FZ89" s="15">
        <f t="array" aca="1" ref="FZ89" ca="1">IFERROR(IF(COUNT(IF(('1. Database - raw'!FA$7:FC$494&gt;0)*('1. Database - raw'!$AD$7:$AD$494=$A89)*(INDIRECT($Q89,TRUE)=$O89),'1. Database - raw'!FA$7:FC$494))&gt;0,COUNT(IF(('1. Database - raw'!FA$7:FC$494&gt;0)*('1. Database - raw'!$AD$7:$AD$494=$A89)*(INDIRECT($Q89,TRUE)=$O89),'1. Database - raw'!FA$7:FC$494)),""),"")</f>
        <v>2</v>
      </c>
      <c r="GA89" s="14">
        <f t="shared" ca="1" si="259"/>
        <v>7.9999999999999982</v>
      </c>
      <c r="GB89" s="19">
        <f t="shared" ca="1" si="260"/>
        <v>7.9999999999999982</v>
      </c>
      <c r="GC89" s="19">
        <f t="shared" ca="1" si="261"/>
        <v>7.9999999999999982</v>
      </c>
      <c r="GD89" s="19">
        <f t="array" aca="1" ref="GD89" ca="1">IFERROR(AVERAGE(IF(('1. Database - raw'!FG$7:FI$494&gt;0)*('1. Database - raw'!$AD$7:$AD$494=$A89)*(INDIRECT($Q89,TRUE)=$O89),'1. Database - raw'!FG$7:FI$494)),"")</f>
        <v>8</v>
      </c>
      <c r="GE89" s="33">
        <f t="array" aca="1" ref="GE89" ca="1">IFERROR(_xlfn.STDEV.S(IF(('1. Database - raw'!FG$7:FI$494&gt;0)*('1. Database - raw'!$AD$7:$AD$494=$A89)*(INDIRECT($Q89,TRUE)=$O89),'1. Database - raw'!FG$7:FI$494)),"")</f>
        <v>0</v>
      </c>
      <c r="GF89" s="15">
        <f t="array" aca="1" ref="GF89" ca="1">IFERROR(IF(COUNT(IF(('1. Database - raw'!FG$7:FI$494&gt;0)*('1. Database - raw'!$AD$7:$AD$494=$A89)*(INDIRECT($Q89,TRUE)=$O89),'1. Database - raw'!FG$7:FI$494))&gt;0,COUNT(IF(('1. Database - raw'!FG$7:FI$494&gt;0)*('1. Database - raw'!$AD$7:$AD$494=$A89)*(INDIRECT($Q89,TRUE)=$O89),'1. Database - raw'!FG$7:FI$494)),""),"")</f>
        <v>2</v>
      </c>
      <c r="GG89" s="14">
        <f t="shared" ca="1" si="262"/>
        <v>4.9999999999999991</v>
      </c>
      <c r="GH89" s="19">
        <f t="shared" ca="1" si="263"/>
        <v>4.9999999999999991</v>
      </c>
      <c r="GI89" s="19">
        <f t="shared" ca="1" si="264"/>
        <v>4.9999999999999991</v>
      </c>
      <c r="GJ89" s="19">
        <f t="array" aca="1" ref="GJ89" ca="1">IFERROR(AVERAGE(IF(('1. Database - raw'!FM$7:FO$494&gt;0)*('1. Database - raw'!$AD$7:$AD$494=$A89)*(INDIRECT($Q89,TRUE)=$O89),'1. Database - raw'!FM$7:FO$494)),"")</f>
        <v>5</v>
      </c>
      <c r="GK89" s="33">
        <f t="array" aca="1" ref="GK89" ca="1">IFERROR(_xlfn.STDEV.S(IF(('1. Database - raw'!FM$7:FO$494&gt;0)*('1. Database - raw'!$AD$7:$AD$494=$A89)*(INDIRECT($Q89,TRUE)=$O89),'1. Database - raw'!FM$7:FO$494)),"")</f>
        <v>0</v>
      </c>
      <c r="GL89" s="15">
        <f t="array" aca="1" ref="GL89" ca="1">IFERROR(IF(COUNT(IF(('1. Database - raw'!FM$7:FO$494&gt;0)*('1. Database - raw'!$AD$7:$AD$494=$A89)*(INDIRECT($Q89,TRUE)=$O89),'1. Database - raw'!FM$7:FO$494))&gt;0,COUNT(IF(('1. Database - raw'!FM$7:FO$494&gt;0)*('1. Database - raw'!$AD$7:$AD$494=$A89)*(INDIRECT($Q89,TRUE)=$O89),'1. Database - raw'!FM$7:FO$494)),""),"")</f>
        <v>2</v>
      </c>
      <c r="GM89" s="14">
        <f t="shared" ca="1" si="265"/>
        <v>47.720491655048171</v>
      </c>
      <c r="GN89" s="19">
        <f t="shared" ca="1" si="266"/>
        <v>79.735573691098537</v>
      </c>
      <c r="GO89" s="19">
        <f t="shared" ca="1" si="267"/>
        <v>61.6848504815935</v>
      </c>
      <c r="GP89" s="19">
        <f t="array" aca="1" ref="GP89" ca="1">IFERROR(AVERAGE(IF(('1. Database - raw'!FS$7:FU$494&gt;0)*('1. Database - raw'!$AD$7:$AD$494=$A89)*(INDIRECT($Q89,TRUE)=$O89),'1. Database - raw'!FS$7:FU$494)),"")</f>
        <v>66.45</v>
      </c>
      <c r="GQ89" s="33">
        <f t="array" aca="1" ref="GQ89" ca="1">IFERROR(_xlfn.STDEV.S(IF(('1. Database - raw'!FS$7:FU$494&gt;0)*('1. Database - raw'!$AD$7:$AD$494=$A89)*(INDIRECT($Q89,TRUE)=$O89),'1. Database - raw'!FS$7:FU$494)),"")</f>
        <v>26.618793568691874</v>
      </c>
      <c r="GR89" s="15">
        <f t="array" aca="1" ref="GR89" ca="1">IFERROR(IF(COUNT(IF(('1. Database - raw'!FS$7:FU$494&gt;0)*('1. Database - raw'!$AD$7:$AD$494=$A89)*(INDIRECT($Q89,TRUE)=$O89),'1. Database - raw'!FS$7:FU$494))&gt;0,COUNT(IF(('1. Database - raw'!FS$7:FU$494&gt;0)*('1. Database - raw'!$AD$7:$AD$494=$A89)*(INDIRECT($Q89,TRUE)=$O89),'1. Database - raw'!FS$7:FU$494)),""),"")</f>
        <v>20</v>
      </c>
      <c r="GS89" s="14" t="str">
        <f t="shared" ca="1" si="268"/>
        <v/>
      </c>
      <c r="GT89" s="19" t="str">
        <f t="shared" ca="1" si="269"/>
        <v/>
      </c>
      <c r="GU89" s="19" t="str">
        <f t="shared" ca="1" si="270"/>
        <v/>
      </c>
      <c r="GV89" s="19">
        <f t="array" aca="1" ref="GV89" ca="1">IFERROR(AVERAGE(IF(('1. Database - raw'!FY$7:GA$494&gt;0)*('1. Database - raw'!$AD$7:$AD$494=$A89)*(INDIRECT($Q89,TRUE)=$O89),'1. Database - raw'!FY$7:GA$494)),"")</f>
        <v>42.2</v>
      </c>
      <c r="GW89" s="33" t="str">
        <f t="array" aca="1" ref="GW89" ca="1">IFERROR(_xlfn.STDEV.S(IF(('1. Database - raw'!FY$7:GA$494&gt;0)*('1. Database - raw'!$AD$7:$AD$494=$A89)*(INDIRECT($Q89,TRUE)=$O89),'1. Database - raw'!FY$7:GA$494)),"")</f>
        <v/>
      </c>
      <c r="GX89" s="15">
        <f t="array" aca="1" ref="GX89" ca="1">IFERROR(IF(COUNT(IF(('1. Database - raw'!FY$7:GA$494&gt;0)*('1. Database - raw'!$AD$7:$AD$494=$A89)*(INDIRECT($Q89,TRUE)=$O89),'1. Database - raw'!FY$7:GA$494))&gt;0,COUNT(IF(('1. Database - raw'!FY$7:GA$494&gt;0)*('1. Database - raw'!$AD$7:$AD$494=$A89)*(INDIRECT($Q89,TRUE)=$O89),'1. Database - raw'!FY$7:GA$494)),""),"")</f>
        <v>1</v>
      </c>
      <c r="GY89" s="14" t="str">
        <f t="shared" ca="1" si="271"/>
        <v/>
      </c>
      <c r="GZ89" s="19" t="str">
        <f t="shared" ca="1" si="272"/>
        <v/>
      </c>
      <c r="HA89" s="19" t="str">
        <f t="shared" ca="1" si="273"/>
        <v/>
      </c>
      <c r="HB89" s="19" t="str">
        <f t="array" aca="1" ref="HB89" ca="1">IFERROR(AVERAGE(IF(('1. Database - raw'!GE$7:GG$494&gt;0)*('1. Database - raw'!$AD$7:$AD$494=$A89)*(INDIRECT($Q89,TRUE)=$O89),'1. Database - raw'!GE$7:GG$494)),"")</f>
        <v/>
      </c>
      <c r="HC89" s="33" t="str">
        <f t="array" aca="1" ref="HC89" ca="1">IFERROR(_xlfn.STDEV.S(IF(('1. Database - raw'!GE$7:GG$494&gt;0)*('1. Database - raw'!$AD$7:$AD$494=$A89)*(INDIRECT($Q89,TRUE)=$O89),'1. Database - raw'!GE$7:GG$494)),"")</f>
        <v/>
      </c>
      <c r="HD89" s="15" t="str">
        <f t="array" aca="1" ref="HD89" ca="1">IFERROR(IF(COUNT(IF(('1. Database - raw'!GE$7:GG$494&gt;0)*('1. Database - raw'!$AD$7:$AD$494=$A89)*(INDIRECT($Q89,TRUE)=$O89),'1. Database - raw'!GE$7:GG$494))&gt;0,COUNT(IF(('1. Database - raw'!GE$7:GG$494&gt;0)*('1. Database - raw'!$AD$7:$AD$494=$A89)*(INDIRECT($Q89,TRUE)=$O89),'1. Database - raw'!GE$7:GG$494)),""),"")</f>
        <v/>
      </c>
      <c r="HE89" s="14" t="str">
        <f t="shared" ca="1" si="274"/>
        <v/>
      </c>
      <c r="HF89" s="19" t="str">
        <f t="shared" ca="1" si="275"/>
        <v/>
      </c>
      <c r="HG89" s="19" t="str">
        <f t="shared" ca="1" si="276"/>
        <v/>
      </c>
      <c r="HH89" s="19" t="str">
        <f t="array" aca="1" ref="HH89" ca="1">IFERROR(AVERAGE(IF(('1. Database - raw'!GK$7:GM$494&gt;0)*('1. Database - raw'!$AD$7:$AD$494=$A89)*(INDIRECT($Q89,TRUE)=$O89),'1. Database - raw'!GK$7:GM$494)),"")</f>
        <v/>
      </c>
      <c r="HI89" s="33" t="str">
        <f t="array" aca="1" ref="HI89" ca="1">IFERROR(_xlfn.STDEV.S(IF(('1. Database - raw'!GK$7:GM$494&gt;0)*('1. Database - raw'!$AD$7:$AD$494=$A89)*(INDIRECT($Q89,TRUE)=$O89),'1. Database - raw'!GK$7:GM$494)),"")</f>
        <v/>
      </c>
      <c r="HJ89" s="15" t="str">
        <f t="array" aca="1" ref="HJ89" ca="1">IFERROR(IF(COUNT(IF(('1. Database - raw'!GK$7:GM$494&gt;0)*('1. Database - raw'!$AD$7:$AD$494=$A89)*(INDIRECT($Q89,TRUE)=$O89),'1. Database - raw'!GK$7:GM$494))&gt;0,COUNT(IF(('1. Database - raw'!GK$7:GM$494&gt;0)*('1. Database - raw'!$AD$7:$AD$494=$A89)*(INDIRECT($Q89,TRUE)=$O89),'1. Database - raw'!GK$7:GM$494)),""),"")</f>
        <v/>
      </c>
      <c r="HK89" s="14" t="str">
        <f t="shared" ca="1" si="277"/>
        <v/>
      </c>
      <c r="HL89" s="19" t="str">
        <f t="shared" ca="1" si="278"/>
        <v/>
      </c>
      <c r="HM89" s="19" t="str">
        <f t="shared" ca="1" si="279"/>
        <v/>
      </c>
      <c r="HN89" s="19" t="str">
        <f t="array" aca="1" ref="HN89" ca="1">IFERROR(AVERAGE(IF(('1. Database - raw'!GQ$7:GS$494&gt;0)*('1. Database - raw'!$AD$7:$AD$494=$A89)*(INDIRECT($Q89,TRUE)=$O89),'1. Database - raw'!GQ$7:GS$494)),"")</f>
        <v/>
      </c>
      <c r="HO89" s="33" t="str">
        <f t="array" aca="1" ref="HO89" ca="1">IFERROR(_xlfn.STDEV.S(IF(('1. Database - raw'!GQ$7:GS$494&gt;0)*('1. Database - raw'!$AD$7:$AD$494=$A89)*(INDIRECT($Q89,TRUE)=$O89),'1. Database - raw'!GQ$7:GS$494)),"")</f>
        <v/>
      </c>
      <c r="HP89" s="15" t="str">
        <f t="array" aca="1" ref="HP89" ca="1">IFERROR(IF(COUNT(IF(('1. Database - raw'!GQ$7:GS$494&gt;0)*('1. Database - raw'!$AD$7:$AD$494=$A89)*(INDIRECT($Q89,TRUE)=$O89),'1. Database - raw'!GQ$7:GS$494))&gt;0,COUNT(IF(('1. Database - raw'!GQ$7:GS$494&gt;0)*('1. Database - raw'!$AD$7:$AD$494=$A89)*(INDIRECT($Q89,TRUE)=$O89),'1. Database - raw'!GQ$7:GS$494)),""),"")</f>
        <v/>
      </c>
      <c r="HQ89" s="14" t="str">
        <f t="shared" ca="1" si="280"/>
        <v/>
      </c>
      <c r="HR89" s="19" t="str">
        <f t="shared" ca="1" si="281"/>
        <v/>
      </c>
      <c r="HS89" s="19" t="str">
        <f t="shared" ca="1" si="282"/>
        <v/>
      </c>
      <c r="HT89" s="19" t="str">
        <f t="array" aca="1" ref="HT89" ca="1">IFERROR(AVERAGE(IF(('1. Database - raw'!GW$7:GY$494&gt;0)*('1. Database - raw'!$AD$7:$AD$494=$A89)*(INDIRECT($Q89,TRUE)=$O89),'1. Database - raw'!GW$7:GY$494)),"")</f>
        <v/>
      </c>
      <c r="HU89" s="33" t="str">
        <f t="array" aca="1" ref="HU89" ca="1">IFERROR(_xlfn.STDEV.S(IF(('1. Database - raw'!GW$7:GY$494&gt;0)*('1. Database - raw'!$AD$7:$AD$494=$A89)*(INDIRECT($Q89,TRUE)=$O89),'1. Database - raw'!GW$7:GY$494)),"")</f>
        <v/>
      </c>
      <c r="HV89" s="15" t="str">
        <f t="array" aca="1" ref="HV89" ca="1">IFERROR(IF(COUNT(IF(('1. Database - raw'!GW$7:GY$494&gt;0)*('1. Database - raw'!$AD$7:$AD$494=$A89)*(INDIRECT($Q89,TRUE)=$O89),'1. Database - raw'!GW$7:GY$494))&gt;0,COUNT(IF(('1. Database - raw'!GW$7:GY$494&gt;0)*('1. Database - raw'!$AD$7:$AD$494=$A89)*(INDIRECT($Q89,TRUE)=$O89),'1. Database - raw'!GW$7:GY$494)),""),"")</f>
        <v/>
      </c>
      <c r="HW89" s="14" t="str">
        <f t="shared" ca="1" si="283"/>
        <v/>
      </c>
      <c r="HX89" s="19" t="str">
        <f t="shared" ca="1" si="284"/>
        <v/>
      </c>
      <c r="HY89" s="19" t="str">
        <f t="shared" ca="1" si="285"/>
        <v/>
      </c>
      <c r="HZ89" s="19" t="str">
        <f t="array" aca="1" ref="HZ89" ca="1">IFERROR(AVERAGE(IF(('1. Database - raw'!HC$7:HE$494&gt;0)*('1. Database - raw'!$AD$7:$AD$494=$A89)*(INDIRECT($Q89,TRUE)=$O89),'1. Database - raw'!HC$7:HE$494)),"")</f>
        <v/>
      </c>
      <c r="IA89" s="33" t="str">
        <f t="array" aca="1" ref="IA89" ca="1">IFERROR(_xlfn.STDEV.S(IF(('1. Database - raw'!HC$7:HE$494&gt;0)*('1. Database - raw'!$AD$7:$AD$494=$A89)*(INDIRECT($Q89,TRUE)=$O89),'1. Database - raw'!HC$7:HE$494)),"")</f>
        <v/>
      </c>
      <c r="IB89" s="15" t="str">
        <f t="array" aca="1" ref="IB89" ca="1">IFERROR(IF(COUNT(IF(('1. Database - raw'!HC$7:HE$494&gt;0)*('1. Database - raw'!$AD$7:$AD$494=$A89)*(INDIRECT($Q89,TRUE)=$O89),'1. Database - raw'!HC$7:HE$494))&gt;0,COUNT(IF(('1. Database - raw'!HC$7:HE$494&gt;0)*('1. Database - raw'!$AD$7:$AD$494=$A89)*(INDIRECT($Q89,TRUE)=$O89),'1. Database - raw'!HC$7:HE$494)),""),"")</f>
        <v/>
      </c>
      <c r="IC89" s="14" t="str">
        <f t="shared" ca="1" si="286"/>
        <v/>
      </c>
      <c r="ID89" s="19" t="str">
        <f t="shared" ca="1" si="287"/>
        <v/>
      </c>
      <c r="IE89" s="19" t="str">
        <f t="shared" ca="1" si="288"/>
        <v/>
      </c>
      <c r="IF89" s="19" t="str">
        <f t="array" aca="1" ref="IF89" ca="1">IFERROR(AVERAGE(IF(('1. Database - raw'!HI$7:HK$494&gt;0)*('1. Database - raw'!$AD$7:$AD$494=$A89)*(INDIRECT($Q89,TRUE)=$O89),'1. Database - raw'!HI$7:HK$494)),"")</f>
        <v/>
      </c>
      <c r="IG89" s="33" t="str">
        <f t="array" aca="1" ref="IG89" ca="1">IFERROR(_xlfn.STDEV.S(IF(('1. Database - raw'!HI$7:HK$494&gt;0)*('1. Database - raw'!$AD$7:$AD$494=$A89)*(INDIRECT($Q89,TRUE)=$O89),'1. Database - raw'!HI$7:HK$494)),"")</f>
        <v/>
      </c>
      <c r="IH89" s="15" t="str">
        <f t="array" aca="1" ref="IH89" ca="1">IFERROR(IF(COUNT(IF(('1. Database - raw'!HI$7:HK$494&gt;0)*('1. Database - raw'!$AD$7:$AD$494=$A89)*(INDIRECT($Q89,TRUE)=$O89),'1. Database - raw'!HI$7:HK$494))&gt;0,COUNT(IF(('1. Database - raw'!HI$7:HK$494&gt;0)*('1. Database - raw'!$AD$7:$AD$494=$A89)*(INDIRECT($Q89,TRUE)=$O89),'1. Database - raw'!HI$7:HK$494)),""),"")</f>
        <v/>
      </c>
      <c r="II89" s="14" t="str">
        <f t="shared" ca="1" si="289"/>
        <v/>
      </c>
      <c r="IJ89" s="19" t="str">
        <f t="shared" ca="1" si="290"/>
        <v/>
      </c>
      <c r="IK89" s="19" t="str">
        <f t="shared" ca="1" si="291"/>
        <v/>
      </c>
      <c r="IL89" s="19" t="str">
        <f t="array" aca="1" ref="IL89" ca="1">IFERROR(AVERAGE(IF(('1. Database - raw'!HO$7:HQ$494&gt;0)*('1. Database - raw'!$AD$7:$AD$494=$A89)*(INDIRECT($Q89,TRUE)=$O89),'1. Database - raw'!HO$7:HQ$494)),"")</f>
        <v/>
      </c>
      <c r="IM89" s="33" t="str">
        <f t="array" aca="1" ref="IM89" ca="1">IFERROR(_xlfn.STDEV.S(IF(('1. Database - raw'!HO$7:HQ$494&gt;0)*('1. Database - raw'!$AD$7:$AD$494=$A89)*(INDIRECT($Q89,TRUE)=$O89),'1. Database - raw'!HO$7:HQ$494)),"")</f>
        <v/>
      </c>
      <c r="IN89" s="15" t="str">
        <f t="array" aca="1" ref="IN89" ca="1">IFERROR(IF(COUNT(IF(('1. Database - raw'!HO$7:HQ$494&gt;0)*('1. Database - raw'!$AD$7:$AD$494=$A89)*(INDIRECT($Q89,TRUE)=$O89),'1. Database - raw'!HO$7:HQ$494))&gt;0,COUNT(IF(('1. Database - raw'!HO$7:HQ$494&gt;0)*('1. Database - raw'!$AD$7:$AD$494=$A89)*(INDIRECT($Q89,TRUE)=$O89),'1. Database - raw'!HO$7:HQ$494)),""),"")</f>
        <v/>
      </c>
      <c r="IO89" s="14">
        <f t="shared" ca="1" si="292"/>
        <v>41.105814121582306</v>
      </c>
      <c r="IP89" s="19">
        <f t="shared" ca="1" si="293"/>
        <v>66.451179939338545</v>
      </c>
      <c r="IQ89" s="19">
        <f t="shared" ca="1" si="294"/>
        <v>52.264039747672292</v>
      </c>
      <c r="IR89" s="19">
        <f t="array" aca="1" ref="IR89" ca="1">IFERROR(AVERAGE(IF(('1. Database - raw'!HU$7:HW$494&gt;0)*('1. Database - raw'!$AD$7:$AD$494=$A89)*(INDIRECT($Q89,TRUE)=$O89),'1. Database - raw'!HU$7:HW$494)),"")</f>
        <v>55</v>
      </c>
      <c r="IS89" s="33">
        <f t="array" aca="1" ref="IS89" ca="1">IFERROR(_xlfn.STDEV.S(IF(('1. Database - raw'!HU$7:HW$494&gt;0)*('1. Database - raw'!$AD$7:$AD$494=$A89)*(INDIRECT($Q89,TRUE)=$O89),'1. Database - raw'!HU$7:HW$494)),"")</f>
        <v>18.027756377319946</v>
      </c>
      <c r="IT89" s="15">
        <f t="array" aca="1" ref="IT89" ca="1">IFERROR(IF(COUNT(IF(('1. Database - raw'!HU$7:HW$494&gt;0)*('1. Database - raw'!$AD$7:$AD$494=$A89)*(INDIRECT($Q89,TRUE)=$O89),'1. Database - raw'!HU$7:HW$494))&gt;0,COUNT(IF(('1. Database - raw'!HU$7:HW$494&gt;0)*('1. Database - raw'!$AD$7:$AD$494=$A89)*(INDIRECT($Q89,TRUE)=$O89),'1. Database - raw'!HU$7:HW$494)),""),"")</f>
        <v>3</v>
      </c>
      <c r="IU89" s="14">
        <f t="shared" ca="1" si="295"/>
        <v>137.58325989710207</v>
      </c>
      <c r="IV89" s="19">
        <f t="shared" ca="1" si="296"/>
        <v>201.39157748971365</v>
      </c>
      <c r="IW89" s="19">
        <f t="shared" ca="1" si="297"/>
        <v>166.45753136116926</v>
      </c>
      <c r="IX89" s="19">
        <f t="array" aca="1" ref="IX89" ca="1">IFERROR(AVERAGE(IF(('1. Database - raw'!IA$7:IC$494&gt;0)*('1. Database - raw'!$AD$7:$AD$494=$A89)*(INDIRECT($Q89,TRUE)=$O89),'1. Database - raw'!IA$7:IC$494)),"")</f>
        <v>173.33333333333334</v>
      </c>
      <c r="IY89" s="33">
        <f t="array" aca="1" ref="IY89" ca="1">IFERROR(_xlfn.STDEV.S(IF(('1. Database - raw'!IA$7:IC$494&gt;0)*('1. Database - raw'!$AD$7:$AD$494=$A89)*(INDIRECT($Q89,TRUE)=$O89),'1. Database - raw'!IA$7:IC$494)),"")</f>
        <v>50.332229568471689</v>
      </c>
      <c r="IZ89" s="15">
        <f t="array" aca="1" ref="IZ89" ca="1">IFERROR(IF(COUNT(IF(('1. Database - raw'!IA$7:IC$494&gt;0)*('1. Database - raw'!$AD$7:$AD$494=$A89)*(INDIRECT($Q89,TRUE)=$O89),'1. Database - raw'!IA$7:IC$494))&gt;0,COUNT(IF(('1. Database - raw'!IA$7:IC$494&gt;0)*('1. Database - raw'!$AD$7:$AD$494=$A89)*(INDIRECT($Q89,TRUE)=$O89),'1. Database - raw'!IA$7:IC$494)),""),"")</f>
        <v>3</v>
      </c>
      <c r="JA89" s="14">
        <f t="shared" ca="1" si="298"/>
        <v>96.121080646671288</v>
      </c>
      <c r="JB89" s="19">
        <f t="shared" ca="1" si="299"/>
        <v>135.44180601313764</v>
      </c>
      <c r="JC89" s="19">
        <f t="shared" ca="1" si="300"/>
        <v>114.10001208904237</v>
      </c>
      <c r="JD89" s="19">
        <f t="array" aca="1" ref="JD89" ca="1">IFERROR(AVERAGE(IF(('1. Database - raw'!IG$7:II$494&gt;0)*('1. Database - raw'!$AD$7:$AD$494=$A89)*(INDIRECT($Q89,TRUE)=$O89),'1. Database - raw'!IG$7:II$494)),"")</f>
        <v>118.33333333333333</v>
      </c>
      <c r="JE89" s="33">
        <f t="array" aca="1" ref="JE89" ca="1">IFERROR(_xlfn.STDEV.S(IF(('1. Database - raw'!IG$7:II$494&gt;0)*('1. Database - raw'!$AD$7:$AD$494=$A89)*(INDIRECT($Q89,TRUE)=$O89),'1. Database - raw'!IG$7:II$494)),"")</f>
        <v>32.532035493238538</v>
      </c>
      <c r="JF89" s="15">
        <f t="array" aca="1" ref="JF89" ca="1">IFERROR(IF(COUNT(IF(('1. Database - raw'!IG$7:II$494&gt;0)*('1. Database - raw'!$AD$7:$AD$494=$A89)*(INDIRECT($Q89,TRUE)=$O89),'1. Database - raw'!IG$7:II$494))&gt;0,COUNT(IF(('1. Database - raw'!IG$7:II$494&gt;0)*('1. Database - raw'!$AD$7:$AD$494=$A89)*(INDIRECT($Q89,TRUE)=$O89),'1. Database - raw'!IG$7:II$494)),""),"")</f>
        <v>3</v>
      </c>
      <c r="JG89" s="145">
        <f t="shared" ca="1" si="301"/>
        <v>4.12286557881409</v>
      </c>
      <c r="JH89" s="146">
        <f t="shared" ca="1" si="302"/>
        <v>7.125608630191393</v>
      </c>
      <c r="JI89" s="146">
        <f t="shared" ca="1" si="303"/>
        <v>5.4201408237717139</v>
      </c>
      <c r="JJ89" s="146">
        <f t="array" aca="1" ref="JJ89" ca="1">IFERROR(AVERAGE(IF(('1. Database - raw'!IM$7:IO$494&gt;0)*('1. Database - raw'!$AD$7:$AD$494=$A89)*(INDIRECT($Q89,TRUE)=$O89),'1. Database - raw'!IM$7:IO$494)),"")</f>
        <v>5.8599999999999994</v>
      </c>
      <c r="JK89" s="277">
        <f t="array" aca="1" ref="JK89" ca="1">IFERROR(_xlfn.STDEV.S(IF(('1. Database - raw'!IM$7:IO$494&gt;0)*('1. Database - raw'!$AD$7:$AD$494=$A89)*(INDIRECT($Q89,TRUE)=$O89),'1. Database - raw'!IM$7:IO$494)),"")</f>
        <v>2.4082475919817132</v>
      </c>
      <c r="JL89" s="15">
        <f t="array" aca="1" ref="JL89" ca="1">IFERROR(IF(COUNT(IF(('1. Database - raw'!IM$7:IO$494&gt;0)*('1. Database - raw'!$AD$7:$AD$494=$A89)*(INDIRECT($Q89,TRUE)=$O89),'1. Database - raw'!IM$7:IO$494))&gt;0,COUNT(IF(('1. Database - raw'!IM$7:IO$494&gt;0)*('1. Database - raw'!$AD$7:$AD$494=$A89)*(INDIRECT($Q89,TRUE)=$O89),'1. Database - raw'!IM$7:IO$494)),""),"")</f>
        <v>15</v>
      </c>
      <c r="JM89" s="145" t="str">
        <f t="shared" ca="1" si="304"/>
        <v/>
      </c>
      <c r="JN89" s="146" t="str">
        <f t="shared" ca="1" si="305"/>
        <v/>
      </c>
      <c r="JO89" s="146" t="str">
        <f t="shared" ca="1" si="306"/>
        <v/>
      </c>
      <c r="JP89" s="146" t="str">
        <f t="array" aca="1" ref="JP89" ca="1">IFERROR(AVERAGE(IF(('1. Database - raw'!IS$7:IU$494&gt;0)*('1. Database - raw'!$AD$7:$AD$494=$A89)*(INDIRECT($Q89,TRUE)=$O89),'1. Database - raw'!IS$7:IU$494)),"")</f>
        <v/>
      </c>
      <c r="JQ89" s="277" t="str">
        <f t="array" aca="1" ref="JQ89" ca="1">IFERROR(_xlfn.STDEV.S(IF(('1. Database - raw'!IS$7:IU$494&gt;0)*('1. Database - raw'!$AD$7:$AD$494=$A89)*(INDIRECT($Q89,TRUE)=$O89),'1. Database - raw'!IS$7:IU$494)),"")</f>
        <v/>
      </c>
      <c r="JR89" s="15" t="str">
        <f t="array" aca="1" ref="JR89" ca="1">IFERROR(IF(COUNT(IF(('1. Database - raw'!IS$7:IU$494&gt;0)*('1. Database - raw'!$AD$7:$AD$494=$A89)*(INDIRECT($Q89,TRUE)=$O89),'1. Database - raw'!IS$7:IU$494))&gt;0,COUNT(IF(('1. Database - raw'!IS$7:IU$494&gt;0)*('1. Database - raw'!$AD$7:$AD$494=$A89)*(INDIRECT($Q89,TRUE)=$O89),'1. Database - raw'!IS$7:IU$494)),""),"")</f>
        <v/>
      </c>
      <c r="JS89" s="145" t="str">
        <f t="shared" ca="1" si="307"/>
        <v/>
      </c>
      <c r="JT89" s="146" t="str">
        <f t="shared" ca="1" si="308"/>
        <v/>
      </c>
      <c r="JU89" s="146" t="str">
        <f t="shared" ca="1" si="309"/>
        <v/>
      </c>
      <c r="JV89" s="146" t="str">
        <f t="array" aca="1" ref="JV89" ca="1">IFERROR(AVERAGE(IF(('1. Database - raw'!IY$7:JA$494&gt;0)*('1. Database - raw'!$AD$7:$AD$494=$A89)*(INDIRECT($Q89,TRUE)=$O89),'1. Database - raw'!IY$7:JA$494)),"")</f>
        <v/>
      </c>
      <c r="JW89" s="277" t="str">
        <f t="array" aca="1" ref="JW89" ca="1">IFERROR(_xlfn.STDEV.S(IF(('1. Database - raw'!IY$7:JA$494&gt;0)*('1. Database - raw'!$AD$7:$AD$494=$A89)*(INDIRECT($Q89,TRUE)=$O89),'1. Database - raw'!IY$7:JA$494)),"")</f>
        <v/>
      </c>
      <c r="JX89" s="15" t="str">
        <f t="array" aca="1" ref="JX89" ca="1">IFERROR(IF(COUNT(IF(('1. Database - raw'!IY$7:JA$494&gt;0)*('1. Database - raw'!$AD$7:$AD$494=$A89)*(INDIRECT($Q89,TRUE)=$O89),'1. Database - raw'!IY$7:JA$494))&gt;0,COUNT(IF(('1. Database - raw'!IY$7:JA$494&gt;0)*('1. Database - raw'!$AD$7:$AD$494=$A89)*(INDIRECT($Q89,TRUE)=$O89),'1. Database - raw'!IY$7:JA$494)),""),"")</f>
        <v/>
      </c>
      <c r="JY89" s="145" t="str">
        <f t="shared" ca="1" si="310"/>
        <v/>
      </c>
      <c r="JZ89" s="146" t="str">
        <f t="shared" ca="1" si="311"/>
        <v/>
      </c>
      <c r="KA89" s="146" t="str">
        <f t="shared" ca="1" si="312"/>
        <v/>
      </c>
      <c r="KB89" s="146" t="str">
        <f t="array" aca="1" ref="KB89" ca="1">IFERROR(AVERAGE(IF(('1. Database - raw'!JE$7:JG$494&gt;0)*('1. Database - raw'!$AD$7:$AD$494=$A89)*(INDIRECT($Q89,TRUE)=$O89),'1. Database - raw'!JE$7:JG$494)),"")</f>
        <v/>
      </c>
      <c r="KC89" s="277" t="str">
        <f t="array" aca="1" ref="KC89" ca="1">IFERROR(_xlfn.STDEV.S(IF(('1. Database - raw'!JE$7:JG$494&gt;0)*('1. Database - raw'!$AD$7:$AD$494=$A89)*(INDIRECT($Q89,TRUE)=$O89),'1. Database - raw'!JE$7:JG$494)),"")</f>
        <v/>
      </c>
      <c r="KD89" s="15" t="str">
        <f t="array" aca="1" ref="KD89" ca="1">IFERROR(IF(COUNT(IF(('1. Database - raw'!JE$7:JG$494&gt;0)*('1. Database - raw'!$AD$7:$AD$494=$A89)*(INDIRECT($Q89,TRUE)=$O89),'1. Database - raw'!JE$7:JG$494))&gt;0,COUNT(IF(('1. Database - raw'!JE$7:JG$494&gt;0)*('1. Database - raw'!$AD$7:$AD$494=$A89)*(INDIRECT($Q89,TRUE)=$O89),'1. Database - raw'!JE$7:JG$494)),""),"")</f>
        <v/>
      </c>
      <c r="KE89" s="145" t="str">
        <f t="shared" ca="1" si="313"/>
        <v/>
      </c>
      <c r="KF89" s="146" t="str">
        <f t="shared" ca="1" si="314"/>
        <v/>
      </c>
      <c r="KG89" s="146" t="str">
        <f t="shared" ca="1" si="315"/>
        <v/>
      </c>
      <c r="KH89" s="146" t="str">
        <f t="array" aca="1" ref="KH89" ca="1">IFERROR(AVERAGE(IF(('1. Database - raw'!JK$7:JM$494&gt;0)*('1. Database - raw'!$AD$7:$AD$494=$A89)*(INDIRECT($Q89,TRUE)=$O89),'1. Database - raw'!JK$7:JM$494)),"")</f>
        <v/>
      </c>
      <c r="KI89" s="277" t="str">
        <f t="array" aca="1" ref="KI89" ca="1">IFERROR(_xlfn.STDEV.S(IF(('1. Database - raw'!JK$7:JM$494&gt;0)*('1. Database - raw'!$AD$7:$AD$494=$A89)*(INDIRECT($Q89,TRUE)=$O89),'1. Database - raw'!JK$7:JM$494)),"")</f>
        <v/>
      </c>
      <c r="KJ89" s="15" t="str">
        <f t="array" aca="1" ref="KJ89" ca="1">IFERROR(IF(COUNT(IF(('1. Database - raw'!JK$7:JM$494&gt;0)*('1. Database - raw'!$AD$7:$AD$494=$A89)*(INDIRECT($Q89,TRUE)=$O89),'1. Database - raw'!JK$7:JM$494))&gt;0,COUNT(IF(('1. Database - raw'!JK$7:JM$494&gt;0)*('1. Database - raw'!$AD$7:$AD$494=$A89)*(INDIRECT($Q89,TRUE)=$O89),'1. Database - raw'!JK$7:JM$494)),""),"")</f>
        <v/>
      </c>
      <c r="KK89" s="145" t="str">
        <f t="shared" ca="1" si="316"/>
        <v/>
      </c>
      <c r="KL89" s="146" t="str">
        <f t="shared" ca="1" si="317"/>
        <v/>
      </c>
      <c r="KM89" s="146" t="str">
        <f t="shared" ca="1" si="318"/>
        <v/>
      </c>
      <c r="KN89" s="146" t="str">
        <f t="array" aca="1" ref="KN89" ca="1">IFERROR(AVERAGE(IF(('1. Database - raw'!JQ$7:JS$494&gt;0)*('1. Database - raw'!$AD$7:$AD$494=$A89)*(INDIRECT($Q89,TRUE)=$O89),'1. Database - raw'!JQ$7:JS$494)),"")</f>
        <v/>
      </c>
      <c r="KO89" s="277" t="str">
        <f t="array" aca="1" ref="KO89" ca="1">IFERROR(_xlfn.STDEV.S(IF(('1. Database - raw'!JQ$7:JS$494&gt;0)*('1. Database - raw'!$AD$7:$AD$494=$A89)*(INDIRECT($Q89,TRUE)=$O89),'1. Database - raw'!JQ$7:JS$494)),"")</f>
        <v/>
      </c>
      <c r="KP89" s="15" t="str">
        <f t="array" aca="1" ref="KP89" ca="1">IFERROR(IF(COUNT(IF(('1. Database - raw'!JQ$7:JS$494&gt;0)*('1. Database - raw'!$AD$7:$AD$494=$A89)*(INDIRECT($Q89,TRUE)=$O89),'1. Database - raw'!JQ$7:JS$494))&gt;0,COUNT(IF(('1. Database - raw'!JQ$7:JS$494&gt;0)*('1. Database - raw'!$AD$7:$AD$494=$A89)*(INDIRECT($Q89,TRUE)=$O89),'1. Database - raw'!JQ$7:JS$494)),""),"")</f>
        <v/>
      </c>
      <c r="KQ89" s="145" t="str">
        <f t="shared" ca="1" si="319"/>
        <v/>
      </c>
      <c r="KR89" s="146" t="str">
        <f t="shared" ca="1" si="320"/>
        <v/>
      </c>
      <c r="KS89" s="146" t="str">
        <f t="shared" ca="1" si="321"/>
        <v/>
      </c>
      <c r="KT89" s="146" t="str">
        <f t="array" aca="1" ref="KT89" ca="1">IFERROR(AVERAGE(IF(('1. Database - raw'!JW$7:JY$494&gt;0)*('1. Database - raw'!$AD$7:$AD$494=$A89)*(INDIRECT($Q89,TRUE)=$O89),'1. Database - raw'!JW$7:JY$494)),"")</f>
        <v/>
      </c>
      <c r="KU89" s="277" t="str">
        <f t="array" aca="1" ref="KU89" ca="1">IFERROR(_xlfn.STDEV.S(IF(('1. Database - raw'!JW$7:JY$494&gt;0)*('1. Database - raw'!$AD$7:$AD$494=$A89)*(INDIRECT($Q89,TRUE)=$O89),'1. Database - raw'!JW$7:JY$494)),"")</f>
        <v/>
      </c>
      <c r="KV89" s="15" t="str">
        <f t="array" aca="1" ref="KV89" ca="1">IFERROR(IF(COUNT(IF(('1. Database - raw'!JW$7:JY$494&gt;0)*('1. Database - raw'!$AD$7:$AD$494=$A89)*(INDIRECT($Q89,TRUE)=$O89),'1. Database - raw'!JW$7:JY$494))&gt;0,COUNT(IF(('1. Database - raw'!JW$7:JY$494&gt;0)*('1. Database - raw'!$AD$7:$AD$494=$A89)*(INDIRECT($Q89,TRUE)=$O89),'1. Database - raw'!JW$7:JY$494)),""),"")</f>
        <v/>
      </c>
      <c r="KW89" s="145" t="str">
        <f t="shared" ca="1" si="322"/>
        <v/>
      </c>
      <c r="KX89" s="146" t="str">
        <f t="shared" ca="1" si="323"/>
        <v/>
      </c>
      <c r="KY89" s="146" t="str">
        <f t="shared" ca="1" si="324"/>
        <v/>
      </c>
      <c r="KZ89" s="146" t="str">
        <f t="array" aca="1" ref="KZ89" ca="1">IFERROR(AVERAGE(IF(('1. Database - raw'!KC$7:KE$494&gt;0)*('1. Database - raw'!$AD$7:$AD$494=$A89)*(INDIRECT($Q89,TRUE)=$O89),'1. Database - raw'!KC$7:KE$494)),"")</f>
        <v/>
      </c>
      <c r="LA89" s="277" t="str">
        <f t="array" aca="1" ref="LA89" ca="1">IFERROR(_xlfn.STDEV.S(IF(('1. Database - raw'!KC$7:KE$494&gt;0)*('1. Database - raw'!$AD$7:$AD$494=$A89)*(INDIRECT($Q89,TRUE)=$O89),'1. Database - raw'!KC$7:KE$494)),"")</f>
        <v/>
      </c>
      <c r="LB89" s="15" t="str">
        <f t="array" aca="1" ref="LB89" ca="1">IFERROR(IF(COUNT(IF(('1. Database - raw'!KC$7:KE$494&gt;0)*('1. Database - raw'!$AD$7:$AD$494=$A89)*(INDIRECT($Q89,TRUE)=$O89),'1. Database - raw'!KC$7:KE$494))&gt;0,COUNT(IF(('1. Database - raw'!KC$7:KE$494&gt;0)*('1. Database - raw'!$AD$7:$AD$494=$A89)*(INDIRECT($Q89,TRUE)=$O89),'1. Database - raw'!KC$7:KE$494)),""),"")</f>
        <v/>
      </c>
      <c r="LC89" s="145" t="str">
        <f t="shared" ca="1" si="325"/>
        <v/>
      </c>
      <c r="LD89" s="146" t="str">
        <f t="shared" ca="1" si="326"/>
        <v/>
      </c>
      <c r="LE89" s="146" t="str">
        <f t="shared" ca="1" si="327"/>
        <v/>
      </c>
      <c r="LF89" s="146" t="str">
        <f t="array" aca="1" ref="LF89" ca="1">IFERROR(AVERAGE(IF(('1. Database - raw'!KI$7:KK$494&gt;0)*('1. Database - raw'!$AD$7:$AD$494=$A89)*(INDIRECT($Q89,TRUE)=$O89),'1. Database - raw'!KI$7:KK$494)),"")</f>
        <v/>
      </c>
      <c r="LG89" s="277" t="str">
        <f t="array" aca="1" ref="LG89" ca="1">IFERROR(_xlfn.STDEV.S(IF(('1. Database - raw'!KI$7:KK$494&gt;0)*('1. Database - raw'!$AD$7:$AD$494=$A89)*(INDIRECT($Q89,TRUE)=$O89),'1. Database - raw'!KI$7:KK$494)),"")</f>
        <v/>
      </c>
      <c r="LH89" s="15" t="str">
        <f t="array" aca="1" ref="LH89" ca="1">IFERROR(IF(COUNT(IF(('1. Database - raw'!KI$7:KK$494&gt;0)*('1. Database - raw'!$AD$7:$AD$494=$A89)*(INDIRECT($Q89,TRUE)=$O89),'1. Database - raw'!KI$7:KK$494))&gt;0,COUNT(IF(('1. Database - raw'!KI$7:KK$494&gt;0)*('1. Database - raw'!$AD$7:$AD$494=$A89)*(INDIRECT($Q89,TRUE)=$O89),'1. Database - raw'!KI$7:KK$494)),""),"")</f>
        <v/>
      </c>
      <c r="LI89" s="145">
        <f t="shared" ca="1" si="328"/>
        <v>0.38630626608235852</v>
      </c>
      <c r="LJ89" s="146">
        <f t="shared" ca="1" si="329"/>
        <v>1.5162308513069358</v>
      </c>
      <c r="LK89" s="146">
        <f t="shared" ca="1" si="330"/>
        <v>0.7653296536050711</v>
      </c>
      <c r="LL89" s="146">
        <f t="array" aca="1" ref="LL89" ca="1">IFERROR(AVERAGE(IF(('1. Database - raw'!KO$7:KQ$494&gt;0)*('1. Database - raw'!$AD$7:$AD$494=$A89)*(INDIRECT($Q89,TRUE)=$O89),'1. Database - raw'!KO$7:KQ$494)),"")</f>
        <v>0.92222222222222228</v>
      </c>
      <c r="LM89" s="277">
        <f t="array" aca="1" ref="LM89" ca="1">IFERROR(_xlfn.STDEV.S(IF(('1. Database - raw'!KO$7:KQ$494&gt;0)*('1. Database - raw'!$AD$7:$AD$494=$A89)*(INDIRECT($Q89,TRUE)=$O89),'1. Database - raw'!KO$7:KQ$494)),"")</f>
        <v>0.62003584125794231</v>
      </c>
      <c r="LN89" s="15">
        <f t="array" aca="1" ref="LN89" ca="1">IFERROR(IF(COUNT(IF(('1. Database - raw'!KO$7:KQ$494&gt;0)*('1. Database - raw'!$AD$7:$AD$494=$A89)*(INDIRECT($Q89,TRUE)=$O89),'1. Database - raw'!KO$7:KQ$494))&gt;0,COUNT(IF(('1. Database - raw'!KO$7:KQ$494&gt;0)*('1. Database - raw'!$AD$7:$AD$494=$A89)*(INDIRECT($Q89,TRUE)=$O89),'1. Database - raw'!KO$7:KQ$494)),""),"")</f>
        <v>9</v>
      </c>
      <c r="LO89" s="145" t="str">
        <f t="shared" ca="1" si="331"/>
        <v/>
      </c>
      <c r="LP89" s="146" t="str">
        <f t="shared" ca="1" si="332"/>
        <v/>
      </c>
      <c r="LQ89" s="146" t="str">
        <f t="shared" ca="1" si="333"/>
        <v/>
      </c>
      <c r="LR89" s="146">
        <f t="array" aca="1" ref="LR89" ca="1">IFERROR(AVERAGE(IF(('1. Database - raw'!KU$7:KW$494&gt;0)*('1. Database - raw'!$AD$7:$AD$494=$A89)*(INDIRECT($Q89,TRUE)=$O89),'1. Database - raw'!KU$7:KW$494)),"")</f>
        <v>1.1000000000000001</v>
      </c>
      <c r="LS89" s="277" t="str">
        <f t="array" aca="1" ref="LS89" ca="1">IFERROR(_xlfn.STDEV.S(IF(('1. Database - raw'!KU$7:KW$494&gt;0)*('1. Database - raw'!$AD$7:$AD$494=$A89)*(INDIRECT($Q89,TRUE)=$O89),'1. Database - raw'!KU$7:KW$494)),"")</f>
        <v/>
      </c>
      <c r="LT89" s="15">
        <f t="array" aca="1" ref="LT89" ca="1">IFERROR(IF(COUNT(IF(('1. Database - raw'!KU$7:KW$494&gt;0)*('1. Database - raw'!$AD$7:$AD$494=$A89)*(INDIRECT($Q89,TRUE)=$O89),'1. Database - raw'!KU$7:KW$494))&gt;0,COUNT(IF(('1. Database - raw'!KU$7:KW$494&gt;0)*('1. Database - raw'!$AD$7:$AD$494=$A89)*(INDIRECT($Q89,TRUE)=$O89),'1. Database - raw'!KU$7:KW$494)),""),"")</f>
        <v>1</v>
      </c>
      <c r="LU89" s="145" t="str">
        <f t="shared" ca="1" si="334"/>
        <v/>
      </c>
      <c r="LV89" s="146" t="str">
        <f t="shared" ca="1" si="335"/>
        <v/>
      </c>
      <c r="LW89" s="146" t="str">
        <f t="shared" ca="1" si="336"/>
        <v/>
      </c>
      <c r="LX89" s="146" t="str">
        <f t="array" aca="1" ref="LX89" ca="1">IFERROR(AVERAGE(IF(('1. Database - raw'!LA$7:LC$494&gt;0)*('1. Database - raw'!$AD$7:$AD$494=$A89)*(INDIRECT($Q89,TRUE)=$O89),'1. Database - raw'!LA$7:LC$494)),"")</f>
        <v/>
      </c>
      <c r="LY89" s="277" t="str">
        <f t="array" aca="1" ref="LY89" ca="1">IFERROR(_xlfn.STDEV.S(IF(('1. Database - raw'!LA$7:LC$494&gt;0)*('1. Database - raw'!$AD$7:$AD$494=$A89)*(INDIRECT($Q89,TRUE)=$O89),'1. Database - raw'!LA$7:LC$494)),"")</f>
        <v/>
      </c>
      <c r="LZ89" s="15" t="str">
        <f t="array" aca="1" ref="LZ89" ca="1">IFERROR(IF(COUNT(IF(('1. Database - raw'!LA$7:LC$494&gt;0)*('1. Database - raw'!$AD$7:$AD$494=$A89)*(INDIRECT($Q89,TRUE)=$O89),'1. Database - raw'!LA$7:LC$494))&gt;0,COUNT(IF(('1. Database - raw'!LA$7:LC$494&gt;0)*('1. Database - raw'!$AD$7:$AD$494=$A89)*(INDIRECT($Q89,TRUE)=$O89),'1. Database - raw'!LA$7:LC$494)),""),"")</f>
        <v/>
      </c>
      <c r="MA89" s="145" t="str">
        <f t="shared" ca="1" si="337"/>
        <v/>
      </c>
      <c r="MB89" s="146" t="str">
        <f t="shared" ca="1" si="338"/>
        <v/>
      </c>
      <c r="MC89" s="146" t="str">
        <f t="shared" ca="1" si="339"/>
        <v/>
      </c>
      <c r="MD89" s="146" t="str">
        <f t="array" aca="1" ref="MD89" ca="1">IFERROR(AVERAGE(IF(('1. Database - raw'!LG$7:LI$494&gt;0)*('1. Database - raw'!$AD$7:$AD$494=$A89)*(INDIRECT($Q89,TRUE)=$O89),'1. Database - raw'!LG$7:LI$494)),"")</f>
        <v/>
      </c>
      <c r="ME89" s="277" t="str">
        <f t="array" aca="1" ref="ME89" ca="1">IFERROR(_xlfn.STDEV.S(IF(('1. Database - raw'!LG$7:LI$494&gt;0)*('1. Database - raw'!$AD$7:$AD$494=$A89)*(INDIRECT($Q89,TRUE)=$O89),'1. Database - raw'!LG$7:LI$494)),"")</f>
        <v/>
      </c>
      <c r="MF89" s="15" t="str">
        <f t="array" aca="1" ref="MF89" ca="1">IFERROR(IF(COUNT(IF(('1. Database - raw'!LG$7:LI$494&gt;0)*('1. Database - raw'!$AD$7:$AD$494=$A89)*(INDIRECT($Q89,TRUE)=$O89),'1. Database - raw'!LG$7:LI$494))&gt;0,COUNT(IF(('1. Database - raw'!LG$7:LI$494&gt;0)*('1. Database - raw'!$AD$7:$AD$494=$A89)*(INDIRECT($Q89,TRUE)=$O89),'1. Database - raw'!LG$7:LI$494)),""),"")</f>
        <v/>
      </c>
      <c r="MG89" s="145" t="str">
        <f t="shared" ca="1" si="340"/>
        <v/>
      </c>
      <c r="MH89" s="146" t="str">
        <f t="shared" ca="1" si="341"/>
        <v/>
      </c>
      <c r="MI89" s="146" t="str">
        <f t="shared" ca="1" si="342"/>
        <v/>
      </c>
      <c r="MJ89" s="146" t="str">
        <f t="array" aca="1" ref="MJ89" ca="1">IFERROR(AVERAGE(IF(('1. Database - raw'!LM$7:LO$494&gt;0)*('1. Database - raw'!$AD$7:$AD$494=$A89)*(INDIRECT($Q89,TRUE)=$O89),'1. Database - raw'!LM$7:LO$494)),"")</f>
        <v/>
      </c>
      <c r="MK89" s="277" t="str">
        <f t="array" aca="1" ref="MK89" ca="1">IFERROR(_xlfn.STDEV.S(IF(('1. Database - raw'!LM$7:LO$494&gt;0)*('1. Database - raw'!$AD$7:$AD$494=$A89)*(INDIRECT($Q89,TRUE)=$O89),'1. Database - raw'!LM$7:LO$494)),"")</f>
        <v/>
      </c>
      <c r="ML89" s="15" t="str">
        <f t="array" aca="1" ref="ML89" ca="1">IFERROR(IF(COUNT(IF(('1. Database - raw'!LM$7:LO$494&gt;0)*('1. Database - raw'!$AD$7:$AD$494=$A89)*(INDIRECT($Q89,TRUE)=$O89),'1. Database - raw'!LM$7:LO$494))&gt;0,COUNT(IF(('1. Database - raw'!LM$7:LO$494&gt;0)*('1. Database - raw'!$AD$7:$AD$494=$A89)*(INDIRECT($Q89,TRUE)=$O89),'1. Database - raw'!LM$7:LO$494)),""),"")</f>
        <v/>
      </c>
      <c r="MM89" s="145">
        <f t="shared" ca="1" si="343"/>
        <v>0.20987311241441636</v>
      </c>
      <c r="MN89" s="146">
        <f t="shared" ca="1" si="344"/>
        <v>0.95419743835715087</v>
      </c>
      <c r="MO89" s="146">
        <f t="shared" ca="1" si="345"/>
        <v>0.44750462147991105</v>
      </c>
      <c r="MP89" s="146">
        <f t="array" aca="1" ref="MP89" ca="1">IFERROR(AVERAGE(IF(('1. Database - raw'!LS$7:LU$494&gt;0)*('1. Database - raw'!$AD$7:$AD$494=$A89)*(INDIRECT($Q89,TRUE)=$O89),'1. Database - raw'!LS$7:LU$494)),"")</f>
        <v>0.54</v>
      </c>
      <c r="MQ89" s="277">
        <f t="array" aca="1" ref="MQ89" ca="1">IFERROR(_xlfn.STDEV.S(IF(('1. Database - raw'!LS$7:LU$494&gt;0)*('1. Database - raw'!$AD$7:$AD$494=$A89)*(INDIRECT($Q89,TRUE)=$O89),'1. Database - raw'!LS$7:LU$494)),"")</f>
        <v>0.36469165057620939</v>
      </c>
      <c r="MR89" s="15">
        <f t="array" aca="1" ref="MR89" ca="1">IFERROR(IF(COUNT(IF(('1. Database - raw'!LS$7:LU$494&gt;0)*('1. Database - raw'!$AD$7:$AD$494=$A89)*(INDIRECT($Q89,TRUE)=$O89),'1. Database - raw'!LS$7:LU$494))&gt;0,COUNT(IF(('1. Database - raw'!LS$7:LU$494&gt;0)*('1. Database - raw'!$AD$7:$AD$494=$A89)*(INDIRECT($Q89,TRUE)=$O89),'1. Database - raw'!LS$7:LU$494)),""),"")</f>
        <v>5</v>
      </c>
      <c r="MS89" s="145" t="str">
        <f t="shared" ca="1" si="346"/>
        <v/>
      </c>
      <c r="MT89" s="146" t="str">
        <f t="shared" ca="1" si="347"/>
        <v/>
      </c>
      <c r="MU89" s="146" t="str">
        <f t="shared" ca="1" si="348"/>
        <v/>
      </c>
      <c r="MV89" s="146" t="str">
        <f t="array" aca="1" ref="MV89" ca="1">IFERROR(AVERAGE(IF(('1. Database - raw'!LY$7:MA$494&gt;0)*('1. Database - raw'!$AD$7:$AD$494=$A89)*(INDIRECT($Q89,TRUE)=$O89),'1. Database - raw'!LY$7:MA$494)),"")</f>
        <v/>
      </c>
      <c r="MW89" s="277" t="str">
        <f t="array" aca="1" ref="MW89" ca="1">IFERROR(_xlfn.STDEV.S(IF(('1. Database - raw'!LY$7:MA$494&gt;0)*('1. Database - raw'!$AD$7:$AD$494=$A89)*(INDIRECT($Q89,TRUE)=$O89),'1. Database - raw'!LY$7:MA$494)),"")</f>
        <v/>
      </c>
      <c r="MX89" s="15" t="str">
        <f t="array" aca="1" ref="MX89" ca="1">IFERROR(IF(COUNT(IF(('1. Database - raw'!LY$7:MA$494&gt;0)*('1. Database - raw'!$AD$7:$AD$494=$A89)*(INDIRECT($Q89,TRUE)=$O89),'1. Database - raw'!LY$7:MA$494))&gt;0,COUNT(IF(('1. Database - raw'!LY$7:MA$494&gt;0)*('1. Database - raw'!$AD$7:$AD$494=$A89)*(INDIRECT($Q89,TRUE)=$O89),'1. Database - raw'!LY$7:MA$494)),""),"")</f>
        <v/>
      </c>
      <c r="MY89" s="145" t="str">
        <f t="shared" ca="1" si="349"/>
        <v/>
      </c>
      <c r="MZ89" s="146" t="str">
        <f t="shared" ca="1" si="350"/>
        <v/>
      </c>
      <c r="NA89" s="146" t="str">
        <f t="shared" ca="1" si="351"/>
        <v/>
      </c>
      <c r="NB89" s="146" t="str">
        <f t="array" aca="1" ref="NB89" ca="1">IFERROR(AVERAGE(IF(('1. Database - raw'!ME$7:MG$494&gt;0)*('1. Database - raw'!$AD$7:$AD$494=$A89)*(INDIRECT($Q89,TRUE)=$O89),'1. Database - raw'!ME$7:MG$494)),"")</f>
        <v/>
      </c>
      <c r="NC89" s="277" t="str">
        <f t="array" aca="1" ref="NC89" ca="1">IFERROR(_xlfn.STDEV.S(IF(('1. Database - raw'!ME$7:MG$494&gt;0)*('1. Database - raw'!$AD$7:$AD$494=$A89)*(INDIRECT($Q89,TRUE)=$O89),'1. Database - raw'!ME$7:MG$494)),"")</f>
        <v/>
      </c>
      <c r="ND89" s="15" t="str">
        <f t="array" aca="1" ref="ND89" ca="1">IFERROR(IF(COUNT(IF(('1. Database - raw'!ME$7:MG$494&gt;0)*('1. Database - raw'!$AD$7:$AD$494=$A89)*(INDIRECT($Q89,TRUE)=$O89),'1. Database - raw'!ME$7:MG$494))&gt;0,COUNT(IF(('1. Database - raw'!ME$7:MG$494&gt;0)*('1. Database - raw'!$AD$7:$AD$494=$A89)*(INDIRECT($Q89,TRUE)=$O89),'1. Database - raw'!ME$7:MG$494)),""),"")</f>
        <v/>
      </c>
      <c r="NE89" s="145" t="str">
        <f t="shared" ca="1" si="352"/>
        <v/>
      </c>
      <c r="NF89" s="146" t="str">
        <f t="shared" ca="1" si="353"/>
        <v/>
      </c>
      <c r="NG89" s="146" t="str">
        <f t="shared" ca="1" si="354"/>
        <v/>
      </c>
      <c r="NH89" s="146" t="str">
        <f t="array" aca="1" ref="NH89" ca="1">IFERROR(AVERAGE(IF(('1. Database - raw'!MK$7:MM$494&gt;0)*('1. Database - raw'!$AD$7:$AD$494=$A89)*(INDIRECT($Q89,TRUE)=$O89),'1. Database - raw'!MK$7:MM$494)),"")</f>
        <v/>
      </c>
      <c r="NI89" s="277" t="str">
        <f t="array" aca="1" ref="NI89" ca="1">IFERROR(_xlfn.STDEV.S(IF(('1. Database - raw'!MK$7:MM$494&gt;0)*('1. Database - raw'!$AD$7:$AD$494=$A89)*(INDIRECT($Q89,TRUE)=$O89),'1. Database - raw'!MK$7:MM$494)),"")</f>
        <v/>
      </c>
      <c r="NJ89" s="15" t="str">
        <f t="array" aca="1" ref="NJ89" ca="1">IFERROR(IF(COUNT(IF(('1. Database - raw'!MK$7:MM$494&gt;0)*('1. Database - raw'!$AD$7:$AD$494=$A89)*(INDIRECT($Q89,TRUE)=$O89),'1. Database - raw'!MK$7:MM$494))&gt;0,COUNT(IF(('1. Database - raw'!MK$7:MM$494&gt;0)*('1. Database - raw'!$AD$7:$AD$494=$A89)*(INDIRECT($Q89,TRUE)=$O89),'1. Database - raw'!MK$7:MM$494)),""),"")</f>
        <v/>
      </c>
      <c r="NK89" s="145">
        <f t="shared" ca="1" si="355"/>
        <v>2.1751150889642159</v>
      </c>
      <c r="NL89" s="146">
        <f t="shared" ca="1" si="356"/>
        <v>2.4761371757860116</v>
      </c>
      <c r="NM89" s="146">
        <f t="shared" ca="1" si="357"/>
        <v>2.3207505969830953</v>
      </c>
      <c r="NN89" s="146">
        <f t="array" aca="1" ref="NN89" ca="1">IFERROR(AVERAGE(IF(('1. Database - raw'!MQ$7:MS$494&gt;0)*('1. Database - raw'!$AD$7:$AD$494=$A89)*(INDIRECT($Q89,TRUE)=$O89),'1. Database - raw'!MQ$7:MS$494)),"")</f>
        <v>2.3607857142857145</v>
      </c>
      <c r="NO89" s="277">
        <f t="array" aca="1" ref="NO89" ca="1">IFERROR(_xlfn.STDEV.S(IF(('1. Database - raw'!MQ$7:MS$494&gt;0)*('1. Database - raw'!$AD$7:$AD$494=$A89)*(INDIRECT($Q89,TRUE)=$O89),'1. Database - raw'!MQ$7:MS$494)),"")</f>
        <v>0.44039547541034457</v>
      </c>
      <c r="NP89" s="15">
        <f t="array" aca="1" ref="NP89" ca="1">IFERROR(IF(COUNT(IF(('1. Database - raw'!MQ$7:MS$494&gt;0)*('1. Database - raw'!$AD$7:$AD$494=$A89)*(INDIRECT($Q89,TRUE)=$O89),'1. Database - raw'!MQ$7:MS$494))&gt;0,COUNT(IF(('1. Database - raw'!MQ$7:MS$494&gt;0)*('1. Database - raw'!$AD$7:$AD$494=$A89)*(INDIRECT($Q89,TRUE)=$O89),'1. Database - raw'!MQ$7:MS$494)),""),"")</f>
        <v>7</v>
      </c>
      <c r="NQ89" s="145">
        <f t="shared" ca="1" si="358"/>
        <v>1.7045774112452643</v>
      </c>
      <c r="NR89" s="146">
        <f t="shared" ca="1" si="359"/>
        <v>2.011328307576504</v>
      </c>
      <c r="NS89" s="146">
        <f t="shared" ca="1" si="360"/>
        <v>1.8516114062332507</v>
      </c>
      <c r="NT89" s="146">
        <f t="array" aca="1" ref="NT89" ca="1">IFERROR(AVERAGE(IF(('1. Database - raw'!MW$7:MY$494&gt;0)*('1. Database - raw'!$AD$7:$AD$494=$A89)*(INDIRECT($Q89,TRUE)=$O89),'1. Database - raw'!MW$7:MY$494)),"")</f>
        <v>1.8966666666666663</v>
      </c>
      <c r="NU89" s="277">
        <f t="array" aca="1" ref="NU89" ca="1">IFERROR(_xlfn.STDEV.S(IF(('1. Database - raw'!MW$7:MY$494&gt;0)*('1. Database - raw'!$AD$7:$AD$494=$A89)*(INDIRECT($Q89,TRUE)=$O89),'1. Database - raw'!MW$7:MY$494)),"")</f>
        <v>0.42094932513704619</v>
      </c>
      <c r="NV89" s="15">
        <f t="array" aca="1" ref="NV89" ca="1">IFERROR(IF(COUNT(IF(('1. Database - raw'!MW$7:MY$494&gt;0)*('1. Database - raw'!$AD$7:$AD$494=$A89)*(INDIRECT($Q89,TRUE)=$O89),'1. Database - raw'!MW$7:MY$494))&gt;0,COUNT(IF(('1. Database - raw'!MW$7:MY$494&gt;0)*('1. Database - raw'!$AD$7:$AD$494=$A89)*(INDIRECT($Q89,TRUE)=$O89),'1. Database - raw'!MW$7:MY$494)),""),"")</f>
        <v>21</v>
      </c>
      <c r="NW89" s="145">
        <f t="shared" ca="1" si="361"/>
        <v>1.2253478759091052</v>
      </c>
      <c r="NX89" s="146">
        <f t="shared" ca="1" si="362"/>
        <v>1.2610866047968738</v>
      </c>
      <c r="NY89" s="146">
        <f t="shared" ca="1" si="363"/>
        <v>1.2430888111978462</v>
      </c>
      <c r="NZ89" s="146">
        <f t="array" aca="1" ref="NZ89" ca="1">IFERROR(AVERAGE(IF(('1. Database - raw'!NC$7:NE$494&gt;0)*('1. Database - raw'!$AD$7:$AD$494=$A89)*(INDIRECT($Q89,TRUE)=$O89),'1. Database - raw'!NC$7:NE$494)),"")</f>
        <v>1.2482352941176469</v>
      </c>
      <c r="OA89" s="277">
        <f t="array" aca="1" ref="OA89" ca="1">IFERROR(_xlfn.STDEV.S(IF(('1. Database - raw'!NC$7:NE$494&gt;0)*('1. Database - raw'!$AD$7:$AD$494=$A89)*(INDIRECT($Q89,TRUE)=$O89),'1. Database - raw'!NC$7:NE$494)),"")</f>
        <v>0.11370110455255303</v>
      </c>
      <c r="OB89" s="15">
        <f t="array" aca="1" ref="OB89" ca="1">IFERROR(IF(COUNT(IF(('1. Database - raw'!NC$7:NE$494&gt;0)*('1. Database - raw'!$AD$7:$AD$494=$A89)*(INDIRECT($Q89,TRUE)=$O89),'1. Database - raw'!NC$7:NE$494))&gt;0,COUNT(IF(('1. Database - raw'!NC$7:NE$494&gt;0)*('1. Database - raw'!$AD$7:$AD$494=$A89)*(INDIRECT($Q89,TRUE)=$O89),'1. Database - raw'!NC$7:NE$494)),""),"")</f>
        <v>17</v>
      </c>
      <c r="OC89" s="145">
        <f t="shared" ca="1" si="364"/>
        <v>0.3690824129515029</v>
      </c>
      <c r="OD89" s="146">
        <f t="shared" ca="1" si="365"/>
        <v>0.44784277578556619</v>
      </c>
      <c r="OE89" s="146">
        <f t="shared" ca="1" si="366"/>
        <v>0.40655982623697051</v>
      </c>
      <c r="OF89" s="146">
        <f t="array" aca="1" ref="OF89" ca="1">IFERROR(AVERAGE(IF(('1. Database - raw'!NI$7:NK$494&gt;0)*('1. Database - raw'!$AD$7:$AD$494=$A89)*(INDIRECT($Q89,TRUE)=$O89),'1. Database - raw'!NI$7:NK$494)),"")</f>
        <v>0.41500000000000004</v>
      </c>
      <c r="OG89" s="277">
        <f t="array" aca="1" ref="OG89" ca="1">IFERROR(_xlfn.STDEV.S(IF(('1. Database - raw'!NI$7:NK$494&gt;0)*('1. Database - raw'!$AD$7:$AD$494=$A89)*(INDIRECT($Q89,TRUE)=$O89),'1. Database - raw'!NI$7:NK$494)),"")</f>
        <v>8.4999999999999895E-2</v>
      </c>
      <c r="OH89" s="15">
        <f t="array" aca="1" ref="OH89" ca="1">IFERROR(IF(COUNT(IF(('1. Database - raw'!NI$7:NK$494&gt;0)*('1. Database - raw'!$AD$7:$AD$494=$A89)*(INDIRECT($Q89,TRUE)=$O89),'1. Database - raw'!NI$7:NK$494))&gt;0,COUNT(IF(('1. Database - raw'!NI$7:NK$494&gt;0)*('1. Database - raw'!$AD$7:$AD$494=$A89)*(INDIRECT($Q89,TRUE)=$O89),'1. Database - raw'!NI$7:NK$494)),""),"")</f>
        <v>3</v>
      </c>
    </row>
    <row r="90" spans="1:398" x14ac:dyDescent="0.25">
      <c r="A90" s="134" t="s">
        <v>553</v>
      </c>
      <c r="B90" s="1344"/>
      <c r="C90" s="24"/>
      <c r="D90" s="23"/>
      <c r="E90" s="23"/>
      <c r="F90" s="22" t="s">
        <v>30</v>
      </c>
      <c r="G90" s="22"/>
      <c r="H90" s="22"/>
      <c r="I90" s="22"/>
      <c r="J90" s="22"/>
      <c r="K90" s="22"/>
      <c r="L90" s="22"/>
      <c r="M90" s="22"/>
      <c r="N90" s="41"/>
      <c r="O90" s="171" t="str">
        <f t="array" ref="O90">INDEX(A90:N90,IF(MIN(IF(C90:N90&lt;&gt;"",COLUMN(C90:N90)))&gt;0,MIN(IF(C90:N90&lt;&gt;"",COLUMN(C90:N90))),""))</f>
        <v>UMI</v>
      </c>
      <c r="P90" s="162">
        <f t="shared" si="383"/>
        <v>4</v>
      </c>
      <c r="Q90" s="42" t="str">
        <f ca="1">"'" &amp; $S$4 &amp; "'!" &amp; ADDRESS(ROW('1. Database - raw'!$A$7),MATCH($C$2,'1. Database - raw'!$6:$6,0)+MATCH(O90,$C90:$N90,0)-1,1) &amp; ":" &amp; ADDRESS(LOOKUP(2,1/('1. Database - raw'!A:A&lt;&gt;""),ROW('1. Database - raw'!A:A)),MATCH($C$2,'1. Database - raw'!$6:$6,0)+MATCH(O90,$C90:$N90,0)-1,1)</f>
        <v>'1. Database - raw'!$AH$7:$AH$494</v>
      </c>
      <c r="R90" s="24"/>
      <c r="S90" s="181"/>
      <c r="T90" s="208">
        <f t="shared" ca="1" si="386"/>
        <v>1.0208226714567756</v>
      </c>
      <c r="U90" s="197">
        <f t="shared" ca="1" si="386"/>
        <v>1.4868295619704004</v>
      </c>
      <c r="V90" s="197">
        <f t="shared" ca="1" si="386"/>
        <v>1.0208104693481082</v>
      </c>
      <c r="W90" s="197">
        <f t="shared" ca="1" si="386"/>
        <v>1.0270409178529365</v>
      </c>
      <c r="X90" s="197" t="str">
        <f t="shared" ca="1" si="386"/>
        <v/>
      </c>
      <c r="Y90" s="197" t="str">
        <f t="shared" ca="1" si="386"/>
        <v/>
      </c>
      <c r="Z90" s="197">
        <f t="shared" ca="1" si="386"/>
        <v>0.97329214056896418</v>
      </c>
      <c r="AA90" s="197" t="str">
        <f t="shared" ca="1" si="386"/>
        <v/>
      </c>
      <c r="AB90" s="197" t="str">
        <f t="shared" ca="1" si="386"/>
        <v/>
      </c>
      <c r="AC90" s="197">
        <f t="shared" ca="1" si="386"/>
        <v>1.0051032511129518</v>
      </c>
      <c r="AD90" s="197" t="str">
        <f t="shared" ca="1" si="387"/>
        <v/>
      </c>
      <c r="AE90" s="197" t="str">
        <f t="shared" ca="1" si="387"/>
        <v/>
      </c>
      <c r="AF90" s="197">
        <f t="shared" ca="1" si="387"/>
        <v>0.94072834041211462</v>
      </c>
      <c r="AG90" s="197">
        <f t="shared" ca="1" si="387"/>
        <v>1.198912171386965</v>
      </c>
      <c r="AH90" s="197" t="str">
        <f t="shared" ca="1" si="387"/>
        <v/>
      </c>
      <c r="AI90" s="197" t="str">
        <f t="shared" ca="1" si="387"/>
        <v/>
      </c>
      <c r="AJ90" s="197">
        <f t="shared" ca="1" si="387"/>
        <v>0.98744227149318975</v>
      </c>
      <c r="AK90" s="197" t="str">
        <f t="shared" ca="1" si="387"/>
        <v/>
      </c>
      <c r="AL90" s="197" t="str">
        <f t="shared" ca="1" si="387"/>
        <v/>
      </c>
      <c r="AM90" s="209">
        <f t="shared" ca="1" si="387"/>
        <v>1.2456445592157057</v>
      </c>
      <c r="AN90" s="75"/>
      <c r="AO90" s="493" t="s">
        <v>20</v>
      </c>
      <c r="AP90" s="493" t="s">
        <v>617</v>
      </c>
      <c r="AQ90" s="494">
        <f t="array" ref="AQ90">IFERROR(AVERAGE(IF(('1. Database - raw'!AW$7:AY$494&gt;0)*('1. Database - raw'!$AD$7:$AD$494=$A90)*('1. Database - raw'!$AH$7:$AH$494=$AO90)*('1. Database - raw'!$AI$7:$AI$494=$AP90),'1. Database - raw'!AW$7:AY$494))/$BT$5,"")</f>
        <v>0.85666938150065064</v>
      </c>
      <c r="AR90" s="494" t="str">
        <f t="array" ref="AR90">IFERROR(AVERAGE(IF(('1. Database - raw'!BC$7:BE$494&gt;0)*('1. Database - raw'!$AD$7:$AD$494=$A90)*('1. Database - raw'!$AH$7:$AH$494=$AO90)*('1. Database - raw'!$AI$7:$AI$494=$AP90),'1. Database - raw'!BC$7:BE$494))/$BZ$5,"")</f>
        <v/>
      </c>
      <c r="AS90" s="494">
        <f t="shared" si="388"/>
        <v>0.85666938150065064</v>
      </c>
      <c r="AT90" s="535">
        <f t="shared" ca="1" si="389"/>
        <v>0.8663526149651295</v>
      </c>
      <c r="AU90" s="493" t="s">
        <v>636</v>
      </c>
      <c r="AV90" s="493" t="s">
        <v>627</v>
      </c>
      <c r="AW90" s="535">
        <f t="shared" ca="1" si="390"/>
        <v>0.82525540672442554</v>
      </c>
      <c r="AX90" s="493"/>
      <c r="AY90" s="493"/>
      <c r="AZ90" s="494">
        <f ca="1">AVERAGE(VLOOKUP(AU90,$O$110:$BI$118,MATCH($BI$3,$O$3:$BI$3,0),FALSE),VLOOKUP(AV90,$O$110:$BI$118,MATCH($BI$3,$O$3:$BI$3,0),FALSE))</f>
        <v>0.82525540672442554</v>
      </c>
      <c r="BA90" s="494">
        <f ca="1">SQRT(VLOOKUP(AU90,$O$110:$BI$118,MATCH($BI$3,$O$3:$BI$3,0),FALSE)*VLOOKUP(AV90,$O$110:$BI$118,MATCH($BI$3,$O$3:$BI$3,0),FALSE))</f>
        <v>0.75937557252668397</v>
      </c>
      <c r="BB90" s="494">
        <f ca="1">VLOOKUP(AU90,$O$110:$BI$118,MATCH($BI$3,$O$3:$BI$3,0),FALSE)*VLOOKUP(AV90,$O$110:$BI$118,MATCH($BI$3,$O$3:$BI$3,0),FALSE)</f>
        <v>0.57665126015022905</v>
      </c>
      <c r="BC90" s="491"/>
      <c r="BD90" s="242"/>
      <c r="BE90" s="242"/>
      <c r="BF90" s="242"/>
      <c r="BG90" s="242"/>
      <c r="BH90" s="293"/>
      <c r="BI90" s="474">
        <f t="shared" ca="1" si="367"/>
        <v>1.253826116713588</v>
      </c>
      <c r="BJ90" s="545">
        <f t="shared" ca="1" si="206"/>
        <v>1.0150697262035835</v>
      </c>
      <c r="BK90" s="555"/>
      <c r="BL90" s="545">
        <f t="shared" ca="1" si="391"/>
        <v>0.97304124403134351</v>
      </c>
      <c r="BM90" s="545">
        <f t="shared" ca="1" si="392"/>
        <v>1.0931772214400775</v>
      </c>
      <c r="BN90" s="555"/>
      <c r="BO90" s="257"/>
      <c r="BP90" s="171" t="str">
        <f t="shared" si="210"/>
        <v>UMI</v>
      </c>
      <c r="BQ90" s="14">
        <f t="shared" ca="1" si="376"/>
        <v>54.155478804778468</v>
      </c>
      <c r="BR90" s="19">
        <f t="shared" ca="1" si="377"/>
        <v>152.87043057497317</v>
      </c>
      <c r="BS90" s="19">
        <f t="shared" ca="1" si="378"/>
        <v>90.987753917108648</v>
      </c>
      <c r="BT90" s="19">
        <f t="array" aca="1" ref="BT90" ca="1">IFERROR(AVERAGE(IF(('1. Database - raw'!AW$7:AY$494&gt;0)*('1. Database - raw'!$AD$7:$AD$494=$A90)*('1. Database - raw'!$AP$7:$AP$494&lt;&gt;Dropdown!$AM$11)*(INDIRECT($Q90,TRUE)=$O90),'1. Database - raw'!AW$7:AY$494)),"")</f>
        <v>106.34037037037039</v>
      </c>
      <c r="BU90" s="33">
        <f t="array" aca="1" ref="BU90" ca="1">IFERROR(_xlfn.STDEV.S(IF(('1. Database - raw'!AW$7:AY$494&gt;0)*('1. Database - raw'!$AD$7:$AD$494=$A90)*('1. Database - raw'!$AP$7:$AP$494&lt;&gt;Dropdown!$AM$11)*(INDIRECT($Q90,TRUE)=$O90),'1. Database - raw'!AW$7:AY$494)),"")</f>
        <v>64.328128731614058</v>
      </c>
      <c r="BV90" s="15">
        <f t="array" aca="1" ref="BV90" ca="1">IFERROR(IF(COUNT(IF(('1. Database - raw'!AW$7:AY$494&gt;0)*('1. Database - raw'!$AD$7:$AD$494=$A90)*('1. Database - raw'!$AP$7:$AP$494&lt;&gt;Dropdown!$AM$11)*(INDIRECT($Q90,TRUE)=$O90),'1. Database - raw'!AW$7:AY$494))&gt;0,COUNT(IF(('1. Database - raw'!AW$7:AY$494&gt;0)*('1. Database - raw'!$AD$7:$AD$494=$A90)*('1. Database - raw'!$AP$7:$AP$494&lt;&gt;Dropdown!$AM$11)*(INDIRECT($Q90,TRUE)=$O90),'1. Database - raw'!AW$7:AY$494)),""),"")</f>
        <v>81</v>
      </c>
      <c r="BW90" s="14">
        <f t="shared" ca="1" si="370"/>
        <v>70.434503225058464</v>
      </c>
      <c r="BX90" s="19">
        <f t="shared" ca="1" si="371"/>
        <v>180.03897612894366</v>
      </c>
      <c r="BY90" s="19">
        <f t="shared" ca="1" si="372"/>
        <v>112.60975022079707</v>
      </c>
      <c r="BZ90" s="19">
        <f t="array" aca="1" ref="BZ90" ca="1">IFERROR(AVERAGE(IF(('1. Database - raw'!BC$7:BE$494&gt;0)*('1. Database - raw'!$AD$7:$AD$494=$A90)*('1. Database - raw'!$AP$7:$AP$494&lt;&gt;Dropdown!$AM$11)*(INDIRECT($Q90,TRUE)=$O90),'1. Database - raw'!BC$7:BE$494)),"")</f>
        <v>129.38511350293541</v>
      </c>
      <c r="CA90" s="33">
        <f t="array" aca="1" ref="CA90" ca="1">IFERROR(_xlfn.STDEV.S(IF(('1. Database - raw'!BC$7:BE$494&gt;0)*('1. Database - raw'!$AD$7:$AD$494=$A90)*('1. Database - raw'!$AP$7:$AP$494&lt;&gt;Dropdown!$AM$11)*(INDIRECT($Q90,TRUE)=$O90),'1. Database - raw'!BC$7:BE$494)),"")</f>
        <v>73.206114549083225</v>
      </c>
      <c r="CB90" s="15">
        <f t="array" aca="1" ref="CB90" ca="1">IFERROR(IF(COUNT(IF(('1. Database - raw'!BC$7:BE$494&gt;0)*('1. Database - raw'!$AD$7:$AD$494=$A90)*('1. Database - raw'!$AP$7:$AP$494&lt;&gt;Dropdown!$AM$11)*(INDIRECT($Q90,TRUE)=$O90),'1. Database - raw'!BC$7:BE$494))&gt;0,COUNT(IF(('1. Database - raw'!BC$7:BE$494&gt;0)*('1. Database - raw'!$AD$7:$AD$494=$A90)*('1. Database - raw'!$AP$7:$AP$494&lt;&gt;Dropdown!$AM$11)*(INDIRECT($Q90,TRUE)=$O90),'1. Database - raw'!BC$7:BE$494)),""),"")</f>
        <v>35</v>
      </c>
      <c r="CC90" s="101">
        <f t="shared" ca="1" si="373"/>
        <v>0.68703752840769405</v>
      </c>
      <c r="CD90" s="102">
        <f t="shared" ca="1" si="374"/>
        <v>0.77762686445440654</v>
      </c>
      <c r="CE90" s="102">
        <f t="shared" ca="1" si="375"/>
        <v>0.73093011907991612</v>
      </c>
      <c r="CF90" s="102">
        <f t="array" aca="1" ref="CF90" ca="1">IFERROR(AVERAGE(IF(('1. Database - raw'!BI$7:BK$494&gt;0)*('1. Database - raw'!$AD$7:$AD$494=$A90)*('1. Database - raw'!$AP$7:$AP$494&lt;&gt;Dropdown!$AM$11)*(INDIRECT($Q90,TRUE)=$O90),'1. Database - raw'!BI$7:BK$494)),"")</f>
        <v>0.74425582903399057</v>
      </c>
      <c r="CG90" s="269">
        <f t="array" aca="1" ref="CG90" ca="1">IFERROR(_xlfn.STDEV.S(IF(('1. Database - raw'!BI$7:BK$494&gt;0)*('1. Database - raw'!$AD$7:$AD$494=$A90)*('1. Database - raw'!$AP$7:$AP$494&lt;&gt;Dropdown!$AM$11)*(INDIRECT($Q90,TRUE)=$O90),'1. Database - raw'!BI$7:BK$494)),"")</f>
        <v>0.14276276420376288</v>
      </c>
      <c r="CH90" s="15">
        <f t="array" aca="1" ref="CH90" ca="1">IFERROR(IF(COUNT(IF(('1. Database - raw'!BI$7:BK$494&gt;0)*('1. Database - raw'!$AD$7:$AD$494=$A90)*('1. Database - raw'!$AP$7:$AP$494&lt;&gt;Dropdown!$AM$11)*(INDIRECT($Q90,TRUE)=$O90),'1. Database - raw'!BI$7:BK$494))&gt;0,COUNT(IF(('1. Database - raw'!BI$7:BK$494&gt;0)*('1. Database - raw'!$AD$7:$AD$494=$A90)*('1. Database - raw'!$AP$7:$AP$494&lt;&gt;Dropdown!$AM$11)*(INDIRECT($Q90,TRUE)=$O90),'1. Database - raw'!BI$7:BK$494)),""),"")</f>
        <v>23</v>
      </c>
      <c r="CI90" s="14">
        <f t="shared" ca="1" si="211"/>
        <v>9.8364356859698141</v>
      </c>
      <c r="CJ90" s="19">
        <f t="shared" ca="1" si="212"/>
        <v>32.23080056942608</v>
      </c>
      <c r="CK90" s="19">
        <f t="shared" ca="1" si="213"/>
        <v>17.805510296211082</v>
      </c>
      <c r="CL90" s="19">
        <f t="array" aca="1" ref="CL90" ca="1">IFERROR(AVERAGE(IF(('1. Database - raw'!BO$7:BQ$494&gt;0)*('1. Database - raw'!$AD$7:$AD$494=$A90)*(INDIRECT($Q90,TRUE)=$O90),'1. Database - raw'!BO$7:BQ$494)),"")</f>
        <v>20.9725</v>
      </c>
      <c r="CM90" s="33">
        <f t="array" aca="1" ref="CM90" ca="1">IFERROR(_xlfn.STDEV.S(IF(('1. Database - raw'!BO$7:BQ$494&gt;0)*('1. Database - raw'!$AD$7:$AD$494=$A90)*(INDIRECT($Q90,TRUE)=$O90),'1. Database - raw'!BO$7:BQ$494)),"")</f>
        <v>13.053045887625021</v>
      </c>
      <c r="CN90" s="15">
        <f t="array" aca="1" ref="CN90" ca="1">IFERROR(IF(COUNT(IF(('1. Database - raw'!BO$7:BQ$494&gt;0)*('1. Database - raw'!$AD$7:$AD$494=$A90)*(INDIRECT($Q90,TRUE)=$O90),'1. Database - raw'!BO$7:BQ$494))&gt;0,COUNT(IF(('1. Database - raw'!BO$7:BQ$494&gt;0)*('1. Database - raw'!$AD$7:$AD$494=$A90)*(INDIRECT($Q90,TRUE)=$O90),'1. Database - raw'!BO$7:BQ$494)),""),"")</f>
        <v>10</v>
      </c>
      <c r="CO90" s="14" t="str">
        <f t="shared" ca="1" si="214"/>
        <v/>
      </c>
      <c r="CP90" s="19" t="str">
        <f t="shared" ca="1" si="215"/>
        <v/>
      </c>
      <c r="CQ90" s="19" t="str">
        <f t="shared" ca="1" si="216"/>
        <v/>
      </c>
      <c r="CR90" s="19" t="str">
        <f t="array" aca="1" ref="CR90" ca="1">IFERROR(AVERAGE(IF(('1. Database - raw'!BU$7:BW$494&gt;0)*('1. Database - raw'!$AD$7:$AD$494=$A90)*(INDIRECT($Q90,TRUE)=$O90),'1. Database - raw'!BU$7:BW$494)),"")</f>
        <v/>
      </c>
      <c r="CS90" s="33" t="str">
        <f t="array" aca="1" ref="CS90" ca="1">IFERROR(_xlfn.STDEV.S(IF(('1. Database - raw'!BU$7:BW$494&gt;0)*('1. Database - raw'!$AD$7:$AD$494=$A90)*(INDIRECT($Q90,TRUE)=$O90),'1. Database - raw'!BU$7:BW$494)),"")</f>
        <v/>
      </c>
      <c r="CT90" s="15" t="str">
        <f t="array" aca="1" ref="CT90" ca="1">IFERROR(IF(COUNT(IF(('1. Database - raw'!BU$7:BW$494&gt;0)*('1. Database - raw'!$AD$7:$AD$494=$A90)*(INDIRECT($Q90,TRUE)=$O90),'1. Database - raw'!BU$7:BW$494))&gt;0,COUNT(IF(('1. Database - raw'!BU$7:BW$494&gt;0)*('1. Database - raw'!$AD$7:$AD$494=$A90)*(INDIRECT($Q90,TRUE)=$O90),'1. Database - raw'!BU$7:BW$494)),""),"")</f>
        <v/>
      </c>
      <c r="CU90" s="14" t="str">
        <f t="shared" ca="1" si="217"/>
        <v/>
      </c>
      <c r="CV90" s="19" t="str">
        <f t="shared" ca="1" si="218"/>
        <v/>
      </c>
      <c r="CW90" s="19" t="str">
        <f t="shared" ca="1" si="219"/>
        <v/>
      </c>
      <c r="CX90" s="19" t="str">
        <f t="array" aca="1" ref="CX90" ca="1">IFERROR(AVERAGE(IF(('1. Database - raw'!CA$7:CC$494&gt;0)*('1. Database - raw'!$AD$7:$AD$494=$A90)*(INDIRECT($Q90,TRUE)=$O90),'1. Database - raw'!CA$7:CC$494)),"")</f>
        <v/>
      </c>
      <c r="CY90" s="33" t="str">
        <f t="array" aca="1" ref="CY90" ca="1">IFERROR(_xlfn.STDEV.S(IF(('1. Database - raw'!CA$7:CC$494&gt;0)*('1. Database - raw'!$AD$7:$AD$494=$A90)*(INDIRECT($Q90,TRUE)=$O90),'1. Database - raw'!CA$7:CC$494)),"")</f>
        <v/>
      </c>
      <c r="CZ90" s="15" t="str">
        <f t="array" aca="1" ref="CZ90" ca="1">IFERROR(IF(COUNT(IF(('1. Database - raw'!CA$7:CC$494&gt;0)*('1. Database - raw'!$AD$7:$AD$494=$A90)*(INDIRECT($Q90,TRUE)=$O90),'1. Database - raw'!CA$7:CC$494))&gt;0,COUNT(IF(('1. Database - raw'!CA$7:CC$494&gt;0)*('1. Database - raw'!$AD$7:$AD$494=$A90)*(INDIRECT($Q90,TRUE)=$O90),'1. Database - raw'!CA$7:CC$494)),""),"")</f>
        <v/>
      </c>
      <c r="DA90" s="14" t="str">
        <f t="shared" ca="1" si="220"/>
        <v/>
      </c>
      <c r="DB90" s="19" t="str">
        <f t="shared" ca="1" si="221"/>
        <v/>
      </c>
      <c r="DC90" s="19" t="str">
        <f t="shared" ca="1" si="222"/>
        <v/>
      </c>
      <c r="DD90" s="19" t="str">
        <f t="array" aca="1" ref="DD90" ca="1">IFERROR(AVERAGE(IF(('1. Database - raw'!CG$7:CI$494&gt;0)*('1. Database - raw'!$AD$7:$AD$494=$A90)*(INDIRECT($Q90,TRUE)=$O90),'1. Database - raw'!CG$7:CI$494)),"")</f>
        <v/>
      </c>
      <c r="DE90" s="33" t="str">
        <f t="array" aca="1" ref="DE90" ca="1">IFERROR(_xlfn.STDEV.S(IF(('1. Database - raw'!CG$7:CI$494&gt;0)*('1. Database - raw'!$AD$7:$AD$494=$A90)*(INDIRECT($Q90,TRUE)=$O90),'1. Database - raw'!CG$7:CI$494)),"")</f>
        <v/>
      </c>
      <c r="DF90" s="15" t="str">
        <f t="array" aca="1" ref="DF90" ca="1">IFERROR(IF(COUNT(IF(('1. Database - raw'!CG$7:CI$494&gt;0)*('1. Database - raw'!$AD$7:$AD$494=$A90)*(INDIRECT($Q90,TRUE)=$O90),'1. Database - raw'!CG$7:CI$494))&gt;0,COUNT(IF(('1. Database - raw'!CG$7:CI$494&gt;0)*('1. Database - raw'!$AD$7:$AD$494=$A90)*(INDIRECT($Q90,TRUE)=$O90),'1. Database - raw'!CG$7:CI$494)),""),"")</f>
        <v/>
      </c>
      <c r="DG90" s="14">
        <f t="shared" ca="1" si="223"/>
        <v>51.039167604510169</v>
      </c>
      <c r="DH90" s="19">
        <f t="shared" ca="1" si="224"/>
        <v>179.88169428087093</v>
      </c>
      <c r="DI90" s="19">
        <f t="shared" ca="1" si="225"/>
        <v>95.817597253242738</v>
      </c>
      <c r="DJ90" s="19">
        <f t="array" aca="1" ref="DJ90" ca="1">IFERROR(AVERAGE(IF(('1. Database - raw'!CM$7:CO$494&gt;0)*('1. Database - raw'!$AD$7:$AD$494=$A90)*(INDIRECT($Q90,TRUE)=$O90),'1. Database - raw'!CM$7:CO$494)),"")</f>
        <v>113.5</v>
      </c>
      <c r="DK90" s="33">
        <f t="array" aca="1" ref="DK90" ca="1">IFERROR(_xlfn.STDEV.S(IF(('1. Database - raw'!CM$7:CO$494&gt;0)*('1. Database - raw'!$AD$7:$AD$494=$A90)*(INDIRECT($Q90,TRUE)=$O90),'1. Database - raw'!CM$7:CO$494)),"")</f>
        <v>72.064950862795598</v>
      </c>
      <c r="DL90" s="15">
        <f t="array" aca="1" ref="DL90" ca="1">IFERROR(IF(COUNT(IF(('1. Database - raw'!CM$7:CO$494&gt;0)*('1. Database - raw'!$AD$7:$AD$494=$A90)*(INDIRECT($Q90,TRUE)=$O90),'1. Database - raw'!CM$7:CO$494))&gt;0,COUNT(IF(('1. Database - raw'!CM$7:CO$494&gt;0)*('1. Database - raw'!$AD$7:$AD$494=$A90)*(INDIRECT($Q90,TRUE)=$O90),'1. Database - raw'!CM$7:CO$494)),""),"")</f>
        <v>8</v>
      </c>
      <c r="DM90" s="14">
        <f t="shared" ca="1" si="226"/>
        <v>23.442072924948018</v>
      </c>
      <c r="DN90" s="19">
        <f t="shared" ca="1" si="227"/>
        <v>34.710351079307671</v>
      </c>
      <c r="DO90" s="19">
        <f t="shared" ca="1" si="228"/>
        <v>28.525121932284154</v>
      </c>
      <c r="DP90" s="19">
        <f t="array" aca="1" ref="DP90" ca="1">IFERROR(AVERAGE(IF(('1. Database - raw'!CS$7:CU$494&gt;0)*('1. Database - raw'!$AD$7:$AD$494=$A90)*(INDIRECT($Q90,TRUE)=$O90),'1. Database - raw'!CS$7:CU$494)),"")</f>
        <v>29.5</v>
      </c>
      <c r="DQ90" s="33">
        <f t="array" aca="1" ref="DQ90" ca="1">IFERROR(_xlfn.STDEV.S(IF(('1. Database - raw'!CS$7:CU$494&gt;0)*('1. Database - raw'!$AD$7:$AD$494=$A90)*(INDIRECT($Q90,TRUE)=$O90),'1. Database - raw'!CS$7:CU$494)),"")</f>
        <v>7.7781745930520225</v>
      </c>
      <c r="DR90" s="15">
        <f t="array" aca="1" ref="DR90" ca="1">IFERROR(IF(COUNT(IF(('1. Database - raw'!CS$7:CU$494&gt;0)*('1. Database - raw'!$AD$7:$AD$494=$A90)*(INDIRECT($Q90,TRUE)=$O90),'1. Database - raw'!CS$7:CU$494))&gt;0,COUNT(IF(('1. Database - raw'!CS$7:CU$494&gt;0)*('1. Database - raw'!$AD$7:$AD$494=$A90)*(INDIRECT($Q90,TRUE)=$O90),'1. Database - raw'!CS$7:CU$494)),""),"")</f>
        <v>2</v>
      </c>
      <c r="DS90" s="14" t="str">
        <f t="shared" ca="1" si="229"/>
        <v/>
      </c>
      <c r="DT90" s="19" t="str">
        <f t="shared" ca="1" si="230"/>
        <v/>
      </c>
      <c r="DU90" s="19" t="str">
        <f t="shared" ca="1" si="231"/>
        <v/>
      </c>
      <c r="DV90" s="19">
        <f t="array" aca="1" ref="DV90" ca="1">IFERROR(AVERAGE(IF(('1. Database - raw'!CY$7:DA$494&gt;0)*('1. Database - raw'!$AD$7:$AD$494=$A90)*(INDIRECT($Q90,TRUE)=$O90),'1. Database - raw'!CY$7:DA$494)),"")</f>
        <v>2.5</v>
      </c>
      <c r="DW90" s="33" t="str">
        <f t="array" aca="1" ref="DW90" ca="1">IFERROR(_xlfn.STDEV.S(IF(('1. Database - raw'!CY$7:DA$494&gt;0)*('1. Database - raw'!$AD$7:$AD$494=$A90)*(INDIRECT($Q90,TRUE)=$O90),'1. Database - raw'!CY$7:DA$494)),"")</f>
        <v/>
      </c>
      <c r="DX90" s="15">
        <f t="array" aca="1" ref="DX90" ca="1">IFERROR(IF(COUNT(IF(('1. Database - raw'!CY$7:DA$494&gt;0)*('1. Database - raw'!$AD$7:$AD$494=$A90)*(INDIRECT($Q90,TRUE)=$O90),'1. Database - raw'!CY$7:DA$494))&gt;0,COUNT(IF(('1. Database - raw'!CY$7:DA$494&gt;0)*('1. Database - raw'!$AD$7:$AD$494=$A90)*(INDIRECT($Q90,TRUE)=$O90),'1. Database - raw'!CY$7:DA$494)),""),"")</f>
        <v>1</v>
      </c>
      <c r="DY90" s="14">
        <f t="shared" ca="1" si="232"/>
        <v>14.189834563797742</v>
      </c>
      <c r="DZ90" s="19">
        <f t="shared" ca="1" si="233"/>
        <v>81.509932252769175</v>
      </c>
      <c r="EA90" s="19">
        <f t="shared" ca="1" si="234"/>
        <v>34.009005483447417</v>
      </c>
      <c r="EB90" s="19">
        <f t="array" aca="1" ref="EB90" ca="1">IFERROR(AVERAGE(IF(('1. Database - raw'!DE$7:DG$494&gt;0)*('1. Database - raw'!$AD$7:$AD$494=$A90)*(INDIRECT($Q90,TRUE)=$O90),'1. Database - raw'!DE$7:DG$494)),"")</f>
        <v>39.5</v>
      </c>
      <c r="EC90" s="33">
        <f t="array" aca="1" ref="EC90" ca="1">IFERROR(_xlfn.STDEV.S(IF(('1. Database - raw'!DE$7:DG$494&gt;0)*('1. Database - raw'!$AD$7:$AD$494=$A90)*(INDIRECT($Q90,TRUE)=$O90),'1. Database - raw'!DE$7:DG$494)),"")</f>
        <v>23.334523779156068</v>
      </c>
      <c r="ED90" s="15">
        <f t="array" aca="1" ref="ED90" ca="1">IFERROR(IF(COUNT(IF(('1. Database - raw'!DE$7:DG$494&gt;0)*('1. Database - raw'!$AD$7:$AD$494=$A90)*(INDIRECT($Q90,TRUE)=$O90),'1. Database - raw'!DE$7:DG$494))&gt;0,COUNT(IF(('1. Database - raw'!DE$7:DG$494&gt;0)*('1. Database - raw'!$AD$7:$AD$494=$A90)*(INDIRECT($Q90,TRUE)=$O90),'1. Database - raw'!DE$7:DG$494)),""),"")</f>
        <v>2</v>
      </c>
      <c r="EE90" s="101">
        <f t="shared" ca="1" si="235"/>
        <v>0.1797730894609077</v>
      </c>
      <c r="EF90" s="102">
        <f t="shared" ca="1" si="236"/>
        <v>0.28648191552395857</v>
      </c>
      <c r="EG90" s="102">
        <f t="shared" ca="1" si="237"/>
        <v>0.22693994586326313</v>
      </c>
      <c r="EH90" s="102">
        <f t="array" aca="1" ref="EH90" ca="1">IFERROR(AVERAGE(IF(('1. Database - raw'!DK$7:DM$494&gt;0)*('1. Database - raw'!$AD$7:$AD$494=$A90)*(INDIRECT($Q90,TRUE)=$O90),'1. Database - raw'!DK$7:DM$494)),"")</f>
        <v>0.24161181448959679</v>
      </c>
      <c r="EI90" s="269">
        <f t="array" aca="1" ref="EI90" ca="1">IFERROR(_xlfn.STDEV.S(IF(('1. Database - raw'!DK$7:DM$494&gt;0)*('1. Database - raw'!$AD$7:$AD$494=$A90)*(INDIRECT($Q90,TRUE)=$O90),'1. Database - raw'!DK$7:DM$494)),"")</f>
        <v>8.8273169749987904E-2</v>
      </c>
      <c r="EJ90" s="15">
        <f t="array" aca="1" ref="EJ90" ca="1">IFERROR(IF(COUNT(IF(('1. Database - raw'!DK$7:DM$494&gt;0)*('1. Database - raw'!$AD$7:$AD$494=$A90)*(INDIRECT($Q90,TRUE)=$O90),'1. Database - raw'!DK$7:DM$494))&gt;0,COUNT(IF(('1. Database - raw'!DK$7:DM$494&gt;0)*('1. Database - raw'!$AD$7:$AD$494=$A90)*(INDIRECT($Q90,TRUE)=$O90),'1. Database - raw'!DK$7:DM$494)),""),"")</f>
        <v>8</v>
      </c>
      <c r="EK90" s="14">
        <f t="shared" ca="1" si="238"/>
        <v>31.161223330341656</v>
      </c>
      <c r="EL90" s="19">
        <f t="shared" ca="1" si="239"/>
        <v>47.988084683905235</v>
      </c>
      <c r="EM90" s="19">
        <f t="shared" ca="1" si="240"/>
        <v>38.669980915828226</v>
      </c>
      <c r="EN90" s="19">
        <f t="array" aca="1" ref="EN90" ca="1">IFERROR(AVERAGE(IF(('1. Database - raw'!DQ$7:DS$494&gt;0)*('1. Database - raw'!$AD$7:$AD$494=$A90)*(INDIRECT($Q90,TRUE)=$O90),'1. Database - raw'!DQ$7:DS$494)),"")</f>
        <v>41.253015873015883</v>
      </c>
      <c r="EO90" s="33">
        <f t="array" aca="1" ref="EO90" ca="1">IFERROR(_xlfn.STDEV.S(IF(('1. Database - raw'!DQ$7:DS$494&gt;0)*('1. Database - raw'!$AD$7:$AD$494=$A90)*(INDIRECT($Q90,TRUE)=$O90),'1. Database - raw'!DQ$7:DS$494)),"")</f>
        <v>15.327903865175635</v>
      </c>
      <c r="EP90" s="15">
        <f t="array" aca="1" ref="EP90" ca="1">IFERROR(IF(COUNT(IF(('1. Database - raw'!DQ$7:DS$494&gt;0)*('1. Database - raw'!$AD$7:$AD$494=$A90)*(INDIRECT($Q90,TRUE)=$O90),'1. Database - raw'!DQ$7:DS$494))&gt;0,COUNT(IF(('1. Database - raw'!DQ$7:DS$494&gt;0)*('1. Database - raw'!$AD$7:$AD$494=$A90)*(INDIRECT($Q90,TRUE)=$O90),'1. Database - raw'!DQ$7:DS$494)),""),"")</f>
        <v>63</v>
      </c>
      <c r="EQ90" s="14" t="str">
        <f t="shared" ca="1" si="241"/>
        <v/>
      </c>
      <c r="ER90" s="19" t="str">
        <f t="shared" ca="1" si="242"/>
        <v/>
      </c>
      <c r="ES90" s="19" t="str">
        <f t="shared" ca="1" si="243"/>
        <v/>
      </c>
      <c r="ET90" s="19" t="str">
        <f t="array" aca="1" ref="ET90" ca="1">IFERROR(AVERAGE(IF(('1. Database - raw'!DW$7:DY$494&gt;0)*('1. Database - raw'!$AD$7:$AD$494=$A90)*(INDIRECT($Q90,TRUE)=$O90),'1. Database - raw'!DW$7:DY$494)),"")</f>
        <v/>
      </c>
      <c r="EU90" s="33" t="str">
        <f t="array" aca="1" ref="EU90" ca="1">IFERROR(_xlfn.STDEV.S(IF(('1. Database - raw'!DW$7:DY$494&gt;0)*('1. Database - raw'!$AD$7:$AD$494=$A90)*(INDIRECT($Q90,TRUE)=$O90),'1. Database - raw'!DW$7:DY$494)),"")</f>
        <v/>
      </c>
      <c r="EV90" s="15" t="str">
        <f t="array" aca="1" ref="EV90" ca="1">IFERROR(IF(COUNT(IF(('1. Database - raw'!DW$7:DY$494&gt;0)*('1. Database - raw'!$AD$7:$AD$494=$A90)*(INDIRECT($Q90,TRUE)=$O90),'1. Database - raw'!DW$7:DY$494))&gt;0,COUNT(IF(('1. Database - raw'!DW$7:DY$494&gt;0)*('1. Database - raw'!$AD$7:$AD$494=$A90)*(INDIRECT($Q90,TRUE)=$O90),'1. Database - raw'!DW$7:DY$494)),""),"")</f>
        <v/>
      </c>
      <c r="EW90" s="14" t="str">
        <f t="shared" ca="1" si="244"/>
        <v/>
      </c>
      <c r="EX90" s="19" t="str">
        <f t="shared" ca="1" si="245"/>
        <v/>
      </c>
      <c r="EY90" s="19" t="str">
        <f t="shared" ca="1" si="246"/>
        <v/>
      </c>
      <c r="EZ90" s="19" t="str">
        <f t="array" aca="1" ref="EZ90" ca="1">IFERROR(AVERAGE(IF(('1. Database - raw'!EC$7:EE$494&gt;0)*('1. Database - raw'!$AD$7:$AD$494=$A90)*(INDIRECT($Q90,TRUE)=$O90),'1. Database - raw'!EC$7:EE$494)),"")</f>
        <v/>
      </c>
      <c r="FA90" s="33" t="str">
        <f t="array" aca="1" ref="FA90" ca="1">IFERROR(_xlfn.STDEV.S(IF(('1. Database - raw'!EC$7:EE$494&gt;0)*('1. Database - raw'!$AD$7:$AD$494=$A90)*(INDIRECT($Q90,TRUE)=$O90),'1. Database - raw'!EC$7:EE$494)),"")</f>
        <v/>
      </c>
      <c r="FB90" s="15" t="str">
        <f t="array" aca="1" ref="FB90" ca="1">IFERROR(IF(COUNT(IF(('1. Database - raw'!EC$7:EE$494&gt;0)*('1. Database - raw'!$AD$7:$AD$494=$A90)*(INDIRECT($Q90,TRUE)=$O90),'1. Database - raw'!EC$7:EE$494))&gt;0,COUNT(IF(('1. Database - raw'!EC$7:EE$494&gt;0)*('1. Database - raw'!$AD$7:$AD$494=$A90)*(INDIRECT($Q90,TRUE)=$O90),'1. Database - raw'!EC$7:EE$494)),""),"")</f>
        <v/>
      </c>
      <c r="FC90" s="14" t="str">
        <f t="shared" ca="1" si="247"/>
        <v/>
      </c>
      <c r="FD90" s="19" t="str">
        <f t="shared" ca="1" si="248"/>
        <v/>
      </c>
      <c r="FE90" s="19" t="str">
        <f t="shared" ca="1" si="249"/>
        <v/>
      </c>
      <c r="FF90" s="19" t="str">
        <f t="array" aca="1" ref="FF90" ca="1">IFERROR(AVERAGE(IF(('1. Database - raw'!EI$7:EK$494&gt;0)*('1. Database - raw'!$AD$7:$AD$494=$A90)*(INDIRECT($Q90,TRUE)=$O90),'1. Database - raw'!EI$7:EK$494)),"")</f>
        <v/>
      </c>
      <c r="FG90" s="33" t="str">
        <f t="array" aca="1" ref="FG90" ca="1">IFERROR(_xlfn.STDEV.S(IF(('1. Database - raw'!EI$7:EK$494&gt;0)*('1. Database - raw'!$AD$7:$AD$494=$A90)*(INDIRECT($Q90,TRUE)=$O90),'1. Database - raw'!EI$7:EK$494)),"")</f>
        <v/>
      </c>
      <c r="FH90" s="15" t="str">
        <f t="array" aca="1" ref="FH90" ca="1">IFERROR(IF(COUNT(IF(('1. Database - raw'!EI$7:EK$494&gt;0)*('1. Database - raw'!$AD$7:$AD$494=$A90)*(INDIRECT($Q90,TRUE)=$O90),'1. Database - raw'!EI$7:EK$494))&gt;0,COUNT(IF(('1. Database - raw'!EI$7:EK$494&gt;0)*('1. Database - raw'!$AD$7:$AD$494=$A90)*(INDIRECT($Q90,TRUE)=$O90),'1. Database - raw'!EI$7:EK$494)),""),"")</f>
        <v/>
      </c>
      <c r="FI90" s="14" t="str">
        <f t="shared" ca="1" si="250"/>
        <v/>
      </c>
      <c r="FJ90" s="19" t="str">
        <f t="shared" ca="1" si="251"/>
        <v/>
      </c>
      <c r="FK90" s="19" t="str">
        <f t="shared" ca="1" si="252"/>
        <v/>
      </c>
      <c r="FL90" s="19" t="str">
        <f t="array" aca="1" ref="FL90" ca="1">IFERROR(AVERAGE(IF(('1. Database - raw'!EO$7:EQ$494&gt;0)*('1. Database - raw'!$AD$7:$AD$494=$A90)*(INDIRECT($Q90,TRUE)=$O90),'1. Database - raw'!EO$7:EQ$494)),"")</f>
        <v/>
      </c>
      <c r="FM90" s="33" t="str">
        <f t="array" aca="1" ref="FM90" ca="1">IFERROR(_xlfn.STDEV.S(IF(('1. Database - raw'!EO$7:EQ$494&gt;0)*('1. Database - raw'!$AD$7:$AD$494=$A90)*(INDIRECT($Q90,TRUE)=$O90),'1. Database - raw'!EO$7:EQ$494)),"")</f>
        <v/>
      </c>
      <c r="FN90" s="15" t="str">
        <f t="array" aca="1" ref="FN90" ca="1">IFERROR(IF(COUNT(IF(('1. Database - raw'!EO$7:EQ$494&gt;0)*('1. Database - raw'!$AD$7:$AD$494=$A90)*(INDIRECT($Q90,TRUE)=$O90),'1. Database - raw'!EO$7:EQ$494))&gt;0,COUNT(IF(('1. Database - raw'!EO$7:EQ$494&gt;0)*('1. Database - raw'!$AD$7:$AD$494=$A90)*(INDIRECT($Q90,TRUE)=$O90),'1. Database - raw'!EO$7:EQ$494)),""),"")</f>
        <v/>
      </c>
      <c r="FO90" s="14" t="str">
        <f t="shared" ca="1" si="253"/>
        <v/>
      </c>
      <c r="FP90" s="19" t="str">
        <f t="shared" ca="1" si="254"/>
        <v/>
      </c>
      <c r="FQ90" s="19" t="str">
        <f t="shared" ca="1" si="255"/>
        <v/>
      </c>
      <c r="FR90" s="19" t="str">
        <f t="array" aca="1" ref="FR90" ca="1">IFERROR(AVERAGE(IF(('1. Database - raw'!EU$7:EW$494&gt;0)*('1. Database - raw'!$AD$7:$AD$494=$A90)*(INDIRECT($Q90,TRUE)=$O90),'1. Database - raw'!EU$7:EW$494)),"")</f>
        <v/>
      </c>
      <c r="FS90" s="33" t="str">
        <f t="array" aca="1" ref="FS90" ca="1">IFERROR(_xlfn.STDEV.S(IF(('1. Database - raw'!EU$7:EW$494&gt;0)*('1. Database - raw'!$AD$7:$AD$494=$A90)*(INDIRECT($Q90,TRUE)=$O90),'1. Database - raw'!EU$7:EW$494)),"")</f>
        <v/>
      </c>
      <c r="FT90" s="15" t="str">
        <f t="array" aca="1" ref="FT90" ca="1">IFERROR(IF(COUNT(IF(('1. Database - raw'!EU$7:EW$494&gt;0)*('1. Database - raw'!$AD$7:$AD$494=$A90)*(INDIRECT($Q90,TRUE)=$O90),'1. Database - raw'!EU$7:EW$494))&gt;0,COUNT(IF(('1. Database - raw'!EU$7:EW$494&gt;0)*('1. Database - raw'!$AD$7:$AD$494=$A90)*(INDIRECT($Q90,TRUE)=$O90),'1. Database - raw'!EU$7:EW$494)),""),"")</f>
        <v/>
      </c>
      <c r="FU90" s="14" t="str">
        <f t="shared" ca="1" si="256"/>
        <v/>
      </c>
      <c r="FV90" s="19" t="str">
        <f t="shared" ca="1" si="257"/>
        <v/>
      </c>
      <c r="FW90" s="19" t="str">
        <f t="shared" ca="1" si="258"/>
        <v/>
      </c>
      <c r="FX90" s="19" t="str">
        <f t="array" aca="1" ref="FX90" ca="1">IFERROR(AVERAGE(IF(('1. Database - raw'!FA$7:FC$494&gt;0)*('1. Database - raw'!$AD$7:$AD$494=$A90)*(INDIRECT($Q90,TRUE)=$O90),'1. Database - raw'!FA$7:FC$494)),"")</f>
        <v/>
      </c>
      <c r="FY90" s="33" t="str">
        <f t="array" aca="1" ref="FY90" ca="1">IFERROR(_xlfn.STDEV.S(IF(('1. Database - raw'!FA$7:FC$494&gt;0)*('1. Database - raw'!$AD$7:$AD$494=$A90)*(INDIRECT($Q90,TRUE)=$O90),'1. Database - raw'!FA$7:FC$494)),"")</f>
        <v/>
      </c>
      <c r="FZ90" s="15" t="str">
        <f t="array" aca="1" ref="FZ90" ca="1">IFERROR(IF(COUNT(IF(('1. Database - raw'!FA$7:FC$494&gt;0)*('1. Database - raw'!$AD$7:$AD$494=$A90)*(INDIRECT($Q90,TRUE)=$O90),'1. Database - raw'!FA$7:FC$494))&gt;0,COUNT(IF(('1. Database - raw'!FA$7:FC$494&gt;0)*('1. Database - raw'!$AD$7:$AD$494=$A90)*(INDIRECT($Q90,TRUE)=$O90),'1. Database - raw'!FA$7:FC$494)),""),"")</f>
        <v/>
      </c>
      <c r="GA90" s="14" t="str">
        <f t="shared" ca="1" si="259"/>
        <v/>
      </c>
      <c r="GB90" s="19" t="str">
        <f t="shared" ca="1" si="260"/>
        <v/>
      </c>
      <c r="GC90" s="19" t="str">
        <f t="shared" ca="1" si="261"/>
        <v/>
      </c>
      <c r="GD90" s="19" t="str">
        <f t="array" aca="1" ref="GD90" ca="1">IFERROR(AVERAGE(IF(('1. Database - raw'!FG$7:FI$494&gt;0)*('1. Database - raw'!$AD$7:$AD$494=$A90)*(INDIRECT($Q90,TRUE)=$O90),'1. Database - raw'!FG$7:FI$494)),"")</f>
        <v/>
      </c>
      <c r="GE90" s="33" t="str">
        <f t="array" aca="1" ref="GE90" ca="1">IFERROR(_xlfn.STDEV.S(IF(('1. Database - raw'!FG$7:FI$494&gt;0)*('1. Database - raw'!$AD$7:$AD$494=$A90)*(INDIRECT($Q90,TRUE)=$O90),'1. Database - raw'!FG$7:FI$494)),"")</f>
        <v/>
      </c>
      <c r="GF90" s="15" t="str">
        <f t="array" aca="1" ref="GF90" ca="1">IFERROR(IF(COUNT(IF(('1. Database - raw'!FG$7:FI$494&gt;0)*('1. Database - raw'!$AD$7:$AD$494=$A90)*(INDIRECT($Q90,TRUE)=$O90),'1. Database - raw'!FG$7:FI$494))&gt;0,COUNT(IF(('1. Database - raw'!FG$7:FI$494&gt;0)*('1. Database - raw'!$AD$7:$AD$494=$A90)*(INDIRECT($Q90,TRUE)=$O90),'1. Database - raw'!FG$7:FI$494)),""),"")</f>
        <v/>
      </c>
      <c r="GG90" s="14" t="str">
        <f t="shared" ca="1" si="262"/>
        <v/>
      </c>
      <c r="GH90" s="19" t="str">
        <f t="shared" ca="1" si="263"/>
        <v/>
      </c>
      <c r="GI90" s="19" t="str">
        <f t="shared" ca="1" si="264"/>
        <v/>
      </c>
      <c r="GJ90" s="19" t="str">
        <f t="array" aca="1" ref="GJ90" ca="1">IFERROR(AVERAGE(IF(('1. Database - raw'!FM$7:FO$494&gt;0)*('1. Database - raw'!$AD$7:$AD$494=$A90)*(INDIRECT($Q90,TRUE)=$O90),'1. Database - raw'!FM$7:FO$494)),"")</f>
        <v/>
      </c>
      <c r="GK90" s="33" t="str">
        <f t="array" aca="1" ref="GK90" ca="1">IFERROR(_xlfn.STDEV.S(IF(('1. Database - raw'!FM$7:FO$494&gt;0)*('1. Database - raw'!$AD$7:$AD$494=$A90)*(INDIRECT($Q90,TRUE)=$O90),'1. Database - raw'!FM$7:FO$494)),"")</f>
        <v/>
      </c>
      <c r="GL90" s="15" t="str">
        <f t="array" aca="1" ref="GL90" ca="1">IFERROR(IF(COUNT(IF(('1. Database - raw'!FM$7:FO$494&gt;0)*('1. Database - raw'!$AD$7:$AD$494=$A90)*(INDIRECT($Q90,TRUE)=$O90),'1. Database - raw'!FM$7:FO$494))&gt;0,COUNT(IF(('1. Database - raw'!FM$7:FO$494&gt;0)*('1. Database - raw'!$AD$7:$AD$494=$A90)*(INDIRECT($Q90,TRUE)=$O90),'1. Database - raw'!FM$7:FO$494)),""),"")</f>
        <v/>
      </c>
      <c r="GM90" s="14">
        <f t="shared" ca="1" si="265"/>
        <v>65.128818999489283</v>
      </c>
      <c r="GN90" s="19">
        <f t="shared" ca="1" si="266"/>
        <v>95.620274383207231</v>
      </c>
      <c r="GO90" s="19">
        <f t="shared" ca="1" si="267"/>
        <v>78.915369497870344</v>
      </c>
      <c r="GP90" s="19">
        <f t="array" aca="1" ref="GP90" ca="1">IFERROR(AVERAGE(IF(('1. Database - raw'!FS$7:FU$494&gt;0)*('1. Database - raw'!$AD$7:$AD$494=$A90)*(INDIRECT($Q90,TRUE)=$O90),'1. Database - raw'!FS$7:FU$494)),"")</f>
        <v>83.491111111111096</v>
      </c>
      <c r="GQ90" s="33">
        <f t="array" aca="1" ref="GQ90" ca="1">IFERROR(_xlfn.STDEV.S(IF(('1. Database - raw'!FS$7:FU$494&gt;0)*('1. Database - raw'!$AD$7:$AD$494=$A90)*(INDIRECT($Q90,TRUE)=$O90),'1. Database - raw'!FS$7:FU$494)),"")</f>
        <v>28.841050183033524</v>
      </c>
      <c r="GR90" s="15">
        <f t="array" aca="1" ref="GR90" ca="1">IFERROR(IF(COUNT(IF(('1. Database - raw'!FS$7:FU$494&gt;0)*('1. Database - raw'!$AD$7:$AD$494=$A90)*(INDIRECT($Q90,TRUE)=$O90),'1. Database - raw'!FS$7:FU$494))&gt;0,COUNT(IF(('1. Database - raw'!FS$7:FU$494&gt;0)*('1. Database - raw'!$AD$7:$AD$494=$A90)*(INDIRECT($Q90,TRUE)=$O90),'1. Database - raw'!FS$7:FU$494)),""),"")</f>
        <v>27</v>
      </c>
      <c r="GS90" s="14" t="str">
        <f t="shared" ca="1" si="268"/>
        <v/>
      </c>
      <c r="GT90" s="19" t="str">
        <f t="shared" ca="1" si="269"/>
        <v/>
      </c>
      <c r="GU90" s="19" t="str">
        <f t="shared" ca="1" si="270"/>
        <v/>
      </c>
      <c r="GV90" s="19">
        <f t="array" aca="1" ref="GV90" ca="1">IFERROR(AVERAGE(IF(('1. Database - raw'!FY$7:GA$494&gt;0)*('1. Database - raw'!$AD$7:$AD$494=$A90)*(INDIRECT($Q90,TRUE)=$O90),'1. Database - raw'!FY$7:GA$494)),"")</f>
        <v>44</v>
      </c>
      <c r="GW90" s="33" t="str">
        <f t="array" aca="1" ref="GW90" ca="1">IFERROR(_xlfn.STDEV.S(IF(('1. Database - raw'!FY$7:GA$494&gt;0)*('1. Database - raw'!$AD$7:$AD$494=$A90)*(INDIRECT($Q90,TRUE)=$O90),'1. Database - raw'!FY$7:GA$494)),"")</f>
        <v/>
      </c>
      <c r="GX90" s="15">
        <f t="array" aca="1" ref="GX90" ca="1">IFERROR(IF(COUNT(IF(('1. Database - raw'!FY$7:GA$494&gt;0)*('1. Database - raw'!$AD$7:$AD$494=$A90)*(INDIRECT($Q90,TRUE)=$O90),'1. Database - raw'!FY$7:GA$494))&gt;0,COUNT(IF(('1. Database - raw'!FY$7:GA$494&gt;0)*('1. Database - raw'!$AD$7:$AD$494=$A90)*(INDIRECT($Q90,TRUE)=$O90),'1. Database - raw'!FY$7:GA$494)),""),"")</f>
        <v>1</v>
      </c>
      <c r="GY90" s="14" t="str">
        <f t="shared" ca="1" si="271"/>
        <v/>
      </c>
      <c r="GZ90" s="19" t="str">
        <f t="shared" ca="1" si="272"/>
        <v/>
      </c>
      <c r="HA90" s="19" t="str">
        <f t="shared" ca="1" si="273"/>
        <v/>
      </c>
      <c r="HB90" s="19" t="str">
        <f t="array" aca="1" ref="HB90" ca="1">IFERROR(AVERAGE(IF(('1. Database - raw'!GE$7:GG$494&gt;0)*('1. Database - raw'!$AD$7:$AD$494=$A90)*(INDIRECT($Q90,TRUE)=$O90),'1. Database - raw'!GE$7:GG$494)),"")</f>
        <v/>
      </c>
      <c r="HC90" s="33" t="str">
        <f t="array" aca="1" ref="HC90" ca="1">IFERROR(_xlfn.STDEV.S(IF(('1. Database - raw'!GE$7:GG$494&gt;0)*('1. Database - raw'!$AD$7:$AD$494=$A90)*(INDIRECT($Q90,TRUE)=$O90),'1. Database - raw'!GE$7:GG$494)),"")</f>
        <v/>
      </c>
      <c r="HD90" s="15" t="str">
        <f t="array" aca="1" ref="HD90" ca="1">IFERROR(IF(COUNT(IF(('1. Database - raw'!GE$7:GG$494&gt;0)*('1. Database - raw'!$AD$7:$AD$494=$A90)*(INDIRECT($Q90,TRUE)=$O90),'1. Database - raw'!GE$7:GG$494))&gt;0,COUNT(IF(('1. Database - raw'!GE$7:GG$494&gt;0)*('1. Database - raw'!$AD$7:$AD$494=$A90)*(INDIRECT($Q90,TRUE)=$O90),'1. Database - raw'!GE$7:GG$494)),""),"")</f>
        <v/>
      </c>
      <c r="HE90" s="14" t="str">
        <f t="shared" ca="1" si="274"/>
        <v/>
      </c>
      <c r="HF90" s="19" t="str">
        <f t="shared" ca="1" si="275"/>
        <v/>
      </c>
      <c r="HG90" s="19" t="str">
        <f t="shared" ca="1" si="276"/>
        <v/>
      </c>
      <c r="HH90" s="19" t="str">
        <f t="array" aca="1" ref="HH90" ca="1">IFERROR(AVERAGE(IF(('1. Database - raw'!GK$7:GM$494&gt;0)*('1. Database - raw'!$AD$7:$AD$494=$A90)*(INDIRECT($Q90,TRUE)=$O90),'1. Database - raw'!GK$7:GM$494)),"")</f>
        <v/>
      </c>
      <c r="HI90" s="33" t="str">
        <f t="array" aca="1" ref="HI90" ca="1">IFERROR(_xlfn.STDEV.S(IF(('1. Database - raw'!GK$7:GM$494&gt;0)*('1. Database - raw'!$AD$7:$AD$494=$A90)*(INDIRECT($Q90,TRUE)=$O90),'1. Database - raw'!GK$7:GM$494)),"")</f>
        <v/>
      </c>
      <c r="HJ90" s="15" t="str">
        <f t="array" aca="1" ref="HJ90" ca="1">IFERROR(IF(COUNT(IF(('1. Database - raw'!GK$7:GM$494&gt;0)*('1. Database - raw'!$AD$7:$AD$494=$A90)*(INDIRECT($Q90,TRUE)=$O90),'1. Database - raw'!GK$7:GM$494))&gt;0,COUNT(IF(('1. Database - raw'!GK$7:GM$494&gt;0)*('1. Database - raw'!$AD$7:$AD$494=$A90)*(INDIRECT($Q90,TRUE)=$O90),'1. Database - raw'!GK$7:GM$494)),""),"")</f>
        <v/>
      </c>
      <c r="HK90" s="14" t="str">
        <f t="shared" ca="1" si="277"/>
        <v/>
      </c>
      <c r="HL90" s="19" t="str">
        <f t="shared" ca="1" si="278"/>
        <v/>
      </c>
      <c r="HM90" s="19" t="str">
        <f t="shared" ca="1" si="279"/>
        <v/>
      </c>
      <c r="HN90" s="19" t="str">
        <f t="array" aca="1" ref="HN90" ca="1">IFERROR(AVERAGE(IF(('1. Database - raw'!GQ$7:GS$494&gt;0)*('1. Database - raw'!$AD$7:$AD$494=$A90)*(INDIRECT($Q90,TRUE)=$O90),'1. Database - raw'!GQ$7:GS$494)),"")</f>
        <v/>
      </c>
      <c r="HO90" s="33" t="str">
        <f t="array" aca="1" ref="HO90" ca="1">IFERROR(_xlfn.STDEV.S(IF(('1. Database - raw'!GQ$7:GS$494&gt;0)*('1. Database - raw'!$AD$7:$AD$494=$A90)*(INDIRECT($Q90,TRUE)=$O90),'1. Database - raw'!GQ$7:GS$494)),"")</f>
        <v/>
      </c>
      <c r="HP90" s="15" t="str">
        <f t="array" aca="1" ref="HP90" ca="1">IFERROR(IF(COUNT(IF(('1. Database - raw'!GQ$7:GS$494&gt;0)*('1. Database - raw'!$AD$7:$AD$494=$A90)*(INDIRECT($Q90,TRUE)=$O90),'1. Database - raw'!GQ$7:GS$494))&gt;0,COUNT(IF(('1. Database - raw'!GQ$7:GS$494&gt;0)*('1. Database - raw'!$AD$7:$AD$494=$A90)*(INDIRECT($Q90,TRUE)=$O90),'1. Database - raw'!GQ$7:GS$494)),""),"")</f>
        <v/>
      </c>
      <c r="HQ90" s="14">
        <f t="shared" ca="1" si="280"/>
        <v>23.12100337162569</v>
      </c>
      <c r="HR90" s="19">
        <f t="shared" ca="1" si="281"/>
        <v>57.700334804834768</v>
      </c>
      <c r="HS90" s="19">
        <f t="shared" ca="1" si="282"/>
        <v>36.525191793699257</v>
      </c>
      <c r="HT90" s="19">
        <f t="array" aca="1" ref="HT90" ca="1">IFERROR(AVERAGE(IF(('1. Database - raw'!GW$7:GY$494&gt;0)*('1. Database - raw'!$AD$7:$AD$494=$A90)*(INDIRECT($Q90,TRUE)=$O90),'1. Database - raw'!GW$7:GY$494)),"")</f>
        <v>39.5</v>
      </c>
      <c r="HU90" s="33">
        <f t="array" aca="1" ref="HU90" ca="1">IFERROR(_xlfn.STDEV.S(IF(('1. Database - raw'!GW$7:GY$494&gt;0)*('1. Database - raw'!$AD$7:$AD$494=$A90)*(INDIRECT($Q90,TRUE)=$O90),'1. Database - raw'!GW$7:GY$494)),"")</f>
        <v>16.263455967290593</v>
      </c>
      <c r="HV90" s="15">
        <f t="array" aca="1" ref="HV90" ca="1">IFERROR(IF(COUNT(IF(('1. Database - raw'!GW$7:GY$494&gt;0)*('1. Database - raw'!$AD$7:$AD$494=$A90)*(INDIRECT($Q90,TRUE)=$O90),'1. Database - raw'!GW$7:GY$494))&gt;0,COUNT(IF(('1. Database - raw'!GW$7:GY$494&gt;0)*('1. Database - raw'!$AD$7:$AD$494=$A90)*(INDIRECT($Q90,TRUE)=$O90),'1. Database - raw'!GW$7:GY$494)),""),"")</f>
        <v>2</v>
      </c>
      <c r="HW90" s="14" t="str">
        <f t="shared" ca="1" si="283"/>
        <v/>
      </c>
      <c r="HX90" s="19" t="str">
        <f t="shared" ca="1" si="284"/>
        <v/>
      </c>
      <c r="HY90" s="19" t="str">
        <f t="shared" ca="1" si="285"/>
        <v/>
      </c>
      <c r="HZ90" s="19">
        <f t="array" aca="1" ref="HZ90" ca="1">IFERROR(AVERAGE(IF(('1. Database - raw'!HC$7:HE$494&gt;0)*('1. Database - raw'!$AD$7:$AD$494=$A90)*(INDIRECT($Q90,TRUE)=$O90),'1. Database - raw'!HC$7:HE$494)),"")</f>
        <v>4.0999999999999996</v>
      </c>
      <c r="IA90" s="33" t="str">
        <f t="array" aca="1" ref="IA90" ca="1">IFERROR(_xlfn.STDEV.S(IF(('1. Database - raw'!HC$7:HE$494&gt;0)*('1. Database - raw'!$AD$7:$AD$494=$A90)*(INDIRECT($Q90,TRUE)=$O90),'1. Database - raw'!HC$7:HE$494)),"")</f>
        <v/>
      </c>
      <c r="IB90" s="15">
        <f t="array" aca="1" ref="IB90" ca="1">IFERROR(IF(COUNT(IF(('1. Database - raw'!HC$7:HE$494&gt;0)*('1. Database - raw'!$AD$7:$AD$494=$A90)*(INDIRECT($Q90,TRUE)=$O90),'1. Database - raw'!HC$7:HE$494))&gt;0,COUNT(IF(('1. Database - raw'!HC$7:HE$494&gt;0)*('1. Database - raw'!$AD$7:$AD$494=$A90)*(INDIRECT($Q90,TRUE)=$O90),'1. Database - raw'!HC$7:HE$494)),""),"")</f>
        <v>1</v>
      </c>
      <c r="IC90" s="14" t="str">
        <f t="shared" ca="1" si="286"/>
        <v/>
      </c>
      <c r="ID90" s="19" t="str">
        <f t="shared" ca="1" si="287"/>
        <v/>
      </c>
      <c r="IE90" s="19" t="str">
        <f t="shared" ca="1" si="288"/>
        <v/>
      </c>
      <c r="IF90" s="19" t="str">
        <f t="array" aca="1" ref="IF90" ca="1">IFERROR(AVERAGE(IF(('1. Database - raw'!HI$7:HK$494&gt;0)*('1. Database - raw'!$AD$7:$AD$494=$A90)*(INDIRECT($Q90,TRUE)=$O90),'1. Database - raw'!HI$7:HK$494)),"")</f>
        <v/>
      </c>
      <c r="IG90" s="33" t="str">
        <f t="array" aca="1" ref="IG90" ca="1">IFERROR(_xlfn.STDEV.S(IF(('1. Database - raw'!HI$7:HK$494&gt;0)*('1. Database - raw'!$AD$7:$AD$494=$A90)*(INDIRECT($Q90,TRUE)=$O90),'1. Database - raw'!HI$7:HK$494)),"")</f>
        <v/>
      </c>
      <c r="IH90" s="15" t="str">
        <f t="array" aca="1" ref="IH90" ca="1">IFERROR(IF(COUNT(IF(('1. Database - raw'!HI$7:HK$494&gt;0)*('1. Database - raw'!$AD$7:$AD$494=$A90)*(INDIRECT($Q90,TRUE)=$O90),'1. Database - raw'!HI$7:HK$494))&gt;0,COUNT(IF(('1. Database - raw'!HI$7:HK$494&gt;0)*('1. Database - raw'!$AD$7:$AD$494=$A90)*(INDIRECT($Q90,TRUE)=$O90),'1. Database - raw'!HI$7:HK$494)),""),"")</f>
        <v/>
      </c>
      <c r="II90" s="14" t="str">
        <f t="shared" ca="1" si="289"/>
        <v/>
      </c>
      <c r="IJ90" s="19" t="str">
        <f t="shared" ca="1" si="290"/>
        <v/>
      </c>
      <c r="IK90" s="19" t="str">
        <f t="shared" ca="1" si="291"/>
        <v/>
      </c>
      <c r="IL90" s="19">
        <f t="array" aca="1" ref="IL90" ca="1">IFERROR(AVERAGE(IF(('1. Database - raw'!HO$7:HQ$494&gt;0)*('1. Database - raw'!$AD$7:$AD$494=$A90)*(INDIRECT($Q90,TRUE)=$O90),'1. Database - raw'!HO$7:HQ$494)),"")</f>
        <v>46.9</v>
      </c>
      <c r="IM90" s="33" t="str">
        <f t="array" aca="1" ref="IM90" ca="1">IFERROR(_xlfn.STDEV.S(IF(('1. Database - raw'!HO$7:HQ$494&gt;0)*('1. Database - raw'!$AD$7:$AD$494=$A90)*(INDIRECT($Q90,TRUE)=$O90),'1. Database - raw'!HO$7:HQ$494)),"")</f>
        <v/>
      </c>
      <c r="IN90" s="15">
        <f t="array" aca="1" ref="IN90" ca="1">IFERROR(IF(COUNT(IF(('1. Database - raw'!HO$7:HQ$494&gt;0)*('1. Database - raw'!$AD$7:$AD$494=$A90)*(INDIRECT($Q90,TRUE)=$O90),'1. Database - raw'!HO$7:HQ$494))&gt;0,COUNT(IF(('1. Database - raw'!HO$7:HQ$494&gt;0)*('1. Database - raw'!$AD$7:$AD$494=$A90)*(INDIRECT($Q90,TRUE)=$O90),'1. Database - raw'!HO$7:HQ$494)),""),"")</f>
        <v>1</v>
      </c>
      <c r="IO90" s="14">
        <f t="shared" ca="1" si="292"/>
        <v>39.834367339342705</v>
      </c>
      <c r="IP90" s="19">
        <f t="shared" ca="1" si="293"/>
        <v>55.48654580071161</v>
      </c>
      <c r="IQ90" s="19">
        <f t="shared" ca="1" si="294"/>
        <v>47.01352409484754</v>
      </c>
      <c r="IR90" s="19">
        <f t="array" aca="1" ref="IR90" ca="1">IFERROR(AVERAGE(IF(('1. Database - raw'!HU$7:HW$494&gt;0)*('1. Database - raw'!$AD$7:$AD$494=$A90)*(INDIRECT($Q90,TRUE)=$O90),'1. Database - raw'!HU$7:HW$494)),"")</f>
        <v>49.321052631578944</v>
      </c>
      <c r="IS90" s="33">
        <f t="array" aca="1" ref="IS90" ca="1">IFERROR(_xlfn.STDEV.S(IF(('1. Database - raw'!HU$7:HW$494&gt;0)*('1. Database - raw'!$AD$7:$AD$494=$A90)*(INDIRECT($Q90,TRUE)=$O90),'1. Database - raw'!HU$7:HW$494)),"")</f>
        <v>15.641347588554048</v>
      </c>
      <c r="IT90" s="15">
        <f t="array" aca="1" ref="IT90" ca="1">IFERROR(IF(COUNT(IF(('1. Database - raw'!HU$7:HW$494&gt;0)*('1. Database - raw'!$AD$7:$AD$494=$A90)*(INDIRECT($Q90,TRUE)=$O90),'1. Database - raw'!HU$7:HW$494))&gt;0,COUNT(IF(('1. Database - raw'!HU$7:HW$494&gt;0)*('1. Database - raw'!$AD$7:$AD$494=$A90)*(INDIRECT($Q90,TRUE)=$O90),'1. Database - raw'!HU$7:HW$494)),""),"")</f>
        <v>19</v>
      </c>
      <c r="IU90" s="14" t="str">
        <f t="shared" ca="1" si="295"/>
        <v/>
      </c>
      <c r="IV90" s="19" t="str">
        <f t="shared" ca="1" si="296"/>
        <v/>
      </c>
      <c r="IW90" s="19" t="str">
        <f t="shared" ca="1" si="297"/>
        <v/>
      </c>
      <c r="IX90" s="19" t="str">
        <f t="array" aca="1" ref="IX90" ca="1">IFERROR(AVERAGE(IF(('1. Database - raw'!IA$7:IC$494&gt;0)*('1. Database - raw'!$AD$7:$AD$494=$A90)*(INDIRECT($Q90,TRUE)=$O90),'1. Database - raw'!IA$7:IC$494)),"")</f>
        <v/>
      </c>
      <c r="IY90" s="33" t="str">
        <f t="array" aca="1" ref="IY90" ca="1">IFERROR(_xlfn.STDEV.S(IF(('1. Database - raw'!IA$7:IC$494&gt;0)*('1. Database - raw'!$AD$7:$AD$494=$A90)*(INDIRECT($Q90,TRUE)=$O90),'1. Database - raw'!IA$7:IC$494)),"")</f>
        <v/>
      </c>
      <c r="IZ90" s="15" t="str">
        <f t="array" aca="1" ref="IZ90" ca="1">IFERROR(IF(COUNT(IF(('1. Database - raw'!IA$7:IC$494&gt;0)*('1. Database - raw'!$AD$7:$AD$494=$A90)*(INDIRECT($Q90,TRUE)=$O90),'1. Database - raw'!IA$7:IC$494))&gt;0,COUNT(IF(('1. Database - raw'!IA$7:IC$494&gt;0)*('1. Database - raw'!$AD$7:$AD$494=$A90)*(INDIRECT($Q90,TRUE)=$O90),'1. Database - raw'!IA$7:IC$494)),""),"")</f>
        <v/>
      </c>
      <c r="JA90" s="14">
        <f t="shared" ca="1" si="298"/>
        <v>74.548427760891371</v>
      </c>
      <c r="JB90" s="19">
        <f t="shared" ca="1" si="299"/>
        <v>108.64458872297972</v>
      </c>
      <c r="JC90" s="19">
        <f t="shared" ca="1" si="300"/>
        <v>89.996018100951588</v>
      </c>
      <c r="JD90" s="19">
        <f t="array" aca="1" ref="JD90" ca="1">IFERROR(AVERAGE(IF(('1. Database - raw'!IG$7:II$494&gt;0)*('1. Database - raw'!$AD$7:$AD$494=$A90)*(INDIRECT($Q90,TRUE)=$O90),'1. Database - raw'!IG$7:II$494)),"")</f>
        <v>94.06</v>
      </c>
      <c r="JE90" s="33">
        <f t="array" aca="1" ref="JE90" ca="1">IFERROR(_xlfn.STDEV.S(IF(('1. Database - raw'!IG$7:II$494&gt;0)*('1. Database - raw'!$AD$7:$AD$494=$A90)*(INDIRECT($Q90,TRUE)=$O90),'1. Database - raw'!IG$7:II$494)),"")</f>
        <v>28.584629902565919</v>
      </c>
      <c r="JF90" s="15">
        <f t="array" aca="1" ref="JF90" ca="1">IFERROR(IF(COUNT(IF(('1. Database - raw'!IG$7:II$494&gt;0)*('1. Database - raw'!$AD$7:$AD$494=$A90)*(INDIRECT($Q90,TRUE)=$O90),'1. Database - raw'!IG$7:II$494))&gt;0,COUNT(IF(('1. Database - raw'!IG$7:II$494&gt;0)*('1. Database - raw'!$AD$7:$AD$494=$A90)*(INDIRECT($Q90,TRUE)=$O90),'1. Database - raw'!IG$7:II$494)),""),"")</f>
        <v>4</v>
      </c>
      <c r="JG90" s="145">
        <f t="shared" ca="1" si="301"/>
        <v>8.8552167887629789</v>
      </c>
      <c r="JH90" s="146">
        <f t="shared" ca="1" si="302"/>
        <v>11.492703567575674</v>
      </c>
      <c r="JI90" s="146">
        <f t="shared" ca="1" si="303"/>
        <v>10.088130727735059</v>
      </c>
      <c r="JJ90" s="146">
        <f t="array" aca="1" ref="JJ90" ca="1">IFERROR(AVERAGE(IF(('1. Database - raw'!IM$7:IO$494&gt;0)*('1. Database - raw'!$AD$7:$AD$494=$A90)*(INDIRECT($Q90,TRUE)=$O90),'1. Database - raw'!IM$7:IO$494)),"")</f>
        <v>10.482142857142858</v>
      </c>
      <c r="JK90" s="277">
        <f t="array" aca="1" ref="JK90" ca="1">IFERROR(_xlfn.STDEV.S(IF(('1. Database - raw'!IM$7:IO$494&gt;0)*('1. Database - raw'!$AD$7:$AD$494=$A90)*(INDIRECT($Q90,TRUE)=$O90),'1. Database - raw'!IM$7:IO$494)),"")</f>
        <v>2.9581092023301063</v>
      </c>
      <c r="JL90" s="15">
        <f t="array" aca="1" ref="JL90" ca="1">IFERROR(IF(COUNT(IF(('1. Database - raw'!IM$7:IO$494&gt;0)*('1. Database - raw'!$AD$7:$AD$494=$A90)*(INDIRECT($Q90,TRUE)=$O90),'1. Database - raw'!IM$7:IO$494))&gt;0,COUNT(IF(('1. Database - raw'!IM$7:IO$494&gt;0)*('1. Database - raw'!$AD$7:$AD$494=$A90)*(INDIRECT($Q90,TRUE)=$O90),'1. Database - raw'!IM$7:IO$494)),""),"")</f>
        <v>28</v>
      </c>
      <c r="JM90" s="145" t="str">
        <f t="shared" ca="1" si="304"/>
        <v/>
      </c>
      <c r="JN90" s="146" t="str">
        <f t="shared" ca="1" si="305"/>
        <v/>
      </c>
      <c r="JO90" s="146" t="str">
        <f t="shared" ca="1" si="306"/>
        <v/>
      </c>
      <c r="JP90" s="146">
        <f t="array" aca="1" ref="JP90" ca="1">IFERROR(AVERAGE(IF(('1. Database - raw'!IS$7:IU$494&gt;0)*('1. Database - raw'!$AD$7:$AD$494=$A90)*(INDIRECT($Q90,TRUE)=$O90),'1. Database - raw'!IS$7:IU$494)),"")</f>
        <v>12</v>
      </c>
      <c r="JQ90" s="277" t="str">
        <f t="array" aca="1" ref="JQ90" ca="1">IFERROR(_xlfn.STDEV.S(IF(('1. Database - raw'!IS$7:IU$494&gt;0)*('1. Database - raw'!$AD$7:$AD$494=$A90)*(INDIRECT($Q90,TRUE)=$O90),'1. Database - raw'!IS$7:IU$494)),"")</f>
        <v/>
      </c>
      <c r="JR90" s="15">
        <f t="array" aca="1" ref="JR90" ca="1">IFERROR(IF(COUNT(IF(('1. Database - raw'!IS$7:IU$494&gt;0)*('1. Database - raw'!$AD$7:$AD$494=$A90)*(INDIRECT($Q90,TRUE)=$O90),'1. Database - raw'!IS$7:IU$494))&gt;0,COUNT(IF(('1. Database - raw'!IS$7:IU$494&gt;0)*('1. Database - raw'!$AD$7:$AD$494=$A90)*(INDIRECT($Q90,TRUE)=$O90),'1. Database - raw'!IS$7:IU$494)),""),"")</f>
        <v>1</v>
      </c>
      <c r="JS90" s="145" t="str">
        <f t="shared" ca="1" si="307"/>
        <v/>
      </c>
      <c r="JT90" s="146" t="str">
        <f t="shared" ca="1" si="308"/>
        <v/>
      </c>
      <c r="JU90" s="146" t="str">
        <f t="shared" ca="1" si="309"/>
        <v/>
      </c>
      <c r="JV90" s="146" t="str">
        <f t="array" aca="1" ref="JV90" ca="1">IFERROR(AVERAGE(IF(('1. Database - raw'!IY$7:JA$494&gt;0)*('1. Database - raw'!$AD$7:$AD$494=$A90)*(INDIRECT($Q90,TRUE)=$O90),'1. Database - raw'!IY$7:JA$494)),"")</f>
        <v/>
      </c>
      <c r="JW90" s="277" t="str">
        <f t="array" aca="1" ref="JW90" ca="1">IFERROR(_xlfn.STDEV.S(IF(('1. Database - raw'!IY$7:JA$494&gt;0)*('1. Database - raw'!$AD$7:$AD$494=$A90)*(INDIRECT($Q90,TRUE)=$O90),'1. Database - raw'!IY$7:JA$494)),"")</f>
        <v/>
      </c>
      <c r="JX90" s="15" t="str">
        <f t="array" aca="1" ref="JX90" ca="1">IFERROR(IF(COUNT(IF(('1. Database - raw'!IY$7:JA$494&gt;0)*('1. Database - raw'!$AD$7:$AD$494=$A90)*(INDIRECT($Q90,TRUE)=$O90),'1. Database - raw'!IY$7:JA$494))&gt;0,COUNT(IF(('1. Database - raw'!IY$7:JA$494&gt;0)*('1. Database - raw'!$AD$7:$AD$494=$A90)*(INDIRECT($Q90,TRUE)=$O90),'1. Database - raw'!IY$7:JA$494)),""),"")</f>
        <v/>
      </c>
      <c r="JY90" s="145" t="str">
        <f t="shared" ca="1" si="310"/>
        <v/>
      </c>
      <c r="JZ90" s="146" t="str">
        <f t="shared" ca="1" si="311"/>
        <v/>
      </c>
      <c r="KA90" s="146" t="str">
        <f t="shared" ca="1" si="312"/>
        <v/>
      </c>
      <c r="KB90" s="146" t="str">
        <f t="array" aca="1" ref="KB90" ca="1">IFERROR(AVERAGE(IF(('1. Database - raw'!JE$7:JG$494&gt;0)*('1. Database - raw'!$AD$7:$AD$494=$A90)*(INDIRECT($Q90,TRUE)=$O90),'1. Database - raw'!JE$7:JG$494)),"")</f>
        <v/>
      </c>
      <c r="KC90" s="277" t="str">
        <f t="array" aca="1" ref="KC90" ca="1">IFERROR(_xlfn.STDEV.S(IF(('1. Database - raw'!JE$7:JG$494&gt;0)*('1. Database - raw'!$AD$7:$AD$494=$A90)*(INDIRECT($Q90,TRUE)=$O90),'1. Database - raw'!JE$7:JG$494)),"")</f>
        <v/>
      </c>
      <c r="KD90" s="15" t="str">
        <f t="array" aca="1" ref="KD90" ca="1">IFERROR(IF(COUNT(IF(('1. Database - raw'!JE$7:JG$494&gt;0)*('1. Database - raw'!$AD$7:$AD$494=$A90)*(INDIRECT($Q90,TRUE)=$O90),'1. Database - raw'!JE$7:JG$494))&gt;0,COUNT(IF(('1. Database - raw'!JE$7:JG$494&gt;0)*('1. Database - raw'!$AD$7:$AD$494=$A90)*(INDIRECT($Q90,TRUE)=$O90),'1. Database - raw'!JE$7:JG$494)),""),"")</f>
        <v/>
      </c>
      <c r="KE90" s="145" t="str">
        <f t="shared" ca="1" si="313"/>
        <v/>
      </c>
      <c r="KF90" s="146" t="str">
        <f t="shared" ca="1" si="314"/>
        <v/>
      </c>
      <c r="KG90" s="146" t="str">
        <f t="shared" ca="1" si="315"/>
        <v/>
      </c>
      <c r="KH90" s="146" t="str">
        <f t="array" aca="1" ref="KH90" ca="1">IFERROR(AVERAGE(IF(('1. Database - raw'!JK$7:JM$494&gt;0)*('1. Database - raw'!$AD$7:$AD$494=$A90)*(INDIRECT($Q90,TRUE)=$O90),'1. Database - raw'!JK$7:JM$494)),"")</f>
        <v/>
      </c>
      <c r="KI90" s="277" t="str">
        <f t="array" aca="1" ref="KI90" ca="1">IFERROR(_xlfn.STDEV.S(IF(('1. Database - raw'!JK$7:JM$494&gt;0)*('1. Database - raw'!$AD$7:$AD$494=$A90)*(INDIRECT($Q90,TRUE)=$O90),'1. Database - raw'!JK$7:JM$494)),"")</f>
        <v/>
      </c>
      <c r="KJ90" s="15" t="str">
        <f t="array" aca="1" ref="KJ90" ca="1">IFERROR(IF(COUNT(IF(('1. Database - raw'!JK$7:JM$494&gt;0)*('1. Database - raw'!$AD$7:$AD$494=$A90)*(INDIRECT($Q90,TRUE)=$O90),'1. Database - raw'!JK$7:JM$494))&gt;0,COUNT(IF(('1. Database - raw'!JK$7:JM$494&gt;0)*('1. Database - raw'!$AD$7:$AD$494=$A90)*(INDIRECT($Q90,TRUE)=$O90),'1. Database - raw'!JK$7:JM$494)),""),"")</f>
        <v/>
      </c>
      <c r="KK90" s="145">
        <f t="shared" ca="1" si="316"/>
        <v>1.9948315690568026</v>
      </c>
      <c r="KL90" s="146">
        <f t="shared" ca="1" si="317"/>
        <v>2.7354901485959857</v>
      </c>
      <c r="KM90" s="146">
        <f t="shared" ca="1" si="318"/>
        <v>2.3359884642829805</v>
      </c>
      <c r="KN90" s="146">
        <f t="array" aca="1" ref="KN90" ca="1">IFERROR(AVERAGE(IF(('1. Database - raw'!JQ$7:JS$494&gt;0)*('1. Database - raw'!$AD$7:$AD$494=$A90)*(INDIRECT($Q90,TRUE)=$O90),'1. Database - raw'!JQ$7:JS$494)),"")</f>
        <v>2.4</v>
      </c>
      <c r="KO90" s="277">
        <f t="array" aca="1" ref="KO90" ca="1">IFERROR(_xlfn.STDEV.S(IF(('1. Database - raw'!JQ$7:JS$494&gt;0)*('1. Database - raw'!$AD$7:$AD$494=$A90)*(INDIRECT($Q90,TRUE)=$O90),'1. Database - raw'!JQ$7:JS$494)),"")</f>
        <v>0.56568542494923824</v>
      </c>
      <c r="KP90" s="15">
        <f t="array" aca="1" ref="KP90" ca="1">IFERROR(IF(COUNT(IF(('1. Database - raw'!JQ$7:JS$494&gt;0)*('1. Database - raw'!$AD$7:$AD$494=$A90)*(INDIRECT($Q90,TRUE)=$O90),'1. Database - raw'!JQ$7:JS$494))&gt;0,COUNT(IF(('1. Database - raw'!JQ$7:JS$494&gt;0)*('1. Database - raw'!$AD$7:$AD$494=$A90)*(INDIRECT($Q90,TRUE)=$O90),'1. Database - raw'!JQ$7:JS$494)),""),"")</f>
        <v>2</v>
      </c>
      <c r="KQ90" s="145" t="str">
        <f t="shared" ca="1" si="319"/>
        <v/>
      </c>
      <c r="KR90" s="146" t="str">
        <f t="shared" ca="1" si="320"/>
        <v/>
      </c>
      <c r="KS90" s="146" t="str">
        <f t="shared" ca="1" si="321"/>
        <v/>
      </c>
      <c r="KT90" s="146">
        <f t="array" aca="1" ref="KT90" ca="1">IFERROR(AVERAGE(IF(('1. Database - raw'!JW$7:JY$494&gt;0)*('1. Database - raw'!$AD$7:$AD$494=$A90)*(INDIRECT($Q90,TRUE)=$O90),'1. Database - raw'!JW$7:JY$494)),"")</f>
        <v>0.3</v>
      </c>
      <c r="KU90" s="277" t="str">
        <f t="array" aca="1" ref="KU90" ca="1">IFERROR(_xlfn.STDEV.S(IF(('1. Database - raw'!JW$7:JY$494&gt;0)*('1. Database - raw'!$AD$7:$AD$494=$A90)*(INDIRECT($Q90,TRUE)=$O90),'1. Database - raw'!JW$7:JY$494)),"")</f>
        <v/>
      </c>
      <c r="KV90" s="15">
        <f t="array" aca="1" ref="KV90" ca="1">IFERROR(IF(COUNT(IF(('1. Database - raw'!JW$7:JY$494&gt;0)*('1. Database - raw'!$AD$7:$AD$494=$A90)*(INDIRECT($Q90,TRUE)=$O90),'1. Database - raw'!JW$7:JY$494))&gt;0,COUNT(IF(('1. Database - raw'!JW$7:JY$494&gt;0)*('1. Database - raw'!$AD$7:$AD$494=$A90)*(INDIRECT($Q90,TRUE)=$O90),'1. Database - raw'!JW$7:JY$494)),""),"")</f>
        <v>1</v>
      </c>
      <c r="KW90" s="145" t="str">
        <f t="shared" ca="1" si="322"/>
        <v/>
      </c>
      <c r="KX90" s="146" t="str">
        <f t="shared" ca="1" si="323"/>
        <v/>
      </c>
      <c r="KY90" s="146" t="str">
        <f t="shared" ca="1" si="324"/>
        <v/>
      </c>
      <c r="KZ90" s="146" t="str">
        <f t="array" aca="1" ref="KZ90" ca="1">IFERROR(AVERAGE(IF(('1. Database - raw'!KC$7:KE$494&gt;0)*('1. Database - raw'!$AD$7:$AD$494=$A90)*(INDIRECT($Q90,TRUE)=$O90),'1. Database - raw'!KC$7:KE$494)),"")</f>
        <v/>
      </c>
      <c r="LA90" s="277" t="str">
        <f t="array" aca="1" ref="LA90" ca="1">IFERROR(_xlfn.STDEV.S(IF(('1. Database - raw'!KC$7:KE$494&gt;0)*('1. Database - raw'!$AD$7:$AD$494=$A90)*(INDIRECT($Q90,TRUE)=$O90),'1. Database - raw'!KC$7:KE$494)),"")</f>
        <v/>
      </c>
      <c r="LB90" s="15" t="str">
        <f t="array" aca="1" ref="LB90" ca="1">IFERROR(IF(COUNT(IF(('1. Database - raw'!KC$7:KE$494&gt;0)*('1. Database - raw'!$AD$7:$AD$494=$A90)*(INDIRECT($Q90,TRUE)=$O90),'1. Database - raw'!KC$7:KE$494))&gt;0,COUNT(IF(('1. Database - raw'!KC$7:KE$494&gt;0)*('1. Database - raw'!$AD$7:$AD$494=$A90)*(INDIRECT($Q90,TRUE)=$O90),'1. Database - raw'!KC$7:KE$494)),""),"")</f>
        <v/>
      </c>
      <c r="LC90" s="145" t="str">
        <f t="shared" ca="1" si="325"/>
        <v/>
      </c>
      <c r="LD90" s="146" t="str">
        <f t="shared" ca="1" si="326"/>
        <v/>
      </c>
      <c r="LE90" s="146" t="str">
        <f t="shared" ca="1" si="327"/>
        <v/>
      </c>
      <c r="LF90" s="146">
        <f t="array" aca="1" ref="LF90" ca="1">IFERROR(AVERAGE(IF(('1. Database - raw'!KI$7:KK$494&gt;0)*('1. Database - raw'!$AD$7:$AD$494=$A90)*(INDIRECT($Q90,TRUE)=$O90),'1. Database - raw'!KI$7:KK$494)),"")</f>
        <v>1.7</v>
      </c>
      <c r="LG90" s="277" t="str">
        <f t="array" aca="1" ref="LG90" ca="1">IFERROR(_xlfn.STDEV.S(IF(('1. Database - raw'!KI$7:KK$494&gt;0)*('1. Database - raw'!$AD$7:$AD$494=$A90)*(INDIRECT($Q90,TRUE)=$O90),'1. Database - raw'!KI$7:KK$494)),"")</f>
        <v/>
      </c>
      <c r="LH90" s="15">
        <f t="array" aca="1" ref="LH90" ca="1">IFERROR(IF(COUNT(IF(('1. Database - raw'!KI$7:KK$494&gt;0)*('1. Database - raw'!$AD$7:$AD$494=$A90)*(INDIRECT($Q90,TRUE)=$O90),'1. Database - raw'!KI$7:KK$494))&gt;0,COUNT(IF(('1. Database - raw'!KI$7:KK$494&gt;0)*('1. Database - raw'!$AD$7:$AD$494=$A90)*(INDIRECT($Q90,TRUE)=$O90),'1. Database - raw'!KI$7:KK$494)),""),"")</f>
        <v>1</v>
      </c>
      <c r="LI90" s="145">
        <f t="shared" ca="1" si="328"/>
        <v>0.54238939364801964</v>
      </c>
      <c r="LJ90" s="146">
        <f t="shared" ca="1" si="329"/>
        <v>2.7931942403373995</v>
      </c>
      <c r="LK90" s="146">
        <f t="shared" ca="1" si="330"/>
        <v>1.2308529279965754</v>
      </c>
      <c r="LL90" s="146">
        <f t="array" aca="1" ref="LL90" ca="1">IFERROR(AVERAGE(IF(('1. Database - raw'!KO$7:KQ$494&gt;0)*('1. Database - raw'!$AD$7:$AD$494=$A90)*(INDIRECT($Q90,TRUE)=$O90),'1. Database - raw'!KO$7:KQ$494)),"")</f>
        <v>1.5660714285714283</v>
      </c>
      <c r="LM90" s="277">
        <f t="array" aca="1" ref="LM90" ca="1">IFERROR(_xlfn.STDEV.S(IF(('1. Database - raw'!KO$7:KQ$494&gt;0)*('1. Database - raw'!$AD$7:$AD$494=$A90)*(INDIRECT($Q90,TRUE)=$O90),'1. Database - raw'!KO$7:KQ$494)),"")</f>
        <v>1.2319972922219953</v>
      </c>
      <c r="LN90" s="15">
        <f t="array" aca="1" ref="LN90" ca="1">IFERROR(IF(COUNT(IF(('1. Database - raw'!KO$7:KQ$494&gt;0)*('1. Database - raw'!$AD$7:$AD$494=$A90)*(INDIRECT($Q90,TRUE)=$O90),'1. Database - raw'!KO$7:KQ$494))&gt;0,COUNT(IF(('1. Database - raw'!KO$7:KQ$494&gt;0)*('1. Database - raw'!$AD$7:$AD$494=$A90)*(INDIRECT($Q90,TRUE)=$O90),'1. Database - raw'!KO$7:KQ$494)),""),"")</f>
        <v>28</v>
      </c>
      <c r="LO90" s="145">
        <f t="shared" ca="1" si="331"/>
        <v>1.3722548826831478</v>
      </c>
      <c r="LP90" s="146">
        <f t="shared" ca="1" si="332"/>
        <v>1.5544759311654497</v>
      </c>
      <c r="LQ90" s="146">
        <f t="shared" ca="1" si="333"/>
        <v>1.4605263388776051</v>
      </c>
      <c r="LR90" s="146">
        <f t="array" aca="1" ref="LR90" ca="1">IFERROR(AVERAGE(IF(('1. Database - raw'!KU$7:KW$494&gt;0)*('1. Database - raw'!$AD$7:$AD$494=$A90)*(INDIRECT($Q90,TRUE)=$O90),'1. Database - raw'!KU$7:KW$494)),"")</f>
        <v>1.4800000000000002</v>
      </c>
      <c r="LS90" s="277">
        <f t="array" aca="1" ref="LS90" ca="1">IFERROR(_xlfn.STDEV.S(IF(('1. Database - raw'!KU$7:KW$494&gt;0)*('1. Database - raw'!$AD$7:$AD$494=$A90)*(INDIRECT($Q90,TRUE)=$O90),'1. Database - raw'!KU$7:KW$494)),"")</f>
        <v>0.2424871130596423</v>
      </c>
      <c r="LT90" s="15">
        <f t="array" aca="1" ref="LT90" ca="1">IFERROR(IF(COUNT(IF(('1. Database - raw'!KU$7:KW$494&gt;0)*('1. Database - raw'!$AD$7:$AD$494=$A90)*(INDIRECT($Q90,TRUE)=$O90),'1. Database - raw'!KU$7:KW$494))&gt;0,COUNT(IF(('1. Database - raw'!KU$7:KW$494&gt;0)*('1. Database - raw'!$AD$7:$AD$494=$A90)*(INDIRECT($Q90,TRUE)=$O90),'1. Database - raw'!KU$7:KW$494)),""),"")</f>
        <v>3</v>
      </c>
      <c r="LU90" s="145" t="str">
        <f t="shared" ca="1" si="334"/>
        <v/>
      </c>
      <c r="LV90" s="146" t="str">
        <f t="shared" ca="1" si="335"/>
        <v/>
      </c>
      <c r="LW90" s="146" t="str">
        <f t="shared" ca="1" si="336"/>
        <v/>
      </c>
      <c r="LX90" s="146" t="str">
        <f t="array" aca="1" ref="LX90" ca="1">IFERROR(AVERAGE(IF(('1. Database - raw'!LA$7:LC$494&gt;0)*('1. Database - raw'!$AD$7:$AD$494=$A90)*(INDIRECT($Q90,TRUE)=$O90),'1. Database - raw'!LA$7:LC$494)),"")</f>
        <v/>
      </c>
      <c r="LY90" s="277" t="str">
        <f t="array" aca="1" ref="LY90" ca="1">IFERROR(_xlfn.STDEV.S(IF(('1. Database - raw'!LA$7:LC$494&gt;0)*('1. Database - raw'!$AD$7:$AD$494=$A90)*(INDIRECT($Q90,TRUE)=$O90),'1. Database - raw'!LA$7:LC$494)),"")</f>
        <v/>
      </c>
      <c r="LZ90" s="15" t="str">
        <f t="array" aca="1" ref="LZ90" ca="1">IFERROR(IF(COUNT(IF(('1. Database - raw'!LA$7:LC$494&gt;0)*('1. Database - raw'!$AD$7:$AD$494=$A90)*(INDIRECT($Q90,TRUE)=$O90),'1. Database - raw'!LA$7:LC$494))&gt;0,COUNT(IF(('1. Database - raw'!LA$7:LC$494&gt;0)*('1. Database - raw'!$AD$7:$AD$494=$A90)*(INDIRECT($Q90,TRUE)=$O90),'1. Database - raw'!LA$7:LC$494)),""),"")</f>
        <v/>
      </c>
      <c r="MA90" s="145" t="str">
        <f t="shared" ca="1" si="337"/>
        <v/>
      </c>
      <c r="MB90" s="146" t="str">
        <f t="shared" ca="1" si="338"/>
        <v/>
      </c>
      <c r="MC90" s="146" t="str">
        <f t="shared" ca="1" si="339"/>
        <v/>
      </c>
      <c r="MD90" s="146" t="str">
        <f t="array" aca="1" ref="MD90" ca="1">IFERROR(AVERAGE(IF(('1. Database - raw'!LG$7:LI$494&gt;0)*('1. Database - raw'!$AD$7:$AD$494=$A90)*(INDIRECT($Q90,TRUE)=$O90),'1. Database - raw'!LG$7:LI$494)),"")</f>
        <v/>
      </c>
      <c r="ME90" s="277" t="str">
        <f t="array" aca="1" ref="ME90" ca="1">IFERROR(_xlfn.STDEV.S(IF(('1. Database - raw'!LG$7:LI$494&gt;0)*('1. Database - raw'!$AD$7:$AD$494=$A90)*(INDIRECT($Q90,TRUE)=$O90),'1. Database - raw'!LG$7:LI$494)),"")</f>
        <v/>
      </c>
      <c r="MF90" s="15" t="str">
        <f t="array" aca="1" ref="MF90" ca="1">IFERROR(IF(COUNT(IF(('1. Database - raw'!LG$7:LI$494&gt;0)*('1. Database - raw'!$AD$7:$AD$494=$A90)*(INDIRECT($Q90,TRUE)=$O90),'1. Database - raw'!LG$7:LI$494))&gt;0,COUNT(IF(('1. Database - raw'!LG$7:LI$494&gt;0)*('1. Database - raw'!$AD$7:$AD$494=$A90)*(INDIRECT($Q90,TRUE)=$O90),'1. Database - raw'!LG$7:LI$494)),""),"")</f>
        <v/>
      </c>
      <c r="MG90" s="145" t="str">
        <f t="shared" ca="1" si="340"/>
        <v/>
      </c>
      <c r="MH90" s="146" t="str">
        <f t="shared" ca="1" si="341"/>
        <v/>
      </c>
      <c r="MI90" s="146" t="str">
        <f t="shared" ca="1" si="342"/>
        <v/>
      </c>
      <c r="MJ90" s="146" t="str">
        <f t="array" aca="1" ref="MJ90" ca="1">IFERROR(AVERAGE(IF(('1. Database - raw'!LM$7:LO$494&gt;0)*('1. Database - raw'!$AD$7:$AD$494=$A90)*(INDIRECT($Q90,TRUE)=$O90),'1. Database - raw'!LM$7:LO$494)),"")</f>
        <v/>
      </c>
      <c r="MK90" s="277" t="str">
        <f t="array" aca="1" ref="MK90" ca="1">IFERROR(_xlfn.STDEV.S(IF(('1. Database - raw'!LM$7:LO$494&gt;0)*('1. Database - raw'!$AD$7:$AD$494=$A90)*(INDIRECT($Q90,TRUE)=$O90),'1. Database - raw'!LM$7:LO$494)),"")</f>
        <v/>
      </c>
      <c r="ML90" s="15" t="str">
        <f t="array" aca="1" ref="ML90" ca="1">IFERROR(IF(COUNT(IF(('1. Database - raw'!LM$7:LO$494&gt;0)*('1. Database - raw'!$AD$7:$AD$494=$A90)*(INDIRECT($Q90,TRUE)=$O90),'1. Database - raw'!LM$7:LO$494))&gt;0,COUNT(IF(('1. Database - raw'!LM$7:LO$494&gt;0)*('1. Database - raw'!$AD$7:$AD$494=$A90)*(INDIRECT($Q90,TRUE)=$O90),'1. Database - raw'!LM$7:LO$494)),""),"")</f>
        <v/>
      </c>
      <c r="MM90" s="145">
        <f t="shared" ca="1" si="343"/>
        <v>0.20887476985909609</v>
      </c>
      <c r="MN90" s="146">
        <f t="shared" ca="1" si="344"/>
        <v>5.9433237916673605</v>
      </c>
      <c r="MO90" s="146">
        <f t="shared" ca="1" si="345"/>
        <v>1.1141859760303079</v>
      </c>
      <c r="MP90" s="146">
        <f t="array" aca="1" ref="MP90" ca="1">IFERROR(AVERAGE(IF(('1. Database - raw'!LS$7:LU$494&gt;0)*('1. Database - raw'!$AD$7:$AD$494=$A90)*(INDIRECT($Q90,TRUE)=$O90),'1. Database - raw'!LS$7:LU$494)),"")</f>
        <v>1.65</v>
      </c>
      <c r="MQ90" s="277">
        <f t="array" aca="1" ref="MQ90" ca="1">IFERROR(_xlfn.STDEV.S(IF(('1. Database - raw'!LS$7:LU$494&gt;0)*('1. Database - raw'!$AD$7:$AD$494=$A90)*(INDIRECT($Q90,TRUE)=$O90),'1. Database - raw'!LS$7:LU$494)),"")</f>
        <v>1.8022578431881864</v>
      </c>
      <c r="MR90" s="15">
        <f t="array" aca="1" ref="MR90" ca="1">IFERROR(IF(COUNT(IF(('1. Database - raw'!LS$7:LU$494&gt;0)*('1. Database - raw'!$AD$7:$AD$494=$A90)*(INDIRECT($Q90,TRUE)=$O90),'1. Database - raw'!LS$7:LU$494))&gt;0,COUNT(IF(('1. Database - raw'!LS$7:LU$494&gt;0)*('1. Database - raw'!$AD$7:$AD$494=$A90)*(INDIRECT($Q90,TRUE)=$O90),'1. Database - raw'!LS$7:LU$494)),""),"")</f>
        <v>4</v>
      </c>
      <c r="MS90" s="145" t="str">
        <f t="shared" ca="1" si="346"/>
        <v/>
      </c>
      <c r="MT90" s="146" t="str">
        <f t="shared" ca="1" si="347"/>
        <v/>
      </c>
      <c r="MU90" s="146" t="str">
        <f t="shared" ca="1" si="348"/>
        <v/>
      </c>
      <c r="MV90" s="146">
        <f t="array" aca="1" ref="MV90" ca="1">IFERROR(AVERAGE(IF(('1. Database - raw'!LY$7:MA$494&gt;0)*('1. Database - raw'!$AD$7:$AD$494=$A90)*(INDIRECT($Q90,TRUE)=$O90),'1. Database - raw'!LY$7:MA$494)),"")</f>
        <v>0.2</v>
      </c>
      <c r="MW90" s="277" t="str">
        <f t="array" aca="1" ref="MW90" ca="1">IFERROR(_xlfn.STDEV.S(IF(('1. Database - raw'!LY$7:MA$494&gt;0)*('1. Database - raw'!$AD$7:$AD$494=$A90)*(INDIRECT($Q90,TRUE)=$O90),'1. Database - raw'!LY$7:MA$494)),"")</f>
        <v/>
      </c>
      <c r="MX90" s="15">
        <f t="array" aca="1" ref="MX90" ca="1">IFERROR(IF(COUNT(IF(('1. Database - raw'!LY$7:MA$494&gt;0)*('1. Database - raw'!$AD$7:$AD$494=$A90)*(INDIRECT($Q90,TRUE)=$O90),'1. Database - raw'!LY$7:MA$494))&gt;0,COUNT(IF(('1. Database - raw'!LY$7:MA$494&gt;0)*('1. Database - raw'!$AD$7:$AD$494=$A90)*(INDIRECT($Q90,TRUE)=$O90),'1. Database - raw'!LY$7:MA$494)),""),"")</f>
        <v>1</v>
      </c>
      <c r="MY90" s="145" t="str">
        <f t="shared" ca="1" si="349"/>
        <v/>
      </c>
      <c r="MZ90" s="146" t="str">
        <f t="shared" ca="1" si="350"/>
        <v/>
      </c>
      <c r="NA90" s="146" t="str">
        <f t="shared" ca="1" si="351"/>
        <v/>
      </c>
      <c r="NB90" s="146" t="str">
        <f t="array" aca="1" ref="NB90" ca="1">IFERROR(AVERAGE(IF(('1. Database - raw'!ME$7:MG$494&gt;0)*('1. Database - raw'!$AD$7:$AD$494=$A90)*(INDIRECT($Q90,TRUE)=$O90),'1. Database - raw'!ME$7:MG$494)),"")</f>
        <v/>
      </c>
      <c r="NC90" s="277" t="str">
        <f t="array" aca="1" ref="NC90" ca="1">IFERROR(_xlfn.STDEV.S(IF(('1. Database - raw'!ME$7:MG$494&gt;0)*('1. Database - raw'!$AD$7:$AD$494=$A90)*(INDIRECT($Q90,TRUE)=$O90),'1. Database - raw'!ME$7:MG$494)),"")</f>
        <v/>
      </c>
      <c r="ND90" s="15" t="str">
        <f t="array" aca="1" ref="ND90" ca="1">IFERROR(IF(COUNT(IF(('1. Database - raw'!ME$7:MG$494&gt;0)*('1. Database - raw'!$AD$7:$AD$494=$A90)*(INDIRECT($Q90,TRUE)=$O90),'1. Database - raw'!ME$7:MG$494))&gt;0,COUNT(IF(('1. Database - raw'!ME$7:MG$494&gt;0)*('1. Database - raw'!$AD$7:$AD$494=$A90)*(INDIRECT($Q90,TRUE)=$O90),'1. Database - raw'!ME$7:MG$494)),""),"")</f>
        <v/>
      </c>
      <c r="NE90" s="145" t="str">
        <f t="shared" ca="1" si="352"/>
        <v/>
      </c>
      <c r="NF90" s="146" t="str">
        <f t="shared" ca="1" si="353"/>
        <v/>
      </c>
      <c r="NG90" s="146" t="str">
        <f t="shared" ca="1" si="354"/>
        <v/>
      </c>
      <c r="NH90" s="146">
        <f t="array" aca="1" ref="NH90" ca="1">IFERROR(AVERAGE(IF(('1. Database - raw'!MK$7:MM$494&gt;0)*('1. Database - raw'!$AD$7:$AD$494=$A90)*(INDIRECT($Q90,TRUE)=$O90),'1. Database - raw'!MK$7:MM$494)),"")</f>
        <v>0.3</v>
      </c>
      <c r="NI90" s="277" t="str">
        <f t="array" aca="1" ref="NI90" ca="1">IFERROR(_xlfn.STDEV.S(IF(('1. Database - raw'!MK$7:MM$494&gt;0)*('1. Database - raw'!$AD$7:$AD$494=$A90)*(INDIRECT($Q90,TRUE)=$O90),'1. Database - raw'!MK$7:MM$494)),"")</f>
        <v/>
      </c>
      <c r="NJ90" s="15">
        <f t="array" aca="1" ref="NJ90" ca="1">IFERROR(IF(COUNT(IF(('1. Database - raw'!MK$7:MM$494&gt;0)*('1. Database - raw'!$AD$7:$AD$494=$A90)*(INDIRECT($Q90,TRUE)=$O90),'1. Database - raw'!MK$7:MM$494))&gt;0,COUNT(IF(('1. Database - raw'!MK$7:MM$494&gt;0)*('1. Database - raw'!$AD$7:$AD$494=$A90)*(INDIRECT($Q90,TRUE)=$O90),'1. Database - raw'!MK$7:MM$494)),""),"")</f>
        <v>1</v>
      </c>
      <c r="NK90" s="145">
        <f t="shared" ca="1" si="355"/>
        <v>2.4176491022757296</v>
      </c>
      <c r="NL90" s="146">
        <f t="shared" ca="1" si="356"/>
        <v>4.3493943653721976</v>
      </c>
      <c r="NM90" s="146">
        <f t="shared" ca="1" si="357"/>
        <v>3.2427317778202389</v>
      </c>
      <c r="NN90" s="146">
        <f t="array" aca="1" ref="NN90" ca="1">IFERROR(AVERAGE(IF(('1. Database - raw'!MQ$7:MS$494&gt;0)*('1. Database - raw'!$AD$7:$AD$494=$A90)*(INDIRECT($Q90,TRUE)=$O90),'1. Database - raw'!MQ$7:MS$494)),"")</f>
        <v>3.524607142857143</v>
      </c>
      <c r="NO90" s="277">
        <f t="array" aca="1" ref="NO90" ca="1">IFERROR(_xlfn.STDEV.S(IF(('1. Database - raw'!MQ$7:MS$494&gt;0)*('1. Database - raw'!$AD$7:$AD$494=$A90)*(INDIRECT($Q90,TRUE)=$O90),'1. Database - raw'!MQ$7:MS$494)),"")</f>
        <v>1.501195361890129</v>
      </c>
      <c r="NP90" s="15">
        <f t="array" aca="1" ref="NP90" ca="1">IFERROR(IF(COUNT(IF(('1. Database - raw'!MQ$7:MS$494&gt;0)*('1. Database - raw'!$AD$7:$AD$494=$A90)*(INDIRECT($Q90,TRUE)=$O90),'1. Database - raw'!MQ$7:MS$494))&gt;0,COUNT(IF(('1. Database - raw'!MQ$7:MS$494&gt;0)*('1. Database - raw'!$AD$7:$AD$494=$A90)*(INDIRECT($Q90,TRUE)=$O90),'1. Database - raw'!MQ$7:MS$494)),""),"")</f>
        <v>14</v>
      </c>
      <c r="NQ90" s="145">
        <f t="shared" ca="1" si="358"/>
        <v>1.9939900127518666</v>
      </c>
      <c r="NR90" s="146">
        <f t="shared" ca="1" si="359"/>
        <v>2.9045684408294634</v>
      </c>
      <c r="NS90" s="146">
        <f t="shared" ca="1" si="360"/>
        <v>2.4065910459336899</v>
      </c>
      <c r="NT90" s="146">
        <f t="array" aca="1" ref="NT90" ca="1">IFERROR(AVERAGE(IF(('1. Database - raw'!MW$7:MY$494&gt;0)*('1. Database - raw'!$AD$7:$AD$494=$A90)*(INDIRECT($Q90,TRUE)=$O90),'1. Database - raw'!MW$7:MY$494)),"")</f>
        <v>2.5385714285714287</v>
      </c>
      <c r="NU90" s="277">
        <f t="array" aca="1" ref="NU90" ca="1">IFERROR(_xlfn.STDEV.S(IF(('1. Database - raw'!MW$7:MY$494&gt;0)*('1. Database - raw'!$AD$7:$AD$494=$A90)*(INDIRECT($Q90,TRUE)=$O90),'1. Database - raw'!MW$7:MY$494)),"")</f>
        <v>0.85218142834327681</v>
      </c>
      <c r="NV90" s="15">
        <f t="array" aca="1" ref="NV90" ca="1">IFERROR(IF(COUNT(IF(('1. Database - raw'!MW$7:MY$494&gt;0)*('1. Database - raw'!$AD$7:$AD$494=$A90)*(INDIRECT($Q90,TRUE)=$O90),'1. Database - raw'!MW$7:MY$494))&gt;0,COUNT(IF(('1. Database - raw'!MW$7:MY$494&gt;0)*('1. Database - raw'!$AD$7:$AD$494=$A90)*(INDIRECT($Q90,TRUE)=$O90),'1. Database - raw'!MW$7:MY$494)),""),"")</f>
        <v>14</v>
      </c>
      <c r="NW90" s="145">
        <f t="shared" ca="1" si="361"/>
        <v>1.3518875709349707</v>
      </c>
      <c r="NX90" s="146">
        <f t="shared" ca="1" si="362"/>
        <v>1.3923483615085406</v>
      </c>
      <c r="NY90" s="146">
        <f t="shared" ca="1" si="363"/>
        <v>1.3719688204675307</v>
      </c>
      <c r="NZ90" s="146">
        <f t="array" aca="1" ref="NZ90" ca="1">IFERROR(AVERAGE(IF(('1. Database - raw'!NC$7:NE$494&gt;0)*('1. Database - raw'!$AD$7:$AD$494=$A90)*(INDIRECT($Q90,TRUE)=$O90),'1. Database - raw'!NC$7:NE$494)),"")</f>
        <v>1.3776923076923078</v>
      </c>
      <c r="OA90" s="277">
        <f t="array" aca="1" ref="OA90" ca="1">IFERROR(_xlfn.STDEV.S(IF(('1. Database - raw'!NC$7:NE$494&gt;0)*('1. Database - raw'!$AD$7:$AD$494=$A90)*(INDIRECT($Q90,TRUE)=$O90),'1. Database - raw'!NC$7:NE$494)),"")</f>
        <v>0.12597313510916036</v>
      </c>
      <c r="OB90" s="15">
        <f t="array" aca="1" ref="OB90" ca="1">IFERROR(IF(COUNT(IF(('1. Database - raw'!NC$7:NE$494&gt;0)*('1. Database - raw'!$AD$7:$AD$494=$A90)*(INDIRECT($Q90,TRUE)=$O90),'1. Database - raw'!NC$7:NE$494))&gt;0,COUNT(IF(('1. Database - raw'!NC$7:NE$494&gt;0)*('1. Database - raw'!$AD$7:$AD$494=$A90)*(INDIRECT($Q90,TRUE)=$O90),'1. Database - raw'!NC$7:NE$494)),""),"")</f>
        <v>13</v>
      </c>
      <c r="OC90" s="145" t="str">
        <f t="shared" ca="1" si="364"/>
        <v/>
      </c>
      <c r="OD90" s="146" t="str">
        <f t="shared" ca="1" si="365"/>
        <v/>
      </c>
      <c r="OE90" s="146" t="str">
        <f t="shared" ca="1" si="366"/>
        <v/>
      </c>
      <c r="OF90" s="146" t="str">
        <f t="array" aca="1" ref="OF90" ca="1">IFERROR(AVERAGE(IF(('1. Database - raw'!NI$7:NK$494&gt;0)*('1. Database - raw'!$AD$7:$AD$494=$A90)*(INDIRECT($Q90,TRUE)=$O90),'1. Database - raw'!NI$7:NK$494)),"")</f>
        <v/>
      </c>
      <c r="OG90" s="277" t="str">
        <f t="array" aca="1" ref="OG90" ca="1">IFERROR(_xlfn.STDEV.S(IF(('1. Database - raw'!NI$7:NK$494&gt;0)*('1. Database - raw'!$AD$7:$AD$494=$A90)*(INDIRECT($Q90,TRUE)=$O90),'1. Database - raw'!NI$7:NK$494)),"")</f>
        <v/>
      </c>
      <c r="OH90" s="15" t="str">
        <f t="array" aca="1" ref="OH90" ca="1">IFERROR(IF(COUNT(IF(('1. Database - raw'!NI$7:NK$494&gt;0)*('1. Database - raw'!$AD$7:$AD$494=$A90)*(INDIRECT($Q90,TRUE)=$O90),'1. Database - raw'!NI$7:NK$494))&gt;0,COUNT(IF(('1. Database - raw'!NI$7:NK$494&gt;0)*('1. Database - raw'!$AD$7:$AD$494=$A90)*(INDIRECT($Q90,TRUE)=$O90),'1. Database - raw'!NI$7:NK$494)),""),"")</f>
        <v/>
      </c>
    </row>
    <row r="91" spans="1:398" ht="15.75" thickBot="1" x14ac:dyDescent="0.3">
      <c r="A91" s="133" t="s">
        <v>553</v>
      </c>
      <c r="B91" s="1332"/>
      <c r="C91" s="26"/>
      <c r="D91" s="27"/>
      <c r="E91" s="27"/>
      <c r="F91" s="62" t="s">
        <v>21</v>
      </c>
      <c r="G91" s="62"/>
      <c r="H91" s="62"/>
      <c r="I91" s="62"/>
      <c r="J91" s="62"/>
      <c r="K91" s="62"/>
      <c r="L91" s="62"/>
      <c r="M91" s="62"/>
      <c r="N91" s="63"/>
      <c r="O91" s="170" t="str">
        <f t="array" ref="O91">INDEX(A91:N91,IF(MIN(IF(C91:N91&lt;&gt;"",COLUMN(C91:N91)))&gt;0,MIN(IF(C91:N91&lt;&gt;"",COLUMN(C91:N91))),""))</f>
        <v>HI</v>
      </c>
      <c r="P91" s="165">
        <f t="shared" si="383"/>
        <v>4</v>
      </c>
      <c r="Q91" s="43" t="str">
        <f ca="1">"'" &amp; $S$4 &amp; "'!" &amp; ADDRESS(ROW('1. Database - raw'!$A$7),MATCH($C$2,'1. Database - raw'!$6:$6,0)+MATCH(O91,$C91:$N91,0)-1,1) &amp; ":" &amp; ADDRESS(LOOKUP(2,1/('1. Database - raw'!A:A&lt;&gt;""),ROW('1. Database - raw'!A:A)),MATCH($C$2,'1. Database - raw'!$6:$6,0)+MATCH(O91,$C91:$N91,0)-1,1)</f>
        <v>'1. Database - raw'!$AH$7:$AH$494</v>
      </c>
      <c r="R91" s="26"/>
      <c r="S91" s="179"/>
      <c r="T91" s="207" t="str">
        <f t="shared" ca="1" si="386"/>
        <v/>
      </c>
      <c r="U91" s="126">
        <f t="shared" ca="1" si="386"/>
        <v>2.0607069362970991</v>
      </c>
      <c r="V91" s="126" t="str">
        <f t="shared" ca="1" si="386"/>
        <v/>
      </c>
      <c r="W91" s="126" t="str">
        <f t="shared" ca="1" si="386"/>
        <v/>
      </c>
      <c r="X91" s="126" t="str">
        <f t="shared" ca="1" si="386"/>
        <v/>
      </c>
      <c r="Y91" s="126" t="str">
        <f t="shared" ca="1" si="386"/>
        <v/>
      </c>
      <c r="Z91" s="126">
        <f t="shared" ca="1" si="386"/>
        <v>1.7465382353920533</v>
      </c>
      <c r="AA91" s="126" t="str">
        <f t="shared" ca="1" si="386"/>
        <v/>
      </c>
      <c r="AB91" s="126" t="str">
        <f t="shared" ca="1" si="386"/>
        <v/>
      </c>
      <c r="AC91" s="126">
        <f t="shared" ca="1" si="386"/>
        <v>1.9949575351289413</v>
      </c>
      <c r="AD91" s="126" t="str">
        <f t="shared" ca="1" si="387"/>
        <v/>
      </c>
      <c r="AE91" s="126" t="str">
        <f t="shared" ca="1" si="387"/>
        <v/>
      </c>
      <c r="AF91" s="126">
        <f t="shared" ca="1" si="387"/>
        <v>1.6083224093182893</v>
      </c>
      <c r="AG91" s="126">
        <f t="shared" ca="1" si="387"/>
        <v>1.6218363990027362</v>
      </c>
      <c r="AH91" s="126" t="str">
        <f t="shared" ca="1" si="387"/>
        <v/>
      </c>
      <c r="AI91" s="126" t="str">
        <f t="shared" ca="1" si="387"/>
        <v/>
      </c>
      <c r="AJ91" s="126">
        <f t="shared" ca="1" si="387"/>
        <v>1.366348135355149</v>
      </c>
      <c r="AK91" s="126" t="str">
        <f t="shared" ca="1" si="387"/>
        <v/>
      </c>
      <c r="AL91" s="126" t="str">
        <f t="shared" ca="1" si="387"/>
        <v/>
      </c>
      <c r="AM91" s="127" t="str">
        <f t="shared" ca="1" si="387"/>
        <v/>
      </c>
      <c r="AN91" s="76"/>
      <c r="AO91" s="247" t="s">
        <v>16</v>
      </c>
      <c r="AP91" s="493" t="s">
        <v>616</v>
      </c>
      <c r="AQ91" s="494">
        <f t="array" ref="AQ91">IFERROR(AVERAGE(IF(('1. Database - raw'!AW$7:AY$494&gt;0)*('1. Database - raw'!$AD$7:$AD$494=$A91)*('1. Database - raw'!$AH$7:$AH$494=$AO91)*('1. Database - raw'!$AI$7:$AI$494=$AP91),'1. Database - raw'!AW$7:AY$494))/$BT$5,"")</f>
        <v>0.89874227248829941</v>
      </c>
      <c r="AR91" s="494">
        <f t="array" ref="AR91">IFERROR(AVERAGE(IF(('1. Database - raw'!BC$7:BE$494&gt;0)*('1. Database - raw'!$AD$7:$AD$494=$A91)*('1. Database - raw'!$AH$7:$AH$494=$AO91)*('1. Database - raw'!$AI$7:$AI$494=$AP91),'1. Database - raw'!BC$7:BE$494))/$BZ$5,"")</f>
        <v>0.55173427093152094</v>
      </c>
      <c r="AS91" s="494">
        <f t="shared" si="388"/>
        <v>0.72523827170991018</v>
      </c>
      <c r="AT91" s="535">
        <f t="shared" ca="1" si="389"/>
        <v>0.63526254699320661</v>
      </c>
      <c r="AU91" s="493" t="s">
        <v>636</v>
      </c>
      <c r="AV91" s="493" t="s">
        <v>639</v>
      </c>
      <c r="AW91" s="535">
        <f t="shared" ca="1" si="390"/>
        <v>0.64678888838933957</v>
      </c>
      <c r="AX91" s="493"/>
      <c r="AY91" s="493"/>
      <c r="AZ91" s="494">
        <f ca="1">AVERAGE(VLOOKUP(AU91,$O$110:$BI$118,MATCH($BI$3,$O$3:$BI$3,0),FALSE),VLOOKUP(AV91,$O$110:$BI$118,MATCH($BI$3,$O$3:$BI$3,0),FALSE))</f>
        <v>0.64678888838933957</v>
      </c>
      <c r="BA91" s="494">
        <f ca="1">SQRT(VLOOKUP(AU91,$O$110:$BI$118,MATCH($BI$3,$O$3:$BI$3,0),FALSE)*VLOOKUP(AV91,$O$110:$BI$118,MATCH($BI$3,$O$3:$BI$3,0),FALSE))</f>
        <v>0.40836795289054995</v>
      </c>
      <c r="BB91" s="494">
        <f ca="1">VLOOKUP(AU91,$O$110:$BI$118,MATCH($BI$3,$O$3:$BI$3,0),FALSE)*VLOOKUP(AV91,$O$110:$BI$118,MATCH($BI$3,$O$3:$BI$3,0),FALSE)</f>
        <v>0.1667643849480184</v>
      </c>
      <c r="BC91" s="492"/>
      <c r="BD91" s="243"/>
      <c r="BE91" s="243"/>
      <c r="BF91" s="243"/>
      <c r="BG91" s="243"/>
      <c r="BH91" s="294"/>
      <c r="BI91" s="475">
        <f t="shared" ca="1" si="367"/>
        <v>2.0607069362970991</v>
      </c>
      <c r="BJ91" s="546">
        <f t="shared" ca="1" si="206"/>
        <v>1.0229040404571941</v>
      </c>
      <c r="BK91" s="572"/>
      <c r="BL91" s="546">
        <f t="shared" ca="1" si="391"/>
        <v>1.7832727266130945</v>
      </c>
      <c r="BM91" s="546">
        <f t="shared" ca="1" si="392"/>
        <v>1.4940922671789427</v>
      </c>
      <c r="BN91" s="572"/>
      <c r="BO91" s="258"/>
      <c r="BP91" s="170" t="str">
        <f t="shared" si="210"/>
        <v>HI</v>
      </c>
      <c r="BQ91" s="66">
        <f t="shared" ca="1" si="376"/>
        <v>263.86983872871036</v>
      </c>
      <c r="BR91" s="64">
        <f t="shared" ca="1" si="377"/>
        <v>316.64539984499015</v>
      </c>
      <c r="BS91" s="64">
        <f t="shared" ca="1" si="378"/>
        <v>289.05565310383668</v>
      </c>
      <c r="BT91" s="64">
        <f t="array" aca="1" ref="BT91" ca="1">IFERROR(AVERAGE(IF(('1. Database - raw'!AW$7:AY$494&gt;0)*('1. Database - raw'!$AD$7:$AD$494=$A91)*('1. Database - raw'!$AP$7:$AP$494&lt;&gt;Dropdown!$AM$11)*(INDIRECT($Q91,TRUE)=$O91),'1. Database - raw'!AW$7:AY$494)),"")</f>
        <v>296.33333333333331</v>
      </c>
      <c r="BU91" s="97">
        <f t="array" aca="1" ref="BU91" ca="1">IFERROR(_xlfn.STDEV.S(IF(('1. Database - raw'!AW$7:AY$494&gt;0)*('1. Database - raw'!$AD$7:$AD$494=$A91)*('1. Database - raw'!$AP$7:$AP$494&lt;&gt;Dropdown!$AM$11)*(INDIRECT($Q91,TRUE)=$O91),'1. Database - raw'!AW$7:AY$494)),"")</f>
        <v>66.914124069586379</v>
      </c>
      <c r="BV91" s="67">
        <f t="array" aca="1" ref="BV91" ca="1">IFERROR(IF(COUNT(IF(('1. Database - raw'!AW$7:AY$494&gt;0)*('1. Database - raw'!$AD$7:$AD$494=$A91)*('1. Database - raw'!$AP$7:$AP$494&lt;&gt;Dropdown!$AM$11)*(INDIRECT($Q91,TRUE)=$O91),'1. Database - raw'!AW$7:AY$494))&gt;0,COUNT(IF(('1. Database - raw'!AW$7:AY$494&gt;0)*('1. Database - raw'!$AD$7:$AD$494=$A91)*('1. Database - raw'!$AP$7:$AP$494&lt;&gt;Dropdown!$AM$11)*(INDIRECT($Q91,TRUE)=$O91),'1. Database - raw'!AW$7:AY$494)),""),"")</f>
        <v>9</v>
      </c>
      <c r="BW91" s="66">
        <f t="shared" ca="1" si="370"/>
        <v>136.28498427242386</v>
      </c>
      <c r="BX91" s="64">
        <f t="shared" ca="1" si="371"/>
        <v>178.73683897277616</v>
      </c>
      <c r="BY91" s="64">
        <f t="shared" ca="1" si="372"/>
        <v>156.07417239347308</v>
      </c>
      <c r="BZ91" s="64">
        <f t="array" aca="1" ref="BZ91" ca="1">IFERROR(AVERAGE(IF(('1. Database - raw'!BC$7:BE$494&gt;0)*('1. Database - raw'!$AD$7:$AD$494=$A91)*('1. Database - raw'!$AP$7:$AP$494&lt;&gt;Dropdown!$AM$11)*(INDIRECT($Q91,TRUE)=$O91),'1. Database - raw'!BC$7:BE$494)),"")</f>
        <v>162.125</v>
      </c>
      <c r="CA91" s="97">
        <f t="array" aca="1" ref="CA91" ca="1">IFERROR(_xlfn.STDEV.S(IF(('1. Database - raw'!BC$7:BE$494&gt;0)*('1. Database - raw'!$AD$7:$AD$494=$A91)*('1. Database - raw'!$AP$7:$AP$494&lt;&gt;Dropdown!$AM$11)*(INDIRECT($Q91,TRUE)=$O91),'1. Database - raw'!BC$7:BE$494)),"")</f>
        <v>45.580161653548757</v>
      </c>
      <c r="CB91" s="67">
        <f t="array" aca="1" ref="CB91" ca="1">IFERROR(IF(COUNT(IF(('1. Database - raw'!BC$7:BE$494&gt;0)*('1. Database - raw'!$AD$7:$AD$494=$A91)*('1. Database - raw'!$AP$7:$AP$494&lt;&gt;Dropdown!$AM$11)*(INDIRECT($Q91,TRUE)=$O91),'1. Database - raw'!BC$7:BE$494))&gt;0,COUNT(IF(('1. Database - raw'!BC$7:BE$494&gt;0)*('1. Database - raw'!$AD$7:$AD$494=$A91)*('1. Database - raw'!$AP$7:$AP$494&lt;&gt;Dropdown!$AM$11)*(INDIRECT($Q91,TRUE)=$O91),'1. Database - raw'!BC$7:BE$494)),""),"")</f>
        <v>12</v>
      </c>
      <c r="CC91" s="107" t="str">
        <f t="shared" ca="1" si="373"/>
        <v/>
      </c>
      <c r="CD91" s="108" t="str">
        <f t="shared" ca="1" si="374"/>
        <v/>
      </c>
      <c r="CE91" s="108" t="str">
        <f t="shared" ca="1" si="375"/>
        <v/>
      </c>
      <c r="CF91" s="108">
        <f t="array" aca="1" ref="CF91" ca="1">IFERROR(AVERAGE(IF(('1. Database - raw'!BI$7:BK$494&gt;0)*('1. Database - raw'!$AD$7:$AD$494=$A91)*('1. Database - raw'!$AP$7:$AP$494&lt;&gt;Dropdown!$AM$11)*(INDIRECT($Q91,TRUE)=$O91),'1. Database - raw'!BI$7:BK$494)),"")</f>
        <v>0.75</v>
      </c>
      <c r="CG91" s="272" t="str">
        <f t="array" aca="1" ref="CG91" ca="1">IFERROR(_xlfn.STDEV.S(IF(('1. Database - raw'!BI$7:BK$494&gt;0)*('1. Database - raw'!$AD$7:$AD$494=$A91)*('1. Database - raw'!$AP$7:$AP$494&lt;&gt;Dropdown!$AM$11)*(INDIRECT($Q91,TRUE)=$O91),'1. Database - raw'!BI$7:BK$494)),"")</f>
        <v/>
      </c>
      <c r="CH91" s="67">
        <f t="array" aca="1" ref="CH91" ca="1">IFERROR(IF(COUNT(IF(('1. Database - raw'!BI$7:BK$494&gt;0)*('1. Database - raw'!$AD$7:$AD$494=$A91)*('1. Database - raw'!$AP$7:$AP$494&lt;&gt;Dropdown!$AM$11)*(INDIRECT($Q91,TRUE)=$O91),'1. Database - raw'!BI$7:BK$494))&gt;0,COUNT(IF(('1. Database - raw'!BI$7:BK$494&gt;0)*('1. Database - raw'!$AD$7:$AD$494=$A91)*('1. Database - raw'!$AP$7:$AP$494&lt;&gt;Dropdown!$AM$11)*(INDIRECT($Q91,TRUE)=$O91),'1. Database - raw'!BI$7:BK$494)),""),"")</f>
        <v>1</v>
      </c>
      <c r="CI91" s="66">
        <f t="shared" ca="1" si="211"/>
        <v>38.704355852397782</v>
      </c>
      <c r="CJ91" s="64">
        <f t="shared" ca="1" si="212"/>
        <v>67.040732976257345</v>
      </c>
      <c r="CK91" s="64">
        <f t="shared" ca="1" si="213"/>
        <v>50.938869105219098</v>
      </c>
      <c r="CL91" s="64">
        <f t="array" aca="1" ref="CL91" ca="1">IFERROR(AVERAGE(IF(('1. Database - raw'!BO$7:BQ$494&gt;0)*('1. Database - raw'!$AD$7:$AD$494=$A91)*(INDIRECT($Q91,TRUE)=$O91),'1. Database - raw'!BO$7:BQ$494)),"")</f>
        <v>54</v>
      </c>
      <c r="CM91" s="97">
        <f t="array" aca="1" ref="CM91" ca="1">IFERROR(_xlfn.STDEV.S(IF(('1. Database - raw'!BO$7:BQ$494&gt;0)*('1. Database - raw'!$AD$7:$AD$494=$A91)*(INDIRECT($Q91,TRUE)=$O91),'1. Database - raw'!BO$7:BQ$494)),"")</f>
        <v>19</v>
      </c>
      <c r="CN91" s="67">
        <f t="array" aca="1" ref="CN91" ca="1">IFERROR(IF(COUNT(IF(('1. Database - raw'!BO$7:BQ$494&gt;0)*('1. Database - raw'!$AD$7:$AD$494=$A91)*(INDIRECT($Q91,TRUE)=$O91),'1. Database - raw'!BO$7:BQ$494))&gt;0,COUNT(IF(('1. Database - raw'!BO$7:BQ$494&gt;0)*('1. Database - raw'!$AD$7:$AD$494=$A91)*(INDIRECT($Q91,TRUE)=$O91),'1. Database - raw'!BO$7:BQ$494)),""),"")</f>
        <v>3</v>
      </c>
      <c r="CO91" s="66" t="str">
        <f t="shared" ca="1" si="214"/>
        <v/>
      </c>
      <c r="CP91" s="64" t="str">
        <f t="shared" ca="1" si="215"/>
        <v/>
      </c>
      <c r="CQ91" s="64" t="str">
        <f t="shared" ca="1" si="216"/>
        <v/>
      </c>
      <c r="CR91" s="64" t="str">
        <f t="array" aca="1" ref="CR91" ca="1">IFERROR(AVERAGE(IF(('1. Database - raw'!BU$7:BW$494&gt;0)*('1. Database - raw'!$AD$7:$AD$494=$A91)*(INDIRECT($Q91,TRUE)=$O91),'1. Database - raw'!BU$7:BW$494)),"")</f>
        <v/>
      </c>
      <c r="CS91" s="97" t="str">
        <f t="array" aca="1" ref="CS91" ca="1">IFERROR(_xlfn.STDEV.S(IF(('1. Database - raw'!BU$7:BW$494&gt;0)*('1. Database - raw'!$AD$7:$AD$494=$A91)*(INDIRECT($Q91,TRUE)=$O91),'1. Database - raw'!BU$7:BW$494)),"")</f>
        <v/>
      </c>
      <c r="CT91" s="67" t="str">
        <f t="array" aca="1" ref="CT91" ca="1">IFERROR(IF(COUNT(IF(('1. Database - raw'!BU$7:BW$494&gt;0)*('1. Database - raw'!$AD$7:$AD$494=$A91)*(INDIRECT($Q91,TRUE)=$O91),'1. Database - raw'!BU$7:BW$494))&gt;0,COUNT(IF(('1. Database - raw'!BU$7:BW$494&gt;0)*('1. Database - raw'!$AD$7:$AD$494=$A91)*(INDIRECT($Q91,TRUE)=$O91),'1. Database - raw'!BU$7:BW$494)),""),"")</f>
        <v/>
      </c>
      <c r="CU91" s="66" t="str">
        <f t="shared" ca="1" si="217"/>
        <v/>
      </c>
      <c r="CV91" s="64" t="str">
        <f t="shared" ca="1" si="218"/>
        <v/>
      </c>
      <c r="CW91" s="64" t="str">
        <f t="shared" ca="1" si="219"/>
        <v/>
      </c>
      <c r="CX91" s="64" t="str">
        <f t="array" aca="1" ref="CX91" ca="1">IFERROR(AVERAGE(IF(('1. Database - raw'!CA$7:CC$494&gt;0)*('1. Database - raw'!$AD$7:$AD$494=$A91)*(INDIRECT($Q91,TRUE)=$O91),'1. Database - raw'!CA$7:CC$494)),"")</f>
        <v/>
      </c>
      <c r="CY91" s="97" t="str">
        <f t="array" aca="1" ref="CY91" ca="1">IFERROR(_xlfn.STDEV.S(IF(('1. Database - raw'!CA$7:CC$494&gt;0)*('1. Database - raw'!$AD$7:$AD$494=$A91)*(INDIRECT($Q91,TRUE)=$O91),'1. Database - raw'!CA$7:CC$494)),"")</f>
        <v/>
      </c>
      <c r="CZ91" s="67" t="str">
        <f t="array" aca="1" ref="CZ91" ca="1">IFERROR(IF(COUNT(IF(('1. Database - raw'!CA$7:CC$494&gt;0)*('1. Database - raw'!$AD$7:$AD$494=$A91)*(INDIRECT($Q91,TRUE)=$O91),'1. Database - raw'!CA$7:CC$494))&gt;0,COUNT(IF(('1. Database - raw'!CA$7:CC$494&gt;0)*('1. Database - raw'!$AD$7:$AD$494=$A91)*(INDIRECT($Q91,TRUE)=$O91),'1. Database - raw'!CA$7:CC$494)),""),"")</f>
        <v/>
      </c>
      <c r="DA91" s="66" t="str">
        <f t="shared" ca="1" si="220"/>
        <v/>
      </c>
      <c r="DB91" s="64" t="str">
        <f t="shared" ca="1" si="221"/>
        <v/>
      </c>
      <c r="DC91" s="64" t="str">
        <f t="shared" ca="1" si="222"/>
        <v/>
      </c>
      <c r="DD91" s="64" t="str">
        <f t="array" aca="1" ref="DD91" ca="1">IFERROR(AVERAGE(IF(('1. Database - raw'!CG$7:CI$494&gt;0)*('1. Database - raw'!$AD$7:$AD$494=$A91)*(INDIRECT($Q91,TRUE)=$O91),'1. Database - raw'!CG$7:CI$494)),"")</f>
        <v/>
      </c>
      <c r="DE91" s="97" t="str">
        <f t="array" aca="1" ref="DE91" ca="1">IFERROR(_xlfn.STDEV.S(IF(('1. Database - raw'!CG$7:CI$494&gt;0)*('1. Database - raw'!$AD$7:$AD$494=$A91)*(INDIRECT($Q91,TRUE)=$O91),'1. Database - raw'!CG$7:CI$494)),"")</f>
        <v/>
      </c>
      <c r="DF91" s="67" t="str">
        <f t="array" aca="1" ref="DF91" ca="1">IFERROR(IF(COUNT(IF(('1. Database - raw'!CG$7:CI$494&gt;0)*('1. Database - raw'!$AD$7:$AD$494=$A91)*(INDIRECT($Q91,TRUE)=$O91),'1. Database - raw'!CG$7:CI$494))&gt;0,COUNT(IF(('1. Database - raw'!CG$7:CI$494&gt;0)*('1. Database - raw'!$AD$7:$AD$494=$A91)*(INDIRECT($Q91,TRUE)=$O91),'1. Database - raw'!CG$7:CI$494)),""),"")</f>
        <v/>
      </c>
      <c r="DG91" s="66">
        <f t="shared" ca="1" si="223"/>
        <v>148.37998564211779</v>
      </c>
      <c r="DH91" s="64">
        <f t="shared" ca="1" si="224"/>
        <v>154.39851039358686</v>
      </c>
      <c r="DI91" s="64">
        <f t="shared" ca="1" si="225"/>
        <v>151.35933653185981</v>
      </c>
      <c r="DJ91" s="64">
        <f t="array" aca="1" ref="DJ91" ca="1">IFERROR(AVERAGE(IF(('1. Database - raw'!CM$7:CO$494&gt;0)*('1. Database - raw'!$AD$7:$AD$494=$A91)*(INDIRECT($Q91,TRUE)=$O91),'1. Database - raw'!CM$7:CO$494)),"")</f>
        <v>152</v>
      </c>
      <c r="DK91" s="97">
        <f t="array" aca="1" ref="DK91" ca="1">IFERROR(_xlfn.STDEV.S(IF(('1. Database - raw'!CM$7:CO$494&gt;0)*('1. Database - raw'!$AD$7:$AD$494=$A91)*(INDIRECT($Q91,TRUE)=$O91),'1. Database - raw'!CM$7:CO$494)),"")</f>
        <v>14</v>
      </c>
      <c r="DL91" s="67">
        <f t="array" aca="1" ref="DL91" ca="1">IFERROR(IF(COUNT(IF(('1. Database - raw'!CM$7:CO$494&gt;0)*('1. Database - raw'!$AD$7:$AD$494=$A91)*(INDIRECT($Q91,TRUE)=$O91),'1. Database - raw'!CM$7:CO$494))&gt;0,COUNT(IF(('1. Database - raw'!CM$7:CO$494&gt;0)*('1. Database - raw'!$AD$7:$AD$494=$A91)*(INDIRECT($Q91,TRUE)=$O91),'1. Database - raw'!CM$7:CO$494)),""),"")</f>
        <v>3</v>
      </c>
      <c r="DM91" s="66">
        <f t="shared" ca="1" si="226"/>
        <v>50.115332055084217</v>
      </c>
      <c r="DN91" s="64">
        <f t="shared" ca="1" si="227"/>
        <v>51.582973032925409</v>
      </c>
      <c r="DO91" s="64">
        <f t="shared" ca="1" si="228"/>
        <v>50.843857268440125</v>
      </c>
      <c r="DP91" s="64">
        <f t="array" aca="1" ref="DP91" ca="1">IFERROR(AVERAGE(IF(('1. Database - raw'!CS$7:CU$494&gt;0)*('1. Database - raw'!$AD$7:$AD$494=$A91)*(INDIRECT($Q91,TRUE)=$O91),'1. Database - raw'!CS$7:CU$494)),"")</f>
        <v>51</v>
      </c>
      <c r="DQ91" s="97">
        <f t="array" aca="1" ref="DQ91" ca="1">IFERROR(_xlfn.STDEV.S(IF(('1. Database - raw'!CS$7:CU$494&gt;0)*('1. Database - raw'!$AD$7:$AD$494=$A91)*(INDIRECT($Q91,TRUE)=$O91),'1. Database - raw'!CS$7:CU$494)),"")</f>
        <v>4</v>
      </c>
      <c r="DR91" s="67">
        <f t="array" aca="1" ref="DR91" ca="1">IFERROR(IF(COUNT(IF(('1. Database - raw'!CS$7:CU$494&gt;0)*('1. Database - raw'!$AD$7:$AD$494=$A91)*(INDIRECT($Q91,TRUE)=$O91),'1. Database - raw'!CS$7:CU$494))&gt;0,COUNT(IF(('1. Database - raw'!CS$7:CU$494&gt;0)*('1. Database - raw'!$AD$7:$AD$494=$A91)*(INDIRECT($Q91,TRUE)=$O91),'1. Database - raw'!CS$7:CU$494)),""),"")</f>
        <v>3</v>
      </c>
      <c r="DS91" s="66">
        <f t="shared" ca="1" si="229"/>
        <v>46.484662753073238</v>
      </c>
      <c r="DT91" s="64">
        <f t="shared" ca="1" si="230"/>
        <v>46.50996481110964</v>
      </c>
      <c r="DU91" s="64">
        <f t="shared" ca="1" si="231"/>
        <v>46.497312061039992</v>
      </c>
      <c r="DV91" s="64">
        <f t="array" aca="1" ref="DV91" ca="1">IFERROR(AVERAGE(IF(('1. Database - raw'!CY$7:DA$494&gt;0)*('1. Database - raw'!$AD$7:$AD$494=$A91)*(INDIRECT($Q91,TRUE)=$O91),'1. Database - raw'!CY$7:DA$494)),"")</f>
        <v>46.5</v>
      </c>
      <c r="DW91" s="97">
        <f t="array" aca="1" ref="DW91" ca="1">IFERROR(_xlfn.STDEV.S(IF(('1. Database - raw'!CY$7:DA$494&gt;0)*('1. Database - raw'!$AD$7:$AD$494=$A91)*(INDIRECT($Q91,TRUE)=$O91),'1. Database - raw'!CY$7:DA$494)),"")</f>
        <v>0.5</v>
      </c>
      <c r="DX91" s="67">
        <f t="array" aca="1" ref="DX91" ca="1">IFERROR(IF(COUNT(IF(('1. Database - raw'!CY$7:DA$494&gt;0)*('1. Database - raw'!$AD$7:$AD$494=$A91)*(INDIRECT($Q91,TRUE)=$O91),'1. Database - raw'!CY$7:DA$494))&gt;0,COUNT(IF(('1. Database - raw'!CY$7:DA$494&gt;0)*('1. Database - raw'!$AD$7:$AD$494=$A91)*(INDIRECT($Q91,TRUE)=$O91),'1. Database - raw'!CY$7:DA$494)),""),"")</f>
        <v>3</v>
      </c>
      <c r="DY91" s="66">
        <f t="shared" ca="1" si="232"/>
        <v>50.038530688522961</v>
      </c>
      <c r="DZ91" s="64">
        <f t="shared" ca="1" si="233"/>
        <v>57.608832845500444</v>
      </c>
      <c r="EA91" s="64">
        <f t="shared" ca="1" si="234"/>
        <v>53.6904214014899</v>
      </c>
      <c r="EB91" s="64">
        <f t="array" aca="1" ref="EB91" ca="1">IFERROR(AVERAGE(IF(('1. Database - raw'!DE$7:DG$494&gt;0)*('1. Database - raw'!$AD$7:$AD$494=$A91)*(INDIRECT($Q91,TRUE)=$O91),'1. Database - raw'!DE$7:DG$494)),"")</f>
        <v>54.5</v>
      </c>
      <c r="EC91" s="97">
        <f t="array" aca="1" ref="EC91" ca="1">IFERROR(_xlfn.STDEV.S(IF(('1. Database - raw'!DE$7:DG$494&gt;0)*('1. Database - raw'!$AD$7:$AD$494=$A91)*(INDIRECT($Q91,TRUE)=$O91),'1. Database - raw'!DE$7:DG$494)),"")</f>
        <v>9.5</v>
      </c>
      <c r="ED91" s="67">
        <f t="array" aca="1" ref="ED91" ca="1">IFERROR(IF(COUNT(IF(('1. Database - raw'!DE$7:DG$494&gt;0)*('1. Database - raw'!$AD$7:$AD$494=$A91)*(INDIRECT($Q91,TRUE)=$O91),'1. Database - raw'!DE$7:DG$494))&gt;0,COUNT(IF(('1. Database - raw'!DE$7:DG$494&gt;0)*('1. Database - raw'!$AD$7:$AD$494=$A91)*(INDIRECT($Q91,TRUE)=$O91),'1. Database - raw'!DE$7:DG$494)),""),"")</f>
        <v>3</v>
      </c>
      <c r="EE91" s="107" t="str">
        <f t="shared" ca="1" si="235"/>
        <v/>
      </c>
      <c r="EF91" s="108" t="str">
        <f t="shared" ca="1" si="236"/>
        <v/>
      </c>
      <c r="EG91" s="108" t="str">
        <f t="shared" ca="1" si="237"/>
        <v/>
      </c>
      <c r="EH91" s="108">
        <f t="array" aca="1" ref="EH91" ca="1">IFERROR(AVERAGE(IF(('1. Database - raw'!DK$7:DM$494&gt;0)*('1. Database - raw'!$AD$7:$AD$494=$A91)*(INDIRECT($Q91,TRUE)=$O91),'1. Database - raw'!DK$7:DM$494)),"")</f>
        <v>0.26213592233009708</v>
      </c>
      <c r="EI91" s="272" t="str">
        <f t="array" aca="1" ref="EI91" ca="1">IFERROR(_xlfn.STDEV.S(IF(('1. Database - raw'!DK$7:DM$494&gt;0)*('1. Database - raw'!$AD$7:$AD$494=$A91)*(INDIRECT($Q91,TRUE)=$O91),'1. Database - raw'!DK$7:DM$494)),"")</f>
        <v/>
      </c>
      <c r="EJ91" s="67">
        <f t="array" aca="1" ref="EJ91" ca="1">IFERROR(IF(COUNT(IF(('1. Database - raw'!DK$7:DM$494&gt;0)*('1. Database - raw'!$AD$7:$AD$494=$A91)*(INDIRECT($Q91,TRUE)=$O91),'1. Database - raw'!DK$7:DM$494))&gt;0,COUNT(IF(('1. Database - raw'!DK$7:DM$494&gt;0)*('1. Database - raw'!$AD$7:$AD$494=$A91)*(INDIRECT($Q91,TRUE)=$O91),'1. Database - raw'!DK$7:DM$494)),""),"")</f>
        <v>1</v>
      </c>
      <c r="EK91" s="66">
        <f t="shared" ca="1" si="238"/>
        <v>64.651761280561828</v>
      </c>
      <c r="EL91" s="64">
        <f t="shared" ca="1" si="239"/>
        <v>74.479596879690334</v>
      </c>
      <c r="EM91" s="64">
        <f t="shared" ca="1" si="240"/>
        <v>69.391909598585173</v>
      </c>
      <c r="EN91" s="64">
        <f t="array" aca="1" ref="EN91" ca="1">IFERROR(AVERAGE(IF(('1. Database - raw'!DQ$7:DS$494&gt;0)*('1. Database - raw'!$AD$7:$AD$494=$A91)*(INDIRECT($Q91,TRUE)=$O91),'1. Database - raw'!DQ$7:DS$494)),"")</f>
        <v>70.833333333333329</v>
      </c>
      <c r="EO91" s="97">
        <f t="array" aca="1" ref="EO91" ca="1">IFERROR(_xlfn.STDEV.S(IF(('1. Database - raw'!DQ$7:DS$494&gt;0)*('1. Database - raw'!$AD$7:$AD$494=$A91)*(INDIRECT($Q91,TRUE)=$O91),'1. Database - raw'!DQ$7:DS$494)),"")</f>
        <v>14.512351061538361</v>
      </c>
      <c r="EP91" s="67">
        <f t="array" aca="1" ref="EP91" ca="1">IFERROR(IF(COUNT(IF(('1. Database - raw'!DQ$7:DS$494&gt;0)*('1. Database - raw'!$AD$7:$AD$494=$A91)*(INDIRECT($Q91,TRUE)=$O91),'1. Database - raw'!DQ$7:DS$494))&gt;0,COUNT(IF(('1. Database - raw'!DQ$7:DS$494&gt;0)*('1. Database - raw'!$AD$7:$AD$494=$A91)*(INDIRECT($Q91,TRUE)=$O91),'1. Database - raw'!DQ$7:DS$494)),""),"")</f>
        <v>21</v>
      </c>
      <c r="EQ91" s="66">
        <f t="shared" ca="1" si="241"/>
        <v>26.156527750592897</v>
      </c>
      <c r="ER91" s="64">
        <f t="shared" ca="1" si="242"/>
        <v>29.117169905072714</v>
      </c>
      <c r="ES91" s="64">
        <f t="shared" ca="1" si="243"/>
        <v>27.597174903253464</v>
      </c>
      <c r="ET91" s="64">
        <f t="array" aca="1" ref="ET91" ca="1">IFERROR(AVERAGE(IF(('1. Database - raw'!DW$7:DY$494&gt;0)*('1. Database - raw'!$AD$7:$AD$494=$A91)*(INDIRECT($Q91,TRUE)=$O91),'1. Database - raw'!DW$7:DY$494)),"")</f>
        <v>27.91333333333333</v>
      </c>
      <c r="EU91" s="97">
        <f t="array" aca="1" ref="EU91" ca="1">IFERROR(_xlfn.STDEV.S(IF(('1. Database - raw'!DW$7:DY$494&gt;0)*('1. Database - raw'!$AD$7:$AD$494=$A91)*(INDIRECT($Q91,TRUE)=$O91),'1. Database - raw'!DW$7:DY$494)),"")</f>
        <v>4.2372790011201209</v>
      </c>
      <c r="EV91" s="67">
        <f t="array" aca="1" ref="EV91" ca="1">IFERROR(IF(COUNT(IF(('1. Database - raw'!DW$7:DY$494&gt;0)*('1. Database - raw'!$AD$7:$AD$494=$A91)*(INDIRECT($Q91,TRUE)=$O91),'1. Database - raw'!DW$7:DY$494))&gt;0,COUNT(IF(('1. Database - raw'!DW$7:DY$494&gt;0)*('1. Database - raw'!$AD$7:$AD$494=$A91)*(INDIRECT($Q91,TRUE)=$O91),'1. Database - raw'!DW$7:DY$494)),""),"")</f>
        <v>3</v>
      </c>
      <c r="EW91" s="66">
        <f t="shared" ca="1" si="244"/>
        <v>9.3683728035607015</v>
      </c>
      <c r="EX91" s="64">
        <f t="shared" ca="1" si="245"/>
        <v>26.863559202513738</v>
      </c>
      <c r="EY91" s="64">
        <f t="shared" ca="1" si="246"/>
        <v>15.864042279308023</v>
      </c>
      <c r="EZ91" s="64">
        <f t="array" aca="1" ref="EZ91" ca="1">IFERROR(AVERAGE(IF(('1. Database - raw'!EC$7:EE$494&gt;0)*('1. Database - raw'!$AD$7:$AD$494=$A91)*(INDIRECT($Q91,TRUE)=$O91),'1. Database - raw'!EC$7:EE$494)),"")</f>
        <v>17.95</v>
      </c>
      <c r="FA91" s="97">
        <f t="array" aca="1" ref="FA91" ca="1">IFERROR(_xlfn.STDEV.S(IF(('1. Database - raw'!EC$7:EE$494&gt;0)*('1. Database - raw'!$AD$7:$AD$494=$A91)*(INDIRECT($Q91,TRUE)=$O91),'1. Database - raw'!EC$7:EE$494)),"")</f>
        <v>9.5028066029638509</v>
      </c>
      <c r="FB91" s="67">
        <f t="array" aca="1" ref="FB91" ca="1">IFERROR(IF(COUNT(IF(('1. Database - raw'!EC$7:EE$494&gt;0)*('1. Database - raw'!$AD$7:$AD$494=$A91)*(INDIRECT($Q91,TRUE)=$O91),'1. Database - raw'!EC$7:EE$494))&gt;0,COUNT(IF(('1. Database - raw'!EC$7:EE$494&gt;0)*('1. Database - raw'!$AD$7:$AD$494=$A91)*(INDIRECT($Q91,TRUE)=$O91),'1. Database - raw'!EC$7:EE$494)),""),"")</f>
        <v>4</v>
      </c>
      <c r="FC91" s="66">
        <f t="shared" ca="1" si="247"/>
        <v>10.191612414824455</v>
      </c>
      <c r="FD91" s="64">
        <f t="shared" ca="1" si="248"/>
        <v>10.205451739582942</v>
      </c>
      <c r="FE91" s="64">
        <f t="shared" ca="1" si="249"/>
        <v>10.198529729722091</v>
      </c>
      <c r="FF91" s="64">
        <f t="array" aca="1" ref="FF91" ca="1">IFERROR(AVERAGE(IF(('1. Database - raw'!EI$7:EK$494&gt;0)*('1. Database - raw'!$AD$7:$AD$494=$A91)*(INDIRECT($Q91,TRUE)=$O91),'1. Database - raw'!EI$7:EK$494)),"")</f>
        <v>10.200000000000001</v>
      </c>
      <c r="FG91" s="97">
        <f t="array" aca="1" ref="FG91" ca="1">IFERROR(_xlfn.STDEV.S(IF(('1. Database - raw'!EI$7:EK$494&gt;0)*('1. Database - raw'!$AD$7:$AD$494=$A91)*(INDIRECT($Q91,TRUE)=$O91),'1. Database - raw'!EI$7:EK$494)),"")</f>
        <v>0.17320508075688815</v>
      </c>
      <c r="FH91" s="67">
        <f t="array" aca="1" ref="FH91" ca="1">IFERROR(IF(COUNT(IF(('1. Database - raw'!EI$7:EK$494&gt;0)*('1. Database - raw'!$AD$7:$AD$494=$A91)*(INDIRECT($Q91,TRUE)=$O91),'1. Database - raw'!EI$7:EK$494))&gt;0,COUNT(IF(('1. Database - raw'!EI$7:EK$494&gt;0)*('1. Database - raw'!$AD$7:$AD$494=$A91)*(INDIRECT($Q91,TRUE)=$O91),'1. Database - raw'!EI$7:EK$494)),""),"")</f>
        <v>3</v>
      </c>
      <c r="FI91" s="66">
        <f t="shared" ca="1" si="250"/>
        <v>2.3874392627658043</v>
      </c>
      <c r="FJ91" s="64">
        <f t="shared" ca="1" si="251"/>
        <v>3.4797502232865196</v>
      </c>
      <c r="FK91" s="64">
        <f t="shared" ca="1" si="252"/>
        <v>2.8823067684915689</v>
      </c>
      <c r="FL91" s="64">
        <f t="array" aca="1" ref="FL91" ca="1">IFERROR(AVERAGE(IF(('1. Database - raw'!EO$7:EQ$494&gt;0)*('1. Database - raw'!$AD$7:$AD$494=$A91)*(INDIRECT($Q91,TRUE)=$O91),'1. Database - raw'!EO$7:EQ$494)),"")</f>
        <v>3</v>
      </c>
      <c r="FM91" s="97">
        <f t="array" aca="1" ref="FM91" ca="1">IFERROR(_xlfn.STDEV.S(IF(('1. Database - raw'!EO$7:EQ$494&gt;0)*('1. Database - raw'!$AD$7:$AD$494=$A91)*(INDIRECT($Q91,TRUE)=$O91),'1. Database - raw'!EO$7:EQ$494)),"")</f>
        <v>0.8660254037844386</v>
      </c>
      <c r="FN91" s="67">
        <f t="array" aca="1" ref="FN91" ca="1">IFERROR(IF(COUNT(IF(('1. Database - raw'!EO$7:EQ$494&gt;0)*('1. Database - raw'!$AD$7:$AD$494=$A91)*(INDIRECT($Q91,TRUE)=$O91),'1. Database - raw'!EO$7:EQ$494))&gt;0,COUNT(IF(('1. Database - raw'!EO$7:EQ$494&gt;0)*('1. Database - raw'!$AD$7:$AD$494=$A91)*(INDIRECT($Q91,TRUE)=$O91),'1. Database - raw'!EO$7:EQ$494)),""),"")</f>
        <v>3</v>
      </c>
      <c r="FO91" s="66" t="str">
        <f t="shared" ca="1" si="253"/>
        <v/>
      </c>
      <c r="FP91" s="64" t="str">
        <f t="shared" ca="1" si="254"/>
        <v/>
      </c>
      <c r="FQ91" s="64" t="str">
        <f t="shared" ca="1" si="255"/>
        <v/>
      </c>
      <c r="FR91" s="64">
        <f t="array" aca="1" ref="FR91" ca="1">IFERROR(AVERAGE(IF(('1. Database - raw'!EU$7:EW$494&gt;0)*('1. Database - raw'!$AD$7:$AD$494=$A91)*(INDIRECT($Q91,TRUE)=$O91),'1. Database - raw'!EU$7:EW$494)),"")</f>
        <v>25.14</v>
      </c>
      <c r="FS91" s="97" t="str">
        <f t="array" aca="1" ref="FS91" ca="1">IFERROR(_xlfn.STDEV.S(IF(('1. Database - raw'!EU$7:EW$494&gt;0)*('1. Database - raw'!$AD$7:$AD$494=$A91)*(INDIRECT($Q91,TRUE)=$O91),'1. Database - raw'!EU$7:EW$494)),"")</f>
        <v/>
      </c>
      <c r="FT91" s="67">
        <f t="array" aca="1" ref="FT91" ca="1">IFERROR(IF(COUNT(IF(('1. Database - raw'!EU$7:EW$494&gt;0)*('1. Database - raw'!$AD$7:$AD$494=$A91)*(INDIRECT($Q91,TRUE)=$O91),'1. Database - raw'!EU$7:EW$494))&gt;0,COUNT(IF(('1. Database - raw'!EU$7:EW$494&gt;0)*('1. Database - raw'!$AD$7:$AD$494=$A91)*(INDIRECT($Q91,TRUE)=$O91),'1. Database - raw'!EU$7:EW$494)),""),"")</f>
        <v>1</v>
      </c>
      <c r="FU91" s="66" t="str">
        <f t="shared" ca="1" si="256"/>
        <v/>
      </c>
      <c r="FV91" s="64" t="str">
        <f t="shared" ca="1" si="257"/>
        <v/>
      </c>
      <c r="FW91" s="64" t="str">
        <f t="shared" ca="1" si="258"/>
        <v/>
      </c>
      <c r="FX91" s="64">
        <f t="array" aca="1" ref="FX91" ca="1">IFERROR(AVERAGE(IF(('1. Database - raw'!FA$7:FC$494&gt;0)*('1. Database - raw'!$AD$7:$AD$494=$A91)*(INDIRECT($Q91,TRUE)=$O91),'1. Database - raw'!FA$7:FC$494)),"")</f>
        <v>9</v>
      </c>
      <c r="FY91" s="97" t="str">
        <f t="array" aca="1" ref="FY91" ca="1">IFERROR(_xlfn.STDEV.S(IF(('1. Database - raw'!FA$7:FC$494&gt;0)*('1. Database - raw'!$AD$7:$AD$494=$A91)*(INDIRECT($Q91,TRUE)=$O91),'1. Database - raw'!FA$7:FC$494)),"")</f>
        <v/>
      </c>
      <c r="FZ91" s="67">
        <f t="array" aca="1" ref="FZ91" ca="1">IFERROR(IF(COUNT(IF(('1. Database - raw'!FA$7:FC$494&gt;0)*('1. Database - raw'!$AD$7:$AD$494=$A91)*(INDIRECT($Q91,TRUE)=$O91),'1. Database - raw'!FA$7:FC$494))&gt;0,COUNT(IF(('1. Database - raw'!FA$7:FC$494&gt;0)*('1. Database - raw'!$AD$7:$AD$494=$A91)*(INDIRECT($Q91,TRUE)=$O91),'1. Database - raw'!FA$7:FC$494)),""),"")</f>
        <v>1</v>
      </c>
      <c r="GA91" s="66" t="str">
        <f t="shared" ca="1" si="259"/>
        <v/>
      </c>
      <c r="GB91" s="64" t="str">
        <f t="shared" ca="1" si="260"/>
        <v/>
      </c>
      <c r="GC91" s="64" t="str">
        <f t="shared" ca="1" si="261"/>
        <v/>
      </c>
      <c r="GD91" s="64">
        <f t="array" aca="1" ref="GD91" ca="1">IFERROR(AVERAGE(IF(('1. Database - raw'!FG$7:FI$494&gt;0)*('1. Database - raw'!$AD$7:$AD$494=$A91)*(INDIRECT($Q91,TRUE)=$O91),'1. Database - raw'!FG$7:FI$494)),"")</f>
        <v>6</v>
      </c>
      <c r="GE91" s="97" t="str">
        <f t="array" aca="1" ref="GE91" ca="1">IFERROR(_xlfn.STDEV.S(IF(('1. Database - raw'!FG$7:FI$494&gt;0)*('1. Database - raw'!$AD$7:$AD$494=$A91)*(INDIRECT($Q91,TRUE)=$O91),'1. Database - raw'!FG$7:FI$494)),"")</f>
        <v/>
      </c>
      <c r="GF91" s="67">
        <f t="array" aca="1" ref="GF91" ca="1">IFERROR(IF(COUNT(IF(('1. Database - raw'!FG$7:FI$494&gt;0)*('1. Database - raw'!$AD$7:$AD$494=$A91)*(INDIRECT($Q91,TRUE)=$O91),'1. Database - raw'!FG$7:FI$494))&gt;0,COUNT(IF(('1. Database - raw'!FG$7:FI$494&gt;0)*('1. Database - raw'!$AD$7:$AD$494=$A91)*(INDIRECT($Q91,TRUE)=$O91),'1. Database - raw'!FG$7:FI$494)),""),"")</f>
        <v>1</v>
      </c>
      <c r="GG91" s="66" t="str">
        <f t="shared" ca="1" si="262"/>
        <v/>
      </c>
      <c r="GH91" s="64" t="str">
        <f t="shared" ca="1" si="263"/>
        <v/>
      </c>
      <c r="GI91" s="64" t="str">
        <f t="shared" ca="1" si="264"/>
        <v/>
      </c>
      <c r="GJ91" s="64">
        <f t="array" aca="1" ref="GJ91" ca="1">IFERROR(AVERAGE(IF(('1. Database - raw'!FM$7:FO$494&gt;0)*('1. Database - raw'!$AD$7:$AD$494=$A91)*(INDIRECT($Q91,TRUE)=$O91),'1. Database - raw'!FM$7:FO$494)),"")</f>
        <v>9</v>
      </c>
      <c r="GK91" s="97" t="str">
        <f t="array" aca="1" ref="GK91" ca="1">IFERROR(_xlfn.STDEV.S(IF(('1. Database - raw'!FM$7:FO$494&gt;0)*('1. Database - raw'!$AD$7:$AD$494=$A91)*(INDIRECT($Q91,TRUE)=$O91),'1. Database - raw'!FM$7:FO$494)),"")</f>
        <v/>
      </c>
      <c r="GL91" s="67">
        <f t="array" aca="1" ref="GL91" ca="1">IFERROR(IF(COUNT(IF(('1. Database - raw'!FM$7:FO$494&gt;0)*('1. Database - raw'!$AD$7:$AD$494=$A91)*(INDIRECT($Q91,TRUE)=$O91),'1. Database - raw'!FM$7:FO$494))&gt;0,COUNT(IF(('1. Database - raw'!FM$7:FO$494&gt;0)*('1. Database - raw'!$AD$7:$AD$494=$A91)*(INDIRECT($Q91,TRUE)=$O91),'1. Database - raw'!FM$7:FO$494)),""),"")</f>
        <v>1</v>
      </c>
      <c r="GM91" s="66">
        <f t="shared" ca="1" si="265"/>
        <v>143.69350328865829</v>
      </c>
      <c r="GN91" s="64">
        <f t="shared" ca="1" si="266"/>
        <v>170.73871609767377</v>
      </c>
      <c r="GO91" s="64">
        <f t="shared" ca="1" si="267"/>
        <v>156.63347108163816</v>
      </c>
      <c r="GP91" s="64">
        <f t="array" aca="1" ref="GP91" ca="1">IFERROR(AVERAGE(IF(('1. Database - raw'!FS$7:FU$494&gt;0)*('1. Database - raw'!$AD$7:$AD$494=$A91)*(INDIRECT($Q91,TRUE)=$O91),'1. Database - raw'!FS$7:FU$494)),"")</f>
        <v>160.53333333333333</v>
      </c>
      <c r="GQ91" s="97">
        <f t="array" aca="1" ref="GQ91" ca="1">IFERROR(_xlfn.STDEV.S(IF(('1. Database - raw'!FS$7:FU$494&gt;0)*('1. Database - raw'!$AD$7:$AD$494=$A91)*(INDIRECT($Q91,TRUE)=$O91),'1. Database - raw'!FS$7:FU$494)),"")</f>
        <v>36.04534181647702</v>
      </c>
      <c r="GR91" s="67">
        <f t="array" aca="1" ref="GR91" ca="1">IFERROR(IF(COUNT(IF(('1. Database - raw'!FS$7:FU$494&gt;0)*('1. Database - raw'!$AD$7:$AD$494=$A91)*(INDIRECT($Q91,TRUE)=$O91),'1. Database - raw'!FS$7:FU$494))&gt;0,COUNT(IF(('1. Database - raw'!FS$7:FU$494&gt;0)*('1. Database - raw'!$AD$7:$AD$494=$A91)*(INDIRECT($Q91,TRUE)=$O91),'1. Database - raw'!FS$7:FU$494)),""),"")</f>
        <v>15</v>
      </c>
      <c r="GS91" s="66">
        <f t="shared" ca="1" si="268"/>
        <v>50.564246959054323</v>
      </c>
      <c r="GT91" s="64">
        <f t="shared" ca="1" si="269"/>
        <v>65.596903622727368</v>
      </c>
      <c r="GU91" s="64">
        <f t="shared" ca="1" si="270"/>
        <v>57.592169906410632</v>
      </c>
      <c r="GV91" s="64">
        <f t="array" aca="1" ref="GV91" ca="1">IFERROR(AVERAGE(IF(('1. Database - raw'!FY$7:GA$494&gt;0)*('1. Database - raw'!$AD$7:$AD$494=$A91)*(INDIRECT($Q91,TRUE)=$O91),'1. Database - raw'!FY$7:GA$494)),"")</f>
        <v>58.89</v>
      </c>
      <c r="GW91" s="97">
        <f t="array" aca="1" ref="GW91" ca="1">IFERROR(_xlfn.STDEV.S(IF(('1. Database - raw'!FY$7:GA$494&gt;0)*('1. Database - raw'!$AD$7:$AD$494=$A91)*(INDIRECT($Q91,TRUE)=$O91),'1. Database - raw'!FY$7:GA$494)),"")</f>
        <v>12.572358569496844</v>
      </c>
      <c r="GX91" s="67">
        <f t="array" aca="1" ref="GX91" ca="1">IFERROR(IF(COUNT(IF(('1. Database - raw'!FY$7:GA$494&gt;0)*('1. Database - raw'!$AD$7:$AD$494=$A91)*(INDIRECT($Q91,TRUE)=$O91),'1. Database - raw'!FY$7:GA$494))&gt;0,COUNT(IF(('1. Database - raw'!FY$7:GA$494&gt;0)*('1. Database - raw'!$AD$7:$AD$494=$A91)*(INDIRECT($Q91,TRUE)=$O91),'1. Database - raw'!FY$7:GA$494)),""),"")</f>
        <v>2</v>
      </c>
      <c r="GY91" s="66" t="str">
        <f t="shared" ca="1" si="271"/>
        <v/>
      </c>
      <c r="GZ91" s="64" t="str">
        <f t="shared" ca="1" si="272"/>
        <v/>
      </c>
      <c r="HA91" s="64" t="str">
        <f t="shared" ca="1" si="273"/>
        <v/>
      </c>
      <c r="HB91" s="64">
        <f t="array" aca="1" ref="HB91" ca="1">IFERROR(AVERAGE(IF(('1. Database - raw'!GE$7:GG$494&gt;0)*('1. Database - raw'!$AD$7:$AD$494=$A91)*(INDIRECT($Q91,TRUE)=$O91),'1. Database - raw'!GE$7:GG$494)),"")</f>
        <v>50</v>
      </c>
      <c r="HC91" s="97" t="str">
        <f t="array" aca="1" ref="HC91" ca="1">IFERROR(_xlfn.STDEV.S(IF(('1. Database - raw'!GE$7:GG$494&gt;0)*('1. Database - raw'!$AD$7:$AD$494=$A91)*(INDIRECT($Q91,TRUE)=$O91),'1. Database - raw'!GE$7:GG$494)),"")</f>
        <v/>
      </c>
      <c r="HD91" s="67">
        <f t="array" aca="1" ref="HD91" ca="1">IFERROR(IF(COUNT(IF(('1. Database - raw'!GE$7:GG$494&gt;0)*('1. Database - raw'!$AD$7:$AD$494=$A91)*(INDIRECT($Q91,TRUE)=$O91),'1. Database - raw'!GE$7:GG$494))&gt;0,COUNT(IF(('1. Database - raw'!GE$7:GG$494&gt;0)*('1. Database - raw'!$AD$7:$AD$494=$A91)*(INDIRECT($Q91,TRUE)=$O91),'1. Database - raw'!GE$7:GG$494)),""),"")</f>
        <v>1</v>
      </c>
      <c r="HE91" s="66" t="str">
        <f t="shared" ca="1" si="274"/>
        <v/>
      </c>
      <c r="HF91" s="64" t="str">
        <f t="shared" ca="1" si="275"/>
        <v/>
      </c>
      <c r="HG91" s="64" t="str">
        <f t="shared" ca="1" si="276"/>
        <v/>
      </c>
      <c r="HH91" s="64" t="str">
        <f t="array" aca="1" ref="HH91" ca="1">IFERROR(AVERAGE(IF(('1. Database - raw'!GK$7:GM$494&gt;0)*('1. Database - raw'!$AD$7:$AD$494=$A91)*(INDIRECT($Q91,TRUE)=$O91),'1. Database - raw'!GK$7:GM$494)),"")</f>
        <v/>
      </c>
      <c r="HI91" s="97" t="str">
        <f t="array" aca="1" ref="HI91" ca="1">IFERROR(_xlfn.STDEV.S(IF(('1. Database - raw'!GK$7:GM$494&gt;0)*('1. Database - raw'!$AD$7:$AD$494=$A91)*(INDIRECT($Q91,TRUE)=$O91),'1. Database - raw'!GK$7:GM$494)),"")</f>
        <v/>
      </c>
      <c r="HJ91" s="67" t="str">
        <f t="array" aca="1" ref="HJ91" ca="1">IFERROR(IF(COUNT(IF(('1. Database - raw'!GK$7:GM$494&gt;0)*('1. Database - raw'!$AD$7:$AD$494=$A91)*(INDIRECT($Q91,TRUE)=$O91),'1. Database - raw'!GK$7:GM$494))&gt;0,COUNT(IF(('1. Database - raw'!GK$7:GM$494&gt;0)*('1. Database - raw'!$AD$7:$AD$494=$A91)*(INDIRECT($Q91,TRUE)=$O91),'1. Database - raw'!GK$7:GM$494)),""),"")</f>
        <v/>
      </c>
      <c r="HK91" s="66" t="str">
        <f t="shared" ca="1" si="277"/>
        <v/>
      </c>
      <c r="HL91" s="64" t="str">
        <f t="shared" ca="1" si="278"/>
        <v/>
      </c>
      <c r="HM91" s="64" t="str">
        <f t="shared" ca="1" si="279"/>
        <v/>
      </c>
      <c r="HN91" s="64" t="str">
        <f t="array" aca="1" ref="HN91" ca="1">IFERROR(AVERAGE(IF(('1. Database - raw'!GQ$7:GS$494&gt;0)*('1. Database - raw'!$AD$7:$AD$494=$A91)*(INDIRECT($Q91,TRUE)=$O91),'1. Database - raw'!GQ$7:GS$494)),"")</f>
        <v/>
      </c>
      <c r="HO91" s="97" t="str">
        <f t="array" aca="1" ref="HO91" ca="1">IFERROR(_xlfn.STDEV.S(IF(('1. Database - raw'!GQ$7:GS$494&gt;0)*('1. Database - raw'!$AD$7:$AD$494=$A91)*(INDIRECT($Q91,TRUE)=$O91),'1. Database - raw'!GQ$7:GS$494)),"")</f>
        <v/>
      </c>
      <c r="HP91" s="67" t="str">
        <f t="array" aca="1" ref="HP91" ca="1">IFERROR(IF(COUNT(IF(('1. Database - raw'!GQ$7:GS$494&gt;0)*('1. Database - raw'!$AD$7:$AD$494=$A91)*(INDIRECT($Q91,TRUE)=$O91),'1. Database - raw'!GQ$7:GS$494))&gt;0,COUNT(IF(('1. Database - raw'!GQ$7:GS$494&gt;0)*('1. Database - raw'!$AD$7:$AD$494=$A91)*(INDIRECT($Q91,TRUE)=$O91),'1. Database - raw'!GQ$7:GS$494)),""),"")</f>
        <v/>
      </c>
      <c r="HQ91" s="66" t="str">
        <f t="shared" ca="1" si="280"/>
        <v/>
      </c>
      <c r="HR91" s="64" t="str">
        <f t="shared" ca="1" si="281"/>
        <v/>
      </c>
      <c r="HS91" s="64" t="str">
        <f t="shared" ca="1" si="282"/>
        <v/>
      </c>
      <c r="HT91" s="64">
        <f t="array" aca="1" ref="HT91" ca="1">IFERROR(AVERAGE(IF(('1. Database - raw'!GW$7:GY$494&gt;0)*('1. Database - raw'!$AD$7:$AD$494=$A91)*(INDIRECT($Q91,TRUE)=$O91),'1. Database - raw'!GW$7:GY$494)),"")</f>
        <v>51.430000000000007</v>
      </c>
      <c r="HU91" s="97" t="str">
        <f t="array" aca="1" ref="HU91" ca="1">IFERROR(_xlfn.STDEV.S(IF(('1. Database - raw'!GW$7:GY$494&gt;0)*('1. Database - raw'!$AD$7:$AD$494=$A91)*(INDIRECT($Q91,TRUE)=$O91),'1. Database - raw'!GW$7:GY$494)),"")</f>
        <v/>
      </c>
      <c r="HV91" s="67">
        <f t="array" aca="1" ref="HV91" ca="1">IFERROR(IF(COUNT(IF(('1. Database - raw'!GW$7:GY$494&gt;0)*('1. Database - raw'!$AD$7:$AD$494=$A91)*(INDIRECT($Q91,TRUE)=$O91),'1. Database - raw'!GW$7:GY$494))&gt;0,COUNT(IF(('1. Database - raw'!GW$7:GY$494&gt;0)*('1. Database - raw'!$AD$7:$AD$494=$A91)*(INDIRECT($Q91,TRUE)=$O91),'1. Database - raw'!GW$7:GY$494)),""),"")</f>
        <v>1</v>
      </c>
      <c r="HW91" s="66" t="str">
        <f t="shared" ca="1" si="283"/>
        <v/>
      </c>
      <c r="HX91" s="64" t="str">
        <f t="shared" ca="1" si="284"/>
        <v/>
      </c>
      <c r="HY91" s="64" t="str">
        <f t="shared" ca="1" si="285"/>
        <v/>
      </c>
      <c r="HZ91" s="64" t="str">
        <f t="array" aca="1" ref="HZ91" ca="1">IFERROR(AVERAGE(IF(('1. Database - raw'!HC$7:HE$494&gt;0)*('1. Database - raw'!$AD$7:$AD$494=$A91)*(INDIRECT($Q91,TRUE)=$O91),'1. Database - raw'!HC$7:HE$494)),"")</f>
        <v/>
      </c>
      <c r="IA91" s="97" t="str">
        <f t="array" aca="1" ref="IA91" ca="1">IFERROR(_xlfn.STDEV.S(IF(('1. Database - raw'!HC$7:HE$494&gt;0)*('1. Database - raw'!$AD$7:$AD$494=$A91)*(INDIRECT($Q91,TRUE)=$O91),'1. Database - raw'!HC$7:HE$494)),"")</f>
        <v/>
      </c>
      <c r="IB91" s="67" t="str">
        <f t="array" aca="1" ref="IB91" ca="1">IFERROR(IF(COUNT(IF(('1. Database - raw'!HC$7:HE$494&gt;0)*('1. Database - raw'!$AD$7:$AD$494=$A91)*(INDIRECT($Q91,TRUE)=$O91),'1. Database - raw'!HC$7:HE$494))&gt;0,COUNT(IF(('1. Database - raw'!HC$7:HE$494&gt;0)*('1. Database - raw'!$AD$7:$AD$494=$A91)*(INDIRECT($Q91,TRUE)=$O91),'1. Database - raw'!HC$7:HE$494)),""),"")</f>
        <v/>
      </c>
      <c r="IC91" s="66" t="str">
        <f t="shared" ca="1" si="286"/>
        <v/>
      </c>
      <c r="ID91" s="64" t="str">
        <f t="shared" ca="1" si="287"/>
        <v/>
      </c>
      <c r="IE91" s="64" t="str">
        <f t="shared" ca="1" si="288"/>
        <v/>
      </c>
      <c r="IF91" s="64" t="str">
        <f t="array" aca="1" ref="IF91" ca="1">IFERROR(AVERAGE(IF(('1. Database - raw'!HI$7:HK$494&gt;0)*('1. Database - raw'!$AD$7:$AD$494=$A91)*(INDIRECT($Q91,TRUE)=$O91),'1. Database - raw'!HI$7:HK$494)),"")</f>
        <v/>
      </c>
      <c r="IG91" s="97" t="str">
        <f t="array" aca="1" ref="IG91" ca="1">IFERROR(_xlfn.STDEV.S(IF(('1. Database - raw'!HI$7:HK$494&gt;0)*('1. Database - raw'!$AD$7:$AD$494=$A91)*(INDIRECT($Q91,TRUE)=$O91),'1. Database - raw'!HI$7:HK$494)),"")</f>
        <v/>
      </c>
      <c r="IH91" s="67" t="str">
        <f t="array" aca="1" ref="IH91" ca="1">IFERROR(IF(COUNT(IF(('1. Database - raw'!HI$7:HK$494&gt;0)*('1. Database - raw'!$AD$7:$AD$494=$A91)*(INDIRECT($Q91,TRUE)=$O91),'1. Database - raw'!HI$7:HK$494))&gt;0,COUNT(IF(('1. Database - raw'!HI$7:HK$494&gt;0)*('1. Database - raw'!$AD$7:$AD$494=$A91)*(INDIRECT($Q91,TRUE)=$O91),'1. Database - raw'!HI$7:HK$494)),""),"")</f>
        <v/>
      </c>
      <c r="II91" s="66" t="str">
        <f t="shared" ca="1" si="289"/>
        <v/>
      </c>
      <c r="IJ91" s="64" t="str">
        <f t="shared" ca="1" si="290"/>
        <v/>
      </c>
      <c r="IK91" s="64" t="str">
        <f t="shared" ca="1" si="291"/>
        <v/>
      </c>
      <c r="IL91" s="64" t="str">
        <f t="array" aca="1" ref="IL91" ca="1">IFERROR(AVERAGE(IF(('1. Database - raw'!HO$7:HQ$494&gt;0)*('1. Database - raw'!$AD$7:$AD$494=$A91)*(INDIRECT($Q91,TRUE)=$O91),'1. Database - raw'!HO$7:HQ$494)),"")</f>
        <v/>
      </c>
      <c r="IM91" s="97" t="str">
        <f t="array" aca="1" ref="IM91" ca="1">IFERROR(_xlfn.STDEV.S(IF(('1. Database - raw'!HO$7:HQ$494&gt;0)*('1. Database - raw'!$AD$7:$AD$494=$A91)*(INDIRECT($Q91,TRUE)=$O91),'1. Database - raw'!HO$7:HQ$494)),"")</f>
        <v/>
      </c>
      <c r="IN91" s="67" t="str">
        <f t="array" aca="1" ref="IN91" ca="1">IFERROR(IF(COUNT(IF(('1. Database - raw'!HO$7:HQ$494&gt;0)*('1. Database - raw'!$AD$7:$AD$494=$A91)*(INDIRECT($Q91,TRUE)=$O91),'1. Database - raw'!HO$7:HQ$494))&gt;0,COUNT(IF(('1. Database - raw'!HO$7:HQ$494&gt;0)*('1. Database - raw'!$AD$7:$AD$494=$A91)*(INDIRECT($Q91,TRUE)=$O91),'1. Database - raw'!HO$7:HQ$494)),""),"")</f>
        <v/>
      </c>
      <c r="IO91" s="66">
        <f t="shared" ca="1" si="292"/>
        <v>72.929280081228825</v>
      </c>
      <c r="IP91" s="64">
        <f t="shared" ca="1" si="293"/>
        <v>88.585258701477471</v>
      </c>
      <c r="IQ91" s="64">
        <f t="shared" ca="1" si="294"/>
        <v>80.376981424461093</v>
      </c>
      <c r="IR91" s="64">
        <f t="array" aca="1" ref="IR91" ca="1">IFERROR(AVERAGE(IF(('1. Database - raw'!HU$7:HW$494&gt;0)*('1. Database - raw'!$AD$7:$AD$494=$A91)*(INDIRECT($Q91,TRUE)=$O91),'1. Database - raw'!HU$7:HW$494)),"")</f>
        <v>82.674999999999997</v>
      </c>
      <c r="IS91" s="97">
        <f t="array" aca="1" ref="IS91" ca="1">IFERROR(_xlfn.STDEV.S(IF(('1. Database - raw'!HU$7:HW$494&gt;0)*('1. Database - raw'!$AD$7:$AD$494=$A91)*(INDIRECT($Q91,TRUE)=$O91),'1. Database - raw'!HU$7:HW$494)),"")</f>
        <v>19.910507011969454</v>
      </c>
      <c r="IT91" s="67">
        <f t="array" aca="1" ref="IT91" ca="1">IFERROR(IF(COUNT(IF(('1. Database - raw'!HU$7:HW$494&gt;0)*('1. Database - raw'!$AD$7:$AD$494=$A91)*(INDIRECT($Q91,TRUE)=$O91),'1. Database - raw'!HU$7:HW$494))&gt;0,COUNT(IF(('1. Database - raw'!HU$7:HW$494&gt;0)*('1. Database - raw'!$AD$7:$AD$494=$A91)*(INDIRECT($Q91,TRUE)=$O91),'1. Database - raw'!HU$7:HW$494)),""),"")</f>
        <v>20</v>
      </c>
      <c r="IU91" s="66" t="str">
        <f t="shared" ca="1" si="295"/>
        <v/>
      </c>
      <c r="IV91" s="64" t="str">
        <f t="shared" ca="1" si="296"/>
        <v/>
      </c>
      <c r="IW91" s="64" t="str">
        <f t="shared" ca="1" si="297"/>
        <v/>
      </c>
      <c r="IX91" s="64">
        <f t="array" aca="1" ref="IX91" ca="1">IFERROR(AVERAGE(IF(('1. Database - raw'!IA$7:IC$494&gt;0)*('1. Database - raw'!$AD$7:$AD$494=$A91)*(INDIRECT($Q91,TRUE)=$O91),'1. Database - raw'!IA$7:IC$494)),"")</f>
        <v>190</v>
      </c>
      <c r="IY91" s="97" t="str">
        <f t="array" aca="1" ref="IY91" ca="1">IFERROR(_xlfn.STDEV.S(IF(('1. Database - raw'!IA$7:IC$494&gt;0)*('1. Database - raw'!$AD$7:$AD$494=$A91)*(INDIRECT($Q91,TRUE)=$O91),'1. Database - raw'!IA$7:IC$494)),"")</f>
        <v/>
      </c>
      <c r="IZ91" s="67">
        <f t="array" aca="1" ref="IZ91" ca="1">IFERROR(IF(COUNT(IF(('1. Database - raw'!IA$7:IC$494&gt;0)*('1. Database - raw'!$AD$7:$AD$494=$A91)*(INDIRECT($Q91,TRUE)=$O91),'1. Database - raw'!IA$7:IC$494))&gt;0,COUNT(IF(('1. Database - raw'!IA$7:IC$494&gt;0)*('1. Database - raw'!$AD$7:$AD$494=$A91)*(INDIRECT($Q91,TRUE)=$O91),'1. Database - raw'!IA$7:IC$494)),""),"")</f>
        <v>1</v>
      </c>
      <c r="JA91" s="66" t="str">
        <f t="shared" ca="1" si="298"/>
        <v/>
      </c>
      <c r="JB91" s="64" t="str">
        <f t="shared" ca="1" si="299"/>
        <v/>
      </c>
      <c r="JC91" s="64" t="str">
        <f t="shared" ca="1" si="300"/>
        <v/>
      </c>
      <c r="JD91" s="64">
        <f t="array" aca="1" ref="JD91" ca="1">IFERROR(AVERAGE(IF(('1. Database - raw'!IG$7:II$494&gt;0)*('1. Database - raw'!$AD$7:$AD$494=$A91)*(INDIRECT($Q91,TRUE)=$O91),'1. Database - raw'!IG$7:II$494)),"")</f>
        <v>125</v>
      </c>
      <c r="JE91" s="97" t="str">
        <f t="array" aca="1" ref="JE91" ca="1">IFERROR(_xlfn.STDEV.S(IF(('1. Database - raw'!IG$7:II$494&gt;0)*('1. Database - raw'!$AD$7:$AD$494=$A91)*(INDIRECT($Q91,TRUE)=$O91),'1. Database - raw'!IG$7:II$494)),"")</f>
        <v/>
      </c>
      <c r="JF91" s="67">
        <f t="array" aca="1" ref="JF91" ca="1">IFERROR(IF(COUNT(IF(('1. Database - raw'!IG$7:II$494&gt;0)*('1. Database - raw'!$AD$7:$AD$494=$A91)*(INDIRECT($Q91,TRUE)=$O91),'1. Database - raw'!IG$7:II$494))&gt;0,COUNT(IF(('1. Database - raw'!IG$7:II$494&gt;0)*('1. Database - raw'!$AD$7:$AD$494=$A91)*(INDIRECT($Q91,TRUE)=$O91),'1. Database - raw'!IG$7:II$494)),""),"")</f>
        <v>1</v>
      </c>
      <c r="JG91" s="141">
        <f t="shared" ca="1" si="301"/>
        <v>12.722643561921931</v>
      </c>
      <c r="JH91" s="151">
        <f t="shared" ca="1" si="302"/>
        <v>14.638055537250725</v>
      </c>
      <c r="JI91" s="151">
        <f t="shared" ca="1" si="303"/>
        <v>13.646785813518823</v>
      </c>
      <c r="JJ91" s="151">
        <f t="array" aca="1" ref="JJ91" ca="1">IFERROR(AVERAGE(IF(('1. Database - raw'!IM$7:IO$494&gt;0)*('1. Database - raw'!$AD$7:$AD$494=$A91)*(INDIRECT($Q91,TRUE)=$O91),'1. Database - raw'!IM$7:IO$494)),"")</f>
        <v>13.926315789473685</v>
      </c>
      <c r="JK91" s="280">
        <f t="array" aca="1" ref="JK91" ca="1">IFERROR(_xlfn.STDEV.S(IF(('1. Database - raw'!IM$7:IO$494&gt;0)*('1. Database - raw'!$AD$7:$AD$494=$A91)*(INDIRECT($Q91,TRUE)=$O91),'1. Database - raw'!IM$7:IO$494)),"")</f>
        <v>2.8331062860524883</v>
      </c>
      <c r="JL91" s="67">
        <f t="array" aca="1" ref="JL91" ca="1">IFERROR(IF(COUNT(IF(('1. Database - raw'!IM$7:IO$494&gt;0)*('1. Database - raw'!$AD$7:$AD$494=$A91)*(INDIRECT($Q91,TRUE)=$O91),'1. Database - raw'!IM$7:IO$494))&gt;0,COUNT(IF(('1. Database - raw'!IM$7:IO$494&gt;0)*('1. Database - raw'!$AD$7:$AD$494=$A91)*(INDIRECT($Q91,TRUE)=$O91),'1. Database - raw'!IM$7:IO$494)),""),"")</f>
        <v>19</v>
      </c>
      <c r="JM91" s="141" t="str">
        <f t="shared" ca="1" si="304"/>
        <v/>
      </c>
      <c r="JN91" s="151" t="str">
        <f t="shared" ca="1" si="305"/>
        <v/>
      </c>
      <c r="JO91" s="151" t="str">
        <f t="shared" ca="1" si="306"/>
        <v/>
      </c>
      <c r="JP91" s="151" t="str">
        <f t="array" aca="1" ref="JP91" ca="1">IFERROR(AVERAGE(IF(('1. Database - raw'!IS$7:IU$494&gt;0)*('1. Database - raw'!$AD$7:$AD$494=$A91)*(INDIRECT($Q91,TRUE)=$O91),'1. Database - raw'!IS$7:IU$494)),"")</f>
        <v/>
      </c>
      <c r="JQ91" s="280" t="str">
        <f t="array" aca="1" ref="JQ91" ca="1">IFERROR(_xlfn.STDEV.S(IF(('1. Database - raw'!IS$7:IU$494&gt;0)*('1. Database - raw'!$AD$7:$AD$494=$A91)*(INDIRECT($Q91,TRUE)=$O91),'1. Database - raw'!IS$7:IU$494)),"")</f>
        <v/>
      </c>
      <c r="JR91" s="67" t="str">
        <f t="array" aca="1" ref="JR91" ca="1">IFERROR(IF(COUNT(IF(('1. Database - raw'!IS$7:IU$494&gt;0)*('1. Database - raw'!$AD$7:$AD$494=$A91)*(INDIRECT($Q91,TRUE)=$O91),'1. Database - raw'!IS$7:IU$494))&gt;0,COUNT(IF(('1. Database - raw'!IS$7:IU$494&gt;0)*('1. Database - raw'!$AD$7:$AD$494=$A91)*(INDIRECT($Q91,TRUE)=$O91),'1. Database - raw'!IS$7:IU$494)),""),"")</f>
        <v/>
      </c>
      <c r="JS91" s="141" t="str">
        <f t="shared" ca="1" si="307"/>
        <v/>
      </c>
      <c r="JT91" s="151" t="str">
        <f t="shared" ca="1" si="308"/>
        <v/>
      </c>
      <c r="JU91" s="151" t="str">
        <f t="shared" ca="1" si="309"/>
        <v/>
      </c>
      <c r="JV91" s="151" t="str">
        <f t="array" aca="1" ref="JV91" ca="1">IFERROR(AVERAGE(IF(('1. Database - raw'!IY$7:JA$494&gt;0)*('1. Database - raw'!$AD$7:$AD$494=$A91)*(INDIRECT($Q91,TRUE)=$O91),'1. Database - raw'!IY$7:JA$494)),"")</f>
        <v/>
      </c>
      <c r="JW91" s="280" t="str">
        <f t="array" aca="1" ref="JW91" ca="1">IFERROR(_xlfn.STDEV.S(IF(('1. Database - raw'!IY$7:JA$494&gt;0)*('1. Database - raw'!$AD$7:$AD$494=$A91)*(INDIRECT($Q91,TRUE)=$O91),'1. Database - raw'!IY$7:JA$494)),"")</f>
        <v/>
      </c>
      <c r="JX91" s="67" t="str">
        <f t="array" aca="1" ref="JX91" ca="1">IFERROR(IF(COUNT(IF(('1. Database - raw'!IY$7:JA$494&gt;0)*('1. Database - raw'!$AD$7:$AD$494=$A91)*(INDIRECT($Q91,TRUE)=$O91),'1. Database - raw'!IY$7:JA$494))&gt;0,COUNT(IF(('1. Database - raw'!IY$7:JA$494&gt;0)*('1. Database - raw'!$AD$7:$AD$494=$A91)*(INDIRECT($Q91,TRUE)=$O91),'1. Database - raw'!IY$7:JA$494)),""),"")</f>
        <v/>
      </c>
      <c r="JY91" s="141" t="str">
        <f t="shared" ca="1" si="310"/>
        <v/>
      </c>
      <c r="JZ91" s="151" t="str">
        <f t="shared" ca="1" si="311"/>
        <v/>
      </c>
      <c r="KA91" s="151" t="str">
        <f t="shared" ca="1" si="312"/>
        <v/>
      </c>
      <c r="KB91" s="151" t="str">
        <f t="array" aca="1" ref="KB91" ca="1">IFERROR(AVERAGE(IF(('1. Database - raw'!JE$7:JG$494&gt;0)*('1. Database - raw'!$AD$7:$AD$494=$A91)*(INDIRECT($Q91,TRUE)=$O91),'1. Database - raw'!JE$7:JG$494)),"")</f>
        <v/>
      </c>
      <c r="KC91" s="280" t="str">
        <f t="array" aca="1" ref="KC91" ca="1">IFERROR(_xlfn.STDEV.S(IF(('1. Database - raw'!JE$7:JG$494&gt;0)*('1. Database - raw'!$AD$7:$AD$494=$A91)*(INDIRECT($Q91,TRUE)=$O91),'1. Database - raw'!JE$7:JG$494)),"")</f>
        <v/>
      </c>
      <c r="KD91" s="67" t="str">
        <f t="array" aca="1" ref="KD91" ca="1">IFERROR(IF(COUNT(IF(('1. Database - raw'!JE$7:JG$494&gt;0)*('1. Database - raw'!$AD$7:$AD$494=$A91)*(INDIRECT($Q91,TRUE)=$O91),'1. Database - raw'!JE$7:JG$494))&gt;0,COUNT(IF(('1. Database - raw'!JE$7:JG$494&gt;0)*('1. Database - raw'!$AD$7:$AD$494=$A91)*(INDIRECT($Q91,TRUE)=$O91),'1. Database - raw'!JE$7:JG$494)),""),"")</f>
        <v/>
      </c>
      <c r="KE91" s="141" t="str">
        <f t="shared" ca="1" si="313"/>
        <v/>
      </c>
      <c r="KF91" s="151" t="str">
        <f t="shared" ca="1" si="314"/>
        <v/>
      </c>
      <c r="KG91" s="151" t="str">
        <f t="shared" ca="1" si="315"/>
        <v/>
      </c>
      <c r="KH91" s="151" t="str">
        <f t="array" aca="1" ref="KH91" ca="1">IFERROR(AVERAGE(IF(('1. Database - raw'!JK$7:JM$494&gt;0)*('1. Database - raw'!$AD$7:$AD$494=$A91)*(INDIRECT($Q91,TRUE)=$O91),'1. Database - raw'!JK$7:JM$494)),"")</f>
        <v/>
      </c>
      <c r="KI91" s="280" t="str">
        <f t="array" aca="1" ref="KI91" ca="1">IFERROR(_xlfn.STDEV.S(IF(('1. Database - raw'!JK$7:JM$494&gt;0)*('1. Database - raw'!$AD$7:$AD$494=$A91)*(INDIRECT($Q91,TRUE)=$O91),'1. Database - raw'!JK$7:JM$494)),"")</f>
        <v/>
      </c>
      <c r="KJ91" s="67" t="str">
        <f t="array" aca="1" ref="KJ91" ca="1">IFERROR(IF(COUNT(IF(('1. Database - raw'!JK$7:JM$494&gt;0)*('1. Database - raw'!$AD$7:$AD$494=$A91)*(INDIRECT($Q91,TRUE)=$O91),'1. Database - raw'!JK$7:JM$494))&gt;0,COUNT(IF(('1. Database - raw'!JK$7:JM$494&gt;0)*('1. Database - raw'!$AD$7:$AD$494=$A91)*(INDIRECT($Q91,TRUE)=$O91),'1. Database - raw'!JK$7:JM$494)),""),"")</f>
        <v/>
      </c>
      <c r="KK91" s="141" t="str">
        <f t="shared" ca="1" si="316"/>
        <v/>
      </c>
      <c r="KL91" s="151" t="str">
        <f t="shared" ca="1" si="317"/>
        <v/>
      </c>
      <c r="KM91" s="151" t="str">
        <f t="shared" ca="1" si="318"/>
        <v/>
      </c>
      <c r="KN91" s="151" t="str">
        <f t="array" aca="1" ref="KN91" ca="1">IFERROR(AVERAGE(IF(('1. Database - raw'!JQ$7:JS$494&gt;0)*('1. Database - raw'!$AD$7:$AD$494=$A91)*(INDIRECT($Q91,TRUE)=$O91),'1. Database - raw'!JQ$7:JS$494)),"")</f>
        <v/>
      </c>
      <c r="KO91" s="280" t="str">
        <f t="array" aca="1" ref="KO91" ca="1">IFERROR(_xlfn.STDEV.S(IF(('1. Database - raw'!JQ$7:JS$494&gt;0)*('1. Database - raw'!$AD$7:$AD$494=$A91)*(INDIRECT($Q91,TRUE)=$O91),'1. Database - raw'!JQ$7:JS$494)),"")</f>
        <v/>
      </c>
      <c r="KP91" s="67" t="str">
        <f t="array" aca="1" ref="KP91" ca="1">IFERROR(IF(COUNT(IF(('1. Database - raw'!JQ$7:JS$494&gt;0)*('1. Database - raw'!$AD$7:$AD$494=$A91)*(INDIRECT($Q91,TRUE)=$O91),'1. Database - raw'!JQ$7:JS$494))&gt;0,COUNT(IF(('1. Database - raw'!JQ$7:JS$494&gt;0)*('1. Database - raw'!$AD$7:$AD$494=$A91)*(INDIRECT($Q91,TRUE)=$O91),'1. Database - raw'!JQ$7:JS$494)),""),"")</f>
        <v/>
      </c>
      <c r="KQ91" s="141" t="str">
        <f t="shared" ca="1" si="319"/>
        <v/>
      </c>
      <c r="KR91" s="151" t="str">
        <f t="shared" ca="1" si="320"/>
        <v/>
      </c>
      <c r="KS91" s="151" t="str">
        <f t="shared" ca="1" si="321"/>
        <v/>
      </c>
      <c r="KT91" s="151" t="str">
        <f t="array" aca="1" ref="KT91" ca="1">IFERROR(AVERAGE(IF(('1. Database - raw'!JW$7:JY$494&gt;0)*('1. Database - raw'!$AD$7:$AD$494=$A91)*(INDIRECT($Q91,TRUE)=$O91),'1. Database - raw'!JW$7:JY$494)),"")</f>
        <v/>
      </c>
      <c r="KU91" s="280" t="str">
        <f t="array" aca="1" ref="KU91" ca="1">IFERROR(_xlfn.STDEV.S(IF(('1. Database - raw'!JW$7:JY$494&gt;0)*('1. Database - raw'!$AD$7:$AD$494=$A91)*(INDIRECT($Q91,TRUE)=$O91),'1. Database - raw'!JW$7:JY$494)),"")</f>
        <v/>
      </c>
      <c r="KV91" s="67" t="str">
        <f t="array" aca="1" ref="KV91" ca="1">IFERROR(IF(COUNT(IF(('1. Database - raw'!JW$7:JY$494&gt;0)*('1. Database - raw'!$AD$7:$AD$494=$A91)*(INDIRECT($Q91,TRUE)=$O91),'1. Database - raw'!JW$7:JY$494))&gt;0,COUNT(IF(('1. Database - raw'!JW$7:JY$494&gt;0)*('1. Database - raw'!$AD$7:$AD$494=$A91)*(INDIRECT($Q91,TRUE)=$O91),'1. Database - raw'!JW$7:JY$494)),""),"")</f>
        <v/>
      </c>
      <c r="KW91" s="141" t="str">
        <f t="shared" ca="1" si="322"/>
        <v/>
      </c>
      <c r="KX91" s="151" t="str">
        <f t="shared" ca="1" si="323"/>
        <v/>
      </c>
      <c r="KY91" s="151" t="str">
        <f t="shared" ca="1" si="324"/>
        <v/>
      </c>
      <c r="KZ91" s="151" t="str">
        <f t="array" aca="1" ref="KZ91" ca="1">IFERROR(AVERAGE(IF(('1. Database - raw'!KC$7:KE$494&gt;0)*('1. Database - raw'!$AD$7:$AD$494=$A91)*(INDIRECT($Q91,TRUE)=$O91),'1. Database - raw'!KC$7:KE$494)),"")</f>
        <v/>
      </c>
      <c r="LA91" s="280" t="str">
        <f t="array" aca="1" ref="LA91" ca="1">IFERROR(_xlfn.STDEV.S(IF(('1. Database - raw'!KC$7:KE$494&gt;0)*('1. Database - raw'!$AD$7:$AD$494=$A91)*(INDIRECT($Q91,TRUE)=$O91),'1. Database - raw'!KC$7:KE$494)),"")</f>
        <v/>
      </c>
      <c r="LB91" s="67" t="str">
        <f t="array" aca="1" ref="LB91" ca="1">IFERROR(IF(COUNT(IF(('1. Database - raw'!KC$7:KE$494&gt;0)*('1. Database - raw'!$AD$7:$AD$494=$A91)*(INDIRECT($Q91,TRUE)=$O91),'1. Database - raw'!KC$7:KE$494))&gt;0,COUNT(IF(('1. Database - raw'!KC$7:KE$494&gt;0)*('1. Database - raw'!$AD$7:$AD$494=$A91)*(INDIRECT($Q91,TRUE)=$O91),'1. Database - raw'!KC$7:KE$494)),""),"")</f>
        <v/>
      </c>
      <c r="LC91" s="141" t="str">
        <f t="shared" ca="1" si="325"/>
        <v/>
      </c>
      <c r="LD91" s="151" t="str">
        <f t="shared" ca="1" si="326"/>
        <v/>
      </c>
      <c r="LE91" s="151" t="str">
        <f t="shared" ca="1" si="327"/>
        <v/>
      </c>
      <c r="LF91" s="151" t="str">
        <f t="array" aca="1" ref="LF91" ca="1">IFERROR(AVERAGE(IF(('1. Database - raw'!KI$7:KK$494&gt;0)*('1. Database - raw'!$AD$7:$AD$494=$A91)*(INDIRECT($Q91,TRUE)=$O91),'1. Database - raw'!KI$7:KK$494)),"")</f>
        <v/>
      </c>
      <c r="LG91" s="280" t="str">
        <f t="array" aca="1" ref="LG91" ca="1">IFERROR(_xlfn.STDEV.S(IF(('1. Database - raw'!KI$7:KK$494&gt;0)*('1. Database - raw'!$AD$7:$AD$494=$A91)*(INDIRECT($Q91,TRUE)=$O91),'1. Database - raw'!KI$7:KK$494)),"")</f>
        <v/>
      </c>
      <c r="LH91" s="67" t="str">
        <f t="array" aca="1" ref="LH91" ca="1">IFERROR(IF(COUNT(IF(('1. Database - raw'!KI$7:KK$494&gt;0)*('1. Database - raw'!$AD$7:$AD$494=$A91)*(INDIRECT($Q91,TRUE)=$O91),'1. Database - raw'!KI$7:KK$494))&gt;0,COUNT(IF(('1. Database - raw'!KI$7:KK$494&gt;0)*('1. Database - raw'!$AD$7:$AD$494=$A91)*(INDIRECT($Q91,TRUE)=$O91),'1. Database - raw'!KI$7:KK$494)),""),"")</f>
        <v/>
      </c>
      <c r="LI91" s="141">
        <f t="shared" ca="1" si="328"/>
        <v>1.029573675596464</v>
      </c>
      <c r="LJ91" s="151">
        <f t="shared" ca="1" si="329"/>
        <v>2.8174369318735266</v>
      </c>
      <c r="LK91" s="151">
        <f t="shared" ca="1" si="330"/>
        <v>1.7031614420571677</v>
      </c>
      <c r="LL91" s="151">
        <f t="array" aca="1" ref="LL91" ca="1">IFERROR(AVERAGE(IF(('1. Database - raw'!KO$7:KQ$494&gt;0)*('1. Database - raw'!$AD$7:$AD$494=$A91)*(INDIRECT($Q91,TRUE)=$O91),'1. Database - raw'!KO$7:KQ$494)),"")</f>
        <v>1.97</v>
      </c>
      <c r="LM91" s="280">
        <f t="array" aca="1" ref="LM91" ca="1">IFERROR(_xlfn.STDEV.S(IF(('1. Database - raw'!KO$7:KQ$494&gt;0)*('1. Database - raw'!$AD$7:$AD$494=$A91)*(INDIRECT($Q91,TRUE)=$O91),'1. Database - raw'!KO$7:KQ$494)),"")</f>
        <v>1.1451297840080057</v>
      </c>
      <c r="LN91" s="67">
        <f t="array" aca="1" ref="LN91" ca="1">IFERROR(IF(COUNT(IF(('1. Database - raw'!KO$7:KQ$494&gt;0)*('1. Database - raw'!$AD$7:$AD$494=$A91)*(INDIRECT($Q91,TRUE)=$O91),'1. Database - raw'!KO$7:KQ$494))&gt;0,COUNT(IF(('1. Database - raw'!KO$7:KQ$494&gt;0)*('1. Database - raw'!$AD$7:$AD$494=$A91)*(INDIRECT($Q91,TRUE)=$O91),'1. Database - raw'!KO$7:KQ$494)),""),"")</f>
        <v>19</v>
      </c>
      <c r="LO91" s="141" t="str">
        <f t="shared" ca="1" si="331"/>
        <v/>
      </c>
      <c r="LP91" s="151" t="str">
        <f t="shared" ca="1" si="332"/>
        <v/>
      </c>
      <c r="LQ91" s="151" t="str">
        <f t="shared" ca="1" si="333"/>
        <v/>
      </c>
      <c r="LR91" s="151" t="str">
        <f t="array" aca="1" ref="LR91" ca="1">IFERROR(AVERAGE(IF(('1. Database - raw'!KU$7:KW$494&gt;0)*('1. Database - raw'!$AD$7:$AD$494=$A91)*(INDIRECT($Q91,TRUE)=$O91),'1. Database - raw'!KU$7:KW$494)),"")</f>
        <v/>
      </c>
      <c r="LS91" s="280" t="str">
        <f t="array" aca="1" ref="LS91" ca="1">IFERROR(_xlfn.STDEV.S(IF(('1. Database - raw'!KU$7:KW$494&gt;0)*('1. Database - raw'!$AD$7:$AD$494=$A91)*(INDIRECT($Q91,TRUE)=$O91),'1. Database - raw'!KU$7:KW$494)),"")</f>
        <v/>
      </c>
      <c r="LT91" s="67" t="str">
        <f t="array" aca="1" ref="LT91" ca="1">IFERROR(IF(COUNT(IF(('1. Database - raw'!KU$7:KW$494&gt;0)*('1. Database - raw'!$AD$7:$AD$494=$A91)*(INDIRECT($Q91,TRUE)=$O91),'1. Database - raw'!KU$7:KW$494))&gt;0,COUNT(IF(('1. Database - raw'!KU$7:KW$494&gt;0)*('1. Database - raw'!$AD$7:$AD$494=$A91)*(INDIRECT($Q91,TRUE)=$O91),'1. Database - raw'!KU$7:KW$494)),""),"")</f>
        <v/>
      </c>
      <c r="LU91" s="141" t="str">
        <f t="shared" ca="1" si="334"/>
        <v/>
      </c>
      <c r="LV91" s="151" t="str">
        <f t="shared" ca="1" si="335"/>
        <v/>
      </c>
      <c r="LW91" s="151" t="str">
        <f t="shared" ca="1" si="336"/>
        <v/>
      </c>
      <c r="LX91" s="151" t="str">
        <f t="array" aca="1" ref="LX91" ca="1">IFERROR(AVERAGE(IF(('1. Database - raw'!LA$7:LC$494&gt;0)*('1. Database - raw'!$AD$7:$AD$494=$A91)*(INDIRECT($Q91,TRUE)=$O91),'1. Database - raw'!LA$7:LC$494)),"")</f>
        <v/>
      </c>
      <c r="LY91" s="280" t="str">
        <f t="array" aca="1" ref="LY91" ca="1">IFERROR(_xlfn.STDEV.S(IF(('1. Database - raw'!LA$7:LC$494&gt;0)*('1. Database - raw'!$AD$7:$AD$494=$A91)*(INDIRECT($Q91,TRUE)=$O91),'1. Database - raw'!LA$7:LC$494)),"")</f>
        <v/>
      </c>
      <c r="LZ91" s="67" t="str">
        <f t="array" aca="1" ref="LZ91" ca="1">IFERROR(IF(COUNT(IF(('1. Database - raw'!LA$7:LC$494&gt;0)*('1. Database - raw'!$AD$7:$AD$494=$A91)*(INDIRECT($Q91,TRUE)=$O91),'1. Database - raw'!LA$7:LC$494))&gt;0,COUNT(IF(('1. Database - raw'!LA$7:LC$494&gt;0)*('1. Database - raw'!$AD$7:$AD$494=$A91)*(INDIRECT($Q91,TRUE)=$O91),'1. Database - raw'!LA$7:LC$494)),""),"")</f>
        <v/>
      </c>
      <c r="MA91" s="141" t="str">
        <f t="shared" ca="1" si="337"/>
        <v/>
      </c>
      <c r="MB91" s="151" t="str">
        <f t="shared" ca="1" si="338"/>
        <v/>
      </c>
      <c r="MC91" s="151" t="str">
        <f t="shared" ca="1" si="339"/>
        <v/>
      </c>
      <c r="MD91" s="151" t="str">
        <f t="array" aca="1" ref="MD91" ca="1">IFERROR(AVERAGE(IF(('1. Database - raw'!LG$7:LI$494&gt;0)*('1. Database - raw'!$AD$7:$AD$494=$A91)*(INDIRECT($Q91,TRUE)=$O91),'1. Database - raw'!LG$7:LI$494)),"")</f>
        <v/>
      </c>
      <c r="ME91" s="280" t="str">
        <f t="array" aca="1" ref="ME91" ca="1">IFERROR(_xlfn.STDEV.S(IF(('1. Database - raw'!LG$7:LI$494&gt;0)*('1. Database - raw'!$AD$7:$AD$494=$A91)*(INDIRECT($Q91,TRUE)=$O91),'1. Database - raw'!LG$7:LI$494)),"")</f>
        <v/>
      </c>
      <c r="MF91" s="67" t="str">
        <f t="array" aca="1" ref="MF91" ca="1">IFERROR(IF(COUNT(IF(('1. Database - raw'!LG$7:LI$494&gt;0)*('1. Database - raw'!$AD$7:$AD$494=$A91)*(INDIRECT($Q91,TRUE)=$O91),'1. Database - raw'!LG$7:LI$494))&gt;0,COUNT(IF(('1. Database - raw'!LG$7:LI$494&gt;0)*('1. Database - raw'!$AD$7:$AD$494=$A91)*(INDIRECT($Q91,TRUE)=$O91),'1. Database - raw'!LG$7:LI$494)),""),"")</f>
        <v/>
      </c>
      <c r="MG91" s="141" t="str">
        <f t="shared" ca="1" si="340"/>
        <v/>
      </c>
      <c r="MH91" s="151" t="str">
        <f t="shared" ca="1" si="341"/>
        <v/>
      </c>
      <c r="MI91" s="151" t="str">
        <f t="shared" ca="1" si="342"/>
        <v/>
      </c>
      <c r="MJ91" s="151" t="str">
        <f t="array" aca="1" ref="MJ91" ca="1">IFERROR(AVERAGE(IF(('1. Database - raw'!LM$7:LO$494&gt;0)*('1. Database - raw'!$AD$7:$AD$494=$A91)*(INDIRECT($Q91,TRUE)=$O91),'1. Database - raw'!LM$7:LO$494)),"")</f>
        <v/>
      </c>
      <c r="MK91" s="280" t="str">
        <f t="array" aca="1" ref="MK91" ca="1">IFERROR(_xlfn.STDEV.S(IF(('1. Database - raw'!LM$7:LO$494&gt;0)*('1. Database - raw'!$AD$7:$AD$494=$A91)*(INDIRECT($Q91,TRUE)=$O91),'1. Database - raw'!LM$7:LO$494)),"")</f>
        <v/>
      </c>
      <c r="ML91" s="67" t="str">
        <f t="array" aca="1" ref="ML91" ca="1">IFERROR(IF(COUNT(IF(('1. Database - raw'!LM$7:LO$494&gt;0)*('1. Database - raw'!$AD$7:$AD$494=$A91)*(INDIRECT($Q91,TRUE)=$O91),'1. Database - raw'!LM$7:LO$494))&gt;0,COUNT(IF(('1. Database - raw'!LM$7:LO$494&gt;0)*('1. Database - raw'!$AD$7:$AD$494=$A91)*(INDIRECT($Q91,TRUE)=$O91),'1. Database - raw'!LM$7:LO$494)),""),"")</f>
        <v/>
      </c>
      <c r="MM91" s="141" t="str">
        <f t="shared" ca="1" si="343"/>
        <v/>
      </c>
      <c r="MN91" s="151" t="str">
        <f t="shared" ca="1" si="344"/>
        <v/>
      </c>
      <c r="MO91" s="151" t="str">
        <f t="shared" ca="1" si="345"/>
        <v/>
      </c>
      <c r="MP91" s="151" t="str">
        <f t="array" aca="1" ref="MP91" ca="1">IFERROR(AVERAGE(IF(('1. Database - raw'!LS$7:LU$494&gt;0)*('1. Database - raw'!$AD$7:$AD$494=$A91)*(INDIRECT($Q91,TRUE)=$O91),'1. Database - raw'!LS$7:LU$494)),"")</f>
        <v/>
      </c>
      <c r="MQ91" s="280" t="str">
        <f t="array" aca="1" ref="MQ91" ca="1">IFERROR(_xlfn.STDEV.S(IF(('1. Database - raw'!LS$7:LU$494&gt;0)*('1. Database - raw'!$AD$7:$AD$494=$A91)*(INDIRECT($Q91,TRUE)=$O91),'1. Database - raw'!LS$7:LU$494)),"")</f>
        <v/>
      </c>
      <c r="MR91" s="67" t="str">
        <f t="array" aca="1" ref="MR91" ca="1">IFERROR(IF(COUNT(IF(('1. Database - raw'!LS$7:LU$494&gt;0)*('1. Database - raw'!$AD$7:$AD$494=$A91)*(INDIRECT($Q91,TRUE)=$O91),'1. Database - raw'!LS$7:LU$494))&gt;0,COUNT(IF(('1. Database - raw'!LS$7:LU$494&gt;0)*('1. Database - raw'!$AD$7:$AD$494=$A91)*(INDIRECT($Q91,TRUE)=$O91),'1. Database - raw'!LS$7:LU$494)),""),"")</f>
        <v/>
      </c>
      <c r="MS91" s="141" t="str">
        <f t="shared" ca="1" si="346"/>
        <v/>
      </c>
      <c r="MT91" s="151" t="str">
        <f t="shared" ca="1" si="347"/>
        <v/>
      </c>
      <c r="MU91" s="151" t="str">
        <f t="shared" ca="1" si="348"/>
        <v/>
      </c>
      <c r="MV91" s="151" t="str">
        <f t="array" aca="1" ref="MV91" ca="1">IFERROR(AVERAGE(IF(('1. Database - raw'!LY$7:MA$494&gt;0)*('1. Database - raw'!$AD$7:$AD$494=$A91)*(INDIRECT($Q91,TRUE)=$O91),'1. Database - raw'!LY$7:MA$494)),"")</f>
        <v/>
      </c>
      <c r="MW91" s="280" t="str">
        <f t="array" aca="1" ref="MW91" ca="1">IFERROR(_xlfn.STDEV.S(IF(('1. Database - raw'!LY$7:MA$494&gt;0)*('1. Database - raw'!$AD$7:$AD$494=$A91)*(INDIRECT($Q91,TRUE)=$O91),'1. Database - raw'!LY$7:MA$494)),"")</f>
        <v/>
      </c>
      <c r="MX91" s="67" t="str">
        <f t="array" aca="1" ref="MX91" ca="1">IFERROR(IF(COUNT(IF(('1. Database - raw'!LY$7:MA$494&gt;0)*('1. Database - raw'!$AD$7:$AD$494=$A91)*(INDIRECT($Q91,TRUE)=$O91),'1. Database - raw'!LY$7:MA$494))&gt;0,COUNT(IF(('1. Database - raw'!LY$7:MA$494&gt;0)*('1. Database - raw'!$AD$7:$AD$494=$A91)*(INDIRECT($Q91,TRUE)=$O91),'1. Database - raw'!LY$7:MA$494)),""),"")</f>
        <v/>
      </c>
      <c r="MY91" s="141" t="str">
        <f t="shared" ca="1" si="349"/>
        <v/>
      </c>
      <c r="MZ91" s="151" t="str">
        <f t="shared" ca="1" si="350"/>
        <v/>
      </c>
      <c r="NA91" s="151" t="str">
        <f t="shared" ca="1" si="351"/>
        <v/>
      </c>
      <c r="NB91" s="151" t="str">
        <f t="array" aca="1" ref="NB91" ca="1">IFERROR(AVERAGE(IF(('1. Database - raw'!ME$7:MG$494&gt;0)*('1. Database - raw'!$AD$7:$AD$494=$A91)*(INDIRECT($Q91,TRUE)=$O91),'1. Database - raw'!ME$7:MG$494)),"")</f>
        <v/>
      </c>
      <c r="NC91" s="280" t="str">
        <f t="array" aca="1" ref="NC91" ca="1">IFERROR(_xlfn.STDEV.S(IF(('1. Database - raw'!ME$7:MG$494&gt;0)*('1. Database - raw'!$AD$7:$AD$494=$A91)*(INDIRECT($Q91,TRUE)=$O91),'1. Database - raw'!ME$7:MG$494)),"")</f>
        <v/>
      </c>
      <c r="ND91" s="67" t="str">
        <f t="array" aca="1" ref="ND91" ca="1">IFERROR(IF(COUNT(IF(('1. Database - raw'!ME$7:MG$494&gt;0)*('1. Database - raw'!$AD$7:$AD$494=$A91)*(INDIRECT($Q91,TRUE)=$O91),'1. Database - raw'!ME$7:MG$494))&gt;0,COUNT(IF(('1. Database - raw'!ME$7:MG$494&gt;0)*('1. Database - raw'!$AD$7:$AD$494=$A91)*(INDIRECT($Q91,TRUE)=$O91),'1. Database - raw'!ME$7:MG$494)),""),"")</f>
        <v/>
      </c>
      <c r="NE91" s="141" t="str">
        <f t="shared" ca="1" si="352"/>
        <v/>
      </c>
      <c r="NF91" s="151" t="str">
        <f t="shared" ca="1" si="353"/>
        <v/>
      </c>
      <c r="NG91" s="151" t="str">
        <f t="shared" ca="1" si="354"/>
        <v/>
      </c>
      <c r="NH91" s="151" t="str">
        <f t="array" aca="1" ref="NH91" ca="1">IFERROR(AVERAGE(IF(('1. Database - raw'!MK$7:MM$494&gt;0)*('1. Database - raw'!$AD$7:$AD$494=$A91)*(INDIRECT($Q91,TRUE)=$O91),'1. Database - raw'!MK$7:MM$494)),"")</f>
        <v/>
      </c>
      <c r="NI91" s="280" t="str">
        <f t="array" aca="1" ref="NI91" ca="1">IFERROR(_xlfn.STDEV.S(IF(('1. Database - raw'!MK$7:MM$494&gt;0)*('1. Database - raw'!$AD$7:$AD$494=$A91)*(INDIRECT($Q91,TRUE)=$O91),'1. Database - raw'!MK$7:MM$494)),"")</f>
        <v/>
      </c>
      <c r="NJ91" s="67" t="str">
        <f t="array" aca="1" ref="NJ91" ca="1">IFERROR(IF(COUNT(IF(('1. Database - raw'!MK$7:MM$494&gt;0)*('1. Database - raw'!$AD$7:$AD$494=$A91)*(INDIRECT($Q91,TRUE)=$O91),'1. Database - raw'!MK$7:MM$494))&gt;0,COUNT(IF(('1. Database - raw'!MK$7:MM$494&gt;0)*('1. Database - raw'!$AD$7:$AD$494=$A91)*(INDIRECT($Q91,TRUE)=$O91),'1. Database - raw'!MK$7:MM$494)),""),"")</f>
        <v/>
      </c>
      <c r="NK91" s="141">
        <f t="shared" ca="1" si="355"/>
        <v>3.0731752831312047</v>
      </c>
      <c r="NL91" s="151">
        <f t="shared" ca="1" si="356"/>
        <v>5.395933493761957</v>
      </c>
      <c r="NM91" s="151">
        <f t="shared" ca="1" si="357"/>
        <v>4.072179937386001</v>
      </c>
      <c r="NN91" s="151">
        <f t="array" aca="1" ref="NN91" ca="1">IFERROR(AVERAGE(IF(('1. Database - raw'!MQ$7:MS$494&gt;0)*('1. Database - raw'!$AD$7:$AD$494=$A91)*(INDIRECT($Q91,TRUE)=$O91),'1. Database - raw'!MQ$7:MS$494)),"")</f>
        <v>4.3231292517006805</v>
      </c>
      <c r="NO91" s="280">
        <f t="array" aca="1" ref="NO91" ca="1">IFERROR(_xlfn.STDEV.S(IF(('1. Database - raw'!MQ$7:MS$494&gt;0)*('1. Database - raw'!$AD$7:$AD$494=$A91)*(INDIRECT($Q91,TRUE)=$O91),'1. Database - raw'!MQ$7:MS$494)),"")</f>
        <v>1.5409289502471692</v>
      </c>
      <c r="NP91" s="67">
        <f t="array" aca="1" ref="NP91" ca="1">IFERROR(IF(COUNT(IF(('1. Database - raw'!MQ$7:MS$494&gt;0)*('1. Database - raw'!$AD$7:$AD$494=$A91)*(INDIRECT($Q91,TRUE)=$O91),'1. Database - raw'!MQ$7:MS$494))&gt;0,COUNT(IF(('1. Database - raw'!MQ$7:MS$494&gt;0)*('1. Database - raw'!$AD$7:$AD$494=$A91)*(INDIRECT($Q91,TRUE)=$O91),'1. Database - raw'!MQ$7:MS$494)),""),"")</f>
        <v>3</v>
      </c>
      <c r="NQ91" s="141" t="str">
        <f t="shared" ca="1" si="358"/>
        <v/>
      </c>
      <c r="NR91" s="151" t="str">
        <f t="shared" ca="1" si="359"/>
        <v/>
      </c>
      <c r="NS91" s="151" t="str">
        <f t="shared" ca="1" si="360"/>
        <v/>
      </c>
      <c r="NT91" s="151" t="str">
        <f t="array" aca="1" ref="NT91" ca="1">IFERROR(AVERAGE(IF(('1. Database - raw'!MW$7:MY$494&gt;0)*('1. Database - raw'!$AD$7:$AD$494=$A91)*(INDIRECT($Q91,TRUE)=$O91),'1. Database - raw'!MW$7:MY$494)),"")</f>
        <v/>
      </c>
      <c r="NU91" s="280" t="str">
        <f t="array" aca="1" ref="NU91" ca="1">IFERROR(_xlfn.STDEV.S(IF(('1. Database - raw'!MW$7:MY$494&gt;0)*('1. Database - raw'!$AD$7:$AD$494=$A91)*(INDIRECT($Q91,TRUE)=$O91),'1. Database - raw'!MW$7:MY$494)),"")</f>
        <v/>
      </c>
      <c r="NV91" s="67" t="str">
        <f t="array" aca="1" ref="NV91" ca="1">IFERROR(IF(COUNT(IF(('1. Database - raw'!MW$7:MY$494&gt;0)*('1. Database - raw'!$AD$7:$AD$494=$A91)*(INDIRECT($Q91,TRUE)=$O91),'1. Database - raw'!MW$7:MY$494))&gt;0,COUNT(IF(('1. Database - raw'!MW$7:MY$494&gt;0)*('1. Database - raw'!$AD$7:$AD$494=$A91)*(INDIRECT($Q91,TRUE)=$O91),'1. Database - raw'!MW$7:MY$494)),""),"")</f>
        <v/>
      </c>
      <c r="NW91" s="141" t="str">
        <f t="shared" ca="1" si="361"/>
        <v/>
      </c>
      <c r="NX91" s="151" t="str">
        <f t="shared" ca="1" si="362"/>
        <v/>
      </c>
      <c r="NY91" s="151" t="str">
        <f t="shared" ca="1" si="363"/>
        <v/>
      </c>
      <c r="NZ91" s="151" t="str">
        <f t="array" aca="1" ref="NZ91" ca="1">IFERROR(AVERAGE(IF(('1. Database - raw'!NC$7:NE$494&gt;0)*('1. Database - raw'!$AD$7:$AD$494=$A91)*(INDIRECT($Q91,TRUE)=$O91),'1. Database - raw'!NC$7:NE$494)),"")</f>
        <v/>
      </c>
      <c r="OA91" s="280" t="str">
        <f t="array" aca="1" ref="OA91" ca="1">IFERROR(_xlfn.STDEV.S(IF(('1. Database - raw'!NC$7:NE$494&gt;0)*('1. Database - raw'!$AD$7:$AD$494=$A91)*(INDIRECT($Q91,TRUE)=$O91),'1. Database - raw'!NC$7:NE$494)),"")</f>
        <v/>
      </c>
      <c r="OB91" s="67" t="str">
        <f t="array" aca="1" ref="OB91" ca="1">IFERROR(IF(COUNT(IF(('1. Database - raw'!NC$7:NE$494&gt;0)*('1. Database - raw'!$AD$7:$AD$494=$A91)*(INDIRECT($Q91,TRUE)=$O91),'1. Database - raw'!NC$7:NE$494))&gt;0,COUNT(IF(('1. Database - raw'!NC$7:NE$494&gt;0)*('1. Database - raw'!$AD$7:$AD$494=$A91)*(INDIRECT($Q91,TRUE)=$O91),'1. Database - raw'!NC$7:NE$494)),""),"")</f>
        <v/>
      </c>
      <c r="OC91" s="141" t="str">
        <f t="shared" ca="1" si="364"/>
        <v/>
      </c>
      <c r="OD91" s="151" t="str">
        <f t="shared" ca="1" si="365"/>
        <v/>
      </c>
      <c r="OE91" s="151" t="str">
        <f t="shared" ca="1" si="366"/>
        <v/>
      </c>
      <c r="OF91" s="151" t="str">
        <f t="array" aca="1" ref="OF91" ca="1">IFERROR(AVERAGE(IF(('1. Database - raw'!NI$7:NK$494&gt;0)*('1. Database - raw'!$AD$7:$AD$494=$A91)*(INDIRECT($Q91,TRUE)=$O91),'1. Database - raw'!NI$7:NK$494)),"")</f>
        <v/>
      </c>
      <c r="OG91" s="280" t="str">
        <f t="array" aca="1" ref="OG91" ca="1">IFERROR(_xlfn.STDEV.S(IF(('1. Database - raw'!NI$7:NK$494&gt;0)*('1. Database - raw'!$AD$7:$AD$494=$A91)*(INDIRECT($Q91,TRUE)=$O91),'1. Database - raw'!NI$7:NK$494)),"")</f>
        <v/>
      </c>
      <c r="OH91" s="67" t="str">
        <f t="array" aca="1" ref="OH91" ca="1">IFERROR(IF(COUNT(IF(('1. Database - raw'!NI$7:NK$494&gt;0)*('1. Database - raw'!$AD$7:$AD$494=$A91)*(INDIRECT($Q91,TRUE)=$O91),'1. Database - raw'!NI$7:NK$494))&gt;0,COUNT(IF(('1. Database - raw'!NI$7:NK$494&gt;0)*('1. Database - raw'!$AD$7:$AD$494=$A91)*(INDIRECT($Q91,TRUE)=$O91),'1. Database - raw'!NI$7:NK$494)),""),"")</f>
        <v/>
      </c>
    </row>
    <row r="92" spans="1:398" x14ac:dyDescent="0.25">
      <c r="A92" s="88" t="s">
        <v>553</v>
      </c>
      <c r="B92" s="1331" t="s">
        <v>780</v>
      </c>
      <c r="C92" s="68"/>
      <c r="D92" s="53"/>
      <c r="E92" s="53"/>
      <c r="F92" s="54"/>
      <c r="G92" s="54" t="s">
        <v>616</v>
      </c>
      <c r="H92" s="54"/>
      <c r="I92" s="54"/>
      <c r="J92" s="54"/>
      <c r="K92" s="54"/>
      <c r="L92" s="54"/>
      <c r="M92" s="54"/>
      <c r="N92" s="55"/>
      <c r="O92" s="172" t="str">
        <f t="array" ref="O92">INDEX(A92:N92,IF(MIN(IF(C92:N92&lt;&gt;"",COLUMN(C92:N92)))&gt;0,MIN(IF(C92:N92&lt;&gt;"",COLUMN(C92:N92))),""))</f>
        <v>Arid</v>
      </c>
      <c r="P92" s="166">
        <f t="shared" si="383"/>
        <v>5</v>
      </c>
      <c r="Q92" s="57" t="str">
        <f ca="1">"'" &amp; $S$4 &amp; "'!" &amp; ADDRESS(ROW('1. Database - raw'!$A$7),MATCH($C$2,'1. Database - raw'!$6:$6,0)+MATCH(O92,$C92:$N92,0)-1,1) &amp; ":" &amp; ADDRESS(LOOKUP(2,1/('1. Database - raw'!A:A&lt;&gt;""),ROW('1. Database - raw'!A:A)),MATCH($C$2,'1. Database - raw'!$6:$6,0)+MATCH(O92,$C92:$N92,0)-1,1)</f>
        <v>'1. Database - raw'!$AI$7:$AI$494</v>
      </c>
      <c r="R92" s="52"/>
      <c r="S92" s="180"/>
      <c r="T92" s="123">
        <f t="shared" ca="1" si="386"/>
        <v>0.7268353699123774</v>
      </c>
      <c r="U92" s="124">
        <f t="shared" ca="1" si="386"/>
        <v>0.66712172199534037</v>
      </c>
      <c r="V92" s="124">
        <f t="shared" ca="1" si="386"/>
        <v>0.91131077687557216</v>
      </c>
      <c r="W92" s="124" t="str">
        <f t="shared" ca="1" si="386"/>
        <v/>
      </c>
      <c r="X92" s="124" t="str">
        <f t="shared" ca="1" si="386"/>
        <v/>
      </c>
      <c r="Y92" s="124" t="str">
        <f t="shared" ca="1" si="386"/>
        <v/>
      </c>
      <c r="Z92" s="124">
        <f t="shared" ca="1" si="386"/>
        <v>0.93350607834158661</v>
      </c>
      <c r="AA92" s="124" t="str">
        <f t="shared" ca="1" si="386"/>
        <v/>
      </c>
      <c r="AB92" s="124" t="str">
        <f t="shared" ca="1" si="386"/>
        <v/>
      </c>
      <c r="AC92" s="124">
        <f t="shared" ca="1" si="386"/>
        <v>0.79909416410112843</v>
      </c>
      <c r="AD92" s="124" t="str">
        <f t="shared" ca="1" si="387"/>
        <v/>
      </c>
      <c r="AE92" s="124" t="str">
        <f t="shared" ca="1" si="387"/>
        <v/>
      </c>
      <c r="AF92" s="124">
        <f t="shared" ca="1" si="387"/>
        <v>0.97568645415121058</v>
      </c>
      <c r="AG92" s="124">
        <f t="shared" ca="1" si="387"/>
        <v>0.99289481213062836</v>
      </c>
      <c r="AH92" s="124" t="str">
        <f t="shared" ca="1" si="387"/>
        <v/>
      </c>
      <c r="AI92" s="124" t="str">
        <f t="shared" ca="1" si="387"/>
        <v/>
      </c>
      <c r="AJ92" s="124">
        <f t="shared" ca="1" si="387"/>
        <v>0.70277001398764205</v>
      </c>
      <c r="AK92" s="124" t="str">
        <f t="shared" ca="1" si="387"/>
        <v/>
      </c>
      <c r="AL92" s="124" t="str">
        <f t="shared" ca="1" si="387"/>
        <v/>
      </c>
      <c r="AM92" s="125" t="str">
        <f t="shared" ca="1" si="387"/>
        <v/>
      </c>
      <c r="AN92" s="188"/>
      <c r="AO92" s="10" t="s">
        <v>16</v>
      </c>
      <c r="AP92" s="23" t="s">
        <v>619</v>
      </c>
      <c r="AQ92" s="495">
        <f t="array" ref="AQ92">IFERROR(AVERAGE(IF(('1. Database - raw'!AW$7:AY$494&gt;0)*('1. Database - raw'!$AD$7:$AD$494=$A92)*('1. Database - raw'!$AH$7:$AH$494=$AO92)*('1. Database - raw'!$AI$7:$AI$494=$AP92),'1. Database - raw'!AW$7:AY$494))/$BT$5,"")</f>
        <v>0.76437133397334522</v>
      </c>
      <c r="AR92" s="495">
        <f t="array" ref="AR92">IFERROR(AVERAGE(IF(('1. Database - raw'!BC$7:BE$494&gt;0)*('1. Database - raw'!$AD$7:$AD$494=$A92)*('1. Database - raw'!$AH$7:$AH$494=$AO92)*('1. Database - raw'!$AI$7:$AI$494=$AP92),'1. Database - raw'!BC$7:BE$494))/$BZ$5,"")</f>
        <v>0.67320835217342589</v>
      </c>
      <c r="AS92" s="495">
        <f t="shared" si="388"/>
        <v>0.71878984307338556</v>
      </c>
      <c r="AT92" s="536">
        <f t="shared" ca="1" si="389"/>
        <v>1.0920987270572973</v>
      </c>
      <c r="AU92" s="493" t="s">
        <v>486</v>
      </c>
      <c r="AV92" s="493" t="s">
        <v>625</v>
      </c>
      <c r="AW92" s="536" t="e">
        <f t="shared" ca="1" si="390"/>
        <v>#VALUE!</v>
      </c>
      <c r="AX92" s="23"/>
      <c r="AY92" s="23"/>
      <c r="AZ92" s="23"/>
      <c r="BA92" s="23"/>
      <c r="BB92" s="23"/>
      <c r="BC92" s="188"/>
      <c r="BD92" s="235"/>
      <c r="BE92" s="235"/>
      <c r="BF92" s="235"/>
      <c r="BG92" s="235"/>
      <c r="BH92" s="289"/>
      <c r="BI92" s="476">
        <f t="shared" ca="1" si="367"/>
        <v>0.69697854595385889</v>
      </c>
      <c r="BJ92" s="547">
        <f t="shared" ca="1" si="206"/>
        <v>0.916067396231665</v>
      </c>
      <c r="BK92" s="565"/>
      <c r="BL92" s="547">
        <f t="shared" ca="1" si="391"/>
        <v>0.90276223219797513</v>
      </c>
      <c r="BM92" s="547">
        <f t="shared" ca="1" si="392"/>
        <v>0.84783241305913526</v>
      </c>
      <c r="BN92" s="565"/>
      <c r="BO92" s="252"/>
      <c r="BP92" s="172" t="str">
        <f t="shared" si="210"/>
        <v>Arid</v>
      </c>
      <c r="BQ92" s="61">
        <f t="shared" ca="1" si="376"/>
        <v>45.421317180271316</v>
      </c>
      <c r="BR92" s="58">
        <f t="shared" ca="1" si="377"/>
        <v>92.401209786926671</v>
      </c>
      <c r="BS92" s="58">
        <f t="shared" ca="1" si="378"/>
        <v>64.78413893518065</v>
      </c>
      <c r="BT92" s="58">
        <f t="array" aca="1" ref="BT92" ca="1">IFERROR(AVERAGE(IF(('1. Database - raw'!AW$7:AY$494&gt;0)*('1. Database - raw'!$AD$7:$AD$494=$A92)*('1. Database - raw'!$AP$7:$AP$494&lt;&gt;Dropdown!$AM$11)*(INDIRECT($Q92,TRUE)=$O92),'1. Database - raw'!AW$7:AY$494)),"")</f>
        <v>71.935645161290324</v>
      </c>
      <c r="BU92" s="96">
        <f t="array" aca="1" ref="BU92" ca="1">IFERROR(_xlfn.STDEV.S(IF(('1. Database - raw'!AW$7:AY$494&gt;0)*('1. Database - raw'!$AD$7:$AD$494=$A92)*('1. Database - raw'!$AP$7:$AP$494&lt;&gt;Dropdown!$AM$11)*(INDIRECT($Q92,TRUE)=$O92),'1. Database - raw'!AW$7:AY$494)),"")</f>
        <v>34.720813708349233</v>
      </c>
      <c r="BV92" s="60">
        <f t="array" aca="1" ref="BV92" ca="1">IFERROR(IF(COUNT(IF(('1. Database - raw'!AW$7:AY$494&gt;0)*('1. Database - raw'!$AD$7:$AD$494=$A92)*('1. Database - raw'!$AP$7:$AP$494&lt;&gt;Dropdown!$AM$11)*(INDIRECT($Q92,TRUE)=$O92),'1. Database - raw'!AW$7:AY$494))&gt;0,COUNT(IF(('1. Database - raw'!AW$7:AY$494&gt;0)*('1. Database - raw'!$AD$7:$AD$494=$A92)*('1. Database - raw'!$AP$7:$AP$494&lt;&gt;Dropdown!$AM$11)*(INDIRECT($Q92,TRUE)=$O92),'1. Database - raw'!AW$7:AY$494)),""),"")</f>
        <v>31</v>
      </c>
      <c r="BW92" s="61">
        <f t="shared" ca="1" si="370"/>
        <v>30.873662054292279</v>
      </c>
      <c r="BX92" s="58">
        <f t="shared" ca="1" si="371"/>
        <v>82.689741299535882</v>
      </c>
      <c r="BY92" s="58">
        <f t="shared" ca="1" si="372"/>
        <v>50.526578433916605</v>
      </c>
      <c r="BZ92" s="58">
        <f t="array" aca="1" ref="BZ92" ca="1">IFERROR(AVERAGE(IF(('1. Database - raw'!BC$7:BE$494&gt;0)*('1. Database - raw'!$AD$7:$AD$494=$A92)*('1. Database - raw'!$AP$7:$AP$494&lt;&gt;Dropdown!$AM$11)*(INDIRECT($Q92,TRUE)=$O92),'1. Database - raw'!BC$7:BE$494)),"")</f>
        <v>58.387450532724507</v>
      </c>
      <c r="CA92" s="96">
        <f t="array" aca="1" ref="CA92" ca="1">IFERROR(_xlfn.STDEV.S(IF(('1. Database - raw'!BC$7:BE$494&gt;0)*('1. Database - raw'!$AD$7:$AD$494=$A92)*('1. Database - raw'!$AP$7:$AP$494&lt;&gt;Dropdown!$AM$11)*(INDIRECT($Q92,TRUE)=$O92),'1. Database - raw'!BC$7:BE$494)),"")</f>
        <v>33.81247020049296</v>
      </c>
      <c r="CB92" s="60">
        <f t="array" aca="1" ref="CB92" ca="1">IFERROR(IF(COUNT(IF(('1. Database - raw'!BC$7:BE$494&gt;0)*('1. Database - raw'!$AD$7:$AD$494=$A92)*('1. Database - raw'!$AP$7:$AP$494&lt;&gt;Dropdown!$AM$11)*(INDIRECT($Q92,TRUE)=$O92),'1. Database - raw'!BC$7:BE$494))&gt;0,COUNT(IF(('1. Database - raw'!BC$7:BE$494&gt;0)*('1. Database - raw'!$AD$7:$AD$494=$A92)*('1. Database - raw'!$AP$7:$AP$494&lt;&gt;Dropdown!$AM$11)*(INDIRECT($Q92,TRUE)=$O92),'1. Database - raw'!BC$7:BE$494)),""),"")</f>
        <v>27</v>
      </c>
      <c r="CC92" s="105">
        <f t="shared" ca="1" si="373"/>
        <v>0.58962071074167621</v>
      </c>
      <c r="CD92" s="106">
        <f t="shared" ca="1" si="374"/>
        <v>0.72214060815073566</v>
      </c>
      <c r="CE92" s="106">
        <f t="shared" ca="1" si="375"/>
        <v>0.65252514023082908</v>
      </c>
      <c r="CF92" s="106">
        <f t="array" aca="1" ref="CF92" ca="1">IFERROR(AVERAGE(IF(('1. Database - raw'!BI$7:BK$494&gt;0)*('1. Database - raw'!$AD$7:$AD$494=$A92)*('1. Database - raw'!$AP$7:$AP$494&lt;&gt;Dropdown!$AM$11)*(INDIRECT($Q92,TRUE)=$O92),'1. Database - raw'!BI$7:BK$494)),"")</f>
        <v>0.67166666666666663</v>
      </c>
      <c r="CG92" s="271">
        <f t="array" aca="1" ref="CG92" ca="1">IFERROR(_xlfn.STDEV.S(IF(('1. Database - raw'!BI$7:BK$494&gt;0)*('1. Database - raw'!$AD$7:$AD$494=$A92)*('1. Database - raw'!$AP$7:$AP$494&lt;&gt;Dropdown!$AM$11)*(INDIRECT($Q92,TRUE)=$O92),'1. Database - raw'!BI$7:BK$494)),"")</f>
        <v>0.16387785811680772</v>
      </c>
      <c r="CH92" s="60">
        <f t="array" aca="1" ref="CH92" ca="1">IFERROR(IF(COUNT(IF(('1. Database - raw'!BI$7:BK$494&gt;0)*('1. Database - raw'!$AD$7:$AD$494=$A92)*('1. Database - raw'!$AP$7:$AP$494&lt;&gt;Dropdown!$AM$11)*(INDIRECT($Q92,TRUE)=$O92),'1. Database - raw'!BI$7:BK$494))&gt;0,COUNT(IF(('1. Database - raw'!BI$7:BK$494&gt;0)*('1. Database - raw'!$AD$7:$AD$494=$A92)*('1. Database - raw'!$AP$7:$AP$494&lt;&gt;Dropdown!$AM$11)*(INDIRECT($Q92,TRUE)=$O92),'1. Database - raw'!BI$7:BK$494)),""),"")</f>
        <v>15</v>
      </c>
      <c r="CI92" s="61">
        <f t="shared" ca="1" si="211"/>
        <v>11.776181298815381</v>
      </c>
      <c r="CJ92" s="58">
        <f t="shared" ca="1" si="212"/>
        <v>39.256251943195593</v>
      </c>
      <c r="CK92" s="58">
        <f t="shared" ca="1" si="213"/>
        <v>21.500900911241949</v>
      </c>
      <c r="CL92" s="58">
        <f t="array" aca="1" ref="CL92" ca="1">IFERROR(AVERAGE(IF(('1. Database - raw'!BO$7:BQ$494&gt;0)*('1. Database - raw'!$AD$7:$AD$494=$A92)*(INDIRECT($Q92,TRUE)=$O92),'1. Database - raw'!BO$7:BQ$494)),"")</f>
        <v>24.964999999999996</v>
      </c>
      <c r="CM92" s="96">
        <f t="array" aca="1" ref="CM92" ca="1">IFERROR(_xlfn.STDEV.S(IF(('1. Database - raw'!BO$7:BQ$494&gt;0)*('1. Database - raw'!$AD$7:$AD$494=$A92)*(INDIRECT($Q92,TRUE)=$O92),'1. Database - raw'!BO$7:BQ$494)),"")</f>
        <v>14.731170184340423</v>
      </c>
      <c r="CN92" s="60">
        <f t="array" aca="1" ref="CN92" ca="1">IFERROR(IF(COUNT(IF(('1. Database - raw'!BO$7:BQ$494&gt;0)*('1. Database - raw'!$AD$7:$AD$494=$A92)*(INDIRECT($Q92,TRUE)=$O92),'1. Database - raw'!BO$7:BQ$494))&gt;0,COUNT(IF(('1. Database - raw'!BO$7:BQ$494&gt;0)*('1. Database - raw'!$AD$7:$AD$494=$A92)*(INDIRECT($Q92,TRUE)=$O92),'1. Database - raw'!BO$7:BQ$494)),""),"")</f>
        <v>5</v>
      </c>
      <c r="CO92" s="61" t="str">
        <f t="shared" ca="1" si="214"/>
        <v/>
      </c>
      <c r="CP92" s="58" t="str">
        <f t="shared" ca="1" si="215"/>
        <v/>
      </c>
      <c r="CQ92" s="58" t="str">
        <f t="shared" ca="1" si="216"/>
        <v/>
      </c>
      <c r="CR92" s="58" t="str">
        <f t="array" aca="1" ref="CR92" ca="1">IFERROR(AVERAGE(IF(('1. Database - raw'!BU$7:BW$494&gt;0)*('1. Database - raw'!$AD$7:$AD$494=$A92)*(INDIRECT($Q92,TRUE)=$O92),'1. Database - raw'!BU$7:BW$494)),"")</f>
        <v/>
      </c>
      <c r="CS92" s="96" t="str">
        <f t="array" aca="1" ref="CS92" ca="1">IFERROR(_xlfn.STDEV.S(IF(('1. Database - raw'!BU$7:BW$494&gt;0)*('1. Database - raw'!$AD$7:$AD$494=$A92)*(INDIRECT($Q92,TRUE)=$O92),'1. Database - raw'!BU$7:BW$494)),"")</f>
        <v/>
      </c>
      <c r="CT92" s="60" t="str">
        <f t="array" aca="1" ref="CT92" ca="1">IFERROR(IF(COUNT(IF(('1. Database - raw'!BU$7:BW$494&gt;0)*('1. Database - raw'!$AD$7:$AD$494=$A92)*(INDIRECT($Q92,TRUE)=$O92),'1. Database - raw'!BU$7:BW$494))&gt;0,COUNT(IF(('1. Database - raw'!BU$7:BW$494&gt;0)*('1. Database - raw'!$AD$7:$AD$494=$A92)*(INDIRECT($Q92,TRUE)=$O92),'1. Database - raw'!BU$7:BW$494)),""),"")</f>
        <v/>
      </c>
      <c r="CU92" s="61" t="str">
        <f t="shared" ca="1" si="217"/>
        <v/>
      </c>
      <c r="CV92" s="58" t="str">
        <f t="shared" ca="1" si="218"/>
        <v/>
      </c>
      <c r="CW92" s="58" t="str">
        <f t="shared" ca="1" si="219"/>
        <v/>
      </c>
      <c r="CX92" s="58" t="str">
        <f t="array" aca="1" ref="CX92" ca="1">IFERROR(AVERAGE(IF(('1. Database - raw'!CA$7:CC$494&gt;0)*('1. Database - raw'!$AD$7:$AD$494=$A92)*(INDIRECT($Q92,TRUE)=$O92),'1. Database - raw'!CA$7:CC$494)),"")</f>
        <v/>
      </c>
      <c r="CY92" s="96" t="str">
        <f t="array" aca="1" ref="CY92" ca="1">IFERROR(_xlfn.STDEV.S(IF(('1. Database - raw'!CA$7:CC$494&gt;0)*('1. Database - raw'!$AD$7:$AD$494=$A92)*(INDIRECT($Q92,TRUE)=$O92),'1. Database - raw'!CA$7:CC$494)),"")</f>
        <v/>
      </c>
      <c r="CZ92" s="60" t="str">
        <f t="array" aca="1" ref="CZ92" ca="1">IFERROR(IF(COUNT(IF(('1. Database - raw'!CA$7:CC$494&gt;0)*('1. Database - raw'!$AD$7:$AD$494=$A92)*(INDIRECT($Q92,TRUE)=$O92),'1. Database - raw'!CA$7:CC$494))&gt;0,COUNT(IF(('1. Database - raw'!CA$7:CC$494&gt;0)*('1. Database - raw'!$AD$7:$AD$494=$A92)*(INDIRECT($Q92,TRUE)=$O92),'1. Database - raw'!CA$7:CC$494)),""),"")</f>
        <v/>
      </c>
      <c r="DA92" s="61" t="str">
        <f t="shared" ca="1" si="220"/>
        <v/>
      </c>
      <c r="DB92" s="58" t="str">
        <f t="shared" ca="1" si="221"/>
        <v/>
      </c>
      <c r="DC92" s="58" t="str">
        <f t="shared" ca="1" si="222"/>
        <v/>
      </c>
      <c r="DD92" s="58" t="str">
        <f t="array" aca="1" ref="DD92" ca="1">IFERROR(AVERAGE(IF(('1. Database - raw'!CG$7:CI$494&gt;0)*('1. Database - raw'!$AD$7:$AD$494=$A92)*(INDIRECT($Q92,TRUE)=$O92),'1. Database - raw'!CG$7:CI$494)),"")</f>
        <v/>
      </c>
      <c r="DE92" s="96" t="str">
        <f t="array" aca="1" ref="DE92" ca="1">IFERROR(_xlfn.STDEV.S(IF(('1. Database - raw'!CG$7:CI$494&gt;0)*('1. Database - raw'!$AD$7:$AD$494=$A92)*(INDIRECT($Q92,TRUE)=$O92),'1. Database - raw'!CG$7:CI$494)),"")</f>
        <v/>
      </c>
      <c r="DF92" s="60" t="str">
        <f t="array" aca="1" ref="DF92" ca="1">IFERROR(IF(COUNT(IF(('1. Database - raw'!CG$7:CI$494&gt;0)*('1. Database - raw'!$AD$7:$AD$494=$A92)*(INDIRECT($Q92,TRUE)=$O92),'1. Database - raw'!CG$7:CI$494))&gt;0,COUNT(IF(('1. Database - raw'!CG$7:CI$494&gt;0)*('1. Database - raw'!$AD$7:$AD$494=$A92)*(INDIRECT($Q92,TRUE)=$O92),'1. Database - raw'!CG$7:CI$494)),""),"")</f>
        <v/>
      </c>
      <c r="DG92" s="61" t="str">
        <f t="shared" ca="1" si="223"/>
        <v/>
      </c>
      <c r="DH92" s="58" t="str">
        <f t="shared" ca="1" si="224"/>
        <v/>
      </c>
      <c r="DI92" s="58" t="str">
        <f t="shared" ca="1" si="225"/>
        <v/>
      </c>
      <c r="DJ92" s="58">
        <f t="array" aca="1" ref="DJ92" ca="1">IFERROR(AVERAGE(IF(('1. Database - raw'!CM$7:CO$494&gt;0)*('1. Database - raw'!$AD$7:$AD$494=$A92)*(INDIRECT($Q92,TRUE)=$O92),'1. Database - raw'!CM$7:CO$494)),"")</f>
        <v>80</v>
      </c>
      <c r="DK92" s="96" t="str">
        <f t="array" aca="1" ref="DK92" ca="1">IFERROR(_xlfn.STDEV.S(IF(('1. Database - raw'!CM$7:CO$494&gt;0)*('1. Database - raw'!$AD$7:$AD$494=$A92)*(INDIRECT($Q92,TRUE)=$O92),'1. Database - raw'!CM$7:CO$494)),"")</f>
        <v/>
      </c>
      <c r="DL92" s="60">
        <f t="array" aca="1" ref="DL92" ca="1">IFERROR(IF(COUNT(IF(('1. Database - raw'!CM$7:CO$494&gt;0)*('1. Database - raw'!$AD$7:$AD$494=$A92)*(INDIRECT($Q92,TRUE)=$O92),'1. Database - raw'!CM$7:CO$494))&gt;0,COUNT(IF(('1. Database - raw'!CM$7:CO$494&gt;0)*('1. Database - raw'!$AD$7:$AD$494=$A92)*(INDIRECT($Q92,TRUE)=$O92),'1. Database - raw'!CM$7:CO$494)),""),"")</f>
        <v>1</v>
      </c>
      <c r="DM92" s="61" t="str">
        <f t="shared" ca="1" si="226"/>
        <v/>
      </c>
      <c r="DN92" s="58" t="str">
        <f t="shared" ca="1" si="227"/>
        <v/>
      </c>
      <c r="DO92" s="58" t="str">
        <f t="shared" ca="1" si="228"/>
        <v/>
      </c>
      <c r="DP92" s="58">
        <f t="array" aca="1" ref="DP92" ca="1">IFERROR(AVERAGE(IF(('1. Database - raw'!CS$7:CU$494&gt;0)*('1. Database - raw'!$AD$7:$AD$494=$A92)*(INDIRECT($Q92,TRUE)=$O92),'1. Database - raw'!CS$7:CU$494)),"")</f>
        <v>24</v>
      </c>
      <c r="DQ92" s="96" t="str">
        <f t="array" aca="1" ref="DQ92" ca="1">IFERROR(_xlfn.STDEV.S(IF(('1. Database - raw'!CS$7:CU$494&gt;0)*('1. Database - raw'!$AD$7:$AD$494=$A92)*(INDIRECT($Q92,TRUE)=$O92),'1. Database - raw'!CS$7:CU$494)),"")</f>
        <v/>
      </c>
      <c r="DR92" s="60">
        <f t="array" aca="1" ref="DR92" ca="1">IFERROR(IF(COUNT(IF(('1. Database - raw'!CS$7:CU$494&gt;0)*('1. Database - raw'!$AD$7:$AD$494=$A92)*(INDIRECT($Q92,TRUE)=$O92),'1. Database - raw'!CS$7:CU$494))&gt;0,COUNT(IF(('1. Database - raw'!CS$7:CU$494&gt;0)*('1. Database - raw'!$AD$7:$AD$494=$A92)*(INDIRECT($Q92,TRUE)=$O92),'1. Database - raw'!CS$7:CU$494)),""),"")</f>
        <v>1</v>
      </c>
      <c r="DS92" s="61" t="str">
        <f t="shared" ca="1" si="229"/>
        <v/>
      </c>
      <c r="DT92" s="58" t="str">
        <f t="shared" ca="1" si="230"/>
        <v/>
      </c>
      <c r="DU92" s="58" t="str">
        <f t="shared" ca="1" si="231"/>
        <v/>
      </c>
      <c r="DV92" s="58" t="str">
        <f t="array" aca="1" ref="DV92" ca="1">IFERROR(AVERAGE(IF(('1. Database - raw'!CY$7:DA$494&gt;0)*('1. Database - raw'!$AD$7:$AD$494=$A92)*(INDIRECT($Q92,TRUE)=$O92),'1. Database - raw'!CY$7:DA$494)),"")</f>
        <v/>
      </c>
      <c r="DW92" s="96" t="str">
        <f t="array" aca="1" ref="DW92" ca="1">IFERROR(_xlfn.STDEV.S(IF(('1. Database - raw'!CY$7:DA$494&gt;0)*('1. Database - raw'!$AD$7:$AD$494=$A92)*(INDIRECT($Q92,TRUE)=$O92),'1. Database - raw'!CY$7:DA$494)),"")</f>
        <v/>
      </c>
      <c r="DX92" s="60" t="str">
        <f t="array" aca="1" ref="DX92" ca="1">IFERROR(IF(COUNT(IF(('1. Database - raw'!CY$7:DA$494&gt;0)*('1. Database - raw'!$AD$7:$AD$494=$A92)*(INDIRECT($Q92,TRUE)=$O92),'1. Database - raw'!CY$7:DA$494))&gt;0,COUNT(IF(('1. Database - raw'!CY$7:DA$494&gt;0)*('1. Database - raw'!$AD$7:$AD$494=$A92)*(INDIRECT($Q92,TRUE)=$O92),'1. Database - raw'!CY$7:DA$494)),""),"")</f>
        <v/>
      </c>
      <c r="DY92" s="61" t="str">
        <f t="shared" ca="1" si="232"/>
        <v/>
      </c>
      <c r="DZ92" s="58" t="str">
        <f t="shared" ca="1" si="233"/>
        <v/>
      </c>
      <c r="EA92" s="58" t="str">
        <f t="shared" ca="1" si="234"/>
        <v/>
      </c>
      <c r="EB92" s="58">
        <f t="array" aca="1" ref="EB92" ca="1">IFERROR(AVERAGE(IF(('1. Database - raw'!DE$7:DG$494&gt;0)*('1. Database - raw'!$AD$7:$AD$494=$A92)*(INDIRECT($Q92,TRUE)=$O92),'1. Database - raw'!DE$7:DG$494)),"")</f>
        <v>56</v>
      </c>
      <c r="EC92" s="96" t="str">
        <f t="array" aca="1" ref="EC92" ca="1">IFERROR(_xlfn.STDEV.S(IF(('1. Database - raw'!DE$7:DG$494&gt;0)*('1. Database - raw'!$AD$7:$AD$494=$A92)*(INDIRECT($Q92,TRUE)=$O92),'1. Database - raw'!DE$7:DG$494)),"")</f>
        <v/>
      </c>
      <c r="ED92" s="60">
        <f t="array" aca="1" ref="ED92" ca="1">IFERROR(IF(COUNT(IF(('1. Database - raw'!DE$7:DG$494&gt;0)*('1. Database - raw'!$AD$7:$AD$494=$A92)*(INDIRECT($Q92,TRUE)=$O92),'1. Database - raw'!DE$7:DG$494))&gt;0,COUNT(IF(('1. Database - raw'!DE$7:DG$494&gt;0)*('1. Database - raw'!$AD$7:$AD$494=$A92)*(INDIRECT($Q92,TRUE)=$O92),'1. Database - raw'!DE$7:DG$494)),""),"")</f>
        <v>1</v>
      </c>
      <c r="EE92" s="105">
        <f t="shared" ca="1" si="235"/>
        <v>0.1359920876230154</v>
      </c>
      <c r="EF92" s="106">
        <f t="shared" ca="1" si="236"/>
        <v>0.43694846023948719</v>
      </c>
      <c r="EG92" s="106">
        <f t="shared" ca="1" si="237"/>
        <v>0.24376532421907346</v>
      </c>
      <c r="EH92" s="106">
        <f t="array" aca="1" ref="EH92" ca="1">IFERROR(AVERAGE(IF(('1. Database - raw'!DK$7:DM$494&gt;0)*('1. Database - raw'!$AD$7:$AD$494=$A92)*(INDIRECT($Q92,TRUE)=$O92),'1. Database - raw'!DK$7:DM$494)),"")</f>
        <v>0.2759447583176397</v>
      </c>
      <c r="EI92" s="271">
        <f t="array" aca="1" ref="EI92" ca="1">IFERROR(_xlfn.STDEV.S(IF(('1. Database - raw'!DK$7:DM$494&gt;0)*('1. Database - raw'!$AD$7:$AD$494=$A92)*(INDIRECT($Q92,TRUE)=$O92),'1. Database - raw'!DK$7:DM$494)),"")</f>
        <v>0.14639289330916164</v>
      </c>
      <c r="EJ92" s="60">
        <f t="array" aca="1" ref="EJ92" ca="1">IFERROR(IF(COUNT(IF(('1. Database - raw'!DK$7:DM$494&gt;0)*('1. Database - raw'!$AD$7:$AD$494=$A92)*(INDIRECT($Q92,TRUE)=$O92),'1. Database - raw'!DK$7:DM$494))&gt;0,COUNT(IF(('1. Database - raw'!DK$7:DM$494&gt;0)*('1. Database - raw'!$AD$7:$AD$494=$A92)*(INDIRECT($Q92,TRUE)=$O92),'1. Database - raw'!DK$7:DM$494)),""),"")</f>
        <v>3</v>
      </c>
      <c r="EK92" s="61">
        <f t="shared" ca="1" si="238"/>
        <v>31.404982629480845</v>
      </c>
      <c r="EL92" s="58">
        <f t="shared" ca="1" si="239"/>
        <v>43.802331269651333</v>
      </c>
      <c r="EM92" s="58">
        <f t="shared" ca="1" si="240"/>
        <v>37.089236344985132</v>
      </c>
      <c r="EN92" s="58">
        <f t="array" aca="1" ref="EN92" ca="1">IFERROR(AVERAGE(IF(('1. Database - raw'!DQ$7:DS$494&gt;0)*('1. Database - raw'!$AD$7:$AD$494=$A92)*(INDIRECT($Q92,TRUE)=$O92),'1. Database - raw'!DQ$7:DS$494)),"")</f>
        <v>38.947857142857131</v>
      </c>
      <c r="EO92" s="96">
        <f t="array" aca="1" ref="EO92" ca="1">IFERROR(_xlfn.STDEV.S(IF(('1. Database - raw'!DQ$7:DS$494&gt;0)*('1. Database - raw'!$AD$7:$AD$494=$A92)*(INDIRECT($Q92,TRUE)=$O92),'1. Database - raw'!DQ$7:DS$494)),"")</f>
        <v>12.483714476081159</v>
      </c>
      <c r="EP92" s="60">
        <f t="array" aca="1" ref="EP92" ca="1">IFERROR(IF(COUNT(IF(('1. Database - raw'!DQ$7:DS$494&gt;0)*('1. Database - raw'!$AD$7:$AD$494=$A92)*(INDIRECT($Q92,TRUE)=$O92),'1. Database - raw'!DQ$7:DS$494))&gt;0,COUNT(IF(('1. Database - raw'!DQ$7:DS$494&gt;0)*('1. Database - raw'!$AD$7:$AD$494=$A92)*(INDIRECT($Q92,TRUE)=$O92),'1. Database - raw'!DQ$7:DS$494)),""),"")</f>
        <v>28</v>
      </c>
      <c r="EQ92" s="61" t="str">
        <f t="shared" ca="1" si="241"/>
        <v/>
      </c>
      <c r="ER92" s="58" t="str">
        <f t="shared" ca="1" si="242"/>
        <v/>
      </c>
      <c r="ES92" s="58" t="str">
        <f t="shared" ca="1" si="243"/>
        <v/>
      </c>
      <c r="ET92" s="58" t="str">
        <f t="array" aca="1" ref="ET92" ca="1">IFERROR(AVERAGE(IF(('1. Database - raw'!DW$7:DY$494&gt;0)*('1. Database - raw'!$AD$7:$AD$494=$A92)*(INDIRECT($Q92,TRUE)=$O92),'1. Database - raw'!DW$7:DY$494)),"")</f>
        <v/>
      </c>
      <c r="EU92" s="96" t="str">
        <f t="array" aca="1" ref="EU92" ca="1">IFERROR(_xlfn.STDEV.S(IF(('1. Database - raw'!DW$7:DY$494&gt;0)*('1. Database - raw'!$AD$7:$AD$494=$A92)*(INDIRECT($Q92,TRUE)=$O92),'1. Database - raw'!DW$7:DY$494)),"")</f>
        <v/>
      </c>
      <c r="EV92" s="60" t="str">
        <f t="array" aca="1" ref="EV92" ca="1">IFERROR(IF(COUNT(IF(('1. Database - raw'!DW$7:DY$494&gt;0)*('1. Database - raw'!$AD$7:$AD$494=$A92)*(INDIRECT($Q92,TRUE)=$O92),'1. Database - raw'!DW$7:DY$494))&gt;0,COUNT(IF(('1. Database - raw'!DW$7:DY$494&gt;0)*('1. Database - raw'!$AD$7:$AD$494=$A92)*(INDIRECT($Q92,TRUE)=$O92),'1. Database - raw'!DW$7:DY$494)),""),"")</f>
        <v/>
      </c>
      <c r="EW92" s="61" t="str">
        <f t="shared" ca="1" si="244"/>
        <v/>
      </c>
      <c r="EX92" s="58" t="str">
        <f t="shared" ca="1" si="245"/>
        <v/>
      </c>
      <c r="EY92" s="58" t="str">
        <f t="shared" ca="1" si="246"/>
        <v/>
      </c>
      <c r="EZ92" s="58" t="str">
        <f t="array" aca="1" ref="EZ92" ca="1">IFERROR(AVERAGE(IF(('1. Database - raw'!EC$7:EE$494&gt;0)*('1. Database - raw'!$AD$7:$AD$494=$A92)*(INDIRECT($Q92,TRUE)=$O92),'1. Database - raw'!EC$7:EE$494)),"")</f>
        <v/>
      </c>
      <c r="FA92" s="96" t="str">
        <f t="array" aca="1" ref="FA92" ca="1">IFERROR(_xlfn.STDEV.S(IF(('1. Database - raw'!EC$7:EE$494&gt;0)*('1. Database - raw'!$AD$7:$AD$494=$A92)*(INDIRECT($Q92,TRUE)=$O92),'1. Database - raw'!EC$7:EE$494)),"")</f>
        <v/>
      </c>
      <c r="FB92" s="60" t="str">
        <f t="array" aca="1" ref="FB92" ca="1">IFERROR(IF(COUNT(IF(('1. Database - raw'!EC$7:EE$494&gt;0)*('1. Database - raw'!$AD$7:$AD$494=$A92)*(INDIRECT($Q92,TRUE)=$O92),'1. Database - raw'!EC$7:EE$494))&gt;0,COUNT(IF(('1. Database - raw'!EC$7:EE$494&gt;0)*('1. Database - raw'!$AD$7:$AD$494=$A92)*(INDIRECT($Q92,TRUE)=$O92),'1. Database - raw'!EC$7:EE$494)),""),"")</f>
        <v/>
      </c>
      <c r="FC92" s="61" t="str">
        <f t="shared" ca="1" si="247"/>
        <v/>
      </c>
      <c r="FD92" s="58" t="str">
        <f t="shared" ca="1" si="248"/>
        <v/>
      </c>
      <c r="FE92" s="58" t="str">
        <f t="shared" ca="1" si="249"/>
        <v/>
      </c>
      <c r="FF92" s="58" t="str">
        <f t="array" aca="1" ref="FF92" ca="1">IFERROR(AVERAGE(IF(('1. Database - raw'!EI$7:EK$494&gt;0)*('1. Database - raw'!$AD$7:$AD$494=$A92)*(INDIRECT($Q92,TRUE)=$O92),'1. Database - raw'!EI$7:EK$494)),"")</f>
        <v/>
      </c>
      <c r="FG92" s="96" t="str">
        <f t="array" aca="1" ref="FG92" ca="1">IFERROR(_xlfn.STDEV.S(IF(('1. Database - raw'!EI$7:EK$494&gt;0)*('1. Database - raw'!$AD$7:$AD$494=$A92)*(INDIRECT($Q92,TRUE)=$O92),'1. Database - raw'!EI$7:EK$494)),"")</f>
        <v/>
      </c>
      <c r="FH92" s="60" t="str">
        <f t="array" aca="1" ref="FH92" ca="1">IFERROR(IF(COUNT(IF(('1. Database - raw'!EI$7:EK$494&gt;0)*('1. Database - raw'!$AD$7:$AD$494=$A92)*(INDIRECT($Q92,TRUE)=$O92),'1. Database - raw'!EI$7:EK$494))&gt;0,COUNT(IF(('1. Database - raw'!EI$7:EK$494&gt;0)*('1. Database - raw'!$AD$7:$AD$494=$A92)*(INDIRECT($Q92,TRUE)=$O92),'1. Database - raw'!EI$7:EK$494)),""),"")</f>
        <v/>
      </c>
      <c r="FI92" s="61" t="str">
        <f t="shared" ca="1" si="250"/>
        <v/>
      </c>
      <c r="FJ92" s="58" t="str">
        <f t="shared" ca="1" si="251"/>
        <v/>
      </c>
      <c r="FK92" s="58" t="str">
        <f t="shared" ca="1" si="252"/>
        <v/>
      </c>
      <c r="FL92" s="58" t="str">
        <f t="array" aca="1" ref="FL92" ca="1">IFERROR(AVERAGE(IF(('1. Database - raw'!EO$7:EQ$494&gt;0)*('1. Database - raw'!$AD$7:$AD$494=$A92)*(INDIRECT($Q92,TRUE)=$O92),'1. Database - raw'!EO$7:EQ$494)),"")</f>
        <v/>
      </c>
      <c r="FM92" s="96" t="str">
        <f t="array" aca="1" ref="FM92" ca="1">IFERROR(_xlfn.STDEV.S(IF(('1. Database - raw'!EO$7:EQ$494&gt;0)*('1. Database - raw'!$AD$7:$AD$494=$A92)*(INDIRECT($Q92,TRUE)=$O92),'1. Database - raw'!EO$7:EQ$494)),"")</f>
        <v/>
      </c>
      <c r="FN92" s="60" t="str">
        <f t="array" aca="1" ref="FN92" ca="1">IFERROR(IF(COUNT(IF(('1. Database - raw'!EO$7:EQ$494&gt;0)*('1. Database - raw'!$AD$7:$AD$494=$A92)*(INDIRECT($Q92,TRUE)=$O92),'1. Database - raw'!EO$7:EQ$494))&gt;0,COUNT(IF(('1. Database - raw'!EO$7:EQ$494&gt;0)*('1. Database - raw'!$AD$7:$AD$494=$A92)*(INDIRECT($Q92,TRUE)=$O92),'1. Database - raw'!EO$7:EQ$494)),""),"")</f>
        <v/>
      </c>
      <c r="FO92" s="61" t="str">
        <f t="shared" ca="1" si="253"/>
        <v/>
      </c>
      <c r="FP92" s="58" t="str">
        <f t="shared" ca="1" si="254"/>
        <v/>
      </c>
      <c r="FQ92" s="58" t="str">
        <f t="shared" ca="1" si="255"/>
        <v/>
      </c>
      <c r="FR92" s="58" t="str">
        <f t="array" aca="1" ref="FR92" ca="1">IFERROR(AVERAGE(IF(('1. Database - raw'!EU$7:EW$494&gt;0)*('1. Database - raw'!$AD$7:$AD$494=$A92)*(INDIRECT($Q92,TRUE)=$O92),'1. Database - raw'!EU$7:EW$494)),"")</f>
        <v/>
      </c>
      <c r="FS92" s="96" t="str">
        <f t="array" aca="1" ref="FS92" ca="1">IFERROR(_xlfn.STDEV.S(IF(('1. Database - raw'!EU$7:EW$494&gt;0)*('1. Database - raw'!$AD$7:$AD$494=$A92)*(INDIRECT($Q92,TRUE)=$O92),'1. Database - raw'!EU$7:EW$494)),"")</f>
        <v/>
      </c>
      <c r="FT92" s="60" t="str">
        <f t="array" aca="1" ref="FT92" ca="1">IFERROR(IF(COUNT(IF(('1. Database - raw'!EU$7:EW$494&gt;0)*('1. Database - raw'!$AD$7:$AD$494=$A92)*(INDIRECT($Q92,TRUE)=$O92),'1. Database - raw'!EU$7:EW$494))&gt;0,COUNT(IF(('1. Database - raw'!EU$7:EW$494&gt;0)*('1. Database - raw'!$AD$7:$AD$494=$A92)*(INDIRECT($Q92,TRUE)=$O92),'1. Database - raw'!EU$7:EW$494)),""),"")</f>
        <v/>
      </c>
      <c r="FU92" s="61" t="str">
        <f t="shared" ca="1" si="256"/>
        <v/>
      </c>
      <c r="FV92" s="58" t="str">
        <f t="shared" ca="1" si="257"/>
        <v/>
      </c>
      <c r="FW92" s="58" t="str">
        <f t="shared" ca="1" si="258"/>
        <v/>
      </c>
      <c r="FX92" s="58" t="str">
        <f t="array" aca="1" ref="FX92" ca="1">IFERROR(AVERAGE(IF(('1. Database - raw'!FA$7:FC$494&gt;0)*('1. Database - raw'!$AD$7:$AD$494=$A92)*(INDIRECT($Q92,TRUE)=$O92),'1. Database - raw'!FA$7:FC$494)),"")</f>
        <v/>
      </c>
      <c r="FY92" s="96" t="str">
        <f t="array" aca="1" ref="FY92" ca="1">IFERROR(_xlfn.STDEV.S(IF(('1. Database - raw'!FA$7:FC$494&gt;0)*('1. Database - raw'!$AD$7:$AD$494=$A92)*(INDIRECT($Q92,TRUE)=$O92),'1. Database - raw'!FA$7:FC$494)),"")</f>
        <v/>
      </c>
      <c r="FZ92" s="60" t="str">
        <f t="array" aca="1" ref="FZ92" ca="1">IFERROR(IF(COUNT(IF(('1. Database - raw'!FA$7:FC$494&gt;0)*('1. Database - raw'!$AD$7:$AD$494=$A92)*(INDIRECT($Q92,TRUE)=$O92),'1. Database - raw'!FA$7:FC$494))&gt;0,COUNT(IF(('1. Database - raw'!FA$7:FC$494&gt;0)*('1. Database - raw'!$AD$7:$AD$494=$A92)*(INDIRECT($Q92,TRUE)=$O92),'1. Database - raw'!FA$7:FC$494)),""),"")</f>
        <v/>
      </c>
      <c r="GA92" s="61" t="str">
        <f t="shared" ca="1" si="259"/>
        <v/>
      </c>
      <c r="GB92" s="58" t="str">
        <f t="shared" ca="1" si="260"/>
        <v/>
      </c>
      <c r="GC92" s="58" t="str">
        <f t="shared" ca="1" si="261"/>
        <v/>
      </c>
      <c r="GD92" s="58" t="str">
        <f t="array" aca="1" ref="GD92" ca="1">IFERROR(AVERAGE(IF(('1. Database - raw'!FG$7:FI$494&gt;0)*('1. Database - raw'!$AD$7:$AD$494=$A92)*(INDIRECT($Q92,TRUE)=$O92),'1. Database - raw'!FG$7:FI$494)),"")</f>
        <v/>
      </c>
      <c r="GE92" s="96" t="str">
        <f t="array" aca="1" ref="GE92" ca="1">IFERROR(_xlfn.STDEV.S(IF(('1. Database - raw'!FG$7:FI$494&gt;0)*('1. Database - raw'!$AD$7:$AD$494=$A92)*(INDIRECT($Q92,TRUE)=$O92),'1. Database - raw'!FG$7:FI$494)),"")</f>
        <v/>
      </c>
      <c r="GF92" s="60" t="str">
        <f t="array" aca="1" ref="GF92" ca="1">IFERROR(IF(COUNT(IF(('1. Database - raw'!FG$7:FI$494&gt;0)*('1. Database - raw'!$AD$7:$AD$494=$A92)*(INDIRECT($Q92,TRUE)=$O92),'1. Database - raw'!FG$7:FI$494))&gt;0,COUNT(IF(('1. Database - raw'!FG$7:FI$494&gt;0)*('1. Database - raw'!$AD$7:$AD$494=$A92)*(INDIRECT($Q92,TRUE)=$O92),'1. Database - raw'!FG$7:FI$494)),""),"")</f>
        <v/>
      </c>
      <c r="GG92" s="61" t="str">
        <f t="shared" ca="1" si="262"/>
        <v/>
      </c>
      <c r="GH92" s="58" t="str">
        <f t="shared" ca="1" si="263"/>
        <v/>
      </c>
      <c r="GI92" s="58" t="str">
        <f t="shared" ca="1" si="264"/>
        <v/>
      </c>
      <c r="GJ92" s="58" t="str">
        <f t="array" aca="1" ref="GJ92" ca="1">IFERROR(AVERAGE(IF(('1. Database - raw'!FM$7:FO$494&gt;0)*('1. Database - raw'!$AD$7:$AD$494=$A92)*(INDIRECT($Q92,TRUE)=$O92),'1. Database - raw'!FM$7:FO$494)),"")</f>
        <v/>
      </c>
      <c r="GK92" s="96" t="str">
        <f t="array" aca="1" ref="GK92" ca="1">IFERROR(_xlfn.STDEV.S(IF(('1. Database - raw'!FM$7:FO$494&gt;0)*('1. Database - raw'!$AD$7:$AD$494=$A92)*(INDIRECT($Q92,TRUE)=$O92),'1. Database - raw'!FM$7:FO$494)),"")</f>
        <v/>
      </c>
      <c r="GL92" s="60" t="str">
        <f t="array" aca="1" ref="GL92" ca="1">IFERROR(IF(COUNT(IF(('1. Database - raw'!FM$7:FO$494&gt;0)*('1. Database - raw'!$AD$7:$AD$494=$A92)*(INDIRECT($Q92,TRUE)=$O92),'1. Database - raw'!FM$7:FO$494))&gt;0,COUNT(IF(('1. Database - raw'!FM$7:FO$494&gt;0)*('1. Database - raw'!$AD$7:$AD$494=$A92)*(INDIRECT($Q92,TRUE)=$O92),'1. Database - raw'!FM$7:FO$494)),""),"")</f>
        <v/>
      </c>
      <c r="GM92" s="61">
        <f t="shared" ca="1" si="265"/>
        <v>50.220021469593718</v>
      </c>
      <c r="GN92" s="58">
        <f t="shared" ca="1" si="266"/>
        <v>78.382815096856689</v>
      </c>
      <c r="GO92" s="58">
        <f t="shared" ca="1" si="267"/>
        <v>62.740630033586186</v>
      </c>
      <c r="GP92" s="58">
        <f t="array" aca="1" ref="GP92" ca="1">IFERROR(AVERAGE(IF(('1. Database - raw'!FS$7:FU$494&gt;0)*('1. Database - raw'!$AD$7:$AD$494=$A92)*(INDIRECT($Q92,TRUE)=$O92),'1. Database - raw'!FS$7:FU$494)),"")</f>
        <v>66.885882352941167</v>
      </c>
      <c r="GQ92" s="96">
        <f t="array" aca="1" ref="GQ92" ca="1">IFERROR(_xlfn.STDEV.S(IF(('1. Database - raw'!FS$7:FU$494&gt;0)*('1. Database - raw'!$AD$7:$AD$494=$A92)*(INDIRECT($Q92,TRUE)=$O92),'1. Database - raw'!FS$7:FU$494)),"")</f>
        <v>24.712005321635552</v>
      </c>
      <c r="GR92" s="60">
        <f t="array" aca="1" ref="GR92" ca="1">IFERROR(IF(COUNT(IF(('1. Database - raw'!FS$7:FU$494&gt;0)*('1. Database - raw'!$AD$7:$AD$494=$A92)*(INDIRECT($Q92,TRUE)=$O92),'1. Database - raw'!FS$7:FU$494))&gt;0,COUNT(IF(('1. Database - raw'!FS$7:FU$494&gt;0)*('1. Database - raw'!$AD$7:$AD$494=$A92)*(INDIRECT($Q92,TRUE)=$O92),'1. Database - raw'!FS$7:FU$494)),""),"")</f>
        <v>17</v>
      </c>
      <c r="GS92" s="61" t="str">
        <f t="shared" ca="1" si="268"/>
        <v/>
      </c>
      <c r="GT92" s="58" t="str">
        <f t="shared" ca="1" si="269"/>
        <v/>
      </c>
      <c r="GU92" s="58" t="str">
        <f t="shared" ca="1" si="270"/>
        <v/>
      </c>
      <c r="GV92" s="58">
        <f t="array" aca="1" ref="GV92" ca="1">IFERROR(AVERAGE(IF(('1. Database - raw'!FY$7:GA$494&gt;0)*('1. Database - raw'!$AD$7:$AD$494=$A92)*(INDIRECT($Q92,TRUE)=$O92),'1. Database - raw'!FY$7:GA$494)),"")</f>
        <v>44</v>
      </c>
      <c r="GW92" s="96" t="str">
        <f t="array" aca="1" ref="GW92" ca="1">IFERROR(_xlfn.STDEV.S(IF(('1. Database - raw'!FY$7:GA$494&gt;0)*('1. Database - raw'!$AD$7:$AD$494=$A92)*(INDIRECT($Q92,TRUE)=$O92),'1. Database - raw'!FY$7:GA$494)),"")</f>
        <v/>
      </c>
      <c r="GX92" s="60">
        <f t="array" aca="1" ref="GX92" ca="1">IFERROR(IF(COUNT(IF(('1. Database - raw'!FY$7:GA$494&gt;0)*('1. Database - raw'!$AD$7:$AD$494=$A92)*(INDIRECT($Q92,TRUE)=$O92),'1. Database - raw'!FY$7:GA$494))&gt;0,COUNT(IF(('1. Database - raw'!FY$7:GA$494&gt;0)*('1. Database - raw'!$AD$7:$AD$494=$A92)*(INDIRECT($Q92,TRUE)=$O92),'1. Database - raw'!FY$7:GA$494)),""),"")</f>
        <v>1</v>
      </c>
      <c r="GY92" s="61" t="str">
        <f t="shared" ca="1" si="271"/>
        <v/>
      </c>
      <c r="GZ92" s="58" t="str">
        <f t="shared" ca="1" si="272"/>
        <v/>
      </c>
      <c r="HA92" s="58" t="str">
        <f t="shared" ca="1" si="273"/>
        <v/>
      </c>
      <c r="HB92" s="58" t="str">
        <f t="array" aca="1" ref="HB92" ca="1">IFERROR(AVERAGE(IF(('1. Database - raw'!GE$7:GG$494&gt;0)*('1. Database - raw'!$AD$7:$AD$494=$A92)*(INDIRECT($Q92,TRUE)=$O92),'1. Database - raw'!GE$7:GG$494)),"")</f>
        <v/>
      </c>
      <c r="HC92" s="96" t="str">
        <f t="array" aca="1" ref="HC92" ca="1">IFERROR(_xlfn.STDEV.S(IF(('1. Database - raw'!GE$7:GG$494&gt;0)*('1. Database - raw'!$AD$7:$AD$494=$A92)*(INDIRECT($Q92,TRUE)=$O92),'1. Database - raw'!GE$7:GG$494)),"")</f>
        <v/>
      </c>
      <c r="HD92" s="60" t="str">
        <f t="array" aca="1" ref="HD92" ca="1">IFERROR(IF(COUNT(IF(('1. Database - raw'!GE$7:GG$494&gt;0)*('1. Database - raw'!$AD$7:$AD$494=$A92)*(INDIRECT($Q92,TRUE)=$O92),'1. Database - raw'!GE$7:GG$494))&gt;0,COUNT(IF(('1. Database - raw'!GE$7:GG$494&gt;0)*('1. Database - raw'!$AD$7:$AD$494=$A92)*(INDIRECT($Q92,TRUE)=$O92),'1. Database - raw'!GE$7:GG$494)),""),"")</f>
        <v/>
      </c>
      <c r="HE92" s="61" t="str">
        <f t="shared" ca="1" si="274"/>
        <v/>
      </c>
      <c r="HF92" s="58" t="str">
        <f t="shared" ca="1" si="275"/>
        <v/>
      </c>
      <c r="HG92" s="58" t="str">
        <f t="shared" ca="1" si="276"/>
        <v/>
      </c>
      <c r="HH92" s="58" t="str">
        <f t="array" aca="1" ref="HH92" ca="1">IFERROR(AVERAGE(IF(('1. Database - raw'!GK$7:GM$494&gt;0)*('1. Database - raw'!$AD$7:$AD$494=$A92)*(INDIRECT($Q92,TRUE)=$O92),'1. Database - raw'!GK$7:GM$494)),"")</f>
        <v/>
      </c>
      <c r="HI92" s="96" t="str">
        <f t="array" aca="1" ref="HI92" ca="1">IFERROR(_xlfn.STDEV.S(IF(('1. Database - raw'!GK$7:GM$494&gt;0)*('1. Database - raw'!$AD$7:$AD$494=$A92)*(INDIRECT($Q92,TRUE)=$O92),'1. Database - raw'!GK$7:GM$494)),"")</f>
        <v/>
      </c>
      <c r="HJ92" s="60" t="str">
        <f t="array" aca="1" ref="HJ92" ca="1">IFERROR(IF(COUNT(IF(('1. Database - raw'!GK$7:GM$494&gt;0)*('1. Database - raw'!$AD$7:$AD$494=$A92)*(INDIRECT($Q92,TRUE)=$O92),'1. Database - raw'!GK$7:GM$494))&gt;0,COUNT(IF(('1. Database - raw'!GK$7:GM$494&gt;0)*('1. Database - raw'!$AD$7:$AD$494=$A92)*(INDIRECT($Q92,TRUE)=$O92),'1. Database - raw'!GK$7:GM$494)),""),"")</f>
        <v/>
      </c>
      <c r="HK92" s="61" t="str">
        <f t="shared" ca="1" si="277"/>
        <v/>
      </c>
      <c r="HL92" s="58" t="str">
        <f t="shared" ca="1" si="278"/>
        <v/>
      </c>
      <c r="HM92" s="58" t="str">
        <f t="shared" ca="1" si="279"/>
        <v/>
      </c>
      <c r="HN92" s="58" t="str">
        <f t="array" aca="1" ref="HN92" ca="1">IFERROR(AVERAGE(IF(('1. Database - raw'!GQ$7:GS$494&gt;0)*('1. Database - raw'!$AD$7:$AD$494=$A92)*(INDIRECT($Q92,TRUE)=$O92),'1. Database - raw'!GQ$7:GS$494)),"")</f>
        <v/>
      </c>
      <c r="HO92" s="96" t="str">
        <f t="array" aca="1" ref="HO92" ca="1">IFERROR(_xlfn.STDEV.S(IF(('1. Database - raw'!GQ$7:GS$494&gt;0)*('1. Database - raw'!$AD$7:$AD$494=$A92)*(INDIRECT($Q92,TRUE)=$O92),'1. Database - raw'!GQ$7:GS$494)),"")</f>
        <v/>
      </c>
      <c r="HP92" s="60" t="str">
        <f t="array" aca="1" ref="HP92" ca="1">IFERROR(IF(COUNT(IF(('1. Database - raw'!GQ$7:GS$494&gt;0)*('1. Database - raw'!$AD$7:$AD$494=$A92)*(INDIRECT($Q92,TRUE)=$O92),'1. Database - raw'!GQ$7:GS$494))&gt;0,COUNT(IF(('1. Database - raw'!GQ$7:GS$494&gt;0)*('1. Database - raw'!$AD$7:$AD$494=$A92)*(INDIRECT($Q92,TRUE)=$O92),'1. Database - raw'!GQ$7:GS$494)),""),"")</f>
        <v/>
      </c>
      <c r="HQ92" s="61" t="str">
        <f t="shared" ca="1" si="280"/>
        <v/>
      </c>
      <c r="HR92" s="58" t="str">
        <f t="shared" ca="1" si="281"/>
        <v/>
      </c>
      <c r="HS92" s="58" t="str">
        <f t="shared" ca="1" si="282"/>
        <v/>
      </c>
      <c r="HT92" s="58">
        <f t="array" aca="1" ref="HT92" ca="1">IFERROR(AVERAGE(IF(('1. Database - raw'!GW$7:GY$494&gt;0)*('1. Database - raw'!$AD$7:$AD$494=$A92)*(INDIRECT($Q92,TRUE)=$O92),'1. Database - raw'!GW$7:GY$494)),"")</f>
        <v>51</v>
      </c>
      <c r="HU92" s="96" t="str">
        <f t="array" aca="1" ref="HU92" ca="1">IFERROR(_xlfn.STDEV.S(IF(('1. Database - raw'!GW$7:GY$494&gt;0)*('1. Database - raw'!$AD$7:$AD$494=$A92)*(INDIRECT($Q92,TRUE)=$O92),'1. Database - raw'!GW$7:GY$494)),"")</f>
        <v/>
      </c>
      <c r="HV92" s="60">
        <f t="array" aca="1" ref="HV92" ca="1">IFERROR(IF(COUNT(IF(('1. Database - raw'!GW$7:GY$494&gt;0)*('1. Database - raw'!$AD$7:$AD$494=$A92)*(INDIRECT($Q92,TRUE)=$O92),'1. Database - raw'!GW$7:GY$494))&gt;0,COUNT(IF(('1. Database - raw'!GW$7:GY$494&gt;0)*('1. Database - raw'!$AD$7:$AD$494=$A92)*(INDIRECT($Q92,TRUE)=$O92),'1. Database - raw'!GW$7:GY$494)),""),"")</f>
        <v>1</v>
      </c>
      <c r="HW92" s="61" t="str">
        <f t="shared" ca="1" si="283"/>
        <v/>
      </c>
      <c r="HX92" s="58" t="str">
        <f t="shared" ca="1" si="284"/>
        <v/>
      </c>
      <c r="HY92" s="58" t="str">
        <f t="shared" ca="1" si="285"/>
        <v/>
      </c>
      <c r="HZ92" s="58">
        <f t="array" aca="1" ref="HZ92" ca="1">IFERROR(AVERAGE(IF(('1. Database - raw'!HC$7:HE$494&gt;0)*('1. Database - raw'!$AD$7:$AD$494=$A92)*(INDIRECT($Q92,TRUE)=$O92),'1. Database - raw'!HC$7:HE$494)),"")</f>
        <v>4.0999999999999996</v>
      </c>
      <c r="IA92" s="96" t="str">
        <f t="array" aca="1" ref="IA92" ca="1">IFERROR(_xlfn.STDEV.S(IF(('1. Database - raw'!HC$7:HE$494&gt;0)*('1. Database - raw'!$AD$7:$AD$494=$A92)*(INDIRECT($Q92,TRUE)=$O92),'1. Database - raw'!HC$7:HE$494)),"")</f>
        <v/>
      </c>
      <c r="IB92" s="60">
        <f t="array" aca="1" ref="IB92" ca="1">IFERROR(IF(COUNT(IF(('1. Database - raw'!HC$7:HE$494&gt;0)*('1. Database - raw'!$AD$7:$AD$494=$A92)*(INDIRECT($Q92,TRUE)=$O92),'1. Database - raw'!HC$7:HE$494))&gt;0,COUNT(IF(('1. Database - raw'!HC$7:HE$494&gt;0)*('1. Database - raw'!$AD$7:$AD$494=$A92)*(INDIRECT($Q92,TRUE)=$O92),'1. Database - raw'!HC$7:HE$494)),""),"")</f>
        <v>1</v>
      </c>
      <c r="IC92" s="61" t="str">
        <f t="shared" ca="1" si="286"/>
        <v/>
      </c>
      <c r="ID92" s="58" t="str">
        <f t="shared" ca="1" si="287"/>
        <v/>
      </c>
      <c r="IE92" s="58" t="str">
        <f t="shared" ca="1" si="288"/>
        <v/>
      </c>
      <c r="IF92" s="58" t="str">
        <f t="array" aca="1" ref="IF92" ca="1">IFERROR(AVERAGE(IF(('1. Database - raw'!HI$7:HK$494&gt;0)*('1. Database - raw'!$AD$7:$AD$494=$A92)*(INDIRECT($Q92,TRUE)=$O92),'1. Database - raw'!HI$7:HK$494)),"")</f>
        <v/>
      </c>
      <c r="IG92" s="96" t="str">
        <f t="array" aca="1" ref="IG92" ca="1">IFERROR(_xlfn.STDEV.S(IF(('1. Database - raw'!HI$7:HK$494&gt;0)*('1. Database - raw'!$AD$7:$AD$494=$A92)*(INDIRECT($Q92,TRUE)=$O92),'1. Database - raw'!HI$7:HK$494)),"")</f>
        <v/>
      </c>
      <c r="IH92" s="60" t="str">
        <f t="array" aca="1" ref="IH92" ca="1">IFERROR(IF(COUNT(IF(('1. Database - raw'!HI$7:HK$494&gt;0)*('1. Database - raw'!$AD$7:$AD$494=$A92)*(INDIRECT($Q92,TRUE)=$O92),'1. Database - raw'!HI$7:HK$494))&gt;0,COUNT(IF(('1. Database - raw'!HI$7:HK$494&gt;0)*('1. Database - raw'!$AD$7:$AD$494=$A92)*(INDIRECT($Q92,TRUE)=$O92),'1. Database - raw'!HI$7:HK$494)),""),"")</f>
        <v/>
      </c>
      <c r="II92" s="61" t="str">
        <f t="shared" ca="1" si="289"/>
        <v/>
      </c>
      <c r="IJ92" s="58" t="str">
        <f t="shared" ca="1" si="290"/>
        <v/>
      </c>
      <c r="IK92" s="58" t="str">
        <f t="shared" ca="1" si="291"/>
        <v/>
      </c>
      <c r="IL92" s="58">
        <f t="array" aca="1" ref="IL92" ca="1">IFERROR(AVERAGE(IF(('1. Database - raw'!HO$7:HQ$494&gt;0)*('1. Database - raw'!$AD$7:$AD$494=$A92)*(INDIRECT($Q92,TRUE)=$O92),'1. Database - raw'!HO$7:HQ$494)),"")</f>
        <v>46.9</v>
      </c>
      <c r="IM92" s="96" t="str">
        <f t="array" aca="1" ref="IM92" ca="1">IFERROR(_xlfn.STDEV.S(IF(('1. Database - raw'!HO$7:HQ$494&gt;0)*('1. Database - raw'!$AD$7:$AD$494=$A92)*(INDIRECT($Q92,TRUE)=$O92),'1. Database - raw'!HO$7:HQ$494)),"")</f>
        <v/>
      </c>
      <c r="IN92" s="60">
        <f t="array" aca="1" ref="IN92" ca="1">IFERROR(IF(COUNT(IF(('1. Database - raw'!HO$7:HQ$494&gt;0)*('1. Database - raw'!$AD$7:$AD$494=$A92)*(INDIRECT($Q92,TRUE)=$O92),'1. Database - raw'!HO$7:HQ$494))&gt;0,COUNT(IF(('1. Database - raw'!HO$7:HQ$494&gt;0)*('1. Database - raw'!$AD$7:$AD$494=$A92)*(INDIRECT($Q92,TRUE)=$O92),'1. Database - raw'!HO$7:HQ$494)),""),"")</f>
        <v>1</v>
      </c>
      <c r="IO92" s="61">
        <f t="shared" ca="1" si="292"/>
        <v>42.087567381266929</v>
      </c>
      <c r="IP92" s="58">
        <f t="shared" ca="1" si="293"/>
        <v>56.491601170618793</v>
      </c>
      <c r="IQ92" s="58">
        <f t="shared" ca="1" si="294"/>
        <v>48.760579064897051</v>
      </c>
      <c r="IR92" s="58">
        <f t="array" aca="1" ref="IR92" ca="1">IFERROR(AVERAGE(IF(('1. Database - raw'!HU$7:HW$494&gt;0)*('1. Database - raw'!$AD$7:$AD$494=$A92)*(INDIRECT($Q92,TRUE)=$O92),'1. Database - raw'!HU$7:HW$494)),"")</f>
        <v>50.8</v>
      </c>
      <c r="IS92" s="96">
        <f t="array" aca="1" ref="IS92" ca="1">IFERROR(_xlfn.STDEV.S(IF(('1. Database - raw'!HU$7:HW$494&gt;0)*('1. Database - raw'!$AD$7:$AD$494=$A92)*(INDIRECT($Q92,TRUE)=$O92),'1. Database - raw'!HU$7:HW$494)),"")</f>
        <v>14.84540332897698</v>
      </c>
      <c r="IT92" s="60">
        <f t="array" aca="1" ref="IT92" ca="1">IFERROR(IF(COUNT(IF(('1. Database - raw'!HU$7:HW$494&gt;0)*('1. Database - raw'!$AD$7:$AD$494=$A92)*(INDIRECT($Q92,TRUE)=$O92),'1. Database - raw'!HU$7:HW$494))&gt;0,COUNT(IF(('1. Database - raw'!HU$7:HW$494&gt;0)*('1. Database - raw'!$AD$7:$AD$494=$A92)*(INDIRECT($Q92,TRUE)=$O92),'1. Database - raw'!HU$7:HW$494)),""),"")</f>
        <v>11</v>
      </c>
      <c r="IU92" s="61" t="str">
        <f t="shared" ca="1" si="295"/>
        <v/>
      </c>
      <c r="IV92" s="58" t="str">
        <f t="shared" ca="1" si="296"/>
        <v/>
      </c>
      <c r="IW92" s="58" t="str">
        <f t="shared" ca="1" si="297"/>
        <v/>
      </c>
      <c r="IX92" s="58" t="str">
        <f t="array" aca="1" ref="IX92" ca="1">IFERROR(AVERAGE(IF(('1. Database - raw'!IA$7:IC$494&gt;0)*('1. Database - raw'!$AD$7:$AD$494=$A92)*(INDIRECT($Q92,TRUE)=$O92),'1. Database - raw'!IA$7:IC$494)),"")</f>
        <v/>
      </c>
      <c r="IY92" s="96" t="str">
        <f t="array" aca="1" ref="IY92" ca="1">IFERROR(_xlfn.STDEV.S(IF(('1. Database - raw'!IA$7:IC$494&gt;0)*('1. Database - raw'!$AD$7:$AD$494=$A92)*(INDIRECT($Q92,TRUE)=$O92),'1. Database - raw'!IA$7:IC$494)),"")</f>
        <v/>
      </c>
      <c r="IZ92" s="60" t="str">
        <f t="array" aca="1" ref="IZ92" ca="1">IFERROR(IF(COUNT(IF(('1. Database - raw'!IA$7:IC$494&gt;0)*('1. Database - raw'!$AD$7:$AD$494=$A92)*(INDIRECT($Q92,TRUE)=$O92),'1. Database - raw'!IA$7:IC$494))&gt;0,COUNT(IF(('1. Database - raw'!IA$7:IC$494&gt;0)*('1. Database - raw'!$AD$7:$AD$494=$A92)*(INDIRECT($Q92,TRUE)=$O92),'1. Database - raw'!IA$7:IC$494)),""),"")</f>
        <v/>
      </c>
      <c r="JA92" s="61" t="str">
        <f t="shared" ca="1" si="298"/>
        <v/>
      </c>
      <c r="JB92" s="58" t="str">
        <f t="shared" ca="1" si="299"/>
        <v/>
      </c>
      <c r="JC92" s="58" t="str">
        <f t="shared" ca="1" si="300"/>
        <v/>
      </c>
      <c r="JD92" s="58">
        <f t="array" aca="1" ref="JD92" ca="1">IFERROR(AVERAGE(IF(('1. Database - raw'!IG$7:II$494&gt;0)*('1. Database - raw'!$AD$7:$AD$494=$A92)*(INDIRECT($Q92,TRUE)=$O92),'1. Database - raw'!IG$7:II$494)),"")</f>
        <v>84.24</v>
      </c>
      <c r="JE92" s="96" t="str">
        <f t="array" aca="1" ref="JE92" ca="1">IFERROR(_xlfn.STDEV.S(IF(('1. Database - raw'!IG$7:II$494&gt;0)*('1. Database - raw'!$AD$7:$AD$494=$A92)*(INDIRECT($Q92,TRUE)=$O92),'1. Database - raw'!IG$7:II$494)),"")</f>
        <v/>
      </c>
      <c r="JF92" s="60">
        <f t="array" aca="1" ref="JF92" ca="1">IFERROR(IF(COUNT(IF(('1. Database - raw'!IG$7:II$494&gt;0)*('1. Database - raw'!$AD$7:$AD$494=$A92)*(INDIRECT($Q92,TRUE)=$O92),'1. Database - raw'!IG$7:II$494))&gt;0,COUNT(IF(('1. Database - raw'!IG$7:II$494&gt;0)*('1. Database - raw'!$AD$7:$AD$494=$A92)*(INDIRECT($Q92,TRUE)=$O92),'1. Database - raw'!IG$7:II$494)),""),"")</f>
        <v>1</v>
      </c>
      <c r="JG92" s="149">
        <f t="shared" ca="1" si="301"/>
        <v>6.2555701572739482</v>
      </c>
      <c r="JH92" s="150">
        <f t="shared" ca="1" si="302"/>
        <v>11.157997207572704</v>
      </c>
      <c r="JI92" s="150">
        <f t="shared" ca="1" si="303"/>
        <v>8.3546175464013839</v>
      </c>
      <c r="JJ92" s="150">
        <f t="array" aca="1" ref="JJ92" ca="1">IFERROR(AVERAGE(IF(('1. Database - raw'!IM$7:IO$494&gt;0)*('1. Database - raw'!$AD$7:$AD$494=$A92)*(INDIRECT($Q92,TRUE)=$O92),'1. Database - raw'!IM$7:IO$494)),"")</f>
        <v>9.0733333333333324</v>
      </c>
      <c r="JK92" s="279">
        <f t="array" aca="1" ref="JK92" ca="1">IFERROR(_xlfn.STDEV.S(IF(('1. Database - raw'!IM$7:IO$494&gt;0)*('1. Database - raw'!$AD$7:$AD$494=$A92)*(INDIRECT($Q92,TRUE)=$O92),'1. Database - raw'!IM$7:IO$494)),"")</f>
        <v>3.8436341929902502</v>
      </c>
      <c r="JL92" s="60">
        <f t="array" aca="1" ref="JL92" ca="1">IFERROR(IF(COUNT(IF(('1. Database - raw'!IM$7:IO$494&gt;0)*('1. Database - raw'!$AD$7:$AD$494=$A92)*(INDIRECT($Q92,TRUE)=$O92),'1. Database - raw'!IM$7:IO$494))&gt;0,COUNT(IF(('1. Database - raw'!IM$7:IO$494&gt;0)*('1. Database - raw'!$AD$7:$AD$494=$A92)*(INDIRECT($Q92,TRUE)=$O92),'1. Database - raw'!IM$7:IO$494)),""),"")</f>
        <v>15</v>
      </c>
      <c r="JM92" s="149" t="str">
        <f t="shared" ca="1" si="304"/>
        <v/>
      </c>
      <c r="JN92" s="150" t="str">
        <f t="shared" ca="1" si="305"/>
        <v/>
      </c>
      <c r="JO92" s="150" t="str">
        <f t="shared" ca="1" si="306"/>
        <v/>
      </c>
      <c r="JP92" s="150">
        <f t="array" aca="1" ref="JP92" ca="1">IFERROR(AVERAGE(IF(('1. Database - raw'!IS$7:IU$494&gt;0)*('1. Database - raw'!$AD$7:$AD$494=$A92)*(INDIRECT($Q92,TRUE)=$O92),'1. Database - raw'!IS$7:IU$494)),"")</f>
        <v>12</v>
      </c>
      <c r="JQ92" s="279" t="str">
        <f t="array" aca="1" ref="JQ92" ca="1">IFERROR(_xlfn.STDEV.S(IF(('1. Database - raw'!IS$7:IU$494&gt;0)*('1. Database - raw'!$AD$7:$AD$494=$A92)*(INDIRECT($Q92,TRUE)=$O92),'1. Database - raw'!IS$7:IU$494)),"")</f>
        <v/>
      </c>
      <c r="JR92" s="60">
        <f t="array" aca="1" ref="JR92" ca="1">IFERROR(IF(COUNT(IF(('1. Database - raw'!IS$7:IU$494&gt;0)*('1. Database - raw'!$AD$7:$AD$494=$A92)*(INDIRECT($Q92,TRUE)=$O92),'1. Database - raw'!IS$7:IU$494))&gt;0,COUNT(IF(('1. Database - raw'!IS$7:IU$494&gt;0)*('1. Database - raw'!$AD$7:$AD$494=$A92)*(INDIRECT($Q92,TRUE)=$O92),'1. Database - raw'!IS$7:IU$494)),""),"")</f>
        <v>1</v>
      </c>
      <c r="JS92" s="149" t="str">
        <f t="shared" ca="1" si="307"/>
        <v/>
      </c>
      <c r="JT92" s="150" t="str">
        <f t="shared" ca="1" si="308"/>
        <v/>
      </c>
      <c r="JU92" s="150" t="str">
        <f t="shared" ca="1" si="309"/>
        <v/>
      </c>
      <c r="JV92" s="150" t="str">
        <f t="array" aca="1" ref="JV92" ca="1">IFERROR(AVERAGE(IF(('1. Database - raw'!IY$7:JA$494&gt;0)*('1. Database - raw'!$AD$7:$AD$494=$A92)*(INDIRECT($Q92,TRUE)=$O92),'1. Database - raw'!IY$7:JA$494)),"")</f>
        <v/>
      </c>
      <c r="JW92" s="279" t="str">
        <f t="array" aca="1" ref="JW92" ca="1">IFERROR(_xlfn.STDEV.S(IF(('1. Database - raw'!IY$7:JA$494&gt;0)*('1. Database - raw'!$AD$7:$AD$494=$A92)*(INDIRECT($Q92,TRUE)=$O92),'1. Database - raw'!IY$7:JA$494)),"")</f>
        <v/>
      </c>
      <c r="JX92" s="60" t="str">
        <f t="array" aca="1" ref="JX92" ca="1">IFERROR(IF(COUNT(IF(('1. Database - raw'!IY$7:JA$494&gt;0)*('1. Database - raw'!$AD$7:$AD$494=$A92)*(INDIRECT($Q92,TRUE)=$O92),'1. Database - raw'!IY$7:JA$494))&gt;0,COUNT(IF(('1. Database - raw'!IY$7:JA$494&gt;0)*('1. Database - raw'!$AD$7:$AD$494=$A92)*(INDIRECT($Q92,TRUE)=$O92),'1. Database - raw'!IY$7:JA$494)),""),"")</f>
        <v/>
      </c>
      <c r="JY92" s="149" t="str">
        <f t="shared" ca="1" si="310"/>
        <v/>
      </c>
      <c r="JZ92" s="150" t="str">
        <f t="shared" ca="1" si="311"/>
        <v/>
      </c>
      <c r="KA92" s="150" t="str">
        <f t="shared" ca="1" si="312"/>
        <v/>
      </c>
      <c r="KB92" s="150" t="str">
        <f t="array" aca="1" ref="KB92" ca="1">IFERROR(AVERAGE(IF(('1. Database - raw'!JE$7:JG$494&gt;0)*('1. Database - raw'!$AD$7:$AD$494=$A92)*(INDIRECT($Q92,TRUE)=$O92),'1. Database - raw'!JE$7:JG$494)),"")</f>
        <v/>
      </c>
      <c r="KC92" s="279" t="str">
        <f t="array" aca="1" ref="KC92" ca="1">IFERROR(_xlfn.STDEV.S(IF(('1. Database - raw'!JE$7:JG$494&gt;0)*('1. Database - raw'!$AD$7:$AD$494=$A92)*(INDIRECT($Q92,TRUE)=$O92),'1. Database - raw'!JE$7:JG$494)),"")</f>
        <v/>
      </c>
      <c r="KD92" s="60" t="str">
        <f t="array" aca="1" ref="KD92" ca="1">IFERROR(IF(COUNT(IF(('1. Database - raw'!JE$7:JG$494&gt;0)*('1. Database - raw'!$AD$7:$AD$494=$A92)*(INDIRECT($Q92,TRUE)=$O92),'1. Database - raw'!JE$7:JG$494))&gt;0,COUNT(IF(('1. Database - raw'!JE$7:JG$494&gt;0)*('1. Database - raw'!$AD$7:$AD$494=$A92)*(INDIRECT($Q92,TRUE)=$O92),'1. Database - raw'!JE$7:JG$494)),""),"")</f>
        <v/>
      </c>
      <c r="KE92" s="149" t="str">
        <f t="shared" ca="1" si="313"/>
        <v/>
      </c>
      <c r="KF92" s="150" t="str">
        <f t="shared" ca="1" si="314"/>
        <v/>
      </c>
      <c r="KG92" s="150" t="str">
        <f t="shared" ca="1" si="315"/>
        <v/>
      </c>
      <c r="KH92" s="150" t="str">
        <f t="array" aca="1" ref="KH92" ca="1">IFERROR(AVERAGE(IF(('1. Database - raw'!JK$7:JM$494&gt;0)*('1. Database - raw'!$AD$7:$AD$494=$A92)*(INDIRECT($Q92,TRUE)=$O92),'1. Database - raw'!JK$7:JM$494)),"")</f>
        <v/>
      </c>
      <c r="KI92" s="279" t="str">
        <f t="array" aca="1" ref="KI92" ca="1">IFERROR(_xlfn.STDEV.S(IF(('1. Database - raw'!JK$7:JM$494&gt;0)*('1. Database - raw'!$AD$7:$AD$494=$A92)*(INDIRECT($Q92,TRUE)=$O92),'1. Database - raw'!JK$7:JM$494)),"")</f>
        <v/>
      </c>
      <c r="KJ92" s="60" t="str">
        <f t="array" aca="1" ref="KJ92" ca="1">IFERROR(IF(COUNT(IF(('1. Database - raw'!JK$7:JM$494&gt;0)*('1. Database - raw'!$AD$7:$AD$494=$A92)*(INDIRECT($Q92,TRUE)=$O92),'1. Database - raw'!JK$7:JM$494))&gt;0,COUNT(IF(('1. Database - raw'!JK$7:JM$494&gt;0)*('1. Database - raw'!$AD$7:$AD$494=$A92)*(INDIRECT($Q92,TRUE)=$O92),'1. Database - raw'!JK$7:JM$494)),""),"")</f>
        <v/>
      </c>
      <c r="KK92" s="149" t="str">
        <f t="shared" ca="1" si="316"/>
        <v/>
      </c>
      <c r="KL92" s="150" t="str">
        <f t="shared" ca="1" si="317"/>
        <v/>
      </c>
      <c r="KM92" s="150" t="str">
        <f t="shared" ca="1" si="318"/>
        <v/>
      </c>
      <c r="KN92" s="150">
        <f t="array" aca="1" ref="KN92" ca="1">IFERROR(AVERAGE(IF(('1. Database - raw'!JQ$7:JS$494&gt;0)*('1. Database - raw'!$AD$7:$AD$494=$A92)*(INDIRECT($Q92,TRUE)=$O92),'1. Database - raw'!JQ$7:JS$494)),"")</f>
        <v>2</v>
      </c>
      <c r="KO92" s="279" t="str">
        <f t="array" aca="1" ref="KO92" ca="1">IFERROR(_xlfn.STDEV.S(IF(('1. Database - raw'!JQ$7:JS$494&gt;0)*('1. Database - raw'!$AD$7:$AD$494=$A92)*(INDIRECT($Q92,TRUE)=$O92),'1. Database - raw'!JQ$7:JS$494)),"")</f>
        <v/>
      </c>
      <c r="KP92" s="60">
        <f t="array" aca="1" ref="KP92" ca="1">IFERROR(IF(COUNT(IF(('1. Database - raw'!JQ$7:JS$494&gt;0)*('1. Database - raw'!$AD$7:$AD$494=$A92)*(INDIRECT($Q92,TRUE)=$O92),'1. Database - raw'!JQ$7:JS$494))&gt;0,COUNT(IF(('1. Database - raw'!JQ$7:JS$494&gt;0)*('1. Database - raw'!$AD$7:$AD$494=$A92)*(INDIRECT($Q92,TRUE)=$O92),'1. Database - raw'!JQ$7:JS$494)),""),"")</f>
        <v>1</v>
      </c>
      <c r="KQ92" s="149" t="str">
        <f t="shared" ca="1" si="319"/>
        <v/>
      </c>
      <c r="KR92" s="150" t="str">
        <f t="shared" ca="1" si="320"/>
        <v/>
      </c>
      <c r="KS92" s="150" t="str">
        <f t="shared" ca="1" si="321"/>
        <v/>
      </c>
      <c r="KT92" s="150">
        <f t="array" aca="1" ref="KT92" ca="1">IFERROR(AVERAGE(IF(('1. Database - raw'!JW$7:JY$494&gt;0)*('1. Database - raw'!$AD$7:$AD$494=$A92)*(INDIRECT($Q92,TRUE)=$O92),'1. Database - raw'!JW$7:JY$494)),"")</f>
        <v>0.3</v>
      </c>
      <c r="KU92" s="279" t="str">
        <f t="array" aca="1" ref="KU92" ca="1">IFERROR(_xlfn.STDEV.S(IF(('1. Database - raw'!JW$7:JY$494&gt;0)*('1. Database - raw'!$AD$7:$AD$494=$A92)*(INDIRECT($Q92,TRUE)=$O92),'1. Database - raw'!JW$7:JY$494)),"")</f>
        <v/>
      </c>
      <c r="KV92" s="60">
        <f t="array" aca="1" ref="KV92" ca="1">IFERROR(IF(COUNT(IF(('1. Database - raw'!JW$7:JY$494&gt;0)*('1. Database - raw'!$AD$7:$AD$494=$A92)*(INDIRECT($Q92,TRUE)=$O92),'1. Database - raw'!JW$7:JY$494))&gt;0,COUNT(IF(('1. Database - raw'!JW$7:JY$494&gt;0)*('1. Database - raw'!$AD$7:$AD$494=$A92)*(INDIRECT($Q92,TRUE)=$O92),'1. Database - raw'!JW$7:JY$494)),""),"")</f>
        <v>1</v>
      </c>
      <c r="KW92" s="149" t="str">
        <f t="shared" ca="1" si="322"/>
        <v/>
      </c>
      <c r="KX92" s="150" t="str">
        <f t="shared" ca="1" si="323"/>
        <v/>
      </c>
      <c r="KY92" s="150" t="str">
        <f t="shared" ca="1" si="324"/>
        <v/>
      </c>
      <c r="KZ92" s="150" t="str">
        <f t="array" aca="1" ref="KZ92" ca="1">IFERROR(AVERAGE(IF(('1. Database - raw'!KC$7:KE$494&gt;0)*('1. Database - raw'!$AD$7:$AD$494=$A92)*(INDIRECT($Q92,TRUE)=$O92),'1. Database - raw'!KC$7:KE$494)),"")</f>
        <v/>
      </c>
      <c r="LA92" s="279" t="str">
        <f t="array" aca="1" ref="LA92" ca="1">IFERROR(_xlfn.STDEV.S(IF(('1. Database - raw'!KC$7:KE$494&gt;0)*('1. Database - raw'!$AD$7:$AD$494=$A92)*(INDIRECT($Q92,TRUE)=$O92),'1. Database - raw'!KC$7:KE$494)),"")</f>
        <v/>
      </c>
      <c r="LB92" s="60" t="str">
        <f t="array" aca="1" ref="LB92" ca="1">IFERROR(IF(COUNT(IF(('1. Database - raw'!KC$7:KE$494&gt;0)*('1. Database - raw'!$AD$7:$AD$494=$A92)*(INDIRECT($Q92,TRUE)=$O92),'1. Database - raw'!KC$7:KE$494))&gt;0,COUNT(IF(('1. Database - raw'!KC$7:KE$494&gt;0)*('1. Database - raw'!$AD$7:$AD$494=$A92)*(INDIRECT($Q92,TRUE)=$O92),'1. Database - raw'!KC$7:KE$494)),""),"")</f>
        <v/>
      </c>
      <c r="LC92" s="149" t="str">
        <f t="shared" ca="1" si="325"/>
        <v/>
      </c>
      <c r="LD92" s="150" t="str">
        <f t="shared" ca="1" si="326"/>
        <v/>
      </c>
      <c r="LE92" s="150" t="str">
        <f t="shared" ca="1" si="327"/>
        <v/>
      </c>
      <c r="LF92" s="150">
        <f t="array" aca="1" ref="LF92" ca="1">IFERROR(AVERAGE(IF(('1. Database - raw'!KI$7:KK$494&gt;0)*('1. Database - raw'!$AD$7:$AD$494=$A92)*(INDIRECT($Q92,TRUE)=$O92),'1. Database - raw'!KI$7:KK$494)),"")</f>
        <v>1.7</v>
      </c>
      <c r="LG92" s="279" t="str">
        <f t="array" aca="1" ref="LG92" ca="1">IFERROR(_xlfn.STDEV.S(IF(('1. Database - raw'!KI$7:KK$494&gt;0)*('1. Database - raw'!$AD$7:$AD$494=$A92)*(INDIRECT($Q92,TRUE)=$O92),'1. Database - raw'!KI$7:KK$494)),"")</f>
        <v/>
      </c>
      <c r="LH92" s="60">
        <f t="array" aca="1" ref="LH92" ca="1">IFERROR(IF(COUNT(IF(('1. Database - raw'!KI$7:KK$494&gt;0)*('1. Database - raw'!$AD$7:$AD$494=$A92)*(INDIRECT($Q92,TRUE)=$O92),'1. Database - raw'!KI$7:KK$494))&gt;0,COUNT(IF(('1. Database - raw'!KI$7:KK$494&gt;0)*('1. Database - raw'!$AD$7:$AD$494=$A92)*(INDIRECT($Q92,TRUE)=$O92),'1. Database - raw'!KI$7:KK$494)),""),"")</f>
        <v>1</v>
      </c>
      <c r="LI92" s="149">
        <f t="shared" ca="1" si="328"/>
        <v>0.36252146422979981</v>
      </c>
      <c r="LJ92" s="150">
        <f t="shared" ca="1" si="329"/>
        <v>2.1168087201717021</v>
      </c>
      <c r="LK92" s="150">
        <f t="shared" ca="1" si="330"/>
        <v>0.8760071898854791</v>
      </c>
      <c r="LL92" s="150">
        <f t="array" aca="1" ref="LL92" ca="1">IFERROR(AVERAGE(IF(('1. Database - raw'!KO$7:KQ$494&gt;0)*('1. Database - raw'!$AD$7:$AD$494=$A92)*(INDIRECT($Q92,TRUE)=$O92),'1. Database - raw'!KO$7:KQ$494)),"")</f>
        <v>1.1266666666666665</v>
      </c>
      <c r="LM92" s="279">
        <f t="array" aca="1" ref="LM92" ca="1">IFERROR(_xlfn.STDEV.S(IF(('1. Database - raw'!KO$7:KQ$494&gt;0)*('1. Database - raw'!$AD$7:$AD$494=$A92)*(INDIRECT($Q92,TRUE)=$O92),'1. Database - raw'!KO$7:KQ$494)),"")</f>
        <v>0.91124457017129434</v>
      </c>
      <c r="LN92" s="60">
        <f t="array" aca="1" ref="LN92" ca="1">IFERROR(IF(COUNT(IF(('1. Database - raw'!KO$7:KQ$494&gt;0)*('1. Database - raw'!$AD$7:$AD$494=$A92)*(INDIRECT($Q92,TRUE)=$O92),'1. Database - raw'!KO$7:KQ$494))&gt;0,COUNT(IF(('1. Database - raw'!KO$7:KQ$494&gt;0)*('1. Database - raw'!$AD$7:$AD$494=$A92)*(INDIRECT($Q92,TRUE)=$O92),'1. Database - raw'!KO$7:KQ$494)),""),"")</f>
        <v>15</v>
      </c>
      <c r="LO92" s="149" t="str">
        <f t="shared" ca="1" si="331"/>
        <v/>
      </c>
      <c r="LP92" s="150" t="str">
        <f t="shared" ca="1" si="332"/>
        <v/>
      </c>
      <c r="LQ92" s="150" t="str">
        <f t="shared" ca="1" si="333"/>
        <v/>
      </c>
      <c r="LR92" s="150">
        <f t="array" aca="1" ref="LR92" ca="1">IFERROR(AVERAGE(IF(('1. Database - raw'!KU$7:KW$494&gt;0)*('1. Database - raw'!$AD$7:$AD$494=$A92)*(INDIRECT($Q92,TRUE)=$O92),'1. Database - raw'!KU$7:KW$494)),"")</f>
        <v>1.2</v>
      </c>
      <c r="LS92" s="279" t="str">
        <f t="array" aca="1" ref="LS92" ca="1">IFERROR(_xlfn.STDEV.S(IF(('1. Database - raw'!KU$7:KW$494&gt;0)*('1. Database - raw'!$AD$7:$AD$494=$A92)*(INDIRECT($Q92,TRUE)=$O92),'1. Database - raw'!KU$7:KW$494)),"")</f>
        <v/>
      </c>
      <c r="LT92" s="60">
        <f t="array" aca="1" ref="LT92" ca="1">IFERROR(IF(COUNT(IF(('1. Database - raw'!KU$7:KW$494&gt;0)*('1. Database - raw'!$AD$7:$AD$494=$A92)*(INDIRECT($Q92,TRUE)=$O92),'1. Database - raw'!KU$7:KW$494))&gt;0,COUNT(IF(('1. Database - raw'!KU$7:KW$494&gt;0)*('1. Database - raw'!$AD$7:$AD$494=$A92)*(INDIRECT($Q92,TRUE)=$O92),'1. Database - raw'!KU$7:KW$494)),""),"")</f>
        <v>1</v>
      </c>
      <c r="LU92" s="149" t="str">
        <f t="shared" ca="1" si="334"/>
        <v/>
      </c>
      <c r="LV92" s="150" t="str">
        <f t="shared" ca="1" si="335"/>
        <v/>
      </c>
      <c r="LW92" s="150" t="str">
        <f t="shared" ca="1" si="336"/>
        <v/>
      </c>
      <c r="LX92" s="150" t="str">
        <f t="array" aca="1" ref="LX92" ca="1">IFERROR(AVERAGE(IF(('1. Database - raw'!LA$7:LC$494&gt;0)*('1. Database - raw'!$AD$7:$AD$494=$A92)*(INDIRECT($Q92,TRUE)=$O92),'1. Database - raw'!LA$7:LC$494)),"")</f>
        <v/>
      </c>
      <c r="LY92" s="279" t="str">
        <f t="array" aca="1" ref="LY92" ca="1">IFERROR(_xlfn.STDEV.S(IF(('1. Database - raw'!LA$7:LC$494&gt;0)*('1. Database - raw'!$AD$7:$AD$494=$A92)*(INDIRECT($Q92,TRUE)=$O92),'1. Database - raw'!LA$7:LC$494)),"")</f>
        <v/>
      </c>
      <c r="LZ92" s="60" t="str">
        <f t="array" aca="1" ref="LZ92" ca="1">IFERROR(IF(COUNT(IF(('1. Database - raw'!LA$7:LC$494&gt;0)*('1. Database - raw'!$AD$7:$AD$494=$A92)*(INDIRECT($Q92,TRUE)=$O92),'1. Database - raw'!LA$7:LC$494))&gt;0,COUNT(IF(('1. Database - raw'!LA$7:LC$494&gt;0)*('1. Database - raw'!$AD$7:$AD$494=$A92)*(INDIRECT($Q92,TRUE)=$O92),'1. Database - raw'!LA$7:LC$494)),""),"")</f>
        <v/>
      </c>
      <c r="MA92" s="149" t="str">
        <f t="shared" ca="1" si="337"/>
        <v/>
      </c>
      <c r="MB92" s="150" t="str">
        <f t="shared" ca="1" si="338"/>
        <v/>
      </c>
      <c r="MC92" s="150" t="str">
        <f t="shared" ca="1" si="339"/>
        <v/>
      </c>
      <c r="MD92" s="150" t="str">
        <f t="array" aca="1" ref="MD92" ca="1">IFERROR(AVERAGE(IF(('1. Database - raw'!LG$7:LI$494&gt;0)*('1. Database - raw'!$AD$7:$AD$494=$A92)*(INDIRECT($Q92,TRUE)=$O92),'1. Database - raw'!LG$7:LI$494)),"")</f>
        <v/>
      </c>
      <c r="ME92" s="279" t="str">
        <f t="array" aca="1" ref="ME92" ca="1">IFERROR(_xlfn.STDEV.S(IF(('1. Database - raw'!LG$7:LI$494&gt;0)*('1. Database - raw'!$AD$7:$AD$494=$A92)*(INDIRECT($Q92,TRUE)=$O92),'1. Database - raw'!LG$7:LI$494)),"")</f>
        <v/>
      </c>
      <c r="MF92" s="60" t="str">
        <f t="array" aca="1" ref="MF92" ca="1">IFERROR(IF(COUNT(IF(('1. Database - raw'!LG$7:LI$494&gt;0)*('1. Database - raw'!$AD$7:$AD$494=$A92)*(INDIRECT($Q92,TRUE)=$O92),'1. Database - raw'!LG$7:LI$494))&gt;0,COUNT(IF(('1. Database - raw'!LG$7:LI$494&gt;0)*('1. Database - raw'!$AD$7:$AD$494=$A92)*(INDIRECT($Q92,TRUE)=$O92),'1. Database - raw'!LG$7:LI$494)),""),"")</f>
        <v/>
      </c>
      <c r="MG92" s="149" t="str">
        <f t="shared" ca="1" si="340"/>
        <v/>
      </c>
      <c r="MH92" s="150" t="str">
        <f t="shared" ca="1" si="341"/>
        <v/>
      </c>
      <c r="MI92" s="150" t="str">
        <f t="shared" ca="1" si="342"/>
        <v/>
      </c>
      <c r="MJ92" s="150" t="str">
        <f t="array" aca="1" ref="MJ92" ca="1">IFERROR(AVERAGE(IF(('1. Database - raw'!LM$7:LO$494&gt;0)*('1. Database - raw'!$AD$7:$AD$494=$A92)*(INDIRECT($Q92,TRUE)=$O92),'1. Database - raw'!LM$7:LO$494)),"")</f>
        <v/>
      </c>
      <c r="MK92" s="279" t="str">
        <f t="array" aca="1" ref="MK92" ca="1">IFERROR(_xlfn.STDEV.S(IF(('1. Database - raw'!LM$7:LO$494&gt;0)*('1. Database - raw'!$AD$7:$AD$494=$A92)*(INDIRECT($Q92,TRUE)=$O92),'1. Database - raw'!LM$7:LO$494)),"")</f>
        <v/>
      </c>
      <c r="ML92" s="60" t="str">
        <f t="array" aca="1" ref="ML92" ca="1">IFERROR(IF(COUNT(IF(('1. Database - raw'!LM$7:LO$494&gt;0)*('1. Database - raw'!$AD$7:$AD$494=$A92)*(INDIRECT($Q92,TRUE)=$O92),'1. Database - raw'!LM$7:LO$494))&gt;0,COUNT(IF(('1. Database - raw'!LM$7:LO$494&gt;0)*('1. Database - raw'!$AD$7:$AD$494=$A92)*(INDIRECT($Q92,TRUE)=$O92),'1. Database - raw'!LM$7:LO$494)),""),"")</f>
        <v/>
      </c>
      <c r="MM92" s="149" t="str">
        <f t="shared" ca="1" si="343"/>
        <v/>
      </c>
      <c r="MN92" s="150" t="str">
        <f t="shared" ca="1" si="344"/>
        <v/>
      </c>
      <c r="MO92" s="150" t="str">
        <f t="shared" ca="1" si="345"/>
        <v/>
      </c>
      <c r="MP92" s="150">
        <f t="array" aca="1" ref="MP92" ca="1">IFERROR(AVERAGE(IF(('1. Database - raw'!LS$7:LU$494&gt;0)*('1. Database - raw'!$AD$7:$AD$494=$A92)*(INDIRECT($Q92,TRUE)=$O92),'1. Database - raw'!LS$7:LU$494)),"")</f>
        <v>0.5</v>
      </c>
      <c r="MQ92" s="279" t="str">
        <f t="array" aca="1" ref="MQ92" ca="1">IFERROR(_xlfn.STDEV.S(IF(('1. Database - raw'!LS$7:LU$494&gt;0)*('1. Database - raw'!$AD$7:$AD$494=$A92)*(INDIRECT($Q92,TRUE)=$O92),'1. Database - raw'!LS$7:LU$494)),"")</f>
        <v/>
      </c>
      <c r="MR92" s="60">
        <f t="array" aca="1" ref="MR92" ca="1">IFERROR(IF(COUNT(IF(('1. Database - raw'!LS$7:LU$494&gt;0)*('1. Database - raw'!$AD$7:$AD$494=$A92)*(INDIRECT($Q92,TRUE)=$O92),'1. Database - raw'!LS$7:LU$494))&gt;0,COUNT(IF(('1. Database - raw'!LS$7:LU$494&gt;0)*('1. Database - raw'!$AD$7:$AD$494=$A92)*(INDIRECT($Q92,TRUE)=$O92),'1. Database - raw'!LS$7:LU$494)),""),"")</f>
        <v>1</v>
      </c>
      <c r="MS92" s="149" t="str">
        <f t="shared" ca="1" si="346"/>
        <v/>
      </c>
      <c r="MT92" s="150" t="str">
        <f t="shared" ca="1" si="347"/>
        <v/>
      </c>
      <c r="MU92" s="150" t="str">
        <f t="shared" ca="1" si="348"/>
        <v/>
      </c>
      <c r="MV92" s="150">
        <f t="array" aca="1" ref="MV92" ca="1">IFERROR(AVERAGE(IF(('1. Database - raw'!LY$7:MA$494&gt;0)*('1. Database - raw'!$AD$7:$AD$494=$A92)*(INDIRECT($Q92,TRUE)=$O92),'1. Database - raw'!LY$7:MA$494)),"")</f>
        <v>0.2</v>
      </c>
      <c r="MW92" s="279" t="str">
        <f t="array" aca="1" ref="MW92" ca="1">IFERROR(_xlfn.STDEV.S(IF(('1. Database - raw'!LY$7:MA$494&gt;0)*('1. Database - raw'!$AD$7:$AD$494=$A92)*(INDIRECT($Q92,TRUE)=$O92),'1. Database - raw'!LY$7:MA$494)),"")</f>
        <v/>
      </c>
      <c r="MX92" s="60">
        <f t="array" aca="1" ref="MX92" ca="1">IFERROR(IF(COUNT(IF(('1. Database - raw'!LY$7:MA$494&gt;0)*('1. Database - raw'!$AD$7:$AD$494=$A92)*(INDIRECT($Q92,TRUE)=$O92),'1. Database - raw'!LY$7:MA$494))&gt;0,COUNT(IF(('1. Database - raw'!LY$7:MA$494&gt;0)*('1. Database - raw'!$AD$7:$AD$494=$A92)*(INDIRECT($Q92,TRUE)=$O92),'1. Database - raw'!LY$7:MA$494)),""),"")</f>
        <v>1</v>
      </c>
      <c r="MY92" s="149" t="str">
        <f t="shared" ca="1" si="349"/>
        <v/>
      </c>
      <c r="MZ92" s="150" t="str">
        <f t="shared" ca="1" si="350"/>
        <v/>
      </c>
      <c r="NA92" s="150" t="str">
        <f t="shared" ca="1" si="351"/>
        <v/>
      </c>
      <c r="NB92" s="150" t="str">
        <f t="array" aca="1" ref="NB92" ca="1">IFERROR(AVERAGE(IF(('1. Database - raw'!ME$7:MG$494&gt;0)*('1. Database - raw'!$AD$7:$AD$494=$A92)*(INDIRECT($Q92,TRUE)=$O92),'1. Database - raw'!ME$7:MG$494)),"")</f>
        <v/>
      </c>
      <c r="NC92" s="279" t="str">
        <f t="array" aca="1" ref="NC92" ca="1">IFERROR(_xlfn.STDEV.S(IF(('1. Database - raw'!ME$7:MG$494&gt;0)*('1. Database - raw'!$AD$7:$AD$494=$A92)*(INDIRECT($Q92,TRUE)=$O92),'1. Database - raw'!ME$7:MG$494)),"")</f>
        <v/>
      </c>
      <c r="ND92" s="60" t="str">
        <f t="array" aca="1" ref="ND92" ca="1">IFERROR(IF(COUNT(IF(('1. Database - raw'!ME$7:MG$494&gt;0)*('1. Database - raw'!$AD$7:$AD$494=$A92)*(INDIRECT($Q92,TRUE)=$O92),'1. Database - raw'!ME$7:MG$494))&gt;0,COUNT(IF(('1. Database - raw'!ME$7:MG$494&gt;0)*('1. Database - raw'!$AD$7:$AD$494=$A92)*(INDIRECT($Q92,TRUE)=$O92),'1. Database - raw'!ME$7:MG$494)),""),"")</f>
        <v/>
      </c>
      <c r="NE92" s="149" t="str">
        <f t="shared" ca="1" si="352"/>
        <v/>
      </c>
      <c r="NF92" s="150" t="str">
        <f t="shared" ca="1" si="353"/>
        <v/>
      </c>
      <c r="NG92" s="150" t="str">
        <f t="shared" ca="1" si="354"/>
        <v/>
      </c>
      <c r="NH92" s="150">
        <f t="array" aca="1" ref="NH92" ca="1">IFERROR(AVERAGE(IF(('1. Database - raw'!MK$7:MM$494&gt;0)*('1. Database - raw'!$AD$7:$AD$494=$A92)*(INDIRECT($Q92,TRUE)=$O92),'1. Database - raw'!MK$7:MM$494)),"")</f>
        <v>0.3</v>
      </c>
      <c r="NI92" s="279" t="str">
        <f t="array" aca="1" ref="NI92" ca="1">IFERROR(_xlfn.STDEV.S(IF(('1. Database - raw'!MK$7:MM$494&gt;0)*('1. Database - raw'!$AD$7:$AD$494=$A92)*(INDIRECT($Q92,TRUE)=$O92),'1. Database - raw'!MK$7:MM$494)),"")</f>
        <v/>
      </c>
      <c r="NJ92" s="60">
        <f t="array" aca="1" ref="NJ92" ca="1">IFERROR(IF(COUNT(IF(('1. Database - raw'!MK$7:MM$494&gt;0)*('1. Database - raw'!$AD$7:$AD$494=$A92)*(INDIRECT($Q92,TRUE)=$O92),'1. Database - raw'!MK$7:MM$494))&gt;0,COUNT(IF(('1. Database - raw'!MK$7:MM$494&gt;0)*('1. Database - raw'!$AD$7:$AD$494=$A92)*(INDIRECT($Q92,TRUE)=$O92),'1. Database - raw'!MK$7:MM$494)),""),"")</f>
        <v>1</v>
      </c>
      <c r="NK92" s="149" t="str">
        <f t="shared" ca="1" si="355"/>
        <v/>
      </c>
      <c r="NL92" s="150" t="str">
        <f t="shared" ca="1" si="356"/>
        <v/>
      </c>
      <c r="NM92" s="150" t="str">
        <f t="shared" ca="1" si="357"/>
        <v/>
      </c>
      <c r="NN92" s="150" t="str">
        <f t="array" aca="1" ref="NN92" ca="1">IFERROR(AVERAGE(IF(('1. Database - raw'!MQ$7:MS$494&gt;0)*('1. Database - raw'!$AD$7:$AD$494=$A92)*(INDIRECT($Q92,TRUE)=$O92),'1. Database - raw'!MQ$7:MS$494)),"")</f>
        <v/>
      </c>
      <c r="NO92" s="279" t="str">
        <f t="array" aca="1" ref="NO92" ca="1">IFERROR(_xlfn.STDEV.S(IF(('1. Database - raw'!MQ$7:MS$494&gt;0)*('1. Database - raw'!$AD$7:$AD$494=$A92)*(INDIRECT($Q92,TRUE)=$O92),'1. Database - raw'!MQ$7:MS$494)),"")</f>
        <v/>
      </c>
      <c r="NP92" s="60" t="str">
        <f t="array" aca="1" ref="NP92" ca="1">IFERROR(IF(COUNT(IF(('1. Database - raw'!MQ$7:MS$494&gt;0)*('1. Database - raw'!$AD$7:$AD$494=$A92)*(INDIRECT($Q92,TRUE)=$O92),'1. Database - raw'!MQ$7:MS$494))&gt;0,COUNT(IF(('1. Database - raw'!MQ$7:MS$494&gt;0)*('1. Database - raw'!$AD$7:$AD$494=$A92)*(INDIRECT($Q92,TRUE)=$O92),'1. Database - raw'!MQ$7:MS$494)),""),"")</f>
        <v/>
      </c>
      <c r="NQ92" s="149">
        <f t="shared" ca="1" si="358"/>
        <v>1.5574182845726552</v>
      </c>
      <c r="NR92" s="150">
        <f t="shared" ca="1" si="359"/>
        <v>1.8498947580796146</v>
      </c>
      <c r="NS92" s="150">
        <f t="shared" ca="1" si="360"/>
        <v>1.6973685282720132</v>
      </c>
      <c r="NT92" s="150">
        <f t="array" aca="1" ref="NT92" ca="1">IFERROR(AVERAGE(IF(('1. Database - raw'!MW$7:MY$494&gt;0)*('1. Database - raw'!$AD$7:$AD$494=$A92)*(INDIRECT($Q92,TRUE)=$O92),'1. Database - raw'!MW$7:MY$494)),"")</f>
        <v>1.734</v>
      </c>
      <c r="NU92" s="279">
        <f t="array" aca="1" ref="NU92" ca="1">IFERROR(_xlfn.STDEV.S(IF(('1. Database - raw'!MW$7:MY$494&gt;0)*('1. Database - raw'!$AD$7:$AD$494=$A92)*(INDIRECT($Q92,TRUE)=$O92),'1. Database - raw'!MW$7:MY$494)),"")</f>
        <v>0.36218779659176886</v>
      </c>
      <c r="NV92" s="60">
        <f t="array" aca="1" ref="NV92" ca="1">IFERROR(IF(COUNT(IF(('1. Database - raw'!MW$7:MY$494&gt;0)*('1. Database - raw'!$AD$7:$AD$494=$A92)*(INDIRECT($Q92,TRUE)=$O92),'1. Database - raw'!MW$7:MY$494))&gt;0,COUNT(IF(('1. Database - raw'!MW$7:MY$494&gt;0)*('1. Database - raw'!$AD$7:$AD$494=$A92)*(INDIRECT($Q92,TRUE)=$O92),'1. Database - raw'!MW$7:MY$494)),""),"")</f>
        <v>5</v>
      </c>
      <c r="NW92" s="149" t="str">
        <f t="shared" ca="1" si="361"/>
        <v/>
      </c>
      <c r="NX92" s="150" t="str">
        <f t="shared" ca="1" si="362"/>
        <v/>
      </c>
      <c r="NY92" s="150" t="str">
        <f t="shared" ca="1" si="363"/>
        <v/>
      </c>
      <c r="NZ92" s="150" t="str">
        <f t="array" aca="1" ref="NZ92" ca="1">IFERROR(AVERAGE(IF(('1. Database - raw'!NC$7:NE$494&gt;0)*('1. Database - raw'!$AD$7:$AD$494=$A92)*(INDIRECT($Q92,TRUE)=$O92),'1. Database - raw'!NC$7:NE$494)),"")</f>
        <v/>
      </c>
      <c r="OA92" s="279" t="str">
        <f t="array" aca="1" ref="OA92" ca="1">IFERROR(_xlfn.STDEV.S(IF(('1. Database - raw'!NC$7:NE$494&gt;0)*('1. Database - raw'!$AD$7:$AD$494=$A92)*(INDIRECT($Q92,TRUE)=$O92),'1. Database - raw'!NC$7:NE$494)),"")</f>
        <v/>
      </c>
      <c r="OB92" s="60" t="str">
        <f t="array" aca="1" ref="OB92" ca="1">IFERROR(IF(COUNT(IF(('1. Database - raw'!NC$7:NE$494&gt;0)*('1. Database - raw'!$AD$7:$AD$494=$A92)*(INDIRECT($Q92,TRUE)=$O92),'1. Database - raw'!NC$7:NE$494))&gt;0,COUNT(IF(('1. Database - raw'!NC$7:NE$494&gt;0)*('1. Database - raw'!$AD$7:$AD$494=$A92)*(INDIRECT($Q92,TRUE)=$O92),'1. Database - raw'!NC$7:NE$494)),""),"")</f>
        <v/>
      </c>
      <c r="OC92" s="149" t="str">
        <f t="shared" ca="1" si="364"/>
        <v/>
      </c>
      <c r="OD92" s="150" t="str">
        <f t="shared" ca="1" si="365"/>
        <v/>
      </c>
      <c r="OE92" s="150" t="str">
        <f t="shared" ca="1" si="366"/>
        <v/>
      </c>
      <c r="OF92" s="150" t="str">
        <f t="array" aca="1" ref="OF92" ca="1">IFERROR(AVERAGE(IF(('1. Database - raw'!NI$7:NK$494&gt;0)*('1. Database - raw'!$AD$7:$AD$494=$A92)*(INDIRECT($Q92,TRUE)=$O92),'1. Database - raw'!NI$7:NK$494)),"")</f>
        <v/>
      </c>
      <c r="OG92" s="279" t="str">
        <f t="array" aca="1" ref="OG92" ca="1">IFERROR(_xlfn.STDEV.S(IF(('1. Database - raw'!NI$7:NK$494&gt;0)*('1. Database - raw'!$AD$7:$AD$494=$A92)*(INDIRECT($Q92,TRUE)=$O92),'1. Database - raw'!NI$7:NK$494)),"")</f>
        <v/>
      </c>
      <c r="OH92" s="60" t="str">
        <f t="array" aca="1" ref="OH92" ca="1">IFERROR(IF(COUNT(IF(('1. Database - raw'!NI$7:NK$494&gt;0)*('1. Database - raw'!$AD$7:$AD$494=$A92)*(INDIRECT($Q92,TRUE)=$O92),'1. Database - raw'!NI$7:NK$494))&gt;0,COUNT(IF(('1. Database - raw'!NI$7:NK$494&gt;0)*('1. Database - raw'!$AD$7:$AD$494=$A92)*(INDIRECT($Q92,TRUE)=$O92),'1. Database - raw'!NI$7:NK$494)),""),"")</f>
        <v/>
      </c>
    </row>
    <row r="93" spans="1:398" x14ac:dyDescent="0.25">
      <c r="A93" s="134" t="s">
        <v>553</v>
      </c>
      <c r="B93" s="1344"/>
      <c r="C93" s="40"/>
      <c r="D93" s="23"/>
      <c r="E93" s="23"/>
      <c r="F93" s="22"/>
      <c r="G93" s="22" t="s">
        <v>619</v>
      </c>
      <c r="H93" s="22"/>
      <c r="I93" s="22"/>
      <c r="J93" s="22"/>
      <c r="K93" s="22"/>
      <c r="L93" s="22"/>
      <c r="M93" s="22"/>
      <c r="N93" s="41"/>
      <c r="O93" s="171" t="str">
        <f t="array" ref="O93">INDEX(A93:N93,IF(MIN(IF(C93:N93&lt;&gt;"",COLUMN(C93:N93)))&gt;0,MIN(IF(C93:N93&lt;&gt;"",COLUMN(C93:N93))),""))</f>
        <v>Moderate</v>
      </c>
      <c r="P93" s="162">
        <f t="shared" si="383"/>
        <v>5</v>
      </c>
      <c r="Q93" s="42" t="str">
        <f ca="1">"'" &amp; $S$4 &amp; "'!" &amp; ADDRESS(ROW('1. Database - raw'!$A$7),MATCH($C$2,'1. Database - raw'!$6:$6,0)+MATCH(O93,$C93:$N93,0)-1,1) &amp; ":" &amp; ADDRESS(LOOKUP(2,1/('1. Database - raw'!A:A&lt;&gt;""),ROW('1. Database - raw'!A:A)),MATCH($C$2,'1. Database - raw'!$6:$6,0)+MATCH(O93,$C93:$N93,0)-1,1)</f>
        <v>'1. Database - raw'!$AI$7:$AI$494</v>
      </c>
      <c r="R93" s="24"/>
      <c r="S93" s="181"/>
      <c r="T93" s="208">
        <f t="shared" ca="1" si="386"/>
        <v>1.12510115439117</v>
      </c>
      <c r="U93" s="197">
        <f t="shared" ca="1" si="386"/>
        <v>1.2712919162382408</v>
      </c>
      <c r="V93" s="197" t="str">
        <f t="shared" ca="1" si="386"/>
        <v/>
      </c>
      <c r="W93" s="197" t="str">
        <f t="shared" ca="1" si="386"/>
        <v/>
      </c>
      <c r="X93" s="197" t="str">
        <f t="shared" ca="1" si="386"/>
        <v/>
      </c>
      <c r="Y93" s="197" t="str">
        <f t="shared" ca="1" si="386"/>
        <v/>
      </c>
      <c r="Z93" s="197">
        <f t="shared" ca="1" si="386"/>
        <v>1.1779557691802405</v>
      </c>
      <c r="AA93" s="197" t="str">
        <f t="shared" ca="1" si="386"/>
        <v/>
      </c>
      <c r="AB93" s="197" t="str">
        <f t="shared" ca="1" si="386"/>
        <v/>
      </c>
      <c r="AC93" s="197">
        <f t="shared" ca="1" si="386"/>
        <v>1.2932210071402557</v>
      </c>
      <c r="AD93" s="197" t="str">
        <f t="shared" ca="1" si="387"/>
        <v/>
      </c>
      <c r="AE93" s="197" t="str">
        <f t="shared" ca="1" si="387"/>
        <v/>
      </c>
      <c r="AF93" s="197">
        <f t="shared" ca="1" si="387"/>
        <v>1.3737576691941595</v>
      </c>
      <c r="AG93" s="197">
        <f t="shared" ca="1" si="387"/>
        <v>1.2343740768843043</v>
      </c>
      <c r="AH93" s="197" t="str">
        <f t="shared" ca="1" si="387"/>
        <v/>
      </c>
      <c r="AI93" s="197" t="str">
        <f t="shared" ca="1" si="387"/>
        <v/>
      </c>
      <c r="AJ93" s="197">
        <f t="shared" ca="1" si="387"/>
        <v>1.2674016997261746</v>
      </c>
      <c r="AK93" s="197" t="str">
        <f t="shared" ca="1" si="387"/>
        <v/>
      </c>
      <c r="AL93" s="197" t="str">
        <f t="shared" ca="1" si="387"/>
        <v/>
      </c>
      <c r="AM93" s="209">
        <f t="shared" ca="1" si="387"/>
        <v>1.4571940784698134</v>
      </c>
      <c r="AN93" s="189"/>
      <c r="AO93" s="10" t="s">
        <v>16</v>
      </c>
      <c r="AP93" s="23" t="s">
        <v>617</v>
      </c>
      <c r="AQ93" s="495">
        <f t="array" ref="AQ93">IFERROR(AVERAGE(IF(('1. Database - raw'!AW$7:AY$494&gt;0)*('1. Database - raw'!$AD$7:$AD$494=$A93)*('1. Database - raw'!$AH$7:$AH$494=$AO93)*('1. Database - raw'!$AI$7:$AI$494=$AP93),'1. Database - raw'!AW$7:AY$494))/$BT$5,"")</f>
        <v>0.9864150470092854</v>
      </c>
      <c r="AR93" s="495">
        <f t="array" ref="AR93">IFERROR(AVERAGE(IF(('1. Database - raw'!BC$7:BE$494&gt;0)*('1. Database - raw'!$AD$7:$AD$494=$A93)*('1. Database - raw'!$AH$7:$AH$494=$AO93)*('1. Database - raw'!$AI$7:$AI$494=$AP93),'1. Database - raw'!BC$7:BE$494))/$BZ$5,"")</f>
        <v>0.98166451793977072</v>
      </c>
      <c r="AS93" s="495">
        <f t="shared" si="388"/>
        <v>0.98403978247452806</v>
      </c>
      <c r="AT93" s="536">
        <f t="shared" ca="1" si="389"/>
        <v>1.0762279726828043</v>
      </c>
      <c r="AU93" s="493" t="s">
        <v>486</v>
      </c>
      <c r="AV93" s="493" t="s">
        <v>626</v>
      </c>
      <c r="AW93" s="542" t="e">
        <f t="shared" ca="1" si="390"/>
        <v>#VALUE!</v>
      </c>
      <c r="AX93" s="23"/>
      <c r="AY93" s="23"/>
      <c r="AZ93" s="23"/>
      <c r="BA93" s="23"/>
      <c r="BB93" s="23"/>
      <c r="BC93" s="189"/>
      <c r="BD93" s="237"/>
      <c r="BE93" s="237"/>
      <c r="BF93" s="237"/>
      <c r="BG93" s="237"/>
      <c r="BH93" s="290"/>
      <c r="BI93" s="477">
        <f t="shared" ca="1" si="367"/>
        <v>1.1981965353147053</v>
      </c>
      <c r="BJ93" s="548">
        <f t="shared" ca="1" si="206"/>
        <v>1.0365427609966236</v>
      </c>
      <c r="BK93" s="568"/>
      <c r="BL93" s="548">
        <f t="shared" ca="1" si="391"/>
        <v>1.2816448151715518</v>
      </c>
      <c r="BM93" s="548">
        <f t="shared" ca="1" si="392"/>
        <v>1.2508878883052394</v>
      </c>
      <c r="BN93" s="568"/>
      <c r="BO93" s="253"/>
      <c r="BP93" s="171" t="str">
        <f t="shared" si="210"/>
        <v>Moderate</v>
      </c>
      <c r="BQ93" s="14">
        <f t="shared" ca="1" si="376"/>
        <v>41.140215704042916</v>
      </c>
      <c r="BR93" s="19">
        <f t="shared" ca="1" si="377"/>
        <v>244.44539005194787</v>
      </c>
      <c r="BS93" s="19">
        <f t="shared" ca="1" si="378"/>
        <v>100.28228195746264</v>
      </c>
      <c r="BT93" s="19">
        <f t="array" aca="1" ref="BT93" ca="1">IFERROR(AVERAGE(IF(('1. Database - raw'!AW$7:AY$494&gt;0)*('1. Database - raw'!$AD$7:$AD$494=$A93)*('1. Database - raw'!$AP$7:$AP$494&lt;&gt;Dropdown!$AM$11)*(INDIRECT($Q93,TRUE)=$O93),'1. Database - raw'!AW$7:AY$494)),"")</f>
        <v>130.6121052631579</v>
      </c>
      <c r="BU93" s="33">
        <f t="array" aca="1" ref="BU93" ca="1">IFERROR(_xlfn.STDEV.S(IF(('1. Database - raw'!AW$7:AY$494&gt;0)*('1. Database - raw'!$AD$7:$AD$494=$A93)*('1. Database - raw'!$AP$7:$AP$494&lt;&gt;Dropdown!$AM$11)*(INDIRECT($Q93,TRUE)=$O93),'1. Database - raw'!AW$7:AY$494)),"")</f>
        <v>108.99356296782419</v>
      </c>
      <c r="BV93" s="15">
        <f t="array" aca="1" ref="BV93" ca="1">IFERROR(IF(COUNT(IF(('1. Database - raw'!AW$7:AY$494&gt;0)*('1. Database - raw'!$AD$7:$AD$494=$A93)*('1. Database - raw'!$AP$7:$AP$494&lt;&gt;Dropdown!$AM$11)*(INDIRECT($Q93,TRUE)=$O93),'1. Database - raw'!AW$7:AY$494))&gt;0,COUNT(IF(('1. Database - raw'!AW$7:AY$494&gt;0)*('1. Database - raw'!$AD$7:$AD$494=$A93)*('1. Database - raw'!$AP$7:$AP$494&lt;&gt;Dropdown!$AM$11)*(INDIRECT($Q93,TRUE)=$O93),'1. Database - raw'!AW$7:AY$494)),""),"")</f>
        <v>38</v>
      </c>
      <c r="BW93" s="14">
        <f t="shared" ca="1" si="370"/>
        <v>53.102767019169981</v>
      </c>
      <c r="BX93" s="19">
        <f t="shared" ca="1" si="371"/>
        <v>174.58343535788404</v>
      </c>
      <c r="BY93" s="19">
        <f t="shared" ca="1" si="372"/>
        <v>96.285323353126046</v>
      </c>
      <c r="BZ93" s="19">
        <f t="array" aca="1" ref="BZ93" ca="1">IFERROR(AVERAGE(IF(('1. Database - raw'!BC$7:BE$494&gt;0)*('1. Database - raw'!$AD$7:$AD$494=$A93)*('1. Database - raw'!$AP$7:$AP$494&lt;&gt;Dropdown!$AM$11)*(INDIRECT($Q93,TRUE)=$O93),'1. Database - raw'!BC$7:BE$494)),"")</f>
        <v>114.90689612479882</v>
      </c>
      <c r="CA93" s="33">
        <f t="array" aca="1" ref="CA93" ca="1">IFERROR(_xlfn.STDEV.S(IF(('1. Database - raw'!BC$7:BE$494&gt;0)*('1. Database - raw'!$AD$7:$AD$494=$A93)*('1. Database - raw'!$AP$7:$AP$494&lt;&gt;Dropdown!$AM$11)*(INDIRECT($Q93,TRUE)=$O93),'1. Database - raw'!BC$7:BE$494)),"")</f>
        <v>74.839889367073042</v>
      </c>
      <c r="CB93" s="15">
        <f t="array" aca="1" ref="CB93" ca="1">IFERROR(IF(COUNT(IF(('1. Database - raw'!BC$7:BE$494&gt;0)*('1. Database - raw'!$AD$7:$AD$494=$A93)*('1. Database - raw'!$AP$7:$AP$494&lt;&gt;Dropdown!$AM$11)*(INDIRECT($Q93,TRUE)=$O93),'1. Database - raw'!BC$7:BE$494))&gt;0,COUNT(IF(('1. Database - raw'!BC$7:BE$494&gt;0)*('1. Database - raw'!$AD$7:$AD$494=$A93)*('1. Database - raw'!$AP$7:$AP$494&lt;&gt;Dropdown!$AM$11)*(INDIRECT($Q93,TRUE)=$O93),'1. Database - raw'!BC$7:BE$494)),""),"")</f>
        <v>41</v>
      </c>
      <c r="CC93" s="101">
        <f t="shared" ca="1" si="373"/>
        <v>0.75887479849849393</v>
      </c>
      <c r="CD93" s="102">
        <f t="shared" ca="1" si="374"/>
        <v>0.76073175295652207</v>
      </c>
      <c r="CE93" s="102">
        <f t="shared" ca="1" si="375"/>
        <v>0.75980270842915976</v>
      </c>
      <c r="CF93" s="102">
        <f t="array" aca="1" ref="CF93" ca="1">IFERROR(AVERAGE(IF(('1. Database - raw'!BI$7:BK$494&gt;0)*('1. Database - raw'!$AD$7:$AD$494=$A93)*('1. Database - raw'!$AP$7:$AP$494&lt;&gt;Dropdown!$AM$11)*(INDIRECT($Q93,TRUE)=$O93),'1. Database - raw'!BI$7:BK$494)),"")</f>
        <v>0.76000000000000012</v>
      </c>
      <c r="CG93" s="269">
        <f t="array" aca="1" ref="CG93" ca="1">IFERROR(_xlfn.STDEV.S(IF(('1. Database - raw'!BI$7:BK$494&gt;0)*('1. Database - raw'!$AD$7:$AD$494=$A93)*('1. Database - raw'!$AP$7:$AP$494&lt;&gt;Dropdown!$AM$11)*(INDIRECT($Q93,TRUE)=$O93),'1. Database - raw'!BI$7:BK$494)),"")</f>
        <v>1.732050807568879E-2</v>
      </c>
      <c r="CH93" s="15">
        <f t="array" aca="1" ref="CH93" ca="1">IFERROR(IF(COUNT(IF(('1. Database - raw'!BI$7:BK$494&gt;0)*('1. Database - raw'!$AD$7:$AD$494=$A93)*('1. Database - raw'!$AP$7:$AP$494&lt;&gt;Dropdown!$AM$11)*(INDIRECT($Q93,TRUE)=$O93),'1. Database - raw'!BI$7:BK$494))&gt;0,COUNT(IF(('1. Database - raw'!BI$7:BK$494&gt;0)*('1. Database - raw'!$AD$7:$AD$494=$A93)*('1. Database - raw'!$AP$7:$AP$494&lt;&gt;Dropdown!$AM$11)*(INDIRECT($Q93,TRUE)=$O93),'1. Database - raw'!BI$7:BK$494)),""),"")</f>
        <v>3</v>
      </c>
      <c r="CI93" s="14">
        <f t="shared" ca="1" si="211"/>
        <v>8.6209386981438048</v>
      </c>
      <c r="CJ93" s="19">
        <f t="shared" ca="1" si="212"/>
        <v>58.696242648875725</v>
      </c>
      <c r="CK93" s="19">
        <f t="shared" ca="1" si="213"/>
        <v>22.49481517344233</v>
      </c>
      <c r="CL93" s="19">
        <f t="array" aca="1" ref="CL93" ca="1">IFERROR(AVERAGE(IF(('1. Database - raw'!BO$7:BQ$494&gt;0)*('1. Database - raw'!$AD$7:$AD$494=$A93)*(INDIRECT($Q93,TRUE)=$O93),'1. Database - raw'!BO$7:BQ$494)),"")</f>
        <v>29.112500000000001</v>
      </c>
      <c r="CM93" s="33">
        <f t="array" aca="1" ref="CM93" ca="1">IFERROR(_xlfn.STDEV.S(IF(('1. Database - raw'!BO$7:BQ$494&gt;0)*('1. Database - raw'!$AD$7:$AD$494=$A93)*(INDIRECT($Q93,TRUE)=$O93),'1. Database - raw'!BO$7:BQ$494)),"")</f>
        <v>23.916947219194057</v>
      </c>
      <c r="CN93" s="15">
        <f t="array" aca="1" ref="CN93" ca="1">IFERROR(IF(COUNT(IF(('1. Database - raw'!BO$7:BQ$494&gt;0)*('1. Database - raw'!$AD$7:$AD$494=$A93)*(INDIRECT($Q93,TRUE)=$O93),'1. Database - raw'!BO$7:BQ$494))&gt;0,COUNT(IF(('1. Database - raw'!BO$7:BQ$494&gt;0)*('1. Database - raw'!$AD$7:$AD$494=$A93)*(INDIRECT($Q93,TRUE)=$O93),'1. Database - raw'!BO$7:BQ$494)),""),"")</f>
        <v>8</v>
      </c>
      <c r="CO93" s="14" t="str">
        <f t="shared" ca="1" si="214"/>
        <v/>
      </c>
      <c r="CP93" s="19" t="str">
        <f t="shared" ca="1" si="215"/>
        <v/>
      </c>
      <c r="CQ93" s="19" t="str">
        <f t="shared" ca="1" si="216"/>
        <v/>
      </c>
      <c r="CR93" s="19" t="str">
        <f t="array" aca="1" ref="CR93" ca="1">IFERROR(AVERAGE(IF(('1. Database - raw'!BU$7:BW$494&gt;0)*('1. Database - raw'!$AD$7:$AD$494=$A93)*(INDIRECT($Q93,TRUE)=$O93),'1. Database - raw'!BU$7:BW$494)),"")</f>
        <v/>
      </c>
      <c r="CS93" s="33" t="str">
        <f t="array" aca="1" ref="CS93" ca="1">IFERROR(_xlfn.STDEV.S(IF(('1. Database - raw'!BU$7:BW$494&gt;0)*('1. Database - raw'!$AD$7:$AD$494=$A93)*(INDIRECT($Q93,TRUE)=$O93),'1. Database - raw'!BU$7:BW$494)),"")</f>
        <v/>
      </c>
      <c r="CT93" s="15" t="str">
        <f t="array" aca="1" ref="CT93" ca="1">IFERROR(IF(COUNT(IF(('1. Database - raw'!BU$7:BW$494&gt;0)*('1. Database - raw'!$AD$7:$AD$494=$A93)*(INDIRECT($Q93,TRUE)=$O93),'1. Database - raw'!BU$7:BW$494))&gt;0,COUNT(IF(('1. Database - raw'!BU$7:BW$494&gt;0)*('1. Database - raw'!$AD$7:$AD$494=$A93)*(INDIRECT($Q93,TRUE)=$O93),'1. Database - raw'!BU$7:BW$494)),""),"")</f>
        <v/>
      </c>
      <c r="CU93" s="14" t="str">
        <f t="shared" ca="1" si="217"/>
        <v/>
      </c>
      <c r="CV93" s="19" t="str">
        <f t="shared" ca="1" si="218"/>
        <v/>
      </c>
      <c r="CW93" s="19" t="str">
        <f t="shared" ca="1" si="219"/>
        <v/>
      </c>
      <c r="CX93" s="19" t="str">
        <f t="array" aca="1" ref="CX93" ca="1">IFERROR(AVERAGE(IF(('1. Database - raw'!CA$7:CC$494&gt;0)*('1. Database - raw'!$AD$7:$AD$494=$A93)*(INDIRECT($Q93,TRUE)=$O93),'1. Database - raw'!CA$7:CC$494)),"")</f>
        <v/>
      </c>
      <c r="CY93" s="33" t="str">
        <f t="array" aca="1" ref="CY93" ca="1">IFERROR(_xlfn.STDEV.S(IF(('1. Database - raw'!CA$7:CC$494&gt;0)*('1. Database - raw'!$AD$7:$AD$494=$A93)*(INDIRECT($Q93,TRUE)=$O93),'1. Database - raw'!CA$7:CC$494)),"")</f>
        <v/>
      </c>
      <c r="CZ93" s="15" t="str">
        <f t="array" aca="1" ref="CZ93" ca="1">IFERROR(IF(COUNT(IF(('1. Database - raw'!CA$7:CC$494&gt;0)*('1. Database - raw'!$AD$7:$AD$494=$A93)*(INDIRECT($Q93,TRUE)=$O93),'1. Database - raw'!CA$7:CC$494))&gt;0,COUNT(IF(('1. Database - raw'!CA$7:CC$494&gt;0)*('1. Database - raw'!$AD$7:$AD$494=$A93)*(INDIRECT($Q93,TRUE)=$O93),'1. Database - raw'!CA$7:CC$494)),""),"")</f>
        <v/>
      </c>
      <c r="DA93" s="14" t="str">
        <f t="shared" ca="1" si="220"/>
        <v/>
      </c>
      <c r="DB93" s="19" t="str">
        <f t="shared" ca="1" si="221"/>
        <v/>
      </c>
      <c r="DC93" s="19" t="str">
        <f t="shared" ca="1" si="222"/>
        <v/>
      </c>
      <c r="DD93" s="19" t="str">
        <f t="array" aca="1" ref="DD93" ca="1">IFERROR(AVERAGE(IF(('1. Database - raw'!CG$7:CI$494&gt;0)*('1. Database - raw'!$AD$7:$AD$494=$A93)*(INDIRECT($Q93,TRUE)=$O93),'1. Database - raw'!CG$7:CI$494)),"")</f>
        <v/>
      </c>
      <c r="DE93" s="33" t="str">
        <f t="array" aca="1" ref="DE93" ca="1">IFERROR(_xlfn.STDEV.S(IF(('1. Database - raw'!CG$7:CI$494&gt;0)*('1. Database - raw'!$AD$7:$AD$494=$A93)*(INDIRECT($Q93,TRUE)=$O93),'1. Database - raw'!CG$7:CI$494)),"")</f>
        <v/>
      </c>
      <c r="DF93" s="15" t="str">
        <f t="array" aca="1" ref="DF93" ca="1">IFERROR(IF(COUNT(IF(('1. Database - raw'!CG$7:CI$494&gt;0)*('1. Database - raw'!$AD$7:$AD$494=$A93)*(INDIRECT($Q93,TRUE)=$O93),'1. Database - raw'!CG$7:CI$494))&gt;0,COUNT(IF(('1. Database - raw'!CG$7:CI$494&gt;0)*('1. Database - raw'!$AD$7:$AD$494=$A93)*(INDIRECT($Q93,TRUE)=$O93),'1. Database - raw'!CG$7:CI$494)),""),"")</f>
        <v/>
      </c>
      <c r="DG93" s="14">
        <f t="shared" ca="1" si="223"/>
        <v>50.894550922492321</v>
      </c>
      <c r="DH93" s="19">
        <f t="shared" ca="1" si="224"/>
        <v>153.92954120109866</v>
      </c>
      <c r="DI93" s="19">
        <f t="shared" ca="1" si="225"/>
        <v>88.510874321380385</v>
      </c>
      <c r="DJ93" s="19">
        <f t="array" aca="1" ref="DJ93" ca="1">IFERROR(AVERAGE(IF(('1. Database - raw'!CM$7:CO$494&gt;0)*('1. Database - raw'!$AD$7:$AD$494=$A93)*(INDIRECT($Q93,TRUE)=$O93),'1. Database - raw'!CM$7:CO$494)),"")</f>
        <v>102.42857142857143</v>
      </c>
      <c r="DK93" s="33">
        <f t="array" aca="1" ref="DK93" ca="1">IFERROR(_xlfn.STDEV.S(IF(('1. Database - raw'!CM$7:CO$494&gt;0)*('1. Database - raw'!$AD$7:$AD$494=$A93)*(INDIRECT($Q93,TRUE)=$O93),'1. Database - raw'!CM$7:CO$494)),"")</f>
        <v>59.656257405397533</v>
      </c>
      <c r="DL93" s="15">
        <f t="array" aca="1" ref="DL93" ca="1">IFERROR(IF(COUNT(IF(('1. Database - raw'!CM$7:CO$494&gt;0)*('1. Database - raw'!$AD$7:$AD$494=$A93)*(INDIRECT($Q93,TRUE)=$O93),'1. Database - raw'!CM$7:CO$494))&gt;0,COUNT(IF(('1. Database - raw'!CM$7:CO$494&gt;0)*('1. Database - raw'!$AD$7:$AD$494=$A93)*(INDIRECT($Q93,TRUE)=$O93),'1. Database - raw'!CM$7:CO$494)),""),"")</f>
        <v>7</v>
      </c>
      <c r="DM93" s="14">
        <f t="shared" ca="1" si="226"/>
        <v>43.062763229168368</v>
      </c>
      <c r="DN93" s="19">
        <f t="shared" ca="1" si="227"/>
        <v>49.620007431230768</v>
      </c>
      <c r="DO93" s="19">
        <f t="shared" ca="1" si="228"/>
        <v>46.225259668720796</v>
      </c>
      <c r="DP93" s="19">
        <f t="array" aca="1" ref="DP93" ca="1">IFERROR(AVERAGE(IF(('1. Database - raw'!CS$7:CU$494&gt;0)*('1. Database - raw'!$AD$7:$AD$494=$A93)*(INDIRECT($Q93,TRUE)=$O93),'1. Database - raw'!CS$7:CU$494)),"")</f>
        <v>47</v>
      </c>
      <c r="DQ93" s="33">
        <f t="array" aca="1" ref="DQ93" ca="1">IFERROR(_xlfn.STDEV.S(IF(('1. Database - raw'!CS$7:CU$494&gt;0)*('1. Database - raw'!$AD$7:$AD$494=$A93)*(INDIRECT($Q93,TRUE)=$O93),'1. Database - raw'!CS$7:CU$494)),"")</f>
        <v>8.6409875978771478</v>
      </c>
      <c r="DR93" s="15">
        <f t="array" aca="1" ref="DR93" ca="1">IFERROR(IF(COUNT(IF(('1. Database - raw'!CS$7:CU$494&gt;0)*('1. Database - raw'!$AD$7:$AD$494=$A93)*(INDIRECT($Q93,TRUE)=$O93),'1. Database - raw'!CS$7:CU$494))&gt;0,COUNT(IF(('1. Database - raw'!CS$7:CU$494&gt;0)*('1. Database - raw'!$AD$7:$AD$494=$A93)*(INDIRECT($Q93,TRUE)=$O93),'1. Database - raw'!CS$7:CU$494)),""),"")</f>
        <v>4</v>
      </c>
      <c r="DS93" s="14">
        <f t="shared" ca="1" si="229"/>
        <v>15.087894470275572</v>
      </c>
      <c r="DT93" s="19">
        <f t="shared" ca="1" si="230"/>
        <v>60.344062847272696</v>
      </c>
      <c r="DU93" s="19">
        <f t="shared" ca="1" si="231"/>
        <v>30.173910123603918</v>
      </c>
      <c r="DV93" s="19">
        <f t="array" aca="1" ref="DV93" ca="1">IFERROR(AVERAGE(IF(('1. Database - raw'!CY$7:DA$494&gt;0)*('1. Database - raw'!$AD$7:$AD$494=$A93)*(INDIRECT($Q93,TRUE)=$O93),'1. Database - raw'!CY$7:DA$494)),"")</f>
        <v>35.5</v>
      </c>
      <c r="DW93" s="33">
        <f t="array" aca="1" ref="DW93" ca="1">IFERROR(_xlfn.STDEV.S(IF(('1. Database - raw'!CY$7:DA$494&gt;0)*('1. Database - raw'!$AD$7:$AD$494=$A93)*(INDIRECT($Q93,TRUE)=$O93),'1. Database - raw'!CY$7:DA$494)),"")</f>
        <v>22.00378755275252</v>
      </c>
      <c r="DX93" s="15">
        <f t="array" aca="1" ref="DX93" ca="1">IFERROR(IF(COUNT(IF(('1. Database - raw'!CY$7:DA$494&gt;0)*('1. Database - raw'!$AD$7:$AD$494=$A93)*(INDIRECT($Q93,TRUE)=$O93),'1. Database - raw'!CY$7:DA$494))&gt;0,COUNT(IF(('1. Database - raw'!CY$7:DA$494&gt;0)*('1. Database - raw'!$AD$7:$AD$494=$A93)*(INDIRECT($Q93,TRUE)=$O93),'1. Database - raw'!CY$7:DA$494)),""),"")</f>
        <v>4</v>
      </c>
      <c r="DY93" s="14">
        <f t="shared" ca="1" si="232"/>
        <v>32.88999607072445</v>
      </c>
      <c r="DZ93" s="19">
        <f t="shared" ca="1" si="233"/>
        <v>57.888036651260407</v>
      </c>
      <c r="EA93" s="19">
        <f t="shared" ca="1" si="234"/>
        <v>43.634129967284871</v>
      </c>
      <c r="EB93" s="19">
        <f t="array" aca="1" ref="EB93" ca="1">IFERROR(AVERAGE(IF(('1. Database - raw'!DE$7:DG$494&gt;0)*('1. Database - raw'!$AD$7:$AD$494=$A93)*(INDIRECT($Q93,TRUE)=$O93),'1. Database - raw'!DE$7:DG$494)),"")</f>
        <v>46.625</v>
      </c>
      <c r="EC93" s="33">
        <f t="array" aca="1" ref="EC93" ca="1">IFERROR(_xlfn.STDEV.S(IF(('1. Database - raw'!DE$7:DG$494&gt;0)*('1. Database - raw'!$AD$7:$AD$494=$A93)*(INDIRECT($Q93,TRUE)=$O93),'1. Database - raw'!DE$7:DG$494)),"")</f>
        <v>17.556456552125393</v>
      </c>
      <c r="ED93" s="15">
        <f t="array" aca="1" ref="ED93" ca="1">IFERROR(IF(COUNT(IF(('1. Database - raw'!DE$7:DG$494&gt;0)*('1. Database - raw'!$AD$7:$AD$494=$A93)*(INDIRECT($Q93,TRUE)=$O93),'1. Database - raw'!DE$7:DG$494))&gt;0,COUNT(IF(('1. Database - raw'!DE$7:DG$494&gt;0)*('1. Database - raw'!$AD$7:$AD$494=$A93)*(INDIRECT($Q93,TRUE)=$O93),'1. Database - raw'!DE$7:DG$494)),""),"")</f>
        <v>4</v>
      </c>
      <c r="EE93" s="101">
        <f t="shared" ca="1" si="235"/>
        <v>0.21267715169844087</v>
      </c>
      <c r="EF93" s="102">
        <f t="shared" ca="1" si="236"/>
        <v>0.23734283959953076</v>
      </c>
      <c r="EG93" s="102">
        <f t="shared" ca="1" si="237"/>
        <v>0.22467175857692512</v>
      </c>
      <c r="EH93" s="102">
        <f t="array" aca="1" ref="EH93" ca="1">IFERROR(AVERAGE(IF(('1. Database - raw'!DK$7:DM$494&gt;0)*('1. Database - raw'!$AD$7:$AD$494=$A93)*(INDIRECT($Q93,TRUE)=$O93),'1. Database - raw'!DK$7:DM$494)),"")</f>
        <v>0.22786602721565874</v>
      </c>
      <c r="EI93" s="269">
        <f t="array" aca="1" ref="EI93" ca="1">IFERROR(_xlfn.STDEV.S(IF(('1. Database - raw'!DK$7:DM$494&gt;0)*('1. Database - raw'!$AD$7:$AD$494=$A93)*(INDIRECT($Q93,TRUE)=$O93),'1. Database - raw'!DK$7:DM$494)),"")</f>
        <v>3.856064045470136E-2</v>
      </c>
      <c r="EJ93" s="15">
        <f t="array" aca="1" ref="EJ93" ca="1">IFERROR(IF(COUNT(IF(('1. Database - raw'!DK$7:DM$494&gt;0)*('1. Database - raw'!$AD$7:$AD$494=$A93)*(INDIRECT($Q93,TRUE)=$O93),'1. Database - raw'!DK$7:DM$494))&gt;0,COUNT(IF(('1. Database - raw'!DK$7:DM$494&gt;0)*('1. Database - raw'!$AD$7:$AD$494=$A93)*(INDIRECT($Q93,TRUE)=$O93),'1. Database - raw'!DK$7:DM$494)),""),"")</f>
        <v>6</v>
      </c>
      <c r="EK93" s="14">
        <f t="shared" ca="1" si="238"/>
        <v>34.433370982172804</v>
      </c>
      <c r="EL93" s="19">
        <f t="shared" ca="1" si="239"/>
        <v>63.61212563947889</v>
      </c>
      <c r="EM93" s="19">
        <f t="shared" ca="1" si="240"/>
        <v>46.801494859766649</v>
      </c>
      <c r="EN93" s="19">
        <f t="array" aca="1" ref="EN93" ca="1">IFERROR(AVERAGE(IF(('1. Database - raw'!DQ$7:DS$494&gt;0)*('1. Database - raw'!$AD$7:$AD$494=$A93)*(INDIRECT($Q93,TRUE)=$O93),'1. Database - raw'!DQ$7:DS$494)),"")</f>
        <v>51.292307692307695</v>
      </c>
      <c r="EO93" s="33">
        <f t="array" aca="1" ref="EO93" ca="1">IFERROR(_xlfn.STDEV.S(IF(('1. Database - raw'!DQ$7:DS$494&gt;0)*('1. Database - raw'!$AD$7:$AD$494=$A93)*(INDIRECT($Q93,TRUE)=$O93),'1. Database - raw'!DQ$7:DS$494)),"")</f>
        <v>23.002539042750744</v>
      </c>
      <c r="EP93" s="15">
        <f t="array" aca="1" ref="EP93" ca="1">IFERROR(IF(COUNT(IF(('1. Database - raw'!DQ$7:DS$494&gt;0)*('1. Database - raw'!$AD$7:$AD$494=$A93)*(INDIRECT($Q93,TRUE)=$O93),'1. Database - raw'!DQ$7:DS$494))&gt;0,COUNT(IF(('1. Database - raw'!DQ$7:DS$494&gt;0)*('1. Database - raw'!$AD$7:$AD$494=$A93)*(INDIRECT($Q93,TRUE)=$O93),'1. Database - raw'!DQ$7:DS$494)),""),"")</f>
        <v>52</v>
      </c>
      <c r="EQ93" s="14">
        <f t="shared" ca="1" si="241"/>
        <v>26.156527750592897</v>
      </c>
      <c r="ER93" s="19">
        <f t="shared" ca="1" si="242"/>
        <v>29.117169905072714</v>
      </c>
      <c r="ES93" s="19">
        <f t="shared" ca="1" si="243"/>
        <v>27.597174903253464</v>
      </c>
      <c r="ET93" s="19">
        <f t="array" aca="1" ref="ET93" ca="1">IFERROR(AVERAGE(IF(('1. Database - raw'!DW$7:DY$494&gt;0)*('1. Database - raw'!$AD$7:$AD$494=$A93)*(INDIRECT($Q93,TRUE)=$O93),'1. Database - raw'!DW$7:DY$494)),"")</f>
        <v>27.91333333333333</v>
      </c>
      <c r="EU93" s="33">
        <f t="array" aca="1" ref="EU93" ca="1">IFERROR(_xlfn.STDEV.S(IF(('1. Database - raw'!DW$7:DY$494&gt;0)*('1. Database - raw'!$AD$7:$AD$494=$A93)*(INDIRECT($Q93,TRUE)=$O93),'1. Database - raw'!DW$7:DY$494)),"")</f>
        <v>4.2372790011201209</v>
      </c>
      <c r="EV93" s="15">
        <f t="array" aca="1" ref="EV93" ca="1">IFERROR(IF(COUNT(IF(('1. Database - raw'!DW$7:DY$494&gt;0)*('1. Database - raw'!$AD$7:$AD$494=$A93)*(INDIRECT($Q93,TRUE)=$O93),'1. Database - raw'!DW$7:DY$494))&gt;0,COUNT(IF(('1. Database - raw'!DW$7:DY$494&gt;0)*('1. Database - raw'!$AD$7:$AD$494=$A93)*(INDIRECT($Q93,TRUE)=$O93),'1. Database - raw'!DW$7:DY$494)),""),"")</f>
        <v>3</v>
      </c>
      <c r="EW93" s="14">
        <f t="shared" ca="1" si="244"/>
        <v>9.3683728035607015</v>
      </c>
      <c r="EX93" s="19">
        <f t="shared" ca="1" si="245"/>
        <v>26.863559202513738</v>
      </c>
      <c r="EY93" s="19">
        <f t="shared" ca="1" si="246"/>
        <v>15.864042279308023</v>
      </c>
      <c r="EZ93" s="19">
        <f t="array" aca="1" ref="EZ93" ca="1">IFERROR(AVERAGE(IF(('1. Database - raw'!EC$7:EE$494&gt;0)*('1. Database - raw'!$AD$7:$AD$494=$A93)*(INDIRECT($Q93,TRUE)=$O93),'1. Database - raw'!EC$7:EE$494)),"")</f>
        <v>17.95</v>
      </c>
      <c r="FA93" s="33">
        <f t="array" aca="1" ref="FA93" ca="1">IFERROR(_xlfn.STDEV.S(IF(('1. Database - raw'!EC$7:EE$494&gt;0)*('1. Database - raw'!$AD$7:$AD$494=$A93)*(INDIRECT($Q93,TRUE)=$O93),'1. Database - raw'!EC$7:EE$494)),"")</f>
        <v>9.5028066029638509</v>
      </c>
      <c r="FB93" s="15">
        <f t="array" aca="1" ref="FB93" ca="1">IFERROR(IF(COUNT(IF(('1. Database - raw'!EC$7:EE$494&gt;0)*('1. Database - raw'!$AD$7:$AD$494=$A93)*(INDIRECT($Q93,TRUE)=$O93),'1. Database - raw'!EC$7:EE$494))&gt;0,COUNT(IF(('1. Database - raw'!EC$7:EE$494&gt;0)*('1. Database - raw'!$AD$7:$AD$494=$A93)*(INDIRECT($Q93,TRUE)=$O93),'1. Database - raw'!EC$7:EE$494)),""),"")</f>
        <v>4</v>
      </c>
      <c r="FC93" s="14">
        <f t="shared" ca="1" si="247"/>
        <v>10.191612414824455</v>
      </c>
      <c r="FD93" s="19">
        <f t="shared" ca="1" si="248"/>
        <v>10.205451739582942</v>
      </c>
      <c r="FE93" s="19">
        <f t="shared" ca="1" si="249"/>
        <v>10.198529729722091</v>
      </c>
      <c r="FF93" s="19">
        <f t="array" aca="1" ref="FF93" ca="1">IFERROR(AVERAGE(IF(('1. Database - raw'!EI$7:EK$494&gt;0)*('1. Database - raw'!$AD$7:$AD$494=$A93)*(INDIRECT($Q93,TRUE)=$O93),'1. Database - raw'!EI$7:EK$494)),"")</f>
        <v>10.200000000000001</v>
      </c>
      <c r="FG93" s="33">
        <f t="array" aca="1" ref="FG93" ca="1">IFERROR(_xlfn.STDEV.S(IF(('1. Database - raw'!EI$7:EK$494&gt;0)*('1. Database - raw'!$AD$7:$AD$494=$A93)*(INDIRECT($Q93,TRUE)=$O93),'1. Database - raw'!EI$7:EK$494)),"")</f>
        <v>0.17320508075688815</v>
      </c>
      <c r="FH93" s="15">
        <f t="array" aca="1" ref="FH93" ca="1">IFERROR(IF(COUNT(IF(('1. Database - raw'!EI$7:EK$494&gt;0)*('1. Database - raw'!$AD$7:$AD$494=$A93)*(INDIRECT($Q93,TRUE)=$O93),'1. Database - raw'!EI$7:EK$494))&gt;0,COUNT(IF(('1. Database - raw'!EI$7:EK$494&gt;0)*('1. Database - raw'!$AD$7:$AD$494=$A93)*(INDIRECT($Q93,TRUE)=$O93),'1. Database - raw'!EI$7:EK$494)),""),"")</f>
        <v>3</v>
      </c>
      <c r="FI93" s="14">
        <f t="shared" ca="1" si="250"/>
        <v>2.3874392627658043</v>
      </c>
      <c r="FJ93" s="19">
        <f t="shared" ca="1" si="251"/>
        <v>3.4797502232865196</v>
      </c>
      <c r="FK93" s="19">
        <f t="shared" ca="1" si="252"/>
        <v>2.8823067684915689</v>
      </c>
      <c r="FL93" s="19">
        <f t="array" aca="1" ref="FL93" ca="1">IFERROR(AVERAGE(IF(('1. Database - raw'!EO$7:EQ$494&gt;0)*('1. Database - raw'!$AD$7:$AD$494=$A93)*(INDIRECT($Q93,TRUE)=$O93),'1. Database - raw'!EO$7:EQ$494)),"")</f>
        <v>3</v>
      </c>
      <c r="FM93" s="33">
        <f t="array" aca="1" ref="FM93" ca="1">IFERROR(_xlfn.STDEV.S(IF(('1. Database - raw'!EO$7:EQ$494&gt;0)*('1. Database - raw'!$AD$7:$AD$494=$A93)*(INDIRECT($Q93,TRUE)=$O93),'1. Database - raw'!EO$7:EQ$494)),"")</f>
        <v>0.8660254037844386</v>
      </c>
      <c r="FN93" s="15">
        <f t="array" aca="1" ref="FN93" ca="1">IFERROR(IF(COUNT(IF(('1. Database - raw'!EO$7:EQ$494&gt;0)*('1. Database - raw'!$AD$7:$AD$494=$A93)*(INDIRECT($Q93,TRUE)=$O93),'1. Database - raw'!EO$7:EQ$494))&gt;0,COUNT(IF(('1. Database - raw'!EO$7:EQ$494&gt;0)*('1. Database - raw'!$AD$7:$AD$494=$A93)*(INDIRECT($Q93,TRUE)=$O93),'1. Database - raw'!EO$7:EQ$494)),""),"")</f>
        <v>3</v>
      </c>
      <c r="FO93" s="14" t="str">
        <f t="shared" ca="1" si="253"/>
        <v/>
      </c>
      <c r="FP93" s="19" t="str">
        <f t="shared" ca="1" si="254"/>
        <v/>
      </c>
      <c r="FQ93" s="19" t="str">
        <f t="shared" ca="1" si="255"/>
        <v/>
      </c>
      <c r="FR93" s="19">
        <f t="array" aca="1" ref="FR93" ca="1">IFERROR(AVERAGE(IF(('1. Database - raw'!EU$7:EW$494&gt;0)*('1. Database - raw'!$AD$7:$AD$494=$A93)*(INDIRECT($Q93,TRUE)=$O93),'1. Database - raw'!EU$7:EW$494)),"")</f>
        <v>25.14</v>
      </c>
      <c r="FS93" s="33" t="str">
        <f t="array" aca="1" ref="FS93" ca="1">IFERROR(_xlfn.STDEV.S(IF(('1. Database - raw'!EU$7:EW$494&gt;0)*('1. Database - raw'!$AD$7:$AD$494=$A93)*(INDIRECT($Q93,TRUE)=$O93),'1. Database - raw'!EU$7:EW$494)),"")</f>
        <v/>
      </c>
      <c r="FT93" s="15">
        <f t="array" aca="1" ref="FT93" ca="1">IFERROR(IF(COUNT(IF(('1. Database - raw'!EU$7:EW$494&gt;0)*('1. Database - raw'!$AD$7:$AD$494=$A93)*(INDIRECT($Q93,TRUE)=$O93),'1. Database - raw'!EU$7:EW$494))&gt;0,COUNT(IF(('1. Database - raw'!EU$7:EW$494&gt;0)*('1. Database - raw'!$AD$7:$AD$494=$A93)*(INDIRECT($Q93,TRUE)=$O93),'1. Database - raw'!EU$7:EW$494)),""),"")</f>
        <v>1</v>
      </c>
      <c r="FU93" s="14" t="str">
        <f t="shared" ca="1" si="256"/>
        <v/>
      </c>
      <c r="FV93" s="19" t="str">
        <f t="shared" ca="1" si="257"/>
        <v/>
      </c>
      <c r="FW93" s="19" t="str">
        <f t="shared" ca="1" si="258"/>
        <v/>
      </c>
      <c r="FX93" s="19">
        <f t="array" aca="1" ref="FX93" ca="1">IFERROR(AVERAGE(IF(('1. Database - raw'!FA$7:FC$494&gt;0)*('1. Database - raw'!$AD$7:$AD$494=$A93)*(INDIRECT($Q93,TRUE)=$O93),'1. Database - raw'!FA$7:FC$494)),"")</f>
        <v>9</v>
      </c>
      <c r="FY93" s="33" t="str">
        <f t="array" aca="1" ref="FY93" ca="1">IFERROR(_xlfn.STDEV.S(IF(('1. Database - raw'!FA$7:FC$494&gt;0)*('1. Database - raw'!$AD$7:$AD$494=$A93)*(INDIRECT($Q93,TRUE)=$O93),'1. Database - raw'!FA$7:FC$494)),"")</f>
        <v/>
      </c>
      <c r="FZ93" s="15">
        <f t="array" aca="1" ref="FZ93" ca="1">IFERROR(IF(COUNT(IF(('1. Database - raw'!FA$7:FC$494&gt;0)*('1. Database - raw'!$AD$7:$AD$494=$A93)*(INDIRECT($Q93,TRUE)=$O93),'1. Database - raw'!FA$7:FC$494))&gt;0,COUNT(IF(('1. Database - raw'!FA$7:FC$494&gt;0)*('1. Database - raw'!$AD$7:$AD$494=$A93)*(INDIRECT($Q93,TRUE)=$O93),'1. Database - raw'!FA$7:FC$494)),""),"")</f>
        <v>1</v>
      </c>
      <c r="GA93" s="14" t="str">
        <f t="shared" ca="1" si="259"/>
        <v/>
      </c>
      <c r="GB93" s="19" t="str">
        <f t="shared" ca="1" si="260"/>
        <v/>
      </c>
      <c r="GC93" s="19" t="str">
        <f t="shared" ca="1" si="261"/>
        <v/>
      </c>
      <c r="GD93" s="19">
        <f t="array" aca="1" ref="GD93" ca="1">IFERROR(AVERAGE(IF(('1. Database - raw'!FG$7:FI$494&gt;0)*('1. Database - raw'!$AD$7:$AD$494=$A93)*(INDIRECT($Q93,TRUE)=$O93),'1. Database - raw'!FG$7:FI$494)),"")</f>
        <v>6</v>
      </c>
      <c r="GE93" s="33" t="str">
        <f t="array" aca="1" ref="GE93" ca="1">IFERROR(_xlfn.STDEV.S(IF(('1. Database - raw'!FG$7:FI$494&gt;0)*('1. Database - raw'!$AD$7:$AD$494=$A93)*(INDIRECT($Q93,TRUE)=$O93),'1. Database - raw'!FG$7:FI$494)),"")</f>
        <v/>
      </c>
      <c r="GF93" s="15">
        <f t="array" aca="1" ref="GF93" ca="1">IFERROR(IF(COUNT(IF(('1. Database - raw'!FG$7:FI$494&gt;0)*('1. Database - raw'!$AD$7:$AD$494=$A93)*(INDIRECT($Q93,TRUE)=$O93),'1. Database - raw'!FG$7:FI$494))&gt;0,COUNT(IF(('1. Database - raw'!FG$7:FI$494&gt;0)*('1. Database - raw'!$AD$7:$AD$494=$A93)*(INDIRECT($Q93,TRUE)=$O93),'1. Database - raw'!FG$7:FI$494)),""),"")</f>
        <v>1</v>
      </c>
      <c r="GG93" s="14" t="str">
        <f t="shared" ca="1" si="262"/>
        <v/>
      </c>
      <c r="GH93" s="19" t="str">
        <f t="shared" ca="1" si="263"/>
        <v/>
      </c>
      <c r="GI93" s="19" t="str">
        <f t="shared" ca="1" si="264"/>
        <v/>
      </c>
      <c r="GJ93" s="19">
        <f t="array" aca="1" ref="GJ93" ca="1">IFERROR(AVERAGE(IF(('1. Database - raw'!FM$7:FO$494&gt;0)*('1. Database - raw'!$AD$7:$AD$494=$A93)*(INDIRECT($Q93,TRUE)=$O93),'1. Database - raw'!FM$7:FO$494)),"")</f>
        <v>9</v>
      </c>
      <c r="GK93" s="33" t="str">
        <f t="array" aca="1" ref="GK93" ca="1">IFERROR(_xlfn.STDEV.S(IF(('1. Database - raw'!FM$7:FO$494&gt;0)*('1. Database - raw'!$AD$7:$AD$494=$A93)*(INDIRECT($Q93,TRUE)=$O93),'1. Database - raw'!FM$7:FO$494)),"")</f>
        <v/>
      </c>
      <c r="GL93" s="15">
        <f t="array" aca="1" ref="GL93" ca="1">IFERROR(IF(COUNT(IF(('1. Database - raw'!FM$7:FO$494&gt;0)*('1. Database - raw'!$AD$7:$AD$494=$A93)*(INDIRECT($Q93,TRUE)=$O93),'1. Database - raw'!FM$7:FO$494))&gt;0,COUNT(IF(('1. Database - raw'!FM$7:FO$494&gt;0)*('1. Database - raw'!$AD$7:$AD$494=$A93)*(INDIRECT($Q93,TRUE)=$O93),'1. Database - raw'!FM$7:FO$494)),""),"")</f>
        <v>1</v>
      </c>
      <c r="GM93" s="14">
        <f t="shared" ca="1" si="265"/>
        <v>70.23821273091113</v>
      </c>
      <c r="GN93" s="19">
        <f t="shared" ca="1" si="266"/>
        <v>146.78236551961243</v>
      </c>
      <c r="GO93" s="19">
        <f t="shared" ca="1" si="267"/>
        <v>101.53684560056459</v>
      </c>
      <c r="GP93" s="19">
        <f t="array" aca="1" ref="GP93" ca="1">IFERROR(AVERAGE(IF(('1. Database - raw'!FS$7:FU$494&gt;0)*('1. Database - raw'!$AD$7:$AD$494=$A93)*(INDIRECT($Q93,TRUE)=$O93),'1. Database - raw'!FS$7:FU$494)),"")</f>
        <v>113.19354838709677</v>
      </c>
      <c r="GQ93" s="33">
        <f t="array" aca="1" ref="GQ93" ca="1">IFERROR(_xlfn.STDEV.S(IF(('1. Database - raw'!FS$7:FU$494&gt;0)*('1. Database - raw'!$AD$7:$AD$494=$A93)*(INDIRECT($Q93,TRUE)=$O93),'1. Database - raw'!FS$7:FU$494)),"")</f>
        <v>55.774107481183222</v>
      </c>
      <c r="GR93" s="15">
        <f t="array" aca="1" ref="GR93" ca="1">IFERROR(IF(COUNT(IF(('1. Database - raw'!FS$7:FU$494&gt;0)*('1. Database - raw'!$AD$7:$AD$494=$A93)*(INDIRECT($Q93,TRUE)=$O93),'1. Database - raw'!FS$7:FU$494))&gt;0,COUNT(IF(('1. Database - raw'!FS$7:FU$494&gt;0)*('1. Database - raw'!$AD$7:$AD$494=$A93)*(INDIRECT($Q93,TRUE)=$O93),'1. Database - raw'!FS$7:FU$494)),""),"")</f>
        <v>31</v>
      </c>
      <c r="GS93" s="14">
        <f t="shared" ca="1" si="268"/>
        <v>45.104479616776501</v>
      </c>
      <c r="GT93" s="19">
        <f t="shared" ca="1" si="269"/>
        <v>59.454101170155354</v>
      </c>
      <c r="GU93" s="19">
        <f t="shared" ca="1" si="270"/>
        <v>51.784614456062542</v>
      </c>
      <c r="GV93" s="19">
        <f t="array" aca="1" ref="GV93" ca="1">IFERROR(AVERAGE(IF(('1. Database - raw'!FY$7:GA$494&gt;0)*('1. Database - raw'!$AD$7:$AD$494=$A93)*(INDIRECT($Q93,TRUE)=$O93),'1. Database - raw'!FY$7:GA$494)),"")</f>
        <v>53.326666666666675</v>
      </c>
      <c r="GW93" s="33">
        <f t="array" aca="1" ref="GW93" ca="1">IFERROR(_xlfn.STDEV.S(IF(('1. Database - raw'!FY$7:GA$494&gt;0)*('1. Database - raw'!$AD$7:$AD$494=$A93)*(INDIRECT($Q93,TRUE)=$O93),'1. Database - raw'!FY$7:GA$494)),"")</f>
        <v>13.110458929165409</v>
      </c>
      <c r="GX93" s="15">
        <f t="array" aca="1" ref="GX93" ca="1">IFERROR(IF(COUNT(IF(('1. Database - raw'!FY$7:GA$494&gt;0)*('1. Database - raw'!$AD$7:$AD$494=$A93)*(INDIRECT($Q93,TRUE)=$O93),'1. Database - raw'!FY$7:GA$494))&gt;0,COUNT(IF(('1. Database - raw'!FY$7:GA$494&gt;0)*('1. Database - raw'!$AD$7:$AD$494=$A93)*(INDIRECT($Q93,TRUE)=$O93),'1. Database - raw'!FY$7:GA$494)),""),"")</f>
        <v>3</v>
      </c>
      <c r="GY93" s="14" t="str">
        <f t="shared" ca="1" si="271"/>
        <v/>
      </c>
      <c r="GZ93" s="19" t="str">
        <f t="shared" ca="1" si="272"/>
        <v/>
      </c>
      <c r="HA93" s="19" t="str">
        <f t="shared" ca="1" si="273"/>
        <v/>
      </c>
      <c r="HB93" s="19">
        <f t="array" aca="1" ref="HB93" ca="1">IFERROR(AVERAGE(IF(('1. Database - raw'!GE$7:GG$494&gt;0)*('1. Database - raw'!$AD$7:$AD$494=$A93)*(INDIRECT($Q93,TRUE)=$O93),'1. Database - raw'!GE$7:GG$494)),"")</f>
        <v>50</v>
      </c>
      <c r="HC93" s="33" t="str">
        <f t="array" aca="1" ref="HC93" ca="1">IFERROR(_xlfn.STDEV.S(IF(('1. Database - raw'!GE$7:GG$494&gt;0)*('1. Database - raw'!$AD$7:$AD$494=$A93)*(INDIRECT($Q93,TRUE)=$O93),'1. Database - raw'!GE$7:GG$494)),"")</f>
        <v/>
      </c>
      <c r="HD93" s="15">
        <f t="array" aca="1" ref="HD93" ca="1">IFERROR(IF(COUNT(IF(('1. Database - raw'!GE$7:GG$494&gt;0)*('1. Database - raw'!$AD$7:$AD$494=$A93)*(INDIRECT($Q93,TRUE)=$O93),'1. Database - raw'!GE$7:GG$494))&gt;0,COUNT(IF(('1. Database - raw'!GE$7:GG$494&gt;0)*('1. Database - raw'!$AD$7:$AD$494=$A93)*(INDIRECT($Q93,TRUE)=$O93),'1. Database - raw'!GE$7:GG$494)),""),"")</f>
        <v>1</v>
      </c>
      <c r="HE93" s="14" t="str">
        <f t="shared" ca="1" si="274"/>
        <v/>
      </c>
      <c r="HF93" s="19" t="str">
        <f t="shared" ca="1" si="275"/>
        <v/>
      </c>
      <c r="HG93" s="19" t="str">
        <f t="shared" ca="1" si="276"/>
        <v/>
      </c>
      <c r="HH93" s="19" t="str">
        <f t="array" aca="1" ref="HH93" ca="1">IFERROR(AVERAGE(IF(('1. Database - raw'!GK$7:GM$494&gt;0)*('1. Database - raw'!$AD$7:$AD$494=$A93)*(INDIRECT($Q93,TRUE)=$O93),'1. Database - raw'!GK$7:GM$494)),"")</f>
        <v/>
      </c>
      <c r="HI93" s="33" t="str">
        <f t="array" aca="1" ref="HI93" ca="1">IFERROR(_xlfn.STDEV.S(IF(('1. Database - raw'!GK$7:GM$494&gt;0)*('1. Database - raw'!$AD$7:$AD$494=$A93)*(INDIRECT($Q93,TRUE)=$O93),'1. Database - raw'!GK$7:GM$494)),"")</f>
        <v/>
      </c>
      <c r="HJ93" s="15" t="str">
        <f t="array" aca="1" ref="HJ93" ca="1">IFERROR(IF(COUNT(IF(('1. Database - raw'!GK$7:GM$494&gt;0)*('1. Database - raw'!$AD$7:$AD$494=$A93)*(INDIRECT($Q93,TRUE)=$O93),'1. Database - raw'!GK$7:GM$494))&gt;0,COUNT(IF(('1. Database - raw'!GK$7:GM$494&gt;0)*('1. Database - raw'!$AD$7:$AD$494=$A93)*(INDIRECT($Q93,TRUE)=$O93),'1. Database - raw'!GK$7:GM$494)),""),"")</f>
        <v/>
      </c>
      <c r="HK93" s="14" t="str">
        <f t="shared" ca="1" si="277"/>
        <v/>
      </c>
      <c r="HL93" s="19" t="str">
        <f t="shared" ca="1" si="278"/>
        <v/>
      </c>
      <c r="HM93" s="19" t="str">
        <f t="shared" ca="1" si="279"/>
        <v/>
      </c>
      <c r="HN93" s="19" t="str">
        <f t="array" aca="1" ref="HN93" ca="1">IFERROR(AVERAGE(IF(('1. Database - raw'!GQ$7:GS$494&gt;0)*('1. Database - raw'!$AD$7:$AD$494=$A93)*(INDIRECT($Q93,TRUE)=$O93),'1. Database - raw'!GQ$7:GS$494)),"")</f>
        <v/>
      </c>
      <c r="HO93" s="33" t="str">
        <f t="array" aca="1" ref="HO93" ca="1">IFERROR(_xlfn.STDEV.S(IF(('1. Database - raw'!GQ$7:GS$494&gt;0)*('1. Database - raw'!$AD$7:$AD$494=$A93)*(INDIRECT($Q93,TRUE)=$O93),'1. Database - raw'!GQ$7:GS$494)),"")</f>
        <v/>
      </c>
      <c r="HP93" s="15" t="str">
        <f t="array" aca="1" ref="HP93" ca="1">IFERROR(IF(COUNT(IF(('1. Database - raw'!GQ$7:GS$494&gt;0)*('1. Database - raw'!$AD$7:$AD$494=$A93)*(INDIRECT($Q93,TRUE)=$O93),'1. Database - raw'!GQ$7:GS$494))&gt;0,COUNT(IF(('1. Database - raw'!GQ$7:GS$494&gt;0)*('1. Database - raw'!$AD$7:$AD$494=$A93)*(INDIRECT($Q93,TRUE)=$O93),'1. Database - raw'!GQ$7:GS$494)),""),"")</f>
        <v/>
      </c>
      <c r="HQ93" s="14">
        <f t="shared" ca="1" si="280"/>
        <v>22.943633257261791</v>
      </c>
      <c r="HR93" s="19">
        <f t="shared" ca="1" si="281"/>
        <v>58.555880383335648</v>
      </c>
      <c r="HS93" s="19">
        <f t="shared" ca="1" si="282"/>
        <v>36.653576149829412</v>
      </c>
      <c r="HT93" s="19">
        <f t="array" aca="1" ref="HT93" ca="1">IFERROR(AVERAGE(IF(('1. Database - raw'!GW$7:GY$494&gt;0)*('1. Database - raw'!$AD$7:$AD$494=$A93)*(INDIRECT($Q93,TRUE)=$O93),'1. Database - raw'!GW$7:GY$494)),"")</f>
        <v>39.715000000000003</v>
      </c>
      <c r="HU93" s="33">
        <f t="array" aca="1" ref="HU93" ca="1">IFERROR(_xlfn.STDEV.S(IF(('1. Database - raw'!GW$7:GY$494&gt;0)*('1. Database - raw'!$AD$7:$AD$494=$A93)*(INDIRECT($Q93,TRUE)=$O93),'1. Database - raw'!GW$7:GY$494)),"")</f>
        <v>16.567511883200822</v>
      </c>
      <c r="HV93" s="15">
        <f t="array" aca="1" ref="HV93" ca="1">IFERROR(IF(COUNT(IF(('1. Database - raw'!GW$7:GY$494&gt;0)*('1. Database - raw'!$AD$7:$AD$494=$A93)*(INDIRECT($Q93,TRUE)=$O93),'1. Database - raw'!GW$7:GY$494))&gt;0,COUNT(IF(('1. Database - raw'!GW$7:GY$494&gt;0)*('1. Database - raw'!$AD$7:$AD$494=$A93)*(INDIRECT($Q93,TRUE)=$O93),'1. Database - raw'!GW$7:GY$494)),""),"")</f>
        <v>2</v>
      </c>
      <c r="HW93" s="14" t="str">
        <f t="shared" ca="1" si="283"/>
        <v/>
      </c>
      <c r="HX93" s="19" t="str">
        <f t="shared" ca="1" si="284"/>
        <v/>
      </c>
      <c r="HY93" s="19" t="str">
        <f t="shared" ca="1" si="285"/>
        <v/>
      </c>
      <c r="HZ93" s="19" t="str">
        <f t="array" aca="1" ref="HZ93" ca="1">IFERROR(AVERAGE(IF(('1. Database - raw'!HC$7:HE$494&gt;0)*('1. Database - raw'!$AD$7:$AD$494=$A93)*(INDIRECT($Q93,TRUE)=$O93),'1. Database - raw'!HC$7:HE$494)),"")</f>
        <v/>
      </c>
      <c r="IA93" s="33" t="str">
        <f t="array" aca="1" ref="IA93" ca="1">IFERROR(_xlfn.STDEV.S(IF(('1. Database - raw'!HC$7:HE$494&gt;0)*('1. Database - raw'!$AD$7:$AD$494=$A93)*(INDIRECT($Q93,TRUE)=$O93),'1. Database - raw'!HC$7:HE$494)),"")</f>
        <v/>
      </c>
      <c r="IB93" s="15" t="str">
        <f t="array" aca="1" ref="IB93" ca="1">IFERROR(IF(COUNT(IF(('1. Database - raw'!HC$7:HE$494&gt;0)*('1. Database - raw'!$AD$7:$AD$494=$A93)*(INDIRECT($Q93,TRUE)=$O93),'1. Database - raw'!HC$7:HE$494))&gt;0,COUNT(IF(('1. Database - raw'!HC$7:HE$494&gt;0)*('1. Database - raw'!$AD$7:$AD$494=$A93)*(INDIRECT($Q93,TRUE)=$O93),'1. Database - raw'!HC$7:HE$494)),""),"")</f>
        <v/>
      </c>
      <c r="IC93" s="14" t="str">
        <f t="shared" ca="1" si="286"/>
        <v/>
      </c>
      <c r="ID93" s="19" t="str">
        <f t="shared" ca="1" si="287"/>
        <v/>
      </c>
      <c r="IE93" s="19" t="str">
        <f t="shared" ca="1" si="288"/>
        <v/>
      </c>
      <c r="IF93" s="19" t="str">
        <f t="array" aca="1" ref="IF93" ca="1">IFERROR(AVERAGE(IF(('1. Database - raw'!HI$7:HK$494&gt;0)*('1. Database - raw'!$AD$7:$AD$494=$A93)*(INDIRECT($Q93,TRUE)=$O93),'1. Database - raw'!HI$7:HK$494)),"")</f>
        <v/>
      </c>
      <c r="IG93" s="33" t="str">
        <f t="array" aca="1" ref="IG93" ca="1">IFERROR(_xlfn.STDEV.S(IF(('1. Database - raw'!HI$7:HK$494&gt;0)*('1. Database - raw'!$AD$7:$AD$494=$A93)*(INDIRECT($Q93,TRUE)=$O93),'1. Database - raw'!HI$7:HK$494)),"")</f>
        <v/>
      </c>
      <c r="IH93" s="15" t="str">
        <f t="array" aca="1" ref="IH93" ca="1">IFERROR(IF(COUNT(IF(('1. Database - raw'!HI$7:HK$494&gt;0)*('1. Database - raw'!$AD$7:$AD$494=$A93)*(INDIRECT($Q93,TRUE)=$O93),'1. Database - raw'!HI$7:HK$494))&gt;0,COUNT(IF(('1. Database - raw'!HI$7:HK$494&gt;0)*('1. Database - raw'!$AD$7:$AD$494=$A93)*(INDIRECT($Q93,TRUE)=$O93),'1. Database - raw'!HI$7:HK$494)),""),"")</f>
        <v/>
      </c>
      <c r="II93" s="14" t="str">
        <f t="shared" ca="1" si="289"/>
        <v/>
      </c>
      <c r="IJ93" s="19" t="str">
        <f t="shared" ca="1" si="290"/>
        <v/>
      </c>
      <c r="IK93" s="19" t="str">
        <f t="shared" ca="1" si="291"/>
        <v/>
      </c>
      <c r="IL93" s="19" t="str">
        <f t="array" aca="1" ref="IL93" ca="1">IFERROR(AVERAGE(IF(('1. Database - raw'!HO$7:HQ$494&gt;0)*('1. Database - raw'!$AD$7:$AD$494=$A93)*(INDIRECT($Q93,TRUE)=$O93),'1. Database - raw'!HO$7:HQ$494)),"")</f>
        <v/>
      </c>
      <c r="IM93" s="33" t="str">
        <f t="array" aca="1" ref="IM93" ca="1">IFERROR(_xlfn.STDEV.S(IF(('1. Database - raw'!HO$7:HQ$494&gt;0)*('1. Database - raw'!$AD$7:$AD$494=$A93)*(INDIRECT($Q93,TRUE)=$O93),'1. Database - raw'!HO$7:HQ$494)),"")</f>
        <v/>
      </c>
      <c r="IN93" s="15" t="str">
        <f t="array" aca="1" ref="IN93" ca="1">IFERROR(IF(COUNT(IF(('1. Database - raw'!HO$7:HQ$494&gt;0)*('1. Database - raw'!$AD$7:$AD$494=$A93)*(INDIRECT($Q93,TRUE)=$O93),'1. Database - raw'!HO$7:HQ$494))&gt;0,COUNT(IF(('1. Database - raw'!HO$7:HQ$494&gt;0)*('1. Database - raw'!$AD$7:$AD$494=$A93)*(INDIRECT($Q93,TRUE)=$O93),'1. Database - raw'!HO$7:HQ$494)),""),"")</f>
        <v/>
      </c>
      <c r="IO93" s="14">
        <f t="shared" ca="1" si="292"/>
        <v>56.720431644463034</v>
      </c>
      <c r="IP93" s="19">
        <f t="shared" ca="1" si="293"/>
        <v>83.099400494276168</v>
      </c>
      <c r="IQ93" s="19">
        <f t="shared" ca="1" si="294"/>
        <v>68.654452626406169</v>
      </c>
      <c r="IR93" s="19">
        <f t="array" aca="1" ref="IR93" ca="1">IFERROR(AVERAGE(IF(('1. Database - raw'!HU$7:HW$494&gt;0)*('1. Database - raw'!$AD$7:$AD$494=$A93)*(INDIRECT($Q93,TRUE)=$O93),'1. Database - raw'!HU$7:HW$494)),"")</f>
        <v>72.617857142857147</v>
      </c>
      <c r="IS93" s="33">
        <f t="array" aca="1" ref="IS93" ca="1">IFERROR(_xlfn.STDEV.S(IF(('1. Database - raw'!HU$7:HW$494&gt;0)*('1. Database - raw'!$AD$7:$AD$494=$A93)*(INDIRECT($Q93,TRUE)=$O93),'1. Database - raw'!HU$7:HW$494)),"")</f>
        <v>25.028651042672536</v>
      </c>
      <c r="IT93" s="15">
        <f t="array" aca="1" ref="IT93" ca="1">IFERROR(IF(COUNT(IF(('1. Database - raw'!HU$7:HW$494&gt;0)*('1. Database - raw'!$AD$7:$AD$494=$A93)*(INDIRECT($Q93,TRUE)=$O93),'1. Database - raw'!HU$7:HW$494))&gt;0,COUNT(IF(('1. Database - raw'!HU$7:HW$494&gt;0)*('1. Database - raw'!$AD$7:$AD$494=$A93)*(INDIRECT($Q93,TRUE)=$O93),'1. Database - raw'!HU$7:HW$494)),""),"")</f>
        <v>28</v>
      </c>
      <c r="IU93" s="14" t="str">
        <f t="shared" ca="1" si="295"/>
        <v/>
      </c>
      <c r="IV93" s="19" t="str">
        <f t="shared" ca="1" si="296"/>
        <v/>
      </c>
      <c r="IW93" s="19" t="str">
        <f t="shared" ca="1" si="297"/>
        <v/>
      </c>
      <c r="IX93" s="19">
        <f t="array" aca="1" ref="IX93" ca="1">IFERROR(AVERAGE(IF(('1. Database - raw'!IA$7:IC$494&gt;0)*('1. Database - raw'!$AD$7:$AD$494=$A93)*(INDIRECT($Q93,TRUE)=$O93),'1. Database - raw'!IA$7:IC$494)),"")</f>
        <v>190</v>
      </c>
      <c r="IY93" s="33" t="str">
        <f t="array" aca="1" ref="IY93" ca="1">IFERROR(_xlfn.STDEV.S(IF(('1. Database - raw'!IA$7:IC$494&gt;0)*('1. Database - raw'!$AD$7:$AD$494=$A93)*(INDIRECT($Q93,TRUE)=$O93),'1. Database - raw'!IA$7:IC$494)),"")</f>
        <v/>
      </c>
      <c r="IZ93" s="15">
        <f t="array" aca="1" ref="IZ93" ca="1">IFERROR(IF(COUNT(IF(('1. Database - raw'!IA$7:IC$494&gt;0)*('1. Database - raw'!$AD$7:$AD$494=$A93)*(INDIRECT($Q93,TRUE)=$O93),'1. Database - raw'!IA$7:IC$494))&gt;0,COUNT(IF(('1. Database - raw'!IA$7:IC$494&gt;0)*('1. Database - raw'!$AD$7:$AD$494=$A93)*(INDIRECT($Q93,TRUE)=$O93),'1. Database - raw'!IA$7:IC$494)),""),"")</f>
        <v>1</v>
      </c>
      <c r="JA93" s="14">
        <f t="shared" ca="1" si="298"/>
        <v>83.32705970510159</v>
      </c>
      <c r="JB93" s="19">
        <f t="shared" ca="1" si="299"/>
        <v>119.78422569260329</v>
      </c>
      <c r="JC93" s="19">
        <f t="shared" ca="1" si="300"/>
        <v>99.906292724817476</v>
      </c>
      <c r="JD93" s="19">
        <f t="array" aca="1" ref="JD93" ca="1">IFERROR(AVERAGE(IF(('1. Database - raw'!IG$7:II$494&gt;0)*('1. Database - raw'!$AD$7:$AD$494=$A93)*(INDIRECT($Q93,TRUE)=$O93),'1. Database - raw'!IG$7:II$494)),"")</f>
        <v>104.25</v>
      </c>
      <c r="JE93" s="33">
        <f t="array" aca="1" ref="JE93" ca="1">IFERROR(_xlfn.STDEV.S(IF(('1. Database - raw'!IG$7:II$494&gt;0)*('1. Database - raw'!$AD$7:$AD$494=$A93)*(INDIRECT($Q93,TRUE)=$O93),'1. Database - raw'!IG$7:II$494)),"")</f>
        <v>31.073836797752115</v>
      </c>
      <c r="JF93" s="15">
        <f t="array" aca="1" ref="JF93" ca="1">IFERROR(IF(COUNT(IF(('1. Database - raw'!IG$7:II$494&gt;0)*('1. Database - raw'!$AD$7:$AD$494=$A93)*(INDIRECT($Q93,TRUE)=$O93),'1. Database - raw'!IG$7:II$494))&gt;0,COUNT(IF(('1. Database - raw'!IG$7:II$494&gt;0)*('1. Database - raw'!$AD$7:$AD$494=$A93)*(INDIRECT($Q93,TRUE)=$O93),'1. Database - raw'!IG$7:II$494)),""),"")</f>
        <v>4</v>
      </c>
      <c r="JG93" s="145">
        <f t="shared" ca="1" si="301"/>
        <v>8.2193939627080326</v>
      </c>
      <c r="JH93" s="146">
        <f t="shared" ca="1" si="302"/>
        <v>13.125034464762164</v>
      </c>
      <c r="JI93" s="146">
        <f t="shared" ca="1" si="303"/>
        <v>10.386521508185547</v>
      </c>
      <c r="JJ93" s="146">
        <f t="array" aca="1" ref="JJ93" ca="1">IFERROR(AVERAGE(IF(('1. Database - raw'!IM$7:IO$494&gt;0)*('1. Database - raw'!$AD$7:$AD$494=$A93)*(INDIRECT($Q93,TRUE)=$O93),'1. Database - raw'!IM$7:IO$494)),"")</f>
        <v>11.132432432432433</v>
      </c>
      <c r="JK93" s="277">
        <f t="array" aca="1" ref="JK93" ca="1">IFERROR(_xlfn.STDEV.S(IF(('1. Database - raw'!IM$7:IO$494&gt;0)*('1. Database - raw'!$AD$7:$AD$494=$A93)*(INDIRECT($Q93,TRUE)=$O93),'1. Database - raw'!IM$7:IO$494)),"")</f>
        <v>4.2941183016264661</v>
      </c>
      <c r="JL93" s="15">
        <f t="array" aca="1" ref="JL93" ca="1">IFERROR(IF(COUNT(IF(('1. Database - raw'!IM$7:IO$494&gt;0)*('1. Database - raw'!$AD$7:$AD$494=$A93)*(INDIRECT($Q93,TRUE)=$O93),'1. Database - raw'!IM$7:IO$494))&gt;0,COUNT(IF(('1. Database - raw'!IM$7:IO$494&gt;0)*('1. Database - raw'!$AD$7:$AD$494=$A93)*(INDIRECT($Q93,TRUE)=$O93),'1. Database - raw'!IM$7:IO$494)),""),"")</f>
        <v>37</v>
      </c>
      <c r="JM93" s="145" t="str">
        <f t="shared" ca="1" si="304"/>
        <v/>
      </c>
      <c r="JN93" s="146" t="str">
        <f t="shared" ca="1" si="305"/>
        <v/>
      </c>
      <c r="JO93" s="146" t="str">
        <f t="shared" ca="1" si="306"/>
        <v/>
      </c>
      <c r="JP93" s="146" t="str">
        <f t="array" aca="1" ref="JP93" ca="1">IFERROR(AVERAGE(IF(('1. Database - raw'!IS$7:IU$494&gt;0)*('1. Database - raw'!$AD$7:$AD$494=$A93)*(INDIRECT($Q93,TRUE)=$O93),'1. Database - raw'!IS$7:IU$494)),"")</f>
        <v/>
      </c>
      <c r="JQ93" s="277" t="str">
        <f t="array" aca="1" ref="JQ93" ca="1">IFERROR(_xlfn.STDEV.S(IF(('1. Database - raw'!IS$7:IU$494&gt;0)*('1. Database - raw'!$AD$7:$AD$494=$A93)*(INDIRECT($Q93,TRUE)=$O93),'1. Database - raw'!IS$7:IU$494)),"")</f>
        <v/>
      </c>
      <c r="JR93" s="15" t="str">
        <f t="array" aca="1" ref="JR93" ca="1">IFERROR(IF(COUNT(IF(('1. Database - raw'!IS$7:IU$494&gt;0)*('1. Database - raw'!$AD$7:$AD$494=$A93)*(INDIRECT($Q93,TRUE)=$O93),'1. Database - raw'!IS$7:IU$494))&gt;0,COUNT(IF(('1. Database - raw'!IS$7:IU$494&gt;0)*('1. Database - raw'!$AD$7:$AD$494=$A93)*(INDIRECT($Q93,TRUE)=$O93),'1. Database - raw'!IS$7:IU$494)),""),"")</f>
        <v/>
      </c>
      <c r="JS93" s="145" t="str">
        <f t="shared" ca="1" si="307"/>
        <v/>
      </c>
      <c r="JT93" s="146" t="str">
        <f t="shared" ca="1" si="308"/>
        <v/>
      </c>
      <c r="JU93" s="146" t="str">
        <f t="shared" ca="1" si="309"/>
        <v/>
      </c>
      <c r="JV93" s="146" t="str">
        <f t="array" aca="1" ref="JV93" ca="1">IFERROR(AVERAGE(IF(('1. Database - raw'!IY$7:JA$494&gt;0)*('1. Database - raw'!$AD$7:$AD$494=$A93)*(INDIRECT($Q93,TRUE)=$O93),'1. Database - raw'!IY$7:JA$494)),"")</f>
        <v/>
      </c>
      <c r="JW93" s="277" t="str">
        <f t="array" aca="1" ref="JW93" ca="1">IFERROR(_xlfn.STDEV.S(IF(('1. Database - raw'!IY$7:JA$494&gt;0)*('1. Database - raw'!$AD$7:$AD$494=$A93)*(INDIRECT($Q93,TRUE)=$O93),'1. Database - raw'!IY$7:JA$494)),"")</f>
        <v/>
      </c>
      <c r="JX93" s="15" t="str">
        <f t="array" aca="1" ref="JX93" ca="1">IFERROR(IF(COUNT(IF(('1. Database - raw'!IY$7:JA$494&gt;0)*('1. Database - raw'!$AD$7:$AD$494=$A93)*(INDIRECT($Q93,TRUE)=$O93),'1. Database - raw'!IY$7:JA$494))&gt;0,COUNT(IF(('1. Database - raw'!IY$7:JA$494&gt;0)*('1. Database - raw'!$AD$7:$AD$494=$A93)*(INDIRECT($Q93,TRUE)=$O93),'1. Database - raw'!IY$7:JA$494)),""),"")</f>
        <v/>
      </c>
      <c r="JY93" s="145" t="str">
        <f t="shared" ca="1" si="310"/>
        <v/>
      </c>
      <c r="JZ93" s="146" t="str">
        <f t="shared" ca="1" si="311"/>
        <v/>
      </c>
      <c r="KA93" s="146" t="str">
        <f t="shared" ca="1" si="312"/>
        <v/>
      </c>
      <c r="KB93" s="146" t="str">
        <f t="array" aca="1" ref="KB93" ca="1">IFERROR(AVERAGE(IF(('1. Database - raw'!JE$7:JG$494&gt;0)*('1. Database - raw'!$AD$7:$AD$494=$A93)*(INDIRECT($Q93,TRUE)=$O93),'1. Database - raw'!JE$7:JG$494)),"")</f>
        <v/>
      </c>
      <c r="KC93" s="277" t="str">
        <f t="array" aca="1" ref="KC93" ca="1">IFERROR(_xlfn.STDEV.S(IF(('1. Database - raw'!JE$7:JG$494&gt;0)*('1. Database - raw'!$AD$7:$AD$494=$A93)*(INDIRECT($Q93,TRUE)=$O93),'1. Database - raw'!JE$7:JG$494)),"")</f>
        <v/>
      </c>
      <c r="KD93" s="15" t="str">
        <f t="array" aca="1" ref="KD93" ca="1">IFERROR(IF(COUNT(IF(('1. Database - raw'!JE$7:JG$494&gt;0)*('1. Database - raw'!$AD$7:$AD$494=$A93)*(INDIRECT($Q93,TRUE)=$O93),'1. Database - raw'!JE$7:JG$494))&gt;0,COUNT(IF(('1. Database - raw'!JE$7:JG$494&gt;0)*('1. Database - raw'!$AD$7:$AD$494=$A93)*(INDIRECT($Q93,TRUE)=$O93),'1. Database - raw'!JE$7:JG$494)),""),"")</f>
        <v/>
      </c>
      <c r="KE93" s="145" t="str">
        <f t="shared" ca="1" si="313"/>
        <v/>
      </c>
      <c r="KF93" s="146" t="str">
        <f t="shared" ca="1" si="314"/>
        <v/>
      </c>
      <c r="KG93" s="146" t="str">
        <f t="shared" ca="1" si="315"/>
        <v/>
      </c>
      <c r="KH93" s="146" t="str">
        <f t="array" aca="1" ref="KH93" ca="1">IFERROR(AVERAGE(IF(('1. Database - raw'!JK$7:JM$494&gt;0)*('1. Database - raw'!$AD$7:$AD$494=$A93)*(INDIRECT($Q93,TRUE)=$O93),'1. Database - raw'!JK$7:JM$494)),"")</f>
        <v/>
      </c>
      <c r="KI93" s="277" t="str">
        <f t="array" aca="1" ref="KI93" ca="1">IFERROR(_xlfn.STDEV.S(IF(('1. Database - raw'!JK$7:JM$494&gt;0)*('1. Database - raw'!$AD$7:$AD$494=$A93)*(INDIRECT($Q93,TRUE)=$O93),'1. Database - raw'!JK$7:JM$494)),"")</f>
        <v/>
      </c>
      <c r="KJ93" s="15" t="str">
        <f t="array" aca="1" ref="KJ93" ca="1">IFERROR(IF(COUNT(IF(('1. Database - raw'!JK$7:JM$494&gt;0)*('1. Database - raw'!$AD$7:$AD$494=$A93)*(INDIRECT($Q93,TRUE)=$O93),'1. Database - raw'!JK$7:JM$494))&gt;0,COUNT(IF(('1. Database - raw'!JK$7:JM$494&gt;0)*('1. Database - raw'!$AD$7:$AD$494=$A93)*(INDIRECT($Q93,TRUE)=$O93),'1. Database - raw'!JK$7:JM$494)),""),"")</f>
        <v/>
      </c>
      <c r="KK93" s="145" t="str">
        <f t="shared" ca="1" si="316"/>
        <v/>
      </c>
      <c r="KL93" s="146" t="str">
        <f t="shared" ca="1" si="317"/>
        <v/>
      </c>
      <c r="KM93" s="146" t="str">
        <f t="shared" ca="1" si="318"/>
        <v/>
      </c>
      <c r="KN93" s="146">
        <f t="array" aca="1" ref="KN93" ca="1">IFERROR(AVERAGE(IF(('1. Database - raw'!JQ$7:JS$494&gt;0)*('1. Database - raw'!$AD$7:$AD$494=$A93)*(INDIRECT($Q93,TRUE)=$O93),'1. Database - raw'!JQ$7:JS$494)),"")</f>
        <v>2.8</v>
      </c>
      <c r="KO93" s="277" t="str">
        <f t="array" aca="1" ref="KO93" ca="1">IFERROR(_xlfn.STDEV.S(IF(('1. Database - raw'!JQ$7:JS$494&gt;0)*('1. Database - raw'!$AD$7:$AD$494=$A93)*(INDIRECT($Q93,TRUE)=$O93),'1. Database - raw'!JQ$7:JS$494)),"")</f>
        <v/>
      </c>
      <c r="KP93" s="15">
        <f t="array" aca="1" ref="KP93" ca="1">IFERROR(IF(COUNT(IF(('1. Database - raw'!JQ$7:JS$494&gt;0)*('1. Database - raw'!$AD$7:$AD$494=$A93)*(INDIRECT($Q93,TRUE)=$O93),'1. Database - raw'!JQ$7:JS$494))&gt;0,COUNT(IF(('1. Database - raw'!JQ$7:JS$494&gt;0)*('1. Database - raw'!$AD$7:$AD$494=$A93)*(INDIRECT($Q93,TRUE)=$O93),'1. Database - raw'!JQ$7:JS$494)),""),"")</f>
        <v>1</v>
      </c>
      <c r="KQ93" s="145" t="str">
        <f t="shared" ca="1" si="319"/>
        <v/>
      </c>
      <c r="KR93" s="146" t="str">
        <f t="shared" ca="1" si="320"/>
        <v/>
      </c>
      <c r="KS93" s="146" t="str">
        <f t="shared" ca="1" si="321"/>
        <v/>
      </c>
      <c r="KT93" s="146" t="str">
        <f t="array" aca="1" ref="KT93" ca="1">IFERROR(AVERAGE(IF(('1. Database - raw'!JW$7:JY$494&gt;0)*('1. Database - raw'!$AD$7:$AD$494=$A93)*(INDIRECT($Q93,TRUE)=$O93),'1. Database - raw'!JW$7:JY$494)),"")</f>
        <v/>
      </c>
      <c r="KU93" s="277" t="str">
        <f t="array" aca="1" ref="KU93" ca="1">IFERROR(_xlfn.STDEV.S(IF(('1. Database - raw'!JW$7:JY$494&gt;0)*('1. Database - raw'!$AD$7:$AD$494=$A93)*(INDIRECT($Q93,TRUE)=$O93),'1. Database - raw'!JW$7:JY$494)),"")</f>
        <v/>
      </c>
      <c r="KV93" s="15" t="str">
        <f t="array" aca="1" ref="KV93" ca="1">IFERROR(IF(COUNT(IF(('1. Database - raw'!JW$7:JY$494&gt;0)*('1. Database - raw'!$AD$7:$AD$494=$A93)*(INDIRECT($Q93,TRUE)=$O93),'1. Database - raw'!JW$7:JY$494))&gt;0,COUNT(IF(('1. Database - raw'!JW$7:JY$494&gt;0)*('1. Database - raw'!$AD$7:$AD$494=$A93)*(INDIRECT($Q93,TRUE)=$O93),'1. Database - raw'!JW$7:JY$494)),""),"")</f>
        <v/>
      </c>
      <c r="KW93" s="145" t="str">
        <f t="shared" ca="1" si="322"/>
        <v/>
      </c>
      <c r="KX93" s="146" t="str">
        <f t="shared" ca="1" si="323"/>
        <v/>
      </c>
      <c r="KY93" s="146" t="str">
        <f t="shared" ca="1" si="324"/>
        <v/>
      </c>
      <c r="KZ93" s="146" t="str">
        <f t="array" aca="1" ref="KZ93" ca="1">IFERROR(AVERAGE(IF(('1. Database - raw'!KC$7:KE$494&gt;0)*('1. Database - raw'!$AD$7:$AD$494=$A93)*(INDIRECT($Q93,TRUE)=$O93),'1. Database - raw'!KC$7:KE$494)),"")</f>
        <v/>
      </c>
      <c r="LA93" s="277" t="str">
        <f t="array" aca="1" ref="LA93" ca="1">IFERROR(_xlfn.STDEV.S(IF(('1. Database - raw'!KC$7:KE$494&gt;0)*('1. Database - raw'!$AD$7:$AD$494=$A93)*(INDIRECT($Q93,TRUE)=$O93),'1. Database - raw'!KC$7:KE$494)),"")</f>
        <v/>
      </c>
      <c r="LB93" s="15" t="str">
        <f t="array" aca="1" ref="LB93" ca="1">IFERROR(IF(COUNT(IF(('1. Database - raw'!KC$7:KE$494&gt;0)*('1. Database - raw'!$AD$7:$AD$494=$A93)*(INDIRECT($Q93,TRUE)=$O93),'1. Database - raw'!KC$7:KE$494))&gt;0,COUNT(IF(('1. Database - raw'!KC$7:KE$494&gt;0)*('1. Database - raw'!$AD$7:$AD$494=$A93)*(INDIRECT($Q93,TRUE)=$O93),'1. Database - raw'!KC$7:KE$494)),""),"")</f>
        <v/>
      </c>
      <c r="LC93" s="145" t="str">
        <f t="shared" ca="1" si="325"/>
        <v/>
      </c>
      <c r="LD93" s="146" t="str">
        <f t="shared" ca="1" si="326"/>
        <v/>
      </c>
      <c r="LE93" s="146" t="str">
        <f t="shared" ca="1" si="327"/>
        <v/>
      </c>
      <c r="LF93" s="146" t="str">
        <f t="array" aca="1" ref="LF93" ca="1">IFERROR(AVERAGE(IF(('1. Database - raw'!KI$7:KK$494&gt;0)*('1. Database - raw'!$AD$7:$AD$494=$A93)*(INDIRECT($Q93,TRUE)=$O93),'1. Database - raw'!KI$7:KK$494)),"")</f>
        <v/>
      </c>
      <c r="LG93" s="277" t="str">
        <f t="array" aca="1" ref="LG93" ca="1">IFERROR(_xlfn.STDEV.S(IF(('1. Database - raw'!KI$7:KK$494&gt;0)*('1. Database - raw'!$AD$7:$AD$494=$A93)*(INDIRECT($Q93,TRUE)=$O93),'1. Database - raw'!KI$7:KK$494)),"")</f>
        <v/>
      </c>
      <c r="LH93" s="15" t="str">
        <f t="array" aca="1" ref="LH93" ca="1">IFERROR(IF(COUNT(IF(('1. Database - raw'!KI$7:KK$494&gt;0)*('1. Database - raw'!$AD$7:$AD$494=$A93)*(INDIRECT($Q93,TRUE)=$O93),'1. Database - raw'!KI$7:KK$494))&gt;0,COUNT(IF(('1. Database - raw'!KI$7:KK$494&gt;0)*('1. Database - raw'!$AD$7:$AD$494=$A93)*(INDIRECT($Q93,TRUE)=$O93),'1. Database - raw'!KI$7:KK$494)),""),"")</f>
        <v/>
      </c>
      <c r="LI93" s="145">
        <f t="shared" ca="1" si="328"/>
        <v>0.99489177115010174</v>
      </c>
      <c r="LJ93" s="146">
        <f t="shared" ca="1" si="329"/>
        <v>2.508658975710671</v>
      </c>
      <c r="LK93" s="146">
        <f t="shared" ca="1" si="330"/>
        <v>1.5798240951309703</v>
      </c>
      <c r="LL93" s="146">
        <f t="array" aca="1" ref="LL93" ca="1">IFERROR(AVERAGE(IF(('1. Database - raw'!KO$7:KQ$494&gt;0)*('1. Database - raw'!$AD$7:$AD$494=$A93)*(INDIRECT($Q93,TRUE)=$O93),'1. Database - raw'!KO$7:KQ$494)),"")</f>
        <v>1.8106451612903227</v>
      </c>
      <c r="LM93" s="277">
        <f t="array" aca="1" ref="LM93" ca="1">IFERROR(_xlfn.STDEV.S(IF(('1. Database - raw'!KO$7:KQ$494&gt;0)*('1. Database - raw'!$AD$7:$AD$494=$A93)*(INDIRECT($Q93,TRUE)=$O93),'1. Database - raw'!KO$7:KQ$494)),"")</f>
        <v>1.013893273423033</v>
      </c>
      <c r="LN93" s="15">
        <f t="array" aca="1" ref="LN93" ca="1">IFERROR(IF(COUNT(IF(('1. Database - raw'!KO$7:KQ$494&gt;0)*('1. Database - raw'!$AD$7:$AD$494=$A93)*(INDIRECT($Q93,TRUE)=$O93),'1. Database - raw'!KO$7:KQ$494))&gt;0,COUNT(IF(('1. Database - raw'!KO$7:KQ$494&gt;0)*('1. Database - raw'!$AD$7:$AD$494=$A93)*(INDIRECT($Q93,TRUE)=$O93),'1. Database - raw'!KO$7:KQ$494)),""),"")</f>
        <v>31</v>
      </c>
      <c r="LO93" s="145">
        <f t="shared" ca="1" si="331"/>
        <v>1.62</v>
      </c>
      <c r="LP93" s="146">
        <f t="shared" ca="1" si="332"/>
        <v>1.62</v>
      </c>
      <c r="LQ93" s="146">
        <f t="shared" ca="1" si="333"/>
        <v>1.62</v>
      </c>
      <c r="LR93" s="146">
        <f t="array" aca="1" ref="LR93" ca="1">IFERROR(AVERAGE(IF(('1. Database - raw'!KU$7:KW$494&gt;0)*('1. Database - raw'!$AD$7:$AD$494=$A93)*(INDIRECT($Q93,TRUE)=$O93),'1. Database - raw'!KU$7:KW$494)),"")</f>
        <v>1.62</v>
      </c>
      <c r="LS93" s="277">
        <f t="array" aca="1" ref="LS93" ca="1">IFERROR(_xlfn.STDEV.S(IF(('1. Database - raw'!KU$7:KW$494&gt;0)*('1. Database - raw'!$AD$7:$AD$494=$A93)*(INDIRECT($Q93,TRUE)=$O93),'1. Database - raw'!KU$7:KW$494)),"")</f>
        <v>0</v>
      </c>
      <c r="LT93" s="15">
        <f t="array" aca="1" ref="LT93" ca="1">IFERROR(IF(COUNT(IF(('1. Database - raw'!KU$7:KW$494&gt;0)*('1. Database - raw'!$AD$7:$AD$494=$A93)*(INDIRECT($Q93,TRUE)=$O93),'1. Database - raw'!KU$7:KW$494))&gt;0,COUNT(IF(('1. Database - raw'!KU$7:KW$494&gt;0)*('1. Database - raw'!$AD$7:$AD$494=$A93)*(INDIRECT($Q93,TRUE)=$O93),'1. Database - raw'!KU$7:KW$494)),""),"")</f>
        <v>2</v>
      </c>
      <c r="LU93" s="145" t="str">
        <f t="shared" ca="1" si="334"/>
        <v/>
      </c>
      <c r="LV93" s="146" t="str">
        <f t="shared" ca="1" si="335"/>
        <v/>
      </c>
      <c r="LW93" s="146" t="str">
        <f t="shared" ca="1" si="336"/>
        <v/>
      </c>
      <c r="LX93" s="146" t="str">
        <f t="array" aca="1" ref="LX93" ca="1">IFERROR(AVERAGE(IF(('1. Database - raw'!LA$7:LC$494&gt;0)*('1. Database - raw'!$AD$7:$AD$494=$A93)*(INDIRECT($Q93,TRUE)=$O93),'1. Database - raw'!LA$7:LC$494)),"")</f>
        <v/>
      </c>
      <c r="LY93" s="277" t="str">
        <f t="array" aca="1" ref="LY93" ca="1">IFERROR(_xlfn.STDEV.S(IF(('1. Database - raw'!LA$7:LC$494&gt;0)*('1. Database - raw'!$AD$7:$AD$494=$A93)*(INDIRECT($Q93,TRUE)=$O93),'1. Database - raw'!LA$7:LC$494)),"")</f>
        <v/>
      </c>
      <c r="LZ93" s="15" t="str">
        <f t="array" aca="1" ref="LZ93" ca="1">IFERROR(IF(COUNT(IF(('1. Database - raw'!LA$7:LC$494&gt;0)*('1. Database - raw'!$AD$7:$AD$494=$A93)*(INDIRECT($Q93,TRUE)=$O93),'1. Database - raw'!LA$7:LC$494))&gt;0,COUNT(IF(('1. Database - raw'!LA$7:LC$494&gt;0)*('1. Database - raw'!$AD$7:$AD$494=$A93)*(INDIRECT($Q93,TRUE)=$O93),'1. Database - raw'!LA$7:LC$494)),""),"")</f>
        <v/>
      </c>
      <c r="MA93" s="145" t="str">
        <f t="shared" ca="1" si="337"/>
        <v/>
      </c>
      <c r="MB93" s="146" t="str">
        <f t="shared" ca="1" si="338"/>
        <v/>
      </c>
      <c r="MC93" s="146" t="str">
        <f t="shared" ca="1" si="339"/>
        <v/>
      </c>
      <c r="MD93" s="146" t="str">
        <f t="array" aca="1" ref="MD93" ca="1">IFERROR(AVERAGE(IF(('1. Database - raw'!LG$7:LI$494&gt;0)*('1. Database - raw'!$AD$7:$AD$494=$A93)*(INDIRECT($Q93,TRUE)=$O93),'1. Database - raw'!LG$7:LI$494)),"")</f>
        <v/>
      </c>
      <c r="ME93" s="277" t="str">
        <f t="array" aca="1" ref="ME93" ca="1">IFERROR(_xlfn.STDEV.S(IF(('1. Database - raw'!LG$7:LI$494&gt;0)*('1. Database - raw'!$AD$7:$AD$494=$A93)*(INDIRECT($Q93,TRUE)=$O93),'1. Database - raw'!LG$7:LI$494)),"")</f>
        <v/>
      </c>
      <c r="MF93" s="15" t="str">
        <f t="array" aca="1" ref="MF93" ca="1">IFERROR(IF(COUNT(IF(('1. Database - raw'!LG$7:LI$494&gt;0)*('1. Database - raw'!$AD$7:$AD$494=$A93)*(INDIRECT($Q93,TRUE)=$O93),'1. Database - raw'!LG$7:LI$494))&gt;0,COUNT(IF(('1. Database - raw'!LG$7:LI$494&gt;0)*('1. Database - raw'!$AD$7:$AD$494=$A93)*(INDIRECT($Q93,TRUE)=$O93),'1. Database - raw'!LG$7:LI$494)),""),"")</f>
        <v/>
      </c>
      <c r="MG93" s="145" t="str">
        <f t="shared" ca="1" si="340"/>
        <v/>
      </c>
      <c r="MH93" s="146" t="str">
        <f t="shared" ca="1" si="341"/>
        <v/>
      </c>
      <c r="MI93" s="146" t="str">
        <f t="shared" ca="1" si="342"/>
        <v/>
      </c>
      <c r="MJ93" s="146" t="str">
        <f t="array" aca="1" ref="MJ93" ca="1">IFERROR(AVERAGE(IF(('1. Database - raw'!LM$7:LO$494&gt;0)*('1. Database - raw'!$AD$7:$AD$494=$A93)*(INDIRECT($Q93,TRUE)=$O93),'1. Database - raw'!LM$7:LO$494)),"")</f>
        <v/>
      </c>
      <c r="MK93" s="277" t="str">
        <f t="array" aca="1" ref="MK93" ca="1">IFERROR(_xlfn.STDEV.S(IF(('1. Database - raw'!LM$7:LO$494&gt;0)*('1. Database - raw'!$AD$7:$AD$494=$A93)*(INDIRECT($Q93,TRUE)=$O93),'1. Database - raw'!LM$7:LO$494)),"")</f>
        <v/>
      </c>
      <c r="ML93" s="15" t="str">
        <f t="array" aca="1" ref="ML93" ca="1">IFERROR(IF(COUNT(IF(('1. Database - raw'!LM$7:LO$494&gt;0)*('1. Database - raw'!$AD$7:$AD$494=$A93)*(INDIRECT($Q93,TRUE)=$O93),'1. Database - raw'!LM$7:LO$494))&gt;0,COUNT(IF(('1. Database - raw'!LM$7:LO$494&gt;0)*('1. Database - raw'!$AD$7:$AD$494=$A93)*(INDIRECT($Q93,TRUE)=$O93),'1. Database - raw'!LM$7:LO$494)),""),"")</f>
        <v/>
      </c>
      <c r="MM93" s="145">
        <f t="shared" ca="1" si="343"/>
        <v>0.29581311250863612</v>
      </c>
      <c r="MN93" s="146">
        <f t="shared" ca="1" si="344"/>
        <v>7.1120486418650906</v>
      </c>
      <c r="MO93" s="146">
        <f t="shared" ca="1" si="345"/>
        <v>1.450461045689587</v>
      </c>
      <c r="MP93" s="146">
        <f t="array" aca="1" ref="MP93" ca="1">IFERROR(AVERAGE(IF(('1. Database - raw'!LS$7:LU$494&gt;0)*('1. Database - raw'!$AD$7:$AD$494=$A93)*(INDIRECT($Q93,TRUE)=$O93),'1. Database - raw'!LS$7:LU$494)),"")</f>
        <v>2.0333333333333332</v>
      </c>
      <c r="MQ93" s="277">
        <f t="array" aca="1" ref="MQ93" ca="1">IFERROR(_xlfn.STDEV.S(IF(('1. Database - raw'!LS$7:LU$494&gt;0)*('1. Database - raw'!$AD$7:$AD$494=$A93)*(INDIRECT($Q93,TRUE)=$O93),'1. Database - raw'!LS$7:LU$494)),"")</f>
        <v>1.9976319313961055</v>
      </c>
      <c r="MR93" s="15">
        <f t="array" aca="1" ref="MR93" ca="1">IFERROR(IF(COUNT(IF(('1. Database - raw'!LS$7:LU$494&gt;0)*('1. Database - raw'!$AD$7:$AD$494=$A93)*(INDIRECT($Q93,TRUE)=$O93),'1. Database - raw'!LS$7:LU$494))&gt;0,COUNT(IF(('1. Database - raw'!LS$7:LU$494&gt;0)*('1. Database - raw'!$AD$7:$AD$494=$A93)*(INDIRECT($Q93,TRUE)=$O93),'1. Database - raw'!LS$7:LU$494)),""),"")</f>
        <v>3</v>
      </c>
      <c r="MS93" s="145" t="str">
        <f t="shared" ca="1" si="346"/>
        <v/>
      </c>
      <c r="MT93" s="146" t="str">
        <f t="shared" ca="1" si="347"/>
        <v/>
      </c>
      <c r="MU93" s="146" t="str">
        <f t="shared" ca="1" si="348"/>
        <v/>
      </c>
      <c r="MV93" s="146" t="str">
        <f t="array" aca="1" ref="MV93" ca="1">IFERROR(AVERAGE(IF(('1. Database - raw'!LY$7:MA$494&gt;0)*('1. Database - raw'!$AD$7:$AD$494=$A93)*(INDIRECT($Q93,TRUE)=$O93),'1. Database - raw'!LY$7:MA$494)),"")</f>
        <v/>
      </c>
      <c r="MW93" s="277" t="str">
        <f t="array" aca="1" ref="MW93" ca="1">IFERROR(_xlfn.STDEV.S(IF(('1. Database - raw'!LY$7:MA$494&gt;0)*('1. Database - raw'!$AD$7:$AD$494=$A93)*(INDIRECT($Q93,TRUE)=$O93),'1. Database - raw'!LY$7:MA$494)),"")</f>
        <v/>
      </c>
      <c r="MX93" s="15" t="str">
        <f t="array" aca="1" ref="MX93" ca="1">IFERROR(IF(COUNT(IF(('1. Database - raw'!LY$7:MA$494&gt;0)*('1. Database - raw'!$AD$7:$AD$494=$A93)*(INDIRECT($Q93,TRUE)=$O93),'1. Database - raw'!LY$7:MA$494))&gt;0,COUNT(IF(('1. Database - raw'!LY$7:MA$494&gt;0)*('1. Database - raw'!$AD$7:$AD$494=$A93)*(INDIRECT($Q93,TRUE)=$O93),'1. Database - raw'!LY$7:MA$494)),""),"")</f>
        <v/>
      </c>
      <c r="MY93" s="145" t="str">
        <f t="shared" ca="1" si="349"/>
        <v/>
      </c>
      <c r="MZ93" s="146" t="str">
        <f t="shared" ca="1" si="350"/>
        <v/>
      </c>
      <c r="NA93" s="146" t="str">
        <f t="shared" ca="1" si="351"/>
        <v/>
      </c>
      <c r="NB93" s="146" t="str">
        <f t="array" aca="1" ref="NB93" ca="1">IFERROR(AVERAGE(IF(('1. Database - raw'!ME$7:MG$494&gt;0)*('1. Database - raw'!$AD$7:$AD$494=$A93)*(INDIRECT($Q93,TRUE)=$O93),'1. Database - raw'!ME$7:MG$494)),"")</f>
        <v/>
      </c>
      <c r="NC93" s="277" t="str">
        <f t="array" aca="1" ref="NC93" ca="1">IFERROR(_xlfn.STDEV.S(IF(('1. Database - raw'!ME$7:MG$494&gt;0)*('1. Database - raw'!$AD$7:$AD$494=$A93)*(INDIRECT($Q93,TRUE)=$O93),'1. Database - raw'!ME$7:MG$494)),"")</f>
        <v/>
      </c>
      <c r="ND93" s="15" t="str">
        <f t="array" aca="1" ref="ND93" ca="1">IFERROR(IF(COUNT(IF(('1. Database - raw'!ME$7:MG$494&gt;0)*('1. Database - raw'!$AD$7:$AD$494=$A93)*(INDIRECT($Q93,TRUE)=$O93),'1. Database - raw'!ME$7:MG$494))&gt;0,COUNT(IF(('1. Database - raw'!ME$7:MG$494&gt;0)*('1. Database - raw'!$AD$7:$AD$494=$A93)*(INDIRECT($Q93,TRUE)=$O93),'1. Database - raw'!ME$7:MG$494)),""),"")</f>
        <v/>
      </c>
      <c r="NE93" s="145" t="str">
        <f t="shared" ca="1" si="352"/>
        <v/>
      </c>
      <c r="NF93" s="146" t="str">
        <f t="shared" ca="1" si="353"/>
        <v/>
      </c>
      <c r="NG93" s="146" t="str">
        <f t="shared" ca="1" si="354"/>
        <v/>
      </c>
      <c r="NH93" s="146" t="str">
        <f t="array" aca="1" ref="NH93" ca="1">IFERROR(AVERAGE(IF(('1. Database - raw'!MK$7:MM$494&gt;0)*('1. Database - raw'!$AD$7:$AD$494=$A93)*(INDIRECT($Q93,TRUE)=$O93),'1. Database - raw'!MK$7:MM$494)),"")</f>
        <v/>
      </c>
      <c r="NI93" s="277" t="str">
        <f t="array" aca="1" ref="NI93" ca="1">IFERROR(_xlfn.STDEV.S(IF(('1. Database - raw'!MK$7:MM$494&gt;0)*('1. Database - raw'!$AD$7:$AD$494=$A93)*(INDIRECT($Q93,TRUE)=$O93),'1. Database - raw'!MK$7:MM$494)),"")</f>
        <v/>
      </c>
      <c r="NJ93" s="15" t="str">
        <f t="array" aca="1" ref="NJ93" ca="1">IFERROR(IF(COUNT(IF(('1. Database - raw'!MK$7:MM$494&gt;0)*('1. Database - raw'!$AD$7:$AD$494=$A93)*(INDIRECT($Q93,TRUE)=$O93),'1. Database - raw'!MK$7:MM$494))&gt;0,COUNT(IF(('1. Database - raw'!MK$7:MM$494&gt;0)*('1. Database - raw'!$AD$7:$AD$494=$A93)*(INDIRECT($Q93,TRUE)=$O93),'1. Database - raw'!MK$7:MM$494)),""),"")</f>
        <v/>
      </c>
      <c r="NK93" s="145">
        <f t="shared" ca="1" si="355"/>
        <v>2.7632143418950199</v>
      </c>
      <c r="NL93" s="146">
        <f t="shared" ca="1" si="356"/>
        <v>5.2077964999860153</v>
      </c>
      <c r="NM93" s="146">
        <f t="shared" ca="1" si="357"/>
        <v>3.7934493509775562</v>
      </c>
      <c r="NN93" s="146">
        <f t="array" aca="1" ref="NN93" ca="1">IFERROR(AVERAGE(IF(('1. Database - raw'!MQ$7:MS$494&gt;0)*('1. Database - raw'!$AD$7:$AD$494=$A93)*(INDIRECT($Q93,TRUE)=$O93),'1. Database - raw'!MQ$7:MS$494)),"")</f>
        <v>4.1399887755102043</v>
      </c>
      <c r="NO93" s="277">
        <f t="array" aca="1" ref="NO93" ca="1">IFERROR(_xlfn.STDEV.S(IF(('1. Database - raw'!MQ$7:MS$494&gt;0)*('1. Database - raw'!$AD$7:$AD$494=$A93)*(INDIRECT($Q93,TRUE)=$O93),'1. Database - raw'!MQ$7:MS$494)),"")</f>
        <v>1.8095555438543196</v>
      </c>
      <c r="NP93" s="15">
        <f t="array" aca="1" ref="NP93" ca="1">IFERROR(IF(COUNT(IF(('1. Database - raw'!MQ$7:MS$494&gt;0)*('1. Database - raw'!$AD$7:$AD$494=$A93)*(INDIRECT($Q93,TRUE)=$O93),'1. Database - raw'!MQ$7:MS$494))&gt;0,COUNT(IF(('1. Database - raw'!MQ$7:MS$494&gt;0)*('1. Database - raw'!$AD$7:$AD$494=$A93)*(INDIRECT($Q93,TRUE)=$O93),'1. Database - raw'!MQ$7:MS$494)),""),"")</f>
        <v>10</v>
      </c>
      <c r="NQ93" s="145">
        <f t="shared" ca="1" si="358"/>
        <v>2.4618141993841514</v>
      </c>
      <c r="NR93" s="146">
        <f t="shared" ca="1" si="359"/>
        <v>3.6284221942507688</v>
      </c>
      <c r="NS93" s="146">
        <f t="shared" ca="1" si="360"/>
        <v>2.9887290407742118</v>
      </c>
      <c r="NT93" s="146">
        <f t="array" aca="1" ref="NT93" ca="1">IFERROR(AVERAGE(IF(('1. Database - raw'!MW$7:MY$494&gt;0)*('1. Database - raw'!$AD$7:$AD$494=$A93)*(INDIRECT($Q93,TRUE)=$O93),'1. Database - raw'!MW$7:MY$494)),"")</f>
        <v>3.1416666666666662</v>
      </c>
      <c r="NU93" s="277">
        <f t="array" aca="1" ref="NU93" ca="1">IFERROR(_xlfn.STDEV.S(IF(('1. Database - raw'!MW$7:MY$494&gt;0)*('1. Database - raw'!$AD$7:$AD$494=$A93)*(INDIRECT($Q93,TRUE)=$O93),'1. Database - raw'!MW$7:MY$494)),"")</f>
        <v>1.0178293897636621</v>
      </c>
      <c r="NV93" s="15">
        <f t="array" aca="1" ref="NV93" ca="1">IFERROR(IF(COUNT(IF(('1. Database - raw'!MW$7:MY$494&gt;0)*('1. Database - raw'!$AD$7:$AD$494=$A93)*(INDIRECT($Q93,TRUE)=$O93),'1. Database - raw'!MW$7:MY$494))&gt;0,COUNT(IF(('1. Database - raw'!MW$7:MY$494&gt;0)*('1. Database - raw'!$AD$7:$AD$494=$A93)*(INDIRECT($Q93,TRUE)=$O93),'1. Database - raw'!MW$7:MY$494)),""),"")</f>
        <v>6</v>
      </c>
      <c r="NW93" s="145">
        <f t="shared" ca="1" si="361"/>
        <v>1.2612663010229916</v>
      </c>
      <c r="NX93" s="146">
        <f t="shared" ca="1" si="362"/>
        <v>1.3155276278583257</v>
      </c>
      <c r="NY93" s="146">
        <f t="shared" ca="1" si="363"/>
        <v>1.288111278221886</v>
      </c>
      <c r="NZ93" s="146">
        <f t="array" aca="1" ref="NZ93" ca="1">IFERROR(AVERAGE(IF(('1. Database - raw'!NC$7:NE$494&gt;0)*('1. Database - raw'!$AD$7:$AD$494=$A93)*(INDIRECT($Q93,TRUE)=$O93),'1. Database - raw'!NC$7:NE$494)),"")</f>
        <v>1.2959999999999998</v>
      </c>
      <c r="OA93" s="277">
        <f t="array" aca="1" ref="OA93" ca="1">IFERROR(_xlfn.STDEV.S(IF(('1. Database - raw'!NC$7:NE$494&gt;0)*('1. Database - raw'!$AD$7:$AD$494=$A93)*(INDIRECT($Q93,TRUE)=$O93),'1. Database - raw'!NC$7:NE$494)),"")</f>
        <v>0.14365162537780404</v>
      </c>
      <c r="OB93" s="15">
        <f t="array" aca="1" ref="OB93" ca="1">IFERROR(IF(COUNT(IF(('1. Database - raw'!NC$7:NE$494&gt;0)*('1. Database - raw'!$AD$7:$AD$494=$A93)*(INDIRECT($Q93,TRUE)=$O93),'1. Database - raw'!NC$7:NE$494))&gt;0,COUNT(IF(('1. Database - raw'!NC$7:NE$494&gt;0)*('1. Database - raw'!$AD$7:$AD$494=$A93)*(INDIRECT($Q93,TRUE)=$O93),'1. Database - raw'!NC$7:NE$494)),""),"")</f>
        <v>20</v>
      </c>
      <c r="OC93" s="145" t="str">
        <f t="shared" ca="1" si="364"/>
        <v/>
      </c>
      <c r="OD93" s="146" t="str">
        <f t="shared" ca="1" si="365"/>
        <v/>
      </c>
      <c r="OE93" s="146" t="str">
        <f t="shared" ca="1" si="366"/>
        <v/>
      </c>
      <c r="OF93" s="146" t="str">
        <f t="array" aca="1" ref="OF93" ca="1">IFERROR(AVERAGE(IF(('1. Database - raw'!NI$7:NK$494&gt;0)*('1. Database - raw'!$AD$7:$AD$494=$A93)*(INDIRECT($Q93,TRUE)=$O93),'1. Database - raw'!NI$7:NK$494)),"")</f>
        <v/>
      </c>
      <c r="OG93" s="277" t="str">
        <f t="array" aca="1" ref="OG93" ca="1">IFERROR(_xlfn.STDEV.S(IF(('1. Database - raw'!NI$7:NK$494&gt;0)*('1. Database - raw'!$AD$7:$AD$494=$A93)*(INDIRECT($Q93,TRUE)=$O93),'1. Database - raw'!NI$7:NK$494)),"")</f>
        <v/>
      </c>
      <c r="OH93" s="15" t="str">
        <f t="array" aca="1" ref="OH93" ca="1">IFERROR(IF(COUNT(IF(('1. Database - raw'!NI$7:NK$494&gt;0)*('1. Database - raw'!$AD$7:$AD$494=$A93)*(INDIRECT($Q93,TRUE)=$O93),'1. Database - raw'!NI$7:NK$494))&gt;0,COUNT(IF(('1. Database - raw'!NI$7:NK$494&gt;0)*('1. Database - raw'!$AD$7:$AD$494=$A93)*(INDIRECT($Q93,TRUE)=$O93),'1. Database - raw'!NI$7:NK$494)),""),"")</f>
        <v/>
      </c>
    </row>
    <row r="94" spans="1:398" ht="15.75" thickBot="1" x14ac:dyDescent="0.3">
      <c r="A94" s="133" t="s">
        <v>553</v>
      </c>
      <c r="B94" s="1332"/>
      <c r="C94" s="69"/>
      <c r="D94" s="27"/>
      <c r="E94" s="27"/>
      <c r="F94" s="62"/>
      <c r="G94" s="62" t="s">
        <v>617</v>
      </c>
      <c r="H94" s="62"/>
      <c r="I94" s="62"/>
      <c r="J94" s="62"/>
      <c r="K94" s="62"/>
      <c r="L94" s="62"/>
      <c r="M94" s="62"/>
      <c r="N94" s="63"/>
      <c r="O94" s="170" t="str">
        <f t="array" ref="O94">INDEX(A94:N94,IF(MIN(IF(C94:N94&lt;&gt;"",COLUMN(C94:N94)))&gt;0,MIN(IF(C94:N94&lt;&gt;"",COLUMN(C94:N94))),""))</f>
        <v>Tropical</v>
      </c>
      <c r="P94" s="165">
        <f t="shared" si="383"/>
        <v>5</v>
      </c>
      <c r="Q94" s="43" t="str">
        <f ca="1">"'" &amp; $S$4 &amp; "'!" &amp; ADDRESS(ROW('1. Database - raw'!$A$7),MATCH($C$2,'1. Database - raw'!$6:$6,0)+MATCH(O94,$C94:$N94,0)-1,1) &amp; ":" &amp; ADDRESS(LOOKUP(2,1/('1. Database - raw'!A:A&lt;&gt;""),ROW('1. Database - raw'!A:A)),MATCH($C$2,'1. Database - raw'!$6:$6,0)+MATCH(O94,$C94:$N94,0)-1,1)</f>
        <v>'1. Database - raw'!$AI$7:$AI$494</v>
      </c>
      <c r="R94" s="26"/>
      <c r="S94" s="179"/>
      <c r="T94" s="207">
        <f t="shared" ref="T94:AC102" ca="1" si="393">IFERROR(IF(INDIRECT(ADDRESS(ROW(94:94),MATCH(T$2,$BQ$2:$OH$2,0)+COLUMN($BQ:$BQ)+4,4,1),TRUE)&gt;=10,INDIRECT(ADDRESS(ROW(94:94),MATCH(T$2,$BQ$2:$OH$2,0)+COLUMN($BQ:$BQ)+1,4,1),TRUE)/INDIRECT(ADDRESS(ROW($5:$5),MATCH(T$2,$BQ$2:$OH$2,0)+COLUMN($BQ:$BQ)+1,2,1),TRUE),""),"")</f>
        <v>1.1656108436030124</v>
      </c>
      <c r="U94" s="126">
        <f t="shared" ca="1" si="393"/>
        <v>1.1959570185846882</v>
      </c>
      <c r="V94" s="126">
        <f t="shared" ca="1" si="393"/>
        <v>1.0699065622911383</v>
      </c>
      <c r="W94" s="126" t="str">
        <f t="shared" ca="1" si="393"/>
        <v/>
      </c>
      <c r="X94" s="126" t="str">
        <f t="shared" ca="1" si="393"/>
        <v/>
      </c>
      <c r="Y94" s="126" t="str">
        <f t="shared" ca="1" si="393"/>
        <v/>
      </c>
      <c r="Z94" s="126">
        <f t="shared" ca="1" si="393"/>
        <v>1.1117163234238949</v>
      </c>
      <c r="AA94" s="126" t="str">
        <f t="shared" ca="1" si="393"/>
        <v/>
      </c>
      <c r="AB94" s="126" t="str">
        <f t="shared" ca="1" si="393"/>
        <v/>
      </c>
      <c r="AC94" s="126">
        <f t="shared" ca="1" si="393"/>
        <v>1.3627562368819339</v>
      </c>
      <c r="AD94" s="126" t="str">
        <f t="shared" ref="AD94:AM102" ca="1" si="394">IFERROR(IF(INDIRECT(ADDRESS(ROW(94:94),MATCH(AD$2,$BQ$2:$OH$2,0)+COLUMN($BQ:$BQ)+4,4,1),TRUE)&gt;=10,INDIRECT(ADDRESS(ROW(94:94),MATCH(AD$2,$BQ$2:$OH$2,0)+COLUMN($BQ:$BQ)+1,4,1),TRUE)/INDIRECT(ADDRESS(ROW($5:$5),MATCH(AD$2,$BQ$2:$OH$2,0)+COLUMN($BQ:$BQ)+1,2,1),TRUE),""),"")</f>
        <v/>
      </c>
      <c r="AE94" s="126" t="str">
        <f t="shared" ca="1" si="394"/>
        <v/>
      </c>
      <c r="AF94" s="126" t="str">
        <f t="shared" ca="1" si="394"/>
        <v/>
      </c>
      <c r="AG94" s="126">
        <f t="shared" ca="1" si="394"/>
        <v>1.1002853628949953</v>
      </c>
      <c r="AH94" s="126" t="str">
        <f t="shared" ca="1" si="394"/>
        <v/>
      </c>
      <c r="AI94" s="126" t="str">
        <f t="shared" ca="1" si="394"/>
        <v/>
      </c>
      <c r="AJ94" s="126">
        <f t="shared" ca="1" si="394"/>
        <v>0.58597306440409658</v>
      </c>
      <c r="AK94" s="126" t="str">
        <f t="shared" ca="1" si="394"/>
        <v/>
      </c>
      <c r="AL94" s="126" t="str">
        <f t="shared" ca="1" si="394"/>
        <v/>
      </c>
      <c r="AM94" s="127">
        <f t="shared" ca="1" si="394"/>
        <v>1.0988518610756801</v>
      </c>
      <c r="AN94" s="187"/>
      <c r="AO94" s="10" t="s">
        <v>30</v>
      </c>
      <c r="AP94" s="23" t="s">
        <v>616</v>
      </c>
      <c r="AQ94" s="495">
        <f t="array" ref="AQ94">IFERROR(AVERAGE(IF(('1. Database - raw'!AW$7:AY$494&gt;0)*('1. Database - raw'!$AD$7:$AD$494=$A94)*('1. Database - raw'!$AH$7:$AH$494=$AO94)*('1. Database - raw'!$AI$7:$AI$494=$AP94),'1. Database - raw'!AW$7:AY$494))/$BT$5,"")</f>
        <v>0.72645092288585644</v>
      </c>
      <c r="AR94" s="495">
        <f t="array" ref="AR94">IFERROR(AVERAGE(IF(('1. Database - raw'!BC$7:BE$494&gt;0)*('1. Database - raw'!$AD$7:$AD$494=$A94)*('1. Database - raw'!$AH$7:$AH$494=$AO94)*('1. Database - raw'!$AI$7:$AI$494=$AP94),'1. Database - raw'!BC$7:BE$494))/$BZ$5,"")</f>
        <v>1.7524217178411661</v>
      </c>
      <c r="AS94" s="495">
        <f t="shared" si="388"/>
        <v>1.2394363203635113</v>
      </c>
      <c r="AT94" s="536">
        <f t="shared" ca="1" si="389"/>
        <v>0.87388990370600994</v>
      </c>
      <c r="AU94" s="493" t="s">
        <v>486</v>
      </c>
      <c r="AV94" s="493" t="s">
        <v>627</v>
      </c>
      <c r="AW94" s="536" t="e">
        <f t="shared" ca="1" si="390"/>
        <v>#VALUE!</v>
      </c>
      <c r="AX94" s="23"/>
      <c r="AY94" s="23"/>
      <c r="AZ94" s="23"/>
      <c r="BA94" s="23"/>
      <c r="BB94" s="23"/>
      <c r="BC94" s="187"/>
      <c r="BD94" s="239"/>
      <c r="BE94" s="239"/>
      <c r="BF94" s="239"/>
      <c r="BG94" s="239"/>
      <c r="BH94" s="291"/>
      <c r="BI94" s="478">
        <f t="shared" ca="1" si="367"/>
        <v>1.1807839310938504</v>
      </c>
      <c r="BJ94" s="549">
        <f t="shared" ca="1" si="206"/>
        <v>1.0674757259259178</v>
      </c>
      <c r="BK94" s="570"/>
      <c r="BL94" s="549">
        <f t="shared" ca="1" si="391"/>
        <v>1.2372362801529144</v>
      </c>
      <c r="BM94" s="549">
        <f t="shared" ca="1" si="392"/>
        <v>0.84312921364954596</v>
      </c>
      <c r="BN94" s="570"/>
      <c r="BO94" s="254"/>
      <c r="BP94" s="170" t="str">
        <f t="shared" si="210"/>
        <v>Tropical</v>
      </c>
      <c r="BQ94" s="66">
        <f t="shared" ca="1" si="376"/>
        <v>69.844976799914207</v>
      </c>
      <c r="BR94" s="64">
        <f t="shared" ca="1" si="377"/>
        <v>154.53870044121766</v>
      </c>
      <c r="BS94" s="64">
        <f t="shared" ca="1" si="378"/>
        <v>103.89298314614774</v>
      </c>
      <c r="BT94" s="64">
        <f t="array" aca="1" ref="BT94" ca="1">IFERROR(AVERAGE(IF(('1. Database - raw'!AW$7:AY$494&gt;0)*('1. Database - raw'!$AD$7:$AD$494=$A94)*('1. Database - raw'!$AP$7:$AP$494&lt;&gt;Dropdown!$AM$11)*(INDIRECT($Q94,TRUE)=$O94),'1. Database - raw'!AW$7:AY$494)),"")</f>
        <v>117.00690163934428</v>
      </c>
      <c r="BU94" s="97">
        <f t="array" aca="1" ref="BU94" ca="1">IFERROR(_xlfn.STDEV.S(IF(('1. Database - raw'!AW$7:AY$494&gt;0)*('1. Database - raw'!$AD$7:$AD$494=$A94)*('1. Database - raw'!$AP$7:$AP$494&lt;&gt;Dropdown!$AM$11)*(INDIRECT($Q94,TRUE)=$O94),'1. Database - raw'!AW$7:AY$494)),"")</f>
        <v>60.616275401827181</v>
      </c>
      <c r="BV94" s="67">
        <f t="array" aca="1" ref="BV94" ca="1">IFERROR(IF(COUNT(IF(('1. Database - raw'!AW$7:AY$494&gt;0)*('1. Database - raw'!$AD$7:$AD$494=$A94)*('1. Database - raw'!$AP$7:$AP$494&lt;&gt;Dropdown!$AM$11)*(INDIRECT($Q94,TRUE)=$O94),'1. Database - raw'!AW$7:AY$494))&gt;0,COUNT(IF(('1. Database - raw'!AW$7:AY$494&gt;0)*('1. Database - raw'!$AD$7:$AD$494=$A94)*('1. Database - raw'!$AP$7:$AP$494&lt;&gt;Dropdown!$AM$11)*(INDIRECT($Q94,TRUE)=$O94),'1. Database - raw'!AW$7:AY$494)),""),"")</f>
        <v>61</v>
      </c>
      <c r="BW94" s="66">
        <f t="shared" ca="1" si="370"/>
        <v>61.184041844260939</v>
      </c>
      <c r="BX94" s="64">
        <f t="shared" ca="1" si="371"/>
        <v>134.09809119507349</v>
      </c>
      <c r="BY94" s="64">
        <f t="shared" ca="1" si="372"/>
        <v>90.57959606288216</v>
      </c>
      <c r="BZ94" s="64">
        <f t="array" aca="1" ref="BZ94" ca="1">IFERROR(AVERAGE(IF(('1. Database - raw'!BC$7:BE$494&gt;0)*('1. Database - raw'!$AD$7:$AD$494=$A94)*('1. Database - raw'!$AP$7:$AP$494&lt;&gt;Dropdown!$AM$11)*(INDIRECT($Q94,TRUE)=$O94),'1. Database - raw'!BC$7:BE$494)),"")</f>
        <v>101.84444444444443</v>
      </c>
      <c r="CA94" s="97">
        <f t="array" aca="1" ref="CA94" ca="1">IFERROR(_xlfn.STDEV.S(IF(('1. Database - raw'!BC$7:BE$494&gt;0)*('1. Database - raw'!$AD$7:$AD$494=$A94)*('1. Database - raw'!$AP$7:$AP$494&lt;&gt;Dropdown!$AM$11)*(INDIRECT($Q94,TRUE)=$O94),'1. Database - raw'!BC$7:BE$494)),"")</f>
        <v>52.347904815468134</v>
      </c>
      <c r="CB94" s="67">
        <f t="array" aca="1" ref="CB94" ca="1">IFERROR(IF(COUNT(IF(('1. Database - raw'!BC$7:BE$494&gt;0)*('1. Database - raw'!$AD$7:$AD$494=$A94)*('1. Database - raw'!$AP$7:$AP$494&lt;&gt;Dropdown!$AM$11)*(INDIRECT($Q94,TRUE)=$O94),'1. Database - raw'!BC$7:BE$494))&gt;0,COUNT(IF(('1. Database - raw'!BC$7:BE$494&gt;0)*('1. Database - raw'!$AD$7:$AD$494=$A94)*('1. Database - raw'!$AP$7:$AP$494&lt;&gt;Dropdown!$AM$11)*(INDIRECT($Q94,TRUE)=$O94),'1. Database - raw'!BC$7:BE$494)),""),"")</f>
        <v>54</v>
      </c>
      <c r="CC94" s="107">
        <f t="shared" ca="1" si="373"/>
        <v>0.71084674466172304</v>
      </c>
      <c r="CD94" s="108">
        <f t="shared" ca="1" si="374"/>
        <v>0.82561430416911796</v>
      </c>
      <c r="CE94" s="108">
        <f t="shared" ca="1" si="375"/>
        <v>0.76608435597182845</v>
      </c>
      <c r="CF94" s="108">
        <f t="array" aca="1" ref="CF94" ca="1">IFERROR(AVERAGE(IF(('1. Database - raw'!BI$7:BK$494&gt;0)*('1. Database - raw'!$AD$7:$AD$494=$A94)*('1. Database - raw'!$AP$7:$AP$494&lt;&gt;Dropdown!$AM$11)*(INDIRECT($Q94,TRUE)=$O94),'1. Database - raw'!BI$7:BK$494)),"")</f>
        <v>0.78268025423636167</v>
      </c>
      <c r="CG94" s="272">
        <f t="array" aca="1" ref="CG94" ca="1">IFERROR(_xlfn.STDEV.S(IF(('1. Database - raw'!BI$7:BK$494&gt;0)*('1. Database - raw'!$AD$7:$AD$494=$A94)*('1. Database - raw'!$AP$7:$AP$494&lt;&gt;Dropdown!$AM$11)*(INDIRECT($Q94,TRUE)=$O94),'1. Database - raw'!BI$7:BK$494)),"")</f>
        <v>0.16379508799694786</v>
      </c>
      <c r="CH94" s="67">
        <f t="array" aca="1" ref="CH94" ca="1">IFERROR(IF(COUNT(IF(('1. Database - raw'!BI$7:BK$494&gt;0)*('1. Database - raw'!$AD$7:$AD$494=$A94)*('1. Database - raw'!$AP$7:$AP$494&lt;&gt;Dropdown!$AM$11)*(INDIRECT($Q94,TRUE)=$O94),'1. Database - raw'!BI$7:BK$494))&gt;0,COUNT(IF(('1. Database - raw'!BI$7:BK$494&gt;0)*('1. Database - raw'!$AD$7:$AD$494=$A94)*('1. Database - raw'!$AP$7:$AP$494&lt;&gt;Dropdown!$AM$11)*(INDIRECT($Q94,TRUE)=$O94),'1. Database - raw'!BI$7:BK$494)),""),"")</f>
        <v>16</v>
      </c>
      <c r="CI94" s="66">
        <f t="shared" ca="1" si="211"/>
        <v>10.925681047919101</v>
      </c>
      <c r="CJ94" s="64">
        <f t="shared" ca="1" si="212"/>
        <v>23.024432942526772</v>
      </c>
      <c r="CK94" s="64">
        <f t="shared" ca="1" si="213"/>
        <v>15.860567790569446</v>
      </c>
      <c r="CL94" s="64">
        <f t="array" aca="1" ref="CL94" ca="1">IFERROR(AVERAGE(IF(('1. Database - raw'!BO$7:BQ$494&gt;0)*('1. Database - raw'!$AD$7:$AD$494=$A94)*(INDIRECT($Q94,TRUE)=$O94),'1. Database - raw'!BO$7:BQ$494)),"")</f>
        <v>17.5</v>
      </c>
      <c r="CM94" s="97">
        <f t="array" aca="1" ref="CM94" ca="1">IFERROR(_xlfn.STDEV.S(IF(('1. Database - raw'!BO$7:BQ$494&gt;0)*('1. Database - raw'!$AD$7:$AD$494=$A94)*(INDIRECT($Q94,TRUE)=$O94),'1. Database - raw'!BO$7:BQ$494)),"")</f>
        <v>8.1598611099290981</v>
      </c>
      <c r="CN94" s="67">
        <f t="array" aca="1" ref="CN94" ca="1">IFERROR(IF(COUNT(IF(('1. Database - raw'!BO$7:BQ$494&gt;0)*('1. Database - raw'!$AD$7:$AD$494=$A94)*(INDIRECT($Q94,TRUE)=$O94),'1. Database - raw'!BO$7:BQ$494))&gt;0,COUNT(IF(('1. Database - raw'!BO$7:BQ$494&gt;0)*('1. Database - raw'!$AD$7:$AD$494=$A94)*(INDIRECT($Q94,TRUE)=$O94),'1. Database - raw'!BO$7:BQ$494)),""),"")</f>
        <v>7</v>
      </c>
      <c r="CO94" s="66" t="str">
        <f t="shared" ca="1" si="214"/>
        <v/>
      </c>
      <c r="CP94" s="64" t="str">
        <f t="shared" ca="1" si="215"/>
        <v/>
      </c>
      <c r="CQ94" s="64" t="str">
        <f t="shared" ca="1" si="216"/>
        <v/>
      </c>
      <c r="CR94" s="64" t="str">
        <f t="array" aca="1" ref="CR94" ca="1">IFERROR(AVERAGE(IF(('1. Database - raw'!BU$7:BW$494&gt;0)*('1. Database - raw'!$AD$7:$AD$494=$A94)*(INDIRECT($Q94,TRUE)=$O94),'1. Database - raw'!BU$7:BW$494)),"")</f>
        <v/>
      </c>
      <c r="CS94" s="97" t="str">
        <f t="array" aca="1" ref="CS94" ca="1">IFERROR(_xlfn.STDEV.S(IF(('1. Database - raw'!BU$7:BW$494&gt;0)*('1. Database - raw'!$AD$7:$AD$494=$A94)*(INDIRECT($Q94,TRUE)=$O94),'1. Database - raw'!BU$7:BW$494)),"")</f>
        <v/>
      </c>
      <c r="CT94" s="67" t="str">
        <f t="array" aca="1" ref="CT94" ca="1">IFERROR(IF(COUNT(IF(('1. Database - raw'!BU$7:BW$494&gt;0)*('1. Database - raw'!$AD$7:$AD$494=$A94)*(INDIRECT($Q94,TRUE)=$O94),'1. Database - raw'!BU$7:BW$494))&gt;0,COUNT(IF(('1. Database - raw'!BU$7:BW$494&gt;0)*('1. Database - raw'!$AD$7:$AD$494=$A94)*(INDIRECT($Q94,TRUE)=$O94),'1. Database - raw'!BU$7:BW$494)),""),"")</f>
        <v/>
      </c>
      <c r="CU94" s="66" t="str">
        <f t="shared" ca="1" si="217"/>
        <v/>
      </c>
      <c r="CV94" s="64" t="str">
        <f t="shared" ca="1" si="218"/>
        <v/>
      </c>
      <c r="CW94" s="64" t="str">
        <f t="shared" ca="1" si="219"/>
        <v/>
      </c>
      <c r="CX94" s="64" t="str">
        <f t="array" aca="1" ref="CX94" ca="1">IFERROR(AVERAGE(IF(('1. Database - raw'!CA$7:CC$494&gt;0)*('1. Database - raw'!$AD$7:$AD$494=$A94)*(INDIRECT($Q94,TRUE)=$O94),'1. Database - raw'!CA$7:CC$494)),"")</f>
        <v/>
      </c>
      <c r="CY94" s="97" t="str">
        <f t="array" aca="1" ref="CY94" ca="1">IFERROR(_xlfn.STDEV.S(IF(('1. Database - raw'!CA$7:CC$494&gt;0)*('1. Database - raw'!$AD$7:$AD$494=$A94)*(INDIRECT($Q94,TRUE)=$O94),'1. Database - raw'!CA$7:CC$494)),"")</f>
        <v/>
      </c>
      <c r="CZ94" s="67" t="str">
        <f t="array" aca="1" ref="CZ94" ca="1">IFERROR(IF(COUNT(IF(('1. Database - raw'!CA$7:CC$494&gt;0)*('1. Database - raw'!$AD$7:$AD$494=$A94)*(INDIRECT($Q94,TRUE)=$O94),'1. Database - raw'!CA$7:CC$494))&gt;0,COUNT(IF(('1. Database - raw'!CA$7:CC$494&gt;0)*('1. Database - raw'!$AD$7:$AD$494=$A94)*(INDIRECT($Q94,TRUE)=$O94),'1. Database - raw'!CA$7:CC$494)),""),"")</f>
        <v/>
      </c>
      <c r="DA94" s="66" t="str">
        <f t="shared" ca="1" si="220"/>
        <v/>
      </c>
      <c r="DB94" s="64" t="str">
        <f t="shared" ca="1" si="221"/>
        <v/>
      </c>
      <c r="DC94" s="64" t="str">
        <f t="shared" ca="1" si="222"/>
        <v/>
      </c>
      <c r="DD94" s="64" t="str">
        <f t="array" aca="1" ref="DD94" ca="1">IFERROR(AVERAGE(IF(('1. Database - raw'!CG$7:CI$494&gt;0)*('1. Database - raw'!$AD$7:$AD$494=$A94)*(INDIRECT($Q94,TRUE)=$O94),'1. Database - raw'!CG$7:CI$494)),"")</f>
        <v/>
      </c>
      <c r="DE94" s="97" t="str">
        <f t="array" aca="1" ref="DE94" ca="1">IFERROR(_xlfn.STDEV.S(IF(('1. Database - raw'!CG$7:CI$494&gt;0)*('1. Database - raw'!$AD$7:$AD$494=$A94)*(INDIRECT($Q94,TRUE)=$O94),'1. Database - raw'!CG$7:CI$494)),"")</f>
        <v/>
      </c>
      <c r="DF94" s="67" t="str">
        <f t="array" aca="1" ref="DF94" ca="1">IFERROR(IF(COUNT(IF(('1. Database - raw'!CG$7:CI$494&gt;0)*('1. Database - raw'!$AD$7:$AD$494=$A94)*(INDIRECT($Q94,TRUE)=$O94),'1. Database - raw'!CG$7:CI$494))&gt;0,COUNT(IF(('1. Database - raw'!CG$7:CI$494&gt;0)*('1. Database - raw'!$AD$7:$AD$494=$A94)*(INDIRECT($Q94,TRUE)=$O94),'1. Database - raw'!CG$7:CI$494)),""),"")</f>
        <v/>
      </c>
      <c r="DG94" s="66">
        <f t="shared" ca="1" si="223"/>
        <v>41.23410243960015</v>
      </c>
      <c r="DH94" s="64">
        <f t="shared" ca="1" si="224"/>
        <v>190.20808196518595</v>
      </c>
      <c r="DI94" s="64">
        <f t="shared" ca="1" si="225"/>
        <v>88.56104977128679</v>
      </c>
      <c r="DJ94" s="64">
        <f t="array" aca="1" ref="DJ94" ca="1">IFERROR(AVERAGE(IF(('1. Database - raw'!CM$7:CO$494&gt;0)*('1. Database - raw'!$AD$7:$AD$494=$A94)*(INDIRECT($Q94,TRUE)=$O94),'1. Database - raw'!CM$7:CO$494)),"")</f>
        <v>108.35714285714286</v>
      </c>
      <c r="DK94" s="97">
        <f t="array" aca="1" ref="DK94" ca="1">IFERROR(_xlfn.STDEV.S(IF(('1. Database - raw'!CM$7:CO$494&gt;0)*('1. Database - raw'!$AD$7:$AD$494=$A94)*(INDIRECT($Q94,TRUE)=$O94),'1. Database - raw'!CM$7:CO$494)),"")</f>
        <v>76.391924903592994</v>
      </c>
      <c r="DL94" s="67">
        <f t="array" aca="1" ref="DL94" ca="1">IFERROR(IF(COUNT(IF(('1. Database - raw'!CM$7:CO$494&gt;0)*('1. Database - raw'!$AD$7:$AD$494=$A94)*(INDIRECT($Q94,TRUE)=$O94),'1. Database - raw'!CM$7:CO$494))&gt;0,COUNT(IF(('1. Database - raw'!CM$7:CO$494&gt;0)*('1. Database - raw'!$AD$7:$AD$494=$A94)*(INDIRECT($Q94,TRUE)=$O94),'1. Database - raw'!CM$7:CO$494)),""),"")</f>
        <v>7</v>
      </c>
      <c r="DM94" s="66" t="str">
        <f t="shared" ca="1" si="226"/>
        <v/>
      </c>
      <c r="DN94" s="64" t="str">
        <f t="shared" ca="1" si="227"/>
        <v/>
      </c>
      <c r="DO94" s="64" t="str">
        <f t="shared" ca="1" si="228"/>
        <v/>
      </c>
      <c r="DP94" s="64" t="str">
        <f t="array" aca="1" ref="DP94" ca="1">IFERROR(AVERAGE(IF(('1. Database - raw'!CS$7:CU$494&gt;0)*('1. Database - raw'!$AD$7:$AD$494=$A94)*(INDIRECT($Q94,TRUE)=$O94),'1. Database - raw'!CS$7:CU$494)),"")</f>
        <v/>
      </c>
      <c r="DQ94" s="97" t="str">
        <f t="array" aca="1" ref="DQ94" ca="1">IFERROR(_xlfn.STDEV.S(IF(('1. Database - raw'!CS$7:CU$494&gt;0)*('1. Database - raw'!$AD$7:$AD$494=$A94)*(INDIRECT($Q94,TRUE)=$O94),'1. Database - raw'!CS$7:CU$494)),"")</f>
        <v/>
      </c>
      <c r="DR94" s="67" t="str">
        <f t="array" aca="1" ref="DR94" ca="1">IFERROR(IF(COUNT(IF(('1. Database - raw'!CS$7:CU$494&gt;0)*('1. Database - raw'!$AD$7:$AD$494=$A94)*(INDIRECT($Q94,TRUE)=$O94),'1. Database - raw'!CS$7:CU$494))&gt;0,COUNT(IF(('1. Database - raw'!CS$7:CU$494&gt;0)*('1. Database - raw'!$AD$7:$AD$494=$A94)*(INDIRECT($Q94,TRUE)=$O94),'1. Database - raw'!CS$7:CU$494)),""),"")</f>
        <v/>
      </c>
      <c r="DS94" s="66" t="str">
        <f t="shared" ca="1" si="229"/>
        <v/>
      </c>
      <c r="DT94" s="64" t="str">
        <f t="shared" ca="1" si="230"/>
        <v/>
      </c>
      <c r="DU94" s="64" t="str">
        <f t="shared" ca="1" si="231"/>
        <v/>
      </c>
      <c r="DV94" s="64" t="str">
        <f t="array" aca="1" ref="DV94" ca="1">IFERROR(AVERAGE(IF(('1. Database - raw'!CY$7:DA$494&gt;0)*('1. Database - raw'!$AD$7:$AD$494=$A94)*(INDIRECT($Q94,TRUE)=$O94),'1. Database - raw'!CY$7:DA$494)),"")</f>
        <v/>
      </c>
      <c r="DW94" s="97" t="str">
        <f t="array" aca="1" ref="DW94" ca="1">IFERROR(_xlfn.STDEV.S(IF(('1. Database - raw'!CY$7:DA$494&gt;0)*('1. Database - raw'!$AD$7:$AD$494=$A94)*(INDIRECT($Q94,TRUE)=$O94),'1. Database - raw'!CY$7:DA$494)),"")</f>
        <v/>
      </c>
      <c r="DX94" s="67" t="str">
        <f t="array" aca="1" ref="DX94" ca="1">IFERROR(IF(COUNT(IF(('1. Database - raw'!CY$7:DA$494&gt;0)*('1. Database - raw'!$AD$7:$AD$494=$A94)*(INDIRECT($Q94,TRUE)=$O94),'1. Database - raw'!CY$7:DA$494))&gt;0,COUNT(IF(('1. Database - raw'!CY$7:DA$494&gt;0)*('1. Database - raw'!$AD$7:$AD$494=$A94)*(INDIRECT($Q94,TRUE)=$O94),'1. Database - raw'!CY$7:DA$494)),""),"")</f>
        <v/>
      </c>
      <c r="DY94" s="66" t="str">
        <f t="shared" ca="1" si="232"/>
        <v/>
      </c>
      <c r="DZ94" s="64" t="str">
        <f t="shared" ca="1" si="233"/>
        <v/>
      </c>
      <c r="EA94" s="64" t="str">
        <f t="shared" ca="1" si="234"/>
        <v/>
      </c>
      <c r="EB94" s="64" t="str">
        <f t="array" aca="1" ref="EB94" ca="1">IFERROR(AVERAGE(IF(('1. Database - raw'!DE$7:DG$494&gt;0)*('1. Database - raw'!$AD$7:$AD$494=$A94)*(INDIRECT($Q94,TRUE)=$O94),'1. Database - raw'!DE$7:DG$494)),"")</f>
        <v/>
      </c>
      <c r="EC94" s="97" t="str">
        <f t="array" aca="1" ref="EC94" ca="1">IFERROR(_xlfn.STDEV.S(IF(('1. Database - raw'!DE$7:DG$494&gt;0)*('1. Database - raw'!$AD$7:$AD$494=$A94)*(INDIRECT($Q94,TRUE)=$O94),'1. Database - raw'!DE$7:DG$494)),"")</f>
        <v/>
      </c>
      <c r="ED94" s="67" t="str">
        <f t="array" aca="1" ref="ED94" ca="1">IFERROR(IF(COUNT(IF(('1. Database - raw'!DE$7:DG$494&gt;0)*('1. Database - raw'!$AD$7:$AD$494=$A94)*(INDIRECT($Q94,TRUE)=$O94),'1. Database - raw'!DE$7:DG$494))&gt;0,COUNT(IF(('1. Database - raw'!DE$7:DG$494&gt;0)*('1. Database - raw'!$AD$7:$AD$494=$A94)*(INDIRECT($Q94,TRUE)=$O94),'1. Database - raw'!DE$7:DG$494)),""),"")</f>
        <v/>
      </c>
      <c r="EE94" s="107">
        <f t="shared" ca="1" si="235"/>
        <v>0.24207489277791744</v>
      </c>
      <c r="EF94" s="108">
        <f t="shared" ca="1" si="236"/>
        <v>0.26848970346483603</v>
      </c>
      <c r="EG94" s="108">
        <f t="shared" ca="1" si="237"/>
        <v>0.25494041691780656</v>
      </c>
      <c r="EH94" s="108">
        <f t="array" aca="1" ref="EH94" ca="1">IFERROR(AVERAGE(IF(('1. Database - raw'!DK$7:DM$494&gt;0)*('1. Database - raw'!$AD$7:$AD$494=$A94)*(INDIRECT($Q94,TRUE)=$O94),'1. Database - raw'!DK$7:DM$494)),"")</f>
        <v>0.25805555555555554</v>
      </c>
      <c r="EI94" s="272">
        <f t="array" aca="1" ref="EI94" ca="1">IFERROR(_xlfn.STDEV.S(IF(('1. Database - raw'!DK$7:DM$494&gt;0)*('1. Database - raw'!$AD$7:$AD$494=$A94)*(INDIRECT($Q94,TRUE)=$O94),'1. Database - raw'!DK$7:DM$494)),"")</f>
        <v>4.0464128299178483E-2</v>
      </c>
      <c r="EJ94" s="67">
        <f t="array" aca="1" ref="EJ94" ca="1">IFERROR(IF(COUNT(IF(('1. Database - raw'!DK$7:DM$494&gt;0)*('1. Database - raw'!$AD$7:$AD$494=$A94)*(INDIRECT($Q94,TRUE)=$O94),'1. Database - raw'!DK$7:DM$494))&gt;0,COUNT(IF(('1. Database - raw'!DK$7:DM$494&gt;0)*('1. Database - raw'!$AD$7:$AD$494=$A94)*(INDIRECT($Q94,TRUE)=$O94),'1. Database - raw'!DK$7:DM$494)),""),"")</f>
        <v>4</v>
      </c>
      <c r="EK94" s="66">
        <f t="shared" ca="1" si="238"/>
        <v>38.314041813834727</v>
      </c>
      <c r="EL94" s="64">
        <f t="shared" ca="1" si="239"/>
        <v>50.920361567134002</v>
      </c>
      <c r="EM94" s="64">
        <f t="shared" ca="1" si="240"/>
        <v>44.169727894325483</v>
      </c>
      <c r="EN94" s="64">
        <f t="array" aca="1" ref="EN94" ca="1">IFERROR(AVERAGE(IF(('1. Database - raw'!DQ$7:DS$494&gt;0)*('1. Database - raw'!$AD$7:$AD$494=$A94)*(INDIRECT($Q94,TRUE)=$O94),'1. Database - raw'!DQ$7:DS$494)),"")</f>
        <v>46.033333333333331</v>
      </c>
      <c r="EO94" s="97">
        <f t="array" aca="1" ref="EO94" ca="1">IFERROR(_xlfn.STDEV.S(IF(('1. Database - raw'!DQ$7:DS$494&gt;0)*('1. Database - raw'!$AD$7:$AD$494=$A94)*(INDIRECT($Q94,TRUE)=$O94),'1. Database - raw'!DQ$7:DS$494)),"")</f>
        <v>13.512488051181903</v>
      </c>
      <c r="EP94" s="67">
        <f t="array" aca="1" ref="EP94" ca="1">IFERROR(IF(COUNT(IF(('1. Database - raw'!DQ$7:DS$494&gt;0)*('1. Database - raw'!$AD$7:$AD$494=$A94)*(INDIRECT($Q94,TRUE)=$O94),'1. Database - raw'!DQ$7:DS$494))&gt;0,COUNT(IF(('1. Database - raw'!DQ$7:DS$494&gt;0)*('1. Database - raw'!$AD$7:$AD$494=$A94)*(INDIRECT($Q94,TRUE)=$O94),'1. Database - raw'!DQ$7:DS$494)),""),"")</f>
        <v>21</v>
      </c>
      <c r="EQ94" s="66" t="str">
        <f t="shared" ca="1" si="241"/>
        <v/>
      </c>
      <c r="ER94" s="64" t="str">
        <f t="shared" ca="1" si="242"/>
        <v/>
      </c>
      <c r="ES94" s="64" t="str">
        <f t="shared" ca="1" si="243"/>
        <v/>
      </c>
      <c r="ET94" s="64" t="str">
        <f t="array" aca="1" ref="ET94" ca="1">IFERROR(AVERAGE(IF(('1. Database - raw'!DW$7:DY$494&gt;0)*('1. Database - raw'!$AD$7:$AD$494=$A94)*(INDIRECT($Q94,TRUE)=$O94),'1. Database - raw'!DW$7:DY$494)),"")</f>
        <v/>
      </c>
      <c r="EU94" s="97" t="str">
        <f t="array" aca="1" ref="EU94" ca="1">IFERROR(_xlfn.STDEV.S(IF(('1. Database - raw'!DW$7:DY$494&gt;0)*('1. Database - raw'!$AD$7:$AD$494=$A94)*(INDIRECT($Q94,TRUE)=$O94),'1. Database - raw'!DW$7:DY$494)),"")</f>
        <v/>
      </c>
      <c r="EV94" s="67" t="str">
        <f t="array" aca="1" ref="EV94" ca="1">IFERROR(IF(COUNT(IF(('1. Database - raw'!DW$7:DY$494&gt;0)*('1. Database - raw'!$AD$7:$AD$494=$A94)*(INDIRECT($Q94,TRUE)=$O94),'1. Database - raw'!DW$7:DY$494))&gt;0,COUNT(IF(('1. Database - raw'!DW$7:DY$494&gt;0)*('1. Database - raw'!$AD$7:$AD$494=$A94)*(INDIRECT($Q94,TRUE)=$O94),'1. Database - raw'!DW$7:DY$494)),""),"")</f>
        <v/>
      </c>
      <c r="EW94" s="66" t="str">
        <f t="shared" ca="1" si="244"/>
        <v/>
      </c>
      <c r="EX94" s="64" t="str">
        <f t="shared" ca="1" si="245"/>
        <v/>
      </c>
      <c r="EY94" s="64" t="str">
        <f t="shared" ca="1" si="246"/>
        <v/>
      </c>
      <c r="EZ94" s="64" t="str">
        <f t="array" aca="1" ref="EZ94" ca="1">IFERROR(AVERAGE(IF(('1. Database - raw'!EC$7:EE$494&gt;0)*('1. Database - raw'!$AD$7:$AD$494=$A94)*(INDIRECT($Q94,TRUE)=$O94),'1. Database - raw'!EC$7:EE$494)),"")</f>
        <v/>
      </c>
      <c r="FA94" s="97" t="str">
        <f t="array" aca="1" ref="FA94" ca="1">IFERROR(_xlfn.STDEV.S(IF(('1. Database - raw'!EC$7:EE$494&gt;0)*('1. Database - raw'!$AD$7:$AD$494=$A94)*(INDIRECT($Q94,TRUE)=$O94),'1. Database - raw'!EC$7:EE$494)),"")</f>
        <v/>
      </c>
      <c r="FB94" s="67" t="str">
        <f t="array" aca="1" ref="FB94" ca="1">IFERROR(IF(COUNT(IF(('1. Database - raw'!EC$7:EE$494&gt;0)*('1. Database - raw'!$AD$7:$AD$494=$A94)*(INDIRECT($Q94,TRUE)=$O94),'1. Database - raw'!EC$7:EE$494))&gt;0,COUNT(IF(('1. Database - raw'!EC$7:EE$494&gt;0)*('1. Database - raw'!$AD$7:$AD$494=$A94)*(INDIRECT($Q94,TRUE)=$O94),'1. Database - raw'!EC$7:EE$494)),""),"")</f>
        <v/>
      </c>
      <c r="FC94" s="66" t="str">
        <f t="shared" ca="1" si="247"/>
        <v/>
      </c>
      <c r="FD94" s="64" t="str">
        <f t="shared" ca="1" si="248"/>
        <v/>
      </c>
      <c r="FE94" s="64" t="str">
        <f t="shared" ca="1" si="249"/>
        <v/>
      </c>
      <c r="FF94" s="64" t="str">
        <f t="array" aca="1" ref="FF94" ca="1">IFERROR(AVERAGE(IF(('1. Database - raw'!EI$7:EK$494&gt;0)*('1. Database - raw'!$AD$7:$AD$494=$A94)*(INDIRECT($Q94,TRUE)=$O94),'1. Database - raw'!EI$7:EK$494)),"")</f>
        <v/>
      </c>
      <c r="FG94" s="97" t="str">
        <f t="array" aca="1" ref="FG94" ca="1">IFERROR(_xlfn.STDEV.S(IF(('1. Database - raw'!EI$7:EK$494&gt;0)*('1. Database - raw'!$AD$7:$AD$494=$A94)*(INDIRECT($Q94,TRUE)=$O94),'1. Database - raw'!EI$7:EK$494)),"")</f>
        <v/>
      </c>
      <c r="FH94" s="67" t="str">
        <f t="array" aca="1" ref="FH94" ca="1">IFERROR(IF(COUNT(IF(('1. Database - raw'!EI$7:EK$494&gt;0)*('1. Database - raw'!$AD$7:$AD$494=$A94)*(INDIRECT($Q94,TRUE)=$O94),'1. Database - raw'!EI$7:EK$494))&gt;0,COUNT(IF(('1. Database - raw'!EI$7:EK$494&gt;0)*('1. Database - raw'!$AD$7:$AD$494=$A94)*(INDIRECT($Q94,TRUE)=$O94),'1. Database - raw'!EI$7:EK$494)),""),"")</f>
        <v/>
      </c>
      <c r="FI94" s="66" t="str">
        <f t="shared" ca="1" si="250"/>
        <v/>
      </c>
      <c r="FJ94" s="64" t="str">
        <f t="shared" ca="1" si="251"/>
        <v/>
      </c>
      <c r="FK94" s="64" t="str">
        <f t="shared" ca="1" si="252"/>
        <v/>
      </c>
      <c r="FL94" s="64" t="str">
        <f t="array" aca="1" ref="FL94" ca="1">IFERROR(AVERAGE(IF(('1. Database - raw'!EO$7:EQ$494&gt;0)*('1. Database - raw'!$AD$7:$AD$494=$A94)*(INDIRECT($Q94,TRUE)=$O94),'1. Database - raw'!EO$7:EQ$494)),"")</f>
        <v/>
      </c>
      <c r="FM94" s="97" t="str">
        <f t="array" aca="1" ref="FM94" ca="1">IFERROR(_xlfn.STDEV.S(IF(('1. Database - raw'!EO$7:EQ$494&gt;0)*('1. Database - raw'!$AD$7:$AD$494=$A94)*(INDIRECT($Q94,TRUE)=$O94),'1. Database - raw'!EO$7:EQ$494)),"")</f>
        <v/>
      </c>
      <c r="FN94" s="67" t="str">
        <f t="array" aca="1" ref="FN94" ca="1">IFERROR(IF(COUNT(IF(('1. Database - raw'!EO$7:EQ$494&gt;0)*('1. Database - raw'!$AD$7:$AD$494=$A94)*(INDIRECT($Q94,TRUE)=$O94),'1. Database - raw'!EO$7:EQ$494))&gt;0,COUNT(IF(('1. Database - raw'!EO$7:EQ$494&gt;0)*('1. Database - raw'!$AD$7:$AD$494=$A94)*(INDIRECT($Q94,TRUE)=$O94),'1. Database - raw'!EO$7:EQ$494)),""),"")</f>
        <v/>
      </c>
      <c r="FO94" s="66" t="str">
        <f t="shared" ca="1" si="253"/>
        <v/>
      </c>
      <c r="FP94" s="64" t="str">
        <f t="shared" ca="1" si="254"/>
        <v/>
      </c>
      <c r="FQ94" s="64" t="str">
        <f t="shared" ca="1" si="255"/>
        <v/>
      </c>
      <c r="FR94" s="64" t="str">
        <f t="array" aca="1" ref="FR94" ca="1">IFERROR(AVERAGE(IF(('1. Database - raw'!EU$7:EW$494&gt;0)*('1. Database - raw'!$AD$7:$AD$494=$A94)*(INDIRECT($Q94,TRUE)=$O94),'1. Database - raw'!EU$7:EW$494)),"")</f>
        <v/>
      </c>
      <c r="FS94" s="97" t="str">
        <f t="array" aca="1" ref="FS94" ca="1">IFERROR(_xlfn.STDEV.S(IF(('1. Database - raw'!EU$7:EW$494&gt;0)*('1. Database - raw'!$AD$7:$AD$494=$A94)*(INDIRECT($Q94,TRUE)=$O94),'1. Database - raw'!EU$7:EW$494)),"")</f>
        <v/>
      </c>
      <c r="FT94" s="67" t="str">
        <f t="array" aca="1" ref="FT94" ca="1">IFERROR(IF(COUNT(IF(('1. Database - raw'!EU$7:EW$494&gt;0)*('1. Database - raw'!$AD$7:$AD$494=$A94)*(INDIRECT($Q94,TRUE)=$O94),'1. Database - raw'!EU$7:EW$494))&gt;0,COUNT(IF(('1. Database - raw'!EU$7:EW$494&gt;0)*('1. Database - raw'!$AD$7:$AD$494=$A94)*(INDIRECT($Q94,TRUE)=$O94),'1. Database - raw'!EU$7:EW$494)),""),"")</f>
        <v/>
      </c>
      <c r="FU94" s="66" t="str">
        <f t="shared" ca="1" si="256"/>
        <v/>
      </c>
      <c r="FV94" s="64" t="str">
        <f t="shared" ca="1" si="257"/>
        <v/>
      </c>
      <c r="FW94" s="64" t="str">
        <f t="shared" ca="1" si="258"/>
        <v/>
      </c>
      <c r="FX94" s="64" t="str">
        <f t="array" aca="1" ref="FX94" ca="1">IFERROR(AVERAGE(IF(('1. Database - raw'!FA$7:FC$494&gt;0)*('1. Database - raw'!$AD$7:$AD$494=$A94)*(INDIRECT($Q94,TRUE)=$O94),'1. Database - raw'!FA$7:FC$494)),"")</f>
        <v/>
      </c>
      <c r="FY94" s="97" t="str">
        <f t="array" aca="1" ref="FY94" ca="1">IFERROR(_xlfn.STDEV.S(IF(('1. Database - raw'!FA$7:FC$494&gt;0)*('1. Database - raw'!$AD$7:$AD$494=$A94)*(INDIRECT($Q94,TRUE)=$O94),'1. Database - raw'!FA$7:FC$494)),"")</f>
        <v/>
      </c>
      <c r="FZ94" s="67" t="str">
        <f t="array" aca="1" ref="FZ94" ca="1">IFERROR(IF(COUNT(IF(('1. Database - raw'!FA$7:FC$494&gt;0)*('1. Database - raw'!$AD$7:$AD$494=$A94)*(INDIRECT($Q94,TRUE)=$O94),'1. Database - raw'!FA$7:FC$494))&gt;0,COUNT(IF(('1. Database - raw'!FA$7:FC$494&gt;0)*('1. Database - raw'!$AD$7:$AD$494=$A94)*(INDIRECT($Q94,TRUE)=$O94),'1. Database - raw'!FA$7:FC$494)),""),"")</f>
        <v/>
      </c>
      <c r="GA94" s="66" t="str">
        <f t="shared" ca="1" si="259"/>
        <v/>
      </c>
      <c r="GB94" s="64" t="str">
        <f t="shared" ca="1" si="260"/>
        <v/>
      </c>
      <c r="GC94" s="64" t="str">
        <f t="shared" ca="1" si="261"/>
        <v/>
      </c>
      <c r="GD94" s="64" t="str">
        <f t="array" aca="1" ref="GD94" ca="1">IFERROR(AVERAGE(IF(('1. Database - raw'!FG$7:FI$494&gt;0)*('1. Database - raw'!$AD$7:$AD$494=$A94)*(INDIRECT($Q94,TRUE)=$O94),'1. Database - raw'!FG$7:FI$494)),"")</f>
        <v/>
      </c>
      <c r="GE94" s="97" t="str">
        <f t="array" aca="1" ref="GE94" ca="1">IFERROR(_xlfn.STDEV.S(IF(('1. Database - raw'!FG$7:FI$494&gt;0)*('1. Database - raw'!$AD$7:$AD$494=$A94)*(INDIRECT($Q94,TRUE)=$O94),'1. Database - raw'!FG$7:FI$494)),"")</f>
        <v/>
      </c>
      <c r="GF94" s="67" t="str">
        <f t="array" aca="1" ref="GF94" ca="1">IFERROR(IF(COUNT(IF(('1. Database - raw'!FG$7:FI$494&gt;0)*('1. Database - raw'!$AD$7:$AD$494=$A94)*(INDIRECT($Q94,TRUE)=$O94),'1. Database - raw'!FG$7:FI$494))&gt;0,COUNT(IF(('1. Database - raw'!FG$7:FI$494&gt;0)*('1. Database - raw'!$AD$7:$AD$494=$A94)*(INDIRECT($Q94,TRUE)=$O94),'1. Database - raw'!FG$7:FI$494)),""),"")</f>
        <v/>
      </c>
      <c r="GG94" s="66" t="str">
        <f t="shared" ca="1" si="262"/>
        <v/>
      </c>
      <c r="GH94" s="64" t="str">
        <f t="shared" ca="1" si="263"/>
        <v/>
      </c>
      <c r="GI94" s="64" t="str">
        <f t="shared" ca="1" si="264"/>
        <v/>
      </c>
      <c r="GJ94" s="64" t="str">
        <f t="array" aca="1" ref="GJ94" ca="1">IFERROR(AVERAGE(IF(('1. Database - raw'!FM$7:FO$494&gt;0)*('1. Database - raw'!$AD$7:$AD$494=$A94)*(INDIRECT($Q94,TRUE)=$O94),'1. Database - raw'!FM$7:FO$494)),"")</f>
        <v/>
      </c>
      <c r="GK94" s="97" t="str">
        <f t="array" aca="1" ref="GK94" ca="1">IFERROR(_xlfn.STDEV.S(IF(('1. Database - raw'!FM$7:FO$494&gt;0)*('1. Database - raw'!$AD$7:$AD$494=$A94)*(INDIRECT($Q94,TRUE)=$O94),'1. Database - raw'!FM$7:FO$494)),"")</f>
        <v/>
      </c>
      <c r="GL94" s="67" t="str">
        <f t="array" aca="1" ref="GL94" ca="1">IFERROR(IF(COUNT(IF(('1. Database - raw'!FM$7:FO$494&gt;0)*('1. Database - raw'!$AD$7:$AD$494=$A94)*(INDIRECT($Q94,TRUE)=$O94),'1. Database - raw'!FM$7:FO$494))&gt;0,COUNT(IF(('1. Database - raw'!FM$7:FO$494&gt;0)*('1. Database - raw'!$AD$7:$AD$494=$A94)*(INDIRECT($Q94,TRUE)=$O94),'1. Database - raw'!FM$7:FO$494)),""),"")</f>
        <v/>
      </c>
      <c r="GM94" s="66">
        <f t="shared" ca="1" si="265"/>
        <v>91.276092340364386</v>
      </c>
      <c r="GN94" s="64">
        <f t="shared" ca="1" si="266"/>
        <v>125.42414544195853</v>
      </c>
      <c r="GO94" s="64">
        <f t="shared" ca="1" si="267"/>
        <v>106.99638256068053</v>
      </c>
      <c r="GP94" s="64">
        <f t="array" aca="1" ref="GP94" ca="1">IFERROR(AVERAGE(IF(('1. Database - raw'!FS$7:FU$494&gt;0)*('1. Database - raw'!$AD$7:$AD$494=$A94)*(INDIRECT($Q94,TRUE)=$O94),'1. Database - raw'!FS$7:FU$494)),"")</f>
        <v>111.83636363636364</v>
      </c>
      <c r="GQ94" s="97">
        <f t="array" aca="1" ref="GQ94" ca="1">IFERROR(_xlfn.STDEV.S(IF(('1. Database - raw'!FS$7:FU$494&gt;0)*('1. Database - raw'!$AD$7:$AD$494=$A94)*(INDIRECT($Q94,TRUE)=$O94),'1. Database - raw'!FS$7:FU$494)),"")</f>
        <v>34.016680400276357</v>
      </c>
      <c r="GR94" s="67">
        <f t="array" aca="1" ref="GR94" ca="1">IFERROR(IF(COUNT(IF(('1. Database - raw'!FS$7:FU$494&gt;0)*('1. Database - raw'!$AD$7:$AD$494=$A94)*(INDIRECT($Q94,TRUE)=$O94),'1. Database - raw'!FS$7:FU$494))&gt;0,COUNT(IF(('1. Database - raw'!FS$7:FU$494&gt;0)*('1. Database - raw'!$AD$7:$AD$494=$A94)*(INDIRECT($Q94,TRUE)=$O94),'1. Database - raw'!FS$7:FU$494)),""),"")</f>
        <v>11</v>
      </c>
      <c r="GS94" s="66" t="str">
        <f t="shared" ca="1" si="268"/>
        <v/>
      </c>
      <c r="GT94" s="64" t="str">
        <f t="shared" ca="1" si="269"/>
        <v/>
      </c>
      <c r="GU94" s="64" t="str">
        <f t="shared" ca="1" si="270"/>
        <v/>
      </c>
      <c r="GV94" s="64" t="str">
        <f t="array" aca="1" ref="GV94" ca="1">IFERROR(AVERAGE(IF(('1. Database - raw'!FY$7:GA$494&gt;0)*('1. Database - raw'!$AD$7:$AD$494=$A94)*(INDIRECT($Q94,TRUE)=$O94),'1. Database - raw'!FY$7:GA$494)),"")</f>
        <v/>
      </c>
      <c r="GW94" s="97" t="str">
        <f t="array" aca="1" ref="GW94" ca="1">IFERROR(_xlfn.STDEV.S(IF(('1. Database - raw'!FY$7:GA$494&gt;0)*('1. Database - raw'!$AD$7:$AD$494=$A94)*(INDIRECT($Q94,TRUE)=$O94),'1. Database - raw'!FY$7:GA$494)),"")</f>
        <v/>
      </c>
      <c r="GX94" s="67" t="str">
        <f t="array" aca="1" ref="GX94" ca="1">IFERROR(IF(COUNT(IF(('1. Database - raw'!FY$7:GA$494&gt;0)*('1. Database - raw'!$AD$7:$AD$494=$A94)*(INDIRECT($Q94,TRUE)=$O94),'1. Database - raw'!FY$7:GA$494))&gt;0,COUNT(IF(('1. Database - raw'!FY$7:GA$494&gt;0)*('1. Database - raw'!$AD$7:$AD$494=$A94)*(INDIRECT($Q94,TRUE)=$O94),'1. Database - raw'!FY$7:GA$494)),""),"")</f>
        <v/>
      </c>
      <c r="GY94" s="66" t="str">
        <f t="shared" ca="1" si="271"/>
        <v/>
      </c>
      <c r="GZ94" s="64" t="str">
        <f t="shared" ca="1" si="272"/>
        <v/>
      </c>
      <c r="HA94" s="64" t="str">
        <f t="shared" ca="1" si="273"/>
        <v/>
      </c>
      <c r="HB94" s="64" t="str">
        <f t="array" aca="1" ref="HB94" ca="1">IFERROR(AVERAGE(IF(('1. Database - raw'!GE$7:GG$494&gt;0)*('1. Database - raw'!$AD$7:$AD$494=$A94)*(INDIRECT($Q94,TRUE)=$O94),'1. Database - raw'!GE$7:GG$494)),"")</f>
        <v/>
      </c>
      <c r="HC94" s="97" t="str">
        <f t="array" aca="1" ref="HC94" ca="1">IFERROR(_xlfn.STDEV.S(IF(('1. Database - raw'!GE$7:GG$494&gt;0)*('1. Database - raw'!$AD$7:$AD$494=$A94)*(INDIRECT($Q94,TRUE)=$O94),'1. Database - raw'!GE$7:GG$494)),"")</f>
        <v/>
      </c>
      <c r="HD94" s="67" t="str">
        <f t="array" aca="1" ref="HD94" ca="1">IFERROR(IF(COUNT(IF(('1. Database - raw'!GE$7:GG$494&gt;0)*('1. Database - raw'!$AD$7:$AD$494=$A94)*(INDIRECT($Q94,TRUE)=$O94),'1. Database - raw'!GE$7:GG$494))&gt;0,COUNT(IF(('1. Database - raw'!GE$7:GG$494&gt;0)*('1. Database - raw'!$AD$7:$AD$494=$A94)*(INDIRECT($Q94,TRUE)=$O94),'1. Database - raw'!GE$7:GG$494)),""),"")</f>
        <v/>
      </c>
      <c r="HE94" s="66" t="str">
        <f t="shared" ca="1" si="274"/>
        <v/>
      </c>
      <c r="HF94" s="64" t="str">
        <f t="shared" ca="1" si="275"/>
        <v/>
      </c>
      <c r="HG94" s="64" t="str">
        <f t="shared" ca="1" si="276"/>
        <v/>
      </c>
      <c r="HH94" s="64" t="str">
        <f t="array" aca="1" ref="HH94" ca="1">IFERROR(AVERAGE(IF(('1. Database - raw'!GK$7:GM$494&gt;0)*('1. Database - raw'!$AD$7:$AD$494=$A94)*(INDIRECT($Q94,TRUE)=$O94),'1. Database - raw'!GK$7:GM$494)),"")</f>
        <v/>
      </c>
      <c r="HI94" s="97" t="str">
        <f t="array" aca="1" ref="HI94" ca="1">IFERROR(_xlfn.STDEV.S(IF(('1. Database - raw'!GK$7:GM$494&gt;0)*('1. Database - raw'!$AD$7:$AD$494=$A94)*(INDIRECT($Q94,TRUE)=$O94),'1. Database - raw'!GK$7:GM$494)),"")</f>
        <v/>
      </c>
      <c r="HJ94" s="67" t="str">
        <f t="array" aca="1" ref="HJ94" ca="1">IFERROR(IF(COUNT(IF(('1. Database - raw'!GK$7:GM$494&gt;0)*('1. Database - raw'!$AD$7:$AD$494=$A94)*(INDIRECT($Q94,TRUE)=$O94),'1. Database - raw'!GK$7:GM$494))&gt;0,COUNT(IF(('1. Database - raw'!GK$7:GM$494&gt;0)*('1. Database - raw'!$AD$7:$AD$494=$A94)*(INDIRECT($Q94,TRUE)=$O94),'1. Database - raw'!GK$7:GM$494)),""),"")</f>
        <v/>
      </c>
      <c r="HK94" s="66" t="str">
        <f t="shared" ca="1" si="277"/>
        <v/>
      </c>
      <c r="HL94" s="64" t="str">
        <f t="shared" ca="1" si="278"/>
        <v/>
      </c>
      <c r="HM94" s="64" t="str">
        <f t="shared" ca="1" si="279"/>
        <v/>
      </c>
      <c r="HN94" s="64" t="str">
        <f t="array" aca="1" ref="HN94" ca="1">IFERROR(AVERAGE(IF(('1. Database - raw'!GQ$7:GS$494&gt;0)*('1. Database - raw'!$AD$7:$AD$494=$A94)*(INDIRECT($Q94,TRUE)=$O94),'1. Database - raw'!GQ$7:GS$494)),"")</f>
        <v/>
      </c>
      <c r="HO94" s="97" t="str">
        <f t="array" aca="1" ref="HO94" ca="1">IFERROR(_xlfn.STDEV.S(IF(('1. Database - raw'!GQ$7:GS$494&gt;0)*('1. Database - raw'!$AD$7:$AD$494=$A94)*(INDIRECT($Q94,TRUE)=$O94),'1. Database - raw'!GQ$7:GS$494)),"")</f>
        <v/>
      </c>
      <c r="HP94" s="67" t="str">
        <f t="array" aca="1" ref="HP94" ca="1">IFERROR(IF(COUNT(IF(('1. Database - raw'!GQ$7:GS$494&gt;0)*('1. Database - raw'!$AD$7:$AD$494=$A94)*(INDIRECT($Q94,TRUE)=$O94),'1. Database - raw'!GQ$7:GS$494))&gt;0,COUNT(IF(('1. Database - raw'!GQ$7:GS$494&gt;0)*('1. Database - raw'!$AD$7:$AD$494=$A94)*(INDIRECT($Q94,TRUE)=$O94),'1. Database - raw'!GQ$7:GS$494)),""),"")</f>
        <v/>
      </c>
      <c r="HQ94" s="66" t="str">
        <f t="shared" ca="1" si="280"/>
        <v/>
      </c>
      <c r="HR94" s="64" t="str">
        <f t="shared" ca="1" si="281"/>
        <v/>
      </c>
      <c r="HS94" s="64" t="str">
        <f t="shared" ca="1" si="282"/>
        <v/>
      </c>
      <c r="HT94" s="64" t="str">
        <f t="array" aca="1" ref="HT94" ca="1">IFERROR(AVERAGE(IF(('1. Database - raw'!GW$7:GY$494&gt;0)*('1. Database - raw'!$AD$7:$AD$494=$A94)*(INDIRECT($Q94,TRUE)=$O94),'1. Database - raw'!GW$7:GY$494)),"")</f>
        <v/>
      </c>
      <c r="HU94" s="97" t="str">
        <f t="array" aca="1" ref="HU94" ca="1">IFERROR(_xlfn.STDEV.S(IF(('1. Database - raw'!GW$7:GY$494&gt;0)*('1. Database - raw'!$AD$7:$AD$494=$A94)*(INDIRECT($Q94,TRUE)=$O94),'1. Database - raw'!GW$7:GY$494)),"")</f>
        <v/>
      </c>
      <c r="HV94" s="67" t="str">
        <f t="array" aca="1" ref="HV94" ca="1">IFERROR(IF(COUNT(IF(('1. Database - raw'!GW$7:GY$494&gt;0)*('1. Database - raw'!$AD$7:$AD$494=$A94)*(INDIRECT($Q94,TRUE)=$O94),'1. Database - raw'!GW$7:GY$494))&gt;0,COUNT(IF(('1. Database - raw'!GW$7:GY$494&gt;0)*('1. Database - raw'!$AD$7:$AD$494=$A94)*(INDIRECT($Q94,TRUE)=$O94),'1. Database - raw'!GW$7:GY$494)),""),"")</f>
        <v/>
      </c>
      <c r="HW94" s="66" t="str">
        <f t="shared" ca="1" si="283"/>
        <v/>
      </c>
      <c r="HX94" s="64" t="str">
        <f t="shared" ca="1" si="284"/>
        <v/>
      </c>
      <c r="HY94" s="64" t="str">
        <f t="shared" ca="1" si="285"/>
        <v/>
      </c>
      <c r="HZ94" s="64" t="str">
        <f t="array" aca="1" ref="HZ94" ca="1">IFERROR(AVERAGE(IF(('1. Database - raw'!HC$7:HE$494&gt;0)*('1. Database - raw'!$AD$7:$AD$494=$A94)*(INDIRECT($Q94,TRUE)=$O94),'1. Database - raw'!HC$7:HE$494)),"")</f>
        <v/>
      </c>
      <c r="IA94" s="97" t="str">
        <f t="array" aca="1" ref="IA94" ca="1">IFERROR(_xlfn.STDEV.S(IF(('1. Database - raw'!HC$7:HE$494&gt;0)*('1. Database - raw'!$AD$7:$AD$494=$A94)*(INDIRECT($Q94,TRUE)=$O94),'1. Database - raw'!HC$7:HE$494)),"")</f>
        <v/>
      </c>
      <c r="IB94" s="67" t="str">
        <f t="array" aca="1" ref="IB94" ca="1">IFERROR(IF(COUNT(IF(('1. Database - raw'!HC$7:HE$494&gt;0)*('1. Database - raw'!$AD$7:$AD$494=$A94)*(INDIRECT($Q94,TRUE)=$O94),'1. Database - raw'!HC$7:HE$494))&gt;0,COUNT(IF(('1. Database - raw'!HC$7:HE$494&gt;0)*('1. Database - raw'!$AD$7:$AD$494=$A94)*(INDIRECT($Q94,TRUE)=$O94),'1. Database - raw'!HC$7:HE$494)),""),"")</f>
        <v/>
      </c>
      <c r="IC94" s="66" t="str">
        <f t="shared" ca="1" si="286"/>
        <v/>
      </c>
      <c r="ID94" s="64" t="str">
        <f t="shared" ca="1" si="287"/>
        <v/>
      </c>
      <c r="IE94" s="64" t="str">
        <f t="shared" ca="1" si="288"/>
        <v/>
      </c>
      <c r="IF94" s="64" t="str">
        <f t="array" aca="1" ref="IF94" ca="1">IFERROR(AVERAGE(IF(('1. Database - raw'!HI$7:HK$494&gt;0)*('1. Database - raw'!$AD$7:$AD$494=$A94)*(INDIRECT($Q94,TRUE)=$O94),'1. Database - raw'!HI$7:HK$494)),"")</f>
        <v/>
      </c>
      <c r="IG94" s="97" t="str">
        <f t="array" aca="1" ref="IG94" ca="1">IFERROR(_xlfn.STDEV.S(IF(('1. Database - raw'!HI$7:HK$494&gt;0)*('1. Database - raw'!$AD$7:$AD$494=$A94)*(INDIRECT($Q94,TRUE)=$O94),'1. Database - raw'!HI$7:HK$494)),"")</f>
        <v/>
      </c>
      <c r="IH94" s="67" t="str">
        <f t="array" aca="1" ref="IH94" ca="1">IFERROR(IF(COUNT(IF(('1. Database - raw'!HI$7:HK$494&gt;0)*('1. Database - raw'!$AD$7:$AD$494=$A94)*(INDIRECT($Q94,TRUE)=$O94),'1. Database - raw'!HI$7:HK$494))&gt;0,COUNT(IF(('1. Database - raw'!HI$7:HK$494&gt;0)*('1. Database - raw'!$AD$7:$AD$494=$A94)*(INDIRECT($Q94,TRUE)=$O94),'1. Database - raw'!HI$7:HK$494)),""),"")</f>
        <v/>
      </c>
      <c r="II94" s="66" t="str">
        <f t="shared" ca="1" si="289"/>
        <v/>
      </c>
      <c r="IJ94" s="64" t="str">
        <f t="shared" ca="1" si="290"/>
        <v/>
      </c>
      <c r="IK94" s="64" t="str">
        <f t="shared" ca="1" si="291"/>
        <v/>
      </c>
      <c r="IL94" s="64" t="str">
        <f t="array" aca="1" ref="IL94" ca="1">IFERROR(AVERAGE(IF(('1. Database - raw'!HO$7:HQ$494&gt;0)*('1. Database - raw'!$AD$7:$AD$494=$A94)*(INDIRECT($Q94,TRUE)=$O94),'1. Database - raw'!HO$7:HQ$494)),"")</f>
        <v/>
      </c>
      <c r="IM94" s="97" t="str">
        <f t="array" aca="1" ref="IM94" ca="1">IFERROR(_xlfn.STDEV.S(IF(('1. Database - raw'!HO$7:HQ$494&gt;0)*('1. Database - raw'!$AD$7:$AD$494=$A94)*(INDIRECT($Q94,TRUE)=$O94),'1. Database - raw'!HO$7:HQ$494)),"")</f>
        <v/>
      </c>
      <c r="IN94" s="67" t="str">
        <f t="array" aca="1" ref="IN94" ca="1">IFERROR(IF(COUNT(IF(('1. Database - raw'!HO$7:HQ$494&gt;0)*('1. Database - raw'!$AD$7:$AD$494=$A94)*(INDIRECT($Q94,TRUE)=$O94),'1. Database - raw'!HO$7:HQ$494))&gt;0,COUNT(IF(('1. Database - raw'!HO$7:HQ$494&gt;0)*('1. Database - raw'!$AD$7:$AD$494=$A94)*(INDIRECT($Q94,TRUE)=$O94),'1. Database - raw'!HO$7:HQ$494)),""),"")</f>
        <v/>
      </c>
      <c r="IO94" s="66">
        <f t="shared" ca="1" si="292"/>
        <v>50.885215721253452</v>
      </c>
      <c r="IP94" s="64">
        <f t="shared" ca="1" si="293"/>
        <v>57.169431455047913</v>
      </c>
      <c r="IQ94" s="64">
        <f t="shared" ca="1" si="294"/>
        <v>53.935877227051066</v>
      </c>
      <c r="IR94" s="64">
        <f t="array" aca="1" ref="IR94" ca="1">IFERROR(AVERAGE(IF(('1. Database - raw'!HU$7:HW$494&gt;0)*('1. Database - raw'!$AD$7:$AD$494=$A94)*(INDIRECT($Q94,TRUE)=$O94),'1. Database - raw'!HU$7:HW$494)),"")</f>
        <v>54.75</v>
      </c>
      <c r="IS94" s="97">
        <f t="array" aca="1" ref="IS94" ca="1">IFERROR(_xlfn.STDEV.S(IF(('1. Database - raw'!HU$7:HW$494&gt;0)*('1. Database - raw'!$AD$7:$AD$494=$A94)*(INDIRECT($Q94,TRUE)=$O94),'1. Database - raw'!HU$7:HW$494)),"")</f>
        <v>9.5485601008738481</v>
      </c>
      <c r="IT94" s="67">
        <f t="array" aca="1" ref="IT94" ca="1">IFERROR(IF(COUNT(IF(('1. Database - raw'!HU$7:HW$494&gt;0)*('1. Database - raw'!$AD$7:$AD$494=$A94)*(INDIRECT($Q94,TRUE)=$O94),'1. Database - raw'!HU$7:HW$494))&gt;0,COUNT(IF(('1. Database - raw'!HU$7:HW$494&gt;0)*('1. Database - raw'!$AD$7:$AD$494=$A94)*(INDIRECT($Q94,TRUE)=$O94),'1. Database - raw'!HU$7:HW$494)),""),"")</f>
        <v>6</v>
      </c>
      <c r="IU94" s="66" t="str">
        <f t="shared" ca="1" si="295"/>
        <v/>
      </c>
      <c r="IV94" s="64" t="str">
        <f t="shared" ca="1" si="296"/>
        <v/>
      </c>
      <c r="IW94" s="64" t="str">
        <f t="shared" ca="1" si="297"/>
        <v/>
      </c>
      <c r="IX94" s="64" t="str">
        <f t="array" aca="1" ref="IX94" ca="1">IFERROR(AVERAGE(IF(('1. Database - raw'!IA$7:IC$494&gt;0)*('1. Database - raw'!$AD$7:$AD$494=$A94)*(INDIRECT($Q94,TRUE)=$O94),'1. Database - raw'!IA$7:IC$494)),"")</f>
        <v/>
      </c>
      <c r="IY94" s="97" t="str">
        <f t="array" aca="1" ref="IY94" ca="1">IFERROR(_xlfn.STDEV.S(IF(('1. Database - raw'!IA$7:IC$494&gt;0)*('1. Database - raw'!$AD$7:$AD$494=$A94)*(INDIRECT($Q94,TRUE)=$O94),'1. Database - raw'!IA$7:IC$494)),"")</f>
        <v/>
      </c>
      <c r="IZ94" s="67" t="str">
        <f t="array" aca="1" ref="IZ94" ca="1">IFERROR(IF(COUNT(IF(('1. Database - raw'!IA$7:IC$494&gt;0)*('1. Database - raw'!$AD$7:$AD$494=$A94)*(INDIRECT($Q94,TRUE)=$O94),'1. Database - raw'!IA$7:IC$494))&gt;0,COUNT(IF(('1. Database - raw'!IA$7:IC$494&gt;0)*('1. Database - raw'!$AD$7:$AD$494=$A94)*(INDIRECT($Q94,TRUE)=$O94),'1. Database - raw'!IA$7:IC$494)),""),"")</f>
        <v/>
      </c>
      <c r="JA94" s="66" t="str">
        <f t="shared" ca="1" si="298"/>
        <v/>
      </c>
      <c r="JB94" s="64" t="str">
        <f t="shared" ca="1" si="299"/>
        <v/>
      </c>
      <c r="JC94" s="64" t="str">
        <f t="shared" ca="1" si="300"/>
        <v/>
      </c>
      <c r="JD94" s="64" t="str">
        <f t="array" aca="1" ref="JD94" ca="1">IFERROR(AVERAGE(IF(('1. Database - raw'!IG$7:II$494&gt;0)*('1. Database - raw'!$AD$7:$AD$494=$A94)*(INDIRECT($Q94,TRUE)=$O94),'1. Database - raw'!IG$7:II$494)),"")</f>
        <v/>
      </c>
      <c r="JE94" s="97" t="str">
        <f t="array" aca="1" ref="JE94" ca="1">IFERROR(_xlfn.STDEV.S(IF(('1. Database - raw'!IG$7:II$494&gt;0)*('1. Database - raw'!$AD$7:$AD$494=$A94)*(INDIRECT($Q94,TRUE)=$O94),'1. Database - raw'!IG$7:II$494)),"")</f>
        <v/>
      </c>
      <c r="JF94" s="67" t="str">
        <f t="array" aca="1" ref="JF94" ca="1">IFERROR(IF(COUNT(IF(('1. Database - raw'!IG$7:II$494&gt;0)*('1. Database - raw'!$AD$7:$AD$494=$A94)*(INDIRECT($Q94,TRUE)=$O94),'1. Database - raw'!IG$7:II$494))&gt;0,COUNT(IF(('1. Database - raw'!IG$7:II$494&gt;0)*('1. Database - raw'!$AD$7:$AD$494=$A94)*(INDIRECT($Q94,TRUE)=$O94),'1. Database - raw'!IG$7:II$494)),""),"")</f>
        <v/>
      </c>
      <c r="JG94" s="141">
        <f t="shared" ca="1" si="301"/>
        <v>7.4911545896364826</v>
      </c>
      <c r="JH94" s="151">
        <f t="shared" ca="1" si="302"/>
        <v>11.442174750963217</v>
      </c>
      <c r="JI94" s="151">
        <f t="shared" ca="1" si="303"/>
        <v>9.2582449687346671</v>
      </c>
      <c r="JJ94" s="151">
        <f t="array" aca="1" ref="JJ94" ca="1">IFERROR(AVERAGE(IF(('1. Database - raw'!IM$7:IO$494&gt;0)*('1. Database - raw'!$AD$7:$AD$494=$A94)*(INDIRECT($Q94,TRUE)=$O94),'1. Database - raw'!IM$7:IO$494)),"")</f>
        <v>9.8249999999999993</v>
      </c>
      <c r="JK94" s="280">
        <f t="array" aca="1" ref="JK94" ca="1">IFERROR(_xlfn.STDEV.S(IF(('1. Database - raw'!IM$7:IO$494&gt;0)*('1. Database - raw'!$AD$7:$AD$494=$A94)*(INDIRECT($Q94,TRUE)=$O94),'1. Database - raw'!IM$7:IO$494)),"")</f>
        <v>3.4900182338674535</v>
      </c>
      <c r="JL94" s="67">
        <f t="array" aca="1" ref="JL94" ca="1">IFERROR(IF(COUNT(IF(('1. Database - raw'!IM$7:IO$494&gt;0)*('1. Database - raw'!$AD$7:$AD$494=$A94)*(INDIRECT($Q94,TRUE)=$O94),'1. Database - raw'!IM$7:IO$494))&gt;0,COUNT(IF(('1. Database - raw'!IM$7:IO$494&gt;0)*('1. Database - raw'!$AD$7:$AD$494=$A94)*(INDIRECT($Q94,TRUE)=$O94),'1. Database - raw'!IM$7:IO$494)),""),"")</f>
        <v>12</v>
      </c>
      <c r="JM94" s="141" t="str">
        <f t="shared" ca="1" si="304"/>
        <v/>
      </c>
      <c r="JN94" s="151" t="str">
        <f t="shared" ca="1" si="305"/>
        <v/>
      </c>
      <c r="JO94" s="151" t="str">
        <f t="shared" ca="1" si="306"/>
        <v/>
      </c>
      <c r="JP94" s="151" t="str">
        <f t="array" aca="1" ref="JP94" ca="1">IFERROR(AVERAGE(IF(('1. Database - raw'!IS$7:IU$494&gt;0)*('1. Database - raw'!$AD$7:$AD$494=$A94)*(INDIRECT($Q94,TRUE)=$O94),'1. Database - raw'!IS$7:IU$494)),"")</f>
        <v/>
      </c>
      <c r="JQ94" s="280" t="str">
        <f t="array" aca="1" ref="JQ94" ca="1">IFERROR(_xlfn.STDEV.S(IF(('1. Database - raw'!IS$7:IU$494&gt;0)*('1. Database - raw'!$AD$7:$AD$494=$A94)*(INDIRECT($Q94,TRUE)=$O94),'1. Database - raw'!IS$7:IU$494)),"")</f>
        <v/>
      </c>
      <c r="JR94" s="67" t="str">
        <f t="array" aca="1" ref="JR94" ca="1">IFERROR(IF(COUNT(IF(('1. Database - raw'!IS$7:IU$494&gt;0)*('1. Database - raw'!$AD$7:$AD$494=$A94)*(INDIRECT($Q94,TRUE)=$O94),'1. Database - raw'!IS$7:IU$494))&gt;0,COUNT(IF(('1. Database - raw'!IS$7:IU$494&gt;0)*('1. Database - raw'!$AD$7:$AD$494=$A94)*(INDIRECT($Q94,TRUE)=$O94),'1. Database - raw'!IS$7:IU$494)),""),"")</f>
        <v/>
      </c>
      <c r="JS94" s="141" t="str">
        <f t="shared" ca="1" si="307"/>
        <v/>
      </c>
      <c r="JT94" s="151" t="str">
        <f t="shared" ca="1" si="308"/>
        <v/>
      </c>
      <c r="JU94" s="151" t="str">
        <f t="shared" ca="1" si="309"/>
        <v/>
      </c>
      <c r="JV94" s="151" t="str">
        <f t="array" aca="1" ref="JV94" ca="1">IFERROR(AVERAGE(IF(('1. Database - raw'!IY$7:JA$494&gt;0)*('1. Database - raw'!$AD$7:$AD$494=$A94)*(INDIRECT($Q94,TRUE)=$O94),'1. Database - raw'!IY$7:JA$494)),"")</f>
        <v/>
      </c>
      <c r="JW94" s="280" t="str">
        <f t="array" aca="1" ref="JW94" ca="1">IFERROR(_xlfn.STDEV.S(IF(('1. Database - raw'!IY$7:JA$494&gt;0)*('1. Database - raw'!$AD$7:$AD$494=$A94)*(INDIRECT($Q94,TRUE)=$O94),'1. Database - raw'!IY$7:JA$494)),"")</f>
        <v/>
      </c>
      <c r="JX94" s="67" t="str">
        <f t="array" aca="1" ref="JX94" ca="1">IFERROR(IF(COUNT(IF(('1. Database - raw'!IY$7:JA$494&gt;0)*('1. Database - raw'!$AD$7:$AD$494=$A94)*(INDIRECT($Q94,TRUE)=$O94),'1. Database - raw'!IY$7:JA$494))&gt;0,COUNT(IF(('1. Database - raw'!IY$7:JA$494&gt;0)*('1. Database - raw'!$AD$7:$AD$494=$A94)*(INDIRECT($Q94,TRUE)=$O94),'1. Database - raw'!IY$7:JA$494)),""),"")</f>
        <v/>
      </c>
      <c r="JY94" s="141" t="str">
        <f t="shared" ca="1" si="310"/>
        <v/>
      </c>
      <c r="JZ94" s="151" t="str">
        <f t="shared" ca="1" si="311"/>
        <v/>
      </c>
      <c r="KA94" s="151" t="str">
        <f t="shared" ca="1" si="312"/>
        <v/>
      </c>
      <c r="KB94" s="151" t="str">
        <f t="array" aca="1" ref="KB94" ca="1">IFERROR(AVERAGE(IF(('1. Database - raw'!JE$7:JG$494&gt;0)*('1. Database - raw'!$AD$7:$AD$494=$A94)*(INDIRECT($Q94,TRUE)=$O94),'1. Database - raw'!JE$7:JG$494)),"")</f>
        <v/>
      </c>
      <c r="KC94" s="280" t="str">
        <f t="array" aca="1" ref="KC94" ca="1">IFERROR(_xlfn.STDEV.S(IF(('1. Database - raw'!JE$7:JG$494&gt;0)*('1. Database - raw'!$AD$7:$AD$494=$A94)*(INDIRECT($Q94,TRUE)=$O94),'1. Database - raw'!JE$7:JG$494)),"")</f>
        <v/>
      </c>
      <c r="KD94" s="67" t="str">
        <f t="array" aca="1" ref="KD94" ca="1">IFERROR(IF(COUNT(IF(('1. Database - raw'!JE$7:JG$494&gt;0)*('1. Database - raw'!$AD$7:$AD$494=$A94)*(INDIRECT($Q94,TRUE)=$O94),'1. Database - raw'!JE$7:JG$494))&gt;0,COUNT(IF(('1. Database - raw'!JE$7:JG$494&gt;0)*('1. Database - raw'!$AD$7:$AD$494=$A94)*(INDIRECT($Q94,TRUE)=$O94),'1. Database - raw'!JE$7:JG$494)),""),"")</f>
        <v/>
      </c>
      <c r="KE94" s="141" t="str">
        <f t="shared" ca="1" si="313"/>
        <v/>
      </c>
      <c r="KF94" s="151" t="str">
        <f t="shared" ca="1" si="314"/>
        <v/>
      </c>
      <c r="KG94" s="151" t="str">
        <f t="shared" ca="1" si="315"/>
        <v/>
      </c>
      <c r="KH94" s="151" t="str">
        <f t="array" aca="1" ref="KH94" ca="1">IFERROR(AVERAGE(IF(('1. Database - raw'!JK$7:JM$494&gt;0)*('1. Database - raw'!$AD$7:$AD$494=$A94)*(INDIRECT($Q94,TRUE)=$O94),'1. Database - raw'!JK$7:JM$494)),"")</f>
        <v/>
      </c>
      <c r="KI94" s="280" t="str">
        <f t="array" aca="1" ref="KI94" ca="1">IFERROR(_xlfn.STDEV.S(IF(('1. Database - raw'!JK$7:JM$494&gt;0)*('1. Database - raw'!$AD$7:$AD$494=$A94)*(INDIRECT($Q94,TRUE)=$O94),'1. Database - raw'!JK$7:JM$494)),"")</f>
        <v/>
      </c>
      <c r="KJ94" s="67" t="str">
        <f t="array" aca="1" ref="KJ94" ca="1">IFERROR(IF(COUNT(IF(('1. Database - raw'!JK$7:JM$494&gt;0)*('1. Database - raw'!$AD$7:$AD$494=$A94)*(INDIRECT($Q94,TRUE)=$O94),'1. Database - raw'!JK$7:JM$494))&gt;0,COUNT(IF(('1. Database - raw'!JK$7:JM$494&gt;0)*('1. Database - raw'!$AD$7:$AD$494=$A94)*(INDIRECT($Q94,TRUE)=$O94),'1. Database - raw'!JK$7:JM$494)),""),"")</f>
        <v/>
      </c>
      <c r="KK94" s="141" t="str">
        <f t="shared" ca="1" si="316"/>
        <v/>
      </c>
      <c r="KL94" s="151" t="str">
        <f t="shared" ca="1" si="317"/>
        <v/>
      </c>
      <c r="KM94" s="151" t="str">
        <f t="shared" ca="1" si="318"/>
        <v/>
      </c>
      <c r="KN94" s="151" t="str">
        <f t="array" aca="1" ref="KN94" ca="1">IFERROR(AVERAGE(IF(('1. Database - raw'!JQ$7:JS$494&gt;0)*('1. Database - raw'!$AD$7:$AD$494=$A94)*(INDIRECT($Q94,TRUE)=$O94),'1. Database - raw'!JQ$7:JS$494)),"")</f>
        <v/>
      </c>
      <c r="KO94" s="280" t="str">
        <f t="array" aca="1" ref="KO94" ca="1">IFERROR(_xlfn.STDEV.S(IF(('1. Database - raw'!JQ$7:JS$494&gt;0)*('1. Database - raw'!$AD$7:$AD$494=$A94)*(INDIRECT($Q94,TRUE)=$O94),'1. Database - raw'!JQ$7:JS$494)),"")</f>
        <v/>
      </c>
      <c r="KP94" s="67" t="str">
        <f t="array" aca="1" ref="KP94" ca="1">IFERROR(IF(COUNT(IF(('1. Database - raw'!JQ$7:JS$494&gt;0)*('1. Database - raw'!$AD$7:$AD$494=$A94)*(INDIRECT($Q94,TRUE)=$O94),'1. Database - raw'!JQ$7:JS$494))&gt;0,COUNT(IF(('1. Database - raw'!JQ$7:JS$494&gt;0)*('1. Database - raw'!$AD$7:$AD$494=$A94)*(INDIRECT($Q94,TRUE)=$O94),'1. Database - raw'!JQ$7:JS$494)),""),"")</f>
        <v/>
      </c>
      <c r="KQ94" s="141" t="str">
        <f t="shared" ca="1" si="319"/>
        <v/>
      </c>
      <c r="KR94" s="151" t="str">
        <f t="shared" ca="1" si="320"/>
        <v/>
      </c>
      <c r="KS94" s="151" t="str">
        <f t="shared" ca="1" si="321"/>
        <v/>
      </c>
      <c r="KT94" s="151" t="str">
        <f t="array" aca="1" ref="KT94" ca="1">IFERROR(AVERAGE(IF(('1. Database - raw'!JW$7:JY$494&gt;0)*('1. Database - raw'!$AD$7:$AD$494=$A94)*(INDIRECT($Q94,TRUE)=$O94),'1. Database - raw'!JW$7:JY$494)),"")</f>
        <v/>
      </c>
      <c r="KU94" s="280" t="str">
        <f t="array" aca="1" ref="KU94" ca="1">IFERROR(_xlfn.STDEV.S(IF(('1. Database - raw'!JW$7:JY$494&gt;0)*('1. Database - raw'!$AD$7:$AD$494=$A94)*(INDIRECT($Q94,TRUE)=$O94),'1. Database - raw'!JW$7:JY$494)),"")</f>
        <v/>
      </c>
      <c r="KV94" s="67" t="str">
        <f t="array" aca="1" ref="KV94" ca="1">IFERROR(IF(COUNT(IF(('1. Database - raw'!JW$7:JY$494&gt;0)*('1. Database - raw'!$AD$7:$AD$494=$A94)*(INDIRECT($Q94,TRUE)=$O94),'1. Database - raw'!JW$7:JY$494))&gt;0,COUNT(IF(('1. Database - raw'!JW$7:JY$494&gt;0)*('1. Database - raw'!$AD$7:$AD$494=$A94)*(INDIRECT($Q94,TRUE)=$O94),'1. Database - raw'!JW$7:JY$494)),""),"")</f>
        <v/>
      </c>
      <c r="KW94" s="141" t="str">
        <f t="shared" ca="1" si="322"/>
        <v/>
      </c>
      <c r="KX94" s="151" t="str">
        <f t="shared" ca="1" si="323"/>
        <v/>
      </c>
      <c r="KY94" s="151" t="str">
        <f t="shared" ca="1" si="324"/>
        <v/>
      </c>
      <c r="KZ94" s="151" t="str">
        <f t="array" aca="1" ref="KZ94" ca="1">IFERROR(AVERAGE(IF(('1. Database - raw'!KC$7:KE$494&gt;0)*('1. Database - raw'!$AD$7:$AD$494=$A94)*(INDIRECT($Q94,TRUE)=$O94),'1. Database - raw'!KC$7:KE$494)),"")</f>
        <v/>
      </c>
      <c r="LA94" s="280" t="str">
        <f t="array" aca="1" ref="LA94" ca="1">IFERROR(_xlfn.STDEV.S(IF(('1. Database - raw'!KC$7:KE$494&gt;0)*('1. Database - raw'!$AD$7:$AD$494=$A94)*(INDIRECT($Q94,TRUE)=$O94),'1. Database - raw'!KC$7:KE$494)),"")</f>
        <v/>
      </c>
      <c r="LB94" s="67" t="str">
        <f t="array" aca="1" ref="LB94" ca="1">IFERROR(IF(COUNT(IF(('1. Database - raw'!KC$7:KE$494&gt;0)*('1. Database - raw'!$AD$7:$AD$494=$A94)*(INDIRECT($Q94,TRUE)=$O94),'1. Database - raw'!KC$7:KE$494))&gt;0,COUNT(IF(('1. Database - raw'!KC$7:KE$494&gt;0)*('1. Database - raw'!$AD$7:$AD$494=$A94)*(INDIRECT($Q94,TRUE)=$O94),'1. Database - raw'!KC$7:KE$494)),""),"")</f>
        <v/>
      </c>
      <c r="LC94" s="141" t="str">
        <f t="shared" ca="1" si="325"/>
        <v/>
      </c>
      <c r="LD94" s="151" t="str">
        <f t="shared" ca="1" si="326"/>
        <v/>
      </c>
      <c r="LE94" s="151" t="str">
        <f t="shared" ca="1" si="327"/>
        <v/>
      </c>
      <c r="LF94" s="151" t="str">
        <f t="array" aca="1" ref="LF94" ca="1">IFERROR(AVERAGE(IF(('1. Database - raw'!KI$7:KK$494&gt;0)*('1. Database - raw'!$AD$7:$AD$494=$A94)*(INDIRECT($Q94,TRUE)=$O94),'1. Database - raw'!KI$7:KK$494)),"")</f>
        <v/>
      </c>
      <c r="LG94" s="280" t="str">
        <f t="array" aca="1" ref="LG94" ca="1">IFERROR(_xlfn.STDEV.S(IF(('1. Database - raw'!KI$7:KK$494&gt;0)*('1. Database - raw'!$AD$7:$AD$494=$A94)*(INDIRECT($Q94,TRUE)=$O94),'1. Database - raw'!KI$7:KK$494)),"")</f>
        <v/>
      </c>
      <c r="LH94" s="67" t="str">
        <f t="array" aca="1" ref="LH94" ca="1">IFERROR(IF(COUNT(IF(('1. Database - raw'!KI$7:KK$494&gt;0)*('1. Database - raw'!$AD$7:$AD$494=$A94)*(INDIRECT($Q94,TRUE)=$O94),'1. Database - raw'!KI$7:KK$494))&gt;0,COUNT(IF(('1. Database - raw'!KI$7:KK$494&gt;0)*('1. Database - raw'!$AD$7:$AD$494=$A94)*(INDIRECT($Q94,TRUE)=$O94),'1. Database - raw'!KI$7:KK$494)),""),"")</f>
        <v/>
      </c>
      <c r="LI94" s="141">
        <f t="shared" ca="1" si="328"/>
        <v>0.11563702246923126</v>
      </c>
      <c r="LJ94" s="151">
        <f t="shared" ca="1" si="329"/>
        <v>4.6136782246743877</v>
      </c>
      <c r="LK94" s="151">
        <f t="shared" ca="1" si="330"/>
        <v>0.73041906638071497</v>
      </c>
      <c r="LL94" s="151">
        <f t="array" aca="1" ref="LL94" ca="1">IFERROR(AVERAGE(IF(('1. Database - raw'!KO$7:KQ$494&gt;0)*('1. Database - raw'!$AD$7:$AD$494=$A94)*(INDIRECT($Q94,TRUE)=$O94),'1. Database - raw'!KO$7:KQ$494)),"")</f>
        <v>1.2249999999999999</v>
      </c>
      <c r="LM94" s="280">
        <f t="array" aca="1" ref="LM94" ca="1">IFERROR(_xlfn.STDEV.S(IF(('1. Database - raw'!KO$7:KQ$494&gt;0)*('1. Database - raw'!$AD$7:$AD$494=$A94)*(INDIRECT($Q94,TRUE)=$O94),'1. Database - raw'!KO$7:KQ$494)),"")</f>
        <v>1.6493111509740277</v>
      </c>
      <c r="LN94" s="67">
        <f t="array" aca="1" ref="LN94" ca="1">IFERROR(IF(COUNT(IF(('1. Database - raw'!KO$7:KQ$494&gt;0)*('1. Database - raw'!$AD$7:$AD$494=$A94)*(INDIRECT($Q94,TRUE)=$O94),'1. Database - raw'!KO$7:KQ$494))&gt;0,COUNT(IF(('1. Database - raw'!KO$7:KQ$494&gt;0)*('1. Database - raw'!$AD$7:$AD$494=$A94)*(INDIRECT($Q94,TRUE)=$O94),'1. Database - raw'!KO$7:KQ$494)),""),"")</f>
        <v>12</v>
      </c>
      <c r="LO94" s="141" t="str">
        <f t="shared" ca="1" si="331"/>
        <v/>
      </c>
      <c r="LP94" s="151" t="str">
        <f t="shared" ca="1" si="332"/>
        <v/>
      </c>
      <c r="LQ94" s="151" t="str">
        <f t="shared" ca="1" si="333"/>
        <v/>
      </c>
      <c r="LR94" s="151">
        <f t="array" aca="1" ref="LR94" ca="1">IFERROR(AVERAGE(IF(('1. Database - raw'!KU$7:KW$494&gt;0)*('1. Database - raw'!$AD$7:$AD$494=$A94)*(INDIRECT($Q94,TRUE)=$O94),'1. Database - raw'!KU$7:KW$494)),"")</f>
        <v>1.1000000000000001</v>
      </c>
      <c r="LS94" s="280" t="str">
        <f t="array" aca="1" ref="LS94" ca="1">IFERROR(_xlfn.STDEV.S(IF(('1. Database - raw'!KU$7:KW$494&gt;0)*('1. Database - raw'!$AD$7:$AD$494=$A94)*(INDIRECT($Q94,TRUE)=$O94),'1. Database - raw'!KU$7:KW$494)),"")</f>
        <v/>
      </c>
      <c r="LT94" s="67">
        <f t="array" aca="1" ref="LT94" ca="1">IFERROR(IF(COUNT(IF(('1. Database - raw'!KU$7:KW$494&gt;0)*('1. Database - raw'!$AD$7:$AD$494=$A94)*(INDIRECT($Q94,TRUE)=$O94),'1. Database - raw'!KU$7:KW$494))&gt;0,COUNT(IF(('1. Database - raw'!KU$7:KW$494&gt;0)*('1. Database - raw'!$AD$7:$AD$494=$A94)*(INDIRECT($Q94,TRUE)=$O94),'1. Database - raw'!KU$7:KW$494)),""),"")</f>
        <v>1</v>
      </c>
      <c r="LU94" s="141" t="str">
        <f t="shared" ca="1" si="334"/>
        <v/>
      </c>
      <c r="LV94" s="151" t="str">
        <f t="shared" ca="1" si="335"/>
        <v/>
      </c>
      <c r="LW94" s="151" t="str">
        <f t="shared" ca="1" si="336"/>
        <v/>
      </c>
      <c r="LX94" s="151" t="str">
        <f t="array" aca="1" ref="LX94" ca="1">IFERROR(AVERAGE(IF(('1. Database - raw'!LA$7:LC$494&gt;0)*('1. Database - raw'!$AD$7:$AD$494=$A94)*(INDIRECT($Q94,TRUE)=$O94),'1. Database - raw'!LA$7:LC$494)),"")</f>
        <v/>
      </c>
      <c r="LY94" s="280" t="str">
        <f t="array" aca="1" ref="LY94" ca="1">IFERROR(_xlfn.STDEV.S(IF(('1. Database - raw'!LA$7:LC$494&gt;0)*('1. Database - raw'!$AD$7:$AD$494=$A94)*(INDIRECT($Q94,TRUE)=$O94),'1. Database - raw'!LA$7:LC$494)),"")</f>
        <v/>
      </c>
      <c r="LZ94" s="67" t="str">
        <f t="array" aca="1" ref="LZ94" ca="1">IFERROR(IF(COUNT(IF(('1. Database - raw'!LA$7:LC$494&gt;0)*('1. Database - raw'!$AD$7:$AD$494=$A94)*(INDIRECT($Q94,TRUE)=$O94),'1. Database - raw'!LA$7:LC$494))&gt;0,COUNT(IF(('1. Database - raw'!LA$7:LC$494&gt;0)*('1. Database - raw'!$AD$7:$AD$494=$A94)*(INDIRECT($Q94,TRUE)=$O94),'1. Database - raw'!LA$7:LC$494)),""),"")</f>
        <v/>
      </c>
      <c r="MA94" s="141" t="str">
        <f t="shared" ca="1" si="337"/>
        <v/>
      </c>
      <c r="MB94" s="151" t="str">
        <f t="shared" ca="1" si="338"/>
        <v/>
      </c>
      <c r="MC94" s="151" t="str">
        <f t="shared" ca="1" si="339"/>
        <v/>
      </c>
      <c r="MD94" s="151" t="str">
        <f t="array" aca="1" ref="MD94" ca="1">IFERROR(AVERAGE(IF(('1. Database - raw'!LG$7:LI$494&gt;0)*('1. Database - raw'!$AD$7:$AD$494=$A94)*(INDIRECT($Q94,TRUE)=$O94),'1. Database - raw'!LG$7:LI$494)),"")</f>
        <v/>
      </c>
      <c r="ME94" s="280" t="str">
        <f t="array" aca="1" ref="ME94" ca="1">IFERROR(_xlfn.STDEV.S(IF(('1. Database - raw'!LG$7:LI$494&gt;0)*('1. Database - raw'!$AD$7:$AD$494=$A94)*(INDIRECT($Q94,TRUE)=$O94),'1. Database - raw'!LG$7:LI$494)),"")</f>
        <v/>
      </c>
      <c r="MF94" s="67" t="str">
        <f t="array" aca="1" ref="MF94" ca="1">IFERROR(IF(COUNT(IF(('1. Database - raw'!LG$7:LI$494&gt;0)*('1. Database - raw'!$AD$7:$AD$494=$A94)*(INDIRECT($Q94,TRUE)=$O94),'1. Database - raw'!LG$7:LI$494))&gt;0,COUNT(IF(('1. Database - raw'!LG$7:LI$494&gt;0)*('1. Database - raw'!$AD$7:$AD$494=$A94)*(INDIRECT($Q94,TRUE)=$O94),'1. Database - raw'!LG$7:LI$494)),""),"")</f>
        <v/>
      </c>
      <c r="MG94" s="141" t="str">
        <f t="shared" ca="1" si="340"/>
        <v/>
      </c>
      <c r="MH94" s="151" t="str">
        <f t="shared" ca="1" si="341"/>
        <v/>
      </c>
      <c r="MI94" s="151" t="str">
        <f t="shared" ca="1" si="342"/>
        <v/>
      </c>
      <c r="MJ94" s="151" t="str">
        <f t="array" aca="1" ref="MJ94" ca="1">IFERROR(AVERAGE(IF(('1. Database - raw'!LM$7:LO$494&gt;0)*('1. Database - raw'!$AD$7:$AD$494=$A94)*(INDIRECT($Q94,TRUE)=$O94),'1. Database - raw'!LM$7:LO$494)),"")</f>
        <v/>
      </c>
      <c r="MK94" s="280" t="str">
        <f t="array" aca="1" ref="MK94" ca="1">IFERROR(_xlfn.STDEV.S(IF(('1. Database - raw'!LM$7:LO$494&gt;0)*('1. Database - raw'!$AD$7:$AD$494=$A94)*(INDIRECT($Q94,TRUE)=$O94),'1. Database - raw'!LM$7:LO$494)),"")</f>
        <v/>
      </c>
      <c r="ML94" s="67" t="str">
        <f t="array" aca="1" ref="ML94" ca="1">IFERROR(IF(COUNT(IF(('1. Database - raw'!LM$7:LO$494&gt;0)*('1. Database - raw'!$AD$7:$AD$494=$A94)*(INDIRECT($Q94,TRUE)=$O94),'1. Database - raw'!LM$7:LO$494))&gt;0,COUNT(IF(('1. Database - raw'!LM$7:LO$494&gt;0)*('1. Database - raw'!$AD$7:$AD$494=$A94)*(INDIRECT($Q94,TRUE)=$O94),'1. Database - raw'!LM$7:LO$494)),""),"")</f>
        <v/>
      </c>
      <c r="MM94" s="141">
        <f t="shared" ca="1" si="343"/>
        <v>0.20987311241441636</v>
      </c>
      <c r="MN94" s="151">
        <f t="shared" ca="1" si="344"/>
        <v>0.95419743835715087</v>
      </c>
      <c r="MO94" s="151">
        <f t="shared" ca="1" si="345"/>
        <v>0.44750462147991105</v>
      </c>
      <c r="MP94" s="151">
        <f t="array" aca="1" ref="MP94" ca="1">IFERROR(AVERAGE(IF(('1. Database - raw'!LS$7:LU$494&gt;0)*('1. Database - raw'!$AD$7:$AD$494=$A94)*(INDIRECT($Q94,TRUE)=$O94),'1. Database - raw'!LS$7:LU$494)),"")</f>
        <v>0.54</v>
      </c>
      <c r="MQ94" s="280">
        <f t="array" aca="1" ref="MQ94" ca="1">IFERROR(_xlfn.STDEV.S(IF(('1. Database - raw'!LS$7:LU$494&gt;0)*('1. Database - raw'!$AD$7:$AD$494=$A94)*(INDIRECT($Q94,TRUE)=$O94),'1. Database - raw'!LS$7:LU$494)),"")</f>
        <v>0.36469165057620939</v>
      </c>
      <c r="MR94" s="67">
        <f t="array" aca="1" ref="MR94" ca="1">IFERROR(IF(COUNT(IF(('1. Database - raw'!LS$7:LU$494&gt;0)*('1. Database - raw'!$AD$7:$AD$494=$A94)*(INDIRECT($Q94,TRUE)=$O94),'1. Database - raw'!LS$7:LU$494))&gt;0,COUNT(IF(('1. Database - raw'!LS$7:LU$494&gt;0)*('1. Database - raw'!$AD$7:$AD$494=$A94)*(INDIRECT($Q94,TRUE)=$O94),'1. Database - raw'!LS$7:LU$494)),""),"")</f>
        <v>5</v>
      </c>
      <c r="MS94" s="141" t="str">
        <f t="shared" ca="1" si="346"/>
        <v/>
      </c>
      <c r="MT94" s="151" t="str">
        <f t="shared" ca="1" si="347"/>
        <v/>
      </c>
      <c r="MU94" s="151" t="str">
        <f t="shared" ca="1" si="348"/>
        <v/>
      </c>
      <c r="MV94" s="151" t="str">
        <f t="array" aca="1" ref="MV94" ca="1">IFERROR(AVERAGE(IF(('1. Database - raw'!LY$7:MA$494&gt;0)*('1. Database - raw'!$AD$7:$AD$494=$A94)*(INDIRECT($Q94,TRUE)=$O94),'1. Database - raw'!LY$7:MA$494)),"")</f>
        <v/>
      </c>
      <c r="MW94" s="280" t="str">
        <f t="array" aca="1" ref="MW94" ca="1">IFERROR(_xlfn.STDEV.S(IF(('1. Database - raw'!LY$7:MA$494&gt;0)*('1. Database - raw'!$AD$7:$AD$494=$A94)*(INDIRECT($Q94,TRUE)=$O94),'1. Database - raw'!LY$7:MA$494)),"")</f>
        <v/>
      </c>
      <c r="MX94" s="67" t="str">
        <f t="array" aca="1" ref="MX94" ca="1">IFERROR(IF(COUNT(IF(('1. Database - raw'!LY$7:MA$494&gt;0)*('1. Database - raw'!$AD$7:$AD$494=$A94)*(INDIRECT($Q94,TRUE)=$O94),'1. Database - raw'!LY$7:MA$494))&gt;0,COUNT(IF(('1. Database - raw'!LY$7:MA$494&gt;0)*('1. Database - raw'!$AD$7:$AD$494=$A94)*(INDIRECT($Q94,TRUE)=$O94),'1. Database - raw'!LY$7:MA$494)),""),"")</f>
        <v/>
      </c>
      <c r="MY94" s="141" t="str">
        <f t="shared" ca="1" si="349"/>
        <v/>
      </c>
      <c r="MZ94" s="151" t="str">
        <f t="shared" ca="1" si="350"/>
        <v/>
      </c>
      <c r="NA94" s="151" t="str">
        <f t="shared" ca="1" si="351"/>
        <v/>
      </c>
      <c r="NB94" s="151" t="str">
        <f t="array" aca="1" ref="NB94" ca="1">IFERROR(AVERAGE(IF(('1. Database - raw'!ME$7:MG$494&gt;0)*('1. Database - raw'!$AD$7:$AD$494=$A94)*(INDIRECT($Q94,TRUE)=$O94),'1. Database - raw'!ME$7:MG$494)),"")</f>
        <v/>
      </c>
      <c r="NC94" s="280" t="str">
        <f t="array" aca="1" ref="NC94" ca="1">IFERROR(_xlfn.STDEV.S(IF(('1. Database - raw'!ME$7:MG$494&gt;0)*('1. Database - raw'!$AD$7:$AD$494=$A94)*(INDIRECT($Q94,TRUE)=$O94),'1. Database - raw'!ME$7:MG$494)),"")</f>
        <v/>
      </c>
      <c r="ND94" s="67" t="str">
        <f t="array" aca="1" ref="ND94" ca="1">IFERROR(IF(COUNT(IF(('1. Database - raw'!ME$7:MG$494&gt;0)*('1. Database - raw'!$AD$7:$AD$494=$A94)*(INDIRECT($Q94,TRUE)=$O94),'1. Database - raw'!ME$7:MG$494))&gt;0,COUNT(IF(('1. Database - raw'!ME$7:MG$494&gt;0)*('1. Database - raw'!$AD$7:$AD$494=$A94)*(INDIRECT($Q94,TRUE)=$O94),'1. Database - raw'!ME$7:MG$494)),""),"")</f>
        <v/>
      </c>
      <c r="NE94" s="141" t="str">
        <f t="shared" ca="1" si="352"/>
        <v/>
      </c>
      <c r="NF94" s="151" t="str">
        <f t="shared" ca="1" si="353"/>
        <v/>
      </c>
      <c r="NG94" s="151" t="str">
        <f t="shared" ca="1" si="354"/>
        <v/>
      </c>
      <c r="NH94" s="151" t="str">
        <f t="array" aca="1" ref="NH94" ca="1">IFERROR(AVERAGE(IF(('1. Database - raw'!MK$7:MM$494&gt;0)*('1. Database - raw'!$AD$7:$AD$494=$A94)*(INDIRECT($Q94,TRUE)=$O94),'1. Database - raw'!MK$7:MM$494)),"")</f>
        <v/>
      </c>
      <c r="NI94" s="280" t="str">
        <f t="array" aca="1" ref="NI94" ca="1">IFERROR(_xlfn.STDEV.S(IF(('1. Database - raw'!MK$7:MM$494&gt;0)*('1. Database - raw'!$AD$7:$AD$494=$A94)*(INDIRECT($Q94,TRUE)=$O94),'1. Database - raw'!MK$7:MM$494)),"")</f>
        <v/>
      </c>
      <c r="NJ94" s="67" t="str">
        <f t="array" aca="1" ref="NJ94" ca="1">IFERROR(IF(COUNT(IF(('1. Database - raw'!MK$7:MM$494&gt;0)*('1. Database - raw'!$AD$7:$AD$494=$A94)*(INDIRECT($Q94,TRUE)=$O94),'1. Database - raw'!MK$7:MM$494))&gt;0,COUNT(IF(('1. Database - raw'!MK$7:MM$494&gt;0)*('1. Database - raw'!$AD$7:$AD$494=$A94)*(INDIRECT($Q94,TRUE)=$O94),'1. Database - raw'!MK$7:MM$494)),""),"")</f>
        <v/>
      </c>
      <c r="NK94" s="141">
        <f t="shared" ca="1" si="355"/>
        <v>2.6805630309567605</v>
      </c>
      <c r="NL94" s="151">
        <f t="shared" ca="1" si="356"/>
        <v>3.0527135658501288</v>
      </c>
      <c r="NM94" s="151">
        <f t="shared" ca="1" si="357"/>
        <v>2.8605927932367519</v>
      </c>
      <c r="NN94" s="151">
        <f t="array" aca="1" ref="NN94" ca="1">IFERROR(AVERAGE(IF(('1. Database - raw'!MQ$7:MS$494&gt;0)*('1. Database - raw'!$AD$7:$AD$494=$A94)*(INDIRECT($Q94,TRUE)=$O94),'1. Database - raw'!MQ$7:MS$494)),"")</f>
        <v>2.9143437500000005</v>
      </c>
      <c r="NO94" s="280">
        <f t="array" aca="1" ref="NO94" ca="1">IFERROR(_xlfn.STDEV.S(IF(('1. Database - raw'!MQ$7:MS$494&gt;0)*('1. Database - raw'!$AD$7:$AD$494=$A94)*(INDIRECT($Q94,TRUE)=$O94),'1. Database - raw'!MQ$7:MS$494)),"")</f>
        <v>0.56761183681426663</v>
      </c>
      <c r="NP94" s="67">
        <f t="array" aca="1" ref="NP94" ca="1">IFERROR(IF(COUNT(IF(('1. Database - raw'!MQ$7:MS$494&gt;0)*('1. Database - raw'!$AD$7:$AD$494=$A94)*(INDIRECT($Q94,TRUE)=$O94),'1. Database - raw'!MQ$7:MS$494))&gt;0,COUNT(IF(('1. Database - raw'!MQ$7:MS$494&gt;0)*('1. Database - raw'!$AD$7:$AD$494=$A94)*(INDIRECT($Q94,TRUE)=$O94),'1. Database - raw'!MQ$7:MS$494)),""),"")</f>
        <v>16</v>
      </c>
      <c r="NQ94" s="141">
        <f t="shared" ca="1" si="358"/>
        <v>1.8415843003570695</v>
      </c>
      <c r="NR94" s="151">
        <f t="shared" ca="1" si="359"/>
        <v>2.1592783490912582</v>
      </c>
      <c r="NS94" s="151">
        <f t="shared" ca="1" si="360"/>
        <v>1.9941146175150999</v>
      </c>
      <c r="NT94" s="151">
        <f t="array" aca="1" ref="NT94" ca="1">IFERROR(AVERAGE(IF(('1. Database - raw'!MW$7:MY$494&gt;0)*('1. Database - raw'!$AD$7:$AD$494=$A94)*(INDIRECT($Q94,TRUE)=$O94),'1. Database - raw'!MW$7:MY$494)),"")</f>
        <v>2.0416666666666661</v>
      </c>
      <c r="NU94" s="280">
        <f t="array" aca="1" ref="NU94" ca="1">IFERROR(_xlfn.STDEV.S(IF(('1. Database - raw'!MW$7:MY$494&gt;0)*('1. Database - raw'!$AD$7:$AD$494=$A94)*(INDIRECT($Q94,TRUE)=$O94),'1. Database - raw'!MW$7:MY$494)),"")</f>
        <v>0.44852138092053179</v>
      </c>
      <c r="NV94" s="67">
        <f t="array" aca="1" ref="NV94" ca="1">IFERROR(IF(COUNT(IF(('1. Database - raw'!MW$7:MY$494&gt;0)*('1. Database - raw'!$AD$7:$AD$494=$A94)*(INDIRECT($Q94,TRUE)=$O94),'1. Database - raw'!MW$7:MY$494))&gt;0,COUNT(IF(('1. Database - raw'!MW$7:MY$494&gt;0)*('1. Database - raw'!$AD$7:$AD$494=$A94)*(INDIRECT($Q94,TRUE)=$O94),'1. Database - raw'!MW$7:MY$494)),""),"")</f>
        <v>36</v>
      </c>
      <c r="NW94" s="141">
        <f t="shared" ca="1" si="361"/>
        <v>1.3056369559057834</v>
      </c>
      <c r="NX94" s="151">
        <f t="shared" ca="1" si="362"/>
        <v>1.3908415567343075</v>
      </c>
      <c r="NY94" s="151">
        <f t="shared" ca="1" si="363"/>
        <v>1.3475660044249567</v>
      </c>
      <c r="NZ94" s="151">
        <f t="array" aca="1" ref="NZ94" ca="1">IFERROR(AVERAGE(IF(('1. Database - raw'!NC$7:NE$494&gt;0)*('1. Database - raw'!$AD$7:$AD$494=$A94)*(INDIRECT($Q94,TRUE)=$O94),'1. Database - raw'!NC$7:NE$494)),"")</f>
        <v>1.3599999999999999</v>
      </c>
      <c r="OA94" s="280">
        <f t="array" aca="1" ref="OA94" ca="1">IFERROR(_xlfn.STDEV.S(IF(('1. Database - raw'!NC$7:NE$494&gt;0)*('1. Database - raw'!$AD$7:$AD$494=$A94)*(INDIRECT($Q94,TRUE)=$O94),'1. Database - raw'!NC$7:NE$494)),"")</f>
        <v>0.18517559234413164</v>
      </c>
      <c r="OB94" s="67">
        <f t="array" aca="1" ref="OB94" ca="1">IFERROR(IF(COUNT(IF(('1. Database - raw'!NC$7:NE$494&gt;0)*('1. Database - raw'!$AD$7:$AD$494=$A94)*(INDIRECT($Q94,TRUE)=$O94),'1. Database - raw'!NC$7:NE$494))&gt;0,COUNT(IF(('1. Database - raw'!NC$7:NE$494&gt;0)*('1. Database - raw'!$AD$7:$AD$494=$A94)*(INDIRECT($Q94,TRUE)=$O94),'1. Database - raw'!NC$7:NE$494)),""),"")</f>
        <v>21</v>
      </c>
      <c r="OC94" s="141" t="str">
        <f t="shared" ca="1" si="364"/>
        <v/>
      </c>
      <c r="OD94" s="151" t="str">
        <f t="shared" ca="1" si="365"/>
        <v/>
      </c>
      <c r="OE94" s="151" t="str">
        <f t="shared" ca="1" si="366"/>
        <v/>
      </c>
      <c r="OF94" s="151" t="str">
        <f t="array" aca="1" ref="OF94" ca="1">IFERROR(AVERAGE(IF(('1. Database - raw'!NI$7:NK$494&gt;0)*('1. Database - raw'!$AD$7:$AD$494=$A94)*(INDIRECT($Q94,TRUE)=$O94),'1. Database - raw'!NI$7:NK$494)),"")</f>
        <v/>
      </c>
      <c r="OG94" s="280" t="str">
        <f t="array" aca="1" ref="OG94" ca="1">IFERROR(_xlfn.STDEV.S(IF(('1. Database - raw'!NI$7:NK$494&gt;0)*('1. Database - raw'!$AD$7:$AD$494=$A94)*(INDIRECT($Q94,TRUE)=$O94),'1. Database - raw'!NI$7:NK$494)),"")</f>
        <v/>
      </c>
      <c r="OH94" s="67" t="str">
        <f t="array" aca="1" ref="OH94" ca="1">IFERROR(IF(COUNT(IF(('1. Database - raw'!NI$7:NK$494&gt;0)*('1. Database - raw'!$AD$7:$AD$494=$A94)*(INDIRECT($Q94,TRUE)=$O94),'1. Database - raw'!NI$7:NK$494))&gt;0,COUNT(IF(('1. Database - raw'!NI$7:NK$494&gt;0)*('1. Database - raw'!$AD$7:$AD$494=$A94)*(INDIRECT($Q94,TRUE)=$O94),'1. Database - raw'!NI$7:NK$494)),""),"")</f>
        <v/>
      </c>
    </row>
    <row r="95" spans="1:398" ht="15" customHeight="1" outlineLevel="1" x14ac:dyDescent="0.25">
      <c r="A95" s="74" t="s">
        <v>553</v>
      </c>
      <c r="B95" s="1348" t="s">
        <v>771</v>
      </c>
      <c r="C95" s="52"/>
      <c r="D95" s="53"/>
      <c r="E95" s="53"/>
      <c r="F95" s="54"/>
      <c r="G95" s="54"/>
      <c r="H95" s="54" t="s">
        <v>776</v>
      </c>
      <c r="I95" s="54"/>
      <c r="J95" s="54"/>
      <c r="K95" s="54"/>
      <c r="L95" s="54"/>
      <c r="M95" s="54"/>
      <c r="N95" s="55"/>
      <c r="O95" s="171" t="str">
        <f t="array" ref="O95">INDEX(A95:N95,IF(MIN(IF(C95:N95&lt;&gt;"",COLUMN(C95:N95)))&gt;0,MIN(IF(C95:N95&lt;&gt;"",COLUMN(C95:N95))),""))</f>
        <v>LI - local</v>
      </c>
      <c r="P95" s="162">
        <f t="shared" si="383"/>
        <v>6</v>
      </c>
      <c r="Q95" s="42" t="str">
        <f ca="1">"'" &amp; $S$4 &amp; "'!" &amp; ADDRESS(ROW('1. Database - raw'!$A$7),MATCH($C$2,'1. Database - raw'!$6:$6,0)+MATCH(O95,$C95:$N95,0)-1,1) &amp; ":" &amp; ADDRESS(LOOKUP(2,1/('1. Database - raw'!A:A&lt;&gt;""),ROW('1. Database - raw'!A:A)),MATCH($C$2,'1. Database - raw'!$6:$6,0)+MATCH(O95,$C95:$N95,0)-1,1)</f>
        <v>'1. Database - raw'!$AJ$7:$AJ$494</v>
      </c>
      <c r="R95" s="48"/>
      <c r="S95" s="183"/>
      <c r="T95" s="123">
        <f t="shared" ca="1" si="393"/>
        <v>0.62562867117268262</v>
      </c>
      <c r="U95" s="124">
        <f t="shared" ca="1" si="393"/>
        <v>0.493050771581582</v>
      </c>
      <c r="V95" s="124" t="str">
        <f t="shared" ca="1" si="393"/>
        <v/>
      </c>
      <c r="W95" s="124" t="str">
        <f t="shared" ca="1" si="393"/>
        <v/>
      </c>
      <c r="X95" s="124" t="str">
        <f t="shared" ca="1" si="393"/>
        <v/>
      </c>
      <c r="Y95" s="124" t="str">
        <f t="shared" ca="1" si="393"/>
        <v/>
      </c>
      <c r="Z95" s="124">
        <f t="shared" ca="1" si="393"/>
        <v>0.91917552110963563</v>
      </c>
      <c r="AA95" s="124" t="str">
        <f t="shared" ca="1" si="393"/>
        <v/>
      </c>
      <c r="AB95" s="124" t="str">
        <f t="shared" ca="1" si="393"/>
        <v/>
      </c>
      <c r="AC95" s="124">
        <f t="shared" ca="1" si="393"/>
        <v>0.6129883990557623</v>
      </c>
      <c r="AD95" s="124" t="str">
        <f t="shared" ca="1" si="394"/>
        <v/>
      </c>
      <c r="AE95" s="124" t="str">
        <f t="shared" ca="1" si="394"/>
        <v/>
      </c>
      <c r="AF95" s="124" t="str">
        <f t="shared" ca="1" si="394"/>
        <v/>
      </c>
      <c r="AG95" s="124" t="str">
        <f t="shared" ca="1" si="394"/>
        <v/>
      </c>
      <c r="AH95" s="124" t="str">
        <f t="shared" ca="1" si="394"/>
        <v/>
      </c>
      <c r="AI95" s="124" t="str">
        <f t="shared" ca="1" si="394"/>
        <v/>
      </c>
      <c r="AJ95" s="124" t="str">
        <f t="shared" ca="1" si="394"/>
        <v/>
      </c>
      <c r="AK95" s="124" t="str">
        <f t="shared" ca="1" si="394"/>
        <v/>
      </c>
      <c r="AL95" s="124" t="str">
        <f t="shared" ca="1" si="394"/>
        <v/>
      </c>
      <c r="AM95" s="125" t="str">
        <f t="shared" ca="1" si="394"/>
        <v/>
      </c>
      <c r="AN95" s="191"/>
      <c r="AO95" s="247" t="s">
        <v>30</v>
      </c>
      <c r="AP95" s="493" t="s">
        <v>619</v>
      </c>
      <c r="AQ95" s="494">
        <f t="array" ref="AQ95">IFERROR(AVERAGE(IF(('1. Database - raw'!AW$7:AY$494&gt;0)*('1. Database - raw'!$AD$7:$AD$494=$A95)*('1. Database - raw'!$AH$7:$AH$494=$AO95)*('1. Database - raw'!$AI$7:$AI$494=$AP95),'1. Database - raw'!AW$7:AY$494))/$BT$5,"")</f>
        <v>0.76352564275192236</v>
      </c>
      <c r="AR95" s="494">
        <f t="array" ref="AR95">IFERROR(AVERAGE(IF(('1. Database - raw'!BC$7:BE$494&gt;0)*('1. Database - raw'!$AD$7:$AD$494=$A95)*('1. Database - raw'!$AH$7:$AH$494=$AO95)*('1. Database - raw'!$AI$7:$AI$494=$AP95),'1. Database - raw'!BC$7:BE$494))/$BZ$5,"")</f>
        <v>1.3421338573014523</v>
      </c>
      <c r="AS95" s="494">
        <f t="shared" si="388"/>
        <v>1.0528297500266874</v>
      </c>
      <c r="AT95" s="535">
        <f t="shared" ca="1" si="389"/>
        <v>1.5023301089333125</v>
      </c>
      <c r="AU95" s="493" t="s">
        <v>486</v>
      </c>
      <c r="AV95" s="493" t="s">
        <v>639</v>
      </c>
      <c r="AW95" s="535" t="e">
        <f t="shared" ca="1" si="390"/>
        <v>#VALUE!</v>
      </c>
      <c r="AX95" s="493"/>
      <c r="AY95" s="493"/>
      <c r="AZ95" s="493"/>
      <c r="BA95" s="493"/>
      <c r="BB95" s="493"/>
      <c r="BC95" s="191"/>
      <c r="BD95" s="244"/>
      <c r="BE95" s="244"/>
      <c r="BF95" s="244"/>
      <c r="BG95" s="244"/>
      <c r="BH95" s="295"/>
      <c r="BI95" s="484">
        <f t="shared" ca="1" si="367"/>
        <v>0.55933972137713228</v>
      </c>
      <c r="BJ95" s="560">
        <f t="shared" ca="1" si="206"/>
        <v>1.0744457169143398</v>
      </c>
      <c r="BK95" s="573"/>
      <c r="BL95" s="553">
        <f t="shared" ca="1" si="391"/>
        <v>0.76608196008269891</v>
      </c>
      <c r="BM95" s="553" t="str">
        <f t="shared" ca="1" si="392"/>
        <v/>
      </c>
      <c r="BN95" s="573"/>
      <c r="BO95" s="259"/>
      <c r="BP95" s="171" t="str">
        <f t="shared" si="210"/>
        <v>LI - local</v>
      </c>
      <c r="BQ95" s="61">
        <f t="shared" ca="1" si="376"/>
        <v>45.310120102045886</v>
      </c>
      <c r="BR95" s="58">
        <f t="shared" ca="1" si="377"/>
        <v>68.628316966526583</v>
      </c>
      <c r="BS95" s="58">
        <f t="shared" ca="1" si="378"/>
        <v>55.763404524424359</v>
      </c>
      <c r="BT95" s="58">
        <f t="array" aca="1" ref="BT95" ca="1">IFERROR(AVERAGE(IF(('1. Database - raw'!AW$7:AY$494&gt;0)*('1. Database - raw'!$AD$7:$AD$494=$A95)*('1. Database - raw'!$AP$7:$AP$494&lt;&gt;Dropdown!$AM$11)*(INDIRECT($Q95,TRUE)=$O95),'1. Database - raw'!AW$7:AY$494)),"")</f>
        <v>59.05</v>
      </c>
      <c r="BU95" s="96">
        <f t="array" aca="1" ref="BU95" ca="1">IFERROR(_xlfn.STDEV.S(IF(('1. Database - raw'!AW$7:AY$494&gt;0)*('1. Database - raw'!$AD$7:$AD$494=$A95)*('1. Database - raw'!$AP$7:$AP$494&lt;&gt;Dropdown!$AM$11)*(INDIRECT($Q95,TRUE)=$O95),'1. Database - raw'!AW$7:AY$494)),"")</f>
        <v>20.570272509403246</v>
      </c>
      <c r="BV95" s="60">
        <f t="array" aca="1" ref="BV95" ca="1">IFERROR(IF(COUNT(IF(('1. Database - raw'!AW$7:AY$494&gt;0)*('1. Database - raw'!$AD$7:$AD$494=$A95)*('1. Database - raw'!$AP$7:$AP$494&lt;&gt;Dropdown!$AM$11)*(INDIRECT($Q95,TRUE)=$O95),'1. Database - raw'!AW$7:AY$494))&gt;0,COUNT(IF(('1. Database - raw'!AW$7:AY$494&gt;0)*('1. Database - raw'!$AD$7:$AD$494=$A95)*('1. Database - raw'!$AP$7:$AP$494&lt;&gt;Dropdown!$AM$11)*(INDIRECT($Q95,TRUE)=$O95),'1. Database - raw'!AW$7:AY$494)),""),"")</f>
        <v>10</v>
      </c>
      <c r="BW95" s="61">
        <f t="shared" ca="1" si="370"/>
        <v>20.810263050589448</v>
      </c>
      <c r="BX95" s="58">
        <f t="shared" ca="1" si="371"/>
        <v>67.009338572266643</v>
      </c>
      <c r="BY95" s="58">
        <f t="shared" ca="1" si="372"/>
        <v>37.342763188265522</v>
      </c>
      <c r="BZ95" s="58">
        <f t="array" aca="1" ref="BZ95" ca="1">IFERROR(AVERAGE(IF(('1. Database - raw'!BC$7:BE$494&gt;0)*('1. Database - raw'!$AD$7:$AD$494=$A95)*('1. Database - raw'!$AP$7:$AP$494&lt;&gt;Dropdown!$AM$11)*(INDIRECT($Q95,TRUE)=$O95),'1. Database - raw'!BC$7:BE$494)),"")</f>
        <v>44.176470588235297</v>
      </c>
      <c r="CA95" s="96">
        <f t="array" aca="1" ref="CA95" ca="1">IFERROR(_xlfn.STDEV.S(IF(('1. Database - raw'!BC$7:BE$494&gt;0)*('1. Database - raw'!$AD$7:$AD$494=$A95)*('1. Database - raw'!$AP$7:$AP$494&lt;&gt;Dropdown!$AM$11)*(INDIRECT($Q95,TRUE)=$O95),'1. Database - raw'!BC$7:BE$494)),"")</f>
        <v>27.921760613381018</v>
      </c>
      <c r="CB95" s="60">
        <f t="array" aca="1" ref="CB95" ca="1">IFERROR(IF(COUNT(IF(('1. Database - raw'!BC$7:BE$494&gt;0)*('1. Database - raw'!$AD$7:$AD$494=$A95)*('1. Database - raw'!$AP$7:$AP$494&lt;&gt;Dropdown!$AM$11)*(INDIRECT($Q95,TRUE)=$O95),'1. Database - raw'!BC$7:BE$494))&gt;0,COUNT(IF(('1. Database - raw'!BC$7:BE$494&gt;0)*('1. Database - raw'!$AD$7:$AD$494=$A95)*('1. Database - raw'!$AP$7:$AP$494&lt;&gt;Dropdown!$AM$11)*(INDIRECT($Q95,TRUE)=$O95),'1. Database - raw'!BC$7:BE$494)),""),"")</f>
        <v>17</v>
      </c>
      <c r="CC95" s="105">
        <f t="shared" ca="1" si="373"/>
        <v>0.77551601726882935</v>
      </c>
      <c r="CD95" s="106">
        <f t="shared" ca="1" si="374"/>
        <v>0.79659346967269506</v>
      </c>
      <c r="CE95" s="106">
        <f t="shared" ca="1" si="375"/>
        <v>0.78598409333963404</v>
      </c>
      <c r="CF95" s="106">
        <f t="array" aca="1" ref="CF95" ca="1">IFERROR(AVERAGE(IF(('1. Database - raw'!BI$7:BK$494&gt;0)*('1. Database - raw'!$AD$7:$AD$494=$A95)*('1. Database - raw'!$AP$7:$AP$494&lt;&gt;Dropdown!$AM$11)*(INDIRECT($Q95,TRUE)=$O95),'1. Database - raw'!BI$7:BK$494)),"")</f>
        <v>0.78779069767441867</v>
      </c>
      <c r="CG95" s="271">
        <f t="array" aca="1" ref="CG95" ca="1">IFERROR(_xlfn.STDEV.S(IF(('1. Database - raw'!BI$7:BK$494&gt;0)*('1. Database - raw'!$AD$7:$AD$494=$A95)*('1. Database - raw'!$AP$7:$AP$494&lt;&gt;Dropdown!$AM$11)*(INDIRECT($Q95,TRUE)=$O95),'1. Database - raw'!BI$7:BK$494)),"")</f>
        <v>5.3444117182704184E-2</v>
      </c>
      <c r="CH95" s="60">
        <f t="array" aca="1" ref="CH95" ca="1">IFERROR(IF(COUNT(IF(('1. Database - raw'!BI$7:BK$494&gt;0)*('1. Database - raw'!$AD$7:$AD$494=$A95)*('1. Database - raw'!$AP$7:$AP$494&lt;&gt;Dropdown!$AM$11)*(INDIRECT($Q95,TRUE)=$O95),'1. Database - raw'!BI$7:BK$494))&gt;0,COUNT(IF(('1. Database - raw'!BI$7:BK$494&gt;0)*('1. Database - raw'!$AD$7:$AD$494=$A95)*('1. Database - raw'!$AP$7:$AP$494&lt;&gt;Dropdown!$AM$11)*(INDIRECT($Q95,TRUE)=$O95),'1. Database - raw'!BI$7:BK$494)),""),"")</f>
        <v>2</v>
      </c>
      <c r="CI95" s="61">
        <f t="shared" ca="1" si="211"/>
        <v>6.258668728741033</v>
      </c>
      <c r="CJ95" s="58">
        <f t="shared" ca="1" si="212"/>
        <v>23.208276432743414</v>
      </c>
      <c r="CK95" s="58">
        <f t="shared" ca="1" si="213"/>
        <v>12.052091683918965</v>
      </c>
      <c r="CL95" s="58">
        <f t="array" aca="1" ref="CL95" ca="1">IFERROR(AVERAGE(IF(('1. Database - raw'!BO$7:BQ$494&gt;0)*('1. Database - raw'!$AD$7:$AD$494=$A95)*(INDIRECT($Q95,TRUE)=$O95),'1. Database - raw'!BO$7:BQ$494)),"")</f>
        <v>14.180000000000001</v>
      </c>
      <c r="CM95" s="96">
        <f t="array" aca="1" ref="CM95" ca="1">IFERROR(_xlfn.STDEV.S(IF(('1. Database - raw'!BO$7:BQ$494&gt;0)*('1. Database - raw'!$AD$7:$AD$494=$A95)*(INDIRECT($Q95,TRUE)=$O95),'1. Database - raw'!BO$7:BQ$494)),"")</f>
        <v>8.7903611984946313</v>
      </c>
      <c r="CN95" s="60">
        <f t="array" aca="1" ref="CN95" ca="1">IFERROR(IF(COUNT(IF(('1. Database - raw'!BO$7:BQ$494&gt;0)*('1. Database - raw'!$AD$7:$AD$494=$A95)*(INDIRECT($Q95,TRUE)=$O95),'1. Database - raw'!BO$7:BQ$494))&gt;0,COUNT(IF(('1. Database - raw'!BO$7:BQ$494&gt;0)*('1. Database - raw'!$AD$7:$AD$494=$A95)*(INDIRECT($Q95,TRUE)=$O95),'1. Database - raw'!BO$7:BQ$494)),""),"")</f>
        <v>5</v>
      </c>
      <c r="CO95" s="61" t="str">
        <f t="shared" ca="1" si="214"/>
        <v/>
      </c>
      <c r="CP95" s="58" t="str">
        <f t="shared" ca="1" si="215"/>
        <v/>
      </c>
      <c r="CQ95" s="58" t="str">
        <f t="shared" ca="1" si="216"/>
        <v/>
      </c>
      <c r="CR95" s="58" t="str">
        <f t="array" aca="1" ref="CR95" ca="1">IFERROR(AVERAGE(IF(('1. Database - raw'!BU$7:BW$494&gt;0)*('1. Database - raw'!$AD$7:$AD$494=$A95)*(INDIRECT($Q95,TRUE)=$O95),'1. Database - raw'!BU$7:BW$494)),"")</f>
        <v/>
      </c>
      <c r="CS95" s="96" t="str">
        <f t="array" aca="1" ref="CS95" ca="1">IFERROR(_xlfn.STDEV.S(IF(('1. Database - raw'!BU$7:BW$494&gt;0)*('1. Database - raw'!$AD$7:$AD$494=$A95)*(INDIRECT($Q95,TRUE)=$O95),'1. Database - raw'!BU$7:BW$494)),"")</f>
        <v/>
      </c>
      <c r="CT95" s="60" t="str">
        <f t="array" aca="1" ref="CT95" ca="1">IFERROR(IF(COUNT(IF(('1. Database - raw'!BU$7:BW$494&gt;0)*('1. Database - raw'!$AD$7:$AD$494=$A95)*(INDIRECT($Q95,TRUE)=$O95),'1. Database - raw'!BU$7:BW$494))&gt;0,COUNT(IF(('1. Database - raw'!BU$7:BW$494&gt;0)*('1. Database - raw'!$AD$7:$AD$494=$A95)*(INDIRECT($Q95,TRUE)=$O95),'1. Database - raw'!BU$7:BW$494)),""),"")</f>
        <v/>
      </c>
      <c r="CU95" s="61" t="str">
        <f t="shared" ca="1" si="217"/>
        <v/>
      </c>
      <c r="CV95" s="58" t="str">
        <f t="shared" ca="1" si="218"/>
        <v/>
      </c>
      <c r="CW95" s="58" t="str">
        <f t="shared" ca="1" si="219"/>
        <v/>
      </c>
      <c r="CX95" s="58" t="str">
        <f t="array" aca="1" ref="CX95" ca="1">IFERROR(AVERAGE(IF(('1. Database - raw'!CA$7:CC$494&gt;0)*('1. Database - raw'!$AD$7:$AD$494=$A95)*(INDIRECT($Q95,TRUE)=$O95),'1. Database - raw'!CA$7:CC$494)),"")</f>
        <v/>
      </c>
      <c r="CY95" s="96" t="str">
        <f t="array" aca="1" ref="CY95" ca="1">IFERROR(_xlfn.STDEV.S(IF(('1. Database - raw'!CA$7:CC$494&gt;0)*('1. Database - raw'!$AD$7:$AD$494=$A95)*(INDIRECT($Q95,TRUE)=$O95),'1. Database - raw'!CA$7:CC$494)),"")</f>
        <v/>
      </c>
      <c r="CZ95" s="60" t="str">
        <f t="array" aca="1" ref="CZ95" ca="1">IFERROR(IF(COUNT(IF(('1. Database - raw'!CA$7:CC$494&gt;0)*('1. Database - raw'!$AD$7:$AD$494=$A95)*(INDIRECT($Q95,TRUE)=$O95),'1. Database - raw'!CA$7:CC$494))&gt;0,COUNT(IF(('1. Database - raw'!CA$7:CC$494&gt;0)*('1. Database - raw'!$AD$7:$AD$494=$A95)*(INDIRECT($Q95,TRUE)=$O95),'1. Database - raw'!CA$7:CC$494)),""),"")</f>
        <v/>
      </c>
      <c r="DA95" s="61" t="str">
        <f t="shared" ca="1" si="220"/>
        <v/>
      </c>
      <c r="DB95" s="58" t="str">
        <f t="shared" ca="1" si="221"/>
        <v/>
      </c>
      <c r="DC95" s="58" t="str">
        <f t="shared" ca="1" si="222"/>
        <v/>
      </c>
      <c r="DD95" s="58" t="str">
        <f t="array" aca="1" ref="DD95" ca="1">IFERROR(AVERAGE(IF(('1. Database - raw'!CG$7:CI$494&gt;0)*('1. Database - raw'!$AD$7:$AD$494=$A95)*(INDIRECT($Q95,TRUE)=$O95),'1. Database - raw'!CG$7:CI$494)),"")</f>
        <v/>
      </c>
      <c r="DE95" s="96" t="str">
        <f t="array" aca="1" ref="DE95" ca="1">IFERROR(_xlfn.STDEV.S(IF(('1. Database - raw'!CG$7:CI$494&gt;0)*('1. Database - raw'!$AD$7:$AD$494=$A95)*(INDIRECT($Q95,TRUE)=$O95),'1. Database - raw'!CG$7:CI$494)),"")</f>
        <v/>
      </c>
      <c r="DF95" s="60" t="str">
        <f t="array" aca="1" ref="DF95" ca="1">IFERROR(IF(COUNT(IF(('1. Database - raw'!CG$7:CI$494&gt;0)*('1. Database - raw'!$AD$7:$AD$494=$A95)*(INDIRECT($Q95,TRUE)=$O95),'1. Database - raw'!CG$7:CI$494))&gt;0,COUNT(IF(('1. Database - raw'!CG$7:CI$494&gt;0)*('1. Database - raw'!$AD$7:$AD$494=$A95)*(INDIRECT($Q95,TRUE)=$O95),'1. Database - raw'!CG$7:CI$494)),""),"")</f>
        <v/>
      </c>
      <c r="DG95" s="61">
        <f t="shared" ca="1" si="223"/>
        <v>23.220597439706221</v>
      </c>
      <c r="DH95" s="58">
        <f t="shared" ca="1" si="224"/>
        <v>73.236667408100558</v>
      </c>
      <c r="DI95" s="58">
        <f t="shared" ca="1" si="225"/>
        <v>41.238321640303887</v>
      </c>
      <c r="DJ95" s="58">
        <f t="array" aca="1" ref="DJ95" ca="1">IFERROR(AVERAGE(IF(('1. Database - raw'!CM$7:CO$494&gt;0)*('1. Database - raw'!$AD$7:$AD$494=$A95)*(INDIRECT($Q95,TRUE)=$O95),'1. Database - raw'!CM$7:CO$494)),"")</f>
        <v>45.5</v>
      </c>
      <c r="DK95" s="96">
        <f t="array" aca="1" ref="DK95" ca="1">IFERROR(_xlfn.STDEV.S(IF(('1. Database - raw'!CM$7:CO$494&gt;0)*('1. Database - raw'!$AD$7:$AD$494=$A95)*(INDIRECT($Q95,TRUE)=$O95),'1. Database - raw'!CM$7:CO$494)),"")</f>
        <v>21.213203435596427</v>
      </c>
      <c r="DL95" s="60">
        <f t="array" aca="1" ref="DL95" ca="1">IFERROR(IF(COUNT(IF(('1. Database - raw'!CM$7:CO$494&gt;0)*('1. Database - raw'!$AD$7:$AD$494=$A95)*(INDIRECT($Q95,TRUE)=$O95),'1. Database - raw'!CM$7:CO$494))&gt;0,COUNT(IF(('1. Database - raw'!CM$7:CO$494&gt;0)*('1. Database - raw'!$AD$7:$AD$494=$A95)*(INDIRECT($Q95,TRUE)=$O95),'1. Database - raw'!CM$7:CO$494)),""),"")</f>
        <v>2</v>
      </c>
      <c r="DM95" s="61" t="str">
        <f t="shared" ca="1" si="226"/>
        <v/>
      </c>
      <c r="DN95" s="58" t="str">
        <f t="shared" ca="1" si="227"/>
        <v/>
      </c>
      <c r="DO95" s="58" t="str">
        <f t="shared" ca="1" si="228"/>
        <v/>
      </c>
      <c r="DP95" s="58">
        <f t="array" aca="1" ref="DP95" ca="1">IFERROR(AVERAGE(IF(('1. Database - raw'!CS$7:CU$494&gt;0)*('1. Database - raw'!$AD$7:$AD$494=$A95)*(INDIRECT($Q95,TRUE)=$O95),'1. Database - raw'!CS$7:CU$494)),"")</f>
        <v>35</v>
      </c>
      <c r="DQ95" s="96" t="str">
        <f t="array" aca="1" ref="DQ95" ca="1">IFERROR(_xlfn.STDEV.S(IF(('1. Database - raw'!CS$7:CU$494&gt;0)*('1. Database - raw'!$AD$7:$AD$494=$A95)*(INDIRECT($Q95,TRUE)=$O95),'1. Database - raw'!CS$7:CU$494)),"")</f>
        <v/>
      </c>
      <c r="DR95" s="60">
        <f t="array" aca="1" ref="DR95" ca="1">IFERROR(IF(COUNT(IF(('1. Database - raw'!CS$7:CU$494&gt;0)*('1. Database - raw'!$AD$7:$AD$494=$A95)*(INDIRECT($Q95,TRUE)=$O95),'1. Database - raw'!CS$7:CU$494))&gt;0,COUNT(IF(('1. Database - raw'!CS$7:CU$494&gt;0)*('1. Database - raw'!$AD$7:$AD$494=$A95)*(INDIRECT($Q95,TRUE)=$O95),'1. Database - raw'!CS$7:CU$494)),""),"")</f>
        <v>1</v>
      </c>
      <c r="DS95" s="61" t="str">
        <f t="shared" ca="1" si="229"/>
        <v/>
      </c>
      <c r="DT95" s="58" t="str">
        <f t="shared" ca="1" si="230"/>
        <v/>
      </c>
      <c r="DU95" s="58" t="str">
        <f t="shared" ca="1" si="231"/>
        <v/>
      </c>
      <c r="DV95" s="58">
        <f t="array" aca="1" ref="DV95" ca="1">IFERROR(AVERAGE(IF(('1. Database - raw'!CY$7:DA$494&gt;0)*('1. Database - raw'!$AD$7:$AD$494=$A95)*(INDIRECT($Q95,TRUE)=$O95),'1. Database - raw'!CY$7:DA$494)),"")</f>
        <v>2.5</v>
      </c>
      <c r="DW95" s="96" t="str">
        <f t="array" aca="1" ref="DW95" ca="1">IFERROR(_xlfn.STDEV.S(IF(('1. Database - raw'!CY$7:DA$494&gt;0)*('1. Database - raw'!$AD$7:$AD$494=$A95)*(INDIRECT($Q95,TRUE)=$O95),'1. Database - raw'!CY$7:DA$494)),"")</f>
        <v/>
      </c>
      <c r="DX95" s="60">
        <f t="array" aca="1" ref="DX95" ca="1">IFERROR(IF(COUNT(IF(('1. Database - raw'!CY$7:DA$494&gt;0)*('1. Database - raw'!$AD$7:$AD$494=$A95)*(INDIRECT($Q95,TRUE)=$O95),'1. Database - raw'!CY$7:DA$494))&gt;0,COUNT(IF(('1. Database - raw'!CY$7:DA$494&gt;0)*('1. Database - raw'!$AD$7:$AD$494=$A95)*(INDIRECT($Q95,TRUE)=$O95),'1. Database - raw'!CY$7:DA$494)),""),"")</f>
        <v>1</v>
      </c>
      <c r="DY95" s="61" t="str">
        <f t="shared" ca="1" si="232"/>
        <v/>
      </c>
      <c r="DZ95" s="58" t="str">
        <f t="shared" ca="1" si="233"/>
        <v/>
      </c>
      <c r="EA95" s="58" t="str">
        <f t="shared" ca="1" si="234"/>
        <v/>
      </c>
      <c r="EB95" s="58">
        <f t="array" aca="1" ref="EB95" ca="1">IFERROR(AVERAGE(IF(('1. Database - raw'!DE$7:DG$494&gt;0)*('1. Database - raw'!$AD$7:$AD$494=$A95)*(INDIRECT($Q95,TRUE)=$O95),'1. Database - raw'!DE$7:DG$494)),"")</f>
        <v>23</v>
      </c>
      <c r="EC95" s="96" t="str">
        <f t="array" aca="1" ref="EC95" ca="1">IFERROR(_xlfn.STDEV.S(IF(('1. Database - raw'!DE$7:DG$494&gt;0)*('1. Database - raw'!$AD$7:$AD$494=$A95)*(INDIRECT($Q95,TRUE)=$O95),'1. Database - raw'!DE$7:DG$494)),"")</f>
        <v/>
      </c>
      <c r="ED95" s="60">
        <f t="array" aca="1" ref="ED95" ca="1">IFERROR(IF(COUNT(IF(('1. Database - raw'!DE$7:DG$494&gt;0)*('1. Database - raw'!$AD$7:$AD$494=$A95)*(INDIRECT($Q95,TRUE)=$O95),'1. Database - raw'!DE$7:DG$494))&gt;0,COUNT(IF(('1. Database - raw'!DE$7:DG$494&gt;0)*('1. Database - raw'!$AD$7:$AD$494=$A95)*(INDIRECT($Q95,TRUE)=$O95),'1. Database - raw'!DE$7:DG$494)),""),"")</f>
        <v>1</v>
      </c>
      <c r="EE95" s="105">
        <f t="shared" ca="1" si="235"/>
        <v>0.17484896763743915</v>
      </c>
      <c r="EF95" s="106">
        <f t="shared" ca="1" si="236"/>
        <v>0.26393248446983009</v>
      </c>
      <c r="EG95" s="106">
        <f t="shared" ca="1" si="237"/>
        <v>0.21482160607242054</v>
      </c>
      <c r="EH95" s="106">
        <f t="array" aca="1" ref="EH95" ca="1">IFERROR(AVERAGE(IF(('1. Database - raw'!DK$7:DM$494&gt;0)*('1. Database - raw'!$AD$7:$AD$494=$A95)*(INDIRECT($Q95,TRUE)=$O95),'1. Database - raw'!DK$7:DM$494)),"")</f>
        <v>0.22253012048192772</v>
      </c>
      <c r="EI95" s="271">
        <f t="array" aca="1" ref="EI95" ca="1">IFERROR(_xlfn.STDEV.S(IF(('1. Database - raw'!DK$7:DM$494&gt;0)*('1. Database - raw'!$AD$7:$AD$494=$A95)*(INDIRECT($Q95,TRUE)=$O95),'1. Database - raw'!DK$7:DM$494)),"")</f>
        <v>6.0146673194903924E-2</v>
      </c>
      <c r="EJ95" s="60">
        <f t="array" aca="1" ref="EJ95" ca="1">IFERROR(IF(COUNT(IF(('1. Database - raw'!DK$7:DM$494&gt;0)*('1. Database - raw'!$AD$7:$AD$494=$A95)*(INDIRECT($Q95,TRUE)=$O95),'1. Database - raw'!DK$7:DM$494))&gt;0,COUNT(IF(('1. Database - raw'!DK$7:DM$494&gt;0)*('1. Database - raw'!$AD$7:$AD$494=$A95)*(INDIRECT($Q95,TRUE)=$O95),'1. Database - raw'!DK$7:DM$494)),""),"")</f>
        <v>2</v>
      </c>
      <c r="EK95" s="61">
        <f t="shared" ca="1" si="238"/>
        <v>33.305441174135609</v>
      </c>
      <c r="EL95" s="58">
        <f t="shared" ca="1" si="239"/>
        <v>40.044529174087984</v>
      </c>
      <c r="EM95" s="58">
        <f t="shared" ca="1" si="240"/>
        <v>36.519867343044176</v>
      </c>
      <c r="EN95" s="58">
        <f t="array" aca="1" ref="EN95" ca="1">IFERROR(AVERAGE(IF(('1. Database - raw'!DQ$7:DS$494&gt;0)*('1. Database - raw'!$AD$7:$AD$494=$A95)*(INDIRECT($Q95,TRUE)=$O95),'1. Database - raw'!DQ$7:DS$494)),"")</f>
        <v>37.459999999999994</v>
      </c>
      <c r="EO95" s="96">
        <f t="array" aca="1" ref="EO95" ca="1">IFERROR(_xlfn.STDEV.S(IF(('1. Database - raw'!DQ$7:DS$494&gt;0)*('1. Database - raw'!$AD$7:$AD$494=$A95)*(INDIRECT($Q95,TRUE)=$O95),'1. Database - raw'!DQ$7:DS$494)),"")</f>
        <v>8.5544073164396366</v>
      </c>
      <c r="EP95" s="60">
        <f t="array" aca="1" ref="EP95" ca="1">IFERROR(IF(COUNT(IF(('1. Database - raw'!DQ$7:DS$494&gt;0)*('1. Database - raw'!$AD$7:$AD$494=$A95)*(INDIRECT($Q95,TRUE)=$O95),'1. Database - raw'!DQ$7:DS$494))&gt;0,COUNT(IF(('1. Database - raw'!DQ$7:DS$494&gt;0)*('1. Database - raw'!$AD$7:$AD$494=$A95)*(INDIRECT($Q95,TRUE)=$O95),'1. Database - raw'!DQ$7:DS$494)),""),"")</f>
        <v>10</v>
      </c>
      <c r="EQ95" s="61" t="str">
        <f t="shared" ca="1" si="241"/>
        <v/>
      </c>
      <c r="ER95" s="58" t="str">
        <f t="shared" ca="1" si="242"/>
        <v/>
      </c>
      <c r="ES95" s="58" t="str">
        <f t="shared" ca="1" si="243"/>
        <v/>
      </c>
      <c r="ET95" s="58" t="str">
        <f t="array" aca="1" ref="ET95" ca="1">IFERROR(AVERAGE(IF(('1. Database - raw'!DW$7:DY$494&gt;0)*('1. Database - raw'!$AD$7:$AD$494=$A95)*(INDIRECT($Q95,TRUE)=$O95),'1. Database - raw'!DW$7:DY$494)),"")</f>
        <v/>
      </c>
      <c r="EU95" s="96" t="str">
        <f t="array" aca="1" ref="EU95" ca="1">IFERROR(_xlfn.STDEV.S(IF(('1. Database - raw'!DW$7:DY$494&gt;0)*('1. Database - raw'!$AD$7:$AD$494=$A95)*(INDIRECT($Q95,TRUE)=$O95),'1. Database - raw'!DW$7:DY$494)),"")</f>
        <v/>
      </c>
      <c r="EV95" s="60" t="str">
        <f t="array" aca="1" ref="EV95" ca="1">IFERROR(IF(COUNT(IF(('1. Database - raw'!DW$7:DY$494&gt;0)*('1. Database - raw'!$AD$7:$AD$494=$A95)*(INDIRECT($Q95,TRUE)=$O95),'1. Database - raw'!DW$7:DY$494))&gt;0,COUNT(IF(('1. Database - raw'!DW$7:DY$494&gt;0)*('1. Database - raw'!$AD$7:$AD$494=$A95)*(INDIRECT($Q95,TRUE)=$O95),'1. Database - raw'!DW$7:DY$494)),""),"")</f>
        <v/>
      </c>
      <c r="EW95" s="61" t="str">
        <f t="shared" ca="1" si="244"/>
        <v/>
      </c>
      <c r="EX95" s="58" t="str">
        <f t="shared" ca="1" si="245"/>
        <v/>
      </c>
      <c r="EY95" s="58" t="str">
        <f t="shared" ca="1" si="246"/>
        <v/>
      </c>
      <c r="EZ95" s="58" t="str">
        <f t="array" aca="1" ref="EZ95" ca="1">IFERROR(AVERAGE(IF(('1. Database - raw'!EC$7:EE$494&gt;0)*('1. Database - raw'!$AD$7:$AD$494=$A95)*(INDIRECT($Q95,TRUE)=$O95),'1. Database - raw'!EC$7:EE$494)),"")</f>
        <v/>
      </c>
      <c r="FA95" s="96" t="str">
        <f t="array" aca="1" ref="FA95" ca="1">IFERROR(_xlfn.STDEV.S(IF(('1. Database - raw'!EC$7:EE$494&gt;0)*('1. Database - raw'!$AD$7:$AD$494=$A95)*(INDIRECT($Q95,TRUE)=$O95),'1. Database - raw'!EC$7:EE$494)),"")</f>
        <v/>
      </c>
      <c r="FB95" s="60" t="str">
        <f t="array" aca="1" ref="FB95" ca="1">IFERROR(IF(COUNT(IF(('1. Database - raw'!EC$7:EE$494&gt;0)*('1. Database - raw'!$AD$7:$AD$494=$A95)*(INDIRECT($Q95,TRUE)=$O95),'1. Database - raw'!EC$7:EE$494))&gt;0,COUNT(IF(('1. Database - raw'!EC$7:EE$494&gt;0)*('1. Database - raw'!$AD$7:$AD$494=$A95)*(INDIRECT($Q95,TRUE)=$O95),'1. Database - raw'!EC$7:EE$494)),""),"")</f>
        <v/>
      </c>
      <c r="FC95" s="61" t="str">
        <f t="shared" ca="1" si="247"/>
        <v/>
      </c>
      <c r="FD95" s="58" t="str">
        <f t="shared" ca="1" si="248"/>
        <v/>
      </c>
      <c r="FE95" s="58" t="str">
        <f t="shared" ca="1" si="249"/>
        <v/>
      </c>
      <c r="FF95" s="58" t="str">
        <f t="array" aca="1" ref="FF95" ca="1">IFERROR(AVERAGE(IF(('1. Database - raw'!EI$7:EK$494&gt;0)*('1. Database - raw'!$AD$7:$AD$494=$A95)*(INDIRECT($Q95,TRUE)=$O95),'1. Database - raw'!EI$7:EK$494)),"")</f>
        <v/>
      </c>
      <c r="FG95" s="96" t="str">
        <f t="array" aca="1" ref="FG95" ca="1">IFERROR(_xlfn.STDEV.S(IF(('1. Database - raw'!EI$7:EK$494&gt;0)*('1. Database - raw'!$AD$7:$AD$494=$A95)*(INDIRECT($Q95,TRUE)=$O95),'1. Database - raw'!EI$7:EK$494)),"")</f>
        <v/>
      </c>
      <c r="FH95" s="60" t="str">
        <f t="array" aca="1" ref="FH95" ca="1">IFERROR(IF(COUNT(IF(('1. Database - raw'!EI$7:EK$494&gt;0)*('1. Database - raw'!$AD$7:$AD$494=$A95)*(INDIRECT($Q95,TRUE)=$O95),'1. Database - raw'!EI$7:EK$494))&gt;0,COUNT(IF(('1. Database - raw'!EI$7:EK$494&gt;0)*('1. Database - raw'!$AD$7:$AD$494=$A95)*(INDIRECT($Q95,TRUE)=$O95),'1. Database - raw'!EI$7:EK$494)),""),"")</f>
        <v/>
      </c>
      <c r="FI95" s="61" t="str">
        <f t="shared" ca="1" si="250"/>
        <v/>
      </c>
      <c r="FJ95" s="58" t="str">
        <f t="shared" ca="1" si="251"/>
        <v/>
      </c>
      <c r="FK95" s="58" t="str">
        <f t="shared" ca="1" si="252"/>
        <v/>
      </c>
      <c r="FL95" s="58" t="str">
        <f t="array" aca="1" ref="FL95" ca="1">IFERROR(AVERAGE(IF(('1. Database - raw'!EO$7:EQ$494&gt;0)*('1. Database - raw'!$AD$7:$AD$494=$A95)*(INDIRECT($Q95,TRUE)=$O95),'1. Database - raw'!EO$7:EQ$494)),"")</f>
        <v/>
      </c>
      <c r="FM95" s="96" t="str">
        <f t="array" aca="1" ref="FM95" ca="1">IFERROR(_xlfn.STDEV.S(IF(('1. Database - raw'!EO$7:EQ$494&gt;0)*('1. Database - raw'!$AD$7:$AD$494=$A95)*(INDIRECT($Q95,TRUE)=$O95),'1. Database - raw'!EO$7:EQ$494)),"")</f>
        <v/>
      </c>
      <c r="FN95" s="60" t="str">
        <f t="array" aca="1" ref="FN95" ca="1">IFERROR(IF(COUNT(IF(('1. Database - raw'!EO$7:EQ$494&gt;0)*('1. Database - raw'!$AD$7:$AD$494=$A95)*(INDIRECT($Q95,TRUE)=$O95),'1. Database - raw'!EO$7:EQ$494))&gt;0,COUNT(IF(('1. Database - raw'!EO$7:EQ$494&gt;0)*('1. Database - raw'!$AD$7:$AD$494=$A95)*(INDIRECT($Q95,TRUE)=$O95),'1. Database - raw'!EO$7:EQ$494)),""),"")</f>
        <v/>
      </c>
      <c r="FO95" s="61" t="str">
        <f t="shared" ca="1" si="253"/>
        <v/>
      </c>
      <c r="FP95" s="58" t="str">
        <f t="shared" ca="1" si="254"/>
        <v/>
      </c>
      <c r="FQ95" s="58" t="str">
        <f t="shared" ca="1" si="255"/>
        <v/>
      </c>
      <c r="FR95" s="58" t="str">
        <f t="array" aca="1" ref="FR95" ca="1">IFERROR(AVERAGE(IF(('1. Database - raw'!EU$7:EW$494&gt;0)*('1. Database - raw'!$AD$7:$AD$494=$A95)*(INDIRECT($Q95,TRUE)=$O95),'1. Database - raw'!EU$7:EW$494)),"")</f>
        <v/>
      </c>
      <c r="FS95" s="96" t="str">
        <f t="array" aca="1" ref="FS95" ca="1">IFERROR(_xlfn.STDEV.S(IF(('1. Database - raw'!EU$7:EW$494&gt;0)*('1. Database - raw'!$AD$7:$AD$494=$A95)*(INDIRECT($Q95,TRUE)=$O95),'1. Database - raw'!EU$7:EW$494)),"")</f>
        <v/>
      </c>
      <c r="FT95" s="60" t="str">
        <f t="array" aca="1" ref="FT95" ca="1">IFERROR(IF(COUNT(IF(('1. Database - raw'!EU$7:EW$494&gt;0)*('1. Database - raw'!$AD$7:$AD$494=$A95)*(INDIRECT($Q95,TRUE)=$O95),'1. Database - raw'!EU$7:EW$494))&gt;0,COUNT(IF(('1. Database - raw'!EU$7:EW$494&gt;0)*('1. Database - raw'!$AD$7:$AD$494=$A95)*(INDIRECT($Q95,TRUE)=$O95),'1. Database - raw'!EU$7:EW$494)),""),"")</f>
        <v/>
      </c>
      <c r="FU95" s="61" t="str">
        <f t="shared" ca="1" si="256"/>
        <v/>
      </c>
      <c r="FV95" s="58" t="str">
        <f t="shared" ca="1" si="257"/>
        <v/>
      </c>
      <c r="FW95" s="58" t="str">
        <f t="shared" ca="1" si="258"/>
        <v/>
      </c>
      <c r="FX95" s="58" t="str">
        <f t="array" aca="1" ref="FX95" ca="1">IFERROR(AVERAGE(IF(('1. Database - raw'!FA$7:FC$494&gt;0)*('1. Database - raw'!$AD$7:$AD$494=$A95)*(INDIRECT($Q95,TRUE)=$O95),'1. Database - raw'!FA$7:FC$494)),"")</f>
        <v/>
      </c>
      <c r="FY95" s="96" t="str">
        <f t="array" aca="1" ref="FY95" ca="1">IFERROR(_xlfn.STDEV.S(IF(('1. Database - raw'!FA$7:FC$494&gt;0)*('1. Database - raw'!$AD$7:$AD$494=$A95)*(INDIRECT($Q95,TRUE)=$O95),'1. Database - raw'!FA$7:FC$494)),"")</f>
        <v/>
      </c>
      <c r="FZ95" s="60" t="str">
        <f t="array" aca="1" ref="FZ95" ca="1">IFERROR(IF(COUNT(IF(('1. Database - raw'!FA$7:FC$494&gt;0)*('1. Database - raw'!$AD$7:$AD$494=$A95)*(INDIRECT($Q95,TRUE)=$O95),'1. Database - raw'!FA$7:FC$494))&gt;0,COUNT(IF(('1. Database - raw'!FA$7:FC$494&gt;0)*('1. Database - raw'!$AD$7:$AD$494=$A95)*(INDIRECT($Q95,TRUE)=$O95),'1. Database - raw'!FA$7:FC$494)),""),"")</f>
        <v/>
      </c>
      <c r="GA95" s="61" t="str">
        <f t="shared" ca="1" si="259"/>
        <v/>
      </c>
      <c r="GB95" s="58" t="str">
        <f t="shared" ca="1" si="260"/>
        <v/>
      </c>
      <c r="GC95" s="58" t="str">
        <f t="shared" ca="1" si="261"/>
        <v/>
      </c>
      <c r="GD95" s="58" t="str">
        <f t="array" aca="1" ref="GD95" ca="1">IFERROR(AVERAGE(IF(('1. Database - raw'!FG$7:FI$494&gt;0)*('1. Database - raw'!$AD$7:$AD$494=$A95)*(INDIRECT($Q95,TRUE)=$O95),'1. Database - raw'!FG$7:FI$494)),"")</f>
        <v/>
      </c>
      <c r="GE95" s="96" t="str">
        <f t="array" aca="1" ref="GE95" ca="1">IFERROR(_xlfn.STDEV.S(IF(('1. Database - raw'!FG$7:FI$494&gt;0)*('1. Database - raw'!$AD$7:$AD$494=$A95)*(INDIRECT($Q95,TRUE)=$O95),'1. Database - raw'!FG$7:FI$494)),"")</f>
        <v/>
      </c>
      <c r="GF95" s="60" t="str">
        <f t="array" aca="1" ref="GF95" ca="1">IFERROR(IF(COUNT(IF(('1. Database - raw'!FG$7:FI$494&gt;0)*('1. Database - raw'!$AD$7:$AD$494=$A95)*(INDIRECT($Q95,TRUE)=$O95),'1. Database - raw'!FG$7:FI$494))&gt;0,COUNT(IF(('1. Database - raw'!FG$7:FI$494&gt;0)*('1. Database - raw'!$AD$7:$AD$494=$A95)*(INDIRECT($Q95,TRUE)=$O95),'1. Database - raw'!FG$7:FI$494)),""),"")</f>
        <v/>
      </c>
      <c r="GG95" s="61" t="str">
        <f t="shared" ca="1" si="262"/>
        <v/>
      </c>
      <c r="GH95" s="58" t="str">
        <f t="shared" ca="1" si="263"/>
        <v/>
      </c>
      <c r="GI95" s="58" t="str">
        <f t="shared" ca="1" si="264"/>
        <v/>
      </c>
      <c r="GJ95" s="58" t="str">
        <f t="array" aca="1" ref="GJ95" ca="1">IFERROR(AVERAGE(IF(('1. Database - raw'!FM$7:FO$494&gt;0)*('1. Database - raw'!$AD$7:$AD$494=$A95)*(INDIRECT($Q95,TRUE)=$O95),'1. Database - raw'!FM$7:FO$494)),"")</f>
        <v/>
      </c>
      <c r="GK95" s="96" t="str">
        <f t="array" aca="1" ref="GK95" ca="1">IFERROR(_xlfn.STDEV.S(IF(('1. Database - raw'!FM$7:FO$494&gt;0)*('1. Database - raw'!$AD$7:$AD$494=$A95)*(INDIRECT($Q95,TRUE)=$O95),'1. Database - raw'!FM$7:FO$494)),"")</f>
        <v/>
      </c>
      <c r="GL95" s="60" t="str">
        <f t="array" aca="1" ref="GL95" ca="1">IFERROR(IF(COUNT(IF(('1. Database - raw'!FM$7:FO$494&gt;0)*('1. Database - raw'!$AD$7:$AD$494=$A95)*(INDIRECT($Q95,TRUE)=$O95),'1. Database - raw'!FM$7:FO$494))&gt;0,COUNT(IF(('1. Database - raw'!FM$7:FO$494&gt;0)*('1. Database - raw'!$AD$7:$AD$494=$A95)*(INDIRECT($Q95,TRUE)=$O95),'1. Database - raw'!FM$7:FO$494)),""),"")</f>
        <v/>
      </c>
      <c r="GM95" s="61">
        <f t="shared" ca="1" si="265"/>
        <v>38.420551640607741</v>
      </c>
      <c r="GN95" s="58">
        <f t="shared" ca="1" si="266"/>
        <v>60.289647951122298</v>
      </c>
      <c r="GO95" s="58">
        <f t="shared" ca="1" si="267"/>
        <v>48.128593709978219</v>
      </c>
      <c r="GP95" s="58">
        <f t="array" aca="1" ref="GP95" ca="1">IFERROR(AVERAGE(IF(('1. Database - raw'!FS$7:FU$494&gt;0)*('1. Database - raw'!$AD$7:$AD$494=$A95)*(INDIRECT($Q95,TRUE)=$O95),'1. Database - raw'!FS$7:FU$494)),"")</f>
        <v>51.307142857142864</v>
      </c>
      <c r="GQ95" s="96">
        <f t="array" aca="1" ref="GQ95" ca="1">IFERROR(_xlfn.STDEV.S(IF(('1. Database - raw'!FS$7:FU$494&gt;0)*('1. Database - raw'!$AD$7:$AD$494=$A95)*(INDIRECT($Q95,TRUE)=$O95),'1. Database - raw'!FS$7:FU$494)),"")</f>
        <v>18.952232334952562</v>
      </c>
      <c r="GR95" s="60">
        <f t="array" aca="1" ref="GR95" ca="1">IFERROR(IF(COUNT(IF(('1. Database - raw'!FS$7:FU$494&gt;0)*('1. Database - raw'!$AD$7:$AD$494=$A95)*(INDIRECT($Q95,TRUE)=$O95),'1. Database - raw'!FS$7:FU$494))&gt;0,COUNT(IF(('1. Database - raw'!FS$7:FU$494&gt;0)*('1. Database - raw'!$AD$7:$AD$494=$A95)*(INDIRECT($Q95,TRUE)=$O95),'1. Database - raw'!FS$7:FU$494)),""),"")</f>
        <v>14</v>
      </c>
      <c r="GS95" s="61" t="str">
        <f t="shared" ca="1" si="268"/>
        <v/>
      </c>
      <c r="GT95" s="58" t="str">
        <f t="shared" ca="1" si="269"/>
        <v/>
      </c>
      <c r="GU95" s="58" t="str">
        <f t="shared" ca="1" si="270"/>
        <v/>
      </c>
      <c r="GV95" s="58">
        <f t="array" aca="1" ref="GV95" ca="1">IFERROR(AVERAGE(IF(('1. Database - raw'!FY$7:GA$494&gt;0)*('1. Database - raw'!$AD$7:$AD$494=$A95)*(INDIRECT($Q95,TRUE)=$O95),'1. Database - raw'!FY$7:GA$494)),"")</f>
        <v>42.2</v>
      </c>
      <c r="GW95" s="96" t="str">
        <f t="array" aca="1" ref="GW95" ca="1">IFERROR(_xlfn.STDEV.S(IF(('1. Database - raw'!FY$7:GA$494&gt;0)*('1. Database - raw'!$AD$7:$AD$494=$A95)*(INDIRECT($Q95,TRUE)=$O95),'1. Database - raw'!FY$7:GA$494)),"")</f>
        <v/>
      </c>
      <c r="GX95" s="60">
        <f t="array" aca="1" ref="GX95" ca="1">IFERROR(IF(COUNT(IF(('1. Database - raw'!FY$7:GA$494&gt;0)*('1. Database - raw'!$AD$7:$AD$494=$A95)*(INDIRECT($Q95,TRUE)=$O95),'1. Database - raw'!FY$7:GA$494))&gt;0,COUNT(IF(('1. Database - raw'!FY$7:GA$494&gt;0)*('1. Database - raw'!$AD$7:$AD$494=$A95)*(INDIRECT($Q95,TRUE)=$O95),'1. Database - raw'!FY$7:GA$494)),""),"")</f>
        <v>1</v>
      </c>
      <c r="GY95" s="61" t="str">
        <f t="shared" ca="1" si="271"/>
        <v/>
      </c>
      <c r="GZ95" s="58" t="str">
        <f t="shared" ca="1" si="272"/>
        <v/>
      </c>
      <c r="HA95" s="58" t="str">
        <f t="shared" ca="1" si="273"/>
        <v/>
      </c>
      <c r="HB95" s="58" t="str">
        <f t="array" aca="1" ref="HB95" ca="1">IFERROR(AVERAGE(IF(('1. Database - raw'!GE$7:GG$494&gt;0)*('1. Database - raw'!$AD$7:$AD$494=$A95)*(INDIRECT($Q95,TRUE)=$O95),'1. Database - raw'!GE$7:GG$494)),"")</f>
        <v/>
      </c>
      <c r="HC95" s="96" t="str">
        <f t="array" aca="1" ref="HC95" ca="1">IFERROR(_xlfn.STDEV.S(IF(('1. Database - raw'!GE$7:GG$494&gt;0)*('1. Database - raw'!$AD$7:$AD$494=$A95)*(INDIRECT($Q95,TRUE)=$O95),'1. Database - raw'!GE$7:GG$494)),"")</f>
        <v/>
      </c>
      <c r="HD95" s="60" t="str">
        <f t="array" aca="1" ref="HD95" ca="1">IFERROR(IF(COUNT(IF(('1. Database - raw'!GE$7:GG$494&gt;0)*('1. Database - raw'!$AD$7:$AD$494=$A95)*(INDIRECT($Q95,TRUE)=$O95),'1. Database - raw'!GE$7:GG$494))&gt;0,COUNT(IF(('1. Database - raw'!GE$7:GG$494&gt;0)*('1. Database - raw'!$AD$7:$AD$494=$A95)*(INDIRECT($Q95,TRUE)=$O95),'1. Database - raw'!GE$7:GG$494)),""),"")</f>
        <v/>
      </c>
      <c r="HE95" s="61" t="str">
        <f t="shared" ca="1" si="274"/>
        <v/>
      </c>
      <c r="HF95" s="58" t="str">
        <f t="shared" ca="1" si="275"/>
        <v/>
      </c>
      <c r="HG95" s="58" t="str">
        <f t="shared" ca="1" si="276"/>
        <v/>
      </c>
      <c r="HH95" s="58" t="str">
        <f t="array" aca="1" ref="HH95" ca="1">IFERROR(AVERAGE(IF(('1. Database - raw'!GK$7:GM$494&gt;0)*('1. Database - raw'!$AD$7:$AD$494=$A95)*(INDIRECT($Q95,TRUE)=$O95),'1. Database - raw'!GK$7:GM$494)),"")</f>
        <v/>
      </c>
      <c r="HI95" s="96" t="str">
        <f t="array" aca="1" ref="HI95" ca="1">IFERROR(_xlfn.STDEV.S(IF(('1. Database - raw'!GK$7:GM$494&gt;0)*('1. Database - raw'!$AD$7:$AD$494=$A95)*(INDIRECT($Q95,TRUE)=$O95),'1. Database - raw'!GK$7:GM$494)),"")</f>
        <v/>
      </c>
      <c r="HJ95" s="60" t="str">
        <f t="array" aca="1" ref="HJ95" ca="1">IFERROR(IF(COUNT(IF(('1. Database - raw'!GK$7:GM$494&gt;0)*('1. Database - raw'!$AD$7:$AD$494=$A95)*(INDIRECT($Q95,TRUE)=$O95),'1. Database - raw'!GK$7:GM$494))&gt;0,COUNT(IF(('1. Database - raw'!GK$7:GM$494&gt;0)*('1. Database - raw'!$AD$7:$AD$494=$A95)*(INDIRECT($Q95,TRUE)=$O95),'1. Database - raw'!GK$7:GM$494)),""),"")</f>
        <v/>
      </c>
      <c r="HK95" s="61" t="str">
        <f t="shared" ca="1" si="277"/>
        <v/>
      </c>
      <c r="HL95" s="58" t="str">
        <f t="shared" ca="1" si="278"/>
        <v/>
      </c>
      <c r="HM95" s="58" t="str">
        <f t="shared" ca="1" si="279"/>
        <v/>
      </c>
      <c r="HN95" s="58" t="str">
        <f t="array" aca="1" ref="HN95" ca="1">IFERROR(AVERAGE(IF(('1. Database - raw'!GQ$7:GS$494&gt;0)*('1. Database - raw'!$AD$7:$AD$494=$A95)*(INDIRECT($Q95,TRUE)=$O95),'1. Database - raw'!GQ$7:GS$494)),"")</f>
        <v/>
      </c>
      <c r="HO95" s="96" t="str">
        <f t="array" aca="1" ref="HO95" ca="1">IFERROR(_xlfn.STDEV.S(IF(('1. Database - raw'!GQ$7:GS$494&gt;0)*('1. Database - raw'!$AD$7:$AD$494=$A95)*(INDIRECT($Q95,TRUE)=$O95),'1. Database - raw'!GQ$7:GS$494)),"")</f>
        <v/>
      </c>
      <c r="HP95" s="60" t="str">
        <f t="array" aca="1" ref="HP95" ca="1">IFERROR(IF(COUNT(IF(('1. Database - raw'!GQ$7:GS$494&gt;0)*('1. Database - raw'!$AD$7:$AD$494=$A95)*(INDIRECT($Q95,TRUE)=$O95),'1. Database - raw'!GQ$7:GS$494))&gt;0,COUNT(IF(('1. Database - raw'!GQ$7:GS$494&gt;0)*('1. Database - raw'!$AD$7:$AD$494=$A95)*(INDIRECT($Q95,TRUE)=$O95),'1. Database - raw'!GQ$7:GS$494)),""),"")</f>
        <v/>
      </c>
      <c r="HQ95" s="61" t="str">
        <f t="shared" ca="1" si="280"/>
        <v/>
      </c>
      <c r="HR95" s="58" t="str">
        <f t="shared" ca="1" si="281"/>
        <v/>
      </c>
      <c r="HS95" s="58" t="str">
        <f t="shared" ca="1" si="282"/>
        <v/>
      </c>
      <c r="HT95" s="58" t="str">
        <f t="array" aca="1" ref="HT95" ca="1">IFERROR(AVERAGE(IF(('1. Database - raw'!GW$7:GY$494&gt;0)*('1. Database - raw'!$AD$7:$AD$494=$A95)*(INDIRECT($Q95,TRUE)=$O95),'1. Database - raw'!GW$7:GY$494)),"")</f>
        <v/>
      </c>
      <c r="HU95" s="96" t="str">
        <f t="array" aca="1" ref="HU95" ca="1">IFERROR(_xlfn.STDEV.S(IF(('1. Database - raw'!GW$7:GY$494&gt;0)*('1. Database - raw'!$AD$7:$AD$494=$A95)*(INDIRECT($Q95,TRUE)=$O95),'1. Database - raw'!GW$7:GY$494)),"")</f>
        <v/>
      </c>
      <c r="HV95" s="60" t="str">
        <f t="array" aca="1" ref="HV95" ca="1">IFERROR(IF(COUNT(IF(('1. Database - raw'!GW$7:GY$494&gt;0)*('1. Database - raw'!$AD$7:$AD$494=$A95)*(INDIRECT($Q95,TRUE)=$O95),'1. Database - raw'!GW$7:GY$494))&gt;0,COUNT(IF(('1. Database - raw'!GW$7:GY$494&gt;0)*('1. Database - raw'!$AD$7:$AD$494=$A95)*(INDIRECT($Q95,TRUE)=$O95),'1. Database - raw'!GW$7:GY$494)),""),"")</f>
        <v/>
      </c>
      <c r="HW95" s="61" t="str">
        <f t="shared" ca="1" si="283"/>
        <v/>
      </c>
      <c r="HX95" s="58" t="str">
        <f t="shared" ca="1" si="284"/>
        <v/>
      </c>
      <c r="HY95" s="58" t="str">
        <f t="shared" ca="1" si="285"/>
        <v/>
      </c>
      <c r="HZ95" s="58" t="str">
        <f t="array" aca="1" ref="HZ95" ca="1">IFERROR(AVERAGE(IF(('1. Database - raw'!HC$7:HE$494&gt;0)*('1. Database - raw'!$AD$7:$AD$494=$A95)*(INDIRECT($Q95,TRUE)=$O95),'1. Database - raw'!HC$7:HE$494)),"")</f>
        <v/>
      </c>
      <c r="IA95" s="96" t="str">
        <f t="array" aca="1" ref="IA95" ca="1">IFERROR(_xlfn.STDEV.S(IF(('1. Database - raw'!HC$7:HE$494&gt;0)*('1. Database - raw'!$AD$7:$AD$494=$A95)*(INDIRECT($Q95,TRUE)=$O95),'1. Database - raw'!HC$7:HE$494)),"")</f>
        <v/>
      </c>
      <c r="IB95" s="60" t="str">
        <f t="array" aca="1" ref="IB95" ca="1">IFERROR(IF(COUNT(IF(('1. Database - raw'!HC$7:HE$494&gt;0)*('1. Database - raw'!$AD$7:$AD$494=$A95)*(INDIRECT($Q95,TRUE)=$O95),'1. Database - raw'!HC$7:HE$494))&gt;0,COUNT(IF(('1. Database - raw'!HC$7:HE$494&gt;0)*('1. Database - raw'!$AD$7:$AD$494=$A95)*(INDIRECT($Q95,TRUE)=$O95),'1. Database - raw'!HC$7:HE$494)),""),"")</f>
        <v/>
      </c>
      <c r="IC95" s="61" t="str">
        <f t="shared" ca="1" si="286"/>
        <v/>
      </c>
      <c r="ID95" s="58" t="str">
        <f t="shared" ca="1" si="287"/>
        <v/>
      </c>
      <c r="IE95" s="58" t="str">
        <f t="shared" ca="1" si="288"/>
        <v/>
      </c>
      <c r="IF95" s="58" t="str">
        <f t="array" aca="1" ref="IF95" ca="1">IFERROR(AVERAGE(IF(('1. Database - raw'!HI$7:HK$494&gt;0)*('1. Database - raw'!$AD$7:$AD$494=$A95)*(INDIRECT($Q95,TRUE)=$O95),'1. Database - raw'!HI$7:HK$494)),"")</f>
        <v/>
      </c>
      <c r="IG95" s="96" t="str">
        <f t="array" aca="1" ref="IG95" ca="1">IFERROR(_xlfn.STDEV.S(IF(('1. Database - raw'!HI$7:HK$494&gt;0)*('1. Database - raw'!$AD$7:$AD$494=$A95)*(INDIRECT($Q95,TRUE)=$O95),'1. Database - raw'!HI$7:HK$494)),"")</f>
        <v/>
      </c>
      <c r="IH95" s="60" t="str">
        <f t="array" aca="1" ref="IH95" ca="1">IFERROR(IF(COUNT(IF(('1. Database - raw'!HI$7:HK$494&gt;0)*('1. Database - raw'!$AD$7:$AD$494=$A95)*(INDIRECT($Q95,TRUE)=$O95),'1. Database - raw'!HI$7:HK$494))&gt;0,COUNT(IF(('1. Database - raw'!HI$7:HK$494&gt;0)*('1. Database - raw'!$AD$7:$AD$494=$A95)*(INDIRECT($Q95,TRUE)=$O95),'1. Database - raw'!HI$7:HK$494)),""),"")</f>
        <v/>
      </c>
      <c r="II95" s="61" t="str">
        <f t="shared" ca="1" si="289"/>
        <v/>
      </c>
      <c r="IJ95" s="58" t="str">
        <f t="shared" ca="1" si="290"/>
        <v/>
      </c>
      <c r="IK95" s="58" t="str">
        <f t="shared" ca="1" si="291"/>
        <v/>
      </c>
      <c r="IL95" s="58" t="str">
        <f t="array" aca="1" ref="IL95" ca="1">IFERROR(AVERAGE(IF(('1. Database - raw'!HO$7:HQ$494&gt;0)*('1. Database - raw'!$AD$7:$AD$494=$A95)*(INDIRECT($Q95,TRUE)=$O95),'1. Database - raw'!HO$7:HQ$494)),"")</f>
        <v/>
      </c>
      <c r="IM95" s="96" t="str">
        <f t="array" aca="1" ref="IM95" ca="1">IFERROR(_xlfn.STDEV.S(IF(('1. Database - raw'!HO$7:HQ$494&gt;0)*('1. Database - raw'!$AD$7:$AD$494=$A95)*(INDIRECT($Q95,TRUE)=$O95),'1. Database - raw'!HO$7:HQ$494)),"")</f>
        <v/>
      </c>
      <c r="IN95" s="60" t="str">
        <f t="array" aca="1" ref="IN95" ca="1">IFERROR(IF(COUNT(IF(('1. Database - raw'!HO$7:HQ$494&gt;0)*('1. Database - raw'!$AD$7:$AD$494=$A95)*(INDIRECT($Q95,TRUE)=$O95),'1. Database - raw'!HO$7:HQ$494))&gt;0,COUNT(IF(('1. Database - raw'!HO$7:HQ$494&gt;0)*('1. Database - raw'!$AD$7:$AD$494=$A95)*(INDIRECT($Q95,TRUE)=$O95),'1. Database - raw'!HO$7:HQ$494)),""),"")</f>
        <v/>
      </c>
      <c r="IO95" s="61">
        <f t="shared" ca="1" si="292"/>
        <v>29.547327148670302</v>
      </c>
      <c r="IP95" s="58">
        <f t="shared" ca="1" si="293"/>
        <v>38.153420250530594</v>
      </c>
      <c r="IQ95" s="58">
        <f t="shared" ca="1" si="294"/>
        <v>33.575758963620316</v>
      </c>
      <c r="IR95" s="58">
        <f t="array" aca="1" ref="IR95" ca="1">IFERROR(AVERAGE(IF(('1. Database - raw'!HU$7:HW$494&gt;0)*('1. Database - raw'!$AD$7:$AD$494=$A95)*(INDIRECT($Q95,TRUE)=$O95),'1. Database - raw'!HU$7:HW$494)),"")</f>
        <v>34.5</v>
      </c>
      <c r="IS95" s="96">
        <f t="array" aca="1" ref="IS95" ca="1">IFERROR(_xlfn.STDEV.S(IF(('1. Database - raw'!HU$7:HW$494&gt;0)*('1. Database - raw'!$AD$7:$AD$494=$A95)*(INDIRECT($Q95,TRUE)=$O95),'1. Database - raw'!HU$7:HW$494)),"")</f>
        <v>8.1504601097115881</v>
      </c>
      <c r="IT95" s="60">
        <f t="array" aca="1" ref="IT95" ca="1">IFERROR(IF(COUNT(IF(('1. Database - raw'!HU$7:HW$494&gt;0)*('1. Database - raw'!$AD$7:$AD$494=$A95)*(INDIRECT($Q95,TRUE)=$O95),'1. Database - raw'!HU$7:HW$494))&gt;0,COUNT(IF(('1. Database - raw'!HU$7:HW$494&gt;0)*('1. Database - raw'!$AD$7:$AD$494=$A95)*(INDIRECT($Q95,TRUE)=$O95),'1. Database - raw'!HU$7:HW$494)),""),"")</f>
        <v>3</v>
      </c>
      <c r="IU95" s="61" t="str">
        <f t="shared" ca="1" si="295"/>
        <v/>
      </c>
      <c r="IV95" s="58" t="str">
        <f t="shared" ca="1" si="296"/>
        <v/>
      </c>
      <c r="IW95" s="58" t="str">
        <f t="shared" ca="1" si="297"/>
        <v/>
      </c>
      <c r="IX95" s="58" t="str">
        <f t="array" aca="1" ref="IX95" ca="1">IFERROR(AVERAGE(IF(('1. Database - raw'!IA$7:IC$494&gt;0)*('1. Database - raw'!$AD$7:$AD$494=$A95)*(INDIRECT($Q95,TRUE)=$O95),'1. Database - raw'!IA$7:IC$494)),"")</f>
        <v/>
      </c>
      <c r="IY95" s="96" t="str">
        <f t="array" aca="1" ref="IY95" ca="1">IFERROR(_xlfn.STDEV.S(IF(('1. Database - raw'!IA$7:IC$494&gt;0)*('1. Database - raw'!$AD$7:$AD$494=$A95)*(INDIRECT($Q95,TRUE)=$O95),'1. Database - raw'!IA$7:IC$494)),"")</f>
        <v/>
      </c>
      <c r="IZ95" s="60" t="str">
        <f t="array" aca="1" ref="IZ95" ca="1">IFERROR(IF(COUNT(IF(('1. Database - raw'!IA$7:IC$494&gt;0)*('1. Database - raw'!$AD$7:$AD$494=$A95)*(INDIRECT($Q95,TRUE)=$O95),'1. Database - raw'!IA$7:IC$494))&gt;0,COUNT(IF(('1. Database - raw'!IA$7:IC$494&gt;0)*('1. Database - raw'!$AD$7:$AD$494=$A95)*(INDIRECT($Q95,TRUE)=$O95),'1. Database - raw'!IA$7:IC$494)),""),"")</f>
        <v/>
      </c>
      <c r="JA95" s="61" t="str">
        <f t="shared" ca="1" si="298"/>
        <v/>
      </c>
      <c r="JB95" s="58" t="str">
        <f t="shared" ca="1" si="299"/>
        <v/>
      </c>
      <c r="JC95" s="58" t="str">
        <f t="shared" ca="1" si="300"/>
        <v/>
      </c>
      <c r="JD95" s="58" t="str">
        <f t="array" aca="1" ref="JD95" ca="1">IFERROR(AVERAGE(IF(('1. Database - raw'!IG$7:II$494&gt;0)*('1. Database - raw'!$AD$7:$AD$494=$A95)*(INDIRECT($Q95,TRUE)=$O95),'1. Database - raw'!IG$7:II$494)),"")</f>
        <v/>
      </c>
      <c r="JE95" s="96" t="str">
        <f t="array" aca="1" ref="JE95" ca="1">IFERROR(_xlfn.STDEV.S(IF(('1. Database - raw'!IG$7:II$494&gt;0)*('1. Database - raw'!$AD$7:$AD$494=$A95)*(INDIRECT($Q95,TRUE)=$O95),'1. Database - raw'!IG$7:II$494)),"")</f>
        <v/>
      </c>
      <c r="JF95" s="60" t="str">
        <f t="array" aca="1" ref="JF95" ca="1">IFERROR(IF(COUNT(IF(('1. Database - raw'!IG$7:II$494&gt;0)*('1. Database - raw'!$AD$7:$AD$494=$A95)*(INDIRECT($Q95,TRUE)=$O95),'1. Database - raw'!IG$7:II$494))&gt;0,COUNT(IF(('1. Database - raw'!IG$7:II$494&gt;0)*('1. Database - raw'!$AD$7:$AD$494=$A95)*(INDIRECT($Q95,TRUE)=$O95),'1. Database - raw'!IG$7:II$494)),""),"")</f>
        <v/>
      </c>
      <c r="JG95" s="149">
        <f t="shared" ca="1" si="301"/>
        <v>2.3863532176799298</v>
      </c>
      <c r="JH95" s="150">
        <f t="shared" ca="1" si="302"/>
        <v>12.57651057327398</v>
      </c>
      <c r="JI95" s="150">
        <f t="shared" ca="1" si="303"/>
        <v>5.478320588804384</v>
      </c>
      <c r="JJ95" s="150">
        <f t="array" aca="1" ref="JJ95" ca="1">IFERROR(AVERAGE(IF(('1. Database - raw'!IM$7:IO$494&gt;0)*('1. Database - raw'!$AD$7:$AD$494=$A95)*(INDIRECT($Q95,TRUE)=$O95),'1. Database - raw'!IM$7:IO$494)),"")</f>
        <v>6.85</v>
      </c>
      <c r="JK95" s="279">
        <f t="array" aca="1" ref="JK95" ca="1">IFERROR(_xlfn.STDEV.S(IF(('1. Database - raw'!IM$7:IO$494&gt;0)*('1. Database - raw'!$AD$7:$AD$494=$A95)*(INDIRECT($Q95,TRUE)=$O95),'1. Database - raw'!IM$7:IO$494)),"")</f>
        <v>5.1418736162720178</v>
      </c>
      <c r="JL95" s="60">
        <f t="array" aca="1" ref="JL95" ca="1">IFERROR(IF(COUNT(IF(('1. Database - raw'!IM$7:IO$494&gt;0)*('1. Database - raw'!$AD$7:$AD$494=$A95)*(INDIRECT($Q95,TRUE)=$O95),'1. Database - raw'!IM$7:IO$494))&gt;0,COUNT(IF(('1. Database - raw'!IM$7:IO$494&gt;0)*('1. Database - raw'!$AD$7:$AD$494=$A95)*(INDIRECT($Q95,TRUE)=$O95),'1. Database - raw'!IM$7:IO$494)),""),"")</f>
        <v>8</v>
      </c>
      <c r="JM95" s="149" t="str">
        <f t="shared" ca="1" si="304"/>
        <v/>
      </c>
      <c r="JN95" s="150" t="str">
        <f t="shared" ca="1" si="305"/>
        <v/>
      </c>
      <c r="JO95" s="150" t="str">
        <f t="shared" ca="1" si="306"/>
        <v/>
      </c>
      <c r="JP95" s="150" t="str">
        <f t="array" aca="1" ref="JP95" ca="1">IFERROR(AVERAGE(IF(('1. Database - raw'!IS$7:IU$494&gt;0)*('1. Database - raw'!$AD$7:$AD$494=$A95)*(INDIRECT($Q95,TRUE)=$O95),'1. Database - raw'!IS$7:IU$494)),"")</f>
        <v/>
      </c>
      <c r="JQ95" s="279" t="str">
        <f t="array" aca="1" ref="JQ95" ca="1">IFERROR(_xlfn.STDEV.S(IF(('1. Database - raw'!IS$7:IU$494&gt;0)*('1. Database - raw'!$AD$7:$AD$494=$A95)*(INDIRECT($Q95,TRUE)=$O95),'1. Database - raw'!IS$7:IU$494)),"")</f>
        <v/>
      </c>
      <c r="JR95" s="60" t="str">
        <f t="array" aca="1" ref="JR95" ca="1">IFERROR(IF(COUNT(IF(('1. Database - raw'!IS$7:IU$494&gt;0)*('1. Database - raw'!$AD$7:$AD$494=$A95)*(INDIRECT($Q95,TRUE)=$O95),'1. Database - raw'!IS$7:IU$494))&gt;0,COUNT(IF(('1. Database - raw'!IS$7:IU$494&gt;0)*('1. Database - raw'!$AD$7:$AD$494=$A95)*(INDIRECT($Q95,TRUE)=$O95),'1. Database - raw'!IS$7:IU$494)),""),"")</f>
        <v/>
      </c>
      <c r="JS95" s="149" t="str">
        <f t="shared" ca="1" si="307"/>
        <v/>
      </c>
      <c r="JT95" s="150" t="str">
        <f t="shared" ca="1" si="308"/>
        <v/>
      </c>
      <c r="JU95" s="150" t="str">
        <f t="shared" ca="1" si="309"/>
        <v/>
      </c>
      <c r="JV95" s="150" t="str">
        <f t="array" aca="1" ref="JV95" ca="1">IFERROR(AVERAGE(IF(('1. Database - raw'!IY$7:JA$494&gt;0)*('1. Database - raw'!$AD$7:$AD$494=$A95)*(INDIRECT($Q95,TRUE)=$O95),'1. Database - raw'!IY$7:JA$494)),"")</f>
        <v/>
      </c>
      <c r="JW95" s="279" t="str">
        <f t="array" aca="1" ref="JW95" ca="1">IFERROR(_xlfn.STDEV.S(IF(('1. Database - raw'!IY$7:JA$494&gt;0)*('1. Database - raw'!$AD$7:$AD$494=$A95)*(INDIRECT($Q95,TRUE)=$O95),'1. Database - raw'!IY$7:JA$494)),"")</f>
        <v/>
      </c>
      <c r="JX95" s="60" t="str">
        <f t="array" aca="1" ref="JX95" ca="1">IFERROR(IF(COUNT(IF(('1. Database - raw'!IY$7:JA$494&gt;0)*('1. Database - raw'!$AD$7:$AD$494=$A95)*(INDIRECT($Q95,TRUE)=$O95),'1. Database - raw'!IY$7:JA$494))&gt;0,COUNT(IF(('1. Database - raw'!IY$7:JA$494&gt;0)*('1. Database - raw'!$AD$7:$AD$494=$A95)*(INDIRECT($Q95,TRUE)=$O95),'1. Database - raw'!IY$7:JA$494)),""),"")</f>
        <v/>
      </c>
      <c r="JY95" s="149" t="str">
        <f t="shared" ca="1" si="310"/>
        <v/>
      </c>
      <c r="JZ95" s="150" t="str">
        <f t="shared" ca="1" si="311"/>
        <v/>
      </c>
      <c r="KA95" s="150" t="str">
        <f t="shared" ca="1" si="312"/>
        <v/>
      </c>
      <c r="KB95" s="150" t="str">
        <f t="array" aca="1" ref="KB95" ca="1">IFERROR(AVERAGE(IF(('1. Database - raw'!JE$7:JG$494&gt;0)*('1. Database - raw'!$AD$7:$AD$494=$A95)*(INDIRECT($Q95,TRUE)=$O95),'1. Database - raw'!JE$7:JG$494)),"")</f>
        <v/>
      </c>
      <c r="KC95" s="279" t="str">
        <f t="array" aca="1" ref="KC95" ca="1">IFERROR(_xlfn.STDEV.S(IF(('1. Database - raw'!JE$7:JG$494&gt;0)*('1. Database - raw'!$AD$7:$AD$494=$A95)*(INDIRECT($Q95,TRUE)=$O95),'1. Database - raw'!JE$7:JG$494)),"")</f>
        <v/>
      </c>
      <c r="KD95" s="60" t="str">
        <f t="array" aca="1" ref="KD95" ca="1">IFERROR(IF(COUNT(IF(('1. Database - raw'!JE$7:JG$494&gt;0)*('1. Database - raw'!$AD$7:$AD$494=$A95)*(INDIRECT($Q95,TRUE)=$O95),'1. Database - raw'!JE$7:JG$494))&gt;0,COUNT(IF(('1. Database - raw'!JE$7:JG$494&gt;0)*('1. Database - raw'!$AD$7:$AD$494=$A95)*(INDIRECT($Q95,TRUE)=$O95),'1. Database - raw'!JE$7:JG$494)),""),"")</f>
        <v/>
      </c>
      <c r="KE95" s="149" t="str">
        <f t="shared" ca="1" si="313"/>
        <v/>
      </c>
      <c r="KF95" s="150" t="str">
        <f t="shared" ca="1" si="314"/>
        <v/>
      </c>
      <c r="KG95" s="150" t="str">
        <f t="shared" ca="1" si="315"/>
        <v/>
      </c>
      <c r="KH95" s="150" t="str">
        <f t="array" aca="1" ref="KH95" ca="1">IFERROR(AVERAGE(IF(('1. Database - raw'!JK$7:JM$494&gt;0)*('1. Database - raw'!$AD$7:$AD$494=$A95)*(INDIRECT($Q95,TRUE)=$O95),'1. Database - raw'!JK$7:JM$494)),"")</f>
        <v/>
      </c>
      <c r="KI95" s="279" t="str">
        <f t="array" aca="1" ref="KI95" ca="1">IFERROR(_xlfn.STDEV.S(IF(('1. Database - raw'!JK$7:JM$494&gt;0)*('1. Database - raw'!$AD$7:$AD$494=$A95)*(INDIRECT($Q95,TRUE)=$O95),'1. Database - raw'!JK$7:JM$494)),"")</f>
        <v/>
      </c>
      <c r="KJ95" s="60" t="str">
        <f t="array" aca="1" ref="KJ95" ca="1">IFERROR(IF(COUNT(IF(('1. Database - raw'!JK$7:JM$494&gt;0)*('1. Database - raw'!$AD$7:$AD$494=$A95)*(INDIRECT($Q95,TRUE)=$O95),'1. Database - raw'!JK$7:JM$494))&gt;0,COUNT(IF(('1. Database - raw'!JK$7:JM$494&gt;0)*('1. Database - raw'!$AD$7:$AD$494=$A95)*(INDIRECT($Q95,TRUE)=$O95),'1. Database - raw'!JK$7:JM$494)),""),"")</f>
        <v/>
      </c>
      <c r="KK95" s="149" t="str">
        <f t="shared" ca="1" si="316"/>
        <v/>
      </c>
      <c r="KL95" s="150" t="str">
        <f t="shared" ca="1" si="317"/>
        <v/>
      </c>
      <c r="KM95" s="150" t="str">
        <f t="shared" ca="1" si="318"/>
        <v/>
      </c>
      <c r="KN95" s="150" t="str">
        <f t="array" aca="1" ref="KN95" ca="1">IFERROR(AVERAGE(IF(('1. Database - raw'!JQ$7:JS$494&gt;0)*('1. Database - raw'!$AD$7:$AD$494=$A95)*(INDIRECT($Q95,TRUE)=$O95),'1. Database - raw'!JQ$7:JS$494)),"")</f>
        <v/>
      </c>
      <c r="KO95" s="279" t="str">
        <f t="array" aca="1" ref="KO95" ca="1">IFERROR(_xlfn.STDEV.S(IF(('1. Database - raw'!JQ$7:JS$494&gt;0)*('1. Database - raw'!$AD$7:$AD$494=$A95)*(INDIRECT($Q95,TRUE)=$O95),'1. Database - raw'!JQ$7:JS$494)),"")</f>
        <v/>
      </c>
      <c r="KP95" s="60" t="str">
        <f t="array" aca="1" ref="KP95" ca="1">IFERROR(IF(COUNT(IF(('1. Database - raw'!JQ$7:JS$494&gt;0)*('1. Database - raw'!$AD$7:$AD$494=$A95)*(INDIRECT($Q95,TRUE)=$O95),'1. Database - raw'!JQ$7:JS$494))&gt;0,COUNT(IF(('1. Database - raw'!JQ$7:JS$494&gt;0)*('1. Database - raw'!$AD$7:$AD$494=$A95)*(INDIRECT($Q95,TRUE)=$O95),'1. Database - raw'!JQ$7:JS$494)),""),"")</f>
        <v/>
      </c>
      <c r="KQ95" s="149" t="str">
        <f t="shared" ca="1" si="319"/>
        <v/>
      </c>
      <c r="KR95" s="150" t="str">
        <f t="shared" ca="1" si="320"/>
        <v/>
      </c>
      <c r="KS95" s="150" t="str">
        <f t="shared" ca="1" si="321"/>
        <v/>
      </c>
      <c r="KT95" s="150" t="str">
        <f t="array" aca="1" ref="KT95" ca="1">IFERROR(AVERAGE(IF(('1. Database - raw'!JW$7:JY$494&gt;0)*('1. Database - raw'!$AD$7:$AD$494=$A95)*(INDIRECT($Q95,TRUE)=$O95),'1. Database - raw'!JW$7:JY$494)),"")</f>
        <v/>
      </c>
      <c r="KU95" s="279" t="str">
        <f t="array" aca="1" ref="KU95" ca="1">IFERROR(_xlfn.STDEV.S(IF(('1. Database - raw'!JW$7:JY$494&gt;0)*('1. Database - raw'!$AD$7:$AD$494=$A95)*(INDIRECT($Q95,TRUE)=$O95),'1. Database - raw'!JW$7:JY$494)),"")</f>
        <v/>
      </c>
      <c r="KV95" s="60" t="str">
        <f t="array" aca="1" ref="KV95" ca="1">IFERROR(IF(COUNT(IF(('1. Database - raw'!JW$7:JY$494&gt;0)*('1. Database - raw'!$AD$7:$AD$494=$A95)*(INDIRECT($Q95,TRUE)=$O95),'1. Database - raw'!JW$7:JY$494))&gt;0,COUNT(IF(('1. Database - raw'!JW$7:JY$494&gt;0)*('1. Database - raw'!$AD$7:$AD$494=$A95)*(INDIRECT($Q95,TRUE)=$O95),'1. Database - raw'!JW$7:JY$494)),""),"")</f>
        <v/>
      </c>
      <c r="KW95" s="149" t="str">
        <f t="shared" ca="1" si="322"/>
        <v/>
      </c>
      <c r="KX95" s="150" t="str">
        <f t="shared" ca="1" si="323"/>
        <v/>
      </c>
      <c r="KY95" s="150" t="str">
        <f t="shared" ca="1" si="324"/>
        <v/>
      </c>
      <c r="KZ95" s="150" t="str">
        <f t="array" aca="1" ref="KZ95" ca="1">IFERROR(AVERAGE(IF(('1. Database - raw'!KC$7:KE$494&gt;0)*('1. Database - raw'!$AD$7:$AD$494=$A95)*(INDIRECT($Q95,TRUE)=$O95),'1. Database - raw'!KC$7:KE$494)),"")</f>
        <v/>
      </c>
      <c r="LA95" s="279" t="str">
        <f t="array" aca="1" ref="LA95" ca="1">IFERROR(_xlfn.STDEV.S(IF(('1. Database - raw'!KC$7:KE$494&gt;0)*('1. Database - raw'!$AD$7:$AD$494=$A95)*(INDIRECT($Q95,TRUE)=$O95),'1. Database - raw'!KC$7:KE$494)),"")</f>
        <v/>
      </c>
      <c r="LB95" s="60" t="str">
        <f t="array" aca="1" ref="LB95" ca="1">IFERROR(IF(COUNT(IF(('1. Database - raw'!KC$7:KE$494&gt;0)*('1. Database - raw'!$AD$7:$AD$494=$A95)*(INDIRECT($Q95,TRUE)=$O95),'1. Database - raw'!KC$7:KE$494))&gt;0,COUNT(IF(('1. Database - raw'!KC$7:KE$494&gt;0)*('1. Database - raw'!$AD$7:$AD$494=$A95)*(INDIRECT($Q95,TRUE)=$O95),'1. Database - raw'!KC$7:KE$494)),""),"")</f>
        <v/>
      </c>
      <c r="LC95" s="149" t="str">
        <f t="shared" ca="1" si="325"/>
        <v/>
      </c>
      <c r="LD95" s="150" t="str">
        <f t="shared" ca="1" si="326"/>
        <v/>
      </c>
      <c r="LE95" s="150" t="str">
        <f t="shared" ca="1" si="327"/>
        <v/>
      </c>
      <c r="LF95" s="150" t="str">
        <f t="array" aca="1" ref="LF95" ca="1">IFERROR(AVERAGE(IF(('1. Database - raw'!KI$7:KK$494&gt;0)*('1. Database - raw'!$AD$7:$AD$494=$A95)*(INDIRECT($Q95,TRUE)=$O95),'1. Database - raw'!KI$7:KK$494)),"")</f>
        <v/>
      </c>
      <c r="LG95" s="279" t="str">
        <f t="array" aca="1" ref="LG95" ca="1">IFERROR(_xlfn.STDEV.S(IF(('1. Database - raw'!KI$7:KK$494&gt;0)*('1. Database - raw'!$AD$7:$AD$494=$A95)*(INDIRECT($Q95,TRUE)=$O95),'1. Database - raw'!KI$7:KK$494)),"")</f>
        <v/>
      </c>
      <c r="LH95" s="60" t="str">
        <f t="array" aca="1" ref="LH95" ca="1">IFERROR(IF(COUNT(IF(('1. Database - raw'!KI$7:KK$494&gt;0)*('1. Database - raw'!$AD$7:$AD$494=$A95)*(INDIRECT($Q95,TRUE)=$O95),'1. Database - raw'!KI$7:KK$494))&gt;0,COUNT(IF(('1. Database - raw'!KI$7:KK$494&gt;0)*('1. Database - raw'!$AD$7:$AD$494=$A95)*(INDIRECT($Q95,TRUE)=$O95),'1. Database - raw'!KI$7:KK$494)),""),"")</f>
        <v/>
      </c>
      <c r="LI95" s="149">
        <f t="shared" ca="1" si="328"/>
        <v>0.71877989140327858</v>
      </c>
      <c r="LJ95" s="150">
        <f t="shared" ca="1" si="329"/>
        <v>0.9760492141157544</v>
      </c>
      <c r="LK95" s="150">
        <f t="shared" ca="1" si="330"/>
        <v>0.8375945010124991</v>
      </c>
      <c r="LL95" s="150">
        <f t="array" aca="1" ref="LL95" ca="1">IFERROR(AVERAGE(IF(('1. Database - raw'!KO$7:KQ$494&gt;0)*('1. Database - raw'!$AD$7:$AD$494=$A95)*(INDIRECT($Q95,TRUE)=$O95),'1. Database - raw'!KO$7:KQ$494)),"")</f>
        <v>0.86999999999999988</v>
      </c>
      <c r="LM95" s="279">
        <f t="array" aca="1" ref="LM95" ca="1">IFERROR(_xlfn.STDEV.S(IF(('1. Database - raw'!KO$7:KQ$494&gt;0)*('1. Database - raw'!$AD$7:$AD$494=$A95)*(INDIRECT($Q95,TRUE)=$O95),'1. Database - raw'!KO$7:KQ$494)),"")</f>
        <v>0.24433583445741272</v>
      </c>
      <c r="LN95" s="60">
        <f t="array" aca="1" ref="LN95" ca="1">IFERROR(IF(COUNT(IF(('1. Database - raw'!KO$7:KQ$494&gt;0)*('1. Database - raw'!$AD$7:$AD$494=$A95)*(INDIRECT($Q95,TRUE)=$O95),'1. Database - raw'!KO$7:KQ$494))&gt;0,COUNT(IF(('1. Database - raw'!KO$7:KQ$494&gt;0)*('1. Database - raw'!$AD$7:$AD$494=$A95)*(INDIRECT($Q95,TRUE)=$O95),'1. Database - raw'!KO$7:KQ$494)),""),"")</f>
        <v>5</v>
      </c>
      <c r="LO95" s="149" t="str">
        <f t="shared" ca="1" si="331"/>
        <v/>
      </c>
      <c r="LP95" s="150" t="str">
        <f t="shared" ca="1" si="332"/>
        <v/>
      </c>
      <c r="LQ95" s="150" t="str">
        <f t="shared" ca="1" si="333"/>
        <v/>
      </c>
      <c r="LR95" s="150" t="str">
        <f t="array" aca="1" ref="LR95" ca="1">IFERROR(AVERAGE(IF(('1. Database - raw'!KU$7:KW$494&gt;0)*('1. Database - raw'!$AD$7:$AD$494=$A95)*(INDIRECT($Q95,TRUE)=$O95),'1. Database - raw'!KU$7:KW$494)),"")</f>
        <v/>
      </c>
      <c r="LS95" s="279" t="str">
        <f t="array" aca="1" ref="LS95" ca="1">IFERROR(_xlfn.STDEV.S(IF(('1. Database - raw'!KU$7:KW$494&gt;0)*('1. Database - raw'!$AD$7:$AD$494=$A95)*(INDIRECT($Q95,TRUE)=$O95),'1. Database - raw'!KU$7:KW$494)),"")</f>
        <v/>
      </c>
      <c r="LT95" s="60" t="str">
        <f t="array" aca="1" ref="LT95" ca="1">IFERROR(IF(COUNT(IF(('1. Database - raw'!KU$7:KW$494&gt;0)*('1. Database - raw'!$AD$7:$AD$494=$A95)*(INDIRECT($Q95,TRUE)=$O95),'1. Database - raw'!KU$7:KW$494))&gt;0,COUNT(IF(('1. Database - raw'!KU$7:KW$494&gt;0)*('1. Database - raw'!$AD$7:$AD$494=$A95)*(INDIRECT($Q95,TRUE)=$O95),'1. Database - raw'!KU$7:KW$494)),""),"")</f>
        <v/>
      </c>
      <c r="LU95" s="149" t="str">
        <f t="shared" ca="1" si="334"/>
        <v/>
      </c>
      <c r="LV95" s="150" t="str">
        <f t="shared" ca="1" si="335"/>
        <v/>
      </c>
      <c r="LW95" s="150" t="str">
        <f t="shared" ca="1" si="336"/>
        <v/>
      </c>
      <c r="LX95" s="150" t="str">
        <f t="array" aca="1" ref="LX95" ca="1">IFERROR(AVERAGE(IF(('1. Database - raw'!LA$7:LC$494&gt;0)*('1. Database - raw'!$AD$7:$AD$494=$A95)*(INDIRECT($Q95,TRUE)=$O95),'1. Database - raw'!LA$7:LC$494)),"")</f>
        <v/>
      </c>
      <c r="LY95" s="279" t="str">
        <f t="array" aca="1" ref="LY95" ca="1">IFERROR(_xlfn.STDEV.S(IF(('1. Database - raw'!LA$7:LC$494&gt;0)*('1. Database - raw'!$AD$7:$AD$494=$A95)*(INDIRECT($Q95,TRUE)=$O95),'1. Database - raw'!LA$7:LC$494)),"")</f>
        <v/>
      </c>
      <c r="LZ95" s="60" t="str">
        <f t="array" aca="1" ref="LZ95" ca="1">IFERROR(IF(COUNT(IF(('1. Database - raw'!LA$7:LC$494&gt;0)*('1. Database - raw'!$AD$7:$AD$494=$A95)*(INDIRECT($Q95,TRUE)=$O95),'1. Database - raw'!LA$7:LC$494))&gt;0,COUNT(IF(('1. Database - raw'!LA$7:LC$494&gt;0)*('1. Database - raw'!$AD$7:$AD$494=$A95)*(INDIRECT($Q95,TRUE)=$O95),'1. Database - raw'!LA$7:LC$494)),""),"")</f>
        <v/>
      </c>
      <c r="MA95" s="149" t="str">
        <f t="shared" ca="1" si="337"/>
        <v/>
      </c>
      <c r="MB95" s="150" t="str">
        <f t="shared" ca="1" si="338"/>
        <v/>
      </c>
      <c r="MC95" s="150" t="str">
        <f t="shared" ca="1" si="339"/>
        <v/>
      </c>
      <c r="MD95" s="150" t="str">
        <f t="array" aca="1" ref="MD95" ca="1">IFERROR(AVERAGE(IF(('1. Database - raw'!LG$7:LI$494&gt;0)*('1. Database - raw'!$AD$7:$AD$494=$A95)*(INDIRECT($Q95,TRUE)=$O95),'1. Database - raw'!LG$7:LI$494)),"")</f>
        <v/>
      </c>
      <c r="ME95" s="279" t="str">
        <f t="array" aca="1" ref="ME95" ca="1">IFERROR(_xlfn.STDEV.S(IF(('1. Database - raw'!LG$7:LI$494&gt;0)*('1. Database - raw'!$AD$7:$AD$494=$A95)*(INDIRECT($Q95,TRUE)=$O95),'1. Database - raw'!LG$7:LI$494)),"")</f>
        <v/>
      </c>
      <c r="MF95" s="60" t="str">
        <f t="array" aca="1" ref="MF95" ca="1">IFERROR(IF(COUNT(IF(('1. Database - raw'!LG$7:LI$494&gt;0)*('1. Database - raw'!$AD$7:$AD$494=$A95)*(INDIRECT($Q95,TRUE)=$O95),'1. Database - raw'!LG$7:LI$494))&gt;0,COUNT(IF(('1. Database - raw'!LG$7:LI$494&gt;0)*('1. Database - raw'!$AD$7:$AD$494=$A95)*(INDIRECT($Q95,TRUE)=$O95),'1. Database - raw'!LG$7:LI$494)),""),"")</f>
        <v/>
      </c>
      <c r="MG95" s="149" t="str">
        <f t="shared" ca="1" si="340"/>
        <v/>
      </c>
      <c r="MH95" s="150" t="str">
        <f t="shared" ca="1" si="341"/>
        <v/>
      </c>
      <c r="MI95" s="150" t="str">
        <f t="shared" ca="1" si="342"/>
        <v/>
      </c>
      <c r="MJ95" s="150" t="str">
        <f t="array" aca="1" ref="MJ95" ca="1">IFERROR(AVERAGE(IF(('1. Database - raw'!LM$7:LO$494&gt;0)*('1. Database - raw'!$AD$7:$AD$494=$A95)*(INDIRECT($Q95,TRUE)=$O95),'1. Database - raw'!LM$7:LO$494)),"")</f>
        <v/>
      </c>
      <c r="MK95" s="279" t="str">
        <f t="array" aca="1" ref="MK95" ca="1">IFERROR(_xlfn.STDEV.S(IF(('1. Database - raw'!LM$7:LO$494&gt;0)*('1. Database - raw'!$AD$7:$AD$494=$A95)*(INDIRECT($Q95,TRUE)=$O95),'1. Database - raw'!LM$7:LO$494)),"")</f>
        <v/>
      </c>
      <c r="ML95" s="60" t="str">
        <f t="array" aca="1" ref="ML95" ca="1">IFERROR(IF(COUNT(IF(('1. Database - raw'!LM$7:LO$494&gt;0)*('1. Database - raw'!$AD$7:$AD$494=$A95)*(INDIRECT($Q95,TRUE)=$O95),'1. Database - raw'!LM$7:LO$494))&gt;0,COUNT(IF(('1. Database - raw'!LM$7:LO$494&gt;0)*('1. Database - raw'!$AD$7:$AD$494=$A95)*(INDIRECT($Q95,TRUE)=$O95),'1. Database - raw'!LM$7:LO$494)),""),"")</f>
        <v/>
      </c>
      <c r="MM95" s="149" t="str">
        <f t="shared" ca="1" si="343"/>
        <v/>
      </c>
      <c r="MN95" s="150" t="str">
        <f t="shared" ca="1" si="344"/>
        <v/>
      </c>
      <c r="MO95" s="150" t="str">
        <f t="shared" ca="1" si="345"/>
        <v/>
      </c>
      <c r="MP95" s="150" t="str">
        <f t="array" aca="1" ref="MP95" ca="1">IFERROR(AVERAGE(IF(('1. Database - raw'!LS$7:LU$494&gt;0)*('1. Database - raw'!$AD$7:$AD$494=$A95)*(INDIRECT($Q95,TRUE)=$O95),'1. Database - raw'!LS$7:LU$494)),"")</f>
        <v/>
      </c>
      <c r="MQ95" s="279" t="str">
        <f t="array" aca="1" ref="MQ95" ca="1">IFERROR(_xlfn.STDEV.S(IF(('1. Database - raw'!LS$7:LU$494&gt;0)*('1. Database - raw'!$AD$7:$AD$494=$A95)*(INDIRECT($Q95,TRUE)=$O95),'1. Database - raw'!LS$7:LU$494)),"")</f>
        <v/>
      </c>
      <c r="MR95" s="60" t="str">
        <f t="array" aca="1" ref="MR95" ca="1">IFERROR(IF(COUNT(IF(('1. Database - raw'!LS$7:LU$494&gt;0)*('1. Database - raw'!$AD$7:$AD$494=$A95)*(INDIRECT($Q95,TRUE)=$O95),'1. Database - raw'!LS$7:LU$494))&gt;0,COUNT(IF(('1. Database - raw'!LS$7:LU$494&gt;0)*('1. Database - raw'!$AD$7:$AD$494=$A95)*(INDIRECT($Q95,TRUE)=$O95),'1. Database - raw'!LS$7:LU$494)),""),"")</f>
        <v/>
      </c>
      <c r="MS95" s="149" t="str">
        <f t="shared" ca="1" si="346"/>
        <v/>
      </c>
      <c r="MT95" s="150" t="str">
        <f t="shared" ca="1" si="347"/>
        <v/>
      </c>
      <c r="MU95" s="150" t="str">
        <f t="shared" ca="1" si="348"/>
        <v/>
      </c>
      <c r="MV95" s="150" t="str">
        <f t="array" aca="1" ref="MV95" ca="1">IFERROR(AVERAGE(IF(('1. Database - raw'!LY$7:MA$494&gt;0)*('1. Database - raw'!$AD$7:$AD$494=$A95)*(INDIRECT($Q95,TRUE)=$O95),'1. Database - raw'!LY$7:MA$494)),"")</f>
        <v/>
      </c>
      <c r="MW95" s="279" t="str">
        <f t="array" aca="1" ref="MW95" ca="1">IFERROR(_xlfn.STDEV.S(IF(('1. Database - raw'!LY$7:MA$494&gt;0)*('1. Database - raw'!$AD$7:$AD$494=$A95)*(INDIRECT($Q95,TRUE)=$O95),'1. Database - raw'!LY$7:MA$494)),"")</f>
        <v/>
      </c>
      <c r="MX95" s="60" t="str">
        <f t="array" aca="1" ref="MX95" ca="1">IFERROR(IF(COUNT(IF(('1. Database - raw'!LY$7:MA$494&gt;0)*('1. Database - raw'!$AD$7:$AD$494=$A95)*(INDIRECT($Q95,TRUE)=$O95),'1. Database - raw'!LY$7:MA$494))&gt;0,COUNT(IF(('1. Database - raw'!LY$7:MA$494&gt;0)*('1. Database - raw'!$AD$7:$AD$494=$A95)*(INDIRECT($Q95,TRUE)=$O95),'1. Database - raw'!LY$7:MA$494)),""),"")</f>
        <v/>
      </c>
      <c r="MY95" s="149" t="str">
        <f t="shared" ca="1" si="349"/>
        <v/>
      </c>
      <c r="MZ95" s="150" t="str">
        <f t="shared" ca="1" si="350"/>
        <v/>
      </c>
      <c r="NA95" s="150" t="str">
        <f t="shared" ca="1" si="351"/>
        <v/>
      </c>
      <c r="NB95" s="150" t="str">
        <f t="array" aca="1" ref="NB95" ca="1">IFERROR(AVERAGE(IF(('1. Database - raw'!ME$7:MG$494&gt;0)*('1. Database - raw'!$AD$7:$AD$494=$A95)*(INDIRECT($Q95,TRUE)=$O95),'1. Database - raw'!ME$7:MG$494)),"")</f>
        <v/>
      </c>
      <c r="NC95" s="279" t="str">
        <f t="array" aca="1" ref="NC95" ca="1">IFERROR(_xlfn.STDEV.S(IF(('1. Database - raw'!ME$7:MG$494&gt;0)*('1. Database - raw'!$AD$7:$AD$494=$A95)*(INDIRECT($Q95,TRUE)=$O95),'1. Database - raw'!ME$7:MG$494)),"")</f>
        <v/>
      </c>
      <c r="ND95" s="60" t="str">
        <f t="array" aca="1" ref="ND95" ca="1">IFERROR(IF(COUNT(IF(('1. Database - raw'!ME$7:MG$494&gt;0)*('1. Database - raw'!$AD$7:$AD$494=$A95)*(INDIRECT($Q95,TRUE)=$O95),'1. Database - raw'!ME$7:MG$494))&gt;0,COUNT(IF(('1. Database - raw'!ME$7:MG$494&gt;0)*('1. Database - raw'!$AD$7:$AD$494=$A95)*(INDIRECT($Q95,TRUE)=$O95),'1. Database - raw'!ME$7:MG$494)),""),"")</f>
        <v/>
      </c>
      <c r="NE95" s="149" t="str">
        <f t="shared" ca="1" si="352"/>
        <v/>
      </c>
      <c r="NF95" s="150" t="str">
        <f t="shared" ca="1" si="353"/>
        <v/>
      </c>
      <c r="NG95" s="150" t="str">
        <f t="shared" ca="1" si="354"/>
        <v/>
      </c>
      <c r="NH95" s="150" t="str">
        <f t="array" aca="1" ref="NH95" ca="1">IFERROR(AVERAGE(IF(('1. Database - raw'!MK$7:MM$494&gt;0)*('1. Database - raw'!$AD$7:$AD$494=$A95)*(INDIRECT($Q95,TRUE)=$O95),'1. Database - raw'!MK$7:MM$494)),"")</f>
        <v/>
      </c>
      <c r="NI95" s="279" t="str">
        <f t="array" aca="1" ref="NI95" ca="1">IFERROR(_xlfn.STDEV.S(IF(('1. Database - raw'!MK$7:MM$494&gt;0)*('1. Database - raw'!$AD$7:$AD$494=$A95)*(INDIRECT($Q95,TRUE)=$O95),'1. Database - raw'!MK$7:MM$494)),"")</f>
        <v/>
      </c>
      <c r="NJ95" s="60" t="str">
        <f t="array" aca="1" ref="NJ95" ca="1">IFERROR(IF(COUNT(IF(('1. Database - raw'!MK$7:MM$494&gt;0)*('1. Database - raw'!$AD$7:$AD$494=$A95)*(INDIRECT($Q95,TRUE)=$O95),'1. Database - raw'!MK$7:MM$494))&gt;0,COUNT(IF(('1. Database - raw'!MK$7:MM$494&gt;0)*('1. Database - raw'!$AD$7:$AD$494=$A95)*(INDIRECT($Q95,TRUE)=$O95),'1. Database - raw'!MK$7:MM$494)),""),"")</f>
        <v/>
      </c>
      <c r="NK95" s="149">
        <f t="shared" ca="1" si="355"/>
        <v>3.5216481385281679</v>
      </c>
      <c r="NL95" s="150">
        <f t="shared" ca="1" si="356"/>
        <v>5.2538420285664014</v>
      </c>
      <c r="NM95" s="150">
        <f t="shared" ca="1" si="357"/>
        <v>4.3014163946335078</v>
      </c>
      <c r="NN95" s="150">
        <f t="array" aca="1" ref="NN95" ca="1">IFERROR(AVERAGE(IF(('1. Database - raw'!MQ$7:MS$494&gt;0)*('1. Database - raw'!$AD$7:$AD$494=$A95)*(INDIRECT($Q95,TRUE)=$O95),'1. Database - raw'!MQ$7:MS$494)),"")</f>
        <v>4.5345714285714278</v>
      </c>
      <c r="NO95" s="279">
        <f t="array" aca="1" ref="NO95" ca="1">IFERROR(_xlfn.STDEV.S(IF(('1. Database - raw'!MQ$7:MS$494&gt;0)*('1. Database - raw'!$AD$7:$AD$494=$A95)*(INDIRECT($Q95,TRUE)=$O95),'1. Database - raw'!MQ$7:MS$494)),"")</f>
        <v>1.5131246761963435</v>
      </c>
      <c r="NP95" s="60">
        <f t="array" aca="1" ref="NP95" ca="1">IFERROR(IF(COUNT(IF(('1. Database - raw'!MQ$7:MS$494&gt;0)*('1. Database - raw'!$AD$7:$AD$494=$A95)*(INDIRECT($Q95,TRUE)=$O95),'1. Database - raw'!MQ$7:MS$494))&gt;0,COUNT(IF(('1. Database - raw'!MQ$7:MS$494&gt;0)*('1. Database - raw'!$AD$7:$AD$494=$A95)*(INDIRECT($Q95,TRUE)=$O95),'1. Database - raw'!MQ$7:MS$494)),""),"")</f>
        <v>7</v>
      </c>
      <c r="NQ95" s="149">
        <f t="shared" ca="1" si="358"/>
        <v>2.0853196865609207</v>
      </c>
      <c r="NR95" s="150">
        <f t="shared" ca="1" si="359"/>
        <v>3.2065030207289071</v>
      </c>
      <c r="NS95" s="150">
        <f t="shared" ca="1" si="360"/>
        <v>2.5858429716715303</v>
      </c>
      <c r="NT95" s="150">
        <f t="array" aca="1" ref="NT95" ca="1">IFERROR(AVERAGE(IF(('1. Database - raw'!MW$7:MY$494&gt;0)*('1. Database - raw'!$AD$7:$AD$494=$A95)*(INDIRECT($Q95,TRUE)=$O95),'1. Database - raw'!MW$7:MY$494)),"")</f>
        <v>2.7454545454545456</v>
      </c>
      <c r="NU95" s="279">
        <f t="array" aca="1" ref="NU95" ca="1">IFERROR(_xlfn.STDEV.S(IF(('1. Database - raw'!MW$7:MY$494&gt;0)*('1. Database - raw'!$AD$7:$AD$494=$A95)*(INDIRECT($Q95,TRUE)=$O95),'1. Database - raw'!MW$7:MY$494)),"")</f>
        <v>0.97940148699462004</v>
      </c>
      <c r="NV95" s="60">
        <f t="array" aca="1" ref="NV95" ca="1">IFERROR(IF(COUNT(IF(('1. Database - raw'!MW$7:MY$494&gt;0)*('1. Database - raw'!$AD$7:$AD$494=$A95)*(INDIRECT($Q95,TRUE)=$O95),'1. Database - raw'!MW$7:MY$494))&gt;0,COUNT(IF(('1. Database - raw'!MW$7:MY$494&gt;0)*('1. Database - raw'!$AD$7:$AD$494=$A95)*(INDIRECT($Q95,TRUE)=$O95),'1. Database - raw'!MW$7:MY$494)),""),"")</f>
        <v>11</v>
      </c>
      <c r="NW95" s="149">
        <f t="shared" ca="1" si="361"/>
        <v>1.2926718492164591</v>
      </c>
      <c r="NX95" s="150">
        <f t="shared" ca="1" si="362"/>
        <v>1.3617794231213316</v>
      </c>
      <c r="NY95" s="150">
        <f t="shared" ca="1" si="363"/>
        <v>1.3267757629347827</v>
      </c>
      <c r="NZ95" s="150">
        <f t="array" aca="1" ref="NZ95" ca="1">IFERROR(AVERAGE(IF(('1. Database - raw'!NC$7:NE$494&gt;0)*('1. Database - raw'!$AD$7:$AD$494=$A95)*(INDIRECT($Q95,TRUE)=$O95),'1. Database - raw'!NC$7:NE$494)),"")</f>
        <v>1.3366666666666667</v>
      </c>
      <c r="OA95" s="279">
        <f t="array" aca="1" ref="OA95" ca="1">IFERROR(_xlfn.STDEV.S(IF(('1. Database - raw'!NC$7:NE$494&gt;0)*('1. Database - raw'!$AD$7:$AD$494=$A95)*(INDIRECT($Q95,TRUE)=$O95),'1. Database - raw'!NC$7:NE$494)),"")</f>
        <v>0.16351787436881382</v>
      </c>
      <c r="OB95" s="60">
        <f t="array" aca="1" ref="OB95" ca="1">IFERROR(IF(COUNT(IF(('1. Database - raw'!NC$7:NE$494&gt;0)*('1. Database - raw'!$AD$7:$AD$494=$A95)*(INDIRECT($Q95,TRUE)=$O95),'1. Database - raw'!NC$7:NE$494))&gt;0,COUNT(IF(('1. Database - raw'!NC$7:NE$494&gt;0)*('1. Database - raw'!$AD$7:$AD$494=$A95)*(INDIRECT($Q95,TRUE)=$O95),'1. Database - raw'!NC$7:NE$494)),""),"")</f>
        <v>15</v>
      </c>
      <c r="OC95" s="149" t="str">
        <f t="shared" ca="1" si="364"/>
        <v/>
      </c>
      <c r="OD95" s="150" t="str">
        <f t="shared" ca="1" si="365"/>
        <v/>
      </c>
      <c r="OE95" s="150" t="str">
        <f t="shared" ca="1" si="366"/>
        <v/>
      </c>
      <c r="OF95" s="150" t="str">
        <f t="array" aca="1" ref="OF95" ca="1">IFERROR(AVERAGE(IF(('1. Database - raw'!NI$7:NK$494&gt;0)*('1. Database - raw'!$AD$7:$AD$494=$A95)*(INDIRECT($Q95,TRUE)=$O95),'1. Database - raw'!NI$7:NK$494)),"")</f>
        <v/>
      </c>
      <c r="OG95" s="279" t="str">
        <f t="array" aca="1" ref="OG95" ca="1">IFERROR(_xlfn.STDEV.S(IF(('1. Database - raw'!NI$7:NK$494&gt;0)*('1. Database - raw'!$AD$7:$AD$494=$A95)*(INDIRECT($Q95,TRUE)=$O95),'1. Database - raw'!NI$7:NK$494)),"")</f>
        <v/>
      </c>
      <c r="OH95" s="60" t="str">
        <f t="array" aca="1" ref="OH95" ca="1">IFERROR(IF(COUNT(IF(('1. Database - raw'!NI$7:NK$494&gt;0)*('1. Database - raw'!$AD$7:$AD$494=$A95)*(INDIRECT($Q95,TRUE)=$O95),'1. Database - raw'!NI$7:NK$494))&gt;0,COUNT(IF(('1. Database - raw'!NI$7:NK$494&gt;0)*('1. Database - raw'!$AD$7:$AD$494=$A95)*(INDIRECT($Q95,TRUE)=$O95),'1. Database - raw'!NI$7:NK$494)),""),"")</f>
        <v/>
      </c>
    </row>
    <row r="96" spans="1:398" outlineLevel="1" x14ac:dyDescent="0.25">
      <c r="A96" s="134" t="s">
        <v>553</v>
      </c>
      <c r="B96" s="1349"/>
      <c r="C96" s="24"/>
      <c r="D96" s="23"/>
      <c r="E96" s="23"/>
      <c r="F96" s="22"/>
      <c r="G96" s="22"/>
      <c r="H96" s="22" t="s">
        <v>777</v>
      </c>
      <c r="I96" s="22"/>
      <c r="J96" s="22"/>
      <c r="K96" s="22"/>
      <c r="L96" s="22"/>
      <c r="M96" s="22"/>
      <c r="N96" s="41"/>
      <c r="O96" s="171" t="str">
        <f t="array" ref="O96">INDEX(A96:N96,IF(MIN(IF(C96:N96&lt;&gt;"",COLUMN(C96:N96)))&gt;0,MIN(IF(C96:N96&lt;&gt;"",COLUMN(C96:N96))),""))</f>
        <v>LMI - local</v>
      </c>
      <c r="P96" s="162">
        <f t="shared" si="383"/>
        <v>6</v>
      </c>
      <c r="Q96" s="42" t="str">
        <f ca="1">"'" &amp; $S$4 &amp; "'!" &amp; ADDRESS(ROW('1. Database - raw'!$A$7),MATCH($C$2,'1. Database - raw'!$6:$6,0)+MATCH(O96,$C96:$N96,0)-1,1) &amp; ":" &amp; ADDRESS(LOOKUP(2,1/('1. Database - raw'!A:A&lt;&gt;""),ROW('1. Database - raw'!A:A)),MATCH($C$2,'1. Database - raw'!$6:$6,0)+MATCH(O96,$C96:$N96,0)-1,1)</f>
        <v>'1. Database - raw'!$AJ$7:$AJ$494</v>
      </c>
      <c r="R96" s="24"/>
      <c r="S96" s="181"/>
      <c r="T96" s="208">
        <f t="shared" ca="1" si="393"/>
        <v>1.5223040416072626</v>
      </c>
      <c r="U96" s="197">
        <f t="shared" ca="1" si="393"/>
        <v>1.0571696985567181</v>
      </c>
      <c r="V96" s="197" t="str">
        <f t="shared" ca="1" si="393"/>
        <v/>
      </c>
      <c r="W96" s="197" t="str">
        <f t="shared" ca="1" si="393"/>
        <v/>
      </c>
      <c r="X96" s="197" t="str">
        <f t="shared" ca="1" si="393"/>
        <v/>
      </c>
      <c r="Y96" s="197" t="str">
        <f t="shared" ca="1" si="393"/>
        <v/>
      </c>
      <c r="Z96" s="197" t="str">
        <f t="shared" ca="1" si="393"/>
        <v/>
      </c>
      <c r="AA96" s="197" t="str">
        <f t="shared" ca="1" si="393"/>
        <v/>
      </c>
      <c r="AB96" s="197" t="str">
        <f t="shared" ca="1" si="393"/>
        <v/>
      </c>
      <c r="AC96" s="197" t="str">
        <f t="shared" ca="1" si="393"/>
        <v/>
      </c>
      <c r="AD96" s="197" t="str">
        <f t="shared" ca="1" si="394"/>
        <v/>
      </c>
      <c r="AE96" s="197" t="str">
        <f t="shared" ca="1" si="394"/>
        <v/>
      </c>
      <c r="AF96" s="197" t="str">
        <f t="shared" ca="1" si="394"/>
        <v/>
      </c>
      <c r="AG96" s="197" t="str">
        <f t="shared" ca="1" si="394"/>
        <v/>
      </c>
      <c r="AH96" s="197" t="str">
        <f t="shared" ca="1" si="394"/>
        <v/>
      </c>
      <c r="AI96" s="197" t="str">
        <f t="shared" ca="1" si="394"/>
        <v/>
      </c>
      <c r="AJ96" s="197" t="str">
        <f t="shared" ca="1" si="394"/>
        <v/>
      </c>
      <c r="AK96" s="197" t="str">
        <f t="shared" ca="1" si="394"/>
        <v/>
      </c>
      <c r="AL96" s="197" t="str">
        <f t="shared" ca="1" si="394"/>
        <v/>
      </c>
      <c r="AM96" s="209" t="str">
        <f t="shared" ca="1" si="394"/>
        <v/>
      </c>
      <c r="AN96" s="192"/>
      <c r="AO96" s="247" t="s">
        <v>30</v>
      </c>
      <c r="AP96" s="493" t="s">
        <v>617</v>
      </c>
      <c r="AQ96" s="494">
        <f t="array" ref="AQ96">IFERROR(AVERAGE(IF(('1. Database - raw'!AW$7:AY$494&gt;0)*('1. Database - raw'!$AD$7:$AD$494=$A96)*('1. Database - raw'!$AH$7:$AH$494=$AO96)*('1. Database - raw'!$AI$7:$AI$494=$AP96),'1. Database - raw'!AW$7:AY$494))/$BT$5,"")</f>
        <v>1.5038541236670984</v>
      </c>
      <c r="AR96" s="494">
        <f t="array" ref="AR96">IFERROR(AVERAGE(IF(('1. Database - raw'!BC$7:BE$494&gt;0)*('1. Database - raw'!$AD$7:$AD$494=$A96)*('1. Database - raw'!$AH$7:$AH$494=$AO96)*('1. Database - raw'!$AI$7:$AI$494=$AP96),'1. Database - raw'!BC$7:BE$494))/$BZ$5,"")</f>
        <v>1.6050785083024732</v>
      </c>
      <c r="AS96" s="494">
        <f t="shared" si="388"/>
        <v>1.5544663159847858</v>
      </c>
      <c r="AT96" s="535">
        <f t="shared" ca="1" si="389"/>
        <v>1.4804977310012073</v>
      </c>
      <c r="AU96" s="493" t="s">
        <v>637</v>
      </c>
      <c r="AV96" s="493" t="s">
        <v>625</v>
      </c>
      <c r="AW96" s="535">
        <f t="shared" ca="1" si="390"/>
        <v>0.72591433786383175</v>
      </c>
      <c r="AX96" s="493"/>
      <c r="AY96" s="493"/>
      <c r="AZ96" s="493"/>
      <c r="BA96" s="493"/>
      <c r="BB96" s="493"/>
      <c r="BC96" s="192"/>
      <c r="BD96" s="242"/>
      <c r="BE96" s="242"/>
      <c r="BF96" s="242"/>
      <c r="BG96" s="242"/>
      <c r="BH96" s="293"/>
      <c r="BI96" s="485">
        <f t="shared" ca="1" si="367"/>
        <v>1.2897368700819904</v>
      </c>
      <c r="BJ96" s="545">
        <f t="shared" ref="BJ96:BJ105" ca="1" si="395">IFERROR(CF96/$CF$5,"")</f>
        <v>1.1119020804860573</v>
      </c>
      <c r="BK96" s="555"/>
      <c r="BL96" s="554" t="str">
        <f t="shared" ca="1" si="391"/>
        <v/>
      </c>
      <c r="BM96" s="554" t="str">
        <f t="shared" ca="1" si="392"/>
        <v/>
      </c>
      <c r="BN96" s="555"/>
      <c r="BO96" s="257"/>
      <c r="BP96" s="171" t="str">
        <f t="shared" ref="BP96:BP121" si="396">O96</f>
        <v>LMI - local</v>
      </c>
      <c r="BQ96" s="14">
        <f t="shared" ca="1" si="376"/>
        <v>125.80344274443699</v>
      </c>
      <c r="BR96" s="19">
        <f t="shared" ca="1" si="377"/>
        <v>146.34421178354708</v>
      </c>
      <c r="BS96" s="19">
        <f t="shared" ca="1" si="378"/>
        <v>135.68568704211665</v>
      </c>
      <c r="BT96" s="19">
        <f t="array" aca="1" ref="BT96" ca="1">IFERROR(AVERAGE(IF(('1. Database - raw'!AW$7:AY$494&gt;0)*('1. Database - raw'!$AD$7:$AD$494=$A96)*('1. Database - raw'!$AP$7:$AP$494&lt;&gt;Dropdown!$AM$11)*(INDIRECT($Q96,TRUE)=$O96),'1. Database - raw'!AW$7:AY$494)),"")</f>
        <v>138.65625</v>
      </c>
      <c r="BU96" s="33">
        <f t="array" aca="1" ref="BU96" ca="1">IFERROR(_xlfn.STDEV.S(IF(('1. Database - raw'!AW$7:AY$494&gt;0)*('1. Database - raw'!$AD$7:$AD$494=$A96)*('1. Database - raw'!$AP$7:$AP$494&lt;&gt;Dropdown!$AM$11)*(INDIRECT($Q96,TRUE)=$O96),'1. Database - raw'!AW$7:AY$494)),"")</f>
        <v>29.172314929284124</v>
      </c>
      <c r="BV96" s="15">
        <f t="array" aca="1" ref="BV96" ca="1">IFERROR(IF(COUNT(IF(('1. Database - raw'!AW$7:AY$494&gt;0)*('1. Database - raw'!$AD$7:$AD$494=$A96)*('1. Database - raw'!$AP$7:$AP$494&lt;&gt;Dropdown!$AM$11)*(INDIRECT($Q96,TRUE)=$O96),'1. Database - raw'!AW$7:AY$494))&gt;0,COUNT(IF(('1. Database - raw'!AW$7:AY$494&gt;0)*('1. Database - raw'!$AD$7:$AD$494=$A96)*('1. Database - raw'!$AP$7:$AP$494&lt;&gt;Dropdown!$AM$11)*(INDIRECT($Q96,TRUE)=$O96),'1. Database - raw'!AW$7:AY$494)),""),"")</f>
        <v>16</v>
      </c>
      <c r="BW96" s="14">
        <f t="shared" ca="1" si="370"/>
        <v>68.853817397955694</v>
      </c>
      <c r="BX96" s="19">
        <f t="shared" ca="1" si="371"/>
        <v>93.108859119311589</v>
      </c>
      <c r="BY96" s="19">
        <f t="shared" ca="1" si="372"/>
        <v>80.06809841586761</v>
      </c>
      <c r="BZ96" s="19">
        <f t="array" aca="1" ref="BZ96" ca="1">IFERROR(AVERAGE(IF(('1. Database - raw'!BC$7:BE$494&gt;0)*('1. Database - raw'!$AD$7:$AD$494=$A96)*('1. Database - raw'!$AP$7:$AP$494&lt;&gt;Dropdown!$AM$11)*(INDIRECT($Q96,TRUE)=$O96),'1. Database - raw'!BC$7:BE$494)),"")</f>
        <v>83.727298364354212</v>
      </c>
      <c r="CA96" s="33">
        <f t="array" aca="1" ref="CA96" ca="1">IFERROR(_xlfn.STDEV.S(IF(('1. Database - raw'!BC$7:BE$494&gt;0)*('1. Database - raw'!$AD$7:$AD$494=$A96)*('1. Database - raw'!$AP$7:$AP$494&lt;&gt;Dropdown!$AM$11)*(INDIRECT($Q96,TRUE)=$O96),'1. Database - raw'!BC$7:BE$494)),"")</f>
        <v>25.600678784333862</v>
      </c>
      <c r="CB96" s="15">
        <f t="array" aca="1" ref="CB96" ca="1">IFERROR(IF(COUNT(IF(('1. Database - raw'!BC$7:BE$494&gt;0)*('1. Database - raw'!$AD$7:$AD$494=$A96)*('1. Database - raw'!$AP$7:$AP$494&lt;&gt;Dropdown!$AM$11)*(INDIRECT($Q96,TRUE)=$O96),'1. Database - raw'!BC$7:BE$494))&gt;0,COUNT(IF(('1. Database - raw'!BC$7:BE$494&gt;0)*('1. Database - raw'!$AD$7:$AD$494=$A96)*('1. Database - raw'!$AP$7:$AP$494&lt;&gt;Dropdown!$AM$11)*(INDIRECT($Q96,TRUE)=$O96),'1. Database - raw'!BC$7:BE$494)),""),"")</f>
        <v>36</v>
      </c>
      <c r="CC96" s="101">
        <f t="shared" ca="1" si="373"/>
        <v>0.70781392499974105</v>
      </c>
      <c r="CD96" s="102">
        <f t="shared" ca="1" si="374"/>
        <v>0.88518980730851371</v>
      </c>
      <c r="CE96" s="102">
        <f t="shared" ca="1" si="375"/>
        <v>0.79154890681549395</v>
      </c>
      <c r="CF96" s="102">
        <f t="array" aca="1" ref="CF96" ca="1">IFERROR(AVERAGE(IF(('1. Database - raw'!BI$7:BK$494&gt;0)*('1. Database - raw'!$AD$7:$AD$494=$A96)*('1. Database - raw'!$AP$7:$AP$494&lt;&gt;Dropdown!$AM$11)*(INDIRECT($Q96,TRUE)=$O96),'1. Database - raw'!BI$7:BK$494)),"")</f>
        <v>0.81525395089046049</v>
      </c>
      <c r="CG96" s="269">
        <f t="array" aca="1" ref="CG96" ca="1">IFERROR(_xlfn.STDEV.S(IF(('1. Database - raw'!BI$7:BK$494&gt;0)*('1. Database - raw'!$AD$7:$AD$494=$A96)*('1. Database - raw'!$AP$7:$AP$494&lt;&gt;Dropdown!$AM$11)*(INDIRECT($Q96,TRUE)=$O96),'1. Database - raw'!BI$7:BK$494)),"")</f>
        <v>0.20100961882524146</v>
      </c>
      <c r="CH96" s="15">
        <f t="array" aca="1" ref="CH96" ca="1">IFERROR(IF(COUNT(IF(('1. Database - raw'!BI$7:BK$494&gt;0)*('1. Database - raw'!$AD$7:$AD$494=$A96)*('1. Database - raw'!$AP$7:$AP$494&lt;&gt;Dropdown!$AM$11)*(INDIRECT($Q96,TRUE)=$O96),'1. Database - raw'!BI$7:BK$494))&gt;0,COUNT(IF(('1. Database - raw'!BI$7:BK$494&gt;0)*('1. Database - raw'!$AD$7:$AD$494=$A96)*('1. Database - raw'!$AP$7:$AP$494&lt;&gt;Dropdown!$AM$11)*(INDIRECT($Q96,TRUE)=$O96),'1. Database - raw'!BI$7:BK$494)),""),"")</f>
        <v>7</v>
      </c>
      <c r="CI96" s="14" t="str">
        <f t="shared" ca="1" si="211"/>
        <v/>
      </c>
      <c r="CJ96" s="19" t="str">
        <f t="shared" ca="1" si="212"/>
        <v/>
      </c>
      <c r="CK96" s="19" t="str">
        <f t="shared" ca="1" si="213"/>
        <v/>
      </c>
      <c r="CL96" s="19" t="str">
        <f t="array" aca="1" ref="CL96" ca="1">IFERROR(AVERAGE(IF(('1. Database - raw'!BO$7:BQ$494&gt;0)*('1. Database - raw'!$AD$7:$AD$494=$A96)*(INDIRECT($Q96,TRUE)=$O96),'1. Database - raw'!BO$7:BQ$494)),"")</f>
        <v/>
      </c>
      <c r="CM96" s="33" t="str">
        <f t="array" aca="1" ref="CM96" ca="1">IFERROR(_xlfn.STDEV.S(IF(('1. Database - raw'!BO$7:BQ$494&gt;0)*('1. Database - raw'!$AD$7:$AD$494=$A96)*(INDIRECT($Q96,TRUE)=$O96),'1. Database - raw'!BO$7:BQ$494)),"")</f>
        <v/>
      </c>
      <c r="CN96" s="15" t="str">
        <f t="array" aca="1" ref="CN96" ca="1">IFERROR(IF(COUNT(IF(('1. Database - raw'!BO$7:BQ$494&gt;0)*('1. Database - raw'!$AD$7:$AD$494=$A96)*(INDIRECT($Q96,TRUE)=$O96),'1. Database - raw'!BO$7:BQ$494))&gt;0,COUNT(IF(('1. Database - raw'!BO$7:BQ$494&gt;0)*('1. Database - raw'!$AD$7:$AD$494=$A96)*(INDIRECT($Q96,TRUE)=$O96),'1. Database - raw'!BO$7:BQ$494)),""),"")</f>
        <v/>
      </c>
      <c r="CO96" s="14" t="str">
        <f t="shared" ca="1" si="214"/>
        <v/>
      </c>
      <c r="CP96" s="19" t="str">
        <f t="shared" ca="1" si="215"/>
        <v/>
      </c>
      <c r="CQ96" s="19" t="str">
        <f t="shared" ca="1" si="216"/>
        <v/>
      </c>
      <c r="CR96" s="19" t="str">
        <f t="array" aca="1" ref="CR96" ca="1">IFERROR(AVERAGE(IF(('1. Database - raw'!BU$7:BW$494&gt;0)*('1. Database - raw'!$AD$7:$AD$494=$A96)*(INDIRECT($Q96,TRUE)=$O96),'1. Database - raw'!BU$7:BW$494)),"")</f>
        <v/>
      </c>
      <c r="CS96" s="33" t="str">
        <f t="array" aca="1" ref="CS96" ca="1">IFERROR(_xlfn.STDEV.S(IF(('1. Database - raw'!BU$7:BW$494&gt;0)*('1. Database - raw'!$AD$7:$AD$494=$A96)*(INDIRECT($Q96,TRUE)=$O96),'1. Database - raw'!BU$7:BW$494)),"")</f>
        <v/>
      </c>
      <c r="CT96" s="15" t="str">
        <f t="array" aca="1" ref="CT96" ca="1">IFERROR(IF(COUNT(IF(('1. Database - raw'!BU$7:BW$494&gt;0)*('1. Database - raw'!$AD$7:$AD$494=$A96)*(INDIRECT($Q96,TRUE)=$O96),'1. Database - raw'!BU$7:BW$494))&gt;0,COUNT(IF(('1. Database - raw'!BU$7:BW$494&gt;0)*('1. Database - raw'!$AD$7:$AD$494=$A96)*(INDIRECT($Q96,TRUE)=$O96),'1. Database - raw'!BU$7:BW$494)),""),"")</f>
        <v/>
      </c>
      <c r="CU96" s="14" t="str">
        <f t="shared" ca="1" si="217"/>
        <v/>
      </c>
      <c r="CV96" s="19" t="str">
        <f t="shared" ca="1" si="218"/>
        <v/>
      </c>
      <c r="CW96" s="19" t="str">
        <f t="shared" ca="1" si="219"/>
        <v/>
      </c>
      <c r="CX96" s="19" t="str">
        <f t="array" aca="1" ref="CX96" ca="1">IFERROR(AVERAGE(IF(('1. Database - raw'!CA$7:CC$494&gt;0)*('1. Database - raw'!$AD$7:$AD$494=$A96)*(INDIRECT($Q96,TRUE)=$O96),'1. Database - raw'!CA$7:CC$494)),"")</f>
        <v/>
      </c>
      <c r="CY96" s="33" t="str">
        <f t="array" aca="1" ref="CY96" ca="1">IFERROR(_xlfn.STDEV.S(IF(('1. Database - raw'!CA$7:CC$494&gt;0)*('1. Database - raw'!$AD$7:$AD$494=$A96)*(INDIRECT($Q96,TRUE)=$O96),'1. Database - raw'!CA$7:CC$494)),"")</f>
        <v/>
      </c>
      <c r="CZ96" s="15" t="str">
        <f t="array" aca="1" ref="CZ96" ca="1">IFERROR(IF(COUNT(IF(('1. Database - raw'!CA$7:CC$494&gt;0)*('1. Database - raw'!$AD$7:$AD$494=$A96)*(INDIRECT($Q96,TRUE)=$O96),'1. Database - raw'!CA$7:CC$494))&gt;0,COUNT(IF(('1. Database - raw'!CA$7:CC$494&gt;0)*('1. Database - raw'!$AD$7:$AD$494=$A96)*(INDIRECT($Q96,TRUE)=$O96),'1. Database - raw'!CA$7:CC$494)),""),"")</f>
        <v/>
      </c>
      <c r="DA96" s="14" t="str">
        <f t="shared" ca="1" si="220"/>
        <v/>
      </c>
      <c r="DB96" s="19" t="str">
        <f t="shared" ca="1" si="221"/>
        <v/>
      </c>
      <c r="DC96" s="19" t="str">
        <f t="shared" ca="1" si="222"/>
        <v/>
      </c>
      <c r="DD96" s="19" t="str">
        <f t="array" aca="1" ref="DD96" ca="1">IFERROR(AVERAGE(IF(('1. Database - raw'!CG$7:CI$494&gt;0)*('1. Database - raw'!$AD$7:$AD$494=$A96)*(INDIRECT($Q96,TRUE)=$O96),'1. Database - raw'!CG$7:CI$494)),"")</f>
        <v/>
      </c>
      <c r="DE96" s="33" t="str">
        <f t="array" aca="1" ref="DE96" ca="1">IFERROR(_xlfn.STDEV.S(IF(('1. Database - raw'!CG$7:CI$494&gt;0)*('1. Database - raw'!$AD$7:$AD$494=$A96)*(INDIRECT($Q96,TRUE)=$O96),'1. Database - raw'!CG$7:CI$494)),"")</f>
        <v/>
      </c>
      <c r="DF96" s="15" t="str">
        <f t="array" aca="1" ref="DF96" ca="1">IFERROR(IF(COUNT(IF(('1. Database - raw'!CG$7:CI$494&gt;0)*('1. Database - raw'!$AD$7:$AD$494=$A96)*(INDIRECT($Q96,TRUE)=$O96),'1. Database - raw'!CG$7:CI$494))&gt;0,COUNT(IF(('1. Database - raw'!CG$7:CI$494&gt;0)*('1. Database - raw'!$AD$7:$AD$494=$A96)*(INDIRECT($Q96,TRUE)=$O96),'1. Database - raw'!CG$7:CI$494)),""),"")</f>
        <v/>
      </c>
      <c r="DG96" s="14" t="str">
        <f t="shared" ca="1" si="223"/>
        <v/>
      </c>
      <c r="DH96" s="19" t="str">
        <f t="shared" ca="1" si="224"/>
        <v/>
      </c>
      <c r="DI96" s="19" t="str">
        <f t="shared" ca="1" si="225"/>
        <v/>
      </c>
      <c r="DJ96" s="19" t="str">
        <f t="array" aca="1" ref="DJ96" ca="1">IFERROR(AVERAGE(IF(('1. Database - raw'!CM$7:CO$494&gt;0)*('1. Database - raw'!$AD$7:$AD$494=$A96)*(INDIRECT($Q96,TRUE)=$O96),'1. Database - raw'!CM$7:CO$494)),"")</f>
        <v/>
      </c>
      <c r="DK96" s="33" t="str">
        <f t="array" aca="1" ref="DK96" ca="1">IFERROR(_xlfn.STDEV.S(IF(('1. Database - raw'!CM$7:CO$494&gt;0)*('1. Database - raw'!$AD$7:$AD$494=$A96)*(INDIRECT($Q96,TRUE)=$O96),'1. Database - raw'!CM$7:CO$494)),"")</f>
        <v/>
      </c>
      <c r="DL96" s="15" t="str">
        <f t="array" aca="1" ref="DL96" ca="1">IFERROR(IF(COUNT(IF(('1. Database - raw'!CM$7:CO$494&gt;0)*('1. Database - raw'!$AD$7:$AD$494=$A96)*(INDIRECT($Q96,TRUE)=$O96),'1. Database - raw'!CM$7:CO$494))&gt;0,COUNT(IF(('1. Database - raw'!CM$7:CO$494&gt;0)*('1. Database - raw'!$AD$7:$AD$494=$A96)*(INDIRECT($Q96,TRUE)=$O96),'1. Database - raw'!CM$7:CO$494)),""),"")</f>
        <v/>
      </c>
      <c r="DM96" s="14" t="str">
        <f t="shared" ca="1" si="226"/>
        <v/>
      </c>
      <c r="DN96" s="19" t="str">
        <f t="shared" ca="1" si="227"/>
        <v/>
      </c>
      <c r="DO96" s="19" t="str">
        <f t="shared" ca="1" si="228"/>
        <v/>
      </c>
      <c r="DP96" s="19" t="str">
        <f t="array" aca="1" ref="DP96" ca="1">IFERROR(AVERAGE(IF(('1. Database - raw'!CS$7:CU$494&gt;0)*('1. Database - raw'!$AD$7:$AD$494=$A96)*(INDIRECT($Q96,TRUE)=$O96),'1. Database - raw'!CS$7:CU$494)),"")</f>
        <v/>
      </c>
      <c r="DQ96" s="33" t="str">
        <f t="array" aca="1" ref="DQ96" ca="1">IFERROR(_xlfn.STDEV.S(IF(('1. Database - raw'!CS$7:CU$494&gt;0)*('1. Database - raw'!$AD$7:$AD$494=$A96)*(INDIRECT($Q96,TRUE)=$O96),'1. Database - raw'!CS$7:CU$494)),"")</f>
        <v/>
      </c>
      <c r="DR96" s="15" t="str">
        <f t="array" aca="1" ref="DR96" ca="1">IFERROR(IF(COUNT(IF(('1. Database - raw'!CS$7:CU$494&gt;0)*('1. Database - raw'!$AD$7:$AD$494=$A96)*(INDIRECT($Q96,TRUE)=$O96),'1. Database - raw'!CS$7:CU$494))&gt;0,COUNT(IF(('1. Database - raw'!CS$7:CU$494&gt;0)*('1. Database - raw'!$AD$7:$AD$494=$A96)*(INDIRECT($Q96,TRUE)=$O96),'1. Database - raw'!CS$7:CU$494)),""),"")</f>
        <v/>
      </c>
      <c r="DS96" s="14" t="str">
        <f t="shared" ca="1" si="229"/>
        <v/>
      </c>
      <c r="DT96" s="19" t="str">
        <f t="shared" ca="1" si="230"/>
        <v/>
      </c>
      <c r="DU96" s="19" t="str">
        <f t="shared" ca="1" si="231"/>
        <v/>
      </c>
      <c r="DV96" s="19" t="str">
        <f t="array" aca="1" ref="DV96" ca="1">IFERROR(AVERAGE(IF(('1. Database - raw'!CY$7:DA$494&gt;0)*('1. Database - raw'!$AD$7:$AD$494=$A96)*(INDIRECT($Q96,TRUE)=$O96),'1. Database - raw'!CY$7:DA$494)),"")</f>
        <v/>
      </c>
      <c r="DW96" s="33" t="str">
        <f t="array" aca="1" ref="DW96" ca="1">IFERROR(_xlfn.STDEV.S(IF(('1. Database - raw'!CY$7:DA$494&gt;0)*('1. Database - raw'!$AD$7:$AD$494=$A96)*(INDIRECT($Q96,TRUE)=$O96),'1. Database - raw'!CY$7:DA$494)),"")</f>
        <v/>
      </c>
      <c r="DX96" s="15" t="str">
        <f t="array" aca="1" ref="DX96" ca="1">IFERROR(IF(COUNT(IF(('1. Database - raw'!CY$7:DA$494&gt;0)*('1. Database - raw'!$AD$7:$AD$494=$A96)*(INDIRECT($Q96,TRUE)=$O96),'1. Database - raw'!CY$7:DA$494))&gt;0,COUNT(IF(('1. Database - raw'!CY$7:DA$494&gt;0)*('1. Database - raw'!$AD$7:$AD$494=$A96)*(INDIRECT($Q96,TRUE)=$O96),'1. Database - raw'!CY$7:DA$494)),""),"")</f>
        <v/>
      </c>
      <c r="DY96" s="14" t="str">
        <f t="shared" ca="1" si="232"/>
        <v/>
      </c>
      <c r="DZ96" s="19" t="str">
        <f t="shared" ca="1" si="233"/>
        <v/>
      </c>
      <c r="EA96" s="19" t="str">
        <f t="shared" ca="1" si="234"/>
        <v/>
      </c>
      <c r="EB96" s="19" t="str">
        <f t="array" aca="1" ref="EB96" ca="1">IFERROR(AVERAGE(IF(('1. Database - raw'!DE$7:DG$494&gt;0)*('1. Database - raw'!$AD$7:$AD$494=$A96)*(INDIRECT($Q96,TRUE)=$O96),'1. Database - raw'!DE$7:DG$494)),"")</f>
        <v/>
      </c>
      <c r="EC96" s="33" t="str">
        <f t="array" aca="1" ref="EC96" ca="1">IFERROR(_xlfn.STDEV.S(IF(('1. Database - raw'!DE$7:DG$494&gt;0)*('1. Database - raw'!$AD$7:$AD$494=$A96)*(INDIRECT($Q96,TRUE)=$O96),'1. Database - raw'!DE$7:DG$494)),"")</f>
        <v/>
      </c>
      <c r="ED96" s="15" t="str">
        <f t="array" aca="1" ref="ED96" ca="1">IFERROR(IF(COUNT(IF(('1. Database - raw'!DE$7:DG$494&gt;0)*('1. Database - raw'!$AD$7:$AD$494=$A96)*(INDIRECT($Q96,TRUE)=$O96),'1. Database - raw'!DE$7:DG$494))&gt;0,COUNT(IF(('1. Database - raw'!DE$7:DG$494&gt;0)*('1. Database - raw'!$AD$7:$AD$494=$A96)*(INDIRECT($Q96,TRUE)=$O96),'1. Database - raw'!DE$7:DG$494)),""),"")</f>
        <v/>
      </c>
      <c r="EE96" s="101" t="str">
        <f t="shared" ca="1" si="235"/>
        <v/>
      </c>
      <c r="EF96" s="102" t="str">
        <f t="shared" ca="1" si="236"/>
        <v/>
      </c>
      <c r="EG96" s="102" t="str">
        <f t="shared" ca="1" si="237"/>
        <v/>
      </c>
      <c r="EH96" s="102" t="str">
        <f t="array" aca="1" ref="EH96" ca="1">IFERROR(AVERAGE(IF(('1. Database - raw'!DK$7:DM$494&gt;0)*('1. Database - raw'!$AD$7:$AD$494=$A96)*(INDIRECT($Q96,TRUE)=$O96),'1. Database - raw'!DK$7:DM$494)),"")</f>
        <v/>
      </c>
      <c r="EI96" s="269" t="str">
        <f t="array" aca="1" ref="EI96" ca="1">IFERROR(_xlfn.STDEV.S(IF(('1. Database - raw'!DK$7:DM$494&gt;0)*('1. Database - raw'!$AD$7:$AD$494=$A96)*(INDIRECT($Q96,TRUE)=$O96),'1. Database - raw'!DK$7:DM$494)),"")</f>
        <v/>
      </c>
      <c r="EJ96" s="15" t="str">
        <f t="array" aca="1" ref="EJ96" ca="1">IFERROR(IF(COUNT(IF(('1. Database - raw'!DK$7:DM$494&gt;0)*('1. Database - raw'!$AD$7:$AD$494=$A96)*(INDIRECT($Q96,TRUE)=$O96),'1. Database - raw'!DK$7:DM$494))&gt;0,COUNT(IF(('1. Database - raw'!DK$7:DM$494&gt;0)*('1. Database - raw'!$AD$7:$AD$494=$A96)*(INDIRECT($Q96,TRUE)=$O96),'1. Database - raw'!DK$7:DM$494)),""),"")</f>
        <v/>
      </c>
      <c r="EK96" s="14">
        <f t="shared" ca="1" si="238"/>
        <v>30.029142307275507</v>
      </c>
      <c r="EL96" s="19">
        <f t="shared" ca="1" si="239"/>
        <v>38.576300613601283</v>
      </c>
      <c r="EM96" s="19">
        <f t="shared" ca="1" si="240"/>
        <v>34.035470039564203</v>
      </c>
      <c r="EN96" s="19">
        <f t="array" aca="1" ref="EN96" ca="1">IFERROR(AVERAGE(IF(('1. Database - raw'!DQ$7:DS$494&gt;0)*('1. Database - raw'!$AD$7:$AD$494=$A96)*(INDIRECT($Q96,TRUE)=$O96),'1. Database - raw'!DQ$7:DS$494)),"")</f>
        <v>35.049999999999997</v>
      </c>
      <c r="EO96" s="33">
        <f t="array" aca="1" ref="EO96" ca="1">IFERROR(_xlfn.STDEV.S(IF(('1. Database - raw'!DQ$7:DS$494&gt;0)*('1. Database - raw'!$AD$7:$AD$494=$A96)*(INDIRECT($Q96,TRUE)=$O96),'1. Database - raw'!DQ$7:DS$494)),"")</f>
        <v>8.6214847909162504</v>
      </c>
      <c r="EP96" s="15">
        <f t="array" aca="1" ref="EP96" ca="1">IFERROR(IF(COUNT(IF(('1. Database - raw'!DQ$7:DS$494&gt;0)*('1. Database - raw'!$AD$7:$AD$494=$A96)*(INDIRECT($Q96,TRUE)=$O96),'1. Database - raw'!DQ$7:DS$494))&gt;0,COUNT(IF(('1. Database - raw'!DQ$7:DS$494&gt;0)*('1. Database - raw'!$AD$7:$AD$494=$A96)*(INDIRECT($Q96,TRUE)=$O96),'1. Database - raw'!DQ$7:DS$494)),""),"")</f>
        <v>4</v>
      </c>
      <c r="EQ96" s="14" t="str">
        <f t="shared" ca="1" si="241"/>
        <v/>
      </c>
      <c r="ER96" s="19" t="str">
        <f t="shared" ca="1" si="242"/>
        <v/>
      </c>
      <c r="ES96" s="19" t="str">
        <f t="shared" ca="1" si="243"/>
        <v/>
      </c>
      <c r="ET96" s="19" t="str">
        <f t="array" aca="1" ref="ET96" ca="1">IFERROR(AVERAGE(IF(('1. Database - raw'!DW$7:DY$494&gt;0)*('1. Database - raw'!$AD$7:$AD$494=$A96)*(INDIRECT($Q96,TRUE)=$O96),'1. Database - raw'!DW$7:DY$494)),"")</f>
        <v/>
      </c>
      <c r="EU96" s="33" t="str">
        <f t="array" aca="1" ref="EU96" ca="1">IFERROR(_xlfn.STDEV.S(IF(('1. Database - raw'!DW$7:DY$494&gt;0)*('1. Database - raw'!$AD$7:$AD$494=$A96)*(INDIRECT($Q96,TRUE)=$O96),'1. Database - raw'!DW$7:DY$494)),"")</f>
        <v/>
      </c>
      <c r="EV96" s="15" t="str">
        <f t="array" aca="1" ref="EV96" ca="1">IFERROR(IF(COUNT(IF(('1. Database - raw'!DW$7:DY$494&gt;0)*('1. Database - raw'!$AD$7:$AD$494=$A96)*(INDIRECT($Q96,TRUE)=$O96),'1. Database - raw'!DW$7:DY$494))&gt;0,COUNT(IF(('1. Database - raw'!DW$7:DY$494&gt;0)*('1. Database - raw'!$AD$7:$AD$494=$A96)*(INDIRECT($Q96,TRUE)=$O96),'1. Database - raw'!DW$7:DY$494)),""),"")</f>
        <v/>
      </c>
      <c r="EW96" s="14" t="str">
        <f t="shared" ca="1" si="244"/>
        <v/>
      </c>
      <c r="EX96" s="19" t="str">
        <f t="shared" ca="1" si="245"/>
        <v/>
      </c>
      <c r="EY96" s="19" t="str">
        <f t="shared" ca="1" si="246"/>
        <v/>
      </c>
      <c r="EZ96" s="19" t="str">
        <f t="array" aca="1" ref="EZ96" ca="1">IFERROR(AVERAGE(IF(('1. Database - raw'!EC$7:EE$494&gt;0)*('1. Database - raw'!$AD$7:$AD$494=$A96)*(INDIRECT($Q96,TRUE)=$O96),'1. Database - raw'!EC$7:EE$494)),"")</f>
        <v/>
      </c>
      <c r="FA96" s="33" t="str">
        <f t="array" aca="1" ref="FA96" ca="1">IFERROR(_xlfn.STDEV.S(IF(('1. Database - raw'!EC$7:EE$494&gt;0)*('1. Database - raw'!$AD$7:$AD$494=$A96)*(INDIRECT($Q96,TRUE)=$O96),'1. Database - raw'!EC$7:EE$494)),"")</f>
        <v/>
      </c>
      <c r="FB96" s="15" t="str">
        <f t="array" aca="1" ref="FB96" ca="1">IFERROR(IF(COUNT(IF(('1. Database - raw'!EC$7:EE$494&gt;0)*('1. Database - raw'!$AD$7:$AD$494=$A96)*(INDIRECT($Q96,TRUE)=$O96),'1. Database - raw'!EC$7:EE$494))&gt;0,COUNT(IF(('1. Database - raw'!EC$7:EE$494&gt;0)*('1. Database - raw'!$AD$7:$AD$494=$A96)*(INDIRECT($Q96,TRUE)=$O96),'1. Database - raw'!EC$7:EE$494)),""),"")</f>
        <v/>
      </c>
      <c r="FC96" s="14" t="str">
        <f t="shared" ca="1" si="247"/>
        <v/>
      </c>
      <c r="FD96" s="19" t="str">
        <f t="shared" ca="1" si="248"/>
        <v/>
      </c>
      <c r="FE96" s="19" t="str">
        <f t="shared" ca="1" si="249"/>
        <v/>
      </c>
      <c r="FF96" s="19" t="str">
        <f t="array" aca="1" ref="FF96" ca="1">IFERROR(AVERAGE(IF(('1. Database - raw'!EI$7:EK$494&gt;0)*('1. Database - raw'!$AD$7:$AD$494=$A96)*(INDIRECT($Q96,TRUE)=$O96),'1. Database - raw'!EI$7:EK$494)),"")</f>
        <v/>
      </c>
      <c r="FG96" s="33" t="str">
        <f t="array" aca="1" ref="FG96" ca="1">IFERROR(_xlfn.STDEV.S(IF(('1. Database - raw'!EI$7:EK$494&gt;0)*('1. Database - raw'!$AD$7:$AD$494=$A96)*(INDIRECT($Q96,TRUE)=$O96),'1. Database - raw'!EI$7:EK$494)),"")</f>
        <v/>
      </c>
      <c r="FH96" s="15" t="str">
        <f t="array" aca="1" ref="FH96" ca="1">IFERROR(IF(COUNT(IF(('1. Database - raw'!EI$7:EK$494&gt;0)*('1. Database - raw'!$AD$7:$AD$494=$A96)*(INDIRECT($Q96,TRUE)=$O96),'1. Database - raw'!EI$7:EK$494))&gt;0,COUNT(IF(('1. Database - raw'!EI$7:EK$494&gt;0)*('1. Database - raw'!$AD$7:$AD$494=$A96)*(INDIRECT($Q96,TRUE)=$O96),'1. Database - raw'!EI$7:EK$494)),""),"")</f>
        <v/>
      </c>
      <c r="FI96" s="14" t="str">
        <f t="shared" ca="1" si="250"/>
        <v/>
      </c>
      <c r="FJ96" s="19" t="str">
        <f t="shared" ca="1" si="251"/>
        <v/>
      </c>
      <c r="FK96" s="19" t="str">
        <f t="shared" ca="1" si="252"/>
        <v/>
      </c>
      <c r="FL96" s="19" t="str">
        <f t="array" aca="1" ref="FL96" ca="1">IFERROR(AVERAGE(IF(('1. Database - raw'!EO$7:EQ$494&gt;0)*('1. Database - raw'!$AD$7:$AD$494=$A96)*(INDIRECT($Q96,TRUE)=$O96),'1. Database - raw'!EO$7:EQ$494)),"")</f>
        <v/>
      </c>
      <c r="FM96" s="33" t="str">
        <f t="array" aca="1" ref="FM96" ca="1">IFERROR(_xlfn.STDEV.S(IF(('1. Database - raw'!EO$7:EQ$494&gt;0)*('1. Database - raw'!$AD$7:$AD$494=$A96)*(INDIRECT($Q96,TRUE)=$O96),'1. Database - raw'!EO$7:EQ$494)),"")</f>
        <v/>
      </c>
      <c r="FN96" s="15" t="str">
        <f t="array" aca="1" ref="FN96" ca="1">IFERROR(IF(COUNT(IF(('1. Database - raw'!EO$7:EQ$494&gt;0)*('1. Database - raw'!$AD$7:$AD$494=$A96)*(INDIRECT($Q96,TRUE)=$O96),'1. Database - raw'!EO$7:EQ$494))&gt;0,COUNT(IF(('1. Database - raw'!EO$7:EQ$494&gt;0)*('1. Database - raw'!$AD$7:$AD$494=$A96)*(INDIRECT($Q96,TRUE)=$O96),'1. Database - raw'!EO$7:EQ$494)),""),"")</f>
        <v/>
      </c>
      <c r="FO96" s="14" t="str">
        <f t="shared" ca="1" si="253"/>
        <v/>
      </c>
      <c r="FP96" s="19" t="str">
        <f t="shared" ca="1" si="254"/>
        <v/>
      </c>
      <c r="FQ96" s="19" t="str">
        <f t="shared" ca="1" si="255"/>
        <v/>
      </c>
      <c r="FR96" s="19" t="str">
        <f t="array" aca="1" ref="FR96" ca="1">IFERROR(AVERAGE(IF(('1. Database - raw'!EU$7:EW$494&gt;0)*('1. Database - raw'!$AD$7:$AD$494=$A96)*(INDIRECT($Q96,TRUE)=$O96),'1. Database - raw'!EU$7:EW$494)),"")</f>
        <v/>
      </c>
      <c r="FS96" s="33" t="str">
        <f t="array" aca="1" ref="FS96" ca="1">IFERROR(_xlfn.STDEV.S(IF(('1. Database - raw'!EU$7:EW$494&gt;0)*('1. Database - raw'!$AD$7:$AD$494=$A96)*(INDIRECT($Q96,TRUE)=$O96),'1. Database - raw'!EU$7:EW$494)),"")</f>
        <v/>
      </c>
      <c r="FT96" s="15" t="str">
        <f t="array" aca="1" ref="FT96" ca="1">IFERROR(IF(COUNT(IF(('1. Database - raw'!EU$7:EW$494&gt;0)*('1. Database - raw'!$AD$7:$AD$494=$A96)*(INDIRECT($Q96,TRUE)=$O96),'1. Database - raw'!EU$7:EW$494))&gt;0,COUNT(IF(('1. Database - raw'!EU$7:EW$494&gt;0)*('1. Database - raw'!$AD$7:$AD$494=$A96)*(INDIRECT($Q96,TRUE)=$O96),'1. Database - raw'!EU$7:EW$494)),""),"")</f>
        <v/>
      </c>
      <c r="FU96" s="14" t="str">
        <f t="shared" ca="1" si="256"/>
        <v/>
      </c>
      <c r="FV96" s="19" t="str">
        <f t="shared" ca="1" si="257"/>
        <v/>
      </c>
      <c r="FW96" s="19" t="str">
        <f t="shared" ca="1" si="258"/>
        <v/>
      </c>
      <c r="FX96" s="19" t="str">
        <f t="array" aca="1" ref="FX96" ca="1">IFERROR(AVERAGE(IF(('1. Database - raw'!FA$7:FC$494&gt;0)*('1. Database - raw'!$AD$7:$AD$494=$A96)*(INDIRECT($Q96,TRUE)=$O96),'1. Database - raw'!FA$7:FC$494)),"")</f>
        <v/>
      </c>
      <c r="FY96" s="33" t="str">
        <f t="array" aca="1" ref="FY96" ca="1">IFERROR(_xlfn.STDEV.S(IF(('1. Database - raw'!FA$7:FC$494&gt;0)*('1. Database - raw'!$AD$7:$AD$494=$A96)*(INDIRECT($Q96,TRUE)=$O96),'1. Database - raw'!FA$7:FC$494)),"")</f>
        <v/>
      </c>
      <c r="FZ96" s="15" t="str">
        <f t="array" aca="1" ref="FZ96" ca="1">IFERROR(IF(COUNT(IF(('1. Database - raw'!FA$7:FC$494&gt;0)*('1. Database - raw'!$AD$7:$AD$494=$A96)*(INDIRECT($Q96,TRUE)=$O96),'1. Database - raw'!FA$7:FC$494))&gt;0,COUNT(IF(('1. Database - raw'!FA$7:FC$494&gt;0)*('1. Database - raw'!$AD$7:$AD$494=$A96)*(INDIRECT($Q96,TRUE)=$O96),'1. Database - raw'!FA$7:FC$494)),""),"")</f>
        <v/>
      </c>
      <c r="GA96" s="14" t="str">
        <f t="shared" ca="1" si="259"/>
        <v/>
      </c>
      <c r="GB96" s="19" t="str">
        <f t="shared" ca="1" si="260"/>
        <v/>
      </c>
      <c r="GC96" s="19" t="str">
        <f t="shared" ca="1" si="261"/>
        <v/>
      </c>
      <c r="GD96" s="19" t="str">
        <f t="array" aca="1" ref="GD96" ca="1">IFERROR(AVERAGE(IF(('1. Database - raw'!FG$7:FI$494&gt;0)*('1. Database - raw'!$AD$7:$AD$494=$A96)*(INDIRECT($Q96,TRUE)=$O96),'1. Database - raw'!FG$7:FI$494)),"")</f>
        <v/>
      </c>
      <c r="GE96" s="33" t="str">
        <f t="array" aca="1" ref="GE96" ca="1">IFERROR(_xlfn.STDEV.S(IF(('1. Database - raw'!FG$7:FI$494&gt;0)*('1. Database - raw'!$AD$7:$AD$494=$A96)*(INDIRECT($Q96,TRUE)=$O96),'1. Database - raw'!FG$7:FI$494)),"")</f>
        <v/>
      </c>
      <c r="GF96" s="15" t="str">
        <f t="array" aca="1" ref="GF96" ca="1">IFERROR(IF(COUNT(IF(('1. Database - raw'!FG$7:FI$494&gt;0)*('1. Database - raw'!$AD$7:$AD$494=$A96)*(INDIRECT($Q96,TRUE)=$O96),'1. Database - raw'!FG$7:FI$494))&gt;0,COUNT(IF(('1. Database - raw'!FG$7:FI$494&gt;0)*('1. Database - raw'!$AD$7:$AD$494=$A96)*(INDIRECT($Q96,TRUE)=$O96),'1. Database - raw'!FG$7:FI$494)),""),"")</f>
        <v/>
      </c>
      <c r="GG96" s="14" t="str">
        <f t="shared" ca="1" si="262"/>
        <v/>
      </c>
      <c r="GH96" s="19" t="str">
        <f t="shared" ca="1" si="263"/>
        <v/>
      </c>
      <c r="GI96" s="19" t="str">
        <f t="shared" ca="1" si="264"/>
        <v/>
      </c>
      <c r="GJ96" s="19" t="str">
        <f t="array" aca="1" ref="GJ96" ca="1">IFERROR(AVERAGE(IF(('1. Database - raw'!FM$7:FO$494&gt;0)*('1. Database - raw'!$AD$7:$AD$494=$A96)*(INDIRECT($Q96,TRUE)=$O96),'1. Database - raw'!FM$7:FO$494)),"")</f>
        <v/>
      </c>
      <c r="GK96" s="33" t="str">
        <f t="array" aca="1" ref="GK96" ca="1">IFERROR(_xlfn.STDEV.S(IF(('1. Database - raw'!FM$7:FO$494&gt;0)*('1. Database - raw'!$AD$7:$AD$494=$A96)*(INDIRECT($Q96,TRUE)=$O96),'1. Database - raw'!FM$7:FO$494)),"")</f>
        <v/>
      </c>
      <c r="GL96" s="15" t="str">
        <f t="array" aca="1" ref="GL96" ca="1">IFERROR(IF(COUNT(IF(('1. Database - raw'!FM$7:FO$494&gt;0)*('1. Database - raw'!$AD$7:$AD$494=$A96)*(INDIRECT($Q96,TRUE)=$O96),'1. Database - raw'!FM$7:FO$494))&gt;0,COUNT(IF(('1. Database - raw'!FM$7:FO$494&gt;0)*('1. Database - raw'!$AD$7:$AD$494=$A96)*(INDIRECT($Q96,TRUE)=$O96),'1. Database - raw'!FM$7:FO$494)),""),"")</f>
        <v/>
      </c>
      <c r="GM96" s="14">
        <f t="shared" ca="1" si="265"/>
        <v>55.910867945207571</v>
      </c>
      <c r="GN96" s="19">
        <f t="shared" ca="1" si="266"/>
        <v>66.468444594538013</v>
      </c>
      <c r="GO96" s="19">
        <f t="shared" ca="1" si="267"/>
        <v>60.961532364668798</v>
      </c>
      <c r="GP96" s="19">
        <f t="array" aca="1" ref="GP96" ca="1">IFERROR(AVERAGE(IF(('1. Database - raw'!FS$7:FU$494&gt;0)*('1. Database - raw'!$AD$7:$AD$494=$A96)*(INDIRECT($Q96,TRUE)=$O96),'1. Database - raw'!FS$7:FU$494)),"")</f>
        <v>62.333333333333336</v>
      </c>
      <c r="GQ96" s="33">
        <f t="array" aca="1" ref="GQ96" ca="1">IFERROR(_xlfn.STDEV.S(IF(('1. Database - raw'!FS$7:FU$494&gt;0)*('1. Database - raw'!$AD$7:$AD$494=$A96)*(INDIRECT($Q96,TRUE)=$O96),'1. Database - raw'!FS$7:FU$494)),"")</f>
        <v>13.297883540874716</v>
      </c>
      <c r="GR96" s="15">
        <f t="array" aca="1" ref="GR96" ca="1">IFERROR(IF(COUNT(IF(('1. Database - raw'!FS$7:FU$494&gt;0)*('1. Database - raw'!$AD$7:$AD$494=$A96)*(INDIRECT($Q96,TRUE)=$O96),'1. Database - raw'!FS$7:FU$494))&gt;0,COUNT(IF(('1. Database - raw'!FS$7:FU$494&gt;0)*('1. Database - raw'!$AD$7:$AD$494=$A96)*(INDIRECT($Q96,TRUE)=$O96),'1. Database - raw'!FS$7:FU$494)),""),"")</f>
        <v>6</v>
      </c>
      <c r="GS96" s="14" t="str">
        <f t="shared" ca="1" si="268"/>
        <v/>
      </c>
      <c r="GT96" s="19" t="str">
        <f t="shared" ca="1" si="269"/>
        <v/>
      </c>
      <c r="GU96" s="19" t="str">
        <f t="shared" ca="1" si="270"/>
        <v/>
      </c>
      <c r="GV96" s="19" t="str">
        <f t="array" aca="1" ref="GV96" ca="1">IFERROR(AVERAGE(IF(('1. Database - raw'!FY$7:GA$494&gt;0)*('1. Database - raw'!$AD$7:$AD$494=$A96)*(INDIRECT($Q96,TRUE)=$O96),'1. Database - raw'!FY$7:GA$494)),"")</f>
        <v/>
      </c>
      <c r="GW96" s="33" t="str">
        <f t="array" aca="1" ref="GW96" ca="1">IFERROR(_xlfn.STDEV.S(IF(('1. Database - raw'!FY$7:GA$494&gt;0)*('1. Database - raw'!$AD$7:$AD$494=$A96)*(INDIRECT($Q96,TRUE)=$O96),'1. Database - raw'!FY$7:GA$494)),"")</f>
        <v/>
      </c>
      <c r="GX96" s="15" t="str">
        <f t="array" aca="1" ref="GX96" ca="1">IFERROR(IF(COUNT(IF(('1. Database - raw'!FY$7:GA$494&gt;0)*('1. Database - raw'!$AD$7:$AD$494=$A96)*(INDIRECT($Q96,TRUE)=$O96),'1. Database - raw'!FY$7:GA$494))&gt;0,COUNT(IF(('1. Database - raw'!FY$7:GA$494&gt;0)*('1. Database - raw'!$AD$7:$AD$494=$A96)*(INDIRECT($Q96,TRUE)=$O96),'1. Database - raw'!FY$7:GA$494)),""),"")</f>
        <v/>
      </c>
      <c r="GY96" s="14" t="str">
        <f t="shared" ca="1" si="271"/>
        <v/>
      </c>
      <c r="GZ96" s="19" t="str">
        <f t="shared" ca="1" si="272"/>
        <v/>
      </c>
      <c r="HA96" s="19" t="str">
        <f t="shared" ca="1" si="273"/>
        <v/>
      </c>
      <c r="HB96" s="19" t="str">
        <f t="array" aca="1" ref="HB96" ca="1">IFERROR(AVERAGE(IF(('1. Database - raw'!GE$7:GG$494&gt;0)*('1. Database - raw'!$AD$7:$AD$494=$A96)*(INDIRECT($Q96,TRUE)=$O96),'1. Database - raw'!GE$7:GG$494)),"")</f>
        <v/>
      </c>
      <c r="HC96" s="33" t="str">
        <f t="array" aca="1" ref="HC96" ca="1">IFERROR(_xlfn.STDEV.S(IF(('1. Database - raw'!GE$7:GG$494&gt;0)*('1. Database - raw'!$AD$7:$AD$494=$A96)*(INDIRECT($Q96,TRUE)=$O96),'1. Database - raw'!GE$7:GG$494)),"")</f>
        <v/>
      </c>
      <c r="HD96" s="15" t="str">
        <f t="array" aca="1" ref="HD96" ca="1">IFERROR(IF(COUNT(IF(('1. Database - raw'!GE$7:GG$494&gt;0)*('1. Database - raw'!$AD$7:$AD$494=$A96)*(INDIRECT($Q96,TRUE)=$O96),'1. Database - raw'!GE$7:GG$494))&gt;0,COUNT(IF(('1. Database - raw'!GE$7:GG$494&gt;0)*('1. Database - raw'!$AD$7:$AD$494=$A96)*(INDIRECT($Q96,TRUE)=$O96),'1. Database - raw'!GE$7:GG$494)),""),"")</f>
        <v/>
      </c>
      <c r="HE96" s="14" t="str">
        <f t="shared" ca="1" si="274"/>
        <v/>
      </c>
      <c r="HF96" s="19" t="str">
        <f t="shared" ca="1" si="275"/>
        <v/>
      </c>
      <c r="HG96" s="19" t="str">
        <f t="shared" ca="1" si="276"/>
        <v/>
      </c>
      <c r="HH96" s="19" t="str">
        <f t="array" aca="1" ref="HH96" ca="1">IFERROR(AVERAGE(IF(('1. Database - raw'!GK$7:GM$494&gt;0)*('1. Database - raw'!$AD$7:$AD$494=$A96)*(INDIRECT($Q96,TRUE)=$O96),'1. Database - raw'!GK$7:GM$494)),"")</f>
        <v/>
      </c>
      <c r="HI96" s="33" t="str">
        <f t="array" aca="1" ref="HI96" ca="1">IFERROR(_xlfn.STDEV.S(IF(('1. Database - raw'!GK$7:GM$494&gt;0)*('1. Database - raw'!$AD$7:$AD$494=$A96)*(INDIRECT($Q96,TRUE)=$O96),'1. Database - raw'!GK$7:GM$494)),"")</f>
        <v/>
      </c>
      <c r="HJ96" s="15" t="str">
        <f t="array" aca="1" ref="HJ96" ca="1">IFERROR(IF(COUNT(IF(('1. Database - raw'!GK$7:GM$494&gt;0)*('1. Database - raw'!$AD$7:$AD$494=$A96)*(INDIRECT($Q96,TRUE)=$O96),'1. Database - raw'!GK$7:GM$494))&gt;0,COUNT(IF(('1. Database - raw'!GK$7:GM$494&gt;0)*('1. Database - raw'!$AD$7:$AD$494=$A96)*(INDIRECT($Q96,TRUE)=$O96),'1. Database - raw'!GK$7:GM$494)),""),"")</f>
        <v/>
      </c>
      <c r="HK96" s="14" t="str">
        <f t="shared" ca="1" si="277"/>
        <v/>
      </c>
      <c r="HL96" s="19" t="str">
        <f t="shared" ca="1" si="278"/>
        <v/>
      </c>
      <c r="HM96" s="19" t="str">
        <f t="shared" ca="1" si="279"/>
        <v/>
      </c>
      <c r="HN96" s="19" t="str">
        <f t="array" aca="1" ref="HN96" ca="1">IFERROR(AVERAGE(IF(('1. Database - raw'!GQ$7:GS$494&gt;0)*('1. Database - raw'!$AD$7:$AD$494=$A96)*(INDIRECT($Q96,TRUE)=$O96),'1. Database - raw'!GQ$7:GS$494)),"")</f>
        <v/>
      </c>
      <c r="HO96" s="33" t="str">
        <f t="array" aca="1" ref="HO96" ca="1">IFERROR(_xlfn.STDEV.S(IF(('1. Database - raw'!GQ$7:GS$494&gt;0)*('1. Database - raw'!$AD$7:$AD$494=$A96)*(INDIRECT($Q96,TRUE)=$O96),'1. Database - raw'!GQ$7:GS$494)),"")</f>
        <v/>
      </c>
      <c r="HP96" s="15" t="str">
        <f t="array" aca="1" ref="HP96" ca="1">IFERROR(IF(COUNT(IF(('1. Database - raw'!GQ$7:GS$494&gt;0)*('1. Database - raw'!$AD$7:$AD$494=$A96)*(INDIRECT($Q96,TRUE)=$O96),'1. Database - raw'!GQ$7:GS$494))&gt;0,COUNT(IF(('1. Database - raw'!GQ$7:GS$494&gt;0)*('1. Database - raw'!$AD$7:$AD$494=$A96)*(INDIRECT($Q96,TRUE)=$O96),'1. Database - raw'!GQ$7:GS$494)),""),"")</f>
        <v/>
      </c>
      <c r="HQ96" s="14" t="str">
        <f t="shared" ca="1" si="280"/>
        <v/>
      </c>
      <c r="HR96" s="19" t="str">
        <f t="shared" ca="1" si="281"/>
        <v/>
      </c>
      <c r="HS96" s="19" t="str">
        <f t="shared" ca="1" si="282"/>
        <v/>
      </c>
      <c r="HT96" s="19" t="str">
        <f t="array" aca="1" ref="HT96" ca="1">IFERROR(AVERAGE(IF(('1. Database - raw'!GW$7:GY$494&gt;0)*('1. Database - raw'!$AD$7:$AD$494=$A96)*(INDIRECT($Q96,TRUE)=$O96),'1. Database - raw'!GW$7:GY$494)),"")</f>
        <v/>
      </c>
      <c r="HU96" s="33" t="str">
        <f t="array" aca="1" ref="HU96" ca="1">IFERROR(_xlfn.STDEV.S(IF(('1. Database - raw'!GW$7:GY$494&gt;0)*('1. Database - raw'!$AD$7:$AD$494=$A96)*(INDIRECT($Q96,TRUE)=$O96),'1. Database - raw'!GW$7:GY$494)),"")</f>
        <v/>
      </c>
      <c r="HV96" s="15" t="str">
        <f t="array" aca="1" ref="HV96" ca="1">IFERROR(IF(COUNT(IF(('1. Database - raw'!GW$7:GY$494&gt;0)*('1. Database - raw'!$AD$7:$AD$494=$A96)*(INDIRECT($Q96,TRUE)=$O96),'1. Database - raw'!GW$7:GY$494))&gt;0,COUNT(IF(('1. Database - raw'!GW$7:GY$494&gt;0)*('1. Database - raw'!$AD$7:$AD$494=$A96)*(INDIRECT($Q96,TRUE)=$O96),'1. Database - raw'!GW$7:GY$494)),""),"")</f>
        <v/>
      </c>
      <c r="HW96" s="14" t="str">
        <f t="shared" ca="1" si="283"/>
        <v/>
      </c>
      <c r="HX96" s="19" t="str">
        <f t="shared" ca="1" si="284"/>
        <v/>
      </c>
      <c r="HY96" s="19" t="str">
        <f t="shared" ca="1" si="285"/>
        <v/>
      </c>
      <c r="HZ96" s="19" t="str">
        <f t="array" aca="1" ref="HZ96" ca="1">IFERROR(AVERAGE(IF(('1. Database - raw'!HC$7:HE$494&gt;0)*('1. Database - raw'!$AD$7:$AD$494=$A96)*(INDIRECT($Q96,TRUE)=$O96),'1. Database - raw'!HC$7:HE$494)),"")</f>
        <v/>
      </c>
      <c r="IA96" s="33" t="str">
        <f t="array" aca="1" ref="IA96" ca="1">IFERROR(_xlfn.STDEV.S(IF(('1. Database - raw'!HC$7:HE$494&gt;0)*('1. Database - raw'!$AD$7:$AD$494=$A96)*(INDIRECT($Q96,TRUE)=$O96),'1. Database - raw'!HC$7:HE$494)),"")</f>
        <v/>
      </c>
      <c r="IB96" s="15" t="str">
        <f t="array" aca="1" ref="IB96" ca="1">IFERROR(IF(COUNT(IF(('1. Database - raw'!HC$7:HE$494&gt;0)*('1. Database - raw'!$AD$7:$AD$494=$A96)*(INDIRECT($Q96,TRUE)=$O96),'1. Database - raw'!HC$7:HE$494))&gt;0,COUNT(IF(('1. Database - raw'!HC$7:HE$494&gt;0)*('1. Database - raw'!$AD$7:$AD$494=$A96)*(INDIRECT($Q96,TRUE)=$O96),'1. Database - raw'!HC$7:HE$494)),""),"")</f>
        <v/>
      </c>
      <c r="IC96" s="14" t="str">
        <f t="shared" ca="1" si="286"/>
        <v/>
      </c>
      <c r="ID96" s="19" t="str">
        <f t="shared" ca="1" si="287"/>
        <v/>
      </c>
      <c r="IE96" s="19" t="str">
        <f t="shared" ca="1" si="288"/>
        <v/>
      </c>
      <c r="IF96" s="19" t="str">
        <f t="array" aca="1" ref="IF96" ca="1">IFERROR(AVERAGE(IF(('1. Database - raw'!HI$7:HK$494&gt;0)*('1. Database - raw'!$AD$7:$AD$494=$A96)*(INDIRECT($Q96,TRUE)=$O96),'1. Database - raw'!HI$7:HK$494)),"")</f>
        <v/>
      </c>
      <c r="IG96" s="33" t="str">
        <f t="array" aca="1" ref="IG96" ca="1">IFERROR(_xlfn.STDEV.S(IF(('1. Database - raw'!HI$7:HK$494&gt;0)*('1. Database - raw'!$AD$7:$AD$494=$A96)*(INDIRECT($Q96,TRUE)=$O96),'1. Database - raw'!HI$7:HK$494)),"")</f>
        <v/>
      </c>
      <c r="IH96" s="15" t="str">
        <f t="array" aca="1" ref="IH96" ca="1">IFERROR(IF(COUNT(IF(('1. Database - raw'!HI$7:HK$494&gt;0)*('1. Database - raw'!$AD$7:$AD$494=$A96)*(INDIRECT($Q96,TRUE)=$O96),'1. Database - raw'!HI$7:HK$494))&gt;0,COUNT(IF(('1. Database - raw'!HI$7:HK$494&gt;0)*('1. Database - raw'!$AD$7:$AD$494=$A96)*(INDIRECT($Q96,TRUE)=$O96),'1. Database - raw'!HI$7:HK$494)),""),"")</f>
        <v/>
      </c>
      <c r="II96" s="14" t="str">
        <f t="shared" ca="1" si="289"/>
        <v/>
      </c>
      <c r="IJ96" s="19" t="str">
        <f t="shared" ca="1" si="290"/>
        <v/>
      </c>
      <c r="IK96" s="19" t="str">
        <f t="shared" ca="1" si="291"/>
        <v/>
      </c>
      <c r="IL96" s="19" t="str">
        <f t="array" aca="1" ref="IL96" ca="1">IFERROR(AVERAGE(IF(('1. Database - raw'!HO$7:HQ$494&gt;0)*('1. Database - raw'!$AD$7:$AD$494=$A96)*(INDIRECT($Q96,TRUE)=$O96),'1. Database - raw'!HO$7:HQ$494)),"")</f>
        <v/>
      </c>
      <c r="IM96" s="33" t="str">
        <f t="array" aca="1" ref="IM96" ca="1">IFERROR(_xlfn.STDEV.S(IF(('1. Database - raw'!HO$7:HQ$494&gt;0)*('1. Database - raw'!$AD$7:$AD$494=$A96)*(INDIRECT($Q96,TRUE)=$O96),'1. Database - raw'!HO$7:HQ$494)),"")</f>
        <v/>
      </c>
      <c r="IN96" s="15" t="str">
        <f t="array" aca="1" ref="IN96" ca="1">IFERROR(IF(COUNT(IF(('1. Database - raw'!HO$7:HQ$494&gt;0)*('1. Database - raw'!$AD$7:$AD$494=$A96)*(INDIRECT($Q96,TRUE)=$O96),'1. Database - raw'!HO$7:HQ$494))&gt;0,COUNT(IF(('1. Database - raw'!HO$7:HQ$494&gt;0)*('1. Database - raw'!$AD$7:$AD$494=$A96)*(INDIRECT($Q96,TRUE)=$O96),'1. Database - raw'!HO$7:HQ$494)),""),"")</f>
        <v/>
      </c>
      <c r="IO96" s="14" t="str">
        <f t="shared" ca="1" si="292"/>
        <v/>
      </c>
      <c r="IP96" s="19" t="str">
        <f t="shared" ca="1" si="293"/>
        <v/>
      </c>
      <c r="IQ96" s="19" t="str">
        <f t="shared" ca="1" si="294"/>
        <v/>
      </c>
      <c r="IR96" s="19" t="str">
        <f t="array" aca="1" ref="IR96" ca="1">IFERROR(AVERAGE(IF(('1. Database - raw'!HU$7:HW$494&gt;0)*('1. Database - raw'!$AD$7:$AD$494=$A96)*(INDIRECT($Q96,TRUE)=$O96),'1. Database - raw'!HU$7:HW$494)),"")</f>
        <v/>
      </c>
      <c r="IS96" s="33" t="str">
        <f t="array" aca="1" ref="IS96" ca="1">IFERROR(_xlfn.STDEV.S(IF(('1. Database - raw'!HU$7:HW$494&gt;0)*('1. Database - raw'!$AD$7:$AD$494=$A96)*(INDIRECT($Q96,TRUE)=$O96),'1. Database - raw'!HU$7:HW$494)),"")</f>
        <v/>
      </c>
      <c r="IT96" s="15" t="str">
        <f t="array" aca="1" ref="IT96" ca="1">IFERROR(IF(COUNT(IF(('1. Database - raw'!HU$7:HW$494&gt;0)*('1. Database - raw'!$AD$7:$AD$494=$A96)*(INDIRECT($Q96,TRUE)=$O96),'1. Database - raw'!HU$7:HW$494))&gt;0,COUNT(IF(('1. Database - raw'!HU$7:HW$494&gt;0)*('1. Database - raw'!$AD$7:$AD$494=$A96)*(INDIRECT($Q96,TRUE)=$O96),'1. Database - raw'!HU$7:HW$494)),""),"")</f>
        <v/>
      </c>
      <c r="IU96" s="14" t="str">
        <f t="shared" ca="1" si="295"/>
        <v/>
      </c>
      <c r="IV96" s="19" t="str">
        <f t="shared" ca="1" si="296"/>
        <v/>
      </c>
      <c r="IW96" s="19" t="str">
        <f t="shared" ca="1" si="297"/>
        <v/>
      </c>
      <c r="IX96" s="19" t="str">
        <f t="array" aca="1" ref="IX96" ca="1">IFERROR(AVERAGE(IF(('1. Database - raw'!IA$7:IC$494&gt;0)*('1. Database - raw'!$AD$7:$AD$494=$A96)*(INDIRECT($Q96,TRUE)=$O96),'1. Database - raw'!IA$7:IC$494)),"")</f>
        <v/>
      </c>
      <c r="IY96" s="33" t="str">
        <f t="array" aca="1" ref="IY96" ca="1">IFERROR(_xlfn.STDEV.S(IF(('1. Database - raw'!IA$7:IC$494&gt;0)*('1. Database - raw'!$AD$7:$AD$494=$A96)*(INDIRECT($Q96,TRUE)=$O96),'1. Database - raw'!IA$7:IC$494)),"")</f>
        <v/>
      </c>
      <c r="IZ96" s="15" t="str">
        <f t="array" aca="1" ref="IZ96" ca="1">IFERROR(IF(COUNT(IF(('1. Database - raw'!IA$7:IC$494&gt;0)*('1. Database - raw'!$AD$7:$AD$494=$A96)*(INDIRECT($Q96,TRUE)=$O96),'1. Database - raw'!IA$7:IC$494))&gt;0,COUNT(IF(('1. Database - raw'!IA$7:IC$494&gt;0)*('1. Database - raw'!$AD$7:$AD$494=$A96)*(INDIRECT($Q96,TRUE)=$O96),'1. Database - raw'!IA$7:IC$494)),""),"")</f>
        <v/>
      </c>
      <c r="JA96" s="14" t="str">
        <f t="shared" ca="1" si="298"/>
        <v/>
      </c>
      <c r="JB96" s="19" t="str">
        <f t="shared" ca="1" si="299"/>
        <v/>
      </c>
      <c r="JC96" s="19" t="str">
        <f t="shared" ca="1" si="300"/>
        <v/>
      </c>
      <c r="JD96" s="19" t="str">
        <f t="array" aca="1" ref="JD96" ca="1">IFERROR(AVERAGE(IF(('1. Database - raw'!IG$7:II$494&gt;0)*('1. Database - raw'!$AD$7:$AD$494=$A96)*(INDIRECT($Q96,TRUE)=$O96),'1. Database - raw'!IG$7:II$494)),"")</f>
        <v/>
      </c>
      <c r="JE96" s="33" t="str">
        <f t="array" aca="1" ref="JE96" ca="1">IFERROR(_xlfn.STDEV.S(IF(('1. Database - raw'!IG$7:II$494&gt;0)*('1. Database - raw'!$AD$7:$AD$494=$A96)*(INDIRECT($Q96,TRUE)=$O96),'1. Database - raw'!IG$7:II$494)),"")</f>
        <v/>
      </c>
      <c r="JF96" s="15" t="str">
        <f t="array" aca="1" ref="JF96" ca="1">IFERROR(IF(COUNT(IF(('1. Database - raw'!IG$7:II$494&gt;0)*('1. Database - raw'!$AD$7:$AD$494=$A96)*(INDIRECT($Q96,TRUE)=$O96),'1. Database - raw'!IG$7:II$494))&gt;0,COUNT(IF(('1. Database - raw'!IG$7:II$494&gt;0)*('1. Database - raw'!$AD$7:$AD$494=$A96)*(INDIRECT($Q96,TRUE)=$O96),'1. Database - raw'!IG$7:II$494)),""),"")</f>
        <v/>
      </c>
      <c r="JG96" s="145">
        <f t="shared" ca="1" si="301"/>
        <v>4.338217799249235</v>
      </c>
      <c r="JH96" s="146">
        <f t="shared" ca="1" si="302"/>
        <v>7.8876177907059324</v>
      </c>
      <c r="JI96" s="146">
        <f t="shared" ca="1" si="303"/>
        <v>5.8496327998700401</v>
      </c>
      <c r="JJ96" s="146">
        <f t="array" aca="1" ref="JJ96" ca="1">IFERROR(AVERAGE(IF(('1. Database - raw'!IM$7:IO$494&gt;0)*('1. Database - raw'!$AD$7:$AD$494=$A96)*(INDIRECT($Q96,TRUE)=$O96),'1. Database - raw'!IM$7:IO$494)),"")</f>
        <v>6.2999999999999989</v>
      </c>
      <c r="JK96" s="277">
        <f t="array" aca="1" ref="JK96" ca="1">IFERROR(_xlfn.STDEV.S(IF(('1. Database - raw'!IM$7:IO$494&gt;0)*('1. Database - raw'!$AD$7:$AD$494=$A96)*(INDIRECT($Q96,TRUE)=$O96),'1. Database - raw'!IM$7:IO$494)),"")</f>
        <v>2.5192826607985079</v>
      </c>
      <c r="JL96" s="15">
        <f t="array" aca="1" ref="JL96" ca="1">IFERROR(IF(COUNT(IF(('1. Database - raw'!IM$7:IO$494&gt;0)*('1. Database - raw'!$AD$7:$AD$494=$A96)*(INDIRECT($Q96,TRUE)=$O96),'1. Database - raw'!IM$7:IO$494))&gt;0,COUNT(IF(('1. Database - raw'!IM$7:IO$494&gt;0)*('1. Database - raw'!$AD$7:$AD$494=$A96)*(INDIRECT($Q96,TRUE)=$O96),'1. Database - raw'!IM$7:IO$494)),""),"")</f>
        <v>5</v>
      </c>
      <c r="JM96" s="145" t="str">
        <f t="shared" ca="1" si="304"/>
        <v/>
      </c>
      <c r="JN96" s="146" t="str">
        <f t="shared" ca="1" si="305"/>
        <v/>
      </c>
      <c r="JO96" s="146" t="str">
        <f t="shared" ca="1" si="306"/>
        <v/>
      </c>
      <c r="JP96" s="146" t="str">
        <f t="array" aca="1" ref="JP96" ca="1">IFERROR(AVERAGE(IF(('1. Database - raw'!IS$7:IU$494&gt;0)*('1. Database - raw'!$AD$7:$AD$494=$A96)*(INDIRECT($Q96,TRUE)=$O96),'1. Database - raw'!IS$7:IU$494)),"")</f>
        <v/>
      </c>
      <c r="JQ96" s="277" t="str">
        <f t="array" aca="1" ref="JQ96" ca="1">IFERROR(_xlfn.STDEV.S(IF(('1. Database - raw'!IS$7:IU$494&gt;0)*('1. Database - raw'!$AD$7:$AD$494=$A96)*(INDIRECT($Q96,TRUE)=$O96),'1. Database - raw'!IS$7:IU$494)),"")</f>
        <v/>
      </c>
      <c r="JR96" s="15" t="str">
        <f t="array" aca="1" ref="JR96" ca="1">IFERROR(IF(COUNT(IF(('1. Database - raw'!IS$7:IU$494&gt;0)*('1. Database - raw'!$AD$7:$AD$494=$A96)*(INDIRECT($Q96,TRUE)=$O96),'1. Database - raw'!IS$7:IU$494))&gt;0,COUNT(IF(('1. Database - raw'!IS$7:IU$494&gt;0)*('1. Database - raw'!$AD$7:$AD$494=$A96)*(INDIRECT($Q96,TRUE)=$O96),'1. Database - raw'!IS$7:IU$494)),""),"")</f>
        <v/>
      </c>
      <c r="JS96" s="145" t="str">
        <f t="shared" ca="1" si="307"/>
        <v/>
      </c>
      <c r="JT96" s="146" t="str">
        <f t="shared" ca="1" si="308"/>
        <v/>
      </c>
      <c r="JU96" s="146" t="str">
        <f t="shared" ca="1" si="309"/>
        <v/>
      </c>
      <c r="JV96" s="146" t="str">
        <f t="array" aca="1" ref="JV96" ca="1">IFERROR(AVERAGE(IF(('1. Database - raw'!IY$7:JA$494&gt;0)*('1. Database - raw'!$AD$7:$AD$494=$A96)*(INDIRECT($Q96,TRUE)=$O96),'1. Database - raw'!IY$7:JA$494)),"")</f>
        <v/>
      </c>
      <c r="JW96" s="277" t="str">
        <f t="array" aca="1" ref="JW96" ca="1">IFERROR(_xlfn.STDEV.S(IF(('1. Database - raw'!IY$7:JA$494&gt;0)*('1. Database - raw'!$AD$7:$AD$494=$A96)*(INDIRECT($Q96,TRUE)=$O96),'1. Database - raw'!IY$7:JA$494)),"")</f>
        <v/>
      </c>
      <c r="JX96" s="15" t="str">
        <f t="array" aca="1" ref="JX96" ca="1">IFERROR(IF(COUNT(IF(('1. Database - raw'!IY$7:JA$494&gt;0)*('1. Database - raw'!$AD$7:$AD$494=$A96)*(INDIRECT($Q96,TRUE)=$O96),'1. Database - raw'!IY$7:JA$494))&gt;0,COUNT(IF(('1. Database - raw'!IY$7:JA$494&gt;0)*('1. Database - raw'!$AD$7:$AD$494=$A96)*(INDIRECT($Q96,TRUE)=$O96),'1. Database - raw'!IY$7:JA$494)),""),"")</f>
        <v/>
      </c>
      <c r="JY96" s="145" t="str">
        <f t="shared" ca="1" si="310"/>
        <v/>
      </c>
      <c r="JZ96" s="146" t="str">
        <f t="shared" ca="1" si="311"/>
        <v/>
      </c>
      <c r="KA96" s="146" t="str">
        <f t="shared" ca="1" si="312"/>
        <v/>
      </c>
      <c r="KB96" s="146" t="str">
        <f t="array" aca="1" ref="KB96" ca="1">IFERROR(AVERAGE(IF(('1. Database - raw'!JE$7:JG$494&gt;0)*('1. Database - raw'!$AD$7:$AD$494=$A96)*(INDIRECT($Q96,TRUE)=$O96),'1. Database - raw'!JE$7:JG$494)),"")</f>
        <v/>
      </c>
      <c r="KC96" s="277" t="str">
        <f t="array" aca="1" ref="KC96" ca="1">IFERROR(_xlfn.STDEV.S(IF(('1. Database - raw'!JE$7:JG$494&gt;0)*('1. Database - raw'!$AD$7:$AD$494=$A96)*(INDIRECT($Q96,TRUE)=$O96),'1. Database - raw'!JE$7:JG$494)),"")</f>
        <v/>
      </c>
      <c r="KD96" s="15" t="str">
        <f t="array" aca="1" ref="KD96" ca="1">IFERROR(IF(COUNT(IF(('1. Database - raw'!JE$7:JG$494&gt;0)*('1. Database - raw'!$AD$7:$AD$494=$A96)*(INDIRECT($Q96,TRUE)=$O96),'1. Database - raw'!JE$7:JG$494))&gt;0,COUNT(IF(('1. Database - raw'!JE$7:JG$494&gt;0)*('1. Database - raw'!$AD$7:$AD$494=$A96)*(INDIRECT($Q96,TRUE)=$O96),'1. Database - raw'!JE$7:JG$494)),""),"")</f>
        <v/>
      </c>
      <c r="KE96" s="145" t="str">
        <f t="shared" ca="1" si="313"/>
        <v/>
      </c>
      <c r="KF96" s="146" t="str">
        <f t="shared" ca="1" si="314"/>
        <v/>
      </c>
      <c r="KG96" s="146" t="str">
        <f t="shared" ca="1" si="315"/>
        <v/>
      </c>
      <c r="KH96" s="146" t="str">
        <f t="array" aca="1" ref="KH96" ca="1">IFERROR(AVERAGE(IF(('1. Database - raw'!JK$7:JM$494&gt;0)*('1. Database - raw'!$AD$7:$AD$494=$A96)*(INDIRECT($Q96,TRUE)=$O96),'1. Database - raw'!JK$7:JM$494)),"")</f>
        <v/>
      </c>
      <c r="KI96" s="277" t="str">
        <f t="array" aca="1" ref="KI96" ca="1">IFERROR(_xlfn.STDEV.S(IF(('1. Database - raw'!JK$7:JM$494&gt;0)*('1. Database - raw'!$AD$7:$AD$494=$A96)*(INDIRECT($Q96,TRUE)=$O96),'1. Database - raw'!JK$7:JM$494)),"")</f>
        <v/>
      </c>
      <c r="KJ96" s="15" t="str">
        <f t="array" aca="1" ref="KJ96" ca="1">IFERROR(IF(COUNT(IF(('1. Database - raw'!JK$7:JM$494&gt;0)*('1. Database - raw'!$AD$7:$AD$494=$A96)*(INDIRECT($Q96,TRUE)=$O96),'1. Database - raw'!JK$7:JM$494))&gt;0,COUNT(IF(('1. Database - raw'!JK$7:JM$494&gt;0)*('1. Database - raw'!$AD$7:$AD$494=$A96)*(INDIRECT($Q96,TRUE)=$O96),'1. Database - raw'!JK$7:JM$494)),""),"")</f>
        <v/>
      </c>
      <c r="KK96" s="145" t="str">
        <f t="shared" ca="1" si="316"/>
        <v/>
      </c>
      <c r="KL96" s="146" t="str">
        <f t="shared" ca="1" si="317"/>
        <v/>
      </c>
      <c r="KM96" s="146" t="str">
        <f t="shared" ca="1" si="318"/>
        <v/>
      </c>
      <c r="KN96" s="146" t="str">
        <f t="array" aca="1" ref="KN96" ca="1">IFERROR(AVERAGE(IF(('1. Database - raw'!JQ$7:JS$494&gt;0)*('1. Database - raw'!$AD$7:$AD$494=$A96)*(INDIRECT($Q96,TRUE)=$O96),'1. Database - raw'!JQ$7:JS$494)),"")</f>
        <v/>
      </c>
      <c r="KO96" s="277" t="str">
        <f t="array" aca="1" ref="KO96" ca="1">IFERROR(_xlfn.STDEV.S(IF(('1. Database - raw'!JQ$7:JS$494&gt;0)*('1. Database - raw'!$AD$7:$AD$494=$A96)*(INDIRECT($Q96,TRUE)=$O96),'1. Database - raw'!JQ$7:JS$494)),"")</f>
        <v/>
      </c>
      <c r="KP96" s="15" t="str">
        <f t="array" aca="1" ref="KP96" ca="1">IFERROR(IF(COUNT(IF(('1. Database - raw'!JQ$7:JS$494&gt;0)*('1. Database - raw'!$AD$7:$AD$494=$A96)*(INDIRECT($Q96,TRUE)=$O96),'1. Database - raw'!JQ$7:JS$494))&gt;0,COUNT(IF(('1. Database - raw'!JQ$7:JS$494&gt;0)*('1. Database - raw'!$AD$7:$AD$494=$A96)*(INDIRECT($Q96,TRUE)=$O96),'1. Database - raw'!JQ$7:JS$494)),""),"")</f>
        <v/>
      </c>
      <c r="KQ96" s="145" t="str">
        <f t="shared" ca="1" si="319"/>
        <v/>
      </c>
      <c r="KR96" s="146" t="str">
        <f t="shared" ca="1" si="320"/>
        <v/>
      </c>
      <c r="KS96" s="146" t="str">
        <f t="shared" ca="1" si="321"/>
        <v/>
      </c>
      <c r="KT96" s="146" t="str">
        <f t="array" aca="1" ref="KT96" ca="1">IFERROR(AVERAGE(IF(('1. Database - raw'!JW$7:JY$494&gt;0)*('1. Database - raw'!$AD$7:$AD$494=$A96)*(INDIRECT($Q96,TRUE)=$O96),'1. Database - raw'!JW$7:JY$494)),"")</f>
        <v/>
      </c>
      <c r="KU96" s="277" t="str">
        <f t="array" aca="1" ref="KU96" ca="1">IFERROR(_xlfn.STDEV.S(IF(('1. Database - raw'!JW$7:JY$494&gt;0)*('1. Database - raw'!$AD$7:$AD$494=$A96)*(INDIRECT($Q96,TRUE)=$O96),'1. Database - raw'!JW$7:JY$494)),"")</f>
        <v/>
      </c>
      <c r="KV96" s="15" t="str">
        <f t="array" aca="1" ref="KV96" ca="1">IFERROR(IF(COUNT(IF(('1. Database - raw'!JW$7:JY$494&gt;0)*('1. Database - raw'!$AD$7:$AD$494=$A96)*(INDIRECT($Q96,TRUE)=$O96),'1. Database - raw'!JW$7:JY$494))&gt;0,COUNT(IF(('1. Database - raw'!JW$7:JY$494&gt;0)*('1. Database - raw'!$AD$7:$AD$494=$A96)*(INDIRECT($Q96,TRUE)=$O96),'1. Database - raw'!JW$7:JY$494)),""),"")</f>
        <v/>
      </c>
      <c r="KW96" s="145" t="str">
        <f t="shared" ca="1" si="322"/>
        <v/>
      </c>
      <c r="KX96" s="146" t="str">
        <f t="shared" ca="1" si="323"/>
        <v/>
      </c>
      <c r="KY96" s="146" t="str">
        <f t="shared" ca="1" si="324"/>
        <v/>
      </c>
      <c r="KZ96" s="146" t="str">
        <f t="array" aca="1" ref="KZ96" ca="1">IFERROR(AVERAGE(IF(('1. Database - raw'!KC$7:KE$494&gt;0)*('1. Database - raw'!$AD$7:$AD$494=$A96)*(INDIRECT($Q96,TRUE)=$O96),'1. Database - raw'!KC$7:KE$494)),"")</f>
        <v/>
      </c>
      <c r="LA96" s="277" t="str">
        <f t="array" aca="1" ref="LA96" ca="1">IFERROR(_xlfn.STDEV.S(IF(('1. Database - raw'!KC$7:KE$494&gt;0)*('1. Database - raw'!$AD$7:$AD$494=$A96)*(INDIRECT($Q96,TRUE)=$O96),'1. Database - raw'!KC$7:KE$494)),"")</f>
        <v/>
      </c>
      <c r="LB96" s="15" t="str">
        <f t="array" aca="1" ref="LB96" ca="1">IFERROR(IF(COUNT(IF(('1. Database - raw'!KC$7:KE$494&gt;0)*('1. Database - raw'!$AD$7:$AD$494=$A96)*(INDIRECT($Q96,TRUE)=$O96),'1. Database - raw'!KC$7:KE$494))&gt;0,COUNT(IF(('1. Database - raw'!KC$7:KE$494&gt;0)*('1. Database - raw'!$AD$7:$AD$494=$A96)*(INDIRECT($Q96,TRUE)=$O96),'1. Database - raw'!KC$7:KE$494)),""),"")</f>
        <v/>
      </c>
      <c r="LC96" s="145" t="str">
        <f t="shared" ca="1" si="325"/>
        <v/>
      </c>
      <c r="LD96" s="146" t="str">
        <f t="shared" ca="1" si="326"/>
        <v/>
      </c>
      <c r="LE96" s="146" t="str">
        <f t="shared" ca="1" si="327"/>
        <v/>
      </c>
      <c r="LF96" s="146" t="str">
        <f t="array" aca="1" ref="LF96" ca="1">IFERROR(AVERAGE(IF(('1. Database - raw'!KI$7:KK$494&gt;0)*('1. Database - raw'!$AD$7:$AD$494=$A96)*(INDIRECT($Q96,TRUE)=$O96),'1. Database - raw'!KI$7:KK$494)),"")</f>
        <v/>
      </c>
      <c r="LG96" s="277" t="str">
        <f t="array" aca="1" ref="LG96" ca="1">IFERROR(_xlfn.STDEV.S(IF(('1. Database - raw'!KI$7:KK$494&gt;0)*('1. Database - raw'!$AD$7:$AD$494=$A96)*(INDIRECT($Q96,TRUE)=$O96),'1. Database - raw'!KI$7:KK$494)),"")</f>
        <v/>
      </c>
      <c r="LH96" s="15" t="str">
        <f t="array" aca="1" ref="LH96" ca="1">IFERROR(IF(COUNT(IF(('1. Database - raw'!KI$7:KK$494&gt;0)*('1. Database - raw'!$AD$7:$AD$494=$A96)*(INDIRECT($Q96,TRUE)=$O96),'1. Database - raw'!KI$7:KK$494))&gt;0,COUNT(IF(('1. Database - raw'!KI$7:KK$494&gt;0)*('1. Database - raw'!$AD$7:$AD$494=$A96)*(INDIRECT($Q96,TRUE)=$O96),'1. Database - raw'!KI$7:KK$494)),""),"")</f>
        <v/>
      </c>
      <c r="LI96" s="145">
        <f t="shared" ca="1" si="328"/>
        <v>0.45982039045130796</v>
      </c>
      <c r="LJ96" s="146">
        <f t="shared" ca="1" si="329"/>
        <v>0.83039282017784422</v>
      </c>
      <c r="LK96" s="146">
        <f t="shared" ca="1" si="330"/>
        <v>0.61792519838742543</v>
      </c>
      <c r="LL96" s="146">
        <f t="array" aca="1" ref="LL96" ca="1">IFERROR(AVERAGE(IF(('1. Database - raw'!KO$7:KQ$494&gt;0)*('1. Database - raw'!$AD$7:$AD$494=$A96)*(INDIRECT($Q96,TRUE)=$O96),'1. Database - raw'!KO$7:KQ$494)),"")</f>
        <v>0.65</v>
      </c>
      <c r="LM96" s="277">
        <f t="array" aca="1" ref="LM96" ca="1">IFERROR(_xlfn.STDEV.S(IF(('1. Database - raw'!KO$7:KQ$494&gt;0)*('1. Database - raw'!$AD$7:$AD$494=$A96)*(INDIRECT($Q96,TRUE)=$O96),'1. Database - raw'!KO$7:KQ$494)),"")</f>
        <v>0.21213203435596434</v>
      </c>
      <c r="LN96" s="15">
        <f t="array" aca="1" ref="LN96" ca="1">IFERROR(IF(COUNT(IF(('1. Database - raw'!KO$7:KQ$494&gt;0)*('1. Database - raw'!$AD$7:$AD$494=$A96)*(INDIRECT($Q96,TRUE)=$O96),'1. Database - raw'!KO$7:KQ$494))&gt;0,COUNT(IF(('1. Database - raw'!KO$7:KQ$494&gt;0)*('1. Database - raw'!$AD$7:$AD$494=$A96)*(INDIRECT($Q96,TRUE)=$O96),'1. Database - raw'!KO$7:KQ$494)),""),"")</f>
        <v>2</v>
      </c>
      <c r="LO96" s="145" t="str">
        <f t="shared" ca="1" si="331"/>
        <v/>
      </c>
      <c r="LP96" s="146" t="str">
        <f t="shared" ca="1" si="332"/>
        <v/>
      </c>
      <c r="LQ96" s="146" t="str">
        <f t="shared" ca="1" si="333"/>
        <v/>
      </c>
      <c r="LR96" s="146" t="str">
        <f t="array" aca="1" ref="LR96" ca="1">IFERROR(AVERAGE(IF(('1. Database - raw'!KU$7:KW$494&gt;0)*('1. Database - raw'!$AD$7:$AD$494=$A96)*(INDIRECT($Q96,TRUE)=$O96),'1. Database - raw'!KU$7:KW$494)),"")</f>
        <v/>
      </c>
      <c r="LS96" s="277" t="str">
        <f t="array" aca="1" ref="LS96" ca="1">IFERROR(_xlfn.STDEV.S(IF(('1. Database - raw'!KU$7:KW$494&gt;0)*('1. Database - raw'!$AD$7:$AD$494=$A96)*(INDIRECT($Q96,TRUE)=$O96),'1. Database - raw'!KU$7:KW$494)),"")</f>
        <v/>
      </c>
      <c r="LT96" s="15" t="str">
        <f t="array" aca="1" ref="LT96" ca="1">IFERROR(IF(COUNT(IF(('1. Database - raw'!KU$7:KW$494&gt;0)*('1. Database - raw'!$AD$7:$AD$494=$A96)*(INDIRECT($Q96,TRUE)=$O96),'1. Database - raw'!KU$7:KW$494))&gt;0,COUNT(IF(('1. Database - raw'!KU$7:KW$494&gt;0)*('1. Database - raw'!$AD$7:$AD$494=$A96)*(INDIRECT($Q96,TRUE)=$O96),'1. Database - raw'!KU$7:KW$494)),""),"")</f>
        <v/>
      </c>
      <c r="LU96" s="145" t="str">
        <f t="shared" ca="1" si="334"/>
        <v/>
      </c>
      <c r="LV96" s="146" t="str">
        <f t="shared" ca="1" si="335"/>
        <v/>
      </c>
      <c r="LW96" s="146" t="str">
        <f t="shared" ca="1" si="336"/>
        <v/>
      </c>
      <c r="LX96" s="146" t="str">
        <f t="array" aca="1" ref="LX96" ca="1">IFERROR(AVERAGE(IF(('1. Database - raw'!LA$7:LC$494&gt;0)*('1. Database - raw'!$AD$7:$AD$494=$A96)*(INDIRECT($Q96,TRUE)=$O96),'1. Database - raw'!LA$7:LC$494)),"")</f>
        <v/>
      </c>
      <c r="LY96" s="277" t="str">
        <f t="array" aca="1" ref="LY96" ca="1">IFERROR(_xlfn.STDEV.S(IF(('1. Database - raw'!LA$7:LC$494&gt;0)*('1. Database - raw'!$AD$7:$AD$494=$A96)*(INDIRECT($Q96,TRUE)=$O96),'1. Database - raw'!LA$7:LC$494)),"")</f>
        <v/>
      </c>
      <c r="LZ96" s="15" t="str">
        <f t="array" aca="1" ref="LZ96" ca="1">IFERROR(IF(COUNT(IF(('1. Database - raw'!LA$7:LC$494&gt;0)*('1. Database - raw'!$AD$7:$AD$494=$A96)*(INDIRECT($Q96,TRUE)=$O96),'1. Database - raw'!LA$7:LC$494))&gt;0,COUNT(IF(('1. Database - raw'!LA$7:LC$494&gt;0)*('1. Database - raw'!$AD$7:$AD$494=$A96)*(INDIRECT($Q96,TRUE)=$O96),'1. Database - raw'!LA$7:LC$494)),""),"")</f>
        <v/>
      </c>
      <c r="MA96" s="145" t="str">
        <f t="shared" ca="1" si="337"/>
        <v/>
      </c>
      <c r="MB96" s="146" t="str">
        <f t="shared" ca="1" si="338"/>
        <v/>
      </c>
      <c r="MC96" s="146" t="str">
        <f t="shared" ca="1" si="339"/>
        <v/>
      </c>
      <c r="MD96" s="146" t="str">
        <f t="array" aca="1" ref="MD96" ca="1">IFERROR(AVERAGE(IF(('1. Database - raw'!LG$7:LI$494&gt;0)*('1. Database - raw'!$AD$7:$AD$494=$A96)*(INDIRECT($Q96,TRUE)=$O96),'1. Database - raw'!LG$7:LI$494)),"")</f>
        <v/>
      </c>
      <c r="ME96" s="277" t="str">
        <f t="array" aca="1" ref="ME96" ca="1">IFERROR(_xlfn.STDEV.S(IF(('1. Database - raw'!LG$7:LI$494&gt;0)*('1. Database - raw'!$AD$7:$AD$494=$A96)*(INDIRECT($Q96,TRUE)=$O96),'1. Database - raw'!LG$7:LI$494)),"")</f>
        <v/>
      </c>
      <c r="MF96" s="15" t="str">
        <f t="array" aca="1" ref="MF96" ca="1">IFERROR(IF(COUNT(IF(('1. Database - raw'!LG$7:LI$494&gt;0)*('1. Database - raw'!$AD$7:$AD$494=$A96)*(INDIRECT($Q96,TRUE)=$O96),'1. Database - raw'!LG$7:LI$494))&gt;0,COUNT(IF(('1. Database - raw'!LG$7:LI$494&gt;0)*('1. Database - raw'!$AD$7:$AD$494=$A96)*(INDIRECT($Q96,TRUE)=$O96),'1. Database - raw'!LG$7:LI$494)),""),"")</f>
        <v/>
      </c>
      <c r="MG96" s="145" t="str">
        <f t="shared" ca="1" si="340"/>
        <v/>
      </c>
      <c r="MH96" s="146" t="str">
        <f t="shared" ca="1" si="341"/>
        <v/>
      </c>
      <c r="MI96" s="146" t="str">
        <f t="shared" ca="1" si="342"/>
        <v/>
      </c>
      <c r="MJ96" s="146" t="str">
        <f t="array" aca="1" ref="MJ96" ca="1">IFERROR(AVERAGE(IF(('1. Database - raw'!LM$7:LO$494&gt;0)*('1. Database - raw'!$AD$7:$AD$494=$A96)*(INDIRECT($Q96,TRUE)=$O96),'1. Database - raw'!LM$7:LO$494)),"")</f>
        <v/>
      </c>
      <c r="MK96" s="277" t="str">
        <f t="array" aca="1" ref="MK96" ca="1">IFERROR(_xlfn.STDEV.S(IF(('1. Database - raw'!LM$7:LO$494&gt;0)*('1. Database - raw'!$AD$7:$AD$494=$A96)*(INDIRECT($Q96,TRUE)=$O96),'1. Database - raw'!LM$7:LO$494)),"")</f>
        <v/>
      </c>
      <c r="ML96" s="15" t="str">
        <f t="array" aca="1" ref="ML96" ca="1">IFERROR(IF(COUNT(IF(('1. Database - raw'!LM$7:LO$494&gt;0)*('1. Database - raw'!$AD$7:$AD$494=$A96)*(INDIRECT($Q96,TRUE)=$O96),'1. Database - raw'!LM$7:LO$494))&gt;0,COUNT(IF(('1. Database - raw'!LM$7:LO$494&gt;0)*('1. Database - raw'!$AD$7:$AD$494=$A96)*(INDIRECT($Q96,TRUE)=$O96),'1. Database - raw'!LM$7:LO$494)),""),"")</f>
        <v/>
      </c>
      <c r="MM96" s="145" t="str">
        <f t="shared" ca="1" si="343"/>
        <v/>
      </c>
      <c r="MN96" s="146" t="str">
        <f t="shared" ca="1" si="344"/>
        <v/>
      </c>
      <c r="MO96" s="146" t="str">
        <f t="shared" ca="1" si="345"/>
        <v/>
      </c>
      <c r="MP96" s="146" t="str">
        <f t="array" aca="1" ref="MP96" ca="1">IFERROR(AVERAGE(IF(('1. Database - raw'!LS$7:LU$494&gt;0)*('1. Database - raw'!$AD$7:$AD$494=$A96)*(INDIRECT($Q96,TRUE)=$O96),'1. Database - raw'!LS$7:LU$494)),"")</f>
        <v/>
      </c>
      <c r="MQ96" s="277" t="str">
        <f t="array" aca="1" ref="MQ96" ca="1">IFERROR(_xlfn.STDEV.S(IF(('1. Database - raw'!LS$7:LU$494&gt;0)*('1. Database - raw'!$AD$7:$AD$494=$A96)*(INDIRECT($Q96,TRUE)=$O96),'1. Database - raw'!LS$7:LU$494)),"")</f>
        <v/>
      </c>
      <c r="MR96" s="15" t="str">
        <f t="array" aca="1" ref="MR96" ca="1">IFERROR(IF(COUNT(IF(('1. Database - raw'!LS$7:LU$494&gt;0)*('1. Database - raw'!$AD$7:$AD$494=$A96)*(INDIRECT($Q96,TRUE)=$O96),'1. Database - raw'!LS$7:LU$494))&gt;0,COUNT(IF(('1. Database - raw'!LS$7:LU$494&gt;0)*('1. Database - raw'!$AD$7:$AD$494=$A96)*(INDIRECT($Q96,TRUE)=$O96),'1. Database - raw'!LS$7:LU$494)),""),"")</f>
        <v/>
      </c>
      <c r="MS96" s="145" t="str">
        <f t="shared" ca="1" si="346"/>
        <v/>
      </c>
      <c r="MT96" s="146" t="str">
        <f t="shared" ca="1" si="347"/>
        <v/>
      </c>
      <c r="MU96" s="146" t="str">
        <f t="shared" ca="1" si="348"/>
        <v/>
      </c>
      <c r="MV96" s="146" t="str">
        <f t="array" aca="1" ref="MV96" ca="1">IFERROR(AVERAGE(IF(('1. Database - raw'!LY$7:MA$494&gt;0)*('1. Database - raw'!$AD$7:$AD$494=$A96)*(INDIRECT($Q96,TRUE)=$O96),'1. Database - raw'!LY$7:MA$494)),"")</f>
        <v/>
      </c>
      <c r="MW96" s="277" t="str">
        <f t="array" aca="1" ref="MW96" ca="1">IFERROR(_xlfn.STDEV.S(IF(('1. Database - raw'!LY$7:MA$494&gt;0)*('1. Database - raw'!$AD$7:$AD$494=$A96)*(INDIRECT($Q96,TRUE)=$O96),'1. Database - raw'!LY$7:MA$494)),"")</f>
        <v/>
      </c>
      <c r="MX96" s="15" t="str">
        <f t="array" aca="1" ref="MX96" ca="1">IFERROR(IF(COUNT(IF(('1. Database - raw'!LY$7:MA$494&gt;0)*('1. Database - raw'!$AD$7:$AD$494=$A96)*(INDIRECT($Q96,TRUE)=$O96),'1. Database - raw'!LY$7:MA$494))&gt;0,COUNT(IF(('1. Database - raw'!LY$7:MA$494&gt;0)*('1. Database - raw'!$AD$7:$AD$494=$A96)*(INDIRECT($Q96,TRUE)=$O96),'1. Database - raw'!LY$7:MA$494)),""),"")</f>
        <v/>
      </c>
      <c r="MY96" s="145" t="str">
        <f t="shared" ca="1" si="349"/>
        <v/>
      </c>
      <c r="MZ96" s="146" t="str">
        <f t="shared" ca="1" si="350"/>
        <v/>
      </c>
      <c r="NA96" s="146" t="str">
        <f t="shared" ca="1" si="351"/>
        <v/>
      </c>
      <c r="NB96" s="146" t="str">
        <f t="array" aca="1" ref="NB96" ca="1">IFERROR(AVERAGE(IF(('1. Database - raw'!ME$7:MG$494&gt;0)*('1. Database - raw'!$AD$7:$AD$494=$A96)*(INDIRECT($Q96,TRUE)=$O96),'1. Database - raw'!ME$7:MG$494)),"")</f>
        <v/>
      </c>
      <c r="NC96" s="277" t="str">
        <f t="array" aca="1" ref="NC96" ca="1">IFERROR(_xlfn.STDEV.S(IF(('1. Database - raw'!ME$7:MG$494&gt;0)*('1. Database - raw'!$AD$7:$AD$494=$A96)*(INDIRECT($Q96,TRUE)=$O96),'1. Database - raw'!ME$7:MG$494)),"")</f>
        <v/>
      </c>
      <c r="ND96" s="15" t="str">
        <f t="array" aca="1" ref="ND96" ca="1">IFERROR(IF(COUNT(IF(('1. Database - raw'!ME$7:MG$494&gt;0)*('1. Database - raw'!$AD$7:$AD$494=$A96)*(INDIRECT($Q96,TRUE)=$O96),'1. Database - raw'!ME$7:MG$494))&gt;0,COUNT(IF(('1. Database - raw'!ME$7:MG$494&gt;0)*('1. Database - raw'!$AD$7:$AD$494=$A96)*(INDIRECT($Q96,TRUE)=$O96),'1. Database - raw'!ME$7:MG$494)),""),"")</f>
        <v/>
      </c>
      <c r="NE96" s="145" t="str">
        <f t="shared" ca="1" si="352"/>
        <v/>
      </c>
      <c r="NF96" s="146" t="str">
        <f t="shared" ca="1" si="353"/>
        <v/>
      </c>
      <c r="NG96" s="146" t="str">
        <f t="shared" ca="1" si="354"/>
        <v/>
      </c>
      <c r="NH96" s="146" t="str">
        <f t="array" aca="1" ref="NH96" ca="1">IFERROR(AVERAGE(IF(('1. Database - raw'!MK$7:MM$494&gt;0)*('1. Database - raw'!$AD$7:$AD$494=$A96)*(INDIRECT($Q96,TRUE)=$O96),'1. Database - raw'!MK$7:MM$494)),"")</f>
        <v/>
      </c>
      <c r="NI96" s="277" t="str">
        <f t="array" aca="1" ref="NI96" ca="1">IFERROR(_xlfn.STDEV.S(IF(('1. Database - raw'!MK$7:MM$494&gt;0)*('1. Database - raw'!$AD$7:$AD$494=$A96)*(INDIRECT($Q96,TRUE)=$O96),'1. Database - raw'!MK$7:MM$494)),"")</f>
        <v/>
      </c>
      <c r="NJ96" s="15" t="str">
        <f t="array" aca="1" ref="NJ96" ca="1">IFERROR(IF(COUNT(IF(('1. Database - raw'!MK$7:MM$494&gt;0)*('1. Database - raw'!$AD$7:$AD$494=$A96)*(INDIRECT($Q96,TRUE)=$O96),'1. Database - raw'!MK$7:MM$494))&gt;0,COUNT(IF(('1. Database - raw'!MK$7:MM$494&gt;0)*('1. Database - raw'!$AD$7:$AD$494=$A96)*(INDIRECT($Q96,TRUE)=$O96),'1. Database - raw'!MK$7:MM$494)),""),"")</f>
        <v/>
      </c>
      <c r="NK96" s="145">
        <f t="shared" ca="1" si="355"/>
        <v>2.1382922872293415</v>
      </c>
      <c r="NL96" s="146">
        <f t="shared" ca="1" si="356"/>
        <v>2.6971643023189835</v>
      </c>
      <c r="NM96" s="146">
        <f t="shared" ca="1" si="357"/>
        <v>2.4015256869413224</v>
      </c>
      <c r="NN96" s="146">
        <f t="array" aca="1" ref="NN96" ca="1">IFERROR(AVERAGE(IF(('1. Database - raw'!MQ$7:MS$494&gt;0)*('1. Database - raw'!$AD$7:$AD$494=$A96)*(INDIRECT($Q96,TRUE)=$O96),'1. Database - raw'!MQ$7:MS$494)),"")</f>
        <v>2.4776750000000001</v>
      </c>
      <c r="NO96" s="277">
        <f t="array" aca="1" ref="NO96" ca="1">IFERROR(_xlfn.STDEV.S(IF(('1. Database - raw'!MQ$7:MS$494&gt;0)*('1. Database - raw'!$AD$7:$AD$494=$A96)*(INDIRECT($Q96,TRUE)=$O96),'1. Database - raw'!MQ$7:MS$494)),"")</f>
        <v>0.62887515624554435</v>
      </c>
      <c r="NP96" s="15">
        <f t="array" aca="1" ref="NP96" ca="1">IFERROR(IF(COUNT(IF(('1. Database - raw'!MQ$7:MS$494&gt;0)*('1. Database - raw'!$AD$7:$AD$494=$A96)*(INDIRECT($Q96,TRUE)=$O96),'1. Database - raw'!MQ$7:MS$494))&gt;0,COUNT(IF(('1. Database - raw'!MQ$7:MS$494&gt;0)*('1. Database - raw'!$AD$7:$AD$494=$A96)*(INDIRECT($Q96,TRUE)=$O96),'1. Database - raw'!MQ$7:MS$494)),""),"")</f>
        <v>8</v>
      </c>
      <c r="NQ96" s="145">
        <f t="shared" ca="1" si="358"/>
        <v>1.754769576923225</v>
      </c>
      <c r="NR96" s="146">
        <f t="shared" ca="1" si="359"/>
        <v>2.0912085443867809</v>
      </c>
      <c r="NS96" s="146">
        <f t="shared" ca="1" si="360"/>
        <v>1.9156171675707607</v>
      </c>
      <c r="NT96" s="146">
        <f t="array" aca="1" ref="NT96" ca="1">IFERROR(AVERAGE(IF(('1. Database - raw'!MW$7:MY$494&gt;0)*('1. Database - raw'!$AD$7:$AD$494=$A96)*(INDIRECT($Q96,TRUE)=$O96),'1. Database - raw'!MW$7:MY$494)),"")</f>
        <v>1.9633333333333338</v>
      </c>
      <c r="NU96" s="277">
        <f t="array" aca="1" ref="NU96" ca="1">IFERROR(_xlfn.STDEV.S(IF(('1. Database - raw'!MW$7:MY$494&gt;0)*('1. Database - raw'!$AD$7:$AD$494=$A96)*(INDIRECT($Q96,TRUE)=$O96),'1. Database - raw'!MW$7:MY$494)),"")</f>
        <v>0.44093564431132171</v>
      </c>
      <c r="NV96" s="15">
        <f t="array" aca="1" ref="NV96" ca="1">IFERROR(IF(COUNT(IF(('1. Database - raw'!MW$7:MY$494&gt;0)*('1. Database - raw'!$AD$7:$AD$494=$A96)*(INDIRECT($Q96,TRUE)=$O96),'1. Database - raw'!MW$7:MY$494))&gt;0,COUNT(IF(('1. Database - raw'!MW$7:MY$494&gt;0)*('1. Database - raw'!$AD$7:$AD$494=$A96)*(INDIRECT($Q96,TRUE)=$O96),'1. Database - raw'!MW$7:MY$494)),""),"")</f>
        <v>12</v>
      </c>
      <c r="NW96" s="145">
        <f t="shared" ca="1" si="361"/>
        <v>1.2133626587159168</v>
      </c>
      <c r="NX96" s="146">
        <f t="shared" ca="1" si="362"/>
        <v>1.239410491059866</v>
      </c>
      <c r="NY96" s="146">
        <f t="shared" ca="1" si="363"/>
        <v>1.2263174175851859</v>
      </c>
      <c r="NZ96" s="146">
        <f t="array" aca="1" ref="NZ96" ca="1">IFERROR(AVERAGE(IF(('1. Database - raw'!NC$7:NE$494&gt;0)*('1. Database - raw'!$AD$7:$AD$494=$A96)*(INDIRECT($Q96,TRUE)=$O96),'1. Database - raw'!NC$7:NE$494)),"")</f>
        <v>1.2300000000000002</v>
      </c>
      <c r="OA96" s="277">
        <f t="array" aca="1" ref="OA96" ca="1">IFERROR(_xlfn.STDEV.S(IF(('1. Database - raw'!NC$7:NE$494&gt;0)*('1. Database - raw'!$AD$7:$AD$494=$A96)*(INDIRECT($Q96,TRUE)=$O96),'1. Database - raw'!NC$7:NE$494)),"")</f>
        <v>9.539392014169458E-2</v>
      </c>
      <c r="OB96" s="15">
        <f t="array" aca="1" ref="OB96" ca="1">IFERROR(IF(COUNT(IF(('1. Database - raw'!NC$7:NE$494&gt;0)*('1. Database - raw'!$AD$7:$AD$494=$A96)*(INDIRECT($Q96,TRUE)=$O96),'1. Database - raw'!NC$7:NE$494))&gt;0,COUNT(IF(('1. Database - raw'!NC$7:NE$494&gt;0)*('1. Database - raw'!$AD$7:$AD$494=$A96)*(INDIRECT($Q96,TRUE)=$O96),'1. Database - raw'!NC$7:NE$494)),""),"")</f>
        <v>13</v>
      </c>
      <c r="OC96" s="145" t="str">
        <f t="shared" ca="1" si="364"/>
        <v/>
      </c>
      <c r="OD96" s="146" t="str">
        <f t="shared" ca="1" si="365"/>
        <v/>
      </c>
      <c r="OE96" s="146" t="str">
        <f t="shared" ca="1" si="366"/>
        <v/>
      </c>
      <c r="OF96" s="146" t="str">
        <f t="array" aca="1" ref="OF96" ca="1">IFERROR(AVERAGE(IF(('1. Database - raw'!NI$7:NK$494&gt;0)*('1. Database - raw'!$AD$7:$AD$494=$A96)*(INDIRECT($Q96,TRUE)=$O96),'1. Database - raw'!NI$7:NK$494)),"")</f>
        <v/>
      </c>
      <c r="OG96" s="277" t="str">
        <f t="array" aca="1" ref="OG96" ca="1">IFERROR(_xlfn.STDEV.S(IF(('1. Database - raw'!NI$7:NK$494&gt;0)*('1. Database - raw'!$AD$7:$AD$494=$A96)*(INDIRECT($Q96,TRUE)=$O96),'1. Database - raw'!NI$7:NK$494)),"")</f>
        <v/>
      </c>
      <c r="OH96" s="15" t="str">
        <f t="array" aca="1" ref="OH96" ca="1">IFERROR(IF(COUNT(IF(('1. Database - raw'!NI$7:NK$494&gt;0)*('1. Database - raw'!$AD$7:$AD$494=$A96)*(INDIRECT($Q96,TRUE)=$O96),'1. Database - raw'!NI$7:NK$494))&gt;0,COUNT(IF(('1. Database - raw'!NI$7:NK$494&gt;0)*('1. Database - raw'!$AD$7:$AD$494=$A96)*(INDIRECT($Q96,TRUE)=$O96),'1. Database - raw'!NI$7:NK$494)),""),"")</f>
        <v/>
      </c>
    </row>
    <row r="97" spans="1:398" outlineLevel="1" x14ac:dyDescent="0.25">
      <c r="A97" s="134" t="s">
        <v>553</v>
      </c>
      <c r="B97" s="1349"/>
      <c r="C97" s="24"/>
      <c r="D97" s="23"/>
      <c r="E97" s="23"/>
      <c r="F97" s="22"/>
      <c r="G97" s="22"/>
      <c r="H97" s="22" t="s">
        <v>778</v>
      </c>
      <c r="I97" s="22"/>
      <c r="J97" s="22"/>
      <c r="K97" s="22"/>
      <c r="L97" s="22"/>
      <c r="M97" s="22"/>
      <c r="N97" s="41"/>
      <c r="O97" s="171" t="str">
        <f t="array" ref="O97">INDEX(A97:N97,IF(MIN(IF(C97:N97&lt;&gt;"",COLUMN(C97:N97)))&gt;0,MIN(IF(C97:N97&lt;&gt;"",COLUMN(C97:N97))),""))</f>
        <v>UMI - local</v>
      </c>
      <c r="P97" s="162">
        <f t="shared" si="383"/>
        <v>6</v>
      </c>
      <c r="Q97" s="42" t="str">
        <f ca="1">"'" &amp; $S$4 &amp; "'!" &amp; ADDRESS(ROW('1. Database - raw'!$A$7),MATCH($C$2,'1. Database - raw'!$6:$6,0)+MATCH(O97,$C97:$N97,0)-1,1) &amp; ":" &amp; ADDRESS(LOOKUP(2,1/('1. Database - raw'!A:A&lt;&gt;""),ROW('1. Database - raw'!A:A)),MATCH($C$2,'1. Database - raw'!$6:$6,0)+MATCH(O97,$C97:$N97,0)-1,1)</f>
        <v>'1. Database - raw'!$AJ$7:$AJ$494</v>
      </c>
      <c r="R97" s="24"/>
      <c r="S97" s="181"/>
      <c r="T97" s="208">
        <f t="shared" ca="1" si="393"/>
        <v>1.9311123605440617</v>
      </c>
      <c r="U97" s="197">
        <f t="shared" ca="1" si="393"/>
        <v>1.0685044989843602</v>
      </c>
      <c r="V97" s="197" t="str">
        <f t="shared" ca="1" si="393"/>
        <v/>
      </c>
      <c r="W97" s="197" t="str">
        <f t="shared" ca="1" si="393"/>
        <v/>
      </c>
      <c r="X97" s="197" t="str">
        <f t="shared" ca="1" si="393"/>
        <v/>
      </c>
      <c r="Y97" s="197" t="str">
        <f t="shared" ca="1" si="393"/>
        <v/>
      </c>
      <c r="Z97" s="197" t="str">
        <f t="shared" ca="1" si="393"/>
        <v/>
      </c>
      <c r="AA97" s="197" t="str">
        <f t="shared" ca="1" si="393"/>
        <v/>
      </c>
      <c r="AB97" s="197" t="str">
        <f t="shared" ca="1" si="393"/>
        <v/>
      </c>
      <c r="AC97" s="197" t="str">
        <f t="shared" ca="1" si="393"/>
        <v/>
      </c>
      <c r="AD97" s="197" t="str">
        <f t="shared" ca="1" si="394"/>
        <v/>
      </c>
      <c r="AE97" s="197" t="str">
        <f t="shared" ca="1" si="394"/>
        <v/>
      </c>
      <c r="AF97" s="197" t="str">
        <f t="shared" ca="1" si="394"/>
        <v/>
      </c>
      <c r="AG97" s="197" t="str">
        <f t="shared" ca="1" si="394"/>
        <v/>
      </c>
      <c r="AH97" s="197" t="str">
        <f t="shared" ca="1" si="394"/>
        <v/>
      </c>
      <c r="AI97" s="197" t="str">
        <f t="shared" ca="1" si="394"/>
        <v/>
      </c>
      <c r="AJ97" s="197" t="str">
        <f t="shared" ca="1" si="394"/>
        <v/>
      </c>
      <c r="AK97" s="197" t="str">
        <f t="shared" ca="1" si="394"/>
        <v/>
      </c>
      <c r="AL97" s="197" t="str">
        <f t="shared" ca="1" si="394"/>
        <v/>
      </c>
      <c r="AM97" s="209" t="str">
        <f t="shared" ca="1" si="394"/>
        <v/>
      </c>
      <c r="AN97" s="192"/>
      <c r="AO97" s="191"/>
      <c r="AP97" s="191"/>
      <c r="AQ97" s="191"/>
      <c r="AR97" s="191"/>
      <c r="AS97" s="191"/>
      <c r="AT97" s="192"/>
      <c r="AU97" s="493" t="s">
        <v>637</v>
      </c>
      <c r="AV97" s="493" t="s">
        <v>626</v>
      </c>
      <c r="AW97" s="543">
        <f t="shared" ca="1" si="390"/>
        <v>0.63749976081259774</v>
      </c>
      <c r="AX97" s="192"/>
      <c r="AY97" s="192"/>
      <c r="AZ97" s="192"/>
      <c r="BA97" s="192"/>
      <c r="BB97" s="192"/>
      <c r="BC97" s="192"/>
      <c r="BD97" s="242"/>
      <c r="BE97" s="242"/>
      <c r="BF97" s="242"/>
      <c r="BG97" s="242"/>
      <c r="BH97" s="293"/>
      <c r="BI97" s="485">
        <f t="shared" ca="1" si="367"/>
        <v>1.4998084297642109</v>
      </c>
      <c r="BJ97" s="545">
        <f t="shared" ca="1" si="395"/>
        <v>0.94008116128785668</v>
      </c>
      <c r="BK97" s="555"/>
      <c r="BL97" s="554" t="str">
        <f t="shared" ca="1" si="391"/>
        <v/>
      </c>
      <c r="BM97" s="552" t="str">
        <f ca="1">BL97</f>
        <v/>
      </c>
      <c r="BN97" s="555"/>
      <c r="BO97" s="257"/>
      <c r="BP97" s="171" t="str">
        <f t="shared" si="396"/>
        <v>UMI - local</v>
      </c>
      <c r="BQ97" s="14">
        <f t="shared" ca="1" si="376"/>
        <v>156.87102270373347</v>
      </c>
      <c r="BR97" s="19">
        <f t="shared" ca="1" si="377"/>
        <v>188.85897778116367</v>
      </c>
      <c r="BS97" s="19">
        <f t="shared" ca="1" si="378"/>
        <v>172.12350505178782</v>
      </c>
      <c r="BT97" s="19">
        <f t="array" aca="1" ref="BT97" ca="1">IFERROR(AVERAGE(IF(('1. Database - raw'!AW$7:AY$494&gt;0)*('1. Database - raw'!$AD$7:$AD$494=$A97)*('1. Database - raw'!$AP$7:$AP$494&lt;&gt;Dropdown!$AM$11)*(INDIRECT($Q97,TRUE)=$O97),'1. Database - raw'!AW$7:AY$494)),"")</f>
        <v>176.69230769230768</v>
      </c>
      <c r="BU97" s="33">
        <f t="array" aca="1" ref="BU97" ca="1">IFERROR(_xlfn.STDEV.S(IF(('1. Database - raw'!AW$7:AY$494&gt;0)*('1. Database - raw'!$AD$7:$AD$494=$A97)*('1. Database - raw'!$AP$7:$AP$494&lt;&gt;Dropdown!$AM$11)*(INDIRECT($Q97,TRUE)=$O97),'1. Database - raw'!AW$7:AY$494)),"")</f>
        <v>40.98045187522262</v>
      </c>
      <c r="BV97" s="15">
        <f t="array" aca="1" ref="BV97" ca="1">IFERROR(IF(COUNT(IF(('1. Database - raw'!AW$7:AY$494&gt;0)*('1. Database - raw'!$AD$7:$AD$494=$A97)*('1. Database - raw'!$AP$7:$AP$494&lt;&gt;Dropdown!$AM$11)*(INDIRECT($Q97,TRUE)=$O97),'1. Database - raw'!AW$7:AY$494))&gt;0,COUNT(IF(('1. Database - raw'!AW$7:AY$494&gt;0)*('1. Database - raw'!$AD$7:$AD$494=$A97)*('1. Database - raw'!$AP$7:$AP$494&lt;&gt;Dropdown!$AM$11)*(INDIRECT($Q97,TRUE)=$O97),'1. Database - raw'!AW$7:AY$494)),""),"")</f>
        <v>13</v>
      </c>
      <c r="BW97" s="14">
        <f t="shared" ca="1" si="370"/>
        <v>60.646774403189369</v>
      </c>
      <c r="BX97" s="19">
        <f t="shared" ca="1" si="371"/>
        <v>107.98778137594226</v>
      </c>
      <c r="BY97" s="19">
        <f t="shared" ca="1" si="372"/>
        <v>80.926575458298643</v>
      </c>
      <c r="BZ97" s="19">
        <f t="array" aca="1" ref="BZ97" ca="1">IFERROR(AVERAGE(IF(('1. Database - raw'!BC$7:BE$494&gt;0)*('1. Database - raw'!$AD$7:$AD$494=$A97)*('1. Database - raw'!$AP$7:$AP$494&lt;&gt;Dropdown!$AM$11)*(INDIRECT($Q97,TRUE)=$O97),'1. Database - raw'!BC$7:BE$494)),"")</f>
        <v>87.86666666666666</v>
      </c>
      <c r="CA97" s="33">
        <f t="array" aca="1" ref="CA97" ca="1">IFERROR(_xlfn.STDEV.S(IF(('1. Database - raw'!BC$7:BE$494&gt;0)*('1. Database - raw'!$AD$7:$AD$494=$A97)*('1. Database - raw'!$AP$7:$AP$494&lt;&gt;Dropdown!$AM$11)*(INDIRECT($Q97,TRUE)=$O97),'1. Database - raw'!BC$7:BE$494)),"")</f>
        <v>37.161488806778316</v>
      </c>
      <c r="CB97" s="15">
        <f t="array" aca="1" ref="CB97" ca="1">IFERROR(IF(COUNT(IF(('1. Database - raw'!BC$7:BE$494&gt;0)*('1. Database - raw'!$AD$7:$AD$494=$A97)*('1. Database - raw'!$AP$7:$AP$494&lt;&gt;Dropdown!$AM$11)*(INDIRECT($Q97,TRUE)=$O97),'1. Database - raw'!BC$7:BE$494))&gt;0,COUNT(IF(('1. Database - raw'!BC$7:BE$494&gt;0)*('1. Database - raw'!$AD$7:$AD$494=$A97)*('1. Database - raw'!$AP$7:$AP$494&lt;&gt;Dropdown!$AM$11)*(INDIRECT($Q97,TRUE)=$O97),'1. Database - raw'!BC$7:BE$494)),""),"")</f>
        <v>15</v>
      </c>
      <c r="CC97" s="101">
        <f t="shared" ca="1" si="373"/>
        <v>0.67248986456333226</v>
      </c>
      <c r="CD97" s="102">
        <f t="shared" ca="1" si="374"/>
        <v>0.70039919803656525</v>
      </c>
      <c r="CE97" s="102">
        <f t="shared" ca="1" si="375"/>
        <v>0.68630267508430731</v>
      </c>
      <c r="CF97" s="102">
        <f t="array" aca="1" ref="CF97" ca="1">IFERROR(AVERAGE(IF(('1. Database - raw'!BI$7:BK$494&gt;0)*('1. Database - raw'!$AD$7:$AD$494=$A97)*('1. Database - raw'!$AP$7:$AP$494&lt;&gt;Dropdown!$AM$11)*(INDIRECT($Q97,TRUE)=$O97),'1. Database - raw'!BI$7:BK$494)),"")</f>
        <v>0.68927371784626112</v>
      </c>
      <c r="CG97" s="269">
        <f t="array" aca="1" ref="CG97" ca="1">IFERROR(_xlfn.STDEV.S(IF(('1. Database - raw'!BI$7:BK$494&gt;0)*('1. Database - raw'!$AD$7:$AD$494=$A97)*('1. Database - raw'!$AP$7:$AP$494&lt;&gt;Dropdown!$AM$11)*(INDIRECT($Q97,TRUE)=$O97),'1. Database - raw'!BI$7:BK$494)),"")</f>
        <v>6.4205589191976983E-2</v>
      </c>
      <c r="CH97" s="15">
        <f t="array" aca="1" ref="CH97" ca="1">IFERROR(IF(COUNT(IF(('1. Database - raw'!BI$7:BK$494&gt;0)*('1. Database - raw'!$AD$7:$AD$494=$A97)*('1. Database - raw'!$AP$7:$AP$494&lt;&gt;Dropdown!$AM$11)*(INDIRECT($Q97,TRUE)=$O97),'1. Database - raw'!BI$7:BK$494))&gt;0,COUNT(IF(('1. Database - raw'!BI$7:BK$494&gt;0)*('1. Database - raw'!$AD$7:$AD$494=$A97)*('1. Database - raw'!$AP$7:$AP$494&lt;&gt;Dropdown!$AM$11)*(INDIRECT($Q97,TRUE)=$O97),'1. Database - raw'!BI$7:BK$494)),""),"")</f>
        <v>3</v>
      </c>
      <c r="CI97" s="14" t="str">
        <f t="shared" ca="1" si="211"/>
        <v/>
      </c>
      <c r="CJ97" s="19" t="str">
        <f t="shared" ca="1" si="212"/>
        <v/>
      </c>
      <c r="CK97" s="19" t="str">
        <f t="shared" ca="1" si="213"/>
        <v/>
      </c>
      <c r="CL97" s="19" t="str">
        <f t="array" aca="1" ref="CL97" ca="1">IFERROR(AVERAGE(IF(('1. Database - raw'!BO$7:BQ$494&gt;0)*('1. Database - raw'!$AD$7:$AD$494=$A97)*(INDIRECT($Q97,TRUE)=$O97),'1. Database - raw'!BO$7:BQ$494)),"")</f>
        <v/>
      </c>
      <c r="CM97" s="33" t="str">
        <f t="array" aca="1" ref="CM97" ca="1">IFERROR(_xlfn.STDEV.S(IF(('1. Database - raw'!BO$7:BQ$494&gt;0)*('1. Database - raw'!$AD$7:$AD$494=$A97)*(INDIRECT($Q97,TRUE)=$O97),'1. Database - raw'!BO$7:BQ$494)),"")</f>
        <v/>
      </c>
      <c r="CN97" s="15" t="str">
        <f t="array" aca="1" ref="CN97" ca="1">IFERROR(IF(COUNT(IF(('1. Database - raw'!BO$7:BQ$494&gt;0)*('1. Database - raw'!$AD$7:$AD$494=$A97)*(INDIRECT($Q97,TRUE)=$O97),'1. Database - raw'!BO$7:BQ$494))&gt;0,COUNT(IF(('1. Database - raw'!BO$7:BQ$494&gt;0)*('1. Database - raw'!$AD$7:$AD$494=$A97)*(INDIRECT($Q97,TRUE)=$O97),'1. Database - raw'!BO$7:BQ$494)),""),"")</f>
        <v/>
      </c>
      <c r="CO97" s="14" t="str">
        <f t="shared" ca="1" si="214"/>
        <v/>
      </c>
      <c r="CP97" s="19" t="str">
        <f t="shared" ca="1" si="215"/>
        <v/>
      </c>
      <c r="CQ97" s="19" t="str">
        <f t="shared" ca="1" si="216"/>
        <v/>
      </c>
      <c r="CR97" s="19" t="str">
        <f t="array" aca="1" ref="CR97" ca="1">IFERROR(AVERAGE(IF(('1. Database - raw'!BU$7:BW$494&gt;0)*('1. Database - raw'!$AD$7:$AD$494=$A97)*(INDIRECT($Q97,TRUE)=$O97),'1. Database - raw'!BU$7:BW$494)),"")</f>
        <v/>
      </c>
      <c r="CS97" s="33" t="str">
        <f t="array" aca="1" ref="CS97" ca="1">IFERROR(_xlfn.STDEV.S(IF(('1. Database - raw'!BU$7:BW$494&gt;0)*('1. Database - raw'!$AD$7:$AD$494=$A97)*(INDIRECT($Q97,TRUE)=$O97),'1. Database - raw'!BU$7:BW$494)),"")</f>
        <v/>
      </c>
      <c r="CT97" s="15" t="str">
        <f t="array" aca="1" ref="CT97" ca="1">IFERROR(IF(COUNT(IF(('1. Database - raw'!BU$7:BW$494&gt;0)*('1. Database - raw'!$AD$7:$AD$494=$A97)*(INDIRECT($Q97,TRUE)=$O97),'1. Database - raw'!BU$7:BW$494))&gt;0,COUNT(IF(('1. Database - raw'!BU$7:BW$494&gt;0)*('1. Database - raw'!$AD$7:$AD$494=$A97)*(INDIRECT($Q97,TRUE)=$O97),'1. Database - raw'!BU$7:BW$494)),""),"")</f>
        <v/>
      </c>
      <c r="CU97" s="14" t="str">
        <f t="shared" ca="1" si="217"/>
        <v/>
      </c>
      <c r="CV97" s="19" t="str">
        <f t="shared" ca="1" si="218"/>
        <v/>
      </c>
      <c r="CW97" s="19" t="str">
        <f t="shared" ca="1" si="219"/>
        <v/>
      </c>
      <c r="CX97" s="19" t="str">
        <f t="array" aca="1" ref="CX97" ca="1">IFERROR(AVERAGE(IF(('1. Database - raw'!CA$7:CC$494&gt;0)*('1. Database - raw'!$AD$7:$AD$494=$A97)*(INDIRECT($Q97,TRUE)=$O97),'1. Database - raw'!CA$7:CC$494)),"")</f>
        <v/>
      </c>
      <c r="CY97" s="33" t="str">
        <f t="array" aca="1" ref="CY97" ca="1">IFERROR(_xlfn.STDEV.S(IF(('1. Database - raw'!CA$7:CC$494&gt;0)*('1. Database - raw'!$AD$7:$AD$494=$A97)*(INDIRECT($Q97,TRUE)=$O97),'1. Database - raw'!CA$7:CC$494)),"")</f>
        <v/>
      </c>
      <c r="CZ97" s="15" t="str">
        <f t="array" aca="1" ref="CZ97" ca="1">IFERROR(IF(COUNT(IF(('1. Database - raw'!CA$7:CC$494&gt;0)*('1. Database - raw'!$AD$7:$AD$494=$A97)*(INDIRECT($Q97,TRUE)=$O97),'1. Database - raw'!CA$7:CC$494))&gt;0,COUNT(IF(('1. Database - raw'!CA$7:CC$494&gt;0)*('1. Database - raw'!$AD$7:$AD$494=$A97)*(INDIRECT($Q97,TRUE)=$O97),'1. Database - raw'!CA$7:CC$494)),""),"")</f>
        <v/>
      </c>
      <c r="DA97" s="14" t="str">
        <f t="shared" ca="1" si="220"/>
        <v/>
      </c>
      <c r="DB97" s="19" t="str">
        <f t="shared" ca="1" si="221"/>
        <v/>
      </c>
      <c r="DC97" s="19" t="str">
        <f t="shared" ca="1" si="222"/>
        <v/>
      </c>
      <c r="DD97" s="19" t="str">
        <f t="array" aca="1" ref="DD97" ca="1">IFERROR(AVERAGE(IF(('1. Database - raw'!CG$7:CI$494&gt;0)*('1. Database - raw'!$AD$7:$AD$494=$A97)*(INDIRECT($Q97,TRUE)=$O97),'1. Database - raw'!CG$7:CI$494)),"")</f>
        <v/>
      </c>
      <c r="DE97" s="33" t="str">
        <f t="array" aca="1" ref="DE97" ca="1">IFERROR(_xlfn.STDEV.S(IF(('1. Database - raw'!CG$7:CI$494&gt;0)*('1. Database - raw'!$AD$7:$AD$494=$A97)*(INDIRECT($Q97,TRUE)=$O97),'1. Database - raw'!CG$7:CI$494)),"")</f>
        <v/>
      </c>
      <c r="DF97" s="15" t="str">
        <f t="array" aca="1" ref="DF97" ca="1">IFERROR(IF(COUNT(IF(('1. Database - raw'!CG$7:CI$494&gt;0)*('1. Database - raw'!$AD$7:$AD$494=$A97)*(INDIRECT($Q97,TRUE)=$O97),'1. Database - raw'!CG$7:CI$494))&gt;0,COUNT(IF(('1. Database - raw'!CG$7:CI$494&gt;0)*('1. Database - raw'!$AD$7:$AD$494=$A97)*(INDIRECT($Q97,TRUE)=$O97),'1. Database - raw'!CG$7:CI$494)),""),"")</f>
        <v/>
      </c>
      <c r="DG97" s="14" t="str">
        <f t="shared" ca="1" si="223"/>
        <v/>
      </c>
      <c r="DH97" s="19" t="str">
        <f t="shared" ca="1" si="224"/>
        <v/>
      </c>
      <c r="DI97" s="19" t="str">
        <f t="shared" ca="1" si="225"/>
        <v/>
      </c>
      <c r="DJ97" s="19" t="str">
        <f t="array" aca="1" ref="DJ97" ca="1">IFERROR(AVERAGE(IF(('1. Database - raw'!CM$7:CO$494&gt;0)*('1. Database - raw'!$AD$7:$AD$494=$A97)*(INDIRECT($Q97,TRUE)=$O97),'1. Database - raw'!CM$7:CO$494)),"")</f>
        <v/>
      </c>
      <c r="DK97" s="33" t="str">
        <f t="array" aca="1" ref="DK97" ca="1">IFERROR(_xlfn.STDEV.S(IF(('1. Database - raw'!CM$7:CO$494&gt;0)*('1. Database - raw'!$AD$7:$AD$494=$A97)*(INDIRECT($Q97,TRUE)=$O97),'1. Database - raw'!CM$7:CO$494)),"")</f>
        <v/>
      </c>
      <c r="DL97" s="15" t="str">
        <f t="array" aca="1" ref="DL97" ca="1">IFERROR(IF(COUNT(IF(('1. Database - raw'!CM$7:CO$494&gt;0)*('1. Database - raw'!$AD$7:$AD$494=$A97)*(INDIRECT($Q97,TRUE)=$O97),'1. Database - raw'!CM$7:CO$494))&gt;0,COUNT(IF(('1. Database - raw'!CM$7:CO$494&gt;0)*('1. Database - raw'!$AD$7:$AD$494=$A97)*(INDIRECT($Q97,TRUE)=$O97),'1. Database - raw'!CM$7:CO$494)),""),"")</f>
        <v/>
      </c>
      <c r="DM97" s="14" t="str">
        <f t="shared" ca="1" si="226"/>
        <v/>
      </c>
      <c r="DN97" s="19" t="str">
        <f t="shared" ca="1" si="227"/>
        <v/>
      </c>
      <c r="DO97" s="19" t="str">
        <f t="shared" ca="1" si="228"/>
        <v/>
      </c>
      <c r="DP97" s="19" t="str">
        <f t="array" aca="1" ref="DP97" ca="1">IFERROR(AVERAGE(IF(('1. Database - raw'!CS$7:CU$494&gt;0)*('1. Database - raw'!$AD$7:$AD$494=$A97)*(INDIRECT($Q97,TRUE)=$O97),'1. Database - raw'!CS$7:CU$494)),"")</f>
        <v/>
      </c>
      <c r="DQ97" s="33" t="str">
        <f t="array" aca="1" ref="DQ97" ca="1">IFERROR(_xlfn.STDEV.S(IF(('1. Database - raw'!CS$7:CU$494&gt;0)*('1. Database - raw'!$AD$7:$AD$494=$A97)*(INDIRECT($Q97,TRUE)=$O97),'1. Database - raw'!CS$7:CU$494)),"")</f>
        <v/>
      </c>
      <c r="DR97" s="15" t="str">
        <f t="array" aca="1" ref="DR97" ca="1">IFERROR(IF(COUNT(IF(('1. Database - raw'!CS$7:CU$494&gt;0)*('1. Database - raw'!$AD$7:$AD$494=$A97)*(INDIRECT($Q97,TRUE)=$O97),'1. Database - raw'!CS$7:CU$494))&gt;0,COUNT(IF(('1. Database - raw'!CS$7:CU$494&gt;0)*('1. Database - raw'!$AD$7:$AD$494=$A97)*(INDIRECT($Q97,TRUE)=$O97),'1. Database - raw'!CS$7:CU$494)),""),"")</f>
        <v/>
      </c>
      <c r="DS97" s="14" t="str">
        <f t="shared" ca="1" si="229"/>
        <v/>
      </c>
      <c r="DT97" s="19" t="str">
        <f t="shared" ca="1" si="230"/>
        <v/>
      </c>
      <c r="DU97" s="19" t="str">
        <f t="shared" ca="1" si="231"/>
        <v/>
      </c>
      <c r="DV97" s="19" t="str">
        <f t="array" aca="1" ref="DV97" ca="1">IFERROR(AVERAGE(IF(('1. Database - raw'!CY$7:DA$494&gt;0)*('1. Database - raw'!$AD$7:$AD$494=$A97)*(INDIRECT($Q97,TRUE)=$O97),'1. Database - raw'!CY$7:DA$494)),"")</f>
        <v/>
      </c>
      <c r="DW97" s="33" t="str">
        <f t="array" aca="1" ref="DW97" ca="1">IFERROR(_xlfn.STDEV.S(IF(('1. Database - raw'!CY$7:DA$494&gt;0)*('1. Database - raw'!$AD$7:$AD$494=$A97)*(INDIRECT($Q97,TRUE)=$O97),'1. Database - raw'!CY$7:DA$494)),"")</f>
        <v/>
      </c>
      <c r="DX97" s="15" t="str">
        <f t="array" aca="1" ref="DX97" ca="1">IFERROR(IF(COUNT(IF(('1. Database - raw'!CY$7:DA$494&gt;0)*('1. Database - raw'!$AD$7:$AD$494=$A97)*(INDIRECT($Q97,TRUE)=$O97),'1. Database - raw'!CY$7:DA$494))&gt;0,COUNT(IF(('1. Database - raw'!CY$7:DA$494&gt;0)*('1. Database - raw'!$AD$7:$AD$494=$A97)*(INDIRECT($Q97,TRUE)=$O97),'1. Database - raw'!CY$7:DA$494)),""),"")</f>
        <v/>
      </c>
      <c r="DY97" s="14" t="str">
        <f t="shared" ca="1" si="232"/>
        <v/>
      </c>
      <c r="DZ97" s="19" t="str">
        <f t="shared" ca="1" si="233"/>
        <v/>
      </c>
      <c r="EA97" s="19" t="str">
        <f t="shared" ca="1" si="234"/>
        <v/>
      </c>
      <c r="EB97" s="19" t="str">
        <f t="array" aca="1" ref="EB97" ca="1">IFERROR(AVERAGE(IF(('1. Database - raw'!DE$7:DG$494&gt;0)*('1. Database - raw'!$AD$7:$AD$494=$A97)*(INDIRECT($Q97,TRUE)=$O97),'1. Database - raw'!DE$7:DG$494)),"")</f>
        <v/>
      </c>
      <c r="EC97" s="33" t="str">
        <f t="array" aca="1" ref="EC97" ca="1">IFERROR(_xlfn.STDEV.S(IF(('1. Database - raw'!DE$7:DG$494&gt;0)*('1. Database - raw'!$AD$7:$AD$494=$A97)*(INDIRECT($Q97,TRUE)=$O97),'1. Database - raw'!DE$7:DG$494)),"")</f>
        <v/>
      </c>
      <c r="ED97" s="15" t="str">
        <f t="array" aca="1" ref="ED97" ca="1">IFERROR(IF(COUNT(IF(('1. Database - raw'!DE$7:DG$494&gt;0)*('1. Database - raw'!$AD$7:$AD$494=$A97)*(INDIRECT($Q97,TRUE)=$O97),'1. Database - raw'!DE$7:DG$494))&gt;0,COUNT(IF(('1. Database - raw'!DE$7:DG$494&gt;0)*('1. Database - raw'!$AD$7:$AD$494=$A97)*(INDIRECT($Q97,TRUE)=$O97),'1. Database - raw'!DE$7:DG$494)),""),"")</f>
        <v/>
      </c>
      <c r="EE97" s="101" t="str">
        <f t="shared" ca="1" si="235"/>
        <v/>
      </c>
      <c r="EF97" s="102" t="str">
        <f t="shared" ca="1" si="236"/>
        <v/>
      </c>
      <c r="EG97" s="102" t="str">
        <f t="shared" ca="1" si="237"/>
        <v/>
      </c>
      <c r="EH97" s="102" t="str">
        <f t="array" aca="1" ref="EH97" ca="1">IFERROR(AVERAGE(IF(('1. Database - raw'!DK$7:DM$494&gt;0)*('1. Database - raw'!$AD$7:$AD$494=$A97)*(INDIRECT($Q97,TRUE)=$O97),'1. Database - raw'!DK$7:DM$494)),"")</f>
        <v/>
      </c>
      <c r="EI97" s="269" t="str">
        <f t="array" aca="1" ref="EI97" ca="1">IFERROR(_xlfn.STDEV.S(IF(('1. Database - raw'!DK$7:DM$494&gt;0)*('1. Database - raw'!$AD$7:$AD$494=$A97)*(INDIRECT($Q97,TRUE)=$O97),'1. Database - raw'!DK$7:DM$494)),"")</f>
        <v/>
      </c>
      <c r="EJ97" s="15" t="str">
        <f t="array" aca="1" ref="EJ97" ca="1">IFERROR(IF(COUNT(IF(('1. Database - raw'!DK$7:DM$494&gt;0)*('1. Database - raw'!$AD$7:$AD$494=$A97)*(INDIRECT($Q97,TRUE)=$O97),'1. Database - raw'!DK$7:DM$494))&gt;0,COUNT(IF(('1. Database - raw'!DK$7:DM$494&gt;0)*('1. Database - raw'!$AD$7:$AD$494=$A97)*(INDIRECT($Q97,TRUE)=$O97),'1. Database - raw'!DK$7:DM$494)),""),"")</f>
        <v/>
      </c>
      <c r="EK97" s="14">
        <f t="shared" ca="1" si="238"/>
        <v>46.024945703072909</v>
      </c>
      <c r="EL97" s="19">
        <f t="shared" ca="1" si="239"/>
        <v>50.285246954949592</v>
      </c>
      <c r="EM97" s="19">
        <f t="shared" ca="1" si="240"/>
        <v>48.107959432584202</v>
      </c>
      <c r="EN97" s="19">
        <f t="array" aca="1" ref="EN97" ca="1">IFERROR(AVERAGE(IF(('1. Database - raw'!DQ$7:DS$494&gt;0)*('1. Database - raw'!$AD$7:$AD$494=$A97)*(INDIRECT($Q97,TRUE)=$O97),'1. Database - raw'!DQ$7:DS$494)),"")</f>
        <v>48.61</v>
      </c>
      <c r="EO97" s="33">
        <f t="array" aca="1" ref="EO97" ca="1">IFERROR(_xlfn.STDEV.S(IF(('1. Database - raw'!DQ$7:DS$494&gt;0)*('1. Database - raw'!$AD$7:$AD$494=$A97)*(INDIRECT($Q97,TRUE)=$O97),'1. Database - raw'!DQ$7:DS$494)),"")</f>
        <v>7.0409563744328736</v>
      </c>
      <c r="EP97" s="15">
        <f t="array" aca="1" ref="EP97" ca="1">IFERROR(IF(COUNT(IF(('1. Database - raw'!DQ$7:DS$494&gt;0)*('1. Database - raw'!$AD$7:$AD$494=$A97)*(INDIRECT($Q97,TRUE)=$O97),'1. Database - raw'!DQ$7:DS$494))&gt;0,COUNT(IF(('1. Database - raw'!DQ$7:DS$494&gt;0)*('1. Database - raw'!$AD$7:$AD$494=$A97)*(INDIRECT($Q97,TRUE)=$O97),'1. Database - raw'!DQ$7:DS$494)),""),"")</f>
        <v>4</v>
      </c>
      <c r="EQ97" s="14" t="str">
        <f t="shared" ca="1" si="241"/>
        <v/>
      </c>
      <c r="ER97" s="19" t="str">
        <f t="shared" ca="1" si="242"/>
        <v/>
      </c>
      <c r="ES97" s="19" t="str">
        <f t="shared" ca="1" si="243"/>
        <v/>
      </c>
      <c r="ET97" s="19" t="str">
        <f t="array" aca="1" ref="ET97" ca="1">IFERROR(AVERAGE(IF(('1. Database - raw'!DW$7:DY$494&gt;0)*('1. Database - raw'!$AD$7:$AD$494=$A97)*(INDIRECT($Q97,TRUE)=$O97),'1. Database - raw'!DW$7:DY$494)),"")</f>
        <v/>
      </c>
      <c r="EU97" s="33" t="str">
        <f t="array" aca="1" ref="EU97" ca="1">IFERROR(_xlfn.STDEV.S(IF(('1. Database - raw'!DW$7:DY$494&gt;0)*('1. Database - raw'!$AD$7:$AD$494=$A97)*(INDIRECT($Q97,TRUE)=$O97),'1. Database - raw'!DW$7:DY$494)),"")</f>
        <v/>
      </c>
      <c r="EV97" s="15" t="str">
        <f t="array" aca="1" ref="EV97" ca="1">IFERROR(IF(COUNT(IF(('1. Database - raw'!DW$7:DY$494&gt;0)*('1. Database - raw'!$AD$7:$AD$494=$A97)*(INDIRECT($Q97,TRUE)=$O97),'1. Database - raw'!DW$7:DY$494))&gt;0,COUNT(IF(('1. Database - raw'!DW$7:DY$494&gt;0)*('1. Database - raw'!$AD$7:$AD$494=$A97)*(INDIRECT($Q97,TRUE)=$O97),'1. Database - raw'!DW$7:DY$494)),""),"")</f>
        <v/>
      </c>
      <c r="EW97" s="14" t="str">
        <f t="shared" ca="1" si="244"/>
        <v/>
      </c>
      <c r="EX97" s="19" t="str">
        <f t="shared" ca="1" si="245"/>
        <v/>
      </c>
      <c r="EY97" s="19" t="str">
        <f t="shared" ca="1" si="246"/>
        <v/>
      </c>
      <c r="EZ97" s="19" t="str">
        <f t="array" aca="1" ref="EZ97" ca="1">IFERROR(AVERAGE(IF(('1. Database - raw'!EC$7:EE$494&gt;0)*('1. Database - raw'!$AD$7:$AD$494=$A97)*(INDIRECT($Q97,TRUE)=$O97),'1. Database - raw'!EC$7:EE$494)),"")</f>
        <v/>
      </c>
      <c r="FA97" s="33" t="str">
        <f t="array" aca="1" ref="FA97" ca="1">IFERROR(_xlfn.STDEV.S(IF(('1. Database - raw'!EC$7:EE$494&gt;0)*('1. Database - raw'!$AD$7:$AD$494=$A97)*(INDIRECT($Q97,TRUE)=$O97),'1. Database - raw'!EC$7:EE$494)),"")</f>
        <v/>
      </c>
      <c r="FB97" s="15" t="str">
        <f t="array" aca="1" ref="FB97" ca="1">IFERROR(IF(COUNT(IF(('1. Database - raw'!EC$7:EE$494&gt;0)*('1. Database - raw'!$AD$7:$AD$494=$A97)*(INDIRECT($Q97,TRUE)=$O97),'1. Database - raw'!EC$7:EE$494))&gt;0,COUNT(IF(('1. Database - raw'!EC$7:EE$494&gt;0)*('1. Database - raw'!$AD$7:$AD$494=$A97)*(INDIRECT($Q97,TRUE)=$O97),'1. Database - raw'!EC$7:EE$494)),""),"")</f>
        <v/>
      </c>
      <c r="FC97" s="14" t="str">
        <f t="shared" ca="1" si="247"/>
        <v/>
      </c>
      <c r="FD97" s="19" t="str">
        <f t="shared" ca="1" si="248"/>
        <v/>
      </c>
      <c r="FE97" s="19" t="str">
        <f t="shared" ca="1" si="249"/>
        <v/>
      </c>
      <c r="FF97" s="19" t="str">
        <f t="array" aca="1" ref="FF97" ca="1">IFERROR(AVERAGE(IF(('1. Database - raw'!EI$7:EK$494&gt;0)*('1. Database - raw'!$AD$7:$AD$494=$A97)*(INDIRECT($Q97,TRUE)=$O97),'1. Database - raw'!EI$7:EK$494)),"")</f>
        <v/>
      </c>
      <c r="FG97" s="33" t="str">
        <f t="array" aca="1" ref="FG97" ca="1">IFERROR(_xlfn.STDEV.S(IF(('1. Database - raw'!EI$7:EK$494&gt;0)*('1. Database - raw'!$AD$7:$AD$494=$A97)*(INDIRECT($Q97,TRUE)=$O97),'1. Database - raw'!EI$7:EK$494)),"")</f>
        <v/>
      </c>
      <c r="FH97" s="15" t="str">
        <f t="array" aca="1" ref="FH97" ca="1">IFERROR(IF(COUNT(IF(('1. Database - raw'!EI$7:EK$494&gt;0)*('1. Database - raw'!$AD$7:$AD$494=$A97)*(INDIRECT($Q97,TRUE)=$O97),'1. Database - raw'!EI$7:EK$494))&gt;0,COUNT(IF(('1. Database - raw'!EI$7:EK$494&gt;0)*('1. Database - raw'!$AD$7:$AD$494=$A97)*(INDIRECT($Q97,TRUE)=$O97),'1. Database - raw'!EI$7:EK$494)),""),"")</f>
        <v/>
      </c>
      <c r="FI97" s="14" t="str">
        <f t="shared" ca="1" si="250"/>
        <v/>
      </c>
      <c r="FJ97" s="19" t="str">
        <f t="shared" ca="1" si="251"/>
        <v/>
      </c>
      <c r="FK97" s="19" t="str">
        <f t="shared" ca="1" si="252"/>
        <v/>
      </c>
      <c r="FL97" s="19" t="str">
        <f t="array" aca="1" ref="FL97" ca="1">IFERROR(AVERAGE(IF(('1. Database - raw'!EO$7:EQ$494&gt;0)*('1. Database - raw'!$AD$7:$AD$494=$A97)*(INDIRECT($Q97,TRUE)=$O97),'1. Database - raw'!EO$7:EQ$494)),"")</f>
        <v/>
      </c>
      <c r="FM97" s="33" t="str">
        <f t="array" aca="1" ref="FM97" ca="1">IFERROR(_xlfn.STDEV.S(IF(('1. Database - raw'!EO$7:EQ$494&gt;0)*('1. Database - raw'!$AD$7:$AD$494=$A97)*(INDIRECT($Q97,TRUE)=$O97),'1. Database - raw'!EO$7:EQ$494)),"")</f>
        <v/>
      </c>
      <c r="FN97" s="15" t="str">
        <f t="array" aca="1" ref="FN97" ca="1">IFERROR(IF(COUNT(IF(('1. Database - raw'!EO$7:EQ$494&gt;0)*('1. Database - raw'!$AD$7:$AD$494=$A97)*(INDIRECT($Q97,TRUE)=$O97),'1. Database - raw'!EO$7:EQ$494))&gt;0,COUNT(IF(('1. Database - raw'!EO$7:EQ$494&gt;0)*('1. Database - raw'!$AD$7:$AD$494=$A97)*(INDIRECT($Q97,TRUE)=$O97),'1. Database - raw'!EO$7:EQ$494)),""),"")</f>
        <v/>
      </c>
      <c r="FO97" s="14" t="str">
        <f t="shared" ca="1" si="253"/>
        <v/>
      </c>
      <c r="FP97" s="19" t="str">
        <f t="shared" ca="1" si="254"/>
        <v/>
      </c>
      <c r="FQ97" s="19" t="str">
        <f t="shared" ca="1" si="255"/>
        <v/>
      </c>
      <c r="FR97" s="19" t="str">
        <f t="array" aca="1" ref="FR97" ca="1">IFERROR(AVERAGE(IF(('1. Database - raw'!EU$7:EW$494&gt;0)*('1. Database - raw'!$AD$7:$AD$494=$A97)*(INDIRECT($Q97,TRUE)=$O97),'1. Database - raw'!EU$7:EW$494)),"")</f>
        <v/>
      </c>
      <c r="FS97" s="33" t="str">
        <f t="array" aca="1" ref="FS97" ca="1">IFERROR(_xlfn.STDEV.S(IF(('1. Database - raw'!EU$7:EW$494&gt;0)*('1. Database - raw'!$AD$7:$AD$494=$A97)*(INDIRECT($Q97,TRUE)=$O97),'1. Database - raw'!EU$7:EW$494)),"")</f>
        <v/>
      </c>
      <c r="FT97" s="15" t="str">
        <f t="array" aca="1" ref="FT97" ca="1">IFERROR(IF(COUNT(IF(('1. Database - raw'!EU$7:EW$494&gt;0)*('1. Database - raw'!$AD$7:$AD$494=$A97)*(INDIRECT($Q97,TRUE)=$O97),'1. Database - raw'!EU$7:EW$494))&gt;0,COUNT(IF(('1. Database - raw'!EU$7:EW$494&gt;0)*('1. Database - raw'!$AD$7:$AD$494=$A97)*(INDIRECT($Q97,TRUE)=$O97),'1. Database - raw'!EU$7:EW$494)),""),"")</f>
        <v/>
      </c>
      <c r="FU97" s="14" t="str">
        <f t="shared" ca="1" si="256"/>
        <v/>
      </c>
      <c r="FV97" s="19" t="str">
        <f t="shared" ca="1" si="257"/>
        <v/>
      </c>
      <c r="FW97" s="19" t="str">
        <f t="shared" ca="1" si="258"/>
        <v/>
      </c>
      <c r="FX97" s="19" t="str">
        <f t="array" aca="1" ref="FX97" ca="1">IFERROR(AVERAGE(IF(('1. Database - raw'!FA$7:FC$494&gt;0)*('1. Database - raw'!$AD$7:$AD$494=$A97)*(INDIRECT($Q97,TRUE)=$O97),'1. Database - raw'!FA$7:FC$494)),"")</f>
        <v/>
      </c>
      <c r="FY97" s="33" t="str">
        <f t="array" aca="1" ref="FY97" ca="1">IFERROR(_xlfn.STDEV.S(IF(('1. Database - raw'!FA$7:FC$494&gt;0)*('1. Database - raw'!$AD$7:$AD$494=$A97)*(INDIRECT($Q97,TRUE)=$O97),'1. Database - raw'!FA$7:FC$494)),"")</f>
        <v/>
      </c>
      <c r="FZ97" s="15" t="str">
        <f t="array" aca="1" ref="FZ97" ca="1">IFERROR(IF(COUNT(IF(('1. Database - raw'!FA$7:FC$494&gt;0)*('1. Database - raw'!$AD$7:$AD$494=$A97)*(INDIRECT($Q97,TRUE)=$O97),'1. Database - raw'!FA$7:FC$494))&gt;0,COUNT(IF(('1. Database - raw'!FA$7:FC$494&gt;0)*('1. Database - raw'!$AD$7:$AD$494=$A97)*(INDIRECT($Q97,TRUE)=$O97),'1. Database - raw'!FA$7:FC$494)),""),"")</f>
        <v/>
      </c>
      <c r="GA97" s="14" t="str">
        <f t="shared" ca="1" si="259"/>
        <v/>
      </c>
      <c r="GB97" s="19" t="str">
        <f t="shared" ca="1" si="260"/>
        <v/>
      </c>
      <c r="GC97" s="19" t="str">
        <f t="shared" ca="1" si="261"/>
        <v/>
      </c>
      <c r="GD97" s="19" t="str">
        <f t="array" aca="1" ref="GD97" ca="1">IFERROR(AVERAGE(IF(('1. Database - raw'!FG$7:FI$494&gt;0)*('1. Database - raw'!$AD$7:$AD$494=$A97)*(INDIRECT($Q97,TRUE)=$O97),'1. Database - raw'!FG$7:FI$494)),"")</f>
        <v/>
      </c>
      <c r="GE97" s="33" t="str">
        <f t="array" aca="1" ref="GE97" ca="1">IFERROR(_xlfn.STDEV.S(IF(('1. Database - raw'!FG$7:FI$494&gt;0)*('1. Database - raw'!$AD$7:$AD$494=$A97)*(INDIRECT($Q97,TRUE)=$O97),'1. Database - raw'!FG$7:FI$494)),"")</f>
        <v/>
      </c>
      <c r="GF97" s="15" t="str">
        <f t="array" aca="1" ref="GF97" ca="1">IFERROR(IF(COUNT(IF(('1. Database - raw'!FG$7:FI$494&gt;0)*('1. Database - raw'!$AD$7:$AD$494=$A97)*(INDIRECT($Q97,TRUE)=$O97),'1. Database - raw'!FG$7:FI$494))&gt;0,COUNT(IF(('1. Database - raw'!FG$7:FI$494&gt;0)*('1. Database - raw'!$AD$7:$AD$494=$A97)*(INDIRECT($Q97,TRUE)=$O97),'1. Database - raw'!FG$7:FI$494)),""),"")</f>
        <v/>
      </c>
      <c r="GG97" s="14" t="str">
        <f t="shared" ca="1" si="262"/>
        <v/>
      </c>
      <c r="GH97" s="19" t="str">
        <f t="shared" ca="1" si="263"/>
        <v/>
      </c>
      <c r="GI97" s="19" t="str">
        <f t="shared" ca="1" si="264"/>
        <v/>
      </c>
      <c r="GJ97" s="19" t="str">
        <f t="array" aca="1" ref="GJ97" ca="1">IFERROR(AVERAGE(IF(('1. Database - raw'!FM$7:FO$494&gt;0)*('1. Database - raw'!$AD$7:$AD$494=$A97)*(INDIRECT($Q97,TRUE)=$O97),'1. Database - raw'!FM$7:FO$494)),"")</f>
        <v/>
      </c>
      <c r="GK97" s="33" t="str">
        <f t="array" aca="1" ref="GK97" ca="1">IFERROR(_xlfn.STDEV.S(IF(('1. Database - raw'!FM$7:FO$494&gt;0)*('1. Database - raw'!$AD$7:$AD$494=$A97)*(INDIRECT($Q97,TRUE)=$O97),'1. Database - raw'!FM$7:FO$494)),"")</f>
        <v/>
      </c>
      <c r="GL97" s="15" t="str">
        <f t="array" aca="1" ref="GL97" ca="1">IFERROR(IF(COUNT(IF(('1. Database - raw'!FM$7:FO$494&gt;0)*('1. Database - raw'!$AD$7:$AD$494=$A97)*(INDIRECT($Q97,TRUE)=$O97),'1. Database - raw'!FM$7:FO$494))&gt;0,COUNT(IF(('1. Database - raw'!FM$7:FO$494&gt;0)*('1. Database - raw'!$AD$7:$AD$494=$A97)*(INDIRECT($Q97,TRUE)=$O97),'1. Database - raw'!FM$7:FO$494)),""),"")</f>
        <v/>
      </c>
      <c r="GM97" s="14">
        <f t="shared" ca="1" si="265"/>
        <v>72.219546744283718</v>
      </c>
      <c r="GN97" s="19">
        <f t="shared" ca="1" si="266"/>
        <v>111.52988133628659</v>
      </c>
      <c r="GO97" s="19">
        <f t="shared" ca="1" si="267"/>
        <v>89.747632161246273</v>
      </c>
      <c r="GP97" s="19">
        <f t="array" aca="1" ref="GP97" ca="1">IFERROR(AVERAGE(IF(('1. Database - raw'!FS$7:FU$494&gt;0)*('1. Database - raw'!$AD$7:$AD$494=$A97)*(INDIRECT($Q97,TRUE)=$O97),'1. Database - raw'!FS$7:FU$494)),"")</f>
        <v>94.44</v>
      </c>
      <c r="GQ97" s="33">
        <f t="array" aca="1" ref="GQ97" ca="1">IFERROR(_xlfn.STDEV.S(IF(('1. Database - raw'!FS$7:FU$494&gt;0)*('1. Database - raw'!$AD$7:$AD$494=$A97)*(INDIRECT($Q97,TRUE)=$O97),'1. Database - raw'!FS$7:FU$494)),"")</f>
        <v>30.935649338586703</v>
      </c>
      <c r="GR97" s="15">
        <f t="array" aca="1" ref="GR97" ca="1">IFERROR(IF(COUNT(IF(('1. Database - raw'!FS$7:FU$494&gt;0)*('1. Database - raw'!$AD$7:$AD$494=$A97)*(INDIRECT($Q97,TRUE)=$O97),'1. Database - raw'!FS$7:FU$494))&gt;0,COUNT(IF(('1. Database - raw'!FS$7:FU$494&gt;0)*('1. Database - raw'!$AD$7:$AD$494=$A97)*(INDIRECT($Q97,TRUE)=$O97),'1. Database - raw'!FS$7:FU$494)),""),"")</f>
        <v>4</v>
      </c>
      <c r="GS97" s="14" t="str">
        <f t="shared" ca="1" si="268"/>
        <v/>
      </c>
      <c r="GT97" s="19" t="str">
        <f t="shared" ca="1" si="269"/>
        <v/>
      </c>
      <c r="GU97" s="19" t="str">
        <f t="shared" ca="1" si="270"/>
        <v/>
      </c>
      <c r="GV97" s="19" t="str">
        <f t="array" aca="1" ref="GV97" ca="1">IFERROR(AVERAGE(IF(('1. Database - raw'!FY$7:GA$494&gt;0)*('1. Database - raw'!$AD$7:$AD$494=$A97)*(INDIRECT($Q97,TRUE)=$O97),'1. Database - raw'!FY$7:GA$494)),"")</f>
        <v/>
      </c>
      <c r="GW97" s="33" t="str">
        <f t="array" aca="1" ref="GW97" ca="1">IFERROR(_xlfn.STDEV.S(IF(('1. Database - raw'!FY$7:GA$494&gt;0)*('1. Database - raw'!$AD$7:$AD$494=$A97)*(INDIRECT($Q97,TRUE)=$O97),'1. Database - raw'!FY$7:GA$494)),"")</f>
        <v/>
      </c>
      <c r="GX97" s="15" t="str">
        <f t="array" aca="1" ref="GX97" ca="1">IFERROR(IF(COUNT(IF(('1. Database - raw'!FY$7:GA$494&gt;0)*('1. Database - raw'!$AD$7:$AD$494=$A97)*(INDIRECT($Q97,TRUE)=$O97),'1. Database - raw'!FY$7:GA$494))&gt;0,COUNT(IF(('1. Database - raw'!FY$7:GA$494&gt;0)*('1. Database - raw'!$AD$7:$AD$494=$A97)*(INDIRECT($Q97,TRUE)=$O97),'1. Database - raw'!FY$7:GA$494)),""),"")</f>
        <v/>
      </c>
      <c r="GY97" s="14" t="str">
        <f t="shared" ca="1" si="271"/>
        <v/>
      </c>
      <c r="GZ97" s="19" t="str">
        <f t="shared" ca="1" si="272"/>
        <v/>
      </c>
      <c r="HA97" s="19" t="str">
        <f t="shared" ca="1" si="273"/>
        <v/>
      </c>
      <c r="HB97" s="19" t="str">
        <f t="array" aca="1" ref="HB97" ca="1">IFERROR(AVERAGE(IF(('1. Database - raw'!GE$7:GG$494&gt;0)*('1. Database - raw'!$AD$7:$AD$494=$A97)*(INDIRECT($Q97,TRUE)=$O97),'1. Database - raw'!GE$7:GG$494)),"")</f>
        <v/>
      </c>
      <c r="HC97" s="33" t="str">
        <f t="array" aca="1" ref="HC97" ca="1">IFERROR(_xlfn.STDEV.S(IF(('1. Database - raw'!GE$7:GG$494&gt;0)*('1. Database - raw'!$AD$7:$AD$494=$A97)*(INDIRECT($Q97,TRUE)=$O97),'1. Database - raw'!GE$7:GG$494)),"")</f>
        <v/>
      </c>
      <c r="HD97" s="15" t="str">
        <f t="array" aca="1" ref="HD97" ca="1">IFERROR(IF(COUNT(IF(('1. Database - raw'!GE$7:GG$494&gt;0)*('1. Database - raw'!$AD$7:$AD$494=$A97)*(INDIRECT($Q97,TRUE)=$O97),'1. Database - raw'!GE$7:GG$494))&gt;0,COUNT(IF(('1. Database - raw'!GE$7:GG$494&gt;0)*('1. Database - raw'!$AD$7:$AD$494=$A97)*(INDIRECT($Q97,TRUE)=$O97),'1. Database - raw'!GE$7:GG$494)),""),"")</f>
        <v/>
      </c>
      <c r="HE97" s="14" t="str">
        <f t="shared" ca="1" si="274"/>
        <v/>
      </c>
      <c r="HF97" s="19" t="str">
        <f t="shared" ca="1" si="275"/>
        <v/>
      </c>
      <c r="HG97" s="19" t="str">
        <f t="shared" ca="1" si="276"/>
        <v/>
      </c>
      <c r="HH97" s="19" t="str">
        <f t="array" aca="1" ref="HH97" ca="1">IFERROR(AVERAGE(IF(('1. Database - raw'!GK$7:GM$494&gt;0)*('1. Database - raw'!$AD$7:$AD$494=$A97)*(INDIRECT($Q97,TRUE)=$O97),'1. Database - raw'!GK$7:GM$494)),"")</f>
        <v/>
      </c>
      <c r="HI97" s="33" t="str">
        <f t="array" aca="1" ref="HI97" ca="1">IFERROR(_xlfn.STDEV.S(IF(('1. Database - raw'!GK$7:GM$494&gt;0)*('1. Database - raw'!$AD$7:$AD$494=$A97)*(INDIRECT($Q97,TRUE)=$O97),'1. Database - raw'!GK$7:GM$494)),"")</f>
        <v/>
      </c>
      <c r="HJ97" s="15" t="str">
        <f t="array" aca="1" ref="HJ97" ca="1">IFERROR(IF(COUNT(IF(('1. Database - raw'!GK$7:GM$494&gt;0)*('1. Database - raw'!$AD$7:$AD$494=$A97)*(INDIRECT($Q97,TRUE)=$O97),'1. Database - raw'!GK$7:GM$494))&gt;0,COUNT(IF(('1. Database - raw'!GK$7:GM$494&gt;0)*('1. Database - raw'!$AD$7:$AD$494=$A97)*(INDIRECT($Q97,TRUE)=$O97),'1. Database - raw'!GK$7:GM$494)),""),"")</f>
        <v/>
      </c>
      <c r="HK97" s="14" t="str">
        <f t="shared" ca="1" si="277"/>
        <v/>
      </c>
      <c r="HL97" s="19" t="str">
        <f t="shared" ca="1" si="278"/>
        <v/>
      </c>
      <c r="HM97" s="19" t="str">
        <f t="shared" ca="1" si="279"/>
        <v/>
      </c>
      <c r="HN97" s="19" t="str">
        <f t="array" aca="1" ref="HN97" ca="1">IFERROR(AVERAGE(IF(('1. Database - raw'!GQ$7:GS$494&gt;0)*('1. Database - raw'!$AD$7:$AD$494=$A97)*(INDIRECT($Q97,TRUE)=$O97),'1. Database - raw'!GQ$7:GS$494)),"")</f>
        <v/>
      </c>
      <c r="HO97" s="33" t="str">
        <f t="array" aca="1" ref="HO97" ca="1">IFERROR(_xlfn.STDEV.S(IF(('1. Database - raw'!GQ$7:GS$494&gt;0)*('1. Database - raw'!$AD$7:$AD$494=$A97)*(INDIRECT($Q97,TRUE)=$O97),'1. Database - raw'!GQ$7:GS$494)),"")</f>
        <v/>
      </c>
      <c r="HP97" s="15" t="str">
        <f t="array" aca="1" ref="HP97" ca="1">IFERROR(IF(COUNT(IF(('1. Database - raw'!GQ$7:GS$494&gt;0)*('1. Database - raw'!$AD$7:$AD$494=$A97)*(INDIRECT($Q97,TRUE)=$O97),'1. Database - raw'!GQ$7:GS$494))&gt;0,COUNT(IF(('1. Database - raw'!GQ$7:GS$494&gt;0)*('1. Database - raw'!$AD$7:$AD$494=$A97)*(INDIRECT($Q97,TRUE)=$O97),'1. Database - raw'!GQ$7:GS$494)),""),"")</f>
        <v/>
      </c>
      <c r="HQ97" s="14" t="str">
        <f t="shared" ca="1" si="280"/>
        <v/>
      </c>
      <c r="HR97" s="19" t="str">
        <f t="shared" ca="1" si="281"/>
        <v/>
      </c>
      <c r="HS97" s="19" t="str">
        <f t="shared" ca="1" si="282"/>
        <v/>
      </c>
      <c r="HT97" s="19" t="str">
        <f t="array" aca="1" ref="HT97" ca="1">IFERROR(AVERAGE(IF(('1. Database - raw'!GW$7:GY$494&gt;0)*('1. Database - raw'!$AD$7:$AD$494=$A97)*(INDIRECT($Q97,TRUE)=$O97),'1. Database - raw'!GW$7:GY$494)),"")</f>
        <v/>
      </c>
      <c r="HU97" s="33" t="str">
        <f t="array" aca="1" ref="HU97" ca="1">IFERROR(_xlfn.STDEV.S(IF(('1. Database - raw'!GW$7:GY$494&gt;0)*('1. Database - raw'!$AD$7:$AD$494=$A97)*(INDIRECT($Q97,TRUE)=$O97),'1. Database - raw'!GW$7:GY$494)),"")</f>
        <v/>
      </c>
      <c r="HV97" s="15" t="str">
        <f t="array" aca="1" ref="HV97" ca="1">IFERROR(IF(COUNT(IF(('1. Database - raw'!GW$7:GY$494&gt;0)*('1. Database - raw'!$AD$7:$AD$494=$A97)*(INDIRECT($Q97,TRUE)=$O97),'1. Database - raw'!GW$7:GY$494))&gt;0,COUNT(IF(('1. Database - raw'!GW$7:GY$494&gt;0)*('1. Database - raw'!$AD$7:$AD$494=$A97)*(INDIRECT($Q97,TRUE)=$O97),'1. Database - raw'!GW$7:GY$494)),""),"")</f>
        <v/>
      </c>
      <c r="HW97" s="14" t="str">
        <f t="shared" ca="1" si="283"/>
        <v/>
      </c>
      <c r="HX97" s="19" t="str">
        <f t="shared" ca="1" si="284"/>
        <v/>
      </c>
      <c r="HY97" s="19" t="str">
        <f t="shared" ca="1" si="285"/>
        <v/>
      </c>
      <c r="HZ97" s="19" t="str">
        <f t="array" aca="1" ref="HZ97" ca="1">IFERROR(AVERAGE(IF(('1. Database - raw'!HC$7:HE$494&gt;0)*('1. Database - raw'!$AD$7:$AD$494=$A97)*(INDIRECT($Q97,TRUE)=$O97),'1. Database - raw'!HC$7:HE$494)),"")</f>
        <v/>
      </c>
      <c r="IA97" s="33" t="str">
        <f t="array" aca="1" ref="IA97" ca="1">IFERROR(_xlfn.STDEV.S(IF(('1. Database - raw'!HC$7:HE$494&gt;0)*('1. Database - raw'!$AD$7:$AD$494=$A97)*(INDIRECT($Q97,TRUE)=$O97),'1. Database - raw'!HC$7:HE$494)),"")</f>
        <v/>
      </c>
      <c r="IB97" s="15" t="str">
        <f t="array" aca="1" ref="IB97" ca="1">IFERROR(IF(COUNT(IF(('1. Database - raw'!HC$7:HE$494&gt;0)*('1. Database - raw'!$AD$7:$AD$494=$A97)*(INDIRECT($Q97,TRUE)=$O97),'1. Database - raw'!HC$7:HE$494))&gt;0,COUNT(IF(('1. Database - raw'!HC$7:HE$494&gt;0)*('1. Database - raw'!$AD$7:$AD$494=$A97)*(INDIRECT($Q97,TRUE)=$O97),'1. Database - raw'!HC$7:HE$494)),""),"")</f>
        <v/>
      </c>
      <c r="IC97" s="14" t="str">
        <f t="shared" ca="1" si="286"/>
        <v/>
      </c>
      <c r="ID97" s="19" t="str">
        <f t="shared" ca="1" si="287"/>
        <v/>
      </c>
      <c r="IE97" s="19" t="str">
        <f t="shared" ca="1" si="288"/>
        <v/>
      </c>
      <c r="IF97" s="19" t="str">
        <f t="array" aca="1" ref="IF97" ca="1">IFERROR(AVERAGE(IF(('1. Database - raw'!HI$7:HK$494&gt;0)*('1. Database - raw'!$AD$7:$AD$494=$A97)*(INDIRECT($Q97,TRUE)=$O97),'1. Database - raw'!HI$7:HK$494)),"")</f>
        <v/>
      </c>
      <c r="IG97" s="33" t="str">
        <f t="array" aca="1" ref="IG97" ca="1">IFERROR(_xlfn.STDEV.S(IF(('1. Database - raw'!HI$7:HK$494&gt;0)*('1. Database - raw'!$AD$7:$AD$494=$A97)*(INDIRECT($Q97,TRUE)=$O97),'1. Database - raw'!HI$7:HK$494)),"")</f>
        <v/>
      </c>
      <c r="IH97" s="15" t="str">
        <f t="array" aca="1" ref="IH97" ca="1">IFERROR(IF(COUNT(IF(('1. Database - raw'!HI$7:HK$494&gt;0)*('1. Database - raw'!$AD$7:$AD$494=$A97)*(INDIRECT($Q97,TRUE)=$O97),'1. Database - raw'!HI$7:HK$494))&gt;0,COUNT(IF(('1. Database - raw'!HI$7:HK$494&gt;0)*('1. Database - raw'!$AD$7:$AD$494=$A97)*(INDIRECT($Q97,TRUE)=$O97),'1. Database - raw'!HI$7:HK$494)),""),"")</f>
        <v/>
      </c>
      <c r="II97" s="14" t="str">
        <f t="shared" ca="1" si="289"/>
        <v/>
      </c>
      <c r="IJ97" s="19" t="str">
        <f t="shared" ca="1" si="290"/>
        <v/>
      </c>
      <c r="IK97" s="19" t="str">
        <f t="shared" ca="1" si="291"/>
        <v/>
      </c>
      <c r="IL97" s="19" t="str">
        <f t="array" aca="1" ref="IL97" ca="1">IFERROR(AVERAGE(IF(('1. Database - raw'!HO$7:HQ$494&gt;0)*('1. Database - raw'!$AD$7:$AD$494=$A97)*(INDIRECT($Q97,TRUE)=$O97),'1. Database - raw'!HO$7:HQ$494)),"")</f>
        <v/>
      </c>
      <c r="IM97" s="33" t="str">
        <f t="array" aca="1" ref="IM97" ca="1">IFERROR(_xlfn.STDEV.S(IF(('1. Database - raw'!HO$7:HQ$494&gt;0)*('1. Database - raw'!$AD$7:$AD$494=$A97)*(INDIRECT($Q97,TRUE)=$O97),'1. Database - raw'!HO$7:HQ$494)),"")</f>
        <v/>
      </c>
      <c r="IN97" s="15" t="str">
        <f t="array" aca="1" ref="IN97" ca="1">IFERROR(IF(COUNT(IF(('1. Database - raw'!HO$7:HQ$494&gt;0)*('1. Database - raw'!$AD$7:$AD$494=$A97)*(INDIRECT($Q97,TRUE)=$O97),'1. Database - raw'!HO$7:HQ$494))&gt;0,COUNT(IF(('1. Database - raw'!HO$7:HQ$494&gt;0)*('1. Database - raw'!$AD$7:$AD$494=$A97)*(INDIRECT($Q97,TRUE)=$O97),'1. Database - raw'!HO$7:HQ$494)),""),"")</f>
        <v/>
      </c>
      <c r="IO97" s="14" t="str">
        <f t="shared" ca="1" si="292"/>
        <v/>
      </c>
      <c r="IP97" s="19" t="str">
        <f t="shared" ca="1" si="293"/>
        <v/>
      </c>
      <c r="IQ97" s="19" t="str">
        <f t="shared" ca="1" si="294"/>
        <v/>
      </c>
      <c r="IR97" s="19">
        <f t="array" aca="1" ref="IR97" ca="1">IFERROR(AVERAGE(IF(('1. Database - raw'!HU$7:HW$494&gt;0)*('1. Database - raw'!$AD$7:$AD$494=$A97)*(INDIRECT($Q97,TRUE)=$O97),'1. Database - raw'!HU$7:HW$494)),"")</f>
        <v>64.8</v>
      </c>
      <c r="IS97" s="33" t="str">
        <f t="array" aca="1" ref="IS97" ca="1">IFERROR(_xlfn.STDEV.S(IF(('1. Database - raw'!HU$7:HW$494&gt;0)*('1. Database - raw'!$AD$7:$AD$494=$A97)*(INDIRECT($Q97,TRUE)=$O97),'1. Database - raw'!HU$7:HW$494)),"")</f>
        <v/>
      </c>
      <c r="IT97" s="15">
        <f t="array" aca="1" ref="IT97" ca="1">IFERROR(IF(COUNT(IF(('1. Database - raw'!HU$7:HW$494&gt;0)*('1. Database - raw'!$AD$7:$AD$494=$A97)*(INDIRECT($Q97,TRUE)=$O97),'1. Database - raw'!HU$7:HW$494))&gt;0,COUNT(IF(('1. Database - raw'!HU$7:HW$494&gt;0)*('1. Database - raw'!$AD$7:$AD$494=$A97)*(INDIRECT($Q97,TRUE)=$O97),'1. Database - raw'!HU$7:HW$494)),""),"")</f>
        <v>1</v>
      </c>
      <c r="IU97" s="14" t="str">
        <f t="shared" ca="1" si="295"/>
        <v/>
      </c>
      <c r="IV97" s="19" t="str">
        <f t="shared" ca="1" si="296"/>
        <v/>
      </c>
      <c r="IW97" s="19" t="str">
        <f t="shared" ca="1" si="297"/>
        <v/>
      </c>
      <c r="IX97" s="19" t="str">
        <f t="array" aca="1" ref="IX97" ca="1">IFERROR(AVERAGE(IF(('1. Database - raw'!IA$7:IC$494&gt;0)*('1. Database - raw'!$AD$7:$AD$494=$A97)*(INDIRECT($Q97,TRUE)=$O97),'1. Database - raw'!IA$7:IC$494)),"")</f>
        <v/>
      </c>
      <c r="IY97" s="33" t="str">
        <f t="array" aca="1" ref="IY97" ca="1">IFERROR(_xlfn.STDEV.S(IF(('1. Database - raw'!IA$7:IC$494&gt;0)*('1. Database - raw'!$AD$7:$AD$494=$A97)*(INDIRECT($Q97,TRUE)=$O97),'1. Database - raw'!IA$7:IC$494)),"")</f>
        <v/>
      </c>
      <c r="IZ97" s="15" t="str">
        <f t="array" aca="1" ref="IZ97" ca="1">IFERROR(IF(COUNT(IF(('1. Database - raw'!IA$7:IC$494&gt;0)*('1. Database - raw'!$AD$7:$AD$494=$A97)*(INDIRECT($Q97,TRUE)=$O97),'1. Database - raw'!IA$7:IC$494))&gt;0,COUNT(IF(('1. Database - raw'!IA$7:IC$494&gt;0)*('1. Database - raw'!$AD$7:$AD$494=$A97)*(INDIRECT($Q97,TRUE)=$O97),'1. Database - raw'!IA$7:IC$494)),""),"")</f>
        <v/>
      </c>
      <c r="JA97" s="14" t="str">
        <f t="shared" ca="1" si="298"/>
        <v/>
      </c>
      <c r="JB97" s="19" t="str">
        <f t="shared" ca="1" si="299"/>
        <v/>
      </c>
      <c r="JC97" s="19" t="str">
        <f t="shared" ca="1" si="300"/>
        <v/>
      </c>
      <c r="JD97" s="19">
        <f t="array" aca="1" ref="JD97" ca="1">IFERROR(AVERAGE(IF(('1. Database - raw'!IG$7:II$494&gt;0)*('1. Database - raw'!$AD$7:$AD$494=$A97)*(INDIRECT($Q97,TRUE)=$O97),'1. Database - raw'!IG$7:II$494)),"")</f>
        <v>84.24</v>
      </c>
      <c r="JE97" s="33" t="str">
        <f t="array" aca="1" ref="JE97" ca="1">IFERROR(_xlfn.STDEV.S(IF(('1. Database - raw'!IG$7:II$494&gt;0)*('1. Database - raw'!$AD$7:$AD$494=$A97)*(INDIRECT($Q97,TRUE)=$O97),'1. Database - raw'!IG$7:II$494)),"")</f>
        <v/>
      </c>
      <c r="JF97" s="15">
        <f t="array" aca="1" ref="JF97" ca="1">IFERROR(IF(COUNT(IF(('1. Database - raw'!IG$7:II$494&gt;0)*('1. Database - raw'!$AD$7:$AD$494=$A97)*(INDIRECT($Q97,TRUE)=$O97),'1. Database - raw'!IG$7:II$494))&gt;0,COUNT(IF(('1. Database - raw'!IG$7:II$494&gt;0)*('1. Database - raw'!$AD$7:$AD$494=$A97)*(INDIRECT($Q97,TRUE)=$O97),'1. Database - raw'!IG$7:II$494)),""),"")</f>
        <v>1</v>
      </c>
      <c r="JG97" s="145">
        <f t="shared" ca="1" si="301"/>
        <v>4.9276054865841576</v>
      </c>
      <c r="JH97" s="146">
        <f t="shared" ca="1" si="302"/>
        <v>9.7086048630944877</v>
      </c>
      <c r="JI97" s="146">
        <f t="shared" ca="1" si="303"/>
        <v>6.9166592073386148</v>
      </c>
      <c r="JJ97" s="146">
        <f t="array" aca="1" ref="JJ97" ca="1">IFERROR(AVERAGE(IF(('1. Database - raw'!IM$7:IO$494&gt;0)*('1. Database - raw'!$AD$7:$AD$494=$A97)*(INDIRECT($Q97,TRUE)=$O97),'1. Database - raw'!IM$7:IO$494)),"")</f>
        <v>7.4333333333333336</v>
      </c>
      <c r="JK97" s="277">
        <f t="array" aca="1" ref="JK97" ca="1">IFERROR(_xlfn.STDEV.S(IF(('1. Database - raw'!IM$7:IO$494&gt;0)*('1. Database - raw'!$AD$7:$AD$494=$A97)*(INDIRECT($Q97,TRUE)=$O97),'1. Database - raw'!IM$7:IO$494)),"")</f>
        <v>2.9263173671584792</v>
      </c>
      <c r="JL97" s="15">
        <f t="array" aca="1" ref="JL97" ca="1">IFERROR(IF(COUNT(IF(('1. Database - raw'!IM$7:IO$494&gt;0)*('1. Database - raw'!$AD$7:$AD$494=$A97)*(INDIRECT($Q97,TRUE)=$O97),'1. Database - raw'!IM$7:IO$494))&gt;0,COUNT(IF(('1. Database - raw'!IM$7:IO$494&gt;0)*('1. Database - raw'!$AD$7:$AD$494=$A97)*(INDIRECT($Q97,TRUE)=$O97),'1. Database - raw'!IM$7:IO$494)),""),"")</f>
        <v>3</v>
      </c>
      <c r="JM97" s="145" t="str">
        <f t="shared" ca="1" si="304"/>
        <v/>
      </c>
      <c r="JN97" s="146" t="str">
        <f t="shared" ca="1" si="305"/>
        <v/>
      </c>
      <c r="JO97" s="146" t="str">
        <f t="shared" ca="1" si="306"/>
        <v/>
      </c>
      <c r="JP97" s="146" t="str">
        <f t="array" aca="1" ref="JP97" ca="1">IFERROR(AVERAGE(IF(('1. Database - raw'!IS$7:IU$494&gt;0)*('1. Database - raw'!$AD$7:$AD$494=$A97)*(INDIRECT($Q97,TRUE)=$O97),'1. Database - raw'!IS$7:IU$494)),"")</f>
        <v/>
      </c>
      <c r="JQ97" s="277" t="str">
        <f t="array" aca="1" ref="JQ97" ca="1">IFERROR(_xlfn.STDEV.S(IF(('1. Database - raw'!IS$7:IU$494&gt;0)*('1. Database - raw'!$AD$7:$AD$494=$A97)*(INDIRECT($Q97,TRUE)=$O97),'1. Database - raw'!IS$7:IU$494)),"")</f>
        <v/>
      </c>
      <c r="JR97" s="15" t="str">
        <f t="array" aca="1" ref="JR97" ca="1">IFERROR(IF(COUNT(IF(('1. Database - raw'!IS$7:IU$494&gt;0)*('1. Database - raw'!$AD$7:$AD$494=$A97)*(INDIRECT($Q97,TRUE)=$O97),'1. Database - raw'!IS$7:IU$494))&gt;0,COUNT(IF(('1. Database - raw'!IS$7:IU$494&gt;0)*('1. Database - raw'!$AD$7:$AD$494=$A97)*(INDIRECT($Q97,TRUE)=$O97),'1. Database - raw'!IS$7:IU$494)),""),"")</f>
        <v/>
      </c>
      <c r="JS97" s="145" t="str">
        <f t="shared" ca="1" si="307"/>
        <v/>
      </c>
      <c r="JT97" s="146" t="str">
        <f t="shared" ca="1" si="308"/>
        <v/>
      </c>
      <c r="JU97" s="146" t="str">
        <f t="shared" ca="1" si="309"/>
        <v/>
      </c>
      <c r="JV97" s="146" t="str">
        <f t="array" aca="1" ref="JV97" ca="1">IFERROR(AVERAGE(IF(('1. Database - raw'!IY$7:JA$494&gt;0)*('1. Database - raw'!$AD$7:$AD$494=$A97)*(INDIRECT($Q97,TRUE)=$O97),'1. Database - raw'!IY$7:JA$494)),"")</f>
        <v/>
      </c>
      <c r="JW97" s="277" t="str">
        <f t="array" aca="1" ref="JW97" ca="1">IFERROR(_xlfn.STDEV.S(IF(('1. Database - raw'!IY$7:JA$494&gt;0)*('1. Database - raw'!$AD$7:$AD$494=$A97)*(INDIRECT($Q97,TRUE)=$O97),'1. Database - raw'!IY$7:JA$494)),"")</f>
        <v/>
      </c>
      <c r="JX97" s="15" t="str">
        <f t="array" aca="1" ref="JX97" ca="1">IFERROR(IF(COUNT(IF(('1. Database - raw'!IY$7:JA$494&gt;0)*('1. Database - raw'!$AD$7:$AD$494=$A97)*(INDIRECT($Q97,TRUE)=$O97),'1. Database - raw'!IY$7:JA$494))&gt;0,COUNT(IF(('1. Database - raw'!IY$7:JA$494&gt;0)*('1. Database - raw'!$AD$7:$AD$494=$A97)*(INDIRECT($Q97,TRUE)=$O97),'1. Database - raw'!IY$7:JA$494)),""),"")</f>
        <v/>
      </c>
      <c r="JY97" s="145" t="str">
        <f t="shared" ca="1" si="310"/>
        <v/>
      </c>
      <c r="JZ97" s="146" t="str">
        <f t="shared" ca="1" si="311"/>
        <v/>
      </c>
      <c r="KA97" s="146" t="str">
        <f t="shared" ca="1" si="312"/>
        <v/>
      </c>
      <c r="KB97" s="146" t="str">
        <f t="array" aca="1" ref="KB97" ca="1">IFERROR(AVERAGE(IF(('1. Database - raw'!JE$7:JG$494&gt;0)*('1. Database - raw'!$AD$7:$AD$494=$A97)*(INDIRECT($Q97,TRUE)=$O97),'1. Database - raw'!JE$7:JG$494)),"")</f>
        <v/>
      </c>
      <c r="KC97" s="277" t="str">
        <f t="array" aca="1" ref="KC97" ca="1">IFERROR(_xlfn.STDEV.S(IF(('1. Database - raw'!JE$7:JG$494&gt;0)*('1. Database - raw'!$AD$7:$AD$494=$A97)*(INDIRECT($Q97,TRUE)=$O97),'1. Database - raw'!JE$7:JG$494)),"")</f>
        <v/>
      </c>
      <c r="KD97" s="15" t="str">
        <f t="array" aca="1" ref="KD97" ca="1">IFERROR(IF(COUNT(IF(('1. Database - raw'!JE$7:JG$494&gt;0)*('1. Database - raw'!$AD$7:$AD$494=$A97)*(INDIRECT($Q97,TRUE)=$O97),'1. Database - raw'!JE$7:JG$494))&gt;0,COUNT(IF(('1. Database - raw'!JE$7:JG$494&gt;0)*('1. Database - raw'!$AD$7:$AD$494=$A97)*(INDIRECT($Q97,TRUE)=$O97),'1. Database - raw'!JE$7:JG$494)),""),"")</f>
        <v/>
      </c>
      <c r="KE97" s="145" t="str">
        <f t="shared" ca="1" si="313"/>
        <v/>
      </c>
      <c r="KF97" s="146" t="str">
        <f t="shared" ca="1" si="314"/>
        <v/>
      </c>
      <c r="KG97" s="146" t="str">
        <f t="shared" ca="1" si="315"/>
        <v/>
      </c>
      <c r="KH97" s="146" t="str">
        <f t="array" aca="1" ref="KH97" ca="1">IFERROR(AVERAGE(IF(('1. Database - raw'!JK$7:JM$494&gt;0)*('1. Database - raw'!$AD$7:$AD$494=$A97)*(INDIRECT($Q97,TRUE)=$O97),'1. Database - raw'!JK$7:JM$494)),"")</f>
        <v/>
      </c>
      <c r="KI97" s="277" t="str">
        <f t="array" aca="1" ref="KI97" ca="1">IFERROR(_xlfn.STDEV.S(IF(('1. Database - raw'!JK$7:JM$494&gt;0)*('1. Database - raw'!$AD$7:$AD$494=$A97)*(INDIRECT($Q97,TRUE)=$O97),'1. Database - raw'!JK$7:JM$494)),"")</f>
        <v/>
      </c>
      <c r="KJ97" s="15" t="str">
        <f t="array" aca="1" ref="KJ97" ca="1">IFERROR(IF(COUNT(IF(('1. Database - raw'!JK$7:JM$494&gt;0)*('1. Database - raw'!$AD$7:$AD$494=$A97)*(INDIRECT($Q97,TRUE)=$O97),'1. Database - raw'!JK$7:JM$494))&gt;0,COUNT(IF(('1. Database - raw'!JK$7:JM$494&gt;0)*('1. Database - raw'!$AD$7:$AD$494=$A97)*(INDIRECT($Q97,TRUE)=$O97),'1. Database - raw'!JK$7:JM$494)),""),"")</f>
        <v/>
      </c>
      <c r="KK97" s="145" t="str">
        <f t="shared" ca="1" si="316"/>
        <v/>
      </c>
      <c r="KL97" s="146" t="str">
        <f t="shared" ca="1" si="317"/>
        <v/>
      </c>
      <c r="KM97" s="146" t="str">
        <f t="shared" ca="1" si="318"/>
        <v/>
      </c>
      <c r="KN97" s="146" t="str">
        <f t="array" aca="1" ref="KN97" ca="1">IFERROR(AVERAGE(IF(('1. Database - raw'!JQ$7:JS$494&gt;0)*('1. Database - raw'!$AD$7:$AD$494=$A97)*(INDIRECT($Q97,TRUE)=$O97),'1. Database - raw'!JQ$7:JS$494)),"")</f>
        <v/>
      </c>
      <c r="KO97" s="277" t="str">
        <f t="array" aca="1" ref="KO97" ca="1">IFERROR(_xlfn.STDEV.S(IF(('1. Database - raw'!JQ$7:JS$494&gt;0)*('1. Database - raw'!$AD$7:$AD$494=$A97)*(INDIRECT($Q97,TRUE)=$O97),'1. Database - raw'!JQ$7:JS$494)),"")</f>
        <v/>
      </c>
      <c r="KP97" s="15" t="str">
        <f t="array" aca="1" ref="KP97" ca="1">IFERROR(IF(COUNT(IF(('1. Database - raw'!JQ$7:JS$494&gt;0)*('1. Database - raw'!$AD$7:$AD$494=$A97)*(INDIRECT($Q97,TRUE)=$O97),'1. Database - raw'!JQ$7:JS$494))&gt;0,COUNT(IF(('1. Database - raw'!JQ$7:JS$494&gt;0)*('1. Database - raw'!$AD$7:$AD$494=$A97)*(INDIRECT($Q97,TRUE)=$O97),'1. Database - raw'!JQ$7:JS$494)),""),"")</f>
        <v/>
      </c>
      <c r="KQ97" s="145" t="str">
        <f t="shared" ca="1" si="319"/>
        <v/>
      </c>
      <c r="KR97" s="146" t="str">
        <f t="shared" ca="1" si="320"/>
        <v/>
      </c>
      <c r="KS97" s="146" t="str">
        <f t="shared" ca="1" si="321"/>
        <v/>
      </c>
      <c r="KT97" s="146" t="str">
        <f t="array" aca="1" ref="KT97" ca="1">IFERROR(AVERAGE(IF(('1. Database - raw'!JW$7:JY$494&gt;0)*('1. Database - raw'!$AD$7:$AD$494=$A97)*(INDIRECT($Q97,TRUE)=$O97),'1. Database - raw'!JW$7:JY$494)),"")</f>
        <v/>
      </c>
      <c r="KU97" s="277" t="str">
        <f t="array" aca="1" ref="KU97" ca="1">IFERROR(_xlfn.STDEV.S(IF(('1. Database - raw'!JW$7:JY$494&gt;0)*('1. Database - raw'!$AD$7:$AD$494=$A97)*(INDIRECT($Q97,TRUE)=$O97),'1. Database - raw'!JW$7:JY$494)),"")</f>
        <v/>
      </c>
      <c r="KV97" s="15" t="str">
        <f t="array" aca="1" ref="KV97" ca="1">IFERROR(IF(COUNT(IF(('1. Database - raw'!JW$7:JY$494&gt;0)*('1. Database - raw'!$AD$7:$AD$494=$A97)*(INDIRECT($Q97,TRUE)=$O97),'1. Database - raw'!JW$7:JY$494))&gt;0,COUNT(IF(('1. Database - raw'!JW$7:JY$494&gt;0)*('1. Database - raw'!$AD$7:$AD$494=$A97)*(INDIRECT($Q97,TRUE)=$O97),'1. Database - raw'!JW$7:JY$494)),""),"")</f>
        <v/>
      </c>
      <c r="KW97" s="145" t="str">
        <f t="shared" ca="1" si="322"/>
        <v/>
      </c>
      <c r="KX97" s="146" t="str">
        <f t="shared" ca="1" si="323"/>
        <v/>
      </c>
      <c r="KY97" s="146" t="str">
        <f t="shared" ca="1" si="324"/>
        <v/>
      </c>
      <c r="KZ97" s="146" t="str">
        <f t="array" aca="1" ref="KZ97" ca="1">IFERROR(AVERAGE(IF(('1. Database - raw'!KC$7:KE$494&gt;0)*('1. Database - raw'!$AD$7:$AD$494=$A97)*(INDIRECT($Q97,TRUE)=$O97),'1. Database - raw'!KC$7:KE$494)),"")</f>
        <v/>
      </c>
      <c r="LA97" s="277" t="str">
        <f t="array" aca="1" ref="LA97" ca="1">IFERROR(_xlfn.STDEV.S(IF(('1. Database - raw'!KC$7:KE$494&gt;0)*('1. Database - raw'!$AD$7:$AD$494=$A97)*(INDIRECT($Q97,TRUE)=$O97),'1. Database - raw'!KC$7:KE$494)),"")</f>
        <v/>
      </c>
      <c r="LB97" s="15" t="str">
        <f t="array" aca="1" ref="LB97" ca="1">IFERROR(IF(COUNT(IF(('1. Database - raw'!KC$7:KE$494&gt;0)*('1. Database - raw'!$AD$7:$AD$494=$A97)*(INDIRECT($Q97,TRUE)=$O97),'1. Database - raw'!KC$7:KE$494))&gt;0,COUNT(IF(('1. Database - raw'!KC$7:KE$494&gt;0)*('1. Database - raw'!$AD$7:$AD$494=$A97)*(INDIRECT($Q97,TRUE)=$O97),'1. Database - raw'!KC$7:KE$494)),""),"")</f>
        <v/>
      </c>
      <c r="LC97" s="145" t="str">
        <f t="shared" ca="1" si="325"/>
        <v/>
      </c>
      <c r="LD97" s="146" t="str">
        <f t="shared" ca="1" si="326"/>
        <v/>
      </c>
      <c r="LE97" s="146" t="str">
        <f t="shared" ca="1" si="327"/>
        <v/>
      </c>
      <c r="LF97" s="146" t="str">
        <f t="array" aca="1" ref="LF97" ca="1">IFERROR(AVERAGE(IF(('1. Database - raw'!KI$7:KK$494&gt;0)*('1. Database - raw'!$AD$7:$AD$494=$A97)*(INDIRECT($Q97,TRUE)=$O97),'1. Database - raw'!KI$7:KK$494)),"")</f>
        <v/>
      </c>
      <c r="LG97" s="277" t="str">
        <f t="array" aca="1" ref="LG97" ca="1">IFERROR(_xlfn.STDEV.S(IF(('1. Database - raw'!KI$7:KK$494&gt;0)*('1. Database - raw'!$AD$7:$AD$494=$A97)*(INDIRECT($Q97,TRUE)=$O97),'1. Database - raw'!KI$7:KK$494)),"")</f>
        <v/>
      </c>
      <c r="LH97" s="15" t="str">
        <f t="array" aca="1" ref="LH97" ca="1">IFERROR(IF(COUNT(IF(('1. Database - raw'!KI$7:KK$494&gt;0)*('1. Database - raw'!$AD$7:$AD$494=$A97)*(INDIRECT($Q97,TRUE)=$O97),'1. Database - raw'!KI$7:KK$494))&gt;0,COUNT(IF(('1. Database - raw'!KI$7:KK$494&gt;0)*('1. Database - raw'!$AD$7:$AD$494=$A97)*(INDIRECT($Q97,TRUE)=$O97),'1. Database - raw'!KI$7:KK$494)),""),"")</f>
        <v/>
      </c>
      <c r="LI97" s="145">
        <f t="shared" ca="1" si="328"/>
        <v>0.27175922466387881</v>
      </c>
      <c r="LJ97" s="146">
        <f t="shared" ca="1" si="329"/>
        <v>2.2041002930506299</v>
      </c>
      <c r="LK97" s="146">
        <f t="shared" ca="1" si="330"/>
        <v>0.77394094524121615</v>
      </c>
      <c r="LL97" s="146">
        <f t="array" aca="1" ref="LL97" ca="1">IFERROR(AVERAGE(IF(('1. Database - raw'!KO$7:KQ$494&gt;0)*('1. Database - raw'!$AD$7:$AD$494=$A97)*(INDIRECT($Q97,TRUE)=$O97),'1. Database - raw'!KO$7:KQ$494)),"")</f>
        <v>0.96666666666666667</v>
      </c>
      <c r="LM97" s="277">
        <f t="array" aca="1" ref="LM97" ca="1">IFERROR(_xlfn.STDEV.S(IF(('1. Database - raw'!KO$7:KQ$494&gt;0)*('1. Database - raw'!$AD$7:$AD$494=$A97)*(INDIRECT($Q97,TRUE)=$O97),'1. Database - raw'!KO$7:KQ$494)),"")</f>
        <v>0.72341781380702352</v>
      </c>
      <c r="LN97" s="15">
        <f t="array" aca="1" ref="LN97" ca="1">IFERROR(IF(COUNT(IF(('1. Database - raw'!KO$7:KQ$494&gt;0)*('1. Database - raw'!$AD$7:$AD$494=$A97)*(INDIRECT($Q97,TRUE)=$O97),'1. Database - raw'!KO$7:KQ$494))&gt;0,COUNT(IF(('1. Database - raw'!KO$7:KQ$494&gt;0)*('1. Database - raw'!$AD$7:$AD$494=$A97)*(INDIRECT($Q97,TRUE)=$O97),'1. Database - raw'!KO$7:KQ$494)),""),"")</f>
        <v>3</v>
      </c>
      <c r="LO97" s="145" t="str">
        <f t="shared" ca="1" si="331"/>
        <v/>
      </c>
      <c r="LP97" s="146" t="str">
        <f t="shared" ca="1" si="332"/>
        <v/>
      </c>
      <c r="LQ97" s="146" t="str">
        <f t="shared" ca="1" si="333"/>
        <v/>
      </c>
      <c r="LR97" s="146" t="str">
        <f t="array" aca="1" ref="LR97" ca="1">IFERROR(AVERAGE(IF(('1. Database - raw'!KU$7:KW$494&gt;0)*('1. Database - raw'!$AD$7:$AD$494=$A97)*(INDIRECT($Q97,TRUE)=$O97),'1. Database - raw'!KU$7:KW$494)),"")</f>
        <v/>
      </c>
      <c r="LS97" s="277" t="str">
        <f t="array" aca="1" ref="LS97" ca="1">IFERROR(_xlfn.STDEV.S(IF(('1. Database - raw'!KU$7:KW$494&gt;0)*('1. Database - raw'!$AD$7:$AD$494=$A97)*(INDIRECT($Q97,TRUE)=$O97),'1. Database - raw'!KU$7:KW$494)),"")</f>
        <v/>
      </c>
      <c r="LT97" s="15" t="str">
        <f t="array" aca="1" ref="LT97" ca="1">IFERROR(IF(COUNT(IF(('1. Database - raw'!KU$7:KW$494&gt;0)*('1. Database - raw'!$AD$7:$AD$494=$A97)*(INDIRECT($Q97,TRUE)=$O97),'1. Database - raw'!KU$7:KW$494))&gt;0,COUNT(IF(('1. Database - raw'!KU$7:KW$494&gt;0)*('1. Database - raw'!$AD$7:$AD$494=$A97)*(INDIRECT($Q97,TRUE)=$O97),'1. Database - raw'!KU$7:KW$494)),""),"")</f>
        <v/>
      </c>
      <c r="LU97" s="145" t="str">
        <f t="shared" ca="1" si="334"/>
        <v/>
      </c>
      <c r="LV97" s="146" t="str">
        <f t="shared" ca="1" si="335"/>
        <v/>
      </c>
      <c r="LW97" s="146" t="str">
        <f t="shared" ca="1" si="336"/>
        <v/>
      </c>
      <c r="LX97" s="146" t="str">
        <f t="array" aca="1" ref="LX97" ca="1">IFERROR(AVERAGE(IF(('1. Database - raw'!LA$7:LC$494&gt;0)*('1. Database - raw'!$AD$7:$AD$494=$A97)*(INDIRECT($Q97,TRUE)=$O97),'1. Database - raw'!LA$7:LC$494)),"")</f>
        <v/>
      </c>
      <c r="LY97" s="277" t="str">
        <f t="array" aca="1" ref="LY97" ca="1">IFERROR(_xlfn.STDEV.S(IF(('1. Database - raw'!LA$7:LC$494&gt;0)*('1. Database - raw'!$AD$7:$AD$494=$A97)*(INDIRECT($Q97,TRUE)=$O97),'1. Database - raw'!LA$7:LC$494)),"")</f>
        <v/>
      </c>
      <c r="LZ97" s="15" t="str">
        <f t="array" aca="1" ref="LZ97" ca="1">IFERROR(IF(COUNT(IF(('1. Database - raw'!LA$7:LC$494&gt;0)*('1. Database - raw'!$AD$7:$AD$494=$A97)*(INDIRECT($Q97,TRUE)=$O97),'1. Database - raw'!LA$7:LC$494))&gt;0,COUNT(IF(('1. Database - raw'!LA$7:LC$494&gt;0)*('1. Database - raw'!$AD$7:$AD$494=$A97)*(INDIRECT($Q97,TRUE)=$O97),'1. Database - raw'!LA$7:LC$494)),""),"")</f>
        <v/>
      </c>
      <c r="MA97" s="145" t="str">
        <f t="shared" ca="1" si="337"/>
        <v/>
      </c>
      <c r="MB97" s="146" t="str">
        <f t="shared" ca="1" si="338"/>
        <v/>
      </c>
      <c r="MC97" s="146" t="str">
        <f t="shared" ca="1" si="339"/>
        <v/>
      </c>
      <c r="MD97" s="146" t="str">
        <f t="array" aca="1" ref="MD97" ca="1">IFERROR(AVERAGE(IF(('1. Database - raw'!LG$7:LI$494&gt;0)*('1. Database - raw'!$AD$7:$AD$494=$A97)*(INDIRECT($Q97,TRUE)=$O97),'1. Database - raw'!LG$7:LI$494)),"")</f>
        <v/>
      </c>
      <c r="ME97" s="277" t="str">
        <f t="array" aca="1" ref="ME97" ca="1">IFERROR(_xlfn.STDEV.S(IF(('1. Database - raw'!LG$7:LI$494&gt;0)*('1. Database - raw'!$AD$7:$AD$494=$A97)*(INDIRECT($Q97,TRUE)=$O97),'1. Database - raw'!LG$7:LI$494)),"")</f>
        <v/>
      </c>
      <c r="MF97" s="15" t="str">
        <f t="array" aca="1" ref="MF97" ca="1">IFERROR(IF(COUNT(IF(('1. Database - raw'!LG$7:LI$494&gt;0)*('1. Database - raw'!$AD$7:$AD$494=$A97)*(INDIRECT($Q97,TRUE)=$O97),'1. Database - raw'!LG$7:LI$494))&gt;0,COUNT(IF(('1. Database - raw'!LG$7:LI$494&gt;0)*('1. Database - raw'!$AD$7:$AD$494=$A97)*(INDIRECT($Q97,TRUE)=$O97),'1. Database - raw'!LG$7:LI$494)),""),"")</f>
        <v/>
      </c>
      <c r="MG97" s="145" t="str">
        <f t="shared" ca="1" si="340"/>
        <v/>
      </c>
      <c r="MH97" s="146" t="str">
        <f t="shared" ca="1" si="341"/>
        <v/>
      </c>
      <c r="MI97" s="146" t="str">
        <f t="shared" ca="1" si="342"/>
        <v/>
      </c>
      <c r="MJ97" s="146" t="str">
        <f t="array" aca="1" ref="MJ97" ca="1">IFERROR(AVERAGE(IF(('1. Database - raw'!LM$7:LO$494&gt;0)*('1. Database - raw'!$AD$7:$AD$494=$A97)*(INDIRECT($Q97,TRUE)=$O97),'1. Database - raw'!LM$7:LO$494)),"")</f>
        <v/>
      </c>
      <c r="MK97" s="277" t="str">
        <f t="array" aca="1" ref="MK97" ca="1">IFERROR(_xlfn.STDEV.S(IF(('1. Database - raw'!LM$7:LO$494&gt;0)*('1. Database - raw'!$AD$7:$AD$494=$A97)*(INDIRECT($Q97,TRUE)=$O97),'1. Database - raw'!LM$7:LO$494)),"")</f>
        <v/>
      </c>
      <c r="ML97" s="15" t="str">
        <f t="array" aca="1" ref="ML97" ca="1">IFERROR(IF(COUNT(IF(('1. Database - raw'!LM$7:LO$494&gt;0)*('1. Database - raw'!$AD$7:$AD$494=$A97)*(INDIRECT($Q97,TRUE)=$O97),'1. Database - raw'!LM$7:LO$494))&gt;0,COUNT(IF(('1. Database - raw'!LM$7:LO$494&gt;0)*('1. Database - raw'!$AD$7:$AD$494=$A97)*(INDIRECT($Q97,TRUE)=$O97),'1. Database - raw'!LM$7:LO$494)),""),"")</f>
        <v/>
      </c>
      <c r="MM97" s="145" t="str">
        <f t="shared" ca="1" si="343"/>
        <v/>
      </c>
      <c r="MN97" s="146" t="str">
        <f t="shared" ca="1" si="344"/>
        <v/>
      </c>
      <c r="MO97" s="146" t="str">
        <f t="shared" ca="1" si="345"/>
        <v/>
      </c>
      <c r="MP97" s="146" t="str">
        <f t="array" aca="1" ref="MP97" ca="1">IFERROR(AVERAGE(IF(('1. Database - raw'!LS$7:LU$494&gt;0)*('1. Database - raw'!$AD$7:$AD$494=$A97)*(INDIRECT($Q97,TRUE)=$O97),'1. Database - raw'!LS$7:LU$494)),"")</f>
        <v/>
      </c>
      <c r="MQ97" s="277" t="str">
        <f t="array" aca="1" ref="MQ97" ca="1">IFERROR(_xlfn.STDEV.S(IF(('1. Database - raw'!LS$7:LU$494&gt;0)*('1. Database - raw'!$AD$7:$AD$494=$A97)*(INDIRECT($Q97,TRUE)=$O97),'1. Database - raw'!LS$7:LU$494)),"")</f>
        <v/>
      </c>
      <c r="MR97" s="15" t="str">
        <f t="array" aca="1" ref="MR97" ca="1">IFERROR(IF(COUNT(IF(('1. Database - raw'!LS$7:LU$494&gt;0)*('1. Database - raw'!$AD$7:$AD$494=$A97)*(INDIRECT($Q97,TRUE)=$O97),'1. Database - raw'!LS$7:LU$494))&gt;0,COUNT(IF(('1. Database - raw'!LS$7:LU$494&gt;0)*('1. Database - raw'!$AD$7:$AD$494=$A97)*(INDIRECT($Q97,TRUE)=$O97),'1. Database - raw'!LS$7:LU$494)),""),"")</f>
        <v/>
      </c>
      <c r="MS97" s="145" t="str">
        <f t="shared" ca="1" si="346"/>
        <v/>
      </c>
      <c r="MT97" s="146" t="str">
        <f t="shared" ca="1" si="347"/>
        <v/>
      </c>
      <c r="MU97" s="146" t="str">
        <f t="shared" ca="1" si="348"/>
        <v/>
      </c>
      <c r="MV97" s="146" t="str">
        <f t="array" aca="1" ref="MV97" ca="1">IFERROR(AVERAGE(IF(('1. Database - raw'!LY$7:MA$494&gt;0)*('1. Database - raw'!$AD$7:$AD$494=$A97)*(INDIRECT($Q97,TRUE)=$O97),'1. Database - raw'!LY$7:MA$494)),"")</f>
        <v/>
      </c>
      <c r="MW97" s="277" t="str">
        <f t="array" aca="1" ref="MW97" ca="1">IFERROR(_xlfn.STDEV.S(IF(('1. Database - raw'!LY$7:MA$494&gt;0)*('1. Database - raw'!$AD$7:$AD$494=$A97)*(INDIRECT($Q97,TRUE)=$O97),'1. Database - raw'!LY$7:MA$494)),"")</f>
        <v/>
      </c>
      <c r="MX97" s="15" t="str">
        <f t="array" aca="1" ref="MX97" ca="1">IFERROR(IF(COUNT(IF(('1. Database - raw'!LY$7:MA$494&gt;0)*('1. Database - raw'!$AD$7:$AD$494=$A97)*(INDIRECT($Q97,TRUE)=$O97),'1. Database - raw'!LY$7:MA$494))&gt;0,COUNT(IF(('1. Database - raw'!LY$7:MA$494&gt;0)*('1. Database - raw'!$AD$7:$AD$494=$A97)*(INDIRECT($Q97,TRUE)=$O97),'1. Database - raw'!LY$7:MA$494)),""),"")</f>
        <v/>
      </c>
      <c r="MY97" s="145" t="str">
        <f t="shared" ca="1" si="349"/>
        <v/>
      </c>
      <c r="MZ97" s="146" t="str">
        <f t="shared" ca="1" si="350"/>
        <v/>
      </c>
      <c r="NA97" s="146" t="str">
        <f t="shared" ca="1" si="351"/>
        <v/>
      </c>
      <c r="NB97" s="146" t="str">
        <f t="array" aca="1" ref="NB97" ca="1">IFERROR(AVERAGE(IF(('1. Database - raw'!ME$7:MG$494&gt;0)*('1. Database - raw'!$AD$7:$AD$494=$A97)*(INDIRECT($Q97,TRUE)=$O97),'1. Database - raw'!ME$7:MG$494)),"")</f>
        <v/>
      </c>
      <c r="NC97" s="277" t="str">
        <f t="array" aca="1" ref="NC97" ca="1">IFERROR(_xlfn.STDEV.S(IF(('1. Database - raw'!ME$7:MG$494&gt;0)*('1. Database - raw'!$AD$7:$AD$494=$A97)*(INDIRECT($Q97,TRUE)=$O97),'1. Database - raw'!ME$7:MG$494)),"")</f>
        <v/>
      </c>
      <c r="ND97" s="15" t="str">
        <f t="array" aca="1" ref="ND97" ca="1">IFERROR(IF(COUNT(IF(('1. Database - raw'!ME$7:MG$494&gt;0)*('1. Database - raw'!$AD$7:$AD$494=$A97)*(INDIRECT($Q97,TRUE)=$O97),'1. Database - raw'!ME$7:MG$494))&gt;0,COUNT(IF(('1. Database - raw'!ME$7:MG$494&gt;0)*('1. Database - raw'!$AD$7:$AD$494=$A97)*(INDIRECT($Q97,TRUE)=$O97),'1. Database - raw'!ME$7:MG$494)),""),"")</f>
        <v/>
      </c>
      <c r="NE97" s="145" t="str">
        <f t="shared" ca="1" si="352"/>
        <v/>
      </c>
      <c r="NF97" s="146" t="str">
        <f t="shared" ca="1" si="353"/>
        <v/>
      </c>
      <c r="NG97" s="146" t="str">
        <f t="shared" ca="1" si="354"/>
        <v/>
      </c>
      <c r="NH97" s="146" t="str">
        <f t="array" aca="1" ref="NH97" ca="1">IFERROR(AVERAGE(IF(('1. Database - raw'!MK$7:MM$494&gt;0)*('1. Database - raw'!$AD$7:$AD$494=$A97)*(INDIRECT($Q97,TRUE)=$O97),'1. Database - raw'!MK$7:MM$494)),"")</f>
        <v/>
      </c>
      <c r="NI97" s="277" t="str">
        <f t="array" aca="1" ref="NI97" ca="1">IFERROR(_xlfn.STDEV.S(IF(('1. Database - raw'!MK$7:MM$494&gt;0)*('1. Database - raw'!$AD$7:$AD$494=$A97)*(INDIRECT($Q97,TRUE)=$O97),'1. Database - raw'!MK$7:MM$494)),"")</f>
        <v/>
      </c>
      <c r="NJ97" s="15" t="str">
        <f t="array" aca="1" ref="NJ97" ca="1">IFERROR(IF(COUNT(IF(('1. Database - raw'!MK$7:MM$494&gt;0)*('1. Database - raw'!$AD$7:$AD$494=$A97)*(INDIRECT($Q97,TRUE)=$O97),'1. Database - raw'!MK$7:MM$494))&gt;0,COUNT(IF(('1. Database - raw'!MK$7:MM$494&gt;0)*('1. Database - raw'!$AD$7:$AD$494=$A97)*(INDIRECT($Q97,TRUE)=$O97),'1. Database - raw'!MK$7:MM$494)),""),"")</f>
        <v/>
      </c>
      <c r="NK97" s="145">
        <f t="shared" ca="1" si="355"/>
        <v>2.8449753218384108</v>
      </c>
      <c r="NL97" s="146">
        <f t="shared" ca="1" si="356"/>
        <v>3.0394569914832301</v>
      </c>
      <c r="NM97" s="146">
        <f t="shared" ca="1" si="357"/>
        <v>2.9406088030472555</v>
      </c>
      <c r="NN97" s="146">
        <f t="array" aca="1" ref="NN97" ca="1">IFERROR(AVERAGE(IF(('1. Database - raw'!MQ$7:MS$494&gt;0)*('1. Database - raw'!$AD$7:$AD$494=$A97)*(INDIRECT($Q97,TRUE)=$O97),'1. Database - raw'!MQ$7:MS$494)),"")</f>
        <v>2.9634999999999998</v>
      </c>
      <c r="NO97" s="277">
        <f t="array" aca="1" ref="NO97" ca="1">IFERROR(_xlfn.STDEV.S(IF(('1. Database - raw'!MQ$7:MS$494&gt;0)*('1. Database - raw'!$AD$7:$AD$494=$A97)*(INDIRECT($Q97,TRUE)=$O97),'1. Database - raw'!MQ$7:MS$494)),"")</f>
        <v>0.37049223113762231</v>
      </c>
      <c r="NP97" s="15">
        <f t="array" aca="1" ref="NP97" ca="1">IFERROR(IF(COUNT(IF(('1. Database - raw'!MQ$7:MS$494&gt;0)*('1. Database - raw'!$AD$7:$AD$494=$A97)*(INDIRECT($Q97,TRUE)=$O97),'1. Database - raw'!MQ$7:MS$494))&gt;0,COUNT(IF(('1. Database - raw'!MQ$7:MS$494&gt;0)*('1. Database - raw'!$AD$7:$AD$494=$A97)*(INDIRECT($Q97,TRUE)=$O97),'1. Database - raw'!MQ$7:MS$494)),""),"")</f>
        <v>4</v>
      </c>
      <c r="NQ97" s="145">
        <f t="shared" ca="1" si="358"/>
        <v>1.9716521846467152</v>
      </c>
      <c r="NR97" s="146">
        <f t="shared" ca="1" si="359"/>
        <v>2.1613898229976147</v>
      </c>
      <c r="NS97" s="146">
        <f t="shared" ca="1" si="360"/>
        <v>2.0643422599914056</v>
      </c>
      <c r="NT97" s="146">
        <f t="array" aca="1" ref="NT97" ca="1">IFERROR(AVERAGE(IF(('1. Database - raw'!MW$7:MY$494&gt;0)*('1. Database - raw'!$AD$7:$AD$494=$A97)*(INDIRECT($Q97,TRUE)=$O97),'1. Database - raw'!MW$7:MY$494)),"")</f>
        <v>2.0900000000000003</v>
      </c>
      <c r="NU97" s="277">
        <f t="array" aca="1" ref="NU97" ca="1">IFERROR(_xlfn.STDEV.S(IF(('1. Database - raw'!MW$7:MY$494&gt;0)*('1. Database - raw'!$AD$7:$AD$494=$A97)*(INDIRECT($Q97,TRUE)=$O97),'1. Database - raw'!MW$7:MY$494)),"")</f>
        <v>0.3305406826052445</v>
      </c>
      <c r="NV97" s="15">
        <f t="array" aca="1" ref="NV97" ca="1">IFERROR(IF(COUNT(IF(('1. Database - raw'!MW$7:MY$494&gt;0)*('1. Database - raw'!$AD$7:$AD$494=$A97)*(INDIRECT($Q97,TRUE)=$O97),'1. Database - raw'!MW$7:MY$494))&gt;0,COUNT(IF(('1. Database - raw'!MW$7:MY$494&gt;0)*('1. Database - raw'!$AD$7:$AD$494=$A97)*(INDIRECT($Q97,TRUE)=$O97),'1. Database - raw'!MW$7:MY$494)),""),"")</f>
        <v>8</v>
      </c>
      <c r="NW97" s="145">
        <f t="shared" ca="1" si="361"/>
        <v>1.2918674966605472</v>
      </c>
      <c r="NX97" s="146">
        <f t="shared" ca="1" si="362"/>
        <v>1.3915153821292843</v>
      </c>
      <c r="NY97" s="146">
        <f t="shared" ca="1" si="363"/>
        <v>1.3407660098898702</v>
      </c>
      <c r="NZ97" s="146">
        <f t="array" aca="1" ref="NZ97" ca="1">IFERROR(AVERAGE(IF(('1. Database - raw'!NC$7:NE$494&gt;0)*('1. Database - raw'!$AD$7:$AD$494=$A97)*(INDIRECT($Q97,TRUE)=$O97),'1. Database - raw'!NC$7:NE$494)),"")</f>
        <v>1.3525</v>
      </c>
      <c r="OA97" s="277">
        <f t="array" aca="1" ref="OA97" ca="1">IFERROR(_xlfn.STDEV.S(IF(('1. Database - raw'!NC$7:NE$494&gt;0)*('1. Database - raw'!$AD$7:$AD$494=$A97)*(INDIRECT($Q97,TRUE)=$O97),'1. Database - raw'!NC$7:NE$494)),"")</f>
        <v>0.17932744723921459</v>
      </c>
      <c r="OB97" s="15">
        <f t="array" aca="1" ref="OB97" ca="1">IFERROR(IF(COUNT(IF(('1. Database - raw'!NC$7:NE$494&gt;0)*('1. Database - raw'!$AD$7:$AD$494=$A97)*(INDIRECT($Q97,TRUE)=$O97),'1. Database - raw'!NC$7:NE$494))&gt;0,COUNT(IF(('1. Database - raw'!NC$7:NE$494&gt;0)*('1. Database - raw'!$AD$7:$AD$494=$A97)*(INDIRECT($Q97,TRUE)=$O97),'1. Database - raw'!NC$7:NE$494)),""),"")</f>
        <v>4</v>
      </c>
      <c r="OC97" s="145" t="str">
        <f t="shared" ca="1" si="364"/>
        <v/>
      </c>
      <c r="OD97" s="146" t="str">
        <f t="shared" ca="1" si="365"/>
        <v/>
      </c>
      <c r="OE97" s="146" t="str">
        <f t="shared" ca="1" si="366"/>
        <v/>
      </c>
      <c r="OF97" s="146" t="str">
        <f t="array" aca="1" ref="OF97" ca="1">IFERROR(AVERAGE(IF(('1. Database - raw'!NI$7:NK$494&gt;0)*('1. Database - raw'!$AD$7:$AD$494=$A97)*(INDIRECT($Q97,TRUE)=$O97),'1. Database - raw'!NI$7:NK$494)),"")</f>
        <v/>
      </c>
      <c r="OG97" s="277" t="str">
        <f t="array" aca="1" ref="OG97" ca="1">IFERROR(_xlfn.STDEV.S(IF(('1. Database - raw'!NI$7:NK$494&gt;0)*('1. Database - raw'!$AD$7:$AD$494=$A97)*(INDIRECT($Q97,TRUE)=$O97),'1. Database - raw'!NI$7:NK$494)),"")</f>
        <v/>
      </c>
      <c r="OH97" s="15" t="str">
        <f t="array" aca="1" ref="OH97" ca="1">IFERROR(IF(COUNT(IF(('1. Database - raw'!NI$7:NK$494&gt;0)*('1. Database - raw'!$AD$7:$AD$494=$A97)*(INDIRECT($Q97,TRUE)=$O97),'1. Database - raw'!NI$7:NK$494))&gt;0,COUNT(IF(('1. Database - raw'!NI$7:NK$494&gt;0)*('1. Database - raw'!$AD$7:$AD$494=$A97)*(INDIRECT($Q97,TRUE)=$O97),'1. Database - raw'!NI$7:NK$494)),""),"")</f>
        <v/>
      </c>
    </row>
    <row r="98" spans="1:398" ht="15.75" outlineLevel="1" thickBot="1" x14ac:dyDescent="0.3">
      <c r="A98" s="133" t="s">
        <v>553</v>
      </c>
      <c r="B98" s="1350"/>
      <c r="C98" s="156"/>
      <c r="D98" s="44"/>
      <c r="E98" s="44"/>
      <c r="F98" s="45"/>
      <c r="G98" s="45"/>
      <c r="H98" s="45" t="s">
        <v>779</v>
      </c>
      <c r="I98" s="45"/>
      <c r="J98" s="45"/>
      <c r="K98" s="45"/>
      <c r="L98" s="45"/>
      <c r="M98" s="45"/>
      <c r="N98" s="46"/>
      <c r="O98" s="170" t="str">
        <f t="array" ref="O98">INDEX(A98:N98,IF(MIN(IF(C98:N98&lt;&gt;"",COLUMN(C98:N98)))&gt;0,MIN(IF(C98:N98&lt;&gt;"",COLUMN(C98:N98))),""))</f>
        <v>HI - local</v>
      </c>
      <c r="P98" s="165">
        <f t="shared" si="383"/>
        <v>6</v>
      </c>
      <c r="Q98" s="43" t="str">
        <f ca="1">"'" &amp; $S$4 &amp; "'!" &amp; ADDRESS(ROW('1. Database - raw'!$A$7),MATCH($C$2,'1. Database - raw'!$6:$6,0)+MATCH(O98,$C98:$N98,0)-1,1) &amp; ":" &amp; ADDRESS(LOOKUP(2,1/('1. Database - raw'!A:A&lt;&gt;""),ROW('1. Database - raw'!A:A)),MATCH($C$2,'1. Database - raw'!$6:$6,0)+MATCH(O98,$C98:$N98,0)-1,1)</f>
        <v>'1. Database - raw'!$AJ$7:$AJ$494</v>
      </c>
      <c r="R98" s="26"/>
      <c r="S98" s="179"/>
      <c r="T98" s="207" t="str">
        <f t="shared" ca="1" si="393"/>
        <v/>
      </c>
      <c r="U98" s="126" t="str">
        <f t="shared" ca="1" si="393"/>
        <v/>
      </c>
      <c r="V98" s="126" t="str">
        <f t="shared" ca="1" si="393"/>
        <v/>
      </c>
      <c r="W98" s="126" t="str">
        <f t="shared" ca="1" si="393"/>
        <v/>
      </c>
      <c r="X98" s="126" t="str">
        <f t="shared" ca="1" si="393"/>
        <v/>
      </c>
      <c r="Y98" s="126" t="str">
        <f t="shared" ca="1" si="393"/>
        <v/>
      </c>
      <c r="Z98" s="126" t="str">
        <f t="shared" ca="1" si="393"/>
        <v/>
      </c>
      <c r="AA98" s="126" t="str">
        <f t="shared" ca="1" si="393"/>
        <v/>
      </c>
      <c r="AB98" s="126" t="str">
        <f t="shared" ca="1" si="393"/>
        <v/>
      </c>
      <c r="AC98" s="126" t="str">
        <f t="shared" ca="1" si="393"/>
        <v/>
      </c>
      <c r="AD98" s="126" t="str">
        <f t="shared" ca="1" si="394"/>
        <v/>
      </c>
      <c r="AE98" s="126" t="str">
        <f t="shared" ca="1" si="394"/>
        <v/>
      </c>
      <c r="AF98" s="126" t="str">
        <f t="shared" ca="1" si="394"/>
        <v/>
      </c>
      <c r="AG98" s="126" t="str">
        <f t="shared" ca="1" si="394"/>
        <v/>
      </c>
      <c r="AH98" s="126" t="str">
        <f t="shared" ca="1" si="394"/>
        <v/>
      </c>
      <c r="AI98" s="126" t="str">
        <f t="shared" ca="1" si="394"/>
        <v/>
      </c>
      <c r="AJ98" s="126" t="str">
        <f t="shared" ca="1" si="394"/>
        <v/>
      </c>
      <c r="AK98" s="126" t="str">
        <f t="shared" ca="1" si="394"/>
        <v/>
      </c>
      <c r="AL98" s="126" t="str">
        <f t="shared" ca="1" si="394"/>
        <v/>
      </c>
      <c r="AM98" s="127" t="str">
        <f t="shared" ca="1" si="394"/>
        <v/>
      </c>
      <c r="AN98" s="193"/>
      <c r="AO98" s="193"/>
      <c r="AP98" s="193"/>
      <c r="AQ98" s="193"/>
      <c r="AR98" s="193"/>
      <c r="AS98" s="193"/>
      <c r="AT98" s="193"/>
      <c r="AU98" s="493" t="s">
        <v>637</v>
      </c>
      <c r="AV98" s="493" t="s">
        <v>627</v>
      </c>
      <c r="AW98" s="537">
        <f t="shared" ca="1" si="390"/>
        <v>0.45551809052616177</v>
      </c>
      <c r="AX98" s="193"/>
      <c r="AY98" s="193"/>
      <c r="AZ98" s="193"/>
      <c r="BA98" s="193"/>
      <c r="BB98" s="193"/>
      <c r="BC98" s="193"/>
      <c r="BD98" s="243"/>
      <c r="BE98" s="243"/>
      <c r="BF98" s="243"/>
      <c r="BG98" s="243"/>
      <c r="BH98" s="294"/>
      <c r="BI98" s="579">
        <f ca="1">BI97</f>
        <v>1.4998084297642109</v>
      </c>
      <c r="BJ98" s="546">
        <f t="shared" ca="1" si="395"/>
        <v>0.96927108897971759</v>
      </c>
      <c r="BK98" s="572"/>
      <c r="BL98" s="580" t="str">
        <f ca="1">BL97</f>
        <v/>
      </c>
      <c r="BM98" s="580" t="str">
        <f ca="1">BM97</f>
        <v/>
      </c>
      <c r="BN98" s="572"/>
      <c r="BO98" s="258"/>
      <c r="BP98" s="170" t="str">
        <f t="shared" si="396"/>
        <v>HI - local</v>
      </c>
      <c r="BQ98" s="66" t="str">
        <f t="shared" ca="1" si="376"/>
        <v/>
      </c>
      <c r="BR98" s="64" t="str">
        <f t="shared" ca="1" si="377"/>
        <v/>
      </c>
      <c r="BS98" s="64" t="str">
        <f t="shared" ca="1" si="378"/>
        <v/>
      </c>
      <c r="BT98" s="64">
        <f t="array" aca="1" ref="BT98" ca="1">IFERROR(AVERAGE(IF(('1. Database - raw'!AW$7:AY$494&gt;0)*('1. Database - raw'!$AD$7:$AD$494=$A98)*('1. Database - raw'!$AP$7:$AP$494&lt;&gt;Dropdown!$AM$11)*(INDIRECT($Q98,TRUE)=$O98),'1. Database - raw'!AW$7:AY$494)),"")</f>
        <v>233</v>
      </c>
      <c r="BU98" s="97" t="str">
        <f t="array" aca="1" ref="BU98" ca="1">IFERROR(_xlfn.STDEV.S(IF(('1. Database - raw'!AW$7:AY$494&gt;0)*('1. Database - raw'!$AD$7:$AD$494=$A98)*('1. Database - raw'!$AP$7:$AP$494&lt;&gt;Dropdown!$AM$11)*(INDIRECT($Q98,TRUE)=$O98),'1. Database - raw'!AW$7:AY$494)),"")</f>
        <v/>
      </c>
      <c r="BV98" s="67">
        <f t="array" aca="1" ref="BV98" ca="1">IFERROR(IF(COUNT(IF(('1. Database - raw'!AW$7:AY$494&gt;0)*('1. Database - raw'!$AD$7:$AD$494=$A98)*('1. Database - raw'!$AP$7:$AP$494&lt;&gt;Dropdown!$AM$11)*(INDIRECT($Q98,TRUE)=$O98),'1. Database - raw'!AW$7:AY$494))&gt;0,COUNT(IF(('1. Database - raw'!AW$7:AY$494&gt;0)*('1. Database - raw'!$AD$7:$AD$494=$A98)*('1. Database - raw'!$AP$7:$AP$494&lt;&gt;Dropdown!$AM$11)*(INDIRECT($Q98,TRUE)=$O98),'1. Database - raw'!AW$7:AY$494)),""),"")</f>
        <v>1</v>
      </c>
      <c r="BW98" s="66">
        <f t="shared" ca="1" si="370"/>
        <v>215.27207589798067</v>
      </c>
      <c r="BX98" s="64">
        <f t="shared" ca="1" si="371"/>
        <v>248.22809967502269</v>
      </c>
      <c r="BY98" s="64">
        <f t="shared" ca="1" si="372"/>
        <v>231.16353153828783</v>
      </c>
      <c r="BZ98" s="64">
        <f t="array" aca="1" ref="BZ98" ca="1">IFERROR(AVERAGE(IF(('1. Database - raw'!BC$7:BE$494&gt;0)*('1. Database - raw'!$AD$7:$AD$494=$A98)*('1. Database - raw'!$AP$7:$AP$494&lt;&gt;Dropdown!$AM$11)*(INDIRECT($Q98,TRUE)=$O98),'1. Database - raw'!BC$7:BE$494)),"")</f>
        <v>234</v>
      </c>
      <c r="CA98" s="97">
        <f t="array" aca="1" ref="CA98" ca="1">IFERROR(_xlfn.STDEV.S(IF(('1. Database - raw'!BC$7:BE$494&gt;0)*('1. Database - raw'!$AD$7:$AD$494=$A98)*('1. Database - raw'!$AP$7:$AP$494&lt;&gt;Dropdown!$AM$11)*(INDIRECT($Q98,TRUE)=$O98),'1. Database - raw'!BC$7:BE$494)),"")</f>
        <v>36.76955262170047</v>
      </c>
      <c r="CB98" s="67">
        <f t="array" aca="1" ref="CB98" ca="1">IFERROR(IF(COUNT(IF(('1. Database - raw'!BC$7:BE$494&gt;0)*('1. Database - raw'!$AD$7:$AD$494=$A98)*('1. Database - raw'!$AP$7:$AP$494&lt;&gt;Dropdown!$AM$11)*(INDIRECT($Q98,TRUE)=$O98),'1. Database - raw'!BC$7:BE$494))&gt;0,COUNT(IF(('1. Database - raw'!BC$7:BE$494&gt;0)*('1. Database - raw'!$AD$7:$AD$494=$A98)*('1. Database - raw'!$AP$7:$AP$494&lt;&gt;Dropdown!$AM$11)*(INDIRECT($Q98,TRUE)=$O98),'1. Database - raw'!BC$7:BE$494)),""),"")</f>
        <v>2</v>
      </c>
      <c r="CC98" s="107">
        <f t="shared" ca="1" si="373"/>
        <v>0.65337460347897636</v>
      </c>
      <c r="CD98" s="108">
        <f t="shared" ca="1" si="374"/>
        <v>0.74870176167822822</v>
      </c>
      <c r="CE98" s="108">
        <f t="shared" ca="1" si="375"/>
        <v>0.69941598256010951</v>
      </c>
      <c r="CF98" s="108">
        <f t="array" aca="1" ref="CF98" ca="1">IFERROR(AVERAGE(IF(('1. Database - raw'!BI$7:BK$494&gt;0)*('1. Database - raw'!$AD$7:$AD$494=$A98)*('1. Database - raw'!$AP$7:$AP$494&lt;&gt;Dropdown!$AM$11)*(INDIRECT($Q98,TRUE)=$O98),'1. Database - raw'!BI$7:BK$494)),"")</f>
        <v>0.71067596566523605</v>
      </c>
      <c r="CG98" s="272">
        <f t="array" aca="1" ref="CG98" ca="1">IFERROR(_xlfn.STDEV.S(IF(('1. Database - raw'!BI$7:BK$494&gt;0)*('1. Database - raw'!$AD$7:$AD$494=$A98)*('1. Database - raw'!$AP$7:$AP$494&lt;&gt;Dropdown!$AM$11)*(INDIRECT($Q98,TRUE)=$O98),'1. Database - raw'!BI$7:BK$494)),"")</f>
        <v>0.12803498703206981</v>
      </c>
      <c r="CH98" s="67">
        <f t="array" aca="1" ref="CH98" ca="1">IFERROR(IF(COUNT(IF(('1. Database - raw'!BI$7:BK$494&gt;0)*('1. Database - raw'!$AD$7:$AD$494=$A98)*('1. Database - raw'!$AP$7:$AP$494&lt;&gt;Dropdown!$AM$11)*(INDIRECT($Q98,TRUE)=$O98),'1. Database - raw'!BI$7:BK$494))&gt;0,COUNT(IF(('1. Database - raw'!BI$7:BK$494&gt;0)*('1. Database - raw'!$AD$7:$AD$494=$A98)*('1. Database - raw'!$AP$7:$AP$494&lt;&gt;Dropdown!$AM$11)*(INDIRECT($Q98,TRUE)=$O98),'1. Database - raw'!BI$7:BK$494)),""),"")</f>
        <v>4</v>
      </c>
      <c r="CI98" s="66" t="str">
        <f t="shared" ca="1" si="211"/>
        <v/>
      </c>
      <c r="CJ98" s="64" t="str">
        <f t="shared" ca="1" si="212"/>
        <v/>
      </c>
      <c r="CK98" s="64" t="str">
        <f t="shared" ca="1" si="213"/>
        <v/>
      </c>
      <c r="CL98" s="64" t="str">
        <f t="array" aca="1" ref="CL98" ca="1">IFERROR(AVERAGE(IF(('1. Database - raw'!BO$7:BQ$494&gt;0)*('1. Database - raw'!$AD$7:$AD$494=$A98)*(INDIRECT($Q98,TRUE)=$O98),'1. Database - raw'!BO$7:BQ$494)),"")</f>
        <v/>
      </c>
      <c r="CM98" s="97" t="str">
        <f t="array" aca="1" ref="CM98" ca="1">IFERROR(_xlfn.STDEV.S(IF(('1. Database - raw'!BO$7:BQ$494&gt;0)*('1. Database - raw'!$AD$7:$AD$494=$A98)*(INDIRECT($Q98,TRUE)=$O98),'1. Database - raw'!BO$7:BQ$494)),"")</f>
        <v/>
      </c>
      <c r="CN98" s="67" t="str">
        <f t="array" aca="1" ref="CN98" ca="1">IFERROR(IF(COUNT(IF(('1. Database - raw'!BO$7:BQ$494&gt;0)*('1. Database - raw'!$AD$7:$AD$494=$A98)*(INDIRECT($Q98,TRUE)=$O98),'1. Database - raw'!BO$7:BQ$494))&gt;0,COUNT(IF(('1. Database - raw'!BO$7:BQ$494&gt;0)*('1. Database - raw'!$AD$7:$AD$494=$A98)*(INDIRECT($Q98,TRUE)=$O98),'1. Database - raw'!BO$7:BQ$494)),""),"")</f>
        <v/>
      </c>
      <c r="CO98" s="66" t="str">
        <f t="shared" ca="1" si="214"/>
        <v/>
      </c>
      <c r="CP98" s="64" t="str">
        <f t="shared" ca="1" si="215"/>
        <v/>
      </c>
      <c r="CQ98" s="64" t="str">
        <f t="shared" ca="1" si="216"/>
        <v/>
      </c>
      <c r="CR98" s="64" t="str">
        <f t="array" aca="1" ref="CR98" ca="1">IFERROR(AVERAGE(IF(('1. Database - raw'!BU$7:BW$494&gt;0)*('1. Database - raw'!$AD$7:$AD$494=$A98)*(INDIRECT($Q98,TRUE)=$O98),'1. Database - raw'!BU$7:BW$494)),"")</f>
        <v/>
      </c>
      <c r="CS98" s="97" t="str">
        <f t="array" aca="1" ref="CS98" ca="1">IFERROR(_xlfn.STDEV.S(IF(('1. Database - raw'!BU$7:BW$494&gt;0)*('1. Database - raw'!$AD$7:$AD$494=$A98)*(INDIRECT($Q98,TRUE)=$O98),'1. Database - raw'!BU$7:BW$494)),"")</f>
        <v/>
      </c>
      <c r="CT98" s="67" t="str">
        <f t="array" aca="1" ref="CT98" ca="1">IFERROR(IF(COUNT(IF(('1. Database - raw'!BU$7:BW$494&gt;0)*('1. Database - raw'!$AD$7:$AD$494=$A98)*(INDIRECT($Q98,TRUE)=$O98),'1. Database - raw'!BU$7:BW$494))&gt;0,COUNT(IF(('1. Database - raw'!BU$7:BW$494&gt;0)*('1. Database - raw'!$AD$7:$AD$494=$A98)*(INDIRECT($Q98,TRUE)=$O98),'1. Database - raw'!BU$7:BW$494)),""),"")</f>
        <v/>
      </c>
      <c r="CU98" s="66" t="str">
        <f t="shared" ca="1" si="217"/>
        <v/>
      </c>
      <c r="CV98" s="64" t="str">
        <f t="shared" ca="1" si="218"/>
        <v/>
      </c>
      <c r="CW98" s="64" t="str">
        <f t="shared" ca="1" si="219"/>
        <v/>
      </c>
      <c r="CX98" s="64" t="str">
        <f t="array" aca="1" ref="CX98" ca="1">IFERROR(AVERAGE(IF(('1. Database - raw'!CA$7:CC$494&gt;0)*('1. Database - raw'!$AD$7:$AD$494=$A98)*(INDIRECT($Q98,TRUE)=$O98),'1. Database - raw'!CA$7:CC$494)),"")</f>
        <v/>
      </c>
      <c r="CY98" s="97" t="str">
        <f t="array" aca="1" ref="CY98" ca="1">IFERROR(_xlfn.STDEV.S(IF(('1. Database - raw'!CA$7:CC$494&gt;0)*('1. Database - raw'!$AD$7:$AD$494=$A98)*(INDIRECT($Q98,TRUE)=$O98),'1. Database - raw'!CA$7:CC$494)),"")</f>
        <v/>
      </c>
      <c r="CZ98" s="67" t="str">
        <f t="array" aca="1" ref="CZ98" ca="1">IFERROR(IF(COUNT(IF(('1. Database - raw'!CA$7:CC$494&gt;0)*('1. Database - raw'!$AD$7:$AD$494=$A98)*(INDIRECT($Q98,TRUE)=$O98),'1. Database - raw'!CA$7:CC$494))&gt;0,COUNT(IF(('1. Database - raw'!CA$7:CC$494&gt;0)*('1. Database - raw'!$AD$7:$AD$494=$A98)*(INDIRECT($Q98,TRUE)=$O98),'1. Database - raw'!CA$7:CC$494)),""),"")</f>
        <v/>
      </c>
      <c r="DA98" s="66" t="str">
        <f t="shared" ca="1" si="220"/>
        <v/>
      </c>
      <c r="DB98" s="64" t="str">
        <f t="shared" ca="1" si="221"/>
        <v/>
      </c>
      <c r="DC98" s="64" t="str">
        <f t="shared" ca="1" si="222"/>
        <v/>
      </c>
      <c r="DD98" s="64" t="str">
        <f t="array" aca="1" ref="DD98" ca="1">IFERROR(AVERAGE(IF(('1. Database - raw'!CG$7:CI$494&gt;0)*('1. Database - raw'!$AD$7:$AD$494=$A98)*(INDIRECT($Q98,TRUE)=$O98),'1. Database - raw'!CG$7:CI$494)),"")</f>
        <v/>
      </c>
      <c r="DE98" s="97" t="str">
        <f t="array" aca="1" ref="DE98" ca="1">IFERROR(_xlfn.STDEV.S(IF(('1. Database - raw'!CG$7:CI$494&gt;0)*('1. Database - raw'!$AD$7:$AD$494=$A98)*(INDIRECT($Q98,TRUE)=$O98),'1. Database - raw'!CG$7:CI$494)),"")</f>
        <v/>
      </c>
      <c r="DF98" s="67" t="str">
        <f t="array" aca="1" ref="DF98" ca="1">IFERROR(IF(COUNT(IF(('1. Database - raw'!CG$7:CI$494&gt;0)*('1. Database - raw'!$AD$7:$AD$494=$A98)*(INDIRECT($Q98,TRUE)=$O98),'1. Database - raw'!CG$7:CI$494))&gt;0,COUNT(IF(('1. Database - raw'!CG$7:CI$494&gt;0)*('1. Database - raw'!$AD$7:$AD$494=$A98)*(INDIRECT($Q98,TRUE)=$O98),'1. Database - raw'!CG$7:CI$494)),""),"")</f>
        <v/>
      </c>
      <c r="DG98" s="66" t="str">
        <f t="shared" ca="1" si="223"/>
        <v/>
      </c>
      <c r="DH98" s="64" t="str">
        <f t="shared" ca="1" si="224"/>
        <v/>
      </c>
      <c r="DI98" s="64" t="str">
        <f t="shared" ca="1" si="225"/>
        <v/>
      </c>
      <c r="DJ98" s="64" t="str">
        <f t="array" aca="1" ref="DJ98" ca="1">IFERROR(AVERAGE(IF(('1. Database - raw'!CM$7:CO$494&gt;0)*('1. Database - raw'!$AD$7:$AD$494=$A98)*(INDIRECT($Q98,TRUE)=$O98),'1. Database - raw'!CM$7:CO$494)),"")</f>
        <v/>
      </c>
      <c r="DK98" s="97" t="str">
        <f t="array" aca="1" ref="DK98" ca="1">IFERROR(_xlfn.STDEV.S(IF(('1. Database - raw'!CM$7:CO$494&gt;0)*('1. Database - raw'!$AD$7:$AD$494=$A98)*(INDIRECT($Q98,TRUE)=$O98),'1. Database - raw'!CM$7:CO$494)),"")</f>
        <v/>
      </c>
      <c r="DL98" s="67" t="str">
        <f t="array" aca="1" ref="DL98" ca="1">IFERROR(IF(COUNT(IF(('1. Database - raw'!CM$7:CO$494&gt;0)*('1. Database - raw'!$AD$7:$AD$494=$A98)*(INDIRECT($Q98,TRUE)=$O98),'1. Database - raw'!CM$7:CO$494))&gt;0,COUNT(IF(('1. Database - raw'!CM$7:CO$494&gt;0)*('1. Database - raw'!$AD$7:$AD$494=$A98)*(INDIRECT($Q98,TRUE)=$O98),'1. Database - raw'!CM$7:CO$494)),""),"")</f>
        <v/>
      </c>
      <c r="DM98" s="66" t="str">
        <f t="shared" ca="1" si="226"/>
        <v/>
      </c>
      <c r="DN98" s="64" t="str">
        <f t="shared" ca="1" si="227"/>
        <v/>
      </c>
      <c r="DO98" s="64" t="str">
        <f t="shared" ca="1" si="228"/>
        <v/>
      </c>
      <c r="DP98" s="64" t="str">
        <f t="array" aca="1" ref="DP98" ca="1">IFERROR(AVERAGE(IF(('1. Database - raw'!CS$7:CU$494&gt;0)*('1. Database - raw'!$AD$7:$AD$494=$A98)*(INDIRECT($Q98,TRUE)=$O98),'1. Database - raw'!CS$7:CU$494)),"")</f>
        <v/>
      </c>
      <c r="DQ98" s="97" t="str">
        <f t="array" aca="1" ref="DQ98" ca="1">IFERROR(_xlfn.STDEV.S(IF(('1. Database - raw'!CS$7:CU$494&gt;0)*('1. Database - raw'!$AD$7:$AD$494=$A98)*(INDIRECT($Q98,TRUE)=$O98),'1. Database - raw'!CS$7:CU$494)),"")</f>
        <v/>
      </c>
      <c r="DR98" s="67" t="str">
        <f t="array" aca="1" ref="DR98" ca="1">IFERROR(IF(COUNT(IF(('1. Database - raw'!CS$7:CU$494&gt;0)*('1. Database - raw'!$AD$7:$AD$494=$A98)*(INDIRECT($Q98,TRUE)=$O98),'1. Database - raw'!CS$7:CU$494))&gt;0,COUNT(IF(('1. Database - raw'!CS$7:CU$494&gt;0)*('1. Database - raw'!$AD$7:$AD$494=$A98)*(INDIRECT($Q98,TRUE)=$O98),'1. Database - raw'!CS$7:CU$494)),""),"")</f>
        <v/>
      </c>
      <c r="DS98" s="66" t="str">
        <f t="shared" ca="1" si="229"/>
        <v/>
      </c>
      <c r="DT98" s="64" t="str">
        <f t="shared" ca="1" si="230"/>
        <v/>
      </c>
      <c r="DU98" s="64" t="str">
        <f t="shared" ca="1" si="231"/>
        <v/>
      </c>
      <c r="DV98" s="64" t="str">
        <f t="array" aca="1" ref="DV98" ca="1">IFERROR(AVERAGE(IF(('1. Database - raw'!CY$7:DA$494&gt;0)*('1. Database - raw'!$AD$7:$AD$494=$A98)*(INDIRECT($Q98,TRUE)=$O98),'1. Database - raw'!CY$7:DA$494)),"")</f>
        <v/>
      </c>
      <c r="DW98" s="97" t="str">
        <f t="array" aca="1" ref="DW98" ca="1">IFERROR(_xlfn.STDEV.S(IF(('1. Database - raw'!CY$7:DA$494&gt;0)*('1. Database - raw'!$AD$7:$AD$494=$A98)*(INDIRECT($Q98,TRUE)=$O98),'1. Database - raw'!CY$7:DA$494)),"")</f>
        <v/>
      </c>
      <c r="DX98" s="67" t="str">
        <f t="array" aca="1" ref="DX98" ca="1">IFERROR(IF(COUNT(IF(('1. Database - raw'!CY$7:DA$494&gt;0)*('1. Database - raw'!$AD$7:$AD$494=$A98)*(INDIRECT($Q98,TRUE)=$O98),'1. Database - raw'!CY$7:DA$494))&gt;0,COUNT(IF(('1. Database - raw'!CY$7:DA$494&gt;0)*('1. Database - raw'!$AD$7:$AD$494=$A98)*(INDIRECT($Q98,TRUE)=$O98),'1. Database - raw'!CY$7:DA$494)),""),"")</f>
        <v/>
      </c>
      <c r="DY98" s="66" t="str">
        <f t="shared" ca="1" si="232"/>
        <v/>
      </c>
      <c r="DZ98" s="64" t="str">
        <f t="shared" ca="1" si="233"/>
        <v/>
      </c>
      <c r="EA98" s="64" t="str">
        <f t="shared" ca="1" si="234"/>
        <v/>
      </c>
      <c r="EB98" s="64" t="str">
        <f t="array" aca="1" ref="EB98" ca="1">IFERROR(AVERAGE(IF(('1. Database - raw'!DE$7:DG$494&gt;0)*('1. Database - raw'!$AD$7:$AD$494=$A98)*(INDIRECT($Q98,TRUE)=$O98),'1. Database - raw'!DE$7:DG$494)),"")</f>
        <v/>
      </c>
      <c r="EC98" s="97" t="str">
        <f t="array" aca="1" ref="EC98" ca="1">IFERROR(_xlfn.STDEV.S(IF(('1. Database - raw'!DE$7:DG$494&gt;0)*('1. Database - raw'!$AD$7:$AD$494=$A98)*(INDIRECT($Q98,TRUE)=$O98),'1. Database - raw'!DE$7:DG$494)),"")</f>
        <v/>
      </c>
      <c r="ED98" s="67" t="str">
        <f t="array" aca="1" ref="ED98" ca="1">IFERROR(IF(COUNT(IF(('1. Database - raw'!DE$7:DG$494&gt;0)*('1. Database - raw'!$AD$7:$AD$494=$A98)*(INDIRECT($Q98,TRUE)=$O98),'1. Database - raw'!DE$7:DG$494))&gt;0,COUNT(IF(('1. Database - raw'!DE$7:DG$494&gt;0)*('1. Database - raw'!$AD$7:$AD$494=$A98)*(INDIRECT($Q98,TRUE)=$O98),'1. Database - raw'!DE$7:DG$494)),""),"")</f>
        <v/>
      </c>
      <c r="EE98" s="107" t="str">
        <f t="shared" ca="1" si="235"/>
        <v/>
      </c>
      <c r="EF98" s="108" t="str">
        <f t="shared" ca="1" si="236"/>
        <v/>
      </c>
      <c r="EG98" s="108" t="str">
        <f t="shared" ca="1" si="237"/>
        <v/>
      </c>
      <c r="EH98" s="108" t="str">
        <f t="array" aca="1" ref="EH98" ca="1">IFERROR(AVERAGE(IF(('1. Database - raw'!DK$7:DM$494&gt;0)*('1. Database - raw'!$AD$7:$AD$494=$A98)*(INDIRECT($Q98,TRUE)=$O98),'1. Database - raw'!DK$7:DM$494)),"")</f>
        <v/>
      </c>
      <c r="EI98" s="272" t="str">
        <f t="array" aca="1" ref="EI98" ca="1">IFERROR(_xlfn.STDEV.S(IF(('1. Database - raw'!DK$7:DM$494&gt;0)*('1. Database - raw'!$AD$7:$AD$494=$A98)*(INDIRECT($Q98,TRUE)=$O98),'1. Database - raw'!DK$7:DM$494)),"")</f>
        <v/>
      </c>
      <c r="EJ98" s="67" t="str">
        <f t="array" aca="1" ref="EJ98" ca="1">IFERROR(IF(COUNT(IF(('1. Database - raw'!DK$7:DM$494&gt;0)*('1. Database - raw'!$AD$7:$AD$494=$A98)*(INDIRECT($Q98,TRUE)=$O98),'1. Database - raw'!DK$7:DM$494))&gt;0,COUNT(IF(('1. Database - raw'!DK$7:DM$494&gt;0)*('1. Database - raw'!$AD$7:$AD$494=$A98)*(INDIRECT($Q98,TRUE)=$O98),'1. Database - raw'!DK$7:DM$494)),""),"")</f>
        <v/>
      </c>
      <c r="EK98" s="66" t="str">
        <f t="shared" ca="1" si="238"/>
        <v/>
      </c>
      <c r="EL98" s="64" t="str">
        <f t="shared" ca="1" si="239"/>
        <v/>
      </c>
      <c r="EM98" s="64" t="str">
        <f t="shared" ca="1" si="240"/>
        <v/>
      </c>
      <c r="EN98" s="64">
        <f t="array" aca="1" ref="EN98" ca="1">IFERROR(AVERAGE(IF(('1. Database - raw'!DQ$7:DS$494&gt;0)*('1. Database - raw'!$AD$7:$AD$494=$A98)*(INDIRECT($Q98,TRUE)=$O98),'1. Database - raw'!DQ$7:DS$494)),"")</f>
        <v>56.4</v>
      </c>
      <c r="EO98" s="97" t="str">
        <f t="array" aca="1" ref="EO98" ca="1">IFERROR(_xlfn.STDEV.S(IF(('1. Database - raw'!DQ$7:DS$494&gt;0)*('1. Database - raw'!$AD$7:$AD$494=$A98)*(INDIRECT($Q98,TRUE)=$O98),'1. Database - raw'!DQ$7:DS$494)),"")</f>
        <v/>
      </c>
      <c r="EP98" s="67">
        <f t="array" aca="1" ref="EP98" ca="1">IFERROR(IF(COUNT(IF(('1. Database - raw'!DQ$7:DS$494&gt;0)*('1. Database - raw'!$AD$7:$AD$494=$A98)*(INDIRECT($Q98,TRUE)=$O98),'1. Database - raw'!DQ$7:DS$494))&gt;0,COUNT(IF(('1. Database - raw'!DQ$7:DS$494&gt;0)*('1. Database - raw'!$AD$7:$AD$494=$A98)*(INDIRECT($Q98,TRUE)=$O98),'1. Database - raw'!DQ$7:DS$494)),""),"")</f>
        <v>1</v>
      </c>
      <c r="EQ98" s="66" t="str">
        <f t="shared" ca="1" si="241"/>
        <v/>
      </c>
      <c r="ER98" s="64" t="str">
        <f t="shared" ca="1" si="242"/>
        <v/>
      </c>
      <c r="ES98" s="64" t="str">
        <f t="shared" ca="1" si="243"/>
        <v/>
      </c>
      <c r="ET98" s="64" t="str">
        <f t="array" aca="1" ref="ET98" ca="1">IFERROR(AVERAGE(IF(('1. Database - raw'!DW$7:DY$494&gt;0)*('1. Database - raw'!$AD$7:$AD$494=$A98)*(INDIRECT($Q98,TRUE)=$O98),'1. Database - raw'!DW$7:DY$494)),"")</f>
        <v/>
      </c>
      <c r="EU98" s="97" t="str">
        <f t="array" aca="1" ref="EU98" ca="1">IFERROR(_xlfn.STDEV.S(IF(('1. Database - raw'!DW$7:DY$494&gt;0)*('1. Database - raw'!$AD$7:$AD$494=$A98)*(INDIRECT($Q98,TRUE)=$O98),'1. Database - raw'!DW$7:DY$494)),"")</f>
        <v/>
      </c>
      <c r="EV98" s="67" t="str">
        <f t="array" aca="1" ref="EV98" ca="1">IFERROR(IF(COUNT(IF(('1. Database - raw'!DW$7:DY$494&gt;0)*('1. Database - raw'!$AD$7:$AD$494=$A98)*(INDIRECT($Q98,TRUE)=$O98),'1. Database - raw'!DW$7:DY$494))&gt;0,COUNT(IF(('1. Database - raw'!DW$7:DY$494&gt;0)*('1. Database - raw'!$AD$7:$AD$494=$A98)*(INDIRECT($Q98,TRUE)=$O98),'1. Database - raw'!DW$7:DY$494)),""),"")</f>
        <v/>
      </c>
      <c r="EW98" s="66" t="str">
        <f t="shared" ca="1" si="244"/>
        <v/>
      </c>
      <c r="EX98" s="64" t="str">
        <f t="shared" ca="1" si="245"/>
        <v/>
      </c>
      <c r="EY98" s="64" t="str">
        <f t="shared" ca="1" si="246"/>
        <v/>
      </c>
      <c r="EZ98" s="64" t="str">
        <f t="array" aca="1" ref="EZ98" ca="1">IFERROR(AVERAGE(IF(('1. Database - raw'!EC$7:EE$494&gt;0)*('1. Database - raw'!$AD$7:$AD$494=$A98)*(INDIRECT($Q98,TRUE)=$O98),'1. Database - raw'!EC$7:EE$494)),"")</f>
        <v/>
      </c>
      <c r="FA98" s="97" t="str">
        <f t="array" aca="1" ref="FA98" ca="1">IFERROR(_xlfn.STDEV.S(IF(('1. Database - raw'!EC$7:EE$494&gt;0)*('1. Database - raw'!$AD$7:$AD$494=$A98)*(INDIRECT($Q98,TRUE)=$O98),'1. Database - raw'!EC$7:EE$494)),"")</f>
        <v/>
      </c>
      <c r="FB98" s="67" t="str">
        <f t="array" aca="1" ref="FB98" ca="1">IFERROR(IF(COUNT(IF(('1. Database - raw'!EC$7:EE$494&gt;0)*('1. Database - raw'!$AD$7:$AD$494=$A98)*(INDIRECT($Q98,TRUE)=$O98),'1. Database - raw'!EC$7:EE$494))&gt;0,COUNT(IF(('1. Database - raw'!EC$7:EE$494&gt;0)*('1. Database - raw'!$AD$7:$AD$494=$A98)*(INDIRECT($Q98,TRUE)=$O98),'1. Database - raw'!EC$7:EE$494)),""),"")</f>
        <v/>
      </c>
      <c r="FC98" s="66" t="str">
        <f t="shared" ca="1" si="247"/>
        <v/>
      </c>
      <c r="FD98" s="64" t="str">
        <f t="shared" ca="1" si="248"/>
        <v/>
      </c>
      <c r="FE98" s="64" t="str">
        <f t="shared" ca="1" si="249"/>
        <v/>
      </c>
      <c r="FF98" s="64" t="str">
        <f t="array" aca="1" ref="FF98" ca="1">IFERROR(AVERAGE(IF(('1. Database - raw'!EI$7:EK$494&gt;0)*('1. Database - raw'!$AD$7:$AD$494=$A98)*(INDIRECT($Q98,TRUE)=$O98),'1. Database - raw'!EI$7:EK$494)),"")</f>
        <v/>
      </c>
      <c r="FG98" s="97" t="str">
        <f t="array" aca="1" ref="FG98" ca="1">IFERROR(_xlfn.STDEV.S(IF(('1. Database - raw'!EI$7:EK$494&gt;0)*('1. Database - raw'!$AD$7:$AD$494=$A98)*(INDIRECT($Q98,TRUE)=$O98),'1. Database - raw'!EI$7:EK$494)),"")</f>
        <v/>
      </c>
      <c r="FH98" s="67" t="str">
        <f t="array" aca="1" ref="FH98" ca="1">IFERROR(IF(COUNT(IF(('1. Database - raw'!EI$7:EK$494&gt;0)*('1. Database - raw'!$AD$7:$AD$494=$A98)*(INDIRECT($Q98,TRUE)=$O98),'1. Database - raw'!EI$7:EK$494))&gt;0,COUNT(IF(('1. Database - raw'!EI$7:EK$494&gt;0)*('1. Database - raw'!$AD$7:$AD$494=$A98)*(INDIRECT($Q98,TRUE)=$O98),'1. Database - raw'!EI$7:EK$494)),""),"")</f>
        <v/>
      </c>
      <c r="FI98" s="66" t="str">
        <f t="shared" ca="1" si="250"/>
        <v/>
      </c>
      <c r="FJ98" s="64" t="str">
        <f t="shared" ca="1" si="251"/>
        <v/>
      </c>
      <c r="FK98" s="64" t="str">
        <f t="shared" ca="1" si="252"/>
        <v/>
      </c>
      <c r="FL98" s="64" t="str">
        <f t="array" aca="1" ref="FL98" ca="1">IFERROR(AVERAGE(IF(('1. Database - raw'!EO$7:EQ$494&gt;0)*('1. Database - raw'!$AD$7:$AD$494=$A98)*(INDIRECT($Q98,TRUE)=$O98),'1. Database - raw'!EO$7:EQ$494)),"")</f>
        <v/>
      </c>
      <c r="FM98" s="97" t="str">
        <f t="array" aca="1" ref="FM98" ca="1">IFERROR(_xlfn.STDEV.S(IF(('1. Database - raw'!EO$7:EQ$494&gt;0)*('1. Database - raw'!$AD$7:$AD$494=$A98)*(INDIRECT($Q98,TRUE)=$O98),'1. Database - raw'!EO$7:EQ$494)),"")</f>
        <v/>
      </c>
      <c r="FN98" s="67" t="str">
        <f t="array" aca="1" ref="FN98" ca="1">IFERROR(IF(COUNT(IF(('1. Database - raw'!EO$7:EQ$494&gt;0)*('1. Database - raw'!$AD$7:$AD$494=$A98)*(INDIRECT($Q98,TRUE)=$O98),'1. Database - raw'!EO$7:EQ$494))&gt;0,COUNT(IF(('1. Database - raw'!EO$7:EQ$494&gt;0)*('1. Database - raw'!$AD$7:$AD$494=$A98)*(INDIRECT($Q98,TRUE)=$O98),'1. Database - raw'!EO$7:EQ$494)),""),"")</f>
        <v/>
      </c>
      <c r="FO98" s="66" t="str">
        <f t="shared" ca="1" si="253"/>
        <v/>
      </c>
      <c r="FP98" s="64" t="str">
        <f t="shared" ca="1" si="254"/>
        <v/>
      </c>
      <c r="FQ98" s="64" t="str">
        <f t="shared" ca="1" si="255"/>
        <v/>
      </c>
      <c r="FR98" s="64" t="str">
        <f t="array" aca="1" ref="FR98" ca="1">IFERROR(AVERAGE(IF(('1. Database - raw'!EU$7:EW$494&gt;0)*('1. Database - raw'!$AD$7:$AD$494=$A98)*(INDIRECT($Q98,TRUE)=$O98),'1. Database - raw'!EU$7:EW$494)),"")</f>
        <v/>
      </c>
      <c r="FS98" s="97" t="str">
        <f t="array" aca="1" ref="FS98" ca="1">IFERROR(_xlfn.STDEV.S(IF(('1. Database - raw'!EU$7:EW$494&gt;0)*('1. Database - raw'!$AD$7:$AD$494=$A98)*(INDIRECT($Q98,TRUE)=$O98),'1. Database - raw'!EU$7:EW$494)),"")</f>
        <v/>
      </c>
      <c r="FT98" s="67" t="str">
        <f t="array" aca="1" ref="FT98" ca="1">IFERROR(IF(COUNT(IF(('1. Database - raw'!EU$7:EW$494&gt;0)*('1. Database - raw'!$AD$7:$AD$494=$A98)*(INDIRECT($Q98,TRUE)=$O98),'1. Database - raw'!EU$7:EW$494))&gt;0,COUNT(IF(('1. Database - raw'!EU$7:EW$494&gt;0)*('1. Database - raw'!$AD$7:$AD$494=$A98)*(INDIRECT($Q98,TRUE)=$O98),'1. Database - raw'!EU$7:EW$494)),""),"")</f>
        <v/>
      </c>
      <c r="FU98" s="66" t="str">
        <f t="shared" ca="1" si="256"/>
        <v/>
      </c>
      <c r="FV98" s="64" t="str">
        <f t="shared" ca="1" si="257"/>
        <v/>
      </c>
      <c r="FW98" s="64" t="str">
        <f t="shared" ca="1" si="258"/>
        <v/>
      </c>
      <c r="FX98" s="64" t="str">
        <f t="array" aca="1" ref="FX98" ca="1">IFERROR(AVERAGE(IF(('1. Database - raw'!FA$7:FC$494&gt;0)*('1. Database - raw'!$AD$7:$AD$494=$A98)*(INDIRECT($Q98,TRUE)=$O98),'1. Database - raw'!FA$7:FC$494)),"")</f>
        <v/>
      </c>
      <c r="FY98" s="97" t="str">
        <f t="array" aca="1" ref="FY98" ca="1">IFERROR(_xlfn.STDEV.S(IF(('1. Database - raw'!FA$7:FC$494&gt;0)*('1. Database - raw'!$AD$7:$AD$494=$A98)*(INDIRECT($Q98,TRUE)=$O98),'1. Database - raw'!FA$7:FC$494)),"")</f>
        <v/>
      </c>
      <c r="FZ98" s="67" t="str">
        <f t="array" aca="1" ref="FZ98" ca="1">IFERROR(IF(COUNT(IF(('1. Database - raw'!FA$7:FC$494&gt;0)*('1. Database - raw'!$AD$7:$AD$494=$A98)*(INDIRECT($Q98,TRUE)=$O98),'1. Database - raw'!FA$7:FC$494))&gt;0,COUNT(IF(('1. Database - raw'!FA$7:FC$494&gt;0)*('1. Database - raw'!$AD$7:$AD$494=$A98)*(INDIRECT($Q98,TRUE)=$O98),'1. Database - raw'!FA$7:FC$494)),""),"")</f>
        <v/>
      </c>
      <c r="GA98" s="66" t="str">
        <f t="shared" ca="1" si="259"/>
        <v/>
      </c>
      <c r="GB98" s="64" t="str">
        <f t="shared" ca="1" si="260"/>
        <v/>
      </c>
      <c r="GC98" s="64" t="str">
        <f t="shared" ca="1" si="261"/>
        <v/>
      </c>
      <c r="GD98" s="64" t="str">
        <f t="array" aca="1" ref="GD98" ca="1">IFERROR(AVERAGE(IF(('1. Database - raw'!FG$7:FI$494&gt;0)*('1. Database - raw'!$AD$7:$AD$494=$A98)*(INDIRECT($Q98,TRUE)=$O98),'1. Database - raw'!FG$7:FI$494)),"")</f>
        <v/>
      </c>
      <c r="GE98" s="97" t="str">
        <f t="array" aca="1" ref="GE98" ca="1">IFERROR(_xlfn.STDEV.S(IF(('1. Database - raw'!FG$7:FI$494&gt;0)*('1. Database - raw'!$AD$7:$AD$494=$A98)*(INDIRECT($Q98,TRUE)=$O98),'1. Database - raw'!FG$7:FI$494)),"")</f>
        <v/>
      </c>
      <c r="GF98" s="67" t="str">
        <f t="array" aca="1" ref="GF98" ca="1">IFERROR(IF(COUNT(IF(('1. Database - raw'!FG$7:FI$494&gt;0)*('1. Database - raw'!$AD$7:$AD$494=$A98)*(INDIRECT($Q98,TRUE)=$O98),'1. Database - raw'!FG$7:FI$494))&gt;0,COUNT(IF(('1. Database - raw'!FG$7:FI$494&gt;0)*('1. Database - raw'!$AD$7:$AD$494=$A98)*(INDIRECT($Q98,TRUE)=$O98),'1. Database - raw'!FG$7:FI$494)),""),"")</f>
        <v/>
      </c>
      <c r="GG98" s="66" t="str">
        <f t="shared" ca="1" si="262"/>
        <v/>
      </c>
      <c r="GH98" s="64" t="str">
        <f t="shared" ca="1" si="263"/>
        <v/>
      </c>
      <c r="GI98" s="64" t="str">
        <f t="shared" ca="1" si="264"/>
        <v/>
      </c>
      <c r="GJ98" s="64" t="str">
        <f t="array" aca="1" ref="GJ98" ca="1">IFERROR(AVERAGE(IF(('1. Database - raw'!FM$7:FO$494&gt;0)*('1. Database - raw'!$AD$7:$AD$494=$A98)*(INDIRECT($Q98,TRUE)=$O98),'1. Database - raw'!FM$7:FO$494)),"")</f>
        <v/>
      </c>
      <c r="GK98" s="97" t="str">
        <f t="array" aca="1" ref="GK98" ca="1">IFERROR(_xlfn.STDEV.S(IF(('1. Database - raw'!FM$7:FO$494&gt;0)*('1. Database - raw'!$AD$7:$AD$494=$A98)*(INDIRECT($Q98,TRUE)=$O98),'1. Database - raw'!FM$7:FO$494)),"")</f>
        <v/>
      </c>
      <c r="GL98" s="67" t="str">
        <f t="array" aca="1" ref="GL98" ca="1">IFERROR(IF(COUNT(IF(('1. Database - raw'!FM$7:FO$494&gt;0)*('1. Database - raw'!$AD$7:$AD$494=$A98)*(INDIRECT($Q98,TRUE)=$O98),'1. Database - raw'!FM$7:FO$494))&gt;0,COUNT(IF(('1. Database - raw'!FM$7:FO$494&gt;0)*('1. Database - raw'!$AD$7:$AD$494=$A98)*(INDIRECT($Q98,TRUE)=$O98),'1. Database - raw'!FM$7:FO$494)),""),"")</f>
        <v/>
      </c>
      <c r="GM98" s="66" t="str">
        <f t="shared" ca="1" si="265"/>
        <v/>
      </c>
      <c r="GN98" s="64" t="str">
        <f t="shared" ca="1" si="266"/>
        <v/>
      </c>
      <c r="GO98" s="64" t="str">
        <f t="shared" ca="1" si="267"/>
        <v/>
      </c>
      <c r="GP98" s="64" t="str">
        <f t="array" aca="1" ref="GP98" ca="1">IFERROR(AVERAGE(IF(('1. Database - raw'!FS$7:FU$494&gt;0)*('1. Database - raw'!$AD$7:$AD$494=$A98)*(INDIRECT($Q98,TRUE)=$O98),'1. Database - raw'!FS$7:FU$494)),"")</f>
        <v/>
      </c>
      <c r="GQ98" s="97" t="str">
        <f t="array" aca="1" ref="GQ98" ca="1">IFERROR(_xlfn.STDEV.S(IF(('1. Database - raw'!FS$7:FU$494&gt;0)*('1. Database - raw'!$AD$7:$AD$494=$A98)*(INDIRECT($Q98,TRUE)=$O98),'1. Database - raw'!FS$7:FU$494)),"")</f>
        <v/>
      </c>
      <c r="GR98" s="67" t="str">
        <f t="array" aca="1" ref="GR98" ca="1">IFERROR(IF(COUNT(IF(('1. Database - raw'!FS$7:FU$494&gt;0)*('1. Database - raw'!$AD$7:$AD$494=$A98)*(INDIRECT($Q98,TRUE)=$O98),'1. Database - raw'!FS$7:FU$494))&gt;0,COUNT(IF(('1. Database - raw'!FS$7:FU$494&gt;0)*('1. Database - raw'!$AD$7:$AD$494=$A98)*(INDIRECT($Q98,TRUE)=$O98),'1. Database - raw'!FS$7:FU$494)),""),"")</f>
        <v/>
      </c>
      <c r="GS98" s="66" t="str">
        <f t="shared" ca="1" si="268"/>
        <v/>
      </c>
      <c r="GT98" s="64" t="str">
        <f t="shared" ca="1" si="269"/>
        <v/>
      </c>
      <c r="GU98" s="64" t="str">
        <f t="shared" ca="1" si="270"/>
        <v/>
      </c>
      <c r="GV98" s="64" t="str">
        <f t="array" aca="1" ref="GV98" ca="1">IFERROR(AVERAGE(IF(('1. Database - raw'!FY$7:GA$494&gt;0)*('1. Database - raw'!$AD$7:$AD$494=$A98)*(INDIRECT($Q98,TRUE)=$O98),'1. Database - raw'!FY$7:GA$494)),"")</f>
        <v/>
      </c>
      <c r="GW98" s="97" t="str">
        <f t="array" aca="1" ref="GW98" ca="1">IFERROR(_xlfn.STDEV.S(IF(('1. Database - raw'!FY$7:GA$494&gt;0)*('1. Database - raw'!$AD$7:$AD$494=$A98)*(INDIRECT($Q98,TRUE)=$O98),'1. Database - raw'!FY$7:GA$494)),"")</f>
        <v/>
      </c>
      <c r="GX98" s="67" t="str">
        <f t="array" aca="1" ref="GX98" ca="1">IFERROR(IF(COUNT(IF(('1. Database - raw'!FY$7:GA$494&gt;0)*('1. Database - raw'!$AD$7:$AD$494=$A98)*(INDIRECT($Q98,TRUE)=$O98),'1. Database - raw'!FY$7:GA$494))&gt;0,COUNT(IF(('1. Database - raw'!FY$7:GA$494&gt;0)*('1. Database - raw'!$AD$7:$AD$494=$A98)*(INDIRECT($Q98,TRUE)=$O98),'1. Database - raw'!FY$7:GA$494)),""),"")</f>
        <v/>
      </c>
      <c r="GY98" s="66" t="str">
        <f t="shared" ca="1" si="271"/>
        <v/>
      </c>
      <c r="GZ98" s="64" t="str">
        <f t="shared" ca="1" si="272"/>
        <v/>
      </c>
      <c r="HA98" s="64" t="str">
        <f t="shared" ca="1" si="273"/>
        <v/>
      </c>
      <c r="HB98" s="64" t="str">
        <f t="array" aca="1" ref="HB98" ca="1">IFERROR(AVERAGE(IF(('1. Database - raw'!GE$7:GG$494&gt;0)*('1. Database - raw'!$AD$7:$AD$494=$A98)*(INDIRECT($Q98,TRUE)=$O98),'1. Database - raw'!GE$7:GG$494)),"")</f>
        <v/>
      </c>
      <c r="HC98" s="97" t="str">
        <f t="array" aca="1" ref="HC98" ca="1">IFERROR(_xlfn.STDEV.S(IF(('1. Database - raw'!GE$7:GG$494&gt;0)*('1. Database - raw'!$AD$7:$AD$494=$A98)*(INDIRECT($Q98,TRUE)=$O98),'1. Database - raw'!GE$7:GG$494)),"")</f>
        <v/>
      </c>
      <c r="HD98" s="67" t="str">
        <f t="array" aca="1" ref="HD98" ca="1">IFERROR(IF(COUNT(IF(('1. Database - raw'!GE$7:GG$494&gt;0)*('1. Database - raw'!$AD$7:$AD$494=$A98)*(INDIRECT($Q98,TRUE)=$O98),'1. Database - raw'!GE$7:GG$494))&gt;0,COUNT(IF(('1. Database - raw'!GE$7:GG$494&gt;0)*('1. Database - raw'!$AD$7:$AD$494=$A98)*(INDIRECT($Q98,TRUE)=$O98),'1. Database - raw'!GE$7:GG$494)),""),"")</f>
        <v/>
      </c>
      <c r="HE98" s="66" t="str">
        <f t="shared" ca="1" si="274"/>
        <v/>
      </c>
      <c r="HF98" s="64" t="str">
        <f t="shared" ca="1" si="275"/>
        <v/>
      </c>
      <c r="HG98" s="64" t="str">
        <f t="shared" ca="1" si="276"/>
        <v/>
      </c>
      <c r="HH98" s="64" t="str">
        <f t="array" aca="1" ref="HH98" ca="1">IFERROR(AVERAGE(IF(('1. Database - raw'!GK$7:GM$494&gt;0)*('1. Database - raw'!$AD$7:$AD$494=$A98)*(INDIRECT($Q98,TRUE)=$O98),'1. Database - raw'!GK$7:GM$494)),"")</f>
        <v/>
      </c>
      <c r="HI98" s="97" t="str">
        <f t="array" aca="1" ref="HI98" ca="1">IFERROR(_xlfn.STDEV.S(IF(('1. Database - raw'!GK$7:GM$494&gt;0)*('1. Database - raw'!$AD$7:$AD$494=$A98)*(INDIRECT($Q98,TRUE)=$O98),'1. Database - raw'!GK$7:GM$494)),"")</f>
        <v/>
      </c>
      <c r="HJ98" s="67" t="str">
        <f t="array" aca="1" ref="HJ98" ca="1">IFERROR(IF(COUNT(IF(('1. Database - raw'!GK$7:GM$494&gt;0)*('1. Database - raw'!$AD$7:$AD$494=$A98)*(INDIRECT($Q98,TRUE)=$O98),'1. Database - raw'!GK$7:GM$494))&gt;0,COUNT(IF(('1. Database - raw'!GK$7:GM$494&gt;0)*('1. Database - raw'!$AD$7:$AD$494=$A98)*(INDIRECT($Q98,TRUE)=$O98),'1. Database - raw'!GK$7:GM$494)),""),"")</f>
        <v/>
      </c>
      <c r="HK98" s="66" t="str">
        <f t="shared" ca="1" si="277"/>
        <v/>
      </c>
      <c r="HL98" s="64" t="str">
        <f t="shared" ca="1" si="278"/>
        <v/>
      </c>
      <c r="HM98" s="64" t="str">
        <f t="shared" ca="1" si="279"/>
        <v/>
      </c>
      <c r="HN98" s="64" t="str">
        <f t="array" aca="1" ref="HN98" ca="1">IFERROR(AVERAGE(IF(('1. Database - raw'!GQ$7:GS$494&gt;0)*('1. Database - raw'!$AD$7:$AD$494=$A98)*(INDIRECT($Q98,TRUE)=$O98),'1. Database - raw'!GQ$7:GS$494)),"")</f>
        <v/>
      </c>
      <c r="HO98" s="97" t="str">
        <f t="array" aca="1" ref="HO98" ca="1">IFERROR(_xlfn.STDEV.S(IF(('1. Database - raw'!GQ$7:GS$494&gt;0)*('1. Database - raw'!$AD$7:$AD$494=$A98)*(INDIRECT($Q98,TRUE)=$O98),'1. Database - raw'!GQ$7:GS$494)),"")</f>
        <v/>
      </c>
      <c r="HP98" s="67" t="str">
        <f t="array" aca="1" ref="HP98" ca="1">IFERROR(IF(COUNT(IF(('1. Database - raw'!GQ$7:GS$494&gt;0)*('1. Database - raw'!$AD$7:$AD$494=$A98)*(INDIRECT($Q98,TRUE)=$O98),'1. Database - raw'!GQ$7:GS$494))&gt;0,COUNT(IF(('1. Database - raw'!GQ$7:GS$494&gt;0)*('1. Database - raw'!$AD$7:$AD$494=$A98)*(INDIRECT($Q98,TRUE)=$O98),'1. Database - raw'!GQ$7:GS$494)),""),"")</f>
        <v/>
      </c>
      <c r="HQ98" s="66" t="str">
        <f t="shared" ca="1" si="280"/>
        <v/>
      </c>
      <c r="HR98" s="64" t="str">
        <f t="shared" ca="1" si="281"/>
        <v/>
      </c>
      <c r="HS98" s="64" t="str">
        <f t="shared" ca="1" si="282"/>
        <v/>
      </c>
      <c r="HT98" s="64" t="str">
        <f t="array" aca="1" ref="HT98" ca="1">IFERROR(AVERAGE(IF(('1. Database - raw'!GW$7:GY$494&gt;0)*('1. Database - raw'!$AD$7:$AD$494=$A98)*(INDIRECT($Q98,TRUE)=$O98),'1. Database - raw'!GW$7:GY$494)),"")</f>
        <v/>
      </c>
      <c r="HU98" s="97" t="str">
        <f t="array" aca="1" ref="HU98" ca="1">IFERROR(_xlfn.STDEV.S(IF(('1. Database - raw'!GW$7:GY$494&gt;0)*('1. Database - raw'!$AD$7:$AD$494=$A98)*(INDIRECT($Q98,TRUE)=$O98),'1. Database - raw'!GW$7:GY$494)),"")</f>
        <v/>
      </c>
      <c r="HV98" s="67" t="str">
        <f t="array" aca="1" ref="HV98" ca="1">IFERROR(IF(COUNT(IF(('1. Database - raw'!GW$7:GY$494&gt;0)*('1. Database - raw'!$AD$7:$AD$494=$A98)*(INDIRECT($Q98,TRUE)=$O98),'1. Database - raw'!GW$7:GY$494))&gt;0,COUNT(IF(('1. Database - raw'!GW$7:GY$494&gt;0)*('1. Database - raw'!$AD$7:$AD$494=$A98)*(INDIRECT($Q98,TRUE)=$O98),'1. Database - raw'!GW$7:GY$494)),""),"")</f>
        <v/>
      </c>
      <c r="HW98" s="66" t="str">
        <f t="shared" ca="1" si="283"/>
        <v/>
      </c>
      <c r="HX98" s="64" t="str">
        <f t="shared" ca="1" si="284"/>
        <v/>
      </c>
      <c r="HY98" s="64" t="str">
        <f t="shared" ca="1" si="285"/>
        <v/>
      </c>
      <c r="HZ98" s="64" t="str">
        <f t="array" aca="1" ref="HZ98" ca="1">IFERROR(AVERAGE(IF(('1. Database - raw'!HC$7:HE$494&gt;0)*('1. Database - raw'!$AD$7:$AD$494=$A98)*(INDIRECT($Q98,TRUE)=$O98),'1. Database - raw'!HC$7:HE$494)),"")</f>
        <v/>
      </c>
      <c r="IA98" s="97" t="str">
        <f t="array" aca="1" ref="IA98" ca="1">IFERROR(_xlfn.STDEV.S(IF(('1. Database - raw'!HC$7:HE$494&gt;0)*('1. Database - raw'!$AD$7:$AD$494=$A98)*(INDIRECT($Q98,TRUE)=$O98),'1. Database - raw'!HC$7:HE$494)),"")</f>
        <v/>
      </c>
      <c r="IB98" s="67" t="str">
        <f t="array" aca="1" ref="IB98" ca="1">IFERROR(IF(COUNT(IF(('1. Database - raw'!HC$7:HE$494&gt;0)*('1. Database - raw'!$AD$7:$AD$494=$A98)*(INDIRECT($Q98,TRUE)=$O98),'1. Database - raw'!HC$7:HE$494))&gt;0,COUNT(IF(('1. Database - raw'!HC$7:HE$494&gt;0)*('1. Database - raw'!$AD$7:$AD$494=$A98)*(INDIRECT($Q98,TRUE)=$O98),'1. Database - raw'!HC$7:HE$494)),""),"")</f>
        <v/>
      </c>
      <c r="IC98" s="66" t="str">
        <f t="shared" ca="1" si="286"/>
        <v/>
      </c>
      <c r="ID98" s="64" t="str">
        <f t="shared" ca="1" si="287"/>
        <v/>
      </c>
      <c r="IE98" s="64" t="str">
        <f t="shared" ca="1" si="288"/>
        <v/>
      </c>
      <c r="IF98" s="64" t="str">
        <f t="array" aca="1" ref="IF98" ca="1">IFERROR(AVERAGE(IF(('1. Database - raw'!HI$7:HK$494&gt;0)*('1. Database - raw'!$AD$7:$AD$494=$A98)*(INDIRECT($Q98,TRUE)=$O98),'1. Database - raw'!HI$7:HK$494)),"")</f>
        <v/>
      </c>
      <c r="IG98" s="97" t="str">
        <f t="array" aca="1" ref="IG98" ca="1">IFERROR(_xlfn.STDEV.S(IF(('1. Database - raw'!HI$7:HK$494&gt;0)*('1. Database - raw'!$AD$7:$AD$494=$A98)*(INDIRECT($Q98,TRUE)=$O98),'1. Database - raw'!HI$7:HK$494)),"")</f>
        <v/>
      </c>
      <c r="IH98" s="67" t="str">
        <f t="array" aca="1" ref="IH98" ca="1">IFERROR(IF(COUNT(IF(('1. Database - raw'!HI$7:HK$494&gt;0)*('1. Database - raw'!$AD$7:$AD$494=$A98)*(INDIRECT($Q98,TRUE)=$O98),'1. Database - raw'!HI$7:HK$494))&gt;0,COUNT(IF(('1. Database - raw'!HI$7:HK$494&gt;0)*('1. Database - raw'!$AD$7:$AD$494=$A98)*(INDIRECT($Q98,TRUE)=$O98),'1. Database - raw'!HI$7:HK$494)),""),"")</f>
        <v/>
      </c>
      <c r="II98" s="66" t="str">
        <f t="shared" ca="1" si="289"/>
        <v/>
      </c>
      <c r="IJ98" s="64" t="str">
        <f t="shared" ca="1" si="290"/>
        <v/>
      </c>
      <c r="IK98" s="64" t="str">
        <f t="shared" ca="1" si="291"/>
        <v/>
      </c>
      <c r="IL98" s="64" t="str">
        <f t="array" aca="1" ref="IL98" ca="1">IFERROR(AVERAGE(IF(('1. Database - raw'!HO$7:HQ$494&gt;0)*('1. Database - raw'!$AD$7:$AD$494=$A98)*(INDIRECT($Q98,TRUE)=$O98),'1. Database - raw'!HO$7:HQ$494)),"")</f>
        <v/>
      </c>
      <c r="IM98" s="97" t="str">
        <f t="array" aca="1" ref="IM98" ca="1">IFERROR(_xlfn.STDEV.S(IF(('1. Database - raw'!HO$7:HQ$494&gt;0)*('1. Database - raw'!$AD$7:$AD$494=$A98)*(INDIRECT($Q98,TRUE)=$O98),'1. Database - raw'!HO$7:HQ$494)),"")</f>
        <v/>
      </c>
      <c r="IN98" s="67" t="str">
        <f t="array" aca="1" ref="IN98" ca="1">IFERROR(IF(COUNT(IF(('1. Database - raw'!HO$7:HQ$494&gt;0)*('1. Database - raw'!$AD$7:$AD$494=$A98)*(INDIRECT($Q98,TRUE)=$O98),'1. Database - raw'!HO$7:HQ$494))&gt;0,COUNT(IF(('1. Database - raw'!HO$7:HQ$494&gt;0)*('1. Database - raw'!$AD$7:$AD$494=$A98)*(INDIRECT($Q98,TRUE)=$O98),'1. Database - raw'!HO$7:HQ$494)),""),"")</f>
        <v/>
      </c>
      <c r="IO98" s="66" t="str">
        <f t="shared" ca="1" si="292"/>
        <v/>
      </c>
      <c r="IP98" s="64" t="str">
        <f t="shared" ca="1" si="293"/>
        <v/>
      </c>
      <c r="IQ98" s="64" t="str">
        <f t="shared" ca="1" si="294"/>
        <v/>
      </c>
      <c r="IR98" s="64" t="str">
        <f t="array" aca="1" ref="IR98" ca="1">IFERROR(AVERAGE(IF(('1. Database - raw'!HU$7:HW$494&gt;0)*('1. Database - raw'!$AD$7:$AD$494=$A98)*(INDIRECT($Q98,TRUE)=$O98),'1. Database - raw'!HU$7:HW$494)),"")</f>
        <v/>
      </c>
      <c r="IS98" s="97" t="str">
        <f t="array" aca="1" ref="IS98" ca="1">IFERROR(_xlfn.STDEV.S(IF(('1. Database - raw'!HU$7:HW$494&gt;0)*('1. Database - raw'!$AD$7:$AD$494=$A98)*(INDIRECT($Q98,TRUE)=$O98),'1. Database - raw'!HU$7:HW$494)),"")</f>
        <v/>
      </c>
      <c r="IT98" s="67" t="str">
        <f t="array" aca="1" ref="IT98" ca="1">IFERROR(IF(COUNT(IF(('1. Database - raw'!HU$7:HW$494&gt;0)*('1. Database - raw'!$AD$7:$AD$494=$A98)*(INDIRECT($Q98,TRUE)=$O98),'1. Database - raw'!HU$7:HW$494))&gt;0,COUNT(IF(('1. Database - raw'!HU$7:HW$494&gt;0)*('1. Database - raw'!$AD$7:$AD$494=$A98)*(INDIRECT($Q98,TRUE)=$O98),'1. Database - raw'!HU$7:HW$494)),""),"")</f>
        <v/>
      </c>
      <c r="IU98" s="66" t="str">
        <f t="shared" ca="1" si="295"/>
        <v/>
      </c>
      <c r="IV98" s="64" t="str">
        <f t="shared" ca="1" si="296"/>
        <v/>
      </c>
      <c r="IW98" s="64" t="str">
        <f t="shared" ca="1" si="297"/>
        <v/>
      </c>
      <c r="IX98" s="64" t="str">
        <f t="array" aca="1" ref="IX98" ca="1">IFERROR(AVERAGE(IF(('1. Database - raw'!IA$7:IC$494&gt;0)*('1. Database - raw'!$AD$7:$AD$494=$A98)*(INDIRECT($Q98,TRUE)=$O98),'1. Database - raw'!IA$7:IC$494)),"")</f>
        <v/>
      </c>
      <c r="IY98" s="97" t="str">
        <f t="array" aca="1" ref="IY98" ca="1">IFERROR(_xlfn.STDEV.S(IF(('1. Database - raw'!IA$7:IC$494&gt;0)*('1. Database - raw'!$AD$7:$AD$494=$A98)*(INDIRECT($Q98,TRUE)=$O98),'1. Database - raw'!IA$7:IC$494)),"")</f>
        <v/>
      </c>
      <c r="IZ98" s="67" t="str">
        <f t="array" aca="1" ref="IZ98" ca="1">IFERROR(IF(COUNT(IF(('1. Database - raw'!IA$7:IC$494&gt;0)*('1. Database - raw'!$AD$7:$AD$494=$A98)*(INDIRECT($Q98,TRUE)=$O98),'1. Database - raw'!IA$7:IC$494))&gt;0,COUNT(IF(('1. Database - raw'!IA$7:IC$494&gt;0)*('1. Database - raw'!$AD$7:$AD$494=$A98)*(INDIRECT($Q98,TRUE)=$O98),'1. Database - raw'!IA$7:IC$494)),""),"")</f>
        <v/>
      </c>
      <c r="JA98" s="66" t="str">
        <f t="shared" ca="1" si="298"/>
        <v/>
      </c>
      <c r="JB98" s="64" t="str">
        <f t="shared" ca="1" si="299"/>
        <v/>
      </c>
      <c r="JC98" s="64" t="str">
        <f t="shared" ca="1" si="300"/>
        <v/>
      </c>
      <c r="JD98" s="64" t="str">
        <f t="array" aca="1" ref="JD98" ca="1">IFERROR(AVERAGE(IF(('1. Database - raw'!IG$7:II$494&gt;0)*('1. Database - raw'!$AD$7:$AD$494=$A98)*(INDIRECT($Q98,TRUE)=$O98),'1. Database - raw'!IG$7:II$494)),"")</f>
        <v/>
      </c>
      <c r="JE98" s="97" t="str">
        <f t="array" aca="1" ref="JE98" ca="1">IFERROR(_xlfn.STDEV.S(IF(('1. Database - raw'!IG$7:II$494&gt;0)*('1. Database - raw'!$AD$7:$AD$494=$A98)*(INDIRECT($Q98,TRUE)=$O98),'1. Database - raw'!IG$7:II$494)),"")</f>
        <v/>
      </c>
      <c r="JF98" s="67" t="str">
        <f t="array" aca="1" ref="JF98" ca="1">IFERROR(IF(COUNT(IF(('1. Database - raw'!IG$7:II$494&gt;0)*('1. Database - raw'!$AD$7:$AD$494=$A98)*(INDIRECT($Q98,TRUE)=$O98),'1. Database - raw'!IG$7:II$494))&gt;0,COUNT(IF(('1. Database - raw'!IG$7:II$494&gt;0)*('1. Database - raw'!$AD$7:$AD$494=$A98)*(INDIRECT($Q98,TRUE)=$O98),'1. Database - raw'!IG$7:II$494)),""),"")</f>
        <v/>
      </c>
      <c r="JG98" s="141" t="str">
        <f t="shared" ca="1" si="301"/>
        <v/>
      </c>
      <c r="JH98" s="151" t="str">
        <f t="shared" ca="1" si="302"/>
        <v/>
      </c>
      <c r="JI98" s="151" t="str">
        <f t="shared" ca="1" si="303"/>
        <v/>
      </c>
      <c r="JJ98" s="151" t="str">
        <f t="array" aca="1" ref="JJ98" ca="1">IFERROR(AVERAGE(IF(('1. Database - raw'!IM$7:IO$494&gt;0)*('1. Database - raw'!$AD$7:$AD$494=$A98)*(INDIRECT($Q98,TRUE)=$O98),'1. Database - raw'!IM$7:IO$494)),"")</f>
        <v/>
      </c>
      <c r="JK98" s="280" t="str">
        <f t="array" aca="1" ref="JK98" ca="1">IFERROR(_xlfn.STDEV.S(IF(('1. Database - raw'!IM$7:IO$494&gt;0)*('1. Database - raw'!$AD$7:$AD$494=$A98)*(INDIRECT($Q98,TRUE)=$O98),'1. Database - raw'!IM$7:IO$494)),"")</f>
        <v/>
      </c>
      <c r="JL98" s="67" t="str">
        <f t="array" aca="1" ref="JL98" ca="1">IFERROR(IF(COUNT(IF(('1. Database - raw'!IM$7:IO$494&gt;0)*('1. Database - raw'!$AD$7:$AD$494=$A98)*(INDIRECT($Q98,TRUE)=$O98),'1. Database - raw'!IM$7:IO$494))&gt;0,COUNT(IF(('1. Database - raw'!IM$7:IO$494&gt;0)*('1. Database - raw'!$AD$7:$AD$494=$A98)*(INDIRECT($Q98,TRUE)=$O98),'1. Database - raw'!IM$7:IO$494)),""),"")</f>
        <v/>
      </c>
      <c r="JM98" s="141" t="str">
        <f t="shared" ca="1" si="304"/>
        <v/>
      </c>
      <c r="JN98" s="151" t="str">
        <f t="shared" ca="1" si="305"/>
        <v/>
      </c>
      <c r="JO98" s="151" t="str">
        <f t="shared" ca="1" si="306"/>
        <v/>
      </c>
      <c r="JP98" s="151" t="str">
        <f t="array" aca="1" ref="JP98" ca="1">IFERROR(AVERAGE(IF(('1. Database - raw'!IS$7:IU$494&gt;0)*('1. Database - raw'!$AD$7:$AD$494=$A98)*(INDIRECT($Q98,TRUE)=$O98),'1. Database - raw'!IS$7:IU$494)),"")</f>
        <v/>
      </c>
      <c r="JQ98" s="280" t="str">
        <f t="array" aca="1" ref="JQ98" ca="1">IFERROR(_xlfn.STDEV.S(IF(('1. Database - raw'!IS$7:IU$494&gt;0)*('1. Database - raw'!$AD$7:$AD$494=$A98)*(INDIRECT($Q98,TRUE)=$O98),'1. Database - raw'!IS$7:IU$494)),"")</f>
        <v/>
      </c>
      <c r="JR98" s="67" t="str">
        <f t="array" aca="1" ref="JR98" ca="1">IFERROR(IF(COUNT(IF(('1. Database - raw'!IS$7:IU$494&gt;0)*('1. Database - raw'!$AD$7:$AD$494=$A98)*(INDIRECT($Q98,TRUE)=$O98),'1. Database - raw'!IS$7:IU$494))&gt;0,COUNT(IF(('1. Database - raw'!IS$7:IU$494&gt;0)*('1. Database - raw'!$AD$7:$AD$494=$A98)*(INDIRECT($Q98,TRUE)=$O98),'1. Database - raw'!IS$7:IU$494)),""),"")</f>
        <v/>
      </c>
      <c r="JS98" s="141" t="str">
        <f t="shared" ca="1" si="307"/>
        <v/>
      </c>
      <c r="JT98" s="151" t="str">
        <f t="shared" ca="1" si="308"/>
        <v/>
      </c>
      <c r="JU98" s="151" t="str">
        <f t="shared" ca="1" si="309"/>
        <v/>
      </c>
      <c r="JV98" s="151" t="str">
        <f t="array" aca="1" ref="JV98" ca="1">IFERROR(AVERAGE(IF(('1. Database - raw'!IY$7:JA$494&gt;0)*('1. Database - raw'!$AD$7:$AD$494=$A98)*(INDIRECT($Q98,TRUE)=$O98),'1. Database - raw'!IY$7:JA$494)),"")</f>
        <v/>
      </c>
      <c r="JW98" s="280" t="str">
        <f t="array" aca="1" ref="JW98" ca="1">IFERROR(_xlfn.STDEV.S(IF(('1. Database - raw'!IY$7:JA$494&gt;0)*('1. Database - raw'!$AD$7:$AD$494=$A98)*(INDIRECT($Q98,TRUE)=$O98),'1. Database - raw'!IY$7:JA$494)),"")</f>
        <v/>
      </c>
      <c r="JX98" s="67" t="str">
        <f t="array" aca="1" ref="JX98" ca="1">IFERROR(IF(COUNT(IF(('1. Database - raw'!IY$7:JA$494&gt;0)*('1. Database - raw'!$AD$7:$AD$494=$A98)*(INDIRECT($Q98,TRUE)=$O98),'1. Database - raw'!IY$7:JA$494))&gt;0,COUNT(IF(('1. Database - raw'!IY$7:JA$494&gt;0)*('1. Database - raw'!$AD$7:$AD$494=$A98)*(INDIRECT($Q98,TRUE)=$O98),'1. Database - raw'!IY$7:JA$494)),""),"")</f>
        <v/>
      </c>
      <c r="JY98" s="141" t="str">
        <f t="shared" ca="1" si="310"/>
        <v/>
      </c>
      <c r="JZ98" s="151" t="str">
        <f t="shared" ca="1" si="311"/>
        <v/>
      </c>
      <c r="KA98" s="151" t="str">
        <f t="shared" ca="1" si="312"/>
        <v/>
      </c>
      <c r="KB98" s="151" t="str">
        <f t="array" aca="1" ref="KB98" ca="1">IFERROR(AVERAGE(IF(('1. Database - raw'!JE$7:JG$494&gt;0)*('1. Database - raw'!$AD$7:$AD$494=$A98)*(INDIRECT($Q98,TRUE)=$O98),'1. Database - raw'!JE$7:JG$494)),"")</f>
        <v/>
      </c>
      <c r="KC98" s="280" t="str">
        <f t="array" aca="1" ref="KC98" ca="1">IFERROR(_xlfn.STDEV.S(IF(('1. Database - raw'!JE$7:JG$494&gt;0)*('1. Database - raw'!$AD$7:$AD$494=$A98)*(INDIRECT($Q98,TRUE)=$O98),'1. Database - raw'!JE$7:JG$494)),"")</f>
        <v/>
      </c>
      <c r="KD98" s="67" t="str">
        <f t="array" aca="1" ref="KD98" ca="1">IFERROR(IF(COUNT(IF(('1. Database - raw'!JE$7:JG$494&gt;0)*('1. Database - raw'!$AD$7:$AD$494=$A98)*(INDIRECT($Q98,TRUE)=$O98),'1. Database - raw'!JE$7:JG$494))&gt;0,COUNT(IF(('1. Database - raw'!JE$7:JG$494&gt;0)*('1. Database - raw'!$AD$7:$AD$494=$A98)*(INDIRECT($Q98,TRUE)=$O98),'1. Database - raw'!JE$7:JG$494)),""),"")</f>
        <v/>
      </c>
      <c r="KE98" s="141" t="str">
        <f t="shared" ca="1" si="313"/>
        <v/>
      </c>
      <c r="KF98" s="151" t="str">
        <f t="shared" ca="1" si="314"/>
        <v/>
      </c>
      <c r="KG98" s="151" t="str">
        <f t="shared" ca="1" si="315"/>
        <v/>
      </c>
      <c r="KH98" s="151" t="str">
        <f t="array" aca="1" ref="KH98" ca="1">IFERROR(AVERAGE(IF(('1. Database - raw'!JK$7:JM$494&gt;0)*('1. Database - raw'!$AD$7:$AD$494=$A98)*(INDIRECT($Q98,TRUE)=$O98),'1. Database - raw'!JK$7:JM$494)),"")</f>
        <v/>
      </c>
      <c r="KI98" s="280" t="str">
        <f t="array" aca="1" ref="KI98" ca="1">IFERROR(_xlfn.STDEV.S(IF(('1. Database - raw'!JK$7:JM$494&gt;0)*('1. Database - raw'!$AD$7:$AD$494=$A98)*(INDIRECT($Q98,TRUE)=$O98),'1. Database - raw'!JK$7:JM$494)),"")</f>
        <v/>
      </c>
      <c r="KJ98" s="67" t="str">
        <f t="array" aca="1" ref="KJ98" ca="1">IFERROR(IF(COUNT(IF(('1. Database - raw'!JK$7:JM$494&gt;0)*('1. Database - raw'!$AD$7:$AD$494=$A98)*(INDIRECT($Q98,TRUE)=$O98),'1. Database - raw'!JK$7:JM$494))&gt;0,COUNT(IF(('1. Database - raw'!JK$7:JM$494&gt;0)*('1. Database - raw'!$AD$7:$AD$494=$A98)*(INDIRECT($Q98,TRUE)=$O98),'1. Database - raw'!JK$7:JM$494)),""),"")</f>
        <v/>
      </c>
      <c r="KK98" s="141" t="str">
        <f t="shared" ca="1" si="316"/>
        <v/>
      </c>
      <c r="KL98" s="151" t="str">
        <f t="shared" ca="1" si="317"/>
        <v/>
      </c>
      <c r="KM98" s="151" t="str">
        <f t="shared" ca="1" si="318"/>
        <v/>
      </c>
      <c r="KN98" s="151" t="str">
        <f t="array" aca="1" ref="KN98" ca="1">IFERROR(AVERAGE(IF(('1. Database - raw'!JQ$7:JS$494&gt;0)*('1. Database - raw'!$AD$7:$AD$494=$A98)*(INDIRECT($Q98,TRUE)=$O98),'1. Database - raw'!JQ$7:JS$494)),"")</f>
        <v/>
      </c>
      <c r="KO98" s="280" t="str">
        <f t="array" aca="1" ref="KO98" ca="1">IFERROR(_xlfn.STDEV.S(IF(('1. Database - raw'!JQ$7:JS$494&gt;0)*('1. Database - raw'!$AD$7:$AD$494=$A98)*(INDIRECT($Q98,TRUE)=$O98),'1. Database - raw'!JQ$7:JS$494)),"")</f>
        <v/>
      </c>
      <c r="KP98" s="67" t="str">
        <f t="array" aca="1" ref="KP98" ca="1">IFERROR(IF(COUNT(IF(('1. Database - raw'!JQ$7:JS$494&gt;0)*('1. Database - raw'!$AD$7:$AD$494=$A98)*(INDIRECT($Q98,TRUE)=$O98),'1. Database - raw'!JQ$7:JS$494))&gt;0,COUNT(IF(('1. Database - raw'!JQ$7:JS$494&gt;0)*('1. Database - raw'!$AD$7:$AD$494=$A98)*(INDIRECT($Q98,TRUE)=$O98),'1. Database - raw'!JQ$7:JS$494)),""),"")</f>
        <v/>
      </c>
      <c r="KQ98" s="141" t="str">
        <f t="shared" ca="1" si="319"/>
        <v/>
      </c>
      <c r="KR98" s="151" t="str">
        <f t="shared" ca="1" si="320"/>
        <v/>
      </c>
      <c r="KS98" s="151" t="str">
        <f t="shared" ca="1" si="321"/>
        <v/>
      </c>
      <c r="KT98" s="151" t="str">
        <f t="array" aca="1" ref="KT98" ca="1">IFERROR(AVERAGE(IF(('1. Database - raw'!JW$7:JY$494&gt;0)*('1. Database - raw'!$AD$7:$AD$494=$A98)*(INDIRECT($Q98,TRUE)=$O98),'1. Database - raw'!JW$7:JY$494)),"")</f>
        <v/>
      </c>
      <c r="KU98" s="280" t="str">
        <f t="array" aca="1" ref="KU98" ca="1">IFERROR(_xlfn.STDEV.S(IF(('1. Database - raw'!JW$7:JY$494&gt;0)*('1. Database - raw'!$AD$7:$AD$494=$A98)*(INDIRECT($Q98,TRUE)=$O98),'1. Database - raw'!JW$7:JY$494)),"")</f>
        <v/>
      </c>
      <c r="KV98" s="67" t="str">
        <f t="array" aca="1" ref="KV98" ca="1">IFERROR(IF(COUNT(IF(('1. Database - raw'!JW$7:JY$494&gt;0)*('1. Database - raw'!$AD$7:$AD$494=$A98)*(INDIRECT($Q98,TRUE)=$O98),'1. Database - raw'!JW$7:JY$494))&gt;0,COUNT(IF(('1. Database - raw'!JW$7:JY$494&gt;0)*('1. Database - raw'!$AD$7:$AD$494=$A98)*(INDIRECT($Q98,TRUE)=$O98),'1. Database - raw'!JW$7:JY$494)),""),"")</f>
        <v/>
      </c>
      <c r="KW98" s="141" t="str">
        <f t="shared" ca="1" si="322"/>
        <v/>
      </c>
      <c r="KX98" s="151" t="str">
        <f t="shared" ca="1" si="323"/>
        <v/>
      </c>
      <c r="KY98" s="151" t="str">
        <f t="shared" ca="1" si="324"/>
        <v/>
      </c>
      <c r="KZ98" s="151" t="str">
        <f t="array" aca="1" ref="KZ98" ca="1">IFERROR(AVERAGE(IF(('1. Database - raw'!KC$7:KE$494&gt;0)*('1. Database - raw'!$AD$7:$AD$494=$A98)*(INDIRECT($Q98,TRUE)=$O98),'1. Database - raw'!KC$7:KE$494)),"")</f>
        <v/>
      </c>
      <c r="LA98" s="280" t="str">
        <f t="array" aca="1" ref="LA98" ca="1">IFERROR(_xlfn.STDEV.S(IF(('1. Database - raw'!KC$7:KE$494&gt;0)*('1. Database - raw'!$AD$7:$AD$494=$A98)*(INDIRECT($Q98,TRUE)=$O98),'1. Database - raw'!KC$7:KE$494)),"")</f>
        <v/>
      </c>
      <c r="LB98" s="67" t="str">
        <f t="array" aca="1" ref="LB98" ca="1">IFERROR(IF(COUNT(IF(('1. Database - raw'!KC$7:KE$494&gt;0)*('1. Database - raw'!$AD$7:$AD$494=$A98)*(INDIRECT($Q98,TRUE)=$O98),'1. Database - raw'!KC$7:KE$494))&gt;0,COUNT(IF(('1. Database - raw'!KC$7:KE$494&gt;0)*('1. Database - raw'!$AD$7:$AD$494=$A98)*(INDIRECT($Q98,TRUE)=$O98),'1. Database - raw'!KC$7:KE$494)),""),"")</f>
        <v/>
      </c>
      <c r="LC98" s="141" t="str">
        <f t="shared" ca="1" si="325"/>
        <v/>
      </c>
      <c r="LD98" s="151" t="str">
        <f t="shared" ca="1" si="326"/>
        <v/>
      </c>
      <c r="LE98" s="151" t="str">
        <f t="shared" ca="1" si="327"/>
        <v/>
      </c>
      <c r="LF98" s="151" t="str">
        <f t="array" aca="1" ref="LF98" ca="1">IFERROR(AVERAGE(IF(('1. Database - raw'!KI$7:KK$494&gt;0)*('1. Database - raw'!$AD$7:$AD$494=$A98)*(INDIRECT($Q98,TRUE)=$O98),'1. Database - raw'!KI$7:KK$494)),"")</f>
        <v/>
      </c>
      <c r="LG98" s="280" t="str">
        <f t="array" aca="1" ref="LG98" ca="1">IFERROR(_xlfn.STDEV.S(IF(('1. Database - raw'!KI$7:KK$494&gt;0)*('1. Database - raw'!$AD$7:$AD$494=$A98)*(INDIRECT($Q98,TRUE)=$O98),'1. Database - raw'!KI$7:KK$494)),"")</f>
        <v/>
      </c>
      <c r="LH98" s="67" t="str">
        <f t="array" aca="1" ref="LH98" ca="1">IFERROR(IF(COUNT(IF(('1. Database - raw'!KI$7:KK$494&gt;0)*('1. Database - raw'!$AD$7:$AD$494=$A98)*(INDIRECT($Q98,TRUE)=$O98),'1. Database - raw'!KI$7:KK$494))&gt;0,COUNT(IF(('1. Database - raw'!KI$7:KK$494&gt;0)*('1. Database - raw'!$AD$7:$AD$494=$A98)*(INDIRECT($Q98,TRUE)=$O98),'1. Database - raw'!KI$7:KK$494)),""),"")</f>
        <v/>
      </c>
      <c r="LI98" s="141" t="str">
        <f t="shared" ca="1" si="328"/>
        <v/>
      </c>
      <c r="LJ98" s="151" t="str">
        <f t="shared" ca="1" si="329"/>
        <v/>
      </c>
      <c r="LK98" s="151" t="str">
        <f t="shared" ca="1" si="330"/>
        <v/>
      </c>
      <c r="LL98" s="151" t="str">
        <f t="array" aca="1" ref="LL98" ca="1">IFERROR(AVERAGE(IF(('1. Database - raw'!KO$7:KQ$494&gt;0)*('1. Database - raw'!$AD$7:$AD$494=$A98)*(INDIRECT($Q98,TRUE)=$O98),'1. Database - raw'!KO$7:KQ$494)),"")</f>
        <v/>
      </c>
      <c r="LM98" s="280" t="str">
        <f t="array" aca="1" ref="LM98" ca="1">IFERROR(_xlfn.STDEV.S(IF(('1. Database - raw'!KO$7:KQ$494&gt;0)*('1. Database - raw'!$AD$7:$AD$494=$A98)*(INDIRECT($Q98,TRUE)=$O98),'1. Database - raw'!KO$7:KQ$494)),"")</f>
        <v/>
      </c>
      <c r="LN98" s="67" t="str">
        <f t="array" aca="1" ref="LN98" ca="1">IFERROR(IF(COUNT(IF(('1. Database - raw'!KO$7:KQ$494&gt;0)*('1. Database - raw'!$AD$7:$AD$494=$A98)*(INDIRECT($Q98,TRUE)=$O98),'1. Database - raw'!KO$7:KQ$494))&gt;0,COUNT(IF(('1. Database - raw'!KO$7:KQ$494&gt;0)*('1. Database - raw'!$AD$7:$AD$494=$A98)*(INDIRECT($Q98,TRUE)=$O98),'1. Database - raw'!KO$7:KQ$494)),""),"")</f>
        <v/>
      </c>
      <c r="LO98" s="141" t="str">
        <f t="shared" ca="1" si="331"/>
        <v/>
      </c>
      <c r="LP98" s="151" t="str">
        <f t="shared" ca="1" si="332"/>
        <v/>
      </c>
      <c r="LQ98" s="151" t="str">
        <f t="shared" ca="1" si="333"/>
        <v/>
      </c>
      <c r="LR98" s="151" t="str">
        <f t="array" aca="1" ref="LR98" ca="1">IFERROR(AVERAGE(IF(('1. Database - raw'!KU$7:KW$494&gt;0)*('1. Database - raw'!$AD$7:$AD$494=$A98)*(INDIRECT($Q98,TRUE)=$O98),'1. Database - raw'!KU$7:KW$494)),"")</f>
        <v/>
      </c>
      <c r="LS98" s="280" t="str">
        <f t="array" aca="1" ref="LS98" ca="1">IFERROR(_xlfn.STDEV.S(IF(('1. Database - raw'!KU$7:KW$494&gt;0)*('1. Database - raw'!$AD$7:$AD$494=$A98)*(INDIRECT($Q98,TRUE)=$O98),'1. Database - raw'!KU$7:KW$494)),"")</f>
        <v/>
      </c>
      <c r="LT98" s="67" t="str">
        <f t="array" aca="1" ref="LT98" ca="1">IFERROR(IF(COUNT(IF(('1. Database - raw'!KU$7:KW$494&gt;0)*('1. Database - raw'!$AD$7:$AD$494=$A98)*(INDIRECT($Q98,TRUE)=$O98),'1. Database - raw'!KU$7:KW$494))&gt;0,COUNT(IF(('1. Database - raw'!KU$7:KW$494&gt;0)*('1. Database - raw'!$AD$7:$AD$494=$A98)*(INDIRECT($Q98,TRUE)=$O98),'1. Database - raw'!KU$7:KW$494)),""),"")</f>
        <v/>
      </c>
      <c r="LU98" s="141" t="str">
        <f t="shared" ca="1" si="334"/>
        <v/>
      </c>
      <c r="LV98" s="151" t="str">
        <f t="shared" ca="1" si="335"/>
        <v/>
      </c>
      <c r="LW98" s="151" t="str">
        <f t="shared" ca="1" si="336"/>
        <v/>
      </c>
      <c r="LX98" s="151" t="str">
        <f t="array" aca="1" ref="LX98" ca="1">IFERROR(AVERAGE(IF(('1. Database - raw'!LA$7:LC$494&gt;0)*('1. Database - raw'!$AD$7:$AD$494=$A98)*(INDIRECT($Q98,TRUE)=$O98),'1. Database - raw'!LA$7:LC$494)),"")</f>
        <v/>
      </c>
      <c r="LY98" s="280" t="str">
        <f t="array" aca="1" ref="LY98" ca="1">IFERROR(_xlfn.STDEV.S(IF(('1. Database - raw'!LA$7:LC$494&gt;0)*('1. Database - raw'!$AD$7:$AD$494=$A98)*(INDIRECT($Q98,TRUE)=$O98),'1. Database - raw'!LA$7:LC$494)),"")</f>
        <v/>
      </c>
      <c r="LZ98" s="67" t="str">
        <f t="array" aca="1" ref="LZ98" ca="1">IFERROR(IF(COUNT(IF(('1. Database - raw'!LA$7:LC$494&gt;0)*('1. Database - raw'!$AD$7:$AD$494=$A98)*(INDIRECT($Q98,TRUE)=$O98),'1. Database - raw'!LA$7:LC$494))&gt;0,COUNT(IF(('1. Database - raw'!LA$7:LC$494&gt;0)*('1. Database - raw'!$AD$7:$AD$494=$A98)*(INDIRECT($Q98,TRUE)=$O98),'1. Database - raw'!LA$7:LC$494)),""),"")</f>
        <v/>
      </c>
      <c r="MA98" s="141" t="str">
        <f t="shared" ca="1" si="337"/>
        <v/>
      </c>
      <c r="MB98" s="151" t="str">
        <f t="shared" ca="1" si="338"/>
        <v/>
      </c>
      <c r="MC98" s="151" t="str">
        <f t="shared" ca="1" si="339"/>
        <v/>
      </c>
      <c r="MD98" s="151" t="str">
        <f t="array" aca="1" ref="MD98" ca="1">IFERROR(AVERAGE(IF(('1. Database - raw'!LG$7:LI$494&gt;0)*('1. Database - raw'!$AD$7:$AD$494=$A98)*(INDIRECT($Q98,TRUE)=$O98),'1. Database - raw'!LG$7:LI$494)),"")</f>
        <v/>
      </c>
      <c r="ME98" s="280" t="str">
        <f t="array" aca="1" ref="ME98" ca="1">IFERROR(_xlfn.STDEV.S(IF(('1. Database - raw'!LG$7:LI$494&gt;0)*('1. Database - raw'!$AD$7:$AD$494=$A98)*(INDIRECT($Q98,TRUE)=$O98),'1. Database - raw'!LG$7:LI$494)),"")</f>
        <v/>
      </c>
      <c r="MF98" s="67" t="str">
        <f t="array" aca="1" ref="MF98" ca="1">IFERROR(IF(COUNT(IF(('1. Database - raw'!LG$7:LI$494&gt;0)*('1. Database - raw'!$AD$7:$AD$494=$A98)*(INDIRECT($Q98,TRUE)=$O98),'1. Database - raw'!LG$7:LI$494))&gt;0,COUNT(IF(('1. Database - raw'!LG$7:LI$494&gt;0)*('1. Database - raw'!$AD$7:$AD$494=$A98)*(INDIRECT($Q98,TRUE)=$O98),'1. Database - raw'!LG$7:LI$494)),""),"")</f>
        <v/>
      </c>
      <c r="MG98" s="141" t="str">
        <f t="shared" ca="1" si="340"/>
        <v/>
      </c>
      <c r="MH98" s="151" t="str">
        <f t="shared" ca="1" si="341"/>
        <v/>
      </c>
      <c r="MI98" s="151" t="str">
        <f t="shared" ca="1" si="342"/>
        <v/>
      </c>
      <c r="MJ98" s="151" t="str">
        <f t="array" aca="1" ref="MJ98" ca="1">IFERROR(AVERAGE(IF(('1. Database - raw'!LM$7:LO$494&gt;0)*('1. Database - raw'!$AD$7:$AD$494=$A98)*(INDIRECT($Q98,TRUE)=$O98),'1. Database - raw'!LM$7:LO$494)),"")</f>
        <v/>
      </c>
      <c r="MK98" s="280" t="str">
        <f t="array" aca="1" ref="MK98" ca="1">IFERROR(_xlfn.STDEV.S(IF(('1. Database - raw'!LM$7:LO$494&gt;0)*('1. Database - raw'!$AD$7:$AD$494=$A98)*(INDIRECT($Q98,TRUE)=$O98),'1. Database - raw'!LM$7:LO$494)),"")</f>
        <v/>
      </c>
      <c r="ML98" s="67" t="str">
        <f t="array" aca="1" ref="ML98" ca="1">IFERROR(IF(COUNT(IF(('1. Database - raw'!LM$7:LO$494&gt;0)*('1. Database - raw'!$AD$7:$AD$494=$A98)*(INDIRECT($Q98,TRUE)=$O98),'1. Database - raw'!LM$7:LO$494))&gt;0,COUNT(IF(('1. Database - raw'!LM$7:LO$494&gt;0)*('1. Database - raw'!$AD$7:$AD$494=$A98)*(INDIRECT($Q98,TRUE)=$O98),'1. Database - raw'!LM$7:LO$494)),""),"")</f>
        <v/>
      </c>
      <c r="MM98" s="141" t="str">
        <f t="shared" ca="1" si="343"/>
        <v/>
      </c>
      <c r="MN98" s="151" t="str">
        <f t="shared" ca="1" si="344"/>
        <v/>
      </c>
      <c r="MO98" s="151" t="str">
        <f t="shared" ca="1" si="345"/>
        <v/>
      </c>
      <c r="MP98" s="151" t="str">
        <f t="array" aca="1" ref="MP98" ca="1">IFERROR(AVERAGE(IF(('1. Database - raw'!LS$7:LU$494&gt;0)*('1. Database - raw'!$AD$7:$AD$494=$A98)*(INDIRECT($Q98,TRUE)=$O98),'1. Database - raw'!LS$7:LU$494)),"")</f>
        <v/>
      </c>
      <c r="MQ98" s="280" t="str">
        <f t="array" aca="1" ref="MQ98" ca="1">IFERROR(_xlfn.STDEV.S(IF(('1. Database - raw'!LS$7:LU$494&gt;0)*('1. Database - raw'!$AD$7:$AD$494=$A98)*(INDIRECT($Q98,TRUE)=$O98),'1. Database - raw'!LS$7:LU$494)),"")</f>
        <v/>
      </c>
      <c r="MR98" s="67" t="str">
        <f t="array" aca="1" ref="MR98" ca="1">IFERROR(IF(COUNT(IF(('1. Database - raw'!LS$7:LU$494&gt;0)*('1. Database - raw'!$AD$7:$AD$494=$A98)*(INDIRECT($Q98,TRUE)=$O98),'1. Database - raw'!LS$7:LU$494))&gt;0,COUNT(IF(('1. Database - raw'!LS$7:LU$494&gt;0)*('1. Database - raw'!$AD$7:$AD$494=$A98)*(INDIRECT($Q98,TRUE)=$O98),'1. Database - raw'!LS$7:LU$494)),""),"")</f>
        <v/>
      </c>
      <c r="MS98" s="141" t="str">
        <f t="shared" ca="1" si="346"/>
        <v/>
      </c>
      <c r="MT98" s="151" t="str">
        <f t="shared" ca="1" si="347"/>
        <v/>
      </c>
      <c r="MU98" s="151" t="str">
        <f t="shared" ca="1" si="348"/>
        <v/>
      </c>
      <c r="MV98" s="151" t="str">
        <f t="array" aca="1" ref="MV98" ca="1">IFERROR(AVERAGE(IF(('1. Database - raw'!LY$7:MA$494&gt;0)*('1. Database - raw'!$AD$7:$AD$494=$A98)*(INDIRECT($Q98,TRUE)=$O98),'1. Database - raw'!LY$7:MA$494)),"")</f>
        <v/>
      </c>
      <c r="MW98" s="280" t="str">
        <f t="array" aca="1" ref="MW98" ca="1">IFERROR(_xlfn.STDEV.S(IF(('1. Database - raw'!LY$7:MA$494&gt;0)*('1. Database - raw'!$AD$7:$AD$494=$A98)*(INDIRECT($Q98,TRUE)=$O98),'1. Database - raw'!LY$7:MA$494)),"")</f>
        <v/>
      </c>
      <c r="MX98" s="67" t="str">
        <f t="array" aca="1" ref="MX98" ca="1">IFERROR(IF(COUNT(IF(('1. Database - raw'!LY$7:MA$494&gt;0)*('1. Database - raw'!$AD$7:$AD$494=$A98)*(INDIRECT($Q98,TRUE)=$O98),'1. Database - raw'!LY$7:MA$494))&gt;0,COUNT(IF(('1. Database - raw'!LY$7:MA$494&gt;0)*('1. Database - raw'!$AD$7:$AD$494=$A98)*(INDIRECT($Q98,TRUE)=$O98),'1. Database - raw'!LY$7:MA$494)),""),"")</f>
        <v/>
      </c>
      <c r="MY98" s="141" t="str">
        <f t="shared" ca="1" si="349"/>
        <v/>
      </c>
      <c r="MZ98" s="151" t="str">
        <f t="shared" ca="1" si="350"/>
        <v/>
      </c>
      <c r="NA98" s="151" t="str">
        <f t="shared" ca="1" si="351"/>
        <v/>
      </c>
      <c r="NB98" s="151" t="str">
        <f t="array" aca="1" ref="NB98" ca="1">IFERROR(AVERAGE(IF(('1. Database - raw'!ME$7:MG$494&gt;0)*('1. Database - raw'!$AD$7:$AD$494=$A98)*(INDIRECT($Q98,TRUE)=$O98),'1. Database - raw'!ME$7:MG$494)),"")</f>
        <v/>
      </c>
      <c r="NC98" s="280" t="str">
        <f t="array" aca="1" ref="NC98" ca="1">IFERROR(_xlfn.STDEV.S(IF(('1. Database - raw'!ME$7:MG$494&gt;0)*('1. Database - raw'!$AD$7:$AD$494=$A98)*(INDIRECT($Q98,TRUE)=$O98),'1. Database - raw'!ME$7:MG$494)),"")</f>
        <v/>
      </c>
      <c r="ND98" s="67" t="str">
        <f t="array" aca="1" ref="ND98" ca="1">IFERROR(IF(COUNT(IF(('1. Database - raw'!ME$7:MG$494&gt;0)*('1. Database - raw'!$AD$7:$AD$494=$A98)*(INDIRECT($Q98,TRUE)=$O98),'1. Database - raw'!ME$7:MG$494))&gt;0,COUNT(IF(('1. Database - raw'!ME$7:MG$494&gt;0)*('1. Database - raw'!$AD$7:$AD$494=$A98)*(INDIRECT($Q98,TRUE)=$O98),'1. Database - raw'!ME$7:MG$494)),""),"")</f>
        <v/>
      </c>
      <c r="NE98" s="141" t="str">
        <f t="shared" ca="1" si="352"/>
        <v/>
      </c>
      <c r="NF98" s="151" t="str">
        <f t="shared" ca="1" si="353"/>
        <v/>
      </c>
      <c r="NG98" s="151" t="str">
        <f t="shared" ca="1" si="354"/>
        <v/>
      </c>
      <c r="NH98" s="151" t="str">
        <f t="array" aca="1" ref="NH98" ca="1">IFERROR(AVERAGE(IF(('1. Database - raw'!MK$7:MM$494&gt;0)*('1. Database - raw'!$AD$7:$AD$494=$A98)*(INDIRECT($Q98,TRUE)=$O98),'1. Database - raw'!MK$7:MM$494)),"")</f>
        <v/>
      </c>
      <c r="NI98" s="280" t="str">
        <f t="array" aca="1" ref="NI98" ca="1">IFERROR(_xlfn.STDEV.S(IF(('1. Database - raw'!MK$7:MM$494&gt;0)*('1. Database - raw'!$AD$7:$AD$494=$A98)*(INDIRECT($Q98,TRUE)=$O98),'1. Database - raw'!MK$7:MM$494)),"")</f>
        <v/>
      </c>
      <c r="NJ98" s="67" t="str">
        <f t="array" aca="1" ref="NJ98" ca="1">IFERROR(IF(COUNT(IF(('1. Database - raw'!MK$7:MM$494&gt;0)*('1. Database - raw'!$AD$7:$AD$494=$A98)*(INDIRECT($Q98,TRUE)=$O98),'1. Database - raw'!MK$7:MM$494))&gt;0,COUNT(IF(('1. Database - raw'!MK$7:MM$494&gt;0)*('1. Database - raw'!$AD$7:$AD$494=$A98)*(INDIRECT($Q98,TRUE)=$O98),'1. Database - raw'!MK$7:MM$494)),""),"")</f>
        <v/>
      </c>
      <c r="NK98" s="141" t="str">
        <f t="shared" ca="1" si="355"/>
        <v/>
      </c>
      <c r="NL98" s="151" t="str">
        <f t="shared" ca="1" si="356"/>
        <v/>
      </c>
      <c r="NM98" s="151" t="str">
        <f t="shared" ca="1" si="357"/>
        <v/>
      </c>
      <c r="NN98" s="151">
        <f t="array" aca="1" ref="NN98" ca="1">IFERROR(AVERAGE(IF(('1. Database - raw'!MQ$7:MS$494&gt;0)*('1. Database - raw'!$AD$7:$AD$494=$A98)*(INDIRECT($Q98,TRUE)=$O98),'1. Database - raw'!MQ$7:MS$494)),"")</f>
        <v>3.4775999999999998</v>
      </c>
      <c r="NO98" s="280" t="str">
        <f t="array" aca="1" ref="NO98" ca="1">IFERROR(_xlfn.STDEV.S(IF(('1. Database - raw'!MQ$7:MS$494&gt;0)*('1. Database - raw'!$AD$7:$AD$494=$A98)*(INDIRECT($Q98,TRUE)=$O98),'1. Database - raw'!MQ$7:MS$494)),"")</f>
        <v/>
      </c>
      <c r="NP98" s="67">
        <f t="array" aca="1" ref="NP98" ca="1">IFERROR(IF(COUNT(IF(('1. Database - raw'!MQ$7:MS$494&gt;0)*('1. Database - raw'!$AD$7:$AD$494=$A98)*(INDIRECT($Q98,TRUE)=$O98),'1. Database - raw'!MQ$7:MS$494))&gt;0,COUNT(IF(('1. Database - raw'!MQ$7:MS$494&gt;0)*('1. Database - raw'!$AD$7:$AD$494=$A98)*(INDIRECT($Q98,TRUE)=$O98),'1. Database - raw'!MQ$7:MS$494)),""),"")</f>
        <v>1</v>
      </c>
      <c r="NQ98" s="141" t="str">
        <f t="shared" ca="1" si="358"/>
        <v/>
      </c>
      <c r="NR98" s="151" t="str">
        <f t="shared" ca="1" si="359"/>
        <v/>
      </c>
      <c r="NS98" s="151" t="str">
        <f t="shared" ca="1" si="360"/>
        <v/>
      </c>
      <c r="NT98" s="151">
        <f t="array" aca="1" ref="NT98" ca="1">IFERROR(AVERAGE(IF(('1. Database - raw'!MW$7:MY$494&gt;0)*('1. Database - raw'!$AD$7:$AD$494=$A98)*(INDIRECT($Q98,TRUE)=$O98),'1. Database - raw'!MW$7:MY$494)),"")</f>
        <v>2.52</v>
      </c>
      <c r="NU98" s="280" t="str">
        <f t="array" aca="1" ref="NU98" ca="1">IFERROR(_xlfn.STDEV.S(IF(('1. Database - raw'!MW$7:MY$494&gt;0)*('1. Database - raw'!$AD$7:$AD$494=$A98)*(INDIRECT($Q98,TRUE)=$O98),'1. Database - raw'!MW$7:MY$494)),"")</f>
        <v/>
      </c>
      <c r="NV98" s="67">
        <f t="array" aca="1" ref="NV98" ca="1">IFERROR(IF(COUNT(IF(('1. Database - raw'!MW$7:MY$494&gt;0)*('1. Database - raw'!$AD$7:$AD$494=$A98)*(INDIRECT($Q98,TRUE)=$O98),'1. Database - raw'!MW$7:MY$494))&gt;0,COUNT(IF(('1. Database - raw'!MW$7:MY$494&gt;0)*('1. Database - raw'!$AD$7:$AD$494=$A98)*(INDIRECT($Q98,TRUE)=$O98),'1. Database - raw'!MW$7:MY$494)),""),"")</f>
        <v>1</v>
      </c>
      <c r="NW98" s="141" t="str">
        <f t="shared" ca="1" si="361"/>
        <v/>
      </c>
      <c r="NX98" s="151" t="str">
        <f t="shared" ca="1" si="362"/>
        <v/>
      </c>
      <c r="NY98" s="151" t="str">
        <f t="shared" ca="1" si="363"/>
        <v/>
      </c>
      <c r="NZ98" s="151">
        <f t="array" aca="1" ref="NZ98" ca="1">IFERROR(AVERAGE(IF(('1. Database - raw'!NC$7:NE$494&gt;0)*('1. Database - raw'!$AD$7:$AD$494=$A98)*(INDIRECT($Q98,TRUE)=$O98),'1. Database - raw'!NC$7:NE$494)),"")</f>
        <v>1.38</v>
      </c>
      <c r="OA98" s="280" t="str">
        <f t="array" aca="1" ref="OA98" ca="1">IFERROR(_xlfn.STDEV.S(IF(('1. Database - raw'!NC$7:NE$494&gt;0)*('1. Database - raw'!$AD$7:$AD$494=$A98)*(INDIRECT($Q98,TRUE)=$O98),'1. Database - raw'!NC$7:NE$494)),"")</f>
        <v/>
      </c>
      <c r="OB98" s="67">
        <f t="array" aca="1" ref="OB98" ca="1">IFERROR(IF(COUNT(IF(('1. Database - raw'!NC$7:NE$494&gt;0)*('1. Database - raw'!$AD$7:$AD$494=$A98)*(INDIRECT($Q98,TRUE)=$O98),'1. Database - raw'!NC$7:NE$494))&gt;0,COUNT(IF(('1. Database - raw'!NC$7:NE$494&gt;0)*('1. Database - raw'!$AD$7:$AD$494=$A98)*(INDIRECT($Q98,TRUE)=$O98),'1. Database - raw'!NC$7:NE$494)),""),"")</f>
        <v>1</v>
      </c>
      <c r="OC98" s="141" t="str">
        <f t="shared" ca="1" si="364"/>
        <v/>
      </c>
      <c r="OD98" s="151" t="str">
        <f t="shared" ca="1" si="365"/>
        <v/>
      </c>
      <c r="OE98" s="151" t="str">
        <f t="shared" ca="1" si="366"/>
        <v/>
      </c>
      <c r="OF98" s="151" t="str">
        <f t="array" aca="1" ref="OF98" ca="1">IFERROR(AVERAGE(IF(('1. Database - raw'!NI$7:NK$494&gt;0)*('1. Database - raw'!$AD$7:$AD$494=$A98)*(INDIRECT($Q98,TRUE)=$O98),'1. Database - raw'!NI$7:NK$494)),"")</f>
        <v/>
      </c>
      <c r="OG98" s="280" t="str">
        <f t="array" aca="1" ref="OG98" ca="1">IFERROR(_xlfn.STDEV.S(IF(('1. Database - raw'!NI$7:NK$494&gt;0)*('1. Database - raw'!$AD$7:$AD$494=$A98)*(INDIRECT($Q98,TRUE)=$O98),'1. Database - raw'!NI$7:NK$494)),"")</f>
        <v/>
      </c>
      <c r="OH98" s="67" t="str">
        <f t="array" aca="1" ref="OH98" ca="1">IFERROR(IF(COUNT(IF(('1. Database - raw'!NI$7:NK$494&gt;0)*('1. Database - raw'!$AD$7:$AD$494=$A98)*(INDIRECT($Q98,TRUE)=$O98),'1. Database - raw'!NI$7:NK$494))&gt;0,COUNT(IF(('1. Database - raw'!NI$7:NK$494&gt;0)*('1. Database - raw'!$AD$7:$AD$494=$A98)*(INDIRECT($Q98,TRUE)=$O98),'1. Database - raw'!NI$7:NK$494)),""),"")</f>
        <v/>
      </c>
    </row>
    <row r="99" spans="1:398" outlineLevel="1" x14ac:dyDescent="0.25">
      <c r="A99" s="88" t="s">
        <v>553</v>
      </c>
      <c r="B99" s="1328" t="s">
        <v>772</v>
      </c>
      <c r="C99" s="68"/>
      <c r="D99" s="53"/>
      <c r="E99" s="53"/>
      <c r="F99" s="54"/>
      <c r="G99" s="54"/>
      <c r="H99" s="54"/>
      <c r="I99" s="54" t="s">
        <v>775</v>
      </c>
      <c r="J99" s="54"/>
      <c r="K99" s="54"/>
      <c r="L99" s="54"/>
      <c r="M99" s="54"/>
      <c r="N99" s="55"/>
      <c r="O99" s="172" t="str">
        <f t="array" ref="O99">INDEX(A99:N99,IF(MIN(IF(C99:N99&lt;&gt;"",COLUMN(C99:N99)))&gt;0,MIN(IF(C99:N99&lt;&gt;"",COLUMN(C99:N99))),""))</f>
        <v>Arid - local</v>
      </c>
      <c r="P99" s="166">
        <f t="shared" si="383"/>
        <v>7</v>
      </c>
      <c r="Q99" s="57" t="str">
        <f ca="1">"'" &amp; $S$4 &amp; "'!" &amp; ADDRESS(ROW('1. Database - raw'!$A$7),MATCH($C$2,'1. Database - raw'!$6:$6,0)+MATCH(O99,$C99:$N99,0)-1,1) &amp; ":" &amp; ADDRESS(LOOKUP(2,1/('1. Database - raw'!A:A&lt;&gt;""),ROW('1. Database - raw'!A:A)),MATCH($C$2,'1. Database - raw'!$6:$6,0)+MATCH(O99,$C99:$N99,0)-1,1)</f>
        <v>'1. Database - raw'!$AK$7:$AK$494</v>
      </c>
      <c r="R99" s="52"/>
      <c r="S99" s="180"/>
      <c r="T99" s="123" t="str">
        <f t="shared" ca="1" si="393"/>
        <v/>
      </c>
      <c r="U99" s="124" t="str">
        <f t="shared" ca="1" si="393"/>
        <v/>
      </c>
      <c r="V99" s="124" t="str">
        <f t="shared" ca="1" si="393"/>
        <v/>
      </c>
      <c r="W99" s="124" t="str">
        <f t="shared" ca="1" si="393"/>
        <v/>
      </c>
      <c r="X99" s="124" t="str">
        <f t="shared" ca="1" si="393"/>
        <v/>
      </c>
      <c r="Y99" s="124" t="str">
        <f t="shared" ca="1" si="393"/>
        <v/>
      </c>
      <c r="Z99" s="124" t="str">
        <f t="shared" ca="1" si="393"/>
        <v/>
      </c>
      <c r="AA99" s="124" t="str">
        <f t="shared" ca="1" si="393"/>
        <v/>
      </c>
      <c r="AB99" s="124" t="str">
        <f t="shared" ca="1" si="393"/>
        <v/>
      </c>
      <c r="AC99" s="124" t="str">
        <f t="shared" ca="1" si="393"/>
        <v/>
      </c>
      <c r="AD99" s="124" t="str">
        <f t="shared" ca="1" si="394"/>
        <v/>
      </c>
      <c r="AE99" s="124" t="str">
        <f t="shared" ca="1" si="394"/>
        <v/>
      </c>
      <c r="AF99" s="124" t="str">
        <f t="shared" ca="1" si="394"/>
        <v/>
      </c>
      <c r="AG99" s="124" t="str">
        <f t="shared" ca="1" si="394"/>
        <v/>
      </c>
      <c r="AH99" s="124" t="str">
        <f t="shared" ca="1" si="394"/>
        <v/>
      </c>
      <c r="AI99" s="124" t="str">
        <f t="shared" ca="1" si="394"/>
        <v/>
      </c>
      <c r="AJ99" s="124" t="str">
        <f t="shared" ca="1" si="394"/>
        <v/>
      </c>
      <c r="AK99" s="124" t="str">
        <f t="shared" ca="1" si="394"/>
        <v/>
      </c>
      <c r="AL99" s="124" t="str">
        <f t="shared" ca="1" si="394"/>
        <v/>
      </c>
      <c r="AM99" s="125" t="str">
        <f t="shared" ca="1" si="394"/>
        <v/>
      </c>
      <c r="AN99" s="188"/>
      <c r="AO99" s="188"/>
      <c r="AP99" s="188"/>
      <c r="AQ99" s="188"/>
      <c r="AR99" s="188"/>
      <c r="AS99" s="188"/>
      <c r="AT99" s="188"/>
      <c r="AU99" s="493" t="s">
        <v>637</v>
      </c>
      <c r="AV99" s="493" t="s">
        <v>639</v>
      </c>
      <c r="AW99" s="538">
        <f t="shared" ca="1" si="390"/>
        <v>0.27705157219107579</v>
      </c>
      <c r="AX99" s="188"/>
      <c r="AY99" s="188"/>
      <c r="AZ99" s="188"/>
      <c r="BA99" s="188"/>
      <c r="BB99" s="188"/>
      <c r="BC99" s="188"/>
      <c r="BD99" s="235"/>
      <c r="BE99" s="235"/>
      <c r="BF99" s="235"/>
      <c r="BG99" s="235"/>
      <c r="BH99" s="289"/>
      <c r="BI99" s="574" t="str">
        <f t="shared" ca="1" si="367"/>
        <v/>
      </c>
      <c r="BJ99" s="556" t="str">
        <f t="shared" ca="1" si="395"/>
        <v/>
      </c>
      <c r="BK99" s="556" t="str">
        <f t="shared" ref="BK99:BK109" ca="1" si="397">IFERROR(EH99/$EH$5,"")</f>
        <v/>
      </c>
      <c r="BL99" s="556" t="str">
        <f ca="1">IFERROR(AVERAGE(Z99,AC99,AF99),"")</f>
        <v/>
      </c>
      <c r="BM99" s="556" t="str">
        <f ca="1">IFERROR(AVERAGE(AG99,AJ99),"")</f>
        <v/>
      </c>
      <c r="BN99" s="556" t="str">
        <f ca="1">AM99</f>
        <v/>
      </c>
      <c r="BO99" s="252"/>
      <c r="BP99" s="172" t="str">
        <f t="shared" si="396"/>
        <v>Arid - local</v>
      </c>
      <c r="BQ99" s="61" t="str">
        <f t="shared" ca="1" si="376"/>
        <v/>
      </c>
      <c r="BR99" s="58" t="str">
        <f t="shared" ca="1" si="377"/>
        <v/>
      </c>
      <c r="BS99" s="58" t="str">
        <f t="shared" ca="1" si="378"/>
        <v/>
      </c>
      <c r="BT99" s="58" t="str">
        <f t="array" aca="1" ref="BT99" ca="1">IFERROR(AVERAGE(IF(('1. Database - raw'!AW$7:AY$494&gt;0)*('1. Database - raw'!$AD$7:$AD$494=$A99)*('1. Database - raw'!$AP$7:$AP$494&lt;&gt;Dropdown!$AM$11)*(INDIRECT($Q99,TRUE)=$O99),'1. Database - raw'!AW$7:AY$494)),"")</f>
        <v/>
      </c>
      <c r="BU99" s="96" t="str">
        <f t="array" aca="1" ref="BU99" ca="1">IFERROR(_xlfn.STDEV.S(IF(('1. Database - raw'!AW$7:AY$494&gt;0)*('1. Database - raw'!$AD$7:$AD$494=$A99)*('1. Database - raw'!$AP$7:$AP$494&lt;&gt;Dropdown!$AM$11)*(INDIRECT($Q99,TRUE)=$O99),'1. Database - raw'!AW$7:AY$494)),"")</f>
        <v/>
      </c>
      <c r="BV99" s="60" t="str">
        <f t="array" aca="1" ref="BV99" ca="1">IFERROR(IF(COUNT(IF(('1. Database - raw'!AW$7:AY$494&gt;0)*('1. Database - raw'!$AD$7:$AD$494=$A99)*('1. Database - raw'!$AP$7:$AP$494&lt;&gt;Dropdown!$AM$11)*(INDIRECT($Q99,TRUE)=$O99),'1. Database - raw'!AW$7:AY$494))&gt;0,COUNT(IF(('1. Database - raw'!AW$7:AY$494&gt;0)*('1. Database - raw'!$AD$7:$AD$494=$A99)*('1. Database - raw'!$AP$7:$AP$494&lt;&gt;Dropdown!$AM$11)*(INDIRECT($Q99,TRUE)=$O99),'1. Database - raw'!AW$7:AY$494)),""),"")</f>
        <v/>
      </c>
      <c r="BW99" s="61" t="str">
        <f t="shared" ca="1" si="370"/>
        <v/>
      </c>
      <c r="BX99" s="58" t="str">
        <f t="shared" ca="1" si="371"/>
        <v/>
      </c>
      <c r="BY99" s="58" t="str">
        <f t="shared" ca="1" si="372"/>
        <v/>
      </c>
      <c r="BZ99" s="58" t="str">
        <f t="array" aca="1" ref="BZ99" ca="1">IFERROR(AVERAGE(IF(('1. Database - raw'!BC$7:BE$494&gt;0)*('1. Database - raw'!$AD$7:$AD$494=$A99)*('1. Database - raw'!$AP$7:$AP$494&lt;&gt;Dropdown!$AM$11)*(INDIRECT($Q99,TRUE)=$O99),'1. Database - raw'!BC$7:BE$494)),"")</f>
        <v/>
      </c>
      <c r="CA99" s="96" t="str">
        <f t="array" aca="1" ref="CA99" ca="1">IFERROR(_xlfn.STDEV.S(IF(('1. Database - raw'!BC$7:BE$494&gt;0)*('1. Database - raw'!$AD$7:$AD$494=$A99)*('1. Database - raw'!$AP$7:$AP$494&lt;&gt;Dropdown!$AM$11)*(INDIRECT($Q99,TRUE)=$O99),'1. Database - raw'!BC$7:BE$494)),"")</f>
        <v/>
      </c>
      <c r="CB99" s="60" t="str">
        <f t="array" aca="1" ref="CB99" ca="1">IFERROR(IF(COUNT(IF(('1. Database - raw'!BC$7:BE$494&gt;0)*('1. Database - raw'!$AD$7:$AD$494=$A99)*('1. Database - raw'!$AP$7:$AP$494&lt;&gt;Dropdown!$AM$11)*(INDIRECT($Q99,TRUE)=$O99),'1. Database - raw'!BC$7:BE$494))&gt;0,COUNT(IF(('1. Database - raw'!BC$7:BE$494&gt;0)*('1. Database - raw'!$AD$7:$AD$494=$A99)*('1. Database - raw'!$AP$7:$AP$494&lt;&gt;Dropdown!$AM$11)*(INDIRECT($Q99,TRUE)=$O99),'1. Database - raw'!BC$7:BE$494)),""),"")</f>
        <v/>
      </c>
      <c r="CC99" s="105" t="str">
        <f t="shared" ca="1" si="373"/>
        <v/>
      </c>
      <c r="CD99" s="106" t="str">
        <f t="shared" ca="1" si="374"/>
        <v/>
      </c>
      <c r="CE99" s="106" t="str">
        <f t="shared" ca="1" si="375"/>
        <v/>
      </c>
      <c r="CF99" s="106" t="str">
        <f t="array" aca="1" ref="CF99" ca="1">IFERROR(AVERAGE(IF(('1. Database - raw'!BI$7:BK$494&gt;0)*('1. Database - raw'!$AD$7:$AD$494=$A99)*('1. Database - raw'!$AP$7:$AP$494&lt;&gt;Dropdown!$AM$11)*(INDIRECT($Q99,TRUE)=$O99),'1. Database - raw'!BI$7:BK$494)),"")</f>
        <v/>
      </c>
      <c r="CG99" s="271" t="str">
        <f t="array" aca="1" ref="CG99" ca="1">IFERROR(_xlfn.STDEV.S(IF(('1. Database - raw'!BI$7:BK$494&gt;0)*('1. Database - raw'!$AD$7:$AD$494=$A99)*('1. Database - raw'!$AP$7:$AP$494&lt;&gt;Dropdown!$AM$11)*(INDIRECT($Q99,TRUE)=$O99),'1. Database - raw'!BI$7:BK$494)),"")</f>
        <v/>
      </c>
      <c r="CH99" s="60" t="str">
        <f t="array" aca="1" ref="CH99" ca="1">IFERROR(IF(COUNT(IF(('1. Database - raw'!BI$7:BK$494&gt;0)*('1. Database - raw'!$AD$7:$AD$494=$A99)*('1. Database - raw'!$AP$7:$AP$494&lt;&gt;Dropdown!$AM$11)*(INDIRECT($Q99,TRUE)=$O99),'1. Database - raw'!BI$7:BK$494))&gt;0,COUNT(IF(('1. Database - raw'!BI$7:BK$494&gt;0)*('1. Database - raw'!$AD$7:$AD$494=$A99)*('1. Database - raw'!$AP$7:$AP$494&lt;&gt;Dropdown!$AM$11)*(INDIRECT($Q99,TRUE)=$O99),'1. Database - raw'!BI$7:BK$494)),""),"")</f>
        <v/>
      </c>
      <c r="CI99" s="61" t="str">
        <f t="shared" ca="1" si="211"/>
        <v/>
      </c>
      <c r="CJ99" s="58" t="str">
        <f t="shared" ca="1" si="212"/>
        <v/>
      </c>
      <c r="CK99" s="58" t="str">
        <f t="shared" ca="1" si="213"/>
        <v/>
      </c>
      <c r="CL99" s="58" t="str">
        <f t="array" aca="1" ref="CL99" ca="1">IFERROR(AVERAGE(IF(('1. Database - raw'!BO$7:BQ$494&gt;0)*('1. Database - raw'!$AD$7:$AD$494=$A99)*(INDIRECT($Q99,TRUE)=$O99),'1. Database - raw'!BO$7:BQ$494)),"")</f>
        <v/>
      </c>
      <c r="CM99" s="96" t="str">
        <f t="array" aca="1" ref="CM99" ca="1">IFERROR(_xlfn.STDEV.S(IF(('1. Database - raw'!BO$7:BQ$494&gt;0)*('1. Database - raw'!$AD$7:$AD$494=$A99)*(INDIRECT($Q99,TRUE)=$O99),'1. Database - raw'!BO$7:BQ$494)),"")</f>
        <v/>
      </c>
      <c r="CN99" s="60" t="str">
        <f t="array" aca="1" ref="CN99" ca="1">IFERROR(IF(COUNT(IF(('1. Database - raw'!BO$7:BQ$494&gt;0)*('1. Database - raw'!$AD$7:$AD$494=$A99)*(INDIRECT($Q99,TRUE)=$O99),'1. Database - raw'!BO$7:BQ$494))&gt;0,COUNT(IF(('1. Database - raw'!BO$7:BQ$494&gt;0)*('1. Database - raw'!$AD$7:$AD$494=$A99)*(INDIRECT($Q99,TRUE)=$O99),'1. Database - raw'!BO$7:BQ$494)),""),"")</f>
        <v/>
      </c>
      <c r="CO99" s="61" t="str">
        <f t="shared" ca="1" si="214"/>
        <v/>
      </c>
      <c r="CP99" s="58" t="str">
        <f t="shared" ca="1" si="215"/>
        <v/>
      </c>
      <c r="CQ99" s="58" t="str">
        <f t="shared" ca="1" si="216"/>
        <v/>
      </c>
      <c r="CR99" s="58" t="str">
        <f t="array" aca="1" ref="CR99" ca="1">IFERROR(AVERAGE(IF(('1. Database - raw'!BU$7:BW$494&gt;0)*('1. Database - raw'!$AD$7:$AD$494=$A99)*(INDIRECT($Q99,TRUE)=$O99),'1. Database - raw'!BU$7:BW$494)),"")</f>
        <v/>
      </c>
      <c r="CS99" s="96" t="str">
        <f t="array" aca="1" ref="CS99" ca="1">IFERROR(_xlfn.STDEV.S(IF(('1. Database - raw'!BU$7:BW$494&gt;0)*('1. Database - raw'!$AD$7:$AD$494=$A99)*(INDIRECT($Q99,TRUE)=$O99),'1. Database - raw'!BU$7:BW$494)),"")</f>
        <v/>
      </c>
      <c r="CT99" s="60" t="str">
        <f t="array" aca="1" ref="CT99" ca="1">IFERROR(IF(COUNT(IF(('1. Database - raw'!BU$7:BW$494&gt;0)*('1. Database - raw'!$AD$7:$AD$494=$A99)*(INDIRECT($Q99,TRUE)=$O99),'1. Database - raw'!BU$7:BW$494))&gt;0,COUNT(IF(('1. Database - raw'!BU$7:BW$494&gt;0)*('1. Database - raw'!$AD$7:$AD$494=$A99)*(INDIRECT($Q99,TRUE)=$O99),'1. Database - raw'!BU$7:BW$494)),""),"")</f>
        <v/>
      </c>
      <c r="CU99" s="61" t="str">
        <f t="shared" ca="1" si="217"/>
        <v/>
      </c>
      <c r="CV99" s="58" t="str">
        <f t="shared" ca="1" si="218"/>
        <v/>
      </c>
      <c r="CW99" s="58" t="str">
        <f t="shared" ca="1" si="219"/>
        <v/>
      </c>
      <c r="CX99" s="58" t="str">
        <f t="array" aca="1" ref="CX99" ca="1">IFERROR(AVERAGE(IF(('1. Database - raw'!CA$7:CC$494&gt;0)*('1. Database - raw'!$AD$7:$AD$494=$A99)*(INDIRECT($Q99,TRUE)=$O99),'1. Database - raw'!CA$7:CC$494)),"")</f>
        <v/>
      </c>
      <c r="CY99" s="96" t="str">
        <f t="array" aca="1" ref="CY99" ca="1">IFERROR(_xlfn.STDEV.S(IF(('1. Database - raw'!CA$7:CC$494&gt;0)*('1. Database - raw'!$AD$7:$AD$494=$A99)*(INDIRECT($Q99,TRUE)=$O99),'1. Database - raw'!CA$7:CC$494)),"")</f>
        <v/>
      </c>
      <c r="CZ99" s="60" t="str">
        <f t="array" aca="1" ref="CZ99" ca="1">IFERROR(IF(COUNT(IF(('1. Database - raw'!CA$7:CC$494&gt;0)*('1. Database - raw'!$AD$7:$AD$494=$A99)*(INDIRECT($Q99,TRUE)=$O99),'1. Database - raw'!CA$7:CC$494))&gt;0,COUNT(IF(('1. Database - raw'!CA$7:CC$494&gt;0)*('1. Database - raw'!$AD$7:$AD$494=$A99)*(INDIRECT($Q99,TRUE)=$O99),'1. Database - raw'!CA$7:CC$494)),""),"")</f>
        <v/>
      </c>
      <c r="DA99" s="61" t="str">
        <f t="shared" ca="1" si="220"/>
        <v/>
      </c>
      <c r="DB99" s="58" t="str">
        <f t="shared" ca="1" si="221"/>
        <v/>
      </c>
      <c r="DC99" s="58" t="str">
        <f t="shared" ca="1" si="222"/>
        <v/>
      </c>
      <c r="DD99" s="58" t="str">
        <f t="array" aca="1" ref="DD99" ca="1">IFERROR(AVERAGE(IF(('1. Database - raw'!CG$7:CI$494&gt;0)*('1. Database - raw'!$AD$7:$AD$494=$A99)*(INDIRECT($Q99,TRUE)=$O99),'1. Database - raw'!CG$7:CI$494)),"")</f>
        <v/>
      </c>
      <c r="DE99" s="96" t="str">
        <f t="array" aca="1" ref="DE99" ca="1">IFERROR(_xlfn.STDEV.S(IF(('1. Database - raw'!CG$7:CI$494&gt;0)*('1. Database - raw'!$AD$7:$AD$494=$A99)*(INDIRECT($Q99,TRUE)=$O99),'1. Database - raw'!CG$7:CI$494)),"")</f>
        <v/>
      </c>
      <c r="DF99" s="60" t="str">
        <f t="array" aca="1" ref="DF99" ca="1">IFERROR(IF(COUNT(IF(('1. Database - raw'!CG$7:CI$494&gt;0)*('1. Database - raw'!$AD$7:$AD$494=$A99)*(INDIRECT($Q99,TRUE)=$O99),'1. Database - raw'!CG$7:CI$494))&gt;0,COUNT(IF(('1. Database - raw'!CG$7:CI$494&gt;0)*('1. Database - raw'!$AD$7:$AD$494=$A99)*(INDIRECT($Q99,TRUE)=$O99),'1. Database - raw'!CG$7:CI$494)),""),"")</f>
        <v/>
      </c>
      <c r="DG99" s="61" t="str">
        <f t="shared" ca="1" si="223"/>
        <v/>
      </c>
      <c r="DH99" s="58" t="str">
        <f t="shared" ca="1" si="224"/>
        <v/>
      </c>
      <c r="DI99" s="58" t="str">
        <f t="shared" ca="1" si="225"/>
        <v/>
      </c>
      <c r="DJ99" s="58" t="str">
        <f t="array" aca="1" ref="DJ99" ca="1">IFERROR(AVERAGE(IF(('1. Database - raw'!CM$7:CO$494&gt;0)*('1. Database - raw'!$AD$7:$AD$494=$A99)*(INDIRECT($Q99,TRUE)=$O99),'1. Database - raw'!CM$7:CO$494)),"")</f>
        <v/>
      </c>
      <c r="DK99" s="96" t="str">
        <f t="array" aca="1" ref="DK99" ca="1">IFERROR(_xlfn.STDEV.S(IF(('1. Database - raw'!CM$7:CO$494&gt;0)*('1. Database - raw'!$AD$7:$AD$494=$A99)*(INDIRECT($Q99,TRUE)=$O99),'1. Database - raw'!CM$7:CO$494)),"")</f>
        <v/>
      </c>
      <c r="DL99" s="60" t="str">
        <f t="array" aca="1" ref="DL99" ca="1">IFERROR(IF(COUNT(IF(('1. Database - raw'!CM$7:CO$494&gt;0)*('1. Database - raw'!$AD$7:$AD$494=$A99)*(INDIRECT($Q99,TRUE)=$O99),'1. Database - raw'!CM$7:CO$494))&gt;0,COUNT(IF(('1. Database - raw'!CM$7:CO$494&gt;0)*('1. Database - raw'!$AD$7:$AD$494=$A99)*(INDIRECT($Q99,TRUE)=$O99),'1. Database - raw'!CM$7:CO$494)),""),"")</f>
        <v/>
      </c>
      <c r="DM99" s="61" t="str">
        <f t="shared" ca="1" si="226"/>
        <v/>
      </c>
      <c r="DN99" s="58" t="str">
        <f t="shared" ca="1" si="227"/>
        <v/>
      </c>
      <c r="DO99" s="58" t="str">
        <f t="shared" ca="1" si="228"/>
        <v/>
      </c>
      <c r="DP99" s="58" t="str">
        <f t="array" aca="1" ref="DP99" ca="1">IFERROR(AVERAGE(IF(('1. Database - raw'!CS$7:CU$494&gt;0)*('1. Database - raw'!$AD$7:$AD$494=$A99)*(INDIRECT($Q99,TRUE)=$O99),'1. Database - raw'!CS$7:CU$494)),"")</f>
        <v/>
      </c>
      <c r="DQ99" s="96" t="str">
        <f t="array" aca="1" ref="DQ99" ca="1">IFERROR(_xlfn.STDEV.S(IF(('1. Database - raw'!CS$7:CU$494&gt;0)*('1. Database - raw'!$AD$7:$AD$494=$A99)*(INDIRECT($Q99,TRUE)=$O99),'1. Database - raw'!CS$7:CU$494)),"")</f>
        <v/>
      </c>
      <c r="DR99" s="60" t="str">
        <f t="array" aca="1" ref="DR99" ca="1">IFERROR(IF(COUNT(IF(('1. Database - raw'!CS$7:CU$494&gt;0)*('1. Database - raw'!$AD$7:$AD$494=$A99)*(INDIRECT($Q99,TRUE)=$O99),'1. Database - raw'!CS$7:CU$494))&gt;0,COUNT(IF(('1. Database - raw'!CS$7:CU$494&gt;0)*('1. Database - raw'!$AD$7:$AD$494=$A99)*(INDIRECT($Q99,TRUE)=$O99),'1. Database - raw'!CS$7:CU$494)),""),"")</f>
        <v/>
      </c>
      <c r="DS99" s="61" t="str">
        <f t="shared" ca="1" si="229"/>
        <v/>
      </c>
      <c r="DT99" s="58" t="str">
        <f t="shared" ca="1" si="230"/>
        <v/>
      </c>
      <c r="DU99" s="58" t="str">
        <f t="shared" ca="1" si="231"/>
        <v/>
      </c>
      <c r="DV99" s="58" t="str">
        <f t="array" aca="1" ref="DV99" ca="1">IFERROR(AVERAGE(IF(('1. Database - raw'!CY$7:DA$494&gt;0)*('1. Database - raw'!$AD$7:$AD$494=$A99)*(INDIRECT($Q99,TRUE)=$O99),'1. Database - raw'!CY$7:DA$494)),"")</f>
        <v/>
      </c>
      <c r="DW99" s="96" t="str">
        <f t="array" aca="1" ref="DW99" ca="1">IFERROR(_xlfn.STDEV.S(IF(('1. Database - raw'!CY$7:DA$494&gt;0)*('1. Database - raw'!$AD$7:$AD$494=$A99)*(INDIRECT($Q99,TRUE)=$O99),'1. Database - raw'!CY$7:DA$494)),"")</f>
        <v/>
      </c>
      <c r="DX99" s="60" t="str">
        <f t="array" aca="1" ref="DX99" ca="1">IFERROR(IF(COUNT(IF(('1. Database - raw'!CY$7:DA$494&gt;0)*('1. Database - raw'!$AD$7:$AD$494=$A99)*(INDIRECT($Q99,TRUE)=$O99),'1. Database - raw'!CY$7:DA$494))&gt;0,COUNT(IF(('1. Database - raw'!CY$7:DA$494&gt;0)*('1. Database - raw'!$AD$7:$AD$494=$A99)*(INDIRECT($Q99,TRUE)=$O99),'1. Database - raw'!CY$7:DA$494)),""),"")</f>
        <v/>
      </c>
      <c r="DY99" s="61" t="str">
        <f t="shared" ca="1" si="232"/>
        <v/>
      </c>
      <c r="DZ99" s="58" t="str">
        <f t="shared" ca="1" si="233"/>
        <v/>
      </c>
      <c r="EA99" s="58" t="str">
        <f t="shared" ca="1" si="234"/>
        <v/>
      </c>
      <c r="EB99" s="58" t="str">
        <f t="array" aca="1" ref="EB99" ca="1">IFERROR(AVERAGE(IF(('1. Database - raw'!DE$7:DG$494&gt;0)*('1. Database - raw'!$AD$7:$AD$494=$A99)*(INDIRECT($Q99,TRUE)=$O99),'1. Database - raw'!DE$7:DG$494)),"")</f>
        <v/>
      </c>
      <c r="EC99" s="96" t="str">
        <f t="array" aca="1" ref="EC99" ca="1">IFERROR(_xlfn.STDEV.S(IF(('1. Database - raw'!DE$7:DG$494&gt;0)*('1. Database - raw'!$AD$7:$AD$494=$A99)*(INDIRECT($Q99,TRUE)=$O99),'1. Database - raw'!DE$7:DG$494)),"")</f>
        <v/>
      </c>
      <c r="ED99" s="60" t="str">
        <f t="array" aca="1" ref="ED99" ca="1">IFERROR(IF(COUNT(IF(('1. Database - raw'!DE$7:DG$494&gt;0)*('1. Database - raw'!$AD$7:$AD$494=$A99)*(INDIRECT($Q99,TRUE)=$O99),'1. Database - raw'!DE$7:DG$494))&gt;0,COUNT(IF(('1. Database - raw'!DE$7:DG$494&gt;0)*('1. Database - raw'!$AD$7:$AD$494=$A99)*(INDIRECT($Q99,TRUE)=$O99),'1. Database - raw'!DE$7:DG$494)),""),"")</f>
        <v/>
      </c>
      <c r="EE99" s="105" t="str">
        <f t="shared" ca="1" si="235"/>
        <v/>
      </c>
      <c r="EF99" s="106" t="str">
        <f t="shared" ca="1" si="236"/>
        <v/>
      </c>
      <c r="EG99" s="106" t="str">
        <f t="shared" ca="1" si="237"/>
        <v/>
      </c>
      <c r="EH99" s="106" t="str">
        <f t="array" aca="1" ref="EH99" ca="1">IFERROR(AVERAGE(IF(('1. Database - raw'!DK$7:DM$494&gt;0)*('1. Database - raw'!$AD$7:$AD$494=$A99)*(INDIRECT($Q99,TRUE)=$O99),'1. Database - raw'!DK$7:DM$494)),"")</f>
        <v/>
      </c>
      <c r="EI99" s="271" t="str">
        <f t="array" aca="1" ref="EI99" ca="1">IFERROR(_xlfn.STDEV.S(IF(('1. Database - raw'!DK$7:DM$494&gt;0)*('1. Database - raw'!$AD$7:$AD$494=$A99)*(INDIRECT($Q99,TRUE)=$O99),'1. Database - raw'!DK$7:DM$494)),"")</f>
        <v/>
      </c>
      <c r="EJ99" s="60" t="str">
        <f t="array" aca="1" ref="EJ99" ca="1">IFERROR(IF(COUNT(IF(('1. Database - raw'!DK$7:DM$494&gt;0)*('1. Database - raw'!$AD$7:$AD$494=$A99)*(INDIRECT($Q99,TRUE)=$O99),'1. Database - raw'!DK$7:DM$494))&gt;0,COUNT(IF(('1. Database - raw'!DK$7:DM$494&gt;0)*('1. Database - raw'!$AD$7:$AD$494=$A99)*(INDIRECT($Q99,TRUE)=$O99),'1. Database - raw'!DK$7:DM$494)),""),"")</f>
        <v/>
      </c>
      <c r="EK99" s="61">
        <f t="shared" ca="1" si="238"/>
        <v>33.390550927934321</v>
      </c>
      <c r="EL99" s="58">
        <f t="shared" ca="1" si="239"/>
        <v>40.745015067873346</v>
      </c>
      <c r="EM99" s="58">
        <f t="shared" ca="1" si="240"/>
        <v>36.884935958779657</v>
      </c>
      <c r="EN99" s="58">
        <f t="array" aca="1" ref="EN99" ca="1">IFERROR(AVERAGE(IF(('1. Database - raw'!DQ$7:DS$494&gt;0)*('1. Database - raw'!$AD$7:$AD$494=$A99)*(INDIRECT($Q99,TRUE)=$O99),'1. Database - raw'!DQ$7:DS$494)),"")</f>
        <v>37.9</v>
      </c>
      <c r="EO99" s="96">
        <f t="array" aca="1" ref="EO99" ca="1">IFERROR(_xlfn.STDEV.S(IF(('1. Database - raw'!DQ$7:DS$494&gt;0)*('1. Database - raw'!$AD$7:$AD$494=$A99)*(INDIRECT($Q99,TRUE)=$O99),'1. Database - raw'!DQ$7:DS$494)),"")</f>
        <v>8.9524923961152059</v>
      </c>
      <c r="EP99" s="60">
        <f t="array" aca="1" ref="EP99" ca="1">IFERROR(IF(COUNT(IF(('1. Database - raw'!DQ$7:DS$494&gt;0)*('1. Database - raw'!$AD$7:$AD$494=$A99)*(INDIRECT($Q99,TRUE)=$O99),'1. Database - raw'!DQ$7:DS$494))&gt;0,COUNT(IF(('1. Database - raw'!DQ$7:DS$494&gt;0)*('1. Database - raw'!$AD$7:$AD$494=$A99)*(INDIRECT($Q99,TRUE)=$O99),'1. Database - raw'!DQ$7:DS$494)),""),"")</f>
        <v>9</v>
      </c>
      <c r="EQ99" s="61" t="str">
        <f t="shared" ca="1" si="241"/>
        <v/>
      </c>
      <c r="ER99" s="58" t="str">
        <f t="shared" ca="1" si="242"/>
        <v/>
      </c>
      <c r="ES99" s="58" t="str">
        <f t="shared" ca="1" si="243"/>
        <v/>
      </c>
      <c r="ET99" s="58" t="str">
        <f t="array" aca="1" ref="ET99" ca="1">IFERROR(AVERAGE(IF(('1. Database - raw'!DW$7:DY$494&gt;0)*('1. Database - raw'!$AD$7:$AD$494=$A99)*(INDIRECT($Q99,TRUE)=$O99),'1. Database - raw'!DW$7:DY$494)),"")</f>
        <v/>
      </c>
      <c r="EU99" s="96" t="str">
        <f t="array" aca="1" ref="EU99" ca="1">IFERROR(_xlfn.STDEV.S(IF(('1. Database - raw'!DW$7:DY$494&gt;0)*('1. Database - raw'!$AD$7:$AD$494=$A99)*(INDIRECT($Q99,TRUE)=$O99),'1. Database - raw'!DW$7:DY$494)),"")</f>
        <v/>
      </c>
      <c r="EV99" s="60" t="str">
        <f t="array" aca="1" ref="EV99" ca="1">IFERROR(IF(COUNT(IF(('1. Database - raw'!DW$7:DY$494&gt;0)*('1. Database - raw'!$AD$7:$AD$494=$A99)*(INDIRECT($Q99,TRUE)=$O99),'1. Database - raw'!DW$7:DY$494))&gt;0,COUNT(IF(('1. Database - raw'!DW$7:DY$494&gt;0)*('1. Database - raw'!$AD$7:$AD$494=$A99)*(INDIRECT($Q99,TRUE)=$O99),'1. Database - raw'!DW$7:DY$494)),""),"")</f>
        <v/>
      </c>
      <c r="EW99" s="61" t="str">
        <f t="shared" ca="1" si="244"/>
        <v/>
      </c>
      <c r="EX99" s="58" t="str">
        <f t="shared" ca="1" si="245"/>
        <v/>
      </c>
      <c r="EY99" s="58" t="str">
        <f t="shared" ca="1" si="246"/>
        <v/>
      </c>
      <c r="EZ99" s="58" t="str">
        <f t="array" aca="1" ref="EZ99" ca="1">IFERROR(AVERAGE(IF(('1. Database - raw'!EC$7:EE$494&gt;0)*('1. Database - raw'!$AD$7:$AD$494=$A99)*(INDIRECT($Q99,TRUE)=$O99),'1. Database - raw'!EC$7:EE$494)),"")</f>
        <v/>
      </c>
      <c r="FA99" s="96" t="str">
        <f t="array" aca="1" ref="FA99" ca="1">IFERROR(_xlfn.STDEV.S(IF(('1. Database - raw'!EC$7:EE$494&gt;0)*('1. Database - raw'!$AD$7:$AD$494=$A99)*(INDIRECT($Q99,TRUE)=$O99),'1. Database - raw'!EC$7:EE$494)),"")</f>
        <v/>
      </c>
      <c r="FB99" s="60" t="str">
        <f t="array" aca="1" ref="FB99" ca="1">IFERROR(IF(COUNT(IF(('1. Database - raw'!EC$7:EE$494&gt;0)*('1. Database - raw'!$AD$7:$AD$494=$A99)*(INDIRECT($Q99,TRUE)=$O99),'1. Database - raw'!EC$7:EE$494))&gt;0,COUNT(IF(('1. Database - raw'!EC$7:EE$494&gt;0)*('1. Database - raw'!$AD$7:$AD$494=$A99)*(INDIRECT($Q99,TRUE)=$O99),'1. Database - raw'!EC$7:EE$494)),""),"")</f>
        <v/>
      </c>
      <c r="FC99" s="61" t="str">
        <f t="shared" ca="1" si="247"/>
        <v/>
      </c>
      <c r="FD99" s="58" t="str">
        <f t="shared" ca="1" si="248"/>
        <v/>
      </c>
      <c r="FE99" s="58" t="str">
        <f t="shared" ca="1" si="249"/>
        <v/>
      </c>
      <c r="FF99" s="58" t="str">
        <f t="array" aca="1" ref="FF99" ca="1">IFERROR(AVERAGE(IF(('1. Database - raw'!EI$7:EK$494&gt;0)*('1. Database - raw'!$AD$7:$AD$494=$A99)*(INDIRECT($Q99,TRUE)=$O99),'1. Database - raw'!EI$7:EK$494)),"")</f>
        <v/>
      </c>
      <c r="FG99" s="96" t="str">
        <f t="array" aca="1" ref="FG99" ca="1">IFERROR(_xlfn.STDEV.S(IF(('1. Database - raw'!EI$7:EK$494&gt;0)*('1. Database - raw'!$AD$7:$AD$494=$A99)*(INDIRECT($Q99,TRUE)=$O99),'1. Database - raw'!EI$7:EK$494)),"")</f>
        <v/>
      </c>
      <c r="FH99" s="60" t="str">
        <f t="array" aca="1" ref="FH99" ca="1">IFERROR(IF(COUNT(IF(('1. Database - raw'!EI$7:EK$494&gt;0)*('1. Database - raw'!$AD$7:$AD$494=$A99)*(INDIRECT($Q99,TRUE)=$O99),'1. Database - raw'!EI$7:EK$494))&gt;0,COUNT(IF(('1. Database - raw'!EI$7:EK$494&gt;0)*('1. Database - raw'!$AD$7:$AD$494=$A99)*(INDIRECT($Q99,TRUE)=$O99),'1. Database - raw'!EI$7:EK$494)),""),"")</f>
        <v/>
      </c>
      <c r="FI99" s="61" t="str">
        <f t="shared" ca="1" si="250"/>
        <v/>
      </c>
      <c r="FJ99" s="58" t="str">
        <f t="shared" ca="1" si="251"/>
        <v/>
      </c>
      <c r="FK99" s="58" t="str">
        <f t="shared" ca="1" si="252"/>
        <v/>
      </c>
      <c r="FL99" s="58" t="str">
        <f t="array" aca="1" ref="FL99" ca="1">IFERROR(AVERAGE(IF(('1. Database - raw'!EO$7:EQ$494&gt;0)*('1. Database - raw'!$AD$7:$AD$494=$A99)*(INDIRECT($Q99,TRUE)=$O99),'1. Database - raw'!EO$7:EQ$494)),"")</f>
        <v/>
      </c>
      <c r="FM99" s="96" t="str">
        <f t="array" aca="1" ref="FM99" ca="1">IFERROR(_xlfn.STDEV.S(IF(('1. Database - raw'!EO$7:EQ$494&gt;0)*('1. Database - raw'!$AD$7:$AD$494=$A99)*(INDIRECT($Q99,TRUE)=$O99),'1. Database - raw'!EO$7:EQ$494)),"")</f>
        <v/>
      </c>
      <c r="FN99" s="60" t="str">
        <f t="array" aca="1" ref="FN99" ca="1">IFERROR(IF(COUNT(IF(('1. Database - raw'!EO$7:EQ$494&gt;0)*('1. Database - raw'!$AD$7:$AD$494=$A99)*(INDIRECT($Q99,TRUE)=$O99),'1. Database - raw'!EO$7:EQ$494))&gt;0,COUNT(IF(('1. Database - raw'!EO$7:EQ$494&gt;0)*('1. Database - raw'!$AD$7:$AD$494=$A99)*(INDIRECT($Q99,TRUE)=$O99),'1. Database - raw'!EO$7:EQ$494)),""),"")</f>
        <v/>
      </c>
      <c r="FO99" s="61" t="str">
        <f t="shared" ca="1" si="253"/>
        <v/>
      </c>
      <c r="FP99" s="58" t="str">
        <f t="shared" ca="1" si="254"/>
        <v/>
      </c>
      <c r="FQ99" s="58" t="str">
        <f t="shared" ca="1" si="255"/>
        <v/>
      </c>
      <c r="FR99" s="58" t="str">
        <f t="array" aca="1" ref="FR99" ca="1">IFERROR(AVERAGE(IF(('1. Database - raw'!EU$7:EW$494&gt;0)*('1. Database - raw'!$AD$7:$AD$494=$A99)*(INDIRECT($Q99,TRUE)=$O99),'1. Database - raw'!EU$7:EW$494)),"")</f>
        <v/>
      </c>
      <c r="FS99" s="96" t="str">
        <f t="array" aca="1" ref="FS99" ca="1">IFERROR(_xlfn.STDEV.S(IF(('1. Database - raw'!EU$7:EW$494&gt;0)*('1. Database - raw'!$AD$7:$AD$494=$A99)*(INDIRECT($Q99,TRUE)=$O99),'1. Database - raw'!EU$7:EW$494)),"")</f>
        <v/>
      </c>
      <c r="FT99" s="60" t="str">
        <f t="array" aca="1" ref="FT99" ca="1">IFERROR(IF(COUNT(IF(('1. Database - raw'!EU$7:EW$494&gt;0)*('1. Database - raw'!$AD$7:$AD$494=$A99)*(INDIRECT($Q99,TRUE)=$O99),'1. Database - raw'!EU$7:EW$494))&gt;0,COUNT(IF(('1. Database - raw'!EU$7:EW$494&gt;0)*('1. Database - raw'!$AD$7:$AD$494=$A99)*(INDIRECT($Q99,TRUE)=$O99),'1. Database - raw'!EU$7:EW$494)),""),"")</f>
        <v/>
      </c>
      <c r="FU99" s="61" t="str">
        <f t="shared" ca="1" si="256"/>
        <v/>
      </c>
      <c r="FV99" s="58" t="str">
        <f t="shared" ca="1" si="257"/>
        <v/>
      </c>
      <c r="FW99" s="58" t="str">
        <f t="shared" ca="1" si="258"/>
        <v/>
      </c>
      <c r="FX99" s="58" t="str">
        <f t="array" aca="1" ref="FX99" ca="1">IFERROR(AVERAGE(IF(('1. Database - raw'!FA$7:FC$494&gt;0)*('1. Database - raw'!$AD$7:$AD$494=$A99)*(INDIRECT($Q99,TRUE)=$O99),'1. Database - raw'!FA$7:FC$494)),"")</f>
        <v/>
      </c>
      <c r="FY99" s="96" t="str">
        <f t="array" aca="1" ref="FY99" ca="1">IFERROR(_xlfn.STDEV.S(IF(('1. Database - raw'!FA$7:FC$494&gt;0)*('1. Database - raw'!$AD$7:$AD$494=$A99)*(INDIRECT($Q99,TRUE)=$O99),'1. Database - raw'!FA$7:FC$494)),"")</f>
        <v/>
      </c>
      <c r="FZ99" s="60" t="str">
        <f t="array" aca="1" ref="FZ99" ca="1">IFERROR(IF(COUNT(IF(('1. Database - raw'!FA$7:FC$494&gt;0)*('1. Database - raw'!$AD$7:$AD$494=$A99)*(INDIRECT($Q99,TRUE)=$O99),'1. Database - raw'!FA$7:FC$494))&gt;0,COUNT(IF(('1. Database - raw'!FA$7:FC$494&gt;0)*('1. Database - raw'!$AD$7:$AD$494=$A99)*(INDIRECT($Q99,TRUE)=$O99),'1. Database - raw'!FA$7:FC$494)),""),"")</f>
        <v/>
      </c>
      <c r="GA99" s="61" t="str">
        <f t="shared" ca="1" si="259"/>
        <v/>
      </c>
      <c r="GB99" s="58" t="str">
        <f t="shared" ca="1" si="260"/>
        <v/>
      </c>
      <c r="GC99" s="58" t="str">
        <f t="shared" ca="1" si="261"/>
        <v/>
      </c>
      <c r="GD99" s="58" t="str">
        <f t="array" aca="1" ref="GD99" ca="1">IFERROR(AVERAGE(IF(('1. Database - raw'!FG$7:FI$494&gt;0)*('1. Database - raw'!$AD$7:$AD$494=$A99)*(INDIRECT($Q99,TRUE)=$O99),'1. Database - raw'!FG$7:FI$494)),"")</f>
        <v/>
      </c>
      <c r="GE99" s="96" t="str">
        <f t="array" aca="1" ref="GE99" ca="1">IFERROR(_xlfn.STDEV.S(IF(('1. Database - raw'!FG$7:FI$494&gt;0)*('1. Database - raw'!$AD$7:$AD$494=$A99)*(INDIRECT($Q99,TRUE)=$O99),'1. Database - raw'!FG$7:FI$494)),"")</f>
        <v/>
      </c>
      <c r="GF99" s="60" t="str">
        <f t="array" aca="1" ref="GF99" ca="1">IFERROR(IF(COUNT(IF(('1. Database - raw'!FG$7:FI$494&gt;0)*('1. Database - raw'!$AD$7:$AD$494=$A99)*(INDIRECT($Q99,TRUE)=$O99),'1. Database - raw'!FG$7:FI$494))&gt;0,COUNT(IF(('1. Database - raw'!FG$7:FI$494&gt;0)*('1. Database - raw'!$AD$7:$AD$494=$A99)*(INDIRECT($Q99,TRUE)=$O99),'1. Database - raw'!FG$7:FI$494)),""),"")</f>
        <v/>
      </c>
      <c r="GG99" s="61" t="str">
        <f t="shared" ca="1" si="262"/>
        <v/>
      </c>
      <c r="GH99" s="58" t="str">
        <f t="shared" ca="1" si="263"/>
        <v/>
      </c>
      <c r="GI99" s="58" t="str">
        <f t="shared" ca="1" si="264"/>
        <v/>
      </c>
      <c r="GJ99" s="58" t="str">
        <f t="array" aca="1" ref="GJ99" ca="1">IFERROR(AVERAGE(IF(('1. Database - raw'!FM$7:FO$494&gt;0)*('1. Database - raw'!$AD$7:$AD$494=$A99)*(INDIRECT($Q99,TRUE)=$O99),'1. Database - raw'!FM$7:FO$494)),"")</f>
        <v/>
      </c>
      <c r="GK99" s="96" t="str">
        <f t="array" aca="1" ref="GK99" ca="1">IFERROR(_xlfn.STDEV.S(IF(('1. Database - raw'!FM$7:FO$494&gt;0)*('1. Database - raw'!$AD$7:$AD$494=$A99)*(INDIRECT($Q99,TRUE)=$O99),'1. Database - raw'!FM$7:FO$494)),"")</f>
        <v/>
      </c>
      <c r="GL99" s="60" t="str">
        <f t="array" aca="1" ref="GL99" ca="1">IFERROR(IF(COUNT(IF(('1. Database - raw'!FM$7:FO$494&gt;0)*('1. Database - raw'!$AD$7:$AD$494=$A99)*(INDIRECT($Q99,TRUE)=$O99),'1. Database - raw'!FM$7:FO$494))&gt;0,COUNT(IF(('1. Database - raw'!FM$7:FO$494&gt;0)*('1. Database - raw'!$AD$7:$AD$494=$A99)*(INDIRECT($Q99,TRUE)=$O99),'1. Database - raw'!FM$7:FO$494)),""),"")</f>
        <v/>
      </c>
      <c r="GM99" s="61">
        <f t="shared" ca="1" si="265"/>
        <v>52.392122616270022</v>
      </c>
      <c r="GN99" s="58">
        <f t="shared" ca="1" si="266"/>
        <v>64.8898268562493</v>
      </c>
      <c r="GO99" s="58">
        <f t="shared" ca="1" si="267"/>
        <v>58.307081604219782</v>
      </c>
      <c r="GP99" s="58">
        <f t="array" aca="1" ref="GP99" ca="1">IFERROR(AVERAGE(IF(('1. Database - raw'!FS$7:FU$494&gt;0)*('1. Database - raw'!$AD$7:$AD$494=$A99)*(INDIRECT($Q99,TRUE)=$O99),'1. Database - raw'!FS$7:FU$494)),"")</f>
        <v>60.033333333333339</v>
      </c>
      <c r="GQ99" s="96">
        <f t="array" aca="1" ref="GQ99" ca="1">IFERROR(_xlfn.STDEV.S(IF(('1. Database - raw'!FS$7:FU$494&gt;0)*('1. Database - raw'!$AD$7:$AD$494=$A99)*(INDIRECT($Q99,TRUE)=$O99),'1. Database - raw'!FS$7:FU$494)),"")</f>
        <v>14.715999373555926</v>
      </c>
      <c r="GR99" s="60">
        <f t="array" aca="1" ref="GR99" ca="1">IFERROR(IF(COUNT(IF(('1. Database - raw'!FS$7:FU$494&gt;0)*('1. Database - raw'!$AD$7:$AD$494=$A99)*(INDIRECT($Q99,TRUE)=$O99),'1. Database - raw'!FS$7:FU$494))&gt;0,COUNT(IF(('1. Database - raw'!FS$7:FU$494&gt;0)*('1. Database - raw'!$AD$7:$AD$494=$A99)*(INDIRECT($Q99,TRUE)=$O99),'1. Database - raw'!FS$7:FU$494)),""),"")</f>
        <v>9</v>
      </c>
      <c r="GS99" s="61" t="str">
        <f t="shared" ca="1" si="268"/>
        <v/>
      </c>
      <c r="GT99" s="58" t="str">
        <f t="shared" ca="1" si="269"/>
        <v/>
      </c>
      <c r="GU99" s="58" t="str">
        <f t="shared" ca="1" si="270"/>
        <v/>
      </c>
      <c r="GV99" s="58" t="str">
        <f t="array" aca="1" ref="GV99" ca="1">IFERROR(AVERAGE(IF(('1. Database - raw'!FY$7:GA$494&gt;0)*('1. Database - raw'!$AD$7:$AD$494=$A99)*(INDIRECT($Q99,TRUE)=$O99),'1. Database - raw'!FY$7:GA$494)),"")</f>
        <v/>
      </c>
      <c r="GW99" s="96" t="str">
        <f t="array" aca="1" ref="GW99" ca="1">IFERROR(_xlfn.STDEV.S(IF(('1. Database - raw'!FY$7:GA$494&gt;0)*('1. Database - raw'!$AD$7:$AD$494=$A99)*(INDIRECT($Q99,TRUE)=$O99),'1. Database - raw'!FY$7:GA$494)),"")</f>
        <v/>
      </c>
      <c r="GX99" s="60" t="str">
        <f t="array" aca="1" ref="GX99" ca="1">IFERROR(IF(COUNT(IF(('1. Database - raw'!FY$7:GA$494&gt;0)*('1. Database - raw'!$AD$7:$AD$494=$A99)*(INDIRECT($Q99,TRUE)=$O99),'1. Database - raw'!FY$7:GA$494))&gt;0,COUNT(IF(('1. Database - raw'!FY$7:GA$494&gt;0)*('1. Database - raw'!$AD$7:$AD$494=$A99)*(INDIRECT($Q99,TRUE)=$O99),'1. Database - raw'!FY$7:GA$494)),""),"")</f>
        <v/>
      </c>
      <c r="GY99" s="61" t="str">
        <f t="shared" ca="1" si="271"/>
        <v/>
      </c>
      <c r="GZ99" s="58" t="str">
        <f t="shared" ca="1" si="272"/>
        <v/>
      </c>
      <c r="HA99" s="58" t="str">
        <f t="shared" ca="1" si="273"/>
        <v/>
      </c>
      <c r="HB99" s="58" t="str">
        <f t="array" aca="1" ref="HB99" ca="1">IFERROR(AVERAGE(IF(('1. Database - raw'!GE$7:GG$494&gt;0)*('1. Database - raw'!$AD$7:$AD$494=$A99)*(INDIRECT($Q99,TRUE)=$O99),'1. Database - raw'!GE$7:GG$494)),"")</f>
        <v/>
      </c>
      <c r="HC99" s="96" t="str">
        <f t="array" aca="1" ref="HC99" ca="1">IFERROR(_xlfn.STDEV.S(IF(('1. Database - raw'!GE$7:GG$494&gt;0)*('1. Database - raw'!$AD$7:$AD$494=$A99)*(INDIRECT($Q99,TRUE)=$O99),'1. Database - raw'!GE$7:GG$494)),"")</f>
        <v/>
      </c>
      <c r="HD99" s="60" t="str">
        <f t="array" aca="1" ref="HD99" ca="1">IFERROR(IF(COUNT(IF(('1. Database - raw'!GE$7:GG$494&gt;0)*('1. Database - raw'!$AD$7:$AD$494=$A99)*(INDIRECT($Q99,TRUE)=$O99),'1. Database - raw'!GE$7:GG$494))&gt;0,COUNT(IF(('1. Database - raw'!GE$7:GG$494&gt;0)*('1. Database - raw'!$AD$7:$AD$494=$A99)*(INDIRECT($Q99,TRUE)=$O99),'1. Database - raw'!GE$7:GG$494)),""),"")</f>
        <v/>
      </c>
      <c r="HE99" s="61" t="str">
        <f t="shared" ca="1" si="274"/>
        <v/>
      </c>
      <c r="HF99" s="58" t="str">
        <f t="shared" ca="1" si="275"/>
        <v/>
      </c>
      <c r="HG99" s="58" t="str">
        <f t="shared" ca="1" si="276"/>
        <v/>
      </c>
      <c r="HH99" s="58" t="str">
        <f t="array" aca="1" ref="HH99" ca="1">IFERROR(AVERAGE(IF(('1. Database - raw'!GK$7:GM$494&gt;0)*('1. Database - raw'!$AD$7:$AD$494=$A99)*(INDIRECT($Q99,TRUE)=$O99),'1. Database - raw'!GK$7:GM$494)),"")</f>
        <v/>
      </c>
      <c r="HI99" s="96" t="str">
        <f t="array" aca="1" ref="HI99" ca="1">IFERROR(_xlfn.STDEV.S(IF(('1. Database - raw'!GK$7:GM$494&gt;0)*('1. Database - raw'!$AD$7:$AD$494=$A99)*(INDIRECT($Q99,TRUE)=$O99),'1. Database - raw'!GK$7:GM$494)),"")</f>
        <v/>
      </c>
      <c r="HJ99" s="60" t="str">
        <f t="array" aca="1" ref="HJ99" ca="1">IFERROR(IF(COUNT(IF(('1. Database - raw'!GK$7:GM$494&gt;0)*('1. Database - raw'!$AD$7:$AD$494=$A99)*(INDIRECT($Q99,TRUE)=$O99),'1. Database - raw'!GK$7:GM$494))&gt;0,COUNT(IF(('1. Database - raw'!GK$7:GM$494&gt;0)*('1. Database - raw'!$AD$7:$AD$494=$A99)*(INDIRECT($Q99,TRUE)=$O99),'1. Database - raw'!GK$7:GM$494)),""),"")</f>
        <v/>
      </c>
      <c r="HK99" s="61" t="str">
        <f t="shared" ca="1" si="277"/>
        <v/>
      </c>
      <c r="HL99" s="58" t="str">
        <f t="shared" ca="1" si="278"/>
        <v/>
      </c>
      <c r="HM99" s="58" t="str">
        <f t="shared" ca="1" si="279"/>
        <v/>
      </c>
      <c r="HN99" s="58" t="str">
        <f t="array" aca="1" ref="HN99" ca="1">IFERROR(AVERAGE(IF(('1. Database - raw'!GQ$7:GS$494&gt;0)*('1. Database - raw'!$AD$7:$AD$494=$A99)*(INDIRECT($Q99,TRUE)=$O99),'1. Database - raw'!GQ$7:GS$494)),"")</f>
        <v/>
      </c>
      <c r="HO99" s="96" t="str">
        <f t="array" aca="1" ref="HO99" ca="1">IFERROR(_xlfn.STDEV.S(IF(('1. Database - raw'!GQ$7:GS$494&gt;0)*('1. Database - raw'!$AD$7:$AD$494=$A99)*(INDIRECT($Q99,TRUE)=$O99),'1. Database - raw'!GQ$7:GS$494)),"")</f>
        <v/>
      </c>
      <c r="HP99" s="60" t="str">
        <f t="array" aca="1" ref="HP99" ca="1">IFERROR(IF(COUNT(IF(('1. Database - raw'!GQ$7:GS$494&gt;0)*('1. Database - raw'!$AD$7:$AD$494=$A99)*(INDIRECT($Q99,TRUE)=$O99),'1. Database - raw'!GQ$7:GS$494))&gt;0,COUNT(IF(('1. Database - raw'!GQ$7:GS$494&gt;0)*('1. Database - raw'!$AD$7:$AD$494=$A99)*(INDIRECT($Q99,TRUE)=$O99),'1. Database - raw'!GQ$7:GS$494)),""),"")</f>
        <v/>
      </c>
      <c r="HQ99" s="61" t="str">
        <f t="shared" ca="1" si="280"/>
        <v/>
      </c>
      <c r="HR99" s="58" t="str">
        <f t="shared" ca="1" si="281"/>
        <v/>
      </c>
      <c r="HS99" s="58" t="str">
        <f t="shared" ca="1" si="282"/>
        <v/>
      </c>
      <c r="HT99" s="58" t="str">
        <f t="array" aca="1" ref="HT99" ca="1">IFERROR(AVERAGE(IF(('1. Database - raw'!GW$7:GY$494&gt;0)*('1. Database - raw'!$AD$7:$AD$494=$A99)*(INDIRECT($Q99,TRUE)=$O99),'1. Database - raw'!GW$7:GY$494)),"")</f>
        <v/>
      </c>
      <c r="HU99" s="96" t="str">
        <f t="array" aca="1" ref="HU99" ca="1">IFERROR(_xlfn.STDEV.S(IF(('1. Database - raw'!GW$7:GY$494&gt;0)*('1. Database - raw'!$AD$7:$AD$494=$A99)*(INDIRECT($Q99,TRUE)=$O99),'1. Database - raw'!GW$7:GY$494)),"")</f>
        <v/>
      </c>
      <c r="HV99" s="60" t="str">
        <f t="array" aca="1" ref="HV99" ca="1">IFERROR(IF(COUNT(IF(('1. Database - raw'!GW$7:GY$494&gt;0)*('1. Database - raw'!$AD$7:$AD$494=$A99)*(INDIRECT($Q99,TRUE)=$O99),'1. Database - raw'!GW$7:GY$494))&gt;0,COUNT(IF(('1. Database - raw'!GW$7:GY$494&gt;0)*('1. Database - raw'!$AD$7:$AD$494=$A99)*(INDIRECT($Q99,TRUE)=$O99),'1. Database - raw'!GW$7:GY$494)),""),"")</f>
        <v/>
      </c>
      <c r="HW99" s="61" t="str">
        <f t="shared" ca="1" si="283"/>
        <v/>
      </c>
      <c r="HX99" s="58" t="str">
        <f t="shared" ca="1" si="284"/>
        <v/>
      </c>
      <c r="HY99" s="58" t="str">
        <f t="shared" ca="1" si="285"/>
        <v/>
      </c>
      <c r="HZ99" s="58" t="str">
        <f t="array" aca="1" ref="HZ99" ca="1">IFERROR(AVERAGE(IF(('1. Database - raw'!HC$7:HE$494&gt;0)*('1. Database - raw'!$AD$7:$AD$494=$A99)*(INDIRECT($Q99,TRUE)=$O99),'1. Database - raw'!HC$7:HE$494)),"")</f>
        <v/>
      </c>
      <c r="IA99" s="96" t="str">
        <f t="array" aca="1" ref="IA99" ca="1">IFERROR(_xlfn.STDEV.S(IF(('1. Database - raw'!HC$7:HE$494&gt;0)*('1. Database - raw'!$AD$7:$AD$494=$A99)*(INDIRECT($Q99,TRUE)=$O99),'1. Database - raw'!HC$7:HE$494)),"")</f>
        <v/>
      </c>
      <c r="IB99" s="60" t="str">
        <f t="array" aca="1" ref="IB99" ca="1">IFERROR(IF(COUNT(IF(('1. Database - raw'!HC$7:HE$494&gt;0)*('1. Database - raw'!$AD$7:$AD$494=$A99)*(INDIRECT($Q99,TRUE)=$O99),'1. Database - raw'!HC$7:HE$494))&gt;0,COUNT(IF(('1. Database - raw'!HC$7:HE$494&gt;0)*('1. Database - raw'!$AD$7:$AD$494=$A99)*(INDIRECT($Q99,TRUE)=$O99),'1. Database - raw'!HC$7:HE$494)),""),"")</f>
        <v/>
      </c>
      <c r="IC99" s="61" t="str">
        <f t="shared" ca="1" si="286"/>
        <v/>
      </c>
      <c r="ID99" s="58" t="str">
        <f t="shared" ca="1" si="287"/>
        <v/>
      </c>
      <c r="IE99" s="58" t="str">
        <f t="shared" ca="1" si="288"/>
        <v/>
      </c>
      <c r="IF99" s="58" t="str">
        <f t="array" aca="1" ref="IF99" ca="1">IFERROR(AVERAGE(IF(('1. Database - raw'!HI$7:HK$494&gt;0)*('1. Database - raw'!$AD$7:$AD$494=$A99)*(INDIRECT($Q99,TRUE)=$O99),'1. Database - raw'!HI$7:HK$494)),"")</f>
        <v/>
      </c>
      <c r="IG99" s="96" t="str">
        <f t="array" aca="1" ref="IG99" ca="1">IFERROR(_xlfn.STDEV.S(IF(('1. Database - raw'!HI$7:HK$494&gt;0)*('1. Database - raw'!$AD$7:$AD$494=$A99)*(INDIRECT($Q99,TRUE)=$O99),'1. Database - raw'!HI$7:HK$494)),"")</f>
        <v/>
      </c>
      <c r="IH99" s="60" t="str">
        <f t="array" aca="1" ref="IH99" ca="1">IFERROR(IF(COUNT(IF(('1. Database - raw'!HI$7:HK$494&gt;0)*('1. Database - raw'!$AD$7:$AD$494=$A99)*(INDIRECT($Q99,TRUE)=$O99),'1. Database - raw'!HI$7:HK$494))&gt;0,COUNT(IF(('1. Database - raw'!HI$7:HK$494&gt;0)*('1. Database - raw'!$AD$7:$AD$494=$A99)*(INDIRECT($Q99,TRUE)=$O99),'1. Database - raw'!HI$7:HK$494)),""),"")</f>
        <v/>
      </c>
      <c r="II99" s="61" t="str">
        <f t="shared" ca="1" si="289"/>
        <v/>
      </c>
      <c r="IJ99" s="58" t="str">
        <f t="shared" ca="1" si="290"/>
        <v/>
      </c>
      <c r="IK99" s="58" t="str">
        <f t="shared" ca="1" si="291"/>
        <v/>
      </c>
      <c r="IL99" s="58" t="str">
        <f t="array" aca="1" ref="IL99" ca="1">IFERROR(AVERAGE(IF(('1. Database - raw'!HO$7:HQ$494&gt;0)*('1. Database - raw'!$AD$7:$AD$494=$A99)*(INDIRECT($Q99,TRUE)=$O99),'1. Database - raw'!HO$7:HQ$494)),"")</f>
        <v/>
      </c>
      <c r="IM99" s="96" t="str">
        <f t="array" aca="1" ref="IM99" ca="1">IFERROR(_xlfn.STDEV.S(IF(('1. Database - raw'!HO$7:HQ$494&gt;0)*('1. Database - raw'!$AD$7:$AD$494=$A99)*(INDIRECT($Q99,TRUE)=$O99),'1. Database - raw'!HO$7:HQ$494)),"")</f>
        <v/>
      </c>
      <c r="IN99" s="60" t="str">
        <f t="array" aca="1" ref="IN99" ca="1">IFERROR(IF(COUNT(IF(('1. Database - raw'!HO$7:HQ$494&gt;0)*('1. Database - raw'!$AD$7:$AD$494=$A99)*(INDIRECT($Q99,TRUE)=$O99),'1. Database - raw'!HO$7:HQ$494))&gt;0,COUNT(IF(('1. Database - raw'!HO$7:HQ$494&gt;0)*('1. Database - raw'!$AD$7:$AD$494=$A99)*(INDIRECT($Q99,TRUE)=$O99),'1. Database - raw'!HO$7:HQ$494)),""),"")</f>
        <v/>
      </c>
      <c r="IO99" s="61">
        <f t="shared" ca="1" si="292"/>
        <v>29.547327148670302</v>
      </c>
      <c r="IP99" s="58">
        <f t="shared" ca="1" si="293"/>
        <v>38.153420250530594</v>
      </c>
      <c r="IQ99" s="58">
        <f t="shared" ca="1" si="294"/>
        <v>33.575758963620316</v>
      </c>
      <c r="IR99" s="58">
        <f t="array" aca="1" ref="IR99" ca="1">IFERROR(AVERAGE(IF(('1. Database - raw'!HU$7:HW$494&gt;0)*('1. Database - raw'!$AD$7:$AD$494=$A99)*(INDIRECT($Q99,TRUE)=$O99),'1. Database - raw'!HU$7:HW$494)),"")</f>
        <v>34.5</v>
      </c>
      <c r="IS99" s="96">
        <f t="array" aca="1" ref="IS99" ca="1">IFERROR(_xlfn.STDEV.S(IF(('1. Database - raw'!HU$7:HW$494&gt;0)*('1. Database - raw'!$AD$7:$AD$494=$A99)*(INDIRECT($Q99,TRUE)=$O99),'1. Database - raw'!HU$7:HW$494)),"")</f>
        <v>8.1504601097115881</v>
      </c>
      <c r="IT99" s="60">
        <f t="array" aca="1" ref="IT99" ca="1">IFERROR(IF(COUNT(IF(('1. Database - raw'!HU$7:HW$494&gt;0)*('1. Database - raw'!$AD$7:$AD$494=$A99)*(INDIRECT($Q99,TRUE)=$O99),'1. Database - raw'!HU$7:HW$494))&gt;0,COUNT(IF(('1. Database - raw'!HU$7:HW$494&gt;0)*('1. Database - raw'!$AD$7:$AD$494=$A99)*(INDIRECT($Q99,TRUE)=$O99),'1. Database - raw'!HU$7:HW$494)),""),"")</f>
        <v>3</v>
      </c>
      <c r="IU99" s="61" t="str">
        <f t="shared" ca="1" si="295"/>
        <v/>
      </c>
      <c r="IV99" s="58" t="str">
        <f t="shared" ca="1" si="296"/>
        <v/>
      </c>
      <c r="IW99" s="58" t="str">
        <f t="shared" ca="1" si="297"/>
        <v/>
      </c>
      <c r="IX99" s="58" t="str">
        <f t="array" aca="1" ref="IX99" ca="1">IFERROR(AVERAGE(IF(('1. Database - raw'!IA$7:IC$494&gt;0)*('1. Database - raw'!$AD$7:$AD$494=$A99)*(INDIRECT($Q99,TRUE)=$O99),'1. Database - raw'!IA$7:IC$494)),"")</f>
        <v/>
      </c>
      <c r="IY99" s="96" t="str">
        <f t="array" aca="1" ref="IY99" ca="1">IFERROR(_xlfn.STDEV.S(IF(('1. Database - raw'!IA$7:IC$494&gt;0)*('1. Database - raw'!$AD$7:$AD$494=$A99)*(INDIRECT($Q99,TRUE)=$O99),'1. Database - raw'!IA$7:IC$494)),"")</f>
        <v/>
      </c>
      <c r="IZ99" s="60" t="str">
        <f t="array" aca="1" ref="IZ99" ca="1">IFERROR(IF(COUNT(IF(('1. Database - raw'!IA$7:IC$494&gt;0)*('1. Database - raw'!$AD$7:$AD$494=$A99)*(INDIRECT($Q99,TRUE)=$O99),'1. Database - raw'!IA$7:IC$494))&gt;0,COUNT(IF(('1. Database - raw'!IA$7:IC$494&gt;0)*('1. Database - raw'!$AD$7:$AD$494=$A99)*(INDIRECT($Q99,TRUE)=$O99),'1. Database - raw'!IA$7:IC$494)),""),"")</f>
        <v/>
      </c>
      <c r="JA99" s="61" t="str">
        <f t="shared" ca="1" si="298"/>
        <v/>
      </c>
      <c r="JB99" s="58" t="str">
        <f t="shared" ca="1" si="299"/>
        <v/>
      </c>
      <c r="JC99" s="58" t="str">
        <f t="shared" ca="1" si="300"/>
        <v/>
      </c>
      <c r="JD99" s="58" t="str">
        <f t="array" aca="1" ref="JD99" ca="1">IFERROR(AVERAGE(IF(('1. Database - raw'!IG$7:II$494&gt;0)*('1. Database - raw'!$AD$7:$AD$494=$A99)*(INDIRECT($Q99,TRUE)=$O99),'1. Database - raw'!IG$7:II$494)),"")</f>
        <v/>
      </c>
      <c r="JE99" s="96" t="str">
        <f t="array" aca="1" ref="JE99" ca="1">IFERROR(_xlfn.STDEV.S(IF(('1. Database - raw'!IG$7:II$494&gt;0)*('1. Database - raw'!$AD$7:$AD$494=$A99)*(INDIRECT($Q99,TRUE)=$O99),'1. Database - raw'!IG$7:II$494)),"")</f>
        <v/>
      </c>
      <c r="JF99" s="60" t="str">
        <f t="array" aca="1" ref="JF99" ca="1">IFERROR(IF(COUNT(IF(('1. Database - raw'!IG$7:II$494&gt;0)*('1. Database - raw'!$AD$7:$AD$494=$A99)*(INDIRECT($Q99,TRUE)=$O99),'1. Database - raw'!IG$7:II$494))&gt;0,COUNT(IF(('1. Database - raw'!IG$7:II$494&gt;0)*('1. Database - raw'!$AD$7:$AD$494=$A99)*(INDIRECT($Q99,TRUE)=$O99),'1. Database - raw'!IG$7:II$494)),""),"")</f>
        <v/>
      </c>
      <c r="JG99" s="149">
        <f t="shared" ca="1" si="301"/>
        <v>5.99367203680284</v>
      </c>
      <c r="JH99" s="150">
        <f t="shared" ca="1" si="302"/>
        <v>17.392209790990034</v>
      </c>
      <c r="JI99" s="150">
        <f t="shared" ca="1" si="303"/>
        <v>10.209955998067061</v>
      </c>
      <c r="JJ99" s="150">
        <f t="array" aca="1" ref="JJ99" ca="1">IFERROR(AVERAGE(IF(('1. Database - raw'!IM$7:IO$494&gt;0)*('1. Database - raw'!$AD$7:$AD$494=$A99)*(INDIRECT($Q99,TRUE)=$O99),'1. Database - raw'!IM$7:IO$494)),"")</f>
        <v>11.433333333333332</v>
      </c>
      <c r="JK99" s="279">
        <f t="array" aca="1" ref="JK99" ca="1">IFERROR(_xlfn.STDEV.S(IF(('1. Database - raw'!IM$7:IO$494&gt;0)*('1. Database - raw'!$AD$7:$AD$494=$A99)*(INDIRECT($Q99,TRUE)=$O99),'1. Database - raw'!IM$7:IO$494)),"")</f>
        <v>5.7622333633178506</v>
      </c>
      <c r="JL99" s="60">
        <f t="array" aca="1" ref="JL99" ca="1">IFERROR(IF(COUNT(IF(('1. Database - raw'!IM$7:IO$494&gt;0)*('1. Database - raw'!$AD$7:$AD$494=$A99)*(INDIRECT($Q99,TRUE)=$O99),'1. Database - raw'!IM$7:IO$494))&gt;0,COUNT(IF(('1. Database - raw'!IM$7:IO$494&gt;0)*('1. Database - raw'!$AD$7:$AD$494=$A99)*(INDIRECT($Q99,TRUE)=$O99),'1. Database - raw'!IM$7:IO$494)),""),"")</f>
        <v>3</v>
      </c>
      <c r="JM99" s="149" t="str">
        <f t="shared" ca="1" si="304"/>
        <v/>
      </c>
      <c r="JN99" s="150" t="str">
        <f t="shared" ca="1" si="305"/>
        <v/>
      </c>
      <c r="JO99" s="150" t="str">
        <f t="shared" ca="1" si="306"/>
        <v/>
      </c>
      <c r="JP99" s="150" t="str">
        <f t="array" aca="1" ref="JP99" ca="1">IFERROR(AVERAGE(IF(('1. Database - raw'!IS$7:IU$494&gt;0)*('1. Database - raw'!$AD$7:$AD$494=$A99)*(INDIRECT($Q99,TRUE)=$O99),'1. Database - raw'!IS$7:IU$494)),"")</f>
        <v/>
      </c>
      <c r="JQ99" s="279" t="str">
        <f t="array" aca="1" ref="JQ99" ca="1">IFERROR(_xlfn.STDEV.S(IF(('1. Database - raw'!IS$7:IU$494&gt;0)*('1. Database - raw'!$AD$7:$AD$494=$A99)*(INDIRECT($Q99,TRUE)=$O99),'1. Database - raw'!IS$7:IU$494)),"")</f>
        <v/>
      </c>
      <c r="JR99" s="60" t="str">
        <f t="array" aca="1" ref="JR99" ca="1">IFERROR(IF(COUNT(IF(('1. Database - raw'!IS$7:IU$494&gt;0)*('1. Database - raw'!$AD$7:$AD$494=$A99)*(INDIRECT($Q99,TRUE)=$O99),'1. Database - raw'!IS$7:IU$494))&gt;0,COUNT(IF(('1. Database - raw'!IS$7:IU$494&gt;0)*('1. Database - raw'!$AD$7:$AD$494=$A99)*(INDIRECT($Q99,TRUE)=$O99),'1. Database - raw'!IS$7:IU$494)),""),"")</f>
        <v/>
      </c>
      <c r="JS99" s="149" t="str">
        <f t="shared" ca="1" si="307"/>
        <v/>
      </c>
      <c r="JT99" s="150" t="str">
        <f t="shared" ca="1" si="308"/>
        <v/>
      </c>
      <c r="JU99" s="150" t="str">
        <f t="shared" ca="1" si="309"/>
        <v/>
      </c>
      <c r="JV99" s="150" t="str">
        <f t="array" aca="1" ref="JV99" ca="1">IFERROR(AVERAGE(IF(('1. Database - raw'!IY$7:JA$494&gt;0)*('1. Database - raw'!$AD$7:$AD$494=$A99)*(INDIRECT($Q99,TRUE)=$O99),'1. Database - raw'!IY$7:JA$494)),"")</f>
        <v/>
      </c>
      <c r="JW99" s="279" t="str">
        <f t="array" aca="1" ref="JW99" ca="1">IFERROR(_xlfn.STDEV.S(IF(('1. Database - raw'!IY$7:JA$494&gt;0)*('1. Database - raw'!$AD$7:$AD$494=$A99)*(INDIRECT($Q99,TRUE)=$O99),'1. Database - raw'!IY$7:JA$494)),"")</f>
        <v/>
      </c>
      <c r="JX99" s="60" t="str">
        <f t="array" aca="1" ref="JX99" ca="1">IFERROR(IF(COUNT(IF(('1. Database - raw'!IY$7:JA$494&gt;0)*('1. Database - raw'!$AD$7:$AD$494=$A99)*(INDIRECT($Q99,TRUE)=$O99),'1. Database - raw'!IY$7:JA$494))&gt;0,COUNT(IF(('1. Database - raw'!IY$7:JA$494&gt;0)*('1. Database - raw'!$AD$7:$AD$494=$A99)*(INDIRECT($Q99,TRUE)=$O99),'1. Database - raw'!IY$7:JA$494)),""),"")</f>
        <v/>
      </c>
      <c r="JY99" s="149" t="str">
        <f t="shared" ca="1" si="310"/>
        <v/>
      </c>
      <c r="JZ99" s="150" t="str">
        <f t="shared" ca="1" si="311"/>
        <v/>
      </c>
      <c r="KA99" s="150" t="str">
        <f t="shared" ca="1" si="312"/>
        <v/>
      </c>
      <c r="KB99" s="150" t="str">
        <f t="array" aca="1" ref="KB99" ca="1">IFERROR(AVERAGE(IF(('1. Database - raw'!JE$7:JG$494&gt;0)*('1. Database - raw'!$AD$7:$AD$494=$A99)*(INDIRECT($Q99,TRUE)=$O99),'1. Database - raw'!JE$7:JG$494)),"")</f>
        <v/>
      </c>
      <c r="KC99" s="279" t="str">
        <f t="array" aca="1" ref="KC99" ca="1">IFERROR(_xlfn.STDEV.S(IF(('1. Database - raw'!JE$7:JG$494&gt;0)*('1. Database - raw'!$AD$7:$AD$494=$A99)*(INDIRECT($Q99,TRUE)=$O99),'1. Database - raw'!JE$7:JG$494)),"")</f>
        <v/>
      </c>
      <c r="KD99" s="60" t="str">
        <f t="array" aca="1" ref="KD99" ca="1">IFERROR(IF(COUNT(IF(('1. Database - raw'!JE$7:JG$494&gt;0)*('1. Database - raw'!$AD$7:$AD$494=$A99)*(INDIRECT($Q99,TRUE)=$O99),'1. Database - raw'!JE$7:JG$494))&gt;0,COUNT(IF(('1. Database - raw'!JE$7:JG$494&gt;0)*('1. Database - raw'!$AD$7:$AD$494=$A99)*(INDIRECT($Q99,TRUE)=$O99),'1. Database - raw'!JE$7:JG$494)),""),"")</f>
        <v/>
      </c>
      <c r="KE99" s="149" t="str">
        <f t="shared" ca="1" si="313"/>
        <v/>
      </c>
      <c r="KF99" s="150" t="str">
        <f t="shared" ca="1" si="314"/>
        <v/>
      </c>
      <c r="KG99" s="150" t="str">
        <f t="shared" ca="1" si="315"/>
        <v/>
      </c>
      <c r="KH99" s="150" t="str">
        <f t="array" aca="1" ref="KH99" ca="1">IFERROR(AVERAGE(IF(('1. Database - raw'!JK$7:JM$494&gt;0)*('1. Database - raw'!$AD$7:$AD$494=$A99)*(INDIRECT($Q99,TRUE)=$O99),'1. Database - raw'!JK$7:JM$494)),"")</f>
        <v/>
      </c>
      <c r="KI99" s="279" t="str">
        <f t="array" aca="1" ref="KI99" ca="1">IFERROR(_xlfn.STDEV.S(IF(('1. Database - raw'!JK$7:JM$494&gt;0)*('1. Database - raw'!$AD$7:$AD$494=$A99)*(INDIRECT($Q99,TRUE)=$O99),'1. Database - raw'!JK$7:JM$494)),"")</f>
        <v/>
      </c>
      <c r="KJ99" s="60" t="str">
        <f t="array" aca="1" ref="KJ99" ca="1">IFERROR(IF(COUNT(IF(('1. Database - raw'!JK$7:JM$494&gt;0)*('1. Database - raw'!$AD$7:$AD$494=$A99)*(INDIRECT($Q99,TRUE)=$O99),'1. Database - raw'!JK$7:JM$494))&gt;0,COUNT(IF(('1. Database - raw'!JK$7:JM$494&gt;0)*('1. Database - raw'!$AD$7:$AD$494=$A99)*(INDIRECT($Q99,TRUE)=$O99),'1. Database - raw'!JK$7:JM$494)),""),"")</f>
        <v/>
      </c>
      <c r="KK99" s="149" t="str">
        <f t="shared" ca="1" si="316"/>
        <v/>
      </c>
      <c r="KL99" s="150" t="str">
        <f t="shared" ca="1" si="317"/>
        <v/>
      </c>
      <c r="KM99" s="150" t="str">
        <f t="shared" ca="1" si="318"/>
        <v/>
      </c>
      <c r="KN99" s="150" t="str">
        <f t="array" aca="1" ref="KN99" ca="1">IFERROR(AVERAGE(IF(('1. Database - raw'!JQ$7:JS$494&gt;0)*('1. Database - raw'!$AD$7:$AD$494=$A99)*(INDIRECT($Q99,TRUE)=$O99),'1. Database - raw'!JQ$7:JS$494)),"")</f>
        <v/>
      </c>
      <c r="KO99" s="279" t="str">
        <f t="array" aca="1" ref="KO99" ca="1">IFERROR(_xlfn.STDEV.S(IF(('1. Database - raw'!JQ$7:JS$494&gt;0)*('1. Database - raw'!$AD$7:$AD$494=$A99)*(INDIRECT($Q99,TRUE)=$O99),'1. Database - raw'!JQ$7:JS$494)),"")</f>
        <v/>
      </c>
      <c r="KP99" s="60" t="str">
        <f t="array" aca="1" ref="KP99" ca="1">IFERROR(IF(COUNT(IF(('1. Database - raw'!JQ$7:JS$494&gt;0)*('1. Database - raw'!$AD$7:$AD$494=$A99)*(INDIRECT($Q99,TRUE)=$O99),'1. Database - raw'!JQ$7:JS$494))&gt;0,COUNT(IF(('1. Database - raw'!JQ$7:JS$494&gt;0)*('1. Database - raw'!$AD$7:$AD$494=$A99)*(INDIRECT($Q99,TRUE)=$O99),'1. Database - raw'!JQ$7:JS$494)),""),"")</f>
        <v/>
      </c>
      <c r="KQ99" s="149" t="str">
        <f t="shared" ca="1" si="319"/>
        <v/>
      </c>
      <c r="KR99" s="150" t="str">
        <f t="shared" ca="1" si="320"/>
        <v/>
      </c>
      <c r="KS99" s="150" t="str">
        <f t="shared" ca="1" si="321"/>
        <v/>
      </c>
      <c r="KT99" s="150" t="str">
        <f t="array" aca="1" ref="KT99" ca="1">IFERROR(AVERAGE(IF(('1. Database - raw'!JW$7:JY$494&gt;0)*('1. Database - raw'!$AD$7:$AD$494=$A99)*(INDIRECT($Q99,TRUE)=$O99),'1. Database - raw'!JW$7:JY$494)),"")</f>
        <v/>
      </c>
      <c r="KU99" s="279" t="str">
        <f t="array" aca="1" ref="KU99" ca="1">IFERROR(_xlfn.STDEV.S(IF(('1. Database - raw'!JW$7:JY$494&gt;0)*('1. Database - raw'!$AD$7:$AD$494=$A99)*(INDIRECT($Q99,TRUE)=$O99),'1. Database - raw'!JW$7:JY$494)),"")</f>
        <v/>
      </c>
      <c r="KV99" s="60" t="str">
        <f t="array" aca="1" ref="KV99" ca="1">IFERROR(IF(COUNT(IF(('1. Database - raw'!JW$7:JY$494&gt;0)*('1. Database - raw'!$AD$7:$AD$494=$A99)*(INDIRECT($Q99,TRUE)=$O99),'1. Database - raw'!JW$7:JY$494))&gt;0,COUNT(IF(('1. Database - raw'!JW$7:JY$494&gt;0)*('1. Database - raw'!$AD$7:$AD$494=$A99)*(INDIRECT($Q99,TRUE)=$O99),'1. Database - raw'!JW$7:JY$494)),""),"")</f>
        <v/>
      </c>
      <c r="KW99" s="149" t="str">
        <f t="shared" ca="1" si="322"/>
        <v/>
      </c>
      <c r="KX99" s="150" t="str">
        <f t="shared" ca="1" si="323"/>
        <v/>
      </c>
      <c r="KY99" s="150" t="str">
        <f t="shared" ca="1" si="324"/>
        <v/>
      </c>
      <c r="KZ99" s="150" t="str">
        <f t="array" aca="1" ref="KZ99" ca="1">IFERROR(AVERAGE(IF(('1. Database - raw'!KC$7:KE$494&gt;0)*('1. Database - raw'!$AD$7:$AD$494=$A99)*(INDIRECT($Q99,TRUE)=$O99),'1. Database - raw'!KC$7:KE$494)),"")</f>
        <v/>
      </c>
      <c r="LA99" s="279" t="str">
        <f t="array" aca="1" ref="LA99" ca="1">IFERROR(_xlfn.STDEV.S(IF(('1. Database - raw'!KC$7:KE$494&gt;0)*('1. Database - raw'!$AD$7:$AD$494=$A99)*(INDIRECT($Q99,TRUE)=$O99),'1. Database - raw'!KC$7:KE$494)),"")</f>
        <v/>
      </c>
      <c r="LB99" s="60" t="str">
        <f t="array" aca="1" ref="LB99" ca="1">IFERROR(IF(COUNT(IF(('1. Database - raw'!KC$7:KE$494&gt;0)*('1. Database - raw'!$AD$7:$AD$494=$A99)*(INDIRECT($Q99,TRUE)=$O99),'1. Database - raw'!KC$7:KE$494))&gt;0,COUNT(IF(('1. Database - raw'!KC$7:KE$494&gt;0)*('1. Database - raw'!$AD$7:$AD$494=$A99)*(INDIRECT($Q99,TRUE)=$O99),'1. Database - raw'!KC$7:KE$494)),""),"")</f>
        <v/>
      </c>
      <c r="LC99" s="149" t="str">
        <f t="shared" ca="1" si="325"/>
        <v/>
      </c>
      <c r="LD99" s="150" t="str">
        <f t="shared" ca="1" si="326"/>
        <v/>
      </c>
      <c r="LE99" s="150" t="str">
        <f t="shared" ca="1" si="327"/>
        <v/>
      </c>
      <c r="LF99" s="150" t="str">
        <f t="array" aca="1" ref="LF99" ca="1">IFERROR(AVERAGE(IF(('1. Database - raw'!KI$7:KK$494&gt;0)*('1. Database - raw'!$AD$7:$AD$494=$A99)*(INDIRECT($Q99,TRUE)=$O99),'1. Database - raw'!KI$7:KK$494)),"")</f>
        <v/>
      </c>
      <c r="LG99" s="279" t="str">
        <f t="array" aca="1" ref="LG99" ca="1">IFERROR(_xlfn.STDEV.S(IF(('1. Database - raw'!KI$7:KK$494&gt;0)*('1. Database - raw'!$AD$7:$AD$494=$A99)*(INDIRECT($Q99,TRUE)=$O99),'1. Database - raw'!KI$7:KK$494)),"")</f>
        <v/>
      </c>
      <c r="LH99" s="60" t="str">
        <f t="array" aca="1" ref="LH99" ca="1">IFERROR(IF(COUNT(IF(('1. Database - raw'!KI$7:KK$494&gt;0)*('1. Database - raw'!$AD$7:$AD$494=$A99)*(INDIRECT($Q99,TRUE)=$O99),'1. Database - raw'!KI$7:KK$494))&gt;0,COUNT(IF(('1. Database - raw'!KI$7:KK$494&gt;0)*('1. Database - raw'!$AD$7:$AD$494=$A99)*(INDIRECT($Q99,TRUE)=$O99),'1. Database - raw'!KI$7:KK$494)),""),"")</f>
        <v/>
      </c>
      <c r="LI99" s="149">
        <f t="shared" ca="1" si="328"/>
        <v>0.63387905851675541</v>
      </c>
      <c r="LJ99" s="150">
        <f t="shared" ca="1" si="329"/>
        <v>1.0958084545646023</v>
      </c>
      <c r="LK99" s="150">
        <f t="shared" ca="1" si="330"/>
        <v>0.83343267964131984</v>
      </c>
      <c r="LL99" s="150">
        <f t="array" aca="1" ref="LL99" ca="1">IFERROR(AVERAGE(IF(('1. Database - raw'!KO$7:KQ$494&gt;0)*('1. Database - raw'!$AD$7:$AD$494=$A99)*(INDIRECT($Q99,TRUE)=$O99),'1. Database - raw'!KO$7:KQ$494)),"")</f>
        <v>0.8833333333333333</v>
      </c>
      <c r="LM99" s="279">
        <f t="array" aca="1" ref="LM99" ca="1">IFERROR(_xlfn.STDEV.S(IF(('1. Database - raw'!KO$7:KQ$494&gt;0)*('1. Database - raw'!$AD$7:$AD$494=$A99)*(INDIRECT($Q99,TRUE)=$O99),'1. Database - raw'!KO$7:KQ$494)),"")</f>
        <v>0.31021497922139962</v>
      </c>
      <c r="LN99" s="60">
        <f t="array" aca="1" ref="LN99" ca="1">IFERROR(IF(COUNT(IF(('1. Database - raw'!KO$7:KQ$494&gt;0)*('1. Database - raw'!$AD$7:$AD$494=$A99)*(INDIRECT($Q99,TRUE)=$O99),'1. Database - raw'!KO$7:KQ$494))&gt;0,COUNT(IF(('1. Database - raw'!KO$7:KQ$494&gt;0)*('1. Database - raw'!$AD$7:$AD$494=$A99)*(INDIRECT($Q99,TRUE)=$O99),'1. Database - raw'!KO$7:KQ$494)),""),"")</f>
        <v>3</v>
      </c>
      <c r="LO99" s="149" t="str">
        <f t="shared" ca="1" si="331"/>
        <v/>
      </c>
      <c r="LP99" s="150" t="str">
        <f t="shared" ca="1" si="332"/>
        <v/>
      </c>
      <c r="LQ99" s="150" t="str">
        <f t="shared" ca="1" si="333"/>
        <v/>
      </c>
      <c r="LR99" s="150" t="str">
        <f t="array" aca="1" ref="LR99" ca="1">IFERROR(AVERAGE(IF(('1. Database - raw'!KU$7:KW$494&gt;0)*('1. Database - raw'!$AD$7:$AD$494=$A99)*(INDIRECT($Q99,TRUE)=$O99),'1. Database - raw'!KU$7:KW$494)),"")</f>
        <v/>
      </c>
      <c r="LS99" s="279" t="str">
        <f t="array" aca="1" ref="LS99" ca="1">IFERROR(_xlfn.STDEV.S(IF(('1. Database - raw'!KU$7:KW$494&gt;0)*('1. Database - raw'!$AD$7:$AD$494=$A99)*(INDIRECT($Q99,TRUE)=$O99),'1. Database - raw'!KU$7:KW$494)),"")</f>
        <v/>
      </c>
      <c r="LT99" s="60" t="str">
        <f t="array" aca="1" ref="LT99" ca="1">IFERROR(IF(COUNT(IF(('1. Database - raw'!KU$7:KW$494&gt;0)*('1. Database - raw'!$AD$7:$AD$494=$A99)*(INDIRECT($Q99,TRUE)=$O99),'1. Database - raw'!KU$7:KW$494))&gt;0,COUNT(IF(('1. Database - raw'!KU$7:KW$494&gt;0)*('1. Database - raw'!$AD$7:$AD$494=$A99)*(INDIRECT($Q99,TRUE)=$O99),'1. Database - raw'!KU$7:KW$494)),""),"")</f>
        <v/>
      </c>
      <c r="LU99" s="149" t="str">
        <f t="shared" ca="1" si="334"/>
        <v/>
      </c>
      <c r="LV99" s="150" t="str">
        <f t="shared" ca="1" si="335"/>
        <v/>
      </c>
      <c r="LW99" s="150" t="str">
        <f t="shared" ca="1" si="336"/>
        <v/>
      </c>
      <c r="LX99" s="150" t="str">
        <f t="array" aca="1" ref="LX99" ca="1">IFERROR(AVERAGE(IF(('1. Database - raw'!LA$7:LC$494&gt;0)*('1. Database - raw'!$AD$7:$AD$494=$A99)*(INDIRECT($Q99,TRUE)=$O99),'1. Database - raw'!LA$7:LC$494)),"")</f>
        <v/>
      </c>
      <c r="LY99" s="279" t="str">
        <f t="array" aca="1" ref="LY99" ca="1">IFERROR(_xlfn.STDEV.S(IF(('1. Database - raw'!LA$7:LC$494&gt;0)*('1. Database - raw'!$AD$7:$AD$494=$A99)*(INDIRECT($Q99,TRUE)=$O99),'1. Database - raw'!LA$7:LC$494)),"")</f>
        <v/>
      </c>
      <c r="LZ99" s="60" t="str">
        <f t="array" aca="1" ref="LZ99" ca="1">IFERROR(IF(COUNT(IF(('1. Database - raw'!LA$7:LC$494&gt;0)*('1. Database - raw'!$AD$7:$AD$494=$A99)*(INDIRECT($Q99,TRUE)=$O99),'1. Database - raw'!LA$7:LC$494))&gt;0,COUNT(IF(('1. Database - raw'!LA$7:LC$494&gt;0)*('1. Database - raw'!$AD$7:$AD$494=$A99)*(INDIRECT($Q99,TRUE)=$O99),'1. Database - raw'!LA$7:LC$494)),""),"")</f>
        <v/>
      </c>
      <c r="MA99" s="149" t="str">
        <f t="shared" ca="1" si="337"/>
        <v/>
      </c>
      <c r="MB99" s="150" t="str">
        <f t="shared" ca="1" si="338"/>
        <v/>
      </c>
      <c r="MC99" s="150" t="str">
        <f t="shared" ca="1" si="339"/>
        <v/>
      </c>
      <c r="MD99" s="150" t="str">
        <f t="array" aca="1" ref="MD99" ca="1">IFERROR(AVERAGE(IF(('1. Database - raw'!LG$7:LI$494&gt;0)*('1. Database - raw'!$AD$7:$AD$494=$A99)*(INDIRECT($Q99,TRUE)=$O99),'1. Database - raw'!LG$7:LI$494)),"")</f>
        <v/>
      </c>
      <c r="ME99" s="279" t="str">
        <f t="array" aca="1" ref="ME99" ca="1">IFERROR(_xlfn.STDEV.S(IF(('1. Database - raw'!LG$7:LI$494&gt;0)*('1. Database - raw'!$AD$7:$AD$494=$A99)*(INDIRECT($Q99,TRUE)=$O99),'1. Database - raw'!LG$7:LI$494)),"")</f>
        <v/>
      </c>
      <c r="MF99" s="60" t="str">
        <f t="array" aca="1" ref="MF99" ca="1">IFERROR(IF(COUNT(IF(('1. Database - raw'!LG$7:LI$494&gt;0)*('1. Database - raw'!$AD$7:$AD$494=$A99)*(INDIRECT($Q99,TRUE)=$O99),'1. Database - raw'!LG$7:LI$494))&gt;0,COUNT(IF(('1. Database - raw'!LG$7:LI$494&gt;0)*('1. Database - raw'!$AD$7:$AD$494=$A99)*(INDIRECT($Q99,TRUE)=$O99),'1. Database - raw'!LG$7:LI$494)),""),"")</f>
        <v/>
      </c>
      <c r="MG99" s="149" t="str">
        <f t="shared" ca="1" si="340"/>
        <v/>
      </c>
      <c r="MH99" s="150" t="str">
        <f t="shared" ca="1" si="341"/>
        <v/>
      </c>
      <c r="MI99" s="150" t="str">
        <f t="shared" ca="1" si="342"/>
        <v/>
      </c>
      <c r="MJ99" s="150" t="str">
        <f t="array" aca="1" ref="MJ99" ca="1">IFERROR(AVERAGE(IF(('1. Database - raw'!LM$7:LO$494&gt;0)*('1. Database - raw'!$AD$7:$AD$494=$A99)*(INDIRECT($Q99,TRUE)=$O99),'1. Database - raw'!LM$7:LO$494)),"")</f>
        <v/>
      </c>
      <c r="MK99" s="279" t="str">
        <f t="array" aca="1" ref="MK99" ca="1">IFERROR(_xlfn.STDEV.S(IF(('1. Database - raw'!LM$7:LO$494&gt;0)*('1. Database - raw'!$AD$7:$AD$494=$A99)*(INDIRECT($Q99,TRUE)=$O99),'1. Database - raw'!LM$7:LO$494)),"")</f>
        <v/>
      </c>
      <c r="ML99" s="60" t="str">
        <f t="array" aca="1" ref="ML99" ca="1">IFERROR(IF(COUNT(IF(('1. Database - raw'!LM$7:LO$494&gt;0)*('1. Database - raw'!$AD$7:$AD$494=$A99)*(INDIRECT($Q99,TRUE)=$O99),'1. Database - raw'!LM$7:LO$494))&gt;0,COUNT(IF(('1. Database - raw'!LM$7:LO$494&gt;0)*('1. Database - raw'!$AD$7:$AD$494=$A99)*(INDIRECT($Q99,TRUE)=$O99),'1. Database - raw'!LM$7:LO$494)),""),"")</f>
        <v/>
      </c>
      <c r="MM99" s="149" t="str">
        <f t="shared" ca="1" si="343"/>
        <v/>
      </c>
      <c r="MN99" s="150" t="str">
        <f t="shared" ca="1" si="344"/>
        <v/>
      </c>
      <c r="MO99" s="150" t="str">
        <f t="shared" ca="1" si="345"/>
        <v/>
      </c>
      <c r="MP99" s="150" t="str">
        <f t="array" aca="1" ref="MP99" ca="1">IFERROR(AVERAGE(IF(('1. Database - raw'!LS$7:LU$494&gt;0)*('1. Database - raw'!$AD$7:$AD$494=$A99)*(INDIRECT($Q99,TRUE)=$O99),'1. Database - raw'!LS$7:LU$494)),"")</f>
        <v/>
      </c>
      <c r="MQ99" s="279" t="str">
        <f t="array" aca="1" ref="MQ99" ca="1">IFERROR(_xlfn.STDEV.S(IF(('1. Database - raw'!LS$7:LU$494&gt;0)*('1. Database - raw'!$AD$7:$AD$494=$A99)*(INDIRECT($Q99,TRUE)=$O99),'1. Database - raw'!LS$7:LU$494)),"")</f>
        <v/>
      </c>
      <c r="MR99" s="60" t="str">
        <f t="array" aca="1" ref="MR99" ca="1">IFERROR(IF(COUNT(IF(('1. Database - raw'!LS$7:LU$494&gt;0)*('1. Database - raw'!$AD$7:$AD$494=$A99)*(INDIRECT($Q99,TRUE)=$O99),'1. Database - raw'!LS$7:LU$494))&gt;0,COUNT(IF(('1. Database - raw'!LS$7:LU$494&gt;0)*('1. Database - raw'!$AD$7:$AD$494=$A99)*(INDIRECT($Q99,TRUE)=$O99),'1. Database - raw'!LS$7:LU$494)),""),"")</f>
        <v/>
      </c>
      <c r="MS99" s="149" t="str">
        <f t="shared" ca="1" si="346"/>
        <v/>
      </c>
      <c r="MT99" s="150" t="str">
        <f t="shared" ca="1" si="347"/>
        <v/>
      </c>
      <c r="MU99" s="150" t="str">
        <f t="shared" ca="1" si="348"/>
        <v/>
      </c>
      <c r="MV99" s="150" t="str">
        <f t="array" aca="1" ref="MV99" ca="1">IFERROR(AVERAGE(IF(('1. Database - raw'!LY$7:MA$494&gt;0)*('1. Database - raw'!$AD$7:$AD$494=$A99)*(INDIRECT($Q99,TRUE)=$O99),'1. Database - raw'!LY$7:MA$494)),"")</f>
        <v/>
      </c>
      <c r="MW99" s="279" t="str">
        <f t="array" aca="1" ref="MW99" ca="1">IFERROR(_xlfn.STDEV.S(IF(('1. Database - raw'!LY$7:MA$494&gt;0)*('1. Database - raw'!$AD$7:$AD$494=$A99)*(INDIRECT($Q99,TRUE)=$O99),'1. Database - raw'!LY$7:MA$494)),"")</f>
        <v/>
      </c>
      <c r="MX99" s="60" t="str">
        <f t="array" aca="1" ref="MX99" ca="1">IFERROR(IF(COUNT(IF(('1. Database - raw'!LY$7:MA$494&gt;0)*('1. Database - raw'!$AD$7:$AD$494=$A99)*(INDIRECT($Q99,TRUE)=$O99),'1. Database - raw'!LY$7:MA$494))&gt;0,COUNT(IF(('1. Database - raw'!LY$7:MA$494&gt;0)*('1. Database - raw'!$AD$7:$AD$494=$A99)*(INDIRECT($Q99,TRUE)=$O99),'1. Database - raw'!LY$7:MA$494)),""),"")</f>
        <v/>
      </c>
      <c r="MY99" s="149" t="str">
        <f t="shared" ca="1" si="349"/>
        <v/>
      </c>
      <c r="MZ99" s="150" t="str">
        <f t="shared" ca="1" si="350"/>
        <v/>
      </c>
      <c r="NA99" s="150" t="str">
        <f t="shared" ca="1" si="351"/>
        <v/>
      </c>
      <c r="NB99" s="150" t="str">
        <f t="array" aca="1" ref="NB99" ca="1">IFERROR(AVERAGE(IF(('1. Database - raw'!ME$7:MG$494&gt;0)*('1. Database - raw'!$AD$7:$AD$494=$A99)*(INDIRECT($Q99,TRUE)=$O99),'1. Database - raw'!ME$7:MG$494)),"")</f>
        <v/>
      </c>
      <c r="NC99" s="279" t="str">
        <f t="array" aca="1" ref="NC99" ca="1">IFERROR(_xlfn.STDEV.S(IF(('1. Database - raw'!ME$7:MG$494&gt;0)*('1. Database - raw'!$AD$7:$AD$494=$A99)*(INDIRECT($Q99,TRUE)=$O99),'1. Database - raw'!ME$7:MG$494)),"")</f>
        <v/>
      </c>
      <c r="ND99" s="60" t="str">
        <f t="array" aca="1" ref="ND99" ca="1">IFERROR(IF(COUNT(IF(('1. Database - raw'!ME$7:MG$494&gt;0)*('1. Database - raw'!$AD$7:$AD$494=$A99)*(INDIRECT($Q99,TRUE)=$O99),'1. Database - raw'!ME$7:MG$494))&gt;0,COUNT(IF(('1. Database - raw'!ME$7:MG$494&gt;0)*('1. Database - raw'!$AD$7:$AD$494=$A99)*(INDIRECT($Q99,TRUE)=$O99),'1. Database - raw'!ME$7:MG$494)),""),"")</f>
        <v/>
      </c>
      <c r="NE99" s="149" t="str">
        <f t="shared" ca="1" si="352"/>
        <v/>
      </c>
      <c r="NF99" s="150" t="str">
        <f t="shared" ca="1" si="353"/>
        <v/>
      </c>
      <c r="NG99" s="150" t="str">
        <f t="shared" ca="1" si="354"/>
        <v/>
      </c>
      <c r="NH99" s="150" t="str">
        <f t="array" aca="1" ref="NH99" ca="1">IFERROR(AVERAGE(IF(('1. Database - raw'!MK$7:MM$494&gt;0)*('1. Database - raw'!$AD$7:$AD$494=$A99)*(INDIRECT($Q99,TRUE)=$O99),'1. Database - raw'!MK$7:MM$494)),"")</f>
        <v/>
      </c>
      <c r="NI99" s="279" t="str">
        <f t="array" aca="1" ref="NI99" ca="1">IFERROR(_xlfn.STDEV.S(IF(('1. Database - raw'!MK$7:MM$494&gt;0)*('1. Database - raw'!$AD$7:$AD$494=$A99)*(INDIRECT($Q99,TRUE)=$O99),'1. Database - raw'!MK$7:MM$494)),"")</f>
        <v/>
      </c>
      <c r="NJ99" s="60" t="str">
        <f t="array" aca="1" ref="NJ99" ca="1">IFERROR(IF(COUNT(IF(('1. Database - raw'!MK$7:MM$494&gt;0)*('1. Database - raw'!$AD$7:$AD$494=$A99)*(INDIRECT($Q99,TRUE)=$O99),'1. Database - raw'!MK$7:MM$494))&gt;0,COUNT(IF(('1. Database - raw'!MK$7:MM$494&gt;0)*('1. Database - raw'!$AD$7:$AD$494=$A99)*(INDIRECT($Q99,TRUE)=$O99),'1. Database - raw'!MK$7:MM$494)),""),"")</f>
        <v/>
      </c>
      <c r="NK99" s="149" t="str">
        <f t="shared" ca="1" si="355"/>
        <v/>
      </c>
      <c r="NL99" s="150" t="str">
        <f t="shared" ca="1" si="356"/>
        <v/>
      </c>
      <c r="NM99" s="150" t="str">
        <f t="shared" ca="1" si="357"/>
        <v/>
      </c>
      <c r="NN99" s="150" t="str">
        <f t="array" aca="1" ref="NN99" ca="1">IFERROR(AVERAGE(IF(('1. Database - raw'!MQ$7:MS$494&gt;0)*('1. Database - raw'!$AD$7:$AD$494=$A99)*(INDIRECT($Q99,TRUE)=$O99),'1. Database - raw'!MQ$7:MS$494)),"")</f>
        <v/>
      </c>
      <c r="NO99" s="279" t="str">
        <f t="array" aca="1" ref="NO99" ca="1">IFERROR(_xlfn.STDEV.S(IF(('1. Database - raw'!MQ$7:MS$494&gt;0)*('1. Database - raw'!$AD$7:$AD$494=$A99)*(INDIRECT($Q99,TRUE)=$O99),'1. Database - raw'!MQ$7:MS$494)),"")</f>
        <v/>
      </c>
      <c r="NP99" s="60" t="str">
        <f t="array" aca="1" ref="NP99" ca="1">IFERROR(IF(COUNT(IF(('1. Database - raw'!MQ$7:MS$494&gt;0)*('1. Database - raw'!$AD$7:$AD$494=$A99)*(INDIRECT($Q99,TRUE)=$O99),'1. Database - raw'!MQ$7:MS$494))&gt;0,COUNT(IF(('1. Database - raw'!MQ$7:MS$494&gt;0)*('1. Database - raw'!$AD$7:$AD$494=$A99)*(INDIRECT($Q99,TRUE)=$O99),'1. Database - raw'!MQ$7:MS$494)),""),"")</f>
        <v/>
      </c>
      <c r="NQ99" s="149" t="str">
        <f t="shared" ca="1" si="358"/>
        <v/>
      </c>
      <c r="NR99" s="150" t="str">
        <f t="shared" ca="1" si="359"/>
        <v/>
      </c>
      <c r="NS99" s="150" t="str">
        <f t="shared" ca="1" si="360"/>
        <v/>
      </c>
      <c r="NT99" s="150" t="str">
        <f t="array" aca="1" ref="NT99" ca="1">IFERROR(AVERAGE(IF(('1. Database - raw'!MW$7:MY$494&gt;0)*('1. Database - raw'!$AD$7:$AD$494=$A99)*(INDIRECT($Q99,TRUE)=$O99),'1. Database - raw'!MW$7:MY$494)),"")</f>
        <v/>
      </c>
      <c r="NU99" s="279" t="str">
        <f t="array" aca="1" ref="NU99" ca="1">IFERROR(_xlfn.STDEV.S(IF(('1. Database - raw'!MW$7:MY$494&gt;0)*('1. Database - raw'!$AD$7:$AD$494=$A99)*(INDIRECT($Q99,TRUE)=$O99),'1. Database - raw'!MW$7:MY$494)),"")</f>
        <v/>
      </c>
      <c r="NV99" s="60" t="str">
        <f t="array" aca="1" ref="NV99" ca="1">IFERROR(IF(COUNT(IF(('1. Database - raw'!MW$7:MY$494&gt;0)*('1. Database - raw'!$AD$7:$AD$494=$A99)*(INDIRECT($Q99,TRUE)=$O99),'1. Database - raw'!MW$7:MY$494))&gt;0,COUNT(IF(('1. Database - raw'!MW$7:MY$494&gt;0)*('1. Database - raw'!$AD$7:$AD$494=$A99)*(INDIRECT($Q99,TRUE)=$O99),'1. Database - raw'!MW$7:MY$494)),""),"")</f>
        <v/>
      </c>
      <c r="NW99" s="149" t="str">
        <f t="shared" ca="1" si="361"/>
        <v/>
      </c>
      <c r="NX99" s="150" t="str">
        <f t="shared" ca="1" si="362"/>
        <v/>
      </c>
      <c r="NY99" s="150" t="str">
        <f t="shared" ca="1" si="363"/>
        <v/>
      </c>
      <c r="NZ99" s="150" t="str">
        <f t="array" aca="1" ref="NZ99" ca="1">IFERROR(AVERAGE(IF(('1. Database - raw'!NC$7:NE$494&gt;0)*('1. Database - raw'!$AD$7:$AD$494=$A99)*(INDIRECT($Q99,TRUE)=$O99),'1. Database - raw'!NC$7:NE$494)),"")</f>
        <v/>
      </c>
      <c r="OA99" s="279" t="str">
        <f t="array" aca="1" ref="OA99" ca="1">IFERROR(_xlfn.STDEV.S(IF(('1. Database - raw'!NC$7:NE$494&gt;0)*('1. Database - raw'!$AD$7:$AD$494=$A99)*(INDIRECT($Q99,TRUE)=$O99),'1. Database - raw'!NC$7:NE$494)),"")</f>
        <v/>
      </c>
      <c r="OB99" s="60" t="str">
        <f t="array" aca="1" ref="OB99" ca="1">IFERROR(IF(COUNT(IF(('1. Database - raw'!NC$7:NE$494&gt;0)*('1. Database - raw'!$AD$7:$AD$494=$A99)*(INDIRECT($Q99,TRUE)=$O99),'1. Database - raw'!NC$7:NE$494))&gt;0,COUNT(IF(('1. Database - raw'!NC$7:NE$494&gt;0)*('1. Database - raw'!$AD$7:$AD$494=$A99)*(INDIRECT($Q99,TRUE)=$O99),'1. Database - raw'!NC$7:NE$494)),""),"")</f>
        <v/>
      </c>
      <c r="OC99" s="149" t="str">
        <f t="shared" ca="1" si="364"/>
        <v/>
      </c>
      <c r="OD99" s="150" t="str">
        <f t="shared" ca="1" si="365"/>
        <v/>
      </c>
      <c r="OE99" s="150" t="str">
        <f t="shared" ca="1" si="366"/>
        <v/>
      </c>
      <c r="OF99" s="150" t="str">
        <f t="array" aca="1" ref="OF99" ca="1">IFERROR(AVERAGE(IF(('1. Database - raw'!NI$7:NK$494&gt;0)*('1. Database - raw'!$AD$7:$AD$494=$A99)*(INDIRECT($Q99,TRUE)=$O99),'1. Database - raw'!NI$7:NK$494)),"")</f>
        <v/>
      </c>
      <c r="OG99" s="279" t="str">
        <f t="array" aca="1" ref="OG99" ca="1">IFERROR(_xlfn.STDEV.S(IF(('1. Database - raw'!NI$7:NK$494&gt;0)*('1. Database - raw'!$AD$7:$AD$494=$A99)*(INDIRECT($Q99,TRUE)=$O99),'1. Database - raw'!NI$7:NK$494)),"")</f>
        <v/>
      </c>
      <c r="OH99" s="60" t="str">
        <f t="array" aca="1" ref="OH99" ca="1">IFERROR(IF(COUNT(IF(('1. Database - raw'!NI$7:NK$494&gt;0)*('1. Database - raw'!$AD$7:$AD$494=$A99)*(INDIRECT($Q99,TRUE)=$O99),'1. Database - raw'!NI$7:NK$494))&gt;0,COUNT(IF(('1. Database - raw'!NI$7:NK$494&gt;0)*('1. Database - raw'!$AD$7:$AD$494=$A99)*(INDIRECT($Q99,TRUE)=$O99),'1. Database - raw'!NI$7:NK$494)),""),"")</f>
        <v/>
      </c>
    </row>
    <row r="100" spans="1:398" outlineLevel="1" x14ac:dyDescent="0.25">
      <c r="A100" s="134" t="s">
        <v>553</v>
      </c>
      <c r="B100" s="1330"/>
      <c r="C100" s="40"/>
      <c r="D100" s="23"/>
      <c r="E100" s="23"/>
      <c r="F100" s="22"/>
      <c r="G100" s="22"/>
      <c r="H100" s="22"/>
      <c r="I100" s="22" t="s">
        <v>774</v>
      </c>
      <c r="J100" s="22"/>
      <c r="K100" s="22"/>
      <c r="L100" s="22"/>
      <c r="M100" s="22"/>
      <c r="N100" s="41"/>
      <c r="O100" s="171" t="str">
        <f t="array" ref="O100">INDEX(A100:N100,IF(MIN(IF(C100:N100&lt;&gt;"",COLUMN(C100:N100)))&gt;0,MIN(IF(C100:N100&lt;&gt;"",COLUMN(C100:N100))),""))</f>
        <v>Moderate - local</v>
      </c>
      <c r="P100" s="162">
        <f t="shared" si="383"/>
        <v>7</v>
      </c>
      <c r="Q100" s="42" t="str">
        <f ca="1">"'" &amp; $S$4 &amp; "'!" &amp; ADDRESS(ROW('1. Database - raw'!$A$7),MATCH($C$2,'1. Database - raw'!$6:$6,0)+MATCH(O100,$C100:$N100,0)-1,1) &amp; ":" &amp; ADDRESS(LOOKUP(2,1/('1. Database - raw'!A:A&lt;&gt;""),ROW('1. Database - raw'!A:A)),MATCH($C$2,'1. Database - raw'!$6:$6,0)+MATCH(O100,$C100:$N100,0)-1,1)</f>
        <v>'1. Database - raw'!$AK$7:$AK$494</v>
      </c>
      <c r="R100" s="24"/>
      <c r="S100" s="181"/>
      <c r="T100" s="208" t="str">
        <f t="shared" ca="1" si="393"/>
        <v/>
      </c>
      <c r="U100" s="197" t="str">
        <f t="shared" ca="1" si="393"/>
        <v/>
      </c>
      <c r="V100" s="197" t="str">
        <f t="shared" ca="1" si="393"/>
        <v/>
      </c>
      <c r="W100" s="197" t="str">
        <f t="shared" ca="1" si="393"/>
        <v/>
      </c>
      <c r="X100" s="197" t="str">
        <f t="shared" ca="1" si="393"/>
        <v/>
      </c>
      <c r="Y100" s="197" t="str">
        <f t="shared" ca="1" si="393"/>
        <v/>
      </c>
      <c r="Z100" s="197" t="str">
        <f t="shared" ca="1" si="393"/>
        <v/>
      </c>
      <c r="AA100" s="197" t="str">
        <f t="shared" ca="1" si="393"/>
        <v/>
      </c>
      <c r="AB100" s="197" t="str">
        <f t="shared" ca="1" si="393"/>
        <v/>
      </c>
      <c r="AC100" s="197" t="str">
        <f t="shared" ca="1" si="393"/>
        <v/>
      </c>
      <c r="AD100" s="197" t="str">
        <f t="shared" ca="1" si="394"/>
        <v/>
      </c>
      <c r="AE100" s="197" t="str">
        <f t="shared" ca="1" si="394"/>
        <v/>
      </c>
      <c r="AF100" s="197" t="str">
        <f t="shared" ca="1" si="394"/>
        <v/>
      </c>
      <c r="AG100" s="197" t="str">
        <f t="shared" ca="1" si="394"/>
        <v/>
      </c>
      <c r="AH100" s="197" t="str">
        <f t="shared" ca="1" si="394"/>
        <v/>
      </c>
      <c r="AI100" s="197" t="str">
        <f t="shared" ca="1" si="394"/>
        <v/>
      </c>
      <c r="AJ100" s="197" t="str">
        <f t="shared" ca="1" si="394"/>
        <v/>
      </c>
      <c r="AK100" s="197" t="str">
        <f t="shared" ca="1" si="394"/>
        <v/>
      </c>
      <c r="AL100" s="197" t="str">
        <f t="shared" ca="1" si="394"/>
        <v/>
      </c>
      <c r="AM100" s="209" t="str">
        <f t="shared" ca="1" si="394"/>
        <v/>
      </c>
      <c r="AN100" s="189"/>
      <c r="AO100" s="189"/>
      <c r="AP100" s="189"/>
      <c r="AQ100" s="189"/>
      <c r="AR100" s="189"/>
      <c r="AS100" s="189"/>
      <c r="AT100" s="189"/>
      <c r="AU100" s="493" t="s">
        <v>638</v>
      </c>
      <c r="AV100" s="493" t="s">
        <v>625</v>
      </c>
      <c r="AW100" s="539" t="e">
        <f t="shared" ca="1" si="390"/>
        <v>#VALUE!</v>
      </c>
      <c r="AX100" s="189"/>
      <c r="AY100" s="189"/>
      <c r="AZ100" s="189"/>
      <c r="BA100" s="189"/>
      <c r="BB100" s="189"/>
      <c r="BC100" s="189"/>
      <c r="BD100" s="237"/>
      <c r="BE100" s="237"/>
      <c r="BF100" s="237"/>
      <c r="BG100" s="237"/>
      <c r="BH100" s="290"/>
      <c r="BI100" s="532" t="str">
        <f t="shared" ca="1" si="367"/>
        <v/>
      </c>
      <c r="BJ100" s="557" t="str">
        <f t="shared" ca="1" si="395"/>
        <v/>
      </c>
      <c r="BK100" s="557" t="str">
        <f t="shared" ca="1" si="397"/>
        <v/>
      </c>
      <c r="BL100" s="557" t="str">
        <f ca="1">IFERROR(AVERAGE(Z100,AC100,AF100),"")</f>
        <v/>
      </c>
      <c r="BM100" s="557" t="str">
        <f ca="1">IFERROR(AVERAGE(AG100,AJ100),"")</f>
        <v/>
      </c>
      <c r="BN100" s="557" t="str">
        <f ca="1">AM100</f>
        <v/>
      </c>
      <c r="BO100" s="253"/>
      <c r="BP100" s="171" t="str">
        <f t="shared" si="396"/>
        <v>Moderate - local</v>
      </c>
      <c r="BQ100" s="14">
        <f t="shared" ca="1" si="376"/>
        <v>144.15414864738042</v>
      </c>
      <c r="BR100" s="19">
        <f t="shared" ca="1" si="377"/>
        <v>155.60451614346607</v>
      </c>
      <c r="BS100" s="19">
        <f t="shared" ca="1" si="378"/>
        <v>149.76994541745989</v>
      </c>
      <c r="BT100" s="19">
        <f t="array" aca="1" ref="BT100" ca="1">IFERROR(AVERAGE(IF(('1. Database - raw'!AW$7:AY$494&gt;0)*('1. Database - raw'!$AD$7:$AD$494=$A100)*('1. Database - raw'!$AP$7:$AP$494&lt;&gt;Dropdown!$AM$11)*(INDIRECT($Q100,TRUE)=$O100),'1. Database - raw'!AW$7:AY$494)),"")</f>
        <v>151.25</v>
      </c>
      <c r="BU100" s="33">
        <f t="array" aca="1" ref="BU100" ca="1">IFERROR(_xlfn.STDEV.S(IF(('1. Database - raw'!AW$7:AY$494&gt;0)*('1. Database - raw'!$AD$7:$AD$494=$A100)*('1. Database - raw'!$AP$7:$AP$494&lt;&gt;Dropdown!$AM$11)*(INDIRECT($Q100,TRUE)=$O100),'1. Database - raw'!AW$7:AY$494)),"")</f>
        <v>21.316073747292208</v>
      </c>
      <c r="BV100" s="15">
        <f t="array" aca="1" ref="BV100" ca="1">IFERROR(IF(COUNT(IF(('1. Database - raw'!AW$7:AY$494&gt;0)*('1. Database - raw'!$AD$7:$AD$494=$A100)*('1. Database - raw'!$AP$7:$AP$494&lt;&gt;Dropdown!$AM$11)*(INDIRECT($Q100,TRUE)=$O100),'1. Database - raw'!AW$7:AY$494))&gt;0,COUNT(IF(('1. Database - raw'!AW$7:AY$494&gt;0)*('1. Database - raw'!$AD$7:$AD$494=$A100)*('1. Database - raw'!$AP$7:$AP$494&lt;&gt;Dropdown!$AM$11)*(INDIRECT($Q100,TRUE)=$O100),'1. Database - raw'!AW$7:AY$494)),""),"")</f>
        <v>6</v>
      </c>
      <c r="BW100" s="14" t="str">
        <f t="shared" ca="1" si="370"/>
        <v/>
      </c>
      <c r="BX100" s="19" t="str">
        <f t="shared" ca="1" si="371"/>
        <v/>
      </c>
      <c r="BY100" s="19" t="str">
        <f t="shared" ca="1" si="372"/>
        <v/>
      </c>
      <c r="BZ100" s="19" t="str">
        <f t="array" aca="1" ref="BZ100" ca="1">IFERROR(AVERAGE(IF(('1. Database - raw'!BC$7:BE$494&gt;0)*('1. Database - raw'!$AD$7:$AD$494=$A100)*('1. Database - raw'!$AP$7:$AP$494&lt;&gt;Dropdown!$AM$11)*(INDIRECT($Q100,TRUE)=$O100),'1. Database - raw'!BC$7:BE$494)),"")</f>
        <v/>
      </c>
      <c r="CA100" s="33" t="str">
        <f t="array" aca="1" ref="CA100" ca="1">IFERROR(_xlfn.STDEV.S(IF(('1. Database - raw'!BC$7:BE$494&gt;0)*('1. Database - raw'!$AD$7:$AD$494=$A100)*('1. Database - raw'!$AP$7:$AP$494&lt;&gt;Dropdown!$AM$11)*(INDIRECT($Q100,TRUE)=$O100),'1. Database - raw'!BC$7:BE$494)),"")</f>
        <v/>
      </c>
      <c r="CB100" s="15" t="str">
        <f t="array" aca="1" ref="CB100" ca="1">IFERROR(IF(COUNT(IF(('1. Database - raw'!BC$7:BE$494&gt;0)*('1. Database - raw'!$AD$7:$AD$494=$A100)*('1. Database - raw'!$AP$7:$AP$494&lt;&gt;Dropdown!$AM$11)*(INDIRECT($Q100,TRUE)=$O100),'1. Database - raw'!BC$7:BE$494))&gt;0,COUNT(IF(('1. Database - raw'!BC$7:BE$494&gt;0)*('1. Database - raw'!$AD$7:$AD$494=$A100)*('1. Database - raw'!$AP$7:$AP$494&lt;&gt;Dropdown!$AM$11)*(INDIRECT($Q100,TRUE)=$O100),'1. Database - raw'!BC$7:BE$494)),""),"")</f>
        <v/>
      </c>
      <c r="CC100" s="101" t="str">
        <f t="shared" ca="1" si="373"/>
        <v/>
      </c>
      <c r="CD100" s="102" t="str">
        <f t="shared" ca="1" si="374"/>
        <v/>
      </c>
      <c r="CE100" s="102" t="str">
        <f t="shared" ca="1" si="375"/>
        <v/>
      </c>
      <c r="CF100" s="102" t="str">
        <f t="array" aca="1" ref="CF100" ca="1">IFERROR(AVERAGE(IF(('1. Database - raw'!BI$7:BK$494&gt;0)*('1. Database - raw'!$AD$7:$AD$494=$A100)*('1. Database - raw'!$AP$7:$AP$494&lt;&gt;Dropdown!$AM$11)*(INDIRECT($Q100,TRUE)=$O100),'1. Database - raw'!BI$7:BK$494)),"")</f>
        <v/>
      </c>
      <c r="CG100" s="269" t="str">
        <f t="array" aca="1" ref="CG100" ca="1">IFERROR(_xlfn.STDEV.S(IF(('1. Database - raw'!BI$7:BK$494&gt;0)*('1. Database - raw'!$AD$7:$AD$494=$A100)*('1. Database - raw'!$AP$7:$AP$494&lt;&gt;Dropdown!$AM$11)*(INDIRECT($Q100,TRUE)=$O100),'1. Database - raw'!BI$7:BK$494)),"")</f>
        <v/>
      </c>
      <c r="CH100" s="15" t="str">
        <f t="array" aca="1" ref="CH100" ca="1">IFERROR(IF(COUNT(IF(('1. Database - raw'!BI$7:BK$494&gt;0)*('1. Database - raw'!$AD$7:$AD$494=$A100)*('1. Database - raw'!$AP$7:$AP$494&lt;&gt;Dropdown!$AM$11)*(INDIRECT($Q100,TRUE)=$O100),'1. Database - raw'!BI$7:BK$494))&gt;0,COUNT(IF(('1. Database - raw'!BI$7:BK$494&gt;0)*('1. Database - raw'!$AD$7:$AD$494=$A100)*('1. Database - raw'!$AP$7:$AP$494&lt;&gt;Dropdown!$AM$11)*(INDIRECT($Q100,TRUE)=$O100),'1. Database - raw'!BI$7:BK$494)),""),"")</f>
        <v/>
      </c>
      <c r="CI100" s="14" t="str">
        <f t="shared" ca="1" si="211"/>
        <v/>
      </c>
      <c r="CJ100" s="19" t="str">
        <f t="shared" ca="1" si="212"/>
        <v/>
      </c>
      <c r="CK100" s="19" t="str">
        <f t="shared" ca="1" si="213"/>
        <v/>
      </c>
      <c r="CL100" s="19" t="str">
        <f t="array" aca="1" ref="CL100" ca="1">IFERROR(AVERAGE(IF(('1. Database - raw'!BO$7:BQ$494&gt;0)*('1. Database - raw'!$AD$7:$AD$494=$A100)*(INDIRECT($Q100,TRUE)=$O100),'1. Database - raw'!BO$7:BQ$494)),"")</f>
        <v/>
      </c>
      <c r="CM100" s="33" t="str">
        <f t="array" aca="1" ref="CM100" ca="1">IFERROR(_xlfn.STDEV.S(IF(('1. Database - raw'!BO$7:BQ$494&gt;0)*('1. Database - raw'!$AD$7:$AD$494=$A100)*(INDIRECT($Q100,TRUE)=$O100),'1. Database - raw'!BO$7:BQ$494)),"")</f>
        <v/>
      </c>
      <c r="CN100" s="15" t="str">
        <f t="array" aca="1" ref="CN100" ca="1">IFERROR(IF(COUNT(IF(('1. Database - raw'!BO$7:BQ$494&gt;0)*('1. Database - raw'!$AD$7:$AD$494=$A100)*(INDIRECT($Q100,TRUE)=$O100),'1. Database - raw'!BO$7:BQ$494))&gt;0,COUNT(IF(('1. Database - raw'!BO$7:BQ$494&gt;0)*('1. Database - raw'!$AD$7:$AD$494=$A100)*(INDIRECT($Q100,TRUE)=$O100),'1. Database - raw'!BO$7:BQ$494)),""),"")</f>
        <v/>
      </c>
      <c r="CO100" s="14" t="str">
        <f t="shared" ca="1" si="214"/>
        <v/>
      </c>
      <c r="CP100" s="19" t="str">
        <f t="shared" ca="1" si="215"/>
        <v/>
      </c>
      <c r="CQ100" s="19" t="str">
        <f t="shared" ca="1" si="216"/>
        <v/>
      </c>
      <c r="CR100" s="19" t="str">
        <f t="array" aca="1" ref="CR100" ca="1">IFERROR(AVERAGE(IF(('1. Database - raw'!BU$7:BW$494&gt;0)*('1. Database - raw'!$AD$7:$AD$494=$A100)*(INDIRECT($Q100,TRUE)=$O100),'1. Database - raw'!BU$7:BW$494)),"")</f>
        <v/>
      </c>
      <c r="CS100" s="33" t="str">
        <f t="array" aca="1" ref="CS100" ca="1">IFERROR(_xlfn.STDEV.S(IF(('1. Database - raw'!BU$7:BW$494&gt;0)*('1. Database - raw'!$AD$7:$AD$494=$A100)*(INDIRECT($Q100,TRUE)=$O100),'1. Database - raw'!BU$7:BW$494)),"")</f>
        <v/>
      </c>
      <c r="CT100" s="15" t="str">
        <f t="array" aca="1" ref="CT100" ca="1">IFERROR(IF(COUNT(IF(('1. Database - raw'!BU$7:BW$494&gt;0)*('1. Database - raw'!$AD$7:$AD$494=$A100)*(INDIRECT($Q100,TRUE)=$O100),'1. Database - raw'!BU$7:BW$494))&gt;0,COUNT(IF(('1. Database - raw'!BU$7:BW$494&gt;0)*('1. Database - raw'!$AD$7:$AD$494=$A100)*(INDIRECT($Q100,TRUE)=$O100),'1. Database - raw'!BU$7:BW$494)),""),"")</f>
        <v/>
      </c>
      <c r="CU100" s="14" t="str">
        <f t="shared" ca="1" si="217"/>
        <v/>
      </c>
      <c r="CV100" s="19" t="str">
        <f t="shared" ca="1" si="218"/>
        <v/>
      </c>
      <c r="CW100" s="19" t="str">
        <f t="shared" ca="1" si="219"/>
        <v/>
      </c>
      <c r="CX100" s="19" t="str">
        <f t="array" aca="1" ref="CX100" ca="1">IFERROR(AVERAGE(IF(('1. Database - raw'!CA$7:CC$494&gt;0)*('1. Database - raw'!$AD$7:$AD$494=$A100)*(INDIRECT($Q100,TRUE)=$O100),'1. Database - raw'!CA$7:CC$494)),"")</f>
        <v/>
      </c>
      <c r="CY100" s="33" t="str">
        <f t="array" aca="1" ref="CY100" ca="1">IFERROR(_xlfn.STDEV.S(IF(('1. Database - raw'!CA$7:CC$494&gt;0)*('1. Database - raw'!$AD$7:$AD$494=$A100)*(INDIRECT($Q100,TRUE)=$O100),'1. Database - raw'!CA$7:CC$494)),"")</f>
        <v/>
      </c>
      <c r="CZ100" s="15" t="str">
        <f t="array" aca="1" ref="CZ100" ca="1">IFERROR(IF(COUNT(IF(('1. Database - raw'!CA$7:CC$494&gt;0)*('1. Database - raw'!$AD$7:$AD$494=$A100)*(INDIRECT($Q100,TRUE)=$O100),'1. Database - raw'!CA$7:CC$494))&gt;0,COUNT(IF(('1. Database - raw'!CA$7:CC$494&gt;0)*('1. Database - raw'!$AD$7:$AD$494=$A100)*(INDIRECT($Q100,TRUE)=$O100),'1. Database - raw'!CA$7:CC$494)),""),"")</f>
        <v/>
      </c>
      <c r="DA100" s="14" t="str">
        <f t="shared" ca="1" si="220"/>
        <v/>
      </c>
      <c r="DB100" s="19" t="str">
        <f t="shared" ca="1" si="221"/>
        <v/>
      </c>
      <c r="DC100" s="19" t="str">
        <f t="shared" ca="1" si="222"/>
        <v/>
      </c>
      <c r="DD100" s="19" t="str">
        <f t="array" aca="1" ref="DD100" ca="1">IFERROR(AVERAGE(IF(('1. Database - raw'!CG$7:CI$494&gt;0)*('1. Database - raw'!$AD$7:$AD$494=$A100)*(INDIRECT($Q100,TRUE)=$O100),'1. Database - raw'!CG$7:CI$494)),"")</f>
        <v/>
      </c>
      <c r="DE100" s="33" t="str">
        <f t="array" aca="1" ref="DE100" ca="1">IFERROR(_xlfn.STDEV.S(IF(('1. Database - raw'!CG$7:CI$494&gt;0)*('1. Database - raw'!$AD$7:$AD$494=$A100)*(INDIRECT($Q100,TRUE)=$O100),'1. Database - raw'!CG$7:CI$494)),"")</f>
        <v/>
      </c>
      <c r="DF100" s="15" t="str">
        <f t="array" aca="1" ref="DF100" ca="1">IFERROR(IF(COUNT(IF(('1. Database - raw'!CG$7:CI$494&gt;0)*('1. Database - raw'!$AD$7:$AD$494=$A100)*(INDIRECT($Q100,TRUE)=$O100),'1. Database - raw'!CG$7:CI$494))&gt;0,COUNT(IF(('1. Database - raw'!CG$7:CI$494&gt;0)*('1. Database - raw'!$AD$7:$AD$494=$A100)*(INDIRECT($Q100,TRUE)=$O100),'1. Database - raw'!CG$7:CI$494)),""),"")</f>
        <v/>
      </c>
      <c r="DG100" s="14" t="str">
        <f t="shared" ca="1" si="223"/>
        <v/>
      </c>
      <c r="DH100" s="19" t="str">
        <f t="shared" ca="1" si="224"/>
        <v/>
      </c>
      <c r="DI100" s="19" t="str">
        <f t="shared" ca="1" si="225"/>
        <v/>
      </c>
      <c r="DJ100" s="19" t="str">
        <f t="array" aca="1" ref="DJ100" ca="1">IFERROR(AVERAGE(IF(('1. Database - raw'!CM$7:CO$494&gt;0)*('1. Database - raw'!$AD$7:$AD$494=$A100)*(INDIRECT($Q100,TRUE)=$O100),'1. Database - raw'!CM$7:CO$494)),"")</f>
        <v/>
      </c>
      <c r="DK100" s="33" t="str">
        <f t="array" aca="1" ref="DK100" ca="1">IFERROR(_xlfn.STDEV.S(IF(('1. Database - raw'!CM$7:CO$494&gt;0)*('1. Database - raw'!$AD$7:$AD$494=$A100)*(INDIRECT($Q100,TRUE)=$O100),'1. Database - raw'!CM$7:CO$494)),"")</f>
        <v/>
      </c>
      <c r="DL100" s="15" t="str">
        <f t="array" aca="1" ref="DL100" ca="1">IFERROR(IF(COUNT(IF(('1. Database - raw'!CM$7:CO$494&gt;0)*('1. Database - raw'!$AD$7:$AD$494=$A100)*(INDIRECT($Q100,TRUE)=$O100),'1. Database - raw'!CM$7:CO$494))&gt;0,COUNT(IF(('1. Database - raw'!CM$7:CO$494&gt;0)*('1. Database - raw'!$AD$7:$AD$494=$A100)*(INDIRECT($Q100,TRUE)=$O100),'1. Database - raw'!CM$7:CO$494)),""),"")</f>
        <v/>
      </c>
      <c r="DM100" s="14" t="str">
        <f t="shared" ca="1" si="226"/>
        <v/>
      </c>
      <c r="DN100" s="19" t="str">
        <f t="shared" ca="1" si="227"/>
        <v/>
      </c>
      <c r="DO100" s="19" t="str">
        <f t="shared" ca="1" si="228"/>
        <v/>
      </c>
      <c r="DP100" s="19" t="str">
        <f t="array" aca="1" ref="DP100" ca="1">IFERROR(AVERAGE(IF(('1. Database - raw'!CS$7:CU$494&gt;0)*('1. Database - raw'!$AD$7:$AD$494=$A100)*(INDIRECT($Q100,TRUE)=$O100),'1. Database - raw'!CS$7:CU$494)),"")</f>
        <v/>
      </c>
      <c r="DQ100" s="33" t="str">
        <f t="array" aca="1" ref="DQ100" ca="1">IFERROR(_xlfn.STDEV.S(IF(('1. Database - raw'!CS$7:CU$494&gt;0)*('1. Database - raw'!$AD$7:$AD$494=$A100)*(INDIRECT($Q100,TRUE)=$O100),'1. Database - raw'!CS$7:CU$494)),"")</f>
        <v/>
      </c>
      <c r="DR100" s="15" t="str">
        <f t="array" aca="1" ref="DR100" ca="1">IFERROR(IF(COUNT(IF(('1. Database - raw'!CS$7:CU$494&gt;0)*('1. Database - raw'!$AD$7:$AD$494=$A100)*(INDIRECT($Q100,TRUE)=$O100),'1. Database - raw'!CS$7:CU$494))&gt;0,COUNT(IF(('1. Database - raw'!CS$7:CU$494&gt;0)*('1. Database - raw'!$AD$7:$AD$494=$A100)*(INDIRECT($Q100,TRUE)=$O100),'1. Database - raw'!CS$7:CU$494)),""),"")</f>
        <v/>
      </c>
      <c r="DS100" s="14" t="str">
        <f t="shared" ca="1" si="229"/>
        <v/>
      </c>
      <c r="DT100" s="19" t="str">
        <f t="shared" ca="1" si="230"/>
        <v/>
      </c>
      <c r="DU100" s="19" t="str">
        <f t="shared" ca="1" si="231"/>
        <v/>
      </c>
      <c r="DV100" s="19" t="str">
        <f t="array" aca="1" ref="DV100" ca="1">IFERROR(AVERAGE(IF(('1. Database - raw'!CY$7:DA$494&gt;0)*('1. Database - raw'!$AD$7:$AD$494=$A100)*(INDIRECT($Q100,TRUE)=$O100),'1. Database - raw'!CY$7:DA$494)),"")</f>
        <v/>
      </c>
      <c r="DW100" s="33" t="str">
        <f t="array" aca="1" ref="DW100" ca="1">IFERROR(_xlfn.STDEV.S(IF(('1. Database - raw'!CY$7:DA$494&gt;0)*('1. Database - raw'!$AD$7:$AD$494=$A100)*(INDIRECT($Q100,TRUE)=$O100),'1. Database - raw'!CY$7:DA$494)),"")</f>
        <v/>
      </c>
      <c r="DX100" s="15" t="str">
        <f t="array" aca="1" ref="DX100" ca="1">IFERROR(IF(COUNT(IF(('1. Database - raw'!CY$7:DA$494&gt;0)*('1. Database - raw'!$AD$7:$AD$494=$A100)*(INDIRECT($Q100,TRUE)=$O100),'1. Database - raw'!CY$7:DA$494))&gt;0,COUNT(IF(('1. Database - raw'!CY$7:DA$494&gt;0)*('1. Database - raw'!$AD$7:$AD$494=$A100)*(INDIRECT($Q100,TRUE)=$O100),'1. Database - raw'!CY$7:DA$494)),""),"")</f>
        <v/>
      </c>
      <c r="DY100" s="14" t="str">
        <f t="shared" ca="1" si="232"/>
        <v/>
      </c>
      <c r="DZ100" s="19" t="str">
        <f t="shared" ca="1" si="233"/>
        <v/>
      </c>
      <c r="EA100" s="19" t="str">
        <f t="shared" ca="1" si="234"/>
        <v/>
      </c>
      <c r="EB100" s="19" t="str">
        <f t="array" aca="1" ref="EB100" ca="1">IFERROR(AVERAGE(IF(('1. Database - raw'!DE$7:DG$494&gt;0)*('1. Database - raw'!$AD$7:$AD$494=$A100)*(INDIRECT($Q100,TRUE)=$O100),'1. Database - raw'!DE$7:DG$494)),"")</f>
        <v/>
      </c>
      <c r="EC100" s="33" t="str">
        <f t="array" aca="1" ref="EC100" ca="1">IFERROR(_xlfn.STDEV.S(IF(('1. Database - raw'!DE$7:DG$494&gt;0)*('1. Database - raw'!$AD$7:$AD$494=$A100)*(INDIRECT($Q100,TRUE)=$O100),'1. Database - raw'!DE$7:DG$494)),"")</f>
        <v/>
      </c>
      <c r="ED100" s="15" t="str">
        <f t="array" aca="1" ref="ED100" ca="1">IFERROR(IF(COUNT(IF(('1. Database - raw'!DE$7:DG$494&gt;0)*('1. Database - raw'!$AD$7:$AD$494=$A100)*(INDIRECT($Q100,TRUE)=$O100),'1. Database - raw'!DE$7:DG$494))&gt;0,COUNT(IF(('1. Database - raw'!DE$7:DG$494&gt;0)*('1. Database - raw'!$AD$7:$AD$494=$A100)*(INDIRECT($Q100,TRUE)=$O100),'1. Database - raw'!DE$7:DG$494)),""),"")</f>
        <v/>
      </c>
      <c r="EE100" s="101" t="str">
        <f t="shared" ca="1" si="235"/>
        <v/>
      </c>
      <c r="EF100" s="102" t="str">
        <f t="shared" ca="1" si="236"/>
        <v/>
      </c>
      <c r="EG100" s="102" t="str">
        <f t="shared" ca="1" si="237"/>
        <v/>
      </c>
      <c r="EH100" s="102" t="str">
        <f t="array" aca="1" ref="EH100" ca="1">IFERROR(AVERAGE(IF(('1. Database - raw'!DK$7:DM$494&gt;0)*('1. Database - raw'!$AD$7:$AD$494=$A100)*(INDIRECT($Q100,TRUE)=$O100),'1. Database - raw'!DK$7:DM$494)),"")</f>
        <v/>
      </c>
      <c r="EI100" s="269" t="str">
        <f t="array" aca="1" ref="EI100" ca="1">IFERROR(_xlfn.STDEV.S(IF(('1. Database - raw'!DK$7:DM$494&gt;0)*('1. Database - raw'!$AD$7:$AD$494=$A100)*(INDIRECT($Q100,TRUE)=$O100),'1. Database - raw'!DK$7:DM$494)),"")</f>
        <v/>
      </c>
      <c r="EJ100" s="15" t="str">
        <f t="array" aca="1" ref="EJ100" ca="1">IFERROR(IF(COUNT(IF(('1. Database - raw'!DK$7:DM$494&gt;0)*('1. Database - raw'!$AD$7:$AD$494=$A100)*(INDIRECT($Q100,TRUE)=$O100),'1. Database - raw'!DK$7:DM$494))&gt;0,COUNT(IF(('1. Database - raw'!DK$7:DM$494&gt;0)*('1. Database - raw'!$AD$7:$AD$494=$A100)*(INDIRECT($Q100,TRUE)=$O100),'1. Database - raw'!DK$7:DM$494)),""),"")</f>
        <v/>
      </c>
      <c r="EK100" s="14" t="str">
        <f t="shared" ca="1" si="238"/>
        <v/>
      </c>
      <c r="EL100" s="19" t="str">
        <f t="shared" ca="1" si="239"/>
        <v/>
      </c>
      <c r="EM100" s="19" t="str">
        <f t="shared" ca="1" si="240"/>
        <v/>
      </c>
      <c r="EN100" s="19" t="str">
        <f t="array" aca="1" ref="EN100" ca="1">IFERROR(AVERAGE(IF(('1. Database - raw'!DQ$7:DS$494&gt;0)*('1. Database - raw'!$AD$7:$AD$494=$A100)*(INDIRECT($Q100,TRUE)=$O100),'1. Database - raw'!DQ$7:DS$494)),"")</f>
        <v/>
      </c>
      <c r="EO100" s="33" t="str">
        <f t="array" aca="1" ref="EO100" ca="1">IFERROR(_xlfn.STDEV.S(IF(('1. Database - raw'!DQ$7:DS$494&gt;0)*('1. Database - raw'!$AD$7:$AD$494=$A100)*(INDIRECT($Q100,TRUE)=$O100),'1. Database - raw'!DQ$7:DS$494)),"")</f>
        <v/>
      </c>
      <c r="EP100" s="15" t="str">
        <f t="array" aca="1" ref="EP100" ca="1">IFERROR(IF(COUNT(IF(('1. Database - raw'!DQ$7:DS$494&gt;0)*('1. Database - raw'!$AD$7:$AD$494=$A100)*(INDIRECT($Q100,TRUE)=$O100),'1. Database - raw'!DQ$7:DS$494))&gt;0,COUNT(IF(('1. Database - raw'!DQ$7:DS$494&gt;0)*('1. Database - raw'!$AD$7:$AD$494=$A100)*(INDIRECT($Q100,TRUE)=$O100),'1. Database - raw'!DQ$7:DS$494)),""),"")</f>
        <v/>
      </c>
      <c r="EQ100" s="14" t="str">
        <f t="shared" ca="1" si="241"/>
        <v/>
      </c>
      <c r="ER100" s="19" t="str">
        <f t="shared" ca="1" si="242"/>
        <v/>
      </c>
      <c r="ES100" s="19" t="str">
        <f t="shared" ca="1" si="243"/>
        <v/>
      </c>
      <c r="ET100" s="19" t="str">
        <f t="array" aca="1" ref="ET100" ca="1">IFERROR(AVERAGE(IF(('1. Database - raw'!DW$7:DY$494&gt;0)*('1. Database - raw'!$AD$7:$AD$494=$A100)*(INDIRECT($Q100,TRUE)=$O100),'1. Database - raw'!DW$7:DY$494)),"")</f>
        <v/>
      </c>
      <c r="EU100" s="33" t="str">
        <f t="array" aca="1" ref="EU100" ca="1">IFERROR(_xlfn.STDEV.S(IF(('1. Database - raw'!DW$7:DY$494&gt;0)*('1. Database - raw'!$AD$7:$AD$494=$A100)*(INDIRECT($Q100,TRUE)=$O100),'1. Database - raw'!DW$7:DY$494)),"")</f>
        <v/>
      </c>
      <c r="EV100" s="15" t="str">
        <f t="array" aca="1" ref="EV100" ca="1">IFERROR(IF(COUNT(IF(('1. Database - raw'!DW$7:DY$494&gt;0)*('1. Database - raw'!$AD$7:$AD$494=$A100)*(INDIRECT($Q100,TRUE)=$O100),'1. Database - raw'!DW$7:DY$494))&gt;0,COUNT(IF(('1. Database - raw'!DW$7:DY$494&gt;0)*('1. Database - raw'!$AD$7:$AD$494=$A100)*(INDIRECT($Q100,TRUE)=$O100),'1. Database - raw'!DW$7:DY$494)),""),"")</f>
        <v/>
      </c>
      <c r="EW100" s="14" t="str">
        <f t="shared" ca="1" si="244"/>
        <v/>
      </c>
      <c r="EX100" s="19" t="str">
        <f t="shared" ca="1" si="245"/>
        <v/>
      </c>
      <c r="EY100" s="19" t="str">
        <f t="shared" ca="1" si="246"/>
        <v/>
      </c>
      <c r="EZ100" s="19" t="str">
        <f t="array" aca="1" ref="EZ100" ca="1">IFERROR(AVERAGE(IF(('1. Database - raw'!EC$7:EE$494&gt;0)*('1. Database - raw'!$AD$7:$AD$494=$A100)*(INDIRECT($Q100,TRUE)=$O100),'1. Database - raw'!EC$7:EE$494)),"")</f>
        <v/>
      </c>
      <c r="FA100" s="33" t="str">
        <f t="array" aca="1" ref="FA100" ca="1">IFERROR(_xlfn.STDEV.S(IF(('1. Database - raw'!EC$7:EE$494&gt;0)*('1. Database - raw'!$AD$7:$AD$494=$A100)*(INDIRECT($Q100,TRUE)=$O100),'1. Database - raw'!EC$7:EE$494)),"")</f>
        <v/>
      </c>
      <c r="FB100" s="15" t="str">
        <f t="array" aca="1" ref="FB100" ca="1">IFERROR(IF(COUNT(IF(('1. Database - raw'!EC$7:EE$494&gt;0)*('1. Database - raw'!$AD$7:$AD$494=$A100)*(INDIRECT($Q100,TRUE)=$O100),'1. Database - raw'!EC$7:EE$494))&gt;0,COUNT(IF(('1. Database - raw'!EC$7:EE$494&gt;0)*('1. Database - raw'!$AD$7:$AD$494=$A100)*(INDIRECT($Q100,TRUE)=$O100),'1. Database - raw'!EC$7:EE$494)),""),"")</f>
        <v/>
      </c>
      <c r="FC100" s="14" t="str">
        <f t="shared" ca="1" si="247"/>
        <v/>
      </c>
      <c r="FD100" s="19" t="str">
        <f t="shared" ca="1" si="248"/>
        <v/>
      </c>
      <c r="FE100" s="19" t="str">
        <f t="shared" ca="1" si="249"/>
        <v/>
      </c>
      <c r="FF100" s="19" t="str">
        <f t="array" aca="1" ref="FF100" ca="1">IFERROR(AVERAGE(IF(('1. Database - raw'!EI$7:EK$494&gt;0)*('1. Database - raw'!$AD$7:$AD$494=$A100)*(INDIRECT($Q100,TRUE)=$O100),'1. Database - raw'!EI$7:EK$494)),"")</f>
        <v/>
      </c>
      <c r="FG100" s="33" t="str">
        <f t="array" aca="1" ref="FG100" ca="1">IFERROR(_xlfn.STDEV.S(IF(('1. Database - raw'!EI$7:EK$494&gt;0)*('1. Database - raw'!$AD$7:$AD$494=$A100)*(INDIRECT($Q100,TRUE)=$O100),'1. Database - raw'!EI$7:EK$494)),"")</f>
        <v/>
      </c>
      <c r="FH100" s="15" t="str">
        <f t="array" aca="1" ref="FH100" ca="1">IFERROR(IF(COUNT(IF(('1. Database - raw'!EI$7:EK$494&gt;0)*('1. Database - raw'!$AD$7:$AD$494=$A100)*(INDIRECT($Q100,TRUE)=$O100),'1. Database - raw'!EI$7:EK$494))&gt;0,COUNT(IF(('1. Database - raw'!EI$7:EK$494&gt;0)*('1. Database - raw'!$AD$7:$AD$494=$A100)*(INDIRECT($Q100,TRUE)=$O100),'1. Database - raw'!EI$7:EK$494)),""),"")</f>
        <v/>
      </c>
      <c r="FI100" s="14" t="str">
        <f t="shared" ca="1" si="250"/>
        <v/>
      </c>
      <c r="FJ100" s="19" t="str">
        <f t="shared" ca="1" si="251"/>
        <v/>
      </c>
      <c r="FK100" s="19" t="str">
        <f t="shared" ca="1" si="252"/>
        <v/>
      </c>
      <c r="FL100" s="19" t="str">
        <f t="array" aca="1" ref="FL100" ca="1">IFERROR(AVERAGE(IF(('1. Database - raw'!EO$7:EQ$494&gt;0)*('1. Database - raw'!$AD$7:$AD$494=$A100)*(INDIRECT($Q100,TRUE)=$O100),'1. Database - raw'!EO$7:EQ$494)),"")</f>
        <v/>
      </c>
      <c r="FM100" s="33" t="str">
        <f t="array" aca="1" ref="FM100" ca="1">IFERROR(_xlfn.STDEV.S(IF(('1. Database - raw'!EO$7:EQ$494&gt;0)*('1. Database - raw'!$AD$7:$AD$494=$A100)*(INDIRECT($Q100,TRUE)=$O100),'1. Database - raw'!EO$7:EQ$494)),"")</f>
        <v/>
      </c>
      <c r="FN100" s="15" t="str">
        <f t="array" aca="1" ref="FN100" ca="1">IFERROR(IF(COUNT(IF(('1. Database - raw'!EO$7:EQ$494&gt;0)*('1. Database - raw'!$AD$7:$AD$494=$A100)*(INDIRECT($Q100,TRUE)=$O100),'1. Database - raw'!EO$7:EQ$494))&gt;0,COUNT(IF(('1. Database - raw'!EO$7:EQ$494&gt;0)*('1. Database - raw'!$AD$7:$AD$494=$A100)*(INDIRECT($Q100,TRUE)=$O100),'1. Database - raw'!EO$7:EQ$494)),""),"")</f>
        <v/>
      </c>
      <c r="FO100" s="14" t="str">
        <f t="shared" ca="1" si="253"/>
        <v/>
      </c>
      <c r="FP100" s="19" t="str">
        <f t="shared" ca="1" si="254"/>
        <v/>
      </c>
      <c r="FQ100" s="19" t="str">
        <f t="shared" ca="1" si="255"/>
        <v/>
      </c>
      <c r="FR100" s="19" t="str">
        <f t="array" aca="1" ref="FR100" ca="1">IFERROR(AVERAGE(IF(('1. Database - raw'!EU$7:EW$494&gt;0)*('1. Database - raw'!$AD$7:$AD$494=$A100)*(INDIRECT($Q100,TRUE)=$O100),'1. Database - raw'!EU$7:EW$494)),"")</f>
        <v/>
      </c>
      <c r="FS100" s="33" t="str">
        <f t="array" aca="1" ref="FS100" ca="1">IFERROR(_xlfn.STDEV.S(IF(('1. Database - raw'!EU$7:EW$494&gt;0)*('1. Database - raw'!$AD$7:$AD$494=$A100)*(INDIRECT($Q100,TRUE)=$O100),'1. Database - raw'!EU$7:EW$494)),"")</f>
        <v/>
      </c>
      <c r="FT100" s="15" t="str">
        <f t="array" aca="1" ref="FT100" ca="1">IFERROR(IF(COUNT(IF(('1. Database - raw'!EU$7:EW$494&gt;0)*('1. Database - raw'!$AD$7:$AD$494=$A100)*(INDIRECT($Q100,TRUE)=$O100),'1. Database - raw'!EU$7:EW$494))&gt;0,COUNT(IF(('1. Database - raw'!EU$7:EW$494&gt;0)*('1. Database - raw'!$AD$7:$AD$494=$A100)*(INDIRECT($Q100,TRUE)=$O100),'1. Database - raw'!EU$7:EW$494)),""),"")</f>
        <v/>
      </c>
      <c r="FU100" s="14" t="str">
        <f t="shared" ca="1" si="256"/>
        <v/>
      </c>
      <c r="FV100" s="19" t="str">
        <f t="shared" ca="1" si="257"/>
        <v/>
      </c>
      <c r="FW100" s="19" t="str">
        <f t="shared" ca="1" si="258"/>
        <v/>
      </c>
      <c r="FX100" s="19" t="str">
        <f t="array" aca="1" ref="FX100" ca="1">IFERROR(AVERAGE(IF(('1. Database - raw'!FA$7:FC$494&gt;0)*('1. Database - raw'!$AD$7:$AD$494=$A100)*(INDIRECT($Q100,TRUE)=$O100),'1. Database - raw'!FA$7:FC$494)),"")</f>
        <v/>
      </c>
      <c r="FY100" s="33" t="str">
        <f t="array" aca="1" ref="FY100" ca="1">IFERROR(_xlfn.STDEV.S(IF(('1. Database - raw'!FA$7:FC$494&gt;0)*('1. Database - raw'!$AD$7:$AD$494=$A100)*(INDIRECT($Q100,TRUE)=$O100),'1. Database - raw'!FA$7:FC$494)),"")</f>
        <v/>
      </c>
      <c r="FZ100" s="15" t="str">
        <f t="array" aca="1" ref="FZ100" ca="1">IFERROR(IF(COUNT(IF(('1. Database - raw'!FA$7:FC$494&gt;0)*('1. Database - raw'!$AD$7:$AD$494=$A100)*(INDIRECT($Q100,TRUE)=$O100),'1. Database - raw'!FA$7:FC$494))&gt;0,COUNT(IF(('1. Database - raw'!FA$7:FC$494&gt;0)*('1. Database - raw'!$AD$7:$AD$494=$A100)*(INDIRECT($Q100,TRUE)=$O100),'1. Database - raw'!FA$7:FC$494)),""),"")</f>
        <v/>
      </c>
      <c r="GA100" s="14" t="str">
        <f t="shared" ca="1" si="259"/>
        <v/>
      </c>
      <c r="GB100" s="19" t="str">
        <f t="shared" ca="1" si="260"/>
        <v/>
      </c>
      <c r="GC100" s="19" t="str">
        <f t="shared" ca="1" si="261"/>
        <v/>
      </c>
      <c r="GD100" s="19" t="str">
        <f t="array" aca="1" ref="GD100" ca="1">IFERROR(AVERAGE(IF(('1. Database - raw'!FG$7:FI$494&gt;0)*('1. Database - raw'!$AD$7:$AD$494=$A100)*(INDIRECT($Q100,TRUE)=$O100),'1. Database - raw'!FG$7:FI$494)),"")</f>
        <v/>
      </c>
      <c r="GE100" s="33" t="str">
        <f t="array" aca="1" ref="GE100" ca="1">IFERROR(_xlfn.STDEV.S(IF(('1. Database - raw'!FG$7:FI$494&gt;0)*('1. Database - raw'!$AD$7:$AD$494=$A100)*(INDIRECT($Q100,TRUE)=$O100),'1. Database - raw'!FG$7:FI$494)),"")</f>
        <v/>
      </c>
      <c r="GF100" s="15" t="str">
        <f t="array" aca="1" ref="GF100" ca="1">IFERROR(IF(COUNT(IF(('1. Database - raw'!FG$7:FI$494&gt;0)*('1. Database - raw'!$AD$7:$AD$494=$A100)*(INDIRECT($Q100,TRUE)=$O100),'1. Database - raw'!FG$7:FI$494))&gt;0,COUNT(IF(('1. Database - raw'!FG$7:FI$494&gt;0)*('1. Database - raw'!$AD$7:$AD$494=$A100)*(INDIRECT($Q100,TRUE)=$O100),'1. Database - raw'!FG$7:FI$494)),""),"")</f>
        <v/>
      </c>
      <c r="GG100" s="14" t="str">
        <f t="shared" ca="1" si="262"/>
        <v/>
      </c>
      <c r="GH100" s="19" t="str">
        <f t="shared" ca="1" si="263"/>
        <v/>
      </c>
      <c r="GI100" s="19" t="str">
        <f t="shared" ca="1" si="264"/>
        <v/>
      </c>
      <c r="GJ100" s="19" t="str">
        <f t="array" aca="1" ref="GJ100" ca="1">IFERROR(AVERAGE(IF(('1. Database - raw'!FM$7:FO$494&gt;0)*('1. Database - raw'!$AD$7:$AD$494=$A100)*(INDIRECT($Q100,TRUE)=$O100),'1. Database - raw'!FM$7:FO$494)),"")</f>
        <v/>
      </c>
      <c r="GK100" s="33" t="str">
        <f t="array" aca="1" ref="GK100" ca="1">IFERROR(_xlfn.STDEV.S(IF(('1. Database - raw'!FM$7:FO$494&gt;0)*('1. Database - raw'!$AD$7:$AD$494=$A100)*(INDIRECT($Q100,TRUE)=$O100),'1. Database - raw'!FM$7:FO$494)),"")</f>
        <v/>
      </c>
      <c r="GL100" s="15" t="str">
        <f t="array" aca="1" ref="GL100" ca="1">IFERROR(IF(COUNT(IF(('1. Database - raw'!FM$7:FO$494&gt;0)*('1. Database - raw'!$AD$7:$AD$494=$A100)*(INDIRECT($Q100,TRUE)=$O100),'1. Database - raw'!FM$7:FO$494))&gt;0,COUNT(IF(('1. Database - raw'!FM$7:FO$494&gt;0)*('1. Database - raw'!$AD$7:$AD$494=$A100)*(INDIRECT($Q100,TRUE)=$O100),'1. Database - raw'!FM$7:FO$494)),""),"")</f>
        <v/>
      </c>
      <c r="GM100" s="14" t="str">
        <f t="shared" ca="1" si="265"/>
        <v/>
      </c>
      <c r="GN100" s="19" t="str">
        <f t="shared" ca="1" si="266"/>
        <v/>
      </c>
      <c r="GO100" s="19" t="str">
        <f t="shared" ca="1" si="267"/>
        <v/>
      </c>
      <c r="GP100" s="19" t="str">
        <f t="array" aca="1" ref="GP100" ca="1">IFERROR(AVERAGE(IF(('1. Database - raw'!FS$7:FU$494&gt;0)*('1. Database - raw'!$AD$7:$AD$494=$A100)*(INDIRECT($Q100,TRUE)=$O100),'1. Database - raw'!FS$7:FU$494)),"")</f>
        <v/>
      </c>
      <c r="GQ100" s="33" t="str">
        <f t="array" aca="1" ref="GQ100" ca="1">IFERROR(_xlfn.STDEV.S(IF(('1. Database - raw'!FS$7:FU$494&gt;0)*('1. Database - raw'!$AD$7:$AD$494=$A100)*(INDIRECT($Q100,TRUE)=$O100),'1. Database - raw'!FS$7:FU$494)),"")</f>
        <v/>
      </c>
      <c r="GR100" s="15" t="str">
        <f t="array" aca="1" ref="GR100" ca="1">IFERROR(IF(COUNT(IF(('1. Database - raw'!FS$7:FU$494&gt;0)*('1. Database - raw'!$AD$7:$AD$494=$A100)*(INDIRECT($Q100,TRUE)=$O100),'1. Database - raw'!FS$7:FU$494))&gt;0,COUNT(IF(('1. Database - raw'!FS$7:FU$494&gt;0)*('1. Database - raw'!$AD$7:$AD$494=$A100)*(INDIRECT($Q100,TRUE)=$O100),'1. Database - raw'!FS$7:FU$494)),""),"")</f>
        <v/>
      </c>
      <c r="GS100" s="14" t="str">
        <f t="shared" ca="1" si="268"/>
        <v/>
      </c>
      <c r="GT100" s="19" t="str">
        <f t="shared" ca="1" si="269"/>
        <v/>
      </c>
      <c r="GU100" s="19" t="str">
        <f t="shared" ca="1" si="270"/>
        <v/>
      </c>
      <c r="GV100" s="19" t="str">
        <f t="array" aca="1" ref="GV100" ca="1">IFERROR(AVERAGE(IF(('1. Database - raw'!FY$7:GA$494&gt;0)*('1. Database - raw'!$AD$7:$AD$494=$A100)*(INDIRECT($Q100,TRUE)=$O100),'1. Database - raw'!FY$7:GA$494)),"")</f>
        <v/>
      </c>
      <c r="GW100" s="33" t="str">
        <f t="array" aca="1" ref="GW100" ca="1">IFERROR(_xlfn.STDEV.S(IF(('1. Database - raw'!FY$7:GA$494&gt;0)*('1. Database - raw'!$AD$7:$AD$494=$A100)*(INDIRECT($Q100,TRUE)=$O100),'1. Database - raw'!FY$7:GA$494)),"")</f>
        <v/>
      </c>
      <c r="GX100" s="15" t="str">
        <f t="array" aca="1" ref="GX100" ca="1">IFERROR(IF(COUNT(IF(('1. Database - raw'!FY$7:GA$494&gt;0)*('1. Database - raw'!$AD$7:$AD$494=$A100)*(INDIRECT($Q100,TRUE)=$O100),'1. Database - raw'!FY$7:GA$494))&gt;0,COUNT(IF(('1. Database - raw'!FY$7:GA$494&gt;0)*('1. Database - raw'!$AD$7:$AD$494=$A100)*(INDIRECT($Q100,TRUE)=$O100),'1. Database - raw'!FY$7:GA$494)),""),"")</f>
        <v/>
      </c>
      <c r="GY100" s="14" t="str">
        <f t="shared" ca="1" si="271"/>
        <v/>
      </c>
      <c r="GZ100" s="19" t="str">
        <f t="shared" ca="1" si="272"/>
        <v/>
      </c>
      <c r="HA100" s="19" t="str">
        <f t="shared" ca="1" si="273"/>
        <v/>
      </c>
      <c r="HB100" s="19" t="str">
        <f t="array" aca="1" ref="HB100" ca="1">IFERROR(AVERAGE(IF(('1. Database - raw'!GE$7:GG$494&gt;0)*('1. Database - raw'!$AD$7:$AD$494=$A100)*(INDIRECT($Q100,TRUE)=$O100),'1. Database - raw'!GE$7:GG$494)),"")</f>
        <v/>
      </c>
      <c r="HC100" s="33" t="str">
        <f t="array" aca="1" ref="HC100" ca="1">IFERROR(_xlfn.STDEV.S(IF(('1. Database - raw'!GE$7:GG$494&gt;0)*('1. Database - raw'!$AD$7:$AD$494=$A100)*(INDIRECT($Q100,TRUE)=$O100),'1. Database - raw'!GE$7:GG$494)),"")</f>
        <v/>
      </c>
      <c r="HD100" s="15" t="str">
        <f t="array" aca="1" ref="HD100" ca="1">IFERROR(IF(COUNT(IF(('1. Database - raw'!GE$7:GG$494&gt;0)*('1. Database - raw'!$AD$7:$AD$494=$A100)*(INDIRECT($Q100,TRUE)=$O100),'1. Database - raw'!GE$7:GG$494))&gt;0,COUNT(IF(('1. Database - raw'!GE$7:GG$494&gt;0)*('1. Database - raw'!$AD$7:$AD$494=$A100)*(INDIRECT($Q100,TRUE)=$O100),'1. Database - raw'!GE$7:GG$494)),""),"")</f>
        <v/>
      </c>
      <c r="HE100" s="14" t="str">
        <f t="shared" ca="1" si="274"/>
        <v/>
      </c>
      <c r="HF100" s="19" t="str">
        <f t="shared" ca="1" si="275"/>
        <v/>
      </c>
      <c r="HG100" s="19" t="str">
        <f t="shared" ca="1" si="276"/>
        <v/>
      </c>
      <c r="HH100" s="19" t="str">
        <f t="array" aca="1" ref="HH100" ca="1">IFERROR(AVERAGE(IF(('1. Database - raw'!GK$7:GM$494&gt;0)*('1. Database - raw'!$AD$7:$AD$494=$A100)*(INDIRECT($Q100,TRUE)=$O100),'1. Database - raw'!GK$7:GM$494)),"")</f>
        <v/>
      </c>
      <c r="HI100" s="33" t="str">
        <f t="array" aca="1" ref="HI100" ca="1">IFERROR(_xlfn.STDEV.S(IF(('1. Database - raw'!GK$7:GM$494&gt;0)*('1. Database - raw'!$AD$7:$AD$494=$A100)*(INDIRECT($Q100,TRUE)=$O100),'1. Database - raw'!GK$7:GM$494)),"")</f>
        <v/>
      </c>
      <c r="HJ100" s="15" t="str">
        <f t="array" aca="1" ref="HJ100" ca="1">IFERROR(IF(COUNT(IF(('1. Database - raw'!GK$7:GM$494&gt;0)*('1. Database - raw'!$AD$7:$AD$494=$A100)*(INDIRECT($Q100,TRUE)=$O100),'1. Database - raw'!GK$7:GM$494))&gt;0,COUNT(IF(('1. Database - raw'!GK$7:GM$494&gt;0)*('1. Database - raw'!$AD$7:$AD$494=$A100)*(INDIRECT($Q100,TRUE)=$O100),'1. Database - raw'!GK$7:GM$494)),""),"")</f>
        <v/>
      </c>
      <c r="HK100" s="14" t="str">
        <f t="shared" ca="1" si="277"/>
        <v/>
      </c>
      <c r="HL100" s="19" t="str">
        <f t="shared" ca="1" si="278"/>
        <v/>
      </c>
      <c r="HM100" s="19" t="str">
        <f t="shared" ca="1" si="279"/>
        <v/>
      </c>
      <c r="HN100" s="19" t="str">
        <f t="array" aca="1" ref="HN100" ca="1">IFERROR(AVERAGE(IF(('1. Database - raw'!GQ$7:GS$494&gt;0)*('1. Database - raw'!$AD$7:$AD$494=$A100)*(INDIRECT($Q100,TRUE)=$O100),'1. Database - raw'!GQ$7:GS$494)),"")</f>
        <v/>
      </c>
      <c r="HO100" s="33" t="str">
        <f t="array" aca="1" ref="HO100" ca="1">IFERROR(_xlfn.STDEV.S(IF(('1. Database - raw'!GQ$7:GS$494&gt;0)*('1. Database - raw'!$AD$7:$AD$494=$A100)*(INDIRECT($Q100,TRUE)=$O100),'1. Database - raw'!GQ$7:GS$494)),"")</f>
        <v/>
      </c>
      <c r="HP100" s="15" t="str">
        <f t="array" aca="1" ref="HP100" ca="1">IFERROR(IF(COUNT(IF(('1. Database - raw'!GQ$7:GS$494&gt;0)*('1. Database - raw'!$AD$7:$AD$494=$A100)*(INDIRECT($Q100,TRUE)=$O100),'1. Database - raw'!GQ$7:GS$494))&gt;0,COUNT(IF(('1. Database - raw'!GQ$7:GS$494&gt;0)*('1. Database - raw'!$AD$7:$AD$494=$A100)*(INDIRECT($Q100,TRUE)=$O100),'1. Database - raw'!GQ$7:GS$494)),""),"")</f>
        <v/>
      </c>
      <c r="HQ100" s="14" t="str">
        <f t="shared" ca="1" si="280"/>
        <v/>
      </c>
      <c r="HR100" s="19" t="str">
        <f t="shared" ca="1" si="281"/>
        <v/>
      </c>
      <c r="HS100" s="19" t="str">
        <f t="shared" ca="1" si="282"/>
        <v/>
      </c>
      <c r="HT100" s="19" t="str">
        <f t="array" aca="1" ref="HT100" ca="1">IFERROR(AVERAGE(IF(('1. Database - raw'!GW$7:GY$494&gt;0)*('1. Database - raw'!$AD$7:$AD$494=$A100)*(INDIRECT($Q100,TRUE)=$O100),'1. Database - raw'!GW$7:GY$494)),"")</f>
        <v/>
      </c>
      <c r="HU100" s="33" t="str">
        <f t="array" aca="1" ref="HU100" ca="1">IFERROR(_xlfn.STDEV.S(IF(('1. Database - raw'!GW$7:GY$494&gt;0)*('1. Database - raw'!$AD$7:$AD$494=$A100)*(INDIRECT($Q100,TRUE)=$O100),'1. Database - raw'!GW$7:GY$494)),"")</f>
        <v/>
      </c>
      <c r="HV100" s="15" t="str">
        <f t="array" aca="1" ref="HV100" ca="1">IFERROR(IF(COUNT(IF(('1. Database - raw'!GW$7:GY$494&gt;0)*('1. Database - raw'!$AD$7:$AD$494=$A100)*(INDIRECT($Q100,TRUE)=$O100),'1. Database - raw'!GW$7:GY$494))&gt;0,COUNT(IF(('1. Database - raw'!GW$7:GY$494&gt;0)*('1. Database - raw'!$AD$7:$AD$494=$A100)*(INDIRECT($Q100,TRUE)=$O100),'1. Database - raw'!GW$7:GY$494)),""),"")</f>
        <v/>
      </c>
      <c r="HW100" s="14" t="str">
        <f t="shared" ca="1" si="283"/>
        <v/>
      </c>
      <c r="HX100" s="19" t="str">
        <f t="shared" ca="1" si="284"/>
        <v/>
      </c>
      <c r="HY100" s="19" t="str">
        <f t="shared" ca="1" si="285"/>
        <v/>
      </c>
      <c r="HZ100" s="19" t="str">
        <f t="array" aca="1" ref="HZ100" ca="1">IFERROR(AVERAGE(IF(('1. Database - raw'!HC$7:HE$494&gt;0)*('1. Database - raw'!$AD$7:$AD$494=$A100)*(INDIRECT($Q100,TRUE)=$O100),'1. Database - raw'!HC$7:HE$494)),"")</f>
        <v/>
      </c>
      <c r="IA100" s="33" t="str">
        <f t="array" aca="1" ref="IA100" ca="1">IFERROR(_xlfn.STDEV.S(IF(('1. Database - raw'!HC$7:HE$494&gt;0)*('1. Database - raw'!$AD$7:$AD$494=$A100)*(INDIRECT($Q100,TRUE)=$O100),'1. Database - raw'!HC$7:HE$494)),"")</f>
        <v/>
      </c>
      <c r="IB100" s="15" t="str">
        <f t="array" aca="1" ref="IB100" ca="1">IFERROR(IF(COUNT(IF(('1. Database - raw'!HC$7:HE$494&gt;0)*('1. Database - raw'!$AD$7:$AD$494=$A100)*(INDIRECT($Q100,TRUE)=$O100),'1. Database - raw'!HC$7:HE$494))&gt;0,COUNT(IF(('1. Database - raw'!HC$7:HE$494&gt;0)*('1. Database - raw'!$AD$7:$AD$494=$A100)*(INDIRECT($Q100,TRUE)=$O100),'1. Database - raw'!HC$7:HE$494)),""),"")</f>
        <v/>
      </c>
      <c r="IC100" s="14" t="str">
        <f t="shared" ca="1" si="286"/>
        <v/>
      </c>
      <c r="ID100" s="19" t="str">
        <f t="shared" ca="1" si="287"/>
        <v/>
      </c>
      <c r="IE100" s="19" t="str">
        <f t="shared" ca="1" si="288"/>
        <v/>
      </c>
      <c r="IF100" s="19" t="str">
        <f t="array" aca="1" ref="IF100" ca="1">IFERROR(AVERAGE(IF(('1. Database - raw'!HI$7:HK$494&gt;0)*('1. Database - raw'!$AD$7:$AD$494=$A100)*(INDIRECT($Q100,TRUE)=$O100),'1. Database - raw'!HI$7:HK$494)),"")</f>
        <v/>
      </c>
      <c r="IG100" s="33" t="str">
        <f t="array" aca="1" ref="IG100" ca="1">IFERROR(_xlfn.STDEV.S(IF(('1. Database - raw'!HI$7:HK$494&gt;0)*('1. Database - raw'!$AD$7:$AD$494=$A100)*(INDIRECT($Q100,TRUE)=$O100),'1. Database - raw'!HI$7:HK$494)),"")</f>
        <v/>
      </c>
      <c r="IH100" s="15" t="str">
        <f t="array" aca="1" ref="IH100" ca="1">IFERROR(IF(COUNT(IF(('1. Database - raw'!HI$7:HK$494&gt;0)*('1. Database - raw'!$AD$7:$AD$494=$A100)*(INDIRECT($Q100,TRUE)=$O100),'1. Database - raw'!HI$7:HK$494))&gt;0,COUNT(IF(('1. Database - raw'!HI$7:HK$494&gt;0)*('1. Database - raw'!$AD$7:$AD$494=$A100)*(INDIRECT($Q100,TRUE)=$O100),'1. Database - raw'!HI$7:HK$494)),""),"")</f>
        <v/>
      </c>
      <c r="II100" s="14" t="str">
        <f t="shared" ca="1" si="289"/>
        <v/>
      </c>
      <c r="IJ100" s="19" t="str">
        <f t="shared" ca="1" si="290"/>
        <v/>
      </c>
      <c r="IK100" s="19" t="str">
        <f t="shared" ca="1" si="291"/>
        <v/>
      </c>
      <c r="IL100" s="19" t="str">
        <f t="array" aca="1" ref="IL100" ca="1">IFERROR(AVERAGE(IF(('1. Database - raw'!HO$7:HQ$494&gt;0)*('1. Database - raw'!$AD$7:$AD$494=$A100)*(INDIRECT($Q100,TRUE)=$O100),'1. Database - raw'!HO$7:HQ$494)),"")</f>
        <v/>
      </c>
      <c r="IM100" s="33" t="str">
        <f t="array" aca="1" ref="IM100" ca="1">IFERROR(_xlfn.STDEV.S(IF(('1. Database - raw'!HO$7:HQ$494&gt;0)*('1. Database - raw'!$AD$7:$AD$494=$A100)*(INDIRECT($Q100,TRUE)=$O100),'1. Database - raw'!HO$7:HQ$494)),"")</f>
        <v/>
      </c>
      <c r="IN100" s="15" t="str">
        <f t="array" aca="1" ref="IN100" ca="1">IFERROR(IF(COUNT(IF(('1. Database - raw'!HO$7:HQ$494&gt;0)*('1. Database - raw'!$AD$7:$AD$494=$A100)*(INDIRECT($Q100,TRUE)=$O100),'1. Database - raw'!HO$7:HQ$494))&gt;0,COUNT(IF(('1. Database - raw'!HO$7:HQ$494&gt;0)*('1. Database - raw'!$AD$7:$AD$494=$A100)*(INDIRECT($Q100,TRUE)=$O100),'1. Database - raw'!HO$7:HQ$494)),""),"")</f>
        <v/>
      </c>
      <c r="IO100" s="14" t="str">
        <f t="shared" ca="1" si="292"/>
        <v/>
      </c>
      <c r="IP100" s="19" t="str">
        <f t="shared" ca="1" si="293"/>
        <v/>
      </c>
      <c r="IQ100" s="19" t="str">
        <f t="shared" ca="1" si="294"/>
        <v/>
      </c>
      <c r="IR100" s="19" t="str">
        <f t="array" aca="1" ref="IR100" ca="1">IFERROR(AVERAGE(IF(('1. Database - raw'!HU$7:HW$494&gt;0)*('1. Database - raw'!$AD$7:$AD$494=$A100)*(INDIRECT($Q100,TRUE)=$O100),'1. Database - raw'!HU$7:HW$494)),"")</f>
        <v/>
      </c>
      <c r="IS100" s="33" t="str">
        <f t="array" aca="1" ref="IS100" ca="1">IFERROR(_xlfn.STDEV.S(IF(('1. Database - raw'!HU$7:HW$494&gt;0)*('1. Database - raw'!$AD$7:$AD$494=$A100)*(INDIRECT($Q100,TRUE)=$O100),'1. Database - raw'!HU$7:HW$494)),"")</f>
        <v/>
      </c>
      <c r="IT100" s="15" t="str">
        <f t="array" aca="1" ref="IT100" ca="1">IFERROR(IF(COUNT(IF(('1. Database - raw'!HU$7:HW$494&gt;0)*('1. Database - raw'!$AD$7:$AD$494=$A100)*(INDIRECT($Q100,TRUE)=$O100),'1. Database - raw'!HU$7:HW$494))&gt;0,COUNT(IF(('1. Database - raw'!HU$7:HW$494&gt;0)*('1. Database - raw'!$AD$7:$AD$494=$A100)*(INDIRECT($Q100,TRUE)=$O100),'1. Database - raw'!HU$7:HW$494)),""),"")</f>
        <v/>
      </c>
      <c r="IU100" s="14" t="str">
        <f t="shared" ca="1" si="295"/>
        <v/>
      </c>
      <c r="IV100" s="19" t="str">
        <f t="shared" ca="1" si="296"/>
        <v/>
      </c>
      <c r="IW100" s="19" t="str">
        <f t="shared" ca="1" si="297"/>
        <v/>
      </c>
      <c r="IX100" s="19" t="str">
        <f t="array" aca="1" ref="IX100" ca="1">IFERROR(AVERAGE(IF(('1. Database - raw'!IA$7:IC$494&gt;0)*('1. Database - raw'!$AD$7:$AD$494=$A100)*(INDIRECT($Q100,TRUE)=$O100),'1. Database - raw'!IA$7:IC$494)),"")</f>
        <v/>
      </c>
      <c r="IY100" s="33" t="str">
        <f t="array" aca="1" ref="IY100" ca="1">IFERROR(_xlfn.STDEV.S(IF(('1. Database - raw'!IA$7:IC$494&gt;0)*('1. Database - raw'!$AD$7:$AD$494=$A100)*(INDIRECT($Q100,TRUE)=$O100),'1. Database - raw'!IA$7:IC$494)),"")</f>
        <v/>
      </c>
      <c r="IZ100" s="15" t="str">
        <f t="array" aca="1" ref="IZ100" ca="1">IFERROR(IF(COUNT(IF(('1. Database - raw'!IA$7:IC$494&gt;0)*('1. Database - raw'!$AD$7:$AD$494=$A100)*(INDIRECT($Q100,TRUE)=$O100),'1. Database - raw'!IA$7:IC$494))&gt;0,COUNT(IF(('1. Database - raw'!IA$7:IC$494&gt;0)*('1. Database - raw'!$AD$7:$AD$494=$A100)*(INDIRECT($Q100,TRUE)=$O100),'1. Database - raw'!IA$7:IC$494)),""),"")</f>
        <v/>
      </c>
      <c r="JA100" s="14" t="str">
        <f t="shared" ca="1" si="298"/>
        <v/>
      </c>
      <c r="JB100" s="19" t="str">
        <f t="shared" ca="1" si="299"/>
        <v/>
      </c>
      <c r="JC100" s="19" t="str">
        <f t="shared" ca="1" si="300"/>
        <v/>
      </c>
      <c r="JD100" s="19" t="str">
        <f t="array" aca="1" ref="JD100" ca="1">IFERROR(AVERAGE(IF(('1. Database - raw'!IG$7:II$494&gt;0)*('1. Database - raw'!$AD$7:$AD$494=$A100)*(INDIRECT($Q100,TRUE)=$O100),'1. Database - raw'!IG$7:II$494)),"")</f>
        <v/>
      </c>
      <c r="JE100" s="33" t="str">
        <f t="array" aca="1" ref="JE100" ca="1">IFERROR(_xlfn.STDEV.S(IF(('1. Database - raw'!IG$7:II$494&gt;0)*('1. Database - raw'!$AD$7:$AD$494=$A100)*(INDIRECT($Q100,TRUE)=$O100),'1. Database - raw'!IG$7:II$494)),"")</f>
        <v/>
      </c>
      <c r="JF100" s="15" t="str">
        <f t="array" aca="1" ref="JF100" ca="1">IFERROR(IF(COUNT(IF(('1. Database - raw'!IG$7:II$494&gt;0)*('1. Database - raw'!$AD$7:$AD$494=$A100)*(INDIRECT($Q100,TRUE)=$O100),'1. Database - raw'!IG$7:II$494))&gt;0,COUNT(IF(('1. Database - raw'!IG$7:II$494&gt;0)*('1. Database - raw'!$AD$7:$AD$494=$A100)*(INDIRECT($Q100,TRUE)=$O100),'1. Database - raw'!IG$7:II$494)),""),"")</f>
        <v/>
      </c>
      <c r="JG100" s="145" t="str">
        <f t="shared" ca="1" si="301"/>
        <v/>
      </c>
      <c r="JH100" s="146" t="str">
        <f t="shared" ca="1" si="302"/>
        <v/>
      </c>
      <c r="JI100" s="146" t="str">
        <f t="shared" ca="1" si="303"/>
        <v/>
      </c>
      <c r="JJ100" s="146" t="str">
        <f t="array" aca="1" ref="JJ100" ca="1">IFERROR(AVERAGE(IF(('1. Database - raw'!IM$7:IO$494&gt;0)*('1. Database - raw'!$AD$7:$AD$494=$A100)*(INDIRECT($Q100,TRUE)=$O100),'1. Database - raw'!IM$7:IO$494)),"")</f>
        <v/>
      </c>
      <c r="JK100" s="277" t="str">
        <f t="array" aca="1" ref="JK100" ca="1">IFERROR(_xlfn.STDEV.S(IF(('1. Database - raw'!IM$7:IO$494&gt;0)*('1. Database - raw'!$AD$7:$AD$494=$A100)*(INDIRECT($Q100,TRUE)=$O100),'1. Database - raw'!IM$7:IO$494)),"")</f>
        <v/>
      </c>
      <c r="JL100" s="15" t="str">
        <f t="array" aca="1" ref="JL100" ca="1">IFERROR(IF(COUNT(IF(('1. Database - raw'!IM$7:IO$494&gt;0)*('1. Database - raw'!$AD$7:$AD$494=$A100)*(INDIRECT($Q100,TRUE)=$O100),'1. Database - raw'!IM$7:IO$494))&gt;0,COUNT(IF(('1. Database - raw'!IM$7:IO$494&gt;0)*('1. Database - raw'!$AD$7:$AD$494=$A100)*(INDIRECT($Q100,TRUE)=$O100),'1. Database - raw'!IM$7:IO$494)),""),"")</f>
        <v/>
      </c>
      <c r="JM100" s="145" t="str">
        <f t="shared" ca="1" si="304"/>
        <v/>
      </c>
      <c r="JN100" s="146" t="str">
        <f t="shared" ca="1" si="305"/>
        <v/>
      </c>
      <c r="JO100" s="146" t="str">
        <f t="shared" ca="1" si="306"/>
        <v/>
      </c>
      <c r="JP100" s="146" t="str">
        <f t="array" aca="1" ref="JP100" ca="1">IFERROR(AVERAGE(IF(('1. Database - raw'!IS$7:IU$494&gt;0)*('1. Database - raw'!$AD$7:$AD$494=$A100)*(INDIRECT($Q100,TRUE)=$O100),'1. Database - raw'!IS$7:IU$494)),"")</f>
        <v/>
      </c>
      <c r="JQ100" s="277" t="str">
        <f t="array" aca="1" ref="JQ100" ca="1">IFERROR(_xlfn.STDEV.S(IF(('1. Database - raw'!IS$7:IU$494&gt;0)*('1. Database - raw'!$AD$7:$AD$494=$A100)*(INDIRECT($Q100,TRUE)=$O100),'1. Database - raw'!IS$7:IU$494)),"")</f>
        <v/>
      </c>
      <c r="JR100" s="15" t="str">
        <f t="array" aca="1" ref="JR100" ca="1">IFERROR(IF(COUNT(IF(('1. Database - raw'!IS$7:IU$494&gt;0)*('1. Database - raw'!$AD$7:$AD$494=$A100)*(INDIRECT($Q100,TRUE)=$O100),'1. Database - raw'!IS$7:IU$494))&gt;0,COUNT(IF(('1. Database - raw'!IS$7:IU$494&gt;0)*('1. Database - raw'!$AD$7:$AD$494=$A100)*(INDIRECT($Q100,TRUE)=$O100),'1. Database - raw'!IS$7:IU$494)),""),"")</f>
        <v/>
      </c>
      <c r="JS100" s="145" t="str">
        <f t="shared" ca="1" si="307"/>
        <v/>
      </c>
      <c r="JT100" s="146" t="str">
        <f t="shared" ca="1" si="308"/>
        <v/>
      </c>
      <c r="JU100" s="146" t="str">
        <f t="shared" ca="1" si="309"/>
        <v/>
      </c>
      <c r="JV100" s="146" t="str">
        <f t="array" aca="1" ref="JV100" ca="1">IFERROR(AVERAGE(IF(('1. Database - raw'!IY$7:JA$494&gt;0)*('1. Database - raw'!$AD$7:$AD$494=$A100)*(INDIRECT($Q100,TRUE)=$O100),'1. Database - raw'!IY$7:JA$494)),"")</f>
        <v/>
      </c>
      <c r="JW100" s="277" t="str">
        <f t="array" aca="1" ref="JW100" ca="1">IFERROR(_xlfn.STDEV.S(IF(('1. Database - raw'!IY$7:JA$494&gt;0)*('1. Database - raw'!$AD$7:$AD$494=$A100)*(INDIRECT($Q100,TRUE)=$O100),'1. Database - raw'!IY$7:JA$494)),"")</f>
        <v/>
      </c>
      <c r="JX100" s="15" t="str">
        <f t="array" aca="1" ref="JX100" ca="1">IFERROR(IF(COUNT(IF(('1. Database - raw'!IY$7:JA$494&gt;0)*('1. Database - raw'!$AD$7:$AD$494=$A100)*(INDIRECT($Q100,TRUE)=$O100),'1. Database - raw'!IY$7:JA$494))&gt;0,COUNT(IF(('1. Database - raw'!IY$7:JA$494&gt;0)*('1. Database - raw'!$AD$7:$AD$494=$A100)*(INDIRECT($Q100,TRUE)=$O100),'1. Database - raw'!IY$7:JA$494)),""),"")</f>
        <v/>
      </c>
      <c r="JY100" s="145" t="str">
        <f t="shared" ca="1" si="310"/>
        <v/>
      </c>
      <c r="JZ100" s="146" t="str">
        <f t="shared" ca="1" si="311"/>
        <v/>
      </c>
      <c r="KA100" s="146" t="str">
        <f t="shared" ca="1" si="312"/>
        <v/>
      </c>
      <c r="KB100" s="146" t="str">
        <f t="array" aca="1" ref="KB100" ca="1">IFERROR(AVERAGE(IF(('1. Database - raw'!JE$7:JG$494&gt;0)*('1. Database - raw'!$AD$7:$AD$494=$A100)*(INDIRECT($Q100,TRUE)=$O100),'1. Database - raw'!JE$7:JG$494)),"")</f>
        <v/>
      </c>
      <c r="KC100" s="277" t="str">
        <f t="array" aca="1" ref="KC100" ca="1">IFERROR(_xlfn.STDEV.S(IF(('1. Database - raw'!JE$7:JG$494&gt;0)*('1. Database - raw'!$AD$7:$AD$494=$A100)*(INDIRECT($Q100,TRUE)=$O100),'1. Database - raw'!JE$7:JG$494)),"")</f>
        <v/>
      </c>
      <c r="KD100" s="15" t="str">
        <f t="array" aca="1" ref="KD100" ca="1">IFERROR(IF(COUNT(IF(('1. Database - raw'!JE$7:JG$494&gt;0)*('1. Database - raw'!$AD$7:$AD$494=$A100)*(INDIRECT($Q100,TRUE)=$O100),'1. Database - raw'!JE$7:JG$494))&gt;0,COUNT(IF(('1. Database - raw'!JE$7:JG$494&gt;0)*('1. Database - raw'!$AD$7:$AD$494=$A100)*(INDIRECT($Q100,TRUE)=$O100),'1. Database - raw'!JE$7:JG$494)),""),"")</f>
        <v/>
      </c>
      <c r="KE100" s="145" t="str">
        <f t="shared" ca="1" si="313"/>
        <v/>
      </c>
      <c r="KF100" s="146" t="str">
        <f t="shared" ca="1" si="314"/>
        <v/>
      </c>
      <c r="KG100" s="146" t="str">
        <f t="shared" ca="1" si="315"/>
        <v/>
      </c>
      <c r="KH100" s="146" t="str">
        <f t="array" aca="1" ref="KH100" ca="1">IFERROR(AVERAGE(IF(('1. Database - raw'!JK$7:JM$494&gt;0)*('1. Database - raw'!$AD$7:$AD$494=$A100)*(INDIRECT($Q100,TRUE)=$O100),'1. Database - raw'!JK$7:JM$494)),"")</f>
        <v/>
      </c>
      <c r="KI100" s="277" t="str">
        <f t="array" aca="1" ref="KI100" ca="1">IFERROR(_xlfn.STDEV.S(IF(('1. Database - raw'!JK$7:JM$494&gt;0)*('1. Database - raw'!$AD$7:$AD$494=$A100)*(INDIRECT($Q100,TRUE)=$O100),'1. Database - raw'!JK$7:JM$494)),"")</f>
        <v/>
      </c>
      <c r="KJ100" s="15" t="str">
        <f t="array" aca="1" ref="KJ100" ca="1">IFERROR(IF(COUNT(IF(('1. Database - raw'!JK$7:JM$494&gt;0)*('1. Database - raw'!$AD$7:$AD$494=$A100)*(INDIRECT($Q100,TRUE)=$O100),'1. Database - raw'!JK$7:JM$494))&gt;0,COUNT(IF(('1. Database - raw'!JK$7:JM$494&gt;0)*('1. Database - raw'!$AD$7:$AD$494=$A100)*(INDIRECT($Q100,TRUE)=$O100),'1. Database - raw'!JK$7:JM$494)),""),"")</f>
        <v/>
      </c>
      <c r="KK100" s="145" t="str">
        <f t="shared" ca="1" si="316"/>
        <v/>
      </c>
      <c r="KL100" s="146" t="str">
        <f t="shared" ca="1" si="317"/>
        <v/>
      </c>
      <c r="KM100" s="146" t="str">
        <f t="shared" ca="1" si="318"/>
        <v/>
      </c>
      <c r="KN100" s="146" t="str">
        <f t="array" aca="1" ref="KN100" ca="1">IFERROR(AVERAGE(IF(('1. Database - raw'!JQ$7:JS$494&gt;0)*('1. Database - raw'!$AD$7:$AD$494=$A100)*(INDIRECT($Q100,TRUE)=$O100),'1. Database - raw'!JQ$7:JS$494)),"")</f>
        <v/>
      </c>
      <c r="KO100" s="277" t="str">
        <f t="array" aca="1" ref="KO100" ca="1">IFERROR(_xlfn.STDEV.S(IF(('1. Database - raw'!JQ$7:JS$494&gt;0)*('1. Database - raw'!$AD$7:$AD$494=$A100)*(INDIRECT($Q100,TRUE)=$O100),'1. Database - raw'!JQ$7:JS$494)),"")</f>
        <v/>
      </c>
      <c r="KP100" s="15" t="str">
        <f t="array" aca="1" ref="KP100" ca="1">IFERROR(IF(COUNT(IF(('1. Database - raw'!JQ$7:JS$494&gt;0)*('1. Database - raw'!$AD$7:$AD$494=$A100)*(INDIRECT($Q100,TRUE)=$O100),'1. Database - raw'!JQ$7:JS$494))&gt;0,COUNT(IF(('1. Database - raw'!JQ$7:JS$494&gt;0)*('1. Database - raw'!$AD$7:$AD$494=$A100)*(INDIRECT($Q100,TRUE)=$O100),'1. Database - raw'!JQ$7:JS$494)),""),"")</f>
        <v/>
      </c>
      <c r="KQ100" s="145" t="str">
        <f t="shared" ca="1" si="319"/>
        <v/>
      </c>
      <c r="KR100" s="146" t="str">
        <f t="shared" ca="1" si="320"/>
        <v/>
      </c>
      <c r="KS100" s="146" t="str">
        <f t="shared" ca="1" si="321"/>
        <v/>
      </c>
      <c r="KT100" s="146" t="str">
        <f t="array" aca="1" ref="KT100" ca="1">IFERROR(AVERAGE(IF(('1. Database - raw'!JW$7:JY$494&gt;0)*('1. Database - raw'!$AD$7:$AD$494=$A100)*(INDIRECT($Q100,TRUE)=$O100),'1. Database - raw'!JW$7:JY$494)),"")</f>
        <v/>
      </c>
      <c r="KU100" s="277" t="str">
        <f t="array" aca="1" ref="KU100" ca="1">IFERROR(_xlfn.STDEV.S(IF(('1. Database - raw'!JW$7:JY$494&gt;0)*('1. Database - raw'!$AD$7:$AD$494=$A100)*(INDIRECT($Q100,TRUE)=$O100),'1. Database - raw'!JW$7:JY$494)),"")</f>
        <v/>
      </c>
      <c r="KV100" s="15" t="str">
        <f t="array" aca="1" ref="KV100" ca="1">IFERROR(IF(COUNT(IF(('1. Database - raw'!JW$7:JY$494&gt;0)*('1. Database - raw'!$AD$7:$AD$494=$A100)*(INDIRECT($Q100,TRUE)=$O100),'1. Database - raw'!JW$7:JY$494))&gt;0,COUNT(IF(('1. Database - raw'!JW$7:JY$494&gt;0)*('1. Database - raw'!$AD$7:$AD$494=$A100)*(INDIRECT($Q100,TRUE)=$O100),'1. Database - raw'!JW$7:JY$494)),""),"")</f>
        <v/>
      </c>
      <c r="KW100" s="145" t="str">
        <f t="shared" ca="1" si="322"/>
        <v/>
      </c>
      <c r="KX100" s="146" t="str">
        <f t="shared" ca="1" si="323"/>
        <v/>
      </c>
      <c r="KY100" s="146" t="str">
        <f t="shared" ca="1" si="324"/>
        <v/>
      </c>
      <c r="KZ100" s="146" t="str">
        <f t="array" aca="1" ref="KZ100" ca="1">IFERROR(AVERAGE(IF(('1. Database - raw'!KC$7:KE$494&gt;0)*('1. Database - raw'!$AD$7:$AD$494=$A100)*(INDIRECT($Q100,TRUE)=$O100),'1. Database - raw'!KC$7:KE$494)),"")</f>
        <v/>
      </c>
      <c r="LA100" s="277" t="str">
        <f t="array" aca="1" ref="LA100" ca="1">IFERROR(_xlfn.STDEV.S(IF(('1. Database - raw'!KC$7:KE$494&gt;0)*('1. Database - raw'!$AD$7:$AD$494=$A100)*(INDIRECT($Q100,TRUE)=$O100),'1. Database - raw'!KC$7:KE$494)),"")</f>
        <v/>
      </c>
      <c r="LB100" s="15" t="str">
        <f t="array" aca="1" ref="LB100" ca="1">IFERROR(IF(COUNT(IF(('1. Database - raw'!KC$7:KE$494&gt;0)*('1. Database - raw'!$AD$7:$AD$494=$A100)*(INDIRECT($Q100,TRUE)=$O100),'1. Database - raw'!KC$7:KE$494))&gt;0,COUNT(IF(('1. Database - raw'!KC$7:KE$494&gt;0)*('1. Database - raw'!$AD$7:$AD$494=$A100)*(INDIRECT($Q100,TRUE)=$O100),'1. Database - raw'!KC$7:KE$494)),""),"")</f>
        <v/>
      </c>
      <c r="LC100" s="145" t="str">
        <f t="shared" ca="1" si="325"/>
        <v/>
      </c>
      <c r="LD100" s="146" t="str">
        <f t="shared" ca="1" si="326"/>
        <v/>
      </c>
      <c r="LE100" s="146" t="str">
        <f t="shared" ca="1" si="327"/>
        <v/>
      </c>
      <c r="LF100" s="146" t="str">
        <f t="array" aca="1" ref="LF100" ca="1">IFERROR(AVERAGE(IF(('1. Database - raw'!KI$7:KK$494&gt;0)*('1. Database - raw'!$AD$7:$AD$494=$A100)*(INDIRECT($Q100,TRUE)=$O100),'1. Database - raw'!KI$7:KK$494)),"")</f>
        <v/>
      </c>
      <c r="LG100" s="277" t="str">
        <f t="array" aca="1" ref="LG100" ca="1">IFERROR(_xlfn.STDEV.S(IF(('1. Database - raw'!KI$7:KK$494&gt;0)*('1. Database - raw'!$AD$7:$AD$494=$A100)*(INDIRECT($Q100,TRUE)=$O100),'1. Database - raw'!KI$7:KK$494)),"")</f>
        <v/>
      </c>
      <c r="LH100" s="15" t="str">
        <f t="array" aca="1" ref="LH100" ca="1">IFERROR(IF(COUNT(IF(('1. Database - raw'!KI$7:KK$494&gt;0)*('1. Database - raw'!$AD$7:$AD$494=$A100)*(INDIRECT($Q100,TRUE)=$O100),'1. Database - raw'!KI$7:KK$494))&gt;0,COUNT(IF(('1. Database - raw'!KI$7:KK$494&gt;0)*('1. Database - raw'!$AD$7:$AD$494=$A100)*(INDIRECT($Q100,TRUE)=$O100),'1. Database - raw'!KI$7:KK$494)),""),"")</f>
        <v/>
      </c>
      <c r="LI100" s="145" t="str">
        <f t="shared" ca="1" si="328"/>
        <v/>
      </c>
      <c r="LJ100" s="146" t="str">
        <f t="shared" ca="1" si="329"/>
        <v/>
      </c>
      <c r="LK100" s="146" t="str">
        <f t="shared" ca="1" si="330"/>
        <v/>
      </c>
      <c r="LL100" s="146" t="str">
        <f t="array" aca="1" ref="LL100" ca="1">IFERROR(AVERAGE(IF(('1. Database - raw'!KO$7:KQ$494&gt;0)*('1. Database - raw'!$AD$7:$AD$494=$A100)*(INDIRECT($Q100,TRUE)=$O100),'1. Database - raw'!KO$7:KQ$494)),"")</f>
        <v/>
      </c>
      <c r="LM100" s="277" t="str">
        <f t="array" aca="1" ref="LM100" ca="1">IFERROR(_xlfn.STDEV.S(IF(('1. Database - raw'!KO$7:KQ$494&gt;0)*('1. Database - raw'!$AD$7:$AD$494=$A100)*(INDIRECT($Q100,TRUE)=$O100),'1. Database - raw'!KO$7:KQ$494)),"")</f>
        <v/>
      </c>
      <c r="LN100" s="15" t="str">
        <f t="array" aca="1" ref="LN100" ca="1">IFERROR(IF(COUNT(IF(('1. Database - raw'!KO$7:KQ$494&gt;0)*('1. Database - raw'!$AD$7:$AD$494=$A100)*(INDIRECT($Q100,TRUE)=$O100),'1. Database - raw'!KO$7:KQ$494))&gt;0,COUNT(IF(('1. Database - raw'!KO$7:KQ$494&gt;0)*('1. Database - raw'!$AD$7:$AD$494=$A100)*(INDIRECT($Q100,TRUE)=$O100),'1. Database - raw'!KO$7:KQ$494)),""),"")</f>
        <v/>
      </c>
      <c r="LO100" s="145" t="str">
        <f t="shared" ca="1" si="331"/>
        <v/>
      </c>
      <c r="LP100" s="146" t="str">
        <f t="shared" ca="1" si="332"/>
        <v/>
      </c>
      <c r="LQ100" s="146" t="str">
        <f t="shared" ca="1" si="333"/>
        <v/>
      </c>
      <c r="LR100" s="146" t="str">
        <f t="array" aca="1" ref="LR100" ca="1">IFERROR(AVERAGE(IF(('1. Database - raw'!KU$7:KW$494&gt;0)*('1. Database - raw'!$AD$7:$AD$494=$A100)*(INDIRECT($Q100,TRUE)=$O100),'1. Database - raw'!KU$7:KW$494)),"")</f>
        <v/>
      </c>
      <c r="LS100" s="277" t="str">
        <f t="array" aca="1" ref="LS100" ca="1">IFERROR(_xlfn.STDEV.S(IF(('1. Database - raw'!KU$7:KW$494&gt;0)*('1. Database - raw'!$AD$7:$AD$494=$A100)*(INDIRECT($Q100,TRUE)=$O100),'1. Database - raw'!KU$7:KW$494)),"")</f>
        <v/>
      </c>
      <c r="LT100" s="15" t="str">
        <f t="array" aca="1" ref="LT100" ca="1">IFERROR(IF(COUNT(IF(('1. Database - raw'!KU$7:KW$494&gt;0)*('1. Database - raw'!$AD$7:$AD$494=$A100)*(INDIRECT($Q100,TRUE)=$O100),'1. Database - raw'!KU$7:KW$494))&gt;0,COUNT(IF(('1. Database - raw'!KU$7:KW$494&gt;0)*('1. Database - raw'!$AD$7:$AD$494=$A100)*(INDIRECT($Q100,TRUE)=$O100),'1. Database - raw'!KU$7:KW$494)),""),"")</f>
        <v/>
      </c>
      <c r="LU100" s="145" t="str">
        <f t="shared" ca="1" si="334"/>
        <v/>
      </c>
      <c r="LV100" s="146" t="str">
        <f t="shared" ca="1" si="335"/>
        <v/>
      </c>
      <c r="LW100" s="146" t="str">
        <f t="shared" ca="1" si="336"/>
        <v/>
      </c>
      <c r="LX100" s="146" t="str">
        <f t="array" aca="1" ref="LX100" ca="1">IFERROR(AVERAGE(IF(('1. Database - raw'!LA$7:LC$494&gt;0)*('1. Database - raw'!$AD$7:$AD$494=$A100)*(INDIRECT($Q100,TRUE)=$O100),'1. Database - raw'!LA$7:LC$494)),"")</f>
        <v/>
      </c>
      <c r="LY100" s="277" t="str">
        <f t="array" aca="1" ref="LY100" ca="1">IFERROR(_xlfn.STDEV.S(IF(('1. Database - raw'!LA$7:LC$494&gt;0)*('1. Database - raw'!$AD$7:$AD$494=$A100)*(INDIRECT($Q100,TRUE)=$O100),'1. Database - raw'!LA$7:LC$494)),"")</f>
        <v/>
      </c>
      <c r="LZ100" s="15" t="str">
        <f t="array" aca="1" ref="LZ100" ca="1">IFERROR(IF(COUNT(IF(('1. Database - raw'!LA$7:LC$494&gt;0)*('1. Database - raw'!$AD$7:$AD$494=$A100)*(INDIRECT($Q100,TRUE)=$O100),'1. Database - raw'!LA$7:LC$494))&gt;0,COUNT(IF(('1. Database - raw'!LA$7:LC$494&gt;0)*('1. Database - raw'!$AD$7:$AD$494=$A100)*(INDIRECT($Q100,TRUE)=$O100),'1. Database - raw'!LA$7:LC$494)),""),"")</f>
        <v/>
      </c>
      <c r="MA100" s="145" t="str">
        <f t="shared" ca="1" si="337"/>
        <v/>
      </c>
      <c r="MB100" s="146" t="str">
        <f t="shared" ca="1" si="338"/>
        <v/>
      </c>
      <c r="MC100" s="146" t="str">
        <f t="shared" ca="1" si="339"/>
        <v/>
      </c>
      <c r="MD100" s="146" t="str">
        <f t="array" aca="1" ref="MD100" ca="1">IFERROR(AVERAGE(IF(('1. Database - raw'!LG$7:LI$494&gt;0)*('1. Database - raw'!$AD$7:$AD$494=$A100)*(INDIRECT($Q100,TRUE)=$O100),'1. Database - raw'!LG$7:LI$494)),"")</f>
        <v/>
      </c>
      <c r="ME100" s="277" t="str">
        <f t="array" aca="1" ref="ME100" ca="1">IFERROR(_xlfn.STDEV.S(IF(('1. Database - raw'!LG$7:LI$494&gt;0)*('1. Database - raw'!$AD$7:$AD$494=$A100)*(INDIRECT($Q100,TRUE)=$O100),'1. Database - raw'!LG$7:LI$494)),"")</f>
        <v/>
      </c>
      <c r="MF100" s="15" t="str">
        <f t="array" aca="1" ref="MF100" ca="1">IFERROR(IF(COUNT(IF(('1. Database - raw'!LG$7:LI$494&gt;0)*('1. Database - raw'!$AD$7:$AD$494=$A100)*(INDIRECT($Q100,TRUE)=$O100),'1. Database - raw'!LG$7:LI$494))&gt;0,COUNT(IF(('1. Database - raw'!LG$7:LI$494&gt;0)*('1. Database - raw'!$AD$7:$AD$494=$A100)*(INDIRECT($Q100,TRUE)=$O100),'1. Database - raw'!LG$7:LI$494)),""),"")</f>
        <v/>
      </c>
      <c r="MG100" s="145" t="str">
        <f t="shared" ca="1" si="340"/>
        <v/>
      </c>
      <c r="MH100" s="146" t="str">
        <f t="shared" ca="1" si="341"/>
        <v/>
      </c>
      <c r="MI100" s="146" t="str">
        <f t="shared" ca="1" si="342"/>
        <v/>
      </c>
      <c r="MJ100" s="146" t="str">
        <f t="array" aca="1" ref="MJ100" ca="1">IFERROR(AVERAGE(IF(('1. Database - raw'!LM$7:LO$494&gt;0)*('1. Database - raw'!$AD$7:$AD$494=$A100)*(INDIRECT($Q100,TRUE)=$O100),'1. Database - raw'!LM$7:LO$494)),"")</f>
        <v/>
      </c>
      <c r="MK100" s="277" t="str">
        <f t="array" aca="1" ref="MK100" ca="1">IFERROR(_xlfn.STDEV.S(IF(('1. Database - raw'!LM$7:LO$494&gt;0)*('1. Database - raw'!$AD$7:$AD$494=$A100)*(INDIRECT($Q100,TRUE)=$O100),'1. Database - raw'!LM$7:LO$494)),"")</f>
        <v/>
      </c>
      <c r="ML100" s="15" t="str">
        <f t="array" aca="1" ref="ML100" ca="1">IFERROR(IF(COUNT(IF(('1. Database - raw'!LM$7:LO$494&gt;0)*('1. Database - raw'!$AD$7:$AD$494=$A100)*(INDIRECT($Q100,TRUE)=$O100),'1. Database - raw'!LM$7:LO$494))&gt;0,COUNT(IF(('1. Database - raw'!LM$7:LO$494&gt;0)*('1. Database - raw'!$AD$7:$AD$494=$A100)*(INDIRECT($Q100,TRUE)=$O100),'1. Database - raw'!LM$7:LO$494)),""),"")</f>
        <v/>
      </c>
      <c r="MM100" s="145" t="str">
        <f t="shared" ca="1" si="343"/>
        <v/>
      </c>
      <c r="MN100" s="146" t="str">
        <f t="shared" ca="1" si="344"/>
        <v/>
      </c>
      <c r="MO100" s="146" t="str">
        <f t="shared" ca="1" si="345"/>
        <v/>
      </c>
      <c r="MP100" s="146" t="str">
        <f t="array" aca="1" ref="MP100" ca="1">IFERROR(AVERAGE(IF(('1. Database - raw'!LS$7:LU$494&gt;0)*('1. Database - raw'!$AD$7:$AD$494=$A100)*(INDIRECT($Q100,TRUE)=$O100),'1. Database - raw'!LS$7:LU$494)),"")</f>
        <v/>
      </c>
      <c r="MQ100" s="277" t="str">
        <f t="array" aca="1" ref="MQ100" ca="1">IFERROR(_xlfn.STDEV.S(IF(('1. Database - raw'!LS$7:LU$494&gt;0)*('1. Database - raw'!$AD$7:$AD$494=$A100)*(INDIRECT($Q100,TRUE)=$O100),'1. Database - raw'!LS$7:LU$494)),"")</f>
        <v/>
      </c>
      <c r="MR100" s="15" t="str">
        <f t="array" aca="1" ref="MR100" ca="1">IFERROR(IF(COUNT(IF(('1. Database - raw'!LS$7:LU$494&gt;0)*('1. Database - raw'!$AD$7:$AD$494=$A100)*(INDIRECT($Q100,TRUE)=$O100),'1. Database - raw'!LS$7:LU$494))&gt;0,COUNT(IF(('1. Database - raw'!LS$7:LU$494&gt;0)*('1. Database - raw'!$AD$7:$AD$494=$A100)*(INDIRECT($Q100,TRUE)=$O100),'1. Database - raw'!LS$7:LU$494)),""),"")</f>
        <v/>
      </c>
      <c r="MS100" s="145" t="str">
        <f t="shared" ca="1" si="346"/>
        <v/>
      </c>
      <c r="MT100" s="146" t="str">
        <f t="shared" ca="1" si="347"/>
        <v/>
      </c>
      <c r="MU100" s="146" t="str">
        <f t="shared" ca="1" si="348"/>
        <v/>
      </c>
      <c r="MV100" s="146" t="str">
        <f t="array" aca="1" ref="MV100" ca="1">IFERROR(AVERAGE(IF(('1. Database - raw'!LY$7:MA$494&gt;0)*('1. Database - raw'!$AD$7:$AD$494=$A100)*(INDIRECT($Q100,TRUE)=$O100),'1. Database - raw'!LY$7:MA$494)),"")</f>
        <v/>
      </c>
      <c r="MW100" s="277" t="str">
        <f t="array" aca="1" ref="MW100" ca="1">IFERROR(_xlfn.STDEV.S(IF(('1. Database - raw'!LY$7:MA$494&gt;0)*('1. Database - raw'!$AD$7:$AD$494=$A100)*(INDIRECT($Q100,TRUE)=$O100),'1. Database - raw'!LY$7:MA$494)),"")</f>
        <v/>
      </c>
      <c r="MX100" s="15" t="str">
        <f t="array" aca="1" ref="MX100" ca="1">IFERROR(IF(COUNT(IF(('1. Database - raw'!LY$7:MA$494&gt;0)*('1. Database - raw'!$AD$7:$AD$494=$A100)*(INDIRECT($Q100,TRUE)=$O100),'1. Database - raw'!LY$7:MA$494))&gt;0,COUNT(IF(('1. Database - raw'!LY$7:MA$494&gt;0)*('1. Database - raw'!$AD$7:$AD$494=$A100)*(INDIRECT($Q100,TRUE)=$O100),'1. Database - raw'!LY$7:MA$494)),""),"")</f>
        <v/>
      </c>
      <c r="MY100" s="145" t="str">
        <f t="shared" ca="1" si="349"/>
        <v/>
      </c>
      <c r="MZ100" s="146" t="str">
        <f t="shared" ca="1" si="350"/>
        <v/>
      </c>
      <c r="NA100" s="146" t="str">
        <f t="shared" ca="1" si="351"/>
        <v/>
      </c>
      <c r="NB100" s="146" t="str">
        <f t="array" aca="1" ref="NB100" ca="1">IFERROR(AVERAGE(IF(('1. Database - raw'!ME$7:MG$494&gt;0)*('1. Database - raw'!$AD$7:$AD$494=$A100)*(INDIRECT($Q100,TRUE)=$O100),'1. Database - raw'!ME$7:MG$494)),"")</f>
        <v/>
      </c>
      <c r="NC100" s="277" t="str">
        <f t="array" aca="1" ref="NC100" ca="1">IFERROR(_xlfn.STDEV.S(IF(('1. Database - raw'!ME$7:MG$494&gt;0)*('1. Database - raw'!$AD$7:$AD$494=$A100)*(INDIRECT($Q100,TRUE)=$O100),'1. Database - raw'!ME$7:MG$494)),"")</f>
        <v/>
      </c>
      <c r="ND100" s="15" t="str">
        <f t="array" aca="1" ref="ND100" ca="1">IFERROR(IF(COUNT(IF(('1. Database - raw'!ME$7:MG$494&gt;0)*('1. Database - raw'!$AD$7:$AD$494=$A100)*(INDIRECT($Q100,TRUE)=$O100),'1. Database - raw'!ME$7:MG$494))&gt;0,COUNT(IF(('1. Database - raw'!ME$7:MG$494&gt;0)*('1. Database - raw'!$AD$7:$AD$494=$A100)*(INDIRECT($Q100,TRUE)=$O100),'1. Database - raw'!ME$7:MG$494)),""),"")</f>
        <v/>
      </c>
      <c r="NE100" s="145" t="str">
        <f t="shared" ca="1" si="352"/>
        <v/>
      </c>
      <c r="NF100" s="146" t="str">
        <f t="shared" ca="1" si="353"/>
        <v/>
      </c>
      <c r="NG100" s="146" t="str">
        <f t="shared" ca="1" si="354"/>
        <v/>
      </c>
      <c r="NH100" s="146" t="str">
        <f t="array" aca="1" ref="NH100" ca="1">IFERROR(AVERAGE(IF(('1. Database - raw'!MK$7:MM$494&gt;0)*('1. Database - raw'!$AD$7:$AD$494=$A100)*(INDIRECT($Q100,TRUE)=$O100),'1. Database - raw'!MK$7:MM$494)),"")</f>
        <v/>
      </c>
      <c r="NI100" s="277" t="str">
        <f t="array" aca="1" ref="NI100" ca="1">IFERROR(_xlfn.STDEV.S(IF(('1. Database - raw'!MK$7:MM$494&gt;0)*('1. Database - raw'!$AD$7:$AD$494=$A100)*(INDIRECT($Q100,TRUE)=$O100),'1. Database - raw'!MK$7:MM$494)),"")</f>
        <v/>
      </c>
      <c r="NJ100" s="15" t="str">
        <f t="array" aca="1" ref="NJ100" ca="1">IFERROR(IF(COUNT(IF(('1. Database - raw'!MK$7:MM$494&gt;0)*('1. Database - raw'!$AD$7:$AD$494=$A100)*(INDIRECT($Q100,TRUE)=$O100),'1. Database - raw'!MK$7:MM$494))&gt;0,COUNT(IF(('1. Database - raw'!MK$7:MM$494&gt;0)*('1. Database - raw'!$AD$7:$AD$494=$A100)*(INDIRECT($Q100,TRUE)=$O100),'1. Database - raw'!MK$7:MM$494)),""),"")</f>
        <v/>
      </c>
      <c r="NK100" s="145" t="str">
        <f t="shared" ca="1" si="355"/>
        <v/>
      </c>
      <c r="NL100" s="146" t="str">
        <f t="shared" ca="1" si="356"/>
        <v/>
      </c>
      <c r="NM100" s="146" t="str">
        <f t="shared" ca="1" si="357"/>
        <v/>
      </c>
      <c r="NN100" s="146" t="str">
        <f t="array" aca="1" ref="NN100" ca="1">IFERROR(AVERAGE(IF(('1. Database - raw'!MQ$7:MS$494&gt;0)*('1. Database - raw'!$AD$7:$AD$494=$A100)*(INDIRECT($Q100,TRUE)=$O100),'1. Database - raw'!MQ$7:MS$494)),"")</f>
        <v/>
      </c>
      <c r="NO100" s="277" t="str">
        <f t="array" aca="1" ref="NO100" ca="1">IFERROR(_xlfn.STDEV.S(IF(('1. Database - raw'!MQ$7:MS$494&gt;0)*('1. Database - raw'!$AD$7:$AD$494=$A100)*(INDIRECT($Q100,TRUE)=$O100),'1. Database - raw'!MQ$7:MS$494)),"")</f>
        <v/>
      </c>
      <c r="NP100" s="15" t="str">
        <f t="array" aca="1" ref="NP100" ca="1">IFERROR(IF(COUNT(IF(('1. Database - raw'!MQ$7:MS$494&gt;0)*('1. Database - raw'!$AD$7:$AD$494=$A100)*(INDIRECT($Q100,TRUE)=$O100),'1. Database - raw'!MQ$7:MS$494))&gt;0,COUNT(IF(('1. Database - raw'!MQ$7:MS$494&gt;0)*('1. Database - raw'!$AD$7:$AD$494=$A100)*(INDIRECT($Q100,TRUE)=$O100),'1. Database - raw'!MQ$7:MS$494)),""),"")</f>
        <v/>
      </c>
      <c r="NQ100" s="145" t="str">
        <f t="shared" ca="1" si="358"/>
        <v/>
      </c>
      <c r="NR100" s="146" t="str">
        <f t="shared" ca="1" si="359"/>
        <v/>
      </c>
      <c r="NS100" s="146" t="str">
        <f t="shared" ca="1" si="360"/>
        <v/>
      </c>
      <c r="NT100" s="146" t="str">
        <f t="array" aca="1" ref="NT100" ca="1">IFERROR(AVERAGE(IF(('1. Database - raw'!MW$7:MY$494&gt;0)*('1. Database - raw'!$AD$7:$AD$494=$A100)*(INDIRECT($Q100,TRUE)=$O100),'1. Database - raw'!MW$7:MY$494)),"")</f>
        <v/>
      </c>
      <c r="NU100" s="277" t="str">
        <f t="array" aca="1" ref="NU100" ca="1">IFERROR(_xlfn.STDEV.S(IF(('1. Database - raw'!MW$7:MY$494&gt;0)*('1. Database - raw'!$AD$7:$AD$494=$A100)*(INDIRECT($Q100,TRUE)=$O100),'1. Database - raw'!MW$7:MY$494)),"")</f>
        <v/>
      </c>
      <c r="NV100" s="15" t="str">
        <f t="array" aca="1" ref="NV100" ca="1">IFERROR(IF(COUNT(IF(('1. Database - raw'!MW$7:MY$494&gt;0)*('1. Database - raw'!$AD$7:$AD$494=$A100)*(INDIRECT($Q100,TRUE)=$O100),'1. Database - raw'!MW$7:MY$494))&gt;0,COUNT(IF(('1. Database - raw'!MW$7:MY$494&gt;0)*('1. Database - raw'!$AD$7:$AD$494=$A100)*(INDIRECT($Q100,TRUE)=$O100),'1. Database - raw'!MW$7:MY$494)),""),"")</f>
        <v/>
      </c>
      <c r="NW100" s="145" t="str">
        <f t="shared" ca="1" si="361"/>
        <v/>
      </c>
      <c r="NX100" s="146" t="str">
        <f t="shared" ca="1" si="362"/>
        <v/>
      </c>
      <c r="NY100" s="146" t="str">
        <f t="shared" ca="1" si="363"/>
        <v/>
      </c>
      <c r="NZ100" s="146" t="str">
        <f t="array" aca="1" ref="NZ100" ca="1">IFERROR(AVERAGE(IF(('1. Database - raw'!NC$7:NE$494&gt;0)*('1. Database - raw'!$AD$7:$AD$494=$A100)*(INDIRECT($Q100,TRUE)=$O100),'1. Database - raw'!NC$7:NE$494)),"")</f>
        <v/>
      </c>
      <c r="OA100" s="277" t="str">
        <f t="array" aca="1" ref="OA100" ca="1">IFERROR(_xlfn.STDEV.S(IF(('1. Database - raw'!NC$7:NE$494&gt;0)*('1. Database - raw'!$AD$7:$AD$494=$A100)*(INDIRECT($Q100,TRUE)=$O100),'1. Database - raw'!NC$7:NE$494)),"")</f>
        <v/>
      </c>
      <c r="OB100" s="15" t="str">
        <f t="array" aca="1" ref="OB100" ca="1">IFERROR(IF(COUNT(IF(('1. Database - raw'!NC$7:NE$494&gt;0)*('1. Database - raw'!$AD$7:$AD$494=$A100)*(INDIRECT($Q100,TRUE)=$O100),'1. Database - raw'!NC$7:NE$494))&gt;0,COUNT(IF(('1. Database - raw'!NC$7:NE$494&gt;0)*('1. Database - raw'!$AD$7:$AD$494=$A100)*(INDIRECT($Q100,TRUE)=$O100),'1. Database - raw'!NC$7:NE$494)),""),"")</f>
        <v/>
      </c>
      <c r="OC100" s="145" t="str">
        <f t="shared" ca="1" si="364"/>
        <v/>
      </c>
      <c r="OD100" s="146" t="str">
        <f t="shared" ca="1" si="365"/>
        <v/>
      </c>
      <c r="OE100" s="146" t="str">
        <f t="shared" ca="1" si="366"/>
        <v/>
      </c>
      <c r="OF100" s="146" t="str">
        <f t="array" aca="1" ref="OF100" ca="1">IFERROR(AVERAGE(IF(('1. Database - raw'!NI$7:NK$494&gt;0)*('1. Database - raw'!$AD$7:$AD$494=$A100)*(INDIRECT($Q100,TRUE)=$O100),'1. Database - raw'!NI$7:NK$494)),"")</f>
        <v/>
      </c>
      <c r="OG100" s="277" t="str">
        <f t="array" aca="1" ref="OG100" ca="1">IFERROR(_xlfn.STDEV.S(IF(('1. Database - raw'!NI$7:NK$494&gt;0)*('1. Database - raw'!$AD$7:$AD$494=$A100)*(INDIRECT($Q100,TRUE)=$O100),'1. Database - raw'!NI$7:NK$494)),"")</f>
        <v/>
      </c>
      <c r="OH100" s="15" t="str">
        <f t="array" aca="1" ref="OH100" ca="1">IFERROR(IF(COUNT(IF(('1. Database - raw'!NI$7:NK$494&gt;0)*('1. Database - raw'!$AD$7:$AD$494=$A100)*(INDIRECT($Q100,TRUE)=$O100),'1. Database - raw'!NI$7:NK$494))&gt;0,COUNT(IF(('1. Database - raw'!NI$7:NK$494&gt;0)*('1. Database - raw'!$AD$7:$AD$494=$A100)*(INDIRECT($Q100,TRUE)=$O100),'1. Database - raw'!NI$7:NK$494)),""),"")</f>
        <v/>
      </c>
    </row>
    <row r="101" spans="1:398" ht="15.75" outlineLevel="1" thickBot="1" x14ac:dyDescent="0.3">
      <c r="A101" s="133" t="s">
        <v>553</v>
      </c>
      <c r="B101" s="1329"/>
      <c r="C101" s="69"/>
      <c r="D101" s="27"/>
      <c r="E101" s="27"/>
      <c r="F101" s="62"/>
      <c r="G101" s="62"/>
      <c r="H101" s="62"/>
      <c r="I101" s="62" t="s">
        <v>773</v>
      </c>
      <c r="J101" s="62"/>
      <c r="K101" s="62"/>
      <c r="L101" s="62"/>
      <c r="M101" s="62"/>
      <c r="N101" s="63"/>
      <c r="O101" s="218" t="str">
        <f t="array" ref="O101">INDEX(A101:N101,IF(MIN(IF(C101:N101&lt;&gt;"",COLUMN(C101:N101)))&gt;0,MIN(IF(C101:N101&lt;&gt;"",COLUMN(C101:N101))),""))</f>
        <v>Tropical - local</v>
      </c>
      <c r="P101" s="28">
        <f t="shared" si="383"/>
        <v>7</v>
      </c>
      <c r="Q101" s="159" t="str">
        <f ca="1">"'" &amp; $S$4 &amp; "'!" &amp; ADDRESS(ROW('1. Database - raw'!$A$7),MATCH($C$2,'1. Database - raw'!$6:$6,0)+MATCH(O101,$C101:$N101,0)-1,1) &amp; ":" &amp; ADDRESS(LOOKUP(2,1/('1. Database - raw'!A:A&lt;&gt;""),ROW('1. Database - raw'!A:A)),MATCH($C$2,'1. Database - raw'!$6:$6,0)+MATCH(O101,$C101:$N101,0)-1,1)</f>
        <v>'1. Database - raw'!$AK$7:$AK$494</v>
      </c>
      <c r="R101" s="1043" t="s">
        <v>844</v>
      </c>
      <c r="S101" s="1044" t="s">
        <v>126</v>
      </c>
      <c r="T101" s="207" t="str">
        <f t="shared" ca="1" si="393"/>
        <v/>
      </c>
      <c r="U101" s="126" t="str">
        <f t="shared" ca="1" si="393"/>
        <v/>
      </c>
      <c r="V101" s="126" t="str">
        <f t="shared" ca="1" si="393"/>
        <v/>
      </c>
      <c r="W101" s="126" t="str">
        <f t="shared" ca="1" si="393"/>
        <v/>
      </c>
      <c r="X101" s="126" t="str">
        <f t="shared" ca="1" si="393"/>
        <v/>
      </c>
      <c r="Y101" s="126" t="str">
        <f t="shared" ca="1" si="393"/>
        <v/>
      </c>
      <c r="Z101" s="126" t="str">
        <f t="shared" ca="1" si="393"/>
        <v/>
      </c>
      <c r="AA101" s="126" t="str">
        <f t="shared" ca="1" si="393"/>
        <v/>
      </c>
      <c r="AB101" s="126" t="str">
        <f t="shared" ca="1" si="393"/>
        <v/>
      </c>
      <c r="AC101" s="126" t="str">
        <f t="shared" ca="1" si="393"/>
        <v/>
      </c>
      <c r="AD101" s="126" t="str">
        <f t="shared" ca="1" si="394"/>
        <v/>
      </c>
      <c r="AE101" s="126" t="str">
        <f t="shared" ca="1" si="394"/>
        <v/>
      </c>
      <c r="AF101" s="126" t="str">
        <f t="shared" ca="1" si="394"/>
        <v/>
      </c>
      <c r="AG101" s="126" t="str">
        <f t="shared" ca="1" si="394"/>
        <v/>
      </c>
      <c r="AH101" s="126" t="str">
        <f t="shared" ca="1" si="394"/>
        <v/>
      </c>
      <c r="AI101" s="126" t="str">
        <f t="shared" ca="1" si="394"/>
        <v/>
      </c>
      <c r="AJ101" s="126" t="str">
        <f t="shared" ca="1" si="394"/>
        <v/>
      </c>
      <c r="AK101" s="126" t="str">
        <f t="shared" ca="1" si="394"/>
        <v/>
      </c>
      <c r="AL101" s="126" t="str">
        <f t="shared" ca="1" si="394"/>
        <v/>
      </c>
      <c r="AM101" s="127" t="str">
        <f t="shared" ca="1" si="394"/>
        <v/>
      </c>
      <c r="AN101" s="187"/>
      <c r="AO101" s="187"/>
      <c r="AP101" s="187"/>
      <c r="AQ101" s="187"/>
      <c r="AR101" s="187"/>
      <c r="AS101" s="187"/>
      <c r="AT101" s="187"/>
      <c r="AU101" s="493" t="s">
        <v>638</v>
      </c>
      <c r="AV101" s="493" t="s">
        <v>626</v>
      </c>
      <c r="AW101" s="544" t="e">
        <f t="shared" ca="1" si="390"/>
        <v>#VALUE!</v>
      </c>
      <c r="AX101" s="187"/>
      <c r="AY101" s="187"/>
      <c r="AZ101" s="187"/>
      <c r="BA101" s="187"/>
      <c r="BB101" s="187"/>
      <c r="BC101" s="187"/>
      <c r="BD101" s="239"/>
      <c r="BE101" s="239"/>
      <c r="BF101" s="239"/>
      <c r="BG101" s="239"/>
      <c r="BH101" s="291"/>
      <c r="BI101" s="562" t="str">
        <f t="shared" ca="1" si="367"/>
        <v/>
      </c>
      <c r="BJ101" s="558" t="str">
        <f t="shared" ca="1" si="395"/>
        <v/>
      </c>
      <c r="BK101" s="558" t="str">
        <f t="shared" ca="1" si="397"/>
        <v/>
      </c>
      <c r="BL101" s="558" t="str">
        <f ca="1">IFERROR(AVERAGE(Z101,AC101,AF101),"")</f>
        <v/>
      </c>
      <c r="BM101" s="558" t="str">
        <f ca="1">IFERROR(AVERAGE(AG101,AJ101),"")</f>
        <v/>
      </c>
      <c r="BN101" s="558" t="str">
        <f ca="1">AM101</f>
        <v/>
      </c>
      <c r="BO101" s="254"/>
      <c r="BP101" s="170" t="str">
        <f t="shared" si="396"/>
        <v>Tropical - local</v>
      </c>
      <c r="BQ101" s="66">
        <f t="shared" ca="1" si="376"/>
        <v>158.01448537571778</v>
      </c>
      <c r="BR101" s="64">
        <f t="shared" ca="1" si="377"/>
        <v>173.36843770170682</v>
      </c>
      <c r="BS101" s="64">
        <f t="shared" ca="1" si="378"/>
        <v>165.51351746557557</v>
      </c>
      <c r="BT101" s="64">
        <f t="array" aca="1" ref="BT101" ca="1">IFERROR(AVERAGE(IF(('1. Database - raw'!AW$7:AY$494&gt;0)*('1. Database - raw'!$AD$7:$AD$494=$A101)*('1. Database - raw'!$AP$7:$AP$494&lt;&gt;Dropdown!$AM$11)*(INDIRECT($Q101,TRUE)=$O101),'1. Database - raw'!AW$7:AY$494)),"")</f>
        <v>167.5</v>
      </c>
      <c r="BU101" s="97">
        <f t="array" aca="1" ref="BU101" ca="1">IFERROR(_xlfn.STDEV.S(IF(('1. Database - raw'!AW$7:AY$494&gt;0)*('1. Database - raw'!$AD$7:$AD$494=$A101)*('1. Database - raw'!$AP$7:$AP$494&lt;&gt;Dropdown!$AM$11)*(INDIRECT($Q101,TRUE)=$O101),'1. Database - raw'!AW$7:AY$494)),"")</f>
        <v>26.028830169640742</v>
      </c>
      <c r="BV101" s="67">
        <f t="array" aca="1" ref="BV101" ca="1">IFERROR(IF(COUNT(IF(('1. Database - raw'!AW$7:AY$494&gt;0)*('1. Database - raw'!$AD$7:$AD$494=$A101)*('1. Database - raw'!$AP$7:$AP$494&lt;&gt;Dropdown!$AM$11)*(INDIRECT($Q101,TRUE)=$O101),'1. Database - raw'!AW$7:AY$494))&gt;0,COUNT(IF(('1. Database - raw'!AW$7:AY$494&gt;0)*('1. Database - raw'!$AD$7:$AD$494=$A101)*('1. Database - raw'!$AP$7:$AP$494&lt;&gt;Dropdown!$AM$11)*(INDIRECT($Q101,TRUE)=$O101),'1. Database - raw'!AW$7:AY$494)),""),"")</f>
        <v>6</v>
      </c>
      <c r="BW101" s="66" t="str">
        <f t="shared" ca="1" si="370"/>
        <v/>
      </c>
      <c r="BX101" s="64" t="str">
        <f t="shared" ca="1" si="371"/>
        <v/>
      </c>
      <c r="BY101" s="64" t="str">
        <f t="shared" ca="1" si="372"/>
        <v/>
      </c>
      <c r="BZ101" s="64" t="str">
        <f t="array" aca="1" ref="BZ101" ca="1">IFERROR(AVERAGE(IF(('1. Database - raw'!BC$7:BE$494&gt;0)*('1. Database - raw'!$AD$7:$AD$494=$A101)*('1. Database - raw'!$AP$7:$AP$494&lt;&gt;Dropdown!$AM$11)*(INDIRECT($Q101,TRUE)=$O101),'1. Database - raw'!BC$7:BE$494)),"")</f>
        <v/>
      </c>
      <c r="CA101" s="97" t="str">
        <f t="array" aca="1" ref="CA101" ca="1">IFERROR(_xlfn.STDEV.S(IF(('1. Database - raw'!BC$7:BE$494&gt;0)*('1. Database - raw'!$AD$7:$AD$494=$A101)*('1. Database - raw'!$AP$7:$AP$494&lt;&gt;Dropdown!$AM$11)*(INDIRECT($Q101,TRUE)=$O101),'1. Database - raw'!BC$7:BE$494)),"")</f>
        <v/>
      </c>
      <c r="CB101" s="67" t="str">
        <f t="array" aca="1" ref="CB101" ca="1">IFERROR(IF(COUNT(IF(('1. Database - raw'!BC$7:BE$494&gt;0)*('1. Database - raw'!$AD$7:$AD$494=$A101)*('1. Database - raw'!$AP$7:$AP$494&lt;&gt;Dropdown!$AM$11)*(INDIRECT($Q101,TRUE)=$O101),'1. Database - raw'!BC$7:BE$494))&gt;0,COUNT(IF(('1. Database - raw'!BC$7:BE$494&gt;0)*('1. Database - raw'!$AD$7:$AD$494=$A101)*('1. Database - raw'!$AP$7:$AP$494&lt;&gt;Dropdown!$AM$11)*(INDIRECT($Q101,TRUE)=$O101),'1. Database - raw'!BC$7:BE$494)),""),"")</f>
        <v/>
      </c>
      <c r="CC101" s="107" t="str">
        <f t="shared" ca="1" si="373"/>
        <v/>
      </c>
      <c r="CD101" s="108" t="str">
        <f t="shared" ca="1" si="374"/>
        <v/>
      </c>
      <c r="CE101" s="108" t="str">
        <f t="shared" ca="1" si="375"/>
        <v/>
      </c>
      <c r="CF101" s="108" t="str">
        <f t="array" aca="1" ref="CF101" ca="1">IFERROR(AVERAGE(IF(('1. Database - raw'!BI$7:BK$494&gt;0)*('1. Database - raw'!$AD$7:$AD$494=$A101)*('1. Database - raw'!$AP$7:$AP$494&lt;&gt;Dropdown!$AM$11)*(INDIRECT($Q101,TRUE)=$O101),'1. Database - raw'!BI$7:BK$494)),"")</f>
        <v/>
      </c>
      <c r="CG101" s="272" t="str">
        <f t="array" aca="1" ref="CG101" ca="1">IFERROR(_xlfn.STDEV.S(IF(('1. Database - raw'!BI$7:BK$494&gt;0)*('1. Database - raw'!$AD$7:$AD$494=$A101)*('1. Database - raw'!$AP$7:$AP$494&lt;&gt;Dropdown!$AM$11)*(INDIRECT($Q101,TRUE)=$O101),'1. Database - raw'!BI$7:BK$494)),"")</f>
        <v/>
      </c>
      <c r="CH101" s="67" t="str">
        <f t="array" aca="1" ref="CH101" ca="1">IFERROR(IF(COUNT(IF(('1. Database - raw'!BI$7:BK$494&gt;0)*('1. Database - raw'!$AD$7:$AD$494=$A101)*('1. Database - raw'!$AP$7:$AP$494&lt;&gt;Dropdown!$AM$11)*(INDIRECT($Q101,TRUE)=$O101),'1. Database - raw'!BI$7:BK$494))&gt;0,COUNT(IF(('1. Database - raw'!BI$7:BK$494&gt;0)*('1. Database - raw'!$AD$7:$AD$494=$A101)*('1. Database - raw'!$AP$7:$AP$494&lt;&gt;Dropdown!$AM$11)*(INDIRECT($Q101,TRUE)=$O101),'1. Database - raw'!BI$7:BK$494)),""),"")</f>
        <v/>
      </c>
      <c r="CI101" s="66" t="str">
        <f t="shared" ca="1" si="211"/>
        <v/>
      </c>
      <c r="CJ101" s="64" t="str">
        <f t="shared" ca="1" si="212"/>
        <v/>
      </c>
      <c r="CK101" s="64" t="str">
        <f t="shared" ca="1" si="213"/>
        <v/>
      </c>
      <c r="CL101" s="64" t="str">
        <f t="array" aca="1" ref="CL101" ca="1">IFERROR(AVERAGE(IF(('1. Database - raw'!BO$7:BQ$494&gt;0)*('1. Database - raw'!$AD$7:$AD$494=$A101)*(INDIRECT($Q101,TRUE)=$O101),'1. Database - raw'!BO$7:BQ$494)),"")</f>
        <v/>
      </c>
      <c r="CM101" s="97" t="str">
        <f t="array" aca="1" ref="CM101" ca="1">IFERROR(_xlfn.STDEV.S(IF(('1. Database - raw'!BO$7:BQ$494&gt;0)*('1. Database - raw'!$AD$7:$AD$494=$A101)*(INDIRECT($Q101,TRUE)=$O101),'1. Database - raw'!BO$7:BQ$494)),"")</f>
        <v/>
      </c>
      <c r="CN101" s="67" t="str">
        <f t="array" aca="1" ref="CN101" ca="1">IFERROR(IF(COUNT(IF(('1. Database - raw'!BO$7:BQ$494&gt;0)*('1. Database - raw'!$AD$7:$AD$494=$A101)*(INDIRECT($Q101,TRUE)=$O101),'1. Database - raw'!BO$7:BQ$494))&gt;0,COUNT(IF(('1. Database - raw'!BO$7:BQ$494&gt;0)*('1. Database - raw'!$AD$7:$AD$494=$A101)*(INDIRECT($Q101,TRUE)=$O101),'1. Database - raw'!BO$7:BQ$494)),""),"")</f>
        <v/>
      </c>
      <c r="CO101" s="66" t="str">
        <f t="shared" ca="1" si="214"/>
        <v/>
      </c>
      <c r="CP101" s="64" t="str">
        <f t="shared" ca="1" si="215"/>
        <v/>
      </c>
      <c r="CQ101" s="64" t="str">
        <f t="shared" ca="1" si="216"/>
        <v/>
      </c>
      <c r="CR101" s="64" t="str">
        <f t="array" aca="1" ref="CR101" ca="1">IFERROR(AVERAGE(IF(('1. Database - raw'!BU$7:BW$494&gt;0)*('1. Database - raw'!$AD$7:$AD$494=$A101)*(INDIRECT($Q101,TRUE)=$O101),'1. Database - raw'!BU$7:BW$494)),"")</f>
        <v/>
      </c>
      <c r="CS101" s="97" t="str">
        <f t="array" aca="1" ref="CS101" ca="1">IFERROR(_xlfn.STDEV.S(IF(('1. Database - raw'!BU$7:BW$494&gt;0)*('1. Database - raw'!$AD$7:$AD$494=$A101)*(INDIRECT($Q101,TRUE)=$O101),'1. Database - raw'!BU$7:BW$494)),"")</f>
        <v/>
      </c>
      <c r="CT101" s="67" t="str">
        <f t="array" aca="1" ref="CT101" ca="1">IFERROR(IF(COUNT(IF(('1. Database - raw'!BU$7:BW$494&gt;0)*('1. Database - raw'!$AD$7:$AD$494=$A101)*(INDIRECT($Q101,TRUE)=$O101),'1. Database - raw'!BU$7:BW$494))&gt;0,COUNT(IF(('1. Database - raw'!BU$7:BW$494&gt;0)*('1. Database - raw'!$AD$7:$AD$494=$A101)*(INDIRECT($Q101,TRUE)=$O101),'1. Database - raw'!BU$7:BW$494)),""),"")</f>
        <v/>
      </c>
      <c r="CU101" s="66" t="str">
        <f t="shared" ca="1" si="217"/>
        <v/>
      </c>
      <c r="CV101" s="64" t="str">
        <f t="shared" ca="1" si="218"/>
        <v/>
      </c>
      <c r="CW101" s="64" t="str">
        <f t="shared" ca="1" si="219"/>
        <v/>
      </c>
      <c r="CX101" s="64" t="str">
        <f t="array" aca="1" ref="CX101" ca="1">IFERROR(AVERAGE(IF(('1. Database - raw'!CA$7:CC$494&gt;0)*('1. Database - raw'!$AD$7:$AD$494=$A101)*(INDIRECT($Q101,TRUE)=$O101),'1. Database - raw'!CA$7:CC$494)),"")</f>
        <v/>
      </c>
      <c r="CY101" s="97" t="str">
        <f t="array" aca="1" ref="CY101" ca="1">IFERROR(_xlfn.STDEV.S(IF(('1. Database - raw'!CA$7:CC$494&gt;0)*('1. Database - raw'!$AD$7:$AD$494=$A101)*(INDIRECT($Q101,TRUE)=$O101),'1. Database - raw'!CA$7:CC$494)),"")</f>
        <v/>
      </c>
      <c r="CZ101" s="67" t="str">
        <f t="array" aca="1" ref="CZ101" ca="1">IFERROR(IF(COUNT(IF(('1. Database - raw'!CA$7:CC$494&gt;0)*('1. Database - raw'!$AD$7:$AD$494=$A101)*(INDIRECT($Q101,TRUE)=$O101),'1. Database - raw'!CA$7:CC$494))&gt;0,COUNT(IF(('1. Database - raw'!CA$7:CC$494&gt;0)*('1. Database - raw'!$AD$7:$AD$494=$A101)*(INDIRECT($Q101,TRUE)=$O101),'1. Database - raw'!CA$7:CC$494)),""),"")</f>
        <v/>
      </c>
      <c r="DA101" s="66" t="str">
        <f t="shared" ca="1" si="220"/>
        <v/>
      </c>
      <c r="DB101" s="64" t="str">
        <f t="shared" ca="1" si="221"/>
        <v/>
      </c>
      <c r="DC101" s="64" t="str">
        <f t="shared" ca="1" si="222"/>
        <v/>
      </c>
      <c r="DD101" s="64" t="str">
        <f t="array" aca="1" ref="DD101" ca="1">IFERROR(AVERAGE(IF(('1. Database - raw'!CG$7:CI$494&gt;0)*('1. Database - raw'!$AD$7:$AD$494=$A101)*(INDIRECT($Q101,TRUE)=$O101),'1. Database - raw'!CG$7:CI$494)),"")</f>
        <v/>
      </c>
      <c r="DE101" s="97" t="str">
        <f t="array" aca="1" ref="DE101" ca="1">IFERROR(_xlfn.STDEV.S(IF(('1. Database - raw'!CG$7:CI$494&gt;0)*('1. Database - raw'!$AD$7:$AD$494=$A101)*(INDIRECT($Q101,TRUE)=$O101),'1. Database - raw'!CG$7:CI$494)),"")</f>
        <v/>
      </c>
      <c r="DF101" s="67" t="str">
        <f t="array" aca="1" ref="DF101" ca="1">IFERROR(IF(COUNT(IF(('1. Database - raw'!CG$7:CI$494&gt;0)*('1. Database - raw'!$AD$7:$AD$494=$A101)*(INDIRECT($Q101,TRUE)=$O101),'1. Database - raw'!CG$7:CI$494))&gt;0,COUNT(IF(('1. Database - raw'!CG$7:CI$494&gt;0)*('1. Database - raw'!$AD$7:$AD$494=$A101)*(INDIRECT($Q101,TRUE)=$O101),'1. Database - raw'!CG$7:CI$494)),""),"")</f>
        <v/>
      </c>
      <c r="DG101" s="66" t="str">
        <f t="shared" ca="1" si="223"/>
        <v/>
      </c>
      <c r="DH101" s="64" t="str">
        <f t="shared" ca="1" si="224"/>
        <v/>
      </c>
      <c r="DI101" s="64" t="str">
        <f t="shared" ca="1" si="225"/>
        <v/>
      </c>
      <c r="DJ101" s="64" t="str">
        <f t="array" aca="1" ref="DJ101" ca="1">IFERROR(AVERAGE(IF(('1. Database - raw'!CM$7:CO$494&gt;0)*('1. Database - raw'!$AD$7:$AD$494=$A101)*(INDIRECT($Q101,TRUE)=$O101),'1. Database - raw'!CM$7:CO$494)),"")</f>
        <v/>
      </c>
      <c r="DK101" s="97" t="str">
        <f t="array" aca="1" ref="DK101" ca="1">IFERROR(_xlfn.STDEV.S(IF(('1. Database - raw'!CM$7:CO$494&gt;0)*('1. Database - raw'!$AD$7:$AD$494=$A101)*(INDIRECT($Q101,TRUE)=$O101),'1. Database - raw'!CM$7:CO$494)),"")</f>
        <v/>
      </c>
      <c r="DL101" s="67" t="str">
        <f t="array" aca="1" ref="DL101" ca="1">IFERROR(IF(COUNT(IF(('1. Database - raw'!CM$7:CO$494&gt;0)*('1. Database - raw'!$AD$7:$AD$494=$A101)*(INDIRECT($Q101,TRUE)=$O101),'1. Database - raw'!CM$7:CO$494))&gt;0,COUNT(IF(('1. Database - raw'!CM$7:CO$494&gt;0)*('1. Database - raw'!$AD$7:$AD$494=$A101)*(INDIRECT($Q101,TRUE)=$O101),'1. Database - raw'!CM$7:CO$494)),""),"")</f>
        <v/>
      </c>
      <c r="DM101" s="66" t="str">
        <f t="shared" ca="1" si="226"/>
        <v/>
      </c>
      <c r="DN101" s="64" t="str">
        <f t="shared" ca="1" si="227"/>
        <v/>
      </c>
      <c r="DO101" s="64" t="str">
        <f t="shared" ca="1" si="228"/>
        <v/>
      </c>
      <c r="DP101" s="64" t="str">
        <f t="array" aca="1" ref="DP101" ca="1">IFERROR(AVERAGE(IF(('1. Database - raw'!CS$7:CU$494&gt;0)*('1. Database - raw'!$AD$7:$AD$494=$A101)*(INDIRECT($Q101,TRUE)=$O101),'1. Database - raw'!CS$7:CU$494)),"")</f>
        <v/>
      </c>
      <c r="DQ101" s="97" t="str">
        <f t="array" aca="1" ref="DQ101" ca="1">IFERROR(_xlfn.STDEV.S(IF(('1. Database - raw'!CS$7:CU$494&gt;0)*('1. Database - raw'!$AD$7:$AD$494=$A101)*(INDIRECT($Q101,TRUE)=$O101),'1. Database - raw'!CS$7:CU$494)),"")</f>
        <v/>
      </c>
      <c r="DR101" s="67" t="str">
        <f t="array" aca="1" ref="DR101" ca="1">IFERROR(IF(COUNT(IF(('1. Database - raw'!CS$7:CU$494&gt;0)*('1. Database - raw'!$AD$7:$AD$494=$A101)*(INDIRECT($Q101,TRUE)=$O101),'1. Database - raw'!CS$7:CU$494))&gt;0,COUNT(IF(('1. Database - raw'!CS$7:CU$494&gt;0)*('1. Database - raw'!$AD$7:$AD$494=$A101)*(INDIRECT($Q101,TRUE)=$O101),'1. Database - raw'!CS$7:CU$494)),""),"")</f>
        <v/>
      </c>
      <c r="DS101" s="66" t="str">
        <f t="shared" ca="1" si="229"/>
        <v/>
      </c>
      <c r="DT101" s="64" t="str">
        <f t="shared" ca="1" si="230"/>
        <v/>
      </c>
      <c r="DU101" s="64" t="str">
        <f t="shared" ca="1" si="231"/>
        <v/>
      </c>
      <c r="DV101" s="64" t="str">
        <f t="array" aca="1" ref="DV101" ca="1">IFERROR(AVERAGE(IF(('1. Database - raw'!CY$7:DA$494&gt;0)*('1. Database - raw'!$AD$7:$AD$494=$A101)*(INDIRECT($Q101,TRUE)=$O101),'1. Database - raw'!CY$7:DA$494)),"")</f>
        <v/>
      </c>
      <c r="DW101" s="97" t="str">
        <f t="array" aca="1" ref="DW101" ca="1">IFERROR(_xlfn.STDEV.S(IF(('1. Database - raw'!CY$7:DA$494&gt;0)*('1. Database - raw'!$AD$7:$AD$494=$A101)*(INDIRECT($Q101,TRUE)=$O101),'1. Database - raw'!CY$7:DA$494)),"")</f>
        <v/>
      </c>
      <c r="DX101" s="67" t="str">
        <f t="array" aca="1" ref="DX101" ca="1">IFERROR(IF(COUNT(IF(('1. Database - raw'!CY$7:DA$494&gt;0)*('1. Database - raw'!$AD$7:$AD$494=$A101)*(INDIRECT($Q101,TRUE)=$O101),'1. Database - raw'!CY$7:DA$494))&gt;0,COUNT(IF(('1. Database - raw'!CY$7:DA$494&gt;0)*('1. Database - raw'!$AD$7:$AD$494=$A101)*(INDIRECT($Q101,TRUE)=$O101),'1. Database - raw'!CY$7:DA$494)),""),"")</f>
        <v/>
      </c>
      <c r="DY101" s="66" t="str">
        <f t="shared" ca="1" si="232"/>
        <v/>
      </c>
      <c r="DZ101" s="64" t="str">
        <f t="shared" ca="1" si="233"/>
        <v/>
      </c>
      <c r="EA101" s="64" t="str">
        <f t="shared" ca="1" si="234"/>
        <v/>
      </c>
      <c r="EB101" s="64" t="str">
        <f t="array" aca="1" ref="EB101" ca="1">IFERROR(AVERAGE(IF(('1. Database - raw'!DE$7:DG$494&gt;0)*('1. Database - raw'!$AD$7:$AD$494=$A101)*(INDIRECT($Q101,TRUE)=$O101),'1. Database - raw'!DE$7:DG$494)),"")</f>
        <v/>
      </c>
      <c r="EC101" s="97" t="str">
        <f t="array" aca="1" ref="EC101" ca="1">IFERROR(_xlfn.STDEV.S(IF(('1. Database - raw'!DE$7:DG$494&gt;0)*('1. Database - raw'!$AD$7:$AD$494=$A101)*(INDIRECT($Q101,TRUE)=$O101),'1. Database - raw'!DE$7:DG$494)),"")</f>
        <v/>
      </c>
      <c r="ED101" s="67" t="str">
        <f t="array" aca="1" ref="ED101" ca="1">IFERROR(IF(COUNT(IF(('1. Database - raw'!DE$7:DG$494&gt;0)*('1. Database - raw'!$AD$7:$AD$494=$A101)*(INDIRECT($Q101,TRUE)=$O101),'1. Database - raw'!DE$7:DG$494))&gt;0,COUNT(IF(('1. Database - raw'!DE$7:DG$494&gt;0)*('1. Database - raw'!$AD$7:$AD$494=$A101)*(INDIRECT($Q101,TRUE)=$O101),'1. Database - raw'!DE$7:DG$494)),""),"")</f>
        <v/>
      </c>
      <c r="EE101" s="107" t="str">
        <f t="shared" ca="1" si="235"/>
        <v/>
      </c>
      <c r="EF101" s="108" t="str">
        <f t="shared" ca="1" si="236"/>
        <v/>
      </c>
      <c r="EG101" s="108" t="str">
        <f t="shared" ca="1" si="237"/>
        <v/>
      </c>
      <c r="EH101" s="108" t="str">
        <f t="array" aca="1" ref="EH101" ca="1">IFERROR(AVERAGE(IF(('1. Database - raw'!DK$7:DM$494&gt;0)*('1. Database - raw'!$AD$7:$AD$494=$A101)*(INDIRECT($Q101,TRUE)=$O101),'1. Database - raw'!DK$7:DM$494)),"")</f>
        <v/>
      </c>
      <c r="EI101" s="272" t="str">
        <f t="array" aca="1" ref="EI101" ca="1">IFERROR(_xlfn.STDEV.S(IF(('1. Database - raw'!DK$7:DM$494&gt;0)*('1. Database - raw'!$AD$7:$AD$494=$A101)*(INDIRECT($Q101,TRUE)=$O101),'1. Database - raw'!DK$7:DM$494)),"")</f>
        <v/>
      </c>
      <c r="EJ101" s="67" t="str">
        <f t="array" aca="1" ref="EJ101" ca="1">IFERROR(IF(COUNT(IF(('1. Database - raw'!DK$7:DM$494&gt;0)*('1. Database - raw'!$AD$7:$AD$494=$A101)*(INDIRECT($Q101,TRUE)=$O101),'1. Database - raw'!DK$7:DM$494))&gt;0,COUNT(IF(('1. Database - raw'!DK$7:DM$494&gt;0)*('1. Database - raw'!$AD$7:$AD$494=$A101)*(INDIRECT($Q101,TRUE)=$O101),'1. Database - raw'!DK$7:DM$494)),""),"")</f>
        <v/>
      </c>
      <c r="EK101" s="66" t="str">
        <f t="shared" ca="1" si="238"/>
        <v/>
      </c>
      <c r="EL101" s="64" t="str">
        <f t="shared" ca="1" si="239"/>
        <v/>
      </c>
      <c r="EM101" s="64" t="str">
        <f t="shared" ca="1" si="240"/>
        <v/>
      </c>
      <c r="EN101" s="64" t="str">
        <f t="array" aca="1" ref="EN101" ca="1">IFERROR(AVERAGE(IF(('1. Database - raw'!DQ$7:DS$494&gt;0)*('1. Database - raw'!$AD$7:$AD$494=$A101)*(INDIRECT($Q101,TRUE)=$O101),'1. Database - raw'!DQ$7:DS$494)),"")</f>
        <v/>
      </c>
      <c r="EO101" s="97" t="str">
        <f t="array" aca="1" ref="EO101" ca="1">IFERROR(_xlfn.STDEV.S(IF(('1. Database - raw'!DQ$7:DS$494&gt;0)*('1. Database - raw'!$AD$7:$AD$494=$A101)*(INDIRECT($Q101,TRUE)=$O101),'1. Database - raw'!DQ$7:DS$494)),"")</f>
        <v/>
      </c>
      <c r="EP101" s="67" t="str">
        <f t="array" aca="1" ref="EP101" ca="1">IFERROR(IF(COUNT(IF(('1. Database - raw'!DQ$7:DS$494&gt;0)*('1. Database - raw'!$AD$7:$AD$494=$A101)*(INDIRECT($Q101,TRUE)=$O101),'1. Database - raw'!DQ$7:DS$494))&gt;0,COUNT(IF(('1. Database - raw'!DQ$7:DS$494&gt;0)*('1. Database - raw'!$AD$7:$AD$494=$A101)*(INDIRECT($Q101,TRUE)=$O101),'1. Database - raw'!DQ$7:DS$494)),""),"")</f>
        <v/>
      </c>
      <c r="EQ101" s="66" t="str">
        <f t="shared" ca="1" si="241"/>
        <v/>
      </c>
      <c r="ER101" s="64" t="str">
        <f t="shared" ca="1" si="242"/>
        <v/>
      </c>
      <c r="ES101" s="64" t="str">
        <f t="shared" ca="1" si="243"/>
        <v/>
      </c>
      <c r="ET101" s="64" t="str">
        <f t="array" aca="1" ref="ET101" ca="1">IFERROR(AVERAGE(IF(('1. Database - raw'!DW$7:DY$494&gt;0)*('1. Database - raw'!$AD$7:$AD$494=$A101)*(INDIRECT($Q101,TRUE)=$O101),'1. Database - raw'!DW$7:DY$494)),"")</f>
        <v/>
      </c>
      <c r="EU101" s="97" t="str">
        <f t="array" aca="1" ref="EU101" ca="1">IFERROR(_xlfn.STDEV.S(IF(('1. Database - raw'!DW$7:DY$494&gt;0)*('1. Database - raw'!$AD$7:$AD$494=$A101)*(INDIRECT($Q101,TRUE)=$O101),'1. Database - raw'!DW$7:DY$494)),"")</f>
        <v/>
      </c>
      <c r="EV101" s="67" t="str">
        <f t="array" aca="1" ref="EV101" ca="1">IFERROR(IF(COUNT(IF(('1. Database - raw'!DW$7:DY$494&gt;0)*('1. Database - raw'!$AD$7:$AD$494=$A101)*(INDIRECT($Q101,TRUE)=$O101),'1. Database - raw'!DW$7:DY$494))&gt;0,COUNT(IF(('1. Database - raw'!DW$7:DY$494&gt;0)*('1. Database - raw'!$AD$7:$AD$494=$A101)*(INDIRECT($Q101,TRUE)=$O101),'1. Database - raw'!DW$7:DY$494)),""),"")</f>
        <v/>
      </c>
      <c r="EW101" s="66" t="str">
        <f t="shared" ca="1" si="244"/>
        <v/>
      </c>
      <c r="EX101" s="64" t="str">
        <f t="shared" ca="1" si="245"/>
        <v/>
      </c>
      <c r="EY101" s="64" t="str">
        <f t="shared" ca="1" si="246"/>
        <v/>
      </c>
      <c r="EZ101" s="64" t="str">
        <f t="array" aca="1" ref="EZ101" ca="1">IFERROR(AVERAGE(IF(('1. Database - raw'!EC$7:EE$494&gt;0)*('1. Database - raw'!$AD$7:$AD$494=$A101)*(INDIRECT($Q101,TRUE)=$O101),'1. Database - raw'!EC$7:EE$494)),"")</f>
        <v/>
      </c>
      <c r="FA101" s="97" t="str">
        <f t="array" aca="1" ref="FA101" ca="1">IFERROR(_xlfn.STDEV.S(IF(('1. Database - raw'!EC$7:EE$494&gt;0)*('1. Database - raw'!$AD$7:$AD$494=$A101)*(INDIRECT($Q101,TRUE)=$O101),'1. Database - raw'!EC$7:EE$494)),"")</f>
        <v/>
      </c>
      <c r="FB101" s="67" t="str">
        <f t="array" aca="1" ref="FB101" ca="1">IFERROR(IF(COUNT(IF(('1. Database - raw'!EC$7:EE$494&gt;0)*('1. Database - raw'!$AD$7:$AD$494=$A101)*(INDIRECT($Q101,TRUE)=$O101),'1. Database - raw'!EC$7:EE$494))&gt;0,COUNT(IF(('1. Database - raw'!EC$7:EE$494&gt;0)*('1. Database - raw'!$AD$7:$AD$494=$A101)*(INDIRECT($Q101,TRUE)=$O101),'1. Database - raw'!EC$7:EE$494)),""),"")</f>
        <v/>
      </c>
      <c r="FC101" s="66" t="str">
        <f t="shared" ca="1" si="247"/>
        <v/>
      </c>
      <c r="FD101" s="64" t="str">
        <f t="shared" ca="1" si="248"/>
        <v/>
      </c>
      <c r="FE101" s="64" t="str">
        <f t="shared" ca="1" si="249"/>
        <v/>
      </c>
      <c r="FF101" s="64" t="str">
        <f t="array" aca="1" ref="FF101" ca="1">IFERROR(AVERAGE(IF(('1. Database - raw'!EI$7:EK$494&gt;0)*('1. Database - raw'!$AD$7:$AD$494=$A101)*(INDIRECT($Q101,TRUE)=$O101),'1. Database - raw'!EI$7:EK$494)),"")</f>
        <v/>
      </c>
      <c r="FG101" s="97" t="str">
        <f t="array" aca="1" ref="FG101" ca="1">IFERROR(_xlfn.STDEV.S(IF(('1. Database - raw'!EI$7:EK$494&gt;0)*('1. Database - raw'!$AD$7:$AD$494=$A101)*(INDIRECT($Q101,TRUE)=$O101),'1. Database - raw'!EI$7:EK$494)),"")</f>
        <v/>
      </c>
      <c r="FH101" s="67" t="str">
        <f t="array" aca="1" ref="FH101" ca="1">IFERROR(IF(COUNT(IF(('1. Database - raw'!EI$7:EK$494&gt;0)*('1. Database - raw'!$AD$7:$AD$494=$A101)*(INDIRECT($Q101,TRUE)=$O101),'1. Database - raw'!EI$7:EK$494))&gt;0,COUNT(IF(('1. Database - raw'!EI$7:EK$494&gt;0)*('1. Database - raw'!$AD$7:$AD$494=$A101)*(INDIRECT($Q101,TRUE)=$O101),'1. Database - raw'!EI$7:EK$494)),""),"")</f>
        <v/>
      </c>
      <c r="FI101" s="66" t="str">
        <f t="shared" ca="1" si="250"/>
        <v/>
      </c>
      <c r="FJ101" s="64" t="str">
        <f t="shared" ca="1" si="251"/>
        <v/>
      </c>
      <c r="FK101" s="64" t="str">
        <f t="shared" ca="1" si="252"/>
        <v/>
      </c>
      <c r="FL101" s="64" t="str">
        <f t="array" aca="1" ref="FL101" ca="1">IFERROR(AVERAGE(IF(('1. Database - raw'!EO$7:EQ$494&gt;0)*('1. Database - raw'!$AD$7:$AD$494=$A101)*(INDIRECT($Q101,TRUE)=$O101),'1. Database - raw'!EO$7:EQ$494)),"")</f>
        <v/>
      </c>
      <c r="FM101" s="97" t="str">
        <f t="array" aca="1" ref="FM101" ca="1">IFERROR(_xlfn.STDEV.S(IF(('1. Database - raw'!EO$7:EQ$494&gt;0)*('1. Database - raw'!$AD$7:$AD$494=$A101)*(INDIRECT($Q101,TRUE)=$O101),'1. Database - raw'!EO$7:EQ$494)),"")</f>
        <v/>
      </c>
      <c r="FN101" s="67" t="str">
        <f t="array" aca="1" ref="FN101" ca="1">IFERROR(IF(COUNT(IF(('1. Database - raw'!EO$7:EQ$494&gt;0)*('1. Database - raw'!$AD$7:$AD$494=$A101)*(INDIRECT($Q101,TRUE)=$O101),'1. Database - raw'!EO$7:EQ$494))&gt;0,COUNT(IF(('1. Database - raw'!EO$7:EQ$494&gt;0)*('1. Database - raw'!$AD$7:$AD$494=$A101)*(INDIRECT($Q101,TRUE)=$O101),'1. Database - raw'!EO$7:EQ$494)),""),"")</f>
        <v/>
      </c>
      <c r="FO101" s="66" t="str">
        <f t="shared" ca="1" si="253"/>
        <v/>
      </c>
      <c r="FP101" s="64" t="str">
        <f t="shared" ca="1" si="254"/>
        <v/>
      </c>
      <c r="FQ101" s="64" t="str">
        <f t="shared" ca="1" si="255"/>
        <v/>
      </c>
      <c r="FR101" s="64" t="str">
        <f t="array" aca="1" ref="FR101" ca="1">IFERROR(AVERAGE(IF(('1. Database - raw'!EU$7:EW$494&gt;0)*('1. Database - raw'!$AD$7:$AD$494=$A101)*(INDIRECT($Q101,TRUE)=$O101),'1. Database - raw'!EU$7:EW$494)),"")</f>
        <v/>
      </c>
      <c r="FS101" s="97" t="str">
        <f t="array" aca="1" ref="FS101" ca="1">IFERROR(_xlfn.STDEV.S(IF(('1. Database - raw'!EU$7:EW$494&gt;0)*('1. Database - raw'!$AD$7:$AD$494=$A101)*(INDIRECT($Q101,TRUE)=$O101),'1. Database - raw'!EU$7:EW$494)),"")</f>
        <v/>
      </c>
      <c r="FT101" s="67" t="str">
        <f t="array" aca="1" ref="FT101" ca="1">IFERROR(IF(COUNT(IF(('1. Database - raw'!EU$7:EW$494&gt;0)*('1. Database - raw'!$AD$7:$AD$494=$A101)*(INDIRECT($Q101,TRUE)=$O101),'1. Database - raw'!EU$7:EW$494))&gt;0,COUNT(IF(('1. Database - raw'!EU$7:EW$494&gt;0)*('1. Database - raw'!$AD$7:$AD$494=$A101)*(INDIRECT($Q101,TRUE)=$O101),'1. Database - raw'!EU$7:EW$494)),""),"")</f>
        <v/>
      </c>
      <c r="FU101" s="66" t="str">
        <f t="shared" ca="1" si="256"/>
        <v/>
      </c>
      <c r="FV101" s="64" t="str">
        <f t="shared" ca="1" si="257"/>
        <v/>
      </c>
      <c r="FW101" s="64" t="str">
        <f t="shared" ca="1" si="258"/>
        <v/>
      </c>
      <c r="FX101" s="64" t="str">
        <f t="array" aca="1" ref="FX101" ca="1">IFERROR(AVERAGE(IF(('1. Database - raw'!FA$7:FC$494&gt;0)*('1. Database - raw'!$AD$7:$AD$494=$A101)*(INDIRECT($Q101,TRUE)=$O101),'1. Database - raw'!FA$7:FC$494)),"")</f>
        <v/>
      </c>
      <c r="FY101" s="97" t="str">
        <f t="array" aca="1" ref="FY101" ca="1">IFERROR(_xlfn.STDEV.S(IF(('1. Database - raw'!FA$7:FC$494&gt;0)*('1. Database - raw'!$AD$7:$AD$494=$A101)*(INDIRECT($Q101,TRUE)=$O101),'1. Database - raw'!FA$7:FC$494)),"")</f>
        <v/>
      </c>
      <c r="FZ101" s="67" t="str">
        <f t="array" aca="1" ref="FZ101" ca="1">IFERROR(IF(COUNT(IF(('1. Database - raw'!FA$7:FC$494&gt;0)*('1. Database - raw'!$AD$7:$AD$494=$A101)*(INDIRECT($Q101,TRUE)=$O101),'1. Database - raw'!FA$7:FC$494))&gt;0,COUNT(IF(('1. Database - raw'!FA$7:FC$494&gt;0)*('1. Database - raw'!$AD$7:$AD$494=$A101)*(INDIRECT($Q101,TRUE)=$O101),'1. Database - raw'!FA$7:FC$494)),""),"")</f>
        <v/>
      </c>
      <c r="GA101" s="66" t="str">
        <f t="shared" ca="1" si="259"/>
        <v/>
      </c>
      <c r="GB101" s="64" t="str">
        <f t="shared" ca="1" si="260"/>
        <v/>
      </c>
      <c r="GC101" s="64" t="str">
        <f t="shared" ca="1" si="261"/>
        <v/>
      </c>
      <c r="GD101" s="64" t="str">
        <f t="array" aca="1" ref="GD101" ca="1">IFERROR(AVERAGE(IF(('1. Database - raw'!FG$7:FI$494&gt;0)*('1. Database - raw'!$AD$7:$AD$494=$A101)*(INDIRECT($Q101,TRUE)=$O101),'1. Database - raw'!FG$7:FI$494)),"")</f>
        <v/>
      </c>
      <c r="GE101" s="97" t="str">
        <f t="array" aca="1" ref="GE101" ca="1">IFERROR(_xlfn.STDEV.S(IF(('1. Database - raw'!FG$7:FI$494&gt;0)*('1. Database - raw'!$AD$7:$AD$494=$A101)*(INDIRECT($Q101,TRUE)=$O101),'1. Database - raw'!FG$7:FI$494)),"")</f>
        <v/>
      </c>
      <c r="GF101" s="67" t="str">
        <f t="array" aca="1" ref="GF101" ca="1">IFERROR(IF(COUNT(IF(('1. Database - raw'!FG$7:FI$494&gt;0)*('1. Database - raw'!$AD$7:$AD$494=$A101)*(INDIRECT($Q101,TRUE)=$O101),'1. Database - raw'!FG$7:FI$494))&gt;0,COUNT(IF(('1. Database - raw'!FG$7:FI$494&gt;0)*('1. Database - raw'!$AD$7:$AD$494=$A101)*(INDIRECT($Q101,TRUE)=$O101),'1. Database - raw'!FG$7:FI$494)),""),"")</f>
        <v/>
      </c>
      <c r="GG101" s="66" t="str">
        <f t="shared" ca="1" si="262"/>
        <v/>
      </c>
      <c r="GH101" s="64" t="str">
        <f t="shared" ca="1" si="263"/>
        <v/>
      </c>
      <c r="GI101" s="64" t="str">
        <f t="shared" ca="1" si="264"/>
        <v/>
      </c>
      <c r="GJ101" s="64" t="str">
        <f t="array" aca="1" ref="GJ101" ca="1">IFERROR(AVERAGE(IF(('1. Database - raw'!FM$7:FO$494&gt;0)*('1. Database - raw'!$AD$7:$AD$494=$A101)*(INDIRECT($Q101,TRUE)=$O101),'1. Database - raw'!FM$7:FO$494)),"")</f>
        <v/>
      </c>
      <c r="GK101" s="97" t="str">
        <f t="array" aca="1" ref="GK101" ca="1">IFERROR(_xlfn.STDEV.S(IF(('1. Database - raw'!FM$7:FO$494&gt;0)*('1. Database - raw'!$AD$7:$AD$494=$A101)*(INDIRECT($Q101,TRUE)=$O101),'1. Database - raw'!FM$7:FO$494)),"")</f>
        <v/>
      </c>
      <c r="GL101" s="67" t="str">
        <f t="array" aca="1" ref="GL101" ca="1">IFERROR(IF(COUNT(IF(('1. Database - raw'!FM$7:FO$494&gt;0)*('1. Database - raw'!$AD$7:$AD$494=$A101)*(INDIRECT($Q101,TRUE)=$O101),'1. Database - raw'!FM$7:FO$494))&gt;0,COUNT(IF(('1. Database - raw'!FM$7:FO$494&gt;0)*('1. Database - raw'!$AD$7:$AD$494=$A101)*(INDIRECT($Q101,TRUE)=$O101),'1. Database - raw'!FM$7:FO$494)),""),"")</f>
        <v/>
      </c>
      <c r="GM101" s="66" t="str">
        <f t="shared" ca="1" si="265"/>
        <v/>
      </c>
      <c r="GN101" s="64" t="str">
        <f t="shared" ca="1" si="266"/>
        <v/>
      </c>
      <c r="GO101" s="64" t="str">
        <f t="shared" ca="1" si="267"/>
        <v/>
      </c>
      <c r="GP101" s="64" t="str">
        <f t="array" aca="1" ref="GP101" ca="1">IFERROR(AVERAGE(IF(('1. Database - raw'!FS$7:FU$494&gt;0)*('1. Database - raw'!$AD$7:$AD$494=$A101)*(INDIRECT($Q101,TRUE)=$O101),'1. Database - raw'!FS$7:FU$494)),"")</f>
        <v/>
      </c>
      <c r="GQ101" s="97" t="str">
        <f t="array" aca="1" ref="GQ101" ca="1">IFERROR(_xlfn.STDEV.S(IF(('1. Database - raw'!FS$7:FU$494&gt;0)*('1. Database - raw'!$AD$7:$AD$494=$A101)*(INDIRECT($Q101,TRUE)=$O101),'1. Database - raw'!FS$7:FU$494)),"")</f>
        <v/>
      </c>
      <c r="GR101" s="67" t="str">
        <f t="array" aca="1" ref="GR101" ca="1">IFERROR(IF(COUNT(IF(('1. Database - raw'!FS$7:FU$494&gt;0)*('1. Database - raw'!$AD$7:$AD$494=$A101)*(INDIRECT($Q101,TRUE)=$O101),'1. Database - raw'!FS$7:FU$494))&gt;0,COUNT(IF(('1. Database - raw'!FS$7:FU$494&gt;0)*('1. Database - raw'!$AD$7:$AD$494=$A101)*(INDIRECT($Q101,TRUE)=$O101),'1. Database - raw'!FS$7:FU$494)),""),"")</f>
        <v/>
      </c>
      <c r="GS101" s="66" t="str">
        <f t="shared" ca="1" si="268"/>
        <v/>
      </c>
      <c r="GT101" s="64" t="str">
        <f t="shared" ca="1" si="269"/>
        <v/>
      </c>
      <c r="GU101" s="64" t="str">
        <f t="shared" ca="1" si="270"/>
        <v/>
      </c>
      <c r="GV101" s="64" t="str">
        <f t="array" aca="1" ref="GV101" ca="1">IFERROR(AVERAGE(IF(('1. Database - raw'!FY$7:GA$494&gt;0)*('1. Database - raw'!$AD$7:$AD$494=$A101)*(INDIRECT($Q101,TRUE)=$O101),'1. Database - raw'!FY$7:GA$494)),"")</f>
        <v/>
      </c>
      <c r="GW101" s="97" t="str">
        <f t="array" aca="1" ref="GW101" ca="1">IFERROR(_xlfn.STDEV.S(IF(('1. Database - raw'!FY$7:GA$494&gt;0)*('1. Database - raw'!$AD$7:$AD$494=$A101)*(INDIRECT($Q101,TRUE)=$O101),'1. Database - raw'!FY$7:GA$494)),"")</f>
        <v/>
      </c>
      <c r="GX101" s="67" t="str">
        <f t="array" aca="1" ref="GX101" ca="1">IFERROR(IF(COUNT(IF(('1. Database - raw'!FY$7:GA$494&gt;0)*('1. Database - raw'!$AD$7:$AD$494=$A101)*(INDIRECT($Q101,TRUE)=$O101),'1. Database - raw'!FY$7:GA$494))&gt;0,COUNT(IF(('1. Database - raw'!FY$7:GA$494&gt;0)*('1. Database - raw'!$AD$7:$AD$494=$A101)*(INDIRECT($Q101,TRUE)=$O101),'1. Database - raw'!FY$7:GA$494)),""),"")</f>
        <v/>
      </c>
      <c r="GY101" s="66" t="str">
        <f t="shared" ca="1" si="271"/>
        <v/>
      </c>
      <c r="GZ101" s="64" t="str">
        <f t="shared" ca="1" si="272"/>
        <v/>
      </c>
      <c r="HA101" s="64" t="str">
        <f t="shared" ca="1" si="273"/>
        <v/>
      </c>
      <c r="HB101" s="64" t="str">
        <f t="array" aca="1" ref="HB101" ca="1">IFERROR(AVERAGE(IF(('1. Database - raw'!GE$7:GG$494&gt;0)*('1. Database - raw'!$AD$7:$AD$494=$A101)*(INDIRECT($Q101,TRUE)=$O101),'1. Database - raw'!GE$7:GG$494)),"")</f>
        <v/>
      </c>
      <c r="HC101" s="97" t="str">
        <f t="array" aca="1" ref="HC101" ca="1">IFERROR(_xlfn.STDEV.S(IF(('1. Database - raw'!GE$7:GG$494&gt;0)*('1. Database - raw'!$AD$7:$AD$494=$A101)*(INDIRECT($Q101,TRUE)=$O101),'1. Database - raw'!GE$7:GG$494)),"")</f>
        <v/>
      </c>
      <c r="HD101" s="67" t="str">
        <f t="array" aca="1" ref="HD101" ca="1">IFERROR(IF(COUNT(IF(('1. Database - raw'!GE$7:GG$494&gt;0)*('1. Database - raw'!$AD$7:$AD$494=$A101)*(INDIRECT($Q101,TRUE)=$O101),'1. Database - raw'!GE$7:GG$494))&gt;0,COUNT(IF(('1. Database - raw'!GE$7:GG$494&gt;0)*('1. Database - raw'!$AD$7:$AD$494=$A101)*(INDIRECT($Q101,TRUE)=$O101),'1. Database - raw'!GE$7:GG$494)),""),"")</f>
        <v/>
      </c>
      <c r="HE101" s="66" t="str">
        <f t="shared" ca="1" si="274"/>
        <v/>
      </c>
      <c r="HF101" s="64" t="str">
        <f t="shared" ca="1" si="275"/>
        <v/>
      </c>
      <c r="HG101" s="64" t="str">
        <f t="shared" ca="1" si="276"/>
        <v/>
      </c>
      <c r="HH101" s="64" t="str">
        <f t="array" aca="1" ref="HH101" ca="1">IFERROR(AVERAGE(IF(('1. Database - raw'!GK$7:GM$494&gt;0)*('1. Database - raw'!$AD$7:$AD$494=$A101)*(INDIRECT($Q101,TRUE)=$O101),'1. Database - raw'!GK$7:GM$494)),"")</f>
        <v/>
      </c>
      <c r="HI101" s="97" t="str">
        <f t="array" aca="1" ref="HI101" ca="1">IFERROR(_xlfn.STDEV.S(IF(('1. Database - raw'!GK$7:GM$494&gt;0)*('1. Database - raw'!$AD$7:$AD$494=$A101)*(INDIRECT($Q101,TRUE)=$O101),'1. Database - raw'!GK$7:GM$494)),"")</f>
        <v/>
      </c>
      <c r="HJ101" s="67" t="str">
        <f t="array" aca="1" ref="HJ101" ca="1">IFERROR(IF(COUNT(IF(('1. Database - raw'!GK$7:GM$494&gt;0)*('1. Database - raw'!$AD$7:$AD$494=$A101)*(INDIRECT($Q101,TRUE)=$O101),'1. Database - raw'!GK$7:GM$494))&gt;0,COUNT(IF(('1. Database - raw'!GK$7:GM$494&gt;0)*('1. Database - raw'!$AD$7:$AD$494=$A101)*(INDIRECT($Q101,TRUE)=$O101),'1. Database - raw'!GK$7:GM$494)),""),"")</f>
        <v/>
      </c>
      <c r="HK101" s="66" t="str">
        <f t="shared" ca="1" si="277"/>
        <v/>
      </c>
      <c r="HL101" s="64" t="str">
        <f t="shared" ca="1" si="278"/>
        <v/>
      </c>
      <c r="HM101" s="64" t="str">
        <f t="shared" ca="1" si="279"/>
        <v/>
      </c>
      <c r="HN101" s="64" t="str">
        <f t="array" aca="1" ref="HN101" ca="1">IFERROR(AVERAGE(IF(('1. Database - raw'!GQ$7:GS$494&gt;0)*('1. Database - raw'!$AD$7:$AD$494=$A101)*(INDIRECT($Q101,TRUE)=$O101),'1. Database - raw'!GQ$7:GS$494)),"")</f>
        <v/>
      </c>
      <c r="HO101" s="97" t="str">
        <f t="array" aca="1" ref="HO101" ca="1">IFERROR(_xlfn.STDEV.S(IF(('1. Database - raw'!GQ$7:GS$494&gt;0)*('1. Database - raw'!$AD$7:$AD$494=$A101)*(INDIRECT($Q101,TRUE)=$O101),'1. Database - raw'!GQ$7:GS$494)),"")</f>
        <v/>
      </c>
      <c r="HP101" s="67" t="str">
        <f t="array" aca="1" ref="HP101" ca="1">IFERROR(IF(COUNT(IF(('1. Database - raw'!GQ$7:GS$494&gt;0)*('1. Database - raw'!$AD$7:$AD$494=$A101)*(INDIRECT($Q101,TRUE)=$O101),'1. Database - raw'!GQ$7:GS$494))&gt;0,COUNT(IF(('1. Database - raw'!GQ$7:GS$494&gt;0)*('1. Database - raw'!$AD$7:$AD$494=$A101)*(INDIRECT($Q101,TRUE)=$O101),'1. Database - raw'!GQ$7:GS$494)),""),"")</f>
        <v/>
      </c>
      <c r="HQ101" s="66" t="str">
        <f t="shared" ca="1" si="280"/>
        <v/>
      </c>
      <c r="HR101" s="64" t="str">
        <f t="shared" ca="1" si="281"/>
        <v/>
      </c>
      <c r="HS101" s="64" t="str">
        <f t="shared" ca="1" si="282"/>
        <v/>
      </c>
      <c r="HT101" s="64" t="str">
        <f t="array" aca="1" ref="HT101" ca="1">IFERROR(AVERAGE(IF(('1. Database - raw'!GW$7:GY$494&gt;0)*('1. Database - raw'!$AD$7:$AD$494=$A101)*(INDIRECT($Q101,TRUE)=$O101),'1. Database - raw'!GW$7:GY$494)),"")</f>
        <v/>
      </c>
      <c r="HU101" s="97" t="str">
        <f t="array" aca="1" ref="HU101" ca="1">IFERROR(_xlfn.STDEV.S(IF(('1. Database - raw'!GW$7:GY$494&gt;0)*('1. Database - raw'!$AD$7:$AD$494=$A101)*(INDIRECT($Q101,TRUE)=$O101),'1. Database - raw'!GW$7:GY$494)),"")</f>
        <v/>
      </c>
      <c r="HV101" s="67" t="str">
        <f t="array" aca="1" ref="HV101" ca="1">IFERROR(IF(COUNT(IF(('1. Database - raw'!GW$7:GY$494&gt;0)*('1. Database - raw'!$AD$7:$AD$494=$A101)*(INDIRECT($Q101,TRUE)=$O101),'1. Database - raw'!GW$7:GY$494))&gt;0,COUNT(IF(('1. Database - raw'!GW$7:GY$494&gt;0)*('1. Database - raw'!$AD$7:$AD$494=$A101)*(INDIRECT($Q101,TRUE)=$O101),'1. Database - raw'!GW$7:GY$494)),""),"")</f>
        <v/>
      </c>
      <c r="HW101" s="66" t="str">
        <f t="shared" ca="1" si="283"/>
        <v/>
      </c>
      <c r="HX101" s="64" t="str">
        <f t="shared" ca="1" si="284"/>
        <v/>
      </c>
      <c r="HY101" s="64" t="str">
        <f t="shared" ca="1" si="285"/>
        <v/>
      </c>
      <c r="HZ101" s="64" t="str">
        <f t="array" aca="1" ref="HZ101" ca="1">IFERROR(AVERAGE(IF(('1. Database - raw'!HC$7:HE$494&gt;0)*('1. Database - raw'!$AD$7:$AD$494=$A101)*(INDIRECT($Q101,TRUE)=$O101),'1. Database - raw'!HC$7:HE$494)),"")</f>
        <v/>
      </c>
      <c r="IA101" s="97" t="str">
        <f t="array" aca="1" ref="IA101" ca="1">IFERROR(_xlfn.STDEV.S(IF(('1. Database - raw'!HC$7:HE$494&gt;0)*('1. Database - raw'!$AD$7:$AD$494=$A101)*(INDIRECT($Q101,TRUE)=$O101),'1. Database - raw'!HC$7:HE$494)),"")</f>
        <v/>
      </c>
      <c r="IB101" s="67" t="str">
        <f t="array" aca="1" ref="IB101" ca="1">IFERROR(IF(COUNT(IF(('1. Database - raw'!HC$7:HE$494&gt;0)*('1. Database - raw'!$AD$7:$AD$494=$A101)*(INDIRECT($Q101,TRUE)=$O101),'1. Database - raw'!HC$7:HE$494))&gt;0,COUNT(IF(('1. Database - raw'!HC$7:HE$494&gt;0)*('1. Database - raw'!$AD$7:$AD$494=$A101)*(INDIRECT($Q101,TRUE)=$O101),'1. Database - raw'!HC$7:HE$494)),""),"")</f>
        <v/>
      </c>
      <c r="IC101" s="66" t="str">
        <f t="shared" ca="1" si="286"/>
        <v/>
      </c>
      <c r="ID101" s="64" t="str">
        <f t="shared" ca="1" si="287"/>
        <v/>
      </c>
      <c r="IE101" s="64" t="str">
        <f t="shared" ca="1" si="288"/>
        <v/>
      </c>
      <c r="IF101" s="64" t="str">
        <f t="array" aca="1" ref="IF101" ca="1">IFERROR(AVERAGE(IF(('1. Database - raw'!HI$7:HK$494&gt;0)*('1. Database - raw'!$AD$7:$AD$494=$A101)*(INDIRECT($Q101,TRUE)=$O101),'1. Database - raw'!HI$7:HK$494)),"")</f>
        <v/>
      </c>
      <c r="IG101" s="97" t="str">
        <f t="array" aca="1" ref="IG101" ca="1">IFERROR(_xlfn.STDEV.S(IF(('1. Database - raw'!HI$7:HK$494&gt;0)*('1. Database - raw'!$AD$7:$AD$494=$A101)*(INDIRECT($Q101,TRUE)=$O101),'1. Database - raw'!HI$7:HK$494)),"")</f>
        <v/>
      </c>
      <c r="IH101" s="67" t="str">
        <f t="array" aca="1" ref="IH101" ca="1">IFERROR(IF(COUNT(IF(('1. Database - raw'!HI$7:HK$494&gt;0)*('1. Database - raw'!$AD$7:$AD$494=$A101)*(INDIRECT($Q101,TRUE)=$O101),'1. Database - raw'!HI$7:HK$494))&gt;0,COUNT(IF(('1. Database - raw'!HI$7:HK$494&gt;0)*('1. Database - raw'!$AD$7:$AD$494=$A101)*(INDIRECT($Q101,TRUE)=$O101),'1. Database - raw'!HI$7:HK$494)),""),"")</f>
        <v/>
      </c>
      <c r="II101" s="66" t="str">
        <f t="shared" ca="1" si="289"/>
        <v/>
      </c>
      <c r="IJ101" s="64" t="str">
        <f t="shared" ca="1" si="290"/>
        <v/>
      </c>
      <c r="IK101" s="64" t="str">
        <f t="shared" ca="1" si="291"/>
        <v/>
      </c>
      <c r="IL101" s="64" t="str">
        <f t="array" aca="1" ref="IL101" ca="1">IFERROR(AVERAGE(IF(('1. Database - raw'!HO$7:HQ$494&gt;0)*('1. Database - raw'!$AD$7:$AD$494=$A101)*(INDIRECT($Q101,TRUE)=$O101),'1. Database - raw'!HO$7:HQ$494)),"")</f>
        <v/>
      </c>
      <c r="IM101" s="97" t="str">
        <f t="array" aca="1" ref="IM101" ca="1">IFERROR(_xlfn.STDEV.S(IF(('1. Database - raw'!HO$7:HQ$494&gt;0)*('1. Database - raw'!$AD$7:$AD$494=$A101)*(INDIRECT($Q101,TRUE)=$O101),'1. Database - raw'!HO$7:HQ$494)),"")</f>
        <v/>
      </c>
      <c r="IN101" s="67" t="str">
        <f t="array" aca="1" ref="IN101" ca="1">IFERROR(IF(COUNT(IF(('1. Database - raw'!HO$7:HQ$494&gt;0)*('1. Database - raw'!$AD$7:$AD$494=$A101)*(INDIRECT($Q101,TRUE)=$O101),'1. Database - raw'!HO$7:HQ$494))&gt;0,COUNT(IF(('1. Database - raw'!HO$7:HQ$494&gt;0)*('1. Database - raw'!$AD$7:$AD$494=$A101)*(INDIRECT($Q101,TRUE)=$O101),'1. Database - raw'!HO$7:HQ$494)),""),"")</f>
        <v/>
      </c>
      <c r="IO101" s="66" t="str">
        <f t="shared" ca="1" si="292"/>
        <v/>
      </c>
      <c r="IP101" s="64" t="str">
        <f t="shared" ca="1" si="293"/>
        <v/>
      </c>
      <c r="IQ101" s="64" t="str">
        <f t="shared" ca="1" si="294"/>
        <v/>
      </c>
      <c r="IR101" s="64" t="str">
        <f t="array" aca="1" ref="IR101" ca="1">IFERROR(AVERAGE(IF(('1. Database - raw'!HU$7:HW$494&gt;0)*('1. Database - raw'!$AD$7:$AD$494=$A101)*(INDIRECT($Q101,TRUE)=$O101),'1. Database - raw'!HU$7:HW$494)),"")</f>
        <v/>
      </c>
      <c r="IS101" s="97" t="str">
        <f t="array" aca="1" ref="IS101" ca="1">IFERROR(_xlfn.STDEV.S(IF(('1. Database - raw'!HU$7:HW$494&gt;0)*('1. Database - raw'!$AD$7:$AD$494=$A101)*(INDIRECT($Q101,TRUE)=$O101),'1. Database - raw'!HU$7:HW$494)),"")</f>
        <v/>
      </c>
      <c r="IT101" s="67" t="str">
        <f t="array" aca="1" ref="IT101" ca="1">IFERROR(IF(COUNT(IF(('1. Database - raw'!HU$7:HW$494&gt;0)*('1. Database - raw'!$AD$7:$AD$494=$A101)*(INDIRECT($Q101,TRUE)=$O101),'1. Database - raw'!HU$7:HW$494))&gt;0,COUNT(IF(('1. Database - raw'!HU$7:HW$494&gt;0)*('1. Database - raw'!$AD$7:$AD$494=$A101)*(INDIRECT($Q101,TRUE)=$O101),'1. Database - raw'!HU$7:HW$494)),""),"")</f>
        <v/>
      </c>
      <c r="IU101" s="66" t="str">
        <f t="shared" ca="1" si="295"/>
        <v/>
      </c>
      <c r="IV101" s="64" t="str">
        <f t="shared" ca="1" si="296"/>
        <v/>
      </c>
      <c r="IW101" s="64" t="str">
        <f t="shared" ca="1" si="297"/>
        <v/>
      </c>
      <c r="IX101" s="64" t="str">
        <f t="array" aca="1" ref="IX101" ca="1">IFERROR(AVERAGE(IF(('1. Database - raw'!IA$7:IC$494&gt;0)*('1. Database - raw'!$AD$7:$AD$494=$A101)*(INDIRECT($Q101,TRUE)=$O101),'1. Database - raw'!IA$7:IC$494)),"")</f>
        <v/>
      </c>
      <c r="IY101" s="97" t="str">
        <f t="array" aca="1" ref="IY101" ca="1">IFERROR(_xlfn.STDEV.S(IF(('1. Database - raw'!IA$7:IC$494&gt;0)*('1. Database - raw'!$AD$7:$AD$494=$A101)*(INDIRECT($Q101,TRUE)=$O101),'1. Database - raw'!IA$7:IC$494)),"")</f>
        <v/>
      </c>
      <c r="IZ101" s="67" t="str">
        <f t="array" aca="1" ref="IZ101" ca="1">IFERROR(IF(COUNT(IF(('1. Database - raw'!IA$7:IC$494&gt;0)*('1. Database - raw'!$AD$7:$AD$494=$A101)*(INDIRECT($Q101,TRUE)=$O101),'1. Database - raw'!IA$7:IC$494))&gt;0,COUNT(IF(('1. Database - raw'!IA$7:IC$494&gt;0)*('1. Database - raw'!$AD$7:$AD$494=$A101)*(INDIRECT($Q101,TRUE)=$O101),'1. Database - raw'!IA$7:IC$494)),""),"")</f>
        <v/>
      </c>
      <c r="JA101" s="66" t="str">
        <f t="shared" ca="1" si="298"/>
        <v/>
      </c>
      <c r="JB101" s="64" t="str">
        <f t="shared" ca="1" si="299"/>
        <v/>
      </c>
      <c r="JC101" s="64" t="str">
        <f t="shared" ca="1" si="300"/>
        <v/>
      </c>
      <c r="JD101" s="64" t="str">
        <f t="array" aca="1" ref="JD101" ca="1">IFERROR(AVERAGE(IF(('1. Database - raw'!IG$7:II$494&gt;0)*('1. Database - raw'!$AD$7:$AD$494=$A101)*(INDIRECT($Q101,TRUE)=$O101),'1. Database - raw'!IG$7:II$494)),"")</f>
        <v/>
      </c>
      <c r="JE101" s="97" t="str">
        <f t="array" aca="1" ref="JE101" ca="1">IFERROR(_xlfn.STDEV.S(IF(('1. Database - raw'!IG$7:II$494&gt;0)*('1. Database - raw'!$AD$7:$AD$494=$A101)*(INDIRECT($Q101,TRUE)=$O101),'1. Database - raw'!IG$7:II$494)),"")</f>
        <v/>
      </c>
      <c r="JF101" s="67" t="str">
        <f t="array" aca="1" ref="JF101" ca="1">IFERROR(IF(COUNT(IF(('1. Database - raw'!IG$7:II$494&gt;0)*('1. Database - raw'!$AD$7:$AD$494=$A101)*(INDIRECT($Q101,TRUE)=$O101),'1. Database - raw'!IG$7:II$494))&gt;0,COUNT(IF(('1. Database - raw'!IG$7:II$494&gt;0)*('1. Database - raw'!$AD$7:$AD$494=$A101)*(INDIRECT($Q101,TRUE)=$O101),'1. Database - raw'!IG$7:II$494)),""),"")</f>
        <v/>
      </c>
      <c r="JG101" s="141" t="str">
        <f t="shared" ca="1" si="301"/>
        <v/>
      </c>
      <c r="JH101" s="151" t="str">
        <f t="shared" ca="1" si="302"/>
        <v/>
      </c>
      <c r="JI101" s="151" t="str">
        <f t="shared" ca="1" si="303"/>
        <v/>
      </c>
      <c r="JJ101" s="151" t="str">
        <f t="array" aca="1" ref="JJ101" ca="1">IFERROR(AVERAGE(IF(('1. Database - raw'!IM$7:IO$494&gt;0)*('1. Database - raw'!$AD$7:$AD$494=$A101)*(INDIRECT($Q101,TRUE)=$O101),'1. Database - raw'!IM$7:IO$494)),"")</f>
        <v/>
      </c>
      <c r="JK101" s="280" t="str">
        <f t="array" aca="1" ref="JK101" ca="1">IFERROR(_xlfn.STDEV.S(IF(('1. Database - raw'!IM$7:IO$494&gt;0)*('1. Database - raw'!$AD$7:$AD$494=$A101)*(INDIRECT($Q101,TRUE)=$O101),'1. Database - raw'!IM$7:IO$494)),"")</f>
        <v/>
      </c>
      <c r="JL101" s="67" t="str">
        <f t="array" aca="1" ref="JL101" ca="1">IFERROR(IF(COUNT(IF(('1. Database - raw'!IM$7:IO$494&gt;0)*('1. Database - raw'!$AD$7:$AD$494=$A101)*(INDIRECT($Q101,TRUE)=$O101),'1. Database - raw'!IM$7:IO$494))&gt;0,COUNT(IF(('1. Database - raw'!IM$7:IO$494&gt;0)*('1. Database - raw'!$AD$7:$AD$494=$A101)*(INDIRECT($Q101,TRUE)=$O101),'1. Database - raw'!IM$7:IO$494)),""),"")</f>
        <v/>
      </c>
      <c r="JM101" s="141" t="str">
        <f t="shared" ca="1" si="304"/>
        <v/>
      </c>
      <c r="JN101" s="151" t="str">
        <f t="shared" ca="1" si="305"/>
        <v/>
      </c>
      <c r="JO101" s="151" t="str">
        <f t="shared" ca="1" si="306"/>
        <v/>
      </c>
      <c r="JP101" s="151" t="str">
        <f t="array" aca="1" ref="JP101" ca="1">IFERROR(AVERAGE(IF(('1. Database - raw'!IS$7:IU$494&gt;0)*('1. Database - raw'!$AD$7:$AD$494=$A101)*(INDIRECT($Q101,TRUE)=$O101),'1. Database - raw'!IS$7:IU$494)),"")</f>
        <v/>
      </c>
      <c r="JQ101" s="280" t="str">
        <f t="array" aca="1" ref="JQ101" ca="1">IFERROR(_xlfn.STDEV.S(IF(('1. Database - raw'!IS$7:IU$494&gt;0)*('1. Database - raw'!$AD$7:$AD$494=$A101)*(INDIRECT($Q101,TRUE)=$O101),'1. Database - raw'!IS$7:IU$494)),"")</f>
        <v/>
      </c>
      <c r="JR101" s="67" t="str">
        <f t="array" aca="1" ref="JR101" ca="1">IFERROR(IF(COUNT(IF(('1. Database - raw'!IS$7:IU$494&gt;0)*('1. Database - raw'!$AD$7:$AD$494=$A101)*(INDIRECT($Q101,TRUE)=$O101),'1. Database - raw'!IS$7:IU$494))&gt;0,COUNT(IF(('1. Database - raw'!IS$7:IU$494&gt;0)*('1. Database - raw'!$AD$7:$AD$494=$A101)*(INDIRECT($Q101,TRUE)=$O101),'1. Database - raw'!IS$7:IU$494)),""),"")</f>
        <v/>
      </c>
      <c r="JS101" s="141" t="str">
        <f t="shared" ca="1" si="307"/>
        <v/>
      </c>
      <c r="JT101" s="151" t="str">
        <f t="shared" ca="1" si="308"/>
        <v/>
      </c>
      <c r="JU101" s="151" t="str">
        <f t="shared" ca="1" si="309"/>
        <v/>
      </c>
      <c r="JV101" s="151" t="str">
        <f t="array" aca="1" ref="JV101" ca="1">IFERROR(AVERAGE(IF(('1. Database - raw'!IY$7:JA$494&gt;0)*('1. Database - raw'!$AD$7:$AD$494=$A101)*(INDIRECT($Q101,TRUE)=$O101),'1. Database - raw'!IY$7:JA$494)),"")</f>
        <v/>
      </c>
      <c r="JW101" s="280" t="str">
        <f t="array" aca="1" ref="JW101" ca="1">IFERROR(_xlfn.STDEV.S(IF(('1. Database - raw'!IY$7:JA$494&gt;0)*('1. Database - raw'!$AD$7:$AD$494=$A101)*(INDIRECT($Q101,TRUE)=$O101),'1. Database - raw'!IY$7:JA$494)),"")</f>
        <v/>
      </c>
      <c r="JX101" s="67" t="str">
        <f t="array" aca="1" ref="JX101" ca="1">IFERROR(IF(COUNT(IF(('1. Database - raw'!IY$7:JA$494&gt;0)*('1. Database - raw'!$AD$7:$AD$494=$A101)*(INDIRECT($Q101,TRUE)=$O101),'1. Database - raw'!IY$7:JA$494))&gt;0,COUNT(IF(('1. Database - raw'!IY$7:JA$494&gt;0)*('1. Database - raw'!$AD$7:$AD$494=$A101)*(INDIRECT($Q101,TRUE)=$O101),'1. Database - raw'!IY$7:JA$494)),""),"")</f>
        <v/>
      </c>
      <c r="JY101" s="141" t="str">
        <f t="shared" ca="1" si="310"/>
        <v/>
      </c>
      <c r="JZ101" s="151" t="str">
        <f t="shared" ca="1" si="311"/>
        <v/>
      </c>
      <c r="KA101" s="151" t="str">
        <f t="shared" ca="1" si="312"/>
        <v/>
      </c>
      <c r="KB101" s="151" t="str">
        <f t="array" aca="1" ref="KB101" ca="1">IFERROR(AVERAGE(IF(('1. Database - raw'!JE$7:JG$494&gt;0)*('1. Database - raw'!$AD$7:$AD$494=$A101)*(INDIRECT($Q101,TRUE)=$O101),'1. Database - raw'!JE$7:JG$494)),"")</f>
        <v/>
      </c>
      <c r="KC101" s="280" t="str">
        <f t="array" aca="1" ref="KC101" ca="1">IFERROR(_xlfn.STDEV.S(IF(('1. Database - raw'!JE$7:JG$494&gt;0)*('1. Database - raw'!$AD$7:$AD$494=$A101)*(INDIRECT($Q101,TRUE)=$O101),'1. Database - raw'!JE$7:JG$494)),"")</f>
        <v/>
      </c>
      <c r="KD101" s="67" t="str">
        <f t="array" aca="1" ref="KD101" ca="1">IFERROR(IF(COUNT(IF(('1. Database - raw'!JE$7:JG$494&gt;0)*('1. Database - raw'!$AD$7:$AD$494=$A101)*(INDIRECT($Q101,TRUE)=$O101),'1. Database - raw'!JE$7:JG$494))&gt;0,COUNT(IF(('1. Database - raw'!JE$7:JG$494&gt;0)*('1. Database - raw'!$AD$7:$AD$494=$A101)*(INDIRECT($Q101,TRUE)=$O101),'1. Database - raw'!JE$7:JG$494)),""),"")</f>
        <v/>
      </c>
      <c r="KE101" s="141" t="str">
        <f t="shared" ca="1" si="313"/>
        <v/>
      </c>
      <c r="KF101" s="151" t="str">
        <f t="shared" ca="1" si="314"/>
        <v/>
      </c>
      <c r="KG101" s="151" t="str">
        <f t="shared" ca="1" si="315"/>
        <v/>
      </c>
      <c r="KH101" s="151" t="str">
        <f t="array" aca="1" ref="KH101" ca="1">IFERROR(AVERAGE(IF(('1. Database - raw'!JK$7:JM$494&gt;0)*('1. Database - raw'!$AD$7:$AD$494=$A101)*(INDIRECT($Q101,TRUE)=$O101),'1. Database - raw'!JK$7:JM$494)),"")</f>
        <v/>
      </c>
      <c r="KI101" s="280" t="str">
        <f t="array" aca="1" ref="KI101" ca="1">IFERROR(_xlfn.STDEV.S(IF(('1. Database - raw'!JK$7:JM$494&gt;0)*('1. Database - raw'!$AD$7:$AD$494=$A101)*(INDIRECT($Q101,TRUE)=$O101),'1. Database - raw'!JK$7:JM$494)),"")</f>
        <v/>
      </c>
      <c r="KJ101" s="67" t="str">
        <f t="array" aca="1" ref="KJ101" ca="1">IFERROR(IF(COUNT(IF(('1. Database - raw'!JK$7:JM$494&gt;0)*('1. Database - raw'!$AD$7:$AD$494=$A101)*(INDIRECT($Q101,TRUE)=$O101),'1. Database - raw'!JK$7:JM$494))&gt;0,COUNT(IF(('1. Database - raw'!JK$7:JM$494&gt;0)*('1. Database - raw'!$AD$7:$AD$494=$A101)*(INDIRECT($Q101,TRUE)=$O101),'1. Database - raw'!JK$7:JM$494)),""),"")</f>
        <v/>
      </c>
      <c r="KK101" s="141" t="str">
        <f t="shared" ca="1" si="316"/>
        <v/>
      </c>
      <c r="KL101" s="151" t="str">
        <f t="shared" ca="1" si="317"/>
        <v/>
      </c>
      <c r="KM101" s="151" t="str">
        <f t="shared" ca="1" si="318"/>
        <v/>
      </c>
      <c r="KN101" s="151" t="str">
        <f t="array" aca="1" ref="KN101" ca="1">IFERROR(AVERAGE(IF(('1. Database - raw'!JQ$7:JS$494&gt;0)*('1. Database - raw'!$AD$7:$AD$494=$A101)*(INDIRECT($Q101,TRUE)=$O101),'1. Database - raw'!JQ$7:JS$494)),"")</f>
        <v/>
      </c>
      <c r="KO101" s="280" t="str">
        <f t="array" aca="1" ref="KO101" ca="1">IFERROR(_xlfn.STDEV.S(IF(('1. Database - raw'!JQ$7:JS$494&gt;0)*('1. Database - raw'!$AD$7:$AD$494=$A101)*(INDIRECT($Q101,TRUE)=$O101),'1. Database - raw'!JQ$7:JS$494)),"")</f>
        <v/>
      </c>
      <c r="KP101" s="67" t="str">
        <f t="array" aca="1" ref="KP101" ca="1">IFERROR(IF(COUNT(IF(('1. Database - raw'!JQ$7:JS$494&gt;0)*('1. Database - raw'!$AD$7:$AD$494=$A101)*(INDIRECT($Q101,TRUE)=$O101),'1. Database - raw'!JQ$7:JS$494))&gt;0,COUNT(IF(('1. Database - raw'!JQ$7:JS$494&gt;0)*('1. Database - raw'!$AD$7:$AD$494=$A101)*(INDIRECT($Q101,TRUE)=$O101),'1. Database - raw'!JQ$7:JS$494)),""),"")</f>
        <v/>
      </c>
      <c r="KQ101" s="141" t="str">
        <f t="shared" ca="1" si="319"/>
        <v/>
      </c>
      <c r="KR101" s="151" t="str">
        <f t="shared" ca="1" si="320"/>
        <v/>
      </c>
      <c r="KS101" s="151" t="str">
        <f t="shared" ca="1" si="321"/>
        <v/>
      </c>
      <c r="KT101" s="151" t="str">
        <f t="array" aca="1" ref="KT101" ca="1">IFERROR(AVERAGE(IF(('1. Database - raw'!JW$7:JY$494&gt;0)*('1. Database - raw'!$AD$7:$AD$494=$A101)*(INDIRECT($Q101,TRUE)=$O101),'1. Database - raw'!JW$7:JY$494)),"")</f>
        <v/>
      </c>
      <c r="KU101" s="280" t="str">
        <f t="array" aca="1" ref="KU101" ca="1">IFERROR(_xlfn.STDEV.S(IF(('1. Database - raw'!JW$7:JY$494&gt;0)*('1. Database - raw'!$AD$7:$AD$494=$A101)*(INDIRECT($Q101,TRUE)=$O101),'1. Database - raw'!JW$7:JY$494)),"")</f>
        <v/>
      </c>
      <c r="KV101" s="67" t="str">
        <f t="array" aca="1" ref="KV101" ca="1">IFERROR(IF(COUNT(IF(('1. Database - raw'!JW$7:JY$494&gt;0)*('1. Database - raw'!$AD$7:$AD$494=$A101)*(INDIRECT($Q101,TRUE)=$O101),'1. Database - raw'!JW$7:JY$494))&gt;0,COUNT(IF(('1. Database - raw'!JW$7:JY$494&gt;0)*('1. Database - raw'!$AD$7:$AD$494=$A101)*(INDIRECT($Q101,TRUE)=$O101),'1. Database - raw'!JW$7:JY$494)),""),"")</f>
        <v/>
      </c>
      <c r="KW101" s="141" t="str">
        <f t="shared" ca="1" si="322"/>
        <v/>
      </c>
      <c r="KX101" s="151" t="str">
        <f t="shared" ca="1" si="323"/>
        <v/>
      </c>
      <c r="KY101" s="151" t="str">
        <f t="shared" ca="1" si="324"/>
        <v/>
      </c>
      <c r="KZ101" s="151" t="str">
        <f t="array" aca="1" ref="KZ101" ca="1">IFERROR(AVERAGE(IF(('1. Database - raw'!KC$7:KE$494&gt;0)*('1. Database - raw'!$AD$7:$AD$494=$A101)*(INDIRECT($Q101,TRUE)=$O101),'1. Database - raw'!KC$7:KE$494)),"")</f>
        <v/>
      </c>
      <c r="LA101" s="280" t="str">
        <f t="array" aca="1" ref="LA101" ca="1">IFERROR(_xlfn.STDEV.S(IF(('1. Database - raw'!KC$7:KE$494&gt;0)*('1. Database - raw'!$AD$7:$AD$494=$A101)*(INDIRECT($Q101,TRUE)=$O101),'1. Database - raw'!KC$7:KE$494)),"")</f>
        <v/>
      </c>
      <c r="LB101" s="67" t="str">
        <f t="array" aca="1" ref="LB101" ca="1">IFERROR(IF(COUNT(IF(('1. Database - raw'!KC$7:KE$494&gt;0)*('1. Database - raw'!$AD$7:$AD$494=$A101)*(INDIRECT($Q101,TRUE)=$O101),'1. Database - raw'!KC$7:KE$494))&gt;0,COUNT(IF(('1. Database - raw'!KC$7:KE$494&gt;0)*('1. Database - raw'!$AD$7:$AD$494=$A101)*(INDIRECT($Q101,TRUE)=$O101),'1. Database - raw'!KC$7:KE$494)),""),"")</f>
        <v/>
      </c>
      <c r="LC101" s="141" t="str">
        <f t="shared" ca="1" si="325"/>
        <v/>
      </c>
      <c r="LD101" s="151" t="str">
        <f t="shared" ca="1" si="326"/>
        <v/>
      </c>
      <c r="LE101" s="151" t="str">
        <f t="shared" ca="1" si="327"/>
        <v/>
      </c>
      <c r="LF101" s="151" t="str">
        <f t="array" aca="1" ref="LF101" ca="1">IFERROR(AVERAGE(IF(('1. Database - raw'!KI$7:KK$494&gt;0)*('1. Database - raw'!$AD$7:$AD$494=$A101)*(INDIRECT($Q101,TRUE)=$O101),'1. Database - raw'!KI$7:KK$494)),"")</f>
        <v/>
      </c>
      <c r="LG101" s="280" t="str">
        <f t="array" aca="1" ref="LG101" ca="1">IFERROR(_xlfn.STDEV.S(IF(('1. Database - raw'!KI$7:KK$494&gt;0)*('1. Database - raw'!$AD$7:$AD$494=$A101)*(INDIRECT($Q101,TRUE)=$O101),'1. Database - raw'!KI$7:KK$494)),"")</f>
        <v/>
      </c>
      <c r="LH101" s="67" t="str">
        <f t="array" aca="1" ref="LH101" ca="1">IFERROR(IF(COUNT(IF(('1. Database - raw'!KI$7:KK$494&gt;0)*('1. Database - raw'!$AD$7:$AD$494=$A101)*(INDIRECT($Q101,TRUE)=$O101),'1. Database - raw'!KI$7:KK$494))&gt;0,COUNT(IF(('1. Database - raw'!KI$7:KK$494&gt;0)*('1. Database - raw'!$AD$7:$AD$494=$A101)*(INDIRECT($Q101,TRUE)=$O101),'1. Database - raw'!KI$7:KK$494)),""),"")</f>
        <v/>
      </c>
      <c r="LI101" s="141" t="str">
        <f t="shared" ca="1" si="328"/>
        <v/>
      </c>
      <c r="LJ101" s="151" t="str">
        <f t="shared" ca="1" si="329"/>
        <v/>
      </c>
      <c r="LK101" s="151" t="str">
        <f t="shared" ca="1" si="330"/>
        <v/>
      </c>
      <c r="LL101" s="151" t="str">
        <f t="array" aca="1" ref="LL101" ca="1">IFERROR(AVERAGE(IF(('1. Database - raw'!KO$7:KQ$494&gt;0)*('1. Database - raw'!$AD$7:$AD$494=$A101)*(INDIRECT($Q101,TRUE)=$O101),'1. Database - raw'!KO$7:KQ$494)),"")</f>
        <v/>
      </c>
      <c r="LM101" s="280" t="str">
        <f t="array" aca="1" ref="LM101" ca="1">IFERROR(_xlfn.STDEV.S(IF(('1. Database - raw'!KO$7:KQ$494&gt;0)*('1. Database - raw'!$AD$7:$AD$494=$A101)*(INDIRECT($Q101,TRUE)=$O101),'1. Database - raw'!KO$7:KQ$494)),"")</f>
        <v/>
      </c>
      <c r="LN101" s="67" t="str">
        <f t="array" aca="1" ref="LN101" ca="1">IFERROR(IF(COUNT(IF(('1. Database - raw'!KO$7:KQ$494&gt;0)*('1. Database - raw'!$AD$7:$AD$494=$A101)*(INDIRECT($Q101,TRUE)=$O101),'1. Database - raw'!KO$7:KQ$494))&gt;0,COUNT(IF(('1. Database - raw'!KO$7:KQ$494&gt;0)*('1. Database - raw'!$AD$7:$AD$494=$A101)*(INDIRECT($Q101,TRUE)=$O101),'1. Database - raw'!KO$7:KQ$494)),""),"")</f>
        <v/>
      </c>
      <c r="LO101" s="141" t="str">
        <f t="shared" ca="1" si="331"/>
        <v/>
      </c>
      <c r="LP101" s="151" t="str">
        <f t="shared" ca="1" si="332"/>
        <v/>
      </c>
      <c r="LQ101" s="151" t="str">
        <f t="shared" ca="1" si="333"/>
        <v/>
      </c>
      <c r="LR101" s="151" t="str">
        <f t="array" aca="1" ref="LR101" ca="1">IFERROR(AVERAGE(IF(('1. Database - raw'!KU$7:KW$494&gt;0)*('1. Database - raw'!$AD$7:$AD$494=$A101)*(INDIRECT($Q101,TRUE)=$O101),'1. Database - raw'!KU$7:KW$494)),"")</f>
        <v/>
      </c>
      <c r="LS101" s="280" t="str">
        <f t="array" aca="1" ref="LS101" ca="1">IFERROR(_xlfn.STDEV.S(IF(('1. Database - raw'!KU$7:KW$494&gt;0)*('1. Database - raw'!$AD$7:$AD$494=$A101)*(INDIRECT($Q101,TRUE)=$O101),'1. Database - raw'!KU$7:KW$494)),"")</f>
        <v/>
      </c>
      <c r="LT101" s="67" t="str">
        <f t="array" aca="1" ref="LT101" ca="1">IFERROR(IF(COUNT(IF(('1. Database - raw'!KU$7:KW$494&gt;0)*('1. Database - raw'!$AD$7:$AD$494=$A101)*(INDIRECT($Q101,TRUE)=$O101),'1. Database - raw'!KU$7:KW$494))&gt;0,COUNT(IF(('1. Database - raw'!KU$7:KW$494&gt;0)*('1. Database - raw'!$AD$7:$AD$494=$A101)*(INDIRECT($Q101,TRUE)=$O101),'1. Database - raw'!KU$7:KW$494)),""),"")</f>
        <v/>
      </c>
      <c r="LU101" s="141" t="str">
        <f t="shared" ca="1" si="334"/>
        <v/>
      </c>
      <c r="LV101" s="151" t="str">
        <f t="shared" ca="1" si="335"/>
        <v/>
      </c>
      <c r="LW101" s="151" t="str">
        <f t="shared" ca="1" si="336"/>
        <v/>
      </c>
      <c r="LX101" s="151" t="str">
        <f t="array" aca="1" ref="LX101" ca="1">IFERROR(AVERAGE(IF(('1. Database - raw'!LA$7:LC$494&gt;0)*('1. Database - raw'!$AD$7:$AD$494=$A101)*(INDIRECT($Q101,TRUE)=$O101),'1. Database - raw'!LA$7:LC$494)),"")</f>
        <v/>
      </c>
      <c r="LY101" s="280" t="str">
        <f t="array" aca="1" ref="LY101" ca="1">IFERROR(_xlfn.STDEV.S(IF(('1. Database - raw'!LA$7:LC$494&gt;0)*('1. Database - raw'!$AD$7:$AD$494=$A101)*(INDIRECT($Q101,TRUE)=$O101),'1. Database - raw'!LA$7:LC$494)),"")</f>
        <v/>
      </c>
      <c r="LZ101" s="67" t="str">
        <f t="array" aca="1" ref="LZ101" ca="1">IFERROR(IF(COUNT(IF(('1. Database - raw'!LA$7:LC$494&gt;0)*('1. Database - raw'!$AD$7:$AD$494=$A101)*(INDIRECT($Q101,TRUE)=$O101),'1. Database - raw'!LA$7:LC$494))&gt;0,COUNT(IF(('1. Database - raw'!LA$7:LC$494&gt;0)*('1. Database - raw'!$AD$7:$AD$494=$A101)*(INDIRECT($Q101,TRUE)=$O101),'1. Database - raw'!LA$7:LC$494)),""),"")</f>
        <v/>
      </c>
      <c r="MA101" s="141" t="str">
        <f t="shared" ca="1" si="337"/>
        <v/>
      </c>
      <c r="MB101" s="151" t="str">
        <f t="shared" ca="1" si="338"/>
        <v/>
      </c>
      <c r="MC101" s="151" t="str">
        <f t="shared" ca="1" si="339"/>
        <v/>
      </c>
      <c r="MD101" s="151" t="str">
        <f t="array" aca="1" ref="MD101" ca="1">IFERROR(AVERAGE(IF(('1. Database - raw'!LG$7:LI$494&gt;0)*('1. Database - raw'!$AD$7:$AD$494=$A101)*(INDIRECT($Q101,TRUE)=$O101),'1. Database - raw'!LG$7:LI$494)),"")</f>
        <v/>
      </c>
      <c r="ME101" s="280" t="str">
        <f t="array" aca="1" ref="ME101" ca="1">IFERROR(_xlfn.STDEV.S(IF(('1. Database - raw'!LG$7:LI$494&gt;0)*('1. Database - raw'!$AD$7:$AD$494=$A101)*(INDIRECT($Q101,TRUE)=$O101),'1. Database - raw'!LG$7:LI$494)),"")</f>
        <v/>
      </c>
      <c r="MF101" s="67" t="str">
        <f t="array" aca="1" ref="MF101" ca="1">IFERROR(IF(COUNT(IF(('1. Database - raw'!LG$7:LI$494&gt;0)*('1. Database - raw'!$AD$7:$AD$494=$A101)*(INDIRECT($Q101,TRUE)=$O101),'1. Database - raw'!LG$7:LI$494))&gt;0,COUNT(IF(('1. Database - raw'!LG$7:LI$494&gt;0)*('1. Database - raw'!$AD$7:$AD$494=$A101)*(INDIRECT($Q101,TRUE)=$O101),'1. Database - raw'!LG$7:LI$494)),""),"")</f>
        <v/>
      </c>
      <c r="MG101" s="141" t="str">
        <f t="shared" ca="1" si="340"/>
        <v/>
      </c>
      <c r="MH101" s="151" t="str">
        <f t="shared" ca="1" si="341"/>
        <v/>
      </c>
      <c r="MI101" s="151" t="str">
        <f t="shared" ca="1" si="342"/>
        <v/>
      </c>
      <c r="MJ101" s="151" t="str">
        <f t="array" aca="1" ref="MJ101" ca="1">IFERROR(AVERAGE(IF(('1. Database - raw'!LM$7:LO$494&gt;0)*('1. Database - raw'!$AD$7:$AD$494=$A101)*(INDIRECT($Q101,TRUE)=$O101),'1. Database - raw'!LM$7:LO$494)),"")</f>
        <v/>
      </c>
      <c r="MK101" s="280" t="str">
        <f t="array" aca="1" ref="MK101" ca="1">IFERROR(_xlfn.STDEV.S(IF(('1. Database - raw'!LM$7:LO$494&gt;0)*('1. Database - raw'!$AD$7:$AD$494=$A101)*(INDIRECT($Q101,TRUE)=$O101),'1. Database - raw'!LM$7:LO$494)),"")</f>
        <v/>
      </c>
      <c r="ML101" s="67" t="str">
        <f t="array" aca="1" ref="ML101" ca="1">IFERROR(IF(COUNT(IF(('1. Database - raw'!LM$7:LO$494&gt;0)*('1. Database - raw'!$AD$7:$AD$494=$A101)*(INDIRECT($Q101,TRUE)=$O101),'1. Database - raw'!LM$7:LO$494))&gt;0,COUNT(IF(('1. Database - raw'!LM$7:LO$494&gt;0)*('1. Database - raw'!$AD$7:$AD$494=$A101)*(INDIRECT($Q101,TRUE)=$O101),'1. Database - raw'!LM$7:LO$494)),""),"")</f>
        <v/>
      </c>
      <c r="MM101" s="141" t="str">
        <f t="shared" ca="1" si="343"/>
        <v/>
      </c>
      <c r="MN101" s="151" t="str">
        <f t="shared" ca="1" si="344"/>
        <v/>
      </c>
      <c r="MO101" s="151" t="str">
        <f t="shared" ca="1" si="345"/>
        <v/>
      </c>
      <c r="MP101" s="151" t="str">
        <f t="array" aca="1" ref="MP101" ca="1">IFERROR(AVERAGE(IF(('1. Database - raw'!LS$7:LU$494&gt;0)*('1. Database - raw'!$AD$7:$AD$494=$A101)*(INDIRECT($Q101,TRUE)=$O101),'1. Database - raw'!LS$7:LU$494)),"")</f>
        <v/>
      </c>
      <c r="MQ101" s="280" t="str">
        <f t="array" aca="1" ref="MQ101" ca="1">IFERROR(_xlfn.STDEV.S(IF(('1. Database - raw'!LS$7:LU$494&gt;0)*('1. Database - raw'!$AD$7:$AD$494=$A101)*(INDIRECT($Q101,TRUE)=$O101),'1. Database - raw'!LS$7:LU$494)),"")</f>
        <v/>
      </c>
      <c r="MR101" s="67" t="str">
        <f t="array" aca="1" ref="MR101" ca="1">IFERROR(IF(COUNT(IF(('1. Database - raw'!LS$7:LU$494&gt;0)*('1. Database - raw'!$AD$7:$AD$494=$A101)*(INDIRECT($Q101,TRUE)=$O101),'1. Database - raw'!LS$7:LU$494))&gt;0,COUNT(IF(('1. Database - raw'!LS$7:LU$494&gt;0)*('1. Database - raw'!$AD$7:$AD$494=$A101)*(INDIRECT($Q101,TRUE)=$O101),'1. Database - raw'!LS$7:LU$494)),""),"")</f>
        <v/>
      </c>
      <c r="MS101" s="141" t="str">
        <f t="shared" ca="1" si="346"/>
        <v/>
      </c>
      <c r="MT101" s="151" t="str">
        <f t="shared" ca="1" si="347"/>
        <v/>
      </c>
      <c r="MU101" s="151" t="str">
        <f t="shared" ca="1" si="348"/>
        <v/>
      </c>
      <c r="MV101" s="151" t="str">
        <f t="array" aca="1" ref="MV101" ca="1">IFERROR(AVERAGE(IF(('1. Database - raw'!LY$7:MA$494&gt;0)*('1. Database - raw'!$AD$7:$AD$494=$A101)*(INDIRECT($Q101,TRUE)=$O101),'1. Database - raw'!LY$7:MA$494)),"")</f>
        <v/>
      </c>
      <c r="MW101" s="280" t="str">
        <f t="array" aca="1" ref="MW101" ca="1">IFERROR(_xlfn.STDEV.S(IF(('1. Database - raw'!LY$7:MA$494&gt;0)*('1. Database - raw'!$AD$7:$AD$494=$A101)*(INDIRECT($Q101,TRUE)=$O101),'1. Database - raw'!LY$7:MA$494)),"")</f>
        <v/>
      </c>
      <c r="MX101" s="67" t="str">
        <f t="array" aca="1" ref="MX101" ca="1">IFERROR(IF(COUNT(IF(('1. Database - raw'!LY$7:MA$494&gt;0)*('1. Database - raw'!$AD$7:$AD$494=$A101)*(INDIRECT($Q101,TRUE)=$O101),'1. Database - raw'!LY$7:MA$494))&gt;0,COUNT(IF(('1. Database - raw'!LY$7:MA$494&gt;0)*('1. Database - raw'!$AD$7:$AD$494=$A101)*(INDIRECT($Q101,TRUE)=$O101),'1. Database - raw'!LY$7:MA$494)),""),"")</f>
        <v/>
      </c>
      <c r="MY101" s="141" t="str">
        <f t="shared" ca="1" si="349"/>
        <v/>
      </c>
      <c r="MZ101" s="151" t="str">
        <f t="shared" ca="1" si="350"/>
        <v/>
      </c>
      <c r="NA101" s="151" t="str">
        <f t="shared" ca="1" si="351"/>
        <v/>
      </c>
      <c r="NB101" s="151" t="str">
        <f t="array" aca="1" ref="NB101" ca="1">IFERROR(AVERAGE(IF(('1. Database - raw'!ME$7:MG$494&gt;0)*('1. Database - raw'!$AD$7:$AD$494=$A101)*(INDIRECT($Q101,TRUE)=$O101),'1. Database - raw'!ME$7:MG$494)),"")</f>
        <v/>
      </c>
      <c r="NC101" s="280" t="str">
        <f t="array" aca="1" ref="NC101" ca="1">IFERROR(_xlfn.STDEV.S(IF(('1. Database - raw'!ME$7:MG$494&gt;0)*('1. Database - raw'!$AD$7:$AD$494=$A101)*(INDIRECT($Q101,TRUE)=$O101),'1. Database - raw'!ME$7:MG$494)),"")</f>
        <v/>
      </c>
      <c r="ND101" s="67" t="str">
        <f t="array" aca="1" ref="ND101" ca="1">IFERROR(IF(COUNT(IF(('1. Database - raw'!ME$7:MG$494&gt;0)*('1. Database - raw'!$AD$7:$AD$494=$A101)*(INDIRECT($Q101,TRUE)=$O101),'1. Database - raw'!ME$7:MG$494))&gt;0,COUNT(IF(('1. Database - raw'!ME$7:MG$494&gt;0)*('1. Database - raw'!$AD$7:$AD$494=$A101)*(INDIRECT($Q101,TRUE)=$O101),'1. Database - raw'!ME$7:MG$494)),""),"")</f>
        <v/>
      </c>
      <c r="NE101" s="141" t="str">
        <f t="shared" ca="1" si="352"/>
        <v/>
      </c>
      <c r="NF101" s="151" t="str">
        <f t="shared" ca="1" si="353"/>
        <v/>
      </c>
      <c r="NG101" s="151" t="str">
        <f t="shared" ca="1" si="354"/>
        <v/>
      </c>
      <c r="NH101" s="151" t="str">
        <f t="array" aca="1" ref="NH101" ca="1">IFERROR(AVERAGE(IF(('1. Database - raw'!MK$7:MM$494&gt;0)*('1. Database - raw'!$AD$7:$AD$494=$A101)*(INDIRECT($Q101,TRUE)=$O101),'1. Database - raw'!MK$7:MM$494)),"")</f>
        <v/>
      </c>
      <c r="NI101" s="280" t="str">
        <f t="array" aca="1" ref="NI101" ca="1">IFERROR(_xlfn.STDEV.S(IF(('1. Database - raw'!MK$7:MM$494&gt;0)*('1. Database - raw'!$AD$7:$AD$494=$A101)*(INDIRECT($Q101,TRUE)=$O101),'1. Database - raw'!MK$7:MM$494)),"")</f>
        <v/>
      </c>
      <c r="NJ101" s="67" t="str">
        <f t="array" aca="1" ref="NJ101" ca="1">IFERROR(IF(COUNT(IF(('1. Database - raw'!MK$7:MM$494&gt;0)*('1. Database - raw'!$AD$7:$AD$494=$A101)*(INDIRECT($Q101,TRUE)=$O101),'1. Database - raw'!MK$7:MM$494))&gt;0,COUNT(IF(('1. Database - raw'!MK$7:MM$494&gt;0)*('1. Database - raw'!$AD$7:$AD$494=$A101)*(INDIRECT($Q101,TRUE)=$O101),'1. Database - raw'!MK$7:MM$494)),""),"")</f>
        <v/>
      </c>
      <c r="NK101" s="141" t="str">
        <f t="shared" ca="1" si="355"/>
        <v/>
      </c>
      <c r="NL101" s="151" t="str">
        <f t="shared" ca="1" si="356"/>
        <v/>
      </c>
      <c r="NM101" s="151" t="str">
        <f t="shared" ca="1" si="357"/>
        <v/>
      </c>
      <c r="NN101" s="151" t="str">
        <f t="array" aca="1" ref="NN101" ca="1">IFERROR(AVERAGE(IF(('1. Database - raw'!MQ$7:MS$494&gt;0)*('1. Database - raw'!$AD$7:$AD$494=$A101)*(INDIRECT($Q101,TRUE)=$O101),'1. Database - raw'!MQ$7:MS$494)),"")</f>
        <v/>
      </c>
      <c r="NO101" s="280" t="str">
        <f t="array" aca="1" ref="NO101" ca="1">IFERROR(_xlfn.STDEV.S(IF(('1. Database - raw'!MQ$7:MS$494&gt;0)*('1. Database - raw'!$AD$7:$AD$494=$A101)*(INDIRECT($Q101,TRUE)=$O101),'1. Database - raw'!MQ$7:MS$494)),"")</f>
        <v/>
      </c>
      <c r="NP101" s="67" t="str">
        <f t="array" aca="1" ref="NP101" ca="1">IFERROR(IF(COUNT(IF(('1. Database - raw'!MQ$7:MS$494&gt;0)*('1. Database - raw'!$AD$7:$AD$494=$A101)*(INDIRECT($Q101,TRUE)=$O101),'1. Database - raw'!MQ$7:MS$494))&gt;0,COUNT(IF(('1. Database - raw'!MQ$7:MS$494&gt;0)*('1. Database - raw'!$AD$7:$AD$494=$A101)*(INDIRECT($Q101,TRUE)=$O101),'1. Database - raw'!MQ$7:MS$494)),""),"")</f>
        <v/>
      </c>
      <c r="NQ101" s="141" t="str">
        <f t="shared" ca="1" si="358"/>
        <v/>
      </c>
      <c r="NR101" s="151" t="str">
        <f t="shared" ca="1" si="359"/>
        <v/>
      </c>
      <c r="NS101" s="151" t="str">
        <f t="shared" ca="1" si="360"/>
        <v/>
      </c>
      <c r="NT101" s="151" t="str">
        <f t="array" aca="1" ref="NT101" ca="1">IFERROR(AVERAGE(IF(('1. Database - raw'!MW$7:MY$494&gt;0)*('1. Database - raw'!$AD$7:$AD$494=$A101)*(INDIRECT($Q101,TRUE)=$O101),'1. Database - raw'!MW$7:MY$494)),"")</f>
        <v/>
      </c>
      <c r="NU101" s="280" t="str">
        <f t="array" aca="1" ref="NU101" ca="1">IFERROR(_xlfn.STDEV.S(IF(('1. Database - raw'!MW$7:MY$494&gt;0)*('1. Database - raw'!$AD$7:$AD$494=$A101)*(INDIRECT($Q101,TRUE)=$O101),'1. Database - raw'!MW$7:MY$494)),"")</f>
        <v/>
      </c>
      <c r="NV101" s="67" t="str">
        <f t="array" aca="1" ref="NV101" ca="1">IFERROR(IF(COUNT(IF(('1. Database - raw'!MW$7:MY$494&gt;0)*('1. Database - raw'!$AD$7:$AD$494=$A101)*(INDIRECT($Q101,TRUE)=$O101),'1. Database - raw'!MW$7:MY$494))&gt;0,COUNT(IF(('1. Database - raw'!MW$7:MY$494&gt;0)*('1. Database - raw'!$AD$7:$AD$494=$A101)*(INDIRECT($Q101,TRUE)=$O101),'1. Database - raw'!MW$7:MY$494)),""),"")</f>
        <v/>
      </c>
      <c r="NW101" s="141" t="str">
        <f t="shared" ca="1" si="361"/>
        <v/>
      </c>
      <c r="NX101" s="151" t="str">
        <f t="shared" ca="1" si="362"/>
        <v/>
      </c>
      <c r="NY101" s="151" t="str">
        <f t="shared" ca="1" si="363"/>
        <v/>
      </c>
      <c r="NZ101" s="151" t="str">
        <f t="array" aca="1" ref="NZ101" ca="1">IFERROR(AVERAGE(IF(('1. Database - raw'!NC$7:NE$494&gt;0)*('1. Database - raw'!$AD$7:$AD$494=$A101)*(INDIRECT($Q101,TRUE)=$O101),'1. Database - raw'!NC$7:NE$494)),"")</f>
        <v/>
      </c>
      <c r="OA101" s="280" t="str">
        <f t="array" aca="1" ref="OA101" ca="1">IFERROR(_xlfn.STDEV.S(IF(('1. Database - raw'!NC$7:NE$494&gt;0)*('1. Database - raw'!$AD$7:$AD$494=$A101)*(INDIRECT($Q101,TRUE)=$O101),'1. Database - raw'!NC$7:NE$494)),"")</f>
        <v/>
      </c>
      <c r="OB101" s="67" t="str">
        <f t="array" aca="1" ref="OB101" ca="1">IFERROR(IF(COUNT(IF(('1. Database - raw'!NC$7:NE$494&gt;0)*('1. Database - raw'!$AD$7:$AD$494=$A101)*(INDIRECT($Q101,TRUE)=$O101),'1. Database - raw'!NC$7:NE$494))&gt;0,COUNT(IF(('1. Database - raw'!NC$7:NE$494&gt;0)*('1. Database - raw'!$AD$7:$AD$494=$A101)*(INDIRECT($Q101,TRUE)=$O101),'1. Database - raw'!NC$7:NE$494)),""),"")</f>
        <v/>
      </c>
      <c r="OC101" s="141" t="str">
        <f t="shared" ca="1" si="364"/>
        <v/>
      </c>
      <c r="OD101" s="151" t="str">
        <f t="shared" ca="1" si="365"/>
        <v/>
      </c>
      <c r="OE101" s="151" t="str">
        <f t="shared" ca="1" si="366"/>
        <v/>
      </c>
      <c r="OF101" s="151" t="str">
        <f t="array" aca="1" ref="OF101" ca="1">IFERROR(AVERAGE(IF(('1. Database - raw'!NI$7:NK$494&gt;0)*('1. Database - raw'!$AD$7:$AD$494=$A101)*(INDIRECT($Q101,TRUE)=$O101),'1. Database - raw'!NI$7:NK$494)),"")</f>
        <v/>
      </c>
      <c r="OG101" s="280" t="str">
        <f t="array" aca="1" ref="OG101" ca="1">IFERROR(_xlfn.STDEV.S(IF(('1. Database - raw'!NI$7:NK$494&gt;0)*('1. Database - raw'!$AD$7:$AD$494=$A101)*(INDIRECT($Q101,TRUE)=$O101),'1. Database - raw'!NI$7:NK$494)),"")</f>
        <v/>
      </c>
      <c r="OH101" s="67" t="str">
        <f t="array" aca="1" ref="OH101" ca="1">IFERROR(IF(COUNT(IF(('1. Database - raw'!NI$7:NK$494&gt;0)*('1. Database - raw'!$AD$7:$AD$494=$A101)*(INDIRECT($Q101,TRUE)=$O101),'1. Database - raw'!NI$7:NK$494))&gt;0,COUNT(IF(('1. Database - raw'!NI$7:NK$494&gt;0)*('1. Database - raw'!$AD$7:$AD$494=$A101)*(INDIRECT($Q101,TRUE)=$O101),'1. Database - raw'!NI$7:NK$494)),""),"")</f>
        <v/>
      </c>
    </row>
    <row r="102" spans="1:398" outlineLevel="1" x14ac:dyDescent="0.25">
      <c r="A102" s="88" t="s">
        <v>553</v>
      </c>
      <c r="B102" s="1345" t="s">
        <v>623</v>
      </c>
      <c r="C102" s="68"/>
      <c r="D102" s="53"/>
      <c r="E102" s="53"/>
      <c r="F102" s="54"/>
      <c r="G102" s="54"/>
      <c r="H102" s="54"/>
      <c r="I102" s="54"/>
      <c r="J102" s="54" t="s">
        <v>79</v>
      </c>
      <c r="K102" s="54"/>
      <c r="L102" s="54"/>
      <c r="M102" s="54"/>
      <c r="N102" s="224"/>
      <c r="O102" s="172" t="str">
        <f t="array" ref="O102">INDEX(A102:N102,IF(MIN(IF(C102:N102&lt;&gt;"",COLUMN(C102:N102)))&gt;0,MIN(IF(C102:N102&lt;&gt;"",COLUMN(C102:N102))),""))</f>
        <v>Urban</v>
      </c>
      <c r="P102" s="56">
        <f t="shared" si="383"/>
        <v>8</v>
      </c>
      <c r="Q102" s="57" t="str">
        <f ca="1">"'" &amp; $S$4 &amp; "'!" &amp; ADDRESS(ROW('1. Database - raw'!$A$7),MATCH($C$2,'1. Database - raw'!$6:$6,0)+MATCH(O102,$C102:$N102,0)-1,1) &amp; ":" &amp; ADDRESS(LOOKUP(2,1/('1. Database - raw'!A:A&lt;&gt;""),ROW('1. Database - raw'!A:A)),MATCH($C$2,'1. Database - raw'!$6:$6,0)+MATCH(O102,$C102:$N102,0)-1,1)</f>
        <v>'1. Database - raw'!$AL$7:$AL$494</v>
      </c>
      <c r="R102" s="234" t="s">
        <v>847</v>
      </c>
      <c r="S102" s="1046">
        <v>12</v>
      </c>
      <c r="T102" s="1040">
        <f t="shared" ca="1" si="393"/>
        <v>1.6999430311552424</v>
      </c>
      <c r="U102" s="124">
        <f t="shared" ca="1" si="393"/>
        <v>0.9317724385487528</v>
      </c>
      <c r="V102" s="124">
        <f t="shared" ca="1" si="393"/>
        <v>1.0452807692943498</v>
      </c>
      <c r="W102" s="124" t="str">
        <f t="shared" ca="1" si="393"/>
        <v/>
      </c>
      <c r="X102" s="124" t="str">
        <f t="shared" ca="1" si="393"/>
        <v/>
      </c>
      <c r="Y102" s="124" t="str">
        <f t="shared" ca="1" si="393"/>
        <v/>
      </c>
      <c r="Z102" s="124">
        <f t="shared" ca="1" si="393"/>
        <v>1.0434183817977174</v>
      </c>
      <c r="AA102" s="124" t="str">
        <f t="shared" ca="1" si="393"/>
        <v/>
      </c>
      <c r="AB102" s="124" t="str">
        <f t="shared" ca="1" si="393"/>
        <v/>
      </c>
      <c r="AC102" s="124">
        <f t="shared" ca="1" si="393"/>
        <v>0.70170161010944476</v>
      </c>
      <c r="AD102" s="124" t="str">
        <f t="shared" ca="1" si="394"/>
        <v/>
      </c>
      <c r="AE102" s="124" t="str">
        <f t="shared" ca="1" si="394"/>
        <v/>
      </c>
      <c r="AF102" s="124" t="str">
        <f t="shared" ca="1" si="394"/>
        <v/>
      </c>
      <c r="AG102" s="124">
        <f t="shared" ca="1" si="394"/>
        <v>0.88005760594227855</v>
      </c>
      <c r="AH102" s="124" t="str">
        <f t="shared" ca="1" si="394"/>
        <v/>
      </c>
      <c r="AI102" s="124" t="str">
        <f t="shared" ca="1" si="394"/>
        <v/>
      </c>
      <c r="AJ102" s="124">
        <f t="shared" ca="1" si="394"/>
        <v>1.0361570765480517</v>
      </c>
      <c r="AK102" s="124" t="str">
        <f t="shared" ca="1" si="394"/>
        <v/>
      </c>
      <c r="AL102" s="124" t="str">
        <f t="shared" ca="1" si="394"/>
        <v/>
      </c>
      <c r="AM102" s="125">
        <f t="shared" ca="1" si="394"/>
        <v>0.88981485175591135</v>
      </c>
      <c r="AN102" s="188"/>
      <c r="AO102" s="188"/>
      <c r="AP102" s="188"/>
      <c r="AQ102" s="188"/>
      <c r="AR102" s="188"/>
      <c r="AS102" s="188"/>
      <c r="AT102" s="188"/>
      <c r="AU102" s="493" t="s">
        <v>638</v>
      </c>
      <c r="AV102" s="493" t="s">
        <v>627</v>
      </c>
      <c r="AW102" s="538" t="e">
        <f t="shared" ca="1" si="390"/>
        <v>#VALUE!</v>
      </c>
      <c r="AX102" s="188"/>
      <c r="AY102" s="188"/>
      <c r="AZ102" s="188"/>
      <c r="BA102" s="188"/>
      <c r="BB102" s="188"/>
      <c r="BC102" s="188"/>
      <c r="BD102" s="235"/>
      <c r="BE102" s="235"/>
      <c r="BF102" s="235"/>
      <c r="BG102" s="235"/>
      <c r="BH102" s="289"/>
      <c r="BI102" s="564">
        <f t="shared" ca="1" si="367"/>
        <v>1.3158577348519975</v>
      </c>
      <c r="BJ102" s="556">
        <f t="shared" ca="1" si="395"/>
        <v>1.0454749157551064</v>
      </c>
      <c r="BK102" s="556" t="str">
        <f t="shared" ca="1" si="397"/>
        <v/>
      </c>
      <c r="BL102" s="556">
        <f ca="1">IFERROR(AVERAGE(Z102,AC102,AF102),"")</f>
        <v>0.87255999595358102</v>
      </c>
      <c r="BM102" s="556">
        <f ca="1">IFERROR(AVERAGE(AG102,AJ102),"")</f>
        <v>0.95810734124516506</v>
      </c>
      <c r="BN102" s="556">
        <f ca="1">AM102</f>
        <v>0.88981485175591135</v>
      </c>
      <c r="BO102" s="252"/>
      <c r="BP102" s="172" t="str">
        <f t="shared" si="396"/>
        <v>Urban</v>
      </c>
      <c r="BQ102" s="61">
        <f t="shared" ca="1" si="376"/>
        <v>124.2986954219417</v>
      </c>
      <c r="BR102" s="58">
        <f t="shared" ca="1" si="377"/>
        <v>184.70023144484458</v>
      </c>
      <c r="BS102" s="58">
        <f t="shared" ca="1" si="378"/>
        <v>151.51896849148912</v>
      </c>
      <c r="BT102" s="58">
        <f t="array" aca="1" ref="BT102" ca="1">IFERROR(AVERAGE(IF(('1. Database - raw'!AW$7:AY$494&gt;0)*('1. Database - raw'!$AD$7:$AD$494=$A102)*('1. Database - raw'!$AP$7:$AP$494&lt;&gt;Dropdown!$AM$11)*(INDIRECT($Q102,TRUE)=$O102),'1. Database - raw'!AW$7:AY$494)),"")</f>
        <v>160.71590909090909</v>
      </c>
      <c r="BU102" s="96">
        <f t="array" aca="1" ref="BU102" ca="1">IFERROR(_xlfn.STDEV.S(IF(('1. Database - raw'!AW$7:AY$494&gt;0)*('1. Database - raw'!$AD$7:$AD$494=$A102)*('1. Database - raw'!$AP$7:$AP$494&lt;&gt;Dropdown!$AM$11)*(INDIRECT($Q102,TRUE)=$O102),'1. Database - raw'!AW$7:AY$494)),"")</f>
        <v>56.840025175443373</v>
      </c>
      <c r="BV102" s="60">
        <f t="array" aca="1" ref="BV102" ca="1">IFERROR(IF(COUNT(IF(('1. Database - raw'!AW$7:AY$494&gt;0)*('1. Database - raw'!$AD$7:$AD$494=$A102)*('1. Database - raw'!$AP$7:$AP$494&lt;&gt;Dropdown!$AM$11)*(INDIRECT($Q102,TRUE)=$O102),'1. Database - raw'!AW$7:AY$494))&gt;0,COUNT(IF(('1. Database - raw'!AW$7:AY$494&gt;0)*('1. Database - raw'!$AD$7:$AD$494=$A102)*('1. Database - raw'!$AP$7:$AP$494&lt;&gt;Dropdown!$AM$11)*(INDIRECT($Q102,TRUE)=$O102),'1. Database - raw'!AW$7:AY$494)),""),"")</f>
        <v>44</v>
      </c>
      <c r="BW102" s="61">
        <f t="shared" ca="1" si="370"/>
        <v>27.746150663713536</v>
      </c>
      <c r="BX102" s="58">
        <f t="shared" ca="1" si="371"/>
        <v>179.49261940841504</v>
      </c>
      <c r="BY102" s="58">
        <f t="shared" ca="1" si="372"/>
        <v>70.570739411816263</v>
      </c>
      <c r="BZ102" s="58">
        <f t="array" aca="1" ref="BZ102" ca="1">IFERROR(AVERAGE(IF(('1. Database - raw'!BC$7:BE$494&gt;0)*('1. Database - raw'!$AD$7:$AD$494=$A102)*('1. Database - raw'!$AP$7:$AP$494&lt;&gt;Dropdown!$AM$11)*(INDIRECT($Q102,TRUE)=$O102),'1. Database - raw'!BC$7:BE$494)),"")</f>
        <v>92.935483870967744</v>
      </c>
      <c r="CA102" s="96">
        <f t="array" aca="1" ref="CA102" ca="1">IFERROR(_xlfn.STDEV.S(IF(('1. Database - raw'!BC$7:BE$494&gt;0)*('1. Database - raw'!$AD$7:$AD$494=$A102)*('1. Database - raw'!$AP$7:$AP$494&lt;&gt;Dropdown!$AM$11)*(INDIRECT($Q102,TRUE)=$O102),'1. Database - raw'!BC$7:BE$494)),"")</f>
        <v>79.635371492493192</v>
      </c>
      <c r="CB102" s="60">
        <f t="array" aca="1" ref="CB102" ca="1">IFERROR(IF(COUNT(IF(('1. Database - raw'!BC$7:BE$494&gt;0)*('1. Database - raw'!$AD$7:$AD$494=$A102)*('1. Database - raw'!$AP$7:$AP$494&lt;&gt;Dropdown!$AM$11)*(INDIRECT($Q102,TRUE)=$O102),'1. Database - raw'!BC$7:BE$494))&gt;0,COUNT(IF(('1. Database - raw'!BC$7:BE$494&gt;0)*('1. Database - raw'!$AD$7:$AD$494=$A102)*('1. Database - raw'!$AP$7:$AP$494&lt;&gt;Dropdown!$AM$11)*(INDIRECT($Q102,TRUE)=$O102),'1. Database - raw'!BC$7:BE$494)),""),"")</f>
        <v>31</v>
      </c>
      <c r="CC102" s="105">
        <f t="shared" ca="1" si="373"/>
        <v>0.68893370396379738</v>
      </c>
      <c r="CD102" s="106">
        <f t="shared" ca="1" si="374"/>
        <v>0.81311125806440188</v>
      </c>
      <c r="CE102" s="106">
        <f t="shared" ca="1" si="375"/>
        <v>0.74845156874240804</v>
      </c>
      <c r="CF102" s="106">
        <f t="array" aca="1" ref="CF102" ca="1">IFERROR(AVERAGE(IF(('1. Database - raw'!BI$7:BK$494&gt;0)*('1. Database - raw'!$AD$7:$AD$494=$A102)*('1. Database - raw'!$AP$7:$AP$494&lt;&gt;Dropdown!$AM$11)*(INDIRECT($Q102,TRUE)=$O102),'1. Database - raw'!BI$7:BK$494)),"")</f>
        <v>0.76654911487676591</v>
      </c>
      <c r="CG102" s="271">
        <f t="array" aca="1" ref="CG102" ca="1">IFERROR(_xlfn.STDEV.S(IF(('1. Database - raw'!BI$7:BK$494&gt;0)*('1. Database - raw'!$AD$7:$AD$494=$A102)*('1. Database - raw'!$AP$7:$AP$494&lt;&gt;Dropdown!$AM$11)*(INDIRECT($Q102,TRUE)=$O102),'1. Database - raw'!BI$7:BK$494)),"")</f>
        <v>0.16958699474839936</v>
      </c>
      <c r="CH102" s="60">
        <f t="array" aca="1" ref="CH102" ca="1">IFERROR(IF(COUNT(IF(('1. Database - raw'!BI$7:BK$494&gt;0)*('1. Database - raw'!$AD$7:$AD$494=$A102)*('1. Database - raw'!$AP$7:$AP$494&lt;&gt;Dropdown!$AM$11)*(INDIRECT($Q102,TRUE)=$O102),'1. Database - raw'!BI$7:BK$494))&gt;0,COUNT(IF(('1. Database - raw'!BI$7:BK$494&gt;0)*('1. Database - raw'!$AD$7:$AD$494=$A102)*('1. Database - raw'!$AP$7:$AP$494&lt;&gt;Dropdown!$AM$11)*(INDIRECT($Q102,TRUE)=$O102),'1. Database - raw'!BI$7:BK$494)),""),"")</f>
        <v>18</v>
      </c>
      <c r="CI102" s="61" t="str">
        <f t="shared" ca="1" si="211"/>
        <v/>
      </c>
      <c r="CJ102" s="58" t="str">
        <f t="shared" ca="1" si="212"/>
        <v/>
      </c>
      <c r="CK102" s="58" t="str">
        <f t="shared" ca="1" si="213"/>
        <v/>
      </c>
      <c r="CL102" s="58" t="str">
        <f t="array" aca="1" ref="CL102" ca="1">IFERROR(AVERAGE(IF(('1. Database - raw'!BO$7:BQ$494&gt;0)*('1. Database - raw'!$AD$7:$AD$494=$A102)*(INDIRECT($Q102,TRUE)=$O102),'1. Database - raw'!BO$7:BQ$494)),"")</f>
        <v/>
      </c>
      <c r="CM102" s="96" t="str">
        <f t="array" aca="1" ref="CM102" ca="1">IFERROR(_xlfn.STDEV.S(IF(('1. Database - raw'!BO$7:BQ$494&gt;0)*('1. Database - raw'!$AD$7:$AD$494=$A102)*(INDIRECT($Q102,TRUE)=$O102),'1. Database - raw'!BO$7:BQ$494)),"")</f>
        <v/>
      </c>
      <c r="CN102" s="60" t="str">
        <f t="array" aca="1" ref="CN102" ca="1">IFERROR(IF(COUNT(IF(('1. Database - raw'!BO$7:BQ$494&gt;0)*('1. Database - raw'!$AD$7:$AD$494=$A102)*(INDIRECT($Q102,TRUE)=$O102),'1. Database - raw'!BO$7:BQ$494))&gt;0,COUNT(IF(('1. Database - raw'!BO$7:BQ$494&gt;0)*('1. Database - raw'!$AD$7:$AD$494=$A102)*(INDIRECT($Q102,TRUE)=$O102),'1. Database - raw'!BO$7:BQ$494)),""),"")</f>
        <v/>
      </c>
      <c r="CO102" s="61" t="str">
        <f t="shared" ca="1" si="214"/>
        <v/>
      </c>
      <c r="CP102" s="58" t="str">
        <f t="shared" ca="1" si="215"/>
        <v/>
      </c>
      <c r="CQ102" s="58" t="str">
        <f t="shared" ca="1" si="216"/>
        <v/>
      </c>
      <c r="CR102" s="58" t="str">
        <f t="array" aca="1" ref="CR102" ca="1">IFERROR(AVERAGE(IF(('1. Database - raw'!BU$7:BW$494&gt;0)*('1. Database - raw'!$AD$7:$AD$494=$A102)*(INDIRECT($Q102,TRUE)=$O102),'1. Database - raw'!BU$7:BW$494)),"")</f>
        <v/>
      </c>
      <c r="CS102" s="96" t="str">
        <f t="array" aca="1" ref="CS102" ca="1">IFERROR(_xlfn.STDEV.S(IF(('1. Database - raw'!BU$7:BW$494&gt;0)*('1. Database - raw'!$AD$7:$AD$494=$A102)*(INDIRECT($Q102,TRUE)=$O102),'1. Database - raw'!BU$7:BW$494)),"")</f>
        <v/>
      </c>
      <c r="CT102" s="60" t="str">
        <f t="array" aca="1" ref="CT102" ca="1">IFERROR(IF(COUNT(IF(('1. Database - raw'!BU$7:BW$494&gt;0)*('1. Database - raw'!$AD$7:$AD$494=$A102)*(INDIRECT($Q102,TRUE)=$O102),'1. Database - raw'!BU$7:BW$494))&gt;0,COUNT(IF(('1. Database - raw'!BU$7:BW$494&gt;0)*('1. Database - raw'!$AD$7:$AD$494=$A102)*(INDIRECT($Q102,TRUE)=$O102),'1. Database - raw'!BU$7:BW$494)),""),"")</f>
        <v/>
      </c>
      <c r="CU102" s="61" t="str">
        <f t="shared" ca="1" si="217"/>
        <v/>
      </c>
      <c r="CV102" s="58" t="str">
        <f t="shared" ca="1" si="218"/>
        <v/>
      </c>
      <c r="CW102" s="58" t="str">
        <f t="shared" ca="1" si="219"/>
        <v/>
      </c>
      <c r="CX102" s="58" t="str">
        <f t="array" aca="1" ref="CX102" ca="1">IFERROR(AVERAGE(IF(('1. Database - raw'!CA$7:CC$494&gt;0)*('1. Database - raw'!$AD$7:$AD$494=$A102)*(INDIRECT($Q102,TRUE)=$O102),'1. Database - raw'!CA$7:CC$494)),"")</f>
        <v/>
      </c>
      <c r="CY102" s="96" t="str">
        <f t="array" aca="1" ref="CY102" ca="1">IFERROR(_xlfn.STDEV.S(IF(('1. Database - raw'!CA$7:CC$494&gt;0)*('1. Database - raw'!$AD$7:$AD$494=$A102)*(INDIRECT($Q102,TRUE)=$O102),'1. Database - raw'!CA$7:CC$494)),"")</f>
        <v/>
      </c>
      <c r="CZ102" s="60" t="str">
        <f t="array" aca="1" ref="CZ102" ca="1">IFERROR(IF(COUNT(IF(('1. Database - raw'!CA$7:CC$494&gt;0)*('1. Database - raw'!$AD$7:$AD$494=$A102)*(INDIRECT($Q102,TRUE)=$O102),'1. Database - raw'!CA$7:CC$494))&gt;0,COUNT(IF(('1. Database - raw'!CA$7:CC$494&gt;0)*('1. Database - raw'!$AD$7:$AD$494=$A102)*(INDIRECT($Q102,TRUE)=$O102),'1. Database - raw'!CA$7:CC$494)),""),"")</f>
        <v/>
      </c>
      <c r="DA102" s="61" t="str">
        <f t="shared" ca="1" si="220"/>
        <v/>
      </c>
      <c r="DB102" s="58" t="str">
        <f t="shared" ca="1" si="221"/>
        <v/>
      </c>
      <c r="DC102" s="58" t="str">
        <f t="shared" ca="1" si="222"/>
        <v/>
      </c>
      <c r="DD102" s="58" t="str">
        <f t="array" aca="1" ref="DD102" ca="1">IFERROR(AVERAGE(IF(('1. Database - raw'!CG$7:CI$494&gt;0)*('1. Database - raw'!$AD$7:$AD$494=$A102)*(INDIRECT($Q102,TRUE)=$O102),'1. Database - raw'!CG$7:CI$494)),"")</f>
        <v/>
      </c>
      <c r="DE102" s="96" t="str">
        <f t="array" aca="1" ref="DE102" ca="1">IFERROR(_xlfn.STDEV.S(IF(('1. Database - raw'!CG$7:CI$494&gt;0)*('1. Database - raw'!$AD$7:$AD$494=$A102)*(INDIRECT($Q102,TRUE)=$O102),'1. Database - raw'!CG$7:CI$494)),"")</f>
        <v/>
      </c>
      <c r="DF102" s="60" t="str">
        <f t="array" aca="1" ref="DF102" ca="1">IFERROR(IF(COUNT(IF(('1. Database - raw'!CG$7:CI$494&gt;0)*('1. Database - raw'!$AD$7:$AD$494=$A102)*(INDIRECT($Q102,TRUE)=$O102),'1. Database - raw'!CG$7:CI$494))&gt;0,COUNT(IF(('1. Database - raw'!CG$7:CI$494&gt;0)*('1. Database - raw'!$AD$7:$AD$494=$A102)*(INDIRECT($Q102,TRUE)=$O102),'1. Database - raw'!CG$7:CI$494)),""),"")</f>
        <v/>
      </c>
      <c r="DG102" s="61" t="str">
        <f t="shared" ca="1" si="223"/>
        <v/>
      </c>
      <c r="DH102" s="58" t="str">
        <f t="shared" ca="1" si="224"/>
        <v/>
      </c>
      <c r="DI102" s="58" t="str">
        <f t="shared" ca="1" si="225"/>
        <v/>
      </c>
      <c r="DJ102" s="58" t="str">
        <f t="array" aca="1" ref="DJ102" ca="1">IFERROR(AVERAGE(IF(('1. Database - raw'!CM$7:CO$494&gt;0)*('1. Database - raw'!$AD$7:$AD$494=$A102)*(INDIRECT($Q102,TRUE)=$O102),'1. Database - raw'!CM$7:CO$494)),"")</f>
        <v/>
      </c>
      <c r="DK102" s="96" t="str">
        <f t="array" aca="1" ref="DK102" ca="1">IFERROR(_xlfn.STDEV.S(IF(('1. Database - raw'!CM$7:CO$494&gt;0)*('1. Database - raw'!$AD$7:$AD$494=$A102)*(INDIRECT($Q102,TRUE)=$O102),'1. Database - raw'!CM$7:CO$494)),"")</f>
        <v/>
      </c>
      <c r="DL102" s="60" t="str">
        <f t="array" aca="1" ref="DL102" ca="1">IFERROR(IF(COUNT(IF(('1. Database - raw'!CM$7:CO$494&gt;0)*('1. Database - raw'!$AD$7:$AD$494=$A102)*(INDIRECT($Q102,TRUE)=$O102),'1. Database - raw'!CM$7:CO$494))&gt;0,COUNT(IF(('1. Database - raw'!CM$7:CO$494&gt;0)*('1. Database - raw'!$AD$7:$AD$494=$A102)*(INDIRECT($Q102,TRUE)=$O102),'1. Database - raw'!CM$7:CO$494)),""),"")</f>
        <v/>
      </c>
      <c r="DM102" s="61" t="str">
        <f t="shared" ca="1" si="226"/>
        <v/>
      </c>
      <c r="DN102" s="58" t="str">
        <f t="shared" ca="1" si="227"/>
        <v/>
      </c>
      <c r="DO102" s="58" t="str">
        <f t="shared" ca="1" si="228"/>
        <v/>
      </c>
      <c r="DP102" s="58" t="str">
        <f t="array" aca="1" ref="DP102" ca="1">IFERROR(AVERAGE(IF(('1. Database - raw'!CS$7:CU$494&gt;0)*('1. Database - raw'!$AD$7:$AD$494=$A102)*(INDIRECT($Q102,TRUE)=$O102),'1. Database - raw'!CS$7:CU$494)),"")</f>
        <v/>
      </c>
      <c r="DQ102" s="96" t="str">
        <f t="array" aca="1" ref="DQ102" ca="1">IFERROR(_xlfn.STDEV.S(IF(('1. Database - raw'!CS$7:CU$494&gt;0)*('1. Database - raw'!$AD$7:$AD$494=$A102)*(INDIRECT($Q102,TRUE)=$O102),'1. Database - raw'!CS$7:CU$494)),"")</f>
        <v/>
      </c>
      <c r="DR102" s="60" t="str">
        <f t="array" aca="1" ref="DR102" ca="1">IFERROR(IF(COUNT(IF(('1. Database - raw'!CS$7:CU$494&gt;0)*('1. Database - raw'!$AD$7:$AD$494=$A102)*(INDIRECT($Q102,TRUE)=$O102),'1. Database - raw'!CS$7:CU$494))&gt;0,COUNT(IF(('1. Database - raw'!CS$7:CU$494&gt;0)*('1. Database - raw'!$AD$7:$AD$494=$A102)*(INDIRECT($Q102,TRUE)=$O102),'1. Database - raw'!CS$7:CU$494)),""),"")</f>
        <v/>
      </c>
      <c r="DS102" s="61" t="str">
        <f t="shared" ca="1" si="229"/>
        <v/>
      </c>
      <c r="DT102" s="58" t="str">
        <f t="shared" ca="1" si="230"/>
        <v/>
      </c>
      <c r="DU102" s="58" t="str">
        <f t="shared" ca="1" si="231"/>
        <v/>
      </c>
      <c r="DV102" s="58" t="str">
        <f t="array" aca="1" ref="DV102" ca="1">IFERROR(AVERAGE(IF(('1. Database - raw'!CY$7:DA$494&gt;0)*('1. Database - raw'!$AD$7:$AD$494=$A102)*(INDIRECT($Q102,TRUE)=$O102),'1. Database - raw'!CY$7:DA$494)),"")</f>
        <v/>
      </c>
      <c r="DW102" s="96" t="str">
        <f t="array" aca="1" ref="DW102" ca="1">IFERROR(_xlfn.STDEV.S(IF(('1. Database - raw'!CY$7:DA$494&gt;0)*('1. Database - raw'!$AD$7:$AD$494=$A102)*(INDIRECT($Q102,TRUE)=$O102),'1. Database - raw'!CY$7:DA$494)),"")</f>
        <v/>
      </c>
      <c r="DX102" s="60" t="str">
        <f t="array" aca="1" ref="DX102" ca="1">IFERROR(IF(COUNT(IF(('1. Database - raw'!CY$7:DA$494&gt;0)*('1. Database - raw'!$AD$7:$AD$494=$A102)*(INDIRECT($Q102,TRUE)=$O102),'1. Database - raw'!CY$7:DA$494))&gt;0,COUNT(IF(('1. Database - raw'!CY$7:DA$494&gt;0)*('1. Database - raw'!$AD$7:$AD$494=$A102)*(INDIRECT($Q102,TRUE)=$O102),'1. Database - raw'!CY$7:DA$494)),""),"")</f>
        <v/>
      </c>
      <c r="DY102" s="61" t="str">
        <f t="shared" ca="1" si="232"/>
        <v/>
      </c>
      <c r="DZ102" s="58" t="str">
        <f t="shared" ca="1" si="233"/>
        <v/>
      </c>
      <c r="EA102" s="58" t="str">
        <f t="shared" ca="1" si="234"/>
        <v/>
      </c>
      <c r="EB102" s="58" t="str">
        <f t="array" aca="1" ref="EB102" ca="1">IFERROR(AVERAGE(IF(('1. Database - raw'!DE$7:DG$494&gt;0)*('1. Database - raw'!$AD$7:$AD$494=$A102)*(INDIRECT($Q102,TRUE)=$O102),'1. Database - raw'!DE$7:DG$494)),"")</f>
        <v/>
      </c>
      <c r="EC102" s="96" t="str">
        <f t="array" aca="1" ref="EC102" ca="1">IFERROR(_xlfn.STDEV.S(IF(('1. Database - raw'!DE$7:DG$494&gt;0)*('1. Database - raw'!$AD$7:$AD$494=$A102)*(INDIRECT($Q102,TRUE)=$O102),'1. Database - raw'!DE$7:DG$494)),"")</f>
        <v/>
      </c>
      <c r="ED102" s="60" t="str">
        <f t="array" aca="1" ref="ED102" ca="1">IFERROR(IF(COUNT(IF(('1. Database - raw'!DE$7:DG$494&gt;0)*('1. Database - raw'!$AD$7:$AD$494=$A102)*(INDIRECT($Q102,TRUE)=$O102),'1. Database - raw'!DE$7:DG$494))&gt;0,COUNT(IF(('1. Database - raw'!DE$7:DG$494&gt;0)*('1. Database - raw'!$AD$7:$AD$494=$A102)*(INDIRECT($Q102,TRUE)=$O102),'1. Database - raw'!DE$7:DG$494)),""),"")</f>
        <v/>
      </c>
      <c r="EE102" s="61" t="str">
        <f t="shared" ca="1" si="235"/>
        <v/>
      </c>
      <c r="EF102" s="58" t="str">
        <f t="shared" ca="1" si="236"/>
        <v/>
      </c>
      <c r="EG102" s="58" t="str">
        <f t="shared" ca="1" si="237"/>
        <v/>
      </c>
      <c r="EH102" s="58" t="str">
        <f t="array" aca="1" ref="EH102" ca="1">IFERROR(AVERAGE(IF(('1. Database - raw'!DK$7:DM$494&gt;0)*('1. Database - raw'!$AD$7:$AD$494=$A102)*(INDIRECT($Q102,TRUE)=$O102),'1. Database - raw'!DK$7:DM$494)),"")</f>
        <v/>
      </c>
      <c r="EI102" s="96" t="str">
        <f t="array" aca="1" ref="EI102" ca="1">IFERROR(_xlfn.STDEV.S(IF(('1. Database - raw'!DK$7:DM$494&gt;0)*('1. Database - raw'!$AD$7:$AD$494=$A102)*(INDIRECT($Q102,TRUE)=$O102),'1. Database - raw'!DK$7:DM$494)),"")</f>
        <v/>
      </c>
      <c r="EJ102" s="60" t="str">
        <f t="array" aca="1" ref="EJ102" ca="1">IFERROR(IF(COUNT(IF(('1. Database - raw'!DK$7:DM$494&gt;0)*('1. Database - raw'!$AD$7:$AD$494=$A102)*(INDIRECT($Q102,TRUE)=$O102),'1. Database - raw'!DK$7:DM$494))&gt;0,COUNT(IF(('1. Database - raw'!DK$7:DM$494&gt;0)*('1. Database - raw'!$AD$7:$AD$494=$A102)*(INDIRECT($Q102,TRUE)=$O102),'1. Database - raw'!DK$7:DM$494)),""),"")</f>
        <v/>
      </c>
      <c r="EK102" s="61">
        <f t="shared" ca="1" si="238"/>
        <v>35.954541876076583</v>
      </c>
      <c r="EL102" s="58">
        <f t="shared" ca="1" si="239"/>
        <v>47.799647064684912</v>
      </c>
      <c r="EM102" s="58">
        <f t="shared" ca="1" si="240"/>
        <v>41.45617459497312</v>
      </c>
      <c r="EN102" s="58">
        <f t="array" aca="1" ref="EN102" ca="1">IFERROR(AVERAGE(IF(('1. Database - raw'!DQ$7:DS$494&gt;0)*('1. Database - raw'!$AD$7:$AD$494=$A102)*(INDIRECT($Q102,TRUE)=$O102),'1. Database - raw'!DQ$7:DS$494)),"")</f>
        <v>43.235624999999999</v>
      </c>
      <c r="EO102" s="96">
        <f t="array" aca="1" ref="EO102" ca="1">IFERROR(_xlfn.STDEV.S(IF(('1. Database - raw'!DQ$7:DS$494&gt;0)*('1. Database - raw'!$AD$7:$AD$494=$A102)*(INDIRECT($Q102,TRUE)=$O102),'1. Database - raw'!DQ$7:DS$494)),"")</f>
        <v>12.803129592609817</v>
      </c>
      <c r="EP102" s="60">
        <f t="array" aca="1" ref="EP102" ca="1">IFERROR(IF(COUNT(IF(('1. Database - raw'!DQ$7:DS$494&gt;0)*('1. Database - raw'!$AD$7:$AD$494=$A102)*(INDIRECT($Q102,TRUE)=$O102),'1. Database - raw'!DQ$7:DS$494))&gt;0,COUNT(IF(('1. Database - raw'!DQ$7:DS$494&gt;0)*('1. Database - raw'!$AD$7:$AD$494=$A102)*(INDIRECT($Q102,TRUE)=$O102),'1. Database - raw'!DQ$7:DS$494)),""),"")</f>
        <v>32</v>
      </c>
      <c r="EQ102" s="61" t="str">
        <f t="shared" ca="1" si="241"/>
        <v/>
      </c>
      <c r="ER102" s="58" t="str">
        <f t="shared" ca="1" si="242"/>
        <v/>
      </c>
      <c r="ES102" s="58" t="str">
        <f t="shared" ca="1" si="243"/>
        <v/>
      </c>
      <c r="ET102" s="58">
        <f t="array" aca="1" ref="ET102" ca="1">IFERROR(AVERAGE(IF(('1. Database - raw'!DW$7:DY$494&gt;0)*('1. Database - raw'!$AD$7:$AD$494=$A102)*(INDIRECT($Q102,TRUE)=$O102),'1. Database - raw'!DW$7:DY$494)),"")</f>
        <v>32.6</v>
      </c>
      <c r="EU102" s="96" t="str">
        <f t="array" aca="1" ref="EU102" ca="1">IFERROR(_xlfn.STDEV.S(IF(('1. Database - raw'!DW$7:DY$494&gt;0)*('1. Database - raw'!$AD$7:$AD$494=$A102)*(INDIRECT($Q102,TRUE)=$O102),'1. Database - raw'!DW$7:DY$494)),"")</f>
        <v/>
      </c>
      <c r="EV102" s="60">
        <f t="array" aca="1" ref="EV102" ca="1">IFERROR(IF(COUNT(IF(('1. Database - raw'!DW$7:DY$494&gt;0)*('1. Database - raw'!$AD$7:$AD$494=$A102)*(INDIRECT($Q102,TRUE)=$O102),'1. Database - raw'!DW$7:DY$494))&gt;0,COUNT(IF(('1. Database - raw'!DW$7:DY$494&gt;0)*('1. Database - raw'!$AD$7:$AD$494=$A102)*(INDIRECT($Q102,TRUE)=$O102),'1. Database - raw'!DW$7:DY$494)),""),"")</f>
        <v>1</v>
      </c>
      <c r="EW102" s="61">
        <f t="shared" ca="1" si="244"/>
        <v>19.299999999999997</v>
      </c>
      <c r="EX102" s="58">
        <f t="shared" ca="1" si="245"/>
        <v>19.299999999999997</v>
      </c>
      <c r="EY102" s="58">
        <f t="shared" ca="1" si="246"/>
        <v>19.299999999999997</v>
      </c>
      <c r="EZ102" s="58">
        <f t="array" aca="1" ref="EZ102" ca="1">IFERROR(AVERAGE(IF(('1. Database - raw'!EC$7:EE$494&gt;0)*('1. Database - raw'!$AD$7:$AD$494=$A102)*(INDIRECT($Q102,TRUE)=$O102),'1. Database - raw'!EC$7:EE$494)),"")</f>
        <v>19.3</v>
      </c>
      <c r="FA102" s="96">
        <f t="array" aca="1" ref="FA102" ca="1">IFERROR(_xlfn.STDEV.S(IF(('1. Database - raw'!EC$7:EE$494&gt;0)*('1. Database - raw'!$AD$7:$AD$494=$A102)*(INDIRECT($Q102,TRUE)=$O102),'1. Database - raw'!EC$7:EE$494)),"")</f>
        <v>0</v>
      </c>
      <c r="FB102" s="60">
        <f t="array" aca="1" ref="FB102" ca="1">IFERROR(IF(COUNT(IF(('1. Database - raw'!EC$7:EE$494&gt;0)*('1. Database - raw'!$AD$7:$AD$494=$A102)*(INDIRECT($Q102,TRUE)=$O102),'1. Database - raw'!EC$7:EE$494))&gt;0,COUNT(IF(('1. Database - raw'!EC$7:EE$494&gt;0)*('1. Database - raw'!$AD$7:$AD$494=$A102)*(INDIRECT($Q102,TRUE)=$O102),'1. Database - raw'!EC$7:EE$494)),""),"")</f>
        <v>2</v>
      </c>
      <c r="FC102" s="61">
        <f t="shared" ca="1" si="247"/>
        <v>10.299999999999999</v>
      </c>
      <c r="FD102" s="58">
        <f t="shared" ca="1" si="248"/>
        <v>10.299999999999999</v>
      </c>
      <c r="FE102" s="58">
        <f t="shared" ca="1" si="249"/>
        <v>10.299999999999999</v>
      </c>
      <c r="FF102" s="58">
        <f t="array" aca="1" ref="FF102" ca="1">IFERROR(AVERAGE(IF(('1. Database - raw'!EI$7:EK$494&gt;0)*('1. Database - raw'!$AD$7:$AD$494=$A102)*(INDIRECT($Q102,TRUE)=$O102),'1. Database - raw'!EI$7:EK$494)),"")</f>
        <v>10.3</v>
      </c>
      <c r="FG102" s="96">
        <f t="array" aca="1" ref="FG102" ca="1">IFERROR(_xlfn.STDEV.S(IF(('1. Database - raw'!EI$7:EK$494&gt;0)*('1. Database - raw'!$AD$7:$AD$494=$A102)*(INDIRECT($Q102,TRUE)=$O102),'1. Database - raw'!EI$7:EK$494)),"")</f>
        <v>0</v>
      </c>
      <c r="FH102" s="60">
        <f t="array" aca="1" ref="FH102" ca="1">IFERROR(IF(COUNT(IF(('1. Database - raw'!EI$7:EK$494&gt;0)*('1. Database - raw'!$AD$7:$AD$494=$A102)*(INDIRECT($Q102,TRUE)=$O102),'1. Database - raw'!EI$7:EK$494))&gt;0,COUNT(IF(('1. Database - raw'!EI$7:EK$494&gt;0)*('1. Database - raw'!$AD$7:$AD$494=$A102)*(INDIRECT($Q102,TRUE)=$O102),'1. Database - raw'!EI$7:EK$494)),""),"")</f>
        <v>2</v>
      </c>
      <c r="FI102" s="61">
        <f t="shared" ca="1" si="250"/>
        <v>3.0000000000000004</v>
      </c>
      <c r="FJ102" s="58">
        <f t="shared" ca="1" si="251"/>
        <v>3.0000000000000004</v>
      </c>
      <c r="FK102" s="58">
        <f t="shared" ca="1" si="252"/>
        <v>3.0000000000000004</v>
      </c>
      <c r="FL102" s="58">
        <f t="array" aca="1" ref="FL102" ca="1">IFERROR(AVERAGE(IF(('1. Database - raw'!EO$7:EQ$494&gt;0)*('1. Database - raw'!$AD$7:$AD$494=$A102)*(INDIRECT($Q102,TRUE)=$O102),'1. Database - raw'!EO$7:EQ$494)),"")</f>
        <v>3</v>
      </c>
      <c r="FM102" s="96">
        <f t="array" aca="1" ref="FM102" ca="1">IFERROR(_xlfn.STDEV.S(IF(('1. Database - raw'!EO$7:EQ$494&gt;0)*('1. Database - raw'!$AD$7:$AD$494=$A102)*(INDIRECT($Q102,TRUE)=$O102),'1. Database - raw'!EO$7:EQ$494)),"")</f>
        <v>0</v>
      </c>
      <c r="FN102" s="60">
        <f t="array" aca="1" ref="FN102" ca="1">IFERROR(IF(COUNT(IF(('1. Database - raw'!EO$7:EQ$494&gt;0)*('1. Database - raw'!$AD$7:$AD$494=$A102)*(INDIRECT($Q102,TRUE)=$O102),'1. Database - raw'!EO$7:EQ$494))&gt;0,COUNT(IF(('1. Database - raw'!EO$7:EQ$494&gt;0)*('1. Database - raw'!$AD$7:$AD$494=$A102)*(INDIRECT($Q102,TRUE)=$O102),'1. Database - raw'!EO$7:EQ$494)),""),"")</f>
        <v>2</v>
      </c>
      <c r="FO102" s="61" t="str">
        <f t="shared" ca="1" si="253"/>
        <v/>
      </c>
      <c r="FP102" s="58" t="str">
        <f t="shared" ca="1" si="254"/>
        <v/>
      </c>
      <c r="FQ102" s="58" t="str">
        <f t="shared" ca="1" si="255"/>
        <v/>
      </c>
      <c r="FR102" s="58" t="str">
        <f t="array" aca="1" ref="FR102" ca="1">IFERROR(AVERAGE(IF(('1. Database - raw'!EU$7:EW$494&gt;0)*('1. Database - raw'!$AD$7:$AD$494=$A102)*(INDIRECT($Q102,TRUE)=$O102),'1. Database - raw'!EU$7:EW$494)),"")</f>
        <v/>
      </c>
      <c r="FS102" s="96" t="str">
        <f t="array" aca="1" ref="FS102" ca="1">IFERROR(_xlfn.STDEV.S(IF(('1. Database - raw'!EU$7:EW$494&gt;0)*('1. Database - raw'!$AD$7:$AD$494=$A102)*(INDIRECT($Q102,TRUE)=$O102),'1. Database - raw'!EU$7:EW$494)),"")</f>
        <v/>
      </c>
      <c r="FT102" s="60" t="str">
        <f t="array" aca="1" ref="FT102" ca="1">IFERROR(IF(COUNT(IF(('1. Database - raw'!EU$7:EW$494&gt;0)*('1. Database - raw'!$AD$7:$AD$494=$A102)*(INDIRECT($Q102,TRUE)=$O102),'1. Database - raw'!EU$7:EW$494))&gt;0,COUNT(IF(('1. Database - raw'!EU$7:EW$494&gt;0)*('1. Database - raw'!$AD$7:$AD$494=$A102)*(INDIRECT($Q102,TRUE)=$O102),'1. Database - raw'!EU$7:EW$494)),""),"")</f>
        <v/>
      </c>
      <c r="FU102" s="61" t="str">
        <f t="shared" ca="1" si="256"/>
        <v/>
      </c>
      <c r="FV102" s="58" t="str">
        <f t="shared" ca="1" si="257"/>
        <v/>
      </c>
      <c r="FW102" s="58" t="str">
        <f t="shared" ca="1" si="258"/>
        <v/>
      </c>
      <c r="FX102" s="58" t="str">
        <f t="array" aca="1" ref="FX102" ca="1">IFERROR(AVERAGE(IF(('1. Database - raw'!FA$7:FC$494&gt;0)*('1. Database - raw'!$AD$7:$AD$494=$A102)*(INDIRECT($Q102,TRUE)=$O102),'1. Database - raw'!FA$7:FC$494)),"")</f>
        <v/>
      </c>
      <c r="FY102" s="96" t="str">
        <f t="array" aca="1" ref="FY102" ca="1">IFERROR(_xlfn.STDEV.S(IF(('1. Database - raw'!FA$7:FC$494&gt;0)*('1. Database - raw'!$AD$7:$AD$494=$A102)*(INDIRECT($Q102,TRUE)=$O102),'1. Database - raw'!FA$7:FC$494)),"")</f>
        <v/>
      </c>
      <c r="FZ102" s="60" t="str">
        <f t="array" aca="1" ref="FZ102" ca="1">IFERROR(IF(COUNT(IF(('1. Database - raw'!FA$7:FC$494&gt;0)*('1. Database - raw'!$AD$7:$AD$494=$A102)*(INDIRECT($Q102,TRUE)=$O102),'1. Database - raw'!FA$7:FC$494))&gt;0,COUNT(IF(('1. Database - raw'!FA$7:FC$494&gt;0)*('1. Database - raw'!$AD$7:$AD$494=$A102)*(INDIRECT($Q102,TRUE)=$O102),'1. Database - raw'!FA$7:FC$494)),""),"")</f>
        <v/>
      </c>
      <c r="GA102" s="61" t="str">
        <f t="shared" ca="1" si="259"/>
        <v/>
      </c>
      <c r="GB102" s="58" t="str">
        <f t="shared" ca="1" si="260"/>
        <v/>
      </c>
      <c r="GC102" s="58" t="str">
        <f t="shared" ca="1" si="261"/>
        <v/>
      </c>
      <c r="GD102" s="58" t="str">
        <f t="array" aca="1" ref="GD102" ca="1">IFERROR(AVERAGE(IF(('1. Database - raw'!FG$7:FI$494&gt;0)*('1. Database - raw'!$AD$7:$AD$494=$A102)*(INDIRECT($Q102,TRUE)=$O102),'1. Database - raw'!FG$7:FI$494)),"")</f>
        <v/>
      </c>
      <c r="GE102" s="96" t="str">
        <f t="array" aca="1" ref="GE102" ca="1">IFERROR(_xlfn.STDEV.S(IF(('1. Database - raw'!FG$7:FI$494&gt;0)*('1. Database - raw'!$AD$7:$AD$494=$A102)*(INDIRECT($Q102,TRUE)=$O102),'1. Database - raw'!FG$7:FI$494)),"")</f>
        <v/>
      </c>
      <c r="GF102" s="60" t="str">
        <f t="array" aca="1" ref="GF102" ca="1">IFERROR(IF(COUNT(IF(('1. Database - raw'!FG$7:FI$494&gt;0)*('1. Database - raw'!$AD$7:$AD$494=$A102)*(INDIRECT($Q102,TRUE)=$O102),'1. Database - raw'!FG$7:FI$494))&gt;0,COUNT(IF(('1. Database - raw'!FG$7:FI$494&gt;0)*('1. Database - raw'!$AD$7:$AD$494=$A102)*(INDIRECT($Q102,TRUE)=$O102),'1. Database - raw'!FG$7:FI$494)),""),"")</f>
        <v/>
      </c>
      <c r="GG102" s="61" t="str">
        <f t="shared" ca="1" si="262"/>
        <v/>
      </c>
      <c r="GH102" s="58" t="str">
        <f t="shared" ca="1" si="263"/>
        <v/>
      </c>
      <c r="GI102" s="58" t="str">
        <f t="shared" ca="1" si="264"/>
        <v/>
      </c>
      <c r="GJ102" s="58" t="str">
        <f t="array" aca="1" ref="GJ102" ca="1">IFERROR(AVERAGE(IF(('1. Database - raw'!FM$7:FO$494&gt;0)*('1. Database - raw'!$AD$7:$AD$494=$A102)*(INDIRECT($Q102,TRUE)=$O102),'1. Database - raw'!FM$7:FO$494)),"")</f>
        <v/>
      </c>
      <c r="GK102" s="96" t="str">
        <f t="array" aca="1" ref="GK102" ca="1">IFERROR(_xlfn.STDEV.S(IF(('1. Database - raw'!FM$7:FO$494&gt;0)*('1. Database - raw'!$AD$7:$AD$494=$A102)*(INDIRECT($Q102,TRUE)=$O102),'1. Database - raw'!FM$7:FO$494)),"")</f>
        <v/>
      </c>
      <c r="GL102" s="60" t="str">
        <f t="array" aca="1" ref="GL102" ca="1">IFERROR(IF(COUNT(IF(('1. Database - raw'!FM$7:FO$494&gt;0)*('1. Database - raw'!$AD$7:$AD$494=$A102)*(INDIRECT($Q102,TRUE)=$O102),'1. Database - raw'!FM$7:FO$494))&gt;0,COUNT(IF(('1. Database - raw'!FM$7:FO$494&gt;0)*('1. Database - raw'!$AD$7:$AD$494=$A102)*(INDIRECT($Q102,TRUE)=$O102),'1. Database - raw'!FM$7:FO$494)),""),"")</f>
        <v/>
      </c>
      <c r="GM102" s="61">
        <f t="shared" ca="1" si="265"/>
        <v>39.915444583552727</v>
      </c>
      <c r="GN102" s="58">
        <f t="shared" ca="1" si="266"/>
        <v>76.044149738715333</v>
      </c>
      <c r="GO102" s="58">
        <f t="shared" ca="1" si="267"/>
        <v>55.093883914633196</v>
      </c>
      <c r="GP102" s="58">
        <f t="array" aca="1" ref="GP102" ca="1">IFERROR(AVERAGE(IF(('1. Database - raw'!FS$7:FU$494&gt;0)*('1. Database - raw'!$AD$7:$AD$494=$A102)*(INDIRECT($Q102,TRUE)=$O102),'1. Database - raw'!FS$7:FU$494)),"")</f>
        <v>60.458888888888886</v>
      </c>
      <c r="GQ102" s="96">
        <f t="array" aca="1" ref="GQ102" ca="1">IFERROR(_xlfn.STDEV.S(IF(('1. Database - raw'!FS$7:FU$494&gt;0)*('1. Database - raw'!$AD$7:$AD$494=$A102)*(INDIRECT($Q102,TRUE)=$O102),'1. Database - raw'!FS$7:FU$494)),"")</f>
        <v>27.323228997317816</v>
      </c>
      <c r="GR102" s="60">
        <f t="array" aca="1" ref="GR102" ca="1">IFERROR(IF(COUNT(IF(('1. Database - raw'!FS$7:FU$494&gt;0)*('1. Database - raw'!$AD$7:$AD$494=$A102)*(INDIRECT($Q102,TRUE)=$O102),'1. Database - raw'!FS$7:FU$494))&gt;0,COUNT(IF(('1. Database - raw'!FS$7:FU$494&gt;0)*('1. Database - raw'!$AD$7:$AD$494=$A102)*(INDIRECT($Q102,TRUE)=$O102),'1. Database - raw'!FS$7:FU$494)),""),"")</f>
        <v>18</v>
      </c>
      <c r="GS102" s="61" t="str">
        <f t="shared" ca="1" si="268"/>
        <v/>
      </c>
      <c r="GT102" s="58" t="str">
        <f t="shared" ca="1" si="269"/>
        <v/>
      </c>
      <c r="GU102" s="58" t="str">
        <f t="shared" ca="1" si="270"/>
        <v/>
      </c>
      <c r="GV102" s="58" t="str">
        <f t="array" aca="1" ref="GV102" ca="1">IFERROR(AVERAGE(IF(('1. Database - raw'!FY$7:GA$494&gt;0)*('1. Database - raw'!$AD$7:$AD$494=$A102)*(INDIRECT($Q102,TRUE)=$O102),'1. Database - raw'!FY$7:GA$494)),"")</f>
        <v/>
      </c>
      <c r="GW102" s="96" t="str">
        <f t="array" aca="1" ref="GW102" ca="1">IFERROR(_xlfn.STDEV.S(IF(('1. Database - raw'!FY$7:GA$494&gt;0)*('1. Database - raw'!$AD$7:$AD$494=$A102)*(INDIRECT($Q102,TRUE)=$O102),'1. Database - raw'!FY$7:GA$494)),"")</f>
        <v/>
      </c>
      <c r="GX102" s="60" t="str">
        <f t="array" aca="1" ref="GX102" ca="1">IFERROR(IF(COUNT(IF(('1. Database - raw'!FY$7:GA$494&gt;0)*('1. Database - raw'!$AD$7:$AD$494=$A102)*(INDIRECT($Q102,TRUE)=$O102),'1. Database - raw'!FY$7:GA$494))&gt;0,COUNT(IF(('1. Database - raw'!FY$7:GA$494&gt;0)*('1. Database - raw'!$AD$7:$AD$494=$A102)*(INDIRECT($Q102,TRUE)=$O102),'1. Database - raw'!FY$7:GA$494)),""),"")</f>
        <v/>
      </c>
      <c r="GY102" s="61" t="str">
        <f t="shared" ca="1" si="271"/>
        <v/>
      </c>
      <c r="GZ102" s="58" t="str">
        <f t="shared" ca="1" si="272"/>
        <v/>
      </c>
      <c r="HA102" s="58" t="str">
        <f t="shared" ca="1" si="273"/>
        <v/>
      </c>
      <c r="HB102" s="58" t="str">
        <f t="array" aca="1" ref="HB102" ca="1">IFERROR(AVERAGE(IF(('1. Database - raw'!GE$7:GG$494&gt;0)*('1. Database - raw'!$AD$7:$AD$494=$A102)*(INDIRECT($Q102,TRUE)=$O102),'1. Database - raw'!GE$7:GG$494)),"")</f>
        <v/>
      </c>
      <c r="HC102" s="96" t="str">
        <f t="array" aca="1" ref="HC102" ca="1">IFERROR(_xlfn.STDEV.S(IF(('1. Database - raw'!GE$7:GG$494&gt;0)*('1. Database - raw'!$AD$7:$AD$494=$A102)*(INDIRECT($Q102,TRUE)=$O102),'1. Database - raw'!GE$7:GG$494)),"")</f>
        <v/>
      </c>
      <c r="HD102" s="60" t="str">
        <f t="array" aca="1" ref="HD102" ca="1">IFERROR(IF(COUNT(IF(('1. Database - raw'!GE$7:GG$494&gt;0)*('1. Database - raw'!$AD$7:$AD$494=$A102)*(INDIRECT($Q102,TRUE)=$O102),'1. Database - raw'!GE$7:GG$494))&gt;0,COUNT(IF(('1. Database - raw'!GE$7:GG$494&gt;0)*('1. Database - raw'!$AD$7:$AD$494=$A102)*(INDIRECT($Q102,TRUE)=$O102),'1. Database - raw'!GE$7:GG$494)),""),"")</f>
        <v/>
      </c>
      <c r="HE102" s="61" t="str">
        <f t="shared" ca="1" si="274"/>
        <v/>
      </c>
      <c r="HF102" s="58" t="str">
        <f t="shared" ca="1" si="275"/>
        <v/>
      </c>
      <c r="HG102" s="58" t="str">
        <f t="shared" ca="1" si="276"/>
        <v/>
      </c>
      <c r="HH102" s="58" t="str">
        <f t="array" aca="1" ref="HH102" ca="1">IFERROR(AVERAGE(IF(('1. Database - raw'!GK$7:GM$494&gt;0)*('1. Database - raw'!$AD$7:$AD$494=$A102)*(INDIRECT($Q102,TRUE)=$O102),'1. Database - raw'!GK$7:GM$494)),"")</f>
        <v/>
      </c>
      <c r="HI102" s="96" t="str">
        <f t="array" aca="1" ref="HI102" ca="1">IFERROR(_xlfn.STDEV.S(IF(('1. Database - raw'!GK$7:GM$494&gt;0)*('1. Database - raw'!$AD$7:$AD$494=$A102)*(INDIRECT($Q102,TRUE)=$O102),'1. Database - raw'!GK$7:GM$494)),"")</f>
        <v/>
      </c>
      <c r="HJ102" s="60" t="str">
        <f t="array" aca="1" ref="HJ102" ca="1">IFERROR(IF(COUNT(IF(('1. Database - raw'!GK$7:GM$494&gt;0)*('1. Database - raw'!$AD$7:$AD$494=$A102)*(INDIRECT($Q102,TRUE)=$O102),'1. Database - raw'!GK$7:GM$494))&gt;0,COUNT(IF(('1. Database - raw'!GK$7:GM$494&gt;0)*('1. Database - raw'!$AD$7:$AD$494=$A102)*(INDIRECT($Q102,TRUE)=$O102),'1. Database - raw'!GK$7:GM$494)),""),"")</f>
        <v/>
      </c>
      <c r="HK102" s="61" t="str">
        <f t="shared" ca="1" si="277"/>
        <v/>
      </c>
      <c r="HL102" s="58" t="str">
        <f t="shared" ca="1" si="278"/>
        <v/>
      </c>
      <c r="HM102" s="58" t="str">
        <f t="shared" ca="1" si="279"/>
        <v/>
      </c>
      <c r="HN102" s="58" t="str">
        <f t="array" aca="1" ref="HN102" ca="1">IFERROR(AVERAGE(IF(('1. Database - raw'!GQ$7:GS$494&gt;0)*('1. Database - raw'!$AD$7:$AD$494=$A102)*(INDIRECT($Q102,TRUE)=$O102),'1. Database - raw'!GQ$7:GS$494)),"")</f>
        <v/>
      </c>
      <c r="HO102" s="96" t="str">
        <f t="array" aca="1" ref="HO102" ca="1">IFERROR(_xlfn.STDEV.S(IF(('1. Database - raw'!GQ$7:GS$494&gt;0)*('1. Database - raw'!$AD$7:$AD$494=$A102)*(INDIRECT($Q102,TRUE)=$O102),'1. Database - raw'!GQ$7:GS$494)),"")</f>
        <v/>
      </c>
      <c r="HP102" s="60" t="str">
        <f t="array" aca="1" ref="HP102" ca="1">IFERROR(IF(COUNT(IF(('1. Database - raw'!GQ$7:GS$494&gt;0)*('1. Database - raw'!$AD$7:$AD$494=$A102)*(INDIRECT($Q102,TRUE)=$O102),'1. Database - raw'!GQ$7:GS$494))&gt;0,COUNT(IF(('1. Database - raw'!GQ$7:GS$494&gt;0)*('1. Database - raw'!$AD$7:$AD$494=$A102)*(INDIRECT($Q102,TRUE)=$O102),'1. Database - raw'!GQ$7:GS$494)),""),"")</f>
        <v/>
      </c>
      <c r="HQ102" s="61" t="str">
        <f t="shared" ca="1" si="280"/>
        <v/>
      </c>
      <c r="HR102" s="58" t="str">
        <f t="shared" ca="1" si="281"/>
        <v/>
      </c>
      <c r="HS102" s="58" t="str">
        <f t="shared" ca="1" si="282"/>
        <v/>
      </c>
      <c r="HT102" s="58" t="str">
        <f t="array" aca="1" ref="HT102" ca="1">IFERROR(AVERAGE(IF(('1. Database - raw'!GW$7:GY$494&gt;0)*('1. Database - raw'!$AD$7:$AD$494=$A102)*(INDIRECT($Q102,TRUE)=$O102),'1. Database - raw'!GW$7:GY$494)),"")</f>
        <v/>
      </c>
      <c r="HU102" s="96" t="str">
        <f t="array" aca="1" ref="HU102" ca="1">IFERROR(_xlfn.STDEV.S(IF(('1. Database - raw'!GW$7:GY$494&gt;0)*('1. Database - raw'!$AD$7:$AD$494=$A102)*(INDIRECT($Q102,TRUE)=$O102),'1. Database - raw'!GW$7:GY$494)),"")</f>
        <v/>
      </c>
      <c r="HV102" s="60" t="str">
        <f t="array" aca="1" ref="HV102" ca="1">IFERROR(IF(COUNT(IF(('1. Database - raw'!GW$7:GY$494&gt;0)*('1. Database - raw'!$AD$7:$AD$494=$A102)*(INDIRECT($Q102,TRUE)=$O102),'1. Database - raw'!GW$7:GY$494))&gt;0,COUNT(IF(('1. Database - raw'!GW$7:GY$494&gt;0)*('1. Database - raw'!$AD$7:$AD$494=$A102)*(INDIRECT($Q102,TRUE)=$O102),'1. Database - raw'!GW$7:GY$494)),""),"")</f>
        <v/>
      </c>
      <c r="HW102" s="61" t="str">
        <f t="shared" ca="1" si="283"/>
        <v/>
      </c>
      <c r="HX102" s="58" t="str">
        <f t="shared" ca="1" si="284"/>
        <v/>
      </c>
      <c r="HY102" s="58" t="str">
        <f t="shared" ca="1" si="285"/>
        <v/>
      </c>
      <c r="HZ102" s="58" t="str">
        <f t="array" aca="1" ref="HZ102" ca="1">IFERROR(AVERAGE(IF(('1. Database - raw'!HC$7:HE$494&gt;0)*('1. Database - raw'!$AD$7:$AD$494=$A102)*(INDIRECT($Q102,TRUE)=$O102),'1. Database - raw'!HC$7:HE$494)),"")</f>
        <v/>
      </c>
      <c r="IA102" s="96" t="str">
        <f t="array" aca="1" ref="IA102" ca="1">IFERROR(_xlfn.STDEV.S(IF(('1. Database - raw'!HC$7:HE$494&gt;0)*('1. Database - raw'!$AD$7:$AD$494=$A102)*(INDIRECT($Q102,TRUE)=$O102),'1. Database - raw'!HC$7:HE$494)),"")</f>
        <v/>
      </c>
      <c r="IB102" s="60" t="str">
        <f t="array" aca="1" ref="IB102" ca="1">IFERROR(IF(COUNT(IF(('1. Database - raw'!HC$7:HE$494&gt;0)*('1. Database - raw'!$AD$7:$AD$494=$A102)*(INDIRECT($Q102,TRUE)=$O102),'1. Database - raw'!HC$7:HE$494))&gt;0,COUNT(IF(('1. Database - raw'!HC$7:HE$494&gt;0)*('1. Database - raw'!$AD$7:$AD$494=$A102)*(INDIRECT($Q102,TRUE)=$O102),'1. Database - raw'!HC$7:HE$494)),""),"")</f>
        <v/>
      </c>
      <c r="IC102" s="61" t="str">
        <f t="shared" ca="1" si="286"/>
        <v/>
      </c>
      <c r="ID102" s="58" t="str">
        <f t="shared" ca="1" si="287"/>
        <v/>
      </c>
      <c r="IE102" s="58" t="str">
        <f t="shared" ca="1" si="288"/>
        <v/>
      </c>
      <c r="IF102" s="58" t="str">
        <f t="array" aca="1" ref="IF102" ca="1">IFERROR(AVERAGE(IF(('1. Database - raw'!HI$7:HK$494&gt;0)*('1. Database - raw'!$AD$7:$AD$494=$A102)*(INDIRECT($Q102,TRUE)=$O102),'1. Database - raw'!HI$7:HK$494)),"")</f>
        <v/>
      </c>
      <c r="IG102" s="96" t="str">
        <f t="array" aca="1" ref="IG102" ca="1">IFERROR(_xlfn.STDEV.S(IF(('1. Database - raw'!HI$7:HK$494&gt;0)*('1. Database - raw'!$AD$7:$AD$494=$A102)*(INDIRECT($Q102,TRUE)=$O102),'1. Database - raw'!HI$7:HK$494)),"")</f>
        <v/>
      </c>
      <c r="IH102" s="60" t="str">
        <f t="array" aca="1" ref="IH102" ca="1">IFERROR(IF(COUNT(IF(('1. Database - raw'!HI$7:HK$494&gt;0)*('1. Database - raw'!$AD$7:$AD$494=$A102)*(INDIRECT($Q102,TRUE)=$O102),'1. Database - raw'!HI$7:HK$494))&gt;0,COUNT(IF(('1. Database - raw'!HI$7:HK$494&gt;0)*('1. Database - raw'!$AD$7:$AD$494=$A102)*(INDIRECT($Q102,TRUE)=$O102),'1. Database - raw'!HI$7:HK$494)),""),"")</f>
        <v/>
      </c>
      <c r="II102" s="61" t="str">
        <f t="shared" ca="1" si="289"/>
        <v/>
      </c>
      <c r="IJ102" s="58" t="str">
        <f t="shared" ca="1" si="290"/>
        <v/>
      </c>
      <c r="IK102" s="58" t="str">
        <f t="shared" ca="1" si="291"/>
        <v/>
      </c>
      <c r="IL102" s="58" t="str">
        <f t="array" aca="1" ref="IL102" ca="1">IFERROR(AVERAGE(IF(('1. Database - raw'!HO$7:HQ$494&gt;0)*('1. Database - raw'!$AD$7:$AD$494=$A102)*(INDIRECT($Q102,TRUE)=$O102),'1. Database - raw'!HO$7:HQ$494)),"")</f>
        <v/>
      </c>
      <c r="IM102" s="96" t="str">
        <f t="array" aca="1" ref="IM102" ca="1">IFERROR(_xlfn.STDEV.S(IF(('1. Database - raw'!HO$7:HQ$494&gt;0)*('1. Database - raw'!$AD$7:$AD$494=$A102)*(INDIRECT($Q102,TRUE)=$O102),'1. Database - raw'!HO$7:HQ$494)),"")</f>
        <v/>
      </c>
      <c r="IN102" s="60" t="str">
        <f t="array" aca="1" ref="IN102" ca="1">IFERROR(IF(COUNT(IF(('1. Database - raw'!HO$7:HQ$494&gt;0)*('1. Database - raw'!$AD$7:$AD$494=$A102)*(INDIRECT($Q102,TRUE)=$O102),'1. Database - raw'!HO$7:HQ$494))&gt;0,COUNT(IF(('1. Database - raw'!HO$7:HQ$494&gt;0)*('1. Database - raw'!$AD$7:$AD$494=$A102)*(INDIRECT($Q102,TRUE)=$O102),'1. Database - raw'!HO$7:HQ$494)),""),"")</f>
        <v/>
      </c>
      <c r="IO102" s="61">
        <f t="shared" ca="1" si="292"/>
        <v>35.138681321652868</v>
      </c>
      <c r="IP102" s="58">
        <f t="shared" ca="1" si="293"/>
        <v>53.630480233628091</v>
      </c>
      <c r="IQ102" s="58">
        <f t="shared" ca="1" si="294"/>
        <v>43.410878291698509</v>
      </c>
      <c r="IR102" s="58">
        <f t="array" aca="1" ref="IR102" ca="1">IFERROR(AVERAGE(IF(('1. Database - raw'!HU$7:HW$494&gt;0)*('1. Database - raw'!$AD$7:$AD$494=$A102)*(INDIRECT($Q102,TRUE)=$O102),'1. Database - raw'!HU$7:HW$494)),"")</f>
        <v>45.95</v>
      </c>
      <c r="IS102" s="96">
        <f t="array" aca="1" ref="IS102" ca="1">IFERROR(_xlfn.STDEV.S(IF(('1. Database - raw'!HU$7:HW$494&gt;0)*('1. Database - raw'!$AD$7:$AD$494=$A102)*(INDIRECT($Q102,TRUE)=$O102),'1. Database - raw'!HU$7:HW$494)),"")</f>
        <v>15.944188372480518</v>
      </c>
      <c r="IT102" s="60">
        <f t="array" aca="1" ref="IT102" ca="1">IFERROR(IF(COUNT(IF(('1. Database - raw'!HU$7:HW$494&gt;0)*('1. Database - raw'!$AD$7:$AD$494=$A102)*(INDIRECT($Q102,TRUE)=$O102),'1. Database - raw'!HU$7:HW$494))&gt;0,COUNT(IF(('1. Database - raw'!HU$7:HW$494&gt;0)*('1. Database - raw'!$AD$7:$AD$494=$A102)*(INDIRECT($Q102,TRUE)=$O102),'1. Database - raw'!HU$7:HW$494)),""),"")</f>
        <v>8</v>
      </c>
      <c r="IU102" s="61" t="str">
        <f t="shared" ca="1" si="295"/>
        <v/>
      </c>
      <c r="IV102" s="58" t="str">
        <f t="shared" ca="1" si="296"/>
        <v/>
      </c>
      <c r="IW102" s="58" t="str">
        <f t="shared" ca="1" si="297"/>
        <v/>
      </c>
      <c r="IX102" s="58" t="str">
        <f t="array" aca="1" ref="IX102" ca="1">IFERROR(AVERAGE(IF(('1. Database - raw'!IA$7:IC$494&gt;0)*('1. Database - raw'!$AD$7:$AD$494=$A102)*(INDIRECT($Q102,TRUE)=$O102),'1. Database - raw'!IA$7:IC$494)),"")</f>
        <v/>
      </c>
      <c r="IY102" s="96" t="str">
        <f t="array" aca="1" ref="IY102" ca="1">IFERROR(_xlfn.STDEV.S(IF(('1. Database - raw'!IA$7:IC$494&gt;0)*('1. Database - raw'!$AD$7:$AD$494=$A102)*(INDIRECT($Q102,TRUE)=$O102),'1. Database - raw'!IA$7:IC$494)),"")</f>
        <v/>
      </c>
      <c r="IZ102" s="60" t="str">
        <f t="array" aca="1" ref="IZ102" ca="1">IFERROR(IF(COUNT(IF(('1. Database - raw'!IA$7:IC$494&gt;0)*('1. Database - raw'!$AD$7:$AD$494=$A102)*(INDIRECT($Q102,TRUE)=$O102),'1. Database - raw'!IA$7:IC$494))&gt;0,COUNT(IF(('1. Database - raw'!IA$7:IC$494&gt;0)*('1. Database - raw'!$AD$7:$AD$494=$A102)*(INDIRECT($Q102,TRUE)=$O102),'1. Database - raw'!IA$7:IC$494)),""),"")</f>
        <v/>
      </c>
      <c r="JA102" s="61">
        <f t="shared" ca="1" si="298"/>
        <v>74.548427760891371</v>
      </c>
      <c r="JB102" s="58">
        <f t="shared" ca="1" si="299"/>
        <v>108.64458872297972</v>
      </c>
      <c r="JC102" s="58">
        <f t="shared" ca="1" si="300"/>
        <v>89.996018100951588</v>
      </c>
      <c r="JD102" s="58">
        <f t="array" aca="1" ref="JD102" ca="1">IFERROR(AVERAGE(IF(('1. Database - raw'!IG$7:II$494&gt;0)*('1. Database - raw'!$AD$7:$AD$494=$A102)*(INDIRECT($Q102,TRUE)=$O102),'1. Database - raw'!IG$7:II$494)),"")</f>
        <v>94.06</v>
      </c>
      <c r="JE102" s="96">
        <f t="array" aca="1" ref="JE102" ca="1">IFERROR(_xlfn.STDEV.S(IF(('1. Database - raw'!IG$7:II$494&gt;0)*('1. Database - raw'!$AD$7:$AD$494=$A102)*(INDIRECT($Q102,TRUE)=$O102),'1. Database - raw'!IG$7:II$494)),"")</f>
        <v>28.584629902565919</v>
      </c>
      <c r="JF102" s="60">
        <f t="array" aca="1" ref="JF102" ca="1">IFERROR(IF(COUNT(IF(('1. Database - raw'!IG$7:II$494&gt;0)*('1. Database - raw'!$AD$7:$AD$494=$A102)*(INDIRECT($Q102,TRUE)=$O102),'1. Database - raw'!IG$7:II$494))&gt;0,COUNT(IF(('1. Database - raw'!IG$7:II$494&gt;0)*('1. Database - raw'!$AD$7:$AD$494=$A102)*(INDIRECT($Q102,TRUE)=$O102),'1. Database - raw'!IG$7:II$494)),""),"")</f>
        <v>4</v>
      </c>
      <c r="JG102" s="149">
        <f t="shared" ca="1" si="301"/>
        <v>5.1039725982670596</v>
      </c>
      <c r="JH102" s="150">
        <f t="shared" ca="1" si="302"/>
        <v>10.743864731032518</v>
      </c>
      <c r="JI102" s="150">
        <f t="shared" ca="1" si="303"/>
        <v>7.4051597678023029</v>
      </c>
      <c r="JJ102" s="150">
        <f t="array" aca="1" ref="JJ102" ca="1">IFERROR(AVERAGE(IF(('1. Database - raw'!IM$7:IO$494&gt;0)*('1. Database - raw'!$AD$7:$AD$494=$A102)*(INDIRECT($Q102,TRUE)=$O102),'1. Database - raw'!IM$7:IO$494)),"")</f>
        <v>8.2411764705882362</v>
      </c>
      <c r="JK102" s="279">
        <f t="array" aca="1" ref="JK102" ca="1">IFERROR(_xlfn.STDEV.S(IF(('1. Database - raw'!IM$7:IO$494&gt;0)*('1. Database - raw'!$AD$7:$AD$494=$A102)*(INDIRECT($Q102,TRUE)=$O102),'1. Database - raw'!IM$7:IO$494)),"")</f>
        <v>4.0250250501595302</v>
      </c>
      <c r="JL102" s="60">
        <f t="array" aca="1" ref="JL102" ca="1">IFERROR(IF(COUNT(IF(('1. Database - raw'!IM$7:IO$494&gt;0)*('1. Database - raw'!$AD$7:$AD$494=$A102)*(INDIRECT($Q102,TRUE)=$O102),'1. Database - raw'!IM$7:IO$494))&gt;0,COUNT(IF(('1. Database - raw'!IM$7:IO$494&gt;0)*('1. Database - raw'!$AD$7:$AD$494=$A102)*(INDIRECT($Q102,TRUE)=$O102),'1. Database - raw'!IM$7:IO$494)),""),"")</f>
        <v>17</v>
      </c>
      <c r="JM102" s="149" t="str">
        <f t="shared" ca="1" si="304"/>
        <v/>
      </c>
      <c r="JN102" s="150" t="str">
        <f t="shared" ca="1" si="305"/>
        <v/>
      </c>
      <c r="JO102" s="150" t="str">
        <f t="shared" ca="1" si="306"/>
        <v/>
      </c>
      <c r="JP102" s="150" t="str">
        <f t="array" aca="1" ref="JP102" ca="1">IFERROR(AVERAGE(IF(('1. Database - raw'!IS$7:IU$494&gt;0)*('1. Database - raw'!$AD$7:$AD$494=$A102)*(INDIRECT($Q102,TRUE)=$O102),'1. Database - raw'!IS$7:IU$494)),"")</f>
        <v/>
      </c>
      <c r="JQ102" s="279" t="str">
        <f t="array" aca="1" ref="JQ102" ca="1">IFERROR(_xlfn.STDEV.S(IF(('1. Database - raw'!IS$7:IU$494&gt;0)*('1. Database - raw'!$AD$7:$AD$494=$A102)*(INDIRECT($Q102,TRUE)=$O102),'1. Database - raw'!IS$7:IU$494)),"")</f>
        <v/>
      </c>
      <c r="JR102" s="60" t="str">
        <f t="array" aca="1" ref="JR102" ca="1">IFERROR(IF(COUNT(IF(('1. Database - raw'!IS$7:IU$494&gt;0)*('1. Database - raw'!$AD$7:$AD$494=$A102)*(INDIRECT($Q102,TRUE)=$O102),'1. Database - raw'!IS$7:IU$494))&gt;0,COUNT(IF(('1. Database - raw'!IS$7:IU$494&gt;0)*('1. Database - raw'!$AD$7:$AD$494=$A102)*(INDIRECT($Q102,TRUE)=$O102),'1. Database - raw'!IS$7:IU$494)),""),"")</f>
        <v/>
      </c>
      <c r="JS102" s="149" t="str">
        <f t="shared" ca="1" si="307"/>
        <v/>
      </c>
      <c r="JT102" s="150" t="str">
        <f t="shared" ca="1" si="308"/>
        <v/>
      </c>
      <c r="JU102" s="150" t="str">
        <f t="shared" ca="1" si="309"/>
        <v/>
      </c>
      <c r="JV102" s="150" t="str">
        <f t="array" aca="1" ref="JV102" ca="1">IFERROR(AVERAGE(IF(('1. Database - raw'!IY$7:JA$494&gt;0)*('1. Database - raw'!$AD$7:$AD$494=$A102)*(INDIRECT($Q102,TRUE)=$O102),'1. Database - raw'!IY$7:JA$494)),"")</f>
        <v/>
      </c>
      <c r="JW102" s="279" t="str">
        <f t="array" aca="1" ref="JW102" ca="1">IFERROR(_xlfn.STDEV.S(IF(('1. Database - raw'!IY$7:JA$494&gt;0)*('1. Database - raw'!$AD$7:$AD$494=$A102)*(INDIRECT($Q102,TRUE)=$O102),'1. Database - raw'!IY$7:JA$494)),"")</f>
        <v/>
      </c>
      <c r="JX102" s="60" t="str">
        <f t="array" aca="1" ref="JX102" ca="1">IFERROR(IF(COUNT(IF(('1. Database - raw'!IY$7:JA$494&gt;0)*('1. Database - raw'!$AD$7:$AD$494=$A102)*(INDIRECT($Q102,TRUE)=$O102),'1. Database - raw'!IY$7:JA$494))&gt;0,COUNT(IF(('1. Database - raw'!IY$7:JA$494&gt;0)*('1. Database - raw'!$AD$7:$AD$494=$A102)*(INDIRECT($Q102,TRUE)=$O102),'1. Database - raw'!IY$7:JA$494)),""),"")</f>
        <v/>
      </c>
      <c r="JY102" s="149" t="str">
        <f t="shared" ca="1" si="310"/>
        <v/>
      </c>
      <c r="JZ102" s="150" t="str">
        <f t="shared" ca="1" si="311"/>
        <v/>
      </c>
      <c r="KA102" s="150" t="str">
        <f t="shared" ca="1" si="312"/>
        <v/>
      </c>
      <c r="KB102" s="150" t="str">
        <f t="array" aca="1" ref="KB102" ca="1">IFERROR(AVERAGE(IF(('1. Database - raw'!JE$7:JG$494&gt;0)*('1. Database - raw'!$AD$7:$AD$494=$A102)*(INDIRECT($Q102,TRUE)=$O102),'1. Database - raw'!JE$7:JG$494)),"")</f>
        <v/>
      </c>
      <c r="KC102" s="279" t="str">
        <f t="array" aca="1" ref="KC102" ca="1">IFERROR(_xlfn.STDEV.S(IF(('1. Database - raw'!JE$7:JG$494&gt;0)*('1. Database - raw'!$AD$7:$AD$494=$A102)*(INDIRECT($Q102,TRUE)=$O102),'1. Database - raw'!JE$7:JG$494)),"")</f>
        <v/>
      </c>
      <c r="KD102" s="60" t="str">
        <f t="array" aca="1" ref="KD102" ca="1">IFERROR(IF(COUNT(IF(('1. Database - raw'!JE$7:JG$494&gt;0)*('1. Database - raw'!$AD$7:$AD$494=$A102)*(INDIRECT($Q102,TRUE)=$O102),'1. Database - raw'!JE$7:JG$494))&gt;0,COUNT(IF(('1. Database - raw'!JE$7:JG$494&gt;0)*('1. Database - raw'!$AD$7:$AD$494=$A102)*(INDIRECT($Q102,TRUE)=$O102),'1. Database - raw'!JE$7:JG$494)),""),"")</f>
        <v/>
      </c>
      <c r="KE102" s="149" t="str">
        <f t="shared" ca="1" si="313"/>
        <v/>
      </c>
      <c r="KF102" s="150" t="str">
        <f t="shared" ca="1" si="314"/>
        <v/>
      </c>
      <c r="KG102" s="150" t="str">
        <f t="shared" ca="1" si="315"/>
        <v/>
      </c>
      <c r="KH102" s="150" t="str">
        <f t="array" aca="1" ref="KH102" ca="1">IFERROR(AVERAGE(IF(('1. Database - raw'!JK$7:JM$494&gt;0)*('1. Database - raw'!$AD$7:$AD$494=$A102)*(INDIRECT($Q102,TRUE)=$O102),'1. Database - raw'!JK$7:JM$494)),"")</f>
        <v/>
      </c>
      <c r="KI102" s="279" t="str">
        <f t="array" aca="1" ref="KI102" ca="1">IFERROR(_xlfn.STDEV.S(IF(('1. Database - raw'!JK$7:JM$494&gt;0)*('1. Database - raw'!$AD$7:$AD$494=$A102)*(INDIRECT($Q102,TRUE)=$O102),'1. Database - raw'!JK$7:JM$494)),"")</f>
        <v/>
      </c>
      <c r="KJ102" s="60" t="str">
        <f t="array" aca="1" ref="KJ102" ca="1">IFERROR(IF(COUNT(IF(('1. Database - raw'!JK$7:JM$494&gt;0)*('1. Database - raw'!$AD$7:$AD$494=$A102)*(INDIRECT($Q102,TRUE)=$O102),'1. Database - raw'!JK$7:JM$494))&gt;0,COUNT(IF(('1. Database - raw'!JK$7:JM$494&gt;0)*('1. Database - raw'!$AD$7:$AD$494=$A102)*(INDIRECT($Q102,TRUE)=$O102),'1. Database - raw'!JK$7:JM$494)),""),"")</f>
        <v/>
      </c>
      <c r="KK102" s="149" t="str">
        <f t="shared" ca="1" si="316"/>
        <v/>
      </c>
      <c r="KL102" s="150" t="str">
        <f t="shared" ca="1" si="317"/>
        <v/>
      </c>
      <c r="KM102" s="150" t="str">
        <f t="shared" ca="1" si="318"/>
        <v/>
      </c>
      <c r="KN102" s="150" t="str">
        <f t="array" aca="1" ref="KN102" ca="1">IFERROR(AVERAGE(IF(('1. Database - raw'!JQ$7:JS$494&gt;0)*('1. Database - raw'!$AD$7:$AD$494=$A102)*(INDIRECT($Q102,TRUE)=$O102),'1. Database - raw'!JQ$7:JS$494)),"")</f>
        <v/>
      </c>
      <c r="KO102" s="279" t="str">
        <f t="array" aca="1" ref="KO102" ca="1">IFERROR(_xlfn.STDEV.S(IF(('1. Database - raw'!JQ$7:JS$494&gt;0)*('1. Database - raw'!$AD$7:$AD$494=$A102)*(INDIRECT($Q102,TRUE)=$O102),'1. Database - raw'!JQ$7:JS$494)),"")</f>
        <v/>
      </c>
      <c r="KP102" s="60" t="str">
        <f t="array" aca="1" ref="KP102" ca="1">IFERROR(IF(COUNT(IF(('1. Database - raw'!JQ$7:JS$494&gt;0)*('1. Database - raw'!$AD$7:$AD$494=$A102)*(INDIRECT($Q102,TRUE)=$O102),'1. Database - raw'!JQ$7:JS$494))&gt;0,COUNT(IF(('1. Database - raw'!JQ$7:JS$494&gt;0)*('1. Database - raw'!$AD$7:$AD$494=$A102)*(INDIRECT($Q102,TRUE)=$O102),'1. Database - raw'!JQ$7:JS$494)),""),"")</f>
        <v/>
      </c>
      <c r="KQ102" s="149" t="str">
        <f t="shared" ca="1" si="319"/>
        <v/>
      </c>
      <c r="KR102" s="150" t="str">
        <f t="shared" ca="1" si="320"/>
        <v/>
      </c>
      <c r="KS102" s="150" t="str">
        <f t="shared" ca="1" si="321"/>
        <v/>
      </c>
      <c r="KT102" s="150" t="str">
        <f t="array" aca="1" ref="KT102" ca="1">IFERROR(AVERAGE(IF(('1. Database - raw'!JW$7:JY$494&gt;0)*('1. Database - raw'!$AD$7:$AD$494=$A102)*(INDIRECT($Q102,TRUE)=$O102),'1. Database - raw'!JW$7:JY$494)),"")</f>
        <v/>
      </c>
      <c r="KU102" s="279" t="str">
        <f t="array" aca="1" ref="KU102" ca="1">IFERROR(_xlfn.STDEV.S(IF(('1. Database - raw'!JW$7:JY$494&gt;0)*('1. Database - raw'!$AD$7:$AD$494=$A102)*(INDIRECT($Q102,TRUE)=$O102),'1. Database - raw'!JW$7:JY$494)),"")</f>
        <v/>
      </c>
      <c r="KV102" s="60" t="str">
        <f t="array" aca="1" ref="KV102" ca="1">IFERROR(IF(COUNT(IF(('1. Database - raw'!JW$7:JY$494&gt;0)*('1. Database - raw'!$AD$7:$AD$494=$A102)*(INDIRECT($Q102,TRUE)=$O102),'1. Database - raw'!JW$7:JY$494))&gt;0,COUNT(IF(('1. Database - raw'!JW$7:JY$494&gt;0)*('1. Database - raw'!$AD$7:$AD$494=$A102)*(INDIRECT($Q102,TRUE)=$O102),'1. Database - raw'!JW$7:JY$494)),""),"")</f>
        <v/>
      </c>
      <c r="KW102" s="149" t="str">
        <f t="shared" ca="1" si="322"/>
        <v/>
      </c>
      <c r="KX102" s="150" t="str">
        <f t="shared" ca="1" si="323"/>
        <v/>
      </c>
      <c r="KY102" s="150" t="str">
        <f t="shared" ca="1" si="324"/>
        <v/>
      </c>
      <c r="KZ102" s="150" t="str">
        <f t="array" aca="1" ref="KZ102" ca="1">IFERROR(AVERAGE(IF(('1. Database - raw'!KC$7:KE$494&gt;0)*('1. Database - raw'!$AD$7:$AD$494=$A102)*(INDIRECT($Q102,TRUE)=$O102),'1. Database - raw'!KC$7:KE$494)),"")</f>
        <v/>
      </c>
      <c r="LA102" s="279" t="str">
        <f t="array" aca="1" ref="LA102" ca="1">IFERROR(_xlfn.STDEV.S(IF(('1. Database - raw'!KC$7:KE$494&gt;0)*('1. Database - raw'!$AD$7:$AD$494=$A102)*(INDIRECT($Q102,TRUE)=$O102),'1. Database - raw'!KC$7:KE$494)),"")</f>
        <v/>
      </c>
      <c r="LB102" s="60" t="str">
        <f t="array" aca="1" ref="LB102" ca="1">IFERROR(IF(COUNT(IF(('1. Database - raw'!KC$7:KE$494&gt;0)*('1. Database - raw'!$AD$7:$AD$494=$A102)*(INDIRECT($Q102,TRUE)=$O102),'1. Database - raw'!KC$7:KE$494))&gt;0,COUNT(IF(('1. Database - raw'!KC$7:KE$494&gt;0)*('1. Database - raw'!$AD$7:$AD$494=$A102)*(INDIRECT($Q102,TRUE)=$O102),'1. Database - raw'!KC$7:KE$494)),""),"")</f>
        <v/>
      </c>
      <c r="LC102" s="149" t="str">
        <f t="shared" ca="1" si="325"/>
        <v/>
      </c>
      <c r="LD102" s="150" t="str">
        <f t="shared" ca="1" si="326"/>
        <v/>
      </c>
      <c r="LE102" s="150" t="str">
        <f t="shared" ca="1" si="327"/>
        <v/>
      </c>
      <c r="LF102" s="150" t="str">
        <f t="array" aca="1" ref="LF102" ca="1">IFERROR(AVERAGE(IF(('1. Database - raw'!KI$7:KK$494&gt;0)*('1. Database - raw'!$AD$7:$AD$494=$A102)*(INDIRECT($Q102,TRUE)=$O102),'1. Database - raw'!KI$7:KK$494)),"")</f>
        <v/>
      </c>
      <c r="LG102" s="279" t="str">
        <f t="array" aca="1" ref="LG102" ca="1">IFERROR(_xlfn.STDEV.S(IF(('1. Database - raw'!KI$7:KK$494&gt;0)*('1. Database - raw'!$AD$7:$AD$494=$A102)*(INDIRECT($Q102,TRUE)=$O102),'1. Database - raw'!KI$7:KK$494)),"")</f>
        <v/>
      </c>
      <c r="LH102" s="60" t="str">
        <f t="array" aca="1" ref="LH102" ca="1">IFERROR(IF(COUNT(IF(('1. Database - raw'!KI$7:KK$494&gt;0)*('1. Database - raw'!$AD$7:$AD$494=$A102)*(INDIRECT($Q102,TRUE)=$O102),'1. Database - raw'!KI$7:KK$494))&gt;0,COUNT(IF(('1. Database - raw'!KI$7:KK$494&gt;0)*('1. Database - raw'!$AD$7:$AD$494=$A102)*(INDIRECT($Q102,TRUE)=$O102),'1. Database - raw'!KI$7:KK$494)),""),"")</f>
        <v/>
      </c>
      <c r="LI102" s="149">
        <f t="shared" ca="1" si="328"/>
        <v>0.79537687821572989</v>
      </c>
      <c r="LJ102" s="150">
        <f t="shared" ca="1" si="329"/>
        <v>2.0973317393673163</v>
      </c>
      <c r="LK102" s="150">
        <f t="shared" ca="1" si="330"/>
        <v>1.2915762352415527</v>
      </c>
      <c r="LL102" s="150">
        <f t="array" aca="1" ref="LL102" ca="1">IFERROR(AVERAGE(IF(('1. Database - raw'!KO$7:KQ$494&gt;0)*('1. Database - raw'!$AD$7:$AD$494=$A102)*(INDIRECT($Q102,TRUE)=$O102),'1. Database - raw'!KO$7:KQ$494)),"")</f>
        <v>1.4821428571428572</v>
      </c>
      <c r="LM102" s="279">
        <f t="array" aca="1" ref="LM102" ca="1">IFERROR(_xlfn.STDEV.S(IF(('1. Database - raw'!KO$7:KQ$494&gt;0)*('1. Database - raw'!$AD$7:$AD$494=$A102)*(INDIRECT($Q102,TRUE)=$O102),'1. Database - raw'!KO$7:KQ$494)),"")</f>
        <v>0.83430467199595992</v>
      </c>
      <c r="LN102" s="60">
        <f t="array" aca="1" ref="LN102" ca="1">IFERROR(IF(COUNT(IF(('1. Database - raw'!KO$7:KQ$494&gt;0)*('1. Database - raw'!$AD$7:$AD$494=$A102)*(INDIRECT($Q102,TRUE)=$O102),'1. Database - raw'!KO$7:KQ$494))&gt;0,COUNT(IF(('1. Database - raw'!KO$7:KQ$494&gt;0)*('1. Database - raw'!$AD$7:$AD$494=$A102)*(INDIRECT($Q102,TRUE)=$O102),'1. Database - raw'!KO$7:KQ$494)),""),"")</f>
        <v>14</v>
      </c>
      <c r="LO102" s="149" t="str">
        <f t="shared" ca="1" si="331"/>
        <v/>
      </c>
      <c r="LP102" s="150" t="str">
        <f t="shared" ca="1" si="332"/>
        <v/>
      </c>
      <c r="LQ102" s="150" t="str">
        <f t="shared" ca="1" si="333"/>
        <v/>
      </c>
      <c r="LR102" s="150">
        <f t="array" aca="1" ref="LR102" ca="1">IFERROR(AVERAGE(IF(('1. Database - raw'!KU$7:KW$494&gt;0)*('1. Database - raw'!$AD$7:$AD$494=$A102)*(INDIRECT($Q102,TRUE)=$O102),'1. Database - raw'!KU$7:KW$494)),"")</f>
        <v>1.1000000000000001</v>
      </c>
      <c r="LS102" s="279" t="str">
        <f t="array" aca="1" ref="LS102" ca="1">IFERROR(_xlfn.STDEV.S(IF(('1. Database - raw'!KU$7:KW$494&gt;0)*('1. Database - raw'!$AD$7:$AD$494=$A102)*(INDIRECT($Q102,TRUE)=$O102),'1. Database - raw'!KU$7:KW$494)),"")</f>
        <v/>
      </c>
      <c r="LT102" s="60">
        <f t="array" aca="1" ref="LT102" ca="1">IFERROR(IF(COUNT(IF(('1. Database - raw'!KU$7:KW$494&gt;0)*('1. Database - raw'!$AD$7:$AD$494=$A102)*(INDIRECT($Q102,TRUE)=$O102),'1. Database - raw'!KU$7:KW$494))&gt;0,COUNT(IF(('1. Database - raw'!KU$7:KW$494&gt;0)*('1. Database - raw'!$AD$7:$AD$494=$A102)*(INDIRECT($Q102,TRUE)=$O102),'1. Database - raw'!KU$7:KW$494)),""),"")</f>
        <v>1</v>
      </c>
      <c r="LU102" s="149" t="str">
        <f t="shared" ca="1" si="334"/>
        <v/>
      </c>
      <c r="LV102" s="150" t="str">
        <f t="shared" ca="1" si="335"/>
        <v/>
      </c>
      <c r="LW102" s="150" t="str">
        <f t="shared" ca="1" si="336"/>
        <v/>
      </c>
      <c r="LX102" s="150" t="str">
        <f t="array" aca="1" ref="LX102" ca="1">IFERROR(AVERAGE(IF(('1. Database - raw'!LA$7:LC$494&gt;0)*('1. Database - raw'!$AD$7:$AD$494=$A102)*(INDIRECT($Q102,TRUE)=$O102),'1. Database - raw'!LA$7:LC$494)),"")</f>
        <v/>
      </c>
      <c r="LY102" s="279" t="str">
        <f t="array" aca="1" ref="LY102" ca="1">IFERROR(_xlfn.STDEV.S(IF(('1. Database - raw'!LA$7:LC$494&gt;0)*('1. Database - raw'!$AD$7:$AD$494=$A102)*(INDIRECT($Q102,TRUE)=$O102),'1. Database - raw'!LA$7:LC$494)),"")</f>
        <v/>
      </c>
      <c r="LZ102" s="60" t="str">
        <f t="array" aca="1" ref="LZ102" ca="1">IFERROR(IF(COUNT(IF(('1. Database - raw'!LA$7:LC$494&gt;0)*('1. Database - raw'!$AD$7:$AD$494=$A102)*(INDIRECT($Q102,TRUE)=$O102),'1. Database - raw'!LA$7:LC$494))&gt;0,COUNT(IF(('1. Database - raw'!LA$7:LC$494&gt;0)*('1. Database - raw'!$AD$7:$AD$494=$A102)*(INDIRECT($Q102,TRUE)=$O102),'1. Database - raw'!LA$7:LC$494)),""),"")</f>
        <v/>
      </c>
      <c r="MA102" s="149" t="str">
        <f t="shared" ca="1" si="337"/>
        <v/>
      </c>
      <c r="MB102" s="150" t="str">
        <f t="shared" ca="1" si="338"/>
        <v/>
      </c>
      <c r="MC102" s="150" t="str">
        <f t="shared" ca="1" si="339"/>
        <v/>
      </c>
      <c r="MD102" s="150" t="str">
        <f t="array" aca="1" ref="MD102" ca="1">IFERROR(AVERAGE(IF(('1. Database - raw'!LG$7:LI$494&gt;0)*('1. Database - raw'!$AD$7:$AD$494=$A102)*(INDIRECT($Q102,TRUE)=$O102),'1. Database - raw'!LG$7:LI$494)),"")</f>
        <v/>
      </c>
      <c r="ME102" s="279" t="str">
        <f t="array" aca="1" ref="ME102" ca="1">IFERROR(_xlfn.STDEV.S(IF(('1. Database - raw'!LG$7:LI$494&gt;0)*('1. Database - raw'!$AD$7:$AD$494=$A102)*(INDIRECT($Q102,TRUE)=$O102),'1. Database - raw'!LG$7:LI$494)),"")</f>
        <v/>
      </c>
      <c r="MF102" s="60" t="str">
        <f t="array" aca="1" ref="MF102" ca="1">IFERROR(IF(COUNT(IF(('1. Database - raw'!LG$7:LI$494&gt;0)*('1. Database - raw'!$AD$7:$AD$494=$A102)*(INDIRECT($Q102,TRUE)=$O102),'1. Database - raw'!LG$7:LI$494))&gt;0,COUNT(IF(('1. Database - raw'!LG$7:LI$494&gt;0)*('1. Database - raw'!$AD$7:$AD$494=$A102)*(INDIRECT($Q102,TRUE)=$O102),'1. Database - raw'!LG$7:LI$494)),""),"")</f>
        <v/>
      </c>
      <c r="MG102" s="149" t="str">
        <f t="shared" ca="1" si="340"/>
        <v/>
      </c>
      <c r="MH102" s="150" t="str">
        <f t="shared" ca="1" si="341"/>
        <v/>
      </c>
      <c r="MI102" s="150" t="str">
        <f t="shared" ca="1" si="342"/>
        <v/>
      </c>
      <c r="MJ102" s="150" t="str">
        <f t="array" aca="1" ref="MJ102" ca="1">IFERROR(AVERAGE(IF(('1. Database - raw'!LM$7:LO$494&gt;0)*('1. Database - raw'!$AD$7:$AD$494=$A102)*(INDIRECT($Q102,TRUE)=$O102),'1. Database - raw'!LM$7:LO$494)),"")</f>
        <v/>
      </c>
      <c r="MK102" s="279" t="str">
        <f t="array" aca="1" ref="MK102" ca="1">IFERROR(_xlfn.STDEV.S(IF(('1. Database - raw'!LM$7:LO$494&gt;0)*('1. Database - raw'!$AD$7:$AD$494=$A102)*(INDIRECT($Q102,TRUE)=$O102),'1. Database - raw'!LM$7:LO$494)),"")</f>
        <v/>
      </c>
      <c r="ML102" s="60" t="str">
        <f t="array" aca="1" ref="ML102" ca="1">IFERROR(IF(COUNT(IF(('1. Database - raw'!LM$7:LO$494&gt;0)*('1. Database - raw'!$AD$7:$AD$494=$A102)*(INDIRECT($Q102,TRUE)=$O102),'1. Database - raw'!LM$7:LO$494))&gt;0,COUNT(IF(('1. Database - raw'!LM$7:LO$494&gt;0)*('1. Database - raw'!$AD$7:$AD$494=$A102)*(INDIRECT($Q102,TRUE)=$O102),'1. Database - raw'!LM$7:LO$494)),""),"")</f>
        <v/>
      </c>
      <c r="MM102" s="149">
        <f t="shared" ca="1" si="343"/>
        <v>0.19380911479584159</v>
      </c>
      <c r="MN102" s="150">
        <f t="shared" ca="1" si="344"/>
        <v>1.1285171676657393</v>
      </c>
      <c r="MO102" s="150">
        <f t="shared" ca="1" si="345"/>
        <v>0.46767180083602139</v>
      </c>
      <c r="MP102" s="150">
        <f t="array" aca="1" ref="MP102" ca="1">IFERROR(AVERAGE(IF(('1. Database - raw'!LS$7:LU$494&gt;0)*('1. Database - raw'!$AD$7:$AD$494=$A102)*(INDIRECT($Q102,TRUE)=$O102),'1. Database - raw'!LS$7:LU$494)),"")</f>
        <v>0.57500000000000007</v>
      </c>
      <c r="MQ102" s="279">
        <f t="array" aca="1" ref="MQ102" ca="1">IFERROR(_xlfn.STDEV.S(IF(('1. Database - raw'!LS$7:LU$494&gt;0)*('1. Database - raw'!$AD$7:$AD$494=$A102)*(INDIRECT($Q102,TRUE)=$O102),'1. Database - raw'!LS$7:LU$494)),"")</f>
        <v>0.41129875597510213</v>
      </c>
      <c r="MR102" s="60">
        <f t="array" aca="1" ref="MR102" ca="1">IFERROR(IF(COUNT(IF(('1. Database - raw'!LS$7:LU$494&gt;0)*('1. Database - raw'!$AD$7:$AD$494=$A102)*(INDIRECT($Q102,TRUE)=$O102),'1. Database - raw'!LS$7:LU$494))&gt;0,COUNT(IF(('1. Database - raw'!LS$7:LU$494&gt;0)*('1. Database - raw'!$AD$7:$AD$494=$A102)*(INDIRECT($Q102,TRUE)=$O102),'1. Database - raw'!LS$7:LU$494)),""),"")</f>
        <v>4</v>
      </c>
      <c r="MS102" s="149" t="str">
        <f t="shared" ca="1" si="346"/>
        <v/>
      </c>
      <c r="MT102" s="150" t="str">
        <f t="shared" ca="1" si="347"/>
        <v/>
      </c>
      <c r="MU102" s="150" t="str">
        <f t="shared" ca="1" si="348"/>
        <v/>
      </c>
      <c r="MV102" s="150" t="str">
        <f t="array" aca="1" ref="MV102" ca="1">IFERROR(AVERAGE(IF(('1. Database - raw'!LY$7:MA$494&gt;0)*('1. Database - raw'!$AD$7:$AD$494=$A102)*(INDIRECT($Q102,TRUE)=$O102),'1. Database - raw'!LY$7:MA$494)),"")</f>
        <v/>
      </c>
      <c r="MW102" s="279" t="str">
        <f t="array" aca="1" ref="MW102" ca="1">IFERROR(_xlfn.STDEV.S(IF(('1. Database - raw'!LY$7:MA$494&gt;0)*('1. Database - raw'!$AD$7:$AD$494=$A102)*(INDIRECT($Q102,TRUE)=$O102),'1. Database - raw'!LY$7:MA$494)),"")</f>
        <v/>
      </c>
      <c r="MX102" s="60" t="str">
        <f t="array" aca="1" ref="MX102" ca="1">IFERROR(IF(COUNT(IF(('1. Database - raw'!LY$7:MA$494&gt;0)*('1. Database - raw'!$AD$7:$AD$494=$A102)*(INDIRECT($Q102,TRUE)=$O102),'1. Database - raw'!LY$7:MA$494))&gt;0,COUNT(IF(('1. Database - raw'!LY$7:MA$494&gt;0)*('1. Database - raw'!$AD$7:$AD$494=$A102)*(INDIRECT($Q102,TRUE)=$O102),'1. Database - raw'!LY$7:MA$494)),""),"")</f>
        <v/>
      </c>
      <c r="MY102" s="149" t="str">
        <f t="shared" ca="1" si="349"/>
        <v/>
      </c>
      <c r="MZ102" s="150" t="str">
        <f t="shared" ca="1" si="350"/>
        <v/>
      </c>
      <c r="NA102" s="150" t="str">
        <f t="shared" ca="1" si="351"/>
        <v/>
      </c>
      <c r="NB102" s="150" t="str">
        <f t="array" aca="1" ref="NB102" ca="1">IFERROR(AVERAGE(IF(('1. Database - raw'!ME$7:MG$494&gt;0)*('1. Database - raw'!$AD$7:$AD$494=$A102)*(INDIRECT($Q102,TRUE)=$O102),'1. Database - raw'!ME$7:MG$494)),"")</f>
        <v/>
      </c>
      <c r="NC102" s="279" t="str">
        <f t="array" aca="1" ref="NC102" ca="1">IFERROR(_xlfn.STDEV.S(IF(('1. Database - raw'!ME$7:MG$494&gt;0)*('1. Database - raw'!$AD$7:$AD$494=$A102)*(INDIRECT($Q102,TRUE)=$O102),'1. Database - raw'!ME$7:MG$494)),"")</f>
        <v/>
      </c>
      <c r="ND102" s="60" t="str">
        <f t="array" aca="1" ref="ND102" ca="1">IFERROR(IF(COUNT(IF(('1. Database - raw'!ME$7:MG$494&gt;0)*('1. Database - raw'!$AD$7:$AD$494=$A102)*(INDIRECT($Q102,TRUE)=$O102),'1. Database - raw'!ME$7:MG$494))&gt;0,COUNT(IF(('1. Database - raw'!ME$7:MG$494&gt;0)*('1. Database - raw'!$AD$7:$AD$494=$A102)*(INDIRECT($Q102,TRUE)=$O102),'1. Database - raw'!ME$7:MG$494)),""),"")</f>
        <v/>
      </c>
      <c r="NE102" s="149" t="str">
        <f t="shared" ca="1" si="352"/>
        <v/>
      </c>
      <c r="NF102" s="150" t="str">
        <f t="shared" ca="1" si="353"/>
        <v/>
      </c>
      <c r="NG102" s="150" t="str">
        <f t="shared" ca="1" si="354"/>
        <v/>
      </c>
      <c r="NH102" s="150" t="str">
        <f t="array" aca="1" ref="NH102" ca="1">IFERROR(AVERAGE(IF(('1. Database - raw'!MK$7:MM$494&gt;0)*('1. Database - raw'!$AD$7:$AD$494=$A102)*(INDIRECT($Q102,TRUE)=$O102),'1. Database - raw'!MK$7:MM$494)),"")</f>
        <v/>
      </c>
      <c r="NI102" s="279" t="str">
        <f t="array" aca="1" ref="NI102" ca="1">IFERROR(_xlfn.STDEV.S(IF(('1. Database - raw'!MK$7:MM$494&gt;0)*('1. Database - raw'!$AD$7:$AD$494=$A102)*(INDIRECT($Q102,TRUE)=$O102),'1. Database - raw'!MK$7:MM$494)),"")</f>
        <v/>
      </c>
      <c r="NJ102" s="60" t="str">
        <f t="array" aca="1" ref="NJ102" ca="1">IFERROR(IF(COUNT(IF(('1. Database - raw'!MK$7:MM$494&gt;0)*('1. Database - raw'!$AD$7:$AD$494=$A102)*(INDIRECT($Q102,TRUE)=$O102),'1. Database - raw'!MK$7:MM$494))&gt;0,COUNT(IF(('1. Database - raw'!MK$7:MM$494&gt;0)*('1. Database - raw'!$AD$7:$AD$494=$A102)*(INDIRECT($Q102,TRUE)=$O102),'1. Database - raw'!MK$7:MM$494)),""),"")</f>
        <v/>
      </c>
      <c r="NK102" s="149">
        <f t="shared" ca="1" si="355"/>
        <v>1.9717997554760895</v>
      </c>
      <c r="NL102" s="150">
        <f t="shared" ca="1" si="356"/>
        <v>2.7212614928454641</v>
      </c>
      <c r="NM102" s="150">
        <f t="shared" ca="1" si="357"/>
        <v>2.3164159268532032</v>
      </c>
      <c r="NN102" s="150">
        <f t="array" aca="1" ref="NN102" ca="1">IFERROR(AVERAGE(IF(('1. Database - raw'!MQ$7:MS$494&gt;0)*('1. Database - raw'!$AD$7:$AD$494=$A102)*(INDIRECT($Q102,TRUE)=$O102),'1. Database - raw'!MQ$7:MS$494)),"")</f>
        <v>2.4241923076923078</v>
      </c>
      <c r="NO102" s="279">
        <f t="array" aca="1" ref="NO102" ca="1">IFERROR(_xlfn.STDEV.S(IF(('1. Database - raw'!MQ$7:MS$494&gt;0)*('1. Database - raw'!$AD$7:$AD$494=$A102)*(INDIRECT($Q102,TRUE)=$O102),'1. Database - raw'!MQ$7:MS$494)),"")</f>
        <v>0.74804781315717384</v>
      </c>
      <c r="NP102" s="60">
        <f t="array" aca="1" ref="NP102" ca="1">IFERROR(IF(COUNT(IF(('1. Database - raw'!MQ$7:MS$494&gt;0)*('1. Database - raw'!$AD$7:$AD$494=$A102)*(INDIRECT($Q102,TRUE)=$O102),'1. Database - raw'!MQ$7:MS$494))&gt;0,COUNT(IF(('1. Database - raw'!MQ$7:MS$494&gt;0)*('1. Database - raw'!$AD$7:$AD$494=$A102)*(INDIRECT($Q102,TRUE)=$O102),'1. Database - raw'!MQ$7:MS$494)),""),"")</f>
        <v>13</v>
      </c>
      <c r="NQ102" s="149">
        <f t="shared" ca="1" si="358"/>
        <v>1.8730662662464079</v>
      </c>
      <c r="NR102" s="150">
        <f t="shared" ca="1" si="359"/>
        <v>2.081810403128336</v>
      </c>
      <c r="NS102" s="150">
        <f t="shared" ca="1" si="360"/>
        <v>1.9746819589038944</v>
      </c>
      <c r="NT102" s="150">
        <f t="array" aca="1" ref="NT102" ca="1">IFERROR(AVERAGE(IF(('1. Database - raw'!MW$7:MY$494&gt;0)*('1. Database - raw'!$AD$7:$AD$494=$A102)*(INDIRECT($Q102,TRUE)=$O102),'1. Database - raw'!MW$7:MY$494)),"")</f>
        <v>2.0041666666666669</v>
      </c>
      <c r="NU102" s="279">
        <f t="array" aca="1" ref="NU102" ca="1">IFERROR(_xlfn.STDEV.S(IF(('1. Database - raw'!MW$7:MY$494&gt;0)*('1. Database - raw'!$AD$7:$AD$494=$A102)*(INDIRECT($Q102,TRUE)=$O102),'1. Database - raw'!MW$7:MY$494)),"")</f>
        <v>0.34762723853244959</v>
      </c>
      <c r="NV102" s="60">
        <f t="array" aca="1" ref="NV102" ca="1">IFERROR(IF(COUNT(IF(('1. Database - raw'!MW$7:MY$494&gt;0)*('1. Database - raw'!$AD$7:$AD$494=$A102)*(INDIRECT($Q102,TRUE)=$O102),'1. Database - raw'!MW$7:MY$494))&gt;0,COUNT(IF(('1. Database - raw'!MW$7:MY$494&gt;0)*('1. Database - raw'!$AD$7:$AD$494=$A102)*(INDIRECT($Q102,TRUE)=$O102),'1. Database - raw'!MW$7:MY$494)),""),"")</f>
        <v>12</v>
      </c>
      <c r="NW102" s="149">
        <f t="shared" ca="1" si="361"/>
        <v>1.3100414120085204</v>
      </c>
      <c r="NX102" s="150">
        <f t="shared" ca="1" si="362"/>
        <v>1.3352575411791265</v>
      </c>
      <c r="NY102" s="150">
        <f t="shared" ca="1" si="363"/>
        <v>1.3225893824771648</v>
      </c>
      <c r="NZ102" s="150">
        <f t="array" aca="1" ref="NZ102" ca="1">IFERROR(AVERAGE(IF(('1. Database - raw'!NC$7:NE$494&gt;0)*('1. Database - raw'!$AD$7:$AD$494=$A102)*(INDIRECT($Q102,TRUE)=$O102),'1. Database - raw'!NC$7:NE$494)),"")</f>
        <v>1.326153846153846</v>
      </c>
      <c r="OA102" s="279">
        <f t="array" aca="1" ref="OA102" ca="1">IFERROR(_xlfn.STDEV.S(IF(('1. Database - raw'!NC$7:NE$494&gt;0)*('1. Database - raw'!$AD$7:$AD$494=$A102)*(INDIRECT($Q102,TRUE)=$O102),'1. Database - raw'!NC$7:NE$494)),"")</f>
        <v>9.7428474751007452E-2</v>
      </c>
      <c r="OB102" s="60">
        <f t="array" aca="1" ref="OB102" ca="1">IFERROR(IF(COUNT(IF(('1. Database - raw'!NC$7:NE$494&gt;0)*('1. Database - raw'!$AD$7:$AD$494=$A102)*(INDIRECT($Q102,TRUE)=$O102),'1. Database - raw'!NC$7:NE$494))&gt;0,COUNT(IF(('1. Database - raw'!NC$7:NE$494&gt;0)*('1. Database - raw'!$AD$7:$AD$494=$A102)*(INDIRECT($Q102,TRUE)=$O102),'1. Database - raw'!NC$7:NE$494)),""),"")</f>
        <v>13</v>
      </c>
      <c r="OC102" s="149">
        <f t="shared" ca="1" si="364"/>
        <v>0.22210508634944415</v>
      </c>
      <c r="OD102" s="150">
        <f t="shared" ca="1" si="365"/>
        <v>0.36469223344376939</v>
      </c>
      <c r="OE102" s="150">
        <f t="shared" ca="1" si="366"/>
        <v>0.28460498941515422</v>
      </c>
      <c r="OF102" s="150">
        <f t="array" aca="1" ref="OF102" ca="1">IFERROR(AVERAGE(IF(('1. Database - raw'!NI$7:NK$494&gt;0)*('1. Database - raw'!$AD$7:$AD$494=$A102)*(INDIRECT($Q102,TRUE)=$O102),'1. Database - raw'!NI$7:NK$494)),"")</f>
        <v>0.30000000000000004</v>
      </c>
      <c r="OG102" s="279">
        <f t="array" aca="1" ref="OG102" ca="1">IFERROR(_xlfn.STDEV.S(IF(('1. Database - raw'!NI$7:NK$494&gt;0)*('1. Database - raw'!$AD$7:$AD$494=$A102)*(INDIRECT($Q102,TRUE)=$O102),'1. Database - raw'!NI$7:NK$494)),"")</f>
        <v>9.9999999999999908E-2</v>
      </c>
      <c r="OH102" s="60">
        <f t="array" aca="1" ref="OH102" ca="1">IFERROR(IF(COUNT(IF(('1. Database - raw'!NI$7:NK$494&gt;0)*('1. Database - raw'!$AD$7:$AD$494=$A102)*(INDIRECT($Q102,TRUE)=$O102),'1. Database - raw'!NI$7:NK$494))&gt;0,COUNT(IF(('1. Database - raw'!NI$7:NK$494&gt;0)*('1. Database - raw'!$AD$7:$AD$494=$A102)*(INDIRECT($Q102,TRUE)=$O102),'1. Database - raw'!NI$7:NK$494)),""),"")</f>
        <v>3</v>
      </c>
    </row>
    <row r="103" spans="1:398" outlineLevel="1" x14ac:dyDescent="0.25">
      <c r="A103" s="981" t="s">
        <v>553</v>
      </c>
      <c r="B103" s="1347"/>
      <c r="C103" s="982"/>
      <c r="D103" s="983"/>
      <c r="E103" s="983"/>
      <c r="F103" s="984"/>
      <c r="G103" s="984"/>
      <c r="H103" s="984"/>
      <c r="I103" s="984"/>
      <c r="J103" s="984" t="s">
        <v>357</v>
      </c>
      <c r="K103" s="984"/>
      <c r="L103" s="984"/>
      <c r="M103" s="984"/>
      <c r="N103" s="1039"/>
      <c r="O103" s="223" t="str">
        <f t="array" ref="O103">INDEX(A103:N103,IF(MIN(IF(C103:N103&lt;&gt;"",COLUMN(C103:N103)))&gt;0,MIN(IF(C103:N103&lt;&gt;"",COLUMN(C103:N103))),""))</f>
        <v>Semi-urban</v>
      </c>
      <c r="P103" s="38">
        <f>MATCH(O103,$C103:$N103,0)</f>
        <v>8</v>
      </c>
      <c r="Q103" s="39" t="str">
        <f ca="1">"'" &amp; $S$4 &amp; "'!" &amp; ADDRESS(ROW('1. Database - raw'!$A$7),MATCH($C$2,'1. Database - raw'!$6:$6,0)+MATCH(O103,$C103:$N103,0)-1,1) &amp; ":" &amp; ADDRESS(LOOKUP(2,1/('1. Database - raw'!A:A&lt;&gt;""),ROW('1. Database - raw'!A:A)),MATCH($C$2,'1. Database - raw'!$6:$6,0)+MATCH(O103,$C103:$N103,0)-1,1)</f>
        <v>'1. Database - raw'!$AL$7:$AL$494</v>
      </c>
      <c r="R103" s="236"/>
      <c r="S103" s="1047"/>
      <c r="T103" s="1041" t="str">
        <f t="shared" ref="T103:AI104" ca="1" si="398">IFERROR(IF(INDIRECT(ADDRESS(ROW(103:103),MATCH(T$2,$BQ$2:$OH$2,0)+COLUMN($BQ:$BQ)+4,4,1),TRUE)&gt;=10,INDIRECT(ADDRESS(ROW(103:103),MATCH(T$2,$BQ$2:$OH$2,0)+COLUMN($BQ:$BQ)+1,4,1),TRUE)/INDIRECT(ADDRESS(ROW($5:$5),MATCH(T$2,$BQ$2:$OH$2,0)+COLUMN($BQ:$BQ)+1,2,1),TRUE),""),"")</f>
        <v/>
      </c>
      <c r="U103" s="985">
        <f t="shared" ca="1" si="398"/>
        <v>1.1724038640987582</v>
      </c>
      <c r="V103" s="985" t="str">
        <f t="shared" ca="1" si="398"/>
        <v/>
      </c>
      <c r="W103" s="985" t="str">
        <f t="shared" ca="1" si="398"/>
        <v/>
      </c>
      <c r="X103" s="985" t="str">
        <f t="shared" ca="1" si="398"/>
        <v/>
      </c>
      <c r="Y103" s="985" t="str">
        <f t="shared" ca="1" si="398"/>
        <v/>
      </c>
      <c r="Z103" s="985">
        <f t="shared" ca="1" si="398"/>
        <v>0.67967201571626523</v>
      </c>
      <c r="AA103" s="985" t="str">
        <f t="shared" ca="1" si="398"/>
        <v/>
      </c>
      <c r="AB103" s="985" t="str">
        <f t="shared" ca="1" si="398"/>
        <v/>
      </c>
      <c r="AC103" s="985" t="str">
        <f t="shared" ca="1" si="398"/>
        <v/>
      </c>
      <c r="AD103" s="985" t="str">
        <f t="shared" ca="1" si="398"/>
        <v/>
      </c>
      <c r="AE103" s="985" t="str">
        <f t="shared" ca="1" si="398"/>
        <v/>
      </c>
      <c r="AF103" s="985" t="str">
        <f t="shared" ca="1" si="398"/>
        <v/>
      </c>
      <c r="AG103" s="985" t="str">
        <f t="shared" ca="1" si="398"/>
        <v/>
      </c>
      <c r="AH103" s="985" t="str">
        <f t="shared" ca="1" si="398"/>
        <v/>
      </c>
      <c r="AI103" s="985" t="str">
        <f t="shared" ca="1" si="398"/>
        <v/>
      </c>
      <c r="AJ103" s="985" t="str">
        <f t="shared" ref="AJ103:AM104" ca="1" si="399">IFERROR(IF(INDIRECT(ADDRESS(ROW(103:103),MATCH(AJ$2,$BQ$2:$OH$2,0)+COLUMN($BQ:$BQ)+4,4,1),TRUE)&gt;=10,INDIRECT(ADDRESS(ROW(103:103),MATCH(AJ$2,$BQ$2:$OH$2,0)+COLUMN($BQ:$BQ)+1,4,1),TRUE)/INDIRECT(ADDRESS(ROW($5:$5),MATCH(AJ$2,$BQ$2:$OH$2,0)+COLUMN($BQ:$BQ)+1,2,1),TRUE),""),"")</f>
        <v/>
      </c>
      <c r="AK103" s="985" t="str">
        <f t="shared" ca="1" si="399"/>
        <v/>
      </c>
      <c r="AL103" s="985" t="str">
        <f t="shared" ca="1" si="399"/>
        <v/>
      </c>
      <c r="AM103" s="986" t="str">
        <f t="shared" ca="1" si="399"/>
        <v/>
      </c>
      <c r="AN103" s="25"/>
      <c r="AO103" s="25"/>
      <c r="AP103" s="25"/>
      <c r="AQ103" s="25"/>
      <c r="AR103" s="25"/>
      <c r="AS103" s="25"/>
      <c r="AT103" s="25"/>
      <c r="AU103" s="493"/>
      <c r="AV103" s="493"/>
      <c r="AW103" s="987"/>
      <c r="AX103" s="25"/>
      <c r="AY103" s="25"/>
      <c r="AZ103" s="25"/>
      <c r="BA103" s="25"/>
      <c r="BB103" s="25"/>
      <c r="BC103" s="25"/>
      <c r="BD103" s="988"/>
      <c r="BE103" s="988"/>
      <c r="BF103" s="988"/>
      <c r="BG103" s="988"/>
      <c r="BH103" s="989"/>
      <c r="BI103" s="990"/>
      <c r="BJ103" s="991"/>
      <c r="BK103" s="991"/>
      <c r="BL103" s="991"/>
      <c r="BM103" s="991"/>
      <c r="BN103" s="991"/>
      <c r="BO103" s="992"/>
      <c r="BP103" s="218" t="str">
        <f>O103</f>
        <v>Semi-urban</v>
      </c>
      <c r="BQ103" s="993">
        <f t="shared" ca="1" si="376"/>
        <v>129.94830505095817</v>
      </c>
      <c r="BR103" s="994">
        <f t="shared" ca="1" si="377"/>
        <v>167.02410905871659</v>
      </c>
      <c r="BS103" s="994">
        <f t="shared" ca="1" si="378"/>
        <v>147.32447140521703</v>
      </c>
      <c r="BT103" s="994">
        <f t="array" aca="1" ref="BT103" ca="1">IFERROR(AVERAGE(IF(('1. Database - raw'!AW$7:AY$494&gt;0)*('1. Database - raw'!$AD$7:$AD$494=$A103)*('1. Database - raw'!$AP$7:$AP$494&lt;&gt;Dropdown!$AM$11)*(INDIRECT($Q103,TRUE)=$O103),'1. Database - raw'!AW$7:AY$494)),"")</f>
        <v>152.28571428571428</v>
      </c>
      <c r="BU103" s="995">
        <f t="array" aca="1" ref="BU103" ca="1">IFERROR(_xlfn.STDEV.S(IF(('1. Database - raw'!AW$7:AY$494&gt;0)*('1. Database - raw'!$AD$7:$AD$494=$A103)*('1. Database - raw'!$AP$7:$AP$494&lt;&gt;Dropdown!$AM$11)*(INDIRECT($Q103,TRUE)=$O103),'1. Database - raw'!AW$7:AY$494)),"")</f>
        <v>39.852704992736648</v>
      </c>
      <c r="BV103" s="996">
        <f t="array" aca="1" ref="BV103" ca="1">IFERROR(IF(COUNT(IF(('1. Database - raw'!AW$7:AY$494&gt;0)*('1. Database - raw'!$AD$7:$AD$494=$A103)*('1. Database - raw'!$AP$7:$AP$494&lt;&gt;Dropdown!$AM$11)*(INDIRECT($Q103,TRUE)=$O103),'1. Database - raw'!AW$7:AY$494))&gt;0,COUNT(IF(('1. Database - raw'!AW$7:AY$494&gt;0)*('1. Database - raw'!$AD$7:$AD$494=$A103)*('1. Database - raw'!$AP$7:$AP$494&lt;&gt;Dropdown!$AM$11)*(INDIRECT($Q103,TRUE)=$O103),'1. Database - raw'!AW$7:AY$494)),""),"")</f>
        <v>7</v>
      </c>
      <c r="BW103" s="993">
        <f t="shared" ca="1" si="370"/>
        <v>61.380670349089641</v>
      </c>
      <c r="BX103" s="994">
        <f t="shared" ca="1" si="371"/>
        <v>128.45543102387046</v>
      </c>
      <c r="BY103" s="994">
        <f t="shared" ca="1" si="372"/>
        <v>88.79572324288155</v>
      </c>
      <c r="BZ103" s="994">
        <f t="array" aca="1" ref="BZ103" ca="1">IFERROR(AVERAGE(IF(('1. Database - raw'!BC$7:BE$494&gt;0)*('1. Database - raw'!$AD$7:$AD$494=$A103)*('1. Database - raw'!$AP$7:$AP$494&lt;&gt;Dropdown!$AM$11)*(INDIRECT($Q103,TRUE)=$O103),'1. Database - raw'!BC$7:BE$494)),"")</f>
        <v>98.552518547442403</v>
      </c>
      <c r="CA103" s="995">
        <f t="array" aca="1" ref="CA103" ca="1">IFERROR(_xlfn.STDEV.S(IF(('1. Database - raw'!BC$7:BE$494&gt;0)*('1. Database - raw'!$AD$7:$AD$494=$A103)*('1. Database - raw'!$AP$7:$AP$494&lt;&gt;Dropdown!$AM$11)*(INDIRECT($Q103,TRUE)=$O103),'1. Database - raw'!BC$7:BE$494)),"")</f>
        <v>47.451952401776047</v>
      </c>
      <c r="CB103" s="996">
        <f t="array" aca="1" ref="CB103" ca="1">IFERROR(IF(COUNT(IF(('1. Database - raw'!BC$7:BE$494&gt;0)*('1. Database - raw'!$AD$7:$AD$494=$A103)*('1. Database - raw'!$AP$7:$AP$494&lt;&gt;Dropdown!$AM$11)*(INDIRECT($Q103,TRUE)=$O103),'1. Database - raw'!BC$7:BE$494))&gt;0,COUNT(IF(('1. Database - raw'!BC$7:BE$494&gt;0)*('1. Database - raw'!$AD$7:$AD$494=$A103)*('1. Database - raw'!$AP$7:$AP$494&lt;&gt;Dropdown!$AM$11)*(INDIRECT($Q103,TRUE)=$O103),'1. Database - raw'!BC$7:BE$494)),""),"")</f>
        <v>13</v>
      </c>
      <c r="CC103" s="997" t="str">
        <f t="shared" ca="1" si="373"/>
        <v/>
      </c>
      <c r="CD103" s="998" t="str">
        <f t="shared" ca="1" si="374"/>
        <v/>
      </c>
      <c r="CE103" s="998" t="str">
        <f t="shared" ca="1" si="375"/>
        <v/>
      </c>
      <c r="CF103" s="998">
        <f t="array" aca="1" ref="CF103" ca="1">IFERROR(AVERAGE(IF(('1. Database - raw'!BI$7:BK$494&gt;0)*('1. Database - raw'!$AD$7:$AD$494=$A103)*('1. Database - raw'!$AP$7:$AP$494&lt;&gt;Dropdown!$AM$11)*(INDIRECT($Q103,TRUE)=$O103),'1. Database - raw'!BI$7:BK$494)),"")</f>
        <v>0.75</v>
      </c>
      <c r="CG103" s="999" t="str">
        <f t="array" aca="1" ref="CG103" ca="1">IFERROR(_xlfn.STDEV.S(IF(('1. Database - raw'!BI$7:BK$494&gt;0)*('1. Database - raw'!$AD$7:$AD$494=$A103)*('1. Database - raw'!$AP$7:$AP$494&lt;&gt;Dropdown!$AM$11)*(INDIRECT($Q103,TRUE)=$O103),'1. Database - raw'!BI$7:BK$494)),"")</f>
        <v/>
      </c>
      <c r="CH103" s="996">
        <f t="array" aca="1" ref="CH103" ca="1">IFERROR(IF(COUNT(IF(('1. Database - raw'!BI$7:BK$494&gt;0)*('1. Database - raw'!$AD$7:$AD$494=$A103)*('1. Database - raw'!$AP$7:$AP$494&lt;&gt;Dropdown!$AM$11)*(INDIRECT($Q103,TRUE)=$O103),'1. Database - raw'!BI$7:BK$494))&gt;0,COUNT(IF(('1. Database - raw'!BI$7:BK$494&gt;0)*('1. Database - raw'!$AD$7:$AD$494=$A103)*('1. Database - raw'!$AP$7:$AP$494&lt;&gt;Dropdown!$AM$11)*(INDIRECT($Q103,TRUE)=$O103),'1. Database - raw'!BI$7:BK$494)),""),"")</f>
        <v>1</v>
      </c>
      <c r="CI103" s="993">
        <f ca="1">IFERROR(EXP(LN(CL103^2/(SQRT(CM103^2+CL103^2)))-LN(1+CM103^2/CL103^2)*_xlfn.T.INV($S$6,CN103)),"")</f>
        <v>4.4272685170095283</v>
      </c>
      <c r="CJ103" s="994">
        <f ca="1">IFERROR(EXP(LN(CL103^2/(SQRT(CM103^2+CL103^2)))+LN(1+CM103^2/CL103^2)*_xlfn.T.INV($S$6,CN103)),"")</f>
        <v>29.572712098328623</v>
      </c>
      <c r="CK103" s="994">
        <f ca="1">IFERROR(EXP(LN(CL103^2/(SQRT(CM103^2+CL103^2)))),"")</f>
        <v>11.442304716949165</v>
      </c>
      <c r="CL103" s="994">
        <f t="array" aca="1" ref="CL103" ca="1">IFERROR(AVERAGE(IF(('1. Database - raw'!BO$7:BQ$494&gt;0)*('1. Database - raw'!$AD$7:$AD$494=$A103)*(INDIRECT($Q103,TRUE)=$O103),'1. Database - raw'!BO$7:BQ$494)),"")</f>
        <v>14</v>
      </c>
      <c r="CM103" s="995">
        <f t="array" aca="1" ref="CM103" ca="1">IFERROR(_xlfn.STDEV.S(IF(('1. Database - raw'!BO$7:BQ$494&gt;0)*('1. Database - raw'!$AD$7:$AD$494=$A103)*(INDIRECT($Q103,TRUE)=$O103),'1. Database - raw'!BO$7:BQ$494)),"")</f>
        <v>9.8700000000000028</v>
      </c>
      <c r="CN103" s="996">
        <f t="array" aca="1" ref="CN103" ca="1">IFERROR(IF(COUNT(IF(('1. Database - raw'!BO$7:BQ$494&gt;0)*('1. Database - raw'!$AD$7:$AD$494=$A103)*(INDIRECT($Q103,TRUE)=$O103),'1. Database - raw'!BO$7:BQ$494))&gt;0,COUNT(IF(('1. Database - raw'!BO$7:BQ$494&gt;0)*('1. Database - raw'!$AD$7:$AD$494=$A103)*(INDIRECT($Q103,TRUE)=$O103),'1. Database - raw'!BO$7:BQ$494)),""),"")</f>
        <v>3</v>
      </c>
      <c r="CO103" s="993" t="str">
        <f t="shared" ca="1" si="214"/>
        <v/>
      </c>
      <c r="CP103" s="994" t="str">
        <f t="shared" ca="1" si="215"/>
        <v/>
      </c>
      <c r="CQ103" s="994" t="str">
        <f t="shared" ca="1" si="216"/>
        <v/>
      </c>
      <c r="CR103" s="994" t="str">
        <f t="array" aca="1" ref="CR103" ca="1">IFERROR(AVERAGE(IF(('1. Database - raw'!BU$7:BW$494&gt;0)*('1. Database - raw'!$AD$7:$AD$494=$A103)*(INDIRECT($Q103,TRUE)=$O103),'1. Database - raw'!BU$7:BW$494)),"")</f>
        <v/>
      </c>
      <c r="CS103" s="995" t="str">
        <f t="array" aca="1" ref="CS103" ca="1">IFERROR(_xlfn.STDEV.S(IF(('1. Database - raw'!BU$7:BW$494&gt;0)*('1. Database - raw'!$AD$7:$AD$494=$A103)*(INDIRECT($Q103,TRUE)=$O103),'1. Database - raw'!BU$7:BW$494)),"")</f>
        <v/>
      </c>
      <c r="CT103" s="996" t="str">
        <f t="array" aca="1" ref="CT103" ca="1">IFERROR(IF(COUNT(IF(('1. Database - raw'!BU$7:BW$494&gt;0)*('1. Database - raw'!$AD$7:$AD$494=$A103)*(INDIRECT($Q103,TRUE)=$O103),'1. Database - raw'!BU$7:BW$494))&gt;0,COUNT(IF(('1. Database - raw'!BU$7:BW$494&gt;0)*('1. Database - raw'!$AD$7:$AD$494=$A103)*(INDIRECT($Q103,TRUE)=$O103),'1. Database - raw'!BU$7:BW$494)),""),"")</f>
        <v/>
      </c>
      <c r="CU103" s="993" t="str">
        <f t="shared" ca="1" si="217"/>
        <v/>
      </c>
      <c r="CV103" s="994" t="str">
        <f t="shared" ca="1" si="218"/>
        <v/>
      </c>
      <c r="CW103" s="994" t="str">
        <f t="shared" ca="1" si="219"/>
        <v/>
      </c>
      <c r="CX103" s="994" t="str">
        <f t="array" aca="1" ref="CX103" ca="1">IFERROR(AVERAGE(IF(('1. Database - raw'!CA$7:CC$494&gt;0)*('1. Database - raw'!$AD$7:$AD$494=$A103)*(INDIRECT($Q103,TRUE)=$O103),'1. Database - raw'!CA$7:CC$494)),"")</f>
        <v/>
      </c>
      <c r="CY103" s="995" t="str">
        <f t="array" aca="1" ref="CY103" ca="1">IFERROR(_xlfn.STDEV.S(IF(('1. Database - raw'!CA$7:CC$494&gt;0)*('1. Database - raw'!$AD$7:$AD$494=$A103)*(INDIRECT($Q103,TRUE)=$O103),'1. Database - raw'!CA$7:CC$494)),"")</f>
        <v/>
      </c>
      <c r="CZ103" s="996" t="str">
        <f t="array" aca="1" ref="CZ103" ca="1">IFERROR(IF(COUNT(IF(('1. Database - raw'!CA$7:CC$494&gt;0)*('1. Database - raw'!$AD$7:$AD$494=$A103)*(INDIRECT($Q103,TRUE)=$O103),'1. Database - raw'!CA$7:CC$494))&gt;0,COUNT(IF(('1. Database - raw'!CA$7:CC$494&gt;0)*('1. Database - raw'!$AD$7:$AD$494=$A103)*(INDIRECT($Q103,TRUE)=$O103),'1. Database - raw'!CA$7:CC$494)),""),"")</f>
        <v/>
      </c>
      <c r="DA103" s="993" t="str">
        <f t="shared" ca="1" si="220"/>
        <v/>
      </c>
      <c r="DB103" s="994" t="str">
        <f t="shared" ca="1" si="221"/>
        <v/>
      </c>
      <c r="DC103" s="994" t="str">
        <f t="shared" ca="1" si="222"/>
        <v/>
      </c>
      <c r="DD103" s="994" t="str">
        <f t="array" aca="1" ref="DD103" ca="1">IFERROR(AVERAGE(IF(('1. Database - raw'!CG$7:CI$494&gt;0)*('1. Database - raw'!$AD$7:$AD$494=$A103)*(INDIRECT($Q103,TRUE)=$O103),'1. Database - raw'!CG$7:CI$494)),"")</f>
        <v/>
      </c>
      <c r="DE103" s="995" t="str">
        <f t="array" aca="1" ref="DE103" ca="1">IFERROR(_xlfn.STDEV.S(IF(('1. Database - raw'!CG$7:CI$494&gt;0)*('1. Database - raw'!$AD$7:$AD$494=$A103)*(INDIRECT($Q103,TRUE)=$O103),'1. Database - raw'!CG$7:CI$494)),"")</f>
        <v/>
      </c>
      <c r="DF103" s="996" t="str">
        <f t="array" aca="1" ref="DF103" ca="1">IFERROR(IF(COUNT(IF(('1. Database - raw'!CG$7:CI$494&gt;0)*('1. Database - raw'!$AD$7:$AD$494=$A103)*(INDIRECT($Q103,TRUE)=$O103),'1. Database - raw'!CG$7:CI$494))&gt;0,COUNT(IF(('1. Database - raw'!CG$7:CI$494&gt;0)*('1. Database - raw'!$AD$7:$AD$494=$A103)*(INDIRECT($Q103,TRUE)=$O103),'1. Database - raw'!CG$7:CI$494)),""),"")</f>
        <v/>
      </c>
      <c r="DG103" s="993" t="str">
        <f t="shared" ca="1" si="223"/>
        <v/>
      </c>
      <c r="DH103" s="994" t="str">
        <f t="shared" ca="1" si="224"/>
        <v/>
      </c>
      <c r="DI103" s="994" t="str">
        <f t="shared" ca="1" si="225"/>
        <v/>
      </c>
      <c r="DJ103" s="994" t="str">
        <f t="array" aca="1" ref="DJ103" ca="1">IFERROR(AVERAGE(IF(('1. Database - raw'!CM$7:CO$494&gt;0)*('1. Database - raw'!$AD$7:$AD$494=$A103)*(INDIRECT($Q103,TRUE)=$O103),'1. Database - raw'!CM$7:CO$494)),"")</f>
        <v/>
      </c>
      <c r="DK103" s="995" t="str">
        <f t="array" aca="1" ref="DK103" ca="1">IFERROR(_xlfn.STDEV.S(IF(('1. Database - raw'!CM$7:CO$494&gt;0)*('1. Database - raw'!$AD$7:$AD$494=$A103)*(INDIRECT($Q103,TRUE)=$O103),'1. Database - raw'!CM$7:CO$494)),"")</f>
        <v/>
      </c>
      <c r="DL103" s="996" t="str">
        <f t="array" aca="1" ref="DL103" ca="1">IFERROR(IF(COUNT(IF(('1. Database - raw'!CM$7:CO$494&gt;0)*('1. Database - raw'!$AD$7:$AD$494=$A103)*(INDIRECT($Q103,TRUE)=$O103),'1. Database - raw'!CM$7:CO$494))&gt;0,COUNT(IF(('1. Database - raw'!CM$7:CO$494&gt;0)*('1. Database - raw'!$AD$7:$AD$494=$A103)*(INDIRECT($Q103,TRUE)=$O103),'1. Database - raw'!CM$7:CO$494)),""),"")</f>
        <v/>
      </c>
      <c r="DM103" s="993" t="str">
        <f t="shared" ca="1" si="226"/>
        <v/>
      </c>
      <c r="DN103" s="994" t="str">
        <f t="shared" ca="1" si="227"/>
        <v/>
      </c>
      <c r="DO103" s="994" t="str">
        <f t="shared" ca="1" si="228"/>
        <v/>
      </c>
      <c r="DP103" s="994" t="str">
        <f t="array" aca="1" ref="DP103" ca="1">IFERROR(AVERAGE(IF(('1. Database - raw'!CS$7:CU$494&gt;0)*('1. Database - raw'!$AD$7:$AD$494=$A103)*(INDIRECT($Q103,TRUE)=$O103),'1. Database - raw'!CS$7:CU$494)),"")</f>
        <v/>
      </c>
      <c r="DQ103" s="995" t="str">
        <f t="array" aca="1" ref="DQ103" ca="1">IFERROR(_xlfn.STDEV.S(IF(('1. Database - raw'!CS$7:CU$494&gt;0)*('1. Database - raw'!$AD$7:$AD$494=$A103)*(INDIRECT($Q103,TRUE)=$O103),'1. Database - raw'!CS$7:CU$494)),"")</f>
        <v/>
      </c>
      <c r="DR103" s="996" t="str">
        <f t="array" aca="1" ref="DR103" ca="1">IFERROR(IF(COUNT(IF(('1. Database - raw'!CS$7:CU$494&gt;0)*('1. Database - raw'!$AD$7:$AD$494=$A103)*(INDIRECT($Q103,TRUE)=$O103),'1. Database - raw'!CS$7:CU$494))&gt;0,COUNT(IF(('1. Database - raw'!CS$7:CU$494&gt;0)*('1. Database - raw'!$AD$7:$AD$494=$A103)*(INDIRECT($Q103,TRUE)=$O103),'1. Database - raw'!CS$7:CU$494)),""),"")</f>
        <v/>
      </c>
      <c r="DS103" s="993" t="str">
        <f t="shared" ca="1" si="229"/>
        <v/>
      </c>
      <c r="DT103" s="994" t="str">
        <f t="shared" ca="1" si="230"/>
        <v/>
      </c>
      <c r="DU103" s="994" t="str">
        <f t="shared" ca="1" si="231"/>
        <v/>
      </c>
      <c r="DV103" s="994" t="str">
        <f t="array" aca="1" ref="DV103" ca="1">IFERROR(AVERAGE(IF(('1. Database - raw'!CY$7:DA$494&gt;0)*('1. Database - raw'!$AD$7:$AD$494=$A103)*(INDIRECT($Q103,TRUE)=$O103),'1. Database - raw'!CY$7:DA$494)),"")</f>
        <v/>
      </c>
      <c r="DW103" s="995" t="str">
        <f t="array" aca="1" ref="DW103" ca="1">IFERROR(_xlfn.STDEV.S(IF(('1. Database - raw'!CY$7:DA$494&gt;0)*('1. Database - raw'!$AD$7:$AD$494=$A103)*(INDIRECT($Q103,TRUE)=$O103),'1. Database - raw'!CY$7:DA$494)),"")</f>
        <v/>
      </c>
      <c r="DX103" s="996" t="str">
        <f t="array" aca="1" ref="DX103" ca="1">IFERROR(IF(COUNT(IF(('1. Database - raw'!CY$7:DA$494&gt;0)*('1. Database - raw'!$AD$7:$AD$494=$A103)*(INDIRECT($Q103,TRUE)=$O103),'1. Database - raw'!CY$7:DA$494))&gt;0,COUNT(IF(('1. Database - raw'!CY$7:DA$494&gt;0)*('1. Database - raw'!$AD$7:$AD$494=$A103)*(INDIRECT($Q103,TRUE)=$O103),'1. Database - raw'!CY$7:DA$494)),""),"")</f>
        <v/>
      </c>
      <c r="DY103" s="993" t="str">
        <f t="shared" ca="1" si="232"/>
        <v/>
      </c>
      <c r="DZ103" s="994" t="str">
        <f t="shared" ca="1" si="233"/>
        <v/>
      </c>
      <c r="EA103" s="994" t="str">
        <f t="shared" ca="1" si="234"/>
        <v/>
      </c>
      <c r="EB103" s="994" t="str">
        <f t="array" aca="1" ref="EB103" ca="1">IFERROR(AVERAGE(IF(('1. Database - raw'!DE$7:DG$494&gt;0)*('1. Database - raw'!$AD$7:$AD$494=$A103)*(INDIRECT($Q103,TRUE)=$O103),'1. Database - raw'!DE$7:DG$494)),"")</f>
        <v/>
      </c>
      <c r="EC103" s="995" t="str">
        <f t="array" aca="1" ref="EC103" ca="1">IFERROR(_xlfn.STDEV.S(IF(('1. Database - raw'!DE$7:DG$494&gt;0)*('1. Database - raw'!$AD$7:$AD$494=$A103)*(INDIRECT($Q103,TRUE)=$O103),'1. Database - raw'!DE$7:DG$494)),"")</f>
        <v/>
      </c>
      <c r="ED103" s="996" t="str">
        <f t="array" aca="1" ref="ED103" ca="1">IFERROR(IF(COUNT(IF(('1. Database - raw'!DE$7:DG$494&gt;0)*('1. Database - raw'!$AD$7:$AD$494=$A103)*(INDIRECT($Q103,TRUE)=$O103),'1. Database - raw'!DE$7:DG$494))&gt;0,COUNT(IF(('1. Database - raw'!DE$7:DG$494&gt;0)*('1. Database - raw'!$AD$7:$AD$494=$A103)*(INDIRECT($Q103,TRUE)=$O103),'1. Database - raw'!DE$7:DG$494)),""),"")</f>
        <v/>
      </c>
      <c r="EE103" s="993" t="str">
        <f t="shared" ca="1" si="235"/>
        <v/>
      </c>
      <c r="EF103" s="994" t="str">
        <f t="shared" ca="1" si="236"/>
        <v/>
      </c>
      <c r="EG103" s="994" t="str">
        <f t="shared" ca="1" si="237"/>
        <v/>
      </c>
      <c r="EH103" s="994" t="str">
        <f t="array" aca="1" ref="EH103" ca="1">IFERROR(AVERAGE(IF(('1. Database - raw'!DK$7:DM$494&gt;0)*('1. Database - raw'!$AD$7:$AD$494=$A103)*(INDIRECT($Q103,TRUE)=$O103),'1. Database - raw'!DK$7:DM$494)),"")</f>
        <v/>
      </c>
      <c r="EI103" s="995" t="str">
        <f t="array" aca="1" ref="EI103" ca="1">IFERROR(_xlfn.STDEV.S(IF(('1. Database - raw'!DK$7:DM$494&gt;0)*('1. Database - raw'!$AD$7:$AD$494=$A103)*(INDIRECT($Q103,TRUE)=$O103),'1. Database - raw'!DK$7:DM$494)),"")</f>
        <v/>
      </c>
      <c r="EJ103" s="996" t="str">
        <f t="array" aca="1" ref="EJ103" ca="1">IFERROR(IF(COUNT(IF(('1. Database - raw'!DK$7:DM$494&gt;0)*('1. Database - raw'!$AD$7:$AD$494=$A103)*(INDIRECT($Q103,TRUE)=$O103),'1. Database - raw'!DK$7:DM$494))&gt;0,COUNT(IF(('1. Database - raw'!DK$7:DM$494&gt;0)*('1. Database - raw'!$AD$7:$AD$494=$A103)*(INDIRECT($Q103,TRUE)=$O103),'1. Database - raw'!DK$7:DM$494)),""),"")</f>
        <v/>
      </c>
      <c r="EK103" s="993">
        <f t="shared" ca="1" si="238"/>
        <v>17.895124475512898</v>
      </c>
      <c r="EL103" s="994">
        <f t="shared" ca="1" si="239"/>
        <v>40.749805202531078</v>
      </c>
      <c r="EM103" s="994">
        <f t="shared" ca="1" si="240"/>
        <v>27.004126285665986</v>
      </c>
      <c r="EN103" s="994">
        <f t="array" aca="1" ref="EN103" ca="1">IFERROR(AVERAGE(IF(('1. Database - raw'!DQ$7:DS$494&gt;0)*('1. Database - raw'!$AD$7:$AD$494=$A103)*(INDIRECT($Q103,TRUE)=$O103),'1. Database - raw'!DQ$7:DS$494)),"")</f>
        <v>30.366666666666667</v>
      </c>
      <c r="EO103" s="995">
        <f t="array" aca="1" ref="EO103" ca="1">IFERROR(_xlfn.STDEV.S(IF(('1. Database - raw'!DQ$7:DS$494&gt;0)*('1. Database - raw'!$AD$7:$AD$494=$A103)*(INDIRECT($Q103,TRUE)=$O103),'1. Database - raw'!DQ$7:DS$494)),"")</f>
        <v>15.618746367594236</v>
      </c>
      <c r="EP103" s="996">
        <f t="array" aca="1" ref="EP103" ca="1">IFERROR(IF(COUNT(IF(('1. Database - raw'!DQ$7:DS$494&gt;0)*('1. Database - raw'!$AD$7:$AD$494=$A103)*(INDIRECT($Q103,TRUE)=$O103),'1. Database - raw'!DQ$7:DS$494))&gt;0,COUNT(IF(('1. Database - raw'!DQ$7:DS$494&gt;0)*('1. Database - raw'!$AD$7:$AD$494=$A103)*(INDIRECT($Q103,TRUE)=$O103),'1. Database - raw'!DQ$7:DS$494)),""),"")</f>
        <v>15</v>
      </c>
      <c r="EQ103" s="993" t="str">
        <f t="shared" ca="1" si="241"/>
        <v/>
      </c>
      <c r="ER103" s="994" t="str">
        <f t="shared" ca="1" si="242"/>
        <v/>
      </c>
      <c r="ES103" s="994" t="str">
        <f t="shared" ca="1" si="243"/>
        <v/>
      </c>
      <c r="ET103" s="994" t="str">
        <f t="array" aca="1" ref="ET103" ca="1">IFERROR(AVERAGE(IF(('1. Database - raw'!DW$7:DY$494&gt;0)*('1. Database - raw'!$AD$7:$AD$494=$A103)*(INDIRECT($Q103,TRUE)=$O103),'1. Database - raw'!DW$7:DY$494)),"")</f>
        <v/>
      </c>
      <c r="EU103" s="995" t="str">
        <f t="array" aca="1" ref="EU103" ca="1">IFERROR(_xlfn.STDEV.S(IF(('1. Database - raw'!DW$7:DY$494&gt;0)*('1. Database - raw'!$AD$7:$AD$494=$A103)*(INDIRECT($Q103,TRUE)=$O103),'1. Database - raw'!DW$7:DY$494)),"")</f>
        <v/>
      </c>
      <c r="EV103" s="996" t="str">
        <f t="array" aca="1" ref="EV103" ca="1">IFERROR(IF(COUNT(IF(('1. Database - raw'!DW$7:DY$494&gt;0)*('1. Database - raw'!$AD$7:$AD$494=$A103)*(INDIRECT($Q103,TRUE)=$O103),'1. Database - raw'!DW$7:DY$494))&gt;0,COUNT(IF(('1. Database - raw'!DW$7:DY$494&gt;0)*('1. Database - raw'!$AD$7:$AD$494=$A103)*(INDIRECT($Q103,TRUE)=$O103),'1. Database - raw'!DW$7:DY$494)),""),"")</f>
        <v/>
      </c>
      <c r="EW103" s="993" t="str">
        <f t="shared" ca="1" si="244"/>
        <v/>
      </c>
      <c r="EX103" s="994" t="str">
        <f t="shared" ca="1" si="245"/>
        <v/>
      </c>
      <c r="EY103" s="994" t="str">
        <f t="shared" ca="1" si="246"/>
        <v/>
      </c>
      <c r="EZ103" s="994" t="str">
        <f t="array" aca="1" ref="EZ103" ca="1">IFERROR(AVERAGE(IF(('1. Database - raw'!EC$7:EE$494&gt;0)*('1. Database - raw'!$AD$7:$AD$494=$A103)*(INDIRECT($Q103,TRUE)=$O103),'1. Database - raw'!EC$7:EE$494)),"")</f>
        <v/>
      </c>
      <c r="FA103" s="995" t="str">
        <f t="array" aca="1" ref="FA103" ca="1">IFERROR(_xlfn.STDEV.S(IF(('1. Database - raw'!EC$7:EE$494&gt;0)*('1. Database - raw'!$AD$7:$AD$494=$A103)*(INDIRECT($Q103,TRUE)=$O103),'1. Database - raw'!EC$7:EE$494)),"")</f>
        <v/>
      </c>
      <c r="FB103" s="996" t="str">
        <f t="array" aca="1" ref="FB103" ca="1">IFERROR(IF(COUNT(IF(('1. Database - raw'!EC$7:EE$494&gt;0)*('1. Database - raw'!$AD$7:$AD$494=$A103)*(INDIRECT($Q103,TRUE)=$O103),'1. Database - raw'!EC$7:EE$494))&gt;0,COUNT(IF(('1. Database - raw'!EC$7:EE$494&gt;0)*('1. Database - raw'!$AD$7:$AD$494=$A103)*(INDIRECT($Q103,TRUE)=$O103),'1. Database - raw'!EC$7:EE$494)),""),"")</f>
        <v/>
      </c>
      <c r="FC103" s="993" t="str">
        <f t="shared" ca="1" si="247"/>
        <v/>
      </c>
      <c r="FD103" s="994" t="str">
        <f t="shared" ca="1" si="248"/>
        <v/>
      </c>
      <c r="FE103" s="994" t="str">
        <f t="shared" ca="1" si="249"/>
        <v/>
      </c>
      <c r="FF103" s="994" t="str">
        <f t="array" aca="1" ref="FF103" ca="1">IFERROR(AVERAGE(IF(('1. Database - raw'!EI$7:EK$494&gt;0)*('1. Database - raw'!$AD$7:$AD$494=$A103)*(INDIRECT($Q103,TRUE)=$O103),'1. Database - raw'!EI$7:EK$494)),"")</f>
        <v/>
      </c>
      <c r="FG103" s="995" t="str">
        <f t="array" aca="1" ref="FG103" ca="1">IFERROR(_xlfn.STDEV.S(IF(('1. Database - raw'!EI$7:EK$494&gt;0)*('1. Database - raw'!$AD$7:$AD$494=$A103)*(INDIRECT($Q103,TRUE)=$O103),'1. Database - raw'!EI$7:EK$494)),"")</f>
        <v/>
      </c>
      <c r="FH103" s="996" t="str">
        <f t="array" aca="1" ref="FH103" ca="1">IFERROR(IF(COUNT(IF(('1. Database - raw'!EI$7:EK$494&gt;0)*('1. Database - raw'!$AD$7:$AD$494=$A103)*(INDIRECT($Q103,TRUE)=$O103),'1. Database - raw'!EI$7:EK$494))&gt;0,COUNT(IF(('1. Database - raw'!EI$7:EK$494&gt;0)*('1. Database - raw'!$AD$7:$AD$494=$A103)*(INDIRECT($Q103,TRUE)=$O103),'1. Database - raw'!EI$7:EK$494)),""),"")</f>
        <v/>
      </c>
      <c r="FI103" s="993" t="str">
        <f t="shared" ca="1" si="250"/>
        <v/>
      </c>
      <c r="FJ103" s="994" t="str">
        <f t="shared" ca="1" si="251"/>
        <v/>
      </c>
      <c r="FK103" s="994" t="str">
        <f t="shared" ca="1" si="252"/>
        <v/>
      </c>
      <c r="FL103" s="994" t="str">
        <f t="array" aca="1" ref="FL103" ca="1">IFERROR(AVERAGE(IF(('1. Database - raw'!EO$7:EQ$494&gt;0)*('1. Database - raw'!$AD$7:$AD$494=$A103)*(INDIRECT($Q103,TRUE)=$O103),'1. Database - raw'!EO$7:EQ$494)),"")</f>
        <v/>
      </c>
      <c r="FM103" s="995" t="str">
        <f t="array" aca="1" ref="FM103" ca="1">IFERROR(_xlfn.STDEV.S(IF(('1. Database - raw'!EO$7:EQ$494&gt;0)*('1. Database - raw'!$AD$7:$AD$494=$A103)*(INDIRECT($Q103,TRUE)=$O103),'1. Database - raw'!EO$7:EQ$494)),"")</f>
        <v/>
      </c>
      <c r="FN103" s="996" t="str">
        <f t="array" aca="1" ref="FN103" ca="1">IFERROR(IF(COUNT(IF(('1. Database - raw'!EO$7:EQ$494&gt;0)*('1. Database - raw'!$AD$7:$AD$494=$A103)*(INDIRECT($Q103,TRUE)=$O103),'1. Database - raw'!EO$7:EQ$494))&gt;0,COUNT(IF(('1. Database - raw'!EO$7:EQ$494&gt;0)*('1. Database - raw'!$AD$7:$AD$494=$A103)*(INDIRECT($Q103,TRUE)=$O103),'1. Database - raw'!EO$7:EQ$494)),""),"")</f>
        <v/>
      </c>
      <c r="FO103" s="993" t="str">
        <f t="shared" ca="1" si="253"/>
        <v/>
      </c>
      <c r="FP103" s="994" t="str">
        <f t="shared" ca="1" si="254"/>
        <v/>
      </c>
      <c r="FQ103" s="994" t="str">
        <f t="shared" ca="1" si="255"/>
        <v/>
      </c>
      <c r="FR103" s="994" t="str">
        <f t="array" aca="1" ref="FR103" ca="1">IFERROR(AVERAGE(IF(('1. Database - raw'!EU$7:EW$494&gt;0)*('1. Database - raw'!$AD$7:$AD$494=$A103)*(INDIRECT($Q103,TRUE)=$O103),'1. Database - raw'!EU$7:EW$494)),"")</f>
        <v/>
      </c>
      <c r="FS103" s="995" t="str">
        <f t="array" aca="1" ref="FS103" ca="1">IFERROR(_xlfn.STDEV.S(IF(('1. Database - raw'!EU$7:EW$494&gt;0)*('1. Database - raw'!$AD$7:$AD$494=$A103)*(INDIRECT($Q103,TRUE)=$O103),'1. Database - raw'!EU$7:EW$494)),"")</f>
        <v/>
      </c>
      <c r="FT103" s="996" t="str">
        <f t="array" aca="1" ref="FT103" ca="1">IFERROR(IF(COUNT(IF(('1. Database - raw'!EU$7:EW$494&gt;0)*('1. Database - raw'!$AD$7:$AD$494=$A103)*(INDIRECT($Q103,TRUE)=$O103),'1. Database - raw'!EU$7:EW$494))&gt;0,COUNT(IF(('1. Database - raw'!EU$7:EW$494&gt;0)*('1. Database - raw'!$AD$7:$AD$494=$A103)*(INDIRECT($Q103,TRUE)=$O103),'1. Database - raw'!EU$7:EW$494)),""),"")</f>
        <v/>
      </c>
      <c r="FU103" s="993" t="str">
        <f t="shared" ca="1" si="256"/>
        <v/>
      </c>
      <c r="FV103" s="994" t="str">
        <f t="shared" ca="1" si="257"/>
        <v/>
      </c>
      <c r="FW103" s="994" t="str">
        <f t="shared" ca="1" si="258"/>
        <v/>
      </c>
      <c r="FX103" s="994" t="str">
        <f t="array" aca="1" ref="FX103" ca="1">IFERROR(AVERAGE(IF(('1. Database - raw'!FA$7:FC$494&gt;0)*('1. Database - raw'!$AD$7:$AD$494=$A103)*(INDIRECT($Q103,TRUE)=$O103),'1. Database - raw'!FA$7:FC$494)),"")</f>
        <v/>
      </c>
      <c r="FY103" s="995" t="str">
        <f t="array" aca="1" ref="FY103" ca="1">IFERROR(_xlfn.STDEV.S(IF(('1. Database - raw'!FA$7:FC$494&gt;0)*('1. Database - raw'!$AD$7:$AD$494=$A103)*(INDIRECT($Q103,TRUE)=$O103),'1. Database - raw'!FA$7:FC$494)),"")</f>
        <v/>
      </c>
      <c r="FZ103" s="996" t="str">
        <f t="array" aca="1" ref="FZ103" ca="1">IFERROR(IF(COUNT(IF(('1. Database - raw'!FA$7:FC$494&gt;0)*('1. Database - raw'!$AD$7:$AD$494=$A103)*(INDIRECT($Q103,TRUE)=$O103),'1. Database - raw'!FA$7:FC$494))&gt;0,COUNT(IF(('1. Database - raw'!FA$7:FC$494&gt;0)*('1. Database - raw'!$AD$7:$AD$494=$A103)*(INDIRECT($Q103,TRUE)=$O103),'1. Database - raw'!FA$7:FC$494)),""),"")</f>
        <v/>
      </c>
      <c r="GA103" s="993" t="str">
        <f t="shared" ca="1" si="259"/>
        <v/>
      </c>
      <c r="GB103" s="994" t="str">
        <f t="shared" ca="1" si="260"/>
        <v/>
      </c>
      <c r="GC103" s="994" t="str">
        <f t="shared" ca="1" si="261"/>
        <v/>
      </c>
      <c r="GD103" s="994" t="str">
        <f t="array" aca="1" ref="GD103" ca="1">IFERROR(AVERAGE(IF(('1. Database - raw'!FG$7:FI$494&gt;0)*('1. Database - raw'!$AD$7:$AD$494=$A103)*(INDIRECT($Q103,TRUE)=$O103),'1. Database - raw'!FG$7:FI$494)),"")</f>
        <v/>
      </c>
      <c r="GE103" s="995" t="str">
        <f t="array" aca="1" ref="GE103" ca="1">IFERROR(_xlfn.STDEV.S(IF(('1. Database - raw'!FG$7:FI$494&gt;0)*('1. Database - raw'!$AD$7:$AD$494=$A103)*(INDIRECT($Q103,TRUE)=$O103),'1. Database - raw'!FG$7:FI$494)),"")</f>
        <v/>
      </c>
      <c r="GF103" s="996" t="str">
        <f t="array" aca="1" ref="GF103" ca="1">IFERROR(IF(COUNT(IF(('1. Database - raw'!FG$7:FI$494&gt;0)*('1. Database - raw'!$AD$7:$AD$494=$A103)*(INDIRECT($Q103,TRUE)=$O103),'1. Database - raw'!FG$7:FI$494))&gt;0,COUNT(IF(('1. Database - raw'!FG$7:FI$494&gt;0)*('1. Database - raw'!$AD$7:$AD$494=$A103)*(INDIRECT($Q103,TRUE)=$O103),'1. Database - raw'!FG$7:FI$494)),""),"")</f>
        <v/>
      </c>
      <c r="GG103" s="993" t="str">
        <f t="shared" ca="1" si="262"/>
        <v/>
      </c>
      <c r="GH103" s="994" t="str">
        <f t="shared" ca="1" si="263"/>
        <v/>
      </c>
      <c r="GI103" s="994" t="str">
        <f t="shared" ca="1" si="264"/>
        <v/>
      </c>
      <c r="GJ103" s="994" t="str">
        <f t="array" aca="1" ref="GJ103" ca="1">IFERROR(AVERAGE(IF(('1. Database - raw'!FM$7:FO$494&gt;0)*('1. Database - raw'!$AD$7:$AD$494=$A103)*(INDIRECT($Q103,TRUE)=$O103),'1. Database - raw'!FM$7:FO$494)),"")</f>
        <v/>
      </c>
      <c r="GK103" s="995" t="str">
        <f t="array" aca="1" ref="GK103" ca="1">IFERROR(_xlfn.STDEV.S(IF(('1. Database - raw'!FM$7:FO$494&gt;0)*('1. Database - raw'!$AD$7:$AD$494=$A103)*(INDIRECT($Q103,TRUE)=$O103),'1. Database - raw'!FM$7:FO$494)),"")</f>
        <v/>
      </c>
      <c r="GL103" s="996" t="str">
        <f t="array" aca="1" ref="GL103" ca="1">IFERROR(IF(COUNT(IF(('1. Database - raw'!FM$7:FO$494&gt;0)*('1. Database - raw'!$AD$7:$AD$494=$A103)*(INDIRECT($Q103,TRUE)=$O103),'1. Database - raw'!FM$7:FO$494))&gt;0,COUNT(IF(('1. Database - raw'!FM$7:FO$494&gt;0)*('1. Database - raw'!$AD$7:$AD$494=$A103)*(INDIRECT($Q103,TRUE)=$O103),'1. Database - raw'!FM$7:FO$494)),""),"")</f>
        <v/>
      </c>
      <c r="GM103" s="993">
        <f t="shared" ca="1" si="265"/>
        <v>55.910867945207571</v>
      </c>
      <c r="GN103" s="994">
        <f t="shared" ca="1" si="266"/>
        <v>66.468444594538013</v>
      </c>
      <c r="GO103" s="994">
        <f t="shared" ca="1" si="267"/>
        <v>60.961532364668798</v>
      </c>
      <c r="GP103" s="994">
        <f t="array" aca="1" ref="GP103" ca="1">IFERROR(AVERAGE(IF(('1. Database - raw'!FS$7:FU$494&gt;0)*('1. Database - raw'!$AD$7:$AD$494=$A103)*(INDIRECT($Q103,TRUE)=$O103),'1. Database - raw'!FS$7:FU$494)),"")</f>
        <v>62.333333333333336</v>
      </c>
      <c r="GQ103" s="995">
        <f t="array" aca="1" ref="GQ103" ca="1">IFERROR(_xlfn.STDEV.S(IF(('1. Database - raw'!FS$7:FU$494&gt;0)*('1. Database - raw'!$AD$7:$AD$494=$A103)*(INDIRECT($Q103,TRUE)=$O103),'1. Database - raw'!FS$7:FU$494)),"")</f>
        <v>13.297883540874716</v>
      </c>
      <c r="GR103" s="996">
        <f t="array" aca="1" ref="GR103" ca="1">IFERROR(IF(COUNT(IF(('1. Database - raw'!FS$7:FU$494&gt;0)*('1. Database - raw'!$AD$7:$AD$494=$A103)*(INDIRECT($Q103,TRUE)=$O103),'1. Database - raw'!FS$7:FU$494))&gt;0,COUNT(IF(('1. Database - raw'!FS$7:FU$494&gt;0)*('1. Database - raw'!$AD$7:$AD$494=$A103)*(INDIRECT($Q103,TRUE)=$O103),'1. Database - raw'!FS$7:FU$494)),""),"")</f>
        <v>6</v>
      </c>
      <c r="GS103" s="993" t="str">
        <f t="shared" ca="1" si="268"/>
        <v/>
      </c>
      <c r="GT103" s="994" t="str">
        <f t="shared" ca="1" si="269"/>
        <v/>
      </c>
      <c r="GU103" s="994" t="str">
        <f t="shared" ca="1" si="270"/>
        <v/>
      </c>
      <c r="GV103" s="994">
        <f t="array" aca="1" ref="GV103" ca="1">IFERROR(AVERAGE(IF(('1. Database - raw'!FY$7:GA$494&gt;0)*('1. Database - raw'!$AD$7:$AD$494=$A103)*(INDIRECT($Q103,TRUE)=$O103),'1. Database - raw'!FY$7:GA$494)),"")</f>
        <v>42.2</v>
      </c>
      <c r="GW103" s="995" t="str">
        <f t="array" aca="1" ref="GW103" ca="1">IFERROR(_xlfn.STDEV.S(IF(('1. Database - raw'!FY$7:GA$494&gt;0)*('1. Database - raw'!$AD$7:$AD$494=$A103)*(INDIRECT($Q103,TRUE)=$O103),'1. Database - raw'!FY$7:GA$494)),"")</f>
        <v/>
      </c>
      <c r="GX103" s="996">
        <f t="array" aca="1" ref="GX103" ca="1">IFERROR(IF(COUNT(IF(('1. Database - raw'!FY$7:GA$494&gt;0)*('1. Database - raw'!$AD$7:$AD$494=$A103)*(INDIRECT($Q103,TRUE)=$O103),'1. Database - raw'!FY$7:GA$494))&gt;0,COUNT(IF(('1. Database - raw'!FY$7:GA$494&gt;0)*('1. Database - raw'!$AD$7:$AD$494=$A103)*(INDIRECT($Q103,TRUE)=$O103),'1. Database - raw'!FY$7:GA$494)),""),"")</f>
        <v>1</v>
      </c>
      <c r="GY103" s="993" t="str">
        <f t="shared" ca="1" si="271"/>
        <v/>
      </c>
      <c r="GZ103" s="994" t="str">
        <f t="shared" ca="1" si="272"/>
        <v/>
      </c>
      <c r="HA103" s="994" t="str">
        <f t="shared" ca="1" si="273"/>
        <v/>
      </c>
      <c r="HB103" s="994" t="str">
        <f t="array" aca="1" ref="HB103" ca="1">IFERROR(AVERAGE(IF(('1. Database - raw'!GE$7:GG$494&gt;0)*('1. Database - raw'!$AD$7:$AD$494=$A103)*(INDIRECT($Q103,TRUE)=$O103),'1. Database - raw'!GE$7:GG$494)),"")</f>
        <v/>
      </c>
      <c r="HC103" s="995" t="str">
        <f t="array" aca="1" ref="HC103" ca="1">IFERROR(_xlfn.STDEV.S(IF(('1. Database - raw'!GE$7:GG$494&gt;0)*('1. Database - raw'!$AD$7:$AD$494=$A103)*(INDIRECT($Q103,TRUE)=$O103),'1. Database - raw'!GE$7:GG$494)),"")</f>
        <v/>
      </c>
      <c r="HD103" s="996" t="str">
        <f t="array" aca="1" ref="HD103" ca="1">IFERROR(IF(COUNT(IF(('1. Database - raw'!GE$7:GG$494&gt;0)*('1. Database - raw'!$AD$7:$AD$494=$A103)*(INDIRECT($Q103,TRUE)=$O103),'1. Database - raw'!GE$7:GG$494))&gt;0,COUNT(IF(('1. Database - raw'!GE$7:GG$494&gt;0)*('1. Database - raw'!$AD$7:$AD$494=$A103)*(INDIRECT($Q103,TRUE)=$O103),'1. Database - raw'!GE$7:GG$494)),""),"")</f>
        <v/>
      </c>
      <c r="HE103" s="993" t="str">
        <f t="shared" ca="1" si="274"/>
        <v/>
      </c>
      <c r="HF103" s="994" t="str">
        <f t="shared" ca="1" si="275"/>
        <v/>
      </c>
      <c r="HG103" s="994" t="str">
        <f t="shared" ca="1" si="276"/>
        <v/>
      </c>
      <c r="HH103" s="994" t="str">
        <f t="array" aca="1" ref="HH103" ca="1">IFERROR(AVERAGE(IF(('1. Database - raw'!GK$7:GM$494&gt;0)*('1. Database - raw'!$AD$7:$AD$494=$A103)*(INDIRECT($Q103,TRUE)=$O103),'1. Database - raw'!GK$7:GM$494)),"")</f>
        <v/>
      </c>
      <c r="HI103" s="995" t="str">
        <f t="array" aca="1" ref="HI103" ca="1">IFERROR(_xlfn.STDEV.S(IF(('1. Database - raw'!GK$7:GM$494&gt;0)*('1. Database - raw'!$AD$7:$AD$494=$A103)*(INDIRECT($Q103,TRUE)=$O103),'1. Database - raw'!GK$7:GM$494)),"")</f>
        <v/>
      </c>
      <c r="HJ103" s="996" t="str">
        <f t="array" aca="1" ref="HJ103" ca="1">IFERROR(IF(COUNT(IF(('1. Database - raw'!GK$7:GM$494&gt;0)*('1. Database - raw'!$AD$7:$AD$494=$A103)*(INDIRECT($Q103,TRUE)=$O103),'1. Database - raw'!GK$7:GM$494))&gt;0,COUNT(IF(('1. Database - raw'!GK$7:GM$494&gt;0)*('1. Database - raw'!$AD$7:$AD$494=$A103)*(INDIRECT($Q103,TRUE)=$O103),'1. Database - raw'!GK$7:GM$494)),""),"")</f>
        <v/>
      </c>
      <c r="HK103" s="993" t="str">
        <f t="shared" ca="1" si="277"/>
        <v/>
      </c>
      <c r="HL103" s="994" t="str">
        <f t="shared" ca="1" si="278"/>
        <v/>
      </c>
      <c r="HM103" s="994" t="str">
        <f t="shared" ca="1" si="279"/>
        <v/>
      </c>
      <c r="HN103" s="994" t="str">
        <f t="array" aca="1" ref="HN103" ca="1">IFERROR(AVERAGE(IF(('1. Database - raw'!GQ$7:GS$494&gt;0)*('1. Database - raw'!$AD$7:$AD$494=$A103)*(INDIRECT($Q103,TRUE)=$O103),'1. Database - raw'!GQ$7:GS$494)),"")</f>
        <v/>
      </c>
      <c r="HO103" s="995" t="str">
        <f t="array" aca="1" ref="HO103" ca="1">IFERROR(_xlfn.STDEV.S(IF(('1. Database - raw'!GQ$7:GS$494&gt;0)*('1. Database - raw'!$AD$7:$AD$494=$A103)*(INDIRECT($Q103,TRUE)=$O103),'1. Database - raw'!GQ$7:GS$494)),"")</f>
        <v/>
      </c>
      <c r="HP103" s="996" t="str">
        <f t="array" aca="1" ref="HP103" ca="1">IFERROR(IF(COUNT(IF(('1. Database - raw'!GQ$7:GS$494&gt;0)*('1. Database - raw'!$AD$7:$AD$494=$A103)*(INDIRECT($Q103,TRUE)=$O103),'1. Database - raw'!GQ$7:GS$494))&gt;0,COUNT(IF(('1. Database - raw'!GQ$7:GS$494&gt;0)*('1. Database - raw'!$AD$7:$AD$494=$A103)*(INDIRECT($Q103,TRUE)=$O103),'1. Database - raw'!GQ$7:GS$494)),""),"")</f>
        <v/>
      </c>
      <c r="HQ103" s="993" t="str">
        <f t="shared" ca="1" si="280"/>
        <v/>
      </c>
      <c r="HR103" s="994" t="str">
        <f t="shared" ca="1" si="281"/>
        <v/>
      </c>
      <c r="HS103" s="994" t="str">
        <f t="shared" ca="1" si="282"/>
        <v/>
      </c>
      <c r="HT103" s="994" t="str">
        <f t="array" aca="1" ref="HT103" ca="1">IFERROR(AVERAGE(IF(('1. Database - raw'!GW$7:GY$494&gt;0)*('1. Database - raw'!$AD$7:$AD$494=$A103)*(INDIRECT($Q103,TRUE)=$O103),'1. Database - raw'!GW$7:GY$494)),"")</f>
        <v/>
      </c>
      <c r="HU103" s="995" t="str">
        <f t="array" aca="1" ref="HU103" ca="1">IFERROR(_xlfn.STDEV.S(IF(('1. Database - raw'!GW$7:GY$494&gt;0)*('1. Database - raw'!$AD$7:$AD$494=$A103)*(INDIRECT($Q103,TRUE)=$O103),'1. Database - raw'!GW$7:GY$494)),"")</f>
        <v/>
      </c>
      <c r="HV103" s="996" t="str">
        <f t="array" aca="1" ref="HV103" ca="1">IFERROR(IF(COUNT(IF(('1. Database - raw'!GW$7:GY$494&gt;0)*('1. Database - raw'!$AD$7:$AD$494=$A103)*(INDIRECT($Q103,TRUE)=$O103),'1. Database - raw'!GW$7:GY$494))&gt;0,COUNT(IF(('1. Database - raw'!GW$7:GY$494&gt;0)*('1. Database - raw'!$AD$7:$AD$494=$A103)*(INDIRECT($Q103,TRUE)=$O103),'1. Database - raw'!GW$7:GY$494)),""),"")</f>
        <v/>
      </c>
      <c r="HW103" s="993" t="str">
        <f t="shared" ca="1" si="283"/>
        <v/>
      </c>
      <c r="HX103" s="994" t="str">
        <f t="shared" ca="1" si="284"/>
        <v/>
      </c>
      <c r="HY103" s="994" t="str">
        <f t="shared" ca="1" si="285"/>
        <v/>
      </c>
      <c r="HZ103" s="994" t="str">
        <f t="array" aca="1" ref="HZ103" ca="1">IFERROR(AVERAGE(IF(('1. Database - raw'!HC$7:HE$494&gt;0)*('1. Database - raw'!$AD$7:$AD$494=$A103)*(INDIRECT($Q103,TRUE)=$O103),'1. Database - raw'!HC$7:HE$494)),"")</f>
        <v/>
      </c>
      <c r="IA103" s="995" t="str">
        <f t="array" aca="1" ref="IA103" ca="1">IFERROR(_xlfn.STDEV.S(IF(('1. Database - raw'!HC$7:HE$494&gt;0)*('1. Database - raw'!$AD$7:$AD$494=$A103)*(INDIRECT($Q103,TRUE)=$O103),'1. Database - raw'!HC$7:HE$494)),"")</f>
        <v/>
      </c>
      <c r="IB103" s="996" t="str">
        <f t="array" aca="1" ref="IB103" ca="1">IFERROR(IF(COUNT(IF(('1. Database - raw'!HC$7:HE$494&gt;0)*('1. Database - raw'!$AD$7:$AD$494=$A103)*(INDIRECT($Q103,TRUE)=$O103),'1. Database - raw'!HC$7:HE$494))&gt;0,COUNT(IF(('1. Database - raw'!HC$7:HE$494&gt;0)*('1. Database - raw'!$AD$7:$AD$494=$A103)*(INDIRECT($Q103,TRUE)=$O103),'1. Database - raw'!HC$7:HE$494)),""),"")</f>
        <v/>
      </c>
      <c r="IC103" s="993" t="str">
        <f t="shared" ca="1" si="286"/>
        <v/>
      </c>
      <c r="ID103" s="994" t="str">
        <f t="shared" ca="1" si="287"/>
        <v/>
      </c>
      <c r="IE103" s="994" t="str">
        <f t="shared" ca="1" si="288"/>
        <v/>
      </c>
      <c r="IF103" s="994" t="str">
        <f t="array" aca="1" ref="IF103" ca="1">IFERROR(AVERAGE(IF(('1. Database - raw'!HI$7:HK$494&gt;0)*('1. Database - raw'!$AD$7:$AD$494=$A103)*(INDIRECT($Q103,TRUE)=$O103),'1. Database - raw'!HI$7:HK$494)),"")</f>
        <v/>
      </c>
      <c r="IG103" s="995" t="str">
        <f t="array" aca="1" ref="IG103" ca="1">IFERROR(_xlfn.STDEV.S(IF(('1. Database - raw'!HI$7:HK$494&gt;0)*('1. Database - raw'!$AD$7:$AD$494=$A103)*(INDIRECT($Q103,TRUE)=$O103),'1. Database - raw'!HI$7:HK$494)),"")</f>
        <v/>
      </c>
      <c r="IH103" s="996" t="str">
        <f t="array" aca="1" ref="IH103" ca="1">IFERROR(IF(COUNT(IF(('1. Database - raw'!HI$7:HK$494&gt;0)*('1. Database - raw'!$AD$7:$AD$494=$A103)*(INDIRECT($Q103,TRUE)=$O103),'1. Database - raw'!HI$7:HK$494))&gt;0,COUNT(IF(('1. Database - raw'!HI$7:HK$494&gt;0)*('1. Database - raw'!$AD$7:$AD$494=$A103)*(INDIRECT($Q103,TRUE)=$O103),'1. Database - raw'!HI$7:HK$494)),""),"")</f>
        <v/>
      </c>
      <c r="II103" s="993" t="str">
        <f t="shared" ca="1" si="289"/>
        <v/>
      </c>
      <c r="IJ103" s="994" t="str">
        <f t="shared" ca="1" si="290"/>
        <v/>
      </c>
      <c r="IK103" s="994" t="str">
        <f t="shared" ca="1" si="291"/>
        <v/>
      </c>
      <c r="IL103" s="994" t="str">
        <f t="array" aca="1" ref="IL103" ca="1">IFERROR(AVERAGE(IF(('1. Database - raw'!HO$7:HQ$494&gt;0)*('1. Database - raw'!$AD$7:$AD$494=$A103)*(INDIRECT($Q103,TRUE)=$O103),'1. Database - raw'!HO$7:HQ$494)),"")</f>
        <v/>
      </c>
      <c r="IM103" s="995" t="str">
        <f t="array" aca="1" ref="IM103" ca="1">IFERROR(_xlfn.STDEV.S(IF(('1. Database - raw'!HO$7:HQ$494&gt;0)*('1. Database - raw'!$AD$7:$AD$494=$A103)*(INDIRECT($Q103,TRUE)=$O103),'1. Database - raw'!HO$7:HQ$494)),"")</f>
        <v/>
      </c>
      <c r="IN103" s="996" t="str">
        <f t="array" aca="1" ref="IN103" ca="1">IFERROR(IF(COUNT(IF(('1. Database - raw'!HO$7:HQ$494&gt;0)*('1. Database - raw'!$AD$7:$AD$494=$A103)*(INDIRECT($Q103,TRUE)=$O103),'1. Database - raw'!HO$7:HQ$494))&gt;0,COUNT(IF(('1. Database - raw'!HO$7:HQ$494&gt;0)*('1. Database - raw'!$AD$7:$AD$494=$A103)*(INDIRECT($Q103,TRUE)=$O103),'1. Database - raw'!HO$7:HQ$494)),""),"")</f>
        <v/>
      </c>
      <c r="IO103" s="993" t="str">
        <f t="shared" ca="1" si="292"/>
        <v/>
      </c>
      <c r="IP103" s="994" t="str">
        <f t="shared" ca="1" si="293"/>
        <v/>
      </c>
      <c r="IQ103" s="994" t="str">
        <f t="shared" ca="1" si="294"/>
        <v/>
      </c>
      <c r="IR103" s="994">
        <f t="array" aca="1" ref="IR103" ca="1">IFERROR(AVERAGE(IF(('1. Database - raw'!HU$7:HW$494&gt;0)*('1. Database - raw'!$AD$7:$AD$494=$A103)*(INDIRECT($Q103,TRUE)=$O103),'1. Database - raw'!HU$7:HW$494)),"")</f>
        <v>17</v>
      </c>
      <c r="IS103" s="995" t="str">
        <f t="array" aca="1" ref="IS103" ca="1">IFERROR(_xlfn.STDEV.S(IF(('1. Database - raw'!HU$7:HW$494&gt;0)*('1. Database - raw'!$AD$7:$AD$494=$A103)*(INDIRECT($Q103,TRUE)=$O103),'1. Database - raw'!HU$7:HW$494)),"")</f>
        <v/>
      </c>
      <c r="IT103" s="996">
        <f t="array" aca="1" ref="IT103" ca="1">IFERROR(IF(COUNT(IF(('1. Database - raw'!HU$7:HW$494&gt;0)*('1. Database - raw'!$AD$7:$AD$494=$A103)*(INDIRECT($Q103,TRUE)=$O103),'1. Database - raw'!HU$7:HW$494))&gt;0,COUNT(IF(('1. Database - raw'!HU$7:HW$494&gt;0)*('1. Database - raw'!$AD$7:$AD$494=$A103)*(INDIRECT($Q103,TRUE)=$O103),'1. Database - raw'!HU$7:HW$494)),""),"")</f>
        <v>1</v>
      </c>
      <c r="IU103" s="993" t="str">
        <f t="shared" ca="1" si="295"/>
        <v/>
      </c>
      <c r="IV103" s="994" t="str">
        <f t="shared" ca="1" si="296"/>
        <v/>
      </c>
      <c r="IW103" s="994" t="str">
        <f t="shared" ca="1" si="297"/>
        <v/>
      </c>
      <c r="IX103" s="994" t="str">
        <f t="array" aca="1" ref="IX103" ca="1">IFERROR(AVERAGE(IF(('1. Database - raw'!IA$7:IC$494&gt;0)*('1. Database - raw'!$AD$7:$AD$494=$A103)*(INDIRECT($Q103,TRUE)=$O103),'1. Database - raw'!IA$7:IC$494)),"")</f>
        <v/>
      </c>
      <c r="IY103" s="995" t="str">
        <f t="array" aca="1" ref="IY103" ca="1">IFERROR(_xlfn.STDEV.S(IF(('1. Database - raw'!IA$7:IC$494&gt;0)*('1. Database - raw'!$AD$7:$AD$494=$A103)*(INDIRECT($Q103,TRUE)=$O103),'1. Database - raw'!IA$7:IC$494)),"")</f>
        <v/>
      </c>
      <c r="IZ103" s="996" t="str">
        <f t="array" aca="1" ref="IZ103" ca="1">IFERROR(IF(COUNT(IF(('1. Database - raw'!IA$7:IC$494&gt;0)*('1. Database - raw'!$AD$7:$AD$494=$A103)*(INDIRECT($Q103,TRUE)=$O103),'1. Database - raw'!IA$7:IC$494))&gt;0,COUNT(IF(('1. Database - raw'!IA$7:IC$494&gt;0)*('1. Database - raw'!$AD$7:$AD$494=$A103)*(INDIRECT($Q103,TRUE)=$O103),'1. Database - raw'!IA$7:IC$494)),""),"")</f>
        <v/>
      </c>
      <c r="JA103" s="993" t="str">
        <f t="shared" ca="1" si="298"/>
        <v/>
      </c>
      <c r="JB103" s="994" t="str">
        <f t="shared" ca="1" si="299"/>
        <v/>
      </c>
      <c r="JC103" s="994" t="str">
        <f t="shared" ca="1" si="300"/>
        <v/>
      </c>
      <c r="JD103" s="994" t="str">
        <f t="array" aca="1" ref="JD103" ca="1">IFERROR(AVERAGE(IF(('1. Database - raw'!IG$7:II$494&gt;0)*('1. Database - raw'!$AD$7:$AD$494=$A103)*(INDIRECT($Q103,TRUE)=$O103),'1. Database - raw'!IG$7:II$494)),"")</f>
        <v/>
      </c>
      <c r="JE103" s="995" t="str">
        <f t="array" aca="1" ref="JE103" ca="1">IFERROR(_xlfn.STDEV.S(IF(('1. Database - raw'!IG$7:II$494&gt;0)*('1. Database - raw'!$AD$7:$AD$494=$A103)*(INDIRECT($Q103,TRUE)=$O103),'1. Database - raw'!IG$7:II$494)),"")</f>
        <v/>
      </c>
      <c r="JF103" s="996" t="str">
        <f t="array" aca="1" ref="JF103" ca="1">IFERROR(IF(COUNT(IF(('1. Database - raw'!IG$7:II$494&gt;0)*('1. Database - raw'!$AD$7:$AD$494=$A103)*(INDIRECT($Q103,TRUE)=$O103),'1. Database - raw'!IG$7:II$494))&gt;0,COUNT(IF(('1. Database - raw'!IG$7:II$494&gt;0)*('1. Database - raw'!$AD$7:$AD$494=$A103)*(INDIRECT($Q103,TRUE)=$O103),'1. Database - raw'!IG$7:II$494)),""),"")</f>
        <v/>
      </c>
      <c r="JG103" s="1000">
        <f t="shared" ca="1" si="301"/>
        <v>4.6077117498739142</v>
      </c>
      <c r="JH103" s="1001">
        <f t="shared" ca="1" si="302"/>
        <v>9.2300308865736849</v>
      </c>
      <c r="JI103" s="1001">
        <f t="shared" ca="1" si="303"/>
        <v>6.5214508943765503</v>
      </c>
      <c r="JJ103" s="1001">
        <f t="array" aca="1" ref="JJ103" ca="1">IFERROR(AVERAGE(IF(('1. Database - raw'!IM$7:IO$494&gt;0)*('1. Database - raw'!$AD$7:$AD$494=$A103)*(INDIRECT($Q103,TRUE)=$O103),'1. Database - raw'!IM$7:IO$494)),"")</f>
        <v>7.0749999999999993</v>
      </c>
      <c r="JK103" s="1002">
        <f t="array" aca="1" ref="JK103" ca="1">IFERROR(_xlfn.STDEV.S(IF(('1. Database - raw'!IM$7:IO$494&gt;0)*('1. Database - raw'!$AD$7:$AD$494=$A103)*(INDIRECT($Q103,TRUE)=$O103),'1. Database - raw'!IM$7:IO$494)),"")</f>
        <v>2.9762751048920215</v>
      </c>
      <c r="JL103" s="996">
        <f t="array" aca="1" ref="JL103" ca="1">IFERROR(IF(COUNT(IF(('1. Database - raw'!IM$7:IO$494&gt;0)*('1. Database - raw'!$AD$7:$AD$494=$A103)*(INDIRECT($Q103,TRUE)=$O103),'1. Database - raw'!IM$7:IO$494))&gt;0,COUNT(IF(('1. Database - raw'!IM$7:IO$494&gt;0)*('1. Database - raw'!$AD$7:$AD$494=$A103)*(INDIRECT($Q103,TRUE)=$O103),'1. Database - raw'!IM$7:IO$494)),""),"")</f>
        <v>4</v>
      </c>
      <c r="JM103" s="1000" t="str">
        <f t="shared" ca="1" si="304"/>
        <v/>
      </c>
      <c r="JN103" s="1001" t="str">
        <f t="shared" ca="1" si="305"/>
        <v/>
      </c>
      <c r="JO103" s="1001" t="str">
        <f t="shared" ca="1" si="306"/>
        <v/>
      </c>
      <c r="JP103" s="1001" t="str">
        <f t="array" aca="1" ref="JP103" ca="1">IFERROR(AVERAGE(IF(('1. Database - raw'!IS$7:IU$494&gt;0)*('1. Database - raw'!$AD$7:$AD$494=$A103)*(INDIRECT($Q103,TRUE)=$O103),'1. Database - raw'!IS$7:IU$494)),"")</f>
        <v/>
      </c>
      <c r="JQ103" s="1002" t="str">
        <f t="array" aca="1" ref="JQ103" ca="1">IFERROR(_xlfn.STDEV.S(IF(('1. Database - raw'!IS$7:IU$494&gt;0)*('1. Database - raw'!$AD$7:$AD$494=$A103)*(INDIRECT($Q103,TRUE)=$O103),'1. Database - raw'!IS$7:IU$494)),"")</f>
        <v/>
      </c>
      <c r="JR103" s="996" t="str">
        <f t="array" aca="1" ref="JR103" ca="1">IFERROR(IF(COUNT(IF(('1. Database - raw'!IS$7:IU$494&gt;0)*('1. Database - raw'!$AD$7:$AD$494=$A103)*(INDIRECT($Q103,TRUE)=$O103),'1. Database - raw'!IS$7:IU$494))&gt;0,COUNT(IF(('1. Database - raw'!IS$7:IU$494&gt;0)*('1. Database - raw'!$AD$7:$AD$494=$A103)*(INDIRECT($Q103,TRUE)=$O103),'1. Database - raw'!IS$7:IU$494)),""),"")</f>
        <v/>
      </c>
      <c r="JS103" s="1000" t="str">
        <f t="shared" ca="1" si="307"/>
        <v/>
      </c>
      <c r="JT103" s="1001" t="str">
        <f t="shared" ca="1" si="308"/>
        <v/>
      </c>
      <c r="JU103" s="1001" t="str">
        <f t="shared" ca="1" si="309"/>
        <v/>
      </c>
      <c r="JV103" s="1001" t="str">
        <f t="array" aca="1" ref="JV103" ca="1">IFERROR(AVERAGE(IF(('1. Database - raw'!IY$7:JA$494&gt;0)*('1. Database - raw'!$AD$7:$AD$494=$A103)*(INDIRECT($Q103,TRUE)=$O103),'1. Database - raw'!IY$7:JA$494)),"")</f>
        <v/>
      </c>
      <c r="JW103" s="1002" t="str">
        <f t="array" aca="1" ref="JW103" ca="1">IFERROR(_xlfn.STDEV.S(IF(('1. Database - raw'!IY$7:JA$494&gt;0)*('1. Database - raw'!$AD$7:$AD$494=$A103)*(INDIRECT($Q103,TRUE)=$O103),'1. Database - raw'!IY$7:JA$494)),"")</f>
        <v/>
      </c>
      <c r="JX103" s="996" t="str">
        <f t="array" aca="1" ref="JX103" ca="1">IFERROR(IF(COUNT(IF(('1. Database - raw'!IY$7:JA$494&gt;0)*('1. Database - raw'!$AD$7:$AD$494=$A103)*(INDIRECT($Q103,TRUE)=$O103),'1. Database - raw'!IY$7:JA$494))&gt;0,COUNT(IF(('1. Database - raw'!IY$7:JA$494&gt;0)*('1. Database - raw'!$AD$7:$AD$494=$A103)*(INDIRECT($Q103,TRUE)=$O103),'1. Database - raw'!IY$7:JA$494)),""),"")</f>
        <v/>
      </c>
      <c r="JY103" s="1000" t="str">
        <f t="shared" ca="1" si="310"/>
        <v/>
      </c>
      <c r="JZ103" s="1001" t="str">
        <f t="shared" ca="1" si="311"/>
        <v/>
      </c>
      <c r="KA103" s="1001" t="str">
        <f t="shared" ca="1" si="312"/>
        <v/>
      </c>
      <c r="KB103" s="1001" t="str">
        <f t="array" aca="1" ref="KB103" ca="1">IFERROR(AVERAGE(IF(('1. Database - raw'!JE$7:JG$494&gt;0)*('1. Database - raw'!$AD$7:$AD$494=$A103)*(INDIRECT($Q103,TRUE)=$O103),'1. Database - raw'!JE$7:JG$494)),"")</f>
        <v/>
      </c>
      <c r="KC103" s="1002" t="str">
        <f t="array" aca="1" ref="KC103" ca="1">IFERROR(_xlfn.STDEV.S(IF(('1. Database - raw'!JE$7:JG$494&gt;0)*('1. Database - raw'!$AD$7:$AD$494=$A103)*(INDIRECT($Q103,TRUE)=$O103),'1. Database - raw'!JE$7:JG$494)),"")</f>
        <v/>
      </c>
      <c r="KD103" s="996" t="str">
        <f t="array" aca="1" ref="KD103" ca="1">IFERROR(IF(COUNT(IF(('1. Database - raw'!JE$7:JG$494&gt;0)*('1. Database - raw'!$AD$7:$AD$494=$A103)*(INDIRECT($Q103,TRUE)=$O103),'1. Database - raw'!JE$7:JG$494))&gt;0,COUNT(IF(('1. Database - raw'!JE$7:JG$494&gt;0)*('1. Database - raw'!$AD$7:$AD$494=$A103)*(INDIRECT($Q103,TRUE)=$O103),'1. Database - raw'!JE$7:JG$494)),""),"")</f>
        <v/>
      </c>
      <c r="KE103" s="1000" t="str">
        <f t="shared" ca="1" si="313"/>
        <v/>
      </c>
      <c r="KF103" s="1001" t="str">
        <f t="shared" ca="1" si="314"/>
        <v/>
      </c>
      <c r="KG103" s="1001" t="str">
        <f t="shared" ca="1" si="315"/>
        <v/>
      </c>
      <c r="KH103" s="1001" t="str">
        <f t="array" aca="1" ref="KH103" ca="1">IFERROR(AVERAGE(IF(('1. Database - raw'!JK$7:JM$494&gt;0)*('1. Database - raw'!$AD$7:$AD$494=$A103)*(INDIRECT($Q103,TRUE)=$O103),'1. Database - raw'!JK$7:JM$494)),"")</f>
        <v/>
      </c>
      <c r="KI103" s="1002" t="str">
        <f t="array" aca="1" ref="KI103" ca="1">IFERROR(_xlfn.STDEV.S(IF(('1. Database - raw'!JK$7:JM$494&gt;0)*('1. Database - raw'!$AD$7:$AD$494=$A103)*(INDIRECT($Q103,TRUE)=$O103),'1. Database - raw'!JK$7:JM$494)),"")</f>
        <v/>
      </c>
      <c r="KJ103" s="996" t="str">
        <f t="array" aca="1" ref="KJ103" ca="1">IFERROR(IF(COUNT(IF(('1. Database - raw'!JK$7:JM$494&gt;0)*('1. Database - raw'!$AD$7:$AD$494=$A103)*(INDIRECT($Q103,TRUE)=$O103),'1. Database - raw'!JK$7:JM$494))&gt;0,COUNT(IF(('1. Database - raw'!JK$7:JM$494&gt;0)*('1. Database - raw'!$AD$7:$AD$494=$A103)*(INDIRECT($Q103,TRUE)=$O103),'1. Database - raw'!JK$7:JM$494)),""),"")</f>
        <v/>
      </c>
      <c r="KK103" s="1000" t="str">
        <f t="shared" ca="1" si="316"/>
        <v/>
      </c>
      <c r="KL103" s="1001" t="str">
        <f t="shared" ca="1" si="317"/>
        <v/>
      </c>
      <c r="KM103" s="1001" t="str">
        <f t="shared" ca="1" si="318"/>
        <v/>
      </c>
      <c r="KN103" s="1001" t="str">
        <f t="array" aca="1" ref="KN103" ca="1">IFERROR(AVERAGE(IF(('1. Database - raw'!JQ$7:JS$494&gt;0)*('1. Database - raw'!$AD$7:$AD$494=$A103)*(INDIRECT($Q103,TRUE)=$O103),'1. Database - raw'!JQ$7:JS$494)),"")</f>
        <v/>
      </c>
      <c r="KO103" s="1002" t="str">
        <f t="array" aca="1" ref="KO103" ca="1">IFERROR(_xlfn.STDEV.S(IF(('1. Database - raw'!JQ$7:JS$494&gt;0)*('1. Database - raw'!$AD$7:$AD$494=$A103)*(INDIRECT($Q103,TRUE)=$O103),'1. Database - raw'!JQ$7:JS$494)),"")</f>
        <v/>
      </c>
      <c r="KP103" s="996" t="str">
        <f t="array" aca="1" ref="KP103" ca="1">IFERROR(IF(COUNT(IF(('1. Database - raw'!JQ$7:JS$494&gt;0)*('1. Database - raw'!$AD$7:$AD$494=$A103)*(INDIRECT($Q103,TRUE)=$O103),'1. Database - raw'!JQ$7:JS$494))&gt;0,COUNT(IF(('1. Database - raw'!JQ$7:JS$494&gt;0)*('1. Database - raw'!$AD$7:$AD$494=$A103)*(INDIRECT($Q103,TRUE)=$O103),'1. Database - raw'!JQ$7:JS$494)),""),"")</f>
        <v/>
      </c>
      <c r="KQ103" s="1000" t="str">
        <f t="shared" ca="1" si="319"/>
        <v/>
      </c>
      <c r="KR103" s="1001" t="str">
        <f t="shared" ca="1" si="320"/>
        <v/>
      </c>
      <c r="KS103" s="1001" t="str">
        <f t="shared" ca="1" si="321"/>
        <v/>
      </c>
      <c r="KT103" s="1001" t="str">
        <f t="array" aca="1" ref="KT103" ca="1">IFERROR(AVERAGE(IF(('1. Database - raw'!JW$7:JY$494&gt;0)*('1. Database - raw'!$AD$7:$AD$494=$A103)*(INDIRECT($Q103,TRUE)=$O103),'1. Database - raw'!JW$7:JY$494)),"")</f>
        <v/>
      </c>
      <c r="KU103" s="1002" t="str">
        <f t="array" aca="1" ref="KU103" ca="1">IFERROR(_xlfn.STDEV.S(IF(('1. Database - raw'!JW$7:JY$494&gt;0)*('1. Database - raw'!$AD$7:$AD$494=$A103)*(INDIRECT($Q103,TRUE)=$O103),'1. Database - raw'!JW$7:JY$494)),"")</f>
        <v/>
      </c>
      <c r="KV103" s="996" t="str">
        <f t="array" aca="1" ref="KV103" ca="1">IFERROR(IF(COUNT(IF(('1. Database - raw'!JW$7:JY$494&gt;0)*('1. Database - raw'!$AD$7:$AD$494=$A103)*(INDIRECT($Q103,TRUE)=$O103),'1. Database - raw'!JW$7:JY$494))&gt;0,COUNT(IF(('1. Database - raw'!JW$7:JY$494&gt;0)*('1. Database - raw'!$AD$7:$AD$494=$A103)*(INDIRECT($Q103,TRUE)=$O103),'1. Database - raw'!JW$7:JY$494)),""),"")</f>
        <v/>
      </c>
      <c r="KW103" s="1000" t="str">
        <f t="shared" ca="1" si="322"/>
        <v/>
      </c>
      <c r="KX103" s="1001" t="str">
        <f t="shared" ca="1" si="323"/>
        <v/>
      </c>
      <c r="KY103" s="1001" t="str">
        <f t="shared" ca="1" si="324"/>
        <v/>
      </c>
      <c r="KZ103" s="1001" t="str">
        <f t="array" aca="1" ref="KZ103" ca="1">IFERROR(AVERAGE(IF(('1. Database - raw'!KC$7:KE$494&gt;0)*('1. Database - raw'!$AD$7:$AD$494=$A103)*(INDIRECT($Q103,TRUE)=$O103),'1. Database - raw'!KC$7:KE$494)),"")</f>
        <v/>
      </c>
      <c r="LA103" s="1002" t="str">
        <f t="array" aca="1" ref="LA103" ca="1">IFERROR(_xlfn.STDEV.S(IF(('1. Database - raw'!KC$7:KE$494&gt;0)*('1. Database - raw'!$AD$7:$AD$494=$A103)*(INDIRECT($Q103,TRUE)=$O103),'1. Database - raw'!KC$7:KE$494)),"")</f>
        <v/>
      </c>
      <c r="LB103" s="996" t="str">
        <f t="array" aca="1" ref="LB103" ca="1">IFERROR(IF(COUNT(IF(('1. Database - raw'!KC$7:KE$494&gt;0)*('1. Database - raw'!$AD$7:$AD$494=$A103)*(INDIRECT($Q103,TRUE)=$O103),'1. Database - raw'!KC$7:KE$494))&gt;0,COUNT(IF(('1. Database - raw'!KC$7:KE$494&gt;0)*('1. Database - raw'!$AD$7:$AD$494=$A103)*(INDIRECT($Q103,TRUE)=$O103),'1. Database - raw'!KC$7:KE$494)),""),"")</f>
        <v/>
      </c>
      <c r="LC103" s="1000" t="str">
        <f t="shared" ca="1" si="325"/>
        <v/>
      </c>
      <c r="LD103" s="1001" t="str">
        <f t="shared" ca="1" si="326"/>
        <v/>
      </c>
      <c r="LE103" s="1001" t="str">
        <f t="shared" ca="1" si="327"/>
        <v/>
      </c>
      <c r="LF103" s="1001" t="str">
        <f t="array" aca="1" ref="LF103" ca="1">IFERROR(AVERAGE(IF(('1. Database - raw'!KI$7:KK$494&gt;0)*('1. Database - raw'!$AD$7:$AD$494=$A103)*(INDIRECT($Q103,TRUE)=$O103),'1. Database - raw'!KI$7:KK$494)),"")</f>
        <v/>
      </c>
      <c r="LG103" s="1002" t="str">
        <f t="array" aca="1" ref="LG103" ca="1">IFERROR(_xlfn.STDEV.S(IF(('1. Database - raw'!KI$7:KK$494&gt;0)*('1. Database - raw'!$AD$7:$AD$494=$A103)*(INDIRECT($Q103,TRUE)=$O103),'1. Database - raw'!KI$7:KK$494)),"")</f>
        <v/>
      </c>
      <c r="LH103" s="996" t="str">
        <f t="array" aca="1" ref="LH103" ca="1">IFERROR(IF(COUNT(IF(('1. Database - raw'!KI$7:KK$494&gt;0)*('1. Database - raw'!$AD$7:$AD$494=$A103)*(INDIRECT($Q103,TRUE)=$O103),'1. Database - raw'!KI$7:KK$494))&gt;0,COUNT(IF(('1. Database - raw'!KI$7:KK$494&gt;0)*('1. Database - raw'!$AD$7:$AD$494=$A103)*(INDIRECT($Q103,TRUE)=$O103),'1. Database - raw'!KI$7:KK$494)),""),"")</f>
        <v/>
      </c>
      <c r="LI103" s="1000" t="str">
        <f t="shared" ca="1" si="328"/>
        <v/>
      </c>
      <c r="LJ103" s="1001" t="str">
        <f t="shared" ca="1" si="329"/>
        <v/>
      </c>
      <c r="LK103" s="1001" t="str">
        <f t="shared" ca="1" si="330"/>
        <v/>
      </c>
      <c r="LL103" s="1001">
        <f t="array" aca="1" ref="LL103" ca="1">IFERROR(AVERAGE(IF(('1. Database - raw'!KO$7:KQ$494&gt;0)*('1. Database - raw'!$AD$7:$AD$494=$A103)*(INDIRECT($Q103,TRUE)=$O103),'1. Database - raw'!KO$7:KQ$494)),"")</f>
        <v>0.8</v>
      </c>
      <c r="LM103" s="1002" t="str">
        <f t="array" aca="1" ref="LM103" ca="1">IFERROR(_xlfn.STDEV.S(IF(('1. Database - raw'!KO$7:KQ$494&gt;0)*('1. Database - raw'!$AD$7:$AD$494=$A103)*(INDIRECT($Q103,TRUE)=$O103),'1. Database - raw'!KO$7:KQ$494)),"")</f>
        <v/>
      </c>
      <c r="LN103" s="996">
        <f t="array" aca="1" ref="LN103" ca="1">IFERROR(IF(COUNT(IF(('1. Database - raw'!KO$7:KQ$494&gt;0)*('1. Database - raw'!$AD$7:$AD$494=$A103)*(INDIRECT($Q103,TRUE)=$O103),'1. Database - raw'!KO$7:KQ$494))&gt;0,COUNT(IF(('1. Database - raw'!KO$7:KQ$494&gt;0)*('1. Database - raw'!$AD$7:$AD$494=$A103)*(INDIRECT($Q103,TRUE)=$O103),'1. Database - raw'!KO$7:KQ$494)),""),"")</f>
        <v>1</v>
      </c>
      <c r="LO103" s="1000" t="str">
        <f t="shared" ca="1" si="331"/>
        <v/>
      </c>
      <c r="LP103" s="1001" t="str">
        <f t="shared" ca="1" si="332"/>
        <v/>
      </c>
      <c r="LQ103" s="1001" t="str">
        <f t="shared" ca="1" si="333"/>
        <v/>
      </c>
      <c r="LR103" s="1001" t="str">
        <f t="array" aca="1" ref="LR103" ca="1">IFERROR(AVERAGE(IF(('1. Database - raw'!KU$7:KW$494&gt;0)*('1. Database - raw'!$AD$7:$AD$494=$A103)*(INDIRECT($Q103,TRUE)=$O103),'1. Database - raw'!KU$7:KW$494)),"")</f>
        <v/>
      </c>
      <c r="LS103" s="1002" t="str">
        <f t="array" aca="1" ref="LS103" ca="1">IFERROR(_xlfn.STDEV.S(IF(('1. Database - raw'!KU$7:KW$494&gt;0)*('1. Database - raw'!$AD$7:$AD$494=$A103)*(INDIRECT($Q103,TRUE)=$O103),'1. Database - raw'!KU$7:KW$494)),"")</f>
        <v/>
      </c>
      <c r="LT103" s="996" t="str">
        <f t="array" aca="1" ref="LT103" ca="1">IFERROR(IF(COUNT(IF(('1. Database - raw'!KU$7:KW$494&gt;0)*('1. Database - raw'!$AD$7:$AD$494=$A103)*(INDIRECT($Q103,TRUE)=$O103),'1. Database - raw'!KU$7:KW$494))&gt;0,COUNT(IF(('1. Database - raw'!KU$7:KW$494&gt;0)*('1. Database - raw'!$AD$7:$AD$494=$A103)*(INDIRECT($Q103,TRUE)=$O103),'1. Database - raw'!KU$7:KW$494)),""),"")</f>
        <v/>
      </c>
      <c r="LU103" s="1000" t="str">
        <f t="shared" ca="1" si="334"/>
        <v/>
      </c>
      <c r="LV103" s="1001" t="str">
        <f t="shared" ca="1" si="335"/>
        <v/>
      </c>
      <c r="LW103" s="1001" t="str">
        <f t="shared" ca="1" si="336"/>
        <v/>
      </c>
      <c r="LX103" s="1001" t="str">
        <f t="array" aca="1" ref="LX103" ca="1">IFERROR(AVERAGE(IF(('1. Database - raw'!LA$7:LC$494&gt;0)*('1. Database - raw'!$AD$7:$AD$494=$A103)*(INDIRECT($Q103,TRUE)=$O103),'1. Database - raw'!LA$7:LC$494)),"")</f>
        <v/>
      </c>
      <c r="LY103" s="1002" t="str">
        <f t="array" aca="1" ref="LY103" ca="1">IFERROR(_xlfn.STDEV.S(IF(('1. Database - raw'!LA$7:LC$494&gt;0)*('1. Database - raw'!$AD$7:$AD$494=$A103)*(INDIRECT($Q103,TRUE)=$O103),'1. Database - raw'!LA$7:LC$494)),"")</f>
        <v/>
      </c>
      <c r="LZ103" s="996" t="str">
        <f t="array" aca="1" ref="LZ103" ca="1">IFERROR(IF(COUNT(IF(('1. Database - raw'!LA$7:LC$494&gt;0)*('1. Database - raw'!$AD$7:$AD$494=$A103)*(INDIRECT($Q103,TRUE)=$O103),'1. Database - raw'!LA$7:LC$494))&gt;0,COUNT(IF(('1. Database - raw'!LA$7:LC$494&gt;0)*('1. Database - raw'!$AD$7:$AD$494=$A103)*(INDIRECT($Q103,TRUE)=$O103),'1. Database - raw'!LA$7:LC$494)),""),"")</f>
        <v/>
      </c>
      <c r="MA103" s="1000" t="str">
        <f t="shared" ca="1" si="337"/>
        <v/>
      </c>
      <c r="MB103" s="1001" t="str">
        <f t="shared" ca="1" si="338"/>
        <v/>
      </c>
      <c r="MC103" s="1001" t="str">
        <f t="shared" ca="1" si="339"/>
        <v/>
      </c>
      <c r="MD103" s="1001" t="str">
        <f t="array" aca="1" ref="MD103" ca="1">IFERROR(AVERAGE(IF(('1. Database - raw'!LG$7:LI$494&gt;0)*('1. Database - raw'!$AD$7:$AD$494=$A103)*(INDIRECT($Q103,TRUE)=$O103),'1. Database - raw'!LG$7:LI$494)),"")</f>
        <v/>
      </c>
      <c r="ME103" s="1002" t="str">
        <f t="array" aca="1" ref="ME103" ca="1">IFERROR(_xlfn.STDEV.S(IF(('1. Database - raw'!LG$7:LI$494&gt;0)*('1. Database - raw'!$AD$7:$AD$494=$A103)*(INDIRECT($Q103,TRUE)=$O103),'1. Database - raw'!LG$7:LI$494)),"")</f>
        <v/>
      </c>
      <c r="MF103" s="996" t="str">
        <f t="array" aca="1" ref="MF103" ca="1">IFERROR(IF(COUNT(IF(('1. Database - raw'!LG$7:LI$494&gt;0)*('1. Database - raw'!$AD$7:$AD$494=$A103)*(INDIRECT($Q103,TRUE)=$O103),'1. Database - raw'!LG$7:LI$494))&gt;0,COUNT(IF(('1. Database - raw'!LG$7:LI$494&gt;0)*('1. Database - raw'!$AD$7:$AD$494=$A103)*(INDIRECT($Q103,TRUE)=$O103),'1. Database - raw'!LG$7:LI$494)),""),"")</f>
        <v/>
      </c>
      <c r="MG103" s="1000" t="str">
        <f t="shared" ca="1" si="340"/>
        <v/>
      </c>
      <c r="MH103" s="1001" t="str">
        <f t="shared" ca="1" si="341"/>
        <v/>
      </c>
      <c r="MI103" s="1001" t="str">
        <f t="shared" ca="1" si="342"/>
        <v/>
      </c>
      <c r="MJ103" s="1001" t="str">
        <f t="array" aca="1" ref="MJ103" ca="1">IFERROR(AVERAGE(IF(('1. Database - raw'!LM$7:LO$494&gt;0)*('1. Database - raw'!$AD$7:$AD$494=$A103)*(INDIRECT($Q103,TRUE)=$O103),'1. Database - raw'!LM$7:LO$494)),"")</f>
        <v/>
      </c>
      <c r="MK103" s="1002" t="str">
        <f t="array" aca="1" ref="MK103" ca="1">IFERROR(_xlfn.STDEV.S(IF(('1. Database - raw'!LM$7:LO$494&gt;0)*('1. Database - raw'!$AD$7:$AD$494=$A103)*(INDIRECT($Q103,TRUE)=$O103),'1. Database - raw'!LM$7:LO$494)),"")</f>
        <v/>
      </c>
      <c r="ML103" s="996" t="str">
        <f t="array" aca="1" ref="ML103" ca="1">IFERROR(IF(COUNT(IF(('1. Database - raw'!LM$7:LO$494&gt;0)*('1. Database - raw'!$AD$7:$AD$494=$A103)*(INDIRECT($Q103,TRUE)=$O103),'1. Database - raw'!LM$7:LO$494))&gt;0,COUNT(IF(('1. Database - raw'!LM$7:LO$494&gt;0)*('1. Database - raw'!$AD$7:$AD$494=$A103)*(INDIRECT($Q103,TRUE)=$O103),'1. Database - raw'!LM$7:LO$494)),""),"")</f>
        <v/>
      </c>
      <c r="MM103" s="1000" t="str">
        <f t="shared" ca="1" si="343"/>
        <v/>
      </c>
      <c r="MN103" s="1001" t="str">
        <f t="shared" ca="1" si="344"/>
        <v/>
      </c>
      <c r="MO103" s="1001" t="str">
        <f t="shared" ca="1" si="345"/>
        <v/>
      </c>
      <c r="MP103" s="1001">
        <f t="array" aca="1" ref="MP103" ca="1">IFERROR(AVERAGE(IF(('1. Database - raw'!LS$7:LU$494&gt;0)*('1. Database - raw'!$AD$7:$AD$494=$A103)*(INDIRECT($Q103,TRUE)=$O103),'1. Database - raw'!LS$7:LU$494)),"")</f>
        <v>0.4</v>
      </c>
      <c r="MQ103" s="1002" t="str">
        <f t="array" aca="1" ref="MQ103" ca="1">IFERROR(_xlfn.STDEV.S(IF(('1. Database - raw'!LS$7:LU$494&gt;0)*('1. Database - raw'!$AD$7:$AD$494=$A103)*(INDIRECT($Q103,TRUE)=$O103),'1. Database - raw'!LS$7:LU$494)),"")</f>
        <v/>
      </c>
      <c r="MR103" s="996">
        <f t="array" aca="1" ref="MR103" ca="1">IFERROR(IF(COUNT(IF(('1. Database - raw'!LS$7:LU$494&gt;0)*('1. Database - raw'!$AD$7:$AD$494=$A103)*(INDIRECT($Q103,TRUE)=$O103),'1. Database - raw'!LS$7:LU$494))&gt;0,COUNT(IF(('1. Database - raw'!LS$7:LU$494&gt;0)*('1. Database - raw'!$AD$7:$AD$494=$A103)*(INDIRECT($Q103,TRUE)=$O103),'1. Database - raw'!LS$7:LU$494)),""),"")</f>
        <v>1</v>
      </c>
      <c r="MS103" s="1000" t="str">
        <f t="shared" ca="1" si="346"/>
        <v/>
      </c>
      <c r="MT103" s="1001" t="str">
        <f t="shared" ca="1" si="347"/>
        <v/>
      </c>
      <c r="MU103" s="1001" t="str">
        <f t="shared" ca="1" si="348"/>
        <v/>
      </c>
      <c r="MV103" s="1001" t="str">
        <f t="array" aca="1" ref="MV103" ca="1">IFERROR(AVERAGE(IF(('1. Database - raw'!LY$7:MA$494&gt;0)*('1. Database - raw'!$AD$7:$AD$494=$A103)*(INDIRECT($Q103,TRUE)=$O103),'1. Database - raw'!LY$7:MA$494)),"")</f>
        <v/>
      </c>
      <c r="MW103" s="1002" t="str">
        <f t="array" aca="1" ref="MW103" ca="1">IFERROR(_xlfn.STDEV.S(IF(('1. Database - raw'!LY$7:MA$494&gt;0)*('1. Database - raw'!$AD$7:$AD$494=$A103)*(INDIRECT($Q103,TRUE)=$O103),'1. Database - raw'!LY$7:MA$494)),"")</f>
        <v/>
      </c>
      <c r="MX103" s="996" t="str">
        <f t="array" aca="1" ref="MX103" ca="1">IFERROR(IF(COUNT(IF(('1. Database - raw'!LY$7:MA$494&gt;0)*('1. Database - raw'!$AD$7:$AD$494=$A103)*(INDIRECT($Q103,TRUE)=$O103),'1. Database - raw'!LY$7:MA$494))&gt;0,COUNT(IF(('1. Database - raw'!LY$7:MA$494&gt;0)*('1. Database - raw'!$AD$7:$AD$494=$A103)*(INDIRECT($Q103,TRUE)=$O103),'1. Database - raw'!LY$7:MA$494)),""),"")</f>
        <v/>
      </c>
      <c r="MY103" s="1000" t="str">
        <f t="shared" ca="1" si="349"/>
        <v/>
      </c>
      <c r="MZ103" s="1001" t="str">
        <f t="shared" ca="1" si="350"/>
        <v/>
      </c>
      <c r="NA103" s="1001" t="str">
        <f t="shared" ca="1" si="351"/>
        <v/>
      </c>
      <c r="NB103" s="1001" t="str">
        <f t="array" aca="1" ref="NB103" ca="1">IFERROR(AVERAGE(IF(('1. Database - raw'!ME$7:MG$494&gt;0)*('1. Database - raw'!$AD$7:$AD$494=$A103)*(INDIRECT($Q103,TRUE)=$O103),'1. Database - raw'!ME$7:MG$494)),"")</f>
        <v/>
      </c>
      <c r="NC103" s="1002" t="str">
        <f t="array" aca="1" ref="NC103" ca="1">IFERROR(_xlfn.STDEV.S(IF(('1. Database - raw'!ME$7:MG$494&gt;0)*('1. Database - raw'!$AD$7:$AD$494=$A103)*(INDIRECT($Q103,TRUE)=$O103),'1. Database - raw'!ME$7:MG$494)),"")</f>
        <v/>
      </c>
      <c r="ND103" s="996" t="str">
        <f t="array" aca="1" ref="ND103" ca="1">IFERROR(IF(COUNT(IF(('1. Database - raw'!ME$7:MG$494&gt;0)*('1. Database - raw'!$AD$7:$AD$494=$A103)*(INDIRECT($Q103,TRUE)=$O103),'1. Database - raw'!ME$7:MG$494))&gt;0,COUNT(IF(('1. Database - raw'!ME$7:MG$494&gt;0)*('1. Database - raw'!$AD$7:$AD$494=$A103)*(INDIRECT($Q103,TRUE)=$O103),'1. Database - raw'!ME$7:MG$494)),""),"")</f>
        <v/>
      </c>
      <c r="NE103" s="1000" t="str">
        <f t="shared" ca="1" si="352"/>
        <v/>
      </c>
      <c r="NF103" s="1001" t="str">
        <f t="shared" ca="1" si="353"/>
        <v/>
      </c>
      <c r="NG103" s="1001" t="str">
        <f t="shared" ca="1" si="354"/>
        <v/>
      </c>
      <c r="NH103" s="1001" t="str">
        <f t="array" aca="1" ref="NH103" ca="1">IFERROR(AVERAGE(IF(('1. Database - raw'!MK$7:MM$494&gt;0)*('1. Database - raw'!$AD$7:$AD$494=$A103)*(INDIRECT($Q103,TRUE)=$O103),'1. Database - raw'!MK$7:MM$494)),"")</f>
        <v/>
      </c>
      <c r="NI103" s="1002" t="str">
        <f t="array" aca="1" ref="NI103" ca="1">IFERROR(_xlfn.STDEV.S(IF(('1. Database - raw'!MK$7:MM$494&gt;0)*('1. Database - raw'!$AD$7:$AD$494=$A103)*(INDIRECT($Q103,TRUE)=$O103),'1. Database - raw'!MK$7:MM$494)),"")</f>
        <v/>
      </c>
      <c r="NJ103" s="996" t="str">
        <f t="array" aca="1" ref="NJ103" ca="1">IFERROR(IF(COUNT(IF(('1. Database - raw'!MK$7:MM$494&gt;0)*('1. Database - raw'!$AD$7:$AD$494=$A103)*(INDIRECT($Q103,TRUE)=$O103),'1. Database - raw'!MK$7:MM$494))&gt;0,COUNT(IF(('1. Database - raw'!MK$7:MM$494&gt;0)*('1. Database - raw'!$AD$7:$AD$494=$A103)*(INDIRECT($Q103,TRUE)=$O103),'1. Database - raw'!MK$7:MM$494)),""),"")</f>
        <v/>
      </c>
      <c r="NK103" s="1000">
        <f t="shared" ca="1" si="355"/>
        <v>1.8858666276945066</v>
      </c>
      <c r="NL103" s="1001">
        <f t="shared" ca="1" si="356"/>
        <v>2.2578498140167675</v>
      </c>
      <c r="NM103" s="1001">
        <f t="shared" ca="1" si="357"/>
        <v>2.0634930614374429</v>
      </c>
      <c r="NN103" s="1001">
        <f t="array" aca="1" ref="NN103" ca="1">IFERROR(AVERAGE(IF(('1. Database - raw'!MQ$7:MS$494&gt;0)*('1. Database - raw'!$AD$7:$AD$494=$A103)*(INDIRECT($Q103,TRUE)=$O103),'1. Database - raw'!MQ$7:MS$494)),"")</f>
        <v>2.1101000000000001</v>
      </c>
      <c r="NO103" s="1002">
        <f t="array" aca="1" ref="NO103" ca="1">IFERROR(_xlfn.STDEV.S(IF(('1. Database - raw'!MQ$7:MS$494&gt;0)*('1. Database - raw'!$AD$7:$AD$494=$A103)*(INDIRECT($Q103,TRUE)=$O103),'1. Database - raw'!MQ$7:MS$494)),"")</f>
        <v>0.4510039689404074</v>
      </c>
      <c r="NP103" s="996">
        <f t="array" aca="1" ref="NP103" ca="1">IFERROR(IF(COUNT(IF(('1. Database - raw'!MQ$7:MS$494&gt;0)*('1. Database - raw'!$AD$7:$AD$494=$A103)*(INDIRECT($Q103,TRUE)=$O103),'1. Database - raw'!MQ$7:MS$494))&gt;0,COUNT(IF(('1. Database - raw'!MQ$7:MS$494&gt;0)*('1. Database - raw'!$AD$7:$AD$494=$A103)*(INDIRECT($Q103,TRUE)=$O103),'1. Database - raw'!MQ$7:MS$494)),""),"")</f>
        <v>5</v>
      </c>
      <c r="NQ103" s="1000">
        <f t="shared" ca="1" si="358"/>
        <v>1.5550422889119095</v>
      </c>
      <c r="NR103" s="1001">
        <f t="shared" ca="1" si="359"/>
        <v>2.1893891508411114</v>
      </c>
      <c r="NS103" s="1001">
        <f t="shared" ca="1" si="360"/>
        <v>1.8451538462802672</v>
      </c>
      <c r="NT103" s="1001">
        <f t="array" aca="1" ref="NT103" ca="1">IFERROR(AVERAGE(IF(('1. Database - raw'!MW$7:MY$494&gt;0)*('1. Database - raw'!$AD$7:$AD$494=$A103)*(INDIRECT($Q103,TRUE)=$O103),'1. Database - raw'!MW$7:MY$494)),"")</f>
        <v>1.9</v>
      </c>
      <c r="NU103" s="1002">
        <f t="array" aca="1" ref="NU103" ca="1">IFERROR(_xlfn.STDEV.S(IF(('1. Database - raw'!MW$7:MY$494&gt;0)*('1. Database - raw'!$AD$7:$AD$494=$A103)*(INDIRECT($Q103,TRUE)=$O103),'1. Database - raw'!MW$7:MY$494)),"")</f>
        <v>0.46669047558312182</v>
      </c>
      <c r="NV103" s="996">
        <f t="array" aca="1" ref="NV103" ca="1">IFERROR(IF(COUNT(IF(('1. Database - raw'!MW$7:MY$494&gt;0)*('1. Database - raw'!$AD$7:$AD$494=$A103)*(INDIRECT($Q103,TRUE)=$O103),'1. Database - raw'!MW$7:MY$494))&gt;0,COUNT(IF(('1. Database - raw'!MW$7:MY$494&gt;0)*('1. Database - raw'!$AD$7:$AD$494=$A103)*(INDIRECT($Q103,TRUE)=$O103),'1. Database - raw'!MW$7:MY$494)),""),"")</f>
        <v>2</v>
      </c>
      <c r="NW103" s="1000">
        <f t="shared" ca="1" si="361"/>
        <v>1.2021047092834172</v>
      </c>
      <c r="NX103" s="1001">
        <f t="shared" ca="1" si="362"/>
        <v>1.2499133548569268</v>
      </c>
      <c r="NY103" s="1001">
        <f t="shared" ca="1" si="363"/>
        <v>1.2257759705875078</v>
      </c>
      <c r="NZ103" s="1001">
        <f t="array" aca="1" ref="NZ103" ca="1">IFERROR(AVERAGE(IF(('1. Database - raw'!NC$7:NE$494&gt;0)*('1. Database - raw'!$AD$7:$AD$494=$A103)*(INDIRECT($Q103,TRUE)=$O103),'1. Database - raw'!NC$7:NE$494)),"")</f>
        <v>1.2325000000000002</v>
      </c>
      <c r="OA103" s="1002">
        <f t="array" aca="1" ref="OA103" ca="1">IFERROR(_xlfn.STDEV.S(IF(('1. Database - raw'!NC$7:NE$494&gt;0)*('1. Database - raw'!$AD$7:$AD$494=$A103)*(INDIRECT($Q103,TRUE)=$O103),'1. Database - raw'!NC$7:NE$494)),"")</f>
        <v>0.12927243958541063</v>
      </c>
      <c r="OB103" s="996">
        <f t="array" aca="1" ref="OB103" ca="1">IFERROR(IF(COUNT(IF(('1. Database - raw'!NC$7:NE$494&gt;0)*('1. Database - raw'!$AD$7:$AD$494=$A103)*(INDIRECT($Q103,TRUE)=$O103),'1. Database - raw'!NC$7:NE$494))&gt;0,COUNT(IF(('1. Database - raw'!NC$7:NE$494&gt;0)*('1. Database - raw'!$AD$7:$AD$494=$A103)*(INDIRECT($Q103,TRUE)=$O103),'1. Database - raw'!NC$7:NE$494)),""),"")</f>
        <v>12</v>
      </c>
      <c r="OC103" s="1000">
        <f t="shared" ca="1" si="364"/>
        <v>0.22210508634944415</v>
      </c>
      <c r="OD103" s="1001">
        <f t="shared" ca="1" si="365"/>
        <v>0.36469223344376939</v>
      </c>
      <c r="OE103" s="1001">
        <f t="shared" ca="1" si="366"/>
        <v>0.28460498941515422</v>
      </c>
      <c r="OF103" s="1001">
        <f t="array" aca="1" ref="OF103" ca="1">IFERROR(AVERAGE(IF(('1. Database - raw'!NI$7:NK$494&gt;0)*('1. Database - raw'!$AD$7:$AD$494=$A103)*(INDIRECT($Q103,TRUE)=$O103),'1. Database - raw'!NI$7:NK$494)),"")</f>
        <v>0.30000000000000004</v>
      </c>
      <c r="OG103" s="1002">
        <f t="array" aca="1" ref="OG103" ca="1">IFERROR(_xlfn.STDEV.S(IF(('1. Database - raw'!NI$7:NK$494&gt;0)*('1. Database - raw'!$AD$7:$AD$494=$A103)*(INDIRECT($Q103,TRUE)=$O103),'1. Database - raw'!NI$7:NK$494)),"")</f>
        <v>9.9999999999999908E-2</v>
      </c>
      <c r="OH103" s="996">
        <f t="array" aca="1" ref="OH103" ca="1">IFERROR(IF(COUNT(IF(('1. Database - raw'!NI$7:NK$494&gt;0)*('1. Database - raw'!$AD$7:$AD$494=$A103)*(INDIRECT($Q103,TRUE)=$O103),'1. Database - raw'!NI$7:NK$494))&gt;0,COUNT(IF(('1. Database - raw'!NI$7:NK$494&gt;0)*('1. Database - raw'!$AD$7:$AD$494=$A103)*(INDIRECT($Q103,TRUE)=$O103),'1. Database - raw'!NI$7:NK$494)),""),"")</f>
        <v>3</v>
      </c>
    </row>
    <row r="104" spans="1:398" ht="15.75" outlineLevel="1" thickBot="1" x14ac:dyDescent="0.3">
      <c r="A104" s="133" t="s">
        <v>553</v>
      </c>
      <c r="B104" s="1346"/>
      <c r="C104" s="69"/>
      <c r="D104" s="27"/>
      <c r="E104" s="27"/>
      <c r="F104" s="62"/>
      <c r="G104" s="62"/>
      <c r="H104" s="62"/>
      <c r="I104" s="62"/>
      <c r="J104" s="62" t="s">
        <v>89</v>
      </c>
      <c r="K104" s="62"/>
      <c r="L104" s="62"/>
      <c r="M104" s="62"/>
      <c r="N104" s="227"/>
      <c r="O104" s="173" t="str">
        <f t="array" ref="O104">INDEX(A104:N104,IF(MIN(IF(C104:N104&lt;&gt;"",COLUMN(C104:N104)))&gt;0,MIN(IF(C104:N104&lt;&gt;"",COLUMN(C104:N104))),""))</f>
        <v>Rural</v>
      </c>
      <c r="P104" s="115">
        <f t="shared" si="383"/>
        <v>8</v>
      </c>
      <c r="Q104" s="119" t="str">
        <f ca="1">"'" &amp; $S$4 &amp; "'!" &amp; ADDRESS(ROW('1. Database - raw'!$A$7),MATCH($C$2,'1. Database - raw'!$6:$6,0)+MATCH(O104,$C104:$N104,0)-1,1) &amp; ":" &amp; ADDRESS(LOOKUP(2,1/('1. Database - raw'!A:A&lt;&gt;""),ROW('1. Database - raw'!A:A)),MATCH($C$2,'1. Database - raw'!$6:$6,0)+MATCH(O104,$C104:$N104,0)-1,1)</f>
        <v>'1. Database - raw'!$AL$7:$AL$494</v>
      </c>
      <c r="R104" s="238" t="s">
        <v>846</v>
      </c>
      <c r="S104" s="1048">
        <v>6</v>
      </c>
      <c r="T104" s="1042">
        <f t="shared" ca="1" si="398"/>
        <v>0.96886208734887302</v>
      </c>
      <c r="U104" s="126" t="str">
        <f t="shared" ca="1" si="398"/>
        <v/>
      </c>
      <c r="V104" s="126" t="str">
        <f t="shared" ca="1" si="398"/>
        <v/>
      </c>
      <c r="W104" s="126" t="str">
        <f t="shared" ca="1" si="398"/>
        <v/>
      </c>
      <c r="X104" s="126" t="str">
        <f t="shared" ca="1" si="398"/>
        <v/>
      </c>
      <c r="Y104" s="126" t="str">
        <f t="shared" ca="1" si="398"/>
        <v/>
      </c>
      <c r="Z104" s="126" t="str">
        <f t="shared" ca="1" si="398"/>
        <v/>
      </c>
      <c r="AA104" s="126" t="str">
        <f t="shared" ca="1" si="398"/>
        <v/>
      </c>
      <c r="AB104" s="126" t="str">
        <f t="shared" ca="1" si="398"/>
        <v/>
      </c>
      <c r="AC104" s="126" t="str">
        <f t="shared" ca="1" si="398"/>
        <v/>
      </c>
      <c r="AD104" s="126" t="str">
        <f t="shared" ca="1" si="398"/>
        <v/>
      </c>
      <c r="AE104" s="126" t="str">
        <f t="shared" ca="1" si="398"/>
        <v/>
      </c>
      <c r="AF104" s="126" t="str">
        <f t="shared" ca="1" si="398"/>
        <v/>
      </c>
      <c r="AG104" s="126" t="str">
        <f t="shared" ca="1" si="398"/>
        <v/>
      </c>
      <c r="AH104" s="126" t="str">
        <f t="shared" ca="1" si="398"/>
        <v/>
      </c>
      <c r="AI104" s="126" t="str">
        <f t="shared" ca="1" si="398"/>
        <v/>
      </c>
      <c r="AJ104" s="126" t="str">
        <f t="shared" ca="1" si="399"/>
        <v/>
      </c>
      <c r="AK104" s="126" t="str">
        <f t="shared" ca="1" si="399"/>
        <v/>
      </c>
      <c r="AL104" s="126" t="str">
        <f t="shared" ca="1" si="399"/>
        <v/>
      </c>
      <c r="AM104" s="127" t="str">
        <f t="shared" ca="1" si="399"/>
        <v/>
      </c>
      <c r="AN104" s="187"/>
      <c r="AO104" s="187"/>
      <c r="AP104" s="187"/>
      <c r="AQ104" s="187"/>
      <c r="AR104" s="187"/>
      <c r="AS104" s="187"/>
      <c r="AT104" s="187"/>
      <c r="AU104" s="493" t="s">
        <v>638</v>
      </c>
      <c r="AV104" s="493" t="s">
        <v>639</v>
      </c>
      <c r="AW104" s="540" t="e">
        <f ca="1">AVERAGE(VLOOKUP(AU104,$O$110:$BI$118,MATCH($BI$3,$O$3:$BI$3,0),FALSE),VLOOKUP(AV104,$O$110:$BI$118,MATCH($BI$3,$O$3:$BI$3,0),FALSE))</f>
        <v>#VALUE!</v>
      </c>
      <c r="AX104" s="187"/>
      <c r="AY104" s="187"/>
      <c r="AZ104" s="187"/>
      <c r="BA104" s="187"/>
      <c r="BB104" s="187"/>
      <c r="BC104" s="187"/>
      <c r="BD104" s="239"/>
      <c r="BE104" s="239"/>
      <c r="BF104" s="239"/>
      <c r="BG104" s="239"/>
      <c r="BH104" s="291"/>
      <c r="BI104" s="562">
        <f t="shared" ca="1" si="367"/>
        <v>0.96886208734887302</v>
      </c>
      <c r="BJ104" s="558">
        <f t="shared" ca="1" si="395"/>
        <v>1.0034201539722953</v>
      </c>
      <c r="BK104" s="558">
        <f t="shared" ca="1" si="397"/>
        <v>1.0850221235738486</v>
      </c>
      <c r="BL104" s="558" t="str">
        <f ca="1">IFERROR(AVERAGE(Z104,AC104,AF104),"")</f>
        <v/>
      </c>
      <c r="BM104" s="558" t="str">
        <f ca="1">IFERROR(AVERAGE(AG104,AJ104),"")</f>
        <v/>
      </c>
      <c r="BN104" s="558" t="str">
        <f ca="1">AM104</f>
        <v/>
      </c>
      <c r="BO104" s="254"/>
      <c r="BP104" s="170" t="str">
        <f t="shared" si="396"/>
        <v>Rural</v>
      </c>
      <c r="BQ104" s="66">
        <f t="shared" ca="1" si="376"/>
        <v>64.858039084160581</v>
      </c>
      <c r="BR104" s="64">
        <f t="shared" ca="1" si="377"/>
        <v>114.98081556544365</v>
      </c>
      <c r="BS104" s="64">
        <f t="shared" ca="1" si="378"/>
        <v>86.356413947501338</v>
      </c>
      <c r="BT104" s="64">
        <f t="array" aca="1" ref="BT104" ca="1">IFERROR(AVERAGE(IF(('1. Database - raw'!AW$7:AY$494&gt;0)*('1. Database - raw'!$AD$7:$AD$494=$A104)*('1. Database - raw'!$AP$7:$AP$494&lt;&gt;Dropdown!$AM$11)*(INDIRECT($Q104,TRUE)=$O104),'1. Database - raw'!AW$7:AY$494)),"")</f>
        <v>93.86363636363636</v>
      </c>
      <c r="BU104" s="97">
        <f t="array" aca="1" ref="BU104" ca="1">IFERROR(_xlfn.STDEV.S(IF(('1. Database - raw'!AW$7:AY$494&gt;0)*('1. Database - raw'!$AD$7:$AD$494=$A104)*('1. Database - raw'!$AP$7:$AP$494&lt;&gt;Dropdown!$AM$11)*(INDIRECT($Q104,TRUE)=$O104),'1. Database - raw'!AW$7:AY$494)),"")</f>
        <v>39.980108690561245</v>
      </c>
      <c r="BV104" s="67">
        <f t="array" aca="1" ref="BV104" ca="1">IFERROR(IF(COUNT(IF(('1. Database - raw'!AW$7:AY$494&gt;0)*('1. Database - raw'!$AD$7:$AD$494=$A104)*('1. Database - raw'!$AP$7:$AP$494&lt;&gt;Dropdown!$AM$11)*(INDIRECT($Q104,TRUE)=$O104),'1. Database - raw'!AW$7:AY$494))&gt;0,COUNT(IF(('1. Database - raw'!AW$7:AY$494&gt;0)*('1. Database - raw'!$AD$7:$AD$494=$A104)*('1. Database - raw'!$AP$7:$AP$494&lt;&gt;Dropdown!$AM$11)*(INDIRECT($Q104,TRUE)=$O104),'1. Database - raw'!AW$7:AY$494)),""),"")</f>
        <v>22</v>
      </c>
      <c r="BW104" s="66">
        <f t="shared" ca="1" si="370"/>
        <v>62.822221867720039</v>
      </c>
      <c r="BX104" s="64">
        <f t="shared" ca="1" si="371"/>
        <v>143.33629270793628</v>
      </c>
      <c r="BY104" s="64">
        <f t="shared" ca="1" si="372"/>
        <v>94.893120837047164</v>
      </c>
      <c r="BZ104" s="64">
        <f t="array" aca="1" ref="BZ104" ca="1">IFERROR(AVERAGE(IF(('1. Database - raw'!BC$7:BE$494&gt;0)*('1. Database - raw'!$AD$7:$AD$494=$A104)*('1. Database - raw'!$AP$7:$AP$494&lt;&gt;Dropdown!$AM$11)*(INDIRECT($Q104,TRUE)=$O104),'1. Database - raw'!BC$7:BE$494)),"")</f>
        <v>105.5175</v>
      </c>
      <c r="CA104" s="97">
        <f t="array" aca="1" ref="CA104" ca="1">IFERROR(_xlfn.STDEV.S(IF(('1. Database - raw'!BC$7:BE$494&gt;0)*('1. Database - raw'!$AD$7:$AD$494=$A104)*('1. Database - raw'!$AP$7:$AP$494&lt;&gt;Dropdown!$AM$11)*(INDIRECT($Q104,TRUE)=$O104),'1. Database - raw'!BC$7:BE$494)),"")</f>
        <v>51.309987697328467</v>
      </c>
      <c r="CB104" s="67">
        <f t="array" aca="1" ref="CB104" ca="1">IFERROR(IF(COUNT(IF(('1. Database - raw'!BC$7:BE$494&gt;0)*('1. Database - raw'!$AD$7:$AD$494=$A104)*('1. Database - raw'!$AP$7:$AP$494&lt;&gt;Dropdown!$AM$11)*(INDIRECT($Q104,TRUE)=$O104),'1. Database - raw'!BC$7:BE$494))&gt;0,COUNT(IF(('1. Database - raw'!BC$7:BE$494&gt;0)*('1. Database - raw'!$AD$7:$AD$494=$A104)*('1. Database - raw'!$AP$7:$AP$494&lt;&gt;Dropdown!$AM$11)*(INDIRECT($Q104,TRUE)=$O104),'1. Database - raw'!BC$7:BE$494)),""),"")</f>
        <v>6</v>
      </c>
      <c r="CC104" s="107">
        <f t="shared" ca="1" si="373"/>
        <v>0.62626161065831398</v>
      </c>
      <c r="CD104" s="108">
        <f t="shared" ca="1" si="374"/>
        <v>0.80807067769658414</v>
      </c>
      <c r="CE104" s="108">
        <f t="shared" ca="1" si="375"/>
        <v>0.71138150393443467</v>
      </c>
      <c r="CF104" s="108">
        <f t="array" aca="1" ref="CF104" ca="1">IFERROR(AVERAGE(IF(('1. Database - raw'!BI$7:BK$494&gt;0)*('1. Database - raw'!$AD$7:$AD$494=$A104)*('1. Database - raw'!$AP$7:$AP$494&lt;&gt;Dropdown!$AM$11)*(INDIRECT($Q104,TRUE)=$O104),'1. Database - raw'!BI$7:BK$494)),"")</f>
        <v>0.73571428571428577</v>
      </c>
      <c r="CG104" s="272">
        <f t="array" aca="1" ref="CG104" ca="1">IFERROR(_xlfn.STDEV.S(IF(('1. Database - raw'!BI$7:BK$494&gt;0)*('1. Database - raw'!$AD$7:$AD$494=$A104)*('1. Database - raw'!$AP$7:$AP$494&lt;&gt;Dropdown!$AM$11)*(INDIRECT($Q104,TRUE)=$O104),'1. Database - raw'!BI$7:BK$494)),"")</f>
        <v>0.19406675336570359</v>
      </c>
      <c r="CH104" s="67">
        <f t="array" aca="1" ref="CH104" ca="1">IFERROR(IF(COUNT(IF(('1. Database - raw'!BI$7:BK$494&gt;0)*('1. Database - raw'!$AD$7:$AD$494=$A104)*('1. Database - raw'!$AP$7:$AP$494&lt;&gt;Dropdown!$AM$11)*(INDIRECT($Q104,TRUE)=$O104),'1. Database - raw'!BI$7:BK$494))&gt;0,COUNT(IF(('1. Database - raw'!BI$7:BK$494&gt;0)*('1. Database - raw'!$AD$7:$AD$494=$A104)*('1. Database - raw'!$AP$7:$AP$494&lt;&gt;Dropdown!$AM$11)*(INDIRECT($Q104,TRUE)=$O104),'1. Database - raw'!BI$7:BK$494)),""),"")</f>
        <v>7</v>
      </c>
      <c r="CI104" s="66">
        <f ca="1">IFERROR(EXP(LN(CL104^2/(SQRT(CM104^2+CL104^2)))-LN(1+CM104^2/CL104^2)*_xlfn.T.INV($S$6,CN104)),"")</f>
        <v>11.776181298815381</v>
      </c>
      <c r="CJ104" s="64">
        <f ca="1">IFERROR(EXP(LN(CL104^2/(SQRT(CM104^2+CL104^2)))+LN(1+CM104^2/CL104^2)*_xlfn.T.INV($S$6,CN104)),"")</f>
        <v>39.256251943195593</v>
      </c>
      <c r="CK104" s="64">
        <f ca="1">IFERROR(EXP(LN(CL104^2/(SQRT(CM104^2+CL104^2)))),"")</f>
        <v>21.500900911241949</v>
      </c>
      <c r="CL104" s="64">
        <f t="array" aca="1" ref="CL104" ca="1">IFERROR(AVERAGE(IF(('1. Database - raw'!BO$7:BQ$494&gt;0)*('1. Database - raw'!$AD$7:$AD$494=$A104)*(INDIRECT($Q104,TRUE)=$O104),'1. Database - raw'!BO$7:BQ$494)),"")</f>
        <v>24.964999999999996</v>
      </c>
      <c r="CM104" s="97">
        <f t="array" aca="1" ref="CM104" ca="1">IFERROR(_xlfn.STDEV.S(IF(('1. Database - raw'!BO$7:BQ$494&gt;0)*('1. Database - raw'!$AD$7:$AD$494=$A104)*(INDIRECT($Q104,TRUE)=$O104),'1. Database - raw'!BO$7:BQ$494)),"")</f>
        <v>14.731170184340423</v>
      </c>
      <c r="CN104" s="67">
        <f t="array" aca="1" ref="CN104" ca="1">IFERROR(IF(COUNT(IF(('1. Database - raw'!BO$7:BQ$494&gt;0)*('1. Database - raw'!$AD$7:$AD$494=$A104)*(INDIRECT($Q104,TRUE)=$O104),'1. Database - raw'!BO$7:BQ$494))&gt;0,COUNT(IF(('1. Database - raw'!BO$7:BQ$494&gt;0)*('1. Database - raw'!$AD$7:$AD$494=$A104)*(INDIRECT($Q104,TRUE)=$O104),'1. Database - raw'!BO$7:BQ$494)),""),"")</f>
        <v>5</v>
      </c>
      <c r="CO104" s="66" t="str">
        <f t="shared" ca="1" si="214"/>
        <v/>
      </c>
      <c r="CP104" s="64" t="str">
        <f t="shared" ca="1" si="215"/>
        <v/>
      </c>
      <c r="CQ104" s="64" t="str">
        <f t="shared" ca="1" si="216"/>
        <v/>
      </c>
      <c r="CR104" s="64" t="str">
        <f t="array" aca="1" ref="CR104" ca="1">IFERROR(AVERAGE(IF(('1. Database - raw'!BU$7:BW$494&gt;0)*('1. Database - raw'!$AD$7:$AD$494=$A104)*(INDIRECT($Q104,TRUE)=$O104),'1. Database - raw'!BU$7:BW$494)),"")</f>
        <v/>
      </c>
      <c r="CS104" s="97" t="str">
        <f t="array" aca="1" ref="CS104" ca="1">IFERROR(_xlfn.STDEV.S(IF(('1. Database - raw'!BU$7:BW$494&gt;0)*('1. Database - raw'!$AD$7:$AD$494=$A104)*(INDIRECT($Q104,TRUE)=$O104),'1. Database - raw'!BU$7:BW$494)),"")</f>
        <v/>
      </c>
      <c r="CT104" s="67" t="str">
        <f t="array" aca="1" ref="CT104" ca="1">IFERROR(IF(COUNT(IF(('1. Database - raw'!BU$7:BW$494&gt;0)*('1. Database - raw'!$AD$7:$AD$494=$A104)*(INDIRECT($Q104,TRUE)=$O104),'1. Database - raw'!BU$7:BW$494))&gt;0,COUNT(IF(('1. Database - raw'!BU$7:BW$494&gt;0)*('1. Database - raw'!$AD$7:$AD$494=$A104)*(INDIRECT($Q104,TRUE)=$O104),'1. Database - raw'!BU$7:BW$494)),""),"")</f>
        <v/>
      </c>
      <c r="CU104" s="66" t="str">
        <f t="shared" ca="1" si="217"/>
        <v/>
      </c>
      <c r="CV104" s="64" t="str">
        <f t="shared" ca="1" si="218"/>
        <v/>
      </c>
      <c r="CW104" s="64" t="str">
        <f t="shared" ca="1" si="219"/>
        <v/>
      </c>
      <c r="CX104" s="64" t="str">
        <f t="array" aca="1" ref="CX104" ca="1">IFERROR(AVERAGE(IF(('1. Database - raw'!CA$7:CC$494&gt;0)*('1. Database - raw'!$AD$7:$AD$494=$A104)*(INDIRECT($Q104,TRUE)=$O104),'1. Database - raw'!CA$7:CC$494)),"")</f>
        <v/>
      </c>
      <c r="CY104" s="97" t="str">
        <f t="array" aca="1" ref="CY104" ca="1">IFERROR(_xlfn.STDEV.S(IF(('1. Database - raw'!CA$7:CC$494&gt;0)*('1. Database - raw'!$AD$7:$AD$494=$A104)*(INDIRECT($Q104,TRUE)=$O104),'1. Database - raw'!CA$7:CC$494)),"")</f>
        <v/>
      </c>
      <c r="CZ104" s="67" t="str">
        <f t="array" aca="1" ref="CZ104" ca="1">IFERROR(IF(COUNT(IF(('1. Database - raw'!CA$7:CC$494&gt;0)*('1. Database - raw'!$AD$7:$AD$494=$A104)*(INDIRECT($Q104,TRUE)=$O104),'1. Database - raw'!CA$7:CC$494))&gt;0,COUNT(IF(('1. Database - raw'!CA$7:CC$494&gt;0)*('1. Database - raw'!$AD$7:$AD$494=$A104)*(INDIRECT($Q104,TRUE)=$O104),'1. Database - raw'!CA$7:CC$494)),""),"")</f>
        <v/>
      </c>
      <c r="DA104" s="66" t="str">
        <f t="shared" ca="1" si="220"/>
        <v/>
      </c>
      <c r="DB104" s="64" t="str">
        <f t="shared" ca="1" si="221"/>
        <v/>
      </c>
      <c r="DC104" s="64" t="str">
        <f t="shared" ca="1" si="222"/>
        <v/>
      </c>
      <c r="DD104" s="64" t="str">
        <f t="array" aca="1" ref="DD104" ca="1">IFERROR(AVERAGE(IF(('1. Database - raw'!CG$7:CI$494&gt;0)*('1. Database - raw'!$AD$7:$AD$494=$A104)*(INDIRECT($Q104,TRUE)=$O104),'1. Database - raw'!CG$7:CI$494)),"")</f>
        <v/>
      </c>
      <c r="DE104" s="97" t="str">
        <f t="array" aca="1" ref="DE104" ca="1">IFERROR(_xlfn.STDEV.S(IF(('1. Database - raw'!CG$7:CI$494&gt;0)*('1. Database - raw'!$AD$7:$AD$494=$A104)*(INDIRECT($Q104,TRUE)=$O104),'1. Database - raw'!CG$7:CI$494)),"")</f>
        <v/>
      </c>
      <c r="DF104" s="67" t="str">
        <f t="array" aca="1" ref="DF104" ca="1">IFERROR(IF(COUNT(IF(('1. Database - raw'!CG$7:CI$494&gt;0)*('1. Database - raw'!$AD$7:$AD$494=$A104)*(INDIRECT($Q104,TRUE)=$O104),'1. Database - raw'!CG$7:CI$494))&gt;0,COUNT(IF(('1. Database - raw'!CG$7:CI$494&gt;0)*('1. Database - raw'!$AD$7:$AD$494=$A104)*(INDIRECT($Q104,TRUE)=$O104),'1. Database - raw'!CG$7:CI$494)),""),"")</f>
        <v/>
      </c>
      <c r="DG104" s="66" t="str">
        <f t="shared" ca="1" si="223"/>
        <v/>
      </c>
      <c r="DH104" s="64" t="str">
        <f t="shared" ca="1" si="224"/>
        <v/>
      </c>
      <c r="DI104" s="64" t="str">
        <f t="shared" ca="1" si="225"/>
        <v/>
      </c>
      <c r="DJ104" s="64">
        <f t="array" aca="1" ref="DJ104" ca="1">IFERROR(AVERAGE(IF(('1. Database - raw'!CM$7:CO$494&gt;0)*('1. Database - raw'!$AD$7:$AD$494=$A104)*(INDIRECT($Q104,TRUE)=$O104),'1. Database - raw'!CM$7:CO$494)),"")</f>
        <v>80</v>
      </c>
      <c r="DK104" s="97" t="str">
        <f t="array" aca="1" ref="DK104" ca="1">IFERROR(_xlfn.STDEV.S(IF(('1. Database - raw'!CM$7:CO$494&gt;0)*('1. Database - raw'!$AD$7:$AD$494=$A104)*(INDIRECT($Q104,TRUE)=$O104),'1. Database - raw'!CM$7:CO$494)),"")</f>
        <v/>
      </c>
      <c r="DL104" s="67">
        <f t="array" aca="1" ref="DL104" ca="1">IFERROR(IF(COUNT(IF(('1. Database - raw'!CM$7:CO$494&gt;0)*('1. Database - raw'!$AD$7:$AD$494=$A104)*(INDIRECT($Q104,TRUE)=$O104),'1. Database - raw'!CM$7:CO$494))&gt;0,COUNT(IF(('1. Database - raw'!CM$7:CO$494&gt;0)*('1. Database - raw'!$AD$7:$AD$494=$A104)*(INDIRECT($Q104,TRUE)=$O104),'1. Database - raw'!CM$7:CO$494)),""),"")</f>
        <v>1</v>
      </c>
      <c r="DM104" s="66" t="str">
        <f t="shared" ca="1" si="226"/>
        <v/>
      </c>
      <c r="DN104" s="64" t="str">
        <f t="shared" ca="1" si="227"/>
        <v/>
      </c>
      <c r="DO104" s="64" t="str">
        <f t="shared" ca="1" si="228"/>
        <v/>
      </c>
      <c r="DP104" s="64">
        <f t="array" aca="1" ref="DP104" ca="1">IFERROR(AVERAGE(IF(('1. Database - raw'!CS$7:CU$494&gt;0)*('1. Database - raw'!$AD$7:$AD$494=$A104)*(INDIRECT($Q104,TRUE)=$O104),'1. Database - raw'!CS$7:CU$494)),"")</f>
        <v>24</v>
      </c>
      <c r="DQ104" s="97" t="str">
        <f t="array" aca="1" ref="DQ104" ca="1">IFERROR(_xlfn.STDEV.S(IF(('1. Database - raw'!CS$7:CU$494&gt;0)*('1. Database - raw'!$AD$7:$AD$494=$A104)*(INDIRECT($Q104,TRUE)=$O104),'1. Database - raw'!CS$7:CU$494)),"")</f>
        <v/>
      </c>
      <c r="DR104" s="67">
        <f t="array" aca="1" ref="DR104" ca="1">IFERROR(IF(COUNT(IF(('1. Database - raw'!CS$7:CU$494&gt;0)*('1. Database - raw'!$AD$7:$AD$494=$A104)*(INDIRECT($Q104,TRUE)=$O104),'1. Database - raw'!CS$7:CU$494))&gt;0,COUNT(IF(('1. Database - raw'!CS$7:CU$494&gt;0)*('1. Database - raw'!$AD$7:$AD$494=$A104)*(INDIRECT($Q104,TRUE)=$O104),'1. Database - raw'!CS$7:CU$494)),""),"")</f>
        <v>1</v>
      </c>
      <c r="DS104" s="66" t="str">
        <f t="shared" ca="1" si="229"/>
        <v/>
      </c>
      <c r="DT104" s="64" t="str">
        <f t="shared" ca="1" si="230"/>
        <v/>
      </c>
      <c r="DU104" s="64" t="str">
        <f t="shared" ca="1" si="231"/>
        <v/>
      </c>
      <c r="DV104" s="64" t="str">
        <f t="array" aca="1" ref="DV104" ca="1">IFERROR(AVERAGE(IF(('1. Database - raw'!CY$7:DA$494&gt;0)*('1. Database - raw'!$AD$7:$AD$494=$A104)*(INDIRECT($Q104,TRUE)=$O104),'1. Database - raw'!CY$7:DA$494)),"")</f>
        <v/>
      </c>
      <c r="DW104" s="97" t="str">
        <f t="array" aca="1" ref="DW104" ca="1">IFERROR(_xlfn.STDEV.S(IF(('1. Database - raw'!CY$7:DA$494&gt;0)*('1. Database - raw'!$AD$7:$AD$494=$A104)*(INDIRECT($Q104,TRUE)=$O104),'1. Database - raw'!CY$7:DA$494)),"")</f>
        <v/>
      </c>
      <c r="DX104" s="67" t="str">
        <f t="array" aca="1" ref="DX104" ca="1">IFERROR(IF(COUNT(IF(('1. Database - raw'!CY$7:DA$494&gt;0)*('1. Database - raw'!$AD$7:$AD$494=$A104)*(INDIRECT($Q104,TRUE)=$O104),'1. Database - raw'!CY$7:DA$494))&gt;0,COUNT(IF(('1. Database - raw'!CY$7:DA$494&gt;0)*('1. Database - raw'!$AD$7:$AD$494=$A104)*(INDIRECT($Q104,TRUE)=$O104),'1. Database - raw'!CY$7:DA$494)),""),"")</f>
        <v/>
      </c>
      <c r="DY104" s="66" t="str">
        <f t="shared" ca="1" si="232"/>
        <v/>
      </c>
      <c r="DZ104" s="64" t="str">
        <f t="shared" ca="1" si="233"/>
        <v/>
      </c>
      <c r="EA104" s="64" t="str">
        <f t="shared" ca="1" si="234"/>
        <v/>
      </c>
      <c r="EB104" s="64">
        <f t="array" aca="1" ref="EB104" ca="1">IFERROR(AVERAGE(IF(('1. Database - raw'!DE$7:DG$494&gt;0)*('1. Database - raw'!$AD$7:$AD$494=$A104)*(INDIRECT($Q104,TRUE)=$O104),'1. Database - raw'!DE$7:DG$494)),"")</f>
        <v>56</v>
      </c>
      <c r="EC104" s="97" t="str">
        <f t="array" aca="1" ref="EC104" ca="1">IFERROR(_xlfn.STDEV.S(IF(('1. Database - raw'!DE$7:DG$494&gt;0)*('1. Database - raw'!$AD$7:$AD$494=$A104)*(INDIRECT($Q104,TRUE)=$O104),'1. Database - raw'!DE$7:DG$494)),"")</f>
        <v/>
      </c>
      <c r="ED104" s="67">
        <f t="array" aca="1" ref="ED104" ca="1">IFERROR(IF(COUNT(IF(('1. Database - raw'!DE$7:DG$494&gt;0)*('1. Database - raw'!$AD$7:$AD$494=$A104)*(INDIRECT($Q104,TRUE)=$O104),'1. Database - raw'!DE$7:DG$494))&gt;0,COUNT(IF(('1. Database - raw'!DE$7:DG$494&gt;0)*('1. Database - raw'!$AD$7:$AD$494=$A104)*(INDIRECT($Q104,TRUE)=$O104),'1. Database - raw'!DE$7:DG$494)),""),"")</f>
        <v>1</v>
      </c>
      <c r="EE104" s="66">
        <f t="shared" ca="1" si="235"/>
        <v>0.1359920876230154</v>
      </c>
      <c r="EF104" s="64">
        <f t="shared" ca="1" si="236"/>
        <v>0.43694846023948719</v>
      </c>
      <c r="EG104" s="64">
        <f t="shared" ca="1" si="237"/>
        <v>0.24376532421907346</v>
      </c>
      <c r="EH104" s="64">
        <f t="array" aca="1" ref="EH104" ca="1">IFERROR(AVERAGE(IF(('1. Database - raw'!DK$7:DM$494&gt;0)*('1. Database - raw'!$AD$7:$AD$494=$A104)*(INDIRECT($Q104,TRUE)=$O104),'1. Database - raw'!DK$7:DM$494)),"")</f>
        <v>0.2759447583176397</v>
      </c>
      <c r="EI104" s="97">
        <f t="array" aca="1" ref="EI104" ca="1">IFERROR(_xlfn.STDEV.S(IF(('1. Database - raw'!DK$7:DM$494&gt;0)*('1. Database - raw'!$AD$7:$AD$494=$A104)*(INDIRECT($Q104,TRUE)=$O104),'1. Database - raw'!DK$7:DM$494)),"")</f>
        <v>0.14639289330916164</v>
      </c>
      <c r="EJ104" s="67">
        <f t="array" aca="1" ref="EJ104" ca="1">IFERROR(IF(COUNT(IF(('1. Database - raw'!DK$7:DM$494&gt;0)*('1. Database - raw'!$AD$7:$AD$494=$A104)*(INDIRECT($Q104,TRUE)=$O104),'1. Database - raw'!DK$7:DM$494))&gt;0,COUNT(IF(('1. Database - raw'!DK$7:DM$494&gt;0)*('1. Database - raw'!$AD$7:$AD$494=$A104)*(INDIRECT($Q104,TRUE)=$O104),'1. Database - raw'!DK$7:DM$494)),""),"")</f>
        <v>3</v>
      </c>
      <c r="EK104" s="66">
        <f t="shared" ca="1" si="238"/>
        <v>18.52168700058613</v>
      </c>
      <c r="EL104" s="64">
        <f t="shared" ca="1" si="239"/>
        <v>53.652667061487328</v>
      </c>
      <c r="EM104" s="64">
        <f t="shared" ca="1" si="240"/>
        <v>31.523608709339189</v>
      </c>
      <c r="EN104" s="64">
        <f t="array" aca="1" ref="EN104" ca="1">IFERROR(AVERAGE(IF(('1. Database - raw'!DQ$7:DS$494&gt;0)*('1. Database - raw'!$AD$7:$AD$494=$A104)*(INDIRECT($Q104,TRUE)=$O104),'1. Database - raw'!DQ$7:DS$494)),"")</f>
        <v>36.444444444444443</v>
      </c>
      <c r="EO104" s="97">
        <f t="array" aca="1" ref="EO104" ca="1">IFERROR(_xlfn.STDEV.S(IF(('1. Database - raw'!DQ$7:DS$494&gt;0)*('1. Database - raw'!$AD$7:$AD$494=$A104)*(INDIRECT($Q104,TRUE)=$O104),'1. Database - raw'!DQ$7:DS$494)),"")</f>
        <v>21.143031423563126</v>
      </c>
      <c r="EP104" s="67">
        <f t="array" aca="1" ref="EP104" ca="1">IFERROR(IF(COUNT(IF(('1. Database - raw'!DQ$7:DS$494&gt;0)*('1. Database - raw'!$AD$7:$AD$494=$A104)*(INDIRECT($Q104,TRUE)=$O104),'1. Database - raw'!DQ$7:DS$494))&gt;0,COUNT(IF(('1. Database - raw'!DQ$7:DS$494&gt;0)*('1. Database - raw'!$AD$7:$AD$494=$A104)*(INDIRECT($Q104,TRUE)=$O104),'1. Database - raw'!DQ$7:DS$494)),""),"")</f>
        <v>9</v>
      </c>
      <c r="EQ104" s="66" t="str">
        <f t="shared" ca="1" si="241"/>
        <v/>
      </c>
      <c r="ER104" s="64" t="str">
        <f t="shared" ca="1" si="242"/>
        <v/>
      </c>
      <c r="ES104" s="64" t="str">
        <f t="shared" ca="1" si="243"/>
        <v/>
      </c>
      <c r="ET104" s="64">
        <f t="array" aca="1" ref="ET104" ca="1">IFERROR(AVERAGE(IF(('1. Database - raw'!DW$7:DY$494&gt;0)*('1. Database - raw'!$AD$7:$AD$494=$A104)*(INDIRECT($Q104,TRUE)=$O104),'1. Database - raw'!DW$7:DY$494)),"")</f>
        <v>32.6</v>
      </c>
      <c r="EU104" s="97" t="str">
        <f t="array" aca="1" ref="EU104" ca="1">IFERROR(_xlfn.STDEV.S(IF(('1. Database - raw'!DW$7:DY$494&gt;0)*('1. Database - raw'!$AD$7:$AD$494=$A104)*(INDIRECT($Q104,TRUE)=$O104),'1. Database - raw'!DW$7:DY$494)),"")</f>
        <v/>
      </c>
      <c r="EV104" s="67">
        <f t="array" aca="1" ref="EV104" ca="1">IFERROR(IF(COUNT(IF(('1. Database - raw'!DW$7:DY$494&gt;0)*('1. Database - raw'!$AD$7:$AD$494=$A104)*(INDIRECT($Q104,TRUE)=$O104),'1. Database - raw'!DW$7:DY$494))&gt;0,COUNT(IF(('1. Database - raw'!DW$7:DY$494&gt;0)*('1. Database - raw'!$AD$7:$AD$494=$A104)*(INDIRECT($Q104,TRUE)=$O104),'1. Database - raw'!DW$7:DY$494)),""),"")</f>
        <v>1</v>
      </c>
      <c r="EW104" s="66">
        <f t="shared" ca="1" si="244"/>
        <v>20.3</v>
      </c>
      <c r="EX104" s="64">
        <f t="shared" ca="1" si="245"/>
        <v>20.3</v>
      </c>
      <c r="EY104" s="64">
        <f t="shared" ca="1" si="246"/>
        <v>20.3</v>
      </c>
      <c r="EZ104" s="64">
        <f t="array" aca="1" ref="EZ104" ca="1">IFERROR(AVERAGE(IF(('1. Database - raw'!EC$7:EE$494&gt;0)*('1. Database - raw'!$AD$7:$AD$494=$A104)*(INDIRECT($Q104,TRUE)=$O104),'1. Database - raw'!EC$7:EE$494)),"")</f>
        <v>20.3</v>
      </c>
      <c r="FA104" s="97">
        <f t="array" aca="1" ref="FA104" ca="1">IFERROR(_xlfn.STDEV.S(IF(('1. Database - raw'!EC$7:EE$494&gt;0)*('1. Database - raw'!$AD$7:$AD$494=$A104)*(INDIRECT($Q104,TRUE)=$O104),'1. Database - raw'!EC$7:EE$494)),"")</f>
        <v>0</v>
      </c>
      <c r="FB104" s="67">
        <f t="array" aca="1" ref="FB104" ca="1">IFERROR(IF(COUNT(IF(('1. Database - raw'!EC$7:EE$494&gt;0)*('1. Database - raw'!$AD$7:$AD$494=$A104)*(INDIRECT($Q104,TRUE)=$O104),'1. Database - raw'!EC$7:EE$494))&gt;0,COUNT(IF(('1. Database - raw'!EC$7:EE$494&gt;0)*('1. Database - raw'!$AD$7:$AD$494=$A104)*(INDIRECT($Q104,TRUE)=$O104),'1. Database - raw'!EC$7:EE$494)),""),"")</f>
        <v>2</v>
      </c>
      <c r="FC104" s="66">
        <f t="shared" ca="1" si="247"/>
        <v>10.299999999999999</v>
      </c>
      <c r="FD104" s="64">
        <f t="shared" ca="1" si="248"/>
        <v>10.299999999999999</v>
      </c>
      <c r="FE104" s="64">
        <f t="shared" ca="1" si="249"/>
        <v>10.299999999999999</v>
      </c>
      <c r="FF104" s="64">
        <f t="array" aca="1" ref="FF104" ca="1">IFERROR(AVERAGE(IF(('1. Database - raw'!EI$7:EK$494&gt;0)*('1. Database - raw'!$AD$7:$AD$494=$A104)*(INDIRECT($Q104,TRUE)=$O104),'1. Database - raw'!EI$7:EK$494)),"")</f>
        <v>10.3</v>
      </c>
      <c r="FG104" s="97">
        <f t="array" aca="1" ref="FG104" ca="1">IFERROR(_xlfn.STDEV.S(IF(('1. Database - raw'!EI$7:EK$494&gt;0)*('1. Database - raw'!$AD$7:$AD$494=$A104)*(INDIRECT($Q104,TRUE)=$O104),'1. Database - raw'!EI$7:EK$494)),"")</f>
        <v>0</v>
      </c>
      <c r="FH104" s="67">
        <f t="array" aca="1" ref="FH104" ca="1">IFERROR(IF(COUNT(IF(('1. Database - raw'!EI$7:EK$494&gt;0)*('1. Database - raw'!$AD$7:$AD$494=$A104)*(INDIRECT($Q104,TRUE)=$O104),'1. Database - raw'!EI$7:EK$494))&gt;0,COUNT(IF(('1. Database - raw'!EI$7:EK$494&gt;0)*('1. Database - raw'!$AD$7:$AD$494=$A104)*(INDIRECT($Q104,TRUE)=$O104),'1. Database - raw'!EI$7:EK$494)),""),"")</f>
        <v>2</v>
      </c>
      <c r="FI104" s="66">
        <f t="shared" ca="1" si="250"/>
        <v>2</v>
      </c>
      <c r="FJ104" s="64">
        <f t="shared" ca="1" si="251"/>
        <v>2</v>
      </c>
      <c r="FK104" s="64">
        <f t="shared" ca="1" si="252"/>
        <v>2</v>
      </c>
      <c r="FL104" s="64">
        <f t="array" aca="1" ref="FL104" ca="1">IFERROR(AVERAGE(IF(('1. Database - raw'!EO$7:EQ$494&gt;0)*('1. Database - raw'!$AD$7:$AD$494=$A104)*(INDIRECT($Q104,TRUE)=$O104),'1. Database - raw'!EO$7:EQ$494)),"")</f>
        <v>2</v>
      </c>
      <c r="FM104" s="97">
        <f t="array" aca="1" ref="FM104" ca="1">IFERROR(_xlfn.STDEV.S(IF(('1. Database - raw'!EO$7:EQ$494&gt;0)*('1. Database - raw'!$AD$7:$AD$494=$A104)*(INDIRECT($Q104,TRUE)=$O104),'1. Database - raw'!EO$7:EQ$494)),"")</f>
        <v>0</v>
      </c>
      <c r="FN104" s="67">
        <f t="array" aca="1" ref="FN104" ca="1">IFERROR(IF(COUNT(IF(('1. Database - raw'!EO$7:EQ$494&gt;0)*('1. Database - raw'!$AD$7:$AD$494=$A104)*(INDIRECT($Q104,TRUE)=$O104),'1. Database - raw'!EO$7:EQ$494))&gt;0,COUNT(IF(('1. Database - raw'!EO$7:EQ$494&gt;0)*('1. Database - raw'!$AD$7:$AD$494=$A104)*(INDIRECT($Q104,TRUE)=$O104),'1. Database - raw'!EO$7:EQ$494)),""),"")</f>
        <v>2</v>
      </c>
      <c r="FO104" s="66" t="str">
        <f t="shared" ca="1" si="253"/>
        <v/>
      </c>
      <c r="FP104" s="64" t="str">
        <f t="shared" ca="1" si="254"/>
        <v/>
      </c>
      <c r="FQ104" s="64" t="str">
        <f t="shared" ca="1" si="255"/>
        <v/>
      </c>
      <c r="FR104" s="64" t="str">
        <f t="array" aca="1" ref="FR104" ca="1">IFERROR(AVERAGE(IF(('1. Database - raw'!EU$7:EW$494&gt;0)*('1. Database - raw'!$AD$7:$AD$494=$A104)*(INDIRECT($Q104,TRUE)=$O104),'1. Database - raw'!EU$7:EW$494)),"")</f>
        <v/>
      </c>
      <c r="FS104" s="97" t="str">
        <f t="array" aca="1" ref="FS104" ca="1">IFERROR(_xlfn.STDEV.S(IF(('1. Database - raw'!EU$7:EW$494&gt;0)*('1. Database - raw'!$AD$7:$AD$494=$A104)*(INDIRECT($Q104,TRUE)=$O104),'1. Database - raw'!EU$7:EW$494)),"")</f>
        <v/>
      </c>
      <c r="FT104" s="67" t="str">
        <f t="array" aca="1" ref="FT104" ca="1">IFERROR(IF(COUNT(IF(('1. Database - raw'!EU$7:EW$494&gt;0)*('1. Database - raw'!$AD$7:$AD$494=$A104)*(INDIRECT($Q104,TRUE)=$O104),'1. Database - raw'!EU$7:EW$494))&gt;0,COUNT(IF(('1. Database - raw'!EU$7:EW$494&gt;0)*('1. Database - raw'!$AD$7:$AD$494=$A104)*(INDIRECT($Q104,TRUE)=$O104),'1. Database - raw'!EU$7:EW$494)),""),"")</f>
        <v/>
      </c>
      <c r="FU104" s="66" t="str">
        <f t="shared" ca="1" si="256"/>
        <v/>
      </c>
      <c r="FV104" s="64" t="str">
        <f t="shared" ca="1" si="257"/>
        <v/>
      </c>
      <c r="FW104" s="64" t="str">
        <f t="shared" ca="1" si="258"/>
        <v/>
      </c>
      <c r="FX104" s="64" t="str">
        <f t="array" aca="1" ref="FX104" ca="1">IFERROR(AVERAGE(IF(('1. Database - raw'!FA$7:FC$494&gt;0)*('1. Database - raw'!$AD$7:$AD$494=$A104)*(INDIRECT($Q104,TRUE)=$O104),'1. Database - raw'!FA$7:FC$494)),"")</f>
        <v/>
      </c>
      <c r="FY104" s="97" t="str">
        <f t="array" aca="1" ref="FY104" ca="1">IFERROR(_xlfn.STDEV.S(IF(('1. Database - raw'!FA$7:FC$494&gt;0)*('1. Database - raw'!$AD$7:$AD$494=$A104)*(INDIRECT($Q104,TRUE)=$O104),'1. Database - raw'!FA$7:FC$494)),"")</f>
        <v/>
      </c>
      <c r="FZ104" s="67" t="str">
        <f t="array" aca="1" ref="FZ104" ca="1">IFERROR(IF(COUNT(IF(('1. Database - raw'!FA$7:FC$494&gt;0)*('1. Database - raw'!$AD$7:$AD$494=$A104)*(INDIRECT($Q104,TRUE)=$O104),'1. Database - raw'!FA$7:FC$494))&gt;0,COUNT(IF(('1. Database - raw'!FA$7:FC$494&gt;0)*('1. Database - raw'!$AD$7:$AD$494=$A104)*(INDIRECT($Q104,TRUE)=$O104),'1. Database - raw'!FA$7:FC$494)),""),"")</f>
        <v/>
      </c>
      <c r="GA104" s="66" t="str">
        <f t="shared" ca="1" si="259"/>
        <v/>
      </c>
      <c r="GB104" s="64" t="str">
        <f t="shared" ca="1" si="260"/>
        <v/>
      </c>
      <c r="GC104" s="64" t="str">
        <f t="shared" ca="1" si="261"/>
        <v/>
      </c>
      <c r="GD104" s="64" t="str">
        <f t="array" aca="1" ref="GD104" ca="1">IFERROR(AVERAGE(IF(('1. Database - raw'!FG$7:FI$494&gt;0)*('1. Database - raw'!$AD$7:$AD$494=$A104)*(INDIRECT($Q104,TRUE)=$O104),'1. Database - raw'!FG$7:FI$494)),"")</f>
        <v/>
      </c>
      <c r="GE104" s="97" t="str">
        <f t="array" aca="1" ref="GE104" ca="1">IFERROR(_xlfn.STDEV.S(IF(('1. Database - raw'!FG$7:FI$494&gt;0)*('1. Database - raw'!$AD$7:$AD$494=$A104)*(INDIRECT($Q104,TRUE)=$O104),'1. Database - raw'!FG$7:FI$494)),"")</f>
        <v/>
      </c>
      <c r="GF104" s="67" t="str">
        <f t="array" aca="1" ref="GF104" ca="1">IFERROR(IF(COUNT(IF(('1. Database - raw'!FG$7:FI$494&gt;0)*('1. Database - raw'!$AD$7:$AD$494=$A104)*(INDIRECT($Q104,TRUE)=$O104),'1. Database - raw'!FG$7:FI$494))&gt;0,COUNT(IF(('1. Database - raw'!FG$7:FI$494&gt;0)*('1. Database - raw'!$AD$7:$AD$494=$A104)*(INDIRECT($Q104,TRUE)=$O104),'1. Database - raw'!FG$7:FI$494)),""),"")</f>
        <v/>
      </c>
      <c r="GG104" s="66" t="str">
        <f t="shared" ca="1" si="262"/>
        <v/>
      </c>
      <c r="GH104" s="64" t="str">
        <f t="shared" ca="1" si="263"/>
        <v/>
      </c>
      <c r="GI104" s="64" t="str">
        <f t="shared" ca="1" si="264"/>
        <v/>
      </c>
      <c r="GJ104" s="64" t="str">
        <f t="array" aca="1" ref="GJ104" ca="1">IFERROR(AVERAGE(IF(('1. Database - raw'!FM$7:FO$494&gt;0)*('1. Database - raw'!$AD$7:$AD$494=$A104)*(INDIRECT($Q104,TRUE)=$O104),'1. Database - raw'!FM$7:FO$494)),"")</f>
        <v/>
      </c>
      <c r="GK104" s="97" t="str">
        <f t="array" aca="1" ref="GK104" ca="1">IFERROR(_xlfn.STDEV.S(IF(('1. Database - raw'!FM$7:FO$494&gt;0)*('1. Database - raw'!$AD$7:$AD$494=$A104)*(INDIRECT($Q104,TRUE)=$O104),'1. Database - raw'!FM$7:FO$494)),"")</f>
        <v/>
      </c>
      <c r="GL104" s="67" t="str">
        <f t="array" aca="1" ref="GL104" ca="1">IFERROR(IF(COUNT(IF(('1. Database - raw'!FM$7:FO$494&gt;0)*('1. Database - raw'!$AD$7:$AD$494=$A104)*(INDIRECT($Q104,TRUE)=$O104),'1. Database - raw'!FM$7:FO$494))&gt;0,COUNT(IF(('1. Database - raw'!FM$7:FO$494&gt;0)*('1. Database - raw'!$AD$7:$AD$494=$A104)*(INDIRECT($Q104,TRUE)=$O104),'1. Database - raw'!FM$7:FO$494)),""),"")</f>
        <v/>
      </c>
      <c r="GM104" s="66" t="str">
        <f t="shared" ca="1" si="265"/>
        <v/>
      </c>
      <c r="GN104" s="64" t="str">
        <f t="shared" ca="1" si="266"/>
        <v/>
      </c>
      <c r="GO104" s="64" t="str">
        <f t="shared" ca="1" si="267"/>
        <v/>
      </c>
      <c r="GP104" s="64">
        <f t="array" aca="1" ref="GP104" ca="1">IFERROR(AVERAGE(IF(('1. Database - raw'!FS$7:FU$494&gt;0)*('1. Database - raw'!$AD$7:$AD$494=$A104)*(INDIRECT($Q104,TRUE)=$O104),'1. Database - raw'!FS$7:FU$494)),"")</f>
        <v>95</v>
      </c>
      <c r="GQ104" s="97" t="str">
        <f t="array" aca="1" ref="GQ104" ca="1">IFERROR(_xlfn.STDEV.S(IF(('1. Database - raw'!FS$7:FU$494&gt;0)*('1. Database - raw'!$AD$7:$AD$494=$A104)*(INDIRECT($Q104,TRUE)=$O104),'1. Database - raw'!FS$7:FU$494)),"")</f>
        <v/>
      </c>
      <c r="GR104" s="67">
        <f t="array" aca="1" ref="GR104" ca="1">IFERROR(IF(COUNT(IF(('1. Database - raw'!FS$7:FU$494&gt;0)*('1. Database - raw'!$AD$7:$AD$494=$A104)*(INDIRECT($Q104,TRUE)=$O104),'1. Database - raw'!FS$7:FU$494))&gt;0,COUNT(IF(('1. Database - raw'!FS$7:FU$494&gt;0)*('1. Database - raw'!$AD$7:$AD$494=$A104)*(INDIRECT($Q104,TRUE)=$O104),'1. Database - raw'!FS$7:FU$494)),""),"")</f>
        <v>1</v>
      </c>
      <c r="GS104" s="66" t="str">
        <f t="shared" ca="1" si="268"/>
        <v/>
      </c>
      <c r="GT104" s="64" t="str">
        <f t="shared" ca="1" si="269"/>
        <v/>
      </c>
      <c r="GU104" s="64" t="str">
        <f t="shared" ca="1" si="270"/>
        <v/>
      </c>
      <c r="GV104" s="64">
        <f t="array" aca="1" ref="GV104" ca="1">IFERROR(AVERAGE(IF(('1. Database - raw'!FY$7:GA$494&gt;0)*('1. Database - raw'!$AD$7:$AD$494=$A104)*(INDIRECT($Q104,TRUE)=$O104),'1. Database - raw'!FY$7:GA$494)),"")</f>
        <v>44</v>
      </c>
      <c r="GW104" s="97" t="str">
        <f t="array" aca="1" ref="GW104" ca="1">IFERROR(_xlfn.STDEV.S(IF(('1. Database - raw'!FY$7:GA$494&gt;0)*('1. Database - raw'!$AD$7:$AD$494=$A104)*(INDIRECT($Q104,TRUE)=$O104),'1. Database - raw'!FY$7:GA$494)),"")</f>
        <v/>
      </c>
      <c r="GX104" s="67">
        <f t="array" aca="1" ref="GX104" ca="1">IFERROR(IF(COUNT(IF(('1. Database - raw'!FY$7:GA$494&gt;0)*('1. Database - raw'!$AD$7:$AD$494=$A104)*(INDIRECT($Q104,TRUE)=$O104),'1. Database - raw'!FY$7:GA$494))&gt;0,COUNT(IF(('1. Database - raw'!FY$7:GA$494&gt;0)*('1. Database - raw'!$AD$7:$AD$494=$A104)*(INDIRECT($Q104,TRUE)=$O104),'1. Database - raw'!FY$7:GA$494)),""),"")</f>
        <v>1</v>
      </c>
      <c r="GY104" s="66" t="str">
        <f t="shared" ca="1" si="271"/>
        <v/>
      </c>
      <c r="GZ104" s="64" t="str">
        <f t="shared" ca="1" si="272"/>
        <v/>
      </c>
      <c r="HA104" s="64" t="str">
        <f t="shared" ca="1" si="273"/>
        <v/>
      </c>
      <c r="HB104" s="64" t="str">
        <f t="array" aca="1" ref="HB104" ca="1">IFERROR(AVERAGE(IF(('1. Database - raw'!GE$7:GG$494&gt;0)*('1. Database - raw'!$AD$7:$AD$494=$A104)*(INDIRECT($Q104,TRUE)=$O104),'1. Database - raw'!GE$7:GG$494)),"")</f>
        <v/>
      </c>
      <c r="HC104" s="97" t="str">
        <f t="array" aca="1" ref="HC104" ca="1">IFERROR(_xlfn.STDEV.S(IF(('1. Database - raw'!GE$7:GG$494&gt;0)*('1. Database - raw'!$AD$7:$AD$494=$A104)*(INDIRECT($Q104,TRUE)=$O104),'1. Database - raw'!GE$7:GG$494)),"")</f>
        <v/>
      </c>
      <c r="HD104" s="67" t="str">
        <f t="array" aca="1" ref="HD104" ca="1">IFERROR(IF(COUNT(IF(('1. Database - raw'!GE$7:GG$494&gt;0)*('1. Database - raw'!$AD$7:$AD$494=$A104)*(INDIRECT($Q104,TRUE)=$O104),'1. Database - raw'!GE$7:GG$494))&gt;0,COUNT(IF(('1. Database - raw'!GE$7:GG$494&gt;0)*('1. Database - raw'!$AD$7:$AD$494=$A104)*(INDIRECT($Q104,TRUE)=$O104),'1. Database - raw'!GE$7:GG$494)),""),"")</f>
        <v/>
      </c>
      <c r="HE104" s="66" t="str">
        <f t="shared" ca="1" si="274"/>
        <v/>
      </c>
      <c r="HF104" s="64" t="str">
        <f t="shared" ca="1" si="275"/>
        <v/>
      </c>
      <c r="HG104" s="64" t="str">
        <f t="shared" ca="1" si="276"/>
        <v/>
      </c>
      <c r="HH104" s="64" t="str">
        <f t="array" aca="1" ref="HH104" ca="1">IFERROR(AVERAGE(IF(('1. Database - raw'!GK$7:GM$494&gt;0)*('1. Database - raw'!$AD$7:$AD$494=$A104)*(INDIRECT($Q104,TRUE)=$O104),'1. Database - raw'!GK$7:GM$494)),"")</f>
        <v/>
      </c>
      <c r="HI104" s="97" t="str">
        <f t="array" aca="1" ref="HI104" ca="1">IFERROR(_xlfn.STDEV.S(IF(('1. Database - raw'!GK$7:GM$494&gt;0)*('1. Database - raw'!$AD$7:$AD$494=$A104)*(INDIRECT($Q104,TRUE)=$O104),'1. Database - raw'!GK$7:GM$494)),"")</f>
        <v/>
      </c>
      <c r="HJ104" s="67" t="str">
        <f t="array" aca="1" ref="HJ104" ca="1">IFERROR(IF(COUNT(IF(('1. Database - raw'!GK$7:GM$494&gt;0)*('1. Database - raw'!$AD$7:$AD$494=$A104)*(INDIRECT($Q104,TRUE)=$O104),'1. Database - raw'!GK$7:GM$494))&gt;0,COUNT(IF(('1. Database - raw'!GK$7:GM$494&gt;0)*('1. Database - raw'!$AD$7:$AD$494=$A104)*(INDIRECT($Q104,TRUE)=$O104),'1. Database - raw'!GK$7:GM$494)),""),"")</f>
        <v/>
      </c>
      <c r="HK104" s="66" t="str">
        <f t="shared" ca="1" si="277"/>
        <v/>
      </c>
      <c r="HL104" s="64" t="str">
        <f t="shared" ca="1" si="278"/>
        <v/>
      </c>
      <c r="HM104" s="64" t="str">
        <f t="shared" ca="1" si="279"/>
        <v/>
      </c>
      <c r="HN104" s="64" t="str">
        <f t="array" aca="1" ref="HN104" ca="1">IFERROR(AVERAGE(IF(('1. Database - raw'!GQ$7:GS$494&gt;0)*('1. Database - raw'!$AD$7:$AD$494=$A104)*(INDIRECT($Q104,TRUE)=$O104),'1. Database - raw'!GQ$7:GS$494)),"")</f>
        <v/>
      </c>
      <c r="HO104" s="97" t="str">
        <f t="array" aca="1" ref="HO104" ca="1">IFERROR(_xlfn.STDEV.S(IF(('1. Database - raw'!GQ$7:GS$494&gt;0)*('1. Database - raw'!$AD$7:$AD$494=$A104)*(INDIRECT($Q104,TRUE)=$O104),'1. Database - raw'!GQ$7:GS$494)),"")</f>
        <v/>
      </c>
      <c r="HP104" s="67" t="str">
        <f t="array" aca="1" ref="HP104" ca="1">IFERROR(IF(COUNT(IF(('1. Database - raw'!GQ$7:GS$494&gt;0)*('1. Database - raw'!$AD$7:$AD$494=$A104)*(INDIRECT($Q104,TRUE)=$O104),'1. Database - raw'!GQ$7:GS$494))&gt;0,COUNT(IF(('1. Database - raw'!GQ$7:GS$494&gt;0)*('1. Database - raw'!$AD$7:$AD$494=$A104)*(INDIRECT($Q104,TRUE)=$O104),'1. Database - raw'!GQ$7:GS$494)),""),"")</f>
        <v/>
      </c>
      <c r="HQ104" s="66" t="str">
        <f t="shared" ca="1" si="280"/>
        <v/>
      </c>
      <c r="HR104" s="64" t="str">
        <f t="shared" ca="1" si="281"/>
        <v/>
      </c>
      <c r="HS104" s="64" t="str">
        <f t="shared" ca="1" si="282"/>
        <v/>
      </c>
      <c r="HT104" s="64">
        <f t="array" aca="1" ref="HT104" ca="1">IFERROR(AVERAGE(IF(('1. Database - raw'!GW$7:GY$494&gt;0)*('1. Database - raw'!$AD$7:$AD$494=$A104)*(INDIRECT($Q104,TRUE)=$O104),'1. Database - raw'!GW$7:GY$494)),"")</f>
        <v>51</v>
      </c>
      <c r="HU104" s="97" t="str">
        <f t="array" aca="1" ref="HU104" ca="1">IFERROR(_xlfn.STDEV.S(IF(('1. Database - raw'!GW$7:GY$494&gt;0)*('1. Database - raw'!$AD$7:$AD$494=$A104)*(INDIRECT($Q104,TRUE)=$O104),'1. Database - raw'!GW$7:GY$494)),"")</f>
        <v/>
      </c>
      <c r="HV104" s="67">
        <f t="array" aca="1" ref="HV104" ca="1">IFERROR(IF(COUNT(IF(('1. Database - raw'!GW$7:GY$494&gt;0)*('1. Database - raw'!$AD$7:$AD$494=$A104)*(INDIRECT($Q104,TRUE)=$O104),'1. Database - raw'!GW$7:GY$494))&gt;0,COUNT(IF(('1. Database - raw'!GW$7:GY$494&gt;0)*('1. Database - raw'!$AD$7:$AD$494=$A104)*(INDIRECT($Q104,TRUE)=$O104),'1. Database - raw'!GW$7:GY$494)),""),"")</f>
        <v>1</v>
      </c>
      <c r="HW104" s="66" t="str">
        <f t="shared" ca="1" si="283"/>
        <v/>
      </c>
      <c r="HX104" s="64" t="str">
        <f t="shared" ca="1" si="284"/>
        <v/>
      </c>
      <c r="HY104" s="64" t="str">
        <f t="shared" ca="1" si="285"/>
        <v/>
      </c>
      <c r="HZ104" s="64">
        <f t="array" aca="1" ref="HZ104" ca="1">IFERROR(AVERAGE(IF(('1. Database - raw'!HC$7:HE$494&gt;0)*('1. Database - raw'!$AD$7:$AD$494=$A104)*(INDIRECT($Q104,TRUE)=$O104),'1. Database - raw'!HC$7:HE$494)),"")</f>
        <v>4.0999999999999996</v>
      </c>
      <c r="IA104" s="97" t="str">
        <f t="array" aca="1" ref="IA104" ca="1">IFERROR(_xlfn.STDEV.S(IF(('1. Database - raw'!HC$7:HE$494&gt;0)*('1. Database - raw'!$AD$7:$AD$494=$A104)*(INDIRECT($Q104,TRUE)=$O104),'1. Database - raw'!HC$7:HE$494)),"")</f>
        <v/>
      </c>
      <c r="IB104" s="67">
        <f t="array" aca="1" ref="IB104" ca="1">IFERROR(IF(COUNT(IF(('1. Database - raw'!HC$7:HE$494&gt;0)*('1. Database - raw'!$AD$7:$AD$494=$A104)*(INDIRECT($Q104,TRUE)=$O104),'1. Database - raw'!HC$7:HE$494))&gt;0,COUNT(IF(('1. Database - raw'!HC$7:HE$494&gt;0)*('1. Database - raw'!$AD$7:$AD$494=$A104)*(INDIRECT($Q104,TRUE)=$O104),'1. Database - raw'!HC$7:HE$494)),""),"")</f>
        <v>1</v>
      </c>
      <c r="IC104" s="66" t="str">
        <f t="shared" ca="1" si="286"/>
        <v/>
      </c>
      <c r="ID104" s="64" t="str">
        <f t="shared" ca="1" si="287"/>
        <v/>
      </c>
      <c r="IE104" s="64" t="str">
        <f t="shared" ca="1" si="288"/>
        <v/>
      </c>
      <c r="IF104" s="64" t="str">
        <f t="array" aca="1" ref="IF104" ca="1">IFERROR(AVERAGE(IF(('1. Database - raw'!HI$7:HK$494&gt;0)*('1. Database - raw'!$AD$7:$AD$494=$A104)*(INDIRECT($Q104,TRUE)=$O104),'1. Database - raw'!HI$7:HK$494)),"")</f>
        <v/>
      </c>
      <c r="IG104" s="97" t="str">
        <f t="array" aca="1" ref="IG104" ca="1">IFERROR(_xlfn.STDEV.S(IF(('1. Database - raw'!HI$7:HK$494&gt;0)*('1. Database - raw'!$AD$7:$AD$494=$A104)*(INDIRECT($Q104,TRUE)=$O104),'1. Database - raw'!HI$7:HK$494)),"")</f>
        <v/>
      </c>
      <c r="IH104" s="67" t="str">
        <f t="array" aca="1" ref="IH104" ca="1">IFERROR(IF(COUNT(IF(('1. Database - raw'!HI$7:HK$494&gt;0)*('1. Database - raw'!$AD$7:$AD$494=$A104)*(INDIRECT($Q104,TRUE)=$O104),'1. Database - raw'!HI$7:HK$494))&gt;0,COUNT(IF(('1. Database - raw'!HI$7:HK$494&gt;0)*('1. Database - raw'!$AD$7:$AD$494=$A104)*(INDIRECT($Q104,TRUE)=$O104),'1. Database - raw'!HI$7:HK$494)),""),"")</f>
        <v/>
      </c>
      <c r="II104" s="66" t="str">
        <f t="shared" ca="1" si="289"/>
        <v/>
      </c>
      <c r="IJ104" s="64" t="str">
        <f t="shared" ca="1" si="290"/>
        <v/>
      </c>
      <c r="IK104" s="64" t="str">
        <f t="shared" ca="1" si="291"/>
        <v/>
      </c>
      <c r="IL104" s="64">
        <f t="array" aca="1" ref="IL104" ca="1">IFERROR(AVERAGE(IF(('1. Database - raw'!HO$7:HQ$494&gt;0)*('1. Database - raw'!$AD$7:$AD$494=$A104)*(INDIRECT($Q104,TRUE)=$O104),'1. Database - raw'!HO$7:HQ$494)),"")</f>
        <v>46.9</v>
      </c>
      <c r="IM104" s="97" t="str">
        <f t="array" aca="1" ref="IM104" ca="1">IFERROR(_xlfn.STDEV.S(IF(('1. Database - raw'!HO$7:HQ$494&gt;0)*('1. Database - raw'!$AD$7:$AD$494=$A104)*(INDIRECT($Q104,TRUE)=$O104),'1. Database - raw'!HO$7:HQ$494)),"")</f>
        <v/>
      </c>
      <c r="IN104" s="67">
        <f t="array" aca="1" ref="IN104" ca="1">IFERROR(IF(COUNT(IF(('1. Database - raw'!HO$7:HQ$494&gt;0)*('1. Database - raw'!$AD$7:$AD$494=$A104)*(INDIRECT($Q104,TRUE)=$O104),'1. Database - raw'!HO$7:HQ$494))&gt;0,COUNT(IF(('1. Database - raw'!HO$7:HQ$494&gt;0)*('1. Database - raw'!$AD$7:$AD$494=$A104)*(INDIRECT($Q104,TRUE)=$O104),'1. Database - raw'!HO$7:HQ$494)),""),"")</f>
        <v>1</v>
      </c>
      <c r="IO104" s="66" t="str">
        <f t="shared" ca="1" si="292"/>
        <v/>
      </c>
      <c r="IP104" s="64" t="str">
        <f t="shared" ca="1" si="293"/>
        <v/>
      </c>
      <c r="IQ104" s="64" t="str">
        <f t="shared" ca="1" si="294"/>
        <v/>
      </c>
      <c r="IR104" s="64">
        <f t="array" aca="1" ref="IR104" ca="1">IFERROR(AVERAGE(IF(('1. Database - raw'!HU$7:HW$494&gt;0)*('1. Database - raw'!$AD$7:$AD$494=$A104)*(INDIRECT($Q104,TRUE)=$O104),'1. Database - raw'!HU$7:HW$494)),"")</f>
        <v>41</v>
      </c>
      <c r="IS104" s="97" t="str">
        <f t="array" aca="1" ref="IS104" ca="1">IFERROR(_xlfn.STDEV.S(IF(('1. Database - raw'!HU$7:HW$494&gt;0)*('1. Database - raw'!$AD$7:$AD$494=$A104)*(INDIRECT($Q104,TRUE)=$O104),'1. Database - raw'!HU$7:HW$494)),"")</f>
        <v/>
      </c>
      <c r="IT104" s="67">
        <f t="array" aca="1" ref="IT104" ca="1">IFERROR(IF(COUNT(IF(('1. Database - raw'!HU$7:HW$494&gt;0)*('1. Database - raw'!$AD$7:$AD$494=$A104)*(INDIRECT($Q104,TRUE)=$O104),'1. Database - raw'!HU$7:HW$494))&gt;0,COUNT(IF(('1. Database - raw'!HU$7:HW$494&gt;0)*('1. Database - raw'!$AD$7:$AD$494=$A104)*(INDIRECT($Q104,TRUE)=$O104),'1. Database - raw'!HU$7:HW$494)),""),"")</f>
        <v>1</v>
      </c>
      <c r="IU104" s="66" t="str">
        <f t="shared" ca="1" si="295"/>
        <v/>
      </c>
      <c r="IV104" s="64" t="str">
        <f t="shared" ca="1" si="296"/>
        <v/>
      </c>
      <c r="IW104" s="64" t="str">
        <f t="shared" ca="1" si="297"/>
        <v/>
      </c>
      <c r="IX104" s="64" t="str">
        <f t="array" aca="1" ref="IX104" ca="1">IFERROR(AVERAGE(IF(('1. Database - raw'!IA$7:IC$494&gt;0)*('1. Database - raw'!$AD$7:$AD$494=$A104)*(INDIRECT($Q104,TRUE)=$O104),'1. Database - raw'!IA$7:IC$494)),"")</f>
        <v/>
      </c>
      <c r="IY104" s="97" t="str">
        <f t="array" aca="1" ref="IY104" ca="1">IFERROR(_xlfn.STDEV.S(IF(('1. Database - raw'!IA$7:IC$494&gt;0)*('1. Database - raw'!$AD$7:$AD$494=$A104)*(INDIRECT($Q104,TRUE)=$O104),'1. Database - raw'!IA$7:IC$494)),"")</f>
        <v/>
      </c>
      <c r="IZ104" s="67" t="str">
        <f t="array" aca="1" ref="IZ104" ca="1">IFERROR(IF(COUNT(IF(('1. Database - raw'!IA$7:IC$494&gt;0)*('1. Database - raw'!$AD$7:$AD$494=$A104)*(INDIRECT($Q104,TRUE)=$O104),'1. Database - raw'!IA$7:IC$494))&gt;0,COUNT(IF(('1. Database - raw'!IA$7:IC$494&gt;0)*('1. Database - raw'!$AD$7:$AD$494=$A104)*(INDIRECT($Q104,TRUE)=$O104),'1. Database - raw'!IA$7:IC$494)),""),"")</f>
        <v/>
      </c>
      <c r="JA104" s="66" t="str">
        <f t="shared" ca="1" si="298"/>
        <v/>
      </c>
      <c r="JB104" s="64" t="str">
        <f t="shared" ca="1" si="299"/>
        <v/>
      </c>
      <c r="JC104" s="64" t="str">
        <f t="shared" ca="1" si="300"/>
        <v/>
      </c>
      <c r="JD104" s="64" t="str">
        <f t="array" aca="1" ref="JD104" ca="1">IFERROR(AVERAGE(IF(('1. Database - raw'!IG$7:II$494&gt;0)*('1. Database - raw'!$AD$7:$AD$494=$A104)*(INDIRECT($Q104,TRUE)=$O104),'1. Database - raw'!IG$7:II$494)),"")</f>
        <v/>
      </c>
      <c r="JE104" s="97" t="str">
        <f t="array" aca="1" ref="JE104" ca="1">IFERROR(_xlfn.STDEV.S(IF(('1. Database - raw'!IG$7:II$494&gt;0)*('1. Database - raw'!$AD$7:$AD$494=$A104)*(INDIRECT($Q104,TRUE)=$O104),'1. Database - raw'!IG$7:II$494)),"")</f>
        <v/>
      </c>
      <c r="JF104" s="67" t="str">
        <f t="array" aca="1" ref="JF104" ca="1">IFERROR(IF(COUNT(IF(('1. Database - raw'!IG$7:II$494&gt;0)*('1. Database - raw'!$AD$7:$AD$494=$A104)*(INDIRECT($Q104,TRUE)=$O104),'1. Database - raw'!IG$7:II$494))&gt;0,COUNT(IF(('1. Database - raw'!IG$7:II$494&gt;0)*('1. Database - raw'!$AD$7:$AD$494=$A104)*(INDIRECT($Q104,TRUE)=$O104),'1. Database - raw'!IG$7:II$494)),""),"")</f>
        <v/>
      </c>
      <c r="JG104" s="141" t="str">
        <f t="shared" ca="1" si="301"/>
        <v/>
      </c>
      <c r="JH104" s="151" t="str">
        <f t="shared" ca="1" si="302"/>
        <v/>
      </c>
      <c r="JI104" s="151" t="str">
        <f t="shared" ca="1" si="303"/>
        <v/>
      </c>
      <c r="JJ104" s="151">
        <f t="array" aca="1" ref="JJ104" ca="1">IFERROR(AVERAGE(IF(('1. Database - raw'!IM$7:IO$494&gt;0)*('1. Database - raw'!$AD$7:$AD$494=$A104)*(INDIRECT($Q104,TRUE)=$O104),'1. Database - raw'!IM$7:IO$494)),"")</f>
        <v>14</v>
      </c>
      <c r="JK104" s="280" t="str">
        <f t="array" aca="1" ref="JK104" ca="1">IFERROR(_xlfn.STDEV.S(IF(('1. Database - raw'!IM$7:IO$494&gt;0)*('1. Database - raw'!$AD$7:$AD$494=$A104)*(INDIRECT($Q104,TRUE)=$O104),'1. Database - raw'!IM$7:IO$494)),"")</f>
        <v/>
      </c>
      <c r="JL104" s="67">
        <f t="array" aca="1" ref="JL104" ca="1">IFERROR(IF(COUNT(IF(('1. Database - raw'!IM$7:IO$494&gt;0)*('1. Database - raw'!$AD$7:$AD$494=$A104)*(INDIRECT($Q104,TRUE)=$O104),'1. Database - raw'!IM$7:IO$494))&gt;0,COUNT(IF(('1. Database - raw'!IM$7:IO$494&gt;0)*('1. Database - raw'!$AD$7:$AD$494=$A104)*(INDIRECT($Q104,TRUE)=$O104),'1. Database - raw'!IM$7:IO$494)),""),"")</f>
        <v>1</v>
      </c>
      <c r="JM104" s="141" t="str">
        <f t="shared" ca="1" si="304"/>
        <v/>
      </c>
      <c r="JN104" s="151" t="str">
        <f t="shared" ca="1" si="305"/>
        <v/>
      </c>
      <c r="JO104" s="151" t="str">
        <f t="shared" ca="1" si="306"/>
        <v/>
      </c>
      <c r="JP104" s="151">
        <f t="array" aca="1" ref="JP104" ca="1">IFERROR(AVERAGE(IF(('1. Database - raw'!IS$7:IU$494&gt;0)*('1. Database - raw'!$AD$7:$AD$494=$A104)*(INDIRECT($Q104,TRUE)=$O104),'1. Database - raw'!IS$7:IU$494)),"")</f>
        <v>12</v>
      </c>
      <c r="JQ104" s="280" t="str">
        <f t="array" aca="1" ref="JQ104" ca="1">IFERROR(_xlfn.STDEV.S(IF(('1. Database - raw'!IS$7:IU$494&gt;0)*('1. Database - raw'!$AD$7:$AD$494=$A104)*(INDIRECT($Q104,TRUE)=$O104),'1. Database - raw'!IS$7:IU$494)),"")</f>
        <v/>
      </c>
      <c r="JR104" s="67">
        <f t="array" aca="1" ref="JR104" ca="1">IFERROR(IF(COUNT(IF(('1. Database - raw'!IS$7:IU$494&gt;0)*('1. Database - raw'!$AD$7:$AD$494=$A104)*(INDIRECT($Q104,TRUE)=$O104),'1. Database - raw'!IS$7:IU$494))&gt;0,COUNT(IF(('1. Database - raw'!IS$7:IU$494&gt;0)*('1. Database - raw'!$AD$7:$AD$494=$A104)*(INDIRECT($Q104,TRUE)=$O104),'1. Database - raw'!IS$7:IU$494)),""),"")</f>
        <v>1</v>
      </c>
      <c r="JS104" s="141" t="str">
        <f t="shared" ca="1" si="307"/>
        <v/>
      </c>
      <c r="JT104" s="151" t="str">
        <f t="shared" ca="1" si="308"/>
        <v/>
      </c>
      <c r="JU104" s="151" t="str">
        <f t="shared" ca="1" si="309"/>
        <v/>
      </c>
      <c r="JV104" s="151" t="str">
        <f t="array" aca="1" ref="JV104" ca="1">IFERROR(AVERAGE(IF(('1. Database - raw'!IY$7:JA$494&gt;0)*('1. Database - raw'!$AD$7:$AD$494=$A104)*(INDIRECT($Q104,TRUE)=$O104),'1. Database - raw'!IY$7:JA$494)),"")</f>
        <v/>
      </c>
      <c r="JW104" s="280" t="str">
        <f t="array" aca="1" ref="JW104" ca="1">IFERROR(_xlfn.STDEV.S(IF(('1. Database - raw'!IY$7:JA$494&gt;0)*('1. Database - raw'!$AD$7:$AD$494=$A104)*(INDIRECT($Q104,TRUE)=$O104),'1. Database - raw'!IY$7:JA$494)),"")</f>
        <v/>
      </c>
      <c r="JX104" s="67" t="str">
        <f t="array" aca="1" ref="JX104" ca="1">IFERROR(IF(COUNT(IF(('1. Database - raw'!IY$7:JA$494&gt;0)*('1. Database - raw'!$AD$7:$AD$494=$A104)*(INDIRECT($Q104,TRUE)=$O104),'1. Database - raw'!IY$7:JA$494))&gt;0,COUNT(IF(('1. Database - raw'!IY$7:JA$494&gt;0)*('1. Database - raw'!$AD$7:$AD$494=$A104)*(INDIRECT($Q104,TRUE)=$O104),'1. Database - raw'!IY$7:JA$494)),""),"")</f>
        <v/>
      </c>
      <c r="JY104" s="141" t="str">
        <f t="shared" ca="1" si="310"/>
        <v/>
      </c>
      <c r="JZ104" s="151" t="str">
        <f t="shared" ca="1" si="311"/>
        <v/>
      </c>
      <c r="KA104" s="151" t="str">
        <f t="shared" ca="1" si="312"/>
        <v/>
      </c>
      <c r="KB104" s="151" t="str">
        <f t="array" aca="1" ref="KB104" ca="1">IFERROR(AVERAGE(IF(('1. Database - raw'!JE$7:JG$494&gt;0)*('1. Database - raw'!$AD$7:$AD$494=$A104)*(INDIRECT($Q104,TRUE)=$O104),'1. Database - raw'!JE$7:JG$494)),"")</f>
        <v/>
      </c>
      <c r="KC104" s="280" t="str">
        <f t="array" aca="1" ref="KC104" ca="1">IFERROR(_xlfn.STDEV.S(IF(('1. Database - raw'!JE$7:JG$494&gt;0)*('1. Database - raw'!$AD$7:$AD$494=$A104)*(INDIRECT($Q104,TRUE)=$O104),'1. Database - raw'!JE$7:JG$494)),"")</f>
        <v/>
      </c>
      <c r="KD104" s="67" t="str">
        <f t="array" aca="1" ref="KD104" ca="1">IFERROR(IF(COUNT(IF(('1. Database - raw'!JE$7:JG$494&gt;0)*('1. Database - raw'!$AD$7:$AD$494=$A104)*(INDIRECT($Q104,TRUE)=$O104),'1. Database - raw'!JE$7:JG$494))&gt;0,COUNT(IF(('1. Database - raw'!JE$7:JG$494&gt;0)*('1. Database - raw'!$AD$7:$AD$494=$A104)*(INDIRECT($Q104,TRUE)=$O104),'1. Database - raw'!JE$7:JG$494)),""),"")</f>
        <v/>
      </c>
      <c r="KE104" s="141" t="str">
        <f t="shared" ca="1" si="313"/>
        <v/>
      </c>
      <c r="KF104" s="151" t="str">
        <f t="shared" ca="1" si="314"/>
        <v/>
      </c>
      <c r="KG104" s="151" t="str">
        <f t="shared" ca="1" si="315"/>
        <v/>
      </c>
      <c r="KH104" s="151" t="str">
        <f t="array" aca="1" ref="KH104" ca="1">IFERROR(AVERAGE(IF(('1. Database - raw'!JK$7:JM$494&gt;0)*('1. Database - raw'!$AD$7:$AD$494=$A104)*(INDIRECT($Q104,TRUE)=$O104),'1. Database - raw'!JK$7:JM$494)),"")</f>
        <v/>
      </c>
      <c r="KI104" s="280" t="str">
        <f t="array" aca="1" ref="KI104" ca="1">IFERROR(_xlfn.STDEV.S(IF(('1. Database - raw'!JK$7:JM$494&gt;0)*('1. Database - raw'!$AD$7:$AD$494=$A104)*(INDIRECT($Q104,TRUE)=$O104),'1. Database - raw'!JK$7:JM$494)),"")</f>
        <v/>
      </c>
      <c r="KJ104" s="67" t="str">
        <f t="array" aca="1" ref="KJ104" ca="1">IFERROR(IF(COUNT(IF(('1. Database - raw'!JK$7:JM$494&gt;0)*('1. Database - raw'!$AD$7:$AD$494=$A104)*(INDIRECT($Q104,TRUE)=$O104),'1. Database - raw'!JK$7:JM$494))&gt;0,COUNT(IF(('1. Database - raw'!JK$7:JM$494&gt;0)*('1. Database - raw'!$AD$7:$AD$494=$A104)*(INDIRECT($Q104,TRUE)=$O104),'1. Database - raw'!JK$7:JM$494)),""),"")</f>
        <v/>
      </c>
      <c r="KK104" s="141" t="str">
        <f t="shared" ca="1" si="316"/>
        <v/>
      </c>
      <c r="KL104" s="151" t="str">
        <f t="shared" ca="1" si="317"/>
        <v/>
      </c>
      <c r="KM104" s="151" t="str">
        <f t="shared" ca="1" si="318"/>
        <v/>
      </c>
      <c r="KN104" s="151">
        <f t="array" aca="1" ref="KN104" ca="1">IFERROR(AVERAGE(IF(('1. Database - raw'!JQ$7:JS$494&gt;0)*('1. Database - raw'!$AD$7:$AD$494=$A104)*(INDIRECT($Q104,TRUE)=$O104),'1. Database - raw'!JQ$7:JS$494)),"")</f>
        <v>2</v>
      </c>
      <c r="KO104" s="280" t="str">
        <f t="array" aca="1" ref="KO104" ca="1">IFERROR(_xlfn.STDEV.S(IF(('1. Database - raw'!JQ$7:JS$494&gt;0)*('1. Database - raw'!$AD$7:$AD$494=$A104)*(INDIRECT($Q104,TRUE)=$O104),'1. Database - raw'!JQ$7:JS$494)),"")</f>
        <v/>
      </c>
      <c r="KP104" s="67">
        <f t="array" aca="1" ref="KP104" ca="1">IFERROR(IF(COUNT(IF(('1. Database - raw'!JQ$7:JS$494&gt;0)*('1. Database - raw'!$AD$7:$AD$494=$A104)*(INDIRECT($Q104,TRUE)=$O104),'1. Database - raw'!JQ$7:JS$494))&gt;0,COUNT(IF(('1. Database - raw'!JQ$7:JS$494&gt;0)*('1. Database - raw'!$AD$7:$AD$494=$A104)*(INDIRECT($Q104,TRUE)=$O104),'1. Database - raw'!JQ$7:JS$494)),""),"")</f>
        <v>1</v>
      </c>
      <c r="KQ104" s="141" t="str">
        <f t="shared" ca="1" si="319"/>
        <v/>
      </c>
      <c r="KR104" s="151" t="str">
        <f t="shared" ca="1" si="320"/>
        <v/>
      </c>
      <c r="KS104" s="151" t="str">
        <f t="shared" ca="1" si="321"/>
        <v/>
      </c>
      <c r="KT104" s="151">
        <f t="array" aca="1" ref="KT104" ca="1">IFERROR(AVERAGE(IF(('1. Database - raw'!JW$7:JY$494&gt;0)*('1. Database - raw'!$AD$7:$AD$494=$A104)*(INDIRECT($Q104,TRUE)=$O104),'1. Database - raw'!JW$7:JY$494)),"")</f>
        <v>0.3</v>
      </c>
      <c r="KU104" s="280" t="str">
        <f t="array" aca="1" ref="KU104" ca="1">IFERROR(_xlfn.STDEV.S(IF(('1. Database - raw'!JW$7:JY$494&gt;0)*('1. Database - raw'!$AD$7:$AD$494=$A104)*(INDIRECT($Q104,TRUE)=$O104),'1. Database - raw'!JW$7:JY$494)),"")</f>
        <v/>
      </c>
      <c r="KV104" s="67">
        <f t="array" aca="1" ref="KV104" ca="1">IFERROR(IF(COUNT(IF(('1. Database - raw'!JW$7:JY$494&gt;0)*('1. Database - raw'!$AD$7:$AD$494=$A104)*(INDIRECT($Q104,TRUE)=$O104),'1. Database - raw'!JW$7:JY$494))&gt;0,COUNT(IF(('1. Database - raw'!JW$7:JY$494&gt;0)*('1. Database - raw'!$AD$7:$AD$494=$A104)*(INDIRECT($Q104,TRUE)=$O104),'1. Database - raw'!JW$7:JY$494)),""),"")</f>
        <v>1</v>
      </c>
      <c r="KW104" s="141" t="str">
        <f t="shared" ca="1" si="322"/>
        <v/>
      </c>
      <c r="KX104" s="151" t="str">
        <f t="shared" ca="1" si="323"/>
        <v/>
      </c>
      <c r="KY104" s="151" t="str">
        <f t="shared" ca="1" si="324"/>
        <v/>
      </c>
      <c r="KZ104" s="151" t="str">
        <f t="array" aca="1" ref="KZ104" ca="1">IFERROR(AVERAGE(IF(('1. Database - raw'!KC$7:KE$494&gt;0)*('1. Database - raw'!$AD$7:$AD$494=$A104)*(INDIRECT($Q104,TRUE)=$O104),'1. Database - raw'!KC$7:KE$494)),"")</f>
        <v/>
      </c>
      <c r="LA104" s="280" t="str">
        <f t="array" aca="1" ref="LA104" ca="1">IFERROR(_xlfn.STDEV.S(IF(('1. Database - raw'!KC$7:KE$494&gt;0)*('1. Database - raw'!$AD$7:$AD$494=$A104)*(INDIRECT($Q104,TRUE)=$O104),'1. Database - raw'!KC$7:KE$494)),"")</f>
        <v/>
      </c>
      <c r="LB104" s="67" t="str">
        <f t="array" aca="1" ref="LB104" ca="1">IFERROR(IF(COUNT(IF(('1. Database - raw'!KC$7:KE$494&gt;0)*('1. Database - raw'!$AD$7:$AD$494=$A104)*(INDIRECT($Q104,TRUE)=$O104),'1. Database - raw'!KC$7:KE$494))&gt;0,COUNT(IF(('1. Database - raw'!KC$7:KE$494&gt;0)*('1. Database - raw'!$AD$7:$AD$494=$A104)*(INDIRECT($Q104,TRUE)=$O104),'1. Database - raw'!KC$7:KE$494)),""),"")</f>
        <v/>
      </c>
      <c r="LC104" s="141" t="str">
        <f t="shared" ca="1" si="325"/>
        <v/>
      </c>
      <c r="LD104" s="151" t="str">
        <f t="shared" ca="1" si="326"/>
        <v/>
      </c>
      <c r="LE104" s="151" t="str">
        <f t="shared" ca="1" si="327"/>
        <v/>
      </c>
      <c r="LF104" s="151">
        <f t="array" aca="1" ref="LF104" ca="1">IFERROR(AVERAGE(IF(('1. Database - raw'!KI$7:KK$494&gt;0)*('1. Database - raw'!$AD$7:$AD$494=$A104)*(INDIRECT($Q104,TRUE)=$O104),'1. Database - raw'!KI$7:KK$494)),"")</f>
        <v>1.7</v>
      </c>
      <c r="LG104" s="280" t="str">
        <f t="array" aca="1" ref="LG104" ca="1">IFERROR(_xlfn.STDEV.S(IF(('1. Database - raw'!KI$7:KK$494&gt;0)*('1. Database - raw'!$AD$7:$AD$494=$A104)*(INDIRECT($Q104,TRUE)=$O104),'1. Database - raw'!KI$7:KK$494)),"")</f>
        <v/>
      </c>
      <c r="LH104" s="67">
        <f t="array" aca="1" ref="LH104" ca="1">IFERROR(IF(COUNT(IF(('1. Database - raw'!KI$7:KK$494&gt;0)*('1. Database - raw'!$AD$7:$AD$494=$A104)*(INDIRECT($Q104,TRUE)=$O104),'1. Database - raw'!KI$7:KK$494))&gt;0,COUNT(IF(('1. Database - raw'!KI$7:KK$494&gt;0)*('1. Database - raw'!$AD$7:$AD$494=$A104)*(INDIRECT($Q104,TRUE)=$O104),'1. Database - raw'!KI$7:KK$494)),""),"")</f>
        <v>1</v>
      </c>
      <c r="LI104" s="141" t="str">
        <f t="shared" ca="1" si="328"/>
        <v/>
      </c>
      <c r="LJ104" s="151" t="str">
        <f t="shared" ca="1" si="329"/>
        <v/>
      </c>
      <c r="LK104" s="151" t="str">
        <f t="shared" ca="1" si="330"/>
        <v/>
      </c>
      <c r="LL104" s="151">
        <f t="array" aca="1" ref="LL104" ca="1">IFERROR(AVERAGE(IF(('1. Database - raw'!KO$7:KQ$494&gt;0)*('1. Database - raw'!$AD$7:$AD$494=$A104)*(INDIRECT($Q104,TRUE)=$O104),'1. Database - raw'!KO$7:KQ$494)),"")</f>
        <v>1.7</v>
      </c>
      <c r="LM104" s="280" t="str">
        <f t="array" aca="1" ref="LM104" ca="1">IFERROR(_xlfn.STDEV.S(IF(('1. Database - raw'!KO$7:KQ$494&gt;0)*('1. Database - raw'!$AD$7:$AD$494=$A104)*(INDIRECT($Q104,TRUE)=$O104),'1. Database - raw'!KO$7:KQ$494)),"")</f>
        <v/>
      </c>
      <c r="LN104" s="67">
        <f t="array" aca="1" ref="LN104" ca="1">IFERROR(IF(COUNT(IF(('1. Database - raw'!KO$7:KQ$494&gt;0)*('1. Database - raw'!$AD$7:$AD$494=$A104)*(INDIRECT($Q104,TRUE)=$O104),'1. Database - raw'!KO$7:KQ$494))&gt;0,COUNT(IF(('1. Database - raw'!KO$7:KQ$494&gt;0)*('1. Database - raw'!$AD$7:$AD$494=$A104)*(INDIRECT($Q104,TRUE)=$O104),'1. Database - raw'!KO$7:KQ$494)),""),"")</f>
        <v>1</v>
      </c>
      <c r="LO104" s="141" t="str">
        <f t="shared" ca="1" si="331"/>
        <v/>
      </c>
      <c r="LP104" s="151" t="str">
        <f t="shared" ca="1" si="332"/>
        <v/>
      </c>
      <c r="LQ104" s="151" t="str">
        <f t="shared" ca="1" si="333"/>
        <v/>
      </c>
      <c r="LR104" s="151">
        <f t="array" aca="1" ref="LR104" ca="1">IFERROR(AVERAGE(IF(('1. Database - raw'!KU$7:KW$494&gt;0)*('1. Database - raw'!$AD$7:$AD$494=$A104)*(INDIRECT($Q104,TRUE)=$O104),'1. Database - raw'!KU$7:KW$494)),"")</f>
        <v>1.2</v>
      </c>
      <c r="LS104" s="280" t="str">
        <f t="array" aca="1" ref="LS104" ca="1">IFERROR(_xlfn.STDEV.S(IF(('1. Database - raw'!KU$7:KW$494&gt;0)*('1. Database - raw'!$AD$7:$AD$494=$A104)*(INDIRECT($Q104,TRUE)=$O104),'1. Database - raw'!KU$7:KW$494)),"")</f>
        <v/>
      </c>
      <c r="LT104" s="67">
        <f t="array" aca="1" ref="LT104" ca="1">IFERROR(IF(COUNT(IF(('1. Database - raw'!KU$7:KW$494&gt;0)*('1. Database - raw'!$AD$7:$AD$494=$A104)*(INDIRECT($Q104,TRUE)=$O104),'1. Database - raw'!KU$7:KW$494))&gt;0,COUNT(IF(('1. Database - raw'!KU$7:KW$494&gt;0)*('1. Database - raw'!$AD$7:$AD$494=$A104)*(INDIRECT($Q104,TRUE)=$O104),'1. Database - raw'!KU$7:KW$494)),""),"")</f>
        <v>1</v>
      </c>
      <c r="LU104" s="141" t="str">
        <f t="shared" ca="1" si="334"/>
        <v/>
      </c>
      <c r="LV104" s="151" t="str">
        <f t="shared" ca="1" si="335"/>
        <v/>
      </c>
      <c r="LW104" s="151" t="str">
        <f t="shared" ca="1" si="336"/>
        <v/>
      </c>
      <c r="LX104" s="151" t="str">
        <f t="array" aca="1" ref="LX104" ca="1">IFERROR(AVERAGE(IF(('1. Database - raw'!LA$7:LC$494&gt;0)*('1. Database - raw'!$AD$7:$AD$494=$A104)*(INDIRECT($Q104,TRUE)=$O104),'1. Database - raw'!LA$7:LC$494)),"")</f>
        <v/>
      </c>
      <c r="LY104" s="280" t="str">
        <f t="array" aca="1" ref="LY104" ca="1">IFERROR(_xlfn.STDEV.S(IF(('1. Database - raw'!LA$7:LC$494&gt;0)*('1. Database - raw'!$AD$7:$AD$494=$A104)*(INDIRECT($Q104,TRUE)=$O104),'1. Database - raw'!LA$7:LC$494)),"")</f>
        <v/>
      </c>
      <c r="LZ104" s="67" t="str">
        <f t="array" aca="1" ref="LZ104" ca="1">IFERROR(IF(COUNT(IF(('1. Database - raw'!LA$7:LC$494&gt;0)*('1. Database - raw'!$AD$7:$AD$494=$A104)*(INDIRECT($Q104,TRUE)=$O104),'1. Database - raw'!LA$7:LC$494))&gt;0,COUNT(IF(('1. Database - raw'!LA$7:LC$494&gt;0)*('1. Database - raw'!$AD$7:$AD$494=$A104)*(INDIRECT($Q104,TRUE)=$O104),'1. Database - raw'!LA$7:LC$494)),""),"")</f>
        <v/>
      </c>
      <c r="MA104" s="141" t="str">
        <f t="shared" ca="1" si="337"/>
        <v/>
      </c>
      <c r="MB104" s="151" t="str">
        <f t="shared" ca="1" si="338"/>
        <v/>
      </c>
      <c r="MC104" s="151" t="str">
        <f t="shared" ca="1" si="339"/>
        <v/>
      </c>
      <c r="MD104" s="151" t="str">
        <f t="array" aca="1" ref="MD104" ca="1">IFERROR(AVERAGE(IF(('1. Database - raw'!LG$7:LI$494&gt;0)*('1. Database - raw'!$AD$7:$AD$494=$A104)*(INDIRECT($Q104,TRUE)=$O104),'1. Database - raw'!LG$7:LI$494)),"")</f>
        <v/>
      </c>
      <c r="ME104" s="280" t="str">
        <f t="array" aca="1" ref="ME104" ca="1">IFERROR(_xlfn.STDEV.S(IF(('1. Database - raw'!LG$7:LI$494&gt;0)*('1. Database - raw'!$AD$7:$AD$494=$A104)*(INDIRECT($Q104,TRUE)=$O104),'1. Database - raw'!LG$7:LI$494)),"")</f>
        <v/>
      </c>
      <c r="MF104" s="67" t="str">
        <f t="array" aca="1" ref="MF104" ca="1">IFERROR(IF(COUNT(IF(('1. Database - raw'!LG$7:LI$494&gt;0)*('1. Database - raw'!$AD$7:$AD$494=$A104)*(INDIRECT($Q104,TRUE)=$O104),'1. Database - raw'!LG$7:LI$494))&gt;0,COUNT(IF(('1. Database - raw'!LG$7:LI$494&gt;0)*('1. Database - raw'!$AD$7:$AD$494=$A104)*(INDIRECT($Q104,TRUE)=$O104),'1. Database - raw'!LG$7:LI$494)),""),"")</f>
        <v/>
      </c>
      <c r="MG104" s="141" t="str">
        <f t="shared" ca="1" si="340"/>
        <v/>
      </c>
      <c r="MH104" s="151" t="str">
        <f t="shared" ca="1" si="341"/>
        <v/>
      </c>
      <c r="MI104" s="151" t="str">
        <f t="shared" ca="1" si="342"/>
        <v/>
      </c>
      <c r="MJ104" s="151" t="str">
        <f t="array" aca="1" ref="MJ104" ca="1">IFERROR(AVERAGE(IF(('1. Database - raw'!LM$7:LO$494&gt;0)*('1. Database - raw'!$AD$7:$AD$494=$A104)*(INDIRECT($Q104,TRUE)=$O104),'1. Database - raw'!LM$7:LO$494)),"")</f>
        <v/>
      </c>
      <c r="MK104" s="280" t="str">
        <f t="array" aca="1" ref="MK104" ca="1">IFERROR(_xlfn.STDEV.S(IF(('1. Database - raw'!LM$7:LO$494&gt;0)*('1. Database - raw'!$AD$7:$AD$494=$A104)*(INDIRECT($Q104,TRUE)=$O104),'1. Database - raw'!LM$7:LO$494)),"")</f>
        <v/>
      </c>
      <c r="ML104" s="67" t="str">
        <f t="array" aca="1" ref="ML104" ca="1">IFERROR(IF(COUNT(IF(('1. Database - raw'!LM$7:LO$494&gt;0)*('1. Database - raw'!$AD$7:$AD$494=$A104)*(INDIRECT($Q104,TRUE)=$O104),'1. Database - raw'!LM$7:LO$494))&gt;0,COUNT(IF(('1. Database - raw'!LM$7:LO$494&gt;0)*('1. Database - raw'!$AD$7:$AD$494=$A104)*(INDIRECT($Q104,TRUE)=$O104),'1. Database - raw'!LM$7:LO$494)),""),"")</f>
        <v/>
      </c>
      <c r="MM104" s="141" t="str">
        <f t="shared" ca="1" si="343"/>
        <v/>
      </c>
      <c r="MN104" s="151" t="str">
        <f t="shared" ca="1" si="344"/>
        <v/>
      </c>
      <c r="MO104" s="151" t="str">
        <f t="shared" ca="1" si="345"/>
        <v/>
      </c>
      <c r="MP104" s="151">
        <f t="array" aca="1" ref="MP104" ca="1">IFERROR(AVERAGE(IF(('1. Database - raw'!LS$7:LU$494&gt;0)*('1. Database - raw'!$AD$7:$AD$494=$A104)*(INDIRECT($Q104,TRUE)=$O104),'1. Database - raw'!LS$7:LU$494)),"")</f>
        <v>0.5</v>
      </c>
      <c r="MQ104" s="280" t="str">
        <f t="array" aca="1" ref="MQ104" ca="1">IFERROR(_xlfn.STDEV.S(IF(('1. Database - raw'!LS$7:LU$494&gt;0)*('1. Database - raw'!$AD$7:$AD$494=$A104)*(INDIRECT($Q104,TRUE)=$O104),'1. Database - raw'!LS$7:LU$494)),"")</f>
        <v/>
      </c>
      <c r="MR104" s="67">
        <f t="array" aca="1" ref="MR104" ca="1">IFERROR(IF(COUNT(IF(('1. Database - raw'!LS$7:LU$494&gt;0)*('1. Database - raw'!$AD$7:$AD$494=$A104)*(INDIRECT($Q104,TRUE)=$O104),'1. Database - raw'!LS$7:LU$494))&gt;0,COUNT(IF(('1. Database - raw'!LS$7:LU$494&gt;0)*('1. Database - raw'!$AD$7:$AD$494=$A104)*(INDIRECT($Q104,TRUE)=$O104),'1. Database - raw'!LS$7:LU$494)),""),"")</f>
        <v>1</v>
      </c>
      <c r="MS104" s="141" t="str">
        <f t="shared" ca="1" si="346"/>
        <v/>
      </c>
      <c r="MT104" s="151" t="str">
        <f t="shared" ca="1" si="347"/>
        <v/>
      </c>
      <c r="MU104" s="151" t="str">
        <f t="shared" ca="1" si="348"/>
        <v/>
      </c>
      <c r="MV104" s="151">
        <f t="array" aca="1" ref="MV104" ca="1">IFERROR(AVERAGE(IF(('1. Database - raw'!LY$7:MA$494&gt;0)*('1. Database - raw'!$AD$7:$AD$494=$A104)*(INDIRECT($Q104,TRUE)=$O104),'1. Database - raw'!LY$7:MA$494)),"")</f>
        <v>0.2</v>
      </c>
      <c r="MW104" s="280" t="str">
        <f t="array" aca="1" ref="MW104" ca="1">IFERROR(_xlfn.STDEV.S(IF(('1. Database - raw'!LY$7:MA$494&gt;0)*('1. Database - raw'!$AD$7:$AD$494=$A104)*(INDIRECT($Q104,TRUE)=$O104),'1. Database - raw'!LY$7:MA$494)),"")</f>
        <v/>
      </c>
      <c r="MX104" s="67">
        <f t="array" aca="1" ref="MX104" ca="1">IFERROR(IF(COUNT(IF(('1. Database - raw'!LY$7:MA$494&gt;0)*('1. Database - raw'!$AD$7:$AD$494=$A104)*(INDIRECT($Q104,TRUE)=$O104),'1. Database - raw'!LY$7:MA$494))&gt;0,COUNT(IF(('1. Database - raw'!LY$7:MA$494&gt;0)*('1. Database - raw'!$AD$7:$AD$494=$A104)*(INDIRECT($Q104,TRUE)=$O104),'1. Database - raw'!LY$7:MA$494)),""),"")</f>
        <v>1</v>
      </c>
      <c r="MY104" s="141" t="str">
        <f t="shared" ca="1" si="349"/>
        <v/>
      </c>
      <c r="MZ104" s="151" t="str">
        <f t="shared" ca="1" si="350"/>
        <v/>
      </c>
      <c r="NA104" s="151" t="str">
        <f t="shared" ca="1" si="351"/>
        <v/>
      </c>
      <c r="NB104" s="151" t="str">
        <f t="array" aca="1" ref="NB104" ca="1">IFERROR(AVERAGE(IF(('1. Database - raw'!ME$7:MG$494&gt;0)*('1. Database - raw'!$AD$7:$AD$494=$A104)*(INDIRECT($Q104,TRUE)=$O104),'1. Database - raw'!ME$7:MG$494)),"")</f>
        <v/>
      </c>
      <c r="NC104" s="280" t="str">
        <f t="array" aca="1" ref="NC104" ca="1">IFERROR(_xlfn.STDEV.S(IF(('1. Database - raw'!ME$7:MG$494&gt;0)*('1. Database - raw'!$AD$7:$AD$494=$A104)*(INDIRECT($Q104,TRUE)=$O104),'1. Database - raw'!ME$7:MG$494)),"")</f>
        <v/>
      </c>
      <c r="ND104" s="67" t="str">
        <f t="array" aca="1" ref="ND104" ca="1">IFERROR(IF(COUNT(IF(('1. Database - raw'!ME$7:MG$494&gt;0)*('1. Database - raw'!$AD$7:$AD$494=$A104)*(INDIRECT($Q104,TRUE)=$O104),'1. Database - raw'!ME$7:MG$494))&gt;0,COUNT(IF(('1. Database - raw'!ME$7:MG$494&gt;0)*('1. Database - raw'!$AD$7:$AD$494=$A104)*(INDIRECT($Q104,TRUE)=$O104),'1. Database - raw'!ME$7:MG$494)),""),"")</f>
        <v/>
      </c>
      <c r="NE104" s="141" t="str">
        <f t="shared" ca="1" si="352"/>
        <v/>
      </c>
      <c r="NF104" s="151" t="str">
        <f t="shared" ca="1" si="353"/>
        <v/>
      </c>
      <c r="NG104" s="151" t="str">
        <f t="shared" ca="1" si="354"/>
        <v/>
      </c>
      <c r="NH104" s="151">
        <f t="array" aca="1" ref="NH104" ca="1">IFERROR(AVERAGE(IF(('1. Database - raw'!MK$7:MM$494&gt;0)*('1. Database - raw'!$AD$7:$AD$494=$A104)*(INDIRECT($Q104,TRUE)=$O104),'1. Database - raw'!MK$7:MM$494)),"")</f>
        <v>0.3</v>
      </c>
      <c r="NI104" s="280" t="str">
        <f t="array" aca="1" ref="NI104" ca="1">IFERROR(_xlfn.STDEV.S(IF(('1. Database - raw'!MK$7:MM$494&gt;0)*('1. Database - raw'!$AD$7:$AD$494=$A104)*(INDIRECT($Q104,TRUE)=$O104),'1. Database - raw'!MK$7:MM$494)),"")</f>
        <v/>
      </c>
      <c r="NJ104" s="67">
        <f t="array" aca="1" ref="NJ104" ca="1">IFERROR(IF(COUNT(IF(('1. Database - raw'!MK$7:MM$494&gt;0)*('1. Database - raw'!$AD$7:$AD$494=$A104)*(INDIRECT($Q104,TRUE)=$O104),'1. Database - raw'!MK$7:MM$494))&gt;0,COUNT(IF(('1. Database - raw'!MK$7:MM$494&gt;0)*('1. Database - raw'!$AD$7:$AD$494=$A104)*(INDIRECT($Q104,TRUE)=$O104),'1. Database - raw'!MK$7:MM$494)),""),"")</f>
        <v>1</v>
      </c>
      <c r="NK104" s="141" t="str">
        <f t="shared" ca="1" si="355"/>
        <v/>
      </c>
      <c r="NL104" s="151" t="str">
        <f t="shared" ca="1" si="356"/>
        <v/>
      </c>
      <c r="NM104" s="151" t="str">
        <f t="shared" ca="1" si="357"/>
        <v/>
      </c>
      <c r="NN104" s="151" t="str">
        <f t="array" aca="1" ref="NN104" ca="1">IFERROR(AVERAGE(IF(('1. Database - raw'!MQ$7:MS$494&gt;0)*('1. Database - raw'!$AD$7:$AD$494=$A104)*(INDIRECT($Q104,TRUE)=$O104),'1. Database - raw'!MQ$7:MS$494)),"")</f>
        <v/>
      </c>
      <c r="NO104" s="280" t="str">
        <f t="array" aca="1" ref="NO104" ca="1">IFERROR(_xlfn.STDEV.S(IF(('1. Database - raw'!MQ$7:MS$494&gt;0)*('1. Database - raw'!$AD$7:$AD$494=$A104)*(INDIRECT($Q104,TRUE)=$O104),'1. Database - raw'!MQ$7:MS$494)),"")</f>
        <v/>
      </c>
      <c r="NP104" s="67" t="str">
        <f t="array" aca="1" ref="NP104" ca="1">IFERROR(IF(COUNT(IF(('1. Database - raw'!MQ$7:MS$494&gt;0)*('1. Database - raw'!$AD$7:$AD$494=$A104)*(INDIRECT($Q104,TRUE)=$O104),'1. Database - raw'!MQ$7:MS$494))&gt;0,COUNT(IF(('1. Database - raw'!MQ$7:MS$494&gt;0)*('1. Database - raw'!$AD$7:$AD$494=$A104)*(INDIRECT($Q104,TRUE)=$O104),'1. Database - raw'!MQ$7:MS$494)),""),"")</f>
        <v/>
      </c>
      <c r="NQ104" s="141" t="str">
        <f t="shared" ca="1" si="358"/>
        <v/>
      </c>
      <c r="NR104" s="151" t="str">
        <f t="shared" ca="1" si="359"/>
        <v/>
      </c>
      <c r="NS104" s="151" t="str">
        <f t="shared" ca="1" si="360"/>
        <v/>
      </c>
      <c r="NT104" s="151">
        <f t="array" aca="1" ref="NT104" ca="1">IFERROR(AVERAGE(IF(('1. Database - raw'!MW$7:MY$494&gt;0)*('1. Database - raw'!$AD$7:$AD$494=$A104)*(INDIRECT($Q104,TRUE)=$O104),'1. Database - raw'!MW$7:MY$494)),"")</f>
        <v>1.64</v>
      </c>
      <c r="NU104" s="280" t="str">
        <f t="array" aca="1" ref="NU104" ca="1">IFERROR(_xlfn.STDEV.S(IF(('1. Database - raw'!MW$7:MY$494&gt;0)*('1. Database - raw'!$AD$7:$AD$494=$A104)*(INDIRECT($Q104,TRUE)=$O104),'1. Database - raw'!MW$7:MY$494)),"")</f>
        <v/>
      </c>
      <c r="NV104" s="67">
        <f t="array" aca="1" ref="NV104" ca="1">IFERROR(IF(COUNT(IF(('1. Database - raw'!MW$7:MY$494&gt;0)*('1. Database - raw'!$AD$7:$AD$494=$A104)*(INDIRECT($Q104,TRUE)=$O104),'1. Database - raw'!MW$7:MY$494))&gt;0,COUNT(IF(('1. Database - raw'!MW$7:MY$494&gt;0)*('1. Database - raw'!$AD$7:$AD$494=$A104)*(INDIRECT($Q104,TRUE)=$O104),'1. Database - raw'!MW$7:MY$494)),""),"")</f>
        <v>1</v>
      </c>
      <c r="NW104" s="141" t="str">
        <f t="shared" ca="1" si="361"/>
        <v/>
      </c>
      <c r="NX104" s="151" t="str">
        <f t="shared" ca="1" si="362"/>
        <v/>
      </c>
      <c r="NY104" s="151" t="str">
        <f t="shared" ca="1" si="363"/>
        <v/>
      </c>
      <c r="NZ104" s="151" t="str">
        <f t="array" aca="1" ref="NZ104" ca="1">IFERROR(AVERAGE(IF(('1. Database - raw'!NC$7:NE$494&gt;0)*('1. Database - raw'!$AD$7:$AD$494=$A104)*(INDIRECT($Q104,TRUE)=$O104),'1. Database - raw'!NC$7:NE$494)),"")</f>
        <v/>
      </c>
      <c r="OA104" s="280" t="str">
        <f t="array" aca="1" ref="OA104" ca="1">IFERROR(_xlfn.STDEV.S(IF(('1. Database - raw'!NC$7:NE$494&gt;0)*('1. Database - raw'!$AD$7:$AD$494=$A104)*(INDIRECT($Q104,TRUE)=$O104),'1. Database - raw'!NC$7:NE$494)),"")</f>
        <v/>
      </c>
      <c r="OB104" s="67" t="str">
        <f t="array" aca="1" ref="OB104" ca="1">IFERROR(IF(COUNT(IF(('1. Database - raw'!NC$7:NE$494&gt;0)*('1. Database - raw'!$AD$7:$AD$494=$A104)*(INDIRECT($Q104,TRUE)=$O104),'1. Database - raw'!NC$7:NE$494))&gt;0,COUNT(IF(('1. Database - raw'!NC$7:NE$494&gt;0)*('1. Database - raw'!$AD$7:$AD$494=$A104)*(INDIRECT($Q104,TRUE)=$O104),'1. Database - raw'!NC$7:NE$494)),""),"")</f>
        <v/>
      </c>
      <c r="OC104" s="141" t="str">
        <f t="shared" ca="1" si="364"/>
        <v/>
      </c>
      <c r="OD104" s="151" t="str">
        <f t="shared" ca="1" si="365"/>
        <v/>
      </c>
      <c r="OE104" s="151" t="str">
        <f t="shared" ca="1" si="366"/>
        <v/>
      </c>
      <c r="OF104" s="151" t="str">
        <f t="array" aca="1" ref="OF104" ca="1">IFERROR(AVERAGE(IF(('1. Database - raw'!NI$7:NK$494&gt;0)*('1. Database - raw'!$AD$7:$AD$494=$A104)*(INDIRECT($Q104,TRUE)=$O104),'1. Database - raw'!NI$7:NK$494)),"")</f>
        <v/>
      </c>
      <c r="OG104" s="280" t="str">
        <f t="array" aca="1" ref="OG104" ca="1">IFERROR(_xlfn.STDEV.S(IF(('1. Database - raw'!NI$7:NK$494&gt;0)*('1. Database - raw'!$AD$7:$AD$494=$A104)*(INDIRECT($Q104,TRUE)=$O104),'1. Database - raw'!NI$7:NK$494)),"")</f>
        <v/>
      </c>
      <c r="OH104" s="67" t="str">
        <f t="array" aca="1" ref="OH104" ca="1">IFERROR(IF(COUNT(IF(('1. Database - raw'!NI$7:NK$494&gt;0)*('1. Database - raw'!$AD$7:$AD$494=$A104)*(INDIRECT($Q104,TRUE)=$O104),'1. Database - raw'!NI$7:NK$494))&gt;0,COUNT(IF(('1. Database - raw'!NI$7:NK$494&gt;0)*('1. Database - raw'!$AD$7:$AD$494=$A104)*(INDIRECT($Q104,TRUE)=$O104),'1. Database - raw'!NI$7:NK$494)),""),"")</f>
        <v/>
      </c>
    </row>
    <row r="105" spans="1:398" x14ac:dyDescent="0.25">
      <c r="A105" s="88" t="s">
        <v>553</v>
      </c>
      <c r="B105" s="1331" t="s">
        <v>657</v>
      </c>
      <c r="C105" s="68"/>
      <c r="D105" s="53"/>
      <c r="E105" s="53"/>
      <c r="F105" s="54"/>
      <c r="G105" s="54"/>
      <c r="H105" s="54"/>
      <c r="I105" s="54"/>
      <c r="J105" s="54"/>
      <c r="K105" s="54" t="s">
        <v>789</v>
      </c>
      <c r="L105" s="54"/>
      <c r="M105" s="54"/>
      <c r="N105" s="55"/>
      <c r="O105" s="171" t="str">
        <f t="array" ref="O105">INDEX(A105:N105,IF(MIN(IF(C105:N105&lt;&gt;"",COLUMN(C105:N105)))&gt;0,MIN(IF(C105:N105&lt;&gt;"",COLUMN(C105:N105))),""))</f>
        <v xml:space="preserve"> &lt; 100</v>
      </c>
      <c r="P105" s="162">
        <f t="shared" si="383"/>
        <v>9</v>
      </c>
      <c r="Q105" s="42" t="str">
        <f ca="1">"'" &amp; $S$4 &amp; "'!" &amp; ADDRESS(ROW('1. Database - raw'!$A$7),MATCH($C$2,'1. Database - raw'!$6:$6,0)+MATCH(O105,$C105:$N105,0)-1,1) &amp; ":" &amp; ADDRESS(LOOKUP(2,1/('1. Database - raw'!A:A&lt;&gt;""),ROW('1. Database - raw'!A:A)),MATCH($C$2,'1. Database - raw'!$6:$6,0)+MATCH(O105,$C105:$N105,0)-1,1)</f>
        <v>'1. Database - raw'!$AM$7:$AM$494</v>
      </c>
      <c r="R105" s="1045" t="s">
        <v>845</v>
      </c>
      <c r="S105" s="183">
        <v>50</v>
      </c>
      <c r="T105" s="123" t="str">
        <f t="shared" ref="T105:AC111" ca="1" si="400">IFERROR(IF(INDIRECT(ADDRESS(ROW(105:105),MATCH(T$2,$BQ$2:$OH$2,0)+COLUMN($BQ:$BQ)+4,4,1),TRUE)&gt;=10,INDIRECT(ADDRESS(ROW(105:105),MATCH(T$2,$BQ$2:$OH$2,0)+COLUMN($BQ:$BQ)+1,4,1),TRUE)/INDIRECT(ADDRESS(ROW($5:$5),MATCH(T$2,$BQ$2:$OH$2,0)+COLUMN($BQ:$BQ)+1,2,1),TRUE),""),"")</f>
        <v/>
      </c>
      <c r="U105" s="124" t="str">
        <f t="shared" ca="1" si="400"/>
        <v/>
      </c>
      <c r="V105" s="124" t="str">
        <f t="shared" ca="1" si="400"/>
        <v/>
      </c>
      <c r="W105" s="124" t="str">
        <f t="shared" ca="1" si="400"/>
        <v/>
      </c>
      <c r="X105" s="124" t="str">
        <f t="shared" ca="1" si="400"/>
        <v/>
      </c>
      <c r="Y105" s="124" t="str">
        <f t="shared" ca="1" si="400"/>
        <v/>
      </c>
      <c r="Z105" s="124" t="str">
        <f t="shared" ca="1" si="400"/>
        <v/>
      </c>
      <c r="AA105" s="124" t="str">
        <f t="shared" ca="1" si="400"/>
        <v/>
      </c>
      <c r="AB105" s="124" t="str">
        <f t="shared" ca="1" si="400"/>
        <v/>
      </c>
      <c r="AC105" s="124" t="str">
        <f t="shared" ca="1" si="400"/>
        <v/>
      </c>
      <c r="AD105" s="124" t="str">
        <f t="shared" ref="AD105:AM111" ca="1" si="401">IFERROR(IF(INDIRECT(ADDRESS(ROW(105:105),MATCH(AD$2,$BQ$2:$OH$2,0)+COLUMN($BQ:$BQ)+4,4,1),TRUE)&gt;=10,INDIRECT(ADDRESS(ROW(105:105),MATCH(AD$2,$BQ$2:$OH$2,0)+COLUMN($BQ:$BQ)+1,4,1),TRUE)/INDIRECT(ADDRESS(ROW($5:$5),MATCH(AD$2,$BQ$2:$OH$2,0)+COLUMN($BQ:$BQ)+1,2,1),TRUE),""),"")</f>
        <v/>
      </c>
      <c r="AE105" s="124" t="str">
        <f t="shared" ca="1" si="401"/>
        <v/>
      </c>
      <c r="AF105" s="124" t="str">
        <f t="shared" ca="1" si="401"/>
        <v/>
      </c>
      <c r="AG105" s="124" t="str">
        <f t="shared" ca="1" si="401"/>
        <v/>
      </c>
      <c r="AH105" s="124" t="str">
        <f t="shared" ca="1" si="401"/>
        <v/>
      </c>
      <c r="AI105" s="124" t="str">
        <f t="shared" ca="1" si="401"/>
        <v/>
      </c>
      <c r="AJ105" s="124" t="str">
        <f t="shared" ca="1" si="401"/>
        <v/>
      </c>
      <c r="AK105" s="124" t="str">
        <f t="shared" ca="1" si="401"/>
        <v/>
      </c>
      <c r="AL105" s="124" t="str">
        <f t="shared" ca="1" si="401"/>
        <v/>
      </c>
      <c r="AM105" s="125" t="str">
        <f t="shared" ca="1" si="401"/>
        <v/>
      </c>
      <c r="AN105" s="188"/>
      <c r="AO105" s="188"/>
      <c r="AP105" s="188"/>
      <c r="AQ105" s="188"/>
      <c r="AR105" s="188"/>
      <c r="AS105" s="188"/>
      <c r="AT105" s="188"/>
      <c r="AU105" s="188"/>
      <c r="AV105" s="188"/>
      <c r="AW105" s="188"/>
      <c r="AX105" s="188"/>
      <c r="AY105" s="188"/>
      <c r="AZ105" s="188"/>
      <c r="BA105" s="188"/>
      <c r="BB105" s="188"/>
      <c r="BC105" s="188"/>
      <c r="BD105" s="235"/>
      <c r="BE105" s="235"/>
      <c r="BF105" s="235"/>
      <c r="BG105" s="235"/>
      <c r="BH105" s="289"/>
      <c r="BI105" s="567"/>
      <c r="BJ105" s="565" t="str">
        <f t="shared" ca="1" si="395"/>
        <v/>
      </c>
      <c r="BK105" s="565" t="str">
        <f t="shared" ca="1" si="397"/>
        <v/>
      </c>
      <c r="BL105" s="565"/>
      <c r="BM105" s="565"/>
      <c r="BN105" s="482">
        <f>1+$S$102/($S$104+SQRT($S105/1000))</f>
        <v>2.928142376272608</v>
      </c>
      <c r="BO105" s="252"/>
      <c r="BP105" s="172" t="str">
        <f t="shared" si="396"/>
        <v xml:space="preserve"> &lt; 100</v>
      </c>
      <c r="BQ105" s="61" t="str">
        <f t="shared" ca="1" si="376"/>
        <v/>
      </c>
      <c r="BR105" s="58" t="str">
        <f t="shared" ca="1" si="377"/>
        <v/>
      </c>
      <c r="BS105" s="58" t="str">
        <f t="shared" ca="1" si="378"/>
        <v/>
      </c>
      <c r="BT105" s="58" t="str">
        <f t="array" aca="1" ref="BT105" ca="1">IFERROR(AVERAGE(IF(('1. Database - raw'!AW$7:AY$494&gt;0)*('1. Database - raw'!$AD$7:$AD$494=$A105)*('1. Database - raw'!$AP$7:$AP$494&lt;&gt;Dropdown!$AM$11)*(INDIRECT($Q105,TRUE)=$O105),'1. Database - raw'!AW$7:AY$494)),"")</f>
        <v/>
      </c>
      <c r="BU105" s="96" t="str">
        <f t="array" aca="1" ref="BU105" ca="1">IFERROR(_xlfn.STDEV.S(IF(('1. Database - raw'!AW$7:AY$494&gt;0)*('1. Database - raw'!$AD$7:$AD$494=$A105)*('1. Database - raw'!$AP$7:$AP$494&lt;&gt;Dropdown!$AM$11)*(INDIRECT($Q105,TRUE)=$O105),'1. Database - raw'!AW$7:AY$494)),"")</f>
        <v/>
      </c>
      <c r="BV105" s="60" t="str">
        <f t="array" aca="1" ref="BV105" ca="1">IFERROR(IF(COUNT(IF(('1. Database - raw'!AW$7:AY$494&gt;0)*('1. Database - raw'!$AD$7:$AD$494=$A105)*('1. Database - raw'!$AP$7:$AP$494&lt;&gt;Dropdown!$AM$11)*(INDIRECT($Q105,TRUE)=$O105),'1. Database - raw'!AW$7:AY$494))&gt;0,COUNT(IF(('1. Database - raw'!AW$7:AY$494&gt;0)*('1. Database - raw'!$AD$7:$AD$494=$A105)*('1. Database - raw'!$AP$7:$AP$494&lt;&gt;Dropdown!$AM$11)*(INDIRECT($Q105,TRUE)=$O105),'1. Database - raw'!AW$7:AY$494)),""),"")</f>
        <v/>
      </c>
      <c r="BW105" s="61">
        <f t="shared" ca="1" si="370"/>
        <v>71.084637518828444</v>
      </c>
      <c r="BX105" s="58">
        <f t="shared" ca="1" si="371"/>
        <v>80.773698541560123</v>
      </c>
      <c r="BY105" s="58">
        <f t="shared" ca="1" si="372"/>
        <v>75.774461937264348</v>
      </c>
      <c r="BZ105" s="58">
        <f t="array" aca="1" ref="BZ105" ca="1">IFERROR(AVERAGE(IF(('1. Database - raw'!BC$7:BE$494&gt;0)*('1. Database - raw'!$AD$7:$AD$494=$A105)*('1. Database - raw'!$AP$7:$AP$494&lt;&gt;Dropdown!$AM$11)*(INDIRECT($Q105,TRUE)=$O105),'1. Database - raw'!BC$7:BE$494)),"")</f>
        <v>77.030456852791886</v>
      </c>
      <c r="CA105" s="96">
        <f t="array" aca="1" ref="CA105" ca="1">IFERROR(_xlfn.STDEV.S(IF(('1. Database - raw'!BC$7:BE$494&gt;0)*('1. Database - raw'!$AD$7:$AD$494=$A105)*('1. Database - raw'!$AP$7:$AP$494&lt;&gt;Dropdown!$AM$11)*(INDIRECT($Q105,TRUE)=$O105),'1. Database - raw'!BC$7:BE$494)),"")</f>
        <v>14.083228321360068</v>
      </c>
      <c r="CB105" s="60">
        <f t="array" aca="1" ref="CB105" ca="1">IFERROR(IF(COUNT(IF(('1. Database - raw'!BC$7:BE$494&gt;0)*('1. Database - raw'!$AD$7:$AD$494=$A105)*('1. Database - raw'!$AP$7:$AP$494&lt;&gt;Dropdown!$AM$11)*(INDIRECT($Q105,TRUE)=$O105),'1. Database - raw'!BC$7:BE$494))&gt;0,COUNT(IF(('1. Database - raw'!BC$7:BE$494&gt;0)*('1. Database - raw'!$AD$7:$AD$494=$A105)*('1. Database - raw'!$AP$7:$AP$494&lt;&gt;Dropdown!$AM$11)*(INDIRECT($Q105,TRUE)=$O105),'1. Database - raw'!BC$7:BE$494)),""),"")</f>
        <v>6</v>
      </c>
      <c r="CC105" s="105" t="str">
        <f t="shared" ca="1" si="373"/>
        <v/>
      </c>
      <c r="CD105" s="106" t="str">
        <f t="shared" ca="1" si="374"/>
        <v/>
      </c>
      <c r="CE105" s="106" t="str">
        <f t="shared" ca="1" si="375"/>
        <v/>
      </c>
      <c r="CF105" s="106" t="str">
        <f t="array" aca="1" ref="CF105" ca="1">IFERROR(AVERAGE(IF(('1. Database - raw'!BI$7:BK$494&gt;0)*('1. Database - raw'!$AD$7:$AD$494=$A105)*('1. Database - raw'!$AP$7:$AP$494&lt;&gt;Dropdown!$AM$11)*(INDIRECT($Q105,TRUE)=$O105),'1. Database - raw'!BI$7:BK$494)),"")</f>
        <v/>
      </c>
      <c r="CG105" s="271" t="str">
        <f t="array" aca="1" ref="CG105" ca="1">IFERROR(_xlfn.STDEV.S(IF(('1. Database - raw'!BI$7:BK$494&gt;0)*('1. Database - raw'!$AD$7:$AD$494=$A105)*('1. Database - raw'!$AP$7:$AP$494&lt;&gt;Dropdown!$AM$11)*(INDIRECT($Q105,TRUE)=$O105),'1. Database - raw'!BI$7:BK$494)),"")</f>
        <v/>
      </c>
      <c r="CH105" s="60" t="str">
        <f t="array" aca="1" ref="CH105" ca="1">IFERROR(IF(COUNT(IF(('1. Database - raw'!BI$7:BK$494&gt;0)*('1. Database - raw'!$AD$7:$AD$494=$A105)*('1. Database - raw'!$AP$7:$AP$494&lt;&gt;Dropdown!$AM$11)*(INDIRECT($Q105,TRUE)=$O105),'1. Database - raw'!BI$7:BK$494))&gt;0,COUNT(IF(('1. Database - raw'!BI$7:BK$494&gt;0)*('1. Database - raw'!$AD$7:$AD$494=$A105)*('1. Database - raw'!$AP$7:$AP$494&lt;&gt;Dropdown!$AM$11)*(INDIRECT($Q105,TRUE)=$O105),'1. Database - raw'!BI$7:BK$494)),""),"")</f>
        <v/>
      </c>
      <c r="CI105" s="61" t="str">
        <f t="shared" ca="1" si="211"/>
        <v/>
      </c>
      <c r="CJ105" s="58" t="str">
        <f t="shared" ca="1" si="212"/>
        <v/>
      </c>
      <c r="CK105" s="58" t="str">
        <f t="shared" ca="1" si="213"/>
        <v/>
      </c>
      <c r="CL105" s="58" t="str">
        <f t="array" aca="1" ref="CL105" ca="1">IFERROR(AVERAGE(IF(('1. Database - raw'!BO$7:BQ$494&gt;0)*('1. Database - raw'!$AD$7:$AD$494=$A105)*(INDIRECT($Q105,TRUE)=$O105),'1. Database - raw'!BO$7:BQ$494)),"")</f>
        <v/>
      </c>
      <c r="CM105" s="96" t="str">
        <f t="array" aca="1" ref="CM105" ca="1">IFERROR(_xlfn.STDEV.S(IF(('1. Database - raw'!BO$7:BQ$494&gt;0)*('1. Database - raw'!$AD$7:$AD$494=$A105)*(INDIRECT($Q105,TRUE)=$O105),'1. Database - raw'!BO$7:BQ$494)),"")</f>
        <v/>
      </c>
      <c r="CN105" s="60" t="str">
        <f t="array" aca="1" ref="CN105" ca="1">IFERROR(IF(COUNT(IF(('1. Database - raw'!BO$7:BQ$494&gt;0)*('1. Database - raw'!$AD$7:$AD$494=$A105)*(INDIRECT($Q105,TRUE)=$O105),'1. Database - raw'!BO$7:BQ$494))&gt;0,COUNT(IF(('1. Database - raw'!BO$7:BQ$494&gt;0)*('1. Database - raw'!$AD$7:$AD$494=$A105)*(INDIRECT($Q105,TRUE)=$O105),'1. Database - raw'!BO$7:BQ$494)),""),"")</f>
        <v/>
      </c>
      <c r="CO105" s="61" t="str">
        <f t="shared" ca="1" si="214"/>
        <v/>
      </c>
      <c r="CP105" s="58" t="str">
        <f t="shared" ca="1" si="215"/>
        <v/>
      </c>
      <c r="CQ105" s="58" t="str">
        <f t="shared" ca="1" si="216"/>
        <v/>
      </c>
      <c r="CR105" s="58" t="str">
        <f t="array" aca="1" ref="CR105" ca="1">IFERROR(AVERAGE(IF(('1. Database - raw'!BU$7:BW$494&gt;0)*('1. Database - raw'!$AD$7:$AD$494=$A105)*(INDIRECT($Q105,TRUE)=$O105),'1. Database - raw'!BU$7:BW$494)),"")</f>
        <v/>
      </c>
      <c r="CS105" s="96" t="str">
        <f t="array" aca="1" ref="CS105" ca="1">IFERROR(_xlfn.STDEV.S(IF(('1. Database - raw'!BU$7:BW$494&gt;0)*('1. Database - raw'!$AD$7:$AD$494=$A105)*(INDIRECT($Q105,TRUE)=$O105),'1. Database - raw'!BU$7:BW$494)),"")</f>
        <v/>
      </c>
      <c r="CT105" s="60" t="str">
        <f t="array" aca="1" ref="CT105" ca="1">IFERROR(IF(COUNT(IF(('1. Database - raw'!BU$7:BW$494&gt;0)*('1. Database - raw'!$AD$7:$AD$494=$A105)*(INDIRECT($Q105,TRUE)=$O105),'1. Database - raw'!BU$7:BW$494))&gt;0,COUNT(IF(('1. Database - raw'!BU$7:BW$494&gt;0)*('1. Database - raw'!$AD$7:$AD$494=$A105)*(INDIRECT($Q105,TRUE)=$O105),'1. Database - raw'!BU$7:BW$494)),""),"")</f>
        <v/>
      </c>
      <c r="CU105" s="61" t="str">
        <f t="shared" ca="1" si="217"/>
        <v/>
      </c>
      <c r="CV105" s="58" t="str">
        <f t="shared" ca="1" si="218"/>
        <v/>
      </c>
      <c r="CW105" s="58" t="str">
        <f t="shared" ca="1" si="219"/>
        <v/>
      </c>
      <c r="CX105" s="58" t="str">
        <f t="array" aca="1" ref="CX105" ca="1">IFERROR(AVERAGE(IF(('1. Database - raw'!CA$7:CC$494&gt;0)*('1. Database - raw'!$AD$7:$AD$494=$A105)*(INDIRECT($Q105,TRUE)=$O105),'1. Database - raw'!CA$7:CC$494)),"")</f>
        <v/>
      </c>
      <c r="CY105" s="96" t="str">
        <f t="array" aca="1" ref="CY105" ca="1">IFERROR(_xlfn.STDEV.S(IF(('1. Database - raw'!CA$7:CC$494&gt;0)*('1. Database - raw'!$AD$7:$AD$494=$A105)*(INDIRECT($Q105,TRUE)=$O105),'1. Database - raw'!CA$7:CC$494)),"")</f>
        <v/>
      </c>
      <c r="CZ105" s="60" t="str">
        <f t="array" aca="1" ref="CZ105" ca="1">IFERROR(IF(COUNT(IF(('1. Database - raw'!CA$7:CC$494&gt;0)*('1. Database - raw'!$AD$7:$AD$494=$A105)*(INDIRECT($Q105,TRUE)=$O105),'1. Database - raw'!CA$7:CC$494))&gt;0,COUNT(IF(('1. Database - raw'!CA$7:CC$494&gt;0)*('1. Database - raw'!$AD$7:$AD$494=$A105)*(INDIRECT($Q105,TRUE)=$O105),'1. Database - raw'!CA$7:CC$494)),""),"")</f>
        <v/>
      </c>
      <c r="DA105" s="61" t="str">
        <f t="shared" ca="1" si="220"/>
        <v/>
      </c>
      <c r="DB105" s="58" t="str">
        <f t="shared" ca="1" si="221"/>
        <v/>
      </c>
      <c r="DC105" s="58" t="str">
        <f t="shared" ca="1" si="222"/>
        <v/>
      </c>
      <c r="DD105" s="58" t="str">
        <f t="array" aca="1" ref="DD105" ca="1">IFERROR(AVERAGE(IF(('1. Database - raw'!CG$7:CI$494&gt;0)*('1. Database - raw'!$AD$7:$AD$494=$A105)*(INDIRECT($Q105,TRUE)=$O105),'1. Database - raw'!CG$7:CI$494)),"")</f>
        <v/>
      </c>
      <c r="DE105" s="96" t="str">
        <f t="array" aca="1" ref="DE105" ca="1">IFERROR(_xlfn.STDEV.S(IF(('1. Database - raw'!CG$7:CI$494&gt;0)*('1. Database - raw'!$AD$7:$AD$494=$A105)*(INDIRECT($Q105,TRUE)=$O105),'1. Database - raw'!CG$7:CI$494)),"")</f>
        <v/>
      </c>
      <c r="DF105" s="60" t="str">
        <f t="array" aca="1" ref="DF105" ca="1">IFERROR(IF(COUNT(IF(('1. Database - raw'!CG$7:CI$494&gt;0)*('1. Database - raw'!$AD$7:$AD$494=$A105)*(INDIRECT($Q105,TRUE)=$O105),'1. Database - raw'!CG$7:CI$494))&gt;0,COUNT(IF(('1. Database - raw'!CG$7:CI$494&gt;0)*('1. Database - raw'!$AD$7:$AD$494=$A105)*(INDIRECT($Q105,TRUE)=$O105),'1. Database - raw'!CG$7:CI$494)),""),"")</f>
        <v/>
      </c>
      <c r="DG105" s="61" t="str">
        <f t="shared" ca="1" si="223"/>
        <v/>
      </c>
      <c r="DH105" s="58" t="str">
        <f t="shared" ca="1" si="224"/>
        <v/>
      </c>
      <c r="DI105" s="58" t="str">
        <f t="shared" ca="1" si="225"/>
        <v/>
      </c>
      <c r="DJ105" s="58" t="str">
        <f t="array" aca="1" ref="DJ105" ca="1">IFERROR(AVERAGE(IF(('1. Database - raw'!CM$7:CO$494&gt;0)*('1. Database - raw'!$AD$7:$AD$494=$A105)*(INDIRECT($Q105,TRUE)=$O105),'1. Database - raw'!CM$7:CO$494)),"")</f>
        <v/>
      </c>
      <c r="DK105" s="96" t="str">
        <f t="array" aca="1" ref="DK105" ca="1">IFERROR(_xlfn.STDEV.S(IF(('1. Database - raw'!CM$7:CO$494&gt;0)*('1. Database - raw'!$AD$7:$AD$494=$A105)*(INDIRECT($Q105,TRUE)=$O105),'1. Database - raw'!CM$7:CO$494)),"")</f>
        <v/>
      </c>
      <c r="DL105" s="60" t="str">
        <f t="array" aca="1" ref="DL105" ca="1">IFERROR(IF(COUNT(IF(('1. Database - raw'!CM$7:CO$494&gt;0)*('1. Database - raw'!$AD$7:$AD$494=$A105)*(INDIRECT($Q105,TRUE)=$O105),'1. Database - raw'!CM$7:CO$494))&gt;0,COUNT(IF(('1. Database - raw'!CM$7:CO$494&gt;0)*('1. Database - raw'!$AD$7:$AD$494=$A105)*(INDIRECT($Q105,TRUE)=$O105),'1. Database - raw'!CM$7:CO$494)),""),"")</f>
        <v/>
      </c>
      <c r="DM105" s="61" t="str">
        <f t="shared" ca="1" si="226"/>
        <v/>
      </c>
      <c r="DN105" s="58" t="str">
        <f t="shared" ca="1" si="227"/>
        <v/>
      </c>
      <c r="DO105" s="58" t="str">
        <f t="shared" ca="1" si="228"/>
        <v/>
      </c>
      <c r="DP105" s="58" t="str">
        <f t="array" aca="1" ref="DP105" ca="1">IFERROR(AVERAGE(IF(('1. Database - raw'!CS$7:CU$494&gt;0)*('1. Database - raw'!$AD$7:$AD$494=$A105)*(INDIRECT($Q105,TRUE)=$O105),'1. Database - raw'!CS$7:CU$494)),"")</f>
        <v/>
      </c>
      <c r="DQ105" s="96" t="str">
        <f t="array" aca="1" ref="DQ105" ca="1">IFERROR(_xlfn.STDEV.S(IF(('1. Database - raw'!CS$7:CU$494&gt;0)*('1. Database - raw'!$AD$7:$AD$494=$A105)*(INDIRECT($Q105,TRUE)=$O105),'1. Database - raw'!CS$7:CU$494)),"")</f>
        <v/>
      </c>
      <c r="DR105" s="60" t="str">
        <f t="array" aca="1" ref="DR105" ca="1">IFERROR(IF(COUNT(IF(('1. Database - raw'!CS$7:CU$494&gt;0)*('1. Database - raw'!$AD$7:$AD$494=$A105)*(INDIRECT($Q105,TRUE)=$O105),'1. Database - raw'!CS$7:CU$494))&gt;0,COUNT(IF(('1. Database - raw'!CS$7:CU$494&gt;0)*('1. Database - raw'!$AD$7:$AD$494=$A105)*(INDIRECT($Q105,TRUE)=$O105),'1. Database - raw'!CS$7:CU$494)),""),"")</f>
        <v/>
      </c>
      <c r="DS105" s="61" t="str">
        <f t="shared" ca="1" si="229"/>
        <v/>
      </c>
      <c r="DT105" s="58" t="str">
        <f t="shared" ca="1" si="230"/>
        <v/>
      </c>
      <c r="DU105" s="58" t="str">
        <f t="shared" ca="1" si="231"/>
        <v/>
      </c>
      <c r="DV105" s="58" t="str">
        <f t="array" aca="1" ref="DV105" ca="1">IFERROR(AVERAGE(IF(('1. Database - raw'!CY$7:DA$494&gt;0)*('1. Database - raw'!$AD$7:$AD$494=$A105)*(INDIRECT($Q105,TRUE)=$O105),'1. Database - raw'!CY$7:DA$494)),"")</f>
        <v/>
      </c>
      <c r="DW105" s="96" t="str">
        <f t="array" aca="1" ref="DW105" ca="1">IFERROR(_xlfn.STDEV.S(IF(('1. Database - raw'!CY$7:DA$494&gt;0)*('1. Database - raw'!$AD$7:$AD$494=$A105)*(INDIRECT($Q105,TRUE)=$O105),'1. Database - raw'!CY$7:DA$494)),"")</f>
        <v/>
      </c>
      <c r="DX105" s="60" t="str">
        <f t="array" aca="1" ref="DX105" ca="1">IFERROR(IF(COUNT(IF(('1. Database - raw'!CY$7:DA$494&gt;0)*('1. Database - raw'!$AD$7:$AD$494=$A105)*(INDIRECT($Q105,TRUE)=$O105),'1. Database - raw'!CY$7:DA$494))&gt;0,COUNT(IF(('1. Database - raw'!CY$7:DA$494&gt;0)*('1. Database - raw'!$AD$7:$AD$494=$A105)*(INDIRECT($Q105,TRUE)=$O105),'1. Database - raw'!CY$7:DA$494)),""),"")</f>
        <v/>
      </c>
      <c r="DY105" s="61" t="str">
        <f t="shared" ca="1" si="232"/>
        <v/>
      </c>
      <c r="DZ105" s="58" t="str">
        <f t="shared" ca="1" si="233"/>
        <v/>
      </c>
      <c r="EA105" s="58" t="str">
        <f t="shared" ca="1" si="234"/>
        <v/>
      </c>
      <c r="EB105" s="58" t="str">
        <f t="array" aca="1" ref="EB105" ca="1">IFERROR(AVERAGE(IF(('1. Database - raw'!DE$7:DG$494&gt;0)*('1. Database - raw'!$AD$7:$AD$494=$A105)*(INDIRECT($Q105,TRUE)=$O105),'1. Database - raw'!DE$7:DG$494)),"")</f>
        <v/>
      </c>
      <c r="EC105" s="96" t="str">
        <f t="array" aca="1" ref="EC105" ca="1">IFERROR(_xlfn.STDEV.S(IF(('1. Database - raw'!DE$7:DG$494&gt;0)*('1. Database - raw'!$AD$7:$AD$494=$A105)*(INDIRECT($Q105,TRUE)=$O105),'1. Database - raw'!DE$7:DG$494)),"")</f>
        <v/>
      </c>
      <c r="ED105" s="60" t="str">
        <f t="array" aca="1" ref="ED105" ca="1">IFERROR(IF(COUNT(IF(('1. Database - raw'!DE$7:DG$494&gt;0)*('1. Database - raw'!$AD$7:$AD$494=$A105)*(INDIRECT($Q105,TRUE)=$O105),'1. Database - raw'!DE$7:DG$494))&gt;0,COUNT(IF(('1. Database - raw'!DE$7:DG$494&gt;0)*('1. Database - raw'!$AD$7:$AD$494=$A105)*(INDIRECT($Q105,TRUE)=$O105),'1. Database - raw'!DE$7:DG$494)),""),"")</f>
        <v/>
      </c>
      <c r="EE105" s="105" t="str">
        <f t="shared" ca="1" si="235"/>
        <v/>
      </c>
      <c r="EF105" s="106" t="str">
        <f t="shared" ca="1" si="236"/>
        <v/>
      </c>
      <c r="EG105" s="106" t="str">
        <f t="shared" ca="1" si="237"/>
        <v/>
      </c>
      <c r="EH105" s="106" t="str">
        <f t="array" aca="1" ref="EH105" ca="1">IFERROR(AVERAGE(IF(('1. Database - raw'!DK$7:DM$494&gt;0)*('1. Database - raw'!$AD$7:$AD$494=$A105)*(INDIRECT($Q105,TRUE)=$O105),'1. Database - raw'!DK$7:DM$494)),"")</f>
        <v/>
      </c>
      <c r="EI105" s="271" t="str">
        <f t="array" aca="1" ref="EI105" ca="1">IFERROR(_xlfn.STDEV.S(IF(('1. Database - raw'!DK$7:DM$494&gt;0)*('1. Database - raw'!$AD$7:$AD$494=$A105)*(INDIRECT($Q105,TRUE)=$O105),'1. Database - raw'!DK$7:DM$494)),"")</f>
        <v/>
      </c>
      <c r="EJ105" s="60" t="str">
        <f t="array" aca="1" ref="EJ105" ca="1">IFERROR(IF(COUNT(IF(('1. Database - raw'!DK$7:DM$494&gt;0)*('1. Database - raw'!$AD$7:$AD$494=$A105)*(INDIRECT($Q105,TRUE)=$O105),'1. Database - raw'!DK$7:DM$494))&gt;0,COUNT(IF(('1. Database - raw'!DK$7:DM$494&gt;0)*('1. Database - raw'!$AD$7:$AD$494=$A105)*(INDIRECT($Q105,TRUE)=$O105),'1. Database - raw'!DK$7:DM$494)),""),"")</f>
        <v/>
      </c>
      <c r="EK105" s="61" t="str">
        <f t="shared" ca="1" si="238"/>
        <v/>
      </c>
      <c r="EL105" s="58" t="str">
        <f t="shared" ca="1" si="239"/>
        <v/>
      </c>
      <c r="EM105" s="58" t="str">
        <f t="shared" ca="1" si="240"/>
        <v/>
      </c>
      <c r="EN105" s="58" t="str">
        <f t="array" aca="1" ref="EN105" ca="1">IFERROR(AVERAGE(IF(('1. Database - raw'!DQ$7:DS$494&gt;0)*('1. Database - raw'!$AD$7:$AD$494=$A105)*(INDIRECT($Q105,TRUE)=$O105),'1. Database - raw'!DQ$7:DS$494)),"")</f>
        <v/>
      </c>
      <c r="EO105" s="96" t="str">
        <f t="array" aca="1" ref="EO105" ca="1">IFERROR(_xlfn.STDEV.S(IF(('1. Database - raw'!DQ$7:DS$494&gt;0)*('1. Database - raw'!$AD$7:$AD$494=$A105)*(INDIRECT($Q105,TRUE)=$O105),'1. Database - raw'!DQ$7:DS$494)),"")</f>
        <v/>
      </c>
      <c r="EP105" s="60" t="str">
        <f t="array" aca="1" ref="EP105" ca="1">IFERROR(IF(COUNT(IF(('1. Database - raw'!DQ$7:DS$494&gt;0)*('1. Database - raw'!$AD$7:$AD$494=$A105)*(INDIRECT($Q105,TRUE)=$O105),'1. Database - raw'!DQ$7:DS$494))&gt;0,COUNT(IF(('1. Database - raw'!DQ$7:DS$494&gt;0)*('1. Database - raw'!$AD$7:$AD$494=$A105)*(INDIRECT($Q105,TRUE)=$O105),'1. Database - raw'!DQ$7:DS$494)),""),"")</f>
        <v/>
      </c>
      <c r="EQ105" s="61" t="str">
        <f t="shared" ca="1" si="241"/>
        <v/>
      </c>
      <c r="ER105" s="58" t="str">
        <f t="shared" ca="1" si="242"/>
        <v/>
      </c>
      <c r="ES105" s="58" t="str">
        <f t="shared" ca="1" si="243"/>
        <v/>
      </c>
      <c r="ET105" s="58" t="str">
        <f t="array" aca="1" ref="ET105" ca="1">IFERROR(AVERAGE(IF(('1. Database - raw'!DW$7:DY$494&gt;0)*('1. Database - raw'!$AD$7:$AD$494=$A105)*(INDIRECT($Q105,TRUE)=$O105),'1. Database - raw'!DW$7:DY$494)),"")</f>
        <v/>
      </c>
      <c r="EU105" s="96" t="str">
        <f t="array" aca="1" ref="EU105" ca="1">IFERROR(_xlfn.STDEV.S(IF(('1. Database - raw'!DW$7:DY$494&gt;0)*('1. Database - raw'!$AD$7:$AD$494=$A105)*(INDIRECT($Q105,TRUE)=$O105),'1. Database - raw'!DW$7:DY$494)),"")</f>
        <v/>
      </c>
      <c r="EV105" s="60" t="str">
        <f t="array" aca="1" ref="EV105" ca="1">IFERROR(IF(COUNT(IF(('1. Database - raw'!DW$7:DY$494&gt;0)*('1. Database - raw'!$AD$7:$AD$494=$A105)*(INDIRECT($Q105,TRUE)=$O105),'1. Database - raw'!DW$7:DY$494))&gt;0,COUNT(IF(('1. Database - raw'!DW$7:DY$494&gt;0)*('1. Database - raw'!$AD$7:$AD$494=$A105)*(INDIRECT($Q105,TRUE)=$O105),'1. Database - raw'!DW$7:DY$494)),""),"")</f>
        <v/>
      </c>
      <c r="EW105" s="61" t="str">
        <f t="shared" ca="1" si="244"/>
        <v/>
      </c>
      <c r="EX105" s="58" t="str">
        <f t="shared" ca="1" si="245"/>
        <v/>
      </c>
      <c r="EY105" s="58" t="str">
        <f t="shared" ca="1" si="246"/>
        <v/>
      </c>
      <c r="EZ105" s="58" t="str">
        <f t="array" aca="1" ref="EZ105" ca="1">IFERROR(AVERAGE(IF(('1. Database - raw'!EC$7:EE$494&gt;0)*('1. Database - raw'!$AD$7:$AD$494=$A105)*(INDIRECT($Q105,TRUE)=$O105),'1. Database - raw'!EC$7:EE$494)),"")</f>
        <v/>
      </c>
      <c r="FA105" s="96" t="str">
        <f t="array" aca="1" ref="FA105" ca="1">IFERROR(_xlfn.STDEV.S(IF(('1. Database - raw'!EC$7:EE$494&gt;0)*('1. Database - raw'!$AD$7:$AD$494=$A105)*(INDIRECT($Q105,TRUE)=$O105),'1. Database - raw'!EC$7:EE$494)),"")</f>
        <v/>
      </c>
      <c r="FB105" s="60" t="str">
        <f t="array" aca="1" ref="FB105" ca="1">IFERROR(IF(COUNT(IF(('1. Database - raw'!EC$7:EE$494&gt;0)*('1. Database - raw'!$AD$7:$AD$494=$A105)*(INDIRECT($Q105,TRUE)=$O105),'1. Database - raw'!EC$7:EE$494))&gt;0,COUNT(IF(('1. Database - raw'!EC$7:EE$494&gt;0)*('1. Database - raw'!$AD$7:$AD$494=$A105)*(INDIRECT($Q105,TRUE)=$O105),'1. Database - raw'!EC$7:EE$494)),""),"")</f>
        <v/>
      </c>
      <c r="FC105" s="61" t="str">
        <f t="shared" ca="1" si="247"/>
        <v/>
      </c>
      <c r="FD105" s="58" t="str">
        <f t="shared" ca="1" si="248"/>
        <v/>
      </c>
      <c r="FE105" s="58" t="str">
        <f t="shared" ca="1" si="249"/>
        <v/>
      </c>
      <c r="FF105" s="58" t="str">
        <f t="array" aca="1" ref="FF105" ca="1">IFERROR(AVERAGE(IF(('1. Database - raw'!EI$7:EK$494&gt;0)*('1. Database - raw'!$AD$7:$AD$494=$A105)*(INDIRECT($Q105,TRUE)=$O105),'1. Database - raw'!EI$7:EK$494)),"")</f>
        <v/>
      </c>
      <c r="FG105" s="96" t="str">
        <f t="array" aca="1" ref="FG105" ca="1">IFERROR(_xlfn.STDEV.S(IF(('1. Database - raw'!EI$7:EK$494&gt;0)*('1. Database - raw'!$AD$7:$AD$494=$A105)*(INDIRECT($Q105,TRUE)=$O105),'1. Database - raw'!EI$7:EK$494)),"")</f>
        <v/>
      </c>
      <c r="FH105" s="60" t="str">
        <f t="array" aca="1" ref="FH105" ca="1">IFERROR(IF(COUNT(IF(('1. Database - raw'!EI$7:EK$494&gt;0)*('1. Database - raw'!$AD$7:$AD$494=$A105)*(INDIRECT($Q105,TRUE)=$O105),'1. Database - raw'!EI$7:EK$494))&gt;0,COUNT(IF(('1. Database - raw'!EI$7:EK$494&gt;0)*('1. Database - raw'!$AD$7:$AD$494=$A105)*(INDIRECT($Q105,TRUE)=$O105),'1. Database - raw'!EI$7:EK$494)),""),"")</f>
        <v/>
      </c>
      <c r="FI105" s="61" t="str">
        <f t="shared" ca="1" si="250"/>
        <v/>
      </c>
      <c r="FJ105" s="58" t="str">
        <f t="shared" ca="1" si="251"/>
        <v/>
      </c>
      <c r="FK105" s="58" t="str">
        <f t="shared" ca="1" si="252"/>
        <v/>
      </c>
      <c r="FL105" s="58" t="str">
        <f t="array" aca="1" ref="FL105" ca="1">IFERROR(AVERAGE(IF(('1. Database - raw'!EO$7:EQ$494&gt;0)*('1. Database - raw'!$AD$7:$AD$494=$A105)*(INDIRECT($Q105,TRUE)=$O105),'1. Database - raw'!EO$7:EQ$494)),"")</f>
        <v/>
      </c>
      <c r="FM105" s="96" t="str">
        <f t="array" aca="1" ref="FM105" ca="1">IFERROR(_xlfn.STDEV.S(IF(('1. Database - raw'!EO$7:EQ$494&gt;0)*('1. Database - raw'!$AD$7:$AD$494=$A105)*(INDIRECT($Q105,TRUE)=$O105),'1. Database - raw'!EO$7:EQ$494)),"")</f>
        <v/>
      </c>
      <c r="FN105" s="60" t="str">
        <f t="array" aca="1" ref="FN105" ca="1">IFERROR(IF(COUNT(IF(('1. Database - raw'!EO$7:EQ$494&gt;0)*('1. Database - raw'!$AD$7:$AD$494=$A105)*(INDIRECT($Q105,TRUE)=$O105),'1. Database - raw'!EO$7:EQ$494))&gt;0,COUNT(IF(('1. Database - raw'!EO$7:EQ$494&gt;0)*('1. Database - raw'!$AD$7:$AD$494=$A105)*(INDIRECT($Q105,TRUE)=$O105),'1. Database - raw'!EO$7:EQ$494)),""),"")</f>
        <v/>
      </c>
      <c r="FO105" s="61" t="str">
        <f t="shared" ca="1" si="253"/>
        <v/>
      </c>
      <c r="FP105" s="58" t="str">
        <f t="shared" ca="1" si="254"/>
        <v/>
      </c>
      <c r="FQ105" s="58" t="str">
        <f t="shared" ca="1" si="255"/>
        <v/>
      </c>
      <c r="FR105" s="58" t="str">
        <f t="array" aca="1" ref="FR105" ca="1">IFERROR(AVERAGE(IF(('1. Database - raw'!EU$7:EW$494&gt;0)*('1. Database - raw'!$AD$7:$AD$494=$A105)*(INDIRECT($Q105,TRUE)=$O105),'1. Database - raw'!EU$7:EW$494)),"")</f>
        <v/>
      </c>
      <c r="FS105" s="96" t="str">
        <f t="array" aca="1" ref="FS105" ca="1">IFERROR(_xlfn.STDEV.S(IF(('1. Database - raw'!EU$7:EW$494&gt;0)*('1. Database - raw'!$AD$7:$AD$494=$A105)*(INDIRECT($Q105,TRUE)=$O105),'1. Database - raw'!EU$7:EW$494)),"")</f>
        <v/>
      </c>
      <c r="FT105" s="60" t="str">
        <f t="array" aca="1" ref="FT105" ca="1">IFERROR(IF(COUNT(IF(('1. Database - raw'!EU$7:EW$494&gt;0)*('1. Database - raw'!$AD$7:$AD$494=$A105)*(INDIRECT($Q105,TRUE)=$O105),'1. Database - raw'!EU$7:EW$494))&gt;0,COUNT(IF(('1. Database - raw'!EU$7:EW$494&gt;0)*('1. Database - raw'!$AD$7:$AD$494=$A105)*(INDIRECT($Q105,TRUE)=$O105),'1. Database - raw'!EU$7:EW$494)),""),"")</f>
        <v/>
      </c>
      <c r="FU105" s="61" t="str">
        <f t="shared" ca="1" si="256"/>
        <v/>
      </c>
      <c r="FV105" s="58" t="str">
        <f t="shared" ca="1" si="257"/>
        <v/>
      </c>
      <c r="FW105" s="58" t="str">
        <f t="shared" ca="1" si="258"/>
        <v/>
      </c>
      <c r="FX105" s="58" t="str">
        <f t="array" aca="1" ref="FX105" ca="1">IFERROR(AVERAGE(IF(('1. Database - raw'!FA$7:FC$494&gt;0)*('1. Database - raw'!$AD$7:$AD$494=$A105)*(INDIRECT($Q105,TRUE)=$O105),'1. Database - raw'!FA$7:FC$494)),"")</f>
        <v/>
      </c>
      <c r="FY105" s="96" t="str">
        <f t="array" aca="1" ref="FY105" ca="1">IFERROR(_xlfn.STDEV.S(IF(('1. Database - raw'!FA$7:FC$494&gt;0)*('1. Database - raw'!$AD$7:$AD$494=$A105)*(INDIRECT($Q105,TRUE)=$O105),'1. Database - raw'!FA$7:FC$494)),"")</f>
        <v/>
      </c>
      <c r="FZ105" s="60" t="str">
        <f t="array" aca="1" ref="FZ105" ca="1">IFERROR(IF(COUNT(IF(('1. Database - raw'!FA$7:FC$494&gt;0)*('1. Database - raw'!$AD$7:$AD$494=$A105)*(INDIRECT($Q105,TRUE)=$O105),'1. Database - raw'!FA$7:FC$494))&gt;0,COUNT(IF(('1. Database - raw'!FA$7:FC$494&gt;0)*('1. Database - raw'!$AD$7:$AD$494=$A105)*(INDIRECT($Q105,TRUE)=$O105),'1. Database - raw'!FA$7:FC$494)),""),"")</f>
        <v/>
      </c>
      <c r="GA105" s="61" t="str">
        <f t="shared" ca="1" si="259"/>
        <v/>
      </c>
      <c r="GB105" s="58" t="str">
        <f t="shared" ca="1" si="260"/>
        <v/>
      </c>
      <c r="GC105" s="58" t="str">
        <f t="shared" ca="1" si="261"/>
        <v/>
      </c>
      <c r="GD105" s="58" t="str">
        <f t="array" aca="1" ref="GD105" ca="1">IFERROR(AVERAGE(IF(('1. Database - raw'!FG$7:FI$494&gt;0)*('1. Database - raw'!$AD$7:$AD$494=$A105)*(INDIRECT($Q105,TRUE)=$O105),'1. Database - raw'!FG$7:FI$494)),"")</f>
        <v/>
      </c>
      <c r="GE105" s="96" t="str">
        <f t="array" aca="1" ref="GE105" ca="1">IFERROR(_xlfn.STDEV.S(IF(('1. Database - raw'!FG$7:FI$494&gt;0)*('1. Database - raw'!$AD$7:$AD$494=$A105)*(INDIRECT($Q105,TRUE)=$O105),'1. Database - raw'!FG$7:FI$494)),"")</f>
        <v/>
      </c>
      <c r="GF105" s="60" t="str">
        <f t="array" aca="1" ref="GF105" ca="1">IFERROR(IF(COUNT(IF(('1. Database - raw'!FG$7:FI$494&gt;0)*('1. Database - raw'!$AD$7:$AD$494=$A105)*(INDIRECT($Q105,TRUE)=$O105),'1. Database - raw'!FG$7:FI$494))&gt;0,COUNT(IF(('1. Database - raw'!FG$7:FI$494&gt;0)*('1. Database - raw'!$AD$7:$AD$494=$A105)*(INDIRECT($Q105,TRUE)=$O105),'1. Database - raw'!FG$7:FI$494)),""),"")</f>
        <v/>
      </c>
      <c r="GG105" s="61" t="str">
        <f t="shared" ca="1" si="262"/>
        <v/>
      </c>
      <c r="GH105" s="58" t="str">
        <f t="shared" ca="1" si="263"/>
        <v/>
      </c>
      <c r="GI105" s="58" t="str">
        <f t="shared" ca="1" si="264"/>
        <v/>
      </c>
      <c r="GJ105" s="58" t="str">
        <f t="array" aca="1" ref="GJ105" ca="1">IFERROR(AVERAGE(IF(('1. Database - raw'!FM$7:FO$494&gt;0)*('1. Database - raw'!$AD$7:$AD$494=$A105)*(INDIRECT($Q105,TRUE)=$O105),'1. Database - raw'!FM$7:FO$494)),"")</f>
        <v/>
      </c>
      <c r="GK105" s="96" t="str">
        <f t="array" aca="1" ref="GK105" ca="1">IFERROR(_xlfn.STDEV.S(IF(('1. Database - raw'!FM$7:FO$494&gt;0)*('1. Database - raw'!$AD$7:$AD$494=$A105)*(INDIRECT($Q105,TRUE)=$O105),'1. Database - raw'!FM$7:FO$494)),"")</f>
        <v/>
      </c>
      <c r="GL105" s="60" t="str">
        <f t="array" aca="1" ref="GL105" ca="1">IFERROR(IF(COUNT(IF(('1. Database - raw'!FM$7:FO$494&gt;0)*('1. Database - raw'!$AD$7:$AD$494=$A105)*(INDIRECT($Q105,TRUE)=$O105),'1. Database - raw'!FM$7:FO$494))&gt;0,COUNT(IF(('1. Database - raw'!FM$7:FO$494&gt;0)*('1. Database - raw'!$AD$7:$AD$494=$A105)*(INDIRECT($Q105,TRUE)=$O105),'1. Database - raw'!FM$7:FO$494)),""),"")</f>
        <v/>
      </c>
      <c r="GM105" s="61">
        <f t="shared" ca="1" si="265"/>
        <v>58.500000000000007</v>
      </c>
      <c r="GN105" s="58">
        <f t="shared" ca="1" si="266"/>
        <v>58.500000000000007</v>
      </c>
      <c r="GO105" s="58">
        <f t="shared" ca="1" si="267"/>
        <v>58.500000000000007</v>
      </c>
      <c r="GP105" s="58">
        <f t="array" aca="1" ref="GP105" ca="1">IFERROR(AVERAGE(IF(('1. Database - raw'!FS$7:FU$494&gt;0)*('1. Database - raw'!$AD$7:$AD$494=$A105)*(INDIRECT($Q105,TRUE)=$O105),'1. Database - raw'!FS$7:FU$494)),"")</f>
        <v>58.5</v>
      </c>
      <c r="GQ105" s="96">
        <f t="array" aca="1" ref="GQ105" ca="1">IFERROR(_xlfn.STDEV.S(IF(('1. Database - raw'!FS$7:FU$494&gt;0)*('1. Database - raw'!$AD$7:$AD$494=$A105)*(INDIRECT($Q105,TRUE)=$O105),'1. Database - raw'!FS$7:FU$494)),"")</f>
        <v>0</v>
      </c>
      <c r="GR105" s="60">
        <f t="array" aca="1" ref="GR105" ca="1">IFERROR(IF(COUNT(IF(('1. Database - raw'!FS$7:FU$494&gt;0)*('1. Database - raw'!$AD$7:$AD$494=$A105)*(INDIRECT($Q105,TRUE)=$O105),'1. Database - raw'!FS$7:FU$494))&gt;0,COUNT(IF(('1. Database - raw'!FS$7:FU$494&gt;0)*('1. Database - raw'!$AD$7:$AD$494=$A105)*(INDIRECT($Q105,TRUE)=$O105),'1. Database - raw'!FS$7:FU$494)),""),"")</f>
        <v>2</v>
      </c>
      <c r="GS105" s="61" t="str">
        <f t="shared" ca="1" si="268"/>
        <v/>
      </c>
      <c r="GT105" s="58" t="str">
        <f t="shared" ca="1" si="269"/>
        <v/>
      </c>
      <c r="GU105" s="58" t="str">
        <f t="shared" ca="1" si="270"/>
        <v/>
      </c>
      <c r="GV105" s="58" t="str">
        <f t="array" aca="1" ref="GV105" ca="1">IFERROR(AVERAGE(IF(('1. Database - raw'!FY$7:GA$494&gt;0)*('1. Database - raw'!$AD$7:$AD$494=$A105)*(INDIRECT($Q105,TRUE)=$O105),'1. Database - raw'!FY$7:GA$494)),"")</f>
        <v/>
      </c>
      <c r="GW105" s="96" t="str">
        <f t="array" aca="1" ref="GW105" ca="1">IFERROR(_xlfn.STDEV.S(IF(('1. Database - raw'!FY$7:GA$494&gt;0)*('1. Database - raw'!$AD$7:$AD$494=$A105)*(INDIRECT($Q105,TRUE)=$O105),'1. Database - raw'!FY$7:GA$494)),"")</f>
        <v/>
      </c>
      <c r="GX105" s="60" t="str">
        <f t="array" aca="1" ref="GX105" ca="1">IFERROR(IF(COUNT(IF(('1. Database - raw'!FY$7:GA$494&gt;0)*('1. Database - raw'!$AD$7:$AD$494=$A105)*(INDIRECT($Q105,TRUE)=$O105),'1. Database - raw'!FY$7:GA$494))&gt;0,COUNT(IF(('1. Database - raw'!FY$7:GA$494&gt;0)*('1. Database - raw'!$AD$7:$AD$494=$A105)*(INDIRECT($Q105,TRUE)=$O105),'1. Database - raw'!FY$7:GA$494)),""),"")</f>
        <v/>
      </c>
      <c r="GY105" s="61" t="str">
        <f t="shared" ca="1" si="271"/>
        <v/>
      </c>
      <c r="GZ105" s="58" t="str">
        <f t="shared" ca="1" si="272"/>
        <v/>
      </c>
      <c r="HA105" s="58" t="str">
        <f t="shared" ca="1" si="273"/>
        <v/>
      </c>
      <c r="HB105" s="58" t="str">
        <f t="array" aca="1" ref="HB105" ca="1">IFERROR(AVERAGE(IF(('1. Database - raw'!GE$7:GG$494&gt;0)*('1. Database - raw'!$AD$7:$AD$494=$A105)*(INDIRECT($Q105,TRUE)=$O105),'1. Database - raw'!GE$7:GG$494)),"")</f>
        <v/>
      </c>
      <c r="HC105" s="96" t="str">
        <f t="array" aca="1" ref="HC105" ca="1">IFERROR(_xlfn.STDEV.S(IF(('1. Database - raw'!GE$7:GG$494&gt;0)*('1. Database - raw'!$AD$7:$AD$494=$A105)*(INDIRECT($Q105,TRUE)=$O105),'1. Database - raw'!GE$7:GG$494)),"")</f>
        <v/>
      </c>
      <c r="HD105" s="60" t="str">
        <f t="array" aca="1" ref="HD105" ca="1">IFERROR(IF(COUNT(IF(('1. Database - raw'!GE$7:GG$494&gt;0)*('1. Database - raw'!$AD$7:$AD$494=$A105)*(INDIRECT($Q105,TRUE)=$O105),'1. Database - raw'!GE$7:GG$494))&gt;0,COUNT(IF(('1. Database - raw'!GE$7:GG$494&gt;0)*('1. Database - raw'!$AD$7:$AD$494=$A105)*(INDIRECT($Q105,TRUE)=$O105),'1. Database - raw'!GE$7:GG$494)),""),"")</f>
        <v/>
      </c>
      <c r="HE105" s="61" t="str">
        <f t="shared" ca="1" si="274"/>
        <v/>
      </c>
      <c r="HF105" s="58" t="str">
        <f t="shared" ca="1" si="275"/>
        <v/>
      </c>
      <c r="HG105" s="58" t="str">
        <f t="shared" ca="1" si="276"/>
        <v/>
      </c>
      <c r="HH105" s="58" t="str">
        <f t="array" aca="1" ref="HH105" ca="1">IFERROR(AVERAGE(IF(('1. Database - raw'!GK$7:GM$494&gt;0)*('1. Database - raw'!$AD$7:$AD$494=$A105)*(INDIRECT($Q105,TRUE)=$O105),'1. Database - raw'!GK$7:GM$494)),"")</f>
        <v/>
      </c>
      <c r="HI105" s="96" t="str">
        <f t="array" aca="1" ref="HI105" ca="1">IFERROR(_xlfn.STDEV.S(IF(('1. Database - raw'!GK$7:GM$494&gt;0)*('1. Database - raw'!$AD$7:$AD$494=$A105)*(INDIRECT($Q105,TRUE)=$O105),'1. Database - raw'!GK$7:GM$494)),"")</f>
        <v/>
      </c>
      <c r="HJ105" s="60" t="str">
        <f t="array" aca="1" ref="HJ105" ca="1">IFERROR(IF(COUNT(IF(('1. Database - raw'!GK$7:GM$494&gt;0)*('1. Database - raw'!$AD$7:$AD$494=$A105)*(INDIRECT($Q105,TRUE)=$O105),'1. Database - raw'!GK$7:GM$494))&gt;0,COUNT(IF(('1. Database - raw'!GK$7:GM$494&gt;0)*('1. Database - raw'!$AD$7:$AD$494=$A105)*(INDIRECT($Q105,TRUE)=$O105),'1. Database - raw'!GK$7:GM$494)),""),"")</f>
        <v/>
      </c>
      <c r="HK105" s="61" t="str">
        <f t="shared" ca="1" si="277"/>
        <v/>
      </c>
      <c r="HL105" s="58" t="str">
        <f t="shared" ca="1" si="278"/>
        <v/>
      </c>
      <c r="HM105" s="58" t="str">
        <f t="shared" ca="1" si="279"/>
        <v/>
      </c>
      <c r="HN105" s="58" t="str">
        <f t="array" aca="1" ref="HN105" ca="1">IFERROR(AVERAGE(IF(('1. Database - raw'!GQ$7:GS$494&gt;0)*('1. Database - raw'!$AD$7:$AD$494=$A105)*(INDIRECT($Q105,TRUE)=$O105),'1. Database - raw'!GQ$7:GS$494)),"")</f>
        <v/>
      </c>
      <c r="HO105" s="96" t="str">
        <f t="array" aca="1" ref="HO105" ca="1">IFERROR(_xlfn.STDEV.S(IF(('1. Database - raw'!GQ$7:GS$494&gt;0)*('1. Database - raw'!$AD$7:$AD$494=$A105)*(INDIRECT($Q105,TRUE)=$O105),'1. Database - raw'!GQ$7:GS$494)),"")</f>
        <v/>
      </c>
      <c r="HP105" s="60" t="str">
        <f t="array" aca="1" ref="HP105" ca="1">IFERROR(IF(COUNT(IF(('1. Database - raw'!GQ$7:GS$494&gt;0)*('1. Database - raw'!$AD$7:$AD$494=$A105)*(INDIRECT($Q105,TRUE)=$O105),'1. Database - raw'!GQ$7:GS$494))&gt;0,COUNT(IF(('1. Database - raw'!GQ$7:GS$494&gt;0)*('1. Database - raw'!$AD$7:$AD$494=$A105)*(INDIRECT($Q105,TRUE)=$O105),'1. Database - raw'!GQ$7:GS$494)),""),"")</f>
        <v/>
      </c>
      <c r="HQ105" s="61" t="str">
        <f t="shared" ca="1" si="280"/>
        <v/>
      </c>
      <c r="HR105" s="58" t="str">
        <f t="shared" ca="1" si="281"/>
        <v/>
      </c>
      <c r="HS105" s="58" t="str">
        <f t="shared" ca="1" si="282"/>
        <v/>
      </c>
      <c r="HT105" s="58" t="str">
        <f t="array" aca="1" ref="HT105" ca="1">IFERROR(AVERAGE(IF(('1. Database - raw'!GW$7:GY$494&gt;0)*('1. Database - raw'!$AD$7:$AD$494=$A105)*(INDIRECT($Q105,TRUE)=$O105),'1. Database - raw'!GW$7:GY$494)),"")</f>
        <v/>
      </c>
      <c r="HU105" s="96" t="str">
        <f t="array" aca="1" ref="HU105" ca="1">IFERROR(_xlfn.STDEV.S(IF(('1. Database - raw'!GW$7:GY$494&gt;0)*('1. Database - raw'!$AD$7:$AD$494=$A105)*(INDIRECT($Q105,TRUE)=$O105),'1. Database - raw'!GW$7:GY$494)),"")</f>
        <v/>
      </c>
      <c r="HV105" s="60" t="str">
        <f t="array" aca="1" ref="HV105" ca="1">IFERROR(IF(COUNT(IF(('1. Database - raw'!GW$7:GY$494&gt;0)*('1. Database - raw'!$AD$7:$AD$494=$A105)*(INDIRECT($Q105,TRUE)=$O105),'1. Database - raw'!GW$7:GY$494))&gt;0,COUNT(IF(('1. Database - raw'!GW$7:GY$494&gt;0)*('1. Database - raw'!$AD$7:$AD$494=$A105)*(INDIRECT($Q105,TRUE)=$O105),'1. Database - raw'!GW$7:GY$494)),""),"")</f>
        <v/>
      </c>
      <c r="HW105" s="61" t="str">
        <f t="shared" ca="1" si="283"/>
        <v/>
      </c>
      <c r="HX105" s="58" t="str">
        <f t="shared" ca="1" si="284"/>
        <v/>
      </c>
      <c r="HY105" s="58" t="str">
        <f t="shared" ca="1" si="285"/>
        <v/>
      </c>
      <c r="HZ105" s="58" t="str">
        <f t="array" aca="1" ref="HZ105" ca="1">IFERROR(AVERAGE(IF(('1. Database - raw'!HC$7:HE$494&gt;0)*('1. Database - raw'!$AD$7:$AD$494=$A105)*(INDIRECT($Q105,TRUE)=$O105),'1. Database - raw'!HC$7:HE$494)),"")</f>
        <v/>
      </c>
      <c r="IA105" s="96" t="str">
        <f t="array" aca="1" ref="IA105" ca="1">IFERROR(_xlfn.STDEV.S(IF(('1. Database - raw'!HC$7:HE$494&gt;0)*('1. Database - raw'!$AD$7:$AD$494=$A105)*(INDIRECT($Q105,TRUE)=$O105),'1. Database - raw'!HC$7:HE$494)),"")</f>
        <v/>
      </c>
      <c r="IB105" s="60" t="str">
        <f t="array" aca="1" ref="IB105" ca="1">IFERROR(IF(COUNT(IF(('1. Database - raw'!HC$7:HE$494&gt;0)*('1. Database - raw'!$AD$7:$AD$494=$A105)*(INDIRECT($Q105,TRUE)=$O105),'1. Database - raw'!HC$7:HE$494))&gt;0,COUNT(IF(('1. Database - raw'!HC$7:HE$494&gt;0)*('1. Database - raw'!$AD$7:$AD$494=$A105)*(INDIRECT($Q105,TRUE)=$O105),'1. Database - raw'!HC$7:HE$494)),""),"")</f>
        <v/>
      </c>
      <c r="IC105" s="61" t="str">
        <f t="shared" ca="1" si="286"/>
        <v/>
      </c>
      <c r="ID105" s="58" t="str">
        <f t="shared" ca="1" si="287"/>
        <v/>
      </c>
      <c r="IE105" s="58" t="str">
        <f t="shared" ca="1" si="288"/>
        <v/>
      </c>
      <c r="IF105" s="58" t="str">
        <f t="array" aca="1" ref="IF105" ca="1">IFERROR(AVERAGE(IF(('1. Database - raw'!HI$7:HK$494&gt;0)*('1. Database - raw'!$AD$7:$AD$494=$A105)*(INDIRECT($Q105,TRUE)=$O105),'1. Database - raw'!HI$7:HK$494)),"")</f>
        <v/>
      </c>
      <c r="IG105" s="96" t="str">
        <f t="array" aca="1" ref="IG105" ca="1">IFERROR(_xlfn.STDEV.S(IF(('1. Database - raw'!HI$7:HK$494&gt;0)*('1. Database - raw'!$AD$7:$AD$494=$A105)*(INDIRECT($Q105,TRUE)=$O105),'1. Database - raw'!HI$7:HK$494)),"")</f>
        <v/>
      </c>
      <c r="IH105" s="60" t="str">
        <f t="array" aca="1" ref="IH105" ca="1">IFERROR(IF(COUNT(IF(('1. Database - raw'!HI$7:HK$494&gt;0)*('1. Database - raw'!$AD$7:$AD$494=$A105)*(INDIRECT($Q105,TRUE)=$O105),'1. Database - raw'!HI$7:HK$494))&gt;0,COUNT(IF(('1. Database - raw'!HI$7:HK$494&gt;0)*('1. Database - raw'!$AD$7:$AD$494=$A105)*(INDIRECT($Q105,TRUE)=$O105),'1. Database - raw'!HI$7:HK$494)),""),"")</f>
        <v/>
      </c>
      <c r="II105" s="61" t="str">
        <f t="shared" ca="1" si="289"/>
        <v/>
      </c>
      <c r="IJ105" s="58" t="str">
        <f t="shared" ca="1" si="290"/>
        <v/>
      </c>
      <c r="IK105" s="58" t="str">
        <f t="shared" ca="1" si="291"/>
        <v/>
      </c>
      <c r="IL105" s="58" t="str">
        <f t="array" aca="1" ref="IL105" ca="1">IFERROR(AVERAGE(IF(('1. Database - raw'!HO$7:HQ$494&gt;0)*('1. Database - raw'!$AD$7:$AD$494=$A105)*(INDIRECT($Q105,TRUE)=$O105),'1. Database - raw'!HO$7:HQ$494)),"")</f>
        <v/>
      </c>
      <c r="IM105" s="96" t="str">
        <f t="array" aca="1" ref="IM105" ca="1">IFERROR(_xlfn.STDEV.S(IF(('1. Database - raw'!HO$7:HQ$494&gt;0)*('1. Database - raw'!$AD$7:$AD$494=$A105)*(INDIRECT($Q105,TRUE)=$O105),'1. Database - raw'!HO$7:HQ$494)),"")</f>
        <v/>
      </c>
      <c r="IN105" s="60" t="str">
        <f t="array" aca="1" ref="IN105" ca="1">IFERROR(IF(COUNT(IF(('1. Database - raw'!HO$7:HQ$494&gt;0)*('1. Database - raw'!$AD$7:$AD$494=$A105)*(INDIRECT($Q105,TRUE)=$O105),'1. Database - raw'!HO$7:HQ$494))&gt;0,COUNT(IF(('1. Database - raw'!HO$7:HQ$494&gt;0)*('1. Database - raw'!$AD$7:$AD$494=$A105)*(INDIRECT($Q105,TRUE)=$O105),'1. Database - raw'!HO$7:HQ$494)),""),"")</f>
        <v/>
      </c>
      <c r="IO105" s="61" t="str">
        <f t="shared" ca="1" si="292"/>
        <v/>
      </c>
      <c r="IP105" s="58" t="str">
        <f t="shared" ca="1" si="293"/>
        <v/>
      </c>
      <c r="IQ105" s="58" t="str">
        <f t="shared" ca="1" si="294"/>
        <v/>
      </c>
      <c r="IR105" s="58" t="str">
        <f t="array" aca="1" ref="IR105" ca="1">IFERROR(AVERAGE(IF(('1. Database - raw'!HU$7:HW$494&gt;0)*('1. Database - raw'!$AD$7:$AD$494=$A105)*(INDIRECT($Q105,TRUE)=$O105),'1. Database - raw'!HU$7:HW$494)),"")</f>
        <v/>
      </c>
      <c r="IS105" s="96" t="str">
        <f t="array" aca="1" ref="IS105" ca="1">IFERROR(_xlfn.STDEV.S(IF(('1. Database - raw'!HU$7:HW$494&gt;0)*('1. Database - raw'!$AD$7:$AD$494=$A105)*(INDIRECT($Q105,TRUE)=$O105),'1. Database - raw'!HU$7:HW$494)),"")</f>
        <v/>
      </c>
      <c r="IT105" s="60" t="str">
        <f t="array" aca="1" ref="IT105" ca="1">IFERROR(IF(COUNT(IF(('1. Database - raw'!HU$7:HW$494&gt;0)*('1. Database - raw'!$AD$7:$AD$494=$A105)*(INDIRECT($Q105,TRUE)=$O105),'1. Database - raw'!HU$7:HW$494))&gt;0,COUNT(IF(('1. Database - raw'!HU$7:HW$494&gt;0)*('1. Database - raw'!$AD$7:$AD$494=$A105)*(INDIRECT($Q105,TRUE)=$O105),'1. Database - raw'!HU$7:HW$494)),""),"")</f>
        <v/>
      </c>
      <c r="IU105" s="61" t="str">
        <f t="shared" ca="1" si="295"/>
        <v/>
      </c>
      <c r="IV105" s="58" t="str">
        <f t="shared" ca="1" si="296"/>
        <v/>
      </c>
      <c r="IW105" s="58" t="str">
        <f t="shared" ca="1" si="297"/>
        <v/>
      </c>
      <c r="IX105" s="58" t="str">
        <f t="array" aca="1" ref="IX105" ca="1">IFERROR(AVERAGE(IF(('1. Database - raw'!IA$7:IC$494&gt;0)*('1. Database - raw'!$AD$7:$AD$494=$A105)*(INDIRECT($Q105,TRUE)=$O105),'1. Database - raw'!IA$7:IC$494)),"")</f>
        <v/>
      </c>
      <c r="IY105" s="96" t="str">
        <f t="array" aca="1" ref="IY105" ca="1">IFERROR(_xlfn.STDEV.S(IF(('1. Database - raw'!IA$7:IC$494&gt;0)*('1. Database - raw'!$AD$7:$AD$494=$A105)*(INDIRECT($Q105,TRUE)=$O105),'1. Database - raw'!IA$7:IC$494)),"")</f>
        <v/>
      </c>
      <c r="IZ105" s="60" t="str">
        <f t="array" aca="1" ref="IZ105" ca="1">IFERROR(IF(COUNT(IF(('1. Database - raw'!IA$7:IC$494&gt;0)*('1. Database - raw'!$AD$7:$AD$494=$A105)*(INDIRECT($Q105,TRUE)=$O105),'1. Database - raw'!IA$7:IC$494))&gt;0,COUNT(IF(('1. Database - raw'!IA$7:IC$494&gt;0)*('1. Database - raw'!$AD$7:$AD$494=$A105)*(INDIRECT($Q105,TRUE)=$O105),'1. Database - raw'!IA$7:IC$494)),""),"")</f>
        <v/>
      </c>
      <c r="JA105" s="61" t="str">
        <f t="shared" ca="1" si="298"/>
        <v/>
      </c>
      <c r="JB105" s="58" t="str">
        <f t="shared" ca="1" si="299"/>
        <v/>
      </c>
      <c r="JC105" s="58" t="str">
        <f t="shared" ca="1" si="300"/>
        <v/>
      </c>
      <c r="JD105" s="58" t="str">
        <f t="array" aca="1" ref="JD105" ca="1">IFERROR(AVERAGE(IF(('1. Database - raw'!IG$7:II$494&gt;0)*('1. Database - raw'!$AD$7:$AD$494=$A105)*(INDIRECT($Q105,TRUE)=$O105),'1. Database - raw'!IG$7:II$494)),"")</f>
        <v/>
      </c>
      <c r="JE105" s="96" t="str">
        <f t="array" aca="1" ref="JE105" ca="1">IFERROR(_xlfn.STDEV.S(IF(('1. Database - raw'!IG$7:II$494&gt;0)*('1. Database - raw'!$AD$7:$AD$494=$A105)*(INDIRECT($Q105,TRUE)=$O105),'1. Database - raw'!IG$7:II$494)),"")</f>
        <v/>
      </c>
      <c r="JF105" s="60" t="str">
        <f t="array" aca="1" ref="JF105" ca="1">IFERROR(IF(COUNT(IF(('1. Database - raw'!IG$7:II$494&gt;0)*('1. Database - raw'!$AD$7:$AD$494=$A105)*(INDIRECT($Q105,TRUE)=$O105),'1. Database - raw'!IG$7:II$494))&gt;0,COUNT(IF(('1. Database - raw'!IG$7:II$494&gt;0)*('1. Database - raw'!$AD$7:$AD$494=$A105)*(INDIRECT($Q105,TRUE)=$O105),'1. Database - raw'!IG$7:II$494)),""),"")</f>
        <v/>
      </c>
      <c r="JG105" s="149" t="str">
        <f t="shared" ca="1" si="301"/>
        <v/>
      </c>
      <c r="JH105" s="150" t="str">
        <f t="shared" ca="1" si="302"/>
        <v/>
      </c>
      <c r="JI105" s="150" t="str">
        <f t="shared" ca="1" si="303"/>
        <v/>
      </c>
      <c r="JJ105" s="150" t="str">
        <f t="array" aca="1" ref="JJ105" ca="1">IFERROR(AVERAGE(IF(('1. Database - raw'!IM$7:IO$494&gt;0)*('1. Database - raw'!$AD$7:$AD$494=$A105)*(INDIRECT($Q105,TRUE)=$O105),'1. Database - raw'!IM$7:IO$494)),"")</f>
        <v/>
      </c>
      <c r="JK105" s="279" t="str">
        <f t="array" aca="1" ref="JK105" ca="1">IFERROR(_xlfn.STDEV.S(IF(('1. Database - raw'!IM$7:IO$494&gt;0)*('1. Database - raw'!$AD$7:$AD$494=$A105)*(INDIRECT($Q105,TRUE)=$O105),'1. Database - raw'!IM$7:IO$494)),"")</f>
        <v/>
      </c>
      <c r="JL105" s="60" t="str">
        <f t="array" aca="1" ref="JL105" ca="1">IFERROR(IF(COUNT(IF(('1. Database - raw'!IM$7:IO$494&gt;0)*('1. Database - raw'!$AD$7:$AD$494=$A105)*(INDIRECT($Q105,TRUE)=$O105),'1. Database - raw'!IM$7:IO$494))&gt;0,COUNT(IF(('1. Database - raw'!IM$7:IO$494&gt;0)*('1. Database - raw'!$AD$7:$AD$494=$A105)*(INDIRECT($Q105,TRUE)=$O105),'1. Database - raw'!IM$7:IO$494)),""),"")</f>
        <v/>
      </c>
      <c r="JM105" s="149" t="str">
        <f t="shared" ca="1" si="304"/>
        <v/>
      </c>
      <c r="JN105" s="150" t="str">
        <f t="shared" ca="1" si="305"/>
        <v/>
      </c>
      <c r="JO105" s="150" t="str">
        <f t="shared" ca="1" si="306"/>
        <v/>
      </c>
      <c r="JP105" s="150" t="str">
        <f t="array" aca="1" ref="JP105" ca="1">IFERROR(AVERAGE(IF(('1. Database - raw'!IS$7:IU$494&gt;0)*('1. Database - raw'!$AD$7:$AD$494=$A105)*(INDIRECT($Q105,TRUE)=$O105),'1. Database - raw'!IS$7:IU$494)),"")</f>
        <v/>
      </c>
      <c r="JQ105" s="279" t="str">
        <f t="array" aca="1" ref="JQ105" ca="1">IFERROR(_xlfn.STDEV.S(IF(('1. Database - raw'!IS$7:IU$494&gt;0)*('1. Database - raw'!$AD$7:$AD$494=$A105)*(INDIRECT($Q105,TRUE)=$O105),'1. Database - raw'!IS$7:IU$494)),"")</f>
        <v/>
      </c>
      <c r="JR105" s="60" t="str">
        <f t="array" aca="1" ref="JR105" ca="1">IFERROR(IF(COUNT(IF(('1. Database - raw'!IS$7:IU$494&gt;0)*('1. Database - raw'!$AD$7:$AD$494=$A105)*(INDIRECT($Q105,TRUE)=$O105),'1. Database - raw'!IS$7:IU$494))&gt;0,COUNT(IF(('1. Database - raw'!IS$7:IU$494&gt;0)*('1. Database - raw'!$AD$7:$AD$494=$A105)*(INDIRECT($Q105,TRUE)=$O105),'1. Database - raw'!IS$7:IU$494)),""),"")</f>
        <v/>
      </c>
      <c r="JS105" s="149" t="str">
        <f t="shared" ca="1" si="307"/>
        <v/>
      </c>
      <c r="JT105" s="150" t="str">
        <f t="shared" ca="1" si="308"/>
        <v/>
      </c>
      <c r="JU105" s="150" t="str">
        <f t="shared" ca="1" si="309"/>
        <v/>
      </c>
      <c r="JV105" s="150" t="str">
        <f t="array" aca="1" ref="JV105" ca="1">IFERROR(AVERAGE(IF(('1. Database - raw'!IY$7:JA$494&gt;0)*('1. Database - raw'!$AD$7:$AD$494=$A105)*(INDIRECT($Q105,TRUE)=$O105),'1. Database - raw'!IY$7:JA$494)),"")</f>
        <v/>
      </c>
      <c r="JW105" s="279" t="str">
        <f t="array" aca="1" ref="JW105" ca="1">IFERROR(_xlfn.STDEV.S(IF(('1. Database - raw'!IY$7:JA$494&gt;0)*('1. Database - raw'!$AD$7:$AD$494=$A105)*(INDIRECT($Q105,TRUE)=$O105),'1. Database - raw'!IY$7:JA$494)),"")</f>
        <v/>
      </c>
      <c r="JX105" s="60" t="str">
        <f t="array" aca="1" ref="JX105" ca="1">IFERROR(IF(COUNT(IF(('1. Database - raw'!IY$7:JA$494&gt;0)*('1. Database - raw'!$AD$7:$AD$494=$A105)*(INDIRECT($Q105,TRUE)=$O105),'1. Database - raw'!IY$7:JA$494))&gt;0,COUNT(IF(('1. Database - raw'!IY$7:JA$494&gt;0)*('1. Database - raw'!$AD$7:$AD$494=$A105)*(INDIRECT($Q105,TRUE)=$O105),'1. Database - raw'!IY$7:JA$494)),""),"")</f>
        <v/>
      </c>
      <c r="JY105" s="149" t="str">
        <f t="shared" ca="1" si="310"/>
        <v/>
      </c>
      <c r="JZ105" s="150" t="str">
        <f t="shared" ca="1" si="311"/>
        <v/>
      </c>
      <c r="KA105" s="150" t="str">
        <f t="shared" ca="1" si="312"/>
        <v/>
      </c>
      <c r="KB105" s="150" t="str">
        <f t="array" aca="1" ref="KB105" ca="1">IFERROR(AVERAGE(IF(('1. Database - raw'!JE$7:JG$494&gt;0)*('1. Database - raw'!$AD$7:$AD$494=$A105)*(INDIRECT($Q105,TRUE)=$O105),'1. Database - raw'!JE$7:JG$494)),"")</f>
        <v/>
      </c>
      <c r="KC105" s="279" t="str">
        <f t="array" aca="1" ref="KC105" ca="1">IFERROR(_xlfn.STDEV.S(IF(('1. Database - raw'!JE$7:JG$494&gt;0)*('1. Database - raw'!$AD$7:$AD$494=$A105)*(INDIRECT($Q105,TRUE)=$O105),'1. Database - raw'!JE$7:JG$494)),"")</f>
        <v/>
      </c>
      <c r="KD105" s="60" t="str">
        <f t="array" aca="1" ref="KD105" ca="1">IFERROR(IF(COUNT(IF(('1. Database - raw'!JE$7:JG$494&gt;0)*('1. Database - raw'!$AD$7:$AD$494=$A105)*(INDIRECT($Q105,TRUE)=$O105),'1. Database - raw'!JE$7:JG$494))&gt;0,COUNT(IF(('1. Database - raw'!JE$7:JG$494&gt;0)*('1. Database - raw'!$AD$7:$AD$494=$A105)*(INDIRECT($Q105,TRUE)=$O105),'1. Database - raw'!JE$7:JG$494)),""),"")</f>
        <v/>
      </c>
      <c r="KE105" s="149" t="str">
        <f t="shared" ca="1" si="313"/>
        <v/>
      </c>
      <c r="KF105" s="150" t="str">
        <f t="shared" ca="1" si="314"/>
        <v/>
      </c>
      <c r="KG105" s="150" t="str">
        <f t="shared" ca="1" si="315"/>
        <v/>
      </c>
      <c r="KH105" s="150" t="str">
        <f t="array" aca="1" ref="KH105" ca="1">IFERROR(AVERAGE(IF(('1. Database - raw'!JK$7:JM$494&gt;0)*('1. Database - raw'!$AD$7:$AD$494=$A105)*(INDIRECT($Q105,TRUE)=$O105),'1. Database - raw'!JK$7:JM$494)),"")</f>
        <v/>
      </c>
      <c r="KI105" s="279" t="str">
        <f t="array" aca="1" ref="KI105" ca="1">IFERROR(_xlfn.STDEV.S(IF(('1. Database - raw'!JK$7:JM$494&gt;0)*('1. Database - raw'!$AD$7:$AD$494=$A105)*(INDIRECT($Q105,TRUE)=$O105),'1. Database - raw'!JK$7:JM$494)),"")</f>
        <v/>
      </c>
      <c r="KJ105" s="60" t="str">
        <f t="array" aca="1" ref="KJ105" ca="1">IFERROR(IF(COUNT(IF(('1. Database - raw'!JK$7:JM$494&gt;0)*('1. Database - raw'!$AD$7:$AD$494=$A105)*(INDIRECT($Q105,TRUE)=$O105),'1. Database - raw'!JK$7:JM$494))&gt;0,COUNT(IF(('1. Database - raw'!JK$7:JM$494&gt;0)*('1. Database - raw'!$AD$7:$AD$494=$A105)*(INDIRECT($Q105,TRUE)=$O105),'1. Database - raw'!JK$7:JM$494)),""),"")</f>
        <v/>
      </c>
      <c r="KK105" s="149" t="str">
        <f t="shared" ca="1" si="316"/>
        <v/>
      </c>
      <c r="KL105" s="150" t="str">
        <f t="shared" ca="1" si="317"/>
        <v/>
      </c>
      <c r="KM105" s="150" t="str">
        <f t="shared" ca="1" si="318"/>
        <v/>
      </c>
      <c r="KN105" s="150" t="str">
        <f t="array" aca="1" ref="KN105" ca="1">IFERROR(AVERAGE(IF(('1. Database - raw'!JQ$7:JS$494&gt;0)*('1. Database - raw'!$AD$7:$AD$494=$A105)*(INDIRECT($Q105,TRUE)=$O105),'1. Database - raw'!JQ$7:JS$494)),"")</f>
        <v/>
      </c>
      <c r="KO105" s="279" t="str">
        <f t="array" aca="1" ref="KO105" ca="1">IFERROR(_xlfn.STDEV.S(IF(('1. Database - raw'!JQ$7:JS$494&gt;0)*('1. Database - raw'!$AD$7:$AD$494=$A105)*(INDIRECT($Q105,TRUE)=$O105),'1. Database - raw'!JQ$7:JS$494)),"")</f>
        <v/>
      </c>
      <c r="KP105" s="60" t="str">
        <f t="array" aca="1" ref="KP105" ca="1">IFERROR(IF(COUNT(IF(('1. Database - raw'!JQ$7:JS$494&gt;0)*('1. Database - raw'!$AD$7:$AD$494=$A105)*(INDIRECT($Q105,TRUE)=$O105),'1. Database - raw'!JQ$7:JS$494))&gt;0,COUNT(IF(('1. Database - raw'!JQ$7:JS$494&gt;0)*('1. Database - raw'!$AD$7:$AD$494=$A105)*(INDIRECT($Q105,TRUE)=$O105),'1. Database - raw'!JQ$7:JS$494)),""),"")</f>
        <v/>
      </c>
      <c r="KQ105" s="149" t="str">
        <f t="shared" ca="1" si="319"/>
        <v/>
      </c>
      <c r="KR105" s="150" t="str">
        <f t="shared" ca="1" si="320"/>
        <v/>
      </c>
      <c r="KS105" s="150" t="str">
        <f t="shared" ca="1" si="321"/>
        <v/>
      </c>
      <c r="KT105" s="150" t="str">
        <f t="array" aca="1" ref="KT105" ca="1">IFERROR(AVERAGE(IF(('1. Database - raw'!JW$7:JY$494&gt;0)*('1. Database - raw'!$AD$7:$AD$494=$A105)*(INDIRECT($Q105,TRUE)=$O105),'1. Database - raw'!JW$7:JY$494)),"")</f>
        <v/>
      </c>
      <c r="KU105" s="279" t="str">
        <f t="array" aca="1" ref="KU105" ca="1">IFERROR(_xlfn.STDEV.S(IF(('1. Database - raw'!JW$7:JY$494&gt;0)*('1. Database - raw'!$AD$7:$AD$494=$A105)*(INDIRECT($Q105,TRUE)=$O105),'1. Database - raw'!JW$7:JY$494)),"")</f>
        <v/>
      </c>
      <c r="KV105" s="60" t="str">
        <f t="array" aca="1" ref="KV105" ca="1">IFERROR(IF(COUNT(IF(('1. Database - raw'!JW$7:JY$494&gt;0)*('1. Database - raw'!$AD$7:$AD$494=$A105)*(INDIRECT($Q105,TRUE)=$O105),'1. Database - raw'!JW$7:JY$494))&gt;0,COUNT(IF(('1. Database - raw'!JW$7:JY$494&gt;0)*('1. Database - raw'!$AD$7:$AD$494=$A105)*(INDIRECT($Q105,TRUE)=$O105),'1. Database - raw'!JW$7:JY$494)),""),"")</f>
        <v/>
      </c>
      <c r="KW105" s="149" t="str">
        <f t="shared" ca="1" si="322"/>
        <v/>
      </c>
      <c r="KX105" s="150" t="str">
        <f t="shared" ca="1" si="323"/>
        <v/>
      </c>
      <c r="KY105" s="150" t="str">
        <f t="shared" ca="1" si="324"/>
        <v/>
      </c>
      <c r="KZ105" s="150" t="str">
        <f t="array" aca="1" ref="KZ105" ca="1">IFERROR(AVERAGE(IF(('1. Database - raw'!KC$7:KE$494&gt;0)*('1. Database - raw'!$AD$7:$AD$494=$A105)*(INDIRECT($Q105,TRUE)=$O105),'1. Database - raw'!KC$7:KE$494)),"")</f>
        <v/>
      </c>
      <c r="LA105" s="279" t="str">
        <f t="array" aca="1" ref="LA105" ca="1">IFERROR(_xlfn.STDEV.S(IF(('1. Database - raw'!KC$7:KE$494&gt;0)*('1. Database - raw'!$AD$7:$AD$494=$A105)*(INDIRECT($Q105,TRUE)=$O105),'1. Database - raw'!KC$7:KE$494)),"")</f>
        <v/>
      </c>
      <c r="LB105" s="60" t="str">
        <f t="array" aca="1" ref="LB105" ca="1">IFERROR(IF(COUNT(IF(('1. Database - raw'!KC$7:KE$494&gt;0)*('1. Database - raw'!$AD$7:$AD$494=$A105)*(INDIRECT($Q105,TRUE)=$O105),'1. Database - raw'!KC$7:KE$494))&gt;0,COUNT(IF(('1. Database - raw'!KC$7:KE$494&gt;0)*('1. Database - raw'!$AD$7:$AD$494=$A105)*(INDIRECT($Q105,TRUE)=$O105),'1. Database - raw'!KC$7:KE$494)),""),"")</f>
        <v/>
      </c>
      <c r="LC105" s="149" t="str">
        <f t="shared" ca="1" si="325"/>
        <v/>
      </c>
      <c r="LD105" s="150" t="str">
        <f t="shared" ca="1" si="326"/>
        <v/>
      </c>
      <c r="LE105" s="150" t="str">
        <f t="shared" ca="1" si="327"/>
        <v/>
      </c>
      <c r="LF105" s="150" t="str">
        <f t="array" aca="1" ref="LF105" ca="1">IFERROR(AVERAGE(IF(('1. Database - raw'!KI$7:KK$494&gt;0)*('1. Database - raw'!$AD$7:$AD$494=$A105)*(INDIRECT($Q105,TRUE)=$O105),'1. Database - raw'!KI$7:KK$494)),"")</f>
        <v/>
      </c>
      <c r="LG105" s="279" t="str">
        <f t="array" aca="1" ref="LG105" ca="1">IFERROR(_xlfn.STDEV.S(IF(('1. Database - raw'!KI$7:KK$494&gt;0)*('1. Database - raw'!$AD$7:$AD$494=$A105)*(INDIRECT($Q105,TRUE)=$O105),'1. Database - raw'!KI$7:KK$494)),"")</f>
        <v/>
      </c>
      <c r="LH105" s="60" t="str">
        <f t="array" aca="1" ref="LH105" ca="1">IFERROR(IF(COUNT(IF(('1. Database - raw'!KI$7:KK$494&gt;0)*('1. Database - raw'!$AD$7:$AD$494=$A105)*(INDIRECT($Q105,TRUE)=$O105),'1. Database - raw'!KI$7:KK$494))&gt;0,COUNT(IF(('1. Database - raw'!KI$7:KK$494&gt;0)*('1. Database - raw'!$AD$7:$AD$494=$A105)*(INDIRECT($Q105,TRUE)=$O105),'1. Database - raw'!KI$7:KK$494)),""),"")</f>
        <v/>
      </c>
      <c r="LI105" s="149" t="str">
        <f t="shared" ca="1" si="328"/>
        <v/>
      </c>
      <c r="LJ105" s="150" t="str">
        <f t="shared" ca="1" si="329"/>
        <v/>
      </c>
      <c r="LK105" s="150" t="str">
        <f t="shared" ca="1" si="330"/>
        <v/>
      </c>
      <c r="LL105" s="150" t="str">
        <f t="array" aca="1" ref="LL105" ca="1">IFERROR(AVERAGE(IF(('1. Database - raw'!KO$7:KQ$494&gt;0)*('1. Database - raw'!$AD$7:$AD$494=$A105)*(INDIRECT($Q105,TRUE)=$O105),'1. Database - raw'!KO$7:KQ$494)),"")</f>
        <v/>
      </c>
      <c r="LM105" s="279" t="str">
        <f t="array" aca="1" ref="LM105" ca="1">IFERROR(_xlfn.STDEV.S(IF(('1. Database - raw'!KO$7:KQ$494&gt;0)*('1. Database - raw'!$AD$7:$AD$494=$A105)*(INDIRECT($Q105,TRUE)=$O105),'1. Database - raw'!KO$7:KQ$494)),"")</f>
        <v/>
      </c>
      <c r="LN105" s="60" t="str">
        <f t="array" aca="1" ref="LN105" ca="1">IFERROR(IF(COUNT(IF(('1. Database - raw'!KO$7:KQ$494&gt;0)*('1. Database - raw'!$AD$7:$AD$494=$A105)*(INDIRECT($Q105,TRUE)=$O105),'1. Database - raw'!KO$7:KQ$494))&gt;0,COUNT(IF(('1. Database - raw'!KO$7:KQ$494&gt;0)*('1. Database - raw'!$AD$7:$AD$494=$A105)*(INDIRECT($Q105,TRUE)=$O105),'1. Database - raw'!KO$7:KQ$494)),""),"")</f>
        <v/>
      </c>
      <c r="LO105" s="149" t="str">
        <f t="shared" ca="1" si="331"/>
        <v/>
      </c>
      <c r="LP105" s="150" t="str">
        <f t="shared" ca="1" si="332"/>
        <v/>
      </c>
      <c r="LQ105" s="150" t="str">
        <f t="shared" ca="1" si="333"/>
        <v/>
      </c>
      <c r="LR105" s="150" t="str">
        <f t="array" aca="1" ref="LR105" ca="1">IFERROR(AVERAGE(IF(('1. Database - raw'!KU$7:KW$494&gt;0)*('1. Database - raw'!$AD$7:$AD$494=$A105)*(INDIRECT($Q105,TRUE)=$O105),'1. Database - raw'!KU$7:KW$494)),"")</f>
        <v/>
      </c>
      <c r="LS105" s="279" t="str">
        <f t="array" aca="1" ref="LS105" ca="1">IFERROR(_xlfn.STDEV.S(IF(('1. Database - raw'!KU$7:KW$494&gt;0)*('1. Database - raw'!$AD$7:$AD$494=$A105)*(INDIRECT($Q105,TRUE)=$O105),'1. Database - raw'!KU$7:KW$494)),"")</f>
        <v/>
      </c>
      <c r="LT105" s="60" t="str">
        <f t="array" aca="1" ref="LT105" ca="1">IFERROR(IF(COUNT(IF(('1. Database - raw'!KU$7:KW$494&gt;0)*('1. Database - raw'!$AD$7:$AD$494=$A105)*(INDIRECT($Q105,TRUE)=$O105),'1. Database - raw'!KU$7:KW$494))&gt;0,COUNT(IF(('1. Database - raw'!KU$7:KW$494&gt;0)*('1. Database - raw'!$AD$7:$AD$494=$A105)*(INDIRECT($Q105,TRUE)=$O105),'1. Database - raw'!KU$7:KW$494)),""),"")</f>
        <v/>
      </c>
      <c r="LU105" s="149" t="str">
        <f t="shared" ca="1" si="334"/>
        <v/>
      </c>
      <c r="LV105" s="150" t="str">
        <f t="shared" ca="1" si="335"/>
        <v/>
      </c>
      <c r="LW105" s="150" t="str">
        <f t="shared" ca="1" si="336"/>
        <v/>
      </c>
      <c r="LX105" s="150" t="str">
        <f t="array" aca="1" ref="LX105" ca="1">IFERROR(AVERAGE(IF(('1. Database - raw'!LA$7:LC$494&gt;0)*('1. Database - raw'!$AD$7:$AD$494=$A105)*(INDIRECT($Q105,TRUE)=$O105),'1. Database - raw'!LA$7:LC$494)),"")</f>
        <v/>
      </c>
      <c r="LY105" s="279" t="str">
        <f t="array" aca="1" ref="LY105" ca="1">IFERROR(_xlfn.STDEV.S(IF(('1. Database - raw'!LA$7:LC$494&gt;0)*('1. Database - raw'!$AD$7:$AD$494=$A105)*(INDIRECT($Q105,TRUE)=$O105),'1. Database - raw'!LA$7:LC$494)),"")</f>
        <v/>
      </c>
      <c r="LZ105" s="60" t="str">
        <f t="array" aca="1" ref="LZ105" ca="1">IFERROR(IF(COUNT(IF(('1. Database - raw'!LA$7:LC$494&gt;0)*('1. Database - raw'!$AD$7:$AD$494=$A105)*(INDIRECT($Q105,TRUE)=$O105),'1. Database - raw'!LA$7:LC$494))&gt;0,COUNT(IF(('1. Database - raw'!LA$7:LC$494&gt;0)*('1. Database - raw'!$AD$7:$AD$494=$A105)*(INDIRECT($Q105,TRUE)=$O105),'1. Database - raw'!LA$7:LC$494)),""),"")</f>
        <v/>
      </c>
      <c r="MA105" s="149" t="str">
        <f t="shared" ca="1" si="337"/>
        <v/>
      </c>
      <c r="MB105" s="150" t="str">
        <f t="shared" ca="1" si="338"/>
        <v/>
      </c>
      <c r="MC105" s="150" t="str">
        <f t="shared" ca="1" si="339"/>
        <v/>
      </c>
      <c r="MD105" s="150" t="str">
        <f t="array" aca="1" ref="MD105" ca="1">IFERROR(AVERAGE(IF(('1. Database - raw'!LG$7:LI$494&gt;0)*('1. Database - raw'!$AD$7:$AD$494=$A105)*(INDIRECT($Q105,TRUE)=$O105),'1. Database - raw'!LG$7:LI$494)),"")</f>
        <v/>
      </c>
      <c r="ME105" s="279" t="str">
        <f t="array" aca="1" ref="ME105" ca="1">IFERROR(_xlfn.STDEV.S(IF(('1. Database - raw'!LG$7:LI$494&gt;0)*('1. Database - raw'!$AD$7:$AD$494=$A105)*(INDIRECT($Q105,TRUE)=$O105),'1. Database - raw'!LG$7:LI$494)),"")</f>
        <v/>
      </c>
      <c r="MF105" s="60" t="str">
        <f t="array" aca="1" ref="MF105" ca="1">IFERROR(IF(COUNT(IF(('1. Database - raw'!LG$7:LI$494&gt;0)*('1. Database - raw'!$AD$7:$AD$494=$A105)*(INDIRECT($Q105,TRUE)=$O105),'1. Database - raw'!LG$7:LI$494))&gt;0,COUNT(IF(('1. Database - raw'!LG$7:LI$494&gt;0)*('1. Database - raw'!$AD$7:$AD$494=$A105)*(INDIRECT($Q105,TRUE)=$O105),'1. Database - raw'!LG$7:LI$494)),""),"")</f>
        <v/>
      </c>
      <c r="MG105" s="149" t="str">
        <f t="shared" ca="1" si="340"/>
        <v/>
      </c>
      <c r="MH105" s="150" t="str">
        <f t="shared" ca="1" si="341"/>
        <v/>
      </c>
      <c r="MI105" s="150" t="str">
        <f t="shared" ca="1" si="342"/>
        <v/>
      </c>
      <c r="MJ105" s="150" t="str">
        <f t="array" aca="1" ref="MJ105" ca="1">IFERROR(AVERAGE(IF(('1. Database - raw'!LM$7:LO$494&gt;0)*('1. Database - raw'!$AD$7:$AD$494=$A105)*(INDIRECT($Q105,TRUE)=$O105),'1. Database - raw'!LM$7:LO$494)),"")</f>
        <v/>
      </c>
      <c r="MK105" s="279" t="str">
        <f t="array" aca="1" ref="MK105" ca="1">IFERROR(_xlfn.STDEV.S(IF(('1. Database - raw'!LM$7:LO$494&gt;0)*('1. Database - raw'!$AD$7:$AD$494=$A105)*(INDIRECT($Q105,TRUE)=$O105),'1. Database - raw'!LM$7:LO$494)),"")</f>
        <v/>
      </c>
      <c r="ML105" s="60" t="str">
        <f t="array" aca="1" ref="ML105" ca="1">IFERROR(IF(COUNT(IF(('1. Database - raw'!LM$7:LO$494&gt;0)*('1. Database - raw'!$AD$7:$AD$494=$A105)*(INDIRECT($Q105,TRUE)=$O105),'1. Database - raw'!LM$7:LO$494))&gt;0,COUNT(IF(('1. Database - raw'!LM$7:LO$494&gt;0)*('1. Database - raw'!$AD$7:$AD$494=$A105)*(INDIRECT($Q105,TRUE)=$O105),'1. Database - raw'!LM$7:LO$494)),""),"")</f>
        <v/>
      </c>
      <c r="MM105" s="149" t="str">
        <f t="shared" ca="1" si="343"/>
        <v/>
      </c>
      <c r="MN105" s="150" t="str">
        <f t="shared" ca="1" si="344"/>
        <v/>
      </c>
      <c r="MO105" s="150" t="str">
        <f t="shared" ca="1" si="345"/>
        <v/>
      </c>
      <c r="MP105" s="150" t="str">
        <f t="array" aca="1" ref="MP105" ca="1">IFERROR(AVERAGE(IF(('1. Database - raw'!LS$7:LU$494&gt;0)*('1. Database - raw'!$AD$7:$AD$494=$A105)*(INDIRECT($Q105,TRUE)=$O105),'1. Database - raw'!LS$7:LU$494)),"")</f>
        <v/>
      </c>
      <c r="MQ105" s="279" t="str">
        <f t="array" aca="1" ref="MQ105" ca="1">IFERROR(_xlfn.STDEV.S(IF(('1. Database - raw'!LS$7:LU$494&gt;0)*('1. Database - raw'!$AD$7:$AD$494=$A105)*(INDIRECT($Q105,TRUE)=$O105),'1. Database - raw'!LS$7:LU$494)),"")</f>
        <v/>
      </c>
      <c r="MR105" s="60" t="str">
        <f t="array" aca="1" ref="MR105" ca="1">IFERROR(IF(COUNT(IF(('1. Database - raw'!LS$7:LU$494&gt;0)*('1. Database - raw'!$AD$7:$AD$494=$A105)*(INDIRECT($Q105,TRUE)=$O105),'1. Database - raw'!LS$7:LU$494))&gt;0,COUNT(IF(('1. Database - raw'!LS$7:LU$494&gt;0)*('1. Database - raw'!$AD$7:$AD$494=$A105)*(INDIRECT($Q105,TRUE)=$O105),'1. Database - raw'!LS$7:LU$494)),""),"")</f>
        <v/>
      </c>
      <c r="MS105" s="149" t="str">
        <f t="shared" ca="1" si="346"/>
        <v/>
      </c>
      <c r="MT105" s="150" t="str">
        <f t="shared" ca="1" si="347"/>
        <v/>
      </c>
      <c r="MU105" s="150" t="str">
        <f t="shared" ca="1" si="348"/>
        <v/>
      </c>
      <c r="MV105" s="150" t="str">
        <f t="array" aca="1" ref="MV105" ca="1">IFERROR(AVERAGE(IF(('1. Database - raw'!LY$7:MA$494&gt;0)*('1. Database - raw'!$AD$7:$AD$494=$A105)*(INDIRECT($Q105,TRUE)=$O105),'1. Database - raw'!LY$7:MA$494)),"")</f>
        <v/>
      </c>
      <c r="MW105" s="279" t="str">
        <f t="array" aca="1" ref="MW105" ca="1">IFERROR(_xlfn.STDEV.S(IF(('1. Database - raw'!LY$7:MA$494&gt;0)*('1. Database - raw'!$AD$7:$AD$494=$A105)*(INDIRECT($Q105,TRUE)=$O105),'1. Database - raw'!LY$7:MA$494)),"")</f>
        <v/>
      </c>
      <c r="MX105" s="60" t="str">
        <f t="array" aca="1" ref="MX105" ca="1">IFERROR(IF(COUNT(IF(('1. Database - raw'!LY$7:MA$494&gt;0)*('1. Database - raw'!$AD$7:$AD$494=$A105)*(INDIRECT($Q105,TRUE)=$O105),'1. Database - raw'!LY$7:MA$494))&gt;0,COUNT(IF(('1. Database - raw'!LY$7:MA$494&gt;0)*('1. Database - raw'!$AD$7:$AD$494=$A105)*(INDIRECT($Q105,TRUE)=$O105),'1. Database - raw'!LY$7:MA$494)),""),"")</f>
        <v/>
      </c>
      <c r="MY105" s="149" t="str">
        <f t="shared" ca="1" si="349"/>
        <v/>
      </c>
      <c r="MZ105" s="150" t="str">
        <f t="shared" ca="1" si="350"/>
        <v/>
      </c>
      <c r="NA105" s="150" t="str">
        <f t="shared" ca="1" si="351"/>
        <v/>
      </c>
      <c r="NB105" s="150" t="str">
        <f t="array" aca="1" ref="NB105" ca="1">IFERROR(AVERAGE(IF(('1. Database - raw'!ME$7:MG$494&gt;0)*('1. Database - raw'!$AD$7:$AD$494=$A105)*(INDIRECT($Q105,TRUE)=$O105),'1. Database - raw'!ME$7:MG$494)),"")</f>
        <v/>
      </c>
      <c r="NC105" s="279" t="str">
        <f t="array" aca="1" ref="NC105" ca="1">IFERROR(_xlfn.STDEV.S(IF(('1. Database - raw'!ME$7:MG$494&gt;0)*('1. Database - raw'!$AD$7:$AD$494=$A105)*(INDIRECT($Q105,TRUE)=$O105),'1. Database - raw'!ME$7:MG$494)),"")</f>
        <v/>
      </c>
      <c r="ND105" s="60" t="str">
        <f t="array" aca="1" ref="ND105" ca="1">IFERROR(IF(COUNT(IF(('1. Database - raw'!ME$7:MG$494&gt;0)*('1. Database - raw'!$AD$7:$AD$494=$A105)*(INDIRECT($Q105,TRUE)=$O105),'1. Database - raw'!ME$7:MG$494))&gt;0,COUNT(IF(('1. Database - raw'!ME$7:MG$494&gt;0)*('1. Database - raw'!$AD$7:$AD$494=$A105)*(INDIRECT($Q105,TRUE)=$O105),'1. Database - raw'!ME$7:MG$494)),""),"")</f>
        <v/>
      </c>
      <c r="NE105" s="149" t="str">
        <f t="shared" ca="1" si="352"/>
        <v/>
      </c>
      <c r="NF105" s="150" t="str">
        <f t="shared" ca="1" si="353"/>
        <v/>
      </c>
      <c r="NG105" s="150" t="str">
        <f t="shared" ca="1" si="354"/>
        <v/>
      </c>
      <c r="NH105" s="150" t="str">
        <f t="array" aca="1" ref="NH105" ca="1">IFERROR(AVERAGE(IF(('1. Database - raw'!MK$7:MM$494&gt;0)*('1. Database - raw'!$AD$7:$AD$494=$A105)*(INDIRECT($Q105,TRUE)=$O105),'1. Database - raw'!MK$7:MM$494)),"")</f>
        <v/>
      </c>
      <c r="NI105" s="279" t="str">
        <f t="array" aca="1" ref="NI105" ca="1">IFERROR(_xlfn.STDEV.S(IF(('1. Database - raw'!MK$7:MM$494&gt;0)*('1. Database - raw'!$AD$7:$AD$494=$A105)*(INDIRECT($Q105,TRUE)=$O105),'1. Database - raw'!MK$7:MM$494)),"")</f>
        <v/>
      </c>
      <c r="NJ105" s="60" t="str">
        <f t="array" aca="1" ref="NJ105" ca="1">IFERROR(IF(COUNT(IF(('1. Database - raw'!MK$7:MM$494&gt;0)*('1. Database - raw'!$AD$7:$AD$494=$A105)*(INDIRECT($Q105,TRUE)=$O105),'1. Database - raw'!MK$7:MM$494))&gt;0,COUNT(IF(('1. Database - raw'!MK$7:MM$494&gt;0)*('1. Database - raw'!$AD$7:$AD$494=$A105)*(INDIRECT($Q105,TRUE)=$O105),'1. Database - raw'!MK$7:MM$494)),""),"")</f>
        <v/>
      </c>
      <c r="NK105" s="149">
        <f t="shared" ca="1" si="355"/>
        <v>1.5310189255955968</v>
      </c>
      <c r="NL105" s="150">
        <f t="shared" ca="1" si="356"/>
        <v>2.8438924507224468</v>
      </c>
      <c r="NM105" s="150">
        <f t="shared" ca="1" si="357"/>
        <v>2.0866368070209318</v>
      </c>
      <c r="NN105" s="150">
        <f t="array" aca="1" ref="NN105" ca="1">IFERROR(AVERAGE(IF(('1. Database - raw'!MQ$7:MS$494&gt;0)*('1. Database - raw'!$AD$7:$AD$494=$A105)*(INDIRECT($Q105,TRUE)=$O105),'1. Database - raw'!MQ$7:MS$494)),"")</f>
        <v>2.20025</v>
      </c>
      <c r="NO105" s="279">
        <f t="array" aca="1" ref="NO105" ca="1">IFERROR(_xlfn.STDEV.S(IF(('1. Database - raw'!MQ$7:MS$494&gt;0)*('1. Database - raw'!$AD$7:$AD$494=$A105)*(INDIRECT($Q105,TRUE)=$O105),'1. Database - raw'!MQ$7:MS$494)),"")</f>
        <v>0.7358860271808414</v>
      </c>
      <c r="NP105" s="60">
        <f t="array" aca="1" ref="NP105" ca="1">IFERROR(IF(COUNT(IF(('1. Database - raw'!MQ$7:MS$494&gt;0)*('1. Database - raw'!$AD$7:$AD$494=$A105)*(INDIRECT($Q105,TRUE)=$O105),'1. Database - raw'!MQ$7:MS$494))&gt;0,COUNT(IF(('1. Database - raw'!MQ$7:MS$494&gt;0)*('1. Database - raw'!$AD$7:$AD$494=$A105)*(INDIRECT($Q105,TRUE)=$O105),'1. Database - raw'!MQ$7:MS$494)),""),"")</f>
        <v>2</v>
      </c>
      <c r="NQ105" s="149">
        <f t="shared" ca="1" si="358"/>
        <v>1.4284164110761721</v>
      </c>
      <c r="NR105" s="150">
        <f t="shared" ca="1" si="359"/>
        <v>3.8364522300508583</v>
      </c>
      <c r="NS105" s="150">
        <f t="shared" ca="1" si="360"/>
        <v>2.3409509447475449</v>
      </c>
      <c r="NT105" s="150">
        <f t="array" aca="1" ref="NT105" ca="1">IFERROR(AVERAGE(IF(('1. Database - raw'!MW$7:MY$494&gt;0)*('1. Database - raw'!$AD$7:$AD$494=$A105)*(INDIRECT($Q105,TRUE)=$O105),'1. Database - raw'!MW$7:MY$494)),"")</f>
        <v>2.6</v>
      </c>
      <c r="NU105" s="279">
        <f t="array" aca="1" ref="NU105" ca="1">IFERROR(_xlfn.STDEV.S(IF(('1. Database - raw'!MW$7:MY$494&gt;0)*('1. Database - raw'!$AD$7:$AD$494=$A105)*(INDIRECT($Q105,TRUE)=$O105),'1. Database - raw'!MW$7:MY$494)),"")</f>
        <v>1.256542876307847</v>
      </c>
      <c r="NV105" s="60">
        <f t="array" aca="1" ref="NV105" ca="1">IFERROR(IF(COUNT(IF(('1. Database - raw'!MW$7:MY$494&gt;0)*('1. Database - raw'!$AD$7:$AD$494=$A105)*(INDIRECT($Q105,TRUE)=$O105),'1. Database - raw'!MW$7:MY$494))&gt;0,COUNT(IF(('1. Database - raw'!MW$7:MY$494&gt;0)*('1. Database - raw'!$AD$7:$AD$494=$A105)*(INDIRECT($Q105,TRUE)=$O105),'1. Database - raw'!MW$7:MY$494)),""),"")</f>
        <v>3</v>
      </c>
      <c r="NW105" s="149">
        <f t="shared" ca="1" si="361"/>
        <v>1.1879879006892848</v>
      </c>
      <c r="NX105" s="150">
        <f t="shared" ca="1" si="362"/>
        <v>1.2124908029417125</v>
      </c>
      <c r="NY105" s="150">
        <f t="shared" ca="1" si="363"/>
        <v>1.2001768218024336</v>
      </c>
      <c r="NZ105" s="150">
        <f t="array" aca="1" ref="NZ105" ca="1">IFERROR(AVERAGE(IF(('1. Database - raw'!NC$7:NE$494&gt;0)*('1. Database - raw'!$AD$7:$AD$494=$A105)*(INDIRECT($Q105,TRUE)=$O105),'1. Database - raw'!NC$7:NE$494)),"")</f>
        <v>1.2033333333333334</v>
      </c>
      <c r="OA105" s="279">
        <f t="array" aca="1" ref="OA105" ca="1">IFERROR(_xlfn.STDEV.S(IF(('1. Database - raw'!NC$7:NE$494&gt;0)*('1. Database - raw'!$AD$7:$AD$494=$A105)*(INDIRECT($Q105,TRUE)=$O105),'1. Database - raw'!NC$7:NE$494)),"")</f>
        <v>8.7330788767001691E-2</v>
      </c>
      <c r="OB105" s="60">
        <f t="array" aca="1" ref="OB105" ca="1">IFERROR(IF(COUNT(IF(('1. Database - raw'!NC$7:NE$494&gt;0)*('1. Database - raw'!$AD$7:$AD$494=$A105)*(INDIRECT($Q105,TRUE)=$O105),'1. Database - raw'!NC$7:NE$494))&gt;0,COUNT(IF(('1. Database - raw'!NC$7:NE$494&gt;0)*('1. Database - raw'!$AD$7:$AD$494=$A105)*(INDIRECT($Q105,TRUE)=$O105),'1. Database - raw'!NC$7:NE$494)),""),"")</f>
        <v>6</v>
      </c>
      <c r="OC105" s="149" t="str">
        <f t="shared" ca="1" si="364"/>
        <v/>
      </c>
      <c r="OD105" s="150" t="str">
        <f t="shared" ca="1" si="365"/>
        <v/>
      </c>
      <c r="OE105" s="150" t="str">
        <f t="shared" ca="1" si="366"/>
        <v/>
      </c>
      <c r="OF105" s="150" t="str">
        <f t="array" aca="1" ref="OF105" ca="1">IFERROR(AVERAGE(IF(('1. Database - raw'!NI$7:NK$494&gt;0)*('1. Database - raw'!$AD$7:$AD$494=$A105)*(INDIRECT($Q105,TRUE)=$O105),'1. Database - raw'!NI$7:NK$494)),"")</f>
        <v/>
      </c>
      <c r="OG105" s="279" t="str">
        <f t="array" aca="1" ref="OG105" ca="1">IFERROR(_xlfn.STDEV.S(IF(('1. Database - raw'!NI$7:NK$494&gt;0)*('1. Database - raw'!$AD$7:$AD$494=$A105)*(INDIRECT($Q105,TRUE)=$O105),'1. Database - raw'!NI$7:NK$494)),"")</f>
        <v/>
      </c>
      <c r="OH105" s="60" t="str">
        <f t="array" aca="1" ref="OH105" ca="1">IFERROR(IF(COUNT(IF(('1. Database - raw'!NI$7:NK$494&gt;0)*('1. Database - raw'!$AD$7:$AD$494=$A105)*(INDIRECT($Q105,TRUE)=$O105),'1. Database - raw'!NI$7:NK$494))&gt;0,COUNT(IF(('1. Database - raw'!NI$7:NK$494&gt;0)*('1. Database - raw'!$AD$7:$AD$494=$A105)*(INDIRECT($Q105,TRUE)=$O105),'1. Database - raw'!NI$7:NK$494)),""),"")</f>
        <v/>
      </c>
    </row>
    <row r="106" spans="1:398" x14ac:dyDescent="0.25">
      <c r="A106" s="134" t="s">
        <v>553</v>
      </c>
      <c r="B106" s="1344"/>
      <c r="C106" s="40"/>
      <c r="D106" s="23"/>
      <c r="E106" s="23"/>
      <c r="F106" s="22"/>
      <c r="G106" s="22"/>
      <c r="H106" s="22"/>
      <c r="I106" s="22"/>
      <c r="J106" s="22"/>
      <c r="K106" s="22" t="s">
        <v>769</v>
      </c>
      <c r="L106" s="22"/>
      <c r="M106" s="22"/>
      <c r="N106" s="41"/>
      <c r="O106" s="171" t="str">
        <f t="array" ref="O106">INDEX(A106:N106,IF(MIN(IF(C106:N106&lt;&gt;"",COLUMN(C106:N106)))&gt;0,MIN(IF(C106:N106&lt;&gt;"",COLUMN(C106:N106))),""))</f>
        <v>100 - 1,000</v>
      </c>
      <c r="P106" s="162">
        <f t="shared" si="383"/>
        <v>9</v>
      </c>
      <c r="Q106" s="42" t="str">
        <f ca="1">"'" &amp; $S$4 &amp; "'!" &amp; ADDRESS(ROW('1. Database - raw'!$A$7),MATCH($C$2,'1. Database - raw'!$6:$6,0)+MATCH(O106,$C106:$N106,0)-1,1) &amp; ":" &amp; ADDRESS(LOOKUP(2,1/('1. Database - raw'!A:A&lt;&gt;""),ROW('1. Database - raw'!A:A)),MATCH($C$2,'1. Database - raw'!$6:$6,0)+MATCH(O106,$C106:$N106,0)-1,1)</f>
        <v>'1. Database - raw'!$AM$7:$AM$494</v>
      </c>
      <c r="R106" s="24" t="s">
        <v>845</v>
      </c>
      <c r="S106" s="181">
        <v>500</v>
      </c>
      <c r="T106" s="208" t="str">
        <f t="shared" ca="1" si="400"/>
        <v/>
      </c>
      <c r="U106" s="197">
        <f t="shared" ca="1" si="400"/>
        <v>0.81090022693246788</v>
      </c>
      <c r="V106" s="197" t="str">
        <f t="shared" ca="1" si="400"/>
        <v/>
      </c>
      <c r="W106" s="197" t="str">
        <f t="shared" ca="1" si="400"/>
        <v/>
      </c>
      <c r="X106" s="197" t="str">
        <f t="shared" ca="1" si="400"/>
        <v/>
      </c>
      <c r="Y106" s="197" t="str">
        <f t="shared" ca="1" si="400"/>
        <v/>
      </c>
      <c r="Z106" s="197" t="str">
        <f t="shared" ca="1" si="400"/>
        <v/>
      </c>
      <c r="AA106" s="197" t="str">
        <f t="shared" ca="1" si="400"/>
        <v/>
      </c>
      <c r="AB106" s="197" t="str">
        <f t="shared" ca="1" si="400"/>
        <v/>
      </c>
      <c r="AC106" s="197">
        <f t="shared" ca="1" si="400"/>
        <v>0.65857076666052372</v>
      </c>
      <c r="AD106" s="197" t="str">
        <f t="shared" ca="1" si="401"/>
        <v/>
      </c>
      <c r="AE106" s="197" t="str">
        <f t="shared" ca="1" si="401"/>
        <v/>
      </c>
      <c r="AF106" s="197" t="str">
        <f t="shared" ca="1" si="401"/>
        <v/>
      </c>
      <c r="AG106" s="197">
        <f t="shared" ca="1" si="401"/>
        <v>0.57853107736428278</v>
      </c>
      <c r="AH106" s="197" t="str">
        <f t="shared" ca="1" si="401"/>
        <v/>
      </c>
      <c r="AI106" s="197" t="str">
        <f t="shared" ca="1" si="401"/>
        <v/>
      </c>
      <c r="AJ106" s="197" t="str">
        <f t="shared" ca="1" si="401"/>
        <v/>
      </c>
      <c r="AK106" s="197" t="str">
        <f t="shared" ca="1" si="401"/>
        <v/>
      </c>
      <c r="AL106" s="197" t="str">
        <f t="shared" ca="1" si="401"/>
        <v/>
      </c>
      <c r="AM106" s="209" t="str">
        <f t="shared" ca="1" si="401"/>
        <v/>
      </c>
      <c r="AN106" s="189"/>
      <c r="AO106" s="189"/>
      <c r="AP106" s="189"/>
      <c r="AQ106" s="189"/>
      <c r="AR106" s="189"/>
      <c r="AS106" s="189"/>
      <c r="AT106" s="189"/>
      <c r="AU106" s="189"/>
      <c r="AV106" s="189"/>
      <c r="AW106" s="189"/>
      <c r="AX106" s="189"/>
      <c r="AY106" s="189"/>
      <c r="AZ106" s="189"/>
      <c r="BA106" s="189"/>
      <c r="BB106" s="189"/>
      <c r="BC106" s="189"/>
      <c r="BD106" s="237"/>
      <c r="BE106" s="237"/>
      <c r="BF106" s="237"/>
      <c r="BG106" s="237"/>
      <c r="BH106" s="290"/>
      <c r="BI106" s="533"/>
      <c r="BJ106" s="568"/>
      <c r="BK106" s="568" t="str">
        <f t="shared" ca="1" si="397"/>
        <v/>
      </c>
      <c r="BL106" s="568"/>
      <c r="BM106" s="568"/>
      <c r="BN106" s="483">
        <f>1+$S$102/($S$104+SQRT($S106/1000))</f>
        <v>2.7891470035425754</v>
      </c>
      <c r="BO106" s="253"/>
      <c r="BP106" s="171" t="str">
        <f t="shared" si="396"/>
        <v>100 - 1,000</v>
      </c>
      <c r="BQ106" s="14">
        <f t="shared" ca="1" si="376"/>
        <v>23.99454043735151</v>
      </c>
      <c r="BR106" s="19">
        <f t="shared" ca="1" si="377"/>
        <v>527.00852100482518</v>
      </c>
      <c r="BS106" s="19">
        <f t="shared" ca="1" si="378"/>
        <v>112.4514440462153</v>
      </c>
      <c r="BT106" s="19">
        <f t="array" aca="1" ref="BT106" ca="1">IFERROR(AVERAGE(IF(('1. Database - raw'!AW$7:AY$494&gt;0)*('1. Database - raw'!$AD$7:$AD$494=$A106)*('1. Database - raw'!$AP$7:$AP$494&lt;&gt;Dropdown!$AM$11)*(INDIRECT($Q106,TRUE)=$O106),'1. Database - raw'!AW$7:AY$494)),"")</f>
        <v>146.5</v>
      </c>
      <c r="BU106" s="33">
        <f t="array" aca="1" ref="BU106" ca="1">IFERROR(_xlfn.STDEV.S(IF(('1. Database - raw'!AW$7:AY$494&gt;0)*('1. Database - raw'!$AD$7:$AD$494=$A106)*('1. Database - raw'!$AP$7:$AP$494&lt;&gt;Dropdown!$AM$11)*(INDIRECT($Q106,TRUE)=$O106),'1. Database - raw'!AW$7:AY$494)),"")</f>
        <v>122.32947314527271</v>
      </c>
      <c r="BV106" s="15">
        <f t="array" aca="1" ref="BV106" ca="1">IFERROR(IF(COUNT(IF(('1. Database - raw'!AW$7:AY$494&gt;0)*('1. Database - raw'!$AD$7:$AD$494=$A106)*('1. Database - raw'!$AP$7:$AP$494&lt;&gt;Dropdown!$AM$11)*(INDIRECT($Q106,TRUE)=$O106),'1. Database - raw'!AW$7:AY$494))&gt;0,COUNT(IF(('1. Database - raw'!AW$7:AY$494&gt;0)*('1. Database - raw'!$AD$7:$AD$494=$A106)*('1. Database - raw'!$AP$7:$AP$494&lt;&gt;Dropdown!$AM$11)*(INDIRECT($Q106,TRUE)=$O106),'1. Database - raw'!AW$7:AY$494)),""),"")</f>
        <v>2</v>
      </c>
      <c r="BW106" s="14">
        <f t="shared" ca="1" si="370"/>
        <v>40.650846938195244</v>
      </c>
      <c r="BX106" s="19">
        <f t="shared" ca="1" si="371"/>
        <v>92.78865107113208</v>
      </c>
      <c r="BY106" s="19">
        <f t="shared" ca="1" si="372"/>
        <v>61.416099292402123</v>
      </c>
      <c r="BZ106" s="19">
        <f t="array" aca="1" ref="BZ106" ca="1">IFERROR(AVERAGE(IF(('1. Database - raw'!BC$7:BE$494&gt;0)*('1. Database - raw'!$AD$7:$AD$494=$A106)*('1. Database - raw'!$AP$7:$AP$494&lt;&gt;Dropdown!$AM$11)*(INDIRECT($Q106,TRUE)=$O106),'1. Database - raw'!BC$7:BE$494)),"")</f>
        <v>69.444444444444443</v>
      </c>
      <c r="CA106" s="33">
        <f t="array" aca="1" ref="CA106" ca="1">IFERROR(_xlfn.STDEV.S(IF(('1. Database - raw'!BC$7:BE$494&gt;0)*('1. Database - raw'!$AD$7:$AD$494=$A106)*('1. Database - raw'!$AP$7:$AP$494&lt;&gt;Dropdown!$AM$11)*(INDIRECT($Q106,TRUE)=$O106),'1. Database - raw'!BC$7:BE$494)),"")</f>
        <v>36.64988835919717</v>
      </c>
      <c r="CB106" s="15">
        <f t="array" aca="1" ref="CB106" ca="1">IFERROR(IF(COUNT(IF(('1. Database - raw'!BC$7:BE$494&gt;0)*('1. Database - raw'!$AD$7:$AD$494=$A106)*('1. Database - raw'!$AP$7:$AP$494&lt;&gt;Dropdown!$AM$11)*(INDIRECT($Q106,TRUE)=$O106),'1. Database - raw'!BC$7:BE$494))&gt;0,COUNT(IF(('1. Database - raw'!BC$7:BE$494&gt;0)*('1. Database - raw'!$AD$7:$AD$494=$A106)*('1. Database - raw'!$AP$7:$AP$494&lt;&gt;Dropdown!$AM$11)*(INDIRECT($Q106,TRUE)=$O106),'1. Database - raw'!BC$7:BE$494)),""),"")</f>
        <v>45</v>
      </c>
      <c r="CC106" s="101" t="str">
        <f t="shared" ca="1" si="373"/>
        <v/>
      </c>
      <c r="CD106" s="102" t="str">
        <f t="shared" ca="1" si="374"/>
        <v/>
      </c>
      <c r="CE106" s="102" t="str">
        <f t="shared" ca="1" si="375"/>
        <v/>
      </c>
      <c r="CF106" s="102">
        <f t="array" aca="1" ref="CF106" ca="1">IFERROR(AVERAGE(IF(('1. Database - raw'!BI$7:BK$494&gt;0)*('1. Database - raw'!$AD$7:$AD$494=$A106)*('1. Database - raw'!$AP$7:$AP$494&lt;&gt;Dropdown!$AM$11)*(INDIRECT($Q106,TRUE)=$O106),'1. Database - raw'!BI$7:BK$494)),"")</f>
        <v>0.89270386266094426</v>
      </c>
      <c r="CG106" s="269" t="str">
        <f t="array" aca="1" ref="CG106" ca="1">IFERROR(_xlfn.STDEV.S(IF(('1. Database - raw'!BI$7:BK$494&gt;0)*('1. Database - raw'!$AD$7:$AD$494=$A106)*('1. Database - raw'!$AP$7:$AP$494&lt;&gt;Dropdown!$AM$11)*(INDIRECT($Q106,TRUE)=$O106),'1. Database - raw'!BI$7:BK$494)),"")</f>
        <v/>
      </c>
      <c r="CH106" s="15">
        <f t="array" aca="1" ref="CH106" ca="1">IFERROR(IF(COUNT(IF(('1. Database - raw'!BI$7:BK$494&gt;0)*('1. Database - raw'!$AD$7:$AD$494=$A106)*('1. Database - raw'!$AP$7:$AP$494&lt;&gt;Dropdown!$AM$11)*(INDIRECT($Q106,TRUE)=$O106),'1. Database - raw'!BI$7:BK$494))&gt;0,COUNT(IF(('1. Database - raw'!BI$7:BK$494&gt;0)*('1. Database - raw'!$AD$7:$AD$494=$A106)*('1. Database - raw'!$AP$7:$AP$494&lt;&gt;Dropdown!$AM$11)*(INDIRECT($Q106,TRUE)=$O106),'1. Database - raw'!BI$7:BK$494)),""),"")</f>
        <v>1</v>
      </c>
      <c r="CI106" s="14" t="str">
        <f t="shared" ca="1" si="211"/>
        <v/>
      </c>
      <c r="CJ106" s="19" t="str">
        <f t="shared" ca="1" si="212"/>
        <v/>
      </c>
      <c r="CK106" s="19" t="str">
        <f t="shared" ca="1" si="213"/>
        <v/>
      </c>
      <c r="CL106" s="19" t="str">
        <f t="array" aca="1" ref="CL106" ca="1">IFERROR(AVERAGE(IF(('1. Database - raw'!BO$7:BQ$494&gt;0)*('1. Database - raw'!$AD$7:$AD$494=$A106)*(INDIRECT($Q106,TRUE)=$O106),'1. Database - raw'!BO$7:BQ$494)),"")</f>
        <v/>
      </c>
      <c r="CM106" s="33" t="str">
        <f t="array" aca="1" ref="CM106" ca="1">IFERROR(_xlfn.STDEV.S(IF(('1. Database - raw'!BO$7:BQ$494&gt;0)*('1. Database - raw'!$AD$7:$AD$494=$A106)*(INDIRECT($Q106,TRUE)=$O106),'1. Database - raw'!BO$7:BQ$494)),"")</f>
        <v/>
      </c>
      <c r="CN106" s="15" t="str">
        <f t="array" aca="1" ref="CN106" ca="1">IFERROR(IF(COUNT(IF(('1. Database - raw'!BO$7:BQ$494&gt;0)*('1. Database - raw'!$AD$7:$AD$494=$A106)*(INDIRECT($Q106,TRUE)=$O106),'1. Database - raw'!BO$7:BQ$494))&gt;0,COUNT(IF(('1. Database - raw'!BO$7:BQ$494&gt;0)*('1. Database - raw'!$AD$7:$AD$494=$A106)*(INDIRECT($Q106,TRUE)=$O106),'1. Database - raw'!BO$7:BQ$494)),""),"")</f>
        <v/>
      </c>
      <c r="CO106" s="14" t="str">
        <f t="shared" ca="1" si="214"/>
        <v/>
      </c>
      <c r="CP106" s="19" t="str">
        <f t="shared" ca="1" si="215"/>
        <v/>
      </c>
      <c r="CQ106" s="19" t="str">
        <f t="shared" ca="1" si="216"/>
        <v/>
      </c>
      <c r="CR106" s="19" t="str">
        <f t="array" aca="1" ref="CR106" ca="1">IFERROR(AVERAGE(IF(('1. Database - raw'!BU$7:BW$494&gt;0)*('1. Database - raw'!$AD$7:$AD$494=$A106)*(INDIRECT($Q106,TRUE)=$O106),'1. Database - raw'!BU$7:BW$494)),"")</f>
        <v/>
      </c>
      <c r="CS106" s="33" t="str">
        <f t="array" aca="1" ref="CS106" ca="1">IFERROR(_xlfn.STDEV.S(IF(('1. Database - raw'!BU$7:BW$494&gt;0)*('1. Database - raw'!$AD$7:$AD$494=$A106)*(INDIRECT($Q106,TRUE)=$O106),'1. Database - raw'!BU$7:BW$494)),"")</f>
        <v/>
      </c>
      <c r="CT106" s="15" t="str">
        <f t="array" aca="1" ref="CT106" ca="1">IFERROR(IF(COUNT(IF(('1. Database - raw'!BU$7:BW$494&gt;0)*('1. Database - raw'!$AD$7:$AD$494=$A106)*(INDIRECT($Q106,TRUE)=$O106),'1. Database - raw'!BU$7:BW$494))&gt;0,COUNT(IF(('1. Database - raw'!BU$7:BW$494&gt;0)*('1. Database - raw'!$AD$7:$AD$494=$A106)*(INDIRECT($Q106,TRUE)=$O106),'1. Database - raw'!BU$7:BW$494)),""),"")</f>
        <v/>
      </c>
      <c r="CU106" s="14" t="str">
        <f t="shared" ca="1" si="217"/>
        <v/>
      </c>
      <c r="CV106" s="19" t="str">
        <f t="shared" ca="1" si="218"/>
        <v/>
      </c>
      <c r="CW106" s="19" t="str">
        <f t="shared" ca="1" si="219"/>
        <v/>
      </c>
      <c r="CX106" s="19" t="str">
        <f t="array" aca="1" ref="CX106" ca="1">IFERROR(AVERAGE(IF(('1. Database - raw'!CA$7:CC$494&gt;0)*('1. Database - raw'!$AD$7:$AD$494=$A106)*(INDIRECT($Q106,TRUE)=$O106),'1. Database - raw'!CA$7:CC$494)),"")</f>
        <v/>
      </c>
      <c r="CY106" s="33" t="str">
        <f t="array" aca="1" ref="CY106" ca="1">IFERROR(_xlfn.STDEV.S(IF(('1. Database - raw'!CA$7:CC$494&gt;0)*('1. Database - raw'!$AD$7:$AD$494=$A106)*(INDIRECT($Q106,TRUE)=$O106),'1. Database - raw'!CA$7:CC$494)),"")</f>
        <v/>
      </c>
      <c r="CZ106" s="15" t="str">
        <f t="array" aca="1" ref="CZ106" ca="1">IFERROR(IF(COUNT(IF(('1. Database - raw'!CA$7:CC$494&gt;0)*('1. Database - raw'!$AD$7:$AD$494=$A106)*(INDIRECT($Q106,TRUE)=$O106),'1. Database - raw'!CA$7:CC$494))&gt;0,COUNT(IF(('1. Database - raw'!CA$7:CC$494&gt;0)*('1. Database - raw'!$AD$7:$AD$494=$A106)*(INDIRECT($Q106,TRUE)=$O106),'1. Database - raw'!CA$7:CC$494)),""),"")</f>
        <v/>
      </c>
      <c r="DA106" s="14" t="str">
        <f t="shared" ca="1" si="220"/>
        <v/>
      </c>
      <c r="DB106" s="19" t="str">
        <f t="shared" ca="1" si="221"/>
        <v/>
      </c>
      <c r="DC106" s="19" t="str">
        <f t="shared" ca="1" si="222"/>
        <v/>
      </c>
      <c r="DD106" s="19" t="str">
        <f t="array" aca="1" ref="DD106" ca="1">IFERROR(AVERAGE(IF(('1. Database - raw'!CG$7:CI$494&gt;0)*('1. Database - raw'!$AD$7:$AD$494=$A106)*(INDIRECT($Q106,TRUE)=$O106),'1. Database - raw'!CG$7:CI$494)),"")</f>
        <v/>
      </c>
      <c r="DE106" s="33" t="str">
        <f t="array" aca="1" ref="DE106" ca="1">IFERROR(_xlfn.STDEV.S(IF(('1. Database - raw'!CG$7:CI$494&gt;0)*('1. Database - raw'!$AD$7:$AD$494=$A106)*(INDIRECT($Q106,TRUE)=$O106),'1. Database - raw'!CG$7:CI$494)),"")</f>
        <v/>
      </c>
      <c r="DF106" s="15" t="str">
        <f t="array" aca="1" ref="DF106" ca="1">IFERROR(IF(COUNT(IF(('1. Database - raw'!CG$7:CI$494&gt;0)*('1. Database - raw'!$AD$7:$AD$494=$A106)*(INDIRECT($Q106,TRUE)=$O106),'1. Database - raw'!CG$7:CI$494))&gt;0,COUNT(IF(('1. Database - raw'!CG$7:CI$494&gt;0)*('1. Database - raw'!$AD$7:$AD$494=$A106)*(INDIRECT($Q106,TRUE)=$O106),'1. Database - raw'!CG$7:CI$494)),""),"")</f>
        <v/>
      </c>
      <c r="DG106" s="14" t="str">
        <f t="shared" ca="1" si="223"/>
        <v/>
      </c>
      <c r="DH106" s="19" t="str">
        <f t="shared" ca="1" si="224"/>
        <v/>
      </c>
      <c r="DI106" s="19" t="str">
        <f t="shared" ca="1" si="225"/>
        <v/>
      </c>
      <c r="DJ106" s="19" t="str">
        <f t="array" aca="1" ref="DJ106" ca="1">IFERROR(AVERAGE(IF(('1. Database - raw'!CM$7:CO$494&gt;0)*('1. Database - raw'!$AD$7:$AD$494=$A106)*(INDIRECT($Q106,TRUE)=$O106),'1. Database - raw'!CM$7:CO$494)),"")</f>
        <v/>
      </c>
      <c r="DK106" s="33" t="str">
        <f t="array" aca="1" ref="DK106" ca="1">IFERROR(_xlfn.STDEV.S(IF(('1. Database - raw'!CM$7:CO$494&gt;0)*('1. Database - raw'!$AD$7:$AD$494=$A106)*(INDIRECT($Q106,TRUE)=$O106),'1. Database - raw'!CM$7:CO$494)),"")</f>
        <v/>
      </c>
      <c r="DL106" s="15" t="str">
        <f t="array" aca="1" ref="DL106" ca="1">IFERROR(IF(COUNT(IF(('1. Database - raw'!CM$7:CO$494&gt;0)*('1. Database - raw'!$AD$7:$AD$494=$A106)*(INDIRECT($Q106,TRUE)=$O106),'1. Database - raw'!CM$7:CO$494))&gt;0,COUNT(IF(('1. Database - raw'!CM$7:CO$494&gt;0)*('1. Database - raw'!$AD$7:$AD$494=$A106)*(INDIRECT($Q106,TRUE)=$O106),'1. Database - raw'!CM$7:CO$494)),""),"")</f>
        <v/>
      </c>
      <c r="DM106" s="14" t="str">
        <f t="shared" ca="1" si="226"/>
        <v/>
      </c>
      <c r="DN106" s="19" t="str">
        <f t="shared" ca="1" si="227"/>
        <v/>
      </c>
      <c r="DO106" s="19" t="str">
        <f t="shared" ca="1" si="228"/>
        <v/>
      </c>
      <c r="DP106" s="19" t="str">
        <f t="array" aca="1" ref="DP106" ca="1">IFERROR(AVERAGE(IF(('1. Database - raw'!CS$7:CU$494&gt;0)*('1. Database - raw'!$AD$7:$AD$494=$A106)*(INDIRECT($Q106,TRUE)=$O106),'1. Database - raw'!CS$7:CU$494)),"")</f>
        <v/>
      </c>
      <c r="DQ106" s="33" t="str">
        <f t="array" aca="1" ref="DQ106" ca="1">IFERROR(_xlfn.STDEV.S(IF(('1. Database - raw'!CS$7:CU$494&gt;0)*('1. Database - raw'!$AD$7:$AD$494=$A106)*(INDIRECT($Q106,TRUE)=$O106),'1. Database - raw'!CS$7:CU$494)),"")</f>
        <v/>
      </c>
      <c r="DR106" s="15" t="str">
        <f t="array" aca="1" ref="DR106" ca="1">IFERROR(IF(COUNT(IF(('1. Database - raw'!CS$7:CU$494&gt;0)*('1. Database - raw'!$AD$7:$AD$494=$A106)*(INDIRECT($Q106,TRUE)=$O106),'1. Database - raw'!CS$7:CU$494))&gt;0,COUNT(IF(('1. Database - raw'!CS$7:CU$494&gt;0)*('1. Database - raw'!$AD$7:$AD$494=$A106)*(INDIRECT($Q106,TRUE)=$O106),'1. Database - raw'!CS$7:CU$494)),""),"")</f>
        <v/>
      </c>
      <c r="DS106" s="14" t="str">
        <f t="shared" ca="1" si="229"/>
        <v/>
      </c>
      <c r="DT106" s="19" t="str">
        <f t="shared" ca="1" si="230"/>
        <v/>
      </c>
      <c r="DU106" s="19" t="str">
        <f t="shared" ca="1" si="231"/>
        <v/>
      </c>
      <c r="DV106" s="19" t="str">
        <f t="array" aca="1" ref="DV106" ca="1">IFERROR(AVERAGE(IF(('1. Database - raw'!CY$7:DA$494&gt;0)*('1. Database - raw'!$AD$7:$AD$494=$A106)*(INDIRECT($Q106,TRUE)=$O106),'1. Database - raw'!CY$7:DA$494)),"")</f>
        <v/>
      </c>
      <c r="DW106" s="33" t="str">
        <f t="array" aca="1" ref="DW106" ca="1">IFERROR(_xlfn.STDEV.S(IF(('1. Database - raw'!CY$7:DA$494&gt;0)*('1. Database - raw'!$AD$7:$AD$494=$A106)*(INDIRECT($Q106,TRUE)=$O106),'1. Database - raw'!CY$7:DA$494)),"")</f>
        <v/>
      </c>
      <c r="DX106" s="15" t="str">
        <f t="array" aca="1" ref="DX106" ca="1">IFERROR(IF(COUNT(IF(('1. Database - raw'!CY$7:DA$494&gt;0)*('1. Database - raw'!$AD$7:$AD$494=$A106)*(INDIRECT($Q106,TRUE)=$O106),'1. Database - raw'!CY$7:DA$494))&gt;0,COUNT(IF(('1. Database - raw'!CY$7:DA$494&gt;0)*('1. Database - raw'!$AD$7:$AD$494=$A106)*(INDIRECT($Q106,TRUE)=$O106),'1. Database - raw'!CY$7:DA$494)),""),"")</f>
        <v/>
      </c>
      <c r="DY106" s="14" t="str">
        <f t="shared" ca="1" si="232"/>
        <v/>
      </c>
      <c r="DZ106" s="19" t="str">
        <f t="shared" ca="1" si="233"/>
        <v/>
      </c>
      <c r="EA106" s="19" t="str">
        <f t="shared" ca="1" si="234"/>
        <v/>
      </c>
      <c r="EB106" s="19" t="str">
        <f t="array" aca="1" ref="EB106" ca="1">IFERROR(AVERAGE(IF(('1. Database - raw'!DE$7:DG$494&gt;0)*('1. Database - raw'!$AD$7:$AD$494=$A106)*(INDIRECT($Q106,TRUE)=$O106),'1. Database - raw'!DE$7:DG$494)),"")</f>
        <v/>
      </c>
      <c r="EC106" s="33" t="str">
        <f t="array" aca="1" ref="EC106" ca="1">IFERROR(_xlfn.STDEV.S(IF(('1. Database - raw'!DE$7:DG$494&gt;0)*('1. Database - raw'!$AD$7:$AD$494=$A106)*(INDIRECT($Q106,TRUE)=$O106),'1. Database - raw'!DE$7:DG$494)),"")</f>
        <v/>
      </c>
      <c r="ED106" s="15" t="str">
        <f t="array" aca="1" ref="ED106" ca="1">IFERROR(IF(COUNT(IF(('1. Database - raw'!DE$7:DG$494&gt;0)*('1. Database - raw'!$AD$7:$AD$494=$A106)*(INDIRECT($Q106,TRUE)=$O106),'1. Database - raw'!DE$7:DG$494))&gt;0,COUNT(IF(('1. Database - raw'!DE$7:DG$494&gt;0)*('1. Database - raw'!$AD$7:$AD$494=$A106)*(INDIRECT($Q106,TRUE)=$O106),'1. Database - raw'!DE$7:DG$494)),""),"")</f>
        <v/>
      </c>
      <c r="EE106" s="101" t="str">
        <f t="shared" ca="1" si="235"/>
        <v/>
      </c>
      <c r="EF106" s="102" t="str">
        <f t="shared" ca="1" si="236"/>
        <v/>
      </c>
      <c r="EG106" s="102" t="str">
        <f t="shared" ca="1" si="237"/>
        <v/>
      </c>
      <c r="EH106" s="102" t="str">
        <f t="array" aca="1" ref="EH106" ca="1">IFERROR(AVERAGE(IF(('1. Database - raw'!DK$7:DM$494&gt;0)*('1. Database - raw'!$AD$7:$AD$494=$A106)*(INDIRECT($Q106,TRUE)=$O106),'1. Database - raw'!DK$7:DM$494)),"")</f>
        <v/>
      </c>
      <c r="EI106" s="269" t="str">
        <f t="array" aca="1" ref="EI106" ca="1">IFERROR(_xlfn.STDEV.S(IF(('1. Database - raw'!DK$7:DM$494&gt;0)*('1. Database - raw'!$AD$7:$AD$494=$A106)*(INDIRECT($Q106,TRUE)=$O106),'1. Database - raw'!DK$7:DM$494)),"")</f>
        <v/>
      </c>
      <c r="EJ106" s="15" t="str">
        <f t="array" aca="1" ref="EJ106" ca="1">IFERROR(IF(COUNT(IF(('1. Database - raw'!DK$7:DM$494&gt;0)*('1. Database - raw'!$AD$7:$AD$494=$A106)*(INDIRECT($Q106,TRUE)=$O106),'1. Database - raw'!DK$7:DM$494))&gt;0,COUNT(IF(('1. Database - raw'!DK$7:DM$494&gt;0)*('1. Database - raw'!$AD$7:$AD$494=$A106)*(INDIRECT($Q106,TRUE)=$O106),'1. Database - raw'!DK$7:DM$494)),""),"")</f>
        <v/>
      </c>
      <c r="EK106" s="14" t="str">
        <f t="shared" ca="1" si="238"/>
        <v/>
      </c>
      <c r="EL106" s="19" t="str">
        <f t="shared" ca="1" si="239"/>
        <v/>
      </c>
      <c r="EM106" s="19" t="str">
        <f t="shared" ca="1" si="240"/>
        <v/>
      </c>
      <c r="EN106" s="19">
        <f t="array" aca="1" ref="EN106" ca="1">IFERROR(AVERAGE(IF(('1. Database - raw'!DQ$7:DS$494&gt;0)*('1. Database - raw'!$AD$7:$AD$494=$A106)*(INDIRECT($Q106,TRUE)=$O106),'1. Database - raw'!DQ$7:DS$494)),"")</f>
        <v>56.4</v>
      </c>
      <c r="EO106" s="33" t="str">
        <f t="array" aca="1" ref="EO106" ca="1">IFERROR(_xlfn.STDEV.S(IF(('1. Database - raw'!DQ$7:DS$494&gt;0)*('1. Database - raw'!$AD$7:$AD$494=$A106)*(INDIRECT($Q106,TRUE)=$O106),'1. Database - raw'!DQ$7:DS$494)),"")</f>
        <v/>
      </c>
      <c r="EP106" s="15">
        <f t="array" aca="1" ref="EP106" ca="1">IFERROR(IF(COUNT(IF(('1. Database - raw'!DQ$7:DS$494&gt;0)*('1. Database - raw'!$AD$7:$AD$494=$A106)*(INDIRECT($Q106,TRUE)=$O106),'1. Database - raw'!DQ$7:DS$494))&gt;0,COUNT(IF(('1. Database - raw'!DQ$7:DS$494&gt;0)*('1. Database - raw'!$AD$7:$AD$494=$A106)*(INDIRECT($Q106,TRUE)=$O106),'1. Database - raw'!DQ$7:DS$494)),""),"")</f>
        <v>1</v>
      </c>
      <c r="EQ106" s="14" t="str">
        <f t="shared" ca="1" si="241"/>
        <v/>
      </c>
      <c r="ER106" s="19" t="str">
        <f t="shared" ca="1" si="242"/>
        <v/>
      </c>
      <c r="ES106" s="19" t="str">
        <f t="shared" ca="1" si="243"/>
        <v/>
      </c>
      <c r="ET106" s="19" t="str">
        <f t="array" aca="1" ref="ET106" ca="1">IFERROR(AVERAGE(IF(('1. Database - raw'!DW$7:DY$494&gt;0)*('1. Database - raw'!$AD$7:$AD$494=$A106)*(INDIRECT($Q106,TRUE)=$O106),'1. Database - raw'!DW$7:DY$494)),"")</f>
        <v/>
      </c>
      <c r="EU106" s="33" t="str">
        <f t="array" aca="1" ref="EU106" ca="1">IFERROR(_xlfn.STDEV.S(IF(('1. Database - raw'!DW$7:DY$494&gt;0)*('1. Database - raw'!$AD$7:$AD$494=$A106)*(INDIRECT($Q106,TRUE)=$O106),'1. Database - raw'!DW$7:DY$494)),"")</f>
        <v/>
      </c>
      <c r="EV106" s="15" t="str">
        <f t="array" aca="1" ref="EV106" ca="1">IFERROR(IF(COUNT(IF(('1. Database - raw'!DW$7:DY$494&gt;0)*('1. Database - raw'!$AD$7:$AD$494=$A106)*(INDIRECT($Q106,TRUE)=$O106),'1. Database - raw'!DW$7:DY$494))&gt;0,COUNT(IF(('1. Database - raw'!DW$7:DY$494&gt;0)*('1. Database - raw'!$AD$7:$AD$494=$A106)*(INDIRECT($Q106,TRUE)=$O106),'1. Database - raw'!DW$7:DY$494)),""),"")</f>
        <v/>
      </c>
      <c r="EW106" s="14" t="str">
        <f t="shared" ca="1" si="244"/>
        <v/>
      </c>
      <c r="EX106" s="19" t="str">
        <f t="shared" ca="1" si="245"/>
        <v/>
      </c>
      <c r="EY106" s="19" t="str">
        <f t="shared" ca="1" si="246"/>
        <v/>
      </c>
      <c r="EZ106" s="19" t="str">
        <f t="array" aca="1" ref="EZ106" ca="1">IFERROR(AVERAGE(IF(('1. Database - raw'!EC$7:EE$494&gt;0)*('1. Database - raw'!$AD$7:$AD$494=$A106)*(INDIRECT($Q106,TRUE)=$O106),'1. Database - raw'!EC$7:EE$494)),"")</f>
        <v/>
      </c>
      <c r="FA106" s="33" t="str">
        <f t="array" aca="1" ref="FA106" ca="1">IFERROR(_xlfn.STDEV.S(IF(('1. Database - raw'!EC$7:EE$494&gt;0)*('1. Database - raw'!$AD$7:$AD$494=$A106)*(INDIRECT($Q106,TRUE)=$O106),'1. Database - raw'!EC$7:EE$494)),"")</f>
        <v/>
      </c>
      <c r="FB106" s="15" t="str">
        <f t="array" aca="1" ref="FB106" ca="1">IFERROR(IF(COUNT(IF(('1. Database - raw'!EC$7:EE$494&gt;0)*('1. Database - raw'!$AD$7:$AD$494=$A106)*(INDIRECT($Q106,TRUE)=$O106),'1. Database - raw'!EC$7:EE$494))&gt;0,COUNT(IF(('1. Database - raw'!EC$7:EE$494&gt;0)*('1. Database - raw'!$AD$7:$AD$494=$A106)*(INDIRECT($Q106,TRUE)=$O106),'1. Database - raw'!EC$7:EE$494)),""),"")</f>
        <v/>
      </c>
      <c r="FC106" s="14" t="str">
        <f t="shared" ca="1" si="247"/>
        <v/>
      </c>
      <c r="FD106" s="19" t="str">
        <f t="shared" ca="1" si="248"/>
        <v/>
      </c>
      <c r="FE106" s="19" t="str">
        <f t="shared" ca="1" si="249"/>
        <v/>
      </c>
      <c r="FF106" s="19" t="str">
        <f t="array" aca="1" ref="FF106" ca="1">IFERROR(AVERAGE(IF(('1. Database - raw'!EI$7:EK$494&gt;0)*('1. Database - raw'!$AD$7:$AD$494=$A106)*(INDIRECT($Q106,TRUE)=$O106),'1. Database - raw'!EI$7:EK$494)),"")</f>
        <v/>
      </c>
      <c r="FG106" s="33" t="str">
        <f t="array" aca="1" ref="FG106" ca="1">IFERROR(_xlfn.STDEV.S(IF(('1. Database - raw'!EI$7:EK$494&gt;0)*('1. Database - raw'!$AD$7:$AD$494=$A106)*(INDIRECT($Q106,TRUE)=$O106),'1. Database - raw'!EI$7:EK$494)),"")</f>
        <v/>
      </c>
      <c r="FH106" s="15" t="str">
        <f t="array" aca="1" ref="FH106" ca="1">IFERROR(IF(COUNT(IF(('1. Database - raw'!EI$7:EK$494&gt;0)*('1. Database - raw'!$AD$7:$AD$494=$A106)*(INDIRECT($Q106,TRUE)=$O106),'1. Database - raw'!EI$7:EK$494))&gt;0,COUNT(IF(('1. Database - raw'!EI$7:EK$494&gt;0)*('1. Database - raw'!$AD$7:$AD$494=$A106)*(INDIRECT($Q106,TRUE)=$O106),'1. Database - raw'!EI$7:EK$494)),""),"")</f>
        <v/>
      </c>
      <c r="FI106" s="14" t="str">
        <f t="shared" ca="1" si="250"/>
        <v/>
      </c>
      <c r="FJ106" s="19" t="str">
        <f t="shared" ca="1" si="251"/>
        <v/>
      </c>
      <c r="FK106" s="19" t="str">
        <f t="shared" ca="1" si="252"/>
        <v/>
      </c>
      <c r="FL106" s="19" t="str">
        <f t="array" aca="1" ref="FL106" ca="1">IFERROR(AVERAGE(IF(('1. Database - raw'!EO$7:EQ$494&gt;0)*('1. Database - raw'!$AD$7:$AD$494=$A106)*(INDIRECT($Q106,TRUE)=$O106),'1. Database - raw'!EO$7:EQ$494)),"")</f>
        <v/>
      </c>
      <c r="FM106" s="33" t="str">
        <f t="array" aca="1" ref="FM106" ca="1">IFERROR(_xlfn.STDEV.S(IF(('1. Database - raw'!EO$7:EQ$494&gt;0)*('1. Database - raw'!$AD$7:$AD$494=$A106)*(INDIRECT($Q106,TRUE)=$O106),'1. Database - raw'!EO$7:EQ$494)),"")</f>
        <v/>
      </c>
      <c r="FN106" s="15" t="str">
        <f t="array" aca="1" ref="FN106" ca="1">IFERROR(IF(COUNT(IF(('1. Database - raw'!EO$7:EQ$494&gt;0)*('1. Database - raw'!$AD$7:$AD$494=$A106)*(INDIRECT($Q106,TRUE)=$O106),'1. Database - raw'!EO$7:EQ$494))&gt;0,COUNT(IF(('1. Database - raw'!EO$7:EQ$494&gt;0)*('1. Database - raw'!$AD$7:$AD$494=$A106)*(INDIRECT($Q106,TRUE)=$O106),'1. Database - raw'!EO$7:EQ$494)),""),"")</f>
        <v/>
      </c>
      <c r="FO106" s="14" t="str">
        <f t="shared" ca="1" si="253"/>
        <v/>
      </c>
      <c r="FP106" s="19" t="str">
        <f t="shared" ca="1" si="254"/>
        <v/>
      </c>
      <c r="FQ106" s="19" t="str">
        <f t="shared" ca="1" si="255"/>
        <v/>
      </c>
      <c r="FR106" s="19" t="str">
        <f t="array" aca="1" ref="FR106" ca="1">IFERROR(AVERAGE(IF(('1. Database - raw'!EU$7:EW$494&gt;0)*('1. Database - raw'!$AD$7:$AD$494=$A106)*(INDIRECT($Q106,TRUE)=$O106),'1. Database - raw'!EU$7:EW$494)),"")</f>
        <v/>
      </c>
      <c r="FS106" s="33" t="str">
        <f t="array" aca="1" ref="FS106" ca="1">IFERROR(_xlfn.STDEV.S(IF(('1. Database - raw'!EU$7:EW$494&gt;0)*('1. Database - raw'!$AD$7:$AD$494=$A106)*(INDIRECT($Q106,TRUE)=$O106),'1. Database - raw'!EU$7:EW$494)),"")</f>
        <v/>
      </c>
      <c r="FT106" s="15" t="str">
        <f t="array" aca="1" ref="FT106" ca="1">IFERROR(IF(COUNT(IF(('1. Database - raw'!EU$7:EW$494&gt;0)*('1. Database - raw'!$AD$7:$AD$494=$A106)*(INDIRECT($Q106,TRUE)=$O106),'1. Database - raw'!EU$7:EW$494))&gt;0,COUNT(IF(('1. Database - raw'!EU$7:EW$494&gt;0)*('1. Database - raw'!$AD$7:$AD$494=$A106)*(INDIRECT($Q106,TRUE)=$O106),'1. Database - raw'!EU$7:EW$494)),""),"")</f>
        <v/>
      </c>
      <c r="FU106" s="14" t="str">
        <f t="shared" ca="1" si="256"/>
        <v/>
      </c>
      <c r="FV106" s="19" t="str">
        <f t="shared" ca="1" si="257"/>
        <v/>
      </c>
      <c r="FW106" s="19" t="str">
        <f t="shared" ca="1" si="258"/>
        <v/>
      </c>
      <c r="FX106" s="19" t="str">
        <f t="array" aca="1" ref="FX106" ca="1">IFERROR(AVERAGE(IF(('1. Database - raw'!FA$7:FC$494&gt;0)*('1. Database - raw'!$AD$7:$AD$494=$A106)*(INDIRECT($Q106,TRUE)=$O106),'1. Database - raw'!FA$7:FC$494)),"")</f>
        <v/>
      </c>
      <c r="FY106" s="33" t="str">
        <f t="array" aca="1" ref="FY106" ca="1">IFERROR(_xlfn.STDEV.S(IF(('1. Database - raw'!FA$7:FC$494&gt;0)*('1. Database - raw'!$AD$7:$AD$494=$A106)*(INDIRECT($Q106,TRUE)=$O106),'1. Database - raw'!FA$7:FC$494)),"")</f>
        <v/>
      </c>
      <c r="FZ106" s="15" t="str">
        <f t="array" aca="1" ref="FZ106" ca="1">IFERROR(IF(COUNT(IF(('1. Database - raw'!FA$7:FC$494&gt;0)*('1. Database - raw'!$AD$7:$AD$494=$A106)*(INDIRECT($Q106,TRUE)=$O106),'1. Database - raw'!FA$7:FC$494))&gt;0,COUNT(IF(('1. Database - raw'!FA$7:FC$494&gt;0)*('1. Database - raw'!$AD$7:$AD$494=$A106)*(INDIRECT($Q106,TRUE)=$O106),'1. Database - raw'!FA$7:FC$494)),""),"")</f>
        <v/>
      </c>
      <c r="GA106" s="14" t="str">
        <f t="shared" ca="1" si="259"/>
        <v/>
      </c>
      <c r="GB106" s="19" t="str">
        <f t="shared" ca="1" si="260"/>
        <v/>
      </c>
      <c r="GC106" s="19" t="str">
        <f t="shared" ca="1" si="261"/>
        <v/>
      </c>
      <c r="GD106" s="19" t="str">
        <f t="array" aca="1" ref="GD106" ca="1">IFERROR(AVERAGE(IF(('1. Database - raw'!FG$7:FI$494&gt;0)*('1. Database - raw'!$AD$7:$AD$494=$A106)*(INDIRECT($Q106,TRUE)=$O106),'1. Database - raw'!FG$7:FI$494)),"")</f>
        <v/>
      </c>
      <c r="GE106" s="33" t="str">
        <f t="array" aca="1" ref="GE106" ca="1">IFERROR(_xlfn.STDEV.S(IF(('1. Database - raw'!FG$7:FI$494&gt;0)*('1. Database - raw'!$AD$7:$AD$494=$A106)*(INDIRECT($Q106,TRUE)=$O106),'1. Database - raw'!FG$7:FI$494)),"")</f>
        <v/>
      </c>
      <c r="GF106" s="15" t="str">
        <f t="array" aca="1" ref="GF106" ca="1">IFERROR(IF(COUNT(IF(('1. Database - raw'!FG$7:FI$494&gt;0)*('1. Database - raw'!$AD$7:$AD$494=$A106)*(INDIRECT($Q106,TRUE)=$O106),'1. Database - raw'!FG$7:FI$494))&gt;0,COUNT(IF(('1. Database - raw'!FG$7:FI$494&gt;0)*('1. Database - raw'!$AD$7:$AD$494=$A106)*(INDIRECT($Q106,TRUE)=$O106),'1. Database - raw'!FG$7:FI$494)),""),"")</f>
        <v/>
      </c>
      <c r="GG106" s="14" t="str">
        <f t="shared" ca="1" si="262"/>
        <v/>
      </c>
      <c r="GH106" s="19" t="str">
        <f t="shared" ca="1" si="263"/>
        <v/>
      </c>
      <c r="GI106" s="19" t="str">
        <f t="shared" ca="1" si="264"/>
        <v/>
      </c>
      <c r="GJ106" s="19" t="str">
        <f t="array" aca="1" ref="GJ106" ca="1">IFERROR(AVERAGE(IF(('1. Database - raw'!FM$7:FO$494&gt;0)*('1. Database - raw'!$AD$7:$AD$494=$A106)*(INDIRECT($Q106,TRUE)=$O106),'1. Database - raw'!FM$7:FO$494)),"")</f>
        <v/>
      </c>
      <c r="GK106" s="33" t="str">
        <f t="array" aca="1" ref="GK106" ca="1">IFERROR(_xlfn.STDEV.S(IF(('1. Database - raw'!FM$7:FO$494&gt;0)*('1. Database - raw'!$AD$7:$AD$494=$A106)*(INDIRECT($Q106,TRUE)=$O106),'1. Database - raw'!FM$7:FO$494)),"")</f>
        <v/>
      </c>
      <c r="GL106" s="15" t="str">
        <f t="array" aca="1" ref="GL106" ca="1">IFERROR(IF(COUNT(IF(('1. Database - raw'!FM$7:FO$494&gt;0)*('1. Database - raw'!$AD$7:$AD$494=$A106)*(INDIRECT($Q106,TRUE)=$O106),'1. Database - raw'!FM$7:FO$494))&gt;0,COUNT(IF(('1. Database - raw'!FM$7:FO$494&gt;0)*('1. Database - raw'!$AD$7:$AD$494=$A106)*(INDIRECT($Q106,TRUE)=$O106),'1. Database - raw'!FM$7:FO$494)),""),"")</f>
        <v/>
      </c>
      <c r="GM106" s="14">
        <f t="shared" ca="1" si="265"/>
        <v>37.110770573088843</v>
      </c>
      <c r="GN106" s="19">
        <f t="shared" ca="1" si="266"/>
        <v>72.045483233903994</v>
      </c>
      <c r="GO106" s="19">
        <f t="shared" ca="1" si="267"/>
        <v>51.707479141036551</v>
      </c>
      <c r="GP106" s="19">
        <f t="array" aca="1" ref="GP106" ca="1">IFERROR(AVERAGE(IF(('1. Database - raw'!FS$7:FU$494&gt;0)*('1. Database - raw'!$AD$7:$AD$494=$A106)*(INDIRECT($Q106,TRUE)=$O106),'1. Database - raw'!FS$7:FU$494)),"")</f>
        <v>56.75</v>
      </c>
      <c r="GQ106" s="33">
        <f t="array" aca="1" ref="GQ106" ca="1">IFERROR(_xlfn.STDEV.S(IF(('1. Database - raw'!FS$7:FU$494&gt;0)*('1. Database - raw'!$AD$7:$AD$494=$A106)*(INDIRECT($Q106,TRUE)=$O106),'1. Database - raw'!FS$7:FU$494)),"")</f>
        <v>25.666467777663094</v>
      </c>
      <c r="GR106" s="15">
        <f t="array" aca="1" ref="GR106" ca="1">IFERROR(IF(COUNT(IF(('1. Database - raw'!FS$7:FU$494&gt;0)*('1. Database - raw'!$AD$7:$AD$494=$A106)*(INDIRECT($Q106,TRUE)=$O106),'1. Database - raw'!FS$7:FU$494))&gt;0,COUNT(IF(('1. Database - raw'!FS$7:FU$494&gt;0)*('1. Database - raw'!$AD$7:$AD$494=$A106)*(INDIRECT($Q106,TRUE)=$O106),'1. Database - raw'!FS$7:FU$494)),""),"")</f>
        <v>12</v>
      </c>
      <c r="GS106" s="14" t="str">
        <f t="shared" ca="1" si="268"/>
        <v/>
      </c>
      <c r="GT106" s="19" t="str">
        <f t="shared" ca="1" si="269"/>
        <v/>
      </c>
      <c r="GU106" s="19" t="str">
        <f t="shared" ca="1" si="270"/>
        <v/>
      </c>
      <c r="GV106" s="19" t="str">
        <f t="array" aca="1" ref="GV106" ca="1">IFERROR(AVERAGE(IF(('1. Database - raw'!FY$7:GA$494&gt;0)*('1. Database - raw'!$AD$7:$AD$494=$A106)*(INDIRECT($Q106,TRUE)=$O106),'1. Database - raw'!FY$7:GA$494)),"")</f>
        <v/>
      </c>
      <c r="GW106" s="33" t="str">
        <f t="array" aca="1" ref="GW106" ca="1">IFERROR(_xlfn.STDEV.S(IF(('1. Database - raw'!FY$7:GA$494&gt;0)*('1. Database - raw'!$AD$7:$AD$494=$A106)*(INDIRECT($Q106,TRUE)=$O106),'1. Database - raw'!FY$7:GA$494)),"")</f>
        <v/>
      </c>
      <c r="GX106" s="15" t="str">
        <f t="array" aca="1" ref="GX106" ca="1">IFERROR(IF(COUNT(IF(('1. Database - raw'!FY$7:GA$494&gt;0)*('1. Database - raw'!$AD$7:$AD$494=$A106)*(INDIRECT($Q106,TRUE)=$O106),'1. Database - raw'!FY$7:GA$494))&gt;0,COUNT(IF(('1. Database - raw'!FY$7:GA$494&gt;0)*('1. Database - raw'!$AD$7:$AD$494=$A106)*(INDIRECT($Q106,TRUE)=$O106),'1. Database - raw'!FY$7:GA$494)),""),"")</f>
        <v/>
      </c>
      <c r="GY106" s="14" t="str">
        <f t="shared" ca="1" si="271"/>
        <v/>
      </c>
      <c r="GZ106" s="19" t="str">
        <f t="shared" ca="1" si="272"/>
        <v/>
      </c>
      <c r="HA106" s="19" t="str">
        <f t="shared" ca="1" si="273"/>
        <v/>
      </c>
      <c r="HB106" s="19" t="str">
        <f t="array" aca="1" ref="HB106" ca="1">IFERROR(AVERAGE(IF(('1. Database - raw'!GE$7:GG$494&gt;0)*('1. Database - raw'!$AD$7:$AD$494=$A106)*(INDIRECT($Q106,TRUE)=$O106),'1. Database - raw'!GE$7:GG$494)),"")</f>
        <v/>
      </c>
      <c r="HC106" s="33" t="str">
        <f t="array" aca="1" ref="HC106" ca="1">IFERROR(_xlfn.STDEV.S(IF(('1. Database - raw'!GE$7:GG$494&gt;0)*('1. Database - raw'!$AD$7:$AD$494=$A106)*(INDIRECT($Q106,TRUE)=$O106),'1. Database - raw'!GE$7:GG$494)),"")</f>
        <v/>
      </c>
      <c r="HD106" s="15" t="str">
        <f t="array" aca="1" ref="HD106" ca="1">IFERROR(IF(COUNT(IF(('1. Database - raw'!GE$7:GG$494&gt;0)*('1. Database - raw'!$AD$7:$AD$494=$A106)*(INDIRECT($Q106,TRUE)=$O106),'1. Database - raw'!GE$7:GG$494))&gt;0,COUNT(IF(('1. Database - raw'!GE$7:GG$494&gt;0)*('1. Database - raw'!$AD$7:$AD$494=$A106)*(INDIRECT($Q106,TRUE)=$O106),'1. Database - raw'!GE$7:GG$494)),""),"")</f>
        <v/>
      </c>
      <c r="HE106" s="14" t="str">
        <f t="shared" ca="1" si="274"/>
        <v/>
      </c>
      <c r="HF106" s="19" t="str">
        <f t="shared" ca="1" si="275"/>
        <v/>
      </c>
      <c r="HG106" s="19" t="str">
        <f t="shared" ca="1" si="276"/>
        <v/>
      </c>
      <c r="HH106" s="19" t="str">
        <f t="array" aca="1" ref="HH106" ca="1">IFERROR(AVERAGE(IF(('1. Database - raw'!GK$7:GM$494&gt;0)*('1. Database - raw'!$AD$7:$AD$494=$A106)*(INDIRECT($Q106,TRUE)=$O106),'1. Database - raw'!GK$7:GM$494)),"")</f>
        <v/>
      </c>
      <c r="HI106" s="33" t="str">
        <f t="array" aca="1" ref="HI106" ca="1">IFERROR(_xlfn.STDEV.S(IF(('1. Database - raw'!GK$7:GM$494&gt;0)*('1. Database - raw'!$AD$7:$AD$494=$A106)*(INDIRECT($Q106,TRUE)=$O106),'1. Database - raw'!GK$7:GM$494)),"")</f>
        <v/>
      </c>
      <c r="HJ106" s="15" t="str">
        <f t="array" aca="1" ref="HJ106" ca="1">IFERROR(IF(COUNT(IF(('1. Database - raw'!GK$7:GM$494&gt;0)*('1. Database - raw'!$AD$7:$AD$494=$A106)*(INDIRECT($Q106,TRUE)=$O106),'1. Database - raw'!GK$7:GM$494))&gt;0,COUNT(IF(('1. Database - raw'!GK$7:GM$494&gt;0)*('1. Database - raw'!$AD$7:$AD$494=$A106)*(INDIRECT($Q106,TRUE)=$O106),'1. Database - raw'!GK$7:GM$494)),""),"")</f>
        <v/>
      </c>
      <c r="HK106" s="14" t="str">
        <f t="shared" ca="1" si="277"/>
        <v/>
      </c>
      <c r="HL106" s="19" t="str">
        <f t="shared" ca="1" si="278"/>
        <v/>
      </c>
      <c r="HM106" s="19" t="str">
        <f t="shared" ca="1" si="279"/>
        <v/>
      </c>
      <c r="HN106" s="19" t="str">
        <f t="array" aca="1" ref="HN106" ca="1">IFERROR(AVERAGE(IF(('1. Database - raw'!GQ$7:GS$494&gt;0)*('1. Database - raw'!$AD$7:$AD$494=$A106)*(INDIRECT($Q106,TRUE)=$O106),'1. Database - raw'!GQ$7:GS$494)),"")</f>
        <v/>
      </c>
      <c r="HO106" s="33" t="str">
        <f t="array" aca="1" ref="HO106" ca="1">IFERROR(_xlfn.STDEV.S(IF(('1. Database - raw'!GQ$7:GS$494&gt;0)*('1. Database - raw'!$AD$7:$AD$494=$A106)*(INDIRECT($Q106,TRUE)=$O106),'1. Database - raw'!GQ$7:GS$494)),"")</f>
        <v/>
      </c>
      <c r="HP106" s="15" t="str">
        <f t="array" aca="1" ref="HP106" ca="1">IFERROR(IF(COUNT(IF(('1. Database - raw'!GQ$7:GS$494&gt;0)*('1. Database - raw'!$AD$7:$AD$494=$A106)*(INDIRECT($Q106,TRUE)=$O106),'1. Database - raw'!GQ$7:GS$494))&gt;0,COUNT(IF(('1. Database - raw'!GQ$7:GS$494&gt;0)*('1. Database - raw'!$AD$7:$AD$494=$A106)*(INDIRECT($Q106,TRUE)=$O106),'1. Database - raw'!GQ$7:GS$494)),""),"")</f>
        <v/>
      </c>
      <c r="HQ106" s="14" t="str">
        <f t="shared" ca="1" si="280"/>
        <v/>
      </c>
      <c r="HR106" s="19" t="str">
        <f t="shared" ca="1" si="281"/>
        <v/>
      </c>
      <c r="HS106" s="19" t="str">
        <f t="shared" ca="1" si="282"/>
        <v/>
      </c>
      <c r="HT106" s="19" t="str">
        <f t="array" aca="1" ref="HT106" ca="1">IFERROR(AVERAGE(IF(('1. Database - raw'!GW$7:GY$494&gt;0)*('1. Database - raw'!$AD$7:$AD$494=$A106)*(INDIRECT($Q106,TRUE)=$O106),'1. Database - raw'!GW$7:GY$494)),"")</f>
        <v/>
      </c>
      <c r="HU106" s="33" t="str">
        <f t="array" aca="1" ref="HU106" ca="1">IFERROR(_xlfn.STDEV.S(IF(('1. Database - raw'!GW$7:GY$494&gt;0)*('1. Database - raw'!$AD$7:$AD$494=$A106)*(INDIRECT($Q106,TRUE)=$O106),'1. Database - raw'!GW$7:GY$494)),"")</f>
        <v/>
      </c>
      <c r="HV106" s="15" t="str">
        <f t="array" aca="1" ref="HV106" ca="1">IFERROR(IF(COUNT(IF(('1. Database - raw'!GW$7:GY$494&gt;0)*('1. Database - raw'!$AD$7:$AD$494=$A106)*(INDIRECT($Q106,TRUE)=$O106),'1. Database - raw'!GW$7:GY$494))&gt;0,COUNT(IF(('1. Database - raw'!GW$7:GY$494&gt;0)*('1. Database - raw'!$AD$7:$AD$494=$A106)*(INDIRECT($Q106,TRUE)=$O106),'1. Database - raw'!GW$7:GY$494)),""),"")</f>
        <v/>
      </c>
      <c r="HW106" s="14" t="str">
        <f t="shared" ca="1" si="283"/>
        <v/>
      </c>
      <c r="HX106" s="19" t="str">
        <f t="shared" ca="1" si="284"/>
        <v/>
      </c>
      <c r="HY106" s="19" t="str">
        <f t="shared" ca="1" si="285"/>
        <v/>
      </c>
      <c r="HZ106" s="19" t="str">
        <f t="array" aca="1" ref="HZ106" ca="1">IFERROR(AVERAGE(IF(('1. Database - raw'!HC$7:HE$494&gt;0)*('1. Database - raw'!$AD$7:$AD$494=$A106)*(INDIRECT($Q106,TRUE)=$O106),'1. Database - raw'!HC$7:HE$494)),"")</f>
        <v/>
      </c>
      <c r="IA106" s="33" t="str">
        <f t="array" aca="1" ref="IA106" ca="1">IFERROR(_xlfn.STDEV.S(IF(('1. Database - raw'!HC$7:HE$494&gt;0)*('1. Database - raw'!$AD$7:$AD$494=$A106)*(INDIRECT($Q106,TRUE)=$O106),'1. Database - raw'!HC$7:HE$494)),"")</f>
        <v/>
      </c>
      <c r="IB106" s="15" t="str">
        <f t="array" aca="1" ref="IB106" ca="1">IFERROR(IF(COUNT(IF(('1. Database - raw'!HC$7:HE$494&gt;0)*('1. Database - raw'!$AD$7:$AD$494=$A106)*(INDIRECT($Q106,TRUE)=$O106),'1. Database - raw'!HC$7:HE$494))&gt;0,COUNT(IF(('1. Database - raw'!HC$7:HE$494&gt;0)*('1. Database - raw'!$AD$7:$AD$494=$A106)*(INDIRECT($Q106,TRUE)=$O106),'1. Database - raw'!HC$7:HE$494)),""),"")</f>
        <v/>
      </c>
      <c r="IC106" s="14" t="str">
        <f t="shared" ca="1" si="286"/>
        <v/>
      </c>
      <c r="ID106" s="19" t="str">
        <f t="shared" ca="1" si="287"/>
        <v/>
      </c>
      <c r="IE106" s="19" t="str">
        <f t="shared" ca="1" si="288"/>
        <v/>
      </c>
      <c r="IF106" s="19" t="str">
        <f t="array" aca="1" ref="IF106" ca="1">IFERROR(AVERAGE(IF(('1. Database - raw'!HI$7:HK$494&gt;0)*('1. Database - raw'!$AD$7:$AD$494=$A106)*(INDIRECT($Q106,TRUE)=$O106),'1. Database - raw'!HI$7:HK$494)),"")</f>
        <v/>
      </c>
      <c r="IG106" s="33" t="str">
        <f t="array" aca="1" ref="IG106" ca="1">IFERROR(_xlfn.STDEV.S(IF(('1. Database - raw'!HI$7:HK$494&gt;0)*('1. Database - raw'!$AD$7:$AD$494=$A106)*(INDIRECT($Q106,TRUE)=$O106),'1. Database - raw'!HI$7:HK$494)),"")</f>
        <v/>
      </c>
      <c r="IH106" s="15" t="str">
        <f t="array" aca="1" ref="IH106" ca="1">IFERROR(IF(COUNT(IF(('1. Database - raw'!HI$7:HK$494&gt;0)*('1. Database - raw'!$AD$7:$AD$494=$A106)*(INDIRECT($Q106,TRUE)=$O106),'1. Database - raw'!HI$7:HK$494))&gt;0,COUNT(IF(('1. Database - raw'!HI$7:HK$494&gt;0)*('1. Database - raw'!$AD$7:$AD$494=$A106)*(INDIRECT($Q106,TRUE)=$O106),'1. Database - raw'!HI$7:HK$494)),""),"")</f>
        <v/>
      </c>
      <c r="II106" s="14" t="str">
        <f t="shared" ca="1" si="289"/>
        <v/>
      </c>
      <c r="IJ106" s="19" t="str">
        <f t="shared" ca="1" si="290"/>
        <v/>
      </c>
      <c r="IK106" s="19" t="str">
        <f t="shared" ca="1" si="291"/>
        <v/>
      </c>
      <c r="IL106" s="19" t="str">
        <f t="array" aca="1" ref="IL106" ca="1">IFERROR(AVERAGE(IF(('1. Database - raw'!HO$7:HQ$494&gt;0)*('1. Database - raw'!$AD$7:$AD$494=$A106)*(INDIRECT($Q106,TRUE)=$O106),'1. Database - raw'!HO$7:HQ$494)),"")</f>
        <v/>
      </c>
      <c r="IM106" s="33" t="str">
        <f t="array" aca="1" ref="IM106" ca="1">IFERROR(_xlfn.STDEV.S(IF(('1. Database - raw'!HO$7:HQ$494&gt;0)*('1. Database - raw'!$AD$7:$AD$494=$A106)*(INDIRECT($Q106,TRUE)=$O106),'1. Database - raw'!HO$7:HQ$494)),"")</f>
        <v/>
      </c>
      <c r="IN106" s="15" t="str">
        <f t="array" aca="1" ref="IN106" ca="1">IFERROR(IF(COUNT(IF(('1. Database - raw'!HO$7:HQ$494&gt;0)*('1. Database - raw'!$AD$7:$AD$494=$A106)*(INDIRECT($Q106,TRUE)=$O106),'1. Database - raw'!HO$7:HQ$494))&gt;0,COUNT(IF(('1. Database - raw'!HO$7:HQ$494&gt;0)*('1. Database - raw'!$AD$7:$AD$494=$A106)*(INDIRECT($Q106,TRUE)=$O106),'1. Database - raw'!HO$7:HQ$494)),""),"")</f>
        <v/>
      </c>
      <c r="IO106" s="14" t="str">
        <f t="shared" ca="1" si="292"/>
        <v/>
      </c>
      <c r="IP106" s="19" t="str">
        <f t="shared" ca="1" si="293"/>
        <v/>
      </c>
      <c r="IQ106" s="19" t="str">
        <f t="shared" ca="1" si="294"/>
        <v/>
      </c>
      <c r="IR106" s="19" t="str">
        <f t="array" aca="1" ref="IR106" ca="1">IFERROR(AVERAGE(IF(('1. Database - raw'!HU$7:HW$494&gt;0)*('1. Database - raw'!$AD$7:$AD$494=$A106)*(INDIRECT($Q106,TRUE)=$O106),'1. Database - raw'!HU$7:HW$494)),"")</f>
        <v/>
      </c>
      <c r="IS106" s="33" t="str">
        <f t="array" aca="1" ref="IS106" ca="1">IFERROR(_xlfn.STDEV.S(IF(('1. Database - raw'!HU$7:HW$494&gt;0)*('1. Database - raw'!$AD$7:$AD$494=$A106)*(INDIRECT($Q106,TRUE)=$O106),'1. Database - raw'!HU$7:HW$494)),"")</f>
        <v/>
      </c>
      <c r="IT106" s="15" t="str">
        <f t="array" aca="1" ref="IT106" ca="1">IFERROR(IF(COUNT(IF(('1. Database - raw'!HU$7:HW$494&gt;0)*('1. Database - raw'!$AD$7:$AD$494=$A106)*(INDIRECT($Q106,TRUE)=$O106),'1. Database - raw'!HU$7:HW$494))&gt;0,COUNT(IF(('1. Database - raw'!HU$7:HW$494&gt;0)*('1. Database - raw'!$AD$7:$AD$494=$A106)*(INDIRECT($Q106,TRUE)=$O106),'1. Database - raw'!HU$7:HW$494)),""),"")</f>
        <v/>
      </c>
      <c r="IU106" s="14" t="str">
        <f t="shared" ca="1" si="295"/>
        <v/>
      </c>
      <c r="IV106" s="19" t="str">
        <f t="shared" ca="1" si="296"/>
        <v/>
      </c>
      <c r="IW106" s="19" t="str">
        <f t="shared" ca="1" si="297"/>
        <v/>
      </c>
      <c r="IX106" s="19" t="str">
        <f t="array" aca="1" ref="IX106" ca="1">IFERROR(AVERAGE(IF(('1. Database - raw'!IA$7:IC$494&gt;0)*('1. Database - raw'!$AD$7:$AD$494=$A106)*(INDIRECT($Q106,TRUE)=$O106),'1. Database - raw'!IA$7:IC$494)),"")</f>
        <v/>
      </c>
      <c r="IY106" s="33" t="str">
        <f t="array" aca="1" ref="IY106" ca="1">IFERROR(_xlfn.STDEV.S(IF(('1. Database - raw'!IA$7:IC$494&gt;0)*('1. Database - raw'!$AD$7:$AD$494=$A106)*(INDIRECT($Q106,TRUE)=$O106),'1. Database - raw'!IA$7:IC$494)),"")</f>
        <v/>
      </c>
      <c r="IZ106" s="15" t="str">
        <f t="array" aca="1" ref="IZ106" ca="1">IFERROR(IF(COUNT(IF(('1. Database - raw'!IA$7:IC$494&gt;0)*('1. Database - raw'!$AD$7:$AD$494=$A106)*(INDIRECT($Q106,TRUE)=$O106),'1. Database - raw'!IA$7:IC$494))&gt;0,COUNT(IF(('1. Database - raw'!IA$7:IC$494&gt;0)*('1. Database - raw'!$AD$7:$AD$494=$A106)*(INDIRECT($Q106,TRUE)=$O106),'1. Database - raw'!IA$7:IC$494)),""),"")</f>
        <v/>
      </c>
      <c r="JA106" s="14" t="str">
        <f t="shared" ca="1" si="298"/>
        <v/>
      </c>
      <c r="JB106" s="19" t="str">
        <f t="shared" ca="1" si="299"/>
        <v/>
      </c>
      <c r="JC106" s="19" t="str">
        <f t="shared" ca="1" si="300"/>
        <v/>
      </c>
      <c r="JD106" s="19" t="str">
        <f t="array" aca="1" ref="JD106" ca="1">IFERROR(AVERAGE(IF(('1. Database - raw'!IG$7:II$494&gt;0)*('1. Database - raw'!$AD$7:$AD$494=$A106)*(INDIRECT($Q106,TRUE)=$O106),'1. Database - raw'!IG$7:II$494)),"")</f>
        <v/>
      </c>
      <c r="JE106" s="33" t="str">
        <f t="array" aca="1" ref="JE106" ca="1">IFERROR(_xlfn.STDEV.S(IF(('1. Database - raw'!IG$7:II$494&gt;0)*('1. Database - raw'!$AD$7:$AD$494=$A106)*(INDIRECT($Q106,TRUE)=$O106),'1. Database - raw'!IG$7:II$494)),"")</f>
        <v/>
      </c>
      <c r="JF106" s="15" t="str">
        <f t="array" aca="1" ref="JF106" ca="1">IFERROR(IF(COUNT(IF(('1. Database - raw'!IG$7:II$494&gt;0)*('1. Database - raw'!$AD$7:$AD$494=$A106)*(INDIRECT($Q106,TRUE)=$O106),'1. Database - raw'!IG$7:II$494))&gt;0,COUNT(IF(('1. Database - raw'!IG$7:II$494&gt;0)*('1. Database - raw'!$AD$7:$AD$494=$A106)*(INDIRECT($Q106,TRUE)=$O106),'1. Database - raw'!IG$7:II$494)),""),"")</f>
        <v/>
      </c>
      <c r="JG106" s="145">
        <f t="shared" ca="1" si="301"/>
        <v>3.6154393187139684</v>
      </c>
      <c r="JH106" s="146">
        <f t="shared" ca="1" si="302"/>
        <v>6.5544910408124819</v>
      </c>
      <c r="JI106" s="146">
        <f t="shared" ca="1" si="303"/>
        <v>4.8679939013018378</v>
      </c>
      <c r="JJ106" s="146">
        <f t="array" aca="1" ref="JJ106" ca="1">IFERROR(AVERAGE(IF(('1. Database - raw'!IM$7:IO$494&gt;0)*('1. Database - raw'!$AD$7:$AD$494=$A106)*(INDIRECT($Q106,TRUE)=$O106),'1. Database - raw'!IM$7:IO$494)),"")</f>
        <v>5.291666666666667</v>
      </c>
      <c r="JK106" s="277">
        <f t="array" aca="1" ref="JK106" ca="1">IFERROR(_xlfn.STDEV.S(IF(('1. Database - raw'!IM$7:IO$494&gt;0)*('1. Database - raw'!$AD$7:$AD$494=$A106)*(INDIRECT($Q106,TRUE)=$O106),'1. Database - raw'!IM$7:IO$494)),"")</f>
        <v>2.2552636847780776</v>
      </c>
      <c r="JL106" s="15">
        <f t="array" aca="1" ref="JL106" ca="1">IFERROR(IF(COUNT(IF(('1. Database - raw'!IM$7:IO$494&gt;0)*('1. Database - raw'!$AD$7:$AD$494=$A106)*(INDIRECT($Q106,TRUE)=$O106),'1. Database - raw'!IM$7:IO$494))&gt;0,COUNT(IF(('1. Database - raw'!IM$7:IO$494&gt;0)*('1. Database - raw'!$AD$7:$AD$494=$A106)*(INDIRECT($Q106,TRUE)=$O106),'1. Database - raw'!IM$7:IO$494)),""),"")</f>
        <v>12</v>
      </c>
      <c r="JM106" s="145" t="str">
        <f t="shared" ca="1" si="304"/>
        <v/>
      </c>
      <c r="JN106" s="146" t="str">
        <f t="shared" ca="1" si="305"/>
        <v/>
      </c>
      <c r="JO106" s="146" t="str">
        <f t="shared" ca="1" si="306"/>
        <v/>
      </c>
      <c r="JP106" s="146" t="str">
        <f t="array" aca="1" ref="JP106" ca="1">IFERROR(AVERAGE(IF(('1. Database - raw'!IS$7:IU$494&gt;0)*('1. Database - raw'!$AD$7:$AD$494=$A106)*(INDIRECT($Q106,TRUE)=$O106),'1. Database - raw'!IS$7:IU$494)),"")</f>
        <v/>
      </c>
      <c r="JQ106" s="277" t="str">
        <f t="array" aca="1" ref="JQ106" ca="1">IFERROR(_xlfn.STDEV.S(IF(('1. Database - raw'!IS$7:IU$494&gt;0)*('1. Database - raw'!$AD$7:$AD$494=$A106)*(INDIRECT($Q106,TRUE)=$O106),'1. Database - raw'!IS$7:IU$494)),"")</f>
        <v/>
      </c>
      <c r="JR106" s="15" t="str">
        <f t="array" aca="1" ref="JR106" ca="1">IFERROR(IF(COUNT(IF(('1. Database - raw'!IS$7:IU$494&gt;0)*('1. Database - raw'!$AD$7:$AD$494=$A106)*(INDIRECT($Q106,TRUE)=$O106),'1. Database - raw'!IS$7:IU$494))&gt;0,COUNT(IF(('1. Database - raw'!IS$7:IU$494&gt;0)*('1. Database - raw'!$AD$7:$AD$494=$A106)*(INDIRECT($Q106,TRUE)=$O106),'1. Database - raw'!IS$7:IU$494)),""),"")</f>
        <v/>
      </c>
      <c r="JS106" s="145" t="str">
        <f t="shared" ca="1" si="307"/>
        <v/>
      </c>
      <c r="JT106" s="146" t="str">
        <f t="shared" ca="1" si="308"/>
        <v/>
      </c>
      <c r="JU106" s="146" t="str">
        <f t="shared" ca="1" si="309"/>
        <v/>
      </c>
      <c r="JV106" s="146" t="str">
        <f t="array" aca="1" ref="JV106" ca="1">IFERROR(AVERAGE(IF(('1. Database - raw'!IY$7:JA$494&gt;0)*('1. Database - raw'!$AD$7:$AD$494=$A106)*(INDIRECT($Q106,TRUE)=$O106),'1. Database - raw'!IY$7:JA$494)),"")</f>
        <v/>
      </c>
      <c r="JW106" s="277" t="str">
        <f t="array" aca="1" ref="JW106" ca="1">IFERROR(_xlfn.STDEV.S(IF(('1. Database - raw'!IY$7:JA$494&gt;0)*('1. Database - raw'!$AD$7:$AD$494=$A106)*(INDIRECT($Q106,TRUE)=$O106),'1. Database - raw'!IY$7:JA$494)),"")</f>
        <v/>
      </c>
      <c r="JX106" s="15" t="str">
        <f t="array" aca="1" ref="JX106" ca="1">IFERROR(IF(COUNT(IF(('1. Database - raw'!IY$7:JA$494&gt;0)*('1. Database - raw'!$AD$7:$AD$494=$A106)*(INDIRECT($Q106,TRUE)=$O106),'1. Database - raw'!IY$7:JA$494))&gt;0,COUNT(IF(('1. Database - raw'!IY$7:JA$494&gt;0)*('1. Database - raw'!$AD$7:$AD$494=$A106)*(INDIRECT($Q106,TRUE)=$O106),'1. Database - raw'!IY$7:JA$494)),""),"")</f>
        <v/>
      </c>
      <c r="JY106" s="145" t="str">
        <f t="shared" ca="1" si="310"/>
        <v/>
      </c>
      <c r="JZ106" s="146" t="str">
        <f t="shared" ca="1" si="311"/>
        <v/>
      </c>
      <c r="KA106" s="146" t="str">
        <f t="shared" ca="1" si="312"/>
        <v/>
      </c>
      <c r="KB106" s="146" t="str">
        <f t="array" aca="1" ref="KB106" ca="1">IFERROR(AVERAGE(IF(('1. Database - raw'!JE$7:JG$494&gt;0)*('1. Database - raw'!$AD$7:$AD$494=$A106)*(INDIRECT($Q106,TRUE)=$O106),'1. Database - raw'!JE$7:JG$494)),"")</f>
        <v/>
      </c>
      <c r="KC106" s="277" t="str">
        <f t="array" aca="1" ref="KC106" ca="1">IFERROR(_xlfn.STDEV.S(IF(('1. Database - raw'!JE$7:JG$494&gt;0)*('1. Database - raw'!$AD$7:$AD$494=$A106)*(INDIRECT($Q106,TRUE)=$O106),'1. Database - raw'!JE$7:JG$494)),"")</f>
        <v/>
      </c>
      <c r="KD106" s="15" t="str">
        <f t="array" aca="1" ref="KD106" ca="1">IFERROR(IF(COUNT(IF(('1. Database - raw'!JE$7:JG$494&gt;0)*('1. Database - raw'!$AD$7:$AD$494=$A106)*(INDIRECT($Q106,TRUE)=$O106),'1. Database - raw'!JE$7:JG$494))&gt;0,COUNT(IF(('1. Database - raw'!JE$7:JG$494&gt;0)*('1. Database - raw'!$AD$7:$AD$494=$A106)*(INDIRECT($Q106,TRUE)=$O106),'1. Database - raw'!JE$7:JG$494)),""),"")</f>
        <v/>
      </c>
      <c r="KE106" s="145" t="str">
        <f t="shared" ca="1" si="313"/>
        <v/>
      </c>
      <c r="KF106" s="146" t="str">
        <f t="shared" ca="1" si="314"/>
        <v/>
      </c>
      <c r="KG106" s="146" t="str">
        <f t="shared" ca="1" si="315"/>
        <v/>
      </c>
      <c r="KH106" s="146" t="str">
        <f t="array" aca="1" ref="KH106" ca="1">IFERROR(AVERAGE(IF(('1. Database - raw'!JK$7:JM$494&gt;0)*('1. Database - raw'!$AD$7:$AD$494=$A106)*(INDIRECT($Q106,TRUE)=$O106),'1. Database - raw'!JK$7:JM$494)),"")</f>
        <v/>
      </c>
      <c r="KI106" s="277" t="str">
        <f t="array" aca="1" ref="KI106" ca="1">IFERROR(_xlfn.STDEV.S(IF(('1. Database - raw'!JK$7:JM$494&gt;0)*('1. Database - raw'!$AD$7:$AD$494=$A106)*(INDIRECT($Q106,TRUE)=$O106),'1. Database - raw'!JK$7:JM$494)),"")</f>
        <v/>
      </c>
      <c r="KJ106" s="15" t="str">
        <f t="array" aca="1" ref="KJ106" ca="1">IFERROR(IF(COUNT(IF(('1. Database - raw'!JK$7:JM$494&gt;0)*('1. Database - raw'!$AD$7:$AD$494=$A106)*(INDIRECT($Q106,TRUE)=$O106),'1. Database - raw'!JK$7:JM$494))&gt;0,COUNT(IF(('1. Database - raw'!JK$7:JM$494&gt;0)*('1. Database - raw'!$AD$7:$AD$494=$A106)*(INDIRECT($Q106,TRUE)=$O106),'1. Database - raw'!JK$7:JM$494)),""),"")</f>
        <v/>
      </c>
      <c r="KK106" s="145" t="str">
        <f t="shared" ca="1" si="316"/>
        <v/>
      </c>
      <c r="KL106" s="146" t="str">
        <f t="shared" ca="1" si="317"/>
        <v/>
      </c>
      <c r="KM106" s="146" t="str">
        <f t="shared" ca="1" si="318"/>
        <v/>
      </c>
      <c r="KN106" s="146" t="str">
        <f t="array" aca="1" ref="KN106" ca="1">IFERROR(AVERAGE(IF(('1. Database - raw'!JQ$7:JS$494&gt;0)*('1. Database - raw'!$AD$7:$AD$494=$A106)*(INDIRECT($Q106,TRUE)=$O106),'1. Database - raw'!JQ$7:JS$494)),"")</f>
        <v/>
      </c>
      <c r="KO106" s="277" t="str">
        <f t="array" aca="1" ref="KO106" ca="1">IFERROR(_xlfn.STDEV.S(IF(('1. Database - raw'!JQ$7:JS$494&gt;0)*('1. Database - raw'!$AD$7:$AD$494=$A106)*(INDIRECT($Q106,TRUE)=$O106),'1. Database - raw'!JQ$7:JS$494)),"")</f>
        <v/>
      </c>
      <c r="KP106" s="15" t="str">
        <f t="array" aca="1" ref="KP106" ca="1">IFERROR(IF(COUNT(IF(('1. Database - raw'!JQ$7:JS$494&gt;0)*('1. Database - raw'!$AD$7:$AD$494=$A106)*(INDIRECT($Q106,TRUE)=$O106),'1. Database - raw'!JQ$7:JS$494))&gt;0,COUNT(IF(('1. Database - raw'!JQ$7:JS$494&gt;0)*('1. Database - raw'!$AD$7:$AD$494=$A106)*(INDIRECT($Q106,TRUE)=$O106),'1. Database - raw'!JQ$7:JS$494)),""),"")</f>
        <v/>
      </c>
      <c r="KQ106" s="145" t="str">
        <f t="shared" ca="1" si="319"/>
        <v/>
      </c>
      <c r="KR106" s="146" t="str">
        <f t="shared" ca="1" si="320"/>
        <v/>
      </c>
      <c r="KS106" s="146" t="str">
        <f t="shared" ca="1" si="321"/>
        <v/>
      </c>
      <c r="KT106" s="146" t="str">
        <f t="array" aca="1" ref="KT106" ca="1">IFERROR(AVERAGE(IF(('1. Database - raw'!JW$7:JY$494&gt;0)*('1. Database - raw'!$AD$7:$AD$494=$A106)*(INDIRECT($Q106,TRUE)=$O106),'1. Database - raw'!JW$7:JY$494)),"")</f>
        <v/>
      </c>
      <c r="KU106" s="277" t="str">
        <f t="array" aca="1" ref="KU106" ca="1">IFERROR(_xlfn.STDEV.S(IF(('1. Database - raw'!JW$7:JY$494&gt;0)*('1. Database - raw'!$AD$7:$AD$494=$A106)*(INDIRECT($Q106,TRUE)=$O106),'1. Database - raw'!JW$7:JY$494)),"")</f>
        <v/>
      </c>
      <c r="KV106" s="15" t="str">
        <f t="array" aca="1" ref="KV106" ca="1">IFERROR(IF(COUNT(IF(('1. Database - raw'!JW$7:JY$494&gt;0)*('1. Database - raw'!$AD$7:$AD$494=$A106)*(INDIRECT($Q106,TRUE)=$O106),'1. Database - raw'!JW$7:JY$494))&gt;0,COUNT(IF(('1. Database - raw'!JW$7:JY$494&gt;0)*('1. Database - raw'!$AD$7:$AD$494=$A106)*(INDIRECT($Q106,TRUE)=$O106),'1. Database - raw'!JW$7:JY$494)),""),"")</f>
        <v/>
      </c>
      <c r="KW106" s="145" t="str">
        <f t="shared" ca="1" si="322"/>
        <v/>
      </c>
      <c r="KX106" s="146" t="str">
        <f t="shared" ca="1" si="323"/>
        <v/>
      </c>
      <c r="KY106" s="146" t="str">
        <f t="shared" ca="1" si="324"/>
        <v/>
      </c>
      <c r="KZ106" s="146" t="str">
        <f t="array" aca="1" ref="KZ106" ca="1">IFERROR(AVERAGE(IF(('1. Database - raw'!KC$7:KE$494&gt;0)*('1. Database - raw'!$AD$7:$AD$494=$A106)*(INDIRECT($Q106,TRUE)=$O106),'1. Database - raw'!KC$7:KE$494)),"")</f>
        <v/>
      </c>
      <c r="LA106" s="277" t="str">
        <f t="array" aca="1" ref="LA106" ca="1">IFERROR(_xlfn.STDEV.S(IF(('1. Database - raw'!KC$7:KE$494&gt;0)*('1. Database - raw'!$AD$7:$AD$494=$A106)*(INDIRECT($Q106,TRUE)=$O106),'1. Database - raw'!KC$7:KE$494)),"")</f>
        <v/>
      </c>
      <c r="LB106" s="15" t="str">
        <f t="array" aca="1" ref="LB106" ca="1">IFERROR(IF(COUNT(IF(('1. Database - raw'!KC$7:KE$494&gt;0)*('1. Database - raw'!$AD$7:$AD$494=$A106)*(INDIRECT($Q106,TRUE)=$O106),'1. Database - raw'!KC$7:KE$494))&gt;0,COUNT(IF(('1. Database - raw'!KC$7:KE$494&gt;0)*('1. Database - raw'!$AD$7:$AD$494=$A106)*(INDIRECT($Q106,TRUE)=$O106),'1. Database - raw'!KC$7:KE$494)),""),"")</f>
        <v/>
      </c>
      <c r="LC106" s="145" t="str">
        <f t="shared" ca="1" si="325"/>
        <v/>
      </c>
      <c r="LD106" s="146" t="str">
        <f t="shared" ca="1" si="326"/>
        <v/>
      </c>
      <c r="LE106" s="146" t="str">
        <f t="shared" ca="1" si="327"/>
        <v/>
      </c>
      <c r="LF106" s="146" t="str">
        <f t="array" aca="1" ref="LF106" ca="1">IFERROR(AVERAGE(IF(('1. Database - raw'!KI$7:KK$494&gt;0)*('1. Database - raw'!$AD$7:$AD$494=$A106)*(INDIRECT($Q106,TRUE)=$O106),'1. Database - raw'!KI$7:KK$494)),"")</f>
        <v/>
      </c>
      <c r="LG106" s="277" t="str">
        <f t="array" aca="1" ref="LG106" ca="1">IFERROR(_xlfn.STDEV.S(IF(('1. Database - raw'!KI$7:KK$494&gt;0)*('1. Database - raw'!$AD$7:$AD$494=$A106)*(INDIRECT($Q106,TRUE)=$O106),'1. Database - raw'!KI$7:KK$494)),"")</f>
        <v/>
      </c>
      <c r="LH106" s="15" t="str">
        <f t="array" aca="1" ref="LH106" ca="1">IFERROR(IF(COUNT(IF(('1. Database - raw'!KI$7:KK$494&gt;0)*('1. Database - raw'!$AD$7:$AD$494=$A106)*(INDIRECT($Q106,TRUE)=$O106),'1. Database - raw'!KI$7:KK$494))&gt;0,COUNT(IF(('1. Database - raw'!KI$7:KK$494&gt;0)*('1. Database - raw'!$AD$7:$AD$494=$A106)*(INDIRECT($Q106,TRUE)=$O106),'1. Database - raw'!KI$7:KK$494)),""),"")</f>
        <v/>
      </c>
      <c r="LI106" s="145">
        <f t="shared" ca="1" si="328"/>
        <v>0.56535073661252566</v>
      </c>
      <c r="LJ106" s="146">
        <f t="shared" ca="1" si="329"/>
        <v>0.76428555922911789</v>
      </c>
      <c r="LK106" s="146">
        <f t="shared" ca="1" si="330"/>
        <v>0.65733507733308882</v>
      </c>
      <c r="LL106" s="146">
        <f t="array" aca="1" ref="LL106" ca="1">IFERROR(AVERAGE(IF(('1. Database - raw'!KO$7:KQ$494&gt;0)*('1. Database - raw'!$AD$7:$AD$494=$A106)*(INDIRECT($Q106,TRUE)=$O106),'1. Database - raw'!KO$7:KQ$494)),"")</f>
        <v>0.68333333333333346</v>
      </c>
      <c r="LM106" s="277">
        <f t="array" aca="1" ref="LM106" ca="1">IFERROR(_xlfn.STDEV.S(IF(('1. Database - raw'!KO$7:KQ$494&gt;0)*('1. Database - raw'!$AD$7:$AD$494=$A106)*(INDIRECT($Q106,TRUE)=$O106),'1. Database - raw'!KO$7:KQ$494)),"")</f>
        <v>0.19407902170679478</v>
      </c>
      <c r="LN106" s="15">
        <f t="array" aca="1" ref="LN106" ca="1">IFERROR(IF(COUNT(IF(('1. Database - raw'!KO$7:KQ$494&gt;0)*('1. Database - raw'!$AD$7:$AD$494=$A106)*(INDIRECT($Q106,TRUE)=$O106),'1. Database - raw'!KO$7:KQ$494))&gt;0,COUNT(IF(('1. Database - raw'!KO$7:KQ$494&gt;0)*('1. Database - raw'!$AD$7:$AD$494=$A106)*(INDIRECT($Q106,TRUE)=$O106),'1. Database - raw'!KO$7:KQ$494)),""),"")</f>
        <v>6</v>
      </c>
      <c r="LO106" s="145" t="str">
        <f t="shared" ca="1" si="331"/>
        <v/>
      </c>
      <c r="LP106" s="146" t="str">
        <f t="shared" ca="1" si="332"/>
        <v/>
      </c>
      <c r="LQ106" s="146" t="str">
        <f t="shared" ca="1" si="333"/>
        <v/>
      </c>
      <c r="LR106" s="146" t="str">
        <f t="array" aca="1" ref="LR106" ca="1">IFERROR(AVERAGE(IF(('1. Database - raw'!KU$7:KW$494&gt;0)*('1. Database - raw'!$AD$7:$AD$494=$A106)*(INDIRECT($Q106,TRUE)=$O106),'1. Database - raw'!KU$7:KW$494)),"")</f>
        <v/>
      </c>
      <c r="LS106" s="277" t="str">
        <f t="array" aca="1" ref="LS106" ca="1">IFERROR(_xlfn.STDEV.S(IF(('1. Database - raw'!KU$7:KW$494&gt;0)*('1. Database - raw'!$AD$7:$AD$494=$A106)*(INDIRECT($Q106,TRUE)=$O106),'1. Database - raw'!KU$7:KW$494)),"")</f>
        <v/>
      </c>
      <c r="LT106" s="15" t="str">
        <f t="array" aca="1" ref="LT106" ca="1">IFERROR(IF(COUNT(IF(('1. Database - raw'!KU$7:KW$494&gt;0)*('1. Database - raw'!$AD$7:$AD$494=$A106)*(INDIRECT($Q106,TRUE)=$O106),'1. Database - raw'!KU$7:KW$494))&gt;0,COUNT(IF(('1. Database - raw'!KU$7:KW$494&gt;0)*('1. Database - raw'!$AD$7:$AD$494=$A106)*(INDIRECT($Q106,TRUE)=$O106),'1. Database - raw'!KU$7:KW$494)),""),"")</f>
        <v/>
      </c>
      <c r="LU106" s="145" t="str">
        <f t="shared" ca="1" si="334"/>
        <v/>
      </c>
      <c r="LV106" s="146" t="str">
        <f t="shared" ca="1" si="335"/>
        <v/>
      </c>
      <c r="LW106" s="146" t="str">
        <f t="shared" ca="1" si="336"/>
        <v/>
      </c>
      <c r="LX106" s="146" t="str">
        <f t="array" aca="1" ref="LX106" ca="1">IFERROR(AVERAGE(IF(('1. Database - raw'!LA$7:LC$494&gt;0)*('1. Database - raw'!$AD$7:$AD$494=$A106)*(INDIRECT($Q106,TRUE)=$O106),'1. Database - raw'!LA$7:LC$494)),"")</f>
        <v/>
      </c>
      <c r="LY106" s="277" t="str">
        <f t="array" aca="1" ref="LY106" ca="1">IFERROR(_xlfn.STDEV.S(IF(('1. Database - raw'!LA$7:LC$494&gt;0)*('1. Database - raw'!$AD$7:$AD$494=$A106)*(INDIRECT($Q106,TRUE)=$O106),'1. Database - raw'!LA$7:LC$494)),"")</f>
        <v/>
      </c>
      <c r="LZ106" s="15" t="str">
        <f t="array" aca="1" ref="LZ106" ca="1">IFERROR(IF(COUNT(IF(('1. Database - raw'!LA$7:LC$494&gt;0)*('1. Database - raw'!$AD$7:$AD$494=$A106)*(INDIRECT($Q106,TRUE)=$O106),'1. Database - raw'!LA$7:LC$494))&gt;0,COUNT(IF(('1. Database - raw'!LA$7:LC$494&gt;0)*('1. Database - raw'!$AD$7:$AD$494=$A106)*(INDIRECT($Q106,TRUE)=$O106),'1. Database - raw'!LA$7:LC$494)),""),"")</f>
        <v/>
      </c>
      <c r="MA106" s="145" t="str">
        <f t="shared" ca="1" si="337"/>
        <v/>
      </c>
      <c r="MB106" s="146" t="str">
        <f t="shared" ca="1" si="338"/>
        <v/>
      </c>
      <c r="MC106" s="146" t="str">
        <f t="shared" ca="1" si="339"/>
        <v/>
      </c>
      <c r="MD106" s="146" t="str">
        <f t="array" aca="1" ref="MD106" ca="1">IFERROR(AVERAGE(IF(('1. Database - raw'!LG$7:LI$494&gt;0)*('1. Database - raw'!$AD$7:$AD$494=$A106)*(INDIRECT($Q106,TRUE)=$O106),'1. Database - raw'!LG$7:LI$494)),"")</f>
        <v/>
      </c>
      <c r="ME106" s="277" t="str">
        <f t="array" aca="1" ref="ME106" ca="1">IFERROR(_xlfn.STDEV.S(IF(('1. Database - raw'!LG$7:LI$494&gt;0)*('1. Database - raw'!$AD$7:$AD$494=$A106)*(INDIRECT($Q106,TRUE)=$O106),'1. Database - raw'!LG$7:LI$494)),"")</f>
        <v/>
      </c>
      <c r="MF106" s="15" t="str">
        <f t="array" aca="1" ref="MF106" ca="1">IFERROR(IF(COUNT(IF(('1. Database - raw'!LG$7:LI$494&gt;0)*('1. Database - raw'!$AD$7:$AD$494=$A106)*(INDIRECT($Q106,TRUE)=$O106),'1. Database - raw'!LG$7:LI$494))&gt;0,COUNT(IF(('1. Database - raw'!LG$7:LI$494&gt;0)*('1. Database - raw'!$AD$7:$AD$494=$A106)*(INDIRECT($Q106,TRUE)=$O106),'1. Database - raw'!LG$7:LI$494)),""),"")</f>
        <v/>
      </c>
      <c r="MG106" s="145" t="str">
        <f t="shared" ca="1" si="340"/>
        <v/>
      </c>
      <c r="MH106" s="146" t="str">
        <f t="shared" ca="1" si="341"/>
        <v/>
      </c>
      <c r="MI106" s="146" t="str">
        <f t="shared" ca="1" si="342"/>
        <v/>
      </c>
      <c r="MJ106" s="146" t="str">
        <f t="array" aca="1" ref="MJ106" ca="1">IFERROR(AVERAGE(IF(('1. Database - raw'!LM$7:LO$494&gt;0)*('1. Database - raw'!$AD$7:$AD$494=$A106)*(INDIRECT($Q106,TRUE)=$O106),'1. Database - raw'!LM$7:LO$494)),"")</f>
        <v/>
      </c>
      <c r="MK106" s="277" t="str">
        <f t="array" aca="1" ref="MK106" ca="1">IFERROR(_xlfn.STDEV.S(IF(('1. Database - raw'!LM$7:LO$494&gt;0)*('1. Database - raw'!$AD$7:$AD$494=$A106)*(INDIRECT($Q106,TRUE)=$O106),'1. Database - raw'!LM$7:LO$494)),"")</f>
        <v/>
      </c>
      <c r="ML106" s="15" t="str">
        <f t="array" aca="1" ref="ML106" ca="1">IFERROR(IF(COUNT(IF(('1. Database - raw'!LM$7:LO$494&gt;0)*('1. Database - raw'!$AD$7:$AD$494=$A106)*(INDIRECT($Q106,TRUE)=$O106),'1. Database - raw'!LM$7:LO$494))&gt;0,COUNT(IF(('1. Database - raw'!LM$7:LO$494&gt;0)*('1. Database - raw'!$AD$7:$AD$494=$A106)*(INDIRECT($Q106,TRUE)=$O106),'1. Database - raw'!LM$7:LO$494)),""),"")</f>
        <v/>
      </c>
      <c r="MM106" s="145" t="str">
        <f t="shared" ca="1" si="343"/>
        <v/>
      </c>
      <c r="MN106" s="146" t="str">
        <f t="shared" ca="1" si="344"/>
        <v/>
      </c>
      <c r="MO106" s="146" t="str">
        <f t="shared" ca="1" si="345"/>
        <v/>
      </c>
      <c r="MP106" s="146" t="str">
        <f t="array" aca="1" ref="MP106" ca="1">IFERROR(AVERAGE(IF(('1. Database - raw'!LS$7:LU$494&gt;0)*('1. Database - raw'!$AD$7:$AD$494=$A106)*(INDIRECT($Q106,TRUE)=$O106),'1. Database - raw'!LS$7:LU$494)),"")</f>
        <v/>
      </c>
      <c r="MQ106" s="277" t="str">
        <f t="array" aca="1" ref="MQ106" ca="1">IFERROR(_xlfn.STDEV.S(IF(('1. Database - raw'!LS$7:LU$494&gt;0)*('1. Database - raw'!$AD$7:$AD$494=$A106)*(INDIRECT($Q106,TRUE)=$O106),'1. Database - raw'!LS$7:LU$494)),"")</f>
        <v/>
      </c>
      <c r="MR106" s="15" t="str">
        <f t="array" aca="1" ref="MR106" ca="1">IFERROR(IF(COUNT(IF(('1. Database - raw'!LS$7:LU$494&gt;0)*('1. Database - raw'!$AD$7:$AD$494=$A106)*(INDIRECT($Q106,TRUE)=$O106),'1. Database - raw'!LS$7:LU$494))&gt;0,COUNT(IF(('1. Database - raw'!LS$7:LU$494&gt;0)*('1. Database - raw'!$AD$7:$AD$494=$A106)*(INDIRECT($Q106,TRUE)=$O106),'1. Database - raw'!LS$7:LU$494)),""),"")</f>
        <v/>
      </c>
      <c r="MS106" s="145" t="str">
        <f t="shared" ca="1" si="346"/>
        <v/>
      </c>
      <c r="MT106" s="146" t="str">
        <f t="shared" ca="1" si="347"/>
        <v/>
      </c>
      <c r="MU106" s="146" t="str">
        <f t="shared" ca="1" si="348"/>
        <v/>
      </c>
      <c r="MV106" s="146" t="str">
        <f t="array" aca="1" ref="MV106" ca="1">IFERROR(AVERAGE(IF(('1. Database - raw'!LY$7:MA$494&gt;0)*('1. Database - raw'!$AD$7:$AD$494=$A106)*(INDIRECT($Q106,TRUE)=$O106),'1. Database - raw'!LY$7:MA$494)),"")</f>
        <v/>
      </c>
      <c r="MW106" s="277" t="str">
        <f t="array" aca="1" ref="MW106" ca="1">IFERROR(_xlfn.STDEV.S(IF(('1. Database - raw'!LY$7:MA$494&gt;0)*('1. Database - raw'!$AD$7:$AD$494=$A106)*(INDIRECT($Q106,TRUE)=$O106),'1. Database - raw'!LY$7:MA$494)),"")</f>
        <v/>
      </c>
      <c r="MX106" s="15" t="str">
        <f t="array" aca="1" ref="MX106" ca="1">IFERROR(IF(COUNT(IF(('1. Database - raw'!LY$7:MA$494&gt;0)*('1. Database - raw'!$AD$7:$AD$494=$A106)*(INDIRECT($Q106,TRUE)=$O106),'1. Database - raw'!LY$7:MA$494))&gt;0,COUNT(IF(('1. Database - raw'!LY$7:MA$494&gt;0)*('1. Database - raw'!$AD$7:$AD$494=$A106)*(INDIRECT($Q106,TRUE)=$O106),'1. Database - raw'!LY$7:MA$494)),""),"")</f>
        <v/>
      </c>
      <c r="MY106" s="145" t="str">
        <f t="shared" ca="1" si="349"/>
        <v/>
      </c>
      <c r="MZ106" s="146" t="str">
        <f t="shared" ca="1" si="350"/>
        <v/>
      </c>
      <c r="NA106" s="146" t="str">
        <f t="shared" ca="1" si="351"/>
        <v/>
      </c>
      <c r="NB106" s="146" t="str">
        <f t="array" aca="1" ref="NB106" ca="1">IFERROR(AVERAGE(IF(('1. Database - raw'!ME$7:MG$494&gt;0)*('1. Database - raw'!$AD$7:$AD$494=$A106)*(INDIRECT($Q106,TRUE)=$O106),'1. Database - raw'!ME$7:MG$494)),"")</f>
        <v/>
      </c>
      <c r="NC106" s="277" t="str">
        <f t="array" aca="1" ref="NC106" ca="1">IFERROR(_xlfn.STDEV.S(IF(('1. Database - raw'!ME$7:MG$494&gt;0)*('1. Database - raw'!$AD$7:$AD$494=$A106)*(INDIRECT($Q106,TRUE)=$O106),'1. Database - raw'!ME$7:MG$494)),"")</f>
        <v/>
      </c>
      <c r="ND106" s="15" t="str">
        <f t="array" aca="1" ref="ND106" ca="1">IFERROR(IF(COUNT(IF(('1. Database - raw'!ME$7:MG$494&gt;0)*('1. Database - raw'!$AD$7:$AD$494=$A106)*(INDIRECT($Q106,TRUE)=$O106),'1. Database - raw'!ME$7:MG$494))&gt;0,COUNT(IF(('1. Database - raw'!ME$7:MG$494&gt;0)*('1. Database - raw'!$AD$7:$AD$494=$A106)*(INDIRECT($Q106,TRUE)=$O106),'1. Database - raw'!ME$7:MG$494)),""),"")</f>
        <v/>
      </c>
      <c r="NE106" s="145" t="str">
        <f t="shared" ca="1" si="352"/>
        <v/>
      </c>
      <c r="NF106" s="146" t="str">
        <f t="shared" ca="1" si="353"/>
        <v/>
      </c>
      <c r="NG106" s="146" t="str">
        <f t="shared" ca="1" si="354"/>
        <v/>
      </c>
      <c r="NH106" s="146" t="str">
        <f t="array" aca="1" ref="NH106" ca="1">IFERROR(AVERAGE(IF(('1. Database - raw'!MK$7:MM$494&gt;0)*('1. Database - raw'!$AD$7:$AD$494=$A106)*(INDIRECT($Q106,TRUE)=$O106),'1. Database - raw'!MK$7:MM$494)),"")</f>
        <v/>
      </c>
      <c r="NI106" s="277" t="str">
        <f t="array" aca="1" ref="NI106" ca="1">IFERROR(_xlfn.STDEV.S(IF(('1. Database - raw'!MK$7:MM$494&gt;0)*('1. Database - raw'!$AD$7:$AD$494=$A106)*(INDIRECT($Q106,TRUE)=$O106),'1. Database - raw'!MK$7:MM$494)),"")</f>
        <v/>
      </c>
      <c r="NJ106" s="15" t="str">
        <f t="array" aca="1" ref="NJ106" ca="1">IFERROR(IF(COUNT(IF(('1. Database - raw'!MK$7:MM$494&gt;0)*('1. Database - raw'!$AD$7:$AD$494=$A106)*(INDIRECT($Q106,TRUE)=$O106),'1. Database - raw'!MK$7:MM$494))&gt;0,COUNT(IF(('1. Database - raw'!MK$7:MM$494&gt;0)*('1. Database - raw'!$AD$7:$AD$494=$A106)*(INDIRECT($Q106,TRUE)=$O106),'1. Database - raw'!MK$7:MM$494)),""),"")</f>
        <v/>
      </c>
      <c r="NK106" s="145">
        <f t="shared" ca="1" si="355"/>
        <v>2.2305143698242107</v>
      </c>
      <c r="NL106" s="146">
        <f t="shared" ca="1" si="356"/>
        <v>2.8600443293404978</v>
      </c>
      <c r="NM106" s="146">
        <f t="shared" ca="1" si="357"/>
        <v>2.5257414703267291</v>
      </c>
      <c r="NN106" s="146">
        <f t="array" aca="1" ref="NN106" ca="1">IFERROR(AVERAGE(IF(('1. Database - raw'!MQ$7:MS$494&gt;0)*('1. Database - raw'!$AD$7:$AD$494=$A106)*(INDIRECT($Q106,TRUE)=$O106),'1. Database - raw'!MQ$7:MS$494)),"")</f>
        <v>2.6078312925170066</v>
      </c>
      <c r="NO106" s="277">
        <f t="array" aca="1" ref="NO106" ca="1">IFERROR(_xlfn.STDEV.S(IF(('1. Database - raw'!MQ$7:MS$494&gt;0)*('1. Database - raw'!$AD$7:$AD$494=$A106)*(INDIRECT($Q106,TRUE)=$O106),'1. Database - raw'!MQ$7:MS$494)),"")</f>
        <v>0.67026279902205521</v>
      </c>
      <c r="NP106" s="15">
        <f t="array" aca="1" ref="NP106" ca="1">IFERROR(IF(COUNT(IF(('1. Database - raw'!MQ$7:MS$494&gt;0)*('1. Database - raw'!$AD$7:$AD$494=$A106)*(INDIRECT($Q106,TRUE)=$O106),'1. Database - raw'!MQ$7:MS$494))&gt;0,COUNT(IF(('1. Database - raw'!MQ$7:MS$494&gt;0)*('1. Database - raw'!$AD$7:$AD$494=$A106)*(INDIRECT($Q106,TRUE)=$O106),'1. Database - raw'!MQ$7:MS$494)),""),"")</f>
        <v>6</v>
      </c>
      <c r="NQ106" s="145">
        <f t="shared" ca="1" si="358"/>
        <v>1.6122962336077931</v>
      </c>
      <c r="NR106" s="146">
        <f t="shared" ca="1" si="359"/>
        <v>2.3631543653942515</v>
      </c>
      <c r="NS106" s="146">
        <f t="shared" ca="1" si="360"/>
        <v>1.951948995941996</v>
      </c>
      <c r="NT106" s="146">
        <f t="array" aca="1" ref="NT106" ca="1">IFERROR(AVERAGE(IF(('1. Database - raw'!MW$7:MY$494&gt;0)*('1. Database - raw'!$AD$7:$AD$494=$A106)*(INDIRECT($Q106,TRUE)=$O106),'1. Database - raw'!MW$7:MY$494)),"")</f>
        <v>2.0613333333333332</v>
      </c>
      <c r="NU106" s="277">
        <f t="array" aca="1" ref="NU106" ca="1">IFERROR(_xlfn.STDEV.S(IF(('1. Database - raw'!MW$7:MY$494&gt;0)*('1. Database - raw'!$AD$7:$AD$494=$A106)*(INDIRECT($Q106,TRUE)=$O106),'1. Database - raw'!MW$7:MY$494)),"")</f>
        <v>0.699692449444413</v>
      </c>
      <c r="NV106" s="15">
        <f t="array" aca="1" ref="NV106" ca="1">IFERROR(IF(COUNT(IF(('1. Database - raw'!MW$7:MY$494&gt;0)*('1. Database - raw'!$AD$7:$AD$494=$A106)*(INDIRECT($Q106,TRUE)=$O106),'1. Database - raw'!MW$7:MY$494))&gt;0,COUNT(IF(('1. Database - raw'!MW$7:MY$494&gt;0)*('1. Database - raw'!$AD$7:$AD$494=$A106)*(INDIRECT($Q106,TRUE)=$O106),'1. Database - raw'!MW$7:MY$494)),""),"")</f>
        <v>15</v>
      </c>
      <c r="NW106" s="145">
        <f t="shared" ca="1" si="361"/>
        <v>1.2742088622490464</v>
      </c>
      <c r="NX106" s="146">
        <f t="shared" ca="1" si="362"/>
        <v>1.3164554132141173</v>
      </c>
      <c r="NY106" s="146">
        <f t="shared" ca="1" si="363"/>
        <v>1.2951598952535393</v>
      </c>
      <c r="NZ106" s="146">
        <f t="array" aca="1" ref="NZ106" ca="1">IFERROR(AVERAGE(IF(('1. Database - raw'!NC$7:NE$494&gt;0)*('1. Database - raw'!$AD$7:$AD$494=$A106)*(INDIRECT($Q106,TRUE)=$O106),'1. Database - raw'!NC$7:NE$494)),"")</f>
        <v>1.3009999999999999</v>
      </c>
      <c r="OA106" s="277">
        <f t="array" aca="1" ref="OA106" ca="1">IFERROR(_xlfn.STDEV.S(IF(('1. Database - raw'!NC$7:NE$494&gt;0)*('1. Database - raw'!$AD$7:$AD$494=$A106)*(INDIRECT($Q106,TRUE)=$O106),'1. Database - raw'!NC$7:NE$494)),"")</f>
        <v>0.12368867728651999</v>
      </c>
      <c r="OB106" s="15">
        <f t="array" aca="1" ref="OB106" ca="1">IFERROR(IF(COUNT(IF(('1. Database - raw'!NC$7:NE$494&gt;0)*('1. Database - raw'!$AD$7:$AD$494=$A106)*(INDIRECT($Q106,TRUE)=$O106),'1. Database - raw'!NC$7:NE$494))&gt;0,COUNT(IF(('1. Database - raw'!NC$7:NE$494&gt;0)*('1. Database - raw'!$AD$7:$AD$494=$A106)*(INDIRECT($Q106,TRUE)=$O106),'1. Database - raw'!NC$7:NE$494)),""),"")</f>
        <v>10</v>
      </c>
      <c r="OC106" s="145" t="str">
        <f t="shared" ca="1" si="364"/>
        <v/>
      </c>
      <c r="OD106" s="146" t="str">
        <f t="shared" ca="1" si="365"/>
        <v/>
      </c>
      <c r="OE106" s="146" t="str">
        <f t="shared" ca="1" si="366"/>
        <v/>
      </c>
      <c r="OF106" s="146">
        <f t="array" aca="1" ref="OF106" ca="1">IFERROR(AVERAGE(IF(('1. Database - raw'!NI$7:NK$494&gt;0)*('1. Database - raw'!$AD$7:$AD$494=$A106)*(INDIRECT($Q106,TRUE)=$O106),'1. Database - raw'!NI$7:NK$494)),"")</f>
        <v>0.2</v>
      </c>
      <c r="OG106" s="277" t="str">
        <f t="array" aca="1" ref="OG106" ca="1">IFERROR(_xlfn.STDEV.S(IF(('1. Database - raw'!NI$7:NK$494&gt;0)*('1. Database - raw'!$AD$7:$AD$494=$A106)*(INDIRECT($Q106,TRUE)=$O106),'1. Database - raw'!NI$7:NK$494)),"")</f>
        <v/>
      </c>
      <c r="OH106" s="15">
        <f t="array" aca="1" ref="OH106" ca="1">IFERROR(IF(COUNT(IF(('1. Database - raw'!NI$7:NK$494&gt;0)*('1. Database - raw'!$AD$7:$AD$494=$A106)*(INDIRECT($Q106,TRUE)=$O106),'1. Database - raw'!NI$7:NK$494))&gt;0,COUNT(IF(('1. Database - raw'!NI$7:NK$494&gt;0)*('1. Database - raw'!$AD$7:$AD$494=$A106)*(INDIRECT($Q106,TRUE)=$O106),'1. Database - raw'!NI$7:NK$494)),""),"")</f>
        <v>1</v>
      </c>
    </row>
    <row r="107" spans="1:398" x14ac:dyDescent="0.25">
      <c r="A107" s="134" t="s">
        <v>553</v>
      </c>
      <c r="B107" s="1344"/>
      <c r="C107" s="40"/>
      <c r="D107" s="23"/>
      <c r="E107" s="23"/>
      <c r="F107" s="22"/>
      <c r="G107" s="22"/>
      <c r="H107" s="22"/>
      <c r="I107" s="22"/>
      <c r="J107" s="22"/>
      <c r="K107" s="22" t="s">
        <v>768</v>
      </c>
      <c r="L107" s="22"/>
      <c r="M107" s="22"/>
      <c r="N107" s="41"/>
      <c r="O107" s="171" t="str">
        <f t="array" ref="O107">INDEX(A107:N107,IF(MIN(IF(C107:N107&lt;&gt;"",COLUMN(C107:N107)))&gt;0,MIN(IF(C107:N107&lt;&gt;"",COLUMN(C107:N107))),""))</f>
        <v>1,000 - 10,000</v>
      </c>
      <c r="P107" s="162">
        <f t="shared" si="383"/>
        <v>9</v>
      </c>
      <c r="Q107" s="42" t="str">
        <f ca="1">"'" &amp; $S$4 &amp; "'!" &amp; ADDRESS(ROW('1. Database - raw'!$A$7),MATCH($C$2,'1. Database - raw'!$6:$6,0)+MATCH(O107,$C107:$N107,0)-1,1) &amp; ":" &amp; ADDRESS(LOOKUP(2,1/('1. Database - raw'!A:A&lt;&gt;""),ROW('1. Database - raw'!A:A)),MATCH($C$2,'1. Database - raw'!$6:$6,0)+MATCH(O107,$C107:$N107,0)-1,1)</f>
        <v>'1. Database - raw'!$AM$7:$AM$494</v>
      </c>
      <c r="R107" s="24" t="s">
        <v>845</v>
      </c>
      <c r="S107" s="181">
        <v>5000</v>
      </c>
      <c r="T107" s="208">
        <f t="shared" ca="1" si="400"/>
        <v>1.3560973943234034</v>
      </c>
      <c r="U107" s="197" t="str">
        <f t="shared" ca="1" si="400"/>
        <v/>
      </c>
      <c r="V107" s="197" t="str">
        <f t="shared" ca="1" si="400"/>
        <v/>
      </c>
      <c r="W107" s="197" t="str">
        <f t="shared" ca="1" si="400"/>
        <v/>
      </c>
      <c r="X107" s="197" t="str">
        <f t="shared" ca="1" si="400"/>
        <v/>
      </c>
      <c r="Y107" s="197" t="str">
        <f t="shared" ca="1" si="400"/>
        <v/>
      </c>
      <c r="Z107" s="197" t="str">
        <f t="shared" ca="1" si="400"/>
        <v/>
      </c>
      <c r="AA107" s="197" t="str">
        <f t="shared" ca="1" si="400"/>
        <v/>
      </c>
      <c r="AB107" s="197" t="str">
        <f t="shared" ca="1" si="400"/>
        <v/>
      </c>
      <c r="AC107" s="197" t="str">
        <f t="shared" ca="1" si="400"/>
        <v/>
      </c>
      <c r="AD107" s="197" t="str">
        <f t="shared" ca="1" si="401"/>
        <v/>
      </c>
      <c r="AE107" s="197" t="str">
        <f t="shared" ca="1" si="401"/>
        <v/>
      </c>
      <c r="AF107" s="197" t="str">
        <f t="shared" ca="1" si="401"/>
        <v/>
      </c>
      <c r="AG107" s="197" t="str">
        <f t="shared" ca="1" si="401"/>
        <v/>
      </c>
      <c r="AH107" s="197" t="str">
        <f t="shared" ca="1" si="401"/>
        <v/>
      </c>
      <c r="AI107" s="197" t="str">
        <f t="shared" ca="1" si="401"/>
        <v/>
      </c>
      <c r="AJ107" s="197" t="str">
        <f t="shared" ca="1" si="401"/>
        <v/>
      </c>
      <c r="AK107" s="197" t="str">
        <f t="shared" ca="1" si="401"/>
        <v/>
      </c>
      <c r="AL107" s="197" t="str">
        <f t="shared" ca="1" si="401"/>
        <v/>
      </c>
      <c r="AM107" s="209">
        <f t="shared" ca="1" si="401"/>
        <v>0.99882783911122985</v>
      </c>
      <c r="AN107" s="189"/>
      <c r="AO107" s="189"/>
      <c r="AP107" s="189"/>
      <c r="AQ107" s="189"/>
      <c r="AR107" s="189"/>
      <c r="AS107" s="189"/>
      <c r="AT107" s="189"/>
      <c r="AU107" s="189"/>
      <c r="AV107" s="189"/>
      <c r="AW107" s="189"/>
      <c r="AX107" s="189"/>
      <c r="AY107" s="189"/>
      <c r="AZ107" s="189"/>
      <c r="BA107" s="189"/>
      <c r="BB107" s="189"/>
      <c r="BC107" s="189"/>
      <c r="BD107" s="237"/>
      <c r="BE107" s="237"/>
      <c r="BF107" s="237"/>
      <c r="BG107" s="237"/>
      <c r="BH107" s="290"/>
      <c r="BI107" s="533"/>
      <c r="BJ107" s="568"/>
      <c r="BK107" s="568" t="str">
        <f t="shared" ca="1" si="397"/>
        <v/>
      </c>
      <c r="BL107" s="568"/>
      <c r="BM107" s="568"/>
      <c r="BN107" s="483">
        <f>1+$S$102/($S$104+SQRT($S107/1000))</f>
        <v>2.4570059441936296</v>
      </c>
      <c r="BO107" s="253"/>
      <c r="BP107" s="171" t="str">
        <f t="shared" si="396"/>
        <v>1,000 - 10,000</v>
      </c>
      <c r="BQ107" s="14">
        <f t="shared" ca="1" si="376"/>
        <v>94.80565745436887</v>
      </c>
      <c r="BR107" s="19">
        <f t="shared" ca="1" si="377"/>
        <v>154.10359985639212</v>
      </c>
      <c r="BS107" s="19">
        <f t="shared" ca="1" si="378"/>
        <v>120.87139074433718</v>
      </c>
      <c r="BT107" s="19">
        <f t="array" aca="1" ref="BT107" ca="1">IFERROR(AVERAGE(IF(('1. Database - raw'!AW$7:AY$494&gt;0)*('1. Database - raw'!$AD$7:$AD$494=$A107)*('1. Database - raw'!$AP$7:$AP$494&lt;&gt;Dropdown!$AM$11)*(INDIRECT($Q107,TRUE)=$O107),'1. Database - raw'!AW$7:AY$494)),"")</f>
        <v>129.5</v>
      </c>
      <c r="BU107" s="33">
        <f t="array" aca="1" ref="BU107" ca="1">IFERROR(_xlfn.STDEV.S(IF(('1. Database - raw'!AW$7:AY$494&gt;0)*('1. Database - raw'!$AD$7:$AD$494=$A107)*('1. Database - raw'!$AP$7:$AP$494&lt;&gt;Dropdown!$AM$11)*(INDIRECT($Q107,TRUE)=$O107),'1. Database - raw'!AW$7:AY$494)),"")</f>
        <v>49.797667538828485</v>
      </c>
      <c r="BV107" s="15">
        <f t="array" aca="1" ref="BV107" ca="1">IFERROR(IF(COUNT(IF(('1. Database - raw'!AW$7:AY$494&gt;0)*('1. Database - raw'!$AD$7:$AD$494=$A107)*('1. Database - raw'!$AP$7:$AP$494&lt;&gt;Dropdown!$AM$11)*(INDIRECT($Q107,TRUE)=$O107),'1. Database - raw'!AW$7:AY$494))&gt;0,COUNT(IF(('1. Database - raw'!AW$7:AY$494&gt;0)*('1. Database - raw'!$AD$7:$AD$494=$A107)*('1. Database - raw'!$AP$7:$AP$494&lt;&gt;Dropdown!$AM$11)*(INDIRECT($Q107,TRUE)=$O107),'1. Database - raw'!AW$7:AY$494)),""),"")</f>
        <v>14</v>
      </c>
      <c r="BW107" s="14">
        <f t="shared" ca="1" si="370"/>
        <v>92.050175798281302</v>
      </c>
      <c r="BX107" s="19">
        <f t="shared" ca="1" si="371"/>
        <v>116.9074773985387</v>
      </c>
      <c r="BY107" s="19">
        <f t="shared" ca="1" si="372"/>
        <v>103.73694542769748</v>
      </c>
      <c r="BZ107" s="19">
        <f t="array" aca="1" ref="BZ107" ca="1">IFERROR(AVERAGE(IF(('1. Database - raw'!BC$7:BE$494&gt;0)*('1. Database - raw'!$AD$7:$AD$494=$A107)*('1. Database - raw'!$AP$7:$AP$494&lt;&gt;Dropdown!$AM$11)*(INDIRECT($Q107,TRUE)=$O107),'1. Database - raw'!BC$7:BE$494)),"")</f>
        <v>107.125</v>
      </c>
      <c r="CA107" s="33">
        <f t="array" aca="1" ref="CA107" ca="1">IFERROR(_xlfn.STDEV.S(IF(('1. Database - raw'!BC$7:BE$494&gt;0)*('1. Database - raw'!$AD$7:$AD$494=$A107)*('1. Database - raw'!$AP$7:$AP$494&lt;&gt;Dropdown!$AM$11)*(INDIRECT($Q107,TRUE)=$O107),'1. Database - raw'!BC$7:BE$494)),"")</f>
        <v>27.601436298031405</v>
      </c>
      <c r="CB107" s="15">
        <f t="array" aca="1" ref="CB107" ca="1">IFERROR(IF(COUNT(IF(('1. Database - raw'!BC$7:BE$494&gt;0)*('1. Database - raw'!$AD$7:$AD$494=$A107)*('1. Database - raw'!$AP$7:$AP$494&lt;&gt;Dropdown!$AM$11)*(INDIRECT($Q107,TRUE)=$O107),'1. Database - raw'!BC$7:BE$494))&gt;0,COUNT(IF(('1. Database - raw'!BC$7:BE$494&gt;0)*('1. Database - raw'!$AD$7:$AD$494=$A107)*('1. Database - raw'!$AP$7:$AP$494&lt;&gt;Dropdown!$AM$11)*(INDIRECT($Q107,TRUE)=$O107),'1. Database - raw'!BC$7:BE$494)),""),"")</f>
        <v>8</v>
      </c>
      <c r="CC107" s="101">
        <f t="shared" ca="1" si="373"/>
        <v>0.7084223257094644</v>
      </c>
      <c r="CD107" s="102">
        <f t="shared" ca="1" si="374"/>
        <v>0.75886635105701927</v>
      </c>
      <c r="CE107" s="102">
        <f t="shared" ca="1" si="375"/>
        <v>0.73321065548617637</v>
      </c>
      <c r="CF107" s="102">
        <f t="array" aca="1" ref="CF107" ca="1">IFERROR(AVERAGE(IF(('1. Database - raw'!BI$7:BK$494&gt;0)*('1. Database - raw'!$AD$7:$AD$494=$A107)*('1. Database - raw'!$AP$7:$AP$494&lt;&gt;Dropdown!$AM$11)*(INDIRECT($Q107,TRUE)=$O107),'1. Database - raw'!BI$7:BK$494)),"")</f>
        <v>0.74002252564010551</v>
      </c>
      <c r="CG107" s="269">
        <f t="array" aca="1" ref="CG107" ca="1">IFERROR(_xlfn.STDEV.S(IF(('1. Database - raw'!BI$7:BK$494&gt;0)*('1. Database - raw'!$AD$7:$AD$494=$A107)*('1. Database - raw'!$AP$7:$AP$494&lt;&gt;Dropdown!$AM$11)*(INDIRECT($Q107,TRUE)=$O107),'1. Database - raw'!BI$7:BK$494)),"")</f>
        <v>0.10110790182134034</v>
      </c>
      <c r="CH107" s="15">
        <f t="array" aca="1" ref="CH107" ca="1">IFERROR(IF(COUNT(IF(('1. Database - raw'!BI$7:BK$494&gt;0)*('1. Database - raw'!$AD$7:$AD$494=$A107)*('1. Database - raw'!$AP$7:$AP$494&lt;&gt;Dropdown!$AM$11)*(INDIRECT($Q107,TRUE)=$O107),'1. Database - raw'!BI$7:BK$494))&gt;0,COUNT(IF(('1. Database - raw'!BI$7:BK$494&gt;0)*('1. Database - raw'!$AD$7:$AD$494=$A107)*('1. Database - raw'!$AP$7:$AP$494&lt;&gt;Dropdown!$AM$11)*(INDIRECT($Q107,TRUE)=$O107),'1. Database - raw'!BI$7:BK$494)),""),"")</f>
        <v>8</v>
      </c>
      <c r="CI107" s="14">
        <f t="shared" ca="1" si="211"/>
        <v>4.4272685170095283</v>
      </c>
      <c r="CJ107" s="19">
        <f t="shared" ca="1" si="212"/>
        <v>29.572712098328623</v>
      </c>
      <c r="CK107" s="19">
        <f t="shared" ca="1" si="213"/>
        <v>11.442304716949165</v>
      </c>
      <c r="CL107" s="19">
        <f t="array" aca="1" ref="CL107" ca="1">IFERROR(AVERAGE(IF(('1. Database - raw'!BO$7:BQ$494&gt;0)*('1. Database - raw'!$AD$7:$AD$494=$A107)*(INDIRECT($Q107,TRUE)=$O107),'1. Database - raw'!BO$7:BQ$494)),"")</f>
        <v>14</v>
      </c>
      <c r="CM107" s="33">
        <f t="array" aca="1" ref="CM107" ca="1">IFERROR(_xlfn.STDEV.S(IF(('1. Database - raw'!BO$7:BQ$494&gt;0)*('1. Database - raw'!$AD$7:$AD$494=$A107)*(INDIRECT($Q107,TRUE)=$O107),'1. Database - raw'!BO$7:BQ$494)),"")</f>
        <v>9.8700000000000028</v>
      </c>
      <c r="CN107" s="15">
        <f t="array" aca="1" ref="CN107" ca="1">IFERROR(IF(COUNT(IF(('1. Database - raw'!BO$7:BQ$494&gt;0)*('1. Database - raw'!$AD$7:$AD$494=$A107)*(INDIRECT($Q107,TRUE)=$O107),'1. Database - raw'!BO$7:BQ$494))&gt;0,COUNT(IF(('1. Database - raw'!BO$7:BQ$494&gt;0)*('1. Database - raw'!$AD$7:$AD$494=$A107)*(INDIRECT($Q107,TRUE)=$O107),'1. Database - raw'!BO$7:BQ$494)),""),"")</f>
        <v>3</v>
      </c>
      <c r="CO107" s="14" t="str">
        <f t="shared" ca="1" si="214"/>
        <v/>
      </c>
      <c r="CP107" s="19" t="str">
        <f t="shared" ca="1" si="215"/>
        <v/>
      </c>
      <c r="CQ107" s="19" t="str">
        <f t="shared" ca="1" si="216"/>
        <v/>
      </c>
      <c r="CR107" s="19" t="str">
        <f t="array" aca="1" ref="CR107" ca="1">IFERROR(AVERAGE(IF(('1. Database - raw'!BU$7:BW$494&gt;0)*('1. Database - raw'!$AD$7:$AD$494=$A107)*(INDIRECT($Q107,TRUE)=$O107),'1. Database - raw'!BU$7:BW$494)),"")</f>
        <v/>
      </c>
      <c r="CS107" s="33" t="str">
        <f t="array" aca="1" ref="CS107" ca="1">IFERROR(_xlfn.STDEV.S(IF(('1. Database - raw'!BU$7:BW$494&gt;0)*('1. Database - raw'!$AD$7:$AD$494=$A107)*(INDIRECT($Q107,TRUE)=$O107),'1. Database - raw'!BU$7:BW$494)),"")</f>
        <v/>
      </c>
      <c r="CT107" s="15" t="str">
        <f t="array" aca="1" ref="CT107" ca="1">IFERROR(IF(COUNT(IF(('1. Database - raw'!BU$7:BW$494&gt;0)*('1. Database - raw'!$AD$7:$AD$494=$A107)*(INDIRECT($Q107,TRUE)=$O107),'1. Database - raw'!BU$7:BW$494))&gt;0,COUNT(IF(('1. Database - raw'!BU$7:BW$494&gt;0)*('1. Database - raw'!$AD$7:$AD$494=$A107)*(INDIRECT($Q107,TRUE)=$O107),'1. Database - raw'!BU$7:BW$494)),""),"")</f>
        <v/>
      </c>
      <c r="CU107" s="14" t="str">
        <f t="shared" ca="1" si="217"/>
        <v/>
      </c>
      <c r="CV107" s="19" t="str">
        <f t="shared" ca="1" si="218"/>
        <v/>
      </c>
      <c r="CW107" s="19" t="str">
        <f t="shared" ca="1" si="219"/>
        <v/>
      </c>
      <c r="CX107" s="19" t="str">
        <f t="array" aca="1" ref="CX107" ca="1">IFERROR(AVERAGE(IF(('1. Database - raw'!CA$7:CC$494&gt;0)*('1. Database - raw'!$AD$7:$AD$494=$A107)*(INDIRECT($Q107,TRUE)=$O107),'1. Database - raw'!CA$7:CC$494)),"")</f>
        <v/>
      </c>
      <c r="CY107" s="33" t="str">
        <f t="array" aca="1" ref="CY107" ca="1">IFERROR(_xlfn.STDEV.S(IF(('1. Database - raw'!CA$7:CC$494&gt;0)*('1. Database - raw'!$AD$7:$AD$494=$A107)*(INDIRECT($Q107,TRUE)=$O107),'1. Database - raw'!CA$7:CC$494)),"")</f>
        <v/>
      </c>
      <c r="CZ107" s="15" t="str">
        <f t="array" aca="1" ref="CZ107" ca="1">IFERROR(IF(COUNT(IF(('1. Database - raw'!CA$7:CC$494&gt;0)*('1. Database - raw'!$AD$7:$AD$494=$A107)*(INDIRECT($Q107,TRUE)=$O107),'1. Database - raw'!CA$7:CC$494))&gt;0,COUNT(IF(('1. Database - raw'!CA$7:CC$494&gt;0)*('1. Database - raw'!$AD$7:$AD$494=$A107)*(INDIRECT($Q107,TRUE)=$O107),'1. Database - raw'!CA$7:CC$494)),""),"")</f>
        <v/>
      </c>
      <c r="DA107" s="14" t="str">
        <f t="shared" ca="1" si="220"/>
        <v/>
      </c>
      <c r="DB107" s="19" t="str">
        <f t="shared" ca="1" si="221"/>
        <v/>
      </c>
      <c r="DC107" s="19" t="str">
        <f t="shared" ca="1" si="222"/>
        <v/>
      </c>
      <c r="DD107" s="19" t="str">
        <f t="array" aca="1" ref="DD107" ca="1">IFERROR(AVERAGE(IF(('1. Database - raw'!CG$7:CI$494&gt;0)*('1. Database - raw'!$AD$7:$AD$494=$A107)*(INDIRECT($Q107,TRUE)=$O107),'1. Database - raw'!CG$7:CI$494)),"")</f>
        <v/>
      </c>
      <c r="DE107" s="33" t="str">
        <f t="array" aca="1" ref="DE107" ca="1">IFERROR(_xlfn.STDEV.S(IF(('1. Database - raw'!CG$7:CI$494&gt;0)*('1. Database - raw'!$AD$7:$AD$494=$A107)*(INDIRECT($Q107,TRUE)=$O107),'1. Database - raw'!CG$7:CI$494)),"")</f>
        <v/>
      </c>
      <c r="DF107" s="15" t="str">
        <f t="array" aca="1" ref="DF107" ca="1">IFERROR(IF(COUNT(IF(('1. Database - raw'!CG$7:CI$494&gt;0)*('1. Database - raw'!$AD$7:$AD$494=$A107)*(INDIRECT($Q107,TRUE)=$O107),'1. Database - raw'!CG$7:CI$494))&gt;0,COUNT(IF(('1. Database - raw'!CG$7:CI$494&gt;0)*('1. Database - raw'!$AD$7:$AD$494=$A107)*(INDIRECT($Q107,TRUE)=$O107),'1. Database - raw'!CG$7:CI$494)),""),"")</f>
        <v/>
      </c>
      <c r="DG107" s="14" t="str">
        <f t="shared" ca="1" si="223"/>
        <v/>
      </c>
      <c r="DH107" s="19" t="str">
        <f t="shared" ca="1" si="224"/>
        <v/>
      </c>
      <c r="DI107" s="19" t="str">
        <f t="shared" ca="1" si="225"/>
        <v/>
      </c>
      <c r="DJ107" s="19" t="str">
        <f t="array" aca="1" ref="DJ107" ca="1">IFERROR(AVERAGE(IF(('1. Database - raw'!CM$7:CO$494&gt;0)*('1. Database - raw'!$AD$7:$AD$494=$A107)*(INDIRECT($Q107,TRUE)=$O107),'1. Database - raw'!CM$7:CO$494)),"")</f>
        <v/>
      </c>
      <c r="DK107" s="33" t="str">
        <f t="array" aca="1" ref="DK107" ca="1">IFERROR(_xlfn.STDEV.S(IF(('1. Database - raw'!CM$7:CO$494&gt;0)*('1. Database - raw'!$AD$7:$AD$494=$A107)*(INDIRECT($Q107,TRUE)=$O107),'1. Database - raw'!CM$7:CO$494)),"")</f>
        <v/>
      </c>
      <c r="DL107" s="15" t="str">
        <f t="array" aca="1" ref="DL107" ca="1">IFERROR(IF(COUNT(IF(('1. Database - raw'!CM$7:CO$494&gt;0)*('1. Database - raw'!$AD$7:$AD$494=$A107)*(INDIRECT($Q107,TRUE)=$O107),'1. Database - raw'!CM$7:CO$494))&gt;0,COUNT(IF(('1. Database - raw'!CM$7:CO$494&gt;0)*('1. Database - raw'!$AD$7:$AD$494=$A107)*(INDIRECT($Q107,TRUE)=$O107),'1. Database - raw'!CM$7:CO$494)),""),"")</f>
        <v/>
      </c>
      <c r="DM107" s="14" t="str">
        <f t="shared" ca="1" si="226"/>
        <v/>
      </c>
      <c r="DN107" s="19" t="str">
        <f t="shared" ca="1" si="227"/>
        <v/>
      </c>
      <c r="DO107" s="19" t="str">
        <f t="shared" ca="1" si="228"/>
        <v/>
      </c>
      <c r="DP107" s="19" t="str">
        <f t="array" aca="1" ref="DP107" ca="1">IFERROR(AVERAGE(IF(('1. Database - raw'!CS$7:CU$494&gt;0)*('1. Database - raw'!$AD$7:$AD$494=$A107)*(INDIRECT($Q107,TRUE)=$O107),'1. Database - raw'!CS$7:CU$494)),"")</f>
        <v/>
      </c>
      <c r="DQ107" s="33" t="str">
        <f t="array" aca="1" ref="DQ107" ca="1">IFERROR(_xlfn.STDEV.S(IF(('1. Database - raw'!CS$7:CU$494&gt;0)*('1. Database - raw'!$AD$7:$AD$494=$A107)*(INDIRECT($Q107,TRUE)=$O107),'1. Database - raw'!CS$7:CU$494)),"")</f>
        <v/>
      </c>
      <c r="DR107" s="15" t="str">
        <f t="array" aca="1" ref="DR107" ca="1">IFERROR(IF(COUNT(IF(('1. Database - raw'!CS$7:CU$494&gt;0)*('1. Database - raw'!$AD$7:$AD$494=$A107)*(INDIRECT($Q107,TRUE)=$O107),'1. Database - raw'!CS$7:CU$494))&gt;0,COUNT(IF(('1. Database - raw'!CS$7:CU$494&gt;0)*('1. Database - raw'!$AD$7:$AD$494=$A107)*(INDIRECT($Q107,TRUE)=$O107),'1. Database - raw'!CS$7:CU$494)),""),"")</f>
        <v/>
      </c>
      <c r="DS107" s="14" t="str">
        <f t="shared" ca="1" si="229"/>
        <v/>
      </c>
      <c r="DT107" s="19" t="str">
        <f t="shared" ca="1" si="230"/>
        <v/>
      </c>
      <c r="DU107" s="19" t="str">
        <f t="shared" ca="1" si="231"/>
        <v/>
      </c>
      <c r="DV107" s="19" t="str">
        <f t="array" aca="1" ref="DV107" ca="1">IFERROR(AVERAGE(IF(('1. Database - raw'!CY$7:DA$494&gt;0)*('1. Database - raw'!$AD$7:$AD$494=$A107)*(INDIRECT($Q107,TRUE)=$O107),'1. Database - raw'!CY$7:DA$494)),"")</f>
        <v/>
      </c>
      <c r="DW107" s="33" t="str">
        <f t="array" aca="1" ref="DW107" ca="1">IFERROR(_xlfn.STDEV.S(IF(('1. Database - raw'!CY$7:DA$494&gt;0)*('1. Database - raw'!$AD$7:$AD$494=$A107)*(INDIRECT($Q107,TRUE)=$O107),'1. Database - raw'!CY$7:DA$494)),"")</f>
        <v/>
      </c>
      <c r="DX107" s="15" t="str">
        <f t="array" aca="1" ref="DX107" ca="1">IFERROR(IF(COUNT(IF(('1. Database - raw'!CY$7:DA$494&gt;0)*('1. Database - raw'!$AD$7:$AD$494=$A107)*(INDIRECT($Q107,TRUE)=$O107),'1. Database - raw'!CY$7:DA$494))&gt;0,COUNT(IF(('1. Database - raw'!CY$7:DA$494&gt;0)*('1. Database - raw'!$AD$7:$AD$494=$A107)*(INDIRECT($Q107,TRUE)=$O107),'1. Database - raw'!CY$7:DA$494)),""),"")</f>
        <v/>
      </c>
      <c r="DY107" s="14" t="str">
        <f t="shared" ca="1" si="232"/>
        <v/>
      </c>
      <c r="DZ107" s="19" t="str">
        <f t="shared" ca="1" si="233"/>
        <v/>
      </c>
      <c r="EA107" s="19" t="str">
        <f t="shared" ca="1" si="234"/>
        <v/>
      </c>
      <c r="EB107" s="19" t="str">
        <f t="array" aca="1" ref="EB107" ca="1">IFERROR(AVERAGE(IF(('1. Database - raw'!DE$7:DG$494&gt;0)*('1. Database - raw'!$AD$7:$AD$494=$A107)*(INDIRECT($Q107,TRUE)=$O107),'1. Database - raw'!DE$7:DG$494)),"")</f>
        <v/>
      </c>
      <c r="EC107" s="33" t="str">
        <f t="array" aca="1" ref="EC107" ca="1">IFERROR(_xlfn.STDEV.S(IF(('1. Database - raw'!DE$7:DG$494&gt;0)*('1. Database - raw'!$AD$7:$AD$494=$A107)*(INDIRECT($Q107,TRUE)=$O107),'1. Database - raw'!DE$7:DG$494)),"")</f>
        <v/>
      </c>
      <c r="ED107" s="15" t="str">
        <f t="array" aca="1" ref="ED107" ca="1">IFERROR(IF(COUNT(IF(('1. Database - raw'!DE$7:DG$494&gt;0)*('1. Database - raw'!$AD$7:$AD$494=$A107)*(INDIRECT($Q107,TRUE)=$O107),'1. Database - raw'!DE$7:DG$494))&gt;0,COUNT(IF(('1. Database - raw'!DE$7:DG$494&gt;0)*('1. Database - raw'!$AD$7:$AD$494=$A107)*(INDIRECT($Q107,TRUE)=$O107),'1. Database - raw'!DE$7:DG$494)),""),"")</f>
        <v/>
      </c>
      <c r="EE107" s="101" t="str">
        <f t="shared" ca="1" si="235"/>
        <v/>
      </c>
      <c r="EF107" s="102" t="str">
        <f t="shared" ca="1" si="236"/>
        <v/>
      </c>
      <c r="EG107" s="102" t="str">
        <f t="shared" ca="1" si="237"/>
        <v/>
      </c>
      <c r="EH107" s="102" t="str">
        <f t="array" aca="1" ref="EH107" ca="1">IFERROR(AVERAGE(IF(('1. Database - raw'!DK$7:DM$494&gt;0)*('1. Database - raw'!$AD$7:$AD$494=$A107)*(INDIRECT($Q107,TRUE)=$O107),'1. Database - raw'!DK$7:DM$494)),"")</f>
        <v/>
      </c>
      <c r="EI107" s="269" t="str">
        <f t="array" aca="1" ref="EI107" ca="1">IFERROR(_xlfn.STDEV.S(IF(('1. Database - raw'!DK$7:DM$494&gt;0)*('1. Database - raw'!$AD$7:$AD$494=$A107)*(INDIRECT($Q107,TRUE)=$O107),'1. Database - raw'!DK$7:DM$494)),"")</f>
        <v/>
      </c>
      <c r="EJ107" s="15" t="str">
        <f t="array" aca="1" ref="EJ107" ca="1">IFERROR(IF(COUNT(IF(('1. Database - raw'!DK$7:DM$494&gt;0)*('1. Database - raw'!$AD$7:$AD$494=$A107)*(INDIRECT($Q107,TRUE)=$O107),'1. Database - raw'!DK$7:DM$494))&gt;0,COUNT(IF(('1. Database - raw'!DK$7:DM$494&gt;0)*('1. Database - raw'!$AD$7:$AD$494=$A107)*(INDIRECT($Q107,TRUE)=$O107),'1. Database - raw'!DK$7:DM$494)),""),"")</f>
        <v/>
      </c>
      <c r="EK107" s="14">
        <f t="shared" ca="1" si="238"/>
        <v>34.627761818222957</v>
      </c>
      <c r="EL107" s="19">
        <f t="shared" ca="1" si="239"/>
        <v>41.913434759309617</v>
      </c>
      <c r="EM107" s="19">
        <f t="shared" ca="1" si="240"/>
        <v>38.096829734624905</v>
      </c>
      <c r="EN107" s="19">
        <f t="array" aca="1" ref="EN107" ca="1">IFERROR(AVERAGE(IF(('1. Database - raw'!DQ$7:DS$494&gt;0)*('1. Database - raw'!$AD$7:$AD$494=$A107)*(INDIRECT($Q107,TRUE)=$O107),'1. Database - raw'!DQ$7:DS$494)),"")</f>
        <v>39.087499999999999</v>
      </c>
      <c r="EO107" s="33">
        <f t="array" aca="1" ref="EO107" ca="1">IFERROR(_xlfn.STDEV.S(IF(('1. Database - raw'!DQ$7:DS$494&gt;0)*('1. Database - raw'!$AD$7:$AD$494=$A107)*(INDIRECT($Q107,TRUE)=$O107),'1. Database - raw'!DQ$7:DS$494)),"")</f>
        <v>8.9717712059229697</v>
      </c>
      <c r="EP107" s="15">
        <f t="array" aca="1" ref="EP107" ca="1">IFERROR(IF(COUNT(IF(('1. Database - raw'!DQ$7:DS$494&gt;0)*('1. Database - raw'!$AD$7:$AD$494=$A107)*(INDIRECT($Q107,TRUE)=$O107),'1. Database - raw'!DQ$7:DS$494))&gt;0,COUNT(IF(('1. Database - raw'!DQ$7:DS$494&gt;0)*('1. Database - raw'!$AD$7:$AD$494=$A107)*(INDIRECT($Q107,TRUE)=$O107),'1. Database - raw'!DQ$7:DS$494)),""),"")</f>
        <v>8</v>
      </c>
      <c r="EQ107" s="14" t="str">
        <f t="shared" ca="1" si="241"/>
        <v/>
      </c>
      <c r="ER107" s="19" t="str">
        <f t="shared" ca="1" si="242"/>
        <v/>
      </c>
      <c r="ES107" s="19" t="str">
        <f t="shared" ca="1" si="243"/>
        <v/>
      </c>
      <c r="ET107" s="19" t="str">
        <f t="array" aca="1" ref="ET107" ca="1">IFERROR(AVERAGE(IF(('1. Database - raw'!DW$7:DY$494&gt;0)*('1. Database - raw'!$AD$7:$AD$494=$A107)*(INDIRECT($Q107,TRUE)=$O107),'1. Database - raw'!DW$7:DY$494)),"")</f>
        <v/>
      </c>
      <c r="EU107" s="33" t="str">
        <f t="array" aca="1" ref="EU107" ca="1">IFERROR(_xlfn.STDEV.S(IF(('1. Database - raw'!DW$7:DY$494&gt;0)*('1. Database - raw'!$AD$7:$AD$494=$A107)*(INDIRECT($Q107,TRUE)=$O107),'1. Database - raw'!DW$7:DY$494)),"")</f>
        <v/>
      </c>
      <c r="EV107" s="15" t="str">
        <f t="array" aca="1" ref="EV107" ca="1">IFERROR(IF(COUNT(IF(('1. Database - raw'!DW$7:DY$494&gt;0)*('1. Database - raw'!$AD$7:$AD$494=$A107)*(INDIRECT($Q107,TRUE)=$O107),'1. Database - raw'!DW$7:DY$494))&gt;0,COUNT(IF(('1. Database - raw'!DW$7:DY$494&gt;0)*('1. Database - raw'!$AD$7:$AD$494=$A107)*(INDIRECT($Q107,TRUE)=$O107),'1. Database - raw'!DW$7:DY$494)),""),"")</f>
        <v/>
      </c>
      <c r="EW107" s="14" t="str">
        <f t="shared" ca="1" si="244"/>
        <v/>
      </c>
      <c r="EX107" s="19" t="str">
        <f t="shared" ca="1" si="245"/>
        <v/>
      </c>
      <c r="EY107" s="19" t="str">
        <f t="shared" ca="1" si="246"/>
        <v/>
      </c>
      <c r="EZ107" s="19" t="str">
        <f t="array" aca="1" ref="EZ107" ca="1">IFERROR(AVERAGE(IF(('1. Database - raw'!EC$7:EE$494&gt;0)*('1. Database - raw'!$AD$7:$AD$494=$A107)*(INDIRECT($Q107,TRUE)=$O107),'1. Database - raw'!EC$7:EE$494)),"")</f>
        <v/>
      </c>
      <c r="FA107" s="33" t="str">
        <f t="array" aca="1" ref="FA107" ca="1">IFERROR(_xlfn.STDEV.S(IF(('1. Database - raw'!EC$7:EE$494&gt;0)*('1. Database - raw'!$AD$7:$AD$494=$A107)*(INDIRECT($Q107,TRUE)=$O107),'1. Database - raw'!EC$7:EE$494)),"")</f>
        <v/>
      </c>
      <c r="FB107" s="15" t="str">
        <f t="array" aca="1" ref="FB107" ca="1">IFERROR(IF(COUNT(IF(('1. Database - raw'!EC$7:EE$494&gt;0)*('1. Database - raw'!$AD$7:$AD$494=$A107)*(INDIRECT($Q107,TRUE)=$O107),'1. Database - raw'!EC$7:EE$494))&gt;0,COUNT(IF(('1. Database - raw'!EC$7:EE$494&gt;0)*('1. Database - raw'!$AD$7:$AD$494=$A107)*(INDIRECT($Q107,TRUE)=$O107),'1. Database - raw'!EC$7:EE$494)),""),"")</f>
        <v/>
      </c>
      <c r="FC107" s="14" t="str">
        <f t="shared" ca="1" si="247"/>
        <v/>
      </c>
      <c r="FD107" s="19" t="str">
        <f t="shared" ca="1" si="248"/>
        <v/>
      </c>
      <c r="FE107" s="19" t="str">
        <f t="shared" ca="1" si="249"/>
        <v/>
      </c>
      <c r="FF107" s="19" t="str">
        <f t="array" aca="1" ref="FF107" ca="1">IFERROR(AVERAGE(IF(('1. Database - raw'!EI$7:EK$494&gt;0)*('1. Database - raw'!$AD$7:$AD$494=$A107)*(INDIRECT($Q107,TRUE)=$O107),'1. Database - raw'!EI$7:EK$494)),"")</f>
        <v/>
      </c>
      <c r="FG107" s="33" t="str">
        <f t="array" aca="1" ref="FG107" ca="1">IFERROR(_xlfn.STDEV.S(IF(('1. Database - raw'!EI$7:EK$494&gt;0)*('1. Database - raw'!$AD$7:$AD$494=$A107)*(INDIRECT($Q107,TRUE)=$O107),'1. Database - raw'!EI$7:EK$494)),"")</f>
        <v/>
      </c>
      <c r="FH107" s="15" t="str">
        <f t="array" aca="1" ref="FH107" ca="1">IFERROR(IF(COUNT(IF(('1. Database - raw'!EI$7:EK$494&gt;0)*('1. Database - raw'!$AD$7:$AD$494=$A107)*(INDIRECT($Q107,TRUE)=$O107),'1. Database - raw'!EI$7:EK$494))&gt;0,COUNT(IF(('1. Database - raw'!EI$7:EK$494&gt;0)*('1. Database - raw'!$AD$7:$AD$494=$A107)*(INDIRECT($Q107,TRUE)=$O107),'1. Database - raw'!EI$7:EK$494)),""),"")</f>
        <v/>
      </c>
      <c r="FI107" s="14" t="str">
        <f t="shared" ca="1" si="250"/>
        <v/>
      </c>
      <c r="FJ107" s="19" t="str">
        <f t="shared" ca="1" si="251"/>
        <v/>
      </c>
      <c r="FK107" s="19" t="str">
        <f t="shared" ca="1" si="252"/>
        <v/>
      </c>
      <c r="FL107" s="19" t="str">
        <f t="array" aca="1" ref="FL107" ca="1">IFERROR(AVERAGE(IF(('1. Database - raw'!EO$7:EQ$494&gt;0)*('1. Database - raw'!$AD$7:$AD$494=$A107)*(INDIRECT($Q107,TRUE)=$O107),'1. Database - raw'!EO$7:EQ$494)),"")</f>
        <v/>
      </c>
      <c r="FM107" s="33" t="str">
        <f t="array" aca="1" ref="FM107" ca="1">IFERROR(_xlfn.STDEV.S(IF(('1. Database - raw'!EO$7:EQ$494&gt;0)*('1. Database - raw'!$AD$7:$AD$494=$A107)*(INDIRECT($Q107,TRUE)=$O107),'1. Database - raw'!EO$7:EQ$494)),"")</f>
        <v/>
      </c>
      <c r="FN107" s="15" t="str">
        <f t="array" aca="1" ref="FN107" ca="1">IFERROR(IF(COUNT(IF(('1. Database - raw'!EO$7:EQ$494&gt;0)*('1. Database - raw'!$AD$7:$AD$494=$A107)*(INDIRECT($Q107,TRUE)=$O107),'1. Database - raw'!EO$7:EQ$494))&gt;0,COUNT(IF(('1. Database - raw'!EO$7:EQ$494&gt;0)*('1. Database - raw'!$AD$7:$AD$494=$A107)*(INDIRECT($Q107,TRUE)=$O107),'1. Database - raw'!EO$7:EQ$494)),""),"")</f>
        <v/>
      </c>
      <c r="FO107" s="14" t="str">
        <f t="shared" ca="1" si="253"/>
        <v/>
      </c>
      <c r="FP107" s="19" t="str">
        <f t="shared" ca="1" si="254"/>
        <v/>
      </c>
      <c r="FQ107" s="19" t="str">
        <f t="shared" ca="1" si="255"/>
        <v/>
      </c>
      <c r="FR107" s="19" t="str">
        <f t="array" aca="1" ref="FR107" ca="1">IFERROR(AVERAGE(IF(('1. Database - raw'!EU$7:EW$494&gt;0)*('1. Database - raw'!$AD$7:$AD$494=$A107)*(INDIRECT($Q107,TRUE)=$O107),'1. Database - raw'!EU$7:EW$494)),"")</f>
        <v/>
      </c>
      <c r="FS107" s="33" t="str">
        <f t="array" aca="1" ref="FS107" ca="1">IFERROR(_xlfn.STDEV.S(IF(('1. Database - raw'!EU$7:EW$494&gt;0)*('1. Database - raw'!$AD$7:$AD$494=$A107)*(INDIRECT($Q107,TRUE)=$O107),'1. Database - raw'!EU$7:EW$494)),"")</f>
        <v/>
      </c>
      <c r="FT107" s="15" t="str">
        <f t="array" aca="1" ref="FT107" ca="1">IFERROR(IF(COUNT(IF(('1. Database - raw'!EU$7:EW$494&gt;0)*('1. Database - raw'!$AD$7:$AD$494=$A107)*(INDIRECT($Q107,TRUE)=$O107),'1. Database - raw'!EU$7:EW$494))&gt;0,COUNT(IF(('1. Database - raw'!EU$7:EW$494&gt;0)*('1. Database - raw'!$AD$7:$AD$494=$A107)*(INDIRECT($Q107,TRUE)=$O107),'1. Database - raw'!EU$7:EW$494)),""),"")</f>
        <v/>
      </c>
      <c r="FU107" s="14" t="str">
        <f t="shared" ca="1" si="256"/>
        <v/>
      </c>
      <c r="FV107" s="19" t="str">
        <f t="shared" ca="1" si="257"/>
        <v/>
      </c>
      <c r="FW107" s="19" t="str">
        <f t="shared" ca="1" si="258"/>
        <v/>
      </c>
      <c r="FX107" s="19" t="str">
        <f t="array" aca="1" ref="FX107" ca="1">IFERROR(AVERAGE(IF(('1. Database - raw'!FA$7:FC$494&gt;0)*('1. Database - raw'!$AD$7:$AD$494=$A107)*(INDIRECT($Q107,TRUE)=$O107),'1. Database - raw'!FA$7:FC$494)),"")</f>
        <v/>
      </c>
      <c r="FY107" s="33" t="str">
        <f t="array" aca="1" ref="FY107" ca="1">IFERROR(_xlfn.STDEV.S(IF(('1. Database - raw'!FA$7:FC$494&gt;0)*('1. Database - raw'!$AD$7:$AD$494=$A107)*(INDIRECT($Q107,TRUE)=$O107),'1. Database - raw'!FA$7:FC$494)),"")</f>
        <v/>
      </c>
      <c r="FZ107" s="15" t="str">
        <f t="array" aca="1" ref="FZ107" ca="1">IFERROR(IF(COUNT(IF(('1. Database - raw'!FA$7:FC$494&gt;0)*('1. Database - raw'!$AD$7:$AD$494=$A107)*(INDIRECT($Q107,TRUE)=$O107),'1. Database - raw'!FA$7:FC$494))&gt;0,COUNT(IF(('1. Database - raw'!FA$7:FC$494&gt;0)*('1. Database - raw'!$AD$7:$AD$494=$A107)*(INDIRECT($Q107,TRUE)=$O107),'1. Database - raw'!FA$7:FC$494)),""),"")</f>
        <v/>
      </c>
      <c r="GA107" s="14" t="str">
        <f t="shared" ca="1" si="259"/>
        <v/>
      </c>
      <c r="GB107" s="19" t="str">
        <f t="shared" ca="1" si="260"/>
        <v/>
      </c>
      <c r="GC107" s="19" t="str">
        <f t="shared" ca="1" si="261"/>
        <v/>
      </c>
      <c r="GD107" s="19" t="str">
        <f t="array" aca="1" ref="GD107" ca="1">IFERROR(AVERAGE(IF(('1. Database - raw'!FG$7:FI$494&gt;0)*('1. Database - raw'!$AD$7:$AD$494=$A107)*(INDIRECT($Q107,TRUE)=$O107),'1. Database - raw'!FG$7:FI$494)),"")</f>
        <v/>
      </c>
      <c r="GE107" s="33" t="str">
        <f t="array" aca="1" ref="GE107" ca="1">IFERROR(_xlfn.STDEV.S(IF(('1. Database - raw'!FG$7:FI$494&gt;0)*('1. Database - raw'!$AD$7:$AD$494=$A107)*(INDIRECT($Q107,TRUE)=$O107),'1. Database - raw'!FG$7:FI$494)),"")</f>
        <v/>
      </c>
      <c r="GF107" s="15" t="str">
        <f t="array" aca="1" ref="GF107" ca="1">IFERROR(IF(COUNT(IF(('1. Database - raw'!FG$7:FI$494&gt;0)*('1. Database - raw'!$AD$7:$AD$494=$A107)*(INDIRECT($Q107,TRUE)=$O107),'1. Database - raw'!FG$7:FI$494))&gt;0,COUNT(IF(('1. Database - raw'!FG$7:FI$494&gt;0)*('1. Database - raw'!$AD$7:$AD$494=$A107)*(INDIRECT($Q107,TRUE)=$O107),'1. Database - raw'!FG$7:FI$494)),""),"")</f>
        <v/>
      </c>
      <c r="GG107" s="14" t="str">
        <f t="shared" ca="1" si="262"/>
        <v/>
      </c>
      <c r="GH107" s="19" t="str">
        <f t="shared" ca="1" si="263"/>
        <v/>
      </c>
      <c r="GI107" s="19" t="str">
        <f t="shared" ca="1" si="264"/>
        <v/>
      </c>
      <c r="GJ107" s="19" t="str">
        <f t="array" aca="1" ref="GJ107" ca="1">IFERROR(AVERAGE(IF(('1. Database - raw'!FM$7:FO$494&gt;0)*('1. Database - raw'!$AD$7:$AD$494=$A107)*(INDIRECT($Q107,TRUE)=$O107),'1. Database - raw'!FM$7:FO$494)),"")</f>
        <v/>
      </c>
      <c r="GK107" s="33" t="str">
        <f t="array" aca="1" ref="GK107" ca="1">IFERROR(_xlfn.STDEV.S(IF(('1. Database - raw'!FM$7:FO$494&gt;0)*('1. Database - raw'!$AD$7:$AD$494=$A107)*(INDIRECT($Q107,TRUE)=$O107),'1. Database - raw'!FM$7:FO$494)),"")</f>
        <v/>
      </c>
      <c r="GL107" s="15" t="str">
        <f t="array" aca="1" ref="GL107" ca="1">IFERROR(IF(COUNT(IF(('1. Database - raw'!FM$7:FO$494&gt;0)*('1. Database - raw'!$AD$7:$AD$494=$A107)*(INDIRECT($Q107,TRUE)=$O107),'1. Database - raw'!FM$7:FO$494))&gt;0,COUNT(IF(('1. Database - raw'!FM$7:FO$494&gt;0)*('1. Database - raw'!$AD$7:$AD$494=$A107)*(INDIRECT($Q107,TRUE)=$O107),'1. Database - raw'!FM$7:FO$494)),""),"")</f>
        <v/>
      </c>
      <c r="GM107" s="14" t="str">
        <f t="shared" ca="1" si="265"/>
        <v/>
      </c>
      <c r="GN107" s="19" t="str">
        <f t="shared" ca="1" si="266"/>
        <v/>
      </c>
      <c r="GO107" s="19" t="str">
        <f t="shared" ca="1" si="267"/>
        <v/>
      </c>
      <c r="GP107" s="19" t="str">
        <f t="array" aca="1" ref="GP107" ca="1">IFERROR(AVERAGE(IF(('1. Database - raw'!FS$7:FU$494&gt;0)*('1. Database - raw'!$AD$7:$AD$494=$A107)*(INDIRECT($Q107,TRUE)=$O107),'1. Database - raw'!FS$7:FU$494)),"")</f>
        <v/>
      </c>
      <c r="GQ107" s="33" t="str">
        <f t="array" aca="1" ref="GQ107" ca="1">IFERROR(_xlfn.STDEV.S(IF(('1. Database - raw'!FS$7:FU$494&gt;0)*('1. Database - raw'!$AD$7:$AD$494=$A107)*(INDIRECT($Q107,TRUE)=$O107),'1. Database - raw'!FS$7:FU$494)),"")</f>
        <v/>
      </c>
      <c r="GR107" s="15" t="str">
        <f t="array" aca="1" ref="GR107" ca="1">IFERROR(IF(COUNT(IF(('1. Database - raw'!FS$7:FU$494&gt;0)*('1. Database - raw'!$AD$7:$AD$494=$A107)*(INDIRECT($Q107,TRUE)=$O107),'1. Database - raw'!FS$7:FU$494))&gt;0,COUNT(IF(('1. Database - raw'!FS$7:FU$494&gt;0)*('1. Database - raw'!$AD$7:$AD$494=$A107)*(INDIRECT($Q107,TRUE)=$O107),'1. Database - raw'!FS$7:FU$494)),""),"")</f>
        <v/>
      </c>
      <c r="GS107" s="14" t="str">
        <f t="shared" ca="1" si="268"/>
        <v/>
      </c>
      <c r="GT107" s="19" t="str">
        <f t="shared" ca="1" si="269"/>
        <v/>
      </c>
      <c r="GU107" s="19" t="str">
        <f t="shared" ca="1" si="270"/>
        <v/>
      </c>
      <c r="GV107" s="19">
        <f t="array" aca="1" ref="GV107" ca="1">IFERROR(AVERAGE(IF(('1. Database - raw'!FY$7:GA$494&gt;0)*('1. Database - raw'!$AD$7:$AD$494=$A107)*(INDIRECT($Q107,TRUE)=$O107),'1. Database - raw'!FY$7:GA$494)),"")</f>
        <v>42.2</v>
      </c>
      <c r="GW107" s="33" t="str">
        <f t="array" aca="1" ref="GW107" ca="1">IFERROR(_xlfn.STDEV.S(IF(('1. Database - raw'!FY$7:GA$494&gt;0)*('1. Database - raw'!$AD$7:$AD$494=$A107)*(INDIRECT($Q107,TRUE)=$O107),'1. Database - raw'!FY$7:GA$494)),"")</f>
        <v/>
      </c>
      <c r="GX107" s="15">
        <f t="array" aca="1" ref="GX107" ca="1">IFERROR(IF(COUNT(IF(('1. Database - raw'!FY$7:GA$494&gt;0)*('1. Database - raw'!$AD$7:$AD$494=$A107)*(INDIRECT($Q107,TRUE)=$O107),'1. Database - raw'!FY$7:GA$494))&gt;0,COUNT(IF(('1. Database - raw'!FY$7:GA$494&gt;0)*('1. Database - raw'!$AD$7:$AD$494=$A107)*(INDIRECT($Q107,TRUE)=$O107),'1. Database - raw'!FY$7:GA$494)),""),"")</f>
        <v>1</v>
      </c>
      <c r="GY107" s="14" t="str">
        <f t="shared" ca="1" si="271"/>
        <v/>
      </c>
      <c r="GZ107" s="19" t="str">
        <f t="shared" ca="1" si="272"/>
        <v/>
      </c>
      <c r="HA107" s="19" t="str">
        <f t="shared" ca="1" si="273"/>
        <v/>
      </c>
      <c r="HB107" s="19" t="str">
        <f t="array" aca="1" ref="HB107" ca="1">IFERROR(AVERAGE(IF(('1. Database - raw'!GE$7:GG$494&gt;0)*('1. Database - raw'!$AD$7:$AD$494=$A107)*(INDIRECT($Q107,TRUE)=$O107),'1. Database - raw'!GE$7:GG$494)),"")</f>
        <v/>
      </c>
      <c r="HC107" s="33" t="str">
        <f t="array" aca="1" ref="HC107" ca="1">IFERROR(_xlfn.STDEV.S(IF(('1. Database - raw'!GE$7:GG$494&gt;0)*('1. Database - raw'!$AD$7:$AD$494=$A107)*(INDIRECT($Q107,TRUE)=$O107),'1. Database - raw'!GE$7:GG$494)),"")</f>
        <v/>
      </c>
      <c r="HD107" s="15" t="str">
        <f t="array" aca="1" ref="HD107" ca="1">IFERROR(IF(COUNT(IF(('1. Database - raw'!GE$7:GG$494&gt;0)*('1. Database - raw'!$AD$7:$AD$494=$A107)*(INDIRECT($Q107,TRUE)=$O107),'1. Database - raw'!GE$7:GG$494))&gt;0,COUNT(IF(('1. Database - raw'!GE$7:GG$494&gt;0)*('1. Database - raw'!$AD$7:$AD$494=$A107)*(INDIRECT($Q107,TRUE)=$O107),'1. Database - raw'!GE$7:GG$494)),""),"")</f>
        <v/>
      </c>
      <c r="HE107" s="14" t="str">
        <f t="shared" ca="1" si="274"/>
        <v/>
      </c>
      <c r="HF107" s="19" t="str">
        <f t="shared" ca="1" si="275"/>
        <v/>
      </c>
      <c r="HG107" s="19" t="str">
        <f t="shared" ca="1" si="276"/>
        <v/>
      </c>
      <c r="HH107" s="19" t="str">
        <f t="array" aca="1" ref="HH107" ca="1">IFERROR(AVERAGE(IF(('1. Database - raw'!GK$7:GM$494&gt;0)*('1. Database - raw'!$AD$7:$AD$494=$A107)*(INDIRECT($Q107,TRUE)=$O107),'1. Database - raw'!GK$7:GM$494)),"")</f>
        <v/>
      </c>
      <c r="HI107" s="33" t="str">
        <f t="array" aca="1" ref="HI107" ca="1">IFERROR(_xlfn.STDEV.S(IF(('1. Database - raw'!GK$7:GM$494&gt;0)*('1. Database - raw'!$AD$7:$AD$494=$A107)*(INDIRECT($Q107,TRUE)=$O107),'1. Database - raw'!GK$7:GM$494)),"")</f>
        <v/>
      </c>
      <c r="HJ107" s="15" t="str">
        <f t="array" aca="1" ref="HJ107" ca="1">IFERROR(IF(COUNT(IF(('1. Database - raw'!GK$7:GM$494&gt;0)*('1. Database - raw'!$AD$7:$AD$494=$A107)*(INDIRECT($Q107,TRUE)=$O107),'1. Database - raw'!GK$7:GM$494))&gt;0,COUNT(IF(('1. Database - raw'!GK$7:GM$494&gt;0)*('1. Database - raw'!$AD$7:$AD$494=$A107)*(INDIRECT($Q107,TRUE)=$O107),'1. Database - raw'!GK$7:GM$494)),""),"")</f>
        <v/>
      </c>
      <c r="HK107" s="14" t="str">
        <f t="shared" ca="1" si="277"/>
        <v/>
      </c>
      <c r="HL107" s="19" t="str">
        <f t="shared" ca="1" si="278"/>
        <v/>
      </c>
      <c r="HM107" s="19" t="str">
        <f t="shared" ca="1" si="279"/>
        <v/>
      </c>
      <c r="HN107" s="19" t="str">
        <f t="array" aca="1" ref="HN107" ca="1">IFERROR(AVERAGE(IF(('1. Database - raw'!GQ$7:GS$494&gt;0)*('1. Database - raw'!$AD$7:$AD$494=$A107)*(INDIRECT($Q107,TRUE)=$O107),'1. Database - raw'!GQ$7:GS$494)),"")</f>
        <v/>
      </c>
      <c r="HO107" s="33" t="str">
        <f t="array" aca="1" ref="HO107" ca="1">IFERROR(_xlfn.STDEV.S(IF(('1. Database - raw'!GQ$7:GS$494&gt;0)*('1. Database - raw'!$AD$7:$AD$494=$A107)*(INDIRECT($Q107,TRUE)=$O107),'1. Database - raw'!GQ$7:GS$494)),"")</f>
        <v/>
      </c>
      <c r="HP107" s="15" t="str">
        <f t="array" aca="1" ref="HP107" ca="1">IFERROR(IF(COUNT(IF(('1. Database - raw'!GQ$7:GS$494&gt;0)*('1. Database - raw'!$AD$7:$AD$494=$A107)*(INDIRECT($Q107,TRUE)=$O107),'1. Database - raw'!GQ$7:GS$494))&gt;0,COUNT(IF(('1. Database - raw'!GQ$7:GS$494&gt;0)*('1. Database - raw'!$AD$7:$AD$494=$A107)*(INDIRECT($Q107,TRUE)=$O107),'1. Database - raw'!GQ$7:GS$494)),""),"")</f>
        <v/>
      </c>
      <c r="HQ107" s="14" t="str">
        <f t="shared" ca="1" si="280"/>
        <v/>
      </c>
      <c r="HR107" s="19" t="str">
        <f t="shared" ca="1" si="281"/>
        <v/>
      </c>
      <c r="HS107" s="19" t="str">
        <f t="shared" ca="1" si="282"/>
        <v/>
      </c>
      <c r="HT107" s="19" t="str">
        <f t="array" aca="1" ref="HT107" ca="1">IFERROR(AVERAGE(IF(('1. Database - raw'!GW$7:GY$494&gt;0)*('1. Database - raw'!$AD$7:$AD$494=$A107)*(INDIRECT($Q107,TRUE)=$O107),'1. Database - raw'!GW$7:GY$494)),"")</f>
        <v/>
      </c>
      <c r="HU107" s="33" t="str">
        <f t="array" aca="1" ref="HU107" ca="1">IFERROR(_xlfn.STDEV.S(IF(('1. Database - raw'!GW$7:GY$494&gt;0)*('1. Database - raw'!$AD$7:$AD$494=$A107)*(INDIRECT($Q107,TRUE)=$O107),'1. Database - raw'!GW$7:GY$494)),"")</f>
        <v/>
      </c>
      <c r="HV107" s="15" t="str">
        <f t="array" aca="1" ref="HV107" ca="1">IFERROR(IF(COUNT(IF(('1. Database - raw'!GW$7:GY$494&gt;0)*('1. Database - raw'!$AD$7:$AD$494=$A107)*(INDIRECT($Q107,TRUE)=$O107),'1. Database - raw'!GW$7:GY$494))&gt;0,COUNT(IF(('1. Database - raw'!GW$7:GY$494&gt;0)*('1. Database - raw'!$AD$7:$AD$494=$A107)*(INDIRECT($Q107,TRUE)=$O107),'1. Database - raw'!GW$7:GY$494)),""),"")</f>
        <v/>
      </c>
      <c r="HW107" s="14" t="str">
        <f t="shared" ca="1" si="283"/>
        <v/>
      </c>
      <c r="HX107" s="19" t="str">
        <f t="shared" ca="1" si="284"/>
        <v/>
      </c>
      <c r="HY107" s="19" t="str">
        <f t="shared" ca="1" si="285"/>
        <v/>
      </c>
      <c r="HZ107" s="19" t="str">
        <f t="array" aca="1" ref="HZ107" ca="1">IFERROR(AVERAGE(IF(('1. Database - raw'!HC$7:HE$494&gt;0)*('1. Database - raw'!$AD$7:$AD$494=$A107)*(INDIRECT($Q107,TRUE)=$O107),'1. Database - raw'!HC$7:HE$494)),"")</f>
        <v/>
      </c>
      <c r="IA107" s="33" t="str">
        <f t="array" aca="1" ref="IA107" ca="1">IFERROR(_xlfn.STDEV.S(IF(('1. Database - raw'!HC$7:HE$494&gt;0)*('1. Database - raw'!$AD$7:$AD$494=$A107)*(INDIRECT($Q107,TRUE)=$O107),'1. Database - raw'!HC$7:HE$494)),"")</f>
        <v/>
      </c>
      <c r="IB107" s="15" t="str">
        <f t="array" aca="1" ref="IB107" ca="1">IFERROR(IF(COUNT(IF(('1. Database - raw'!HC$7:HE$494&gt;0)*('1. Database - raw'!$AD$7:$AD$494=$A107)*(INDIRECT($Q107,TRUE)=$O107),'1. Database - raw'!HC$7:HE$494))&gt;0,COUNT(IF(('1. Database - raw'!HC$7:HE$494&gt;0)*('1. Database - raw'!$AD$7:$AD$494=$A107)*(INDIRECT($Q107,TRUE)=$O107),'1. Database - raw'!HC$7:HE$494)),""),"")</f>
        <v/>
      </c>
      <c r="IC107" s="14" t="str">
        <f t="shared" ca="1" si="286"/>
        <v/>
      </c>
      <c r="ID107" s="19" t="str">
        <f t="shared" ca="1" si="287"/>
        <v/>
      </c>
      <c r="IE107" s="19" t="str">
        <f t="shared" ca="1" si="288"/>
        <v/>
      </c>
      <c r="IF107" s="19" t="str">
        <f t="array" aca="1" ref="IF107" ca="1">IFERROR(AVERAGE(IF(('1. Database - raw'!HI$7:HK$494&gt;0)*('1. Database - raw'!$AD$7:$AD$494=$A107)*(INDIRECT($Q107,TRUE)=$O107),'1. Database - raw'!HI$7:HK$494)),"")</f>
        <v/>
      </c>
      <c r="IG107" s="33" t="str">
        <f t="array" aca="1" ref="IG107" ca="1">IFERROR(_xlfn.STDEV.S(IF(('1. Database - raw'!HI$7:HK$494&gt;0)*('1. Database - raw'!$AD$7:$AD$494=$A107)*(INDIRECT($Q107,TRUE)=$O107),'1. Database - raw'!HI$7:HK$494)),"")</f>
        <v/>
      </c>
      <c r="IH107" s="15" t="str">
        <f t="array" aca="1" ref="IH107" ca="1">IFERROR(IF(COUNT(IF(('1. Database - raw'!HI$7:HK$494&gt;0)*('1. Database - raw'!$AD$7:$AD$494=$A107)*(INDIRECT($Q107,TRUE)=$O107),'1. Database - raw'!HI$7:HK$494))&gt;0,COUNT(IF(('1. Database - raw'!HI$7:HK$494&gt;0)*('1. Database - raw'!$AD$7:$AD$494=$A107)*(INDIRECT($Q107,TRUE)=$O107),'1. Database - raw'!HI$7:HK$494)),""),"")</f>
        <v/>
      </c>
      <c r="II107" s="14" t="str">
        <f t="shared" ca="1" si="289"/>
        <v/>
      </c>
      <c r="IJ107" s="19" t="str">
        <f t="shared" ca="1" si="290"/>
        <v/>
      </c>
      <c r="IK107" s="19" t="str">
        <f t="shared" ca="1" si="291"/>
        <v/>
      </c>
      <c r="IL107" s="19" t="str">
        <f t="array" aca="1" ref="IL107" ca="1">IFERROR(AVERAGE(IF(('1. Database - raw'!HO$7:HQ$494&gt;0)*('1. Database - raw'!$AD$7:$AD$494=$A107)*(INDIRECT($Q107,TRUE)=$O107),'1. Database - raw'!HO$7:HQ$494)),"")</f>
        <v/>
      </c>
      <c r="IM107" s="33" t="str">
        <f t="array" aca="1" ref="IM107" ca="1">IFERROR(_xlfn.STDEV.S(IF(('1. Database - raw'!HO$7:HQ$494&gt;0)*('1. Database - raw'!$AD$7:$AD$494=$A107)*(INDIRECT($Q107,TRUE)=$O107),'1. Database - raw'!HO$7:HQ$494)),"")</f>
        <v/>
      </c>
      <c r="IN107" s="15" t="str">
        <f t="array" aca="1" ref="IN107" ca="1">IFERROR(IF(COUNT(IF(('1. Database - raw'!HO$7:HQ$494&gt;0)*('1. Database - raw'!$AD$7:$AD$494=$A107)*(INDIRECT($Q107,TRUE)=$O107),'1. Database - raw'!HO$7:HQ$494))&gt;0,COUNT(IF(('1. Database - raw'!HO$7:HQ$494&gt;0)*('1. Database - raw'!$AD$7:$AD$494=$A107)*(INDIRECT($Q107,TRUE)=$O107),'1. Database - raw'!HO$7:HQ$494)),""),"")</f>
        <v/>
      </c>
      <c r="IO107" s="14" t="str">
        <f t="shared" ca="1" si="292"/>
        <v/>
      </c>
      <c r="IP107" s="19" t="str">
        <f t="shared" ca="1" si="293"/>
        <v/>
      </c>
      <c r="IQ107" s="19" t="str">
        <f t="shared" ca="1" si="294"/>
        <v/>
      </c>
      <c r="IR107" s="19" t="str">
        <f t="array" aca="1" ref="IR107" ca="1">IFERROR(AVERAGE(IF(('1. Database - raw'!HU$7:HW$494&gt;0)*('1. Database - raw'!$AD$7:$AD$494=$A107)*(INDIRECT($Q107,TRUE)=$O107),'1. Database - raw'!HU$7:HW$494)),"")</f>
        <v/>
      </c>
      <c r="IS107" s="33" t="str">
        <f t="array" aca="1" ref="IS107" ca="1">IFERROR(_xlfn.STDEV.S(IF(('1. Database - raw'!HU$7:HW$494&gt;0)*('1. Database - raw'!$AD$7:$AD$494=$A107)*(INDIRECT($Q107,TRUE)=$O107),'1. Database - raw'!HU$7:HW$494)),"")</f>
        <v/>
      </c>
      <c r="IT107" s="15" t="str">
        <f t="array" aca="1" ref="IT107" ca="1">IFERROR(IF(COUNT(IF(('1. Database - raw'!HU$7:HW$494&gt;0)*('1. Database - raw'!$AD$7:$AD$494=$A107)*(INDIRECT($Q107,TRUE)=$O107),'1. Database - raw'!HU$7:HW$494))&gt;0,COUNT(IF(('1. Database - raw'!HU$7:HW$494&gt;0)*('1. Database - raw'!$AD$7:$AD$494=$A107)*(INDIRECT($Q107,TRUE)=$O107),'1. Database - raw'!HU$7:HW$494)),""),"")</f>
        <v/>
      </c>
      <c r="IU107" s="14" t="str">
        <f t="shared" ca="1" si="295"/>
        <v/>
      </c>
      <c r="IV107" s="19" t="str">
        <f t="shared" ca="1" si="296"/>
        <v/>
      </c>
      <c r="IW107" s="19" t="str">
        <f t="shared" ca="1" si="297"/>
        <v/>
      </c>
      <c r="IX107" s="19" t="str">
        <f t="array" aca="1" ref="IX107" ca="1">IFERROR(AVERAGE(IF(('1. Database - raw'!IA$7:IC$494&gt;0)*('1. Database - raw'!$AD$7:$AD$494=$A107)*(INDIRECT($Q107,TRUE)=$O107),'1. Database - raw'!IA$7:IC$494)),"")</f>
        <v/>
      </c>
      <c r="IY107" s="33" t="str">
        <f t="array" aca="1" ref="IY107" ca="1">IFERROR(_xlfn.STDEV.S(IF(('1. Database - raw'!IA$7:IC$494&gt;0)*('1. Database - raw'!$AD$7:$AD$494=$A107)*(INDIRECT($Q107,TRUE)=$O107),'1. Database - raw'!IA$7:IC$494)),"")</f>
        <v/>
      </c>
      <c r="IZ107" s="15" t="str">
        <f t="array" aca="1" ref="IZ107" ca="1">IFERROR(IF(COUNT(IF(('1. Database - raw'!IA$7:IC$494&gt;0)*('1. Database - raw'!$AD$7:$AD$494=$A107)*(INDIRECT($Q107,TRUE)=$O107),'1. Database - raw'!IA$7:IC$494))&gt;0,COUNT(IF(('1. Database - raw'!IA$7:IC$494&gt;0)*('1. Database - raw'!$AD$7:$AD$494=$A107)*(INDIRECT($Q107,TRUE)=$O107),'1. Database - raw'!IA$7:IC$494)),""),"")</f>
        <v/>
      </c>
      <c r="JA107" s="14" t="str">
        <f t="shared" ca="1" si="298"/>
        <v/>
      </c>
      <c r="JB107" s="19" t="str">
        <f t="shared" ca="1" si="299"/>
        <v/>
      </c>
      <c r="JC107" s="19" t="str">
        <f t="shared" ca="1" si="300"/>
        <v/>
      </c>
      <c r="JD107" s="19" t="str">
        <f t="array" aca="1" ref="JD107" ca="1">IFERROR(AVERAGE(IF(('1. Database - raw'!IG$7:II$494&gt;0)*('1. Database - raw'!$AD$7:$AD$494=$A107)*(INDIRECT($Q107,TRUE)=$O107),'1. Database - raw'!IG$7:II$494)),"")</f>
        <v/>
      </c>
      <c r="JE107" s="33" t="str">
        <f t="array" aca="1" ref="JE107" ca="1">IFERROR(_xlfn.STDEV.S(IF(('1. Database - raw'!IG$7:II$494&gt;0)*('1. Database - raw'!$AD$7:$AD$494=$A107)*(INDIRECT($Q107,TRUE)=$O107),'1. Database - raw'!IG$7:II$494)),"")</f>
        <v/>
      </c>
      <c r="JF107" s="15" t="str">
        <f t="array" aca="1" ref="JF107" ca="1">IFERROR(IF(COUNT(IF(('1. Database - raw'!IG$7:II$494&gt;0)*('1. Database - raw'!$AD$7:$AD$494=$A107)*(INDIRECT($Q107,TRUE)=$O107),'1. Database - raw'!IG$7:II$494))&gt;0,COUNT(IF(('1. Database - raw'!IG$7:II$494&gt;0)*('1. Database - raw'!$AD$7:$AD$494=$A107)*(INDIRECT($Q107,TRUE)=$O107),'1. Database - raw'!IG$7:II$494)),""),"")</f>
        <v/>
      </c>
      <c r="JG107" s="145" t="str">
        <f t="shared" ca="1" si="301"/>
        <v/>
      </c>
      <c r="JH107" s="146" t="str">
        <f t="shared" ca="1" si="302"/>
        <v/>
      </c>
      <c r="JI107" s="146" t="str">
        <f t="shared" ca="1" si="303"/>
        <v/>
      </c>
      <c r="JJ107" s="146" t="str">
        <f t="array" aca="1" ref="JJ107" ca="1">IFERROR(AVERAGE(IF(('1. Database - raw'!IM$7:IO$494&gt;0)*('1. Database - raw'!$AD$7:$AD$494=$A107)*(INDIRECT($Q107,TRUE)=$O107),'1. Database - raw'!IM$7:IO$494)),"")</f>
        <v/>
      </c>
      <c r="JK107" s="277" t="str">
        <f t="array" aca="1" ref="JK107" ca="1">IFERROR(_xlfn.STDEV.S(IF(('1. Database - raw'!IM$7:IO$494&gt;0)*('1. Database - raw'!$AD$7:$AD$494=$A107)*(INDIRECT($Q107,TRUE)=$O107),'1. Database - raw'!IM$7:IO$494)),"")</f>
        <v/>
      </c>
      <c r="JL107" s="15" t="str">
        <f t="array" aca="1" ref="JL107" ca="1">IFERROR(IF(COUNT(IF(('1. Database - raw'!IM$7:IO$494&gt;0)*('1. Database - raw'!$AD$7:$AD$494=$A107)*(INDIRECT($Q107,TRUE)=$O107),'1. Database - raw'!IM$7:IO$494))&gt;0,COUNT(IF(('1. Database - raw'!IM$7:IO$494&gt;0)*('1. Database - raw'!$AD$7:$AD$494=$A107)*(INDIRECT($Q107,TRUE)=$O107),'1. Database - raw'!IM$7:IO$494)),""),"")</f>
        <v/>
      </c>
      <c r="JM107" s="145" t="str">
        <f t="shared" ca="1" si="304"/>
        <v/>
      </c>
      <c r="JN107" s="146" t="str">
        <f t="shared" ca="1" si="305"/>
        <v/>
      </c>
      <c r="JO107" s="146" t="str">
        <f t="shared" ca="1" si="306"/>
        <v/>
      </c>
      <c r="JP107" s="146" t="str">
        <f t="array" aca="1" ref="JP107" ca="1">IFERROR(AVERAGE(IF(('1. Database - raw'!IS$7:IU$494&gt;0)*('1. Database - raw'!$AD$7:$AD$494=$A107)*(INDIRECT($Q107,TRUE)=$O107),'1. Database - raw'!IS$7:IU$494)),"")</f>
        <v/>
      </c>
      <c r="JQ107" s="277" t="str">
        <f t="array" aca="1" ref="JQ107" ca="1">IFERROR(_xlfn.STDEV.S(IF(('1. Database - raw'!IS$7:IU$494&gt;0)*('1. Database - raw'!$AD$7:$AD$494=$A107)*(INDIRECT($Q107,TRUE)=$O107),'1. Database - raw'!IS$7:IU$494)),"")</f>
        <v/>
      </c>
      <c r="JR107" s="15" t="str">
        <f t="array" aca="1" ref="JR107" ca="1">IFERROR(IF(COUNT(IF(('1. Database - raw'!IS$7:IU$494&gt;0)*('1. Database - raw'!$AD$7:$AD$494=$A107)*(INDIRECT($Q107,TRUE)=$O107),'1. Database - raw'!IS$7:IU$494))&gt;0,COUNT(IF(('1. Database - raw'!IS$7:IU$494&gt;0)*('1. Database - raw'!$AD$7:$AD$494=$A107)*(INDIRECT($Q107,TRUE)=$O107),'1. Database - raw'!IS$7:IU$494)),""),"")</f>
        <v/>
      </c>
      <c r="JS107" s="145" t="str">
        <f t="shared" ca="1" si="307"/>
        <v/>
      </c>
      <c r="JT107" s="146" t="str">
        <f t="shared" ca="1" si="308"/>
        <v/>
      </c>
      <c r="JU107" s="146" t="str">
        <f t="shared" ca="1" si="309"/>
        <v/>
      </c>
      <c r="JV107" s="146" t="str">
        <f t="array" aca="1" ref="JV107" ca="1">IFERROR(AVERAGE(IF(('1. Database - raw'!IY$7:JA$494&gt;0)*('1. Database - raw'!$AD$7:$AD$494=$A107)*(INDIRECT($Q107,TRUE)=$O107),'1. Database - raw'!IY$7:JA$494)),"")</f>
        <v/>
      </c>
      <c r="JW107" s="277" t="str">
        <f t="array" aca="1" ref="JW107" ca="1">IFERROR(_xlfn.STDEV.S(IF(('1. Database - raw'!IY$7:JA$494&gt;0)*('1. Database - raw'!$AD$7:$AD$494=$A107)*(INDIRECT($Q107,TRUE)=$O107),'1. Database - raw'!IY$7:JA$494)),"")</f>
        <v/>
      </c>
      <c r="JX107" s="15" t="str">
        <f t="array" aca="1" ref="JX107" ca="1">IFERROR(IF(COUNT(IF(('1. Database - raw'!IY$7:JA$494&gt;0)*('1. Database - raw'!$AD$7:$AD$494=$A107)*(INDIRECT($Q107,TRUE)=$O107),'1. Database - raw'!IY$7:JA$494))&gt;0,COUNT(IF(('1. Database - raw'!IY$7:JA$494&gt;0)*('1. Database - raw'!$AD$7:$AD$494=$A107)*(INDIRECT($Q107,TRUE)=$O107),'1. Database - raw'!IY$7:JA$494)),""),"")</f>
        <v/>
      </c>
      <c r="JY107" s="145" t="str">
        <f t="shared" ca="1" si="310"/>
        <v/>
      </c>
      <c r="JZ107" s="146" t="str">
        <f t="shared" ca="1" si="311"/>
        <v/>
      </c>
      <c r="KA107" s="146" t="str">
        <f t="shared" ca="1" si="312"/>
        <v/>
      </c>
      <c r="KB107" s="146" t="str">
        <f t="array" aca="1" ref="KB107" ca="1">IFERROR(AVERAGE(IF(('1. Database - raw'!JE$7:JG$494&gt;0)*('1. Database - raw'!$AD$7:$AD$494=$A107)*(INDIRECT($Q107,TRUE)=$O107),'1. Database - raw'!JE$7:JG$494)),"")</f>
        <v/>
      </c>
      <c r="KC107" s="277" t="str">
        <f t="array" aca="1" ref="KC107" ca="1">IFERROR(_xlfn.STDEV.S(IF(('1. Database - raw'!JE$7:JG$494&gt;0)*('1. Database - raw'!$AD$7:$AD$494=$A107)*(INDIRECT($Q107,TRUE)=$O107),'1. Database - raw'!JE$7:JG$494)),"")</f>
        <v/>
      </c>
      <c r="KD107" s="15" t="str">
        <f t="array" aca="1" ref="KD107" ca="1">IFERROR(IF(COUNT(IF(('1. Database - raw'!JE$7:JG$494&gt;0)*('1. Database - raw'!$AD$7:$AD$494=$A107)*(INDIRECT($Q107,TRUE)=$O107),'1. Database - raw'!JE$7:JG$494))&gt;0,COUNT(IF(('1. Database - raw'!JE$7:JG$494&gt;0)*('1. Database - raw'!$AD$7:$AD$494=$A107)*(INDIRECT($Q107,TRUE)=$O107),'1. Database - raw'!JE$7:JG$494)),""),"")</f>
        <v/>
      </c>
      <c r="KE107" s="145" t="str">
        <f t="shared" ca="1" si="313"/>
        <v/>
      </c>
      <c r="KF107" s="146" t="str">
        <f t="shared" ca="1" si="314"/>
        <v/>
      </c>
      <c r="KG107" s="146" t="str">
        <f t="shared" ca="1" si="315"/>
        <v/>
      </c>
      <c r="KH107" s="146" t="str">
        <f t="array" aca="1" ref="KH107" ca="1">IFERROR(AVERAGE(IF(('1. Database - raw'!JK$7:JM$494&gt;0)*('1. Database - raw'!$AD$7:$AD$494=$A107)*(INDIRECT($Q107,TRUE)=$O107),'1. Database - raw'!JK$7:JM$494)),"")</f>
        <v/>
      </c>
      <c r="KI107" s="277" t="str">
        <f t="array" aca="1" ref="KI107" ca="1">IFERROR(_xlfn.STDEV.S(IF(('1. Database - raw'!JK$7:JM$494&gt;0)*('1. Database - raw'!$AD$7:$AD$494=$A107)*(INDIRECT($Q107,TRUE)=$O107),'1. Database - raw'!JK$7:JM$494)),"")</f>
        <v/>
      </c>
      <c r="KJ107" s="15" t="str">
        <f t="array" aca="1" ref="KJ107" ca="1">IFERROR(IF(COUNT(IF(('1. Database - raw'!JK$7:JM$494&gt;0)*('1. Database - raw'!$AD$7:$AD$494=$A107)*(INDIRECT($Q107,TRUE)=$O107),'1. Database - raw'!JK$7:JM$494))&gt;0,COUNT(IF(('1. Database - raw'!JK$7:JM$494&gt;0)*('1. Database - raw'!$AD$7:$AD$494=$A107)*(INDIRECT($Q107,TRUE)=$O107),'1. Database - raw'!JK$7:JM$494)),""),"")</f>
        <v/>
      </c>
      <c r="KK107" s="145" t="str">
        <f t="shared" ca="1" si="316"/>
        <v/>
      </c>
      <c r="KL107" s="146" t="str">
        <f t="shared" ca="1" si="317"/>
        <v/>
      </c>
      <c r="KM107" s="146" t="str">
        <f t="shared" ca="1" si="318"/>
        <v/>
      </c>
      <c r="KN107" s="146" t="str">
        <f t="array" aca="1" ref="KN107" ca="1">IFERROR(AVERAGE(IF(('1. Database - raw'!JQ$7:JS$494&gt;0)*('1. Database - raw'!$AD$7:$AD$494=$A107)*(INDIRECT($Q107,TRUE)=$O107),'1. Database - raw'!JQ$7:JS$494)),"")</f>
        <v/>
      </c>
      <c r="KO107" s="277" t="str">
        <f t="array" aca="1" ref="KO107" ca="1">IFERROR(_xlfn.STDEV.S(IF(('1. Database - raw'!JQ$7:JS$494&gt;0)*('1. Database - raw'!$AD$7:$AD$494=$A107)*(INDIRECT($Q107,TRUE)=$O107),'1. Database - raw'!JQ$7:JS$494)),"")</f>
        <v/>
      </c>
      <c r="KP107" s="15" t="str">
        <f t="array" aca="1" ref="KP107" ca="1">IFERROR(IF(COUNT(IF(('1. Database - raw'!JQ$7:JS$494&gt;0)*('1. Database - raw'!$AD$7:$AD$494=$A107)*(INDIRECT($Q107,TRUE)=$O107),'1. Database - raw'!JQ$7:JS$494))&gt;0,COUNT(IF(('1. Database - raw'!JQ$7:JS$494&gt;0)*('1. Database - raw'!$AD$7:$AD$494=$A107)*(INDIRECT($Q107,TRUE)=$O107),'1. Database - raw'!JQ$7:JS$494)),""),"")</f>
        <v/>
      </c>
      <c r="KQ107" s="145" t="str">
        <f t="shared" ca="1" si="319"/>
        <v/>
      </c>
      <c r="KR107" s="146" t="str">
        <f t="shared" ca="1" si="320"/>
        <v/>
      </c>
      <c r="KS107" s="146" t="str">
        <f t="shared" ca="1" si="321"/>
        <v/>
      </c>
      <c r="KT107" s="146" t="str">
        <f t="array" aca="1" ref="KT107" ca="1">IFERROR(AVERAGE(IF(('1. Database - raw'!JW$7:JY$494&gt;0)*('1. Database - raw'!$AD$7:$AD$494=$A107)*(INDIRECT($Q107,TRUE)=$O107),'1. Database - raw'!JW$7:JY$494)),"")</f>
        <v/>
      </c>
      <c r="KU107" s="277" t="str">
        <f t="array" aca="1" ref="KU107" ca="1">IFERROR(_xlfn.STDEV.S(IF(('1. Database - raw'!JW$7:JY$494&gt;0)*('1. Database - raw'!$AD$7:$AD$494=$A107)*(INDIRECT($Q107,TRUE)=$O107),'1. Database - raw'!JW$7:JY$494)),"")</f>
        <v/>
      </c>
      <c r="KV107" s="15" t="str">
        <f t="array" aca="1" ref="KV107" ca="1">IFERROR(IF(COUNT(IF(('1. Database - raw'!JW$7:JY$494&gt;0)*('1. Database - raw'!$AD$7:$AD$494=$A107)*(INDIRECT($Q107,TRUE)=$O107),'1. Database - raw'!JW$7:JY$494))&gt;0,COUNT(IF(('1. Database - raw'!JW$7:JY$494&gt;0)*('1. Database - raw'!$AD$7:$AD$494=$A107)*(INDIRECT($Q107,TRUE)=$O107),'1. Database - raw'!JW$7:JY$494)),""),"")</f>
        <v/>
      </c>
      <c r="KW107" s="145" t="str">
        <f t="shared" ca="1" si="322"/>
        <v/>
      </c>
      <c r="KX107" s="146" t="str">
        <f t="shared" ca="1" si="323"/>
        <v/>
      </c>
      <c r="KY107" s="146" t="str">
        <f t="shared" ca="1" si="324"/>
        <v/>
      </c>
      <c r="KZ107" s="146" t="str">
        <f t="array" aca="1" ref="KZ107" ca="1">IFERROR(AVERAGE(IF(('1. Database - raw'!KC$7:KE$494&gt;0)*('1. Database - raw'!$AD$7:$AD$494=$A107)*(INDIRECT($Q107,TRUE)=$O107),'1. Database - raw'!KC$7:KE$494)),"")</f>
        <v/>
      </c>
      <c r="LA107" s="277" t="str">
        <f t="array" aca="1" ref="LA107" ca="1">IFERROR(_xlfn.STDEV.S(IF(('1. Database - raw'!KC$7:KE$494&gt;0)*('1. Database - raw'!$AD$7:$AD$494=$A107)*(INDIRECT($Q107,TRUE)=$O107),'1. Database - raw'!KC$7:KE$494)),"")</f>
        <v/>
      </c>
      <c r="LB107" s="15" t="str">
        <f t="array" aca="1" ref="LB107" ca="1">IFERROR(IF(COUNT(IF(('1. Database - raw'!KC$7:KE$494&gt;0)*('1. Database - raw'!$AD$7:$AD$494=$A107)*(INDIRECT($Q107,TRUE)=$O107),'1. Database - raw'!KC$7:KE$494))&gt;0,COUNT(IF(('1. Database - raw'!KC$7:KE$494&gt;0)*('1. Database - raw'!$AD$7:$AD$494=$A107)*(INDIRECT($Q107,TRUE)=$O107),'1. Database - raw'!KC$7:KE$494)),""),"")</f>
        <v/>
      </c>
      <c r="LC107" s="145" t="str">
        <f t="shared" ca="1" si="325"/>
        <v/>
      </c>
      <c r="LD107" s="146" t="str">
        <f t="shared" ca="1" si="326"/>
        <v/>
      </c>
      <c r="LE107" s="146" t="str">
        <f t="shared" ca="1" si="327"/>
        <v/>
      </c>
      <c r="LF107" s="146" t="str">
        <f t="array" aca="1" ref="LF107" ca="1">IFERROR(AVERAGE(IF(('1. Database - raw'!KI$7:KK$494&gt;0)*('1. Database - raw'!$AD$7:$AD$494=$A107)*(INDIRECT($Q107,TRUE)=$O107),'1. Database - raw'!KI$7:KK$494)),"")</f>
        <v/>
      </c>
      <c r="LG107" s="277" t="str">
        <f t="array" aca="1" ref="LG107" ca="1">IFERROR(_xlfn.STDEV.S(IF(('1. Database - raw'!KI$7:KK$494&gt;0)*('1. Database - raw'!$AD$7:$AD$494=$A107)*(INDIRECT($Q107,TRUE)=$O107),'1. Database - raw'!KI$7:KK$494)),"")</f>
        <v/>
      </c>
      <c r="LH107" s="15" t="str">
        <f t="array" aca="1" ref="LH107" ca="1">IFERROR(IF(COUNT(IF(('1. Database - raw'!KI$7:KK$494&gt;0)*('1. Database - raw'!$AD$7:$AD$494=$A107)*(INDIRECT($Q107,TRUE)=$O107),'1. Database - raw'!KI$7:KK$494))&gt;0,COUNT(IF(('1. Database - raw'!KI$7:KK$494&gt;0)*('1. Database - raw'!$AD$7:$AD$494=$A107)*(INDIRECT($Q107,TRUE)=$O107),'1. Database - raw'!KI$7:KK$494)),""),"")</f>
        <v/>
      </c>
      <c r="LI107" s="145" t="str">
        <f t="shared" ca="1" si="328"/>
        <v/>
      </c>
      <c r="LJ107" s="146" t="str">
        <f t="shared" ca="1" si="329"/>
        <v/>
      </c>
      <c r="LK107" s="146" t="str">
        <f t="shared" ca="1" si="330"/>
        <v/>
      </c>
      <c r="LL107" s="146" t="str">
        <f t="array" aca="1" ref="LL107" ca="1">IFERROR(AVERAGE(IF(('1. Database - raw'!KO$7:KQ$494&gt;0)*('1. Database - raw'!$AD$7:$AD$494=$A107)*(INDIRECT($Q107,TRUE)=$O107),'1. Database - raw'!KO$7:KQ$494)),"")</f>
        <v/>
      </c>
      <c r="LM107" s="277" t="str">
        <f t="array" aca="1" ref="LM107" ca="1">IFERROR(_xlfn.STDEV.S(IF(('1. Database - raw'!KO$7:KQ$494&gt;0)*('1. Database - raw'!$AD$7:$AD$494=$A107)*(INDIRECT($Q107,TRUE)=$O107),'1. Database - raw'!KO$7:KQ$494)),"")</f>
        <v/>
      </c>
      <c r="LN107" s="15" t="str">
        <f t="array" aca="1" ref="LN107" ca="1">IFERROR(IF(COUNT(IF(('1. Database - raw'!KO$7:KQ$494&gt;0)*('1. Database - raw'!$AD$7:$AD$494=$A107)*(INDIRECT($Q107,TRUE)=$O107),'1. Database - raw'!KO$7:KQ$494))&gt;0,COUNT(IF(('1. Database - raw'!KO$7:KQ$494&gt;0)*('1. Database - raw'!$AD$7:$AD$494=$A107)*(INDIRECT($Q107,TRUE)=$O107),'1. Database - raw'!KO$7:KQ$494)),""),"")</f>
        <v/>
      </c>
      <c r="LO107" s="145" t="str">
        <f t="shared" ca="1" si="331"/>
        <v/>
      </c>
      <c r="LP107" s="146" t="str">
        <f t="shared" ca="1" si="332"/>
        <v/>
      </c>
      <c r="LQ107" s="146" t="str">
        <f t="shared" ca="1" si="333"/>
        <v/>
      </c>
      <c r="LR107" s="146" t="str">
        <f t="array" aca="1" ref="LR107" ca="1">IFERROR(AVERAGE(IF(('1. Database - raw'!KU$7:KW$494&gt;0)*('1. Database - raw'!$AD$7:$AD$494=$A107)*(INDIRECT($Q107,TRUE)=$O107),'1. Database - raw'!KU$7:KW$494)),"")</f>
        <v/>
      </c>
      <c r="LS107" s="277" t="str">
        <f t="array" aca="1" ref="LS107" ca="1">IFERROR(_xlfn.STDEV.S(IF(('1. Database - raw'!KU$7:KW$494&gt;0)*('1. Database - raw'!$AD$7:$AD$494=$A107)*(INDIRECT($Q107,TRUE)=$O107),'1. Database - raw'!KU$7:KW$494)),"")</f>
        <v/>
      </c>
      <c r="LT107" s="15" t="str">
        <f t="array" aca="1" ref="LT107" ca="1">IFERROR(IF(COUNT(IF(('1. Database - raw'!KU$7:KW$494&gt;0)*('1. Database - raw'!$AD$7:$AD$494=$A107)*(INDIRECT($Q107,TRUE)=$O107),'1. Database - raw'!KU$7:KW$494))&gt;0,COUNT(IF(('1. Database - raw'!KU$7:KW$494&gt;0)*('1. Database - raw'!$AD$7:$AD$494=$A107)*(INDIRECT($Q107,TRUE)=$O107),'1. Database - raw'!KU$7:KW$494)),""),"")</f>
        <v/>
      </c>
      <c r="LU107" s="145" t="str">
        <f t="shared" ca="1" si="334"/>
        <v/>
      </c>
      <c r="LV107" s="146" t="str">
        <f t="shared" ca="1" si="335"/>
        <v/>
      </c>
      <c r="LW107" s="146" t="str">
        <f t="shared" ca="1" si="336"/>
        <v/>
      </c>
      <c r="LX107" s="146" t="str">
        <f t="array" aca="1" ref="LX107" ca="1">IFERROR(AVERAGE(IF(('1. Database - raw'!LA$7:LC$494&gt;0)*('1. Database - raw'!$AD$7:$AD$494=$A107)*(INDIRECT($Q107,TRUE)=$O107),'1. Database - raw'!LA$7:LC$494)),"")</f>
        <v/>
      </c>
      <c r="LY107" s="277" t="str">
        <f t="array" aca="1" ref="LY107" ca="1">IFERROR(_xlfn.STDEV.S(IF(('1. Database - raw'!LA$7:LC$494&gt;0)*('1. Database - raw'!$AD$7:$AD$494=$A107)*(INDIRECT($Q107,TRUE)=$O107),'1. Database - raw'!LA$7:LC$494)),"")</f>
        <v/>
      </c>
      <c r="LZ107" s="15" t="str">
        <f t="array" aca="1" ref="LZ107" ca="1">IFERROR(IF(COUNT(IF(('1. Database - raw'!LA$7:LC$494&gt;0)*('1. Database - raw'!$AD$7:$AD$494=$A107)*(INDIRECT($Q107,TRUE)=$O107),'1. Database - raw'!LA$7:LC$494))&gt;0,COUNT(IF(('1. Database - raw'!LA$7:LC$494&gt;0)*('1. Database - raw'!$AD$7:$AD$494=$A107)*(INDIRECT($Q107,TRUE)=$O107),'1. Database - raw'!LA$7:LC$494)),""),"")</f>
        <v/>
      </c>
      <c r="MA107" s="145" t="str">
        <f t="shared" ca="1" si="337"/>
        <v/>
      </c>
      <c r="MB107" s="146" t="str">
        <f t="shared" ca="1" si="338"/>
        <v/>
      </c>
      <c r="MC107" s="146" t="str">
        <f t="shared" ca="1" si="339"/>
        <v/>
      </c>
      <c r="MD107" s="146" t="str">
        <f t="array" aca="1" ref="MD107" ca="1">IFERROR(AVERAGE(IF(('1. Database - raw'!LG$7:LI$494&gt;0)*('1. Database - raw'!$AD$7:$AD$494=$A107)*(INDIRECT($Q107,TRUE)=$O107),'1. Database - raw'!LG$7:LI$494)),"")</f>
        <v/>
      </c>
      <c r="ME107" s="277" t="str">
        <f t="array" aca="1" ref="ME107" ca="1">IFERROR(_xlfn.STDEV.S(IF(('1. Database - raw'!LG$7:LI$494&gt;0)*('1. Database - raw'!$AD$7:$AD$494=$A107)*(INDIRECT($Q107,TRUE)=$O107),'1. Database - raw'!LG$7:LI$494)),"")</f>
        <v/>
      </c>
      <c r="MF107" s="15" t="str">
        <f t="array" aca="1" ref="MF107" ca="1">IFERROR(IF(COUNT(IF(('1. Database - raw'!LG$7:LI$494&gt;0)*('1. Database - raw'!$AD$7:$AD$494=$A107)*(INDIRECT($Q107,TRUE)=$O107),'1. Database - raw'!LG$7:LI$494))&gt;0,COUNT(IF(('1. Database - raw'!LG$7:LI$494&gt;0)*('1. Database - raw'!$AD$7:$AD$494=$A107)*(INDIRECT($Q107,TRUE)=$O107),'1. Database - raw'!LG$7:LI$494)),""),"")</f>
        <v/>
      </c>
      <c r="MG107" s="145" t="str">
        <f t="shared" ca="1" si="340"/>
        <v/>
      </c>
      <c r="MH107" s="146" t="str">
        <f t="shared" ca="1" si="341"/>
        <v/>
      </c>
      <c r="MI107" s="146" t="str">
        <f t="shared" ca="1" si="342"/>
        <v/>
      </c>
      <c r="MJ107" s="146" t="str">
        <f t="array" aca="1" ref="MJ107" ca="1">IFERROR(AVERAGE(IF(('1. Database - raw'!LM$7:LO$494&gt;0)*('1. Database - raw'!$AD$7:$AD$494=$A107)*(INDIRECT($Q107,TRUE)=$O107),'1. Database - raw'!LM$7:LO$494)),"")</f>
        <v/>
      </c>
      <c r="MK107" s="277" t="str">
        <f t="array" aca="1" ref="MK107" ca="1">IFERROR(_xlfn.STDEV.S(IF(('1. Database - raw'!LM$7:LO$494&gt;0)*('1. Database - raw'!$AD$7:$AD$494=$A107)*(INDIRECT($Q107,TRUE)=$O107),'1. Database - raw'!LM$7:LO$494)),"")</f>
        <v/>
      </c>
      <c r="ML107" s="15" t="str">
        <f t="array" aca="1" ref="ML107" ca="1">IFERROR(IF(COUNT(IF(('1. Database - raw'!LM$7:LO$494&gt;0)*('1. Database - raw'!$AD$7:$AD$494=$A107)*(INDIRECT($Q107,TRUE)=$O107),'1. Database - raw'!LM$7:LO$494))&gt;0,COUNT(IF(('1. Database - raw'!LM$7:LO$494&gt;0)*('1. Database - raw'!$AD$7:$AD$494=$A107)*(INDIRECT($Q107,TRUE)=$O107),'1. Database - raw'!LM$7:LO$494)),""),"")</f>
        <v/>
      </c>
      <c r="MM107" s="145" t="str">
        <f t="shared" ca="1" si="343"/>
        <v/>
      </c>
      <c r="MN107" s="146" t="str">
        <f t="shared" ca="1" si="344"/>
        <v/>
      </c>
      <c r="MO107" s="146" t="str">
        <f t="shared" ca="1" si="345"/>
        <v/>
      </c>
      <c r="MP107" s="146" t="str">
        <f t="array" aca="1" ref="MP107" ca="1">IFERROR(AVERAGE(IF(('1. Database - raw'!LS$7:LU$494&gt;0)*('1. Database - raw'!$AD$7:$AD$494=$A107)*(INDIRECT($Q107,TRUE)=$O107),'1. Database - raw'!LS$7:LU$494)),"")</f>
        <v/>
      </c>
      <c r="MQ107" s="277" t="str">
        <f t="array" aca="1" ref="MQ107" ca="1">IFERROR(_xlfn.STDEV.S(IF(('1. Database - raw'!LS$7:LU$494&gt;0)*('1. Database - raw'!$AD$7:$AD$494=$A107)*(INDIRECT($Q107,TRUE)=$O107),'1. Database - raw'!LS$7:LU$494)),"")</f>
        <v/>
      </c>
      <c r="MR107" s="15" t="str">
        <f t="array" aca="1" ref="MR107" ca="1">IFERROR(IF(COUNT(IF(('1. Database - raw'!LS$7:LU$494&gt;0)*('1. Database - raw'!$AD$7:$AD$494=$A107)*(INDIRECT($Q107,TRUE)=$O107),'1. Database - raw'!LS$7:LU$494))&gt;0,COUNT(IF(('1. Database - raw'!LS$7:LU$494&gt;0)*('1. Database - raw'!$AD$7:$AD$494=$A107)*(INDIRECT($Q107,TRUE)=$O107),'1. Database - raw'!LS$7:LU$494)),""),"")</f>
        <v/>
      </c>
      <c r="MS107" s="145" t="str">
        <f t="shared" ca="1" si="346"/>
        <v/>
      </c>
      <c r="MT107" s="146" t="str">
        <f t="shared" ca="1" si="347"/>
        <v/>
      </c>
      <c r="MU107" s="146" t="str">
        <f t="shared" ca="1" si="348"/>
        <v/>
      </c>
      <c r="MV107" s="146" t="str">
        <f t="array" aca="1" ref="MV107" ca="1">IFERROR(AVERAGE(IF(('1. Database - raw'!LY$7:MA$494&gt;0)*('1. Database - raw'!$AD$7:$AD$494=$A107)*(INDIRECT($Q107,TRUE)=$O107),'1. Database - raw'!LY$7:MA$494)),"")</f>
        <v/>
      </c>
      <c r="MW107" s="277" t="str">
        <f t="array" aca="1" ref="MW107" ca="1">IFERROR(_xlfn.STDEV.S(IF(('1. Database - raw'!LY$7:MA$494&gt;0)*('1. Database - raw'!$AD$7:$AD$494=$A107)*(INDIRECT($Q107,TRUE)=$O107),'1. Database - raw'!LY$7:MA$494)),"")</f>
        <v/>
      </c>
      <c r="MX107" s="15" t="str">
        <f t="array" aca="1" ref="MX107" ca="1">IFERROR(IF(COUNT(IF(('1. Database - raw'!LY$7:MA$494&gt;0)*('1. Database - raw'!$AD$7:$AD$494=$A107)*(INDIRECT($Q107,TRUE)=$O107),'1. Database - raw'!LY$7:MA$494))&gt;0,COUNT(IF(('1. Database - raw'!LY$7:MA$494&gt;0)*('1. Database - raw'!$AD$7:$AD$494=$A107)*(INDIRECT($Q107,TRUE)=$O107),'1. Database - raw'!LY$7:MA$494)),""),"")</f>
        <v/>
      </c>
      <c r="MY107" s="145" t="str">
        <f t="shared" ca="1" si="349"/>
        <v/>
      </c>
      <c r="MZ107" s="146" t="str">
        <f t="shared" ca="1" si="350"/>
        <v/>
      </c>
      <c r="NA107" s="146" t="str">
        <f t="shared" ca="1" si="351"/>
        <v/>
      </c>
      <c r="NB107" s="146" t="str">
        <f t="array" aca="1" ref="NB107" ca="1">IFERROR(AVERAGE(IF(('1. Database - raw'!ME$7:MG$494&gt;0)*('1. Database - raw'!$AD$7:$AD$494=$A107)*(INDIRECT($Q107,TRUE)=$O107),'1. Database - raw'!ME$7:MG$494)),"")</f>
        <v/>
      </c>
      <c r="NC107" s="277" t="str">
        <f t="array" aca="1" ref="NC107" ca="1">IFERROR(_xlfn.STDEV.S(IF(('1. Database - raw'!ME$7:MG$494&gt;0)*('1. Database - raw'!$AD$7:$AD$494=$A107)*(INDIRECT($Q107,TRUE)=$O107),'1. Database - raw'!ME$7:MG$494)),"")</f>
        <v/>
      </c>
      <c r="ND107" s="15" t="str">
        <f t="array" aca="1" ref="ND107" ca="1">IFERROR(IF(COUNT(IF(('1. Database - raw'!ME$7:MG$494&gt;0)*('1. Database - raw'!$AD$7:$AD$494=$A107)*(INDIRECT($Q107,TRUE)=$O107),'1. Database - raw'!ME$7:MG$494))&gt;0,COUNT(IF(('1. Database - raw'!ME$7:MG$494&gt;0)*('1. Database - raw'!$AD$7:$AD$494=$A107)*(INDIRECT($Q107,TRUE)=$O107),'1. Database - raw'!ME$7:MG$494)),""),"")</f>
        <v/>
      </c>
      <c r="NE107" s="145" t="str">
        <f t="shared" ca="1" si="352"/>
        <v/>
      </c>
      <c r="NF107" s="146" t="str">
        <f t="shared" ca="1" si="353"/>
        <v/>
      </c>
      <c r="NG107" s="146" t="str">
        <f t="shared" ca="1" si="354"/>
        <v/>
      </c>
      <c r="NH107" s="146" t="str">
        <f t="array" aca="1" ref="NH107" ca="1">IFERROR(AVERAGE(IF(('1. Database - raw'!MK$7:MM$494&gt;0)*('1. Database - raw'!$AD$7:$AD$494=$A107)*(INDIRECT($Q107,TRUE)=$O107),'1. Database - raw'!MK$7:MM$494)),"")</f>
        <v/>
      </c>
      <c r="NI107" s="277" t="str">
        <f t="array" aca="1" ref="NI107" ca="1">IFERROR(_xlfn.STDEV.S(IF(('1. Database - raw'!MK$7:MM$494&gt;0)*('1. Database - raw'!$AD$7:$AD$494=$A107)*(INDIRECT($Q107,TRUE)=$O107),'1. Database - raw'!MK$7:MM$494)),"")</f>
        <v/>
      </c>
      <c r="NJ107" s="15" t="str">
        <f t="array" aca="1" ref="NJ107" ca="1">IFERROR(IF(COUNT(IF(('1. Database - raw'!MK$7:MM$494&gt;0)*('1. Database - raw'!$AD$7:$AD$494=$A107)*(INDIRECT($Q107,TRUE)=$O107),'1. Database - raw'!MK$7:MM$494))&gt;0,COUNT(IF(('1. Database - raw'!MK$7:MM$494&gt;0)*('1. Database - raw'!$AD$7:$AD$494=$A107)*(INDIRECT($Q107,TRUE)=$O107),'1. Database - raw'!MK$7:MM$494)),""),"")</f>
        <v/>
      </c>
      <c r="NK107" s="145">
        <f t="shared" ca="1" si="355"/>
        <v>2.3899797650907728</v>
      </c>
      <c r="NL107" s="146">
        <f t="shared" ca="1" si="356"/>
        <v>2.8289211138402712</v>
      </c>
      <c r="NM107" s="146">
        <f t="shared" ca="1" si="357"/>
        <v>2.6002046494682491</v>
      </c>
      <c r="NN107" s="146">
        <f t="array" aca="1" ref="NN107" ca="1">IFERROR(AVERAGE(IF(('1. Database - raw'!MQ$7:MS$494&gt;0)*('1. Database - raw'!$AD$7:$AD$494=$A107)*(INDIRECT($Q107,TRUE)=$O107),'1. Database - raw'!MQ$7:MS$494)),"")</f>
        <v>2.6628384615384615</v>
      </c>
      <c r="NO107" s="277">
        <f t="array" aca="1" ref="NO107" ca="1">IFERROR(_xlfn.STDEV.S(IF(('1. Database - raw'!MQ$7:MS$494&gt;0)*('1. Database - raw'!$AD$7:$AD$494=$A107)*(INDIRECT($Q107,TRUE)=$O107),'1. Database - raw'!MQ$7:MS$494)),"")</f>
        <v>0.58797678176730395</v>
      </c>
      <c r="NP107" s="15">
        <f t="array" aca="1" ref="NP107" ca="1">IFERROR(IF(COUNT(IF(('1. Database - raw'!MQ$7:MS$494&gt;0)*('1. Database - raw'!$AD$7:$AD$494=$A107)*(INDIRECT($Q107,TRUE)=$O107),'1. Database - raw'!MQ$7:MS$494))&gt;0,COUNT(IF(('1. Database - raw'!MQ$7:MS$494&gt;0)*('1. Database - raw'!$AD$7:$AD$494=$A107)*(INDIRECT($Q107,TRUE)=$O107),'1. Database - raw'!MQ$7:MS$494)),""),"")</f>
        <v>13</v>
      </c>
      <c r="NQ107" s="145">
        <f t="shared" ca="1" si="358"/>
        <v>1.8933649158142944</v>
      </c>
      <c r="NR107" s="146">
        <f t="shared" ca="1" si="359"/>
        <v>2.3758533334408836</v>
      </c>
      <c r="NS107" s="146">
        <f t="shared" ca="1" si="360"/>
        <v>2.120933131114088</v>
      </c>
      <c r="NT107" s="146">
        <f t="array" aca="1" ref="NT107" ca="1">IFERROR(AVERAGE(IF(('1. Database - raw'!MW$7:MY$494&gt;0)*('1. Database - raw'!$AD$7:$AD$494=$A107)*(INDIRECT($Q107,TRUE)=$O107),'1. Database - raw'!MW$7:MY$494)),"")</f>
        <v>2.19</v>
      </c>
      <c r="NU107" s="277">
        <f t="array" aca="1" ref="NU107" ca="1">IFERROR(_xlfn.STDEV.S(IF(('1. Database - raw'!MW$7:MY$494&gt;0)*('1. Database - raw'!$AD$7:$AD$494=$A107)*(INDIRECT($Q107,TRUE)=$O107),'1. Database - raw'!MW$7:MY$494)),"")</f>
        <v>0.5634270139068589</v>
      </c>
      <c r="NV107" s="15">
        <f t="array" aca="1" ref="NV107" ca="1">IFERROR(IF(COUNT(IF(('1. Database - raw'!MW$7:MY$494&gt;0)*('1. Database - raw'!$AD$7:$AD$494=$A107)*(INDIRECT($Q107,TRUE)=$O107),'1. Database - raw'!MW$7:MY$494))&gt;0,COUNT(IF(('1. Database - raw'!MW$7:MY$494&gt;0)*('1. Database - raw'!$AD$7:$AD$494=$A107)*(INDIRECT($Q107,TRUE)=$O107),'1. Database - raw'!MW$7:MY$494)),""),"")</f>
        <v>13</v>
      </c>
      <c r="NW107" s="145">
        <f t="shared" ca="1" si="361"/>
        <v>1.333727218114223</v>
      </c>
      <c r="NX107" s="146">
        <f t="shared" ca="1" si="362"/>
        <v>1.4319876288733133</v>
      </c>
      <c r="NY107" s="146">
        <f t="shared" ca="1" si="363"/>
        <v>1.381984398114243</v>
      </c>
      <c r="NZ107" s="146">
        <f t="array" aca="1" ref="NZ107" ca="1">IFERROR(AVERAGE(IF(('1. Database - raw'!NC$7:NE$494&gt;0)*('1. Database - raw'!$AD$7:$AD$494=$A107)*(INDIRECT($Q107,TRUE)=$O107),'1. Database - raw'!NC$7:NE$494)),"")</f>
        <v>1.3958333333333333</v>
      </c>
      <c r="OA107" s="277">
        <f t="array" aca="1" ref="OA107" ca="1">IFERROR(_xlfn.STDEV.S(IF(('1. Database - raw'!NC$7:NE$494&gt;0)*('1. Database - raw'!$AD$7:$AD$494=$A107)*(INDIRECT($Q107,TRUE)=$O107),'1. Database - raw'!NC$7:NE$494)),"")</f>
        <v>0.19810274346837684</v>
      </c>
      <c r="OB107" s="15">
        <f t="array" aca="1" ref="OB107" ca="1">IFERROR(IF(COUNT(IF(('1. Database - raw'!NC$7:NE$494&gt;0)*('1. Database - raw'!$AD$7:$AD$494=$A107)*(INDIRECT($Q107,TRUE)=$O107),'1. Database - raw'!NC$7:NE$494))&gt;0,COUNT(IF(('1. Database - raw'!NC$7:NE$494&gt;0)*('1. Database - raw'!$AD$7:$AD$494=$A107)*(INDIRECT($Q107,TRUE)=$O107),'1. Database - raw'!NC$7:NE$494)),""),"")</f>
        <v>12</v>
      </c>
      <c r="OC107" s="145">
        <f t="shared" ca="1" si="364"/>
        <v>0.16329989654691365</v>
      </c>
      <c r="OD107" s="146">
        <f t="shared" ca="1" si="365"/>
        <v>0.3469072458297438</v>
      </c>
      <c r="OE107" s="146">
        <f t="shared" ca="1" si="366"/>
        <v>0.23801243109420128</v>
      </c>
      <c r="OF107" s="146">
        <f t="array" aca="1" ref="OF107" ca="1">IFERROR(AVERAGE(IF(('1. Database - raw'!NI$7:NK$494&gt;0)*('1. Database - raw'!$AD$7:$AD$494=$A107)*(INDIRECT($Q107,TRUE)=$O107),'1. Database - raw'!NI$7:NK$494)),"")</f>
        <v>0.26</v>
      </c>
      <c r="OG107" s="277">
        <f t="array" aca="1" ref="OG107" ca="1">IFERROR(_xlfn.STDEV.S(IF(('1. Database - raw'!NI$7:NK$494&gt;0)*('1. Database - raw'!$AD$7:$AD$494=$A107)*(INDIRECT($Q107,TRUE)=$O107),'1. Database - raw'!NI$7:NK$494)),"")</f>
        <v>0.11430952132988166</v>
      </c>
      <c r="OH107" s="15">
        <f t="array" aca="1" ref="OH107" ca="1">IFERROR(IF(COUNT(IF(('1. Database - raw'!NI$7:NK$494&gt;0)*('1. Database - raw'!$AD$7:$AD$494=$A107)*(INDIRECT($Q107,TRUE)=$O107),'1. Database - raw'!NI$7:NK$494))&gt;0,COUNT(IF(('1. Database - raw'!NI$7:NK$494&gt;0)*('1. Database - raw'!$AD$7:$AD$494=$A107)*(INDIRECT($Q107,TRUE)=$O107),'1. Database - raw'!NI$7:NK$494)),""),"")</f>
        <v>4</v>
      </c>
    </row>
    <row r="108" spans="1:398" x14ac:dyDescent="0.25">
      <c r="A108" s="134" t="s">
        <v>553</v>
      </c>
      <c r="B108" s="1344"/>
      <c r="C108" s="40"/>
      <c r="D108" s="23"/>
      <c r="E108" s="23"/>
      <c r="F108" s="22"/>
      <c r="G108" s="22"/>
      <c r="H108" s="22"/>
      <c r="I108" s="22"/>
      <c r="J108" s="22"/>
      <c r="K108" s="22" t="s">
        <v>770</v>
      </c>
      <c r="L108" s="22"/>
      <c r="M108" s="22"/>
      <c r="N108" s="41"/>
      <c r="O108" s="171" t="str">
        <f t="array" ref="O108">INDEX(A108:N108,IF(MIN(IF(C108:N108&lt;&gt;"",COLUMN(C108:N108)))&gt;0,MIN(IF(C108:N108&lt;&gt;"",COLUMN(C108:N108))),""))</f>
        <v>10,000 - 100,000</v>
      </c>
      <c r="P108" s="162">
        <f t="shared" si="383"/>
        <v>9</v>
      </c>
      <c r="Q108" s="42" t="str">
        <f ca="1">"'" &amp; $S$4 &amp; "'!" &amp; ADDRESS(ROW('1. Database - raw'!$A$7),MATCH($C$2,'1. Database - raw'!$6:$6,0)+MATCH(O108,$C108:$N108,0)-1,1) &amp; ":" &amp; ADDRESS(LOOKUP(2,1/('1. Database - raw'!A:A&lt;&gt;""),ROW('1. Database - raw'!A:A)),MATCH($C$2,'1. Database - raw'!$6:$6,0)+MATCH(O108,$C108:$N108,0)-1,1)</f>
        <v>'1. Database - raw'!$AM$7:$AM$494</v>
      </c>
      <c r="R108" s="24"/>
      <c r="S108" s="181"/>
      <c r="T108" s="208" t="str">
        <f t="shared" ca="1" si="400"/>
        <v/>
      </c>
      <c r="U108" s="197" t="str">
        <f t="shared" ca="1" si="400"/>
        <v/>
      </c>
      <c r="V108" s="197" t="str">
        <f t="shared" ca="1" si="400"/>
        <v/>
      </c>
      <c r="W108" s="197" t="str">
        <f t="shared" ca="1" si="400"/>
        <v/>
      </c>
      <c r="X108" s="197" t="str">
        <f t="shared" ca="1" si="400"/>
        <v/>
      </c>
      <c r="Y108" s="197" t="str">
        <f t="shared" ca="1" si="400"/>
        <v/>
      </c>
      <c r="Z108" s="197" t="str">
        <f t="shared" ca="1" si="400"/>
        <v/>
      </c>
      <c r="AA108" s="197" t="str">
        <f t="shared" ca="1" si="400"/>
        <v/>
      </c>
      <c r="AB108" s="197" t="str">
        <f t="shared" ca="1" si="400"/>
        <v/>
      </c>
      <c r="AC108" s="197" t="str">
        <f t="shared" ca="1" si="400"/>
        <v/>
      </c>
      <c r="AD108" s="197" t="str">
        <f t="shared" ca="1" si="401"/>
        <v/>
      </c>
      <c r="AE108" s="197" t="str">
        <f t="shared" ca="1" si="401"/>
        <v/>
      </c>
      <c r="AF108" s="197" t="str">
        <f t="shared" ca="1" si="401"/>
        <v/>
      </c>
      <c r="AG108" s="197" t="str">
        <f t="shared" ca="1" si="401"/>
        <v/>
      </c>
      <c r="AH108" s="197" t="str">
        <f t="shared" ca="1" si="401"/>
        <v/>
      </c>
      <c r="AI108" s="197" t="str">
        <f t="shared" ca="1" si="401"/>
        <v/>
      </c>
      <c r="AJ108" s="197" t="str">
        <f t="shared" ca="1" si="401"/>
        <v/>
      </c>
      <c r="AK108" s="197" t="str">
        <f t="shared" ca="1" si="401"/>
        <v/>
      </c>
      <c r="AL108" s="197" t="str">
        <f t="shared" ca="1" si="401"/>
        <v/>
      </c>
      <c r="AM108" s="209" t="str">
        <f t="shared" ca="1" si="401"/>
        <v/>
      </c>
      <c r="AN108" s="189"/>
      <c r="AO108" s="189"/>
      <c r="AP108" s="189"/>
      <c r="AQ108" s="189"/>
      <c r="AR108" s="189"/>
      <c r="AS108" s="189"/>
      <c r="AT108" s="189"/>
      <c r="AU108" s="189"/>
      <c r="AV108" s="189"/>
      <c r="AW108" s="189"/>
      <c r="AX108" s="189"/>
      <c r="AY108" s="189"/>
      <c r="AZ108" s="189"/>
      <c r="BA108" s="189"/>
      <c r="BB108" s="189"/>
      <c r="BC108" s="189"/>
      <c r="BD108" s="237"/>
      <c r="BE108" s="237"/>
      <c r="BF108" s="237"/>
      <c r="BG108" s="237"/>
      <c r="BH108" s="290"/>
      <c r="BI108" s="533"/>
      <c r="BJ108" s="568" t="str">
        <f ca="1">IFERROR(CF108/$CF$5,"")</f>
        <v/>
      </c>
      <c r="BK108" s="568" t="str">
        <f t="shared" ca="1" si="397"/>
        <v/>
      </c>
      <c r="BL108" s="568"/>
      <c r="BM108" s="568"/>
      <c r="BN108" s="568"/>
      <c r="BO108" s="253"/>
      <c r="BP108" s="171" t="str">
        <f t="shared" si="396"/>
        <v>10,000 - 100,000</v>
      </c>
      <c r="BQ108" s="14" t="str">
        <f t="shared" ca="1" si="376"/>
        <v/>
      </c>
      <c r="BR108" s="19" t="str">
        <f t="shared" ca="1" si="377"/>
        <v/>
      </c>
      <c r="BS108" s="19" t="str">
        <f t="shared" ca="1" si="378"/>
        <v/>
      </c>
      <c r="BT108" s="19" t="str">
        <f t="array" aca="1" ref="BT108" ca="1">IFERROR(AVERAGE(IF(('1. Database - raw'!AW$7:AY$494&gt;0)*('1. Database - raw'!$AD$7:$AD$494=$A108)*('1. Database - raw'!$AP$7:$AP$494&lt;&gt;Dropdown!$AM$11)*(INDIRECT($Q108,TRUE)=$O108),'1. Database - raw'!AW$7:AY$494)),"")</f>
        <v/>
      </c>
      <c r="BU108" s="33" t="str">
        <f t="array" aca="1" ref="BU108" ca="1">IFERROR(_xlfn.STDEV.S(IF(('1. Database - raw'!AW$7:AY$494&gt;0)*('1. Database - raw'!$AD$7:$AD$494=$A108)*('1. Database - raw'!$AP$7:$AP$494&lt;&gt;Dropdown!$AM$11)*(INDIRECT($Q108,TRUE)=$O108),'1. Database - raw'!AW$7:AY$494)),"")</f>
        <v/>
      </c>
      <c r="BV108" s="15" t="str">
        <f t="array" aca="1" ref="BV108" ca="1">IFERROR(IF(COUNT(IF(('1. Database - raw'!AW$7:AY$494&gt;0)*('1. Database - raw'!$AD$7:$AD$494=$A108)*('1. Database - raw'!$AP$7:$AP$494&lt;&gt;Dropdown!$AM$11)*(INDIRECT($Q108,TRUE)=$O108),'1. Database - raw'!AW$7:AY$494))&gt;0,COUNT(IF(('1. Database - raw'!AW$7:AY$494&gt;0)*('1. Database - raw'!$AD$7:$AD$494=$A108)*('1. Database - raw'!$AP$7:$AP$494&lt;&gt;Dropdown!$AM$11)*(INDIRECT($Q108,TRUE)=$O108),'1. Database - raw'!AW$7:AY$494)),""),"")</f>
        <v/>
      </c>
      <c r="BW108" s="14" t="str">
        <f t="shared" ca="1" si="370"/>
        <v/>
      </c>
      <c r="BX108" s="19" t="str">
        <f t="shared" ca="1" si="371"/>
        <v/>
      </c>
      <c r="BY108" s="19" t="str">
        <f t="shared" ca="1" si="372"/>
        <v/>
      </c>
      <c r="BZ108" s="19" t="str">
        <f t="array" aca="1" ref="BZ108" ca="1">IFERROR(AVERAGE(IF(('1. Database - raw'!BC$7:BE$494&gt;0)*('1. Database - raw'!$AD$7:$AD$494=$A108)*('1. Database - raw'!$AP$7:$AP$494&lt;&gt;Dropdown!$AM$11)*(INDIRECT($Q108,TRUE)=$O108),'1. Database - raw'!BC$7:BE$494)),"")</f>
        <v/>
      </c>
      <c r="CA108" s="33" t="str">
        <f t="array" aca="1" ref="CA108" ca="1">IFERROR(_xlfn.STDEV.S(IF(('1. Database - raw'!BC$7:BE$494&gt;0)*('1. Database - raw'!$AD$7:$AD$494=$A108)*('1. Database - raw'!$AP$7:$AP$494&lt;&gt;Dropdown!$AM$11)*(INDIRECT($Q108,TRUE)=$O108),'1. Database - raw'!BC$7:BE$494)),"")</f>
        <v/>
      </c>
      <c r="CB108" s="15" t="str">
        <f t="array" aca="1" ref="CB108" ca="1">IFERROR(IF(COUNT(IF(('1. Database - raw'!BC$7:BE$494&gt;0)*('1. Database - raw'!$AD$7:$AD$494=$A108)*('1. Database - raw'!$AP$7:$AP$494&lt;&gt;Dropdown!$AM$11)*(INDIRECT($Q108,TRUE)=$O108),'1. Database - raw'!BC$7:BE$494))&gt;0,COUNT(IF(('1. Database - raw'!BC$7:BE$494&gt;0)*('1. Database - raw'!$AD$7:$AD$494=$A108)*('1. Database - raw'!$AP$7:$AP$494&lt;&gt;Dropdown!$AM$11)*(INDIRECT($Q108,TRUE)=$O108),'1. Database - raw'!BC$7:BE$494)),""),"")</f>
        <v/>
      </c>
      <c r="CC108" s="101" t="str">
        <f t="shared" ca="1" si="373"/>
        <v/>
      </c>
      <c r="CD108" s="102" t="str">
        <f t="shared" ca="1" si="374"/>
        <v/>
      </c>
      <c r="CE108" s="102" t="str">
        <f t="shared" ca="1" si="375"/>
        <v/>
      </c>
      <c r="CF108" s="102" t="str">
        <f t="array" aca="1" ref="CF108" ca="1">IFERROR(AVERAGE(IF(('1. Database - raw'!BI$7:BK$494&gt;0)*('1. Database - raw'!$AD$7:$AD$494=$A108)*('1. Database - raw'!$AP$7:$AP$494&lt;&gt;Dropdown!$AM$11)*(INDIRECT($Q108,TRUE)=$O108),'1. Database - raw'!BI$7:BK$494)),"")</f>
        <v/>
      </c>
      <c r="CG108" s="269" t="str">
        <f t="array" aca="1" ref="CG108" ca="1">IFERROR(_xlfn.STDEV.S(IF(('1. Database - raw'!BI$7:BK$494&gt;0)*('1. Database - raw'!$AD$7:$AD$494=$A108)*('1. Database - raw'!$AP$7:$AP$494&lt;&gt;Dropdown!$AM$11)*(INDIRECT($Q108,TRUE)=$O108),'1. Database - raw'!BI$7:BK$494)),"")</f>
        <v/>
      </c>
      <c r="CH108" s="15" t="str">
        <f t="array" aca="1" ref="CH108" ca="1">IFERROR(IF(COUNT(IF(('1. Database - raw'!BI$7:BK$494&gt;0)*('1. Database - raw'!$AD$7:$AD$494=$A108)*('1. Database - raw'!$AP$7:$AP$494&lt;&gt;Dropdown!$AM$11)*(INDIRECT($Q108,TRUE)=$O108),'1. Database - raw'!BI$7:BK$494))&gt;0,COUNT(IF(('1. Database - raw'!BI$7:BK$494&gt;0)*('1. Database - raw'!$AD$7:$AD$494=$A108)*('1. Database - raw'!$AP$7:$AP$494&lt;&gt;Dropdown!$AM$11)*(INDIRECT($Q108,TRUE)=$O108),'1. Database - raw'!BI$7:BK$494)),""),"")</f>
        <v/>
      </c>
      <c r="CI108" s="14" t="str">
        <f t="shared" ca="1" si="211"/>
        <v/>
      </c>
      <c r="CJ108" s="19" t="str">
        <f t="shared" ca="1" si="212"/>
        <v/>
      </c>
      <c r="CK108" s="19" t="str">
        <f t="shared" ca="1" si="213"/>
        <v/>
      </c>
      <c r="CL108" s="19" t="str">
        <f t="array" aca="1" ref="CL108" ca="1">IFERROR(AVERAGE(IF(('1. Database - raw'!BO$7:BQ$494&gt;0)*('1. Database - raw'!$AD$7:$AD$494=$A108)*(INDIRECT($Q108,TRUE)=$O108),'1. Database - raw'!BO$7:BQ$494)),"")</f>
        <v/>
      </c>
      <c r="CM108" s="33" t="str">
        <f t="array" aca="1" ref="CM108" ca="1">IFERROR(_xlfn.STDEV.S(IF(('1. Database - raw'!BO$7:BQ$494&gt;0)*('1. Database - raw'!$AD$7:$AD$494=$A108)*(INDIRECT($Q108,TRUE)=$O108),'1. Database - raw'!BO$7:BQ$494)),"")</f>
        <v/>
      </c>
      <c r="CN108" s="15" t="str">
        <f t="array" aca="1" ref="CN108" ca="1">IFERROR(IF(COUNT(IF(('1. Database - raw'!BO$7:BQ$494&gt;0)*('1. Database - raw'!$AD$7:$AD$494=$A108)*(INDIRECT($Q108,TRUE)=$O108),'1. Database - raw'!BO$7:BQ$494))&gt;0,COUNT(IF(('1. Database - raw'!BO$7:BQ$494&gt;0)*('1. Database - raw'!$AD$7:$AD$494=$A108)*(INDIRECT($Q108,TRUE)=$O108),'1. Database - raw'!BO$7:BQ$494)),""),"")</f>
        <v/>
      </c>
      <c r="CO108" s="14" t="str">
        <f t="shared" ca="1" si="214"/>
        <v/>
      </c>
      <c r="CP108" s="19" t="str">
        <f t="shared" ca="1" si="215"/>
        <v/>
      </c>
      <c r="CQ108" s="19" t="str">
        <f t="shared" ca="1" si="216"/>
        <v/>
      </c>
      <c r="CR108" s="19" t="str">
        <f t="array" aca="1" ref="CR108" ca="1">IFERROR(AVERAGE(IF(('1. Database - raw'!BU$7:BW$494&gt;0)*('1. Database - raw'!$AD$7:$AD$494=$A108)*(INDIRECT($Q108,TRUE)=$O108),'1. Database - raw'!BU$7:BW$494)),"")</f>
        <v/>
      </c>
      <c r="CS108" s="33" t="str">
        <f t="array" aca="1" ref="CS108" ca="1">IFERROR(_xlfn.STDEV.S(IF(('1. Database - raw'!BU$7:BW$494&gt;0)*('1. Database - raw'!$AD$7:$AD$494=$A108)*(INDIRECT($Q108,TRUE)=$O108),'1. Database - raw'!BU$7:BW$494)),"")</f>
        <v/>
      </c>
      <c r="CT108" s="15" t="str">
        <f t="array" aca="1" ref="CT108" ca="1">IFERROR(IF(COUNT(IF(('1. Database - raw'!BU$7:BW$494&gt;0)*('1. Database - raw'!$AD$7:$AD$494=$A108)*(INDIRECT($Q108,TRUE)=$O108),'1. Database - raw'!BU$7:BW$494))&gt;0,COUNT(IF(('1. Database - raw'!BU$7:BW$494&gt;0)*('1. Database - raw'!$AD$7:$AD$494=$A108)*(INDIRECT($Q108,TRUE)=$O108),'1. Database - raw'!BU$7:BW$494)),""),"")</f>
        <v/>
      </c>
      <c r="CU108" s="14" t="str">
        <f t="shared" ca="1" si="217"/>
        <v/>
      </c>
      <c r="CV108" s="19" t="str">
        <f t="shared" ca="1" si="218"/>
        <v/>
      </c>
      <c r="CW108" s="19" t="str">
        <f t="shared" ca="1" si="219"/>
        <v/>
      </c>
      <c r="CX108" s="19" t="str">
        <f t="array" aca="1" ref="CX108" ca="1">IFERROR(AVERAGE(IF(('1. Database - raw'!CA$7:CC$494&gt;0)*('1. Database - raw'!$AD$7:$AD$494=$A108)*(INDIRECT($Q108,TRUE)=$O108),'1. Database - raw'!CA$7:CC$494)),"")</f>
        <v/>
      </c>
      <c r="CY108" s="33" t="str">
        <f t="array" aca="1" ref="CY108" ca="1">IFERROR(_xlfn.STDEV.S(IF(('1. Database - raw'!CA$7:CC$494&gt;0)*('1. Database - raw'!$AD$7:$AD$494=$A108)*(INDIRECT($Q108,TRUE)=$O108),'1. Database - raw'!CA$7:CC$494)),"")</f>
        <v/>
      </c>
      <c r="CZ108" s="15" t="str">
        <f t="array" aca="1" ref="CZ108" ca="1">IFERROR(IF(COUNT(IF(('1. Database - raw'!CA$7:CC$494&gt;0)*('1. Database - raw'!$AD$7:$AD$494=$A108)*(INDIRECT($Q108,TRUE)=$O108),'1. Database - raw'!CA$7:CC$494))&gt;0,COUNT(IF(('1. Database - raw'!CA$7:CC$494&gt;0)*('1. Database - raw'!$AD$7:$AD$494=$A108)*(INDIRECT($Q108,TRUE)=$O108),'1. Database - raw'!CA$7:CC$494)),""),"")</f>
        <v/>
      </c>
      <c r="DA108" s="14" t="str">
        <f t="shared" ca="1" si="220"/>
        <v/>
      </c>
      <c r="DB108" s="19" t="str">
        <f t="shared" ca="1" si="221"/>
        <v/>
      </c>
      <c r="DC108" s="19" t="str">
        <f t="shared" ca="1" si="222"/>
        <v/>
      </c>
      <c r="DD108" s="19" t="str">
        <f t="array" aca="1" ref="DD108" ca="1">IFERROR(AVERAGE(IF(('1. Database - raw'!CG$7:CI$494&gt;0)*('1. Database - raw'!$AD$7:$AD$494=$A108)*(INDIRECT($Q108,TRUE)=$O108),'1. Database - raw'!CG$7:CI$494)),"")</f>
        <v/>
      </c>
      <c r="DE108" s="33" t="str">
        <f t="array" aca="1" ref="DE108" ca="1">IFERROR(_xlfn.STDEV.S(IF(('1. Database - raw'!CG$7:CI$494&gt;0)*('1. Database - raw'!$AD$7:$AD$494=$A108)*(INDIRECT($Q108,TRUE)=$O108),'1. Database - raw'!CG$7:CI$494)),"")</f>
        <v/>
      </c>
      <c r="DF108" s="15" t="str">
        <f t="array" aca="1" ref="DF108" ca="1">IFERROR(IF(COUNT(IF(('1. Database - raw'!CG$7:CI$494&gt;0)*('1. Database - raw'!$AD$7:$AD$494=$A108)*(INDIRECT($Q108,TRUE)=$O108),'1. Database - raw'!CG$7:CI$494))&gt;0,COUNT(IF(('1. Database - raw'!CG$7:CI$494&gt;0)*('1. Database - raw'!$AD$7:$AD$494=$A108)*(INDIRECT($Q108,TRUE)=$O108),'1. Database - raw'!CG$7:CI$494)),""),"")</f>
        <v/>
      </c>
      <c r="DG108" s="14" t="str">
        <f t="shared" ca="1" si="223"/>
        <v/>
      </c>
      <c r="DH108" s="19" t="str">
        <f t="shared" ca="1" si="224"/>
        <v/>
      </c>
      <c r="DI108" s="19" t="str">
        <f t="shared" ca="1" si="225"/>
        <v/>
      </c>
      <c r="DJ108" s="19" t="str">
        <f t="array" aca="1" ref="DJ108" ca="1">IFERROR(AVERAGE(IF(('1. Database - raw'!CM$7:CO$494&gt;0)*('1. Database - raw'!$AD$7:$AD$494=$A108)*(INDIRECT($Q108,TRUE)=$O108),'1. Database - raw'!CM$7:CO$494)),"")</f>
        <v/>
      </c>
      <c r="DK108" s="33" t="str">
        <f t="array" aca="1" ref="DK108" ca="1">IFERROR(_xlfn.STDEV.S(IF(('1. Database - raw'!CM$7:CO$494&gt;0)*('1. Database - raw'!$AD$7:$AD$494=$A108)*(INDIRECT($Q108,TRUE)=$O108),'1. Database - raw'!CM$7:CO$494)),"")</f>
        <v/>
      </c>
      <c r="DL108" s="15" t="str">
        <f t="array" aca="1" ref="DL108" ca="1">IFERROR(IF(COUNT(IF(('1. Database - raw'!CM$7:CO$494&gt;0)*('1. Database - raw'!$AD$7:$AD$494=$A108)*(INDIRECT($Q108,TRUE)=$O108),'1. Database - raw'!CM$7:CO$494))&gt;0,COUNT(IF(('1. Database - raw'!CM$7:CO$494&gt;0)*('1. Database - raw'!$AD$7:$AD$494=$A108)*(INDIRECT($Q108,TRUE)=$O108),'1. Database - raw'!CM$7:CO$494)),""),"")</f>
        <v/>
      </c>
      <c r="DM108" s="14" t="str">
        <f t="shared" ca="1" si="226"/>
        <v/>
      </c>
      <c r="DN108" s="19" t="str">
        <f t="shared" ca="1" si="227"/>
        <v/>
      </c>
      <c r="DO108" s="19" t="str">
        <f t="shared" ca="1" si="228"/>
        <v/>
      </c>
      <c r="DP108" s="19" t="str">
        <f t="array" aca="1" ref="DP108" ca="1">IFERROR(AVERAGE(IF(('1. Database - raw'!CS$7:CU$494&gt;0)*('1. Database - raw'!$AD$7:$AD$494=$A108)*(INDIRECT($Q108,TRUE)=$O108),'1. Database - raw'!CS$7:CU$494)),"")</f>
        <v/>
      </c>
      <c r="DQ108" s="33" t="str">
        <f t="array" aca="1" ref="DQ108" ca="1">IFERROR(_xlfn.STDEV.S(IF(('1. Database - raw'!CS$7:CU$494&gt;0)*('1. Database - raw'!$AD$7:$AD$494=$A108)*(INDIRECT($Q108,TRUE)=$O108),'1. Database - raw'!CS$7:CU$494)),"")</f>
        <v/>
      </c>
      <c r="DR108" s="15" t="str">
        <f t="array" aca="1" ref="DR108" ca="1">IFERROR(IF(COUNT(IF(('1. Database - raw'!CS$7:CU$494&gt;0)*('1. Database - raw'!$AD$7:$AD$494=$A108)*(INDIRECT($Q108,TRUE)=$O108),'1. Database - raw'!CS$7:CU$494))&gt;0,COUNT(IF(('1. Database - raw'!CS$7:CU$494&gt;0)*('1. Database - raw'!$AD$7:$AD$494=$A108)*(INDIRECT($Q108,TRUE)=$O108),'1. Database - raw'!CS$7:CU$494)),""),"")</f>
        <v/>
      </c>
      <c r="DS108" s="14" t="str">
        <f t="shared" ca="1" si="229"/>
        <v/>
      </c>
      <c r="DT108" s="19" t="str">
        <f t="shared" ca="1" si="230"/>
        <v/>
      </c>
      <c r="DU108" s="19" t="str">
        <f t="shared" ca="1" si="231"/>
        <v/>
      </c>
      <c r="DV108" s="19" t="str">
        <f t="array" aca="1" ref="DV108" ca="1">IFERROR(AVERAGE(IF(('1. Database - raw'!CY$7:DA$494&gt;0)*('1. Database - raw'!$AD$7:$AD$494=$A108)*(INDIRECT($Q108,TRUE)=$O108),'1. Database - raw'!CY$7:DA$494)),"")</f>
        <v/>
      </c>
      <c r="DW108" s="33" t="str">
        <f t="array" aca="1" ref="DW108" ca="1">IFERROR(_xlfn.STDEV.S(IF(('1. Database - raw'!CY$7:DA$494&gt;0)*('1. Database - raw'!$AD$7:$AD$494=$A108)*(INDIRECT($Q108,TRUE)=$O108),'1. Database - raw'!CY$7:DA$494)),"")</f>
        <v/>
      </c>
      <c r="DX108" s="15" t="str">
        <f t="array" aca="1" ref="DX108" ca="1">IFERROR(IF(COUNT(IF(('1. Database - raw'!CY$7:DA$494&gt;0)*('1. Database - raw'!$AD$7:$AD$494=$A108)*(INDIRECT($Q108,TRUE)=$O108),'1. Database - raw'!CY$7:DA$494))&gt;0,COUNT(IF(('1. Database - raw'!CY$7:DA$494&gt;0)*('1. Database - raw'!$AD$7:$AD$494=$A108)*(INDIRECT($Q108,TRUE)=$O108),'1. Database - raw'!CY$7:DA$494)),""),"")</f>
        <v/>
      </c>
      <c r="DY108" s="14" t="str">
        <f t="shared" ca="1" si="232"/>
        <v/>
      </c>
      <c r="DZ108" s="19" t="str">
        <f t="shared" ca="1" si="233"/>
        <v/>
      </c>
      <c r="EA108" s="19" t="str">
        <f t="shared" ca="1" si="234"/>
        <v/>
      </c>
      <c r="EB108" s="19" t="str">
        <f t="array" aca="1" ref="EB108" ca="1">IFERROR(AVERAGE(IF(('1. Database - raw'!DE$7:DG$494&gt;0)*('1. Database - raw'!$AD$7:$AD$494=$A108)*(INDIRECT($Q108,TRUE)=$O108),'1. Database - raw'!DE$7:DG$494)),"")</f>
        <v/>
      </c>
      <c r="EC108" s="33" t="str">
        <f t="array" aca="1" ref="EC108" ca="1">IFERROR(_xlfn.STDEV.S(IF(('1. Database - raw'!DE$7:DG$494&gt;0)*('1. Database - raw'!$AD$7:$AD$494=$A108)*(INDIRECT($Q108,TRUE)=$O108),'1. Database - raw'!DE$7:DG$494)),"")</f>
        <v/>
      </c>
      <c r="ED108" s="15" t="str">
        <f t="array" aca="1" ref="ED108" ca="1">IFERROR(IF(COUNT(IF(('1. Database - raw'!DE$7:DG$494&gt;0)*('1. Database - raw'!$AD$7:$AD$494=$A108)*(INDIRECT($Q108,TRUE)=$O108),'1. Database - raw'!DE$7:DG$494))&gt;0,COUNT(IF(('1. Database - raw'!DE$7:DG$494&gt;0)*('1. Database - raw'!$AD$7:$AD$494=$A108)*(INDIRECT($Q108,TRUE)=$O108),'1. Database - raw'!DE$7:DG$494)),""),"")</f>
        <v/>
      </c>
      <c r="EE108" s="101" t="str">
        <f t="shared" ca="1" si="235"/>
        <v/>
      </c>
      <c r="EF108" s="102" t="str">
        <f t="shared" ca="1" si="236"/>
        <v/>
      </c>
      <c r="EG108" s="102" t="str">
        <f t="shared" ca="1" si="237"/>
        <v/>
      </c>
      <c r="EH108" s="102" t="str">
        <f t="array" aca="1" ref="EH108" ca="1">IFERROR(AVERAGE(IF(('1. Database - raw'!DK$7:DM$494&gt;0)*('1. Database - raw'!$AD$7:$AD$494=$A108)*(INDIRECT($Q108,TRUE)=$O108),'1. Database - raw'!DK$7:DM$494)),"")</f>
        <v/>
      </c>
      <c r="EI108" s="269" t="str">
        <f t="array" aca="1" ref="EI108" ca="1">IFERROR(_xlfn.STDEV.S(IF(('1. Database - raw'!DK$7:DM$494&gt;0)*('1. Database - raw'!$AD$7:$AD$494=$A108)*(INDIRECT($Q108,TRUE)=$O108),'1. Database - raw'!DK$7:DM$494)),"")</f>
        <v/>
      </c>
      <c r="EJ108" s="15" t="str">
        <f t="array" aca="1" ref="EJ108" ca="1">IFERROR(IF(COUNT(IF(('1. Database - raw'!DK$7:DM$494&gt;0)*('1. Database - raw'!$AD$7:$AD$494=$A108)*(INDIRECT($Q108,TRUE)=$O108),'1. Database - raw'!DK$7:DM$494))&gt;0,COUNT(IF(('1. Database - raw'!DK$7:DM$494&gt;0)*('1. Database - raw'!$AD$7:$AD$494=$A108)*(INDIRECT($Q108,TRUE)=$O108),'1. Database - raw'!DK$7:DM$494)),""),"")</f>
        <v/>
      </c>
      <c r="EK108" s="14">
        <f t="shared" ca="1" si="238"/>
        <v>33.390550927934321</v>
      </c>
      <c r="EL108" s="19">
        <f t="shared" ca="1" si="239"/>
        <v>40.745015067873346</v>
      </c>
      <c r="EM108" s="19">
        <f t="shared" ca="1" si="240"/>
        <v>36.884935958779657</v>
      </c>
      <c r="EN108" s="19">
        <f t="array" aca="1" ref="EN108" ca="1">IFERROR(AVERAGE(IF(('1. Database - raw'!DQ$7:DS$494&gt;0)*('1. Database - raw'!$AD$7:$AD$494=$A108)*(INDIRECT($Q108,TRUE)=$O108),'1. Database - raw'!DQ$7:DS$494)),"")</f>
        <v>37.9</v>
      </c>
      <c r="EO108" s="33">
        <f t="array" aca="1" ref="EO108" ca="1">IFERROR(_xlfn.STDEV.S(IF(('1. Database - raw'!DQ$7:DS$494&gt;0)*('1. Database - raw'!$AD$7:$AD$494=$A108)*(INDIRECT($Q108,TRUE)=$O108),'1. Database - raw'!DQ$7:DS$494)),"")</f>
        <v>8.9524923961152059</v>
      </c>
      <c r="EP108" s="15">
        <f t="array" aca="1" ref="EP108" ca="1">IFERROR(IF(COUNT(IF(('1. Database - raw'!DQ$7:DS$494&gt;0)*('1. Database - raw'!$AD$7:$AD$494=$A108)*(INDIRECT($Q108,TRUE)=$O108),'1. Database - raw'!DQ$7:DS$494))&gt;0,COUNT(IF(('1. Database - raw'!DQ$7:DS$494&gt;0)*('1. Database - raw'!$AD$7:$AD$494=$A108)*(INDIRECT($Q108,TRUE)=$O108),'1. Database - raw'!DQ$7:DS$494)),""),"")</f>
        <v>9</v>
      </c>
      <c r="EQ108" s="14" t="str">
        <f t="shared" ca="1" si="241"/>
        <v/>
      </c>
      <c r="ER108" s="19" t="str">
        <f t="shared" ca="1" si="242"/>
        <v/>
      </c>
      <c r="ES108" s="19" t="str">
        <f t="shared" ca="1" si="243"/>
        <v/>
      </c>
      <c r="ET108" s="19" t="str">
        <f t="array" aca="1" ref="ET108" ca="1">IFERROR(AVERAGE(IF(('1. Database - raw'!DW$7:DY$494&gt;0)*('1. Database - raw'!$AD$7:$AD$494=$A108)*(INDIRECT($Q108,TRUE)=$O108),'1. Database - raw'!DW$7:DY$494)),"")</f>
        <v/>
      </c>
      <c r="EU108" s="33" t="str">
        <f t="array" aca="1" ref="EU108" ca="1">IFERROR(_xlfn.STDEV.S(IF(('1. Database - raw'!DW$7:DY$494&gt;0)*('1. Database - raw'!$AD$7:$AD$494=$A108)*(INDIRECT($Q108,TRUE)=$O108),'1. Database - raw'!DW$7:DY$494)),"")</f>
        <v/>
      </c>
      <c r="EV108" s="15" t="str">
        <f t="array" aca="1" ref="EV108" ca="1">IFERROR(IF(COUNT(IF(('1. Database - raw'!DW$7:DY$494&gt;0)*('1. Database - raw'!$AD$7:$AD$494=$A108)*(INDIRECT($Q108,TRUE)=$O108),'1. Database - raw'!DW$7:DY$494))&gt;0,COUNT(IF(('1. Database - raw'!DW$7:DY$494&gt;0)*('1. Database - raw'!$AD$7:$AD$494=$A108)*(INDIRECT($Q108,TRUE)=$O108),'1. Database - raw'!DW$7:DY$494)),""),"")</f>
        <v/>
      </c>
      <c r="EW108" s="14" t="str">
        <f t="shared" ca="1" si="244"/>
        <v/>
      </c>
      <c r="EX108" s="19" t="str">
        <f t="shared" ca="1" si="245"/>
        <v/>
      </c>
      <c r="EY108" s="19" t="str">
        <f t="shared" ca="1" si="246"/>
        <v/>
      </c>
      <c r="EZ108" s="19" t="str">
        <f t="array" aca="1" ref="EZ108" ca="1">IFERROR(AVERAGE(IF(('1. Database - raw'!EC$7:EE$494&gt;0)*('1. Database - raw'!$AD$7:$AD$494=$A108)*(INDIRECT($Q108,TRUE)=$O108),'1. Database - raw'!EC$7:EE$494)),"")</f>
        <v/>
      </c>
      <c r="FA108" s="33" t="str">
        <f t="array" aca="1" ref="FA108" ca="1">IFERROR(_xlfn.STDEV.S(IF(('1. Database - raw'!EC$7:EE$494&gt;0)*('1. Database - raw'!$AD$7:$AD$494=$A108)*(INDIRECT($Q108,TRUE)=$O108),'1. Database - raw'!EC$7:EE$494)),"")</f>
        <v/>
      </c>
      <c r="FB108" s="15" t="str">
        <f t="array" aca="1" ref="FB108" ca="1">IFERROR(IF(COUNT(IF(('1. Database - raw'!EC$7:EE$494&gt;0)*('1. Database - raw'!$AD$7:$AD$494=$A108)*(INDIRECT($Q108,TRUE)=$O108),'1. Database - raw'!EC$7:EE$494))&gt;0,COUNT(IF(('1. Database - raw'!EC$7:EE$494&gt;0)*('1. Database - raw'!$AD$7:$AD$494=$A108)*(INDIRECT($Q108,TRUE)=$O108),'1. Database - raw'!EC$7:EE$494)),""),"")</f>
        <v/>
      </c>
      <c r="FC108" s="14" t="str">
        <f t="shared" ca="1" si="247"/>
        <v/>
      </c>
      <c r="FD108" s="19" t="str">
        <f t="shared" ca="1" si="248"/>
        <v/>
      </c>
      <c r="FE108" s="19" t="str">
        <f t="shared" ca="1" si="249"/>
        <v/>
      </c>
      <c r="FF108" s="19" t="str">
        <f t="array" aca="1" ref="FF108" ca="1">IFERROR(AVERAGE(IF(('1. Database - raw'!EI$7:EK$494&gt;0)*('1. Database - raw'!$AD$7:$AD$494=$A108)*(INDIRECT($Q108,TRUE)=$O108),'1. Database - raw'!EI$7:EK$494)),"")</f>
        <v/>
      </c>
      <c r="FG108" s="33" t="str">
        <f t="array" aca="1" ref="FG108" ca="1">IFERROR(_xlfn.STDEV.S(IF(('1. Database - raw'!EI$7:EK$494&gt;0)*('1. Database - raw'!$AD$7:$AD$494=$A108)*(INDIRECT($Q108,TRUE)=$O108),'1. Database - raw'!EI$7:EK$494)),"")</f>
        <v/>
      </c>
      <c r="FH108" s="15" t="str">
        <f t="array" aca="1" ref="FH108" ca="1">IFERROR(IF(COUNT(IF(('1. Database - raw'!EI$7:EK$494&gt;0)*('1. Database - raw'!$AD$7:$AD$494=$A108)*(INDIRECT($Q108,TRUE)=$O108),'1. Database - raw'!EI$7:EK$494))&gt;0,COUNT(IF(('1. Database - raw'!EI$7:EK$494&gt;0)*('1. Database - raw'!$AD$7:$AD$494=$A108)*(INDIRECT($Q108,TRUE)=$O108),'1. Database - raw'!EI$7:EK$494)),""),"")</f>
        <v/>
      </c>
      <c r="FI108" s="14" t="str">
        <f t="shared" ca="1" si="250"/>
        <v/>
      </c>
      <c r="FJ108" s="19" t="str">
        <f t="shared" ca="1" si="251"/>
        <v/>
      </c>
      <c r="FK108" s="19" t="str">
        <f t="shared" ca="1" si="252"/>
        <v/>
      </c>
      <c r="FL108" s="19" t="str">
        <f t="array" aca="1" ref="FL108" ca="1">IFERROR(AVERAGE(IF(('1. Database - raw'!EO$7:EQ$494&gt;0)*('1. Database - raw'!$AD$7:$AD$494=$A108)*(INDIRECT($Q108,TRUE)=$O108),'1. Database - raw'!EO$7:EQ$494)),"")</f>
        <v/>
      </c>
      <c r="FM108" s="33" t="str">
        <f t="array" aca="1" ref="FM108" ca="1">IFERROR(_xlfn.STDEV.S(IF(('1. Database - raw'!EO$7:EQ$494&gt;0)*('1. Database - raw'!$AD$7:$AD$494=$A108)*(INDIRECT($Q108,TRUE)=$O108),'1. Database - raw'!EO$7:EQ$494)),"")</f>
        <v/>
      </c>
      <c r="FN108" s="15" t="str">
        <f t="array" aca="1" ref="FN108" ca="1">IFERROR(IF(COUNT(IF(('1. Database - raw'!EO$7:EQ$494&gt;0)*('1. Database - raw'!$AD$7:$AD$494=$A108)*(INDIRECT($Q108,TRUE)=$O108),'1. Database - raw'!EO$7:EQ$494))&gt;0,COUNT(IF(('1. Database - raw'!EO$7:EQ$494&gt;0)*('1. Database - raw'!$AD$7:$AD$494=$A108)*(INDIRECT($Q108,TRUE)=$O108),'1. Database - raw'!EO$7:EQ$494)),""),"")</f>
        <v/>
      </c>
      <c r="FO108" s="14" t="str">
        <f t="shared" ca="1" si="253"/>
        <v/>
      </c>
      <c r="FP108" s="19" t="str">
        <f t="shared" ca="1" si="254"/>
        <v/>
      </c>
      <c r="FQ108" s="19" t="str">
        <f t="shared" ca="1" si="255"/>
        <v/>
      </c>
      <c r="FR108" s="19" t="str">
        <f t="array" aca="1" ref="FR108" ca="1">IFERROR(AVERAGE(IF(('1. Database - raw'!EU$7:EW$494&gt;0)*('1. Database - raw'!$AD$7:$AD$494=$A108)*(INDIRECT($Q108,TRUE)=$O108),'1. Database - raw'!EU$7:EW$494)),"")</f>
        <v/>
      </c>
      <c r="FS108" s="33" t="str">
        <f t="array" aca="1" ref="FS108" ca="1">IFERROR(_xlfn.STDEV.S(IF(('1. Database - raw'!EU$7:EW$494&gt;0)*('1. Database - raw'!$AD$7:$AD$494=$A108)*(INDIRECT($Q108,TRUE)=$O108),'1. Database - raw'!EU$7:EW$494)),"")</f>
        <v/>
      </c>
      <c r="FT108" s="15" t="str">
        <f t="array" aca="1" ref="FT108" ca="1">IFERROR(IF(COUNT(IF(('1. Database - raw'!EU$7:EW$494&gt;0)*('1. Database - raw'!$AD$7:$AD$494=$A108)*(INDIRECT($Q108,TRUE)=$O108),'1. Database - raw'!EU$7:EW$494))&gt;0,COUNT(IF(('1. Database - raw'!EU$7:EW$494&gt;0)*('1. Database - raw'!$AD$7:$AD$494=$A108)*(INDIRECT($Q108,TRUE)=$O108),'1. Database - raw'!EU$7:EW$494)),""),"")</f>
        <v/>
      </c>
      <c r="FU108" s="14" t="str">
        <f t="shared" ca="1" si="256"/>
        <v/>
      </c>
      <c r="FV108" s="19" t="str">
        <f t="shared" ca="1" si="257"/>
        <v/>
      </c>
      <c r="FW108" s="19" t="str">
        <f t="shared" ca="1" si="258"/>
        <v/>
      </c>
      <c r="FX108" s="19" t="str">
        <f t="array" aca="1" ref="FX108" ca="1">IFERROR(AVERAGE(IF(('1. Database - raw'!FA$7:FC$494&gt;0)*('1. Database - raw'!$AD$7:$AD$494=$A108)*(INDIRECT($Q108,TRUE)=$O108),'1. Database - raw'!FA$7:FC$494)),"")</f>
        <v/>
      </c>
      <c r="FY108" s="33" t="str">
        <f t="array" aca="1" ref="FY108" ca="1">IFERROR(_xlfn.STDEV.S(IF(('1. Database - raw'!FA$7:FC$494&gt;0)*('1. Database - raw'!$AD$7:$AD$494=$A108)*(INDIRECT($Q108,TRUE)=$O108),'1. Database - raw'!FA$7:FC$494)),"")</f>
        <v/>
      </c>
      <c r="FZ108" s="15" t="str">
        <f t="array" aca="1" ref="FZ108" ca="1">IFERROR(IF(COUNT(IF(('1. Database - raw'!FA$7:FC$494&gt;0)*('1. Database - raw'!$AD$7:$AD$494=$A108)*(INDIRECT($Q108,TRUE)=$O108),'1. Database - raw'!FA$7:FC$494))&gt;0,COUNT(IF(('1. Database - raw'!FA$7:FC$494&gt;0)*('1. Database - raw'!$AD$7:$AD$494=$A108)*(INDIRECT($Q108,TRUE)=$O108),'1. Database - raw'!FA$7:FC$494)),""),"")</f>
        <v/>
      </c>
      <c r="GA108" s="14" t="str">
        <f t="shared" ca="1" si="259"/>
        <v/>
      </c>
      <c r="GB108" s="19" t="str">
        <f t="shared" ca="1" si="260"/>
        <v/>
      </c>
      <c r="GC108" s="19" t="str">
        <f t="shared" ca="1" si="261"/>
        <v/>
      </c>
      <c r="GD108" s="19" t="str">
        <f t="array" aca="1" ref="GD108" ca="1">IFERROR(AVERAGE(IF(('1. Database - raw'!FG$7:FI$494&gt;0)*('1. Database - raw'!$AD$7:$AD$494=$A108)*(INDIRECT($Q108,TRUE)=$O108),'1. Database - raw'!FG$7:FI$494)),"")</f>
        <v/>
      </c>
      <c r="GE108" s="33" t="str">
        <f t="array" aca="1" ref="GE108" ca="1">IFERROR(_xlfn.STDEV.S(IF(('1. Database - raw'!FG$7:FI$494&gt;0)*('1. Database - raw'!$AD$7:$AD$494=$A108)*(INDIRECT($Q108,TRUE)=$O108),'1. Database - raw'!FG$7:FI$494)),"")</f>
        <v/>
      </c>
      <c r="GF108" s="15" t="str">
        <f t="array" aca="1" ref="GF108" ca="1">IFERROR(IF(COUNT(IF(('1. Database - raw'!FG$7:FI$494&gt;0)*('1. Database - raw'!$AD$7:$AD$494=$A108)*(INDIRECT($Q108,TRUE)=$O108),'1. Database - raw'!FG$7:FI$494))&gt;0,COUNT(IF(('1. Database - raw'!FG$7:FI$494&gt;0)*('1. Database - raw'!$AD$7:$AD$494=$A108)*(INDIRECT($Q108,TRUE)=$O108),'1. Database - raw'!FG$7:FI$494)),""),"")</f>
        <v/>
      </c>
      <c r="GG108" s="14" t="str">
        <f t="shared" ca="1" si="262"/>
        <v/>
      </c>
      <c r="GH108" s="19" t="str">
        <f t="shared" ca="1" si="263"/>
        <v/>
      </c>
      <c r="GI108" s="19" t="str">
        <f t="shared" ca="1" si="264"/>
        <v/>
      </c>
      <c r="GJ108" s="19" t="str">
        <f t="array" aca="1" ref="GJ108" ca="1">IFERROR(AVERAGE(IF(('1. Database - raw'!FM$7:FO$494&gt;0)*('1. Database - raw'!$AD$7:$AD$494=$A108)*(INDIRECT($Q108,TRUE)=$O108),'1. Database - raw'!FM$7:FO$494)),"")</f>
        <v/>
      </c>
      <c r="GK108" s="33" t="str">
        <f t="array" aca="1" ref="GK108" ca="1">IFERROR(_xlfn.STDEV.S(IF(('1. Database - raw'!FM$7:FO$494&gt;0)*('1. Database - raw'!$AD$7:$AD$494=$A108)*(INDIRECT($Q108,TRUE)=$O108),'1. Database - raw'!FM$7:FO$494)),"")</f>
        <v/>
      </c>
      <c r="GL108" s="15" t="str">
        <f t="array" aca="1" ref="GL108" ca="1">IFERROR(IF(COUNT(IF(('1. Database - raw'!FM$7:FO$494&gt;0)*('1. Database - raw'!$AD$7:$AD$494=$A108)*(INDIRECT($Q108,TRUE)=$O108),'1. Database - raw'!FM$7:FO$494))&gt;0,COUNT(IF(('1. Database - raw'!FM$7:FO$494&gt;0)*('1. Database - raw'!$AD$7:$AD$494=$A108)*(INDIRECT($Q108,TRUE)=$O108),'1. Database - raw'!FM$7:FO$494)),""),"")</f>
        <v/>
      </c>
      <c r="GM108" s="14">
        <f t="shared" ca="1" si="265"/>
        <v>52.392122616270022</v>
      </c>
      <c r="GN108" s="19">
        <f t="shared" ca="1" si="266"/>
        <v>64.8898268562493</v>
      </c>
      <c r="GO108" s="19">
        <f t="shared" ca="1" si="267"/>
        <v>58.307081604219782</v>
      </c>
      <c r="GP108" s="19">
        <f t="array" aca="1" ref="GP108" ca="1">IFERROR(AVERAGE(IF(('1. Database - raw'!FS$7:FU$494&gt;0)*('1. Database - raw'!$AD$7:$AD$494=$A108)*(INDIRECT($Q108,TRUE)=$O108),'1. Database - raw'!FS$7:FU$494)),"")</f>
        <v>60.033333333333339</v>
      </c>
      <c r="GQ108" s="33">
        <f t="array" aca="1" ref="GQ108" ca="1">IFERROR(_xlfn.STDEV.S(IF(('1. Database - raw'!FS$7:FU$494&gt;0)*('1. Database - raw'!$AD$7:$AD$494=$A108)*(INDIRECT($Q108,TRUE)=$O108),'1. Database - raw'!FS$7:FU$494)),"")</f>
        <v>14.715999373555926</v>
      </c>
      <c r="GR108" s="15">
        <f t="array" aca="1" ref="GR108" ca="1">IFERROR(IF(COUNT(IF(('1. Database - raw'!FS$7:FU$494&gt;0)*('1. Database - raw'!$AD$7:$AD$494=$A108)*(INDIRECT($Q108,TRUE)=$O108),'1. Database - raw'!FS$7:FU$494))&gt;0,COUNT(IF(('1. Database - raw'!FS$7:FU$494&gt;0)*('1. Database - raw'!$AD$7:$AD$494=$A108)*(INDIRECT($Q108,TRUE)=$O108),'1. Database - raw'!FS$7:FU$494)),""),"")</f>
        <v>9</v>
      </c>
      <c r="GS108" s="14" t="str">
        <f t="shared" ca="1" si="268"/>
        <v/>
      </c>
      <c r="GT108" s="19" t="str">
        <f t="shared" ca="1" si="269"/>
        <v/>
      </c>
      <c r="GU108" s="19" t="str">
        <f t="shared" ca="1" si="270"/>
        <v/>
      </c>
      <c r="GV108" s="19" t="str">
        <f t="array" aca="1" ref="GV108" ca="1">IFERROR(AVERAGE(IF(('1. Database - raw'!FY$7:GA$494&gt;0)*('1. Database - raw'!$AD$7:$AD$494=$A108)*(INDIRECT($Q108,TRUE)=$O108),'1. Database - raw'!FY$7:GA$494)),"")</f>
        <v/>
      </c>
      <c r="GW108" s="33" t="str">
        <f t="array" aca="1" ref="GW108" ca="1">IFERROR(_xlfn.STDEV.S(IF(('1. Database - raw'!FY$7:GA$494&gt;0)*('1. Database - raw'!$AD$7:$AD$494=$A108)*(INDIRECT($Q108,TRUE)=$O108),'1. Database - raw'!FY$7:GA$494)),"")</f>
        <v/>
      </c>
      <c r="GX108" s="15" t="str">
        <f t="array" aca="1" ref="GX108" ca="1">IFERROR(IF(COUNT(IF(('1. Database - raw'!FY$7:GA$494&gt;0)*('1. Database - raw'!$AD$7:$AD$494=$A108)*(INDIRECT($Q108,TRUE)=$O108),'1. Database - raw'!FY$7:GA$494))&gt;0,COUNT(IF(('1. Database - raw'!FY$7:GA$494&gt;0)*('1. Database - raw'!$AD$7:$AD$494=$A108)*(INDIRECT($Q108,TRUE)=$O108),'1. Database - raw'!FY$7:GA$494)),""),"")</f>
        <v/>
      </c>
      <c r="GY108" s="14" t="str">
        <f t="shared" ca="1" si="271"/>
        <v/>
      </c>
      <c r="GZ108" s="19" t="str">
        <f t="shared" ca="1" si="272"/>
        <v/>
      </c>
      <c r="HA108" s="19" t="str">
        <f t="shared" ca="1" si="273"/>
        <v/>
      </c>
      <c r="HB108" s="19" t="str">
        <f t="array" aca="1" ref="HB108" ca="1">IFERROR(AVERAGE(IF(('1. Database - raw'!GE$7:GG$494&gt;0)*('1. Database - raw'!$AD$7:$AD$494=$A108)*(INDIRECT($Q108,TRUE)=$O108),'1. Database - raw'!GE$7:GG$494)),"")</f>
        <v/>
      </c>
      <c r="HC108" s="33" t="str">
        <f t="array" aca="1" ref="HC108" ca="1">IFERROR(_xlfn.STDEV.S(IF(('1. Database - raw'!GE$7:GG$494&gt;0)*('1. Database - raw'!$AD$7:$AD$494=$A108)*(INDIRECT($Q108,TRUE)=$O108),'1. Database - raw'!GE$7:GG$494)),"")</f>
        <v/>
      </c>
      <c r="HD108" s="15" t="str">
        <f t="array" aca="1" ref="HD108" ca="1">IFERROR(IF(COUNT(IF(('1. Database - raw'!GE$7:GG$494&gt;0)*('1. Database - raw'!$AD$7:$AD$494=$A108)*(INDIRECT($Q108,TRUE)=$O108),'1. Database - raw'!GE$7:GG$494))&gt;0,COUNT(IF(('1. Database - raw'!GE$7:GG$494&gt;0)*('1. Database - raw'!$AD$7:$AD$494=$A108)*(INDIRECT($Q108,TRUE)=$O108),'1. Database - raw'!GE$7:GG$494)),""),"")</f>
        <v/>
      </c>
      <c r="HE108" s="14" t="str">
        <f t="shared" ca="1" si="274"/>
        <v/>
      </c>
      <c r="HF108" s="19" t="str">
        <f t="shared" ca="1" si="275"/>
        <v/>
      </c>
      <c r="HG108" s="19" t="str">
        <f t="shared" ca="1" si="276"/>
        <v/>
      </c>
      <c r="HH108" s="19" t="str">
        <f t="array" aca="1" ref="HH108" ca="1">IFERROR(AVERAGE(IF(('1. Database - raw'!GK$7:GM$494&gt;0)*('1. Database - raw'!$AD$7:$AD$494=$A108)*(INDIRECT($Q108,TRUE)=$O108),'1. Database - raw'!GK$7:GM$494)),"")</f>
        <v/>
      </c>
      <c r="HI108" s="33" t="str">
        <f t="array" aca="1" ref="HI108" ca="1">IFERROR(_xlfn.STDEV.S(IF(('1. Database - raw'!GK$7:GM$494&gt;0)*('1. Database - raw'!$AD$7:$AD$494=$A108)*(INDIRECT($Q108,TRUE)=$O108),'1. Database - raw'!GK$7:GM$494)),"")</f>
        <v/>
      </c>
      <c r="HJ108" s="15" t="str">
        <f t="array" aca="1" ref="HJ108" ca="1">IFERROR(IF(COUNT(IF(('1. Database - raw'!GK$7:GM$494&gt;0)*('1. Database - raw'!$AD$7:$AD$494=$A108)*(INDIRECT($Q108,TRUE)=$O108),'1. Database - raw'!GK$7:GM$494))&gt;0,COUNT(IF(('1. Database - raw'!GK$7:GM$494&gt;0)*('1. Database - raw'!$AD$7:$AD$494=$A108)*(INDIRECT($Q108,TRUE)=$O108),'1. Database - raw'!GK$7:GM$494)),""),"")</f>
        <v/>
      </c>
      <c r="HK108" s="14" t="str">
        <f t="shared" ca="1" si="277"/>
        <v/>
      </c>
      <c r="HL108" s="19" t="str">
        <f t="shared" ca="1" si="278"/>
        <v/>
      </c>
      <c r="HM108" s="19" t="str">
        <f t="shared" ca="1" si="279"/>
        <v/>
      </c>
      <c r="HN108" s="19" t="str">
        <f t="array" aca="1" ref="HN108" ca="1">IFERROR(AVERAGE(IF(('1. Database - raw'!GQ$7:GS$494&gt;0)*('1. Database - raw'!$AD$7:$AD$494=$A108)*(INDIRECT($Q108,TRUE)=$O108),'1. Database - raw'!GQ$7:GS$494)),"")</f>
        <v/>
      </c>
      <c r="HO108" s="33" t="str">
        <f t="array" aca="1" ref="HO108" ca="1">IFERROR(_xlfn.STDEV.S(IF(('1. Database - raw'!GQ$7:GS$494&gt;0)*('1. Database - raw'!$AD$7:$AD$494=$A108)*(INDIRECT($Q108,TRUE)=$O108),'1. Database - raw'!GQ$7:GS$494)),"")</f>
        <v/>
      </c>
      <c r="HP108" s="15" t="str">
        <f t="array" aca="1" ref="HP108" ca="1">IFERROR(IF(COUNT(IF(('1. Database - raw'!GQ$7:GS$494&gt;0)*('1. Database - raw'!$AD$7:$AD$494=$A108)*(INDIRECT($Q108,TRUE)=$O108),'1. Database - raw'!GQ$7:GS$494))&gt;0,COUNT(IF(('1. Database - raw'!GQ$7:GS$494&gt;0)*('1. Database - raw'!$AD$7:$AD$494=$A108)*(INDIRECT($Q108,TRUE)=$O108),'1. Database - raw'!GQ$7:GS$494)),""),"")</f>
        <v/>
      </c>
      <c r="HQ108" s="14" t="str">
        <f t="shared" ca="1" si="280"/>
        <v/>
      </c>
      <c r="HR108" s="19" t="str">
        <f t="shared" ca="1" si="281"/>
        <v/>
      </c>
      <c r="HS108" s="19" t="str">
        <f t="shared" ca="1" si="282"/>
        <v/>
      </c>
      <c r="HT108" s="19" t="str">
        <f t="array" aca="1" ref="HT108" ca="1">IFERROR(AVERAGE(IF(('1. Database - raw'!GW$7:GY$494&gt;0)*('1. Database - raw'!$AD$7:$AD$494=$A108)*(INDIRECT($Q108,TRUE)=$O108),'1. Database - raw'!GW$7:GY$494)),"")</f>
        <v/>
      </c>
      <c r="HU108" s="33" t="str">
        <f t="array" aca="1" ref="HU108" ca="1">IFERROR(_xlfn.STDEV.S(IF(('1. Database - raw'!GW$7:GY$494&gt;0)*('1. Database - raw'!$AD$7:$AD$494=$A108)*(INDIRECT($Q108,TRUE)=$O108),'1. Database - raw'!GW$7:GY$494)),"")</f>
        <v/>
      </c>
      <c r="HV108" s="15" t="str">
        <f t="array" aca="1" ref="HV108" ca="1">IFERROR(IF(COUNT(IF(('1. Database - raw'!GW$7:GY$494&gt;0)*('1. Database - raw'!$AD$7:$AD$494=$A108)*(INDIRECT($Q108,TRUE)=$O108),'1. Database - raw'!GW$7:GY$494))&gt;0,COUNT(IF(('1. Database - raw'!GW$7:GY$494&gt;0)*('1. Database - raw'!$AD$7:$AD$494=$A108)*(INDIRECT($Q108,TRUE)=$O108),'1. Database - raw'!GW$7:GY$494)),""),"")</f>
        <v/>
      </c>
      <c r="HW108" s="14" t="str">
        <f t="shared" ca="1" si="283"/>
        <v/>
      </c>
      <c r="HX108" s="19" t="str">
        <f t="shared" ca="1" si="284"/>
        <v/>
      </c>
      <c r="HY108" s="19" t="str">
        <f t="shared" ca="1" si="285"/>
        <v/>
      </c>
      <c r="HZ108" s="19" t="str">
        <f t="array" aca="1" ref="HZ108" ca="1">IFERROR(AVERAGE(IF(('1. Database - raw'!HC$7:HE$494&gt;0)*('1. Database - raw'!$AD$7:$AD$494=$A108)*(INDIRECT($Q108,TRUE)=$O108),'1. Database - raw'!HC$7:HE$494)),"")</f>
        <v/>
      </c>
      <c r="IA108" s="33" t="str">
        <f t="array" aca="1" ref="IA108" ca="1">IFERROR(_xlfn.STDEV.S(IF(('1. Database - raw'!HC$7:HE$494&gt;0)*('1. Database - raw'!$AD$7:$AD$494=$A108)*(INDIRECT($Q108,TRUE)=$O108),'1. Database - raw'!HC$7:HE$494)),"")</f>
        <v/>
      </c>
      <c r="IB108" s="15" t="str">
        <f t="array" aca="1" ref="IB108" ca="1">IFERROR(IF(COUNT(IF(('1. Database - raw'!HC$7:HE$494&gt;0)*('1. Database - raw'!$AD$7:$AD$494=$A108)*(INDIRECT($Q108,TRUE)=$O108),'1. Database - raw'!HC$7:HE$494))&gt;0,COUNT(IF(('1. Database - raw'!HC$7:HE$494&gt;0)*('1. Database - raw'!$AD$7:$AD$494=$A108)*(INDIRECT($Q108,TRUE)=$O108),'1. Database - raw'!HC$7:HE$494)),""),"")</f>
        <v/>
      </c>
      <c r="IC108" s="14" t="str">
        <f t="shared" ca="1" si="286"/>
        <v/>
      </c>
      <c r="ID108" s="19" t="str">
        <f t="shared" ca="1" si="287"/>
        <v/>
      </c>
      <c r="IE108" s="19" t="str">
        <f t="shared" ca="1" si="288"/>
        <v/>
      </c>
      <c r="IF108" s="19" t="str">
        <f t="array" aca="1" ref="IF108" ca="1">IFERROR(AVERAGE(IF(('1. Database - raw'!HI$7:HK$494&gt;0)*('1. Database - raw'!$AD$7:$AD$494=$A108)*(INDIRECT($Q108,TRUE)=$O108),'1. Database - raw'!HI$7:HK$494)),"")</f>
        <v/>
      </c>
      <c r="IG108" s="33" t="str">
        <f t="array" aca="1" ref="IG108" ca="1">IFERROR(_xlfn.STDEV.S(IF(('1. Database - raw'!HI$7:HK$494&gt;0)*('1. Database - raw'!$AD$7:$AD$494=$A108)*(INDIRECT($Q108,TRUE)=$O108),'1. Database - raw'!HI$7:HK$494)),"")</f>
        <v/>
      </c>
      <c r="IH108" s="15" t="str">
        <f t="array" aca="1" ref="IH108" ca="1">IFERROR(IF(COUNT(IF(('1. Database - raw'!HI$7:HK$494&gt;0)*('1. Database - raw'!$AD$7:$AD$494=$A108)*(INDIRECT($Q108,TRUE)=$O108),'1. Database - raw'!HI$7:HK$494))&gt;0,COUNT(IF(('1. Database - raw'!HI$7:HK$494&gt;0)*('1. Database - raw'!$AD$7:$AD$494=$A108)*(INDIRECT($Q108,TRUE)=$O108),'1. Database - raw'!HI$7:HK$494)),""),"")</f>
        <v/>
      </c>
      <c r="II108" s="14" t="str">
        <f t="shared" ca="1" si="289"/>
        <v/>
      </c>
      <c r="IJ108" s="19" t="str">
        <f t="shared" ca="1" si="290"/>
        <v/>
      </c>
      <c r="IK108" s="19" t="str">
        <f t="shared" ca="1" si="291"/>
        <v/>
      </c>
      <c r="IL108" s="19" t="str">
        <f t="array" aca="1" ref="IL108" ca="1">IFERROR(AVERAGE(IF(('1. Database - raw'!HO$7:HQ$494&gt;0)*('1. Database - raw'!$AD$7:$AD$494=$A108)*(INDIRECT($Q108,TRUE)=$O108),'1. Database - raw'!HO$7:HQ$494)),"")</f>
        <v/>
      </c>
      <c r="IM108" s="33" t="str">
        <f t="array" aca="1" ref="IM108" ca="1">IFERROR(_xlfn.STDEV.S(IF(('1. Database - raw'!HO$7:HQ$494&gt;0)*('1. Database - raw'!$AD$7:$AD$494=$A108)*(INDIRECT($Q108,TRUE)=$O108),'1. Database - raw'!HO$7:HQ$494)),"")</f>
        <v/>
      </c>
      <c r="IN108" s="15" t="str">
        <f t="array" aca="1" ref="IN108" ca="1">IFERROR(IF(COUNT(IF(('1. Database - raw'!HO$7:HQ$494&gt;0)*('1. Database - raw'!$AD$7:$AD$494=$A108)*(INDIRECT($Q108,TRUE)=$O108),'1. Database - raw'!HO$7:HQ$494))&gt;0,COUNT(IF(('1. Database - raw'!HO$7:HQ$494&gt;0)*('1. Database - raw'!$AD$7:$AD$494=$A108)*(INDIRECT($Q108,TRUE)=$O108),'1. Database - raw'!HO$7:HQ$494)),""),"")</f>
        <v/>
      </c>
      <c r="IO108" s="14">
        <f t="shared" ca="1" si="292"/>
        <v>29.547327148670302</v>
      </c>
      <c r="IP108" s="19">
        <f t="shared" ca="1" si="293"/>
        <v>38.153420250530594</v>
      </c>
      <c r="IQ108" s="19">
        <f t="shared" ca="1" si="294"/>
        <v>33.575758963620316</v>
      </c>
      <c r="IR108" s="19">
        <f t="array" aca="1" ref="IR108" ca="1">IFERROR(AVERAGE(IF(('1. Database - raw'!HU$7:HW$494&gt;0)*('1. Database - raw'!$AD$7:$AD$494=$A108)*(INDIRECT($Q108,TRUE)=$O108),'1. Database - raw'!HU$7:HW$494)),"")</f>
        <v>34.5</v>
      </c>
      <c r="IS108" s="33">
        <f t="array" aca="1" ref="IS108" ca="1">IFERROR(_xlfn.STDEV.S(IF(('1. Database - raw'!HU$7:HW$494&gt;0)*('1. Database - raw'!$AD$7:$AD$494=$A108)*(INDIRECT($Q108,TRUE)=$O108),'1. Database - raw'!HU$7:HW$494)),"")</f>
        <v>8.1504601097115881</v>
      </c>
      <c r="IT108" s="15">
        <f t="array" aca="1" ref="IT108" ca="1">IFERROR(IF(COUNT(IF(('1. Database - raw'!HU$7:HW$494&gt;0)*('1. Database - raw'!$AD$7:$AD$494=$A108)*(INDIRECT($Q108,TRUE)=$O108),'1. Database - raw'!HU$7:HW$494))&gt;0,COUNT(IF(('1. Database - raw'!HU$7:HW$494&gt;0)*('1. Database - raw'!$AD$7:$AD$494=$A108)*(INDIRECT($Q108,TRUE)=$O108),'1. Database - raw'!HU$7:HW$494)),""),"")</f>
        <v>3</v>
      </c>
      <c r="IU108" s="14" t="str">
        <f t="shared" ca="1" si="295"/>
        <v/>
      </c>
      <c r="IV108" s="19" t="str">
        <f t="shared" ca="1" si="296"/>
        <v/>
      </c>
      <c r="IW108" s="19" t="str">
        <f t="shared" ca="1" si="297"/>
        <v/>
      </c>
      <c r="IX108" s="19" t="str">
        <f t="array" aca="1" ref="IX108" ca="1">IFERROR(AVERAGE(IF(('1. Database - raw'!IA$7:IC$494&gt;0)*('1. Database - raw'!$AD$7:$AD$494=$A108)*(INDIRECT($Q108,TRUE)=$O108),'1. Database - raw'!IA$7:IC$494)),"")</f>
        <v/>
      </c>
      <c r="IY108" s="33" t="str">
        <f t="array" aca="1" ref="IY108" ca="1">IFERROR(_xlfn.STDEV.S(IF(('1. Database - raw'!IA$7:IC$494&gt;0)*('1. Database - raw'!$AD$7:$AD$494=$A108)*(INDIRECT($Q108,TRUE)=$O108),'1. Database - raw'!IA$7:IC$494)),"")</f>
        <v/>
      </c>
      <c r="IZ108" s="15" t="str">
        <f t="array" aca="1" ref="IZ108" ca="1">IFERROR(IF(COUNT(IF(('1. Database - raw'!IA$7:IC$494&gt;0)*('1. Database - raw'!$AD$7:$AD$494=$A108)*(INDIRECT($Q108,TRUE)=$O108),'1. Database - raw'!IA$7:IC$494))&gt;0,COUNT(IF(('1. Database - raw'!IA$7:IC$494&gt;0)*('1. Database - raw'!$AD$7:$AD$494=$A108)*(INDIRECT($Q108,TRUE)=$O108),'1. Database - raw'!IA$7:IC$494)),""),"")</f>
        <v/>
      </c>
      <c r="JA108" s="14" t="str">
        <f t="shared" ca="1" si="298"/>
        <v/>
      </c>
      <c r="JB108" s="19" t="str">
        <f t="shared" ca="1" si="299"/>
        <v/>
      </c>
      <c r="JC108" s="19" t="str">
        <f t="shared" ca="1" si="300"/>
        <v/>
      </c>
      <c r="JD108" s="19" t="str">
        <f t="array" aca="1" ref="JD108" ca="1">IFERROR(AVERAGE(IF(('1. Database - raw'!IG$7:II$494&gt;0)*('1. Database - raw'!$AD$7:$AD$494=$A108)*(INDIRECT($Q108,TRUE)=$O108),'1. Database - raw'!IG$7:II$494)),"")</f>
        <v/>
      </c>
      <c r="JE108" s="33" t="str">
        <f t="array" aca="1" ref="JE108" ca="1">IFERROR(_xlfn.STDEV.S(IF(('1. Database - raw'!IG$7:II$494&gt;0)*('1. Database - raw'!$AD$7:$AD$494=$A108)*(INDIRECT($Q108,TRUE)=$O108),'1. Database - raw'!IG$7:II$494)),"")</f>
        <v/>
      </c>
      <c r="JF108" s="15" t="str">
        <f t="array" aca="1" ref="JF108" ca="1">IFERROR(IF(COUNT(IF(('1. Database - raw'!IG$7:II$494&gt;0)*('1. Database - raw'!$AD$7:$AD$494=$A108)*(INDIRECT($Q108,TRUE)=$O108),'1. Database - raw'!IG$7:II$494))&gt;0,COUNT(IF(('1. Database - raw'!IG$7:II$494&gt;0)*('1. Database - raw'!$AD$7:$AD$494=$A108)*(INDIRECT($Q108,TRUE)=$O108),'1. Database - raw'!IG$7:II$494)),""),"")</f>
        <v/>
      </c>
      <c r="JG108" s="145">
        <f t="shared" ca="1" si="301"/>
        <v>5.99367203680284</v>
      </c>
      <c r="JH108" s="146">
        <f t="shared" ca="1" si="302"/>
        <v>17.392209790990034</v>
      </c>
      <c r="JI108" s="146">
        <f t="shared" ca="1" si="303"/>
        <v>10.209955998067061</v>
      </c>
      <c r="JJ108" s="146">
        <f t="array" aca="1" ref="JJ108" ca="1">IFERROR(AVERAGE(IF(('1. Database - raw'!IM$7:IO$494&gt;0)*('1. Database - raw'!$AD$7:$AD$494=$A108)*(INDIRECT($Q108,TRUE)=$O108),'1. Database - raw'!IM$7:IO$494)),"")</f>
        <v>11.433333333333332</v>
      </c>
      <c r="JK108" s="277">
        <f t="array" aca="1" ref="JK108" ca="1">IFERROR(_xlfn.STDEV.S(IF(('1. Database - raw'!IM$7:IO$494&gt;0)*('1. Database - raw'!$AD$7:$AD$494=$A108)*(INDIRECT($Q108,TRUE)=$O108),'1. Database - raw'!IM$7:IO$494)),"")</f>
        <v>5.7622333633178506</v>
      </c>
      <c r="JL108" s="15">
        <f t="array" aca="1" ref="JL108" ca="1">IFERROR(IF(COUNT(IF(('1. Database - raw'!IM$7:IO$494&gt;0)*('1. Database - raw'!$AD$7:$AD$494=$A108)*(INDIRECT($Q108,TRUE)=$O108),'1. Database - raw'!IM$7:IO$494))&gt;0,COUNT(IF(('1. Database - raw'!IM$7:IO$494&gt;0)*('1. Database - raw'!$AD$7:$AD$494=$A108)*(INDIRECT($Q108,TRUE)=$O108),'1. Database - raw'!IM$7:IO$494)),""),"")</f>
        <v>3</v>
      </c>
      <c r="JM108" s="145" t="str">
        <f t="shared" ca="1" si="304"/>
        <v/>
      </c>
      <c r="JN108" s="146" t="str">
        <f t="shared" ca="1" si="305"/>
        <v/>
      </c>
      <c r="JO108" s="146" t="str">
        <f t="shared" ca="1" si="306"/>
        <v/>
      </c>
      <c r="JP108" s="146" t="str">
        <f t="array" aca="1" ref="JP108" ca="1">IFERROR(AVERAGE(IF(('1. Database - raw'!IS$7:IU$494&gt;0)*('1. Database - raw'!$AD$7:$AD$494=$A108)*(INDIRECT($Q108,TRUE)=$O108),'1. Database - raw'!IS$7:IU$494)),"")</f>
        <v/>
      </c>
      <c r="JQ108" s="277" t="str">
        <f t="array" aca="1" ref="JQ108" ca="1">IFERROR(_xlfn.STDEV.S(IF(('1. Database - raw'!IS$7:IU$494&gt;0)*('1. Database - raw'!$AD$7:$AD$494=$A108)*(INDIRECT($Q108,TRUE)=$O108),'1. Database - raw'!IS$7:IU$494)),"")</f>
        <v/>
      </c>
      <c r="JR108" s="15" t="str">
        <f t="array" aca="1" ref="JR108" ca="1">IFERROR(IF(COUNT(IF(('1. Database - raw'!IS$7:IU$494&gt;0)*('1. Database - raw'!$AD$7:$AD$494=$A108)*(INDIRECT($Q108,TRUE)=$O108),'1. Database - raw'!IS$7:IU$494))&gt;0,COUNT(IF(('1. Database - raw'!IS$7:IU$494&gt;0)*('1. Database - raw'!$AD$7:$AD$494=$A108)*(INDIRECT($Q108,TRUE)=$O108),'1. Database - raw'!IS$7:IU$494)),""),"")</f>
        <v/>
      </c>
      <c r="JS108" s="145" t="str">
        <f t="shared" ca="1" si="307"/>
        <v/>
      </c>
      <c r="JT108" s="146" t="str">
        <f t="shared" ca="1" si="308"/>
        <v/>
      </c>
      <c r="JU108" s="146" t="str">
        <f t="shared" ca="1" si="309"/>
        <v/>
      </c>
      <c r="JV108" s="146" t="str">
        <f t="array" aca="1" ref="JV108" ca="1">IFERROR(AVERAGE(IF(('1. Database - raw'!IY$7:JA$494&gt;0)*('1. Database - raw'!$AD$7:$AD$494=$A108)*(INDIRECT($Q108,TRUE)=$O108),'1. Database - raw'!IY$7:JA$494)),"")</f>
        <v/>
      </c>
      <c r="JW108" s="277" t="str">
        <f t="array" aca="1" ref="JW108" ca="1">IFERROR(_xlfn.STDEV.S(IF(('1. Database - raw'!IY$7:JA$494&gt;0)*('1. Database - raw'!$AD$7:$AD$494=$A108)*(INDIRECT($Q108,TRUE)=$O108),'1. Database - raw'!IY$7:JA$494)),"")</f>
        <v/>
      </c>
      <c r="JX108" s="15" t="str">
        <f t="array" aca="1" ref="JX108" ca="1">IFERROR(IF(COUNT(IF(('1. Database - raw'!IY$7:JA$494&gt;0)*('1. Database - raw'!$AD$7:$AD$494=$A108)*(INDIRECT($Q108,TRUE)=$O108),'1. Database - raw'!IY$7:JA$494))&gt;0,COUNT(IF(('1. Database - raw'!IY$7:JA$494&gt;0)*('1. Database - raw'!$AD$7:$AD$494=$A108)*(INDIRECT($Q108,TRUE)=$O108),'1. Database - raw'!IY$7:JA$494)),""),"")</f>
        <v/>
      </c>
      <c r="JY108" s="145" t="str">
        <f t="shared" ca="1" si="310"/>
        <v/>
      </c>
      <c r="JZ108" s="146" t="str">
        <f t="shared" ca="1" si="311"/>
        <v/>
      </c>
      <c r="KA108" s="146" t="str">
        <f t="shared" ca="1" si="312"/>
        <v/>
      </c>
      <c r="KB108" s="146" t="str">
        <f t="array" aca="1" ref="KB108" ca="1">IFERROR(AVERAGE(IF(('1. Database - raw'!JE$7:JG$494&gt;0)*('1. Database - raw'!$AD$7:$AD$494=$A108)*(INDIRECT($Q108,TRUE)=$O108),'1. Database - raw'!JE$7:JG$494)),"")</f>
        <v/>
      </c>
      <c r="KC108" s="277" t="str">
        <f t="array" aca="1" ref="KC108" ca="1">IFERROR(_xlfn.STDEV.S(IF(('1. Database - raw'!JE$7:JG$494&gt;0)*('1. Database - raw'!$AD$7:$AD$494=$A108)*(INDIRECT($Q108,TRUE)=$O108),'1. Database - raw'!JE$7:JG$494)),"")</f>
        <v/>
      </c>
      <c r="KD108" s="15" t="str">
        <f t="array" aca="1" ref="KD108" ca="1">IFERROR(IF(COUNT(IF(('1. Database - raw'!JE$7:JG$494&gt;0)*('1. Database - raw'!$AD$7:$AD$494=$A108)*(INDIRECT($Q108,TRUE)=$O108),'1. Database - raw'!JE$7:JG$494))&gt;0,COUNT(IF(('1. Database - raw'!JE$7:JG$494&gt;0)*('1. Database - raw'!$AD$7:$AD$494=$A108)*(INDIRECT($Q108,TRUE)=$O108),'1. Database - raw'!JE$7:JG$494)),""),"")</f>
        <v/>
      </c>
      <c r="KE108" s="145" t="str">
        <f t="shared" ca="1" si="313"/>
        <v/>
      </c>
      <c r="KF108" s="146" t="str">
        <f t="shared" ca="1" si="314"/>
        <v/>
      </c>
      <c r="KG108" s="146" t="str">
        <f t="shared" ca="1" si="315"/>
        <v/>
      </c>
      <c r="KH108" s="146" t="str">
        <f t="array" aca="1" ref="KH108" ca="1">IFERROR(AVERAGE(IF(('1. Database - raw'!JK$7:JM$494&gt;0)*('1. Database - raw'!$AD$7:$AD$494=$A108)*(INDIRECT($Q108,TRUE)=$O108),'1. Database - raw'!JK$7:JM$494)),"")</f>
        <v/>
      </c>
      <c r="KI108" s="277" t="str">
        <f t="array" aca="1" ref="KI108" ca="1">IFERROR(_xlfn.STDEV.S(IF(('1. Database - raw'!JK$7:JM$494&gt;0)*('1. Database - raw'!$AD$7:$AD$494=$A108)*(INDIRECT($Q108,TRUE)=$O108),'1. Database - raw'!JK$7:JM$494)),"")</f>
        <v/>
      </c>
      <c r="KJ108" s="15" t="str">
        <f t="array" aca="1" ref="KJ108" ca="1">IFERROR(IF(COUNT(IF(('1. Database - raw'!JK$7:JM$494&gt;0)*('1. Database - raw'!$AD$7:$AD$494=$A108)*(INDIRECT($Q108,TRUE)=$O108),'1. Database - raw'!JK$7:JM$494))&gt;0,COUNT(IF(('1. Database - raw'!JK$7:JM$494&gt;0)*('1. Database - raw'!$AD$7:$AD$494=$A108)*(INDIRECT($Q108,TRUE)=$O108),'1. Database - raw'!JK$7:JM$494)),""),"")</f>
        <v/>
      </c>
      <c r="KK108" s="145" t="str">
        <f t="shared" ca="1" si="316"/>
        <v/>
      </c>
      <c r="KL108" s="146" t="str">
        <f t="shared" ca="1" si="317"/>
        <v/>
      </c>
      <c r="KM108" s="146" t="str">
        <f t="shared" ca="1" si="318"/>
        <v/>
      </c>
      <c r="KN108" s="146" t="str">
        <f t="array" aca="1" ref="KN108" ca="1">IFERROR(AVERAGE(IF(('1. Database - raw'!JQ$7:JS$494&gt;0)*('1. Database - raw'!$AD$7:$AD$494=$A108)*(INDIRECT($Q108,TRUE)=$O108),'1. Database - raw'!JQ$7:JS$494)),"")</f>
        <v/>
      </c>
      <c r="KO108" s="277" t="str">
        <f t="array" aca="1" ref="KO108" ca="1">IFERROR(_xlfn.STDEV.S(IF(('1. Database - raw'!JQ$7:JS$494&gt;0)*('1. Database - raw'!$AD$7:$AD$494=$A108)*(INDIRECT($Q108,TRUE)=$O108),'1. Database - raw'!JQ$7:JS$494)),"")</f>
        <v/>
      </c>
      <c r="KP108" s="15" t="str">
        <f t="array" aca="1" ref="KP108" ca="1">IFERROR(IF(COUNT(IF(('1. Database - raw'!JQ$7:JS$494&gt;0)*('1. Database - raw'!$AD$7:$AD$494=$A108)*(INDIRECT($Q108,TRUE)=$O108),'1. Database - raw'!JQ$7:JS$494))&gt;0,COUNT(IF(('1. Database - raw'!JQ$7:JS$494&gt;0)*('1. Database - raw'!$AD$7:$AD$494=$A108)*(INDIRECT($Q108,TRUE)=$O108),'1. Database - raw'!JQ$7:JS$494)),""),"")</f>
        <v/>
      </c>
      <c r="KQ108" s="145" t="str">
        <f t="shared" ca="1" si="319"/>
        <v/>
      </c>
      <c r="KR108" s="146" t="str">
        <f t="shared" ca="1" si="320"/>
        <v/>
      </c>
      <c r="KS108" s="146" t="str">
        <f t="shared" ca="1" si="321"/>
        <v/>
      </c>
      <c r="KT108" s="146" t="str">
        <f t="array" aca="1" ref="KT108" ca="1">IFERROR(AVERAGE(IF(('1. Database - raw'!JW$7:JY$494&gt;0)*('1. Database - raw'!$AD$7:$AD$494=$A108)*(INDIRECT($Q108,TRUE)=$O108),'1. Database - raw'!JW$7:JY$494)),"")</f>
        <v/>
      </c>
      <c r="KU108" s="277" t="str">
        <f t="array" aca="1" ref="KU108" ca="1">IFERROR(_xlfn.STDEV.S(IF(('1. Database - raw'!JW$7:JY$494&gt;0)*('1. Database - raw'!$AD$7:$AD$494=$A108)*(INDIRECT($Q108,TRUE)=$O108),'1. Database - raw'!JW$7:JY$494)),"")</f>
        <v/>
      </c>
      <c r="KV108" s="15" t="str">
        <f t="array" aca="1" ref="KV108" ca="1">IFERROR(IF(COUNT(IF(('1. Database - raw'!JW$7:JY$494&gt;0)*('1. Database - raw'!$AD$7:$AD$494=$A108)*(INDIRECT($Q108,TRUE)=$O108),'1. Database - raw'!JW$7:JY$494))&gt;0,COUNT(IF(('1. Database - raw'!JW$7:JY$494&gt;0)*('1. Database - raw'!$AD$7:$AD$494=$A108)*(INDIRECT($Q108,TRUE)=$O108),'1. Database - raw'!JW$7:JY$494)),""),"")</f>
        <v/>
      </c>
      <c r="KW108" s="145" t="str">
        <f t="shared" ca="1" si="322"/>
        <v/>
      </c>
      <c r="KX108" s="146" t="str">
        <f t="shared" ca="1" si="323"/>
        <v/>
      </c>
      <c r="KY108" s="146" t="str">
        <f t="shared" ca="1" si="324"/>
        <v/>
      </c>
      <c r="KZ108" s="146" t="str">
        <f t="array" aca="1" ref="KZ108" ca="1">IFERROR(AVERAGE(IF(('1. Database - raw'!KC$7:KE$494&gt;0)*('1. Database - raw'!$AD$7:$AD$494=$A108)*(INDIRECT($Q108,TRUE)=$O108),'1. Database - raw'!KC$7:KE$494)),"")</f>
        <v/>
      </c>
      <c r="LA108" s="277" t="str">
        <f t="array" aca="1" ref="LA108" ca="1">IFERROR(_xlfn.STDEV.S(IF(('1. Database - raw'!KC$7:KE$494&gt;0)*('1. Database - raw'!$AD$7:$AD$494=$A108)*(INDIRECT($Q108,TRUE)=$O108),'1. Database - raw'!KC$7:KE$494)),"")</f>
        <v/>
      </c>
      <c r="LB108" s="15" t="str">
        <f t="array" aca="1" ref="LB108" ca="1">IFERROR(IF(COUNT(IF(('1. Database - raw'!KC$7:KE$494&gt;0)*('1. Database - raw'!$AD$7:$AD$494=$A108)*(INDIRECT($Q108,TRUE)=$O108),'1. Database - raw'!KC$7:KE$494))&gt;0,COUNT(IF(('1. Database - raw'!KC$7:KE$494&gt;0)*('1. Database - raw'!$AD$7:$AD$494=$A108)*(INDIRECT($Q108,TRUE)=$O108),'1. Database - raw'!KC$7:KE$494)),""),"")</f>
        <v/>
      </c>
      <c r="LC108" s="145" t="str">
        <f t="shared" ca="1" si="325"/>
        <v/>
      </c>
      <c r="LD108" s="146" t="str">
        <f t="shared" ca="1" si="326"/>
        <v/>
      </c>
      <c r="LE108" s="146" t="str">
        <f t="shared" ca="1" si="327"/>
        <v/>
      </c>
      <c r="LF108" s="146" t="str">
        <f t="array" aca="1" ref="LF108" ca="1">IFERROR(AVERAGE(IF(('1. Database - raw'!KI$7:KK$494&gt;0)*('1. Database - raw'!$AD$7:$AD$494=$A108)*(INDIRECT($Q108,TRUE)=$O108),'1. Database - raw'!KI$7:KK$494)),"")</f>
        <v/>
      </c>
      <c r="LG108" s="277" t="str">
        <f t="array" aca="1" ref="LG108" ca="1">IFERROR(_xlfn.STDEV.S(IF(('1. Database - raw'!KI$7:KK$494&gt;0)*('1. Database - raw'!$AD$7:$AD$494=$A108)*(INDIRECT($Q108,TRUE)=$O108),'1. Database - raw'!KI$7:KK$494)),"")</f>
        <v/>
      </c>
      <c r="LH108" s="15" t="str">
        <f t="array" aca="1" ref="LH108" ca="1">IFERROR(IF(COUNT(IF(('1. Database - raw'!KI$7:KK$494&gt;0)*('1. Database - raw'!$AD$7:$AD$494=$A108)*(INDIRECT($Q108,TRUE)=$O108),'1. Database - raw'!KI$7:KK$494))&gt;0,COUNT(IF(('1. Database - raw'!KI$7:KK$494&gt;0)*('1. Database - raw'!$AD$7:$AD$494=$A108)*(INDIRECT($Q108,TRUE)=$O108),'1. Database - raw'!KI$7:KK$494)),""),"")</f>
        <v/>
      </c>
      <c r="LI108" s="145">
        <f t="shared" ca="1" si="328"/>
        <v>0.63387905851675541</v>
      </c>
      <c r="LJ108" s="146">
        <f t="shared" ca="1" si="329"/>
        <v>1.0958084545646023</v>
      </c>
      <c r="LK108" s="146">
        <f t="shared" ca="1" si="330"/>
        <v>0.83343267964131984</v>
      </c>
      <c r="LL108" s="146">
        <f t="array" aca="1" ref="LL108" ca="1">IFERROR(AVERAGE(IF(('1. Database - raw'!KO$7:KQ$494&gt;0)*('1. Database - raw'!$AD$7:$AD$494=$A108)*(INDIRECT($Q108,TRUE)=$O108),'1. Database - raw'!KO$7:KQ$494)),"")</f>
        <v>0.8833333333333333</v>
      </c>
      <c r="LM108" s="277">
        <f t="array" aca="1" ref="LM108" ca="1">IFERROR(_xlfn.STDEV.S(IF(('1. Database - raw'!KO$7:KQ$494&gt;0)*('1. Database - raw'!$AD$7:$AD$494=$A108)*(INDIRECT($Q108,TRUE)=$O108),'1. Database - raw'!KO$7:KQ$494)),"")</f>
        <v>0.31021497922139962</v>
      </c>
      <c r="LN108" s="15">
        <f t="array" aca="1" ref="LN108" ca="1">IFERROR(IF(COUNT(IF(('1. Database - raw'!KO$7:KQ$494&gt;0)*('1. Database - raw'!$AD$7:$AD$494=$A108)*(INDIRECT($Q108,TRUE)=$O108),'1. Database - raw'!KO$7:KQ$494))&gt;0,COUNT(IF(('1. Database - raw'!KO$7:KQ$494&gt;0)*('1. Database - raw'!$AD$7:$AD$494=$A108)*(INDIRECT($Q108,TRUE)=$O108),'1. Database - raw'!KO$7:KQ$494)),""),"")</f>
        <v>3</v>
      </c>
      <c r="LO108" s="145" t="str">
        <f t="shared" ca="1" si="331"/>
        <v/>
      </c>
      <c r="LP108" s="146" t="str">
        <f t="shared" ca="1" si="332"/>
        <v/>
      </c>
      <c r="LQ108" s="146" t="str">
        <f t="shared" ca="1" si="333"/>
        <v/>
      </c>
      <c r="LR108" s="146" t="str">
        <f t="array" aca="1" ref="LR108" ca="1">IFERROR(AVERAGE(IF(('1. Database - raw'!KU$7:KW$494&gt;0)*('1. Database - raw'!$AD$7:$AD$494=$A108)*(INDIRECT($Q108,TRUE)=$O108),'1. Database - raw'!KU$7:KW$494)),"")</f>
        <v/>
      </c>
      <c r="LS108" s="277" t="str">
        <f t="array" aca="1" ref="LS108" ca="1">IFERROR(_xlfn.STDEV.S(IF(('1. Database - raw'!KU$7:KW$494&gt;0)*('1. Database - raw'!$AD$7:$AD$494=$A108)*(INDIRECT($Q108,TRUE)=$O108),'1. Database - raw'!KU$7:KW$494)),"")</f>
        <v/>
      </c>
      <c r="LT108" s="15" t="str">
        <f t="array" aca="1" ref="LT108" ca="1">IFERROR(IF(COUNT(IF(('1. Database - raw'!KU$7:KW$494&gt;0)*('1. Database - raw'!$AD$7:$AD$494=$A108)*(INDIRECT($Q108,TRUE)=$O108),'1. Database - raw'!KU$7:KW$494))&gt;0,COUNT(IF(('1. Database - raw'!KU$7:KW$494&gt;0)*('1. Database - raw'!$AD$7:$AD$494=$A108)*(INDIRECT($Q108,TRUE)=$O108),'1. Database - raw'!KU$7:KW$494)),""),"")</f>
        <v/>
      </c>
      <c r="LU108" s="145" t="str">
        <f t="shared" ca="1" si="334"/>
        <v/>
      </c>
      <c r="LV108" s="146" t="str">
        <f t="shared" ca="1" si="335"/>
        <v/>
      </c>
      <c r="LW108" s="146" t="str">
        <f t="shared" ca="1" si="336"/>
        <v/>
      </c>
      <c r="LX108" s="146" t="str">
        <f t="array" aca="1" ref="LX108" ca="1">IFERROR(AVERAGE(IF(('1. Database - raw'!LA$7:LC$494&gt;0)*('1. Database - raw'!$AD$7:$AD$494=$A108)*(INDIRECT($Q108,TRUE)=$O108),'1. Database - raw'!LA$7:LC$494)),"")</f>
        <v/>
      </c>
      <c r="LY108" s="277" t="str">
        <f t="array" aca="1" ref="LY108" ca="1">IFERROR(_xlfn.STDEV.S(IF(('1. Database - raw'!LA$7:LC$494&gt;0)*('1. Database - raw'!$AD$7:$AD$494=$A108)*(INDIRECT($Q108,TRUE)=$O108),'1. Database - raw'!LA$7:LC$494)),"")</f>
        <v/>
      </c>
      <c r="LZ108" s="15" t="str">
        <f t="array" aca="1" ref="LZ108" ca="1">IFERROR(IF(COUNT(IF(('1. Database - raw'!LA$7:LC$494&gt;0)*('1. Database - raw'!$AD$7:$AD$494=$A108)*(INDIRECT($Q108,TRUE)=$O108),'1. Database - raw'!LA$7:LC$494))&gt;0,COUNT(IF(('1. Database - raw'!LA$7:LC$494&gt;0)*('1. Database - raw'!$AD$7:$AD$494=$A108)*(INDIRECT($Q108,TRUE)=$O108),'1. Database - raw'!LA$7:LC$494)),""),"")</f>
        <v/>
      </c>
      <c r="MA108" s="145" t="str">
        <f t="shared" ca="1" si="337"/>
        <v/>
      </c>
      <c r="MB108" s="146" t="str">
        <f t="shared" ca="1" si="338"/>
        <v/>
      </c>
      <c r="MC108" s="146" t="str">
        <f t="shared" ca="1" si="339"/>
        <v/>
      </c>
      <c r="MD108" s="146" t="str">
        <f t="array" aca="1" ref="MD108" ca="1">IFERROR(AVERAGE(IF(('1. Database - raw'!LG$7:LI$494&gt;0)*('1. Database - raw'!$AD$7:$AD$494=$A108)*(INDIRECT($Q108,TRUE)=$O108),'1. Database - raw'!LG$7:LI$494)),"")</f>
        <v/>
      </c>
      <c r="ME108" s="277" t="str">
        <f t="array" aca="1" ref="ME108" ca="1">IFERROR(_xlfn.STDEV.S(IF(('1. Database - raw'!LG$7:LI$494&gt;0)*('1. Database - raw'!$AD$7:$AD$494=$A108)*(INDIRECT($Q108,TRUE)=$O108),'1. Database - raw'!LG$7:LI$494)),"")</f>
        <v/>
      </c>
      <c r="MF108" s="15" t="str">
        <f t="array" aca="1" ref="MF108" ca="1">IFERROR(IF(COUNT(IF(('1. Database - raw'!LG$7:LI$494&gt;0)*('1. Database - raw'!$AD$7:$AD$494=$A108)*(INDIRECT($Q108,TRUE)=$O108),'1. Database - raw'!LG$7:LI$494))&gt;0,COUNT(IF(('1. Database - raw'!LG$7:LI$494&gt;0)*('1. Database - raw'!$AD$7:$AD$494=$A108)*(INDIRECT($Q108,TRUE)=$O108),'1. Database - raw'!LG$7:LI$494)),""),"")</f>
        <v/>
      </c>
      <c r="MG108" s="145" t="str">
        <f t="shared" ca="1" si="340"/>
        <v/>
      </c>
      <c r="MH108" s="146" t="str">
        <f t="shared" ca="1" si="341"/>
        <v/>
      </c>
      <c r="MI108" s="146" t="str">
        <f t="shared" ca="1" si="342"/>
        <v/>
      </c>
      <c r="MJ108" s="146" t="str">
        <f t="array" aca="1" ref="MJ108" ca="1">IFERROR(AVERAGE(IF(('1. Database - raw'!LM$7:LO$494&gt;0)*('1. Database - raw'!$AD$7:$AD$494=$A108)*(INDIRECT($Q108,TRUE)=$O108),'1. Database - raw'!LM$7:LO$494)),"")</f>
        <v/>
      </c>
      <c r="MK108" s="277" t="str">
        <f t="array" aca="1" ref="MK108" ca="1">IFERROR(_xlfn.STDEV.S(IF(('1. Database - raw'!LM$7:LO$494&gt;0)*('1. Database - raw'!$AD$7:$AD$494=$A108)*(INDIRECT($Q108,TRUE)=$O108),'1. Database - raw'!LM$7:LO$494)),"")</f>
        <v/>
      </c>
      <c r="ML108" s="15" t="str">
        <f t="array" aca="1" ref="ML108" ca="1">IFERROR(IF(COUNT(IF(('1. Database - raw'!LM$7:LO$494&gt;0)*('1. Database - raw'!$AD$7:$AD$494=$A108)*(INDIRECT($Q108,TRUE)=$O108),'1. Database - raw'!LM$7:LO$494))&gt;0,COUNT(IF(('1. Database - raw'!LM$7:LO$494&gt;0)*('1. Database - raw'!$AD$7:$AD$494=$A108)*(INDIRECT($Q108,TRUE)=$O108),'1. Database - raw'!LM$7:LO$494)),""),"")</f>
        <v/>
      </c>
      <c r="MM108" s="145" t="str">
        <f t="shared" ca="1" si="343"/>
        <v/>
      </c>
      <c r="MN108" s="146" t="str">
        <f t="shared" ca="1" si="344"/>
        <v/>
      </c>
      <c r="MO108" s="146" t="str">
        <f t="shared" ca="1" si="345"/>
        <v/>
      </c>
      <c r="MP108" s="146" t="str">
        <f t="array" aca="1" ref="MP108" ca="1">IFERROR(AVERAGE(IF(('1. Database - raw'!LS$7:LU$494&gt;0)*('1. Database - raw'!$AD$7:$AD$494=$A108)*(INDIRECT($Q108,TRUE)=$O108),'1. Database - raw'!LS$7:LU$494)),"")</f>
        <v/>
      </c>
      <c r="MQ108" s="277" t="str">
        <f t="array" aca="1" ref="MQ108" ca="1">IFERROR(_xlfn.STDEV.S(IF(('1. Database - raw'!LS$7:LU$494&gt;0)*('1. Database - raw'!$AD$7:$AD$494=$A108)*(INDIRECT($Q108,TRUE)=$O108),'1. Database - raw'!LS$7:LU$494)),"")</f>
        <v/>
      </c>
      <c r="MR108" s="15" t="str">
        <f t="array" aca="1" ref="MR108" ca="1">IFERROR(IF(COUNT(IF(('1. Database - raw'!LS$7:LU$494&gt;0)*('1. Database - raw'!$AD$7:$AD$494=$A108)*(INDIRECT($Q108,TRUE)=$O108),'1. Database - raw'!LS$7:LU$494))&gt;0,COUNT(IF(('1. Database - raw'!LS$7:LU$494&gt;0)*('1. Database - raw'!$AD$7:$AD$494=$A108)*(INDIRECT($Q108,TRUE)=$O108),'1. Database - raw'!LS$7:LU$494)),""),"")</f>
        <v/>
      </c>
      <c r="MS108" s="145" t="str">
        <f t="shared" ca="1" si="346"/>
        <v/>
      </c>
      <c r="MT108" s="146" t="str">
        <f t="shared" ca="1" si="347"/>
        <v/>
      </c>
      <c r="MU108" s="146" t="str">
        <f t="shared" ca="1" si="348"/>
        <v/>
      </c>
      <c r="MV108" s="146" t="str">
        <f t="array" aca="1" ref="MV108" ca="1">IFERROR(AVERAGE(IF(('1. Database - raw'!LY$7:MA$494&gt;0)*('1. Database - raw'!$AD$7:$AD$494=$A108)*(INDIRECT($Q108,TRUE)=$O108),'1. Database - raw'!LY$7:MA$494)),"")</f>
        <v/>
      </c>
      <c r="MW108" s="277" t="str">
        <f t="array" aca="1" ref="MW108" ca="1">IFERROR(_xlfn.STDEV.S(IF(('1. Database - raw'!LY$7:MA$494&gt;0)*('1. Database - raw'!$AD$7:$AD$494=$A108)*(INDIRECT($Q108,TRUE)=$O108),'1. Database - raw'!LY$7:MA$494)),"")</f>
        <v/>
      </c>
      <c r="MX108" s="15" t="str">
        <f t="array" aca="1" ref="MX108" ca="1">IFERROR(IF(COUNT(IF(('1. Database - raw'!LY$7:MA$494&gt;0)*('1. Database - raw'!$AD$7:$AD$494=$A108)*(INDIRECT($Q108,TRUE)=$O108),'1. Database - raw'!LY$7:MA$494))&gt;0,COUNT(IF(('1. Database - raw'!LY$7:MA$494&gt;0)*('1. Database - raw'!$AD$7:$AD$494=$A108)*(INDIRECT($Q108,TRUE)=$O108),'1. Database - raw'!LY$7:MA$494)),""),"")</f>
        <v/>
      </c>
      <c r="MY108" s="145" t="str">
        <f t="shared" ca="1" si="349"/>
        <v/>
      </c>
      <c r="MZ108" s="146" t="str">
        <f t="shared" ca="1" si="350"/>
        <v/>
      </c>
      <c r="NA108" s="146" t="str">
        <f t="shared" ca="1" si="351"/>
        <v/>
      </c>
      <c r="NB108" s="146" t="str">
        <f t="array" aca="1" ref="NB108" ca="1">IFERROR(AVERAGE(IF(('1. Database - raw'!ME$7:MG$494&gt;0)*('1. Database - raw'!$AD$7:$AD$494=$A108)*(INDIRECT($Q108,TRUE)=$O108),'1. Database - raw'!ME$7:MG$494)),"")</f>
        <v/>
      </c>
      <c r="NC108" s="277" t="str">
        <f t="array" aca="1" ref="NC108" ca="1">IFERROR(_xlfn.STDEV.S(IF(('1. Database - raw'!ME$7:MG$494&gt;0)*('1. Database - raw'!$AD$7:$AD$494=$A108)*(INDIRECT($Q108,TRUE)=$O108),'1. Database - raw'!ME$7:MG$494)),"")</f>
        <v/>
      </c>
      <c r="ND108" s="15" t="str">
        <f t="array" aca="1" ref="ND108" ca="1">IFERROR(IF(COUNT(IF(('1. Database - raw'!ME$7:MG$494&gt;0)*('1. Database - raw'!$AD$7:$AD$494=$A108)*(INDIRECT($Q108,TRUE)=$O108),'1. Database - raw'!ME$7:MG$494))&gt;0,COUNT(IF(('1. Database - raw'!ME$7:MG$494&gt;0)*('1. Database - raw'!$AD$7:$AD$494=$A108)*(INDIRECT($Q108,TRUE)=$O108),'1. Database - raw'!ME$7:MG$494)),""),"")</f>
        <v/>
      </c>
      <c r="NE108" s="145" t="str">
        <f t="shared" ca="1" si="352"/>
        <v/>
      </c>
      <c r="NF108" s="146" t="str">
        <f t="shared" ca="1" si="353"/>
        <v/>
      </c>
      <c r="NG108" s="146" t="str">
        <f t="shared" ca="1" si="354"/>
        <v/>
      </c>
      <c r="NH108" s="146" t="str">
        <f t="array" aca="1" ref="NH108" ca="1">IFERROR(AVERAGE(IF(('1. Database - raw'!MK$7:MM$494&gt;0)*('1. Database - raw'!$AD$7:$AD$494=$A108)*(INDIRECT($Q108,TRUE)=$O108),'1. Database - raw'!MK$7:MM$494)),"")</f>
        <v/>
      </c>
      <c r="NI108" s="277" t="str">
        <f t="array" aca="1" ref="NI108" ca="1">IFERROR(_xlfn.STDEV.S(IF(('1. Database - raw'!MK$7:MM$494&gt;0)*('1. Database - raw'!$AD$7:$AD$494=$A108)*(INDIRECT($Q108,TRUE)=$O108),'1. Database - raw'!MK$7:MM$494)),"")</f>
        <v/>
      </c>
      <c r="NJ108" s="15" t="str">
        <f t="array" aca="1" ref="NJ108" ca="1">IFERROR(IF(COUNT(IF(('1. Database - raw'!MK$7:MM$494&gt;0)*('1. Database - raw'!$AD$7:$AD$494=$A108)*(INDIRECT($Q108,TRUE)=$O108),'1. Database - raw'!MK$7:MM$494))&gt;0,COUNT(IF(('1. Database - raw'!MK$7:MM$494&gt;0)*('1. Database - raw'!$AD$7:$AD$494=$A108)*(INDIRECT($Q108,TRUE)=$O108),'1. Database - raw'!MK$7:MM$494)),""),"")</f>
        <v/>
      </c>
      <c r="NK108" s="145">
        <f t="shared" ca="1" si="355"/>
        <v>1.7445678820463109</v>
      </c>
      <c r="NL108" s="146">
        <f t="shared" ca="1" si="356"/>
        <v>2.201259870571231</v>
      </c>
      <c r="NM108" s="146">
        <f t="shared" ca="1" si="357"/>
        <v>1.9596548854928484</v>
      </c>
      <c r="NN108" s="146">
        <f t="array" aca="1" ref="NN108" ca="1">IFERROR(AVERAGE(IF(('1. Database - raw'!MQ$7:MS$494&gt;0)*('1. Database - raw'!$AD$7:$AD$494=$A108)*(INDIRECT($Q108,TRUE)=$O108),'1. Database - raw'!MQ$7:MS$494)),"")</f>
        <v>2.0207142857142855</v>
      </c>
      <c r="NO108" s="277">
        <f t="array" aca="1" ref="NO108" ca="1">IFERROR(_xlfn.STDEV.S(IF(('1. Database - raw'!MQ$7:MS$494&gt;0)*('1. Database - raw'!$AD$7:$AD$494=$A108)*(INDIRECT($Q108,TRUE)=$O108),'1. Database - raw'!MQ$7:MS$494)),"")</f>
        <v>0.50835050712597774</v>
      </c>
      <c r="NP108" s="15">
        <f t="array" aca="1" ref="NP108" ca="1">IFERROR(IF(COUNT(IF(('1. Database - raw'!MQ$7:MS$494&gt;0)*('1. Database - raw'!$AD$7:$AD$494=$A108)*(INDIRECT($Q108,TRUE)=$O108),'1. Database - raw'!MQ$7:MS$494))&gt;0,COUNT(IF(('1. Database - raw'!MQ$7:MS$494&gt;0)*('1. Database - raw'!$AD$7:$AD$494=$A108)*(INDIRECT($Q108,TRUE)=$O108),'1. Database - raw'!MQ$7:MS$494)),""),"")</f>
        <v>7</v>
      </c>
      <c r="NQ108" s="145">
        <f t="shared" ca="1" si="358"/>
        <v>1.7147097769449891</v>
      </c>
      <c r="NR108" s="146">
        <f t="shared" ca="1" si="359"/>
        <v>2.2757169126813093</v>
      </c>
      <c r="NS108" s="146">
        <f t="shared" ca="1" si="360"/>
        <v>1.9753971853107686</v>
      </c>
      <c r="NT108" s="146">
        <f t="array" aca="1" ref="NT108" ca="1">IFERROR(AVERAGE(IF(('1. Database - raw'!MW$7:MY$494&gt;0)*('1. Database - raw'!$AD$7:$AD$494=$A108)*(INDIRECT($Q108,TRUE)=$O108),'1. Database - raw'!MW$7:MY$494)),"")</f>
        <v>2.0460000000000003</v>
      </c>
      <c r="NU108" s="277">
        <f t="array" aca="1" ref="NU108" ca="1">IFERROR(_xlfn.STDEV.S(IF(('1. Database - raw'!MW$7:MY$494&gt;0)*('1. Database - raw'!$AD$7:$AD$494=$A108)*(INDIRECT($Q108,TRUE)=$O108),'1. Database - raw'!MW$7:MY$494)),"")</f>
        <v>0.55188766972999259</v>
      </c>
      <c r="NV108" s="15">
        <f t="array" aca="1" ref="NV108" ca="1">IFERROR(IF(COUNT(IF(('1. Database - raw'!MW$7:MY$494&gt;0)*('1. Database - raw'!$AD$7:$AD$494=$A108)*(INDIRECT($Q108,TRUE)=$O108),'1. Database - raw'!MW$7:MY$494))&gt;0,COUNT(IF(('1. Database - raw'!MW$7:MY$494&gt;0)*('1. Database - raw'!$AD$7:$AD$494=$A108)*(INDIRECT($Q108,TRUE)=$O108),'1. Database - raw'!MW$7:MY$494)),""),"")</f>
        <v>5</v>
      </c>
      <c r="NW108" s="145">
        <f t="shared" ca="1" si="361"/>
        <v>1.3798175382546829</v>
      </c>
      <c r="NX108" s="146">
        <f t="shared" ca="1" si="362"/>
        <v>1.4132671221790081</v>
      </c>
      <c r="NY108" s="146">
        <f t="shared" ca="1" si="363"/>
        <v>1.3964421797630286</v>
      </c>
      <c r="NZ108" s="146">
        <f t="array" aca="1" ref="NZ108" ca="1">IFERROR(AVERAGE(IF(('1. Database - raw'!NC$7:NE$494&gt;0)*('1. Database - raw'!$AD$7:$AD$494=$A108)*(INDIRECT($Q108,TRUE)=$O108),'1. Database - raw'!NC$7:NE$494)),"")</f>
        <v>1.3999999999999997</v>
      </c>
      <c r="OA108" s="277">
        <f t="array" aca="1" ref="OA108" ca="1">IFERROR(_xlfn.STDEV.S(IF(('1. Database - raw'!NC$7:NE$494&gt;0)*('1. Database - raw'!$AD$7:$AD$494=$A108)*(INDIRECT($Q108,TRUE)=$O108),'1. Database - raw'!NC$7:NE$494)),"")</f>
        <v>9.9999999999999978E-2</v>
      </c>
      <c r="OB108" s="15">
        <f t="array" aca="1" ref="OB108" ca="1">IFERROR(IF(COUNT(IF(('1. Database - raw'!NC$7:NE$494&gt;0)*('1. Database - raw'!$AD$7:$AD$494=$A108)*(INDIRECT($Q108,TRUE)=$O108),'1. Database - raw'!NC$7:NE$494))&gt;0,COUNT(IF(('1. Database - raw'!NC$7:NE$494&gt;0)*('1. Database - raw'!$AD$7:$AD$494=$A108)*(INDIRECT($Q108,TRUE)=$O108),'1. Database - raw'!NC$7:NE$494)),""),"")</f>
        <v>3</v>
      </c>
      <c r="OC108" s="145">
        <f t="shared" ca="1" si="364"/>
        <v>0.22210508634944415</v>
      </c>
      <c r="OD108" s="146">
        <f t="shared" ca="1" si="365"/>
        <v>0.36469223344376939</v>
      </c>
      <c r="OE108" s="146">
        <f t="shared" ca="1" si="366"/>
        <v>0.28460498941515422</v>
      </c>
      <c r="OF108" s="146">
        <f t="array" aca="1" ref="OF108" ca="1">IFERROR(AVERAGE(IF(('1. Database - raw'!NI$7:NK$494&gt;0)*('1. Database - raw'!$AD$7:$AD$494=$A108)*(INDIRECT($Q108,TRUE)=$O108),'1. Database - raw'!NI$7:NK$494)),"")</f>
        <v>0.30000000000000004</v>
      </c>
      <c r="OG108" s="277">
        <f t="array" aca="1" ref="OG108" ca="1">IFERROR(_xlfn.STDEV.S(IF(('1. Database - raw'!NI$7:NK$494&gt;0)*('1. Database - raw'!$AD$7:$AD$494=$A108)*(INDIRECT($Q108,TRUE)=$O108),'1. Database - raw'!NI$7:NK$494)),"")</f>
        <v>9.9999999999999908E-2</v>
      </c>
      <c r="OH108" s="15">
        <f t="array" aca="1" ref="OH108" ca="1">IFERROR(IF(COUNT(IF(('1. Database - raw'!NI$7:NK$494&gt;0)*('1. Database - raw'!$AD$7:$AD$494=$A108)*(INDIRECT($Q108,TRUE)=$O108),'1. Database - raw'!NI$7:NK$494))&gt;0,COUNT(IF(('1. Database - raw'!NI$7:NK$494&gt;0)*('1. Database - raw'!$AD$7:$AD$494=$A108)*(INDIRECT($Q108,TRUE)=$O108),'1. Database - raw'!NI$7:NK$494)),""),"")</f>
        <v>3</v>
      </c>
    </row>
    <row r="109" spans="1:398" ht="15.75" thickBot="1" x14ac:dyDescent="0.3">
      <c r="A109" s="134" t="s">
        <v>553</v>
      </c>
      <c r="B109" s="1344"/>
      <c r="C109" s="69"/>
      <c r="D109" s="27"/>
      <c r="E109" s="27"/>
      <c r="F109" s="62"/>
      <c r="G109" s="62"/>
      <c r="H109" s="62"/>
      <c r="I109" s="62"/>
      <c r="J109" s="62"/>
      <c r="K109" s="62" t="s">
        <v>790</v>
      </c>
      <c r="L109" s="62"/>
      <c r="M109" s="62"/>
      <c r="N109" s="63"/>
      <c r="O109" s="171" t="str">
        <f t="array" ref="O109">INDEX(A109:N109,IF(MIN(IF(C109:N109&lt;&gt;"",COLUMN(C109:N109)))&gt;0,MIN(IF(C109:N109&lt;&gt;"",COLUMN(C109:N109))),""))</f>
        <v xml:space="preserve"> &gt; 100,000</v>
      </c>
      <c r="P109" s="162">
        <f t="shared" si="383"/>
        <v>9</v>
      </c>
      <c r="Q109" s="42" t="str">
        <f ca="1">"'" &amp; $S$4 &amp; "'!" &amp; ADDRESS(ROW('1. Database - raw'!$A$7),MATCH($C$2,'1. Database - raw'!$6:$6,0)+MATCH(O109,$C109:$N109,0)-1,1) &amp; ":" &amp; ADDRESS(LOOKUP(2,1/('1. Database - raw'!A:A&lt;&gt;""),ROW('1. Database - raw'!A:A)),MATCH($C$2,'1. Database - raw'!$6:$6,0)+MATCH(O109,$C109:$N109,0)-1,1)</f>
        <v>'1. Database - raw'!$AM$7:$AM$494</v>
      </c>
      <c r="R109" s="24"/>
      <c r="S109" s="181"/>
      <c r="T109" s="207" t="str">
        <f t="shared" ca="1" si="400"/>
        <v/>
      </c>
      <c r="U109" s="126" t="str">
        <f t="shared" ca="1" si="400"/>
        <v/>
      </c>
      <c r="V109" s="126" t="str">
        <f t="shared" ca="1" si="400"/>
        <v/>
      </c>
      <c r="W109" s="126" t="str">
        <f t="shared" ca="1" si="400"/>
        <v/>
      </c>
      <c r="X109" s="126" t="str">
        <f t="shared" ca="1" si="400"/>
        <v/>
      </c>
      <c r="Y109" s="126" t="str">
        <f t="shared" ca="1" si="400"/>
        <v/>
      </c>
      <c r="Z109" s="126" t="str">
        <f t="shared" ca="1" si="400"/>
        <v/>
      </c>
      <c r="AA109" s="126" t="str">
        <f t="shared" ca="1" si="400"/>
        <v/>
      </c>
      <c r="AB109" s="126" t="str">
        <f t="shared" ca="1" si="400"/>
        <v/>
      </c>
      <c r="AC109" s="126" t="str">
        <f t="shared" ca="1" si="400"/>
        <v/>
      </c>
      <c r="AD109" s="126" t="str">
        <f t="shared" ca="1" si="401"/>
        <v/>
      </c>
      <c r="AE109" s="126" t="str">
        <f t="shared" ca="1" si="401"/>
        <v/>
      </c>
      <c r="AF109" s="126" t="str">
        <f t="shared" ca="1" si="401"/>
        <v/>
      </c>
      <c r="AG109" s="126" t="str">
        <f t="shared" ca="1" si="401"/>
        <v/>
      </c>
      <c r="AH109" s="126" t="str">
        <f t="shared" ca="1" si="401"/>
        <v/>
      </c>
      <c r="AI109" s="126" t="str">
        <f t="shared" ca="1" si="401"/>
        <v/>
      </c>
      <c r="AJ109" s="126" t="str">
        <f t="shared" ca="1" si="401"/>
        <v/>
      </c>
      <c r="AK109" s="126" t="str">
        <f t="shared" ca="1" si="401"/>
        <v/>
      </c>
      <c r="AL109" s="126" t="str">
        <f t="shared" ca="1" si="401"/>
        <v/>
      </c>
      <c r="AM109" s="127" t="str">
        <f t="shared" ca="1" si="401"/>
        <v/>
      </c>
      <c r="AN109" s="189"/>
      <c r="AO109" s="189"/>
      <c r="AP109" s="189"/>
      <c r="AQ109" s="189"/>
      <c r="AR109" s="189"/>
      <c r="AS109" s="189"/>
      <c r="AT109" s="189"/>
      <c r="AU109" s="189"/>
      <c r="AV109" s="189"/>
      <c r="AW109" s="189"/>
      <c r="AX109" s="189"/>
      <c r="AY109" s="189"/>
      <c r="AZ109" s="189"/>
      <c r="BA109" s="189"/>
      <c r="BB109" s="189"/>
      <c r="BC109" s="189"/>
      <c r="BD109" s="237"/>
      <c r="BE109" s="237"/>
      <c r="BF109" s="237"/>
      <c r="BG109" s="237"/>
      <c r="BH109" s="290"/>
      <c r="BI109" s="533"/>
      <c r="BJ109" s="568" t="str">
        <f ca="1">IFERROR(CF109/$CF$5,"")</f>
        <v/>
      </c>
      <c r="BK109" s="568" t="str">
        <f t="shared" ca="1" si="397"/>
        <v/>
      </c>
      <c r="BL109" s="568"/>
      <c r="BM109" s="568"/>
      <c r="BN109" s="571"/>
      <c r="BO109" s="253"/>
      <c r="BP109" s="171" t="str">
        <f t="shared" si="396"/>
        <v xml:space="preserve"> &gt; 100,000</v>
      </c>
      <c r="BQ109" s="14" t="str">
        <f t="shared" ca="1" si="376"/>
        <v/>
      </c>
      <c r="BR109" s="19" t="str">
        <f t="shared" ca="1" si="377"/>
        <v/>
      </c>
      <c r="BS109" s="19" t="str">
        <f t="shared" ca="1" si="378"/>
        <v/>
      </c>
      <c r="BT109" s="19" t="str">
        <f t="array" aca="1" ref="BT109" ca="1">IFERROR(AVERAGE(IF(('1. Database - raw'!AW$7:AY$494&gt;0)*('1. Database - raw'!$AD$7:$AD$494=$A109)*('1. Database - raw'!$AP$7:$AP$494&lt;&gt;Dropdown!$AM$11)*(INDIRECT($Q109,TRUE)=$O109),'1. Database - raw'!AW$7:AY$494)),"")</f>
        <v/>
      </c>
      <c r="BU109" s="33" t="str">
        <f t="array" aca="1" ref="BU109" ca="1">IFERROR(_xlfn.STDEV.S(IF(('1. Database - raw'!AW$7:AY$494&gt;0)*('1. Database - raw'!$AD$7:$AD$494=$A109)*('1. Database - raw'!$AP$7:$AP$494&lt;&gt;Dropdown!$AM$11)*(INDIRECT($Q109,TRUE)=$O109),'1. Database - raw'!AW$7:AY$494)),"")</f>
        <v/>
      </c>
      <c r="BV109" s="15" t="str">
        <f t="array" aca="1" ref="BV109" ca="1">IFERROR(IF(COUNT(IF(('1. Database - raw'!AW$7:AY$494&gt;0)*('1. Database - raw'!$AD$7:$AD$494=$A109)*('1. Database - raw'!$AP$7:$AP$494&lt;&gt;Dropdown!$AM$11)*(INDIRECT($Q109,TRUE)=$O109),'1. Database - raw'!AW$7:AY$494))&gt;0,COUNT(IF(('1. Database - raw'!AW$7:AY$494&gt;0)*('1. Database - raw'!$AD$7:$AD$494=$A109)*('1. Database - raw'!$AP$7:$AP$494&lt;&gt;Dropdown!$AM$11)*(INDIRECT($Q109,TRUE)=$O109),'1. Database - raw'!AW$7:AY$494)),""),"")</f>
        <v/>
      </c>
      <c r="BW109" s="14" t="str">
        <f t="shared" ca="1" si="370"/>
        <v/>
      </c>
      <c r="BX109" s="19" t="str">
        <f t="shared" ca="1" si="371"/>
        <v/>
      </c>
      <c r="BY109" s="19" t="str">
        <f t="shared" ca="1" si="372"/>
        <v/>
      </c>
      <c r="BZ109" s="19" t="str">
        <f t="array" aca="1" ref="BZ109" ca="1">IFERROR(AVERAGE(IF(('1. Database - raw'!BC$7:BE$494&gt;0)*('1. Database - raw'!$AD$7:$AD$494=$A109)*('1. Database - raw'!$AP$7:$AP$494&lt;&gt;Dropdown!$AM$11)*(INDIRECT($Q109,TRUE)=$O109),'1. Database - raw'!BC$7:BE$494)),"")</f>
        <v/>
      </c>
      <c r="CA109" s="33" t="str">
        <f t="array" aca="1" ref="CA109" ca="1">IFERROR(_xlfn.STDEV.S(IF(('1. Database - raw'!BC$7:BE$494&gt;0)*('1. Database - raw'!$AD$7:$AD$494=$A109)*('1. Database - raw'!$AP$7:$AP$494&lt;&gt;Dropdown!$AM$11)*(INDIRECT($Q109,TRUE)=$O109),'1. Database - raw'!BC$7:BE$494)),"")</f>
        <v/>
      </c>
      <c r="CB109" s="15" t="str">
        <f t="array" aca="1" ref="CB109" ca="1">IFERROR(IF(COUNT(IF(('1. Database - raw'!BC$7:BE$494&gt;0)*('1. Database - raw'!$AD$7:$AD$494=$A109)*('1. Database - raw'!$AP$7:$AP$494&lt;&gt;Dropdown!$AM$11)*(INDIRECT($Q109,TRUE)=$O109),'1. Database - raw'!BC$7:BE$494))&gt;0,COUNT(IF(('1. Database - raw'!BC$7:BE$494&gt;0)*('1. Database - raw'!$AD$7:$AD$494=$A109)*('1. Database - raw'!$AP$7:$AP$494&lt;&gt;Dropdown!$AM$11)*(INDIRECT($Q109,TRUE)=$O109),'1. Database - raw'!BC$7:BE$494)),""),"")</f>
        <v/>
      </c>
      <c r="CC109" s="101" t="str">
        <f t="shared" ca="1" si="373"/>
        <v/>
      </c>
      <c r="CD109" s="102" t="str">
        <f t="shared" ca="1" si="374"/>
        <v/>
      </c>
      <c r="CE109" s="102" t="str">
        <f t="shared" ca="1" si="375"/>
        <v/>
      </c>
      <c r="CF109" s="102" t="str">
        <f t="array" aca="1" ref="CF109" ca="1">IFERROR(AVERAGE(IF(('1. Database - raw'!BI$7:BK$494&gt;0)*('1. Database - raw'!$AD$7:$AD$494=$A109)*('1. Database - raw'!$AP$7:$AP$494&lt;&gt;Dropdown!$AM$11)*(INDIRECT($Q109,TRUE)=$O109),'1. Database - raw'!BI$7:BK$494)),"")</f>
        <v/>
      </c>
      <c r="CG109" s="269" t="str">
        <f t="array" aca="1" ref="CG109" ca="1">IFERROR(_xlfn.STDEV.S(IF(('1. Database - raw'!BI$7:BK$494&gt;0)*('1. Database - raw'!$AD$7:$AD$494=$A109)*('1. Database - raw'!$AP$7:$AP$494&lt;&gt;Dropdown!$AM$11)*(INDIRECT($Q109,TRUE)=$O109),'1. Database - raw'!BI$7:BK$494)),"")</f>
        <v/>
      </c>
      <c r="CH109" s="15" t="str">
        <f t="array" aca="1" ref="CH109" ca="1">IFERROR(IF(COUNT(IF(('1. Database - raw'!BI$7:BK$494&gt;0)*('1. Database - raw'!$AD$7:$AD$494=$A109)*('1. Database - raw'!$AP$7:$AP$494&lt;&gt;Dropdown!$AM$11)*(INDIRECT($Q109,TRUE)=$O109),'1. Database - raw'!BI$7:BK$494))&gt;0,COUNT(IF(('1. Database - raw'!BI$7:BK$494&gt;0)*('1. Database - raw'!$AD$7:$AD$494=$A109)*('1. Database - raw'!$AP$7:$AP$494&lt;&gt;Dropdown!$AM$11)*(INDIRECT($Q109,TRUE)=$O109),'1. Database - raw'!BI$7:BK$494)),""),"")</f>
        <v/>
      </c>
      <c r="CI109" s="14" t="str">
        <f t="shared" ca="1" si="211"/>
        <v/>
      </c>
      <c r="CJ109" s="19" t="str">
        <f t="shared" ca="1" si="212"/>
        <v/>
      </c>
      <c r="CK109" s="19" t="str">
        <f t="shared" ca="1" si="213"/>
        <v/>
      </c>
      <c r="CL109" s="19" t="str">
        <f t="array" aca="1" ref="CL109" ca="1">IFERROR(AVERAGE(IF(('1. Database - raw'!BO$7:BQ$494&gt;0)*('1. Database - raw'!$AD$7:$AD$494=$A109)*(INDIRECT($Q109,TRUE)=$O109),'1. Database - raw'!BO$7:BQ$494)),"")</f>
        <v/>
      </c>
      <c r="CM109" s="33" t="str">
        <f t="array" aca="1" ref="CM109" ca="1">IFERROR(_xlfn.STDEV.S(IF(('1. Database - raw'!BO$7:BQ$494&gt;0)*('1. Database - raw'!$AD$7:$AD$494=$A109)*(INDIRECT($Q109,TRUE)=$O109),'1. Database - raw'!BO$7:BQ$494)),"")</f>
        <v/>
      </c>
      <c r="CN109" s="15" t="str">
        <f t="array" aca="1" ref="CN109" ca="1">IFERROR(IF(COUNT(IF(('1. Database - raw'!BO$7:BQ$494&gt;0)*('1. Database - raw'!$AD$7:$AD$494=$A109)*(INDIRECT($Q109,TRUE)=$O109),'1. Database - raw'!BO$7:BQ$494))&gt;0,COUNT(IF(('1. Database - raw'!BO$7:BQ$494&gt;0)*('1. Database - raw'!$AD$7:$AD$494=$A109)*(INDIRECT($Q109,TRUE)=$O109),'1. Database - raw'!BO$7:BQ$494)),""),"")</f>
        <v/>
      </c>
      <c r="CO109" s="14" t="str">
        <f t="shared" ca="1" si="214"/>
        <v/>
      </c>
      <c r="CP109" s="19" t="str">
        <f t="shared" ca="1" si="215"/>
        <v/>
      </c>
      <c r="CQ109" s="19" t="str">
        <f t="shared" ca="1" si="216"/>
        <v/>
      </c>
      <c r="CR109" s="19" t="str">
        <f t="array" aca="1" ref="CR109" ca="1">IFERROR(AVERAGE(IF(('1. Database - raw'!BU$7:BW$494&gt;0)*('1. Database - raw'!$AD$7:$AD$494=$A109)*(INDIRECT($Q109,TRUE)=$O109),'1. Database - raw'!BU$7:BW$494)),"")</f>
        <v/>
      </c>
      <c r="CS109" s="33" t="str">
        <f t="array" aca="1" ref="CS109" ca="1">IFERROR(_xlfn.STDEV.S(IF(('1. Database - raw'!BU$7:BW$494&gt;0)*('1. Database - raw'!$AD$7:$AD$494=$A109)*(INDIRECT($Q109,TRUE)=$O109),'1. Database - raw'!BU$7:BW$494)),"")</f>
        <v/>
      </c>
      <c r="CT109" s="15" t="str">
        <f t="array" aca="1" ref="CT109" ca="1">IFERROR(IF(COUNT(IF(('1. Database - raw'!BU$7:BW$494&gt;0)*('1. Database - raw'!$AD$7:$AD$494=$A109)*(INDIRECT($Q109,TRUE)=$O109),'1. Database - raw'!BU$7:BW$494))&gt;0,COUNT(IF(('1. Database - raw'!BU$7:BW$494&gt;0)*('1. Database - raw'!$AD$7:$AD$494=$A109)*(INDIRECT($Q109,TRUE)=$O109),'1. Database - raw'!BU$7:BW$494)),""),"")</f>
        <v/>
      </c>
      <c r="CU109" s="14" t="str">
        <f t="shared" ca="1" si="217"/>
        <v/>
      </c>
      <c r="CV109" s="19" t="str">
        <f t="shared" ca="1" si="218"/>
        <v/>
      </c>
      <c r="CW109" s="19" t="str">
        <f t="shared" ca="1" si="219"/>
        <v/>
      </c>
      <c r="CX109" s="19" t="str">
        <f t="array" aca="1" ref="CX109" ca="1">IFERROR(AVERAGE(IF(('1. Database - raw'!CA$7:CC$494&gt;0)*('1. Database - raw'!$AD$7:$AD$494=$A109)*(INDIRECT($Q109,TRUE)=$O109),'1. Database - raw'!CA$7:CC$494)),"")</f>
        <v/>
      </c>
      <c r="CY109" s="33" t="str">
        <f t="array" aca="1" ref="CY109" ca="1">IFERROR(_xlfn.STDEV.S(IF(('1. Database - raw'!CA$7:CC$494&gt;0)*('1. Database - raw'!$AD$7:$AD$494=$A109)*(INDIRECT($Q109,TRUE)=$O109),'1. Database - raw'!CA$7:CC$494)),"")</f>
        <v/>
      </c>
      <c r="CZ109" s="15" t="str">
        <f t="array" aca="1" ref="CZ109" ca="1">IFERROR(IF(COUNT(IF(('1. Database - raw'!CA$7:CC$494&gt;0)*('1. Database - raw'!$AD$7:$AD$494=$A109)*(INDIRECT($Q109,TRUE)=$O109),'1. Database - raw'!CA$7:CC$494))&gt;0,COUNT(IF(('1. Database - raw'!CA$7:CC$494&gt;0)*('1. Database - raw'!$AD$7:$AD$494=$A109)*(INDIRECT($Q109,TRUE)=$O109),'1. Database - raw'!CA$7:CC$494)),""),"")</f>
        <v/>
      </c>
      <c r="DA109" s="14" t="str">
        <f t="shared" ca="1" si="220"/>
        <v/>
      </c>
      <c r="DB109" s="19" t="str">
        <f t="shared" ca="1" si="221"/>
        <v/>
      </c>
      <c r="DC109" s="19" t="str">
        <f t="shared" ca="1" si="222"/>
        <v/>
      </c>
      <c r="DD109" s="19" t="str">
        <f t="array" aca="1" ref="DD109" ca="1">IFERROR(AVERAGE(IF(('1. Database - raw'!CG$7:CI$494&gt;0)*('1. Database - raw'!$AD$7:$AD$494=$A109)*(INDIRECT($Q109,TRUE)=$O109),'1. Database - raw'!CG$7:CI$494)),"")</f>
        <v/>
      </c>
      <c r="DE109" s="33" t="str">
        <f t="array" aca="1" ref="DE109" ca="1">IFERROR(_xlfn.STDEV.S(IF(('1. Database - raw'!CG$7:CI$494&gt;0)*('1. Database - raw'!$AD$7:$AD$494=$A109)*(INDIRECT($Q109,TRUE)=$O109),'1. Database - raw'!CG$7:CI$494)),"")</f>
        <v/>
      </c>
      <c r="DF109" s="15" t="str">
        <f t="array" aca="1" ref="DF109" ca="1">IFERROR(IF(COUNT(IF(('1. Database - raw'!CG$7:CI$494&gt;0)*('1. Database - raw'!$AD$7:$AD$494=$A109)*(INDIRECT($Q109,TRUE)=$O109),'1. Database - raw'!CG$7:CI$494))&gt;0,COUNT(IF(('1. Database - raw'!CG$7:CI$494&gt;0)*('1. Database - raw'!$AD$7:$AD$494=$A109)*(INDIRECT($Q109,TRUE)=$O109),'1. Database - raw'!CG$7:CI$494)),""),"")</f>
        <v/>
      </c>
      <c r="DG109" s="14" t="str">
        <f t="shared" ca="1" si="223"/>
        <v/>
      </c>
      <c r="DH109" s="19" t="str">
        <f t="shared" ca="1" si="224"/>
        <v/>
      </c>
      <c r="DI109" s="19" t="str">
        <f t="shared" ca="1" si="225"/>
        <v/>
      </c>
      <c r="DJ109" s="19" t="str">
        <f t="array" aca="1" ref="DJ109" ca="1">IFERROR(AVERAGE(IF(('1. Database - raw'!CM$7:CO$494&gt;0)*('1. Database - raw'!$AD$7:$AD$494=$A109)*(INDIRECT($Q109,TRUE)=$O109),'1. Database - raw'!CM$7:CO$494)),"")</f>
        <v/>
      </c>
      <c r="DK109" s="33" t="str">
        <f t="array" aca="1" ref="DK109" ca="1">IFERROR(_xlfn.STDEV.S(IF(('1. Database - raw'!CM$7:CO$494&gt;0)*('1. Database - raw'!$AD$7:$AD$494=$A109)*(INDIRECT($Q109,TRUE)=$O109),'1. Database - raw'!CM$7:CO$494)),"")</f>
        <v/>
      </c>
      <c r="DL109" s="15" t="str">
        <f t="array" aca="1" ref="DL109" ca="1">IFERROR(IF(COUNT(IF(('1. Database - raw'!CM$7:CO$494&gt;0)*('1. Database - raw'!$AD$7:$AD$494=$A109)*(INDIRECT($Q109,TRUE)=$O109),'1. Database - raw'!CM$7:CO$494))&gt;0,COUNT(IF(('1. Database - raw'!CM$7:CO$494&gt;0)*('1. Database - raw'!$AD$7:$AD$494=$A109)*(INDIRECT($Q109,TRUE)=$O109),'1. Database - raw'!CM$7:CO$494)),""),"")</f>
        <v/>
      </c>
      <c r="DM109" s="14" t="str">
        <f t="shared" ca="1" si="226"/>
        <v/>
      </c>
      <c r="DN109" s="19" t="str">
        <f t="shared" ca="1" si="227"/>
        <v/>
      </c>
      <c r="DO109" s="19" t="str">
        <f t="shared" ca="1" si="228"/>
        <v/>
      </c>
      <c r="DP109" s="19" t="str">
        <f t="array" aca="1" ref="DP109" ca="1">IFERROR(AVERAGE(IF(('1. Database - raw'!CS$7:CU$494&gt;0)*('1. Database - raw'!$AD$7:$AD$494=$A109)*(INDIRECT($Q109,TRUE)=$O109),'1. Database - raw'!CS$7:CU$494)),"")</f>
        <v/>
      </c>
      <c r="DQ109" s="33" t="str">
        <f t="array" aca="1" ref="DQ109" ca="1">IFERROR(_xlfn.STDEV.S(IF(('1. Database - raw'!CS$7:CU$494&gt;0)*('1. Database - raw'!$AD$7:$AD$494=$A109)*(INDIRECT($Q109,TRUE)=$O109),'1. Database - raw'!CS$7:CU$494)),"")</f>
        <v/>
      </c>
      <c r="DR109" s="15" t="str">
        <f t="array" aca="1" ref="DR109" ca="1">IFERROR(IF(COUNT(IF(('1. Database - raw'!CS$7:CU$494&gt;0)*('1. Database - raw'!$AD$7:$AD$494=$A109)*(INDIRECT($Q109,TRUE)=$O109),'1. Database - raw'!CS$7:CU$494))&gt;0,COUNT(IF(('1. Database - raw'!CS$7:CU$494&gt;0)*('1. Database - raw'!$AD$7:$AD$494=$A109)*(INDIRECT($Q109,TRUE)=$O109),'1. Database - raw'!CS$7:CU$494)),""),"")</f>
        <v/>
      </c>
      <c r="DS109" s="14" t="str">
        <f t="shared" ca="1" si="229"/>
        <v/>
      </c>
      <c r="DT109" s="19" t="str">
        <f t="shared" ca="1" si="230"/>
        <v/>
      </c>
      <c r="DU109" s="19" t="str">
        <f t="shared" ca="1" si="231"/>
        <v/>
      </c>
      <c r="DV109" s="19" t="str">
        <f t="array" aca="1" ref="DV109" ca="1">IFERROR(AVERAGE(IF(('1. Database - raw'!CY$7:DA$494&gt;0)*('1. Database - raw'!$AD$7:$AD$494=$A109)*(INDIRECT($Q109,TRUE)=$O109),'1. Database - raw'!CY$7:DA$494)),"")</f>
        <v/>
      </c>
      <c r="DW109" s="33" t="str">
        <f t="array" aca="1" ref="DW109" ca="1">IFERROR(_xlfn.STDEV.S(IF(('1. Database - raw'!CY$7:DA$494&gt;0)*('1. Database - raw'!$AD$7:$AD$494=$A109)*(INDIRECT($Q109,TRUE)=$O109),'1. Database - raw'!CY$7:DA$494)),"")</f>
        <v/>
      </c>
      <c r="DX109" s="15" t="str">
        <f t="array" aca="1" ref="DX109" ca="1">IFERROR(IF(COUNT(IF(('1. Database - raw'!CY$7:DA$494&gt;0)*('1. Database - raw'!$AD$7:$AD$494=$A109)*(INDIRECT($Q109,TRUE)=$O109),'1. Database - raw'!CY$7:DA$494))&gt;0,COUNT(IF(('1. Database - raw'!CY$7:DA$494&gt;0)*('1. Database - raw'!$AD$7:$AD$494=$A109)*(INDIRECT($Q109,TRUE)=$O109),'1. Database - raw'!CY$7:DA$494)),""),"")</f>
        <v/>
      </c>
      <c r="DY109" s="14" t="str">
        <f t="shared" ca="1" si="232"/>
        <v/>
      </c>
      <c r="DZ109" s="19" t="str">
        <f t="shared" ca="1" si="233"/>
        <v/>
      </c>
      <c r="EA109" s="19" t="str">
        <f t="shared" ca="1" si="234"/>
        <v/>
      </c>
      <c r="EB109" s="19" t="str">
        <f t="array" aca="1" ref="EB109" ca="1">IFERROR(AVERAGE(IF(('1. Database - raw'!DE$7:DG$494&gt;0)*('1. Database - raw'!$AD$7:$AD$494=$A109)*(INDIRECT($Q109,TRUE)=$O109),'1. Database - raw'!DE$7:DG$494)),"")</f>
        <v/>
      </c>
      <c r="EC109" s="33" t="str">
        <f t="array" aca="1" ref="EC109" ca="1">IFERROR(_xlfn.STDEV.S(IF(('1. Database - raw'!DE$7:DG$494&gt;0)*('1. Database - raw'!$AD$7:$AD$494=$A109)*(INDIRECT($Q109,TRUE)=$O109),'1. Database - raw'!DE$7:DG$494)),"")</f>
        <v/>
      </c>
      <c r="ED109" s="15" t="str">
        <f t="array" aca="1" ref="ED109" ca="1">IFERROR(IF(COUNT(IF(('1. Database - raw'!DE$7:DG$494&gt;0)*('1. Database - raw'!$AD$7:$AD$494=$A109)*(INDIRECT($Q109,TRUE)=$O109),'1. Database - raw'!DE$7:DG$494))&gt;0,COUNT(IF(('1. Database - raw'!DE$7:DG$494&gt;0)*('1. Database - raw'!$AD$7:$AD$494=$A109)*(INDIRECT($Q109,TRUE)=$O109),'1. Database - raw'!DE$7:DG$494)),""),"")</f>
        <v/>
      </c>
      <c r="EE109" s="101" t="str">
        <f t="shared" ca="1" si="235"/>
        <v/>
      </c>
      <c r="EF109" s="102" t="str">
        <f t="shared" ca="1" si="236"/>
        <v/>
      </c>
      <c r="EG109" s="102" t="str">
        <f t="shared" ca="1" si="237"/>
        <v/>
      </c>
      <c r="EH109" s="102" t="str">
        <f t="array" aca="1" ref="EH109" ca="1">IFERROR(AVERAGE(IF(('1. Database - raw'!DK$7:DM$494&gt;0)*('1. Database - raw'!$AD$7:$AD$494=$A109)*(INDIRECT($Q109,TRUE)=$O109),'1. Database - raw'!DK$7:DM$494)),"")</f>
        <v/>
      </c>
      <c r="EI109" s="269" t="str">
        <f t="array" aca="1" ref="EI109" ca="1">IFERROR(_xlfn.STDEV.S(IF(('1. Database - raw'!DK$7:DM$494&gt;0)*('1. Database - raw'!$AD$7:$AD$494=$A109)*(INDIRECT($Q109,TRUE)=$O109),'1. Database - raw'!DK$7:DM$494)),"")</f>
        <v/>
      </c>
      <c r="EJ109" s="15" t="str">
        <f t="array" aca="1" ref="EJ109" ca="1">IFERROR(IF(COUNT(IF(('1. Database - raw'!DK$7:DM$494&gt;0)*('1. Database - raw'!$AD$7:$AD$494=$A109)*(INDIRECT($Q109,TRUE)=$O109),'1. Database - raw'!DK$7:DM$494))&gt;0,COUNT(IF(('1. Database - raw'!DK$7:DM$494&gt;0)*('1. Database - raw'!$AD$7:$AD$494=$A109)*(INDIRECT($Q109,TRUE)=$O109),'1. Database - raw'!DK$7:DM$494)),""),"")</f>
        <v/>
      </c>
      <c r="EK109" s="14" t="str">
        <f t="shared" ca="1" si="238"/>
        <v/>
      </c>
      <c r="EL109" s="19" t="str">
        <f t="shared" ca="1" si="239"/>
        <v/>
      </c>
      <c r="EM109" s="19" t="str">
        <f t="shared" ca="1" si="240"/>
        <v/>
      </c>
      <c r="EN109" s="19" t="str">
        <f t="array" aca="1" ref="EN109" ca="1">IFERROR(AVERAGE(IF(('1. Database - raw'!DQ$7:DS$494&gt;0)*('1. Database - raw'!$AD$7:$AD$494=$A109)*(INDIRECT($Q109,TRUE)=$O109),'1. Database - raw'!DQ$7:DS$494)),"")</f>
        <v/>
      </c>
      <c r="EO109" s="33" t="str">
        <f t="array" aca="1" ref="EO109" ca="1">IFERROR(_xlfn.STDEV.S(IF(('1. Database - raw'!DQ$7:DS$494&gt;0)*('1. Database - raw'!$AD$7:$AD$494=$A109)*(INDIRECT($Q109,TRUE)=$O109),'1. Database - raw'!DQ$7:DS$494)),"")</f>
        <v/>
      </c>
      <c r="EP109" s="15" t="str">
        <f t="array" aca="1" ref="EP109" ca="1">IFERROR(IF(COUNT(IF(('1. Database - raw'!DQ$7:DS$494&gt;0)*('1. Database - raw'!$AD$7:$AD$494=$A109)*(INDIRECT($Q109,TRUE)=$O109),'1. Database - raw'!DQ$7:DS$494))&gt;0,COUNT(IF(('1. Database - raw'!DQ$7:DS$494&gt;0)*('1. Database - raw'!$AD$7:$AD$494=$A109)*(INDIRECT($Q109,TRUE)=$O109),'1. Database - raw'!DQ$7:DS$494)),""),"")</f>
        <v/>
      </c>
      <c r="EQ109" s="14" t="str">
        <f t="shared" ca="1" si="241"/>
        <v/>
      </c>
      <c r="ER109" s="19" t="str">
        <f t="shared" ca="1" si="242"/>
        <v/>
      </c>
      <c r="ES109" s="19" t="str">
        <f t="shared" ca="1" si="243"/>
        <v/>
      </c>
      <c r="ET109" s="19" t="str">
        <f t="array" aca="1" ref="ET109" ca="1">IFERROR(AVERAGE(IF(('1. Database - raw'!DW$7:DY$494&gt;0)*('1. Database - raw'!$AD$7:$AD$494=$A109)*(INDIRECT($Q109,TRUE)=$O109),'1. Database - raw'!DW$7:DY$494)),"")</f>
        <v/>
      </c>
      <c r="EU109" s="33" t="str">
        <f t="array" aca="1" ref="EU109" ca="1">IFERROR(_xlfn.STDEV.S(IF(('1. Database - raw'!DW$7:DY$494&gt;0)*('1. Database - raw'!$AD$7:$AD$494=$A109)*(INDIRECT($Q109,TRUE)=$O109),'1. Database - raw'!DW$7:DY$494)),"")</f>
        <v/>
      </c>
      <c r="EV109" s="15" t="str">
        <f t="array" aca="1" ref="EV109" ca="1">IFERROR(IF(COUNT(IF(('1. Database - raw'!DW$7:DY$494&gt;0)*('1. Database - raw'!$AD$7:$AD$494=$A109)*(INDIRECT($Q109,TRUE)=$O109),'1. Database - raw'!DW$7:DY$494))&gt;0,COUNT(IF(('1. Database - raw'!DW$7:DY$494&gt;0)*('1. Database - raw'!$AD$7:$AD$494=$A109)*(INDIRECT($Q109,TRUE)=$O109),'1. Database - raw'!DW$7:DY$494)),""),"")</f>
        <v/>
      </c>
      <c r="EW109" s="14" t="str">
        <f t="shared" ca="1" si="244"/>
        <v/>
      </c>
      <c r="EX109" s="19" t="str">
        <f t="shared" ca="1" si="245"/>
        <v/>
      </c>
      <c r="EY109" s="19" t="str">
        <f t="shared" ca="1" si="246"/>
        <v/>
      </c>
      <c r="EZ109" s="19" t="str">
        <f t="array" aca="1" ref="EZ109" ca="1">IFERROR(AVERAGE(IF(('1. Database - raw'!EC$7:EE$494&gt;0)*('1. Database - raw'!$AD$7:$AD$494=$A109)*(INDIRECT($Q109,TRUE)=$O109),'1. Database - raw'!EC$7:EE$494)),"")</f>
        <v/>
      </c>
      <c r="FA109" s="33" t="str">
        <f t="array" aca="1" ref="FA109" ca="1">IFERROR(_xlfn.STDEV.S(IF(('1. Database - raw'!EC$7:EE$494&gt;0)*('1. Database - raw'!$AD$7:$AD$494=$A109)*(INDIRECT($Q109,TRUE)=$O109),'1. Database - raw'!EC$7:EE$494)),"")</f>
        <v/>
      </c>
      <c r="FB109" s="15" t="str">
        <f t="array" aca="1" ref="FB109" ca="1">IFERROR(IF(COUNT(IF(('1. Database - raw'!EC$7:EE$494&gt;0)*('1. Database - raw'!$AD$7:$AD$494=$A109)*(INDIRECT($Q109,TRUE)=$O109),'1. Database - raw'!EC$7:EE$494))&gt;0,COUNT(IF(('1. Database - raw'!EC$7:EE$494&gt;0)*('1. Database - raw'!$AD$7:$AD$494=$A109)*(INDIRECT($Q109,TRUE)=$O109),'1. Database - raw'!EC$7:EE$494)),""),"")</f>
        <v/>
      </c>
      <c r="FC109" s="14" t="str">
        <f t="shared" ca="1" si="247"/>
        <v/>
      </c>
      <c r="FD109" s="19" t="str">
        <f t="shared" ca="1" si="248"/>
        <v/>
      </c>
      <c r="FE109" s="19" t="str">
        <f t="shared" ca="1" si="249"/>
        <v/>
      </c>
      <c r="FF109" s="19" t="str">
        <f t="array" aca="1" ref="FF109" ca="1">IFERROR(AVERAGE(IF(('1. Database - raw'!EI$7:EK$494&gt;0)*('1. Database - raw'!$AD$7:$AD$494=$A109)*(INDIRECT($Q109,TRUE)=$O109),'1. Database - raw'!EI$7:EK$494)),"")</f>
        <v/>
      </c>
      <c r="FG109" s="33" t="str">
        <f t="array" aca="1" ref="FG109" ca="1">IFERROR(_xlfn.STDEV.S(IF(('1. Database - raw'!EI$7:EK$494&gt;0)*('1. Database - raw'!$AD$7:$AD$494=$A109)*(INDIRECT($Q109,TRUE)=$O109),'1. Database - raw'!EI$7:EK$494)),"")</f>
        <v/>
      </c>
      <c r="FH109" s="15" t="str">
        <f t="array" aca="1" ref="FH109" ca="1">IFERROR(IF(COUNT(IF(('1. Database - raw'!EI$7:EK$494&gt;0)*('1. Database - raw'!$AD$7:$AD$494=$A109)*(INDIRECT($Q109,TRUE)=$O109),'1. Database - raw'!EI$7:EK$494))&gt;0,COUNT(IF(('1. Database - raw'!EI$7:EK$494&gt;0)*('1. Database - raw'!$AD$7:$AD$494=$A109)*(INDIRECT($Q109,TRUE)=$O109),'1. Database - raw'!EI$7:EK$494)),""),"")</f>
        <v/>
      </c>
      <c r="FI109" s="14" t="str">
        <f t="shared" ca="1" si="250"/>
        <v/>
      </c>
      <c r="FJ109" s="19" t="str">
        <f t="shared" ca="1" si="251"/>
        <v/>
      </c>
      <c r="FK109" s="19" t="str">
        <f t="shared" ca="1" si="252"/>
        <v/>
      </c>
      <c r="FL109" s="19" t="str">
        <f t="array" aca="1" ref="FL109" ca="1">IFERROR(AVERAGE(IF(('1. Database - raw'!EO$7:EQ$494&gt;0)*('1. Database - raw'!$AD$7:$AD$494=$A109)*(INDIRECT($Q109,TRUE)=$O109),'1. Database - raw'!EO$7:EQ$494)),"")</f>
        <v/>
      </c>
      <c r="FM109" s="33" t="str">
        <f t="array" aca="1" ref="FM109" ca="1">IFERROR(_xlfn.STDEV.S(IF(('1. Database - raw'!EO$7:EQ$494&gt;0)*('1. Database - raw'!$AD$7:$AD$494=$A109)*(INDIRECT($Q109,TRUE)=$O109),'1. Database - raw'!EO$7:EQ$494)),"")</f>
        <v/>
      </c>
      <c r="FN109" s="15" t="str">
        <f t="array" aca="1" ref="FN109" ca="1">IFERROR(IF(COUNT(IF(('1. Database - raw'!EO$7:EQ$494&gt;0)*('1. Database - raw'!$AD$7:$AD$494=$A109)*(INDIRECT($Q109,TRUE)=$O109),'1. Database - raw'!EO$7:EQ$494))&gt;0,COUNT(IF(('1. Database - raw'!EO$7:EQ$494&gt;0)*('1. Database - raw'!$AD$7:$AD$494=$A109)*(INDIRECT($Q109,TRUE)=$O109),'1. Database - raw'!EO$7:EQ$494)),""),"")</f>
        <v/>
      </c>
      <c r="FO109" s="14" t="str">
        <f t="shared" ca="1" si="253"/>
        <v/>
      </c>
      <c r="FP109" s="19" t="str">
        <f t="shared" ca="1" si="254"/>
        <v/>
      </c>
      <c r="FQ109" s="19" t="str">
        <f t="shared" ca="1" si="255"/>
        <v/>
      </c>
      <c r="FR109" s="19" t="str">
        <f t="array" aca="1" ref="FR109" ca="1">IFERROR(AVERAGE(IF(('1. Database - raw'!EU$7:EW$494&gt;0)*('1. Database - raw'!$AD$7:$AD$494=$A109)*(INDIRECT($Q109,TRUE)=$O109),'1. Database - raw'!EU$7:EW$494)),"")</f>
        <v/>
      </c>
      <c r="FS109" s="33" t="str">
        <f t="array" aca="1" ref="FS109" ca="1">IFERROR(_xlfn.STDEV.S(IF(('1. Database - raw'!EU$7:EW$494&gt;0)*('1. Database - raw'!$AD$7:$AD$494=$A109)*(INDIRECT($Q109,TRUE)=$O109),'1. Database - raw'!EU$7:EW$494)),"")</f>
        <v/>
      </c>
      <c r="FT109" s="15" t="str">
        <f t="array" aca="1" ref="FT109" ca="1">IFERROR(IF(COUNT(IF(('1. Database - raw'!EU$7:EW$494&gt;0)*('1. Database - raw'!$AD$7:$AD$494=$A109)*(INDIRECT($Q109,TRUE)=$O109),'1. Database - raw'!EU$7:EW$494))&gt;0,COUNT(IF(('1. Database - raw'!EU$7:EW$494&gt;0)*('1. Database - raw'!$AD$7:$AD$494=$A109)*(INDIRECT($Q109,TRUE)=$O109),'1. Database - raw'!EU$7:EW$494)),""),"")</f>
        <v/>
      </c>
      <c r="FU109" s="14" t="str">
        <f t="shared" ca="1" si="256"/>
        <v/>
      </c>
      <c r="FV109" s="19" t="str">
        <f t="shared" ca="1" si="257"/>
        <v/>
      </c>
      <c r="FW109" s="19" t="str">
        <f t="shared" ca="1" si="258"/>
        <v/>
      </c>
      <c r="FX109" s="19" t="str">
        <f t="array" aca="1" ref="FX109" ca="1">IFERROR(AVERAGE(IF(('1. Database - raw'!FA$7:FC$494&gt;0)*('1. Database - raw'!$AD$7:$AD$494=$A109)*(INDIRECT($Q109,TRUE)=$O109),'1. Database - raw'!FA$7:FC$494)),"")</f>
        <v/>
      </c>
      <c r="FY109" s="33" t="str">
        <f t="array" aca="1" ref="FY109" ca="1">IFERROR(_xlfn.STDEV.S(IF(('1. Database - raw'!FA$7:FC$494&gt;0)*('1. Database - raw'!$AD$7:$AD$494=$A109)*(INDIRECT($Q109,TRUE)=$O109),'1. Database - raw'!FA$7:FC$494)),"")</f>
        <v/>
      </c>
      <c r="FZ109" s="15" t="str">
        <f t="array" aca="1" ref="FZ109" ca="1">IFERROR(IF(COUNT(IF(('1. Database - raw'!FA$7:FC$494&gt;0)*('1. Database - raw'!$AD$7:$AD$494=$A109)*(INDIRECT($Q109,TRUE)=$O109),'1. Database - raw'!FA$7:FC$494))&gt;0,COUNT(IF(('1. Database - raw'!FA$7:FC$494&gt;0)*('1. Database - raw'!$AD$7:$AD$494=$A109)*(INDIRECT($Q109,TRUE)=$O109),'1. Database - raw'!FA$7:FC$494)),""),"")</f>
        <v/>
      </c>
      <c r="GA109" s="14" t="str">
        <f t="shared" ca="1" si="259"/>
        <v/>
      </c>
      <c r="GB109" s="19" t="str">
        <f t="shared" ca="1" si="260"/>
        <v/>
      </c>
      <c r="GC109" s="19" t="str">
        <f t="shared" ca="1" si="261"/>
        <v/>
      </c>
      <c r="GD109" s="19" t="str">
        <f t="array" aca="1" ref="GD109" ca="1">IFERROR(AVERAGE(IF(('1. Database - raw'!FG$7:FI$494&gt;0)*('1. Database - raw'!$AD$7:$AD$494=$A109)*(INDIRECT($Q109,TRUE)=$O109),'1. Database - raw'!FG$7:FI$494)),"")</f>
        <v/>
      </c>
      <c r="GE109" s="33" t="str">
        <f t="array" aca="1" ref="GE109" ca="1">IFERROR(_xlfn.STDEV.S(IF(('1. Database - raw'!FG$7:FI$494&gt;0)*('1. Database - raw'!$AD$7:$AD$494=$A109)*(INDIRECT($Q109,TRUE)=$O109),'1. Database - raw'!FG$7:FI$494)),"")</f>
        <v/>
      </c>
      <c r="GF109" s="15" t="str">
        <f t="array" aca="1" ref="GF109" ca="1">IFERROR(IF(COUNT(IF(('1. Database - raw'!FG$7:FI$494&gt;0)*('1. Database - raw'!$AD$7:$AD$494=$A109)*(INDIRECT($Q109,TRUE)=$O109),'1. Database - raw'!FG$7:FI$494))&gt;0,COUNT(IF(('1. Database - raw'!FG$7:FI$494&gt;0)*('1. Database - raw'!$AD$7:$AD$494=$A109)*(INDIRECT($Q109,TRUE)=$O109),'1. Database - raw'!FG$7:FI$494)),""),"")</f>
        <v/>
      </c>
      <c r="GG109" s="14" t="str">
        <f t="shared" ca="1" si="262"/>
        <v/>
      </c>
      <c r="GH109" s="19" t="str">
        <f t="shared" ca="1" si="263"/>
        <v/>
      </c>
      <c r="GI109" s="19" t="str">
        <f t="shared" ca="1" si="264"/>
        <v/>
      </c>
      <c r="GJ109" s="19" t="str">
        <f t="array" aca="1" ref="GJ109" ca="1">IFERROR(AVERAGE(IF(('1. Database - raw'!FM$7:FO$494&gt;0)*('1. Database - raw'!$AD$7:$AD$494=$A109)*(INDIRECT($Q109,TRUE)=$O109),'1. Database - raw'!FM$7:FO$494)),"")</f>
        <v/>
      </c>
      <c r="GK109" s="33" t="str">
        <f t="array" aca="1" ref="GK109" ca="1">IFERROR(_xlfn.STDEV.S(IF(('1. Database - raw'!FM$7:FO$494&gt;0)*('1. Database - raw'!$AD$7:$AD$494=$A109)*(INDIRECT($Q109,TRUE)=$O109),'1. Database - raw'!FM$7:FO$494)),"")</f>
        <v/>
      </c>
      <c r="GL109" s="15" t="str">
        <f t="array" aca="1" ref="GL109" ca="1">IFERROR(IF(COUNT(IF(('1. Database - raw'!FM$7:FO$494&gt;0)*('1. Database - raw'!$AD$7:$AD$494=$A109)*(INDIRECT($Q109,TRUE)=$O109),'1. Database - raw'!FM$7:FO$494))&gt;0,COUNT(IF(('1. Database - raw'!FM$7:FO$494&gt;0)*('1. Database - raw'!$AD$7:$AD$494=$A109)*(INDIRECT($Q109,TRUE)=$O109),'1. Database - raw'!FM$7:FO$494)),""),"")</f>
        <v/>
      </c>
      <c r="GM109" s="14" t="str">
        <f t="shared" ca="1" si="265"/>
        <v/>
      </c>
      <c r="GN109" s="19" t="str">
        <f t="shared" ca="1" si="266"/>
        <v/>
      </c>
      <c r="GO109" s="19" t="str">
        <f t="shared" ca="1" si="267"/>
        <v/>
      </c>
      <c r="GP109" s="19" t="str">
        <f t="array" aca="1" ref="GP109" ca="1">IFERROR(AVERAGE(IF(('1. Database - raw'!FS$7:FU$494&gt;0)*('1. Database - raw'!$AD$7:$AD$494=$A109)*(INDIRECT($Q109,TRUE)=$O109),'1. Database - raw'!FS$7:FU$494)),"")</f>
        <v/>
      </c>
      <c r="GQ109" s="33" t="str">
        <f t="array" aca="1" ref="GQ109" ca="1">IFERROR(_xlfn.STDEV.S(IF(('1. Database - raw'!FS$7:FU$494&gt;0)*('1. Database - raw'!$AD$7:$AD$494=$A109)*(INDIRECT($Q109,TRUE)=$O109),'1. Database - raw'!FS$7:FU$494)),"")</f>
        <v/>
      </c>
      <c r="GR109" s="15" t="str">
        <f t="array" aca="1" ref="GR109" ca="1">IFERROR(IF(COUNT(IF(('1. Database - raw'!FS$7:FU$494&gt;0)*('1. Database - raw'!$AD$7:$AD$494=$A109)*(INDIRECT($Q109,TRUE)=$O109),'1. Database - raw'!FS$7:FU$494))&gt;0,COUNT(IF(('1. Database - raw'!FS$7:FU$494&gt;0)*('1. Database - raw'!$AD$7:$AD$494=$A109)*(INDIRECT($Q109,TRUE)=$O109),'1. Database - raw'!FS$7:FU$494)),""),"")</f>
        <v/>
      </c>
      <c r="GS109" s="14" t="str">
        <f t="shared" ca="1" si="268"/>
        <v/>
      </c>
      <c r="GT109" s="19" t="str">
        <f t="shared" ca="1" si="269"/>
        <v/>
      </c>
      <c r="GU109" s="19" t="str">
        <f t="shared" ca="1" si="270"/>
        <v/>
      </c>
      <c r="GV109" s="19" t="str">
        <f t="array" aca="1" ref="GV109" ca="1">IFERROR(AVERAGE(IF(('1. Database - raw'!FY$7:GA$494&gt;0)*('1. Database - raw'!$AD$7:$AD$494=$A109)*(INDIRECT($Q109,TRUE)=$O109),'1. Database - raw'!FY$7:GA$494)),"")</f>
        <v/>
      </c>
      <c r="GW109" s="33" t="str">
        <f t="array" aca="1" ref="GW109" ca="1">IFERROR(_xlfn.STDEV.S(IF(('1. Database - raw'!FY$7:GA$494&gt;0)*('1. Database - raw'!$AD$7:$AD$494=$A109)*(INDIRECT($Q109,TRUE)=$O109),'1. Database - raw'!FY$7:GA$494)),"")</f>
        <v/>
      </c>
      <c r="GX109" s="15" t="str">
        <f t="array" aca="1" ref="GX109" ca="1">IFERROR(IF(COUNT(IF(('1. Database - raw'!FY$7:GA$494&gt;0)*('1. Database - raw'!$AD$7:$AD$494=$A109)*(INDIRECT($Q109,TRUE)=$O109),'1. Database - raw'!FY$7:GA$494))&gt;0,COUNT(IF(('1. Database - raw'!FY$7:GA$494&gt;0)*('1. Database - raw'!$AD$7:$AD$494=$A109)*(INDIRECT($Q109,TRUE)=$O109),'1. Database - raw'!FY$7:GA$494)),""),"")</f>
        <v/>
      </c>
      <c r="GY109" s="14" t="str">
        <f t="shared" ca="1" si="271"/>
        <v/>
      </c>
      <c r="GZ109" s="19" t="str">
        <f t="shared" ca="1" si="272"/>
        <v/>
      </c>
      <c r="HA109" s="19" t="str">
        <f t="shared" ca="1" si="273"/>
        <v/>
      </c>
      <c r="HB109" s="19" t="str">
        <f t="array" aca="1" ref="HB109" ca="1">IFERROR(AVERAGE(IF(('1. Database - raw'!GE$7:GG$494&gt;0)*('1. Database - raw'!$AD$7:$AD$494=$A109)*(INDIRECT($Q109,TRUE)=$O109),'1. Database - raw'!GE$7:GG$494)),"")</f>
        <v/>
      </c>
      <c r="HC109" s="33" t="str">
        <f t="array" aca="1" ref="HC109" ca="1">IFERROR(_xlfn.STDEV.S(IF(('1. Database - raw'!GE$7:GG$494&gt;0)*('1. Database - raw'!$AD$7:$AD$494=$A109)*(INDIRECT($Q109,TRUE)=$O109),'1. Database - raw'!GE$7:GG$494)),"")</f>
        <v/>
      </c>
      <c r="HD109" s="15" t="str">
        <f t="array" aca="1" ref="HD109" ca="1">IFERROR(IF(COUNT(IF(('1. Database - raw'!GE$7:GG$494&gt;0)*('1. Database - raw'!$AD$7:$AD$494=$A109)*(INDIRECT($Q109,TRUE)=$O109),'1. Database - raw'!GE$7:GG$494))&gt;0,COUNT(IF(('1. Database - raw'!GE$7:GG$494&gt;0)*('1. Database - raw'!$AD$7:$AD$494=$A109)*(INDIRECT($Q109,TRUE)=$O109),'1. Database - raw'!GE$7:GG$494)),""),"")</f>
        <v/>
      </c>
      <c r="HE109" s="14" t="str">
        <f t="shared" ca="1" si="274"/>
        <v/>
      </c>
      <c r="HF109" s="19" t="str">
        <f t="shared" ca="1" si="275"/>
        <v/>
      </c>
      <c r="HG109" s="19" t="str">
        <f t="shared" ca="1" si="276"/>
        <v/>
      </c>
      <c r="HH109" s="19" t="str">
        <f t="array" aca="1" ref="HH109" ca="1">IFERROR(AVERAGE(IF(('1. Database - raw'!GK$7:GM$494&gt;0)*('1. Database - raw'!$AD$7:$AD$494=$A109)*(INDIRECT($Q109,TRUE)=$O109),'1. Database - raw'!GK$7:GM$494)),"")</f>
        <v/>
      </c>
      <c r="HI109" s="33" t="str">
        <f t="array" aca="1" ref="HI109" ca="1">IFERROR(_xlfn.STDEV.S(IF(('1. Database - raw'!GK$7:GM$494&gt;0)*('1. Database - raw'!$AD$7:$AD$494=$A109)*(INDIRECT($Q109,TRUE)=$O109),'1. Database - raw'!GK$7:GM$494)),"")</f>
        <v/>
      </c>
      <c r="HJ109" s="15" t="str">
        <f t="array" aca="1" ref="HJ109" ca="1">IFERROR(IF(COUNT(IF(('1. Database - raw'!GK$7:GM$494&gt;0)*('1. Database - raw'!$AD$7:$AD$494=$A109)*(INDIRECT($Q109,TRUE)=$O109),'1. Database - raw'!GK$7:GM$494))&gt;0,COUNT(IF(('1. Database - raw'!GK$7:GM$494&gt;0)*('1. Database - raw'!$AD$7:$AD$494=$A109)*(INDIRECT($Q109,TRUE)=$O109),'1. Database - raw'!GK$7:GM$494)),""),"")</f>
        <v/>
      </c>
      <c r="HK109" s="14" t="str">
        <f t="shared" ca="1" si="277"/>
        <v/>
      </c>
      <c r="HL109" s="19" t="str">
        <f t="shared" ca="1" si="278"/>
        <v/>
      </c>
      <c r="HM109" s="19" t="str">
        <f t="shared" ca="1" si="279"/>
        <v/>
      </c>
      <c r="HN109" s="19" t="str">
        <f t="array" aca="1" ref="HN109" ca="1">IFERROR(AVERAGE(IF(('1. Database - raw'!GQ$7:GS$494&gt;0)*('1. Database - raw'!$AD$7:$AD$494=$A109)*(INDIRECT($Q109,TRUE)=$O109),'1. Database - raw'!GQ$7:GS$494)),"")</f>
        <v/>
      </c>
      <c r="HO109" s="33" t="str">
        <f t="array" aca="1" ref="HO109" ca="1">IFERROR(_xlfn.STDEV.S(IF(('1. Database - raw'!GQ$7:GS$494&gt;0)*('1. Database - raw'!$AD$7:$AD$494=$A109)*(INDIRECT($Q109,TRUE)=$O109),'1. Database - raw'!GQ$7:GS$494)),"")</f>
        <v/>
      </c>
      <c r="HP109" s="15" t="str">
        <f t="array" aca="1" ref="HP109" ca="1">IFERROR(IF(COUNT(IF(('1. Database - raw'!GQ$7:GS$494&gt;0)*('1. Database - raw'!$AD$7:$AD$494=$A109)*(INDIRECT($Q109,TRUE)=$O109),'1. Database - raw'!GQ$7:GS$494))&gt;0,COUNT(IF(('1. Database - raw'!GQ$7:GS$494&gt;0)*('1. Database - raw'!$AD$7:$AD$494=$A109)*(INDIRECT($Q109,TRUE)=$O109),'1. Database - raw'!GQ$7:GS$494)),""),"")</f>
        <v/>
      </c>
      <c r="HQ109" s="14" t="str">
        <f t="shared" ca="1" si="280"/>
        <v/>
      </c>
      <c r="HR109" s="19" t="str">
        <f t="shared" ca="1" si="281"/>
        <v/>
      </c>
      <c r="HS109" s="19" t="str">
        <f t="shared" ca="1" si="282"/>
        <v/>
      </c>
      <c r="HT109" s="19" t="str">
        <f t="array" aca="1" ref="HT109" ca="1">IFERROR(AVERAGE(IF(('1. Database - raw'!GW$7:GY$494&gt;0)*('1. Database - raw'!$AD$7:$AD$494=$A109)*(INDIRECT($Q109,TRUE)=$O109),'1. Database - raw'!GW$7:GY$494)),"")</f>
        <v/>
      </c>
      <c r="HU109" s="33" t="str">
        <f t="array" aca="1" ref="HU109" ca="1">IFERROR(_xlfn.STDEV.S(IF(('1. Database - raw'!GW$7:GY$494&gt;0)*('1. Database - raw'!$AD$7:$AD$494=$A109)*(INDIRECT($Q109,TRUE)=$O109),'1. Database - raw'!GW$7:GY$494)),"")</f>
        <v/>
      </c>
      <c r="HV109" s="15" t="str">
        <f t="array" aca="1" ref="HV109" ca="1">IFERROR(IF(COUNT(IF(('1. Database - raw'!GW$7:GY$494&gt;0)*('1. Database - raw'!$AD$7:$AD$494=$A109)*(INDIRECT($Q109,TRUE)=$O109),'1. Database - raw'!GW$7:GY$494))&gt;0,COUNT(IF(('1. Database - raw'!GW$7:GY$494&gt;0)*('1. Database - raw'!$AD$7:$AD$494=$A109)*(INDIRECT($Q109,TRUE)=$O109),'1. Database - raw'!GW$7:GY$494)),""),"")</f>
        <v/>
      </c>
      <c r="HW109" s="14" t="str">
        <f t="shared" ca="1" si="283"/>
        <v/>
      </c>
      <c r="HX109" s="19" t="str">
        <f t="shared" ca="1" si="284"/>
        <v/>
      </c>
      <c r="HY109" s="19" t="str">
        <f t="shared" ca="1" si="285"/>
        <v/>
      </c>
      <c r="HZ109" s="19" t="str">
        <f t="array" aca="1" ref="HZ109" ca="1">IFERROR(AVERAGE(IF(('1. Database - raw'!HC$7:HE$494&gt;0)*('1. Database - raw'!$AD$7:$AD$494=$A109)*(INDIRECT($Q109,TRUE)=$O109),'1. Database - raw'!HC$7:HE$494)),"")</f>
        <v/>
      </c>
      <c r="IA109" s="33" t="str">
        <f t="array" aca="1" ref="IA109" ca="1">IFERROR(_xlfn.STDEV.S(IF(('1. Database - raw'!HC$7:HE$494&gt;0)*('1. Database - raw'!$AD$7:$AD$494=$A109)*(INDIRECT($Q109,TRUE)=$O109),'1. Database - raw'!HC$7:HE$494)),"")</f>
        <v/>
      </c>
      <c r="IB109" s="15" t="str">
        <f t="array" aca="1" ref="IB109" ca="1">IFERROR(IF(COUNT(IF(('1. Database - raw'!HC$7:HE$494&gt;0)*('1. Database - raw'!$AD$7:$AD$494=$A109)*(INDIRECT($Q109,TRUE)=$O109),'1. Database - raw'!HC$7:HE$494))&gt;0,COUNT(IF(('1. Database - raw'!HC$7:HE$494&gt;0)*('1. Database - raw'!$AD$7:$AD$494=$A109)*(INDIRECT($Q109,TRUE)=$O109),'1. Database - raw'!HC$7:HE$494)),""),"")</f>
        <v/>
      </c>
      <c r="IC109" s="14" t="str">
        <f t="shared" ca="1" si="286"/>
        <v/>
      </c>
      <c r="ID109" s="19" t="str">
        <f t="shared" ca="1" si="287"/>
        <v/>
      </c>
      <c r="IE109" s="19" t="str">
        <f t="shared" ca="1" si="288"/>
        <v/>
      </c>
      <c r="IF109" s="19" t="str">
        <f t="array" aca="1" ref="IF109" ca="1">IFERROR(AVERAGE(IF(('1. Database - raw'!HI$7:HK$494&gt;0)*('1. Database - raw'!$AD$7:$AD$494=$A109)*(INDIRECT($Q109,TRUE)=$O109),'1. Database - raw'!HI$7:HK$494)),"")</f>
        <v/>
      </c>
      <c r="IG109" s="33" t="str">
        <f t="array" aca="1" ref="IG109" ca="1">IFERROR(_xlfn.STDEV.S(IF(('1. Database - raw'!HI$7:HK$494&gt;0)*('1. Database - raw'!$AD$7:$AD$494=$A109)*(INDIRECT($Q109,TRUE)=$O109),'1. Database - raw'!HI$7:HK$494)),"")</f>
        <v/>
      </c>
      <c r="IH109" s="15" t="str">
        <f t="array" aca="1" ref="IH109" ca="1">IFERROR(IF(COUNT(IF(('1. Database - raw'!HI$7:HK$494&gt;0)*('1. Database - raw'!$AD$7:$AD$494=$A109)*(INDIRECT($Q109,TRUE)=$O109),'1. Database - raw'!HI$7:HK$494))&gt;0,COUNT(IF(('1. Database - raw'!HI$7:HK$494&gt;0)*('1. Database - raw'!$AD$7:$AD$494=$A109)*(INDIRECT($Q109,TRUE)=$O109),'1. Database - raw'!HI$7:HK$494)),""),"")</f>
        <v/>
      </c>
      <c r="II109" s="14" t="str">
        <f t="shared" ca="1" si="289"/>
        <v/>
      </c>
      <c r="IJ109" s="19" t="str">
        <f t="shared" ca="1" si="290"/>
        <v/>
      </c>
      <c r="IK109" s="19" t="str">
        <f t="shared" ca="1" si="291"/>
        <v/>
      </c>
      <c r="IL109" s="19" t="str">
        <f t="array" aca="1" ref="IL109" ca="1">IFERROR(AVERAGE(IF(('1. Database - raw'!HO$7:HQ$494&gt;0)*('1. Database - raw'!$AD$7:$AD$494=$A109)*(INDIRECT($Q109,TRUE)=$O109),'1. Database - raw'!HO$7:HQ$494)),"")</f>
        <v/>
      </c>
      <c r="IM109" s="33" t="str">
        <f t="array" aca="1" ref="IM109" ca="1">IFERROR(_xlfn.STDEV.S(IF(('1. Database - raw'!HO$7:HQ$494&gt;0)*('1. Database - raw'!$AD$7:$AD$494=$A109)*(INDIRECT($Q109,TRUE)=$O109),'1. Database - raw'!HO$7:HQ$494)),"")</f>
        <v/>
      </c>
      <c r="IN109" s="15" t="str">
        <f t="array" aca="1" ref="IN109" ca="1">IFERROR(IF(COUNT(IF(('1. Database - raw'!HO$7:HQ$494&gt;0)*('1. Database - raw'!$AD$7:$AD$494=$A109)*(INDIRECT($Q109,TRUE)=$O109),'1. Database - raw'!HO$7:HQ$494))&gt;0,COUNT(IF(('1. Database - raw'!HO$7:HQ$494&gt;0)*('1. Database - raw'!$AD$7:$AD$494=$A109)*(INDIRECT($Q109,TRUE)=$O109),'1. Database - raw'!HO$7:HQ$494)),""),"")</f>
        <v/>
      </c>
      <c r="IO109" s="14" t="str">
        <f t="shared" ca="1" si="292"/>
        <v/>
      </c>
      <c r="IP109" s="19" t="str">
        <f t="shared" ca="1" si="293"/>
        <v/>
      </c>
      <c r="IQ109" s="19" t="str">
        <f t="shared" ca="1" si="294"/>
        <v/>
      </c>
      <c r="IR109" s="19" t="str">
        <f t="array" aca="1" ref="IR109" ca="1">IFERROR(AVERAGE(IF(('1. Database - raw'!HU$7:HW$494&gt;0)*('1. Database - raw'!$AD$7:$AD$494=$A109)*(INDIRECT($Q109,TRUE)=$O109),'1. Database - raw'!HU$7:HW$494)),"")</f>
        <v/>
      </c>
      <c r="IS109" s="33" t="str">
        <f t="array" aca="1" ref="IS109" ca="1">IFERROR(_xlfn.STDEV.S(IF(('1. Database - raw'!HU$7:HW$494&gt;0)*('1. Database - raw'!$AD$7:$AD$494=$A109)*(INDIRECT($Q109,TRUE)=$O109),'1. Database - raw'!HU$7:HW$494)),"")</f>
        <v/>
      </c>
      <c r="IT109" s="15" t="str">
        <f t="array" aca="1" ref="IT109" ca="1">IFERROR(IF(COUNT(IF(('1. Database - raw'!HU$7:HW$494&gt;0)*('1. Database - raw'!$AD$7:$AD$494=$A109)*(INDIRECT($Q109,TRUE)=$O109),'1. Database - raw'!HU$7:HW$494))&gt;0,COUNT(IF(('1. Database - raw'!HU$7:HW$494&gt;0)*('1. Database - raw'!$AD$7:$AD$494=$A109)*(INDIRECT($Q109,TRUE)=$O109),'1. Database - raw'!HU$7:HW$494)),""),"")</f>
        <v/>
      </c>
      <c r="IU109" s="14" t="str">
        <f t="shared" ca="1" si="295"/>
        <v/>
      </c>
      <c r="IV109" s="19" t="str">
        <f t="shared" ca="1" si="296"/>
        <v/>
      </c>
      <c r="IW109" s="19" t="str">
        <f t="shared" ca="1" si="297"/>
        <v/>
      </c>
      <c r="IX109" s="19" t="str">
        <f t="array" aca="1" ref="IX109" ca="1">IFERROR(AVERAGE(IF(('1. Database - raw'!IA$7:IC$494&gt;0)*('1. Database - raw'!$AD$7:$AD$494=$A109)*(INDIRECT($Q109,TRUE)=$O109),'1. Database - raw'!IA$7:IC$494)),"")</f>
        <v/>
      </c>
      <c r="IY109" s="33" t="str">
        <f t="array" aca="1" ref="IY109" ca="1">IFERROR(_xlfn.STDEV.S(IF(('1. Database - raw'!IA$7:IC$494&gt;0)*('1. Database - raw'!$AD$7:$AD$494=$A109)*(INDIRECT($Q109,TRUE)=$O109),'1. Database - raw'!IA$7:IC$494)),"")</f>
        <v/>
      </c>
      <c r="IZ109" s="15" t="str">
        <f t="array" aca="1" ref="IZ109" ca="1">IFERROR(IF(COUNT(IF(('1. Database - raw'!IA$7:IC$494&gt;0)*('1. Database - raw'!$AD$7:$AD$494=$A109)*(INDIRECT($Q109,TRUE)=$O109),'1. Database - raw'!IA$7:IC$494))&gt;0,COUNT(IF(('1. Database - raw'!IA$7:IC$494&gt;0)*('1. Database - raw'!$AD$7:$AD$494=$A109)*(INDIRECT($Q109,TRUE)=$O109),'1. Database - raw'!IA$7:IC$494)),""),"")</f>
        <v/>
      </c>
      <c r="JA109" s="14" t="str">
        <f t="shared" ca="1" si="298"/>
        <v/>
      </c>
      <c r="JB109" s="19" t="str">
        <f t="shared" ca="1" si="299"/>
        <v/>
      </c>
      <c r="JC109" s="19" t="str">
        <f t="shared" ca="1" si="300"/>
        <v/>
      </c>
      <c r="JD109" s="19" t="str">
        <f t="array" aca="1" ref="JD109" ca="1">IFERROR(AVERAGE(IF(('1. Database - raw'!IG$7:II$494&gt;0)*('1. Database - raw'!$AD$7:$AD$494=$A109)*(INDIRECT($Q109,TRUE)=$O109),'1. Database - raw'!IG$7:II$494)),"")</f>
        <v/>
      </c>
      <c r="JE109" s="33" t="str">
        <f t="array" aca="1" ref="JE109" ca="1">IFERROR(_xlfn.STDEV.S(IF(('1. Database - raw'!IG$7:II$494&gt;0)*('1. Database - raw'!$AD$7:$AD$494=$A109)*(INDIRECT($Q109,TRUE)=$O109),'1. Database - raw'!IG$7:II$494)),"")</f>
        <v/>
      </c>
      <c r="JF109" s="15" t="str">
        <f t="array" aca="1" ref="JF109" ca="1">IFERROR(IF(COUNT(IF(('1. Database - raw'!IG$7:II$494&gt;0)*('1. Database - raw'!$AD$7:$AD$494=$A109)*(INDIRECT($Q109,TRUE)=$O109),'1. Database - raw'!IG$7:II$494))&gt;0,COUNT(IF(('1. Database - raw'!IG$7:II$494&gt;0)*('1. Database - raw'!$AD$7:$AD$494=$A109)*(INDIRECT($Q109,TRUE)=$O109),'1. Database - raw'!IG$7:II$494)),""),"")</f>
        <v/>
      </c>
      <c r="JG109" s="145" t="str">
        <f t="shared" ca="1" si="301"/>
        <v/>
      </c>
      <c r="JH109" s="146" t="str">
        <f t="shared" ca="1" si="302"/>
        <v/>
      </c>
      <c r="JI109" s="146" t="str">
        <f t="shared" ca="1" si="303"/>
        <v/>
      </c>
      <c r="JJ109" s="146" t="str">
        <f t="array" aca="1" ref="JJ109" ca="1">IFERROR(AVERAGE(IF(('1. Database - raw'!IM$7:IO$494&gt;0)*('1. Database - raw'!$AD$7:$AD$494=$A109)*(INDIRECT($Q109,TRUE)=$O109),'1. Database - raw'!IM$7:IO$494)),"")</f>
        <v/>
      </c>
      <c r="JK109" s="277" t="str">
        <f t="array" aca="1" ref="JK109" ca="1">IFERROR(_xlfn.STDEV.S(IF(('1. Database - raw'!IM$7:IO$494&gt;0)*('1. Database - raw'!$AD$7:$AD$494=$A109)*(INDIRECT($Q109,TRUE)=$O109),'1. Database - raw'!IM$7:IO$494)),"")</f>
        <v/>
      </c>
      <c r="JL109" s="15" t="str">
        <f t="array" aca="1" ref="JL109" ca="1">IFERROR(IF(COUNT(IF(('1. Database - raw'!IM$7:IO$494&gt;0)*('1. Database - raw'!$AD$7:$AD$494=$A109)*(INDIRECT($Q109,TRUE)=$O109),'1. Database - raw'!IM$7:IO$494))&gt;0,COUNT(IF(('1. Database - raw'!IM$7:IO$494&gt;0)*('1. Database - raw'!$AD$7:$AD$494=$A109)*(INDIRECT($Q109,TRUE)=$O109),'1. Database - raw'!IM$7:IO$494)),""),"")</f>
        <v/>
      </c>
      <c r="JM109" s="145" t="str">
        <f t="shared" ca="1" si="304"/>
        <v/>
      </c>
      <c r="JN109" s="146" t="str">
        <f t="shared" ca="1" si="305"/>
        <v/>
      </c>
      <c r="JO109" s="146" t="str">
        <f t="shared" ca="1" si="306"/>
        <v/>
      </c>
      <c r="JP109" s="146" t="str">
        <f t="array" aca="1" ref="JP109" ca="1">IFERROR(AVERAGE(IF(('1. Database - raw'!IS$7:IU$494&gt;0)*('1. Database - raw'!$AD$7:$AD$494=$A109)*(INDIRECT($Q109,TRUE)=$O109),'1. Database - raw'!IS$7:IU$494)),"")</f>
        <v/>
      </c>
      <c r="JQ109" s="277" t="str">
        <f t="array" aca="1" ref="JQ109" ca="1">IFERROR(_xlfn.STDEV.S(IF(('1. Database - raw'!IS$7:IU$494&gt;0)*('1. Database - raw'!$AD$7:$AD$494=$A109)*(INDIRECT($Q109,TRUE)=$O109),'1. Database - raw'!IS$7:IU$494)),"")</f>
        <v/>
      </c>
      <c r="JR109" s="15" t="str">
        <f t="array" aca="1" ref="JR109" ca="1">IFERROR(IF(COUNT(IF(('1. Database - raw'!IS$7:IU$494&gt;0)*('1. Database - raw'!$AD$7:$AD$494=$A109)*(INDIRECT($Q109,TRUE)=$O109),'1. Database - raw'!IS$7:IU$494))&gt;0,COUNT(IF(('1. Database - raw'!IS$7:IU$494&gt;0)*('1. Database - raw'!$AD$7:$AD$494=$A109)*(INDIRECT($Q109,TRUE)=$O109),'1. Database - raw'!IS$7:IU$494)),""),"")</f>
        <v/>
      </c>
      <c r="JS109" s="145" t="str">
        <f t="shared" ca="1" si="307"/>
        <v/>
      </c>
      <c r="JT109" s="146" t="str">
        <f t="shared" ca="1" si="308"/>
        <v/>
      </c>
      <c r="JU109" s="146" t="str">
        <f t="shared" ca="1" si="309"/>
        <v/>
      </c>
      <c r="JV109" s="146" t="str">
        <f t="array" aca="1" ref="JV109" ca="1">IFERROR(AVERAGE(IF(('1. Database - raw'!IY$7:JA$494&gt;0)*('1. Database - raw'!$AD$7:$AD$494=$A109)*(INDIRECT($Q109,TRUE)=$O109),'1. Database - raw'!IY$7:JA$494)),"")</f>
        <v/>
      </c>
      <c r="JW109" s="277" t="str">
        <f t="array" aca="1" ref="JW109" ca="1">IFERROR(_xlfn.STDEV.S(IF(('1. Database - raw'!IY$7:JA$494&gt;0)*('1. Database - raw'!$AD$7:$AD$494=$A109)*(INDIRECT($Q109,TRUE)=$O109),'1. Database - raw'!IY$7:JA$494)),"")</f>
        <v/>
      </c>
      <c r="JX109" s="15" t="str">
        <f t="array" aca="1" ref="JX109" ca="1">IFERROR(IF(COUNT(IF(('1. Database - raw'!IY$7:JA$494&gt;0)*('1. Database - raw'!$AD$7:$AD$494=$A109)*(INDIRECT($Q109,TRUE)=$O109),'1. Database - raw'!IY$7:JA$494))&gt;0,COUNT(IF(('1. Database - raw'!IY$7:JA$494&gt;0)*('1. Database - raw'!$AD$7:$AD$494=$A109)*(INDIRECT($Q109,TRUE)=$O109),'1. Database - raw'!IY$7:JA$494)),""),"")</f>
        <v/>
      </c>
      <c r="JY109" s="145" t="str">
        <f t="shared" ca="1" si="310"/>
        <v/>
      </c>
      <c r="JZ109" s="146" t="str">
        <f t="shared" ca="1" si="311"/>
        <v/>
      </c>
      <c r="KA109" s="146" t="str">
        <f t="shared" ca="1" si="312"/>
        <v/>
      </c>
      <c r="KB109" s="146" t="str">
        <f t="array" aca="1" ref="KB109" ca="1">IFERROR(AVERAGE(IF(('1. Database - raw'!JE$7:JG$494&gt;0)*('1. Database - raw'!$AD$7:$AD$494=$A109)*(INDIRECT($Q109,TRUE)=$O109),'1. Database - raw'!JE$7:JG$494)),"")</f>
        <v/>
      </c>
      <c r="KC109" s="277" t="str">
        <f t="array" aca="1" ref="KC109" ca="1">IFERROR(_xlfn.STDEV.S(IF(('1. Database - raw'!JE$7:JG$494&gt;0)*('1. Database - raw'!$AD$7:$AD$494=$A109)*(INDIRECT($Q109,TRUE)=$O109),'1. Database - raw'!JE$7:JG$494)),"")</f>
        <v/>
      </c>
      <c r="KD109" s="15" t="str">
        <f t="array" aca="1" ref="KD109" ca="1">IFERROR(IF(COUNT(IF(('1. Database - raw'!JE$7:JG$494&gt;0)*('1. Database - raw'!$AD$7:$AD$494=$A109)*(INDIRECT($Q109,TRUE)=$O109),'1. Database - raw'!JE$7:JG$494))&gt;0,COUNT(IF(('1. Database - raw'!JE$7:JG$494&gt;0)*('1. Database - raw'!$AD$7:$AD$494=$A109)*(INDIRECT($Q109,TRUE)=$O109),'1. Database - raw'!JE$7:JG$494)),""),"")</f>
        <v/>
      </c>
      <c r="KE109" s="145" t="str">
        <f t="shared" ca="1" si="313"/>
        <v/>
      </c>
      <c r="KF109" s="146" t="str">
        <f t="shared" ca="1" si="314"/>
        <v/>
      </c>
      <c r="KG109" s="146" t="str">
        <f t="shared" ca="1" si="315"/>
        <v/>
      </c>
      <c r="KH109" s="146" t="str">
        <f t="array" aca="1" ref="KH109" ca="1">IFERROR(AVERAGE(IF(('1. Database - raw'!JK$7:JM$494&gt;0)*('1. Database - raw'!$AD$7:$AD$494=$A109)*(INDIRECT($Q109,TRUE)=$O109),'1. Database - raw'!JK$7:JM$494)),"")</f>
        <v/>
      </c>
      <c r="KI109" s="277" t="str">
        <f t="array" aca="1" ref="KI109" ca="1">IFERROR(_xlfn.STDEV.S(IF(('1. Database - raw'!JK$7:JM$494&gt;0)*('1. Database - raw'!$AD$7:$AD$494=$A109)*(INDIRECT($Q109,TRUE)=$O109),'1. Database - raw'!JK$7:JM$494)),"")</f>
        <v/>
      </c>
      <c r="KJ109" s="15" t="str">
        <f t="array" aca="1" ref="KJ109" ca="1">IFERROR(IF(COUNT(IF(('1. Database - raw'!JK$7:JM$494&gt;0)*('1. Database - raw'!$AD$7:$AD$494=$A109)*(INDIRECT($Q109,TRUE)=$O109),'1. Database - raw'!JK$7:JM$494))&gt;0,COUNT(IF(('1. Database - raw'!JK$7:JM$494&gt;0)*('1. Database - raw'!$AD$7:$AD$494=$A109)*(INDIRECT($Q109,TRUE)=$O109),'1. Database - raw'!JK$7:JM$494)),""),"")</f>
        <v/>
      </c>
      <c r="KK109" s="145" t="str">
        <f t="shared" ca="1" si="316"/>
        <v/>
      </c>
      <c r="KL109" s="146" t="str">
        <f t="shared" ca="1" si="317"/>
        <v/>
      </c>
      <c r="KM109" s="146" t="str">
        <f t="shared" ca="1" si="318"/>
        <v/>
      </c>
      <c r="KN109" s="146" t="str">
        <f t="array" aca="1" ref="KN109" ca="1">IFERROR(AVERAGE(IF(('1. Database - raw'!JQ$7:JS$494&gt;0)*('1. Database - raw'!$AD$7:$AD$494=$A109)*(INDIRECT($Q109,TRUE)=$O109),'1. Database - raw'!JQ$7:JS$494)),"")</f>
        <v/>
      </c>
      <c r="KO109" s="277" t="str">
        <f t="array" aca="1" ref="KO109" ca="1">IFERROR(_xlfn.STDEV.S(IF(('1. Database - raw'!JQ$7:JS$494&gt;0)*('1. Database - raw'!$AD$7:$AD$494=$A109)*(INDIRECT($Q109,TRUE)=$O109),'1. Database - raw'!JQ$7:JS$494)),"")</f>
        <v/>
      </c>
      <c r="KP109" s="15" t="str">
        <f t="array" aca="1" ref="KP109" ca="1">IFERROR(IF(COUNT(IF(('1. Database - raw'!JQ$7:JS$494&gt;0)*('1. Database - raw'!$AD$7:$AD$494=$A109)*(INDIRECT($Q109,TRUE)=$O109),'1. Database - raw'!JQ$7:JS$494))&gt;0,COUNT(IF(('1. Database - raw'!JQ$7:JS$494&gt;0)*('1. Database - raw'!$AD$7:$AD$494=$A109)*(INDIRECT($Q109,TRUE)=$O109),'1. Database - raw'!JQ$7:JS$494)),""),"")</f>
        <v/>
      </c>
      <c r="KQ109" s="145" t="str">
        <f t="shared" ca="1" si="319"/>
        <v/>
      </c>
      <c r="KR109" s="146" t="str">
        <f t="shared" ca="1" si="320"/>
        <v/>
      </c>
      <c r="KS109" s="146" t="str">
        <f t="shared" ca="1" si="321"/>
        <v/>
      </c>
      <c r="KT109" s="146" t="str">
        <f t="array" aca="1" ref="KT109" ca="1">IFERROR(AVERAGE(IF(('1. Database - raw'!JW$7:JY$494&gt;0)*('1. Database - raw'!$AD$7:$AD$494=$A109)*(INDIRECT($Q109,TRUE)=$O109),'1. Database - raw'!JW$7:JY$494)),"")</f>
        <v/>
      </c>
      <c r="KU109" s="277" t="str">
        <f t="array" aca="1" ref="KU109" ca="1">IFERROR(_xlfn.STDEV.S(IF(('1. Database - raw'!JW$7:JY$494&gt;0)*('1. Database - raw'!$AD$7:$AD$494=$A109)*(INDIRECT($Q109,TRUE)=$O109),'1. Database - raw'!JW$7:JY$494)),"")</f>
        <v/>
      </c>
      <c r="KV109" s="15" t="str">
        <f t="array" aca="1" ref="KV109" ca="1">IFERROR(IF(COUNT(IF(('1. Database - raw'!JW$7:JY$494&gt;0)*('1. Database - raw'!$AD$7:$AD$494=$A109)*(INDIRECT($Q109,TRUE)=$O109),'1. Database - raw'!JW$7:JY$494))&gt;0,COUNT(IF(('1. Database - raw'!JW$7:JY$494&gt;0)*('1. Database - raw'!$AD$7:$AD$494=$A109)*(INDIRECT($Q109,TRUE)=$O109),'1. Database - raw'!JW$7:JY$494)),""),"")</f>
        <v/>
      </c>
      <c r="KW109" s="145" t="str">
        <f t="shared" ca="1" si="322"/>
        <v/>
      </c>
      <c r="KX109" s="146" t="str">
        <f t="shared" ca="1" si="323"/>
        <v/>
      </c>
      <c r="KY109" s="146" t="str">
        <f t="shared" ca="1" si="324"/>
        <v/>
      </c>
      <c r="KZ109" s="146" t="str">
        <f t="array" aca="1" ref="KZ109" ca="1">IFERROR(AVERAGE(IF(('1. Database - raw'!KC$7:KE$494&gt;0)*('1. Database - raw'!$AD$7:$AD$494=$A109)*(INDIRECT($Q109,TRUE)=$O109),'1. Database - raw'!KC$7:KE$494)),"")</f>
        <v/>
      </c>
      <c r="LA109" s="277" t="str">
        <f t="array" aca="1" ref="LA109" ca="1">IFERROR(_xlfn.STDEV.S(IF(('1. Database - raw'!KC$7:KE$494&gt;0)*('1. Database - raw'!$AD$7:$AD$494=$A109)*(INDIRECT($Q109,TRUE)=$O109),'1. Database - raw'!KC$7:KE$494)),"")</f>
        <v/>
      </c>
      <c r="LB109" s="15" t="str">
        <f t="array" aca="1" ref="LB109" ca="1">IFERROR(IF(COUNT(IF(('1. Database - raw'!KC$7:KE$494&gt;0)*('1. Database - raw'!$AD$7:$AD$494=$A109)*(INDIRECT($Q109,TRUE)=$O109),'1. Database - raw'!KC$7:KE$494))&gt;0,COUNT(IF(('1. Database - raw'!KC$7:KE$494&gt;0)*('1. Database - raw'!$AD$7:$AD$494=$A109)*(INDIRECT($Q109,TRUE)=$O109),'1. Database - raw'!KC$7:KE$494)),""),"")</f>
        <v/>
      </c>
      <c r="LC109" s="145" t="str">
        <f t="shared" ca="1" si="325"/>
        <v/>
      </c>
      <c r="LD109" s="146" t="str">
        <f t="shared" ca="1" si="326"/>
        <v/>
      </c>
      <c r="LE109" s="146" t="str">
        <f t="shared" ca="1" si="327"/>
        <v/>
      </c>
      <c r="LF109" s="146" t="str">
        <f t="array" aca="1" ref="LF109" ca="1">IFERROR(AVERAGE(IF(('1. Database - raw'!KI$7:KK$494&gt;0)*('1. Database - raw'!$AD$7:$AD$494=$A109)*(INDIRECT($Q109,TRUE)=$O109),'1. Database - raw'!KI$7:KK$494)),"")</f>
        <v/>
      </c>
      <c r="LG109" s="277" t="str">
        <f t="array" aca="1" ref="LG109" ca="1">IFERROR(_xlfn.STDEV.S(IF(('1. Database - raw'!KI$7:KK$494&gt;0)*('1. Database - raw'!$AD$7:$AD$494=$A109)*(INDIRECT($Q109,TRUE)=$O109),'1. Database - raw'!KI$7:KK$494)),"")</f>
        <v/>
      </c>
      <c r="LH109" s="15" t="str">
        <f t="array" aca="1" ref="LH109" ca="1">IFERROR(IF(COUNT(IF(('1. Database - raw'!KI$7:KK$494&gt;0)*('1. Database - raw'!$AD$7:$AD$494=$A109)*(INDIRECT($Q109,TRUE)=$O109),'1. Database - raw'!KI$7:KK$494))&gt;0,COUNT(IF(('1. Database - raw'!KI$7:KK$494&gt;0)*('1. Database - raw'!$AD$7:$AD$494=$A109)*(INDIRECT($Q109,TRUE)=$O109),'1. Database - raw'!KI$7:KK$494)),""),"")</f>
        <v/>
      </c>
      <c r="LI109" s="145" t="str">
        <f t="shared" ca="1" si="328"/>
        <v/>
      </c>
      <c r="LJ109" s="146" t="str">
        <f t="shared" ca="1" si="329"/>
        <v/>
      </c>
      <c r="LK109" s="146" t="str">
        <f t="shared" ca="1" si="330"/>
        <v/>
      </c>
      <c r="LL109" s="146" t="str">
        <f t="array" aca="1" ref="LL109" ca="1">IFERROR(AVERAGE(IF(('1. Database - raw'!KO$7:KQ$494&gt;0)*('1. Database - raw'!$AD$7:$AD$494=$A109)*(INDIRECT($Q109,TRUE)=$O109),'1. Database - raw'!KO$7:KQ$494)),"")</f>
        <v/>
      </c>
      <c r="LM109" s="277" t="str">
        <f t="array" aca="1" ref="LM109" ca="1">IFERROR(_xlfn.STDEV.S(IF(('1. Database - raw'!KO$7:KQ$494&gt;0)*('1. Database - raw'!$AD$7:$AD$494=$A109)*(INDIRECT($Q109,TRUE)=$O109),'1. Database - raw'!KO$7:KQ$494)),"")</f>
        <v/>
      </c>
      <c r="LN109" s="15" t="str">
        <f t="array" aca="1" ref="LN109" ca="1">IFERROR(IF(COUNT(IF(('1. Database - raw'!KO$7:KQ$494&gt;0)*('1. Database - raw'!$AD$7:$AD$494=$A109)*(INDIRECT($Q109,TRUE)=$O109),'1. Database - raw'!KO$7:KQ$494))&gt;0,COUNT(IF(('1. Database - raw'!KO$7:KQ$494&gt;0)*('1. Database - raw'!$AD$7:$AD$494=$A109)*(INDIRECT($Q109,TRUE)=$O109),'1. Database - raw'!KO$7:KQ$494)),""),"")</f>
        <v/>
      </c>
      <c r="LO109" s="145" t="str">
        <f t="shared" ca="1" si="331"/>
        <v/>
      </c>
      <c r="LP109" s="146" t="str">
        <f t="shared" ca="1" si="332"/>
        <v/>
      </c>
      <c r="LQ109" s="146" t="str">
        <f t="shared" ca="1" si="333"/>
        <v/>
      </c>
      <c r="LR109" s="146" t="str">
        <f t="array" aca="1" ref="LR109" ca="1">IFERROR(AVERAGE(IF(('1. Database - raw'!KU$7:KW$494&gt;0)*('1. Database - raw'!$AD$7:$AD$494=$A109)*(INDIRECT($Q109,TRUE)=$O109),'1. Database - raw'!KU$7:KW$494)),"")</f>
        <v/>
      </c>
      <c r="LS109" s="277" t="str">
        <f t="array" aca="1" ref="LS109" ca="1">IFERROR(_xlfn.STDEV.S(IF(('1. Database - raw'!KU$7:KW$494&gt;0)*('1. Database - raw'!$AD$7:$AD$494=$A109)*(INDIRECT($Q109,TRUE)=$O109),'1. Database - raw'!KU$7:KW$494)),"")</f>
        <v/>
      </c>
      <c r="LT109" s="15" t="str">
        <f t="array" aca="1" ref="LT109" ca="1">IFERROR(IF(COUNT(IF(('1. Database - raw'!KU$7:KW$494&gt;0)*('1. Database - raw'!$AD$7:$AD$494=$A109)*(INDIRECT($Q109,TRUE)=$O109),'1. Database - raw'!KU$7:KW$494))&gt;0,COUNT(IF(('1. Database - raw'!KU$7:KW$494&gt;0)*('1. Database - raw'!$AD$7:$AD$494=$A109)*(INDIRECT($Q109,TRUE)=$O109),'1. Database - raw'!KU$7:KW$494)),""),"")</f>
        <v/>
      </c>
      <c r="LU109" s="145" t="str">
        <f t="shared" ca="1" si="334"/>
        <v/>
      </c>
      <c r="LV109" s="146" t="str">
        <f t="shared" ca="1" si="335"/>
        <v/>
      </c>
      <c r="LW109" s="146" t="str">
        <f t="shared" ca="1" si="336"/>
        <v/>
      </c>
      <c r="LX109" s="146" t="str">
        <f t="array" aca="1" ref="LX109" ca="1">IFERROR(AVERAGE(IF(('1. Database - raw'!LA$7:LC$494&gt;0)*('1. Database - raw'!$AD$7:$AD$494=$A109)*(INDIRECT($Q109,TRUE)=$O109),'1. Database - raw'!LA$7:LC$494)),"")</f>
        <v/>
      </c>
      <c r="LY109" s="277" t="str">
        <f t="array" aca="1" ref="LY109" ca="1">IFERROR(_xlfn.STDEV.S(IF(('1. Database - raw'!LA$7:LC$494&gt;0)*('1. Database - raw'!$AD$7:$AD$494=$A109)*(INDIRECT($Q109,TRUE)=$O109),'1. Database - raw'!LA$7:LC$494)),"")</f>
        <v/>
      </c>
      <c r="LZ109" s="15" t="str">
        <f t="array" aca="1" ref="LZ109" ca="1">IFERROR(IF(COUNT(IF(('1. Database - raw'!LA$7:LC$494&gt;0)*('1. Database - raw'!$AD$7:$AD$494=$A109)*(INDIRECT($Q109,TRUE)=$O109),'1. Database - raw'!LA$7:LC$494))&gt;0,COUNT(IF(('1. Database - raw'!LA$7:LC$494&gt;0)*('1. Database - raw'!$AD$7:$AD$494=$A109)*(INDIRECT($Q109,TRUE)=$O109),'1. Database - raw'!LA$7:LC$494)),""),"")</f>
        <v/>
      </c>
      <c r="MA109" s="145" t="str">
        <f t="shared" ca="1" si="337"/>
        <v/>
      </c>
      <c r="MB109" s="146" t="str">
        <f t="shared" ca="1" si="338"/>
        <v/>
      </c>
      <c r="MC109" s="146" t="str">
        <f t="shared" ca="1" si="339"/>
        <v/>
      </c>
      <c r="MD109" s="146" t="str">
        <f t="array" aca="1" ref="MD109" ca="1">IFERROR(AVERAGE(IF(('1. Database - raw'!LG$7:LI$494&gt;0)*('1. Database - raw'!$AD$7:$AD$494=$A109)*(INDIRECT($Q109,TRUE)=$O109),'1. Database - raw'!LG$7:LI$494)),"")</f>
        <v/>
      </c>
      <c r="ME109" s="277" t="str">
        <f t="array" aca="1" ref="ME109" ca="1">IFERROR(_xlfn.STDEV.S(IF(('1. Database - raw'!LG$7:LI$494&gt;0)*('1. Database - raw'!$AD$7:$AD$494=$A109)*(INDIRECT($Q109,TRUE)=$O109),'1. Database - raw'!LG$7:LI$494)),"")</f>
        <v/>
      </c>
      <c r="MF109" s="15" t="str">
        <f t="array" aca="1" ref="MF109" ca="1">IFERROR(IF(COUNT(IF(('1. Database - raw'!LG$7:LI$494&gt;0)*('1. Database - raw'!$AD$7:$AD$494=$A109)*(INDIRECT($Q109,TRUE)=$O109),'1. Database - raw'!LG$7:LI$494))&gt;0,COUNT(IF(('1. Database - raw'!LG$7:LI$494&gt;0)*('1. Database - raw'!$AD$7:$AD$494=$A109)*(INDIRECT($Q109,TRUE)=$O109),'1. Database - raw'!LG$7:LI$494)),""),"")</f>
        <v/>
      </c>
      <c r="MG109" s="145" t="str">
        <f t="shared" ca="1" si="340"/>
        <v/>
      </c>
      <c r="MH109" s="146" t="str">
        <f t="shared" ca="1" si="341"/>
        <v/>
      </c>
      <c r="MI109" s="146" t="str">
        <f t="shared" ca="1" si="342"/>
        <v/>
      </c>
      <c r="MJ109" s="146" t="str">
        <f t="array" aca="1" ref="MJ109" ca="1">IFERROR(AVERAGE(IF(('1. Database - raw'!LM$7:LO$494&gt;0)*('1. Database - raw'!$AD$7:$AD$494=$A109)*(INDIRECT($Q109,TRUE)=$O109),'1. Database - raw'!LM$7:LO$494)),"")</f>
        <v/>
      </c>
      <c r="MK109" s="277" t="str">
        <f t="array" aca="1" ref="MK109" ca="1">IFERROR(_xlfn.STDEV.S(IF(('1. Database - raw'!LM$7:LO$494&gt;0)*('1. Database - raw'!$AD$7:$AD$494=$A109)*(INDIRECT($Q109,TRUE)=$O109),'1. Database - raw'!LM$7:LO$494)),"")</f>
        <v/>
      </c>
      <c r="ML109" s="15" t="str">
        <f t="array" aca="1" ref="ML109" ca="1">IFERROR(IF(COUNT(IF(('1. Database - raw'!LM$7:LO$494&gt;0)*('1. Database - raw'!$AD$7:$AD$494=$A109)*(INDIRECT($Q109,TRUE)=$O109),'1. Database - raw'!LM$7:LO$494))&gt;0,COUNT(IF(('1. Database - raw'!LM$7:LO$494&gt;0)*('1. Database - raw'!$AD$7:$AD$494=$A109)*(INDIRECT($Q109,TRUE)=$O109),'1. Database - raw'!LM$7:LO$494)),""),"")</f>
        <v/>
      </c>
      <c r="MM109" s="145" t="str">
        <f t="shared" ca="1" si="343"/>
        <v/>
      </c>
      <c r="MN109" s="146" t="str">
        <f t="shared" ca="1" si="344"/>
        <v/>
      </c>
      <c r="MO109" s="146" t="str">
        <f t="shared" ca="1" si="345"/>
        <v/>
      </c>
      <c r="MP109" s="146" t="str">
        <f t="array" aca="1" ref="MP109" ca="1">IFERROR(AVERAGE(IF(('1. Database - raw'!LS$7:LU$494&gt;0)*('1. Database - raw'!$AD$7:$AD$494=$A109)*(INDIRECT($Q109,TRUE)=$O109),'1. Database - raw'!LS$7:LU$494)),"")</f>
        <v/>
      </c>
      <c r="MQ109" s="277" t="str">
        <f t="array" aca="1" ref="MQ109" ca="1">IFERROR(_xlfn.STDEV.S(IF(('1. Database - raw'!LS$7:LU$494&gt;0)*('1. Database - raw'!$AD$7:$AD$494=$A109)*(INDIRECT($Q109,TRUE)=$O109),'1. Database - raw'!LS$7:LU$494)),"")</f>
        <v/>
      </c>
      <c r="MR109" s="15" t="str">
        <f t="array" aca="1" ref="MR109" ca="1">IFERROR(IF(COUNT(IF(('1. Database - raw'!LS$7:LU$494&gt;0)*('1. Database - raw'!$AD$7:$AD$494=$A109)*(INDIRECT($Q109,TRUE)=$O109),'1. Database - raw'!LS$7:LU$494))&gt;0,COUNT(IF(('1. Database - raw'!LS$7:LU$494&gt;0)*('1. Database - raw'!$AD$7:$AD$494=$A109)*(INDIRECT($Q109,TRUE)=$O109),'1. Database - raw'!LS$7:LU$494)),""),"")</f>
        <v/>
      </c>
      <c r="MS109" s="145" t="str">
        <f t="shared" ca="1" si="346"/>
        <v/>
      </c>
      <c r="MT109" s="146" t="str">
        <f t="shared" ca="1" si="347"/>
        <v/>
      </c>
      <c r="MU109" s="146" t="str">
        <f t="shared" ca="1" si="348"/>
        <v/>
      </c>
      <c r="MV109" s="146" t="str">
        <f t="array" aca="1" ref="MV109" ca="1">IFERROR(AVERAGE(IF(('1. Database - raw'!LY$7:MA$494&gt;0)*('1. Database - raw'!$AD$7:$AD$494=$A109)*(INDIRECT($Q109,TRUE)=$O109),'1. Database - raw'!LY$7:MA$494)),"")</f>
        <v/>
      </c>
      <c r="MW109" s="277" t="str">
        <f t="array" aca="1" ref="MW109" ca="1">IFERROR(_xlfn.STDEV.S(IF(('1. Database - raw'!LY$7:MA$494&gt;0)*('1. Database - raw'!$AD$7:$AD$494=$A109)*(INDIRECT($Q109,TRUE)=$O109),'1. Database - raw'!LY$7:MA$494)),"")</f>
        <v/>
      </c>
      <c r="MX109" s="15" t="str">
        <f t="array" aca="1" ref="MX109" ca="1">IFERROR(IF(COUNT(IF(('1. Database - raw'!LY$7:MA$494&gt;0)*('1. Database - raw'!$AD$7:$AD$494=$A109)*(INDIRECT($Q109,TRUE)=$O109),'1. Database - raw'!LY$7:MA$494))&gt;0,COUNT(IF(('1. Database - raw'!LY$7:MA$494&gt;0)*('1. Database - raw'!$AD$7:$AD$494=$A109)*(INDIRECT($Q109,TRUE)=$O109),'1. Database - raw'!LY$7:MA$494)),""),"")</f>
        <v/>
      </c>
      <c r="MY109" s="145" t="str">
        <f t="shared" ca="1" si="349"/>
        <v/>
      </c>
      <c r="MZ109" s="146" t="str">
        <f t="shared" ca="1" si="350"/>
        <v/>
      </c>
      <c r="NA109" s="146" t="str">
        <f t="shared" ca="1" si="351"/>
        <v/>
      </c>
      <c r="NB109" s="146" t="str">
        <f t="array" aca="1" ref="NB109" ca="1">IFERROR(AVERAGE(IF(('1. Database - raw'!ME$7:MG$494&gt;0)*('1. Database - raw'!$AD$7:$AD$494=$A109)*(INDIRECT($Q109,TRUE)=$O109),'1. Database - raw'!ME$7:MG$494)),"")</f>
        <v/>
      </c>
      <c r="NC109" s="277" t="str">
        <f t="array" aca="1" ref="NC109" ca="1">IFERROR(_xlfn.STDEV.S(IF(('1. Database - raw'!ME$7:MG$494&gt;0)*('1. Database - raw'!$AD$7:$AD$494=$A109)*(INDIRECT($Q109,TRUE)=$O109),'1. Database - raw'!ME$7:MG$494)),"")</f>
        <v/>
      </c>
      <c r="ND109" s="15" t="str">
        <f t="array" aca="1" ref="ND109" ca="1">IFERROR(IF(COUNT(IF(('1. Database - raw'!ME$7:MG$494&gt;0)*('1. Database - raw'!$AD$7:$AD$494=$A109)*(INDIRECT($Q109,TRUE)=$O109),'1. Database - raw'!ME$7:MG$494))&gt;0,COUNT(IF(('1. Database - raw'!ME$7:MG$494&gt;0)*('1. Database - raw'!$AD$7:$AD$494=$A109)*(INDIRECT($Q109,TRUE)=$O109),'1. Database - raw'!ME$7:MG$494)),""),"")</f>
        <v/>
      </c>
      <c r="NE109" s="145" t="str">
        <f t="shared" ca="1" si="352"/>
        <v/>
      </c>
      <c r="NF109" s="146" t="str">
        <f t="shared" ca="1" si="353"/>
        <v/>
      </c>
      <c r="NG109" s="146" t="str">
        <f t="shared" ca="1" si="354"/>
        <v/>
      </c>
      <c r="NH109" s="146" t="str">
        <f t="array" aca="1" ref="NH109" ca="1">IFERROR(AVERAGE(IF(('1. Database - raw'!MK$7:MM$494&gt;0)*('1. Database - raw'!$AD$7:$AD$494=$A109)*(INDIRECT($Q109,TRUE)=$O109),'1. Database - raw'!MK$7:MM$494)),"")</f>
        <v/>
      </c>
      <c r="NI109" s="277" t="str">
        <f t="array" aca="1" ref="NI109" ca="1">IFERROR(_xlfn.STDEV.S(IF(('1. Database - raw'!MK$7:MM$494&gt;0)*('1. Database - raw'!$AD$7:$AD$494=$A109)*(INDIRECT($Q109,TRUE)=$O109),'1. Database - raw'!MK$7:MM$494)),"")</f>
        <v/>
      </c>
      <c r="NJ109" s="15" t="str">
        <f t="array" aca="1" ref="NJ109" ca="1">IFERROR(IF(COUNT(IF(('1. Database - raw'!MK$7:MM$494&gt;0)*('1. Database - raw'!$AD$7:$AD$494=$A109)*(INDIRECT($Q109,TRUE)=$O109),'1. Database - raw'!MK$7:MM$494))&gt;0,COUNT(IF(('1. Database - raw'!MK$7:MM$494&gt;0)*('1. Database - raw'!$AD$7:$AD$494=$A109)*(INDIRECT($Q109,TRUE)=$O109),'1. Database - raw'!MK$7:MM$494)),""),"")</f>
        <v/>
      </c>
      <c r="NK109" s="145">
        <f t="shared" ca="1" si="355"/>
        <v>2.0073083563422656</v>
      </c>
      <c r="NL109" s="146">
        <f t="shared" ca="1" si="356"/>
        <v>2.0076356183181416</v>
      </c>
      <c r="NM109" s="146">
        <f t="shared" ca="1" si="357"/>
        <v>2.0074719806613435</v>
      </c>
      <c r="NN109" s="146">
        <f t="array" aca="1" ref="NN109" ca="1">IFERROR(AVERAGE(IF(('1. Database - raw'!MQ$7:MS$494&gt;0)*('1. Database - raw'!$AD$7:$AD$494=$A109)*(INDIRECT($Q109,TRUE)=$O109),'1. Database - raw'!MQ$7:MS$494)),"")</f>
        <v>2.0075000000000003</v>
      </c>
      <c r="NO109" s="277">
        <f t="array" aca="1" ref="NO109" ca="1">IFERROR(_xlfn.STDEV.S(IF(('1. Database - raw'!MQ$7:MS$494&gt;0)*('1. Database - raw'!$AD$7:$AD$494=$A109)*(INDIRECT($Q109,TRUE)=$O109),'1. Database - raw'!MQ$7:MS$494)),"")</f>
        <v>1.06066017177983E-2</v>
      </c>
      <c r="NP109" s="15">
        <f t="array" aca="1" ref="NP109" ca="1">IFERROR(IF(COUNT(IF(('1. Database - raw'!MQ$7:MS$494&gt;0)*('1. Database - raw'!$AD$7:$AD$494=$A109)*(INDIRECT($Q109,TRUE)=$O109),'1. Database - raw'!MQ$7:MS$494))&gt;0,COUNT(IF(('1. Database - raw'!MQ$7:MS$494&gt;0)*('1. Database - raw'!$AD$7:$AD$494=$A109)*(INDIRECT($Q109,TRUE)=$O109),'1. Database - raw'!MQ$7:MS$494)),""),"")</f>
        <v>2</v>
      </c>
      <c r="NQ109" s="145">
        <f t="shared" ca="1" si="358"/>
        <v>1.4917610024216226</v>
      </c>
      <c r="NR109" s="146">
        <f t="shared" ca="1" si="359"/>
        <v>1.99962291302148</v>
      </c>
      <c r="NS109" s="146">
        <f t="shared" ca="1" si="360"/>
        <v>1.7271246281592327</v>
      </c>
      <c r="NT109" s="146">
        <f t="array" aca="1" ref="NT109" ca="1">IFERROR(AVERAGE(IF(('1. Database - raw'!MW$7:MY$494&gt;0)*('1. Database - raw'!$AD$7:$AD$494=$A109)*(INDIRECT($Q109,TRUE)=$O109),'1. Database - raw'!MW$7:MY$494)),"")</f>
        <v>1.7874999999999999</v>
      </c>
      <c r="NU109" s="277">
        <f t="array" aca="1" ref="NU109" ca="1">IFERROR(_xlfn.STDEV.S(IF(('1. Database - raw'!MW$7:MY$494&gt;0)*('1. Database - raw'!$AD$7:$AD$494=$A109)*(INDIRECT($Q109,TRUE)=$O109),'1. Database - raw'!MW$7:MY$494)),"")</f>
        <v>0.47675115801292733</v>
      </c>
      <c r="NV109" s="15">
        <f t="array" aca="1" ref="NV109" ca="1">IFERROR(IF(COUNT(IF(('1. Database - raw'!MW$7:MY$494&gt;0)*('1. Database - raw'!$AD$7:$AD$494=$A109)*(INDIRECT($Q109,TRUE)=$O109),'1. Database - raw'!MW$7:MY$494))&gt;0,COUNT(IF(('1. Database - raw'!MW$7:MY$494&gt;0)*('1. Database - raw'!$AD$7:$AD$494=$A109)*(INDIRECT($Q109,TRUE)=$O109),'1. Database - raw'!MW$7:MY$494)),""),"")</f>
        <v>4</v>
      </c>
      <c r="NW109" s="145" t="str">
        <f t="shared" ca="1" si="361"/>
        <v/>
      </c>
      <c r="NX109" s="146" t="str">
        <f t="shared" ca="1" si="362"/>
        <v/>
      </c>
      <c r="NY109" s="146" t="str">
        <f t="shared" ca="1" si="363"/>
        <v/>
      </c>
      <c r="NZ109" s="146">
        <f t="array" aca="1" ref="NZ109" ca="1">IFERROR(AVERAGE(IF(('1. Database - raw'!NC$7:NE$494&gt;0)*('1. Database - raw'!$AD$7:$AD$494=$A109)*(INDIRECT($Q109,TRUE)=$O109),'1. Database - raw'!NC$7:NE$494)),"")</f>
        <v>1.3</v>
      </c>
      <c r="OA109" s="277" t="str">
        <f t="array" aca="1" ref="OA109" ca="1">IFERROR(_xlfn.STDEV.S(IF(('1. Database - raw'!NC$7:NE$494&gt;0)*('1. Database - raw'!$AD$7:$AD$494=$A109)*(INDIRECT($Q109,TRUE)=$O109),'1. Database - raw'!NC$7:NE$494)),"")</f>
        <v/>
      </c>
      <c r="OB109" s="15">
        <f t="array" aca="1" ref="OB109" ca="1">IFERROR(IF(COUNT(IF(('1. Database - raw'!NC$7:NE$494&gt;0)*('1. Database - raw'!$AD$7:$AD$494=$A109)*(INDIRECT($Q109,TRUE)=$O109),'1. Database - raw'!NC$7:NE$494))&gt;0,COUNT(IF(('1. Database - raw'!NC$7:NE$494&gt;0)*('1. Database - raw'!$AD$7:$AD$494=$A109)*(INDIRECT($Q109,TRUE)=$O109),'1. Database - raw'!NC$7:NE$494)),""),"")</f>
        <v>1</v>
      </c>
      <c r="OC109" s="145" t="str">
        <f t="shared" ca="1" si="364"/>
        <v/>
      </c>
      <c r="OD109" s="146" t="str">
        <f t="shared" ca="1" si="365"/>
        <v/>
      </c>
      <c r="OE109" s="146" t="str">
        <f t="shared" ca="1" si="366"/>
        <v/>
      </c>
      <c r="OF109" s="146">
        <f t="array" aca="1" ref="OF109" ca="1">IFERROR(AVERAGE(IF(('1. Database - raw'!NI$7:NK$494&gt;0)*('1. Database - raw'!$AD$7:$AD$494=$A109)*(INDIRECT($Q109,TRUE)=$O109),'1. Database - raw'!NI$7:NK$494)),"")</f>
        <v>0.09</v>
      </c>
      <c r="OG109" s="277" t="str">
        <f t="array" aca="1" ref="OG109" ca="1">IFERROR(_xlfn.STDEV.S(IF(('1. Database - raw'!NI$7:NK$494&gt;0)*('1. Database - raw'!$AD$7:$AD$494=$A109)*(INDIRECT($Q109,TRUE)=$O109),'1. Database - raw'!NI$7:NK$494)),"")</f>
        <v/>
      </c>
      <c r="OH109" s="15">
        <f t="array" aca="1" ref="OH109" ca="1">IFERROR(IF(COUNT(IF(('1. Database - raw'!NI$7:NK$494&gt;0)*('1. Database - raw'!$AD$7:$AD$494=$A109)*(INDIRECT($Q109,TRUE)=$O109),'1. Database - raw'!NI$7:NK$494))&gt;0,COUNT(IF(('1. Database - raw'!NI$7:NK$494&gt;0)*('1. Database - raw'!$AD$7:$AD$494=$A109)*(INDIRECT($Q109,TRUE)=$O109),'1. Database - raw'!NI$7:NK$494)),""),"")</f>
        <v>1</v>
      </c>
    </row>
    <row r="110" spans="1:398" s="522" customFormat="1" x14ac:dyDescent="0.25">
      <c r="A110" s="497" t="s">
        <v>553</v>
      </c>
      <c r="B110" s="1331" t="s">
        <v>807</v>
      </c>
      <c r="C110" s="498"/>
      <c r="D110" s="499"/>
      <c r="E110" s="499"/>
      <c r="F110" s="500"/>
      <c r="G110" s="500"/>
      <c r="H110" s="500"/>
      <c r="I110" s="500"/>
      <c r="J110" s="500"/>
      <c r="K110" s="500"/>
      <c r="L110" s="500" t="s">
        <v>636</v>
      </c>
      <c r="M110" s="500"/>
      <c r="N110" s="501"/>
      <c r="O110" s="496" t="str">
        <f t="array" ref="O110">INDEX(A110:N110,IF(MIN(IF(C110:N110&lt;&gt;"",COLUMN(C110:N110)))&gt;0,MIN(IF(C110:N110&lt;&gt;"",COLUMN(C110:N110))),""))</f>
        <v>In house</v>
      </c>
      <c r="P110" s="502">
        <f t="shared" si="383"/>
        <v>10</v>
      </c>
      <c r="Q110" s="503" t="str">
        <f ca="1">"'" &amp; $S$4 &amp; "'!" &amp; ADDRESS(ROW('1. Database - raw'!$A$7),MATCH($C$2,'1. Database - raw'!$6:$6,0)+MATCH(O110,$C110:$N110,0)-1,1) &amp; ":" &amp; ADDRESS(LOOKUP(2,1/('1. Database - raw'!A:A&lt;&gt;""),ROW('1. Database - raw'!A:A)),MATCH($C$2,'1. Database - raw'!$6:$6,0)+MATCH(O110,$C110:$N110,0)-1,1)</f>
        <v>'1. Database - raw'!$AN$7:$AN$494</v>
      </c>
      <c r="R110" s="504"/>
      <c r="S110" s="505"/>
      <c r="T110" s="506">
        <f t="shared" ca="1" si="400"/>
        <v>1.1424240629304028</v>
      </c>
      <c r="U110" s="463">
        <f t="shared" ca="1" si="400"/>
        <v>1.1542917525964824</v>
      </c>
      <c r="V110" s="463">
        <f t="shared" ca="1" si="400"/>
        <v>0.99668588173235306</v>
      </c>
      <c r="W110" s="463">
        <f t="shared" ca="1" si="400"/>
        <v>1.1429503469937736</v>
      </c>
      <c r="X110" s="463">
        <f t="shared" ca="1" si="400"/>
        <v>1.0676517490075081</v>
      </c>
      <c r="Y110" s="463">
        <f t="shared" ca="1" si="400"/>
        <v>1.0698862297603313</v>
      </c>
      <c r="Z110" s="463">
        <f t="shared" ca="1" si="400"/>
        <v>0.99354655692061156</v>
      </c>
      <c r="AA110" s="463">
        <f t="shared" ca="1" si="400"/>
        <v>1</v>
      </c>
      <c r="AB110" s="463" t="str">
        <f t="shared" ca="1" si="400"/>
        <v/>
      </c>
      <c r="AC110" s="463">
        <f t="shared" ca="1" si="400"/>
        <v>1.1685716894803442</v>
      </c>
      <c r="AD110" s="463" t="str">
        <f t="shared" ca="1" si="401"/>
        <v/>
      </c>
      <c r="AE110" s="463" t="str">
        <f t="shared" ca="1" si="401"/>
        <v/>
      </c>
      <c r="AF110" s="463">
        <f t="shared" ca="1" si="401"/>
        <v>1.0419580498411818</v>
      </c>
      <c r="AG110" s="463">
        <f t="shared" ca="1" si="401"/>
        <v>1.0372255879371224</v>
      </c>
      <c r="AH110" s="463">
        <f t="shared" ca="1" si="401"/>
        <v>1</v>
      </c>
      <c r="AI110" s="463" t="str">
        <f t="shared" ca="1" si="401"/>
        <v/>
      </c>
      <c r="AJ110" s="463">
        <f t="shared" ca="1" si="401"/>
        <v>0.99921984829359967</v>
      </c>
      <c r="AK110" s="463">
        <f t="shared" ca="1" si="401"/>
        <v>1.015581894862583</v>
      </c>
      <c r="AL110" s="463">
        <f t="shared" ca="1" si="401"/>
        <v>0.96640512533199663</v>
      </c>
      <c r="AM110" s="507">
        <f ca="1">IFERROR(IF(INDIRECT(ADDRESS(ROW(110:110),MATCH(AM$2,$BQ$2:$OH$2,0)+COLUMN($BQ:$BQ)+4,4,1),TRUE)&gt;=10,INDIRECT(ADDRESS(ROW(110:110),MATCH(AM$2,$BQ$2:$OH$2,0)+COLUMN($BQ:$BQ)+1,4,1),TRUE)/INDIRECT(ADDRESS(ROW($5:$5),MATCH(AM$2,$BQ$2:$OH$2,0)+COLUMN($BQ:$BQ)+1,2,1),TRUE),""),"")</f>
        <v>0.90321939809056284</v>
      </c>
      <c r="AN110" s="508"/>
      <c r="AO110" s="508"/>
      <c r="AP110" s="508"/>
      <c r="AQ110" s="508"/>
      <c r="AR110" s="508"/>
      <c r="AS110" s="508"/>
      <c r="AT110" s="508"/>
      <c r="AU110" s="508"/>
      <c r="AV110" s="508"/>
      <c r="AW110" s="508"/>
      <c r="AX110" s="508"/>
      <c r="AY110" s="508"/>
      <c r="AZ110" s="508"/>
      <c r="BA110" s="508"/>
      <c r="BB110" s="508"/>
      <c r="BC110" s="508"/>
      <c r="BD110" s="509"/>
      <c r="BE110" s="509"/>
      <c r="BF110" s="509"/>
      <c r="BG110" s="509"/>
      <c r="BH110" s="510"/>
      <c r="BI110" s="479">
        <f t="shared" ca="1" si="367"/>
        <v>1.1483579077634425</v>
      </c>
      <c r="BJ110" s="482">
        <f ca="1">IFERROR(CF110/$CF$5,"")</f>
        <v>0.99788477457237379</v>
      </c>
      <c r="BK110" s="565"/>
      <c r="BL110" s="565"/>
      <c r="BM110" s="565"/>
      <c r="BN110" s="577">
        <v>1</v>
      </c>
      <c r="BO110" s="511"/>
      <c r="BP110" s="496" t="str">
        <f t="shared" si="396"/>
        <v>In house</v>
      </c>
      <c r="BQ110" s="512">
        <f ca="1">IFERROR(EXP(LN(BT110^2/(SQRT(BU110^2+BT110^2)))-LN(1+BU110^2/BT110^2)*_xlfn.T.INV($S$6,BV110)),"")</f>
        <v>68.117205015076252</v>
      </c>
      <c r="BR110" s="513">
        <f ca="1">IFERROR(EXP(LN(BT110^2/(SQRT(BU110^2+BT110^2)))+LN(1+BU110^2/BT110^2)*_xlfn.T.INV($S$6,BV110)),"")</f>
        <v>152.21699349963515</v>
      </c>
      <c r="BS110" s="513">
        <f ca="1">IFERROR(EXP(LN(BT110^2/(SQRT(BU110^2+BT110^2)))),"")</f>
        <v>101.82630383645071</v>
      </c>
      <c r="BT110" s="513">
        <f t="array" aca="1" ref="BT110" ca="1">IFERROR(AVERAGE(IF(('1. Database - raw'!AW$7:AY$494&gt;0)*('1. Database - raw'!$AD$7:$AD$494=$A110)*('1. Database - raw'!$AP$7:$AP$494&lt;&gt;Dropdown!$AM$11)*('1. Database - raw'!$AE$7:$AE$494&lt;&gt;$O$8)*(INDIRECT($Q110,TRUE)&lt;&gt;$O113)*(INDIRECT($Q110,TRUE)&lt;&gt;$O112)*(INDIRECT($Q110,TRUE)&lt;&gt;$O111),'1. Database - raw'!AW$7:AY$494)),"")</f>
        <v>114.96579104477611</v>
      </c>
      <c r="BU110" s="514">
        <f t="array" aca="1" ref="BU110" ca="1">IFERROR(_xlfn.STDEV.S(IF(('1. Database - raw'!AW$7:AY$494&gt;0)*('1. Database - raw'!$AD$7:$AD$494=$A110)*('1. Database - raw'!$AP$7:$AP$494&lt;&gt;Dropdown!$AM$11)*('1. Database - raw'!$AE$7:$AE$494&lt;&gt;$O$8)*(INDIRECT($Q110,TRUE)&lt;&gt;$O113)*(INDIRECT($Q110,TRUE)&lt;&gt;$O112)*(INDIRECT($Q110,TRUE)&lt;&gt;$O111),'1. Database - raw'!AW$7:AY$494)),"")</f>
        <v>60.25867548260932</v>
      </c>
      <c r="BV110" s="515">
        <f t="array" aca="1" ref="BV110" ca="1">IFERROR(IF(COUNT(IF(('1. Database - raw'!AW$7:AY$494&gt;0)*('1. Database - raw'!$AD$7:$AD$494=$A110)*('1. Database - raw'!$AP$7:$AP$494&lt;&gt;Dropdown!$AM$11)*('1. Database - raw'!$AE$7:$AE$494&lt;&gt;$O$8)*(INDIRECT($Q110,TRUE)&lt;&gt;$O111)*(INDIRECT($Q110,TRUE)&lt;&gt;$O112)*(INDIRECT($Q110,TRUE)&lt;&gt;$O113),'1. Database - raw'!AW$7:AY$494))&gt;0,COUNT(IF(('1. Database - raw'!AW$7:AY$494&gt;0)*('1. Database - raw'!$AD$7:$AD$494=$A110)*('1. Database - raw'!$AP$7:$AP$494&lt;&gt;Dropdown!$AM$11)*('1. Database - raw'!$AE$7:$AE$494&lt;&gt;$O$8)*(INDIRECT($Q110,TRUE)&lt;&gt;$O111)*(INDIRECT($Q110,TRUE)&lt;&gt;$O112)*(INDIRECT($Q110,TRUE)&lt;&gt;$O113),'1. Database - raw'!AW$7:AY$494)),""),"")</f>
        <v>134</v>
      </c>
      <c r="BW110" s="512">
        <f t="shared" ca="1" si="370"/>
        <v>55.846354668045571</v>
      </c>
      <c r="BX110" s="513">
        <f t="shared" ca="1" si="371"/>
        <v>136.85667069196933</v>
      </c>
      <c r="BY110" s="513">
        <f t="shared" ca="1" si="372"/>
        <v>87.423945061702838</v>
      </c>
      <c r="BZ110" s="513">
        <f t="array" aca="1" ref="BZ110" ca="1">IFERROR(AVERAGE(IF(('1. Database - raw'!BC$7:BE$494&gt;0)*('1. Database - raw'!$AD$7:$AD$494=$A110)*('1. Database - raw'!$AP$7:$AP$494&lt;&gt;Dropdown!$AM$11)*('1. Database - raw'!$AE$7:$AE$494&lt;&gt;$O$8)*(INDIRECT($Q110,TRUE)&lt;&gt;$O113)*(INDIRECT($Q110,TRUE)&lt;&gt;$O112)*(INDIRECT($Q110,TRUE)&lt;&gt;$O111),'1. Database - raw'!BC$7:BE$494)),"")</f>
        <v>100.06181574045347</v>
      </c>
      <c r="CA110" s="514">
        <f t="array" aca="1" ref="CA110" ca="1">IFERROR(_xlfn.STDEV.S(IF(('1. Database - raw'!BC$7:BE$494&gt;0)*('1. Database - raw'!$AD$7:$AD$494=$A110)*('1. Database - raw'!$AP$7:$AP$494&lt;&gt;Dropdown!$AM$11)*('1. Database - raw'!$AE$7:$AE$494&lt;&gt;$O$8)*(INDIRECT($Q110,TRUE)&lt;&gt;$O113)*(INDIRECT($Q110,TRUE)&lt;&gt;$O112)*(INDIRECT($Q110,TRUE)&lt;&gt;$O111),'1. Database - raw'!BC$7:BE$494)),"")</f>
        <v>55.713324879621723</v>
      </c>
      <c r="CB110" s="515">
        <f t="array" aca="1" ref="CB110" ca="1">IFERROR(IF(COUNT(IF(('1. Database - raw'!BC$7:BE$494&gt;0)*('1. Database - raw'!$AD$7:$AD$494=$A110)*('1. Database - raw'!$AP$7:$AP$494&lt;&gt;Dropdown!$AM$11)*('1. Database - raw'!$AE$7:$AE$494&lt;&gt;$O$8)*(INDIRECT($Q110,TRUE)&lt;&gt;$O111)*(INDIRECT($Q110,TRUE)&lt;&gt;$O112)*(INDIRECT($Q110,TRUE)&lt;&gt;$O113),'1. Database - raw'!BC$7:BE$494))&gt;0,COUNT(IF(('1. Database - raw'!BC$7:BE$494&gt;0)*('1. Database - raw'!$AD$7:$AD$494=$A110)*('1. Database - raw'!$AP$7:$AP$494&lt;&gt;Dropdown!$AM$11)*('1. Database - raw'!$AE$7:$AE$494&lt;&gt;$O$8)*(INDIRECT($Q110,TRUE)&lt;&gt;$O111)*(INDIRECT($Q110,TRUE)&lt;&gt;$O112)*(INDIRECT($Q110,TRUE)&lt;&gt;$O113),'1. Database - raw'!BC$7:BE$494)),""),"")</f>
        <v>104</v>
      </c>
      <c r="CC110" s="527">
        <f t="shared" ca="1" si="373"/>
        <v>0.65626501656349123</v>
      </c>
      <c r="CD110" s="528">
        <f t="shared" ca="1" si="374"/>
        <v>0.77606633382745438</v>
      </c>
      <c r="CE110" s="528">
        <f t="shared" ca="1" si="375"/>
        <v>0.71365620954605469</v>
      </c>
      <c r="CF110" s="528">
        <f t="array" aca="1" ref="CF110" ca="1">IFERROR(AVERAGE(IF(('1. Database - raw'!BI$7:BK$494&gt;0)*('1. Database - raw'!$AD$7:$AD$494=$A110)*('1. Database - raw'!$AP$7:$AP$494&lt;&gt;Dropdown!$AM$11)*('1. Database - raw'!$AE$7:$AE$494&lt;&gt;$O$8)*(INDIRECT($Q110,TRUE)&lt;&gt;$O113)*(INDIRECT($Q110,TRUE)&lt;&gt;$O112)*(INDIRECT($Q110,TRUE)&lt;&gt;$O111),'1. Database - raw'!BI$7:BK$494)),"")</f>
        <v>0.73165570897028775</v>
      </c>
      <c r="CG110" s="529">
        <f t="array" aca="1" ref="CG110" ca="1">IFERROR(_xlfn.STDEV.S(IF(('1. Database - raw'!BI$7:BK$494&gt;0)*('1. Database - raw'!$AD$7:$AD$494=$A110)*('1. Database - raw'!$AP$7:$AP$494&lt;&gt;Dropdown!$AM$11)*('1. Database - raw'!$AE$7:$AE$494&lt;&gt;$O$8)*(INDIRECT($Q110,TRUE)&lt;&gt;$O113)*(INDIRECT($Q110,TRUE)&lt;&gt;$O112)*(INDIRECT($Q110,TRUE)&lt;&gt;$O111),'1. Database - raw'!BI$7:BK$494)),"")</f>
        <v>0.16535933701347638</v>
      </c>
      <c r="CH110" s="515">
        <f t="array" aca="1" ref="CH110" ca="1">IFERROR(IF(COUNT(IF(('1. Database - raw'!BI$7:BK$494&gt;0)*('1. Database - raw'!$AD$7:$AD$494=$A110)*('1. Database - raw'!$AP$7:$AP$494&lt;&gt;Dropdown!$AM$11)*('1. Database - raw'!$AE$7:$AE$494&lt;&gt;$O$8)*(INDIRECT($Q110,TRUE)&lt;&gt;$O111)*(INDIRECT($Q110,TRUE)&lt;&gt;$O112)*(INDIRECT($Q110,TRUE)&lt;&gt;$O113),'1. Database - raw'!BI$7:BK$494))&gt;0,COUNT(IF(('1. Database - raw'!BI$7:BK$494&gt;0)*('1. Database - raw'!$AD$7:$AD$494=$A110)*('1. Database - raw'!$AP$7:$AP$494&lt;&gt;Dropdown!$AM$11)*('1. Database - raw'!$AE$7:$AE$494&lt;&gt;$O$8)*(INDIRECT($Q110,TRUE)&lt;&gt;$O111)*(INDIRECT($Q110,TRUE)&lt;&gt;$O112)*(INDIRECT($Q110,TRUE)&lt;&gt;$O113),'1. Database - raw'!BI$7:BK$494)),""),"")</f>
        <v>41</v>
      </c>
      <c r="CI110" s="512">
        <f t="shared" ca="1" si="211"/>
        <v>11.800786906845842</v>
      </c>
      <c r="CJ110" s="513">
        <f t="shared" ca="1" si="212"/>
        <v>33.271862779253873</v>
      </c>
      <c r="CK110" s="513">
        <f t="shared" ca="1" si="213"/>
        <v>19.814998426742068</v>
      </c>
      <c r="CL110" s="513">
        <f t="array" aca="1" ref="CL110" ca="1">IFERROR(AVERAGE(IF(('1. Database - raw'!BO$7:BQ$494&gt;0)*('1. Database - raw'!$AD$7:$AD$494=$A110)*('1. Database - raw'!$AP$7:$AP$494&lt;&gt;Dropdown!$AM$11)*('1. Database - raw'!$AE$7:$AE$494&lt;&gt;$O$8)*(INDIRECT($Q110,TRUE)&lt;&gt;$O113)*(INDIRECT($Q110,TRUE)&lt;&gt;$O112)*(INDIRECT($Q110,TRUE)&lt;&gt;$O111),'1. Database - raw'!BO$7:BQ$494)),"")</f>
        <v>22.955699608610566</v>
      </c>
      <c r="CM110" s="514">
        <f t="array" aca="1" ref="CM110" ca="1">IFERROR(_xlfn.STDEV.S(IF(('1. Database - raw'!BO$7:BQ$494&gt;0)*('1. Database - raw'!$AD$7:$AD$494=$A110)*('1. Database - raw'!$AP$7:$AP$494&lt;&gt;Dropdown!$AM$11)*('1. Database - raw'!$AE$7:$AE$494&lt;&gt;$O$8)*(INDIRECT($Q110,TRUE)&lt;&gt;$O113)*(INDIRECT($Q110,TRUE)&lt;&gt;$O112)*(INDIRECT($Q110,TRUE)&lt;&gt;$O111),'1. Database - raw'!BO$7:BQ$494)),"")</f>
        <v>13.427123050251627</v>
      </c>
      <c r="CN110" s="515">
        <f t="array" aca="1" ref="CN110" ca="1">IFERROR(IF(COUNT(IF(('1. Database - raw'!BO$7:BQ$494&gt;0)*('1. Database - raw'!$AD$7:$AD$494=$A110)*('1. Database - raw'!$AP$7:$AP$494&lt;&gt;Dropdown!$AM$11)*('1. Database - raw'!$AE$7:$AE$494&lt;&gt;$O$8)*(INDIRECT($Q110,TRUE)&lt;&gt;$O111)*(INDIRECT($Q110,TRUE)&lt;&gt;$O112)*(INDIRECT($Q110,TRUE)&lt;&gt;$O113),'1. Database - raw'!BO$7:BQ$494))&gt;0,COUNT(IF(('1. Database - raw'!BO$7:BQ$494&gt;0)*('1. Database - raw'!$AD$7:$AD$494=$A110)*('1. Database - raw'!$AP$7:$AP$494&lt;&gt;Dropdown!$AM$11)*('1. Database - raw'!$AE$7:$AE$494&lt;&gt;$O$8)*(INDIRECT($Q110,TRUE)&lt;&gt;$O111)*(INDIRECT($Q110,TRUE)&lt;&gt;$O112)*(INDIRECT($Q110,TRUE)&lt;&gt;$O113),'1. Database - raw'!BO$7:BQ$494)),""),"")</f>
        <v>14</v>
      </c>
      <c r="CO110" s="512" t="str">
        <f t="shared" ca="1" si="214"/>
        <v/>
      </c>
      <c r="CP110" s="513" t="str">
        <f t="shared" ca="1" si="215"/>
        <v/>
      </c>
      <c r="CQ110" s="513" t="str">
        <f t="shared" ca="1" si="216"/>
        <v/>
      </c>
      <c r="CR110" s="513" t="str">
        <f t="array" aca="1" ref="CR110" ca="1">IFERROR(AVERAGE(IF(('1. Database - raw'!BU$7:BW$494&gt;0)*('1. Database - raw'!$AD$7:$AD$494=$A110)*('1. Database - raw'!$AP$7:$AP$494&lt;&gt;Dropdown!$AM$11)*('1. Database - raw'!$AE$7:$AE$494&lt;&gt;$O$8)*(INDIRECT($Q110,TRUE)&lt;&gt;$O113)*(INDIRECT($Q110,TRUE)&lt;&gt;$O112)*(INDIRECT($Q110,TRUE)&lt;&gt;$O111),'1. Database - raw'!BU$7:BW$494)),"")</f>
        <v/>
      </c>
      <c r="CS110" s="514" t="str">
        <f t="array" aca="1" ref="CS110" ca="1">IFERROR(_xlfn.STDEV.S(IF(('1. Database - raw'!BU$7:BW$494&gt;0)*('1. Database - raw'!$AD$7:$AD$494=$A110)*('1. Database - raw'!$AP$7:$AP$494&lt;&gt;Dropdown!$AM$11)*('1. Database - raw'!$AE$7:$AE$494&lt;&gt;$O$8)*(INDIRECT($Q110,TRUE)&lt;&gt;$O113)*(INDIRECT($Q110,TRUE)&lt;&gt;$O112)*(INDIRECT($Q110,TRUE)&lt;&gt;$O111),'1. Database - raw'!BU$7:BW$494)),"")</f>
        <v/>
      </c>
      <c r="CT110" s="515" t="str">
        <f t="array" aca="1" ref="CT110" ca="1">IFERROR(IF(COUNT(IF(('1. Database - raw'!BU$7:BW$494&gt;0)*('1. Database - raw'!$AD$7:$AD$494=$A110)*('1. Database - raw'!$AP$7:$AP$494&lt;&gt;Dropdown!$AM$11)*('1. Database - raw'!$AE$7:$AE$494&lt;&gt;$O$8)*(INDIRECT($Q110,TRUE)&lt;&gt;$O111)*(INDIRECT($Q110,TRUE)&lt;&gt;$O112)*(INDIRECT($Q110,TRUE)&lt;&gt;$O113),'1. Database - raw'!BU$7:BW$494))&gt;0,COUNT(IF(('1. Database - raw'!BU$7:BW$494&gt;0)*('1. Database - raw'!$AD$7:$AD$494=$A110)*('1. Database - raw'!$AP$7:$AP$494&lt;&gt;Dropdown!$AM$11)*('1. Database - raw'!$AE$7:$AE$494&lt;&gt;$O$8)*(INDIRECT($Q110,TRUE)&lt;&gt;$O111)*(INDIRECT($Q110,TRUE)&lt;&gt;$O112)*(INDIRECT($Q110,TRUE)&lt;&gt;$O113),'1. Database - raw'!BU$7:BW$494)),""),"")</f>
        <v/>
      </c>
      <c r="CU110" s="512" t="str">
        <f t="shared" ca="1" si="217"/>
        <v/>
      </c>
      <c r="CV110" s="513" t="str">
        <f t="shared" ca="1" si="218"/>
        <v/>
      </c>
      <c r="CW110" s="513" t="str">
        <f t="shared" ca="1" si="219"/>
        <v/>
      </c>
      <c r="CX110" s="513">
        <f t="array" aca="1" ref="CX110" ca="1">IFERROR(AVERAGE(IF(('1. Database - raw'!CA$7:CC$494&gt;0)*('1. Database - raw'!$AD$7:$AD$494=$A110)*('1. Database - raw'!$AP$7:$AP$494&lt;&gt;Dropdown!$AM$11)*('1. Database - raw'!$AE$7:$AE$494&lt;&gt;$O$8)*(INDIRECT($Q110,TRUE)&lt;&gt;$O113)*(INDIRECT($Q110,TRUE)&lt;&gt;$O112)*(INDIRECT($Q110,TRUE)&lt;&gt;$O111),'1. Database - raw'!CA$7:CC$494)),"")</f>
        <v>30.136986301369863</v>
      </c>
      <c r="CY110" s="514" t="str">
        <f t="array" aca="1" ref="CY110" ca="1">IFERROR(_xlfn.STDEV.S(IF(('1. Database - raw'!CA$7:CC$494&gt;0)*('1. Database - raw'!$AD$7:$AD$494=$A110)*('1. Database - raw'!$AP$7:$AP$494&lt;&gt;Dropdown!$AM$11)*('1. Database - raw'!$AE$7:$AE$494&lt;&gt;$O$8)*(INDIRECT($Q110,TRUE)&lt;&gt;$O113)*(INDIRECT($Q110,TRUE)&lt;&gt;$O112)*(INDIRECT($Q110,TRUE)&lt;&gt;$O111),'1. Database - raw'!CA$7:CC$494)),"")</f>
        <v/>
      </c>
      <c r="CZ110" s="515">
        <f t="array" aca="1" ref="CZ110" ca="1">IFERROR(IF(COUNT(IF(('1. Database - raw'!CA$7:CC$494&gt;0)*('1. Database - raw'!$AD$7:$AD$494=$A110)*('1. Database - raw'!$AP$7:$AP$494&lt;&gt;Dropdown!$AM$11)*('1. Database - raw'!$AE$7:$AE$494&lt;&gt;$O$8)*(INDIRECT($Q110,TRUE)&lt;&gt;$O111)*(INDIRECT($Q110,TRUE)&lt;&gt;$O112)*(INDIRECT($Q110,TRUE)&lt;&gt;$O113),'1. Database - raw'!CA$7:CC$494))&gt;0,COUNT(IF(('1. Database - raw'!CA$7:CC$494&gt;0)*('1. Database - raw'!$AD$7:$AD$494=$A110)*('1. Database - raw'!$AP$7:$AP$494&lt;&gt;Dropdown!$AM$11)*('1. Database - raw'!$AE$7:$AE$494&lt;&gt;$O$8)*(INDIRECT($Q110,TRUE)&lt;&gt;$O111)*(INDIRECT($Q110,TRUE)&lt;&gt;$O112)*(INDIRECT($Q110,TRUE)&lt;&gt;$O113),'1. Database - raw'!CA$7:CC$494)),""),"")</f>
        <v>1</v>
      </c>
      <c r="DA110" s="512" t="str">
        <f t="shared" ca="1" si="220"/>
        <v/>
      </c>
      <c r="DB110" s="513" t="str">
        <f t="shared" ca="1" si="221"/>
        <v/>
      </c>
      <c r="DC110" s="513" t="str">
        <f t="shared" ca="1" si="222"/>
        <v/>
      </c>
      <c r="DD110" s="513" t="str">
        <f t="array" aca="1" ref="DD110" ca="1">IFERROR(AVERAGE(IF(('1. Database - raw'!CG$7:CI$494&gt;0)*('1. Database - raw'!$AD$7:$AD$494=$A110)*('1. Database - raw'!$AP$7:$AP$494&lt;&gt;Dropdown!$AM$11)*('1. Database - raw'!$AE$7:$AE$494&lt;&gt;$O$8)*(INDIRECT($Q110,TRUE)&lt;&gt;$O113)*(INDIRECT($Q110,TRUE)&lt;&gt;$O112)*(INDIRECT($Q110,TRUE)&lt;&gt;$O111),'1. Database - raw'!CG$7:CI$494)),"")</f>
        <v/>
      </c>
      <c r="DE110" s="514" t="str">
        <f t="array" aca="1" ref="DE110" ca="1">IFERROR(_xlfn.STDEV.S(IF(('1. Database - raw'!CG$7:CI$494&gt;0)*('1. Database - raw'!$AD$7:$AD$494=$A110)*('1. Database - raw'!$AP$7:$AP$494&lt;&gt;Dropdown!$AM$11)*('1. Database - raw'!$AE$7:$AE$494&lt;&gt;$O$8)*(INDIRECT($Q110,TRUE)&lt;&gt;$O113)*(INDIRECT($Q110,TRUE)&lt;&gt;$O112)*(INDIRECT($Q110,TRUE)&lt;&gt;$O111),'1. Database - raw'!CG$7:CI$494)),"")</f>
        <v/>
      </c>
      <c r="DF110" s="515" t="str">
        <f t="array" aca="1" ref="DF110" ca="1">IFERROR(IF(COUNT(IF(('1. Database - raw'!CG$7:CI$494&gt;0)*('1. Database - raw'!$AD$7:$AD$494=$A110)*('1. Database - raw'!$AP$7:$AP$494&lt;&gt;Dropdown!$AM$11)*('1. Database - raw'!$AE$7:$AE$494&lt;&gt;$O$8)*(INDIRECT($Q110,TRUE)&lt;&gt;$O111)*(INDIRECT($Q110,TRUE)&lt;&gt;$O112)*(INDIRECT($Q110,TRUE)&lt;&gt;$O113),'1. Database - raw'!CG$7:CI$494))&gt;0,COUNT(IF(('1. Database - raw'!CG$7:CI$494&gt;0)*('1. Database - raw'!$AD$7:$AD$494=$A110)*('1. Database - raw'!$AP$7:$AP$494&lt;&gt;Dropdown!$AM$11)*('1. Database - raw'!$AE$7:$AE$494&lt;&gt;$O$8)*(INDIRECT($Q110,TRUE)&lt;&gt;$O111)*(INDIRECT($Q110,TRUE)&lt;&gt;$O112)*(INDIRECT($Q110,TRUE)&lt;&gt;$O113),'1. Database - raw'!CG$7:CI$494)),""),"")</f>
        <v/>
      </c>
      <c r="DG110" s="512">
        <f t="shared" ca="1" si="223"/>
        <v>44.095421566170721</v>
      </c>
      <c r="DH110" s="513">
        <f t="shared" ca="1" si="224"/>
        <v>147.19709878795979</v>
      </c>
      <c r="DI110" s="513">
        <f t="shared" ca="1" si="225"/>
        <v>80.564993169318669</v>
      </c>
      <c r="DJ110" s="513">
        <f t="array" aca="1" ref="DJ110" ca="1">IFERROR(AVERAGE(IF(('1. Database - raw'!CM$7:CO$494&gt;0)*('1. Database - raw'!$AD$7:$AD$494=$A110)*('1. Database - raw'!$AP$7:$AP$494&lt;&gt;Dropdown!$AM$11)*('1. Database - raw'!$AE$7:$AE$494&lt;&gt;$O$8)*(INDIRECT($Q110,TRUE)&lt;&gt;$O113)*(INDIRECT($Q110,TRUE)&lt;&gt;$O112)*(INDIRECT($Q110,TRUE)&lt;&gt;$O111),'1. Database - raw'!CM$7:CO$494)),"")</f>
        <v>95.510010537407794</v>
      </c>
      <c r="DK110" s="514">
        <f t="array" aca="1" ref="DK110" ca="1">IFERROR(_xlfn.STDEV.S(IF(('1. Database - raw'!CM$7:CO$494&gt;0)*('1. Database - raw'!$AD$7:$AD$494=$A110)*('1. Database - raw'!$AP$7:$AP$494&lt;&gt;Dropdown!$AM$11)*('1. Database - raw'!$AE$7:$AE$494&lt;&gt;$O$8)*(INDIRECT($Q110,TRUE)&lt;&gt;$O113)*(INDIRECT($Q110,TRUE)&lt;&gt;$O112)*(INDIRECT($Q110,TRUE)&lt;&gt;$O111),'1. Database - raw'!CM$7:CO$494)),"")</f>
        <v>60.813441808268465</v>
      </c>
      <c r="DL110" s="515">
        <f t="array" aca="1" ref="DL110" ca="1">IFERROR(IF(COUNT(IF(('1. Database - raw'!CM$7:CO$494&gt;0)*('1. Database - raw'!$AD$7:$AD$494=$A110)*('1. Database - raw'!$AP$7:$AP$494&lt;&gt;Dropdown!$AM$11)*('1. Database - raw'!$AE$7:$AE$494&lt;&gt;$O$8)*(INDIRECT($Q110,TRUE)&lt;&gt;$O111)*(INDIRECT($Q110,TRUE)&lt;&gt;$O112)*(INDIRECT($Q110,TRUE)&lt;&gt;$O113),'1. Database - raw'!CM$7:CO$494))&gt;0,COUNT(IF(('1. Database - raw'!CM$7:CO$494&gt;0)*('1. Database - raw'!$AD$7:$AD$494=$A110)*('1. Database - raw'!$AP$7:$AP$494&lt;&gt;Dropdown!$AM$11)*('1. Database - raw'!$AE$7:$AE$494&lt;&gt;$O$8)*(INDIRECT($Q110,TRUE)&lt;&gt;$O111)*(INDIRECT($Q110,TRUE)&lt;&gt;$O112)*(INDIRECT($Q110,TRUE)&lt;&gt;$O113),'1. Database - raw'!CM$7:CO$494)),""),"")</f>
        <v>13</v>
      </c>
      <c r="DM110" s="512">
        <f t="shared" ca="1" si="226"/>
        <v>30.175267472550932</v>
      </c>
      <c r="DN110" s="513">
        <f t="shared" ca="1" si="227"/>
        <v>34.99695585212973</v>
      </c>
      <c r="DO110" s="513">
        <f t="shared" ca="1" si="228"/>
        <v>32.496807590332182</v>
      </c>
      <c r="DP110" s="513">
        <f t="array" aca="1" ref="DP110" ca="1">IFERROR(AVERAGE(IF(('1. Database - raw'!CS$7:CU$494&gt;0)*('1. Database - raw'!$AD$7:$AD$494=$A110)*('1. Database - raw'!$AP$7:$AP$494&lt;&gt;Dropdown!$AM$11)*('1. Database - raw'!$AE$7:$AE$494&lt;&gt;$O$8)*(INDIRECT($Q110,TRUE)&lt;&gt;$O113)*(INDIRECT($Q110,TRUE)&lt;&gt;$O112)*(INDIRECT($Q110,TRUE)&lt;&gt;$O111),'1. Database - raw'!CS$7:CU$494)),"")</f>
        <v>33.1</v>
      </c>
      <c r="DQ110" s="514">
        <f t="array" aca="1" ref="DQ110" ca="1">IFERROR(_xlfn.STDEV.S(IF(('1. Database - raw'!CS$7:CU$494&gt;0)*('1. Database - raw'!$AD$7:$AD$494=$A110)*('1. Database - raw'!$AP$7:$AP$494&lt;&gt;Dropdown!$AM$11)*('1. Database - raw'!$AE$7:$AE$494&lt;&gt;$O$8)*(INDIRECT($Q110,TRUE)&lt;&gt;$O113)*(INDIRECT($Q110,TRUE)&lt;&gt;$O112)*(INDIRECT($Q110,TRUE)&lt;&gt;$O111),'1. Database - raw'!CS$7:CU$494)),"")</f>
        <v>6.407027391856535</v>
      </c>
      <c r="DR110" s="515">
        <f t="array" aca="1" ref="DR110" ca="1">IFERROR(IF(COUNT(IF(('1. Database - raw'!CS$7:CU$494&gt;0)*('1. Database - raw'!$AD$7:$AD$494=$A110)*('1. Database - raw'!$AP$7:$AP$494&lt;&gt;Dropdown!$AM$11)*('1. Database - raw'!$AE$7:$AE$494&lt;&gt;$O$8)*(INDIRECT($Q110,TRUE)&lt;&gt;$O111)*(INDIRECT($Q110,TRUE)&lt;&gt;$O112)*(INDIRECT($Q110,TRUE)&lt;&gt;$O113),'1. Database - raw'!CS$7:CU$494))&gt;0,COUNT(IF(('1. Database - raw'!CS$7:CU$494&gt;0)*('1. Database - raw'!$AD$7:$AD$494=$A110)*('1. Database - raw'!$AP$7:$AP$494&lt;&gt;Dropdown!$AM$11)*('1. Database - raw'!$AE$7:$AE$494&lt;&gt;$O$8)*(INDIRECT($Q110,TRUE)&lt;&gt;$O111)*(INDIRECT($Q110,TRUE)&lt;&gt;$O112)*(INDIRECT($Q110,TRUE)&lt;&gt;$O113),'1. Database - raw'!CS$7:CU$494)),""),"")</f>
        <v>5</v>
      </c>
      <c r="DS110" s="512">
        <f t="shared" ca="1" si="229"/>
        <v>3.1460014017226268</v>
      </c>
      <c r="DT110" s="513">
        <f t="shared" ca="1" si="230"/>
        <v>25.68867746884138</v>
      </c>
      <c r="DU110" s="513">
        <f t="shared" ca="1" si="231"/>
        <v>8.9898061895335335</v>
      </c>
      <c r="DV110" s="513">
        <f t="array" aca="1" ref="DV110" ca="1">IFERROR(AVERAGE(IF(('1. Database - raw'!CY$7:DA$494&gt;0)*('1. Database - raw'!$AD$7:$AD$494=$A110)*('1. Database - raw'!$AP$7:$AP$494&lt;&gt;Dropdown!$AM$11)*('1. Database - raw'!$AE$7:$AE$494&lt;&gt;$O$8)*(INDIRECT($Q110,TRUE)&lt;&gt;$O113)*(INDIRECT($Q110,TRUE)&lt;&gt;$O112)*(INDIRECT($Q110,TRUE)&lt;&gt;$O111),'1. Database - raw'!CY$7:DA$494)),"")</f>
        <v>11.5</v>
      </c>
      <c r="DW110" s="514">
        <f t="array" aca="1" ref="DW110" ca="1">IFERROR(_xlfn.STDEV.S(IF(('1. Database - raw'!CY$7:DA$494&gt;0)*('1. Database - raw'!$AD$7:$AD$494=$A110)*('1. Database - raw'!$AP$7:$AP$494&lt;&gt;Dropdown!$AM$11)*('1. Database - raw'!$AE$7:$AE$494&lt;&gt;$O$8)*(INDIRECT($Q110,TRUE)&lt;&gt;$O113)*(INDIRECT($Q110,TRUE)&lt;&gt;$O112)*(INDIRECT($Q110,TRUE)&lt;&gt;$O111),'1. Database - raw'!CY$7:DA$494)),"")</f>
        <v>9.1742392963485901</v>
      </c>
      <c r="DX110" s="515">
        <f t="array" aca="1" ref="DX110" ca="1">IFERROR(IF(COUNT(IF(('1. Database - raw'!CY$7:DA$494&gt;0)*('1. Database - raw'!$AD$7:$AD$494=$A110)*('1. Database - raw'!$AP$7:$AP$494&lt;&gt;Dropdown!$AM$11)*('1. Database - raw'!$AE$7:$AE$494&lt;&gt;$O$8)*(INDIRECT($Q110,TRUE)&lt;&gt;$O111)*(INDIRECT($Q110,TRUE)&lt;&gt;$O112)*(INDIRECT($Q110,TRUE)&lt;&gt;$O113),'1. Database - raw'!CY$7:DA$494))&gt;0,COUNT(IF(('1. Database - raw'!CY$7:DA$494&gt;0)*('1. Database - raw'!$AD$7:$AD$494=$A110)*('1. Database - raw'!$AP$7:$AP$494&lt;&gt;Dropdown!$AM$11)*('1. Database - raw'!$AE$7:$AE$494&lt;&gt;$O$8)*(INDIRECT($Q110,TRUE)&lt;&gt;$O111)*(INDIRECT($Q110,TRUE)&lt;&gt;$O112)*(INDIRECT($Q110,TRUE)&lt;&gt;$O113),'1. Database - raw'!CY$7:DA$494)),""),"")</f>
        <v>4</v>
      </c>
      <c r="DY110" s="512">
        <f t="shared" ca="1" si="232"/>
        <v>19.936529886177546</v>
      </c>
      <c r="DZ110" s="513">
        <f t="shared" ca="1" si="233"/>
        <v>44.488151064258787</v>
      </c>
      <c r="EA110" s="513">
        <f t="shared" ca="1" si="234"/>
        <v>29.78152704737245</v>
      </c>
      <c r="EB110" s="513">
        <f t="array" aca="1" ref="EB110" ca="1">IFERROR(AVERAGE(IF(('1. Database - raw'!DE$7:DG$494&gt;0)*('1. Database - raw'!$AD$7:$AD$494=$A110)*('1. Database - raw'!$AP$7:$AP$494&lt;&gt;Dropdown!$AM$11)*('1. Database - raw'!$AE$7:$AE$494&lt;&gt;$O$8)*(INDIRECT($Q110,TRUE)&lt;&gt;$O113)*(INDIRECT($Q110,TRUE)&lt;&gt;$O112)*(INDIRECT($Q110,TRUE)&lt;&gt;$O111),'1. Database - raw'!DE$7:DG$494)),"")</f>
        <v>32.9</v>
      </c>
      <c r="EC110" s="514">
        <f t="array" aca="1" ref="EC110" ca="1">IFERROR(_xlfn.STDEV.S(IF(('1. Database - raw'!DE$7:DG$494&gt;0)*('1. Database - raw'!$AD$7:$AD$494=$A110)*('1. Database - raw'!$AP$7:$AP$494&lt;&gt;Dropdown!$AM$11)*('1. Database - raw'!$AE$7:$AE$494&lt;&gt;$O$8)*(INDIRECT($Q110,TRUE)&lt;&gt;$O113)*(INDIRECT($Q110,TRUE)&lt;&gt;$O112)*(INDIRECT($Q110,TRUE)&lt;&gt;$O111),'1. Database - raw'!DE$7:DG$494)),"")</f>
        <v>15.445063936416707</v>
      </c>
      <c r="ED110" s="515">
        <f t="array" aca="1" ref="ED110" ca="1">IFERROR(IF(COUNT(IF(('1. Database - raw'!DE$7:DG$494&gt;0)*('1. Database - raw'!$AD$7:$AD$494=$A110)*('1. Database - raw'!$AP$7:$AP$494&lt;&gt;Dropdown!$AM$11)*('1. Database - raw'!$AE$7:$AE$494&lt;&gt;$O$8)*(INDIRECT($Q110,TRUE)&lt;&gt;$O111)*(INDIRECT($Q110,TRUE)&lt;&gt;$O112)*(INDIRECT($Q110,TRUE)&lt;&gt;$O113),'1. Database - raw'!DE$7:DG$494))&gt;0,COUNT(IF(('1. Database - raw'!DE$7:DG$494&gt;0)*('1. Database - raw'!$AD$7:$AD$494=$A110)*('1. Database - raw'!$AP$7:$AP$494&lt;&gt;Dropdown!$AM$11)*('1. Database - raw'!$AE$7:$AE$494&lt;&gt;$O$8)*(INDIRECT($Q110,TRUE)&lt;&gt;$O111)*(INDIRECT($Q110,TRUE)&lt;&gt;$O112)*(INDIRECT($Q110,TRUE)&lt;&gt;$O113),'1. Database - raw'!DE$7:DG$494)),""),"")</f>
        <v>5</v>
      </c>
      <c r="EE110" s="516">
        <f t="shared" ca="1" si="235"/>
        <v>0.2268013125742539</v>
      </c>
      <c r="EF110" s="517">
        <f t="shared" ca="1" si="236"/>
        <v>0.30164006369538088</v>
      </c>
      <c r="EG110" s="517">
        <f t="shared" ca="1" si="237"/>
        <v>0.26155756989828061</v>
      </c>
      <c r="EH110" s="517">
        <f t="array" aca="1" ref="EH110" ca="1">IFERROR(AVERAGE(IF(('1. Database - raw'!DK$7:DM$494&gt;0)*('1. Database - raw'!$AD$7:$AD$494=$A110)*('1. Database - raw'!$AP$7:$AP$494&lt;&gt;Dropdown!$AM$11)*('1. Database - raw'!$AE$7:$AE$494&lt;&gt;$O$8)*(INDIRECT($Q110,TRUE)&lt;&gt;$O113)*(INDIRECT($Q110,TRUE)&lt;&gt;$O112)*(INDIRECT($Q110,TRUE)&lt;&gt;$O111),'1. Database - raw'!DK$7:DM$494)),"")</f>
        <v>0.27205049265928788</v>
      </c>
      <c r="EI110" s="518">
        <f t="array" aca="1" ref="EI110" ca="1">IFERROR(_xlfn.STDEV.S(IF(('1. Database - raw'!DK$7:DM$494&gt;0)*('1. Database - raw'!$AD$7:$AD$494=$A110)*('1. Database - raw'!$AP$7:$AP$494&lt;&gt;Dropdown!$AM$11)*('1. Database - raw'!$AE$7:$AE$494&lt;&gt;$O$8)*(INDIRECT($Q110,TRUE)&lt;&gt;$O113)*(INDIRECT($Q110,TRUE)&lt;&gt;$O112)*(INDIRECT($Q110,TRUE)&lt;&gt;$O111),'1. Database - raw'!DK$7:DM$494)),"")</f>
        <v>7.7829036214597622E-2</v>
      </c>
      <c r="EJ110" s="515">
        <f t="array" aca="1" ref="EJ110" ca="1">IFERROR(IF(COUNT(IF(('1. Database - raw'!DK$7:DM$494&gt;0)*('1. Database - raw'!$AD$7:$AD$494=$A110)*('1. Database - raw'!$AP$7:$AP$494&lt;&gt;Dropdown!$AM$11)*('1. Database - raw'!$AE$7:$AE$494&lt;&gt;$O$8)*(INDIRECT($Q110,TRUE)&lt;&gt;$O111)*(INDIRECT($Q110,TRUE)&lt;&gt;$O112)*(INDIRECT($Q110,TRUE)&lt;&gt;$O113),'1. Database - raw'!DK$7:DM$494))&gt;0,COUNT(IF(('1. Database - raw'!DK$7:DM$494&gt;0)*('1. Database - raw'!$AD$7:$AD$494=$A110)*('1. Database - raw'!$AP$7:$AP$494&lt;&gt;Dropdown!$AM$11)*('1. Database - raw'!$AE$7:$AE$494&lt;&gt;$O$8)*(INDIRECT($Q110,TRUE)&lt;&gt;$O111)*(INDIRECT($Q110,TRUE)&lt;&gt;$O112)*(INDIRECT($Q110,TRUE)&lt;&gt;$O113),'1. Database - raw'!DK$7:DM$494)),""),"")</f>
        <v>10</v>
      </c>
      <c r="EK110" s="512">
        <f t="shared" ca="1" si="238"/>
        <v>29.901450432605486</v>
      </c>
      <c r="EL110" s="513">
        <f t="shared" ca="1" si="239"/>
        <v>52.112951735529094</v>
      </c>
      <c r="EM110" s="513">
        <f t="shared" ca="1" si="240"/>
        <v>39.474711439308649</v>
      </c>
      <c r="EN110" s="513">
        <f t="array" aca="1" ref="EN110" ca="1">IFERROR(AVERAGE(IF(('1. Database - raw'!DQ$7:DS$494&gt;0)*('1. Database - raw'!$AD$7:$AD$494=$A110)*('1. Database - raw'!$AP$7:$AP$494&lt;&gt;Dropdown!$AM$11)*('1. Database - raw'!$AE$7:$AE$494&lt;&gt;$O$8)*(INDIRECT($Q110,TRUE)&lt;&gt;$O113)*(INDIRECT($Q110,TRUE)&lt;&gt;$O112)*(INDIRECT($Q110,TRUE)&lt;&gt;$O111),'1. Database - raw'!DQ$7:DS$494)),"")</f>
        <v>42.916994736842113</v>
      </c>
      <c r="EO110" s="514">
        <f t="array" aca="1" ref="EO110" ca="1">IFERROR(_xlfn.STDEV.S(IF(('1. Database - raw'!DQ$7:DS$494&gt;0)*('1. Database - raw'!$AD$7:$AD$494=$A110)*('1. Database - raw'!$AP$7:$AP$494&lt;&gt;Dropdown!$AM$11)*('1. Database - raw'!$AE$7:$AE$494&lt;&gt;$O$8)*(INDIRECT($Q110,TRUE)&lt;&gt;$O113)*(INDIRECT($Q110,TRUE)&lt;&gt;$O112)*(INDIRECT($Q110,TRUE)&lt;&gt;$O111),'1. Database - raw'!DQ$7:DS$494)),"")</f>
        <v>18.309453929330886</v>
      </c>
      <c r="EP110" s="515">
        <f t="array" aca="1" ref="EP110" ca="1">IFERROR(IF(COUNT(IF(('1. Database - raw'!DQ$7:DS$494&gt;0)*('1. Database - raw'!$AD$7:$AD$494=$A110)*('1. Database - raw'!$AP$7:$AP$494&lt;&gt;Dropdown!$AM$11)*('1. Database - raw'!$AE$7:$AE$494&lt;&gt;$O$8)*(INDIRECT($Q110,TRUE)&lt;&gt;$O111)*(INDIRECT($Q110,TRUE)&lt;&gt;$O112)*(INDIRECT($Q110,TRUE)&lt;&gt;$O113),'1. Database - raw'!DQ$7:DS$494))&gt;0,COUNT(IF(('1. Database - raw'!DQ$7:DS$494&gt;0)*('1. Database - raw'!$AD$7:$AD$494=$A110)*('1. Database - raw'!$AP$7:$AP$494&lt;&gt;Dropdown!$AM$11)*('1. Database - raw'!$AE$7:$AE$494&lt;&gt;$O$8)*(INDIRECT($Q110,TRUE)&lt;&gt;$O111)*(INDIRECT($Q110,TRUE)&lt;&gt;$O112)*(INDIRECT($Q110,TRUE)&lt;&gt;$O113),'1. Database - raw'!DQ$7:DS$494)),""),"")</f>
        <v>95</v>
      </c>
      <c r="EQ110" s="512">
        <f t="shared" ca="1" si="241"/>
        <v>21.496853192200966</v>
      </c>
      <c r="ER110" s="513">
        <f t="shared" ca="1" si="242"/>
        <v>31.650992785371109</v>
      </c>
      <c r="ES110" s="513">
        <f t="shared" ca="1" si="243"/>
        <v>26.084415755284507</v>
      </c>
      <c r="ET110" s="513">
        <f t="array" aca="1" ref="ET110" ca="1">IFERROR(AVERAGE(IF(('1. Database - raw'!DW$7:DY$494&gt;0)*('1. Database - raw'!$AD$7:$AD$494=$A110)*('1. Database - raw'!$AP$7:$AP$494&lt;&gt;Dropdown!$AM$11)*('1. Database - raw'!$AE$7:$AE$494&lt;&gt;$O$8)*(INDIRECT($Q110,TRUE)&lt;&gt;$O113)*(INDIRECT($Q110,TRUE)&lt;&gt;$O112)*(INDIRECT($Q110,TRUE)&lt;&gt;$O111),'1. Database - raw'!DW$7:DY$494)),"")</f>
        <v>27.54857744994731</v>
      </c>
      <c r="EU110" s="514">
        <f t="array" aca="1" ref="EU110" ca="1">IFERROR(_xlfn.STDEV.S(IF(('1. Database - raw'!DW$7:DY$494&gt;0)*('1. Database - raw'!$AD$7:$AD$494=$A110)*('1. Database - raw'!$AP$7:$AP$494&lt;&gt;Dropdown!$AM$11)*('1. Database - raw'!$AE$7:$AE$494&lt;&gt;$O$8)*(INDIRECT($Q110,TRUE)&lt;&gt;$O113)*(INDIRECT($Q110,TRUE)&lt;&gt;$O112)*(INDIRECT($Q110,TRUE)&lt;&gt;$O111),'1. Database - raw'!DW$7:DY$494)),"")</f>
        <v>9.3589817825478665</v>
      </c>
      <c r="EV110" s="515">
        <f t="array" aca="1" ref="EV110" ca="1">IFERROR(IF(COUNT(IF(('1. Database - raw'!DW$7:DY$494&gt;0)*('1. Database - raw'!$AD$7:$AD$494=$A110)*('1. Database - raw'!$AP$7:$AP$494&lt;&gt;Dropdown!$AM$11)*('1. Database - raw'!$AE$7:$AE$494&lt;&gt;$O$8)*(INDIRECT($Q110,TRUE)&lt;&gt;$O111)*(INDIRECT($Q110,TRUE)&lt;&gt;$O112)*(INDIRECT($Q110,TRUE)&lt;&gt;$O113),'1. Database - raw'!DW$7:DY$494))&gt;0,COUNT(IF(('1. Database - raw'!DW$7:DY$494&gt;0)*('1. Database - raw'!$AD$7:$AD$494=$A110)*('1. Database - raw'!$AP$7:$AP$494&lt;&gt;Dropdown!$AM$11)*('1. Database - raw'!$AE$7:$AE$494&lt;&gt;$O$8)*(INDIRECT($Q110,TRUE)&lt;&gt;$O111)*(INDIRECT($Q110,TRUE)&lt;&gt;$O112)*(INDIRECT($Q110,TRUE)&lt;&gt;$O113),'1. Database - raw'!DW$7:DY$494)),""),"")</f>
        <v>13</v>
      </c>
      <c r="EW110" s="512">
        <f t="shared" ca="1" si="244"/>
        <v>15.537540405833218</v>
      </c>
      <c r="EX110" s="513">
        <f t="shared" ca="1" si="245"/>
        <v>28.865116032605563</v>
      </c>
      <c r="EY110" s="513">
        <f t="shared" ca="1" si="246"/>
        <v>21.177651113276777</v>
      </c>
      <c r="EZ110" s="513">
        <f t="array" aca="1" ref="EZ110" ca="1">IFERROR(AVERAGE(IF(('1. Database - raw'!EC$7:EE$494&gt;0)*('1. Database - raw'!$AD$7:$AD$494=$A110)*('1. Database - raw'!$AP$7:$AP$494&lt;&gt;Dropdown!$AM$11)*('1. Database - raw'!$AE$7:$AE$494&lt;&gt;$O$8)*(INDIRECT($Q110,TRUE)&lt;&gt;$O113)*(INDIRECT($Q110,TRUE)&lt;&gt;$O112)*(INDIRECT($Q110,TRUE)&lt;&gt;$O111),'1. Database - raw'!EC$7:EE$494)),"")</f>
        <v>23.133333333333336</v>
      </c>
      <c r="FA110" s="514">
        <f t="array" aca="1" ref="FA110" ca="1">IFERROR(_xlfn.STDEV.S(IF(('1. Database - raw'!EC$7:EE$494&gt;0)*('1. Database - raw'!$AD$7:$AD$494=$A110)*('1. Database - raw'!$AP$7:$AP$494&lt;&gt;Dropdown!$AM$11)*('1. Database - raw'!$AE$7:$AE$494&lt;&gt;$O$8)*(INDIRECT($Q110,TRUE)&lt;&gt;$O113)*(INDIRECT($Q110,TRUE)&lt;&gt;$O112)*(INDIRECT($Q110,TRUE)&lt;&gt;$O111),'1. Database - raw'!EC$7:EE$494)),"")</f>
        <v>10.168696128431646</v>
      </c>
      <c r="FB110" s="515">
        <f t="array" aca="1" ref="FB110" ca="1">IFERROR(IF(COUNT(IF(('1. Database - raw'!EC$7:EE$494&gt;0)*('1. Database - raw'!$AD$7:$AD$494=$A110)*('1. Database - raw'!$AP$7:$AP$494&lt;&gt;Dropdown!$AM$11)*('1. Database - raw'!$AE$7:$AE$494&lt;&gt;$O$8)*(INDIRECT($Q110,TRUE)&lt;&gt;$O111)*(INDIRECT($Q110,TRUE)&lt;&gt;$O112)*(INDIRECT($Q110,TRUE)&lt;&gt;$O113),'1. Database - raw'!EC$7:EE$494))&gt;0,COUNT(IF(('1. Database - raw'!EC$7:EE$494&gt;0)*('1. Database - raw'!$AD$7:$AD$494=$A110)*('1. Database - raw'!$AP$7:$AP$494&lt;&gt;Dropdown!$AM$11)*('1. Database - raw'!$AE$7:$AE$494&lt;&gt;$O$8)*(INDIRECT($Q110,TRUE)&lt;&gt;$O111)*(INDIRECT($Q110,TRUE)&lt;&gt;$O112)*(INDIRECT($Q110,TRUE)&lt;&gt;$O113),'1. Database - raw'!EC$7:EE$494)),""),"")</f>
        <v>15</v>
      </c>
      <c r="FC110" s="512">
        <f t="shared" ca="1" si="247"/>
        <v>8.5090581061614365</v>
      </c>
      <c r="FD110" s="513">
        <f t="shared" ca="1" si="248"/>
        <v>10.040785945775911</v>
      </c>
      <c r="FE110" s="513">
        <f t="shared" ca="1" si="249"/>
        <v>9.2432478623120531</v>
      </c>
      <c r="FF110" s="513">
        <f t="array" aca="1" ref="FF110" ca="1">IFERROR(AVERAGE(IF(('1. Database - raw'!EI$7:EK$494&gt;0)*('1. Database - raw'!$AD$7:$AD$494=$A110)*('1. Database - raw'!$AP$7:$AP$494&lt;&gt;Dropdown!$AM$11)*('1. Database - raw'!$AE$7:$AE$494&lt;&gt;$O$8)*(INDIRECT($Q110,TRUE)&lt;&gt;$O113)*(INDIRECT($Q110,TRUE)&lt;&gt;$O112)*(INDIRECT($Q110,TRUE)&lt;&gt;$O111),'1. Database - raw'!EI$7:EK$494)),"")</f>
        <v>9.4473581213307245</v>
      </c>
      <c r="FG110" s="514">
        <f t="array" aca="1" ref="FG110" ca="1">IFERROR(_xlfn.STDEV.S(IF(('1. Database - raw'!EI$7:EK$494&gt;0)*('1. Database - raw'!$AD$7:$AD$494=$A110)*('1. Database - raw'!$AP$7:$AP$494&lt;&gt;Dropdown!$AM$11)*('1. Database - raw'!$AE$7:$AE$494&lt;&gt;$O$8)*(INDIRECT($Q110,TRUE)&lt;&gt;$O113)*(INDIRECT($Q110,TRUE)&lt;&gt;$O112)*(INDIRECT($Q110,TRUE)&lt;&gt;$O111),'1. Database - raw'!EI$7:EK$494)),"")</f>
        <v>1.9963187577858656</v>
      </c>
      <c r="FH110" s="515">
        <f t="array" aca="1" ref="FH110" ca="1">IFERROR(IF(COUNT(IF(('1. Database - raw'!EI$7:EK$494&gt;0)*('1. Database - raw'!$AD$7:$AD$494=$A110)*('1. Database - raw'!$AP$7:$AP$494&lt;&gt;Dropdown!$AM$11)*('1. Database - raw'!$AE$7:$AE$494&lt;&gt;$O$8)*(INDIRECT($Q110,TRUE)&lt;&gt;$O111)*(INDIRECT($Q110,TRUE)&lt;&gt;$O112)*(INDIRECT($Q110,TRUE)&lt;&gt;$O113),'1. Database - raw'!EI$7:EK$494))&gt;0,COUNT(IF(('1. Database - raw'!EI$7:EK$494&gt;0)*('1. Database - raw'!$AD$7:$AD$494=$A110)*('1. Database - raw'!$AP$7:$AP$494&lt;&gt;Dropdown!$AM$11)*('1. Database - raw'!$AE$7:$AE$494&lt;&gt;$O$8)*(INDIRECT($Q110,TRUE)&lt;&gt;$O111)*(INDIRECT($Q110,TRUE)&lt;&gt;$O112)*(INDIRECT($Q110,TRUE)&lt;&gt;$O113),'1. Database - raw'!EI$7:EK$494)),""),"")</f>
        <v>7</v>
      </c>
      <c r="FI110" s="512">
        <f t="shared" ca="1" si="250"/>
        <v>1.2810790726438324</v>
      </c>
      <c r="FJ110" s="513">
        <f t="shared" ca="1" si="251"/>
        <v>2.6019731369541095</v>
      </c>
      <c r="FK110" s="513">
        <f t="shared" ca="1" si="252"/>
        <v>1.8257418583505538</v>
      </c>
      <c r="FL110" s="513">
        <f t="array" aca="1" ref="FL110" ca="1">IFERROR(AVERAGE(IF(('1. Database - raw'!EO$7:EQ$494&gt;0)*('1. Database - raw'!$AD$7:$AD$494=$A110)*('1. Database - raw'!$AP$7:$AP$494&lt;&gt;Dropdown!$AM$11)*('1. Database - raw'!$AE$7:$AE$494&lt;&gt;$O$8)*(INDIRECT($Q110,TRUE)&lt;&gt;$O113)*(INDIRECT($Q110,TRUE)&lt;&gt;$O112)*(INDIRECT($Q110,TRUE)&lt;&gt;$O111),'1. Database - raw'!EO$7:EQ$494)),"")</f>
        <v>2</v>
      </c>
      <c r="FM110" s="514">
        <f t="array" aca="1" ref="FM110" ca="1">IFERROR(_xlfn.STDEV.S(IF(('1. Database - raw'!EO$7:EQ$494&gt;0)*('1. Database - raw'!$AD$7:$AD$494=$A110)*('1. Database - raw'!$AP$7:$AP$494&lt;&gt;Dropdown!$AM$11)*('1. Database - raw'!$AE$7:$AE$494&lt;&gt;$O$8)*(INDIRECT($Q110,TRUE)&lt;&gt;$O113)*(INDIRECT($Q110,TRUE)&lt;&gt;$O112)*(INDIRECT($Q110,TRUE)&lt;&gt;$O111),'1. Database - raw'!EO$7:EQ$494)),"")</f>
        <v>0.89442719099991586</v>
      </c>
      <c r="FN110" s="515">
        <f t="array" aca="1" ref="FN110" ca="1">IFERROR(IF(COUNT(IF(('1. Database - raw'!EO$7:EQ$494&gt;0)*('1. Database - raw'!$AD$7:$AD$494=$A110)*('1. Database - raw'!$AP$7:$AP$494&lt;&gt;Dropdown!$AM$11)*('1. Database - raw'!$AE$7:$AE$494&lt;&gt;$O$8)*(INDIRECT($Q110,TRUE)&lt;&gt;$O111)*(INDIRECT($Q110,TRUE)&lt;&gt;$O112)*(INDIRECT($Q110,TRUE)&lt;&gt;$O113),'1. Database - raw'!EO$7:EQ$494))&gt;0,COUNT(IF(('1. Database - raw'!EO$7:EQ$494&gt;0)*('1. Database - raw'!$AD$7:$AD$494=$A110)*('1. Database - raw'!$AP$7:$AP$494&lt;&gt;Dropdown!$AM$11)*('1. Database - raw'!$AE$7:$AE$494&lt;&gt;$O$8)*(INDIRECT($Q110,TRUE)&lt;&gt;$O111)*(INDIRECT($Q110,TRUE)&lt;&gt;$O112)*(INDIRECT($Q110,TRUE)&lt;&gt;$O113),'1. Database - raw'!EO$7:EQ$494)),""),"")</f>
        <v>6</v>
      </c>
      <c r="FO110" s="512">
        <f t="shared" ca="1" si="253"/>
        <v>13.200496581889974</v>
      </c>
      <c r="FP110" s="513">
        <f t="shared" ca="1" si="254"/>
        <v>28.911804757124951</v>
      </c>
      <c r="FQ110" s="513">
        <f t="shared" ca="1" si="255"/>
        <v>19.535869058547107</v>
      </c>
      <c r="FR110" s="513">
        <f t="array" aca="1" ref="FR110" ca="1">IFERROR(AVERAGE(IF(('1. Database - raw'!EU$7:EW$494&gt;0)*('1. Database - raw'!$AD$7:$AD$494=$A110)*('1. Database - raw'!$AP$7:$AP$494&lt;&gt;Dropdown!$AM$11)*('1. Database - raw'!$AE$7:$AE$494&lt;&gt;$O$8)*(INDIRECT($Q110,TRUE)&lt;&gt;$O113)*(INDIRECT($Q110,TRUE)&lt;&gt;$O112)*(INDIRECT($Q110,TRUE)&lt;&gt;$O111),'1. Database - raw'!EU$7:EW$494)),"")</f>
        <v>21.417123287671231</v>
      </c>
      <c r="FS110" s="514">
        <f t="array" aca="1" ref="FS110" ca="1">IFERROR(_xlfn.STDEV.S(IF(('1. Database - raw'!EU$7:EW$494&gt;0)*('1. Database - raw'!$AD$7:$AD$494=$A110)*('1. Database - raw'!$AP$7:$AP$494&lt;&gt;Dropdown!$AM$11)*('1. Database - raw'!$AE$7:$AE$494&lt;&gt;$O$8)*(INDIRECT($Q110,TRUE)&lt;&gt;$O113)*(INDIRECT($Q110,TRUE)&lt;&gt;$O112)*(INDIRECT($Q110,TRUE)&lt;&gt;$O111),'1. Database - raw'!EU$7:EW$494)),"")</f>
        <v>9.6226561160350208</v>
      </c>
      <c r="FT110" s="515">
        <f t="array" aca="1" ref="FT110" ca="1">IFERROR(IF(COUNT(IF(('1. Database - raw'!EU$7:EW$494&gt;0)*('1. Database - raw'!$AD$7:$AD$494=$A110)*('1. Database - raw'!$AP$7:$AP$494&lt;&gt;Dropdown!$AM$11)*('1. Database - raw'!$AE$7:$AE$494&lt;&gt;$O$8)*(INDIRECT($Q110,TRUE)&lt;&gt;$O111)*(INDIRECT($Q110,TRUE)&lt;&gt;$O112)*(INDIRECT($Q110,TRUE)&lt;&gt;$O113),'1. Database - raw'!EU$7:EW$494))&gt;0,COUNT(IF(('1. Database - raw'!EU$7:EW$494&gt;0)*('1. Database - raw'!$AD$7:$AD$494=$A110)*('1. Database - raw'!$AP$7:$AP$494&lt;&gt;Dropdown!$AM$11)*('1. Database - raw'!$AE$7:$AE$494&lt;&gt;$O$8)*(INDIRECT($Q110,TRUE)&lt;&gt;$O111)*(INDIRECT($Q110,TRUE)&lt;&gt;$O112)*(INDIRECT($Q110,TRUE)&lt;&gt;$O113),'1. Database - raw'!EU$7:EW$494)),""),"")</f>
        <v>4</v>
      </c>
      <c r="FU110" s="512">
        <f t="shared" ca="1" si="256"/>
        <v>4.9999999999999991</v>
      </c>
      <c r="FV110" s="513">
        <f t="shared" ca="1" si="257"/>
        <v>4.9999999999999991</v>
      </c>
      <c r="FW110" s="513">
        <f t="shared" ca="1" si="258"/>
        <v>4.9999999999999991</v>
      </c>
      <c r="FX110" s="513">
        <f t="array" aca="1" ref="FX110" ca="1">IFERROR(AVERAGE(IF(('1. Database - raw'!FA$7:FC$494&gt;0)*('1. Database - raw'!$AD$7:$AD$494=$A110)*('1. Database - raw'!$AP$7:$AP$494&lt;&gt;Dropdown!$AM$11)*('1. Database - raw'!$AE$7:$AE$494&lt;&gt;$O$8)*(INDIRECT($Q110,TRUE)&lt;&gt;$O113)*(INDIRECT($Q110,TRUE)&lt;&gt;$O112)*(INDIRECT($Q110,TRUE)&lt;&gt;$O111),'1. Database - raw'!FA$7:FC$494)),"")</f>
        <v>5</v>
      </c>
      <c r="FY110" s="514">
        <f t="array" aca="1" ref="FY110" ca="1">IFERROR(_xlfn.STDEV.S(IF(('1. Database - raw'!FA$7:FC$494&gt;0)*('1. Database - raw'!$AD$7:$AD$494=$A110)*('1. Database - raw'!$AP$7:$AP$494&lt;&gt;Dropdown!$AM$11)*('1. Database - raw'!$AE$7:$AE$494&lt;&gt;$O$8)*(INDIRECT($Q110,TRUE)&lt;&gt;$O113)*(INDIRECT($Q110,TRUE)&lt;&gt;$O112)*(INDIRECT($Q110,TRUE)&lt;&gt;$O111),'1. Database - raw'!FA$7:FC$494)),"")</f>
        <v>0</v>
      </c>
      <c r="FZ110" s="515">
        <f t="array" aca="1" ref="FZ110" ca="1">IFERROR(IF(COUNT(IF(('1. Database - raw'!FA$7:FC$494&gt;0)*('1. Database - raw'!$AD$7:$AD$494=$A110)*('1. Database - raw'!$AP$7:$AP$494&lt;&gt;Dropdown!$AM$11)*('1. Database - raw'!$AE$7:$AE$494&lt;&gt;$O$8)*(INDIRECT($Q110,TRUE)&lt;&gt;$O111)*(INDIRECT($Q110,TRUE)&lt;&gt;$O112)*(INDIRECT($Q110,TRUE)&lt;&gt;$O113),'1. Database - raw'!FA$7:FC$494))&gt;0,COUNT(IF(('1. Database - raw'!FA$7:FC$494&gt;0)*('1. Database - raw'!$AD$7:$AD$494=$A110)*('1. Database - raw'!$AP$7:$AP$494&lt;&gt;Dropdown!$AM$11)*('1. Database - raw'!$AE$7:$AE$494&lt;&gt;$O$8)*(INDIRECT($Q110,TRUE)&lt;&gt;$O111)*(INDIRECT($Q110,TRUE)&lt;&gt;$O112)*(INDIRECT($Q110,TRUE)&lt;&gt;$O113),'1. Database - raw'!FA$7:FC$494)),""),"")</f>
        <v>2</v>
      </c>
      <c r="GA110" s="512">
        <f t="shared" ca="1" si="259"/>
        <v>5.7704907292219394</v>
      </c>
      <c r="GB110" s="513">
        <f t="shared" ca="1" si="260"/>
        <v>12.100001104653039</v>
      </c>
      <c r="GC110" s="513">
        <f t="shared" ca="1" si="261"/>
        <v>8.3560124579835087</v>
      </c>
      <c r="GD110" s="513">
        <f t="array" aca="1" ref="GD110" ca="1">IFERROR(AVERAGE(IF(('1. Database - raw'!FG$7:FI$494&gt;0)*('1. Database - raw'!$AD$7:$AD$494=$A110)*('1. Database - raw'!$AP$7:$AP$494&lt;&gt;Dropdown!$AM$11)*('1. Database - raw'!$AE$7:$AE$494&lt;&gt;$O$8)*(INDIRECT($Q110,TRUE)&lt;&gt;$O113)*(INDIRECT($Q110,TRUE)&lt;&gt;$O112)*(INDIRECT($Q110,TRUE)&lt;&gt;$O111),'1. Database - raw'!FG$7:FI$494)),"")</f>
        <v>9.16</v>
      </c>
      <c r="GE110" s="514">
        <f t="array" aca="1" ref="GE110" ca="1">IFERROR(_xlfn.STDEV.S(IF(('1. Database - raw'!FG$7:FI$494&gt;0)*('1. Database - raw'!$AD$7:$AD$494=$A110)*('1. Database - raw'!$AP$7:$AP$494&lt;&gt;Dropdown!$AM$11)*('1. Database - raw'!$AE$7:$AE$494&lt;&gt;$O$8)*(INDIRECT($Q110,TRUE)&lt;&gt;$O113)*(INDIRECT($Q110,TRUE)&lt;&gt;$O112)*(INDIRECT($Q110,TRUE)&lt;&gt;$O111),'1. Database - raw'!FG$7:FI$494)),"")</f>
        <v>4.1137574065566893</v>
      </c>
      <c r="GF110" s="515">
        <f t="array" aca="1" ref="GF110" ca="1">IFERROR(IF(COUNT(IF(('1. Database - raw'!FG$7:FI$494&gt;0)*('1. Database - raw'!$AD$7:$AD$494=$A110)*('1. Database - raw'!$AP$7:$AP$494&lt;&gt;Dropdown!$AM$11)*('1. Database - raw'!$AE$7:$AE$494&lt;&gt;$O$8)*(INDIRECT($Q110,TRUE)&lt;&gt;$O111)*(INDIRECT($Q110,TRUE)&lt;&gt;$O112)*(INDIRECT($Q110,TRUE)&lt;&gt;$O113),'1. Database - raw'!FG$7:FI$494))&gt;0,COUNT(IF(('1. Database - raw'!FG$7:FI$494&gt;0)*('1. Database - raw'!$AD$7:$AD$494=$A110)*('1. Database - raw'!$AP$7:$AP$494&lt;&gt;Dropdown!$AM$11)*('1. Database - raw'!$AE$7:$AE$494&lt;&gt;$O$8)*(INDIRECT($Q110,TRUE)&lt;&gt;$O111)*(INDIRECT($Q110,TRUE)&lt;&gt;$O112)*(INDIRECT($Q110,TRUE)&lt;&gt;$O113),'1. Database - raw'!FG$7:FI$494)),""),"")</f>
        <v>5</v>
      </c>
      <c r="GG110" s="512">
        <f t="shared" ca="1" si="262"/>
        <v>5.031444167596808</v>
      </c>
      <c r="GH110" s="513">
        <f t="shared" ca="1" si="263"/>
        <v>5.0345607952417533</v>
      </c>
      <c r="GI110" s="513">
        <f t="shared" ca="1" si="264"/>
        <v>5.0330022401773942</v>
      </c>
      <c r="GJ110" s="513">
        <f t="array" aca="1" ref="GJ110" ca="1">IFERROR(AVERAGE(IF(('1. Database - raw'!FM$7:FO$494&gt;0)*('1. Database - raw'!$AD$7:$AD$494=$A110)*('1. Database - raw'!$AP$7:$AP$494&lt;&gt;Dropdown!$AM$11)*('1. Database - raw'!$AE$7:$AE$494&lt;&gt;$O$8)*(INDIRECT($Q110,TRUE)&lt;&gt;$O113)*(INDIRECT($Q110,TRUE)&lt;&gt;$O112)*(INDIRECT($Q110,TRUE)&lt;&gt;$O111),'1. Database - raw'!FM$7:FO$494)),"")</f>
        <v>5.0333333333333332</v>
      </c>
      <c r="GK110" s="514">
        <f t="array" aca="1" ref="GK110" ca="1">IFERROR(_xlfn.STDEV.S(IF(('1. Database - raw'!FM$7:FO$494&gt;0)*('1. Database - raw'!$AD$7:$AD$494=$A110)*('1. Database - raw'!$AP$7:$AP$494&lt;&gt;Dropdown!$AM$11)*('1. Database - raw'!$AE$7:$AE$494&lt;&gt;$O$8)*(INDIRECT($Q110,TRUE)&lt;&gt;$O113)*(INDIRECT($Q110,TRUE)&lt;&gt;$O112)*(INDIRECT($Q110,TRUE)&lt;&gt;$O111),'1. Database - raw'!FM$7:FO$494)),"")</f>
        <v>5.7735026918962373E-2</v>
      </c>
      <c r="GL110" s="515">
        <f t="array" aca="1" ref="GL110" ca="1">IFERROR(IF(COUNT(IF(('1. Database - raw'!FM$7:FO$494&gt;0)*('1. Database - raw'!$AD$7:$AD$494=$A110)*('1. Database - raw'!$AP$7:$AP$494&lt;&gt;Dropdown!$AM$11)*('1. Database - raw'!$AE$7:$AE$494&lt;&gt;$O$8)*(INDIRECT($Q110,TRUE)&lt;&gt;$O111)*(INDIRECT($Q110,TRUE)&lt;&gt;$O112)*(INDIRECT($Q110,TRUE)&lt;&gt;$O113),'1. Database - raw'!FM$7:FO$494))&gt;0,COUNT(IF(('1. Database - raw'!FM$7:FO$494&gt;0)*('1. Database - raw'!$AD$7:$AD$494=$A110)*('1. Database - raw'!$AP$7:$AP$494&lt;&gt;Dropdown!$AM$11)*('1. Database - raw'!$AE$7:$AE$494&lt;&gt;$O$8)*(INDIRECT($Q110,TRUE)&lt;&gt;$O111)*(INDIRECT($Q110,TRUE)&lt;&gt;$O112)*(INDIRECT($Q110,TRUE)&lt;&gt;$O113),'1. Database - raw'!FM$7:FO$494)),""),"")</f>
        <v>3</v>
      </c>
      <c r="GM110" s="512">
        <f t="shared" ca="1" si="265"/>
        <v>70.611360588051909</v>
      </c>
      <c r="GN110" s="513">
        <f t="shared" ca="1" si="266"/>
        <v>119.21694112634309</v>
      </c>
      <c r="GO110" s="513">
        <f t="shared" ca="1" si="267"/>
        <v>91.750043150271964</v>
      </c>
      <c r="GP110" s="513">
        <f t="array" aca="1" ref="GP110" ca="1">IFERROR(AVERAGE(IF(('1. Database - raw'!FS$7:FU$494&gt;0)*('1. Database - raw'!$AD$7:$AD$494=$A110)*('1. Database - raw'!$AP$7:$AP$494&lt;&gt;Dropdown!$AM$11)*('1. Database - raw'!$AE$7:$AE$494&lt;&gt;$O$8)*(INDIRECT($Q110,TRUE)&lt;&gt;$O113)*(INDIRECT($Q110,TRUE)&lt;&gt;$O112)*(INDIRECT($Q110,TRUE)&lt;&gt;$O111),'1. Database - raw'!FS$7:FU$494)),"")</f>
        <v>99.16937671232877</v>
      </c>
      <c r="GQ110" s="514">
        <f t="array" aca="1" ref="GQ110" ca="1">IFERROR(_xlfn.STDEV.S(IF(('1. Database - raw'!FS$7:FU$494&gt;0)*('1. Database - raw'!$AD$7:$AD$494=$A110)*('1. Database - raw'!$AP$7:$AP$494&lt;&gt;Dropdown!$AM$11)*('1. Database - raw'!$AE$7:$AE$494&lt;&gt;$O$8)*(INDIRECT($Q110,TRUE)&lt;&gt;$O113)*(INDIRECT($Q110,TRUE)&lt;&gt;$O112)*(INDIRECT($Q110,TRUE)&lt;&gt;$O111),'1. Database - raw'!FS$7:FU$494)),"")</f>
        <v>40.67979988823194</v>
      </c>
      <c r="GR110" s="515">
        <f t="array" aca="1" ref="GR110" ca="1">IFERROR(IF(COUNT(IF(('1. Database - raw'!FS$7:FU$494&gt;0)*('1. Database - raw'!$AD$7:$AD$494=$A110)*('1. Database - raw'!$AP$7:$AP$494&lt;&gt;Dropdown!$AM$11)*('1. Database - raw'!$AE$7:$AE$494&lt;&gt;$O$8)*(INDIRECT($Q110,TRUE)&lt;&gt;$O111)*(INDIRECT($Q110,TRUE)&lt;&gt;$O112)*(INDIRECT($Q110,TRUE)&lt;&gt;$O113),'1. Database - raw'!FS$7:FU$494))&gt;0,COUNT(IF(('1. Database - raw'!FS$7:FU$494&gt;0)*('1. Database - raw'!$AD$7:$AD$494=$A110)*('1. Database - raw'!$AP$7:$AP$494&lt;&gt;Dropdown!$AM$11)*('1. Database - raw'!$AE$7:$AE$494&lt;&gt;$O$8)*(INDIRECT($Q110,TRUE)&lt;&gt;$O111)*(INDIRECT($Q110,TRUE)&lt;&gt;$O112)*(INDIRECT($Q110,TRUE)&lt;&gt;$O113),'1. Database - raw'!FS$7:FU$494)),""),"")</f>
        <v>40</v>
      </c>
      <c r="GS110" s="512">
        <f t="shared" ca="1" si="268"/>
        <v>50.881308060261418</v>
      </c>
      <c r="GT110" s="513">
        <f t="shared" ca="1" si="269"/>
        <v>73.729292803759407</v>
      </c>
      <c r="GU110" s="513">
        <f t="shared" ca="1" si="270"/>
        <v>61.249023340893331</v>
      </c>
      <c r="GV110" s="513">
        <f t="array" aca="1" ref="GV110" ca="1">IFERROR(AVERAGE(IF(('1. Database - raw'!FY$7:GA$494&gt;0)*('1. Database - raw'!$AD$7:$AD$494=$A110)*('1. Database - raw'!$AP$7:$AP$494&lt;&gt;Dropdown!$AM$11)*('1. Database - raw'!$AE$7:$AE$494&lt;&gt;$O$8)*(INDIRECT($Q110,TRUE)&lt;&gt;$O113)*(INDIRECT($Q110,TRUE)&lt;&gt;$O112)*(INDIRECT($Q110,TRUE)&lt;&gt;$O111),'1. Database - raw'!FY$7:GA$494)),"")</f>
        <v>64.426940639269404</v>
      </c>
      <c r="GW110" s="514">
        <f t="array" aca="1" ref="GW110" ca="1">IFERROR(_xlfn.STDEV.S(IF(('1. Database - raw'!FY$7:GA$494&gt;0)*('1. Database - raw'!$AD$7:$AD$494=$A110)*('1. Database - raw'!$AP$7:$AP$494&lt;&gt;Dropdown!$AM$11)*('1. Database - raw'!$AE$7:$AE$494&lt;&gt;$O$8)*(INDIRECT($Q110,TRUE)&lt;&gt;$O113)*(INDIRECT($Q110,TRUE)&lt;&gt;$O112)*(INDIRECT($Q110,TRUE)&lt;&gt;$O111),'1. Database - raw'!FY$7:GA$494)),"")</f>
        <v>21.021599084579833</v>
      </c>
      <c r="GX110" s="515">
        <f t="array" aca="1" ref="GX110" ca="1">IFERROR(IF(COUNT(IF(('1. Database - raw'!FY$7:GA$494&gt;0)*('1. Database - raw'!$AD$7:$AD$494=$A110)*('1. Database - raw'!$AP$7:$AP$494&lt;&gt;Dropdown!$AM$11)*('1. Database - raw'!$AE$7:$AE$494&lt;&gt;$O$8)*(INDIRECT($Q110,TRUE)&lt;&gt;$O111)*(INDIRECT($Q110,TRUE)&lt;&gt;$O112)*(INDIRECT($Q110,TRUE)&lt;&gt;$O113),'1. Database - raw'!FY$7:GA$494))&gt;0,COUNT(IF(('1. Database - raw'!FY$7:GA$494&gt;0)*('1. Database - raw'!$AD$7:$AD$494=$A110)*('1. Database - raw'!$AP$7:$AP$494&lt;&gt;Dropdown!$AM$11)*('1. Database - raw'!$AE$7:$AE$494&lt;&gt;$O$8)*(INDIRECT($Q110,TRUE)&lt;&gt;$O111)*(INDIRECT($Q110,TRUE)&lt;&gt;$O112)*(INDIRECT($Q110,TRUE)&lt;&gt;$O113),'1. Database - raw'!FY$7:GA$494)),""),"")</f>
        <v>9</v>
      </c>
      <c r="GY110" s="512">
        <f t="shared" ca="1" si="271"/>
        <v>50.69163803833311</v>
      </c>
      <c r="GZ110" s="513">
        <f t="shared" ca="1" si="272"/>
        <v>76.56942505813916</v>
      </c>
      <c r="HA110" s="513">
        <f t="shared" ca="1" si="273"/>
        <v>62.301120213447703</v>
      </c>
      <c r="HB110" s="513">
        <f t="array" aca="1" ref="HB110" ca="1">IFERROR(AVERAGE(IF(('1. Database - raw'!GE$7:GG$494&gt;0)*('1. Database - raw'!$AD$7:$AD$494=$A110)*('1. Database - raw'!$AP$7:$AP$494&lt;&gt;Dropdown!$AM$11)*('1. Database - raw'!$AE$7:$AE$494&lt;&gt;$O$8)*(INDIRECT($Q110,TRUE)&lt;&gt;$O113)*(INDIRECT($Q110,TRUE)&lt;&gt;$O112)*(INDIRECT($Q110,TRUE)&lt;&gt;$O111),'1. Database - raw'!GE$7:GG$494)),"")</f>
        <v>65.785714285714292</v>
      </c>
      <c r="HC110" s="514">
        <f t="array" aca="1" ref="HC110" ca="1">IFERROR(_xlfn.STDEV.S(IF(('1. Database - raw'!GE$7:GG$494&gt;0)*('1. Database - raw'!$AD$7:$AD$494=$A110)*('1. Database - raw'!$AP$7:$AP$494&lt;&gt;Dropdown!$AM$11)*('1. Database - raw'!$AE$7:$AE$494&lt;&gt;$O$8)*(INDIRECT($Q110,TRUE)&lt;&gt;$O113)*(INDIRECT($Q110,TRUE)&lt;&gt;$O112)*(INDIRECT($Q110,TRUE)&lt;&gt;$O111),'1. Database - raw'!GE$7:GG$494)),"")</f>
        <v>22.308177018859297</v>
      </c>
      <c r="HD110" s="515">
        <f t="array" aca="1" ref="HD110" ca="1">IFERROR(IF(COUNT(IF(('1. Database - raw'!GE$7:GG$494&gt;0)*('1. Database - raw'!$AD$7:$AD$494=$A110)*('1. Database - raw'!$AP$7:$AP$494&lt;&gt;Dropdown!$AM$11)*('1. Database - raw'!$AE$7:$AE$494&lt;&gt;$O$8)*(INDIRECT($Q110,TRUE)&lt;&gt;$O111)*(INDIRECT($Q110,TRUE)&lt;&gt;$O112)*(INDIRECT($Q110,TRUE)&lt;&gt;$O113),'1. Database - raw'!GE$7:GG$494))&gt;0,COUNT(IF(('1. Database - raw'!GE$7:GG$494&gt;0)*('1. Database - raw'!$AD$7:$AD$494=$A110)*('1. Database - raw'!$AP$7:$AP$494&lt;&gt;Dropdown!$AM$11)*('1. Database - raw'!$AE$7:$AE$494&lt;&gt;$O$8)*(INDIRECT($Q110,TRUE)&lt;&gt;$O111)*(INDIRECT($Q110,TRUE)&lt;&gt;$O112)*(INDIRECT($Q110,TRUE)&lt;&gt;$O113),'1. Database - raw'!GE$7:GG$494)),""),"")</f>
        <v>7</v>
      </c>
      <c r="HE110" s="512" t="str">
        <f t="shared" ca="1" si="274"/>
        <v/>
      </c>
      <c r="HF110" s="513" t="str">
        <f t="shared" ca="1" si="275"/>
        <v/>
      </c>
      <c r="HG110" s="513" t="str">
        <f t="shared" ca="1" si="276"/>
        <v/>
      </c>
      <c r="HH110" s="513">
        <f t="array" aca="1" ref="HH110" ca="1">IFERROR(AVERAGE(IF(('1. Database - raw'!GK$7:GM$494&gt;0)*('1. Database - raw'!$AD$7:$AD$494=$A110)*('1. Database - raw'!$AP$7:$AP$494&lt;&gt;Dropdown!$AM$11)*('1. Database - raw'!$AE$7:$AE$494&lt;&gt;$O$8)*(INDIRECT($Q110,TRUE)&lt;&gt;$O113)*(INDIRECT($Q110,TRUE)&lt;&gt;$O112)*(INDIRECT($Q110,TRUE)&lt;&gt;$O111),'1. Database - raw'!GK$7:GM$494)),"")</f>
        <v>15.068493150684931</v>
      </c>
      <c r="HI110" s="514" t="str">
        <f t="array" aca="1" ref="HI110" ca="1">IFERROR(_xlfn.STDEV.S(IF(('1. Database - raw'!GK$7:GM$494&gt;0)*('1. Database - raw'!$AD$7:$AD$494=$A110)*('1. Database - raw'!$AP$7:$AP$494&lt;&gt;Dropdown!$AM$11)*('1. Database - raw'!$AE$7:$AE$494&lt;&gt;$O$8)*(INDIRECT($Q110,TRUE)&lt;&gt;$O113)*(INDIRECT($Q110,TRUE)&lt;&gt;$O112)*(INDIRECT($Q110,TRUE)&lt;&gt;$O111),'1. Database - raw'!GK$7:GM$494)),"")</f>
        <v/>
      </c>
      <c r="HJ110" s="515">
        <f t="array" aca="1" ref="HJ110" ca="1">IFERROR(IF(COUNT(IF(('1. Database - raw'!GK$7:GM$494&gt;0)*('1. Database - raw'!$AD$7:$AD$494=$A110)*('1. Database - raw'!$AP$7:$AP$494&lt;&gt;Dropdown!$AM$11)*('1. Database - raw'!$AE$7:$AE$494&lt;&gt;$O$8)*(INDIRECT($Q110,TRUE)&lt;&gt;$O111)*(INDIRECT($Q110,TRUE)&lt;&gt;$O112)*(INDIRECT($Q110,TRUE)&lt;&gt;$O113),'1. Database - raw'!GK$7:GM$494))&gt;0,COUNT(IF(('1. Database - raw'!GK$7:GM$494&gt;0)*('1. Database - raw'!$AD$7:$AD$494=$A110)*('1. Database - raw'!$AP$7:$AP$494&lt;&gt;Dropdown!$AM$11)*('1. Database - raw'!$AE$7:$AE$494&lt;&gt;$O$8)*(INDIRECT($Q110,TRUE)&lt;&gt;$O111)*(INDIRECT($Q110,TRUE)&lt;&gt;$O112)*(INDIRECT($Q110,TRUE)&lt;&gt;$O113),'1. Database - raw'!GK$7:GM$494)),""),"")</f>
        <v>1</v>
      </c>
      <c r="HK110" s="512" t="str">
        <f t="shared" ca="1" si="277"/>
        <v/>
      </c>
      <c r="HL110" s="513" t="str">
        <f t="shared" ca="1" si="278"/>
        <v/>
      </c>
      <c r="HM110" s="513" t="str">
        <f t="shared" ca="1" si="279"/>
        <v/>
      </c>
      <c r="HN110" s="513" t="str">
        <f t="array" aca="1" ref="HN110" ca="1">IFERROR(AVERAGE(IF(('1. Database - raw'!GQ$7:GS$494&gt;0)*('1. Database - raw'!$AD$7:$AD$494=$A110)*('1. Database - raw'!$AP$7:$AP$494&lt;&gt;Dropdown!$AM$11)*('1. Database - raw'!$AE$7:$AE$494&lt;&gt;$O$8)*(INDIRECT($Q110,TRUE)&lt;&gt;$O113)*(INDIRECT($Q110,TRUE)&lt;&gt;$O112)*(INDIRECT($Q110,TRUE)&lt;&gt;$O111),'1. Database - raw'!GQ$7:GS$494)),"")</f>
        <v/>
      </c>
      <c r="HO110" s="514" t="str">
        <f t="array" aca="1" ref="HO110" ca="1">IFERROR(_xlfn.STDEV.S(IF(('1. Database - raw'!GQ$7:GS$494&gt;0)*('1. Database - raw'!$AD$7:$AD$494=$A110)*('1. Database - raw'!$AP$7:$AP$494&lt;&gt;Dropdown!$AM$11)*('1. Database - raw'!$AE$7:$AE$494&lt;&gt;$O$8)*(INDIRECT($Q110,TRUE)&lt;&gt;$O113)*(INDIRECT($Q110,TRUE)&lt;&gt;$O112)*(INDIRECT($Q110,TRUE)&lt;&gt;$O111),'1. Database - raw'!GQ$7:GS$494)),"")</f>
        <v/>
      </c>
      <c r="HP110" s="515" t="str">
        <f t="array" aca="1" ref="HP110" ca="1">IFERROR(IF(COUNT(IF(('1. Database - raw'!GQ$7:GS$494&gt;0)*('1. Database - raw'!$AD$7:$AD$494=$A110)*('1. Database - raw'!$AP$7:$AP$494&lt;&gt;Dropdown!$AM$11)*('1. Database - raw'!$AE$7:$AE$494&lt;&gt;$O$8)*(INDIRECT($Q110,TRUE)&lt;&gt;$O111)*(INDIRECT($Q110,TRUE)&lt;&gt;$O112)*(INDIRECT($Q110,TRUE)&lt;&gt;$O113),'1. Database - raw'!GQ$7:GS$494))&gt;0,COUNT(IF(('1. Database - raw'!GQ$7:GS$494&gt;0)*('1. Database - raw'!$AD$7:$AD$494=$A110)*('1. Database - raw'!$AP$7:$AP$494&lt;&gt;Dropdown!$AM$11)*('1. Database - raw'!$AE$7:$AE$494&lt;&gt;$O$8)*(INDIRECT($Q110,TRUE)&lt;&gt;$O111)*(INDIRECT($Q110,TRUE)&lt;&gt;$O112)*(INDIRECT($Q110,TRUE)&lt;&gt;$O113),'1. Database - raw'!GQ$7:GS$494)),""),"")</f>
        <v/>
      </c>
      <c r="HQ110" s="512">
        <f t="shared" ca="1" si="280"/>
        <v>25.838072454019759</v>
      </c>
      <c r="HR110" s="513">
        <f t="shared" ca="1" si="281"/>
        <v>46.202496093616737</v>
      </c>
      <c r="HS110" s="513">
        <f t="shared" ca="1" si="282"/>
        <v>34.551171349513382</v>
      </c>
      <c r="HT110" s="513">
        <f t="array" aca="1" ref="HT110" ca="1">IFERROR(AVERAGE(IF(('1. Database - raw'!GW$7:GY$494&gt;0)*('1. Database - raw'!$AD$7:$AD$494=$A110)*('1. Database - raw'!$AP$7:$AP$494&lt;&gt;Dropdown!$AM$11)*('1. Database - raw'!$AE$7:$AE$494&lt;&gt;$O$8)*(INDIRECT($Q110,TRUE)&lt;&gt;$O113)*(INDIRECT($Q110,TRUE)&lt;&gt;$O112)*(INDIRECT($Q110,TRUE)&lt;&gt;$O111),'1. Database - raw'!GW$7:GY$494)),"")</f>
        <v>37.134520547945201</v>
      </c>
      <c r="HU110" s="514">
        <f t="array" aca="1" ref="HU110" ca="1">IFERROR(_xlfn.STDEV.S(IF(('1. Database - raw'!GW$7:GY$494&gt;0)*('1. Database - raw'!$AD$7:$AD$494=$A110)*('1. Database - raw'!$AP$7:$AP$494&lt;&gt;Dropdown!$AM$11)*('1. Database - raw'!$AE$7:$AE$494&lt;&gt;$O$8)*(INDIRECT($Q110,TRUE)&lt;&gt;$O113)*(INDIRECT($Q110,TRUE)&lt;&gt;$O112)*(INDIRECT($Q110,TRUE)&lt;&gt;$O111),'1. Database - raw'!GW$7:GY$494)),"")</f>
        <v>14.625908218564238</v>
      </c>
      <c r="HV110" s="515">
        <f t="array" aca="1" ref="HV110" ca="1">IFERROR(IF(COUNT(IF(('1. Database - raw'!GW$7:GY$494&gt;0)*('1. Database - raw'!$AD$7:$AD$494=$A110)*('1. Database - raw'!$AP$7:$AP$494&lt;&gt;Dropdown!$AM$11)*('1. Database - raw'!$AE$7:$AE$494&lt;&gt;$O$8)*(INDIRECT($Q110,TRUE)&lt;&gt;$O111)*(INDIRECT($Q110,TRUE)&lt;&gt;$O112)*(INDIRECT($Q110,TRUE)&lt;&gt;$O113),'1. Database - raw'!GW$7:GY$494))&gt;0,COUNT(IF(('1. Database - raw'!GW$7:GY$494&gt;0)*('1. Database - raw'!$AD$7:$AD$494=$A110)*('1. Database - raw'!$AP$7:$AP$494&lt;&gt;Dropdown!$AM$11)*('1. Database - raw'!$AE$7:$AE$494&lt;&gt;$O$8)*(INDIRECT($Q110,TRUE)&lt;&gt;$O111)*(INDIRECT($Q110,TRUE)&lt;&gt;$O112)*(INDIRECT($Q110,TRUE)&lt;&gt;$O113),'1. Database - raw'!GW$7:GY$494)),""),"")</f>
        <v>5</v>
      </c>
      <c r="HW110" s="512" t="str">
        <f t="shared" ca="1" si="283"/>
        <v/>
      </c>
      <c r="HX110" s="513" t="str">
        <f t="shared" ca="1" si="284"/>
        <v/>
      </c>
      <c r="HY110" s="513" t="str">
        <f t="shared" ca="1" si="285"/>
        <v/>
      </c>
      <c r="HZ110" s="513">
        <f t="array" aca="1" ref="HZ110" ca="1">IFERROR(AVERAGE(IF(('1. Database - raw'!HC$7:HE$494&gt;0)*('1. Database - raw'!$AD$7:$AD$494=$A110)*('1. Database - raw'!$AP$7:$AP$494&lt;&gt;Dropdown!$AM$11)*('1. Database - raw'!$AE$7:$AE$494&lt;&gt;$O$8)*(INDIRECT($Q110,TRUE)&lt;&gt;$O113)*(INDIRECT($Q110,TRUE)&lt;&gt;$O112)*(INDIRECT($Q110,TRUE)&lt;&gt;$O111),'1. Database - raw'!HC$7:HE$494)),"")</f>
        <v>4.0999999999999996</v>
      </c>
      <c r="IA110" s="514" t="str">
        <f t="array" aca="1" ref="IA110" ca="1">IFERROR(_xlfn.STDEV.S(IF(('1. Database - raw'!HC$7:HE$494&gt;0)*('1. Database - raw'!$AD$7:$AD$494=$A110)*('1. Database - raw'!$AP$7:$AP$494&lt;&gt;Dropdown!$AM$11)*('1. Database - raw'!$AE$7:$AE$494&lt;&gt;$O$8)*(INDIRECT($Q110,TRUE)&lt;&gt;$O113)*(INDIRECT($Q110,TRUE)&lt;&gt;$O112)*(INDIRECT($Q110,TRUE)&lt;&gt;$O111),'1. Database - raw'!HC$7:HE$494)),"")</f>
        <v/>
      </c>
      <c r="IB110" s="515">
        <f t="array" aca="1" ref="IB110" ca="1">IFERROR(IF(COUNT(IF(('1. Database - raw'!HC$7:HE$494&gt;0)*('1. Database - raw'!$AD$7:$AD$494=$A110)*('1. Database - raw'!$AP$7:$AP$494&lt;&gt;Dropdown!$AM$11)*('1. Database - raw'!$AE$7:$AE$494&lt;&gt;$O$8)*(INDIRECT($Q110,TRUE)&lt;&gt;$O111)*(INDIRECT($Q110,TRUE)&lt;&gt;$O112)*(INDIRECT($Q110,TRUE)&lt;&gt;$O113),'1. Database - raw'!HC$7:HE$494))&gt;0,COUNT(IF(('1. Database - raw'!HC$7:HE$494&gt;0)*('1. Database - raw'!$AD$7:$AD$494=$A110)*('1. Database - raw'!$AP$7:$AP$494&lt;&gt;Dropdown!$AM$11)*('1. Database - raw'!$AE$7:$AE$494&lt;&gt;$O$8)*(INDIRECT($Q110,TRUE)&lt;&gt;$O111)*(INDIRECT($Q110,TRUE)&lt;&gt;$O112)*(INDIRECT($Q110,TRUE)&lt;&gt;$O113),'1. Database - raw'!HC$7:HE$494)),""),"")</f>
        <v>1</v>
      </c>
      <c r="IC110" s="512">
        <f t="shared" ca="1" si="286"/>
        <v>4.3811608210905009</v>
      </c>
      <c r="ID110" s="513">
        <f t="shared" ca="1" si="287"/>
        <v>32.997263248437413</v>
      </c>
      <c r="IE110" s="513">
        <f t="shared" ca="1" si="288"/>
        <v>12.023573385115734</v>
      </c>
      <c r="IF110" s="513">
        <f t="array" aca="1" ref="IF110" ca="1">IFERROR(AVERAGE(IF(('1. Database - raw'!HI$7:HK$494&gt;0)*('1. Database - raw'!$AD$7:$AD$494=$A110)*('1. Database - raw'!$AP$7:$AP$494&lt;&gt;Dropdown!$AM$11)*('1. Database - raw'!$AE$7:$AE$494&lt;&gt;$O$8)*(INDIRECT($Q110,TRUE)&lt;&gt;$O113)*(INDIRECT($Q110,TRUE)&lt;&gt;$O112)*(INDIRECT($Q110,TRUE)&lt;&gt;$O111),'1. Database - raw'!HI$7:HK$494)),"")</f>
        <v>14.9</v>
      </c>
      <c r="IG110" s="514">
        <f t="array" aca="1" ref="IG110" ca="1">IFERROR(_xlfn.STDEV.S(IF(('1. Database - raw'!HI$7:HK$494&gt;0)*('1. Database - raw'!$AD$7:$AD$494=$A110)*('1. Database - raw'!$AP$7:$AP$494&lt;&gt;Dropdown!$AM$11)*('1. Database - raw'!$AE$7:$AE$494&lt;&gt;$O$8)*(INDIRECT($Q110,TRUE)&lt;&gt;$O113)*(INDIRECT($Q110,TRUE)&lt;&gt;$O112)*(INDIRECT($Q110,TRUE)&lt;&gt;$O111),'1. Database - raw'!HI$7:HK$494)),"")</f>
        <v>10.905503197927185</v>
      </c>
      <c r="IH110" s="515">
        <f t="array" aca="1" ref="IH110" ca="1">IFERROR(IF(COUNT(IF(('1. Database - raw'!HI$7:HK$494&gt;0)*('1. Database - raw'!$AD$7:$AD$494=$A110)*('1. Database - raw'!$AP$7:$AP$494&lt;&gt;Dropdown!$AM$11)*('1. Database - raw'!$AE$7:$AE$494&lt;&gt;$O$8)*(INDIRECT($Q110,TRUE)&lt;&gt;$O111)*(INDIRECT($Q110,TRUE)&lt;&gt;$O112)*(INDIRECT($Q110,TRUE)&lt;&gt;$O113),'1. Database - raw'!HI$7:HK$494))&gt;0,COUNT(IF(('1. Database - raw'!HI$7:HK$494&gt;0)*('1. Database - raw'!$AD$7:$AD$494=$A110)*('1. Database - raw'!$AP$7:$AP$494&lt;&gt;Dropdown!$AM$11)*('1. Database - raw'!$AE$7:$AE$494&lt;&gt;$O$8)*(INDIRECT($Q110,TRUE)&lt;&gt;$O111)*(INDIRECT($Q110,TRUE)&lt;&gt;$O112)*(INDIRECT($Q110,TRUE)&lt;&gt;$O113),'1. Database - raw'!HI$7:HK$494)),""),"")</f>
        <v>3</v>
      </c>
      <c r="II110" s="512">
        <f t="shared" ca="1" si="289"/>
        <v>5.3566186516346814</v>
      </c>
      <c r="IJ110" s="513">
        <f t="shared" ca="1" si="290"/>
        <v>100.65901879600818</v>
      </c>
      <c r="IK110" s="513">
        <f t="shared" ca="1" si="291"/>
        <v>23.220507693371893</v>
      </c>
      <c r="IL110" s="513">
        <f t="array" aca="1" ref="IL110" ca="1">IFERROR(AVERAGE(IF(('1. Database - raw'!HO$7:HQ$494&gt;0)*('1. Database - raw'!$AD$7:$AD$494=$A110)*('1. Database - raw'!$AP$7:$AP$494&lt;&gt;Dropdown!$AM$11)*('1. Database - raw'!$AE$7:$AE$494&lt;&gt;$O$8)*(INDIRECT($Q110,TRUE)&lt;&gt;$O113)*(INDIRECT($Q110,TRUE)&lt;&gt;$O112)*(INDIRECT($Q110,TRUE)&lt;&gt;$O111),'1. Database - raw'!HO$7:HQ$494)),"")</f>
        <v>29.85</v>
      </c>
      <c r="IM110" s="514">
        <f t="array" aca="1" ref="IM110" ca="1">IFERROR(_xlfn.STDEV.S(IF(('1. Database - raw'!HO$7:HQ$494&gt;0)*('1. Database - raw'!$AD$7:$AD$494=$A110)*('1. Database - raw'!$AP$7:$AP$494&lt;&gt;Dropdown!$AM$11)*('1. Database - raw'!$AE$7:$AE$494&lt;&gt;$O$8)*(INDIRECT($Q110,TRUE)&lt;&gt;$O113)*(INDIRECT($Q110,TRUE)&lt;&gt;$O112)*(INDIRECT($Q110,TRUE)&lt;&gt;$O111),'1. Database - raw'!HO$7:HQ$494)),"")</f>
        <v>24.112341238461266</v>
      </c>
      <c r="IN110" s="515">
        <f t="array" aca="1" ref="IN110" ca="1">IFERROR(IF(COUNT(IF(('1. Database - raw'!HO$7:HQ$494&gt;0)*('1. Database - raw'!$AD$7:$AD$494=$A110)*('1. Database - raw'!$AP$7:$AP$494&lt;&gt;Dropdown!$AM$11)*('1. Database - raw'!$AE$7:$AE$494&lt;&gt;$O$8)*(INDIRECT($Q110,TRUE)&lt;&gt;$O111)*(INDIRECT($Q110,TRUE)&lt;&gt;$O112)*(INDIRECT($Q110,TRUE)&lt;&gt;$O113),'1. Database - raw'!HO$7:HQ$494))&gt;0,COUNT(IF(('1. Database - raw'!HO$7:HQ$494&gt;0)*('1. Database - raw'!$AD$7:$AD$494=$A110)*('1. Database - raw'!$AP$7:$AP$494&lt;&gt;Dropdown!$AM$11)*('1. Database - raw'!$AE$7:$AE$494&lt;&gt;$O$8)*(INDIRECT($Q110,TRUE)&lt;&gt;$O111)*(INDIRECT($Q110,TRUE)&lt;&gt;$O112)*(INDIRECT($Q110,TRUE)&lt;&gt;$O113),'1. Database - raw'!HO$7:HQ$494)),""),"")</f>
        <v>2</v>
      </c>
      <c r="IO110" s="512">
        <f t="shared" ca="1" si="292"/>
        <v>41.483763683860786</v>
      </c>
      <c r="IP110" s="513">
        <f t="shared" ca="1" si="293"/>
        <v>65.36412845575812</v>
      </c>
      <c r="IQ110" s="513">
        <f t="shared" ca="1" si="294"/>
        <v>52.072546108868046</v>
      </c>
      <c r="IR110" s="513">
        <f t="array" aca="1" ref="IR110" ca="1">IFERROR(AVERAGE(IF(('1. Database - raw'!HU$7:HW$494&gt;0)*('1. Database - raw'!$AD$7:$AD$494=$A110)*('1. Database - raw'!$AP$7:$AP$494&lt;&gt;Dropdown!$AM$11)*('1. Database - raw'!$AE$7:$AE$494&lt;&gt;$O$8)*(INDIRECT($Q110,TRUE)&lt;&gt;$O113)*(INDIRECT($Q110,TRUE)&lt;&gt;$O112)*(INDIRECT($Q110,TRUE)&lt;&gt;$O111),'1. Database - raw'!HU$7:HW$494)),"")</f>
        <v>55.675248275862074</v>
      </c>
      <c r="IS110" s="514">
        <f t="array" aca="1" ref="IS110" ca="1">IFERROR(_xlfn.STDEV.S(IF(('1. Database - raw'!HU$7:HW$494&gt;0)*('1. Database - raw'!$AD$7:$AD$494=$A110)*('1. Database - raw'!$AP$7:$AP$494&lt;&gt;Dropdown!$AM$11)*('1. Database - raw'!$AE$7:$AE$494&lt;&gt;$O$8)*(INDIRECT($Q110,TRUE)&lt;&gt;$O113)*(INDIRECT($Q110,TRUE)&lt;&gt;$O112)*(INDIRECT($Q110,TRUE)&lt;&gt;$O111),'1. Database - raw'!HU$7:HW$494)),"")</f>
        <v>21.065497681849678</v>
      </c>
      <c r="IT110" s="515">
        <f t="array" aca="1" ref="IT110" ca="1">IFERROR(IF(COUNT(IF(('1. Database - raw'!HU$7:HW$494&gt;0)*('1. Database - raw'!$AD$7:$AD$494=$A110)*('1. Database - raw'!$AP$7:$AP$494&lt;&gt;Dropdown!$AM$11)*('1. Database - raw'!$AE$7:$AE$494&lt;&gt;$O$8)*(INDIRECT($Q110,TRUE)&lt;&gt;$O111)*(INDIRECT($Q110,TRUE)&lt;&gt;$O112)*(INDIRECT($Q110,TRUE)&lt;&gt;$O113),'1. Database - raw'!HU$7:HW$494))&gt;0,COUNT(IF(('1. Database - raw'!HU$7:HW$494&gt;0)*('1. Database - raw'!$AD$7:$AD$494=$A110)*('1. Database - raw'!$AP$7:$AP$494&lt;&gt;Dropdown!$AM$11)*('1. Database - raw'!$AE$7:$AE$494&lt;&gt;$O$8)*(INDIRECT($Q110,TRUE)&lt;&gt;$O111)*(INDIRECT($Q110,TRUE)&lt;&gt;$O112)*(INDIRECT($Q110,TRUE)&lt;&gt;$O113),'1. Database - raw'!HU$7:HW$494)),""),"")</f>
        <v>29</v>
      </c>
      <c r="IU110" s="512">
        <f t="shared" ca="1" si="295"/>
        <v>103.52685094739203</v>
      </c>
      <c r="IV110" s="513">
        <f t="shared" ca="1" si="296"/>
        <v>276.74399072277834</v>
      </c>
      <c r="IW110" s="513">
        <f t="shared" ca="1" si="297"/>
        <v>169.26439046102848</v>
      </c>
      <c r="IX110" s="513">
        <f t="array" aca="1" ref="IX110" ca="1">IFERROR(AVERAGE(IF(('1. Database - raw'!IA$7:IC$494&gt;0)*('1. Database - raw'!$AD$7:$AD$494=$A110)*('1. Database - raw'!$AP$7:$AP$494&lt;&gt;Dropdown!$AM$11)*('1. Database - raw'!$AE$7:$AE$494&lt;&gt;$O$8)*(INDIRECT($Q110,TRUE)&lt;&gt;$O113)*(INDIRECT($Q110,TRUE)&lt;&gt;$O112)*(INDIRECT($Q110,TRUE)&lt;&gt;$O111),'1. Database - raw'!IA$7:IC$494)),"")</f>
        <v>192.71428571428572</v>
      </c>
      <c r="IY110" s="514">
        <f t="array" aca="1" ref="IY110" ca="1">IFERROR(_xlfn.STDEV.S(IF(('1. Database - raw'!IA$7:IC$494&gt;0)*('1. Database - raw'!$AD$7:$AD$494=$A110)*('1. Database - raw'!$AP$7:$AP$494&lt;&gt;Dropdown!$AM$11)*('1. Database - raw'!$AE$7:$AE$494&lt;&gt;$O$8)*(INDIRECT($Q110,TRUE)&lt;&gt;$O113)*(INDIRECT($Q110,TRUE)&lt;&gt;$O112)*(INDIRECT($Q110,TRUE)&lt;&gt;$O111),'1. Database - raw'!IA$7:IC$494)),"")</f>
        <v>104.89632069447478</v>
      </c>
      <c r="IZ110" s="515">
        <f t="array" aca="1" ref="IZ110" ca="1">IFERROR(IF(COUNT(IF(('1. Database - raw'!IA$7:IC$494&gt;0)*('1. Database - raw'!$AD$7:$AD$494=$A110)*('1. Database - raw'!$AP$7:$AP$494&lt;&gt;Dropdown!$AM$11)*('1. Database - raw'!$AE$7:$AE$494&lt;&gt;$O$8)*(INDIRECT($Q110,TRUE)&lt;&gt;$O111)*(INDIRECT($Q110,TRUE)&lt;&gt;$O112)*(INDIRECT($Q110,TRUE)&lt;&gt;$O113),'1. Database - raw'!IA$7:IC$494))&gt;0,COUNT(IF(('1. Database - raw'!IA$7:IC$494&gt;0)*('1. Database - raw'!$AD$7:$AD$494=$A110)*('1. Database - raw'!$AP$7:$AP$494&lt;&gt;Dropdown!$AM$11)*('1. Database - raw'!$AE$7:$AE$494&lt;&gt;$O$8)*(INDIRECT($Q110,TRUE)&lt;&gt;$O111)*(INDIRECT($Q110,TRUE)&lt;&gt;$O112)*(INDIRECT($Q110,TRUE)&lt;&gt;$O113),'1. Database - raw'!IA$7:IC$494)),""),"")</f>
        <v>7</v>
      </c>
      <c r="JA110" s="512">
        <f t="shared" ca="1" si="298"/>
        <v>94.594706796288179</v>
      </c>
      <c r="JB110" s="513">
        <f t="shared" ca="1" si="299"/>
        <v>120.90201485691269</v>
      </c>
      <c r="JC110" s="513">
        <f t="shared" ca="1" si="300"/>
        <v>106.94246418738504</v>
      </c>
      <c r="JD110" s="513">
        <f t="array" aca="1" ref="JD110" ca="1">IFERROR(AVERAGE(IF(('1. Database - raw'!IG$7:II$494&gt;0)*('1. Database - raw'!$AD$7:$AD$494=$A110)*('1. Database - raw'!$AP$7:$AP$494&lt;&gt;Dropdown!$AM$11)*('1. Database - raw'!$AE$7:$AE$494&lt;&gt;$O$8)*(INDIRECT($Q110,TRUE)&lt;&gt;$O113)*(INDIRECT($Q110,TRUE)&lt;&gt;$O112)*(INDIRECT($Q110,TRUE)&lt;&gt;$O111),'1. Database - raw'!IG$7:II$494)),"")</f>
        <v>110.624</v>
      </c>
      <c r="JE110" s="514">
        <f t="array" aca="1" ref="JE110" ca="1">IFERROR(_xlfn.STDEV.S(IF(('1. Database - raw'!IG$7:II$494&gt;0)*('1. Database - raw'!$AD$7:$AD$494=$A110)*('1. Database - raw'!$AP$7:$AP$494&lt;&gt;Dropdown!$AM$11)*('1. Database - raw'!$AE$7:$AE$494&lt;&gt;$O$8)*(INDIRECT($Q110,TRUE)&lt;&gt;$O113)*(INDIRECT($Q110,TRUE)&lt;&gt;$O112)*(INDIRECT($Q110,TRUE)&lt;&gt;$O111),'1. Database - raw'!IG$7:II$494)),"")</f>
        <v>29.275860059479413</v>
      </c>
      <c r="JF110" s="515">
        <f t="array" aca="1" ref="JF110" ca="1">IFERROR(IF(COUNT(IF(('1. Database - raw'!IG$7:II$494&gt;0)*('1. Database - raw'!$AD$7:$AD$494=$A110)*('1. Database - raw'!$AP$7:$AP$494&lt;&gt;Dropdown!$AM$11)*('1. Database - raw'!$AE$7:$AE$494&lt;&gt;$O$8)*(INDIRECT($Q110,TRUE)&lt;&gt;$O111)*(INDIRECT($Q110,TRUE)&lt;&gt;$O112)*(INDIRECT($Q110,TRUE)&lt;&gt;$O113),'1. Database - raw'!IG$7:II$494))&gt;0,COUNT(IF(('1. Database - raw'!IG$7:II$494&gt;0)*('1. Database - raw'!$AD$7:$AD$494=$A110)*('1. Database - raw'!$AP$7:$AP$494&lt;&gt;Dropdown!$AM$11)*('1. Database - raw'!$AE$7:$AE$494&lt;&gt;$O$8)*(INDIRECT($Q110,TRUE)&lt;&gt;$O111)*(INDIRECT($Q110,TRUE)&lt;&gt;$O112)*(INDIRECT($Q110,TRUE)&lt;&gt;$O113),'1. Database - raw'!IG$7:II$494)),""),"")</f>
        <v>10</v>
      </c>
      <c r="JG110" s="519">
        <f t="shared" ca="1" si="301"/>
        <v>7.186748517324923</v>
      </c>
      <c r="JH110" s="520">
        <f t="shared" ca="1" si="302"/>
        <v>10.598896730095058</v>
      </c>
      <c r="JI110" s="520">
        <f t="shared" ca="1" si="303"/>
        <v>8.7276345799013981</v>
      </c>
      <c r="JJ110" s="520">
        <f t="array" aca="1" ref="JJ110" ca="1">IFERROR(AVERAGE(IF(('1. Database - raw'!IM$7:IO$494&gt;0)*('1. Database - raw'!$AD$7:$AD$494=$A110)*('1. Database - raw'!$AP$7:$AP$494&lt;&gt;Dropdown!$AM$11)*('1. Database - raw'!$AE$7:$AE$494&lt;&gt;$O$8)*(INDIRECT($Q110,TRUE)&lt;&gt;$O113)*(INDIRECT($Q110,TRUE)&lt;&gt;$O112)*(INDIRECT($Q110,TRUE)&lt;&gt;$O111),'1. Database - raw'!IM$7:IO$494)),"")</f>
        <v>9.247971307077627</v>
      </c>
      <c r="JK110" s="521">
        <f t="array" aca="1" ref="JK110" ca="1">IFERROR(_xlfn.STDEV.S(IF(('1. Database - raw'!IM$7:IO$494&gt;0)*('1. Database - raw'!$AD$7:$AD$494=$A110)*('1. Database - raw'!$AP$7:$AP$494&lt;&gt;Dropdown!$AM$11)*('1. Database - raw'!$AE$7:$AE$494&lt;&gt;$O$8)*(INDIRECT($Q110,TRUE)&lt;&gt;$O113)*(INDIRECT($Q110,TRUE)&lt;&gt;$O112)*(INDIRECT($Q110,TRUE)&lt;&gt;$O111),'1. Database - raw'!IM$7:IO$494)),"")</f>
        <v>3.2406634325945527</v>
      </c>
      <c r="JL110" s="515">
        <f t="array" aca="1" ref="JL110" ca="1">IFERROR(IF(COUNT(IF(('1. Database - raw'!IM$7:IO$494&gt;0)*('1. Database - raw'!$AD$7:$AD$494=$A110)*('1. Database - raw'!$AP$7:$AP$494&lt;&gt;Dropdown!$AM$11)*('1. Database - raw'!$AE$7:$AE$494&lt;&gt;$O$8)*(INDIRECT($Q110,TRUE)&lt;&gt;$O111)*(INDIRECT($Q110,TRUE)&lt;&gt;$O112)*(INDIRECT($Q110,TRUE)&lt;&gt;$O113),'1. Database - raw'!IM$7:IO$494))&gt;0,COUNT(IF(('1. Database - raw'!IM$7:IO$494&gt;0)*('1. Database - raw'!$AD$7:$AD$494=$A110)*('1. Database - raw'!$AP$7:$AP$494&lt;&gt;Dropdown!$AM$11)*('1. Database - raw'!$AE$7:$AE$494&lt;&gt;$O$8)*(INDIRECT($Q110,TRUE)&lt;&gt;$O111)*(INDIRECT($Q110,TRUE)&lt;&gt;$O112)*(INDIRECT($Q110,TRUE)&lt;&gt;$O113),'1. Database - raw'!IM$7:IO$494)),""),"")</f>
        <v>48</v>
      </c>
      <c r="JM110" s="519">
        <f t="shared" ca="1" si="304"/>
        <v>10.450131378542606</v>
      </c>
      <c r="JN110" s="520">
        <f t="shared" ca="1" si="305"/>
        <v>12.670970332589159</v>
      </c>
      <c r="JO110" s="520">
        <f t="shared" ca="1" si="306"/>
        <v>11.507098012495263</v>
      </c>
      <c r="JP110" s="520">
        <f t="array" aca="1" ref="JP110" ca="1">IFERROR(AVERAGE(IF(('1. Database - raw'!IS$7:IU$494&gt;0)*('1. Database - raw'!$AD$7:$AD$494=$A110)*('1. Database - raw'!$AP$7:$AP$494&lt;&gt;Dropdown!$AM$11)*('1. Database - raw'!$AE$7:$AE$494&lt;&gt;$O$8)*(INDIRECT($Q110,TRUE)&lt;&gt;$O113)*(INDIRECT($Q110,TRUE)&lt;&gt;$O112)*(INDIRECT($Q110,TRUE)&lt;&gt;$O111),'1. Database - raw'!IS$7:IU$494)),"")</f>
        <v>11.817054794520548</v>
      </c>
      <c r="JQ110" s="521">
        <f t="array" aca="1" ref="JQ110" ca="1">IFERROR(_xlfn.STDEV.S(IF(('1. Database - raw'!IS$7:IU$494&gt;0)*('1. Database - raw'!$AD$7:$AD$494=$A110)*('1. Database - raw'!$AP$7:$AP$494&lt;&gt;Dropdown!$AM$11)*('1. Database - raw'!$AE$7:$AE$494&lt;&gt;$O$8)*(INDIRECT($Q110,TRUE)&lt;&gt;$O113)*(INDIRECT($Q110,TRUE)&lt;&gt;$O112)*(INDIRECT($Q110,TRUE)&lt;&gt;$O111),'1. Database - raw'!IS$7:IU$494)),"")</f>
        <v>2.7611941702012999</v>
      </c>
      <c r="JR110" s="515">
        <f t="array" aca="1" ref="JR110" ca="1">IFERROR(IF(COUNT(IF(('1. Database - raw'!IS$7:IU$494&gt;0)*('1. Database - raw'!$AD$7:$AD$494=$A110)*('1. Database - raw'!$AP$7:$AP$494&lt;&gt;Dropdown!$AM$11)*('1. Database - raw'!$AE$7:$AE$494&lt;&gt;$O$8)*(INDIRECT($Q110,TRUE)&lt;&gt;$O111)*(INDIRECT($Q110,TRUE)&lt;&gt;$O112)*(INDIRECT($Q110,TRUE)&lt;&gt;$O113),'1. Database - raw'!IS$7:IU$494))&gt;0,COUNT(IF(('1. Database - raw'!IS$7:IU$494&gt;0)*('1. Database - raw'!$AD$7:$AD$494=$A110)*('1. Database - raw'!$AP$7:$AP$494&lt;&gt;Dropdown!$AM$11)*('1. Database - raw'!$AE$7:$AE$494&lt;&gt;$O$8)*(INDIRECT($Q110,TRUE)&lt;&gt;$O111)*(INDIRECT($Q110,TRUE)&lt;&gt;$O112)*(INDIRECT($Q110,TRUE)&lt;&gt;$O113),'1. Database - raw'!IS$7:IU$494)),""),"")</f>
        <v>10</v>
      </c>
      <c r="JS110" s="519">
        <f t="shared" ca="1" si="307"/>
        <v>1.9752119152374235</v>
      </c>
      <c r="JT110" s="520">
        <f t="shared" ca="1" si="308"/>
        <v>3.3829931550830423</v>
      </c>
      <c r="JU110" s="520">
        <f t="shared" ca="1" si="309"/>
        <v>2.5849813131020252</v>
      </c>
      <c r="JV110" s="520">
        <f t="array" aca="1" ref="JV110" ca="1">IFERROR(AVERAGE(IF(('1. Database - raw'!IY$7:JA$494&gt;0)*('1. Database - raw'!$AD$7:$AD$494=$A110)*('1. Database - raw'!$AP$7:$AP$494&lt;&gt;Dropdown!$AM$11)*('1. Database - raw'!$AE$7:$AE$494&lt;&gt;$O$8)*(INDIRECT($Q110,TRUE)&lt;&gt;$O113)*(INDIRECT($Q110,TRUE)&lt;&gt;$O112)*(INDIRECT($Q110,TRUE)&lt;&gt;$O111),'1. Database - raw'!IY$7:JA$494)),"")</f>
        <v>2.7889884088514232</v>
      </c>
      <c r="JW110" s="521">
        <f t="array" aca="1" ref="JW110" ca="1">IFERROR(_xlfn.STDEV.S(IF(('1. Database - raw'!IY$7:JA$494&gt;0)*('1. Database - raw'!$AD$7:$AD$494=$A110)*('1. Database - raw'!$AP$7:$AP$494&lt;&gt;Dropdown!$AM$11)*('1. Database - raw'!$AE$7:$AE$494&lt;&gt;$O$8)*(INDIRECT($Q110,TRUE)&lt;&gt;$O113)*(INDIRECT($Q110,TRUE)&lt;&gt;$O112)*(INDIRECT($Q110,TRUE)&lt;&gt;$O111),'1. Database - raw'!IY$7:JA$494)),"")</f>
        <v>1.1296906795344352</v>
      </c>
      <c r="JX110" s="515">
        <f t="array" aca="1" ref="JX110" ca="1">IFERROR(IF(COUNT(IF(('1. Database - raw'!IY$7:JA$494&gt;0)*('1. Database - raw'!$AD$7:$AD$494=$A110)*('1. Database - raw'!$AP$7:$AP$494&lt;&gt;Dropdown!$AM$11)*('1. Database - raw'!$AE$7:$AE$494&lt;&gt;$O$8)*(INDIRECT($Q110,TRUE)&lt;&gt;$O111)*(INDIRECT($Q110,TRUE)&lt;&gt;$O112)*(INDIRECT($Q110,TRUE)&lt;&gt;$O113),'1. Database - raw'!IY$7:JA$494))&gt;0,COUNT(IF(('1. Database - raw'!IY$7:JA$494&gt;0)*('1. Database - raw'!$AD$7:$AD$494=$A110)*('1. Database - raw'!$AP$7:$AP$494&lt;&gt;Dropdown!$AM$11)*('1. Database - raw'!$AE$7:$AE$494&lt;&gt;$O$8)*(INDIRECT($Q110,TRUE)&lt;&gt;$O111)*(INDIRECT($Q110,TRUE)&lt;&gt;$O112)*(INDIRECT($Q110,TRUE)&lt;&gt;$O113),'1. Database - raw'!IY$7:JA$494)),""),"")</f>
        <v>13</v>
      </c>
      <c r="JY110" s="519">
        <f t="shared" ca="1" si="310"/>
        <v>5.2718899060766198</v>
      </c>
      <c r="JZ110" s="520">
        <f t="shared" ca="1" si="311"/>
        <v>17.428257295880091</v>
      </c>
      <c r="KA110" s="520">
        <f t="shared" ca="1" si="312"/>
        <v>9.5853979426342271</v>
      </c>
      <c r="KB110" s="520">
        <f t="array" aca="1" ref="KB110" ca="1">IFERROR(AVERAGE(IF(('1. Database - raw'!JE$7:JG$494&gt;0)*('1. Database - raw'!$AD$7:$AD$494=$A110)*('1. Database - raw'!$AP$7:$AP$494&lt;&gt;Dropdown!$AM$11)*('1. Database - raw'!$AE$7:$AE$494&lt;&gt;$O$8)*(INDIRECT($Q110,TRUE)&lt;&gt;$O113)*(INDIRECT($Q110,TRUE)&lt;&gt;$O112)*(INDIRECT($Q110,TRUE)&lt;&gt;$O111),'1. Database - raw'!JE$7:JG$494)),"")</f>
        <v>11.358414872798436</v>
      </c>
      <c r="KC110" s="521">
        <f t="array" aca="1" ref="KC110" ca="1">IFERROR(_xlfn.STDEV.S(IF(('1. Database - raw'!JE$7:JG$494&gt;0)*('1. Database - raw'!$AD$7:$AD$494=$A110)*('1. Database - raw'!$AP$7:$AP$494&lt;&gt;Dropdown!$AM$11)*('1. Database - raw'!$AE$7:$AE$494&lt;&gt;$O$8)*(INDIRECT($Q110,TRUE)&lt;&gt;$O113)*(INDIRECT($Q110,TRUE)&lt;&gt;$O112)*(INDIRECT($Q110,TRUE)&lt;&gt;$O111),'1. Database - raw'!JE$7:JG$494)),"")</f>
        <v>7.2209093857822326</v>
      </c>
      <c r="KD110" s="515">
        <f t="array" aca="1" ref="KD110" ca="1">IFERROR(IF(COUNT(IF(('1. Database - raw'!JE$7:JG$494&gt;0)*('1. Database - raw'!$AD$7:$AD$494=$A110)*('1. Database - raw'!$AP$7:$AP$494&lt;&gt;Dropdown!$AM$11)*('1. Database - raw'!$AE$7:$AE$494&lt;&gt;$O$8)*(INDIRECT($Q110,TRUE)&lt;&gt;$O111)*(INDIRECT($Q110,TRUE)&lt;&gt;$O112)*(INDIRECT($Q110,TRUE)&lt;&gt;$O113),'1. Database - raw'!JE$7:JG$494))&gt;0,COUNT(IF(('1. Database - raw'!JE$7:JG$494&gt;0)*('1. Database - raw'!$AD$7:$AD$494=$A110)*('1. Database - raw'!$AP$7:$AP$494&lt;&gt;Dropdown!$AM$11)*('1. Database - raw'!$AE$7:$AE$494&lt;&gt;$O$8)*(INDIRECT($Q110,TRUE)&lt;&gt;$O111)*(INDIRECT($Q110,TRUE)&lt;&gt;$O112)*(INDIRECT($Q110,TRUE)&lt;&gt;$O113),'1. Database - raw'!JE$7:JG$494)),""),"")</f>
        <v>14</v>
      </c>
      <c r="KE110" s="519" t="str">
        <f t="shared" ca="1" si="313"/>
        <v/>
      </c>
      <c r="KF110" s="520" t="str">
        <f t="shared" ca="1" si="314"/>
        <v/>
      </c>
      <c r="KG110" s="520" t="str">
        <f t="shared" ca="1" si="315"/>
        <v/>
      </c>
      <c r="KH110" s="520" t="str">
        <f t="array" aca="1" ref="KH110" ca="1">IFERROR(AVERAGE(IF(('1. Database - raw'!JK$7:JM$494&gt;0)*('1. Database - raw'!$AD$7:$AD$494=$A110)*('1. Database - raw'!$AP$7:$AP$494&lt;&gt;Dropdown!$AM$11)*('1. Database - raw'!$AE$7:$AE$494&lt;&gt;$O$8)*(INDIRECT($Q110,TRUE)&lt;&gt;$O113)*(INDIRECT($Q110,TRUE)&lt;&gt;$O112)*(INDIRECT($Q110,TRUE)&lt;&gt;$O111),'1. Database - raw'!JK$7:JM$494)),"")</f>
        <v/>
      </c>
      <c r="KI110" s="521" t="str">
        <f t="array" aca="1" ref="KI110" ca="1">IFERROR(_xlfn.STDEV.S(IF(('1. Database - raw'!JK$7:JM$494&gt;0)*('1. Database - raw'!$AD$7:$AD$494=$A110)*('1. Database - raw'!$AP$7:$AP$494&lt;&gt;Dropdown!$AM$11)*('1. Database - raw'!$AE$7:$AE$494&lt;&gt;$O$8)*(INDIRECT($Q110,TRUE)&lt;&gt;$O113)*(INDIRECT($Q110,TRUE)&lt;&gt;$O112)*(INDIRECT($Q110,TRUE)&lt;&gt;$O111),'1. Database - raw'!JK$7:JM$494)),"")</f>
        <v/>
      </c>
      <c r="KJ110" s="515" t="str">
        <f t="array" aca="1" ref="KJ110" ca="1">IFERROR(IF(COUNT(IF(('1. Database - raw'!JK$7:JM$494&gt;0)*('1. Database - raw'!$AD$7:$AD$494=$A110)*('1. Database - raw'!$AP$7:$AP$494&lt;&gt;Dropdown!$AM$11)*('1. Database - raw'!$AE$7:$AE$494&lt;&gt;$O$8)*(INDIRECT($Q110,TRUE)&lt;&gt;$O111)*(INDIRECT($Q110,TRUE)&lt;&gt;$O112)*(INDIRECT($Q110,TRUE)&lt;&gt;$O113),'1. Database - raw'!JK$7:JM$494))&gt;0,COUNT(IF(('1. Database - raw'!JK$7:JM$494&gt;0)*('1. Database - raw'!$AD$7:$AD$494=$A110)*('1. Database - raw'!$AP$7:$AP$494&lt;&gt;Dropdown!$AM$11)*('1. Database - raw'!$AE$7:$AE$494&lt;&gt;$O$8)*(INDIRECT($Q110,TRUE)&lt;&gt;$O111)*(INDIRECT($Q110,TRUE)&lt;&gt;$O112)*(INDIRECT($Q110,TRUE)&lt;&gt;$O113),'1. Database - raw'!JK$7:JM$494)),""),"")</f>
        <v/>
      </c>
      <c r="KK110" s="519">
        <f t="shared" ca="1" si="316"/>
        <v>1.0586998190435555</v>
      </c>
      <c r="KL110" s="520">
        <f t="shared" ca="1" si="317"/>
        <v>2.372139839032732</v>
      </c>
      <c r="KM110" s="520">
        <f t="shared" ca="1" si="318"/>
        <v>1.5847346838919005</v>
      </c>
      <c r="KN110" s="520">
        <f t="array" aca="1" ref="KN110" ca="1">IFERROR(AVERAGE(IF(('1. Database - raw'!JQ$7:JS$494&gt;0)*('1. Database - raw'!$AD$7:$AD$494=$A110)*('1. Database - raw'!$AP$7:$AP$494&lt;&gt;Dropdown!$AM$11)*('1. Database - raw'!$AE$7:$AE$494&lt;&gt;$O$8)*(INDIRECT($Q110,TRUE)&lt;&gt;$O113)*(INDIRECT($Q110,TRUE)&lt;&gt;$O112)*(INDIRECT($Q110,TRUE)&lt;&gt;$O111),'1. Database - raw'!JQ$7:JS$494)),"")</f>
        <v>1.7515616438356161</v>
      </c>
      <c r="KO110" s="521">
        <f t="array" aca="1" ref="KO110" ca="1">IFERROR(_xlfn.STDEV.S(IF(('1. Database - raw'!JQ$7:JS$494&gt;0)*('1. Database - raw'!$AD$7:$AD$494=$A110)*('1. Database - raw'!$AP$7:$AP$494&lt;&gt;Dropdown!$AM$11)*('1. Database - raw'!$AE$7:$AE$494&lt;&gt;$O$8)*(INDIRECT($Q110,TRUE)&lt;&gt;$O113)*(INDIRECT($Q110,TRUE)&lt;&gt;$O112)*(INDIRECT($Q110,TRUE)&lt;&gt;$O111),'1. Database - raw'!JQ$7:JS$494)),"")</f>
        <v>0.82458283464524884</v>
      </c>
      <c r="KP110" s="515">
        <f t="array" aca="1" ref="KP110" ca="1">IFERROR(IF(COUNT(IF(('1. Database - raw'!JQ$7:JS$494&gt;0)*('1. Database - raw'!$AD$7:$AD$494=$A110)*('1. Database - raw'!$AP$7:$AP$494&lt;&gt;Dropdown!$AM$11)*('1. Database - raw'!$AE$7:$AE$494&lt;&gt;$O$8)*(INDIRECT($Q110,TRUE)&lt;&gt;$O111)*(INDIRECT($Q110,TRUE)&lt;&gt;$O112)*(INDIRECT($Q110,TRUE)&lt;&gt;$O113),'1. Database - raw'!JQ$7:JS$494))&gt;0,COUNT(IF(('1. Database - raw'!JQ$7:JS$494&gt;0)*('1. Database - raw'!$AD$7:$AD$494=$A110)*('1. Database - raw'!$AP$7:$AP$494&lt;&gt;Dropdown!$AM$11)*('1. Database - raw'!$AE$7:$AE$494&lt;&gt;$O$8)*(INDIRECT($Q110,TRUE)&lt;&gt;$O111)*(INDIRECT($Q110,TRUE)&lt;&gt;$O112)*(INDIRECT($Q110,TRUE)&lt;&gt;$O113),'1. Database - raw'!JQ$7:JS$494)),""),"")</f>
        <v>5</v>
      </c>
      <c r="KQ110" s="519" t="str">
        <f t="shared" ca="1" si="319"/>
        <v/>
      </c>
      <c r="KR110" s="520" t="str">
        <f t="shared" ca="1" si="320"/>
        <v/>
      </c>
      <c r="KS110" s="520" t="str">
        <f t="shared" ca="1" si="321"/>
        <v/>
      </c>
      <c r="KT110" s="520">
        <f t="array" aca="1" ref="KT110" ca="1">IFERROR(AVERAGE(IF(('1. Database - raw'!JW$7:JY$494&gt;0)*('1. Database - raw'!$AD$7:$AD$494=$A110)*('1. Database - raw'!$AP$7:$AP$494&lt;&gt;Dropdown!$AM$11)*('1. Database - raw'!$AE$7:$AE$494&lt;&gt;$O$8)*(INDIRECT($Q110,TRUE)&lt;&gt;$O113)*(INDIRECT($Q110,TRUE)&lt;&gt;$O112)*(INDIRECT($Q110,TRUE)&lt;&gt;$O111),'1. Database - raw'!JW$7:JY$494)),"")</f>
        <v>0.3</v>
      </c>
      <c r="KU110" s="521" t="str">
        <f t="array" aca="1" ref="KU110" ca="1">IFERROR(_xlfn.STDEV.S(IF(('1. Database - raw'!JW$7:JY$494&gt;0)*('1. Database - raw'!$AD$7:$AD$494=$A110)*('1. Database - raw'!$AP$7:$AP$494&lt;&gt;Dropdown!$AM$11)*('1. Database - raw'!$AE$7:$AE$494&lt;&gt;$O$8)*(INDIRECT($Q110,TRUE)&lt;&gt;$O113)*(INDIRECT($Q110,TRUE)&lt;&gt;$O112)*(INDIRECT($Q110,TRUE)&lt;&gt;$O111),'1. Database - raw'!JW$7:JY$494)),"")</f>
        <v/>
      </c>
      <c r="KV110" s="515">
        <f t="array" aca="1" ref="KV110" ca="1">IFERROR(IF(COUNT(IF(('1. Database - raw'!JW$7:JY$494&gt;0)*('1. Database - raw'!$AD$7:$AD$494=$A110)*('1. Database - raw'!$AP$7:$AP$494&lt;&gt;Dropdown!$AM$11)*('1. Database - raw'!$AE$7:$AE$494&lt;&gt;$O$8)*(INDIRECT($Q110,TRUE)&lt;&gt;$O111)*(INDIRECT($Q110,TRUE)&lt;&gt;$O112)*(INDIRECT($Q110,TRUE)&lt;&gt;$O113),'1. Database - raw'!JW$7:JY$494))&gt;0,COUNT(IF(('1. Database - raw'!JW$7:JY$494&gt;0)*('1. Database - raw'!$AD$7:$AD$494=$A110)*('1. Database - raw'!$AP$7:$AP$494&lt;&gt;Dropdown!$AM$11)*('1. Database - raw'!$AE$7:$AE$494&lt;&gt;$O$8)*(INDIRECT($Q110,TRUE)&lt;&gt;$O111)*(INDIRECT($Q110,TRUE)&lt;&gt;$O112)*(INDIRECT($Q110,TRUE)&lt;&gt;$O113),'1. Database - raw'!JW$7:JY$494)),""),"")</f>
        <v>1</v>
      </c>
      <c r="KW110" s="519">
        <f t="shared" ca="1" si="322"/>
        <v>0.33830041336605438</v>
      </c>
      <c r="KX110" s="520">
        <f t="shared" ca="1" si="323"/>
        <v>0.35221137479247749</v>
      </c>
      <c r="KY110" s="520">
        <f t="shared" ca="1" si="324"/>
        <v>0.34518582486035176</v>
      </c>
      <c r="KZ110" s="520">
        <f t="array" aca="1" ref="KZ110" ca="1">IFERROR(AVERAGE(IF(('1. Database - raw'!KC$7:KE$494&gt;0)*('1. Database - raw'!$AD$7:$AD$494=$A110)*('1. Database - raw'!$AP$7:$AP$494&lt;&gt;Dropdown!$AM$11)*('1. Database - raw'!$AE$7:$AE$494&lt;&gt;$O$8)*(INDIRECT($Q110,TRUE)&lt;&gt;$O113)*(INDIRECT($Q110,TRUE)&lt;&gt;$O112)*(INDIRECT($Q110,TRUE)&lt;&gt;$O111),'1. Database - raw'!KC$7:KE$494)),"")</f>
        <v>0.34666666666666668</v>
      </c>
      <c r="LA110" s="521">
        <f t="array" aca="1" ref="LA110" ca="1">IFERROR(_xlfn.STDEV.S(IF(('1. Database - raw'!KC$7:KE$494&gt;0)*('1. Database - raw'!$AD$7:$AD$494=$A110)*('1. Database - raw'!$AP$7:$AP$494&lt;&gt;Dropdown!$AM$11)*('1. Database - raw'!$AE$7:$AE$494&lt;&gt;$O$8)*(INDIRECT($Q110,TRUE)&lt;&gt;$O113)*(INDIRECT($Q110,TRUE)&lt;&gt;$O112)*(INDIRECT($Q110,TRUE)&lt;&gt;$O111),'1. Database - raw'!KC$7:KE$494)),"")</f>
        <v>3.2145502536643181E-2</v>
      </c>
      <c r="LB110" s="515">
        <f t="array" aca="1" ref="LB110" ca="1">IFERROR(IF(COUNT(IF(('1. Database - raw'!KC$7:KE$494&gt;0)*('1. Database - raw'!$AD$7:$AD$494=$A110)*('1. Database - raw'!$AP$7:$AP$494&lt;&gt;Dropdown!$AM$11)*('1. Database - raw'!$AE$7:$AE$494&lt;&gt;$O$8)*(INDIRECT($Q110,TRUE)&lt;&gt;$O111)*(INDIRECT($Q110,TRUE)&lt;&gt;$O112)*(INDIRECT($Q110,TRUE)&lt;&gt;$O113),'1. Database - raw'!KC$7:KE$494))&gt;0,COUNT(IF(('1. Database - raw'!KC$7:KE$494&gt;0)*('1. Database - raw'!$AD$7:$AD$494=$A110)*('1. Database - raw'!$AP$7:$AP$494&lt;&gt;Dropdown!$AM$11)*('1. Database - raw'!$AE$7:$AE$494&lt;&gt;$O$8)*(INDIRECT($Q110,TRUE)&lt;&gt;$O111)*(INDIRECT($Q110,TRUE)&lt;&gt;$O112)*(INDIRECT($Q110,TRUE)&lt;&gt;$O113),'1. Database - raw'!KC$7:KE$494)),""),"")</f>
        <v>3</v>
      </c>
      <c r="LC110" s="519">
        <f t="shared" ca="1" si="325"/>
        <v>8.8100062139027657E-2</v>
      </c>
      <c r="LD110" s="520">
        <f t="shared" ca="1" si="326"/>
        <v>5.4838131815116187</v>
      </c>
      <c r="LE110" s="520">
        <f t="shared" ca="1" si="327"/>
        <v>0.69507142226536167</v>
      </c>
      <c r="LF110" s="520">
        <f t="array" aca="1" ref="LF110" ca="1">IFERROR(AVERAGE(IF(('1. Database - raw'!KI$7:KK$494&gt;0)*('1. Database - raw'!$AD$7:$AD$494=$A110)*('1. Database - raw'!$AP$7:$AP$494&lt;&gt;Dropdown!$AM$11)*('1. Database - raw'!$AE$7:$AE$494&lt;&gt;$O$8)*(INDIRECT($Q110,TRUE)&lt;&gt;$O113)*(INDIRECT($Q110,TRUE)&lt;&gt;$O112)*(INDIRECT($Q110,TRUE)&lt;&gt;$O111),'1. Database - raw'!KI$7:KK$494)),"")</f>
        <v>0.99</v>
      </c>
      <c r="LG110" s="521">
        <f t="array" aca="1" ref="LG110" ca="1">IFERROR(_xlfn.STDEV.S(IF(('1. Database - raw'!KI$7:KK$494&gt;0)*('1. Database - raw'!$AD$7:$AD$494=$A110)*('1. Database - raw'!$AP$7:$AP$494&lt;&gt;Dropdown!$AM$11)*('1. Database - raw'!$AE$7:$AE$494&lt;&gt;$O$8)*(INDIRECT($Q110,TRUE)&lt;&gt;$O113)*(INDIRECT($Q110,TRUE)&lt;&gt;$O112)*(INDIRECT($Q110,TRUE)&lt;&gt;$O111),'1. Database - raw'!KI$7:KK$494)),"")</f>
        <v>1.0040916292848971</v>
      </c>
      <c r="LH110" s="515">
        <f t="array" aca="1" ref="LH110" ca="1">IFERROR(IF(COUNT(IF(('1. Database - raw'!KI$7:KK$494&gt;0)*('1. Database - raw'!$AD$7:$AD$494=$A110)*('1. Database - raw'!$AP$7:$AP$494&lt;&gt;Dropdown!$AM$11)*('1. Database - raw'!$AE$7:$AE$494&lt;&gt;$O$8)*(INDIRECT($Q110,TRUE)&lt;&gt;$O111)*(INDIRECT($Q110,TRUE)&lt;&gt;$O112)*(INDIRECT($Q110,TRUE)&lt;&gt;$O113),'1. Database - raw'!KI$7:KK$494))&gt;0,COUNT(IF(('1. Database - raw'!KI$7:KK$494&gt;0)*('1. Database - raw'!$AD$7:$AD$494=$A110)*('1. Database - raw'!$AP$7:$AP$494&lt;&gt;Dropdown!$AM$11)*('1. Database - raw'!$AE$7:$AE$494&lt;&gt;$O$8)*(INDIRECT($Q110,TRUE)&lt;&gt;$O111)*(INDIRECT($Q110,TRUE)&lt;&gt;$O112)*(INDIRECT($Q110,TRUE)&lt;&gt;$O113),'1. Database - raw'!KI$7:KK$494)),""),"")</f>
        <v>2</v>
      </c>
      <c r="LI110" s="519">
        <f t="shared" ca="1" si="328"/>
        <v>0.63811393904048963</v>
      </c>
      <c r="LJ110" s="520">
        <f t="shared" ca="1" si="329"/>
        <v>2.4311556747913463</v>
      </c>
      <c r="LK110" s="520">
        <f t="shared" ca="1" si="330"/>
        <v>1.2455337506714725</v>
      </c>
      <c r="LL110" s="520">
        <f t="array" aca="1" ref="LL110" ca="1">IFERROR(AVERAGE(IF(('1. Database - raw'!KO$7:KQ$494&gt;0)*('1. Database - raw'!$AD$7:$AD$494=$A110)*('1. Database - raw'!$AP$7:$AP$494&lt;&gt;Dropdown!$AM$11)*('1. Database - raw'!$AE$7:$AE$494&lt;&gt;$O$8)*(INDIRECT($Q110,TRUE)&lt;&gt;$O113)*(INDIRECT($Q110,TRUE)&lt;&gt;$O112)*(INDIRECT($Q110,TRUE)&lt;&gt;$O111),'1. Database - raw'!KO$7:KQ$494)),"")</f>
        <v>1.5203521175799086</v>
      </c>
      <c r="LM110" s="521">
        <f t="array" aca="1" ref="LM110" ca="1">IFERROR(_xlfn.STDEV.S(IF(('1. Database - raw'!KO$7:KQ$494&gt;0)*('1. Database - raw'!$AD$7:$AD$494=$A110)*('1. Database - raw'!$AP$7:$AP$494&lt;&gt;Dropdown!$AM$11)*('1. Database - raw'!$AE$7:$AE$494&lt;&gt;$O$8)*(INDIRECT($Q110,TRUE)&lt;&gt;$O113)*(INDIRECT($Q110,TRUE)&lt;&gt;$O112)*(INDIRECT($Q110,TRUE)&lt;&gt;$O111),'1. Database - raw'!KO$7:KQ$494)),"")</f>
        <v>1.0642133142507053</v>
      </c>
      <c r="LN110" s="515">
        <f t="array" aca="1" ref="LN110" ca="1">IFERROR(IF(COUNT(IF(('1. Database - raw'!KO$7:KQ$494&gt;0)*('1. Database - raw'!$AD$7:$AD$494=$A110)*('1. Database - raw'!$AP$7:$AP$494&lt;&gt;Dropdown!$AM$11)*('1. Database - raw'!$AE$7:$AE$494&lt;&gt;$O$8)*(INDIRECT($Q110,TRUE)&lt;&gt;$O111)*(INDIRECT($Q110,TRUE)&lt;&gt;$O112)*(INDIRECT($Q110,TRUE)&lt;&gt;$O113),'1. Database - raw'!KO$7:KQ$494))&gt;0,COUNT(IF(('1. Database - raw'!KO$7:KQ$494&gt;0)*('1. Database - raw'!$AD$7:$AD$494=$A110)*('1. Database - raw'!$AP$7:$AP$494&lt;&gt;Dropdown!$AM$11)*('1. Database - raw'!$AE$7:$AE$494&lt;&gt;$O$8)*(INDIRECT($Q110,TRUE)&lt;&gt;$O111)*(INDIRECT($Q110,TRUE)&lt;&gt;$O112)*(INDIRECT($Q110,TRUE)&lt;&gt;$O113),'1. Database - raw'!KO$7:KQ$494)),""),"")</f>
        <v>48</v>
      </c>
      <c r="LO110" s="519">
        <f t="shared" ca="1" si="331"/>
        <v>1.2422844515526648</v>
      </c>
      <c r="LP110" s="520">
        <f t="shared" ca="1" si="332"/>
        <v>2.8294331083557802</v>
      </c>
      <c r="LQ110" s="520">
        <f t="shared" ca="1" si="333"/>
        <v>1.8748228602240564</v>
      </c>
      <c r="LR110" s="520">
        <f t="array" aca="1" ref="LR110" ca="1">IFERROR(AVERAGE(IF(('1. Database - raw'!KU$7:KW$494&gt;0)*('1. Database - raw'!$AD$7:$AD$494=$A110)*('1. Database - raw'!$AP$7:$AP$494&lt;&gt;Dropdown!$AM$11)*('1. Database - raw'!$AE$7:$AE$494&lt;&gt;$O$8)*(INDIRECT($Q110,TRUE)&lt;&gt;$O113)*(INDIRECT($Q110,TRUE)&lt;&gt;$O112)*(INDIRECT($Q110,TRUE)&lt;&gt;$O111),'1. Database - raw'!KU$7:KW$494)),"")</f>
        <v>2.1024408468244085</v>
      </c>
      <c r="LS110" s="521">
        <f t="array" aca="1" ref="LS110" ca="1">IFERROR(_xlfn.STDEV.S(IF(('1. Database - raw'!KU$7:KW$494&gt;0)*('1. Database - raw'!$AD$7:$AD$494=$A110)*('1. Database - raw'!$AP$7:$AP$494&lt;&gt;Dropdown!$AM$11)*('1. Database - raw'!$AE$7:$AE$494&lt;&gt;$O$8)*(INDIRECT($Q110,TRUE)&lt;&gt;$O113)*(INDIRECT($Q110,TRUE)&lt;&gt;$O112)*(INDIRECT($Q110,TRUE)&lt;&gt;$O111),'1. Database - raw'!KU$7:KW$494)),"")</f>
        <v>1.066986753039723</v>
      </c>
      <c r="LT110" s="515">
        <f t="array" aca="1" ref="LT110" ca="1">IFERROR(IF(COUNT(IF(('1. Database - raw'!KU$7:KW$494&gt;0)*('1. Database - raw'!$AD$7:$AD$494=$A110)*('1. Database - raw'!$AP$7:$AP$494&lt;&gt;Dropdown!$AM$11)*('1. Database - raw'!$AE$7:$AE$494&lt;&gt;$O$8)*(INDIRECT($Q110,TRUE)&lt;&gt;$O111)*(INDIRECT($Q110,TRUE)&lt;&gt;$O112)*(INDIRECT($Q110,TRUE)&lt;&gt;$O113),'1. Database - raw'!KU$7:KW$494))&gt;0,COUNT(IF(('1. Database - raw'!KU$7:KW$494&gt;0)*('1. Database - raw'!$AD$7:$AD$494=$A110)*('1. Database - raw'!$AP$7:$AP$494&lt;&gt;Dropdown!$AM$11)*('1. Database - raw'!$AE$7:$AE$494&lt;&gt;$O$8)*(INDIRECT($Q110,TRUE)&lt;&gt;$O111)*(INDIRECT($Q110,TRUE)&lt;&gt;$O112)*(INDIRECT($Q110,TRUE)&lt;&gt;$O113),'1. Database - raw'!KU$7:KW$494)),""),"")</f>
        <v>11</v>
      </c>
      <c r="LU110" s="519">
        <f t="shared" ca="1" si="334"/>
        <v>0.95687091200465746</v>
      </c>
      <c r="LV110" s="520">
        <f t="shared" ca="1" si="335"/>
        <v>2.1975209182169322</v>
      </c>
      <c r="LW110" s="520">
        <f t="shared" ca="1" si="336"/>
        <v>1.4500840821012926</v>
      </c>
      <c r="LX110" s="520">
        <f t="array" aca="1" ref="LX110" ca="1">IFERROR(AVERAGE(IF(('1. Database - raw'!LA$7:LC$494&gt;0)*('1. Database - raw'!$AD$7:$AD$494=$A110)*('1. Database - raw'!$AP$7:$AP$494&lt;&gt;Dropdown!$AM$11)*('1. Database - raw'!$AE$7:$AE$494&lt;&gt;$O$8)*(INDIRECT($Q110,TRUE)&lt;&gt;$O113)*(INDIRECT($Q110,TRUE)&lt;&gt;$O112)*(INDIRECT($Q110,TRUE)&lt;&gt;$O111),'1. Database - raw'!LA$7:LC$494)),"")</f>
        <v>1.628013698630137</v>
      </c>
      <c r="LY110" s="521">
        <f t="array" aca="1" ref="LY110" ca="1">IFERROR(_xlfn.STDEV.S(IF(('1. Database - raw'!LA$7:LC$494&gt;0)*('1. Database - raw'!$AD$7:$AD$494=$A110)*('1. Database - raw'!$AP$7:$AP$494&lt;&gt;Dropdown!$AM$11)*('1. Database - raw'!$AE$7:$AE$494&lt;&gt;$O$8)*(INDIRECT($Q110,TRUE)&lt;&gt;$O113)*(INDIRECT($Q110,TRUE)&lt;&gt;$O112)*(INDIRECT($Q110,TRUE)&lt;&gt;$O111),'1. Database - raw'!LA$7:LC$494)),"")</f>
        <v>0.83086448749764608</v>
      </c>
      <c r="LZ110" s="515">
        <f t="array" aca="1" ref="LZ110" ca="1">IFERROR(IF(COUNT(IF(('1. Database - raw'!LA$7:LC$494&gt;0)*('1. Database - raw'!$AD$7:$AD$494=$A110)*('1. Database - raw'!$AP$7:$AP$494&lt;&gt;Dropdown!$AM$11)*('1. Database - raw'!$AE$7:$AE$494&lt;&gt;$O$8)*(INDIRECT($Q110,TRUE)&lt;&gt;$O111)*(INDIRECT($Q110,TRUE)&lt;&gt;$O112)*(INDIRECT($Q110,TRUE)&lt;&gt;$O113),'1. Database - raw'!LA$7:LC$494))&gt;0,COUNT(IF(('1. Database - raw'!LA$7:LC$494&gt;0)*('1. Database - raw'!$AD$7:$AD$494=$A110)*('1. Database - raw'!$AP$7:$AP$494&lt;&gt;Dropdown!$AM$11)*('1. Database - raw'!$AE$7:$AE$494&lt;&gt;$O$8)*(INDIRECT($Q110,TRUE)&lt;&gt;$O111)*(INDIRECT($Q110,TRUE)&lt;&gt;$O112)*(INDIRECT($Q110,TRUE)&lt;&gt;$O113),'1. Database - raw'!LA$7:LC$494)),""),"")</f>
        <v>11</v>
      </c>
      <c r="MA110" s="519">
        <f t="shared" ca="1" si="337"/>
        <v>0.99820408045577058</v>
      </c>
      <c r="MB110" s="520">
        <f t="shared" ca="1" si="338"/>
        <v>1.9408915980907535</v>
      </c>
      <c r="MC110" s="520">
        <f t="shared" ca="1" si="339"/>
        <v>1.3919072932262808</v>
      </c>
      <c r="MD110" s="520">
        <f t="array" aca="1" ref="MD110" ca="1">IFERROR(AVERAGE(IF(('1. Database - raw'!LG$7:LI$494&gt;0)*('1. Database - raw'!$AD$7:$AD$494=$A110)*('1. Database - raw'!$AP$7:$AP$494&lt;&gt;Dropdown!$AM$11)*('1. Database - raw'!$AE$7:$AE$494&lt;&gt;$O$8)*(INDIRECT($Q110,TRUE)&lt;&gt;$O113)*(INDIRECT($Q110,TRUE)&lt;&gt;$O112)*(INDIRECT($Q110,TRUE)&lt;&gt;$O111),'1. Database - raw'!LG$7:LI$494)),"")</f>
        <v>1.5279794520547945</v>
      </c>
      <c r="ME110" s="521">
        <f t="array" aca="1" ref="ME110" ca="1">IFERROR(_xlfn.STDEV.S(IF(('1. Database - raw'!LG$7:LI$494&gt;0)*('1. Database - raw'!$AD$7:$AD$494=$A110)*('1. Database - raw'!$AP$7:$AP$494&lt;&gt;Dropdown!$AM$11)*('1. Database - raw'!$AE$7:$AE$494&lt;&gt;$O$8)*(INDIRECT($Q110,TRUE)&lt;&gt;$O113)*(INDIRECT($Q110,TRUE)&lt;&gt;$O112)*(INDIRECT($Q110,TRUE)&lt;&gt;$O111),'1. Database - raw'!LG$7:LI$494)),"")</f>
        <v>0.69195020829215514</v>
      </c>
      <c r="MF110" s="515">
        <f t="array" aca="1" ref="MF110" ca="1">IFERROR(IF(COUNT(IF(('1. Database - raw'!LG$7:LI$494&gt;0)*('1. Database - raw'!$AD$7:$AD$494=$A110)*('1. Database - raw'!$AP$7:$AP$494&lt;&gt;Dropdown!$AM$11)*('1. Database - raw'!$AE$7:$AE$494&lt;&gt;$O$8)*(INDIRECT($Q110,TRUE)&lt;&gt;$O111)*(INDIRECT($Q110,TRUE)&lt;&gt;$O112)*(INDIRECT($Q110,TRUE)&lt;&gt;$O113),'1. Database - raw'!LG$7:LI$494))&gt;0,COUNT(IF(('1. Database - raw'!LG$7:LI$494&gt;0)*('1. Database - raw'!$AD$7:$AD$494=$A110)*('1. Database - raw'!$AP$7:$AP$494&lt;&gt;Dropdown!$AM$11)*('1. Database - raw'!$AE$7:$AE$494&lt;&gt;$O$8)*(INDIRECT($Q110,TRUE)&lt;&gt;$O111)*(INDIRECT($Q110,TRUE)&lt;&gt;$O112)*(INDIRECT($Q110,TRUE)&lt;&gt;$O113),'1. Database - raw'!LG$7:LI$494)),""),"")</f>
        <v>12</v>
      </c>
      <c r="MG110" s="519" t="str">
        <f t="shared" ca="1" si="340"/>
        <v/>
      </c>
      <c r="MH110" s="520" t="str">
        <f t="shared" ca="1" si="341"/>
        <v/>
      </c>
      <c r="MI110" s="520" t="str">
        <f t="shared" ca="1" si="342"/>
        <v/>
      </c>
      <c r="MJ110" s="520" t="str">
        <f t="array" aca="1" ref="MJ110" ca="1">IFERROR(AVERAGE(IF(('1. Database - raw'!LM$7:LO$494&gt;0)*('1. Database - raw'!$AD$7:$AD$494=$A110)*('1. Database - raw'!$AP$7:$AP$494&lt;&gt;Dropdown!$AM$11)*('1. Database - raw'!$AE$7:$AE$494&lt;&gt;$O$8)*(INDIRECT($Q110,TRUE)&lt;&gt;$O113)*(INDIRECT($Q110,TRUE)&lt;&gt;$O112)*(INDIRECT($Q110,TRUE)&lt;&gt;$O111),'1. Database - raw'!LM$7:LO$494)),"")</f>
        <v/>
      </c>
      <c r="MK110" s="521" t="str">
        <f t="array" aca="1" ref="MK110" ca="1">IFERROR(_xlfn.STDEV.S(IF(('1. Database - raw'!LM$7:LO$494&gt;0)*('1. Database - raw'!$AD$7:$AD$494=$A110)*('1. Database - raw'!$AP$7:$AP$494&lt;&gt;Dropdown!$AM$11)*('1. Database - raw'!$AE$7:$AE$494&lt;&gt;$O$8)*(INDIRECT($Q110,TRUE)&lt;&gt;$O113)*(INDIRECT($Q110,TRUE)&lt;&gt;$O112)*(INDIRECT($Q110,TRUE)&lt;&gt;$O111),'1. Database - raw'!LM$7:LO$494)),"")</f>
        <v/>
      </c>
      <c r="ML110" s="515" t="str">
        <f t="array" aca="1" ref="ML110" ca="1">IFERROR(IF(COUNT(IF(('1. Database - raw'!LM$7:LO$494&gt;0)*('1. Database - raw'!$AD$7:$AD$494=$A110)*('1. Database - raw'!$AP$7:$AP$494&lt;&gt;Dropdown!$AM$11)*('1. Database - raw'!$AE$7:$AE$494&lt;&gt;$O$8)*(INDIRECT($Q110,TRUE)&lt;&gt;$O111)*(INDIRECT($Q110,TRUE)&lt;&gt;$O112)*(INDIRECT($Q110,TRUE)&lt;&gt;$O113),'1. Database - raw'!LM$7:LO$494))&gt;0,COUNT(IF(('1. Database - raw'!LM$7:LO$494&gt;0)*('1. Database - raw'!$AD$7:$AD$494=$A110)*('1. Database - raw'!$AP$7:$AP$494&lt;&gt;Dropdown!$AM$11)*('1. Database - raw'!$AE$7:$AE$494&lt;&gt;$O$8)*(INDIRECT($Q110,TRUE)&lt;&gt;$O111)*(INDIRECT($Q110,TRUE)&lt;&gt;$O112)*(INDIRECT($Q110,TRUE)&lt;&gt;$O113),'1. Database - raw'!LM$7:LO$494)),""),"")</f>
        <v/>
      </c>
      <c r="MM110" s="519">
        <f t="shared" ca="1" si="343"/>
        <v>7.3472965117319003E-2</v>
      </c>
      <c r="MN110" s="520">
        <f t="shared" ca="1" si="344"/>
        <v>3.439566314877458</v>
      </c>
      <c r="MO110" s="520">
        <f t="shared" ca="1" si="345"/>
        <v>0.50270780367097634</v>
      </c>
      <c r="MP110" s="520">
        <f t="array" aca="1" ref="MP110" ca="1">IFERROR(AVERAGE(IF(('1. Database - raw'!LS$7:LU$494&gt;0)*('1. Database - raw'!$AD$7:$AD$494=$A110)*('1. Database - raw'!$AP$7:$AP$494&lt;&gt;Dropdown!$AM$11)*('1. Database - raw'!$AE$7:$AE$494&lt;&gt;$O$8)*(INDIRECT($Q110,TRUE)&lt;&gt;$O113)*(INDIRECT($Q110,TRUE)&lt;&gt;$O112)*(INDIRECT($Q110,TRUE)&lt;&gt;$O111),'1. Database - raw'!LS$7:LU$494)),"")</f>
        <v>0.85870485678704855</v>
      </c>
      <c r="MQ110" s="521">
        <f t="array" aca="1" ref="MQ110" ca="1">IFERROR(_xlfn.STDEV.S(IF(('1. Database - raw'!LS$7:LU$494&gt;0)*('1. Database - raw'!$AD$7:$AD$494=$A110)*('1. Database - raw'!$AP$7:$AP$494&lt;&gt;Dropdown!$AM$11)*('1. Database - raw'!$AE$7:$AE$494&lt;&gt;$O$8)*(INDIRECT($Q110,TRUE)&lt;&gt;$O113)*(INDIRECT($Q110,TRUE)&lt;&gt;$O112)*(INDIRECT($Q110,TRUE)&lt;&gt;$O111),'1. Database - raw'!LS$7:LU$494)),"")</f>
        <v>1.1891766862335429</v>
      </c>
      <c r="MR110" s="515">
        <f t="array" aca="1" ref="MR110" ca="1">IFERROR(IF(COUNT(IF(('1. Database - raw'!LS$7:LU$494&gt;0)*('1. Database - raw'!$AD$7:$AD$494=$A110)*('1. Database - raw'!$AP$7:$AP$494&lt;&gt;Dropdown!$AM$11)*('1. Database - raw'!$AE$7:$AE$494&lt;&gt;$O$8)*(INDIRECT($Q110,TRUE)&lt;&gt;$O111)*(INDIRECT($Q110,TRUE)&lt;&gt;$O112)*(INDIRECT($Q110,TRUE)&lt;&gt;$O113),'1. Database - raw'!LS$7:LU$494))&gt;0,COUNT(IF(('1. Database - raw'!LS$7:LU$494&gt;0)*('1. Database - raw'!$AD$7:$AD$494=$A110)*('1. Database - raw'!$AP$7:$AP$494&lt;&gt;Dropdown!$AM$11)*('1. Database - raw'!$AE$7:$AE$494&lt;&gt;$O$8)*(INDIRECT($Q110,TRUE)&lt;&gt;$O111)*(INDIRECT($Q110,TRUE)&lt;&gt;$O112)*(INDIRECT($Q110,TRUE)&lt;&gt;$O113),'1. Database - raw'!LS$7:LU$494)),""),"")</f>
        <v>11</v>
      </c>
      <c r="MS110" s="519" t="str">
        <f t="shared" ca="1" si="346"/>
        <v/>
      </c>
      <c r="MT110" s="520" t="str">
        <f t="shared" ca="1" si="347"/>
        <v/>
      </c>
      <c r="MU110" s="520" t="str">
        <f t="shared" ca="1" si="348"/>
        <v/>
      </c>
      <c r="MV110" s="520">
        <f t="array" aca="1" ref="MV110" ca="1">IFERROR(AVERAGE(IF(('1. Database - raw'!LY$7:MA$494&gt;0)*('1. Database - raw'!$AD$7:$AD$494=$A110)*('1. Database - raw'!$AP$7:$AP$494&lt;&gt;Dropdown!$AM$11)*('1. Database - raw'!$AE$7:$AE$494&lt;&gt;$O$8)*(INDIRECT($Q110,TRUE)&lt;&gt;$O113)*(INDIRECT($Q110,TRUE)&lt;&gt;$O112)*(INDIRECT($Q110,TRUE)&lt;&gt;$O111),'1. Database - raw'!LY$7:MA$494)),"")</f>
        <v>0.2</v>
      </c>
      <c r="MW110" s="521" t="str">
        <f t="array" aca="1" ref="MW110" ca="1">IFERROR(_xlfn.STDEV.S(IF(('1. Database - raw'!LY$7:MA$494&gt;0)*('1. Database - raw'!$AD$7:$AD$494=$A110)*('1. Database - raw'!$AP$7:$AP$494&lt;&gt;Dropdown!$AM$11)*('1. Database - raw'!$AE$7:$AE$494&lt;&gt;$O$8)*(INDIRECT($Q110,TRUE)&lt;&gt;$O113)*(INDIRECT($Q110,TRUE)&lt;&gt;$O112)*(INDIRECT($Q110,TRUE)&lt;&gt;$O111),'1. Database - raw'!LY$7:MA$494)),"")</f>
        <v/>
      </c>
      <c r="MX110" s="515">
        <f t="array" aca="1" ref="MX110" ca="1">IFERROR(IF(COUNT(IF(('1. Database - raw'!LY$7:MA$494&gt;0)*('1. Database - raw'!$AD$7:$AD$494=$A110)*('1. Database - raw'!$AP$7:$AP$494&lt;&gt;Dropdown!$AM$11)*('1. Database - raw'!$AE$7:$AE$494&lt;&gt;$O$8)*(INDIRECT($Q110,TRUE)&lt;&gt;$O111)*(INDIRECT($Q110,TRUE)&lt;&gt;$O112)*(INDIRECT($Q110,TRUE)&lt;&gt;$O113),'1. Database - raw'!LY$7:MA$494))&gt;0,COUNT(IF(('1. Database - raw'!LY$7:MA$494&gt;0)*('1. Database - raw'!$AD$7:$AD$494=$A110)*('1. Database - raw'!$AP$7:$AP$494&lt;&gt;Dropdown!$AM$11)*('1. Database - raw'!$AE$7:$AE$494&lt;&gt;$O$8)*(INDIRECT($Q110,TRUE)&lt;&gt;$O111)*(INDIRECT($Q110,TRUE)&lt;&gt;$O112)*(INDIRECT($Q110,TRUE)&lt;&gt;$O113),'1. Database - raw'!LY$7:MA$494)),""),"")</f>
        <v>1</v>
      </c>
      <c r="MY110" s="519">
        <f t="shared" ca="1" si="349"/>
        <v>6.6288097359849807E-2</v>
      </c>
      <c r="MZ110" s="520">
        <f t="shared" ca="1" si="350"/>
        <v>8.0074969319205241E-2</v>
      </c>
      <c r="NA110" s="520">
        <f t="shared" ca="1" si="351"/>
        <v>7.2856141555248888E-2</v>
      </c>
      <c r="NB110" s="520">
        <f t="array" aca="1" ref="NB110" ca="1">IFERROR(AVERAGE(IF(('1. Database - raw'!ME$7:MG$494&gt;0)*('1. Database - raw'!$AD$7:$AD$494=$A110)*('1. Database - raw'!$AP$7:$AP$494&lt;&gt;Dropdown!$AM$11)*('1. Database - raw'!$AE$7:$AE$494&lt;&gt;$O$8)*(INDIRECT($Q110,TRUE)&lt;&gt;$O113)*(INDIRECT($Q110,TRUE)&lt;&gt;$O112)*(INDIRECT($Q110,TRUE)&lt;&gt;$O111),'1. Database - raw'!ME$7:MG$494)),"")</f>
        <v>7.4333333333333321E-2</v>
      </c>
      <c r="NC110" s="521">
        <f t="array" aca="1" ref="NC110" ca="1">IFERROR(_xlfn.STDEV.S(IF(('1. Database - raw'!ME$7:MG$494&gt;0)*('1. Database - raw'!$AD$7:$AD$494=$A110)*('1. Database - raw'!$AP$7:$AP$494&lt;&gt;Dropdown!$AM$11)*('1. Database - raw'!$AE$7:$AE$494&lt;&gt;$O$8)*(INDIRECT($Q110,TRUE)&lt;&gt;$O113)*(INDIRECT($Q110,TRUE)&lt;&gt;$O112)*(INDIRECT($Q110,TRUE)&lt;&gt;$O111),'1. Database - raw'!ME$7:MG$494)),"")</f>
        <v>1.5044378795195743E-2</v>
      </c>
      <c r="ND110" s="515">
        <f t="array" aca="1" ref="ND110" ca="1">IFERROR(IF(COUNT(IF(('1. Database - raw'!ME$7:MG$494&gt;0)*('1. Database - raw'!$AD$7:$AD$494=$A110)*('1. Database - raw'!$AP$7:$AP$494&lt;&gt;Dropdown!$AM$11)*('1. Database - raw'!$AE$7:$AE$494&lt;&gt;$O$8)*(INDIRECT($Q110,TRUE)&lt;&gt;$O111)*(INDIRECT($Q110,TRUE)&lt;&gt;$O112)*(INDIRECT($Q110,TRUE)&lt;&gt;$O113),'1. Database - raw'!ME$7:MG$494))&gt;0,COUNT(IF(('1. Database - raw'!ME$7:MG$494&gt;0)*('1. Database - raw'!$AD$7:$AD$494=$A110)*('1. Database - raw'!$AP$7:$AP$494&lt;&gt;Dropdown!$AM$11)*('1. Database - raw'!$AE$7:$AE$494&lt;&gt;$O$8)*(INDIRECT($Q110,TRUE)&lt;&gt;$O111)*(INDIRECT($Q110,TRUE)&lt;&gt;$O112)*(INDIRECT($Q110,TRUE)&lt;&gt;$O113),'1. Database - raw'!ME$7:MG$494)),""),"")</f>
        <v>3</v>
      </c>
      <c r="NE110" s="519">
        <f t="shared" ca="1" si="352"/>
        <v>0.19214595526908892</v>
      </c>
      <c r="NF110" s="520">
        <f t="shared" ca="1" si="353"/>
        <v>0.30117922747489723</v>
      </c>
      <c r="NG110" s="520">
        <f t="shared" ca="1" si="354"/>
        <v>0.24056261216234406</v>
      </c>
      <c r="NH110" s="520">
        <f t="array" aca="1" ref="NH110" ca="1">IFERROR(AVERAGE(IF(('1. Database - raw'!MK$7:MM$494&gt;0)*('1. Database - raw'!$AD$7:$AD$494=$A110)*('1. Database - raw'!$AP$7:$AP$494&lt;&gt;Dropdown!$AM$11)*('1. Database - raw'!$AE$7:$AE$494&lt;&gt;$O$8)*(INDIRECT($Q110,TRUE)&lt;&gt;$O113)*(INDIRECT($Q110,TRUE)&lt;&gt;$O112)*(INDIRECT($Q110,TRUE)&lt;&gt;$O111),'1. Database - raw'!MK$7:MM$494)),"")</f>
        <v>0.25</v>
      </c>
      <c r="NI110" s="521">
        <f t="array" aca="1" ref="NI110" ca="1">IFERROR(_xlfn.STDEV.S(IF(('1. Database - raw'!MK$7:MM$494&gt;0)*('1. Database - raw'!$AD$7:$AD$494=$A110)*('1. Database - raw'!$AP$7:$AP$494&lt;&gt;Dropdown!$AM$11)*('1. Database - raw'!$AE$7:$AE$494&lt;&gt;$O$8)*(INDIRECT($Q110,TRUE)&lt;&gt;$O113)*(INDIRECT($Q110,TRUE)&lt;&gt;$O112)*(INDIRECT($Q110,TRUE)&lt;&gt;$O111),'1. Database - raw'!MK$7:MM$494)),"")</f>
        <v>7.0710678118654779E-2</v>
      </c>
      <c r="NJ110" s="515">
        <f t="array" aca="1" ref="NJ110" ca="1">IFERROR(IF(COUNT(IF(('1. Database - raw'!MK$7:MM$494&gt;0)*('1. Database - raw'!$AD$7:$AD$494=$A110)*('1. Database - raw'!$AP$7:$AP$494&lt;&gt;Dropdown!$AM$11)*('1. Database - raw'!$AE$7:$AE$494&lt;&gt;$O$8)*(INDIRECT($Q110,TRUE)&lt;&gt;$O111)*(INDIRECT($Q110,TRUE)&lt;&gt;$O112)*(INDIRECT($Q110,TRUE)&lt;&gt;$O113),'1. Database - raw'!MK$7:MM$494))&gt;0,COUNT(IF(('1. Database - raw'!MK$7:MM$494&gt;0)*('1. Database - raw'!$AD$7:$AD$494=$A110)*('1. Database - raw'!$AP$7:$AP$494&lt;&gt;Dropdown!$AM$11)*('1. Database - raw'!$AE$7:$AE$494&lt;&gt;$O$8)*(INDIRECT($Q110,TRUE)&lt;&gt;$O111)*(INDIRECT($Q110,TRUE)&lt;&gt;$O112)*(INDIRECT($Q110,TRUE)&lt;&gt;$O113),'1. Database - raw'!MK$7:MM$494)),""),"")</f>
        <v>2</v>
      </c>
      <c r="NK110" s="519">
        <f t="shared" ca="1" si="355"/>
        <v>2.1128375127856258</v>
      </c>
      <c r="NL110" s="520">
        <f t="shared" ca="1" si="356"/>
        <v>2.6167015856588933</v>
      </c>
      <c r="NM110" s="520">
        <f t="shared" ca="1" si="357"/>
        <v>2.3513113936579604</v>
      </c>
      <c r="NN110" s="520">
        <f t="array" aca="1" ref="NN110" ca="1">IFERROR(AVERAGE(IF(('1. Database - raw'!MQ$7:MS$494&gt;0)*('1. Database - raw'!$AD$7:$AD$494=$A110)*('1. Database - raw'!$AP$7:$AP$494&lt;&gt;Dropdown!$AM$11)*('1. Database - raw'!$AE$7:$AE$494&lt;&gt;$O$8)*(INDIRECT($Q110,TRUE)&lt;&gt;$O113)*(INDIRECT($Q110,TRUE)&lt;&gt;$O112)*(INDIRECT($Q110,TRUE)&lt;&gt;$O111),'1. Database - raw'!MQ$7:MS$494)),"")</f>
        <v>2.4267187499999996</v>
      </c>
      <c r="NO110" s="521">
        <f t="array" aca="1" ref="NO110" ca="1">IFERROR(_xlfn.STDEV.S(IF(('1. Database - raw'!MQ$7:MS$494&gt;0)*('1. Database - raw'!$AD$7:$AD$494=$A110)*('1. Database - raw'!$AP$7:$AP$494&lt;&gt;Dropdown!$AM$11)*('1. Database - raw'!$AE$7:$AE$494&lt;&gt;$O$8)*(INDIRECT($Q110,TRUE)&lt;&gt;$O113)*(INDIRECT($Q110,TRUE)&lt;&gt;$O112)*(INDIRECT($Q110,TRUE)&lt;&gt;$O111),'1. Database - raw'!MQ$7:MS$494)),"")</f>
        <v>0.61949898301746997</v>
      </c>
      <c r="NP110" s="515">
        <f t="array" aca="1" ref="NP110" ca="1">IFERROR(IF(COUNT(IF(('1. Database - raw'!MQ$7:MS$494&gt;0)*('1. Database - raw'!$AD$7:$AD$494=$A110)*('1. Database - raw'!$AP$7:$AP$494&lt;&gt;Dropdown!$AM$11)*('1. Database - raw'!$AE$7:$AE$494&lt;&gt;$O$8)*(INDIRECT($Q110,TRUE)&lt;&gt;$O111)*(INDIRECT($Q110,TRUE)&lt;&gt;$O112)*(INDIRECT($Q110,TRUE)&lt;&gt;$O113),'1. Database - raw'!MQ$7:MS$494))&gt;0,COUNT(IF(('1. Database - raw'!MQ$7:MS$494&gt;0)*('1. Database - raw'!$AD$7:$AD$494=$A110)*('1. Database - raw'!$AP$7:$AP$494&lt;&gt;Dropdown!$AM$11)*('1. Database - raw'!$AE$7:$AE$494&lt;&gt;$O$8)*(INDIRECT($Q110,TRUE)&lt;&gt;$O111)*(INDIRECT($Q110,TRUE)&lt;&gt;$O112)*(INDIRECT($Q110,TRUE)&lt;&gt;$O113),'1. Database - raw'!MQ$7:MS$494)),""),"")</f>
        <v>32</v>
      </c>
      <c r="NQ110" s="519">
        <f t="shared" ca="1" si="358"/>
        <v>1.735399544442795</v>
      </c>
      <c r="NR110" s="520">
        <f t="shared" ca="1" si="359"/>
        <v>2.3382609237545458</v>
      </c>
      <c r="NS110" s="520">
        <f t="shared" ca="1" si="360"/>
        <v>2.0144023783425267</v>
      </c>
      <c r="NT110" s="520">
        <f t="array" aca="1" ref="NT110" ca="1">IFERROR(AVERAGE(IF(('1. Database - raw'!MW$7:MY$494&gt;0)*('1. Database - raw'!$AD$7:$AD$494=$A110)*('1. Database - raw'!$AP$7:$AP$494&lt;&gt;Dropdown!$AM$11)*('1. Database - raw'!$AE$7:$AE$494&lt;&gt;$O$8)*(INDIRECT($Q110,TRUE)&lt;&gt;$O113)*(INDIRECT($Q110,TRUE)&lt;&gt;$O112)*(INDIRECT($Q110,TRUE)&lt;&gt;$O111),'1. Database - raw'!MW$7:MY$494)),"")</f>
        <v>2.1058695652173909</v>
      </c>
      <c r="NU110" s="521">
        <f t="array" aca="1" ref="NU110" ca="1">IFERROR(_xlfn.STDEV.S(IF(('1. Database - raw'!MW$7:MY$494&gt;0)*('1. Database - raw'!$AD$7:$AD$494=$A110)*('1. Database - raw'!$AP$7:$AP$494&lt;&gt;Dropdown!$AM$11)*('1. Database - raw'!$AE$7:$AE$494&lt;&gt;$O$8)*(INDIRECT($Q110,TRUE)&lt;&gt;$O113)*(INDIRECT($Q110,TRUE)&lt;&gt;$O112)*(INDIRECT($Q110,TRUE)&lt;&gt;$O111),'1. Database - raw'!MW$7:MY$494)),"")</f>
        <v>0.64177211665809264</v>
      </c>
      <c r="NV110" s="515">
        <f t="array" aca="1" ref="NV110" ca="1">IFERROR(IF(COUNT(IF(('1. Database - raw'!MW$7:MY$494&gt;0)*('1. Database - raw'!$AD$7:$AD$494=$A110)*('1. Database - raw'!$AP$7:$AP$494&lt;&gt;Dropdown!$AM$11)*('1. Database - raw'!$AE$7:$AE$494&lt;&gt;$O$8)*(INDIRECT($Q110,TRUE)&lt;&gt;$O111)*(INDIRECT($Q110,TRUE)&lt;&gt;$O112)*(INDIRECT($Q110,TRUE)&lt;&gt;$O113),'1. Database - raw'!MW$7:MY$494))&gt;0,COUNT(IF(('1. Database - raw'!MW$7:MY$494&gt;0)*('1. Database - raw'!$AD$7:$AD$494=$A110)*('1. Database - raw'!$AP$7:$AP$494&lt;&gt;Dropdown!$AM$11)*('1. Database - raw'!$AE$7:$AE$494&lt;&gt;$O$8)*(INDIRECT($Q110,TRUE)&lt;&gt;$O111)*(INDIRECT($Q110,TRUE)&lt;&gt;$O112)*(INDIRECT($Q110,TRUE)&lt;&gt;$O113),'1. Database - raw'!MW$7:MY$494)),""),"")</f>
        <v>46</v>
      </c>
      <c r="NW110" s="519">
        <f t="shared" ca="1" si="361"/>
        <v>1.2665955196268781</v>
      </c>
      <c r="NX110" s="520">
        <f t="shared" ca="1" si="362"/>
        <v>1.3404994690517138</v>
      </c>
      <c r="NY110" s="520">
        <f t="shared" ca="1" si="363"/>
        <v>1.3030236458188738</v>
      </c>
      <c r="NZ110" s="520">
        <f t="array" aca="1" ref="NZ110" ca="1">IFERROR(AVERAGE(IF(('1. Database - raw'!NC$7:NE$494&gt;0)*('1. Database - raw'!$AD$7:$AD$494=$A110)*('1. Database - raw'!$AP$7:$AP$494&lt;&gt;Dropdown!$AM$11)*('1. Database - raw'!$AE$7:$AE$494&lt;&gt;$O$8)*(INDIRECT($Q110,TRUE)&lt;&gt;$O113)*(INDIRECT($Q110,TRUE)&lt;&gt;$O112)*(INDIRECT($Q110,TRUE)&lt;&gt;$O111),'1. Database - raw'!NC$7:NE$494)),"")</f>
        <v>1.3139285714285713</v>
      </c>
      <c r="OA110" s="521">
        <f t="array" aca="1" ref="OA110" ca="1">IFERROR(_xlfn.STDEV.S(IF(('1. Database - raw'!NC$7:NE$494&gt;0)*('1. Database - raw'!$AD$7:$AD$494=$A110)*('1. Database - raw'!$AP$7:$AP$494&lt;&gt;Dropdown!$AM$11)*('1. Database - raw'!$AE$7:$AE$494&lt;&gt;$O$8)*(INDIRECT($Q110,TRUE)&lt;&gt;$O113)*(INDIRECT($Q110,TRUE)&lt;&gt;$O112)*(INDIRECT($Q110,TRUE)&lt;&gt;$O111),'1. Database - raw'!NC$7:NE$494)),"")</f>
        <v>0.17034473294565822</v>
      </c>
      <c r="OB110" s="515">
        <f t="array" aca="1" ref="OB110" ca="1">IFERROR(IF(COUNT(IF(('1. Database - raw'!NC$7:NE$494&gt;0)*('1. Database - raw'!$AD$7:$AD$494=$A110)*('1. Database - raw'!$AP$7:$AP$494&lt;&gt;Dropdown!$AM$11)*('1. Database - raw'!$AE$7:$AE$494&lt;&gt;$O$8)*(INDIRECT($Q110,TRUE)&lt;&gt;$O111)*(INDIRECT($Q110,TRUE)&lt;&gt;$O112)*(INDIRECT($Q110,TRUE)&lt;&gt;$O113),'1. Database - raw'!NC$7:NE$494))&gt;0,COUNT(IF(('1. Database - raw'!NC$7:NE$494&gt;0)*('1. Database - raw'!$AD$7:$AD$494=$A110)*('1. Database - raw'!$AP$7:$AP$494&lt;&gt;Dropdown!$AM$11)*('1. Database - raw'!$AE$7:$AE$494&lt;&gt;$O$8)*(INDIRECT($Q110,TRUE)&lt;&gt;$O111)*(INDIRECT($Q110,TRUE)&lt;&gt;$O112)*(INDIRECT($Q110,TRUE)&lt;&gt;$O113),'1. Database - raw'!NC$7:NE$494)),""),"")</f>
        <v>28</v>
      </c>
      <c r="OC110" s="519">
        <f t="shared" ca="1" si="364"/>
        <v>0.20590463519606067</v>
      </c>
      <c r="OD110" s="520">
        <f t="shared" ca="1" si="365"/>
        <v>0.38150618366641653</v>
      </c>
      <c r="OE110" s="520">
        <f t="shared" ca="1" si="366"/>
        <v>0.2802746716577772</v>
      </c>
      <c r="OF110" s="520">
        <f t="array" aca="1" ref="OF110" ca="1">IFERROR(AVERAGE(IF(('1. Database - raw'!NI$7:NK$494&gt;0)*('1. Database - raw'!$AD$7:$AD$494=$A110)*('1. Database - raw'!$AP$7:$AP$494&lt;&gt;Dropdown!$AM$11)*('1. Database - raw'!$AE$7:$AE$494&lt;&gt;$O$8)*(INDIRECT($Q110,TRUE)&lt;&gt;$O113)*(INDIRECT($Q110,TRUE)&lt;&gt;$O112)*(INDIRECT($Q110,TRUE)&lt;&gt;$O111),'1. Database - raw'!NI$7:NK$494)),"")</f>
        <v>0.30576923076923085</v>
      </c>
      <c r="OG110" s="521">
        <f t="array" aca="1" ref="OG110" ca="1">IFERROR(_xlfn.STDEV.S(IF(('1. Database - raw'!NI$7:NK$494&gt;0)*('1. Database - raw'!$AD$7:$AD$494=$A110)*('1. Database - raw'!$AP$7:$AP$494&lt;&gt;Dropdown!$AM$11)*('1. Database - raw'!$AE$7:$AE$494&lt;&gt;$O$8)*(INDIRECT($Q110,TRUE)&lt;&gt;$O113)*(INDIRECT($Q110,TRUE)&lt;&gt;$O112)*(INDIRECT($Q110,TRUE)&lt;&gt;$O111),'1. Database - raw'!NI$7:NK$494)),"")</f>
        <v>0.13335176154701628</v>
      </c>
      <c r="OH110" s="515">
        <f t="array" aca="1" ref="OH110" ca="1">IFERROR(IF(COUNT(IF(('1. Database - raw'!NI$7:NK$494&gt;0)*('1. Database - raw'!$AD$7:$AD$494=$A110)*('1. Database - raw'!$AP$7:$AP$494&lt;&gt;Dropdown!$AM$11)*('1. Database - raw'!$AE$7:$AE$494&lt;&gt;$O$8)*(INDIRECT($Q110,TRUE)&lt;&gt;$O111)*(INDIRECT($Q110,TRUE)&lt;&gt;$O112)*(INDIRECT($Q110,TRUE)&lt;&gt;$O113),'1. Database - raw'!NI$7:NK$494))&gt;0,COUNT(IF(('1. Database - raw'!NI$7:NK$494&gt;0)*('1. Database - raw'!$AD$7:$AD$494=$A110)*('1. Database - raw'!$AP$7:$AP$494&lt;&gt;Dropdown!$AM$11)*('1. Database - raw'!$AE$7:$AE$494&lt;&gt;$O$8)*(INDIRECT($Q110,TRUE)&lt;&gt;$O111)*(INDIRECT($Q110,TRUE)&lt;&gt;$O112)*(INDIRECT($Q110,TRUE)&lt;&gt;$O113),'1. Database - raw'!NI$7:NK$494)),""),"")</f>
        <v>13</v>
      </c>
    </row>
    <row r="111" spans="1:398" x14ac:dyDescent="0.25">
      <c r="A111" s="134" t="s">
        <v>553</v>
      </c>
      <c r="B111" s="1344"/>
      <c r="C111" s="40"/>
      <c r="D111" s="23"/>
      <c r="E111" s="23"/>
      <c r="F111" s="22"/>
      <c r="G111" s="22"/>
      <c r="H111" s="22"/>
      <c r="I111" s="22"/>
      <c r="J111" s="22"/>
      <c r="K111" s="22"/>
      <c r="L111" s="22" t="s">
        <v>486</v>
      </c>
      <c r="M111" s="22"/>
      <c r="N111" s="41"/>
      <c r="O111" s="171" t="str">
        <f t="array" ref="O111">INDEX(A111:N111,IF(MIN(IF(C111:N111&lt;&gt;"",COLUMN(C111:N111)))&gt;0,MIN(IF(C111:N111&lt;&gt;"",COLUMN(C111:N111))),""))</f>
        <v>Yard tap</v>
      </c>
      <c r="P111" s="162">
        <f t="shared" si="383"/>
        <v>10</v>
      </c>
      <c r="Q111" s="42" t="str">
        <f ca="1">"'" &amp; $S$4 &amp; "'!" &amp; ADDRESS(ROW('1. Database - raw'!$A$7),MATCH($C$2,'1. Database - raw'!$6:$6,0)+MATCH(O111,$C111:$N111,0)-1,1) &amp; ":" &amp; ADDRESS(LOOKUP(2,1/('1. Database - raw'!A:A&lt;&gt;""),ROW('1. Database - raw'!A:A)),MATCH($C$2,'1. Database - raw'!$6:$6,0)+MATCH(O111,$C111:$N111,0)-1,1)</f>
        <v>'1. Database - raw'!$AN$7:$AN$494</v>
      </c>
      <c r="R111" s="24"/>
      <c r="S111" s="181"/>
      <c r="T111" s="208" t="str">
        <f t="shared" ca="1" si="400"/>
        <v/>
      </c>
      <c r="U111" s="197" t="str">
        <f t="shared" ca="1" si="400"/>
        <v/>
      </c>
      <c r="V111" s="197" t="str">
        <f t="shared" ca="1" si="400"/>
        <v/>
      </c>
      <c r="W111" s="197" t="str">
        <f t="shared" ca="1" si="400"/>
        <v/>
      </c>
      <c r="X111" s="197" t="str">
        <f t="shared" ca="1" si="400"/>
        <v/>
      </c>
      <c r="Y111" s="197" t="str">
        <f t="shared" ca="1" si="400"/>
        <v/>
      </c>
      <c r="Z111" s="197" t="str">
        <f t="shared" ca="1" si="400"/>
        <v/>
      </c>
      <c r="AA111" s="197" t="str">
        <f t="shared" ca="1" si="400"/>
        <v/>
      </c>
      <c r="AB111" s="197" t="str">
        <f t="shared" ca="1" si="400"/>
        <v/>
      </c>
      <c r="AC111" s="197" t="str">
        <f t="shared" ca="1" si="400"/>
        <v/>
      </c>
      <c r="AD111" s="197" t="str">
        <f t="shared" ca="1" si="401"/>
        <v/>
      </c>
      <c r="AE111" s="197" t="str">
        <f t="shared" ca="1" si="401"/>
        <v/>
      </c>
      <c r="AF111" s="197" t="str">
        <f t="shared" ca="1" si="401"/>
        <v/>
      </c>
      <c r="AG111" s="197" t="str">
        <f t="shared" ca="1" si="401"/>
        <v/>
      </c>
      <c r="AH111" s="197" t="str">
        <f t="shared" ca="1" si="401"/>
        <v/>
      </c>
      <c r="AI111" s="197" t="str">
        <f t="shared" ca="1" si="401"/>
        <v/>
      </c>
      <c r="AJ111" s="197" t="str">
        <f t="shared" ca="1" si="401"/>
        <v/>
      </c>
      <c r="AK111" s="197" t="str">
        <f t="shared" ca="1" si="401"/>
        <v/>
      </c>
      <c r="AL111" s="197" t="str">
        <f t="shared" ca="1" si="401"/>
        <v/>
      </c>
      <c r="AM111" s="209" t="str">
        <f t="shared" ca="1" si="401"/>
        <v/>
      </c>
      <c r="AN111" s="189"/>
      <c r="AO111" s="189"/>
      <c r="AP111" s="189"/>
      <c r="AQ111" s="189"/>
      <c r="AR111" s="189"/>
      <c r="AS111" s="189"/>
      <c r="AT111" s="189"/>
      <c r="AU111" s="189"/>
      <c r="AV111" s="189"/>
      <c r="AW111" s="189"/>
      <c r="AX111" s="189"/>
      <c r="AY111" s="189"/>
      <c r="AZ111" s="189"/>
      <c r="BA111" s="189"/>
      <c r="BB111" s="189"/>
      <c r="BC111" s="189"/>
      <c r="BD111" s="237"/>
      <c r="BE111" s="237"/>
      <c r="BF111" s="237"/>
      <c r="BG111" s="237"/>
      <c r="BH111" s="290"/>
      <c r="BI111" s="480" t="str">
        <f t="shared" ca="1" si="367"/>
        <v/>
      </c>
      <c r="BJ111" s="483" t="str">
        <f ca="1">IFERROR(CF111/$CF$5,"")</f>
        <v/>
      </c>
      <c r="BK111" s="568"/>
      <c r="BL111" s="568"/>
      <c r="BM111" s="568"/>
      <c r="BN111" s="578">
        <v>1</v>
      </c>
      <c r="BO111" s="253"/>
      <c r="BP111" s="171" t="str">
        <f t="shared" si="396"/>
        <v>Yard tap</v>
      </c>
      <c r="BQ111" s="14">
        <f t="shared" ca="1" si="376"/>
        <v>51.35503130261408</v>
      </c>
      <c r="BR111" s="19">
        <f t="shared" ca="1" si="377"/>
        <v>65.690463157897682</v>
      </c>
      <c r="BS111" s="19">
        <f t="shared" ca="1" si="378"/>
        <v>58.082146927924867</v>
      </c>
      <c r="BT111" s="19">
        <f t="array" aca="1" ref="BT111" ca="1">IFERROR(AVERAGE(IF(('1. Database - raw'!AW$7:AY$494&gt;0)*('1. Database - raw'!$AD$7:$AD$494=$A111)*('1. Database - raw'!$AP$7:$AP$494&lt;&gt;Dropdown!$AM$11)*(INDIRECT($Q111,TRUE)=$O111),'1. Database - raw'!AW$7:AY$494)),"")</f>
        <v>60</v>
      </c>
      <c r="BU111" s="33">
        <f t="array" aca="1" ref="BU111" ca="1">IFERROR(_xlfn.STDEV.S(IF(('1. Database - raw'!AW$7:AY$494&gt;0)*('1. Database - raw'!$AD$7:$AD$494=$A111)*('1. Database - raw'!$AP$7:$AP$494&lt;&gt;Dropdown!$AM$11)*(INDIRECT($Q111,TRUE)=$O111),'1. Database - raw'!AW$7:AY$494)),"")</f>
        <v>15.545631755148024</v>
      </c>
      <c r="BV111" s="15">
        <f t="array" aca="1" ref="BV111" ca="1">IFERROR(IF(COUNT(IF(('1. Database - raw'!AW$7:AY$494&gt;0)*('1. Database - raw'!$AD$7:$AD$494=$A111)*('1. Database - raw'!$AP$7:$AP$494&lt;&gt;Dropdown!$AM$11)*(INDIRECT($Q111,TRUE)=$O111),'1. Database - raw'!AW$7:AY$494))&gt;0,COUNT(IF(('1. Database - raw'!AW$7:AY$494&gt;0)*('1. Database - raw'!$AD$7:$AD$494=$A111)*('1. Database - raw'!$AP$7:$AP$494&lt;&gt;Dropdown!$AM$11)*(INDIRECT($Q111,TRUE)=$O111),'1. Database - raw'!AW$7:AY$494)),""),"")</f>
        <v>7</v>
      </c>
      <c r="BW111" s="14" t="str">
        <f t="shared" ca="1" si="370"/>
        <v/>
      </c>
      <c r="BX111" s="19" t="str">
        <f t="shared" ca="1" si="371"/>
        <v/>
      </c>
      <c r="BY111" s="19" t="str">
        <f t="shared" ca="1" si="372"/>
        <v/>
      </c>
      <c r="BZ111" s="19" t="str">
        <f t="array" aca="1" ref="BZ111" ca="1">IFERROR(AVERAGE(IF(('1. Database - raw'!BC$7:BE$494&gt;0)*('1. Database - raw'!$AD$7:$AD$494=$A111)*('1. Database - raw'!$AP$7:$AP$494&lt;&gt;Dropdown!$AM$11)*(INDIRECT($Q111,TRUE)=$O111),'1. Database - raw'!BC$7:BE$494)),"")</f>
        <v/>
      </c>
      <c r="CA111" s="33" t="str">
        <f t="array" aca="1" ref="CA111" ca="1">IFERROR(_xlfn.STDEV.S(IF(('1. Database - raw'!BC$7:BE$494&gt;0)*('1. Database - raw'!$AD$7:$AD$494=$A111)*('1. Database - raw'!$AP$7:$AP$494&lt;&gt;Dropdown!$AM$11)*(INDIRECT($Q111,TRUE)=$O111),'1. Database - raw'!BC$7:BE$494)),"")</f>
        <v/>
      </c>
      <c r="CB111" s="15" t="str">
        <f t="array" aca="1" ref="CB111" ca="1">IFERROR(IF(COUNT(IF(('1. Database - raw'!BC$7:BE$494&gt;0)*('1. Database - raw'!$AD$7:$AD$494=$A111)*('1. Database - raw'!$AP$7:$AP$494&lt;&gt;Dropdown!$AM$11)*(INDIRECT($Q111,TRUE)=$O111),'1. Database - raw'!BC$7:BE$494))&gt;0,COUNT(IF(('1. Database - raw'!BC$7:BE$494&gt;0)*('1. Database - raw'!$AD$7:$AD$494=$A111)*('1. Database - raw'!$AP$7:$AP$494&lt;&gt;Dropdown!$AM$11)*(INDIRECT($Q111,TRUE)=$O111),'1. Database - raw'!BC$7:BE$494)),""),"")</f>
        <v/>
      </c>
      <c r="CC111" s="101" t="str">
        <f t="shared" ca="1" si="373"/>
        <v/>
      </c>
      <c r="CD111" s="102" t="str">
        <f t="shared" ca="1" si="374"/>
        <v/>
      </c>
      <c r="CE111" s="102" t="str">
        <f t="shared" ca="1" si="375"/>
        <v/>
      </c>
      <c r="CF111" s="102" t="str">
        <f t="array" aca="1" ref="CF111" ca="1">IFERROR(AVERAGE(IF(('1. Database - raw'!BI$7:BK$494&gt;0)*('1. Database - raw'!$AD$7:$AD$494=$A111)*('1. Database - raw'!$AP$7:$AP$494&lt;&gt;Dropdown!$AM$11)*(INDIRECT($Q111,TRUE)=$O111),'1. Database - raw'!BI$7:BK$494)),"")</f>
        <v/>
      </c>
      <c r="CG111" s="269" t="str">
        <f t="array" aca="1" ref="CG111" ca="1">IFERROR(_xlfn.STDEV.S(IF(('1. Database - raw'!BI$7:BK$494&gt;0)*('1. Database - raw'!$AD$7:$AD$494=$A111)*('1. Database - raw'!$AP$7:$AP$494&lt;&gt;Dropdown!$AM$11)*(INDIRECT($Q111,TRUE)=$O111),'1. Database - raw'!BI$7:BK$494)),"")</f>
        <v/>
      </c>
      <c r="CH111" s="15" t="str">
        <f t="array" aca="1" ref="CH111" ca="1">IFERROR(IF(COUNT(IF(('1. Database - raw'!BI$7:BK$494&gt;0)*('1. Database - raw'!$AD$7:$AD$494=$A111)*('1. Database - raw'!$AP$7:$AP$494&lt;&gt;Dropdown!$AM$11)*(INDIRECT($Q111,TRUE)=$O111),'1. Database - raw'!BI$7:BK$494))&gt;0,COUNT(IF(('1. Database - raw'!BI$7:BK$494&gt;0)*('1. Database - raw'!$AD$7:$AD$494=$A111)*('1. Database - raw'!$AP$7:$AP$494&lt;&gt;Dropdown!$AM$11)*(INDIRECT($Q111,TRUE)=$O111),'1. Database - raw'!BI$7:BK$494)),""),"")</f>
        <v/>
      </c>
      <c r="CI111" s="14">
        <f t="shared" ca="1" si="211"/>
        <v>4.4272685170095283</v>
      </c>
      <c r="CJ111" s="19">
        <f t="shared" ca="1" si="212"/>
        <v>29.572712098328623</v>
      </c>
      <c r="CK111" s="19">
        <f t="shared" ca="1" si="213"/>
        <v>11.442304716949165</v>
      </c>
      <c r="CL111" s="19">
        <f t="array" aca="1" ref="CL111" ca="1">IFERROR(AVERAGE(IF(('1. Database - raw'!BO$7:BQ$494&gt;0)*('1. Database - raw'!$AD$7:$AD$494=$A111)*('1. Database - raw'!$AP$7:$AP$494&lt;&gt;Dropdown!$AM$11)*(INDIRECT($Q111,TRUE)=$O111),'1. Database - raw'!BO$7:BQ$494)),"")</f>
        <v>14</v>
      </c>
      <c r="CM111" s="33">
        <f t="array" aca="1" ref="CM111" ca="1">IFERROR(_xlfn.STDEV.S(IF(('1. Database - raw'!BO$7:BQ$494&gt;0)*('1. Database - raw'!$AD$7:$AD$494=$A111)*('1. Database - raw'!$AP$7:$AP$494&lt;&gt;Dropdown!$AM$11)*(INDIRECT($Q111,TRUE)=$O111),'1. Database - raw'!BO$7:BQ$494)),"")</f>
        <v>9.8700000000000028</v>
      </c>
      <c r="CN111" s="15">
        <f t="array" aca="1" ref="CN111" ca="1">IFERROR(IF(COUNT(IF(('1. Database - raw'!BO$7:BQ$494&gt;0)*('1. Database - raw'!$AD$7:$AD$494=$A111)*('1. Database - raw'!$AP$7:$AP$494&lt;&gt;Dropdown!$AM$11)*(INDIRECT($Q111,TRUE)=$O111),'1. Database - raw'!BO$7:BQ$494))&gt;0,COUNT(IF(('1. Database - raw'!BO$7:BQ$494&gt;0)*('1. Database - raw'!$AD$7:$AD$494=$A111)*('1. Database - raw'!$AP$7:$AP$494&lt;&gt;Dropdown!$AM$11)*(INDIRECT($Q111,TRUE)=$O111),'1. Database - raw'!BO$7:BQ$494)),""),"")</f>
        <v>3</v>
      </c>
      <c r="CO111" s="14" t="str">
        <f t="shared" ca="1" si="214"/>
        <v/>
      </c>
      <c r="CP111" s="19" t="str">
        <f t="shared" ca="1" si="215"/>
        <v/>
      </c>
      <c r="CQ111" s="19" t="str">
        <f t="shared" ca="1" si="216"/>
        <v/>
      </c>
      <c r="CR111" s="19" t="str">
        <f t="array" aca="1" ref="CR111" ca="1">IFERROR(AVERAGE(IF(('1. Database - raw'!BU$7:BW$494&gt;0)*('1. Database - raw'!$AD$7:$AD$494=$A111)*('1. Database - raw'!$AP$7:$AP$494&lt;&gt;Dropdown!$AM$11)*(INDIRECT($Q111,TRUE)=$O111),'1. Database - raw'!BU$7:BW$494)),"")</f>
        <v/>
      </c>
      <c r="CS111" s="33" t="str">
        <f t="array" aca="1" ref="CS111" ca="1">IFERROR(_xlfn.STDEV.S(IF(('1. Database - raw'!BU$7:BW$494&gt;0)*('1. Database - raw'!$AD$7:$AD$494=$A111)*('1. Database - raw'!$AP$7:$AP$494&lt;&gt;Dropdown!$AM$11)*(INDIRECT($Q111,TRUE)=$O111),'1. Database - raw'!BU$7:BW$494)),"")</f>
        <v/>
      </c>
      <c r="CT111" s="15" t="str">
        <f t="array" aca="1" ref="CT111" ca="1">IFERROR(IF(COUNT(IF(('1. Database - raw'!BU$7:BW$494&gt;0)*('1. Database - raw'!$AD$7:$AD$494=$A111)*('1. Database - raw'!$AP$7:$AP$494&lt;&gt;Dropdown!$AM$11)*(INDIRECT($Q111,TRUE)=$O111),'1. Database - raw'!BU$7:BW$494))&gt;0,COUNT(IF(('1. Database - raw'!BU$7:BW$494&gt;0)*('1. Database - raw'!$AD$7:$AD$494=$A111)*('1. Database - raw'!$AP$7:$AP$494&lt;&gt;Dropdown!$AM$11)*(INDIRECT($Q111,TRUE)=$O111),'1. Database - raw'!BU$7:BW$494)),""),"")</f>
        <v/>
      </c>
      <c r="CU111" s="14" t="str">
        <f t="shared" ca="1" si="217"/>
        <v/>
      </c>
      <c r="CV111" s="19" t="str">
        <f t="shared" ca="1" si="218"/>
        <v/>
      </c>
      <c r="CW111" s="19" t="str">
        <f t="shared" ca="1" si="219"/>
        <v/>
      </c>
      <c r="CX111" s="19" t="str">
        <f t="array" aca="1" ref="CX111" ca="1">IFERROR(AVERAGE(IF(('1. Database - raw'!CA$7:CC$494&gt;0)*('1. Database - raw'!$AD$7:$AD$494=$A111)*('1. Database - raw'!$AP$7:$AP$494&lt;&gt;Dropdown!$AM$11)*(INDIRECT($Q111,TRUE)=$O111),'1. Database - raw'!CA$7:CC$494)),"")</f>
        <v/>
      </c>
      <c r="CY111" s="33" t="str">
        <f t="array" aca="1" ref="CY111" ca="1">IFERROR(_xlfn.STDEV.S(IF(('1. Database - raw'!CA$7:CC$494&gt;0)*('1. Database - raw'!$AD$7:$AD$494=$A111)*('1. Database - raw'!$AP$7:$AP$494&lt;&gt;Dropdown!$AM$11)*(INDIRECT($Q111,TRUE)=$O111),'1. Database - raw'!CA$7:CC$494)),"")</f>
        <v/>
      </c>
      <c r="CZ111" s="15" t="str">
        <f t="array" aca="1" ref="CZ111" ca="1">IFERROR(IF(COUNT(IF(('1. Database - raw'!CA$7:CC$494&gt;0)*('1. Database - raw'!$AD$7:$AD$494=$A111)*('1. Database - raw'!$AP$7:$AP$494&lt;&gt;Dropdown!$AM$11)*(INDIRECT($Q111,TRUE)=$O111),'1. Database - raw'!CA$7:CC$494))&gt;0,COUNT(IF(('1. Database - raw'!CA$7:CC$494&gt;0)*('1. Database - raw'!$AD$7:$AD$494=$A111)*('1. Database - raw'!$AP$7:$AP$494&lt;&gt;Dropdown!$AM$11)*(INDIRECT($Q111,TRUE)=$O111),'1. Database - raw'!CA$7:CC$494)),""),"")</f>
        <v/>
      </c>
      <c r="DA111" s="14" t="str">
        <f t="shared" ca="1" si="220"/>
        <v/>
      </c>
      <c r="DB111" s="19" t="str">
        <f t="shared" ca="1" si="221"/>
        <v/>
      </c>
      <c r="DC111" s="19" t="str">
        <f t="shared" ca="1" si="222"/>
        <v/>
      </c>
      <c r="DD111" s="19" t="str">
        <f t="array" aca="1" ref="DD111" ca="1">IFERROR(AVERAGE(IF(('1. Database - raw'!CG$7:CI$494&gt;0)*('1. Database - raw'!$AD$7:$AD$494=$A111)*('1. Database - raw'!$AP$7:$AP$494&lt;&gt;Dropdown!$AM$11)*(INDIRECT($Q111,TRUE)=$O111),'1. Database - raw'!CG$7:CI$494)),"")</f>
        <v/>
      </c>
      <c r="DE111" s="33" t="str">
        <f t="array" aca="1" ref="DE111" ca="1">IFERROR(_xlfn.STDEV.S(IF(('1. Database - raw'!CG$7:CI$494&gt;0)*('1. Database - raw'!$AD$7:$AD$494=$A111)*('1. Database - raw'!$AP$7:$AP$494&lt;&gt;Dropdown!$AM$11)*(INDIRECT($Q111,TRUE)=$O111),'1. Database - raw'!CG$7:CI$494)),"")</f>
        <v/>
      </c>
      <c r="DF111" s="15" t="str">
        <f t="array" aca="1" ref="DF111" ca="1">IFERROR(IF(COUNT(IF(('1. Database - raw'!CG$7:CI$494&gt;0)*('1. Database - raw'!$AD$7:$AD$494=$A111)*('1. Database - raw'!$AP$7:$AP$494&lt;&gt;Dropdown!$AM$11)*(INDIRECT($Q111,TRUE)=$O111),'1. Database - raw'!CG$7:CI$494))&gt;0,COUNT(IF(('1. Database - raw'!CG$7:CI$494&gt;0)*('1. Database - raw'!$AD$7:$AD$494=$A111)*('1. Database - raw'!$AP$7:$AP$494&lt;&gt;Dropdown!$AM$11)*(INDIRECT($Q111,TRUE)=$O111),'1. Database - raw'!CG$7:CI$494)),""),"")</f>
        <v/>
      </c>
      <c r="DG111" s="14" t="str">
        <f t="shared" ca="1" si="223"/>
        <v/>
      </c>
      <c r="DH111" s="19" t="str">
        <f t="shared" ca="1" si="224"/>
        <v/>
      </c>
      <c r="DI111" s="19" t="str">
        <f t="shared" ca="1" si="225"/>
        <v/>
      </c>
      <c r="DJ111" s="19" t="str">
        <f t="array" aca="1" ref="DJ111" ca="1">IFERROR(AVERAGE(IF(('1. Database - raw'!CM$7:CO$494&gt;0)*('1. Database - raw'!$AD$7:$AD$494=$A111)*('1. Database - raw'!$AP$7:$AP$494&lt;&gt;Dropdown!$AM$11)*(INDIRECT($Q111,TRUE)=$O111),'1. Database - raw'!CM$7:CO$494)),"")</f>
        <v/>
      </c>
      <c r="DK111" s="33" t="str">
        <f t="array" aca="1" ref="DK111" ca="1">IFERROR(_xlfn.STDEV.S(IF(('1. Database - raw'!CM$7:CO$494&gt;0)*('1. Database - raw'!$AD$7:$AD$494=$A111)*('1. Database - raw'!$AP$7:$AP$494&lt;&gt;Dropdown!$AM$11)*(INDIRECT($Q111,TRUE)=$O111),'1. Database - raw'!CM$7:CO$494)),"")</f>
        <v/>
      </c>
      <c r="DL111" s="15" t="str">
        <f t="array" aca="1" ref="DL111" ca="1">IFERROR(IF(COUNT(IF(('1. Database - raw'!CM$7:CO$494&gt;0)*('1. Database - raw'!$AD$7:$AD$494=$A111)*('1. Database - raw'!$AP$7:$AP$494&lt;&gt;Dropdown!$AM$11)*(INDIRECT($Q111,TRUE)=$O111),'1. Database - raw'!CM$7:CO$494))&gt;0,COUNT(IF(('1. Database - raw'!CM$7:CO$494&gt;0)*('1. Database - raw'!$AD$7:$AD$494=$A111)*('1. Database - raw'!$AP$7:$AP$494&lt;&gt;Dropdown!$AM$11)*(INDIRECT($Q111,TRUE)=$O111),'1. Database - raw'!CM$7:CO$494)),""),"")</f>
        <v/>
      </c>
      <c r="DM111" s="14" t="str">
        <f t="shared" ca="1" si="226"/>
        <v/>
      </c>
      <c r="DN111" s="19" t="str">
        <f t="shared" ca="1" si="227"/>
        <v/>
      </c>
      <c r="DO111" s="19" t="str">
        <f t="shared" ca="1" si="228"/>
        <v/>
      </c>
      <c r="DP111" s="19" t="str">
        <f t="array" aca="1" ref="DP111" ca="1">IFERROR(AVERAGE(IF(('1. Database - raw'!CS$7:CU$494&gt;0)*('1. Database - raw'!$AD$7:$AD$494=$A111)*('1. Database - raw'!$AP$7:$AP$494&lt;&gt;Dropdown!$AM$11)*(INDIRECT($Q111,TRUE)=$O111),'1. Database - raw'!CS$7:CU$494)),"")</f>
        <v/>
      </c>
      <c r="DQ111" s="33" t="str">
        <f t="array" aca="1" ref="DQ111" ca="1">IFERROR(_xlfn.STDEV.S(IF(('1. Database - raw'!CS$7:CU$494&gt;0)*('1. Database - raw'!$AD$7:$AD$494=$A111)*('1. Database - raw'!$AP$7:$AP$494&lt;&gt;Dropdown!$AM$11)*(INDIRECT($Q111,TRUE)=$O111),'1. Database - raw'!CS$7:CU$494)),"")</f>
        <v/>
      </c>
      <c r="DR111" s="15" t="str">
        <f t="array" aca="1" ref="DR111" ca="1">IFERROR(IF(COUNT(IF(('1. Database - raw'!CS$7:CU$494&gt;0)*('1. Database - raw'!$AD$7:$AD$494=$A111)*('1. Database - raw'!$AP$7:$AP$494&lt;&gt;Dropdown!$AM$11)*(INDIRECT($Q111,TRUE)=$O111),'1. Database - raw'!CS$7:CU$494))&gt;0,COUNT(IF(('1. Database - raw'!CS$7:CU$494&gt;0)*('1. Database - raw'!$AD$7:$AD$494=$A111)*('1. Database - raw'!$AP$7:$AP$494&lt;&gt;Dropdown!$AM$11)*(INDIRECT($Q111,TRUE)=$O111),'1. Database - raw'!CS$7:CU$494)),""),"")</f>
        <v/>
      </c>
      <c r="DS111" s="14" t="str">
        <f t="shared" ca="1" si="229"/>
        <v/>
      </c>
      <c r="DT111" s="19" t="str">
        <f t="shared" ca="1" si="230"/>
        <v/>
      </c>
      <c r="DU111" s="19" t="str">
        <f t="shared" ca="1" si="231"/>
        <v/>
      </c>
      <c r="DV111" s="19" t="str">
        <f t="array" aca="1" ref="DV111" ca="1">IFERROR(AVERAGE(IF(('1. Database - raw'!CY$7:DA$494&gt;0)*('1. Database - raw'!$AD$7:$AD$494=$A111)*('1. Database - raw'!$AP$7:$AP$494&lt;&gt;Dropdown!$AM$11)*(INDIRECT($Q111,TRUE)=$O111),'1. Database - raw'!CY$7:DA$494)),"")</f>
        <v/>
      </c>
      <c r="DW111" s="33" t="str">
        <f t="array" aca="1" ref="DW111" ca="1">IFERROR(_xlfn.STDEV.S(IF(('1. Database - raw'!CY$7:DA$494&gt;0)*('1. Database - raw'!$AD$7:$AD$494=$A111)*('1. Database - raw'!$AP$7:$AP$494&lt;&gt;Dropdown!$AM$11)*(INDIRECT($Q111,TRUE)=$O111),'1. Database - raw'!CY$7:DA$494)),"")</f>
        <v/>
      </c>
      <c r="DX111" s="15" t="str">
        <f t="array" aca="1" ref="DX111" ca="1">IFERROR(IF(COUNT(IF(('1. Database - raw'!CY$7:DA$494&gt;0)*('1. Database - raw'!$AD$7:$AD$494=$A111)*('1. Database - raw'!$AP$7:$AP$494&lt;&gt;Dropdown!$AM$11)*(INDIRECT($Q111,TRUE)=$O111),'1. Database - raw'!CY$7:DA$494))&gt;0,COUNT(IF(('1. Database - raw'!CY$7:DA$494&gt;0)*('1. Database - raw'!$AD$7:$AD$494=$A111)*('1. Database - raw'!$AP$7:$AP$494&lt;&gt;Dropdown!$AM$11)*(INDIRECT($Q111,TRUE)=$O111),'1. Database - raw'!CY$7:DA$494)),""),"")</f>
        <v/>
      </c>
      <c r="DY111" s="14" t="str">
        <f t="shared" ca="1" si="232"/>
        <v/>
      </c>
      <c r="DZ111" s="19" t="str">
        <f t="shared" ca="1" si="233"/>
        <v/>
      </c>
      <c r="EA111" s="19" t="str">
        <f t="shared" ca="1" si="234"/>
        <v/>
      </c>
      <c r="EB111" s="19" t="str">
        <f t="array" aca="1" ref="EB111" ca="1">IFERROR(AVERAGE(IF(('1. Database - raw'!DE$7:DG$494&gt;0)*('1. Database - raw'!$AD$7:$AD$494=$A111)*('1. Database - raw'!$AP$7:$AP$494&lt;&gt;Dropdown!$AM$11)*(INDIRECT($Q111,TRUE)=$O111),'1. Database - raw'!DE$7:DG$494)),"")</f>
        <v/>
      </c>
      <c r="EC111" s="33" t="str">
        <f t="array" aca="1" ref="EC111" ca="1">IFERROR(_xlfn.STDEV.S(IF(('1. Database - raw'!DE$7:DG$494&gt;0)*('1. Database - raw'!$AD$7:$AD$494=$A111)*('1. Database - raw'!$AP$7:$AP$494&lt;&gt;Dropdown!$AM$11)*(INDIRECT($Q111,TRUE)=$O111),'1. Database - raw'!DE$7:DG$494)),"")</f>
        <v/>
      </c>
      <c r="ED111" s="15" t="str">
        <f t="array" aca="1" ref="ED111" ca="1">IFERROR(IF(COUNT(IF(('1. Database - raw'!DE$7:DG$494&gt;0)*('1. Database - raw'!$AD$7:$AD$494=$A111)*('1. Database - raw'!$AP$7:$AP$494&lt;&gt;Dropdown!$AM$11)*(INDIRECT($Q111,TRUE)=$O111),'1. Database - raw'!DE$7:DG$494))&gt;0,COUNT(IF(('1. Database - raw'!DE$7:DG$494&gt;0)*('1. Database - raw'!$AD$7:$AD$494=$A111)*('1. Database - raw'!$AP$7:$AP$494&lt;&gt;Dropdown!$AM$11)*(INDIRECT($Q111,TRUE)=$O111),'1. Database - raw'!DE$7:DG$494)),""),"")</f>
        <v/>
      </c>
      <c r="EE111" s="101" t="str">
        <f t="shared" ca="1" si="235"/>
        <v/>
      </c>
      <c r="EF111" s="102" t="str">
        <f t="shared" ca="1" si="236"/>
        <v/>
      </c>
      <c r="EG111" s="102" t="str">
        <f t="shared" ca="1" si="237"/>
        <v/>
      </c>
      <c r="EH111" s="102" t="str">
        <f t="array" aca="1" ref="EH111" ca="1">IFERROR(AVERAGE(IF(('1. Database - raw'!DK$7:DM$494&gt;0)*('1. Database - raw'!$AD$7:$AD$494=$A111)*('1. Database - raw'!$AP$7:$AP$494&lt;&gt;Dropdown!$AM$11)*(INDIRECT($Q111,TRUE)=$O111),'1. Database - raw'!DK$7:DM$494)),"")</f>
        <v/>
      </c>
      <c r="EI111" s="269" t="str">
        <f t="array" aca="1" ref="EI111" ca="1">IFERROR(_xlfn.STDEV.S(IF(('1. Database - raw'!DK$7:DM$494&gt;0)*('1. Database - raw'!$AD$7:$AD$494=$A111)*('1. Database - raw'!$AP$7:$AP$494&lt;&gt;Dropdown!$AM$11)*(INDIRECT($Q111,TRUE)=$O111),'1. Database - raw'!DK$7:DM$494)),"")</f>
        <v/>
      </c>
      <c r="EJ111" s="15" t="str">
        <f t="array" aca="1" ref="EJ111" ca="1">IFERROR(IF(COUNT(IF(('1. Database - raw'!DK$7:DM$494&gt;0)*('1. Database - raw'!$AD$7:$AD$494=$A111)*('1. Database - raw'!$AP$7:$AP$494&lt;&gt;Dropdown!$AM$11)*(INDIRECT($Q111,TRUE)=$O111),'1. Database - raw'!DK$7:DM$494))&gt;0,COUNT(IF(('1. Database - raw'!DK$7:DM$494&gt;0)*('1. Database - raw'!$AD$7:$AD$494=$A111)*('1. Database - raw'!$AP$7:$AP$494&lt;&gt;Dropdown!$AM$11)*(INDIRECT($Q111,TRUE)=$O111),'1. Database - raw'!DK$7:DM$494)),""),"")</f>
        <v/>
      </c>
      <c r="EK111" s="14" t="str">
        <f t="shared" ca="1" si="238"/>
        <v/>
      </c>
      <c r="EL111" s="19" t="str">
        <f t="shared" ca="1" si="239"/>
        <v/>
      </c>
      <c r="EM111" s="19" t="str">
        <f t="shared" ca="1" si="240"/>
        <v/>
      </c>
      <c r="EN111" s="19" t="str">
        <f t="array" aca="1" ref="EN111" ca="1">IFERROR(AVERAGE(IF(('1. Database - raw'!DQ$7:DS$494&gt;0)*('1. Database - raw'!$AD$7:$AD$494=$A111)*('1. Database - raw'!$AP$7:$AP$494&lt;&gt;Dropdown!$AM$11)*(INDIRECT($Q111,TRUE)=$O111),'1. Database - raw'!DQ$7:DS$494)),"")</f>
        <v/>
      </c>
      <c r="EO111" s="33" t="str">
        <f t="array" aca="1" ref="EO111" ca="1">IFERROR(_xlfn.STDEV.S(IF(('1. Database - raw'!DQ$7:DS$494&gt;0)*('1. Database - raw'!$AD$7:$AD$494=$A111)*('1. Database - raw'!$AP$7:$AP$494&lt;&gt;Dropdown!$AM$11)*(INDIRECT($Q111,TRUE)=$O111),'1. Database - raw'!DQ$7:DS$494)),"")</f>
        <v/>
      </c>
      <c r="EP111" s="15" t="str">
        <f t="array" aca="1" ref="EP111" ca="1">IFERROR(IF(COUNT(IF(('1. Database - raw'!DQ$7:DS$494&gt;0)*('1. Database - raw'!$AD$7:$AD$494=$A111)*('1. Database - raw'!$AP$7:$AP$494&lt;&gt;Dropdown!$AM$11)*(INDIRECT($Q111,TRUE)=$O111),'1. Database - raw'!DQ$7:DS$494))&gt;0,COUNT(IF(('1. Database - raw'!DQ$7:DS$494&gt;0)*('1. Database - raw'!$AD$7:$AD$494=$A111)*('1. Database - raw'!$AP$7:$AP$494&lt;&gt;Dropdown!$AM$11)*(INDIRECT($Q111,TRUE)=$O111),'1. Database - raw'!DQ$7:DS$494)),""),"")</f>
        <v/>
      </c>
      <c r="EQ111" s="14" t="str">
        <f t="shared" ca="1" si="241"/>
        <v/>
      </c>
      <c r="ER111" s="19" t="str">
        <f t="shared" ca="1" si="242"/>
        <v/>
      </c>
      <c r="ES111" s="19" t="str">
        <f t="shared" ca="1" si="243"/>
        <v/>
      </c>
      <c r="ET111" s="19" t="str">
        <f t="array" aca="1" ref="ET111" ca="1">IFERROR(AVERAGE(IF(('1. Database - raw'!DW$7:DY$494&gt;0)*('1. Database - raw'!$AD$7:$AD$494=$A111)*('1. Database - raw'!$AP$7:$AP$494&lt;&gt;Dropdown!$AM$11)*(INDIRECT($Q111,TRUE)=$O111),'1. Database - raw'!DW$7:DY$494)),"")</f>
        <v/>
      </c>
      <c r="EU111" s="33" t="str">
        <f t="array" aca="1" ref="EU111" ca="1">IFERROR(_xlfn.STDEV.S(IF(('1. Database - raw'!DW$7:DY$494&gt;0)*('1. Database - raw'!$AD$7:$AD$494=$A111)*('1. Database - raw'!$AP$7:$AP$494&lt;&gt;Dropdown!$AM$11)*(INDIRECT($Q111,TRUE)=$O111),'1. Database - raw'!DW$7:DY$494)),"")</f>
        <v/>
      </c>
      <c r="EV111" s="15" t="str">
        <f t="array" aca="1" ref="EV111" ca="1">IFERROR(IF(COUNT(IF(('1. Database - raw'!DW$7:DY$494&gt;0)*('1. Database - raw'!$AD$7:$AD$494=$A111)*('1. Database - raw'!$AP$7:$AP$494&lt;&gt;Dropdown!$AM$11)*(INDIRECT($Q111,TRUE)=$O111),'1. Database - raw'!DW$7:DY$494))&gt;0,COUNT(IF(('1. Database - raw'!DW$7:DY$494&gt;0)*('1. Database - raw'!$AD$7:$AD$494=$A111)*('1. Database - raw'!$AP$7:$AP$494&lt;&gt;Dropdown!$AM$11)*(INDIRECT($Q111,TRUE)=$O111),'1. Database - raw'!DW$7:DY$494)),""),"")</f>
        <v/>
      </c>
      <c r="EW111" s="14" t="str">
        <f t="shared" ca="1" si="244"/>
        <v/>
      </c>
      <c r="EX111" s="19" t="str">
        <f t="shared" ca="1" si="245"/>
        <v/>
      </c>
      <c r="EY111" s="19" t="str">
        <f t="shared" ca="1" si="246"/>
        <v/>
      </c>
      <c r="EZ111" s="19" t="str">
        <f t="array" aca="1" ref="EZ111" ca="1">IFERROR(AVERAGE(IF(('1. Database - raw'!EC$7:EE$494&gt;0)*('1. Database - raw'!$AD$7:$AD$494=$A111)*('1. Database - raw'!$AP$7:$AP$494&lt;&gt;Dropdown!$AM$11)*(INDIRECT($Q111,TRUE)=$O111),'1. Database - raw'!EC$7:EE$494)),"")</f>
        <v/>
      </c>
      <c r="FA111" s="33" t="str">
        <f t="array" aca="1" ref="FA111" ca="1">IFERROR(_xlfn.STDEV.S(IF(('1. Database - raw'!EC$7:EE$494&gt;0)*('1. Database - raw'!$AD$7:$AD$494=$A111)*('1. Database - raw'!$AP$7:$AP$494&lt;&gt;Dropdown!$AM$11)*(INDIRECT($Q111,TRUE)=$O111),'1. Database - raw'!EC$7:EE$494)),"")</f>
        <v/>
      </c>
      <c r="FB111" s="15" t="str">
        <f t="array" aca="1" ref="FB111" ca="1">IFERROR(IF(COUNT(IF(('1. Database - raw'!EC$7:EE$494&gt;0)*('1. Database - raw'!$AD$7:$AD$494=$A111)*('1. Database - raw'!$AP$7:$AP$494&lt;&gt;Dropdown!$AM$11)*(INDIRECT($Q111,TRUE)=$O111),'1. Database - raw'!EC$7:EE$494))&gt;0,COUNT(IF(('1. Database - raw'!EC$7:EE$494&gt;0)*('1. Database - raw'!$AD$7:$AD$494=$A111)*('1. Database - raw'!$AP$7:$AP$494&lt;&gt;Dropdown!$AM$11)*(INDIRECT($Q111,TRUE)=$O111),'1. Database - raw'!EC$7:EE$494)),""),"")</f>
        <v/>
      </c>
      <c r="FC111" s="14" t="str">
        <f t="shared" ca="1" si="247"/>
        <v/>
      </c>
      <c r="FD111" s="19" t="str">
        <f t="shared" ca="1" si="248"/>
        <v/>
      </c>
      <c r="FE111" s="19" t="str">
        <f t="shared" ca="1" si="249"/>
        <v/>
      </c>
      <c r="FF111" s="19" t="str">
        <f t="array" aca="1" ref="FF111" ca="1">IFERROR(AVERAGE(IF(('1. Database - raw'!EI$7:EK$494&gt;0)*('1. Database - raw'!$AD$7:$AD$494=$A111)*('1. Database - raw'!$AP$7:$AP$494&lt;&gt;Dropdown!$AM$11)*(INDIRECT($Q111,TRUE)=$O111),'1. Database - raw'!EI$7:EK$494)),"")</f>
        <v/>
      </c>
      <c r="FG111" s="33" t="str">
        <f t="array" aca="1" ref="FG111" ca="1">IFERROR(_xlfn.STDEV.S(IF(('1. Database - raw'!EI$7:EK$494&gt;0)*('1. Database - raw'!$AD$7:$AD$494=$A111)*('1. Database - raw'!$AP$7:$AP$494&lt;&gt;Dropdown!$AM$11)*(INDIRECT($Q111,TRUE)=$O111),'1. Database - raw'!EI$7:EK$494)),"")</f>
        <v/>
      </c>
      <c r="FH111" s="15" t="str">
        <f t="array" aca="1" ref="FH111" ca="1">IFERROR(IF(COUNT(IF(('1. Database - raw'!EI$7:EK$494&gt;0)*('1. Database - raw'!$AD$7:$AD$494=$A111)*('1. Database - raw'!$AP$7:$AP$494&lt;&gt;Dropdown!$AM$11)*(INDIRECT($Q111,TRUE)=$O111),'1. Database - raw'!EI$7:EK$494))&gt;0,COUNT(IF(('1. Database - raw'!EI$7:EK$494&gt;0)*('1. Database - raw'!$AD$7:$AD$494=$A111)*('1. Database - raw'!$AP$7:$AP$494&lt;&gt;Dropdown!$AM$11)*(INDIRECT($Q111,TRUE)=$O111),'1. Database - raw'!EI$7:EK$494)),""),"")</f>
        <v/>
      </c>
      <c r="FI111" s="14" t="str">
        <f t="shared" ca="1" si="250"/>
        <v/>
      </c>
      <c r="FJ111" s="19" t="str">
        <f t="shared" ca="1" si="251"/>
        <v/>
      </c>
      <c r="FK111" s="19" t="str">
        <f t="shared" ca="1" si="252"/>
        <v/>
      </c>
      <c r="FL111" s="19" t="str">
        <f t="array" aca="1" ref="FL111" ca="1">IFERROR(AVERAGE(IF(('1. Database - raw'!EO$7:EQ$494&gt;0)*('1. Database - raw'!$AD$7:$AD$494=$A111)*('1. Database - raw'!$AP$7:$AP$494&lt;&gt;Dropdown!$AM$11)*(INDIRECT($Q111,TRUE)=$O111),'1. Database - raw'!EO$7:EQ$494)),"")</f>
        <v/>
      </c>
      <c r="FM111" s="33" t="str">
        <f t="array" aca="1" ref="FM111" ca="1">IFERROR(_xlfn.STDEV.S(IF(('1. Database - raw'!EO$7:EQ$494&gt;0)*('1. Database - raw'!$AD$7:$AD$494=$A111)*('1. Database - raw'!$AP$7:$AP$494&lt;&gt;Dropdown!$AM$11)*(INDIRECT($Q111,TRUE)=$O111),'1. Database - raw'!EO$7:EQ$494)),"")</f>
        <v/>
      </c>
      <c r="FN111" s="15" t="str">
        <f t="array" aca="1" ref="FN111" ca="1">IFERROR(IF(COUNT(IF(('1. Database - raw'!EO$7:EQ$494&gt;0)*('1. Database - raw'!$AD$7:$AD$494=$A111)*('1. Database - raw'!$AP$7:$AP$494&lt;&gt;Dropdown!$AM$11)*(INDIRECT($Q111,TRUE)=$O111),'1. Database - raw'!EO$7:EQ$494))&gt;0,COUNT(IF(('1. Database - raw'!EO$7:EQ$494&gt;0)*('1. Database - raw'!$AD$7:$AD$494=$A111)*('1. Database - raw'!$AP$7:$AP$494&lt;&gt;Dropdown!$AM$11)*(INDIRECT($Q111,TRUE)=$O111),'1. Database - raw'!EO$7:EQ$494)),""),"")</f>
        <v/>
      </c>
      <c r="FO111" s="14" t="str">
        <f t="shared" ca="1" si="253"/>
        <v/>
      </c>
      <c r="FP111" s="19" t="str">
        <f t="shared" ca="1" si="254"/>
        <v/>
      </c>
      <c r="FQ111" s="19" t="str">
        <f t="shared" ca="1" si="255"/>
        <v/>
      </c>
      <c r="FR111" s="19" t="str">
        <f t="array" aca="1" ref="FR111" ca="1">IFERROR(AVERAGE(IF(('1. Database - raw'!EU$7:EW$494&gt;0)*('1. Database - raw'!$AD$7:$AD$494=$A111)*('1. Database - raw'!$AP$7:$AP$494&lt;&gt;Dropdown!$AM$11)*(INDIRECT($Q111,TRUE)=$O111),'1. Database - raw'!EU$7:EW$494)),"")</f>
        <v/>
      </c>
      <c r="FS111" s="33" t="str">
        <f t="array" aca="1" ref="FS111" ca="1">IFERROR(_xlfn.STDEV.S(IF(('1. Database - raw'!EU$7:EW$494&gt;0)*('1. Database - raw'!$AD$7:$AD$494=$A111)*('1. Database - raw'!$AP$7:$AP$494&lt;&gt;Dropdown!$AM$11)*(INDIRECT($Q111,TRUE)=$O111),'1. Database - raw'!EU$7:EW$494)),"")</f>
        <v/>
      </c>
      <c r="FT111" s="15" t="str">
        <f t="array" aca="1" ref="FT111" ca="1">IFERROR(IF(COUNT(IF(('1. Database - raw'!EU$7:EW$494&gt;0)*('1. Database - raw'!$AD$7:$AD$494=$A111)*('1. Database - raw'!$AP$7:$AP$494&lt;&gt;Dropdown!$AM$11)*(INDIRECT($Q111,TRUE)=$O111),'1. Database - raw'!EU$7:EW$494))&gt;0,COUNT(IF(('1. Database - raw'!EU$7:EW$494&gt;0)*('1. Database - raw'!$AD$7:$AD$494=$A111)*('1. Database - raw'!$AP$7:$AP$494&lt;&gt;Dropdown!$AM$11)*(INDIRECT($Q111,TRUE)=$O111),'1. Database - raw'!EU$7:EW$494)),""),"")</f>
        <v/>
      </c>
      <c r="FU111" s="14" t="str">
        <f t="shared" ca="1" si="256"/>
        <v/>
      </c>
      <c r="FV111" s="19" t="str">
        <f t="shared" ca="1" si="257"/>
        <v/>
      </c>
      <c r="FW111" s="19" t="str">
        <f t="shared" ca="1" si="258"/>
        <v/>
      </c>
      <c r="FX111" s="19" t="str">
        <f t="array" aca="1" ref="FX111" ca="1">IFERROR(AVERAGE(IF(('1. Database - raw'!FA$7:FC$494&gt;0)*('1. Database - raw'!$AD$7:$AD$494=$A111)*('1. Database - raw'!$AP$7:$AP$494&lt;&gt;Dropdown!$AM$11)*(INDIRECT($Q111,TRUE)=$O111),'1. Database - raw'!FA$7:FC$494)),"")</f>
        <v/>
      </c>
      <c r="FY111" s="33" t="str">
        <f t="array" aca="1" ref="FY111" ca="1">IFERROR(_xlfn.STDEV.S(IF(('1. Database - raw'!FA$7:FC$494&gt;0)*('1. Database - raw'!$AD$7:$AD$494=$A111)*('1. Database - raw'!$AP$7:$AP$494&lt;&gt;Dropdown!$AM$11)*(INDIRECT($Q111,TRUE)=$O111),'1. Database - raw'!FA$7:FC$494)),"")</f>
        <v/>
      </c>
      <c r="FZ111" s="15" t="str">
        <f t="array" aca="1" ref="FZ111" ca="1">IFERROR(IF(COUNT(IF(('1. Database - raw'!FA$7:FC$494&gt;0)*('1. Database - raw'!$AD$7:$AD$494=$A111)*('1. Database - raw'!$AP$7:$AP$494&lt;&gt;Dropdown!$AM$11)*(INDIRECT($Q111,TRUE)=$O111),'1. Database - raw'!FA$7:FC$494))&gt;0,COUNT(IF(('1. Database - raw'!FA$7:FC$494&gt;0)*('1. Database - raw'!$AD$7:$AD$494=$A111)*('1. Database - raw'!$AP$7:$AP$494&lt;&gt;Dropdown!$AM$11)*(INDIRECT($Q111,TRUE)=$O111),'1. Database - raw'!FA$7:FC$494)),""),"")</f>
        <v/>
      </c>
      <c r="GA111" s="14" t="str">
        <f t="shared" ca="1" si="259"/>
        <v/>
      </c>
      <c r="GB111" s="19" t="str">
        <f t="shared" ca="1" si="260"/>
        <v/>
      </c>
      <c r="GC111" s="19" t="str">
        <f t="shared" ca="1" si="261"/>
        <v/>
      </c>
      <c r="GD111" s="19" t="str">
        <f t="array" aca="1" ref="GD111" ca="1">IFERROR(AVERAGE(IF(('1. Database - raw'!FG$7:FI$494&gt;0)*('1. Database - raw'!$AD$7:$AD$494=$A111)*('1. Database - raw'!$AP$7:$AP$494&lt;&gt;Dropdown!$AM$11)*(INDIRECT($Q111,TRUE)=$O111),'1. Database - raw'!FG$7:FI$494)),"")</f>
        <v/>
      </c>
      <c r="GE111" s="33" t="str">
        <f t="array" aca="1" ref="GE111" ca="1">IFERROR(_xlfn.STDEV.S(IF(('1. Database - raw'!FG$7:FI$494&gt;0)*('1. Database - raw'!$AD$7:$AD$494=$A111)*('1. Database - raw'!$AP$7:$AP$494&lt;&gt;Dropdown!$AM$11)*(INDIRECT($Q111,TRUE)=$O111),'1. Database - raw'!FG$7:FI$494)),"")</f>
        <v/>
      </c>
      <c r="GF111" s="15" t="str">
        <f t="array" aca="1" ref="GF111" ca="1">IFERROR(IF(COUNT(IF(('1. Database - raw'!FG$7:FI$494&gt;0)*('1. Database - raw'!$AD$7:$AD$494=$A111)*('1. Database - raw'!$AP$7:$AP$494&lt;&gt;Dropdown!$AM$11)*(INDIRECT($Q111,TRUE)=$O111),'1. Database - raw'!FG$7:FI$494))&gt;0,COUNT(IF(('1. Database - raw'!FG$7:FI$494&gt;0)*('1. Database - raw'!$AD$7:$AD$494=$A111)*('1. Database - raw'!$AP$7:$AP$494&lt;&gt;Dropdown!$AM$11)*(INDIRECT($Q111,TRUE)=$O111),'1. Database - raw'!FG$7:FI$494)),""),"")</f>
        <v/>
      </c>
      <c r="GG111" s="14" t="str">
        <f t="shared" ca="1" si="262"/>
        <v/>
      </c>
      <c r="GH111" s="19" t="str">
        <f t="shared" ca="1" si="263"/>
        <v/>
      </c>
      <c r="GI111" s="19" t="str">
        <f t="shared" ca="1" si="264"/>
        <v/>
      </c>
      <c r="GJ111" s="19" t="str">
        <f t="array" aca="1" ref="GJ111" ca="1">IFERROR(AVERAGE(IF(('1. Database - raw'!FM$7:FO$494&gt;0)*('1. Database - raw'!$AD$7:$AD$494=$A111)*('1. Database - raw'!$AP$7:$AP$494&lt;&gt;Dropdown!$AM$11)*(INDIRECT($Q111,TRUE)=$O111),'1. Database - raw'!FM$7:FO$494)),"")</f>
        <v/>
      </c>
      <c r="GK111" s="33" t="str">
        <f t="array" aca="1" ref="GK111" ca="1">IFERROR(_xlfn.STDEV.S(IF(('1. Database - raw'!FM$7:FO$494&gt;0)*('1. Database - raw'!$AD$7:$AD$494=$A111)*('1. Database - raw'!$AP$7:$AP$494&lt;&gt;Dropdown!$AM$11)*(INDIRECT($Q111,TRUE)=$O111),'1. Database - raw'!FM$7:FO$494)),"")</f>
        <v/>
      </c>
      <c r="GL111" s="15" t="str">
        <f t="array" aca="1" ref="GL111" ca="1">IFERROR(IF(COUNT(IF(('1. Database - raw'!FM$7:FO$494&gt;0)*('1. Database - raw'!$AD$7:$AD$494=$A111)*('1. Database - raw'!$AP$7:$AP$494&lt;&gt;Dropdown!$AM$11)*(INDIRECT($Q111,TRUE)=$O111),'1. Database - raw'!FM$7:FO$494))&gt;0,COUNT(IF(('1. Database - raw'!FM$7:FO$494&gt;0)*('1. Database - raw'!$AD$7:$AD$494=$A111)*('1. Database - raw'!$AP$7:$AP$494&lt;&gt;Dropdown!$AM$11)*(INDIRECT($Q111,TRUE)=$O111),'1. Database - raw'!FM$7:FO$494)),""),"")</f>
        <v/>
      </c>
      <c r="GM111" s="14" t="str">
        <f t="shared" ca="1" si="265"/>
        <v/>
      </c>
      <c r="GN111" s="19" t="str">
        <f t="shared" ca="1" si="266"/>
        <v/>
      </c>
      <c r="GO111" s="19" t="str">
        <f t="shared" ca="1" si="267"/>
        <v/>
      </c>
      <c r="GP111" s="19" t="str">
        <f t="array" aca="1" ref="GP111" ca="1">IFERROR(AVERAGE(IF(('1. Database - raw'!FS$7:FU$494&gt;0)*('1. Database - raw'!$AD$7:$AD$494=$A111)*('1. Database - raw'!$AP$7:$AP$494&lt;&gt;Dropdown!$AM$11)*(INDIRECT($Q111,TRUE)=$O111),'1. Database - raw'!FS$7:FU$494)),"")</f>
        <v/>
      </c>
      <c r="GQ111" s="33" t="str">
        <f t="array" aca="1" ref="GQ111" ca="1">IFERROR(_xlfn.STDEV.S(IF(('1. Database - raw'!FS$7:FU$494&gt;0)*('1. Database - raw'!$AD$7:$AD$494=$A111)*('1. Database - raw'!$AP$7:$AP$494&lt;&gt;Dropdown!$AM$11)*(INDIRECT($Q111,TRUE)=$O111),'1. Database - raw'!FS$7:FU$494)),"")</f>
        <v/>
      </c>
      <c r="GR111" s="15" t="str">
        <f t="array" aca="1" ref="GR111" ca="1">IFERROR(IF(COUNT(IF(('1. Database - raw'!FS$7:FU$494&gt;0)*('1. Database - raw'!$AD$7:$AD$494=$A111)*('1. Database - raw'!$AP$7:$AP$494&lt;&gt;Dropdown!$AM$11)*(INDIRECT($Q111,TRUE)=$O111),'1. Database - raw'!FS$7:FU$494))&gt;0,COUNT(IF(('1. Database - raw'!FS$7:FU$494&gt;0)*('1. Database - raw'!$AD$7:$AD$494=$A111)*('1. Database - raw'!$AP$7:$AP$494&lt;&gt;Dropdown!$AM$11)*(INDIRECT($Q111,TRUE)=$O111),'1. Database - raw'!FS$7:FU$494)),""),"")</f>
        <v/>
      </c>
      <c r="GS111" s="14" t="str">
        <f t="shared" ca="1" si="268"/>
        <v/>
      </c>
      <c r="GT111" s="19" t="str">
        <f t="shared" ca="1" si="269"/>
        <v/>
      </c>
      <c r="GU111" s="19" t="str">
        <f t="shared" ca="1" si="270"/>
        <v/>
      </c>
      <c r="GV111" s="19">
        <f t="array" aca="1" ref="GV111" ca="1">IFERROR(AVERAGE(IF(('1. Database - raw'!FY$7:GA$494&gt;0)*('1. Database - raw'!$AD$7:$AD$494=$A111)*('1. Database - raw'!$AP$7:$AP$494&lt;&gt;Dropdown!$AM$11)*(INDIRECT($Q111,TRUE)=$O111),'1. Database - raw'!FY$7:GA$494)),"")</f>
        <v>42.2</v>
      </c>
      <c r="GW111" s="33" t="str">
        <f t="array" aca="1" ref="GW111" ca="1">IFERROR(_xlfn.STDEV.S(IF(('1. Database - raw'!FY$7:GA$494&gt;0)*('1. Database - raw'!$AD$7:$AD$494=$A111)*('1. Database - raw'!$AP$7:$AP$494&lt;&gt;Dropdown!$AM$11)*(INDIRECT($Q111,TRUE)=$O111),'1. Database - raw'!FY$7:GA$494)),"")</f>
        <v/>
      </c>
      <c r="GX111" s="15">
        <f t="array" aca="1" ref="GX111" ca="1">IFERROR(IF(COUNT(IF(('1. Database - raw'!FY$7:GA$494&gt;0)*('1. Database - raw'!$AD$7:$AD$494=$A111)*('1. Database - raw'!$AP$7:$AP$494&lt;&gt;Dropdown!$AM$11)*(INDIRECT($Q111,TRUE)=$O111),'1. Database - raw'!FY$7:GA$494))&gt;0,COUNT(IF(('1. Database - raw'!FY$7:GA$494&gt;0)*('1. Database - raw'!$AD$7:$AD$494=$A111)*('1. Database - raw'!$AP$7:$AP$494&lt;&gt;Dropdown!$AM$11)*(INDIRECT($Q111,TRUE)=$O111),'1. Database - raw'!FY$7:GA$494)),""),"")</f>
        <v>1</v>
      </c>
      <c r="GY111" s="14" t="str">
        <f t="shared" ca="1" si="271"/>
        <v/>
      </c>
      <c r="GZ111" s="19" t="str">
        <f t="shared" ca="1" si="272"/>
        <v/>
      </c>
      <c r="HA111" s="19" t="str">
        <f t="shared" ca="1" si="273"/>
        <v/>
      </c>
      <c r="HB111" s="19" t="str">
        <f t="array" aca="1" ref="HB111" ca="1">IFERROR(AVERAGE(IF(('1. Database - raw'!GE$7:GG$494&gt;0)*('1. Database - raw'!$AD$7:$AD$494=$A111)*('1. Database - raw'!$AP$7:$AP$494&lt;&gt;Dropdown!$AM$11)*(INDIRECT($Q111,TRUE)=$O111),'1. Database - raw'!GE$7:GG$494)),"")</f>
        <v/>
      </c>
      <c r="HC111" s="33" t="str">
        <f t="array" aca="1" ref="HC111" ca="1">IFERROR(_xlfn.STDEV.S(IF(('1. Database - raw'!GE$7:GG$494&gt;0)*('1. Database - raw'!$AD$7:$AD$494=$A111)*('1. Database - raw'!$AP$7:$AP$494&lt;&gt;Dropdown!$AM$11)*(INDIRECT($Q111,TRUE)=$O111),'1. Database - raw'!GE$7:GG$494)),"")</f>
        <v/>
      </c>
      <c r="HD111" s="15" t="str">
        <f t="array" aca="1" ref="HD111" ca="1">IFERROR(IF(COUNT(IF(('1. Database - raw'!GE$7:GG$494&gt;0)*('1. Database - raw'!$AD$7:$AD$494=$A111)*('1. Database - raw'!$AP$7:$AP$494&lt;&gt;Dropdown!$AM$11)*(INDIRECT($Q111,TRUE)=$O111),'1. Database - raw'!GE$7:GG$494))&gt;0,COUNT(IF(('1. Database - raw'!GE$7:GG$494&gt;0)*('1. Database - raw'!$AD$7:$AD$494=$A111)*('1. Database - raw'!$AP$7:$AP$494&lt;&gt;Dropdown!$AM$11)*(INDIRECT($Q111,TRUE)=$O111),'1. Database - raw'!GE$7:GG$494)),""),"")</f>
        <v/>
      </c>
      <c r="HE111" s="14" t="str">
        <f t="shared" ca="1" si="274"/>
        <v/>
      </c>
      <c r="HF111" s="19" t="str">
        <f t="shared" ca="1" si="275"/>
        <v/>
      </c>
      <c r="HG111" s="19" t="str">
        <f t="shared" ca="1" si="276"/>
        <v/>
      </c>
      <c r="HH111" s="19" t="str">
        <f t="array" aca="1" ref="HH111" ca="1">IFERROR(AVERAGE(IF(('1. Database - raw'!GK$7:GM$494&gt;0)*('1. Database - raw'!$AD$7:$AD$494=$A111)*('1. Database - raw'!$AP$7:$AP$494&lt;&gt;Dropdown!$AM$11)*(INDIRECT($Q111,TRUE)=$O111),'1. Database - raw'!GK$7:GM$494)),"")</f>
        <v/>
      </c>
      <c r="HI111" s="33" t="str">
        <f t="array" aca="1" ref="HI111" ca="1">IFERROR(_xlfn.STDEV.S(IF(('1. Database - raw'!GK$7:GM$494&gt;0)*('1. Database - raw'!$AD$7:$AD$494=$A111)*('1. Database - raw'!$AP$7:$AP$494&lt;&gt;Dropdown!$AM$11)*(INDIRECT($Q111,TRUE)=$O111),'1. Database - raw'!GK$7:GM$494)),"")</f>
        <v/>
      </c>
      <c r="HJ111" s="15" t="str">
        <f t="array" aca="1" ref="HJ111" ca="1">IFERROR(IF(COUNT(IF(('1. Database - raw'!GK$7:GM$494&gt;0)*('1. Database - raw'!$AD$7:$AD$494=$A111)*('1. Database - raw'!$AP$7:$AP$494&lt;&gt;Dropdown!$AM$11)*(INDIRECT($Q111,TRUE)=$O111),'1. Database - raw'!GK$7:GM$494))&gt;0,COUNT(IF(('1. Database - raw'!GK$7:GM$494&gt;0)*('1. Database - raw'!$AD$7:$AD$494=$A111)*('1. Database - raw'!$AP$7:$AP$494&lt;&gt;Dropdown!$AM$11)*(INDIRECT($Q111,TRUE)=$O111),'1. Database - raw'!GK$7:GM$494)),""),"")</f>
        <v/>
      </c>
      <c r="HK111" s="14" t="str">
        <f t="shared" ca="1" si="277"/>
        <v/>
      </c>
      <c r="HL111" s="19" t="str">
        <f t="shared" ca="1" si="278"/>
        <v/>
      </c>
      <c r="HM111" s="19" t="str">
        <f t="shared" ca="1" si="279"/>
        <v/>
      </c>
      <c r="HN111" s="19" t="str">
        <f t="array" aca="1" ref="HN111" ca="1">IFERROR(AVERAGE(IF(('1. Database - raw'!GQ$7:GS$494&gt;0)*('1. Database - raw'!$AD$7:$AD$494=$A111)*('1. Database - raw'!$AP$7:$AP$494&lt;&gt;Dropdown!$AM$11)*(INDIRECT($Q111,TRUE)=$O111),'1. Database - raw'!GQ$7:GS$494)),"")</f>
        <v/>
      </c>
      <c r="HO111" s="33" t="str">
        <f t="array" aca="1" ref="HO111" ca="1">IFERROR(_xlfn.STDEV.S(IF(('1. Database - raw'!GQ$7:GS$494&gt;0)*('1. Database - raw'!$AD$7:$AD$494=$A111)*('1. Database - raw'!$AP$7:$AP$494&lt;&gt;Dropdown!$AM$11)*(INDIRECT($Q111,TRUE)=$O111),'1. Database - raw'!GQ$7:GS$494)),"")</f>
        <v/>
      </c>
      <c r="HP111" s="15" t="str">
        <f t="array" aca="1" ref="HP111" ca="1">IFERROR(IF(COUNT(IF(('1. Database - raw'!GQ$7:GS$494&gt;0)*('1. Database - raw'!$AD$7:$AD$494=$A111)*('1. Database - raw'!$AP$7:$AP$494&lt;&gt;Dropdown!$AM$11)*(INDIRECT($Q111,TRUE)=$O111),'1. Database - raw'!GQ$7:GS$494))&gt;0,COUNT(IF(('1. Database - raw'!GQ$7:GS$494&gt;0)*('1. Database - raw'!$AD$7:$AD$494=$A111)*('1. Database - raw'!$AP$7:$AP$494&lt;&gt;Dropdown!$AM$11)*(INDIRECT($Q111,TRUE)=$O111),'1. Database - raw'!GQ$7:GS$494)),""),"")</f>
        <v/>
      </c>
      <c r="HQ111" s="14" t="str">
        <f t="shared" ca="1" si="280"/>
        <v/>
      </c>
      <c r="HR111" s="19" t="str">
        <f t="shared" ca="1" si="281"/>
        <v/>
      </c>
      <c r="HS111" s="19" t="str">
        <f t="shared" ca="1" si="282"/>
        <v/>
      </c>
      <c r="HT111" s="19" t="str">
        <f t="array" aca="1" ref="HT111" ca="1">IFERROR(AVERAGE(IF(('1. Database - raw'!GW$7:GY$494&gt;0)*('1. Database - raw'!$AD$7:$AD$494=$A111)*('1. Database - raw'!$AP$7:$AP$494&lt;&gt;Dropdown!$AM$11)*(INDIRECT($Q111,TRUE)=$O111),'1. Database - raw'!GW$7:GY$494)),"")</f>
        <v/>
      </c>
      <c r="HU111" s="33" t="str">
        <f t="array" aca="1" ref="HU111" ca="1">IFERROR(_xlfn.STDEV.S(IF(('1. Database - raw'!GW$7:GY$494&gt;0)*('1. Database - raw'!$AD$7:$AD$494=$A111)*('1. Database - raw'!$AP$7:$AP$494&lt;&gt;Dropdown!$AM$11)*(INDIRECT($Q111,TRUE)=$O111),'1. Database - raw'!GW$7:GY$494)),"")</f>
        <v/>
      </c>
      <c r="HV111" s="15" t="str">
        <f t="array" aca="1" ref="HV111" ca="1">IFERROR(IF(COUNT(IF(('1. Database - raw'!GW$7:GY$494&gt;0)*('1. Database - raw'!$AD$7:$AD$494=$A111)*('1. Database - raw'!$AP$7:$AP$494&lt;&gt;Dropdown!$AM$11)*(INDIRECT($Q111,TRUE)=$O111),'1. Database - raw'!GW$7:GY$494))&gt;0,COUNT(IF(('1. Database - raw'!GW$7:GY$494&gt;0)*('1. Database - raw'!$AD$7:$AD$494=$A111)*('1. Database - raw'!$AP$7:$AP$494&lt;&gt;Dropdown!$AM$11)*(INDIRECT($Q111,TRUE)=$O111),'1. Database - raw'!GW$7:GY$494)),""),"")</f>
        <v/>
      </c>
      <c r="HW111" s="14" t="str">
        <f t="shared" ca="1" si="283"/>
        <v/>
      </c>
      <c r="HX111" s="19" t="str">
        <f t="shared" ca="1" si="284"/>
        <v/>
      </c>
      <c r="HY111" s="19" t="str">
        <f t="shared" ca="1" si="285"/>
        <v/>
      </c>
      <c r="HZ111" s="19" t="str">
        <f t="array" aca="1" ref="HZ111" ca="1">IFERROR(AVERAGE(IF(('1. Database - raw'!HC$7:HE$494&gt;0)*('1. Database - raw'!$AD$7:$AD$494=$A111)*('1. Database - raw'!$AP$7:$AP$494&lt;&gt;Dropdown!$AM$11)*(INDIRECT($Q111,TRUE)=$O111),'1. Database - raw'!HC$7:HE$494)),"")</f>
        <v/>
      </c>
      <c r="IA111" s="33" t="str">
        <f t="array" aca="1" ref="IA111" ca="1">IFERROR(_xlfn.STDEV.S(IF(('1. Database - raw'!HC$7:HE$494&gt;0)*('1. Database - raw'!$AD$7:$AD$494=$A111)*('1. Database - raw'!$AP$7:$AP$494&lt;&gt;Dropdown!$AM$11)*(INDIRECT($Q111,TRUE)=$O111),'1. Database - raw'!HC$7:HE$494)),"")</f>
        <v/>
      </c>
      <c r="IB111" s="15" t="str">
        <f t="array" aca="1" ref="IB111" ca="1">IFERROR(IF(COUNT(IF(('1. Database - raw'!HC$7:HE$494&gt;0)*('1. Database - raw'!$AD$7:$AD$494=$A111)*('1. Database - raw'!$AP$7:$AP$494&lt;&gt;Dropdown!$AM$11)*(INDIRECT($Q111,TRUE)=$O111),'1. Database - raw'!HC$7:HE$494))&gt;0,COUNT(IF(('1. Database - raw'!HC$7:HE$494&gt;0)*('1. Database - raw'!$AD$7:$AD$494=$A111)*('1. Database - raw'!$AP$7:$AP$494&lt;&gt;Dropdown!$AM$11)*(INDIRECT($Q111,TRUE)=$O111),'1. Database - raw'!HC$7:HE$494)),""),"")</f>
        <v/>
      </c>
      <c r="IC111" s="14" t="str">
        <f t="shared" ca="1" si="286"/>
        <v/>
      </c>
      <c r="ID111" s="19" t="str">
        <f t="shared" ca="1" si="287"/>
        <v/>
      </c>
      <c r="IE111" s="19" t="str">
        <f t="shared" ca="1" si="288"/>
        <v/>
      </c>
      <c r="IF111" s="19" t="str">
        <f t="array" aca="1" ref="IF111" ca="1">IFERROR(AVERAGE(IF(('1. Database - raw'!HI$7:HK$494&gt;0)*('1. Database - raw'!$AD$7:$AD$494=$A111)*('1. Database - raw'!$AP$7:$AP$494&lt;&gt;Dropdown!$AM$11)*(INDIRECT($Q111,TRUE)=$O111),'1. Database - raw'!HI$7:HK$494)),"")</f>
        <v/>
      </c>
      <c r="IG111" s="33" t="str">
        <f t="array" aca="1" ref="IG111" ca="1">IFERROR(_xlfn.STDEV.S(IF(('1. Database - raw'!HI$7:HK$494&gt;0)*('1. Database - raw'!$AD$7:$AD$494=$A111)*('1. Database - raw'!$AP$7:$AP$494&lt;&gt;Dropdown!$AM$11)*(INDIRECT($Q111,TRUE)=$O111),'1. Database - raw'!HI$7:HK$494)),"")</f>
        <v/>
      </c>
      <c r="IH111" s="15" t="str">
        <f t="array" aca="1" ref="IH111" ca="1">IFERROR(IF(COUNT(IF(('1. Database - raw'!HI$7:HK$494&gt;0)*('1. Database - raw'!$AD$7:$AD$494=$A111)*('1. Database - raw'!$AP$7:$AP$494&lt;&gt;Dropdown!$AM$11)*(INDIRECT($Q111,TRUE)=$O111),'1. Database - raw'!HI$7:HK$494))&gt;0,COUNT(IF(('1. Database - raw'!HI$7:HK$494&gt;0)*('1. Database - raw'!$AD$7:$AD$494=$A111)*('1. Database - raw'!$AP$7:$AP$494&lt;&gt;Dropdown!$AM$11)*(INDIRECT($Q111,TRUE)=$O111),'1. Database - raw'!HI$7:HK$494)),""),"")</f>
        <v/>
      </c>
      <c r="II111" s="14" t="str">
        <f t="shared" ca="1" si="289"/>
        <v/>
      </c>
      <c r="IJ111" s="19" t="str">
        <f t="shared" ca="1" si="290"/>
        <v/>
      </c>
      <c r="IK111" s="19" t="str">
        <f t="shared" ca="1" si="291"/>
        <v/>
      </c>
      <c r="IL111" s="19" t="str">
        <f t="array" aca="1" ref="IL111" ca="1">IFERROR(AVERAGE(IF(('1. Database - raw'!HO$7:HQ$494&gt;0)*('1. Database - raw'!$AD$7:$AD$494=$A111)*('1. Database - raw'!$AP$7:$AP$494&lt;&gt;Dropdown!$AM$11)*(INDIRECT($Q111,TRUE)=$O111),'1. Database - raw'!HO$7:HQ$494)),"")</f>
        <v/>
      </c>
      <c r="IM111" s="33" t="str">
        <f t="array" aca="1" ref="IM111" ca="1">IFERROR(_xlfn.STDEV.S(IF(('1. Database - raw'!HO$7:HQ$494&gt;0)*('1. Database - raw'!$AD$7:$AD$494=$A111)*('1. Database - raw'!$AP$7:$AP$494&lt;&gt;Dropdown!$AM$11)*(INDIRECT($Q111,TRUE)=$O111),'1. Database - raw'!HO$7:HQ$494)),"")</f>
        <v/>
      </c>
      <c r="IN111" s="15" t="str">
        <f t="array" aca="1" ref="IN111" ca="1">IFERROR(IF(COUNT(IF(('1. Database - raw'!HO$7:HQ$494&gt;0)*('1. Database - raw'!$AD$7:$AD$494=$A111)*('1. Database - raw'!$AP$7:$AP$494&lt;&gt;Dropdown!$AM$11)*(INDIRECT($Q111,TRUE)=$O111),'1. Database - raw'!HO$7:HQ$494))&gt;0,COUNT(IF(('1. Database - raw'!HO$7:HQ$494&gt;0)*('1. Database - raw'!$AD$7:$AD$494=$A111)*('1. Database - raw'!$AP$7:$AP$494&lt;&gt;Dropdown!$AM$11)*(INDIRECT($Q111,TRUE)=$O111),'1. Database - raw'!HO$7:HQ$494)),""),"")</f>
        <v/>
      </c>
      <c r="IO111" s="14" t="str">
        <f t="shared" ca="1" si="292"/>
        <v/>
      </c>
      <c r="IP111" s="19" t="str">
        <f t="shared" ca="1" si="293"/>
        <v/>
      </c>
      <c r="IQ111" s="19" t="str">
        <f t="shared" ca="1" si="294"/>
        <v/>
      </c>
      <c r="IR111" s="19" t="str">
        <f t="array" aca="1" ref="IR111" ca="1">IFERROR(AVERAGE(IF(('1. Database - raw'!HU$7:HW$494&gt;0)*('1. Database - raw'!$AD$7:$AD$494=$A111)*('1. Database - raw'!$AP$7:$AP$494&lt;&gt;Dropdown!$AM$11)*(INDIRECT($Q111,TRUE)=$O111),'1. Database - raw'!HU$7:HW$494)),"")</f>
        <v/>
      </c>
      <c r="IS111" s="33" t="str">
        <f t="array" aca="1" ref="IS111" ca="1">IFERROR(_xlfn.STDEV.S(IF(('1. Database - raw'!HU$7:HW$494&gt;0)*('1. Database - raw'!$AD$7:$AD$494=$A111)*('1. Database - raw'!$AP$7:$AP$494&lt;&gt;Dropdown!$AM$11)*(INDIRECT($Q111,TRUE)=$O111),'1. Database - raw'!HU$7:HW$494)),"")</f>
        <v/>
      </c>
      <c r="IT111" s="15" t="str">
        <f t="array" aca="1" ref="IT111" ca="1">IFERROR(IF(COUNT(IF(('1. Database - raw'!HU$7:HW$494&gt;0)*('1. Database - raw'!$AD$7:$AD$494=$A111)*('1. Database - raw'!$AP$7:$AP$494&lt;&gt;Dropdown!$AM$11)*(INDIRECT($Q111,TRUE)=$O111),'1. Database - raw'!HU$7:HW$494))&gt;0,COUNT(IF(('1. Database - raw'!HU$7:HW$494&gt;0)*('1. Database - raw'!$AD$7:$AD$494=$A111)*('1. Database - raw'!$AP$7:$AP$494&lt;&gt;Dropdown!$AM$11)*(INDIRECT($Q111,TRUE)=$O111),'1. Database - raw'!HU$7:HW$494)),""),"")</f>
        <v/>
      </c>
      <c r="IU111" s="14" t="str">
        <f t="shared" ca="1" si="295"/>
        <v/>
      </c>
      <c r="IV111" s="19" t="str">
        <f t="shared" ca="1" si="296"/>
        <v/>
      </c>
      <c r="IW111" s="19" t="str">
        <f t="shared" ca="1" si="297"/>
        <v/>
      </c>
      <c r="IX111" s="19" t="str">
        <f t="array" aca="1" ref="IX111" ca="1">IFERROR(AVERAGE(IF(('1. Database - raw'!IA$7:IC$494&gt;0)*('1. Database - raw'!$AD$7:$AD$494=$A111)*('1. Database - raw'!$AP$7:$AP$494&lt;&gt;Dropdown!$AM$11)*(INDIRECT($Q111,TRUE)=$O111),'1. Database - raw'!IA$7:IC$494)),"")</f>
        <v/>
      </c>
      <c r="IY111" s="33" t="str">
        <f t="array" aca="1" ref="IY111" ca="1">IFERROR(_xlfn.STDEV.S(IF(('1. Database - raw'!IA$7:IC$494&gt;0)*('1. Database - raw'!$AD$7:$AD$494=$A111)*('1. Database - raw'!$AP$7:$AP$494&lt;&gt;Dropdown!$AM$11)*(INDIRECT($Q111,TRUE)=$O111),'1. Database - raw'!IA$7:IC$494)),"")</f>
        <v/>
      </c>
      <c r="IZ111" s="15" t="str">
        <f t="array" aca="1" ref="IZ111" ca="1">IFERROR(IF(COUNT(IF(('1. Database - raw'!IA$7:IC$494&gt;0)*('1. Database - raw'!$AD$7:$AD$494=$A111)*('1. Database - raw'!$AP$7:$AP$494&lt;&gt;Dropdown!$AM$11)*(INDIRECT($Q111,TRUE)=$O111),'1. Database - raw'!IA$7:IC$494))&gt;0,COUNT(IF(('1. Database - raw'!IA$7:IC$494&gt;0)*('1. Database - raw'!$AD$7:$AD$494=$A111)*('1. Database - raw'!$AP$7:$AP$494&lt;&gt;Dropdown!$AM$11)*(INDIRECT($Q111,TRUE)=$O111),'1. Database - raw'!IA$7:IC$494)),""),"")</f>
        <v/>
      </c>
      <c r="JA111" s="14" t="str">
        <f t="shared" ca="1" si="298"/>
        <v/>
      </c>
      <c r="JB111" s="19" t="str">
        <f t="shared" ca="1" si="299"/>
        <v/>
      </c>
      <c r="JC111" s="19" t="str">
        <f t="shared" ca="1" si="300"/>
        <v/>
      </c>
      <c r="JD111" s="19" t="str">
        <f t="array" aca="1" ref="JD111" ca="1">IFERROR(AVERAGE(IF(('1. Database - raw'!IG$7:II$494&gt;0)*('1. Database - raw'!$AD$7:$AD$494=$A111)*('1. Database - raw'!$AP$7:$AP$494&lt;&gt;Dropdown!$AM$11)*(INDIRECT($Q111,TRUE)=$O111),'1. Database - raw'!IG$7:II$494)),"")</f>
        <v/>
      </c>
      <c r="JE111" s="33" t="str">
        <f t="array" aca="1" ref="JE111" ca="1">IFERROR(_xlfn.STDEV.S(IF(('1. Database - raw'!IG$7:II$494&gt;0)*('1. Database - raw'!$AD$7:$AD$494=$A111)*('1. Database - raw'!$AP$7:$AP$494&lt;&gt;Dropdown!$AM$11)*(INDIRECT($Q111,TRUE)=$O111),'1. Database - raw'!IG$7:II$494)),"")</f>
        <v/>
      </c>
      <c r="JF111" s="15" t="str">
        <f t="array" aca="1" ref="JF111" ca="1">IFERROR(IF(COUNT(IF(('1. Database - raw'!IG$7:II$494&gt;0)*('1. Database - raw'!$AD$7:$AD$494=$A111)*('1. Database - raw'!$AP$7:$AP$494&lt;&gt;Dropdown!$AM$11)*(INDIRECT($Q111,TRUE)=$O111),'1. Database - raw'!IG$7:II$494))&gt;0,COUNT(IF(('1. Database - raw'!IG$7:II$494&gt;0)*('1. Database - raw'!$AD$7:$AD$494=$A111)*('1. Database - raw'!$AP$7:$AP$494&lt;&gt;Dropdown!$AM$11)*(INDIRECT($Q111,TRUE)=$O111),'1. Database - raw'!IG$7:II$494)),""),"")</f>
        <v/>
      </c>
      <c r="JG111" s="145" t="str">
        <f t="shared" ca="1" si="301"/>
        <v/>
      </c>
      <c r="JH111" s="146" t="str">
        <f t="shared" ca="1" si="302"/>
        <v/>
      </c>
      <c r="JI111" s="146" t="str">
        <f t="shared" ca="1" si="303"/>
        <v/>
      </c>
      <c r="JJ111" s="146" t="str">
        <f t="array" aca="1" ref="JJ111" ca="1">IFERROR(AVERAGE(IF(('1. Database - raw'!IM$7:IO$494&gt;0)*('1. Database - raw'!$AD$7:$AD$494=$A111)*('1. Database - raw'!$AP$7:$AP$494&lt;&gt;Dropdown!$AM$11)*(INDIRECT($Q111,TRUE)=$O111),'1. Database - raw'!IM$7:IO$494)),"")</f>
        <v/>
      </c>
      <c r="JK111" s="277" t="str">
        <f t="array" aca="1" ref="JK111" ca="1">IFERROR(_xlfn.STDEV.S(IF(('1. Database - raw'!IM$7:IO$494&gt;0)*('1. Database - raw'!$AD$7:$AD$494=$A111)*('1. Database - raw'!$AP$7:$AP$494&lt;&gt;Dropdown!$AM$11)*(INDIRECT($Q111,TRUE)=$O111),'1. Database - raw'!IM$7:IO$494)),"")</f>
        <v/>
      </c>
      <c r="JL111" s="15" t="str">
        <f t="array" aca="1" ref="JL111" ca="1">IFERROR(IF(COUNT(IF(('1. Database - raw'!IM$7:IO$494&gt;0)*('1. Database - raw'!$AD$7:$AD$494=$A111)*('1. Database - raw'!$AP$7:$AP$494&lt;&gt;Dropdown!$AM$11)*(INDIRECT($Q111,TRUE)=$O111),'1. Database - raw'!IM$7:IO$494))&gt;0,COUNT(IF(('1. Database - raw'!IM$7:IO$494&gt;0)*('1. Database - raw'!$AD$7:$AD$494=$A111)*('1. Database - raw'!$AP$7:$AP$494&lt;&gt;Dropdown!$AM$11)*(INDIRECT($Q111,TRUE)=$O111),'1. Database - raw'!IM$7:IO$494)),""),"")</f>
        <v/>
      </c>
      <c r="JM111" s="145" t="str">
        <f t="shared" ca="1" si="304"/>
        <v/>
      </c>
      <c r="JN111" s="146" t="str">
        <f t="shared" ca="1" si="305"/>
        <v/>
      </c>
      <c r="JO111" s="146" t="str">
        <f t="shared" ca="1" si="306"/>
        <v/>
      </c>
      <c r="JP111" s="146" t="str">
        <f t="array" aca="1" ref="JP111" ca="1">IFERROR(AVERAGE(IF(('1. Database - raw'!IS$7:IU$494&gt;0)*('1. Database - raw'!$AD$7:$AD$494=$A111)*('1. Database - raw'!$AP$7:$AP$494&lt;&gt;Dropdown!$AM$11)*(INDIRECT($Q111,TRUE)=$O111),'1. Database - raw'!IS$7:IU$494)),"")</f>
        <v/>
      </c>
      <c r="JQ111" s="277" t="str">
        <f t="array" aca="1" ref="JQ111" ca="1">IFERROR(_xlfn.STDEV.S(IF(('1. Database - raw'!IS$7:IU$494&gt;0)*('1. Database - raw'!$AD$7:$AD$494=$A111)*('1. Database - raw'!$AP$7:$AP$494&lt;&gt;Dropdown!$AM$11)*(INDIRECT($Q111,TRUE)=$O111),'1. Database - raw'!IS$7:IU$494)),"")</f>
        <v/>
      </c>
      <c r="JR111" s="15" t="str">
        <f t="array" aca="1" ref="JR111" ca="1">IFERROR(IF(COUNT(IF(('1. Database - raw'!IS$7:IU$494&gt;0)*('1. Database - raw'!$AD$7:$AD$494=$A111)*('1. Database - raw'!$AP$7:$AP$494&lt;&gt;Dropdown!$AM$11)*(INDIRECT($Q111,TRUE)=$O111),'1. Database - raw'!IS$7:IU$494))&gt;0,COUNT(IF(('1. Database - raw'!IS$7:IU$494&gt;0)*('1. Database - raw'!$AD$7:$AD$494=$A111)*('1. Database - raw'!$AP$7:$AP$494&lt;&gt;Dropdown!$AM$11)*(INDIRECT($Q111,TRUE)=$O111),'1. Database - raw'!IS$7:IU$494)),""),"")</f>
        <v/>
      </c>
      <c r="JS111" s="145" t="str">
        <f t="shared" ca="1" si="307"/>
        <v/>
      </c>
      <c r="JT111" s="146" t="str">
        <f t="shared" ca="1" si="308"/>
        <v/>
      </c>
      <c r="JU111" s="146" t="str">
        <f t="shared" ca="1" si="309"/>
        <v/>
      </c>
      <c r="JV111" s="146" t="str">
        <f t="array" aca="1" ref="JV111" ca="1">IFERROR(AVERAGE(IF(('1. Database - raw'!IY$7:JA$494&gt;0)*('1. Database - raw'!$AD$7:$AD$494=$A111)*('1. Database - raw'!$AP$7:$AP$494&lt;&gt;Dropdown!$AM$11)*(INDIRECT($Q111,TRUE)=$O111),'1. Database - raw'!IY$7:JA$494)),"")</f>
        <v/>
      </c>
      <c r="JW111" s="277" t="str">
        <f t="array" aca="1" ref="JW111" ca="1">IFERROR(_xlfn.STDEV.S(IF(('1. Database - raw'!IY$7:JA$494&gt;0)*('1. Database - raw'!$AD$7:$AD$494=$A111)*('1. Database - raw'!$AP$7:$AP$494&lt;&gt;Dropdown!$AM$11)*(INDIRECT($Q111,TRUE)=$O111),'1. Database - raw'!IY$7:JA$494)),"")</f>
        <v/>
      </c>
      <c r="JX111" s="15" t="str">
        <f t="array" aca="1" ref="JX111" ca="1">IFERROR(IF(COUNT(IF(('1. Database - raw'!IY$7:JA$494&gt;0)*('1. Database - raw'!$AD$7:$AD$494=$A111)*('1. Database - raw'!$AP$7:$AP$494&lt;&gt;Dropdown!$AM$11)*(INDIRECT($Q111,TRUE)=$O111),'1. Database - raw'!IY$7:JA$494))&gt;0,COUNT(IF(('1. Database - raw'!IY$7:JA$494&gt;0)*('1. Database - raw'!$AD$7:$AD$494=$A111)*('1. Database - raw'!$AP$7:$AP$494&lt;&gt;Dropdown!$AM$11)*(INDIRECT($Q111,TRUE)=$O111),'1. Database - raw'!IY$7:JA$494)),""),"")</f>
        <v/>
      </c>
      <c r="JY111" s="145" t="str">
        <f t="shared" ca="1" si="310"/>
        <v/>
      </c>
      <c r="JZ111" s="146" t="str">
        <f t="shared" ca="1" si="311"/>
        <v/>
      </c>
      <c r="KA111" s="146" t="str">
        <f t="shared" ca="1" si="312"/>
        <v/>
      </c>
      <c r="KB111" s="146" t="str">
        <f t="array" aca="1" ref="KB111" ca="1">IFERROR(AVERAGE(IF(('1. Database - raw'!JE$7:JG$494&gt;0)*('1. Database - raw'!$AD$7:$AD$494=$A111)*('1. Database - raw'!$AP$7:$AP$494&lt;&gt;Dropdown!$AM$11)*(INDIRECT($Q111,TRUE)=$O111),'1. Database - raw'!JE$7:JG$494)),"")</f>
        <v/>
      </c>
      <c r="KC111" s="277" t="str">
        <f t="array" aca="1" ref="KC111" ca="1">IFERROR(_xlfn.STDEV.S(IF(('1. Database - raw'!JE$7:JG$494&gt;0)*('1. Database - raw'!$AD$7:$AD$494=$A111)*('1. Database - raw'!$AP$7:$AP$494&lt;&gt;Dropdown!$AM$11)*(INDIRECT($Q111,TRUE)=$O111),'1. Database - raw'!JE$7:JG$494)),"")</f>
        <v/>
      </c>
      <c r="KD111" s="15" t="str">
        <f t="array" aca="1" ref="KD111" ca="1">IFERROR(IF(COUNT(IF(('1. Database - raw'!JE$7:JG$494&gt;0)*('1. Database - raw'!$AD$7:$AD$494=$A111)*('1. Database - raw'!$AP$7:$AP$494&lt;&gt;Dropdown!$AM$11)*(INDIRECT($Q111,TRUE)=$O111),'1. Database - raw'!JE$7:JG$494))&gt;0,COUNT(IF(('1. Database - raw'!JE$7:JG$494&gt;0)*('1. Database - raw'!$AD$7:$AD$494=$A111)*('1. Database - raw'!$AP$7:$AP$494&lt;&gt;Dropdown!$AM$11)*(INDIRECT($Q111,TRUE)=$O111),'1. Database - raw'!JE$7:JG$494)),""),"")</f>
        <v/>
      </c>
      <c r="KE111" s="145" t="str">
        <f t="shared" ca="1" si="313"/>
        <v/>
      </c>
      <c r="KF111" s="146" t="str">
        <f t="shared" ca="1" si="314"/>
        <v/>
      </c>
      <c r="KG111" s="146" t="str">
        <f t="shared" ca="1" si="315"/>
        <v/>
      </c>
      <c r="KH111" s="146" t="str">
        <f t="array" aca="1" ref="KH111" ca="1">IFERROR(AVERAGE(IF(('1. Database - raw'!JK$7:JM$494&gt;0)*('1. Database - raw'!$AD$7:$AD$494=$A111)*('1. Database - raw'!$AP$7:$AP$494&lt;&gt;Dropdown!$AM$11)*(INDIRECT($Q111,TRUE)=$O111),'1. Database - raw'!JK$7:JM$494)),"")</f>
        <v/>
      </c>
      <c r="KI111" s="277" t="str">
        <f t="array" aca="1" ref="KI111" ca="1">IFERROR(_xlfn.STDEV.S(IF(('1. Database - raw'!JK$7:JM$494&gt;0)*('1. Database - raw'!$AD$7:$AD$494=$A111)*('1. Database - raw'!$AP$7:$AP$494&lt;&gt;Dropdown!$AM$11)*(INDIRECT($Q111,TRUE)=$O111),'1. Database - raw'!JK$7:JM$494)),"")</f>
        <v/>
      </c>
      <c r="KJ111" s="15" t="str">
        <f t="array" aca="1" ref="KJ111" ca="1">IFERROR(IF(COUNT(IF(('1. Database - raw'!JK$7:JM$494&gt;0)*('1. Database - raw'!$AD$7:$AD$494=$A111)*('1. Database - raw'!$AP$7:$AP$494&lt;&gt;Dropdown!$AM$11)*(INDIRECT($Q111,TRUE)=$O111),'1. Database - raw'!JK$7:JM$494))&gt;0,COUNT(IF(('1. Database - raw'!JK$7:JM$494&gt;0)*('1. Database - raw'!$AD$7:$AD$494=$A111)*('1. Database - raw'!$AP$7:$AP$494&lt;&gt;Dropdown!$AM$11)*(INDIRECT($Q111,TRUE)=$O111),'1. Database - raw'!JK$7:JM$494)),""),"")</f>
        <v/>
      </c>
      <c r="KK111" s="145" t="str">
        <f t="shared" ca="1" si="316"/>
        <v/>
      </c>
      <c r="KL111" s="146" t="str">
        <f t="shared" ca="1" si="317"/>
        <v/>
      </c>
      <c r="KM111" s="146" t="str">
        <f t="shared" ca="1" si="318"/>
        <v/>
      </c>
      <c r="KN111" s="146" t="str">
        <f t="array" aca="1" ref="KN111" ca="1">IFERROR(AVERAGE(IF(('1. Database - raw'!JQ$7:JS$494&gt;0)*('1. Database - raw'!$AD$7:$AD$494=$A111)*('1. Database - raw'!$AP$7:$AP$494&lt;&gt;Dropdown!$AM$11)*(INDIRECT($Q111,TRUE)=$O111),'1. Database - raw'!JQ$7:JS$494)),"")</f>
        <v/>
      </c>
      <c r="KO111" s="277" t="str">
        <f t="array" aca="1" ref="KO111" ca="1">IFERROR(_xlfn.STDEV.S(IF(('1. Database - raw'!JQ$7:JS$494&gt;0)*('1. Database - raw'!$AD$7:$AD$494=$A111)*('1. Database - raw'!$AP$7:$AP$494&lt;&gt;Dropdown!$AM$11)*(INDIRECT($Q111,TRUE)=$O111),'1. Database - raw'!JQ$7:JS$494)),"")</f>
        <v/>
      </c>
      <c r="KP111" s="15" t="str">
        <f t="array" aca="1" ref="KP111" ca="1">IFERROR(IF(COUNT(IF(('1. Database - raw'!JQ$7:JS$494&gt;0)*('1. Database - raw'!$AD$7:$AD$494=$A111)*('1. Database - raw'!$AP$7:$AP$494&lt;&gt;Dropdown!$AM$11)*(INDIRECT($Q111,TRUE)=$O111),'1. Database - raw'!JQ$7:JS$494))&gt;0,COUNT(IF(('1. Database - raw'!JQ$7:JS$494&gt;0)*('1. Database - raw'!$AD$7:$AD$494=$A111)*('1. Database - raw'!$AP$7:$AP$494&lt;&gt;Dropdown!$AM$11)*(INDIRECT($Q111,TRUE)=$O111),'1. Database - raw'!JQ$7:JS$494)),""),"")</f>
        <v/>
      </c>
      <c r="KQ111" s="145" t="str">
        <f t="shared" ca="1" si="319"/>
        <v/>
      </c>
      <c r="KR111" s="146" t="str">
        <f t="shared" ca="1" si="320"/>
        <v/>
      </c>
      <c r="KS111" s="146" t="str">
        <f t="shared" ca="1" si="321"/>
        <v/>
      </c>
      <c r="KT111" s="146" t="str">
        <f t="array" aca="1" ref="KT111" ca="1">IFERROR(AVERAGE(IF(('1. Database - raw'!JW$7:JY$494&gt;0)*('1. Database - raw'!$AD$7:$AD$494=$A111)*('1. Database - raw'!$AP$7:$AP$494&lt;&gt;Dropdown!$AM$11)*(INDIRECT($Q111,TRUE)=$O111),'1. Database - raw'!JW$7:JY$494)),"")</f>
        <v/>
      </c>
      <c r="KU111" s="277" t="str">
        <f t="array" aca="1" ref="KU111" ca="1">IFERROR(_xlfn.STDEV.S(IF(('1. Database - raw'!JW$7:JY$494&gt;0)*('1. Database - raw'!$AD$7:$AD$494=$A111)*('1. Database - raw'!$AP$7:$AP$494&lt;&gt;Dropdown!$AM$11)*(INDIRECT($Q111,TRUE)=$O111),'1. Database - raw'!JW$7:JY$494)),"")</f>
        <v/>
      </c>
      <c r="KV111" s="15" t="str">
        <f t="array" aca="1" ref="KV111" ca="1">IFERROR(IF(COUNT(IF(('1. Database - raw'!JW$7:JY$494&gt;0)*('1. Database - raw'!$AD$7:$AD$494=$A111)*('1. Database - raw'!$AP$7:$AP$494&lt;&gt;Dropdown!$AM$11)*(INDIRECT($Q111,TRUE)=$O111),'1. Database - raw'!JW$7:JY$494))&gt;0,COUNT(IF(('1. Database - raw'!JW$7:JY$494&gt;0)*('1. Database - raw'!$AD$7:$AD$494=$A111)*('1. Database - raw'!$AP$7:$AP$494&lt;&gt;Dropdown!$AM$11)*(INDIRECT($Q111,TRUE)=$O111),'1. Database - raw'!JW$7:JY$494)),""),"")</f>
        <v/>
      </c>
      <c r="KW111" s="145" t="str">
        <f t="shared" ca="1" si="322"/>
        <v/>
      </c>
      <c r="KX111" s="146" t="str">
        <f t="shared" ca="1" si="323"/>
        <v/>
      </c>
      <c r="KY111" s="146" t="str">
        <f t="shared" ca="1" si="324"/>
        <v/>
      </c>
      <c r="KZ111" s="146" t="str">
        <f t="array" aca="1" ref="KZ111" ca="1">IFERROR(AVERAGE(IF(('1. Database - raw'!KC$7:KE$494&gt;0)*('1. Database - raw'!$AD$7:$AD$494=$A111)*('1. Database - raw'!$AP$7:$AP$494&lt;&gt;Dropdown!$AM$11)*(INDIRECT($Q111,TRUE)=$O111),'1. Database - raw'!KC$7:KE$494)),"")</f>
        <v/>
      </c>
      <c r="LA111" s="277" t="str">
        <f t="array" aca="1" ref="LA111" ca="1">IFERROR(_xlfn.STDEV.S(IF(('1. Database - raw'!KC$7:KE$494&gt;0)*('1. Database - raw'!$AD$7:$AD$494=$A111)*('1. Database - raw'!$AP$7:$AP$494&lt;&gt;Dropdown!$AM$11)*(INDIRECT($Q111,TRUE)=$O111),'1. Database - raw'!KC$7:KE$494)),"")</f>
        <v/>
      </c>
      <c r="LB111" s="15" t="str">
        <f t="array" aca="1" ref="LB111" ca="1">IFERROR(IF(COUNT(IF(('1. Database - raw'!KC$7:KE$494&gt;0)*('1. Database - raw'!$AD$7:$AD$494=$A111)*('1. Database - raw'!$AP$7:$AP$494&lt;&gt;Dropdown!$AM$11)*(INDIRECT($Q111,TRUE)=$O111),'1. Database - raw'!KC$7:KE$494))&gt;0,COUNT(IF(('1. Database - raw'!KC$7:KE$494&gt;0)*('1. Database - raw'!$AD$7:$AD$494=$A111)*('1. Database - raw'!$AP$7:$AP$494&lt;&gt;Dropdown!$AM$11)*(INDIRECT($Q111,TRUE)=$O111),'1. Database - raw'!KC$7:KE$494)),""),"")</f>
        <v/>
      </c>
      <c r="LC111" s="145" t="str">
        <f t="shared" ca="1" si="325"/>
        <v/>
      </c>
      <c r="LD111" s="146" t="str">
        <f t="shared" ca="1" si="326"/>
        <v/>
      </c>
      <c r="LE111" s="146" t="str">
        <f t="shared" ca="1" si="327"/>
        <v/>
      </c>
      <c r="LF111" s="146" t="str">
        <f t="array" aca="1" ref="LF111" ca="1">IFERROR(AVERAGE(IF(('1. Database - raw'!KI$7:KK$494&gt;0)*('1. Database - raw'!$AD$7:$AD$494=$A111)*('1. Database - raw'!$AP$7:$AP$494&lt;&gt;Dropdown!$AM$11)*(INDIRECT($Q111,TRUE)=$O111),'1. Database - raw'!KI$7:KK$494)),"")</f>
        <v/>
      </c>
      <c r="LG111" s="277" t="str">
        <f t="array" aca="1" ref="LG111" ca="1">IFERROR(_xlfn.STDEV.S(IF(('1. Database - raw'!KI$7:KK$494&gt;0)*('1. Database - raw'!$AD$7:$AD$494=$A111)*('1. Database - raw'!$AP$7:$AP$494&lt;&gt;Dropdown!$AM$11)*(INDIRECT($Q111,TRUE)=$O111),'1. Database - raw'!KI$7:KK$494)),"")</f>
        <v/>
      </c>
      <c r="LH111" s="15" t="str">
        <f t="array" aca="1" ref="LH111" ca="1">IFERROR(IF(COUNT(IF(('1. Database - raw'!KI$7:KK$494&gt;0)*('1. Database - raw'!$AD$7:$AD$494=$A111)*('1. Database - raw'!$AP$7:$AP$494&lt;&gt;Dropdown!$AM$11)*(INDIRECT($Q111,TRUE)=$O111),'1. Database - raw'!KI$7:KK$494))&gt;0,COUNT(IF(('1. Database - raw'!KI$7:KK$494&gt;0)*('1. Database - raw'!$AD$7:$AD$494=$A111)*('1. Database - raw'!$AP$7:$AP$494&lt;&gt;Dropdown!$AM$11)*(INDIRECT($Q111,TRUE)=$O111),'1. Database - raw'!KI$7:KK$494)),""),"")</f>
        <v/>
      </c>
      <c r="LI111" s="145" t="str">
        <f t="shared" ca="1" si="328"/>
        <v/>
      </c>
      <c r="LJ111" s="146" t="str">
        <f t="shared" ca="1" si="329"/>
        <v/>
      </c>
      <c r="LK111" s="146" t="str">
        <f t="shared" ca="1" si="330"/>
        <v/>
      </c>
      <c r="LL111" s="146" t="str">
        <f t="array" aca="1" ref="LL111" ca="1">IFERROR(AVERAGE(IF(('1. Database - raw'!KO$7:KQ$494&gt;0)*('1. Database - raw'!$AD$7:$AD$494=$A111)*('1. Database - raw'!$AP$7:$AP$494&lt;&gt;Dropdown!$AM$11)*(INDIRECT($Q111,TRUE)=$O111),'1. Database - raw'!KO$7:KQ$494)),"")</f>
        <v/>
      </c>
      <c r="LM111" s="277" t="str">
        <f t="array" aca="1" ref="LM111" ca="1">IFERROR(_xlfn.STDEV.S(IF(('1. Database - raw'!KO$7:KQ$494&gt;0)*('1. Database - raw'!$AD$7:$AD$494=$A111)*('1. Database - raw'!$AP$7:$AP$494&lt;&gt;Dropdown!$AM$11)*(INDIRECT($Q111,TRUE)=$O111),'1. Database - raw'!KO$7:KQ$494)),"")</f>
        <v/>
      </c>
      <c r="LN111" s="15" t="str">
        <f t="array" aca="1" ref="LN111" ca="1">IFERROR(IF(COUNT(IF(('1. Database - raw'!KO$7:KQ$494&gt;0)*('1. Database - raw'!$AD$7:$AD$494=$A111)*('1. Database - raw'!$AP$7:$AP$494&lt;&gt;Dropdown!$AM$11)*(INDIRECT($Q111,TRUE)=$O111),'1. Database - raw'!KO$7:KQ$494))&gt;0,COUNT(IF(('1. Database - raw'!KO$7:KQ$494&gt;0)*('1. Database - raw'!$AD$7:$AD$494=$A111)*('1. Database - raw'!$AP$7:$AP$494&lt;&gt;Dropdown!$AM$11)*(INDIRECT($Q111,TRUE)=$O111),'1. Database - raw'!KO$7:KQ$494)),""),"")</f>
        <v/>
      </c>
      <c r="LO111" s="145" t="str">
        <f t="shared" ca="1" si="331"/>
        <v/>
      </c>
      <c r="LP111" s="146" t="str">
        <f t="shared" ca="1" si="332"/>
        <v/>
      </c>
      <c r="LQ111" s="146" t="str">
        <f t="shared" ca="1" si="333"/>
        <v/>
      </c>
      <c r="LR111" s="146" t="str">
        <f t="array" aca="1" ref="LR111" ca="1">IFERROR(AVERAGE(IF(('1. Database - raw'!KU$7:KW$494&gt;0)*('1. Database - raw'!$AD$7:$AD$494=$A111)*('1. Database - raw'!$AP$7:$AP$494&lt;&gt;Dropdown!$AM$11)*(INDIRECT($Q111,TRUE)=$O111),'1. Database - raw'!KU$7:KW$494)),"")</f>
        <v/>
      </c>
      <c r="LS111" s="277" t="str">
        <f t="array" aca="1" ref="LS111" ca="1">IFERROR(_xlfn.STDEV.S(IF(('1. Database - raw'!KU$7:KW$494&gt;0)*('1. Database - raw'!$AD$7:$AD$494=$A111)*('1. Database - raw'!$AP$7:$AP$494&lt;&gt;Dropdown!$AM$11)*(INDIRECT($Q111,TRUE)=$O111),'1. Database - raw'!KU$7:KW$494)),"")</f>
        <v/>
      </c>
      <c r="LT111" s="15" t="str">
        <f t="array" aca="1" ref="LT111" ca="1">IFERROR(IF(COUNT(IF(('1. Database - raw'!KU$7:KW$494&gt;0)*('1. Database - raw'!$AD$7:$AD$494=$A111)*('1. Database - raw'!$AP$7:$AP$494&lt;&gt;Dropdown!$AM$11)*(INDIRECT($Q111,TRUE)=$O111),'1. Database - raw'!KU$7:KW$494))&gt;0,COUNT(IF(('1. Database - raw'!KU$7:KW$494&gt;0)*('1. Database - raw'!$AD$7:$AD$494=$A111)*('1. Database - raw'!$AP$7:$AP$494&lt;&gt;Dropdown!$AM$11)*(INDIRECT($Q111,TRUE)=$O111),'1. Database - raw'!KU$7:KW$494)),""),"")</f>
        <v/>
      </c>
      <c r="LU111" s="145" t="str">
        <f t="shared" ca="1" si="334"/>
        <v/>
      </c>
      <c r="LV111" s="146" t="str">
        <f t="shared" ca="1" si="335"/>
        <v/>
      </c>
      <c r="LW111" s="146" t="str">
        <f t="shared" ca="1" si="336"/>
        <v/>
      </c>
      <c r="LX111" s="146" t="str">
        <f t="array" aca="1" ref="LX111" ca="1">IFERROR(AVERAGE(IF(('1. Database - raw'!LA$7:LC$494&gt;0)*('1. Database - raw'!$AD$7:$AD$494=$A111)*('1. Database - raw'!$AP$7:$AP$494&lt;&gt;Dropdown!$AM$11)*(INDIRECT($Q111,TRUE)=$O111),'1. Database - raw'!LA$7:LC$494)),"")</f>
        <v/>
      </c>
      <c r="LY111" s="277" t="str">
        <f t="array" aca="1" ref="LY111" ca="1">IFERROR(_xlfn.STDEV.S(IF(('1. Database - raw'!LA$7:LC$494&gt;0)*('1. Database - raw'!$AD$7:$AD$494=$A111)*('1. Database - raw'!$AP$7:$AP$494&lt;&gt;Dropdown!$AM$11)*(INDIRECT($Q111,TRUE)=$O111),'1. Database - raw'!LA$7:LC$494)),"")</f>
        <v/>
      </c>
      <c r="LZ111" s="15" t="str">
        <f t="array" aca="1" ref="LZ111" ca="1">IFERROR(IF(COUNT(IF(('1. Database - raw'!LA$7:LC$494&gt;0)*('1. Database - raw'!$AD$7:$AD$494=$A111)*('1. Database - raw'!$AP$7:$AP$494&lt;&gt;Dropdown!$AM$11)*(INDIRECT($Q111,TRUE)=$O111),'1. Database - raw'!LA$7:LC$494))&gt;0,COUNT(IF(('1. Database - raw'!LA$7:LC$494&gt;0)*('1. Database - raw'!$AD$7:$AD$494=$A111)*('1. Database - raw'!$AP$7:$AP$494&lt;&gt;Dropdown!$AM$11)*(INDIRECT($Q111,TRUE)=$O111),'1. Database - raw'!LA$7:LC$494)),""),"")</f>
        <v/>
      </c>
      <c r="MA111" s="145" t="str">
        <f t="shared" ca="1" si="337"/>
        <v/>
      </c>
      <c r="MB111" s="146" t="str">
        <f t="shared" ca="1" si="338"/>
        <v/>
      </c>
      <c r="MC111" s="146" t="str">
        <f t="shared" ca="1" si="339"/>
        <v/>
      </c>
      <c r="MD111" s="146" t="str">
        <f t="array" aca="1" ref="MD111" ca="1">IFERROR(AVERAGE(IF(('1. Database - raw'!LG$7:LI$494&gt;0)*('1. Database - raw'!$AD$7:$AD$494=$A111)*('1. Database - raw'!$AP$7:$AP$494&lt;&gt;Dropdown!$AM$11)*(INDIRECT($Q111,TRUE)=$O111),'1. Database - raw'!LG$7:LI$494)),"")</f>
        <v/>
      </c>
      <c r="ME111" s="277" t="str">
        <f t="array" aca="1" ref="ME111" ca="1">IFERROR(_xlfn.STDEV.S(IF(('1. Database - raw'!LG$7:LI$494&gt;0)*('1. Database - raw'!$AD$7:$AD$494=$A111)*('1. Database - raw'!$AP$7:$AP$494&lt;&gt;Dropdown!$AM$11)*(INDIRECT($Q111,TRUE)=$O111),'1. Database - raw'!LG$7:LI$494)),"")</f>
        <v/>
      </c>
      <c r="MF111" s="15" t="str">
        <f t="array" aca="1" ref="MF111" ca="1">IFERROR(IF(COUNT(IF(('1. Database - raw'!LG$7:LI$494&gt;0)*('1. Database - raw'!$AD$7:$AD$494=$A111)*('1. Database - raw'!$AP$7:$AP$494&lt;&gt;Dropdown!$AM$11)*(INDIRECT($Q111,TRUE)=$O111),'1. Database - raw'!LG$7:LI$494))&gt;0,COUNT(IF(('1. Database - raw'!LG$7:LI$494&gt;0)*('1. Database - raw'!$AD$7:$AD$494=$A111)*('1. Database - raw'!$AP$7:$AP$494&lt;&gt;Dropdown!$AM$11)*(INDIRECT($Q111,TRUE)=$O111),'1. Database - raw'!LG$7:LI$494)),""),"")</f>
        <v/>
      </c>
      <c r="MG111" s="145" t="str">
        <f t="shared" ca="1" si="340"/>
        <v/>
      </c>
      <c r="MH111" s="146" t="str">
        <f t="shared" ca="1" si="341"/>
        <v/>
      </c>
      <c r="MI111" s="146" t="str">
        <f t="shared" ca="1" si="342"/>
        <v/>
      </c>
      <c r="MJ111" s="146" t="str">
        <f t="array" aca="1" ref="MJ111" ca="1">IFERROR(AVERAGE(IF(('1. Database - raw'!LM$7:LO$494&gt;0)*('1. Database - raw'!$AD$7:$AD$494=$A111)*('1. Database - raw'!$AP$7:$AP$494&lt;&gt;Dropdown!$AM$11)*(INDIRECT($Q111,TRUE)=$O111),'1. Database - raw'!LM$7:LO$494)),"")</f>
        <v/>
      </c>
      <c r="MK111" s="277" t="str">
        <f t="array" aca="1" ref="MK111" ca="1">IFERROR(_xlfn.STDEV.S(IF(('1. Database - raw'!LM$7:LO$494&gt;0)*('1. Database - raw'!$AD$7:$AD$494=$A111)*('1. Database - raw'!$AP$7:$AP$494&lt;&gt;Dropdown!$AM$11)*(INDIRECT($Q111,TRUE)=$O111),'1. Database - raw'!LM$7:LO$494)),"")</f>
        <v/>
      </c>
      <c r="ML111" s="15" t="str">
        <f t="array" aca="1" ref="ML111" ca="1">IFERROR(IF(COUNT(IF(('1. Database - raw'!LM$7:LO$494&gt;0)*('1. Database - raw'!$AD$7:$AD$494=$A111)*('1. Database - raw'!$AP$7:$AP$494&lt;&gt;Dropdown!$AM$11)*(INDIRECT($Q111,TRUE)=$O111),'1. Database - raw'!LM$7:LO$494))&gt;0,COUNT(IF(('1. Database - raw'!LM$7:LO$494&gt;0)*('1. Database - raw'!$AD$7:$AD$494=$A111)*('1. Database - raw'!$AP$7:$AP$494&lt;&gt;Dropdown!$AM$11)*(INDIRECT($Q111,TRUE)=$O111),'1. Database - raw'!LM$7:LO$494)),""),"")</f>
        <v/>
      </c>
      <c r="MM111" s="145" t="str">
        <f t="shared" ca="1" si="343"/>
        <v/>
      </c>
      <c r="MN111" s="146" t="str">
        <f t="shared" ca="1" si="344"/>
        <v/>
      </c>
      <c r="MO111" s="146" t="str">
        <f t="shared" ca="1" si="345"/>
        <v/>
      </c>
      <c r="MP111" s="146" t="str">
        <f t="array" aca="1" ref="MP111" ca="1">IFERROR(AVERAGE(IF(('1. Database - raw'!LS$7:LU$494&gt;0)*('1. Database - raw'!$AD$7:$AD$494=$A111)*('1. Database - raw'!$AP$7:$AP$494&lt;&gt;Dropdown!$AM$11)*(INDIRECT($Q111,TRUE)=$O111),'1. Database - raw'!LS$7:LU$494)),"")</f>
        <v/>
      </c>
      <c r="MQ111" s="277" t="str">
        <f t="array" aca="1" ref="MQ111" ca="1">IFERROR(_xlfn.STDEV.S(IF(('1. Database - raw'!LS$7:LU$494&gt;0)*('1. Database - raw'!$AD$7:$AD$494=$A111)*('1. Database - raw'!$AP$7:$AP$494&lt;&gt;Dropdown!$AM$11)*(INDIRECT($Q111,TRUE)=$O111),'1. Database - raw'!LS$7:LU$494)),"")</f>
        <v/>
      </c>
      <c r="MR111" s="15" t="str">
        <f t="array" aca="1" ref="MR111" ca="1">IFERROR(IF(COUNT(IF(('1. Database - raw'!LS$7:LU$494&gt;0)*('1. Database - raw'!$AD$7:$AD$494=$A111)*('1. Database - raw'!$AP$7:$AP$494&lt;&gt;Dropdown!$AM$11)*(INDIRECT($Q111,TRUE)=$O111),'1. Database - raw'!LS$7:LU$494))&gt;0,COUNT(IF(('1. Database - raw'!LS$7:LU$494&gt;0)*('1. Database - raw'!$AD$7:$AD$494=$A111)*('1. Database - raw'!$AP$7:$AP$494&lt;&gt;Dropdown!$AM$11)*(INDIRECT($Q111,TRUE)=$O111),'1. Database - raw'!LS$7:LU$494)),""),"")</f>
        <v/>
      </c>
      <c r="MS111" s="145" t="str">
        <f t="shared" ca="1" si="346"/>
        <v/>
      </c>
      <c r="MT111" s="146" t="str">
        <f t="shared" ca="1" si="347"/>
        <v/>
      </c>
      <c r="MU111" s="146" t="str">
        <f t="shared" ca="1" si="348"/>
        <v/>
      </c>
      <c r="MV111" s="146" t="str">
        <f t="array" aca="1" ref="MV111" ca="1">IFERROR(AVERAGE(IF(('1. Database - raw'!LY$7:MA$494&gt;0)*('1. Database - raw'!$AD$7:$AD$494=$A111)*('1. Database - raw'!$AP$7:$AP$494&lt;&gt;Dropdown!$AM$11)*(INDIRECT($Q111,TRUE)=$O111),'1. Database - raw'!LY$7:MA$494)),"")</f>
        <v/>
      </c>
      <c r="MW111" s="277" t="str">
        <f t="array" aca="1" ref="MW111" ca="1">IFERROR(_xlfn.STDEV.S(IF(('1. Database - raw'!LY$7:MA$494&gt;0)*('1. Database - raw'!$AD$7:$AD$494=$A111)*('1. Database - raw'!$AP$7:$AP$494&lt;&gt;Dropdown!$AM$11)*(INDIRECT($Q111,TRUE)=$O111),'1. Database - raw'!LY$7:MA$494)),"")</f>
        <v/>
      </c>
      <c r="MX111" s="15" t="str">
        <f t="array" aca="1" ref="MX111" ca="1">IFERROR(IF(COUNT(IF(('1. Database - raw'!LY$7:MA$494&gt;0)*('1. Database - raw'!$AD$7:$AD$494=$A111)*('1. Database - raw'!$AP$7:$AP$494&lt;&gt;Dropdown!$AM$11)*(INDIRECT($Q111,TRUE)=$O111),'1. Database - raw'!LY$7:MA$494))&gt;0,COUNT(IF(('1. Database - raw'!LY$7:MA$494&gt;0)*('1. Database - raw'!$AD$7:$AD$494=$A111)*('1. Database - raw'!$AP$7:$AP$494&lt;&gt;Dropdown!$AM$11)*(INDIRECT($Q111,TRUE)=$O111),'1. Database - raw'!LY$7:MA$494)),""),"")</f>
        <v/>
      </c>
      <c r="MY111" s="145" t="str">
        <f t="shared" ca="1" si="349"/>
        <v/>
      </c>
      <c r="MZ111" s="146" t="str">
        <f t="shared" ca="1" si="350"/>
        <v/>
      </c>
      <c r="NA111" s="146" t="str">
        <f t="shared" ca="1" si="351"/>
        <v/>
      </c>
      <c r="NB111" s="146" t="str">
        <f t="array" aca="1" ref="NB111" ca="1">IFERROR(AVERAGE(IF(('1. Database - raw'!ME$7:MG$494&gt;0)*('1. Database - raw'!$AD$7:$AD$494=$A111)*('1. Database - raw'!$AP$7:$AP$494&lt;&gt;Dropdown!$AM$11)*(INDIRECT($Q111,TRUE)=$O111),'1. Database - raw'!ME$7:MG$494)),"")</f>
        <v/>
      </c>
      <c r="NC111" s="277" t="str">
        <f t="array" aca="1" ref="NC111" ca="1">IFERROR(_xlfn.STDEV.S(IF(('1. Database - raw'!ME$7:MG$494&gt;0)*('1. Database - raw'!$AD$7:$AD$494=$A111)*('1. Database - raw'!$AP$7:$AP$494&lt;&gt;Dropdown!$AM$11)*(INDIRECT($Q111,TRUE)=$O111),'1. Database - raw'!ME$7:MG$494)),"")</f>
        <v/>
      </c>
      <c r="ND111" s="15" t="str">
        <f t="array" aca="1" ref="ND111" ca="1">IFERROR(IF(COUNT(IF(('1. Database - raw'!ME$7:MG$494&gt;0)*('1. Database - raw'!$AD$7:$AD$494=$A111)*('1. Database - raw'!$AP$7:$AP$494&lt;&gt;Dropdown!$AM$11)*(INDIRECT($Q111,TRUE)=$O111),'1. Database - raw'!ME$7:MG$494))&gt;0,COUNT(IF(('1. Database - raw'!ME$7:MG$494&gt;0)*('1. Database - raw'!$AD$7:$AD$494=$A111)*('1. Database - raw'!$AP$7:$AP$494&lt;&gt;Dropdown!$AM$11)*(INDIRECT($Q111,TRUE)=$O111),'1. Database - raw'!ME$7:MG$494)),""),"")</f>
        <v/>
      </c>
      <c r="NE111" s="145" t="str">
        <f t="shared" ca="1" si="352"/>
        <v/>
      </c>
      <c r="NF111" s="146" t="str">
        <f t="shared" ca="1" si="353"/>
        <v/>
      </c>
      <c r="NG111" s="146" t="str">
        <f t="shared" ca="1" si="354"/>
        <v/>
      </c>
      <c r="NH111" s="146" t="str">
        <f t="array" aca="1" ref="NH111" ca="1">IFERROR(AVERAGE(IF(('1. Database - raw'!MK$7:MM$494&gt;0)*('1. Database - raw'!$AD$7:$AD$494=$A111)*('1. Database - raw'!$AP$7:$AP$494&lt;&gt;Dropdown!$AM$11)*(INDIRECT($Q111,TRUE)=$O111),'1. Database - raw'!MK$7:MM$494)),"")</f>
        <v/>
      </c>
      <c r="NI111" s="277" t="str">
        <f t="array" aca="1" ref="NI111" ca="1">IFERROR(_xlfn.STDEV.S(IF(('1. Database - raw'!MK$7:MM$494&gt;0)*('1. Database - raw'!$AD$7:$AD$494=$A111)*('1. Database - raw'!$AP$7:$AP$494&lt;&gt;Dropdown!$AM$11)*(INDIRECT($Q111,TRUE)=$O111),'1. Database - raw'!MK$7:MM$494)),"")</f>
        <v/>
      </c>
      <c r="NJ111" s="15" t="str">
        <f t="array" aca="1" ref="NJ111" ca="1">IFERROR(IF(COUNT(IF(('1. Database - raw'!MK$7:MM$494&gt;0)*('1. Database - raw'!$AD$7:$AD$494=$A111)*('1. Database - raw'!$AP$7:$AP$494&lt;&gt;Dropdown!$AM$11)*(INDIRECT($Q111,TRUE)=$O111),'1. Database - raw'!MK$7:MM$494))&gt;0,COUNT(IF(('1. Database - raw'!MK$7:MM$494&gt;0)*('1. Database - raw'!$AD$7:$AD$494=$A111)*('1. Database - raw'!$AP$7:$AP$494&lt;&gt;Dropdown!$AM$11)*(INDIRECT($Q111,TRUE)=$O111),'1. Database - raw'!MK$7:MM$494)),""),"")</f>
        <v/>
      </c>
      <c r="NK111" s="145" t="str">
        <f t="shared" ca="1" si="355"/>
        <v/>
      </c>
      <c r="NL111" s="146" t="str">
        <f t="shared" ca="1" si="356"/>
        <v/>
      </c>
      <c r="NM111" s="146" t="str">
        <f t="shared" ca="1" si="357"/>
        <v/>
      </c>
      <c r="NN111" s="146" t="str">
        <f t="array" aca="1" ref="NN111" ca="1">IFERROR(AVERAGE(IF(('1. Database - raw'!MQ$7:MS$494&gt;0)*('1. Database - raw'!$AD$7:$AD$494=$A111)*('1. Database - raw'!$AP$7:$AP$494&lt;&gt;Dropdown!$AM$11)*(INDIRECT($Q111,TRUE)=$O111),'1. Database - raw'!MQ$7:MS$494)),"")</f>
        <v/>
      </c>
      <c r="NO111" s="277" t="str">
        <f t="array" aca="1" ref="NO111" ca="1">IFERROR(_xlfn.STDEV.S(IF(('1. Database - raw'!MQ$7:MS$494&gt;0)*('1. Database - raw'!$AD$7:$AD$494=$A111)*('1. Database - raw'!$AP$7:$AP$494&lt;&gt;Dropdown!$AM$11)*(INDIRECT($Q111,TRUE)=$O111),'1. Database - raw'!MQ$7:MS$494)),"")</f>
        <v/>
      </c>
      <c r="NP111" s="15" t="str">
        <f t="array" aca="1" ref="NP111" ca="1">IFERROR(IF(COUNT(IF(('1. Database - raw'!MQ$7:MS$494&gt;0)*('1. Database - raw'!$AD$7:$AD$494=$A111)*('1. Database - raw'!$AP$7:$AP$494&lt;&gt;Dropdown!$AM$11)*(INDIRECT($Q111,TRUE)=$O111),'1. Database - raw'!MQ$7:MS$494))&gt;0,COUNT(IF(('1. Database - raw'!MQ$7:MS$494&gt;0)*('1. Database - raw'!$AD$7:$AD$494=$A111)*('1. Database - raw'!$AP$7:$AP$494&lt;&gt;Dropdown!$AM$11)*(INDIRECT($Q111,TRUE)=$O111),'1. Database - raw'!MQ$7:MS$494)),""),"")</f>
        <v/>
      </c>
      <c r="NQ111" s="145" t="str">
        <f t="shared" ca="1" si="358"/>
        <v/>
      </c>
      <c r="NR111" s="146" t="str">
        <f t="shared" ca="1" si="359"/>
        <v/>
      </c>
      <c r="NS111" s="146" t="str">
        <f t="shared" ca="1" si="360"/>
        <v/>
      </c>
      <c r="NT111" s="146" t="str">
        <f t="array" aca="1" ref="NT111" ca="1">IFERROR(AVERAGE(IF(('1. Database - raw'!MW$7:MY$494&gt;0)*('1. Database - raw'!$AD$7:$AD$494=$A111)*('1. Database - raw'!$AP$7:$AP$494&lt;&gt;Dropdown!$AM$11)*(INDIRECT($Q111,TRUE)=$O111),'1. Database - raw'!MW$7:MY$494)),"")</f>
        <v/>
      </c>
      <c r="NU111" s="277" t="str">
        <f t="array" aca="1" ref="NU111" ca="1">IFERROR(_xlfn.STDEV.S(IF(('1. Database - raw'!MW$7:MY$494&gt;0)*('1. Database - raw'!$AD$7:$AD$494=$A111)*('1. Database - raw'!$AP$7:$AP$494&lt;&gt;Dropdown!$AM$11)*(INDIRECT($Q111,TRUE)=$O111),'1. Database - raw'!MW$7:MY$494)),"")</f>
        <v/>
      </c>
      <c r="NV111" s="15" t="str">
        <f t="array" aca="1" ref="NV111" ca="1">IFERROR(IF(COUNT(IF(('1. Database - raw'!MW$7:MY$494&gt;0)*('1. Database - raw'!$AD$7:$AD$494=$A111)*('1. Database - raw'!$AP$7:$AP$494&lt;&gt;Dropdown!$AM$11)*(INDIRECT($Q111,TRUE)=$O111),'1. Database - raw'!MW$7:MY$494))&gt;0,COUNT(IF(('1. Database - raw'!MW$7:MY$494&gt;0)*('1. Database - raw'!$AD$7:$AD$494=$A111)*('1. Database - raw'!$AP$7:$AP$494&lt;&gt;Dropdown!$AM$11)*(INDIRECT($Q111,TRUE)=$O111),'1. Database - raw'!MW$7:MY$494)),""),"")</f>
        <v/>
      </c>
      <c r="NW111" s="145">
        <f t="shared" ca="1" si="361"/>
        <v>1.2567373134573834</v>
      </c>
      <c r="NX111" s="146">
        <f t="shared" ca="1" si="362"/>
        <v>1.3524738743385829</v>
      </c>
      <c r="NY111" s="146">
        <f t="shared" ca="1" si="363"/>
        <v>1.3037271123043999</v>
      </c>
      <c r="NZ111" s="146">
        <f t="array" aca="1" ref="NZ111" ca="1">IFERROR(AVERAGE(IF(('1. Database - raw'!NC$7:NE$494&gt;0)*('1. Database - raw'!$AD$7:$AD$494=$A111)*('1. Database - raw'!$AP$7:$AP$494&lt;&gt;Dropdown!$AM$11)*(INDIRECT($Q111,TRUE)=$O111),'1. Database - raw'!NC$7:NE$494)),"")</f>
        <v>1.3149999999999999</v>
      </c>
      <c r="OA111" s="277">
        <f t="array" aca="1" ref="OA111" ca="1">IFERROR(_xlfn.STDEV.S(IF(('1. Database - raw'!NC$7:NE$494&gt;0)*('1. Database - raw'!$AD$7:$AD$494=$A111)*('1. Database - raw'!$AP$7:$AP$494&lt;&gt;Dropdown!$AM$11)*(INDIRECT($Q111,TRUE)=$O111),'1. Database - raw'!NC$7:NE$494)),"")</f>
        <v>0.17330127908741413</v>
      </c>
      <c r="OB111" s="15">
        <f t="array" aca="1" ref="OB111" ca="1">IFERROR(IF(COUNT(IF(('1. Database - raw'!NC$7:NE$494&gt;0)*('1. Database - raw'!$AD$7:$AD$494=$A111)*('1. Database - raw'!$AP$7:$AP$494&lt;&gt;Dropdown!$AM$11)*(INDIRECT($Q111,TRUE)=$O111),'1. Database - raw'!NC$7:NE$494))&gt;0,COUNT(IF(('1. Database - raw'!NC$7:NE$494&gt;0)*('1. Database - raw'!$AD$7:$AD$494=$A111)*('1. Database - raw'!$AP$7:$AP$494&lt;&gt;Dropdown!$AM$11)*(INDIRECT($Q111,TRUE)=$O111),'1. Database - raw'!NC$7:NE$494)),""),"")</f>
        <v>4</v>
      </c>
      <c r="OC111" s="145" t="str">
        <f t="shared" ca="1" si="364"/>
        <v/>
      </c>
      <c r="OD111" s="146" t="str">
        <f t="shared" ca="1" si="365"/>
        <v/>
      </c>
      <c r="OE111" s="146" t="str">
        <f t="shared" ca="1" si="366"/>
        <v/>
      </c>
      <c r="OF111" s="146" t="str">
        <f t="array" aca="1" ref="OF111" ca="1">IFERROR(AVERAGE(IF(('1. Database - raw'!NI$7:NK$494&gt;0)*('1. Database - raw'!$AD$7:$AD$494=$A111)*('1. Database - raw'!$AP$7:$AP$494&lt;&gt;Dropdown!$AM$11)*(INDIRECT($Q111,TRUE)=$O111),'1. Database - raw'!NI$7:NK$494)),"")</f>
        <v/>
      </c>
      <c r="OG111" s="277" t="str">
        <f t="array" aca="1" ref="OG111" ca="1">IFERROR(_xlfn.STDEV.S(IF(('1. Database - raw'!NI$7:NK$494&gt;0)*('1. Database - raw'!$AD$7:$AD$494=$A111)*('1. Database - raw'!$AP$7:$AP$494&lt;&gt;Dropdown!$AM$11)*(INDIRECT($Q111,TRUE)=$O111),'1. Database - raw'!NI$7:NK$494)),"")</f>
        <v/>
      </c>
      <c r="OH111" s="15" t="str">
        <f t="array" aca="1" ref="OH111" ca="1">IFERROR(IF(COUNT(IF(('1. Database - raw'!NI$7:NK$494&gt;0)*('1. Database - raw'!$AD$7:$AD$494=$A111)*('1. Database - raw'!$AP$7:$AP$494&lt;&gt;Dropdown!$AM$11)*(INDIRECT($Q111,TRUE)=$O111),'1. Database - raw'!NI$7:NK$494))&gt;0,COUNT(IF(('1. Database - raw'!NI$7:NK$494&gt;0)*('1. Database - raw'!$AD$7:$AD$494=$A111)*('1. Database - raw'!$AP$7:$AP$494&lt;&gt;Dropdown!$AM$11)*(INDIRECT($Q111,TRUE)=$O111),'1. Database - raw'!NI$7:NK$494)),""),"")</f>
        <v/>
      </c>
    </row>
    <row r="112" spans="1:398" x14ac:dyDescent="0.25">
      <c r="A112" s="134" t="s">
        <v>553</v>
      </c>
      <c r="B112" s="1344"/>
      <c r="C112" s="40"/>
      <c r="D112" s="23"/>
      <c r="E112" s="23"/>
      <c r="F112" s="22"/>
      <c r="G112" s="22"/>
      <c r="H112" s="22"/>
      <c r="I112" s="22"/>
      <c r="J112" s="22"/>
      <c r="K112" s="22"/>
      <c r="L112" s="22" t="s">
        <v>637</v>
      </c>
      <c r="M112" s="22"/>
      <c r="N112" s="41"/>
      <c r="O112" s="171" t="str">
        <f t="array" ref="O112">INDEX(A112:N112,IF(MIN(IF(C112:N112&lt;&gt;"",COLUMN(C112:N112)))&gt;0,MIN(IF(C112:N112&lt;&gt;"",COLUMN(C112:N112))),""))</f>
        <v>Public - unltd</v>
      </c>
      <c r="P112" s="162">
        <f t="shared" si="383"/>
        <v>10</v>
      </c>
      <c r="Q112" s="42" t="str">
        <f ca="1">"'" &amp; $S$4 &amp; "'!" &amp; ADDRESS(ROW('1. Database - raw'!$A$7),MATCH($C$2,'1. Database - raw'!$6:$6,0)+MATCH(O112,$C112:$N112,0)-1,1) &amp; ":" &amp; ADDRESS(LOOKUP(2,1/('1. Database - raw'!A:A&lt;&gt;""),ROW('1. Database - raw'!A:A)),MATCH($C$2,'1. Database - raw'!$6:$6,0)+MATCH(O112,$C112:$N112,0)-1,1)</f>
        <v>'1. Database - raw'!$AN$7:$AN$494</v>
      </c>
      <c r="R112" s="24"/>
      <c r="S112" s="181"/>
      <c r="T112" s="208">
        <f t="shared" ref="T112:AC121" ca="1" si="402">IFERROR(IF(INDIRECT(ADDRESS(ROW(112:112),MATCH(T$2,$BQ$2:$OH$2,0)+COLUMN($BQ:$BQ)+4,4,1),TRUE)&gt;=10,INDIRECT(ADDRESS(ROW(112:112),MATCH(T$2,$BQ$2:$OH$2,0)+COLUMN($BQ:$BQ)+1,4,1),TRUE)/INDIRECT(ADDRESS(ROW($5:$5),MATCH(T$2,$BQ$2:$OH$2,0)+COLUMN($BQ:$BQ)+1,2,1),TRUE),""),"")</f>
        <v>0.38099280537705094</v>
      </c>
      <c r="U112" s="197">
        <f t="shared" ca="1" si="402"/>
        <v>0.43677374535677893</v>
      </c>
      <c r="V112" s="197" t="str">
        <f t="shared" ca="1" si="402"/>
        <v/>
      </c>
      <c r="W112" s="197" t="str">
        <f t="shared" ca="1" si="402"/>
        <v/>
      </c>
      <c r="X112" s="197" t="str">
        <f t="shared" ca="1" si="402"/>
        <v/>
      </c>
      <c r="Y112" s="197" t="str">
        <f t="shared" ca="1" si="402"/>
        <v/>
      </c>
      <c r="Z112" s="197" t="str">
        <f t="shared" ca="1" si="402"/>
        <v/>
      </c>
      <c r="AA112" s="197" t="str">
        <f t="shared" ca="1" si="402"/>
        <v/>
      </c>
      <c r="AB112" s="197" t="str">
        <f t="shared" ca="1" si="402"/>
        <v/>
      </c>
      <c r="AC112" s="197" t="str">
        <f t="shared" ca="1" si="402"/>
        <v/>
      </c>
      <c r="AD112" s="197" t="str">
        <f t="shared" ref="AD112:AL121" ca="1" si="403">IFERROR(IF(INDIRECT(ADDRESS(ROW(112:112),MATCH(AD$2,$BQ$2:$OH$2,0)+COLUMN($BQ:$BQ)+4,4,1),TRUE)&gt;=10,INDIRECT(ADDRESS(ROW(112:112),MATCH(AD$2,$BQ$2:$OH$2,0)+COLUMN($BQ:$BQ)+1,4,1),TRUE)/INDIRECT(ADDRESS(ROW($5:$5),MATCH(AD$2,$BQ$2:$OH$2,0)+COLUMN($BQ:$BQ)+1,2,1),TRUE),""),"")</f>
        <v/>
      </c>
      <c r="AE112" s="197" t="str">
        <f t="shared" ca="1" si="403"/>
        <v/>
      </c>
      <c r="AF112" s="197" t="str">
        <f t="shared" ca="1" si="403"/>
        <v/>
      </c>
      <c r="AG112" s="197" t="str">
        <f t="shared" ca="1" si="403"/>
        <v/>
      </c>
      <c r="AH112" s="197" t="str">
        <f t="shared" ca="1" si="403"/>
        <v/>
      </c>
      <c r="AI112" s="197" t="str">
        <f t="shared" ca="1" si="403"/>
        <v/>
      </c>
      <c r="AJ112" s="197" t="str">
        <f t="shared" ca="1" si="403"/>
        <v/>
      </c>
      <c r="AK112" s="197" t="str">
        <f t="shared" ca="1" si="403"/>
        <v/>
      </c>
      <c r="AL112" s="197" t="str">
        <f t="shared" ca="1" si="403"/>
        <v/>
      </c>
      <c r="AM112" s="209">
        <f ca="1">IFERROR(IF(INDIRECT(ADDRESS(ROW(112:112),MATCH(AM$2,$BQ$2:$OH$2,0)+COLUMN($BQ:$BQ)+4,4,1),TRUE)&gt;=1,INDIRECT(ADDRESS(ROW(112:112),MATCH(AM$2,$BQ$2:$OH$2,0)+COLUMN($BQ:$BQ)+1,4,1),TRUE)/INDIRECT(ADDRESS(ROW($5:$5),MATCH(AM$2,$BQ$2:$OH$2,0)+COLUMN($BQ:$BQ)+1,2,1),TRUE),""),"")</f>
        <v>1.82982996643554</v>
      </c>
      <c r="AN112" s="189"/>
      <c r="AO112" s="189"/>
      <c r="AP112" s="189"/>
      <c r="AQ112" s="189"/>
      <c r="AR112" s="189"/>
      <c r="AS112" s="189"/>
      <c r="AT112" s="189"/>
      <c r="AU112" s="189"/>
      <c r="AV112" s="189"/>
      <c r="AW112" s="189"/>
      <c r="AX112" s="189"/>
      <c r="AY112" s="189"/>
      <c r="AZ112" s="189"/>
      <c r="BA112" s="189"/>
      <c r="BB112" s="189"/>
      <c r="BC112" s="189"/>
      <c r="BD112" s="237"/>
      <c r="BE112" s="237"/>
      <c r="BF112" s="237"/>
      <c r="BG112" s="237"/>
      <c r="BH112" s="290"/>
      <c r="BI112" s="480">
        <f t="shared" ca="1" si="367"/>
        <v>0.40888327536691493</v>
      </c>
      <c r="BJ112" s="483">
        <f ca="1">IFERROR(CF112/$CF$5,"")</f>
        <v>1.043362121266338</v>
      </c>
      <c r="BK112" s="568"/>
      <c r="BL112" s="568"/>
      <c r="BM112" s="568"/>
      <c r="BN112" s="563">
        <v>1</v>
      </c>
      <c r="BO112" s="253"/>
      <c r="BP112" s="171" t="str">
        <f t="shared" si="396"/>
        <v>Public - unltd</v>
      </c>
      <c r="BQ112" s="14">
        <f t="shared" ca="1" si="376"/>
        <v>24.141594460301743</v>
      </c>
      <c r="BR112" s="19">
        <f t="shared" ca="1" si="377"/>
        <v>47.767539811065376</v>
      </c>
      <c r="BS112" s="19">
        <f t="shared" ca="1" si="378"/>
        <v>33.95857144352599</v>
      </c>
      <c r="BT112" s="19">
        <f t="array" aca="1" ref="BT112" ca="1">IFERROR(AVERAGE(IF(('1. Database - raw'!AW$7:AY$494&gt;0)*('1. Database - raw'!$AD$7:$AD$494=$A112)*('1. Database - raw'!$AP$7:$AP$494&lt;&gt;Dropdown!$AM$11)*(INDIRECT($Q112,TRUE)=$O112),'1. Database - raw'!AW$7:AY$494)),"")</f>
        <v>37.457647058823525</v>
      </c>
      <c r="BU112" s="33">
        <f t="array" aca="1" ref="BU112" ca="1">IFERROR(_xlfn.STDEV.S(IF(('1. Database - raw'!AW$7:AY$494&gt;0)*('1. Database - raw'!$AD$7:$AD$494=$A112)*('1. Database - raw'!$AP$7:$AP$494&lt;&gt;Dropdown!$AM$11)*(INDIRECT($Q112,TRUE)=$O112),'1. Database - raw'!AW$7:AY$494)),"")</f>
        <v>17.436775264298358</v>
      </c>
      <c r="BV112" s="15">
        <f t="array" aca="1" ref="BV112" ca="1">IFERROR(IF(COUNT(IF(('1. Database - raw'!AW$7:AY$494&gt;0)*('1. Database - raw'!$AD$7:$AD$494=$A112)*('1. Database - raw'!$AP$7:$AP$494&lt;&gt;Dropdown!$AM$11)*(INDIRECT($Q112,TRUE)=$O112),'1. Database - raw'!AW$7:AY$494))&gt;0,COUNT(IF(('1. Database - raw'!AW$7:AY$494&gt;0)*('1. Database - raw'!$AD$7:$AD$494=$A112)*('1. Database - raw'!$AP$7:$AP$494&lt;&gt;Dropdown!$AM$11)*(INDIRECT($Q112,TRUE)=$O112),'1. Database - raw'!AW$7:AY$494)),""),"")</f>
        <v>17</v>
      </c>
      <c r="BW112" s="14">
        <f t="shared" ca="1" si="370"/>
        <v>21.31225066485873</v>
      </c>
      <c r="BX112" s="19">
        <f t="shared" ca="1" si="371"/>
        <v>51.346796076669605</v>
      </c>
      <c r="BY112" s="19">
        <f t="shared" ca="1" si="372"/>
        <v>33.080444205351405</v>
      </c>
      <c r="BZ112" s="19">
        <f t="array" aca="1" ref="BZ112" ca="1">IFERROR(AVERAGE(IF(('1. Database - raw'!BC$7:BE$494&gt;0)*('1. Database - raw'!$AD$7:$AD$494=$A112)*('1. Database - raw'!$AP$7:$AP$494&lt;&gt;Dropdown!$AM$11)*(INDIRECT($Q112,TRUE)=$O112),'1. Database - raw'!BC$7:BE$494)),"")</f>
        <v>37.5</v>
      </c>
      <c r="CA112" s="33">
        <f t="array" aca="1" ref="CA112" ca="1">IFERROR(_xlfn.STDEV.S(IF(('1. Database - raw'!BC$7:BE$494&gt;0)*('1. Database - raw'!$AD$7:$AD$494=$A112)*('1. Database - raw'!$AP$7:$AP$494&lt;&gt;Dropdown!$AM$11)*(INDIRECT($Q112,TRUE)=$O112),'1. Database - raw'!BC$7:BE$494)),"")</f>
        <v>20.021261555798979</v>
      </c>
      <c r="CB112" s="15">
        <f t="array" aca="1" ref="CB112" ca="1">IFERROR(IF(COUNT(IF(('1. Database - raw'!BC$7:BE$494&gt;0)*('1. Database - raw'!$AD$7:$AD$494=$A112)*('1. Database - raw'!$AP$7:$AP$494&lt;&gt;Dropdown!$AM$11)*(INDIRECT($Q112,TRUE)=$O112),'1. Database - raw'!BC$7:BE$494))&gt;0,COUNT(IF(('1. Database - raw'!BC$7:BE$494&gt;0)*('1. Database - raw'!$AD$7:$AD$494=$A112)*('1. Database - raw'!$AP$7:$AP$494&lt;&gt;Dropdown!$AM$11)*(INDIRECT($Q112,TRUE)=$O112),'1. Database - raw'!BC$7:BE$494)),""),"")</f>
        <v>15</v>
      </c>
      <c r="CC112" s="101">
        <f t="shared" ca="1" si="373"/>
        <v>0.76299165769245003</v>
      </c>
      <c r="CD112" s="102">
        <f t="shared" ca="1" si="374"/>
        <v>0.76642429816789936</v>
      </c>
      <c r="CE112" s="102">
        <f t="shared" ca="1" si="375"/>
        <v>0.76470605186234675</v>
      </c>
      <c r="CF112" s="102">
        <f t="array" aca="1" ref="CF112" ca="1">IFERROR(AVERAGE(IF(('1. Database - raw'!BI$7:BK$494&gt;0)*('1. Database - raw'!$AD$7:$AD$494=$A112)*('1. Database - raw'!$AP$7:$AP$494&lt;&gt;Dropdown!$AM$11)*(INDIRECT($Q112,TRUE)=$O112),'1. Database - raw'!BI$7:BK$494)),"")</f>
        <v>0.76500000000000001</v>
      </c>
      <c r="CG112" s="269">
        <f t="array" aca="1" ref="CG112" ca="1">IFERROR(_xlfn.STDEV.S(IF(('1. Database - raw'!BI$7:BK$494&gt;0)*('1. Database - raw'!$AD$7:$AD$494=$A112)*('1. Database - raw'!$AP$7:$AP$494&lt;&gt;Dropdown!$AM$11)*(INDIRECT($Q112,TRUE)=$O112),'1. Database - raw'!BI$7:BK$494)),"")</f>
        <v>2.1213203435596444E-2</v>
      </c>
      <c r="CH112" s="15">
        <f t="array" aca="1" ref="CH112" ca="1">IFERROR(IF(COUNT(IF(('1. Database - raw'!BI$7:BK$494&gt;0)*('1. Database - raw'!$AD$7:$AD$494=$A112)*('1. Database - raw'!$AP$7:$AP$494&lt;&gt;Dropdown!$AM$11)*(INDIRECT($Q112,TRUE)=$O112),'1. Database - raw'!BI$7:BK$494))&gt;0,COUNT(IF(('1. Database - raw'!BI$7:BK$494&gt;0)*('1. Database - raw'!$AD$7:$AD$494=$A112)*('1. Database - raw'!$AP$7:$AP$494&lt;&gt;Dropdown!$AM$11)*(INDIRECT($Q112,TRUE)=$O112),'1. Database - raw'!BI$7:BK$494)),""),"")</f>
        <v>2</v>
      </c>
      <c r="CI112" s="14" t="str">
        <f t="shared" ca="1" si="211"/>
        <v/>
      </c>
      <c r="CJ112" s="19" t="str">
        <f t="shared" ca="1" si="212"/>
        <v/>
      </c>
      <c r="CK112" s="19" t="str">
        <f t="shared" ca="1" si="213"/>
        <v/>
      </c>
      <c r="CL112" s="19">
        <f t="array" aca="1" ref="CL112" ca="1">IFERROR(AVERAGE(IF(('1. Database - raw'!BO$7:BQ$494&gt;0)*('1. Database - raw'!$AD$7:$AD$494=$A112)*('1. Database - raw'!$AP$7:$AP$494&lt;&gt;Dropdown!$AM$11)*(INDIRECT($Q112,TRUE)=$O112),'1. Database - raw'!BO$7:BQ$494)),"")</f>
        <v>6.9</v>
      </c>
      <c r="CM112" s="33" t="str">
        <f t="array" aca="1" ref="CM112" ca="1">IFERROR(_xlfn.STDEV.S(IF(('1. Database - raw'!BO$7:BQ$494&gt;0)*('1. Database - raw'!$AD$7:$AD$494=$A112)*('1. Database - raw'!$AP$7:$AP$494&lt;&gt;Dropdown!$AM$11)*(INDIRECT($Q112,TRUE)=$O112),'1. Database - raw'!BO$7:BQ$494)),"")</f>
        <v/>
      </c>
      <c r="CN112" s="15">
        <f t="array" aca="1" ref="CN112" ca="1">IFERROR(IF(COUNT(IF(('1. Database - raw'!BO$7:BQ$494&gt;0)*('1. Database - raw'!$AD$7:$AD$494=$A112)*('1. Database - raw'!$AP$7:$AP$494&lt;&gt;Dropdown!$AM$11)*(INDIRECT($Q112,TRUE)=$O112),'1. Database - raw'!BO$7:BQ$494))&gt;0,COUNT(IF(('1. Database - raw'!BO$7:BQ$494&gt;0)*('1. Database - raw'!$AD$7:$AD$494=$A112)*('1. Database - raw'!$AP$7:$AP$494&lt;&gt;Dropdown!$AM$11)*(INDIRECT($Q112,TRUE)=$O112),'1. Database - raw'!BO$7:BQ$494)),""),"")</f>
        <v>1</v>
      </c>
      <c r="CO112" s="14" t="str">
        <f t="shared" ca="1" si="214"/>
        <v/>
      </c>
      <c r="CP112" s="19" t="str">
        <f t="shared" ca="1" si="215"/>
        <v/>
      </c>
      <c r="CQ112" s="19" t="str">
        <f t="shared" ca="1" si="216"/>
        <v/>
      </c>
      <c r="CR112" s="19" t="str">
        <f t="array" aca="1" ref="CR112" ca="1">IFERROR(AVERAGE(IF(('1. Database - raw'!BU$7:BW$494&gt;0)*('1. Database - raw'!$AD$7:$AD$494=$A112)*('1. Database - raw'!$AP$7:$AP$494&lt;&gt;Dropdown!$AM$11)*(INDIRECT($Q112,TRUE)=$O112),'1. Database - raw'!BU$7:BW$494)),"")</f>
        <v/>
      </c>
      <c r="CS112" s="33" t="str">
        <f t="array" aca="1" ref="CS112" ca="1">IFERROR(_xlfn.STDEV.S(IF(('1. Database - raw'!BU$7:BW$494&gt;0)*('1. Database - raw'!$AD$7:$AD$494=$A112)*('1. Database - raw'!$AP$7:$AP$494&lt;&gt;Dropdown!$AM$11)*(INDIRECT($Q112,TRUE)=$O112),'1. Database - raw'!BU$7:BW$494)),"")</f>
        <v/>
      </c>
      <c r="CT112" s="15" t="str">
        <f t="array" aca="1" ref="CT112" ca="1">IFERROR(IF(COUNT(IF(('1. Database - raw'!BU$7:BW$494&gt;0)*('1. Database - raw'!$AD$7:$AD$494=$A112)*('1. Database - raw'!$AP$7:$AP$494&lt;&gt;Dropdown!$AM$11)*(INDIRECT($Q112,TRUE)=$O112),'1. Database - raw'!BU$7:BW$494))&gt;0,COUNT(IF(('1. Database - raw'!BU$7:BW$494&gt;0)*('1. Database - raw'!$AD$7:$AD$494=$A112)*('1. Database - raw'!$AP$7:$AP$494&lt;&gt;Dropdown!$AM$11)*(INDIRECT($Q112,TRUE)=$O112),'1. Database - raw'!BU$7:BW$494)),""),"")</f>
        <v/>
      </c>
      <c r="CU112" s="14" t="str">
        <f t="shared" ca="1" si="217"/>
        <v/>
      </c>
      <c r="CV112" s="19" t="str">
        <f t="shared" ca="1" si="218"/>
        <v/>
      </c>
      <c r="CW112" s="19" t="str">
        <f t="shared" ca="1" si="219"/>
        <v/>
      </c>
      <c r="CX112" s="19" t="str">
        <f t="array" aca="1" ref="CX112" ca="1">IFERROR(AVERAGE(IF(('1. Database - raw'!CA$7:CC$494&gt;0)*('1. Database - raw'!$AD$7:$AD$494=$A112)*('1. Database - raw'!$AP$7:$AP$494&lt;&gt;Dropdown!$AM$11)*(INDIRECT($Q112,TRUE)=$O112),'1. Database - raw'!CA$7:CC$494)),"")</f>
        <v/>
      </c>
      <c r="CY112" s="33" t="str">
        <f t="array" aca="1" ref="CY112" ca="1">IFERROR(_xlfn.STDEV.S(IF(('1. Database - raw'!CA$7:CC$494&gt;0)*('1. Database - raw'!$AD$7:$AD$494=$A112)*('1. Database - raw'!$AP$7:$AP$494&lt;&gt;Dropdown!$AM$11)*(INDIRECT($Q112,TRUE)=$O112),'1. Database - raw'!CA$7:CC$494)),"")</f>
        <v/>
      </c>
      <c r="CZ112" s="15" t="str">
        <f t="array" aca="1" ref="CZ112" ca="1">IFERROR(IF(COUNT(IF(('1. Database - raw'!CA$7:CC$494&gt;0)*('1. Database - raw'!$AD$7:$AD$494=$A112)*('1. Database - raw'!$AP$7:$AP$494&lt;&gt;Dropdown!$AM$11)*(INDIRECT($Q112,TRUE)=$O112),'1. Database - raw'!CA$7:CC$494))&gt;0,COUNT(IF(('1. Database - raw'!CA$7:CC$494&gt;0)*('1. Database - raw'!$AD$7:$AD$494=$A112)*('1. Database - raw'!$AP$7:$AP$494&lt;&gt;Dropdown!$AM$11)*(INDIRECT($Q112,TRUE)=$O112),'1. Database - raw'!CA$7:CC$494)),""),"")</f>
        <v/>
      </c>
      <c r="DA112" s="14" t="str">
        <f t="shared" ca="1" si="220"/>
        <v/>
      </c>
      <c r="DB112" s="19" t="str">
        <f t="shared" ca="1" si="221"/>
        <v/>
      </c>
      <c r="DC112" s="19" t="str">
        <f t="shared" ca="1" si="222"/>
        <v/>
      </c>
      <c r="DD112" s="19" t="str">
        <f t="array" aca="1" ref="DD112" ca="1">IFERROR(AVERAGE(IF(('1. Database - raw'!CG$7:CI$494&gt;0)*('1. Database - raw'!$AD$7:$AD$494=$A112)*('1. Database - raw'!$AP$7:$AP$494&lt;&gt;Dropdown!$AM$11)*(INDIRECT($Q112,TRUE)=$O112),'1. Database - raw'!CG$7:CI$494)),"")</f>
        <v/>
      </c>
      <c r="DE112" s="33" t="str">
        <f t="array" aca="1" ref="DE112" ca="1">IFERROR(_xlfn.STDEV.S(IF(('1. Database - raw'!CG$7:CI$494&gt;0)*('1. Database - raw'!$AD$7:$AD$494=$A112)*('1. Database - raw'!$AP$7:$AP$494&lt;&gt;Dropdown!$AM$11)*(INDIRECT($Q112,TRUE)=$O112),'1. Database - raw'!CG$7:CI$494)),"")</f>
        <v/>
      </c>
      <c r="DF112" s="15" t="str">
        <f t="array" aca="1" ref="DF112" ca="1">IFERROR(IF(COUNT(IF(('1. Database - raw'!CG$7:CI$494&gt;0)*('1. Database - raw'!$AD$7:$AD$494=$A112)*('1. Database - raw'!$AP$7:$AP$494&lt;&gt;Dropdown!$AM$11)*(INDIRECT($Q112,TRUE)=$O112),'1. Database - raw'!CG$7:CI$494))&gt;0,COUNT(IF(('1. Database - raw'!CG$7:CI$494&gt;0)*('1. Database - raw'!$AD$7:$AD$494=$A112)*('1. Database - raw'!$AP$7:$AP$494&lt;&gt;Dropdown!$AM$11)*(INDIRECT($Q112,TRUE)=$O112),'1. Database - raw'!CG$7:CI$494)),""),"")</f>
        <v/>
      </c>
      <c r="DG112" s="14" t="str">
        <f t="shared" ca="1" si="223"/>
        <v/>
      </c>
      <c r="DH112" s="19" t="str">
        <f t="shared" ca="1" si="224"/>
        <v/>
      </c>
      <c r="DI112" s="19" t="str">
        <f t="shared" ca="1" si="225"/>
        <v/>
      </c>
      <c r="DJ112" s="19">
        <f t="array" aca="1" ref="DJ112" ca="1">IFERROR(AVERAGE(IF(('1. Database - raw'!CM$7:CO$494&gt;0)*('1. Database - raw'!$AD$7:$AD$494=$A112)*('1. Database - raw'!$AP$7:$AP$494&lt;&gt;Dropdown!$AM$11)*(INDIRECT($Q112,TRUE)=$O112),'1. Database - raw'!CM$7:CO$494)),"")</f>
        <v>30.5</v>
      </c>
      <c r="DK112" s="33" t="str">
        <f t="array" aca="1" ref="DK112" ca="1">IFERROR(_xlfn.STDEV.S(IF(('1. Database - raw'!CM$7:CO$494&gt;0)*('1. Database - raw'!$AD$7:$AD$494=$A112)*('1. Database - raw'!$AP$7:$AP$494&lt;&gt;Dropdown!$AM$11)*(INDIRECT($Q112,TRUE)=$O112),'1. Database - raw'!CM$7:CO$494)),"")</f>
        <v/>
      </c>
      <c r="DL112" s="15">
        <f t="array" aca="1" ref="DL112" ca="1">IFERROR(IF(COUNT(IF(('1. Database - raw'!CM$7:CO$494&gt;0)*('1. Database - raw'!$AD$7:$AD$494=$A112)*('1. Database - raw'!$AP$7:$AP$494&lt;&gt;Dropdown!$AM$11)*(INDIRECT($Q112,TRUE)=$O112),'1. Database - raw'!CM$7:CO$494))&gt;0,COUNT(IF(('1. Database - raw'!CM$7:CO$494&gt;0)*('1. Database - raw'!$AD$7:$AD$494=$A112)*('1. Database - raw'!$AP$7:$AP$494&lt;&gt;Dropdown!$AM$11)*(INDIRECT($Q112,TRUE)=$O112),'1. Database - raw'!CM$7:CO$494)),""),"")</f>
        <v>1</v>
      </c>
      <c r="DM112" s="14" t="str">
        <f t="shared" ca="1" si="226"/>
        <v/>
      </c>
      <c r="DN112" s="19" t="str">
        <f t="shared" ca="1" si="227"/>
        <v/>
      </c>
      <c r="DO112" s="19" t="str">
        <f t="shared" ca="1" si="228"/>
        <v/>
      </c>
      <c r="DP112" s="19" t="str">
        <f t="array" aca="1" ref="DP112" ca="1">IFERROR(AVERAGE(IF(('1. Database - raw'!CS$7:CU$494&gt;0)*('1. Database - raw'!$AD$7:$AD$494=$A112)*('1. Database - raw'!$AP$7:$AP$494&lt;&gt;Dropdown!$AM$11)*(INDIRECT($Q112,TRUE)=$O112),'1. Database - raw'!CS$7:CU$494)),"")</f>
        <v/>
      </c>
      <c r="DQ112" s="33" t="str">
        <f t="array" aca="1" ref="DQ112" ca="1">IFERROR(_xlfn.STDEV.S(IF(('1. Database - raw'!CS$7:CU$494&gt;0)*('1. Database - raw'!$AD$7:$AD$494=$A112)*('1. Database - raw'!$AP$7:$AP$494&lt;&gt;Dropdown!$AM$11)*(INDIRECT($Q112,TRUE)=$O112),'1. Database - raw'!CS$7:CU$494)),"")</f>
        <v/>
      </c>
      <c r="DR112" s="15" t="str">
        <f t="array" aca="1" ref="DR112" ca="1">IFERROR(IF(COUNT(IF(('1. Database - raw'!CS$7:CU$494&gt;0)*('1. Database - raw'!$AD$7:$AD$494=$A112)*('1. Database - raw'!$AP$7:$AP$494&lt;&gt;Dropdown!$AM$11)*(INDIRECT($Q112,TRUE)=$O112),'1. Database - raw'!CS$7:CU$494))&gt;0,COUNT(IF(('1. Database - raw'!CS$7:CU$494&gt;0)*('1. Database - raw'!$AD$7:$AD$494=$A112)*('1. Database - raw'!$AP$7:$AP$494&lt;&gt;Dropdown!$AM$11)*(INDIRECT($Q112,TRUE)=$O112),'1. Database - raw'!CS$7:CU$494)),""),"")</f>
        <v/>
      </c>
      <c r="DS112" s="14" t="str">
        <f t="shared" ca="1" si="229"/>
        <v/>
      </c>
      <c r="DT112" s="19" t="str">
        <f t="shared" ca="1" si="230"/>
        <v/>
      </c>
      <c r="DU112" s="19" t="str">
        <f t="shared" ca="1" si="231"/>
        <v/>
      </c>
      <c r="DV112" s="19" t="str">
        <f t="array" aca="1" ref="DV112" ca="1">IFERROR(AVERAGE(IF(('1. Database - raw'!CY$7:DA$494&gt;0)*('1. Database - raw'!$AD$7:$AD$494=$A112)*('1. Database - raw'!$AP$7:$AP$494&lt;&gt;Dropdown!$AM$11)*(INDIRECT($Q112,TRUE)=$O112),'1. Database - raw'!CY$7:DA$494)),"")</f>
        <v/>
      </c>
      <c r="DW112" s="33" t="str">
        <f t="array" aca="1" ref="DW112" ca="1">IFERROR(_xlfn.STDEV.S(IF(('1. Database - raw'!CY$7:DA$494&gt;0)*('1. Database - raw'!$AD$7:$AD$494=$A112)*('1. Database - raw'!$AP$7:$AP$494&lt;&gt;Dropdown!$AM$11)*(INDIRECT($Q112,TRUE)=$O112),'1. Database - raw'!CY$7:DA$494)),"")</f>
        <v/>
      </c>
      <c r="DX112" s="15" t="str">
        <f t="array" aca="1" ref="DX112" ca="1">IFERROR(IF(COUNT(IF(('1. Database - raw'!CY$7:DA$494&gt;0)*('1. Database - raw'!$AD$7:$AD$494=$A112)*('1. Database - raw'!$AP$7:$AP$494&lt;&gt;Dropdown!$AM$11)*(INDIRECT($Q112,TRUE)=$O112),'1. Database - raw'!CY$7:DA$494))&gt;0,COUNT(IF(('1. Database - raw'!CY$7:DA$494&gt;0)*('1. Database - raw'!$AD$7:$AD$494=$A112)*('1. Database - raw'!$AP$7:$AP$494&lt;&gt;Dropdown!$AM$11)*(INDIRECT($Q112,TRUE)=$O112),'1. Database - raw'!CY$7:DA$494)),""),"")</f>
        <v/>
      </c>
      <c r="DY112" s="14" t="str">
        <f t="shared" ca="1" si="232"/>
        <v/>
      </c>
      <c r="DZ112" s="19" t="str">
        <f t="shared" ca="1" si="233"/>
        <v/>
      </c>
      <c r="EA112" s="19" t="str">
        <f t="shared" ca="1" si="234"/>
        <v/>
      </c>
      <c r="EB112" s="19" t="str">
        <f t="array" aca="1" ref="EB112" ca="1">IFERROR(AVERAGE(IF(('1. Database - raw'!DE$7:DG$494&gt;0)*('1. Database - raw'!$AD$7:$AD$494=$A112)*('1. Database - raw'!$AP$7:$AP$494&lt;&gt;Dropdown!$AM$11)*(INDIRECT($Q112,TRUE)=$O112),'1. Database - raw'!DE$7:DG$494)),"")</f>
        <v/>
      </c>
      <c r="EC112" s="33" t="str">
        <f t="array" aca="1" ref="EC112" ca="1">IFERROR(_xlfn.STDEV.S(IF(('1. Database - raw'!DE$7:DG$494&gt;0)*('1. Database - raw'!$AD$7:$AD$494=$A112)*('1. Database - raw'!$AP$7:$AP$494&lt;&gt;Dropdown!$AM$11)*(INDIRECT($Q112,TRUE)=$O112),'1. Database - raw'!DE$7:DG$494)),"")</f>
        <v/>
      </c>
      <c r="ED112" s="15" t="str">
        <f t="array" aca="1" ref="ED112" ca="1">IFERROR(IF(COUNT(IF(('1. Database - raw'!DE$7:DG$494&gt;0)*('1. Database - raw'!$AD$7:$AD$494=$A112)*('1. Database - raw'!$AP$7:$AP$494&lt;&gt;Dropdown!$AM$11)*(INDIRECT($Q112,TRUE)=$O112),'1. Database - raw'!DE$7:DG$494))&gt;0,COUNT(IF(('1. Database - raw'!DE$7:DG$494&gt;0)*('1. Database - raw'!$AD$7:$AD$494=$A112)*('1. Database - raw'!$AP$7:$AP$494&lt;&gt;Dropdown!$AM$11)*(INDIRECT($Q112,TRUE)=$O112),'1. Database - raw'!DE$7:DG$494)),""),"")</f>
        <v/>
      </c>
      <c r="EE112" s="101">
        <f t="shared" ca="1" si="235"/>
        <v>0.19567393598038121</v>
      </c>
      <c r="EF112" s="102">
        <f t="shared" ca="1" si="236"/>
        <v>0.21940473504746502</v>
      </c>
      <c r="EG112" s="102">
        <f t="shared" ca="1" si="237"/>
        <v>0.20719987470910828</v>
      </c>
      <c r="EH112" s="102">
        <f t="array" aca="1" ref="EH112" ca="1">IFERROR(AVERAGE(IF(('1. Database - raw'!DK$7:DM$494&gt;0)*('1. Database - raw'!$AD$7:$AD$494=$A112)*('1. Database - raw'!$AP$7:$AP$494&lt;&gt;Dropdown!$AM$11)*(INDIRECT($Q112,TRUE)=$O112),'1. Database - raw'!DK$7:DM$494)),"")</f>
        <v>0.21</v>
      </c>
      <c r="EI112" s="269">
        <f t="array" aca="1" ref="EI112" ca="1">IFERROR(_xlfn.STDEV.S(IF(('1. Database - raw'!DK$7:DM$494&gt;0)*('1. Database - raw'!$AD$7:$AD$494=$A112)*('1. Database - raw'!$AP$7:$AP$494&lt;&gt;Dropdown!$AM$11)*(INDIRECT($Q112,TRUE)=$O112),'1. Database - raw'!DK$7:DM$494)),"")</f>
        <v>3.4641016151377643E-2</v>
      </c>
      <c r="EJ112" s="15">
        <f t="array" aca="1" ref="EJ112" ca="1">IFERROR(IF(COUNT(IF(('1. Database - raw'!DK$7:DM$494&gt;0)*('1. Database - raw'!$AD$7:$AD$494=$A112)*('1. Database - raw'!$AP$7:$AP$494&lt;&gt;Dropdown!$AM$11)*(INDIRECT($Q112,TRUE)=$O112),'1. Database - raw'!DK$7:DM$494))&gt;0,COUNT(IF(('1. Database - raw'!DK$7:DM$494&gt;0)*('1. Database - raw'!$AD$7:$AD$494=$A112)*('1. Database - raw'!$AP$7:$AP$494&lt;&gt;Dropdown!$AM$11)*(INDIRECT($Q112,TRUE)=$O112),'1. Database - raw'!DK$7:DM$494)),""),"")</f>
        <v>4</v>
      </c>
      <c r="EK112" s="14" t="str">
        <f t="shared" ca="1" si="238"/>
        <v/>
      </c>
      <c r="EL112" s="19" t="str">
        <f t="shared" ca="1" si="239"/>
        <v/>
      </c>
      <c r="EM112" s="19" t="str">
        <f t="shared" ca="1" si="240"/>
        <v/>
      </c>
      <c r="EN112" s="19" t="str">
        <f t="array" aca="1" ref="EN112" ca="1">IFERROR(AVERAGE(IF(('1. Database - raw'!DQ$7:DS$494&gt;0)*('1. Database - raw'!$AD$7:$AD$494=$A112)*('1. Database - raw'!$AP$7:$AP$494&lt;&gt;Dropdown!$AM$11)*(INDIRECT($Q112,TRUE)=$O112),'1. Database - raw'!DQ$7:DS$494)),"")</f>
        <v/>
      </c>
      <c r="EO112" s="33" t="str">
        <f t="array" aca="1" ref="EO112" ca="1">IFERROR(_xlfn.STDEV.S(IF(('1. Database - raw'!DQ$7:DS$494&gt;0)*('1. Database - raw'!$AD$7:$AD$494=$A112)*('1. Database - raw'!$AP$7:$AP$494&lt;&gt;Dropdown!$AM$11)*(INDIRECT($Q112,TRUE)=$O112),'1. Database - raw'!DQ$7:DS$494)),"")</f>
        <v/>
      </c>
      <c r="EP112" s="15" t="str">
        <f t="array" aca="1" ref="EP112" ca="1">IFERROR(IF(COUNT(IF(('1. Database - raw'!DQ$7:DS$494&gt;0)*('1. Database - raw'!$AD$7:$AD$494=$A112)*('1. Database - raw'!$AP$7:$AP$494&lt;&gt;Dropdown!$AM$11)*(INDIRECT($Q112,TRUE)=$O112),'1. Database - raw'!DQ$7:DS$494))&gt;0,COUNT(IF(('1. Database - raw'!DQ$7:DS$494&gt;0)*('1. Database - raw'!$AD$7:$AD$494=$A112)*('1. Database - raw'!$AP$7:$AP$494&lt;&gt;Dropdown!$AM$11)*(INDIRECT($Q112,TRUE)=$O112),'1. Database - raw'!DQ$7:DS$494)),""),"")</f>
        <v/>
      </c>
      <c r="EQ112" s="14" t="str">
        <f t="shared" ca="1" si="241"/>
        <v/>
      </c>
      <c r="ER112" s="19" t="str">
        <f t="shared" ca="1" si="242"/>
        <v/>
      </c>
      <c r="ES112" s="19" t="str">
        <f t="shared" ca="1" si="243"/>
        <v/>
      </c>
      <c r="ET112" s="19" t="str">
        <f t="array" aca="1" ref="ET112" ca="1">IFERROR(AVERAGE(IF(('1. Database - raw'!DW$7:DY$494&gt;0)*('1. Database - raw'!$AD$7:$AD$494=$A112)*('1. Database - raw'!$AP$7:$AP$494&lt;&gt;Dropdown!$AM$11)*(INDIRECT($Q112,TRUE)=$O112),'1. Database - raw'!DW$7:DY$494)),"")</f>
        <v/>
      </c>
      <c r="EU112" s="33" t="str">
        <f t="array" aca="1" ref="EU112" ca="1">IFERROR(_xlfn.STDEV.S(IF(('1. Database - raw'!DW$7:DY$494&gt;0)*('1. Database - raw'!$AD$7:$AD$494=$A112)*('1. Database - raw'!$AP$7:$AP$494&lt;&gt;Dropdown!$AM$11)*(INDIRECT($Q112,TRUE)=$O112),'1. Database - raw'!DW$7:DY$494)),"")</f>
        <v/>
      </c>
      <c r="EV112" s="15" t="str">
        <f t="array" aca="1" ref="EV112" ca="1">IFERROR(IF(COUNT(IF(('1. Database - raw'!DW$7:DY$494&gt;0)*('1. Database - raw'!$AD$7:$AD$494=$A112)*('1. Database - raw'!$AP$7:$AP$494&lt;&gt;Dropdown!$AM$11)*(INDIRECT($Q112,TRUE)=$O112),'1. Database - raw'!DW$7:DY$494))&gt;0,COUNT(IF(('1. Database - raw'!DW$7:DY$494&gt;0)*('1. Database - raw'!$AD$7:$AD$494=$A112)*('1. Database - raw'!$AP$7:$AP$494&lt;&gt;Dropdown!$AM$11)*(INDIRECT($Q112,TRUE)=$O112),'1. Database - raw'!DW$7:DY$494)),""),"")</f>
        <v/>
      </c>
      <c r="EW112" s="14" t="str">
        <f t="shared" ca="1" si="244"/>
        <v/>
      </c>
      <c r="EX112" s="19" t="str">
        <f t="shared" ca="1" si="245"/>
        <v/>
      </c>
      <c r="EY112" s="19" t="str">
        <f t="shared" ca="1" si="246"/>
        <v/>
      </c>
      <c r="EZ112" s="19" t="str">
        <f t="array" aca="1" ref="EZ112" ca="1">IFERROR(AVERAGE(IF(('1. Database - raw'!EC$7:EE$494&gt;0)*('1. Database - raw'!$AD$7:$AD$494=$A112)*('1. Database - raw'!$AP$7:$AP$494&lt;&gt;Dropdown!$AM$11)*(INDIRECT($Q112,TRUE)=$O112),'1. Database - raw'!EC$7:EE$494)),"")</f>
        <v/>
      </c>
      <c r="FA112" s="33" t="str">
        <f t="array" aca="1" ref="FA112" ca="1">IFERROR(_xlfn.STDEV.S(IF(('1. Database - raw'!EC$7:EE$494&gt;0)*('1. Database - raw'!$AD$7:$AD$494=$A112)*('1. Database - raw'!$AP$7:$AP$494&lt;&gt;Dropdown!$AM$11)*(INDIRECT($Q112,TRUE)=$O112),'1. Database - raw'!EC$7:EE$494)),"")</f>
        <v/>
      </c>
      <c r="FB112" s="15" t="str">
        <f t="array" aca="1" ref="FB112" ca="1">IFERROR(IF(COUNT(IF(('1. Database - raw'!EC$7:EE$494&gt;0)*('1. Database - raw'!$AD$7:$AD$494=$A112)*('1. Database - raw'!$AP$7:$AP$494&lt;&gt;Dropdown!$AM$11)*(INDIRECT($Q112,TRUE)=$O112),'1. Database - raw'!EC$7:EE$494))&gt;0,COUNT(IF(('1. Database - raw'!EC$7:EE$494&gt;0)*('1. Database - raw'!$AD$7:$AD$494=$A112)*('1. Database - raw'!$AP$7:$AP$494&lt;&gt;Dropdown!$AM$11)*(INDIRECT($Q112,TRUE)=$O112),'1. Database - raw'!EC$7:EE$494)),""),"")</f>
        <v/>
      </c>
      <c r="FC112" s="14" t="str">
        <f t="shared" ca="1" si="247"/>
        <v/>
      </c>
      <c r="FD112" s="19" t="str">
        <f t="shared" ca="1" si="248"/>
        <v/>
      </c>
      <c r="FE112" s="19" t="str">
        <f t="shared" ca="1" si="249"/>
        <v/>
      </c>
      <c r="FF112" s="19" t="str">
        <f t="array" aca="1" ref="FF112" ca="1">IFERROR(AVERAGE(IF(('1. Database - raw'!EI$7:EK$494&gt;0)*('1. Database - raw'!$AD$7:$AD$494=$A112)*('1. Database - raw'!$AP$7:$AP$494&lt;&gt;Dropdown!$AM$11)*(INDIRECT($Q112,TRUE)=$O112),'1. Database - raw'!EI$7:EK$494)),"")</f>
        <v/>
      </c>
      <c r="FG112" s="33" t="str">
        <f t="array" aca="1" ref="FG112" ca="1">IFERROR(_xlfn.STDEV.S(IF(('1. Database - raw'!EI$7:EK$494&gt;0)*('1. Database - raw'!$AD$7:$AD$494=$A112)*('1. Database - raw'!$AP$7:$AP$494&lt;&gt;Dropdown!$AM$11)*(INDIRECT($Q112,TRUE)=$O112),'1. Database - raw'!EI$7:EK$494)),"")</f>
        <v/>
      </c>
      <c r="FH112" s="15" t="str">
        <f t="array" aca="1" ref="FH112" ca="1">IFERROR(IF(COUNT(IF(('1. Database - raw'!EI$7:EK$494&gt;0)*('1. Database - raw'!$AD$7:$AD$494=$A112)*('1. Database - raw'!$AP$7:$AP$494&lt;&gt;Dropdown!$AM$11)*(INDIRECT($Q112,TRUE)=$O112),'1. Database - raw'!EI$7:EK$494))&gt;0,COUNT(IF(('1. Database - raw'!EI$7:EK$494&gt;0)*('1. Database - raw'!$AD$7:$AD$494=$A112)*('1. Database - raw'!$AP$7:$AP$494&lt;&gt;Dropdown!$AM$11)*(INDIRECT($Q112,TRUE)=$O112),'1. Database - raw'!EI$7:EK$494)),""),"")</f>
        <v/>
      </c>
      <c r="FI112" s="14" t="str">
        <f t="shared" ca="1" si="250"/>
        <v/>
      </c>
      <c r="FJ112" s="19" t="str">
        <f t="shared" ca="1" si="251"/>
        <v/>
      </c>
      <c r="FK112" s="19" t="str">
        <f t="shared" ca="1" si="252"/>
        <v/>
      </c>
      <c r="FL112" s="19" t="str">
        <f t="array" aca="1" ref="FL112" ca="1">IFERROR(AVERAGE(IF(('1. Database - raw'!EO$7:EQ$494&gt;0)*('1. Database - raw'!$AD$7:$AD$494=$A112)*('1. Database - raw'!$AP$7:$AP$494&lt;&gt;Dropdown!$AM$11)*(INDIRECT($Q112,TRUE)=$O112),'1. Database - raw'!EO$7:EQ$494)),"")</f>
        <v/>
      </c>
      <c r="FM112" s="33" t="str">
        <f t="array" aca="1" ref="FM112" ca="1">IFERROR(_xlfn.STDEV.S(IF(('1. Database - raw'!EO$7:EQ$494&gt;0)*('1. Database - raw'!$AD$7:$AD$494=$A112)*('1. Database - raw'!$AP$7:$AP$494&lt;&gt;Dropdown!$AM$11)*(INDIRECT($Q112,TRUE)=$O112),'1. Database - raw'!EO$7:EQ$494)),"")</f>
        <v/>
      </c>
      <c r="FN112" s="15" t="str">
        <f t="array" aca="1" ref="FN112" ca="1">IFERROR(IF(COUNT(IF(('1. Database - raw'!EO$7:EQ$494&gt;0)*('1. Database - raw'!$AD$7:$AD$494=$A112)*('1. Database - raw'!$AP$7:$AP$494&lt;&gt;Dropdown!$AM$11)*(INDIRECT($Q112,TRUE)=$O112),'1. Database - raw'!EO$7:EQ$494))&gt;0,COUNT(IF(('1. Database - raw'!EO$7:EQ$494&gt;0)*('1. Database - raw'!$AD$7:$AD$494=$A112)*('1. Database - raw'!$AP$7:$AP$494&lt;&gt;Dropdown!$AM$11)*(INDIRECT($Q112,TRUE)=$O112),'1. Database - raw'!EO$7:EQ$494)),""),"")</f>
        <v/>
      </c>
      <c r="FO112" s="14" t="str">
        <f t="shared" ca="1" si="253"/>
        <v/>
      </c>
      <c r="FP112" s="19" t="str">
        <f t="shared" ca="1" si="254"/>
        <v/>
      </c>
      <c r="FQ112" s="19" t="str">
        <f t="shared" ca="1" si="255"/>
        <v/>
      </c>
      <c r="FR112" s="19" t="str">
        <f t="array" aca="1" ref="FR112" ca="1">IFERROR(AVERAGE(IF(('1. Database - raw'!EU$7:EW$494&gt;0)*('1. Database - raw'!$AD$7:$AD$494=$A112)*('1. Database - raw'!$AP$7:$AP$494&lt;&gt;Dropdown!$AM$11)*(INDIRECT($Q112,TRUE)=$O112),'1. Database - raw'!EU$7:EW$494)),"")</f>
        <v/>
      </c>
      <c r="FS112" s="33" t="str">
        <f t="array" aca="1" ref="FS112" ca="1">IFERROR(_xlfn.STDEV.S(IF(('1. Database - raw'!EU$7:EW$494&gt;0)*('1. Database - raw'!$AD$7:$AD$494=$A112)*('1. Database - raw'!$AP$7:$AP$494&lt;&gt;Dropdown!$AM$11)*(INDIRECT($Q112,TRUE)=$O112),'1. Database - raw'!EU$7:EW$494)),"")</f>
        <v/>
      </c>
      <c r="FT112" s="15" t="str">
        <f t="array" aca="1" ref="FT112" ca="1">IFERROR(IF(COUNT(IF(('1. Database - raw'!EU$7:EW$494&gt;0)*('1. Database - raw'!$AD$7:$AD$494=$A112)*('1. Database - raw'!$AP$7:$AP$494&lt;&gt;Dropdown!$AM$11)*(INDIRECT($Q112,TRUE)=$O112),'1. Database - raw'!EU$7:EW$494))&gt;0,COUNT(IF(('1. Database - raw'!EU$7:EW$494&gt;0)*('1. Database - raw'!$AD$7:$AD$494=$A112)*('1. Database - raw'!$AP$7:$AP$494&lt;&gt;Dropdown!$AM$11)*(INDIRECT($Q112,TRUE)=$O112),'1. Database - raw'!EU$7:EW$494)),""),"")</f>
        <v/>
      </c>
      <c r="FU112" s="14" t="str">
        <f t="shared" ca="1" si="256"/>
        <v/>
      </c>
      <c r="FV112" s="19" t="str">
        <f t="shared" ca="1" si="257"/>
        <v/>
      </c>
      <c r="FW112" s="19" t="str">
        <f t="shared" ca="1" si="258"/>
        <v/>
      </c>
      <c r="FX112" s="19" t="str">
        <f t="array" aca="1" ref="FX112" ca="1">IFERROR(AVERAGE(IF(('1. Database - raw'!FA$7:FC$494&gt;0)*('1. Database - raw'!$AD$7:$AD$494=$A112)*('1. Database - raw'!$AP$7:$AP$494&lt;&gt;Dropdown!$AM$11)*(INDIRECT($Q112,TRUE)=$O112),'1. Database - raw'!FA$7:FC$494)),"")</f>
        <v/>
      </c>
      <c r="FY112" s="33" t="str">
        <f t="array" aca="1" ref="FY112" ca="1">IFERROR(_xlfn.STDEV.S(IF(('1. Database - raw'!FA$7:FC$494&gt;0)*('1. Database - raw'!$AD$7:$AD$494=$A112)*('1. Database - raw'!$AP$7:$AP$494&lt;&gt;Dropdown!$AM$11)*(INDIRECT($Q112,TRUE)=$O112),'1. Database - raw'!FA$7:FC$494)),"")</f>
        <v/>
      </c>
      <c r="FZ112" s="15" t="str">
        <f t="array" aca="1" ref="FZ112" ca="1">IFERROR(IF(COUNT(IF(('1. Database - raw'!FA$7:FC$494&gt;0)*('1. Database - raw'!$AD$7:$AD$494=$A112)*('1. Database - raw'!$AP$7:$AP$494&lt;&gt;Dropdown!$AM$11)*(INDIRECT($Q112,TRUE)=$O112),'1. Database - raw'!FA$7:FC$494))&gt;0,COUNT(IF(('1. Database - raw'!FA$7:FC$494&gt;0)*('1. Database - raw'!$AD$7:$AD$494=$A112)*('1. Database - raw'!$AP$7:$AP$494&lt;&gt;Dropdown!$AM$11)*(INDIRECT($Q112,TRUE)=$O112),'1. Database - raw'!FA$7:FC$494)),""),"")</f>
        <v/>
      </c>
      <c r="GA112" s="14" t="str">
        <f t="shared" ca="1" si="259"/>
        <v/>
      </c>
      <c r="GB112" s="19" t="str">
        <f t="shared" ca="1" si="260"/>
        <v/>
      </c>
      <c r="GC112" s="19" t="str">
        <f t="shared" ca="1" si="261"/>
        <v/>
      </c>
      <c r="GD112" s="19" t="str">
        <f t="array" aca="1" ref="GD112" ca="1">IFERROR(AVERAGE(IF(('1. Database - raw'!FG$7:FI$494&gt;0)*('1. Database - raw'!$AD$7:$AD$494=$A112)*('1. Database - raw'!$AP$7:$AP$494&lt;&gt;Dropdown!$AM$11)*(INDIRECT($Q112,TRUE)=$O112),'1. Database - raw'!FG$7:FI$494)),"")</f>
        <v/>
      </c>
      <c r="GE112" s="33" t="str">
        <f t="array" aca="1" ref="GE112" ca="1">IFERROR(_xlfn.STDEV.S(IF(('1. Database - raw'!FG$7:FI$494&gt;0)*('1. Database - raw'!$AD$7:$AD$494=$A112)*('1. Database - raw'!$AP$7:$AP$494&lt;&gt;Dropdown!$AM$11)*(INDIRECT($Q112,TRUE)=$O112),'1. Database - raw'!FG$7:FI$494)),"")</f>
        <v/>
      </c>
      <c r="GF112" s="15" t="str">
        <f t="array" aca="1" ref="GF112" ca="1">IFERROR(IF(COUNT(IF(('1. Database - raw'!FG$7:FI$494&gt;0)*('1. Database - raw'!$AD$7:$AD$494=$A112)*('1. Database - raw'!$AP$7:$AP$494&lt;&gt;Dropdown!$AM$11)*(INDIRECT($Q112,TRUE)=$O112),'1. Database - raw'!FG$7:FI$494))&gt;0,COUNT(IF(('1. Database - raw'!FG$7:FI$494&gt;0)*('1. Database - raw'!$AD$7:$AD$494=$A112)*('1. Database - raw'!$AP$7:$AP$494&lt;&gt;Dropdown!$AM$11)*(INDIRECT($Q112,TRUE)=$O112),'1. Database - raw'!FG$7:FI$494)),""),"")</f>
        <v/>
      </c>
      <c r="GG112" s="14" t="str">
        <f t="shared" ca="1" si="262"/>
        <v/>
      </c>
      <c r="GH112" s="19" t="str">
        <f t="shared" ca="1" si="263"/>
        <v/>
      </c>
      <c r="GI112" s="19" t="str">
        <f t="shared" ca="1" si="264"/>
        <v/>
      </c>
      <c r="GJ112" s="19" t="str">
        <f t="array" aca="1" ref="GJ112" ca="1">IFERROR(AVERAGE(IF(('1. Database - raw'!FM$7:FO$494&gt;0)*('1. Database - raw'!$AD$7:$AD$494=$A112)*('1. Database - raw'!$AP$7:$AP$494&lt;&gt;Dropdown!$AM$11)*(INDIRECT($Q112,TRUE)=$O112),'1. Database - raw'!FM$7:FO$494)),"")</f>
        <v/>
      </c>
      <c r="GK112" s="33" t="str">
        <f t="array" aca="1" ref="GK112" ca="1">IFERROR(_xlfn.STDEV.S(IF(('1. Database - raw'!FM$7:FO$494&gt;0)*('1. Database - raw'!$AD$7:$AD$494=$A112)*('1. Database - raw'!$AP$7:$AP$494&lt;&gt;Dropdown!$AM$11)*(INDIRECT($Q112,TRUE)=$O112),'1. Database - raw'!FM$7:FO$494)),"")</f>
        <v/>
      </c>
      <c r="GL112" s="15" t="str">
        <f t="array" aca="1" ref="GL112" ca="1">IFERROR(IF(COUNT(IF(('1. Database - raw'!FM$7:FO$494&gt;0)*('1. Database - raw'!$AD$7:$AD$494=$A112)*('1. Database - raw'!$AP$7:$AP$494&lt;&gt;Dropdown!$AM$11)*(INDIRECT($Q112,TRUE)=$O112),'1. Database - raw'!FM$7:FO$494))&gt;0,COUNT(IF(('1. Database - raw'!FM$7:FO$494&gt;0)*('1. Database - raw'!$AD$7:$AD$494=$A112)*('1. Database - raw'!$AP$7:$AP$494&lt;&gt;Dropdown!$AM$11)*(INDIRECT($Q112,TRUE)=$O112),'1. Database - raw'!FM$7:FO$494)),""),"")</f>
        <v/>
      </c>
      <c r="GM112" s="14">
        <f t="shared" ca="1" si="265"/>
        <v>15.924570751462781</v>
      </c>
      <c r="GN112" s="19">
        <f t="shared" ca="1" si="266"/>
        <v>100.81889527444862</v>
      </c>
      <c r="GO112" s="19">
        <f t="shared" ca="1" si="267"/>
        <v>40.068661456084023</v>
      </c>
      <c r="GP112" s="19">
        <f t="array" aca="1" ref="GP112" ca="1">IFERROR(AVERAGE(IF(('1. Database - raw'!FS$7:FU$494&gt;0)*('1. Database - raw'!$AD$7:$AD$494=$A112)*('1. Database - raw'!$AP$7:$AP$494&lt;&gt;Dropdown!$AM$11)*(INDIRECT($Q112,TRUE)=$O112),'1. Database - raw'!FS$7:FU$494)),"")</f>
        <v>49.75</v>
      </c>
      <c r="GQ112" s="33">
        <f t="array" aca="1" ref="GQ112" ca="1">IFERROR(_xlfn.STDEV.S(IF(('1. Database - raw'!FS$7:FU$494&gt;0)*('1. Database - raw'!$AD$7:$AD$494=$A112)*('1. Database - raw'!$AP$7:$AP$494&lt;&gt;Dropdown!$AM$11)*(INDIRECT($Q112,TRUE)=$O112),'1. Database - raw'!FS$7:FU$494)),"")</f>
        <v>36.613331133163328</v>
      </c>
      <c r="GR112" s="15">
        <f t="array" aca="1" ref="GR112" ca="1">IFERROR(IF(COUNT(IF(('1. Database - raw'!FS$7:FU$494&gt;0)*('1. Database - raw'!$AD$7:$AD$494=$A112)*('1. Database - raw'!$AP$7:$AP$494&lt;&gt;Dropdown!$AM$11)*(INDIRECT($Q112,TRUE)=$O112),'1. Database - raw'!FS$7:FU$494))&gt;0,COUNT(IF(('1. Database - raw'!FS$7:FU$494&gt;0)*('1. Database - raw'!$AD$7:$AD$494=$A112)*('1. Database - raw'!$AP$7:$AP$494&lt;&gt;Dropdown!$AM$11)*(INDIRECT($Q112,TRUE)=$O112),'1. Database - raw'!FS$7:FU$494)),""),"")</f>
        <v>4</v>
      </c>
      <c r="GS112" s="14" t="str">
        <f t="shared" ca="1" si="268"/>
        <v/>
      </c>
      <c r="GT112" s="19" t="str">
        <f t="shared" ca="1" si="269"/>
        <v/>
      </c>
      <c r="GU112" s="19" t="str">
        <f t="shared" ca="1" si="270"/>
        <v/>
      </c>
      <c r="GV112" s="19" t="str">
        <f t="array" aca="1" ref="GV112" ca="1">IFERROR(AVERAGE(IF(('1. Database - raw'!FY$7:GA$494&gt;0)*('1. Database - raw'!$AD$7:$AD$494=$A112)*('1. Database - raw'!$AP$7:$AP$494&lt;&gt;Dropdown!$AM$11)*(INDIRECT($Q112,TRUE)=$O112),'1. Database - raw'!FY$7:GA$494)),"")</f>
        <v/>
      </c>
      <c r="GW112" s="33" t="str">
        <f t="array" aca="1" ref="GW112" ca="1">IFERROR(_xlfn.STDEV.S(IF(('1. Database - raw'!FY$7:GA$494&gt;0)*('1. Database - raw'!$AD$7:$AD$494=$A112)*('1. Database - raw'!$AP$7:$AP$494&lt;&gt;Dropdown!$AM$11)*(INDIRECT($Q112,TRUE)=$O112),'1. Database - raw'!FY$7:GA$494)),"")</f>
        <v/>
      </c>
      <c r="GX112" s="15" t="str">
        <f t="array" aca="1" ref="GX112" ca="1">IFERROR(IF(COUNT(IF(('1. Database - raw'!FY$7:GA$494&gt;0)*('1. Database - raw'!$AD$7:$AD$494=$A112)*('1. Database - raw'!$AP$7:$AP$494&lt;&gt;Dropdown!$AM$11)*(INDIRECT($Q112,TRUE)=$O112),'1. Database - raw'!FY$7:GA$494))&gt;0,COUNT(IF(('1. Database - raw'!FY$7:GA$494&gt;0)*('1. Database - raw'!$AD$7:$AD$494=$A112)*('1. Database - raw'!$AP$7:$AP$494&lt;&gt;Dropdown!$AM$11)*(INDIRECT($Q112,TRUE)=$O112),'1. Database - raw'!FY$7:GA$494)),""),"")</f>
        <v/>
      </c>
      <c r="GY112" s="14" t="str">
        <f t="shared" ca="1" si="271"/>
        <v/>
      </c>
      <c r="GZ112" s="19" t="str">
        <f t="shared" ca="1" si="272"/>
        <v/>
      </c>
      <c r="HA112" s="19" t="str">
        <f t="shared" ca="1" si="273"/>
        <v/>
      </c>
      <c r="HB112" s="19" t="str">
        <f t="array" aca="1" ref="HB112" ca="1">IFERROR(AVERAGE(IF(('1. Database - raw'!GE$7:GG$494&gt;0)*('1. Database - raw'!$AD$7:$AD$494=$A112)*('1. Database - raw'!$AP$7:$AP$494&lt;&gt;Dropdown!$AM$11)*(INDIRECT($Q112,TRUE)=$O112),'1. Database - raw'!GE$7:GG$494)),"")</f>
        <v/>
      </c>
      <c r="HC112" s="33" t="str">
        <f t="array" aca="1" ref="HC112" ca="1">IFERROR(_xlfn.STDEV.S(IF(('1. Database - raw'!GE$7:GG$494&gt;0)*('1. Database - raw'!$AD$7:$AD$494=$A112)*('1. Database - raw'!$AP$7:$AP$494&lt;&gt;Dropdown!$AM$11)*(INDIRECT($Q112,TRUE)=$O112),'1. Database - raw'!GE$7:GG$494)),"")</f>
        <v/>
      </c>
      <c r="HD112" s="15" t="str">
        <f t="array" aca="1" ref="HD112" ca="1">IFERROR(IF(COUNT(IF(('1. Database - raw'!GE$7:GG$494&gt;0)*('1. Database - raw'!$AD$7:$AD$494=$A112)*('1. Database - raw'!$AP$7:$AP$494&lt;&gt;Dropdown!$AM$11)*(INDIRECT($Q112,TRUE)=$O112),'1. Database - raw'!GE$7:GG$494))&gt;0,COUNT(IF(('1. Database - raw'!GE$7:GG$494&gt;0)*('1. Database - raw'!$AD$7:$AD$494=$A112)*('1. Database - raw'!$AP$7:$AP$494&lt;&gt;Dropdown!$AM$11)*(INDIRECT($Q112,TRUE)=$O112),'1. Database - raw'!GE$7:GG$494)),""),"")</f>
        <v/>
      </c>
      <c r="HE112" s="14" t="str">
        <f t="shared" ca="1" si="274"/>
        <v/>
      </c>
      <c r="HF112" s="19" t="str">
        <f t="shared" ca="1" si="275"/>
        <v/>
      </c>
      <c r="HG112" s="19" t="str">
        <f t="shared" ca="1" si="276"/>
        <v/>
      </c>
      <c r="HH112" s="19" t="str">
        <f t="array" aca="1" ref="HH112" ca="1">IFERROR(AVERAGE(IF(('1. Database - raw'!GK$7:GM$494&gt;0)*('1. Database - raw'!$AD$7:$AD$494=$A112)*('1. Database - raw'!$AP$7:$AP$494&lt;&gt;Dropdown!$AM$11)*(INDIRECT($Q112,TRUE)=$O112),'1. Database - raw'!GK$7:GM$494)),"")</f>
        <v/>
      </c>
      <c r="HI112" s="33" t="str">
        <f t="array" aca="1" ref="HI112" ca="1">IFERROR(_xlfn.STDEV.S(IF(('1. Database - raw'!GK$7:GM$494&gt;0)*('1. Database - raw'!$AD$7:$AD$494=$A112)*('1. Database - raw'!$AP$7:$AP$494&lt;&gt;Dropdown!$AM$11)*(INDIRECT($Q112,TRUE)=$O112),'1. Database - raw'!GK$7:GM$494)),"")</f>
        <v/>
      </c>
      <c r="HJ112" s="15" t="str">
        <f t="array" aca="1" ref="HJ112" ca="1">IFERROR(IF(COUNT(IF(('1. Database - raw'!GK$7:GM$494&gt;0)*('1. Database - raw'!$AD$7:$AD$494=$A112)*('1. Database - raw'!$AP$7:$AP$494&lt;&gt;Dropdown!$AM$11)*(INDIRECT($Q112,TRUE)=$O112),'1. Database - raw'!GK$7:GM$494))&gt;0,COUNT(IF(('1. Database - raw'!GK$7:GM$494&gt;0)*('1. Database - raw'!$AD$7:$AD$494=$A112)*('1. Database - raw'!$AP$7:$AP$494&lt;&gt;Dropdown!$AM$11)*(INDIRECT($Q112,TRUE)=$O112),'1. Database - raw'!GK$7:GM$494)),""),"")</f>
        <v/>
      </c>
      <c r="HK112" s="14" t="str">
        <f t="shared" ca="1" si="277"/>
        <v/>
      </c>
      <c r="HL112" s="19" t="str">
        <f t="shared" ca="1" si="278"/>
        <v/>
      </c>
      <c r="HM112" s="19" t="str">
        <f t="shared" ca="1" si="279"/>
        <v/>
      </c>
      <c r="HN112" s="19" t="str">
        <f t="array" aca="1" ref="HN112" ca="1">IFERROR(AVERAGE(IF(('1. Database - raw'!GQ$7:GS$494&gt;0)*('1. Database - raw'!$AD$7:$AD$494=$A112)*('1. Database - raw'!$AP$7:$AP$494&lt;&gt;Dropdown!$AM$11)*(INDIRECT($Q112,TRUE)=$O112),'1. Database - raw'!GQ$7:GS$494)),"")</f>
        <v/>
      </c>
      <c r="HO112" s="33" t="str">
        <f t="array" aca="1" ref="HO112" ca="1">IFERROR(_xlfn.STDEV.S(IF(('1. Database - raw'!GQ$7:GS$494&gt;0)*('1. Database - raw'!$AD$7:$AD$494=$A112)*('1. Database - raw'!$AP$7:$AP$494&lt;&gt;Dropdown!$AM$11)*(INDIRECT($Q112,TRUE)=$O112),'1. Database - raw'!GQ$7:GS$494)),"")</f>
        <v/>
      </c>
      <c r="HP112" s="15" t="str">
        <f t="array" aca="1" ref="HP112" ca="1">IFERROR(IF(COUNT(IF(('1. Database - raw'!GQ$7:GS$494&gt;0)*('1. Database - raw'!$AD$7:$AD$494=$A112)*('1. Database - raw'!$AP$7:$AP$494&lt;&gt;Dropdown!$AM$11)*(INDIRECT($Q112,TRUE)=$O112),'1. Database - raw'!GQ$7:GS$494))&gt;0,COUNT(IF(('1. Database - raw'!GQ$7:GS$494&gt;0)*('1. Database - raw'!$AD$7:$AD$494=$A112)*('1. Database - raw'!$AP$7:$AP$494&lt;&gt;Dropdown!$AM$11)*(INDIRECT($Q112,TRUE)=$O112),'1. Database - raw'!GQ$7:GS$494)),""),"")</f>
        <v/>
      </c>
      <c r="HQ112" s="14" t="str">
        <f t="shared" ca="1" si="280"/>
        <v/>
      </c>
      <c r="HR112" s="19" t="str">
        <f t="shared" ca="1" si="281"/>
        <v/>
      </c>
      <c r="HS112" s="19" t="str">
        <f t="shared" ca="1" si="282"/>
        <v/>
      </c>
      <c r="HT112" s="19" t="str">
        <f t="array" aca="1" ref="HT112" ca="1">IFERROR(AVERAGE(IF(('1. Database - raw'!GW$7:GY$494&gt;0)*('1. Database - raw'!$AD$7:$AD$494=$A112)*('1. Database - raw'!$AP$7:$AP$494&lt;&gt;Dropdown!$AM$11)*(INDIRECT($Q112,TRUE)=$O112),'1. Database - raw'!GW$7:GY$494)),"")</f>
        <v/>
      </c>
      <c r="HU112" s="33" t="str">
        <f t="array" aca="1" ref="HU112" ca="1">IFERROR(_xlfn.STDEV.S(IF(('1. Database - raw'!GW$7:GY$494&gt;0)*('1. Database - raw'!$AD$7:$AD$494=$A112)*('1. Database - raw'!$AP$7:$AP$494&lt;&gt;Dropdown!$AM$11)*(INDIRECT($Q112,TRUE)=$O112),'1. Database - raw'!GW$7:GY$494)),"")</f>
        <v/>
      </c>
      <c r="HV112" s="15" t="str">
        <f t="array" aca="1" ref="HV112" ca="1">IFERROR(IF(COUNT(IF(('1. Database - raw'!GW$7:GY$494&gt;0)*('1. Database - raw'!$AD$7:$AD$494=$A112)*('1. Database - raw'!$AP$7:$AP$494&lt;&gt;Dropdown!$AM$11)*(INDIRECT($Q112,TRUE)=$O112),'1. Database - raw'!GW$7:GY$494))&gt;0,COUNT(IF(('1. Database - raw'!GW$7:GY$494&gt;0)*('1. Database - raw'!$AD$7:$AD$494=$A112)*('1. Database - raw'!$AP$7:$AP$494&lt;&gt;Dropdown!$AM$11)*(INDIRECT($Q112,TRUE)=$O112),'1. Database - raw'!GW$7:GY$494)),""),"")</f>
        <v/>
      </c>
      <c r="HW112" s="14" t="str">
        <f t="shared" ca="1" si="283"/>
        <v/>
      </c>
      <c r="HX112" s="19" t="str">
        <f t="shared" ca="1" si="284"/>
        <v/>
      </c>
      <c r="HY112" s="19" t="str">
        <f t="shared" ca="1" si="285"/>
        <v/>
      </c>
      <c r="HZ112" s="19" t="str">
        <f t="array" aca="1" ref="HZ112" ca="1">IFERROR(AVERAGE(IF(('1. Database - raw'!HC$7:HE$494&gt;0)*('1. Database - raw'!$AD$7:$AD$494=$A112)*('1. Database - raw'!$AP$7:$AP$494&lt;&gt;Dropdown!$AM$11)*(INDIRECT($Q112,TRUE)=$O112),'1. Database - raw'!HC$7:HE$494)),"")</f>
        <v/>
      </c>
      <c r="IA112" s="33" t="str">
        <f t="array" aca="1" ref="IA112" ca="1">IFERROR(_xlfn.STDEV.S(IF(('1. Database - raw'!HC$7:HE$494&gt;0)*('1. Database - raw'!$AD$7:$AD$494=$A112)*('1. Database - raw'!$AP$7:$AP$494&lt;&gt;Dropdown!$AM$11)*(INDIRECT($Q112,TRUE)=$O112),'1. Database - raw'!HC$7:HE$494)),"")</f>
        <v/>
      </c>
      <c r="IB112" s="15" t="str">
        <f t="array" aca="1" ref="IB112" ca="1">IFERROR(IF(COUNT(IF(('1. Database - raw'!HC$7:HE$494&gt;0)*('1. Database - raw'!$AD$7:$AD$494=$A112)*('1. Database - raw'!$AP$7:$AP$494&lt;&gt;Dropdown!$AM$11)*(INDIRECT($Q112,TRUE)=$O112),'1. Database - raw'!HC$7:HE$494))&gt;0,COUNT(IF(('1. Database - raw'!HC$7:HE$494&gt;0)*('1. Database - raw'!$AD$7:$AD$494=$A112)*('1. Database - raw'!$AP$7:$AP$494&lt;&gt;Dropdown!$AM$11)*(INDIRECT($Q112,TRUE)=$O112),'1. Database - raw'!HC$7:HE$494)),""),"")</f>
        <v/>
      </c>
      <c r="IC112" s="14" t="str">
        <f t="shared" ca="1" si="286"/>
        <v/>
      </c>
      <c r="ID112" s="19" t="str">
        <f t="shared" ca="1" si="287"/>
        <v/>
      </c>
      <c r="IE112" s="19" t="str">
        <f t="shared" ca="1" si="288"/>
        <v/>
      </c>
      <c r="IF112" s="19" t="str">
        <f t="array" aca="1" ref="IF112" ca="1">IFERROR(AVERAGE(IF(('1. Database - raw'!HI$7:HK$494&gt;0)*('1. Database - raw'!$AD$7:$AD$494=$A112)*('1. Database - raw'!$AP$7:$AP$494&lt;&gt;Dropdown!$AM$11)*(INDIRECT($Q112,TRUE)=$O112),'1. Database - raw'!HI$7:HK$494)),"")</f>
        <v/>
      </c>
      <c r="IG112" s="33" t="str">
        <f t="array" aca="1" ref="IG112" ca="1">IFERROR(_xlfn.STDEV.S(IF(('1. Database - raw'!HI$7:HK$494&gt;0)*('1. Database - raw'!$AD$7:$AD$494=$A112)*('1. Database - raw'!$AP$7:$AP$494&lt;&gt;Dropdown!$AM$11)*(INDIRECT($Q112,TRUE)=$O112),'1. Database - raw'!HI$7:HK$494)),"")</f>
        <v/>
      </c>
      <c r="IH112" s="15" t="str">
        <f t="array" aca="1" ref="IH112" ca="1">IFERROR(IF(COUNT(IF(('1. Database - raw'!HI$7:HK$494&gt;0)*('1. Database - raw'!$AD$7:$AD$494=$A112)*('1. Database - raw'!$AP$7:$AP$494&lt;&gt;Dropdown!$AM$11)*(INDIRECT($Q112,TRUE)=$O112),'1. Database - raw'!HI$7:HK$494))&gt;0,COUNT(IF(('1. Database - raw'!HI$7:HK$494&gt;0)*('1. Database - raw'!$AD$7:$AD$494=$A112)*('1. Database - raw'!$AP$7:$AP$494&lt;&gt;Dropdown!$AM$11)*(INDIRECT($Q112,TRUE)=$O112),'1. Database - raw'!HI$7:HK$494)),""),"")</f>
        <v/>
      </c>
      <c r="II112" s="14" t="str">
        <f t="shared" ca="1" si="289"/>
        <v/>
      </c>
      <c r="IJ112" s="19" t="str">
        <f t="shared" ca="1" si="290"/>
        <v/>
      </c>
      <c r="IK112" s="19" t="str">
        <f t="shared" ca="1" si="291"/>
        <v/>
      </c>
      <c r="IL112" s="19" t="str">
        <f t="array" aca="1" ref="IL112" ca="1">IFERROR(AVERAGE(IF(('1. Database - raw'!HO$7:HQ$494&gt;0)*('1. Database - raw'!$AD$7:$AD$494=$A112)*('1. Database - raw'!$AP$7:$AP$494&lt;&gt;Dropdown!$AM$11)*(INDIRECT($Q112,TRUE)=$O112),'1. Database - raw'!HO$7:HQ$494)),"")</f>
        <v/>
      </c>
      <c r="IM112" s="33" t="str">
        <f t="array" aca="1" ref="IM112" ca="1">IFERROR(_xlfn.STDEV.S(IF(('1. Database - raw'!HO$7:HQ$494&gt;0)*('1. Database - raw'!$AD$7:$AD$494=$A112)*('1. Database - raw'!$AP$7:$AP$494&lt;&gt;Dropdown!$AM$11)*(INDIRECT($Q112,TRUE)=$O112),'1. Database - raw'!HO$7:HQ$494)),"")</f>
        <v/>
      </c>
      <c r="IN112" s="15" t="str">
        <f t="array" aca="1" ref="IN112" ca="1">IFERROR(IF(COUNT(IF(('1. Database - raw'!HO$7:HQ$494&gt;0)*('1. Database - raw'!$AD$7:$AD$494=$A112)*('1. Database - raw'!$AP$7:$AP$494&lt;&gt;Dropdown!$AM$11)*(INDIRECT($Q112,TRUE)=$O112),'1. Database - raw'!HO$7:HQ$494))&gt;0,COUNT(IF(('1. Database - raw'!HO$7:HQ$494&gt;0)*('1. Database - raw'!$AD$7:$AD$494=$A112)*('1. Database - raw'!$AP$7:$AP$494&lt;&gt;Dropdown!$AM$11)*(INDIRECT($Q112,TRUE)=$O112),'1. Database - raw'!HO$7:HQ$494)),""),"")</f>
        <v/>
      </c>
      <c r="IO112" s="14" t="str">
        <f t="shared" ca="1" si="292"/>
        <v/>
      </c>
      <c r="IP112" s="19" t="str">
        <f t="shared" ca="1" si="293"/>
        <v/>
      </c>
      <c r="IQ112" s="19" t="str">
        <f t="shared" ca="1" si="294"/>
        <v/>
      </c>
      <c r="IR112" s="19" t="str">
        <f t="array" aca="1" ref="IR112" ca="1">IFERROR(AVERAGE(IF(('1. Database - raw'!HU$7:HW$494&gt;0)*('1. Database - raw'!$AD$7:$AD$494=$A112)*('1. Database - raw'!$AP$7:$AP$494&lt;&gt;Dropdown!$AM$11)*(INDIRECT($Q112,TRUE)=$O112),'1. Database - raw'!HU$7:HW$494)),"")</f>
        <v/>
      </c>
      <c r="IS112" s="33" t="str">
        <f t="array" aca="1" ref="IS112" ca="1">IFERROR(_xlfn.STDEV.S(IF(('1. Database - raw'!HU$7:HW$494&gt;0)*('1. Database - raw'!$AD$7:$AD$494=$A112)*('1. Database - raw'!$AP$7:$AP$494&lt;&gt;Dropdown!$AM$11)*(INDIRECT($Q112,TRUE)=$O112),'1. Database - raw'!HU$7:HW$494)),"")</f>
        <v/>
      </c>
      <c r="IT112" s="15" t="str">
        <f t="array" aca="1" ref="IT112" ca="1">IFERROR(IF(COUNT(IF(('1. Database - raw'!HU$7:HW$494&gt;0)*('1. Database - raw'!$AD$7:$AD$494=$A112)*('1. Database - raw'!$AP$7:$AP$494&lt;&gt;Dropdown!$AM$11)*(INDIRECT($Q112,TRUE)=$O112),'1. Database - raw'!HU$7:HW$494))&gt;0,COUNT(IF(('1. Database - raw'!HU$7:HW$494&gt;0)*('1. Database - raw'!$AD$7:$AD$494=$A112)*('1. Database - raw'!$AP$7:$AP$494&lt;&gt;Dropdown!$AM$11)*(INDIRECT($Q112,TRUE)=$O112),'1. Database - raw'!HU$7:HW$494)),""),"")</f>
        <v/>
      </c>
      <c r="IU112" s="14" t="str">
        <f t="shared" ca="1" si="295"/>
        <v/>
      </c>
      <c r="IV112" s="19" t="str">
        <f t="shared" ca="1" si="296"/>
        <v/>
      </c>
      <c r="IW112" s="19" t="str">
        <f t="shared" ca="1" si="297"/>
        <v/>
      </c>
      <c r="IX112" s="19" t="str">
        <f t="array" aca="1" ref="IX112" ca="1">IFERROR(AVERAGE(IF(('1. Database - raw'!IA$7:IC$494&gt;0)*('1. Database - raw'!$AD$7:$AD$494=$A112)*('1. Database - raw'!$AP$7:$AP$494&lt;&gt;Dropdown!$AM$11)*(INDIRECT($Q112,TRUE)=$O112),'1. Database - raw'!IA$7:IC$494)),"")</f>
        <v/>
      </c>
      <c r="IY112" s="33" t="str">
        <f t="array" aca="1" ref="IY112" ca="1">IFERROR(_xlfn.STDEV.S(IF(('1. Database - raw'!IA$7:IC$494&gt;0)*('1. Database - raw'!$AD$7:$AD$494=$A112)*('1. Database - raw'!$AP$7:$AP$494&lt;&gt;Dropdown!$AM$11)*(INDIRECT($Q112,TRUE)=$O112),'1. Database - raw'!IA$7:IC$494)),"")</f>
        <v/>
      </c>
      <c r="IZ112" s="15" t="str">
        <f t="array" aca="1" ref="IZ112" ca="1">IFERROR(IF(COUNT(IF(('1. Database - raw'!IA$7:IC$494&gt;0)*('1. Database - raw'!$AD$7:$AD$494=$A112)*('1. Database - raw'!$AP$7:$AP$494&lt;&gt;Dropdown!$AM$11)*(INDIRECT($Q112,TRUE)=$O112),'1. Database - raw'!IA$7:IC$494))&gt;0,COUNT(IF(('1. Database - raw'!IA$7:IC$494&gt;0)*('1. Database - raw'!$AD$7:$AD$494=$A112)*('1. Database - raw'!$AP$7:$AP$494&lt;&gt;Dropdown!$AM$11)*(INDIRECT($Q112,TRUE)=$O112),'1. Database - raw'!IA$7:IC$494)),""),"")</f>
        <v/>
      </c>
      <c r="JA112" s="14" t="str">
        <f t="shared" ca="1" si="298"/>
        <v/>
      </c>
      <c r="JB112" s="19" t="str">
        <f t="shared" ca="1" si="299"/>
        <v/>
      </c>
      <c r="JC112" s="19" t="str">
        <f t="shared" ca="1" si="300"/>
        <v/>
      </c>
      <c r="JD112" s="19" t="str">
        <f t="array" aca="1" ref="JD112" ca="1">IFERROR(AVERAGE(IF(('1. Database - raw'!IG$7:II$494&gt;0)*('1. Database - raw'!$AD$7:$AD$494=$A112)*('1. Database - raw'!$AP$7:$AP$494&lt;&gt;Dropdown!$AM$11)*(INDIRECT($Q112,TRUE)=$O112),'1. Database - raw'!IG$7:II$494)),"")</f>
        <v/>
      </c>
      <c r="JE112" s="33" t="str">
        <f t="array" aca="1" ref="JE112" ca="1">IFERROR(_xlfn.STDEV.S(IF(('1. Database - raw'!IG$7:II$494&gt;0)*('1. Database - raw'!$AD$7:$AD$494=$A112)*('1. Database - raw'!$AP$7:$AP$494&lt;&gt;Dropdown!$AM$11)*(INDIRECT($Q112,TRUE)=$O112),'1. Database - raw'!IG$7:II$494)),"")</f>
        <v/>
      </c>
      <c r="JF112" s="15" t="str">
        <f t="array" aca="1" ref="JF112" ca="1">IFERROR(IF(COUNT(IF(('1. Database - raw'!IG$7:II$494&gt;0)*('1. Database - raw'!$AD$7:$AD$494=$A112)*('1. Database - raw'!$AP$7:$AP$494&lt;&gt;Dropdown!$AM$11)*(INDIRECT($Q112,TRUE)=$O112),'1. Database - raw'!IG$7:II$494))&gt;0,COUNT(IF(('1. Database - raw'!IG$7:II$494&gt;0)*('1. Database - raw'!$AD$7:$AD$494=$A112)*('1. Database - raw'!$AP$7:$AP$494&lt;&gt;Dropdown!$AM$11)*(INDIRECT($Q112,TRUE)=$O112),'1. Database - raw'!IG$7:II$494)),""),"")</f>
        <v/>
      </c>
      <c r="JG112" s="145">
        <f t="shared" ca="1" si="301"/>
        <v>1.2332872645517345</v>
      </c>
      <c r="JH112" s="146">
        <f t="shared" ca="1" si="302"/>
        <v>10.680922497749817</v>
      </c>
      <c r="JI112" s="146">
        <f t="shared" ca="1" si="303"/>
        <v>3.6294139595999457</v>
      </c>
      <c r="JJ112" s="146">
        <f t="array" aca="1" ref="JJ112" ca="1">IFERROR(AVERAGE(IF(('1. Database - raw'!IM$7:IO$494&gt;0)*('1. Database - raw'!$AD$7:$AD$494=$A112)*('1. Database - raw'!$AP$7:$AP$494&lt;&gt;Dropdown!$AM$11)*(INDIRECT($Q112,TRUE)=$O112),'1. Database - raw'!IM$7:IO$494)),"")</f>
        <v>4.6749999999999998</v>
      </c>
      <c r="JK112" s="277">
        <f t="array" aca="1" ref="JK112" ca="1">IFERROR(_xlfn.STDEV.S(IF(('1. Database - raw'!IM$7:IO$494&gt;0)*('1. Database - raw'!$AD$7:$AD$494=$A112)*('1. Database - raw'!$AP$7:$AP$494&lt;&gt;Dropdown!$AM$11)*(INDIRECT($Q112,TRUE)=$O112),'1. Database - raw'!IM$7:IO$494)),"")</f>
        <v>3.79559174130552</v>
      </c>
      <c r="JL112" s="15">
        <f t="array" aca="1" ref="JL112" ca="1">IFERROR(IF(COUNT(IF(('1. Database - raw'!IM$7:IO$494&gt;0)*('1. Database - raw'!$AD$7:$AD$494=$A112)*('1. Database - raw'!$AP$7:$AP$494&lt;&gt;Dropdown!$AM$11)*(INDIRECT($Q112,TRUE)=$O112),'1. Database - raw'!IM$7:IO$494))&gt;0,COUNT(IF(('1. Database - raw'!IM$7:IO$494&gt;0)*('1. Database - raw'!$AD$7:$AD$494=$A112)*('1. Database - raw'!$AP$7:$AP$494&lt;&gt;Dropdown!$AM$11)*(INDIRECT($Q112,TRUE)=$O112),'1. Database - raw'!IM$7:IO$494)),""),"")</f>
        <v>4</v>
      </c>
      <c r="JM112" s="145" t="str">
        <f t="shared" ca="1" si="304"/>
        <v/>
      </c>
      <c r="JN112" s="146" t="str">
        <f t="shared" ca="1" si="305"/>
        <v/>
      </c>
      <c r="JO112" s="146" t="str">
        <f t="shared" ca="1" si="306"/>
        <v/>
      </c>
      <c r="JP112" s="146" t="str">
        <f t="array" aca="1" ref="JP112" ca="1">IFERROR(AVERAGE(IF(('1. Database - raw'!IS$7:IU$494&gt;0)*('1. Database - raw'!$AD$7:$AD$494=$A112)*('1. Database - raw'!$AP$7:$AP$494&lt;&gt;Dropdown!$AM$11)*(INDIRECT($Q112,TRUE)=$O112),'1. Database - raw'!IS$7:IU$494)),"")</f>
        <v/>
      </c>
      <c r="JQ112" s="277" t="str">
        <f t="array" aca="1" ref="JQ112" ca="1">IFERROR(_xlfn.STDEV.S(IF(('1. Database - raw'!IS$7:IU$494&gt;0)*('1. Database - raw'!$AD$7:$AD$494=$A112)*('1. Database - raw'!$AP$7:$AP$494&lt;&gt;Dropdown!$AM$11)*(INDIRECT($Q112,TRUE)=$O112),'1. Database - raw'!IS$7:IU$494)),"")</f>
        <v/>
      </c>
      <c r="JR112" s="15" t="str">
        <f t="array" aca="1" ref="JR112" ca="1">IFERROR(IF(COUNT(IF(('1. Database - raw'!IS$7:IU$494&gt;0)*('1. Database - raw'!$AD$7:$AD$494=$A112)*('1. Database - raw'!$AP$7:$AP$494&lt;&gt;Dropdown!$AM$11)*(INDIRECT($Q112,TRUE)=$O112),'1. Database - raw'!IS$7:IU$494))&gt;0,COUNT(IF(('1. Database - raw'!IS$7:IU$494&gt;0)*('1. Database - raw'!$AD$7:$AD$494=$A112)*('1. Database - raw'!$AP$7:$AP$494&lt;&gt;Dropdown!$AM$11)*(INDIRECT($Q112,TRUE)=$O112),'1. Database - raw'!IS$7:IU$494)),""),"")</f>
        <v/>
      </c>
      <c r="JS112" s="145" t="str">
        <f t="shared" ca="1" si="307"/>
        <v/>
      </c>
      <c r="JT112" s="146" t="str">
        <f t="shared" ca="1" si="308"/>
        <v/>
      </c>
      <c r="JU112" s="146" t="str">
        <f t="shared" ca="1" si="309"/>
        <v/>
      </c>
      <c r="JV112" s="146" t="str">
        <f t="array" aca="1" ref="JV112" ca="1">IFERROR(AVERAGE(IF(('1. Database - raw'!IY$7:JA$494&gt;0)*('1. Database - raw'!$AD$7:$AD$494=$A112)*('1. Database - raw'!$AP$7:$AP$494&lt;&gt;Dropdown!$AM$11)*(INDIRECT($Q112,TRUE)=$O112),'1. Database - raw'!IY$7:JA$494)),"")</f>
        <v/>
      </c>
      <c r="JW112" s="277" t="str">
        <f t="array" aca="1" ref="JW112" ca="1">IFERROR(_xlfn.STDEV.S(IF(('1. Database - raw'!IY$7:JA$494&gt;0)*('1. Database - raw'!$AD$7:$AD$494=$A112)*('1. Database - raw'!$AP$7:$AP$494&lt;&gt;Dropdown!$AM$11)*(INDIRECT($Q112,TRUE)=$O112),'1. Database - raw'!IY$7:JA$494)),"")</f>
        <v/>
      </c>
      <c r="JX112" s="15" t="str">
        <f t="array" aca="1" ref="JX112" ca="1">IFERROR(IF(COUNT(IF(('1. Database - raw'!IY$7:JA$494&gt;0)*('1. Database - raw'!$AD$7:$AD$494=$A112)*('1. Database - raw'!$AP$7:$AP$494&lt;&gt;Dropdown!$AM$11)*(INDIRECT($Q112,TRUE)=$O112),'1. Database - raw'!IY$7:JA$494))&gt;0,COUNT(IF(('1. Database - raw'!IY$7:JA$494&gt;0)*('1. Database - raw'!$AD$7:$AD$494=$A112)*('1. Database - raw'!$AP$7:$AP$494&lt;&gt;Dropdown!$AM$11)*(INDIRECT($Q112,TRUE)=$O112),'1. Database - raw'!IY$7:JA$494)),""),"")</f>
        <v/>
      </c>
      <c r="JY112" s="145" t="str">
        <f t="shared" ca="1" si="310"/>
        <v/>
      </c>
      <c r="JZ112" s="146" t="str">
        <f t="shared" ca="1" si="311"/>
        <v/>
      </c>
      <c r="KA112" s="146" t="str">
        <f t="shared" ca="1" si="312"/>
        <v/>
      </c>
      <c r="KB112" s="146" t="str">
        <f t="array" aca="1" ref="KB112" ca="1">IFERROR(AVERAGE(IF(('1. Database - raw'!JE$7:JG$494&gt;0)*('1. Database - raw'!$AD$7:$AD$494=$A112)*('1. Database - raw'!$AP$7:$AP$494&lt;&gt;Dropdown!$AM$11)*(INDIRECT($Q112,TRUE)=$O112),'1. Database - raw'!JE$7:JG$494)),"")</f>
        <v/>
      </c>
      <c r="KC112" s="277" t="str">
        <f t="array" aca="1" ref="KC112" ca="1">IFERROR(_xlfn.STDEV.S(IF(('1. Database - raw'!JE$7:JG$494&gt;0)*('1. Database - raw'!$AD$7:$AD$494=$A112)*('1. Database - raw'!$AP$7:$AP$494&lt;&gt;Dropdown!$AM$11)*(INDIRECT($Q112,TRUE)=$O112),'1. Database - raw'!JE$7:JG$494)),"")</f>
        <v/>
      </c>
      <c r="KD112" s="15" t="str">
        <f t="array" aca="1" ref="KD112" ca="1">IFERROR(IF(COUNT(IF(('1. Database - raw'!JE$7:JG$494&gt;0)*('1. Database - raw'!$AD$7:$AD$494=$A112)*('1. Database - raw'!$AP$7:$AP$494&lt;&gt;Dropdown!$AM$11)*(INDIRECT($Q112,TRUE)=$O112),'1. Database - raw'!JE$7:JG$494))&gt;0,COUNT(IF(('1. Database - raw'!JE$7:JG$494&gt;0)*('1. Database - raw'!$AD$7:$AD$494=$A112)*('1. Database - raw'!$AP$7:$AP$494&lt;&gt;Dropdown!$AM$11)*(INDIRECT($Q112,TRUE)=$O112),'1. Database - raw'!JE$7:JG$494)),""),"")</f>
        <v/>
      </c>
      <c r="KE112" s="145" t="str">
        <f t="shared" ca="1" si="313"/>
        <v/>
      </c>
      <c r="KF112" s="146" t="str">
        <f t="shared" ca="1" si="314"/>
        <v/>
      </c>
      <c r="KG112" s="146" t="str">
        <f t="shared" ca="1" si="315"/>
        <v/>
      </c>
      <c r="KH112" s="146" t="str">
        <f t="array" aca="1" ref="KH112" ca="1">IFERROR(AVERAGE(IF(('1. Database - raw'!JK$7:JM$494&gt;0)*('1. Database - raw'!$AD$7:$AD$494=$A112)*('1. Database - raw'!$AP$7:$AP$494&lt;&gt;Dropdown!$AM$11)*(INDIRECT($Q112,TRUE)=$O112),'1. Database - raw'!JK$7:JM$494)),"")</f>
        <v/>
      </c>
      <c r="KI112" s="277" t="str">
        <f t="array" aca="1" ref="KI112" ca="1">IFERROR(_xlfn.STDEV.S(IF(('1. Database - raw'!JK$7:JM$494&gt;0)*('1. Database - raw'!$AD$7:$AD$494=$A112)*('1. Database - raw'!$AP$7:$AP$494&lt;&gt;Dropdown!$AM$11)*(INDIRECT($Q112,TRUE)=$O112),'1. Database - raw'!JK$7:JM$494)),"")</f>
        <v/>
      </c>
      <c r="KJ112" s="15" t="str">
        <f t="array" aca="1" ref="KJ112" ca="1">IFERROR(IF(COUNT(IF(('1. Database - raw'!JK$7:JM$494&gt;0)*('1. Database - raw'!$AD$7:$AD$494=$A112)*('1. Database - raw'!$AP$7:$AP$494&lt;&gt;Dropdown!$AM$11)*(INDIRECT($Q112,TRUE)=$O112),'1. Database - raw'!JK$7:JM$494))&gt;0,COUNT(IF(('1. Database - raw'!JK$7:JM$494&gt;0)*('1. Database - raw'!$AD$7:$AD$494=$A112)*('1. Database - raw'!$AP$7:$AP$494&lt;&gt;Dropdown!$AM$11)*(INDIRECT($Q112,TRUE)=$O112),'1. Database - raw'!JK$7:JM$494)),""),"")</f>
        <v/>
      </c>
      <c r="KK112" s="145" t="str">
        <f t="shared" ca="1" si="316"/>
        <v/>
      </c>
      <c r="KL112" s="146" t="str">
        <f t="shared" ca="1" si="317"/>
        <v/>
      </c>
      <c r="KM112" s="146" t="str">
        <f t="shared" ca="1" si="318"/>
        <v/>
      </c>
      <c r="KN112" s="146" t="str">
        <f t="array" aca="1" ref="KN112" ca="1">IFERROR(AVERAGE(IF(('1. Database - raw'!JQ$7:JS$494&gt;0)*('1. Database - raw'!$AD$7:$AD$494=$A112)*('1. Database - raw'!$AP$7:$AP$494&lt;&gt;Dropdown!$AM$11)*(INDIRECT($Q112,TRUE)=$O112),'1. Database - raw'!JQ$7:JS$494)),"")</f>
        <v/>
      </c>
      <c r="KO112" s="277" t="str">
        <f t="array" aca="1" ref="KO112" ca="1">IFERROR(_xlfn.STDEV.S(IF(('1. Database - raw'!JQ$7:JS$494&gt;0)*('1. Database - raw'!$AD$7:$AD$494=$A112)*('1. Database - raw'!$AP$7:$AP$494&lt;&gt;Dropdown!$AM$11)*(INDIRECT($Q112,TRUE)=$O112),'1. Database - raw'!JQ$7:JS$494)),"")</f>
        <v/>
      </c>
      <c r="KP112" s="15" t="str">
        <f t="array" aca="1" ref="KP112" ca="1">IFERROR(IF(COUNT(IF(('1. Database - raw'!JQ$7:JS$494&gt;0)*('1. Database - raw'!$AD$7:$AD$494=$A112)*('1. Database - raw'!$AP$7:$AP$494&lt;&gt;Dropdown!$AM$11)*(INDIRECT($Q112,TRUE)=$O112),'1. Database - raw'!JQ$7:JS$494))&gt;0,COUNT(IF(('1. Database - raw'!JQ$7:JS$494&gt;0)*('1. Database - raw'!$AD$7:$AD$494=$A112)*('1. Database - raw'!$AP$7:$AP$494&lt;&gt;Dropdown!$AM$11)*(INDIRECT($Q112,TRUE)=$O112),'1. Database - raw'!JQ$7:JS$494)),""),"")</f>
        <v/>
      </c>
      <c r="KQ112" s="145" t="str">
        <f t="shared" ca="1" si="319"/>
        <v/>
      </c>
      <c r="KR112" s="146" t="str">
        <f t="shared" ca="1" si="320"/>
        <v/>
      </c>
      <c r="KS112" s="146" t="str">
        <f t="shared" ca="1" si="321"/>
        <v/>
      </c>
      <c r="KT112" s="146" t="str">
        <f t="array" aca="1" ref="KT112" ca="1">IFERROR(AVERAGE(IF(('1. Database - raw'!JW$7:JY$494&gt;0)*('1. Database - raw'!$AD$7:$AD$494=$A112)*('1. Database - raw'!$AP$7:$AP$494&lt;&gt;Dropdown!$AM$11)*(INDIRECT($Q112,TRUE)=$O112),'1. Database - raw'!JW$7:JY$494)),"")</f>
        <v/>
      </c>
      <c r="KU112" s="277" t="str">
        <f t="array" aca="1" ref="KU112" ca="1">IFERROR(_xlfn.STDEV.S(IF(('1. Database - raw'!JW$7:JY$494&gt;0)*('1. Database - raw'!$AD$7:$AD$494=$A112)*('1. Database - raw'!$AP$7:$AP$494&lt;&gt;Dropdown!$AM$11)*(INDIRECT($Q112,TRUE)=$O112),'1. Database - raw'!JW$7:JY$494)),"")</f>
        <v/>
      </c>
      <c r="KV112" s="15" t="str">
        <f t="array" aca="1" ref="KV112" ca="1">IFERROR(IF(COUNT(IF(('1. Database - raw'!JW$7:JY$494&gt;0)*('1. Database - raw'!$AD$7:$AD$494=$A112)*('1. Database - raw'!$AP$7:$AP$494&lt;&gt;Dropdown!$AM$11)*(INDIRECT($Q112,TRUE)=$O112),'1. Database - raw'!JW$7:JY$494))&gt;0,COUNT(IF(('1. Database - raw'!JW$7:JY$494&gt;0)*('1. Database - raw'!$AD$7:$AD$494=$A112)*('1. Database - raw'!$AP$7:$AP$494&lt;&gt;Dropdown!$AM$11)*(INDIRECT($Q112,TRUE)=$O112),'1. Database - raw'!JW$7:JY$494)),""),"")</f>
        <v/>
      </c>
      <c r="KW112" s="145" t="str">
        <f t="shared" ca="1" si="322"/>
        <v/>
      </c>
      <c r="KX112" s="146" t="str">
        <f t="shared" ca="1" si="323"/>
        <v/>
      </c>
      <c r="KY112" s="146" t="str">
        <f t="shared" ca="1" si="324"/>
        <v/>
      </c>
      <c r="KZ112" s="146" t="str">
        <f t="array" aca="1" ref="KZ112" ca="1">IFERROR(AVERAGE(IF(('1. Database - raw'!KC$7:KE$494&gt;0)*('1. Database - raw'!$AD$7:$AD$494=$A112)*('1. Database - raw'!$AP$7:$AP$494&lt;&gt;Dropdown!$AM$11)*(INDIRECT($Q112,TRUE)=$O112),'1. Database - raw'!KC$7:KE$494)),"")</f>
        <v/>
      </c>
      <c r="LA112" s="277" t="str">
        <f t="array" aca="1" ref="LA112" ca="1">IFERROR(_xlfn.STDEV.S(IF(('1. Database - raw'!KC$7:KE$494&gt;0)*('1. Database - raw'!$AD$7:$AD$494=$A112)*('1. Database - raw'!$AP$7:$AP$494&lt;&gt;Dropdown!$AM$11)*(INDIRECT($Q112,TRUE)=$O112),'1. Database - raw'!KC$7:KE$494)),"")</f>
        <v/>
      </c>
      <c r="LB112" s="15" t="str">
        <f t="array" aca="1" ref="LB112" ca="1">IFERROR(IF(COUNT(IF(('1. Database - raw'!KC$7:KE$494&gt;0)*('1. Database - raw'!$AD$7:$AD$494=$A112)*('1. Database - raw'!$AP$7:$AP$494&lt;&gt;Dropdown!$AM$11)*(INDIRECT($Q112,TRUE)=$O112),'1. Database - raw'!KC$7:KE$494))&gt;0,COUNT(IF(('1. Database - raw'!KC$7:KE$494&gt;0)*('1. Database - raw'!$AD$7:$AD$494=$A112)*('1. Database - raw'!$AP$7:$AP$494&lt;&gt;Dropdown!$AM$11)*(INDIRECT($Q112,TRUE)=$O112),'1. Database - raw'!KC$7:KE$494)),""),"")</f>
        <v/>
      </c>
      <c r="LC112" s="145" t="str">
        <f t="shared" ca="1" si="325"/>
        <v/>
      </c>
      <c r="LD112" s="146" t="str">
        <f t="shared" ca="1" si="326"/>
        <v/>
      </c>
      <c r="LE112" s="146" t="str">
        <f t="shared" ca="1" si="327"/>
        <v/>
      </c>
      <c r="LF112" s="146" t="str">
        <f t="array" aca="1" ref="LF112" ca="1">IFERROR(AVERAGE(IF(('1. Database - raw'!KI$7:KK$494&gt;0)*('1. Database - raw'!$AD$7:$AD$494=$A112)*('1. Database - raw'!$AP$7:$AP$494&lt;&gt;Dropdown!$AM$11)*(INDIRECT($Q112,TRUE)=$O112),'1. Database - raw'!KI$7:KK$494)),"")</f>
        <v/>
      </c>
      <c r="LG112" s="277" t="str">
        <f t="array" aca="1" ref="LG112" ca="1">IFERROR(_xlfn.STDEV.S(IF(('1. Database - raw'!KI$7:KK$494&gt;0)*('1. Database - raw'!$AD$7:$AD$494=$A112)*('1. Database - raw'!$AP$7:$AP$494&lt;&gt;Dropdown!$AM$11)*(INDIRECT($Q112,TRUE)=$O112),'1. Database - raw'!KI$7:KK$494)),"")</f>
        <v/>
      </c>
      <c r="LH112" s="15" t="str">
        <f t="array" aca="1" ref="LH112" ca="1">IFERROR(IF(COUNT(IF(('1. Database - raw'!KI$7:KK$494&gt;0)*('1. Database - raw'!$AD$7:$AD$494=$A112)*('1. Database - raw'!$AP$7:$AP$494&lt;&gt;Dropdown!$AM$11)*(INDIRECT($Q112,TRUE)=$O112),'1. Database - raw'!KI$7:KK$494))&gt;0,COUNT(IF(('1. Database - raw'!KI$7:KK$494&gt;0)*('1. Database - raw'!$AD$7:$AD$494=$A112)*('1. Database - raw'!$AP$7:$AP$494&lt;&gt;Dropdown!$AM$11)*(INDIRECT($Q112,TRUE)=$O112),'1. Database - raw'!KI$7:KK$494)),""),"")</f>
        <v/>
      </c>
      <c r="LI112" s="145" t="str">
        <f t="shared" ca="1" si="328"/>
        <v/>
      </c>
      <c r="LJ112" s="146" t="str">
        <f t="shared" ca="1" si="329"/>
        <v/>
      </c>
      <c r="LK112" s="146" t="str">
        <f t="shared" ca="1" si="330"/>
        <v/>
      </c>
      <c r="LL112" s="146">
        <f t="array" aca="1" ref="LL112" ca="1">IFERROR(AVERAGE(IF(('1. Database - raw'!KO$7:KQ$494&gt;0)*('1. Database - raw'!$AD$7:$AD$494=$A112)*('1. Database - raw'!$AP$7:$AP$494&lt;&gt;Dropdown!$AM$11)*(INDIRECT($Q112,TRUE)=$O112),'1. Database - raw'!KO$7:KQ$494)),"")</f>
        <v>2.5</v>
      </c>
      <c r="LM112" s="277" t="str">
        <f t="array" aca="1" ref="LM112" ca="1">IFERROR(_xlfn.STDEV.S(IF(('1. Database - raw'!KO$7:KQ$494&gt;0)*('1. Database - raw'!$AD$7:$AD$494=$A112)*('1. Database - raw'!$AP$7:$AP$494&lt;&gt;Dropdown!$AM$11)*(INDIRECT($Q112,TRUE)=$O112),'1. Database - raw'!KO$7:KQ$494)),"")</f>
        <v/>
      </c>
      <c r="LN112" s="15">
        <f t="array" aca="1" ref="LN112" ca="1">IFERROR(IF(COUNT(IF(('1. Database - raw'!KO$7:KQ$494&gt;0)*('1. Database - raw'!$AD$7:$AD$494=$A112)*('1. Database - raw'!$AP$7:$AP$494&lt;&gt;Dropdown!$AM$11)*(INDIRECT($Q112,TRUE)=$O112),'1. Database - raw'!KO$7:KQ$494))&gt;0,COUNT(IF(('1. Database - raw'!KO$7:KQ$494&gt;0)*('1. Database - raw'!$AD$7:$AD$494=$A112)*('1. Database - raw'!$AP$7:$AP$494&lt;&gt;Dropdown!$AM$11)*(INDIRECT($Q112,TRUE)=$O112),'1. Database - raw'!KO$7:KQ$494)),""),"")</f>
        <v>1</v>
      </c>
      <c r="LO112" s="145" t="str">
        <f t="shared" ca="1" si="331"/>
        <v/>
      </c>
      <c r="LP112" s="146" t="str">
        <f t="shared" ca="1" si="332"/>
        <v/>
      </c>
      <c r="LQ112" s="146" t="str">
        <f t="shared" ca="1" si="333"/>
        <v/>
      </c>
      <c r="LR112" s="146">
        <f t="array" aca="1" ref="LR112" ca="1">IFERROR(AVERAGE(IF(('1. Database - raw'!KU$7:KW$494&gt;0)*('1. Database - raw'!$AD$7:$AD$494=$A112)*('1. Database - raw'!$AP$7:$AP$494&lt;&gt;Dropdown!$AM$11)*(INDIRECT($Q112,TRUE)=$O112),'1. Database - raw'!KU$7:KW$494)),"")</f>
        <v>1.62</v>
      </c>
      <c r="LS112" s="277" t="str">
        <f t="array" aca="1" ref="LS112" ca="1">IFERROR(_xlfn.STDEV.S(IF(('1. Database - raw'!KU$7:KW$494&gt;0)*('1. Database - raw'!$AD$7:$AD$494=$A112)*('1. Database - raw'!$AP$7:$AP$494&lt;&gt;Dropdown!$AM$11)*(INDIRECT($Q112,TRUE)=$O112),'1. Database - raw'!KU$7:KW$494)),"")</f>
        <v/>
      </c>
      <c r="LT112" s="15">
        <f t="array" aca="1" ref="LT112" ca="1">IFERROR(IF(COUNT(IF(('1. Database - raw'!KU$7:KW$494&gt;0)*('1. Database - raw'!$AD$7:$AD$494=$A112)*('1. Database - raw'!$AP$7:$AP$494&lt;&gt;Dropdown!$AM$11)*(INDIRECT($Q112,TRUE)=$O112),'1. Database - raw'!KU$7:KW$494))&gt;0,COUNT(IF(('1. Database - raw'!KU$7:KW$494&gt;0)*('1. Database - raw'!$AD$7:$AD$494=$A112)*('1. Database - raw'!$AP$7:$AP$494&lt;&gt;Dropdown!$AM$11)*(INDIRECT($Q112,TRUE)=$O112),'1. Database - raw'!KU$7:KW$494)),""),"")</f>
        <v>1</v>
      </c>
      <c r="LU112" s="145" t="str">
        <f t="shared" ca="1" si="334"/>
        <v/>
      </c>
      <c r="LV112" s="146" t="str">
        <f t="shared" ca="1" si="335"/>
        <v/>
      </c>
      <c r="LW112" s="146" t="str">
        <f t="shared" ca="1" si="336"/>
        <v/>
      </c>
      <c r="LX112" s="146" t="str">
        <f t="array" aca="1" ref="LX112" ca="1">IFERROR(AVERAGE(IF(('1. Database - raw'!LA$7:LC$494&gt;0)*('1. Database - raw'!$AD$7:$AD$494=$A112)*('1. Database - raw'!$AP$7:$AP$494&lt;&gt;Dropdown!$AM$11)*(INDIRECT($Q112,TRUE)=$O112),'1. Database - raw'!LA$7:LC$494)),"")</f>
        <v/>
      </c>
      <c r="LY112" s="277" t="str">
        <f t="array" aca="1" ref="LY112" ca="1">IFERROR(_xlfn.STDEV.S(IF(('1. Database - raw'!LA$7:LC$494&gt;0)*('1. Database - raw'!$AD$7:$AD$494=$A112)*('1. Database - raw'!$AP$7:$AP$494&lt;&gt;Dropdown!$AM$11)*(INDIRECT($Q112,TRUE)=$O112),'1. Database - raw'!LA$7:LC$494)),"")</f>
        <v/>
      </c>
      <c r="LZ112" s="15" t="str">
        <f t="array" aca="1" ref="LZ112" ca="1">IFERROR(IF(COUNT(IF(('1. Database - raw'!LA$7:LC$494&gt;0)*('1. Database - raw'!$AD$7:$AD$494=$A112)*('1. Database - raw'!$AP$7:$AP$494&lt;&gt;Dropdown!$AM$11)*(INDIRECT($Q112,TRUE)=$O112),'1. Database - raw'!LA$7:LC$494))&gt;0,COUNT(IF(('1. Database - raw'!LA$7:LC$494&gt;0)*('1. Database - raw'!$AD$7:$AD$494=$A112)*('1. Database - raw'!$AP$7:$AP$494&lt;&gt;Dropdown!$AM$11)*(INDIRECT($Q112,TRUE)=$O112),'1. Database - raw'!LA$7:LC$494)),""),"")</f>
        <v/>
      </c>
      <c r="MA112" s="145" t="str">
        <f t="shared" ca="1" si="337"/>
        <v/>
      </c>
      <c r="MB112" s="146" t="str">
        <f t="shared" ca="1" si="338"/>
        <v/>
      </c>
      <c r="MC112" s="146" t="str">
        <f t="shared" ca="1" si="339"/>
        <v/>
      </c>
      <c r="MD112" s="146" t="str">
        <f t="array" aca="1" ref="MD112" ca="1">IFERROR(AVERAGE(IF(('1. Database - raw'!LG$7:LI$494&gt;0)*('1. Database - raw'!$AD$7:$AD$494=$A112)*('1. Database - raw'!$AP$7:$AP$494&lt;&gt;Dropdown!$AM$11)*(INDIRECT($Q112,TRUE)=$O112),'1. Database - raw'!LG$7:LI$494)),"")</f>
        <v/>
      </c>
      <c r="ME112" s="277" t="str">
        <f t="array" aca="1" ref="ME112" ca="1">IFERROR(_xlfn.STDEV.S(IF(('1. Database - raw'!LG$7:LI$494&gt;0)*('1. Database - raw'!$AD$7:$AD$494=$A112)*('1. Database - raw'!$AP$7:$AP$494&lt;&gt;Dropdown!$AM$11)*(INDIRECT($Q112,TRUE)=$O112),'1. Database - raw'!LG$7:LI$494)),"")</f>
        <v/>
      </c>
      <c r="MF112" s="15" t="str">
        <f t="array" aca="1" ref="MF112" ca="1">IFERROR(IF(COUNT(IF(('1. Database - raw'!LG$7:LI$494&gt;0)*('1. Database - raw'!$AD$7:$AD$494=$A112)*('1. Database - raw'!$AP$7:$AP$494&lt;&gt;Dropdown!$AM$11)*(INDIRECT($Q112,TRUE)=$O112),'1. Database - raw'!LG$7:LI$494))&gt;0,COUNT(IF(('1. Database - raw'!LG$7:LI$494&gt;0)*('1. Database - raw'!$AD$7:$AD$494=$A112)*('1. Database - raw'!$AP$7:$AP$494&lt;&gt;Dropdown!$AM$11)*(INDIRECT($Q112,TRUE)=$O112),'1. Database - raw'!LG$7:LI$494)),""),"")</f>
        <v/>
      </c>
      <c r="MG112" s="145" t="str">
        <f t="shared" ca="1" si="340"/>
        <v/>
      </c>
      <c r="MH112" s="146" t="str">
        <f t="shared" ca="1" si="341"/>
        <v/>
      </c>
      <c r="MI112" s="146" t="str">
        <f t="shared" ca="1" si="342"/>
        <v/>
      </c>
      <c r="MJ112" s="146" t="str">
        <f t="array" aca="1" ref="MJ112" ca="1">IFERROR(AVERAGE(IF(('1. Database - raw'!LM$7:LO$494&gt;0)*('1. Database - raw'!$AD$7:$AD$494=$A112)*('1. Database - raw'!$AP$7:$AP$494&lt;&gt;Dropdown!$AM$11)*(INDIRECT($Q112,TRUE)=$O112),'1. Database - raw'!LM$7:LO$494)),"")</f>
        <v/>
      </c>
      <c r="MK112" s="277" t="str">
        <f t="array" aca="1" ref="MK112" ca="1">IFERROR(_xlfn.STDEV.S(IF(('1. Database - raw'!LM$7:LO$494&gt;0)*('1. Database - raw'!$AD$7:$AD$494=$A112)*('1. Database - raw'!$AP$7:$AP$494&lt;&gt;Dropdown!$AM$11)*(INDIRECT($Q112,TRUE)=$O112),'1. Database - raw'!LM$7:LO$494)),"")</f>
        <v/>
      </c>
      <c r="ML112" s="15" t="str">
        <f t="array" aca="1" ref="ML112" ca="1">IFERROR(IF(COUNT(IF(('1. Database - raw'!LM$7:LO$494&gt;0)*('1. Database - raw'!$AD$7:$AD$494=$A112)*('1. Database - raw'!$AP$7:$AP$494&lt;&gt;Dropdown!$AM$11)*(INDIRECT($Q112,TRUE)=$O112),'1. Database - raw'!LM$7:LO$494))&gt;0,COUNT(IF(('1. Database - raw'!LM$7:LO$494&gt;0)*('1. Database - raw'!$AD$7:$AD$494=$A112)*('1. Database - raw'!$AP$7:$AP$494&lt;&gt;Dropdown!$AM$11)*(INDIRECT($Q112,TRUE)=$O112),'1. Database - raw'!LM$7:LO$494)),""),"")</f>
        <v/>
      </c>
      <c r="MM112" s="145" t="str">
        <f t="shared" ca="1" si="343"/>
        <v/>
      </c>
      <c r="MN112" s="146" t="str">
        <f t="shared" ca="1" si="344"/>
        <v/>
      </c>
      <c r="MO112" s="146" t="str">
        <f t="shared" ca="1" si="345"/>
        <v/>
      </c>
      <c r="MP112" s="146">
        <f t="array" aca="1" ref="MP112" ca="1">IFERROR(AVERAGE(IF(('1. Database - raw'!LS$7:LU$494&gt;0)*('1. Database - raw'!$AD$7:$AD$494=$A112)*('1. Database - raw'!$AP$7:$AP$494&lt;&gt;Dropdown!$AM$11)*(INDIRECT($Q112,TRUE)=$O112),'1. Database - raw'!LS$7:LU$494)),"")</f>
        <v>0.88</v>
      </c>
      <c r="MQ112" s="277" t="str">
        <f t="array" aca="1" ref="MQ112" ca="1">IFERROR(_xlfn.STDEV.S(IF(('1. Database - raw'!LS$7:LU$494&gt;0)*('1. Database - raw'!$AD$7:$AD$494=$A112)*('1. Database - raw'!$AP$7:$AP$494&lt;&gt;Dropdown!$AM$11)*(INDIRECT($Q112,TRUE)=$O112),'1. Database - raw'!LS$7:LU$494)),"")</f>
        <v/>
      </c>
      <c r="MR112" s="15">
        <f t="array" aca="1" ref="MR112" ca="1">IFERROR(IF(COUNT(IF(('1. Database - raw'!LS$7:LU$494&gt;0)*('1. Database - raw'!$AD$7:$AD$494=$A112)*('1. Database - raw'!$AP$7:$AP$494&lt;&gt;Dropdown!$AM$11)*(INDIRECT($Q112,TRUE)=$O112),'1. Database - raw'!LS$7:LU$494))&gt;0,COUNT(IF(('1. Database - raw'!LS$7:LU$494&gt;0)*('1. Database - raw'!$AD$7:$AD$494=$A112)*('1. Database - raw'!$AP$7:$AP$494&lt;&gt;Dropdown!$AM$11)*(INDIRECT($Q112,TRUE)=$O112),'1. Database - raw'!LS$7:LU$494)),""),"")</f>
        <v>1</v>
      </c>
      <c r="MS112" s="145" t="str">
        <f t="shared" ca="1" si="346"/>
        <v/>
      </c>
      <c r="MT112" s="146" t="str">
        <f t="shared" ca="1" si="347"/>
        <v/>
      </c>
      <c r="MU112" s="146" t="str">
        <f t="shared" ca="1" si="348"/>
        <v/>
      </c>
      <c r="MV112" s="146" t="str">
        <f t="array" aca="1" ref="MV112" ca="1">IFERROR(AVERAGE(IF(('1. Database - raw'!LY$7:MA$494&gt;0)*('1. Database - raw'!$AD$7:$AD$494=$A112)*('1. Database - raw'!$AP$7:$AP$494&lt;&gt;Dropdown!$AM$11)*(INDIRECT($Q112,TRUE)=$O112),'1. Database - raw'!LY$7:MA$494)),"")</f>
        <v/>
      </c>
      <c r="MW112" s="277" t="str">
        <f t="array" aca="1" ref="MW112" ca="1">IFERROR(_xlfn.STDEV.S(IF(('1. Database - raw'!LY$7:MA$494&gt;0)*('1. Database - raw'!$AD$7:$AD$494=$A112)*('1. Database - raw'!$AP$7:$AP$494&lt;&gt;Dropdown!$AM$11)*(INDIRECT($Q112,TRUE)=$O112),'1. Database - raw'!LY$7:MA$494)),"")</f>
        <v/>
      </c>
      <c r="MX112" s="15" t="str">
        <f t="array" aca="1" ref="MX112" ca="1">IFERROR(IF(COUNT(IF(('1. Database - raw'!LY$7:MA$494&gt;0)*('1. Database - raw'!$AD$7:$AD$494=$A112)*('1. Database - raw'!$AP$7:$AP$494&lt;&gt;Dropdown!$AM$11)*(INDIRECT($Q112,TRUE)=$O112),'1. Database - raw'!LY$7:MA$494))&gt;0,COUNT(IF(('1. Database - raw'!LY$7:MA$494&gt;0)*('1. Database - raw'!$AD$7:$AD$494=$A112)*('1. Database - raw'!$AP$7:$AP$494&lt;&gt;Dropdown!$AM$11)*(INDIRECT($Q112,TRUE)=$O112),'1. Database - raw'!LY$7:MA$494)),""),"")</f>
        <v/>
      </c>
      <c r="MY112" s="145" t="str">
        <f t="shared" ca="1" si="349"/>
        <v/>
      </c>
      <c r="MZ112" s="146" t="str">
        <f t="shared" ca="1" si="350"/>
        <v/>
      </c>
      <c r="NA112" s="146" t="str">
        <f t="shared" ca="1" si="351"/>
        <v/>
      </c>
      <c r="NB112" s="146" t="str">
        <f t="array" aca="1" ref="NB112" ca="1">IFERROR(AVERAGE(IF(('1. Database - raw'!ME$7:MG$494&gt;0)*('1. Database - raw'!$AD$7:$AD$494=$A112)*('1. Database - raw'!$AP$7:$AP$494&lt;&gt;Dropdown!$AM$11)*(INDIRECT($Q112,TRUE)=$O112),'1. Database - raw'!ME$7:MG$494)),"")</f>
        <v/>
      </c>
      <c r="NC112" s="277" t="str">
        <f t="array" aca="1" ref="NC112" ca="1">IFERROR(_xlfn.STDEV.S(IF(('1. Database - raw'!ME$7:MG$494&gt;0)*('1. Database - raw'!$AD$7:$AD$494=$A112)*('1. Database - raw'!$AP$7:$AP$494&lt;&gt;Dropdown!$AM$11)*(INDIRECT($Q112,TRUE)=$O112),'1. Database - raw'!ME$7:MG$494)),"")</f>
        <v/>
      </c>
      <c r="ND112" s="15" t="str">
        <f t="array" aca="1" ref="ND112" ca="1">IFERROR(IF(COUNT(IF(('1. Database - raw'!ME$7:MG$494&gt;0)*('1. Database - raw'!$AD$7:$AD$494=$A112)*('1. Database - raw'!$AP$7:$AP$494&lt;&gt;Dropdown!$AM$11)*(INDIRECT($Q112,TRUE)=$O112),'1. Database - raw'!ME$7:MG$494))&gt;0,COUNT(IF(('1. Database - raw'!ME$7:MG$494&gt;0)*('1. Database - raw'!$AD$7:$AD$494=$A112)*('1. Database - raw'!$AP$7:$AP$494&lt;&gt;Dropdown!$AM$11)*(INDIRECT($Q112,TRUE)=$O112),'1. Database - raw'!ME$7:MG$494)),""),"")</f>
        <v/>
      </c>
      <c r="NE112" s="145" t="str">
        <f t="shared" ca="1" si="352"/>
        <v/>
      </c>
      <c r="NF112" s="146" t="str">
        <f t="shared" ca="1" si="353"/>
        <v/>
      </c>
      <c r="NG112" s="146" t="str">
        <f t="shared" ca="1" si="354"/>
        <v/>
      </c>
      <c r="NH112" s="146" t="str">
        <f t="array" aca="1" ref="NH112" ca="1">IFERROR(AVERAGE(IF(('1. Database - raw'!MK$7:MM$494&gt;0)*('1. Database - raw'!$AD$7:$AD$494=$A112)*('1. Database - raw'!$AP$7:$AP$494&lt;&gt;Dropdown!$AM$11)*(INDIRECT($Q112,TRUE)=$O112),'1. Database - raw'!MK$7:MM$494)),"")</f>
        <v/>
      </c>
      <c r="NI112" s="277" t="str">
        <f t="array" aca="1" ref="NI112" ca="1">IFERROR(_xlfn.STDEV.S(IF(('1. Database - raw'!MK$7:MM$494&gt;0)*('1. Database - raw'!$AD$7:$AD$494=$A112)*('1. Database - raw'!$AP$7:$AP$494&lt;&gt;Dropdown!$AM$11)*(INDIRECT($Q112,TRUE)=$O112),'1. Database - raw'!MK$7:MM$494)),"")</f>
        <v/>
      </c>
      <c r="NJ112" s="15" t="str">
        <f t="array" aca="1" ref="NJ112" ca="1">IFERROR(IF(COUNT(IF(('1. Database - raw'!MK$7:MM$494&gt;0)*('1. Database - raw'!$AD$7:$AD$494=$A112)*('1. Database - raw'!$AP$7:$AP$494&lt;&gt;Dropdown!$AM$11)*(INDIRECT($Q112,TRUE)=$O112),'1. Database - raw'!MK$7:MM$494))&gt;0,COUNT(IF(('1. Database - raw'!MK$7:MM$494&gt;0)*('1. Database - raw'!$AD$7:$AD$494=$A112)*('1. Database - raw'!$AP$7:$AP$494&lt;&gt;Dropdown!$AM$11)*(INDIRECT($Q112,TRUE)=$O112),'1. Database - raw'!MK$7:MM$494)),""),"")</f>
        <v/>
      </c>
      <c r="NK112" s="145">
        <f t="shared" ca="1" si="355"/>
        <v>4.2233931851663122</v>
      </c>
      <c r="NL112" s="146">
        <f t="shared" ca="1" si="356"/>
        <v>5.372714219695764</v>
      </c>
      <c r="NM112" s="146">
        <f t="shared" ca="1" si="357"/>
        <v>4.7635159936027538</v>
      </c>
      <c r="NN112" s="146">
        <f t="array" aca="1" ref="NN112" ca="1">IFERROR(AVERAGE(IF(('1. Database - raw'!MQ$7:MS$494&gt;0)*('1. Database - raw'!$AD$7:$AD$494=$A112)*('1. Database - raw'!$AP$7:$AP$494&lt;&gt;Dropdown!$AM$11)*(INDIRECT($Q112,TRUE)=$O112),'1. Database - raw'!MQ$7:MS$494)),"")</f>
        <v>4.9133333333333331</v>
      </c>
      <c r="NO112" s="277">
        <f t="array" aca="1" ref="NO112" ca="1">IFERROR(_xlfn.STDEV.S(IF(('1. Database - raw'!MQ$7:MS$494&gt;0)*('1. Database - raw'!$AD$7:$AD$494=$A112)*('1. Database - raw'!$AP$7:$AP$494&lt;&gt;Dropdown!$AM$11)*(INDIRECT($Q112,TRUE)=$O112),'1. Database - raw'!MQ$7:MS$494)),"")</f>
        <v>1.2419286077173177</v>
      </c>
      <c r="NP112" s="15">
        <f t="array" aca="1" ref="NP112" ca="1">IFERROR(IF(COUNT(IF(('1. Database - raw'!MQ$7:MS$494&gt;0)*('1. Database - raw'!$AD$7:$AD$494=$A112)*('1. Database - raw'!$AP$7:$AP$494&lt;&gt;Dropdown!$AM$11)*(INDIRECT($Q112,TRUE)=$O112),'1. Database - raw'!MQ$7:MS$494))&gt;0,COUNT(IF(('1. Database - raw'!MQ$7:MS$494&gt;0)*('1. Database - raw'!$AD$7:$AD$494=$A112)*('1. Database - raw'!$AP$7:$AP$494&lt;&gt;Dropdown!$AM$11)*(INDIRECT($Q112,TRUE)=$O112),'1. Database - raw'!MQ$7:MS$494)),""),"")</f>
        <v>6</v>
      </c>
      <c r="NQ112" s="145">
        <f t="shared" ca="1" si="358"/>
        <v>3.2746702048118874</v>
      </c>
      <c r="NR112" s="146">
        <f t="shared" ca="1" si="359"/>
        <v>3.6265417674148215</v>
      </c>
      <c r="NS112" s="146">
        <f t="shared" ca="1" si="360"/>
        <v>3.4461178552480121</v>
      </c>
      <c r="NT112" s="146">
        <f t="array" aca="1" ref="NT112" ca="1">IFERROR(AVERAGE(IF(('1. Database - raw'!MW$7:MY$494&gt;0)*('1. Database - raw'!$AD$7:$AD$494=$A112)*('1. Database - raw'!$AP$7:$AP$494&lt;&gt;Dropdown!$AM$11)*(INDIRECT($Q112,TRUE)=$O112),'1. Database - raw'!MW$7:MY$494)),"")</f>
        <v>3.4916666666666658</v>
      </c>
      <c r="NU112" s="277">
        <f t="array" aca="1" ref="NU112" ca="1">IFERROR(_xlfn.STDEV.S(IF(('1. Database - raw'!MW$7:MY$494&gt;0)*('1. Database - raw'!$AD$7:$AD$494=$A112)*('1. Database - raw'!$AP$7:$AP$494&lt;&gt;Dropdown!$AM$11)*(INDIRECT($Q112,TRUE)=$O112),'1. Database - raw'!MW$7:MY$494)),"")</f>
        <v>0.56957586559357987</v>
      </c>
      <c r="NV112" s="15">
        <f t="array" aca="1" ref="NV112" ca="1">IFERROR(IF(COUNT(IF(('1. Database - raw'!MW$7:MY$494&gt;0)*('1. Database - raw'!$AD$7:$AD$494=$A112)*('1. Database - raw'!$AP$7:$AP$494&lt;&gt;Dropdown!$AM$11)*(INDIRECT($Q112,TRUE)=$O112),'1. Database - raw'!MW$7:MY$494))&gt;0,COUNT(IF(('1. Database - raw'!MW$7:MY$494&gt;0)*('1. Database - raw'!$AD$7:$AD$494=$A112)*('1. Database - raw'!$AP$7:$AP$494&lt;&gt;Dropdown!$AM$11)*(INDIRECT($Q112,TRUE)=$O112),'1. Database - raw'!MW$7:MY$494)),""),"")</f>
        <v>6</v>
      </c>
      <c r="NW112" s="145">
        <f t="shared" ca="1" si="361"/>
        <v>1.3180545100550909</v>
      </c>
      <c r="NX112" s="146">
        <f t="shared" ca="1" si="362"/>
        <v>1.3891877460638209</v>
      </c>
      <c r="NY112" s="146">
        <f t="shared" ca="1" si="363"/>
        <v>1.3531537880125397</v>
      </c>
      <c r="NZ112" s="146">
        <f t="array" aca="1" ref="NZ112" ca="1">IFERROR(AVERAGE(IF(('1. Database - raw'!NC$7:NE$494&gt;0)*('1. Database - raw'!$AD$7:$AD$494=$A112)*('1. Database - raw'!$AP$7:$AP$494&lt;&gt;Dropdown!$AM$11)*(INDIRECT($Q112,TRUE)=$O112),'1. Database - raw'!NC$7:NE$494)),"")</f>
        <v>1.363</v>
      </c>
      <c r="OA112" s="277">
        <f t="array" aca="1" ref="OA112" ca="1">IFERROR(_xlfn.STDEV.S(IF(('1. Database - raw'!NC$7:NE$494&gt;0)*('1. Database - raw'!$AD$7:$AD$494=$A112)*('1. Database - raw'!$AP$7:$AP$494&lt;&gt;Dropdown!$AM$11)*(INDIRECT($Q112,TRUE)=$O112),'1. Database - raw'!NC$7:NE$494)),"")</f>
        <v>0.16472536065962862</v>
      </c>
      <c r="OB112" s="15">
        <f t="array" aca="1" ref="OB112" ca="1">IFERROR(IF(COUNT(IF(('1. Database - raw'!NC$7:NE$494&gt;0)*('1. Database - raw'!$AD$7:$AD$494=$A112)*('1. Database - raw'!$AP$7:$AP$494&lt;&gt;Dropdown!$AM$11)*(INDIRECT($Q112,TRUE)=$O112),'1. Database - raw'!NC$7:NE$494))&gt;0,COUNT(IF(('1. Database - raw'!NC$7:NE$494&gt;0)*('1. Database - raw'!$AD$7:$AD$494=$A112)*('1. Database - raw'!$AP$7:$AP$494&lt;&gt;Dropdown!$AM$11)*(INDIRECT($Q112,TRUE)=$O112),'1. Database - raw'!NC$7:NE$494)),""),"")</f>
        <v>10</v>
      </c>
      <c r="OC112" s="145" t="str">
        <f t="shared" ca="1" si="364"/>
        <v/>
      </c>
      <c r="OD112" s="146" t="str">
        <f t="shared" ca="1" si="365"/>
        <v/>
      </c>
      <c r="OE112" s="146" t="str">
        <f t="shared" ca="1" si="366"/>
        <v/>
      </c>
      <c r="OF112" s="146" t="str">
        <f t="array" aca="1" ref="OF112" ca="1">IFERROR(AVERAGE(IF(('1. Database - raw'!NI$7:NK$494&gt;0)*('1. Database - raw'!$AD$7:$AD$494=$A112)*('1. Database - raw'!$AP$7:$AP$494&lt;&gt;Dropdown!$AM$11)*(INDIRECT($Q112,TRUE)=$O112),'1. Database - raw'!NI$7:NK$494)),"")</f>
        <v/>
      </c>
      <c r="OG112" s="277" t="str">
        <f t="array" aca="1" ref="OG112" ca="1">IFERROR(_xlfn.STDEV.S(IF(('1. Database - raw'!NI$7:NK$494&gt;0)*('1. Database - raw'!$AD$7:$AD$494=$A112)*('1. Database - raw'!$AP$7:$AP$494&lt;&gt;Dropdown!$AM$11)*(INDIRECT($Q112,TRUE)=$O112),'1. Database - raw'!NI$7:NK$494)),"")</f>
        <v/>
      </c>
      <c r="OH112" s="15" t="str">
        <f t="array" aca="1" ref="OH112" ca="1">IFERROR(IF(COUNT(IF(('1. Database - raw'!NI$7:NK$494&gt;0)*('1. Database - raw'!$AD$7:$AD$494=$A112)*('1. Database - raw'!$AP$7:$AP$494&lt;&gt;Dropdown!$AM$11)*(INDIRECT($Q112,TRUE)=$O112),'1. Database - raw'!NI$7:NK$494))&gt;0,COUNT(IF(('1. Database - raw'!NI$7:NK$494&gt;0)*('1. Database - raw'!$AD$7:$AD$494=$A112)*('1. Database - raw'!$AP$7:$AP$494&lt;&gt;Dropdown!$AM$11)*(INDIRECT($Q112,TRUE)=$O112),'1. Database - raw'!NI$7:NK$494)),""),"")</f>
        <v/>
      </c>
    </row>
    <row r="113" spans="1:398" ht="15.75" thickBot="1" x14ac:dyDescent="0.3">
      <c r="A113" s="133" t="s">
        <v>553</v>
      </c>
      <c r="B113" s="1332"/>
      <c r="C113" s="69"/>
      <c r="D113" s="27"/>
      <c r="E113" s="27"/>
      <c r="F113" s="62"/>
      <c r="G113" s="62"/>
      <c r="H113" s="62"/>
      <c r="I113" s="62"/>
      <c r="J113" s="62"/>
      <c r="K113" s="62"/>
      <c r="L113" s="62" t="s">
        <v>638</v>
      </c>
      <c r="M113" s="62"/>
      <c r="N113" s="63"/>
      <c r="O113" s="170" t="str">
        <f t="array" ref="O113">INDEX(A113:N113,IF(MIN(IF(C113:N113&lt;&gt;"",COLUMN(C113:N113)))&gt;0,MIN(IF(C113:N113&lt;&gt;"",COLUMN(C113:N113))),""))</f>
        <v>Public - ltd</v>
      </c>
      <c r="P113" s="165">
        <f t="shared" si="383"/>
        <v>10</v>
      </c>
      <c r="Q113" s="43" t="str">
        <f ca="1">"'" &amp; $S$4 &amp; "'!" &amp; ADDRESS(ROW('1. Database - raw'!$A$7),MATCH($C$2,'1. Database - raw'!$6:$6,0)+MATCH(O113,$C113:$N113,0)-1,1) &amp; ":" &amp; ADDRESS(LOOKUP(2,1/('1. Database - raw'!A:A&lt;&gt;""),ROW('1. Database - raw'!A:A)),MATCH($C$2,'1. Database - raw'!$6:$6,0)+MATCH(O113,$C113:$N113,0)-1,1)</f>
        <v>'1. Database - raw'!$AN$7:$AN$494</v>
      </c>
      <c r="R113" s="26"/>
      <c r="S113" s="179"/>
      <c r="T113" s="207" t="str">
        <f t="shared" ca="1" si="402"/>
        <v/>
      </c>
      <c r="U113" s="126" t="str">
        <f t="shared" ca="1" si="402"/>
        <v/>
      </c>
      <c r="V113" s="126" t="str">
        <f t="shared" ca="1" si="402"/>
        <v/>
      </c>
      <c r="W113" s="126" t="str">
        <f t="shared" ca="1" si="402"/>
        <v/>
      </c>
      <c r="X113" s="126" t="str">
        <f t="shared" ca="1" si="402"/>
        <v/>
      </c>
      <c r="Y113" s="126" t="str">
        <f t="shared" ca="1" si="402"/>
        <v/>
      </c>
      <c r="Z113" s="126" t="str">
        <f t="shared" ca="1" si="402"/>
        <v/>
      </c>
      <c r="AA113" s="126" t="str">
        <f t="shared" ca="1" si="402"/>
        <v/>
      </c>
      <c r="AB113" s="126" t="str">
        <f t="shared" ca="1" si="402"/>
        <v/>
      </c>
      <c r="AC113" s="126" t="str">
        <f t="shared" ca="1" si="402"/>
        <v/>
      </c>
      <c r="AD113" s="126" t="str">
        <f t="shared" ca="1" si="403"/>
        <v/>
      </c>
      <c r="AE113" s="126" t="str">
        <f t="shared" ca="1" si="403"/>
        <v/>
      </c>
      <c r="AF113" s="126" t="str">
        <f t="shared" ca="1" si="403"/>
        <v/>
      </c>
      <c r="AG113" s="126" t="str">
        <f t="shared" ca="1" si="403"/>
        <v/>
      </c>
      <c r="AH113" s="126" t="str">
        <f t="shared" ca="1" si="403"/>
        <v/>
      </c>
      <c r="AI113" s="126" t="str">
        <f t="shared" ca="1" si="403"/>
        <v/>
      </c>
      <c r="AJ113" s="126" t="str">
        <f t="shared" ca="1" si="403"/>
        <v/>
      </c>
      <c r="AK113" s="126" t="str">
        <f t="shared" ca="1" si="403"/>
        <v/>
      </c>
      <c r="AL113" s="126" t="str">
        <f t="shared" ca="1" si="403"/>
        <v/>
      </c>
      <c r="AM113" s="127" t="str">
        <f ca="1">IFERROR(IF(INDIRECT(ADDRESS(ROW(113:113),MATCH(AM$2,$BQ$2:$OH$2,0)+COLUMN($BQ:$BQ)+4,4,1),TRUE)&gt;=10,INDIRECT(ADDRESS(ROW(113:113),MATCH(AM$2,$BQ$2:$OH$2,0)+COLUMN($BQ:$BQ)+1,4,1),TRUE)/INDIRECT(ADDRESS(ROW($5:$5),MATCH(AM$2,$BQ$2:$OH$2,0)+COLUMN($BQ:$BQ)+1,2,1),TRUE),""),"")</f>
        <v/>
      </c>
      <c r="AN113" s="187"/>
      <c r="AO113" s="187"/>
      <c r="AP113" s="187"/>
      <c r="AQ113" s="187"/>
      <c r="AR113" s="187"/>
      <c r="AS113" s="187"/>
      <c r="AT113" s="187"/>
      <c r="AU113" s="187"/>
      <c r="AV113" s="187"/>
      <c r="AW113" s="187"/>
      <c r="AX113" s="187"/>
      <c r="AY113" s="187"/>
      <c r="AZ113" s="187"/>
      <c r="BA113" s="187"/>
      <c r="BB113" s="187"/>
      <c r="BC113" s="187"/>
      <c r="BD113" s="239"/>
      <c r="BE113" s="239"/>
      <c r="BF113" s="239"/>
      <c r="BG113" s="239"/>
      <c r="BH113" s="291"/>
      <c r="BI113" s="481" t="str">
        <f t="shared" ca="1" si="367"/>
        <v/>
      </c>
      <c r="BJ113" s="561" t="str">
        <f ca="1">BJ111</f>
        <v/>
      </c>
      <c r="BK113" s="570"/>
      <c r="BL113" s="570"/>
      <c r="BM113" s="570"/>
      <c r="BN113" s="561">
        <v>1</v>
      </c>
      <c r="BO113" s="254"/>
      <c r="BP113" s="170" t="str">
        <f t="shared" si="396"/>
        <v>Public - ltd</v>
      </c>
      <c r="BQ113" s="66" t="str">
        <f t="shared" ca="1" si="376"/>
        <v/>
      </c>
      <c r="BR113" s="64" t="str">
        <f t="shared" ca="1" si="377"/>
        <v/>
      </c>
      <c r="BS113" s="64" t="str">
        <f t="shared" ca="1" si="378"/>
        <v/>
      </c>
      <c r="BT113" s="64">
        <f t="array" aca="1" ref="BT113" ca="1">IFERROR(AVERAGE(IF(('1. Database - raw'!AW$7:AY$494&gt;0)*('1. Database - raw'!$AD$7:$AD$494=$A113)*('1. Database - raw'!$AP$7:$AP$494&lt;&gt;Dropdown!$AM$11)*(INDIRECT($Q113,TRUE)=$O113),'1. Database - raw'!AW$7:AY$494)),"")</f>
        <v>25</v>
      </c>
      <c r="BU113" s="97" t="str">
        <f t="array" aca="1" ref="BU113" ca="1">IFERROR(_xlfn.STDEV.S(IF(('1. Database - raw'!AW$7:AY$494&gt;0)*('1. Database - raw'!$AD$7:$AD$494=$A113)*('1. Database - raw'!$AP$7:$AP$494&lt;&gt;Dropdown!$AM$11)*(INDIRECT($Q113,TRUE)=$O113),'1. Database - raw'!AW$7:AY$494)),"")</f>
        <v/>
      </c>
      <c r="BV113" s="67">
        <f t="array" aca="1" ref="BV113" ca="1">IFERROR(IF(COUNT(IF(('1. Database - raw'!AW$7:AY$494&gt;0)*('1. Database - raw'!$AD$7:$AD$494=$A113)*('1. Database - raw'!$AP$7:$AP$494&lt;&gt;Dropdown!$AM$11)*(INDIRECT($Q113,TRUE)=$O113),'1. Database - raw'!AW$7:AY$494))&gt;0,COUNT(IF(('1. Database - raw'!AW$7:AY$494&gt;0)*('1. Database - raw'!$AD$7:$AD$494=$A113)*('1. Database - raw'!$AP$7:$AP$494&lt;&gt;Dropdown!$AM$11)*(INDIRECT($Q113,TRUE)=$O113),'1. Database - raw'!AW$7:AY$494)),""),"")</f>
        <v>1</v>
      </c>
      <c r="BW113" s="66">
        <f t="shared" ca="1" si="370"/>
        <v>32.000217994938531</v>
      </c>
      <c r="BX113" s="64">
        <f t="shared" ca="1" si="371"/>
        <v>40.024470774856979</v>
      </c>
      <c r="BY113" s="64">
        <f t="shared" ca="1" si="372"/>
        <v>35.788151529905392</v>
      </c>
      <c r="BZ113" s="64">
        <f t="array" aca="1" ref="BZ113" ca="1">IFERROR(AVERAGE(IF(('1. Database - raw'!BC$7:BE$494&gt;0)*('1. Database - raw'!$AD$7:$AD$494=$A113)*('1. Database - raw'!$AP$7:$AP$494&lt;&gt;Dropdown!$AM$11)*(INDIRECT($Q113,TRUE)=$O113),'1. Database - raw'!BC$7:BE$494)),"")</f>
        <v>36.833333333333336</v>
      </c>
      <c r="CA113" s="97">
        <f t="array" aca="1" ref="CA113" ca="1">IFERROR(_xlfn.STDEV.S(IF(('1. Database - raw'!BC$7:BE$494&gt;0)*('1. Database - raw'!$AD$7:$AD$494=$A113)*('1. Database - raw'!$AP$7:$AP$494&lt;&gt;Dropdown!$AM$11)*(INDIRECT($Q113,TRUE)=$O113),'1. Database - raw'!BC$7:BE$494)),"")</f>
        <v>8.9666504137646985</v>
      </c>
      <c r="CB113" s="67">
        <f t="array" aca="1" ref="CB113" ca="1">IFERROR(IF(COUNT(IF(('1. Database - raw'!BC$7:BE$494&gt;0)*('1. Database - raw'!$AD$7:$AD$494=$A113)*('1. Database - raw'!$AP$7:$AP$494&lt;&gt;Dropdown!$AM$11)*(INDIRECT($Q113,TRUE)=$O113),'1. Database - raw'!BC$7:BE$494))&gt;0,COUNT(IF(('1. Database - raw'!BC$7:BE$494&gt;0)*('1. Database - raw'!$AD$7:$AD$494=$A113)*('1. Database - raw'!$AP$7:$AP$494&lt;&gt;Dropdown!$AM$11)*(INDIRECT($Q113,TRUE)=$O113),'1. Database - raw'!BC$7:BE$494)),""),"")</f>
        <v>6</v>
      </c>
      <c r="CC113" s="107" t="str">
        <f t="shared" ca="1" si="373"/>
        <v/>
      </c>
      <c r="CD113" s="108" t="str">
        <f t="shared" ca="1" si="374"/>
        <v/>
      </c>
      <c r="CE113" s="108" t="str">
        <f t="shared" ca="1" si="375"/>
        <v/>
      </c>
      <c r="CF113" s="108" t="str">
        <f t="array" aca="1" ref="CF113" ca="1">IFERROR(AVERAGE(IF(('1. Database - raw'!BI$7:BK$494&gt;0)*('1. Database - raw'!$AD$7:$AD$494=$A113)*('1. Database - raw'!$AP$7:$AP$494&lt;&gt;Dropdown!$AM$11)*(INDIRECT($Q113,TRUE)=$O113),'1. Database - raw'!BI$7:BK$494)),"")</f>
        <v/>
      </c>
      <c r="CG113" s="272" t="str">
        <f t="array" aca="1" ref="CG113" ca="1">IFERROR(_xlfn.STDEV.S(IF(('1. Database - raw'!BI$7:BK$494&gt;0)*('1. Database - raw'!$AD$7:$AD$494=$A113)*('1. Database - raw'!$AP$7:$AP$494&lt;&gt;Dropdown!$AM$11)*(INDIRECT($Q113,TRUE)=$O113),'1. Database - raw'!BI$7:BK$494)),"")</f>
        <v/>
      </c>
      <c r="CH113" s="67" t="str">
        <f t="array" aca="1" ref="CH113" ca="1">IFERROR(IF(COUNT(IF(('1. Database - raw'!BI$7:BK$494&gt;0)*('1. Database - raw'!$AD$7:$AD$494=$A113)*('1. Database - raw'!$AP$7:$AP$494&lt;&gt;Dropdown!$AM$11)*(INDIRECT($Q113,TRUE)=$O113),'1. Database - raw'!BI$7:BK$494))&gt;0,COUNT(IF(('1. Database - raw'!BI$7:BK$494&gt;0)*('1. Database - raw'!$AD$7:$AD$494=$A113)*('1. Database - raw'!$AP$7:$AP$494&lt;&gt;Dropdown!$AM$11)*(INDIRECT($Q113,TRUE)=$O113),'1. Database - raw'!BI$7:BK$494)),""),"")</f>
        <v/>
      </c>
      <c r="CI113" s="66" t="str">
        <f t="shared" ca="1" si="211"/>
        <v/>
      </c>
      <c r="CJ113" s="64" t="str">
        <f t="shared" ca="1" si="212"/>
        <v/>
      </c>
      <c r="CK113" s="64" t="str">
        <f t="shared" ca="1" si="213"/>
        <v/>
      </c>
      <c r="CL113" s="64" t="str">
        <f t="array" aca="1" ref="CL113" ca="1">IFERROR(AVERAGE(IF(('1. Database - raw'!BO$7:BQ$494&gt;0)*('1. Database - raw'!$AD$7:$AD$494=$A113)*('1. Database - raw'!$AP$7:$AP$494&lt;&gt;Dropdown!$AM$11)*(INDIRECT($Q113,TRUE)=$O113),'1. Database - raw'!BO$7:BQ$494)),"")</f>
        <v/>
      </c>
      <c r="CM113" s="97" t="str">
        <f t="array" aca="1" ref="CM113" ca="1">IFERROR(_xlfn.STDEV.S(IF(('1. Database - raw'!BO$7:BQ$494&gt;0)*('1. Database - raw'!$AD$7:$AD$494=$A113)*('1. Database - raw'!$AP$7:$AP$494&lt;&gt;Dropdown!$AM$11)*(INDIRECT($Q113,TRUE)=$O113),'1. Database - raw'!BO$7:BQ$494)),"")</f>
        <v/>
      </c>
      <c r="CN113" s="67" t="str">
        <f t="array" aca="1" ref="CN113" ca="1">IFERROR(IF(COUNT(IF(('1. Database - raw'!BO$7:BQ$494&gt;0)*('1. Database - raw'!$AD$7:$AD$494=$A113)*('1. Database - raw'!$AP$7:$AP$494&lt;&gt;Dropdown!$AM$11)*(INDIRECT($Q113,TRUE)=$O113),'1. Database - raw'!BO$7:BQ$494))&gt;0,COUNT(IF(('1. Database - raw'!BO$7:BQ$494&gt;0)*('1. Database - raw'!$AD$7:$AD$494=$A113)*('1. Database - raw'!$AP$7:$AP$494&lt;&gt;Dropdown!$AM$11)*(INDIRECT($Q113,TRUE)=$O113),'1. Database - raw'!BO$7:BQ$494)),""),"")</f>
        <v/>
      </c>
      <c r="CO113" s="66" t="str">
        <f t="shared" ca="1" si="214"/>
        <v/>
      </c>
      <c r="CP113" s="64" t="str">
        <f t="shared" ca="1" si="215"/>
        <v/>
      </c>
      <c r="CQ113" s="64" t="str">
        <f t="shared" ca="1" si="216"/>
        <v/>
      </c>
      <c r="CR113" s="64" t="str">
        <f t="array" aca="1" ref="CR113" ca="1">IFERROR(AVERAGE(IF(('1. Database - raw'!BU$7:BW$494&gt;0)*('1. Database - raw'!$AD$7:$AD$494=$A113)*('1. Database - raw'!$AP$7:$AP$494&lt;&gt;Dropdown!$AM$11)*(INDIRECT($Q113,TRUE)=$O113),'1. Database - raw'!BU$7:BW$494)),"")</f>
        <v/>
      </c>
      <c r="CS113" s="97" t="str">
        <f t="array" aca="1" ref="CS113" ca="1">IFERROR(_xlfn.STDEV.S(IF(('1. Database - raw'!BU$7:BW$494&gt;0)*('1. Database - raw'!$AD$7:$AD$494=$A113)*('1. Database - raw'!$AP$7:$AP$494&lt;&gt;Dropdown!$AM$11)*(INDIRECT($Q113,TRUE)=$O113),'1. Database - raw'!BU$7:BW$494)),"")</f>
        <v/>
      </c>
      <c r="CT113" s="67" t="str">
        <f t="array" aca="1" ref="CT113" ca="1">IFERROR(IF(COUNT(IF(('1. Database - raw'!BU$7:BW$494&gt;0)*('1. Database - raw'!$AD$7:$AD$494=$A113)*('1. Database - raw'!$AP$7:$AP$494&lt;&gt;Dropdown!$AM$11)*(INDIRECT($Q113,TRUE)=$O113),'1. Database - raw'!BU$7:BW$494))&gt;0,COUNT(IF(('1. Database - raw'!BU$7:BW$494&gt;0)*('1. Database - raw'!$AD$7:$AD$494=$A113)*('1. Database - raw'!$AP$7:$AP$494&lt;&gt;Dropdown!$AM$11)*(INDIRECT($Q113,TRUE)=$O113),'1. Database - raw'!BU$7:BW$494)),""),"")</f>
        <v/>
      </c>
      <c r="CU113" s="66" t="str">
        <f t="shared" ca="1" si="217"/>
        <v/>
      </c>
      <c r="CV113" s="64" t="str">
        <f t="shared" ca="1" si="218"/>
        <v/>
      </c>
      <c r="CW113" s="64" t="str">
        <f t="shared" ca="1" si="219"/>
        <v/>
      </c>
      <c r="CX113" s="64" t="str">
        <f t="array" aca="1" ref="CX113" ca="1">IFERROR(AVERAGE(IF(('1. Database - raw'!CA$7:CC$494&gt;0)*('1. Database - raw'!$AD$7:$AD$494=$A113)*('1. Database - raw'!$AP$7:$AP$494&lt;&gt;Dropdown!$AM$11)*(INDIRECT($Q113,TRUE)=$O113),'1. Database - raw'!CA$7:CC$494)),"")</f>
        <v/>
      </c>
      <c r="CY113" s="97" t="str">
        <f t="array" aca="1" ref="CY113" ca="1">IFERROR(_xlfn.STDEV.S(IF(('1. Database - raw'!CA$7:CC$494&gt;0)*('1. Database - raw'!$AD$7:$AD$494=$A113)*('1. Database - raw'!$AP$7:$AP$494&lt;&gt;Dropdown!$AM$11)*(INDIRECT($Q113,TRUE)=$O113),'1. Database - raw'!CA$7:CC$494)),"")</f>
        <v/>
      </c>
      <c r="CZ113" s="67" t="str">
        <f t="array" aca="1" ref="CZ113" ca="1">IFERROR(IF(COUNT(IF(('1. Database - raw'!CA$7:CC$494&gt;0)*('1. Database - raw'!$AD$7:$AD$494=$A113)*('1. Database - raw'!$AP$7:$AP$494&lt;&gt;Dropdown!$AM$11)*(INDIRECT($Q113,TRUE)=$O113),'1. Database - raw'!CA$7:CC$494))&gt;0,COUNT(IF(('1. Database - raw'!CA$7:CC$494&gt;0)*('1. Database - raw'!$AD$7:$AD$494=$A113)*('1. Database - raw'!$AP$7:$AP$494&lt;&gt;Dropdown!$AM$11)*(INDIRECT($Q113,TRUE)=$O113),'1. Database - raw'!CA$7:CC$494)),""),"")</f>
        <v/>
      </c>
      <c r="DA113" s="66" t="str">
        <f t="shared" ca="1" si="220"/>
        <v/>
      </c>
      <c r="DB113" s="64" t="str">
        <f t="shared" ca="1" si="221"/>
        <v/>
      </c>
      <c r="DC113" s="64" t="str">
        <f t="shared" ca="1" si="222"/>
        <v/>
      </c>
      <c r="DD113" s="64" t="str">
        <f t="array" aca="1" ref="DD113" ca="1">IFERROR(AVERAGE(IF(('1. Database - raw'!CG$7:CI$494&gt;0)*('1. Database - raw'!$AD$7:$AD$494=$A113)*('1. Database - raw'!$AP$7:$AP$494&lt;&gt;Dropdown!$AM$11)*(INDIRECT($Q113,TRUE)=$O113),'1. Database - raw'!CG$7:CI$494)),"")</f>
        <v/>
      </c>
      <c r="DE113" s="97" t="str">
        <f t="array" aca="1" ref="DE113" ca="1">IFERROR(_xlfn.STDEV.S(IF(('1. Database - raw'!CG$7:CI$494&gt;0)*('1. Database - raw'!$AD$7:$AD$494=$A113)*('1. Database - raw'!$AP$7:$AP$494&lt;&gt;Dropdown!$AM$11)*(INDIRECT($Q113,TRUE)=$O113),'1. Database - raw'!CG$7:CI$494)),"")</f>
        <v/>
      </c>
      <c r="DF113" s="67" t="str">
        <f t="array" aca="1" ref="DF113" ca="1">IFERROR(IF(COUNT(IF(('1. Database - raw'!CG$7:CI$494&gt;0)*('1. Database - raw'!$AD$7:$AD$494=$A113)*('1. Database - raw'!$AP$7:$AP$494&lt;&gt;Dropdown!$AM$11)*(INDIRECT($Q113,TRUE)=$O113),'1. Database - raw'!CG$7:CI$494))&gt;0,COUNT(IF(('1. Database - raw'!CG$7:CI$494&gt;0)*('1. Database - raw'!$AD$7:$AD$494=$A113)*('1. Database - raw'!$AP$7:$AP$494&lt;&gt;Dropdown!$AM$11)*(INDIRECT($Q113,TRUE)=$O113),'1. Database - raw'!CG$7:CI$494)),""),"")</f>
        <v/>
      </c>
      <c r="DG113" s="66" t="str">
        <f t="shared" ca="1" si="223"/>
        <v/>
      </c>
      <c r="DH113" s="64" t="str">
        <f t="shared" ca="1" si="224"/>
        <v/>
      </c>
      <c r="DI113" s="64" t="str">
        <f t="shared" ca="1" si="225"/>
        <v/>
      </c>
      <c r="DJ113" s="64" t="str">
        <f t="array" aca="1" ref="DJ113" ca="1">IFERROR(AVERAGE(IF(('1. Database - raw'!CM$7:CO$494&gt;0)*('1. Database - raw'!$AD$7:$AD$494=$A113)*('1. Database - raw'!$AP$7:$AP$494&lt;&gt;Dropdown!$AM$11)*(INDIRECT($Q113,TRUE)=$O113),'1. Database - raw'!CM$7:CO$494)),"")</f>
        <v/>
      </c>
      <c r="DK113" s="97" t="str">
        <f t="array" aca="1" ref="DK113" ca="1">IFERROR(_xlfn.STDEV.S(IF(('1. Database - raw'!CM$7:CO$494&gt;0)*('1. Database - raw'!$AD$7:$AD$494=$A113)*('1. Database - raw'!$AP$7:$AP$494&lt;&gt;Dropdown!$AM$11)*(INDIRECT($Q113,TRUE)=$O113),'1. Database - raw'!CM$7:CO$494)),"")</f>
        <v/>
      </c>
      <c r="DL113" s="67" t="str">
        <f t="array" aca="1" ref="DL113" ca="1">IFERROR(IF(COUNT(IF(('1. Database - raw'!CM$7:CO$494&gt;0)*('1. Database - raw'!$AD$7:$AD$494=$A113)*('1. Database - raw'!$AP$7:$AP$494&lt;&gt;Dropdown!$AM$11)*(INDIRECT($Q113,TRUE)=$O113),'1. Database - raw'!CM$7:CO$494))&gt;0,COUNT(IF(('1. Database - raw'!CM$7:CO$494&gt;0)*('1. Database - raw'!$AD$7:$AD$494=$A113)*('1. Database - raw'!$AP$7:$AP$494&lt;&gt;Dropdown!$AM$11)*(INDIRECT($Q113,TRUE)=$O113),'1. Database - raw'!CM$7:CO$494)),""),"")</f>
        <v/>
      </c>
      <c r="DM113" s="66" t="str">
        <f t="shared" ca="1" si="226"/>
        <v/>
      </c>
      <c r="DN113" s="64" t="str">
        <f t="shared" ca="1" si="227"/>
        <v/>
      </c>
      <c r="DO113" s="64" t="str">
        <f t="shared" ca="1" si="228"/>
        <v/>
      </c>
      <c r="DP113" s="64" t="str">
        <f t="array" aca="1" ref="DP113" ca="1">IFERROR(AVERAGE(IF(('1. Database - raw'!CS$7:CU$494&gt;0)*('1. Database - raw'!$AD$7:$AD$494=$A113)*('1. Database - raw'!$AP$7:$AP$494&lt;&gt;Dropdown!$AM$11)*(INDIRECT($Q113,TRUE)=$O113),'1. Database - raw'!CS$7:CU$494)),"")</f>
        <v/>
      </c>
      <c r="DQ113" s="97" t="str">
        <f t="array" aca="1" ref="DQ113" ca="1">IFERROR(_xlfn.STDEV.S(IF(('1. Database - raw'!CS$7:CU$494&gt;0)*('1. Database - raw'!$AD$7:$AD$494=$A113)*('1. Database - raw'!$AP$7:$AP$494&lt;&gt;Dropdown!$AM$11)*(INDIRECT($Q113,TRUE)=$O113),'1. Database - raw'!CS$7:CU$494)),"")</f>
        <v/>
      </c>
      <c r="DR113" s="67" t="str">
        <f t="array" aca="1" ref="DR113" ca="1">IFERROR(IF(COUNT(IF(('1. Database - raw'!CS$7:CU$494&gt;0)*('1. Database - raw'!$AD$7:$AD$494=$A113)*('1. Database - raw'!$AP$7:$AP$494&lt;&gt;Dropdown!$AM$11)*(INDIRECT($Q113,TRUE)=$O113),'1. Database - raw'!CS$7:CU$494))&gt;0,COUNT(IF(('1. Database - raw'!CS$7:CU$494&gt;0)*('1. Database - raw'!$AD$7:$AD$494=$A113)*('1. Database - raw'!$AP$7:$AP$494&lt;&gt;Dropdown!$AM$11)*(INDIRECT($Q113,TRUE)=$O113),'1. Database - raw'!CS$7:CU$494)),""),"")</f>
        <v/>
      </c>
      <c r="DS113" s="66" t="str">
        <f t="shared" ca="1" si="229"/>
        <v/>
      </c>
      <c r="DT113" s="64" t="str">
        <f t="shared" ca="1" si="230"/>
        <v/>
      </c>
      <c r="DU113" s="64" t="str">
        <f t="shared" ca="1" si="231"/>
        <v/>
      </c>
      <c r="DV113" s="64" t="str">
        <f t="array" aca="1" ref="DV113" ca="1">IFERROR(AVERAGE(IF(('1. Database - raw'!CY$7:DA$494&gt;0)*('1. Database - raw'!$AD$7:$AD$494=$A113)*('1. Database - raw'!$AP$7:$AP$494&lt;&gt;Dropdown!$AM$11)*(INDIRECT($Q113,TRUE)=$O113),'1. Database - raw'!CY$7:DA$494)),"")</f>
        <v/>
      </c>
      <c r="DW113" s="97" t="str">
        <f t="array" aca="1" ref="DW113" ca="1">IFERROR(_xlfn.STDEV.S(IF(('1. Database - raw'!CY$7:DA$494&gt;0)*('1. Database - raw'!$AD$7:$AD$494=$A113)*('1. Database - raw'!$AP$7:$AP$494&lt;&gt;Dropdown!$AM$11)*(INDIRECT($Q113,TRUE)=$O113),'1. Database - raw'!CY$7:DA$494)),"")</f>
        <v/>
      </c>
      <c r="DX113" s="67" t="str">
        <f t="array" aca="1" ref="DX113" ca="1">IFERROR(IF(COUNT(IF(('1. Database - raw'!CY$7:DA$494&gt;0)*('1. Database - raw'!$AD$7:$AD$494=$A113)*('1. Database - raw'!$AP$7:$AP$494&lt;&gt;Dropdown!$AM$11)*(INDIRECT($Q113,TRUE)=$O113),'1. Database - raw'!CY$7:DA$494))&gt;0,COUNT(IF(('1. Database - raw'!CY$7:DA$494&gt;0)*('1. Database - raw'!$AD$7:$AD$494=$A113)*('1. Database - raw'!$AP$7:$AP$494&lt;&gt;Dropdown!$AM$11)*(INDIRECT($Q113,TRUE)=$O113),'1. Database - raw'!CY$7:DA$494)),""),"")</f>
        <v/>
      </c>
      <c r="DY113" s="66" t="str">
        <f t="shared" ca="1" si="232"/>
        <v/>
      </c>
      <c r="DZ113" s="64" t="str">
        <f t="shared" ca="1" si="233"/>
        <v/>
      </c>
      <c r="EA113" s="64" t="str">
        <f t="shared" ca="1" si="234"/>
        <v/>
      </c>
      <c r="EB113" s="64" t="str">
        <f t="array" aca="1" ref="EB113" ca="1">IFERROR(AVERAGE(IF(('1. Database - raw'!DE$7:DG$494&gt;0)*('1. Database - raw'!$AD$7:$AD$494=$A113)*('1. Database - raw'!$AP$7:$AP$494&lt;&gt;Dropdown!$AM$11)*(INDIRECT($Q113,TRUE)=$O113),'1. Database - raw'!DE$7:DG$494)),"")</f>
        <v/>
      </c>
      <c r="EC113" s="97" t="str">
        <f t="array" aca="1" ref="EC113" ca="1">IFERROR(_xlfn.STDEV.S(IF(('1. Database - raw'!DE$7:DG$494&gt;0)*('1. Database - raw'!$AD$7:$AD$494=$A113)*('1. Database - raw'!$AP$7:$AP$494&lt;&gt;Dropdown!$AM$11)*(INDIRECT($Q113,TRUE)=$O113),'1. Database - raw'!DE$7:DG$494)),"")</f>
        <v/>
      </c>
      <c r="ED113" s="67" t="str">
        <f t="array" aca="1" ref="ED113" ca="1">IFERROR(IF(COUNT(IF(('1. Database - raw'!DE$7:DG$494&gt;0)*('1. Database - raw'!$AD$7:$AD$494=$A113)*('1. Database - raw'!$AP$7:$AP$494&lt;&gt;Dropdown!$AM$11)*(INDIRECT($Q113,TRUE)=$O113),'1. Database - raw'!DE$7:DG$494))&gt;0,COUNT(IF(('1. Database - raw'!DE$7:DG$494&gt;0)*('1. Database - raw'!$AD$7:$AD$494=$A113)*('1. Database - raw'!$AP$7:$AP$494&lt;&gt;Dropdown!$AM$11)*(INDIRECT($Q113,TRUE)=$O113),'1. Database - raw'!DE$7:DG$494)),""),"")</f>
        <v/>
      </c>
      <c r="EE113" s="107" t="str">
        <f t="shared" ca="1" si="235"/>
        <v/>
      </c>
      <c r="EF113" s="108" t="str">
        <f t="shared" ca="1" si="236"/>
        <v/>
      </c>
      <c r="EG113" s="108" t="str">
        <f t="shared" ca="1" si="237"/>
        <v/>
      </c>
      <c r="EH113" s="108" t="str">
        <f t="array" aca="1" ref="EH113" ca="1">IFERROR(AVERAGE(IF(('1. Database - raw'!DK$7:DM$494&gt;0)*('1. Database - raw'!$AD$7:$AD$494=$A113)*('1. Database - raw'!$AP$7:$AP$494&lt;&gt;Dropdown!$AM$11)*(INDIRECT($Q113,TRUE)=$O113),'1. Database - raw'!DK$7:DM$494)),"")</f>
        <v/>
      </c>
      <c r="EI113" s="272" t="str">
        <f t="array" aca="1" ref="EI113" ca="1">IFERROR(_xlfn.STDEV.S(IF(('1. Database - raw'!DK$7:DM$494&gt;0)*('1. Database - raw'!$AD$7:$AD$494=$A113)*('1. Database - raw'!$AP$7:$AP$494&lt;&gt;Dropdown!$AM$11)*(INDIRECT($Q113,TRUE)=$O113),'1. Database - raw'!DK$7:DM$494)),"")</f>
        <v/>
      </c>
      <c r="EJ113" s="67" t="str">
        <f t="array" aca="1" ref="EJ113" ca="1">IFERROR(IF(COUNT(IF(('1. Database - raw'!DK$7:DM$494&gt;0)*('1. Database - raw'!$AD$7:$AD$494=$A113)*('1. Database - raw'!$AP$7:$AP$494&lt;&gt;Dropdown!$AM$11)*(INDIRECT($Q113,TRUE)=$O113),'1. Database - raw'!DK$7:DM$494))&gt;0,COUNT(IF(('1. Database - raw'!DK$7:DM$494&gt;0)*('1. Database - raw'!$AD$7:$AD$494=$A113)*('1. Database - raw'!$AP$7:$AP$494&lt;&gt;Dropdown!$AM$11)*(INDIRECT($Q113,TRUE)=$O113),'1. Database - raw'!DK$7:DM$494)),""),"")</f>
        <v/>
      </c>
      <c r="EK113" s="66" t="str">
        <f t="shared" ca="1" si="238"/>
        <v/>
      </c>
      <c r="EL113" s="64" t="str">
        <f t="shared" ca="1" si="239"/>
        <v/>
      </c>
      <c r="EM113" s="64" t="str">
        <f t="shared" ca="1" si="240"/>
        <v/>
      </c>
      <c r="EN113" s="64" t="str">
        <f t="array" aca="1" ref="EN113" ca="1">IFERROR(AVERAGE(IF(('1. Database - raw'!DQ$7:DS$494&gt;0)*('1. Database - raw'!$AD$7:$AD$494=$A113)*('1. Database - raw'!$AP$7:$AP$494&lt;&gt;Dropdown!$AM$11)*(INDIRECT($Q113,TRUE)=$O113),'1. Database - raw'!DQ$7:DS$494)),"")</f>
        <v/>
      </c>
      <c r="EO113" s="97" t="str">
        <f t="array" aca="1" ref="EO113" ca="1">IFERROR(_xlfn.STDEV.S(IF(('1. Database - raw'!DQ$7:DS$494&gt;0)*('1. Database - raw'!$AD$7:$AD$494=$A113)*('1. Database - raw'!$AP$7:$AP$494&lt;&gt;Dropdown!$AM$11)*(INDIRECT($Q113,TRUE)=$O113),'1. Database - raw'!DQ$7:DS$494)),"")</f>
        <v/>
      </c>
      <c r="EP113" s="67" t="str">
        <f t="array" aca="1" ref="EP113" ca="1">IFERROR(IF(COUNT(IF(('1. Database - raw'!DQ$7:DS$494&gt;0)*('1. Database - raw'!$AD$7:$AD$494=$A113)*('1. Database - raw'!$AP$7:$AP$494&lt;&gt;Dropdown!$AM$11)*(INDIRECT($Q113,TRUE)=$O113),'1. Database - raw'!DQ$7:DS$494))&gt;0,COUNT(IF(('1. Database - raw'!DQ$7:DS$494&gt;0)*('1. Database - raw'!$AD$7:$AD$494=$A113)*('1. Database - raw'!$AP$7:$AP$494&lt;&gt;Dropdown!$AM$11)*(INDIRECT($Q113,TRUE)=$O113),'1. Database - raw'!DQ$7:DS$494)),""),"")</f>
        <v/>
      </c>
      <c r="EQ113" s="66" t="str">
        <f t="shared" ca="1" si="241"/>
        <v/>
      </c>
      <c r="ER113" s="64" t="str">
        <f t="shared" ca="1" si="242"/>
        <v/>
      </c>
      <c r="ES113" s="64" t="str">
        <f t="shared" ca="1" si="243"/>
        <v/>
      </c>
      <c r="ET113" s="64" t="str">
        <f t="array" aca="1" ref="ET113" ca="1">IFERROR(AVERAGE(IF(('1. Database - raw'!DW$7:DY$494&gt;0)*('1. Database - raw'!$AD$7:$AD$494=$A113)*('1. Database - raw'!$AP$7:$AP$494&lt;&gt;Dropdown!$AM$11)*(INDIRECT($Q113,TRUE)=$O113),'1. Database - raw'!DW$7:DY$494)),"")</f>
        <v/>
      </c>
      <c r="EU113" s="97" t="str">
        <f t="array" aca="1" ref="EU113" ca="1">IFERROR(_xlfn.STDEV.S(IF(('1. Database - raw'!DW$7:DY$494&gt;0)*('1. Database - raw'!$AD$7:$AD$494=$A113)*('1. Database - raw'!$AP$7:$AP$494&lt;&gt;Dropdown!$AM$11)*(INDIRECT($Q113,TRUE)=$O113),'1. Database - raw'!DW$7:DY$494)),"")</f>
        <v/>
      </c>
      <c r="EV113" s="67" t="str">
        <f t="array" aca="1" ref="EV113" ca="1">IFERROR(IF(COUNT(IF(('1. Database - raw'!DW$7:DY$494&gt;0)*('1. Database - raw'!$AD$7:$AD$494=$A113)*('1. Database - raw'!$AP$7:$AP$494&lt;&gt;Dropdown!$AM$11)*(INDIRECT($Q113,TRUE)=$O113),'1. Database - raw'!DW$7:DY$494))&gt;0,COUNT(IF(('1. Database - raw'!DW$7:DY$494&gt;0)*('1. Database - raw'!$AD$7:$AD$494=$A113)*('1. Database - raw'!$AP$7:$AP$494&lt;&gt;Dropdown!$AM$11)*(INDIRECT($Q113,TRUE)=$O113),'1. Database - raw'!DW$7:DY$494)),""),"")</f>
        <v/>
      </c>
      <c r="EW113" s="66" t="str">
        <f t="shared" ca="1" si="244"/>
        <v/>
      </c>
      <c r="EX113" s="64" t="str">
        <f t="shared" ca="1" si="245"/>
        <v/>
      </c>
      <c r="EY113" s="64" t="str">
        <f t="shared" ca="1" si="246"/>
        <v/>
      </c>
      <c r="EZ113" s="64" t="str">
        <f t="array" aca="1" ref="EZ113" ca="1">IFERROR(AVERAGE(IF(('1. Database - raw'!EC$7:EE$494&gt;0)*('1. Database - raw'!$AD$7:$AD$494=$A113)*('1. Database - raw'!$AP$7:$AP$494&lt;&gt;Dropdown!$AM$11)*(INDIRECT($Q113,TRUE)=$O113),'1. Database - raw'!EC$7:EE$494)),"")</f>
        <v/>
      </c>
      <c r="FA113" s="97" t="str">
        <f t="array" aca="1" ref="FA113" ca="1">IFERROR(_xlfn.STDEV.S(IF(('1. Database - raw'!EC$7:EE$494&gt;0)*('1. Database - raw'!$AD$7:$AD$494=$A113)*('1. Database - raw'!$AP$7:$AP$494&lt;&gt;Dropdown!$AM$11)*(INDIRECT($Q113,TRUE)=$O113),'1. Database - raw'!EC$7:EE$494)),"")</f>
        <v/>
      </c>
      <c r="FB113" s="67" t="str">
        <f t="array" aca="1" ref="FB113" ca="1">IFERROR(IF(COUNT(IF(('1. Database - raw'!EC$7:EE$494&gt;0)*('1. Database - raw'!$AD$7:$AD$494=$A113)*('1. Database - raw'!$AP$7:$AP$494&lt;&gt;Dropdown!$AM$11)*(INDIRECT($Q113,TRUE)=$O113),'1. Database - raw'!EC$7:EE$494))&gt;0,COUNT(IF(('1. Database - raw'!EC$7:EE$494&gt;0)*('1. Database - raw'!$AD$7:$AD$494=$A113)*('1. Database - raw'!$AP$7:$AP$494&lt;&gt;Dropdown!$AM$11)*(INDIRECT($Q113,TRUE)=$O113),'1. Database - raw'!EC$7:EE$494)),""),"")</f>
        <v/>
      </c>
      <c r="FC113" s="66" t="str">
        <f t="shared" ca="1" si="247"/>
        <v/>
      </c>
      <c r="FD113" s="64" t="str">
        <f t="shared" ca="1" si="248"/>
        <v/>
      </c>
      <c r="FE113" s="64" t="str">
        <f t="shared" ca="1" si="249"/>
        <v/>
      </c>
      <c r="FF113" s="64" t="str">
        <f t="array" aca="1" ref="FF113" ca="1">IFERROR(AVERAGE(IF(('1. Database - raw'!EI$7:EK$494&gt;0)*('1. Database - raw'!$AD$7:$AD$494=$A113)*('1. Database - raw'!$AP$7:$AP$494&lt;&gt;Dropdown!$AM$11)*(INDIRECT($Q113,TRUE)=$O113),'1. Database - raw'!EI$7:EK$494)),"")</f>
        <v/>
      </c>
      <c r="FG113" s="97" t="str">
        <f t="array" aca="1" ref="FG113" ca="1">IFERROR(_xlfn.STDEV.S(IF(('1. Database - raw'!EI$7:EK$494&gt;0)*('1. Database - raw'!$AD$7:$AD$494=$A113)*('1. Database - raw'!$AP$7:$AP$494&lt;&gt;Dropdown!$AM$11)*(INDIRECT($Q113,TRUE)=$O113),'1. Database - raw'!EI$7:EK$494)),"")</f>
        <v/>
      </c>
      <c r="FH113" s="67" t="str">
        <f t="array" aca="1" ref="FH113" ca="1">IFERROR(IF(COUNT(IF(('1. Database - raw'!EI$7:EK$494&gt;0)*('1. Database - raw'!$AD$7:$AD$494=$A113)*('1. Database - raw'!$AP$7:$AP$494&lt;&gt;Dropdown!$AM$11)*(INDIRECT($Q113,TRUE)=$O113),'1. Database - raw'!EI$7:EK$494))&gt;0,COUNT(IF(('1. Database - raw'!EI$7:EK$494&gt;0)*('1. Database - raw'!$AD$7:$AD$494=$A113)*('1. Database - raw'!$AP$7:$AP$494&lt;&gt;Dropdown!$AM$11)*(INDIRECT($Q113,TRUE)=$O113),'1. Database - raw'!EI$7:EK$494)),""),"")</f>
        <v/>
      </c>
      <c r="FI113" s="66" t="str">
        <f t="shared" ca="1" si="250"/>
        <v/>
      </c>
      <c r="FJ113" s="64" t="str">
        <f t="shared" ca="1" si="251"/>
        <v/>
      </c>
      <c r="FK113" s="64" t="str">
        <f t="shared" ca="1" si="252"/>
        <v/>
      </c>
      <c r="FL113" s="64" t="str">
        <f t="array" aca="1" ref="FL113" ca="1">IFERROR(AVERAGE(IF(('1. Database - raw'!EO$7:EQ$494&gt;0)*('1. Database - raw'!$AD$7:$AD$494=$A113)*('1. Database - raw'!$AP$7:$AP$494&lt;&gt;Dropdown!$AM$11)*(INDIRECT($Q113,TRUE)=$O113),'1. Database - raw'!EO$7:EQ$494)),"")</f>
        <v/>
      </c>
      <c r="FM113" s="97" t="str">
        <f t="array" aca="1" ref="FM113" ca="1">IFERROR(_xlfn.STDEV.S(IF(('1. Database - raw'!EO$7:EQ$494&gt;0)*('1. Database - raw'!$AD$7:$AD$494=$A113)*('1. Database - raw'!$AP$7:$AP$494&lt;&gt;Dropdown!$AM$11)*(INDIRECT($Q113,TRUE)=$O113),'1. Database - raw'!EO$7:EQ$494)),"")</f>
        <v/>
      </c>
      <c r="FN113" s="67" t="str">
        <f t="array" aca="1" ref="FN113" ca="1">IFERROR(IF(COUNT(IF(('1. Database - raw'!EO$7:EQ$494&gt;0)*('1. Database - raw'!$AD$7:$AD$494=$A113)*('1. Database - raw'!$AP$7:$AP$494&lt;&gt;Dropdown!$AM$11)*(INDIRECT($Q113,TRUE)=$O113),'1. Database - raw'!EO$7:EQ$494))&gt;0,COUNT(IF(('1. Database - raw'!EO$7:EQ$494&gt;0)*('1. Database - raw'!$AD$7:$AD$494=$A113)*('1. Database - raw'!$AP$7:$AP$494&lt;&gt;Dropdown!$AM$11)*(INDIRECT($Q113,TRUE)=$O113),'1. Database - raw'!EO$7:EQ$494)),""),"")</f>
        <v/>
      </c>
      <c r="FO113" s="66" t="str">
        <f t="shared" ca="1" si="253"/>
        <v/>
      </c>
      <c r="FP113" s="64" t="str">
        <f t="shared" ca="1" si="254"/>
        <v/>
      </c>
      <c r="FQ113" s="64" t="str">
        <f t="shared" ca="1" si="255"/>
        <v/>
      </c>
      <c r="FR113" s="64" t="str">
        <f t="array" aca="1" ref="FR113" ca="1">IFERROR(AVERAGE(IF(('1. Database - raw'!EU$7:EW$494&gt;0)*('1. Database - raw'!$AD$7:$AD$494=$A113)*('1. Database - raw'!$AP$7:$AP$494&lt;&gt;Dropdown!$AM$11)*(INDIRECT($Q113,TRUE)=$O113),'1. Database - raw'!EU$7:EW$494)),"")</f>
        <v/>
      </c>
      <c r="FS113" s="97" t="str">
        <f t="array" aca="1" ref="FS113" ca="1">IFERROR(_xlfn.STDEV.S(IF(('1. Database - raw'!EU$7:EW$494&gt;0)*('1. Database - raw'!$AD$7:$AD$494=$A113)*('1. Database - raw'!$AP$7:$AP$494&lt;&gt;Dropdown!$AM$11)*(INDIRECT($Q113,TRUE)=$O113),'1. Database - raw'!EU$7:EW$494)),"")</f>
        <v/>
      </c>
      <c r="FT113" s="67" t="str">
        <f t="array" aca="1" ref="FT113" ca="1">IFERROR(IF(COUNT(IF(('1. Database - raw'!EU$7:EW$494&gt;0)*('1. Database - raw'!$AD$7:$AD$494=$A113)*('1. Database - raw'!$AP$7:$AP$494&lt;&gt;Dropdown!$AM$11)*(INDIRECT($Q113,TRUE)=$O113),'1. Database - raw'!EU$7:EW$494))&gt;0,COUNT(IF(('1. Database - raw'!EU$7:EW$494&gt;0)*('1. Database - raw'!$AD$7:$AD$494=$A113)*('1. Database - raw'!$AP$7:$AP$494&lt;&gt;Dropdown!$AM$11)*(INDIRECT($Q113,TRUE)=$O113),'1. Database - raw'!EU$7:EW$494)),""),"")</f>
        <v/>
      </c>
      <c r="FU113" s="66" t="str">
        <f t="shared" ca="1" si="256"/>
        <v/>
      </c>
      <c r="FV113" s="64" t="str">
        <f t="shared" ca="1" si="257"/>
        <v/>
      </c>
      <c r="FW113" s="64" t="str">
        <f t="shared" ca="1" si="258"/>
        <v/>
      </c>
      <c r="FX113" s="64" t="str">
        <f t="array" aca="1" ref="FX113" ca="1">IFERROR(AVERAGE(IF(('1. Database - raw'!FA$7:FC$494&gt;0)*('1. Database - raw'!$AD$7:$AD$494=$A113)*('1. Database - raw'!$AP$7:$AP$494&lt;&gt;Dropdown!$AM$11)*(INDIRECT($Q113,TRUE)=$O113),'1. Database - raw'!FA$7:FC$494)),"")</f>
        <v/>
      </c>
      <c r="FY113" s="97" t="str">
        <f t="array" aca="1" ref="FY113" ca="1">IFERROR(_xlfn.STDEV.S(IF(('1. Database - raw'!FA$7:FC$494&gt;0)*('1. Database - raw'!$AD$7:$AD$494=$A113)*('1. Database - raw'!$AP$7:$AP$494&lt;&gt;Dropdown!$AM$11)*(INDIRECT($Q113,TRUE)=$O113),'1. Database - raw'!FA$7:FC$494)),"")</f>
        <v/>
      </c>
      <c r="FZ113" s="67" t="str">
        <f t="array" aca="1" ref="FZ113" ca="1">IFERROR(IF(COUNT(IF(('1. Database - raw'!FA$7:FC$494&gt;0)*('1. Database - raw'!$AD$7:$AD$494=$A113)*('1. Database - raw'!$AP$7:$AP$494&lt;&gt;Dropdown!$AM$11)*(INDIRECT($Q113,TRUE)=$O113),'1. Database - raw'!FA$7:FC$494))&gt;0,COUNT(IF(('1. Database - raw'!FA$7:FC$494&gt;0)*('1. Database - raw'!$AD$7:$AD$494=$A113)*('1. Database - raw'!$AP$7:$AP$494&lt;&gt;Dropdown!$AM$11)*(INDIRECT($Q113,TRUE)=$O113),'1. Database - raw'!FA$7:FC$494)),""),"")</f>
        <v/>
      </c>
      <c r="GA113" s="66" t="str">
        <f t="shared" ca="1" si="259"/>
        <v/>
      </c>
      <c r="GB113" s="64" t="str">
        <f t="shared" ca="1" si="260"/>
        <v/>
      </c>
      <c r="GC113" s="64" t="str">
        <f t="shared" ca="1" si="261"/>
        <v/>
      </c>
      <c r="GD113" s="64" t="str">
        <f t="array" aca="1" ref="GD113" ca="1">IFERROR(AVERAGE(IF(('1. Database - raw'!FG$7:FI$494&gt;0)*('1. Database - raw'!$AD$7:$AD$494=$A113)*('1. Database - raw'!$AP$7:$AP$494&lt;&gt;Dropdown!$AM$11)*(INDIRECT($Q113,TRUE)=$O113),'1. Database - raw'!FG$7:FI$494)),"")</f>
        <v/>
      </c>
      <c r="GE113" s="97" t="str">
        <f t="array" aca="1" ref="GE113" ca="1">IFERROR(_xlfn.STDEV.S(IF(('1. Database - raw'!FG$7:FI$494&gt;0)*('1. Database - raw'!$AD$7:$AD$494=$A113)*('1. Database - raw'!$AP$7:$AP$494&lt;&gt;Dropdown!$AM$11)*(INDIRECT($Q113,TRUE)=$O113),'1. Database - raw'!FG$7:FI$494)),"")</f>
        <v/>
      </c>
      <c r="GF113" s="67" t="str">
        <f t="array" aca="1" ref="GF113" ca="1">IFERROR(IF(COUNT(IF(('1. Database - raw'!FG$7:FI$494&gt;0)*('1. Database - raw'!$AD$7:$AD$494=$A113)*('1. Database - raw'!$AP$7:$AP$494&lt;&gt;Dropdown!$AM$11)*(INDIRECT($Q113,TRUE)=$O113),'1. Database - raw'!FG$7:FI$494))&gt;0,COUNT(IF(('1. Database - raw'!FG$7:FI$494&gt;0)*('1. Database - raw'!$AD$7:$AD$494=$A113)*('1. Database - raw'!$AP$7:$AP$494&lt;&gt;Dropdown!$AM$11)*(INDIRECT($Q113,TRUE)=$O113),'1. Database - raw'!FG$7:FI$494)),""),"")</f>
        <v/>
      </c>
      <c r="GG113" s="66" t="str">
        <f t="shared" ca="1" si="262"/>
        <v/>
      </c>
      <c r="GH113" s="64" t="str">
        <f t="shared" ca="1" si="263"/>
        <v/>
      </c>
      <c r="GI113" s="64" t="str">
        <f t="shared" ca="1" si="264"/>
        <v/>
      </c>
      <c r="GJ113" s="64" t="str">
        <f t="array" aca="1" ref="GJ113" ca="1">IFERROR(AVERAGE(IF(('1. Database - raw'!FM$7:FO$494&gt;0)*('1. Database - raw'!$AD$7:$AD$494=$A113)*('1. Database - raw'!$AP$7:$AP$494&lt;&gt;Dropdown!$AM$11)*(INDIRECT($Q113,TRUE)=$O113),'1. Database - raw'!FM$7:FO$494)),"")</f>
        <v/>
      </c>
      <c r="GK113" s="97" t="str">
        <f t="array" aca="1" ref="GK113" ca="1">IFERROR(_xlfn.STDEV.S(IF(('1. Database - raw'!FM$7:FO$494&gt;0)*('1. Database - raw'!$AD$7:$AD$494=$A113)*('1. Database - raw'!$AP$7:$AP$494&lt;&gt;Dropdown!$AM$11)*(INDIRECT($Q113,TRUE)=$O113),'1. Database - raw'!FM$7:FO$494)),"")</f>
        <v/>
      </c>
      <c r="GL113" s="67" t="str">
        <f t="array" aca="1" ref="GL113" ca="1">IFERROR(IF(COUNT(IF(('1. Database - raw'!FM$7:FO$494&gt;0)*('1. Database - raw'!$AD$7:$AD$494=$A113)*('1. Database - raw'!$AP$7:$AP$494&lt;&gt;Dropdown!$AM$11)*(INDIRECT($Q113,TRUE)=$O113),'1. Database - raw'!FM$7:FO$494))&gt;0,COUNT(IF(('1. Database - raw'!FM$7:FO$494&gt;0)*('1. Database - raw'!$AD$7:$AD$494=$A113)*('1. Database - raw'!$AP$7:$AP$494&lt;&gt;Dropdown!$AM$11)*(INDIRECT($Q113,TRUE)=$O113),'1. Database - raw'!FM$7:FO$494)),""),"")</f>
        <v/>
      </c>
      <c r="GM113" s="66">
        <f t="shared" ca="1" si="265"/>
        <v>21.15638381676877</v>
      </c>
      <c r="GN113" s="64">
        <f t="shared" ca="1" si="266"/>
        <v>61.442254010968092</v>
      </c>
      <c r="GO113" s="64">
        <f t="shared" ca="1" si="267"/>
        <v>36.054069235294946</v>
      </c>
      <c r="GP113" s="64">
        <f t="array" aca="1" ref="GP113" ca="1">IFERROR(AVERAGE(IF(('1. Database - raw'!FS$7:FU$494&gt;0)*('1. Database - raw'!$AD$7:$AD$494=$A113)*('1. Database - raw'!$AP$7:$AP$494&lt;&gt;Dropdown!$AM$11)*(INDIRECT($Q113,TRUE)=$O113),'1. Database - raw'!FS$7:FU$494)),"")</f>
        <v>39.5</v>
      </c>
      <c r="GQ113" s="97">
        <f t="array" aca="1" ref="GQ113" ca="1">IFERROR(_xlfn.STDEV.S(IF(('1. Database - raw'!FS$7:FU$494&gt;0)*('1. Database - raw'!$AD$7:$AD$494=$A113)*('1. Database - raw'!$AP$7:$AP$494&lt;&gt;Dropdown!$AM$11)*(INDIRECT($Q113,TRUE)=$O113),'1. Database - raw'!FS$7:FU$494)),"")</f>
        <v>17.677669529663689</v>
      </c>
      <c r="GR113" s="67">
        <f t="array" aca="1" ref="GR113" ca="1">IFERROR(IF(COUNT(IF(('1. Database - raw'!FS$7:FU$494&gt;0)*('1. Database - raw'!$AD$7:$AD$494=$A113)*('1. Database - raw'!$AP$7:$AP$494&lt;&gt;Dropdown!$AM$11)*(INDIRECT($Q113,TRUE)=$O113),'1. Database - raw'!FS$7:FU$494))&gt;0,COUNT(IF(('1. Database - raw'!FS$7:FU$494&gt;0)*('1. Database - raw'!$AD$7:$AD$494=$A113)*('1. Database - raw'!$AP$7:$AP$494&lt;&gt;Dropdown!$AM$11)*(INDIRECT($Q113,TRUE)=$O113),'1. Database - raw'!FS$7:FU$494)),""),"")</f>
        <v>2</v>
      </c>
      <c r="GS113" s="66" t="str">
        <f t="shared" ca="1" si="268"/>
        <v/>
      </c>
      <c r="GT113" s="64" t="str">
        <f t="shared" ca="1" si="269"/>
        <v/>
      </c>
      <c r="GU113" s="64" t="str">
        <f t="shared" ca="1" si="270"/>
        <v/>
      </c>
      <c r="GV113" s="64" t="str">
        <f t="array" aca="1" ref="GV113" ca="1">IFERROR(AVERAGE(IF(('1. Database - raw'!FY$7:GA$494&gt;0)*('1. Database - raw'!$AD$7:$AD$494=$A113)*('1. Database - raw'!$AP$7:$AP$494&lt;&gt;Dropdown!$AM$11)*(INDIRECT($Q113,TRUE)=$O113),'1. Database - raw'!FY$7:GA$494)),"")</f>
        <v/>
      </c>
      <c r="GW113" s="97" t="str">
        <f t="array" aca="1" ref="GW113" ca="1">IFERROR(_xlfn.STDEV.S(IF(('1. Database - raw'!FY$7:GA$494&gt;0)*('1. Database - raw'!$AD$7:$AD$494=$A113)*('1. Database - raw'!$AP$7:$AP$494&lt;&gt;Dropdown!$AM$11)*(INDIRECT($Q113,TRUE)=$O113),'1. Database - raw'!FY$7:GA$494)),"")</f>
        <v/>
      </c>
      <c r="GX113" s="67" t="str">
        <f t="array" aca="1" ref="GX113" ca="1">IFERROR(IF(COUNT(IF(('1. Database - raw'!FY$7:GA$494&gt;0)*('1. Database - raw'!$AD$7:$AD$494=$A113)*('1. Database - raw'!$AP$7:$AP$494&lt;&gt;Dropdown!$AM$11)*(INDIRECT($Q113,TRUE)=$O113),'1. Database - raw'!FY$7:GA$494))&gt;0,COUNT(IF(('1. Database - raw'!FY$7:GA$494&gt;0)*('1. Database - raw'!$AD$7:$AD$494=$A113)*('1. Database - raw'!$AP$7:$AP$494&lt;&gt;Dropdown!$AM$11)*(INDIRECT($Q113,TRUE)=$O113),'1. Database - raw'!FY$7:GA$494)),""),"")</f>
        <v/>
      </c>
      <c r="GY113" s="66" t="str">
        <f t="shared" ca="1" si="271"/>
        <v/>
      </c>
      <c r="GZ113" s="64" t="str">
        <f t="shared" ca="1" si="272"/>
        <v/>
      </c>
      <c r="HA113" s="64" t="str">
        <f t="shared" ca="1" si="273"/>
        <v/>
      </c>
      <c r="HB113" s="64" t="str">
        <f t="array" aca="1" ref="HB113" ca="1">IFERROR(AVERAGE(IF(('1. Database - raw'!GE$7:GG$494&gt;0)*('1. Database - raw'!$AD$7:$AD$494=$A113)*('1. Database - raw'!$AP$7:$AP$494&lt;&gt;Dropdown!$AM$11)*(INDIRECT($Q113,TRUE)=$O113),'1. Database - raw'!GE$7:GG$494)),"")</f>
        <v/>
      </c>
      <c r="HC113" s="97" t="str">
        <f t="array" aca="1" ref="HC113" ca="1">IFERROR(_xlfn.STDEV.S(IF(('1. Database - raw'!GE$7:GG$494&gt;0)*('1. Database - raw'!$AD$7:$AD$494=$A113)*('1. Database - raw'!$AP$7:$AP$494&lt;&gt;Dropdown!$AM$11)*(INDIRECT($Q113,TRUE)=$O113),'1. Database - raw'!GE$7:GG$494)),"")</f>
        <v/>
      </c>
      <c r="HD113" s="67" t="str">
        <f t="array" aca="1" ref="HD113" ca="1">IFERROR(IF(COUNT(IF(('1. Database - raw'!GE$7:GG$494&gt;0)*('1. Database - raw'!$AD$7:$AD$494=$A113)*('1. Database - raw'!$AP$7:$AP$494&lt;&gt;Dropdown!$AM$11)*(INDIRECT($Q113,TRUE)=$O113),'1. Database - raw'!GE$7:GG$494))&gt;0,COUNT(IF(('1. Database - raw'!GE$7:GG$494&gt;0)*('1. Database - raw'!$AD$7:$AD$494=$A113)*('1. Database - raw'!$AP$7:$AP$494&lt;&gt;Dropdown!$AM$11)*(INDIRECT($Q113,TRUE)=$O113),'1. Database - raw'!GE$7:GG$494)),""),"")</f>
        <v/>
      </c>
      <c r="HE113" s="66" t="str">
        <f t="shared" ca="1" si="274"/>
        <v/>
      </c>
      <c r="HF113" s="64" t="str">
        <f t="shared" ca="1" si="275"/>
        <v/>
      </c>
      <c r="HG113" s="64" t="str">
        <f t="shared" ca="1" si="276"/>
        <v/>
      </c>
      <c r="HH113" s="64" t="str">
        <f t="array" aca="1" ref="HH113" ca="1">IFERROR(AVERAGE(IF(('1. Database - raw'!GK$7:GM$494&gt;0)*('1. Database - raw'!$AD$7:$AD$494=$A113)*('1. Database - raw'!$AP$7:$AP$494&lt;&gt;Dropdown!$AM$11)*(INDIRECT($Q113,TRUE)=$O113),'1. Database - raw'!GK$7:GM$494)),"")</f>
        <v/>
      </c>
      <c r="HI113" s="97" t="str">
        <f t="array" aca="1" ref="HI113" ca="1">IFERROR(_xlfn.STDEV.S(IF(('1. Database - raw'!GK$7:GM$494&gt;0)*('1. Database - raw'!$AD$7:$AD$494=$A113)*('1. Database - raw'!$AP$7:$AP$494&lt;&gt;Dropdown!$AM$11)*(INDIRECT($Q113,TRUE)=$O113),'1. Database - raw'!GK$7:GM$494)),"")</f>
        <v/>
      </c>
      <c r="HJ113" s="67" t="str">
        <f t="array" aca="1" ref="HJ113" ca="1">IFERROR(IF(COUNT(IF(('1. Database - raw'!GK$7:GM$494&gt;0)*('1. Database - raw'!$AD$7:$AD$494=$A113)*('1. Database - raw'!$AP$7:$AP$494&lt;&gt;Dropdown!$AM$11)*(INDIRECT($Q113,TRUE)=$O113),'1. Database - raw'!GK$7:GM$494))&gt;0,COUNT(IF(('1. Database - raw'!GK$7:GM$494&gt;0)*('1. Database - raw'!$AD$7:$AD$494=$A113)*('1. Database - raw'!$AP$7:$AP$494&lt;&gt;Dropdown!$AM$11)*(INDIRECT($Q113,TRUE)=$O113),'1. Database - raw'!GK$7:GM$494)),""),"")</f>
        <v/>
      </c>
      <c r="HK113" s="66" t="str">
        <f t="shared" ca="1" si="277"/>
        <v/>
      </c>
      <c r="HL113" s="64" t="str">
        <f t="shared" ca="1" si="278"/>
        <v/>
      </c>
      <c r="HM113" s="64" t="str">
        <f t="shared" ca="1" si="279"/>
        <v/>
      </c>
      <c r="HN113" s="64" t="str">
        <f t="array" aca="1" ref="HN113" ca="1">IFERROR(AVERAGE(IF(('1. Database - raw'!GQ$7:GS$494&gt;0)*('1. Database - raw'!$AD$7:$AD$494=$A113)*('1. Database - raw'!$AP$7:$AP$494&lt;&gt;Dropdown!$AM$11)*(INDIRECT($Q113,TRUE)=$O113),'1. Database - raw'!GQ$7:GS$494)),"")</f>
        <v/>
      </c>
      <c r="HO113" s="97" t="str">
        <f t="array" aca="1" ref="HO113" ca="1">IFERROR(_xlfn.STDEV.S(IF(('1. Database - raw'!GQ$7:GS$494&gt;0)*('1. Database - raw'!$AD$7:$AD$494=$A113)*('1. Database - raw'!$AP$7:$AP$494&lt;&gt;Dropdown!$AM$11)*(INDIRECT($Q113,TRUE)=$O113),'1. Database - raw'!GQ$7:GS$494)),"")</f>
        <v/>
      </c>
      <c r="HP113" s="67" t="str">
        <f t="array" aca="1" ref="HP113" ca="1">IFERROR(IF(COUNT(IF(('1. Database - raw'!GQ$7:GS$494&gt;0)*('1. Database - raw'!$AD$7:$AD$494=$A113)*('1. Database - raw'!$AP$7:$AP$494&lt;&gt;Dropdown!$AM$11)*(INDIRECT($Q113,TRUE)=$O113),'1. Database - raw'!GQ$7:GS$494))&gt;0,COUNT(IF(('1. Database - raw'!GQ$7:GS$494&gt;0)*('1. Database - raw'!$AD$7:$AD$494=$A113)*('1. Database - raw'!$AP$7:$AP$494&lt;&gt;Dropdown!$AM$11)*(INDIRECT($Q113,TRUE)=$O113),'1. Database - raw'!GQ$7:GS$494)),""),"")</f>
        <v/>
      </c>
      <c r="HQ113" s="66" t="str">
        <f t="shared" ca="1" si="280"/>
        <v/>
      </c>
      <c r="HR113" s="64" t="str">
        <f t="shared" ca="1" si="281"/>
        <v/>
      </c>
      <c r="HS113" s="64" t="str">
        <f t="shared" ca="1" si="282"/>
        <v/>
      </c>
      <c r="HT113" s="64" t="str">
        <f t="array" aca="1" ref="HT113" ca="1">IFERROR(AVERAGE(IF(('1. Database - raw'!GW$7:GY$494&gt;0)*('1. Database - raw'!$AD$7:$AD$494=$A113)*('1. Database - raw'!$AP$7:$AP$494&lt;&gt;Dropdown!$AM$11)*(INDIRECT($Q113,TRUE)=$O113),'1. Database - raw'!GW$7:GY$494)),"")</f>
        <v/>
      </c>
      <c r="HU113" s="97" t="str">
        <f t="array" aca="1" ref="HU113" ca="1">IFERROR(_xlfn.STDEV.S(IF(('1. Database - raw'!GW$7:GY$494&gt;0)*('1. Database - raw'!$AD$7:$AD$494=$A113)*('1. Database - raw'!$AP$7:$AP$494&lt;&gt;Dropdown!$AM$11)*(INDIRECT($Q113,TRUE)=$O113),'1. Database - raw'!GW$7:GY$494)),"")</f>
        <v/>
      </c>
      <c r="HV113" s="67" t="str">
        <f t="array" aca="1" ref="HV113" ca="1">IFERROR(IF(COUNT(IF(('1. Database - raw'!GW$7:GY$494&gt;0)*('1. Database - raw'!$AD$7:$AD$494=$A113)*('1. Database - raw'!$AP$7:$AP$494&lt;&gt;Dropdown!$AM$11)*(INDIRECT($Q113,TRUE)=$O113),'1. Database - raw'!GW$7:GY$494))&gt;0,COUNT(IF(('1. Database - raw'!GW$7:GY$494&gt;0)*('1. Database - raw'!$AD$7:$AD$494=$A113)*('1. Database - raw'!$AP$7:$AP$494&lt;&gt;Dropdown!$AM$11)*(INDIRECT($Q113,TRUE)=$O113),'1. Database - raw'!GW$7:GY$494)),""),"")</f>
        <v/>
      </c>
      <c r="HW113" s="66" t="str">
        <f t="shared" ca="1" si="283"/>
        <v/>
      </c>
      <c r="HX113" s="64" t="str">
        <f t="shared" ca="1" si="284"/>
        <v/>
      </c>
      <c r="HY113" s="64" t="str">
        <f t="shared" ca="1" si="285"/>
        <v/>
      </c>
      <c r="HZ113" s="64" t="str">
        <f t="array" aca="1" ref="HZ113" ca="1">IFERROR(AVERAGE(IF(('1. Database - raw'!HC$7:HE$494&gt;0)*('1. Database - raw'!$AD$7:$AD$494=$A113)*('1. Database - raw'!$AP$7:$AP$494&lt;&gt;Dropdown!$AM$11)*(INDIRECT($Q113,TRUE)=$O113),'1. Database - raw'!HC$7:HE$494)),"")</f>
        <v/>
      </c>
      <c r="IA113" s="97" t="str">
        <f t="array" aca="1" ref="IA113" ca="1">IFERROR(_xlfn.STDEV.S(IF(('1. Database - raw'!HC$7:HE$494&gt;0)*('1. Database - raw'!$AD$7:$AD$494=$A113)*('1. Database - raw'!$AP$7:$AP$494&lt;&gt;Dropdown!$AM$11)*(INDIRECT($Q113,TRUE)=$O113),'1. Database - raw'!HC$7:HE$494)),"")</f>
        <v/>
      </c>
      <c r="IB113" s="67" t="str">
        <f t="array" aca="1" ref="IB113" ca="1">IFERROR(IF(COUNT(IF(('1. Database - raw'!HC$7:HE$494&gt;0)*('1. Database - raw'!$AD$7:$AD$494=$A113)*('1. Database - raw'!$AP$7:$AP$494&lt;&gt;Dropdown!$AM$11)*(INDIRECT($Q113,TRUE)=$O113),'1. Database - raw'!HC$7:HE$494))&gt;0,COUNT(IF(('1. Database - raw'!HC$7:HE$494&gt;0)*('1. Database - raw'!$AD$7:$AD$494=$A113)*('1. Database - raw'!$AP$7:$AP$494&lt;&gt;Dropdown!$AM$11)*(INDIRECT($Q113,TRUE)=$O113),'1. Database - raw'!HC$7:HE$494)),""),"")</f>
        <v/>
      </c>
      <c r="IC113" s="66" t="str">
        <f t="shared" ca="1" si="286"/>
        <v/>
      </c>
      <c r="ID113" s="64" t="str">
        <f t="shared" ca="1" si="287"/>
        <v/>
      </c>
      <c r="IE113" s="64" t="str">
        <f t="shared" ca="1" si="288"/>
        <v/>
      </c>
      <c r="IF113" s="64" t="str">
        <f t="array" aca="1" ref="IF113" ca="1">IFERROR(AVERAGE(IF(('1. Database - raw'!HI$7:HK$494&gt;0)*('1. Database - raw'!$AD$7:$AD$494=$A113)*('1. Database - raw'!$AP$7:$AP$494&lt;&gt;Dropdown!$AM$11)*(INDIRECT($Q113,TRUE)=$O113),'1. Database - raw'!HI$7:HK$494)),"")</f>
        <v/>
      </c>
      <c r="IG113" s="97" t="str">
        <f t="array" aca="1" ref="IG113" ca="1">IFERROR(_xlfn.STDEV.S(IF(('1. Database - raw'!HI$7:HK$494&gt;0)*('1. Database - raw'!$AD$7:$AD$494=$A113)*('1. Database - raw'!$AP$7:$AP$494&lt;&gt;Dropdown!$AM$11)*(INDIRECT($Q113,TRUE)=$O113),'1. Database - raw'!HI$7:HK$494)),"")</f>
        <v/>
      </c>
      <c r="IH113" s="67" t="str">
        <f t="array" aca="1" ref="IH113" ca="1">IFERROR(IF(COUNT(IF(('1. Database - raw'!HI$7:HK$494&gt;0)*('1. Database - raw'!$AD$7:$AD$494=$A113)*('1. Database - raw'!$AP$7:$AP$494&lt;&gt;Dropdown!$AM$11)*(INDIRECT($Q113,TRUE)=$O113),'1. Database - raw'!HI$7:HK$494))&gt;0,COUNT(IF(('1. Database - raw'!HI$7:HK$494&gt;0)*('1. Database - raw'!$AD$7:$AD$494=$A113)*('1. Database - raw'!$AP$7:$AP$494&lt;&gt;Dropdown!$AM$11)*(INDIRECT($Q113,TRUE)=$O113),'1. Database - raw'!HI$7:HK$494)),""),"")</f>
        <v/>
      </c>
      <c r="II113" s="66" t="str">
        <f t="shared" ca="1" si="289"/>
        <v/>
      </c>
      <c r="IJ113" s="64" t="str">
        <f t="shared" ca="1" si="290"/>
        <v/>
      </c>
      <c r="IK113" s="64" t="str">
        <f t="shared" ca="1" si="291"/>
        <v/>
      </c>
      <c r="IL113" s="64" t="str">
        <f t="array" aca="1" ref="IL113" ca="1">IFERROR(AVERAGE(IF(('1. Database - raw'!HO$7:HQ$494&gt;0)*('1. Database - raw'!$AD$7:$AD$494=$A113)*('1. Database - raw'!$AP$7:$AP$494&lt;&gt;Dropdown!$AM$11)*(INDIRECT($Q113,TRUE)=$O113),'1. Database - raw'!HO$7:HQ$494)),"")</f>
        <v/>
      </c>
      <c r="IM113" s="97" t="str">
        <f t="array" aca="1" ref="IM113" ca="1">IFERROR(_xlfn.STDEV.S(IF(('1. Database - raw'!HO$7:HQ$494&gt;0)*('1. Database - raw'!$AD$7:$AD$494=$A113)*('1. Database - raw'!$AP$7:$AP$494&lt;&gt;Dropdown!$AM$11)*(INDIRECT($Q113,TRUE)=$O113),'1. Database - raw'!HO$7:HQ$494)),"")</f>
        <v/>
      </c>
      <c r="IN113" s="67" t="str">
        <f t="array" aca="1" ref="IN113" ca="1">IFERROR(IF(COUNT(IF(('1. Database - raw'!HO$7:HQ$494&gt;0)*('1. Database - raw'!$AD$7:$AD$494=$A113)*('1. Database - raw'!$AP$7:$AP$494&lt;&gt;Dropdown!$AM$11)*(INDIRECT($Q113,TRUE)=$O113),'1. Database - raw'!HO$7:HQ$494))&gt;0,COUNT(IF(('1. Database - raw'!HO$7:HQ$494&gt;0)*('1. Database - raw'!$AD$7:$AD$494=$A113)*('1. Database - raw'!$AP$7:$AP$494&lt;&gt;Dropdown!$AM$11)*(INDIRECT($Q113,TRUE)=$O113),'1. Database - raw'!HO$7:HQ$494)),""),"")</f>
        <v/>
      </c>
      <c r="IO113" s="66" t="str">
        <f t="shared" ca="1" si="292"/>
        <v/>
      </c>
      <c r="IP113" s="64" t="str">
        <f t="shared" ca="1" si="293"/>
        <v/>
      </c>
      <c r="IQ113" s="64" t="str">
        <f t="shared" ca="1" si="294"/>
        <v/>
      </c>
      <c r="IR113" s="64" t="str">
        <f t="array" aca="1" ref="IR113" ca="1">IFERROR(AVERAGE(IF(('1. Database - raw'!HU$7:HW$494&gt;0)*('1. Database - raw'!$AD$7:$AD$494=$A113)*('1. Database - raw'!$AP$7:$AP$494&lt;&gt;Dropdown!$AM$11)*(INDIRECT($Q113,TRUE)=$O113),'1. Database - raw'!HU$7:HW$494)),"")</f>
        <v/>
      </c>
      <c r="IS113" s="97" t="str">
        <f t="array" aca="1" ref="IS113" ca="1">IFERROR(_xlfn.STDEV.S(IF(('1. Database - raw'!HU$7:HW$494&gt;0)*('1. Database - raw'!$AD$7:$AD$494=$A113)*('1. Database - raw'!$AP$7:$AP$494&lt;&gt;Dropdown!$AM$11)*(INDIRECT($Q113,TRUE)=$O113),'1. Database - raw'!HU$7:HW$494)),"")</f>
        <v/>
      </c>
      <c r="IT113" s="67" t="str">
        <f t="array" aca="1" ref="IT113" ca="1">IFERROR(IF(COUNT(IF(('1. Database - raw'!HU$7:HW$494&gt;0)*('1. Database - raw'!$AD$7:$AD$494=$A113)*('1. Database - raw'!$AP$7:$AP$494&lt;&gt;Dropdown!$AM$11)*(INDIRECT($Q113,TRUE)=$O113),'1. Database - raw'!HU$7:HW$494))&gt;0,COUNT(IF(('1. Database - raw'!HU$7:HW$494&gt;0)*('1. Database - raw'!$AD$7:$AD$494=$A113)*('1. Database - raw'!$AP$7:$AP$494&lt;&gt;Dropdown!$AM$11)*(INDIRECT($Q113,TRUE)=$O113),'1. Database - raw'!HU$7:HW$494)),""),"")</f>
        <v/>
      </c>
      <c r="IU113" s="66" t="str">
        <f t="shared" ca="1" si="295"/>
        <v/>
      </c>
      <c r="IV113" s="64" t="str">
        <f t="shared" ca="1" si="296"/>
        <v/>
      </c>
      <c r="IW113" s="64" t="str">
        <f t="shared" ca="1" si="297"/>
        <v/>
      </c>
      <c r="IX113" s="64" t="str">
        <f t="array" aca="1" ref="IX113" ca="1">IFERROR(AVERAGE(IF(('1. Database - raw'!IA$7:IC$494&gt;0)*('1. Database - raw'!$AD$7:$AD$494=$A113)*('1. Database - raw'!$AP$7:$AP$494&lt;&gt;Dropdown!$AM$11)*(INDIRECT($Q113,TRUE)=$O113),'1. Database - raw'!IA$7:IC$494)),"")</f>
        <v/>
      </c>
      <c r="IY113" s="97" t="str">
        <f t="array" aca="1" ref="IY113" ca="1">IFERROR(_xlfn.STDEV.S(IF(('1. Database - raw'!IA$7:IC$494&gt;0)*('1. Database - raw'!$AD$7:$AD$494=$A113)*('1. Database - raw'!$AP$7:$AP$494&lt;&gt;Dropdown!$AM$11)*(INDIRECT($Q113,TRUE)=$O113),'1. Database - raw'!IA$7:IC$494)),"")</f>
        <v/>
      </c>
      <c r="IZ113" s="67" t="str">
        <f t="array" aca="1" ref="IZ113" ca="1">IFERROR(IF(COUNT(IF(('1. Database - raw'!IA$7:IC$494&gt;0)*('1. Database - raw'!$AD$7:$AD$494=$A113)*('1. Database - raw'!$AP$7:$AP$494&lt;&gt;Dropdown!$AM$11)*(INDIRECT($Q113,TRUE)=$O113),'1. Database - raw'!IA$7:IC$494))&gt;0,COUNT(IF(('1. Database - raw'!IA$7:IC$494&gt;0)*('1. Database - raw'!$AD$7:$AD$494=$A113)*('1. Database - raw'!$AP$7:$AP$494&lt;&gt;Dropdown!$AM$11)*(INDIRECT($Q113,TRUE)=$O113),'1. Database - raw'!IA$7:IC$494)),""),"")</f>
        <v/>
      </c>
      <c r="JA113" s="66" t="str">
        <f t="shared" ca="1" si="298"/>
        <v/>
      </c>
      <c r="JB113" s="64" t="str">
        <f t="shared" ca="1" si="299"/>
        <v/>
      </c>
      <c r="JC113" s="64" t="str">
        <f t="shared" ca="1" si="300"/>
        <v/>
      </c>
      <c r="JD113" s="64" t="str">
        <f t="array" aca="1" ref="JD113" ca="1">IFERROR(AVERAGE(IF(('1. Database - raw'!IG$7:II$494&gt;0)*('1. Database - raw'!$AD$7:$AD$494=$A113)*('1. Database - raw'!$AP$7:$AP$494&lt;&gt;Dropdown!$AM$11)*(INDIRECT($Q113,TRUE)=$O113),'1. Database - raw'!IG$7:II$494)),"")</f>
        <v/>
      </c>
      <c r="JE113" s="97" t="str">
        <f t="array" aca="1" ref="JE113" ca="1">IFERROR(_xlfn.STDEV.S(IF(('1. Database - raw'!IG$7:II$494&gt;0)*('1. Database - raw'!$AD$7:$AD$494=$A113)*('1. Database - raw'!$AP$7:$AP$494&lt;&gt;Dropdown!$AM$11)*(INDIRECT($Q113,TRUE)=$O113),'1. Database - raw'!IG$7:II$494)),"")</f>
        <v/>
      </c>
      <c r="JF113" s="67" t="str">
        <f t="array" aca="1" ref="JF113" ca="1">IFERROR(IF(COUNT(IF(('1. Database - raw'!IG$7:II$494&gt;0)*('1. Database - raw'!$AD$7:$AD$494=$A113)*('1. Database - raw'!$AP$7:$AP$494&lt;&gt;Dropdown!$AM$11)*(INDIRECT($Q113,TRUE)=$O113),'1. Database - raw'!IG$7:II$494))&gt;0,COUNT(IF(('1. Database - raw'!IG$7:II$494&gt;0)*('1. Database - raw'!$AD$7:$AD$494=$A113)*('1. Database - raw'!$AP$7:$AP$494&lt;&gt;Dropdown!$AM$11)*(INDIRECT($Q113,TRUE)=$O113),'1. Database - raw'!IG$7:II$494)),""),"")</f>
        <v/>
      </c>
      <c r="JG113" s="141" t="str">
        <f t="shared" ca="1" si="301"/>
        <v/>
      </c>
      <c r="JH113" s="151" t="str">
        <f t="shared" ca="1" si="302"/>
        <v/>
      </c>
      <c r="JI113" s="151" t="str">
        <f t="shared" ca="1" si="303"/>
        <v/>
      </c>
      <c r="JJ113" s="151">
        <f t="array" aca="1" ref="JJ113" ca="1">IFERROR(AVERAGE(IF(('1. Database - raw'!IM$7:IO$494&gt;0)*('1. Database - raw'!$AD$7:$AD$494=$A113)*('1. Database - raw'!$AP$7:$AP$494&lt;&gt;Dropdown!$AM$11)*(INDIRECT($Q113,TRUE)=$O113),'1. Database - raw'!IM$7:IO$494)),"")</f>
        <v>5</v>
      </c>
      <c r="JK113" s="280" t="str">
        <f t="array" aca="1" ref="JK113" ca="1">IFERROR(_xlfn.STDEV.S(IF(('1. Database - raw'!IM$7:IO$494&gt;0)*('1. Database - raw'!$AD$7:$AD$494=$A113)*('1. Database - raw'!$AP$7:$AP$494&lt;&gt;Dropdown!$AM$11)*(INDIRECT($Q113,TRUE)=$O113),'1. Database - raw'!IM$7:IO$494)),"")</f>
        <v/>
      </c>
      <c r="JL113" s="67">
        <f t="array" aca="1" ref="JL113" ca="1">IFERROR(IF(COUNT(IF(('1. Database - raw'!IM$7:IO$494&gt;0)*('1. Database - raw'!$AD$7:$AD$494=$A113)*('1. Database - raw'!$AP$7:$AP$494&lt;&gt;Dropdown!$AM$11)*(INDIRECT($Q113,TRUE)=$O113),'1. Database - raw'!IM$7:IO$494))&gt;0,COUNT(IF(('1. Database - raw'!IM$7:IO$494&gt;0)*('1. Database - raw'!$AD$7:$AD$494=$A113)*('1. Database - raw'!$AP$7:$AP$494&lt;&gt;Dropdown!$AM$11)*(INDIRECT($Q113,TRUE)=$O113),'1. Database - raw'!IM$7:IO$494)),""),"")</f>
        <v>1</v>
      </c>
      <c r="JM113" s="141" t="str">
        <f t="shared" ca="1" si="304"/>
        <v/>
      </c>
      <c r="JN113" s="151" t="str">
        <f t="shared" ca="1" si="305"/>
        <v/>
      </c>
      <c r="JO113" s="151" t="str">
        <f t="shared" ca="1" si="306"/>
        <v/>
      </c>
      <c r="JP113" s="151" t="str">
        <f t="array" aca="1" ref="JP113" ca="1">IFERROR(AVERAGE(IF(('1. Database - raw'!IS$7:IU$494&gt;0)*('1. Database - raw'!$AD$7:$AD$494=$A113)*('1. Database - raw'!$AP$7:$AP$494&lt;&gt;Dropdown!$AM$11)*(INDIRECT($Q113,TRUE)=$O113),'1. Database - raw'!IS$7:IU$494)),"")</f>
        <v/>
      </c>
      <c r="JQ113" s="280" t="str">
        <f t="array" aca="1" ref="JQ113" ca="1">IFERROR(_xlfn.STDEV.S(IF(('1. Database - raw'!IS$7:IU$494&gt;0)*('1. Database - raw'!$AD$7:$AD$494=$A113)*('1. Database - raw'!$AP$7:$AP$494&lt;&gt;Dropdown!$AM$11)*(INDIRECT($Q113,TRUE)=$O113),'1. Database - raw'!IS$7:IU$494)),"")</f>
        <v/>
      </c>
      <c r="JR113" s="67" t="str">
        <f t="array" aca="1" ref="JR113" ca="1">IFERROR(IF(COUNT(IF(('1. Database - raw'!IS$7:IU$494&gt;0)*('1. Database - raw'!$AD$7:$AD$494=$A113)*('1. Database - raw'!$AP$7:$AP$494&lt;&gt;Dropdown!$AM$11)*(INDIRECT($Q113,TRUE)=$O113),'1. Database - raw'!IS$7:IU$494))&gt;0,COUNT(IF(('1. Database - raw'!IS$7:IU$494&gt;0)*('1. Database - raw'!$AD$7:$AD$494=$A113)*('1. Database - raw'!$AP$7:$AP$494&lt;&gt;Dropdown!$AM$11)*(INDIRECT($Q113,TRUE)=$O113),'1. Database - raw'!IS$7:IU$494)),""),"")</f>
        <v/>
      </c>
      <c r="JS113" s="141" t="str">
        <f t="shared" ca="1" si="307"/>
        <v/>
      </c>
      <c r="JT113" s="151" t="str">
        <f t="shared" ca="1" si="308"/>
        <v/>
      </c>
      <c r="JU113" s="151" t="str">
        <f t="shared" ca="1" si="309"/>
        <v/>
      </c>
      <c r="JV113" s="151" t="str">
        <f t="array" aca="1" ref="JV113" ca="1">IFERROR(AVERAGE(IF(('1. Database - raw'!IY$7:JA$494&gt;0)*('1. Database - raw'!$AD$7:$AD$494=$A113)*('1. Database - raw'!$AP$7:$AP$494&lt;&gt;Dropdown!$AM$11)*(INDIRECT($Q113,TRUE)=$O113),'1. Database - raw'!IY$7:JA$494)),"")</f>
        <v/>
      </c>
      <c r="JW113" s="280" t="str">
        <f t="array" aca="1" ref="JW113" ca="1">IFERROR(_xlfn.STDEV.S(IF(('1. Database - raw'!IY$7:JA$494&gt;0)*('1. Database - raw'!$AD$7:$AD$494=$A113)*('1. Database - raw'!$AP$7:$AP$494&lt;&gt;Dropdown!$AM$11)*(INDIRECT($Q113,TRUE)=$O113),'1. Database - raw'!IY$7:JA$494)),"")</f>
        <v/>
      </c>
      <c r="JX113" s="67" t="str">
        <f t="array" aca="1" ref="JX113" ca="1">IFERROR(IF(COUNT(IF(('1. Database - raw'!IY$7:JA$494&gt;0)*('1. Database - raw'!$AD$7:$AD$494=$A113)*('1. Database - raw'!$AP$7:$AP$494&lt;&gt;Dropdown!$AM$11)*(INDIRECT($Q113,TRUE)=$O113),'1. Database - raw'!IY$7:JA$494))&gt;0,COUNT(IF(('1. Database - raw'!IY$7:JA$494&gt;0)*('1. Database - raw'!$AD$7:$AD$494=$A113)*('1. Database - raw'!$AP$7:$AP$494&lt;&gt;Dropdown!$AM$11)*(INDIRECT($Q113,TRUE)=$O113),'1. Database - raw'!IY$7:JA$494)),""),"")</f>
        <v/>
      </c>
      <c r="JY113" s="141" t="str">
        <f t="shared" ca="1" si="310"/>
        <v/>
      </c>
      <c r="JZ113" s="151" t="str">
        <f t="shared" ca="1" si="311"/>
        <v/>
      </c>
      <c r="KA113" s="151" t="str">
        <f t="shared" ca="1" si="312"/>
        <v/>
      </c>
      <c r="KB113" s="151" t="str">
        <f t="array" aca="1" ref="KB113" ca="1">IFERROR(AVERAGE(IF(('1. Database - raw'!JE$7:JG$494&gt;0)*('1. Database - raw'!$AD$7:$AD$494=$A113)*('1. Database - raw'!$AP$7:$AP$494&lt;&gt;Dropdown!$AM$11)*(INDIRECT($Q113,TRUE)=$O113),'1. Database - raw'!JE$7:JG$494)),"")</f>
        <v/>
      </c>
      <c r="KC113" s="280" t="str">
        <f t="array" aca="1" ref="KC113" ca="1">IFERROR(_xlfn.STDEV.S(IF(('1. Database - raw'!JE$7:JG$494&gt;0)*('1. Database - raw'!$AD$7:$AD$494=$A113)*('1. Database - raw'!$AP$7:$AP$494&lt;&gt;Dropdown!$AM$11)*(INDIRECT($Q113,TRUE)=$O113),'1. Database - raw'!JE$7:JG$494)),"")</f>
        <v/>
      </c>
      <c r="KD113" s="67" t="str">
        <f t="array" aca="1" ref="KD113" ca="1">IFERROR(IF(COUNT(IF(('1. Database - raw'!JE$7:JG$494&gt;0)*('1. Database - raw'!$AD$7:$AD$494=$A113)*('1. Database - raw'!$AP$7:$AP$494&lt;&gt;Dropdown!$AM$11)*(INDIRECT($Q113,TRUE)=$O113),'1. Database - raw'!JE$7:JG$494))&gt;0,COUNT(IF(('1. Database - raw'!JE$7:JG$494&gt;0)*('1. Database - raw'!$AD$7:$AD$494=$A113)*('1. Database - raw'!$AP$7:$AP$494&lt;&gt;Dropdown!$AM$11)*(INDIRECT($Q113,TRUE)=$O113),'1. Database - raw'!JE$7:JG$494)),""),"")</f>
        <v/>
      </c>
      <c r="KE113" s="141" t="str">
        <f t="shared" ca="1" si="313"/>
        <v/>
      </c>
      <c r="KF113" s="151" t="str">
        <f t="shared" ca="1" si="314"/>
        <v/>
      </c>
      <c r="KG113" s="151" t="str">
        <f t="shared" ca="1" si="315"/>
        <v/>
      </c>
      <c r="KH113" s="151" t="str">
        <f t="array" aca="1" ref="KH113" ca="1">IFERROR(AVERAGE(IF(('1. Database - raw'!JK$7:JM$494&gt;0)*('1. Database - raw'!$AD$7:$AD$494=$A113)*('1. Database - raw'!$AP$7:$AP$494&lt;&gt;Dropdown!$AM$11)*(INDIRECT($Q113,TRUE)=$O113),'1. Database - raw'!JK$7:JM$494)),"")</f>
        <v/>
      </c>
      <c r="KI113" s="280" t="str">
        <f t="array" aca="1" ref="KI113" ca="1">IFERROR(_xlfn.STDEV.S(IF(('1. Database - raw'!JK$7:JM$494&gt;0)*('1. Database - raw'!$AD$7:$AD$494=$A113)*('1. Database - raw'!$AP$7:$AP$494&lt;&gt;Dropdown!$AM$11)*(INDIRECT($Q113,TRUE)=$O113),'1. Database - raw'!JK$7:JM$494)),"")</f>
        <v/>
      </c>
      <c r="KJ113" s="67" t="str">
        <f t="array" aca="1" ref="KJ113" ca="1">IFERROR(IF(COUNT(IF(('1. Database - raw'!JK$7:JM$494&gt;0)*('1. Database - raw'!$AD$7:$AD$494=$A113)*('1. Database - raw'!$AP$7:$AP$494&lt;&gt;Dropdown!$AM$11)*(INDIRECT($Q113,TRUE)=$O113),'1. Database - raw'!JK$7:JM$494))&gt;0,COUNT(IF(('1. Database - raw'!JK$7:JM$494&gt;0)*('1. Database - raw'!$AD$7:$AD$494=$A113)*('1. Database - raw'!$AP$7:$AP$494&lt;&gt;Dropdown!$AM$11)*(INDIRECT($Q113,TRUE)=$O113),'1. Database - raw'!JK$7:JM$494)),""),"")</f>
        <v/>
      </c>
      <c r="KK113" s="141" t="str">
        <f t="shared" ca="1" si="316"/>
        <v/>
      </c>
      <c r="KL113" s="151" t="str">
        <f t="shared" ca="1" si="317"/>
        <v/>
      </c>
      <c r="KM113" s="151" t="str">
        <f t="shared" ca="1" si="318"/>
        <v/>
      </c>
      <c r="KN113" s="151" t="str">
        <f t="array" aca="1" ref="KN113" ca="1">IFERROR(AVERAGE(IF(('1. Database - raw'!JQ$7:JS$494&gt;0)*('1. Database - raw'!$AD$7:$AD$494=$A113)*('1. Database - raw'!$AP$7:$AP$494&lt;&gt;Dropdown!$AM$11)*(INDIRECT($Q113,TRUE)=$O113),'1. Database - raw'!JQ$7:JS$494)),"")</f>
        <v/>
      </c>
      <c r="KO113" s="280" t="str">
        <f t="array" aca="1" ref="KO113" ca="1">IFERROR(_xlfn.STDEV.S(IF(('1. Database - raw'!JQ$7:JS$494&gt;0)*('1. Database - raw'!$AD$7:$AD$494=$A113)*('1. Database - raw'!$AP$7:$AP$494&lt;&gt;Dropdown!$AM$11)*(INDIRECT($Q113,TRUE)=$O113),'1. Database - raw'!JQ$7:JS$494)),"")</f>
        <v/>
      </c>
      <c r="KP113" s="67" t="str">
        <f t="array" aca="1" ref="KP113" ca="1">IFERROR(IF(COUNT(IF(('1. Database - raw'!JQ$7:JS$494&gt;0)*('1. Database - raw'!$AD$7:$AD$494=$A113)*('1. Database - raw'!$AP$7:$AP$494&lt;&gt;Dropdown!$AM$11)*(INDIRECT($Q113,TRUE)=$O113),'1. Database - raw'!JQ$7:JS$494))&gt;0,COUNT(IF(('1. Database - raw'!JQ$7:JS$494&gt;0)*('1. Database - raw'!$AD$7:$AD$494=$A113)*('1. Database - raw'!$AP$7:$AP$494&lt;&gt;Dropdown!$AM$11)*(INDIRECT($Q113,TRUE)=$O113),'1. Database - raw'!JQ$7:JS$494)),""),"")</f>
        <v/>
      </c>
      <c r="KQ113" s="141" t="str">
        <f t="shared" ca="1" si="319"/>
        <v/>
      </c>
      <c r="KR113" s="151" t="str">
        <f t="shared" ca="1" si="320"/>
        <v/>
      </c>
      <c r="KS113" s="151" t="str">
        <f t="shared" ca="1" si="321"/>
        <v/>
      </c>
      <c r="KT113" s="151" t="str">
        <f t="array" aca="1" ref="KT113" ca="1">IFERROR(AVERAGE(IF(('1. Database - raw'!JW$7:JY$494&gt;0)*('1. Database - raw'!$AD$7:$AD$494=$A113)*('1. Database - raw'!$AP$7:$AP$494&lt;&gt;Dropdown!$AM$11)*(INDIRECT($Q113,TRUE)=$O113),'1. Database - raw'!JW$7:JY$494)),"")</f>
        <v/>
      </c>
      <c r="KU113" s="280" t="str">
        <f t="array" aca="1" ref="KU113" ca="1">IFERROR(_xlfn.STDEV.S(IF(('1. Database - raw'!JW$7:JY$494&gt;0)*('1. Database - raw'!$AD$7:$AD$494=$A113)*('1. Database - raw'!$AP$7:$AP$494&lt;&gt;Dropdown!$AM$11)*(INDIRECT($Q113,TRUE)=$O113),'1. Database - raw'!JW$7:JY$494)),"")</f>
        <v/>
      </c>
      <c r="KV113" s="67" t="str">
        <f t="array" aca="1" ref="KV113" ca="1">IFERROR(IF(COUNT(IF(('1. Database - raw'!JW$7:JY$494&gt;0)*('1. Database - raw'!$AD$7:$AD$494=$A113)*('1. Database - raw'!$AP$7:$AP$494&lt;&gt;Dropdown!$AM$11)*(INDIRECT($Q113,TRUE)=$O113),'1. Database - raw'!JW$7:JY$494))&gt;0,COUNT(IF(('1. Database - raw'!JW$7:JY$494&gt;0)*('1. Database - raw'!$AD$7:$AD$494=$A113)*('1. Database - raw'!$AP$7:$AP$494&lt;&gt;Dropdown!$AM$11)*(INDIRECT($Q113,TRUE)=$O113),'1. Database - raw'!JW$7:JY$494)),""),"")</f>
        <v/>
      </c>
      <c r="KW113" s="141" t="str">
        <f t="shared" ca="1" si="322"/>
        <v/>
      </c>
      <c r="KX113" s="151" t="str">
        <f t="shared" ca="1" si="323"/>
        <v/>
      </c>
      <c r="KY113" s="151" t="str">
        <f t="shared" ca="1" si="324"/>
        <v/>
      </c>
      <c r="KZ113" s="151" t="str">
        <f t="array" aca="1" ref="KZ113" ca="1">IFERROR(AVERAGE(IF(('1. Database - raw'!KC$7:KE$494&gt;0)*('1. Database - raw'!$AD$7:$AD$494=$A113)*('1. Database - raw'!$AP$7:$AP$494&lt;&gt;Dropdown!$AM$11)*(INDIRECT($Q113,TRUE)=$O113),'1. Database - raw'!KC$7:KE$494)),"")</f>
        <v/>
      </c>
      <c r="LA113" s="280" t="str">
        <f t="array" aca="1" ref="LA113" ca="1">IFERROR(_xlfn.STDEV.S(IF(('1. Database - raw'!KC$7:KE$494&gt;0)*('1. Database - raw'!$AD$7:$AD$494=$A113)*('1. Database - raw'!$AP$7:$AP$494&lt;&gt;Dropdown!$AM$11)*(INDIRECT($Q113,TRUE)=$O113),'1. Database - raw'!KC$7:KE$494)),"")</f>
        <v/>
      </c>
      <c r="LB113" s="67" t="str">
        <f t="array" aca="1" ref="LB113" ca="1">IFERROR(IF(COUNT(IF(('1. Database - raw'!KC$7:KE$494&gt;0)*('1. Database - raw'!$AD$7:$AD$494=$A113)*('1. Database - raw'!$AP$7:$AP$494&lt;&gt;Dropdown!$AM$11)*(INDIRECT($Q113,TRUE)=$O113),'1. Database - raw'!KC$7:KE$494))&gt;0,COUNT(IF(('1. Database - raw'!KC$7:KE$494&gt;0)*('1. Database - raw'!$AD$7:$AD$494=$A113)*('1. Database - raw'!$AP$7:$AP$494&lt;&gt;Dropdown!$AM$11)*(INDIRECT($Q113,TRUE)=$O113),'1. Database - raw'!KC$7:KE$494)),""),"")</f>
        <v/>
      </c>
      <c r="LC113" s="141" t="str">
        <f t="shared" ca="1" si="325"/>
        <v/>
      </c>
      <c r="LD113" s="151" t="str">
        <f t="shared" ca="1" si="326"/>
        <v/>
      </c>
      <c r="LE113" s="151" t="str">
        <f t="shared" ca="1" si="327"/>
        <v/>
      </c>
      <c r="LF113" s="151" t="str">
        <f t="array" aca="1" ref="LF113" ca="1">IFERROR(AVERAGE(IF(('1. Database - raw'!KI$7:KK$494&gt;0)*('1. Database - raw'!$AD$7:$AD$494=$A113)*('1. Database - raw'!$AP$7:$AP$494&lt;&gt;Dropdown!$AM$11)*(INDIRECT($Q113,TRUE)=$O113),'1. Database - raw'!KI$7:KK$494)),"")</f>
        <v/>
      </c>
      <c r="LG113" s="280" t="str">
        <f t="array" aca="1" ref="LG113" ca="1">IFERROR(_xlfn.STDEV.S(IF(('1. Database - raw'!KI$7:KK$494&gt;0)*('1. Database - raw'!$AD$7:$AD$494=$A113)*('1. Database - raw'!$AP$7:$AP$494&lt;&gt;Dropdown!$AM$11)*(INDIRECT($Q113,TRUE)=$O113),'1. Database - raw'!KI$7:KK$494)),"")</f>
        <v/>
      </c>
      <c r="LH113" s="67" t="str">
        <f t="array" aca="1" ref="LH113" ca="1">IFERROR(IF(COUNT(IF(('1. Database - raw'!KI$7:KK$494&gt;0)*('1. Database - raw'!$AD$7:$AD$494=$A113)*('1. Database - raw'!$AP$7:$AP$494&lt;&gt;Dropdown!$AM$11)*(INDIRECT($Q113,TRUE)=$O113),'1. Database - raw'!KI$7:KK$494))&gt;0,COUNT(IF(('1. Database - raw'!KI$7:KK$494&gt;0)*('1. Database - raw'!$AD$7:$AD$494=$A113)*('1. Database - raw'!$AP$7:$AP$494&lt;&gt;Dropdown!$AM$11)*(INDIRECT($Q113,TRUE)=$O113),'1. Database - raw'!KI$7:KK$494)),""),"")</f>
        <v/>
      </c>
      <c r="LI113" s="141" t="str">
        <f t="shared" ca="1" si="328"/>
        <v/>
      </c>
      <c r="LJ113" s="151" t="str">
        <f t="shared" ca="1" si="329"/>
        <v/>
      </c>
      <c r="LK113" s="151" t="str">
        <f t="shared" ca="1" si="330"/>
        <v/>
      </c>
      <c r="LL113" s="151">
        <f t="array" aca="1" ref="LL113" ca="1">IFERROR(AVERAGE(IF(('1. Database - raw'!KO$7:KQ$494&gt;0)*('1. Database - raw'!$AD$7:$AD$494=$A113)*('1. Database - raw'!$AP$7:$AP$494&lt;&gt;Dropdown!$AM$11)*(INDIRECT($Q113,TRUE)=$O113),'1. Database - raw'!KO$7:KQ$494)),"")</f>
        <v>0.7</v>
      </c>
      <c r="LM113" s="280" t="str">
        <f t="array" aca="1" ref="LM113" ca="1">IFERROR(_xlfn.STDEV.S(IF(('1. Database - raw'!KO$7:KQ$494&gt;0)*('1. Database - raw'!$AD$7:$AD$494=$A113)*('1. Database - raw'!$AP$7:$AP$494&lt;&gt;Dropdown!$AM$11)*(INDIRECT($Q113,TRUE)=$O113),'1. Database - raw'!KO$7:KQ$494)),"")</f>
        <v/>
      </c>
      <c r="LN113" s="67">
        <f t="array" aca="1" ref="LN113" ca="1">IFERROR(IF(COUNT(IF(('1. Database - raw'!KO$7:KQ$494&gt;0)*('1. Database - raw'!$AD$7:$AD$494=$A113)*('1. Database - raw'!$AP$7:$AP$494&lt;&gt;Dropdown!$AM$11)*(INDIRECT($Q113,TRUE)=$O113),'1. Database - raw'!KO$7:KQ$494))&gt;0,COUNT(IF(('1. Database - raw'!KO$7:KQ$494&gt;0)*('1. Database - raw'!$AD$7:$AD$494=$A113)*('1. Database - raw'!$AP$7:$AP$494&lt;&gt;Dropdown!$AM$11)*(INDIRECT($Q113,TRUE)=$O113),'1. Database - raw'!KO$7:KQ$494)),""),"")</f>
        <v>1</v>
      </c>
      <c r="LO113" s="141" t="str">
        <f t="shared" ca="1" si="331"/>
        <v/>
      </c>
      <c r="LP113" s="151" t="str">
        <f t="shared" ca="1" si="332"/>
        <v/>
      </c>
      <c r="LQ113" s="151" t="str">
        <f t="shared" ca="1" si="333"/>
        <v/>
      </c>
      <c r="LR113" s="151" t="str">
        <f t="array" aca="1" ref="LR113" ca="1">IFERROR(AVERAGE(IF(('1. Database - raw'!KU$7:KW$494&gt;0)*('1. Database - raw'!$AD$7:$AD$494=$A113)*('1. Database - raw'!$AP$7:$AP$494&lt;&gt;Dropdown!$AM$11)*(INDIRECT($Q113,TRUE)=$O113),'1. Database - raw'!KU$7:KW$494)),"")</f>
        <v/>
      </c>
      <c r="LS113" s="280" t="str">
        <f t="array" aca="1" ref="LS113" ca="1">IFERROR(_xlfn.STDEV.S(IF(('1. Database - raw'!KU$7:KW$494&gt;0)*('1. Database - raw'!$AD$7:$AD$494=$A113)*('1. Database - raw'!$AP$7:$AP$494&lt;&gt;Dropdown!$AM$11)*(INDIRECT($Q113,TRUE)=$O113),'1. Database - raw'!KU$7:KW$494)),"")</f>
        <v/>
      </c>
      <c r="LT113" s="67" t="str">
        <f t="array" aca="1" ref="LT113" ca="1">IFERROR(IF(COUNT(IF(('1. Database - raw'!KU$7:KW$494&gt;0)*('1. Database - raw'!$AD$7:$AD$494=$A113)*('1. Database - raw'!$AP$7:$AP$494&lt;&gt;Dropdown!$AM$11)*(INDIRECT($Q113,TRUE)=$O113),'1. Database - raw'!KU$7:KW$494))&gt;0,COUNT(IF(('1. Database - raw'!KU$7:KW$494&gt;0)*('1. Database - raw'!$AD$7:$AD$494=$A113)*('1. Database - raw'!$AP$7:$AP$494&lt;&gt;Dropdown!$AM$11)*(INDIRECT($Q113,TRUE)=$O113),'1. Database - raw'!KU$7:KW$494)),""),"")</f>
        <v/>
      </c>
      <c r="LU113" s="141" t="str">
        <f t="shared" ca="1" si="334"/>
        <v/>
      </c>
      <c r="LV113" s="151" t="str">
        <f t="shared" ca="1" si="335"/>
        <v/>
      </c>
      <c r="LW113" s="151" t="str">
        <f t="shared" ca="1" si="336"/>
        <v/>
      </c>
      <c r="LX113" s="151" t="str">
        <f t="array" aca="1" ref="LX113" ca="1">IFERROR(AVERAGE(IF(('1. Database - raw'!LA$7:LC$494&gt;0)*('1. Database - raw'!$AD$7:$AD$494=$A113)*('1. Database - raw'!$AP$7:$AP$494&lt;&gt;Dropdown!$AM$11)*(INDIRECT($Q113,TRUE)=$O113),'1. Database - raw'!LA$7:LC$494)),"")</f>
        <v/>
      </c>
      <c r="LY113" s="280" t="str">
        <f t="array" aca="1" ref="LY113" ca="1">IFERROR(_xlfn.STDEV.S(IF(('1. Database - raw'!LA$7:LC$494&gt;0)*('1. Database - raw'!$AD$7:$AD$494=$A113)*('1. Database - raw'!$AP$7:$AP$494&lt;&gt;Dropdown!$AM$11)*(INDIRECT($Q113,TRUE)=$O113),'1. Database - raw'!LA$7:LC$494)),"")</f>
        <v/>
      </c>
      <c r="LZ113" s="67" t="str">
        <f t="array" aca="1" ref="LZ113" ca="1">IFERROR(IF(COUNT(IF(('1. Database - raw'!LA$7:LC$494&gt;0)*('1. Database - raw'!$AD$7:$AD$494=$A113)*('1. Database - raw'!$AP$7:$AP$494&lt;&gt;Dropdown!$AM$11)*(INDIRECT($Q113,TRUE)=$O113),'1. Database - raw'!LA$7:LC$494))&gt;0,COUNT(IF(('1. Database - raw'!LA$7:LC$494&gt;0)*('1. Database - raw'!$AD$7:$AD$494=$A113)*('1. Database - raw'!$AP$7:$AP$494&lt;&gt;Dropdown!$AM$11)*(INDIRECT($Q113,TRUE)=$O113),'1. Database - raw'!LA$7:LC$494)),""),"")</f>
        <v/>
      </c>
      <c r="MA113" s="141" t="str">
        <f t="shared" ca="1" si="337"/>
        <v/>
      </c>
      <c r="MB113" s="151" t="str">
        <f t="shared" ca="1" si="338"/>
        <v/>
      </c>
      <c r="MC113" s="151" t="str">
        <f t="shared" ca="1" si="339"/>
        <v/>
      </c>
      <c r="MD113" s="151" t="str">
        <f t="array" aca="1" ref="MD113" ca="1">IFERROR(AVERAGE(IF(('1. Database - raw'!LG$7:LI$494&gt;0)*('1. Database - raw'!$AD$7:$AD$494=$A113)*('1. Database - raw'!$AP$7:$AP$494&lt;&gt;Dropdown!$AM$11)*(INDIRECT($Q113,TRUE)=$O113),'1. Database - raw'!LG$7:LI$494)),"")</f>
        <v/>
      </c>
      <c r="ME113" s="280" t="str">
        <f t="array" aca="1" ref="ME113" ca="1">IFERROR(_xlfn.STDEV.S(IF(('1. Database - raw'!LG$7:LI$494&gt;0)*('1. Database - raw'!$AD$7:$AD$494=$A113)*('1. Database - raw'!$AP$7:$AP$494&lt;&gt;Dropdown!$AM$11)*(INDIRECT($Q113,TRUE)=$O113),'1. Database - raw'!LG$7:LI$494)),"")</f>
        <v/>
      </c>
      <c r="MF113" s="67" t="str">
        <f t="array" aca="1" ref="MF113" ca="1">IFERROR(IF(COUNT(IF(('1. Database - raw'!LG$7:LI$494&gt;0)*('1. Database - raw'!$AD$7:$AD$494=$A113)*('1. Database - raw'!$AP$7:$AP$494&lt;&gt;Dropdown!$AM$11)*(INDIRECT($Q113,TRUE)=$O113),'1. Database - raw'!LG$7:LI$494))&gt;0,COUNT(IF(('1. Database - raw'!LG$7:LI$494&gt;0)*('1. Database - raw'!$AD$7:$AD$494=$A113)*('1. Database - raw'!$AP$7:$AP$494&lt;&gt;Dropdown!$AM$11)*(INDIRECT($Q113,TRUE)=$O113),'1. Database - raw'!LG$7:LI$494)),""),"")</f>
        <v/>
      </c>
      <c r="MG113" s="141" t="str">
        <f t="shared" ca="1" si="340"/>
        <v/>
      </c>
      <c r="MH113" s="151" t="str">
        <f t="shared" ca="1" si="341"/>
        <v/>
      </c>
      <c r="MI113" s="151" t="str">
        <f t="shared" ca="1" si="342"/>
        <v/>
      </c>
      <c r="MJ113" s="151" t="str">
        <f t="array" aca="1" ref="MJ113" ca="1">IFERROR(AVERAGE(IF(('1. Database - raw'!LM$7:LO$494&gt;0)*('1. Database - raw'!$AD$7:$AD$494=$A113)*('1. Database - raw'!$AP$7:$AP$494&lt;&gt;Dropdown!$AM$11)*(INDIRECT($Q113,TRUE)=$O113),'1. Database - raw'!LM$7:LO$494)),"")</f>
        <v/>
      </c>
      <c r="MK113" s="280" t="str">
        <f t="array" aca="1" ref="MK113" ca="1">IFERROR(_xlfn.STDEV.S(IF(('1. Database - raw'!LM$7:LO$494&gt;0)*('1. Database - raw'!$AD$7:$AD$494=$A113)*('1. Database - raw'!$AP$7:$AP$494&lt;&gt;Dropdown!$AM$11)*(INDIRECT($Q113,TRUE)=$O113),'1. Database - raw'!LM$7:LO$494)),"")</f>
        <v/>
      </c>
      <c r="ML113" s="67" t="str">
        <f t="array" aca="1" ref="ML113" ca="1">IFERROR(IF(COUNT(IF(('1. Database - raw'!LM$7:LO$494&gt;0)*('1. Database - raw'!$AD$7:$AD$494=$A113)*('1. Database - raw'!$AP$7:$AP$494&lt;&gt;Dropdown!$AM$11)*(INDIRECT($Q113,TRUE)=$O113),'1. Database - raw'!LM$7:LO$494))&gt;0,COUNT(IF(('1. Database - raw'!LM$7:LO$494&gt;0)*('1. Database - raw'!$AD$7:$AD$494=$A113)*('1. Database - raw'!$AP$7:$AP$494&lt;&gt;Dropdown!$AM$11)*(INDIRECT($Q113,TRUE)=$O113),'1. Database - raw'!LM$7:LO$494)),""),"")</f>
        <v/>
      </c>
      <c r="MM113" s="141" t="str">
        <f t="shared" ca="1" si="343"/>
        <v/>
      </c>
      <c r="MN113" s="151" t="str">
        <f t="shared" ca="1" si="344"/>
        <v/>
      </c>
      <c r="MO113" s="151" t="str">
        <f t="shared" ca="1" si="345"/>
        <v/>
      </c>
      <c r="MP113" s="151" t="str">
        <f t="array" aca="1" ref="MP113" ca="1">IFERROR(AVERAGE(IF(('1. Database - raw'!LS$7:LU$494&gt;0)*('1. Database - raw'!$AD$7:$AD$494=$A113)*('1. Database - raw'!$AP$7:$AP$494&lt;&gt;Dropdown!$AM$11)*(INDIRECT($Q113,TRUE)=$O113),'1. Database - raw'!LS$7:LU$494)),"")</f>
        <v/>
      </c>
      <c r="MQ113" s="280" t="str">
        <f t="array" aca="1" ref="MQ113" ca="1">IFERROR(_xlfn.STDEV.S(IF(('1. Database - raw'!LS$7:LU$494&gt;0)*('1. Database - raw'!$AD$7:$AD$494=$A113)*('1. Database - raw'!$AP$7:$AP$494&lt;&gt;Dropdown!$AM$11)*(INDIRECT($Q113,TRUE)=$O113),'1. Database - raw'!LS$7:LU$494)),"")</f>
        <v/>
      </c>
      <c r="MR113" s="67" t="str">
        <f t="array" aca="1" ref="MR113" ca="1">IFERROR(IF(COUNT(IF(('1. Database - raw'!LS$7:LU$494&gt;0)*('1. Database - raw'!$AD$7:$AD$494=$A113)*('1. Database - raw'!$AP$7:$AP$494&lt;&gt;Dropdown!$AM$11)*(INDIRECT($Q113,TRUE)=$O113),'1. Database - raw'!LS$7:LU$494))&gt;0,COUNT(IF(('1. Database - raw'!LS$7:LU$494&gt;0)*('1. Database - raw'!$AD$7:$AD$494=$A113)*('1. Database - raw'!$AP$7:$AP$494&lt;&gt;Dropdown!$AM$11)*(INDIRECT($Q113,TRUE)=$O113),'1. Database - raw'!LS$7:LU$494)),""),"")</f>
        <v/>
      </c>
      <c r="MS113" s="141" t="str">
        <f t="shared" ca="1" si="346"/>
        <v/>
      </c>
      <c r="MT113" s="151" t="str">
        <f t="shared" ca="1" si="347"/>
        <v/>
      </c>
      <c r="MU113" s="151" t="str">
        <f t="shared" ca="1" si="348"/>
        <v/>
      </c>
      <c r="MV113" s="151" t="str">
        <f t="array" aca="1" ref="MV113" ca="1">IFERROR(AVERAGE(IF(('1. Database - raw'!LY$7:MA$494&gt;0)*('1. Database - raw'!$AD$7:$AD$494=$A113)*('1. Database - raw'!$AP$7:$AP$494&lt;&gt;Dropdown!$AM$11)*(INDIRECT($Q113,TRUE)=$O113),'1. Database - raw'!LY$7:MA$494)),"")</f>
        <v/>
      </c>
      <c r="MW113" s="280" t="str">
        <f t="array" aca="1" ref="MW113" ca="1">IFERROR(_xlfn.STDEV.S(IF(('1. Database - raw'!LY$7:MA$494&gt;0)*('1. Database - raw'!$AD$7:$AD$494=$A113)*('1. Database - raw'!$AP$7:$AP$494&lt;&gt;Dropdown!$AM$11)*(INDIRECT($Q113,TRUE)=$O113),'1. Database - raw'!LY$7:MA$494)),"")</f>
        <v/>
      </c>
      <c r="MX113" s="67" t="str">
        <f t="array" aca="1" ref="MX113" ca="1">IFERROR(IF(COUNT(IF(('1. Database - raw'!LY$7:MA$494&gt;0)*('1. Database - raw'!$AD$7:$AD$494=$A113)*('1. Database - raw'!$AP$7:$AP$494&lt;&gt;Dropdown!$AM$11)*(INDIRECT($Q113,TRUE)=$O113),'1. Database - raw'!LY$7:MA$494))&gt;0,COUNT(IF(('1. Database - raw'!LY$7:MA$494&gt;0)*('1. Database - raw'!$AD$7:$AD$494=$A113)*('1. Database - raw'!$AP$7:$AP$494&lt;&gt;Dropdown!$AM$11)*(INDIRECT($Q113,TRUE)=$O113),'1. Database - raw'!LY$7:MA$494)),""),"")</f>
        <v/>
      </c>
      <c r="MY113" s="141" t="str">
        <f t="shared" ca="1" si="349"/>
        <v/>
      </c>
      <c r="MZ113" s="151" t="str">
        <f t="shared" ca="1" si="350"/>
        <v/>
      </c>
      <c r="NA113" s="151" t="str">
        <f t="shared" ca="1" si="351"/>
        <v/>
      </c>
      <c r="NB113" s="151" t="str">
        <f t="array" aca="1" ref="NB113" ca="1">IFERROR(AVERAGE(IF(('1. Database - raw'!ME$7:MG$494&gt;0)*('1. Database - raw'!$AD$7:$AD$494=$A113)*('1. Database - raw'!$AP$7:$AP$494&lt;&gt;Dropdown!$AM$11)*(INDIRECT($Q113,TRUE)=$O113),'1. Database - raw'!ME$7:MG$494)),"")</f>
        <v/>
      </c>
      <c r="NC113" s="280" t="str">
        <f t="array" aca="1" ref="NC113" ca="1">IFERROR(_xlfn.STDEV.S(IF(('1. Database - raw'!ME$7:MG$494&gt;0)*('1. Database - raw'!$AD$7:$AD$494=$A113)*('1. Database - raw'!$AP$7:$AP$494&lt;&gt;Dropdown!$AM$11)*(INDIRECT($Q113,TRUE)=$O113),'1. Database - raw'!ME$7:MG$494)),"")</f>
        <v/>
      </c>
      <c r="ND113" s="67" t="str">
        <f t="array" aca="1" ref="ND113" ca="1">IFERROR(IF(COUNT(IF(('1. Database - raw'!ME$7:MG$494&gt;0)*('1. Database - raw'!$AD$7:$AD$494=$A113)*('1. Database - raw'!$AP$7:$AP$494&lt;&gt;Dropdown!$AM$11)*(INDIRECT($Q113,TRUE)=$O113),'1. Database - raw'!ME$7:MG$494))&gt;0,COUNT(IF(('1. Database - raw'!ME$7:MG$494&gt;0)*('1. Database - raw'!$AD$7:$AD$494=$A113)*('1. Database - raw'!$AP$7:$AP$494&lt;&gt;Dropdown!$AM$11)*(INDIRECT($Q113,TRUE)=$O113),'1. Database - raw'!ME$7:MG$494)),""),"")</f>
        <v/>
      </c>
      <c r="NE113" s="141" t="str">
        <f t="shared" ca="1" si="352"/>
        <v/>
      </c>
      <c r="NF113" s="151" t="str">
        <f t="shared" ca="1" si="353"/>
        <v/>
      </c>
      <c r="NG113" s="151" t="str">
        <f t="shared" ca="1" si="354"/>
        <v/>
      </c>
      <c r="NH113" s="151" t="str">
        <f t="array" aca="1" ref="NH113" ca="1">IFERROR(AVERAGE(IF(('1. Database - raw'!MK$7:MM$494&gt;0)*('1. Database - raw'!$AD$7:$AD$494=$A113)*('1. Database - raw'!$AP$7:$AP$494&lt;&gt;Dropdown!$AM$11)*(INDIRECT($Q113,TRUE)=$O113),'1. Database - raw'!MK$7:MM$494)),"")</f>
        <v/>
      </c>
      <c r="NI113" s="280" t="str">
        <f t="array" aca="1" ref="NI113" ca="1">IFERROR(_xlfn.STDEV.S(IF(('1. Database - raw'!MK$7:MM$494&gt;0)*('1. Database - raw'!$AD$7:$AD$494=$A113)*('1. Database - raw'!$AP$7:$AP$494&lt;&gt;Dropdown!$AM$11)*(INDIRECT($Q113,TRUE)=$O113),'1. Database - raw'!MK$7:MM$494)),"")</f>
        <v/>
      </c>
      <c r="NJ113" s="67" t="str">
        <f t="array" aca="1" ref="NJ113" ca="1">IFERROR(IF(COUNT(IF(('1. Database - raw'!MK$7:MM$494&gt;0)*('1. Database - raw'!$AD$7:$AD$494=$A113)*('1. Database - raw'!$AP$7:$AP$494&lt;&gt;Dropdown!$AM$11)*(INDIRECT($Q113,TRUE)=$O113),'1. Database - raw'!MK$7:MM$494))&gt;0,COUNT(IF(('1. Database - raw'!MK$7:MM$494&gt;0)*('1. Database - raw'!$AD$7:$AD$494=$A113)*('1. Database - raw'!$AP$7:$AP$494&lt;&gt;Dropdown!$AM$11)*(INDIRECT($Q113,TRUE)=$O113),'1. Database - raw'!MK$7:MM$494)),""),"")</f>
        <v/>
      </c>
      <c r="NK113" s="141" t="str">
        <f t="shared" ca="1" si="355"/>
        <v/>
      </c>
      <c r="NL113" s="151" t="str">
        <f t="shared" ca="1" si="356"/>
        <v/>
      </c>
      <c r="NM113" s="151" t="str">
        <f t="shared" ca="1" si="357"/>
        <v/>
      </c>
      <c r="NN113" s="151" t="str">
        <f t="array" aca="1" ref="NN113" ca="1">IFERROR(AVERAGE(IF(('1. Database - raw'!MQ$7:MS$494&gt;0)*('1. Database - raw'!$AD$7:$AD$494=$A113)*('1. Database - raw'!$AP$7:$AP$494&lt;&gt;Dropdown!$AM$11)*(INDIRECT($Q113,TRUE)=$O113),'1. Database - raw'!MQ$7:MS$494)),"")</f>
        <v/>
      </c>
      <c r="NO113" s="280" t="str">
        <f t="array" aca="1" ref="NO113" ca="1">IFERROR(_xlfn.STDEV.S(IF(('1. Database - raw'!MQ$7:MS$494&gt;0)*('1. Database - raw'!$AD$7:$AD$494=$A113)*('1. Database - raw'!$AP$7:$AP$494&lt;&gt;Dropdown!$AM$11)*(INDIRECT($Q113,TRUE)=$O113),'1. Database - raw'!MQ$7:MS$494)),"")</f>
        <v/>
      </c>
      <c r="NP113" s="67" t="str">
        <f t="array" aca="1" ref="NP113" ca="1">IFERROR(IF(COUNT(IF(('1. Database - raw'!MQ$7:MS$494&gt;0)*('1. Database - raw'!$AD$7:$AD$494=$A113)*('1. Database - raw'!$AP$7:$AP$494&lt;&gt;Dropdown!$AM$11)*(INDIRECT($Q113,TRUE)=$O113),'1. Database - raw'!MQ$7:MS$494))&gt;0,COUNT(IF(('1. Database - raw'!MQ$7:MS$494&gt;0)*('1. Database - raw'!$AD$7:$AD$494=$A113)*('1. Database - raw'!$AP$7:$AP$494&lt;&gt;Dropdown!$AM$11)*(INDIRECT($Q113,TRUE)=$O113),'1. Database - raw'!MQ$7:MS$494)),""),"")</f>
        <v/>
      </c>
      <c r="NQ113" s="141">
        <f t="shared" ca="1" si="358"/>
        <v>1.8690354221478547</v>
      </c>
      <c r="NR113" s="151">
        <f t="shared" ca="1" si="359"/>
        <v>2.098177798548301</v>
      </c>
      <c r="NS113" s="151">
        <f t="shared" ca="1" si="360"/>
        <v>1.9802950859533486</v>
      </c>
      <c r="NT113" s="151">
        <f t="array" aca="1" ref="NT113" ca="1">IFERROR(AVERAGE(IF(('1. Database - raw'!MW$7:MY$494&gt;0)*('1. Database - raw'!$AD$7:$AD$494=$A113)*('1. Database - raw'!$AP$7:$AP$494&lt;&gt;Dropdown!$AM$11)*(INDIRECT($Q113,TRUE)=$O113),'1. Database - raw'!MW$7:MY$494)),"")</f>
        <v>2</v>
      </c>
      <c r="NU113" s="280">
        <f t="array" aca="1" ref="NU113" ca="1">IFERROR(_xlfn.STDEV.S(IF(('1. Database - raw'!MW$7:MY$494&gt;0)*('1. Database - raw'!$AD$7:$AD$494=$A113)*('1. Database - raw'!$AP$7:$AP$494&lt;&gt;Dropdown!$AM$11)*(INDIRECT($Q113,TRUE)=$O113),'1. Database - raw'!MW$7:MY$494)),"")</f>
        <v>0.28284271247461906</v>
      </c>
      <c r="NV113" s="67">
        <f t="array" aca="1" ref="NV113" ca="1">IFERROR(IF(COUNT(IF(('1. Database - raw'!MW$7:MY$494&gt;0)*('1. Database - raw'!$AD$7:$AD$494=$A113)*('1. Database - raw'!$AP$7:$AP$494&lt;&gt;Dropdown!$AM$11)*(INDIRECT($Q113,TRUE)=$O113),'1. Database - raw'!MW$7:MY$494))&gt;0,COUNT(IF(('1. Database - raw'!MW$7:MY$494&gt;0)*('1. Database - raw'!$AD$7:$AD$494=$A113)*('1. Database - raw'!$AP$7:$AP$494&lt;&gt;Dropdown!$AM$11)*(INDIRECT($Q113,TRUE)=$O113),'1. Database - raw'!MW$7:MY$494)),""),"")</f>
        <v>2</v>
      </c>
      <c r="NW113" s="141" t="str">
        <f t="shared" ca="1" si="361"/>
        <v/>
      </c>
      <c r="NX113" s="151" t="str">
        <f t="shared" ca="1" si="362"/>
        <v/>
      </c>
      <c r="NY113" s="151" t="str">
        <f t="shared" ca="1" si="363"/>
        <v/>
      </c>
      <c r="NZ113" s="151" t="str">
        <f t="array" aca="1" ref="NZ113" ca="1">IFERROR(AVERAGE(IF(('1. Database - raw'!NC$7:NE$494&gt;0)*('1. Database - raw'!$AD$7:$AD$494=$A113)*('1. Database - raw'!$AP$7:$AP$494&lt;&gt;Dropdown!$AM$11)*(INDIRECT($Q113,TRUE)=$O113),'1. Database - raw'!NC$7:NE$494)),"")</f>
        <v/>
      </c>
      <c r="OA113" s="280" t="str">
        <f t="array" aca="1" ref="OA113" ca="1">IFERROR(_xlfn.STDEV.S(IF(('1. Database - raw'!NC$7:NE$494&gt;0)*('1. Database - raw'!$AD$7:$AD$494=$A113)*('1. Database - raw'!$AP$7:$AP$494&lt;&gt;Dropdown!$AM$11)*(INDIRECT($Q113,TRUE)=$O113),'1. Database - raw'!NC$7:NE$494)),"")</f>
        <v/>
      </c>
      <c r="OB113" s="67" t="str">
        <f t="array" aca="1" ref="OB113" ca="1">IFERROR(IF(COUNT(IF(('1. Database - raw'!NC$7:NE$494&gt;0)*('1. Database - raw'!$AD$7:$AD$494=$A113)*('1. Database - raw'!$AP$7:$AP$494&lt;&gt;Dropdown!$AM$11)*(INDIRECT($Q113,TRUE)=$O113),'1. Database - raw'!NC$7:NE$494))&gt;0,COUNT(IF(('1. Database - raw'!NC$7:NE$494&gt;0)*('1. Database - raw'!$AD$7:$AD$494=$A113)*('1. Database - raw'!$AP$7:$AP$494&lt;&gt;Dropdown!$AM$11)*(INDIRECT($Q113,TRUE)=$O113),'1. Database - raw'!NC$7:NE$494)),""),"")</f>
        <v/>
      </c>
      <c r="OC113" s="141" t="str">
        <f t="shared" ca="1" si="364"/>
        <v/>
      </c>
      <c r="OD113" s="151" t="str">
        <f t="shared" ca="1" si="365"/>
        <v/>
      </c>
      <c r="OE113" s="151" t="str">
        <f t="shared" ca="1" si="366"/>
        <v/>
      </c>
      <c r="OF113" s="151" t="str">
        <f t="array" aca="1" ref="OF113" ca="1">IFERROR(AVERAGE(IF(('1. Database - raw'!NI$7:NK$494&gt;0)*('1. Database - raw'!$AD$7:$AD$494=$A113)*('1. Database - raw'!$AP$7:$AP$494&lt;&gt;Dropdown!$AM$11)*(INDIRECT($Q113,TRUE)=$O113),'1. Database - raw'!NI$7:NK$494)),"")</f>
        <v/>
      </c>
      <c r="OG113" s="280" t="str">
        <f t="array" aca="1" ref="OG113" ca="1">IFERROR(_xlfn.STDEV.S(IF(('1. Database - raw'!NI$7:NK$494&gt;0)*('1. Database - raw'!$AD$7:$AD$494=$A113)*('1. Database - raw'!$AP$7:$AP$494&lt;&gt;Dropdown!$AM$11)*(INDIRECT($Q113,TRUE)=$O113),'1. Database - raw'!NI$7:NK$494)),"")</f>
        <v/>
      </c>
      <c r="OH113" s="67" t="str">
        <f t="array" aca="1" ref="OH113" ca="1">IFERROR(IF(COUNT(IF(('1. Database - raw'!NI$7:NK$494&gt;0)*('1. Database - raw'!$AD$7:$AD$494=$A113)*('1. Database - raw'!$AP$7:$AP$494&lt;&gt;Dropdown!$AM$11)*(INDIRECT($Q113,TRUE)=$O113),'1. Database - raw'!NI$7:NK$494))&gt;0,COUNT(IF(('1. Database - raw'!NI$7:NK$494&gt;0)*('1. Database - raw'!$AD$7:$AD$494=$A113)*('1. Database - raw'!$AP$7:$AP$494&lt;&gt;Dropdown!$AM$11)*(INDIRECT($Q113,TRUE)=$O113),'1. Database - raw'!NI$7:NK$494)),""),"")</f>
        <v/>
      </c>
    </row>
    <row r="114" spans="1:398" s="522" customFormat="1" x14ac:dyDescent="0.25">
      <c r="A114" s="497" t="s">
        <v>553</v>
      </c>
      <c r="B114" s="1331" t="s">
        <v>635</v>
      </c>
      <c r="C114" s="523"/>
      <c r="D114" s="524"/>
      <c r="E114" s="524"/>
      <c r="F114" s="525"/>
      <c r="G114" s="525"/>
      <c r="H114" s="525"/>
      <c r="I114" s="525"/>
      <c r="J114" s="525"/>
      <c r="K114" s="525"/>
      <c r="L114" s="525"/>
      <c r="M114" s="525" t="s">
        <v>625</v>
      </c>
      <c r="N114" s="526"/>
      <c r="O114" s="496" t="str">
        <f t="array" ref="O114">INDEX(A114:N114,IF(MIN(IF(C114:N114&lt;&gt;"",COLUMN(C114:N114)))&gt;0,MIN(IF(C114:N114&lt;&gt;"",COLUMN(C114:N114))),""))</f>
        <v>Private - full flush</v>
      </c>
      <c r="P114" s="502">
        <f t="shared" si="383"/>
        <v>11</v>
      </c>
      <c r="Q114" s="503" t="str">
        <f ca="1">"'" &amp; $S$4 &amp; "'!" &amp; ADDRESS(ROW('1. Database - raw'!$A$7),MATCH($C$2,'1. Database - raw'!$6:$6,0)+MATCH(O114,$C114:$N114,0)-1,1) &amp; ":" &amp; ADDRESS(LOOKUP(2,1/('1. Database - raw'!A:A&lt;&gt;""),ROW('1. Database - raw'!A:A)),MATCH($C$2,'1. Database - raw'!$6:$6,0)+MATCH(O114,$C114:$N114,0)-1,1)</f>
        <v>'1. Database - raw'!$AO$7:$AO$494</v>
      </c>
      <c r="R114" s="504"/>
      <c r="S114" s="505"/>
      <c r="T114" s="506">
        <f t="shared" ca="1" si="402"/>
        <v>1.0364850435590451</v>
      </c>
      <c r="U114" s="463">
        <f t="shared" ca="1" si="402"/>
        <v>1.0494057571624522</v>
      </c>
      <c r="V114" s="463">
        <f t="shared" ca="1" si="402"/>
        <v>1.0084585498233767</v>
      </c>
      <c r="W114" s="463">
        <f t="shared" ca="1" si="402"/>
        <v>1.181891928593314</v>
      </c>
      <c r="X114" s="463">
        <f t="shared" ca="1" si="402"/>
        <v>0.97384319160180011</v>
      </c>
      <c r="Y114" s="463" t="str">
        <f t="shared" ca="1" si="402"/>
        <v/>
      </c>
      <c r="Z114" s="463">
        <f t="shared" ca="1" si="402"/>
        <v>0.99354655692061156</v>
      </c>
      <c r="AA114" s="463">
        <f t="shared" ca="1" si="402"/>
        <v>1</v>
      </c>
      <c r="AB114" s="463" t="str">
        <f t="shared" ca="1" si="402"/>
        <v/>
      </c>
      <c r="AC114" s="463">
        <f t="shared" ca="1" si="402"/>
        <v>1.1287546127765631</v>
      </c>
      <c r="AD114" s="463" t="str">
        <f t="shared" ca="1" si="403"/>
        <v/>
      </c>
      <c r="AE114" s="463" t="str">
        <f t="shared" ca="1" si="403"/>
        <v/>
      </c>
      <c r="AF114" s="463">
        <f t="shared" ca="1" si="403"/>
        <v>1.0419580498411818</v>
      </c>
      <c r="AG114" s="463">
        <f t="shared" ca="1" si="403"/>
        <v>1.0288161805343679</v>
      </c>
      <c r="AH114" s="463">
        <f t="shared" ca="1" si="403"/>
        <v>1</v>
      </c>
      <c r="AI114" s="463" t="str">
        <f t="shared" ca="1" si="403"/>
        <v/>
      </c>
      <c r="AJ114" s="463">
        <f t="shared" ca="1" si="403"/>
        <v>1.0038812673393795</v>
      </c>
      <c r="AK114" s="463">
        <f t="shared" ca="1" si="403"/>
        <v>1</v>
      </c>
      <c r="AL114" s="463">
        <f t="shared" ca="1" si="403"/>
        <v>1</v>
      </c>
      <c r="AM114" s="507">
        <f ca="1">IFERROR(IF(INDIRECT(ADDRESS(ROW(114:114),MATCH(AM$2,$BQ$2:$OH$2,0)+COLUMN($BQ:$BQ)+4,4,1),TRUE)&gt;=10,INDIRECT(ADDRESS(ROW(114:114),MATCH(AM$2,$BQ$2:$OH$2,0)+COLUMN($BQ:$BQ)+1,4,1),TRUE)/INDIRECT(ADDRESS(ROW($5:$5),MATCH(AM$2,$BQ$2:$OH$2,0)+COLUMN($BQ:$BQ)+1,2,1),TRUE),""),"")</f>
        <v>0.89349315141176688</v>
      </c>
      <c r="AN114" s="508"/>
      <c r="AO114" s="508"/>
      <c r="AP114" s="508"/>
      <c r="AQ114" s="508"/>
      <c r="AR114" s="508"/>
      <c r="AS114" s="508"/>
      <c r="AT114" s="508"/>
      <c r="AU114" s="508"/>
      <c r="AV114" s="508"/>
      <c r="AW114" s="508"/>
      <c r="AX114" s="508"/>
      <c r="AY114" s="508"/>
      <c r="AZ114" s="508"/>
      <c r="BA114" s="508"/>
      <c r="BB114" s="508"/>
      <c r="BC114" s="508"/>
      <c r="BD114" s="509"/>
      <c r="BE114" s="509"/>
      <c r="BF114" s="509"/>
      <c r="BG114" s="509"/>
      <c r="BH114" s="510"/>
      <c r="BI114" s="479">
        <f ca="1">IFERROR(AVERAGE(T114:U114),IFERROR(AVERAGE(BT114/BT$5,BZ114/$BZ$5),IFERROR(BT114/BT$5,IFERROR(BZ114/$BZ$5,""))))</f>
        <v>1.0429454003607486</v>
      </c>
      <c r="BJ114" s="482">
        <f ca="1">IFERROR(CF114/$CF$5,"")</f>
        <v>1.0099072036087757</v>
      </c>
      <c r="BK114" s="565"/>
      <c r="BL114" s="565"/>
      <c r="BM114" s="565"/>
      <c r="BN114" s="566">
        <v>1</v>
      </c>
      <c r="BO114" s="511"/>
      <c r="BP114" s="496" t="str">
        <f t="shared" si="396"/>
        <v>Private - full flush</v>
      </c>
      <c r="BQ114" s="512">
        <f t="shared" ca="1" si="376"/>
        <v>57.315163414713815</v>
      </c>
      <c r="BR114" s="513">
        <f t="shared" ca="1" si="377"/>
        <v>148.90929912062765</v>
      </c>
      <c r="BS114" s="513">
        <f t="shared" ca="1" si="378"/>
        <v>92.383769207958139</v>
      </c>
      <c r="BT114" s="513">
        <f t="array" aca="1" ref="BT114" ca="1">IFERROR(AVERAGE(IF(('1. Database - raw'!AW$7:AY$494&gt;0)*('1. Database - raw'!$AD$7:$AD$494=$A114)*('1. Database - raw'!$AP$7:$AP$494&lt;&gt;Dropdown!$AM$11)*('1. Database - raw'!$AE$7:$AE$494&lt;&gt;$O$8)*(INDIRECT($Q114,TRUE)&lt;&gt;$O117)*(INDIRECT($Q114,TRUE)&lt;&gt;$O116)*(INDIRECT($Q114,TRUE)&lt;&gt;$O115),'1. Database - raw'!AW$7:AY$494)),"")</f>
        <v>106.7165298013245</v>
      </c>
      <c r="BU114" s="514">
        <f t="array" aca="1" ref="BU114" ca="1">IFERROR(_xlfn.STDEV.S(IF(('1. Database - raw'!AW$7:AY$494&gt;0)*('1. Database - raw'!$AD$7:$AD$494=$A114)*('1. Database - raw'!$AP$7:$AP$494&lt;&gt;Dropdown!$AM$11)*('1. Database - raw'!$AE$7:$AE$494&lt;&gt;$O$8)*(INDIRECT($Q114,TRUE)&lt;&gt;$O117)*(INDIRECT($Q114,TRUE)&lt;&gt;$O116)*(INDIRECT($Q114,TRUE)&lt;&gt;$O115),'1. Database - raw'!AW$7:AY$494)),"")</f>
        <v>61.707350069372644</v>
      </c>
      <c r="BV114" s="515">
        <f t="array" aca="1" ref="BV114" ca="1">IFERROR(IF(COUNT(IF(('1. Database - raw'!AW$7:AY$494&gt;0)*('1. Database - raw'!$AD$7:$AD$494=$A114)*('1. Database - raw'!$AP$7:$AP$494&lt;&gt;Dropdown!$AM$11)*('1. Database - raw'!$AE$7:$AE$494&lt;&gt;$O$8)*(INDIRECT($Q114,TRUE)&lt;&gt;$O115)*(INDIRECT($Q114,TRUE)&lt;&gt;$O116)*(INDIRECT($Q114,TRUE)&lt;&gt;$O117),'1. Database - raw'!AW$7:AY$494))&gt;0,COUNT(IF(('1. Database - raw'!AW$7:AY$494&gt;0)*('1. Database - raw'!$AD$7:$AD$494=$A114)*('1. Database - raw'!$AP$7:$AP$494&lt;&gt;Dropdown!$AM$11)*('1. Database - raw'!$AE$7:$AE$494&lt;&gt;$O$8)*(INDIRECT($Q114,TRUE)&lt;&gt;$O115)*(INDIRECT($Q114,TRUE)&lt;&gt;$O116)*(INDIRECT($Q114,TRUE)&lt;&gt;$O117),'1. Database - raw'!AW$7:AY$494)),""),"")</f>
        <v>151</v>
      </c>
      <c r="BW114" s="512">
        <f t="shared" ca="1" si="370"/>
        <v>48.052772259429879</v>
      </c>
      <c r="BX114" s="513">
        <f t="shared" ca="1" si="371"/>
        <v>131.46133928920625</v>
      </c>
      <c r="BY114" s="513">
        <f t="shared" ca="1" si="372"/>
        <v>79.480071702181249</v>
      </c>
      <c r="BZ114" s="513">
        <f t="array" aca="1" ref="BZ114" ca="1">IFERROR(AVERAGE(IF(('1. Database - raw'!BC$7:BE$494&gt;0)*('1. Database - raw'!$AD$7:$AD$494=$A114)*('1. Database - raw'!$AP$7:$AP$494&lt;&gt;Dropdown!$AM$11)*('1. Database - raw'!$AE$7:$AE$494&lt;&gt;$O$8)*(INDIRECT($Q114,TRUE)&lt;&gt;$O117)*(INDIRECT($Q114,TRUE)&lt;&gt;$O116)*(INDIRECT($Q114,TRUE)&lt;&gt;$O115),'1. Database - raw'!BC$7:BE$494)),"")</f>
        <v>92.503696870751384</v>
      </c>
      <c r="CA114" s="514">
        <f t="array" aca="1" ref="CA114" ca="1">IFERROR(_xlfn.STDEV.S(IF(('1. Database - raw'!BC$7:BE$494&gt;0)*('1. Database - raw'!$AD$7:$AD$494=$A114)*('1. Database - raw'!$AP$7:$AP$494&lt;&gt;Dropdown!$AM$11)*('1. Database - raw'!$AE$7:$AE$494&lt;&gt;$O$8)*(INDIRECT($Q114,TRUE)&lt;&gt;$O117)*(INDIRECT($Q114,TRUE)&lt;&gt;$O116)*(INDIRECT($Q114,TRUE)&lt;&gt;$O115),'1. Database - raw'!BC$7:BE$494)),"")</f>
        <v>55.08210312675206</v>
      </c>
      <c r="CB114" s="515">
        <f t="array" aca="1" ref="CB114" ca="1">IFERROR(IF(COUNT(IF(('1. Database - raw'!BC$7:BE$494&gt;0)*('1. Database - raw'!$AD$7:$AD$494=$A114)*('1. Database - raw'!$AP$7:$AP$494&lt;&gt;Dropdown!$AM$11)*('1. Database - raw'!$AE$7:$AE$494&lt;&gt;$O$8)*(INDIRECT($Q114,TRUE)&lt;&gt;$O115)*(INDIRECT($Q114,TRUE)&lt;&gt;$O116)*(INDIRECT($Q114,TRUE)&lt;&gt;$O117),'1. Database - raw'!BC$7:BE$494))&gt;0,COUNT(IF(('1. Database - raw'!BC$7:BE$494&gt;0)*('1. Database - raw'!$AD$7:$AD$494=$A114)*('1. Database - raw'!$AP$7:$AP$494&lt;&gt;Dropdown!$AM$11)*('1. Database - raw'!$AE$7:$AE$494&lt;&gt;$O$8)*(INDIRECT($Q114,TRUE)&lt;&gt;$O115)*(INDIRECT($Q114,TRUE)&lt;&gt;$O116)*(INDIRECT($Q114,TRUE)&lt;&gt;$O117),'1. Database - raw'!BC$7:BE$494)),""),"")</f>
        <v>116</v>
      </c>
      <c r="CC114" s="516">
        <f t="shared" ca="1" si="373"/>
        <v>0.6633928269934033</v>
      </c>
      <c r="CD114" s="517">
        <f t="shared" ca="1" si="374"/>
        <v>0.7859715360270858</v>
      </c>
      <c r="CE114" s="517">
        <f t="shared" ca="1" si="375"/>
        <v>0.72208578383828881</v>
      </c>
      <c r="CF114" s="517">
        <f t="array" aca="1" ref="CF114" ca="1">IFERROR(AVERAGE(IF(('1. Database - raw'!BI$7:BK$494&gt;0)*('1. Database - raw'!$AD$7:$AD$494=$A114)*('1. Database - raw'!$AP$7:$AP$494&lt;&gt;Dropdown!$AM$11)*('1. Database - raw'!$AE$7:$AE$494&lt;&gt;$O$8)*(INDIRECT($Q114,TRUE)&lt;&gt;$O117)*(INDIRECT($Q114,TRUE)&lt;&gt;$O116)*(INDIRECT($Q114,TRUE)&lt;&gt;$O115),'1. Database - raw'!BI$7:BK$494)),"")</f>
        <v>0.74047063336267882</v>
      </c>
      <c r="CG114" s="518">
        <f t="array" aca="1" ref="CG114" ca="1">IFERROR(_xlfn.STDEV.S(IF(('1. Database - raw'!BI$7:BK$494&gt;0)*('1. Database - raw'!$AD$7:$AD$494=$A114)*('1. Database - raw'!$AP$7:$AP$494&lt;&gt;Dropdown!$AM$11)*('1. Database - raw'!$AE$7:$AE$494&lt;&gt;$O$8)*(INDIRECT($Q114,TRUE)&lt;&gt;$O117)*(INDIRECT($Q114,TRUE)&lt;&gt;$O116)*(INDIRECT($Q114,TRUE)&lt;&gt;$O115),'1. Database - raw'!BI$7:BK$494)),"")</f>
        <v>0.16815330132069858</v>
      </c>
      <c r="CH114" s="515">
        <f t="array" aca="1" ref="CH114" ca="1">IFERROR(IF(COUNT(IF(('1. Database - raw'!BI$7:BK$494&gt;0)*('1. Database - raw'!$AD$7:$AD$494=$A114)*('1. Database - raw'!$AP$7:$AP$494&lt;&gt;Dropdown!$AM$11)*('1. Database - raw'!$AE$7:$AE$494&lt;&gt;$O$8)*(INDIRECT($Q114,TRUE)&lt;&gt;$O115)*(INDIRECT($Q114,TRUE)&lt;&gt;$O116)*(INDIRECT($Q114,TRUE)&lt;&gt;$O117),'1. Database - raw'!BI$7:BK$494))&gt;0,COUNT(IF(('1. Database - raw'!BI$7:BK$494&gt;0)*('1. Database - raw'!$AD$7:$AD$494=$A114)*('1. Database - raw'!$AP$7:$AP$494&lt;&gt;Dropdown!$AM$11)*('1. Database - raw'!$AE$7:$AE$494&lt;&gt;$O$8)*(INDIRECT($Q114,TRUE)&lt;&gt;$O115)*(INDIRECT($Q114,TRUE)&lt;&gt;$O116)*(INDIRECT($Q114,TRUE)&lt;&gt;$O117),'1. Database - raw'!BI$7:BK$494)),""),"")</f>
        <v>38</v>
      </c>
      <c r="CI114" s="512">
        <f t="shared" ca="1" si="211"/>
        <v>12.505036658595627</v>
      </c>
      <c r="CJ114" s="513">
        <f t="shared" ca="1" si="212"/>
        <v>33.574064548746563</v>
      </c>
      <c r="CK114" s="513">
        <f t="shared" ca="1" si="213"/>
        <v>20.490117324215877</v>
      </c>
      <c r="CL114" s="513">
        <f t="array" aca="1" ref="CL114" ca="1">IFERROR(AVERAGE(IF(('1. Database - raw'!BO$7:BQ$494&gt;0)*('1. Database - raw'!$AD$7:$AD$494=$A114)*('1. Database - raw'!$AP$7:$AP$494&lt;&gt;Dropdown!$AM$11)*('1. Database - raw'!$AE$7:$AE$494&lt;&gt;$O$8)*(INDIRECT($Q114,TRUE)&lt;&gt;$O117)*(INDIRECT($Q114,TRUE)&lt;&gt;$O116)*(INDIRECT($Q114,TRUE)&lt;&gt;$O115),'1. Database - raw'!BO$7:BQ$494)),"")</f>
        <v>23.573556751467713</v>
      </c>
      <c r="CM114" s="514">
        <f t="array" aca="1" ref="CM114" ca="1">IFERROR(_xlfn.STDEV.S(IF(('1. Database - raw'!BO$7:BQ$494&gt;0)*('1. Database - raw'!$AD$7:$AD$494=$A114)*('1. Database - raw'!$AP$7:$AP$494&lt;&gt;Dropdown!$AM$11)*('1. Database - raw'!$AE$7:$AE$494&lt;&gt;$O$8)*(INDIRECT($Q114,TRUE)&lt;&gt;$O117)*(INDIRECT($Q114,TRUE)&lt;&gt;$O116)*(INDIRECT($Q114,TRUE)&lt;&gt;$O115),'1. Database - raw'!BO$7:BQ$494)),"")</f>
        <v>13.410307364030743</v>
      </c>
      <c r="CN114" s="515">
        <f t="array" aca="1" ref="CN114" ca="1">IFERROR(IF(COUNT(IF(('1. Database - raw'!BO$7:BQ$494&gt;0)*('1. Database - raw'!$AD$7:$AD$494=$A114)*('1. Database - raw'!$AP$7:$AP$494&lt;&gt;Dropdown!$AM$11)*('1. Database - raw'!$AE$7:$AE$494&lt;&gt;$O$8)*(INDIRECT($Q114,TRUE)&lt;&gt;$O115)*(INDIRECT($Q114,TRUE)&lt;&gt;$O116)*(INDIRECT($Q114,TRUE)&lt;&gt;$O117),'1. Database - raw'!BO$7:BQ$494))&gt;0,COUNT(IF(('1. Database - raw'!BO$7:BQ$494&gt;0)*('1. Database - raw'!$AD$7:$AD$494=$A114)*('1. Database - raw'!$AP$7:$AP$494&lt;&gt;Dropdown!$AM$11)*('1. Database - raw'!$AE$7:$AE$494&lt;&gt;$O$8)*(INDIRECT($Q114,TRUE)&lt;&gt;$O115)*(INDIRECT($Q114,TRUE)&lt;&gt;$O116)*(INDIRECT($Q114,TRUE)&lt;&gt;$O117),'1. Database - raw'!BO$7:BQ$494)),""),"")</f>
        <v>14</v>
      </c>
      <c r="CO114" s="512" t="str">
        <f t="shared" ca="1" si="214"/>
        <v/>
      </c>
      <c r="CP114" s="513" t="str">
        <f t="shared" ca="1" si="215"/>
        <v/>
      </c>
      <c r="CQ114" s="513" t="str">
        <f t="shared" ca="1" si="216"/>
        <v/>
      </c>
      <c r="CR114" s="513" t="str">
        <f t="array" aca="1" ref="CR114" ca="1">IFERROR(AVERAGE(IF(('1. Database - raw'!BU$7:BW$494&gt;0)*('1. Database - raw'!$AD$7:$AD$494=$A114)*('1. Database - raw'!$AP$7:$AP$494&lt;&gt;Dropdown!$AM$11)*('1. Database - raw'!$AE$7:$AE$494&lt;&gt;$O$8)*(INDIRECT($Q114,TRUE)&lt;&gt;$O117)*(INDIRECT($Q114,TRUE)&lt;&gt;$O116)*(INDIRECT($Q114,TRUE)&lt;&gt;$O115),'1. Database - raw'!BU$7:BW$494)),"")</f>
        <v/>
      </c>
      <c r="CS114" s="514" t="str">
        <f t="array" aca="1" ref="CS114" ca="1">IFERROR(_xlfn.STDEV.S(IF(('1. Database - raw'!BU$7:BW$494&gt;0)*('1. Database - raw'!$AD$7:$AD$494=$A114)*('1. Database - raw'!$AP$7:$AP$494&lt;&gt;Dropdown!$AM$11)*('1. Database - raw'!$AE$7:$AE$494&lt;&gt;$O$8)*(INDIRECT($Q114,TRUE)&lt;&gt;$O117)*(INDIRECT($Q114,TRUE)&lt;&gt;$O116)*(INDIRECT($Q114,TRUE)&lt;&gt;$O115),'1. Database - raw'!BU$7:BW$494)),"")</f>
        <v/>
      </c>
      <c r="CT114" s="515" t="str">
        <f t="array" aca="1" ref="CT114" ca="1">IFERROR(IF(COUNT(IF(('1. Database - raw'!BU$7:BW$494&gt;0)*('1. Database - raw'!$AD$7:$AD$494=$A114)*('1. Database - raw'!$AP$7:$AP$494&lt;&gt;Dropdown!$AM$11)*('1. Database - raw'!$AE$7:$AE$494&lt;&gt;$O$8)*(INDIRECT($Q114,TRUE)&lt;&gt;$O115)*(INDIRECT($Q114,TRUE)&lt;&gt;$O116)*(INDIRECT($Q114,TRUE)&lt;&gt;$O117),'1. Database - raw'!BU$7:BW$494))&gt;0,COUNT(IF(('1. Database - raw'!BU$7:BW$494&gt;0)*('1. Database - raw'!$AD$7:$AD$494=$A114)*('1. Database - raw'!$AP$7:$AP$494&lt;&gt;Dropdown!$AM$11)*('1. Database - raw'!$AE$7:$AE$494&lt;&gt;$O$8)*(INDIRECT($Q114,TRUE)&lt;&gt;$O115)*(INDIRECT($Q114,TRUE)&lt;&gt;$O116)*(INDIRECT($Q114,TRUE)&lt;&gt;$O117),'1. Database - raw'!BU$7:BW$494)),""),"")</f>
        <v/>
      </c>
      <c r="CU114" s="512" t="str">
        <f t="shared" ca="1" si="217"/>
        <v/>
      </c>
      <c r="CV114" s="513" t="str">
        <f t="shared" ca="1" si="218"/>
        <v/>
      </c>
      <c r="CW114" s="513" t="str">
        <f t="shared" ca="1" si="219"/>
        <v/>
      </c>
      <c r="CX114" s="513">
        <f t="array" aca="1" ref="CX114" ca="1">IFERROR(AVERAGE(IF(('1. Database - raw'!CA$7:CC$494&gt;0)*('1. Database - raw'!$AD$7:$AD$494=$A114)*('1. Database - raw'!$AP$7:$AP$494&lt;&gt;Dropdown!$AM$11)*('1. Database - raw'!$AE$7:$AE$494&lt;&gt;$O$8)*(INDIRECT($Q114,TRUE)&lt;&gt;$O117)*(INDIRECT($Q114,TRUE)&lt;&gt;$O116)*(INDIRECT($Q114,TRUE)&lt;&gt;$O115),'1. Database - raw'!CA$7:CC$494)),"")</f>
        <v>30.136986301369863</v>
      </c>
      <c r="CY114" s="514" t="str">
        <f t="array" aca="1" ref="CY114" ca="1">IFERROR(_xlfn.STDEV.S(IF(('1. Database - raw'!CA$7:CC$494&gt;0)*('1. Database - raw'!$AD$7:$AD$494=$A114)*('1. Database - raw'!$AP$7:$AP$494&lt;&gt;Dropdown!$AM$11)*('1. Database - raw'!$AE$7:$AE$494&lt;&gt;$O$8)*(INDIRECT($Q114,TRUE)&lt;&gt;$O117)*(INDIRECT($Q114,TRUE)&lt;&gt;$O116)*(INDIRECT($Q114,TRUE)&lt;&gt;$O115),'1. Database - raw'!CA$7:CC$494)),"")</f>
        <v/>
      </c>
      <c r="CZ114" s="515">
        <f t="array" aca="1" ref="CZ114" ca="1">IFERROR(IF(COUNT(IF(('1. Database - raw'!CA$7:CC$494&gt;0)*('1. Database - raw'!$AD$7:$AD$494=$A114)*('1. Database - raw'!$AP$7:$AP$494&lt;&gt;Dropdown!$AM$11)*('1. Database - raw'!$AE$7:$AE$494&lt;&gt;$O$8)*(INDIRECT($Q114,TRUE)&lt;&gt;$O115)*(INDIRECT($Q114,TRUE)&lt;&gt;$O116)*(INDIRECT($Q114,TRUE)&lt;&gt;$O117),'1. Database - raw'!CA$7:CC$494))&gt;0,COUNT(IF(('1. Database - raw'!CA$7:CC$494&gt;0)*('1. Database - raw'!$AD$7:$AD$494=$A114)*('1. Database - raw'!$AP$7:$AP$494&lt;&gt;Dropdown!$AM$11)*('1. Database - raw'!$AE$7:$AE$494&lt;&gt;$O$8)*(INDIRECT($Q114,TRUE)&lt;&gt;$O115)*(INDIRECT($Q114,TRUE)&lt;&gt;$O116)*(INDIRECT($Q114,TRUE)&lt;&gt;$O117),'1. Database - raw'!CA$7:CC$494)),""),"")</f>
        <v>1</v>
      </c>
      <c r="DA114" s="512" t="str">
        <f t="shared" ca="1" si="220"/>
        <v/>
      </c>
      <c r="DB114" s="513" t="str">
        <f t="shared" ca="1" si="221"/>
        <v/>
      </c>
      <c r="DC114" s="513" t="str">
        <f t="shared" ca="1" si="222"/>
        <v/>
      </c>
      <c r="DD114" s="513" t="str">
        <f t="array" aca="1" ref="DD114" ca="1">IFERROR(AVERAGE(IF(('1. Database - raw'!CG$7:CI$494&gt;0)*('1. Database - raw'!$AD$7:$AD$494=$A114)*('1. Database - raw'!$AP$7:$AP$494&lt;&gt;Dropdown!$AM$11)*('1. Database - raw'!$AE$7:$AE$494&lt;&gt;$O$8)*(INDIRECT($Q114,TRUE)&lt;&gt;$O117)*(INDIRECT($Q114,TRUE)&lt;&gt;$O116)*(INDIRECT($Q114,TRUE)&lt;&gt;$O115),'1. Database - raw'!CG$7:CI$494)),"")</f>
        <v/>
      </c>
      <c r="DE114" s="514" t="str">
        <f t="array" aca="1" ref="DE114" ca="1">IFERROR(_xlfn.STDEV.S(IF(('1. Database - raw'!CG$7:CI$494&gt;0)*('1. Database - raw'!$AD$7:$AD$494=$A114)*('1. Database - raw'!$AP$7:$AP$494&lt;&gt;Dropdown!$AM$11)*('1. Database - raw'!$AE$7:$AE$494&lt;&gt;$O$8)*(INDIRECT($Q114,TRUE)&lt;&gt;$O117)*(INDIRECT($Q114,TRUE)&lt;&gt;$O116)*(INDIRECT($Q114,TRUE)&lt;&gt;$O115),'1. Database - raw'!CG$7:CI$494)),"")</f>
        <v/>
      </c>
      <c r="DF114" s="515" t="str">
        <f t="array" aca="1" ref="DF114" ca="1">IFERROR(IF(COUNT(IF(('1. Database - raw'!CG$7:CI$494&gt;0)*('1. Database - raw'!$AD$7:$AD$494=$A114)*('1. Database - raw'!$AP$7:$AP$494&lt;&gt;Dropdown!$AM$11)*('1. Database - raw'!$AE$7:$AE$494&lt;&gt;$O$8)*(INDIRECT($Q114,TRUE)&lt;&gt;$O115)*(INDIRECT($Q114,TRUE)&lt;&gt;$O116)*(INDIRECT($Q114,TRUE)&lt;&gt;$O117),'1. Database - raw'!CG$7:CI$494))&gt;0,COUNT(IF(('1. Database - raw'!CG$7:CI$494&gt;0)*('1. Database - raw'!$AD$7:$AD$494=$A114)*('1. Database - raw'!$AP$7:$AP$494&lt;&gt;Dropdown!$AM$11)*('1. Database - raw'!$AE$7:$AE$494&lt;&gt;$O$8)*(INDIRECT($Q114,TRUE)&lt;&gt;$O115)*(INDIRECT($Q114,TRUE)&lt;&gt;$O116)*(INDIRECT($Q114,TRUE)&lt;&gt;$O117),'1. Database - raw'!CG$7:CI$494)),""),"")</f>
        <v/>
      </c>
      <c r="DG114" s="512">
        <f t="shared" ca="1" si="223"/>
        <v>41.148007705660753</v>
      </c>
      <c r="DH114" s="513">
        <f t="shared" ca="1" si="224"/>
        <v>131.23895683578189</v>
      </c>
      <c r="DI114" s="513">
        <f t="shared" ca="1" si="225"/>
        <v>73.486200113773961</v>
      </c>
      <c r="DJ114" s="513">
        <f t="array" aca="1" ref="DJ114" ca="1">IFERROR(AVERAGE(IF(('1. Database - raw'!CM$7:CO$494&gt;0)*('1. Database - raw'!$AD$7:$AD$494=$A114)*('1. Database - raw'!$AP$7:$AP$494&lt;&gt;Dropdown!$AM$11)*('1. Database - raw'!$AE$7:$AE$494&lt;&gt;$O$8)*(INDIRECT($Q114,TRUE)&lt;&gt;$O117)*(INDIRECT($Q114,TRUE)&lt;&gt;$O116)*(INDIRECT($Q114,TRUE)&lt;&gt;$O115),'1. Database - raw'!CM$7:CO$494)),"")</f>
        <v>86.469178082191775</v>
      </c>
      <c r="DK114" s="514">
        <f t="array" aca="1" ref="DK114" ca="1">IFERROR(_xlfn.STDEV.S(IF(('1. Database - raw'!CM$7:CO$494&gt;0)*('1. Database - raw'!$AD$7:$AD$494=$A114)*('1. Database - raw'!$AP$7:$AP$494&lt;&gt;Dropdown!$AM$11)*('1. Database - raw'!$AE$7:$AE$494&lt;&gt;$O$8)*(INDIRECT($Q114,TRUE)&lt;&gt;$O117)*(INDIRECT($Q114,TRUE)&lt;&gt;$O116)*(INDIRECT($Q114,TRUE)&lt;&gt;$O115),'1. Database - raw'!CM$7:CO$494)),"")</f>
        <v>53.621890732846857</v>
      </c>
      <c r="DL114" s="515">
        <f t="array" aca="1" ref="DL114" ca="1">IFERROR(IF(COUNT(IF(('1. Database - raw'!CM$7:CO$494&gt;0)*('1. Database - raw'!$AD$7:$AD$494=$A114)*('1. Database - raw'!$AP$7:$AP$494&lt;&gt;Dropdown!$AM$11)*('1. Database - raw'!$AE$7:$AE$494&lt;&gt;$O$8)*(INDIRECT($Q114,TRUE)&lt;&gt;$O115)*(INDIRECT($Q114,TRUE)&lt;&gt;$O116)*(INDIRECT($Q114,TRUE)&lt;&gt;$O117),'1. Database - raw'!CM$7:CO$494))&gt;0,COUNT(IF(('1. Database - raw'!CM$7:CO$494&gt;0)*('1. Database - raw'!$AD$7:$AD$494=$A114)*('1. Database - raw'!$AP$7:$AP$494&lt;&gt;Dropdown!$AM$11)*('1. Database - raw'!$AE$7:$AE$494&lt;&gt;$O$8)*(INDIRECT($Q114,TRUE)&lt;&gt;$O115)*(INDIRECT($Q114,TRUE)&lt;&gt;$O116)*(INDIRECT($Q114,TRUE)&lt;&gt;$O117),'1. Database - raw'!CM$7:CO$494)),""),"")</f>
        <v>12</v>
      </c>
      <c r="DM114" s="512">
        <f t="shared" ca="1" si="226"/>
        <v>30.175267472550932</v>
      </c>
      <c r="DN114" s="513">
        <f t="shared" ca="1" si="227"/>
        <v>34.99695585212973</v>
      </c>
      <c r="DO114" s="513">
        <f t="shared" ca="1" si="228"/>
        <v>32.496807590332182</v>
      </c>
      <c r="DP114" s="513">
        <f t="array" aca="1" ref="DP114" ca="1">IFERROR(AVERAGE(IF(('1. Database - raw'!CS$7:CU$494&gt;0)*('1. Database - raw'!$AD$7:$AD$494=$A114)*('1. Database - raw'!$AP$7:$AP$494&lt;&gt;Dropdown!$AM$11)*('1. Database - raw'!$AE$7:$AE$494&lt;&gt;$O$8)*(INDIRECT($Q114,TRUE)&lt;&gt;$O117)*(INDIRECT($Q114,TRUE)&lt;&gt;$O116)*(INDIRECT($Q114,TRUE)&lt;&gt;$O115),'1. Database - raw'!CS$7:CU$494)),"")</f>
        <v>33.1</v>
      </c>
      <c r="DQ114" s="514">
        <f t="array" aca="1" ref="DQ114" ca="1">IFERROR(_xlfn.STDEV.S(IF(('1. Database - raw'!CS$7:CU$494&gt;0)*('1. Database - raw'!$AD$7:$AD$494=$A114)*('1. Database - raw'!$AP$7:$AP$494&lt;&gt;Dropdown!$AM$11)*('1. Database - raw'!$AE$7:$AE$494&lt;&gt;$O$8)*(INDIRECT($Q114,TRUE)&lt;&gt;$O117)*(INDIRECT($Q114,TRUE)&lt;&gt;$O116)*(INDIRECT($Q114,TRUE)&lt;&gt;$O115),'1. Database - raw'!CS$7:CU$494)),"")</f>
        <v>6.407027391856535</v>
      </c>
      <c r="DR114" s="515">
        <f t="array" aca="1" ref="DR114" ca="1">IFERROR(IF(COUNT(IF(('1. Database - raw'!CS$7:CU$494&gt;0)*('1. Database - raw'!$AD$7:$AD$494=$A114)*('1. Database - raw'!$AP$7:$AP$494&lt;&gt;Dropdown!$AM$11)*('1. Database - raw'!$AE$7:$AE$494&lt;&gt;$O$8)*(INDIRECT($Q114,TRUE)&lt;&gt;$O115)*(INDIRECT($Q114,TRUE)&lt;&gt;$O116)*(INDIRECT($Q114,TRUE)&lt;&gt;$O117),'1. Database - raw'!CS$7:CU$494))&gt;0,COUNT(IF(('1. Database - raw'!CS$7:CU$494&gt;0)*('1. Database - raw'!$AD$7:$AD$494=$A114)*('1. Database - raw'!$AP$7:$AP$494&lt;&gt;Dropdown!$AM$11)*('1. Database - raw'!$AE$7:$AE$494&lt;&gt;$O$8)*(INDIRECT($Q114,TRUE)&lt;&gt;$O115)*(INDIRECT($Q114,TRUE)&lt;&gt;$O116)*(INDIRECT($Q114,TRUE)&lt;&gt;$O117),'1. Database - raw'!CS$7:CU$494)),""),"")</f>
        <v>5</v>
      </c>
      <c r="DS114" s="512">
        <f t="shared" ca="1" si="229"/>
        <v>3.1460014017226268</v>
      </c>
      <c r="DT114" s="513">
        <f t="shared" ca="1" si="230"/>
        <v>25.68867746884138</v>
      </c>
      <c r="DU114" s="513">
        <f t="shared" ca="1" si="231"/>
        <v>8.9898061895335335</v>
      </c>
      <c r="DV114" s="513">
        <f t="array" aca="1" ref="DV114" ca="1">IFERROR(AVERAGE(IF(('1. Database - raw'!CY$7:DA$494&gt;0)*('1. Database - raw'!$AD$7:$AD$494=$A114)*('1. Database - raw'!$AP$7:$AP$494&lt;&gt;Dropdown!$AM$11)*('1. Database - raw'!$AE$7:$AE$494&lt;&gt;$O$8)*(INDIRECT($Q114,TRUE)&lt;&gt;$O117)*(INDIRECT($Q114,TRUE)&lt;&gt;$O116)*(INDIRECT($Q114,TRUE)&lt;&gt;$O115),'1. Database - raw'!CY$7:DA$494)),"")</f>
        <v>11.5</v>
      </c>
      <c r="DW114" s="514">
        <f t="array" aca="1" ref="DW114" ca="1">IFERROR(_xlfn.STDEV.S(IF(('1. Database - raw'!CY$7:DA$494&gt;0)*('1. Database - raw'!$AD$7:$AD$494=$A114)*('1. Database - raw'!$AP$7:$AP$494&lt;&gt;Dropdown!$AM$11)*('1. Database - raw'!$AE$7:$AE$494&lt;&gt;$O$8)*(INDIRECT($Q114,TRUE)&lt;&gt;$O117)*(INDIRECT($Q114,TRUE)&lt;&gt;$O116)*(INDIRECT($Q114,TRUE)&lt;&gt;$O115),'1. Database - raw'!CY$7:DA$494)),"")</f>
        <v>9.1742392963485901</v>
      </c>
      <c r="DX114" s="515">
        <f t="array" aca="1" ref="DX114" ca="1">IFERROR(IF(COUNT(IF(('1. Database - raw'!CY$7:DA$494&gt;0)*('1. Database - raw'!$AD$7:$AD$494=$A114)*('1. Database - raw'!$AP$7:$AP$494&lt;&gt;Dropdown!$AM$11)*('1. Database - raw'!$AE$7:$AE$494&lt;&gt;$O$8)*(INDIRECT($Q114,TRUE)&lt;&gt;$O115)*(INDIRECT($Q114,TRUE)&lt;&gt;$O116)*(INDIRECT($Q114,TRUE)&lt;&gt;$O117),'1. Database - raw'!CY$7:DA$494))&gt;0,COUNT(IF(('1. Database - raw'!CY$7:DA$494&gt;0)*('1. Database - raw'!$AD$7:$AD$494=$A114)*('1. Database - raw'!$AP$7:$AP$494&lt;&gt;Dropdown!$AM$11)*('1. Database - raw'!$AE$7:$AE$494&lt;&gt;$O$8)*(INDIRECT($Q114,TRUE)&lt;&gt;$O115)*(INDIRECT($Q114,TRUE)&lt;&gt;$O116)*(INDIRECT($Q114,TRUE)&lt;&gt;$O117),'1. Database - raw'!CY$7:DA$494)),""),"")</f>
        <v>4</v>
      </c>
      <c r="DY114" s="512">
        <f t="shared" ca="1" si="232"/>
        <v>19.936529886177546</v>
      </c>
      <c r="DZ114" s="513">
        <f t="shared" ca="1" si="233"/>
        <v>44.488151064258787</v>
      </c>
      <c r="EA114" s="513">
        <f t="shared" ca="1" si="234"/>
        <v>29.78152704737245</v>
      </c>
      <c r="EB114" s="513">
        <f t="array" aca="1" ref="EB114" ca="1">IFERROR(AVERAGE(IF(('1. Database - raw'!DE$7:DG$494&gt;0)*('1. Database - raw'!$AD$7:$AD$494=$A114)*('1. Database - raw'!$AP$7:$AP$494&lt;&gt;Dropdown!$AM$11)*('1. Database - raw'!$AE$7:$AE$494&lt;&gt;$O$8)*(INDIRECT($Q114,TRUE)&lt;&gt;$O117)*(INDIRECT($Q114,TRUE)&lt;&gt;$O116)*(INDIRECT($Q114,TRUE)&lt;&gt;$O115),'1. Database - raw'!DE$7:DG$494)),"")</f>
        <v>32.9</v>
      </c>
      <c r="EC114" s="514">
        <f t="array" aca="1" ref="EC114" ca="1">IFERROR(_xlfn.STDEV.S(IF(('1. Database - raw'!DE$7:DG$494&gt;0)*('1. Database - raw'!$AD$7:$AD$494=$A114)*('1. Database - raw'!$AP$7:$AP$494&lt;&gt;Dropdown!$AM$11)*('1. Database - raw'!$AE$7:$AE$494&lt;&gt;$O$8)*(INDIRECT($Q114,TRUE)&lt;&gt;$O117)*(INDIRECT($Q114,TRUE)&lt;&gt;$O116)*(INDIRECT($Q114,TRUE)&lt;&gt;$O115),'1. Database - raw'!DE$7:DG$494)),"")</f>
        <v>15.445063936416707</v>
      </c>
      <c r="ED114" s="515">
        <f t="array" aca="1" ref="ED114" ca="1">IFERROR(IF(COUNT(IF(('1. Database - raw'!DE$7:DG$494&gt;0)*('1. Database - raw'!$AD$7:$AD$494=$A114)*('1. Database - raw'!$AP$7:$AP$494&lt;&gt;Dropdown!$AM$11)*('1. Database - raw'!$AE$7:$AE$494&lt;&gt;$O$8)*(INDIRECT($Q114,TRUE)&lt;&gt;$O115)*(INDIRECT($Q114,TRUE)&lt;&gt;$O116)*(INDIRECT($Q114,TRUE)&lt;&gt;$O117),'1. Database - raw'!DE$7:DG$494))&gt;0,COUNT(IF(('1. Database - raw'!DE$7:DG$494&gt;0)*('1. Database - raw'!$AD$7:$AD$494=$A114)*('1. Database - raw'!$AP$7:$AP$494&lt;&gt;Dropdown!$AM$11)*('1. Database - raw'!$AE$7:$AE$494&lt;&gt;$O$8)*(INDIRECT($Q114,TRUE)&lt;&gt;$O115)*(INDIRECT($Q114,TRUE)&lt;&gt;$O116)*(INDIRECT($Q114,TRUE)&lt;&gt;$O117),'1. Database - raw'!DE$7:DG$494)),""),"")</f>
        <v>5</v>
      </c>
      <c r="EE114" s="516">
        <f t="shared" ca="1" si="235"/>
        <v>0.23434401437786376</v>
      </c>
      <c r="EF114" s="517">
        <f t="shared" ca="1" si="236"/>
        <v>0.30941901404385552</v>
      </c>
      <c r="EG114" s="517">
        <f t="shared" ca="1" si="237"/>
        <v>0.26927772628993607</v>
      </c>
      <c r="EH114" s="517">
        <f t="array" aca="1" ref="EH114" ca="1">IFERROR(AVERAGE(IF(('1. Database - raw'!DK$7:DM$494&gt;0)*('1. Database - raw'!$AD$7:$AD$494=$A114)*('1. Database - raw'!$AP$7:$AP$494&lt;&gt;Dropdown!$AM$11)*('1. Database - raw'!$AE$7:$AE$494&lt;&gt;$O$8)*(INDIRECT($Q114,TRUE)&lt;&gt;$O117)*(INDIRECT($Q114,TRUE)&lt;&gt;$O116)*(INDIRECT($Q114,TRUE)&lt;&gt;$O115),'1. Database - raw'!DK$7:DM$494)),"")</f>
        <v>0.27967945512048936</v>
      </c>
      <c r="EI114" s="518">
        <f t="array" aca="1" ref="EI114" ca="1">IFERROR(_xlfn.STDEV.S(IF(('1. Database - raw'!DK$7:DM$494&gt;0)*('1. Database - raw'!$AD$7:$AD$494=$A114)*('1. Database - raw'!$AP$7:$AP$494&lt;&gt;Dropdown!$AM$11)*('1. Database - raw'!$AE$7:$AE$494&lt;&gt;$O$8)*(INDIRECT($Q114,TRUE)&lt;&gt;$O117)*(INDIRECT($Q114,TRUE)&lt;&gt;$O116)*(INDIRECT($Q114,TRUE)&lt;&gt;$O115),'1. Database - raw'!DK$7:DM$494)),"")</f>
        <v>7.8484181337499778E-2</v>
      </c>
      <c r="EJ114" s="515">
        <f t="array" aca="1" ref="EJ114" ca="1">IFERROR(IF(COUNT(IF(('1. Database - raw'!DK$7:DM$494&gt;0)*('1. Database - raw'!$AD$7:$AD$494=$A114)*('1. Database - raw'!$AP$7:$AP$494&lt;&gt;Dropdown!$AM$11)*('1. Database - raw'!$AE$7:$AE$494&lt;&gt;$O$8)*(INDIRECT($Q114,TRUE)&lt;&gt;$O115)*(INDIRECT($Q114,TRUE)&lt;&gt;$O116)*(INDIRECT($Q114,TRUE)&lt;&gt;$O117),'1. Database - raw'!DK$7:DM$494))&gt;0,COUNT(IF(('1. Database - raw'!DK$7:DM$494&gt;0)*('1. Database - raw'!$AD$7:$AD$494=$A114)*('1. Database - raw'!$AP$7:$AP$494&lt;&gt;Dropdown!$AM$11)*('1. Database - raw'!$AE$7:$AE$494&lt;&gt;$O$8)*(INDIRECT($Q114,TRUE)&lt;&gt;$O115)*(INDIRECT($Q114,TRUE)&lt;&gt;$O116)*(INDIRECT($Q114,TRUE)&lt;&gt;$O117),'1. Database - raw'!DK$7:DM$494)),""),"")</f>
        <v>9</v>
      </c>
      <c r="EK114" s="512">
        <f t="shared" ca="1" si="238"/>
        <v>29.901450432605486</v>
      </c>
      <c r="EL114" s="513">
        <f t="shared" ca="1" si="239"/>
        <v>52.112951735529094</v>
      </c>
      <c r="EM114" s="513">
        <f t="shared" ca="1" si="240"/>
        <v>39.474711439308649</v>
      </c>
      <c r="EN114" s="513">
        <f t="array" aca="1" ref="EN114" ca="1">IFERROR(AVERAGE(IF(('1. Database - raw'!DQ$7:DS$494&gt;0)*('1. Database - raw'!$AD$7:$AD$494=$A114)*('1. Database - raw'!$AP$7:$AP$494&lt;&gt;Dropdown!$AM$11)*('1. Database - raw'!$AE$7:$AE$494&lt;&gt;$O$8)*(INDIRECT($Q114,TRUE)&lt;&gt;$O117)*(INDIRECT($Q114,TRUE)&lt;&gt;$O116)*(INDIRECT($Q114,TRUE)&lt;&gt;$O115),'1. Database - raw'!DQ$7:DS$494)),"")</f>
        <v>42.916994736842113</v>
      </c>
      <c r="EO114" s="514">
        <f t="array" aca="1" ref="EO114" ca="1">IFERROR(_xlfn.STDEV.S(IF(('1. Database - raw'!DQ$7:DS$494&gt;0)*('1. Database - raw'!$AD$7:$AD$494=$A114)*('1. Database - raw'!$AP$7:$AP$494&lt;&gt;Dropdown!$AM$11)*('1. Database - raw'!$AE$7:$AE$494&lt;&gt;$O$8)*(INDIRECT($Q114,TRUE)&lt;&gt;$O117)*(INDIRECT($Q114,TRUE)&lt;&gt;$O116)*(INDIRECT($Q114,TRUE)&lt;&gt;$O115),'1. Database - raw'!DQ$7:DS$494)),"")</f>
        <v>18.309453929330886</v>
      </c>
      <c r="EP114" s="515">
        <f t="array" aca="1" ref="EP114" ca="1">IFERROR(IF(COUNT(IF(('1. Database - raw'!DQ$7:DS$494&gt;0)*('1. Database - raw'!$AD$7:$AD$494=$A114)*('1. Database - raw'!$AP$7:$AP$494&lt;&gt;Dropdown!$AM$11)*('1. Database - raw'!$AE$7:$AE$494&lt;&gt;$O$8)*(INDIRECT($Q114,TRUE)&lt;&gt;$O115)*(INDIRECT($Q114,TRUE)&lt;&gt;$O116)*(INDIRECT($Q114,TRUE)&lt;&gt;$O117),'1. Database - raw'!DQ$7:DS$494))&gt;0,COUNT(IF(('1. Database - raw'!DQ$7:DS$494&gt;0)*('1. Database - raw'!$AD$7:$AD$494=$A114)*('1. Database - raw'!$AP$7:$AP$494&lt;&gt;Dropdown!$AM$11)*('1. Database - raw'!$AE$7:$AE$494&lt;&gt;$O$8)*(INDIRECT($Q114,TRUE)&lt;&gt;$O115)*(INDIRECT($Q114,TRUE)&lt;&gt;$O116)*(INDIRECT($Q114,TRUE)&lt;&gt;$O117),'1. Database - raw'!DQ$7:DS$494)),""),"")</f>
        <v>95</v>
      </c>
      <c r="EQ114" s="512">
        <f t="shared" ca="1" si="241"/>
        <v>21.496853192200966</v>
      </c>
      <c r="ER114" s="513">
        <f t="shared" ca="1" si="242"/>
        <v>31.650992785371109</v>
      </c>
      <c r="ES114" s="513">
        <f t="shared" ca="1" si="243"/>
        <v>26.084415755284507</v>
      </c>
      <c r="ET114" s="513">
        <f t="array" aca="1" ref="ET114" ca="1">IFERROR(AVERAGE(IF(('1. Database - raw'!DW$7:DY$494&gt;0)*('1. Database - raw'!$AD$7:$AD$494=$A114)*('1. Database - raw'!$AP$7:$AP$494&lt;&gt;Dropdown!$AM$11)*('1. Database - raw'!$AE$7:$AE$494&lt;&gt;$O$8)*(INDIRECT($Q114,TRUE)&lt;&gt;$O117)*(INDIRECT($Q114,TRUE)&lt;&gt;$O116)*(INDIRECT($Q114,TRUE)&lt;&gt;$O115),'1. Database - raw'!DW$7:DY$494)),"")</f>
        <v>27.54857744994731</v>
      </c>
      <c r="EU114" s="514">
        <f t="array" aca="1" ref="EU114" ca="1">IFERROR(_xlfn.STDEV.S(IF(('1. Database - raw'!DW$7:DY$494&gt;0)*('1. Database - raw'!$AD$7:$AD$494=$A114)*('1. Database - raw'!$AP$7:$AP$494&lt;&gt;Dropdown!$AM$11)*('1. Database - raw'!$AE$7:$AE$494&lt;&gt;$O$8)*(INDIRECT($Q114,TRUE)&lt;&gt;$O117)*(INDIRECT($Q114,TRUE)&lt;&gt;$O116)*(INDIRECT($Q114,TRUE)&lt;&gt;$O115),'1. Database - raw'!DW$7:DY$494)),"")</f>
        <v>9.3589817825478665</v>
      </c>
      <c r="EV114" s="515">
        <f t="array" aca="1" ref="EV114" ca="1">IFERROR(IF(COUNT(IF(('1. Database - raw'!DW$7:DY$494&gt;0)*('1. Database - raw'!$AD$7:$AD$494=$A114)*('1. Database - raw'!$AP$7:$AP$494&lt;&gt;Dropdown!$AM$11)*('1. Database - raw'!$AE$7:$AE$494&lt;&gt;$O$8)*(INDIRECT($Q114,TRUE)&lt;&gt;$O115)*(INDIRECT($Q114,TRUE)&lt;&gt;$O116)*(INDIRECT($Q114,TRUE)&lt;&gt;$O117),'1. Database - raw'!DW$7:DY$494))&gt;0,COUNT(IF(('1. Database - raw'!DW$7:DY$494&gt;0)*('1. Database - raw'!$AD$7:$AD$494=$A114)*('1. Database - raw'!$AP$7:$AP$494&lt;&gt;Dropdown!$AM$11)*('1. Database - raw'!$AE$7:$AE$494&lt;&gt;$O$8)*(INDIRECT($Q114,TRUE)&lt;&gt;$O115)*(INDIRECT($Q114,TRUE)&lt;&gt;$O116)*(INDIRECT($Q114,TRUE)&lt;&gt;$O117),'1. Database - raw'!DW$7:DY$494)),""),"")</f>
        <v>13</v>
      </c>
      <c r="EW114" s="512">
        <f t="shared" ca="1" si="244"/>
        <v>15.537540405833218</v>
      </c>
      <c r="EX114" s="513">
        <f t="shared" ca="1" si="245"/>
        <v>28.865116032605563</v>
      </c>
      <c r="EY114" s="513">
        <f t="shared" ca="1" si="246"/>
        <v>21.177651113276777</v>
      </c>
      <c r="EZ114" s="513">
        <f t="array" aca="1" ref="EZ114" ca="1">IFERROR(AVERAGE(IF(('1. Database - raw'!EC$7:EE$494&gt;0)*('1. Database - raw'!$AD$7:$AD$494=$A114)*('1. Database - raw'!$AP$7:$AP$494&lt;&gt;Dropdown!$AM$11)*('1. Database - raw'!$AE$7:$AE$494&lt;&gt;$O$8)*(INDIRECT($Q114,TRUE)&lt;&gt;$O117)*(INDIRECT($Q114,TRUE)&lt;&gt;$O116)*(INDIRECT($Q114,TRUE)&lt;&gt;$O115),'1. Database - raw'!EC$7:EE$494)),"")</f>
        <v>23.133333333333336</v>
      </c>
      <c r="FA114" s="514">
        <f t="array" aca="1" ref="FA114" ca="1">IFERROR(_xlfn.STDEV.S(IF(('1. Database - raw'!EC$7:EE$494&gt;0)*('1. Database - raw'!$AD$7:$AD$494=$A114)*('1. Database - raw'!$AP$7:$AP$494&lt;&gt;Dropdown!$AM$11)*('1. Database - raw'!$AE$7:$AE$494&lt;&gt;$O$8)*(INDIRECT($Q114,TRUE)&lt;&gt;$O117)*(INDIRECT($Q114,TRUE)&lt;&gt;$O116)*(INDIRECT($Q114,TRUE)&lt;&gt;$O115),'1. Database - raw'!EC$7:EE$494)),"")</f>
        <v>10.168696128431646</v>
      </c>
      <c r="FB114" s="515">
        <f t="array" aca="1" ref="FB114" ca="1">IFERROR(IF(COUNT(IF(('1. Database - raw'!EC$7:EE$494&gt;0)*('1. Database - raw'!$AD$7:$AD$494=$A114)*('1. Database - raw'!$AP$7:$AP$494&lt;&gt;Dropdown!$AM$11)*('1. Database - raw'!$AE$7:$AE$494&lt;&gt;$O$8)*(INDIRECT($Q114,TRUE)&lt;&gt;$O115)*(INDIRECT($Q114,TRUE)&lt;&gt;$O116)*(INDIRECT($Q114,TRUE)&lt;&gt;$O117),'1. Database - raw'!EC$7:EE$494))&gt;0,COUNT(IF(('1. Database - raw'!EC$7:EE$494&gt;0)*('1. Database - raw'!$AD$7:$AD$494=$A114)*('1. Database - raw'!$AP$7:$AP$494&lt;&gt;Dropdown!$AM$11)*('1. Database - raw'!$AE$7:$AE$494&lt;&gt;$O$8)*(INDIRECT($Q114,TRUE)&lt;&gt;$O115)*(INDIRECT($Q114,TRUE)&lt;&gt;$O116)*(INDIRECT($Q114,TRUE)&lt;&gt;$O117),'1. Database - raw'!EC$7:EE$494)),""),"")</f>
        <v>15</v>
      </c>
      <c r="FC114" s="512">
        <f t="shared" ca="1" si="247"/>
        <v>8.5090581061614365</v>
      </c>
      <c r="FD114" s="513">
        <f t="shared" ca="1" si="248"/>
        <v>10.040785945775911</v>
      </c>
      <c r="FE114" s="513">
        <f t="shared" ca="1" si="249"/>
        <v>9.2432478623120531</v>
      </c>
      <c r="FF114" s="513">
        <f t="array" aca="1" ref="FF114" ca="1">IFERROR(AVERAGE(IF(('1. Database - raw'!EI$7:EK$494&gt;0)*('1. Database - raw'!$AD$7:$AD$494=$A114)*('1. Database - raw'!$AP$7:$AP$494&lt;&gt;Dropdown!$AM$11)*('1. Database - raw'!$AE$7:$AE$494&lt;&gt;$O$8)*(INDIRECT($Q114,TRUE)&lt;&gt;$O117)*(INDIRECT($Q114,TRUE)&lt;&gt;$O116)*(INDIRECT($Q114,TRUE)&lt;&gt;$O115),'1. Database - raw'!EI$7:EK$494)),"")</f>
        <v>9.4473581213307245</v>
      </c>
      <c r="FG114" s="514">
        <f t="array" aca="1" ref="FG114" ca="1">IFERROR(_xlfn.STDEV.S(IF(('1. Database - raw'!EI$7:EK$494&gt;0)*('1. Database - raw'!$AD$7:$AD$494=$A114)*('1. Database - raw'!$AP$7:$AP$494&lt;&gt;Dropdown!$AM$11)*('1. Database - raw'!$AE$7:$AE$494&lt;&gt;$O$8)*(INDIRECT($Q114,TRUE)&lt;&gt;$O117)*(INDIRECT($Q114,TRUE)&lt;&gt;$O116)*(INDIRECT($Q114,TRUE)&lt;&gt;$O115),'1. Database - raw'!EI$7:EK$494)),"")</f>
        <v>1.9963187577858656</v>
      </c>
      <c r="FH114" s="515">
        <f t="array" aca="1" ref="FH114" ca="1">IFERROR(IF(COUNT(IF(('1. Database - raw'!EI$7:EK$494&gt;0)*('1. Database - raw'!$AD$7:$AD$494=$A114)*('1. Database - raw'!$AP$7:$AP$494&lt;&gt;Dropdown!$AM$11)*('1. Database - raw'!$AE$7:$AE$494&lt;&gt;$O$8)*(INDIRECT($Q114,TRUE)&lt;&gt;$O115)*(INDIRECT($Q114,TRUE)&lt;&gt;$O116)*(INDIRECT($Q114,TRUE)&lt;&gt;$O117),'1. Database - raw'!EI$7:EK$494))&gt;0,COUNT(IF(('1. Database - raw'!EI$7:EK$494&gt;0)*('1. Database - raw'!$AD$7:$AD$494=$A114)*('1. Database - raw'!$AP$7:$AP$494&lt;&gt;Dropdown!$AM$11)*('1. Database - raw'!$AE$7:$AE$494&lt;&gt;$O$8)*(INDIRECT($Q114,TRUE)&lt;&gt;$O115)*(INDIRECT($Q114,TRUE)&lt;&gt;$O116)*(INDIRECT($Q114,TRUE)&lt;&gt;$O117),'1. Database - raw'!EI$7:EK$494)),""),"")</f>
        <v>7</v>
      </c>
      <c r="FI114" s="512">
        <f t="shared" ca="1" si="250"/>
        <v>1.2810790726438324</v>
      </c>
      <c r="FJ114" s="513">
        <f t="shared" ca="1" si="251"/>
        <v>2.6019731369541095</v>
      </c>
      <c r="FK114" s="513">
        <f t="shared" ca="1" si="252"/>
        <v>1.8257418583505538</v>
      </c>
      <c r="FL114" s="513">
        <f t="array" aca="1" ref="FL114" ca="1">IFERROR(AVERAGE(IF(('1. Database - raw'!EO$7:EQ$494&gt;0)*('1. Database - raw'!$AD$7:$AD$494=$A114)*('1. Database - raw'!$AP$7:$AP$494&lt;&gt;Dropdown!$AM$11)*('1. Database - raw'!$AE$7:$AE$494&lt;&gt;$O$8)*(INDIRECT($Q114,TRUE)&lt;&gt;$O117)*(INDIRECT($Q114,TRUE)&lt;&gt;$O116)*(INDIRECT($Q114,TRUE)&lt;&gt;$O115),'1. Database - raw'!EO$7:EQ$494)),"")</f>
        <v>2</v>
      </c>
      <c r="FM114" s="514">
        <f t="array" aca="1" ref="FM114" ca="1">IFERROR(_xlfn.STDEV.S(IF(('1. Database - raw'!EO$7:EQ$494&gt;0)*('1. Database - raw'!$AD$7:$AD$494=$A114)*('1. Database - raw'!$AP$7:$AP$494&lt;&gt;Dropdown!$AM$11)*('1. Database - raw'!$AE$7:$AE$494&lt;&gt;$O$8)*(INDIRECT($Q114,TRUE)&lt;&gt;$O117)*(INDIRECT($Q114,TRUE)&lt;&gt;$O116)*(INDIRECT($Q114,TRUE)&lt;&gt;$O115),'1. Database - raw'!EO$7:EQ$494)),"")</f>
        <v>0.89442719099991586</v>
      </c>
      <c r="FN114" s="515">
        <f t="array" aca="1" ref="FN114" ca="1">IFERROR(IF(COUNT(IF(('1. Database - raw'!EO$7:EQ$494&gt;0)*('1. Database - raw'!$AD$7:$AD$494=$A114)*('1. Database - raw'!$AP$7:$AP$494&lt;&gt;Dropdown!$AM$11)*('1. Database - raw'!$AE$7:$AE$494&lt;&gt;$O$8)*(INDIRECT($Q114,TRUE)&lt;&gt;$O115)*(INDIRECT($Q114,TRUE)&lt;&gt;$O116)*(INDIRECT($Q114,TRUE)&lt;&gt;$O117),'1. Database - raw'!EO$7:EQ$494))&gt;0,COUNT(IF(('1. Database - raw'!EO$7:EQ$494&gt;0)*('1. Database - raw'!$AD$7:$AD$494=$A114)*('1. Database - raw'!$AP$7:$AP$494&lt;&gt;Dropdown!$AM$11)*('1. Database - raw'!$AE$7:$AE$494&lt;&gt;$O$8)*(INDIRECT($Q114,TRUE)&lt;&gt;$O115)*(INDIRECT($Q114,TRUE)&lt;&gt;$O116)*(INDIRECT($Q114,TRUE)&lt;&gt;$O117),'1. Database - raw'!EO$7:EQ$494)),""),"")</f>
        <v>6</v>
      </c>
      <c r="FO114" s="512">
        <f t="shared" ca="1" si="253"/>
        <v>13.200496581889974</v>
      </c>
      <c r="FP114" s="513">
        <f t="shared" ca="1" si="254"/>
        <v>28.911804757124951</v>
      </c>
      <c r="FQ114" s="513">
        <f t="shared" ca="1" si="255"/>
        <v>19.535869058547107</v>
      </c>
      <c r="FR114" s="513">
        <f t="array" aca="1" ref="FR114" ca="1">IFERROR(AVERAGE(IF(('1. Database - raw'!EU$7:EW$494&gt;0)*('1. Database - raw'!$AD$7:$AD$494=$A114)*('1. Database - raw'!$AP$7:$AP$494&lt;&gt;Dropdown!$AM$11)*('1. Database - raw'!$AE$7:$AE$494&lt;&gt;$O$8)*(INDIRECT($Q114,TRUE)&lt;&gt;$O117)*(INDIRECT($Q114,TRUE)&lt;&gt;$O116)*(INDIRECT($Q114,TRUE)&lt;&gt;$O115),'1. Database - raw'!EU$7:EW$494)),"")</f>
        <v>21.417123287671231</v>
      </c>
      <c r="FS114" s="514">
        <f t="array" aca="1" ref="FS114" ca="1">IFERROR(_xlfn.STDEV.S(IF(('1. Database - raw'!EU$7:EW$494&gt;0)*('1. Database - raw'!$AD$7:$AD$494=$A114)*('1. Database - raw'!$AP$7:$AP$494&lt;&gt;Dropdown!$AM$11)*('1. Database - raw'!$AE$7:$AE$494&lt;&gt;$O$8)*(INDIRECT($Q114,TRUE)&lt;&gt;$O117)*(INDIRECT($Q114,TRUE)&lt;&gt;$O116)*(INDIRECT($Q114,TRUE)&lt;&gt;$O115),'1. Database - raw'!EU$7:EW$494)),"")</f>
        <v>9.6226561160350208</v>
      </c>
      <c r="FT114" s="515">
        <f t="array" aca="1" ref="FT114" ca="1">IFERROR(IF(COUNT(IF(('1. Database - raw'!EU$7:EW$494&gt;0)*('1. Database - raw'!$AD$7:$AD$494=$A114)*('1. Database - raw'!$AP$7:$AP$494&lt;&gt;Dropdown!$AM$11)*('1. Database - raw'!$AE$7:$AE$494&lt;&gt;$O$8)*(INDIRECT($Q114,TRUE)&lt;&gt;$O115)*(INDIRECT($Q114,TRUE)&lt;&gt;$O116)*(INDIRECT($Q114,TRUE)&lt;&gt;$O117),'1. Database - raw'!EU$7:EW$494))&gt;0,COUNT(IF(('1. Database - raw'!EU$7:EW$494&gt;0)*('1. Database - raw'!$AD$7:$AD$494=$A114)*('1. Database - raw'!$AP$7:$AP$494&lt;&gt;Dropdown!$AM$11)*('1. Database - raw'!$AE$7:$AE$494&lt;&gt;$O$8)*(INDIRECT($Q114,TRUE)&lt;&gt;$O115)*(INDIRECT($Q114,TRUE)&lt;&gt;$O116)*(INDIRECT($Q114,TRUE)&lt;&gt;$O117),'1. Database - raw'!EU$7:EW$494)),""),"")</f>
        <v>4</v>
      </c>
      <c r="FU114" s="512">
        <f t="shared" ca="1" si="256"/>
        <v>4.9999999999999991</v>
      </c>
      <c r="FV114" s="513">
        <f t="shared" ca="1" si="257"/>
        <v>4.9999999999999991</v>
      </c>
      <c r="FW114" s="513">
        <f t="shared" ca="1" si="258"/>
        <v>4.9999999999999991</v>
      </c>
      <c r="FX114" s="513">
        <f t="array" aca="1" ref="FX114" ca="1">IFERROR(AVERAGE(IF(('1. Database - raw'!FA$7:FC$494&gt;0)*('1. Database - raw'!$AD$7:$AD$494=$A114)*('1. Database - raw'!$AP$7:$AP$494&lt;&gt;Dropdown!$AM$11)*('1. Database - raw'!$AE$7:$AE$494&lt;&gt;$O$8)*(INDIRECT($Q114,TRUE)&lt;&gt;$O117)*(INDIRECT($Q114,TRUE)&lt;&gt;$O116)*(INDIRECT($Q114,TRUE)&lt;&gt;$O115),'1. Database - raw'!FA$7:FC$494)),"")</f>
        <v>5</v>
      </c>
      <c r="FY114" s="514">
        <f t="array" aca="1" ref="FY114" ca="1">IFERROR(_xlfn.STDEV.S(IF(('1. Database - raw'!FA$7:FC$494&gt;0)*('1. Database - raw'!$AD$7:$AD$494=$A114)*('1. Database - raw'!$AP$7:$AP$494&lt;&gt;Dropdown!$AM$11)*('1. Database - raw'!$AE$7:$AE$494&lt;&gt;$O$8)*(INDIRECT($Q114,TRUE)&lt;&gt;$O117)*(INDIRECT($Q114,TRUE)&lt;&gt;$O116)*(INDIRECT($Q114,TRUE)&lt;&gt;$O115),'1. Database - raw'!FA$7:FC$494)),"")</f>
        <v>0</v>
      </c>
      <c r="FZ114" s="515">
        <f t="array" aca="1" ref="FZ114" ca="1">IFERROR(IF(COUNT(IF(('1. Database - raw'!FA$7:FC$494&gt;0)*('1. Database - raw'!$AD$7:$AD$494=$A114)*('1. Database - raw'!$AP$7:$AP$494&lt;&gt;Dropdown!$AM$11)*('1. Database - raw'!$AE$7:$AE$494&lt;&gt;$O$8)*(INDIRECT($Q114,TRUE)&lt;&gt;$O115)*(INDIRECT($Q114,TRUE)&lt;&gt;$O116)*(INDIRECT($Q114,TRUE)&lt;&gt;$O117),'1. Database - raw'!FA$7:FC$494))&gt;0,COUNT(IF(('1. Database - raw'!FA$7:FC$494&gt;0)*('1. Database - raw'!$AD$7:$AD$494=$A114)*('1. Database - raw'!$AP$7:$AP$494&lt;&gt;Dropdown!$AM$11)*('1. Database - raw'!$AE$7:$AE$494&lt;&gt;$O$8)*(INDIRECT($Q114,TRUE)&lt;&gt;$O115)*(INDIRECT($Q114,TRUE)&lt;&gt;$O116)*(INDIRECT($Q114,TRUE)&lt;&gt;$O117),'1. Database - raw'!FA$7:FC$494)),""),"")</f>
        <v>2</v>
      </c>
      <c r="GA114" s="512">
        <f t="shared" ca="1" si="259"/>
        <v>5.7704907292219394</v>
      </c>
      <c r="GB114" s="513">
        <f t="shared" ca="1" si="260"/>
        <v>12.100001104653039</v>
      </c>
      <c r="GC114" s="513">
        <f t="shared" ca="1" si="261"/>
        <v>8.3560124579835087</v>
      </c>
      <c r="GD114" s="513">
        <f t="array" aca="1" ref="GD114" ca="1">IFERROR(AVERAGE(IF(('1. Database - raw'!FG$7:FI$494&gt;0)*('1. Database - raw'!$AD$7:$AD$494=$A114)*('1. Database - raw'!$AP$7:$AP$494&lt;&gt;Dropdown!$AM$11)*('1. Database - raw'!$AE$7:$AE$494&lt;&gt;$O$8)*(INDIRECT($Q114,TRUE)&lt;&gt;$O117)*(INDIRECT($Q114,TRUE)&lt;&gt;$O116)*(INDIRECT($Q114,TRUE)&lt;&gt;$O115),'1. Database - raw'!FG$7:FI$494)),"")</f>
        <v>9.16</v>
      </c>
      <c r="GE114" s="514">
        <f t="array" aca="1" ref="GE114" ca="1">IFERROR(_xlfn.STDEV.S(IF(('1. Database - raw'!FG$7:FI$494&gt;0)*('1. Database - raw'!$AD$7:$AD$494=$A114)*('1. Database - raw'!$AP$7:$AP$494&lt;&gt;Dropdown!$AM$11)*('1. Database - raw'!$AE$7:$AE$494&lt;&gt;$O$8)*(INDIRECT($Q114,TRUE)&lt;&gt;$O117)*(INDIRECT($Q114,TRUE)&lt;&gt;$O116)*(INDIRECT($Q114,TRUE)&lt;&gt;$O115),'1. Database - raw'!FG$7:FI$494)),"")</f>
        <v>4.1137574065566893</v>
      </c>
      <c r="GF114" s="515">
        <f t="array" aca="1" ref="GF114" ca="1">IFERROR(IF(COUNT(IF(('1. Database - raw'!FG$7:FI$494&gt;0)*('1. Database - raw'!$AD$7:$AD$494=$A114)*('1. Database - raw'!$AP$7:$AP$494&lt;&gt;Dropdown!$AM$11)*('1. Database - raw'!$AE$7:$AE$494&lt;&gt;$O$8)*(INDIRECT($Q114,TRUE)&lt;&gt;$O115)*(INDIRECT($Q114,TRUE)&lt;&gt;$O116)*(INDIRECT($Q114,TRUE)&lt;&gt;$O117),'1. Database - raw'!FG$7:FI$494))&gt;0,COUNT(IF(('1. Database - raw'!FG$7:FI$494&gt;0)*('1. Database - raw'!$AD$7:$AD$494=$A114)*('1. Database - raw'!$AP$7:$AP$494&lt;&gt;Dropdown!$AM$11)*('1. Database - raw'!$AE$7:$AE$494&lt;&gt;$O$8)*(INDIRECT($Q114,TRUE)&lt;&gt;$O115)*(INDIRECT($Q114,TRUE)&lt;&gt;$O116)*(INDIRECT($Q114,TRUE)&lt;&gt;$O117),'1. Database - raw'!FG$7:FI$494)),""),"")</f>
        <v>5</v>
      </c>
      <c r="GG114" s="512">
        <f t="shared" ca="1" si="262"/>
        <v>5.031444167596808</v>
      </c>
      <c r="GH114" s="513">
        <f t="shared" ca="1" si="263"/>
        <v>5.0345607952417533</v>
      </c>
      <c r="GI114" s="513">
        <f t="shared" ca="1" si="264"/>
        <v>5.0330022401773942</v>
      </c>
      <c r="GJ114" s="513">
        <f t="array" aca="1" ref="GJ114" ca="1">IFERROR(AVERAGE(IF(('1. Database - raw'!FM$7:FO$494&gt;0)*('1. Database - raw'!$AD$7:$AD$494=$A114)*('1. Database - raw'!$AP$7:$AP$494&lt;&gt;Dropdown!$AM$11)*('1. Database - raw'!$AE$7:$AE$494&lt;&gt;$O$8)*(INDIRECT($Q114,TRUE)&lt;&gt;$O117)*(INDIRECT($Q114,TRUE)&lt;&gt;$O116)*(INDIRECT($Q114,TRUE)&lt;&gt;$O115),'1. Database - raw'!FM$7:FO$494)),"")</f>
        <v>5.0333333333333332</v>
      </c>
      <c r="GK114" s="514">
        <f t="array" aca="1" ref="GK114" ca="1">IFERROR(_xlfn.STDEV.S(IF(('1. Database - raw'!FM$7:FO$494&gt;0)*('1. Database - raw'!$AD$7:$AD$494=$A114)*('1. Database - raw'!$AP$7:$AP$494&lt;&gt;Dropdown!$AM$11)*('1. Database - raw'!$AE$7:$AE$494&lt;&gt;$O$8)*(INDIRECT($Q114,TRUE)&lt;&gt;$O117)*(INDIRECT($Q114,TRUE)&lt;&gt;$O116)*(INDIRECT($Q114,TRUE)&lt;&gt;$O115),'1. Database - raw'!FM$7:FO$494)),"")</f>
        <v>5.7735026918962373E-2</v>
      </c>
      <c r="GL114" s="515">
        <f t="array" aca="1" ref="GL114" ca="1">IFERROR(IF(COUNT(IF(('1. Database - raw'!FM$7:FO$494&gt;0)*('1. Database - raw'!$AD$7:$AD$494=$A114)*('1. Database - raw'!$AP$7:$AP$494&lt;&gt;Dropdown!$AM$11)*('1. Database - raw'!$AE$7:$AE$494&lt;&gt;$O$8)*(INDIRECT($Q114,TRUE)&lt;&gt;$O115)*(INDIRECT($Q114,TRUE)&lt;&gt;$O116)*(INDIRECT($Q114,TRUE)&lt;&gt;$O117),'1. Database - raw'!FM$7:FO$494))&gt;0,COUNT(IF(('1. Database - raw'!FM$7:FO$494&gt;0)*('1. Database - raw'!$AD$7:$AD$494=$A114)*('1. Database - raw'!$AP$7:$AP$494&lt;&gt;Dropdown!$AM$11)*('1. Database - raw'!$AE$7:$AE$494&lt;&gt;$O$8)*(INDIRECT($Q114,TRUE)&lt;&gt;$O115)*(INDIRECT($Q114,TRUE)&lt;&gt;$O116)*(INDIRECT($Q114,TRUE)&lt;&gt;$O117),'1. Database - raw'!FM$7:FO$494)),""),"")</f>
        <v>3</v>
      </c>
      <c r="GM114" s="512">
        <f t="shared" ca="1" si="265"/>
        <v>66.763696556754141</v>
      </c>
      <c r="GN114" s="513">
        <f t="shared" ca="1" si="266"/>
        <v>117.64149495071069</v>
      </c>
      <c r="GO114" s="513">
        <f t="shared" ca="1" si="267"/>
        <v>88.623817743156224</v>
      </c>
      <c r="GP114" s="513">
        <f t="array" aca="1" ref="GP114" ca="1">IFERROR(AVERAGE(IF(('1. Database - raw'!FS$7:FU$494&gt;0)*('1. Database - raw'!$AD$7:$AD$494=$A114)*('1. Database - raw'!$AP$7:$AP$494&lt;&gt;Dropdown!$AM$11)*('1. Database - raw'!$AE$7:$AE$494&lt;&gt;$O$8)*(INDIRECT($Q114,TRUE)&lt;&gt;$O117)*(INDIRECT($Q114,TRUE)&lt;&gt;$O116)*(INDIRECT($Q114,TRUE)&lt;&gt;$O115),'1. Database - raw'!FS$7:FU$494)),"")</f>
        <v>96.413373685887223</v>
      </c>
      <c r="GQ114" s="514">
        <f t="array" aca="1" ref="GQ114" ca="1">IFERROR(_xlfn.STDEV.S(IF(('1. Database - raw'!FS$7:FU$494&gt;0)*('1. Database - raw'!$AD$7:$AD$494=$A114)*('1. Database - raw'!$AP$7:$AP$494&lt;&gt;Dropdown!$AM$11)*('1. Database - raw'!$AE$7:$AE$494&lt;&gt;$O$8)*(INDIRECT($Q114,TRUE)&lt;&gt;$O117)*(INDIRECT($Q114,TRUE)&lt;&gt;$O116)*(INDIRECT($Q114,TRUE)&lt;&gt;$O115),'1. Database - raw'!FS$7:FU$494)),"")</f>
        <v>41.302152844593643</v>
      </c>
      <c r="GR114" s="515">
        <f t="array" aca="1" ref="GR114" ca="1">IFERROR(IF(COUNT(IF(('1. Database - raw'!FS$7:FU$494&gt;0)*('1. Database - raw'!$AD$7:$AD$494=$A114)*('1. Database - raw'!$AP$7:$AP$494&lt;&gt;Dropdown!$AM$11)*('1. Database - raw'!$AE$7:$AE$494&lt;&gt;$O$8)*(INDIRECT($Q114,TRUE)&lt;&gt;$O115)*(INDIRECT($Q114,TRUE)&lt;&gt;$O116)*(INDIRECT($Q114,TRUE)&lt;&gt;$O117),'1. Database - raw'!FS$7:FU$494))&gt;0,COUNT(IF(('1. Database - raw'!FS$7:FU$494&gt;0)*('1. Database - raw'!$AD$7:$AD$494=$A114)*('1. Database - raw'!$AP$7:$AP$494&lt;&gt;Dropdown!$AM$11)*('1. Database - raw'!$AE$7:$AE$494&lt;&gt;$O$8)*(INDIRECT($Q114,TRUE)&lt;&gt;$O115)*(INDIRECT($Q114,TRUE)&lt;&gt;$O116)*(INDIRECT($Q114,TRUE)&lt;&gt;$O117),'1. Database - raw'!FS$7:FU$494)),""),"")</f>
        <v>43</v>
      </c>
      <c r="GS114" s="512">
        <f t="shared" ca="1" si="268"/>
        <v>50.881308060261418</v>
      </c>
      <c r="GT114" s="513">
        <f t="shared" ca="1" si="269"/>
        <v>73.729292803759407</v>
      </c>
      <c r="GU114" s="513">
        <f t="shared" ca="1" si="270"/>
        <v>61.249023340893331</v>
      </c>
      <c r="GV114" s="513">
        <f t="array" aca="1" ref="GV114" ca="1">IFERROR(AVERAGE(IF(('1. Database - raw'!FY$7:GA$494&gt;0)*('1. Database - raw'!$AD$7:$AD$494=$A114)*('1. Database - raw'!$AP$7:$AP$494&lt;&gt;Dropdown!$AM$11)*('1. Database - raw'!$AE$7:$AE$494&lt;&gt;$O$8)*(INDIRECT($Q114,TRUE)&lt;&gt;$O117)*(INDIRECT($Q114,TRUE)&lt;&gt;$O116)*(INDIRECT($Q114,TRUE)&lt;&gt;$O115),'1. Database - raw'!FY$7:GA$494)),"")</f>
        <v>64.426940639269404</v>
      </c>
      <c r="GW114" s="514">
        <f t="array" aca="1" ref="GW114" ca="1">IFERROR(_xlfn.STDEV.S(IF(('1. Database - raw'!FY$7:GA$494&gt;0)*('1. Database - raw'!$AD$7:$AD$494=$A114)*('1. Database - raw'!$AP$7:$AP$494&lt;&gt;Dropdown!$AM$11)*('1. Database - raw'!$AE$7:$AE$494&lt;&gt;$O$8)*(INDIRECT($Q114,TRUE)&lt;&gt;$O117)*(INDIRECT($Q114,TRUE)&lt;&gt;$O116)*(INDIRECT($Q114,TRUE)&lt;&gt;$O115),'1. Database - raw'!FY$7:GA$494)),"")</f>
        <v>21.021599084579833</v>
      </c>
      <c r="GX114" s="515">
        <f t="array" aca="1" ref="GX114" ca="1">IFERROR(IF(COUNT(IF(('1. Database - raw'!FY$7:GA$494&gt;0)*('1. Database - raw'!$AD$7:$AD$494=$A114)*('1. Database - raw'!$AP$7:$AP$494&lt;&gt;Dropdown!$AM$11)*('1. Database - raw'!$AE$7:$AE$494&lt;&gt;$O$8)*(INDIRECT($Q114,TRUE)&lt;&gt;$O115)*(INDIRECT($Q114,TRUE)&lt;&gt;$O116)*(INDIRECT($Q114,TRUE)&lt;&gt;$O117),'1. Database - raw'!FY$7:GA$494))&gt;0,COUNT(IF(('1. Database - raw'!FY$7:GA$494&gt;0)*('1. Database - raw'!$AD$7:$AD$494=$A114)*('1. Database - raw'!$AP$7:$AP$494&lt;&gt;Dropdown!$AM$11)*('1. Database - raw'!$AE$7:$AE$494&lt;&gt;$O$8)*(INDIRECT($Q114,TRUE)&lt;&gt;$O115)*(INDIRECT($Q114,TRUE)&lt;&gt;$O116)*(INDIRECT($Q114,TRUE)&lt;&gt;$O117),'1. Database - raw'!FY$7:GA$494)),""),"")</f>
        <v>9</v>
      </c>
      <c r="GY114" s="512">
        <f t="shared" ca="1" si="271"/>
        <v>50.69163803833311</v>
      </c>
      <c r="GZ114" s="513">
        <f t="shared" ca="1" si="272"/>
        <v>76.56942505813916</v>
      </c>
      <c r="HA114" s="513">
        <f t="shared" ca="1" si="273"/>
        <v>62.301120213447703</v>
      </c>
      <c r="HB114" s="513">
        <f t="array" aca="1" ref="HB114" ca="1">IFERROR(AVERAGE(IF(('1. Database - raw'!GE$7:GG$494&gt;0)*('1. Database - raw'!$AD$7:$AD$494=$A114)*('1. Database - raw'!$AP$7:$AP$494&lt;&gt;Dropdown!$AM$11)*('1. Database - raw'!$AE$7:$AE$494&lt;&gt;$O$8)*(INDIRECT($Q114,TRUE)&lt;&gt;$O117)*(INDIRECT($Q114,TRUE)&lt;&gt;$O116)*(INDIRECT($Q114,TRUE)&lt;&gt;$O115),'1. Database - raw'!GE$7:GG$494)),"")</f>
        <v>65.785714285714292</v>
      </c>
      <c r="HC114" s="514">
        <f t="array" aca="1" ref="HC114" ca="1">IFERROR(_xlfn.STDEV.S(IF(('1. Database - raw'!GE$7:GG$494&gt;0)*('1. Database - raw'!$AD$7:$AD$494=$A114)*('1. Database - raw'!$AP$7:$AP$494&lt;&gt;Dropdown!$AM$11)*('1. Database - raw'!$AE$7:$AE$494&lt;&gt;$O$8)*(INDIRECT($Q114,TRUE)&lt;&gt;$O117)*(INDIRECT($Q114,TRUE)&lt;&gt;$O116)*(INDIRECT($Q114,TRUE)&lt;&gt;$O115),'1. Database - raw'!GE$7:GG$494)),"")</f>
        <v>22.308177018859297</v>
      </c>
      <c r="HD114" s="515">
        <f t="array" aca="1" ref="HD114" ca="1">IFERROR(IF(COUNT(IF(('1. Database - raw'!GE$7:GG$494&gt;0)*('1. Database - raw'!$AD$7:$AD$494=$A114)*('1. Database - raw'!$AP$7:$AP$494&lt;&gt;Dropdown!$AM$11)*('1. Database - raw'!$AE$7:$AE$494&lt;&gt;$O$8)*(INDIRECT($Q114,TRUE)&lt;&gt;$O115)*(INDIRECT($Q114,TRUE)&lt;&gt;$O116)*(INDIRECT($Q114,TRUE)&lt;&gt;$O117),'1. Database - raw'!GE$7:GG$494))&gt;0,COUNT(IF(('1. Database - raw'!GE$7:GG$494&gt;0)*('1. Database - raw'!$AD$7:$AD$494=$A114)*('1. Database - raw'!$AP$7:$AP$494&lt;&gt;Dropdown!$AM$11)*('1. Database - raw'!$AE$7:$AE$494&lt;&gt;$O$8)*(INDIRECT($Q114,TRUE)&lt;&gt;$O115)*(INDIRECT($Q114,TRUE)&lt;&gt;$O116)*(INDIRECT($Q114,TRUE)&lt;&gt;$O117),'1. Database - raw'!GE$7:GG$494)),""),"")</f>
        <v>7</v>
      </c>
      <c r="HE114" s="512" t="str">
        <f t="shared" ca="1" si="274"/>
        <v/>
      </c>
      <c r="HF114" s="513" t="str">
        <f t="shared" ca="1" si="275"/>
        <v/>
      </c>
      <c r="HG114" s="513" t="str">
        <f t="shared" ca="1" si="276"/>
        <v/>
      </c>
      <c r="HH114" s="513">
        <f t="array" aca="1" ref="HH114" ca="1">IFERROR(AVERAGE(IF(('1. Database - raw'!GK$7:GM$494&gt;0)*('1. Database - raw'!$AD$7:$AD$494=$A114)*('1. Database - raw'!$AP$7:$AP$494&lt;&gt;Dropdown!$AM$11)*('1. Database - raw'!$AE$7:$AE$494&lt;&gt;$O$8)*(INDIRECT($Q114,TRUE)&lt;&gt;$O117)*(INDIRECT($Q114,TRUE)&lt;&gt;$O116)*(INDIRECT($Q114,TRUE)&lt;&gt;$O115),'1. Database - raw'!GK$7:GM$494)),"")</f>
        <v>15.068493150684931</v>
      </c>
      <c r="HI114" s="514" t="str">
        <f t="array" aca="1" ref="HI114" ca="1">IFERROR(_xlfn.STDEV.S(IF(('1. Database - raw'!GK$7:GM$494&gt;0)*('1. Database - raw'!$AD$7:$AD$494=$A114)*('1. Database - raw'!$AP$7:$AP$494&lt;&gt;Dropdown!$AM$11)*('1. Database - raw'!$AE$7:$AE$494&lt;&gt;$O$8)*(INDIRECT($Q114,TRUE)&lt;&gt;$O117)*(INDIRECT($Q114,TRUE)&lt;&gt;$O116)*(INDIRECT($Q114,TRUE)&lt;&gt;$O115),'1. Database - raw'!GK$7:GM$494)),"")</f>
        <v/>
      </c>
      <c r="HJ114" s="515">
        <f t="array" aca="1" ref="HJ114" ca="1">IFERROR(IF(COUNT(IF(('1. Database - raw'!GK$7:GM$494&gt;0)*('1. Database - raw'!$AD$7:$AD$494=$A114)*('1. Database - raw'!$AP$7:$AP$494&lt;&gt;Dropdown!$AM$11)*('1. Database - raw'!$AE$7:$AE$494&lt;&gt;$O$8)*(INDIRECT($Q114,TRUE)&lt;&gt;$O115)*(INDIRECT($Q114,TRUE)&lt;&gt;$O116)*(INDIRECT($Q114,TRUE)&lt;&gt;$O117),'1. Database - raw'!GK$7:GM$494))&gt;0,COUNT(IF(('1. Database - raw'!GK$7:GM$494&gt;0)*('1. Database - raw'!$AD$7:$AD$494=$A114)*('1. Database - raw'!$AP$7:$AP$494&lt;&gt;Dropdown!$AM$11)*('1. Database - raw'!$AE$7:$AE$494&lt;&gt;$O$8)*(INDIRECT($Q114,TRUE)&lt;&gt;$O115)*(INDIRECT($Q114,TRUE)&lt;&gt;$O116)*(INDIRECT($Q114,TRUE)&lt;&gt;$O117),'1. Database - raw'!GK$7:GM$494)),""),"")</f>
        <v>1</v>
      </c>
      <c r="HK114" s="512" t="str">
        <f t="shared" ca="1" si="277"/>
        <v/>
      </c>
      <c r="HL114" s="513" t="str">
        <f t="shared" ca="1" si="278"/>
        <v/>
      </c>
      <c r="HM114" s="513" t="str">
        <f t="shared" ca="1" si="279"/>
        <v/>
      </c>
      <c r="HN114" s="513" t="str">
        <f t="array" aca="1" ref="HN114" ca="1">IFERROR(AVERAGE(IF(('1. Database - raw'!GQ$7:GS$494&gt;0)*('1. Database - raw'!$AD$7:$AD$494=$A114)*('1. Database - raw'!$AP$7:$AP$494&lt;&gt;Dropdown!$AM$11)*('1. Database - raw'!$AE$7:$AE$494&lt;&gt;$O$8)*(INDIRECT($Q114,TRUE)&lt;&gt;$O117)*(INDIRECT($Q114,TRUE)&lt;&gt;$O116)*(INDIRECT($Q114,TRUE)&lt;&gt;$O115),'1. Database - raw'!GQ$7:GS$494)),"")</f>
        <v/>
      </c>
      <c r="HO114" s="514" t="str">
        <f t="array" aca="1" ref="HO114" ca="1">IFERROR(_xlfn.STDEV.S(IF(('1. Database - raw'!GQ$7:GS$494&gt;0)*('1. Database - raw'!$AD$7:$AD$494=$A114)*('1. Database - raw'!$AP$7:$AP$494&lt;&gt;Dropdown!$AM$11)*('1. Database - raw'!$AE$7:$AE$494&lt;&gt;$O$8)*(INDIRECT($Q114,TRUE)&lt;&gt;$O117)*(INDIRECT($Q114,TRUE)&lt;&gt;$O116)*(INDIRECT($Q114,TRUE)&lt;&gt;$O115),'1. Database - raw'!GQ$7:GS$494)),"")</f>
        <v/>
      </c>
      <c r="HP114" s="515" t="str">
        <f t="array" aca="1" ref="HP114" ca="1">IFERROR(IF(COUNT(IF(('1. Database - raw'!GQ$7:GS$494&gt;0)*('1. Database - raw'!$AD$7:$AD$494=$A114)*('1. Database - raw'!$AP$7:$AP$494&lt;&gt;Dropdown!$AM$11)*('1. Database - raw'!$AE$7:$AE$494&lt;&gt;$O$8)*(INDIRECT($Q114,TRUE)&lt;&gt;$O115)*(INDIRECT($Q114,TRUE)&lt;&gt;$O116)*(INDIRECT($Q114,TRUE)&lt;&gt;$O117),'1. Database - raw'!GQ$7:GS$494))&gt;0,COUNT(IF(('1. Database - raw'!GQ$7:GS$494&gt;0)*('1. Database - raw'!$AD$7:$AD$494=$A114)*('1. Database - raw'!$AP$7:$AP$494&lt;&gt;Dropdown!$AM$11)*('1. Database - raw'!$AE$7:$AE$494&lt;&gt;$O$8)*(INDIRECT($Q114,TRUE)&lt;&gt;$O115)*(INDIRECT($Q114,TRUE)&lt;&gt;$O116)*(INDIRECT($Q114,TRUE)&lt;&gt;$O117),'1. Database - raw'!GQ$7:GS$494)),""),"")</f>
        <v/>
      </c>
      <c r="HQ114" s="512">
        <f t="shared" ca="1" si="280"/>
        <v>25.838072454019759</v>
      </c>
      <c r="HR114" s="513">
        <f t="shared" ca="1" si="281"/>
        <v>46.202496093616737</v>
      </c>
      <c r="HS114" s="513">
        <f t="shared" ca="1" si="282"/>
        <v>34.551171349513382</v>
      </c>
      <c r="HT114" s="513">
        <f t="array" aca="1" ref="HT114" ca="1">IFERROR(AVERAGE(IF(('1. Database - raw'!GW$7:GY$494&gt;0)*('1. Database - raw'!$AD$7:$AD$494=$A114)*('1. Database - raw'!$AP$7:$AP$494&lt;&gt;Dropdown!$AM$11)*('1. Database - raw'!$AE$7:$AE$494&lt;&gt;$O$8)*(INDIRECT($Q114,TRUE)&lt;&gt;$O117)*(INDIRECT($Q114,TRUE)&lt;&gt;$O116)*(INDIRECT($Q114,TRUE)&lt;&gt;$O115),'1. Database - raw'!GW$7:GY$494)),"")</f>
        <v>37.134520547945201</v>
      </c>
      <c r="HU114" s="514">
        <f t="array" aca="1" ref="HU114" ca="1">IFERROR(_xlfn.STDEV.S(IF(('1. Database - raw'!GW$7:GY$494&gt;0)*('1. Database - raw'!$AD$7:$AD$494=$A114)*('1. Database - raw'!$AP$7:$AP$494&lt;&gt;Dropdown!$AM$11)*('1. Database - raw'!$AE$7:$AE$494&lt;&gt;$O$8)*(INDIRECT($Q114,TRUE)&lt;&gt;$O117)*(INDIRECT($Q114,TRUE)&lt;&gt;$O116)*(INDIRECT($Q114,TRUE)&lt;&gt;$O115),'1. Database - raw'!GW$7:GY$494)),"")</f>
        <v>14.625908218564238</v>
      </c>
      <c r="HV114" s="515">
        <f t="array" aca="1" ref="HV114" ca="1">IFERROR(IF(COUNT(IF(('1. Database - raw'!GW$7:GY$494&gt;0)*('1. Database - raw'!$AD$7:$AD$494=$A114)*('1. Database - raw'!$AP$7:$AP$494&lt;&gt;Dropdown!$AM$11)*('1. Database - raw'!$AE$7:$AE$494&lt;&gt;$O$8)*(INDIRECT($Q114,TRUE)&lt;&gt;$O115)*(INDIRECT($Q114,TRUE)&lt;&gt;$O116)*(INDIRECT($Q114,TRUE)&lt;&gt;$O117),'1. Database - raw'!GW$7:GY$494))&gt;0,COUNT(IF(('1. Database - raw'!GW$7:GY$494&gt;0)*('1. Database - raw'!$AD$7:$AD$494=$A114)*('1. Database - raw'!$AP$7:$AP$494&lt;&gt;Dropdown!$AM$11)*('1. Database - raw'!$AE$7:$AE$494&lt;&gt;$O$8)*(INDIRECT($Q114,TRUE)&lt;&gt;$O115)*(INDIRECT($Q114,TRUE)&lt;&gt;$O116)*(INDIRECT($Q114,TRUE)&lt;&gt;$O117),'1. Database - raw'!GW$7:GY$494)),""),"")</f>
        <v>5</v>
      </c>
      <c r="HW114" s="512" t="str">
        <f t="shared" ca="1" si="283"/>
        <v/>
      </c>
      <c r="HX114" s="513" t="str">
        <f t="shared" ca="1" si="284"/>
        <v/>
      </c>
      <c r="HY114" s="513" t="str">
        <f t="shared" ca="1" si="285"/>
        <v/>
      </c>
      <c r="HZ114" s="513">
        <f t="array" aca="1" ref="HZ114" ca="1">IFERROR(AVERAGE(IF(('1. Database - raw'!HC$7:HE$494&gt;0)*('1. Database - raw'!$AD$7:$AD$494=$A114)*('1. Database - raw'!$AP$7:$AP$494&lt;&gt;Dropdown!$AM$11)*('1. Database - raw'!$AE$7:$AE$494&lt;&gt;$O$8)*(INDIRECT($Q114,TRUE)&lt;&gt;$O117)*(INDIRECT($Q114,TRUE)&lt;&gt;$O116)*(INDIRECT($Q114,TRUE)&lt;&gt;$O115),'1. Database - raw'!HC$7:HE$494)),"")</f>
        <v>4.0999999999999996</v>
      </c>
      <c r="IA114" s="514" t="str">
        <f t="array" aca="1" ref="IA114" ca="1">IFERROR(_xlfn.STDEV.S(IF(('1. Database - raw'!HC$7:HE$494&gt;0)*('1. Database - raw'!$AD$7:$AD$494=$A114)*('1. Database - raw'!$AP$7:$AP$494&lt;&gt;Dropdown!$AM$11)*('1. Database - raw'!$AE$7:$AE$494&lt;&gt;$O$8)*(INDIRECT($Q114,TRUE)&lt;&gt;$O117)*(INDIRECT($Q114,TRUE)&lt;&gt;$O116)*(INDIRECT($Q114,TRUE)&lt;&gt;$O115),'1. Database - raw'!HC$7:HE$494)),"")</f>
        <v/>
      </c>
      <c r="IB114" s="515">
        <f t="array" aca="1" ref="IB114" ca="1">IFERROR(IF(COUNT(IF(('1. Database - raw'!HC$7:HE$494&gt;0)*('1. Database - raw'!$AD$7:$AD$494=$A114)*('1. Database - raw'!$AP$7:$AP$494&lt;&gt;Dropdown!$AM$11)*('1. Database - raw'!$AE$7:$AE$494&lt;&gt;$O$8)*(INDIRECT($Q114,TRUE)&lt;&gt;$O115)*(INDIRECT($Q114,TRUE)&lt;&gt;$O116)*(INDIRECT($Q114,TRUE)&lt;&gt;$O117),'1. Database - raw'!HC$7:HE$494))&gt;0,COUNT(IF(('1. Database - raw'!HC$7:HE$494&gt;0)*('1. Database - raw'!$AD$7:$AD$494=$A114)*('1. Database - raw'!$AP$7:$AP$494&lt;&gt;Dropdown!$AM$11)*('1. Database - raw'!$AE$7:$AE$494&lt;&gt;$O$8)*(INDIRECT($Q114,TRUE)&lt;&gt;$O115)*(INDIRECT($Q114,TRUE)&lt;&gt;$O116)*(INDIRECT($Q114,TRUE)&lt;&gt;$O117),'1. Database - raw'!HC$7:HE$494)),""),"")</f>
        <v>1</v>
      </c>
      <c r="IC114" s="512">
        <f t="shared" ca="1" si="286"/>
        <v>4.3811608210905009</v>
      </c>
      <c r="ID114" s="513">
        <f t="shared" ca="1" si="287"/>
        <v>32.997263248437413</v>
      </c>
      <c r="IE114" s="513">
        <f t="shared" ca="1" si="288"/>
        <v>12.023573385115734</v>
      </c>
      <c r="IF114" s="513">
        <f t="array" aca="1" ref="IF114" ca="1">IFERROR(AVERAGE(IF(('1. Database - raw'!HI$7:HK$494&gt;0)*('1. Database - raw'!$AD$7:$AD$494=$A114)*('1. Database - raw'!$AP$7:$AP$494&lt;&gt;Dropdown!$AM$11)*('1. Database - raw'!$AE$7:$AE$494&lt;&gt;$O$8)*(INDIRECT($Q114,TRUE)&lt;&gt;$O117)*(INDIRECT($Q114,TRUE)&lt;&gt;$O116)*(INDIRECT($Q114,TRUE)&lt;&gt;$O115),'1. Database - raw'!HI$7:HK$494)),"")</f>
        <v>14.9</v>
      </c>
      <c r="IG114" s="514">
        <f t="array" aca="1" ref="IG114" ca="1">IFERROR(_xlfn.STDEV.S(IF(('1. Database - raw'!HI$7:HK$494&gt;0)*('1. Database - raw'!$AD$7:$AD$494=$A114)*('1. Database - raw'!$AP$7:$AP$494&lt;&gt;Dropdown!$AM$11)*('1. Database - raw'!$AE$7:$AE$494&lt;&gt;$O$8)*(INDIRECT($Q114,TRUE)&lt;&gt;$O117)*(INDIRECT($Q114,TRUE)&lt;&gt;$O116)*(INDIRECT($Q114,TRUE)&lt;&gt;$O115),'1. Database - raw'!HI$7:HK$494)),"")</f>
        <v>10.905503197927185</v>
      </c>
      <c r="IH114" s="515">
        <f t="array" aca="1" ref="IH114" ca="1">IFERROR(IF(COUNT(IF(('1. Database - raw'!HI$7:HK$494&gt;0)*('1. Database - raw'!$AD$7:$AD$494=$A114)*('1. Database - raw'!$AP$7:$AP$494&lt;&gt;Dropdown!$AM$11)*('1. Database - raw'!$AE$7:$AE$494&lt;&gt;$O$8)*(INDIRECT($Q114,TRUE)&lt;&gt;$O115)*(INDIRECT($Q114,TRUE)&lt;&gt;$O116)*(INDIRECT($Q114,TRUE)&lt;&gt;$O117),'1. Database - raw'!HI$7:HK$494))&gt;0,COUNT(IF(('1. Database - raw'!HI$7:HK$494&gt;0)*('1. Database - raw'!$AD$7:$AD$494=$A114)*('1. Database - raw'!$AP$7:$AP$494&lt;&gt;Dropdown!$AM$11)*('1. Database - raw'!$AE$7:$AE$494&lt;&gt;$O$8)*(INDIRECT($Q114,TRUE)&lt;&gt;$O115)*(INDIRECT($Q114,TRUE)&lt;&gt;$O116)*(INDIRECT($Q114,TRUE)&lt;&gt;$O117),'1. Database - raw'!HI$7:HK$494)),""),"")</f>
        <v>3</v>
      </c>
      <c r="II114" s="512">
        <f t="shared" ca="1" si="289"/>
        <v>5.3566186516346814</v>
      </c>
      <c r="IJ114" s="513">
        <f t="shared" ca="1" si="290"/>
        <v>100.65901879600818</v>
      </c>
      <c r="IK114" s="513">
        <f t="shared" ca="1" si="291"/>
        <v>23.220507693371893</v>
      </c>
      <c r="IL114" s="513">
        <f t="array" aca="1" ref="IL114" ca="1">IFERROR(AVERAGE(IF(('1. Database - raw'!HO$7:HQ$494&gt;0)*('1. Database - raw'!$AD$7:$AD$494=$A114)*('1. Database - raw'!$AP$7:$AP$494&lt;&gt;Dropdown!$AM$11)*('1. Database - raw'!$AE$7:$AE$494&lt;&gt;$O$8)*(INDIRECT($Q114,TRUE)&lt;&gt;$O117)*(INDIRECT($Q114,TRUE)&lt;&gt;$O116)*(INDIRECT($Q114,TRUE)&lt;&gt;$O115),'1. Database - raw'!HO$7:HQ$494)),"")</f>
        <v>29.85</v>
      </c>
      <c r="IM114" s="514">
        <f t="array" aca="1" ref="IM114" ca="1">IFERROR(_xlfn.STDEV.S(IF(('1. Database - raw'!HO$7:HQ$494&gt;0)*('1. Database - raw'!$AD$7:$AD$494=$A114)*('1. Database - raw'!$AP$7:$AP$494&lt;&gt;Dropdown!$AM$11)*('1. Database - raw'!$AE$7:$AE$494&lt;&gt;$O$8)*(INDIRECT($Q114,TRUE)&lt;&gt;$O117)*(INDIRECT($Q114,TRUE)&lt;&gt;$O116)*(INDIRECT($Q114,TRUE)&lt;&gt;$O115),'1. Database - raw'!HO$7:HQ$494)),"")</f>
        <v>24.112341238461266</v>
      </c>
      <c r="IN114" s="515">
        <f t="array" aca="1" ref="IN114" ca="1">IFERROR(IF(COUNT(IF(('1. Database - raw'!HO$7:HQ$494&gt;0)*('1. Database - raw'!$AD$7:$AD$494=$A114)*('1. Database - raw'!$AP$7:$AP$494&lt;&gt;Dropdown!$AM$11)*('1. Database - raw'!$AE$7:$AE$494&lt;&gt;$O$8)*(INDIRECT($Q114,TRUE)&lt;&gt;$O115)*(INDIRECT($Q114,TRUE)&lt;&gt;$O116)*(INDIRECT($Q114,TRUE)&lt;&gt;$O117),'1. Database - raw'!HO$7:HQ$494))&gt;0,COUNT(IF(('1. Database - raw'!HO$7:HQ$494&gt;0)*('1. Database - raw'!$AD$7:$AD$494=$A114)*('1. Database - raw'!$AP$7:$AP$494&lt;&gt;Dropdown!$AM$11)*('1. Database - raw'!$AE$7:$AE$494&lt;&gt;$O$8)*(INDIRECT($Q114,TRUE)&lt;&gt;$O115)*(INDIRECT($Q114,TRUE)&lt;&gt;$O116)*(INDIRECT($Q114,TRUE)&lt;&gt;$O117),'1. Database - raw'!HO$7:HQ$494)),""),"")</f>
        <v>2</v>
      </c>
      <c r="IO114" s="512">
        <f t="shared" ca="1" si="292"/>
        <v>41.483763683860786</v>
      </c>
      <c r="IP114" s="513">
        <f t="shared" ca="1" si="293"/>
        <v>65.36412845575812</v>
      </c>
      <c r="IQ114" s="513">
        <f t="shared" ca="1" si="294"/>
        <v>52.072546108868046</v>
      </c>
      <c r="IR114" s="513">
        <f t="array" aca="1" ref="IR114" ca="1">IFERROR(AVERAGE(IF(('1. Database - raw'!HU$7:HW$494&gt;0)*('1. Database - raw'!$AD$7:$AD$494=$A114)*('1. Database - raw'!$AP$7:$AP$494&lt;&gt;Dropdown!$AM$11)*('1. Database - raw'!$AE$7:$AE$494&lt;&gt;$O$8)*(INDIRECT($Q114,TRUE)&lt;&gt;$O117)*(INDIRECT($Q114,TRUE)&lt;&gt;$O116)*(INDIRECT($Q114,TRUE)&lt;&gt;$O115),'1. Database - raw'!HU$7:HW$494)),"")</f>
        <v>55.675248275862074</v>
      </c>
      <c r="IS114" s="514">
        <f t="array" aca="1" ref="IS114" ca="1">IFERROR(_xlfn.STDEV.S(IF(('1. Database - raw'!HU$7:HW$494&gt;0)*('1. Database - raw'!$AD$7:$AD$494=$A114)*('1. Database - raw'!$AP$7:$AP$494&lt;&gt;Dropdown!$AM$11)*('1. Database - raw'!$AE$7:$AE$494&lt;&gt;$O$8)*(INDIRECT($Q114,TRUE)&lt;&gt;$O117)*(INDIRECT($Q114,TRUE)&lt;&gt;$O116)*(INDIRECT($Q114,TRUE)&lt;&gt;$O115),'1. Database - raw'!HU$7:HW$494)),"")</f>
        <v>21.065497681849678</v>
      </c>
      <c r="IT114" s="515">
        <f t="array" aca="1" ref="IT114" ca="1">IFERROR(IF(COUNT(IF(('1. Database - raw'!HU$7:HW$494&gt;0)*('1. Database - raw'!$AD$7:$AD$494=$A114)*('1. Database - raw'!$AP$7:$AP$494&lt;&gt;Dropdown!$AM$11)*('1. Database - raw'!$AE$7:$AE$494&lt;&gt;$O$8)*(INDIRECT($Q114,TRUE)&lt;&gt;$O115)*(INDIRECT($Q114,TRUE)&lt;&gt;$O116)*(INDIRECT($Q114,TRUE)&lt;&gt;$O117),'1. Database - raw'!HU$7:HW$494))&gt;0,COUNT(IF(('1. Database - raw'!HU$7:HW$494&gt;0)*('1. Database - raw'!$AD$7:$AD$494=$A114)*('1. Database - raw'!$AP$7:$AP$494&lt;&gt;Dropdown!$AM$11)*('1. Database - raw'!$AE$7:$AE$494&lt;&gt;$O$8)*(INDIRECT($Q114,TRUE)&lt;&gt;$O115)*(INDIRECT($Q114,TRUE)&lt;&gt;$O116)*(INDIRECT($Q114,TRUE)&lt;&gt;$O117),'1. Database - raw'!HU$7:HW$494)),""),"")</f>
        <v>29</v>
      </c>
      <c r="IU114" s="512">
        <f t="shared" ca="1" si="295"/>
        <v>103.52685094739203</v>
      </c>
      <c r="IV114" s="513">
        <f t="shared" ca="1" si="296"/>
        <v>276.74399072277834</v>
      </c>
      <c r="IW114" s="513">
        <f t="shared" ca="1" si="297"/>
        <v>169.26439046102848</v>
      </c>
      <c r="IX114" s="513">
        <f t="array" aca="1" ref="IX114" ca="1">IFERROR(AVERAGE(IF(('1. Database - raw'!IA$7:IC$494&gt;0)*('1. Database - raw'!$AD$7:$AD$494=$A114)*('1. Database - raw'!$AP$7:$AP$494&lt;&gt;Dropdown!$AM$11)*('1. Database - raw'!$AE$7:$AE$494&lt;&gt;$O$8)*(INDIRECT($Q114,TRUE)&lt;&gt;$O117)*(INDIRECT($Q114,TRUE)&lt;&gt;$O116)*(INDIRECT($Q114,TRUE)&lt;&gt;$O115),'1. Database - raw'!IA$7:IC$494)),"")</f>
        <v>192.71428571428572</v>
      </c>
      <c r="IY114" s="514">
        <f t="array" aca="1" ref="IY114" ca="1">IFERROR(_xlfn.STDEV.S(IF(('1. Database - raw'!IA$7:IC$494&gt;0)*('1. Database - raw'!$AD$7:$AD$494=$A114)*('1. Database - raw'!$AP$7:$AP$494&lt;&gt;Dropdown!$AM$11)*('1. Database - raw'!$AE$7:$AE$494&lt;&gt;$O$8)*(INDIRECT($Q114,TRUE)&lt;&gt;$O117)*(INDIRECT($Q114,TRUE)&lt;&gt;$O116)*(INDIRECT($Q114,TRUE)&lt;&gt;$O115),'1. Database - raw'!IA$7:IC$494)),"")</f>
        <v>104.89632069447478</v>
      </c>
      <c r="IZ114" s="515">
        <f t="array" aca="1" ref="IZ114" ca="1">IFERROR(IF(COUNT(IF(('1. Database - raw'!IA$7:IC$494&gt;0)*('1. Database - raw'!$AD$7:$AD$494=$A114)*('1. Database - raw'!$AP$7:$AP$494&lt;&gt;Dropdown!$AM$11)*('1. Database - raw'!$AE$7:$AE$494&lt;&gt;$O$8)*(INDIRECT($Q114,TRUE)&lt;&gt;$O115)*(INDIRECT($Q114,TRUE)&lt;&gt;$O116)*(INDIRECT($Q114,TRUE)&lt;&gt;$O117),'1. Database - raw'!IA$7:IC$494))&gt;0,COUNT(IF(('1. Database - raw'!IA$7:IC$494&gt;0)*('1. Database - raw'!$AD$7:$AD$494=$A114)*('1. Database - raw'!$AP$7:$AP$494&lt;&gt;Dropdown!$AM$11)*('1. Database - raw'!$AE$7:$AE$494&lt;&gt;$O$8)*(INDIRECT($Q114,TRUE)&lt;&gt;$O115)*(INDIRECT($Q114,TRUE)&lt;&gt;$O116)*(INDIRECT($Q114,TRUE)&lt;&gt;$O117),'1. Database - raw'!IA$7:IC$494)),""),"")</f>
        <v>7</v>
      </c>
      <c r="JA114" s="512">
        <f t="shared" ca="1" si="298"/>
        <v>94.594706796288179</v>
      </c>
      <c r="JB114" s="513">
        <f t="shared" ca="1" si="299"/>
        <v>120.90201485691269</v>
      </c>
      <c r="JC114" s="513">
        <f t="shared" ca="1" si="300"/>
        <v>106.94246418738504</v>
      </c>
      <c r="JD114" s="513">
        <f t="array" aca="1" ref="JD114" ca="1">IFERROR(AVERAGE(IF(('1. Database - raw'!IG$7:II$494&gt;0)*('1. Database - raw'!$AD$7:$AD$494=$A114)*('1. Database - raw'!$AP$7:$AP$494&lt;&gt;Dropdown!$AM$11)*('1. Database - raw'!$AE$7:$AE$494&lt;&gt;$O$8)*(INDIRECT($Q114,TRUE)&lt;&gt;$O117)*(INDIRECT($Q114,TRUE)&lt;&gt;$O116)*(INDIRECT($Q114,TRUE)&lt;&gt;$O115),'1. Database - raw'!IG$7:II$494)),"")</f>
        <v>110.624</v>
      </c>
      <c r="JE114" s="514">
        <f t="array" aca="1" ref="JE114" ca="1">IFERROR(_xlfn.STDEV.S(IF(('1. Database - raw'!IG$7:II$494&gt;0)*('1. Database - raw'!$AD$7:$AD$494=$A114)*('1. Database - raw'!$AP$7:$AP$494&lt;&gt;Dropdown!$AM$11)*('1. Database - raw'!$AE$7:$AE$494&lt;&gt;$O$8)*(INDIRECT($Q114,TRUE)&lt;&gt;$O117)*(INDIRECT($Q114,TRUE)&lt;&gt;$O116)*(INDIRECT($Q114,TRUE)&lt;&gt;$O115),'1. Database - raw'!IG$7:II$494)),"")</f>
        <v>29.275860059479413</v>
      </c>
      <c r="JF114" s="515">
        <f t="array" aca="1" ref="JF114" ca="1">IFERROR(IF(COUNT(IF(('1. Database - raw'!IG$7:II$494&gt;0)*('1. Database - raw'!$AD$7:$AD$494=$A114)*('1. Database - raw'!$AP$7:$AP$494&lt;&gt;Dropdown!$AM$11)*('1. Database - raw'!$AE$7:$AE$494&lt;&gt;$O$8)*(INDIRECT($Q114,TRUE)&lt;&gt;$O115)*(INDIRECT($Q114,TRUE)&lt;&gt;$O116)*(INDIRECT($Q114,TRUE)&lt;&gt;$O117),'1. Database - raw'!IG$7:II$494))&gt;0,COUNT(IF(('1. Database - raw'!IG$7:II$494&gt;0)*('1. Database - raw'!$AD$7:$AD$494=$A114)*('1. Database - raw'!$AP$7:$AP$494&lt;&gt;Dropdown!$AM$11)*('1. Database - raw'!$AE$7:$AE$494&lt;&gt;$O$8)*(INDIRECT($Q114,TRUE)&lt;&gt;$O115)*(INDIRECT($Q114,TRUE)&lt;&gt;$O116)*(INDIRECT($Q114,TRUE)&lt;&gt;$O117),'1. Database - raw'!IG$7:II$494)),""),"")</f>
        <v>10</v>
      </c>
      <c r="JG114" s="519">
        <f t="shared" ca="1" si="301"/>
        <v>7.1164043117035849</v>
      </c>
      <c r="JH114" s="520">
        <f t="shared" ca="1" si="302"/>
        <v>10.530806242642811</v>
      </c>
      <c r="JI114" s="520">
        <f t="shared" ca="1" si="303"/>
        <v>8.6568744331229812</v>
      </c>
      <c r="JJ114" s="520">
        <f t="array" aca="1" ref="JJ114" ca="1">IFERROR(AVERAGE(IF(('1. Database - raw'!IM$7:IO$494&gt;0)*('1. Database - raw'!$AD$7:$AD$494=$A114)*('1. Database - raw'!$AP$7:$AP$494&lt;&gt;Dropdown!$AM$11)*('1. Database - raw'!$AE$7:$AE$494&lt;&gt;$O$8)*(INDIRECT($Q114,TRUE)&lt;&gt;$O117)*(INDIRECT($Q114,TRUE)&lt;&gt;$O116)*(INDIRECT($Q114,TRUE)&lt;&gt;$O115),'1. Database - raw'!IM$7:IO$494)),"")</f>
        <v>9.178052454794523</v>
      </c>
      <c r="JK114" s="521">
        <f t="array" aca="1" ref="JK114" ca="1">IFERROR(_xlfn.STDEV.S(IF(('1. Database - raw'!IM$7:IO$494&gt;0)*('1. Database - raw'!$AD$7:$AD$494=$A114)*('1. Database - raw'!$AP$7:$AP$494&lt;&gt;Dropdown!$AM$11)*('1. Database - raw'!$AE$7:$AE$494&lt;&gt;$O$8)*(INDIRECT($Q114,TRUE)&lt;&gt;$O117)*(INDIRECT($Q114,TRUE)&lt;&gt;$O116)*(INDIRECT($Q114,TRUE)&lt;&gt;$O115),'1. Database - raw'!IM$7:IO$494)),"")</f>
        <v>3.2323481412415958</v>
      </c>
      <c r="JL114" s="515">
        <f t="array" aca="1" ref="JL114" ca="1">IFERROR(IF(COUNT(IF(('1. Database - raw'!IM$7:IO$494&gt;0)*('1. Database - raw'!$AD$7:$AD$494=$A114)*('1. Database - raw'!$AP$7:$AP$494&lt;&gt;Dropdown!$AM$11)*('1. Database - raw'!$AE$7:$AE$494&lt;&gt;$O$8)*(INDIRECT($Q114,TRUE)&lt;&gt;$O115)*(INDIRECT($Q114,TRUE)&lt;&gt;$O116)*(INDIRECT($Q114,TRUE)&lt;&gt;$O117),'1. Database - raw'!IM$7:IO$494))&gt;0,COUNT(IF(('1. Database - raw'!IM$7:IO$494&gt;0)*('1. Database - raw'!$AD$7:$AD$494=$A114)*('1. Database - raw'!$AP$7:$AP$494&lt;&gt;Dropdown!$AM$11)*('1. Database - raw'!$AE$7:$AE$494&lt;&gt;$O$8)*(INDIRECT($Q114,TRUE)&lt;&gt;$O115)*(INDIRECT($Q114,TRUE)&lt;&gt;$O116)*(INDIRECT($Q114,TRUE)&lt;&gt;$O117),'1. Database - raw'!IM$7:IO$494)),""),"")</f>
        <v>50</v>
      </c>
      <c r="JM114" s="519">
        <f t="shared" ca="1" si="304"/>
        <v>10.450131378542606</v>
      </c>
      <c r="JN114" s="520">
        <f t="shared" ca="1" si="305"/>
        <v>12.670970332589159</v>
      </c>
      <c r="JO114" s="520">
        <f t="shared" ca="1" si="306"/>
        <v>11.507098012495263</v>
      </c>
      <c r="JP114" s="520">
        <f t="array" aca="1" ref="JP114" ca="1">IFERROR(AVERAGE(IF(('1. Database - raw'!IS$7:IU$494&gt;0)*('1. Database - raw'!$AD$7:$AD$494=$A114)*('1. Database - raw'!$AP$7:$AP$494&lt;&gt;Dropdown!$AM$11)*('1. Database - raw'!$AE$7:$AE$494&lt;&gt;$O$8)*(INDIRECT($Q114,TRUE)&lt;&gt;$O117)*(INDIRECT($Q114,TRUE)&lt;&gt;$O116)*(INDIRECT($Q114,TRUE)&lt;&gt;$O115),'1. Database - raw'!IS$7:IU$494)),"")</f>
        <v>11.817054794520548</v>
      </c>
      <c r="JQ114" s="521">
        <f t="array" aca="1" ref="JQ114" ca="1">IFERROR(_xlfn.STDEV.S(IF(('1. Database - raw'!IS$7:IU$494&gt;0)*('1. Database - raw'!$AD$7:$AD$494=$A114)*('1. Database - raw'!$AP$7:$AP$494&lt;&gt;Dropdown!$AM$11)*('1. Database - raw'!$AE$7:$AE$494&lt;&gt;$O$8)*(INDIRECT($Q114,TRUE)&lt;&gt;$O117)*(INDIRECT($Q114,TRUE)&lt;&gt;$O116)*(INDIRECT($Q114,TRUE)&lt;&gt;$O115),'1. Database - raw'!IS$7:IU$494)),"")</f>
        <v>2.7611941702012999</v>
      </c>
      <c r="JR114" s="515">
        <f t="array" aca="1" ref="JR114" ca="1">IFERROR(IF(COUNT(IF(('1. Database - raw'!IS$7:IU$494&gt;0)*('1. Database - raw'!$AD$7:$AD$494=$A114)*('1. Database - raw'!$AP$7:$AP$494&lt;&gt;Dropdown!$AM$11)*('1. Database - raw'!$AE$7:$AE$494&lt;&gt;$O$8)*(INDIRECT($Q114,TRUE)&lt;&gt;$O115)*(INDIRECT($Q114,TRUE)&lt;&gt;$O116)*(INDIRECT($Q114,TRUE)&lt;&gt;$O117),'1. Database - raw'!IS$7:IU$494))&gt;0,COUNT(IF(('1. Database - raw'!IS$7:IU$494&gt;0)*('1. Database - raw'!$AD$7:$AD$494=$A114)*('1. Database - raw'!$AP$7:$AP$494&lt;&gt;Dropdown!$AM$11)*('1. Database - raw'!$AE$7:$AE$494&lt;&gt;$O$8)*(INDIRECT($Q114,TRUE)&lt;&gt;$O115)*(INDIRECT($Q114,TRUE)&lt;&gt;$O116)*(INDIRECT($Q114,TRUE)&lt;&gt;$O117),'1. Database - raw'!IS$7:IU$494)),""),"")</f>
        <v>10</v>
      </c>
      <c r="JS114" s="519">
        <f t="shared" ca="1" si="307"/>
        <v>1.9752119152374235</v>
      </c>
      <c r="JT114" s="520">
        <f t="shared" ca="1" si="308"/>
        <v>3.3829931550830423</v>
      </c>
      <c r="JU114" s="520">
        <f t="shared" ca="1" si="309"/>
        <v>2.5849813131020252</v>
      </c>
      <c r="JV114" s="520">
        <f t="array" aca="1" ref="JV114" ca="1">IFERROR(AVERAGE(IF(('1. Database - raw'!IY$7:JA$494&gt;0)*('1. Database - raw'!$AD$7:$AD$494=$A114)*('1. Database - raw'!$AP$7:$AP$494&lt;&gt;Dropdown!$AM$11)*('1. Database - raw'!$AE$7:$AE$494&lt;&gt;$O$8)*(INDIRECT($Q114,TRUE)&lt;&gt;$O117)*(INDIRECT($Q114,TRUE)&lt;&gt;$O116)*(INDIRECT($Q114,TRUE)&lt;&gt;$O115),'1. Database - raw'!IY$7:JA$494)),"")</f>
        <v>2.7889884088514232</v>
      </c>
      <c r="JW114" s="521">
        <f t="array" aca="1" ref="JW114" ca="1">IFERROR(_xlfn.STDEV.S(IF(('1. Database - raw'!IY$7:JA$494&gt;0)*('1. Database - raw'!$AD$7:$AD$494=$A114)*('1. Database - raw'!$AP$7:$AP$494&lt;&gt;Dropdown!$AM$11)*('1. Database - raw'!$AE$7:$AE$494&lt;&gt;$O$8)*(INDIRECT($Q114,TRUE)&lt;&gt;$O117)*(INDIRECT($Q114,TRUE)&lt;&gt;$O116)*(INDIRECT($Q114,TRUE)&lt;&gt;$O115),'1. Database - raw'!IY$7:JA$494)),"")</f>
        <v>1.1296906795344352</v>
      </c>
      <c r="JX114" s="515">
        <f t="array" aca="1" ref="JX114" ca="1">IFERROR(IF(COUNT(IF(('1. Database - raw'!IY$7:JA$494&gt;0)*('1. Database - raw'!$AD$7:$AD$494=$A114)*('1. Database - raw'!$AP$7:$AP$494&lt;&gt;Dropdown!$AM$11)*('1. Database - raw'!$AE$7:$AE$494&lt;&gt;$O$8)*(INDIRECT($Q114,TRUE)&lt;&gt;$O115)*(INDIRECT($Q114,TRUE)&lt;&gt;$O116)*(INDIRECT($Q114,TRUE)&lt;&gt;$O117),'1. Database - raw'!IY$7:JA$494))&gt;0,COUNT(IF(('1. Database - raw'!IY$7:JA$494&gt;0)*('1. Database - raw'!$AD$7:$AD$494=$A114)*('1. Database - raw'!$AP$7:$AP$494&lt;&gt;Dropdown!$AM$11)*('1. Database - raw'!$AE$7:$AE$494&lt;&gt;$O$8)*(INDIRECT($Q114,TRUE)&lt;&gt;$O115)*(INDIRECT($Q114,TRUE)&lt;&gt;$O116)*(INDIRECT($Q114,TRUE)&lt;&gt;$O117),'1. Database - raw'!IY$7:JA$494)),""),"")</f>
        <v>13</v>
      </c>
      <c r="JY114" s="519">
        <f t="shared" ca="1" si="310"/>
        <v>5.2718899060766198</v>
      </c>
      <c r="JZ114" s="520">
        <f t="shared" ca="1" si="311"/>
        <v>17.428257295880091</v>
      </c>
      <c r="KA114" s="520">
        <f t="shared" ca="1" si="312"/>
        <v>9.5853979426342271</v>
      </c>
      <c r="KB114" s="520">
        <f t="array" aca="1" ref="KB114" ca="1">IFERROR(AVERAGE(IF(('1. Database - raw'!JE$7:JG$494&gt;0)*('1. Database - raw'!$AD$7:$AD$494=$A114)*('1. Database - raw'!$AP$7:$AP$494&lt;&gt;Dropdown!$AM$11)*('1. Database - raw'!$AE$7:$AE$494&lt;&gt;$O$8)*(INDIRECT($Q114,TRUE)&lt;&gt;$O117)*(INDIRECT($Q114,TRUE)&lt;&gt;$O116)*(INDIRECT($Q114,TRUE)&lt;&gt;$O115),'1. Database - raw'!JE$7:JG$494)),"")</f>
        <v>11.358414872798436</v>
      </c>
      <c r="KC114" s="521">
        <f t="array" aca="1" ref="KC114" ca="1">IFERROR(_xlfn.STDEV.S(IF(('1. Database - raw'!JE$7:JG$494&gt;0)*('1. Database - raw'!$AD$7:$AD$494=$A114)*('1. Database - raw'!$AP$7:$AP$494&lt;&gt;Dropdown!$AM$11)*('1. Database - raw'!$AE$7:$AE$494&lt;&gt;$O$8)*(INDIRECT($Q114,TRUE)&lt;&gt;$O117)*(INDIRECT($Q114,TRUE)&lt;&gt;$O116)*(INDIRECT($Q114,TRUE)&lt;&gt;$O115),'1. Database - raw'!JE$7:JG$494)),"")</f>
        <v>7.2209093857822326</v>
      </c>
      <c r="KD114" s="515">
        <f t="array" aca="1" ref="KD114" ca="1">IFERROR(IF(COUNT(IF(('1. Database - raw'!JE$7:JG$494&gt;0)*('1. Database - raw'!$AD$7:$AD$494=$A114)*('1. Database - raw'!$AP$7:$AP$494&lt;&gt;Dropdown!$AM$11)*('1. Database - raw'!$AE$7:$AE$494&lt;&gt;$O$8)*(INDIRECT($Q114,TRUE)&lt;&gt;$O115)*(INDIRECT($Q114,TRUE)&lt;&gt;$O116)*(INDIRECT($Q114,TRUE)&lt;&gt;$O117),'1. Database - raw'!JE$7:JG$494))&gt;0,COUNT(IF(('1. Database - raw'!JE$7:JG$494&gt;0)*('1. Database - raw'!$AD$7:$AD$494=$A114)*('1. Database - raw'!$AP$7:$AP$494&lt;&gt;Dropdown!$AM$11)*('1. Database - raw'!$AE$7:$AE$494&lt;&gt;$O$8)*(INDIRECT($Q114,TRUE)&lt;&gt;$O115)*(INDIRECT($Q114,TRUE)&lt;&gt;$O116)*(INDIRECT($Q114,TRUE)&lt;&gt;$O117),'1. Database - raw'!JE$7:JG$494)),""),"")</f>
        <v>14</v>
      </c>
      <c r="KE114" s="519" t="str">
        <f t="shared" ca="1" si="313"/>
        <v/>
      </c>
      <c r="KF114" s="520" t="str">
        <f t="shared" ca="1" si="314"/>
        <v/>
      </c>
      <c r="KG114" s="520" t="str">
        <f t="shared" ca="1" si="315"/>
        <v/>
      </c>
      <c r="KH114" s="520" t="str">
        <f t="array" aca="1" ref="KH114" ca="1">IFERROR(AVERAGE(IF(('1. Database - raw'!JK$7:JM$494&gt;0)*('1. Database - raw'!$AD$7:$AD$494=$A114)*('1. Database - raw'!$AP$7:$AP$494&lt;&gt;Dropdown!$AM$11)*('1. Database - raw'!$AE$7:$AE$494&lt;&gt;$O$8)*(INDIRECT($Q114,TRUE)&lt;&gt;$O117)*(INDIRECT($Q114,TRUE)&lt;&gt;$O116)*(INDIRECT($Q114,TRUE)&lt;&gt;$O115),'1. Database - raw'!JK$7:JM$494)),"")</f>
        <v/>
      </c>
      <c r="KI114" s="521" t="str">
        <f t="array" aca="1" ref="KI114" ca="1">IFERROR(_xlfn.STDEV.S(IF(('1. Database - raw'!JK$7:JM$494&gt;0)*('1. Database - raw'!$AD$7:$AD$494=$A114)*('1. Database - raw'!$AP$7:$AP$494&lt;&gt;Dropdown!$AM$11)*('1. Database - raw'!$AE$7:$AE$494&lt;&gt;$O$8)*(INDIRECT($Q114,TRUE)&lt;&gt;$O117)*(INDIRECT($Q114,TRUE)&lt;&gt;$O116)*(INDIRECT($Q114,TRUE)&lt;&gt;$O115),'1. Database - raw'!JK$7:JM$494)),"")</f>
        <v/>
      </c>
      <c r="KJ114" s="515" t="str">
        <f t="array" aca="1" ref="KJ114" ca="1">IFERROR(IF(COUNT(IF(('1. Database - raw'!JK$7:JM$494&gt;0)*('1. Database - raw'!$AD$7:$AD$494=$A114)*('1. Database - raw'!$AP$7:$AP$494&lt;&gt;Dropdown!$AM$11)*('1. Database - raw'!$AE$7:$AE$494&lt;&gt;$O$8)*(INDIRECT($Q114,TRUE)&lt;&gt;$O115)*(INDIRECT($Q114,TRUE)&lt;&gt;$O116)*(INDIRECT($Q114,TRUE)&lt;&gt;$O117),'1. Database - raw'!JK$7:JM$494))&gt;0,COUNT(IF(('1. Database - raw'!JK$7:JM$494&gt;0)*('1. Database - raw'!$AD$7:$AD$494=$A114)*('1. Database - raw'!$AP$7:$AP$494&lt;&gt;Dropdown!$AM$11)*('1. Database - raw'!$AE$7:$AE$494&lt;&gt;$O$8)*(INDIRECT($Q114,TRUE)&lt;&gt;$O115)*(INDIRECT($Q114,TRUE)&lt;&gt;$O116)*(INDIRECT($Q114,TRUE)&lt;&gt;$O117),'1. Database - raw'!JK$7:JM$494)),""),"")</f>
        <v/>
      </c>
      <c r="KK114" s="519">
        <f t="shared" ca="1" si="316"/>
        <v>1.0586998190435555</v>
      </c>
      <c r="KL114" s="520">
        <f t="shared" ca="1" si="317"/>
        <v>2.372139839032732</v>
      </c>
      <c r="KM114" s="520">
        <f t="shared" ca="1" si="318"/>
        <v>1.5847346838919005</v>
      </c>
      <c r="KN114" s="520">
        <f t="array" aca="1" ref="KN114" ca="1">IFERROR(AVERAGE(IF(('1. Database - raw'!JQ$7:JS$494&gt;0)*('1. Database - raw'!$AD$7:$AD$494=$A114)*('1. Database - raw'!$AP$7:$AP$494&lt;&gt;Dropdown!$AM$11)*('1. Database - raw'!$AE$7:$AE$494&lt;&gt;$O$8)*(INDIRECT($Q114,TRUE)&lt;&gt;$O117)*(INDIRECT($Q114,TRUE)&lt;&gt;$O116)*(INDIRECT($Q114,TRUE)&lt;&gt;$O115),'1. Database - raw'!JQ$7:JS$494)),"")</f>
        <v>1.7515616438356161</v>
      </c>
      <c r="KO114" s="521">
        <f t="array" aca="1" ref="KO114" ca="1">IFERROR(_xlfn.STDEV.S(IF(('1. Database - raw'!JQ$7:JS$494&gt;0)*('1. Database - raw'!$AD$7:$AD$494=$A114)*('1. Database - raw'!$AP$7:$AP$494&lt;&gt;Dropdown!$AM$11)*('1. Database - raw'!$AE$7:$AE$494&lt;&gt;$O$8)*(INDIRECT($Q114,TRUE)&lt;&gt;$O117)*(INDIRECT($Q114,TRUE)&lt;&gt;$O116)*(INDIRECT($Q114,TRUE)&lt;&gt;$O115),'1. Database - raw'!JQ$7:JS$494)),"")</f>
        <v>0.82458283464524884</v>
      </c>
      <c r="KP114" s="515">
        <f t="array" aca="1" ref="KP114" ca="1">IFERROR(IF(COUNT(IF(('1. Database - raw'!JQ$7:JS$494&gt;0)*('1. Database - raw'!$AD$7:$AD$494=$A114)*('1. Database - raw'!$AP$7:$AP$494&lt;&gt;Dropdown!$AM$11)*('1. Database - raw'!$AE$7:$AE$494&lt;&gt;$O$8)*(INDIRECT($Q114,TRUE)&lt;&gt;$O115)*(INDIRECT($Q114,TRUE)&lt;&gt;$O116)*(INDIRECT($Q114,TRUE)&lt;&gt;$O117),'1. Database - raw'!JQ$7:JS$494))&gt;0,COUNT(IF(('1. Database - raw'!JQ$7:JS$494&gt;0)*('1. Database - raw'!$AD$7:$AD$494=$A114)*('1. Database - raw'!$AP$7:$AP$494&lt;&gt;Dropdown!$AM$11)*('1. Database - raw'!$AE$7:$AE$494&lt;&gt;$O$8)*(INDIRECT($Q114,TRUE)&lt;&gt;$O115)*(INDIRECT($Q114,TRUE)&lt;&gt;$O116)*(INDIRECT($Q114,TRUE)&lt;&gt;$O117),'1. Database - raw'!JQ$7:JS$494)),""),"")</f>
        <v>5</v>
      </c>
      <c r="KQ114" s="519" t="str">
        <f t="shared" ca="1" si="319"/>
        <v/>
      </c>
      <c r="KR114" s="520" t="str">
        <f t="shared" ca="1" si="320"/>
        <v/>
      </c>
      <c r="KS114" s="520" t="str">
        <f t="shared" ca="1" si="321"/>
        <v/>
      </c>
      <c r="KT114" s="520">
        <f t="array" aca="1" ref="KT114" ca="1">IFERROR(AVERAGE(IF(('1. Database - raw'!JW$7:JY$494&gt;0)*('1. Database - raw'!$AD$7:$AD$494=$A114)*('1. Database - raw'!$AP$7:$AP$494&lt;&gt;Dropdown!$AM$11)*('1. Database - raw'!$AE$7:$AE$494&lt;&gt;$O$8)*(INDIRECT($Q114,TRUE)&lt;&gt;$O117)*(INDIRECT($Q114,TRUE)&lt;&gt;$O116)*(INDIRECT($Q114,TRUE)&lt;&gt;$O115),'1. Database - raw'!JW$7:JY$494)),"")</f>
        <v>0.3</v>
      </c>
      <c r="KU114" s="521" t="str">
        <f t="array" aca="1" ref="KU114" ca="1">IFERROR(_xlfn.STDEV.S(IF(('1. Database - raw'!JW$7:JY$494&gt;0)*('1. Database - raw'!$AD$7:$AD$494=$A114)*('1. Database - raw'!$AP$7:$AP$494&lt;&gt;Dropdown!$AM$11)*('1. Database - raw'!$AE$7:$AE$494&lt;&gt;$O$8)*(INDIRECT($Q114,TRUE)&lt;&gt;$O117)*(INDIRECT($Q114,TRUE)&lt;&gt;$O116)*(INDIRECT($Q114,TRUE)&lt;&gt;$O115),'1. Database - raw'!JW$7:JY$494)),"")</f>
        <v/>
      </c>
      <c r="KV114" s="515">
        <f t="array" aca="1" ref="KV114" ca="1">IFERROR(IF(COUNT(IF(('1. Database - raw'!JW$7:JY$494&gt;0)*('1. Database - raw'!$AD$7:$AD$494=$A114)*('1. Database - raw'!$AP$7:$AP$494&lt;&gt;Dropdown!$AM$11)*('1. Database - raw'!$AE$7:$AE$494&lt;&gt;$O$8)*(INDIRECT($Q114,TRUE)&lt;&gt;$O115)*(INDIRECT($Q114,TRUE)&lt;&gt;$O116)*(INDIRECT($Q114,TRUE)&lt;&gt;$O117),'1. Database - raw'!JW$7:JY$494))&gt;0,COUNT(IF(('1. Database - raw'!JW$7:JY$494&gt;0)*('1. Database - raw'!$AD$7:$AD$494=$A114)*('1. Database - raw'!$AP$7:$AP$494&lt;&gt;Dropdown!$AM$11)*('1. Database - raw'!$AE$7:$AE$494&lt;&gt;$O$8)*(INDIRECT($Q114,TRUE)&lt;&gt;$O115)*(INDIRECT($Q114,TRUE)&lt;&gt;$O116)*(INDIRECT($Q114,TRUE)&lt;&gt;$O117),'1. Database - raw'!JW$7:JY$494)),""),"")</f>
        <v>1</v>
      </c>
      <c r="KW114" s="519">
        <f t="shared" ca="1" si="322"/>
        <v>0.33830041336605438</v>
      </c>
      <c r="KX114" s="520">
        <f t="shared" ca="1" si="323"/>
        <v>0.35221137479247749</v>
      </c>
      <c r="KY114" s="520">
        <f t="shared" ca="1" si="324"/>
        <v>0.34518582486035176</v>
      </c>
      <c r="KZ114" s="520">
        <f t="array" aca="1" ref="KZ114" ca="1">IFERROR(AVERAGE(IF(('1. Database - raw'!KC$7:KE$494&gt;0)*('1. Database - raw'!$AD$7:$AD$494=$A114)*('1. Database - raw'!$AP$7:$AP$494&lt;&gt;Dropdown!$AM$11)*('1. Database - raw'!$AE$7:$AE$494&lt;&gt;$O$8)*(INDIRECT($Q114,TRUE)&lt;&gt;$O117)*(INDIRECT($Q114,TRUE)&lt;&gt;$O116)*(INDIRECT($Q114,TRUE)&lt;&gt;$O115),'1. Database - raw'!KC$7:KE$494)),"")</f>
        <v>0.34666666666666668</v>
      </c>
      <c r="LA114" s="521">
        <f t="array" aca="1" ref="LA114" ca="1">IFERROR(_xlfn.STDEV.S(IF(('1. Database - raw'!KC$7:KE$494&gt;0)*('1. Database - raw'!$AD$7:$AD$494=$A114)*('1. Database - raw'!$AP$7:$AP$494&lt;&gt;Dropdown!$AM$11)*('1. Database - raw'!$AE$7:$AE$494&lt;&gt;$O$8)*(INDIRECT($Q114,TRUE)&lt;&gt;$O117)*(INDIRECT($Q114,TRUE)&lt;&gt;$O116)*(INDIRECT($Q114,TRUE)&lt;&gt;$O115),'1. Database - raw'!KC$7:KE$494)),"")</f>
        <v>3.2145502536643181E-2</v>
      </c>
      <c r="LB114" s="515">
        <f t="array" aca="1" ref="LB114" ca="1">IFERROR(IF(COUNT(IF(('1. Database - raw'!KC$7:KE$494&gt;0)*('1. Database - raw'!$AD$7:$AD$494=$A114)*('1. Database - raw'!$AP$7:$AP$494&lt;&gt;Dropdown!$AM$11)*('1. Database - raw'!$AE$7:$AE$494&lt;&gt;$O$8)*(INDIRECT($Q114,TRUE)&lt;&gt;$O115)*(INDIRECT($Q114,TRUE)&lt;&gt;$O116)*(INDIRECT($Q114,TRUE)&lt;&gt;$O117),'1. Database - raw'!KC$7:KE$494))&gt;0,COUNT(IF(('1. Database - raw'!KC$7:KE$494&gt;0)*('1. Database - raw'!$AD$7:$AD$494=$A114)*('1. Database - raw'!$AP$7:$AP$494&lt;&gt;Dropdown!$AM$11)*('1. Database - raw'!$AE$7:$AE$494&lt;&gt;$O$8)*(INDIRECT($Q114,TRUE)&lt;&gt;$O115)*(INDIRECT($Q114,TRUE)&lt;&gt;$O116)*(INDIRECT($Q114,TRUE)&lt;&gt;$O117),'1. Database - raw'!KC$7:KE$494)),""),"")</f>
        <v>3</v>
      </c>
      <c r="LC114" s="519">
        <f t="shared" ca="1" si="325"/>
        <v>8.8100062139027657E-2</v>
      </c>
      <c r="LD114" s="520">
        <f t="shared" ca="1" si="326"/>
        <v>5.4838131815116187</v>
      </c>
      <c r="LE114" s="520">
        <f t="shared" ca="1" si="327"/>
        <v>0.69507142226536167</v>
      </c>
      <c r="LF114" s="520">
        <f t="array" aca="1" ref="LF114" ca="1">IFERROR(AVERAGE(IF(('1. Database - raw'!KI$7:KK$494&gt;0)*('1. Database - raw'!$AD$7:$AD$494=$A114)*('1. Database - raw'!$AP$7:$AP$494&lt;&gt;Dropdown!$AM$11)*('1. Database - raw'!$AE$7:$AE$494&lt;&gt;$O$8)*(INDIRECT($Q114,TRUE)&lt;&gt;$O117)*(INDIRECT($Q114,TRUE)&lt;&gt;$O116)*(INDIRECT($Q114,TRUE)&lt;&gt;$O115),'1. Database - raw'!KI$7:KK$494)),"")</f>
        <v>0.99</v>
      </c>
      <c r="LG114" s="521">
        <f t="array" aca="1" ref="LG114" ca="1">IFERROR(_xlfn.STDEV.S(IF(('1. Database - raw'!KI$7:KK$494&gt;0)*('1. Database - raw'!$AD$7:$AD$494=$A114)*('1. Database - raw'!$AP$7:$AP$494&lt;&gt;Dropdown!$AM$11)*('1. Database - raw'!$AE$7:$AE$494&lt;&gt;$O$8)*(INDIRECT($Q114,TRUE)&lt;&gt;$O117)*(INDIRECT($Q114,TRUE)&lt;&gt;$O116)*(INDIRECT($Q114,TRUE)&lt;&gt;$O115),'1. Database - raw'!KI$7:KK$494)),"")</f>
        <v>1.0040916292848971</v>
      </c>
      <c r="LH114" s="515">
        <f t="array" aca="1" ref="LH114" ca="1">IFERROR(IF(COUNT(IF(('1. Database - raw'!KI$7:KK$494&gt;0)*('1. Database - raw'!$AD$7:$AD$494=$A114)*('1. Database - raw'!$AP$7:$AP$494&lt;&gt;Dropdown!$AM$11)*('1. Database - raw'!$AE$7:$AE$494&lt;&gt;$O$8)*(INDIRECT($Q114,TRUE)&lt;&gt;$O115)*(INDIRECT($Q114,TRUE)&lt;&gt;$O116)*(INDIRECT($Q114,TRUE)&lt;&gt;$O117),'1. Database - raw'!KI$7:KK$494))&gt;0,COUNT(IF(('1. Database - raw'!KI$7:KK$494&gt;0)*('1. Database - raw'!$AD$7:$AD$494=$A114)*('1. Database - raw'!$AP$7:$AP$494&lt;&gt;Dropdown!$AM$11)*('1. Database - raw'!$AE$7:$AE$494&lt;&gt;$O$8)*(INDIRECT($Q114,TRUE)&lt;&gt;$O115)*(INDIRECT($Q114,TRUE)&lt;&gt;$O116)*(INDIRECT($Q114,TRUE)&lt;&gt;$O117),'1. Database - raw'!KI$7:KK$494)),""),"")</f>
        <v>2</v>
      </c>
      <c r="LI114" s="519">
        <f t="shared" ca="1" si="328"/>
        <v>0.64695757216069172</v>
      </c>
      <c r="LJ114" s="520">
        <f t="shared" ca="1" si="329"/>
        <v>2.4203479031089361</v>
      </c>
      <c r="LK114" s="520">
        <f t="shared" ca="1" si="330"/>
        <v>1.2513442384809939</v>
      </c>
      <c r="LL114" s="520">
        <f t="array" aca="1" ref="LL114" ca="1">IFERROR(AVERAGE(IF(('1. Database - raw'!KO$7:KQ$494&gt;0)*('1. Database - raw'!$AD$7:$AD$494=$A114)*('1. Database - raw'!$AP$7:$AP$494&lt;&gt;Dropdown!$AM$11)*('1. Database - raw'!$AE$7:$AE$494&lt;&gt;$O$8)*(INDIRECT($Q114,TRUE)&lt;&gt;$O117)*(INDIRECT($Q114,TRUE)&lt;&gt;$O116)*(INDIRECT($Q114,TRUE)&lt;&gt;$O115),'1. Database - raw'!KO$7:KQ$494)),"")</f>
        <v>1.5235380328767123</v>
      </c>
      <c r="LM114" s="521">
        <f t="array" aca="1" ref="LM114" ca="1">IFERROR(_xlfn.STDEV.S(IF(('1. Database - raw'!KO$7:KQ$494&gt;0)*('1. Database - raw'!$AD$7:$AD$494=$A114)*('1. Database - raw'!$AP$7:$AP$494&lt;&gt;Dropdown!$AM$11)*('1. Database - raw'!$AE$7:$AE$494&lt;&gt;$O$8)*(INDIRECT($Q114,TRUE)&lt;&gt;$O117)*(INDIRECT($Q114,TRUE)&lt;&gt;$O116)*(INDIRECT($Q114,TRUE)&lt;&gt;$O115),'1. Database - raw'!KO$7:KQ$494)),"")</f>
        <v>1.0581272351666757</v>
      </c>
      <c r="LN114" s="515">
        <f t="array" aca="1" ref="LN114" ca="1">IFERROR(IF(COUNT(IF(('1. Database - raw'!KO$7:KQ$494&gt;0)*('1. Database - raw'!$AD$7:$AD$494=$A114)*('1. Database - raw'!$AP$7:$AP$494&lt;&gt;Dropdown!$AM$11)*('1. Database - raw'!$AE$7:$AE$494&lt;&gt;$O$8)*(INDIRECT($Q114,TRUE)&lt;&gt;$O115)*(INDIRECT($Q114,TRUE)&lt;&gt;$O116)*(INDIRECT($Q114,TRUE)&lt;&gt;$O117),'1. Database - raw'!KO$7:KQ$494))&gt;0,COUNT(IF(('1. Database - raw'!KO$7:KQ$494&gt;0)*('1. Database - raw'!$AD$7:$AD$494=$A114)*('1. Database - raw'!$AP$7:$AP$494&lt;&gt;Dropdown!$AM$11)*('1. Database - raw'!$AE$7:$AE$494&lt;&gt;$O$8)*(INDIRECT($Q114,TRUE)&lt;&gt;$O115)*(INDIRECT($Q114,TRUE)&lt;&gt;$O116)*(INDIRECT($Q114,TRUE)&lt;&gt;$O117),'1. Database - raw'!KO$7:KQ$494)),""),"")</f>
        <v>50</v>
      </c>
      <c r="LO114" s="519">
        <f t="shared" ca="1" si="331"/>
        <v>1.243978384755742</v>
      </c>
      <c r="LP114" s="520">
        <f t="shared" ca="1" si="332"/>
        <v>2.7395406351752265</v>
      </c>
      <c r="LQ114" s="520">
        <f t="shared" ca="1" si="333"/>
        <v>1.8460577819553745</v>
      </c>
      <c r="LR114" s="520">
        <f t="array" aca="1" ref="LR114" ca="1">IFERROR(AVERAGE(IF(('1. Database - raw'!KU$7:KW$494&gt;0)*('1. Database - raw'!$AD$7:$AD$494=$A114)*('1. Database - raw'!$AP$7:$AP$494&lt;&gt;Dropdown!$AM$11)*('1. Database - raw'!$AE$7:$AE$494&lt;&gt;$O$8)*(INDIRECT($Q114,TRUE)&lt;&gt;$O117)*(INDIRECT($Q114,TRUE)&lt;&gt;$O116)*(INDIRECT($Q114,TRUE)&lt;&gt;$O115),'1. Database - raw'!KU$7:KW$494)),"")</f>
        <v>2.0622374429223744</v>
      </c>
      <c r="LS114" s="521">
        <f t="array" aca="1" ref="LS114" ca="1">IFERROR(_xlfn.STDEV.S(IF(('1. Database - raw'!KU$7:KW$494&gt;0)*('1. Database - raw'!$AD$7:$AD$494=$A114)*('1. Database - raw'!$AP$7:$AP$494&lt;&gt;Dropdown!$AM$11)*('1. Database - raw'!$AE$7:$AE$494&lt;&gt;$O$8)*(INDIRECT($Q114,TRUE)&lt;&gt;$O117)*(INDIRECT($Q114,TRUE)&lt;&gt;$O116)*(INDIRECT($Q114,TRUE)&lt;&gt;$O115),'1. Database - raw'!KU$7:KW$494)),"")</f>
        <v>1.0268203666076714</v>
      </c>
      <c r="LT114" s="515">
        <f t="array" aca="1" ref="LT114" ca="1">IFERROR(IF(COUNT(IF(('1. Database - raw'!KU$7:KW$494&gt;0)*('1. Database - raw'!$AD$7:$AD$494=$A114)*('1. Database - raw'!$AP$7:$AP$494&lt;&gt;Dropdown!$AM$11)*('1. Database - raw'!$AE$7:$AE$494&lt;&gt;$O$8)*(INDIRECT($Q114,TRUE)&lt;&gt;$O115)*(INDIRECT($Q114,TRUE)&lt;&gt;$O116)*(INDIRECT($Q114,TRUE)&lt;&gt;$O117),'1. Database - raw'!KU$7:KW$494))&gt;0,COUNT(IF(('1. Database - raw'!KU$7:KW$494&gt;0)*('1. Database - raw'!$AD$7:$AD$494=$A114)*('1. Database - raw'!$AP$7:$AP$494&lt;&gt;Dropdown!$AM$11)*('1. Database - raw'!$AE$7:$AE$494&lt;&gt;$O$8)*(INDIRECT($Q114,TRUE)&lt;&gt;$O115)*(INDIRECT($Q114,TRUE)&lt;&gt;$O116)*(INDIRECT($Q114,TRUE)&lt;&gt;$O117),'1. Database - raw'!KU$7:KW$494)),""),"")</f>
        <v>12</v>
      </c>
      <c r="LU114" s="519">
        <f t="shared" ca="1" si="334"/>
        <v>0.95687091200465746</v>
      </c>
      <c r="LV114" s="520">
        <f t="shared" ca="1" si="335"/>
        <v>2.1975209182169322</v>
      </c>
      <c r="LW114" s="520">
        <f t="shared" ca="1" si="336"/>
        <v>1.4500840821012926</v>
      </c>
      <c r="LX114" s="520">
        <f t="array" aca="1" ref="LX114" ca="1">IFERROR(AVERAGE(IF(('1. Database - raw'!LA$7:LC$494&gt;0)*('1. Database - raw'!$AD$7:$AD$494=$A114)*('1. Database - raw'!$AP$7:$AP$494&lt;&gt;Dropdown!$AM$11)*('1. Database - raw'!$AE$7:$AE$494&lt;&gt;$O$8)*(INDIRECT($Q114,TRUE)&lt;&gt;$O117)*(INDIRECT($Q114,TRUE)&lt;&gt;$O116)*(INDIRECT($Q114,TRUE)&lt;&gt;$O115),'1. Database - raw'!LA$7:LC$494)),"")</f>
        <v>1.628013698630137</v>
      </c>
      <c r="LY114" s="521">
        <f t="array" aca="1" ref="LY114" ca="1">IFERROR(_xlfn.STDEV.S(IF(('1. Database - raw'!LA$7:LC$494&gt;0)*('1. Database - raw'!$AD$7:$AD$494=$A114)*('1. Database - raw'!$AP$7:$AP$494&lt;&gt;Dropdown!$AM$11)*('1. Database - raw'!$AE$7:$AE$494&lt;&gt;$O$8)*(INDIRECT($Q114,TRUE)&lt;&gt;$O117)*(INDIRECT($Q114,TRUE)&lt;&gt;$O116)*(INDIRECT($Q114,TRUE)&lt;&gt;$O115),'1. Database - raw'!LA$7:LC$494)),"")</f>
        <v>0.83086448749764608</v>
      </c>
      <c r="LZ114" s="515">
        <f t="array" aca="1" ref="LZ114" ca="1">IFERROR(IF(COUNT(IF(('1. Database - raw'!LA$7:LC$494&gt;0)*('1. Database - raw'!$AD$7:$AD$494=$A114)*('1. Database - raw'!$AP$7:$AP$494&lt;&gt;Dropdown!$AM$11)*('1. Database - raw'!$AE$7:$AE$494&lt;&gt;$O$8)*(INDIRECT($Q114,TRUE)&lt;&gt;$O115)*(INDIRECT($Q114,TRUE)&lt;&gt;$O116)*(INDIRECT($Q114,TRUE)&lt;&gt;$O117),'1. Database - raw'!LA$7:LC$494))&gt;0,COUNT(IF(('1. Database - raw'!LA$7:LC$494&gt;0)*('1. Database - raw'!$AD$7:$AD$494=$A114)*('1. Database - raw'!$AP$7:$AP$494&lt;&gt;Dropdown!$AM$11)*('1. Database - raw'!$AE$7:$AE$494&lt;&gt;$O$8)*(INDIRECT($Q114,TRUE)&lt;&gt;$O115)*(INDIRECT($Q114,TRUE)&lt;&gt;$O116)*(INDIRECT($Q114,TRUE)&lt;&gt;$O117),'1. Database - raw'!LA$7:LC$494)),""),"")</f>
        <v>11</v>
      </c>
      <c r="MA114" s="519">
        <f t="shared" ca="1" si="337"/>
        <v>0.99820408045577058</v>
      </c>
      <c r="MB114" s="520">
        <f t="shared" ca="1" si="338"/>
        <v>1.9408915980907535</v>
      </c>
      <c r="MC114" s="520">
        <f t="shared" ca="1" si="339"/>
        <v>1.3919072932262808</v>
      </c>
      <c r="MD114" s="520">
        <f t="array" aca="1" ref="MD114" ca="1">IFERROR(AVERAGE(IF(('1. Database - raw'!LG$7:LI$494&gt;0)*('1. Database - raw'!$AD$7:$AD$494=$A114)*('1. Database - raw'!$AP$7:$AP$494&lt;&gt;Dropdown!$AM$11)*('1. Database - raw'!$AE$7:$AE$494&lt;&gt;$O$8)*(INDIRECT($Q114,TRUE)&lt;&gt;$O117)*(INDIRECT($Q114,TRUE)&lt;&gt;$O116)*(INDIRECT($Q114,TRUE)&lt;&gt;$O115),'1. Database - raw'!LG$7:LI$494)),"")</f>
        <v>1.5279794520547945</v>
      </c>
      <c r="ME114" s="521">
        <f t="array" aca="1" ref="ME114" ca="1">IFERROR(_xlfn.STDEV.S(IF(('1. Database - raw'!LG$7:LI$494&gt;0)*('1. Database - raw'!$AD$7:$AD$494=$A114)*('1. Database - raw'!$AP$7:$AP$494&lt;&gt;Dropdown!$AM$11)*('1. Database - raw'!$AE$7:$AE$494&lt;&gt;$O$8)*(INDIRECT($Q114,TRUE)&lt;&gt;$O117)*(INDIRECT($Q114,TRUE)&lt;&gt;$O116)*(INDIRECT($Q114,TRUE)&lt;&gt;$O115),'1. Database - raw'!LG$7:LI$494)),"")</f>
        <v>0.69195020829215514</v>
      </c>
      <c r="MF114" s="515">
        <f t="array" aca="1" ref="MF114" ca="1">IFERROR(IF(COUNT(IF(('1. Database - raw'!LG$7:LI$494&gt;0)*('1. Database - raw'!$AD$7:$AD$494=$A114)*('1. Database - raw'!$AP$7:$AP$494&lt;&gt;Dropdown!$AM$11)*('1. Database - raw'!$AE$7:$AE$494&lt;&gt;$O$8)*(INDIRECT($Q114,TRUE)&lt;&gt;$O115)*(INDIRECT($Q114,TRUE)&lt;&gt;$O116)*(INDIRECT($Q114,TRUE)&lt;&gt;$O117),'1. Database - raw'!LG$7:LI$494))&gt;0,COUNT(IF(('1. Database - raw'!LG$7:LI$494&gt;0)*('1. Database - raw'!$AD$7:$AD$494=$A114)*('1. Database - raw'!$AP$7:$AP$494&lt;&gt;Dropdown!$AM$11)*('1. Database - raw'!$AE$7:$AE$494&lt;&gt;$O$8)*(INDIRECT($Q114,TRUE)&lt;&gt;$O115)*(INDIRECT($Q114,TRUE)&lt;&gt;$O116)*(INDIRECT($Q114,TRUE)&lt;&gt;$O117),'1. Database - raw'!LG$7:LI$494)),""),"")</f>
        <v>12</v>
      </c>
      <c r="MG114" s="519" t="str">
        <f t="shared" ca="1" si="340"/>
        <v/>
      </c>
      <c r="MH114" s="520" t="str">
        <f t="shared" ca="1" si="341"/>
        <v/>
      </c>
      <c r="MI114" s="520" t="str">
        <f t="shared" ca="1" si="342"/>
        <v/>
      </c>
      <c r="MJ114" s="520" t="str">
        <f t="array" aca="1" ref="MJ114" ca="1">IFERROR(AVERAGE(IF(('1. Database - raw'!LM$7:LO$494&gt;0)*('1. Database - raw'!$AD$7:$AD$494=$A114)*('1. Database - raw'!$AP$7:$AP$494&lt;&gt;Dropdown!$AM$11)*('1. Database - raw'!$AE$7:$AE$494&lt;&gt;$O$8)*(INDIRECT($Q114,TRUE)&lt;&gt;$O117)*(INDIRECT($Q114,TRUE)&lt;&gt;$O116)*(INDIRECT($Q114,TRUE)&lt;&gt;$O115),'1. Database - raw'!LM$7:LO$494)),"")</f>
        <v/>
      </c>
      <c r="MK114" s="521" t="str">
        <f t="array" aca="1" ref="MK114" ca="1">IFERROR(_xlfn.STDEV.S(IF(('1. Database - raw'!LM$7:LO$494&gt;0)*('1. Database - raw'!$AD$7:$AD$494=$A114)*('1. Database - raw'!$AP$7:$AP$494&lt;&gt;Dropdown!$AM$11)*('1. Database - raw'!$AE$7:$AE$494&lt;&gt;$O$8)*(INDIRECT($Q114,TRUE)&lt;&gt;$O117)*(INDIRECT($Q114,TRUE)&lt;&gt;$O116)*(INDIRECT($Q114,TRUE)&lt;&gt;$O115),'1. Database - raw'!LM$7:LO$494)),"")</f>
        <v/>
      </c>
      <c r="ML114" s="515" t="str">
        <f t="array" aca="1" ref="ML114" ca="1">IFERROR(IF(COUNT(IF(('1. Database - raw'!LM$7:LO$494&gt;0)*('1. Database - raw'!$AD$7:$AD$494=$A114)*('1. Database - raw'!$AP$7:$AP$494&lt;&gt;Dropdown!$AM$11)*('1. Database - raw'!$AE$7:$AE$494&lt;&gt;$O$8)*(INDIRECT($Q114,TRUE)&lt;&gt;$O115)*(INDIRECT($Q114,TRUE)&lt;&gt;$O116)*(INDIRECT($Q114,TRUE)&lt;&gt;$O117),'1. Database - raw'!LM$7:LO$494))&gt;0,COUNT(IF(('1. Database - raw'!LM$7:LO$494&gt;0)*('1. Database - raw'!$AD$7:$AD$494=$A114)*('1. Database - raw'!$AP$7:$AP$494&lt;&gt;Dropdown!$AM$11)*('1. Database - raw'!$AE$7:$AE$494&lt;&gt;$O$8)*(INDIRECT($Q114,TRUE)&lt;&gt;$O115)*(INDIRECT($Q114,TRUE)&lt;&gt;$O116)*(INDIRECT($Q114,TRUE)&lt;&gt;$O117),'1. Database - raw'!LM$7:LO$494)),""),"")</f>
        <v/>
      </c>
      <c r="MM114" s="519">
        <f t="shared" ca="1" si="343"/>
        <v>8.6496185238281495E-2</v>
      </c>
      <c r="MN114" s="520">
        <f t="shared" ca="1" si="344"/>
        <v>3.1283537073893277</v>
      </c>
      <c r="MO114" s="520">
        <f t="shared" ca="1" si="345"/>
        <v>0.52018329631506999</v>
      </c>
      <c r="MP114" s="520">
        <f t="array" aca="1" ref="MP114" ca="1">IFERROR(AVERAGE(IF(('1. Database - raw'!LS$7:LU$494&gt;0)*('1. Database - raw'!$AD$7:$AD$494=$A114)*('1. Database - raw'!$AP$7:$AP$494&lt;&gt;Dropdown!$AM$11)*('1. Database - raw'!$AE$7:$AE$494&lt;&gt;$O$8)*(INDIRECT($Q114,TRUE)&lt;&gt;$O117)*(INDIRECT($Q114,TRUE)&lt;&gt;$O116)*(INDIRECT($Q114,TRUE)&lt;&gt;$O115),'1. Database - raw'!LS$7:LU$494)),"")</f>
        <v>0.86047945205479459</v>
      </c>
      <c r="MQ114" s="521">
        <f t="array" aca="1" ref="MQ114" ca="1">IFERROR(_xlfn.STDEV.S(IF(('1. Database - raw'!LS$7:LU$494&gt;0)*('1. Database - raw'!$AD$7:$AD$494=$A114)*('1. Database - raw'!$AP$7:$AP$494&lt;&gt;Dropdown!$AM$11)*('1. Database - raw'!$AE$7:$AE$494&lt;&gt;$O$8)*(INDIRECT($Q114,TRUE)&lt;&gt;$O117)*(INDIRECT($Q114,TRUE)&lt;&gt;$O116)*(INDIRECT($Q114,TRUE)&lt;&gt;$O115),'1. Database - raw'!LS$7:LU$494)),"")</f>
        <v>1.1338521469942424</v>
      </c>
      <c r="MR114" s="515">
        <f t="array" aca="1" ref="MR114" ca="1">IFERROR(IF(COUNT(IF(('1. Database - raw'!LS$7:LU$494&gt;0)*('1. Database - raw'!$AD$7:$AD$494=$A114)*('1. Database - raw'!$AP$7:$AP$494&lt;&gt;Dropdown!$AM$11)*('1. Database - raw'!$AE$7:$AE$494&lt;&gt;$O$8)*(INDIRECT($Q114,TRUE)&lt;&gt;$O115)*(INDIRECT($Q114,TRUE)&lt;&gt;$O116)*(INDIRECT($Q114,TRUE)&lt;&gt;$O117),'1. Database - raw'!LS$7:LU$494))&gt;0,COUNT(IF(('1. Database - raw'!LS$7:LU$494&gt;0)*('1. Database - raw'!$AD$7:$AD$494=$A114)*('1. Database - raw'!$AP$7:$AP$494&lt;&gt;Dropdown!$AM$11)*('1. Database - raw'!$AE$7:$AE$494&lt;&gt;$O$8)*(INDIRECT($Q114,TRUE)&lt;&gt;$O115)*(INDIRECT($Q114,TRUE)&lt;&gt;$O116)*(INDIRECT($Q114,TRUE)&lt;&gt;$O117),'1. Database - raw'!LS$7:LU$494)),""),"")</f>
        <v>12</v>
      </c>
      <c r="MS114" s="519" t="str">
        <f t="shared" ca="1" si="346"/>
        <v/>
      </c>
      <c r="MT114" s="520" t="str">
        <f t="shared" ca="1" si="347"/>
        <v/>
      </c>
      <c r="MU114" s="520" t="str">
        <f t="shared" ca="1" si="348"/>
        <v/>
      </c>
      <c r="MV114" s="520">
        <f t="array" aca="1" ref="MV114" ca="1">IFERROR(AVERAGE(IF(('1. Database - raw'!LY$7:MA$494&gt;0)*('1. Database - raw'!$AD$7:$AD$494=$A114)*('1. Database - raw'!$AP$7:$AP$494&lt;&gt;Dropdown!$AM$11)*('1. Database - raw'!$AE$7:$AE$494&lt;&gt;$O$8)*(INDIRECT($Q114,TRUE)&lt;&gt;$O117)*(INDIRECT($Q114,TRUE)&lt;&gt;$O116)*(INDIRECT($Q114,TRUE)&lt;&gt;$O115),'1. Database - raw'!LY$7:MA$494)),"")</f>
        <v>0.2</v>
      </c>
      <c r="MW114" s="521" t="str">
        <f t="array" aca="1" ref="MW114" ca="1">IFERROR(_xlfn.STDEV.S(IF(('1. Database - raw'!LY$7:MA$494&gt;0)*('1. Database - raw'!$AD$7:$AD$494=$A114)*('1. Database - raw'!$AP$7:$AP$494&lt;&gt;Dropdown!$AM$11)*('1. Database - raw'!$AE$7:$AE$494&lt;&gt;$O$8)*(INDIRECT($Q114,TRUE)&lt;&gt;$O117)*(INDIRECT($Q114,TRUE)&lt;&gt;$O116)*(INDIRECT($Q114,TRUE)&lt;&gt;$O115),'1. Database - raw'!LY$7:MA$494)),"")</f>
        <v/>
      </c>
      <c r="MX114" s="515">
        <f t="array" aca="1" ref="MX114" ca="1">IFERROR(IF(COUNT(IF(('1. Database - raw'!LY$7:MA$494&gt;0)*('1. Database - raw'!$AD$7:$AD$494=$A114)*('1. Database - raw'!$AP$7:$AP$494&lt;&gt;Dropdown!$AM$11)*('1. Database - raw'!$AE$7:$AE$494&lt;&gt;$O$8)*(INDIRECT($Q114,TRUE)&lt;&gt;$O115)*(INDIRECT($Q114,TRUE)&lt;&gt;$O116)*(INDIRECT($Q114,TRUE)&lt;&gt;$O117),'1. Database - raw'!LY$7:MA$494))&gt;0,COUNT(IF(('1. Database - raw'!LY$7:MA$494&gt;0)*('1. Database - raw'!$AD$7:$AD$494=$A114)*('1. Database - raw'!$AP$7:$AP$494&lt;&gt;Dropdown!$AM$11)*('1. Database - raw'!$AE$7:$AE$494&lt;&gt;$O$8)*(INDIRECT($Q114,TRUE)&lt;&gt;$O115)*(INDIRECT($Q114,TRUE)&lt;&gt;$O116)*(INDIRECT($Q114,TRUE)&lt;&gt;$O117),'1. Database - raw'!LY$7:MA$494)),""),"")</f>
        <v>1</v>
      </c>
      <c r="MY114" s="519">
        <f t="shared" ca="1" si="349"/>
        <v>6.6288097359849807E-2</v>
      </c>
      <c r="MZ114" s="520">
        <f t="shared" ca="1" si="350"/>
        <v>8.0074969319205241E-2</v>
      </c>
      <c r="NA114" s="520">
        <f t="shared" ca="1" si="351"/>
        <v>7.2856141555248888E-2</v>
      </c>
      <c r="NB114" s="520">
        <f t="array" aca="1" ref="NB114" ca="1">IFERROR(AVERAGE(IF(('1. Database - raw'!ME$7:MG$494&gt;0)*('1. Database - raw'!$AD$7:$AD$494=$A114)*('1. Database - raw'!$AP$7:$AP$494&lt;&gt;Dropdown!$AM$11)*('1. Database - raw'!$AE$7:$AE$494&lt;&gt;$O$8)*(INDIRECT($Q114,TRUE)&lt;&gt;$O117)*(INDIRECT($Q114,TRUE)&lt;&gt;$O116)*(INDIRECT($Q114,TRUE)&lt;&gt;$O115),'1. Database - raw'!ME$7:MG$494)),"")</f>
        <v>7.4333333333333321E-2</v>
      </c>
      <c r="NC114" s="521">
        <f t="array" aca="1" ref="NC114" ca="1">IFERROR(_xlfn.STDEV.S(IF(('1. Database - raw'!ME$7:MG$494&gt;0)*('1. Database - raw'!$AD$7:$AD$494=$A114)*('1. Database - raw'!$AP$7:$AP$494&lt;&gt;Dropdown!$AM$11)*('1. Database - raw'!$AE$7:$AE$494&lt;&gt;$O$8)*(INDIRECT($Q114,TRUE)&lt;&gt;$O117)*(INDIRECT($Q114,TRUE)&lt;&gt;$O116)*(INDIRECT($Q114,TRUE)&lt;&gt;$O115),'1. Database - raw'!ME$7:MG$494)),"")</f>
        <v>1.5044378795195743E-2</v>
      </c>
      <c r="ND114" s="515">
        <f t="array" aca="1" ref="ND114" ca="1">IFERROR(IF(COUNT(IF(('1. Database - raw'!ME$7:MG$494&gt;0)*('1. Database - raw'!$AD$7:$AD$494=$A114)*('1. Database - raw'!$AP$7:$AP$494&lt;&gt;Dropdown!$AM$11)*('1. Database - raw'!$AE$7:$AE$494&lt;&gt;$O$8)*(INDIRECT($Q114,TRUE)&lt;&gt;$O115)*(INDIRECT($Q114,TRUE)&lt;&gt;$O116)*(INDIRECT($Q114,TRUE)&lt;&gt;$O117),'1. Database - raw'!ME$7:MG$494))&gt;0,COUNT(IF(('1. Database - raw'!ME$7:MG$494&gt;0)*('1. Database - raw'!$AD$7:$AD$494=$A114)*('1. Database - raw'!$AP$7:$AP$494&lt;&gt;Dropdown!$AM$11)*('1. Database - raw'!$AE$7:$AE$494&lt;&gt;$O$8)*(INDIRECT($Q114,TRUE)&lt;&gt;$O115)*(INDIRECT($Q114,TRUE)&lt;&gt;$O116)*(INDIRECT($Q114,TRUE)&lt;&gt;$O117),'1. Database - raw'!ME$7:MG$494)),""),"")</f>
        <v>3</v>
      </c>
      <c r="NE114" s="519">
        <f t="shared" ca="1" si="352"/>
        <v>0.19214595526908892</v>
      </c>
      <c r="NF114" s="520">
        <f t="shared" ca="1" si="353"/>
        <v>0.30117922747489723</v>
      </c>
      <c r="NG114" s="520">
        <f t="shared" ca="1" si="354"/>
        <v>0.24056261216234406</v>
      </c>
      <c r="NH114" s="520">
        <f t="array" aca="1" ref="NH114" ca="1">IFERROR(AVERAGE(IF(('1. Database - raw'!MK$7:MM$494&gt;0)*('1. Database - raw'!$AD$7:$AD$494=$A114)*('1. Database - raw'!$AP$7:$AP$494&lt;&gt;Dropdown!$AM$11)*('1. Database - raw'!$AE$7:$AE$494&lt;&gt;$O$8)*(INDIRECT($Q114,TRUE)&lt;&gt;$O117)*(INDIRECT($Q114,TRUE)&lt;&gt;$O116)*(INDIRECT($Q114,TRUE)&lt;&gt;$O115),'1. Database - raw'!MK$7:MM$494)),"")</f>
        <v>0.25</v>
      </c>
      <c r="NI114" s="521">
        <f t="array" aca="1" ref="NI114" ca="1">IFERROR(_xlfn.STDEV.S(IF(('1. Database - raw'!MK$7:MM$494&gt;0)*('1. Database - raw'!$AD$7:$AD$494=$A114)*('1. Database - raw'!$AP$7:$AP$494&lt;&gt;Dropdown!$AM$11)*('1. Database - raw'!$AE$7:$AE$494&lt;&gt;$O$8)*(INDIRECT($Q114,TRUE)&lt;&gt;$O117)*(INDIRECT($Q114,TRUE)&lt;&gt;$O116)*(INDIRECT($Q114,TRUE)&lt;&gt;$O115),'1. Database - raw'!MK$7:MM$494)),"")</f>
        <v>7.0710678118654779E-2</v>
      </c>
      <c r="NJ114" s="515">
        <f t="array" aca="1" ref="NJ114" ca="1">IFERROR(IF(COUNT(IF(('1. Database - raw'!MK$7:MM$494&gt;0)*('1. Database - raw'!$AD$7:$AD$494=$A114)*('1. Database - raw'!$AP$7:$AP$494&lt;&gt;Dropdown!$AM$11)*('1. Database - raw'!$AE$7:$AE$494&lt;&gt;$O$8)*(INDIRECT($Q114,TRUE)&lt;&gt;$O115)*(INDIRECT($Q114,TRUE)&lt;&gt;$O116)*(INDIRECT($Q114,TRUE)&lt;&gt;$O117),'1. Database - raw'!MK$7:MM$494))&gt;0,COUNT(IF(('1. Database - raw'!MK$7:MM$494&gt;0)*('1. Database - raw'!$AD$7:$AD$494=$A114)*('1. Database - raw'!$AP$7:$AP$494&lt;&gt;Dropdown!$AM$11)*('1. Database - raw'!$AE$7:$AE$494&lt;&gt;$O$8)*(INDIRECT($Q114,TRUE)&lt;&gt;$O115)*(INDIRECT($Q114,TRUE)&lt;&gt;$O116)*(INDIRECT($Q114,TRUE)&lt;&gt;$O117),'1. Database - raw'!MK$7:MM$494)),""),"")</f>
        <v>2</v>
      </c>
      <c r="NK114" s="519">
        <f t="shared" ca="1" si="355"/>
        <v>2.0911272177022662</v>
      </c>
      <c r="NL114" s="520">
        <f t="shared" ca="1" si="356"/>
        <v>2.587234450547637</v>
      </c>
      <c r="NM114" s="520">
        <f t="shared" ca="1" si="357"/>
        <v>2.3259914828126802</v>
      </c>
      <c r="NN114" s="520">
        <f t="array" aca="1" ref="NN114" ca="1">IFERROR(AVERAGE(IF(('1. Database - raw'!MQ$7:MS$494&gt;0)*('1. Database - raw'!$AD$7:$AD$494=$A114)*('1. Database - raw'!$AP$7:$AP$494&lt;&gt;Dropdown!$AM$11)*('1. Database - raw'!$AE$7:$AE$494&lt;&gt;$O$8)*(INDIRECT($Q114,TRUE)&lt;&gt;$O117)*(INDIRECT($Q114,TRUE)&lt;&gt;$O116)*(INDIRECT($Q114,TRUE)&lt;&gt;$O115),'1. Database - raw'!MQ$7:MS$494)),"")</f>
        <v>2.4001612903225804</v>
      </c>
      <c r="NO114" s="521">
        <f t="array" aca="1" ref="NO114" ca="1">IFERROR(_xlfn.STDEV.S(IF(('1. Database - raw'!MQ$7:MS$494&gt;0)*('1. Database - raw'!$AD$7:$AD$494=$A114)*('1. Database - raw'!$AP$7:$AP$494&lt;&gt;Dropdown!$AM$11)*('1. Database - raw'!$AE$7:$AE$494&lt;&gt;$O$8)*(INDIRECT($Q114,TRUE)&lt;&gt;$O117)*(INDIRECT($Q114,TRUE)&lt;&gt;$O116)*(INDIRECT($Q114,TRUE)&lt;&gt;$O115),'1. Database - raw'!MQ$7:MS$494)),"")</f>
        <v>0.61094168880367095</v>
      </c>
      <c r="NP114" s="515">
        <f t="array" aca="1" ref="NP114" ca="1">IFERROR(IF(COUNT(IF(('1. Database - raw'!MQ$7:MS$494&gt;0)*('1. Database - raw'!$AD$7:$AD$494=$A114)*('1. Database - raw'!$AP$7:$AP$494&lt;&gt;Dropdown!$AM$11)*('1. Database - raw'!$AE$7:$AE$494&lt;&gt;$O$8)*(INDIRECT($Q114,TRUE)&lt;&gt;$O115)*(INDIRECT($Q114,TRUE)&lt;&gt;$O116)*(INDIRECT($Q114,TRUE)&lt;&gt;$O117),'1. Database - raw'!MQ$7:MS$494))&gt;0,COUNT(IF(('1. Database - raw'!MQ$7:MS$494&gt;0)*('1. Database - raw'!$AD$7:$AD$494=$A114)*('1. Database - raw'!$AP$7:$AP$494&lt;&gt;Dropdown!$AM$11)*('1. Database - raw'!$AE$7:$AE$494&lt;&gt;$O$8)*(INDIRECT($Q114,TRUE)&lt;&gt;$O115)*(INDIRECT($Q114,TRUE)&lt;&gt;$O116)*(INDIRECT($Q114,TRUE)&lt;&gt;$O117),'1. Database - raw'!MQ$7:MS$494)),""),"")</f>
        <v>31</v>
      </c>
      <c r="NQ114" s="519">
        <f t="shared" ca="1" si="358"/>
        <v>1.7290133745091736</v>
      </c>
      <c r="NR114" s="520">
        <f t="shared" ca="1" si="359"/>
        <v>2.3207963637902416</v>
      </c>
      <c r="NS114" s="520">
        <f t="shared" ca="1" si="360"/>
        <v>2.0031694767307098</v>
      </c>
      <c r="NT114" s="520">
        <f t="array" aca="1" ref="NT114" ca="1">IFERROR(AVERAGE(IF(('1. Database - raw'!MW$7:MY$494&gt;0)*('1. Database - raw'!$AD$7:$AD$494=$A114)*('1. Database - raw'!$AP$7:$AP$494&lt;&gt;Dropdown!$AM$11)*('1. Database - raw'!$AE$7:$AE$494&lt;&gt;$O$8)*(INDIRECT($Q114,TRUE)&lt;&gt;$O117)*(INDIRECT($Q114,TRUE)&lt;&gt;$O116)*(INDIRECT($Q114,TRUE)&lt;&gt;$O115),'1. Database - raw'!MW$7:MY$494)),"")</f>
        <v>2.0929787234042552</v>
      </c>
      <c r="NU114" s="521">
        <f t="array" aca="1" ref="NU114" ca="1">IFERROR(_xlfn.STDEV.S(IF(('1. Database - raw'!MW$7:MY$494&gt;0)*('1. Database - raw'!$AD$7:$AD$494=$A114)*('1. Database - raw'!$AP$7:$AP$494&lt;&gt;Dropdown!$AM$11)*('1. Database - raw'!$AE$7:$AE$494&lt;&gt;$O$8)*(INDIRECT($Q114,TRUE)&lt;&gt;$O117)*(INDIRECT($Q114,TRUE)&lt;&gt;$O116)*(INDIRECT($Q114,TRUE)&lt;&gt;$O115),'1. Database - raw'!MW$7:MY$494)),"")</f>
        <v>0.63371717389856819</v>
      </c>
      <c r="NV114" s="515">
        <f t="array" aca="1" ref="NV114" ca="1">IFERROR(IF(COUNT(IF(('1. Database - raw'!MW$7:MY$494&gt;0)*('1. Database - raw'!$AD$7:$AD$494=$A114)*('1. Database - raw'!$AP$7:$AP$494&lt;&gt;Dropdown!$AM$11)*('1. Database - raw'!$AE$7:$AE$494&lt;&gt;$O$8)*(INDIRECT($Q114,TRUE)&lt;&gt;$O115)*(INDIRECT($Q114,TRUE)&lt;&gt;$O116)*(INDIRECT($Q114,TRUE)&lt;&gt;$O117),'1. Database - raw'!MW$7:MY$494))&gt;0,COUNT(IF(('1. Database - raw'!MW$7:MY$494&gt;0)*('1. Database - raw'!$AD$7:$AD$494=$A114)*('1. Database - raw'!$AP$7:$AP$494&lt;&gt;Dropdown!$AM$11)*('1. Database - raw'!$AE$7:$AE$494&lt;&gt;$O$8)*(INDIRECT($Q114,TRUE)&lt;&gt;$O115)*(INDIRECT($Q114,TRUE)&lt;&gt;$O116)*(INDIRECT($Q114,TRUE)&lt;&gt;$O117),'1. Database - raw'!MW$7:MY$494)),""),"")</f>
        <v>47</v>
      </c>
      <c r="NW114" s="519">
        <f t="shared" ca="1" si="361"/>
        <v>1.2717167098753199</v>
      </c>
      <c r="NX114" s="520">
        <f t="shared" ca="1" si="362"/>
        <v>1.337109696117742</v>
      </c>
      <c r="NY114" s="520">
        <f t="shared" ca="1" si="363"/>
        <v>1.3040033525605843</v>
      </c>
      <c r="NZ114" s="520">
        <f t="array" aca="1" ref="NZ114" ca="1">IFERROR(AVERAGE(IF(('1. Database - raw'!NC$7:NE$494&gt;0)*('1. Database - raw'!$AD$7:$AD$494=$A114)*('1. Database - raw'!$AP$7:$AP$494&lt;&gt;Dropdown!$AM$11)*('1. Database - raw'!$AE$7:$AE$494&lt;&gt;$O$8)*(INDIRECT($Q114,TRUE)&lt;&gt;$O117)*(INDIRECT($Q114,TRUE)&lt;&gt;$O116)*(INDIRECT($Q114,TRUE)&lt;&gt;$O115),'1. Database - raw'!NC$7:NE$494)),"")</f>
        <v>1.3137142857142856</v>
      </c>
      <c r="OA114" s="521">
        <f t="array" aca="1" ref="OA114" ca="1">IFERROR(_xlfn.STDEV.S(IF(('1. Database - raw'!NC$7:NE$494&gt;0)*('1. Database - raw'!$AD$7:$AD$494=$A114)*('1. Database - raw'!$AP$7:$AP$494&lt;&gt;Dropdown!$AM$11)*('1. Database - raw'!$AE$7:$AE$494&lt;&gt;$O$8)*(INDIRECT($Q114,TRUE)&lt;&gt;$O117)*(INDIRECT($Q114,TRUE)&lt;&gt;$O116)*(INDIRECT($Q114,TRUE)&lt;&gt;$O115),'1. Database - raw'!NC$7:NE$494)),"")</f>
        <v>0.16062535354569846</v>
      </c>
      <c r="OB114" s="515">
        <f t="array" aca="1" ref="OB114" ca="1">IFERROR(IF(COUNT(IF(('1. Database - raw'!NC$7:NE$494&gt;0)*('1. Database - raw'!$AD$7:$AD$494=$A114)*('1. Database - raw'!$AP$7:$AP$494&lt;&gt;Dropdown!$AM$11)*('1. Database - raw'!$AE$7:$AE$494&lt;&gt;$O$8)*(INDIRECT($Q114,TRUE)&lt;&gt;$O115)*(INDIRECT($Q114,TRUE)&lt;&gt;$O116)*(INDIRECT($Q114,TRUE)&lt;&gt;$O117),'1. Database - raw'!NC$7:NE$494))&gt;0,COUNT(IF(('1. Database - raw'!NC$7:NE$494&gt;0)*('1. Database - raw'!$AD$7:$AD$494=$A114)*('1. Database - raw'!$AP$7:$AP$494&lt;&gt;Dropdown!$AM$11)*('1. Database - raw'!$AE$7:$AE$494&lt;&gt;$O$8)*(INDIRECT($Q114,TRUE)&lt;&gt;$O115)*(INDIRECT($Q114,TRUE)&lt;&gt;$O116)*(INDIRECT($Q114,TRUE)&lt;&gt;$O117),'1. Database - raw'!NC$7:NE$494)),""),"")</f>
        <v>35</v>
      </c>
      <c r="OC114" s="519">
        <f t="shared" ca="1" si="364"/>
        <v>0.20590463519606067</v>
      </c>
      <c r="OD114" s="520">
        <f t="shared" ca="1" si="365"/>
        <v>0.38150618366641653</v>
      </c>
      <c r="OE114" s="520">
        <f t="shared" ca="1" si="366"/>
        <v>0.2802746716577772</v>
      </c>
      <c r="OF114" s="520">
        <f t="array" aca="1" ref="OF114" ca="1">IFERROR(AVERAGE(IF(('1. Database - raw'!NI$7:NK$494&gt;0)*('1. Database - raw'!$AD$7:$AD$494=$A114)*('1. Database - raw'!$AP$7:$AP$494&lt;&gt;Dropdown!$AM$11)*('1. Database - raw'!$AE$7:$AE$494&lt;&gt;$O$8)*(INDIRECT($Q114,TRUE)&lt;&gt;$O117)*(INDIRECT($Q114,TRUE)&lt;&gt;$O116)*(INDIRECT($Q114,TRUE)&lt;&gt;$O115),'1. Database - raw'!NI$7:NK$494)),"")</f>
        <v>0.30576923076923085</v>
      </c>
      <c r="OG114" s="521">
        <f t="array" aca="1" ref="OG114" ca="1">IFERROR(_xlfn.STDEV.S(IF(('1. Database - raw'!NI$7:NK$494&gt;0)*('1. Database - raw'!$AD$7:$AD$494=$A114)*('1. Database - raw'!$AP$7:$AP$494&lt;&gt;Dropdown!$AM$11)*('1. Database - raw'!$AE$7:$AE$494&lt;&gt;$O$8)*(INDIRECT($Q114,TRUE)&lt;&gt;$O117)*(INDIRECT($Q114,TRUE)&lt;&gt;$O116)*(INDIRECT($Q114,TRUE)&lt;&gt;$O115),'1. Database - raw'!NI$7:NK$494)),"")</f>
        <v>0.13335176154701628</v>
      </c>
      <c r="OH114" s="515">
        <f t="array" aca="1" ref="OH114" ca="1">IFERROR(IF(COUNT(IF(('1. Database - raw'!NI$7:NK$494&gt;0)*('1. Database - raw'!$AD$7:$AD$494=$A114)*('1. Database - raw'!$AP$7:$AP$494&lt;&gt;Dropdown!$AM$11)*('1. Database - raw'!$AE$7:$AE$494&lt;&gt;$O$8)*(INDIRECT($Q114,TRUE)&lt;&gt;$O115)*(INDIRECT($Q114,TRUE)&lt;&gt;$O116)*(INDIRECT($Q114,TRUE)&lt;&gt;$O117),'1. Database - raw'!NI$7:NK$494))&gt;0,COUNT(IF(('1. Database - raw'!NI$7:NK$494&gt;0)*('1. Database - raw'!$AD$7:$AD$494=$A114)*('1. Database - raw'!$AP$7:$AP$494&lt;&gt;Dropdown!$AM$11)*('1. Database - raw'!$AE$7:$AE$494&lt;&gt;$O$8)*(INDIRECT($Q114,TRUE)&lt;&gt;$O115)*(INDIRECT($Q114,TRUE)&lt;&gt;$O116)*(INDIRECT($Q114,TRUE)&lt;&gt;$O117),'1. Database - raw'!NI$7:NK$494)),""),"")</f>
        <v>13</v>
      </c>
    </row>
    <row r="115" spans="1:398" x14ac:dyDescent="0.25">
      <c r="A115" s="134" t="s">
        <v>553</v>
      </c>
      <c r="B115" s="1344"/>
      <c r="C115" s="40"/>
      <c r="D115" s="23"/>
      <c r="E115" s="23"/>
      <c r="F115" s="22"/>
      <c r="G115" s="22"/>
      <c r="H115" s="22"/>
      <c r="I115" s="22"/>
      <c r="J115" s="22"/>
      <c r="K115" s="22"/>
      <c r="L115" s="22"/>
      <c r="M115" s="22" t="s">
        <v>626</v>
      </c>
      <c r="N115" s="41"/>
      <c r="O115" s="171" t="str">
        <f t="array" ref="O115">INDEX(A115:N115,IF(MIN(IF(C115:N115&lt;&gt;"",COLUMN(C115:N115)))&gt;0,MIN(IF(C115:N115&lt;&gt;"",COLUMN(C115:N115))),""))</f>
        <v>Private - pour flush</v>
      </c>
      <c r="P115" s="162">
        <f t="shared" si="383"/>
        <v>11</v>
      </c>
      <c r="Q115" s="42" t="str">
        <f ca="1">"'" &amp; $S$4 &amp; "'!" &amp; ADDRESS(ROW('1. Database - raw'!$A$7),MATCH($C$2,'1. Database - raw'!$6:$6,0)+MATCH(O115,$C115:$N115,0)-1,1) &amp; ":" &amp; ADDRESS(LOOKUP(2,1/('1. Database - raw'!A:A&lt;&gt;""),ROW('1. Database - raw'!A:A)),MATCH($C$2,'1. Database - raw'!$6:$6,0)+MATCH(O115,$C115:$N115,0)-1,1)</f>
        <v>'1. Database - raw'!$AO$7:$AO$494</v>
      </c>
      <c r="R115" s="24"/>
      <c r="S115" s="181"/>
      <c r="T115" s="208" t="str">
        <f t="shared" ca="1" si="402"/>
        <v/>
      </c>
      <c r="U115" s="197" t="str">
        <f t="shared" ca="1" si="402"/>
        <v/>
      </c>
      <c r="V115" s="197" t="str">
        <f t="shared" ca="1" si="402"/>
        <v/>
      </c>
      <c r="W115" s="197" t="str">
        <f t="shared" ca="1" si="402"/>
        <v/>
      </c>
      <c r="X115" s="197" t="str">
        <f t="shared" ca="1" si="402"/>
        <v/>
      </c>
      <c r="Y115" s="197" t="str">
        <f t="shared" ca="1" si="402"/>
        <v/>
      </c>
      <c r="Z115" s="197" t="str">
        <f t="shared" ca="1" si="402"/>
        <v/>
      </c>
      <c r="AA115" s="197" t="str">
        <f t="shared" ca="1" si="402"/>
        <v/>
      </c>
      <c r="AB115" s="197" t="str">
        <f t="shared" ca="1" si="402"/>
        <v/>
      </c>
      <c r="AC115" s="197" t="str">
        <f t="shared" ca="1" si="402"/>
        <v/>
      </c>
      <c r="AD115" s="197" t="str">
        <f t="shared" ca="1" si="403"/>
        <v/>
      </c>
      <c r="AE115" s="197" t="str">
        <f t="shared" ca="1" si="403"/>
        <v/>
      </c>
      <c r="AF115" s="197" t="str">
        <f t="shared" ca="1" si="403"/>
        <v/>
      </c>
      <c r="AG115" s="197" t="str">
        <f t="shared" ca="1" si="403"/>
        <v/>
      </c>
      <c r="AH115" s="197" t="str">
        <f t="shared" ca="1" si="403"/>
        <v/>
      </c>
      <c r="AI115" s="197" t="str">
        <f t="shared" ca="1" si="403"/>
        <v/>
      </c>
      <c r="AJ115" s="197" t="str">
        <f t="shared" ca="1" si="403"/>
        <v/>
      </c>
      <c r="AK115" s="197" t="str">
        <f t="shared" ca="1" si="403"/>
        <v/>
      </c>
      <c r="AL115" s="197" t="str">
        <f t="shared" ca="1" si="403"/>
        <v/>
      </c>
      <c r="AM115" s="209" t="str">
        <f ca="1">IFERROR(IF(INDIRECT(ADDRESS(ROW(115:115),MATCH(AM$2,$BQ$2:$OH$2,0)+COLUMN($BQ:$BQ)+4,4,1),TRUE)&gt;=10,INDIRECT(ADDRESS(ROW(115:115),MATCH(AM$2,$BQ$2:$OH$2,0)+COLUMN($BQ:$BQ)+1,4,1),TRUE)/INDIRECT(ADDRESS(ROW($5:$5),MATCH(AM$2,$BQ$2:$OH$2,0)+COLUMN($BQ:$BQ)+1,2,1),TRUE),""),"")</f>
        <v/>
      </c>
      <c r="AN115" s="189"/>
      <c r="AO115" s="189"/>
      <c r="AP115" s="189"/>
      <c r="AQ115" s="189"/>
      <c r="AR115" s="189"/>
      <c r="AS115" s="189"/>
      <c r="AT115" s="189"/>
      <c r="AU115" s="189"/>
      <c r="AV115" s="189"/>
      <c r="AW115" s="189"/>
      <c r="AX115" s="189"/>
      <c r="AY115" s="189"/>
      <c r="AZ115" s="189"/>
      <c r="BA115" s="189"/>
      <c r="BB115" s="189"/>
      <c r="BC115" s="189"/>
      <c r="BD115" s="237"/>
      <c r="BE115" s="237"/>
      <c r="BF115" s="237"/>
      <c r="BG115" s="237"/>
      <c r="BH115" s="290"/>
      <c r="BI115" s="534">
        <f ca="1">BI114*(1-2/3*$EH$5)</f>
        <v>0.86611624625828054</v>
      </c>
      <c r="BJ115" s="563">
        <v>1</v>
      </c>
      <c r="BK115" s="568">
        <f ca="1">IFERROR(EH115/$EH$5,"")</f>
        <v>0.79973421911353315</v>
      </c>
      <c r="BL115" s="568" t="str">
        <f t="shared" ref="BL115:BL121" ca="1" si="404">IFERROR(AVERAGE(Z115,AC115,AF115),"")</f>
        <v/>
      </c>
      <c r="BM115" s="568" t="str">
        <f t="shared" ref="BM115:BM121" ca="1" si="405">IFERROR(AVERAGE(AG115,AJ115),"")</f>
        <v/>
      </c>
      <c r="BN115" s="563">
        <v>1</v>
      </c>
      <c r="BO115" s="253"/>
      <c r="BP115" s="171" t="str">
        <f t="shared" si="396"/>
        <v>Private - pour flush</v>
      </c>
      <c r="BQ115" s="14" t="str">
        <f t="shared" ca="1" si="376"/>
        <v/>
      </c>
      <c r="BR115" s="19" t="str">
        <f t="shared" ca="1" si="377"/>
        <v/>
      </c>
      <c r="BS115" s="19" t="str">
        <f t="shared" ca="1" si="378"/>
        <v/>
      </c>
      <c r="BT115" s="19">
        <f t="array" aca="1" ref="BT115" ca="1">IFERROR(AVERAGE(IF(('1. Database - raw'!AW$7:AY$494&gt;0)*('1. Database - raw'!$AD$7:$AD$494=$A115)*('1. Database - raw'!$AP$7:$AP$494&lt;&gt;Dropdown!$AM$11)*(INDIRECT($Q115,TRUE)=$O115),'1. Database - raw'!AW$7:AY$494)),"")</f>
        <v>59</v>
      </c>
      <c r="BU115" s="33" t="str">
        <f t="array" aca="1" ref="BU115" ca="1">IFERROR(_xlfn.STDEV.S(IF(('1. Database - raw'!AW$7:AY$494&gt;0)*('1. Database - raw'!$AD$7:$AD$494=$A115)*('1. Database - raw'!$AP$7:$AP$494&lt;&gt;Dropdown!$AM$11)*(INDIRECT($Q115,TRUE)=$O115),'1. Database - raw'!AW$7:AY$494)),"")</f>
        <v/>
      </c>
      <c r="BV115" s="15">
        <f t="array" aca="1" ref="BV115" ca="1">IFERROR(IF(COUNT(IF(('1. Database - raw'!AW$7:AY$494&gt;0)*('1. Database - raw'!$AD$7:$AD$494=$A115)*('1. Database - raw'!$AP$7:$AP$494&lt;&gt;Dropdown!$AM$11)*(INDIRECT($Q115,TRUE)=$O115),'1. Database - raw'!AW$7:AY$494))&gt;0,COUNT(IF(('1. Database - raw'!AW$7:AY$494&gt;0)*('1. Database - raw'!$AD$7:$AD$494=$A115)*('1. Database - raw'!$AP$7:$AP$494&lt;&gt;Dropdown!$AM$11)*(INDIRECT($Q115,TRUE)=$O115),'1. Database - raw'!AW$7:AY$494)),""),"")</f>
        <v>1</v>
      </c>
      <c r="BW115" s="14" t="str">
        <f t="shared" ca="1" si="370"/>
        <v/>
      </c>
      <c r="BX115" s="19" t="str">
        <f t="shared" ca="1" si="371"/>
        <v/>
      </c>
      <c r="BY115" s="19" t="str">
        <f t="shared" ca="1" si="372"/>
        <v/>
      </c>
      <c r="BZ115" s="19">
        <f t="array" aca="1" ref="BZ115" ca="1">IFERROR(AVERAGE(IF(('1. Database - raw'!BC$7:BE$494&gt;0)*('1. Database - raw'!$AD$7:$AD$494=$A115)*('1. Database - raw'!$AP$7:$AP$494&lt;&gt;Dropdown!$AM$11)*(INDIRECT($Q115,TRUE)=$O115),'1. Database - raw'!BC$7:BE$494)),"")</f>
        <v>212</v>
      </c>
      <c r="CA115" s="33" t="str">
        <f t="array" aca="1" ref="CA115" ca="1">IFERROR(_xlfn.STDEV.S(IF(('1. Database - raw'!BC$7:BE$494&gt;0)*('1. Database - raw'!$AD$7:$AD$494=$A115)*('1. Database - raw'!$AP$7:$AP$494&lt;&gt;Dropdown!$AM$11)*(INDIRECT($Q115,TRUE)=$O115),'1. Database - raw'!BC$7:BE$494)),"")</f>
        <v/>
      </c>
      <c r="CB115" s="15">
        <f t="array" aca="1" ref="CB115" ca="1">IFERROR(IF(COUNT(IF(('1. Database - raw'!BC$7:BE$494&gt;0)*('1. Database - raw'!$AD$7:$AD$494=$A115)*('1. Database - raw'!$AP$7:$AP$494&lt;&gt;Dropdown!$AM$11)*(INDIRECT($Q115,TRUE)=$O115),'1. Database - raw'!BC$7:BE$494))&gt;0,COUNT(IF(('1. Database - raw'!BC$7:BE$494&gt;0)*('1. Database - raw'!$AD$7:$AD$494=$A115)*('1. Database - raw'!$AP$7:$AP$494&lt;&gt;Dropdown!$AM$11)*(INDIRECT($Q115,TRUE)=$O115),'1. Database - raw'!BC$7:BE$494)),""),"")</f>
        <v>1</v>
      </c>
      <c r="CC115" s="101">
        <f t="shared" ca="1" si="373"/>
        <v>0.60372656412713355</v>
      </c>
      <c r="CD115" s="102">
        <f t="shared" ca="1" si="374"/>
        <v>0.63080444805748093</v>
      </c>
      <c r="CE115" s="102">
        <f t="shared" ca="1" si="375"/>
        <v>0.61711700840428618</v>
      </c>
      <c r="CF115" s="102">
        <f t="array" aca="1" ref="CF115" ca="1">IFERROR(AVERAGE(IF(('1. Database - raw'!BI$7:BK$494&gt;0)*('1. Database - raw'!$AD$7:$AD$494=$A115)*('1. Database - raw'!$AP$7:$AP$494&lt;&gt;Dropdown!$AM$11)*(INDIRECT($Q115,TRUE)=$O115),'1. Database - raw'!BI$7:BK$494)),"")</f>
        <v>0.62000000000000011</v>
      </c>
      <c r="CG115" s="269">
        <f t="array" aca="1" ref="CG115" ca="1">IFERROR(_xlfn.STDEV.S(IF(('1. Database - raw'!BI$7:BK$494&gt;0)*('1. Database - raw'!$AD$7:$AD$494=$A115)*('1. Database - raw'!$AP$7:$AP$494&lt;&gt;Dropdown!$AM$11)*(INDIRECT($Q115,TRUE)=$O115),'1. Database - raw'!BI$7:BK$494)),"")</f>
        <v>0.06</v>
      </c>
      <c r="CH115" s="15">
        <f t="array" aca="1" ref="CH115" ca="1">IFERROR(IF(COUNT(IF(('1. Database - raw'!BI$7:BK$494&gt;0)*('1. Database - raw'!$AD$7:$AD$494=$A115)*('1. Database - raw'!$AP$7:$AP$494&lt;&gt;Dropdown!$AM$11)*(INDIRECT($Q115,TRUE)=$O115),'1. Database - raw'!BI$7:BK$494))&gt;0,COUNT(IF(('1. Database - raw'!BI$7:BK$494&gt;0)*('1. Database - raw'!$AD$7:$AD$494=$A115)*('1. Database - raw'!$AP$7:$AP$494&lt;&gt;Dropdown!$AM$11)*(INDIRECT($Q115,TRUE)=$O115),'1. Database - raw'!BI$7:BK$494)),""),"")</f>
        <v>3</v>
      </c>
      <c r="CI115" s="14">
        <f t="shared" ca="1" si="211"/>
        <v>9.3473283885897818</v>
      </c>
      <c r="CJ115" s="19">
        <f t="shared" ca="1" si="212"/>
        <v>12.441601443804247</v>
      </c>
      <c r="CK115" s="19">
        <f t="shared" ca="1" si="213"/>
        <v>10.784049998733828</v>
      </c>
      <c r="CL115" s="19">
        <f t="array" aca="1" ref="CL115" ca="1">IFERROR(AVERAGE(IF(('1. Database - raw'!BO$7:BQ$494&gt;0)*('1. Database - raw'!$AD$7:$AD$494=$A115)*(INDIRECT($Q115,TRUE)=$O115),'1. Database - raw'!BO$7:BQ$494)),"")</f>
        <v>11.116666666666667</v>
      </c>
      <c r="CM115" s="33">
        <f t="array" aca="1" ref="CM115" ca="1">IFERROR(_xlfn.STDEV.S(IF(('1. Database - raw'!BO$7:BQ$494&gt;0)*('1. Database - raw'!$AD$7:$AD$494=$A115)*(INDIRECT($Q115,TRUE)=$O115),'1. Database - raw'!BO$7:BQ$494)),"")</f>
        <v>2.7822353123582686</v>
      </c>
      <c r="CN115" s="15">
        <f t="array" aca="1" ref="CN115" ca="1">IFERROR(IF(COUNT(IF(('1. Database - raw'!BO$7:BQ$494&gt;0)*('1. Database - raw'!$AD$7:$AD$494=$A115)*(INDIRECT($Q115,TRUE)=$O115),'1. Database - raw'!BO$7:BQ$494))&gt;0,COUNT(IF(('1. Database - raw'!BO$7:BQ$494&gt;0)*('1. Database - raw'!$AD$7:$AD$494=$A115)*(INDIRECT($Q115,TRUE)=$O115),'1. Database - raw'!BO$7:BQ$494)),""),"")</f>
        <v>3</v>
      </c>
      <c r="CO115" s="14" t="str">
        <f t="shared" ca="1" si="214"/>
        <v/>
      </c>
      <c r="CP115" s="19" t="str">
        <f t="shared" ca="1" si="215"/>
        <v/>
      </c>
      <c r="CQ115" s="19" t="str">
        <f t="shared" ca="1" si="216"/>
        <v/>
      </c>
      <c r="CR115" s="19" t="str">
        <f t="array" aca="1" ref="CR115" ca="1">IFERROR(AVERAGE(IF(('1. Database - raw'!BU$7:BW$494&gt;0)*('1. Database - raw'!$AD$7:$AD$494=$A115)*(INDIRECT($Q115,TRUE)=$O115),'1. Database - raw'!BU$7:BW$494)),"")</f>
        <v/>
      </c>
      <c r="CS115" s="33" t="str">
        <f t="array" aca="1" ref="CS115" ca="1">IFERROR(_xlfn.STDEV.S(IF(('1. Database - raw'!BU$7:BW$494&gt;0)*('1. Database - raw'!$AD$7:$AD$494=$A115)*(INDIRECT($Q115,TRUE)=$O115),'1. Database - raw'!BU$7:BW$494)),"")</f>
        <v/>
      </c>
      <c r="CT115" s="15" t="str">
        <f t="array" aca="1" ref="CT115" ca="1">IFERROR(IF(COUNT(IF(('1. Database - raw'!BU$7:BW$494&gt;0)*('1. Database - raw'!$AD$7:$AD$494=$A115)*(INDIRECT($Q115,TRUE)=$O115),'1. Database - raw'!BU$7:BW$494))&gt;0,COUNT(IF(('1. Database - raw'!BU$7:BW$494&gt;0)*('1. Database - raw'!$AD$7:$AD$494=$A115)*(INDIRECT($Q115,TRUE)=$O115),'1. Database - raw'!BU$7:BW$494)),""),"")</f>
        <v/>
      </c>
      <c r="CU115" s="14" t="str">
        <f t="shared" ca="1" si="217"/>
        <v/>
      </c>
      <c r="CV115" s="19" t="str">
        <f t="shared" ca="1" si="218"/>
        <v/>
      </c>
      <c r="CW115" s="19" t="str">
        <f t="shared" ca="1" si="219"/>
        <v/>
      </c>
      <c r="CX115" s="19" t="str">
        <f t="array" aca="1" ref="CX115" ca="1">IFERROR(AVERAGE(IF(('1. Database - raw'!CA$7:CC$494&gt;0)*('1. Database - raw'!$AD$7:$AD$494=$A115)*(INDIRECT($Q115,TRUE)=$O115),'1. Database - raw'!CA$7:CC$494)),"")</f>
        <v/>
      </c>
      <c r="CY115" s="33" t="str">
        <f t="array" aca="1" ref="CY115" ca="1">IFERROR(_xlfn.STDEV.S(IF(('1. Database - raw'!CA$7:CC$494&gt;0)*('1. Database - raw'!$AD$7:$AD$494=$A115)*(INDIRECT($Q115,TRUE)=$O115),'1. Database - raw'!CA$7:CC$494)),"")</f>
        <v/>
      </c>
      <c r="CZ115" s="15" t="str">
        <f t="array" aca="1" ref="CZ115" ca="1">IFERROR(IF(COUNT(IF(('1. Database - raw'!CA$7:CC$494&gt;0)*('1. Database - raw'!$AD$7:$AD$494=$A115)*(INDIRECT($Q115,TRUE)=$O115),'1. Database - raw'!CA$7:CC$494))&gt;0,COUNT(IF(('1. Database - raw'!CA$7:CC$494&gt;0)*('1. Database - raw'!$AD$7:$AD$494=$A115)*(INDIRECT($Q115,TRUE)=$O115),'1. Database - raw'!CA$7:CC$494)),""),"")</f>
        <v/>
      </c>
      <c r="DA115" s="14" t="str">
        <f t="shared" ca="1" si="220"/>
        <v/>
      </c>
      <c r="DB115" s="19" t="str">
        <f t="shared" ca="1" si="221"/>
        <v/>
      </c>
      <c r="DC115" s="19" t="str">
        <f t="shared" ca="1" si="222"/>
        <v/>
      </c>
      <c r="DD115" s="19" t="str">
        <f t="array" aca="1" ref="DD115" ca="1">IFERROR(AVERAGE(IF(('1. Database - raw'!CG$7:CI$494&gt;0)*('1. Database - raw'!$AD$7:$AD$494=$A115)*(INDIRECT($Q115,TRUE)=$O115),'1. Database - raw'!CG$7:CI$494)),"")</f>
        <v/>
      </c>
      <c r="DE115" s="33" t="str">
        <f t="array" aca="1" ref="DE115" ca="1">IFERROR(_xlfn.STDEV.S(IF(('1. Database - raw'!CG$7:CI$494&gt;0)*('1. Database - raw'!$AD$7:$AD$494=$A115)*(INDIRECT($Q115,TRUE)=$O115),'1. Database - raw'!CG$7:CI$494)),"")</f>
        <v/>
      </c>
      <c r="DF115" s="15" t="str">
        <f t="array" aca="1" ref="DF115" ca="1">IFERROR(IF(COUNT(IF(('1. Database - raw'!CG$7:CI$494&gt;0)*('1. Database - raw'!$AD$7:$AD$494=$A115)*(INDIRECT($Q115,TRUE)=$O115),'1. Database - raw'!CG$7:CI$494))&gt;0,COUNT(IF(('1. Database - raw'!CG$7:CI$494&gt;0)*('1. Database - raw'!$AD$7:$AD$494=$A115)*(INDIRECT($Q115,TRUE)=$O115),'1. Database - raw'!CG$7:CI$494)),""),"")</f>
        <v/>
      </c>
      <c r="DG115" s="14" t="str">
        <f t="shared" ca="1" si="223"/>
        <v/>
      </c>
      <c r="DH115" s="19" t="str">
        <f t="shared" ca="1" si="224"/>
        <v/>
      </c>
      <c r="DI115" s="19" t="str">
        <f t="shared" ca="1" si="225"/>
        <v/>
      </c>
      <c r="DJ115" s="19">
        <f t="array" aca="1" ref="DJ115" ca="1">IFERROR(AVERAGE(IF(('1. Database - raw'!CM$7:CO$494&gt;0)*('1. Database - raw'!$AD$7:$AD$494=$A115)*(INDIRECT($Q115,TRUE)=$O115),'1. Database - raw'!CM$7:CO$494)),"")</f>
        <v>204</v>
      </c>
      <c r="DK115" s="33" t="str">
        <f t="array" aca="1" ref="DK115" ca="1">IFERROR(_xlfn.STDEV.S(IF(('1. Database - raw'!CM$7:CO$494&gt;0)*('1. Database - raw'!$AD$7:$AD$494=$A115)*(INDIRECT($Q115,TRUE)=$O115),'1. Database - raw'!CM$7:CO$494)),"")</f>
        <v/>
      </c>
      <c r="DL115" s="15">
        <f t="array" aca="1" ref="DL115" ca="1">IFERROR(IF(COUNT(IF(('1. Database - raw'!CM$7:CO$494&gt;0)*('1. Database - raw'!$AD$7:$AD$494=$A115)*(INDIRECT($Q115,TRUE)=$O115),'1. Database - raw'!CM$7:CO$494))&gt;0,COUNT(IF(('1. Database - raw'!CM$7:CO$494&gt;0)*('1. Database - raw'!$AD$7:$AD$494=$A115)*(INDIRECT($Q115,TRUE)=$O115),'1. Database - raw'!CM$7:CO$494)),""),"")</f>
        <v>1</v>
      </c>
      <c r="DM115" s="14" t="str">
        <f t="shared" ca="1" si="226"/>
        <v/>
      </c>
      <c r="DN115" s="19" t="str">
        <f t="shared" ca="1" si="227"/>
        <v/>
      </c>
      <c r="DO115" s="19" t="str">
        <f t="shared" ca="1" si="228"/>
        <v/>
      </c>
      <c r="DP115" s="19" t="str">
        <f t="array" aca="1" ref="DP115" ca="1">IFERROR(AVERAGE(IF(('1. Database - raw'!CS$7:CU$494&gt;0)*('1. Database - raw'!$AD$7:$AD$494=$A115)*(INDIRECT($Q115,TRUE)=$O115),'1. Database - raw'!CS$7:CU$494)),"")</f>
        <v/>
      </c>
      <c r="DQ115" s="33" t="str">
        <f t="array" aca="1" ref="DQ115" ca="1">IFERROR(_xlfn.STDEV.S(IF(('1. Database - raw'!CS$7:CU$494&gt;0)*('1. Database - raw'!$AD$7:$AD$494=$A115)*(INDIRECT($Q115,TRUE)=$O115),'1. Database - raw'!CS$7:CU$494)),"")</f>
        <v/>
      </c>
      <c r="DR115" s="15" t="str">
        <f t="array" aca="1" ref="DR115" ca="1">IFERROR(IF(COUNT(IF(('1. Database - raw'!CS$7:CU$494&gt;0)*('1. Database - raw'!$AD$7:$AD$494=$A115)*(INDIRECT($Q115,TRUE)=$O115),'1. Database - raw'!CS$7:CU$494))&gt;0,COUNT(IF(('1. Database - raw'!CS$7:CU$494&gt;0)*('1. Database - raw'!$AD$7:$AD$494=$A115)*(INDIRECT($Q115,TRUE)=$O115),'1. Database - raw'!CS$7:CU$494)),""),"")</f>
        <v/>
      </c>
      <c r="DS115" s="14" t="str">
        <f t="shared" ca="1" si="229"/>
        <v/>
      </c>
      <c r="DT115" s="19" t="str">
        <f t="shared" ca="1" si="230"/>
        <v/>
      </c>
      <c r="DU115" s="19" t="str">
        <f t="shared" ca="1" si="231"/>
        <v/>
      </c>
      <c r="DV115" s="19" t="str">
        <f t="array" aca="1" ref="DV115" ca="1">IFERROR(AVERAGE(IF(('1. Database - raw'!CY$7:DA$494&gt;0)*('1. Database - raw'!$AD$7:$AD$494=$A115)*(INDIRECT($Q115,TRUE)=$O115),'1. Database - raw'!CY$7:DA$494)),"")</f>
        <v/>
      </c>
      <c r="DW115" s="33" t="str">
        <f t="array" aca="1" ref="DW115" ca="1">IFERROR(_xlfn.STDEV.S(IF(('1. Database - raw'!CY$7:DA$494&gt;0)*('1. Database - raw'!$AD$7:$AD$494=$A115)*(INDIRECT($Q115,TRUE)=$O115),'1. Database - raw'!CY$7:DA$494)),"")</f>
        <v/>
      </c>
      <c r="DX115" s="15" t="str">
        <f t="array" aca="1" ref="DX115" ca="1">IFERROR(IF(COUNT(IF(('1. Database - raw'!CY$7:DA$494&gt;0)*('1. Database - raw'!$AD$7:$AD$494=$A115)*(INDIRECT($Q115,TRUE)=$O115),'1. Database - raw'!CY$7:DA$494))&gt;0,COUNT(IF(('1. Database - raw'!CY$7:DA$494&gt;0)*('1. Database - raw'!$AD$7:$AD$494=$A115)*(INDIRECT($Q115,TRUE)=$O115),'1. Database - raw'!CY$7:DA$494)),""),"")</f>
        <v/>
      </c>
      <c r="DY115" s="14" t="str">
        <f t="shared" ca="1" si="232"/>
        <v/>
      </c>
      <c r="DZ115" s="19" t="str">
        <f t="shared" ca="1" si="233"/>
        <v/>
      </c>
      <c r="EA115" s="19" t="str">
        <f t="shared" ca="1" si="234"/>
        <v/>
      </c>
      <c r="EB115" s="19" t="str">
        <f t="array" aca="1" ref="EB115" ca="1">IFERROR(AVERAGE(IF(('1. Database - raw'!DE$7:DG$494&gt;0)*('1. Database - raw'!$AD$7:$AD$494=$A115)*(INDIRECT($Q115,TRUE)=$O115),'1. Database - raw'!DE$7:DG$494)),"")</f>
        <v/>
      </c>
      <c r="EC115" s="33" t="str">
        <f t="array" aca="1" ref="EC115" ca="1">IFERROR(_xlfn.STDEV.S(IF(('1. Database - raw'!DE$7:DG$494&gt;0)*('1. Database - raw'!$AD$7:$AD$494=$A115)*(INDIRECT($Q115,TRUE)=$O115),'1. Database - raw'!DE$7:DG$494)),"")</f>
        <v/>
      </c>
      <c r="ED115" s="15" t="str">
        <f t="array" aca="1" ref="ED115" ca="1">IFERROR(IF(COUNT(IF(('1. Database - raw'!DE$7:DG$494&gt;0)*('1. Database - raw'!$AD$7:$AD$494=$A115)*(INDIRECT($Q115,TRUE)=$O115),'1. Database - raw'!DE$7:DG$494))&gt;0,COUNT(IF(('1. Database - raw'!DE$7:DG$494&gt;0)*('1. Database - raw'!$AD$7:$AD$494=$A115)*(INDIRECT($Q115,TRUE)=$O115),'1. Database - raw'!DE$7:DG$494)),""),"")</f>
        <v/>
      </c>
      <c r="EE115" s="101" t="str">
        <f t="shared" ca="1" si="235"/>
        <v/>
      </c>
      <c r="EF115" s="102" t="str">
        <f t="shared" ca="1" si="236"/>
        <v/>
      </c>
      <c r="EG115" s="102" t="str">
        <f t="shared" ca="1" si="237"/>
        <v/>
      </c>
      <c r="EH115" s="102">
        <f t="array" aca="1" ref="EH115" ca="1">IFERROR(AVERAGE(IF(('1. Database - raw'!DK$7:DM$494&gt;0)*('1. Database - raw'!$AD$7:$AD$494=$A115)*(INDIRECT($Q115,TRUE)=$O115),'1. Database - raw'!DK$7:DM$494)),"")</f>
        <v>0.20338983050847459</v>
      </c>
      <c r="EI115" s="269" t="str">
        <f t="array" aca="1" ref="EI115" ca="1">IFERROR(_xlfn.STDEV.S(IF(('1. Database - raw'!DK$7:DM$494&gt;0)*('1. Database - raw'!$AD$7:$AD$494=$A115)*(INDIRECT($Q115,TRUE)=$O115),'1. Database - raw'!DK$7:DM$494)),"")</f>
        <v/>
      </c>
      <c r="EJ115" s="15">
        <f t="array" aca="1" ref="EJ115" ca="1">IFERROR(IF(COUNT(IF(('1. Database - raw'!DK$7:DM$494&gt;0)*('1. Database - raw'!$AD$7:$AD$494=$A115)*(INDIRECT($Q115,TRUE)=$O115),'1. Database - raw'!DK$7:DM$494))&gt;0,COUNT(IF(('1. Database - raw'!DK$7:DM$494&gt;0)*('1. Database - raw'!$AD$7:$AD$494=$A115)*(INDIRECT($Q115,TRUE)=$O115),'1. Database - raw'!DK$7:DM$494)),""),"")</f>
        <v>1</v>
      </c>
      <c r="EK115" s="14" t="str">
        <f t="shared" ca="1" si="238"/>
        <v/>
      </c>
      <c r="EL115" s="19" t="str">
        <f t="shared" ca="1" si="239"/>
        <v/>
      </c>
      <c r="EM115" s="19" t="str">
        <f t="shared" ca="1" si="240"/>
        <v/>
      </c>
      <c r="EN115" s="19" t="str">
        <f t="array" aca="1" ref="EN115" ca="1">IFERROR(AVERAGE(IF(('1. Database - raw'!DQ$7:DS$494&gt;0)*('1. Database - raw'!$AD$7:$AD$494=$A115)*(INDIRECT($Q115,TRUE)=$O115),'1. Database - raw'!DQ$7:DS$494)),"")</f>
        <v/>
      </c>
      <c r="EO115" s="33" t="str">
        <f t="array" aca="1" ref="EO115" ca="1">IFERROR(_xlfn.STDEV.S(IF(('1. Database - raw'!DQ$7:DS$494&gt;0)*('1. Database - raw'!$AD$7:$AD$494=$A115)*(INDIRECT($Q115,TRUE)=$O115),'1. Database - raw'!DQ$7:DS$494)),"")</f>
        <v/>
      </c>
      <c r="EP115" s="15" t="str">
        <f t="array" aca="1" ref="EP115" ca="1">IFERROR(IF(COUNT(IF(('1. Database - raw'!DQ$7:DS$494&gt;0)*('1. Database - raw'!$AD$7:$AD$494=$A115)*(INDIRECT($Q115,TRUE)=$O115),'1. Database - raw'!DQ$7:DS$494))&gt;0,COUNT(IF(('1. Database - raw'!DQ$7:DS$494&gt;0)*('1. Database - raw'!$AD$7:$AD$494=$A115)*(INDIRECT($Q115,TRUE)=$O115),'1. Database - raw'!DQ$7:DS$494)),""),"")</f>
        <v/>
      </c>
      <c r="EQ115" s="14" t="str">
        <f t="shared" ca="1" si="241"/>
        <v/>
      </c>
      <c r="ER115" s="19" t="str">
        <f t="shared" ca="1" si="242"/>
        <v/>
      </c>
      <c r="ES115" s="19" t="str">
        <f t="shared" ca="1" si="243"/>
        <v/>
      </c>
      <c r="ET115" s="19" t="str">
        <f t="array" aca="1" ref="ET115" ca="1">IFERROR(AVERAGE(IF(('1. Database - raw'!DW$7:DY$494&gt;0)*('1. Database - raw'!$AD$7:$AD$494=$A115)*(INDIRECT($Q115,TRUE)=$O115),'1. Database - raw'!DW$7:DY$494)),"")</f>
        <v/>
      </c>
      <c r="EU115" s="33" t="str">
        <f t="array" aca="1" ref="EU115" ca="1">IFERROR(_xlfn.STDEV.S(IF(('1. Database - raw'!DW$7:DY$494&gt;0)*('1. Database - raw'!$AD$7:$AD$494=$A115)*(INDIRECT($Q115,TRUE)=$O115),'1. Database - raw'!DW$7:DY$494)),"")</f>
        <v/>
      </c>
      <c r="EV115" s="15" t="str">
        <f t="array" aca="1" ref="EV115" ca="1">IFERROR(IF(COUNT(IF(('1. Database - raw'!DW$7:DY$494&gt;0)*('1. Database - raw'!$AD$7:$AD$494=$A115)*(INDIRECT($Q115,TRUE)=$O115),'1. Database - raw'!DW$7:DY$494))&gt;0,COUNT(IF(('1. Database - raw'!DW$7:DY$494&gt;0)*('1. Database - raw'!$AD$7:$AD$494=$A115)*(INDIRECT($Q115,TRUE)=$O115),'1. Database - raw'!DW$7:DY$494)),""),"")</f>
        <v/>
      </c>
      <c r="EW115" s="14" t="str">
        <f t="shared" ca="1" si="244"/>
        <v/>
      </c>
      <c r="EX115" s="19" t="str">
        <f t="shared" ca="1" si="245"/>
        <v/>
      </c>
      <c r="EY115" s="19" t="str">
        <f t="shared" ca="1" si="246"/>
        <v/>
      </c>
      <c r="EZ115" s="19" t="str">
        <f t="array" aca="1" ref="EZ115" ca="1">IFERROR(AVERAGE(IF(('1. Database - raw'!EC$7:EE$494&gt;0)*('1. Database - raw'!$AD$7:$AD$494=$A115)*(INDIRECT($Q115,TRUE)=$O115),'1. Database - raw'!EC$7:EE$494)),"")</f>
        <v/>
      </c>
      <c r="FA115" s="33" t="str">
        <f t="array" aca="1" ref="FA115" ca="1">IFERROR(_xlfn.STDEV.S(IF(('1. Database - raw'!EC$7:EE$494&gt;0)*('1. Database - raw'!$AD$7:$AD$494=$A115)*(INDIRECT($Q115,TRUE)=$O115),'1. Database - raw'!EC$7:EE$494)),"")</f>
        <v/>
      </c>
      <c r="FB115" s="15" t="str">
        <f t="array" aca="1" ref="FB115" ca="1">IFERROR(IF(COUNT(IF(('1. Database - raw'!EC$7:EE$494&gt;0)*('1. Database - raw'!$AD$7:$AD$494=$A115)*(INDIRECT($Q115,TRUE)=$O115),'1. Database - raw'!EC$7:EE$494))&gt;0,COUNT(IF(('1. Database - raw'!EC$7:EE$494&gt;0)*('1. Database - raw'!$AD$7:$AD$494=$A115)*(INDIRECT($Q115,TRUE)=$O115),'1. Database - raw'!EC$7:EE$494)),""),"")</f>
        <v/>
      </c>
      <c r="FC115" s="14" t="str">
        <f t="shared" ca="1" si="247"/>
        <v/>
      </c>
      <c r="FD115" s="19" t="str">
        <f t="shared" ca="1" si="248"/>
        <v/>
      </c>
      <c r="FE115" s="19" t="str">
        <f t="shared" ca="1" si="249"/>
        <v/>
      </c>
      <c r="FF115" s="19" t="str">
        <f t="array" aca="1" ref="FF115" ca="1">IFERROR(AVERAGE(IF(('1. Database - raw'!EI$7:EK$494&gt;0)*('1. Database - raw'!$AD$7:$AD$494=$A115)*(INDIRECT($Q115,TRUE)=$O115),'1. Database - raw'!EI$7:EK$494)),"")</f>
        <v/>
      </c>
      <c r="FG115" s="33" t="str">
        <f t="array" aca="1" ref="FG115" ca="1">IFERROR(_xlfn.STDEV.S(IF(('1. Database - raw'!EI$7:EK$494&gt;0)*('1. Database - raw'!$AD$7:$AD$494=$A115)*(INDIRECT($Q115,TRUE)=$O115),'1. Database - raw'!EI$7:EK$494)),"")</f>
        <v/>
      </c>
      <c r="FH115" s="15" t="str">
        <f t="array" aca="1" ref="FH115" ca="1">IFERROR(IF(COUNT(IF(('1. Database - raw'!EI$7:EK$494&gt;0)*('1. Database - raw'!$AD$7:$AD$494=$A115)*(INDIRECT($Q115,TRUE)=$O115),'1. Database - raw'!EI$7:EK$494))&gt;0,COUNT(IF(('1. Database - raw'!EI$7:EK$494&gt;0)*('1. Database - raw'!$AD$7:$AD$494=$A115)*(INDIRECT($Q115,TRUE)=$O115),'1. Database - raw'!EI$7:EK$494)),""),"")</f>
        <v/>
      </c>
      <c r="FI115" s="14" t="str">
        <f t="shared" ca="1" si="250"/>
        <v/>
      </c>
      <c r="FJ115" s="19" t="str">
        <f t="shared" ca="1" si="251"/>
        <v/>
      </c>
      <c r="FK115" s="19" t="str">
        <f t="shared" ca="1" si="252"/>
        <v/>
      </c>
      <c r="FL115" s="19" t="str">
        <f t="array" aca="1" ref="FL115" ca="1">IFERROR(AVERAGE(IF(('1. Database - raw'!EO$7:EQ$494&gt;0)*('1. Database - raw'!$AD$7:$AD$494=$A115)*(INDIRECT($Q115,TRUE)=$O115),'1. Database - raw'!EO$7:EQ$494)),"")</f>
        <v/>
      </c>
      <c r="FM115" s="33" t="str">
        <f t="array" aca="1" ref="FM115" ca="1">IFERROR(_xlfn.STDEV.S(IF(('1. Database - raw'!EO$7:EQ$494&gt;0)*('1. Database - raw'!$AD$7:$AD$494=$A115)*(INDIRECT($Q115,TRUE)=$O115),'1. Database - raw'!EO$7:EQ$494)),"")</f>
        <v/>
      </c>
      <c r="FN115" s="15" t="str">
        <f t="array" aca="1" ref="FN115" ca="1">IFERROR(IF(COUNT(IF(('1. Database - raw'!EO$7:EQ$494&gt;0)*('1. Database - raw'!$AD$7:$AD$494=$A115)*(INDIRECT($Q115,TRUE)=$O115),'1. Database - raw'!EO$7:EQ$494))&gt;0,COUNT(IF(('1. Database - raw'!EO$7:EQ$494&gt;0)*('1. Database - raw'!$AD$7:$AD$494=$A115)*(INDIRECT($Q115,TRUE)=$O115),'1. Database - raw'!EO$7:EQ$494)),""),"")</f>
        <v/>
      </c>
      <c r="FO115" s="14" t="str">
        <f t="shared" ca="1" si="253"/>
        <v/>
      </c>
      <c r="FP115" s="19" t="str">
        <f t="shared" ca="1" si="254"/>
        <v/>
      </c>
      <c r="FQ115" s="19" t="str">
        <f t="shared" ca="1" si="255"/>
        <v/>
      </c>
      <c r="FR115" s="19" t="str">
        <f t="array" aca="1" ref="FR115" ca="1">IFERROR(AVERAGE(IF(('1. Database - raw'!EU$7:EW$494&gt;0)*('1. Database - raw'!$AD$7:$AD$494=$A115)*(INDIRECT($Q115,TRUE)=$O115),'1. Database - raw'!EU$7:EW$494)),"")</f>
        <v/>
      </c>
      <c r="FS115" s="33" t="str">
        <f t="array" aca="1" ref="FS115" ca="1">IFERROR(_xlfn.STDEV.S(IF(('1. Database - raw'!EU$7:EW$494&gt;0)*('1. Database - raw'!$AD$7:$AD$494=$A115)*(INDIRECT($Q115,TRUE)=$O115),'1. Database - raw'!EU$7:EW$494)),"")</f>
        <v/>
      </c>
      <c r="FT115" s="15" t="str">
        <f t="array" aca="1" ref="FT115" ca="1">IFERROR(IF(COUNT(IF(('1. Database - raw'!EU$7:EW$494&gt;0)*('1. Database - raw'!$AD$7:$AD$494=$A115)*(INDIRECT($Q115,TRUE)=$O115),'1. Database - raw'!EU$7:EW$494))&gt;0,COUNT(IF(('1. Database - raw'!EU$7:EW$494&gt;0)*('1. Database - raw'!$AD$7:$AD$494=$A115)*(INDIRECT($Q115,TRUE)=$O115),'1. Database - raw'!EU$7:EW$494)),""),"")</f>
        <v/>
      </c>
      <c r="FU115" s="14" t="str">
        <f t="shared" ca="1" si="256"/>
        <v/>
      </c>
      <c r="FV115" s="19" t="str">
        <f t="shared" ca="1" si="257"/>
        <v/>
      </c>
      <c r="FW115" s="19" t="str">
        <f t="shared" ca="1" si="258"/>
        <v/>
      </c>
      <c r="FX115" s="19" t="str">
        <f t="array" aca="1" ref="FX115" ca="1">IFERROR(AVERAGE(IF(('1. Database - raw'!FA$7:FC$494&gt;0)*('1. Database - raw'!$AD$7:$AD$494=$A115)*(INDIRECT($Q115,TRUE)=$O115),'1. Database - raw'!FA$7:FC$494)),"")</f>
        <v/>
      </c>
      <c r="FY115" s="33" t="str">
        <f t="array" aca="1" ref="FY115" ca="1">IFERROR(_xlfn.STDEV.S(IF(('1. Database - raw'!FA$7:FC$494&gt;0)*('1. Database - raw'!$AD$7:$AD$494=$A115)*(INDIRECT($Q115,TRUE)=$O115),'1. Database - raw'!FA$7:FC$494)),"")</f>
        <v/>
      </c>
      <c r="FZ115" s="15" t="str">
        <f t="array" aca="1" ref="FZ115" ca="1">IFERROR(IF(COUNT(IF(('1. Database - raw'!FA$7:FC$494&gt;0)*('1. Database - raw'!$AD$7:$AD$494=$A115)*(INDIRECT($Q115,TRUE)=$O115),'1. Database - raw'!FA$7:FC$494))&gt;0,COUNT(IF(('1. Database - raw'!FA$7:FC$494&gt;0)*('1. Database - raw'!$AD$7:$AD$494=$A115)*(INDIRECT($Q115,TRUE)=$O115),'1. Database - raw'!FA$7:FC$494)),""),"")</f>
        <v/>
      </c>
      <c r="GA115" s="14" t="str">
        <f t="shared" ca="1" si="259"/>
        <v/>
      </c>
      <c r="GB115" s="19" t="str">
        <f t="shared" ca="1" si="260"/>
        <v/>
      </c>
      <c r="GC115" s="19" t="str">
        <f t="shared" ca="1" si="261"/>
        <v/>
      </c>
      <c r="GD115" s="19" t="str">
        <f t="array" aca="1" ref="GD115" ca="1">IFERROR(AVERAGE(IF(('1. Database - raw'!FG$7:FI$494&gt;0)*('1. Database - raw'!$AD$7:$AD$494=$A115)*(INDIRECT($Q115,TRUE)=$O115),'1. Database - raw'!FG$7:FI$494)),"")</f>
        <v/>
      </c>
      <c r="GE115" s="33" t="str">
        <f t="array" aca="1" ref="GE115" ca="1">IFERROR(_xlfn.STDEV.S(IF(('1. Database - raw'!FG$7:FI$494&gt;0)*('1. Database - raw'!$AD$7:$AD$494=$A115)*(INDIRECT($Q115,TRUE)=$O115),'1. Database - raw'!FG$7:FI$494)),"")</f>
        <v/>
      </c>
      <c r="GF115" s="15" t="str">
        <f t="array" aca="1" ref="GF115" ca="1">IFERROR(IF(COUNT(IF(('1. Database - raw'!FG$7:FI$494&gt;0)*('1. Database - raw'!$AD$7:$AD$494=$A115)*(INDIRECT($Q115,TRUE)=$O115),'1. Database - raw'!FG$7:FI$494))&gt;0,COUNT(IF(('1. Database - raw'!FG$7:FI$494&gt;0)*('1. Database - raw'!$AD$7:$AD$494=$A115)*(INDIRECT($Q115,TRUE)=$O115),'1. Database - raw'!FG$7:FI$494)),""),"")</f>
        <v/>
      </c>
      <c r="GG115" s="14" t="str">
        <f t="shared" ca="1" si="262"/>
        <v/>
      </c>
      <c r="GH115" s="19" t="str">
        <f t="shared" ca="1" si="263"/>
        <v/>
      </c>
      <c r="GI115" s="19" t="str">
        <f t="shared" ca="1" si="264"/>
        <v/>
      </c>
      <c r="GJ115" s="19" t="str">
        <f t="array" aca="1" ref="GJ115" ca="1">IFERROR(AVERAGE(IF(('1. Database - raw'!FM$7:FO$494&gt;0)*('1. Database - raw'!$AD$7:$AD$494=$A115)*(INDIRECT($Q115,TRUE)=$O115),'1. Database - raw'!FM$7:FO$494)),"")</f>
        <v/>
      </c>
      <c r="GK115" s="33" t="str">
        <f t="array" aca="1" ref="GK115" ca="1">IFERROR(_xlfn.STDEV.S(IF(('1. Database - raw'!FM$7:FO$494&gt;0)*('1. Database - raw'!$AD$7:$AD$494=$A115)*(INDIRECT($Q115,TRUE)=$O115),'1. Database - raw'!FM$7:FO$494)),"")</f>
        <v/>
      </c>
      <c r="GL115" s="15" t="str">
        <f t="array" aca="1" ref="GL115" ca="1">IFERROR(IF(COUNT(IF(('1. Database - raw'!FM$7:FO$494&gt;0)*('1. Database - raw'!$AD$7:$AD$494=$A115)*(INDIRECT($Q115,TRUE)=$O115),'1. Database - raw'!FM$7:FO$494))&gt;0,COUNT(IF(('1. Database - raw'!FM$7:FO$494&gt;0)*('1. Database - raw'!$AD$7:$AD$494=$A115)*(INDIRECT($Q115,TRUE)=$O115),'1. Database - raw'!FM$7:FO$494)),""),"")</f>
        <v/>
      </c>
      <c r="GM115" s="14" t="str">
        <f t="shared" ca="1" si="265"/>
        <v/>
      </c>
      <c r="GN115" s="19" t="str">
        <f t="shared" ca="1" si="266"/>
        <v/>
      </c>
      <c r="GO115" s="19" t="str">
        <f t="shared" ca="1" si="267"/>
        <v/>
      </c>
      <c r="GP115" s="19" t="str">
        <f t="array" aca="1" ref="GP115" ca="1">IFERROR(AVERAGE(IF(('1. Database - raw'!FS$7:FU$494&gt;0)*('1. Database - raw'!$AD$7:$AD$494=$A115)*(INDIRECT($Q115,TRUE)=$O115),'1. Database - raw'!FS$7:FU$494)),"")</f>
        <v/>
      </c>
      <c r="GQ115" s="33" t="str">
        <f t="array" aca="1" ref="GQ115" ca="1">IFERROR(_xlfn.STDEV.S(IF(('1. Database - raw'!FS$7:FU$494&gt;0)*('1. Database - raw'!$AD$7:$AD$494=$A115)*(INDIRECT($Q115,TRUE)=$O115),'1. Database - raw'!FS$7:FU$494)),"")</f>
        <v/>
      </c>
      <c r="GR115" s="15" t="str">
        <f t="array" aca="1" ref="GR115" ca="1">IFERROR(IF(COUNT(IF(('1. Database - raw'!FS$7:FU$494&gt;0)*('1. Database - raw'!$AD$7:$AD$494=$A115)*(INDIRECT($Q115,TRUE)=$O115),'1. Database - raw'!FS$7:FU$494))&gt;0,COUNT(IF(('1. Database - raw'!FS$7:FU$494&gt;0)*('1. Database - raw'!$AD$7:$AD$494=$A115)*(INDIRECT($Q115,TRUE)=$O115),'1. Database - raw'!FS$7:FU$494)),""),"")</f>
        <v/>
      </c>
      <c r="GS115" s="14" t="str">
        <f t="shared" ca="1" si="268"/>
        <v/>
      </c>
      <c r="GT115" s="19" t="str">
        <f t="shared" ca="1" si="269"/>
        <v/>
      </c>
      <c r="GU115" s="19" t="str">
        <f t="shared" ca="1" si="270"/>
        <v/>
      </c>
      <c r="GV115" s="19">
        <f t="array" aca="1" ref="GV115" ca="1">IFERROR(AVERAGE(IF(('1. Database - raw'!FY$7:GA$494&gt;0)*('1. Database - raw'!$AD$7:$AD$494=$A115)*(INDIRECT($Q115,TRUE)=$O115),'1. Database - raw'!FY$7:GA$494)),"")</f>
        <v>42.2</v>
      </c>
      <c r="GW115" s="33" t="str">
        <f t="array" aca="1" ref="GW115" ca="1">IFERROR(_xlfn.STDEV.S(IF(('1. Database - raw'!FY$7:GA$494&gt;0)*('1. Database - raw'!$AD$7:$AD$494=$A115)*(INDIRECT($Q115,TRUE)=$O115),'1. Database - raw'!FY$7:GA$494)),"")</f>
        <v/>
      </c>
      <c r="GX115" s="15">
        <f t="array" aca="1" ref="GX115" ca="1">IFERROR(IF(COUNT(IF(('1. Database - raw'!FY$7:GA$494&gt;0)*('1. Database - raw'!$AD$7:$AD$494=$A115)*(INDIRECT($Q115,TRUE)=$O115),'1. Database - raw'!FY$7:GA$494))&gt;0,COUNT(IF(('1. Database - raw'!FY$7:GA$494&gt;0)*('1. Database - raw'!$AD$7:$AD$494=$A115)*(INDIRECT($Q115,TRUE)=$O115),'1. Database - raw'!FY$7:GA$494)),""),"")</f>
        <v>1</v>
      </c>
      <c r="GY115" s="14" t="str">
        <f t="shared" ca="1" si="271"/>
        <v/>
      </c>
      <c r="GZ115" s="19" t="str">
        <f t="shared" ca="1" si="272"/>
        <v/>
      </c>
      <c r="HA115" s="19" t="str">
        <f t="shared" ca="1" si="273"/>
        <v/>
      </c>
      <c r="HB115" s="19" t="str">
        <f t="array" aca="1" ref="HB115" ca="1">IFERROR(AVERAGE(IF(('1. Database - raw'!GE$7:GG$494&gt;0)*('1. Database - raw'!$AD$7:$AD$494=$A115)*(INDIRECT($Q115,TRUE)=$O115),'1. Database - raw'!GE$7:GG$494)),"")</f>
        <v/>
      </c>
      <c r="HC115" s="33" t="str">
        <f t="array" aca="1" ref="HC115" ca="1">IFERROR(_xlfn.STDEV.S(IF(('1. Database - raw'!GE$7:GG$494&gt;0)*('1. Database - raw'!$AD$7:$AD$494=$A115)*(INDIRECT($Q115,TRUE)=$O115),'1. Database - raw'!GE$7:GG$494)),"")</f>
        <v/>
      </c>
      <c r="HD115" s="15" t="str">
        <f t="array" aca="1" ref="HD115" ca="1">IFERROR(IF(COUNT(IF(('1. Database - raw'!GE$7:GG$494&gt;0)*('1. Database - raw'!$AD$7:$AD$494=$A115)*(INDIRECT($Q115,TRUE)=$O115),'1. Database - raw'!GE$7:GG$494))&gt;0,COUNT(IF(('1. Database - raw'!GE$7:GG$494&gt;0)*('1. Database - raw'!$AD$7:$AD$494=$A115)*(INDIRECT($Q115,TRUE)=$O115),'1. Database - raw'!GE$7:GG$494)),""),"")</f>
        <v/>
      </c>
      <c r="HE115" s="14" t="str">
        <f t="shared" ca="1" si="274"/>
        <v/>
      </c>
      <c r="HF115" s="19" t="str">
        <f t="shared" ca="1" si="275"/>
        <v/>
      </c>
      <c r="HG115" s="19" t="str">
        <f t="shared" ca="1" si="276"/>
        <v/>
      </c>
      <c r="HH115" s="19" t="str">
        <f t="array" aca="1" ref="HH115" ca="1">IFERROR(AVERAGE(IF(('1. Database - raw'!GK$7:GM$494&gt;0)*('1. Database - raw'!$AD$7:$AD$494=$A115)*(INDIRECT($Q115,TRUE)=$O115),'1. Database - raw'!GK$7:GM$494)),"")</f>
        <v/>
      </c>
      <c r="HI115" s="33" t="str">
        <f t="array" aca="1" ref="HI115" ca="1">IFERROR(_xlfn.STDEV.S(IF(('1. Database - raw'!GK$7:GM$494&gt;0)*('1. Database - raw'!$AD$7:$AD$494=$A115)*(INDIRECT($Q115,TRUE)=$O115),'1. Database - raw'!GK$7:GM$494)),"")</f>
        <v/>
      </c>
      <c r="HJ115" s="15" t="str">
        <f t="array" aca="1" ref="HJ115" ca="1">IFERROR(IF(COUNT(IF(('1. Database - raw'!GK$7:GM$494&gt;0)*('1. Database - raw'!$AD$7:$AD$494=$A115)*(INDIRECT($Q115,TRUE)=$O115),'1. Database - raw'!GK$7:GM$494))&gt;0,COUNT(IF(('1. Database - raw'!GK$7:GM$494&gt;0)*('1. Database - raw'!$AD$7:$AD$494=$A115)*(INDIRECT($Q115,TRUE)=$O115),'1. Database - raw'!GK$7:GM$494)),""),"")</f>
        <v/>
      </c>
      <c r="HK115" s="14" t="str">
        <f t="shared" ca="1" si="277"/>
        <v/>
      </c>
      <c r="HL115" s="19" t="str">
        <f t="shared" ca="1" si="278"/>
        <v/>
      </c>
      <c r="HM115" s="19" t="str">
        <f t="shared" ca="1" si="279"/>
        <v/>
      </c>
      <c r="HN115" s="19" t="str">
        <f t="array" aca="1" ref="HN115" ca="1">IFERROR(AVERAGE(IF(('1. Database - raw'!GQ$7:GS$494&gt;0)*('1. Database - raw'!$AD$7:$AD$494=$A115)*(INDIRECT($Q115,TRUE)=$O115),'1. Database - raw'!GQ$7:GS$494)),"")</f>
        <v/>
      </c>
      <c r="HO115" s="33" t="str">
        <f t="array" aca="1" ref="HO115" ca="1">IFERROR(_xlfn.STDEV.S(IF(('1. Database - raw'!GQ$7:GS$494&gt;0)*('1. Database - raw'!$AD$7:$AD$494=$A115)*(INDIRECT($Q115,TRUE)=$O115),'1. Database - raw'!GQ$7:GS$494)),"")</f>
        <v/>
      </c>
      <c r="HP115" s="15" t="str">
        <f t="array" aca="1" ref="HP115" ca="1">IFERROR(IF(COUNT(IF(('1. Database - raw'!GQ$7:GS$494&gt;0)*('1. Database - raw'!$AD$7:$AD$494=$A115)*(INDIRECT($Q115,TRUE)=$O115),'1. Database - raw'!GQ$7:GS$494))&gt;0,COUNT(IF(('1. Database - raw'!GQ$7:GS$494&gt;0)*('1. Database - raw'!$AD$7:$AD$494=$A115)*(INDIRECT($Q115,TRUE)=$O115),'1. Database - raw'!GQ$7:GS$494)),""),"")</f>
        <v/>
      </c>
      <c r="HQ115" s="14" t="str">
        <f t="shared" ca="1" si="280"/>
        <v/>
      </c>
      <c r="HR115" s="19" t="str">
        <f t="shared" ca="1" si="281"/>
        <v/>
      </c>
      <c r="HS115" s="19" t="str">
        <f t="shared" ca="1" si="282"/>
        <v/>
      </c>
      <c r="HT115" s="19" t="str">
        <f t="array" aca="1" ref="HT115" ca="1">IFERROR(AVERAGE(IF(('1. Database - raw'!GW$7:GY$494&gt;0)*('1. Database - raw'!$AD$7:$AD$494=$A115)*(INDIRECT($Q115,TRUE)=$O115),'1. Database - raw'!GW$7:GY$494)),"")</f>
        <v/>
      </c>
      <c r="HU115" s="33" t="str">
        <f t="array" aca="1" ref="HU115" ca="1">IFERROR(_xlfn.STDEV.S(IF(('1. Database - raw'!GW$7:GY$494&gt;0)*('1. Database - raw'!$AD$7:$AD$494=$A115)*(INDIRECT($Q115,TRUE)=$O115),'1. Database - raw'!GW$7:GY$494)),"")</f>
        <v/>
      </c>
      <c r="HV115" s="15" t="str">
        <f t="array" aca="1" ref="HV115" ca="1">IFERROR(IF(COUNT(IF(('1. Database - raw'!GW$7:GY$494&gt;0)*('1. Database - raw'!$AD$7:$AD$494=$A115)*(INDIRECT($Q115,TRUE)=$O115),'1. Database - raw'!GW$7:GY$494))&gt;0,COUNT(IF(('1. Database - raw'!GW$7:GY$494&gt;0)*('1. Database - raw'!$AD$7:$AD$494=$A115)*(INDIRECT($Q115,TRUE)=$O115),'1. Database - raw'!GW$7:GY$494)),""),"")</f>
        <v/>
      </c>
      <c r="HW115" s="14" t="str">
        <f t="shared" ca="1" si="283"/>
        <v/>
      </c>
      <c r="HX115" s="19" t="str">
        <f t="shared" ca="1" si="284"/>
        <v/>
      </c>
      <c r="HY115" s="19" t="str">
        <f t="shared" ca="1" si="285"/>
        <v/>
      </c>
      <c r="HZ115" s="19" t="str">
        <f t="array" aca="1" ref="HZ115" ca="1">IFERROR(AVERAGE(IF(('1. Database - raw'!HC$7:HE$494&gt;0)*('1. Database - raw'!$AD$7:$AD$494=$A115)*(INDIRECT($Q115,TRUE)=$O115),'1. Database - raw'!HC$7:HE$494)),"")</f>
        <v/>
      </c>
      <c r="IA115" s="33" t="str">
        <f t="array" aca="1" ref="IA115" ca="1">IFERROR(_xlfn.STDEV.S(IF(('1. Database - raw'!HC$7:HE$494&gt;0)*('1. Database - raw'!$AD$7:$AD$494=$A115)*(INDIRECT($Q115,TRUE)=$O115),'1. Database - raw'!HC$7:HE$494)),"")</f>
        <v/>
      </c>
      <c r="IB115" s="15" t="str">
        <f t="array" aca="1" ref="IB115" ca="1">IFERROR(IF(COUNT(IF(('1. Database - raw'!HC$7:HE$494&gt;0)*('1. Database - raw'!$AD$7:$AD$494=$A115)*(INDIRECT($Q115,TRUE)=$O115),'1. Database - raw'!HC$7:HE$494))&gt;0,COUNT(IF(('1. Database - raw'!HC$7:HE$494&gt;0)*('1. Database - raw'!$AD$7:$AD$494=$A115)*(INDIRECT($Q115,TRUE)=$O115),'1. Database - raw'!HC$7:HE$494)),""),"")</f>
        <v/>
      </c>
      <c r="IC115" s="14" t="str">
        <f t="shared" ca="1" si="286"/>
        <v/>
      </c>
      <c r="ID115" s="19" t="str">
        <f t="shared" ca="1" si="287"/>
        <v/>
      </c>
      <c r="IE115" s="19" t="str">
        <f t="shared" ca="1" si="288"/>
        <v/>
      </c>
      <c r="IF115" s="19" t="str">
        <f t="array" aca="1" ref="IF115" ca="1">IFERROR(AVERAGE(IF(('1. Database - raw'!HI$7:HK$494&gt;0)*('1. Database - raw'!$AD$7:$AD$494=$A115)*(INDIRECT($Q115,TRUE)=$O115),'1. Database - raw'!HI$7:HK$494)),"")</f>
        <v/>
      </c>
      <c r="IG115" s="33" t="str">
        <f t="array" aca="1" ref="IG115" ca="1">IFERROR(_xlfn.STDEV.S(IF(('1. Database - raw'!HI$7:HK$494&gt;0)*('1. Database - raw'!$AD$7:$AD$494=$A115)*(INDIRECT($Q115,TRUE)=$O115),'1. Database - raw'!HI$7:HK$494)),"")</f>
        <v/>
      </c>
      <c r="IH115" s="15" t="str">
        <f t="array" aca="1" ref="IH115" ca="1">IFERROR(IF(COUNT(IF(('1. Database - raw'!HI$7:HK$494&gt;0)*('1. Database - raw'!$AD$7:$AD$494=$A115)*(INDIRECT($Q115,TRUE)=$O115),'1. Database - raw'!HI$7:HK$494))&gt;0,COUNT(IF(('1. Database - raw'!HI$7:HK$494&gt;0)*('1. Database - raw'!$AD$7:$AD$494=$A115)*(INDIRECT($Q115,TRUE)=$O115),'1. Database - raw'!HI$7:HK$494)),""),"")</f>
        <v/>
      </c>
      <c r="II115" s="14" t="str">
        <f t="shared" ca="1" si="289"/>
        <v/>
      </c>
      <c r="IJ115" s="19" t="str">
        <f t="shared" ca="1" si="290"/>
        <v/>
      </c>
      <c r="IK115" s="19" t="str">
        <f t="shared" ca="1" si="291"/>
        <v/>
      </c>
      <c r="IL115" s="19" t="str">
        <f t="array" aca="1" ref="IL115" ca="1">IFERROR(AVERAGE(IF(('1. Database - raw'!HO$7:HQ$494&gt;0)*('1. Database - raw'!$AD$7:$AD$494=$A115)*(INDIRECT($Q115,TRUE)=$O115),'1. Database - raw'!HO$7:HQ$494)),"")</f>
        <v/>
      </c>
      <c r="IM115" s="33" t="str">
        <f t="array" aca="1" ref="IM115" ca="1">IFERROR(_xlfn.STDEV.S(IF(('1. Database - raw'!HO$7:HQ$494&gt;0)*('1. Database - raw'!$AD$7:$AD$494=$A115)*(INDIRECT($Q115,TRUE)=$O115),'1. Database - raw'!HO$7:HQ$494)),"")</f>
        <v/>
      </c>
      <c r="IN115" s="15" t="str">
        <f t="array" aca="1" ref="IN115" ca="1">IFERROR(IF(COUNT(IF(('1. Database - raw'!HO$7:HQ$494&gt;0)*('1. Database - raw'!$AD$7:$AD$494=$A115)*(INDIRECT($Q115,TRUE)=$O115),'1. Database - raw'!HO$7:HQ$494))&gt;0,COUNT(IF(('1. Database - raw'!HO$7:HQ$494&gt;0)*('1. Database - raw'!$AD$7:$AD$494=$A115)*(INDIRECT($Q115,TRUE)=$O115),'1. Database - raw'!HO$7:HQ$494)),""),"")</f>
        <v/>
      </c>
      <c r="IO115" s="14" t="str">
        <f t="shared" ca="1" si="292"/>
        <v/>
      </c>
      <c r="IP115" s="19" t="str">
        <f t="shared" ca="1" si="293"/>
        <v/>
      </c>
      <c r="IQ115" s="19" t="str">
        <f t="shared" ca="1" si="294"/>
        <v/>
      </c>
      <c r="IR115" s="19" t="str">
        <f t="array" aca="1" ref="IR115" ca="1">IFERROR(AVERAGE(IF(('1. Database - raw'!HU$7:HW$494&gt;0)*('1. Database - raw'!$AD$7:$AD$494=$A115)*(INDIRECT($Q115,TRUE)=$O115),'1. Database - raw'!HU$7:HW$494)),"")</f>
        <v/>
      </c>
      <c r="IS115" s="33" t="str">
        <f t="array" aca="1" ref="IS115" ca="1">IFERROR(_xlfn.STDEV.S(IF(('1. Database - raw'!HU$7:HW$494&gt;0)*('1. Database - raw'!$AD$7:$AD$494=$A115)*(INDIRECT($Q115,TRUE)=$O115),'1. Database - raw'!HU$7:HW$494)),"")</f>
        <v/>
      </c>
      <c r="IT115" s="15" t="str">
        <f t="array" aca="1" ref="IT115" ca="1">IFERROR(IF(COUNT(IF(('1. Database - raw'!HU$7:HW$494&gt;0)*('1. Database - raw'!$AD$7:$AD$494=$A115)*(INDIRECT($Q115,TRUE)=$O115),'1. Database - raw'!HU$7:HW$494))&gt;0,COUNT(IF(('1. Database - raw'!HU$7:HW$494&gt;0)*('1. Database - raw'!$AD$7:$AD$494=$A115)*(INDIRECT($Q115,TRUE)=$O115),'1. Database - raw'!HU$7:HW$494)),""),"")</f>
        <v/>
      </c>
      <c r="IU115" s="14" t="str">
        <f t="shared" ca="1" si="295"/>
        <v/>
      </c>
      <c r="IV115" s="19" t="str">
        <f t="shared" ca="1" si="296"/>
        <v/>
      </c>
      <c r="IW115" s="19" t="str">
        <f t="shared" ca="1" si="297"/>
        <v/>
      </c>
      <c r="IX115" s="19" t="str">
        <f t="array" aca="1" ref="IX115" ca="1">IFERROR(AVERAGE(IF(('1. Database - raw'!IA$7:IC$494&gt;0)*('1. Database - raw'!$AD$7:$AD$494=$A115)*(INDIRECT($Q115,TRUE)=$O115),'1. Database - raw'!IA$7:IC$494)),"")</f>
        <v/>
      </c>
      <c r="IY115" s="33" t="str">
        <f t="array" aca="1" ref="IY115" ca="1">IFERROR(_xlfn.STDEV.S(IF(('1. Database - raw'!IA$7:IC$494&gt;0)*('1. Database - raw'!$AD$7:$AD$494=$A115)*(INDIRECT($Q115,TRUE)=$O115),'1. Database - raw'!IA$7:IC$494)),"")</f>
        <v/>
      </c>
      <c r="IZ115" s="15" t="str">
        <f t="array" aca="1" ref="IZ115" ca="1">IFERROR(IF(COUNT(IF(('1. Database - raw'!IA$7:IC$494&gt;0)*('1. Database - raw'!$AD$7:$AD$494=$A115)*(INDIRECT($Q115,TRUE)=$O115),'1. Database - raw'!IA$7:IC$494))&gt;0,COUNT(IF(('1. Database - raw'!IA$7:IC$494&gt;0)*('1. Database - raw'!$AD$7:$AD$494=$A115)*(INDIRECT($Q115,TRUE)=$O115),'1. Database - raw'!IA$7:IC$494)),""),"")</f>
        <v/>
      </c>
      <c r="JA115" s="14" t="str">
        <f t="shared" ca="1" si="298"/>
        <v/>
      </c>
      <c r="JB115" s="19" t="str">
        <f t="shared" ca="1" si="299"/>
        <v/>
      </c>
      <c r="JC115" s="19" t="str">
        <f t="shared" ca="1" si="300"/>
        <v/>
      </c>
      <c r="JD115" s="19" t="str">
        <f t="array" aca="1" ref="JD115" ca="1">IFERROR(AVERAGE(IF(('1. Database - raw'!IG$7:II$494&gt;0)*('1. Database - raw'!$AD$7:$AD$494=$A115)*(INDIRECT($Q115,TRUE)=$O115),'1. Database - raw'!IG$7:II$494)),"")</f>
        <v/>
      </c>
      <c r="JE115" s="33" t="str">
        <f t="array" aca="1" ref="JE115" ca="1">IFERROR(_xlfn.STDEV.S(IF(('1. Database - raw'!IG$7:II$494&gt;0)*('1. Database - raw'!$AD$7:$AD$494=$A115)*(INDIRECT($Q115,TRUE)=$O115),'1. Database - raw'!IG$7:II$494)),"")</f>
        <v/>
      </c>
      <c r="JF115" s="15" t="str">
        <f t="array" aca="1" ref="JF115" ca="1">IFERROR(IF(COUNT(IF(('1. Database - raw'!IG$7:II$494&gt;0)*('1. Database - raw'!$AD$7:$AD$494=$A115)*(INDIRECT($Q115,TRUE)=$O115),'1. Database - raw'!IG$7:II$494))&gt;0,COUNT(IF(('1. Database - raw'!IG$7:II$494&gt;0)*('1. Database - raw'!$AD$7:$AD$494=$A115)*(INDIRECT($Q115,TRUE)=$O115),'1. Database - raw'!IG$7:II$494)),""),"")</f>
        <v/>
      </c>
      <c r="JG115" s="145" t="str">
        <f t="shared" ca="1" si="301"/>
        <v/>
      </c>
      <c r="JH115" s="146" t="str">
        <f t="shared" ca="1" si="302"/>
        <v/>
      </c>
      <c r="JI115" s="146" t="str">
        <f t="shared" ca="1" si="303"/>
        <v/>
      </c>
      <c r="JJ115" s="146" t="str">
        <f t="array" aca="1" ref="JJ115" ca="1">IFERROR(AVERAGE(IF(('1. Database - raw'!IM$7:IO$494&gt;0)*('1. Database - raw'!$AD$7:$AD$494=$A115)*(INDIRECT($Q115,TRUE)=$O115),'1. Database - raw'!IM$7:IO$494)),"")</f>
        <v/>
      </c>
      <c r="JK115" s="277" t="str">
        <f t="array" aca="1" ref="JK115" ca="1">IFERROR(_xlfn.STDEV.S(IF(('1. Database - raw'!IM$7:IO$494&gt;0)*('1. Database - raw'!$AD$7:$AD$494=$A115)*(INDIRECT($Q115,TRUE)=$O115),'1. Database - raw'!IM$7:IO$494)),"")</f>
        <v/>
      </c>
      <c r="JL115" s="15" t="str">
        <f t="array" aca="1" ref="JL115" ca="1">IFERROR(IF(COUNT(IF(('1. Database - raw'!IM$7:IO$494&gt;0)*('1. Database - raw'!$AD$7:$AD$494=$A115)*(INDIRECT($Q115,TRUE)=$O115),'1. Database - raw'!IM$7:IO$494))&gt;0,COUNT(IF(('1. Database - raw'!IM$7:IO$494&gt;0)*('1. Database - raw'!$AD$7:$AD$494=$A115)*(INDIRECT($Q115,TRUE)=$O115),'1. Database - raw'!IM$7:IO$494)),""),"")</f>
        <v/>
      </c>
      <c r="JM115" s="145" t="str">
        <f t="shared" ca="1" si="304"/>
        <v/>
      </c>
      <c r="JN115" s="146" t="str">
        <f t="shared" ca="1" si="305"/>
        <v/>
      </c>
      <c r="JO115" s="146" t="str">
        <f t="shared" ca="1" si="306"/>
        <v/>
      </c>
      <c r="JP115" s="146" t="str">
        <f t="array" aca="1" ref="JP115" ca="1">IFERROR(AVERAGE(IF(('1. Database - raw'!IS$7:IU$494&gt;0)*('1. Database - raw'!$AD$7:$AD$494=$A115)*(INDIRECT($Q115,TRUE)=$O115),'1. Database - raw'!IS$7:IU$494)),"")</f>
        <v/>
      </c>
      <c r="JQ115" s="277" t="str">
        <f t="array" aca="1" ref="JQ115" ca="1">IFERROR(_xlfn.STDEV.S(IF(('1. Database - raw'!IS$7:IU$494&gt;0)*('1. Database - raw'!$AD$7:$AD$494=$A115)*(INDIRECT($Q115,TRUE)=$O115),'1. Database - raw'!IS$7:IU$494)),"")</f>
        <v/>
      </c>
      <c r="JR115" s="15" t="str">
        <f t="array" aca="1" ref="JR115" ca="1">IFERROR(IF(COUNT(IF(('1. Database - raw'!IS$7:IU$494&gt;0)*('1. Database - raw'!$AD$7:$AD$494=$A115)*(INDIRECT($Q115,TRUE)=$O115),'1. Database - raw'!IS$7:IU$494))&gt;0,COUNT(IF(('1. Database - raw'!IS$7:IU$494&gt;0)*('1. Database - raw'!$AD$7:$AD$494=$A115)*(INDIRECT($Q115,TRUE)=$O115),'1. Database - raw'!IS$7:IU$494)),""),"")</f>
        <v/>
      </c>
      <c r="JS115" s="145" t="str">
        <f t="shared" ca="1" si="307"/>
        <v/>
      </c>
      <c r="JT115" s="146" t="str">
        <f t="shared" ca="1" si="308"/>
        <v/>
      </c>
      <c r="JU115" s="146" t="str">
        <f t="shared" ca="1" si="309"/>
        <v/>
      </c>
      <c r="JV115" s="146" t="str">
        <f t="array" aca="1" ref="JV115" ca="1">IFERROR(AVERAGE(IF(('1. Database - raw'!IY$7:JA$494&gt;0)*('1. Database - raw'!$AD$7:$AD$494=$A115)*(INDIRECT($Q115,TRUE)=$O115),'1. Database - raw'!IY$7:JA$494)),"")</f>
        <v/>
      </c>
      <c r="JW115" s="277" t="str">
        <f t="array" aca="1" ref="JW115" ca="1">IFERROR(_xlfn.STDEV.S(IF(('1. Database - raw'!IY$7:JA$494&gt;0)*('1. Database - raw'!$AD$7:$AD$494=$A115)*(INDIRECT($Q115,TRUE)=$O115),'1. Database - raw'!IY$7:JA$494)),"")</f>
        <v/>
      </c>
      <c r="JX115" s="15" t="str">
        <f t="array" aca="1" ref="JX115" ca="1">IFERROR(IF(COUNT(IF(('1. Database - raw'!IY$7:JA$494&gt;0)*('1. Database - raw'!$AD$7:$AD$494=$A115)*(INDIRECT($Q115,TRUE)=$O115),'1. Database - raw'!IY$7:JA$494))&gt;0,COUNT(IF(('1. Database - raw'!IY$7:JA$494&gt;0)*('1. Database - raw'!$AD$7:$AD$494=$A115)*(INDIRECT($Q115,TRUE)=$O115),'1. Database - raw'!IY$7:JA$494)),""),"")</f>
        <v/>
      </c>
      <c r="JY115" s="145" t="str">
        <f t="shared" ca="1" si="310"/>
        <v/>
      </c>
      <c r="JZ115" s="146" t="str">
        <f t="shared" ca="1" si="311"/>
        <v/>
      </c>
      <c r="KA115" s="146" t="str">
        <f t="shared" ca="1" si="312"/>
        <v/>
      </c>
      <c r="KB115" s="146" t="str">
        <f t="array" aca="1" ref="KB115" ca="1">IFERROR(AVERAGE(IF(('1. Database - raw'!JE$7:JG$494&gt;0)*('1. Database - raw'!$AD$7:$AD$494=$A115)*(INDIRECT($Q115,TRUE)=$O115),'1. Database - raw'!JE$7:JG$494)),"")</f>
        <v/>
      </c>
      <c r="KC115" s="277" t="str">
        <f t="array" aca="1" ref="KC115" ca="1">IFERROR(_xlfn.STDEV.S(IF(('1. Database - raw'!JE$7:JG$494&gt;0)*('1. Database - raw'!$AD$7:$AD$494=$A115)*(INDIRECT($Q115,TRUE)=$O115),'1. Database - raw'!JE$7:JG$494)),"")</f>
        <v/>
      </c>
      <c r="KD115" s="15" t="str">
        <f t="array" aca="1" ref="KD115" ca="1">IFERROR(IF(COUNT(IF(('1. Database - raw'!JE$7:JG$494&gt;0)*('1. Database - raw'!$AD$7:$AD$494=$A115)*(INDIRECT($Q115,TRUE)=$O115),'1. Database - raw'!JE$7:JG$494))&gt;0,COUNT(IF(('1. Database - raw'!JE$7:JG$494&gt;0)*('1. Database - raw'!$AD$7:$AD$494=$A115)*(INDIRECT($Q115,TRUE)=$O115),'1. Database - raw'!JE$7:JG$494)),""),"")</f>
        <v/>
      </c>
      <c r="KE115" s="145" t="str">
        <f t="shared" ca="1" si="313"/>
        <v/>
      </c>
      <c r="KF115" s="146" t="str">
        <f t="shared" ca="1" si="314"/>
        <v/>
      </c>
      <c r="KG115" s="146" t="str">
        <f t="shared" ca="1" si="315"/>
        <v/>
      </c>
      <c r="KH115" s="146" t="str">
        <f t="array" aca="1" ref="KH115" ca="1">IFERROR(AVERAGE(IF(('1. Database - raw'!JK$7:JM$494&gt;0)*('1. Database - raw'!$AD$7:$AD$494=$A115)*(INDIRECT($Q115,TRUE)=$O115),'1. Database - raw'!JK$7:JM$494)),"")</f>
        <v/>
      </c>
      <c r="KI115" s="277" t="str">
        <f t="array" aca="1" ref="KI115" ca="1">IFERROR(_xlfn.STDEV.S(IF(('1. Database - raw'!JK$7:JM$494&gt;0)*('1. Database - raw'!$AD$7:$AD$494=$A115)*(INDIRECT($Q115,TRUE)=$O115),'1. Database - raw'!JK$7:JM$494)),"")</f>
        <v/>
      </c>
      <c r="KJ115" s="15" t="str">
        <f t="array" aca="1" ref="KJ115" ca="1">IFERROR(IF(COUNT(IF(('1. Database - raw'!JK$7:JM$494&gt;0)*('1. Database - raw'!$AD$7:$AD$494=$A115)*(INDIRECT($Q115,TRUE)=$O115),'1. Database - raw'!JK$7:JM$494))&gt;0,COUNT(IF(('1. Database - raw'!JK$7:JM$494&gt;0)*('1. Database - raw'!$AD$7:$AD$494=$A115)*(INDIRECT($Q115,TRUE)=$O115),'1. Database - raw'!JK$7:JM$494)),""),"")</f>
        <v/>
      </c>
      <c r="KK115" s="145" t="str">
        <f t="shared" ca="1" si="316"/>
        <v/>
      </c>
      <c r="KL115" s="146" t="str">
        <f t="shared" ca="1" si="317"/>
        <v/>
      </c>
      <c r="KM115" s="146" t="str">
        <f t="shared" ca="1" si="318"/>
        <v/>
      </c>
      <c r="KN115" s="146" t="str">
        <f t="array" aca="1" ref="KN115" ca="1">IFERROR(AVERAGE(IF(('1. Database - raw'!JQ$7:JS$494&gt;0)*('1. Database - raw'!$AD$7:$AD$494=$A115)*(INDIRECT($Q115,TRUE)=$O115),'1. Database - raw'!JQ$7:JS$494)),"")</f>
        <v/>
      </c>
      <c r="KO115" s="277" t="str">
        <f t="array" aca="1" ref="KO115" ca="1">IFERROR(_xlfn.STDEV.S(IF(('1. Database - raw'!JQ$7:JS$494&gt;0)*('1. Database - raw'!$AD$7:$AD$494=$A115)*(INDIRECT($Q115,TRUE)=$O115),'1. Database - raw'!JQ$7:JS$494)),"")</f>
        <v/>
      </c>
      <c r="KP115" s="15" t="str">
        <f t="array" aca="1" ref="KP115" ca="1">IFERROR(IF(COUNT(IF(('1. Database - raw'!JQ$7:JS$494&gt;0)*('1. Database - raw'!$AD$7:$AD$494=$A115)*(INDIRECT($Q115,TRUE)=$O115),'1. Database - raw'!JQ$7:JS$494))&gt;0,COUNT(IF(('1. Database - raw'!JQ$7:JS$494&gt;0)*('1. Database - raw'!$AD$7:$AD$494=$A115)*(INDIRECT($Q115,TRUE)=$O115),'1. Database - raw'!JQ$7:JS$494)),""),"")</f>
        <v/>
      </c>
      <c r="KQ115" s="145" t="str">
        <f t="shared" ca="1" si="319"/>
        <v/>
      </c>
      <c r="KR115" s="146" t="str">
        <f t="shared" ca="1" si="320"/>
        <v/>
      </c>
      <c r="KS115" s="146" t="str">
        <f t="shared" ca="1" si="321"/>
        <v/>
      </c>
      <c r="KT115" s="146" t="str">
        <f t="array" aca="1" ref="KT115" ca="1">IFERROR(AVERAGE(IF(('1. Database - raw'!JW$7:JY$494&gt;0)*('1. Database - raw'!$AD$7:$AD$494=$A115)*(INDIRECT($Q115,TRUE)=$O115),'1. Database - raw'!JW$7:JY$494)),"")</f>
        <v/>
      </c>
      <c r="KU115" s="277" t="str">
        <f t="array" aca="1" ref="KU115" ca="1">IFERROR(_xlfn.STDEV.S(IF(('1. Database - raw'!JW$7:JY$494&gt;0)*('1. Database - raw'!$AD$7:$AD$494=$A115)*(INDIRECT($Q115,TRUE)=$O115),'1. Database - raw'!JW$7:JY$494)),"")</f>
        <v/>
      </c>
      <c r="KV115" s="15" t="str">
        <f t="array" aca="1" ref="KV115" ca="1">IFERROR(IF(COUNT(IF(('1. Database - raw'!JW$7:JY$494&gt;0)*('1. Database - raw'!$AD$7:$AD$494=$A115)*(INDIRECT($Q115,TRUE)=$O115),'1. Database - raw'!JW$7:JY$494))&gt;0,COUNT(IF(('1. Database - raw'!JW$7:JY$494&gt;0)*('1. Database - raw'!$AD$7:$AD$494=$A115)*(INDIRECT($Q115,TRUE)=$O115),'1. Database - raw'!JW$7:JY$494)),""),"")</f>
        <v/>
      </c>
      <c r="KW115" s="145" t="str">
        <f t="shared" ca="1" si="322"/>
        <v/>
      </c>
      <c r="KX115" s="146" t="str">
        <f t="shared" ca="1" si="323"/>
        <v/>
      </c>
      <c r="KY115" s="146" t="str">
        <f t="shared" ca="1" si="324"/>
        <v/>
      </c>
      <c r="KZ115" s="146" t="str">
        <f t="array" aca="1" ref="KZ115" ca="1">IFERROR(AVERAGE(IF(('1. Database - raw'!KC$7:KE$494&gt;0)*('1. Database - raw'!$AD$7:$AD$494=$A115)*(INDIRECT($Q115,TRUE)=$O115),'1. Database - raw'!KC$7:KE$494)),"")</f>
        <v/>
      </c>
      <c r="LA115" s="277" t="str">
        <f t="array" aca="1" ref="LA115" ca="1">IFERROR(_xlfn.STDEV.S(IF(('1. Database - raw'!KC$7:KE$494&gt;0)*('1. Database - raw'!$AD$7:$AD$494=$A115)*(INDIRECT($Q115,TRUE)=$O115),'1. Database - raw'!KC$7:KE$494)),"")</f>
        <v/>
      </c>
      <c r="LB115" s="15" t="str">
        <f t="array" aca="1" ref="LB115" ca="1">IFERROR(IF(COUNT(IF(('1. Database - raw'!KC$7:KE$494&gt;0)*('1. Database - raw'!$AD$7:$AD$494=$A115)*(INDIRECT($Q115,TRUE)=$O115),'1. Database - raw'!KC$7:KE$494))&gt;0,COUNT(IF(('1. Database - raw'!KC$7:KE$494&gt;0)*('1. Database - raw'!$AD$7:$AD$494=$A115)*(INDIRECT($Q115,TRUE)=$O115),'1. Database - raw'!KC$7:KE$494)),""),"")</f>
        <v/>
      </c>
      <c r="LC115" s="145" t="str">
        <f t="shared" ca="1" si="325"/>
        <v/>
      </c>
      <c r="LD115" s="146" t="str">
        <f t="shared" ca="1" si="326"/>
        <v/>
      </c>
      <c r="LE115" s="146" t="str">
        <f t="shared" ca="1" si="327"/>
        <v/>
      </c>
      <c r="LF115" s="146" t="str">
        <f t="array" aca="1" ref="LF115" ca="1">IFERROR(AVERAGE(IF(('1. Database - raw'!KI$7:KK$494&gt;0)*('1. Database - raw'!$AD$7:$AD$494=$A115)*(INDIRECT($Q115,TRUE)=$O115),'1. Database - raw'!KI$7:KK$494)),"")</f>
        <v/>
      </c>
      <c r="LG115" s="277" t="str">
        <f t="array" aca="1" ref="LG115" ca="1">IFERROR(_xlfn.STDEV.S(IF(('1. Database - raw'!KI$7:KK$494&gt;0)*('1. Database - raw'!$AD$7:$AD$494=$A115)*(INDIRECT($Q115,TRUE)=$O115),'1. Database - raw'!KI$7:KK$494)),"")</f>
        <v/>
      </c>
      <c r="LH115" s="15" t="str">
        <f t="array" aca="1" ref="LH115" ca="1">IFERROR(IF(COUNT(IF(('1. Database - raw'!KI$7:KK$494&gt;0)*('1. Database - raw'!$AD$7:$AD$494=$A115)*(INDIRECT($Q115,TRUE)=$O115),'1. Database - raw'!KI$7:KK$494))&gt;0,COUNT(IF(('1. Database - raw'!KI$7:KK$494&gt;0)*('1. Database - raw'!$AD$7:$AD$494=$A115)*(INDIRECT($Q115,TRUE)=$O115),'1. Database - raw'!KI$7:KK$494)),""),"")</f>
        <v/>
      </c>
      <c r="LI115" s="145" t="str">
        <f t="shared" ca="1" si="328"/>
        <v/>
      </c>
      <c r="LJ115" s="146" t="str">
        <f t="shared" ca="1" si="329"/>
        <v/>
      </c>
      <c r="LK115" s="146" t="str">
        <f t="shared" ca="1" si="330"/>
        <v/>
      </c>
      <c r="LL115" s="146" t="str">
        <f t="array" aca="1" ref="LL115" ca="1">IFERROR(AVERAGE(IF(('1. Database - raw'!KO$7:KQ$494&gt;0)*('1. Database - raw'!$AD$7:$AD$494=$A115)*(INDIRECT($Q115,TRUE)=$O115),'1. Database - raw'!KO$7:KQ$494)),"")</f>
        <v/>
      </c>
      <c r="LM115" s="277" t="str">
        <f t="array" aca="1" ref="LM115" ca="1">IFERROR(_xlfn.STDEV.S(IF(('1. Database - raw'!KO$7:KQ$494&gt;0)*('1. Database - raw'!$AD$7:$AD$494=$A115)*(INDIRECT($Q115,TRUE)=$O115),'1. Database - raw'!KO$7:KQ$494)),"")</f>
        <v/>
      </c>
      <c r="LN115" s="15" t="str">
        <f t="array" aca="1" ref="LN115" ca="1">IFERROR(IF(COUNT(IF(('1. Database - raw'!KO$7:KQ$494&gt;0)*('1. Database - raw'!$AD$7:$AD$494=$A115)*(INDIRECT($Q115,TRUE)=$O115),'1. Database - raw'!KO$7:KQ$494))&gt;0,COUNT(IF(('1. Database - raw'!KO$7:KQ$494&gt;0)*('1. Database - raw'!$AD$7:$AD$494=$A115)*(INDIRECT($Q115,TRUE)=$O115),'1. Database - raw'!KO$7:KQ$494)),""),"")</f>
        <v/>
      </c>
      <c r="LO115" s="145" t="str">
        <f t="shared" ca="1" si="331"/>
        <v/>
      </c>
      <c r="LP115" s="146" t="str">
        <f t="shared" ca="1" si="332"/>
        <v/>
      </c>
      <c r="LQ115" s="146" t="str">
        <f t="shared" ca="1" si="333"/>
        <v/>
      </c>
      <c r="LR115" s="146" t="str">
        <f t="array" aca="1" ref="LR115" ca="1">IFERROR(AVERAGE(IF(('1. Database - raw'!KU$7:KW$494&gt;0)*('1. Database - raw'!$AD$7:$AD$494=$A115)*(INDIRECT($Q115,TRUE)=$O115),'1. Database - raw'!KU$7:KW$494)),"")</f>
        <v/>
      </c>
      <c r="LS115" s="277" t="str">
        <f t="array" aca="1" ref="LS115" ca="1">IFERROR(_xlfn.STDEV.S(IF(('1. Database - raw'!KU$7:KW$494&gt;0)*('1. Database - raw'!$AD$7:$AD$494=$A115)*(INDIRECT($Q115,TRUE)=$O115),'1. Database - raw'!KU$7:KW$494)),"")</f>
        <v/>
      </c>
      <c r="LT115" s="15" t="str">
        <f t="array" aca="1" ref="LT115" ca="1">IFERROR(IF(COUNT(IF(('1. Database - raw'!KU$7:KW$494&gt;0)*('1. Database - raw'!$AD$7:$AD$494=$A115)*(INDIRECT($Q115,TRUE)=$O115),'1. Database - raw'!KU$7:KW$494))&gt;0,COUNT(IF(('1. Database - raw'!KU$7:KW$494&gt;0)*('1. Database - raw'!$AD$7:$AD$494=$A115)*(INDIRECT($Q115,TRUE)=$O115),'1. Database - raw'!KU$7:KW$494)),""),"")</f>
        <v/>
      </c>
      <c r="LU115" s="145" t="str">
        <f t="shared" ca="1" si="334"/>
        <v/>
      </c>
      <c r="LV115" s="146" t="str">
        <f t="shared" ca="1" si="335"/>
        <v/>
      </c>
      <c r="LW115" s="146" t="str">
        <f t="shared" ca="1" si="336"/>
        <v/>
      </c>
      <c r="LX115" s="146" t="str">
        <f t="array" aca="1" ref="LX115" ca="1">IFERROR(AVERAGE(IF(('1. Database - raw'!LA$7:LC$494&gt;0)*('1. Database - raw'!$AD$7:$AD$494=$A115)*(INDIRECT($Q115,TRUE)=$O115),'1. Database - raw'!LA$7:LC$494)),"")</f>
        <v/>
      </c>
      <c r="LY115" s="277" t="str">
        <f t="array" aca="1" ref="LY115" ca="1">IFERROR(_xlfn.STDEV.S(IF(('1. Database - raw'!LA$7:LC$494&gt;0)*('1. Database - raw'!$AD$7:$AD$494=$A115)*(INDIRECT($Q115,TRUE)=$O115),'1. Database - raw'!LA$7:LC$494)),"")</f>
        <v/>
      </c>
      <c r="LZ115" s="15" t="str">
        <f t="array" aca="1" ref="LZ115" ca="1">IFERROR(IF(COUNT(IF(('1. Database - raw'!LA$7:LC$494&gt;0)*('1. Database - raw'!$AD$7:$AD$494=$A115)*(INDIRECT($Q115,TRUE)=$O115),'1. Database - raw'!LA$7:LC$494))&gt;0,COUNT(IF(('1. Database - raw'!LA$7:LC$494&gt;0)*('1. Database - raw'!$AD$7:$AD$494=$A115)*(INDIRECT($Q115,TRUE)=$O115),'1. Database - raw'!LA$7:LC$494)),""),"")</f>
        <v/>
      </c>
      <c r="MA115" s="145" t="str">
        <f t="shared" ca="1" si="337"/>
        <v/>
      </c>
      <c r="MB115" s="146" t="str">
        <f t="shared" ca="1" si="338"/>
        <v/>
      </c>
      <c r="MC115" s="146" t="str">
        <f t="shared" ca="1" si="339"/>
        <v/>
      </c>
      <c r="MD115" s="146" t="str">
        <f t="array" aca="1" ref="MD115" ca="1">IFERROR(AVERAGE(IF(('1. Database - raw'!LG$7:LI$494&gt;0)*('1. Database - raw'!$AD$7:$AD$494=$A115)*(INDIRECT($Q115,TRUE)=$O115),'1. Database - raw'!LG$7:LI$494)),"")</f>
        <v/>
      </c>
      <c r="ME115" s="277" t="str">
        <f t="array" aca="1" ref="ME115" ca="1">IFERROR(_xlfn.STDEV.S(IF(('1. Database - raw'!LG$7:LI$494&gt;0)*('1. Database - raw'!$AD$7:$AD$494=$A115)*(INDIRECT($Q115,TRUE)=$O115),'1. Database - raw'!LG$7:LI$494)),"")</f>
        <v/>
      </c>
      <c r="MF115" s="15" t="str">
        <f t="array" aca="1" ref="MF115" ca="1">IFERROR(IF(COUNT(IF(('1. Database - raw'!LG$7:LI$494&gt;0)*('1. Database - raw'!$AD$7:$AD$494=$A115)*(INDIRECT($Q115,TRUE)=$O115),'1. Database - raw'!LG$7:LI$494))&gt;0,COUNT(IF(('1. Database - raw'!LG$7:LI$494&gt;0)*('1. Database - raw'!$AD$7:$AD$494=$A115)*(INDIRECT($Q115,TRUE)=$O115),'1. Database - raw'!LG$7:LI$494)),""),"")</f>
        <v/>
      </c>
      <c r="MG115" s="145" t="str">
        <f t="shared" ca="1" si="340"/>
        <v/>
      </c>
      <c r="MH115" s="146" t="str">
        <f t="shared" ca="1" si="341"/>
        <v/>
      </c>
      <c r="MI115" s="146" t="str">
        <f t="shared" ca="1" si="342"/>
        <v/>
      </c>
      <c r="MJ115" s="146" t="str">
        <f t="array" aca="1" ref="MJ115" ca="1">IFERROR(AVERAGE(IF(('1. Database - raw'!LM$7:LO$494&gt;0)*('1. Database - raw'!$AD$7:$AD$494=$A115)*(INDIRECT($Q115,TRUE)=$O115),'1. Database - raw'!LM$7:LO$494)),"")</f>
        <v/>
      </c>
      <c r="MK115" s="277" t="str">
        <f t="array" aca="1" ref="MK115" ca="1">IFERROR(_xlfn.STDEV.S(IF(('1. Database - raw'!LM$7:LO$494&gt;0)*('1. Database - raw'!$AD$7:$AD$494=$A115)*(INDIRECT($Q115,TRUE)=$O115),'1. Database - raw'!LM$7:LO$494)),"")</f>
        <v/>
      </c>
      <c r="ML115" s="15" t="str">
        <f t="array" aca="1" ref="ML115" ca="1">IFERROR(IF(COUNT(IF(('1. Database - raw'!LM$7:LO$494&gt;0)*('1. Database - raw'!$AD$7:$AD$494=$A115)*(INDIRECT($Q115,TRUE)=$O115),'1. Database - raw'!LM$7:LO$494))&gt;0,COUNT(IF(('1. Database - raw'!LM$7:LO$494&gt;0)*('1. Database - raw'!$AD$7:$AD$494=$A115)*(INDIRECT($Q115,TRUE)=$O115),'1. Database - raw'!LM$7:LO$494)),""),"")</f>
        <v/>
      </c>
      <c r="MM115" s="145" t="str">
        <f t="shared" ca="1" si="343"/>
        <v/>
      </c>
      <c r="MN115" s="146" t="str">
        <f t="shared" ca="1" si="344"/>
        <v/>
      </c>
      <c r="MO115" s="146" t="str">
        <f t="shared" ca="1" si="345"/>
        <v/>
      </c>
      <c r="MP115" s="146" t="str">
        <f t="array" aca="1" ref="MP115" ca="1">IFERROR(AVERAGE(IF(('1. Database - raw'!LS$7:LU$494&gt;0)*('1. Database - raw'!$AD$7:$AD$494=$A115)*(INDIRECT($Q115,TRUE)=$O115),'1. Database - raw'!LS$7:LU$494)),"")</f>
        <v/>
      </c>
      <c r="MQ115" s="277" t="str">
        <f t="array" aca="1" ref="MQ115" ca="1">IFERROR(_xlfn.STDEV.S(IF(('1. Database - raw'!LS$7:LU$494&gt;0)*('1. Database - raw'!$AD$7:$AD$494=$A115)*(INDIRECT($Q115,TRUE)=$O115),'1. Database - raw'!LS$7:LU$494)),"")</f>
        <v/>
      </c>
      <c r="MR115" s="15" t="str">
        <f t="array" aca="1" ref="MR115" ca="1">IFERROR(IF(COUNT(IF(('1. Database - raw'!LS$7:LU$494&gt;0)*('1. Database - raw'!$AD$7:$AD$494=$A115)*(INDIRECT($Q115,TRUE)=$O115),'1. Database - raw'!LS$7:LU$494))&gt;0,COUNT(IF(('1. Database - raw'!LS$7:LU$494&gt;0)*('1. Database - raw'!$AD$7:$AD$494=$A115)*(INDIRECT($Q115,TRUE)=$O115),'1. Database - raw'!LS$7:LU$494)),""),"")</f>
        <v/>
      </c>
      <c r="MS115" s="145" t="str">
        <f t="shared" ca="1" si="346"/>
        <v/>
      </c>
      <c r="MT115" s="146" t="str">
        <f t="shared" ca="1" si="347"/>
        <v/>
      </c>
      <c r="MU115" s="146" t="str">
        <f t="shared" ca="1" si="348"/>
        <v/>
      </c>
      <c r="MV115" s="146" t="str">
        <f t="array" aca="1" ref="MV115" ca="1">IFERROR(AVERAGE(IF(('1. Database - raw'!LY$7:MA$494&gt;0)*('1. Database - raw'!$AD$7:$AD$494=$A115)*(INDIRECT($Q115,TRUE)=$O115),'1. Database - raw'!LY$7:MA$494)),"")</f>
        <v/>
      </c>
      <c r="MW115" s="277" t="str">
        <f t="array" aca="1" ref="MW115" ca="1">IFERROR(_xlfn.STDEV.S(IF(('1. Database - raw'!LY$7:MA$494&gt;0)*('1. Database - raw'!$AD$7:$AD$494=$A115)*(INDIRECT($Q115,TRUE)=$O115),'1. Database - raw'!LY$7:MA$494)),"")</f>
        <v/>
      </c>
      <c r="MX115" s="15" t="str">
        <f t="array" aca="1" ref="MX115" ca="1">IFERROR(IF(COUNT(IF(('1. Database - raw'!LY$7:MA$494&gt;0)*('1. Database - raw'!$AD$7:$AD$494=$A115)*(INDIRECT($Q115,TRUE)=$O115),'1. Database - raw'!LY$7:MA$494))&gt;0,COUNT(IF(('1. Database - raw'!LY$7:MA$494&gt;0)*('1. Database - raw'!$AD$7:$AD$494=$A115)*(INDIRECT($Q115,TRUE)=$O115),'1. Database - raw'!LY$7:MA$494)),""),"")</f>
        <v/>
      </c>
      <c r="MY115" s="145" t="str">
        <f t="shared" ca="1" si="349"/>
        <v/>
      </c>
      <c r="MZ115" s="146" t="str">
        <f t="shared" ca="1" si="350"/>
        <v/>
      </c>
      <c r="NA115" s="146" t="str">
        <f t="shared" ca="1" si="351"/>
        <v/>
      </c>
      <c r="NB115" s="146" t="str">
        <f t="array" aca="1" ref="NB115" ca="1">IFERROR(AVERAGE(IF(('1. Database - raw'!ME$7:MG$494&gt;0)*('1. Database - raw'!$AD$7:$AD$494=$A115)*(INDIRECT($Q115,TRUE)=$O115),'1. Database - raw'!ME$7:MG$494)),"")</f>
        <v/>
      </c>
      <c r="NC115" s="277" t="str">
        <f t="array" aca="1" ref="NC115" ca="1">IFERROR(_xlfn.STDEV.S(IF(('1. Database - raw'!ME$7:MG$494&gt;0)*('1. Database - raw'!$AD$7:$AD$494=$A115)*(INDIRECT($Q115,TRUE)=$O115),'1. Database - raw'!ME$7:MG$494)),"")</f>
        <v/>
      </c>
      <c r="ND115" s="15" t="str">
        <f t="array" aca="1" ref="ND115" ca="1">IFERROR(IF(COUNT(IF(('1. Database - raw'!ME$7:MG$494&gt;0)*('1. Database - raw'!$AD$7:$AD$494=$A115)*(INDIRECT($Q115,TRUE)=$O115),'1. Database - raw'!ME$7:MG$494))&gt;0,COUNT(IF(('1. Database - raw'!ME$7:MG$494&gt;0)*('1. Database - raw'!$AD$7:$AD$494=$A115)*(INDIRECT($Q115,TRUE)=$O115),'1. Database - raw'!ME$7:MG$494)),""),"")</f>
        <v/>
      </c>
      <c r="NE115" s="145" t="str">
        <f t="shared" ca="1" si="352"/>
        <v/>
      </c>
      <c r="NF115" s="146" t="str">
        <f t="shared" ca="1" si="353"/>
        <v/>
      </c>
      <c r="NG115" s="146" t="str">
        <f t="shared" ca="1" si="354"/>
        <v/>
      </c>
      <c r="NH115" s="146" t="str">
        <f t="array" aca="1" ref="NH115" ca="1">IFERROR(AVERAGE(IF(('1. Database - raw'!MK$7:MM$494&gt;0)*('1. Database - raw'!$AD$7:$AD$494=$A115)*(INDIRECT($Q115,TRUE)=$O115),'1. Database - raw'!MK$7:MM$494)),"")</f>
        <v/>
      </c>
      <c r="NI115" s="277" t="str">
        <f t="array" aca="1" ref="NI115" ca="1">IFERROR(_xlfn.STDEV.S(IF(('1. Database - raw'!MK$7:MM$494&gt;0)*('1. Database - raw'!$AD$7:$AD$494=$A115)*(INDIRECT($Q115,TRUE)=$O115),'1. Database - raw'!MK$7:MM$494)),"")</f>
        <v/>
      </c>
      <c r="NJ115" s="15" t="str">
        <f t="array" aca="1" ref="NJ115" ca="1">IFERROR(IF(COUNT(IF(('1. Database - raw'!MK$7:MM$494&gt;0)*('1. Database - raw'!$AD$7:$AD$494=$A115)*(INDIRECT($Q115,TRUE)=$O115),'1. Database - raw'!MK$7:MM$494))&gt;0,COUNT(IF(('1. Database - raw'!MK$7:MM$494&gt;0)*('1. Database - raw'!$AD$7:$AD$494=$A115)*(INDIRECT($Q115,TRUE)=$O115),'1. Database - raw'!MK$7:MM$494)),""),"")</f>
        <v/>
      </c>
      <c r="NK115" s="145" t="str">
        <f t="shared" ca="1" si="355"/>
        <v/>
      </c>
      <c r="NL115" s="146" t="str">
        <f t="shared" ca="1" si="356"/>
        <v/>
      </c>
      <c r="NM115" s="146" t="str">
        <f t="shared" ca="1" si="357"/>
        <v/>
      </c>
      <c r="NN115" s="146" t="str">
        <f t="array" aca="1" ref="NN115" ca="1">IFERROR(AVERAGE(IF(('1. Database - raw'!MQ$7:MS$494&gt;0)*('1. Database - raw'!$AD$7:$AD$494=$A115)*(INDIRECT($Q115,TRUE)=$O115),'1. Database - raw'!MQ$7:MS$494)),"")</f>
        <v/>
      </c>
      <c r="NO115" s="277" t="str">
        <f t="array" aca="1" ref="NO115" ca="1">IFERROR(_xlfn.STDEV.S(IF(('1. Database - raw'!MQ$7:MS$494&gt;0)*('1. Database - raw'!$AD$7:$AD$494=$A115)*(INDIRECT($Q115,TRUE)=$O115),'1. Database - raw'!MQ$7:MS$494)),"")</f>
        <v/>
      </c>
      <c r="NP115" s="15" t="str">
        <f t="array" aca="1" ref="NP115" ca="1">IFERROR(IF(COUNT(IF(('1. Database - raw'!MQ$7:MS$494&gt;0)*('1. Database - raw'!$AD$7:$AD$494=$A115)*(INDIRECT($Q115,TRUE)=$O115),'1. Database - raw'!MQ$7:MS$494))&gt;0,COUNT(IF(('1. Database - raw'!MQ$7:MS$494&gt;0)*('1. Database - raw'!$AD$7:$AD$494=$A115)*(INDIRECT($Q115,TRUE)=$O115),'1. Database - raw'!MQ$7:MS$494)),""),"")</f>
        <v/>
      </c>
      <c r="NQ115" s="145" t="str">
        <f t="shared" ca="1" si="358"/>
        <v/>
      </c>
      <c r="NR115" s="146" t="str">
        <f t="shared" ca="1" si="359"/>
        <v/>
      </c>
      <c r="NS115" s="146" t="str">
        <f t="shared" ca="1" si="360"/>
        <v/>
      </c>
      <c r="NT115" s="146" t="str">
        <f t="array" aca="1" ref="NT115" ca="1">IFERROR(AVERAGE(IF(('1. Database - raw'!MW$7:MY$494&gt;0)*('1. Database - raw'!$AD$7:$AD$494=$A115)*(INDIRECT($Q115,TRUE)=$O115),'1. Database - raw'!MW$7:MY$494)),"")</f>
        <v/>
      </c>
      <c r="NU115" s="277" t="str">
        <f t="array" aca="1" ref="NU115" ca="1">IFERROR(_xlfn.STDEV.S(IF(('1. Database - raw'!MW$7:MY$494&gt;0)*('1. Database - raw'!$AD$7:$AD$494=$A115)*(INDIRECT($Q115,TRUE)=$O115),'1. Database - raw'!MW$7:MY$494)),"")</f>
        <v/>
      </c>
      <c r="NV115" s="15" t="str">
        <f t="array" aca="1" ref="NV115" ca="1">IFERROR(IF(COUNT(IF(('1. Database - raw'!MW$7:MY$494&gt;0)*('1. Database - raw'!$AD$7:$AD$494=$A115)*(INDIRECT($Q115,TRUE)=$O115),'1. Database - raw'!MW$7:MY$494))&gt;0,COUNT(IF(('1. Database - raw'!MW$7:MY$494&gt;0)*('1. Database - raw'!$AD$7:$AD$494=$A115)*(INDIRECT($Q115,TRUE)=$O115),'1. Database - raw'!MW$7:MY$494)),""),"")</f>
        <v/>
      </c>
      <c r="NW115" s="145" t="str">
        <f t="shared" ca="1" si="361"/>
        <v/>
      </c>
      <c r="NX115" s="146" t="str">
        <f t="shared" ca="1" si="362"/>
        <v/>
      </c>
      <c r="NY115" s="146" t="str">
        <f t="shared" ca="1" si="363"/>
        <v/>
      </c>
      <c r="NZ115" s="146" t="str">
        <f t="array" aca="1" ref="NZ115" ca="1">IFERROR(AVERAGE(IF(('1. Database - raw'!NC$7:NE$494&gt;0)*('1. Database - raw'!$AD$7:$AD$494=$A115)*(INDIRECT($Q115,TRUE)=$O115),'1. Database - raw'!NC$7:NE$494)),"")</f>
        <v/>
      </c>
      <c r="OA115" s="277" t="str">
        <f t="array" aca="1" ref="OA115" ca="1">IFERROR(_xlfn.STDEV.S(IF(('1. Database - raw'!NC$7:NE$494&gt;0)*('1. Database - raw'!$AD$7:$AD$494=$A115)*(INDIRECT($Q115,TRUE)=$O115),'1. Database - raw'!NC$7:NE$494)),"")</f>
        <v/>
      </c>
      <c r="OB115" s="15" t="str">
        <f t="array" aca="1" ref="OB115" ca="1">IFERROR(IF(COUNT(IF(('1. Database - raw'!NC$7:NE$494&gt;0)*('1. Database - raw'!$AD$7:$AD$494=$A115)*(INDIRECT($Q115,TRUE)=$O115),'1. Database - raw'!NC$7:NE$494))&gt;0,COUNT(IF(('1. Database - raw'!NC$7:NE$494&gt;0)*('1. Database - raw'!$AD$7:$AD$494=$A115)*(INDIRECT($Q115,TRUE)=$O115),'1. Database - raw'!NC$7:NE$494)),""),"")</f>
        <v/>
      </c>
      <c r="OC115" s="145" t="str">
        <f t="shared" ca="1" si="364"/>
        <v/>
      </c>
      <c r="OD115" s="146" t="str">
        <f t="shared" ca="1" si="365"/>
        <v/>
      </c>
      <c r="OE115" s="146" t="str">
        <f t="shared" ca="1" si="366"/>
        <v/>
      </c>
      <c r="OF115" s="146" t="str">
        <f t="array" aca="1" ref="OF115" ca="1">IFERROR(AVERAGE(IF(('1. Database - raw'!NI$7:NK$494&gt;0)*('1. Database - raw'!$AD$7:$AD$494=$A115)*(INDIRECT($Q115,TRUE)=$O115),'1. Database - raw'!NI$7:NK$494)),"")</f>
        <v/>
      </c>
      <c r="OG115" s="277" t="str">
        <f t="array" aca="1" ref="OG115" ca="1">IFERROR(_xlfn.STDEV.S(IF(('1. Database - raw'!NI$7:NK$494&gt;0)*('1. Database - raw'!$AD$7:$AD$494=$A115)*(INDIRECT($Q115,TRUE)=$O115),'1. Database - raw'!NI$7:NK$494)),"")</f>
        <v/>
      </c>
      <c r="OH115" s="15" t="str">
        <f t="array" aca="1" ref="OH115" ca="1">IFERROR(IF(COUNT(IF(('1. Database - raw'!NI$7:NK$494&gt;0)*('1. Database - raw'!$AD$7:$AD$494=$A115)*(INDIRECT($Q115,TRUE)=$O115),'1. Database - raw'!NI$7:NK$494))&gt;0,COUNT(IF(('1. Database - raw'!NI$7:NK$494&gt;0)*('1. Database - raw'!$AD$7:$AD$494=$A115)*(INDIRECT($Q115,TRUE)=$O115),'1. Database - raw'!NI$7:NK$494)),""),"")</f>
        <v/>
      </c>
    </row>
    <row r="116" spans="1:398" x14ac:dyDescent="0.25">
      <c r="A116" s="134" t="s">
        <v>553</v>
      </c>
      <c r="B116" s="1344"/>
      <c r="C116" s="40"/>
      <c r="D116" s="23"/>
      <c r="E116" s="23"/>
      <c r="F116" s="22"/>
      <c r="G116" s="22"/>
      <c r="H116" s="22"/>
      <c r="I116" s="22"/>
      <c r="J116" s="22"/>
      <c r="K116" s="22"/>
      <c r="L116" s="22"/>
      <c r="M116" s="22" t="s">
        <v>627</v>
      </c>
      <c r="N116" s="41"/>
      <c r="O116" s="171" t="str">
        <f t="array" ref="O116">INDEX(A116:N116,IF(MIN(IF(C116:N116&lt;&gt;"",COLUMN(C116:N116)))&gt;0,MIN(IF(C116:N116&lt;&gt;"",COLUMN(C116:N116))),""))</f>
        <v>Shared - full flush</v>
      </c>
      <c r="P116" s="162">
        <f t="shared" si="383"/>
        <v>11</v>
      </c>
      <c r="Q116" s="42" t="str">
        <f ca="1">"'" &amp; $S$4 &amp; "'!" &amp; ADDRESS(ROW('1. Database - raw'!$A$7),MATCH($C$2,'1. Database - raw'!$6:$6,0)+MATCH(O116,$C116:$N116,0)-1,1) &amp; ":" &amp; ADDRESS(LOOKUP(2,1/('1. Database - raw'!A:A&lt;&gt;""),ROW('1. Database - raw'!A:A)),MATCH($C$2,'1. Database - raw'!$6:$6,0)+MATCH(O116,$C116:$N116,0)-1,1)</f>
        <v>'1. Database - raw'!$AO$7:$AO$494</v>
      </c>
      <c r="R116" s="24"/>
      <c r="S116" s="181"/>
      <c r="T116" s="208">
        <f ca="1">IFERROR(IF(INDIRECT(ADDRESS(ROW(116:116),MATCH(T$2,$BQ$2:$OH$2,0)+COLUMN($BQ:$BQ)+4,4,1),TRUE)&gt;=5,INDIRECT(ADDRESS(ROW(116:116),MATCH(T$2,$BQ$2:$OH$2,0)+COLUMN($BQ:$BQ)+1,4,1),TRUE)/INDIRECT(ADDRESS(ROW($5:$5),MATCH(T$2,$BQ$2:$OH$2,0)+COLUMN($BQ:$BQ)+1,2,1),TRUE),""),"")</f>
        <v>0.47224384398009867</v>
      </c>
      <c r="U116" s="197">
        <f ca="1">IFERROR(IF(INDIRECT(ADDRESS(ROW(116:116),MATCH(U$2,$BQ$2:$OH$2,0)+COLUMN($BQ:$BQ)+4,4,1),TRUE)&gt;=5,INDIRECT(ADDRESS(ROW(116:116),MATCH(U$2,$BQ$2:$OH$2,0)+COLUMN($BQ:$BQ)+1,4,1),TRUE)/INDIRECT(ADDRESS(ROW($5:$5),MATCH(U$2,$BQ$2:$OH$2,0)+COLUMN($BQ:$BQ)+1,2,1),TRUE),""),"")</f>
        <v>0.53206196739071843</v>
      </c>
      <c r="V116" s="197" t="str">
        <f t="shared" ca="1" si="402"/>
        <v/>
      </c>
      <c r="W116" s="197" t="str">
        <f t="shared" ca="1" si="402"/>
        <v/>
      </c>
      <c r="X116" s="197" t="str">
        <f t="shared" ca="1" si="402"/>
        <v/>
      </c>
      <c r="Y116" s="197" t="str">
        <f t="shared" ca="1" si="402"/>
        <v/>
      </c>
      <c r="Z116" s="197" t="str">
        <f t="shared" ca="1" si="402"/>
        <v/>
      </c>
      <c r="AA116" s="197" t="str">
        <f t="shared" ca="1" si="402"/>
        <v/>
      </c>
      <c r="AB116" s="197" t="str">
        <f t="shared" ca="1" si="402"/>
        <v/>
      </c>
      <c r="AC116" s="197" t="str">
        <f t="shared" ca="1" si="402"/>
        <v/>
      </c>
      <c r="AD116" s="197" t="str">
        <f t="shared" ca="1" si="403"/>
        <v/>
      </c>
      <c r="AE116" s="197" t="str">
        <f t="shared" ca="1" si="403"/>
        <v/>
      </c>
      <c r="AF116" s="197" t="str">
        <f t="shared" ca="1" si="403"/>
        <v/>
      </c>
      <c r="AG116" s="197" t="str">
        <f t="shared" ca="1" si="403"/>
        <v/>
      </c>
      <c r="AH116" s="197" t="str">
        <f t="shared" ca="1" si="403"/>
        <v/>
      </c>
      <c r="AI116" s="197" t="str">
        <f t="shared" ca="1" si="403"/>
        <v/>
      </c>
      <c r="AJ116" s="197" t="str">
        <f t="shared" ca="1" si="403"/>
        <v/>
      </c>
      <c r="AK116" s="197" t="str">
        <f t="shared" ca="1" si="403"/>
        <v/>
      </c>
      <c r="AL116" s="197" t="str">
        <f t="shared" ca="1" si="403"/>
        <v/>
      </c>
      <c r="AM116" s="209">
        <f ca="1">IFERROR(IF(INDIRECT(ADDRESS(ROW(116:116),MATCH(AM$2,$BQ$2:$OH$2,0)+COLUMN($BQ:$BQ)+4,4,1),TRUE)&gt;=1,INDIRECT(ADDRESS(ROW(116:116),MATCH(AM$2,$BQ$2:$OH$2,0)+COLUMN($BQ:$BQ)+1,4,1),TRUE)/INDIRECT(ADDRESS(ROW($5:$5),MATCH(AM$2,$BQ$2:$OH$2,0)+COLUMN($BQ:$BQ)+1,2,1),TRUE),""),"")</f>
        <v>1.7308099103272403</v>
      </c>
      <c r="AN116" s="189"/>
      <c r="AO116" s="189"/>
      <c r="AP116" s="189"/>
      <c r="AQ116" s="189"/>
      <c r="AR116" s="189"/>
      <c r="AS116" s="189"/>
      <c r="AT116" s="189"/>
      <c r="AU116" s="189"/>
      <c r="AV116" s="189"/>
      <c r="AW116" s="189"/>
      <c r="AX116" s="189"/>
      <c r="AY116" s="189"/>
      <c r="AZ116" s="189"/>
      <c r="BA116" s="189"/>
      <c r="BB116" s="189"/>
      <c r="BC116" s="189"/>
      <c r="BD116" s="237"/>
      <c r="BE116" s="237"/>
      <c r="BF116" s="237"/>
      <c r="BG116" s="237"/>
      <c r="BH116" s="290"/>
      <c r="BI116" s="480">
        <f ca="1">IFERROR(AVERAGE(T116:U116),IFERROR(AVERAGE(BT116/BT$5,BZ116/$BZ$5),IFERROR(BT116/BT$5,IFERROR(BZ116/$BZ$5,""))))</f>
        <v>0.5021529056854086</v>
      </c>
      <c r="BJ116" s="483">
        <f ca="1">IFERROR(CF116/$CF$5,"")</f>
        <v>1.043362121266338</v>
      </c>
      <c r="BK116" s="568"/>
      <c r="BL116" s="568" t="str">
        <f t="shared" ca="1" si="404"/>
        <v/>
      </c>
      <c r="BM116" s="568" t="str">
        <f t="shared" ca="1" si="405"/>
        <v/>
      </c>
      <c r="BN116" s="563">
        <f>20/15</f>
        <v>1.3333333333333333</v>
      </c>
      <c r="BO116" s="253"/>
      <c r="BP116" s="171" t="str">
        <f t="shared" si="396"/>
        <v>Shared - full flush</v>
      </c>
      <c r="BQ116" s="14">
        <f t="shared" ca="1" si="376"/>
        <v>33.074587058402919</v>
      </c>
      <c r="BR116" s="19">
        <f t="shared" ca="1" si="377"/>
        <v>53.567756177547906</v>
      </c>
      <c r="BS116" s="19">
        <f t="shared" ca="1" si="378"/>
        <v>42.091940026774829</v>
      </c>
      <c r="BT116" s="19">
        <f t="array" aca="1" ref="BT116" ca="1">IFERROR(AVERAGE(IF(('1. Database - raw'!AW$7:AY$494&gt;0)*('1. Database - raw'!$AD$7:$AD$494=$A116)*('1. Database - raw'!$AP$7:$AP$494&lt;&gt;Dropdown!$AM$11)*(INDIRECT($Q116,TRUE)=$O116),'1. Database - raw'!AW$7:AY$494)),"")</f>
        <v>44.857142857142854</v>
      </c>
      <c r="BU116" s="33">
        <f t="array" aca="1" ref="BU116" ca="1">IFERROR(_xlfn.STDEV.S(IF(('1. Database - raw'!AW$7:AY$494&gt;0)*('1. Database - raw'!$AD$7:$AD$494=$A116)*('1. Database - raw'!$AP$7:$AP$494&lt;&gt;Dropdown!$AM$11)*(INDIRECT($Q116,TRUE)=$O116),'1. Database - raw'!AW$7:AY$494)),"")</f>
        <v>16.524512816102138</v>
      </c>
      <c r="BV116" s="15">
        <f t="array" aca="1" ref="BV116" ca="1">IFERROR(IF(COUNT(IF(('1. Database - raw'!AW$7:AY$494&gt;0)*('1. Database - raw'!$AD$7:$AD$494=$A116)*('1. Database - raw'!$AP$7:$AP$494&lt;&gt;Dropdown!$AM$11)*(INDIRECT($Q116,TRUE)=$O116),'1. Database - raw'!AW$7:AY$494))&gt;0,COUNT(IF(('1. Database - raw'!AW$7:AY$494&gt;0)*('1. Database - raw'!$AD$7:$AD$494=$A116)*('1. Database - raw'!$AP$7:$AP$494&lt;&gt;Dropdown!$AM$11)*(INDIRECT($Q116,TRUE)=$O116),'1. Database - raw'!AW$7:AY$494)),""),"")</f>
        <v>7</v>
      </c>
      <c r="BW116" s="14">
        <f t="shared" ca="1" si="370"/>
        <v>35.106997670767122</v>
      </c>
      <c r="BX116" s="19">
        <f t="shared" ca="1" si="371"/>
        <v>46.255178056559423</v>
      </c>
      <c r="BY116" s="19">
        <f t="shared" ca="1" si="372"/>
        <v>40.29739977086053</v>
      </c>
      <c r="BZ116" s="19">
        <f t="array" aca="1" ref="BZ116" ca="1">IFERROR(AVERAGE(IF(('1. Database - raw'!BC$7:BE$494&gt;0)*('1. Database - raw'!$AD$7:$AD$494=$A116)*('1. Database - raw'!$AP$7:$AP$494&lt;&gt;Dropdown!$AM$11)*(INDIRECT($Q116,TRUE)=$O116),'1. Database - raw'!BC$7:BE$494)),"")</f>
        <v>41.7</v>
      </c>
      <c r="CA116" s="33">
        <f t="array" aca="1" ref="CA116" ca="1">IFERROR(_xlfn.STDEV.S(IF(('1. Database - raw'!BC$7:BE$494&gt;0)*('1. Database - raw'!$AD$7:$AD$494=$A116)*('1. Database - raw'!$AP$7:$AP$494&lt;&gt;Dropdown!$AM$11)*(INDIRECT($Q116,TRUE)=$O116),'1. Database - raw'!BC$7:BE$494)),"")</f>
        <v>11.097522245979043</v>
      </c>
      <c r="CB116" s="15">
        <f t="array" aca="1" ref="CB116" ca="1">IFERROR(IF(COUNT(IF(('1. Database - raw'!BC$7:BE$494&gt;0)*('1. Database - raw'!$AD$7:$AD$494=$A116)*('1. Database - raw'!$AP$7:$AP$494&lt;&gt;Dropdown!$AM$11)*(INDIRECT($Q116,TRUE)=$O116),'1. Database - raw'!BC$7:BE$494))&gt;0,COUNT(IF(('1. Database - raw'!BC$7:BE$494&gt;0)*('1. Database - raw'!$AD$7:$AD$494=$A116)*('1. Database - raw'!$AP$7:$AP$494&lt;&gt;Dropdown!$AM$11)*(INDIRECT($Q116,TRUE)=$O116),'1. Database - raw'!BC$7:BE$494)),""),"")</f>
        <v>5</v>
      </c>
      <c r="CC116" s="101">
        <f t="shared" ca="1" si="373"/>
        <v>0.76299165769245003</v>
      </c>
      <c r="CD116" s="102">
        <f t="shared" ca="1" si="374"/>
        <v>0.76642429816789936</v>
      </c>
      <c r="CE116" s="102">
        <f t="shared" ca="1" si="375"/>
        <v>0.76470605186234675</v>
      </c>
      <c r="CF116" s="102">
        <f t="array" aca="1" ref="CF116" ca="1">IFERROR(AVERAGE(IF(('1. Database - raw'!BI$7:BK$494&gt;0)*('1. Database - raw'!$AD$7:$AD$494=$A116)*('1. Database - raw'!$AP$7:$AP$494&lt;&gt;Dropdown!$AM$11)*(INDIRECT($Q116,TRUE)=$O116),'1. Database - raw'!BI$7:BK$494)),"")</f>
        <v>0.76500000000000001</v>
      </c>
      <c r="CG116" s="269">
        <f t="array" aca="1" ref="CG116" ca="1">IFERROR(_xlfn.STDEV.S(IF(('1. Database - raw'!BI$7:BK$494&gt;0)*('1. Database - raw'!$AD$7:$AD$494=$A116)*('1. Database - raw'!$AP$7:$AP$494&lt;&gt;Dropdown!$AM$11)*(INDIRECT($Q116,TRUE)=$O116),'1. Database - raw'!BI$7:BK$494)),"")</f>
        <v>2.1213203435596444E-2</v>
      </c>
      <c r="CH116" s="15">
        <f t="array" aca="1" ref="CH116" ca="1">IFERROR(IF(COUNT(IF(('1. Database - raw'!BI$7:BK$494&gt;0)*('1. Database - raw'!$AD$7:$AD$494=$A116)*('1. Database - raw'!$AP$7:$AP$494&lt;&gt;Dropdown!$AM$11)*(INDIRECT($Q116,TRUE)=$O116),'1. Database - raw'!BI$7:BK$494))&gt;0,COUNT(IF(('1. Database - raw'!BI$7:BK$494&gt;0)*('1. Database - raw'!$AD$7:$AD$494=$A116)*('1. Database - raw'!$AP$7:$AP$494&lt;&gt;Dropdown!$AM$11)*(INDIRECT($Q116,TRUE)=$O116),'1. Database - raw'!BI$7:BK$494)),""),"")</f>
        <v>2</v>
      </c>
      <c r="CI116" s="14" t="str">
        <f t="shared" ca="1" si="211"/>
        <v/>
      </c>
      <c r="CJ116" s="19" t="str">
        <f t="shared" ca="1" si="212"/>
        <v/>
      </c>
      <c r="CK116" s="19" t="str">
        <f t="shared" ca="1" si="213"/>
        <v/>
      </c>
      <c r="CL116" s="19">
        <f t="array" aca="1" ref="CL116" ca="1">IFERROR(AVERAGE(IF(('1. Database - raw'!BO$7:BQ$494&gt;0)*('1. Database - raw'!$AD$7:$AD$494=$A116)*(INDIRECT($Q116,TRUE)=$O116),'1. Database - raw'!BO$7:BQ$494)),"")</f>
        <v>6.9</v>
      </c>
      <c r="CM116" s="33" t="str">
        <f t="array" aca="1" ref="CM116" ca="1">IFERROR(_xlfn.STDEV.S(IF(('1. Database - raw'!BO$7:BQ$494&gt;0)*('1. Database - raw'!$AD$7:$AD$494=$A116)*(INDIRECT($Q116,TRUE)=$O116),'1. Database - raw'!BO$7:BQ$494)),"")</f>
        <v/>
      </c>
      <c r="CN116" s="15">
        <f t="array" aca="1" ref="CN116" ca="1">IFERROR(IF(COUNT(IF(('1. Database - raw'!BO$7:BQ$494&gt;0)*('1. Database - raw'!$AD$7:$AD$494=$A116)*(INDIRECT($Q116,TRUE)=$O116),'1. Database - raw'!BO$7:BQ$494))&gt;0,COUNT(IF(('1. Database - raw'!BO$7:BQ$494&gt;0)*('1. Database - raw'!$AD$7:$AD$494=$A116)*(INDIRECT($Q116,TRUE)=$O116),'1. Database - raw'!BO$7:BQ$494)),""),"")</f>
        <v>1</v>
      </c>
      <c r="CO116" s="14" t="str">
        <f t="shared" ca="1" si="214"/>
        <v/>
      </c>
      <c r="CP116" s="19" t="str">
        <f t="shared" ca="1" si="215"/>
        <v/>
      </c>
      <c r="CQ116" s="19" t="str">
        <f t="shared" ca="1" si="216"/>
        <v/>
      </c>
      <c r="CR116" s="19" t="str">
        <f t="array" aca="1" ref="CR116" ca="1">IFERROR(AVERAGE(IF(('1. Database - raw'!BU$7:BW$494&gt;0)*('1. Database - raw'!$AD$7:$AD$494=$A116)*(INDIRECT($Q116,TRUE)=$O116),'1. Database - raw'!BU$7:BW$494)),"")</f>
        <v/>
      </c>
      <c r="CS116" s="33" t="str">
        <f t="array" aca="1" ref="CS116" ca="1">IFERROR(_xlfn.STDEV.S(IF(('1. Database - raw'!BU$7:BW$494&gt;0)*('1. Database - raw'!$AD$7:$AD$494=$A116)*(INDIRECT($Q116,TRUE)=$O116),'1. Database - raw'!BU$7:BW$494)),"")</f>
        <v/>
      </c>
      <c r="CT116" s="15" t="str">
        <f t="array" aca="1" ref="CT116" ca="1">IFERROR(IF(COUNT(IF(('1. Database - raw'!BU$7:BW$494&gt;0)*('1. Database - raw'!$AD$7:$AD$494=$A116)*(INDIRECT($Q116,TRUE)=$O116),'1. Database - raw'!BU$7:BW$494))&gt;0,COUNT(IF(('1. Database - raw'!BU$7:BW$494&gt;0)*('1. Database - raw'!$AD$7:$AD$494=$A116)*(INDIRECT($Q116,TRUE)=$O116),'1. Database - raw'!BU$7:BW$494)),""),"")</f>
        <v/>
      </c>
      <c r="CU116" s="14" t="str">
        <f t="shared" ca="1" si="217"/>
        <v/>
      </c>
      <c r="CV116" s="19" t="str">
        <f t="shared" ca="1" si="218"/>
        <v/>
      </c>
      <c r="CW116" s="19" t="str">
        <f t="shared" ca="1" si="219"/>
        <v/>
      </c>
      <c r="CX116" s="19" t="str">
        <f t="array" aca="1" ref="CX116" ca="1">IFERROR(AVERAGE(IF(('1. Database - raw'!CA$7:CC$494&gt;0)*('1. Database - raw'!$AD$7:$AD$494=$A116)*(INDIRECT($Q116,TRUE)=$O116),'1. Database - raw'!CA$7:CC$494)),"")</f>
        <v/>
      </c>
      <c r="CY116" s="33" t="str">
        <f t="array" aca="1" ref="CY116" ca="1">IFERROR(_xlfn.STDEV.S(IF(('1. Database - raw'!CA$7:CC$494&gt;0)*('1. Database - raw'!$AD$7:$AD$494=$A116)*(INDIRECT($Q116,TRUE)=$O116),'1. Database - raw'!CA$7:CC$494)),"")</f>
        <v/>
      </c>
      <c r="CZ116" s="15" t="str">
        <f t="array" aca="1" ref="CZ116" ca="1">IFERROR(IF(COUNT(IF(('1. Database - raw'!CA$7:CC$494&gt;0)*('1. Database - raw'!$AD$7:$AD$494=$A116)*(INDIRECT($Q116,TRUE)=$O116),'1. Database - raw'!CA$7:CC$494))&gt;0,COUNT(IF(('1. Database - raw'!CA$7:CC$494&gt;0)*('1. Database - raw'!$AD$7:$AD$494=$A116)*(INDIRECT($Q116,TRUE)=$O116),'1. Database - raw'!CA$7:CC$494)),""),"")</f>
        <v/>
      </c>
      <c r="DA116" s="14" t="str">
        <f t="shared" ca="1" si="220"/>
        <v/>
      </c>
      <c r="DB116" s="19" t="str">
        <f t="shared" ca="1" si="221"/>
        <v/>
      </c>
      <c r="DC116" s="19" t="str">
        <f t="shared" ca="1" si="222"/>
        <v/>
      </c>
      <c r="DD116" s="19" t="str">
        <f t="array" aca="1" ref="DD116" ca="1">IFERROR(AVERAGE(IF(('1. Database - raw'!CG$7:CI$494&gt;0)*('1. Database - raw'!$AD$7:$AD$494=$A116)*(INDIRECT($Q116,TRUE)=$O116),'1. Database - raw'!CG$7:CI$494)),"")</f>
        <v/>
      </c>
      <c r="DE116" s="33" t="str">
        <f t="array" aca="1" ref="DE116" ca="1">IFERROR(_xlfn.STDEV.S(IF(('1. Database - raw'!CG$7:CI$494&gt;0)*('1. Database - raw'!$AD$7:$AD$494=$A116)*(INDIRECT($Q116,TRUE)=$O116),'1. Database - raw'!CG$7:CI$494)),"")</f>
        <v/>
      </c>
      <c r="DF116" s="15" t="str">
        <f t="array" aca="1" ref="DF116" ca="1">IFERROR(IF(COUNT(IF(('1. Database - raw'!CG$7:CI$494&gt;0)*('1. Database - raw'!$AD$7:$AD$494=$A116)*(INDIRECT($Q116,TRUE)=$O116),'1. Database - raw'!CG$7:CI$494))&gt;0,COUNT(IF(('1. Database - raw'!CG$7:CI$494&gt;0)*('1. Database - raw'!$AD$7:$AD$494=$A116)*(INDIRECT($Q116,TRUE)=$O116),'1. Database - raw'!CG$7:CI$494)),""),"")</f>
        <v/>
      </c>
      <c r="DG116" s="14" t="str">
        <f t="shared" ca="1" si="223"/>
        <v/>
      </c>
      <c r="DH116" s="19" t="str">
        <f t="shared" ca="1" si="224"/>
        <v/>
      </c>
      <c r="DI116" s="19" t="str">
        <f t="shared" ca="1" si="225"/>
        <v/>
      </c>
      <c r="DJ116" s="19">
        <f t="array" aca="1" ref="DJ116" ca="1">IFERROR(AVERAGE(IF(('1. Database - raw'!CM$7:CO$494&gt;0)*('1. Database - raw'!$AD$7:$AD$494=$A116)*(INDIRECT($Q116,TRUE)=$O116),'1. Database - raw'!CM$7:CO$494)),"")</f>
        <v>30.5</v>
      </c>
      <c r="DK116" s="33" t="str">
        <f t="array" aca="1" ref="DK116" ca="1">IFERROR(_xlfn.STDEV.S(IF(('1. Database - raw'!CM$7:CO$494&gt;0)*('1. Database - raw'!$AD$7:$AD$494=$A116)*(INDIRECT($Q116,TRUE)=$O116),'1. Database - raw'!CM$7:CO$494)),"")</f>
        <v/>
      </c>
      <c r="DL116" s="15">
        <f t="array" aca="1" ref="DL116" ca="1">IFERROR(IF(COUNT(IF(('1. Database - raw'!CM$7:CO$494&gt;0)*('1. Database - raw'!$AD$7:$AD$494=$A116)*(INDIRECT($Q116,TRUE)=$O116),'1. Database - raw'!CM$7:CO$494))&gt;0,COUNT(IF(('1. Database - raw'!CM$7:CO$494&gt;0)*('1. Database - raw'!$AD$7:$AD$494=$A116)*(INDIRECT($Q116,TRUE)=$O116),'1. Database - raw'!CM$7:CO$494)),""),"")</f>
        <v>1</v>
      </c>
      <c r="DM116" s="14" t="str">
        <f t="shared" ca="1" si="226"/>
        <v/>
      </c>
      <c r="DN116" s="19" t="str">
        <f t="shared" ca="1" si="227"/>
        <v/>
      </c>
      <c r="DO116" s="19" t="str">
        <f t="shared" ca="1" si="228"/>
        <v/>
      </c>
      <c r="DP116" s="19" t="str">
        <f t="array" aca="1" ref="DP116" ca="1">IFERROR(AVERAGE(IF(('1. Database - raw'!CS$7:CU$494&gt;0)*('1. Database - raw'!$AD$7:$AD$494=$A116)*(INDIRECT($Q116,TRUE)=$O116),'1. Database - raw'!CS$7:CU$494)),"")</f>
        <v/>
      </c>
      <c r="DQ116" s="33" t="str">
        <f t="array" aca="1" ref="DQ116" ca="1">IFERROR(_xlfn.STDEV.S(IF(('1. Database - raw'!CS$7:CU$494&gt;0)*('1. Database - raw'!$AD$7:$AD$494=$A116)*(INDIRECT($Q116,TRUE)=$O116),'1. Database - raw'!CS$7:CU$494)),"")</f>
        <v/>
      </c>
      <c r="DR116" s="15" t="str">
        <f t="array" aca="1" ref="DR116" ca="1">IFERROR(IF(COUNT(IF(('1. Database - raw'!CS$7:CU$494&gt;0)*('1. Database - raw'!$AD$7:$AD$494=$A116)*(INDIRECT($Q116,TRUE)=$O116),'1. Database - raw'!CS$7:CU$494))&gt;0,COUNT(IF(('1. Database - raw'!CS$7:CU$494&gt;0)*('1. Database - raw'!$AD$7:$AD$494=$A116)*(INDIRECT($Q116,TRUE)=$O116),'1. Database - raw'!CS$7:CU$494)),""),"")</f>
        <v/>
      </c>
      <c r="DS116" s="14" t="str">
        <f t="shared" ca="1" si="229"/>
        <v/>
      </c>
      <c r="DT116" s="19" t="str">
        <f t="shared" ca="1" si="230"/>
        <v/>
      </c>
      <c r="DU116" s="19" t="str">
        <f t="shared" ca="1" si="231"/>
        <v/>
      </c>
      <c r="DV116" s="19" t="str">
        <f t="array" aca="1" ref="DV116" ca="1">IFERROR(AVERAGE(IF(('1. Database - raw'!CY$7:DA$494&gt;0)*('1. Database - raw'!$AD$7:$AD$494=$A116)*(INDIRECT($Q116,TRUE)=$O116),'1. Database - raw'!CY$7:DA$494)),"")</f>
        <v/>
      </c>
      <c r="DW116" s="33" t="str">
        <f t="array" aca="1" ref="DW116" ca="1">IFERROR(_xlfn.STDEV.S(IF(('1. Database - raw'!CY$7:DA$494&gt;0)*('1. Database - raw'!$AD$7:$AD$494=$A116)*(INDIRECT($Q116,TRUE)=$O116),'1. Database - raw'!CY$7:DA$494)),"")</f>
        <v/>
      </c>
      <c r="DX116" s="15" t="str">
        <f t="array" aca="1" ref="DX116" ca="1">IFERROR(IF(COUNT(IF(('1. Database - raw'!CY$7:DA$494&gt;0)*('1. Database - raw'!$AD$7:$AD$494=$A116)*(INDIRECT($Q116,TRUE)=$O116),'1. Database - raw'!CY$7:DA$494))&gt;0,COUNT(IF(('1. Database - raw'!CY$7:DA$494&gt;0)*('1. Database - raw'!$AD$7:$AD$494=$A116)*(INDIRECT($Q116,TRUE)=$O116),'1. Database - raw'!CY$7:DA$494)),""),"")</f>
        <v/>
      </c>
      <c r="DY116" s="14" t="str">
        <f t="shared" ca="1" si="232"/>
        <v/>
      </c>
      <c r="DZ116" s="19" t="str">
        <f t="shared" ca="1" si="233"/>
        <v/>
      </c>
      <c r="EA116" s="19" t="str">
        <f t="shared" ca="1" si="234"/>
        <v/>
      </c>
      <c r="EB116" s="19" t="str">
        <f t="array" aca="1" ref="EB116" ca="1">IFERROR(AVERAGE(IF(('1. Database - raw'!DE$7:DG$494&gt;0)*('1. Database - raw'!$AD$7:$AD$494=$A116)*(INDIRECT($Q116,TRUE)=$O116),'1. Database - raw'!DE$7:DG$494)),"")</f>
        <v/>
      </c>
      <c r="EC116" s="33" t="str">
        <f t="array" aca="1" ref="EC116" ca="1">IFERROR(_xlfn.STDEV.S(IF(('1. Database - raw'!DE$7:DG$494&gt;0)*('1. Database - raw'!$AD$7:$AD$494=$A116)*(INDIRECT($Q116,TRUE)=$O116),'1. Database - raw'!DE$7:DG$494)),"")</f>
        <v/>
      </c>
      <c r="ED116" s="15" t="str">
        <f t="array" aca="1" ref="ED116" ca="1">IFERROR(IF(COUNT(IF(('1. Database - raw'!DE$7:DG$494&gt;0)*('1. Database - raw'!$AD$7:$AD$494=$A116)*(INDIRECT($Q116,TRUE)=$O116),'1. Database - raw'!DE$7:DG$494))&gt;0,COUNT(IF(('1. Database - raw'!DE$7:DG$494&gt;0)*('1. Database - raw'!$AD$7:$AD$494=$A116)*(INDIRECT($Q116,TRUE)=$O116),'1. Database - raw'!DE$7:DG$494)),""),"")</f>
        <v/>
      </c>
      <c r="EE116" s="101">
        <f t="shared" ca="1" si="235"/>
        <v>0.19567393598038121</v>
      </c>
      <c r="EF116" s="102">
        <f t="shared" ca="1" si="236"/>
        <v>0.21940473504746502</v>
      </c>
      <c r="EG116" s="102">
        <f t="shared" ca="1" si="237"/>
        <v>0.20719987470910828</v>
      </c>
      <c r="EH116" s="102">
        <f t="array" aca="1" ref="EH116" ca="1">IFERROR(AVERAGE(IF(('1. Database - raw'!DK$7:DM$494&gt;0)*('1. Database - raw'!$AD$7:$AD$494=$A116)*(INDIRECT($Q116,TRUE)=$O116),'1. Database - raw'!DK$7:DM$494)),"")</f>
        <v>0.21</v>
      </c>
      <c r="EI116" s="269">
        <f t="array" aca="1" ref="EI116" ca="1">IFERROR(_xlfn.STDEV.S(IF(('1. Database - raw'!DK$7:DM$494&gt;0)*('1. Database - raw'!$AD$7:$AD$494=$A116)*(INDIRECT($Q116,TRUE)=$O116),'1. Database - raw'!DK$7:DM$494)),"")</f>
        <v>3.4641016151377643E-2</v>
      </c>
      <c r="EJ116" s="15">
        <f t="array" aca="1" ref="EJ116" ca="1">IFERROR(IF(COUNT(IF(('1. Database - raw'!DK$7:DM$494&gt;0)*('1. Database - raw'!$AD$7:$AD$494=$A116)*(INDIRECT($Q116,TRUE)=$O116),'1. Database - raw'!DK$7:DM$494))&gt;0,COUNT(IF(('1. Database - raw'!DK$7:DM$494&gt;0)*('1. Database - raw'!$AD$7:$AD$494=$A116)*(INDIRECT($Q116,TRUE)=$O116),'1. Database - raw'!DK$7:DM$494)),""),"")</f>
        <v>4</v>
      </c>
      <c r="EK116" s="14" t="str">
        <f t="shared" ca="1" si="238"/>
        <v/>
      </c>
      <c r="EL116" s="19" t="str">
        <f t="shared" ca="1" si="239"/>
        <v/>
      </c>
      <c r="EM116" s="19" t="str">
        <f t="shared" ca="1" si="240"/>
        <v/>
      </c>
      <c r="EN116" s="19" t="str">
        <f t="array" aca="1" ref="EN116" ca="1">IFERROR(AVERAGE(IF(('1. Database - raw'!DQ$7:DS$494&gt;0)*('1. Database - raw'!$AD$7:$AD$494=$A116)*(INDIRECT($Q116,TRUE)=$O116),'1. Database - raw'!DQ$7:DS$494)),"")</f>
        <v/>
      </c>
      <c r="EO116" s="33" t="str">
        <f t="array" aca="1" ref="EO116" ca="1">IFERROR(_xlfn.STDEV.S(IF(('1. Database - raw'!DQ$7:DS$494&gt;0)*('1. Database - raw'!$AD$7:$AD$494=$A116)*(INDIRECT($Q116,TRUE)=$O116),'1. Database - raw'!DQ$7:DS$494)),"")</f>
        <v/>
      </c>
      <c r="EP116" s="15" t="str">
        <f t="array" aca="1" ref="EP116" ca="1">IFERROR(IF(COUNT(IF(('1. Database - raw'!DQ$7:DS$494&gt;0)*('1. Database - raw'!$AD$7:$AD$494=$A116)*(INDIRECT($Q116,TRUE)=$O116),'1. Database - raw'!DQ$7:DS$494))&gt;0,COUNT(IF(('1. Database - raw'!DQ$7:DS$494&gt;0)*('1. Database - raw'!$AD$7:$AD$494=$A116)*(INDIRECT($Q116,TRUE)=$O116),'1. Database - raw'!DQ$7:DS$494)),""),"")</f>
        <v/>
      </c>
      <c r="EQ116" s="14" t="str">
        <f t="shared" ca="1" si="241"/>
        <v/>
      </c>
      <c r="ER116" s="19" t="str">
        <f t="shared" ca="1" si="242"/>
        <v/>
      </c>
      <c r="ES116" s="19" t="str">
        <f t="shared" ca="1" si="243"/>
        <v/>
      </c>
      <c r="ET116" s="19" t="str">
        <f t="array" aca="1" ref="ET116" ca="1">IFERROR(AVERAGE(IF(('1. Database - raw'!DW$7:DY$494&gt;0)*('1. Database - raw'!$AD$7:$AD$494=$A116)*(INDIRECT($Q116,TRUE)=$O116),'1. Database - raw'!DW$7:DY$494)),"")</f>
        <v/>
      </c>
      <c r="EU116" s="33" t="str">
        <f t="array" aca="1" ref="EU116" ca="1">IFERROR(_xlfn.STDEV.S(IF(('1. Database - raw'!DW$7:DY$494&gt;0)*('1. Database - raw'!$AD$7:$AD$494=$A116)*(INDIRECT($Q116,TRUE)=$O116),'1. Database - raw'!DW$7:DY$494)),"")</f>
        <v/>
      </c>
      <c r="EV116" s="15" t="str">
        <f t="array" aca="1" ref="EV116" ca="1">IFERROR(IF(COUNT(IF(('1. Database - raw'!DW$7:DY$494&gt;0)*('1. Database - raw'!$AD$7:$AD$494=$A116)*(INDIRECT($Q116,TRUE)=$O116),'1. Database - raw'!DW$7:DY$494))&gt;0,COUNT(IF(('1. Database - raw'!DW$7:DY$494&gt;0)*('1. Database - raw'!$AD$7:$AD$494=$A116)*(INDIRECT($Q116,TRUE)=$O116),'1. Database - raw'!DW$7:DY$494)),""),"")</f>
        <v/>
      </c>
      <c r="EW116" s="14" t="str">
        <f t="shared" ca="1" si="244"/>
        <v/>
      </c>
      <c r="EX116" s="19" t="str">
        <f t="shared" ca="1" si="245"/>
        <v/>
      </c>
      <c r="EY116" s="19" t="str">
        <f t="shared" ca="1" si="246"/>
        <v/>
      </c>
      <c r="EZ116" s="19" t="str">
        <f t="array" aca="1" ref="EZ116" ca="1">IFERROR(AVERAGE(IF(('1. Database - raw'!EC$7:EE$494&gt;0)*('1. Database - raw'!$AD$7:$AD$494=$A116)*(INDIRECT($Q116,TRUE)=$O116),'1. Database - raw'!EC$7:EE$494)),"")</f>
        <v/>
      </c>
      <c r="FA116" s="33" t="str">
        <f t="array" aca="1" ref="FA116" ca="1">IFERROR(_xlfn.STDEV.S(IF(('1. Database - raw'!EC$7:EE$494&gt;0)*('1. Database - raw'!$AD$7:$AD$494=$A116)*(INDIRECT($Q116,TRUE)=$O116),'1. Database - raw'!EC$7:EE$494)),"")</f>
        <v/>
      </c>
      <c r="FB116" s="15" t="str">
        <f t="array" aca="1" ref="FB116" ca="1">IFERROR(IF(COUNT(IF(('1. Database - raw'!EC$7:EE$494&gt;0)*('1. Database - raw'!$AD$7:$AD$494=$A116)*(INDIRECT($Q116,TRUE)=$O116),'1. Database - raw'!EC$7:EE$494))&gt;0,COUNT(IF(('1. Database - raw'!EC$7:EE$494&gt;0)*('1. Database - raw'!$AD$7:$AD$494=$A116)*(INDIRECT($Q116,TRUE)=$O116),'1. Database - raw'!EC$7:EE$494)),""),"")</f>
        <v/>
      </c>
      <c r="FC116" s="14" t="str">
        <f t="shared" ca="1" si="247"/>
        <v/>
      </c>
      <c r="FD116" s="19" t="str">
        <f t="shared" ca="1" si="248"/>
        <v/>
      </c>
      <c r="FE116" s="19" t="str">
        <f t="shared" ca="1" si="249"/>
        <v/>
      </c>
      <c r="FF116" s="19" t="str">
        <f t="array" aca="1" ref="FF116" ca="1">IFERROR(AVERAGE(IF(('1. Database - raw'!EI$7:EK$494&gt;0)*('1. Database - raw'!$AD$7:$AD$494=$A116)*(INDIRECT($Q116,TRUE)=$O116),'1. Database - raw'!EI$7:EK$494)),"")</f>
        <v/>
      </c>
      <c r="FG116" s="33" t="str">
        <f t="array" aca="1" ref="FG116" ca="1">IFERROR(_xlfn.STDEV.S(IF(('1. Database - raw'!EI$7:EK$494&gt;0)*('1. Database - raw'!$AD$7:$AD$494=$A116)*(INDIRECT($Q116,TRUE)=$O116),'1. Database - raw'!EI$7:EK$494)),"")</f>
        <v/>
      </c>
      <c r="FH116" s="15" t="str">
        <f t="array" aca="1" ref="FH116" ca="1">IFERROR(IF(COUNT(IF(('1. Database - raw'!EI$7:EK$494&gt;0)*('1. Database - raw'!$AD$7:$AD$494=$A116)*(INDIRECT($Q116,TRUE)=$O116),'1. Database - raw'!EI$7:EK$494))&gt;0,COUNT(IF(('1. Database - raw'!EI$7:EK$494&gt;0)*('1. Database - raw'!$AD$7:$AD$494=$A116)*(INDIRECT($Q116,TRUE)=$O116),'1. Database - raw'!EI$7:EK$494)),""),"")</f>
        <v/>
      </c>
      <c r="FI116" s="14" t="str">
        <f t="shared" ca="1" si="250"/>
        <v/>
      </c>
      <c r="FJ116" s="19" t="str">
        <f t="shared" ca="1" si="251"/>
        <v/>
      </c>
      <c r="FK116" s="19" t="str">
        <f t="shared" ca="1" si="252"/>
        <v/>
      </c>
      <c r="FL116" s="19" t="str">
        <f t="array" aca="1" ref="FL116" ca="1">IFERROR(AVERAGE(IF(('1. Database - raw'!EO$7:EQ$494&gt;0)*('1. Database - raw'!$AD$7:$AD$494=$A116)*(INDIRECT($Q116,TRUE)=$O116),'1. Database - raw'!EO$7:EQ$494)),"")</f>
        <v/>
      </c>
      <c r="FM116" s="33" t="str">
        <f t="array" aca="1" ref="FM116" ca="1">IFERROR(_xlfn.STDEV.S(IF(('1. Database - raw'!EO$7:EQ$494&gt;0)*('1. Database - raw'!$AD$7:$AD$494=$A116)*(INDIRECT($Q116,TRUE)=$O116),'1. Database - raw'!EO$7:EQ$494)),"")</f>
        <v/>
      </c>
      <c r="FN116" s="15" t="str">
        <f t="array" aca="1" ref="FN116" ca="1">IFERROR(IF(COUNT(IF(('1. Database - raw'!EO$7:EQ$494&gt;0)*('1. Database - raw'!$AD$7:$AD$494=$A116)*(INDIRECT($Q116,TRUE)=$O116),'1. Database - raw'!EO$7:EQ$494))&gt;0,COUNT(IF(('1. Database - raw'!EO$7:EQ$494&gt;0)*('1. Database - raw'!$AD$7:$AD$494=$A116)*(INDIRECT($Q116,TRUE)=$O116),'1. Database - raw'!EO$7:EQ$494)),""),"")</f>
        <v/>
      </c>
      <c r="FO116" s="14" t="str">
        <f t="shared" ca="1" si="253"/>
        <v/>
      </c>
      <c r="FP116" s="19" t="str">
        <f t="shared" ca="1" si="254"/>
        <v/>
      </c>
      <c r="FQ116" s="19" t="str">
        <f t="shared" ca="1" si="255"/>
        <v/>
      </c>
      <c r="FR116" s="19" t="str">
        <f t="array" aca="1" ref="FR116" ca="1">IFERROR(AVERAGE(IF(('1. Database - raw'!EU$7:EW$494&gt;0)*('1. Database - raw'!$AD$7:$AD$494=$A116)*(INDIRECT($Q116,TRUE)=$O116),'1. Database - raw'!EU$7:EW$494)),"")</f>
        <v/>
      </c>
      <c r="FS116" s="33" t="str">
        <f t="array" aca="1" ref="FS116" ca="1">IFERROR(_xlfn.STDEV.S(IF(('1. Database - raw'!EU$7:EW$494&gt;0)*('1. Database - raw'!$AD$7:$AD$494=$A116)*(INDIRECT($Q116,TRUE)=$O116),'1. Database - raw'!EU$7:EW$494)),"")</f>
        <v/>
      </c>
      <c r="FT116" s="15" t="str">
        <f t="array" aca="1" ref="FT116" ca="1">IFERROR(IF(COUNT(IF(('1. Database - raw'!EU$7:EW$494&gt;0)*('1. Database - raw'!$AD$7:$AD$494=$A116)*(INDIRECT($Q116,TRUE)=$O116),'1. Database - raw'!EU$7:EW$494))&gt;0,COUNT(IF(('1. Database - raw'!EU$7:EW$494&gt;0)*('1. Database - raw'!$AD$7:$AD$494=$A116)*(INDIRECT($Q116,TRUE)=$O116),'1. Database - raw'!EU$7:EW$494)),""),"")</f>
        <v/>
      </c>
      <c r="FU116" s="14" t="str">
        <f t="shared" ca="1" si="256"/>
        <v/>
      </c>
      <c r="FV116" s="19" t="str">
        <f t="shared" ca="1" si="257"/>
        <v/>
      </c>
      <c r="FW116" s="19" t="str">
        <f t="shared" ca="1" si="258"/>
        <v/>
      </c>
      <c r="FX116" s="19" t="str">
        <f t="array" aca="1" ref="FX116" ca="1">IFERROR(AVERAGE(IF(('1. Database - raw'!FA$7:FC$494&gt;0)*('1. Database - raw'!$AD$7:$AD$494=$A116)*(INDIRECT($Q116,TRUE)=$O116),'1. Database - raw'!FA$7:FC$494)),"")</f>
        <v/>
      </c>
      <c r="FY116" s="33" t="str">
        <f t="array" aca="1" ref="FY116" ca="1">IFERROR(_xlfn.STDEV.S(IF(('1. Database - raw'!FA$7:FC$494&gt;0)*('1. Database - raw'!$AD$7:$AD$494=$A116)*(INDIRECT($Q116,TRUE)=$O116),'1. Database - raw'!FA$7:FC$494)),"")</f>
        <v/>
      </c>
      <c r="FZ116" s="15" t="str">
        <f t="array" aca="1" ref="FZ116" ca="1">IFERROR(IF(COUNT(IF(('1. Database - raw'!FA$7:FC$494&gt;0)*('1. Database - raw'!$AD$7:$AD$494=$A116)*(INDIRECT($Q116,TRUE)=$O116),'1. Database - raw'!FA$7:FC$494))&gt;0,COUNT(IF(('1. Database - raw'!FA$7:FC$494&gt;0)*('1. Database - raw'!$AD$7:$AD$494=$A116)*(INDIRECT($Q116,TRUE)=$O116),'1. Database - raw'!FA$7:FC$494)),""),"")</f>
        <v/>
      </c>
      <c r="GA116" s="14" t="str">
        <f t="shared" ca="1" si="259"/>
        <v/>
      </c>
      <c r="GB116" s="19" t="str">
        <f t="shared" ca="1" si="260"/>
        <v/>
      </c>
      <c r="GC116" s="19" t="str">
        <f t="shared" ca="1" si="261"/>
        <v/>
      </c>
      <c r="GD116" s="19" t="str">
        <f t="array" aca="1" ref="GD116" ca="1">IFERROR(AVERAGE(IF(('1. Database - raw'!FG$7:FI$494&gt;0)*('1. Database - raw'!$AD$7:$AD$494=$A116)*(INDIRECT($Q116,TRUE)=$O116),'1. Database - raw'!FG$7:FI$494)),"")</f>
        <v/>
      </c>
      <c r="GE116" s="33" t="str">
        <f t="array" aca="1" ref="GE116" ca="1">IFERROR(_xlfn.STDEV.S(IF(('1. Database - raw'!FG$7:FI$494&gt;0)*('1. Database - raw'!$AD$7:$AD$494=$A116)*(INDIRECT($Q116,TRUE)=$O116),'1. Database - raw'!FG$7:FI$494)),"")</f>
        <v/>
      </c>
      <c r="GF116" s="15" t="str">
        <f t="array" aca="1" ref="GF116" ca="1">IFERROR(IF(COUNT(IF(('1. Database - raw'!FG$7:FI$494&gt;0)*('1. Database - raw'!$AD$7:$AD$494=$A116)*(INDIRECT($Q116,TRUE)=$O116),'1. Database - raw'!FG$7:FI$494))&gt;0,COUNT(IF(('1. Database - raw'!FG$7:FI$494&gt;0)*('1. Database - raw'!$AD$7:$AD$494=$A116)*(INDIRECT($Q116,TRUE)=$O116),'1. Database - raw'!FG$7:FI$494)),""),"")</f>
        <v/>
      </c>
      <c r="GG116" s="14" t="str">
        <f t="shared" ca="1" si="262"/>
        <v/>
      </c>
      <c r="GH116" s="19" t="str">
        <f t="shared" ca="1" si="263"/>
        <v/>
      </c>
      <c r="GI116" s="19" t="str">
        <f t="shared" ca="1" si="264"/>
        <v/>
      </c>
      <c r="GJ116" s="19" t="str">
        <f t="array" aca="1" ref="GJ116" ca="1">IFERROR(AVERAGE(IF(('1. Database - raw'!FM$7:FO$494&gt;0)*('1. Database - raw'!$AD$7:$AD$494=$A116)*(INDIRECT($Q116,TRUE)=$O116),'1. Database - raw'!FM$7:FO$494)),"")</f>
        <v/>
      </c>
      <c r="GK116" s="33" t="str">
        <f t="array" aca="1" ref="GK116" ca="1">IFERROR(_xlfn.STDEV.S(IF(('1. Database - raw'!FM$7:FO$494&gt;0)*('1. Database - raw'!$AD$7:$AD$494=$A116)*(INDIRECT($Q116,TRUE)=$O116),'1. Database - raw'!FM$7:FO$494)),"")</f>
        <v/>
      </c>
      <c r="GL116" s="15" t="str">
        <f t="array" aca="1" ref="GL116" ca="1">IFERROR(IF(COUNT(IF(('1. Database - raw'!FM$7:FO$494&gt;0)*('1. Database - raw'!$AD$7:$AD$494=$A116)*(INDIRECT($Q116,TRUE)=$O116),'1. Database - raw'!FM$7:FO$494))&gt;0,COUNT(IF(('1. Database - raw'!FM$7:FO$494&gt;0)*('1. Database - raw'!$AD$7:$AD$494=$A116)*(INDIRECT($Q116,TRUE)=$O116),'1. Database - raw'!FM$7:FO$494)),""),"")</f>
        <v/>
      </c>
      <c r="GM116" s="14" t="str">
        <f t="shared" ca="1" si="265"/>
        <v/>
      </c>
      <c r="GN116" s="19" t="str">
        <f t="shared" ca="1" si="266"/>
        <v/>
      </c>
      <c r="GO116" s="19" t="str">
        <f t="shared" ca="1" si="267"/>
        <v/>
      </c>
      <c r="GP116" s="19" t="str">
        <f t="array" aca="1" ref="GP116" ca="1">IFERROR(AVERAGE(IF(('1. Database - raw'!FS$7:FU$494&gt;0)*('1. Database - raw'!$AD$7:$AD$494=$A116)*(INDIRECT($Q116,TRUE)=$O116),'1. Database - raw'!FS$7:FU$494)),"")</f>
        <v/>
      </c>
      <c r="GQ116" s="33" t="str">
        <f t="array" aca="1" ref="GQ116" ca="1">IFERROR(_xlfn.STDEV.S(IF(('1. Database - raw'!FS$7:FU$494&gt;0)*('1. Database - raw'!$AD$7:$AD$494=$A116)*(INDIRECT($Q116,TRUE)=$O116),'1. Database - raw'!FS$7:FU$494)),"")</f>
        <v/>
      </c>
      <c r="GR116" s="15" t="str">
        <f t="array" aca="1" ref="GR116" ca="1">IFERROR(IF(COUNT(IF(('1. Database - raw'!FS$7:FU$494&gt;0)*('1. Database - raw'!$AD$7:$AD$494=$A116)*(INDIRECT($Q116,TRUE)=$O116),'1. Database - raw'!FS$7:FU$494))&gt;0,COUNT(IF(('1. Database - raw'!FS$7:FU$494&gt;0)*('1. Database - raw'!$AD$7:$AD$494=$A116)*(INDIRECT($Q116,TRUE)=$O116),'1. Database - raw'!FS$7:FU$494)),""),"")</f>
        <v/>
      </c>
      <c r="GS116" s="14" t="str">
        <f t="shared" ca="1" si="268"/>
        <v/>
      </c>
      <c r="GT116" s="19" t="str">
        <f t="shared" ca="1" si="269"/>
        <v/>
      </c>
      <c r="GU116" s="19" t="str">
        <f t="shared" ca="1" si="270"/>
        <v/>
      </c>
      <c r="GV116" s="19" t="str">
        <f t="array" aca="1" ref="GV116" ca="1">IFERROR(AVERAGE(IF(('1. Database - raw'!FY$7:GA$494&gt;0)*('1. Database - raw'!$AD$7:$AD$494=$A116)*(INDIRECT($Q116,TRUE)=$O116),'1. Database - raw'!FY$7:GA$494)),"")</f>
        <v/>
      </c>
      <c r="GW116" s="33" t="str">
        <f t="array" aca="1" ref="GW116" ca="1">IFERROR(_xlfn.STDEV.S(IF(('1. Database - raw'!FY$7:GA$494&gt;0)*('1. Database - raw'!$AD$7:$AD$494=$A116)*(INDIRECT($Q116,TRUE)=$O116),'1. Database - raw'!FY$7:GA$494)),"")</f>
        <v/>
      </c>
      <c r="GX116" s="15" t="str">
        <f t="array" aca="1" ref="GX116" ca="1">IFERROR(IF(COUNT(IF(('1. Database - raw'!FY$7:GA$494&gt;0)*('1. Database - raw'!$AD$7:$AD$494=$A116)*(INDIRECT($Q116,TRUE)=$O116),'1. Database - raw'!FY$7:GA$494))&gt;0,COUNT(IF(('1. Database - raw'!FY$7:GA$494&gt;0)*('1. Database - raw'!$AD$7:$AD$494=$A116)*(INDIRECT($Q116,TRUE)=$O116),'1. Database - raw'!FY$7:GA$494)),""),"")</f>
        <v/>
      </c>
      <c r="GY116" s="14" t="str">
        <f t="shared" ca="1" si="271"/>
        <v/>
      </c>
      <c r="GZ116" s="19" t="str">
        <f t="shared" ca="1" si="272"/>
        <v/>
      </c>
      <c r="HA116" s="19" t="str">
        <f t="shared" ca="1" si="273"/>
        <v/>
      </c>
      <c r="HB116" s="19" t="str">
        <f t="array" aca="1" ref="HB116" ca="1">IFERROR(AVERAGE(IF(('1. Database - raw'!GE$7:GG$494&gt;0)*('1. Database - raw'!$AD$7:$AD$494=$A116)*(INDIRECT($Q116,TRUE)=$O116),'1. Database - raw'!GE$7:GG$494)),"")</f>
        <v/>
      </c>
      <c r="HC116" s="33" t="str">
        <f t="array" aca="1" ref="HC116" ca="1">IFERROR(_xlfn.STDEV.S(IF(('1. Database - raw'!GE$7:GG$494&gt;0)*('1. Database - raw'!$AD$7:$AD$494=$A116)*(INDIRECT($Q116,TRUE)=$O116),'1. Database - raw'!GE$7:GG$494)),"")</f>
        <v/>
      </c>
      <c r="HD116" s="15" t="str">
        <f t="array" aca="1" ref="HD116" ca="1">IFERROR(IF(COUNT(IF(('1. Database - raw'!GE$7:GG$494&gt;0)*('1. Database - raw'!$AD$7:$AD$494=$A116)*(INDIRECT($Q116,TRUE)=$O116),'1. Database - raw'!GE$7:GG$494))&gt;0,COUNT(IF(('1. Database - raw'!GE$7:GG$494&gt;0)*('1. Database - raw'!$AD$7:$AD$494=$A116)*(INDIRECT($Q116,TRUE)=$O116),'1. Database - raw'!GE$7:GG$494)),""),"")</f>
        <v/>
      </c>
      <c r="HE116" s="14" t="str">
        <f t="shared" ca="1" si="274"/>
        <v/>
      </c>
      <c r="HF116" s="19" t="str">
        <f t="shared" ca="1" si="275"/>
        <v/>
      </c>
      <c r="HG116" s="19" t="str">
        <f t="shared" ca="1" si="276"/>
        <v/>
      </c>
      <c r="HH116" s="19" t="str">
        <f t="array" aca="1" ref="HH116" ca="1">IFERROR(AVERAGE(IF(('1. Database - raw'!GK$7:GM$494&gt;0)*('1. Database - raw'!$AD$7:$AD$494=$A116)*(INDIRECT($Q116,TRUE)=$O116),'1. Database - raw'!GK$7:GM$494)),"")</f>
        <v/>
      </c>
      <c r="HI116" s="33" t="str">
        <f t="array" aca="1" ref="HI116" ca="1">IFERROR(_xlfn.STDEV.S(IF(('1. Database - raw'!GK$7:GM$494&gt;0)*('1. Database - raw'!$AD$7:$AD$494=$A116)*(INDIRECT($Q116,TRUE)=$O116),'1. Database - raw'!GK$7:GM$494)),"")</f>
        <v/>
      </c>
      <c r="HJ116" s="15" t="str">
        <f t="array" aca="1" ref="HJ116" ca="1">IFERROR(IF(COUNT(IF(('1. Database - raw'!GK$7:GM$494&gt;0)*('1. Database - raw'!$AD$7:$AD$494=$A116)*(INDIRECT($Q116,TRUE)=$O116),'1. Database - raw'!GK$7:GM$494))&gt;0,COUNT(IF(('1. Database - raw'!GK$7:GM$494&gt;0)*('1. Database - raw'!$AD$7:$AD$494=$A116)*(INDIRECT($Q116,TRUE)=$O116),'1. Database - raw'!GK$7:GM$494)),""),"")</f>
        <v/>
      </c>
      <c r="HK116" s="14" t="str">
        <f t="shared" ca="1" si="277"/>
        <v/>
      </c>
      <c r="HL116" s="19" t="str">
        <f t="shared" ca="1" si="278"/>
        <v/>
      </c>
      <c r="HM116" s="19" t="str">
        <f t="shared" ca="1" si="279"/>
        <v/>
      </c>
      <c r="HN116" s="19" t="str">
        <f t="array" aca="1" ref="HN116" ca="1">IFERROR(AVERAGE(IF(('1. Database - raw'!GQ$7:GS$494&gt;0)*('1. Database - raw'!$AD$7:$AD$494=$A116)*(INDIRECT($Q116,TRUE)=$O116),'1. Database - raw'!GQ$7:GS$494)),"")</f>
        <v/>
      </c>
      <c r="HO116" s="33" t="str">
        <f t="array" aca="1" ref="HO116" ca="1">IFERROR(_xlfn.STDEV.S(IF(('1. Database - raw'!GQ$7:GS$494&gt;0)*('1. Database - raw'!$AD$7:$AD$494=$A116)*(INDIRECT($Q116,TRUE)=$O116),'1. Database - raw'!GQ$7:GS$494)),"")</f>
        <v/>
      </c>
      <c r="HP116" s="15" t="str">
        <f t="array" aca="1" ref="HP116" ca="1">IFERROR(IF(COUNT(IF(('1. Database - raw'!GQ$7:GS$494&gt;0)*('1. Database - raw'!$AD$7:$AD$494=$A116)*(INDIRECT($Q116,TRUE)=$O116),'1. Database - raw'!GQ$7:GS$494))&gt;0,COUNT(IF(('1. Database - raw'!GQ$7:GS$494&gt;0)*('1. Database - raw'!$AD$7:$AD$494=$A116)*(INDIRECT($Q116,TRUE)=$O116),'1. Database - raw'!GQ$7:GS$494)),""),"")</f>
        <v/>
      </c>
      <c r="HQ116" s="14" t="str">
        <f t="shared" ca="1" si="280"/>
        <v/>
      </c>
      <c r="HR116" s="19" t="str">
        <f t="shared" ca="1" si="281"/>
        <v/>
      </c>
      <c r="HS116" s="19" t="str">
        <f t="shared" ca="1" si="282"/>
        <v/>
      </c>
      <c r="HT116" s="19" t="str">
        <f t="array" aca="1" ref="HT116" ca="1">IFERROR(AVERAGE(IF(('1. Database - raw'!GW$7:GY$494&gt;0)*('1. Database - raw'!$AD$7:$AD$494=$A116)*(INDIRECT($Q116,TRUE)=$O116),'1. Database - raw'!GW$7:GY$494)),"")</f>
        <v/>
      </c>
      <c r="HU116" s="33" t="str">
        <f t="array" aca="1" ref="HU116" ca="1">IFERROR(_xlfn.STDEV.S(IF(('1. Database - raw'!GW$7:GY$494&gt;0)*('1. Database - raw'!$AD$7:$AD$494=$A116)*(INDIRECT($Q116,TRUE)=$O116),'1. Database - raw'!GW$7:GY$494)),"")</f>
        <v/>
      </c>
      <c r="HV116" s="15" t="str">
        <f t="array" aca="1" ref="HV116" ca="1">IFERROR(IF(COUNT(IF(('1. Database - raw'!GW$7:GY$494&gt;0)*('1. Database - raw'!$AD$7:$AD$494=$A116)*(INDIRECT($Q116,TRUE)=$O116),'1. Database - raw'!GW$7:GY$494))&gt;0,COUNT(IF(('1. Database - raw'!GW$7:GY$494&gt;0)*('1. Database - raw'!$AD$7:$AD$494=$A116)*(INDIRECT($Q116,TRUE)=$O116),'1. Database - raw'!GW$7:GY$494)),""),"")</f>
        <v/>
      </c>
      <c r="HW116" s="14" t="str">
        <f t="shared" ca="1" si="283"/>
        <v/>
      </c>
      <c r="HX116" s="19" t="str">
        <f t="shared" ca="1" si="284"/>
        <v/>
      </c>
      <c r="HY116" s="19" t="str">
        <f t="shared" ca="1" si="285"/>
        <v/>
      </c>
      <c r="HZ116" s="19" t="str">
        <f t="array" aca="1" ref="HZ116" ca="1">IFERROR(AVERAGE(IF(('1. Database - raw'!HC$7:HE$494&gt;0)*('1. Database - raw'!$AD$7:$AD$494=$A116)*(INDIRECT($Q116,TRUE)=$O116),'1. Database - raw'!HC$7:HE$494)),"")</f>
        <v/>
      </c>
      <c r="IA116" s="33" t="str">
        <f t="array" aca="1" ref="IA116" ca="1">IFERROR(_xlfn.STDEV.S(IF(('1. Database - raw'!HC$7:HE$494&gt;0)*('1. Database - raw'!$AD$7:$AD$494=$A116)*(INDIRECT($Q116,TRUE)=$O116),'1. Database - raw'!HC$7:HE$494)),"")</f>
        <v/>
      </c>
      <c r="IB116" s="15" t="str">
        <f t="array" aca="1" ref="IB116" ca="1">IFERROR(IF(COUNT(IF(('1. Database - raw'!HC$7:HE$494&gt;0)*('1. Database - raw'!$AD$7:$AD$494=$A116)*(INDIRECT($Q116,TRUE)=$O116),'1. Database - raw'!HC$7:HE$494))&gt;0,COUNT(IF(('1. Database - raw'!HC$7:HE$494&gt;0)*('1. Database - raw'!$AD$7:$AD$494=$A116)*(INDIRECT($Q116,TRUE)=$O116),'1. Database - raw'!HC$7:HE$494)),""),"")</f>
        <v/>
      </c>
      <c r="IC116" s="14" t="str">
        <f t="shared" ca="1" si="286"/>
        <v/>
      </c>
      <c r="ID116" s="19" t="str">
        <f t="shared" ca="1" si="287"/>
        <v/>
      </c>
      <c r="IE116" s="19" t="str">
        <f t="shared" ca="1" si="288"/>
        <v/>
      </c>
      <c r="IF116" s="19" t="str">
        <f t="array" aca="1" ref="IF116" ca="1">IFERROR(AVERAGE(IF(('1. Database - raw'!HI$7:HK$494&gt;0)*('1. Database - raw'!$AD$7:$AD$494=$A116)*(INDIRECT($Q116,TRUE)=$O116),'1. Database - raw'!HI$7:HK$494)),"")</f>
        <v/>
      </c>
      <c r="IG116" s="33" t="str">
        <f t="array" aca="1" ref="IG116" ca="1">IFERROR(_xlfn.STDEV.S(IF(('1. Database - raw'!HI$7:HK$494&gt;0)*('1. Database - raw'!$AD$7:$AD$494=$A116)*(INDIRECT($Q116,TRUE)=$O116),'1. Database - raw'!HI$7:HK$494)),"")</f>
        <v/>
      </c>
      <c r="IH116" s="15" t="str">
        <f t="array" aca="1" ref="IH116" ca="1">IFERROR(IF(COUNT(IF(('1. Database - raw'!HI$7:HK$494&gt;0)*('1. Database - raw'!$AD$7:$AD$494=$A116)*(INDIRECT($Q116,TRUE)=$O116),'1. Database - raw'!HI$7:HK$494))&gt;0,COUNT(IF(('1. Database - raw'!HI$7:HK$494&gt;0)*('1. Database - raw'!$AD$7:$AD$494=$A116)*(INDIRECT($Q116,TRUE)=$O116),'1. Database - raw'!HI$7:HK$494)),""),"")</f>
        <v/>
      </c>
      <c r="II116" s="14" t="str">
        <f t="shared" ca="1" si="289"/>
        <v/>
      </c>
      <c r="IJ116" s="19" t="str">
        <f t="shared" ca="1" si="290"/>
        <v/>
      </c>
      <c r="IK116" s="19" t="str">
        <f t="shared" ca="1" si="291"/>
        <v/>
      </c>
      <c r="IL116" s="19" t="str">
        <f t="array" aca="1" ref="IL116" ca="1">IFERROR(AVERAGE(IF(('1. Database - raw'!HO$7:HQ$494&gt;0)*('1. Database - raw'!$AD$7:$AD$494=$A116)*(INDIRECT($Q116,TRUE)=$O116),'1. Database - raw'!HO$7:HQ$494)),"")</f>
        <v/>
      </c>
      <c r="IM116" s="33" t="str">
        <f t="array" aca="1" ref="IM116" ca="1">IFERROR(_xlfn.STDEV.S(IF(('1. Database - raw'!HO$7:HQ$494&gt;0)*('1. Database - raw'!$AD$7:$AD$494=$A116)*(INDIRECT($Q116,TRUE)=$O116),'1. Database - raw'!HO$7:HQ$494)),"")</f>
        <v/>
      </c>
      <c r="IN116" s="15" t="str">
        <f t="array" aca="1" ref="IN116" ca="1">IFERROR(IF(COUNT(IF(('1. Database - raw'!HO$7:HQ$494&gt;0)*('1. Database - raw'!$AD$7:$AD$494=$A116)*(INDIRECT($Q116,TRUE)=$O116),'1. Database - raw'!HO$7:HQ$494))&gt;0,COUNT(IF(('1. Database - raw'!HO$7:HQ$494&gt;0)*('1. Database - raw'!$AD$7:$AD$494=$A116)*(INDIRECT($Q116,TRUE)=$O116),'1. Database - raw'!HO$7:HQ$494)),""),"")</f>
        <v/>
      </c>
      <c r="IO116" s="14" t="str">
        <f t="shared" ca="1" si="292"/>
        <v/>
      </c>
      <c r="IP116" s="19" t="str">
        <f t="shared" ca="1" si="293"/>
        <v/>
      </c>
      <c r="IQ116" s="19" t="str">
        <f t="shared" ca="1" si="294"/>
        <v/>
      </c>
      <c r="IR116" s="19" t="str">
        <f t="array" aca="1" ref="IR116" ca="1">IFERROR(AVERAGE(IF(('1. Database - raw'!HU$7:HW$494&gt;0)*('1. Database - raw'!$AD$7:$AD$494=$A116)*(INDIRECT($Q116,TRUE)=$O116),'1. Database - raw'!HU$7:HW$494)),"")</f>
        <v/>
      </c>
      <c r="IS116" s="33" t="str">
        <f t="array" aca="1" ref="IS116" ca="1">IFERROR(_xlfn.STDEV.S(IF(('1. Database - raw'!HU$7:HW$494&gt;0)*('1. Database - raw'!$AD$7:$AD$494=$A116)*(INDIRECT($Q116,TRUE)=$O116),'1. Database - raw'!HU$7:HW$494)),"")</f>
        <v/>
      </c>
      <c r="IT116" s="15" t="str">
        <f t="array" aca="1" ref="IT116" ca="1">IFERROR(IF(COUNT(IF(('1. Database - raw'!HU$7:HW$494&gt;0)*('1. Database - raw'!$AD$7:$AD$494=$A116)*(INDIRECT($Q116,TRUE)=$O116),'1. Database - raw'!HU$7:HW$494))&gt;0,COUNT(IF(('1. Database - raw'!HU$7:HW$494&gt;0)*('1. Database - raw'!$AD$7:$AD$494=$A116)*(INDIRECT($Q116,TRUE)=$O116),'1. Database - raw'!HU$7:HW$494)),""),"")</f>
        <v/>
      </c>
      <c r="IU116" s="14" t="str">
        <f t="shared" ca="1" si="295"/>
        <v/>
      </c>
      <c r="IV116" s="19" t="str">
        <f t="shared" ca="1" si="296"/>
        <v/>
      </c>
      <c r="IW116" s="19" t="str">
        <f t="shared" ca="1" si="297"/>
        <v/>
      </c>
      <c r="IX116" s="19" t="str">
        <f t="array" aca="1" ref="IX116" ca="1">IFERROR(AVERAGE(IF(('1. Database - raw'!IA$7:IC$494&gt;0)*('1. Database - raw'!$AD$7:$AD$494=$A116)*(INDIRECT($Q116,TRUE)=$O116),'1. Database - raw'!IA$7:IC$494)),"")</f>
        <v/>
      </c>
      <c r="IY116" s="33" t="str">
        <f t="array" aca="1" ref="IY116" ca="1">IFERROR(_xlfn.STDEV.S(IF(('1. Database - raw'!IA$7:IC$494&gt;0)*('1. Database - raw'!$AD$7:$AD$494=$A116)*(INDIRECT($Q116,TRUE)=$O116),'1. Database - raw'!IA$7:IC$494)),"")</f>
        <v/>
      </c>
      <c r="IZ116" s="15" t="str">
        <f t="array" aca="1" ref="IZ116" ca="1">IFERROR(IF(COUNT(IF(('1. Database - raw'!IA$7:IC$494&gt;0)*('1. Database - raw'!$AD$7:$AD$494=$A116)*(INDIRECT($Q116,TRUE)=$O116),'1. Database - raw'!IA$7:IC$494))&gt;0,COUNT(IF(('1. Database - raw'!IA$7:IC$494&gt;0)*('1. Database - raw'!$AD$7:$AD$494=$A116)*(INDIRECT($Q116,TRUE)=$O116),'1. Database - raw'!IA$7:IC$494)),""),"")</f>
        <v/>
      </c>
      <c r="JA116" s="14" t="str">
        <f t="shared" ca="1" si="298"/>
        <v/>
      </c>
      <c r="JB116" s="19" t="str">
        <f t="shared" ca="1" si="299"/>
        <v/>
      </c>
      <c r="JC116" s="19" t="str">
        <f t="shared" ca="1" si="300"/>
        <v/>
      </c>
      <c r="JD116" s="19" t="str">
        <f t="array" aca="1" ref="JD116" ca="1">IFERROR(AVERAGE(IF(('1. Database - raw'!IG$7:II$494&gt;0)*('1. Database - raw'!$AD$7:$AD$494=$A116)*(INDIRECT($Q116,TRUE)=$O116),'1. Database - raw'!IG$7:II$494)),"")</f>
        <v/>
      </c>
      <c r="JE116" s="33" t="str">
        <f t="array" aca="1" ref="JE116" ca="1">IFERROR(_xlfn.STDEV.S(IF(('1. Database - raw'!IG$7:II$494&gt;0)*('1. Database - raw'!$AD$7:$AD$494=$A116)*(INDIRECT($Q116,TRUE)=$O116),'1. Database - raw'!IG$7:II$494)),"")</f>
        <v/>
      </c>
      <c r="JF116" s="15" t="str">
        <f t="array" aca="1" ref="JF116" ca="1">IFERROR(IF(COUNT(IF(('1. Database - raw'!IG$7:II$494&gt;0)*('1. Database - raw'!$AD$7:$AD$494=$A116)*(INDIRECT($Q116,TRUE)=$O116),'1. Database - raw'!IG$7:II$494))&gt;0,COUNT(IF(('1. Database - raw'!IG$7:II$494&gt;0)*('1. Database - raw'!$AD$7:$AD$494=$A116)*(INDIRECT($Q116,TRUE)=$O116),'1. Database - raw'!IG$7:II$494)),""),"")</f>
        <v/>
      </c>
      <c r="JG116" s="145" t="str">
        <f t="shared" ca="1" si="301"/>
        <v/>
      </c>
      <c r="JH116" s="146" t="str">
        <f t="shared" ca="1" si="302"/>
        <v/>
      </c>
      <c r="JI116" s="146" t="str">
        <f t="shared" ca="1" si="303"/>
        <v/>
      </c>
      <c r="JJ116" s="146" t="str">
        <f t="array" aca="1" ref="JJ116" ca="1">IFERROR(AVERAGE(IF(('1. Database - raw'!IM$7:IO$494&gt;0)*('1. Database - raw'!$AD$7:$AD$494=$A116)*(INDIRECT($Q116,TRUE)=$O116),'1. Database - raw'!IM$7:IO$494)),"")</f>
        <v/>
      </c>
      <c r="JK116" s="277" t="str">
        <f t="array" aca="1" ref="JK116" ca="1">IFERROR(_xlfn.STDEV.S(IF(('1. Database - raw'!IM$7:IO$494&gt;0)*('1. Database - raw'!$AD$7:$AD$494=$A116)*(INDIRECT($Q116,TRUE)=$O116),'1. Database - raw'!IM$7:IO$494)),"")</f>
        <v/>
      </c>
      <c r="JL116" s="15" t="str">
        <f t="array" aca="1" ref="JL116" ca="1">IFERROR(IF(COUNT(IF(('1. Database - raw'!IM$7:IO$494&gt;0)*('1. Database - raw'!$AD$7:$AD$494=$A116)*(INDIRECT($Q116,TRUE)=$O116),'1. Database - raw'!IM$7:IO$494))&gt;0,COUNT(IF(('1. Database - raw'!IM$7:IO$494&gt;0)*('1. Database - raw'!$AD$7:$AD$494=$A116)*(INDIRECT($Q116,TRUE)=$O116),'1. Database - raw'!IM$7:IO$494)),""),"")</f>
        <v/>
      </c>
      <c r="JM116" s="145" t="str">
        <f t="shared" ca="1" si="304"/>
        <v/>
      </c>
      <c r="JN116" s="146" t="str">
        <f t="shared" ca="1" si="305"/>
        <v/>
      </c>
      <c r="JO116" s="146" t="str">
        <f t="shared" ca="1" si="306"/>
        <v/>
      </c>
      <c r="JP116" s="146" t="str">
        <f t="array" aca="1" ref="JP116" ca="1">IFERROR(AVERAGE(IF(('1. Database - raw'!IS$7:IU$494&gt;0)*('1. Database - raw'!$AD$7:$AD$494=$A116)*(INDIRECT($Q116,TRUE)=$O116),'1. Database - raw'!IS$7:IU$494)),"")</f>
        <v/>
      </c>
      <c r="JQ116" s="277" t="str">
        <f t="array" aca="1" ref="JQ116" ca="1">IFERROR(_xlfn.STDEV.S(IF(('1. Database - raw'!IS$7:IU$494&gt;0)*('1. Database - raw'!$AD$7:$AD$494=$A116)*(INDIRECT($Q116,TRUE)=$O116),'1. Database - raw'!IS$7:IU$494)),"")</f>
        <v/>
      </c>
      <c r="JR116" s="15" t="str">
        <f t="array" aca="1" ref="JR116" ca="1">IFERROR(IF(COUNT(IF(('1. Database - raw'!IS$7:IU$494&gt;0)*('1. Database - raw'!$AD$7:$AD$494=$A116)*(INDIRECT($Q116,TRUE)=$O116),'1. Database - raw'!IS$7:IU$494))&gt;0,COUNT(IF(('1. Database - raw'!IS$7:IU$494&gt;0)*('1. Database - raw'!$AD$7:$AD$494=$A116)*(INDIRECT($Q116,TRUE)=$O116),'1. Database - raw'!IS$7:IU$494)),""),"")</f>
        <v/>
      </c>
      <c r="JS116" s="145" t="str">
        <f t="shared" ca="1" si="307"/>
        <v/>
      </c>
      <c r="JT116" s="146" t="str">
        <f t="shared" ca="1" si="308"/>
        <v/>
      </c>
      <c r="JU116" s="146" t="str">
        <f t="shared" ca="1" si="309"/>
        <v/>
      </c>
      <c r="JV116" s="146" t="str">
        <f t="array" aca="1" ref="JV116" ca="1">IFERROR(AVERAGE(IF(('1. Database - raw'!IY$7:JA$494&gt;0)*('1. Database - raw'!$AD$7:$AD$494=$A116)*(INDIRECT($Q116,TRUE)=$O116),'1. Database - raw'!IY$7:JA$494)),"")</f>
        <v/>
      </c>
      <c r="JW116" s="277" t="str">
        <f t="array" aca="1" ref="JW116" ca="1">IFERROR(_xlfn.STDEV.S(IF(('1. Database - raw'!IY$7:JA$494&gt;0)*('1. Database - raw'!$AD$7:$AD$494=$A116)*(INDIRECT($Q116,TRUE)=$O116),'1. Database - raw'!IY$7:JA$494)),"")</f>
        <v/>
      </c>
      <c r="JX116" s="15" t="str">
        <f t="array" aca="1" ref="JX116" ca="1">IFERROR(IF(COUNT(IF(('1. Database - raw'!IY$7:JA$494&gt;0)*('1. Database - raw'!$AD$7:$AD$494=$A116)*(INDIRECT($Q116,TRUE)=$O116),'1. Database - raw'!IY$7:JA$494))&gt;0,COUNT(IF(('1. Database - raw'!IY$7:JA$494&gt;0)*('1. Database - raw'!$AD$7:$AD$494=$A116)*(INDIRECT($Q116,TRUE)=$O116),'1. Database - raw'!IY$7:JA$494)),""),"")</f>
        <v/>
      </c>
      <c r="JY116" s="145" t="str">
        <f t="shared" ca="1" si="310"/>
        <v/>
      </c>
      <c r="JZ116" s="146" t="str">
        <f t="shared" ca="1" si="311"/>
        <v/>
      </c>
      <c r="KA116" s="146" t="str">
        <f t="shared" ca="1" si="312"/>
        <v/>
      </c>
      <c r="KB116" s="146" t="str">
        <f t="array" aca="1" ref="KB116" ca="1">IFERROR(AVERAGE(IF(('1. Database - raw'!JE$7:JG$494&gt;0)*('1. Database - raw'!$AD$7:$AD$494=$A116)*(INDIRECT($Q116,TRUE)=$O116),'1. Database - raw'!JE$7:JG$494)),"")</f>
        <v/>
      </c>
      <c r="KC116" s="277" t="str">
        <f t="array" aca="1" ref="KC116" ca="1">IFERROR(_xlfn.STDEV.S(IF(('1. Database - raw'!JE$7:JG$494&gt;0)*('1. Database - raw'!$AD$7:$AD$494=$A116)*(INDIRECT($Q116,TRUE)=$O116),'1. Database - raw'!JE$7:JG$494)),"")</f>
        <v/>
      </c>
      <c r="KD116" s="15" t="str">
        <f t="array" aca="1" ref="KD116" ca="1">IFERROR(IF(COUNT(IF(('1. Database - raw'!JE$7:JG$494&gt;0)*('1. Database - raw'!$AD$7:$AD$494=$A116)*(INDIRECT($Q116,TRUE)=$O116),'1. Database - raw'!JE$7:JG$494))&gt;0,COUNT(IF(('1. Database - raw'!JE$7:JG$494&gt;0)*('1. Database - raw'!$AD$7:$AD$494=$A116)*(INDIRECT($Q116,TRUE)=$O116),'1. Database - raw'!JE$7:JG$494)),""),"")</f>
        <v/>
      </c>
      <c r="KE116" s="145" t="str">
        <f t="shared" ca="1" si="313"/>
        <v/>
      </c>
      <c r="KF116" s="146" t="str">
        <f t="shared" ca="1" si="314"/>
        <v/>
      </c>
      <c r="KG116" s="146" t="str">
        <f t="shared" ca="1" si="315"/>
        <v/>
      </c>
      <c r="KH116" s="146" t="str">
        <f t="array" aca="1" ref="KH116" ca="1">IFERROR(AVERAGE(IF(('1. Database - raw'!JK$7:JM$494&gt;0)*('1. Database - raw'!$AD$7:$AD$494=$A116)*(INDIRECT($Q116,TRUE)=$O116),'1. Database - raw'!JK$7:JM$494)),"")</f>
        <v/>
      </c>
      <c r="KI116" s="277" t="str">
        <f t="array" aca="1" ref="KI116" ca="1">IFERROR(_xlfn.STDEV.S(IF(('1. Database - raw'!JK$7:JM$494&gt;0)*('1. Database - raw'!$AD$7:$AD$494=$A116)*(INDIRECT($Q116,TRUE)=$O116),'1. Database - raw'!JK$7:JM$494)),"")</f>
        <v/>
      </c>
      <c r="KJ116" s="15" t="str">
        <f t="array" aca="1" ref="KJ116" ca="1">IFERROR(IF(COUNT(IF(('1. Database - raw'!JK$7:JM$494&gt;0)*('1. Database - raw'!$AD$7:$AD$494=$A116)*(INDIRECT($Q116,TRUE)=$O116),'1. Database - raw'!JK$7:JM$494))&gt;0,COUNT(IF(('1. Database - raw'!JK$7:JM$494&gt;0)*('1. Database - raw'!$AD$7:$AD$494=$A116)*(INDIRECT($Q116,TRUE)=$O116),'1. Database - raw'!JK$7:JM$494)),""),"")</f>
        <v/>
      </c>
      <c r="KK116" s="145" t="str">
        <f t="shared" ca="1" si="316"/>
        <v/>
      </c>
      <c r="KL116" s="146" t="str">
        <f t="shared" ca="1" si="317"/>
        <v/>
      </c>
      <c r="KM116" s="146" t="str">
        <f t="shared" ca="1" si="318"/>
        <v/>
      </c>
      <c r="KN116" s="146" t="str">
        <f t="array" aca="1" ref="KN116" ca="1">IFERROR(AVERAGE(IF(('1. Database - raw'!JQ$7:JS$494&gt;0)*('1. Database - raw'!$AD$7:$AD$494=$A116)*(INDIRECT($Q116,TRUE)=$O116),'1. Database - raw'!JQ$7:JS$494)),"")</f>
        <v/>
      </c>
      <c r="KO116" s="277" t="str">
        <f t="array" aca="1" ref="KO116" ca="1">IFERROR(_xlfn.STDEV.S(IF(('1. Database - raw'!JQ$7:JS$494&gt;0)*('1. Database - raw'!$AD$7:$AD$494=$A116)*(INDIRECT($Q116,TRUE)=$O116),'1. Database - raw'!JQ$7:JS$494)),"")</f>
        <v/>
      </c>
      <c r="KP116" s="15" t="str">
        <f t="array" aca="1" ref="KP116" ca="1">IFERROR(IF(COUNT(IF(('1. Database - raw'!JQ$7:JS$494&gt;0)*('1. Database - raw'!$AD$7:$AD$494=$A116)*(INDIRECT($Q116,TRUE)=$O116),'1. Database - raw'!JQ$7:JS$494))&gt;0,COUNT(IF(('1. Database - raw'!JQ$7:JS$494&gt;0)*('1. Database - raw'!$AD$7:$AD$494=$A116)*(INDIRECT($Q116,TRUE)=$O116),'1. Database - raw'!JQ$7:JS$494)),""),"")</f>
        <v/>
      </c>
      <c r="KQ116" s="145" t="str">
        <f t="shared" ca="1" si="319"/>
        <v/>
      </c>
      <c r="KR116" s="146" t="str">
        <f t="shared" ca="1" si="320"/>
        <v/>
      </c>
      <c r="KS116" s="146" t="str">
        <f t="shared" ca="1" si="321"/>
        <v/>
      </c>
      <c r="KT116" s="146" t="str">
        <f t="array" aca="1" ref="KT116" ca="1">IFERROR(AVERAGE(IF(('1. Database - raw'!JW$7:JY$494&gt;0)*('1. Database - raw'!$AD$7:$AD$494=$A116)*(INDIRECT($Q116,TRUE)=$O116),'1. Database - raw'!JW$7:JY$494)),"")</f>
        <v/>
      </c>
      <c r="KU116" s="277" t="str">
        <f t="array" aca="1" ref="KU116" ca="1">IFERROR(_xlfn.STDEV.S(IF(('1. Database - raw'!JW$7:JY$494&gt;0)*('1. Database - raw'!$AD$7:$AD$494=$A116)*(INDIRECT($Q116,TRUE)=$O116),'1. Database - raw'!JW$7:JY$494)),"")</f>
        <v/>
      </c>
      <c r="KV116" s="15" t="str">
        <f t="array" aca="1" ref="KV116" ca="1">IFERROR(IF(COUNT(IF(('1. Database - raw'!JW$7:JY$494&gt;0)*('1. Database - raw'!$AD$7:$AD$494=$A116)*(INDIRECT($Q116,TRUE)=$O116),'1. Database - raw'!JW$7:JY$494))&gt;0,COUNT(IF(('1. Database - raw'!JW$7:JY$494&gt;0)*('1. Database - raw'!$AD$7:$AD$494=$A116)*(INDIRECT($Q116,TRUE)=$O116),'1. Database - raw'!JW$7:JY$494)),""),"")</f>
        <v/>
      </c>
      <c r="KW116" s="145" t="str">
        <f t="shared" ca="1" si="322"/>
        <v/>
      </c>
      <c r="KX116" s="146" t="str">
        <f t="shared" ca="1" si="323"/>
        <v/>
      </c>
      <c r="KY116" s="146" t="str">
        <f t="shared" ca="1" si="324"/>
        <v/>
      </c>
      <c r="KZ116" s="146" t="str">
        <f t="array" aca="1" ref="KZ116" ca="1">IFERROR(AVERAGE(IF(('1. Database - raw'!KC$7:KE$494&gt;0)*('1. Database - raw'!$AD$7:$AD$494=$A116)*(INDIRECT($Q116,TRUE)=$O116),'1. Database - raw'!KC$7:KE$494)),"")</f>
        <v/>
      </c>
      <c r="LA116" s="277" t="str">
        <f t="array" aca="1" ref="LA116" ca="1">IFERROR(_xlfn.STDEV.S(IF(('1. Database - raw'!KC$7:KE$494&gt;0)*('1. Database - raw'!$AD$7:$AD$494=$A116)*(INDIRECT($Q116,TRUE)=$O116),'1. Database - raw'!KC$7:KE$494)),"")</f>
        <v/>
      </c>
      <c r="LB116" s="15" t="str">
        <f t="array" aca="1" ref="LB116" ca="1">IFERROR(IF(COUNT(IF(('1. Database - raw'!KC$7:KE$494&gt;0)*('1. Database - raw'!$AD$7:$AD$494=$A116)*(INDIRECT($Q116,TRUE)=$O116),'1. Database - raw'!KC$7:KE$494))&gt;0,COUNT(IF(('1. Database - raw'!KC$7:KE$494&gt;0)*('1. Database - raw'!$AD$7:$AD$494=$A116)*(INDIRECT($Q116,TRUE)=$O116),'1. Database - raw'!KC$7:KE$494)),""),"")</f>
        <v/>
      </c>
      <c r="LC116" s="145" t="str">
        <f t="shared" ca="1" si="325"/>
        <v/>
      </c>
      <c r="LD116" s="146" t="str">
        <f t="shared" ca="1" si="326"/>
        <v/>
      </c>
      <c r="LE116" s="146" t="str">
        <f t="shared" ca="1" si="327"/>
        <v/>
      </c>
      <c r="LF116" s="146" t="str">
        <f t="array" aca="1" ref="LF116" ca="1">IFERROR(AVERAGE(IF(('1. Database - raw'!KI$7:KK$494&gt;0)*('1. Database - raw'!$AD$7:$AD$494=$A116)*(INDIRECT($Q116,TRUE)=$O116),'1. Database - raw'!KI$7:KK$494)),"")</f>
        <v/>
      </c>
      <c r="LG116" s="277" t="str">
        <f t="array" aca="1" ref="LG116" ca="1">IFERROR(_xlfn.STDEV.S(IF(('1. Database - raw'!KI$7:KK$494&gt;0)*('1. Database - raw'!$AD$7:$AD$494=$A116)*(INDIRECT($Q116,TRUE)=$O116),'1. Database - raw'!KI$7:KK$494)),"")</f>
        <v/>
      </c>
      <c r="LH116" s="15" t="str">
        <f t="array" aca="1" ref="LH116" ca="1">IFERROR(IF(COUNT(IF(('1. Database - raw'!KI$7:KK$494&gt;0)*('1. Database - raw'!$AD$7:$AD$494=$A116)*(INDIRECT($Q116,TRUE)=$O116),'1. Database - raw'!KI$7:KK$494))&gt;0,COUNT(IF(('1. Database - raw'!KI$7:KK$494&gt;0)*('1. Database - raw'!$AD$7:$AD$494=$A116)*(INDIRECT($Q116,TRUE)=$O116),'1. Database - raw'!KI$7:KK$494)),""),"")</f>
        <v/>
      </c>
      <c r="LI116" s="145" t="str">
        <f t="shared" ca="1" si="328"/>
        <v/>
      </c>
      <c r="LJ116" s="146" t="str">
        <f t="shared" ca="1" si="329"/>
        <v/>
      </c>
      <c r="LK116" s="146" t="str">
        <f t="shared" ca="1" si="330"/>
        <v/>
      </c>
      <c r="LL116" s="146" t="str">
        <f t="array" aca="1" ref="LL116" ca="1">IFERROR(AVERAGE(IF(('1. Database - raw'!KO$7:KQ$494&gt;0)*('1. Database - raw'!$AD$7:$AD$494=$A116)*(INDIRECT($Q116,TRUE)=$O116),'1. Database - raw'!KO$7:KQ$494)),"")</f>
        <v/>
      </c>
      <c r="LM116" s="277" t="str">
        <f t="array" aca="1" ref="LM116" ca="1">IFERROR(_xlfn.STDEV.S(IF(('1. Database - raw'!KO$7:KQ$494&gt;0)*('1. Database - raw'!$AD$7:$AD$494=$A116)*(INDIRECT($Q116,TRUE)=$O116),'1. Database - raw'!KO$7:KQ$494)),"")</f>
        <v/>
      </c>
      <c r="LN116" s="15" t="str">
        <f t="array" aca="1" ref="LN116" ca="1">IFERROR(IF(COUNT(IF(('1. Database - raw'!KO$7:KQ$494&gt;0)*('1. Database - raw'!$AD$7:$AD$494=$A116)*(INDIRECT($Q116,TRUE)=$O116),'1. Database - raw'!KO$7:KQ$494))&gt;0,COUNT(IF(('1. Database - raw'!KO$7:KQ$494&gt;0)*('1. Database - raw'!$AD$7:$AD$494=$A116)*(INDIRECT($Q116,TRUE)=$O116),'1. Database - raw'!KO$7:KQ$494)),""),"")</f>
        <v/>
      </c>
      <c r="LO116" s="145" t="str">
        <f t="shared" ca="1" si="331"/>
        <v/>
      </c>
      <c r="LP116" s="146" t="str">
        <f t="shared" ca="1" si="332"/>
        <v/>
      </c>
      <c r="LQ116" s="146" t="str">
        <f t="shared" ca="1" si="333"/>
        <v/>
      </c>
      <c r="LR116" s="146" t="str">
        <f t="array" aca="1" ref="LR116" ca="1">IFERROR(AVERAGE(IF(('1. Database - raw'!KU$7:KW$494&gt;0)*('1. Database - raw'!$AD$7:$AD$494=$A116)*(INDIRECT($Q116,TRUE)=$O116),'1. Database - raw'!KU$7:KW$494)),"")</f>
        <v/>
      </c>
      <c r="LS116" s="277" t="str">
        <f t="array" aca="1" ref="LS116" ca="1">IFERROR(_xlfn.STDEV.S(IF(('1. Database - raw'!KU$7:KW$494&gt;0)*('1. Database - raw'!$AD$7:$AD$494=$A116)*(INDIRECT($Q116,TRUE)=$O116),'1. Database - raw'!KU$7:KW$494)),"")</f>
        <v/>
      </c>
      <c r="LT116" s="15" t="str">
        <f t="array" aca="1" ref="LT116" ca="1">IFERROR(IF(COUNT(IF(('1. Database - raw'!KU$7:KW$494&gt;0)*('1. Database - raw'!$AD$7:$AD$494=$A116)*(INDIRECT($Q116,TRUE)=$O116),'1. Database - raw'!KU$7:KW$494))&gt;0,COUNT(IF(('1. Database - raw'!KU$7:KW$494&gt;0)*('1. Database - raw'!$AD$7:$AD$494=$A116)*(INDIRECT($Q116,TRUE)=$O116),'1. Database - raw'!KU$7:KW$494)),""),"")</f>
        <v/>
      </c>
      <c r="LU116" s="145" t="str">
        <f t="shared" ca="1" si="334"/>
        <v/>
      </c>
      <c r="LV116" s="146" t="str">
        <f t="shared" ca="1" si="335"/>
        <v/>
      </c>
      <c r="LW116" s="146" t="str">
        <f t="shared" ca="1" si="336"/>
        <v/>
      </c>
      <c r="LX116" s="146" t="str">
        <f t="array" aca="1" ref="LX116" ca="1">IFERROR(AVERAGE(IF(('1. Database - raw'!LA$7:LC$494&gt;0)*('1. Database - raw'!$AD$7:$AD$494=$A116)*(INDIRECT($Q116,TRUE)=$O116),'1. Database - raw'!LA$7:LC$494)),"")</f>
        <v/>
      </c>
      <c r="LY116" s="277" t="str">
        <f t="array" aca="1" ref="LY116" ca="1">IFERROR(_xlfn.STDEV.S(IF(('1. Database - raw'!LA$7:LC$494&gt;0)*('1. Database - raw'!$AD$7:$AD$494=$A116)*(INDIRECT($Q116,TRUE)=$O116),'1. Database - raw'!LA$7:LC$494)),"")</f>
        <v/>
      </c>
      <c r="LZ116" s="15" t="str">
        <f t="array" aca="1" ref="LZ116" ca="1">IFERROR(IF(COUNT(IF(('1. Database - raw'!LA$7:LC$494&gt;0)*('1. Database - raw'!$AD$7:$AD$494=$A116)*(INDIRECT($Q116,TRUE)=$O116),'1. Database - raw'!LA$7:LC$494))&gt;0,COUNT(IF(('1. Database - raw'!LA$7:LC$494&gt;0)*('1. Database - raw'!$AD$7:$AD$494=$A116)*(INDIRECT($Q116,TRUE)=$O116),'1. Database - raw'!LA$7:LC$494)),""),"")</f>
        <v/>
      </c>
      <c r="MA116" s="145" t="str">
        <f t="shared" ca="1" si="337"/>
        <v/>
      </c>
      <c r="MB116" s="146" t="str">
        <f t="shared" ca="1" si="338"/>
        <v/>
      </c>
      <c r="MC116" s="146" t="str">
        <f t="shared" ca="1" si="339"/>
        <v/>
      </c>
      <c r="MD116" s="146" t="str">
        <f t="array" aca="1" ref="MD116" ca="1">IFERROR(AVERAGE(IF(('1. Database - raw'!LG$7:LI$494&gt;0)*('1. Database - raw'!$AD$7:$AD$494=$A116)*(INDIRECT($Q116,TRUE)=$O116),'1. Database - raw'!LG$7:LI$494)),"")</f>
        <v/>
      </c>
      <c r="ME116" s="277" t="str">
        <f t="array" aca="1" ref="ME116" ca="1">IFERROR(_xlfn.STDEV.S(IF(('1. Database - raw'!LG$7:LI$494&gt;0)*('1. Database - raw'!$AD$7:$AD$494=$A116)*(INDIRECT($Q116,TRUE)=$O116),'1. Database - raw'!LG$7:LI$494)),"")</f>
        <v/>
      </c>
      <c r="MF116" s="15" t="str">
        <f t="array" aca="1" ref="MF116" ca="1">IFERROR(IF(COUNT(IF(('1. Database - raw'!LG$7:LI$494&gt;0)*('1. Database - raw'!$AD$7:$AD$494=$A116)*(INDIRECT($Q116,TRUE)=$O116),'1. Database - raw'!LG$7:LI$494))&gt;0,COUNT(IF(('1. Database - raw'!LG$7:LI$494&gt;0)*('1. Database - raw'!$AD$7:$AD$494=$A116)*(INDIRECT($Q116,TRUE)=$O116),'1. Database - raw'!LG$7:LI$494)),""),"")</f>
        <v/>
      </c>
      <c r="MG116" s="145" t="str">
        <f t="shared" ca="1" si="340"/>
        <v/>
      </c>
      <c r="MH116" s="146" t="str">
        <f t="shared" ca="1" si="341"/>
        <v/>
      </c>
      <c r="MI116" s="146" t="str">
        <f t="shared" ca="1" si="342"/>
        <v/>
      </c>
      <c r="MJ116" s="146" t="str">
        <f t="array" aca="1" ref="MJ116" ca="1">IFERROR(AVERAGE(IF(('1. Database - raw'!LM$7:LO$494&gt;0)*('1. Database - raw'!$AD$7:$AD$494=$A116)*(INDIRECT($Q116,TRUE)=$O116),'1. Database - raw'!LM$7:LO$494)),"")</f>
        <v/>
      </c>
      <c r="MK116" s="277" t="str">
        <f t="array" aca="1" ref="MK116" ca="1">IFERROR(_xlfn.STDEV.S(IF(('1. Database - raw'!LM$7:LO$494&gt;0)*('1. Database - raw'!$AD$7:$AD$494=$A116)*(INDIRECT($Q116,TRUE)=$O116),'1. Database - raw'!LM$7:LO$494)),"")</f>
        <v/>
      </c>
      <c r="ML116" s="15" t="str">
        <f t="array" aca="1" ref="ML116" ca="1">IFERROR(IF(COUNT(IF(('1. Database - raw'!LM$7:LO$494&gt;0)*('1. Database - raw'!$AD$7:$AD$494=$A116)*(INDIRECT($Q116,TRUE)=$O116),'1. Database - raw'!LM$7:LO$494))&gt;0,COUNT(IF(('1. Database - raw'!LM$7:LO$494&gt;0)*('1. Database - raw'!$AD$7:$AD$494=$A116)*(INDIRECT($Q116,TRUE)=$O116),'1. Database - raw'!LM$7:LO$494)),""),"")</f>
        <v/>
      </c>
      <c r="MM116" s="145" t="str">
        <f t="shared" ca="1" si="343"/>
        <v/>
      </c>
      <c r="MN116" s="146" t="str">
        <f t="shared" ca="1" si="344"/>
        <v/>
      </c>
      <c r="MO116" s="146" t="str">
        <f t="shared" ca="1" si="345"/>
        <v/>
      </c>
      <c r="MP116" s="146" t="str">
        <f t="array" aca="1" ref="MP116" ca="1">IFERROR(AVERAGE(IF(('1. Database - raw'!LS$7:LU$494&gt;0)*('1. Database - raw'!$AD$7:$AD$494=$A116)*(INDIRECT($Q116,TRUE)=$O116),'1. Database - raw'!LS$7:LU$494)),"")</f>
        <v/>
      </c>
      <c r="MQ116" s="277" t="str">
        <f t="array" aca="1" ref="MQ116" ca="1">IFERROR(_xlfn.STDEV.S(IF(('1. Database - raw'!LS$7:LU$494&gt;0)*('1. Database - raw'!$AD$7:$AD$494=$A116)*(INDIRECT($Q116,TRUE)=$O116),'1. Database - raw'!LS$7:LU$494)),"")</f>
        <v/>
      </c>
      <c r="MR116" s="15" t="str">
        <f t="array" aca="1" ref="MR116" ca="1">IFERROR(IF(COUNT(IF(('1. Database - raw'!LS$7:LU$494&gt;0)*('1. Database - raw'!$AD$7:$AD$494=$A116)*(INDIRECT($Q116,TRUE)=$O116),'1. Database - raw'!LS$7:LU$494))&gt;0,COUNT(IF(('1. Database - raw'!LS$7:LU$494&gt;0)*('1. Database - raw'!$AD$7:$AD$494=$A116)*(INDIRECT($Q116,TRUE)=$O116),'1. Database - raw'!LS$7:LU$494)),""),"")</f>
        <v/>
      </c>
      <c r="MS116" s="145" t="str">
        <f t="shared" ca="1" si="346"/>
        <v/>
      </c>
      <c r="MT116" s="146" t="str">
        <f t="shared" ca="1" si="347"/>
        <v/>
      </c>
      <c r="MU116" s="146" t="str">
        <f t="shared" ca="1" si="348"/>
        <v/>
      </c>
      <c r="MV116" s="146" t="str">
        <f t="array" aca="1" ref="MV116" ca="1">IFERROR(AVERAGE(IF(('1. Database - raw'!LY$7:MA$494&gt;0)*('1. Database - raw'!$AD$7:$AD$494=$A116)*(INDIRECT($Q116,TRUE)=$O116),'1. Database - raw'!LY$7:MA$494)),"")</f>
        <v/>
      </c>
      <c r="MW116" s="277" t="str">
        <f t="array" aca="1" ref="MW116" ca="1">IFERROR(_xlfn.STDEV.S(IF(('1. Database - raw'!LY$7:MA$494&gt;0)*('1. Database - raw'!$AD$7:$AD$494=$A116)*(INDIRECT($Q116,TRUE)=$O116),'1. Database - raw'!LY$7:MA$494)),"")</f>
        <v/>
      </c>
      <c r="MX116" s="15" t="str">
        <f t="array" aca="1" ref="MX116" ca="1">IFERROR(IF(COUNT(IF(('1. Database - raw'!LY$7:MA$494&gt;0)*('1. Database - raw'!$AD$7:$AD$494=$A116)*(INDIRECT($Q116,TRUE)=$O116),'1. Database - raw'!LY$7:MA$494))&gt;0,COUNT(IF(('1. Database - raw'!LY$7:MA$494&gt;0)*('1. Database - raw'!$AD$7:$AD$494=$A116)*(INDIRECT($Q116,TRUE)=$O116),'1. Database - raw'!LY$7:MA$494)),""),"")</f>
        <v/>
      </c>
      <c r="MY116" s="145" t="str">
        <f t="shared" ca="1" si="349"/>
        <v/>
      </c>
      <c r="MZ116" s="146" t="str">
        <f t="shared" ca="1" si="350"/>
        <v/>
      </c>
      <c r="NA116" s="146" t="str">
        <f t="shared" ca="1" si="351"/>
        <v/>
      </c>
      <c r="NB116" s="146" t="str">
        <f t="array" aca="1" ref="NB116" ca="1">IFERROR(AVERAGE(IF(('1. Database - raw'!ME$7:MG$494&gt;0)*('1. Database - raw'!$AD$7:$AD$494=$A116)*(INDIRECT($Q116,TRUE)=$O116),'1. Database - raw'!ME$7:MG$494)),"")</f>
        <v/>
      </c>
      <c r="NC116" s="277" t="str">
        <f t="array" aca="1" ref="NC116" ca="1">IFERROR(_xlfn.STDEV.S(IF(('1. Database - raw'!ME$7:MG$494&gt;0)*('1. Database - raw'!$AD$7:$AD$494=$A116)*(INDIRECT($Q116,TRUE)=$O116),'1. Database - raw'!ME$7:MG$494)),"")</f>
        <v/>
      </c>
      <c r="ND116" s="15" t="str">
        <f t="array" aca="1" ref="ND116" ca="1">IFERROR(IF(COUNT(IF(('1. Database - raw'!ME$7:MG$494&gt;0)*('1. Database - raw'!$AD$7:$AD$494=$A116)*(INDIRECT($Q116,TRUE)=$O116),'1. Database - raw'!ME$7:MG$494))&gt;0,COUNT(IF(('1. Database - raw'!ME$7:MG$494&gt;0)*('1. Database - raw'!$AD$7:$AD$494=$A116)*(INDIRECT($Q116,TRUE)=$O116),'1. Database - raw'!ME$7:MG$494)),""),"")</f>
        <v/>
      </c>
      <c r="NE116" s="145" t="str">
        <f t="shared" ca="1" si="352"/>
        <v/>
      </c>
      <c r="NF116" s="146" t="str">
        <f t="shared" ca="1" si="353"/>
        <v/>
      </c>
      <c r="NG116" s="146" t="str">
        <f t="shared" ca="1" si="354"/>
        <v/>
      </c>
      <c r="NH116" s="146" t="str">
        <f t="array" aca="1" ref="NH116" ca="1">IFERROR(AVERAGE(IF(('1. Database - raw'!MK$7:MM$494&gt;0)*('1. Database - raw'!$AD$7:$AD$494=$A116)*(INDIRECT($Q116,TRUE)=$O116),'1. Database - raw'!MK$7:MM$494)),"")</f>
        <v/>
      </c>
      <c r="NI116" s="277" t="str">
        <f t="array" aca="1" ref="NI116" ca="1">IFERROR(_xlfn.STDEV.S(IF(('1. Database - raw'!MK$7:MM$494&gt;0)*('1. Database - raw'!$AD$7:$AD$494=$A116)*(INDIRECT($Q116,TRUE)=$O116),'1. Database - raw'!MK$7:MM$494)),"")</f>
        <v/>
      </c>
      <c r="NJ116" s="15" t="str">
        <f t="array" aca="1" ref="NJ116" ca="1">IFERROR(IF(COUNT(IF(('1. Database - raw'!MK$7:MM$494&gt;0)*('1. Database - raw'!$AD$7:$AD$494=$A116)*(INDIRECT($Q116,TRUE)=$O116),'1. Database - raw'!MK$7:MM$494))&gt;0,COUNT(IF(('1. Database - raw'!MK$7:MM$494&gt;0)*('1. Database - raw'!$AD$7:$AD$494=$A116)*(INDIRECT($Q116,TRUE)=$O116),'1. Database - raw'!MK$7:MM$494)),""),"")</f>
        <v/>
      </c>
      <c r="NK116" s="145">
        <f ca="1">IFERROR(EXP(LN(NN116^2/(SQRT(NO116^2+NN116^2)))-LN(1+NO116^2/NN116^2)*_xlfn.T.INV($S$6,NP116)),"")</f>
        <v>3.9158872261099118</v>
      </c>
      <c r="NL116" s="146">
        <f ca="1">IFERROR(EXP(LN(NN116^2/(SQRT(NO116^2+NN116^2)))+LN(1+NO116^2/NN116^2)*_xlfn.T.INV($S$6,NP116)),"")</f>
        <v>5.1844459920025852</v>
      </c>
      <c r="NM116" s="146">
        <f ca="1">IFERROR(EXP(LN(NN116^2/(SQRT(NO116^2+NN116^2)))),"")</f>
        <v>4.5057414300578387</v>
      </c>
      <c r="NN116" s="146">
        <f t="array" aca="1" ref="NN116" ca="1">IFERROR(AVERAGE(IF(('1. Database - raw'!MQ$7:MS$494&gt;0)*('1. Database - raw'!$AD$7:$AD$494=$A116)*(INDIRECT($Q116,TRUE)=$O116),'1. Database - raw'!MQ$7:MS$494)),"")</f>
        <v>4.6757142857142853</v>
      </c>
      <c r="NO116" s="277">
        <f t="array" aca="1" ref="NO116" ca="1">IFERROR(_xlfn.STDEV.S(IF(('1. Database - raw'!MQ$7:MS$494&gt;0)*('1. Database - raw'!$AD$7:$AD$494=$A116)*(INDIRECT($Q116,TRUE)=$O116),'1. Database - raw'!MQ$7:MS$494)),"")</f>
        <v>1.296364881027682</v>
      </c>
      <c r="NP116" s="15">
        <f t="array" aca="1" ref="NP116" ca="1">IFERROR(IF(COUNT(IF(('1. Database - raw'!MQ$7:MS$494&gt;0)*('1. Database - raw'!$AD$7:$AD$494=$A116)*(INDIRECT($Q116,TRUE)=$O116),'1. Database - raw'!MQ$7:MS$494))&gt;0,COUNT(IF(('1. Database - raw'!MQ$7:MS$494&gt;0)*('1. Database - raw'!$AD$7:$AD$494=$A116)*(INDIRECT($Q116,TRUE)=$O116),'1. Database - raw'!MQ$7:MS$494)),""),"")</f>
        <v>7</v>
      </c>
      <c r="NQ116" s="145">
        <f t="shared" ca="1" si="358"/>
        <v>3.073650762579502</v>
      </c>
      <c r="NR116" s="146">
        <f t="shared" ca="1" si="359"/>
        <v>3.5222529033402288</v>
      </c>
      <c r="NS116" s="146">
        <f t="shared" ca="1" si="360"/>
        <v>3.2903153834168481</v>
      </c>
      <c r="NT116" s="146">
        <f t="array" aca="1" ref="NT116" ca="1">IFERROR(AVERAGE(IF(('1. Database - raw'!MW$7:MY$494&gt;0)*('1. Database - raw'!$AD$7:$AD$494=$A116)*(INDIRECT($Q116,TRUE)=$O116),'1. Database - raw'!MW$7:MY$494)),"")</f>
        <v>3.3499999999999992</v>
      </c>
      <c r="NU116" s="277">
        <f t="array" aca="1" ref="NU116" ca="1">IFERROR(_xlfn.STDEV.S(IF(('1. Database - raw'!MW$7:MY$494&gt;0)*('1. Database - raw'!$AD$7:$AD$494=$A116)*(INDIRECT($Q116,TRUE)=$O116),'1. Database - raw'!MW$7:MY$494)),"")</f>
        <v>0.64096281743431782</v>
      </c>
      <c r="NV116" s="15">
        <f t="array" aca="1" ref="NV116" ca="1">IFERROR(IF(COUNT(IF(('1. Database - raw'!MW$7:MY$494&gt;0)*('1. Database - raw'!$AD$7:$AD$494=$A116)*(INDIRECT($Q116,TRUE)=$O116),'1. Database - raw'!MW$7:MY$494))&gt;0,COUNT(IF(('1. Database - raw'!MW$7:MY$494&gt;0)*('1. Database - raw'!$AD$7:$AD$494=$A116)*(INDIRECT($Q116,TRUE)=$O116),'1. Database - raw'!MW$7:MY$494)),""),"")</f>
        <v>7</v>
      </c>
      <c r="NW116" s="145">
        <f t="shared" ca="1" si="361"/>
        <v>1.3220378980229572</v>
      </c>
      <c r="NX116" s="146">
        <f t="shared" ca="1" si="362"/>
        <v>1.4242026810328217</v>
      </c>
      <c r="NY116" s="146">
        <f t="shared" ca="1" si="363"/>
        <v>1.3721697849724326</v>
      </c>
      <c r="NZ116" s="146">
        <f t="array" aca="1" ref="NZ116" ca="1">IFERROR(AVERAGE(IF(('1. Database - raw'!NC$7:NE$494&gt;0)*('1. Database - raw'!$AD$7:$AD$494=$A116)*(INDIRECT($Q116,TRUE)=$O116),'1. Database - raw'!NC$7:NE$494)),"")</f>
        <v>1.3857142857142859</v>
      </c>
      <c r="OA116" s="277">
        <f t="array" aca="1" ref="OA116" ca="1">IFERROR(_xlfn.STDEV.S(IF(('1. Database - raw'!NC$7:NE$494&gt;0)*('1. Database - raw'!$AD$7:$AD$494=$A116)*(INDIRECT($Q116,TRUE)=$O116),'1. Database - raw'!NC$7:NE$494)),"")</f>
        <v>0.19518001458970552</v>
      </c>
      <c r="OB116" s="15">
        <f t="array" aca="1" ref="OB116" ca="1">IFERROR(IF(COUNT(IF(('1. Database - raw'!NC$7:NE$494&gt;0)*('1. Database - raw'!$AD$7:$AD$494=$A116)*(INDIRECT($Q116,TRUE)=$O116),'1. Database - raw'!NC$7:NE$494))&gt;0,COUNT(IF(('1. Database - raw'!NC$7:NE$494&gt;0)*('1. Database - raw'!$AD$7:$AD$494=$A116)*(INDIRECT($Q116,TRUE)=$O116),'1. Database - raw'!NC$7:NE$494)),""),"")</f>
        <v>7</v>
      </c>
      <c r="OC116" s="145" t="str">
        <f t="shared" ca="1" si="364"/>
        <v/>
      </c>
      <c r="OD116" s="146" t="str">
        <f t="shared" ca="1" si="365"/>
        <v/>
      </c>
      <c r="OE116" s="146" t="str">
        <f t="shared" ca="1" si="366"/>
        <v/>
      </c>
      <c r="OF116" s="146" t="str">
        <f t="array" aca="1" ref="OF116" ca="1">IFERROR(AVERAGE(IF(('1. Database - raw'!NI$7:NK$494&gt;0)*('1. Database - raw'!$AD$7:$AD$494=$A116)*(INDIRECT($Q116,TRUE)=$O116),'1. Database - raw'!NI$7:NK$494)),"")</f>
        <v/>
      </c>
      <c r="OG116" s="277" t="str">
        <f t="array" aca="1" ref="OG116" ca="1">IFERROR(_xlfn.STDEV.S(IF(('1. Database - raw'!NI$7:NK$494&gt;0)*('1. Database - raw'!$AD$7:$AD$494=$A116)*(INDIRECT($Q116,TRUE)=$O116),'1. Database - raw'!NI$7:NK$494)),"")</f>
        <v/>
      </c>
      <c r="OH116" s="15" t="str">
        <f t="array" aca="1" ref="OH116" ca="1">IFERROR(IF(COUNT(IF(('1. Database - raw'!NI$7:NK$494&gt;0)*('1. Database - raw'!$AD$7:$AD$494=$A116)*(INDIRECT($Q116,TRUE)=$O116),'1. Database - raw'!NI$7:NK$494))&gt;0,COUNT(IF(('1. Database - raw'!NI$7:NK$494&gt;0)*('1. Database - raw'!$AD$7:$AD$494=$A116)*(INDIRECT($Q116,TRUE)=$O116),'1. Database - raw'!NI$7:NK$494)),""),"")</f>
        <v/>
      </c>
    </row>
    <row r="117" spans="1:398" x14ac:dyDescent="0.25">
      <c r="A117" s="134" t="s">
        <v>553</v>
      </c>
      <c r="B117" s="1344"/>
      <c r="C117" s="40"/>
      <c r="D117" s="23"/>
      <c r="E117" s="23"/>
      <c r="F117" s="22"/>
      <c r="G117" s="22"/>
      <c r="H117" s="22"/>
      <c r="I117" s="22"/>
      <c r="J117" s="22"/>
      <c r="K117" s="22"/>
      <c r="L117" s="22"/>
      <c r="M117" s="22" t="s">
        <v>639</v>
      </c>
      <c r="N117" s="41"/>
      <c r="O117" s="171" t="str">
        <f t="array" ref="O117">INDEX(A117:N117,IF(MIN(IF(C117:N117&lt;&gt;"",COLUMN(C117:N117)))&gt;0,MIN(IF(C117:N117&lt;&gt;"",COLUMN(C117:N117))),""))</f>
        <v>Shared - pour flush</v>
      </c>
      <c r="P117" s="162">
        <f t="shared" si="383"/>
        <v>11</v>
      </c>
      <c r="Q117" s="42" t="str">
        <f ca="1">"'" &amp; $S$4 &amp; "'!" &amp; ADDRESS(ROW('1. Database - raw'!$A$7),MATCH($C$2,'1. Database - raw'!$6:$6,0)+MATCH(O117,$C117:$N117,0)-1,1) &amp; ":" &amp; ADDRESS(LOOKUP(2,1/('1. Database - raw'!A:A&lt;&gt;""),ROW('1. Database - raw'!A:A)),MATCH($C$2,'1. Database - raw'!$6:$6,0)+MATCH(O117,$C117:$N117,0)-1,1)</f>
        <v>'1. Database - raw'!$AO$7:$AO$494</v>
      </c>
      <c r="R117" s="24"/>
      <c r="S117" s="181"/>
      <c r="T117" s="208" t="str">
        <f t="shared" ca="1" si="402"/>
        <v/>
      </c>
      <c r="U117" s="197" t="str">
        <f t="shared" ca="1" si="402"/>
        <v/>
      </c>
      <c r="V117" s="197" t="str">
        <f t="shared" ca="1" si="402"/>
        <v/>
      </c>
      <c r="W117" s="197" t="str">
        <f t="shared" ca="1" si="402"/>
        <v/>
      </c>
      <c r="X117" s="197" t="str">
        <f t="shared" ca="1" si="402"/>
        <v/>
      </c>
      <c r="Y117" s="197" t="str">
        <f t="shared" ca="1" si="402"/>
        <v/>
      </c>
      <c r="Z117" s="197" t="str">
        <f t="shared" ca="1" si="402"/>
        <v/>
      </c>
      <c r="AA117" s="197" t="str">
        <f t="shared" ca="1" si="402"/>
        <v/>
      </c>
      <c r="AB117" s="197" t="str">
        <f t="shared" ca="1" si="402"/>
        <v/>
      </c>
      <c r="AC117" s="197" t="str">
        <f t="shared" ca="1" si="402"/>
        <v/>
      </c>
      <c r="AD117" s="197" t="str">
        <f t="shared" ca="1" si="403"/>
        <v/>
      </c>
      <c r="AE117" s="197" t="str">
        <f t="shared" ca="1" si="403"/>
        <v/>
      </c>
      <c r="AF117" s="197" t="str">
        <f t="shared" ca="1" si="403"/>
        <v/>
      </c>
      <c r="AG117" s="197" t="str">
        <f t="shared" ca="1" si="403"/>
        <v/>
      </c>
      <c r="AH117" s="197" t="str">
        <f t="shared" ca="1" si="403"/>
        <v/>
      </c>
      <c r="AI117" s="197" t="str">
        <f t="shared" ca="1" si="403"/>
        <v/>
      </c>
      <c r="AJ117" s="197" t="str">
        <f t="shared" ca="1" si="403"/>
        <v/>
      </c>
      <c r="AK117" s="197" t="str">
        <f t="shared" ca="1" si="403"/>
        <v/>
      </c>
      <c r="AL117" s="197" t="str">
        <f t="shared" ca="1" si="403"/>
        <v/>
      </c>
      <c r="AM117" s="209" t="str">
        <f ca="1">IFERROR(IF(INDIRECT(ADDRESS(ROW(117:117),MATCH(AM$2,$BQ$2:$OH$2,0)+COLUMN($BQ:$BQ)+4,4,1),TRUE)&gt;=10,INDIRECT(ADDRESS(ROW(117:117),MATCH(AM$2,$BQ$2:$OH$2,0)+COLUMN($BQ:$BQ)+1,4,1),TRUE)/INDIRECT(ADDRESS(ROW($5:$5),MATCH(AM$2,$BQ$2:$OH$2,0)+COLUMN($BQ:$BQ)+1,2,1),TRUE),""),"")</f>
        <v/>
      </c>
      <c r="AN117" s="189"/>
      <c r="AO117" s="189"/>
      <c r="AP117" s="189"/>
      <c r="AQ117" s="189"/>
      <c r="AR117" s="189"/>
      <c r="AS117" s="189"/>
      <c r="AT117" s="189"/>
      <c r="AU117" s="189"/>
      <c r="AV117" s="189"/>
      <c r="AW117" s="189"/>
      <c r="AX117" s="189"/>
      <c r="AY117" s="189"/>
      <c r="AZ117" s="189"/>
      <c r="BA117" s="189"/>
      <c r="BB117" s="189"/>
      <c r="BC117" s="189"/>
      <c r="BD117" s="237"/>
      <c r="BE117" s="237"/>
      <c r="BF117" s="237"/>
      <c r="BG117" s="237"/>
      <c r="BH117" s="290"/>
      <c r="BI117" s="480">
        <f ca="1">IFERROR(AVERAGE(T117:U117),IFERROR(AVERAGE(BT117/BT$5,BZ117/$BZ$5),IFERROR(BT117/BT$5,IFERROR(BZ117/$BZ$5,""))))</f>
        <v>0.1452198690152367</v>
      </c>
      <c r="BJ117" s="563">
        <v>1</v>
      </c>
      <c r="BK117" s="568" t="str">
        <f ca="1">IFERROR(EH117/$EH$5,"")</f>
        <v/>
      </c>
      <c r="BL117" s="568" t="str">
        <f t="shared" ca="1" si="404"/>
        <v/>
      </c>
      <c r="BM117" s="568" t="str">
        <f t="shared" ca="1" si="405"/>
        <v/>
      </c>
      <c r="BN117" s="563">
        <v>1</v>
      </c>
      <c r="BO117" s="253"/>
      <c r="BP117" s="171" t="str">
        <f t="shared" si="396"/>
        <v>Shared - pour flush</v>
      </c>
      <c r="BQ117" s="14" t="str">
        <f t="shared" ca="1" si="376"/>
        <v/>
      </c>
      <c r="BR117" s="19" t="str">
        <f t="shared" ca="1" si="377"/>
        <v/>
      </c>
      <c r="BS117" s="19" t="str">
        <f t="shared" ca="1" si="378"/>
        <v/>
      </c>
      <c r="BT117" s="19" t="str">
        <f t="array" aca="1" ref="BT117" ca="1">IFERROR(AVERAGE(IF(('1. Database - raw'!AW$7:AY$494&gt;0)*('1. Database - raw'!$AD$7:$AD$494=$A117)*('1. Database - raw'!$AP$7:$AP$494&lt;&gt;Dropdown!$AM$11)*(INDIRECT($Q117,TRUE)=$O117),'1. Database - raw'!AW$7:AY$494)),"")</f>
        <v/>
      </c>
      <c r="BU117" s="33" t="str">
        <f t="array" aca="1" ref="BU117" ca="1">IFERROR(_xlfn.STDEV.S(IF(('1. Database - raw'!AW$7:AY$494&gt;0)*('1. Database - raw'!$AD$7:$AD$494=$A117)*('1. Database - raw'!$AP$7:$AP$494&lt;&gt;Dropdown!$AM$11)*(INDIRECT($Q117,TRUE)=$O117),'1. Database - raw'!AW$7:AY$494)),"")</f>
        <v/>
      </c>
      <c r="BV117" s="15" t="str">
        <f t="array" aca="1" ref="BV117" ca="1">IFERROR(IF(COUNT(IF(('1. Database - raw'!AW$7:AY$494&gt;0)*('1. Database - raw'!$AD$7:$AD$494=$A117)*('1. Database - raw'!$AP$7:$AP$494&lt;&gt;Dropdown!$AM$11)*(INDIRECT($Q117,TRUE)=$O117),'1. Database - raw'!AW$7:AY$494))&gt;0,COUNT(IF(('1. Database - raw'!AW$7:AY$494&gt;0)*('1. Database - raw'!$AD$7:$AD$494=$A117)*('1. Database - raw'!$AP$7:$AP$494&lt;&gt;Dropdown!$AM$11)*(INDIRECT($Q117,TRUE)=$O117),'1. Database - raw'!AW$7:AY$494)),""),"")</f>
        <v/>
      </c>
      <c r="BW117" s="14">
        <f t="shared" ca="1" si="370"/>
        <v>6.7811101291560512</v>
      </c>
      <c r="BX117" s="19">
        <f t="shared" ca="1" si="371"/>
        <v>19.839466155385498</v>
      </c>
      <c r="BY117" s="19">
        <f t="shared" ca="1" si="372"/>
        <v>11.598862224517251</v>
      </c>
      <c r="BZ117" s="19">
        <f t="array" aca="1" ref="BZ117" ca="1">IFERROR(AVERAGE(IF(('1. Database - raw'!BC$7:BE$494&gt;0)*('1. Database - raw'!$AD$7:$AD$494=$A117)*('1. Database - raw'!$AP$7:$AP$494&lt;&gt;Dropdown!$AM$11)*(INDIRECT($Q117,TRUE)=$O117),'1. Database - raw'!BC$7:BE$494)),"")</f>
        <v>13</v>
      </c>
      <c r="CA117" s="33">
        <f t="array" aca="1" ref="CA117" ca="1">IFERROR(_xlfn.STDEV.S(IF(('1. Database - raw'!BC$7:BE$494&gt;0)*('1. Database - raw'!$AD$7:$AD$494=$A117)*('1. Database - raw'!$AP$7:$AP$494&lt;&gt;Dropdown!$AM$11)*(INDIRECT($Q117,TRUE)=$O117),'1. Database - raw'!BC$7:BE$494)),"")</f>
        <v>6.5799999999999965</v>
      </c>
      <c r="CB117" s="15">
        <f t="array" aca="1" ref="CB117" ca="1">IFERROR(IF(COUNT(IF(('1. Database - raw'!BC$7:BE$494&gt;0)*('1. Database - raw'!$AD$7:$AD$494=$A117)*('1. Database - raw'!$AP$7:$AP$494&lt;&gt;Dropdown!$AM$11)*(INDIRECT($Q117,TRUE)=$O117),'1. Database - raw'!BC$7:BE$494))&gt;0,COUNT(IF(('1. Database - raw'!BC$7:BE$494&gt;0)*('1. Database - raw'!$AD$7:$AD$494=$A117)*('1. Database - raw'!$AP$7:$AP$494&lt;&gt;Dropdown!$AM$11)*(INDIRECT($Q117,TRUE)=$O117),'1. Database - raw'!BC$7:BE$494)),""),"")</f>
        <v>3</v>
      </c>
      <c r="CC117" s="101" t="str">
        <f t="shared" ca="1" si="373"/>
        <v/>
      </c>
      <c r="CD117" s="102" t="str">
        <f t="shared" ca="1" si="374"/>
        <v/>
      </c>
      <c r="CE117" s="102" t="str">
        <f t="shared" ca="1" si="375"/>
        <v/>
      </c>
      <c r="CF117" s="102" t="str">
        <f t="array" aca="1" ref="CF117" ca="1">IFERROR(AVERAGE(IF(('1. Database - raw'!BI$7:BK$494&gt;0)*('1. Database - raw'!$AD$7:$AD$494=$A117)*('1. Database - raw'!$AP$7:$AP$494&lt;&gt;Dropdown!$AM$11)*(INDIRECT($Q117,TRUE)=$O117),'1. Database - raw'!BI$7:BK$494)),"")</f>
        <v/>
      </c>
      <c r="CG117" s="269" t="str">
        <f t="array" aca="1" ref="CG117" ca="1">IFERROR(_xlfn.STDEV.S(IF(('1. Database - raw'!BI$7:BK$494&gt;0)*('1. Database - raw'!$AD$7:$AD$494=$A117)*('1. Database - raw'!$AP$7:$AP$494&lt;&gt;Dropdown!$AM$11)*(INDIRECT($Q117,TRUE)=$O117),'1. Database - raw'!BI$7:BK$494)),"")</f>
        <v/>
      </c>
      <c r="CH117" s="15" t="str">
        <f t="array" aca="1" ref="CH117" ca="1">IFERROR(IF(COUNT(IF(('1. Database - raw'!BI$7:BK$494&gt;0)*('1. Database - raw'!$AD$7:$AD$494=$A117)*('1. Database - raw'!$AP$7:$AP$494&lt;&gt;Dropdown!$AM$11)*(INDIRECT($Q117,TRUE)=$O117),'1. Database - raw'!BI$7:BK$494))&gt;0,COUNT(IF(('1. Database - raw'!BI$7:BK$494&gt;0)*('1. Database - raw'!$AD$7:$AD$494=$A117)*('1. Database - raw'!$AP$7:$AP$494&lt;&gt;Dropdown!$AM$11)*(INDIRECT($Q117,TRUE)=$O117),'1. Database - raw'!BI$7:BK$494)),""),"")</f>
        <v/>
      </c>
      <c r="CI117" s="14" t="str">
        <f t="shared" ca="1" si="211"/>
        <v/>
      </c>
      <c r="CJ117" s="19" t="str">
        <f t="shared" ca="1" si="212"/>
        <v/>
      </c>
      <c r="CK117" s="19" t="str">
        <f t="shared" ca="1" si="213"/>
        <v/>
      </c>
      <c r="CL117" s="19" t="str">
        <f t="array" aca="1" ref="CL117" ca="1">IFERROR(AVERAGE(IF(('1. Database - raw'!BO$7:BQ$494&gt;0)*('1. Database - raw'!$AD$7:$AD$494=$A117)*(INDIRECT($Q117,TRUE)=$O117),'1. Database - raw'!BO$7:BQ$494)),"")</f>
        <v/>
      </c>
      <c r="CM117" s="33" t="str">
        <f t="array" aca="1" ref="CM117" ca="1">IFERROR(_xlfn.STDEV.S(IF(('1. Database - raw'!BO$7:BQ$494&gt;0)*('1. Database - raw'!$AD$7:$AD$494=$A117)*(INDIRECT($Q117,TRUE)=$O117),'1. Database - raw'!BO$7:BQ$494)),"")</f>
        <v/>
      </c>
      <c r="CN117" s="15" t="str">
        <f t="array" aca="1" ref="CN117" ca="1">IFERROR(IF(COUNT(IF(('1. Database - raw'!BO$7:BQ$494&gt;0)*('1. Database - raw'!$AD$7:$AD$494=$A117)*(INDIRECT($Q117,TRUE)=$O117),'1. Database - raw'!BO$7:BQ$494))&gt;0,COUNT(IF(('1. Database - raw'!BO$7:BQ$494&gt;0)*('1. Database - raw'!$AD$7:$AD$494=$A117)*(INDIRECT($Q117,TRUE)=$O117),'1. Database - raw'!BO$7:BQ$494)),""),"")</f>
        <v/>
      </c>
      <c r="CO117" s="14" t="str">
        <f t="shared" ca="1" si="214"/>
        <v/>
      </c>
      <c r="CP117" s="19" t="str">
        <f t="shared" ca="1" si="215"/>
        <v/>
      </c>
      <c r="CQ117" s="19" t="str">
        <f t="shared" ca="1" si="216"/>
        <v/>
      </c>
      <c r="CR117" s="19" t="str">
        <f t="array" aca="1" ref="CR117" ca="1">IFERROR(AVERAGE(IF(('1. Database - raw'!BU$7:BW$494&gt;0)*('1. Database - raw'!$AD$7:$AD$494=$A117)*(INDIRECT($Q117,TRUE)=$O117),'1. Database - raw'!BU$7:BW$494)),"")</f>
        <v/>
      </c>
      <c r="CS117" s="33" t="str">
        <f t="array" aca="1" ref="CS117" ca="1">IFERROR(_xlfn.STDEV.S(IF(('1. Database - raw'!BU$7:BW$494&gt;0)*('1. Database - raw'!$AD$7:$AD$494=$A117)*(INDIRECT($Q117,TRUE)=$O117),'1. Database - raw'!BU$7:BW$494)),"")</f>
        <v/>
      </c>
      <c r="CT117" s="15" t="str">
        <f t="array" aca="1" ref="CT117" ca="1">IFERROR(IF(COUNT(IF(('1. Database - raw'!BU$7:BW$494&gt;0)*('1. Database - raw'!$AD$7:$AD$494=$A117)*(INDIRECT($Q117,TRUE)=$O117),'1. Database - raw'!BU$7:BW$494))&gt;0,COUNT(IF(('1. Database - raw'!BU$7:BW$494&gt;0)*('1. Database - raw'!$AD$7:$AD$494=$A117)*(INDIRECT($Q117,TRUE)=$O117),'1. Database - raw'!BU$7:BW$494)),""),"")</f>
        <v/>
      </c>
      <c r="CU117" s="14" t="str">
        <f t="shared" ca="1" si="217"/>
        <v/>
      </c>
      <c r="CV117" s="19" t="str">
        <f t="shared" ca="1" si="218"/>
        <v/>
      </c>
      <c r="CW117" s="19" t="str">
        <f t="shared" ca="1" si="219"/>
        <v/>
      </c>
      <c r="CX117" s="19" t="str">
        <f t="array" aca="1" ref="CX117" ca="1">IFERROR(AVERAGE(IF(('1. Database - raw'!CA$7:CC$494&gt;0)*('1. Database - raw'!$AD$7:$AD$494=$A117)*(INDIRECT($Q117,TRUE)=$O117),'1. Database - raw'!CA$7:CC$494)),"")</f>
        <v/>
      </c>
      <c r="CY117" s="33" t="str">
        <f t="array" aca="1" ref="CY117" ca="1">IFERROR(_xlfn.STDEV.S(IF(('1. Database - raw'!CA$7:CC$494&gt;0)*('1. Database - raw'!$AD$7:$AD$494=$A117)*(INDIRECT($Q117,TRUE)=$O117),'1. Database - raw'!CA$7:CC$494)),"")</f>
        <v/>
      </c>
      <c r="CZ117" s="15" t="str">
        <f t="array" aca="1" ref="CZ117" ca="1">IFERROR(IF(COUNT(IF(('1. Database - raw'!CA$7:CC$494&gt;0)*('1. Database - raw'!$AD$7:$AD$494=$A117)*(INDIRECT($Q117,TRUE)=$O117),'1. Database - raw'!CA$7:CC$494))&gt;0,COUNT(IF(('1. Database - raw'!CA$7:CC$494&gt;0)*('1. Database - raw'!$AD$7:$AD$494=$A117)*(INDIRECT($Q117,TRUE)=$O117),'1. Database - raw'!CA$7:CC$494)),""),"")</f>
        <v/>
      </c>
      <c r="DA117" s="14" t="str">
        <f t="shared" ca="1" si="220"/>
        <v/>
      </c>
      <c r="DB117" s="19" t="str">
        <f t="shared" ca="1" si="221"/>
        <v/>
      </c>
      <c r="DC117" s="19" t="str">
        <f t="shared" ca="1" si="222"/>
        <v/>
      </c>
      <c r="DD117" s="19" t="str">
        <f t="array" aca="1" ref="DD117" ca="1">IFERROR(AVERAGE(IF(('1. Database - raw'!CG$7:CI$494&gt;0)*('1. Database - raw'!$AD$7:$AD$494=$A117)*(INDIRECT($Q117,TRUE)=$O117),'1. Database - raw'!CG$7:CI$494)),"")</f>
        <v/>
      </c>
      <c r="DE117" s="33" t="str">
        <f t="array" aca="1" ref="DE117" ca="1">IFERROR(_xlfn.STDEV.S(IF(('1. Database - raw'!CG$7:CI$494&gt;0)*('1. Database - raw'!$AD$7:$AD$494=$A117)*(INDIRECT($Q117,TRUE)=$O117),'1. Database - raw'!CG$7:CI$494)),"")</f>
        <v/>
      </c>
      <c r="DF117" s="15" t="str">
        <f t="array" aca="1" ref="DF117" ca="1">IFERROR(IF(COUNT(IF(('1. Database - raw'!CG$7:CI$494&gt;0)*('1. Database - raw'!$AD$7:$AD$494=$A117)*(INDIRECT($Q117,TRUE)=$O117),'1. Database - raw'!CG$7:CI$494))&gt;0,COUNT(IF(('1. Database - raw'!CG$7:CI$494&gt;0)*('1. Database - raw'!$AD$7:$AD$494=$A117)*(INDIRECT($Q117,TRUE)=$O117),'1. Database - raw'!CG$7:CI$494)),""),"")</f>
        <v/>
      </c>
      <c r="DG117" s="14" t="str">
        <f t="shared" ca="1" si="223"/>
        <v/>
      </c>
      <c r="DH117" s="19" t="str">
        <f t="shared" ca="1" si="224"/>
        <v/>
      </c>
      <c r="DI117" s="19" t="str">
        <f t="shared" ca="1" si="225"/>
        <v/>
      </c>
      <c r="DJ117" s="19" t="str">
        <f t="array" aca="1" ref="DJ117" ca="1">IFERROR(AVERAGE(IF(('1. Database - raw'!CM$7:CO$494&gt;0)*('1. Database - raw'!$AD$7:$AD$494=$A117)*(INDIRECT($Q117,TRUE)=$O117),'1. Database - raw'!CM$7:CO$494)),"")</f>
        <v/>
      </c>
      <c r="DK117" s="33" t="str">
        <f t="array" aca="1" ref="DK117" ca="1">IFERROR(_xlfn.STDEV.S(IF(('1. Database - raw'!CM$7:CO$494&gt;0)*('1. Database - raw'!$AD$7:$AD$494=$A117)*(INDIRECT($Q117,TRUE)=$O117),'1. Database - raw'!CM$7:CO$494)),"")</f>
        <v/>
      </c>
      <c r="DL117" s="15" t="str">
        <f t="array" aca="1" ref="DL117" ca="1">IFERROR(IF(COUNT(IF(('1. Database - raw'!CM$7:CO$494&gt;0)*('1. Database - raw'!$AD$7:$AD$494=$A117)*(INDIRECT($Q117,TRUE)=$O117),'1. Database - raw'!CM$7:CO$494))&gt;0,COUNT(IF(('1. Database - raw'!CM$7:CO$494&gt;0)*('1. Database - raw'!$AD$7:$AD$494=$A117)*(INDIRECT($Q117,TRUE)=$O117),'1. Database - raw'!CM$7:CO$494)),""),"")</f>
        <v/>
      </c>
      <c r="DM117" s="14" t="str">
        <f t="shared" ca="1" si="226"/>
        <v/>
      </c>
      <c r="DN117" s="19" t="str">
        <f t="shared" ca="1" si="227"/>
        <v/>
      </c>
      <c r="DO117" s="19" t="str">
        <f t="shared" ca="1" si="228"/>
        <v/>
      </c>
      <c r="DP117" s="19" t="str">
        <f t="array" aca="1" ref="DP117" ca="1">IFERROR(AVERAGE(IF(('1. Database - raw'!CS$7:CU$494&gt;0)*('1. Database - raw'!$AD$7:$AD$494=$A117)*(INDIRECT($Q117,TRUE)=$O117),'1. Database - raw'!CS$7:CU$494)),"")</f>
        <v/>
      </c>
      <c r="DQ117" s="33" t="str">
        <f t="array" aca="1" ref="DQ117" ca="1">IFERROR(_xlfn.STDEV.S(IF(('1. Database - raw'!CS$7:CU$494&gt;0)*('1. Database - raw'!$AD$7:$AD$494=$A117)*(INDIRECT($Q117,TRUE)=$O117),'1. Database - raw'!CS$7:CU$494)),"")</f>
        <v/>
      </c>
      <c r="DR117" s="15" t="str">
        <f t="array" aca="1" ref="DR117" ca="1">IFERROR(IF(COUNT(IF(('1. Database - raw'!CS$7:CU$494&gt;0)*('1. Database - raw'!$AD$7:$AD$494=$A117)*(INDIRECT($Q117,TRUE)=$O117),'1. Database - raw'!CS$7:CU$494))&gt;0,COUNT(IF(('1. Database - raw'!CS$7:CU$494&gt;0)*('1. Database - raw'!$AD$7:$AD$494=$A117)*(INDIRECT($Q117,TRUE)=$O117),'1. Database - raw'!CS$7:CU$494)),""),"")</f>
        <v/>
      </c>
      <c r="DS117" s="14" t="str">
        <f t="shared" ca="1" si="229"/>
        <v/>
      </c>
      <c r="DT117" s="19" t="str">
        <f t="shared" ca="1" si="230"/>
        <v/>
      </c>
      <c r="DU117" s="19" t="str">
        <f t="shared" ca="1" si="231"/>
        <v/>
      </c>
      <c r="DV117" s="19" t="str">
        <f t="array" aca="1" ref="DV117" ca="1">IFERROR(AVERAGE(IF(('1. Database - raw'!CY$7:DA$494&gt;0)*('1. Database - raw'!$AD$7:$AD$494=$A117)*(INDIRECT($Q117,TRUE)=$O117),'1. Database - raw'!CY$7:DA$494)),"")</f>
        <v/>
      </c>
      <c r="DW117" s="33" t="str">
        <f t="array" aca="1" ref="DW117" ca="1">IFERROR(_xlfn.STDEV.S(IF(('1. Database - raw'!CY$7:DA$494&gt;0)*('1. Database - raw'!$AD$7:$AD$494=$A117)*(INDIRECT($Q117,TRUE)=$O117),'1. Database - raw'!CY$7:DA$494)),"")</f>
        <v/>
      </c>
      <c r="DX117" s="15" t="str">
        <f t="array" aca="1" ref="DX117" ca="1">IFERROR(IF(COUNT(IF(('1. Database - raw'!CY$7:DA$494&gt;0)*('1. Database - raw'!$AD$7:$AD$494=$A117)*(INDIRECT($Q117,TRUE)=$O117),'1. Database - raw'!CY$7:DA$494))&gt;0,COUNT(IF(('1. Database - raw'!CY$7:DA$494&gt;0)*('1. Database - raw'!$AD$7:$AD$494=$A117)*(INDIRECT($Q117,TRUE)=$O117),'1. Database - raw'!CY$7:DA$494)),""),"")</f>
        <v/>
      </c>
      <c r="DY117" s="14" t="str">
        <f t="shared" ca="1" si="232"/>
        <v/>
      </c>
      <c r="DZ117" s="19" t="str">
        <f t="shared" ca="1" si="233"/>
        <v/>
      </c>
      <c r="EA117" s="19" t="str">
        <f t="shared" ca="1" si="234"/>
        <v/>
      </c>
      <c r="EB117" s="19" t="str">
        <f t="array" aca="1" ref="EB117" ca="1">IFERROR(AVERAGE(IF(('1. Database - raw'!DE$7:DG$494&gt;0)*('1. Database - raw'!$AD$7:$AD$494=$A117)*(INDIRECT($Q117,TRUE)=$O117),'1. Database - raw'!DE$7:DG$494)),"")</f>
        <v/>
      </c>
      <c r="EC117" s="33" t="str">
        <f t="array" aca="1" ref="EC117" ca="1">IFERROR(_xlfn.STDEV.S(IF(('1. Database - raw'!DE$7:DG$494&gt;0)*('1. Database - raw'!$AD$7:$AD$494=$A117)*(INDIRECT($Q117,TRUE)=$O117),'1. Database - raw'!DE$7:DG$494)),"")</f>
        <v/>
      </c>
      <c r="ED117" s="15" t="str">
        <f t="array" aca="1" ref="ED117" ca="1">IFERROR(IF(COUNT(IF(('1. Database - raw'!DE$7:DG$494&gt;0)*('1. Database - raw'!$AD$7:$AD$494=$A117)*(INDIRECT($Q117,TRUE)=$O117),'1. Database - raw'!DE$7:DG$494))&gt;0,COUNT(IF(('1. Database - raw'!DE$7:DG$494&gt;0)*('1. Database - raw'!$AD$7:$AD$494=$A117)*(INDIRECT($Q117,TRUE)=$O117),'1. Database - raw'!DE$7:DG$494)),""),"")</f>
        <v/>
      </c>
      <c r="EE117" s="101" t="str">
        <f t="shared" ca="1" si="235"/>
        <v/>
      </c>
      <c r="EF117" s="102" t="str">
        <f t="shared" ca="1" si="236"/>
        <v/>
      </c>
      <c r="EG117" s="102" t="str">
        <f t="shared" ca="1" si="237"/>
        <v/>
      </c>
      <c r="EH117" s="102" t="str">
        <f t="array" aca="1" ref="EH117" ca="1">IFERROR(AVERAGE(IF(('1. Database - raw'!DK$7:DM$494&gt;0)*('1. Database - raw'!$AD$7:$AD$494=$A117)*(INDIRECT($Q117,TRUE)=$O117),'1. Database - raw'!DK$7:DM$494)),"")</f>
        <v/>
      </c>
      <c r="EI117" s="269" t="str">
        <f t="array" aca="1" ref="EI117" ca="1">IFERROR(_xlfn.STDEV.S(IF(('1. Database - raw'!DK$7:DM$494&gt;0)*('1. Database - raw'!$AD$7:$AD$494=$A117)*(INDIRECT($Q117,TRUE)=$O117),'1. Database - raw'!DK$7:DM$494)),"")</f>
        <v/>
      </c>
      <c r="EJ117" s="15" t="str">
        <f t="array" aca="1" ref="EJ117" ca="1">IFERROR(IF(COUNT(IF(('1. Database - raw'!DK$7:DM$494&gt;0)*('1. Database - raw'!$AD$7:$AD$494=$A117)*(INDIRECT($Q117,TRUE)=$O117),'1. Database - raw'!DK$7:DM$494))&gt;0,COUNT(IF(('1. Database - raw'!DK$7:DM$494&gt;0)*('1. Database - raw'!$AD$7:$AD$494=$A117)*(INDIRECT($Q117,TRUE)=$O117),'1. Database - raw'!DK$7:DM$494)),""),"")</f>
        <v/>
      </c>
      <c r="EK117" s="14" t="str">
        <f t="shared" ca="1" si="238"/>
        <v/>
      </c>
      <c r="EL117" s="19" t="str">
        <f t="shared" ca="1" si="239"/>
        <v/>
      </c>
      <c r="EM117" s="19" t="str">
        <f t="shared" ca="1" si="240"/>
        <v/>
      </c>
      <c r="EN117" s="19" t="str">
        <f t="array" aca="1" ref="EN117" ca="1">IFERROR(AVERAGE(IF(('1. Database - raw'!DQ$7:DS$494&gt;0)*('1. Database - raw'!$AD$7:$AD$494=$A117)*(INDIRECT($Q117,TRUE)=$O117),'1. Database - raw'!DQ$7:DS$494)),"")</f>
        <v/>
      </c>
      <c r="EO117" s="33" t="str">
        <f t="array" aca="1" ref="EO117" ca="1">IFERROR(_xlfn.STDEV.S(IF(('1. Database - raw'!DQ$7:DS$494&gt;0)*('1. Database - raw'!$AD$7:$AD$494=$A117)*(INDIRECT($Q117,TRUE)=$O117),'1. Database - raw'!DQ$7:DS$494)),"")</f>
        <v/>
      </c>
      <c r="EP117" s="15" t="str">
        <f t="array" aca="1" ref="EP117" ca="1">IFERROR(IF(COUNT(IF(('1. Database - raw'!DQ$7:DS$494&gt;0)*('1. Database - raw'!$AD$7:$AD$494=$A117)*(INDIRECT($Q117,TRUE)=$O117),'1. Database - raw'!DQ$7:DS$494))&gt;0,COUNT(IF(('1. Database - raw'!DQ$7:DS$494&gt;0)*('1. Database - raw'!$AD$7:$AD$494=$A117)*(INDIRECT($Q117,TRUE)=$O117),'1. Database - raw'!DQ$7:DS$494)),""),"")</f>
        <v/>
      </c>
      <c r="EQ117" s="14" t="str">
        <f t="shared" ca="1" si="241"/>
        <v/>
      </c>
      <c r="ER117" s="19" t="str">
        <f t="shared" ca="1" si="242"/>
        <v/>
      </c>
      <c r="ES117" s="19" t="str">
        <f t="shared" ca="1" si="243"/>
        <v/>
      </c>
      <c r="ET117" s="19" t="str">
        <f t="array" aca="1" ref="ET117" ca="1">IFERROR(AVERAGE(IF(('1. Database - raw'!DW$7:DY$494&gt;0)*('1. Database - raw'!$AD$7:$AD$494=$A117)*(INDIRECT($Q117,TRUE)=$O117),'1. Database - raw'!DW$7:DY$494)),"")</f>
        <v/>
      </c>
      <c r="EU117" s="33" t="str">
        <f t="array" aca="1" ref="EU117" ca="1">IFERROR(_xlfn.STDEV.S(IF(('1. Database - raw'!DW$7:DY$494&gt;0)*('1. Database - raw'!$AD$7:$AD$494=$A117)*(INDIRECT($Q117,TRUE)=$O117),'1. Database - raw'!DW$7:DY$494)),"")</f>
        <v/>
      </c>
      <c r="EV117" s="15" t="str">
        <f t="array" aca="1" ref="EV117" ca="1">IFERROR(IF(COUNT(IF(('1. Database - raw'!DW$7:DY$494&gt;0)*('1. Database - raw'!$AD$7:$AD$494=$A117)*(INDIRECT($Q117,TRUE)=$O117),'1. Database - raw'!DW$7:DY$494))&gt;0,COUNT(IF(('1. Database - raw'!DW$7:DY$494&gt;0)*('1. Database - raw'!$AD$7:$AD$494=$A117)*(INDIRECT($Q117,TRUE)=$O117),'1. Database - raw'!DW$7:DY$494)),""),"")</f>
        <v/>
      </c>
      <c r="EW117" s="14" t="str">
        <f t="shared" ca="1" si="244"/>
        <v/>
      </c>
      <c r="EX117" s="19" t="str">
        <f t="shared" ca="1" si="245"/>
        <v/>
      </c>
      <c r="EY117" s="19" t="str">
        <f t="shared" ca="1" si="246"/>
        <v/>
      </c>
      <c r="EZ117" s="19" t="str">
        <f t="array" aca="1" ref="EZ117" ca="1">IFERROR(AVERAGE(IF(('1. Database - raw'!EC$7:EE$494&gt;0)*('1. Database - raw'!$AD$7:$AD$494=$A117)*(INDIRECT($Q117,TRUE)=$O117),'1. Database - raw'!EC$7:EE$494)),"")</f>
        <v/>
      </c>
      <c r="FA117" s="33" t="str">
        <f t="array" aca="1" ref="FA117" ca="1">IFERROR(_xlfn.STDEV.S(IF(('1. Database - raw'!EC$7:EE$494&gt;0)*('1. Database - raw'!$AD$7:$AD$494=$A117)*(INDIRECT($Q117,TRUE)=$O117),'1. Database - raw'!EC$7:EE$494)),"")</f>
        <v/>
      </c>
      <c r="FB117" s="15" t="str">
        <f t="array" aca="1" ref="FB117" ca="1">IFERROR(IF(COUNT(IF(('1. Database - raw'!EC$7:EE$494&gt;0)*('1. Database - raw'!$AD$7:$AD$494=$A117)*(INDIRECT($Q117,TRUE)=$O117),'1. Database - raw'!EC$7:EE$494))&gt;0,COUNT(IF(('1. Database - raw'!EC$7:EE$494&gt;0)*('1. Database - raw'!$AD$7:$AD$494=$A117)*(INDIRECT($Q117,TRUE)=$O117),'1. Database - raw'!EC$7:EE$494)),""),"")</f>
        <v/>
      </c>
      <c r="FC117" s="14" t="str">
        <f t="shared" ca="1" si="247"/>
        <v/>
      </c>
      <c r="FD117" s="19" t="str">
        <f t="shared" ca="1" si="248"/>
        <v/>
      </c>
      <c r="FE117" s="19" t="str">
        <f t="shared" ca="1" si="249"/>
        <v/>
      </c>
      <c r="FF117" s="19" t="str">
        <f t="array" aca="1" ref="FF117" ca="1">IFERROR(AVERAGE(IF(('1. Database - raw'!EI$7:EK$494&gt;0)*('1. Database - raw'!$AD$7:$AD$494=$A117)*(INDIRECT($Q117,TRUE)=$O117),'1. Database - raw'!EI$7:EK$494)),"")</f>
        <v/>
      </c>
      <c r="FG117" s="33" t="str">
        <f t="array" aca="1" ref="FG117" ca="1">IFERROR(_xlfn.STDEV.S(IF(('1. Database - raw'!EI$7:EK$494&gt;0)*('1. Database - raw'!$AD$7:$AD$494=$A117)*(INDIRECT($Q117,TRUE)=$O117),'1. Database - raw'!EI$7:EK$494)),"")</f>
        <v/>
      </c>
      <c r="FH117" s="15" t="str">
        <f t="array" aca="1" ref="FH117" ca="1">IFERROR(IF(COUNT(IF(('1. Database - raw'!EI$7:EK$494&gt;0)*('1. Database - raw'!$AD$7:$AD$494=$A117)*(INDIRECT($Q117,TRUE)=$O117),'1. Database - raw'!EI$7:EK$494))&gt;0,COUNT(IF(('1. Database - raw'!EI$7:EK$494&gt;0)*('1. Database - raw'!$AD$7:$AD$494=$A117)*(INDIRECT($Q117,TRUE)=$O117),'1. Database - raw'!EI$7:EK$494)),""),"")</f>
        <v/>
      </c>
      <c r="FI117" s="14" t="str">
        <f t="shared" ca="1" si="250"/>
        <v/>
      </c>
      <c r="FJ117" s="19" t="str">
        <f t="shared" ca="1" si="251"/>
        <v/>
      </c>
      <c r="FK117" s="19" t="str">
        <f t="shared" ca="1" si="252"/>
        <v/>
      </c>
      <c r="FL117" s="19" t="str">
        <f t="array" aca="1" ref="FL117" ca="1">IFERROR(AVERAGE(IF(('1. Database - raw'!EO$7:EQ$494&gt;0)*('1. Database - raw'!$AD$7:$AD$494=$A117)*(INDIRECT($Q117,TRUE)=$O117),'1. Database - raw'!EO$7:EQ$494)),"")</f>
        <v/>
      </c>
      <c r="FM117" s="33" t="str">
        <f t="array" aca="1" ref="FM117" ca="1">IFERROR(_xlfn.STDEV.S(IF(('1. Database - raw'!EO$7:EQ$494&gt;0)*('1. Database - raw'!$AD$7:$AD$494=$A117)*(INDIRECT($Q117,TRUE)=$O117),'1. Database - raw'!EO$7:EQ$494)),"")</f>
        <v/>
      </c>
      <c r="FN117" s="15" t="str">
        <f t="array" aca="1" ref="FN117" ca="1">IFERROR(IF(COUNT(IF(('1. Database - raw'!EO$7:EQ$494&gt;0)*('1. Database - raw'!$AD$7:$AD$494=$A117)*(INDIRECT($Q117,TRUE)=$O117),'1. Database - raw'!EO$7:EQ$494))&gt;0,COUNT(IF(('1. Database - raw'!EO$7:EQ$494&gt;0)*('1. Database - raw'!$AD$7:$AD$494=$A117)*(INDIRECT($Q117,TRUE)=$O117),'1. Database - raw'!EO$7:EQ$494)),""),"")</f>
        <v/>
      </c>
      <c r="FO117" s="14" t="str">
        <f t="shared" ca="1" si="253"/>
        <v/>
      </c>
      <c r="FP117" s="19" t="str">
        <f t="shared" ca="1" si="254"/>
        <v/>
      </c>
      <c r="FQ117" s="19" t="str">
        <f t="shared" ca="1" si="255"/>
        <v/>
      </c>
      <c r="FR117" s="19" t="str">
        <f t="array" aca="1" ref="FR117" ca="1">IFERROR(AVERAGE(IF(('1. Database - raw'!EU$7:EW$494&gt;0)*('1. Database - raw'!$AD$7:$AD$494=$A117)*(INDIRECT($Q117,TRUE)=$O117),'1. Database - raw'!EU$7:EW$494)),"")</f>
        <v/>
      </c>
      <c r="FS117" s="33" t="str">
        <f t="array" aca="1" ref="FS117" ca="1">IFERROR(_xlfn.STDEV.S(IF(('1. Database - raw'!EU$7:EW$494&gt;0)*('1. Database - raw'!$AD$7:$AD$494=$A117)*(INDIRECT($Q117,TRUE)=$O117),'1. Database - raw'!EU$7:EW$494)),"")</f>
        <v/>
      </c>
      <c r="FT117" s="15" t="str">
        <f t="array" aca="1" ref="FT117" ca="1">IFERROR(IF(COUNT(IF(('1. Database - raw'!EU$7:EW$494&gt;0)*('1. Database - raw'!$AD$7:$AD$494=$A117)*(INDIRECT($Q117,TRUE)=$O117),'1. Database - raw'!EU$7:EW$494))&gt;0,COUNT(IF(('1. Database - raw'!EU$7:EW$494&gt;0)*('1. Database - raw'!$AD$7:$AD$494=$A117)*(INDIRECT($Q117,TRUE)=$O117),'1. Database - raw'!EU$7:EW$494)),""),"")</f>
        <v/>
      </c>
      <c r="FU117" s="14" t="str">
        <f t="shared" ca="1" si="256"/>
        <v/>
      </c>
      <c r="FV117" s="19" t="str">
        <f t="shared" ca="1" si="257"/>
        <v/>
      </c>
      <c r="FW117" s="19" t="str">
        <f t="shared" ca="1" si="258"/>
        <v/>
      </c>
      <c r="FX117" s="19" t="str">
        <f t="array" aca="1" ref="FX117" ca="1">IFERROR(AVERAGE(IF(('1. Database - raw'!FA$7:FC$494&gt;0)*('1. Database - raw'!$AD$7:$AD$494=$A117)*(INDIRECT($Q117,TRUE)=$O117),'1. Database - raw'!FA$7:FC$494)),"")</f>
        <v/>
      </c>
      <c r="FY117" s="33" t="str">
        <f t="array" aca="1" ref="FY117" ca="1">IFERROR(_xlfn.STDEV.S(IF(('1. Database - raw'!FA$7:FC$494&gt;0)*('1. Database - raw'!$AD$7:$AD$494=$A117)*(INDIRECT($Q117,TRUE)=$O117),'1. Database - raw'!FA$7:FC$494)),"")</f>
        <v/>
      </c>
      <c r="FZ117" s="15" t="str">
        <f t="array" aca="1" ref="FZ117" ca="1">IFERROR(IF(COUNT(IF(('1. Database - raw'!FA$7:FC$494&gt;0)*('1. Database - raw'!$AD$7:$AD$494=$A117)*(INDIRECT($Q117,TRUE)=$O117),'1. Database - raw'!FA$7:FC$494))&gt;0,COUNT(IF(('1. Database - raw'!FA$7:FC$494&gt;0)*('1. Database - raw'!$AD$7:$AD$494=$A117)*(INDIRECT($Q117,TRUE)=$O117),'1. Database - raw'!FA$7:FC$494)),""),"")</f>
        <v/>
      </c>
      <c r="GA117" s="14" t="str">
        <f t="shared" ca="1" si="259"/>
        <v/>
      </c>
      <c r="GB117" s="19" t="str">
        <f t="shared" ca="1" si="260"/>
        <v/>
      </c>
      <c r="GC117" s="19" t="str">
        <f t="shared" ca="1" si="261"/>
        <v/>
      </c>
      <c r="GD117" s="19" t="str">
        <f t="array" aca="1" ref="GD117" ca="1">IFERROR(AVERAGE(IF(('1. Database - raw'!FG$7:FI$494&gt;0)*('1. Database - raw'!$AD$7:$AD$494=$A117)*(INDIRECT($Q117,TRUE)=$O117),'1. Database - raw'!FG$7:FI$494)),"")</f>
        <v/>
      </c>
      <c r="GE117" s="33" t="str">
        <f t="array" aca="1" ref="GE117" ca="1">IFERROR(_xlfn.STDEV.S(IF(('1. Database - raw'!FG$7:FI$494&gt;0)*('1. Database - raw'!$AD$7:$AD$494=$A117)*(INDIRECT($Q117,TRUE)=$O117),'1. Database - raw'!FG$7:FI$494)),"")</f>
        <v/>
      </c>
      <c r="GF117" s="15" t="str">
        <f t="array" aca="1" ref="GF117" ca="1">IFERROR(IF(COUNT(IF(('1. Database - raw'!FG$7:FI$494&gt;0)*('1. Database - raw'!$AD$7:$AD$494=$A117)*(INDIRECT($Q117,TRUE)=$O117),'1. Database - raw'!FG$7:FI$494))&gt;0,COUNT(IF(('1. Database - raw'!FG$7:FI$494&gt;0)*('1. Database - raw'!$AD$7:$AD$494=$A117)*(INDIRECT($Q117,TRUE)=$O117),'1. Database - raw'!FG$7:FI$494)),""),"")</f>
        <v/>
      </c>
      <c r="GG117" s="14" t="str">
        <f t="shared" ca="1" si="262"/>
        <v/>
      </c>
      <c r="GH117" s="19" t="str">
        <f t="shared" ca="1" si="263"/>
        <v/>
      </c>
      <c r="GI117" s="19" t="str">
        <f t="shared" ca="1" si="264"/>
        <v/>
      </c>
      <c r="GJ117" s="19" t="str">
        <f t="array" aca="1" ref="GJ117" ca="1">IFERROR(AVERAGE(IF(('1. Database - raw'!FM$7:FO$494&gt;0)*('1. Database - raw'!$AD$7:$AD$494=$A117)*(INDIRECT($Q117,TRUE)=$O117),'1. Database - raw'!FM$7:FO$494)),"")</f>
        <v/>
      </c>
      <c r="GK117" s="33" t="str">
        <f t="array" aca="1" ref="GK117" ca="1">IFERROR(_xlfn.STDEV.S(IF(('1. Database - raw'!FM$7:FO$494&gt;0)*('1. Database - raw'!$AD$7:$AD$494=$A117)*(INDIRECT($Q117,TRUE)=$O117),'1. Database - raw'!FM$7:FO$494)),"")</f>
        <v/>
      </c>
      <c r="GL117" s="15" t="str">
        <f t="array" aca="1" ref="GL117" ca="1">IFERROR(IF(COUNT(IF(('1. Database - raw'!FM$7:FO$494&gt;0)*('1. Database - raw'!$AD$7:$AD$494=$A117)*(INDIRECT($Q117,TRUE)=$O117),'1. Database - raw'!FM$7:FO$494))&gt;0,COUNT(IF(('1. Database - raw'!FM$7:FO$494&gt;0)*('1. Database - raw'!$AD$7:$AD$494=$A117)*(INDIRECT($Q117,TRUE)=$O117),'1. Database - raw'!FM$7:FO$494)),""),"")</f>
        <v/>
      </c>
      <c r="GM117" s="14">
        <f t="shared" ca="1" si="265"/>
        <v>15.586699907906421</v>
      </c>
      <c r="GN117" s="19">
        <f t="shared" ca="1" si="266"/>
        <v>53.716383771121151</v>
      </c>
      <c r="GO117" s="19">
        <f t="shared" ca="1" si="267"/>
        <v>28.935465331983174</v>
      </c>
      <c r="GP117" s="19">
        <f t="array" aca="1" ref="GP117" ca="1">IFERROR(AVERAGE(IF(('1. Database - raw'!FS$7:FU$494&gt;0)*('1. Database - raw'!$AD$7:$AD$494=$A117)*(INDIRECT($Q117,TRUE)=$O117),'1. Database - raw'!FS$7:FU$494)),"")</f>
        <v>33</v>
      </c>
      <c r="GQ117" s="33">
        <f t="array" aca="1" ref="GQ117" ca="1">IFERROR(_xlfn.STDEV.S(IF(('1. Database - raw'!FS$7:FU$494&gt;0)*('1. Database - raw'!$AD$7:$AD$494=$A117)*(INDIRECT($Q117,TRUE)=$O117),'1. Database - raw'!FS$7:FU$494)),"")</f>
        <v>18.094999999999999</v>
      </c>
      <c r="GR117" s="15">
        <f t="array" aca="1" ref="GR117" ca="1">IFERROR(IF(COUNT(IF(('1. Database - raw'!FS$7:FU$494&gt;0)*('1. Database - raw'!$AD$7:$AD$494=$A117)*(INDIRECT($Q117,TRUE)=$O117),'1. Database - raw'!FS$7:FU$494))&gt;0,COUNT(IF(('1. Database - raw'!FS$7:FU$494&gt;0)*('1. Database - raw'!$AD$7:$AD$494=$A117)*(INDIRECT($Q117,TRUE)=$O117),'1. Database - raw'!FS$7:FU$494)),""),"")</f>
        <v>3</v>
      </c>
      <c r="GS117" s="14" t="str">
        <f t="shared" ca="1" si="268"/>
        <v/>
      </c>
      <c r="GT117" s="19" t="str">
        <f t="shared" ca="1" si="269"/>
        <v/>
      </c>
      <c r="GU117" s="19" t="str">
        <f t="shared" ca="1" si="270"/>
        <v/>
      </c>
      <c r="GV117" s="19" t="str">
        <f t="array" aca="1" ref="GV117" ca="1">IFERROR(AVERAGE(IF(('1. Database - raw'!FY$7:GA$494&gt;0)*('1. Database - raw'!$AD$7:$AD$494=$A117)*(INDIRECT($Q117,TRUE)=$O117),'1. Database - raw'!FY$7:GA$494)),"")</f>
        <v/>
      </c>
      <c r="GW117" s="33" t="str">
        <f t="array" aca="1" ref="GW117" ca="1">IFERROR(_xlfn.STDEV.S(IF(('1. Database - raw'!FY$7:GA$494&gt;0)*('1. Database - raw'!$AD$7:$AD$494=$A117)*(INDIRECT($Q117,TRUE)=$O117),'1. Database - raw'!FY$7:GA$494)),"")</f>
        <v/>
      </c>
      <c r="GX117" s="15" t="str">
        <f t="array" aca="1" ref="GX117" ca="1">IFERROR(IF(COUNT(IF(('1. Database - raw'!FY$7:GA$494&gt;0)*('1. Database - raw'!$AD$7:$AD$494=$A117)*(INDIRECT($Q117,TRUE)=$O117),'1. Database - raw'!FY$7:GA$494))&gt;0,COUNT(IF(('1. Database - raw'!FY$7:GA$494&gt;0)*('1. Database - raw'!$AD$7:$AD$494=$A117)*(INDIRECT($Q117,TRUE)=$O117),'1. Database - raw'!FY$7:GA$494)),""),"")</f>
        <v/>
      </c>
      <c r="GY117" s="14" t="str">
        <f t="shared" ca="1" si="271"/>
        <v/>
      </c>
      <c r="GZ117" s="19" t="str">
        <f t="shared" ca="1" si="272"/>
        <v/>
      </c>
      <c r="HA117" s="19" t="str">
        <f t="shared" ca="1" si="273"/>
        <v/>
      </c>
      <c r="HB117" s="19" t="str">
        <f t="array" aca="1" ref="HB117" ca="1">IFERROR(AVERAGE(IF(('1. Database - raw'!GE$7:GG$494&gt;0)*('1. Database - raw'!$AD$7:$AD$494=$A117)*(INDIRECT($Q117,TRUE)=$O117),'1. Database - raw'!GE$7:GG$494)),"")</f>
        <v/>
      </c>
      <c r="HC117" s="33" t="str">
        <f t="array" aca="1" ref="HC117" ca="1">IFERROR(_xlfn.STDEV.S(IF(('1. Database - raw'!GE$7:GG$494&gt;0)*('1. Database - raw'!$AD$7:$AD$494=$A117)*(INDIRECT($Q117,TRUE)=$O117),'1. Database - raw'!GE$7:GG$494)),"")</f>
        <v/>
      </c>
      <c r="HD117" s="15" t="str">
        <f t="array" aca="1" ref="HD117" ca="1">IFERROR(IF(COUNT(IF(('1. Database - raw'!GE$7:GG$494&gt;0)*('1. Database - raw'!$AD$7:$AD$494=$A117)*(INDIRECT($Q117,TRUE)=$O117),'1. Database - raw'!GE$7:GG$494))&gt;0,COUNT(IF(('1. Database - raw'!GE$7:GG$494&gt;0)*('1. Database - raw'!$AD$7:$AD$494=$A117)*(INDIRECT($Q117,TRUE)=$O117),'1. Database - raw'!GE$7:GG$494)),""),"")</f>
        <v/>
      </c>
      <c r="HE117" s="14" t="str">
        <f t="shared" ca="1" si="274"/>
        <v/>
      </c>
      <c r="HF117" s="19" t="str">
        <f t="shared" ca="1" si="275"/>
        <v/>
      </c>
      <c r="HG117" s="19" t="str">
        <f t="shared" ca="1" si="276"/>
        <v/>
      </c>
      <c r="HH117" s="19" t="str">
        <f t="array" aca="1" ref="HH117" ca="1">IFERROR(AVERAGE(IF(('1. Database - raw'!GK$7:GM$494&gt;0)*('1. Database - raw'!$AD$7:$AD$494=$A117)*(INDIRECT($Q117,TRUE)=$O117),'1. Database - raw'!GK$7:GM$494)),"")</f>
        <v/>
      </c>
      <c r="HI117" s="33" t="str">
        <f t="array" aca="1" ref="HI117" ca="1">IFERROR(_xlfn.STDEV.S(IF(('1. Database - raw'!GK$7:GM$494&gt;0)*('1. Database - raw'!$AD$7:$AD$494=$A117)*(INDIRECT($Q117,TRUE)=$O117),'1. Database - raw'!GK$7:GM$494)),"")</f>
        <v/>
      </c>
      <c r="HJ117" s="15" t="str">
        <f t="array" aca="1" ref="HJ117" ca="1">IFERROR(IF(COUNT(IF(('1. Database - raw'!GK$7:GM$494&gt;0)*('1. Database - raw'!$AD$7:$AD$494=$A117)*(INDIRECT($Q117,TRUE)=$O117),'1. Database - raw'!GK$7:GM$494))&gt;0,COUNT(IF(('1. Database - raw'!GK$7:GM$494&gt;0)*('1. Database - raw'!$AD$7:$AD$494=$A117)*(INDIRECT($Q117,TRUE)=$O117),'1. Database - raw'!GK$7:GM$494)),""),"")</f>
        <v/>
      </c>
      <c r="HK117" s="14" t="str">
        <f t="shared" ca="1" si="277"/>
        <v/>
      </c>
      <c r="HL117" s="19" t="str">
        <f t="shared" ca="1" si="278"/>
        <v/>
      </c>
      <c r="HM117" s="19" t="str">
        <f t="shared" ca="1" si="279"/>
        <v/>
      </c>
      <c r="HN117" s="19" t="str">
        <f t="array" aca="1" ref="HN117" ca="1">IFERROR(AVERAGE(IF(('1. Database - raw'!GQ$7:GS$494&gt;0)*('1. Database - raw'!$AD$7:$AD$494=$A117)*(INDIRECT($Q117,TRUE)=$O117),'1. Database - raw'!GQ$7:GS$494)),"")</f>
        <v/>
      </c>
      <c r="HO117" s="33" t="str">
        <f t="array" aca="1" ref="HO117" ca="1">IFERROR(_xlfn.STDEV.S(IF(('1. Database - raw'!GQ$7:GS$494&gt;0)*('1. Database - raw'!$AD$7:$AD$494=$A117)*(INDIRECT($Q117,TRUE)=$O117),'1. Database - raw'!GQ$7:GS$494)),"")</f>
        <v/>
      </c>
      <c r="HP117" s="15" t="str">
        <f t="array" aca="1" ref="HP117" ca="1">IFERROR(IF(COUNT(IF(('1. Database - raw'!GQ$7:GS$494&gt;0)*('1. Database - raw'!$AD$7:$AD$494=$A117)*(INDIRECT($Q117,TRUE)=$O117),'1. Database - raw'!GQ$7:GS$494))&gt;0,COUNT(IF(('1. Database - raw'!GQ$7:GS$494&gt;0)*('1. Database - raw'!$AD$7:$AD$494=$A117)*(INDIRECT($Q117,TRUE)=$O117),'1. Database - raw'!GQ$7:GS$494)),""),"")</f>
        <v/>
      </c>
      <c r="HQ117" s="14" t="str">
        <f t="shared" ca="1" si="280"/>
        <v/>
      </c>
      <c r="HR117" s="19" t="str">
        <f t="shared" ca="1" si="281"/>
        <v/>
      </c>
      <c r="HS117" s="19" t="str">
        <f t="shared" ca="1" si="282"/>
        <v/>
      </c>
      <c r="HT117" s="19" t="str">
        <f t="array" aca="1" ref="HT117" ca="1">IFERROR(AVERAGE(IF(('1. Database - raw'!GW$7:GY$494&gt;0)*('1. Database - raw'!$AD$7:$AD$494=$A117)*(INDIRECT($Q117,TRUE)=$O117),'1. Database - raw'!GW$7:GY$494)),"")</f>
        <v/>
      </c>
      <c r="HU117" s="33" t="str">
        <f t="array" aca="1" ref="HU117" ca="1">IFERROR(_xlfn.STDEV.S(IF(('1. Database - raw'!GW$7:GY$494&gt;0)*('1. Database - raw'!$AD$7:$AD$494=$A117)*(INDIRECT($Q117,TRUE)=$O117),'1. Database - raw'!GW$7:GY$494)),"")</f>
        <v/>
      </c>
      <c r="HV117" s="15" t="str">
        <f t="array" aca="1" ref="HV117" ca="1">IFERROR(IF(COUNT(IF(('1. Database - raw'!GW$7:GY$494&gt;0)*('1. Database - raw'!$AD$7:$AD$494=$A117)*(INDIRECT($Q117,TRUE)=$O117),'1. Database - raw'!GW$7:GY$494))&gt;0,COUNT(IF(('1. Database - raw'!GW$7:GY$494&gt;0)*('1. Database - raw'!$AD$7:$AD$494=$A117)*(INDIRECT($Q117,TRUE)=$O117),'1. Database - raw'!GW$7:GY$494)),""),"")</f>
        <v/>
      </c>
      <c r="HW117" s="14" t="str">
        <f t="shared" ca="1" si="283"/>
        <v/>
      </c>
      <c r="HX117" s="19" t="str">
        <f t="shared" ca="1" si="284"/>
        <v/>
      </c>
      <c r="HY117" s="19" t="str">
        <f t="shared" ca="1" si="285"/>
        <v/>
      </c>
      <c r="HZ117" s="19" t="str">
        <f t="array" aca="1" ref="HZ117" ca="1">IFERROR(AVERAGE(IF(('1. Database - raw'!HC$7:HE$494&gt;0)*('1. Database - raw'!$AD$7:$AD$494=$A117)*(INDIRECT($Q117,TRUE)=$O117),'1. Database - raw'!HC$7:HE$494)),"")</f>
        <v/>
      </c>
      <c r="IA117" s="33" t="str">
        <f t="array" aca="1" ref="IA117" ca="1">IFERROR(_xlfn.STDEV.S(IF(('1. Database - raw'!HC$7:HE$494&gt;0)*('1. Database - raw'!$AD$7:$AD$494=$A117)*(INDIRECT($Q117,TRUE)=$O117),'1. Database - raw'!HC$7:HE$494)),"")</f>
        <v/>
      </c>
      <c r="IB117" s="15" t="str">
        <f t="array" aca="1" ref="IB117" ca="1">IFERROR(IF(COUNT(IF(('1. Database - raw'!HC$7:HE$494&gt;0)*('1. Database - raw'!$AD$7:$AD$494=$A117)*(INDIRECT($Q117,TRUE)=$O117),'1. Database - raw'!HC$7:HE$494))&gt;0,COUNT(IF(('1. Database - raw'!HC$7:HE$494&gt;0)*('1. Database - raw'!$AD$7:$AD$494=$A117)*(INDIRECT($Q117,TRUE)=$O117),'1. Database - raw'!HC$7:HE$494)),""),"")</f>
        <v/>
      </c>
      <c r="IC117" s="14" t="str">
        <f t="shared" ca="1" si="286"/>
        <v/>
      </c>
      <c r="ID117" s="19" t="str">
        <f t="shared" ca="1" si="287"/>
        <v/>
      </c>
      <c r="IE117" s="19" t="str">
        <f t="shared" ca="1" si="288"/>
        <v/>
      </c>
      <c r="IF117" s="19" t="str">
        <f t="array" aca="1" ref="IF117" ca="1">IFERROR(AVERAGE(IF(('1. Database - raw'!HI$7:HK$494&gt;0)*('1. Database - raw'!$AD$7:$AD$494=$A117)*(INDIRECT($Q117,TRUE)=$O117),'1. Database - raw'!HI$7:HK$494)),"")</f>
        <v/>
      </c>
      <c r="IG117" s="33" t="str">
        <f t="array" aca="1" ref="IG117" ca="1">IFERROR(_xlfn.STDEV.S(IF(('1. Database - raw'!HI$7:HK$494&gt;0)*('1. Database - raw'!$AD$7:$AD$494=$A117)*(INDIRECT($Q117,TRUE)=$O117),'1. Database - raw'!HI$7:HK$494)),"")</f>
        <v/>
      </c>
      <c r="IH117" s="15" t="str">
        <f t="array" aca="1" ref="IH117" ca="1">IFERROR(IF(COUNT(IF(('1. Database - raw'!HI$7:HK$494&gt;0)*('1. Database - raw'!$AD$7:$AD$494=$A117)*(INDIRECT($Q117,TRUE)=$O117),'1. Database - raw'!HI$7:HK$494))&gt;0,COUNT(IF(('1. Database - raw'!HI$7:HK$494&gt;0)*('1. Database - raw'!$AD$7:$AD$494=$A117)*(INDIRECT($Q117,TRUE)=$O117),'1. Database - raw'!HI$7:HK$494)),""),"")</f>
        <v/>
      </c>
      <c r="II117" s="14" t="str">
        <f t="shared" ca="1" si="289"/>
        <v/>
      </c>
      <c r="IJ117" s="19" t="str">
        <f t="shared" ca="1" si="290"/>
        <v/>
      </c>
      <c r="IK117" s="19" t="str">
        <f t="shared" ca="1" si="291"/>
        <v/>
      </c>
      <c r="IL117" s="19" t="str">
        <f t="array" aca="1" ref="IL117" ca="1">IFERROR(AVERAGE(IF(('1. Database - raw'!HO$7:HQ$494&gt;0)*('1. Database - raw'!$AD$7:$AD$494=$A117)*(INDIRECT($Q117,TRUE)=$O117),'1. Database - raw'!HO$7:HQ$494)),"")</f>
        <v/>
      </c>
      <c r="IM117" s="33" t="str">
        <f t="array" aca="1" ref="IM117" ca="1">IFERROR(_xlfn.STDEV.S(IF(('1. Database - raw'!HO$7:HQ$494&gt;0)*('1. Database - raw'!$AD$7:$AD$494=$A117)*(INDIRECT($Q117,TRUE)=$O117),'1. Database - raw'!HO$7:HQ$494)),"")</f>
        <v/>
      </c>
      <c r="IN117" s="15" t="str">
        <f t="array" aca="1" ref="IN117" ca="1">IFERROR(IF(COUNT(IF(('1. Database - raw'!HO$7:HQ$494&gt;0)*('1. Database - raw'!$AD$7:$AD$494=$A117)*(INDIRECT($Q117,TRUE)=$O117),'1. Database - raw'!HO$7:HQ$494))&gt;0,COUNT(IF(('1. Database - raw'!HO$7:HQ$494&gt;0)*('1. Database - raw'!$AD$7:$AD$494=$A117)*(INDIRECT($Q117,TRUE)=$O117),'1. Database - raw'!HO$7:HQ$494)),""),"")</f>
        <v/>
      </c>
      <c r="IO117" s="14" t="str">
        <f t="shared" ca="1" si="292"/>
        <v/>
      </c>
      <c r="IP117" s="19" t="str">
        <f t="shared" ca="1" si="293"/>
        <v/>
      </c>
      <c r="IQ117" s="19" t="str">
        <f t="shared" ca="1" si="294"/>
        <v/>
      </c>
      <c r="IR117" s="19" t="str">
        <f t="array" aca="1" ref="IR117" ca="1">IFERROR(AVERAGE(IF(('1. Database - raw'!HU$7:HW$494&gt;0)*('1. Database - raw'!$AD$7:$AD$494=$A117)*(INDIRECT($Q117,TRUE)=$O117),'1. Database - raw'!HU$7:HW$494)),"")</f>
        <v/>
      </c>
      <c r="IS117" s="33" t="str">
        <f t="array" aca="1" ref="IS117" ca="1">IFERROR(_xlfn.STDEV.S(IF(('1. Database - raw'!HU$7:HW$494&gt;0)*('1. Database - raw'!$AD$7:$AD$494=$A117)*(INDIRECT($Q117,TRUE)=$O117),'1. Database - raw'!HU$7:HW$494)),"")</f>
        <v/>
      </c>
      <c r="IT117" s="15" t="str">
        <f t="array" aca="1" ref="IT117" ca="1">IFERROR(IF(COUNT(IF(('1. Database - raw'!HU$7:HW$494&gt;0)*('1. Database - raw'!$AD$7:$AD$494=$A117)*(INDIRECT($Q117,TRUE)=$O117),'1. Database - raw'!HU$7:HW$494))&gt;0,COUNT(IF(('1. Database - raw'!HU$7:HW$494&gt;0)*('1. Database - raw'!$AD$7:$AD$494=$A117)*(INDIRECT($Q117,TRUE)=$O117),'1. Database - raw'!HU$7:HW$494)),""),"")</f>
        <v/>
      </c>
      <c r="IU117" s="14" t="str">
        <f t="shared" ca="1" si="295"/>
        <v/>
      </c>
      <c r="IV117" s="19" t="str">
        <f t="shared" ca="1" si="296"/>
        <v/>
      </c>
      <c r="IW117" s="19" t="str">
        <f t="shared" ca="1" si="297"/>
        <v/>
      </c>
      <c r="IX117" s="19" t="str">
        <f t="array" aca="1" ref="IX117" ca="1">IFERROR(AVERAGE(IF(('1. Database - raw'!IA$7:IC$494&gt;0)*('1. Database - raw'!$AD$7:$AD$494=$A117)*(INDIRECT($Q117,TRUE)=$O117),'1. Database - raw'!IA$7:IC$494)),"")</f>
        <v/>
      </c>
      <c r="IY117" s="33" t="str">
        <f t="array" aca="1" ref="IY117" ca="1">IFERROR(_xlfn.STDEV.S(IF(('1. Database - raw'!IA$7:IC$494&gt;0)*('1. Database - raw'!$AD$7:$AD$494=$A117)*(INDIRECT($Q117,TRUE)=$O117),'1. Database - raw'!IA$7:IC$494)),"")</f>
        <v/>
      </c>
      <c r="IZ117" s="15" t="str">
        <f t="array" aca="1" ref="IZ117" ca="1">IFERROR(IF(COUNT(IF(('1. Database - raw'!IA$7:IC$494&gt;0)*('1. Database - raw'!$AD$7:$AD$494=$A117)*(INDIRECT($Q117,TRUE)=$O117),'1. Database - raw'!IA$7:IC$494))&gt;0,COUNT(IF(('1. Database - raw'!IA$7:IC$494&gt;0)*('1. Database - raw'!$AD$7:$AD$494=$A117)*(INDIRECT($Q117,TRUE)=$O117),'1. Database - raw'!IA$7:IC$494)),""),"")</f>
        <v/>
      </c>
      <c r="JA117" s="14" t="str">
        <f t="shared" ca="1" si="298"/>
        <v/>
      </c>
      <c r="JB117" s="19" t="str">
        <f t="shared" ca="1" si="299"/>
        <v/>
      </c>
      <c r="JC117" s="19" t="str">
        <f t="shared" ca="1" si="300"/>
        <v/>
      </c>
      <c r="JD117" s="19" t="str">
        <f t="array" aca="1" ref="JD117" ca="1">IFERROR(AVERAGE(IF(('1. Database - raw'!IG$7:II$494&gt;0)*('1. Database - raw'!$AD$7:$AD$494=$A117)*(INDIRECT($Q117,TRUE)=$O117),'1. Database - raw'!IG$7:II$494)),"")</f>
        <v/>
      </c>
      <c r="JE117" s="33" t="str">
        <f t="array" aca="1" ref="JE117" ca="1">IFERROR(_xlfn.STDEV.S(IF(('1. Database - raw'!IG$7:II$494&gt;0)*('1. Database - raw'!$AD$7:$AD$494=$A117)*(INDIRECT($Q117,TRUE)=$O117),'1. Database - raw'!IG$7:II$494)),"")</f>
        <v/>
      </c>
      <c r="JF117" s="15" t="str">
        <f t="array" aca="1" ref="JF117" ca="1">IFERROR(IF(COUNT(IF(('1. Database - raw'!IG$7:II$494&gt;0)*('1. Database - raw'!$AD$7:$AD$494=$A117)*(INDIRECT($Q117,TRUE)=$O117),'1. Database - raw'!IG$7:II$494))&gt;0,COUNT(IF(('1. Database - raw'!IG$7:II$494&gt;0)*('1. Database - raw'!$AD$7:$AD$494=$A117)*(INDIRECT($Q117,TRUE)=$O117),'1. Database - raw'!IG$7:II$494)),""),"")</f>
        <v/>
      </c>
      <c r="JG117" s="145">
        <f t="shared" ca="1" si="301"/>
        <v>1.308286851474979</v>
      </c>
      <c r="JH117" s="146">
        <f t="shared" ca="1" si="302"/>
        <v>4.8633945086877315</v>
      </c>
      <c r="JI117" s="146">
        <f t="shared" ca="1" si="303"/>
        <v>2.5224422866047451</v>
      </c>
      <c r="JJ117" s="146">
        <f t="array" aca="1" ref="JJ117" ca="1">IFERROR(AVERAGE(IF(('1. Database - raw'!IM$7:IO$494&gt;0)*('1. Database - raw'!$AD$7:$AD$494=$A117)*(INDIRECT($Q117,TRUE)=$O117),'1. Database - raw'!IM$7:IO$494)),"")</f>
        <v>2.9</v>
      </c>
      <c r="JK117" s="277">
        <f t="array" aca="1" ref="JK117" ca="1">IFERROR(_xlfn.STDEV.S(IF(('1. Database - raw'!IM$7:IO$494&gt;0)*('1. Database - raw'!$AD$7:$AD$494=$A117)*(INDIRECT($Q117,TRUE)=$O117),'1. Database - raw'!IM$7:IO$494)),"")</f>
        <v>1.6450000000000011</v>
      </c>
      <c r="JL117" s="15">
        <f t="array" aca="1" ref="JL117" ca="1">IFERROR(IF(COUNT(IF(('1. Database - raw'!IM$7:IO$494&gt;0)*('1. Database - raw'!$AD$7:$AD$494=$A117)*(INDIRECT($Q117,TRUE)=$O117),'1. Database - raw'!IM$7:IO$494))&gt;0,COUNT(IF(('1. Database - raw'!IM$7:IO$494&gt;0)*('1. Database - raw'!$AD$7:$AD$494=$A117)*(INDIRECT($Q117,TRUE)=$O117),'1. Database - raw'!IM$7:IO$494)),""),"")</f>
        <v>3</v>
      </c>
      <c r="JM117" s="145" t="str">
        <f t="shared" ca="1" si="304"/>
        <v/>
      </c>
      <c r="JN117" s="146" t="str">
        <f t="shared" ca="1" si="305"/>
        <v/>
      </c>
      <c r="JO117" s="146" t="str">
        <f t="shared" ca="1" si="306"/>
        <v/>
      </c>
      <c r="JP117" s="146" t="str">
        <f t="array" aca="1" ref="JP117" ca="1">IFERROR(AVERAGE(IF(('1. Database - raw'!IS$7:IU$494&gt;0)*('1. Database - raw'!$AD$7:$AD$494=$A117)*(INDIRECT($Q117,TRUE)=$O117),'1. Database - raw'!IS$7:IU$494)),"")</f>
        <v/>
      </c>
      <c r="JQ117" s="277" t="str">
        <f t="array" aca="1" ref="JQ117" ca="1">IFERROR(_xlfn.STDEV.S(IF(('1. Database - raw'!IS$7:IU$494&gt;0)*('1. Database - raw'!$AD$7:$AD$494=$A117)*(INDIRECT($Q117,TRUE)=$O117),'1. Database - raw'!IS$7:IU$494)),"")</f>
        <v/>
      </c>
      <c r="JR117" s="15" t="str">
        <f t="array" aca="1" ref="JR117" ca="1">IFERROR(IF(COUNT(IF(('1. Database - raw'!IS$7:IU$494&gt;0)*('1. Database - raw'!$AD$7:$AD$494=$A117)*(INDIRECT($Q117,TRUE)=$O117),'1. Database - raw'!IS$7:IU$494))&gt;0,COUNT(IF(('1. Database - raw'!IS$7:IU$494&gt;0)*('1. Database - raw'!$AD$7:$AD$494=$A117)*(INDIRECT($Q117,TRUE)=$O117),'1. Database - raw'!IS$7:IU$494)),""),"")</f>
        <v/>
      </c>
      <c r="JS117" s="145" t="str">
        <f t="shared" ca="1" si="307"/>
        <v/>
      </c>
      <c r="JT117" s="146" t="str">
        <f t="shared" ca="1" si="308"/>
        <v/>
      </c>
      <c r="JU117" s="146" t="str">
        <f t="shared" ca="1" si="309"/>
        <v/>
      </c>
      <c r="JV117" s="146" t="str">
        <f t="array" aca="1" ref="JV117" ca="1">IFERROR(AVERAGE(IF(('1. Database - raw'!IY$7:JA$494&gt;0)*('1. Database - raw'!$AD$7:$AD$494=$A117)*(INDIRECT($Q117,TRUE)=$O117),'1. Database - raw'!IY$7:JA$494)),"")</f>
        <v/>
      </c>
      <c r="JW117" s="277" t="str">
        <f t="array" aca="1" ref="JW117" ca="1">IFERROR(_xlfn.STDEV.S(IF(('1. Database - raw'!IY$7:JA$494&gt;0)*('1. Database - raw'!$AD$7:$AD$494=$A117)*(INDIRECT($Q117,TRUE)=$O117),'1. Database - raw'!IY$7:JA$494)),"")</f>
        <v/>
      </c>
      <c r="JX117" s="15" t="str">
        <f t="array" aca="1" ref="JX117" ca="1">IFERROR(IF(COUNT(IF(('1. Database - raw'!IY$7:JA$494&gt;0)*('1. Database - raw'!$AD$7:$AD$494=$A117)*(INDIRECT($Q117,TRUE)=$O117),'1. Database - raw'!IY$7:JA$494))&gt;0,COUNT(IF(('1. Database - raw'!IY$7:JA$494&gt;0)*('1. Database - raw'!$AD$7:$AD$494=$A117)*(INDIRECT($Q117,TRUE)=$O117),'1. Database - raw'!IY$7:JA$494)),""),"")</f>
        <v/>
      </c>
      <c r="JY117" s="145" t="str">
        <f t="shared" ca="1" si="310"/>
        <v/>
      </c>
      <c r="JZ117" s="146" t="str">
        <f t="shared" ca="1" si="311"/>
        <v/>
      </c>
      <c r="KA117" s="146" t="str">
        <f t="shared" ca="1" si="312"/>
        <v/>
      </c>
      <c r="KB117" s="146" t="str">
        <f t="array" aca="1" ref="KB117" ca="1">IFERROR(AVERAGE(IF(('1. Database - raw'!JE$7:JG$494&gt;0)*('1. Database - raw'!$AD$7:$AD$494=$A117)*(INDIRECT($Q117,TRUE)=$O117),'1. Database - raw'!JE$7:JG$494)),"")</f>
        <v/>
      </c>
      <c r="KC117" s="277" t="str">
        <f t="array" aca="1" ref="KC117" ca="1">IFERROR(_xlfn.STDEV.S(IF(('1. Database - raw'!JE$7:JG$494&gt;0)*('1. Database - raw'!$AD$7:$AD$494=$A117)*(INDIRECT($Q117,TRUE)=$O117),'1. Database - raw'!JE$7:JG$494)),"")</f>
        <v/>
      </c>
      <c r="KD117" s="15" t="str">
        <f t="array" aca="1" ref="KD117" ca="1">IFERROR(IF(COUNT(IF(('1. Database - raw'!JE$7:JG$494&gt;0)*('1. Database - raw'!$AD$7:$AD$494=$A117)*(INDIRECT($Q117,TRUE)=$O117),'1. Database - raw'!JE$7:JG$494))&gt;0,COUNT(IF(('1. Database - raw'!JE$7:JG$494&gt;0)*('1. Database - raw'!$AD$7:$AD$494=$A117)*(INDIRECT($Q117,TRUE)=$O117),'1. Database - raw'!JE$7:JG$494)),""),"")</f>
        <v/>
      </c>
      <c r="KE117" s="145" t="str">
        <f t="shared" ca="1" si="313"/>
        <v/>
      </c>
      <c r="KF117" s="146" t="str">
        <f t="shared" ca="1" si="314"/>
        <v/>
      </c>
      <c r="KG117" s="146" t="str">
        <f t="shared" ca="1" si="315"/>
        <v/>
      </c>
      <c r="KH117" s="146" t="str">
        <f t="array" aca="1" ref="KH117" ca="1">IFERROR(AVERAGE(IF(('1. Database - raw'!JK$7:JM$494&gt;0)*('1. Database - raw'!$AD$7:$AD$494=$A117)*(INDIRECT($Q117,TRUE)=$O117),'1. Database - raw'!JK$7:JM$494)),"")</f>
        <v/>
      </c>
      <c r="KI117" s="277" t="str">
        <f t="array" aca="1" ref="KI117" ca="1">IFERROR(_xlfn.STDEV.S(IF(('1. Database - raw'!JK$7:JM$494&gt;0)*('1. Database - raw'!$AD$7:$AD$494=$A117)*(INDIRECT($Q117,TRUE)=$O117),'1. Database - raw'!JK$7:JM$494)),"")</f>
        <v/>
      </c>
      <c r="KJ117" s="15" t="str">
        <f t="array" aca="1" ref="KJ117" ca="1">IFERROR(IF(COUNT(IF(('1. Database - raw'!JK$7:JM$494&gt;0)*('1. Database - raw'!$AD$7:$AD$494=$A117)*(INDIRECT($Q117,TRUE)=$O117),'1. Database - raw'!JK$7:JM$494))&gt;0,COUNT(IF(('1. Database - raw'!JK$7:JM$494&gt;0)*('1. Database - raw'!$AD$7:$AD$494=$A117)*(INDIRECT($Q117,TRUE)=$O117),'1. Database - raw'!JK$7:JM$494)),""),"")</f>
        <v/>
      </c>
      <c r="KK117" s="145" t="str">
        <f t="shared" ca="1" si="316"/>
        <v/>
      </c>
      <c r="KL117" s="146" t="str">
        <f t="shared" ca="1" si="317"/>
        <v/>
      </c>
      <c r="KM117" s="146" t="str">
        <f t="shared" ca="1" si="318"/>
        <v/>
      </c>
      <c r="KN117" s="146" t="str">
        <f t="array" aca="1" ref="KN117" ca="1">IFERROR(AVERAGE(IF(('1. Database - raw'!JQ$7:JS$494&gt;0)*('1. Database - raw'!$AD$7:$AD$494=$A117)*(INDIRECT($Q117,TRUE)=$O117),'1. Database - raw'!JQ$7:JS$494)),"")</f>
        <v/>
      </c>
      <c r="KO117" s="277" t="str">
        <f t="array" aca="1" ref="KO117" ca="1">IFERROR(_xlfn.STDEV.S(IF(('1. Database - raw'!JQ$7:JS$494&gt;0)*('1. Database - raw'!$AD$7:$AD$494=$A117)*(INDIRECT($Q117,TRUE)=$O117),'1. Database - raw'!JQ$7:JS$494)),"")</f>
        <v/>
      </c>
      <c r="KP117" s="15" t="str">
        <f t="array" aca="1" ref="KP117" ca="1">IFERROR(IF(COUNT(IF(('1. Database - raw'!JQ$7:JS$494&gt;0)*('1. Database - raw'!$AD$7:$AD$494=$A117)*(INDIRECT($Q117,TRUE)=$O117),'1. Database - raw'!JQ$7:JS$494))&gt;0,COUNT(IF(('1. Database - raw'!JQ$7:JS$494&gt;0)*('1. Database - raw'!$AD$7:$AD$494=$A117)*(INDIRECT($Q117,TRUE)=$O117),'1. Database - raw'!JQ$7:JS$494)),""),"")</f>
        <v/>
      </c>
      <c r="KQ117" s="145" t="str">
        <f t="shared" ca="1" si="319"/>
        <v/>
      </c>
      <c r="KR117" s="146" t="str">
        <f t="shared" ca="1" si="320"/>
        <v/>
      </c>
      <c r="KS117" s="146" t="str">
        <f t="shared" ca="1" si="321"/>
        <v/>
      </c>
      <c r="KT117" s="146" t="str">
        <f t="array" aca="1" ref="KT117" ca="1">IFERROR(AVERAGE(IF(('1. Database - raw'!JW$7:JY$494&gt;0)*('1. Database - raw'!$AD$7:$AD$494=$A117)*(INDIRECT($Q117,TRUE)=$O117),'1. Database - raw'!JW$7:JY$494)),"")</f>
        <v/>
      </c>
      <c r="KU117" s="277" t="str">
        <f t="array" aca="1" ref="KU117" ca="1">IFERROR(_xlfn.STDEV.S(IF(('1. Database - raw'!JW$7:JY$494&gt;0)*('1. Database - raw'!$AD$7:$AD$494=$A117)*(INDIRECT($Q117,TRUE)=$O117),'1. Database - raw'!JW$7:JY$494)),"")</f>
        <v/>
      </c>
      <c r="KV117" s="15" t="str">
        <f t="array" aca="1" ref="KV117" ca="1">IFERROR(IF(COUNT(IF(('1. Database - raw'!JW$7:JY$494&gt;0)*('1. Database - raw'!$AD$7:$AD$494=$A117)*(INDIRECT($Q117,TRUE)=$O117),'1. Database - raw'!JW$7:JY$494))&gt;0,COUNT(IF(('1. Database - raw'!JW$7:JY$494&gt;0)*('1. Database - raw'!$AD$7:$AD$494=$A117)*(INDIRECT($Q117,TRUE)=$O117),'1. Database - raw'!JW$7:JY$494)),""),"")</f>
        <v/>
      </c>
      <c r="KW117" s="145" t="str">
        <f t="shared" ca="1" si="322"/>
        <v/>
      </c>
      <c r="KX117" s="146" t="str">
        <f t="shared" ca="1" si="323"/>
        <v/>
      </c>
      <c r="KY117" s="146" t="str">
        <f t="shared" ca="1" si="324"/>
        <v/>
      </c>
      <c r="KZ117" s="146" t="str">
        <f t="array" aca="1" ref="KZ117" ca="1">IFERROR(AVERAGE(IF(('1. Database - raw'!KC$7:KE$494&gt;0)*('1. Database - raw'!$AD$7:$AD$494=$A117)*(INDIRECT($Q117,TRUE)=$O117),'1. Database - raw'!KC$7:KE$494)),"")</f>
        <v/>
      </c>
      <c r="LA117" s="277" t="str">
        <f t="array" aca="1" ref="LA117" ca="1">IFERROR(_xlfn.STDEV.S(IF(('1. Database - raw'!KC$7:KE$494&gt;0)*('1. Database - raw'!$AD$7:$AD$494=$A117)*(INDIRECT($Q117,TRUE)=$O117),'1. Database - raw'!KC$7:KE$494)),"")</f>
        <v/>
      </c>
      <c r="LB117" s="15" t="str">
        <f t="array" aca="1" ref="LB117" ca="1">IFERROR(IF(COUNT(IF(('1. Database - raw'!KC$7:KE$494&gt;0)*('1. Database - raw'!$AD$7:$AD$494=$A117)*(INDIRECT($Q117,TRUE)=$O117),'1. Database - raw'!KC$7:KE$494))&gt;0,COUNT(IF(('1. Database - raw'!KC$7:KE$494&gt;0)*('1. Database - raw'!$AD$7:$AD$494=$A117)*(INDIRECT($Q117,TRUE)=$O117),'1. Database - raw'!KC$7:KE$494)),""),"")</f>
        <v/>
      </c>
      <c r="LC117" s="145" t="str">
        <f t="shared" ca="1" si="325"/>
        <v/>
      </c>
      <c r="LD117" s="146" t="str">
        <f t="shared" ca="1" si="326"/>
        <v/>
      </c>
      <c r="LE117" s="146" t="str">
        <f t="shared" ca="1" si="327"/>
        <v/>
      </c>
      <c r="LF117" s="146" t="str">
        <f t="array" aca="1" ref="LF117" ca="1">IFERROR(AVERAGE(IF(('1. Database - raw'!KI$7:KK$494&gt;0)*('1. Database - raw'!$AD$7:$AD$494=$A117)*(INDIRECT($Q117,TRUE)=$O117),'1. Database - raw'!KI$7:KK$494)),"")</f>
        <v/>
      </c>
      <c r="LG117" s="277" t="str">
        <f t="array" aca="1" ref="LG117" ca="1">IFERROR(_xlfn.STDEV.S(IF(('1. Database - raw'!KI$7:KK$494&gt;0)*('1. Database - raw'!$AD$7:$AD$494=$A117)*(INDIRECT($Q117,TRUE)=$O117),'1. Database - raw'!KI$7:KK$494)),"")</f>
        <v/>
      </c>
      <c r="LH117" s="15" t="str">
        <f t="array" aca="1" ref="LH117" ca="1">IFERROR(IF(COUNT(IF(('1. Database - raw'!KI$7:KK$494&gt;0)*('1. Database - raw'!$AD$7:$AD$494=$A117)*(INDIRECT($Q117,TRUE)=$O117),'1. Database - raw'!KI$7:KK$494))&gt;0,COUNT(IF(('1. Database - raw'!KI$7:KK$494&gt;0)*('1. Database - raw'!$AD$7:$AD$494=$A117)*(INDIRECT($Q117,TRUE)=$O117),'1. Database - raw'!KI$7:KK$494)),""),"")</f>
        <v/>
      </c>
      <c r="LI117" s="145" t="str">
        <f t="shared" ca="1" si="328"/>
        <v/>
      </c>
      <c r="LJ117" s="146" t="str">
        <f t="shared" ca="1" si="329"/>
        <v/>
      </c>
      <c r="LK117" s="146" t="str">
        <f t="shared" ca="1" si="330"/>
        <v/>
      </c>
      <c r="LL117" s="146" t="str">
        <f t="array" aca="1" ref="LL117" ca="1">IFERROR(AVERAGE(IF(('1. Database - raw'!KO$7:KQ$494&gt;0)*('1. Database - raw'!$AD$7:$AD$494=$A117)*(INDIRECT($Q117,TRUE)=$O117),'1. Database - raw'!KO$7:KQ$494)),"")</f>
        <v/>
      </c>
      <c r="LM117" s="277" t="str">
        <f t="array" aca="1" ref="LM117" ca="1">IFERROR(_xlfn.STDEV.S(IF(('1. Database - raw'!KO$7:KQ$494&gt;0)*('1. Database - raw'!$AD$7:$AD$494=$A117)*(INDIRECT($Q117,TRUE)=$O117),'1. Database - raw'!KO$7:KQ$494)),"")</f>
        <v/>
      </c>
      <c r="LN117" s="15" t="str">
        <f t="array" aca="1" ref="LN117" ca="1">IFERROR(IF(COUNT(IF(('1. Database - raw'!KO$7:KQ$494&gt;0)*('1. Database - raw'!$AD$7:$AD$494=$A117)*(INDIRECT($Q117,TRUE)=$O117),'1. Database - raw'!KO$7:KQ$494))&gt;0,COUNT(IF(('1. Database - raw'!KO$7:KQ$494&gt;0)*('1. Database - raw'!$AD$7:$AD$494=$A117)*(INDIRECT($Q117,TRUE)=$O117),'1. Database - raw'!KO$7:KQ$494)),""),"")</f>
        <v/>
      </c>
      <c r="LO117" s="145" t="str">
        <f t="shared" ca="1" si="331"/>
        <v/>
      </c>
      <c r="LP117" s="146" t="str">
        <f t="shared" ca="1" si="332"/>
        <v/>
      </c>
      <c r="LQ117" s="146" t="str">
        <f t="shared" ca="1" si="333"/>
        <v/>
      </c>
      <c r="LR117" s="146" t="str">
        <f t="array" aca="1" ref="LR117" ca="1">IFERROR(AVERAGE(IF(('1. Database - raw'!KU$7:KW$494&gt;0)*('1. Database - raw'!$AD$7:$AD$494=$A117)*(INDIRECT($Q117,TRUE)=$O117),'1. Database - raw'!KU$7:KW$494)),"")</f>
        <v/>
      </c>
      <c r="LS117" s="277" t="str">
        <f t="array" aca="1" ref="LS117" ca="1">IFERROR(_xlfn.STDEV.S(IF(('1. Database - raw'!KU$7:KW$494&gt;0)*('1. Database - raw'!$AD$7:$AD$494=$A117)*(INDIRECT($Q117,TRUE)=$O117),'1. Database - raw'!KU$7:KW$494)),"")</f>
        <v/>
      </c>
      <c r="LT117" s="15" t="str">
        <f t="array" aca="1" ref="LT117" ca="1">IFERROR(IF(COUNT(IF(('1. Database - raw'!KU$7:KW$494&gt;0)*('1. Database - raw'!$AD$7:$AD$494=$A117)*(INDIRECT($Q117,TRUE)=$O117),'1. Database - raw'!KU$7:KW$494))&gt;0,COUNT(IF(('1. Database - raw'!KU$7:KW$494&gt;0)*('1. Database - raw'!$AD$7:$AD$494=$A117)*(INDIRECT($Q117,TRUE)=$O117),'1. Database - raw'!KU$7:KW$494)),""),"")</f>
        <v/>
      </c>
      <c r="LU117" s="145" t="str">
        <f t="shared" ca="1" si="334"/>
        <v/>
      </c>
      <c r="LV117" s="146" t="str">
        <f t="shared" ca="1" si="335"/>
        <v/>
      </c>
      <c r="LW117" s="146" t="str">
        <f t="shared" ca="1" si="336"/>
        <v/>
      </c>
      <c r="LX117" s="146" t="str">
        <f t="array" aca="1" ref="LX117" ca="1">IFERROR(AVERAGE(IF(('1. Database - raw'!LA$7:LC$494&gt;0)*('1. Database - raw'!$AD$7:$AD$494=$A117)*(INDIRECT($Q117,TRUE)=$O117),'1. Database - raw'!LA$7:LC$494)),"")</f>
        <v/>
      </c>
      <c r="LY117" s="277" t="str">
        <f t="array" aca="1" ref="LY117" ca="1">IFERROR(_xlfn.STDEV.S(IF(('1. Database - raw'!LA$7:LC$494&gt;0)*('1. Database - raw'!$AD$7:$AD$494=$A117)*(INDIRECT($Q117,TRUE)=$O117),'1. Database - raw'!LA$7:LC$494)),"")</f>
        <v/>
      </c>
      <c r="LZ117" s="15" t="str">
        <f t="array" aca="1" ref="LZ117" ca="1">IFERROR(IF(COUNT(IF(('1. Database - raw'!LA$7:LC$494&gt;0)*('1. Database - raw'!$AD$7:$AD$494=$A117)*(INDIRECT($Q117,TRUE)=$O117),'1. Database - raw'!LA$7:LC$494))&gt;0,COUNT(IF(('1. Database - raw'!LA$7:LC$494&gt;0)*('1. Database - raw'!$AD$7:$AD$494=$A117)*(INDIRECT($Q117,TRUE)=$O117),'1. Database - raw'!LA$7:LC$494)),""),"")</f>
        <v/>
      </c>
      <c r="MA117" s="145" t="str">
        <f t="shared" ca="1" si="337"/>
        <v/>
      </c>
      <c r="MB117" s="146" t="str">
        <f t="shared" ca="1" si="338"/>
        <v/>
      </c>
      <c r="MC117" s="146" t="str">
        <f t="shared" ca="1" si="339"/>
        <v/>
      </c>
      <c r="MD117" s="146" t="str">
        <f t="array" aca="1" ref="MD117" ca="1">IFERROR(AVERAGE(IF(('1. Database - raw'!LG$7:LI$494&gt;0)*('1. Database - raw'!$AD$7:$AD$494=$A117)*(INDIRECT($Q117,TRUE)=$O117),'1. Database - raw'!LG$7:LI$494)),"")</f>
        <v/>
      </c>
      <c r="ME117" s="277" t="str">
        <f t="array" aca="1" ref="ME117" ca="1">IFERROR(_xlfn.STDEV.S(IF(('1. Database - raw'!LG$7:LI$494&gt;0)*('1. Database - raw'!$AD$7:$AD$494=$A117)*(INDIRECT($Q117,TRUE)=$O117),'1. Database - raw'!LG$7:LI$494)),"")</f>
        <v/>
      </c>
      <c r="MF117" s="15" t="str">
        <f t="array" aca="1" ref="MF117" ca="1">IFERROR(IF(COUNT(IF(('1. Database - raw'!LG$7:LI$494&gt;0)*('1. Database - raw'!$AD$7:$AD$494=$A117)*(INDIRECT($Q117,TRUE)=$O117),'1. Database - raw'!LG$7:LI$494))&gt;0,COUNT(IF(('1. Database - raw'!LG$7:LI$494&gt;0)*('1. Database - raw'!$AD$7:$AD$494=$A117)*(INDIRECT($Q117,TRUE)=$O117),'1. Database - raw'!LG$7:LI$494)),""),"")</f>
        <v/>
      </c>
      <c r="MG117" s="145" t="str">
        <f t="shared" ca="1" si="340"/>
        <v/>
      </c>
      <c r="MH117" s="146" t="str">
        <f t="shared" ca="1" si="341"/>
        <v/>
      </c>
      <c r="MI117" s="146" t="str">
        <f t="shared" ca="1" si="342"/>
        <v/>
      </c>
      <c r="MJ117" s="146" t="str">
        <f t="array" aca="1" ref="MJ117" ca="1">IFERROR(AVERAGE(IF(('1. Database - raw'!LM$7:LO$494&gt;0)*('1. Database - raw'!$AD$7:$AD$494=$A117)*(INDIRECT($Q117,TRUE)=$O117),'1. Database - raw'!LM$7:LO$494)),"")</f>
        <v/>
      </c>
      <c r="MK117" s="277" t="str">
        <f t="array" aca="1" ref="MK117" ca="1">IFERROR(_xlfn.STDEV.S(IF(('1. Database - raw'!LM$7:LO$494&gt;0)*('1. Database - raw'!$AD$7:$AD$494=$A117)*(INDIRECT($Q117,TRUE)=$O117),'1. Database - raw'!LM$7:LO$494)),"")</f>
        <v/>
      </c>
      <c r="ML117" s="15" t="str">
        <f t="array" aca="1" ref="ML117" ca="1">IFERROR(IF(COUNT(IF(('1. Database - raw'!LM$7:LO$494&gt;0)*('1. Database - raw'!$AD$7:$AD$494=$A117)*(INDIRECT($Q117,TRUE)=$O117),'1. Database - raw'!LM$7:LO$494))&gt;0,COUNT(IF(('1. Database - raw'!LM$7:LO$494&gt;0)*('1. Database - raw'!$AD$7:$AD$494=$A117)*(INDIRECT($Q117,TRUE)=$O117),'1. Database - raw'!LM$7:LO$494)),""),"")</f>
        <v/>
      </c>
      <c r="MM117" s="145" t="str">
        <f t="shared" ca="1" si="343"/>
        <v/>
      </c>
      <c r="MN117" s="146" t="str">
        <f t="shared" ca="1" si="344"/>
        <v/>
      </c>
      <c r="MO117" s="146" t="str">
        <f t="shared" ca="1" si="345"/>
        <v/>
      </c>
      <c r="MP117" s="146" t="str">
        <f t="array" aca="1" ref="MP117" ca="1">IFERROR(AVERAGE(IF(('1. Database - raw'!LS$7:LU$494&gt;0)*('1. Database - raw'!$AD$7:$AD$494=$A117)*(INDIRECT($Q117,TRUE)=$O117),'1. Database - raw'!LS$7:LU$494)),"")</f>
        <v/>
      </c>
      <c r="MQ117" s="277" t="str">
        <f t="array" aca="1" ref="MQ117" ca="1">IFERROR(_xlfn.STDEV.S(IF(('1. Database - raw'!LS$7:LU$494&gt;0)*('1. Database - raw'!$AD$7:$AD$494=$A117)*(INDIRECT($Q117,TRUE)=$O117),'1. Database - raw'!LS$7:LU$494)),"")</f>
        <v/>
      </c>
      <c r="MR117" s="15" t="str">
        <f t="array" aca="1" ref="MR117" ca="1">IFERROR(IF(COUNT(IF(('1. Database - raw'!LS$7:LU$494&gt;0)*('1. Database - raw'!$AD$7:$AD$494=$A117)*(INDIRECT($Q117,TRUE)=$O117),'1. Database - raw'!LS$7:LU$494))&gt;0,COUNT(IF(('1. Database - raw'!LS$7:LU$494&gt;0)*('1. Database - raw'!$AD$7:$AD$494=$A117)*(INDIRECT($Q117,TRUE)=$O117),'1. Database - raw'!LS$7:LU$494)),""),"")</f>
        <v/>
      </c>
      <c r="MS117" s="145" t="str">
        <f t="shared" ca="1" si="346"/>
        <v/>
      </c>
      <c r="MT117" s="146" t="str">
        <f t="shared" ca="1" si="347"/>
        <v/>
      </c>
      <c r="MU117" s="146" t="str">
        <f t="shared" ca="1" si="348"/>
        <v/>
      </c>
      <c r="MV117" s="146" t="str">
        <f t="array" aca="1" ref="MV117" ca="1">IFERROR(AVERAGE(IF(('1. Database - raw'!LY$7:MA$494&gt;0)*('1. Database - raw'!$AD$7:$AD$494=$A117)*(INDIRECT($Q117,TRUE)=$O117),'1. Database - raw'!LY$7:MA$494)),"")</f>
        <v/>
      </c>
      <c r="MW117" s="277" t="str">
        <f t="array" aca="1" ref="MW117" ca="1">IFERROR(_xlfn.STDEV.S(IF(('1. Database - raw'!LY$7:MA$494&gt;0)*('1. Database - raw'!$AD$7:$AD$494=$A117)*(INDIRECT($Q117,TRUE)=$O117),'1. Database - raw'!LY$7:MA$494)),"")</f>
        <v/>
      </c>
      <c r="MX117" s="15" t="str">
        <f t="array" aca="1" ref="MX117" ca="1">IFERROR(IF(COUNT(IF(('1. Database - raw'!LY$7:MA$494&gt;0)*('1. Database - raw'!$AD$7:$AD$494=$A117)*(INDIRECT($Q117,TRUE)=$O117),'1. Database - raw'!LY$7:MA$494))&gt;0,COUNT(IF(('1. Database - raw'!LY$7:MA$494&gt;0)*('1. Database - raw'!$AD$7:$AD$494=$A117)*(INDIRECT($Q117,TRUE)=$O117),'1. Database - raw'!LY$7:MA$494)),""),"")</f>
        <v/>
      </c>
      <c r="MY117" s="145" t="str">
        <f t="shared" ca="1" si="349"/>
        <v/>
      </c>
      <c r="MZ117" s="146" t="str">
        <f t="shared" ca="1" si="350"/>
        <v/>
      </c>
      <c r="NA117" s="146" t="str">
        <f t="shared" ca="1" si="351"/>
        <v/>
      </c>
      <c r="NB117" s="146" t="str">
        <f t="array" aca="1" ref="NB117" ca="1">IFERROR(AVERAGE(IF(('1. Database - raw'!ME$7:MG$494&gt;0)*('1. Database - raw'!$AD$7:$AD$494=$A117)*(INDIRECT($Q117,TRUE)=$O117),'1. Database - raw'!ME$7:MG$494)),"")</f>
        <v/>
      </c>
      <c r="NC117" s="277" t="str">
        <f t="array" aca="1" ref="NC117" ca="1">IFERROR(_xlfn.STDEV.S(IF(('1. Database - raw'!ME$7:MG$494&gt;0)*('1. Database - raw'!$AD$7:$AD$494=$A117)*(INDIRECT($Q117,TRUE)=$O117),'1. Database - raw'!ME$7:MG$494)),"")</f>
        <v/>
      </c>
      <c r="ND117" s="15" t="str">
        <f t="array" aca="1" ref="ND117" ca="1">IFERROR(IF(COUNT(IF(('1. Database - raw'!ME$7:MG$494&gt;0)*('1. Database - raw'!$AD$7:$AD$494=$A117)*(INDIRECT($Q117,TRUE)=$O117),'1. Database - raw'!ME$7:MG$494))&gt;0,COUNT(IF(('1. Database - raw'!ME$7:MG$494&gt;0)*('1. Database - raw'!$AD$7:$AD$494=$A117)*(INDIRECT($Q117,TRUE)=$O117),'1. Database - raw'!ME$7:MG$494)),""),"")</f>
        <v/>
      </c>
      <c r="NE117" s="145" t="str">
        <f t="shared" ca="1" si="352"/>
        <v/>
      </c>
      <c r="NF117" s="146" t="str">
        <f t="shared" ca="1" si="353"/>
        <v/>
      </c>
      <c r="NG117" s="146" t="str">
        <f t="shared" ca="1" si="354"/>
        <v/>
      </c>
      <c r="NH117" s="146" t="str">
        <f t="array" aca="1" ref="NH117" ca="1">IFERROR(AVERAGE(IF(('1. Database - raw'!MK$7:MM$494&gt;0)*('1. Database - raw'!$AD$7:$AD$494=$A117)*(INDIRECT($Q117,TRUE)=$O117),'1. Database - raw'!MK$7:MM$494)),"")</f>
        <v/>
      </c>
      <c r="NI117" s="277" t="str">
        <f t="array" aca="1" ref="NI117" ca="1">IFERROR(_xlfn.STDEV.S(IF(('1. Database - raw'!MK$7:MM$494&gt;0)*('1. Database - raw'!$AD$7:$AD$494=$A117)*(INDIRECT($Q117,TRUE)=$O117),'1. Database - raw'!MK$7:MM$494)),"")</f>
        <v/>
      </c>
      <c r="NJ117" s="15" t="str">
        <f t="array" aca="1" ref="NJ117" ca="1">IFERROR(IF(COUNT(IF(('1. Database - raw'!MK$7:MM$494&gt;0)*('1. Database - raw'!$AD$7:$AD$494=$A117)*(INDIRECT($Q117,TRUE)=$O117),'1. Database - raw'!MK$7:MM$494))&gt;0,COUNT(IF(('1. Database - raw'!MK$7:MM$494&gt;0)*('1. Database - raw'!$AD$7:$AD$494=$A117)*(INDIRECT($Q117,TRUE)=$O117),'1. Database - raw'!MK$7:MM$494)),""),"")</f>
        <v/>
      </c>
      <c r="NK117" s="145" t="str">
        <f ca="1">IFERROR(EXP(LN(NN117^2/(SQRT(NO117^2+NN117^2)))-LN(1+NO117^2/NN117^2)*_xlfn.T.INV($S$6,NP117)),"")</f>
        <v/>
      </c>
      <c r="NL117" s="146" t="str">
        <f t="shared" ca="1" si="356"/>
        <v/>
      </c>
      <c r="NM117" s="146" t="str">
        <f t="shared" ca="1" si="357"/>
        <v/>
      </c>
      <c r="NN117" s="146" t="str">
        <f t="array" aca="1" ref="NN117" ca="1">IFERROR(AVERAGE(IF(('1. Database - raw'!MQ$7:MS$494&gt;0)*('1. Database - raw'!$AD$7:$AD$494=$A117)*(INDIRECT($Q117,TRUE)=$O117),'1. Database - raw'!MQ$7:MS$494)),"")</f>
        <v/>
      </c>
      <c r="NO117" s="277" t="str">
        <f t="array" aca="1" ref="NO117" ca="1">IFERROR(_xlfn.STDEV.S(IF(('1. Database - raw'!MQ$7:MS$494&gt;0)*('1. Database - raw'!$AD$7:$AD$494=$A117)*(INDIRECT($Q117,TRUE)=$O117),'1. Database - raw'!MQ$7:MS$494)),"")</f>
        <v/>
      </c>
      <c r="NP117" s="15" t="str">
        <f t="array" aca="1" ref="NP117" ca="1">IFERROR(IF(COUNT(IF(('1. Database - raw'!MQ$7:MS$494&gt;0)*('1. Database - raw'!$AD$7:$AD$494=$A117)*(INDIRECT($Q117,TRUE)=$O117),'1. Database - raw'!MQ$7:MS$494))&gt;0,COUNT(IF(('1. Database - raw'!MQ$7:MS$494&gt;0)*('1. Database - raw'!$AD$7:$AD$494=$A117)*(INDIRECT($Q117,TRUE)=$O117),'1. Database - raw'!MQ$7:MS$494)),""),"")</f>
        <v/>
      </c>
      <c r="NQ117" s="145" t="str">
        <f t="shared" ca="1" si="358"/>
        <v/>
      </c>
      <c r="NR117" s="146" t="str">
        <f t="shared" ca="1" si="359"/>
        <v/>
      </c>
      <c r="NS117" s="146" t="str">
        <f t="shared" ca="1" si="360"/>
        <v/>
      </c>
      <c r="NT117" s="146" t="str">
        <f t="array" aca="1" ref="NT117" ca="1">IFERROR(AVERAGE(IF(('1. Database - raw'!MW$7:MY$494&gt;0)*('1. Database - raw'!$AD$7:$AD$494=$A117)*(INDIRECT($Q117,TRUE)=$O117),'1. Database - raw'!MW$7:MY$494)),"")</f>
        <v/>
      </c>
      <c r="NU117" s="277" t="str">
        <f t="array" aca="1" ref="NU117" ca="1">IFERROR(_xlfn.STDEV.S(IF(('1. Database - raw'!MW$7:MY$494&gt;0)*('1. Database - raw'!$AD$7:$AD$494=$A117)*(INDIRECT($Q117,TRUE)=$O117),'1. Database - raw'!MW$7:MY$494)),"")</f>
        <v/>
      </c>
      <c r="NV117" s="15" t="str">
        <f t="array" aca="1" ref="NV117" ca="1">IFERROR(IF(COUNT(IF(('1. Database - raw'!MW$7:MY$494&gt;0)*('1. Database - raw'!$AD$7:$AD$494=$A117)*(INDIRECT($Q117,TRUE)=$O117),'1. Database - raw'!MW$7:MY$494))&gt;0,COUNT(IF(('1. Database - raw'!MW$7:MY$494&gt;0)*('1. Database - raw'!$AD$7:$AD$494=$A117)*(INDIRECT($Q117,TRUE)=$O117),'1. Database - raw'!MW$7:MY$494)),""),"")</f>
        <v/>
      </c>
      <c r="NW117" s="145" t="str">
        <f t="shared" ca="1" si="361"/>
        <v/>
      </c>
      <c r="NX117" s="146" t="str">
        <f t="shared" ca="1" si="362"/>
        <v/>
      </c>
      <c r="NY117" s="146" t="str">
        <f t="shared" ca="1" si="363"/>
        <v/>
      </c>
      <c r="NZ117" s="146" t="str">
        <f t="array" aca="1" ref="NZ117" ca="1">IFERROR(AVERAGE(IF(('1. Database - raw'!NC$7:NE$494&gt;0)*('1. Database - raw'!$AD$7:$AD$494=$A117)*(INDIRECT($Q117,TRUE)=$O117),'1. Database - raw'!NC$7:NE$494)),"")</f>
        <v/>
      </c>
      <c r="OA117" s="277" t="str">
        <f t="array" aca="1" ref="OA117" ca="1">IFERROR(_xlfn.STDEV.S(IF(('1. Database - raw'!NC$7:NE$494&gt;0)*('1. Database - raw'!$AD$7:$AD$494=$A117)*(INDIRECT($Q117,TRUE)=$O117),'1. Database - raw'!NC$7:NE$494)),"")</f>
        <v/>
      </c>
      <c r="OB117" s="15" t="str">
        <f t="array" aca="1" ref="OB117" ca="1">IFERROR(IF(COUNT(IF(('1. Database - raw'!NC$7:NE$494&gt;0)*('1. Database - raw'!$AD$7:$AD$494=$A117)*(INDIRECT($Q117,TRUE)=$O117),'1. Database - raw'!NC$7:NE$494))&gt;0,COUNT(IF(('1. Database - raw'!NC$7:NE$494&gt;0)*('1. Database - raw'!$AD$7:$AD$494=$A117)*(INDIRECT($Q117,TRUE)=$O117),'1. Database - raw'!NC$7:NE$494)),""),"")</f>
        <v/>
      </c>
      <c r="OC117" s="145" t="str">
        <f t="shared" ca="1" si="364"/>
        <v/>
      </c>
      <c r="OD117" s="146" t="str">
        <f t="shared" ca="1" si="365"/>
        <v/>
      </c>
      <c r="OE117" s="146" t="str">
        <f t="shared" ca="1" si="366"/>
        <v/>
      </c>
      <c r="OF117" s="146" t="str">
        <f t="array" aca="1" ref="OF117" ca="1">IFERROR(AVERAGE(IF(('1. Database - raw'!NI$7:NK$494&gt;0)*('1. Database - raw'!$AD$7:$AD$494=$A117)*(INDIRECT($Q117,TRUE)=$O117),'1. Database - raw'!NI$7:NK$494)),"")</f>
        <v/>
      </c>
      <c r="OG117" s="277" t="str">
        <f t="array" aca="1" ref="OG117" ca="1">IFERROR(_xlfn.STDEV.S(IF(('1. Database - raw'!NI$7:NK$494&gt;0)*('1. Database - raw'!$AD$7:$AD$494=$A117)*(INDIRECT($Q117,TRUE)=$O117),'1. Database - raw'!NI$7:NK$494)),"")</f>
        <v/>
      </c>
      <c r="OH117" s="15" t="str">
        <f t="array" aca="1" ref="OH117" ca="1">IFERROR(IF(COUNT(IF(('1. Database - raw'!NI$7:NK$494&gt;0)*('1. Database - raw'!$AD$7:$AD$494=$A117)*(INDIRECT($Q117,TRUE)=$O117),'1. Database - raw'!NI$7:NK$494))&gt;0,COUNT(IF(('1. Database - raw'!NI$7:NK$494&gt;0)*('1. Database - raw'!$AD$7:$AD$494=$A117)*(INDIRECT($Q117,TRUE)=$O117),'1. Database - raw'!NI$7:NK$494)),""),"")</f>
        <v/>
      </c>
    </row>
    <row r="118" spans="1:398" ht="15.75" thickBot="1" x14ac:dyDescent="0.3">
      <c r="A118" s="133" t="s">
        <v>553</v>
      </c>
      <c r="B118" s="1332"/>
      <c r="C118" s="69"/>
      <c r="D118" s="27"/>
      <c r="E118" s="27"/>
      <c r="F118" s="62"/>
      <c r="G118" s="62"/>
      <c r="H118" s="62"/>
      <c r="I118" s="62"/>
      <c r="J118" s="62"/>
      <c r="K118" s="62"/>
      <c r="L118" s="62"/>
      <c r="M118" s="62" t="s">
        <v>642</v>
      </c>
      <c r="N118" s="63"/>
      <c r="O118" s="170" t="str">
        <f t="array" ref="O118">INDEX(A118:N118,IF(MIN(IF(C118:N118&lt;&gt;"",COLUMN(C118:N118)))&gt;0,MIN(IF(C118:N118&lt;&gt;"",COLUMN(C118:N118))),""))</f>
        <v>Dry</v>
      </c>
      <c r="P118" s="165">
        <f t="shared" si="383"/>
        <v>11</v>
      </c>
      <c r="Q118" s="43" t="str">
        <f ca="1">"'" &amp; $S$4 &amp; "'!" &amp; ADDRESS(ROW('1. Database - raw'!$A$7),MATCH($C$2,'1. Database - raw'!$6:$6,0)+MATCH(O118,$C118:$N118,0)-1,1) &amp; ":" &amp; ADDRESS(LOOKUP(2,1/('1. Database - raw'!A:A&lt;&gt;""),ROW('1. Database - raw'!A:A)),MATCH($C$2,'1. Database - raw'!$6:$6,0)+MATCH(O118,$C118:$N118,0)-1,1)</f>
        <v>'1. Database - raw'!$AO$7:$AO$494</v>
      </c>
      <c r="R118" s="26"/>
      <c r="S118" s="179"/>
      <c r="T118" s="207" t="str">
        <f t="shared" ca="1" si="402"/>
        <v/>
      </c>
      <c r="U118" s="126" t="str">
        <f t="shared" ca="1" si="402"/>
        <v/>
      </c>
      <c r="V118" s="126" t="str">
        <f t="shared" ca="1" si="402"/>
        <v/>
      </c>
      <c r="W118" s="126" t="str">
        <f t="shared" ca="1" si="402"/>
        <v/>
      </c>
      <c r="X118" s="126" t="str">
        <f t="shared" ca="1" si="402"/>
        <v/>
      </c>
      <c r="Y118" s="126" t="str">
        <f t="shared" ca="1" si="402"/>
        <v/>
      </c>
      <c r="Z118" s="126" t="str">
        <f t="shared" ca="1" si="402"/>
        <v/>
      </c>
      <c r="AA118" s="126" t="str">
        <f t="shared" ca="1" si="402"/>
        <v/>
      </c>
      <c r="AB118" s="126" t="str">
        <f t="shared" ca="1" si="402"/>
        <v/>
      </c>
      <c r="AC118" s="126" t="str">
        <f t="shared" ca="1" si="402"/>
        <v/>
      </c>
      <c r="AD118" s="126" t="str">
        <f t="shared" ca="1" si="403"/>
        <v/>
      </c>
      <c r="AE118" s="126" t="str">
        <f t="shared" ca="1" si="403"/>
        <v/>
      </c>
      <c r="AF118" s="126" t="str">
        <f t="shared" ca="1" si="403"/>
        <v/>
      </c>
      <c r="AG118" s="126" t="str">
        <f t="shared" ca="1" si="403"/>
        <v/>
      </c>
      <c r="AH118" s="126" t="str">
        <f t="shared" ca="1" si="403"/>
        <v/>
      </c>
      <c r="AI118" s="126" t="str">
        <f t="shared" ca="1" si="403"/>
        <v/>
      </c>
      <c r="AJ118" s="126" t="str">
        <f t="shared" ca="1" si="403"/>
        <v/>
      </c>
      <c r="AK118" s="126" t="str">
        <f t="shared" ca="1" si="403"/>
        <v/>
      </c>
      <c r="AL118" s="126" t="str">
        <f t="shared" ca="1" si="403"/>
        <v/>
      </c>
      <c r="AM118" s="127" t="str">
        <f ca="1">IFERROR(IF(INDIRECT(ADDRESS(ROW(118:118),MATCH(AM$2,$BQ$2:$OH$2,0)+COLUMN($BQ:$BQ)+4,4,1),TRUE)&gt;=10,INDIRECT(ADDRESS(ROW(118:118),MATCH(AM$2,$BQ$2:$OH$2,0)+COLUMN($BQ:$BQ)+1,4,1),TRUE)/INDIRECT(ADDRESS(ROW($5:$5),MATCH(AM$2,$BQ$2:$OH$2,0)+COLUMN($BQ:$BQ)+1,2,1),TRUE),""),"")</f>
        <v/>
      </c>
      <c r="AN118" s="187"/>
      <c r="AO118" s="187"/>
      <c r="AP118" s="187"/>
      <c r="AQ118" s="187"/>
      <c r="AR118" s="187"/>
      <c r="AS118" s="187"/>
      <c r="AT118" s="187"/>
      <c r="AU118" s="187"/>
      <c r="AV118" s="187"/>
      <c r="AW118" s="187"/>
      <c r="AX118" s="187"/>
      <c r="AY118" s="187"/>
      <c r="AZ118" s="187"/>
      <c r="BA118" s="187"/>
      <c r="BB118" s="187"/>
      <c r="BC118" s="187"/>
      <c r="BD118" s="239"/>
      <c r="BE118" s="239"/>
      <c r="BF118" s="239"/>
      <c r="BG118" s="239"/>
      <c r="BH118" s="291"/>
      <c r="BI118" s="569">
        <f ca="1">IFERROR(AVERAGE(T118:U118),IFERROR(AVERAGE(BT118/BT$5,BZ118/$BZ$5),IFERROR(BT118/BT$5,IFERROR(BZ118/$BZ$5,""))))</f>
        <v>0.33512277465054624</v>
      </c>
      <c r="BJ118" s="570" t="str">
        <f ca="1">IFERROR(CF118/$CF$5,"")</f>
        <v/>
      </c>
      <c r="BK118" s="570" t="str">
        <f ca="1">IFERROR(EH118/$EH$5,"")</f>
        <v/>
      </c>
      <c r="BL118" s="570" t="str">
        <f t="shared" ca="1" si="404"/>
        <v/>
      </c>
      <c r="BM118" s="570" t="str">
        <f t="shared" ca="1" si="405"/>
        <v/>
      </c>
      <c r="BN118" s="570" t="str">
        <f ca="1">AM118</f>
        <v/>
      </c>
      <c r="BO118" s="254"/>
      <c r="BP118" s="170" t="str">
        <f t="shared" si="396"/>
        <v>Dry</v>
      </c>
      <c r="BQ118" s="66" t="str">
        <f t="shared" ca="1" si="376"/>
        <v/>
      </c>
      <c r="BR118" s="64" t="str">
        <f t="shared" ca="1" si="377"/>
        <v/>
      </c>
      <c r="BS118" s="64" t="str">
        <f t="shared" ca="1" si="378"/>
        <v/>
      </c>
      <c r="BT118" s="64" t="str">
        <f t="array" aca="1" ref="BT118" ca="1">IFERROR(AVERAGE(IF(('1. Database - raw'!AW$7:AY$494&gt;0)*('1. Database - raw'!$AD$7:$AD$494=$A118)*('1. Database - raw'!$AP$7:$AP$494&lt;&gt;Dropdown!$AM$11)*(INDIRECT($Q118,TRUE)=$O118),'1. Database - raw'!AW$7:AY$494)),"")</f>
        <v/>
      </c>
      <c r="BU118" s="97" t="str">
        <f t="array" aca="1" ref="BU118" ca="1">IFERROR(_xlfn.STDEV.S(IF(('1. Database - raw'!AW$7:AY$494&gt;0)*('1. Database - raw'!$AD$7:$AD$494=$A118)*('1. Database - raw'!$AP$7:$AP$494&lt;&gt;Dropdown!$AM$11)*(INDIRECT($Q118,TRUE)=$O118),'1. Database - raw'!AW$7:AY$494)),"")</f>
        <v/>
      </c>
      <c r="BV118" s="67" t="str">
        <f t="array" aca="1" ref="BV118" ca="1">IFERROR(IF(COUNT(IF(('1. Database - raw'!AW$7:AY$494&gt;0)*('1. Database - raw'!$AD$7:$AD$494=$A118)*('1. Database - raw'!$AP$7:$AP$494&lt;&gt;Dropdown!$AM$11)*(INDIRECT($Q118,TRUE)=$O118),'1. Database - raw'!AW$7:AY$494))&gt;0,COUNT(IF(('1. Database - raw'!AW$7:AY$494&gt;0)*('1. Database - raw'!$AD$7:$AD$494=$A118)*('1. Database - raw'!$AP$7:$AP$494&lt;&gt;Dropdown!$AM$11)*(INDIRECT($Q118,TRUE)=$O118),'1. Database - raw'!AW$7:AY$494)),""),"")</f>
        <v/>
      </c>
      <c r="BW118" s="66" t="str">
        <f t="shared" ca="1" si="370"/>
        <v/>
      </c>
      <c r="BX118" s="64" t="str">
        <f t="shared" ca="1" si="371"/>
        <v/>
      </c>
      <c r="BY118" s="64" t="str">
        <f t="shared" ca="1" si="372"/>
        <v/>
      </c>
      <c r="BZ118" s="64">
        <f t="array" aca="1" ref="BZ118" ca="1">IFERROR(AVERAGE(IF(('1. Database - raw'!BC$7:BE$494&gt;0)*('1. Database - raw'!$AD$7:$AD$494=$A118)*('1. Database - raw'!$AP$7:$AP$494&lt;&gt;Dropdown!$AM$11)*(INDIRECT($Q118,TRUE)=$O118),'1. Database - raw'!BC$7:BE$494)),"")</f>
        <v>30</v>
      </c>
      <c r="CA118" s="97" t="str">
        <f t="array" aca="1" ref="CA118" ca="1">IFERROR(_xlfn.STDEV.S(IF(('1. Database - raw'!BC$7:BE$494&gt;0)*('1. Database - raw'!$AD$7:$AD$494=$A118)*('1. Database - raw'!$AP$7:$AP$494&lt;&gt;Dropdown!$AM$11)*(INDIRECT($Q118,TRUE)=$O118),'1. Database - raw'!BC$7:BE$494)),"")</f>
        <v/>
      </c>
      <c r="CB118" s="67">
        <f t="array" aca="1" ref="CB118" ca="1">IFERROR(IF(COUNT(IF(('1. Database - raw'!BC$7:BE$494&gt;0)*('1. Database - raw'!$AD$7:$AD$494=$A118)*('1. Database - raw'!$AP$7:$AP$494&lt;&gt;Dropdown!$AM$11)*(INDIRECT($Q118,TRUE)=$O118),'1. Database - raw'!BC$7:BE$494))&gt;0,COUNT(IF(('1. Database - raw'!BC$7:BE$494&gt;0)*('1. Database - raw'!$AD$7:$AD$494=$A118)*('1. Database - raw'!$AP$7:$AP$494&lt;&gt;Dropdown!$AM$11)*(INDIRECT($Q118,TRUE)=$O118),'1. Database - raw'!BC$7:BE$494)),""),"")</f>
        <v>1</v>
      </c>
      <c r="CC118" s="107" t="str">
        <f t="shared" ca="1" si="373"/>
        <v/>
      </c>
      <c r="CD118" s="108" t="str">
        <f t="shared" ca="1" si="374"/>
        <v/>
      </c>
      <c r="CE118" s="108" t="str">
        <f t="shared" ca="1" si="375"/>
        <v/>
      </c>
      <c r="CF118" s="108" t="str">
        <f t="array" aca="1" ref="CF118" ca="1">IFERROR(AVERAGE(IF(('1. Database - raw'!BI$7:BK$494&gt;0)*('1. Database - raw'!$AD$7:$AD$494=$A118)*('1. Database - raw'!$AP$7:$AP$494&lt;&gt;Dropdown!$AM$11)*(INDIRECT($Q118,TRUE)=$O118),'1. Database - raw'!BI$7:BK$494)),"")</f>
        <v/>
      </c>
      <c r="CG118" s="272" t="str">
        <f t="array" aca="1" ref="CG118" ca="1">IFERROR(_xlfn.STDEV.S(IF(('1. Database - raw'!BI$7:BK$494&gt;0)*('1. Database - raw'!$AD$7:$AD$494=$A118)*('1. Database - raw'!$AP$7:$AP$494&lt;&gt;Dropdown!$AM$11)*(INDIRECT($Q118,TRUE)=$O118),'1. Database - raw'!BI$7:BK$494)),"")</f>
        <v/>
      </c>
      <c r="CH118" s="67" t="str">
        <f t="array" aca="1" ref="CH118" ca="1">IFERROR(IF(COUNT(IF(('1. Database - raw'!BI$7:BK$494&gt;0)*('1. Database - raw'!$AD$7:$AD$494=$A118)*('1. Database - raw'!$AP$7:$AP$494&lt;&gt;Dropdown!$AM$11)*(INDIRECT($Q118,TRUE)=$O118),'1. Database - raw'!BI$7:BK$494))&gt;0,COUNT(IF(('1. Database - raw'!BI$7:BK$494&gt;0)*('1. Database - raw'!$AD$7:$AD$494=$A118)*('1. Database - raw'!$AP$7:$AP$494&lt;&gt;Dropdown!$AM$11)*(INDIRECT($Q118,TRUE)=$O118),'1. Database - raw'!BI$7:BK$494)),""),"")</f>
        <v/>
      </c>
      <c r="CI118" s="66" t="str">
        <f t="shared" ca="1" si="211"/>
        <v/>
      </c>
      <c r="CJ118" s="64" t="str">
        <f t="shared" ca="1" si="212"/>
        <v/>
      </c>
      <c r="CK118" s="64" t="str">
        <f t="shared" ca="1" si="213"/>
        <v/>
      </c>
      <c r="CL118" s="64" t="str">
        <f t="array" aca="1" ref="CL118" ca="1">IFERROR(AVERAGE(IF(('1. Database - raw'!BO$7:BQ$494&gt;0)*('1. Database - raw'!$AD$7:$AD$494=$A118)*(INDIRECT($Q118,TRUE)=$O118),'1. Database - raw'!BO$7:BQ$494)),"")</f>
        <v/>
      </c>
      <c r="CM118" s="97" t="str">
        <f t="array" aca="1" ref="CM118" ca="1">IFERROR(_xlfn.STDEV.S(IF(('1. Database - raw'!BO$7:BQ$494&gt;0)*('1. Database - raw'!$AD$7:$AD$494=$A118)*(INDIRECT($Q118,TRUE)=$O118),'1. Database - raw'!BO$7:BQ$494)),"")</f>
        <v/>
      </c>
      <c r="CN118" s="67" t="str">
        <f t="array" aca="1" ref="CN118" ca="1">IFERROR(IF(COUNT(IF(('1. Database - raw'!BO$7:BQ$494&gt;0)*('1. Database - raw'!$AD$7:$AD$494=$A118)*(INDIRECT($Q118,TRUE)=$O118),'1. Database - raw'!BO$7:BQ$494))&gt;0,COUNT(IF(('1. Database - raw'!BO$7:BQ$494&gt;0)*('1. Database - raw'!$AD$7:$AD$494=$A118)*(INDIRECT($Q118,TRUE)=$O118),'1. Database - raw'!BO$7:BQ$494)),""),"")</f>
        <v/>
      </c>
      <c r="CO118" s="66" t="str">
        <f t="shared" ca="1" si="214"/>
        <v/>
      </c>
      <c r="CP118" s="64" t="str">
        <f t="shared" ca="1" si="215"/>
        <v/>
      </c>
      <c r="CQ118" s="64" t="str">
        <f t="shared" ca="1" si="216"/>
        <v/>
      </c>
      <c r="CR118" s="64" t="str">
        <f t="array" aca="1" ref="CR118" ca="1">IFERROR(AVERAGE(IF(('1. Database - raw'!BU$7:BW$494&gt;0)*('1. Database - raw'!$AD$7:$AD$494=$A118)*(INDIRECT($Q118,TRUE)=$O118),'1. Database - raw'!BU$7:BW$494)),"")</f>
        <v/>
      </c>
      <c r="CS118" s="97" t="str">
        <f t="array" aca="1" ref="CS118" ca="1">IFERROR(_xlfn.STDEV.S(IF(('1. Database - raw'!BU$7:BW$494&gt;0)*('1. Database - raw'!$AD$7:$AD$494=$A118)*(INDIRECT($Q118,TRUE)=$O118),'1. Database - raw'!BU$7:BW$494)),"")</f>
        <v/>
      </c>
      <c r="CT118" s="67" t="str">
        <f t="array" aca="1" ref="CT118" ca="1">IFERROR(IF(COUNT(IF(('1. Database - raw'!BU$7:BW$494&gt;0)*('1. Database - raw'!$AD$7:$AD$494=$A118)*(INDIRECT($Q118,TRUE)=$O118),'1. Database - raw'!BU$7:BW$494))&gt;0,COUNT(IF(('1. Database - raw'!BU$7:BW$494&gt;0)*('1. Database - raw'!$AD$7:$AD$494=$A118)*(INDIRECT($Q118,TRUE)=$O118),'1. Database - raw'!BU$7:BW$494)),""),"")</f>
        <v/>
      </c>
      <c r="CU118" s="66" t="str">
        <f t="shared" ca="1" si="217"/>
        <v/>
      </c>
      <c r="CV118" s="64" t="str">
        <f t="shared" ca="1" si="218"/>
        <v/>
      </c>
      <c r="CW118" s="64" t="str">
        <f t="shared" ca="1" si="219"/>
        <v/>
      </c>
      <c r="CX118" s="64" t="str">
        <f t="array" aca="1" ref="CX118" ca="1">IFERROR(AVERAGE(IF(('1. Database - raw'!CA$7:CC$494&gt;0)*('1. Database - raw'!$AD$7:$AD$494=$A118)*(INDIRECT($Q118,TRUE)=$O118),'1. Database - raw'!CA$7:CC$494)),"")</f>
        <v/>
      </c>
      <c r="CY118" s="97" t="str">
        <f t="array" aca="1" ref="CY118" ca="1">IFERROR(_xlfn.STDEV.S(IF(('1. Database - raw'!CA$7:CC$494&gt;0)*('1. Database - raw'!$AD$7:$AD$494=$A118)*(INDIRECT($Q118,TRUE)=$O118),'1. Database - raw'!CA$7:CC$494)),"")</f>
        <v/>
      </c>
      <c r="CZ118" s="67" t="str">
        <f t="array" aca="1" ref="CZ118" ca="1">IFERROR(IF(COUNT(IF(('1. Database - raw'!CA$7:CC$494&gt;0)*('1. Database - raw'!$AD$7:$AD$494=$A118)*(INDIRECT($Q118,TRUE)=$O118),'1. Database - raw'!CA$7:CC$494))&gt;0,COUNT(IF(('1. Database - raw'!CA$7:CC$494&gt;0)*('1. Database - raw'!$AD$7:$AD$494=$A118)*(INDIRECT($Q118,TRUE)=$O118),'1. Database - raw'!CA$7:CC$494)),""),"")</f>
        <v/>
      </c>
      <c r="DA118" s="66" t="str">
        <f t="shared" ca="1" si="220"/>
        <v/>
      </c>
      <c r="DB118" s="64" t="str">
        <f t="shared" ca="1" si="221"/>
        <v/>
      </c>
      <c r="DC118" s="64" t="str">
        <f t="shared" ca="1" si="222"/>
        <v/>
      </c>
      <c r="DD118" s="64" t="str">
        <f t="array" aca="1" ref="DD118" ca="1">IFERROR(AVERAGE(IF(('1. Database - raw'!CG$7:CI$494&gt;0)*('1. Database - raw'!$AD$7:$AD$494=$A118)*(INDIRECT($Q118,TRUE)=$O118),'1. Database - raw'!CG$7:CI$494)),"")</f>
        <v/>
      </c>
      <c r="DE118" s="97" t="str">
        <f t="array" aca="1" ref="DE118" ca="1">IFERROR(_xlfn.STDEV.S(IF(('1. Database - raw'!CG$7:CI$494&gt;0)*('1. Database - raw'!$AD$7:$AD$494=$A118)*(INDIRECT($Q118,TRUE)=$O118),'1. Database - raw'!CG$7:CI$494)),"")</f>
        <v/>
      </c>
      <c r="DF118" s="67" t="str">
        <f t="array" aca="1" ref="DF118" ca="1">IFERROR(IF(COUNT(IF(('1. Database - raw'!CG$7:CI$494&gt;0)*('1. Database - raw'!$AD$7:$AD$494=$A118)*(INDIRECT($Q118,TRUE)=$O118),'1. Database - raw'!CG$7:CI$494))&gt;0,COUNT(IF(('1. Database - raw'!CG$7:CI$494&gt;0)*('1. Database - raw'!$AD$7:$AD$494=$A118)*(INDIRECT($Q118,TRUE)=$O118),'1. Database - raw'!CG$7:CI$494)),""),"")</f>
        <v/>
      </c>
      <c r="DG118" s="66" t="str">
        <f t="shared" ca="1" si="223"/>
        <v/>
      </c>
      <c r="DH118" s="64" t="str">
        <f t="shared" ca="1" si="224"/>
        <v/>
      </c>
      <c r="DI118" s="64" t="str">
        <f t="shared" ca="1" si="225"/>
        <v/>
      </c>
      <c r="DJ118" s="64">
        <f t="array" aca="1" ref="DJ118" ca="1">IFERROR(AVERAGE(IF(('1. Database - raw'!CM$7:CO$494&gt;0)*('1. Database - raw'!$AD$7:$AD$494=$A118)*(INDIRECT($Q118,TRUE)=$O118),'1. Database - raw'!CM$7:CO$494)),"")</f>
        <v>30</v>
      </c>
      <c r="DK118" s="97" t="str">
        <f t="array" aca="1" ref="DK118" ca="1">IFERROR(_xlfn.STDEV.S(IF(('1. Database - raw'!CM$7:CO$494&gt;0)*('1. Database - raw'!$AD$7:$AD$494=$A118)*(INDIRECT($Q118,TRUE)=$O118),'1. Database - raw'!CM$7:CO$494)),"")</f>
        <v/>
      </c>
      <c r="DL118" s="67">
        <f t="array" aca="1" ref="DL118" ca="1">IFERROR(IF(COUNT(IF(('1. Database - raw'!CM$7:CO$494&gt;0)*('1. Database - raw'!$AD$7:$AD$494=$A118)*(INDIRECT($Q118,TRUE)=$O118),'1. Database - raw'!CM$7:CO$494))&gt;0,COUNT(IF(('1. Database - raw'!CM$7:CO$494&gt;0)*('1. Database - raw'!$AD$7:$AD$494=$A118)*(INDIRECT($Q118,TRUE)=$O118),'1. Database - raw'!CM$7:CO$494)),""),"")</f>
        <v>1</v>
      </c>
      <c r="DM118" s="66" t="str">
        <f t="shared" ca="1" si="226"/>
        <v/>
      </c>
      <c r="DN118" s="64" t="str">
        <f t="shared" ca="1" si="227"/>
        <v/>
      </c>
      <c r="DO118" s="64" t="str">
        <f t="shared" ca="1" si="228"/>
        <v/>
      </c>
      <c r="DP118" s="64" t="str">
        <f t="array" aca="1" ref="DP118" ca="1">IFERROR(AVERAGE(IF(('1. Database - raw'!CS$7:CU$494&gt;0)*('1. Database - raw'!$AD$7:$AD$494=$A118)*(INDIRECT($Q118,TRUE)=$O118),'1. Database - raw'!CS$7:CU$494)),"")</f>
        <v/>
      </c>
      <c r="DQ118" s="97" t="str">
        <f t="array" aca="1" ref="DQ118" ca="1">IFERROR(_xlfn.STDEV.S(IF(('1. Database - raw'!CS$7:CU$494&gt;0)*('1. Database - raw'!$AD$7:$AD$494=$A118)*(INDIRECT($Q118,TRUE)=$O118),'1. Database - raw'!CS$7:CU$494)),"")</f>
        <v/>
      </c>
      <c r="DR118" s="67" t="str">
        <f t="array" aca="1" ref="DR118" ca="1">IFERROR(IF(COUNT(IF(('1. Database - raw'!CS$7:CU$494&gt;0)*('1. Database - raw'!$AD$7:$AD$494=$A118)*(INDIRECT($Q118,TRUE)=$O118),'1. Database - raw'!CS$7:CU$494))&gt;0,COUNT(IF(('1. Database - raw'!CS$7:CU$494&gt;0)*('1. Database - raw'!$AD$7:$AD$494=$A118)*(INDIRECT($Q118,TRUE)=$O118),'1. Database - raw'!CS$7:CU$494)),""),"")</f>
        <v/>
      </c>
      <c r="DS118" s="66" t="str">
        <f t="shared" ca="1" si="229"/>
        <v/>
      </c>
      <c r="DT118" s="64" t="str">
        <f t="shared" ca="1" si="230"/>
        <v/>
      </c>
      <c r="DU118" s="64" t="str">
        <f t="shared" ca="1" si="231"/>
        <v/>
      </c>
      <c r="DV118" s="64" t="str">
        <f t="array" aca="1" ref="DV118" ca="1">IFERROR(AVERAGE(IF(('1. Database - raw'!CY$7:DA$494&gt;0)*('1. Database - raw'!$AD$7:$AD$494=$A118)*(INDIRECT($Q118,TRUE)=$O118),'1. Database - raw'!CY$7:DA$494)),"")</f>
        <v/>
      </c>
      <c r="DW118" s="97" t="str">
        <f t="array" aca="1" ref="DW118" ca="1">IFERROR(_xlfn.STDEV.S(IF(('1. Database - raw'!CY$7:DA$494&gt;0)*('1. Database - raw'!$AD$7:$AD$494=$A118)*(INDIRECT($Q118,TRUE)=$O118),'1. Database - raw'!CY$7:DA$494)),"")</f>
        <v/>
      </c>
      <c r="DX118" s="67" t="str">
        <f t="array" aca="1" ref="DX118" ca="1">IFERROR(IF(COUNT(IF(('1. Database - raw'!CY$7:DA$494&gt;0)*('1. Database - raw'!$AD$7:$AD$494=$A118)*(INDIRECT($Q118,TRUE)=$O118),'1. Database - raw'!CY$7:DA$494))&gt;0,COUNT(IF(('1. Database - raw'!CY$7:DA$494&gt;0)*('1. Database - raw'!$AD$7:$AD$494=$A118)*(INDIRECT($Q118,TRUE)=$O118),'1. Database - raw'!CY$7:DA$494)),""),"")</f>
        <v/>
      </c>
      <c r="DY118" s="66" t="str">
        <f t="shared" ca="1" si="232"/>
        <v/>
      </c>
      <c r="DZ118" s="64" t="str">
        <f t="shared" ca="1" si="233"/>
        <v/>
      </c>
      <c r="EA118" s="64" t="str">
        <f t="shared" ca="1" si="234"/>
        <v/>
      </c>
      <c r="EB118" s="64" t="str">
        <f t="array" aca="1" ref="EB118" ca="1">IFERROR(AVERAGE(IF(('1. Database - raw'!DE$7:DG$494&gt;0)*('1. Database - raw'!$AD$7:$AD$494=$A118)*(INDIRECT($Q118,TRUE)=$O118),'1. Database - raw'!DE$7:DG$494)),"")</f>
        <v/>
      </c>
      <c r="EC118" s="97" t="str">
        <f t="array" aca="1" ref="EC118" ca="1">IFERROR(_xlfn.STDEV.S(IF(('1. Database - raw'!DE$7:DG$494&gt;0)*('1. Database - raw'!$AD$7:$AD$494=$A118)*(INDIRECT($Q118,TRUE)=$O118),'1. Database - raw'!DE$7:DG$494)),"")</f>
        <v/>
      </c>
      <c r="ED118" s="67" t="str">
        <f t="array" aca="1" ref="ED118" ca="1">IFERROR(IF(COUNT(IF(('1. Database - raw'!DE$7:DG$494&gt;0)*('1. Database - raw'!$AD$7:$AD$494=$A118)*(INDIRECT($Q118,TRUE)=$O118),'1. Database - raw'!DE$7:DG$494))&gt;0,COUNT(IF(('1. Database - raw'!DE$7:DG$494&gt;0)*('1. Database - raw'!$AD$7:$AD$494=$A118)*(INDIRECT($Q118,TRUE)=$O118),'1. Database - raw'!DE$7:DG$494)),""),"")</f>
        <v/>
      </c>
      <c r="EE118" s="107" t="str">
        <f t="shared" ca="1" si="235"/>
        <v/>
      </c>
      <c r="EF118" s="108" t="str">
        <f t="shared" ca="1" si="236"/>
        <v/>
      </c>
      <c r="EG118" s="108" t="str">
        <f t="shared" ca="1" si="237"/>
        <v/>
      </c>
      <c r="EH118" s="108" t="str">
        <f t="array" aca="1" ref="EH118" ca="1">IFERROR(AVERAGE(IF(('1. Database - raw'!DK$7:DM$494&gt;0)*('1. Database - raw'!$AD$7:$AD$494=$A118)*(INDIRECT($Q118,TRUE)=$O118),'1. Database - raw'!DK$7:DM$494)),"")</f>
        <v/>
      </c>
      <c r="EI118" s="272" t="str">
        <f t="array" aca="1" ref="EI118" ca="1">IFERROR(_xlfn.STDEV.S(IF(('1. Database - raw'!DK$7:DM$494&gt;0)*('1. Database - raw'!$AD$7:$AD$494=$A118)*(INDIRECT($Q118,TRUE)=$O118),'1. Database - raw'!DK$7:DM$494)),"")</f>
        <v/>
      </c>
      <c r="EJ118" s="67" t="str">
        <f t="array" aca="1" ref="EJ118" ca="1">IFERROR(IF(COUNT(IF(('1. Database - raw'!DK$7:DM$494&gt;0)*('1. Database - raw'!$AD$7:$AD$494=$A118)*(INDIRECT($Q118,TRUE)=$O118),'1. Database - raw'!DK$7:DM$494))&gt;0,COUNT(IF(('1. Database - raw'!DK$7:DM$494&gt;0)*('1. Database - raw'!$AD$7:$AD$494=$A118)*(INDIRECT($Q118,TRUE)=$O118),'1. Database - raw'!DK$7:DM$494)),""),"")</f>
        <v/>
      </c>
      <c r="EK118" s="66" t="str">
        <f t="shared" ca="1" si="238"/>
        <v/>
      </c>
      <c r="EL118" s="64" t="str">
        <f t="shared" ca="1" si="239"/>
        <v/>
      </c>
      <c r="EM118" s="64" t="str">
        <f t="shared" ca="1" si="240"/>
        <v/>
      </c>
      <c r="EN118" s="64" t="str">
        <f t="array" aca="1" ref="EN118" ca="1">IFERROR(AVERAGE(IF(('1. Database - raw'!DQ$7:DS$494&gt;0)*('1. Database - raw'!$AD$7:$AD$494=$A118)*(INDIRECT($Q118,TRUE)=$O118),'1. Database - raw'!DQ$7:DS$494)),"")</f>
        <v/>
      </c>
      <c r="EO118" s="97" t="str">
        <f t="array" aca="1" ref="EO118" ca="1">IFERROR(_xlfn.STDEV.S(IF(('1. Database - raw'!DQ$7:DS$494&gt;0)*('1. Database - raw'!$AD$7:$AD$494=$A118)*(INDIRECT($Q118,TRUE)=$O118),'1. Database - raw'!DQ$7:DS$494)),"")</f>
        <v/>
      </c>
      <c r="EP118" s="67" t="str">
        <f t="array" aca="1" ref="EP118" ca="1">IFERROR(IF(COUNT(IF(('1. Database - raw'!DQ$7:DS$494&gt;0)*('1. Database - raw'!$AD$7:$AD$494=$A118)*(INDIRECT($Q118,TRUE)=$O118),'1. Database - raw'!DQ$7:DS$494))&gt;0,COUNT(IF(('1. Database - raw'!DQ$7:DS$494&gt;0)*('1. Database - raw'!$AD$7:$AD$494=$A118)*(INDIRECT($Q118,TRUE)=$O118),'1. Database - raw'!DQ$7:DS$494)),""),"")</f>
        <v/>
      </c>
      <c r="EQ118" s="66" t="str">
        <f t="shared" ca="1" si="241"/>
        <v/>
      </c>
      <c r="ER118" s="64" t="str">
        <f t="shared" ca="1" si="242"/>
        <v/>
      </c>
      <c r="ES118" s="64" t="str">
        <f t="shared" ca="1" si="243"/>
        <v/>
      </c>
      <c r="ET118" s="64" t="str">
        <f t="array" aca="1" ref="ET118" ca="1">IFERROR(AVERAGE(IF(('1. Database - raw'!DW$7:DY$494&gt;0)*('1. Database - raw'!$AD$7:$AD$494=$A118)*(INDIRECT($Q118,TRUE)=$O118),'1. Database - raw'!DW$7:DY$494)),"")</f>
        <v/>
      </c>
      <c r="EU118" s="97" t="str">
        <f t="array" aca="1" ref="EU118" ca="1">IFERROR(_xlfn.STDEV.S(IF(('1. Database - raw'!DW$7:DY$494&gt;0)*('1. Database - raw'!$AD$7:$AD$494=$A118)*(INDIRECT($Q118,TRUE)=$O118),'1. Database - raw'!DW$7:DY$494)),"")</f>
        <v/>
      </c>
      <c r="EV118" s="67" t="str">
        <f t="array" aca="1" ref="EV118" ca="1">IFERROR(IF(COUNT(IF(('1. Database - raw'!DW$7:DY$494&gt;0)*('1. Database - raw'!$AD$7:$AD$494=$A118)*(INDIRECT($Q118,TRUE)=$O118),'1. Database - raw'!DW$7:DY$494))&gt;0,COUNT(IF(('1. Database - raw'!DW$7:DY$494&gt;0)*('1. Database - raw'!$AD$7:$AD$494=$A118)*(INDIRECT($Q118,TRUE)=$O118),'1. Database - raw'!DW$7:DY$494)),""),"")</f>
        <v/>
      </c>
      <c r="EW118" s="66" t="str">
        <f t="shared" ca="1" si="244"/>
        <v/>
      </c>
      <c r="EX118" s="64" t="str">
        <f t="shared" ca="1" si="245"/>
        <v/>
      </c>
      <c r="EY118" s="64" t="str">
        <f t="shared" ca="1" si="246"/>
        <v/>
      </c>
      <c r="EZ118" s="64" t="str">
        <f t="array" aca="1" ref="EZ118" ca="1">IFERROR(AVERAGE(IF(('1. Database - raw'!EC$7:EE$494&gt;0)*('1. Database - raw'!$AD$7:$AD$494=$A118)*(INDIRECT($Q118,TRUE)=$O118),'1. Database - raw'!EC$7:EE$494)),"")</f>
        <v/>
      </c>
      <c r="FA118" s="97" t="str">
        <f t="array" aca="1" ref="FA118" ca="1">IFERROR(_xlfn.STDEV.S(IF(('1. Database - raw'!EC$7:EE$494&gt;0)*('1. Database - raw'!$AD$7:$AD$494=$A118)*(INDIRECT($Q118,TRUE)=$O118),'1. Database - raw'!EC$7:EE$494)),"")</f>
        <v/>
      </c>
      <c r="FB118" s="67" t="str">
        <f t="array" aca="1" ref="FB118" ca="1">IFERROR(IF(COUNT(IF(('1. Database - raw'!EC$7:EE$494&gt;0)*('1. Database - raw'!$AD$7:$AD$494=$A118)*(INDIRECT($Q118,TRUE)=$O118),'1. Database - raw'!EC$7:EE$494))&gt;0,COUNT(IF(('1. Database - raw'!EC$7:EE$494&gt;0)*('1. Database - raw'!$AD$7:$AD$494=$A118)*(INDIRECT($Q118,TRUE)=$O118),'1. Database - raw'!EC$7:EE$494)),""),"")</f>
        <v/>
      </c>
      <c r="FC118" s="66" t="str">
        <f t="shared" ca="1" si="247"/>
        <v/>
      </c>
      <c r="FD118" s="64" t="str">
        <f t="shared" ca="1" si="248"/>
        <v/>
      </c>
      <c r="FE118" s="64" t="str">
        <f t="shared" ca="1" si="249"/>
        <v/>
      </c>
      <c r="FF118" s="64" t="str">
        <f t="array" aca="1" ref="FF118" ca="1">IFERROR(AVERAGE(IF(('1. Database - raw'!EI$7:EK$494&gt;0)*('1. Database - raw'!$AD$7:$AD$494=$A118)*(INDIRECT($Q118,TRUE)=$O118),'1. Database - raw'!EI$7:EK$494)),"")</f>
        <v/>
      </c>
      <c r="FG118" s="97" t="str">
        <f t="array" aca="1" ref="FG118" ca="1">IFERROR(_xlfn.STDEV.S(IF(('1. Database - raw'!EI$7:EK$494&gt;0)*('1. Database - raw'!$AD$7:$AD$494=$A118)*(INDIRECT($Q118,TRUE)=$O118),'1. Database - raw'!EI$7:EK$494)),"")</f>
        <v/>
      </c>
      <c r="FH118" s="67" t="str">
        <f t="array" aca="1" ref="FH118" ca="1">IFERROR(IF(COUNT(IF(('1. Database - raw'!EI$7:EK$494&gt;0)*('1. Database - raw'!$AD$7:$AD$494=$A118)*(INDIRECT($Q118,TRUE)=$O118),'1. Database - raw'!EI$7:EK$494))&gt;0,COUNT(IF(('1. Database - raw'!EI$7:EK$494&gt;0)*('1. Database - raw'!$AD$7:$AD$494=$A118)*(INDIRECT($Q118,TRUE)=$O118),'1. Database - raw'!EI$7:EK$494)),""),"")</f>
        <v/>
      </c>
      <c r="FI118" s="66" t="str">
        <f t="shared" ca="1" si="250"/>
        <v/>
      </c>
      <c r="FJ118" s="64" t="str">
        <f t="shared" ca="1" si="251"/>
        <v/>
      </c>
      <c r="FK118" s="64" t="str">
        <f t="shared" ca="1" si="252"/>
        <v/>
      </c>
      <c r="FL118" s="64" t="str">
        <f t="array" aca="1" ref="FL118" ca="1">IFERROR(AVERAGE(IF(('1. Database - raw'!EO$7:EQ$494&gt;0)*('1. Database - raw'!$AD$7:$AD$494=$A118)*(INDIRECT($Q118,TRUE)=$O118),'1. Database - raw'!EO$7:EQ$494)),"")</f>
        <v/>
      </c>
      <c r="FM118" s="97" t="str">
        <f t="array" aca="1" ref="FM118" ca="1">IFERROR(_xlfn.STDEV.S(IF(('1. Database - raw'!EO$7:EQ$494&gt;0)*('1. Database - raw'!$AD$7:$AD$494=$A118)*(INDIRECT($Q118,TRUE)=$O118),'1. Database - raw'!EO$7:EQ$494)),"")</f>
        <v/>
      </c>
      <c r="FN118" s="67" t="str">
        <f t="array" aca="1" ref="FN118" ca="1">IFERROR(IF(COUNT(IF(('1. Database - raw'!EO$7:EQ$494&gt;0)*('1. Database - raw'!$AD$7:$AD$494=$A118)*(INDIRECT($Q118,TRUE)=$O118),'1. Database - raw'!EO$7:EQ$494))&gt;0,COUNT(IF(('1. Database - raw'!EO$7:EQ$494&gt;0)*('1. Database - raw'!$AD$7:$AD$494=$A118)*(INDIRECT($Q118,TRUE)=$O118),'1. Database - raw'!EO$7:EQ$494)),""),"")</f>
        <v/>
      </c>
      <c r="FO118" s="66" t="str">
        <f t="shared" ca="1" si="253"/>
        <v/>
      </c>
      <c r="FP118" s="64" t="str">
        <f t="shared" ca="1" si="254"/>
        <v/>
      </c>
      <c r="FQ118" s="64" t="str">
        <f t="shared" ca="1" si="255"/>
        <v/>
      </c>
      <c r="FR118" s="64" t="str">
        <f t="array" aca="1" ref="FR118" ca="1">IFERROR(AVERAGE(IF(('1. Database - raw'!EU$7:EW$494&gt;0)*('1. Database - raw'!$AD$7:$AD$494=$A118)*(INDIRECT($Q118,TRUE)=$O118),'1. Database - raw'!EU$7:EW$494)),"")</f>
        <v/>
      </c>
      <c r="FS118" s="97" t="str">
        <f t="array" aca="1" ref="FS118" ca="1">IFERROR(_xlfn.STDEV.S(IF(('1. Database - raw'!EU$7:EW$494&gt;0)*('1. Database - raw'!$AD$7:$AD$494=$A118)*(INDIRECT($Q118,TRUE)=$O118),'1. Database - raw'!EU$7:EW$494)),"")</f>
        <v/>
      </c>
      <c r="FT118" s="67" t="str">
        <f t="array" aca="1" ref="FT118" ca="1">IFERROR(IF(COUNT(IF(('1. Database - raw'!EU$7:EW$494&gt;0)*('1. Database - raw'!$AD$7:$AD$494=$A118)*(INDIRECT($Q118,TRUE)=$O118),'1. Database - raw'!EU$7:EW$494))&gt;0,COUNT(IF(('1. Database - raw'!EU$7:EW$494&gt;0)*('1. Database - raw'!$AD$7:$AD$494=$A118)*(INDIRECT($Q118,TRUE)=$O118),'1. Database - raw'!EU$7:EW$494)),""),"")</f>
        <v/>
      </c>
      <c r="FU118" s="66" t="str">
        <f t="shared" ca="1" si="256"/>
        <v/>
      </c>
      <c r="FV118" s="64" t="str">
        <f t="shared" ca="1" si="257"/>
        <v/>
      </c>
      <c r="FW118" s="64" t="str">
        <f t="shared" ca="1" si="258"/>
        <v/>
      </c>
      <c r="FX118" s="64" t="str">
        <f t="array" aca="1" ref="FX118" ca="1">IFERROR(AVERAGE(IF(('1. Database - raw'!FA$7:FC$494&gt;0)*('1. Database - raw'!$AD$7:$AD$494=$A118)*(INDIRECT($Q118,TRUE)=$O118),'1. Database - raw'!FA$7:FC$494)),"")</f>
        <v/>
      </c>
      <c r="FY118" s="97" t="str">
        <f t="array" aca="1" ref="FY118" ca="1">IFERROR(_xlfn.STDEV.S(IF(('1. Database - raw'!FA$7:FC$494&gt;0)*('1. Database - raw'!$AD$7:$AD$494=$A118)*(INDIRECT($Q118,TRUE)=$O118),'1. Database - raw'!FA$7:FC$494)),"")</f>
        <v/>
      </c>
      <c r="FZ118" s="67" t="str">
        <f t="array" aca="1" ref="FZ118" ca="1">IFERROR(IF(COUNT(IF(('1. Database - raw'!FA$7:FC$494&gt;0)*('1. Database - raw'!$AD$7:$AD$494=$A118)*(INDIRECT($Q118,TRUE)=$O118),'1. Database - raw'!FA$7:FC$494))&gt;0,COUNT(IF(('1. Database - raw'!FA$7:FC$494&gt;0)*('1. Database - raw'!$AD$7:$AD$494=$A118)*(INDIRECT($Q118,TRUE)=$O118),'1. Database - raw'!FA$7:FC$494)),""),"")</f>
        <v/>
      </c>
      <c r="GA118" s="66" t="str">
        <f t="shared" ca="1" si="259"/>
        <v/>
      </c>
      <c r="GB118" s="64" t="str">
        <f t="shared" ca="1" si="260"/>
        <v/>
      </c>
      <c r="GC118" s="64" t="str">
        <f t="shared" ca="1" si="261"/>
        <v/>
      </c>
      <c r="GD118" s="64" t="str">
        <f t="array" aca="1" ref="GD118" ca="1">IFERROR(AVERAGE(IF(('1. Database - raw'!FG$7:FI$494&gt;0)*('1. Database - raw'!$AD$7:$AD$494=$A118)*(INDIRECT($Q118,TRUE)=$O118),'1. Database - raw'!FG$7:FI$494)),"")</f>
        <v/>
      </c>
      <c r="GE118" s="97" t="str">
        <f t="array" aca="1" ref="GE118" ca="1">IFERROR(_xlfn.STDEV.S(IF(('1. Database - raw'!FG$7:FI$494&gt;0)*('1. Database - raw'!$AD$7:$AD$494=$A118)*(INDIRECT($Q118,TRUE)=$O118),'1. Database - raw'!FG$7:FI$494)),"")</f>
        <v/>
      </c>
      <c r="GF118" s="67" t="str">
        <f t="array" aca="1" ref="GF118" ca="1">IFERROR(IF(COUNT(IF(('1. Database - raw'!FG$7:FI$494&gt;0)*('1. Database - raw'!$AD$7:$AD$494=$A118)*(INDIRECT($Q118,TRUE)=$O118),'1. Database - raw'!FG$7:FI$494))&gt;0,COUNT(IF(('1. Database - raw'!FG$7:FI$494&gt;0)*('1. Database - raw'!$AD$7:$AD$494=$A118)*(INDIRECT($Q118,TRUE)=$O118),'1. Database - raw'!FG$7:FI$494)),""),"")</f>
        <v/>
      </c>
      <c r="GG118" s="66" t="str">
        <f t="shared" ca="1" si="262"/>
        <v/>
      </c>
      <c r="GH118" s="64" t="str">
        <f t="shared" ca="1" si="263"/>
        <v/>
      </c>
      <c r="GI118" s="64" t="str">
        <f t="shared" ca="1" si="264"/>
        <v/>
      </c>
      <c r="GJ118" s="64" t="str">
        <f t="array" aca="1" ref="GJ118" ca="1">IFERROR(AVERAGE(IF(('1. Database - raw'!FM$7:FO$494&gt;0)*('1. Database - raw'!$AD$7:$AD$494=$A118)*(INDIRECT($Q118,TRUE)=$O118),'1. Database - raw'!FM$7:FO$494)),"")</f>
        <v/>
      </c>
      <c r="GK118" s="97" t="str">
        <f t="array" aca="1" ref="GK118" ca="1">IFERROR(_xlfn.STDEV.S(IF(('1. Database - raw'!FM$7:FO$494&gt;0)*('1. Database - raw'!$AD$7:$AD$494=$A118)*(INDIRECT($Q118,TRUE)=$O118),'1. Database - raw'!FM$7:FO$494)),"")</f>
        <v/>
      </c>
      <c r="GL118" s="67" t="str">
        <f t="array" aca="1" ref="GL118" ca="1">IFERROR(IF(COUNT(IF(('1. Database - raw'!FM$7:FO$494&gt;0)*('1. Database - raw'!$AD$7:$AD$494=$A118)*(INDIRECT($Q118,TRUE)=$O118),'1. Database - raw'!FM$7:FO$494))&gt;0,COUNT(IF(('1. Database - raw'!FM$7:FO$494&gt;0)*('1. Database - raw'!$AD$7:$AD$494=$A118)*(INDIRECT($Q118,TRUE)=$O118),'1. Database - raw'!FM$7:FO$494)),""),"")</f>
        <v/>
      </c>
      <c r="GM118" s="66">
        <f t="shared" ca="1" si="265"/>
        <v>100.00000000000004</v>
      </c>
      <c r="GN118" s="64">
        <f t="shared" ca="1" si="266"/>
        <v>100.00000000000004</v>
      </c>
      <c r="GO118" s="64">
        <f t="shared" ca="1" si="267"/>
        <v>100.00000000000004</v>
      </c>
      <c r="GP118" s="64">
        <f t="array" aca="1" ref="GP118" ca="1">IFERROR(AVERAGE(IF(('1. Database - raw'!FS$7:FU$494&gt;0)*('1. Database - raw'!$AD$7:$AD$494=$A118)*(INDIRECT($Q118,TRUE)=$O118),'1. Database - raw'!FS$7:FU$494)),"")</f>
        <v>100</v>
      </c>
      <c r="GQ118" s="97">
        <f t="array" aca="1" ref="GQ118" ca="1">IFERROR(_xlfn.STDEV.S(IF(('1. Database - raw'!FS$7:FU$494&gt;0)*('1. Database - raw'!$AD$7:$AD$494=$A118)*(INDIRECT($Q118,TRUE)=$O118),'1. Database - raw'!FS$7:FU$494)),"")</f>
        <v>0</v>
      </c>
      <c r="GR118" s="67">
        <f t="array" aca="1" ref="GR118" ca="1">IFERROR(IF(COUNT(IF(('1. Database - raw'!FS$7:FU$494&gt;0)*('1. Database - raw'!$AD$7:$AD$494=$A118)*(INDIRECT($Q118,TRUE)=$O118),'1. Database - raw'!FS$7:FU$494))&gt;0,COUNT(IF(('1. Database - raw'!FS$7:FU$494&gt;0)*('1. Database - raw'!$AD$7:$AD$494=$A118)*(INDIRECT($Q118,TRUE)=$O118),'1. Database - raw'!FS$7:FU$494)),""),"")</f>
        <v>2</v>
      </c>
      <c r="GS118" s="66" t="str">
        <f t="shared" ca="1" si="268"/>
        <v/>
      </c>
      <c r="GT118" s="64" t="str">
        <f t="shared" ca="1" si="269"/>
        <v/>
      </c>
      <c r="GU118" s="64" t="str">
        <f t="shared" ca="1" si="270"/>
        <v/>
      </c>
      <c r="GV118" s="64" t="str">
        <f t="array" aca="1" ref="GV118" ca="1">IFERROR(AVERAGE(IF(('1. Database - raw'!FY$7:GA$494&gt;0)*('1. Database - raw'!$AD$7:$AD$494=$A118)*(INDIRECT($Q118,TRUE)=$O118),'1. Database - raw'!FY$7:GA$494)),"")</f>
        <v/>
      </c>
      <c r="GW118" s="97" t="str">
        <f t="array" aca="1" ref="GW118" ca="1">IFERROR(_xlfn.STDEV.S(IF(('1. Database - raw'!FY$7:GA$494&gt;0)*('1. Database - raw'!$AD$7:$AD$494=$A118)*(INDIRECT($Q118,TRUE)=$O118),'1. Database - raw'!FY$7:GA$494)),"")</f>
        <v/>
      </c>
      <c r="GX118" s="67" t="str">
        <f t="array" aca="1" ref="GX118" ca="1">IFERROR(IF(COUNT(IF(('1. Database - raw'!FY$7:GA$494&gt;0)*('1. Database - raw'!$AD$7:$AD$494=$A118)*(INDIRECT($Q118,TRUE)=$O118),'1. Database - raw'!FY$7:GA$494))&gt;0,COUNT(IF(('1. Database - raw'!FY$7:GA$494&gt;0)*('1. Database - raw'!$AD$7:$AD$494=$A118)*(INDIRECT($Q118,TRUE)=$O118),'1. Database - raw'!FY$7:GA$494)),""),"")</f>
        <v/>
      </c>
      <c r="GY118" s="66" t="str">
        <f t="shared" ca="1" si="271"/>
        <v/>
      </c>
      <c r="GZ118" s="64" t="str">
        <f t="shared" ca="1" si="272"/>
        <v/>
      </c>
      <c r="HA118" s="64" t="str">
        <f t="shared" ca="1" si="273"/>
        <v/>
      </c>
      <c r="HB118" s="64" t="str">
        <f t="array" aca="1" ref="HB118" ca="1">IFERROR(AVERAGE(IF(('1. Database - raw'!GE$7:GG$494&gt;0)*('1. Database - raw'!$AD$7:$AD$494=$A118)*(INDIRECT($Q118,TRUE)=$O118),'1. Database - raw'!GE$7:GG$494)),"")</f>
        <v/>
      </c>
      <c r="HC118" s="97" t="str">
        <f t="array" aca="1" ref="HC118" ca="1">IFERROR(_xlfn.STDEV.S(IF(('1. Database - raw'!GE$7:GG$494&gt;0)*('1. Database - raw'!$AD$7:$AD$494=$A118)*(INDIRECT($Q118,TRUE)=$O118),'1. Database - raw'!GE$7:GG$494)),"")</f>
        <v/>
      </c>
      <c r="HD118" s="67" t="str">
        <f t="array" aca="1" ref="HD118" ca="1">IFERROR(IF(COUNT(IF(('1. Database - raw'!GE$7:GG$494&gt;0)*('1. Database - raw'!$AD$7:$AD$494=$A118)*(INDIRECT($Q118,TRUE)=$O118),'1. Database - raw'!GE$7:GG$494))&gt;0,COUNT(IF(('1. Database - raw'!GE$7:GG$494&gt;0)*('1. Database - raw'!$AD$7:$AD$494=$A118)*(INDIRECT($Q118,TRUE)=$O118),'1. Database - raw'!GE$7:GG$494)),""),"")</f>
        <v/>
      </c>
      <c r="HE118" s="66" t="str">
        <f t="shared" ca="1" si="274"/>
        <v/>
      </c>
      <c r="HF118" s="64" t="str">
        <f t="shared" ca="1" si="275"/>
        <v/>
      </c>
      <c r="HG118" s="64" t="str">
        <f t="shared" ca="1" si="276"/>
        <v/>
      </c>
      <c r="HH118" s="64" t="str">
        <f t="array" aca="1" ref="HH118" ca="1">IFERROR(AVERAGE(IF(('1. Database - raw'!GK$7:GM$494&gt;0)*('1. Database - raw'!$AD$7:$AD$494=$A118)*(INDIRECT($Q118,TRUE)=$O118),'1. Database - raw'!GK$7:GM$494)),"")</f>
        <v/>
      </c>
      <c r="HI118" s="97" t="str">
        <f t="array" aca="1" ref="HI118" ca="1">IFERROR(_xlfn.STDEV.S(IF(('1. Database - raw'!GK$7:GM$494&gt;0)*('1. Database - raw'!$AD$7:$AD$494=$A118)*(INDIRECT($Q118,TRUE)=$O118),'1. Database - raw'!GK$7:GM$494)),"")</f>
        <v/>
      </c>
      <c r="HJ118" s="67" t="str">
        <f t="array" aca="1" ref="HJ118" ca="1">IFERROR(IF(COUNT(IF(('1. Database - raw'!GK$7:GM$494&gt;0)*('1. Database - raw'!$AD$7:$AD$494=$A118)*(INDIRECT($Q118,TRUE)=$O118),'1. Database - raw'!GK$7:GM$494))&gt;0,COUNT(IF(('1. Database - raw'!GK$7:GM$494&gt;0)*('1. Database - raw'!$AD$7:$AD$494=$A118)*(INDIRECT($Q118,TRUE)=$O118),'1. Database - raw'!GK$7:GM$494)),""),"")</f>
        <v/>
      </c>
      <c r="HK118" s="66" t="str">
        <f t="shared" ca="1" si="277"/>
        <v/>
      </c>
      <c r="HL118" s="64" t="str">
        <f t="shared" ca="1" si="278"/>
        <v/>
      </c>
      <c r="HM118" s="64" t="str">
        <f t="shared" ca="1" si="279"/>
        <v/>
      </c>
      <c r="HN118" s="64" t="str">
        <f t="array" aca="1" ref="HN118" ca="1">IFERROR(AVERAGE(IF(('1. Database - raw'!GQ$7:GS$494&gt;0)*('1. Database - raw'!$AD$7:$AD$494=$A118)*(INDIRECT($Q118,TRUE)=$O118),'1. Database - raw'!GQ$7:GS$494)),"")</f>
        <v/>
      </c>
      <c r="HO118" s="97" t="str">
        <f t="array" aca="1" ref="HO118" ca="1">IFERROR(_xlfn.STDEV.S(IF(('1. Database - raw'!GQ$7:GS$494&gt;0)*('1. Database - raw'!$AD$7:$AD$494=$A118)*(INDIRECT($Q118,TRUE)=$O118),'1. Database - raw'!GQ$7:GS$494)),"")</f>
        <v/>
      </c>
      <c r="HP118" s="67" t="str">
        <f t="array" aca="1" ref="HP118" ca="1">IFERROR(IF(COUNT(IF(('1. Database - raw'!GQ$7:GS$494&gt;0)*('1. Database - raw'!$AD$7:$AD$494=$A118)*(INDIRECT($Q118,TRUE)=$O118),'1. Database - raw'!GQ$7:GS$494))&gt;0,COUNT(IF(('1. Database - raw'!GQ$7:GS$494&gt;0)*('1. Database - raw'!$AD$7:$AD$494=$A118)*(INDIRECT($Q118,TRUE)=$O118),'1. Database - raw'!GQ$7:GS$494)),""),"")</f>
        <v/>
      </c>
      <c r="HQ118" s="66" t="str">
        <f t="shared" ca="1" si="280"/>
        <v/>
      </c>
      <c r="HR118" s="64" t="str">
        <f t="shared" ca="1" si="281"/>
        <v/>
      </c>
      <c r="HS118" s="64" t="str">
        <f t="shared" ca="1" si="282"/>
        <v/>
      </c>
      <c r="HT118" s="64" t="str">
        <f t="array" aca="1" ref="HT118" ca="1">IFERROR(AVERAGE(IF(('1. Database - raw'!GW$7:GY$494&gt;0)*('1. Database - raw'!$AD$7:$AD$494=$A118)*(INDIRECT($Q118,TRUE)=$O118),'1. Database - raw'!GW$7:GY$494)),"")</f>
        <v/>
      </c>
      <c r="HU118" s="97" t="str">
        <f t="array" aca="1" ref="HU118" ca="1">IFERROR(_xlfn.STDEV.S(IF(('1. Database - raw'!GW$7:GY$494&gt;0)*('1. Database - raw'!$AD$7:$AD$494=$A118)*(INDIRECT($Q118,TRUE)=$O118),'1. Database - raw'!GW$7:GY$494)),"")</f>
        <v/>
      </c>
      <c r="HV118" s="67" t="str">
        <f t="array" aca="1" ref="HV118" ca="1">IFERROR(IF(COUNT(IF(('1. Database - raw'!GW$7:GY$494&gt;0)*('1. Database - raw'!$AD$7:$AD$494=$A118)*(INDIRECT($Q118,TRUE)=$O118),'1. Database - raw'!GW$7:GY$494))&gt;0,COUNT(IF(('1. Database - raw'!GW$7:GY$494&gt;0)*('1. Database - raw'!$AD$7:$AD$494=$A118)*(INDIRECT($Q118,TRUE)=$O118),'1. Database - raw'!GW$7:GY$494)),""),"")</f>
        <v/>
      </c>
      <c r="HW118" s="66" t="str">
        <f t="shared" ca="1" si="283"/>
        <v/>
      </c>
      <c r="HX118" s="64" t="str">
        <f t="shared" ca="1" si="284"/>
        <v/>
      </c>
      <c r="HY118" s="64" t="str">
        <f t="shared" ca="1" si="285"/>
        <v/>
      </c>
      <c r="HZ118" s="64" t="str">
        <f t="array" aca="1" ref="HZ118" ca="1">IFERROR(AVERAGE(IF(('1. Database - raw'!HC$7:HE$494&gt;0)*('1. Database - raw'!$AD$7:$AD$494=$A118)*(INDIRECT($Q118,TRUE)=$O118),'1. Database - raw'!HC$7:HE$494)),"")</f>
        <v/>
      </c>
      <c r="IA118" s="97" t="str">
        <f t="array" aca="1" ref="IA118" ca="1">IFERROR(_xlfn.STDEV.S(IF(('1. Database - raw'!HC$7:HE$494&gt;0)*('1. Database - raw'!$AD$7:$AD$494=$A118)*(INDIRECT($Q118,TRUE)=$O118),'1. Database - raw'!HC$7:HE$494)),"")</f>
        <v/>
      </c>
      <c r="IB118" s="67" t="str">
        <f t="array" aca="1" ref="IB118" ca="1">IFERROR(IF(COUNT(IF(('1. Database - raw'!HC$7:HE$494&gt;0)*('1. Database - raw'!$AD$7:$AD$494=$A118)*(INDIRECT($Q118,TRUE)=$O118),'1. Database - raw'!HC$7:HE$494))&gt;0,COUNT(IF(('1. Database - raw'!HC$7:HE$494&gt;0)*('1. Database - raw'!$AD$7:$AD$494=$A118)*(INDIRECT($Q118,TRUE)=$O118),'1. Database - raw'!HC$7:HE$494)),""),"")</f>
        <v/>
      </c>
      <c r="IC118" s="66" t="str">
        <f t="shared" ca="1" si="286"/>
        <v/>
      </c>
      <c r="ID118" s="64" t="str">
        <f t="shared" ca="1" si="287"/>
        <v/>
      </c>
      <c r="IE118" s="64" t="str">
        <f t="shared" ca="1" si="288"/>
        <v/>
      </c>
      <c r="IF118" s="64" t="str">
        <f t="array" aca="1" ref="IF118" ca="1">IFERROR(AVERAGE(IF(('1. Database - raw'!HI$7:HK$494&gt;0)*('1. Database - raw'!$AD$7:$AD$494=$A118)*(INDIRECT($Q118,TRUE)=$O118),'1. Database - raw'!HI$7:HK$494)),"")</f>
        <v/>
      </c>
      <c r="IG118" s="97" t="str">
        <f t="array" aca="1" ref="IG118" ca="1">IFERROR(_xlfn.STDEV.S(IF(('1. Database - raw'!HI$7:HK$494&gt;0)*('1. Database - raw'!$AD$7:$AD$494=$A118)*(INDIRECT($Q118,TRUE)=$O118),'1. Database - raw'!HI$7:HK$494)),"")</f>
        <v/>
      </c>
      <c r="IH118" s="67" t="str">
        <f t="array" aca="1" ref="IH118" ca="1">IFERROR(IF(COUNT(IF(('1. Database - raw'!HI$7:HK$494&gt;0)*('1. Database - raw'!$AD$7:$AD$494=$A118)*(INDIRECT($Q118,TRUE)=$O118),'1. Database - raw'!HI$7:HK$494))&gt;0,COUNT(IF(('1. Database - raw'!HI$7:HK$494&gt;0)*('1. Database - raw'!$AD$7:$AD$494=$A118)*(INDIRECT($Q118,TRUE)=$O118),'1. Database - raw'!HI$7:HK$494)),""),"")</f>
        <v/>
      </c>
      <c r="II118" s="66" t="str">
        <f t="shared" ca="1" si="289"/>
        <v/>
      </c>
      <c r="IJ118" s="64" t="str">
        <f t="shared" ca="1" si="290"/>
        <v/>
      </c>
      <c r="IK118" s="64" t="str">
        <f t="shared" ca="1" si="291"/>
        <v/>
      </c>
      <c r="IL118" s="64" t="str">
        <f t="array" aca="1" ref="IL118" ca="1">IFERROR(AVERAGE(IF(('1. Database - raw'!HO$7:HQ$494&gt;0)*('1. Database - raw'!$AD$7:$AD$494=$A118)*(INDIRECT($Q118,TRUE)=$O118),'1. Database - raw'!HO$7:HQ$494)),"")</f>
        <v/>
      </c>
      <c r="IM118" s="97" t="str">
        <f t="array" aca="1" ref="IM118" ca="1">IFERROR(_xlfn.STDEV.S(IF(('1. Database - raw'!HO$7:HQ$494&gt;0)*('1. Database - raw'!$AD$7:$AD$494=$A118)*(INDIRECT($Q118,TRUE)=$O118),'1. Database - raw'!HO$7:HQ$494)),"")</f>
        <v/>
      </c>
      <c r="IN118" s="67" t="str">
        <f t="array" aca="1" ref="IN118" ca="1">IFERROR(IF(COUNT(IF(('1. Database - raw'!HO$7:HQ$494&gt;0)*('1. Database - raw'!$AD$7:$AD$494=$A118)*(INDIRECT($Q118,TRUE)=$O118),'1. Database - raw'!HO$7:HQ$494))&gt;0,COUNT(IF(('1. Database - raw'!HO$7:HQ$494&gt;0)*('1. Database - raw'!$AD$7:$AD$494=$A118)*(INDIRECT($Q118,TRUE)=$O118),'1. Database - raw'!HO$7:HQ$494)),""),"")</f>
        <v/>
      </c>
      <c r="IO118" s="66" t="str">
        <f t="shared" ca="1" si="292"/>
        <v/>
      </c>
      <c r="IP118" s="64" t="str">
        <f t="shared" ca="1" si="293"/>
        <v/>
      </c>
      <c r="IQ118" s="64" t="str">
        <f t="shared" ca="1" si="294"/>
        <v/>
      </c>
      <c r="IR118" s="64" t="str">
        <f t="array" aca="1" ref="IR118" ca="1">IFERROR(AVERAGE(IF(('1. Database - raw'!HU$7:HW$494&gt;0)*('1. Database - raw'!$AD$7:$AD$494=$A118)*(INDIRECT($Q118,TRUE)=$O118),'1. Database - raw'!HU$7:HW$494)),"")</f>
        <v/>
      </c>
      <c r="IS118" s="97" t="str">
        <f t="array" aca="1" ref="IS118" ca="1">IFERROR(_xlfn.STDEV.S(IF(('1. Database - raw'!HU$7:HW$494&gt;0)*('1. Database - raw'!$AD$7:$AD$494=$A118)*(INDIRECT($Q118,TRUE)=$O118),'1. Database - raw'!HU$7:HW$494)),"")</f>
        <v/>
      </c>
      <c r="IT118" s="67" t="str">
        <f t="array" aca="1" ref="IT118" ca="1">IFERROR(IF(COUNT(IF(('1. Database - raw'!HU$7:HW$494&gt;0)*('1. Database - raw'!$AD$7:$AD$494=$A118)*(INDIRECT($Q118,TRUE)=$O118),'1. Database - raw'!HU$7:HW$494))&gt;0,COUNT(IF(('1. Database - raw'!HU$7:HW$494&gt;0)*('1. Database - raw'!$AD$7:$AD$494=$A118)*(INDIRECT($Q118,TRUE)=$O118),'1. Database - raw'!HU$7:HW$494)),""),"")</f>
        <v/>
      </c>
      <c r="IU118" s="66" t="str">
        <f t="shared" ca="1" si="295"/>
        <v/>
      </c>
      <c r="IV118" s="64" t="str">
        <f t="shared" ca="1" si="296"/>
        <v/>
      </c>
      <c r="IW118" s="64" t="str">
        <f t="shared" ca="1" si="297"/>
        <v/>
      </c>
      <c r="IX118" s="64" t="str">
        <f t="array" aca="1" ref="IX118" ca="1">IFERROR(AVERAGE(IF(('1. Database - raw'!IA$7:IC$494&gt;0)*('1. Database - raw'!$AD$7:$AD$494=$A118)*(INDIRECT($Q118,TRUE)=$O118),'1. Database - raw'!IA$7:IC$494)),"")</f>
        <v/>
      </c>
      <c r="IY118" s="97" t="str">
        <f t="array" aca="1" ref="IY118" ca="1">IFERROR(_xlfn.STDEV.S(IF(('1. Database - raw'!IA$7:IC$494&gt;0)*('1. Database - raw'!$AD$7:$AD$494=$A118)*(INDIRECT($Q118,TRUE)=$O118),'1. Database - raw'!IA$7:IC$494)),"")</f>
        <v/>
      </c>
      <c r="IZ118" s="67" t="str">
        <f t="array" aca="1" ref="IZ118" ca="1">IFERROR(IF(COUNT(IF(('1. Database - raw'!IA$7:IC$494&gt;0)*('1. Database - raw'!$AD$7:$AD$494=$A118)*(INDIRECT($Q118,TRUE)=$O118),'1. Database - raw'!IA$7:IC$494))&gt;0,COUNT(IF(('1. Database - raw'!IA$7:IC$494&gt;0)*('1. Database - raw'!$AD$7:$AD$494=$A118)*(INDIRECT($Q118,TRUE)=$O118),'1. Database - raw'!IA$7:IC$494)),""),"")</f>
        <v/>
      </c>
      <c r="JA118" s="66" t="str">
        <f t="shared" ca="1" si="298"/>
        <v/>
      </c>
      <c r="JB118" s="64" t="str">
        <f t="shared" ca="1" si="299"/>
        <v/>
      </c>
      <c r="JC118" s="64" t="str">
        <f t="shared" ca="1" si="300"/>
        <v/>
      </c>
      <c r="JD118" s="64" t="str">
        <f t="array" aca="1" ref="JD118" ca="1">IFERROR(AVERAGE(IF(('1. Database - raw'!IG$7:II$494&gt;0)*('1. Database - raw'!$AD$7:$AD$494=$A118)*(INDIRECT($Q118,TRUE)=$O118),'1. Database - raw'!IG$7:II$494)),"")</f>
        <v/>
      </c>
      <c r="JE118" s="97" t="str">
        <f t="array" aca="1" ref="JE118" ca="1">IFERROR(_xlfn.STDEV.S(IF(('1. Database - raw'!IG$7:II$494&gt;0)*('1. Database - raw'!$AD$7:$AD$494=$A118)*(INDIRECT($Q118,TRUE)=$O118),'1. Database - raw'!IG$7:II$494)),"")</f>
        <v/>
      </c>
      <c r="JF118" s="67" t="str">
        <f t="array" aca="1" ref="JF118" ca="1">IFERROR(IF(COUNT(IF(('1. Database - raw'!IG$7:II$494&gt;0)*('1. Database - raw'!$AD$7:$AD$494=$A118)*(INDIRECT($Q118,TRUE)=$O118),'1. Database - raw'!IG$7:II$494))&gt;0,COUNT(IF(('1. Database - raw'!IG$7:II$494&gt;0)*('1. Database - raw'!$AD$7:$AD$494=$A118)*(INDIRECT($Q118,TRUE)=$O118),'1. Database - raw'!IG$7:II$494)),""),"")</f>
        <v/>
      </c>
      <c r="JG118" s="141">
        <f t="shared" ca="1" si="301"/>
        <v>10.000000000000002</v>
      </c>
      <c r="JH118" s="151">
        <f t="shared" ca="1" si="302"/>
        <v>10.000000000000002</v>
      </c>
      <c r="JI118" s="151">
        <f t="shared" ca="1" si="303"/>
        <v>10.000000000000002</v>
      </c>
      <c r="JJ118" s="151">
        <f t="array" aca="1" ref="JJ118" ca="1">IFERROR(AVERAGE(IF(('1. Database - raw'!IM$7:IO$494&gt;0)*('1. Database - raw'!$AD$7:$AD$494=$A118)*(INDIRECT($Q118,TRUE)=$O118),'1. Database - raw'!IM$7:IO$494)),"")</f>
        <v>10</v>
      </c>
      <c r="JK118" s="280">
        <f t="array" aca="1" ref="JK118" ca="1">IFERROR(_xlfn.STDEV.S(IF(('1. Database - raw'!IM$7:IO$494&gt;0)*('1. Database - raw'!$AD$7:$AD$494=$A118)*(INDIRECT($Q118,TRUE)=$O118),'1. Database - raw'!IM$7:IO$494)),"")</f>
        <v>0</v>
      </c>
      <c r="JL118" s="67">
        <f t="array" aca="1" ref="JL118" ca="1">IFERROR(IF(COUNT(IF(('1. Database - raw'!IM$7:IO$494&gt;0)*('1. Database - raw'!$AD$7:$AD$494=$A118)*(INDIRECT($Q118,TRUE)=$O118),'1. Database - raw'!IM$7:IO$494))&gt;0,COUNT(IF(('1. Database - raw'!IM$7:IO$494&gt;0)*('1. Database - raw'!$AD$7:$AD$494=$A118)*(INDIRECT($Q118,TRUE)=$O118),'1. Database - raw'!IM$7:IO$494)),""),"")</f>
        <v>2</v>
      </c>
      <c r="JM118" s="141" t="str">
        <f t="shared" ca="1" si="304"/>
        <v/>
      </c>
      <c r="JN118" s="151" t="str">
        <f t="shared" ca="1" si="305"/>
        <v/>
      </c>
      <c r="JO118" s="151" t="str">
        <f t="shared" ca="1" si="306"/>
        <v/>
      </c>
      <c r="JP118" s="151" t="str">
        <f t="array" aca="1" ref="JP118" ca="1">IFERROR(AVERAGE(IF(('1. Database - raw'!IS$7:IU$494&gt;0)*('1. Database - raw'!$AD$7:$AD$494=$A118)*(INDIRECT($Q118,TRUE)=$O118),'1. Database - raw'!IS$7:IU$494)),"")</f>
        <v/>
      </c>
      <c r="JQ118" s="280" t="str">
        <f t="array" aca="1" ref="JQ118" ca="1">IFERROR(_xlfn.STDEV.S(IF(('1. Database - raw'!IS$7:IU$494&gt;0)*('1. Database - raw'!$AD$7:$AD$494=$A118)*(INDIRECT($Q118,TRUE)=$O118),'1. Database - raw'!IS$7:IU$494)),"")</f>
        <v/>
      </c>
      <c r="JR118" s="67" t="str">
        <f t="array" aca="1" ref="JR118" ca="1">IFERROR(IF(COUNT(IF(('1. Database - raw'!IS$7:IU$494&gt;0)*('1. Database - raw'!$AD$7:$AD$494=$A118)*(INDIRECT($Q118,TRUE)=$O118),'1. Database - raw'!IS$7:IU$494))&gt;0,COUNT(IF(('1. Database - raw'!IS$7:IU$494&gt;0)*('1. Database - raw'!$AD$7:$AD$494=$A118)*(INDIRECT($Q118,TRUE)=$O118),'1. Database - raw'!IS$7:IU$494)),""),"")</f>
        <v/>
      </c>
      <c r="JS118" s="141" t="str">
        <f t="shared" ca="1" si="307"/>
        <v/>
      </c>
      <c r="JT118" s="151" t="str">
        <f t="shared" ca="1" si="308"/>
        <v/>
      </c>
      <c r="JU118" s="151" t="str">
        <f t="shared" ca="1" si="309"/>
        <v/>
      </c>
      <c r="JV118" s="151" t="str">
        <f t="array" aca="1" ref="JV118" ca="1">IFERROR(AVERAGE(IF(('1. Database - raw'!IY$7:JA$494&gt;0)*('1. Database - raw'!$AD$7:$AD$494=$A118)*(INDIRECT($Q118,TRUE)=$O118),'1. Database - raw'!IY$7:JA$494)),"")</f>
        <v/>
      </c>
      <c r="JW118" s="280" t="str">
        <f t="array" aca="1" ref="JW118" ca="1">IFERROR(_xlfn.STDEV.S(IF(('1. Database - raw'!IY$7:JA$494&gt;0)*('1. Database - raw'!$AD$7:$AD$494=$A118)*(INDIRECT($Q118,TRUE)=$O118),'1. Database - raw'!IY$7:JA$494)),"")</f>
        <v/>
      </c>
      <c r="JX118" s="67" t="str">
        <f t="array" aca="1" ref="JX118" ca="1">IFERROR(IF(COUNT(IF(('1. Database - raw'!IY$7:JA$494&gt;0)*('1. Database - raw'!$AD$7:$AD$494=$A118)*(INDIRECT($Q118,TRUE)=$O118),'1. Database - raw'!IY$7:JA$494))&gt;0,COUNT(IF(('1. Database - raw'!IY$7:JA$494&gt;0)*('1. Database - raw'!$AD$7:$AD$494=$A118)*(INDIRECT($Q118,TRUE)=$O118),'1. Database - raw'!IY$7:JA$494)),""),"")</f>
        <v/>
      </c>
      <c r="JY118" s="141" t="str">
        <f t="shared" ca="1" si="310"/>
        <v/>
      </c>
      <c r="JZ118" s="151" t="str">
        <f t="shared" ca="1" si="311"/>
        <v/>
      </c>
      <c r="KA118" s="151" t="str">
        <f t="shared" ca="1" si="312"/>
        <v/>
      </c>
      <c r="KB118" s="151" t="str">
        <f t="array" aca="1" ref="KB118" ca="1">IFERROR(AVERAGE(IF(('1. Database - raw'!JE$7:JG$494&gt;0)*('1. Database - raw'!$AD$7:$AD$494=$A118)*(INDIRECT($Q118,TRUE)=$O118),'1. Database - raw'!JE$7:JG$494)),"")</f>
        <v/>
      </c>
      <c r="KC118" s="280" t="str">
        <f t="array" aca="1" ref="KC118" ca="1">IFERROR(_xlfn.STDEV.S(IF(('1. Database - raw'!JE$7:JG$494&gt;0)*('1. Database - raw'!$AD$7:$AD$494=$A118)*(INDIRECT($Q118,TRUE)=$O118),'1. Database - raw'!JE$7:JG$494)),"")</f>
        <v/>
      </c>
      <c r="KD118" s="67" t="str">
        <f t="array" aca="1" ref="KD118" ca="1">IFERROR(IF(COUNT(IF(('1. Database - raw'!JE$7:JG$494&gt;0)*('1. Database - raw'!$AD$7:$AD$494=$A118)*(INDIRECT($Q118,TRUE)=$O118),'1. Database - raw'!JE$7:JG$494))&gt;0,COUNT(IF(('1. Database - raw'!JE$7:JG$494&gt;0)*('1. Database - raw'!$AD$7:$AD$494=$A118)*(INDIRECT($Q118,TRUE)=$O118),'1. Database - raw'!JE$7:JG$494)),""),"")</f>
        <v/>
      </c>
      <c r="KE118" s="141" t="str">
        <f t="shared" ca="1" si="313"/>
        <v/>
      </c>
      <c r="KF118" s="151" t="str">
        <f t="shared" ca="1" si="314"/>
        <v/>
      </c>
      <c r="KG118" s="151" t="str">
        <f t="shared" ca="1" si="315"/>
        <v/>
      </c>
      <c r="KH118" s="151" t="str">
        <f t="array" aca="1" ref="KH118" ca="1">IFERROR(AVERAGE(IF(('1. Database - raw'!JK$7:JM$494&gt;0)*('1. Database - raw'!$AD$7:$AD$494=$A118)*(INDIRECT($Q118,TRUE)=$O118),'1. Database - raw'!JK$7:JM$494)),"")</f>
        <v/>
      </c>
      <c r="KI118" s="280" t="str">
        <f t="array" aca="1" ref="KI118" ca="1">IFERROR(_xlfn.STDEV.S(IF(('1. Database - raw'!JK$7:JM$494&gt;0)*('1. Database - raw'!$AD$7:$AD$494=$A118)*(INDIRECT($Q118,TRUE)=$O118),'1. Database - raw'!JK$7:JM$494)),"")</f>
        <v/>
      </c>
      <c r="KJ118" s="67" t="str">
        <f t="array" aca="1" ref="KJ118" ca="1">IFERROR(IF(COUNT(IF(('1. Database - raw'!JK$7:JM$494&gt;0)*('1. Database - raw'!$AD$7:$AD$494=$A118)*(INDIRECT($Q118,TRUE)=$O118),'1. Database - raw'!JK$7:JM$494))&gt;0,COUNT(IF(('1. Database - raw'!JK$7:JM$494&gt;0)*('1. Database - raw'!$AD$7:$AD$494=$A118)*(INDIRECT($Q118,TRUE)=$O118),'1. Database - raw'!JK$7:JM$494)),""),"")</f>
        <v/>
      </c>
      <c r="KK118" s="141" t="str">
        <f t="shared" ca="1" si="316"/>
        <v/>
      </c>
      <c r="KL118" s="151" t="str">
        <f t="shared" ca="1" si="317"/>
        <v/>
      </c>
      <c r="KM118" s="151" t="str">
        <f t="shared" ca="1" si="318"/>
        <v/>
      </c>
      <c r="KN118" s="151" t="str">
        <f t="array" aca="1" ref="KN118" ca="1">IFERROR(AVERAGE(IF(('1. Database - raw'!JQ$7:JS$494&gt;0)*('1. Database - raw'!$AD$7:$AD$494=$A118)*(INDIRECT($Q118,TRUE)=$O118),'1. Database - raw'!JQ$7:JS$494)),"")</f>
        <v/>
      </c>
      <c r="KO118" s="280" t="str">
        <f t="array" aca="1" ref="KO118" ca="1">IFERROR(_xlfn.STDEV.S(IF(('1. Database - raw'!JQ$7:JS$494&gt;0)*('1. Database - raw'!$AD$7:$AD$494=$A118)*(INDIRECT($Q118,TRUE)=$O118),'1. Database - raw'!JQ$7:JS$494)),"")</f>
        <v/>
      </c>
      <c r="KP118" s="67" t="str">
        <f t="array" aca="1" ref="KP118" ca="1">IFERROR(IF(COUNT(IF(('1. Database - raw'!JQ$7:JS$494&gt;0)*('1. Database - raw'!$AD$7:$AD$494=$A118)*(INDIRECT($Q118,TRUE)=$O118),'1. Database - raw'!JQ$7:JS$494))&gt;0,COUNT(IF(('1. Database - raw'!JQ$7:JS$494&gt;0)*('1. Database - raw'!$AD$7:$AD$494=$A118)*(INDIRECT($Q118,TRUE)=$O118),'1. Database - raw'!JQ$7:JS$494)),""),"")</f>
        <v/>
      </c>
      <c r="KQ118" s="141" t="str">
        <f t="shared" ca="1" si="319"/>
        <v/>
      </c>
      <c r="KR118" s="151" t="str">
        <f t="shared" ca="1" si="320"/>
        <v/>
      </c>
      <c r="KS118" s="151" t="str">
        <f t="shared" ca="1" si="321"/>
        <v/>
      </c>
      <c r="KT118" s="151" t="str">
        <f t="array" aca="1" ref="KT118" ca="1">IFERROR(AVERAGE(IF(('1. Database - raw'!JW$7:JY$494&gt;0)*('1. Database - raw'!$AD$7:$AD$494=$A118)*(INDIRECT($Q118,TRUE)=$O118),'1. Database - raw'!JW$7:JY$494)),"")</f>
        <v/>
      </c>
      <c r="KU118" s="280" t="str">
        <f t="array" aca="1" ref="KU118" ca="1">IFERROR(_xlfn.STDEV.S(IF(('1. Database - raw'!JW$7:JY$494&gt;0)*('1. Database - raw'!$AD$7:$AD$494=$A118)*(INDIRECT($Q118,TRUE)=$O118),'1. Database - raw'!JW$7:JY$494)),"")</f>
        <v/>
      </c>
      <c r="KV118" s="67" t="str">
        <f t="array" aca="1" ref="KV118" ca="1">IFERROR(IF(COUNT(IF(('1. Database - raw'!JW$7:JY$494&gt;0)*('1. Database - raw'!$AD$7:$AD$494=$A118)*(INDIRECT($Q118,TRUE)=$O118),'1. Database - raw'!JW$7:JY$494))&gt;0,COUNT(IF(('1. Database - raw'!JW$7:JY$494&gt;0)*('1. Database - raw'!$AD$7:$AD$494=$A118)*(INDIRECT($Q118,TRUE)=$O118),'1. Database - raw'!JW$7:JY$494)),""),"")</f>
        <v/>
      </c>
      <c r="KW118" s="141" t="str">
        <f t="shared" ca="1" si="322"/>
        <v/>
      </c>
      <c r="KX118" s="151" t="str">
        <f t="shared" ca="1" si="323"/>
        <v/>
      </c>
      <c r="KY118" s="151" t="str">
        <f t="shared" ca="1" si="324"/>
        <v/>
      </c>
      <c r="KZ118" s="151" t="str">
        <f t="array" aca="1" ref="KZ118" ca="1">IFERROR(AVERAGE(IF(('1. Database - raw'!KC$7:KE$494&gt;0)*('1. Database - raw'!$AD$7:$AD$494=$A118)*(INDIRECT($Q118,TRUE)=$O118),'1. Database - raw'!KC$7:KE$494)),"")</f>
        <v/>
      </c>
      <c r="LA118" s="280" t="str">
        <f t="array" aca="1" ref="LA118" ca="1">IFERROR(_xlfn.STDEV.S(IF(('1. Database - raw'!KC$7:KE$494&gt;0)*('1. Database - raw'!$AD$7:$AD$494=$A118)*(INDIRECT($Q118,TRUE)=$O118),'1. Database - raw'!KC$7:KE$494)),"")</f>
        <v/>
      </c>
      <c r="LB118" s="67" t="str">
        <f t="array" aca="1" ref="LB118" ca="1">IFERROR(IF(COUNT(IF(('1. Database - raw'!KC$7:KE$494&gt;0)*('1. Database - raw'!$AD$7:$AD$494=$A118)*(INDIRECT($Q118,TRUE)=$O118),'1. Database - raw'!KC$7:KE$494))&gt;0,COUNT(IF(('1. Database - raw'!KC$7:KE$494&gt;0)*('1. Database - raw'!$AD$7:$AD$494=$A118)*(INDIRECT($Q118,TRUE)=$O118),'1. Database - raw'!KC$7:KE$494)),""),"")</f>
        <v/>
      </c>
      <c r="LC118" s="141" t="str">
        <f t="shared" ca="1" si="325"/>
        <v/>
      </c>
      <c r="LD118" s="151" t="str">
        <f t="shared" ca="1" si="326"/>
        <v/>
      </c>
      <c r="LE118" s="151" t="str">
        <f t="shared" ca="1" si="327"/>
        <v/>
      </c>
      <c r="LF118" s="151" t="str">
        <f t="array" aca="1" ref="LF118" ca="1">IFERROR(AVERAGE(IF(('1. Database - raw'!KI$7:KK$494&gt;0)*('1. Database - raw'!$AD$7:$AD$494=$A118)*(INDIRECT($Q118,TRUE)=$O118),'1. Database - raw'!KI$7:KK$494)),"")</f>
        <v/>
      </c>
      <c r="LG118" s="280" t="str">
        <f t="array" aca="1" ref="LG118" ca="1">IFERROR(_xlfn.STDEV.S(IF(('1. Database - raw'!KI$7:KK$494&gt;0)*('1. Database - raw'!$AD$7:$AD$494=$A118)*(INDIRECT($Q118,TRUE)=$O118),'1. Database - raw'!KI$7:KK$494)),"")</f>
        <v/>
      </c>
      <c r="LH118" s="67" t="str">
        <f t="array" aca="1" ref="LH118" ca="1">IFERROR(IF(COUNT(IF(('1. Database - raw'!KI$7:KK$494&gt;0)*('1. Database - raw'!$AD$7:$AD$494=$A118)*(INDIRECT($Q118,TRUE)=$O118),'1. Database - raw'!KI$7:KK$494))&gt;0,COUNT(IF(('1. Database - raw'!KI$7:KK$494&gt;0)*('1. Database - raw'!$AD$7:$AD$494=$A118)*(INDIRECT($Q118,TRUE)=$O118),'1. Database - raw'!KI$7:KK$494)),""),"")</f>
        <v/>
      </c>
      <c r="LI118" s="141">
        <f t="shared" ca="1" si="328"/>
        <v>2.5</v>
      </c>
      <c r="LJ118" s="151">
        <f t="shared" ca="1" si="329"/>
        <v>2.5</v>
      </c>
      <c r="LK118" s="151">
        <f t="shared" ca="1" si="330"/>
        <v>2.5</v>
      </c>
      <c r="LL118" s="151">
        <f t="array" aca="1" ref="LL118" ca="1">IFERROR(AVERAGE(IF(('1. Database - raw'!KO$7:KQ$494&gt;0)*('1. Database - raw'!$AD$7:$AD$494=$A118)*(INDIRECT($Q118,TRUE)=$O118),'1. Database - raw'!KO$7:KQ$494)),"")</f>
        <v>2.5</v>
      </c>
      <c r="LM118" s="280">
        <f t="array" aca="1" ref="LM118" ca="1">IFERROR(_xlfn.STDEV.S(IF(('1. Database - raw'!KO$7:KQ$494&gt;0)*('1. Database - raw'!$AD$7:$AD$494=$A118)*(INDIRECT($Q118,TRUE)=$O118),'1. Database - raw'!KO$7:KQ$494)),"")</f>
        <v>0</v>
      </c>
      <c r="LN118" s="67">
        <f t="array" aca="1" ref="LN118" ca="1">IFERROR(IF(COUNT(IF(('1. Database - raw'!KO$7:KQ$494&gt;0)*('1. Database - raw'!$AD$7:$AD$494=$A118)*(INDIRECT($Q118,TRUE)=$O118),'1. Database - raw'!KO$7:KQ$494))&gt;0,COUNT(IF(('1. Database - raw'!KO$7:KQ$494&gt;0)*('1. Database - raw'!$AD$7:$AD$494=$A118)*(INDIRECT($Q118,TRUE)=$O118),'1. Database - raw'!KO$7:KQ$494)),""),"")</f>
        <v>2</v>
      </c>
      <c r="LO118" s="141" t="str">
        <f t="shared" ca="1" si="331"/>
        <v/>
      </c>
      <c r="LP118" s="151" t="str">
        <f t="shared" ca="1" si="332"/>
        <v/>
      </c>
      <c r="LQ118" s="151" t="str">
        <f t="shared" ca="1" si="333"/>
        <v/>
      </c>
      <c r="LR118" s="151">
        <f t="array" aca="1" ref="LR118" ca="1">IFERROR(AVERAGE(IF(('1. Database - raw'!KU$7:KW$494&gt;0)*('1. Database - raw'!$AD$7:$AD$494=$A118)*(INDIRECT($Q118,TRUE)=$O118),'1. Database - raw'!KU$7:KW$494)),"")</f>
        <v>1.62</v>
      </c>
      <c r="LS118" s="280" t="str">
        <f t="array" aca="1" ref="LS118" ca="1">IFERROR(_xlfn.STDEV.S(IF(('1. Database - raw'!KU$7:KW$494&gt;0)*('1. Database - raw'!$AD$7:$AD$494=$A118)*(INDIRECT($Q118,TRUE)=$O118),'1. Database - raw'!KU$7:KW$494)),"")</f>
        <v/>
      </c>
      <c r="LT118" s="67">
        <f t="array" aca="1" ref="LT118" ca="1">IFERROR(IF(COUNT(IF(('1. Database - raw'!KU$7:KW$494&gt;0)*('1. Database - raw'!$AD$7:$AD$494=$A118)*(INDIRECT($Q118,TRUE)=$O118),'1. Database - raw'!KU$7:KW$494))&gt;0,COUNT(IF(('1. Database - raw'!KU$7:KW$494&gt;0)*('1. Database - raw'!$AD$7:$AD$494=$A118)*(INDIRECT($Q118,TRUE)=$O118),'1. Database - raw'!KU$7:KW$494)),""),"")</f>
        <v>1</v>
      </c>
      <c r="LU118" s="141" t="str">
        <f t="shared" ca="1" si="334"/>
        <v/>
      </c>
      <c r="LV118" s="151" t="str">
        <f t="shared" ca="1" si="335"/>
        <v/>
      </c>
      <c r="LW118" s="151" t="str">
        <f t="shared" ca="1" si="336"/>
        <v/>
      </c>
      <c r="LX118" s="151" t="str">
        <f t="array" aca="1" ref="LX118" ca="1">IFERROR(AVERAGE(IF(('1. Database - raw'!LA$7:LC$494&gt;0)*('1. Database - raw'!$AD$7:$AD$494=$A118)*(INDIRECT($Q118,TRUE)=$O118),'1. Database - raw'!LA$7:LC$494)),"")</f>
        <v/>
      </c>
      <c r="LY118" s="280" t="str">
        <f t="array" aca="1" ref="LY118" ca="1">IFERROR(_xlfn.STDEV.S(IF(('1. Database - raw'!LA$7:LC$494&gt;0)*('1. Database - raw'!$AD$7:$AD$494=$A118)*(INDIRECT($Q118,TRUE)=$O118),'1. Database - raw'!LA$7:LC$494)),"")</f>
        <v/>
      </c>
      <c r="LZ118" s="67" t="str">
        <f t="array" aca="1" ref="LZ118" ca="1">IFERROR(IF(COUNT(IF(('1. Database - raw'!LA$7:LC$494&gt;0)*('1. Database - raw'!$AD$7:$AD$494=$A118)*(INDIRECT($Q118,TRUE)=$O118),'1. Database - raw'!LA$7:LC$494))&gt;0,COUNT(IF(('1. Database - raw'!LA$7:LC$494&gt;0)*('1. Database - raw'!$AD$7:$AD$494=$A118)*(INDIRECT($Q118,TRUE)=$O118),'1. Database - raw'!LA$7:LC$494)),""),"")</f>
        <v/>
      </c>
      <c r="MA118" s="141" t="str">
        <f t="shared" ca="1" si="337"/>
        <v/>
      </c>
      <c r="MB118" s="151" t="str">
        <f t="shared" ca="1" si="338"/>
        <v/>
      </c>
      <c r="MC118" s="151" t="str">
        <f t="shared" ca="1" si="339"/>
        <v/>
      </c>
      <c r="MD118" s="151" t="str">
        <f t="array" aca="1" ref="MD118" ca="1">IFERROR(AVERAGE(IF(('1. Database - raw'!LG$7:LI$494&gt;0)*('1. Database - raw'!$AD$7:$AD$494=$A118)*(INDIRECT($Q118,TRUE)=$O118),'1. Database - raw'!LG$7:LI$494)),"")</f>
        <v/>
      </c>
      <c r="ME118" s="280" t="str">
        <f t="array" aca="1" ref="ME118" ca="1">IFERROR(_xlfn.STDEV.S(IF(('1. Database - raw'!LG$7:LI$494&gt;0)*('1. Database - raw'!$AD$7:$AD$494=$A118)*(INDIRECT($Q118,TRUE)=$O118),'1. Database - raw'!LG$7:LI$494)),"")</f>
        <v/>
      </c>
      <c r="MF118" s="67" t="str">
        <f t="array" aca="1" ref="MF118" ca="1">IFERROR(IF(COUNT(IF(('1. Database - raw'!LG$7:LI$494&gt;0)*('1. Database - raw'!$AD$7:$AD$494=$A118)*(INDIRECT($Q118,TRUE)=$O118),'1. Database - raw'!LG$7:LI$494))&gt;0,COUNT(IF(('1. Database - raw'!LG$7:LI$494&gt;0)*('1. Database - raw'!$AD$7:$AD$494=$A118)*(INDIRECT($Q118,TRUE)=$O118),'1. Database - raw'!LG$7:LI$494)),""),"")</f>
        <v/>
      </c>
      <c r="MG118" s="141" t="str">
        <f t="shared" ca="1" si="340"/>
        <v/>
      </c>
      <c r="MH118" s="151" t="str">
        <f t="shared" ca="1" si="341"/>
        <v/>
      </c>
      <c r="MI118" s="151" t="str">
        <f t="shared" ca="1" si="342"/>
        <v/>
      </c>
      <c r="MJ118" s="151" t="str">
        <f t="array" aca="1" ref="MJ118" ca="1">IFERROR(AVERAGE(IF(('1. Database - raw'!LM$7:LO$494&gt;0)*('1. Database - raw'!$AD$7:$AD$494=$A118)*(INDIRECT($Q118,TRUE)=$O118),'1. Database - raw'!LM$7:LO$494)),"")</f>
        <v/>
      </c>
      <c r="MK118" s="280" t="str">
        <f t="array" aca="1" ref="MK118" ca="1">IFERROR(_xlfn.STDEV.S(IF(('1. Database - raw'!LM$7:LO$494&gt;0)*('1. Database - raw'!$AD$7:$AD$494=$A118)*(INDIRECT($Q118,TRUE)=$O118),'1. Database - raw'!LM$7:LO$494)),"")</f>
        <v/>
      </c>
      <c r="ML118" s="67" t="str">
        <f t="array" aca="1" ref="ML118" ca="1">IFERROR(IF(COUNT(IF(('1. Database - raw'!LM$7:LO$494&gt;0)*('1. Database - raw'!$AD$7:$AD$494=$A118)*(INDIRECT($Q118,TRUE)=$O118),'1. Database - raw'!LM$7:LO$494))&gt;0,COUNT(IF(('1. Database - raw'!LM$7:LO$494&gt;0)*('1. Database - raw'!$AD$7:$AD$494=$A118)*(INDIRECT($Q118,TRUE)=$O118),'1. Database - raw'!LM$7:LO$494)),""),"")</f>
        <v/>
      </c>
      <c r="MM118" s="141" t="str">
        <f t="shared" ca="1" si="343"/>
        <v/>
      </c>
      <c r="MN118" s="151" t="str">
        <f t="shared" ca="1" si="344"/>
        <v/>
      </c>
      <c r="MO118" s="151" t="str">
        <f t="shared" ca="1" si="345"/>
        <v/>
      </c>
      <c r="MP118" s="151">
        <f t="array" aca="1" ref="MP118" ca="1">IFERROR(AVERAGE(IF(('1. Database - raw'!LS$7:LU$494&gt;0)*('1. Database - raw'!$AD$7:$AD$494=$A118)*(INDIRECT($Q118,TRUE)=$O118),'1. Database - raw'!LS$7:LU$494)),"")</f>
        <v>0.88</v>
      </c>
      <c r="MQ118" s="280" t="str">
        <f t="array" aca="1" ref="MQ118" ca="1">IFERROR(_xlfn.STDEV.S(IF(('1. Database - raw'!LS$7:LU$494&gt;0)*('1. Database - raw'!$AD$7:$AD$494=$A118)*(INDIRECT($Q118,TRUE)=$O118),'1. Database - raw'!LS$7:LU$494)),"")</f>
        <v/>
      </c>
      <c r="MR118" s="67">
        <f t="array" aca="1" ref="MR118" ca="1">IFERROR(IF(COUNT(IF(('1. Database - raw'!LS$7:LU$494&gt;0)*('1. Database - raw'!$AD$7:$AD$494=$A118)*(INDIRECT($Q118,TRUE)=$O118),'1. Database - raw'!LS$7:LU$494))&gt;0,COUNT(IF(('1. Database - raw'!LS$7:LU$494&gt;0)*('1. Database - raw'!$AD$7:$AD$494=$A118)*(INDIRECT($Q118,TRUE)=$O118),'1. Database - raw'!LS$7:LU$494)),""),"")</f>
        <v>1</v>
      </c>
      <c r="MS118" s="141" t="str">
        <f t="shared" ca="1" si="346"/>
        <v/>
      </c>
      <c r="MT118" s="151" t="str">
        <f t="shared" ca="1" si="347"/>
        <v/>
      </c>
      <c r="MU118" s="151" t="str">
        <f t="shared" ca="1" si="348"/>
        <v/>
      </c>
      <c r="MV118" s="151" t="str">
        <f t="array" aca="1" ref="MV118" ca="1">IFERROR(AVERAGE(IF(('1. Database - raw'!LY$7:MA$494&gt;0)*('1. Database - raw'!$AD$7:$AD$494=$A118)*(INDIRECT($Q118,TRUE)=$O118),'1. Database - raw'!LY$7:MA$494)),"")</f>
        <v/>
      </c>
      <c r="MW118" s="280" t="str">
        <f t="array" aca="1" ref="MW118" ca="1">IFERROR(_xlfn.STDEV.S(IF(('1. Database - raw'!LY$7:MA$494&gt;0)*('1. Database - raw'!$AD$7:$AD$494=$A118)*(INDIRECT($Q118,TRUE)=$O118),'1. Database - raw'!LY$7:MA$494)),"")</f>
        <v/>
      </c>
      <c r="MX118" s="67" t="str">
        <f t="array" aca="1" ref="MX118" ca="1">IFERROR(IF(COUNT(IF(('1. Database - raw'!LY$7:MA$494&gt;0)*('1. Database - raw'!$AD$7:$AD$494=$A118)*(INDIRECT($Q118,TRUE)=$O118),'1. Database - raw'!LY$7:MA$494))&gt;0,COUNT(IF(('1. Database - raw'!LY$7:MA$494&gt;0)*('1. Database - raw'!$AD$7:$AD$494=$A118)*(INDIRECT($Q118,TRUE)=$O118),'1. Database - raw'!LY$7:MA$494)),""),"")</f>
        <v/>
      </c>
      <c r="MY118" s="141" t="str">
        <f t="shared" ca="1" si="349"/>
        <v/>
      </c>
      <c r="MZ118" s="151" t="str">
        <f t="shared" ca="1" si="350"/>
        <v/>
      </c>
      <c r="NA118" s="151" t="str">
        <f t="shared" ca="1" si="351"/>
        <v/>
      </c>
      <c r="NB118" s="151" t="str">
        <f t="array" aca="1" ref="NB118" ca="1">IFERROR(AVERAGE(IF(('1. Database - raw'!ME$7:MG$494&gt;0)*('1. Database - raw'!$AD$7:$AD$494=$A118)*(INDIRECT($Q118,TRUE)=$O118),'1. Database - raw'!ME$7:MG$494)),"")</f>
        <v/>
      </c>
      <c r="NC118" s="280" t="str">
        <f t="array" aca="1" ref="NC118" ca="1">IFERROR(_xlfn.STDEV.S(IF(('1. Database - raw'!ME$7:MG$494&gt;0)*('1. Database - raw'!$AD$7:$AD$494=$A118)*(INDIRECT($Q118,TRUE)=$O118),'1. Database - raw'!ME$7:MG$494)),"")</f>
        <v/>
      </c>
      <c r="ND118" s="67" t="str">
        <f t="array" aca="1" ref="ND118" ca="1">IFERROR(IF(COUNT(IF(('1. Database - raw'!ME$7:MG$494&gt;0)*('1. Database - raw'!$AD$7:$AD$494=$A118)*(INDIRECT($Q118,TRUE)=$O118),'1. Database - raw'!ME$7:MG$494))&gt;0,COUNT(IF(('1. Database - raw'!ME$7:MG$494&gt;0)*('1. Database - raw'!$AD$7:$AD$494=$A118)*(INDIRECT($Q118,TRUE)=$O118),'1. Database - raw'!ME$7:MG$494)),""),"")</f>
        <v/>
      </c>
      <c r="NE118" s="141" t="str">
        <f t="shared" ca="1" si="352"/>
        <v/>
      </c>
      <c r="NF118" s="151" t="str">
        <f t="shared" ca="1" si="353"/>
        <v/>
      </c>
      <c r="NG118" s="151" t="str">
        <f t="shared" ca="1" si="354"/>
        <v/>
      </c>
      <c r="NH118" s="151" t="str">
        <f t="array" aca="1" ref="NH118" ca="1">IFERROR(AVERAGE(IF(('1. Database - raw'!MK$7:MM$494&gt;0)*('1. Database - raw'!$AD$7:$AD$494=$A118)*(INDIRECT($Q118,TRUE)=$O118),'1. Database - raw'!MK$7:MM$494)),"")</f>
        <v/>
      </c>
      <c r="NI118" s="280" t="str">
        <f t="array" aca="1" ref="NI118" ca="1">IFERROR(_xlfn.STDEV.S(IF(('1. Database - raw'!MK$7:MM$494&gt;0)*('1. Database - raw'!$AD$7:$AD$494=$A118)*(INDIRECT($Q118,TRUE)=$O118),'1. Database - raw'!MK$7:MM$494)),"")</f>
        <v/>
      </c>
      <c r="NJ118" s="67" t="str">
        <f t="array" aca="1" ref="NJ118" ca="1">IFERROR(IF(COUNT(IF(('1. Database - raw'!MK$7:MM$494&gt;0)*('1. Database - raw'!$AD$7:$AD$494=$A118)*(INDIRECT($Q118,TRUE)=$O118),'1. Database - raw'!MK$7:MM$494))&gt;0,COUNT(IF(('1. Database - raw'!MK$7:MM$494&gt;0)*('1. Database - raw'!$AD$7:$AD$494=$A118)*(INDIRECT($Q118,TRUE)=$O118),'1. Database - raw'!MK$7:MM$494)),""),"")</f>
        <v/>
      </c>
      <c r="NK118" s="141" t="str">
        <f ca="1">IFERROR(EXP(LN(NN118^2/(SQRT(NO118^2+NN118^2)))-LN(1+NO118^2/NN118^2)*_xlfn.T.INV($S$6,NP118)),"")</f>
        <v/>
      </c>
      <c r="NL118" s="151" t="str">
        <f t="shared" ca="1" si="356"/>
        <v/>
      </c>
      <c r="NM118" s="151" t="str">
        <f t="shared" ca="1" si="357"/>
        <v/>
      </c>
      <c r="NN118" s="151" t="str">
        <f t="array" aca="1" ref="NN118" ca="1">IFERROR(AVERAGE(IF(('1. Database - raw'!MQ$7:MS$494&gt;0)*('1. Database - raw'!$AD$7:$AD$494=$A118)*(INDIRECT($Q118,TRUE)=$O118),'1. Database - raw'!MQ$7:MS$494)),"")</f>
        <v/>
      </c>
      <c r="NO118" s="280" t="str">
        <f t="array" aca="1" ref="NO118" ca="1">IFERROR(_xlfn.STDEV.S(IF(('1. Database - raw'!MQ$7:MS$494&gt;0)*('1. Database - raw'!$AD$7:$AD$494=$A118)*(INDIRECT($Q118,TRUE)=$O118),'1. Database - raw'!MQ$7:MS$494)),"")</f>
        <v/>
      </c>
      <c r="NP118" s="67" t="str">
        <f t="array" aca="1" ref="NP118" ca="1">IFERROR(IF(COUNT(IF(('1. Database - raw'!MQ$7:MS$494&gt;0)*('1. Database - raw'!$AD$7:$AD$494=$A118)*(INDIRECT($Q118,TRUE)=$O118),'1. Database - raw'!MQ$7:MS$494))&gt;0,COUNT(IF(('1. Database - raw'!MQ$7:MS$494&gt;0)*('1. Database - raw'!$AD$7:$AD$494=$A118)*(INDIRECT($Q118,TRUE)=$O118),'1. Database - raw'!MQ$7:MS$494)),""),"")</f>
        <v/>
      </c>
      <c r="NQ118" s="141" t="str">
        <f t="shared" ca="1" si="358"/>
        <v/>
      </c>
      <c r="NR118" s="151" t="str">
        <f t="shared" ca="1" si="359"/>
        <v/>
      </c>
      <c r="NS118" s="151" t="str">
        <f t="shared" ca="1" si="360"/>
        <v/>
      </c>
      <c r="NT118" s="151" t="str">
        <f t="array" aca="1" ref="NT118" ca="1">IFERROR(AVERAGE(IF(('1. Database - raw'!MW$7:MY$494&gt;0)*('1. Database - raw'!$AD$7:$AD$494=$A118)*(INDIRECT($Q118,TRUE)=$O118),'1. Database - raw'!MW$7:MY$494)),"")</f>
        <v/>
      </c>
      <c r="NU118" s="280" t="str">
        <f t="array" aca="1" ref="NU118" ca="1">IFERROR(_xlfn.STDEV.S(IF(('1. Database - raw'!MW$7:MY$494&gt;0)*('1. Database - raw'!$AD$7:$AD$494=$A118)*(INDIRECT($Q118,TRUE)=$O118),'1. Database - raw'!MW$7:MY$494)),"")</f>
        <v/>
      </c>
      <c r="NV118" s="67" t="str">
        <f t="array" aca="1" ref="NV118" ca="1">IFERROR(IF(COUNT(IF(('1. Database - raw'!MW$7:MY$494&gt;0)*('1. Database - raw'!$AD$7:$AD$494=$A118)*(INDIRECT($Q118,TRUE)=$O118),'1. Database - raw'!MW$7:MY$494))&gt;0,COUNT(IF(('1. Database - raw'!MW$7:MY$494&gt;0)*('1. Database - raw'!$AD$7:$AD$494=$A118)*(INDIRECT($Q118,TRUE)=$O118),'1. Database - raw'!MW$7:MY$494)),""),"")</f>
        <v/>
      </c>
      <c r="NW118" s="141" t="str">
        <f t="shared" ca="1" si="361"/>
        <v/>
      </c>
      <c r="NX118" s="151" t="str">
        <f t="shared" ca="1" si="362"/>
        <v/>
      </c>
      <c r="NY118" s="151" t="str">
        <f t="shared" ca="1" si="363"/>
        <v/>
      </c>
      <c r="NZ118" s="151" t="str">
        <f t="array" aca="1" ref="NZ118" ca="1">IFERROR(AVERAGE(IF(('1. Database - raw'!NC$7:NE$494&gt;0)*('1. Database - raw'!$AD$7:$AD$494=$A118)*(INDIRECT($Q118,TRUE)=$O118),'1. Database - raw'!NC$7:NE$494)),"")</f>
        <v/>
      </c>
      <c r="OA118" s="280" t="str">
        <f t="array" aca="1" ref="OA118" ca="1">IFERROR(_xlfn.STDEV.S(IF(('1. Database - raw'!NC$7:NE$494&gt;0)*('1. Database - raw'!$AD$7:$AD$494=$A118)*(INDIRECT($Q118,TRUE)=$O118),'1. Database - raw'!NC$7:NE$494)),"")</f>
        <v/>
      </c>
      <c r="OB118" s="67" t="str">
        <f t="array" aca="1" ref="OB118" ca="1">IFERROR(IF(COUNT(IF(('1. Database - raw'!NC$7:NE$494&gt;0)*('1. Database - raw'!$AD$7:$AD$494=$A118)*(INDIRECT($Q118,TRUE)=$O118),'1. Database - raw'!NC$7:NE$494))&gt;0,COUNT(IF(('1. Database - raw'!NC$7:NE$494&gt;0)*('1. Database - raw'!$AD$7:$AD$494=$A118)*(INDIRECT($Q118,TRUE)=$O118),'1. Database - raw'!NC$7:NE$494)),""),"")</f>
        <v/>
      </c>
      <c r="OC118" s="141" t="str">
        <f t="shared" ca="1" si="364"/>
        <v/>
      </c>
      <c r="OD118" s="151" t="str">
        <f t="shared" ca="1" si="365"/>
        <v/>
      </c>
      <c r="OE118" s="151" t="str">
        <f t="shared" ca="1" si="366"/>
        <v/>
      </c>
      <c r="OF118" s="151" t="str">
        <f t="array" aca="1" ref="OF118" ca="1">IFERROR(AVERAGE(IF(('1. Database - raw'!NI$7:NK$494&gt;0)*('1. Database - raw'!$AD$7:$AD$494=$A118)*(INDIRECT($Q118,TRUE)=$O118),'1. Database - raw'!NI$7:NK$494)),"")</f>
        <v/>
      </c>
      <c r="OG118" s="280" t="str">
        <f t="array" aca="1" ref="OG118" ca="1">IFERROR(_xlfn.STDEV.S(IF(('1. Database - raw'!NI$7:NK$494&gt;0)*('1. Database - raw'!$AD$7:$AD$494=$A118)*(INDIRECT($Q118,TRUE)=$O118),'1. Database - raw'!NI$7:NK$494)),"")</f>
        <v/>
      </c>
      <c r="OH118" s="67" t="str">
        <f t="array" aca="1" ref="OH118" ca="1">IFERROR(IF(COUNT(IF(('1. Database - raw'!NI$7:NK$494&gt;0)*('1. Database - raw'!$AD$7:$AD$494=$A118)*(INDIRECT($Q118,TRUE)=$O118),'1. Database - raw'!NI$7:NK$494))&gt;0,COUNT(IF(('1. Database - raw'!NI$7:NK$494&gt;0)*('1. Database - raw'!$AD$7:$AD$494=$A118)*(INDIRECT($Q118,TRUE)=$O118),'1. Database - raw'!NI$7:NK$494)),""),"")</f>
        <v/>
      </c>
    </row>
    <row r="119" spans="1:398" x14ac:dyDescent="0.25">
      <c r="A119" s="88" t="s">
        <v>553</v>
      </c>
      <c r="B119" s="1345" t="s">
        <v>644</v>
      </c>
      <c r="C119" s="68"/>
      <c r="D119" s="53"/>
      <c r="E119" s="53"/>
      <c r="F119" s="54"/>
      <c r="G119" s="54"/>
      <c r="H119" s="54"/>
      <c r="I119" s="54"/>
      <c r="J119" s="54"/>
      <c r="K119" s="54"/>
      <c r="L119" s="54"/>
      <c r="M119" s="54"/>
      <c r="N119" s="55" t="s">
        <v>423</v>
      </c>
      <c r="O119" s="172" t="str">
        <f t="array" ref="O119">INDEX(A119:N119,IF(MIN(IF(C119:N119&lt;&gt;"",COLUMN(C119:N119)))&gt;0,MIN(IF(C119:N119&lt;&gt;"",COLUMN(C119:N119))),""))</f>
        <v>Domestic</v>
      </c>
      <c r="P119" s="166">
        <f t="shared" si="383"/>
        <v>12</v>
      </c>
      <c r="Q119" s="57" t="str">
        <f ca="1">"'" &amp; $S$4 &amp; "'!" &amp; ADDRESS(ROW('1. Database - raw'!$A$7),MATCH($C$2,'1. Database - raw'!$6:$6,0)+MATCH(O119,$C119:$N119,0)-1,1) &amp; ":" &amp; ADDRESS(LOOKUP(2,1/('1. Database - raw'!A:A&lt;&gt;""),ROW('1. Database - raw'!A:A)),MATCH($C$2,'1. Database - raw'!$6:$6,0)+MATCH(O119,$C119:$N119,0)-1,1)</f>
        <v>'1. Database - raw'!$AP$7:$AP$494</v>
      </c>
      <c r="R119" s="52"/>
      <c r="S119" s="180"/>
      <c r="T119" s="123">
        <f t="shared" ca="1" si="402"/>
        <v>0.88968037866110317</v>
      </c>
      <c r="U119" s="124">
        <f t="shared" ca="1" si="402"/>
        <v>0.98017104880162409</v>
      </c>
      <c r="V119" s="124" t="str">
        <f t="shared" ca="1" si="402"/>
        <v/>
      </c>
      <c r="W119" s="124" t="str">
        <f t="shared" ca="1" si="402"/>
        <v/>
      </c>
      <c r="X119" s="124" t="str">
        <f t="shared" ca="1" si="402"/>
        <v/>
      </c>
      <c r="Y119" s="124">
        <f t="shared" ca="1" si="402"/>
        <v>0.97179905756997587</v>
      </c>
      <c r="Z119" s="124">
        <f t="shared" ca="1" si="402"/>
        <v>1.3341587014485528</v>
      </c>
      <c r="AA119" s="124" t="str">
        <f t="shared" ca="1" si="402"/>
        <v/>
      </c>
      <c r="AB119" s="124" t="str">
        <f t="shared" ca="1" si="402"/>
        <v/>
      </c>
      <c r="AC119" s="124">
        <f t="shared" ca="1" si="402"/>
        <v>1.0810089674842518</v>
      </c>
      <c r="AD119" s="124" t="str">
        <f t="shared" ca="1" si="403"/>
        <v/>
      </c>
      <c r="AE119" s="124" t="str">
        <f t="shared" ca="1" si="403"/>
        <v/>
      </c>
      <c r="AF119" s="124" t="str">
        <f t="shared" ca="1" si="403"/>
        <v/>
      </c>
      <c r="AG119" s="124">
        <f t="shared" ca="1" si="403"/>
        <v>0.9651849568085703</v>
      </c>
      <c r="AH119" s="124" t="str">
        <f t="shared" ca="1" si="403"/>
        <v/>
      </c>
      <c r="AI119" s="124" t="str">
        <f t="shared" ca="1" si="403"/>
        <v/>
      </c>
      <c r="AJ119" s="124" t="str">
        <f t="shared" ca="1" si="403"/>
        <v/>
      </c>
      <c r="AK119" s="124" t="str">
        <f t="shared" ca="1" si="403"/>
        <v/>
      </c>
      <c r="AL119" s="124" t="str">
        <f t="shared" ca="1" si="403"/>
        <v/>
      </c>
      <c r="AM119" s="125" t="str">
        <f ca="1">IFERROR(IF(INDIRECT(ADDRESS(ROW(119:119),MATCH(AM$2,$BQ$2:$OH$2,0)+COLUMN($BQ:$BQ)+4,4,1),TRUE)&gt;=10,INDIRECT(ADDRESS(ROW(119:119),MATCH(AM$2,$BQ$2:$OH$2,0)+COLUMN($BQ:$BQ)+1,4,1),TRUE)/INDIRECT(ADDRESS(ROW($5:$5),MATCH(AM$2,$BQ$2:$OH$2,0)+COLUMN($BQ:$BQ)+1,2,1),TRUE),""),"")</f>
        <v/>
      </c>
      <c r="AN119" s="188"/>
      <c r="AO119" s="188"/>
      <c r="AP119" s="188"/>
      <c r="AQ119" s="188"/>
      <c r="AR119" s="188"/>
      <c r="AS119" s="188"/>
      <c r="AT119" s="188"/>
      <c r="AU119" s="188"/>
      <c r="AV119" s="188"/>
      <c r="AW119" s="188"/>
      <c r="AX119" s="188"/>
      <c r="AY119" s="188"/>
      <c r="AZ119" s="188"/>
      <c r="BA119" s="188"/>
      <c r="BB119" s="188"/>
      <c r="BC119" s="188"/>
      <c r="BD119" s="235"/>
      <c r="BE119" s="235"/>
      <c r="BF119" s="235"/>
      <c r="BG119" s="235"/>
      <c r="BH119" s="289"/>
      <c r="BI119" s="564">
        <f t="shared" ca="1" si="367"/>
        <v>0.93492571373136357</v>
      </c>
      <c r="BJ119" s="556">
        <f ca="1">IFERROR(CF119/$CF$5,"")</f>
        <v>1.043362121266338</v>
      </c>
      <c r="BK119" s="556">
        <f ca="1">IFERROR(EH119/$EH$5,"")</f>
        <v>0.95844095864321532</v>
      </c>
      <c r="BL119" s="556">
        <f t="shared" ca="1" si="404"/>
        <v>1.2075838344664023</v>
      </c>
      <c r="BM119" s="556">
        <f t="shared" ca="1" si="405"/>
        <v>0.9651849568085703</v>
      </c>
      <c r="BN119" s="556" t="str">
        <f ca="1">AM119</f>
        <v/>
      </c>
      <c r="BO119" s="252"/>
      <c r="BP119" s="172" t="str">
        <f t="shared" si="396"/>
        <v>Domestic</v>
      </c>
      <c r="BQ119" s="61">
        <f t="shared" ca="1" si="376"/>
        <v>46.283047126624531</v>
      </c>
      <c r="BR119" s="58">
        <f t="shared" ca="1" si="377"/>
        <v>135.86617739245068</v>
      </c>
      <c r="BS119" s="58">
        <f t="shared" ca="1" si="378"/>
        <v>79.298806366610094</v>
      </c>
      <c r="BT119" s="58">
        <f t="array" aca="1" ref="BT119" ca="1">IFERROR(AVERAGE(IF(('1. Database - raw'!AW$7:AY$494&gt;0)*('1. Database - raw'!$AD$7:$AD$494=$A119)*('1. Database - raw'!$AP$7:$AP$494&lt;&gt;Dropdown!$AM$11)*(INDIRECT($Q119,TRUE)=$O119),'1. Database - raw'!AW$7:AY$494)),"")</f>
        <v>93.099914893617026</v>
      </c>
      <c r="BU119" s="96">
        <f t="array" aca="1" ref="BU119" ca="1">IFERROR(_xlfn.STDEV.S(IF(('1. Database - raw'!AW$7:AY$494&gt;0)*('1. Database - raw'!$AD$7:$AD$494=$A119)*('1. Database - raw'!$AP$7:$AP$494&lt;&gt;Dropdown!$AM$11)*(INDIRECT($Q119,TRUE)=$O119),'1. Database - raw'!AW$7:AY$494)),"")</f>
        <v>57.267290980192087</v>
      </c>
      <c r="BV119" s="60">
        <f t="array" aca="1" ref="BV119" ca="1">IFERROR(IF(COUNT(IF(('1. Database - raw'!AW$7:AY$494&gt;0)*('1. Database - raw'!$AD$7:$AD$494=$A119)*('1. Database - raw'!$AP$7:$AP$494&lt;&gt;Dropdown!$AM$11)*(INDIRECT($Q119,TRUE)=$O119),'1. Database - raw'!AW$7:AY$494))&gt;0,COUNT(IF(('1. Database - raw'!AW$7:AY$494&gt;0)*('1. Database - raw'!$AD$7:$AD$494=$A119)*('1. Database - raw'!$AP$7:$AP$494&lt;&gt;Dropdown!$AM$11)*(INDIRECT($Q119,TRUE)=$O119),'1. Database - raw'!AW$7:AY$494)),""),"")</f>
        <v>47</v>
      </c>
      <c r="BW119" s="61">
        <f t="shared" ca="1" si="370"/>
        <v>44.063289051879494</v>
      </c>
      <c r="BX119" s="58">
        <f t="shared" ca="1" si="371"/>
        <v>125.07094908509015</v>
      </c>
      <c r="BY119" s="58">
        <f t="shared" ca="1" si="372"/>
        <v>74.236361586012748</v>
      </c>
      <c r="BZ119" s="58">
        <f t="array" aca="1" ref="BZ119" ca="1">IFERROR(AVERAGE(IF(('1. Database - raw'!BC$7:BE$494&gt;0)*('1. Database - raw'!$AD$7:$AD$494=$A119)*('1. Database - raw'!$AP$7:$AP$494&lt;&gt;Dropdown!$AM$11)*(INDIRECT($Q119,TRUE)=$O119),'1. Database - raw'!BC$7:BE$494)),"")</f>
        <v>86.62779064638859</v>
      </c>
      <c r="CA119" s="96">
        <f t="array" aca="1" ref="CA119" ca="1">IFERROR(_xlfn.STDEV.S(IF(('1. Database - raw'!BC$7:BE$494&gt;0)*('1. Database - raw'!$AD$7:$AD$494=$A119)*('1. Database - raw'!$AP$7:$AP$494&lt;&gt;Dropdown!$AM$11)*(INDIRECT($Q119,TRUE)=$O119),'1. Database - raw'!BC$7:BE$494)),"")</f>
        <v>52.099180804238244</v>
      </c>
      <c r="CB119" s="60">
        <f t="array" aca="1" ref="CB119" ca="1">IFERROR(IF(COUNT(IF(('1. Database - raw'!BC$7:BE$494&gt;0)*('1. Database - raw'!$AD$7:$AD$494=$A119)*('1. Database - raw'!$AP$7:$AP$494&lt;&gt;Dropdown!$AM$11)*(INDIRECT($Q119,TRUE)=$O119),'1. Database - raw'!BC$7:BE$494))&gt;0,COUNT(IF(('1. Database - raw'!BC$7:BE$494&gt;0)*('1. Database - raw'!$AD$7:$AD$494=$A119)*('1. Database - raw'!$AP$7:$AP$494&lt;&gt;Dropdown!$AM$11)*(INDIRECT($Q119,TRUE)=$O119),'1. Database - raw'!BC$7:BE$494)),""),"")</f>
        <v>35</v>
      </c>
      <c r="CC119" s="105">
        <f t="shared" ca="1" si="373"/>
        <v>0.76299165769245003</v>
      </c>
      <c r="CD119" s="106">
        <f t="shared" ca="1" si="374"/>
        <v>0.76642429816789936</v>
      </c>
      <c r="CE119" s="106">
        <f t="shared" ca="1" si="375"/>
        <v>0.76470605186234675</v>
      </c>
      <c r="CF119" s="106">
        <f t="array" aca="1" ref="CF119" ca="1">IFERROR(AVERAGE(IF(('1. Database - raw'!BI$7:BK$494&gt;0)*('1. Database - raw'!$AD$7:$AD$494=$A119)*('1. Database - raw'!$AP$7:$AP$494&lt;&gt;Dropdown!$AM$11)*(INDIRECT($Q119,TRUE)=$O119),'1. Database - raw'!BI$7:BK$494)),"")</f>
        <v>0.76500000000000001</v>
      </c>
      <c r="CG119" s="271">
        <f t="array" aca="1" ref="CG119" ca="1">IFERROR(_xlfn.STDEV.S(IF(('1. Database - raw'!BI$7:BK$494&gt;0)*('1. Database - raw'!$AD$7:$AD$494=$A119)*('1. Database - raw'!$AP$7:$AP$494&lt;&gt;Dropdown!$AM$11)*(INDIRECT($Q119,TRUE)=$O119),'1. Database - raw'!BI$7:BK$494)),"")</f>
        <v>2.1213203435596444E-2</v>
      </c>
      <c r="CH119" s="60">
        <f t="array" aca="1" ref="CH119" ca="1">IFERROR(IF(COUNT(IF(('1. Database - raw'!BI$7:BK$494&gt;0)*('1. Database - raw'!$AD$7:$AD$494=$A119)*('1. Database - raw'!$AP$7:$AP$494&lt;&gt;Dropdown!$AM$11)*(INDIRECT($Q119,TRUE)=$O119),'1. Database - raw'!BI$7:BK$494))&gt;0,COUNT(IF(('1. Database - raw'!BI$7:BK$494&gt;0)*('1. Database - raw'!$AD$7:$AD$494=$A119)*('1. Database - raw'!$AP$7:$AP$494&lt;&gt;Dropdown!$AM$11)*(INDIRECT($Q119,TRUE)=$O119),'1. Database - raw'!BI$7:BK$494)),""),"")</f>
        <v>2</v>
      </c>
      <c r="CI119" s="61">
        <f t="shared" ca="1" si="211"/>
        <v>38.704355852397782</v>
      </c>
      <c r="CJ119" s="58">
        <f t="shared" ca="1" si="212"/>
        <v>67.040732976257345</v>
      </c>
      <c r="CK119" s="58">
        <f t="shared" ca="1" si="213"/>
        <v>50.938869105219098</v>
      </c>
      <c r="CL119" s="58">
        <f t="array" aca="1" ref="CL119" ca="1">IFERROR(AVERAGE(IF(('1. Database - raw'!BO$7:BQ$494&gt;0)*('1. Database - raw'!$AD$7:$AD$494=$A119)*(INDIRECT($Q119,TRUE)=$O119),'1. Database - raw'!BO$7:BQ$494)),"")</f>
        <v>54</v>
      </c>
      <c r="CM119" s="96">
        <f t="array" aca="1" ref="CM119" ca="1">IFERROR(_xlfn.STDEV.S(IF(('1. Database - raw'!BO$7:BQ$494&gt;0)*('1. Database - raw'!$AD$7:$AD$494=$A119)*(INDIRECT($Q119,TRUE)=$O119),'1. Database - raw'!BO$7:BQ$494)),"")</f>
        <v>19</v>
      </c>
      <c r="CN119" s="60">
        <f t="array" aca="1" ref="CN119" ca="1">IFERROR(IF(COUNT(IF(('1. Database - raw'!BO$7:BQ$494&gt;0)*('1. Database - raw'!$AD$7:$AD$494=$A119)*(INDIRECT($Q119,TRUE)=$O119),'1. Database - raw'!BO$7:BQ$494))&gt;0,COUNT(IF(('1. Database - raw'!BO$7:BQ$494&gt;0)*('1. Database - raw'!$AD$7:$AD$494=$A119)*(INDIRECT($Q119,TRUE)=$O119),'1. Database - raw'!BO$7:BQ$494)),""),"")</f>
        <v>3</v>
      </c>
      <c r="CO119" s="61" t="str">
        <f t="shared" ca="1" si="214"/>
        <v/>
      </c>
      <c r="CP119" s="58" t="str">
        <f t="shared" ca="1" si="215"/>
        <v/>
      </c>
      <c r="CQ119" s="58" t="str">
        <f t="shared" ca="1" si="216"/>
        <v/>
      </c>
      <c r="CR119" s="58" t="str">
        <f t="array" aca="1" ref="CR119" ca="1">IFERROR(AVERAGE(IF(('1. Database - raw'!BU$7:BW$494&gt;0)*('1. Database - raw'!$AD$7:$AD$494=$A119)*(INDIRECT($Q119,TRUE)=$O119),'1. Database - raw'!BU$7:BW$494)),"")</f>
        <v/>
      </c>
      <c r="CS119" s="96" t="str">
        <f t="array" aca="1" ref="CS119" ca="1">IFERROR(_xlfn.STDEV.S(IF(('1. Database - raw'!BU$7:BW$494&gt;0)*('1. Database - raw'!$AD$7:$AD$494=$A119)*(INDIRECT($Q119,TRUE)=$O119),'1. Database - raw'!BU$7:BW$494)),"")</f>
        <v/>
      </c>
      <c r="CT119" s="60" t="str">
        <f t="array" aca="1" ref="CT119" ca="1">IFERROR(IF(COUNT(IF(('1. Database - raw'!BU$7:BW$494&gt;0)*('1. Database - raw'!$AD$7:$AD$494=$A119)*(INDIRECT($Q119,TRUE)=$O119),'1. Database - raw'!BU$7:BW$494))&gt;0,COUNT(IF(('1. Database - raw'!BU$7:BW$494&gt;0)*('1. Database - raw'!$AD$7:$AD$494=$A119)*(INDIRECT($Q119,TRUE)=$O119),'1. Database - raw'!BU$7:BW$494)),""),"")</f>
        <v/>
      </c>
      <c r="CU119" s="61" t="str">
        <f t="shared" ca="1" si="217"/>
        <v/>
      </c>
      <c r="CV119" s="58" t="str">
        <f t="shared" ca="1" si="218"/>
        <v/>
      </c>
      <c r="CW119" s="58" t="str">
        <f t="shared" ca="1" si="219"/>
        <v/>
      </c>
      <c r="CX119" s="58" t="str">
        <f t="array" aca="1" ref="CX119" ca="1">IFERROR(AVERAGE(IF(('1. Database - raw'!CA$7:CC$494&gt;0)*('1. Database - raw'!$AD$7:$AD$494=$A119)*(INDIRECT($Q119,TRUE)=$O119),'1. Database - raw'!CA$7:CC$494)),"")</f>
        <v/>
      </c>
      <c r="CY119" s="96" t="str">
        <f t="array" aca="1" ref="CY119" ca="1">IFERROR(_xlfn.STDEV.S(IF(('1. Database - raw'!CA$7:CC$494&gt;0)*('1. Database - raw'!$AD$7:$AD$494=$A119)*(INDIRECT($Q119,TRUE)=$O119),'1. Database - raw'!CA$7:CC$494)),"")</f>
        <v/>
      </c>
      <c r="CZ119" s="60" t="str">
        <f t="array" aca="1" ref="CZ119" ca="1">IFERROR(IF(COUNT(IF(('1. Database - raw'!CA$7:CC$494&gt;0)*('1. Database - raw'!$AD$7:$AD$494=$A119)*(INDIRECT($Q119,TRUE)=$O119),'1. Database - raw'!CA$7:CC$494))&gt;0,COUNT(IF(('1. Database - raw'!CA$7:CC$494&gt;0)*('1. Database - raw'!$AD$7:$AD$494=$A119)*(INDIRECT($Q119,TRUE)=$O119),'1. Database - raw'!CA$7:CC$494)),""),"")</f>
        <v/>
      </c>
      <c r="DA119" s="61" t="str">
        <f t="shared" ca="1" si="220"/>
        <v/>
      </c>
      <c r="DB119" s="58" t="str">
        <f t="shared" ca="1" si="221"/>
        <v/>
      </c>
      <c r="DC119" s="58" t="str">
        <f t="shared" ca="1" si="222"/>
        <v/>
      </c>
      <c r="DD119" s="58" t="str">
        <f t="array" aca="1" ref="DD119" ca="1">IFERROR(AVERAGE(IF(('1. Database - raw'!CG$7:CI$494&gt;0)*('1. Database - raw'!$AD$7:$AD$494=$A119)*(INDIRECT($Q119,TRUE)=$O119),'1. Database - raw'!CG$7:CI$494)),"")</f>
        <v/>
      </c>
      <c r="DE119" s="96" t="str">
        <f t="array" aca="1" ref="DE119" ca="1">IFERROR(_xlfn.STDEV.S(IF(('1. Database - raw'!CG$7:CI$494&gt;0)*('1. Database - raw'!$AD$7:$AD$494=$A119)*(INDIRECT($Q119,TRUE)=$O119),'1. Database - raw'!CG$7:CI$494)),"")</f>
        <v/>
      </c>
      <c r="DF119" s="60" t="str">
        <f t="array" aca="1" ref="DF119" ca="1">IFERROR(IF(COUNT(IF(('1. Database - raw'!CG$7:CI$494&gt;0)*('1. Database - raw'!$AD$7:$AD$494=$A119)*(INDIRECT($Q119,TRUE)=$O119),'1. Database - raw'!CG$7:CI$494))&gt;0,COUNT(IF(('1. Database - raw'!CG$7:CI$494&gt;0)*('1. Database - raw'!$AD$7:$AD$494=$A119)*(INDIRECT($Q119,TRUE)=$O119),'1. Database - raw'!CG$7:CI$494)),""),"")</f>
        <v/>
      </c>
      <c r="DG119" s="61">
        <f t="shared" ca="1" si="223"/>
        <v>148.37998564211779</v>
      </c>
      <c r="DH119" s="58">
        <f t="shared" ca="1" si="224"/>
        <v>154.39851039358686</v>
      </c>
      <c r="DI119" s="58">
        <f t="shared" ca="1" si="225"/>
        <v>151.35933653185981</v>
      </c>
      <c r="DJ119" s="58">
        <f t="array" aca="1" ref="DJ119" ca="1">IFERROR(AVERAGE(IF(('1. Database - raw'!CM$7:CO$494&gt;0)*('1. Database - raw'!$AD$7:$AD$494=$A119)*(INDIRECT($Q119,TRUE)=$O119),'1. Database - raw'!CM$7:CO$494)),"")</f>
        <v>152</v>
      </c>
      <c r="DK119" s="96">
        <f t="array" aca="1" ref="DK119" ca="1">IFERROR(_xlfn.STDEV.S(IF(('1. Database - raw'!CM$7:CO$494&gt;0)*('1. Database - raw'!$AD$7:$AD$494=$A119)*(INDIRECT($Q119,TRUE)=$O119),'1. Database - raw'!CM$7:CO$494)),"")</f>
        <v>14</v>
      </c>
      <c r="DL119" s="60">
        <f t="array" aca="1" ref="DL119" ca="1">IFERROR(IF(COUNT(IF(('1. Database - raw'!CM$7:CO$494&gt;0)*('1. Database - raw'!$AD$7:$AD$494=$A119)*(INDIRECT($Q119,TRUE)=$O119),'1. Database - raw'!CM$7:CO$494))&gt;0,COUNT(IF(('1. Database - raw'!CM$7:CO$494&gt;0)*('1. Database - raw'!$AD$7:$AD$494=$A119)*(INDIRECT($Q119,TRUE)=$O119),'1. Database - raw'!CM$7:CO$494)),""),"")</f>
        <v>3</v>
      </c>
      <c r="DM119" s="61">
        <f t="shared" ca="1" si="226"/>
        <v>50.115332055084217</v>
      </c>
      <c r="DN119" s="58">
        <f t="shared" ca="1" si="227"/>
        <v>51.582973032925409</v>
      </c>
      <c r="DO119" s="58">
        <f t="shared" ca="1" si="228"/>
        <v>50.843857268440125</v>
      </c>
      <c r="DP119" s="58">
        <f t="array" aca="1" ref="DP119" ca="1">IFERROR(AVERAGE(IF(('1. Database - raw'!CS$7:CU$494&gt;0)*('1. Database - raw'!$AD$7:$AD$494=$A119)*(INDIRECT($Q119,TRUE)=$O119),'1. Database - raw'!CS$7:CU$494)),"")</f>
        <v>51</v>
      </c>
      <c r="DQ119" s="96">
        <f t="array" aca="1" ref="DQ119" ca="1">IFERROR(_xlfn.STDEV.S(IF(('1. Database - raw'!CS$7:CU$494&gt;0)*('1. Database - raw'!$AD$7:$AD$494=$A119)*(INDIRECT($Q119,TRUE)=$O119),'1. Database - raw'!CS$7:CU$494)),"")</f>
        <v>4</v>
      </c>
      <c r="DR119" s="60">
        <f t="array" aca="1" ref="DR119" ca="1">IFERROR(IF(COUNT(IF(('1. Database - raw'!CS$7:CU$494&gt;0)*('1. Database - raw'!$AD$7:$AD$494=$A119)*(INDIRECT($Q119,TRUE)=$O119),'1. Database - raw'!CS$7:CU$494))&gt;0,COUNT(IF(('1. Database - raw'!CS$7:CU$494&gt;0)*('1. Database - raw'!$AD$7:$AD$494=$A119)*(INDIRECT($Q119,TRUE)=$O119),'1. Database - raw'!CS$7:CU$494)),""),"")</f>
        <v>3</v>
      </c>
      <c r="DS119" s="61">
        <f t="shared" ca="1" si="229"/>
        <v>46.484662753073238</v>
      </c>
      <c r="DT119" s="58">
        <f t="shared" ca="1" si="230"/>
        <v>46.50996481110964</v>
      </c>
      <c r="DU119" s="58">
        <f t="shared" ca="1" si="231"/>
        <v>46.497312061039992</v>
      </c>
      <c r="DV119" s="58">
        <f t="array" aca="1" ref="DV119" ca="1">IFERROR(AVERAGE(IF(('1. Database - raw'!CY$7:DA$494&gt;0)*('1. Database - raw'!$AD$7:$AD$494=$A119)*(INDIRECT($Q119,TRUE)=$O119),'1. Database - raw'!CY$7:DA$494)),"")</f>
        <v>46.5</v>
      </c>
      <c r="DW119" s="96">
        <f t="array" aca="1" ref="DW119" ca="1">IFERROR(_xlfn.STDEV.S(IF(('1. Database - raw'!CY$7:DA$494&gt;0)*('1. Database - raw'!$AD$7:$AD$494=$A119)*(INDIRECT($Q119,TRUE)=$O119),'1. Database - raw'!CY$7:DA$494)),"")</f>
        <v>0.5</v>
      </c>
      <c r="DX119" s="60">
        <f t="array" aca="1" ref="DX119" ca="1">IFERROR(IF(COUNT(IF(('1. Database - raw'!CY$7:DA$494&gt;0)*('1. Database - raw'!$AD$7:$AD$494=$A119)*(INDIRECT($Q119,TRUE)=$O119),'1. Database - raw'!CY$7:DA$494))&gt;0,COUNT(IF(('1. Database - raw'!CY$7:DA$494&gt;0)*('1. Database - raw'!$AD$7:$AD$494=$A119)*(INDIRECT($Q119,TRUE)=$O119),'1. Database - raw'!CY$7:DA$494)),""),"")</f>
        <v>3</v>
      </c>
      <c r="DY119" s="61">
        <f t="shared" ca="1" si="232"/>
        <v>50.038530688522961</v>
      </c>
      <c r="DZ119" s="58">
        <f t="shared" ca="1" si="233"/>
        <v>57.608832845500444</v>
      </c>
      <c r="EA119" s="58">
        <f t="shared" ca="1" si="234"/>
        <v>53.6904214014899</v>
      </c>
      <c r="EB119" s="58">
        <f t="array" aca="1" ref="EB119" ca="1">IFERROR(AVERAGE(IF(('1. Database - raw'!DE$7:DG$494&gt;0)*('1. Database - raw'!$AD$7:$AD$494=$A119)*(INDIRECT($Q119,TRUE)=$O119),'1. Database - raw'!DE$7:DG$494)),"")</f>
        <v>54.5</v>
      </c>
      <c r="EC119" s="96">
        <f t="array" aca="1" ref="EC119" ca="1">IFERROR(_xlfn.STDEV.S(IF(('1. Database - raw'!DE$7:DG$494&gt;0)*('1. Database - raw'!$AD$7:$AD$494=$A119)*(INDIRECT($Q119,TRUE)=$O119),'1. Database - raw'!DE$7:DG$494)),"")</f>
        <v>9.5</v>
      </c>
      <c r="ED119" s="60">
        <f t="array" aca="1" ref="ED119" ca="1">IFERROR(IF(COUNT(IF(('1. Database - raw'!DE$7:DG$494&gt;0)*('1. Database - raw'!$AD$7:$AD$494=$A119)*(INDIRECT($Q119,TRUE)=$O119),'1. Database - raw'!DE$7:DG$494))&gt;0,COUNT(IF(('1. Database - raw'!DE$7:DG$494&gt;0)*('1. Database - raw'!$AD$7:$AD$494=$A119)*(INDIRECT($Q119,TRUE)=$O119),'1. Database - raw'!DE$7:DG$494)),""),"")</f>
        <v>3</v>
      </c>
      <c r="EE119" s="105">
        <f t="shared" ca="1" si="235"/>
        <v>0.21647839742323019</v>
      </c>
      <c r="EF119" s="106">
        <f t="shared" ca="1" si="236"/>
        <v>0.26073406442334507</v>
      </c>
      <c r="EG119" s="106">
        <f t="shared" ca="1" si="237"/>
        <v>0.23757797124315</v>
      </c>
      <c r="EH119" s="106">
        <f t="array" aca="1" ref="EH119" ca="1">IFERROR(AVERAGE(IF(('1. Database - raw'!DK$7:DM$494&gt;0)*('1. Database - raw'!$AD$7:$AD$494=$A119)*(INDIRECT($Q119,TRUE)=$O119),'1. Database - raw'!DK$7:DM$494)),"")</f>
        <v>0.2437524110783979</v>
      </c>
      <c r="EI119" s="271">
        <f t="array" aca="1" ref="EI119" ca="1">IFERROR(_xlfn.STDEV.S(IF(('1. Database - raw'!DK$7:DM$494&gt;0)*('1. Database - raw'!$AD$7:$AD$494=$A119)*(INDIRECT($Q119,TRUE)=$O119),'1. Database - raw'!DK$7:DM$494)),"")</f>
        <v>5.5932363354702426E-2</v>
      </c>
      <c r="EJ119" s="60">
        <f t="array" aca="1" ref="EJ119" ca="1">IFERROR(IF(COUNT(IF(('1. Database - raw'!DK$7:DM$494&gt;0)*('1. Database - raw'!$AD$7:$AD$494=$A119)*(INDIRECT($Q119,TRUE)=$O119),'1. Database - raw'!DK$7:DM$494))&gt;0,COUNT(IF(('1. Database - raw'!DK$7:DM$494&gt;0)*('1. Database - raw'!$AD$7:$AD$494=$A119)*(INDIRECT($Q119,TRUE)=$O119),'1. Database - raw'!DK$7:DM$494)),""),"")</f>
        <v>10</v>
      </c>
      <c r="EK119" s="61">
        <f t="shared" ca="1" si="238"/>
        <v>36.623062780054362</v>
      </c>
      <c r="EL119" s="58">
        <f t="shared" ca="1" si="239"/>
        <v>76.72233419159582</v>
      </c>
      <c r="EM119" s="58">
        <f t="shared" ca="1" si="240"/>
        <v>53.007611356588448</v>
      </c>
      <c r="EN119" s="58">
        <f t="array" aca="1" ref="EN119" ca="1">IFERROR(AVERAGE(IF(('1. Database - raw'!DQ$7:DS$494&gt;0)*('1. Database - raw'!$AD$7:$AD$494=$A119)*(INDIRECT($Q119,TRUE)=$O119),'1. Database - raw'!DQ$7:DS$494)),"")</f>
        <v>58.7</v>
      </c>
      <c r="EO119" s="96">
        <f t="array" aca="1" ref="EO119" ca="1">IFERROR(_xlfn.STDEV.S(IF(('1. Database - raw'!DQ$7:DS$494&gt;0)*('1. Database - raw'!$AD$7:$AD$494=$A119)*(INDIRECT($Q119,TRUE)=$O119),'1. Database - raw'!DQ$7:DS$494)),"")</f>
        <v>27.924700336599653</v>
      </c>
      <c r="EP119" s="60">
        <f t="array" aca="1" ref="EP119" ca="1">IFERROR(IF(COUNT(IF(('1. Database - raw'!DQ$7:DS$494&gt;0)*('1. Database - raw'!$AD$7:$AD$494=$A119)*(INDIRECT($Q119,TRUE)=$O119),'1. Database - raw'!DQ$7:DS$494))&gt;0,COUNT(IF(('1. Database - raw'!DQ$7:DS$494&gt;0)*('1. Database - raw'!$AD$7:$AD$494=$A119)*(INDIRECT($Q119,TRUE)=$O119),'1. Database - raw'!DQ$7:DS$494)),""),"")</f>
        <v>10</v>
      </c>
      <c r="EQ119" s="61" t="str">
        <f t="shared" ca="1" si="241"/>
        <v/>
      </c>
      <c r="ER119" s="58" t="str">
        <f t="shared" ca="1" si="242"/>
        <v/>
      </c>
      <c r="ES119" s="58" t="str">
        <f t="shared" ca="1" si="243"/>
        <v/>
      </c>
      <c r="ET119" s="58">
        <f t="array" aca="1" ref="ET119" ca="1">IFERROR(AVERAGE(IF(('1. Database - raw'!DW$7:DY$494&gt;0)*('1. Database - raw'!$AD$7:$AD$494=$A119)*(INDIRECT($Q119,TRUE)=$O119),'1. Database - raw'!DW$7:DY$494)),"")</f>
        <v>22</v>
      </c>
      <c r="EU119" s="96" t="str">
        <f t="array" aca="1" ref="EU119" ca="1">IFERROR(_xlfn.STDEV.S(IF(('1. Database - raw'!DW$7:DY$494&gt;0)*('1. Database - raw'!$AD$7:$AD$494=$A119)*(INDIRECT($Q119,TRUE)=$O119),'1. Database - raw'!DW$7:DY$494)),"")</f>
        <v/>
      </c>
      <c r="EV119" s="60">
        <f t="array" aca="1" ref="EV119" ca="1">IFERROR(IF(COUNT(IF(('1. Database - raw'!DW$7:DY$494&gt;0)*('1. Database - raw'!$AD$7:$AD$494=$A119)*(INDIRECT($Q119,TRUE)=$O119),'1. Database - raw'!DW$7:DY$494))&gt;0,COUNT(IF(('1. Database - raw'!DW$7:DY$494&gt;0)*('1. Database - raw'!$AD$7:$AD$494=$A119)*(INDIRECT($Q119,TRUE)=$O119),'1. Database - raw'!DW$7:DY$494)),""),"")</f>
        <v>1</v>
      </c>
      <c r="EW119" s="61" t="str">
        <f t="shared" ca="1" si="244"/>
        <v/>
      </c>
      <c r="EX119" s="58" t="str">
        <f t="shared" ca="1" si="245"/>
        <v/>
      </c>
      <c r="EY119" s="58" t="str">
        <f t="shared" ca="1" si="246"/>
        <v/>
      </c>
      <c r="EZ119" s="58">
        <f t="array" aca="1" ref="EZ119" ca="1">IFERROR(AVERAGE(IF(('1. Database - raw'!EC$7:EE$494&gt;0)*('1. Database - raw'!$AD$7:$AD$494=$A119)*(INDIRECT($Q119,TRUE)=$O119),'1. Database - raw'!EC$7:EE$494)),"")</f>
        <v>11</v>
      </c>
      <c r="FA119" s="96" t="str">
        <f t="array" aca="1" ref="FA119" ca="1">IFERROR(_xlfn.STDEV.S(IF(('1. Database - raw'!EC$7:EE$494&gt;0)*('1. Database - raw'!$AD$7:$AD$494=$A119)*(INDIRECT($Q119,TRUE)=$O119),'1. Database - raw'!EC$7:EE$494)),"")</f>
        <v/>
      </c>
      <c r="FB119" s="60">
        <f t="array" aca="1" ref="FB119" ca="1">IFERROR(IF(COUNT(IF(('1. Database - raw'!EC$7:EE$494&gt;0)*('1. Database - raw'!$AD$7:$AD$494=$A119)*(INDIRECT($Q119,TRUE)=$O119),'1. Database - raw'!EC$7:EE$494))&gt;0,COUNT(IF(('1. Database - raw'!EC$7:EE$494&gt;0)*('1. Database - raw'!$AD$7:$AD$494=$A119)*(INDIRECT($Q119,TRUE)=$O119),'1. Database - raw'!EC$7:EE$494)),""),"")</f>
        <v>1</v>
      </c>
      <c r="FC119" s="61" t="str">
        <f t="shared" ca="1" si="247"/>
        <v/>
      </c>
      <c r="FD119" s="58" t="str">
        <f t="shared" ca="1" si="248"/>
        <v/>
      </c>
      <c r="FE119" s="58" t="str">
        <f t="shared" ca="1" si="249"/>
        <v/>
      </c>
      <c r="FF119" s="58">
        <f t="array" aca="1" ref="FF119" ca="1">IFERROR(AVERAGE(IF(('1. Database - raw'!EI$7:EK$494&gt;0)*('1. Database - raw'!$AD$7:$AD$494=$A119)*(INDIRECT($Q119,TRUE)=$O119),'1. Database - raw'!EI$7:EK$494)),"")</f>
        <v>10</v>
      </c>
      <c r="FG119" s="96" t="str">
        <f t="array" aca="1" ref="FG119" ca="1">IFERROR(_xlfn.STDEV.S(IF(('1. Database - raw'!EI$7:EK$494&gt;0)*('1. Database - raw'!$AD$7:$AD$494=$A119)*(INDIRECT($Q119,TRUE)=$O119),'1. Database - raw'!EI$7:EK$494)),"")</f>
        <v/>
      </c>
      <c r="FH119" s="60">
        <f t="array" aca="1" ref="FH119" ca="1">IFERROR(IF(COUNT(IF(('1. Database - raw'!EI$7:EK$494&gt;0)*('1. Database - raw'!$AD$7:$AD$494=$A119)*(INDIRECT($Q119,TRUE)=$O119),'1. Database - raw'!EI$7:EK$494))&gt;0,COUNT(IF(('1. Database - raw'!EI$7:EK$494&gt;0)*('1. Database - raw'!$AD$7:$AD$494=$A119)*(INDIRECT($Q119,TRUE)=$O119),'1. Database - raw'!EI$7:EK$494)),""),"")</f>
        <v>1</v>
      </c>
      <c r="FI119" s="61" t="str">
        <f t="shared" ca="1" si="250"/>
        <v/>
      </c>
      <c r="FJ119" s="58" t="str">
        <f t="shared" ca="1" si="251"/>
        <v/>
      </c>
      <c r="FK119" s="58" t="str">
        <f t="shared" ca="1" si="252"/>
        <v/>
      </c>
      <c r="FL119" s="58">
        <f t="array" aca="1" ref="FL119" ca="1">IFERROR(AVERAGE(IF(('1. Database - raw'!EO$7:EQ$494&gt;0)*('1. Database - raw'!$AD$7:$AD$494=$A119)*(INDIRECT($Q119,TRUE)=$O119),'1. Database - raw'!EO$7:EQ$494)),"")</f>
        <v>1</v>
      </c>
      <c r="FM119" s="96" t="str">
        <f t="array" aca="1" ref="FM119" ca="1">IFERROR(_xlfn.STDEV.S(IF(('1. Database - raw'!EO$7:EQ$494&gt;0)*('1. Database - raw'!$AD$7:$AD$494=$A119)*(INDIRECT($Q119,TRUE)=$O119),'1. Database - raw'!EO$7:EQ$494)),"")</f>
        <v/>
      </c>
      <c r="FN119" s="60">
        <f t="array" aca="1" ref="FN119" ca="1">IFERROR(IF(COUNT(IF(('1. Database - raw'!EO$7:EQ$494&gt;0)*('1. Database - raw'!$AD$7:$AD$494=$A119)*(INDIRECT($Q119,TRUE)=$O119),'1. Database - raw'!EO$7:EQ$494))&gt;0,COUNT(IF(('1. Database - raw'!EO$7:EQ$494&gt;0)*('1. Database - raw'!$AD$7:$AD$494=$A119)*(INDIRECT($Q119,TRUE)=$O119),'1. Database - raw'!EO$7:EQ$494)),""),"")</f>
        <v>1</v>
      </c>
      <c r="FO119" s="61" t="str">
        <f t="shared" ca="1" si="253"/>
        <v/>
      </c>
      <c r="FP119" s="58" t="str">
        <f t="shared" ca="1" si="254"/>
        <v/>
      </c>
      <c r="FQ119" s="58" t="str">
        <f t="shared" ca="1" si="255"/>
        <v/>
      </c>
      <c r="FR119" s="58">
        <f t="array" aca="1" ref="FR119" ca="1">IFERROR(AVERAGE(IF(('1. Database - raw'!EU$7:EW$494&gt;0)*('1. Database - raw'!$AD$7:$AD$494=$A119)*(INDIRECT($Q119,TRUE)=$O119),'1. Database - raw'!EU$7:EW$494)),"")</f>
        <v>18</v>
      </c>
      <c r="FS119" s="96" t="str">
        <f t="array" aca="1" ref="FS119" ca="1">IFERROR(_xlfn.STDEV.S(IF(('1. Database - raw'!EU$7:EW$494&gt;0)*('1. Database - raw'!$AD$7:$AD$494=$A119)*(INDIRECT($Q119,TRUE)=$O119),'1. Database - raw'!EU$7:EW$494)),"")</f>
        <v/>
      </c>
      <c r="FT119" s="60">
        <f t="array" aca="1" ref="FT119" ca="1">IFERROR(IF(COUNT(IF(('1. Database - raw'!EU$7:EW$494&gt;0)*('1. Database - raw'!$AD$7:$AD$494=$A119)*(INDIRECT($Q119,TRUE)=$O119),'1. Database - raw'!EU$7:EW$494))&gt;0,COUNT(IF(('1. Database - raw'!EU$7:EW$494&gt;0)*('1. Database - raw'!$AD$7:$AD$494=$A119)*(INDIRECT($Q119,TRUE)=$O119),'1. Database - raw'!EU$7:EW$494)),""),"")</f>
        <v>1</v>
      </c>
      <c r="FU119" s="61" t="str">
        <f t="shared" ca="1" si="256"/>
        <v/>
      </c>
      <c r="FV119" s="58" t="str">
        <f t="shared" ca="1" si="257"/>
        <v/>
      </c>
      <c r="FW119" s="58" t="str">
        <f t="shared" ca="1" si="258"/>
        <v/>
      </c>
      <c r="FX119" s="58">
        <f t="array" aca="1" ref="FX119" ca="1">IFERROR(AVERAGE(IF(('1. Database - raw'!FA$7:FC$494&gt;0)*('1. Database - raw'!$AD$7:$AD$494=$A119)*(INDIRECT($Q119,TRUE)=$O119),'1. Database - raw'!FA$7:FC$494)),"")</f>
        <v>5</v>
      </c>
      <c r="FY119" s="96" t="str">
        <f t="array" aca="1" ref="FY119" ca="1">IFERROR(_xlfn.STDEV.S(IF(('1. Database - raw'!FA$7:FC$494&gt;0)*('1. Database - raw'!$AD$7:$AD$494=$A119)*(INDIRECT($Q119,TRUE)=$O119),'1. Database - raw'!FA$7:FC$494)),"")</f>
        <v/>
      </c>
      <c r="FZ119" s="60">
        <f t="array" aca="1" ref="FZ119" ca="1">IFERROR(IF(COUNT(IF(('1. Database - raw'!FA$7:FC$494&gt;0)*('1. Database - raw'!$AD$7:$AD$494=$A119)*(INDIRECT($Q119,TRUE)=$O119),'1. Database - raw'!FA$7:FC$494))&gt;0,COUNT(IF(('1. Database - raw'!FA$7:FC$494&gt;0)*('1. Database - raw'!$AD$7:$AD$494=$A119)*(INDIRECT($Q119,TRUE)=$O119),'1. Database - raw'!FA$7:FC$494)),""),"")</f>
        <v>1</v>
      </c>
      <c r="GA119" s="61" t="str">
        <f t="shared" ca="1" si="259"/>
        <v/>
      </c>
      <c r="GB119" s="58" t="str">
        <f t="shared" ca="1" si="260"/>
        <v/>
      </c>
      <c r="GC119" s="58" t="str">
        <f t="shared" ca="1" si="261"/>
        <v/>
      </c>
      <c r="GD119" s="58">
        <f t="array" aca="1" ref="GD119" ca="1">IFERROR(AVERAGE(IF(('1. Database - raw'!FG$7:FI$494&gt;0)*('1. Database - raw'!$AD$7:$AD$494=$A119)*(INDIRECT($Q119,TRUE)=$O119),'1. Database - raw'!FG$7:FI$494)),"")</f>
        <v>8</v>
      </c>
      <c r="GE119" s="96" t="str">
        <f t="array" aca="1" ref="GE119" ca="1">IFERROR(_xlfn.STDEV.S(IF(('1. Database - raw'!FG$7:FI$494&gt;0)*('1. Database - raw'!$AD$7:$AD$494=$A119)*(INDIRECT($Q119,TRUE)=$O119),'1. Database - raw'!FG$7:FI$494)),"")</f>
        <v/>
      </c>
      <c r="GF119" s="60">
        <f t="array" aca="1" ref="GF119" ca="1">IFERROR(IF(COUNT(IF(('1. Database - raw'!FG$7:FI$494&gt;0)*('1. Database - raw'!$AD$7:$AD$494=$A119)*(INDIRECT($Q119,TRUE)=$O119),'1. Database - raw'!FG$7:FI$494))&gt;0,COUNT(IF(('1. Database - raw'!FG$7:FI$494&gt;0)*('1. Database - raw'!$AD$7:$AD$494=$A119)*(INDIRECT($Q119,TRUE)=$O119),'1. Database - raw'!FG$7:FI$494)),""),"")</f>
        <v>1</v>
      </c>
      <c r="GG119" s="61" t="str">
        <f t="shared" ca="1" si="262"/>
        <v/>
      </c>
      <c r="GH119" s="58" t="str">
        <f t="shared" ca="1" si="263"/>
        <v/>
      </c>
      <c r="GI119" s="58" t="str">
        <f t="shared" ca="1" si="264"/>
        <v/>
      </c>
      <c r="GJ119" s="58">
        <f t="array" aca="1" ref="GJ119" ca="1">IFERROR(AVERAGE(IF(('1. Database - raw'!FM$7:FO$494&gt;0)*('1. Database - raw'!$AD$7:$AD$494=$A119)*(INDIRECT($Q119,TRUE)=$O119),'1. Database - raw'!FM$7:FO$494)),"")</f>
        <v>5</v>
      </c>
      <c r="GK119" s="96" t="str">
        <f t="array" aca="1" ref="GK119" ca="1">IFERROR(_xlfn.STDEV.S(IF(('1. Database - raw'!FM$7:FO$494&gt;0)*('1. Database - raw'!$AD$7:$AD$494=$A119)*(INDIRECT($Q119,TRUE)=$O119),'1. Database - raw'!FM$7:FO$494)),"")</f>
        <v/>
      </c>
      <c r="GL119" s="60">
        <f t="array" aca="1" ref="GL119" ca="1">IFERROR(IF(COUNT(IF(('1. Database - raw'!FM$7:FO$494&gt;0)*('1. Database - raw'!$AD$7:$AD$494=$A119)*(INDIRECT($Q119,TRUE)=$O119),'1. Database - raw'!FM$7:FO$494))&gt;0,COUNT(IF(('1. Database - raw'!FM$7:FO$494&gt;0)*('1. Database - raw'!$AD$7:$AD$494=$A119)*(INDIRECT($Q119,TRUE)=$O119),'1. Database - raw'!FM$7:FO$494)),""),"")</f>
        <v>1</v>
      </c>
      <c r="GM119" s="61">
        <f t="shared" ca="1" si="265"/>
        <v>41.655215517520155</v>
      </c>
      <c r="GN119" s="58">
        <f t="shared" ca="1" si="266"/>
        <v>172.93824230437778</v>
      </c>
      <c r="GO119" s="58">
        <f t="shared" ca="1" si="267"/>
        <v>84.875083236542267</v>
      </c>
      <c r="GP119" s="58">
        <f t="array" aca="1" ref="GP119" ca="1">IFERROR(AVERAGE(IF(('1. Database - raw'!FS$7:FU$494&gt;0)*('1. Database - raw'!$AD$7:$AD$494=$A119)*(INDIRECT($Q119,TRUE)=$O119),'1. Database - raw'!FS$7:FU$494)),"")</f>
        <v>103.87964774951077</v>
      </c>
      <c r="GQ119" s="96">
        <f t="array" aca="1" ref="GQ119" ca="1">IFERROR(_xlfn.STDEV.S(IF(('1. Database - raw'!FS$7:FU$494&gt;0)*('1. Database - raw'!$AD$7:$AD$494=$A119)*(INDIRECT($Q119,TRUE)=$O119),'1. Database - raw'!FS$7:FU$494)),"")</f>
        <v>73.304078571341435</v>
      </c>
      <c r="GR119" s="60">
        <f t="array" aca="1" ref="GR119" ca="1">IFERROR(IF(COUNT(IF(('1. Database - raw'!FS$7:FU$494&gt;0)*('1. Database - raw'!$AD$7:$AD$494=$A119)*(INDIRECT($Q119,TRUE)=$O119),'1. Database - raw'!FS$7:FU$494))&gt;0,COUNT(IF(('1. Database - raw'!FS$7:FU$494&gt;0)*('1. Database - raw'!$AD$7:$AD$494=$A119)*(INDIRECT($Q119,TRUE)=$O119),'1. Database - raw'!FS$7:FU$494)),""),"")</f>
        <v>14</v>
      </c>
      <c r="GS119" s="61" t="str">
        <f t="shared" ca="1" si="268"/>
        <v/>
      </c>
      <c r="GT119" s="58" t="str">
        <f t="shared" ca="1" si="269"/>
        <v/>
      </c>
      <c r="GU119" s="58" t="str">
        <f t="shared" ca="1" si="270"/>
        <v/>
      </c>
      <c r="GV119" s="58" t="str">
        <f t="array" aca="1" ref="GV119" ca="1">IFERROR(AVERAGE(IF(('1. Database - raw'!FY$7:GA$494&gt;0)*('1. Database - raw'!$AD$7:$AD$494=$A119)*(INDIRECT($Q119,TRUE)=$O119),'1. Database - raw'!FY$7:GA$494)),"")</f>
        <v/>
      </c>
      <c r="GW119" s="96" t="str">
        <f t="array" aca="1" ref="GW119" ca="1">IFERROR(_xlfn.STDEV.S(IF(('1. Database - raw'!FY$7:GA$494&gt;0)*('1. Database - raw'!$AD$7:$AD$494=$A119)*(INDIRECT($Q119,TRUE)=$O119),'1. Database - raw'!FY$7:GA$494)),"")</f>
        <v/>
      </c>
      <c r="GX119" s="60" t="str">
        <f t="array" aca="1" ref="GX119" ca="1">IFERROR(IF(COUNT(IF(('1. Database - raw'!FY$7:GA$494&gt;0)*('1. Database - raw'!$AD$7:$AD$494=$A119)*(INDIRECT($Q119,TRUE)=$O119),'1. Database - raw'!FY$7:GA$494))&gt;0,COUNT(IF(('1. Database - raw'!FY$7:GA$494&gt;0)*('1. Database - raw'!$AD$7:$AD$494=$A119)*(INDIRECT($Q119,TRUE)=$O119),'1. Database - raw'!FY$7:GA$494)),""),"")</f>
        <v/>
      </c>
      <c r="GY119" s="61" t="str">
        <f t="shared" ca="1" si="271"/>
        <v/>
      </c>
      <c r="GZ119" s="58" t="str">
        <f t="shared" ca="1" si="272"/>
        <v/>
      </c>
      <c r="HA119" s="58" t="str">
        <f t="shared" ca="1" si="273"/>
        <v/>
      </c>
      <c r="HB119" s="58" t="str">
        <f t="array" aca="1" ref="HB119" ca="1">IFERROR(AVERAGE(IF(('1. Database - raw'!GE$7:GG$494&gt;0)*('1. Database - raw'!$AD$7:$AD$494=$A119)*(INDIRECT($Q119,TRUE)=$O119),'1. Database - raw'!GE$7:GG$494)),"")</f>
        <v/>
      </c>
      <c r="HC119" s="96" t="str">
        <f t="array" aca="1" ref="HC119" ca="1">IFERROR(_xlfn.STDEV.S(IF(('1. Database - raw'!GE$7:GG$494&gt;0)*('1. Database - raw'!$AD$7:$AD$494=$A119)*(INDIRECT($Q119,TRUE)=$O119),'1. Database - raw'!GE$7:GG$494)),"")</f>
        <v/>
      </c>
      <c r="HD119" s="60" t="str">
        <f t="array" aca="1" ref="HD119" ca="1">IFERROR(IF(COUNT(IF(('1. Database - raw'!GE$7:GG$494&gt;0)*('1. Database - raw'!$AD$7:$AD$494=$A119)*(INDIRECT($Q119,TRUE)=$O119),'1. Database - raw'!GE$7:GG$494))&gt;0,COUNT(IF(('1. Database - raw'!GE$7:GG$494&gt;0)*('1. Database - raw'!$AD$7:$AD$494=$A119)*(INDIRECT($Q119,TRUE)=$O119),'1. Database - raw'!GE$7:GG$494)),""),"")</f>
        <v/>
      </c>
      <c r="HE119" s="61" t="str">
        <f t="shared" ca="1" si="274"/>
        <v/>
      </c>
      <c r="HF119" s="58" t="str">
        <f t="shared" ca="1" si="275"/>
        <v/>
      </c>
      <c r="HG119" s="58" t="str">
        <f t="shared" ca="1" si="276"/>
        <v/>
      </c>
      <c r="HH119" s="58" t="str">
        <f t="array" aca="1" ref="HH119" ca="1">IFERROR(AVERAGE(IF(('1. Database - raw'!GK$7:GM$494&gt;0)*('1. Database - raw'!$AD$7:$AD$494=$A119)*(INDIRECT($Q119,TRUE)=$O119),'1. Database - raw'!GK$7:GM$494)),"")</f>
        <v/>
      </c>
      <c r="HI119" s="96" t="str">
        <f t="array" aca="1" ref="HI119" ca="1">IFERROR(_xlfn.STDEV.S(IF(('1. Database - raw'!GK$7:GM$494&gt;0)*('1. Database - raw'!$AD$7:$AD$494=$A119)*(INDIRECT($Q119,TRUE)=$O119),'1. Database - raw'!GK$7:GM$494)),"")</f>
        <v/>
      </c>
      <c r="HJ119" s="60" t="str">
        <f t="array" aca="1" ref="HJ119" ca="1">IFERROR(IF(COUNT(IF(('1. Database - raw'!GK$7:GM$494&gt;0)*('1. Database - raw'!$AD$7:$AD$494=$A119)*(INDIRECT($Q119,TRUE)=$O119),'1. Database - raw'!GK$7:GM$494))&gt;0,COUNT(IF(('1. Database - raw'!GK$7:GM$494&gt;0)*('1. Database - raw'!$AD$7:$AD$494=$A119)*(INDIRECT($Q119,TRUE)=$O119),'1. Database - raw'!GK$7:GM$494)),""),"")</f>
        <v/>
      </c>
      <c r="HK119" s="61" t="str">
        <f t="shared" ca="1" si="277"/>
        <v/>
      </c>
      <c r="HL119" s="58" t="str">
        <f t="shared" ca="1" si="278"/>
        <v/>
      </c>
      <c r="HM119" s="58" t="str">
        <f t="shared" ca="1" si="279"/>
        <v/>
      </c>
      <c r="HN119" s="58" t="str">
        <f t="array" aca="1" ref="HN119" ca="1">IFERROR(AVERAGE(IF(('1. Database - raw'!GQ$7:GS$494&gt;0)*('1. Database - raw'!$AD$7:$AD$494=$A119)*(INDIRECT($Q119,TRUE)=$O119),'1. Database - raw'!GQ$7:GS$494)),"")</f>
        <v/>
      </c>
      <c r="HO119" s="96" t="str">
        <f t="array" aca="1" ref="HO119" ca="1">IFERROR(_xlfn.STDEV.S(IF(('1. Database - raw'!GQ$7:GS$494&gt;0)*('1. Database - raw'!$AD$7:$AD$494=$A119)*(INDIRECT($Q119,TRUE)=$O119),'1. Database - raw'!GQ$7:GS$494)),"")</f>
        <v/>
      </c>
      <c r="HP119" s="60" t="str">
        <f t="array" aca="1" ref="HP119" ca="1">IFERROR(IF(COUNT(IF(('1. Database - raw'!GQ$7:GS$494&gt;0)*('1. Database - raw'!$AD$7:$AD$494=$A119)*(INDIRECT($Q119,TRUE)=$O119),'1. Database - raw'!GQ$7:GS$494))&gt;0,COUNT(IF(('1. Database - raw'!GQ$7:GS$494&gt;0)*('1. Database - raw'!$AD$7:$AD$494=$A119)*(INDIRECT($Q119,TRUE)=$O119),'1. Database - raw'!GQ$7:GS$494)),""),"")</f>
        <v/>
      </c>
      <c r="HQ119" s="61" t="str">
        <f t="shared" ca="1" si="280"/>
        <v/>
      </c>
      <c r="HR119" s="58" t="str">
        <f t="shared" ca="1" si="281"/>
        <v/>
      </c>
      <c r="HS119" s="58" t="str">
        <f t="shared" ca="1" si="282"/>
        <v/>
      </c>
      <c r="HT119" s="58" t="str">
        <f t="array" aca="1" ref="HT119" ca="1">IFERROR(AVERAGE(IF(('1. Database - raw'!GW$7:GY$494&gt;0)*('1. Database - raw'!$AD$7:$AD$494=$A119)*(INDIRECT($Q119,TRUE)=$O119),'1. Database - raw'!GW$7:GY$494)),"")</f>
        <v/>
      </c>
      <c r="HU119" s="96" t="str">
        <f t="array" aca="1" ref="HU119" ca="1">IFERROR(_xlfn.STDEV.S(IF(('1. Database - raw'!GW$7:GY$494&gt;0)*('1. Database - raw'!$AD$7:$AD$494=$A119)*(INDIRECT($Q119,TRUE)=$O119),'1. Database - raw'!GW$7:GY$494)),"")</f>
        <v/>
      </c>
      <c r="HV119" s="60" t="str">
        <f t="array" aca="1" ref="HV119" ca="1">IFERROR(IF(COUNT(IF(('1. Database - raw'!GW$7:GY$494&gt;0)*('1. Database - raw'!$AD$7:$AD$494=$A119)*(INDIRECT($Q119,TRUE)=$O119),'1. Database - raw'!GW$7:GY$494))&gt;0,COUNT(IF(('1. Database - raw'!GW$7:GY$494&gt;0)*('1. Database - raw'!$AD$7:$AD$494=$A119)*(INDIRECT($Q119,TRUE)=$O119),'1. Database - raw'!GW$7:GY$494)),""),"")</f>
        <v/>
      </c>
      <c r="HW119" s="61" t="str">
        <f t="shared" ca="1" si="283"/>
        <v/>
      </c>
      <c r="HX119" s="58" t="str">
        <f t="shared" ca="1" si="284"/>
        <v/>
      </c>
      <c r="HY119" s="58" t="str">
        <f t="shared" ca="1" si="285"/>
        <v/>
      </c>
      <c r="HZ119" s="58" t="str">
        <f t="array" aca="1" ref="HZ119" ca="1">IFERROR(AVERAGE(IF(('1. Database - raw'!HC$7:HE$494&gt;0)*('1. Database - raw'!$AD$7:$AD$494=$A119)*(INDIRECT($Q119,TRUE)=$O119),'1. Database - raw'!HC$7:HE$494)),"")</f>
        <v/>
      </c>
      <c r="IA119" s="96" t="str">
        <f t="array" aca="1" ref="IA119" ca="1">IFERROR(_xlfn.STDEV.S(IF(('1. Database - raw'!HC$7:HE$494&gt;0)*('1. Database - raw'!$AD$7:$AD$494=$A119)*(INDIRECT($Q119,TRUE)=$O119),'1. Database - raw'!HC$7:HE$494)),"")</f>
        <v/>
      </c>
      <c r="IB119" s="60" t="str">
        <f t="array" aca="1" ref="IB119" ca="1">IFERROR(IF(COUNT(IF(('1. Database - raw'!HC$7:HE$494&gt;0)*('1. Database - raw'!$AD$7:$AD$494=$A119)*(INDIRECT($Q119,TRUE)=$O119),'1. Database - raw'!HC$7:HE$494))&gt;0,COUNT(IF(('1. Database - raw'!HC$7:HE$494&gt;0)*('1. Database - raw'!$AD$7:$AD$494=$A119)*(INDIRECT($Q119,TRUE)=$O119),'1. Database - raw'!HC$7:HE$494)),""),"")</f>
        <v/>
      </c>
      <c r="IC119" s="61" t="str">
        <f t="shared" ca="1" si="286"/>
        <v/>
      </c>
      <c r="ID119" s="58" t="str">
        <f t="shared" ca="1" si="287"/>
        <v/>
      </c>
      <c r="IE119" s="58" t="str">
        <f t="shared" ca="1" si="288"/>
        <v/>
      </c>
      <c r="IF119" s="58" t="str">
        <f t="array" aca="1" ref="IF119" ca="1">IFERROR(AVERAGE(IF(('1. Database - raw'!HI$7:HK$494&gt;0)*('1. Database - raw'!$AD$7:$AD$494=$A119)*(INDIRECT($Q119,TRUE)=$O119),'1. Database - raw'!HI$7:HK$494)),"")</f>
        <v/>
      </c>
      <c r="IG119" s="96" t="str">
        <f t="array" aca="1" ref="IG119" ca="1">IFERROR(_xlfn.STDEV.S(IF(('1. Database - raw'!HI$7:HK$494&gt;0)*('1. Database - raw'!$AD$7:$AD$494=$A119)*(INDIRECT($Q119,TRUE)=$O119),'1. Database - raw'!HI$7:HK$494)),"")</f>
        <v/>
      </c>
      <c r="IH119" s="60" t="str">
        <f t="array" aca="1" ref="IH119" ca="1">IFERROR(IF(COUNT(IF(('1. Database - raw'!HI$7:HK$494&gt;0)*('1. Database - raw'!$AD$7:$AD$494=$A119)*(INDIRECT($Q119,TRUE)=$O119),'1. Database - raw'!HI$7:HK$494))&gt;0,COUNT(IF(('1. Database - raw'!HI$7:HK$494&gt;0)*('1. Database - raw'!$AD$7:$AD$494=$A119)*(INDIRECT($Q119,TRUE)=$O119),'1. Database - raw'!HI$7:HK$494)),""),"")</f>
        <v/>
      </c>
      <c r="II119" s="61" t="str">
        <f t="shared" ca="1" si="289"/>
        <v/>
      </c>
      <c r="IJ119" s="58" t="str">
        <f t="shared" ca="1" si="290"/>
        <v/>
      </c>
      <c r="IK119" s="58" t="str">
        <f t="shared" ca="1" si="291"/>
        <v/>
      </c>
      <c r="IL119" s="58" t="str">
        <f t="array" aca="1" ref="IL119" ca="1">IFERROR(AVERAGE(IF(('1. Database - raw'!HO$7:HQ$494&gt;0)*('1. Database - raw'!$AD$7:$AD$494=$A119)*(INDIRECT($Q119,TRUE)=$O119),'1. Database - raw'!HO$7:HQ$494)),"")</f>
        <v/>
      </c>
      <c r="IM119" s="96" t="str">
        <f t="array" aca="1" ref="IM119" ca="1">IFERROR(_xlfn.STDEV.S(IF(('1. Database - raw'!HO$7:HQ$494&gt;0)*('1. Database - raw'!$AD$7:$AD$494=$A119)*(INDIRECT($Q119,TRUE)=$O119),'1. Database - raw'!HO$7:HQ$494)),"")</f>
        <v/>
      </c>
      <c r="IN119" s="60" t="str">
        <f t="array" aca="1" ref="IN119" ca="1">IFERROR(IF(COUNT(IF(('1. Database - raw'!HO$7:HQ$494&gt;0)*('1. Database - raw'!$AD$7:$AD$494=$A119)*(INDIRECT($Q119,TRUE)=$O119),'1. Database - raw'!HO$7:HQ$494))&gt;0,COUNT(IF(('1. Database - raw'!HO$7:HQ$494&gt;0)*('1. Database - raw'!$AD$7:$AD$494=$A119)*(INDIRECT($Q119,TRUE)=$O119),'1. Database - raw'!HO$7:HQ$494)),""),"")</f>
        <v/>
      </c>
      <c r="IO119" s="61">
        <f t="shared" ca="1" si="292"/>
        <v>61.365899297575602</v>
      </c>
      <c r="IP119" s="58">
        <f t="shared" ca="1" si="293"/>
        <v>102.05232713726559</v>
      </c>
      <c r="IQ119" s="58">
        <f t="shared" ca="1" si="294"/>
        <v>79.136166385469309</v>
      </c>
      <c r="IR119" s="58">
        <f t="array" aca="1" ref="IR119" ca="1">IFERROR(AVERAGE(IF(('1. Database - raw'!HU$7:HW$494&gt;0)*('1. Database - raw'!$AD$7:$AD$494=$A119)*(INDIRECT($Q119,TRUE)=$O119),'1. Database - raw'!HU$7:HW$494)),"")</f>
        <v>84</v>
      </c>
      <c r="IS119" s="96">
        <f t="array" aca="1" ref="IS119" ca="1">IFERROR(_xlfn.STDEV.S(IF(('1. Database - raw'!HU$7:HW$494&gt;0)*('1. Database - raw'!$AD$7:$AD$494=$A119)*(INDIRECT($Q119,TRUE)=$O119),'1. Database - raw'!HU$7:HW$494)),"")</f>
        <v>29.899832775452108</v>
      </c>
      <c r="IT119" s="60">
        <f t="array" aca="1" ref="IT119" ca="1">IFERROR(IF(COUNT(IF(('1. Database - raw'!HU$7:HW$494&gt;0)*('1. Database - raw'!$AD$7:$AD$494=$A119)*(INDIRECT($Q119,TRUE)=$O119),'1. Database - raw'!HU$7:HW$494))&gt;0,COUNT(IF(('1. Database - raw'!HU$7:HW$494&gt;0)*('1. Database - raw'!$AD$7:$AD$494=$A119)*(INDIRECT($Q119,TRUE)=$O119),'1. Database - raw'!HU$7:HW$494)),""),"")</f>
        <v>4</v>
      </c>
      <c r="IU119" s="61" t="str">
        <f t="shared" ca="1" si="295"/>
        <v/>
      </c>
      <c r="IV119" s="58" t="str">
        <f t="shared" ca="1" si="296"/>
        <v/>
      </c>
      <c r="IW119" s="58" t="str">
        <f t="shared" ca="1" si="297"/>
        <v/>
      </c>
      <c r="IX119" s="58" t="str">
        <f t="array" aca="1" ref="IX119" ca="1">IFERROR(AVERAGE(IF(('1. Database - raw'!IA$7:IC$494&gt;0)*('1. Database - raw'!$AD$7:$AD$494=$A119)*(INDIRECT($Q119,TRUE)=$O119),'1. Database - raw'!IA$7:IC$494)),"")</f>
        <v/>
      </c>
      <c r="IY119" s="96" t="str">
        <f t="array" aca="1" ref="IY119" ca="1">IFERROR(_xlfn.STDEV.S(IF(('1. Database - raw'!IA$7:IC$494&gt;0)*('1. Database - raw'!$AD$7:$AD$494=$A119)*(INDIRECT($Q119,TRUE)=$O119),'1. Database - raw'!IA$7:IC$494)),"")</f>
        <v/>
      </c>
      <c r="IZ119" s="60" t="str">
        <f t="array" aca="1" ref="IZ119" ca="1">IFERROR(IF(COUNT(IF(('1. Database - raw'!IA$7:IC$494&gt;0)*('1. Database - raw'!$AD$7:$AD$494=$A119)*(INDIRECT($Q119,TRUE)=$O119),'1. Database - raw'!IA$7:IC$494))&gt;0,COUNT(IF(('1. Database - raw'!IA$7:IC$494&gt;0)*('1. Database - raw'!$AD$7:$AD$494=$A119)*(INDIRECT($Q119,TRUE)=$O119),'1. Database - raw'!IA$7:IC$494)),""),"")</f>
        <v/>
      </c>
      <c r="JA119" s="61" t="str">
        <f t="shared" ca="1" si="298"/>
        <v/>
      </c>
      <c r="JB119" s="58" t="str">
        <f t="shared" ca="1" si="299"/>
        <v/>
      </c>
      <c r="JC119" s="58" t="str">
        <f t="shared" ca="1" si="300"/>
        <v/>
      </c>
      <c r="JD119" s="58" t="str">
        <f t="array" aca="1" ref="JD119" ca="1">IFERROR(AVERAGE(IF(('1. Database - raw'!IG$7:II$494&gt;0)*('1. Database - raw'!$AD$7:$AD$494=$A119)*(INDIRECT($Q119,TRUE)=$O119),'1. Database - raw'!IG$7:II$494)),"")</f>
        <v/>
      </c>
      <c r="JE119" s="96" t="str">
        <f t="array" aca="1" ref="JE119" ca="1">IFERROR(_xlfn.STDEV.S(IF(('1. Database - raw'!IG$7:II$494&gt;0)*('1. Database - raw'!$AD$7:$AD$494=$A119)*(INDIRECT($Q119,TRUE)=$O119),'1. Database - raw'!IG$7:II$494)),"")</f>
        <v/>
      </c>
      <c r="JF119" s="60" t="str">
        <f t="array" aca="1" ref="JF119" ca="1">IFERROR(IF(COUNT(IF(('1. Database - raw'!IG$7:II$494&gt;0)*('1. Database - raw'!$AD$7:$AD$494=$A119)*(INDIRECT($Q119,TRUE)=$O119),'1. Database - raw'!IG$7:II$494))&gt;0,COUNT(IF(('1. Database - raw'!IG$7:II$494&gt;0)*('1. Database - raw'!$AD$7:$AD$494=$A119)*(INDIRECT($Q119,TRUE)=$O119),'1. Database - raw'!IG$7:II$494)),""),"")</f>
        <v/>
      </c>
      <c r="JG119" s="149">
        <f t="shared" ca="1" si="301"/>
        <v>4.9748174585413114</v>
      </c>
      <c r="JH119" s="150">
        <f t="shared" ca="1" si="302"/>
        <v>13.258384317383577</v>
      </c>
      <c r="JI119" s="150">
        <f t="shared" ca="1" si="303"/>
        <v>8.1214556437974927</v>
      </c>
      <c r="JJ119" s="150">
        <f t="array" aca="1" ref="JJ119" ca="1">IFERROR(AVERAGE(IF(('1. Database - raw'!IM$7:IO$494&gt;0)*('1. Database - raw'!$AD$7:$AD$494=$A119)*(INDIRECT($Q119,TRUE)=$O119),'1. Database - raw'!IM$7:IO$494)),"")</f>
        <v>9.3185502283105013</v>
      </c>
      <c r="JK119" s="279">
        <f t="array" aca="1" ref="JK119" ca="1">IFERROR(_xlfn.STDEV.S(IF(('1. Database - raw'!IM$7:IO$494&gt;0)*('1. Database - raw'!$AD$7:$AD$494=$A119)*(INDIRECT($Q119,TRUE)=$O119),'1. Database - raw'!IM$7:IO$494)),"")</f>
        <v>5.2426639440412437</v>
      </c>
      <c r="JL119" s="60">
        <f t="array" aca="1" ref="JL119" ca="1">IFERROR(IF(COUNT(IF(('1. Database - raw'!IM$7:IO$494&gt;0)*('1. Database - raw'!$AD$7:$AD$494=$A119)*(INDIRECT($Q119,TRUE)=$O119),'1. Database - raw'!IM$7:IO$494))&gt;0,COUNT(IF(('1. Database - raw'!IM$7:IO$494&gt;0)*('1. Database - raw'!$AD$7:$AD$494=$A119)*(INDIRECT($Q119,TRUE)=$O119),'1. Database - raw'!IM$7:IO$494)),""),"")</f>
        <v>12</v>
      </c>
      <c r="JM119" s="149" t="str">
        <f t="shared" ca="1" si="304"/>
        <v/>
      </c>
      <c r="JN119" s="150" t="str">
        <f t="shared" ca="1" si="305"/>
        <v/>
      </c>
      <c r="JO119" s="150" t="str">
        <f t="shared" ca="1" si="306"/>
        <v/>
      </c>
      <c r="JP119" s="150" t="str">
        <f t="array" aca="1" ref="JP119" ca="1">IFERROR(AVERAGE(IF(('1. Database - raw'!IS$7:IU$494&gt;0)*('1. Database - raw'!$AD$7:$AD$494=$A119)*(INDIRECT($Q119,TRUE)=$O119),'1. Database - raw'!IS$7:IU$494)),"")</f>
        <v/>
      </c>
      <c r="JQ119" s="279" t="str">
        <f t="array" aca="1" ref="JQ119" ca="1">IFERROR(_xlfn.STDEV.S(IF(('1. Database - raw'!IS$7:IU$494&gt;0)*('1. Database - raw'!$AD$7:$AD$494=$A119)*(INDIRECT($Q119,TRUE)=$O119),'1. Database - raw'!IS$7:IU$494)),"")</f>
        <v/>
      </c>
      <c r="JR119" s="60" t="str">
        <f t="array" aca="1" ref="JR119" ca="1">IFERROR(IF(COUNT(IF(('1. Database - raw'!IS$7:IU$494&gt;0)*('1. Database - raw'!$AD$7:$AD$494=$A119)*(INDIRECT($Q119,TRUE)=$O119),'1. Database - raw'!IS$7:IU$494))&gt;0,COUNT(IF(('1. Database - raw'!IS$7:IU$494&gt;0)*('1. Database - raw'!$AD$7:$AD$494=$A119)*(INDIRECT($Q119,TRUE)=$O119),'1. Database - raw'!IS$7:IU$494)),""),"")</f>
        <v/>
      </c>
      <c r="JS119" s="149" t="str">
        <f t="shared" ca="1" si="307"/>
        <v/>
      </c>
      <c r="JT119" s="150" t="str">
        <f t="shared" ca="1" si="308"/>
        <v/>
      </c>
      <c r="JU119" s="150" t="str">
        <f t="shared" ca="1" si="309"/>
        <v/>
      </c>
      <c r="JV119" s="150" t="str">
        <f t="array" aca="1" ref="JV119" ca="1">IFERROR(AVERAGE(IF(('1. Database - raw'!IY$7:JA$494&gt;0)*('1. Database - raw'!$AD$7:$AD$494=$A119)*(INDIRECT($Q119,TRUE)=$O119),'1. Database - raw'!IY$7:JA$494)),"")</f>
        <v/>
      </c>
      <c r="JW119" s="279" t="str">
        <f t="array" aca="1" ref="JW119" ca="1">IFERROR(_xlfn.STDEV.S(IF(('1. Database - raw'!IY$7:JA$494&gt;0)*('1. Database - raw'!$AD$7:$AD$494=$A119)*(INDIRECT($Q119,TRUE)=$O119),'1. Database - raw'!IY$7:JA$494)),"")</f>
        <v/>
      </c>
      <c r="JX119" s="60" t="str">
        <f t="array" aca="1" ref="JX119" ca="1">IFERROR(IF(COUNT(IF(('1. Database - raw'!IY$7:JA$494&gt;0)*('1. Database - raw'!$AD$7:$AD$494=$A119)*(INDIRECT($Q119,TRUE)=$O119),'1. Database - raw'!IY$7:JA$494))&gt;0,COUNT(IF(('1. Database - raw'!IY$7:JA$494&gt;0)*('1. Database - raw'!$AD$7:$AD$494=$A119)*(INDIRECT($Q119,TRUE)=$O119),'1. Database - raw'!IY$7:JA$494)),""),"")</f>
        <v/>
      </c>
      <c r="JY119" s="149" t="str">
        <f t="shared" ca="1" si="310"/>
        <v/>
      </c>
      <c r="JZ119" s="150" t="str">
        <f t="shared" ca="1" si="311"/>
        <v/>
      </c>
      <c r="KA119" s="150" t="str">
        <f t="shared" ca="1" si="312"/>
        <v/>
      </c>
      <c r="KB119" s="150" t="str">
        <f t="array" aca="1" ref="KB119" ca="1">IFERROR(AVERAGE(IF(('1. Database - raw'!JE$7:JG$494&gt;0)*('1. Database - raw'!$AD$7:$AD$494=$A119)*(INDIRECT($Q119,TRUE)=$O119),'1. Database - raw'!JE$7:JG$494)),"")</f>
        <v/>
      </c>
      <c r="KC119" s="279" t="str">
        <f t="array" aca="1" ref="KC119" ca="1">IFERROR(_xlfn.STDEV.S(IF(('1. Database - raw'!JE$7:JG$494&gt;0)*('1. Database - raw'!$AD$7:$AD$494=$A119)*(INDIRECT($Q119,TRUE)=$O119),'1. Database - raw'!JE$7:JG$494)),"")</f>
        <v/>
      </c>
      <c r="KD119" s="60" t="str">
        <f t="array" aca="1" ref="KD119" ca="1">IFERROR(IF(COUNT(IF(('1. Database - raw'!JE$7:JG$494&gt;0)*('1. Database - raw'!$AD$7:$AD$494=$A119)*(INDIRECT($Q119,TRUE)=$O119),'1. Database - raw'!JE$7:JG$494))&gt;0,COUNT(IF(('1. Database - raw'!JE$7:JG$494&gt;0)*('1. Database - raw'!$AD$7:$AD$494=$A119)*(INDIRECT($Q119,TRUE)=$O119),'1. Database - raw'!JE$7:JG$494)),""),"")</f>
        <v/>
      </c>
      <c r="KE119" s="149" t="str">
        <f t="shared" ca="1" si="313"/>
        <v/>
      </c>
      <c r="KF119" s="150" t="str">
        <f t="shared" ca="1" si="314"/>
        <v/>
      </c>
      <c r="KG119" s="150" t="str">
        <f t="shared" ca="1" si="315"/>
        <v/>
      </c>
      <c r="KH119" s="150" t="str">
        <f t="array" aca="1" ref="KH119" ca="1">IFERROR(AVERAGE(IF(('1. Database - raw'!JK$7:JM$494&gt;0)*('1. Database - raw'!$AD$7:$AD$494=$A119)*(INDIRECT($Q119,TRUE)=$O119),'1. Database - raw'!JK$7:JM$494)),"")</f>
        <v/>
      </c>
      <c r="KI119" s="279" t="str">
        <f t="array" aca="1" ref="KI119" ca="1">IFERROR(_xlfn.STDEV.S(IF(('1. Database - raw'!JK$7:JM$494&gt;0)*('1. Database - raw'!$AD$7:$AD$494=$A119)*(INDIRECT($Q119,TRUE)=$O119),'1. Database - raw'!JK$7:JM$494)),"")</f>
        <v/>
      </c>
      <c r="KJ119" s="60" t="str">
        <f t="array" aca="1" ref="KJ119" ca="1">IFERROR(IF(COUNT(IF(('1. Database - raw'!JK$7:JM$494&gt;0)*('1. Database - raw'!$AD$7:$AD$494=$A119)*(INDIRECT($Q119,TRUE)=$O119),'1. Database - raw'!JK$7:JM$494))&gt;0,COUNT(IF(('1. Database - raw'!JK$7:JM$494&gt;0)*('1. Database - raw'!$AD$7:$AD$494=$A119)*(INDIRECT($Q119,TRUE)=$O119),'1. Database - raw'!JK$7:JM$494)),""),"")</f>
        <v/>
      </c>
      <c r="KK119" s="149" t="str">
        <f t="shared" ca="1" si="316"/>
        <v/>
      </c>
      <c r="KL119" s="150" t="str">
        <f t="shared" ca="1" si="317"/>
        <v/>
      </c>
      <c r="KM119" s="150" t="str">
        <f t="shared" ca="1" si="318"/>
        <v/>
      </c>
      <c r="KN119" s="150" t="str">
        <f t="array" aca="1" ref="KN119" ca="1">IFERROR(AVERAGE(IF(('1. Database - raw'!JQ$7:JS$494&gt;0)*('1. Database - raw'!$AD$7:$AD$494=$A119)*(INDIRECT($Q119,TRUE)=$O119),'1. Database - raw'!JQ$7:JS$494)),"")</f>
        <v/>
      </c>
      <c r="KO119" s="279" t="str">
        <f t="array" aca="1" ref="KO119" ca="1">IFERROR(_xlfn.STDEV.S(IF(('1. Database - raw'!JQ$7:JS$494&gt;0)*('1. Database - raw'!$AD$7:$AD$494=$A119)*(INDIRECT($Q119,TRUE)=$O119),'1. Database - raw'!JQ$7:JS$494)),"")</f>
        <v/>
      </c>
      <c r="KP119" s="60" t="str">
        <f t="array" aca="1" ref="KP119" ca="1">IFERROR(IF(COUNT(IF(('1. Database - raw'!JQ$7:JS$494&gt;0)*('1. Database - raw'!$AD$7:$AD$494=$A119)*(INDIRECT($Q119,TRUE)=$O119),'1. Database - raw'!JQ$7:JS$494))&gt;0,COUNT(IF(('1. Database - raw'!JQ$7:JS$494&gt;0)*('1. Database - raw'!$AD$7:$AD$494=$A119)*(INDIRECT($Q119,TRUE)=$O119),'1. Database - raw'!JQ$7:JS$494)),""),"")</f>
        <v/>
      </c>
      <c r="KQ119" s="149" t="str">
        <f t="shared" ca="1" si="319"/>
        <v/>
      </c>
      <c r="KR119" s="150" t="str">
        <f t="shared" ca="1" si="320"/>
        <v/>
      </c>
      <c r="KS119" s="150" t="str">
        <f t="shared" ca="1" si="321"/>
        <v/>
      </c>
      <c r="KT119" s="150" t="str">
        <f t="array" aca="1" ref="KT119" ca="1">IFERROR(AVERAGE(IF(('1. Database - raw'!JW$7:JY$494&gt;0)*('1. Database - raw'!$AD$7:$AD$494=$A119)*(INDIRECT($Q119,TRUE)=$O119),'1. Database - raw'!JW$7:JY$494)),"")</f>
        <v/>
      </c>
      <c r="KU119" s="279" t="str">
        <f t="array" aca="1" ref="KU119" ca="1">IFERROR(_xlfn.STDEV.S(IF(('1. Database - raw'!JW$7:JY$494&gt;0)*('1. Database - raw'!$AD$7:$AD$494=$A119)*(INDIRECT($Q119,TRUE)=$O119),'1. Database - raw'!JW$7:JY$494)),"")</f>
        <v/>
      </c>
      <c r="KV119" s="60" t="str">
        <f t="array" aca="1" ref="KV119" ca="1">IFERROR(IF(COUNT(IF(('1. Database - raw'!JW$7:JY$494&gt;0)*('1. Database - raw'!$AD$7:$AD$494=$A119)*(INDIRECT($Q119,TRUE)=$O119),'1. Database - raw'!JW$7:JY$494))&gt;0,COUNT(IF(('1. Database - raw'!JW$7:JY$494&gt;0)*('1. Database - raw'!$AD$7:$AD$494=$A119)*(INDIRECT($Q119,TRUE)=$O119),'1. Database - raw'!JW$7:JY$494)),""),"")</f>
        <v/>
      </c>
      <c r="KW119" s="149" t="str">
        <f t="shared" ca="1" si="322"/>
        <v/>
      </c>
      <c r="KX119" s="150" t="str">
        <f t="shared" ca="1" si="323"/>
        <v/>
      </c>
      <c r="KY119" s="150" t="str">
        <f t="shared" ca="1" si="324"/>
        <v/>
      </c>
      <c r="KZ119" s="150" t="str">
        <f t="array" aca="1" ref="KZ119" ca="1">IFERROR(AVERAGE(IF(('1. Database - raw'!KC$7:KE$494&gt;0)*('1. Database - raw'!$AD$7:$AD$494=$A119)*(INDIRECT($Q119,TRUE)=$O119),'1. Database - raw'!KC$7:KE$494)),"")</f>
        <v/>
      </c>
      <c r="LA119" s="279" t="str">
        <f t="array" aca="1" ref="LA119" ca="1">IFERROR(_xlfn.STDEV.S(IF(('1. Database - raw'!KC$7:KE$494&gt;0)*('1. Database - raw'!$AD$7:$AD$494=$A119)*(INDIRECT($Q119,TRUE)=$O119),'1. Database - raw'!KC$7:KE$494)),"")</f>
        <v/>
      </c>
      <c r="LB119" s="60" t="str">
        <f t="array" aca="1" ref="LB119" ca="1">IFERROR(IF(COUNT(IF(('1. Database - raw'!KC$7:KE$494&gt;0)*('1. Database - raw'!$AD$7:$AD$494=$A119)*(INDIRECT($Q119,TRUE)=$O119),'1. Database - raw'!KC$7:KE$494))&gt;0,COUNT(IF(('1. Database - raw'!KC$7:KE$494&gt;0)*('1. Database - raw'!$AD$7:$AD$494=$A119)*(INDIRECT($Q119,TRUE)=$O119),'1. Database - raw'!KC$7:KE$494)),""),"")</f>
        <v/>
      </c>
      <c r="LC119" s="149" t="str">
        <f t="shared" ca="1" si="325"/>
        <v/>
      </c>
      <c r="LD119" s="150" t="str">
        <f t="shared" ca="1" si="326"/>
        <v/>
      </c>
      <c r="LE119" s="150" t="str">
        <f t="shared" ca="1" si="327"/>
        <v/>
      </c>
      <c r="LF119" s="150" t="str">
        <f t="array" aca="1" ref="LF119" ca="1">IFERROR(AVERAGE(IF(('1. Database - raw'!KI$7:KK$494&gt;0)*('1. Database - raw'!$AD$7:$AD$494=$A119)*(INDIRECT($Q119,TRUE)=$O119),'1. Database - raw'!KI$7:KK$494)),"")</f>
        <v/>
      </c>
      <c r="LG119" s="279" t="str">
        <f t="array" aca="1" ref="LG119" ca="1">IFERROR(_xlfn.STDEV.S(IF(('1. Database - raw'!KI$7:KK$494&gt;0)*('1. Database - raw'!$AD$7:$AD$494=$A119)*(INDIRECT($Q119,TRUE)=$O119),'1. Database - raw'!KI$7:KK$494)),"")</f>
        <v/>
      </c>
      <c r="LH119" s="60" t="str">
        <f t="array" aca="1" ref="LH119" ca="1">IFERROR(IF(COUNT(IF(('1. Database - raw'!KI$7:KK$494&gt;0)*('1. Database - raw'!$AD$7:$AD$494=$A119)*(INDIRECT($Q119,TRUE)=$O119),'1. Database - raw'!KI$7:KK$494))&gt;0,COUNT(IF(('1. Database - raw'!KI$7:KK$494&gt;0)*('1. Database - raw'!$AD$7:$AD$494=$A119)*(INDIRECT($Q119,TRUE)=$O119),'1. Database - raw'!KI$7:KK$494)),""),"")</f>
        <v/>
      </c>
      <c r="LI119" s="149">
        <f t="shared" ca="1" si="328"/>
        <v>2.4432399146201389</v>
      </c>
      <c r="LJ119" s="150">
        <f t="shared" ca="1" si="329"/>
        <v>3.038645143346733</v>
      </c>
      <c r="LK119" s="150">
        <f t="shared" ca="1" si="330"/>
        <v>2.7247273442660958</v>
      </c>
      <c r="LL119" s="150">
        <f t="array" aca="1" ref="LL119" ca="1">IFERROR(AVERAGE(IF(('1. Database - raw'!KO$7:KQ$494&gt;0)*('1. Database - raw'!$AD$7:$AD$494=$A119)*(INDIRECT($Q119,TRUE)=$O119),'1. Database - raw'!KO$7:KQ$494)),"")</f>
        <v>2.8022602739726028</v>
      </c>
      <c r="LM119" s="279">
        <f t="array" aca="1" ref="LM119" ca="1">IFERROR(_xlfn.STDEV.S(IF(('1. Database - raw'!KO$7:KQ$494&gt;0)*('1. Database - raw'!$AD$7:$AD$494=$A119)*(INDIRECT($Q119,TRUE)=$O119),'1. Database - raw'!KO$7:KQ$494)),"")</f>
        <v>0.67324442091328285</v>
      </c>
      <c r="LN119" s="60">
        <f t="array" aca="1" ref="LN119" ca="1">IFERROR(IF(COUNT(IF(('1. Database - raw'!KO$7:KQ$494&gt;0)*('1. Database - raw'!$AD$7:$AD$494=$A119)*(INDIRECT($Q119,TRUE)=$O119),'1. Database - raw'!KO$7:KQ$494))&gt;0,COUNT(IF(('1. Database - raw'!KO$7:KQ$494&gt;0)*('1. Database - raw'!$AD$7:$AD$494=$A119)*(INDIRECT($Q119,TRUE)=$O119),'1. Database - raw'!KO$7:KQ$494)),""),"")</f>
        <v>6</v>
      </c>
      <c r="LO119" s="149" t="str">
        <f t="shared" ca="1" si="331"/>
        <v/>
      </c>
      <c r="LP119" s="150" t="str">
        <f t="shared" ca="1" si="332"/>
        <v/>
      </c>
      <c r="LQ119" s="150" t="str">
        <f t="shared" ca="1" si="333"/>
        <v/>
      </c>
      <c r="LR119" s="150" t="str">
        <f t="array" aca="1" ref="LR119" ca="1">IFERROR(AVERAGE(IF(('1. Database - raw'!KU$7:KW$494&gt;0)*('1. Database - raw'!$AD$7:$AD$494=$A119)*(INDIRECT($Q119,TRUE)=$O119),'1. Database - raw'!KU$7:KW$494)),"")</f>
        <v/>
      </c>
      <c r="LS119" s="279" t="str">
        <f t="array" aca="1" ref="LS119" ca="1">IFERROR(_xlfn.STDEV.S(IF(('1. Database - raw'!KU$7:KW$494&gt;0)*('1. Database - raw'!$AD$7:$AD$494=$A119)*(INDIRECT($Q119,TRUE)=$O119),'1. Database - raw'!KU$7:KW$494)),"")</f>
        <v/>
      </c>
      <c r="LT119" s="60" t="str">
        <f t="array" aca="1" ref="LT119" ca="1">IFERROR(IF(COUNT(IF(('1. Database - raw'!KU$7:KW$494&gt;0)*('1. Database - raw'!$AD$7:$AD$494=$A119)*(INDIRECT($Q119,TRUE)=$O119),'1. Database - raw'!KU$7:KW$494))&gt;0,COUNT(IF(('1. Database - raw'!KU$7:KW$494&gt;0)*('1. Database - raw'!$AD$7:$AD$494=$A119)*(INDIRECT($Q119,TRUE)=$O119),'1. Database - raw'!KU$7:KW$494)),""),"")</f>
        <v/>
      </c>
      <c r="LU119" s="149" t="str">
        <f t="shared" ca="1" si="334"/>
        <v/>
      </c>
      <c r="LV119" s="150" t="str">
        <f t="shared" ca="1" si="335"/>
        <v/>
      </c>
      <c r="LW119" s="150" t="str">
        <f t="shared" ca="1" si="336"/>
        <v/>
      </c>
      <c r="LX119" s="150" t="str">
        <f t="array" aca="1" ref="LX119" ca="1">IFERROR(AVERAGE(IF(('1. Database - raw'!LA$7:LC$494&gt;0)*('1. Database - raw'!$AD$7:$AD$494=$A119)*(INDIRECT($Q119,TRUE)=$O119),'1. Database - raw'!LA$7:LC$494)),"")</f>
        <v/>
      </c>
      <c r="LY119" s="279" t="str">
        <f t="array" aca="1" ref="LY119" ca="1">IFERROR(_xlfn.STDEV.S(IF(('1. Database - raw'!LA$7:LC$494&gt;0)*('1. Database - raw'!$AD$7:$AD$494=$A119)*(INDIRECT($Q119,TRUE)=$O119),'1. Database - raw'!LA$7:LC$494)),"")</f>
        <v/>
      </c>
      <c r="LZ119" s="60" t="str">
        <f t="array" aca="1" ref="LZ119" ca="1">IFERROR(IF(COUNT(IF(('1. Database - raw'!LA$7:LC$494&gt;0)*('1. Database - raw'!$AD$7:$AD$494=$A119)*(INDIRECT($Q119,TRUE)=$O119),'1. Database - raw'!LA$7:LC$494))&gt;0,COUNT(IF(('1. Database - raw'!LA$7:LC$494&gt;0)*('1. Database - raw'!$AD$7:$AD$494=$A119)*(INDIRECT($Q119,TRUE)=$O119),'1. Database - raw'!LA$7:LC$494)),""),"")</f>
        <v/>
      </c>
      <c r="MA119" s="149" t="str">
        <f t="shared" ca="1" si="337"/>
        <v/>
      </c>
      <c r="MB119" s="150" t="str">
        <f t="shared" ca="1" si="338"/>
        <v/>
      </c>
      <c r="MC119" s="150" t="str">
        <f t="shared" ca="1" si="339"/>
        <v/>
      </c>
      <c r="MD119" s="150" t="str">
        <f t="array" aca="1" ref="MD119" ca="1">IFERROR(AVERAGE(IF(('1. Database - raw'!LG$7:LI$494&gt;0)*('1. Database - raw'!$AD$7:$AD$494=$A119)*(INDIRECT($Q119,TRUE)=$O119),'1. Database - raw'!LG$7:LI$494)),"")</f>
        <v/>
      </c>
      <c r="ME119" s="279" t="str">
        <f t="array" aca="1" ref="ME119" ca="1">IFERROR(_xlfn.STDEV.S(IF(('1. Database - raw'!LG$7:LI$494&gt;0)*('1. Database - raw'!$AD$7:$AD$494=$A119)*(INDIRECT($Q119,TRUE)=$O119),'1. Database - raw'!LG$7:LI$494)),"")</f>
        <v/>
      </c>
      <c r="MF119" s="60" t="str">
        <f t="array" aca="1" ref="MF119" ca="1">IFERROR(IF(COUNT(IF(('1. Database - raw'!LG$7:LI$494&gt;0)*('1. Database - raw'!$AD$7:$AD$494=$A119)*(INDIRECT($Q119,TRUE)=$O119),'1. Database - raw'!LG$7:LI$494))&gt;0,COUNT(IF(('1. Database - raw'!LG$7:LI$494&gt;0)*('1. Database - raw'!$AD$7:$AD$494=$A119)*(INDIRECT($Q119,TRUE)=$O119),'1. Database - raw'!LG$7:LI$494)),""),"")</f>
        <v/>
      </c>
      <c r="MG119" s="149" t="str">
        <f t="shared" ca="1" si="340"/>
        <v/>
      </c>
      <c r="MH119" s="150" t="str">
        <f t="shared" ca="1" si="341"/>
        <v/>
      </c>
      <c r="MI119" s="150" t="str">
        <f t="shared" ca="1" si="342"/>
        <v/>
      </c>
      <c r="MJ119" s="150" t="str">
        <f t="array" aca="1" ref="MJ119" ca="1">IFERROR(AVERAGE(IF(('1. Database - raw'!LM$7:LO$494&gt;0)*('1. Database - raw'!$AD$7:$AD$494=$A119)*(INDIRECT($Q119,TRUE)=$O119),'1. Database - raw'!LM$7:LO$494)),"")</f>
        <v/>
      </c>
      <c r="MK119" s="279" t="str">
        <f t="array" aca="1" ref="MK119" ca="1">IFERROR(_xlfn.STDEV.S(IF(('1. Database - raw'!LM$7:LO$494&gt;0)*('1. Database - raw'!$AD$7:$AD$494=$A119)*(INDIRECT($Q119,TRUE)=$O119),'1. Database - raw'!LM$7:LO$494)),"")</f>
        <v/>
      </c>
      <c r="ML119" s="60" t="str">
        <f t="array" aca="1" ref="ML119" ca="1">IFERROR(IF(COUNT(IF(('1. Database - raw'!LM$7:LO$494&gt;0)*('1. Database - raw'!$AD$7:$AD$494=$A119)*(INDIRECT($Q119,TRUE)=$O119),'1. Database - raw'!LM$7:LO$494))&gt;0,COUNT(IF(('1. Database - raw'!LM$7:LO$494&gt;0)*('1. Database - raw'!$AD$7:$AD$494=$A119)*(INDIRECT($Q119,TRUE)=$O119),'1. Database - raw'!LM$7:LO$494)),""),"")</f>
        <v/>
      </c>
      <c r="MM119" s="149" t="str">
        <f t="shared" ca="1" si="343"/>
        <v/>
      </c>
      <c r="MN119" s="150" t="str">
        <f t="shared" ca="1" si="344"/>
        <v/>
      </c>
      <c r="MO119" s="150" t="str">
        <f t="shared" ca="1" si="345"/>
        <v/>
      </c>
      <c r="MP119" s="150" t="str">
        <f t="array" aca="1" ref="MP119" ca="1">IFERROR(AVERAGE(IF(('1. Database - raw'!LS$7:LU$494&gt;0)*('1. Database - raw'!$AD$7:$AD$494=$A119)*(INDIRECT($Q119,TRUE)=$O119),'1. Database - raw'!LS$7:LU$494)),"")</f>
        <v/>
      </c>
      <c r="MQ119" s="279" t="str">
        <f t="array" aca="1" ref="MQ119" ca="1">IFERROR(_xlfn.STDEV.S(IF(('1. Database - raw'!LS$7:LU$494&gt;0)*('1. Database - raw'!$AD$7:$AD$494=$A119)*(INDIRECT($Q119,TRUE)=$O119),'1. Database - raw'!LS$7:LU$494)),"")</f>
        <v/>
      </c>
      <c r="MR119" s="60" t="str">
        <f t="array" aca="1" ref="MR119" ca="1">IFERROR(IF(COUNT(IF(('1. Database - raw'!LS$7:LU$494&gt;0)*('1. Database - raw'!$AD$7:$AD$494=$A119)*(INDIRECT($Q119,TRUE)=$O119),'1. Database - raw'!LS$7:LU$494))&gt;0,COUNT(IF(('1. Database - raw'!LS$7:LU$494&gt;0)*('1. Database - raw'!$AD$7:$AD$494=$A119)*(INDIRECT($Q119,TRUE)=$O119),'1. Database - raw'!LS$7:LU$494)),""),"")</f>
        <v/>
      </c>
      <c r="MS119" s="149" t="str">
        <f t="shared" ca="1" si="346"/>
        <v/>
      </c>
      <c r="MT119" s="150" t="str">
        <f t="shared" ca="1" si="347"/>
        <v/>
      </c>
      <c r="MU119" s="150" t="str">
        <f t="shared" ca="1" si="348"/>
        <v/>
      </c>
      <c r="MV119" s="150" t="str">
        <f t="array" aca="1" ref="MV119" ca="1">IFERROR(AVERAGE(IF(('1. Database - raw'!LY$7:MA$494&gt;0)*('1. Database - raw'!$AD$7:$AD$494=$A119)*(INDIRECT($Q119,TRUE)=$O119),'1. Database - raw'!LY$7:MA$494)),"")</f>
        <v/>
      </c>
      <c r="MW119" s="279" t="str">
        <f t="array" aca="1" ref="MW119" ca="1">IFERROR(_xlfn.STDEV.S(IF(('1. Database - raw'!LY$7:MA$494&gt;0)*('1. Database - raw'!$AD$7:$AD$494=$A119)*(INDIRECT($Q119,TRUE)=$O119),'1. Database - raw'!LY$7:MA$494)),"")</f>
        <v/>
      </c>
      <c r="MX119" s="60" t="str">
        <f t="array" aca="1" ref="MX119" ca="1">IFERROR(IF(COUNT(IF(('1. Database - raw'!LY$7:MA$494&gt;0)*('1. Database - raw'!$AD$7:$AD$494=$A119)*(INDIRECT($Q119,TRUE)=$O119),'1. Database - raw'!LY$7:MA$494))&gt;0,COUNT(IF(('1. Database - raw'!LY$7:MA$494&gt;0)*('1. Database - raw'!$AD$7:$AD$494=$A119)*(INDIRECT($Q119,TRUE)=$O119),'1. Database - raw'!LY$7:MA$494)),""),"")</f>
        <v/>
      </c>
      <c r="MY119" s="149" t="str">
        <f t="shared" ca="1" si="349"/>
        <v/>
      </c>
      <c r="MZ119" s="150" t="str">
        <f t="shared" ca="1" si="350"/>
        <v/>
      </c>
      <c r="NA119" s="150" t="str">
        <f t="shared" ca="1" si="351"/>
        <v/>
      </c>
      <c r="NB119" s="150" t="str">
        <f t="array" aca="1" ref="NB119" ca="1">IFERROR(AVERAGE(IF(('1. Database - raw'!ME$7:MG$494&gt;0)*('1. Database - raw'!$AD$7:$AD$494=$A119)*(INDIRECT($Q119,TRUE)=$O119),'1. Database - raw'!ME$7:MG$494)),"")</f>
        <v/>
      </c>
      <c r="NC119" s="279" t="str">
        <f t="array" aca="1" ref="NC119" ca="1">IFERROR(_xlfn.STDEV.S(IF(('1. Database - raw'!ME$7:MG$494&gt;0)*('1. Database - raw'!$AD$7:$AD$494=$A119)*(INDIRECT($Q119,TRUE)=$O119),'1. Database - raw'!ME$7:MG$494)),"")</f>
        <v/>
      </c>
      <c r="ND119" s="60" t="str">
        <f t="array" aca="1" ref="ND119" ca="1">IFERROR(IF(COUNT(IF(('1. Database - raw'!ME$7:MG$494&gt;0)*('1. Database - raw'!$AD$7:$AD$494=$A119)*(INDIRECT($Q119,TRUE)=$O119),'1. Database - raw'!ME$7:MG$494))&gt;0,COUNT(IF(('1. Database - raw'!ME$7:MG$494&gt;0)*('1. Database - raw'!$AD$7:$AD$494=$A119)*(INDIRECT($Q119,TRUE)=$O119),'1. Database - raw'!ME$7:MG$494)),""),"")</f>
        <v/>
      </c>
      <c r="NE119" s="149" t="str">
        <f t="shared" ca="1" si="352"/>
        <v/>
      </c>
      <c r="NF119" s="150" t="str">
        <f t="shared" ca="1" si="353"/>
        <v/>
      </c>
      <c r="NG119" s="150" t="str">
        <f t="shared" ca="1" si="354"/>
        <v/>
      </c>
      <c r="NH119" s="150" t="str">
        <f t="array" aca="1" ref="NH119" ca="1">IFERROR(AVERAGE(IF(('1. Database - raw'!MK$7:MM$494&gt;0)*('1. Database - raw'!$AD$7:$AD$494=$A119)*(INDIRECT($Q119,TRUE)=$O119),'1. Database - raw'!MK$7:MM$494)),"")</f>
        <v/>
      </c>
      <c r="NI119" s="279" t="str">
        <f t="array" aca="1" ref="NI119" ca="1">IFERROR(_xlfn.STDEV.S(IF(('1. Database - raw'!MK$7:MM$494&gt;0)*('1. Database - raw'!$AD$7:$AD$494=$A119)*(INDIRECT($Q119,TRUE)=$O119),'1. Database - raw'!MK$7:MM$494)),"")</f>
        <v/>
      </c>
      <c r="NJ119" s="60" t="str">
        <f t="array" aca="1" ref="NJ119" ca="1">IFERROR(IF(COUNT(IF(('1. Database - raw'!MK$7:MM$494&gt;0)*('1. Database - raw'!$AD$7:$AD$494=$A119)*(INDIRECT($Q119,TRUE)=$O119),'1. Database - raw'!MK$7:MM$494))&gt;0,COUNT(IF(('1. Database - raw'!MK$7:MM$494&gt;0)*('1. Database - raw'!$AD$7:$AD$494=$A119)*(INDIRECT($Q119,TRUE)=$O119),'1. Database - raw'!MK$7:MM$494)),""),"")</f>
        <v/>
      </c>
      <c r="NK119" s="149">
        <f t="shared" ca="1" si="355"/>
        <v>2.8267089055321248</v>
      </c>
      <c r="NL119" s="150">
        <f t="shared" ca="1" si="356"/>
        <v>5.3749719060056389</v>
      </c>
      <c r="NM119" s="150">
        <f t="shared" ca="1" si="357"/>
        <v>3.8978815982134605</v>
      </c>
      <c r="NN119" s="150">
        <f t="array" aca="1" ref="NN119" ca="1">IFERROR(AVERAGE(IF(('1. Database - raw'!MQ$7:MS$494&gt;0)*('1. Database - raw'!$AD$7:$AD$494=$A119)*(INDIRECT($Q119,TRUE)=$O119),'1. Database - raw'!MQ$7:MS$494)),"")</f>
        <v>4.2428411078717208</v>
      </c>
      <c r="NO119" s="279">
        <f t="array" aca="1" ref="NO119" ca="1">IFERROR(_xlfn.STDEV.S(IF(('1. Database - raw'!MQ$7:MS$494&gt;0)*('1. Database - raw'!$AD$7:$AD$494=$A119)*(INDIRECT($Q119,TRUE)=$O119),'1. Database - raw'!MQ$7:MS$494)),"")</f>
        <v>1.8240790984140927</v>
      </c>
      <c r="NP119" s="60">
        <f t="array" aca="1" ref="NP119" ca="1">IFERROR(IF(COUNT(IF(('1. Database - raw'!MQ$7:MS$494&gt;0)*('1. Database - raw'!$AD$7:$AD$494=$A119)*(INDIRECT($Q119,TRUE)=$O119),'1. Database - raw'!MQ$7:MS$494))&gt;0,COUNT(IF(('1. Database - raw'!MQ$7:MS$494&gt;0)*('1. Database - raw'!$AD$7:$AD$494=$A119)*(INDIRECT($Q119,TRUE)=$O119),'1. Database - raw'!MQ$7:MS$494)),""),"")</f>
        <v>7</v>
      </c>
      <c r="NQ119" s="149">
        <f t="shared" ca="1" si="358"/>
        <v>2.4618141993841514</v>
      </c>
      <c r="NR119" s="150">
        <f t="shared" ca="1" si="359"/>
        <v>3.6284221942507688</v>
      </c>
      <c r="NS119" s="150">
        <f t="shared" ca="1" si="360"/>
        <v>2.9887290407742118</v>
      </c>
      <c r="NT119" s="150">
        <f t="array" aca="1" ref="NT119" ca="1">IFERROR(AVERAGE(IF(('1. Database - raw'!MW$7:MY$494&gt;0)*('1. Database - raw'!$AD$7:$AD$494=$A119)*(INDIRECT($Q119,TRUE)=$O119),'1. Database - raw'!MW$7:MY$494)),"")</f>
        <v>3.1416666666666662</v>
      </c>
      <c r="NU119" s="279">
        <f t="array" aca="1" ref="NU119" ca="1">IFERROR(_xlfn.STDEV.S(IF(('1. Database - raw'!MW$7:MY$494&gt;0)*('1. Database - raw'!$AD$7:$AD$494=$A119)*(INDIRECT($Q119,TRUE)=$O119),'1. Database - raw'!MW$7:MY$494)),"")</f>
        <v>1.0178293897636621</v>
      </c>
      <c r="NV119" s="60">
        <f t="array" aca="1" ref="NV119" ca="1">IFERROR(IF(COUNT(IF(('1. Database - raw'!MW$7:MY$494&gt;0)*('1. Database - raw'!$AD$7:$AD$494=$A119)*(INDIRECT($Q119,TRUE)=$O119),'1. Database - raw'!MW$7:MY$494))&gt;0,COUNT(IF(('1. Database - raw'!MW$7:MY$494&gt;0)*('1. Database - raw'!$AD$7:$AD$494=$A119)*(INDIRECT($Q119,TRUE)=$O119),'1. Database - raw'!MW$7:MY$494)),""),"")</f>
        <v>6</v>
      </c>
      <c r="NW119" s="149">
        <f t="shared" ca="1" si="361"/>
        <v>1.301325175792031</v>
      </c>
      <c r="NX119" s="150">
        <f t="shared" ca="1" si="362"/>
        <v>1.4040667151797399</v>
      </c>
      <c r="NY119" s="150">
        <f t="shared" ca="1" si="363"/>
        <v>1.3517201503843221</v>
      </c>
      <c r="NZ119" s="150">
        <f t="array" aca="1" ref="NZ119" ca="1">IFERROR(AVERAGE(IF(('1. Database - raw'!NC$7:NE$494&gt;0)*('1. Database - raw'!$AD$7:$AD$494=$A119)*(INDIRECT($Q119,TRUE)=$O119),'1. Database - raw'!NC$7:NE$494)),"")</f>
        <v>1.3650000000000002</v>
      </c>
      <c r="OA119" s="279">
        <f t="array" aca="1" ref="OA119" ca="1">IFERROR(_xlfn.STDEV.S(IF(('1. Database - raw'!NC$7:NE$494&gt;0)*('1. Database - raw'!$AD$7:$AD$494=$A119)*(INDIRECT($Q119,TRUE)=$O119),'1. Database - raw'!NC$7:NE$494)),"")</f>
        <v>0.19180719485983619</v>
      </c>
      <c r="OB119" s="60">
        <f t="array" aca="1" ref="OB119" ca="1">IFERROR(IF(COUNT(IF(('1. Database - raw'!NC$7:NE$494&gt;0)*('1. Database - raw'!$AD$7:$AD$494=$A119)*(INDIRECT($Q119,TRUE)=$O119),'1. Database - raw'!NC$7:NE$494))&gt;0,COUNT(IF(('1. Database - raw'!NC$7:NE$494&gt;0)*('1. Database - raw'!$AD$7:$AD$494=$A119)*(INDIRECT($Q119,TRUE)=$O119),'1. Database - raw'!NC$7:NE$494)),""),"")</f>
        <v>6</v>
      </c>
      <c r="OC119" s="149" t="str">
        <f t="shared" ca="1" si="364"/>
        <v/>
      </c>
      <c r="OD119" s="150" t="str">
        <f t="shared" ca="1" si="365"/>
        <v/>
      </c>
      <c r="OE119" s="150" t="str">
        <f t="shared" ca="1" si="366"/>
        <v/>
      </c>
      <c r="OF119" s="150" t="str">
        <f t="array" aca="1" ref="OF119" ca="1">IFERROR(AVERAGE(IF(('1. Database - raw'!NI$7:NK$494&gt;0)*('1. Database - raw'!$AD$7:$AD$494=$A119)*(INDIRECT($Q119,TRUE)=$O119),'1. Database - raw'!NI$7:NK$494)),"")</f>
        <v/>
      </c>
      <c r="OG119" s="279" t="str">
        <f t="array" aca="1" ref="OG119" ca="1">IFERROR(_xlfn.STDEV.S(IF(('1. Database - raw'!NI$7:NK$494&gt;0)*('1. Database - raw'!$AD$7:$AD$494=$A119)*(INDIRECT($Q119,TRUE)=$O119),'1. Database - raw'!NI$7:NK$494)),"")</f>
        <v/>
      </c>
      <c r="OH119" s="60" t="str">
        <f t="array" aca="1" ref="OH119" ca="1">IFERROR(IF(COUNT(IF(('1. Database - raw'!NI$7:NK$494&gt;0)*('1. Database - raw'!$AD$7:$AD$494=$A119)*(INDIRECT($Q119,TRUE)=$O119),'1. Database - raw'!NI$7:NK$494))&gt;0,COUNT(IF(('1. Database - raw'!NI$7:NK$494&gt;0)*('1. Database - raw'!$AD$7:$AD$494=$A119)*(INDIRECT($Q119,TRUE)=$O119),'1. Database - raw'!NI$7:NK$494)),""),"")</f>
        <v/>
      </c>
    </row>
    <row r="120" spans="1:398" ht="15.75" thickBot="1" x14ac:dyDescent="0.3">
      <c r="A120" s="133" t="s">
        <v>553</v>
      </c>
      <c r="B120" s="1346"/>
      <c r="C120" s="69"/>
      <c r="D120" s="27"/>
      <c r="E120" s="27"/>
      <c r="F120" s="62"/>
      <c r="G120" s="62"/>
      <c r="H120" s="62"/>
      <c r="I120" s="62"/>
      <c r="J120" s="62"/>
      <c r="K120" s="62"/>
      <c r="L120" s="62"/>
      <c r="M120" s="62"/>
      <c r="N120" s="63" t="s">
        <v>553</v>
      </c>
      <c r="O120" s="173" t="str">
        <f t="array" ref="O120">INDEX(A120:N120,IF(MIN(IF(C120:N120&lt;&gt;"",COLUMN(C120:N120)))&gt;0,MIN(IF(C120:N120&lt;&gt;"",COLUMN(C120:N120))),""))</f>
        <v>Residential</v>
      </c>
      <c r="P120" s="167">
        <f t="shared" si="383"/>
        <v>12</v>
      </c>
      <c r="Q120" s="119" t="str">
        <f ca="1">"'" &amp; $S$4 &amp; "'!" &amp; ADDRESS(ROW('1. Database - raw'!$A$7),MATCH($C$2,'1. Database - raw'!$6:$6,0)+MATCH(O120,$C120:$N120,0)-1,1) &amp; ":" &amp; ADDRESS(LOOKUP(2,1/('1. Database - raw'!A:A&lt;&gt;""),ROW('1. Database - raw'!A:A)),MATCH($C$2,'1. Database - raw'!$6:$6,0)+MATCH(O120,$C120:$N120,0)-1,1)</f>
        <v>'1. Database - raw'!$AP$7:$AP$494</v>
      </c>
      <c r="R120" s="26"/>
      <c r="S120" s="179"/>
      <c r="T120" s="207" t="str">
        <f t="shared" ca="1" si="402"/>
        <v/>
      </c>
      <c r="U120" s="126" t="str">
        <f t="shared" ca="1" si="402"/>
        <v/>
      </c>
      <c r="V120" s="126" t="str">
        <f t="shared" ca="1" si="402"/>
        <v/>
      </c>
      <c r="W120" s="126" t="str">
        <f t="shared" ca="1" si="402"/>
        <v/>
      </c>
      <c r="X120" s="126" t="str">
        <f t="shared" ca="1" si="402"/>
        <v/>
      </c>
      <c r="Y120" s="126" t="str">
        <f t="shared" ca="1" si="402"/>
        <v/>
      </c>
      <c r="Z120" s="126">
        <f t="shared" ca="1" si="402"/>
        <v>1.047987737875927</v>
      </c>
      <c r="AA120" s="126" t="str">
        <f t="shared" ca="1" si="402"/>
        <v/>
      </c>
      <c r="AB120" s="126" t="str">
        <f t="shared" ca="1" si="402"/>
        <v/>
      </c>
      <c r="AC120" s="126" t="str">
        <f t="shared" ca="1" si="402"/>
        <v/>
      </c>
      <c r="AD120" s="126" t="str">
        <f t="shared" ca="1" si="403"/>
        <v/>
      </c>
      <c r="AE120" s="126" t="str">
        <f t="shared" ca="1" si="403"/>
        <v/>
      </c>
      <c r="AF120" s="126" t="str">
        <f t="shared" ca="1" si="403"/>
        <v/>
      </c>
      <c r="AG120" s="126" t="str">
        <f t="shared" ca="1" si="403"/>
        <v/>
      </c>
      <c r="AH120" s="126" t="str">
        <f t="shared" ca="1" si="403"/>
        <v/>
      </c>
      <c r="AI120" s="126" t="str">
        <f t="shared" ca="1" si="403"/>
        <v/>
      </c>
      <c r="AJ120" s="126" t="str">
        <f t="shared" ca="1" si="403"/>
        <v/>
      </c>
      <c r="AK120" s="126" t="str">
        <f t="shared" ca="1" si="403"/>
        <v/>
      </c>
      <c r="AL120" s="126" t="str">
        <f t="shared" ca="1" si="403"/>
        <v/>
      </c>
      <c r="AM120" s="127" t="str">
        <f ca="1">IFERROR(IF(INDIRECT(ADDRESS(ROW(120:120),MATCH(AM$2,$BQ$2:$OH$2,0)+COLUMN($BQ:$BQ)+4,4,1),TRUE)&gt;=10,INDIRECT(ADDRESS(ROW(120:120),MATCH(AM$2,$BQ$2:$OH$2,0)+COLUMN($BQ:$BQ)+1,4,1),TRUE)/INDIRECT(ADDRESS(ROW($5:$5),MATCH(AM$2,$BQ$2:$OH$2,0)+COLUMN($BQ:$BQ)+1,2,1),TRUE),""),"")</f>
        <v/>
      </c>
      <c r="AN120" s="187"/>
      <c r="AO120" s="187"/>
      <c r="AP120" s="187"/>
      <c r="AQ120" s="187"/>
      <c r="AR120" s="187"/>
      <c r="AS120" s="187"/>
      <c r="AT120" s="187"/>
      <c r="AU120" s="187"/>
      <c r="AV120" s="187"/>
      <c r="AW120" s="187"/>
      <c r="AX120" s="187"/>
      <c r="AY120" s="187"/>
      <c r="AZ120" s="187"/>
      <c r="BA120" s="187"/>
      <c r="BB120" s="187"/>
      <c r="BC120" s="187"/>
      <c r="BD120" s="239"/>
      <c r="BE120" s="239"/>
      <c r="BF120" s="239"/>
      <c r="BG120" s="239"/>
      <c r="BH120" s="291"/>
      <c r="BI120" s="562" t="str">
        <f t="shared" ca="1" si="367"/>
        <v/>
      </c>
      <c r="BJ120" s="558" t="str">
        <f ca="1">IFERROR(CF120/$CF$5,"")</f>
        <v/>
      </c>
      <c r="BK120" s="558" t="str">
        <f ca="1">IFERROR(EH120/$EH$5,"")</f>
        <v/>
      </c>
      <c r="BL120" s="558">
        <f t="shared" ca="1" si="404"/>
        <v>1.047987737875927</v>
      </c>
      <c r="BM120" s="558" t="str">
        <f t="shared" ca="1" si="405"/>
        <v/>
      </c>
      <c r="BN120" s="558" t="str">
        <f ca="1">AM120</f>
        <v/>
      </c>
      <c r="BO120" s="254"/>
      <c r="BP120" s="173" t="str">
        <f t="shared" si="396"/>
        <v>Residential</v>
      </c>
      <c r="BQ120" s="66" t="str">
        <f t="shared" ca="1" si="376"/>
        <v/>
      </c>
      <c r="BR120" s="64" t="str">
        <f t="shared" ca="1" si="377"/>
        <v/>
      </c>
      <c r="BS120" s="64" t="str">
        <f t="shared" ca="1" si="378"/>
        <v/>
      </c>
      <c r="BT120" s="64" t="str">
        <f t="array" aca="1" ref="BT120" ca="1">IFERROR(AVERAGE(IF(('1. Database - raw'!AW$7:AY$494&gt;0)*('1. Database - raw'!$AD$7:$AD$494=$A120)*('1. Database - raw'!$AP$7:$AP$494&lt;&gt;Dropdown!$AM$11)*(INDIRECT($Q120,TRUE)=$O120),'1. Database - raw'!AW$7:AY$494)),"")</f>
        <v/>
      </c>
      <c r="BU120" s="97" t="str">
        <f t="array" aca="1" ref="BU120" ca="1">IFERROR(_xlfn.STDEV.S(IF(('1. Database - raw'!AW$7:AY$494&gt;0)*('1. Database - raw'!$AD$7:$AD$494=$A120)*('1. Database - raw'!$AP$7:$AP$494&lt;&gt;Dropdown!$AM$11)*(INDIRECT($Q120,TRUE)=$O120),'1. Database - raw'!AW$7:AY$494)),"")</f>
        <v/>
      </c>
      <c r="BV120" s="67" t="str">
        <f t="array" aca="1" ref="BV120" ca="1">IFERROR(IF(COUNT(IF(('1. Database - raw'!AW$7:AY$494&gt;0)*('1. Database - raw'!$AD$7:$AD$494=$A120)*('1. Database - raw'!$AP$7:$AP$494&lt;&gt;Dropdown!$AM$11)*(INDIRECT($Q120,TRUE)=$O120),'1. Database - raw'!AW$7:AY$494))&gt;0,COUNT(IF(('1. Database - raw'!AW$7:AY$494&gt;0)*('1. Database - raw'!$AD$7:$AD$494=$A120)*('1. Database - raw'!$AP$7:$AP$494&lt;&gt;Dropdown!$AM$11)*(INDIRECT($Q120,TRUE)=$O120),'1. Database - raw'!AW$7:AY$494)),""),"")</f>
        <v/>
      </c>
      <c r="BW120" s="66" t="str">
        <f t="shared" ca="1" si="370"/>
        <v/>
      </c>
      <c r="BX120" s="64" t="str">
        <f t="shared" ca="1" si="371"/>
        <v/>
      </c>
      <c r="BY120" s="64" t="str">
        <f t="shared" ca="1" si="372"/>
        <v/>
      </c>
      <c r="BZ120" s="64" t="str">
        <f t="array" aca="1" ref="BZ120" ca="1">IFERROR(AVERAGE(IF(('1. Database - raw'!BC$7:BE$494&gt;0)*('1. Database - raw'!$AD$7:$AD$494=$A120)*('1. Database - raw'!$AP$7:$AP$494&lt;&gt;Dropdown!$AM$11)*(INDIRECT($Q120,TRUE)=$O120),'1. Database - raw'!BC$7:BE$494)),"")</f>
        <v/>
      </c>
      <c r="CA120" s="97" t="str">
        <f t="array" aca="1" ref="CA120" ca="1">IFERROR(_xlfn.STDEV.S(IF(('1. Database - raw'!BC$7:BE$494&gt;0)*('1. Database - raw'!$AD$7:$AD$494=$A120)*('1. Database - raw'!$AP$7:$AP$494&lt;&gt;Dropdown!$AM$11)*(INDIRECT($Q120,TRUE)=$O120),'1. Database - raw'!BC$7:BE$494)),"")</f>
        <v/>
      </c>
      <c r="CB120" s="67" t="str">
        <f t="array" aca="1" ref="CB120" ca="1">IFERROR(IF(COUNT(IF(('1. Database - raw'!BC$7:BE$494&gt;0)*('1. Database - raw'!$AD$7:$AD$494=$A120)*('1. Database - raw'!$AP$7:$AP$494&lt;&gt;Dropdown!$AM$11)*(INDIRECT($Q120,TRUE)=$O120),'1. Database - raw'!BC$7:BE$494))&gt;0,COUNT(IF(('1. Database - raw'!BC$7:BE$494&gt;0)*('1. Database - raw'!$AD$7:$AD$494=$A120)*('1. Database - raw'!$AP$7:$AP$494&lt;&gt;Dropdown!$AM$11)*(INDIRECT($Q120,TRUE)=$O120),'1. Database - raw'!BC$7:BE$494)),""),"")</f>
        <v/>
      </c>
      <c r="CC120" s="107" t="str">
        <f t="shared" ca="1" si="373"/>
        <v/>
      </c>
      <c r="CD120" s="108" t="str">
        <f t="shared" ca="1" si="374"/>
        <v/>
      </c>
      <c r="CE120" s="108" t="str">
        <f t="shared" ca="1" si="375"/>
        <v/>
      </c>
      <c r="CF120" s="108" t="str">
        <f t="array" aca="1" ref="CF120" ca="1">IFERROR(AVERAGE(IF(('1. Database - raw'!BI$7:BK$494&gt;0)*('1. Database - raw'!$AD$7:$AD$494=$A120)*('1. Database - raw'!$AP$7:$AP$494&lt;&gt;Dropdown!$AM$11)*(INDIRECT($Q120,TRUE)=$O120),'1. Database - raw'!BI$7:BK$494)),"")</f>
        <v/>
      </c>
      <c r="CG120" s="272" t="str">
        <f t="array" aca="1" ref="CG120" ca="1">IFERROR(_xlfn.STDEV.S(IF(('1. Database - raw'!BI$7:BK$494&gt;0)*('1. Database - raw'!$AD$7:$AD$494=$A120)*('1. Database - raw'!$AP$7:$AP$494&lt;&gt;Dropdown!$AM$11)*(INDIRECT($Q120,TRUE)=$O120),'1. Database - raw'!BI$7:BK$494)),"")</f>
        <v/>
      </c>
      <c r="CH120" s="67" t="str">
        <f t="array" aca="1" ref="CH120" ca="1">IFERROR(IF(COUNT(IF(('1. Database - raw'!BI$7:BK$494&gt;0)*('1. Database - raw'!$AD$7:$AD$494=$A120)*('1. Database - raw'!$AP$7:$AP$494&lt;&gt;Dropdown!$AM$11)*(INDIRECT($Q120,TRUE)=$O120),'1. Database - raw'!BI$7:BK$494))&gt;0,COUNT(IF(('1. Database - raw'!BI$7:BK$494&gt;0)*('1. Database - raw'!$AD$7:$AD$494=$A120)*('1. Database - raw'!$AP$7:$AP$494&lt;&gt;Dropdown!$AM$11)*(INDIRECT($Q120,TRUE)=$O120),'1. Database - raw'!BI$7:BK$494)),""),"")</f>
        <v/>
      </c>
      <c r="CI120" s="66" t="str">
        <f t="shared" ca="1" si="211"/>
        <v/>
      </c>
      <c r="CJ120" s="64" t="str">
        <f t="shared" ca="1" si="212"/>
        <v/>
      </c>
      <c r="CK120" s="64" t="str">
        <f t="shared" ca="1" si="213"/>
        <v/>
      </c>
      <c r="CL120" s="64" t="str">
        <f t="array" aca="1" ref="CL120" ca="1">IFERROR(AVERAGE(IF(('1. Database - raw'!BO$7:BQ$494&gt;0)*('1. Database - raw'!$AD$7:$AD$494=$A120)*(INDIRECT($Q120,TRUE)=$O120),'1. Database - raw'!BO$7:BQ$494)),"")</f>
        <v/>
      </c>
      <c r="CM120" s="97" t="str">
        <f t="array" aca="1" ref="CM120" ca="1">IFERROR(_xlfn.STDEV.S(IF(('1. Database - raw'!BO$7:BQ$494&gt;0)*('1. Database - raw'!$AD$7:$AD$494=$A120)*(INDIRECT($Q120,TRUE)=$O120),'1. Database - raw'!BO$7:BQ$494)),"")</f>
        <v/>
      </c>
      <c r="CN120" s="67" t="str">
        <f t="array" aca="1" ref="CN120" ca="1">IFERROR(IF(COUNT(IF(('1. Database - raw'!BO$7:BQ$494&gt;0)*('1. Database - raw'!$AD$7:$AD$494=$A120)*(INDIRECT($Q120,TRUE)=$O120),'1. Database - raw'!BO$7:BQ$494))&gt;0,COUNT(IF(('1. Database - raw'!BO$7:BQ$494&gt;0)*('1. Database - raw'!$AD$7:$AD$494=$A120)*(INDIRECT($Q120,TRUE)=$O120),'1. Database - raw'!BO$7:BQ$494)),""),"")</f>
        <v/>
      </c>
      <c r="CO120" s="66" t="str">
        <f t="shared" ca="1" si="214"/>
        <v/>
      </c>
      <c r="CP120" s="64" t="str">
        <f t="shared" ca="1" si="215"/>
        <v/>
      </c>
      <c r="CQ120" s="64" t="str">
        <f t="shared" ca="1" si="216"/>
        <v/>
      </c>
      <c r="CR120" s="64" t="str">
        <f t="array" aca="1" ref="CR120" ca="1">IFERROR(AVERAGE(IF(('1. Database - raw'!BU$7:BW$494&gt;0)*('1. Database - raw'!$AD$7:$AD$494=$A120)*(INDIRECT($Q120,TRUE)=$O120),'1. Database - raw'!BU$7:BW$494)),"")</f>
        <v/>
      </c>
      <c r="CS120" s="97" t="str">
        <f t="array" aca="1" ref="CS120" ca="1">IFERROR(_xlfn.STDEV.S(IF(('1. Database - raw'!BU$7:BW$494&gt;0)*('1. Database - raw'!$AD$7:$AD$494=$A120)*(INDIRECT($Q120,TRUE)=$O120),'1. Database - raw'!BU$7:BW$494)),"")</f>
        <v/>
      </c>
      <c r="CT120" s="67" t="str">
        <f t="array" aca="1" ref="CT120" ca="1">IFERROR(IF(COUNT(IF(('1. Database - raw'!BU$7:BW$494&gt;0)*('1. Database - raw'!$AD$7:$AD$494=$A120)*(INDIRECT($Q120,TRUE)=$O120),'1. Database - raw'!BU$7:BW$494))&gt;0,COUNT(IF(('1. Database - raw'!BU$7:BW$494&gt;0)*('1. Database - raw'!$AD$7:$AD$494=$A120)*(INDIRECT($Q120,TRUE)=$O120),'1. Database - raw'!BU$7:BW$494)),""),"")</f>
        <v/>
      </c>
      <c r="CU120" s="66" t="str">
        <f t="shared" ca="1" si="217"/>
        <v/>
      </c>
      <c r="CV120" s="64" t="str">
        <f t="shared" ca="1" si="218"/>
        <v/>
      </c>
      <c r="CW120" s="64" t="str">
        <f t="shared" ca="1" si="219"/>
        <v/>
      </c>
      <c r="CX120" s="64" t="str">
        <f t="array" aca="1" ref="CX120" ca="1">IFERROR(AVERAGE(IF(('1. Database - raw'!CA$7:CC$494&gt;0)*('1. Database - raw'!$AD$7:$AD$494=$A120)*(INDIRECT($Q120,TRUE)=$O120),'1. Database - raw'!CA$7:CC$494)),"")</f>
        <v/>
      </c>
      <c r="CY120" s="97" t="str">
        <f t="array" aca="1" ref="CY120" ca="1">IFERROR(_xlfn.STDEV.S(IF(('1. Database - raw'!CA$7:CC$494&gt;0)*('1. Database - raw'!$AD$7:$AD$494=$A120)*(INDIRECT($Q120,TRUE)=$O120),'1. Database - raw'!CA$7:CC$494)),"")</f>
        <v/>
      </c>
      <c r="CZ120" s="67" t="str">
        <f t="array" aca="1" ref="CZ120" ca="1">IFERROR(IF(COUNT(IF(('1. Database - raw'!CA$7:CC$494&gt;0)*('1. Database - raw'!$AD$7:$AD$494=$A120)*(INDIRECT($Q120,TRUE)=$O120),'1. Database - raw'!CA$7:CC$494))&gt;0,COUNT(IF(('1. Database - raw'!CA$7:CC$494&gt;0)*('1. Database - raw'!$AD$7:$AD$494=$A120)*(INDIRECT($Q120,TRUE)=$O120),'1. Database - raw'!CA$7:CC$494)),""),"")</f>
        <v/>
      </c>
      <c r="DA120" s="66" t="str">
        <f t="shared" ca="1" si="220"/>
        <v/>
      </c>
      <c r="DB120" s="64" t="str">
        <f t="shared" ca="1" si="221"/>
        <v/>
      </c>
      <c r="DC120" s="64" t="str">
        <f t="shared" ca="1" si="222"/>
        <v/>
      </c>
      <c r="DD120" s="64" t="str">
        <f t="array" aca="1" ref="DD120" ca="1">IFERROR(AVERAGE(IF(('1. Database - raw'!CG$7:CI$494&gt;0)*('1. Database - raw'!$AD$7:$AD$494=$A120)*(INDIRECT($Q120,TRUE)=$O120),'1. Database - raw'!CG$7:CI$494)),"")</f>
        <v/>
      </c>
      <c r="DE120" s="97" t="str">
        <f t="array" aca="1" ref="DE120" ca="1">IFERROR(_xlfn.STDEV.S(IF(('1. Database - raw'!CG$7:CI$494&gt;0)*('1. Database - raw'!$AD$7:$AD$494=$A120)*(INDIRECT($Q120,TRUE)=$O120),'1. Database - raw'!CG$7:CI$494)),"")</f>
        <v/>
      </c>
      <c r="DF120" s="67" t="str">
        <f t="array" aca="1" ref="DF120" ca="1">IFERROR(IF(COUNT(IF(('1. Database - raw'!CG$7:CI$494&gt;0)*('1. Database - raw'!$AD$7:$AD$494=$A120)*(INDIRECT($Q120,TRUE)=$O120),'1. Database - raw'!CG$7:CI$494))&gt;0,COUNT(IF(('1. Database - raw'!CG$7:CI$494&gt;0)*('1. Database - raw'!$AD$7:$AD$494=$A120)*(INDIRECT($Q120,TRUE)=$O120),'1. Database - raw'!CG$7:CI$494)),""),"")</f>
        <v/>
      </c>
      <c r="DG120" s="66" t="str">
        <f t="shared" ca="1" si="223"/>
        <v/>
      </c>
      <c r="DH120" s="64" t="str">
        <f t="shared" ca="1" si="224"/>
        <v/>
      </c>
      <c r="DI120" s="64" t="str">
        <f t="shared" ca="1" si="225"/>
        <v/>
      </c>
      <c r="DJ120" s="64" t="str">
        <f t="array" aca="1" ref="DJ120" ca="1">IFERROR(AVERAGE(IF(('1. Database - raw'!CM$7:CO$494&gt;0)*('1. Database - raw'!$AD$7:$AD$494=$A120)*(INDIRECT($Q120,TRUE)=$O120),'1. Database - raw'!CM$7:CO$494)),"")</f>
        <v/>
      </c>
      <c r="DK120" s="97" t="str">
        <f t="array" aca="1" ref="DK120" ca="1">IFERROR(_xlfn.STDEV.S(IF(('1. Database - raw'!CM$7:CO$494&gt;0)*('1. Database - raw'!$AD$7:$AD$494=$A120)*(INDIRECT($Q120,TRUE)=$O120),'1. Database - raw'!CM$7:CO$494)),"")</f>
        <v/>
      </c>
      <c r="DL120" s="67" t="str">
        <f t="array" aca="1" ref="DL120" ca="1">IFERROR(IF(COUNT(IF(('1. Database - raw'!CM$7:CO$494&gt;0)*('1. Database - raw'!$AD$7:$AD$494=$A120)*(INDIRECT($Q120,TRUE)=$O120),'1. Database - raw'!CM$7:CO$494))&gt;0,COUNT(IF(('1. Database - raw'!CM$7:CO$494&gt;0)*('1. Database - raw'!$AD$7:$AD$494=$A120)*(INDIRECT($Q120,TRUE)=$O120),'1. Database - raw'!CM$7:CO$494)),""),"")</f>
        <v/>
      </c>
      <c r="DM120" s="66" t="str">
        <f t="shared" ca="1" si="226"/>
        <v/>
      </c>
      <c r="DN120" s="64" t="str">
        <f t="shared" ca="1" si="227"/>
        <v/>
      </c>
      <c r="DO120" s="64" t="str">
        <f t="shared" ca="1" si="228"/>
        <v/>
      </c>
      <c r="DP120" s="64" t="str">
        <f t="array" aca="1" ref="DP120" ca="1">IFERROR(AVERAGE(IF(('1. Database - raw'!CS$7:CU$494&gt;0)*('1. Database - raw'!$AD$7:$AD$494=$A120)*(INDIRECT($Q120,TRUE)=$O120),'1. Database - raw'!CS$7:CU$494)),"")</f>
        <v/>
      </c>
      <c r="DQ120" s="97" t="str">
        <f t="array" aca="1" ref="DQ120" ca="1">IFERROR(_xlfn.STDEV.S(IF(('1. Database - raw'!CS$7:CU$494&gt;0)*('1. Database - raw'!$AD$7:$AD$494=$A120)*(INDIRECT($Q120,TRUE)=$O120),'1. Database - raw'!CS$7:CU$494)),"")</f>
        <v/>
      </c>
      <c r="DR120" s="67" t="str">
        <f t="array" aca="1" ref="DR120" ca="1">IFERROR(IF(COUNT(IF(('1. Database - raw'!CS$7:CU$494&gt;0)*('1. Database - raw'!$AD$7:$AD$494=$A120)*(INDIRECT($Q120,TRUE)=$O120),'1. Database - raw'!CS$7:CU$494))&gt;0,COUNT(IF(('1. Database - raw'!CS$7:CU$494&gt;0)*('1. Database - raw'!$AD$7:$AD$494=$A120)*(INDIRECT($Q120,TRUE)=$O120),'1. Database - raw'!CS$7:CU$494)),""),"")</f>
        <v/>
      </c>
      <c r="DS120" s="66" t="str">
        <f t="shared" ca="1" si="229"/>
        <v/>
      </c>
      <c r="DT120" s="64" t="str">
        <f t="shared" ca="1" si="230"/>
        <v/>
      </c>
      <c r="DU120" s="64" t="str">
        <f t="shared" ca="1" si="231"/>
        <v/>
      </c>
      <c r="DV120" s="64" t="str">
        <f t="array" aca="1" ref="DV120" ca="1">IFERROR(AVERAGE(IF(('1. Database - raw'!CY$7:DA$494&gt;0)*('1. Database - raw'!$AD$7:$AD$494=$A120)*(INDIRECT($Q120,TRUE)=$O120),'1. Database - raw'!CY$7:DA$494)),"")</f>
        <v/>
      </c>
      <c r="DW120" s="97" t="str">
        <f t="array" aca="1" ref="DW120" ca="1">IFERROR(_xlfn.STDEV.S(IF(('1. Database - raw'!CY$7:DA$494&gt;0)*('1. Database - raw'!$AD$7:$AD$494=$A120)*(INDIRECT($Q120,TRUE)=$O120),'1. Database - raw'!CY$7:DA$494)),"")</f>
        <v/>
      </c>
      <c r="DX120" s="67" t="str">
        <f t="array" aca="1" ref="DX120" ca="1">IFERROR(IF(COUNT(IF(('1. Database - raw'!CY$7:DA$494&gt;0)*('1. Database - raw'!$AD$7:$AD$494=$A120)*(INDIRECT($Q120,TRUE)=$O120),'1. Database - raw'!CY$7:DA$494))&gt;0,COUNT(IF(('1. Database - raw'!CY$7:DA$494&gt;0)*('1. Database - raw'!$AD$7:$AD$494=$A120)*(INDIRECT($Q120,TRUE)=$O120),'1. Database - raw'!CY$7:DA$494)),""),"")</f>
        <v/>
      </c>
      <c r="DY120" s="66" t="str">
        <f t="shared" ca="1" si="232"/>
        <v/>
      </c>
      <c r="DZ120" s="64" t="str">
        <f t="shared" ca="1" si="233"/>
        <v/>
      </c>
      <c r="EA120" s="64" t="str">
        <f t="shared" ca="1" si="234"/>
        <v/>
      </c>
      <c r="EB120" s="64" t="str">
        <f t="array" aca="1" ref="EB120" ca="1">IFERROR(AVERAGE(IF(('1. Database - raw'!DE$7:DG$494&gt;0)*('1. Database - raw'!$AD$7:$AD$494=$A120)*(INDIRECT($Q120,TRUE)=$O120),'1. Database - raw'!DE$7:DG$494)),"")</f>
        <v/>
      </c>
      <c r="EC120" s="97" t="str">
        <f t="array" aca="1" ref="EC120" ca="1">IFERROR(_xlfn.STDEV.S(IF(('1. Database - raw'!DE$7:DG$494&gt;0)*('1. Database - raw'!$AD$7:$AD$494=$A120)*(INDIRECT($Q120,TRUE)=$O120),'1. Database - raw'!DE$7:DG$494)),"")</f>
        <v/>
      </c>
      <c r="ED120" s="67" t="str">
        <f t="array" aca="1" ref="ED120" ca="1">IFERROR(IF(COUNT(IF(('1. Database - raw'!DE$7:DG$494&gt;0)*('1. Database - raw'!$AD$7:$AD$494=$A120)*(INDIRECT($Q120,TRUE)=$O120),'1. Database - raw'!DE$7:DG$494))&gt;0,COUNT(IF(('1. Database - raw'!DE$7:DG$494&gt;0)*('1. Database - raw'!$AD$7:$AD$494=$A120)*(INDIRECT($Q120,TRUE)=$O120),'1. Database - raw'!DE$7:DG$494)),""),"")</f>
        <v/>
      </c>
      <c r="EE120" s="107" t="str">
        <f t="shared" ca="1" si="235"/>
        <v/>
      </c>
      <c r="EF120" s="108" t="str">
        <f t="shared" ca="1" si="236"/>
        <v/>
      </c>
      <c r="EG120" s="108" t="str">
        <f t="shared" ca="1" si="237"/>
        <v/>
      </c>
      <c r="EH120" s="108" t="str">
        <f t="array" aca="1" ref="EH120" ca="1">IFERROR(AVERAGE(IF(('1. Database - raw'!DK$7:DM$494&gt;0)*('1. Database - raw'!$AD$7:$AD$494=$A120)*(INDIRECT($Q120,TRUE)=$O120),'1. Database - raw'!DK$7:DM$494)),"")</f>
        <v/>
      </c>
      <c r="EI120" s="272" t="str">
        <f t="array" aca="1" ref="EI120" ca="1">IFERROR(_xlfn.STDEV.S(IF(('1. Database - raw'!DK$7:DM$494&gt;0)*('1. Database - raw'!$AD$7:$AD$494=$A120)*(INDIRECT($Q120,TRUE)=$O120),'1. Database - raw'!DK$7:DM$494)),"")</f>
        <v/>
      </c>
      <c r="EJ120" s="67" t="str">
        <f t="array" aca="1" ref="EJ120" ca="1">IFERROR(IF(COUNT(IF(('1. Database - raw'!DK$7:DM$494&gt;0)*('1. Database - raw'!$AD$7:$AD$494=$A120)*(INDIRECT($Q120,TRUE)=$O120),'1. Database - raw'!DK$7:DM$494))&gt;0,COUNT(IF(('1. Database - raw'!DK$7:DM$494&gt;0)*('1. Database - raw'!$AD$7:$AD$494=$A120)*(INDIRECT($Q120,TRUE)=$O120),'1. Database - raw'!DK$7:DM$494)),""),"")</f>
        <v/>
      </c>
      <c r="EK120" s="66">
        <f t="shared" ca="1" si="238"/>
        <v>34.833401648293332</v>
      </c>
      <c r="EL120" s="64">
        <f t="shared" ca="1" si="239"/>
        <v>49.77118689450991</v>
      </c>
      <c r="EM120" s="64">
        <f t="shared" ca="1" si="240"/>
        <v>41.637720201864283</v>
      </c>
      <c r="EN120" s="64">
        <f t="array" aca="1" ref="EN120" ca="1">IFERROR(AVERAGE(IF(('1. Database - raw'!DQ$7:DS$494&gt;0)*('1. Database - raw'!$AD$7:$AD$494=$A120)*(INDIRECT($Q120,TRUE)=$O120),'1. Database - raw'!DQ$7:DS$494)),"")</f>
        <v>43.774999999999999</v>
      </c>
      <c r="EO120" s="97">
        <f t="array" aca="1" ref="EO120" ca="1">IFERROR(_xlfn.STDEV.S(IF(('1. Database - raw'!DQ$7:DS$494&gt;0)*('1. Database - raw'!$AD$7:$AD$494=$A120)*(INDIRECT($Q120,TRUE)=$O120),'1. Database - raw'!DQ$7:DS$494)),"")</f>
        <v>14.204671001341927</v>
      </c>
      <c r="EP120" s="67">
        <f t="array" aca="1" ref="EP120" ca="1">IFERROR(IF(COUNT(IF(('1. Database - raw'!DQ$7:DS$494&gt;0)*('1. Database - raw'!$AD$7:$AD$494=$A120)*(INDIRECT($Q120,TRUE)=$O120),'1. Database - raw'!DQ$7:DS$494))&gt;0,COUNT(IF(('1. Database - raw'!DQ$7:DS$494&gt;0)*('1. Database - raw'!$AD$7:$AD$494=$A120)*(INDIRECT($Q120,TRUE)=$O120),'1. Database - raw'!DQ$7:DS$494)),""),"")</f>
        <v>12</v>
      </c>
      <c r="EQ120" s="66" t="str">
        <f t="shared" ca="1" si="241"/>
        <v/>
      </c>
      <c r="ER120" s="64" t="str">
        <f t="shared" ca="1" si="242"/>
        <v/>
      </c>
      <c r="ES120" s="64" t="str">
        <f t="shared" ca="1" si="243"/>
        <v/>
      </c>
      <c r="ET120" s="64" t="str">
        <f t="array" aca="1" ref="ET120" ca="1">IFERROR(AVERAGE(IF(('1. Database - raw'!DW$7:DY$494&gt;0)*('1. Database - raw'!$AD$7:$AD$494=$A120)*(INDIRECT($Q120,TRUE)=$O120),'1. Database - raw'!DW$7:DY$494)),"")</f>
        <v/>
      </c>
      <c r="EU120" s="97" t="str">
        <f t="array" aca="1" ref="EU120" ca="1">IFERROR(_xlfn.STDEV.S(IF(('1. Database - raw'!DW$7:DY$494&gt;0)*('1. Database - raw'!$AD$7:$AD$494=$A120)*(INDIRECT($Q120,TRUE)=$O120),'1. Database - raw'!DW$7:DY$494)),"")</f>
        <v/>
      </c>
      <c r="EV120" s="67" t="str">
        <f t="array" aca="1" ref="EV120" ca="1">IFERROR(IF(COUNT(IF(('1. Database - raw'!DW$7:DY$494&gt;0)*('1. Database - raw'!$AD$7:$AD$494=$A120)*(INDIRECT($Q120,TRUE)=$O120),'1. Database - raw'!DW$7:DY$494))&gt;0,COUNT(IF(('1. Database - raw'!DW$7:DY$494&gt;0)*('1. Database - raw'!$AD$7:$AD$494=$A120)*(INDIRECT($Q120,TRUE)=$O120),'1. Database - raw'!DW$7:DY$494)),""),"")</f>
        <v/>
      </c>
      <c r="EW120" s="66" t="str">
        <f t="shared" ca="1" si="244"/>
        <v/>
      </c>
      <c r="EX120" s="64" t="str">
        <f t="shared" ca="1" si="245"/>
        <v/>
      </c>
      <c r="EY120" s="64" t="str">
        <f t="shared" ca="1" si="246"/>
        <v/>
      </c>
      <c r="EZ120" s="64" t="str">
        <f t="array" aca="1" ref="EZ120" ca="1">IFERROR(AVERAGE(IF(('1. Database - raw'!EC$7:EE$494&gt;0)*('1. Database - raw'!$AD$7:$AD$494=$A120)*(INDIRECT($Q120,TRUE)=$O120),'1. Database - raw'!EC$7:EE$494)),"")</f>
        <v/>
      </c>
      <c r="FA120" s="97" t="str">
        <f t="array" aca="1" ref="FA120" ca="1">IFERROR(_xlfn.STDEV.S(IF(('1. Database - raw'!EC$7:EE$494&gt;0)*('1. Database - raw'!$AD$7:$AD$494=$A120)*(INDIRECT($Q120,TRUE)=$O120),'1. Database - raw'!EC$7:EE$494)),"")</f>
        <v/>
      </c>
      <c r="FB120" s="67" t="str">
        <f t="array" aca="1" ref="FB120" ca="1">IFERROR(IF(COUNT(IF(('1. Database - raw'!EC$7:EE$494&gt;0)*('1. Database - raw'!$AD$7:$AD$494=$A120)*(INDIRECT($Q120,TRUE)=$O120),'1. Database - raw'!EC$7:EE$494))&gt;0,COUNT(IF(('1. Database - raw'!EC$7:EE$494&gt;0)*('1. Database - raw'!$AD$7:$AD$494=$A120)*(INDIRECT($Q120,TRUE)=$O120),'1. Database - raw'!EC$7:EE$494)),""),"")</f>
        <v/>
      </c>
      <c r="FC120" s="66" t="str">
        <f t="shared" ca="1" si="247"/>
        <v/>
      </c>
      <c r="FD120" s="64" t="str">
        <f t="shared" ca="1" si="248"/>
        <v/>
      </c>
      <c r="FE120" s="64" t="str">
        <f t="shared" ca="1" si="249"/>
        <v/>
      </c>
      <c r="FF120" s="64" t="str">
        <f t="array" aca="1" ref="FF120" ca="1">IFERROR(AVERAGE(IF(('1. Database - raw'!EI$7:EK$494&gt;0)*('1. Database - raw'!$AD$7:$AD$494=$A120)*(INDIRECT($Q120,TRUE)=$O120),'1. Database - raw'!EI$7:EK$494)),"")</f>
        <v/>
      </c>
      <c r="FG120" s="97" t="str">
        <f t="array" aca="1" ref="FG120" ca="1">IFERROR(_xlfn.STDEV.S(IF(('1. Database - raw'!EI$7:EK$494&gt;0)*('1. Database - raw'!$AD$7:$AD$494=$A120)*(INDIRECT($Q120,TRUE)=$O120),'1. Database - raw'!EI$7:EK$494)),"")</f>
        <v/>
      </c>
      <c r="FH120" s="67" t="str">
        <f t="array" aca="1" ref="FH120" ca="1">IFERROR(IF(COUNT(IF(('1. Database - raw'!EI$7:EK$494&gt;0)*('1. Database - raw'!$AD$7:$AD$494=$A120)*(INDIRECT($Q120,TRUE)=$O120),'1. Database - raw'!EI$7:EK$494))&gt;0,COUNT(IF(('1. Database - raw'!EI$7:EK$494&gt;0)*('1. Database - raw'!$AD$7:$AD$494=$A120)*(INDIRECT($Q120,TRUE)=$O120),'1. Database - raw'!EI$7:EK$494)),""),"")</f>
        <v/>
      </c>
      <c r="FI120" s="66" t="str">
        <f t="shared" ca="1" si="250"/>
        <v/>
      </c>
      <c r="FJ120" s="64" t="str">
        <f t="shared" ca="1" si="251"/>
        <v/>
      </c>
      <c r="FK120" s="64" t="str">
        <f t="shared" ca="1" si="252"/>
        <v/>
      </c>
      <c r="FL120" s="64" t="str">
        <f t="array" aca="1" ref="FL120" ca="1">IFERROR(AVERAGE(IF(('1. Database - raw'!EO$7:EQ$494&gt;0)*('1. Database - raw'!$AD$7:$AD$494=$A120)*(INDIRECT($Q120,TRUE)=$O120),'1. Database - raw'!EO$7:EQ$494)),"")</f>
        <v/>
      </c>
      <c r="FM120" s="97" t="str">
        <f t="array" aca="1" ref="FM120" ca="1">IFERROR(_xlfn.STDEV.S(IF(('1. Database - raw'!EO$7:EQ$494&gt;0)*('1. Database - raw'!$AD$7:$AD$494=$A120)*(INDIRECT($Q120,TRUE)=$O120),'1. Database - raw'!EO$7:EQ$494)),"")</f>
        <v/>
      </c>
      <c r="FN120" s="67" t="str">
        <f t="array" aca="1" ref="FN120" ca="1">IFERROR(IF(COUNT(IF(('1. Database - raw'!EO$7:EQ$494&gt;0)*('1. Database - raw'!$AD$7:$AD$494=$A120)*(INDIRECT($Q120,TRUE)=$O120),'1. Database - raw'!EO$7:EQ$494))&gt;0,COUNT(IF(('1. Database - raw'!EO$7:EQ$494&gt;0)*('1. Database - raw'!$AD$7:$AD$494=$A120)*(INDIRECT($Q120,TRUE)=$O120),'1. Database - raw'!EO$7:EQ$494)),""),"")</f>
        <v/>
      </c>
      <c r="FO120" s="66" t="str">
        <f t="shared" ca="1" si="253"/>
        <v/>
      </c>
      <c r="FP120" s="64" t="str">
        <f t="shared" ca="1" si="254"/>
        <v/>
      </c>
      <c r="FQ120" s="64" t="str">
        <f t="shared" ca="1" si="255"/>
        <v/>
      </c>
      <c r="FR120" s="64" t="str">
        <f t="array" aca="1" ref="FR120" ca="1">IFERROR(AVERAGE(IF(('1. Database - raw'!EU$7:EW$494&gt;0)*('1. Database - raw'!$AD$7:$AD$494=$A120)*(INDIRECT($Q120,TRUE)=$O120),'1. Database - raw'!EU$7:EW$494)),"")</f>
        <v/>
      </c>
      <c r="FS120" s="97" t="str">
        <f t="array" aca="1" ref="FS120" ca="1">IFERROR(_xlfn.STDEV.S(IF(('1. Database - raw'!EU$7:EW$494&gt;0)*('1. Database - raw'!$AD$7:$AD$494=$A120)*(INDIRECT($Q120,TRUE)=$O120),'1. Database - raw'!EU$7:EW$494)),"")</f>
        <v/>
      </c>
      <c r="FT120" s="67" t="str">
        <f t="array" aca="1" ref="FT120" ca="1">IFERROR(IF(COUNT(IF(('1. Database - raw'!EU$7:EW$494&gt;0)*('1. Database - raw'!$AD$7:$AD$494=$A120)*(INDIRECT($Q120,TRUE)=$O120),'1. Database - raw'!EU$7:EW$494))&gt;0,COUNT(IF(('1. Database - raw'!EU$7:EW$494&gt;0)*('1. Database - raw'!$AD$7:$AD$494=$A120)*(INDIRECT($Q120,TRUE)=$O120),'1. Database - raw'!EU$7:EW$494)),""),"")</f>
        <v/>
      </c>
      <c r="FU120" s="66" t="str">
        <f t="shared" ca="1" si="256"/>
        <v/>
      </c>
      <c r="FV120" s="64" t="str">
        <f t="shared" ca="1" si="257"/>
        <v/>
      </c>
      <c r="FW120" s="64" t="str">
        <f t="shared" ca="1" si="258"/>
        <v/>
      </c>
      <c r="FX120" s="64" t="str">
        <f t="array" aca="1" ref="FX120" ca="1">IFERROR(AVERAGE(IF(('1. Database - raw'!FA$7:FC$494&gt;0)*('1. Database - raw'!$AD$7:$AD$494=$A120)*(INDIRECT($Q120,TRUE)=$O120),'1. Database - raw'!FA$7:FC$494)),"")</f>
        <v/>
      </c>
      <c r="FY120" s="97" t="str">
        <f t="array" aca="1" ref="FY120" ca="1">IFERROR(_xlfn.STDEV.S(IF(('1. Database - raw'!FA$7:FC$494&gt;0)*('1. Database - raw'!$AD$7:$AD$494=$A120)*(INDIRECT($Q120,TRUE)=$O120),'1. Database - raw'!FA$7:FC$494)),"")</f>
        <v/>
      </c>
      <c r="FZ120" s="67" t="str">
        <f t="array" aca="1" ref="FZ120" ca="1">IFERROR(IF(COUNT(IF(('1. Database - raw'!FA$7:FC$494&gt;0)*('1. Database - raw'!$AD$7:$AD$494=$A120)*(INDIRECT($Q120,TRUE)=$O120),'1. Database - raw'!FA$7:FC$494))&gt;0,COUNT(IF(('1. Database - raw'!FA$7:FC$494&gt;0)*('1. Database - raw'!$AD$7:$AD$494=$A120)*(INDIRECT($Q120,TRUE)=$O120),'1. Database - raw'!FA$7:FC$494)),""),"")</f>
        <v/>
      </c>
      <c r="GA120" s="66" t="str">
        <f t="shared" ca="1" si="259"/>
        <v/>
      </c>
      <c r="GB120" s="64" t="str">
        <f t="shared" ca="1" si="260"/>
        <v/>
      </c>
      <c r="GC120" s="64" t="str">
        <f t="shared" ca="1" si="261"/>
        <v/>
      </c>
      <c r="GD120" s="64" t="str">
        <f t="array" aca="1" ref="GD120" ca="1">IFERROR(AVERAGE(IF(('1. Database - raw'!FG$7:FI$494&gt;0)*('1. Database - raw'!$AD$7:$AD$494=$A120)*(INDIRECT($Q120,TRUE)=$O120),'1. Database - raw'!FG$7:FI$494)),"")</f>
        <v/>
      </c>
      <c r="GE120" s="97" t="str">
        <f t="array" aca="1" ref="GE120" ca="1">IFERROR(_xlfn.STDEV.S(IF(('1. Database - raw'!FG$7:FI$494&gt;0)*('1. Database - raw'!$AD$7:$AD$494=$A120)*(INDIRECT($Q120,TRUE)=$O120),'1. Database - raw'!FG$7:FI$494)),"")</f>
        <v/>
      </c>
      <c r="GF120" s="67" t="str">
        <f t="array" aca="1" ref="GF120" ca="1">IFERROR(IF(COUNT(IF(('1. Database - raw'!FG$7:FI$494&gt;0)*('1. Database - raw'!$AD$7:$AD$494=$A120)*(INDIRECT($Q120,TRUE)=$O120),'1. Database - raw'!FG$7:FI$494))&gt;0,COUNT(IF(('1. Database - raw'!FG$7:FI$494&gt;0)*('1. Database - raw'!$AD$7:$AD$494=$A120)*(INDIRECT($Q120,TRUE)=$O120),'1. Database - raw'!FG$7:FI$494)),""),"")</f>
        <v/>
      </c>
      <c r="GG120" s="66" t="str">
        <f t="shared" ca="1" si="262"/>
        <v/>
      </c>
      <c r="GH120" s="64" t="str">
        <f t="shared" ca="1" si="263"/>
        <v/>
      </c>
      <c r="GI120" s="64" t="str">
        <f t="shared" ca="1" si="264"/>
        <v/>
      </c>
      <c r="GJ120" s="64" t="str">
        <f t="array" aca="1" ref="GJ120" ca="1">IFERROR(AVERAGE(IF(('1. Database - raw'!FM$7:FO$494&gt;0)*('1. Database - raw'!$AD$7:$AD$494=$A120)*(INDIRECT($Q120,TRUE)=$O120),'1. Database - raw'!FM$7:FO$494)),"")</f>
        <v/>
      </c>
      <c r="GK120" s="97" t="str">
        <f t="array" aca="1" ref="GK120" ca="1">IFERROR(_xlfn.STDEV.S(IF(('1. Database - raw'!FM$7:FO$494&gt;0)*('1. Database - raw'!$AD$7:$AD$494=$A120)*(INDIRECT($Q120,TRUE)=$O120),'1. Database - raw'!FM$7:FO$494)),"")</f>
        <v/>
      </c>
      <c r="GL120" s="67" t="str">
        <f t="array" aca="1" ref="GL120" ca="1">IFERROR(IF(COUNT(IF(('1. Database - raw'!FM$7:FO$494&gt;0)*('1. Database - raw'!$AD$7:$AD$494=$A120)*(INDIRECT($Q120,TRUE)=$O120),'1. Database - raw'!FM$7:FO$494))&gt;0,COUNT(IF(('1. Database - raw'!FM$7:FO$494&gt;0)*('1. Database - raw'!$AD$7:$AD$494=$A120)*(INDIRECT($Q120,TRUE)=$O120),'1. Database - raw'!FM$7:FO$494)),""),"")</f>
        <v/>
      </c>
      <c r="GM120" s="66">
        <f t="shared" ca="1" si="265"/>
        <v>52.392122616270022</v>
      </c>
      <c r="GN120" s="64">
        <f t="shared" ca="1" si="266"/>
        <v>64.8898268562493</v>
      </c>
      <c r="GO120" s="64">
        <f t="shared" ca="1" si="267"/>
        <v>58.307081604219782</v>
      </c>
      <c r="GP120" s="64">
        <f t="array" aca="1" ref="GP120" ca="1">IFERROR(AVERAGE(IF(('1. Database - raw'!FS$7:FU$494&gt;0)*('1. Database - raw'!$AD$7:$AD$494=$A120)*(INDIRECT($Q120,TRUE)=$O120),'1. Database - raw'!FS$7:FU$494)),"")</f>
        <v>60.033333333333339</v>
      </c>
      <c r="GQ120" s="97">
        <f t="array" aca="1" ref="GQ120" ca="1">IFERROR(_xlfn.STDEV.S(IF(('1. Database - raw'!FS$7:FU$494&gt;0)*('1. Database - raw'!$AD$7:$AD$494=$A120)*(INDIRECT($Q120,TRUE)=$O120),'1. Database - raw'!FS$7:FU$494)),"")</f>
        <v>14.715999373555926</v>
      </c>
      <c r="GR120" s="67">
        <f t="array" aca="1" ref="GR120" ca="1">IFERROR(IF(COUNT(IF(('1. Database - raw'!FS$7:FU$494&gt;0)*('1. Database - raw'!$AD$7:$AD$494=$A120)*(INDIRECT($Q120,TRUE)=$O120),'1. Database - raw'!FS$7:FU$494))&gt;0,COUNT(IF(('1. Database - raw'!FS$7:FU$494&gt;0)*('1. Database - raw'!$AD$7:$AD$494=$A120)*(INDIRECT($Q120,TRUE)=$O120),'1. Database - raw'!FS$7:FU$494)),""),"")</f>
        <v>9</v>
      </c>
      <c r="GS120" s="66" t="str">
        <f t="shared" ca="1" si="268"/>
        <v/>
      </c>
      <c r="GT120" s="64" t="str">
        <f t="shared" ca="1" si="269"/>
        <v/>
      </c>
      <c r="GU120" s="64" t="str">
        <f t="shared" ca="1" si="270"/>
        <v/>
      </c>
      <c r="GV120" s="64" t="str">
        <f t="array" aca="1" ref="GV120" ca="1">IFERROR(AVERAGE(IF(('1. Database - raw'!FY$7:GA$494&gt;0)*('1. Database - raw'!$AD$7:$AD$494=$A120)*(INDIRECT($Q120,TRUE)=$O120),'1. Database - raw'!FY$7:GA$494)),"")</f>
        <v/>
      </c>
      <c r="GW120" s="97" t="str">
        <f t="array" aca="1" ref="GW120" ca="1">IFERROR(_xlfn.STDEV.S(IF(('1. Database - raw'!FY$7:GA$494&gt;0)*('1. Database - raw'!$AD$7:$AD$494=$A120)*(INDIRECT($Q120,TRUE)=$O120),'1. Database - raw'!FY$7:GA$494)),"")</f>
        <v/>
      </c>
      <c r="GX120" s="67" t="str">
        <f t="array" aca="1" ref="GX120" ca="1">IFERROR(IF(COUNT(IF(('1. Database - raw'!FY$7:GA$494&gt;0)*('1. Database - raw'!$AD$7:$AD$494=$A120)*(INDIRECT($Q120,TRUE)=$O120),'1. Database - raw'!FY$7:GA$494))&gt;0,COUNT(IF(('1. Database - raw'!FY$7:GA$494&gt;0)*('1. Database - raw'!$AD$7:$AD$494=$A120)*(INDIRECT($Q120,TRUE)=$O120),'1. Database - raw'!FY$7:GA$494)),""),"")</f>
        <v/>
      </c>
      <c r="GY120" s="66" t="str">
        <f t="shared" ca="1" si="271"/>
        <v/>
      </c>
      <c r="GZ120" s="64" t="str">
        <f t="shared" ca="1" si="272"/>
        <v/>
      </c>
      <c r="HA120" s="64" t="str">
        <f t="shared" ca="1" si="273"/>
        <v/>
      </c>
      <c r="HB120" s="64" t="str">
        <f t="array" aca="1" ref="HB120" ca="1">IFERROR(AVERAGE(IF(('1. Database - raw'!GE$7:GG$494&gt;0)*('1. Database - raw'!$AD$7:$AD$494=$A120)*(INDIRECT($Q120,TRUE)=$O120),'1. Database - raw'!GE$7:GG$494)),"")</f>
        <v/>
      </c>
      <c r="HC120" s="97" t="str">
        <f t="array" aca="1" ref="HC120" ca="1">IFERROR(_xlfn.STDEV.S(IF(('1. Database - raw'!GE$7:GG$494&gt;0)*('1. Database - raw'!$AD$7:$AD$494=$A120)*(INDIRECT($Q120,TRUE)=$O120),'1. Database - raw'!GE$7:GG$494)),"")</f>
        <v/>
      </c>
      <c r="HD120" s="67" t="str">
        <f t="array" aca="1" ref="HD120" ca="1">IFERROR(IF(COUNT(IF(('1. Database - raw'!GE$7:GG$494&gt;0)*('1. Database - raw'!$AD$7:$AD$494=$A120)*(INDIRECT($Q120,TRUE)=$O120),'1. Database - raw'!GE$7:GG$494))&gt;0,COUNT(IF(('1. Database - raw'!GE$7:GG$494&gt;0)*('1. Database - raw'!$AD$7:$AD$494=$A120)*(INDIRECT($Q120,TRUE)=$O120),'1. Database - raw'!GE$7:GG$494)),""),"")</f>
        <v/>
      </c>
      <c r="HE120" s="66" t="str">
        <f t="shared" ca="1" si="274"/>
        <v/>
      </c>
      <c r="HF120" s="64" t="str">
        <f t="shared" ca="1" si="275"/>
        <v/>
      </c>
      <c r="HG120" s="64" t="str">
        <f t="shared" ca="1" si="276"/>
        <v/>
      </c>
      <c r="HH120" s="64" t="str">
        <f t="array" aca="1" ref="HH120" ca="1">IFERROR(AVERAGE(IF(('1. Database - raw'!GK$7:GM$494&gt;0)*('1. Database - raw'!$AD$7:$AD$494=$A120)*(INDIRECT($Q120,TRUE)=$O120),'1. Database - raw'!GK$7:GM$494)),"")</f>
        <v/>
      </c>
      <c r="HI120" s="97" t="str">
        <f t="array" aca="1" ref="HI120" ca="1">IFERROR(_xlfn.STDEV.S(IF(('1. Database - raw'!GK$7:GM$494&gt;0)*('1. Database - raw'!$AD$7:$AD$494=$A120)*(INDIRECT($Q120,TRUE)=$O120),'1. Database - raw'!GK$7:GM$494)),"")</f>
        <v/>
      </c>
      <c r="HJ120" s="67" t="str">
        <f t="array" aca="1" ref="HJ120" ca="1">IFERROR(IF(COUNT(IF(('1. Database - raw'!GK$7:GM$494&gt;0)*('1. Database - raw'!$AD$7:$AD$494=$A120)*(INDIRECT($Q120,TRUE)=$O120),'1. Database - raw'!GK$7:GM$494))&gt;0,COUNT(IF(('1. Database - raw'!GK$7:GM$494&gt;0)*('1. Database - raw'!$AD$7:$AD$494=$A120)*(INDIRECT($Q120,TRUE)=$O120),'1. Database - raw'!GK$7:GM$494)),""),"")</f>
        <v/>
      </c>
      <c r="HK120" s="66" t="str">
        <f t="shared" ca="1" si="277"/>
        <v/>
      </c>
      <c r="HL120" s="64" t="str">
        <f t="shared" ca="1" si="278"/>
        <v/>
      </c>
      <c r="HM120" s="64" t="str">
        <f t="shared" ca="1" si="279"/>
        <v/>
      </c>
      <c r="HN120" s="64" t="str">
        <f t="array" aca="1" ref="HN120" ca="1">IFERROR(AVERAGE(IF(('1. Database - raw'!GQ$7:GS$494&gt;0)*('1. Database - raw'!$AD$7:$AD$494=$A120)*(INDIRECT($Q120,TRUE)=$O120),'1. Database - raw'!GQ$7:GS$494)),"")</f>
        <v/>
      </c>
      <c r="HO120" s="97" t="str">
        <f t="array" aca="1" ref="HO120" ca="1">IFERROR(_xlfn.STDEV.S(IF(('1. Database - raw'!GQ$7:GS$494&gt;0)*('1. Database - raw'!$AD$7:$AD$494=$A120)*(INDIRECT($Q120,TRUE)=$O120),'1. Database - raw'!GQ$7:GS$494)),"")</f>
        <v/>
      </c>
      <c r="HP120" s="67" t="str">
        <f t="array" aca="1" ref="HP120" ca="1">IFERROR(IF(COUNT(IF(('1. Database - raw'!GQ$7:GS$494&gt;0)*('1. Database - raw'!$AD$7:$AD$494=$A120)*(INDIRECT($Q120,TRUE)=$O120),'1. Database - raw'!GQ$7:GS$494))&gt;0,COUNT(IF(('1. Database - raw'!GQ$7:GS$494&gt;0)*('1. Database - raw'!$AD$7:$AD$494=$A120)*(INDIRECT($Q120,TRUE)=$O120),'1. Database - raw'!GQ$7:GS$494)),""),"")</f>
        <v/>
      </c>
      <c r="HQ120" s="66" t="str">
        <f t="shared" ca="1" si="280"/>
        <v/>
      </c>
      <c r="HR120" s="64" t="str">
        <f t="shared" ca="1" si="281"/>
        <v/>
      </c>
      <c r="HS120" s="64" t="str">
        <f t="shared" ca="1" si="282"/>
        <v/>
      </c>
      <c r="HT120" s="64" t="str">
        <f t="array" aca="1" ref="HT120" ca="1">IFERROR(AVERAGE(IF(('1. Database - raw'!GW$7:GY$494&gt;0)*('1. Database - raw'!$AD$7:$AD$494=$A120)*(INDIRECT($Q120,TRUE)=$O120),'1. Database - raw'!GW$7:GY$494)),"")</f>
        <v/>
      </c>
      <c r="HU120" s="97" t="str">
        <f t="array" aca="1" ref="HU120" ca="1">IFERROR(_xlfn.STDEV.S(IF(('1. Database - raw'!GW$7:GY$494&gt;0)*('1. Database - raw'!$AD$7:$AD$494=$A120)*(INDIRECT($Q120,TRUE)=$O120),'1. Database - raw'!GW$7:GY$494)),"")</f>
        <v/>
      </c>
      <c r="HV120" s="67" t="str">
        <f t="array" aca="1" ref="HV120" ca="1">IFERROR(IF(COUNT(IF(('1. Database - raw'!GW$7:GY$494&gt;0)*('1. Database - raw'!$AD$7:$AD$494=$A120)*(INDIRECT($Q120,TRUE)=$O120),'1. Database - raw'!GW$7:GY$494))&gt;0,COUNT(IF(('1. Database - raw'!GW$7:GY$494&gt;0)*('1. Database - raw'!$AD$7:$AD$494=$A120)*(INDIRECT($Q120,TRUE)=$O120),'1. Database - raw'!GW$7:GY$494)),""),"")</f>
        <v/>
      </c>
      <c r="HW120" s="66" t="str">
        <f t="shared" ca="1" si="283"/>
        <v/>
      </c>
      <c r="HX120" s="64" t="str">
        <f t="shared" ca="1" si="284"/>
        <v/>
      </c>
      <c r="HY120" s="64" t="str">
        <f t="shared" ca="1" si="285"/>
        <v/>
      </c>
      <c r="HZ120" s="64" t="str">
        <f t="array" aca="1" ref="HZ120" ca="1">IFERROR(AVERAGE(IF(('1. Database - raw'!HC$7:HE$494&gt;0)*('1. Database - raw'!$AD$7:$AD$494=$A120)*(INDIRECT($Q120,TRUE)=$O120),'1. Database - raw'!HC$7:HE$494)),"")</f>
        <v/>
      </c>
      <c r="IA120" s="97" t="str">
        <f t="array" aca="1" ref="IA120" ca="1">IFERROR(_xlfn.STDEV.S(IF(('1. Database - raw'!HC$7:HE$494&gt;0)*('1. Database - raw'!$AD$7:$AD$494=$A120)*(INDIRECT($Q120,TRUE)=$O120),'1. Database - raw'!HC$7:HE$494)),"")</f>
        <v/>
      </c>
      <c r="IB120" s="67" t="str">
        <f t="array" aca="1" ref="IB120" ca="1">IFERROR(IF(COUNT(IF(('1. Database - raw'!HC$7:HE$494&gt;0)*('1. Database - raw'!$AD$7:$AD$494=$A120)*(INDIRECT($Q120,TRUE)=$O120),'1. Database - raw'!HC$7:HE$494))&gt;0,COUNT(IF(('1. Database - raw'!HC$7:HE$494&gt;0)*('1. Database - raw'!$AD$7:$AD$494=$A120)*(INDIRECT($Q120,TRUE)=$O120),'1. Database - raw'!HC$7:HE$494)),""),"")</f>
        <v/>
      </c>
      <c r="IC120" s="66" t="str">
        <f t="shared" ca="1" si="286"/>
        <v/>
      </c>
      <c r="ID120" s="64" t="str">
        <f t="shared" ca="1" si="287"/>
        <v/>
      </c>
      <c r="IE120" s="64" t="str">
        <f t="shared" ca="1" si="288"/>
        <v/>
      </c>
      <c r="IF120" s="64" t="str">
        <f t="array" aca="1" ref="IF120" ca="1">IFERROR(AVERAGE(IF(('1. Database - raw'!HI$7:HK$494&gt;0)*('1. Database - raw'!$AD$7:$AD$494=$A120)*(INDIRECT($Q120,TRUE)=$O120),'1. Database - raw'!HI$7:HK$494)),"")</f>
        <v/>
      </c>
      <c r="IG120" s="97" t="str">
        <f t="array" aca="1" ref="IG120" ca="1">IFERROR(_xlfn.STDEV.S(IF(('1. Database - raw'!HI$7:HK$494&gt;0)*('1. Database - raw'!$AD$7:$AD$494=$A120)*(INDIRECT($Q120,TRUE)=$O120),'1. Database - raw'!HI$7:HK$494)),"")</f>
        <v/>
      </c>
      <c r="IH120" s="67" t="str">
        <f t="array" aca="1" ref="IH120" ca="1">IFERROR(IF(COUNT(IF(('1. Database - raw'!HI$7:HK$494&gt;0)*('1. Database - raw'!$AD$7:$AD$494=$A120)*(INDIRECT($Q120,TRUE)=$O120),'1. Database - raw'!HI$7:HK$494))&gt;0,COUNT(IF(('1. Database - raw'!HI$7:HK$494&gt;0)*('1. Database - raw'!$AD$7:$AD$494=$A120)*(INDIRECT($Q120,TRUE)=$O120),'1. Database - raw'!HI$7:HK$494)),""),"")</f>
        <v/>
      </c>
      <c r="II120" s="66" t="str">
        <f t="shared" ca="1" si="289"/>
        <v/>
      </c>
      <c r="IJ120" s="64" t="str">
        <f t="shared" ca="1" si="290"/>
        <v/>
      </c>
      <c r="IK120" s="64" t="str">
        <f t="shared" ca="1" si="291"/>
        <v/>
      </c>
      <c r="IL120" s="64" t="str">
        <f t="array" aca="1" ref="IL120" ca="1">IFERROR(AVERAGE(IF(('1. Database - raw'!HO$7:HQ$494&gt;0)*('1. Database - raw'!$AD$7:$AD$494=$A120)*(INDIRECT($Q120,TRUE)=$O120),'1. Database - raw'!HO$7:HQ$494)),"")</f>
        <v/>
      </c>
      <c r="IM120" s="97" t="str">
        <f t="array" aca="1" ref="IM120" ca="1">IFERROR(_xlfn.STDEV.S(IF(('1. Database - raw'!HO$7:HQ$494&gt;0)*('1. Database - raw'!$AD$7:$AD$494=$A120)*(INDIRECT($Q120,TRUE)=$O120),'1. Database - raw'!HO$7:HQ$494)),"")</f>
        <v/>
      </c>
      <c r="IN120" s="67" t="str">
        <f t="array" aca="1" ref="IN120" ca="1">IFERROR(IF(COUNT(IF(('1. Database - raw'!HO$7:HQ$494&gt;0)*('1. Database - raw'!$AD$7:$AD$494=$A120)*(INDIRECT($Q120,TRUE)=$O120),'1. Database - raw'!HO$7:HQ$494))&gt;0,COUNT(IF(('1. Database - raw'!HO$7:HQ$494&gt;0)*('1. Database - raw'!$AD$7:$AD$494=$A120)*(INDIRECT($Q120,TRUE)=$O120),'1. Database - raw'!HO$7:HQ$494)),""),"")</f>
        <v/>
      </c>
      <c r="IO120" s="66">
        <f t="shared" ca="1" si="292"/>
        <v>29.547327148670302</v>
      </c>
      <c r="IP120" s="64">
        <f t="shared" ca="1" si="293"/>
        <v>38.153420250530594</v>
      </c>
      <c r="IQ120" s="64">
        <f t="shared" ca="1" si="294"/>
        <v>33.575758963620316</v>
      </c>
      <c r="IR120" s="64">
        <f t="array" aca="1" ref="IR120" ca="1">IFERROR(AVERAGE(IF(('1. Database - raw'!HU$7:HW$494&gt;0)*('1. Database - raw'!$AD$7:$AD$494=$A120)*(INDIRECT($Q120,TRUE)=$O120),'1. Database - raw'!HU$7:HW$494)),"")</f>
        <v>34.5</v>
      </c>
      <c r="IS120" s="97">
        <f t="array" aca="1" ref="IS120" ca="1">IFERROR(_xlfn.STDEV.S(IF(('1. Database - raw'!HU$7:HW$494&gt;0)*('1. Database - raw'!$AD$7:$AD$494=$A120)*(INDIRECT($Q120,TRUE)=$O120),'1. Database - raw'!HU$7:HW$494)),"")</f>
        <v>8.1504601097115881</v>
      </c>
      <c r="IT120" s="67">
        <f t="array" aca="1" ref="IT120" ca="1">IFERROR(IF(COUNT(IF(('1. Database - raw'!HU$7:HW$494&gt;0)*('1. Database - raw'!$AD$7:$AD$494=$A120)*(INDIRECT($Q120,TRUE)=$O120),'1. Database - raw'!HU$7:HW$494))&gt;0,COUNT(IF(('1. Database - raw'!HU$7:HW$494&gt;0)*('1. Database - raw'!$AD$7:$AD$494=$A120)*(INDIRECT($Q120,TRUE)=$O120),'1. Database - raw'!HU$7:HW$494)),""),"")</f>
        <v>3</v>
      </c>
      <c r="IU120" s="66" t="str">
        <f t="shared" ca="1" si="295"/>
        <v/>
      </c>
      <c r="IV120" s="64" t="str">
        <f t="shared" ca="1" si="296"/>
        <v/>
      </c>
      <c r="IW120" s="64" t="str">
        <f t="shared" ca="1" si="297"/>
        <v/>
      </c>
      <c r="IX120" s="64" t="str">
        <f t="array" aca="1" ref="IX120" ca="1">IFERROR(AVERAGE(IF(('1. Database - raw'!IA$7:IC$494&gt;0)*('1. Database - raw'!$AD$7:$AD$494=$A120)*(INDIRECT($Q120,TRUE)=$O120),'1. Database - raw'!IA$7:IC$494)),"")</f>
        <v/>
      </c>
      <c r="IY120" s="97" t="str">
        <f t="array" aca="1" ref="IY120" ca="1">IFERROR(_xlfn.STDEV.S(IF(('1. Database - raw'!IA$7:IC$494&gt;0)*('1. Database - raw'!$AD$7:$AD$494=$A120)*(INDIRECT($Q120,TRUE)=$O120),'1. Database - raw'!IA$7:IC$494)),"")</f>
        <v/>
      </c>
      <c r="IZ120" s="67" t="str">
        <f t="array" aca="1" ref="IZ120" ca="1">IFERROR(IF(COUNT(IF(('1. Database - raw'!IA$7:IC$494&gt;0)*('1. Database - raw'!$AD$7:$AD$494=$A120)*(INDIRECT($Q120,TRUE)=$O120),'1. Database - raw'!IA$7:IC$494))&gt;0,COUNT(IF(('1. Database - raw'!IA$7:IC$494&gt;0)*('1. Database - raw'!$AD$7:$AD$494=$A120)*(INDIRECT($Q120,TRUE)=$O120),'1. Database - raw'!IA$7:IC$494)),""),"")</f>
        <v/>
      </c>
      <c r="JA120" s="66" t="str">
        <f t="shared" ca="1" si="298"/>
        <v/>
      </c>
      <c r="JB120" s="64" t="str">
        <f t="shared" ca="1" si="299"/>
        <v/>
      </c>
      <c r="JC120" s="64" t="str">
        <f t="shared" ca="1" si="300"/>
        <v/>
      </c>
      <c r="JD120" s="64" t="str">
        <f t="array" aca="1" ref="JD120" ca="1">IFERROR(AVERAGE(IF(('1. Database - raw'!IG$7:II$494&gt;0)*('1. Database - raw'!$AD$7:$AD$494=$A120)*(INDIRECT($Q120,TRUE)=$O120),'1. Database - raw'!IG$7:II$494)),"")</f>
        <v/>
      </c>
      <c r="JE120" s="97" t="str">
        <f t="array" aca="1" ref="JE120" ca="1">IFERROR(_xlfn.STDEV.S(IF(('1. Database - raw'!IG$7:II$494&gt;0)*('1. Database - raw'!$AD$7:$AD$494=$A120)*(INDIRECT($Q120,TRUE)=$O120),'1. Database - raw'!IG$7:II$494)),"")</f>
        <v/>
      </c>
      <c r="JF120" s="67" t="str">
        <f t="array" aca="1" ref="JF120" ca="1">IFERROR(IF(COUNT(IF(('1. Database - raw'!IG$7:II$494&gt;0)*('1. Database - raw'!$AD$7:$AD$494=$A120)*(INDIRECT($Q120,TRUE)=$O120),'1. Database - raw'!IG$7:II$494))&gt;0,COUNT(IF(('1. Database - raw'!IG$7:II$494&gt;0)*('1. Database - raw'!$AD$7:$AD$494=$A120)*(INDIRECT($Q120,TRUE)=$O120),'1. Database - raw'!IG$7:II$494)),""),"")</f>
        <v/>
      </c>
      <c r="JG120" s="141">
        <f t="shared" ca="1" si="301"/>
        <v>8.2501824855831671</v>
      </c>
      <c r="JH120" s="151">
        <f t="shared" ca="1" si="302"/>
        <v>16.120749835748878</v>
      </c>
      <c r="JI120" s="151">
        <f t="shared" ca="1" si="303"/>
        <v>11.532524786418762</v>
      </c>
      <c r="JJ120" s="151">
        <f t="array" aca="1" ref="JJ120" ca="1">IFERROR(AVERAGE(IF(('1. Database - raw'!IM$7:IO$494&gt;0)*('1. Database - raw'!$AD$7:$AD$494=$A120)*(INDIRECT($Q120,TRUE)=$O120),'1. Database - raw'!IM$7:IO$494)),"")</f>
        <v>12.475</v>
      </c>
      <c r="JK120" s="280">
        <f t="array" aca="1" ref="JK120" ca="1">IFERROR(_xlfn.STDEV.S(IF(('1. Database - raw'!IM$7:IO$494&gt;0)*('1. Database - raw'!$AD$7:$AD$494=$A120)*(INDIRECT($Q120,TRUE)=$O120),'1. Database - raw'!IM$7:IO$494)),"")</f>
        <v>5.1454672609329952</v>
      </c>
      <c r="JL120" s="67">
        <f t="array" aca="1" ref="JL120" ca="1">IFERROR(IF(COUNT(IF(('1. Database - raw'!IM$7:IO$494&gt;0)*('1. Database - raw'!$AD$7:$AD$494=$A120)*(INDIRECT($Q120,TRUE)=$O120),'1. Database - raw'!IM$7:IO$494))&gt;0,COUNT(IF(('1. Database - raw'!IM$7:IO$494&gt;0)*('1. Database - raw'!$AD$7:$AD$494=$A120)*(INDIRECT($Q120,TRUE)=$O120),'1. Database - raw'!IM$7:IO$494)),""),"")</f>
        <v>4</v>
      </c>
      <c r="JM120" s="141" t="str">
        <f t="shared" ca="1" si="304"/>
        <v/>
      </c>
      <c r="JN120" s="151" t="str">
        <f t="shared" ca="1" si="305"/>
        <v/>
      </c>
      <c r="JO120" s="151" t="str">
        <f t="shared" ca="1" si="306"/>
        <v/>
      </c>
      <c r="JP120" s="151" t="str">
        <f t="array" aca="1" ref="JP120" ca="1">IFERROR(AVERAGE(IF(('1. Database - raw'!IS$7:IU$494&gt;0)*('1. Database - raw'!$AD$7:$AD$494=$A120)*(INDIRECT($Q120,TRUE)=$O120),'1. Database - raw'!IS$7:IU$494)),"")</f>
        <v/>
      </c>
      <c r="JQ120" s="280" t="str">
        <f t="array" aca="1" ref="JQ120" ca="1">IFERROR(_xlfn.STDEV.S(IF(('1. Database - raw'!IS$7:IU$494&gt;0)*('1. Database - raw'!$AD$7:$AD$494=$A120)*(INDIRECT($Q120,TRUE)=$O120),'1. Database - raw'!IS$7:IU$494)),"")</f>
        <v/>
      </c>
      <c r="JR120" s="67" t="str">
        <f t="array" aca="1" ref="JR120" ca="1">IFERROR(IF(COUNT(IF(('1. Database - raw'!IS$7:IU$494&gt;0)*('1. Database - raw'!$AD$7:$AD$494=$A120)*(INDIRECT($Q120,TRUE)=$O120),'1. Database - raw'!IS$7:IU$494))&gt;0,COUNT(IF(('1. Database - raw'!IS$7:IU$494&gt;0)*('1. Database - raw'!$AD$7:$AD$494=$A120)*(INDIRECT($Q120,TRUE)=$O120),'1. Database - raw'!IS$7:IU$494)),""),"")</f>
        <v/>
      </c>
      <c r="JS120" s="141" t="str">
        <f t="shared" ca="1" si="307"/>
        <v/>
      </c>
      <c r="JT120" s="151" t="str">
        <f t="shared" ca="1" si="308"/>
        <v/>
      </c>
      <c r="JU120" s="151" t="str">
        <f t="shared" ca="1" si="309"/>
        <v/>
      </c>
      <c r="JV120" s="151" t="str">
        <f t="array" aca="1" ref="JV120" ca="1">IFERROR(AVERAGE(IF(('1. Database - raw'!IY$7:JA$494&gt;0)*('1. Database - raw'!$AD$7:$AD$494=$A120)*(INDIRECT($Q120,TRUE)=$O120),'1. Database - raw'!IY$7:JA$494)),"")</f>
        <v/>
      </c>
      <c r="JW120" s="280" t="str">
        <f t="array" aca="1" ref="JW120" ca="1">IFERROR(_xlfn.STDEV.S(IF(('1. Database - raw'!IY$7:JA$494&gt;0)*('1. Database - raw'!$AD$7:$AD$494=$A120)*(INDIRECT($Q120,TRUE)=$O120),'1. Database - raw'!IY$7:JA$494)),"")</f>
        <v/>
      </c>
      <c r="JX120" s="67" t="str">
        <f t="array" aca="1" ref="JX120" ca="1">IFERROR(IF(COUNT(IF(('1. Database - raw'!IY$7:JA$494&gt;0)*('1. Database - raw'!$AD$7:$AD$494=$A120)*(INDIRECT($Q120,TRUE)=$O120),'1. Database - raw'!IY$7:JA$494))&gt;0,COUNT(IF(('1. Database - raw'!IY$7:JA$494&gt;0)*('1. Database - raw'!$AD$7:$AD$494=$A120)*(INDIRECT($Q120,TRUE)=$O120),'1. Database - raw'!IY$7:JA$494)),""),"")</f>
        <v/>
      </c>
      <c r="JY120" s="141" t="str">
        <f t="shared" ca="1" si="310"/>
        <v/>
      </c>
      <c r="JZ120" s="151" t="str">
        <f t="shared" ca="1" si="311"/>
        <v/>
      </c>
      <c r="KA120" s="151" t="str">
        <f t="shared" ca="1" si="312"/>
        <v/>
      </c>
      <c r="KB120" s="151" t="str">
        <f t="array" aca="1" ref="KB120" ca="1">IFERROR(AVERAGE(IF(('1. Database - raw'!JE$7:JG$494&gt;0)*('1. Database - raw'!$AD$7:$AD$494=$A120)*(INDIRECT($Q120,TRUE)=$O120),'1. Database - raw'!JE$7:JG$494)),"")</f>
        <v/>
      </c>
      <c r="KC120" s="280" t="str">
        <f t="array" aca="1" ref="KC120" ca="1">IFERROR(_xlfn.STDEV.S(IF(('1. Database - raw'!JE$7:JG$494&gt;0)*('1. Database - raw'!$AD$7:$AD$494=$A120)*(INDIRECT($Q120,TRUE)=$O120),'1. Database - raw'!JE$7:JG$494)),"")</f>
        <v/>
      </c>
      <c r="KD120" s="67" t="str">
        <f t="array" aca="1" ref="KD120" ca="1">IFERROR(IF(COUNT(IF(('1. Database - raw'!JE$7:JG$494&gt;0)*('1. Database - raw'!$AD$7:$AD$494=$A120)*(INDIRECT($Q120,TRUE)=$O120),'1. Database - raw'!JE$7:JG$494))&gt;0,COUNT(IF(('1. Database - raw'!JE$7:JG$494&gt;0)*('1. Database - raw'!$AD$7:$AD$494=$A120)*(INDIRECT($Q120,TRUE)=$O120),'1. Database - raw'!JE$7:JG$494)),""),"")</f>
        <v/>
      </c>
      <c r="KE120" s="141" t="str">
        <f t="shared" ca="1" si="313"/>
        <v/>
      </c>
      <c r="KF120" s="151" t="str">
        <f t="shared" ca="1" si="314"/>
        <v/>
      </c>
      <c r="KG120" s="151" t="str">
        <f t="shared" ca="1" si="315"/>
        <v/>
      </c>
      <c r="KH120" s="151" t="str">
        <f t="array" aca="1" ref="KH120" ca="1">IFERROR(AVERAGE(IF(('1. Database - raw'!JK$7:JM$494&gt;0)*('1. Database - raw'!$AD$7:$AD$494=$A120)*(INDIRECT($Q120,TRUE)=$O120),'1. Database - raw'!JK$7:JM$494)),"")</f>
        <v/>
      </c>
      <c r="KI120" s="280" t="str">
        <f t="array" aca="1" ref="KI120" ca="1">IFERROR(_xlfn.STDEV.S(IF(('1. Database - raw'!JK$7:JM$494&gt;0)*('1. Database - raw'!$AD$7:$AD$494=$A120)*(INDIRECT($Q120,TRUE)=$O120),'1. Database - raw'!JK$7:JM$494)),"")</f>
        <v/>
      </c>
      <c r="KJ120" s="67" t="str">
        <f t="array" aca="1" ref="KJ120" ca="1">IFERROR(IF(COUNT(IF(('1. Database - raw'!JK$7:JM$494&gt;0)*('1. Database - raw'!$AD$7:$AD$494=$A120)*(INDIRECT($Q120,TRUE)=$O120),'1. Database - raw'!JK$7:JM$494))&gt;0,COUNT(IF(('1. Database - raw'!JK$7:JM$494&gt;0)*('1. Database - raw'!$AD$7:$AD$494=$A120)*(INDIRECT($Q120,TRUE)=$O120),'1. Database - raw'!JK$7:JM$494)),""),"")</f>
        <v/>
      </c>
      <c r="KK120" s="141" t="str">
        <f t="shared" ca="1" si="316"/>
        <v/>
      </c>
      <c r="KL120" s="151" t="str">
        <f t="shared" ca="1" si="317"/>
        <v/>
      </c>
      <c r="KM120" s="151" t="str">
        <f t="shared" ca="1" si="318"/>
        <v/>
      </c>
      <c r="KN120" s="151" t="str">
        <f t="array" aca="1" ref="KN120" ca="1">IFERROR(AVERAGE(IF(('1. Database - raw'!JQ$7:JS$494&gt;0)*('1. Database - raw'!$AD$7:$AD$494=$A120)*(INDIRECT($Q120,TRUE)=$O120),'1. Database - raw'!JQ$7:JS$494)),"")</f>
        <v/>
      </c>
      <c r="KO120" s="280" t="str">
        <f t="array" aca="1" ref="KO120" ca="1">IFERROR(_xlfn.STDEV.S(IF(('1. Database - raw'!JQ$7:JS$494&gt;0)*('1. Database - raw'!$AD$7:$AD$494=$A120)*(INDIRECT($Q120,TRUE)=$O120),'1. Database - raw'!JQ$7:JS$494)),"")</f>
        <v/>
      </c>
      <c r="KP120" s="67" t="str">
        <f t="array" aca="1" ref="KP120" ca="1">IFERROR(IF(COUNT(IF(('1. Database - raw'!JQ$7:JS$494&gt;0)*('1. Database - raw'!$AD$7:$AD$494=$A120)*(INDIRECT($Q120,TRUE)=$O120),'1. Database - raw'!JQ$7:JS$494))&gt;0,COUNT(IF(('1. Database - raw'!JQ$7:JS$494&gt;0)*('1. Database - raw'!$AD$7:$AD$494=$A120)*(INDIRECT($Q120,TRUE)=$O120),'1. Database - raw'!JQ$7:JS$494)),""),"")</f>
        <v/>
      </c>
      <c r="KQ120" s="141" t="str">
        <f t="shared" ca="1" si="319"/>
        <v/>
      </c>
      <c r="KR120" s="151" t="str">
        <f t="shared" ca="1" si="320"/>
        <v/>
      </c>
      <c r="KS120" s="151" t="str">
        <f t="shared" ca="1" si="321"/>
        <v/>
      </c>
      <c r="KT120" s="151" t="str">
        <f t="array" aca="1" ref="KT120" ca="1">IFERROR(AVERAGE(IF(('1. Database - raw'!JW$7:JY$494&gt;0)*('1. Database - raw'!$AD$7:$AD$494=$A120)*(INDIRECT($Q120,TRUE)=$O120),'1. Database - raw'!JW$7:JY$494)),"")</f>
        <v/>
      </c>
      <c r="KU120" s="280" t="str">
        <f t="array" aca="1" ref="KU120" ca="1">IFERROR(_xlfn.STDEV.S(IF(('1. Database - raw'!JW$7:JY$494&gt;0)*('1. Database - raw'!$AD$7:$AD$494=$A120)*(INDIRECT($Q120,TRUE)=$O120),'1. Database - raw'!JW$7:JY$494)),"")</f>
        <v/>
      </c>
      <c r="KV120" s="67" t="str">
        <f t="array" aca="1" ref="KV120" ca="1">IFERROR(IF(COUNT(IF(('1. Database - raw'!JW$7:JY$494&gt;0)*('1. Database - raw'!$AD$7:$AD$494=$A120)*(INDIRECT($Q120,TRUE)=$O120),'1. Database - raw'!JW$7:JY$494))&gt;0,COUNT(IF(('1. Database - raw'!JW$7:JY$494&gt;0)*('1. Database - raw'!$AD$7:$AD$494=$A120)*(INDIRECT($Q120,TRUE)=$O120),'1. Database - raw'!JW$7:JY$494)),""),"")</f>
        <v/>
      </c>
      <c r="KW120" s="141" t="str">
        <f t="shared" ca="1" si="322"/>
        <v/>
      </c>
      <c r="KX120" s="151" t="str">
        <f t="shared" ca="1" si="323"/>
        <v/>
      </c>
      <c r="KY120" s="151" t="str">
        <f t="shared" ca="1" si="324"/>
        <v/>
      </c>
      <c r="KZ120" s="151" t="str">
        <f t="array" aca="1" ref="KZ120" ca="1">IFERROR(AVERAGE(IF(('1. Database - raw'!KC$7:KE$494&gt;0)*('1. Database - raw'!$AD$7:$AD$494=$A120)*(INDIRECT($Q120,TRUE)=$O120),'1. Database - raw'!KC$7:KE$494)),"")</f>
        <v/>
      </c>
      <c r="LA120" s="280" t="str">
        <f t="array" aca="1" ref="LA120" ca="1">IFERROR(_xlfn.STDEV.S(IF(('1. Database - raw'!KC$7:KE$494&gt;0)*('1. Database - raw'!$AD$7:$AD$494=$A120)*(INDIRECT($Q120,TRUE)=$O120),'1. Database - raw'!KC$7:KE$494)),"")</f>
        <v/>
      </c>
      <c r="LB120" s="67" t="str">
        <f t="array" aca="1" ref="LB120" ca="1">IFERROR(IF(COUNT(IF(('1. Database - raw'!KC$7:KE$494&gt;0)*('1. Database - raw'!$AD$7:$AD$494=$A120)*(INDIRECT($Q120,TRUE)=$O120),'1. Database - raw'!KC$7:KE$494))&gt;0,COUNT(IF(('1. Database - raw'!KC$7:KE$494&gt;0)*('1. Database - raw'!$AD$7:$AD$494=$A120)*(INDIRECT($Q120,TRUE)=$O120),'1. Database - raw'!KC$7:KE$494)),""),"")</f>
        <v/>
      </c>
      <c r="LC120" s="141" t="str">
        <f t="shared" ca="1" si="325"/>
        <v/>
      </c>
      <c r="LD120" s="151" t="str">
        <f t="shared" ca="1" si="326"/>
        <v/>
      </c>
      <c r="LE120" s="151" t="str">
        <f t="shared" ca="1" si="327"/>
        <v/>
      </c>
      <c r="LF120" s="151" t="str">
        <f t="array" aca="1" ref="LF120" ca="1">IFERROR(AVERAGE(IF(('1. Database - raw'!KI$7:KK$494&gt;0)*('1. Database - raw'!$AD$7:$AD$494=$A120)*(INDIRECT($Q120,TRUE)=$O120),'1. Database - raw'!KI$7:KK$494)),"")</f>
        <v/>
      </c>
      <c r="LG120" s="280" t="str">
        <f t="array" aca="1" ref="LG120" ca="1">IFERROR(_xlfn.STDEV.S(IF(('1. Database - raw'!KI$7:KK$494&gt;0)*('1. Database - raw'!$AD$7:$AD$494=$A120)*(INDIRECT($Q120,TRUE)=$O120),'1. Database - raw'!KI$7:KK$494)),"")</f>
        <v/>
      </c>
      <c r="LH120" s="67" t="str">
        <f t="array" aca="1" ref="LH120" ca="1">IFERROR(IF(COUNT(IF(('1. Database - raw'!KI$7:KK$494&gt;0)*('1. Database - raw'!$AD$7:$AD$494=$A120)*(INDIRECT($Q120,TRUE)=$O120),'1. Database - raw'!KI$7:KK$494))&gt;0,COUNT(IF(('1. Database - raw'!KI$7:KK$494&gt;0)*('1. Database - raw'!$AD$7:$AD$494=$A120)*(INDIRECT($Q120,TRUE)=$O120),'1. Database - raw'!KI$7:KK$494)),""),"")</f>
        <v/>
      </c>
      <c r="LI120" s="141">
        <f t="shared" ca="1" si="328"/>
        <v>0.20538618482500523</v>
      </c>
      <c r="LJ120" s="151">
        <f t="shared" ca="1" si="329"/>
        <v>9.8369866133973805</v>
      </c>
      <c r="LK120" s="151">
        <f t="shared" ca="1" si="330"/>
        <v>1.4214011223790197</v>
      </c>
      <c r="LL120" s="151">
        <f t="array" aca="1" ref="LL120" ca="1">IFERROR(AVERAGE(IF(('1. Database - raw'!KO$7:KQ$494&gt;0)*('1. Database - raw'!$AD$7:$AD$494=$A120)*(INDIRECT($Q120,TRUE)=$O120),'1. Database - raw'!KO$7:KQ$494)),"")</f>
        <v>2.2374999999999998</v>
      </c>
      <c r="LM120" s="280">
        <f t="array" aca="1" ref="LM120" ca="1">IFERROR(_xlfn.STDEV.S(IF(('1. Database - raw'!KO$7:KQ$494&gt;0)*('1. Database - raw'!$AD$7:$AD$494=$A120)*(INDIRECT($Q120,TRUE)=$O120),'1. Database - raw'!KO$7:KQ$494)),"")</f>
        <v>2.7201516501842318</v>
      </c>
      <c r="LN120" s="67">
        <f t="array" aca="1" ref="LN120" ca="1">IFERROR(IF(COUNT(IF(('1. Database - raw'!KO$7:KQ$494&gt;0)*('1. Database - raw'!$AD$7:$AD$494=$A120)*(INDIRECT($Q120,TRUE)=$O120),'1. Database - raw'!KO$7:KQ$494))&gt;0,COUNT(IF(('1. Database - raw'!KO$7:KQ$494&gt;0)*('1. Database - raw'!$AD$7:$AD$494=$A120)*(INDIRECT($Q120,TRUE)=$O120),'1. Database - raw'!KO$7:KQ$494)),""),"")</f>
        <v>4</v>
      </c>
      <c r="LO120" s="141" t="str">
        <f t="shared" ca="1" si="331"/>
        <v/>
      </c>
      <c r="LP120" s="151" t="str">
        <f t="shared" ca="1" si="332"/>
        <v/>
      </c>
      <c r="LQ120" s="151" t="str">
        <f t="shared" ca="1" si="333"/>
        <v/>
      </c>
      <c r="LR120" s="151" t="str">
        <f t="array" aca="1" ref="LR120" ca="1">IFERROR(AVERAGE(IF(('1. Database - raw'!KU$7:KW$494&gt;0)*('1. Database - raw'!$AD$7:$AD$494=$A120)*(INDIRECT($Q120,TRUE)=$O120),'1. Database - raw'!KU$7:KW$494)),"")</f>
        <v/>
      </c>
      <c r="LS120" s="280" t="str">
        <f t="array" aca="1" ref="LS120" ca="1">IFERROR(_xlfn.STDEV.S(IF(('1. Database - raw'!KU$7:KW$494&gt;0)*('1. Database - raw'!$AD$7:$AD$494=$A120)*(INDIRECT($Q120,TRUE)=$O120),'1. Database - raw'!KU$7:KW$494)),"")</f>
        <v/>
      </c>
      <c r="LT120" s="67" t="str">
        <f t="array" aca="1" ref="LT120" ca="1">IFERROR(IF(COUNT(IF(('1. Database - raw'!KU$7:KW$494&gt;0)*('1. Database - raw'!$AD$7:$AD$494=$A120)*(INDIRECT($Q120,TRUE)=$O120),'1. Database - raw'!KU$7:KW$494))&gt;0,COUNT(IF(('1. Database - raw'!KU$7:KW$494&gt;0)*('1. Database - raw'!$AD$7:$AD$494=$A120)*(INDIRECT($Q120,TRUE)=$O120),'1. Database - raw'!KU$7:KW$494)),""),"")</f>
        <v/>
      </c>
      <c r="LU120" s="141" t="str">
        <f t="shared" ca="1" si="334"/>
        <v/>
      </c>
      <c r="LV120" s="151" t="str">
        <f t="shared" ca="1" si="335"/>
        <v/>
      </c>
      <c r="LW120" s="151" t="str">
        <f t="shared" ca="1" si="336"/>
        <v/>
      </c>
      <c r="LX120" s="151" t="str">
        <f t="array" aca="1" ref="LX120" ca="1">IFERROR(AVERAGE(IF(('1. Database - raw'!LA$7:LC$494&gt;0)*('1. Database - raw'!$AD$7:$AD$494=$A120)*(INDIRECT($Q120,TRUE)=$O120),'1. Database - raw'!LA$7:LC$494)),"")</f>
        <v/>
      </c>
      <c r="LY120" s="280" t="str">
        <f t="array" aca="1" ref="LY120" ca="1">IFERROR(_xlfn.STDEV.S(IF(('1. Database - raw'!LA$7:LC$494&gt;0)*('1. Database - raw'!$AD$7:$AD$494=$A120)*(INDIRECT($Q120,TRUE)=$O120),'1. Database - raw'!LA$7:LC$494)),"")</f>
        <v/>
      </c>
      <c r="LZ120" s="67" t="str">
        <f t="array" aca="1" ref="LZ120" ca="1">IFERROR(IF(COUNT(IF(('1. Database - raw'!LA$7:LC$494&gt;0)*('1. Database - raw'!$AD$7:$AD$494=$A120)*(INDIRECT($Q120,TRUE)=$O120),'1. Database - raw'!LA$7:LC$494))&gt;0,COUNT(IF(('1. Database - raw'!LA$7:LC$494&gt;0)*('1. Database - raw'!$AD$7:$AD$494=$A120)*(INDIRECT($Q120,TRUE)=$O120),'1. Database - raw'!LA$7:LC$494)),""),"")</f>
        <v/>
      </c>
      <c r="MA120" s="141" t="str">
        <f t="shared" ca="1" si="337"/>
        <v/>
      </c>
      <c r="MB120" s="151" t="str">
        <f t="shared" ca="1" si="338"/>
        <v/>
      </c>
      <c r="MC120" s="151" t="str">
        <f t="shared" ca="1" si="339"/>
        <v/>
      </c>
      <c r="MD120" s="151" t="str">
        <f t="array" aca="1" ref="MD120" ca="1">IFERROR(AVERAGE(IF(('1. Database - raw'!LG$7:LI$494&gt;0)*('1. Database - raw'!$AD$7:$AD$494=$A120)*(INDIRECT($Q120,TRUE)=$O120),'1. Database - raw'!LG$7:LI$494)),"")</f>
        <v/>
      </c>
      <c r="ME120" s="280" t="str">
        <f t="array" aca="1" ref="ME120" ca="1">IFERROR(_xlfn.STDEV.S(IF(('1. Database - raw'!LG$7:LI$494&gt;0)*('1. Database - raw'!$AD$7:$AD$494=$A120)*(INDIRECT($Q120,TRUE)=$O120),'1. Database - raw'!LG$7:LI$494)),"")</f>
        <v/>
      </c>
      <c r="MF120" s="67" t="str">
        <f t="array" aca="1" ref="MF120" ca="1">IFERROR(IF(COUNT(IF(('1. Database - raw'!LG$7:LI$494&gt;0)*('1. Database - raw'!$AD$7:$AD$494=$A120)*(INDIRECT($Q120,TRUE)=$O120),'1. Database - raw'!LG$7:LI$494))&gt;0,COUNT(IF(('1. Database - raw'!LG$7:LI$494&gt;0)*('1. Database - raw'!$AD$7:$AD$494=$A120)*(INDIRECT($Q120,TRUE)=$O120),'1. Database - raw'!LG$7:LI$494)),""),"")</f>
        <v/>
      </c>
      <c r="MG120" s="141" t="str">
        <f t="shared" ca="1" si="340"/>
        <v/>
      </c>
      <c r="MH120" s="151" t="str">
        <f t="shared" ca="1" si="341"/>
        <v/>
      </c>
      <c r="MI120" s="151" t="str">
        <f t="shared" ca="1" si="342"/>
        <v/>
      </c>
      <c r="MJ120" s="151" t="str">
        <f t="array" aca="1" ref="MJ120" ca="1">IFERROR(AVERAGE(IF(('1. Database - raw'!LM$7:LO$494&gt;0)*('1. Database - raw'!$AD$7:$AD$494=$A120)*(INDIRECT($Q120,TRUE)=$O120),'1. Database - raw'!LM$7:LO$494)),"")</f>
        <v/>
      </c>
      <c r="MK120" s="280" t="str">
        <f t="array" aca="1" ref="MK120" ca="1">IFERROR(_xlfn.STDEV.S(IF(('1. Database - raw'!LM$7:LO$494&gt;0)*('1. Database - raw'!$AD$7:$AD$494=$A120)*(INDIRECT($Q120,TRUE)=$O120),'1. Database - raw'!LM$7:LO$494)),"")</f>
        <v/>
      </c>
      <c r="ML120" s="67" t="str">
        <f t="array" aca="1" ref="ML120" ca="1">IFERROR(IF(COUNT(IF(('1. Database - raw'!LM$7:LO$494&gt;0)*('1. Database - raw'!$AD$7:$AD$494=$A120)*(INDIRECT($Q120,TRUE)=$O120),'1. Database - raw'!LM$7:LO$494))&gt;0,COUNT(IF(('1. Database - raw'!LM$7:LO$494&gt;0)*('1. Database - raw'!$AD$7:$AD$494=$A120)*(INDIRECT($Q120,TRUE)=$O120),'1. Database - raw'!LM$7:LO$494)),""),"")</f>
        <v/>
      </c>
      <c r="MM120" s="141" t="str">
        <f t="shared" ca="1" si="343"/>
        <v/>
      </c>
      <c r="MN120" s="151" t="str">
        <f t="shared" ca="1" si="344"/>
        <v/>
      </c>
      <c r="MO120" s="151" t="str">
        <f t="shared" ca="1" si="345"/>
        <v/>
      </c>
      <c r="MP120" s="151" t="str">
        <f t="array" aca="1" ref="MP120" ca="1">IFERROR(AVERAGE(IF(('1. Database - raw'!LS$7:LU$494&gt;0)*('1. Database - raw'!$AD$7:$AD$494=$A120)*(INDIRECT($Q120,TRUE)=$O120),'1. Database - raw'!LS$7:LU$494)),"")</f>
        <v/>
      </c>
      <c r="MQ120" s="280" t="str">
        <f t="array" aca="1" ref="MQ120" ca="1">IFERROR(_xlfn.STDEV.S(IF(('1. Database - raw'!LS$7:LU$494&gt;0)*('1. Database - raw'!$AD$7:$AD$494=$A120)*(INDIRECT($Q120,TRUE)=$O120),'1. Database - raw'!LS$7:LU$494)),"")</f>
        <v/>
      </c>
      <c r="MR120" s="67" t="str">
        <f t="array" aca="1" ref="MR120" ca="1">IFERROR(IF(COUNT(IF(('1. Database - raw'!LS$7:LU$494&gt;0)*('1. Database - raw'!$AD$7:$AD$494=$A120)*(INDIRECT($Q120,TRUE)=$O120),'1. Database - raw'!LS$7:LU$494))&gt;0,COUNT(IF(('1. Database - raw'!LS$7:LU$494&gt;0)*('1. Database - raw'!$AD$7:$AD$494=$A120)*(INDIRECT($Q120,TRUE)=$O120),'1. Database - raw'!LS$7:LU$494)),""),"")</f>
        <v/>
      </c>
      <c r="MS120" s="141" t="str">
        <f t="shared" ca="1" si="346"/>
        <v/>
      </c>
      <c r="MT120" s="151" t="str">
        <f t="shared" ca="1" si="347"/>
        <v/>
      </c>
      <c r="MU120" s="151" t="str">
        <f t="shared" ca="1" si="348"/>
        <v/>
      </c>
      <c r="MV120" s="151" t="str">
        <f t="array" aca="1" ref="MV120" ca="1">IFERROR(AVERAGE(IF(('1. Database - raw'!LY$7:MA$494&gt;0)*('1. Database - raw'!$AD$7:$AD$494=$A120)*(INDIRECT($Q120,TRUE)=$O120),'1. Database - raw'!LY$7:MA$494)),"")</f>
        <v/>
      </c>
      <c r="MW120" s="280" t="str">
        <f t="array" aca="1" ref="MW120" ca="1">IFERROR(_xlfn.STDEV.S(IF(('1. Database - raw'!LY$7:MA$494&gt;0)*('1. Database - raw'!$AD$7:$AD$494=$A120)*(INDIRECT($Q120,TRUE)=$O120),'1. Database - raw'!LY$7:MA$494)),"")</f>
        <v/>
      </c>
      <c r="MX120" s="67" t="str">
        <f t="array" aca="1" ref="MX120" ca="1">IFERROR(IF(COUNT(IF(('1. Database - raw'!LY$7:MA$494&gt;0)*('1. Database - raw'!$AD$7:$AD$494=$A120)*(INDIRECT($Q120,TRUE)=$O120),'1. Database - raw'!LY$7:MA$494))&gt;0,COUNT(IF(('1. Database - raw'!LY$7:MA$494&gt;0)*('1. Database - raw'!$AD$7:$AD$494=$A120)*(INDIRECT($Q120,TRUE)=$O120),'1. Database - raw'!LY$7:MA$494)),""),"")</f>
        <v/>
      </c>
      <c r="MY120" s="141" t="str">
        <f t="shared" ca="1" si="349"/>
        <v/>
      </c>
      <c r="MZ120" s="151" t="str">
        <f t="shared" ca="1" si="350"/>
        <v/>
      </c>
      <c r="NA120" s="151" t="str">
        <f t="shared" ca="1" si="351"/>
        <v/>
      </c>
      <c r="NB120" s="151" t="str">
        <f t="array" aca="1" ref="NB120" ca="1">IFERROR(AVERAGE(IF(('1. Database - raw'!ME$7:MG$494&gt;0)*('1. Database - raw'!$AD$7:$AD$494=$A120)*(INDIRECT($Q120,TRUE)=$O120),'1. Database - raw'!ME$7:MG$494)),"")</f>
        <v/>
      </c>
      <c r="NC120" s="280" t="str">
        <f t="array" aca="1" ref="NC120" ca="1">IFERROR(_xlfn.STDEV.S(IF(('1. Database - raw'!ME$7:MG$494&gt;0)*('1. Database - raw'!$AD$7:$AD$494=$A120)*(INDIRECT($Q120,TRUE)=$O120),'1. Database - raw'!ME$7:MG$494)),"")</f>
        <v/>
      </c>
      <c r="ND120" s="67" t="str">
        <f t="array" aca="1" ref="ND120" ca="1">IFERROR(IF(COUNT(IF(('1. Database - raw'!ME$7:MG$494&gt;0)*('1. Database - raw'!$AD$7:$AD$494=$A120)*(INDIRECT($Q120,TRUE)=$O120),'1. Database - raw'!ME$7:MG$494))&gt;0,COUNT(IF(('1. Database - raw'!ME$7:MG$494&gt;0)*('1. Database - raw'!$AD$7:$AD$494=$A120)*(INDIRECT($Q120,TRUE)=$O120),'1. Database - raw'!ME$7:MG$494)),""),"")</f>
        <v/>
      </c>
      <c r="NE120" s="141" t="str">
        <f t="shared" ca="1" si="352"/>
        <v/>
      </c>
      <c r="NF120" s="151" t="str">
        <f t="shared" ca="1" si="353"/>
        <v/>
      </c>
      <c r="NG120" s="151" t="str">
        <f t="shared" ca="1" si="354"/>
        <v/>
      </c>
      <c r="NH120" s="151" t="str">
        <f t="array" aca="1" ref="NH120" ca="1">IFERROR(AVERAGE(IF(('1. Database - raw'!MK$7:MM$494&gt;0)*('1. Database - raw'!$AD$7:$AD$494=$A120)*(INDIRECT($Q120,TRUE)=$O120),'1. Database - raw'!MK$7:MM$494)),"")</f>
        <v/>
      </c>
      <c r="NI120" s="280" t="str">
        <f t="array" aca="1" ref="NI120" ca="1">IFERROR(_xlfn.STDEV.S(IF(('1. Database - raw'!MK$7:MM$494&gt;0)*('1. Database - raw'!$AD$7:$AD$494=$A120)*(INDIRECT($Q120,TRUE)=$O120),'1. Database - raw'!MK$7:MM$494)),"")</f>
        <v/>
      </c>
      <c r="NJ120" s="67" t="str">
        <f t="array" aca="1" ref="NJ120" ca="1">IFERROR(IF(COUNT(IF(('1. Database - raw'!MK$7:MM$494&gt;0)*('1. Database - raw'!$AD$7:$AD$494=$A120)*(INDIRECT($Q120,TRUE)=$O120),'1. Database - raw'!MK$7:MM$494))&gt;0,COUNT(IF(('1. Database - raw'!MK$7:MM$494&gt;0)*('1. Database - raw'!$AD$7:$AD$494=$A120)*(INDIRECT($Q120,TRUE)=$O120),'1. Database - raw'!MK$7:MM$494)),""),"")</f>
        <v/>
      </c>
      <c r="NK120" s="141" t="str">
        <f t="shared" ca="1" si="355"/>
        <v/>
      </c>
      <c r="NL120" s="151" t="str">
        <f t="shared" ca="1" si="356"/>
        <v/>
      </c>
      <c r="NM120" s="151" t="str">
        <f t="shared" ca="1" si="357"/>
        <v/>
      </c>
      <c r="NN120" s="151" t="str">
        <f t="array" aca="1" ref="NN120" ca="1">IFERROR(AVERAGE(IF(('1. Database - raw'!MQ$7:MS$494&gt;0)*('1. Database - raw'!$AD$7:$AD$494=$A120)*(INDIRECT($Q120,TRUE)=$O120),'1. Database - raw'!MQ$7:MS$494)),"")</f>
        <v/>
      </c>
      <c r="NO120" s="280" t="str">
        <f t="array" aca="1" ref="NO120" ca="1">IFERROR(_xlfn.STDEV.S(IF(('1. Database - raw'!MQ$7:MS$494&gt;0)*('1. Database - raw'!$AD$7:$AD$494=$A120)*(INDIRECT($Q120,TRUE)=$O120),'1. Database - raw'!MQ$7:MS$494)),"")</f>
        <v/>
      </c>
      <c r="NP120" s="67" t="str">
        <f t="array" aca="1" ref="NP120" ca="1">IFERROR(IF(COUNT(IF(('1. Database - raw'!MQ$7:MS$494&gt;0)*('1. Database - raw'!$AD$7:$AD$494=$A120)*(INDIRECT($Q120,TRUE)=$O120),'1. Database - raw'!MQ$7:MS$494))&gt;0,COUNT(IF(('1. Database - raw'!MQ$7:MS$494&gt;0)*('1. Database - raw'!$AD$7:$AD$494=$A120)*(INDIRECT($Q120,TRUE)=$O120),'1. Database - raw'!MQ$7:MS$494)),""),"")</f>
        <v/>
      </c>
      <c r="NQ120" s="141" t="str">
        <f t="shared" ca="1" si="358"/>
        <v/>
      </c>
      <c r="NR120" s="151" t="str">
        <f t="shared" ca="1" si="359"/>
        <v/>
      </c>
      <c r="NS120" s="151" t="str">
        <f t="shared" ca="1" si="360"/>
        <v/>
      </c>
      <c r="NT120" s="151" t="str">
        <f t="array" aca="1" ref="NT120" ca="1">IFERROR(AVERAGE(IF(('1. Database - raw'!MW$7:MY$494&gt;0)*('1. Database - raw'!$AD$7:$AD$494=$A120)*(INDIRECT($Q120,TRUE)=$O120),'1. Database - raw'!MW$7:MY$494)),"")</f>
        <v/>
      </c>
      <c r="NU120" s="280" t="str">
        <f t="array" aca="1" ref="NU120" ca="1">IFERROR(_xlfn.STDEV.S(IF(('1. Database - raw'!MW$7:MY$494&gt;0)*('1. Database - raw'!$AD$7:$AD$494=$A120)*(INDIRECT($Q120,TRUE)=$O120),'1. Database - raw'!MW$7:MY$494)),"")</f>
        <v/>
      </c>
      <c r="NV120" s="67" t="str">
        <f t="array" aca="1" ref="NV120" ca="1">IFERROR(IF(COUNT(IF(('1. Database - raw'!MW$7:MY$494&gt;0)*('1. Database - raw'!$AD$7:$AD$494=$A120)*(INDIRECT($Q120,TRUE)=$O120),'1. Database - raw'!MW$7:MY$494))&gt;0,COUNT(IF(('1. Database - raw'!MW$7:MY$494&gt;0)*('1. Database - raw'!$AD$7:$AD$494=$A120)*(INDIRECT($Q120,TRUE)=$O120),'1. Database - raw'!MW$7:MY$494)),""),"")</f>
        <v/>
      </c>
      <c r="NW120" s="141" t="str">
        <f t="shared" ca="1" si="361"/>
        <v/>
      </c>
      <c r="NX120" s="151" t="str">
        <f t="shared" ca="1" si="362"/>
        <v/>
      </c>
      <c r="NY120" s="151" t="str">
        <f t="shared" ca="1" si="363"/>
        <v/>
      </c>
      <c r="NZ120" s="151" t="str">
        <f t="array" aca="1" ref="NZ120" ca="1">IFERROR(AVERAGE(IF(('1. Database - raw'!NC$7:NE$494&gt;0)*('1. Database - raw'!$AD$7:$AD$494=$A120)*(INDIRECT($Q120,TRUE)=$O120),'1. Database - raw'!NC$7:NE$494)),"")</f>
        <v/>
      </c>
      <c r="OA120" s="280" t="str">
        <f t="array" aca="1" ref="OA120" ca="1">IFERROR(_xlfn.STDEV.S(IF(('1. Database - raw'!NC$7:NE$494&gt;0)*('1. Database - raw'!$AD$7:$AD$494=$A120)*(INDIRECT($Q120,TRUE)=$O120),'1. Database - raw'!NC$7:NE$494)),"")</f>
        <v/>
      </c>
      <c r="OB120" s="67" t="str">
        <f t="array" aca="1" ref="OB120" ca="1">IFERROR(IF(COUNT(IF(('1. Database - raw'!NC$7:NE$494&gt;0)*('1. Database - raw'!$AD$7:$AD$494=$A120)*(INDIRECT($Q120,TRUE)=$O120),'1. Database - raw'!NC$7:NE$494))&gt;0,COUNT(IF(('1. Database - raw'!NC$7:NE$494&gt;0)*('1. Database - raw'!$AD$7:$AD$494=$A120)*(INDIRECT($Q120,TRUE)=$O120),'1. Database - raw'!NC$7:NE$494)),""),"")</f>
        <v/>
      </c>
      <c r="OC120" s="141" t="str">
        <f t="shared" ca="1" si="364"/>
        <v/>
      </c>
      <c r="OD120" s="151" t="str">
        <f t="shared" ca="1" si="365"/>
        <v/>
      </c>
      <c r="OE120" s="151" t="str">
        <f t="shared" ca="1" si="366"/>
        <v/>
      </c>
      <c r="OF120" s="151" t="str">
        <f t="array" aca="1" ref="OF120" ca="1">IFERROR(AVERAGE(IF(('1. Database - raw'!NI$7:NK$494&gt;0)*('1. Database - raw'!$AD$7:$AD$494=$A120)*(INDIRECT($Q120,TRUE)=$O120),'1. Database - raw'!NI$7:NK$494)),"")</f>
        <v/>
      </c>
      <c r="OG120" s="280" t="str">
        <f t="array" aca="1" ref="OG120" ca="1">IFERROR(_xlfn.STDEV.S(IF(('1. Database - raw'!NI$7:NK$494&gt;0)*('1. Database - raw'!$AD$7:$AD$494=$A120)*(INDIRECT($Q120,TRUE)=$O120),'1. Database - raw'!NI$7:NK$494)),"")</f>
        <v/>
      </c>
      <c r="OH120" s="67" t="str">
        <f t="array" aca="1" ref="OH120" ca="1">IFERROR(IF(COUNT(IF(('1. Database - raw'!NI$7:NK$494&gt;0)*('1. Database - raw'!$AD$7:$AD$494=$A120)*(INDIRECT($Q120,TRUE)=$O120),'1. Database - raw'!NI$7:NK$494))&gt;0,COUNT(IF(('1. Database - raw'!NI$7:NK$494&gt;0)*('1. Database - raw'!$AD$7:$AD$494=$A120)*(INDIRECT($Q120,TRUE)=$O120),'1. Database - raw'!NI$7:NK$494)),""),"")</f>
        <v/>
      </c>
    </row>
    <row r="121" spans="1:398" ht="15.75" thickBot="1" x14ac:dyDescent="0.3">
      <c r="A121" s="135" t="s">
        <v>553</v>
      </c>
      <c r="B121" s="135"/>
      <c r="C121" s="70"/>
      <c r="D121" s="71"/>
      <c r="E121" s="71"/>
      <c r="F121" s="71"/>
      <c r="G121" s="71"/>
      <c r="H121" s="71"/>
      <c r="I121" s="71"/>
      <c r="J121" s="71"/>
      <c r="K121" s="71"/>
      <c r="L121" s="71"/>
      <c r="M121" s="71"/>
      <c r="N121" s="72"/>
      <c r="O121" s="174" t="e">
        <f t="array" ref="O121">INDEX(A121:N121,IF(MIN(IF(C121:N121&lt;&gt;"",COLUMN(C121:N121)))&gt;0,MIN(IF(C121:N121&lt;&gt;"",COLUMN(C121:N121))),""))</f>
        <v>#VALUE!</v>
      </c>
      <c r="P121" s="168" t="e">
        <f t="shared" si="383"/>
        <v>#VALUE!</v>
      </c>
      <c r="Q121" s="73" t="e">
        <f ca="1">"'" &amp; $S$4 &amp; "'!" &amp; ADDRESS(ROW('1. Database - raw'!$A$7),MATCH($C$2,'1. Database - raw'!$6:$6,0)+MATCH(O121,$C121:$N121,0)-1,1) &amp; ":" &amp; ADDRESS(LOOKUP(2,1/('1. Database - raw'!A:A&lt;&gt;""),ROW('1. Database - raw'!A:A)),MATCH($C$2,'1. Database - raw'!$6:$6,0)+MATCH(O121,$C121:$N121,0)-1,1)</f>
        <v>#VALUE!</v>
      </c>
      <c r="R121" s="70"/>
      <c r="S121" s="184"/>
      <c r="T121" s="210" t="str">
        <f t="shared" ca="1" si="402"/>
        <v/>
      </c>
      <c r="U121" s="128" t="str">
        <f t="shared" ca="1" si="402"/>
        <v/>
      </c>
      <c r="V121" s="128" t="str">
        <f t="shared" ca="1" si="402"/>
        <v/>
      </c>
      <c r="W121" s="128" t="str">
        <f t="shared" ca="1" si="402"/>
        <v/>
      </c>
      <c r="X121" s="128" t="str">
        <f t="shared" ca="1" si="402"/>
        <v/>
      </c>
      <c r="Y121" s="128" t="str">
        <f t="shared" ca="1" si="402"/>
        <v/>
      </c>
      <c r="Z121" s="128" t="str">
        <f t="shared" ca="1" si="402"/>
        <v/>
      </c>
      <c r="AA121" s="128" t="str">
        <f t="shared" ca="1" si="402"/>
        <v/>
      </c>
      <c r="AB121" s="128" t="str">
        <f t="shared" ca="1" si="402"/>
        <v/>
      </c>
      <c r="AC121" s="128" t="str">
        <f t="shared" ca="1" si="402"/>
        <v/>
      </c>
      <c r="AD121" s="128" t="str">
        <f t="shared" ca="1" si="403"/>
        <v/>
      </c>
      <c r="AE121" s="128" t="str">
        <f t="shared" ca="1" si="403"/>
        <v/>
      </c>
      <c r="AF121" s="128" t="str">
        <f t="shared" ca="1" si="403"/>
        <v/>
      </c>
      <c r="AG121" s="128" t="str">
        <f t="shared" ca="1" si="403"/>
        <v/>
      </c>
      <c r="AH121" s="128" t="str">
        <f t="shared" ca="1" si="403"/>
        <v/>
      </c>
      <c r="AI121" s="128" t="str">
        <f t="shared" ca="1" si="403"/>
        <v/>
      </c>
      <c r="AJ121" s="128" t="str">
        <f t="shared" ca="1" si="403"/>
        <v/>
      </c>
      <c r="AK121" s="128" t="str">
        <f t="shared" ca="1" si="403"/>
        <v/>
      </c>
      <c r="AL121" s="128" t="str">
        <f t="shared" ca="1" si="403"/>
        <v/>
      </c>
      <c r="AM121" s="129" t="str">
        <f ca="1">IFERROR(IF(INDIRECT(ADDRESS(ROW(121:121),MATCH(AM$2,$BQ$2:$OH$2,0)+COLUMN($BQ:$BQ)+4,4,1),TRUE)&gt;=10,INDIRECT(ADDRESS(ROW(121:121),MATCH(AM$2,$BQ$2:$OH$2,0)+COLUMN($BQ:$BQ)+1,4,1),TRUE)/INDIRECT(ADDRESS(ROW($5:$5),MATCH(AM$2,$BQ$2:$OH$2,0)+COLUMN($BQ:$BQ)+1,2,1),TRUE),""),"")</f>
        <v/>
      </c>
      <c r="AN121" s="163"/>
      <c r="AO121" s="214"/>
      <c r="AP121" s="214"/>
      <c r="AQ121" s="214"/>
      <c r="AR121" s="214"/>
      <c r="AS121" s="214"/>
      <c r="AT121" s="214"/>
      <c r="AU121" s="214"/>
      <c r="AV121" s="214"/>
      <c r="AW121" s="214"/>
      <c r="AX121" s="214"/>
      <c r="AY121" s="214"/>
      <c r="AZ121" s="214"/>
      <c r="BA121" s="214"/>
      <c r="BB121" s="214"/>
      <c r="BC121" s="214"/>
      <c r="BD121" s="245"/>
      <c r="BE121" s="245"/>
      <c r="BF121" s="245"/>
      <c r="BG121" s="245"/>
      <c r="BH121" s="296"/>
      <c r="BI121" s="301" t="str">
        <f t="shared" ca="1" si="367"/>
        <v/>
      </c>
      <c r="BJ121" s="260" t="str">
        <f ca="1">IFERROR(CF121/$CF$5,"")</f>
        <v/>
      </c>
      <c r="BK121" s="260" t="str">
        <f ca="1">IFERROR(EH121/$EH$5,"")</f>
        <v/>
      </c>
      <c r="BL121" s="260" t="str">
        <f t="shared" ca="1" si="404"/>
        <v/>
      </c>
      <c r="BM121" s="260" t="str">
        <f t="shared" ca="1" si="405"/>
        <v/>
      </c>
      <c r="BN121" s="260" t="str">
        <f ca="1">AM121</f>
        <v/>
      </c>
      <c r="BO121" s="260"/>
      <c r="BP121" s="174" t="e">
        <f t="shared" si="396"/>
        <v>#VALUE!</v>
      </c>
      <c r="BQ121" s="92" t="str">
        <f t="shared" ca="1" si="376"/>
        <v/>
      </c>
      <c r="BR121" s="93" t="str">
        <f t="shared" ca="1" si="377"/>
        <v/>
      </c>
      <c r="BS121" s="93" t="str">
        <f t="shared" ca="1" si="378"/>
        <v/>
      </c>
      <c r="BT121" s="94" t="str">
        <f t="array" aca="1" ref="BT121" ca="1">IFERROR(AVERAGE(IF(('1. Database - raw'!AW$7:AY$494&gt;0)*('1. Database - raw'!$AD$7:$AD$494=$A121)*('1. Database - raw'!$AP$7:$AP$494&lt;&gt;Dropdown!$AM$11)*(INDIRECT($Q121,TRUE)=$O121),'1. Database - raw'!AW$7:AY$494)),"")</f>
        <v/>
      </c>
      <c r="BU121" s="98" t="str">
        <f t="array" aca="1" ref="BU121" ca="1">IFERROR(_xlfn.STDEV.S(IF(('1. Database - raw'!AW$7:AY$494&gt;0)*('1. Database - raw'!$AD$7:$AD$494=$A121)*('1. Database - raw'!$AP$7:$AP$494&lt;&gt;Dropdown!$AM$11)*(INDIRECT($Q121,TRUE)=$O121),'1. Database - raw'!AW$7:AY$494)),"")</f>
        <v/>
      </c>
      <c r="BV121" s="98" t="str">
        <f t="array" aca="1" ref="BV121" ca="1">IFERROR(IF(COUNT(IF(('1. Database - raw'!AW$7:AY$494&gt;0)*('1. Database - raw'!$AD$7:$AD$494=$A121)*('1. Database - raw'!$AP$7:$AP$494&lt;&gt;Dropdown!$AM$11)*(INDIRECT($Q121,TRUE)=$O121),'1. Database - raw'!AW$7:AY$494))&gt;0,COUNT(IF(('1. Database - raw'!AW$7:AY$494&gt;0)*('1. Database - raw'!$AD$7:$AD$494=$A121)*('1. Database - raw'!$AP$7:$AP$494&lt;&gt;Dropdown!$AM$11)*(INDIRECT($Q121,TRUE)=$O121),'1. Database - raw'!AW$7:AY$494)),""),"")</f>
        <v/>
      </c>
      <c r="BW121" s="92" t="str">
        <f t="shared" ca="1" si="370"/>
        <v/>
      </c>
      <c r="BX121" s="93" t="str">
        <f t="shared" ca="1" si="371"/>
        <v/>
      </c>
      <c r="BY121" s="93" t="str">
        <f t="shared" ca="1" si="372"/>
        <v/>
      </c>
      <c r="BZ121" s="94" t="str">
        <f t="array" aca="1" ref="BZ121" ca="1">IFERROR(AVERAGE(IF(('1. Database - raw'!BC$7:BE$494&gt;0)*('1. Database - raw'!$AD$7:$AD$494=$A121)*('1. Database - raw'!$AP$7:$AP$494&lt;&gt;Dropdown!$AM$11)*(INDIRECT($Q121,TRUE)=$O121),'1. Database - raw'!BC$7:BE$494)),"")</f>
        <v/>
      </c>
      <c r="CA121" s="98" t="str">
        <f t="array" aca="1" ref="CA121" ca="1">IFERROR(_xlfn.STDEV.S(IF(('1. Database - raw'!BC$7:BE$494&gt;0)*('1. Database - raw'!$AD$7:$AD$494=$A121)*('1. Database - raw'!$AP$7:$AP$494&lt;&gt;Dropdown!$AM$11)*(INDIRECT($Q121,TRUE)=$O121),'1. Database - raw'!BC$7:BE$494)),"")</f>
        <v/>
      </c>
      <c r="CB121" s="98" t="str">
        <f t="array" aca="1" ref="CB121" ca="1">IFERROR(IF(COUNT(IF(('1. Database - raw'!BC$7:BE$494&gt;0)*('1. Database - raw'!$AD$7:$AD$494=$A121)*('1. Database - raw'!$AP$7:$AP$494&lt;&gt;Dropdown!$AM$11)*(INDIRECT($Q121,TRUE)=$O121),'1. Database - raw'!BC$7:BE$494))&gt;0,COUNT(IF(('1. Database - raw'!BC$7:BE$494&gt;0)*('1. Database - raw'!$AD$7:$AD$494=$A121)*('1. Database - raw'!$AP$7:$AP$494&lt;&gt;Dropdown!$AM$11)*(INDIRECT($Q121,TRUE)=$O121),'1. Database - raw'!BC$7:BE$494)),""),"")</f>
        <v/>
      </c>
      <c r="CC121" s="110" t="str">
        <f t="shared" ca="1" si="373"/>
        <v/>
      </c>
      <c r="CD121" s="111" t="str">
        <f t="shared" ca="1" si="374"/>
        <v/>
      </c>
      <c r="CE121" s="111" t="str">
        <f t="shared" ca="1" si="375"/>
        <v/>
      </c>
      <c r="CF121" s="112" t="str">
        <f t="array" aca="1" ref="CF121" ca="1">IFERROR(AVERAGE(IF(('1. Database - raw'!BI$7:BK$494&gt;0)*('1. Database - raw'!$AD$7:$AD$494=$A121)*('1. Database - raw'!$AP$7:$AP$494&lt;&gt;Dropdown!$AM$11)*(INDIRECT($Q121,TRUE)=$O121),'1. Database - raw'!BI$7:BK$494)),"")</f>
        <v/>
      </c>
      <c r="CG121" s="273" t="str">
        <f t="array" aca="1" ref="CG121" ca="1">IFERROR(_xlfn.STDEV.S(IF(('1. Database - raw'!BI$7:BK$494&gt;0)*('1. Database - raw'!$AD$7:$AD$494=$A121)*('1. Database - raw'!$AP$7:$AP$494&lt;&gt;Dropdown!$AM$11)*(INDIRECT($Q121,TRUE)=$O121),'1. Database - raw'!BI$7:BK$494)),"")</f>
        <v/>
      </c>
      <c r="CH121" s="98" t="str">
        <f t="array" aca="1" ref="CH121" ca="1">IFERROR(IF(COUNT(IF(('1. Database - raw'!BI$7:BK$494&gt;0)*('1. Database - raw'!$AD$7:$AD$494=$A121)*('1. Database - raw'!$AP$7:$AP$494&lt;&gt;Dropdown!$AM$11)*(INDIRECT($Q121,TRUE)=$O121),'1. Database - raw'!BI$7:BK$494))&gt;0,COUNT(IF(('1. Database - raw'!BI$7:BK$494&gt;0)*('1. Database - raw'!$AD$7:$AD$494=$A121)*('1. Database - raw'!$AP$7:$AP$494&lt;&gt;Dropdown!$AM$11)*(INDIRECT($Q121,TRUE)=$O121),'1. Database - raw'!BI$7:BK$494)),""),"")</f>
        <v/>
      </c>
      <c r="CI121" s="92" t="str">
        <f t="shared" ca="1" si="211"/>
        <v/>
      </c>
      <c r="CJ121" s="93" t="str">
        <f t="shared" ca="1" si="212"/>
        <v/>
      </c>
      <c r="CK121" s="93" t="str">
        <f t="shared" ca="1" si="213"/>
        <v/>
      </c>
      <c r="CL121" s="94" t="str">
        <f t="array" aca="1" ref="CL121" ca="1">IFERROR(AVERAGE(IF(('1. Database - raw'!BO$7:BQ$494&gt;0)*('1. Database - raw'!$AD$7:$AD$494=$A121)*(INDIRECT($Q121,TRUE)=$O121),'1. Database - raw'!BO$7:BQ$494)),"")</f>
        <v/>
      </c>
      <c r="CM121" s="98" t="str">
        <f t="array" aca="1" ref="CM121" ca="1">IFERROR(_xlfn.STDEV.S(IF(('1. Database - raw'!BO$7:BQ$494&gt;0)*('1. Database - raw'!$AD$7:$AD$494=$A121)*(INDIRECT($Q121,TRUE)=$O121),'1. Database - raw'!BO$7:BQ$494)),"")</f>
        <v/>
      </c>
      <c r="CN121" s="98" t="str">
        <f t="array" aca="1" ref="CN121" ca="1">IFERROR(IF(COUNT(IF(('1. Database - raw'!BO$7:BQ$494&gt;0)*('1. Database - raw'!$AD$7:$AD$494=$A121)*(INDIRECT($Q121,TRUE)=$O121),'1. Database - raw'!BO$7:BQ$494))&gt;0,COUNT(IF(('1. Database - raw'!BO$7:BQ$494&gt;0)*('1. Database - raw'!$AD$7:$AD$494=$A121)*(INDIRECT($Q121,TRUE)=$O121),'1. Database - raw'!BO$7:BQ$494)),""),"")</f>
        <v/>
      </c>
      <c r="CO121" s="92" t="str">
        <f t="shared" ca="1" si="214"/>
        <v/>
      </c>
      <c r="CP121" s="93" t="str">
        <f t="shared" ca="1" si="215"/>
        <v/>
      </c>
      <c r="CQ121" s="93" t="str">
        <f t="shared" ca="1" si="216"/>
        <v/>
      </c>
      <c r="CR121" s="94" t="str">
        <f t="array" aca="1" ref="CR121" ca="1">IFERROR(AVERAGE(IF(('1. Database - raw'!BU$7:BW$494&gt;0)*('1. Database - raw'!$AD$7:$AD$494=$A121)*(INDIRECT($Q121,TRUE)=$O121),'1. Database - raw'!BU$7:BW$494)),"")</f>
        <v/>
      </c>
      <c r="CS121" s="98" t="str">
        <f t="array" aca="1" ref="CS121" ca="1">IFERROR(_xlfn.STDEV.S(IF(('1. Database - raw'!BU$7:BW$494&gt;0)*('1. Database - raw'!$AD$7:$AD$494=$A121)*(INDIRECT($Q121,TRUE)=$O121),'1. Database - raw'!BU$7:BW$494)),"")</f>
        <v/>
      </c>
      <c r="CT121" s="98" t="str">
        <f t="array" aca="1" ref="CT121" ca="1">IFERROR(IF(COUNT(IF(('1. Database - raw'!BU$7:BW$494&gt;0)*('1. Database - raw'!$AD$7:$AD$494=$A121)*(INDIRECT($Q121,TRUE)=$O121),'1. Database - raw'!BU$7:BW$494))&gt;0,COUNT(IF(('1. Database - raw'!BU$7:BW$494&gt;0)*('1. Database - raw'!$AD$7:$AD$494=$A121)*(INDIRECT($Q121,TRUE)=$O121),'1. Database - raw'!BU$7:BW$494)),""),"")</f>
        <v/>
      </c>
      <c r="CU121" s="92" t="str">
        <f t="shared" ca="1" si="217"/>
        <v/>
      </c>
      <c r="CV121" s="93" t="str">
        <f t="shared" ca="1" si="218"/>
        <v/>
      </c>
      <c r="CW121" s="93" t="str">
        <f t="shared" ca="1" si="219"/>
        <v/>
      </c>
      <c r="CX121" s="94" t="str">
        <f t="array" aca="1" ref="CX121" ca="1">IFERROR(AVERAGE(IF(('1. Database - raw'!CA$7:CC$494&gt;0)*('1. Database - raw'!$AD$7:$AD$494=$A121)*(INDIRECT($Q121,TRUE)=$O121),'1. Database - raw'!CA$7:CC$494)),"")</f>
        <v/>
      </c>
      <c r="CY121" s="98" t="str">
        <f t="array" aca="1" ref="CY121" ca="1">IFERROR(_xlfn.STDEV.S(IF(('1. Database - raw'!CA$7:CC$494&gt;0)*('1. Database - raw'!$AD$7:$AD$494=$A121)*(INDIRECT($Q121,TRUE)=$O121),'1. Database - raw'!CA$7:CC$494)),"")</f>
        <v/>
      </c>
      <c r="CZ121" s="98" t="str">
        <f t="array" aca="1" ref="CZ121" ca="1">IFERROR(IF(COUNT(IF(('1. Database - raw'!CA$7:CC$494&gt;0)*('1. Database - raw'!$AD$7:$AD$494=$A121)*(INDIRECT($Q121,TRUE)=$O121),'1. Database - raw'!CA$7:CC$494))&gt;0,COUNT(IF(('1. Database - raw'!CA$7:CC$494&gt;0)*('1. Database - raw'!$AD$7:$AD$494=$A121)*(INDIRECT($Q121,TRUE)=$O121),'1. Database - raw'!CA$7:CC$494)),""),"")</f>
        <v/>
      </c>
      <c r="DA121" s="92" t="str">
        <f t="shared" ca="1" si="220"/>
        <v/>
      </c>
      <c r="DB121" s="93" t="str">
        <f t="shared" ca="1" si="221"/>
        <v/>
      </c>
      <c r="DC121" s="93" t="str">
        <f t="shared" ca="1" si="222"/>
        <v/>
      </c>
      <c r="DD121" s="94" t="str">
        <f t="array" aca="1" ref="DD121" ca="1">IFERROR(AVERAGE(IF(('1. Database - raw'!CG$7:CI$494&gt;0)*('1. Database - raw'!$AD$7:$AD$494=$A121)*(INDIRECT($Q121,TRUE)=$O121),'1. Database - raw'!CG$7:CI$494)),"")</f>
        <v/>
      </c>
      <c r="DE121" s="98" t="str">
        <f t="array" aca="1" ref="DE121" ca="1">IFERROR(_xlfn.STDEV.S(IF(('1. Database - raw'!CG$7:CI$494&gt;0)*('1. Database - raw'!$AD$7:$AD$494=$A121)*(INDIRECT($Q121,TRUE)=$O121),'1. Database - raw'!CG$7:CI$494)),"")</f>
        <v/>
      </c>
      <c r="DF121" s="98" t="str">
        <f t="array" aca="1" ref="DF121" ca="1">IFERROR(IF(COUNT(IF(('1. Database - raw'!CG$7:CI$494&gt;0)*('1. Database - raw'!$AD$7:$AD$494=$A121)*(INDIRECT($Q121,TRUE)=$O121),'1. Database - raw'!CG$7:CI$494))&gt;0,COUNT(IF(('1. Database - raw'!CG$7:CI$494&gt;0)*('1. Database - raw'!$AD$7:$AD$494=$A121)*(INDIRECT($Q121,TRUE)=$O121),'1. Database - raw'!CG$7:CI$494)),""),"")</f>
        <v/>
      </c>
      <c r="DG121" s="92" t="str">
        <f t="shared" ca="1" si="223"/>
        <v/>
      </c>
      <c r="DH121" s="93" t="str">
        <f t="shared" ca="1" si="224"/>
        <v/>
      </c>
      <c r="DI121" s="93" t="str">
        <f t="shared" ca="1" si="225"/>
        <v/>
      </c>
      <c r="DJ121" s="94" t="str">
        <f t="array" aca="1" ref="DJ121" ca="1">IFERROR(AVERAGE(IF(('1. Database - raw'!CM$7:CO$494&gt;0)*('1. Database - raw'!$AD$7:$AD$494=$A121)*(INDIRECT($Q121,TRUE)=$O121),'1. Database - raw'!CM$7:CO$494)),"")</f>
        <v/>
      </c>
      <c r="DK121" s="98" t="str">
        <f t="array" aca="1" ref="DK121" ca="1">IFERROR(_xlfn.STDEV.S(IF(('1. Database - raw'!CM$7:CO$494&gt;0)*('1. Database - raw'!$AD$7:$AD$494=$A121)*(INDIRECT($Q121,TRUE)=$O121),'1. Database - raw'!CM$7:CO$494)),"")</f>
        <v/>
      </c>
      <c r="DL121" s="98" t="str">
        <f t="array" aca="1" ref="DL121" ca="1">IFERROR(IF(COUNT(IF(('1. Database - raw'!CM$7:CO$494&gt;0)*('1. Database - raw'!$AD$7:$AD$494=$A121)*(INDIRECT($Q121,TRUE)=$O121),'1. Database - raw'!CM$7:CO$494))&gt;0,COUNT(IF(('1. Database - raw'!CM$7:CO$494&gt;0)*('1. Database - raw'!$AD$7:$AD$494=$A121)*(INDIRECT($Q121,TRUE)=$O121),'1. Database - raw'!CM$7:CO$494)),""),"")</f>
        <v/>
      </c>
      <c r="DM121" s="92" t="str">
        <f t="shared" ca="1" si="226"/>
        <v/>
      </c>
      <c r="DN121" s="93" t="str">
        <f t="shared" ca="1" si="227"/>
        <v/>
      </c>
      <c r="DO121" s="93" t="str">
        <f t="shared" ca="1" si="228"/>
        <v/>
      </c>
      <c r="DP121" s="94" t="str">
        <f t="array" aca="1" ref="DP121" ca="1">IFERROR(AVERAGE(IF(('1. Database - raw'!CS$7:CU$494&gt;0)*('1. Database - raw'!$AD$7:$AD$494=$A121)*(INDIRECT($Q121,TRUE)=$O121),'1. Database - raw'!CS$7:CU$494)),"")</f>
        <v/>
      </c>
      <c r="DQ121" s="98" t="str">
        <f t="array" aca="1" ref="DQ121" ca="1">IFERROR(_xlfn.STDEV.S(IF(('1. Database - raw'!CS$7:CU$494&gt;0)*('1. Database - raw'!$AD$7:$AD$494=$A121)*(INDIRECT($Q121,TRUE)=$O121),'1. Database - raw'!CS$7:CU$494)),"")</f>
        <v/>
      </c>
      <c r="DR121" s="98" t="str">
        <f t="array" aca="1" ref="DR121" ca="1">IFERROR(IF(COUNT(IF(('1. Database - raw'!CS$7:CU$494&gt;0)*('1. Database - raw'!$AD$7:$AD$494=$A121)*(INDIRECT($Q121,TRUE)=$O121),'1. Database - raw'!CS$7:CU$494))&gt;0,COUNT(IF(('1. Database - raw'!CS$7:CU$494&gt;0)*('1. Database - raw'!$AD$7:$AD$494=$A121)*(INDIRECT($Q121,TRUE)=$O121),'1. Database - raw'!CS$7:CU$494)),""),"")</f>
        <v/>
      </c>
      <c r="DS121" s="92" t="str">
        <f t="shared" ca="1" si="229"/>
        <v/>
      </c>
      <c r="DT121" s="93" t="str">
        <f t="shared" ca="1" si="230"/>
        <v/>
      </c>
      <c r="DU121" s="93" t="str">
        <f t="shared" ca="1" si="231"/>
        <v/>
      </c>
      <c r="DV121" s="94" t="str">
        <f t="array" aca="1" ref="DV121" ca="1">IFERROR(AVERAGE(IF(('1. Database - raw'!CY$7:DA$494&gt;0)*('1. Database - raw'!$AD$7:$AD$494=$A121)*(INDIRECT($Q121,TRUE)=$O121),'1. Database - raw'!CY$7:DA$494)),"")</f>
        <v/>
      </c>
      <c r="DW121" s="98" t="str">
        <f t="array" aca="1" ref="DW121" ca="1">IFERROR(_xlfn.STDEV.S(IF(('1. Database - raw'!CY$7:DA$494&gt;0)*('1. Database - raw'!$AD$7:$AD$494=$A121)*(INDIRECT($Q121,TRUE)=$O121),'1. Database - raw'!CY$7:DA$494)),"")</f>
        <v/>
      </c>
      <c r="DX121" s="98" t="str">
        <f t="array" aca="1" ref="DX121" ca="1">IFERROR(IF(COUNT(IF(('1. Database - raw'!CY$7:DA$494&gt;0)*('1. Database - raw'!$AD$7:$AD$494=$A121)*(INDIRECT($Q121,TRUE)=$O121),'1. Database - raw'!CY$7:DA$494))&gt;0,COUNT(IF(('1. Database - raw'!CY$7:DA$494&gt;0)*('1. Database - raw'!$AD$7:$AD$494=$A121)*(INDIRECT($Q121,TRUE)=$O121),'1. Database - raw'!CY$7:DA$494)),""),"")</f>
        <v/>
      </c>
      <c r="DY121" s="92" t="str">
        <f t="shared" ca="1" si="232"/>
        <v/>
      </c>
      <c r="DZ121" s="93" t="str">
        <f t="shared" ca="1" si="233"/>
        <v/>
      </c>
      <c r="EA121" s="93" t="str">
        <f t="shared" ca="1" si="234"/>
        <v/>
      </c>
      <c r="EB121" s="94" t="str">
        <f t="array" aca="1" ref="EB121" ca="1">IFERROR(AVERAGE(IF(('1. Database - raw'!DE$7:DG$494&gt;0)*('1. Database - raw'!$AD$7:$AD$494=$A121)*(INDIRECT($Q121,TRUE)=$O121),'1. Database - raw'!DE$7:DG$494)),"")</f>
        <v/>
      </c>
      <c r="EC121" s="98" t="str">
        <f t="array" aca="1" ref="EC121" ca="1">IFERROR(_xlfn.STDEV.S(IF(('1. Database - raw'!DE$7:DG$494&gt;0)*('1. Database - raw'!$AD$7:$AD$494=$A121)*(INDIRECT($Q121,TRUE)=$O121),'1. Database - raw'!DE$7:DG$494)),"")</f>
        <v/>
      </c>
      <c r="ED121" s="98" t="str">
        <f t="array" aca="1" ref="ED121" ca="1">IFERROR(IF(COUNT(IF(('1. Database - raw'!DE$7:DG$494&gt;0)*('1. Database - raw'!$AD$7:$AD$494=$A121)*(INDIRECT($Q121,TRUE)=$O121),'1. Database - raw'!DE$7:DG$494))&gt;0,COUNT(IF(('1. Database - raw'!DE$7:DG$494&gt;0)*('1. Database - raw'!$AD$7:$AD$494=$A121)*(INDIRECT($Q121,TRUE)=$O121),'1. Database - raw'!DE$7:DG$494)),""),"")</f>
        <v/>
      </c>
      <c r="EE121" s="110" t="str">
        <f t="shared" ca="1" si="235"/>
        <v/>
      </c>
      <c r="EF121" s="111" t="str">
        <f t="shared" ca="1" si="236"/>
        <v/>
      </c>
      <c r="EG121" s="111" t="str">
        <f t="shared" ca="1" si="237"/>
        <v/>
      </c>
      <c r="EH121" s="112" t="str">
        <f t="array" aca="1" ref="EH121" ca="1">IFERROR(AVERAGE(IF(('1. Database - raw'!DK$7:DM$494&gt;0)*('1. Database - raw'!$AD$7:$AD$494=$A121)*(INDIRECT($Q121,TRUE)=$O121),'1. Database - raw'!DK$7:DM$494)),"")</f>
        <v/>
      </c>
      <c r="EI121" s="273" t="str">
        <f t="array" aca="1" ref="EI121" ca="1">IFERROR(_xlfn.STDEV.S(IF(('1. Database - raw'!DK$7:DM$494&gt;0)*('1. Database - raw'!$AD$7:$AD$494=$A121)*(INDIRECT($Q121,TRUE)=$O121),'1. Database - raw'!DK$7:DM$494)),"")</f>
        <v/>
      </c>
      <c r="EJ121" s="98" t="str">
        <f t="array" aca="1" ref="EJ121" ca="1">IFERROR(IF(COUNT(IF(('1. Database - raw'!DK$7:DM$494&gt;0)*('1. Database - raw'!$AD$7:$AD$494=$A121)*(INDIRECT($Q121,TRUE)=$O121),'1. Database - raw'!DK$7:DM$494))&gt;0,COUNT(IF(('1. Database - raw'!DK$7:DM$494&gt;0)*('1. Database - raw'!$AD$7:$AD$494=$A121)*(INDIRECT($Q121,TRUE)=$O121),'1. Database - raw'!DK$7:DM$494)),""),"")</f>
        <v/>
      </c>
      <c r="EK121" s="92" t="str">
        <f t="shared" ca="1" si="238"/>
        <v/>
      </c>
      <c r="EL121" s="93" t="str">
        <f t="shared" ca="1" si="239"/>
        <v/>
      </c>
      <c r="EM121" s="93" t="str">
        <f t="shared" ca="1" si="240"/>
        <v/>
      </c>
      <c r="EN121" s="94" t="str">
        <f t="array" aca="1" ref="EN121" ca="1">IFERROR(AVERAGE(IF(('1. Database - raw'!DQ$7:DS$494&gt;0)*('1. Database - raw'!$AD$7:$AD$494=$A121)*(INDIRECT($Q121,TRUE)=$O121),'1. Database - raw'!DQ$7:DS$494)),"")</f>
        <v/>
      </c>
      <c r="EO121" s="98" t="str">
        <f t="array" aca="1" ref="EO121" ca="1">IFERROR(_xlfn.STDEV.S(IF(('1. Database - raw'!DQ$7:DS$494&gt;0)*('1. Database - raw'!$AD$7:$AD$494=$A121)*(INDIRECT($Q121,TRUE)=$O121),'1. Database - raw'!DQ$7:DS$494)),"")</f>
        <v/>
      </c>
      <c r="EP121" s="98" t="str">
        <f t="array" aca="1" ref="EP121" ca="1">IFERROR(IF(COUNT(IF(('1. Database - raw'!DQ$7:DS$494&gt;0)*('1. Database - raw'!$AD$7:$AD$494=$A121)*(INDIRECT($Q121,TRUE)=$O121),'1. Database - raw'!DQ$7:DS$494))&gt;0,COUNT(IF(('1. Database - raw'!DQ$7:DS$494&gt;0)*('1. Database - raw'!$AD$7:$AD$494=$A121)*(INDIRECT($Q121,TRUE)=$O121),'1. Database - raw'!DQ$7:DS$494)),""),"")</f>
        <v/>
      </c>
      <c r="EQ121" s="92" t="str">
        <f t="shared" ca="1" si="241"/>
        <v/>
      </c>
      <c r="ER121" s="93" t="str">
        <f t="shared" ca="1" si="242"/>
        <v/>
      </c>
      <c r="ES121" s="93" t="str">
        <f t="shared" ca="1" si="243"/>
        <v/>
      </c>
      <c r="ET121" s="94" t="str">
        <f t="array" aca="1" ref="ET121" ca="1">IFERROR(AVERAGE(IF(('1. Database - raw'!DW$7:DY$494&gt;0)*('1. Database - raw'!$AD$7:$AD$494=$A121)*(INDIRECT($Q121,TRUE)=$O121),'1. Database - raw'!DW$7:DY$494)),"")</f>
        <v/>
      </c>
      <c r="EU121" s="98" t="str">
        <f t="array" aca="1" ref="EU121" ca="1">IFERROR(_xlfn.STDEV.S(IF(('1. Database - raw'!DW$7:DY$494&gt;0)*('1. Database - raw'!$AD$7:$AD$494=$A121)*(INDIRECT($Q121,TRUE)=$O121),'1. Database - raw'!DW$7:DY$494)),"")</f>
        <v/>
      </c>
      <c r="EV121" s="98" t="str">
        <f t="array" aca="1" ref="EV121" ca="1">IFERROR(IF(COUNT(IF(('1. Database - raw'!DW$7:DY$494&gt;0)*('1. Database - raw'!$AD$7:$AD$494=$A121)*(INDIRECT($Q121,TRUE)=$O121),'1. Database - raw'!DW$7:DY$494))&gt;0,COUNT(IF(('1. Database - raw'!DW$7:DY$494&gt;0)*('1. Database - raw'!$AD$7:$AD$494=$A121)*(INDIRECT($Q121,TRUE)=$O121),'1. Database - raw'!DW$7:DY$494)),""),"")</f>
        <v/>
      </c>
      <c r="EW121" s="92" t="str">
        <f t="shared" ca="1" si="244"/>
        <v/>
      </c>
      <c r="EX121" s="93" t="str">
        <f t="shared" ca="1" si="245"/>
        <v/>
      </c>
      <c r="EY121" s="93" t="str">
        <f t="shared" ca="1" si="246"/>
        <v/>
      </c>
      <c r="EZ121" s="94" t="str">
        <f t="array" aca="1" ref="EZ121" ca="1">IFERROR(AVERAGE(IF(('1. Database - raw'!EC$7:EE$494&gt;0)*('1. Database - raw'!$AD$7:$AD$494=$A121)*(INDIRECT($Q121,TRUE)=$O121),'1. Database - raw'!EC$7:EE$494)),"")</f>
        <v/>
      </c>
      <c r="FA121" s="98" t="str">
        <f t="array" aca="1" ref="FA121" ca="1">IFERROR(_xlfn.STDEV.S(IF(('1. Database - raw'!EC$7:EE$494&gt;0)*('1. Database - raw'!$AD$7:$AD$494=$A121)*(INDIRECT($Q121,TRUE)=$O121),'1. Database - raw'!EC$7:EE$494)),"")</f>
        <v/>
      </c>
      <c r="FB121" s="98" t="str">
        <f t="array" aca="1" ref="FB121" ca="1">IFERROR(IF(COUNT(IF(('1. Database - raw'!EC$7:EE$494&gt;0)*('1. Database - raw'!$AD$7:$AD$494=$A121)*(INDIRECT($Q121,TRUE)=$O121),'1. Database - raw'!EC$7:EE$494))&gt;0,COUNT(IF(('1. Database - raw'!EC$7:EE$494&gt;0)*('1. Database - raw'!$AD$7:$AD$494=$A121)*(INDIRECT($Q121,TRUE)=$O121),'1. Database - raw'!EC$7:EE$494)),""),"")</f>
        <v/>
      </c>
      <c r="FC121" s="92" t="str">
        <f t="shared" ca="1" si="247"/>
        <v/>
      </c>
      <c r="FD121" s="93" t="str">
        <f t="shared" ca="1" si="248"/>
        <v/>
      </c>
      <c r="FE121" s="93" t="str">
        <f t="shared" ca="1" si="249"/>
        <v/>
      </c>
      <c r="FF121" s="94" t="str">
        <f t="array" aca="1" ref="FF121" ca="1">IFERROR(AVERAGE(IF(('1. Database - raw'!EI$7:EK$494&gt;0)*('1. Database - raw'!$AD$7:$AD$494=$A121)*(INDIRECT($Q121,TRUE)=$O121),'1. Database - raw'!EI$7:EK$494)),"")</f>
        <v/>
      </c>
      <c r="FG121" s="98" t="str">
        <f t="array" aca="1" ref="FG121" ca="1">IFERROR(_xlfn.STDEV.S(IF(('1. Database - raw'!EI$7:EK$494&gt;0)*('1. Database - raw'!$AD$7:$AD$494=$A121)*(INDIRECT($Q121,TRUE)=$O121),'1. Database - raw'!EI$7:EK$494)),"")</f>
        <v/>
      </c>
      <c r="FH121" s="98" t="str">
        <f t="array" aca="1" ref="FH121" ca="1">IFERROR(IF(COUNT(IF(('1. Database - raw'!EI$7:EK$494&gt;0)*('1. Database - raw'!$AD$7:$AD$494=$A121)*(INDIRECT($Q121,TRUE)=$O121),'1. Database - raw'!EI$7:EK$494))&gt;0,COUNT(IF(('1. Database - raw'!EI$7:EK$494&gt;0)*('1. Database - raw'!$AD$7:$AD$494=$A121)*(INDIRECT($Q121,TRUE)=$O121),'1. Database - raw'!EI$7:EK$494)),""),"")</f>
        <v/>
      </c>
      <c r="FI121" s="92" t="str">
        <f t="shared" ca="1" si="250"/>
        <v/>
      </c>
      <c r="FJ121" s="93" t="str">
        <f t="shared" ca="1" si="251"/>
        <v/>
      </c>
      <c r="FK121" s="93" t="str">
        <f t="shared" ca="1" si="252"/>
        <v/>
      </c>
      <c r="FL121" s="94" t="str">
        <f t="array" aca="1" ref="FL121" ca="1">IFERROR(AVERAGE(IF(('1. Database - raw'!EO$7:EQ$494&gt;0)*('1. Database - raw'!$AD$7:$AD$494=$A121)*(INDIRECT($Q121,TRUE)=$O121),'1. Database - raw'!EO$7:EQ$494)),"")</f>
        <v/>
      </c>
      <c r="FM121" s="98" t="str">
        <f t="array" aca="1" ref="FM121" ca="1">IFERROR(_xlfn.STDEV.S(IF(('1. Database - raw'!EO$7:EQ$494&gt;0)*('1. Database - raw'!$AD$7:$AD$494=$A121)*(INDIRECT($Q121,TRUE)=$O121),'1. Database - raw'!EO$7:EQ$494)),"")</f>
        <v/>
      </c>
      <c r="FN121" s="98" t="str">
        <f t="array" aca="1" ref="FN121" ca="1">IFERROR(IF(COUNT(IF(('1. Database - raw'!EO$7:EQ$494&gt;0)*('1. Database - raw'!$AD$7:$AD$494=$A121)*(INDIRECT($Q121,TRUE)=$O121),'1. Database - raw'!EO$7:EQ$494))&gt;0,COUNT(IF(('1. Database - raw'!EO$7:EQ$494&gt;0)*('1. Database - raw'!$AD$7:$AD$494=$A121)*(INDIRECT($Q121,TRUE)=$O121),'1. Database - raw'!EO$7:EQ$494)),""),"")</f>
        <v/>
      </c>
      <c r="FO121" s="92" t="str">
        <f t="shared" ca="1" si="253"/>
        <v/>
      </c>
      <c r="FP121" s="93" t="str">
        <f t="shared" ca="1" si="254"/>
        <v/>
      </c>
      <c r="FQ121" s="93" t="str">
        <f t="shared" ca="1" si="255"/>
        <v/>
      </c>
      <c r="FR121" s="94" t="str">
        <f t="array" aca="1" ref="FR121" ca="1">IFERROR(AVERAGE(IF(('1. Database - raw'!EU$7:EW$494&gt;0)*('1. Database - raw'!$AD$7:$AD$494=$A121)*(INDIRECT($Q121,TRUE)=$O121),'1. Database - raw'!EU$7:EW$494)),"")</f>
        <v/>
      </c>
      <c r="FS121" s="98" t="str">
        <f t="array" aca="1" ref="FS121" ca="1">IFERROR(_xlfn.STDEV.S(IF(('1. Database - raw'!EU$7:EW$494&gt;0)*('1. Database - raw'!$AD$7:$AD$494=$A121)*(INDIRECT($Q121,TRUE)=$O121),'1. Database - raw'!EU$7:EW$494)),"")</f>
        <v/>
      </c>
      <c r="FT121" s="98" t="str">
        <f t="array" aca="1" ref="FT121" ca="1">IFERROR(IF(COUNT(IF(('1. Database - raw'!EU$7:EW$494&gt;0)*('1. Database - raw'!$AD$7:$AD$494=$A121)*(INDIRECT($Q121,TRUE)=$O121),'1. Database - raw'!EU$7:EW$494))&gt;0,COUNT(IF(('1. Database - raw'!EU$7:EW$494&gt;0)*('1. Database - raw'!$AD$7:$AD$494=$A121)*(INDIRECT($Q121,TRUE)=$O121),'1. Database - raw'!EU$7:EW$494)),""),"")</f>
        <v/>
      </c>
      <c r="FU121" s="92" t="str">
        <f t="shared" ca="1" si="256"/>
        <v/>
      </c>
      <c r="FV121" s="93" t="str">
        <f t="shared" ca="1" si="257"/>
        <v/>
      </c>
      <c r="FW121" s="93" t="str">
        <f t="shared" ca="1" si="258"/>
        <v/>
      </c>
      <c r="FX121" s="94" t="str">
        <f t="array" aca="1" ref="FX121" ca="1">IFERROR(AVERAGE(IF(('1. Database - raw'!FA$7:FC$494&gt;0)*('1. Database - raw'!$AD$7:$AD$494=$A121)*(INDIRECT($Q121,TRUE)=$O121),'1. Database - raw'!FA$7:FC$494)),"")</f>
        <v/>
      </c>
      <c r="FY121" s="98" t="str">
        <f t="array" aca="1" ref="FY121" ca="1">IFERROR(_xlfn.STDEV.S(IF(('1. Database - raw'!FA$7:FC$494&gt;0)*('1. Database - raw'!$AD$7:$AD$494=$A121)*(INDIRECT($Q121,TRUE)=$O121),'1. Database - raw'!FA$7:FC$494)),"")</f>
        <v/>
      </c>
      <c r="FZ121" s="98" t="str">
        <f t="array" aca="1" ref="FZ121" ca="1">IFERROR(IF(COUNT(IF(('1. Database - raw'!FA$7:FC$494&gt;0)*('1. Database - raw'!$AD$7:$AD$494=$A121)*(INDIRECT($Q121,TRUE)=$O121),'1. Database - raw'!FA$7:FC$494))&gt;0,COUNT(IF(('1. Database - raw'!FA$7:FC$494&gt;0)*('1. Database - raw'!$AD$7:$AD$494=$A121)*(INDIRECT($Q121,TRUE)=$O121),'1. Database - raw'!FA$7:FC$494)),""),"")</f>
        <v/>
      </c>
      <c r="GA121" s="92" t="str">
        <f t="shared" ca="1" si="259"/>
        <v/>
      </c>
      <c r="GB121" s="93" t="str">
        <f t="shared" ca="1" si="260"/>
        <v/>
      </c>
      <c r="GC121" s="93" t="str">
        <f t="shared" ca="1" si="261"/>
        <v/>
      </c>
      <c r="GD121" s="94" t="str">
        <f t="array" aca="1" ref="GD121" ca="1">IFERROR(AVERAGE(IF(('1. Database - raw'!FG$7:FI$494&gt;0)*('1. Database - raw'!$AD$7:$AD$494=$A121)*(INDIRECT($Q121,TRUE)=$O121),'1. Database - raw'!FG$7:FI$494)),"")</f>
        <v/>
      </c>
      <c r="GE121" s="98" t="str">
        <f t="array" aca="1" ref="GE121" ca="1">IFERROR(_xlfn.STDEV.S(IF(('1. Database - raw'!FG$7:FI$494&gt;0)*('1. Database - raw'!$AD$7:$AD$494=$A121)*(INDIRECT($Q121,TRUE)=$O121),'1. Database - raw'!FG$7:FI$494)),"")</f>
        <v/>
      </c>
      <c r="GF121" s="98" t="str">
        <f t="array" aca="1" ref="GF121" ca="1">IFERROR(IF(COUNT(IF(('1. Database - raw'!FG$7:FI$494&gt;0)*('1. Database - raw'!$AD$7:$AD$494=$A121)*(INDIRECT($Q121,TRUE)=$O121),'1. Database - raw'!FG$7:FI$494))&gt;0,COUNT(IF(('1. Database - raw'!FG$7:FI$494&gt;0)*('1. Database - raw'!$AD$7:$AD$494=$A121)*(INDIRECT($Q121,TRUE)=$O121),'1. Database - raw'!FG$7:FI$494)),""),"")</f>
        <v/>
      </c>
      <c r="GG121" s="92" t="str">
        <f t="shared" ca="1" si="262"/>
        <v/>
      </c>
      <c r="GH121" s="93" t="str">
        <f t="shared" ca="1" si="263"/>
        <v/>
      </c>
      <c r="GI121" s="93" t="str">
        <f t="shared" ca="1" si="264"/>
        <v/>
      </c>
      <c r="GJ121" s="94" t="str">
        <f t="array" aca="1" ref="GJ121" ca="1">IFERROR(AVERAGE(IF(('1. Database - raw'!FM$7:FO$494&gt;0)*('1. Database - raw'!$AD$7:$AD$494=$A121)*(INDIRECT($Q121,TRUE)=$O121),'1. Database - raw'!FM$7:FO$494)),"")</f>
        <v/>
      </c>
      <c r="GK121" s="98" t="str">
        <f t="array" aca="1" ref="GK121" ca="1">IFERROR(_xlfn.STDEV.S(IF(('1. Database - raw'!FM$7:FO$494&gt;0)*('1. Database - raw'!$AD$7:$AD$494=$A121)*(INDIRECT($Q121,TRUE)=$O121),'1. Database - raw'!FM$7:FO$494)),"")</f>
        <v/>
      </c>
      <c r="GL121" s="98" t="str">
        <f t="array" aca="1" ref="GL121" ca="1">IFERROR(IF(COUNT(IF(('1. Database - raw'!FM$7:FO$494&gt;0)*('1. Database - raw'!$AD$7:$AD$494=$A121)*(INDIRECT($Q121,TRUE)=$O121),'1. Database - raw'!FM$7:FO$494))&gt;0,COUNT(IF(('1. Database - raw'!FM$7:FO$494&gt;0)*('1. Database - raw'!$AD$7:$AD$494=$A121)*(INDIRECT($Q121,TRUE)=$O121),'1. Database - raw'!FM$7:FO$494)),""),"")</f>
        <v/>
      </c>
      <c r="GM121" s="92" t="str">
        <f t="shared" ca="1" si="265"/>
        <v/>
      </c>
      <c r="GN121" s="93" t="str">
        <f t="shared" ca="1" si="266"/>
        <v/>
      </c>
      <c r="GO121" s="93" t="str">
        <f t="shared" ca="1" si="267"/>
        <v/>
      </c>
      <c r="GP121" s="94" t="str">
        <f t="array" aca="1" ref="GP121" ca="1">IFERROR(AVERAGE(IF(('1. Database - raw'!FS$7:FU$494&gt;0)*('1. Database - raw'!$AD$7:$AD$494=$A121)*(INDIRECT($Q121,TRUE)=$O121),'1. Database - raw'!FS$7:FU$494)),"")</f>
        <v/>
      </c>
      <c r="GQ121" s="98" t="str">
        <f t="array" aca="1" ref="GQ121" ca="1">IFERROR(_xlfn.STDEV.S(IF(('1. Database - raw'!FS$7:FU$494&gt;0)*('1. Database - raw'!$AD$7:$AD$494=$A121)*(INDIRECT($Q121,TRUE)=$O121),'1. Database - raw'!FS$7:FU$494)),"")</f>
        <v/>
      </c>
      <c r="GR121" s="98" t="str">
        <f t="array" aca="1" ref="GR121" ca="1">IFERROR(IF(COUNT(IF(('1. Database - raw'!FS$7:FU$494&gt;0)*('1. Database - raw'!$AD$7:$AD$494=$A121)*(INDIRECT($Q121,TRUE)=$O121),'1. Database - raw'!FS$7:FU$494))&gt;0,COUNT(IF(('1. Database - raw'!FS$7:FU$494&gt;0)*('1. Database - raw'!$AD$7:$AD$494=$A121)*(INDIRECT($Q121,TRUE)=$O121),'1. Database - raw'!FS$7:FU$494)),""),"")</f>
        <v/>
      </c>
      <c r="GS121" s="92" t="str">
        <f t="shared" ca="1" si="268"/>
        <v/>
      </c>
      <c r="GT121" s="93" t="str">
        <f t="shared" ca="1" si="269"/>
        <v/>
      </c>
      <c r="GU121" s="93" t="str">
        <f t="shared" ca="1" si="270"/>
        <v/>
      </c>
      <c r="GV121" s="94" t="str">
        <f t="array" aca="1" ref="GV121" ca="1">IFERROR(AVERAGE(IF(('1. Database - raw'!FY$7:GA$494&gt;0)*('1. Database - raw'!$AD$7:$AD$494=$A121)*(INDIRECT($Q121,TRUE)=$O121),'1. Database - raw'!FY$7:GA$494)),"")</f>
        <v/>
      </c>
      <c r="GW121" s="98" t="str">
        <f t="array" aca="1" ref="GW121" ca="1">IFERROR(_xlfn.STDEV.S(IF(('1. Database - raw'!FY$7:GA$494&gt;0)*('1. Database - raw'!$AD$7:$AD$494=$A121)*(INDIRECT($Q121,TRUE)=$O121),'1. Database - raw'!FY$7:GA$494)),"")</f>
        <v/>
      </c>
      <c r="GX121" s="98" t="str">
        <f t="array" aca="1" ref="GX121" ca="1">IFERROR(IF(COUNT(IF(('1. Database - raw'!FY$7:GA$494&gt;0)*('1. Database - raw'!$AD$7:$AD$494=$A121)*(INDIRECT($Q121,TRUE)=$O121),'1. Database - raw'!FY$7:GA$494))&gt;0,COUNT(IF(('1. Database - raw'!FY$7:GA$494&gt;0)*('1. Database - raw'!$AD$7:$AD$494=$A121)*(INDIRECT($Q121,TRUE)=$O121),'1. Database - raw'!FY$7:GA$494)),""),"")</f>
        <v/>
      </c>
      <c r="GY121" s="92" t="str">
        <f t="shared" ca="1" si="271"/>
        <v/>
      </c>
      <c r="GZ121" s="93" t="str">
        <f t="shared" ca="1" si="272"/>
        <v/>
      </c>
      <c r="HA121" s="93" t="str">
        <f t="shared" ca="1" si="273"/>
        <v/>
      </c>
      <c r="HB121" s="94" t="str">
        <f t="array" aca="1" ref="HB121" ca="1">IFERROR(AVERAGE(IF(('1. Database - raw'!GE$7:GG$494&gt;0)*('1. Database - raw'!$AD$7:$AD$494=$A121)*(INDIRECT($Q121,TRUE)=$O121),'1. Database - raw'!GE$7:GG$494)),"")</f>
        <v/>
      </c>
      <c r="HC121" s="98" t="str">
        <f t="array" aca="1" ref="HC121" ca="1">IFERROR(_xlfn.STDEV.S(IF(('1. Database - raw'!GE$7:GG$494&gt;0)*('1. Database - raw'!$AD$7:$AD$494=$A121)*(INDIRECT($Q121,TRUE)=$O121),'1. Database - raw'!GE$7:GG$494)),"")</f>
        <v/>
      </c>
      <c r="HD121" s="98" t="str">
        <f t="array" aca="1" ref="HD121" ca="1">IFERROR(IF(COUNT(IF(('1. Database - raw'!GE$7:GG$494&gt;0)*('1. Database - raw'!$AD$7:$AD$494=$A121)*(INDIRECT($Q121,TRUE)=$O121),'1. Database - raw'!GE$7:GG$494))&gt;0,COUNT(IF(('1. Database - raw'!GE$7:GG$494&gt;0)*('1. Database - raw'!$AD$7:$AD$494=$A121)*(INDIRECT($Q121,TRUE)=$O121),'1. Database - raw'!GE$7:GG$494)),""),"")</f>
        <v/>
      </c>
      <c r="HE121" s="92" t="str">
        <f t="shared" ca="1" si="274"/>
        <v/>
      </c>
      <c r="HF121" s="93" t="str">
        <f t="shared" ca="1" si="275"/>
        <v/>
      </c>
      <c r="HG121" s="93" t="str">
        <f t="shared" ca="1" si="276"/>
        <v/>
      </c>
      <c r="HH121" s="94" t="str">
        <f t="array" aca="1" ref="HH121" ca="1">IFERROR(AVERAGE(IF(('1. Database - raw'!GK$7:GM$494&gt;0)*('1. Database - raw'!$AD$7:$AD$494=$A121)*(INDIRECT($Q121,TRUE)=$O121),'1. Database - raw'!GK$7:GM$494)),"")</f>
        <v/>
      </c>
      <c r="HI121" s="98" t="str">
        <f t="array" aca="1" ref="HI121" ca="1">IFERROR(_xlfn.STDEV.S(IF(('1. Database - raw'!GK$7:GM$494&gt;0)*('1. Database - raw'!$AD$7:$AD$494=$A121)*(INDIRECT($Q121,TRUE)=$O121),'1. Database - raw'!GK$7:GM$494)),"")</f>
        <v/>
      </c>
      <c r="HJ121" s="98" t="str">
        <f t="array" aca="1" ref="HJ121" ca="1">IFERROR(IF(COUNT(IF(('1. Database - raw'!GK$7:GM$494&gt;0)*('1. Database - raw'!$AD$7:$AD$494=$A121)*(INDIRECT($Q121,TRUE)=$O121),'1. Database - raw'!GK$7:GM$494))&gt;0,COUNT(IF(('1. Database - raw'!GK$7:GM$494&gt;0)*('1. Database - raw'!$AD$7:$AD$494=$A121)*(INDIRECT($Q121,TRUE)=$O121),'1. Database - raw'!GK$7:GM$494)),""),"")</f>
        <v/>
      </c>
      <c r="HK121" s="92" t="str">
        <f t="shared" ca="1" si="277"/>
        <v/>
      </c>
      <c r="HL121" s="93" t="str">
        <f t="shared" ca="1" si="278"/>
        <v/>
      </c>
      <c r="HM121" s="93" t="str">
        <f t="shared" ca="1" si="279"/>
        <v/>
      </c>
      <c r="HN121" s="94" t="str">
        <f t="array" aca="1" ref="HN121" ca="1">IFERROR(AVERAGE(IF(('1. Database - raw'!GQ$7:GS$494&gt;0)*('1. Database - raw'!$AD$7:$AD$494=$A121)*(INDIRECT($Q121,TRUE)=$O121),'1. Database - raw'!GQ$7:GS$494)),"")</f>
        <v/>
      </c>
      <c r="HO121" s="98" t="str">
        <f t="array" aca="1" ref="HO121" ca="1">IFERROR(_xlfn.STDEV.S(IF(('1. Database - raw'!GQ$7:GS$494&gt;0)*('1. Database - raw'!$AD$7:$AD$494=$A121)*(INDIRECT($Q121,TRUE)=$O121),'1. Database - raw'!GQ$7:GS$494)),"")</f>
        <v/>
      </c>
      <c r="HP121" s="98" t="str">
        <f t="array" aca="1" ref="HP121" ca="1">IFERROR(IF(COUNT(IF(('1. Database - raw'!GQ$7:GS$494&gt;0)*('1. Database - raw'!$AD$7:$AD$494=$A121)*(INDIRECT($Q121,TRUE)=$O121),'1. Database - raw'!GQ$7:GS$494))&gt;0,COUNT(IF(('1. Database - raw'!GQ$7:GS$494&gt;0)*('1. Database - raw'!$AD$7:$AD$494=$A121)*(INDIRECT($Q121,TRUE)=$O121),'1. Database - raw'!GQ$7:GS$494)),""),"")</f>
        <v/>
      </c>
      <c r="HQ121" s="92" t="str">
        <f t="shared" ca="1" si="280"/>
        <v/>
      </c>
      <c r="HR121" s="93" t="str">
        <f t="shared" ca="1" si="281"/>
        <v/>
      </c>
      <c r="HS121" s="93" t="str">
        <f t="shared" ca="1" si="282"/>
        <v/>
      </c>
      <c r="HT121" s="94" t="str">
        <f t="array" aca="1" ref="HT121" ca="1">IFERROR(AVERAGE(IF(('1. Database - raw'!GW$7:GY$494&gt;0)*('1. Database - raw'!$AD$7:$AD$494=$A121)*(INDIRECT($Q121,TRUE)=$O121),'1. Database - raw'!GW$7:GY$494)),"")</f>
        <v/>
      </c>
      <c r="HU121" s="98" t="str">
        <f t="array" aca="1" ref="HU121" ca="1">IFERROR(_xlfn.STDEV.S(IF(('1. Database - raw'!GW$7:GY$494&gt;0)*('1. Database - raw'!$AD$7:$AD$494=$A121)*(INDIRECT($Q121,TRUE)=$O121),'1. Database - raw'!GW$7:GY$494)),"")</f>
        <v/>
      </c>
      <c r="HV121" s="98" t="str">
        <f t="array" aca="1" ref="HV121" ca="1">IFERROR(IF(COUNT(IF(('1. Database - raw'!GW$7:GY$494&gt;0)*('1. Database - raw'!$AD$7:$AD$494=$A121)*(INDIRECT($Q121,TRUE)=$O121),'1. Database - raw'!GW$7:GY$494))&gt;0,COUNT(IF(('1. Database - raw'!GW$7:GY$494&gt;0)*('1. Database - raw'!$AD$7:$AD$494=$A121)*(INDIRECT($Q121,TRUE)=$O121),'1. Database - raw'!GW$7:GY$494)),""),"")</f>
        <v/>
      </c>
      <c r="HW121" s="92" t="str">
        <f t="shared" ca="1" si="283"/>
        <v/>
      </c>
      <c r="HX121" s="93" t="str">
        <f t="shared" ca="1" si="284"/>
        <v/>
      </c>
      <c r="HY121" s="93" t="str">
        <f t="shared" ca="1" si="285"/>
        <v/>
      </c>
      <c r="HZ121" s="94" t="str">
        <f t="array" aca="1" ref="HZ121" ca="1">IFERROR(AVERAGE(IF(('1. Database - raw'!HC$7:HE$494&gt;0)*('1. Database - raw'!$AD$7:$AD$494=$A121)*(INDIRECT($Q121,TRUE)=$O121),'1. Database - raw'!HC$7:HE$494)),"")</f>
        <v/>
      </c>
      <c r="IA121" s="98" t="str">
        <f t="array" aca="1" ref="IA121" ca="1">IFERROR(_xlfn.STDEV.S(IF(('1. Database - raw'!HC$7:HE$494&gt;0)*('1. Database - raw'!$AD$7:$AD$494=$A121)*(INDIRECT($Q121,TRUE)=$O121),'1. Database - raw'!HC$7:HE$494)),"")</f>
        <v/>
      </c>
      <c r="IB121" s="98" t="str">
        <f t="array" aca="1" ref="IB121" ca="1">IFERROR(IF(COUNT(IF(('1. Database - raw'!HC$7:HE$494&gt;0)*('1. Database - raw'!$AD$7:$AD$494=$A121)*(INDIRECT($Q121,TRUE)=$O121),'1. Database - raw'!HC$7:HE$494))&gt;0,COUNT(IF(('1. Database - raw'!HC$7:HE$494&gt;0)*('1. Database - raw'!$AD$7:$AD$494=$A121)*(INDIRECT($Q121,TRUE)=$O121),'1. Database - raw'!HC$7:HE$494)),""),"")</f>
        <v/>
      </c>
      <c r="IC121" s="92" t="str">
        <f t="shared" ca="1" si="286"/>
        <v/>
      </c>
      <c r="ID121" s="93" t="str">
        <f t="shared" ca="1" si="287"/>
        <v/>
      </c>
      <c r="IE121" s="93" t="str">
        <f t="shared" ca="1" si="288"/>
        <v/>
      </c>
      <c r="IF121" s="94" t="str">
        <f t="array" aca="1" ref="IF121" ca="1">IFERROR(AVERAGE(IF(('1. Database - raw'!HI$7:HK$494&gt;0)*('1. Database - raw'!$AD$7:$AD$494=$A121)*(INDIRECT($Q121,TRUE)=$O121),'1. Database - raw'!HI$7:HK$494)),"")</f>
        <v/>
      </c>
      <c r="IG121" s="98" t="str">
        <f t="array" aca="1" ref="IG121" ca="1">IFERROR(_xlfn.STDEV.S(IF(('1. Database - raw'!HI$7:HK$494&gt;0)*('1. Database - raw'!$AD$7:$AD$494=$A121)*(INDIRECT($Q121,TRUE)=$O121),'1. Database - raw'!HI$7:HK$494)),"")</f>
        <v/>
      </c>
      <c r="IH121" s="98" t="str">
        <f t="array" aca="1" ref="IH121" ca="1">IFERROR(IF(COUNT(IF(('1. Database - raw'!HI$7:HK$494&gt;0)*('1. Database - raw'!$AD$7:$AD$494=$A121)*(INDIRECT($Q121,TRUE)=$O121),'1. Database - raw'!HI$7:HK$494))&gt;0,COUNT(IF(('1. Database - raw'!HI$7:HK$494&gt;0)*('1. Database - raw'!$AD$7:$AD$494=$A121)*(INDIRECT($Q121,TRUE)=$O121),'1. Database - raw'!HI$7:HK$494)),""),"")</f>
        <v/>
      </c>
      <c r="II121" s="92" t="str">
        <f t="shared" ca="1" si="289"/>
        <v/>
      </c>
      <c r="IJ121" s="93" t="str">
        <f t="shared" ca="1" si="290"/>
        <v/>
      </c>
      <c r="IK121" s="93" t="str">
        <f t="shared" ca="1" si="291"/>
        <v/>
      </c>
      <c r="IL121" s="94" t="str">
        <f t="array" aca="1" ref="IL121" ca="1">IFERROR(AVERAGE(IF(('1. Database - raw'!HO$7:HQ$494&gt;0)*('1. Database - raw'!$AD$7:$AD$494=$A121)*(INDIRECT($Q121,TRUE)=$O121),'1. Database - raw'!HO$7:HQ$494)),"")</f>
        <v/>
      </c>
      <c r="IM121" s="98" t="str">
        <f t="array" aca="1" ref="IM121" ca="1">IFERROR(_xlfn.STDEV.S(IF(('1. Database - raw'!HO$7:HQ$494&gt;0)*('1. Database - raw'!$AD$7:$AD$494=$A121)*(INDIRECT($Q121,TRUE)=$O121),'1. Database - raw'!HO$7:HQ$494)),"")</f>
        <v/>
      </c>
      <c r="IN121" s="98" t="str">
        <f t="array" aca="1" ref="IN121" ca="1">IFERROR(IF(COUNT(IF(('1. Database - raw'!HO$7:HQ$494&gt;0)*('1. Database - raw'!$AD$7:$AD$494=$A121)*(INDIRECT($Q121,TRUE)=$O121),'1. Database - raw'!HO$7:HQ$494))&gt;0,COUNT(IF(('1. Database - raw'!HO$7:HQ$494&gt;0)*('1. Database - raw'!$AD$7:$AD$494=$A121)*(INDIRECT($Q121,TRUE)=$O121),'1. Database - raw'!HO$7:HQ$494)),""),"")</f>
        <v/>
      </c>
      <c r="IO121" s="92" t="str">
        <f t="shared" ca="1" si="292"/>
        <v/>
      </c>
      <c r="IP121" s="93" t="str">
        <f t="shared" ca="1" si="293"/>
        <v/>
      </c>
      <c r="IQ121" s="93" t="str">
        <f t="shared" ca="1" si="294"/>
        <v/>
      </c>
      <c r="IR121" s="94" t="str">
        <f t="array" aca="1" ref="IR121" ca="1">IFERROR(AVERAGE(IF(('1. Database - raw'!HU$7:HW$494&gt;0)*('1. Database - raw'!$AD$7:$AD$494=$A121)*(INDIRECT($Q121,TRUE)=$O121),'1. Database - raw'!HU$7:HW$494)),"")</f>
        <v/>
      </c>
      <c r="IS121" s="98" t="str">
        <f t="array" aca="1" ref="IS121" ca="1">IFERROR(_xlfn.STDEV.S(IF(('1. Database - raw'!HU$7:HW$494&gt;0)*('1. Database - raw'!$AD$7:$AD$494=$A121)*(INDIRECT($Q121,TRUE)=$O121),'1. Database - raw'!HU$7:HW$494)),"")</f>
        <v/>
      </c>
      <c r="IT121" s="98" t="str">
        <f t="array" aca="1" ref="IT121" ca="1">IFERROR(IF(COUNT(IF(('1. Database - raw'!HU$7:HW$494&gt;0)*('1. Database - raw'!$AD$7:$AD$494=$A121)*(INDIRECT($Q121,TRUE)=$O121),'1. Database - raw'!HU$7:HW$494))&gt;0,COUNT(IF(('1. Database - raw'!HU$7:HW$494&gt;0)*('1. Database - raw'!$AD$7:$AD$494=$A121)*(INDIRECT($Q121,TRUE)=$O121),'1. Database - raw'!HU$7:HW$494)),""),"")</f>
        <v/>
      </c>
      <c r="IU121" s="92" t="str">
        <f t="shared" ca="1" si="295"/>
        <v/>
      </c>
      <c r="IV121" s="93" t="str">
        <f t="shared" ca="1" si="296"/>
        <v/>
      </c>
      <c r="IW121" s="93" t="str">
        <f t="shared" ca="1" si="297"/>
        <v/>
      </c>
      <c r="IX121" s="94" t="str">
        <f t="array" aca="1" ref="IX121" ca="1">IFERROR(AVERAGE(IF(('1. Database - raw'!IA$7:IC$494&gt;0)*('1. Database - raw'!$AD$7:$AD$494=$A121)*(INDIRECT($Q121,TRUE)=$O121),'1. Database - raw'!IA$7:IC$494)),"")</f>
        <v/>
      </c>
      <c r="IY121" s="98" t="str">
        <f t="array" aca="1" ref="IY121" ca="1">IFERROR(_xlfn.STDEV.S(IF(('1. Database - raw'!IA$7:IC$494&gt;0)*('1. Database - raw'!$AD$7:$AD$494=$A121)*(INDIRECT($Q121,TRUE)=$O121),'1. Database - raw'!IA$7:IC$494)),"")</f>
        <v/>
      </c>
      <c r="IZ121" s="98" t="str">
        <f t="array" aca="1" ref="IZ121" ca="1">IFERROR(IF(COUNT(IF(('1. Database - raw'!IA$7:IC$494&gt;0)*('1. Database - raw'!$AD$7:$AD$494=$A121)*(INDIRECT($Q121,TRUE)=$O121),'1. Database - raw'!IA$7:IC$494))&gt;0,COUNT(IF(('1. Database - raw'!IA$7:IC$494&gt;0)*('1. Database - raw'!$AD$7:$AD$494=$A121)*(INDIRECT($Q121,TRUE)=$O121),'1. Database - raw'!IA$7:IC$494)),""),"")</f>
        <v/>
      </c>
      <c r="JA121" s="92" t="str">
        <f t="shared" ca="1" si="298"/>
        <v/>
      </c>
      <c r="JB121" s="93" t="str">
        <f t="shared" ca="1" si="299"/>
        <v/>
      </c>
      <c r="JC121" s="93" t="str">
        <f t="shared" ca="1" si="300"/>
        <v/>
      </c>
      <c r="JD121" s="94" t="str">
        <f t="array" aca="1" ref="JD121" ca="1">IFERROR(AVERAGE(IF(('1. Database - raw'!IG$7:II$494&gt;0)*('1. Database - raw'!$AD$7:$AD$494=$A121)*(INDIRECT($Q121,TRUE)=$O121),'1. Database - raw'!IG$7:II$494)),"")</f>
        <v/>
      </c>
      <c r="JE121" s="98" t="str">
        <f t="array" aca="1" ref="JE121" ca="1">IFERROR(_xlfn.STDEV.S(IF(('1. Database - raw'!IG$7:II$494&gt;0)*('1. Database - raw'!$AD$7:$AD$494=$A121)*(INDIRECT($Q121,TRUE)=$O121),'1. Database - raw'!IG$7:II$494)),"")</f>
        <v/>
      </c>
      <c r="JF121" s="98" t="str">
        <f t="array" aca="1" ref="JF121" ca="1">IFERROR(IF(COUNT(IF(('1. Database - raw'!IG$7:II$494&gt;0)*('1. Database - raw'!$AD$7:$AD$494=$A121)*(INDIRECT($Q121,TRUE)=$O121),'1. Database - raw'!IG$7:II$494))&gt;0,COUNT(IF(('1. Database - raw'!IG$7:II$494&gt;0)*('1. Database - raw'!$AD$7:$AD$494=$A121)*(INDIRECT($Q121,TRUE)=$O121),'1. Database - raw'!IG$7:II$494)),""),"")</f>
        <v/>
      </c>
      <c r="JG121" s="153" t="str">
        <f t="shared" ca="1" si="301"/>
        <v/>
      </c>
      <c r="JH121" s="154" t="str">
        <f t="shared" ca="1" si="302"/>
        <v/>
      </c>
      <c r="JI121" s="154" t="str">
        <f t="shared" ca="1" si="303"/>
        <v/>
      </c>
      <c r="JJ121" s="155" t="str">
        <f t="array" aca="1" ref="JJ121" ca="1">IFERROR(AVERAGE(IF(('1. Database - raw'!IM$7:IO$494&gt;0)*('1. Database - raw'!$AD$7:$AD$494=$A121)*(INDIRECT($Q121,TRUE)=$O121),'1. Database - raw'!IM$7:IO$494)),"")</f>
        <v/>
      </c>
      <c r="JK121" s="281" t="str">
        <f t="array" aca="1" ref="JK121" ca="1">IFERROR(_xlfn.STDEV.S(IF(('1. Database - raw'!IM$7:IO$494&gt;0)*('1. Database - raw'!$AD$7:$AD$494=$A121)*(INDIRECT($Q121,TRUE)=$O121),'1. Database - raw'!IM$7:IO$494)),"")</f>
        <v/>
      </c>
      <c r="JL121" s="98" t="str">
        <f t="array" aca="1" ref="JL121" ca="1">IFERROR(IF(COUNT(IF(('1. Database - raw'!IM$7:IO$494&gt;0)*('1. Database - raw'!$AD$7:$AD$494=$A121)*(INDIRECT($Q121,TRUE)=$O121),'1. Database - raw'!IM$7:IO$494))&gt;0,COUNT(IF(('1. Database - raw'!IM$7:IO$494&gt;0)*('1. Database - raw'!$AD$7:$AD$494=$A121)*(INDIRECT($Q121,TRUE)=$O121),'1. Database - raw'!IM$7:IO$494)),""),"")</f>
        <v/>
      </c>
      <c r="JM121" s="153" t="str">
        <f t="shared" ca="1" si="304"/>
        <v/>
      </c>
      <c r="JN121" s="154" t="str">
        <f t="shared" ca="1" si="305"/>
        <v/>
      </c>
      <c r="JO121" s="154" t="str">
        <f t="shared" ca="1" si="306"/>
        <v/>
      </c>
      <c r="JP121" s="155" t="str">
        <f t="array" aca="1" ref="JP121" ca="1">IFERROR(AVERAGE(IF(('1. Database - raw'!IS$7:IU$494&gt;0)*('1. Database - raw'!$AD$7:$AD$494=$A121)*(INDIRECT($Q121,TRUE)=$O121),'1. Database - raw'!IS$7:IU$494)),"")</f>
        <v/>
      </c>
      <c r="JQ121" s="281" t="str">
        <f t="array" aca="1" ref="JQ121" ca="1">IFERROR(_xlfn.STDEV.S(IF(('1. Database - raw'!IS$7:IU$494&gt;0)*('1. Database - raw'!$AD$7:$AD$494=$A121)*(INDIRECT($Q121,TRUE)=$O121),'1. Database - raw'!IS$7:IU$494)),"")</f>
        <v/>
      </c>
      <c r="JR121" s="98" t="str">
        <f t="array" aca="1" ref="JR121" ca="1">IFERROR(IF(COUNT(IF(('1. Database - raw'!IS$7:IU$494&gt;0)*('1. Database - raw'!$AD$7:$AD$494=$A121)*(INDIRECT($Q121,TRUE)=$O121),'1. Database - raw'!IS$7:IU$494))&gt;0,COUNT(IF(('1. Database - raw'!IS$7:IU$494&gt;0)*('1. Database - raw'!$AD$7:$AD$494=$A121)*(INDIRECT($Q121,TRUE)=$O121),'1. Database - raw'!IS$7:IU$494)),""),"")</f>
        <v/>
      </c>
      <c r="JS121" s="153" t="str">
        <f t="shared" ca="1" si="307"/>
        <v/>
      </c>
      <c r="JT121" s="154" t="str">
        <f t="shared" ca="1" si="308"/>
        <v/>
      </c>
      <c r="JU121" s="154" t="str">
        <f t="shared" ca="1" si="309"/>
        <v/>
      </c>
      <c r="JV121" s="155" t="str">
        <f t="array" aca="1" ref="JV121" ca="1">IFERROR(AVERAGE(IF(('1. Database - raw'!IY$7:JA$494&gt;0)*('1. Database - raw'!$AD$7:$AD$494=$A121)*(INDIRECT($Q121,TRUE)=$O121),'1. Database - raw'!IY$7:JA$494)),"")</f>
        <v/>
      </c>
      <c r="JW121" s="281" t="str">
        <f t="array" aca="1" ref="JW121" ca="1">IFERROR(_xlfn.STDEV.S(IF(('1. Database - raw'!IY$7:JA$494&gt;0)*('1. Database - raw'!$AD$7:$AD$494=$A121)*(INDIRECT($Q121,TRUE)=$O121),'1. Database - raw'!IY$7:JA$494)),"")</f>
        <v/>
      </c>
      <c r="JX121" s="98" t="str">
        <f t="array" aca="1" ref="JX121" ca="1">IFERROR(IF(COUNT(IF(('1. Database - raw'!IY$7:JA$494&gt;0)*('1. Database - raw'!$AD$7:$AD$494=$A121)*(INDIRECT($Q121,TRUE)=$O121),'1. Database - raw'!IY$7:JA$494))&gt;0,COUNT(IF(('1. Database - raw'!IY$7:JA$494&gt;0)*('1. Database - raw'!$AD$7:$AD$494=$A121)*(INDIRECT($Q121,TRUE)=$O121),'1. Database - raw'!IY$7:JA$494)),""),"")</f>
        <v/>
      </c>
      <c r="JY121" s="153" t="str">
        <f t="shared" ca="1" si="310"/>
        <v/>
      </c>
      <c r="JZ121" s="154" t="str">
        <f t="shared" ca="1" si="311"/>
        <v/>
      </c>
      <c r="KA121" s="154" t="str">
        <f t="shared" ca="1" si="312"/>
        <v/>
      </c>
      <c r="KB121" s="155" t="str">
        <f t="array" aca="1" ref="KB121" ca="1">IFERROR(AVERAGE(IF(('1. Database - raw'!JE$7:JG$494&gt;0)*('1. Database - raw'!$AD$7:$AD$494=$A121)*(INDIRECT($Q121,TRUE)=$O121),'1. Database - raw'!JE$7:JG$494)),"")</f>
        <v/>
      </c>
      <c r="KC121" s="281" t="str">
        <f t="array" aca="1" ref="KC121" ca="1">IFERROR(_xlfn.STDEV.S(IF(('1. Database - raw'!JE$7:JG$494&gt;0)*('1. Database - raw'!$AD$7:$AD$494=$A121)*(INDIRECT($Q121,TRUE)=$O121),'1. Database - raw'!JE$7:JG$494)),"")</f>
        <v/>
      </c>
      <c r="KD121" s="98" t="str">
        <f t="array" aca="1" ref="KD121" ca="1">IFERROR(IF(COUNT(IF(('1. Database - raw'!JE$7:JG$494&gt;0)*('1. Database - raw'!$AD$7:$AD$494=$A121)*(INDIRECT($Q121,TRUE)=$O121),'1. Database - raw'!JE$7:JG$494))&gt;0,COUNT(IF(('1. Database - raw'!JE$7:JG$494&gt;0)*('1. Database - raw'!$AD$7:$AD$494=$A121)*(INDIRECT($Q121,TRUE)=$O121),'1. Database - raw'!JE$7:JG$494)),""),"")</f>
        <v/>
      </c>
      <c r="KE121" s="153" t="str">
        <f t="shared" ca="1" si="313"/>
        <v/>
      </c>
      <c r="KF121" s="154" t="str">
        <f t="shared" ca="1" si="314"/>
        <v/>
      </c>
      <c r="KG121" s="154" t="str">
        <f t="shared" ca="1" si="315"/>
        <v/>
      </c>
      <c r="KH121" s="155" t="str">
        <f t="array" aca="1" ref="KH121" ca="1">IFERROR(AVERAGE(IF(('1. Database - raw'!JK$7:JM$494&gt;0)*('1. Database - raw'!$AD$7:$AD$494=$A121)*(INDIRECT($Q121,TRUE)=$O121),'1. Database - raw'!JK$7:JM$494)),"")</f>
        <v/>
      </c>
      <c r="KI121" s="281" t="str">
        <f t="array" aca="1" ref="KI121" ca="1">IFERROR(_xlfn.STDEV.S(IF(('1. Database - raw'!JK$7:JM$494&gt;0)*('1. Database - raw'!$AD$7:$AD$494=$A121)*(INDIRECT($Q121,TRUE)=$O121),'1. Database - raw'!JK$7:JM$494)),"")</f>
        <v/>
      </c>
      <c r="KJ121" s="98" t="str">
        <f t="array" aca="1" ref="KJ121" ca="1">IFERROR(IF(COUNT(IF(('1. Database - raw'!JK$7:JM$494&gt;0)*('1. Database - raw'!$AD$7:$AD$494=$A121)*(INDIRECT($Q121,TRUE)=$O121),'1. Database - raw'!JK$7:JM$494))&gt;0,COUNT(IF(('1. Database - raw'!JK$7:JM$494&gt;0)*('1. Database - raw'!$AD$7:$AD$494=$A121)*(INDIRECT($Q121,TRUE)=$O121),'1. Database - raw'!JK$7:JM$494)),""),"")</f>
        <v/>
      </c>
      <c r="KK121" s="153" t="str">
        <f t="shared" ca="1" si="316"/>
        <v/>
      </c>
      <c r="KL121" s="154" t="str">
        <f t="shared" ca="1" si="317"/>
        <v/>
      </c>
      <c r="KM121" s="154" t="str">
        <f t="shared" ca="1" si="318"/>
        <v/>
      </c>
      <c r="KN121" s="155" t="str">
        <f t="array" aca="1" ref="KN121" ca="1">IFERROR(AVERAGE(IF(('1. Database - raw'!JQ$7:JS$494&gt;0)*('1. Database - raw'!$AD$7:$AD$494=$A121)*(INDIRECT($Q121,TRUE)=$O121),'1. Database - raw'!JQ$7:JS$494)),"")</f>
        <v/>
      </c>
      <c r="KO121" s="281" t="str">
        <f t="array" aca="1" ref="KO121" ca="1">IFERROR(_xlfn.STDEV.S(IF(('1. Database - raw'!JQ$7:JS$494&gt;0)*('1. Database - raw'!$AD$7:$AD$494=$A121)*(INDIRECT($Q121,TRUE)=$O121),'1. Database - raw'!JQ$7:JS$494)),"")</f>
        <v/>
      </c>
      <c r="KP121" s="98" t="str">
        <f t="array" aca="1" ref="KP121" ca="1">IFERROR(IF(COUNT(IF(('1. Database - raw'!JQ$7:JS$494&gt;0)*('1. Database - raw'!$AD$7:$AD$494=$A121)*(INDIRECT($Q121,TRUE)=$O121),'1. Database - raw'!JQ$7:JS$494))&gt;0,COUNT(IF(('1. Database - raw'!JQ$7:JS$494&gt;0)*('1. Database - raw'!$AD$7:$AD$494=$A121)*(INDIRECT($Q121,TRUE)=$O121),'1. Database - raw'!JQ$7:JS$494)),""),"")</f>
        <v/>
      </c>
      <c r="KQ121" s="153" t="str">
        <f t="shared" ca="1" si="319"/>
        <v/>
      </c>
      <c r="KR121" s="154" t="str">
        <f t="shared" ca="1" si="320"/>
        <v/>
      </c>
      <c r="KS121" s="154" t="str">
        <f t="shared" ca="1" si="321"/>
        <v/>
      </c>
      <c r="KT121" s="155" t="str">
        <f t="array" aca="1" ref="KT121" ca="1">IFERROR(AVERAGE(IF(('1. Database - raw'!JW$7:JY$494&gt;0)*('1. Database - raw'!$AD$7:$AD$494=$A121)*(INDIRECT($Q121,TRUE)=$O121),'1. Database - raw'!JW$7:JY$494)),"")</f>
        <v/>
      </c>
      <c r="KU121" s="281" t="str">
        <f t="array" aca="1" ref="KU121" ca="1">IFERROR(_xlfn.STDEV.S(IF(('1. Database - raw'!JW$7:JY$494&gt;0)*('1. Database - raw'!$AD$7:$AD$494=$A121)*(INDIRECT($Q121,TRUE)=$O121),'1. Database - raw'!JW$7:JY$494)),"")</f>
        <v/>
      </c>
      <c r="KV121" s="98" t="str">
        <f t="array" aca="1" ref="KV121" ca="1">IFERROR(IF(COUNT(IF(('1. Database - raw'!JW$7:JY$494&gt;0)*('1. Database - raw'!$AD$7:$AD$494=$A121)*(INDIRECT($Q121,TRUE)=$O121),'1. Database - raw'!JW$7:JY$494))&gt;0,COUNT(IF(('1. Database - raw'!JW$7:JY$494&gt;0)*('1. Database - raw'!$AD$7:$AD$494=$A121)*(INDIRECT($Q121,TRUE)=$O121),'1. Database - raw'!JW$7:JY$494)),""),"")</f>
        <v/>
      </c>
      <c r="KW121" s="153" t="str">
        <f t="shared" ca="1" si="322"/>
        <v/>
      </c>
      <c r="KX121" s="154" t="str">
        <f t="shared" ca="1" si="323"/>
        <v/>
      </c>
      <c r="KY121" s="154" t="str">
        <f t="shared" ca="1" si="324"/>
        <v/>
      </c>
      <c r="KZ121" s="155" t="str">
        <f t="array" aca="1" ref="KZ121" ca="1">IFERROR(AVERAGE(IF(('1. Database - raw'!KC$7:KE$494&gt;0)*('1. Database - raw'!$AD$7:$AD$494=$A121)*(INDIRECT($Q121,TRUE)=$O121),'1. Database - raw'!KC$7:KE$494)),"")</f>
        <v/>
      </c>
      <c r="LA121" s="281" t="str">
        <f t="array" aca="1" ref="LA121" ca="1">IFERROR(_xlfn.STDEV.S(IF(('1. Database - raw'!KC$7:KE$494&gt;0)*('1. Database - raw'!$AD$7:$AD$494=$A121)*(INDIRECT($Q121,TRUE)=$O121),'1. Database - raw'!KC$7:KE$494)),"")</f>
        <v/>
      </c>
      <c r="LB121" s="98" t="str">
        <f t="array" aca="1" ref="LB121" ca="1">IFERROR(IF(COUNT(IF(('1. Database - raw'!KC$7:KE$494&gt;0)*('1. Database - raw'!$AD$7:$AD$494=$A121)*(INDIRECT($Q121,TRUE)=$O121),'1. Database - raw'!KC$7:KE$494))&gt;0,COUNT(IF(('1. Database - raw'!KC$7:KE$494&gt;0)*('1. Database - raw'!$AD$7:$AD$494=$A121)*(INDIRECT($Q121,TRUE)=$O121),'1. Database - raw'!KC$7:KE$494)),""),"")</f>
        <v/>
      </c>
      <c r="LC121" s="153" t="str">
        <f t="shared" ca="1" si="325"/>
        <v/>
      </c>
      <c r="LD121" s="154" t="str">
        <f t="shared" ca="1" si="326"/>
        <v/>
      </c>
      <c r="LE121" s="154" t="str">
        <f t="shared" ca="1" si="327"/>
        <v/>
      </c>
      <c r="LF121" s="155" t="str">
        <f t="array" aca="1" ref="LF121" ca="1">IFERROR(AVERAGE(IF(('1. Database - raw'!KI$7:KK$494&gt;0)*('1. Database - raw'!$AD$7:$AD$494=$A121)*(INDIRECT($Q121,TRUE)=$O121),'1. Database - raw'!KI$7:KK$494)),"")</f>
        <v/>
      </c>
      <c r="LG121" s="281" t="str">
        <f t="array" aca="1" ref="LG121" ca="1">IFERROR(_xlfn.STDEV.S(IF(('1. Database - raw'!KI$7:KK$494&gt;0)*('1. Database - raw'!$AD$7:$AD$494=$A121)*(INDIRECT($Q121,TRUE)=$O121),'1. Database - raw'!KI$7:KK$494)),"")</f>
        <v/>
      </c>
      <c r="LH121" s="98" t="str">
        <f t="array" aca="1" ref="LH121" ca="1">IFERROR(IF(COUNT(IF(('1. Database - raw'!KI$7:KK$494&gt;0)*('1. Database - raw'!$AD$7:$AD$494=$A121)*(INDIRECT($Q121,TRUE)=$O121),'1. Database - raw'!KI$7:KK$494))&gt;0,COUNT(IF(('1. Database - raw'!KI$7:KK$494&gt;0)*('1. Database - raw'!$AD$7:$AD$494=$A121)*(INDIRECT($Q121,TRUE)=$O121),'1. Database - raw'!KI$7:KK$494)),""),"")</f>
        <v/>
      </c>
      <c r="LI121" s="153" t="str">
        <f t="shared" ca="1" si="328"/>
        <v/>
      </c>
      <c r="LJ121" s="154" t="str">
        <f t="shared" ca="1" si="329"/>
        <v/>
      </c>
      <c r="LK121" s="154" t="str">
        <f t="shared" ca="1" si="330"/>
        <v/>
      </c>
      <c r="LL121" s="155" t="str">
        <f t="array" aca="1" ref="LL121" ca="1">IFERROR(AVERAGE(IF(('1. Database - raw'!KO$7:KQ$494&gt;0)*('1. Database - raw'!$AD$7:$AD$494=$A121)*(INDIRECT($Q121,TRUE)=$O121),'1. Database - raw'!KO$7:KQ$494)),"")</f>
        <v/>
      </c>
      <c r="LM121" s="281" t="str">
        <f t="array" aca="1" ref="LM121" ca="1">IFERROR(_xlfn.STDEV.S(IF(('1. Database - raw'!KO$7:KQ$494&gt;0)*('1. Database - raw'!$AD$7:$AD$494=$A121)*(INDIRECT($Q121,TRUE)=$O121),'1. Database - raw'!KO$7:KQ$494)),"")</f>
        <v/>
      </c>
      <c r="LN121" s="98" t="str">
        <f t="array" aca="1" ref="LN121" ca="1">IFERROR(IF(COUNT(IF(('1. Database - raw'!KO$7:KQ$494&gt;0)*('1. Database - raw'!$AD$7:$AD$494=$A121)*(INDIRECT($Q121,TRUE)=$O121),'1. Database - raw'!KO$7:KQ$494))&gt;0,COUNT(IF(('1. Database - raw'!KO$7:KQ$494&gt;0)*('1. Database - raw'!$AD$7:$AD$494=$A121)*(INDIRECT($Q121,TRUE)=$O121),'1. Database - raw'!KO$7:KQ$494)),""),"")</f>
        <v/>
      </c>
      <c r="LO121" s="153" t="str">
        <f t="shared" ca="1" si="331"/>
        <v/>
      </c>
      <c r="LP121" s="154" t="str">
        <f t="shared" ca="1" si="332"/>
        <v/>
      </c>
      <c r="LQ121" s="154" t="str">
        <f t="shared" ca="1" si="333"/>
        <v/>
      </c>
      <c r="LR121" s="155" t="str">
        <f t="array" aca="1" ref="LR121" ca="1">IFERROR(AVERAGE(IF(('1. Database - raw'!KU$7:KW$494&gt;0)*('1. Database - raw'!$AD$7:$AD$494=$A121)*(INDIRECT($Q121,TRUE)=$O121),'1. Database - raw'!KU$7:KW$494)),"")</f>
        <v/>
      </c>
      <c r="LS121" s="281" t="str">
        <f t="array" aca="1" ref="LS121" ca="1">IFERROR(_xlfn.STDEV.S(IF(('1. Database - raw'!KU$7:KW$494&gt;0)*('1. Database - raw'!$AD$7:$AD$494=$A121)*(INDIRECT($Q121,TRUE)=$O121),'1. Database - raw'!KU$7:KW$494)),"")</f>
        <v/>
      </c>
      <c r="LT121" s="98" t="str">
        <f t="array" aca="1" ref="LT121" ca="1">IFERROR(IF(COUNT(IF(('1. Database - raw'!KU$7:KW$494&gt;0)*('1. Database - raw'!$AD$7:$AD$494=$A121)*(INDIRECT($Q121,TRUE)=$O121),'1. Database - raw'!KU$7:KW$494))&gt;0,COUNT(IF(('1. Database - raw'!KU$7:KW$494&gt;0)*('1. Database - raw'!$AD$7:$AD$494=$A121)*(INDIRECT($Q121,TRUE)=$O121),'1. Database - raw'!KU$7:KW$494)),""),"")</f>
        <v/>
      </c>
      <c r="LU121" s="153" t="str">
        <f t="shared" ca="1" si="334"/>
        <v/>
      </c>
      <c r="LV121" s="154" t="str">
        <f t="shared" ca="1" si="335"/>
        <v/>
      </c>
      <c r="LW121" s="154" t="str">
        <f t="shared" ca="1" si="336"/>
        <v/>
      </c>
      <c r="LX121" s="155" t="str">
        <f t="array" aca="1" ref="LX121" ca="1">IFERROR(AVERAGE(IF(('1. Database - raw'!LA$7:LC$494&gt;0)*('1. Database - raw'!$AD$7:$AD$494=$A121)*(INDIRECT($Q121,TRUE)=$O121),'1. Database - raw'!LA$7:LC$494)),"")</f>
        <v/>
      </c>
      <c r="LY121" s="281" t="str">
        <f t="array" aca="1" ref="LY121" ca="1">IFERROR(_xlfn.STDEV.S(IF(('1. Database - raw'!LA$7:LC$494&gt;0)*('1. Database - raw'!$AD$7:$AD$494=$A121)*(INDIRECT($Q121,TRUE)=$O121),'1. Database - raw'!LA$7:LC$494)),"")</f>
        <v/>
      </c>
      <c r="LZ121" s="98" t="str">
        <f t="array" aca="1" ref="LZ121" ca="1">IFERROR(IF(COUNT(IF(('1. Database - raw'!LA$7:LC$494&gt;0)*('1. Database - raw'!$AD$7:$AD$494=$A121)*(INDIRECT($Q121,TRUE)=$O121),'1. Database - raw'!LA$7:LC$494))&gt;0,COUNT(IF(('1. Database - raw'!LA$7:LC$494&gt;0)*('1. Database - raw'!$AD$7:$AD$494=$A121)*(INDIRECT($Q121,TRUE)=$O121),'1. Database - raw'!LA$7:LC$494)),""),"")</f>
        <v/>
      </c>
      <c r="MA121" s="153" t="str">
        <f t="shared" ca="1" si="337"/>
        <v/>
      </c>
      <c r="MB121" s="154" t="str">
        <f t="shared" ca="1" si="338"/>
        <v/>
      </c>
      <c r="MC121" s="154" t="str">
        <f t="shared" ca="1" si="339"/>
        <v/>
      </c>
      <c r="MD121" s="155" t="str">
        <f t="array" aca="1" ref="MD121" ca="1">IFERROR(AVERAGE(IF(('1. Database - raw'!LG$7:LI$494&gt;0)*('1. Database - raw'!$AD$7:$AD$494=$A121)*(INDIRECT($Q121,TRUE)=$O121),'1. Database - raw'!LG$7:LI$494)),"")</f>
        <v/>
      </c>
      <c r="ME121" s="281" t="str">
        <f t="array" aca="1" ref="ME121" ca="1">IFERROR(_xlfn.STDEV.S(IF(('1. Database - raw'!LG$7:LI$494&gt;0)*('1. Database - raw'!$AD$7:$AD$494=$A121)*(INDIRECT($Q121,TRUE)=$O121),'1. Database - raw'!LG$7:LI$494)),"")</f>
        <v/>
      </c>
      <c r="MF121" s="98" t="str">
        <f t="array" aca="1" ref="MF121" ca="1">IFERROR(IF(COUNT(IF(('1. Database - raw'!LG$7:LI$494&gt;0)*('1. Database - raw'!$AD$7:$AD$494=$A121)*(INDIRECT($Q121,TRUE)=$O121),'1. Database - raw'!LG$7:LI$494))&gt;0,COUNT(IF(('1. Database - raw'!LG$7:LI$494&gt;0)*('1. Database - raw'!$AD$7:$AD$494=$A121)*(INDIRECT($Q121,TRUE)=$O121),'1. Database - raw'!LG$7:LI$494)),""),"")</f>
        <v/>
      </c>
      <c r="MG121" s="153" t="str">
        <f t="shared" ca="1" si="340"/>
        <v/>
      </c>
      <c r="MH121" s="154" t="str">
        <f t="shared" ca="1" si="341"/>
        <v/>
      </c>
      <c r="MI121" s="154" t="str">
        <f t="shared" ca="1" si="342"/>
        <v/>
      </c>
      <c r="MJ121" s="155" t="str">
        <f t="array" aca="1" ref="MJ121" ca="1">IFERROR(AVERAGE(IF(('1. Database - raw'!LM$7:LO$494&gt;0)*('1. Database - raw'!$AD$7:$AD$494=$A121)*(INDIRECT($Q121,TRUE)=$O121),'1. Database - raw'!LM$7:LO$494)),"")</f>
        <v/>
      </c>
      <c r="MK121" s="281" t="str">
        <f t="array" aca="1" ref="MK121" ca="1">IFERROR(_xlfn.STDEV.S(IF(('1. Database - raw'!LM$7:LO$494&gt;0)*('1. Database - raw'!$AD$7:$AD$494=$A121)*(INDIRECT($Q121,TRUE)=$O121),'1. Database - raw'!LM$7:LO$494)),"")</f>
        <v/>
      </c>
      <c r="ML121" s="98" t="str">
        <f t="array" aca="1" ref="ML121" ca="1">IFERROR(IF(COUNT(IF(('1. Database - raw'!LM$7:LO$494&gt;0)*('1. Database - raw'!$AD$7:$AD$494=$A121)*(INDIRECT($Q121,TRUE)=$O121),'1. Database - raw'!LM$7:LO$494))&gt;0,COUNT(IF(('1. Database - raw'!LM$7:LO$494&gt;0)*('1. Database - raw'!$AD$7:$AD$494=$A121)*(INDIRECT($Q121,TRUE)=$O121),'1. Database - raw'!LM$7:LO$494)),""),"")</f>
        <v/>
      </c>
      <c r="MM121" s="153" t="str">
        <f t="shared" ca="1" si="343"/>
        <v/>
      </c>
      <c r="MN121" s="154" t="str">
        <f t="shared" ca="1" si="344"/>
        <v/>
      </c>
      <c r="MO121" s="154" t="str">
        <f t="shared" ca="1" si="345"/>
        <v/>
      </c>
      <c r="MP121" s="155" t="str">
        <f t="array" aca="1" ref="MP121" ca="1">IFERROR(AVERAGE(IF(('1. Database - raw'!LS$7:LU$494&gt;0)*('1. Database - raw'!$AD$7:$AD$494=$A121)*(INDIRECT($Q121,TRUE)=$O121),'1. Database - raw'!LS$7:LU$494)),"")</f>
        <v/>
      </c>
      <c r="MQ121" s="281" t="str">
        <f t="array" aca="1" ref="MQ121" ca="1">IFERROR(_xlfn.STDEV.S(IF(('1. Database - raw'!LS$7:LU$494&gt;0)*('1. Database - raw'!$AD$7:$AD$494=$A121)*(INDIRECT($Q121,TRUE)=$O121),'1. Database - raw'!LS$7:LU$494)),"")</f>
        <v/>
      </c>
      <c r="MR121" s="98" t="str">
        <f t="array" aca="1" ref="MR121" ca="1">IFERROR(IF(COUNT(IF(('1. Database - raw'!LS$7:LU$494&gt;0)*('1. Database - raw'!$AD$7:$AD$494=$A121)*(INDIRECT($Q121,TRUE)=$O121),'1. Database - raw'!LS$7:LU$494))&gt;0,COUNT(IF(('1. Database - raw'!LS$7:LU$494&gt;0)*('1. Database - raw'!$AD$7:$AD$494=$A121)*(INDIRECT($Q121,TRUE)=$O121),'1. Database - raw'!LS$7:LU$494)),""),"")</f>
        <v/>
      </c>
      <c r="MS121" s="153" t="str">
        <f t="shared" ca="1" si="346"/>
        <v/>
      </c>
      <c r="MT121" s="154" t="str">
        <f t="shared" ca="1" si="347"/>
        <v/>
      </c>
      <c r="MU121" s="154" t="str">
        <f t="shared" ca="1" si="348"/>
        <v/>
      </c>
      <c r="MV121" s="155" t="str">
        <f t="array" aca="1" ref="MV121" ca="1">IFERROR(AVERAGE(IF(('1. Database - raw'!LY$7:MA$494&gt;0)*('1. Database - raw'!$AD$7:$AD$494=$A121)*(INDIRECT($Q121,TRUE)=$O121),'1. Database - raw'!LY$7:MA$494)),"")</f>
        <v/>
      </c>
      <c r="MW121" s="281" t="str">
        <f t="array" aca="1" ref="MW121" ca="1">IFERROR(_xlfn.STDEV.S(IF(('1. Database - raw'!LY$7:MA$494&gt;0)*('1. Database - raw'!$AD$7:$AD$494=$A121)*(INDIRECT($Q121,TRUE)=$O121),'1. Database - raw'!LY$7:MA$494)),"")</f>
        <v/>
      </c>
      <c r="MX121" s="98" t="str">
        <f t="array" aca="1" ref="MX121" ca="1">IFERROR(IF(COUNT(IF(('1. Database - raw'!LY$7:MA$494&gt;0)*('1. Database - raw'!$AD$7:$AD$494=$A121)*(INDIRECT($Q121,TRUE)=$O121),'1. Database - raw'!LY$7:MA$494))&gt;0,COUNT(IF(('1. Database - raw'!LY$7:MA$494&gt;0)*('1. Database - raw'!$AD$7:$AD$494=$A121)*(INDIRECT($Q121,TRUE)=$O121),'1. Database - raw'!LY$7:MA$494)),""),"")</f>
        <v/>
      </c>
      <c r="MY121" s="153" t="str">
        <f t="shared" ca="1" si="349"/>
        <v/>
      </c>
      <c r="MZ121" s="154" t="str">
        <f t="shared" ca="1" si="350"/>
        <v/>
      </c>
      <c r="NA121" s="154" t="str">
        <f t="shared" ca="1" si="351"/>
        <v/>
      </c>
      <c r="NB121" s="155" t="str">
        <f t="array" aca="1" ref="NB121" ca="1">IFERROR(AVERAGE(IF(('1. Database - raw'!ME$7:MG$494&gt;0)*('1. Database - raw'!$AD$7:$AD$494=$A121)*(INDIRECT($Q121,TRUE)=$O121),'1. Database - raw'!ME$7:MG$494)),"")</f>
        <v/>
      </c>
      <c r="NC121" s="281" t="str">
        <f t="array" aca="1" ref="NC121" ca="1">IFERROR(_xlfn.STDEV.S(IF(('1. Database - raw'!ME$7:MG$494&gt;0)*('1. Database - raw'!$AD$7:$AD$494=$A121)*(INDIRECT($Q121,TRUE)=$O121),'1. Database - raw'!ME$7:MG$494)),"")</f>
        <v/>
      </c>
      <c r="ND121" s="98" t="str">
        <f t="array" aca="1" ref="ND121" ca="1">IFERROR(IF(COUNT(IF(('1. Database - raw'!ME$7:MG$494&gt;0)*('1. Database - raw'!$AD$7:$AD$494=$A121)*(INDIRECT($Q121,TRUE)=$O121),'1. Database - raw'!ME$7:MG$494))&gt;0,COUNT(IF(('1. Database - raw'!ME$7:MG$494&gt;0)*('1. Database - raw'!$AD$7:$AD$494=$A121)*(INDIRECT($Q121,TRUE)=$O121),'1. Database - raw'!ME$7:MG$494)),""),"")</f>
        <v/>
      </c>
      <c r="NE121" s="153" t="str">
        <f t="shared" ca="1" si="352"/>
        <v/>
      </c>
      <c r="NF121" s="154" t="str">
        <f t="shared" ca="1" si="353"/>
        <v/>
      </c>
      <c r="NG121" s="154" t="str">
        <f t="shared" ca="1" si="354"/>
        <v/>
      </c>
      <c r="NH121" s="155" t="str">
        <f t="array" aca="1" ref="NH121" ca="1">IFERROR(AVERAGE(IF(('1. Database - raw'!MK$7:MM$494&gt;0)*('1. Database - raw'!$AD$7:$AD$494=$A121)*(INDIRECT($Q121,TRUE)=$O121),'1. Database - raw'!MK$7:MM$494)),"")</f>
        <v/>
      </c>
      <c r="NI121" s="281" t="str">
        <f t="array" aca="1" ref="NI121" ca="1">IFERROR(_xlfn.STDEV.S(IF(('1. Database - raw'!MK$7:MM$494&gt;0)*('1. Database - raw'!$AD$7:$AD$494=$A121)*(INDIRECT($Q121,TRUE)=$O121),'1. Database - raw'!MK$7:MM$494)),"")</f>
        <v/>
      </c>
      <c r="NJ121" s="98" t="str">
        <f t="array" aca="1" ref="NJ121" ca="1">IFERROR(IF(COUNT(IF(('1. Database - raw'!MK$7:MM$494&gt;0)*('1. Database - raw'!$AD$7:$AD$494=$A121)*(INDIRECT($Q121,TRUE)=$O121),'1. Database - raw'!MK$7:MM$494))&gt;0,COUNT(IF(('1. Database - raw'!MK$7:MM$494&gt;0)*('1. Database - raw'!$AD$7:$AD$494=$A121)*(INDIRECT($Q121,TRUE)=$O121),'1. Database - raw'!MK$7:MM$494)),""),"")</f>
        <v/>
      </c>
      <c r="NK121" s="153" t="str">
        <f t="shared" ca="1" si="355"/>
        <v/>
      </c>
      <c r="NL121" s="154" t="str">
        <f t="shared" ca="1" si="356"/>
        <v/>
      </c>
      <c r="NM121" s="154" t="str">
        <f t="shared" ca="1" si="357"/>
        <v/>
      </c>
      <c r="NN121" s="155" t="str">
        <f t="array" aca="1" ref="NN121" ca="1">IFERROR(AVERAGE(IF(('1. Database - raw'!MQ$7:MS$494&gt;0)*('1. Database - raw'!$AD$7:$AD$494=$A121)*(INDIRECT($Q121,TRUE)=$O121),'1. Database - raw'!MQ$7:MS$494)),"")</f>
        <v/>
      </c>
      <c r="NO121" s="281" t="str">
        <f t="array" aca="1" ref="NO121" ca="1">IFERROR(_xlfn.STDEV.S(IF(('1. Database - raw'!MQ$7:MS$494&gt;0)*('1. Database - raw'!$AD$7:$AD$494=$A121)*(INDIRECT($Q121,TRUE)=$O121),'1. Database - raw'!MQ$7:MS$494)),"")</f>
        <v/>
      </c>
      <c r="NP121" s="98" t="str">
        <f t="array" aca="1" ref="NP121" ca="1">IFERROR(IF(COUNT(IF(('1. Database - raw'!MQ$7:MS$494&gt;0)*('1. Database - raw'!$AD$7:$AD$494=$A121)*(INDIRECT($Q121,TRUE)=$O121),'1. Database - raw'!MQ$7:MS$494))&gt;0,COUNT(IF(('1. Database - raw'!MQ$7:MS$494&gt;0)*('1. Database - raw'!$AD$7:$AD$494=$A121)*(INDIRECT($Q121,TRUE)=$O121),'1. Database - raw'!MQ$7:MS$494)),""),"")</f>
        <v/>
      </c>
      <c r="NQ121" s="153" t="str">
        <f t="shared" ca="1" si="358"/>
        <v/>
      </c>
      <c r="NR121" s="154" t="str">
        <f t="shared" ca="1" si="359"/>
        <v/>
      </c>
      <c r="NS121" s="154" t="str">
        <f t="shared" ca="1" si="360"/>
        <v/>
      </c>
      <c r="NT121" s="155" t="str">
        <f t="array" aca="1" ref="NT121" ca="1">IFERROR(AVERAGE(IF(('1. Database - raw'!MW$7:MY$494&gt;0)*('1. Database - raw'!$AD$7:$AD$494=$A121)*(INDIRECT($Q121,TRUE)=$O121),'1. Database - raw'!MW$7:MY$494)),"")</f>
        <v/>
      </c>
      <c r="NU121" s="281" t="str">
        <f t="array" aca="1" ref="NU121" ca="1">IFERROR(_xlfn.STDEV.S(IF(('1. Database - raw'!MW$7:MY$494&gt;0)*('1. Database - raw'!$AD$7:$AD$494=$A121)*(INDIRECT($Q121,TRUE)=$O121),'1. Database - raw'!MW$7:MY$494)),"")</f>
        <v/>
      </c>
      <c r="NV121" s="98" t="str">
        <f t="array" aca="1" ref="NV121" ca="1">IFERROR(IF(COUNT(IF(('1. Database - raw'!MW$7:MY$494&gt;0)*('1. Database - raw'!$AD$7:$AD$494=$A121)*(INDIRECT($Q121,TRUE)=$O121),'1. Database - raw'!MW$7:MY$494))&gt;0,COUNT(IF(('1. Database - raw'!MW$7:MY$494&gt;0)*('1. Database - raw'!$AD$7:$AD$494=$A121)*(INDIRECT($Q121,TRUE)=$O121),'1. Database - raw'!MW$7:MY$494)),""),"")</f>
        <v/>
      </c>
      <c r="NW121" s="153" t="str">
        <f t="shared" ca="1" si="361"/>
        <v/>
      </c>
      <c r="NX121" s="154" t="str">
        <f t="shared" ca="1" si="362"/>
        <v/>
      </c>
      <c r="NY121" s="154" t="str">
        <f t="shared" ca="1" si="363"/>
        <v/>
      </c>
      <c r="NZ121" s="155" t="str">
        <f t="array" aca="1" ref="NZ121" ca="1">IFERROR(AVERAGE(IF(('1. Database - raw'!NC$7:NE$494&gt;0)*('1. Database - raw'!$AD$7:$AD$494=$A121)*(INDIRECT($Q121,TRUE)=$O121),'1. Database - raw'!NC$7:NE$494)),"")</f>
        <v/>
      </c>
      <c r="OA121" s="281" t="str">
        <f t="array" aca="1" ref="OA121" ca="1">IFERROR(_xlfn.STDEV.S(IF(('1. Database - raw'!NC$7:NE$494&gt;0)*('1. Database - raw'!$AD$7:$AD$494=$A121)*(INDIRECT($Q121,TRUE)=$O121),'1. Database - raw'!NC$7:NE$494)),"")</f>
        <v/>
      </c>
      <c r="OB121" s="98" t="str">
        <f t="array" aca="1" ref="OB121" ca="1">IFERROR(IF(COUNT(IF(('1. Database - raw'!NC$7:NE$494&gt;0)*('1. Database - raw'!$AD$7:$AD$494=$A121)*(INDIRECT($Q121,TRUE)=$O121),'1. Database - raw'!NC$7:NE$494))&gt;0,COUNT(IF(('1. Database - raw'!NC$7:NE$494&gt;0)*('1. Database - raw'!$AD$7:$AD$494=$A121)*(INDIRECT($Q121,TRUE)=$O121),'1. Database - raw'!NC$7:NE$494)),""),"")</f>
        <v/>
      </c>
      <c r="OC121" s="657" t="str">
        <f t="shared" ca="1" si="364"/>
        <v/>
      </c>
      <c r="OD121" s="658" t="str">
        <f t="shared" ca="1" si="365"/>
        <v/>
      </c>
      <c r="OE121" s="658" t="str">
        <f t="shared" ca="1" si="366"/>
        <v/>
      </c>
      <c r="OF121" s="659" t="str">
        <f t="array" aca="1" ref="OF121" ca="1">IFERROR(AVERAGE(IF(('1. Database - raw'!NI$7:NK$494&gt;0)*('1. Database - raw'!$AD$7:$AD$494=$A121)*(INDIRECT($Q121,TRUE)=$O121),'1. Database - raw'!NI$7:NK$494)),"")</f>
        <v/>
      </c>
      <c r="OG121" s="660" t="str">
        <f t="array" aca="1" ref="OG121" ca="1">IFERROR(_xlfn.STDEV.S(IF(('1. Database - raw'!NI$7:NK$494&gt;0)*('1. Database - raw'!$AD$7:$AD$494=$A121)*(INDIRECT($Q121,TRUE)=$O121),'1. Database - raw'!NI$7:NK$494)),"")</f>
        <v/>
      </c>
      <c r="OH121" s="661" t="str">
        <f t="array" aca="1" ref="OH121" ca="1">IFERROR(IF(COUNT(IF(('1. Database - raw'!NI$7:NK$494&gt;0)*('1. Database - raw'!$AD$7:$AD$494=$A121)*(INDIRECT($Q121,TRUE)=$O121),'1. Database - raw'!NI$7:NK$494))&gt;0,COUNT(IF(('1. Database - raw'!NI$7:NK$494&gt;0)*('1. Database - raw'!$AD$7:$AD$494=$A121)*(INDIRECT($Q121,TRUE)=$O121),'1. Database - raw'!NI$7:NK$494)),""),"")</f>
        <v/>
      </c>
    </row>
    <row r="122" spans="1:398" x14ac:dyDescent="0.25">
      <c r="C122" s="25"/>
      <c r="D122" s="25"/>
      <c r="E122" s="25"/>
      <c r="F122" s="25"/>
      <c r="G122" s="25"/>
      <c r="H122" s="25"/>
      <c r="I122" s="25"/>
      <c r="J122" s="25"/>
      <c r="K122" s="25"/>
      <c r="L122" s="25"/>
      <c r="M122" s="25"/>
      <c r="N122" s="25"/>
      <c r="O122" s="28"/>
      <c r="P122" s="28"/>
      <c r="Q122" s="28"/>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302"/>
      <c r="BJ122" s="25"/>
      <c r="BK122" s="25"/>
      <c r="BL122" s="25"/>
      <c r="BM122" s="25"/>
      <c r="BN122" s="25"/>
      <c r="BO122" s="25"/>
      <c r="BP122" s="28"/>
      <c r="BQ122" s="29"/>
      <c r="BR122" s="29"/>
      <c r="BS122" s="29"/>
      <c r="BT122" s="30"/>
      <c r="BU122" s="30"/>
      <c r="BV122" s="30"/>
      <c r="BW122" s="25"/>
      <c r="BX122" s="25"/>
      <c r="BY122" s="25"/>
      <c r="BZ122" s="25"/>
      <c r="CA122" s="25"/>
      <c r="CB122" s="25"/>
      <c r="CC122" s="25"/>
      <c r="CD122" s="25"/>
      <c r="CE122" s="25"/>
      <c r="CF122" s="25"/>
      <c r="CG122" s="25"/>
      <c r="CH122" s="25"/>
      <c r="CI122" s="29"/>
      <c r="CJ122" s="29"/>
      <c r="CK122" s="29"/>
      <c r="CL122" s="30"/>
      <c r="CM122" s="30"/>
      <c r="CN122" s="30"/>
      <c r="CO122" s="29"/>
      <c r="CP122" s="29"/>
      <c r="CQ122" s="29"/>
      <c r="CR122" s="30"/>
      <c r="CS122" s="30"/>
      <c r="CT122" s="30"/>
      <c r="CU122" s="29"/>
      <c r="CV122" s="29"/>
      <c r="CW122" s="29"/>
      <c r="CX122" s="30"/>
      <c r="CY122" s="30"/>
      <c r="CZ122" s="30"/>
      <c r="DA122" s="29"/>
      <c r="DB122" s="29"/>
      <c r="DC122" s="29"/>
      <c r="DD122" s="30"/>
      <c r="DE122" s="30"/>
      <c r="DF122" s="30"/>
      <c r="DG122" s="29"/>
      <c r="DH122" s="29"/>
      <c r="DI122" s="29"/>
      <c r="DJ122" s="30"/>
      <c r="DK122" s="30"/>
      <c r="DL122" s="30"/>
      <c r="DM122" s="29"/>
      <c r="DN122" s="29"/>
      <c r="DO122" s="29"/>
      <c r="DP122" s="30"/>
      <c r="DQ122" s="30"/>
      <c r="DR122" s="30"/>
      <c r="DS122" s="29"/>
      <c r="DT122" s="29"/>
      <c r="DU122" s="29"/>
      <c r="DV122" s="30"/>
      <c r="DW122" s="30"/>
      <c r="DX122" s="30"/>
      <c r="DY122" s="29"/>
      <c r="DZ122" s="29"/>
      <c r="EA122" s="29"/>
      <c r="EB122" s="30"/>
      <c r="EC122" s="30"/>
      <c r="ED122" s="30"/>
      <c r="EE122" s="29"/>
      <c r="EF122" s="29"/>
      <c r="EG122" s="29"/>
      <c r="EH122" s="30"/>
      <c r="EI122" s="30"/>
      <c r="EJ122" s="30"/>
      <c r="EK122" s="29"/>
      <c r="EL122" s="29"/>
      <c r="EM122" s="29"/>
      <c r="EN122" s="30"/>
      <c r="EO122" s="30"/>
      <c r="EP122" s="30"/>
      <c r="EQ122" s="29"/>
      <c r="ER122" s="29"/>
      <c r="ES122" s="29"/>
      <c r="ET122" s="30"/>
      <c r="EU122" s="30"/>
      <c r="EV122" s="30"/>
      <c r="EW122" s="29"/>
      <c r="EX122" s="29"/>
      <c r="EY122" s="29"/>
      <c r="EZ122" s="30"/>
      <c r="FA122" s="30"/>
      <c r="FB122" s="30"/>
      <c r="FC122" s="29"/>
      <c r="FD122" s="29"/>
      <c r="FE122" s="29"/>
      <c r="FF122" s="30"/>
      <c r="FG122" s="30"/>
      <c r="FH122" s="30"/>
      <c r="FI122" s="29"/>
      <c r="FJ122" s="29"/>
      <c r="FK122" s="29"/>
      <c r="FL122" s="30"/>
      <c r="FM122" s="30"/>
      <c r="FN122" s="30"/>
      <c r="FO122" s="29"/>
      <c r="FP122" s="29"/>
      <c r="FQ122" s="29"/>
      <c r="FR122" s="30"/>
      <c r="FS122" s="30"/>
      <c r="FT122" s="30"/>
      <c r="FU122" s="29"/>
      <c r="FV122" s="29"/>
      <c r="FW122" s="29"/>
      <c r="FX122" s="30"/>
      <c r="FY122" s="30"/>
      <c r="FZ122" s="30"/>
      <c r="GA122" s="29"/>
      <c r="GB122" s="29"/>
      <c r="GC122" s="29"/>
      <c r="GD122" s="30"/>
      <c r="GE122" s="30"/>
      <c r="GF122" s="30"/>
      <c r="GG122" s="29"/>
      <c r="GH122" s="29"/>
      <c r="GI122" s="29"/>
      <c r="GJ122" s="30"/>
      <c r="GK122" s="30"/>
      <c r="GL122" s="30"/>
      <c r="GM122" s="29"/>
      <c r="GN122" s="29"/>
      <c r="GO122" s="29"/>
      <c r="GP122" s="30"/>
      <c r="GQ122" s="30"/>
      <c r="GR122" s="30"/>
      <c r="GS122" s="29"/>
      <c r="GT122" s="29"/>
      <c r="GU122" s="29"/>
      <c r="GV122" s="30"/>
      <c r="GW122" s="30"/>
      <c r="GX122" s="30"/>
      <c r="GY122" s="29"/>
      <c r="GZ122" s="29"/>
      <c r="HA122" s="29"/>
      <c r="HB122" s="30"/>
      <c r="HC122" s="30"/>
      <c r="HD122" s="30"/>
      <c r="HE122" s="29"/>
      <c r="HF122" s="29"/>
      <c r="HG122" s="29"/>
      <c r="HH122" s="30"/>
      <c r="HI122" s="30"/>
      <c r="HJ122" s="30"/>
      <c r="HK122" s="29"/>
      <c r="HL122" s="29"/>
      <c r="HM122" s="29"/>
      <c r="HN122" s="30"/>
      <c r="HO122" s="30"/>
      <c r="HP122" s="30"/>
      <c r="HQ122" s="29"/>
      <c r="HR122" s="29"/>
      <c r="HS122" s="29"/>
      <c r="HT122" s="30"/>
      <c r="HU122" s="30"/>
      <c r="HV122" s="30"/>
      <c r="HW122" s="29"/>
      <c r="HX122" s="29"/>
      <c r="HY122" s="29"/>
      <c r="HZ122" s="30"/>
      <c r="IA122" s="30"/>
      <c r="IB122" s="30"/>
      <c r="IC122" s="29"/>
      <c r="ID122" s="29"/>
      <c r="IE122" s="29"/>
      <c r="IF122" s="30"/>
      <c r="IG122" s="30"/>
      <c r="IH122" s="30"/>
      <c r="II122" s="29"/>
      <c r="IJ122" s="29"/>
      <c r="IK122" s="29"/>
      <c r="IL122" s="30"/>
      <c r="IM122" s="30"/>
      <c r="IN122" s="30"/>
      <c r="IO122" s="29"/>
      <c r="IP122" s="29"/>
      <c r="IQ122" s="29"/>
      <c r="IR122" s="30"/>
      <c r="IS122" s="30"/>
      <c r="IT122" s="30"/>
      <c r="IU122" s="29"/>
      <c r="IV122" s="29"/>
      <c r="IW122" s="29"/>
      <c r="IX122" s="30"/>
      <c r="IY122" s="30"/>
      <c r="IZ122" s="30"/>
      <c r="JA122" s="29"/>
      <c r="JB122" s="29"/>
      <c r="JC122" s="29"/>
      <c r="JD122" s="30"/>
      <c r="JE122" s="30"/>
      <c r="JF122" s="30"/>
      <c r="JG122" s="29"/>
      <c r="JH122" s="29"/>
      <c r="JI122" s="29"/>
      <c r="JJ122" s="30"/>
      <c r="JK122" s="30"/>
      <c r="JL122" s="30"/>
      <c r="JM122" s="29"/>
      <c r="JN122" s="29"/>
      <c r="JO122" s="29"/>
      <c r="JP122" s="30"/>
      <c r="JQ122" s="30"/>
      <c r="JR122" s="30"/>
      <c r="JS122" s="29"/>
      <c r="JT122" s="29"/>
      <c r="JU122" s="29"/>
      <c r="JV122" s="30"/>
      <c r="JW122" s="30"/>
      <c r="JX122" s="30"/>
      <c r="JY122" s="29"/>
      <c r="JZ122" s="29"/>
      <c r="KA122" s="29"/>
      <c r="KB122" s="30"/>
      <c r="KC122" s="30"/>
      <c r="KD122" s="30"/>
      <c r="KE122" s="29"/>
      <c r="KF122" s="29"/>
      <c r="KG122" s="29"/>
      <c r="KH122" s="30"/>
      <c r="KI122" s="30"/>
      <c r="KJ122" s="30"/>
      <c r="KK122" s="29"/>
      <c r="KL122" s="29"/>
      <c r="KM122" s="29"/>
      <c r="KN122" s="30"/>
      <c r="KO122" s="30"/>
      <c r="KP122" s="30"/>
      <c r="KQ122" s="29"/>
      <c r="KR122" s="29"/>
      <c r="KS122" s="29"/>
      <c r="KT122" s="30"/>
      <c r="KU122" s="30"/>
      <c r="KV122" s="30"/>
      <c r="KW122" s="29"/>
      <c r="KX122" s="29"/>
      <c r="KY122" s="29"/>
      <c r="KZ122" s="30"/>
      <c r="LA122" s="30"/>
      <c r="LB122" s="30"/>
      <c r="LC122" s="29"/>
      <c r="LD122" s="29"/>
      <c r="LE122" s="29"/>
      <c r="LF122" s="30"/>
      <c r="LG122" s="30"/>
      <c r="LH122" s="30"/>
      <c r="LI122" s="29"/>
      <c r="LJ122" s="29"/>
      <c r="LK122" s="29"/>
      <c r="LL122" s="30"/>
      <c r="LM122" s="30"/>
      <c r="LN122" s="30"/>
      <c r="LO122" s="29"/>
      <c r="LP122" s="29"/>
      <c r="LQ122" s="29"/>
      <c r="LR122" s="30"/>
      <c r="LS122" s="30"/>
      <c r="LT122" s="30"/>
      <c r="LU122" s="29"/>
      <c r="LV122" s="29"/>
      <c r="LW122" s="29"/>
      <c r="LX122" s="30"/>
      <c r="LY122" s="30"/>
      <c r="LZ122" s="30"/>
      <c r="MA122" s="29"/>
      <c r="MB122" s="29"/>
      <c r="MC122" s="29"/>
      <c r="MD122" s="30"/>
      <c r="ME122" s="30"/>
      <c r="MF122" s="30"/>
      <c r="MG122" s="29"/>
      <c r="MH122" s="29"/>
      <c r="MI122" s="29"/>
      <c r="MJ122" s="30"/>
      <c r="MK122" s="30"/>
      <c r="ML122" s="30"/>
      <c r="MM122" s="29"/>
      <c r="MN122" s="29"/>
      <c r="MO122" s="29"/>
      <c r="MP122" s="30"/>
      <c r="MQ122" s="30"/>
      <c r="MR122" s="30"/>
      <c r="MS122" s="29"/>
      <c r="MT122" s="29"/>
      <c r="MU122" s="29"/>
      <c r="MV122" s="30"/>
      <c r="MW122" s="30"/>
      <c r="MX122" s="30"/>
      <c r="MY122" s="29"/>
      <c r="MZ122" s="29"/>
      <c r="NA122" s="29"/>
      <c r="NB122" s="30"/>
      <c r="NC122" s="30"/>
      <c r="ND122" s="30"/>
      <c r="NE122" s="29"/>
      <c r="NF122" s="29"/>
      <c r="NG122" s="29"/>
      <c r="NH122" s="30"/>
      <c r="NI122" s="30"/>
      <c r="NJ122" s="30"/>
      <c r="NK122" s="29"/>
      <c r="NL122" s="29"/>
      <c r="NM122" s="29"/>
      <c r="NN122" s="30"/>
      <c r="NO122" s="30"/>
      <c r="NP122" s="30"/>
      <c r="NQ122" s="29"/>
      <c r="NR122" s="29"/>
      <c r="NS122" s="29"/>
      <c r="NT122" s="30"/>
      <c r="NU122" s="30"/>
      <c r="NV122" s="30"/>
      <c r="NW122" s="29"/>
      <c r="NX122" s="29"/>
      <c r="NY122" s="29"/>
      <c r="NZ122" s="30"/>
      <c r="OA122" s="30"/>
      <c r="OB122" s="30"/>
      <c r="OC122" s="29"/>
      <c r="OD122" s="29"/>
      <c r="OE122" s="29"/>
      <c r="OF122" s="30"/>
      <c r="OG122" s="30"/>
      <c r="OH122" s="30"/>
    </row>
    <row r="123" spans="1:398" x14ac:dyDescent="0.25">
      <c r="T123" s="308"/>
      <c r="U123" s="308"/>
      <c r="V123" s="308"/>
      <c r="W123" s="308"/>
      <c r="X123" s="308"/>
      <c r="Y123" s="308"/>
      <c r="Z123" s="308"/>
      <c r="AA123" s="308"/>
      <c r="AB123" s="308"/>
      <c r="AC123" s="308"/>
      <c r="AD123" s="308"/>
      <c r="AE123" s="308"/>
      <c r="AF123" s="308"/>
      <c r="AG123" s="308"/>
      <c r="AH123" s="308"/>
      <c r="AI123" s="308"/>
      <c r="AJ123" s="308"/>
      <c r="AK123" s="308"/>
      <c r="AL123" s="308"/>
      <c r="AM123" s="308"/>
      <c r="BF123" s="8" t="s">
        <v>495</v>
      </c>
      <c r="BG123" s="8" t="s">
        <v>496</v>
      </c>
      <c r="BH123" s="8" t="s">
        <v>679</v>
      </c>
      <c r="BP123" s="8"/>
    </row>
    <row r="124" spans="1:398" outlineLevel="1" x14ac:dyDescent="0.25">
      <c r="T124" s="21" t="b">
        <f t="shared" ref="T124:AM124" ca="1" si="406">AND(ISNUMBER(INDIRECT(ADDRESS(ROW(4:4),MATCH(T$2,$BQ$2:$OH$2,0)+COLUMN($BQ:$BQ)+4,4,1),TRUE)),INDIRECT(ADDRESS(ROW(4:4),MATCH(T$2,$BQ$2:$OH$2,0)+COLUMN($BQ:$BQ)+4,4,1),TRUE) &gt; 29)</f>
        <v>1</v>
      </c>
      <c r="U124" s="21" t="b">
        <f t="shared" ca="1" si="406"/>
        <v>1</v>
      </c>
      <c r="V124" s="21" t="b">
        <f t="shared" ca="1" si="406"/>
        <v>1</v>
      </c>
      <c r="W124" s="21" t="b">
        <f t="shared" ca="1" si="406"/>
        <v>0</v>
      </c>
      <c r="X124" s="21" t="b">
        <f t="shared" ca="1" si="406"/>
        <v>0</v>
      </c>
      <c r="Y124" s="21" t="b">
        <f t="shared" ca="1" si="406"/>
        <v>0</v>
      </c>
      <c r="Z124" s="21" t="b">
        <f t="shared" ca="1" si="406"/>
        <v>1</v>
      </c>
      <c r="AA124" s="21" t="b">
        <f t="shared" ca="1" si="406"/>
        <v>0</v>
      </c>
      <c r="AB124" s="21" t="b">
        <f t="shared" ca="1" si="406"/>
        <v>0</v>
      </c>
      <c r="AC124" s="21" t="b">
        <f t="shared" ca="1" si="406"/>
        <v>1</v>
      </c>
      <c r="AD124" s="21" t="b">
        <f t="shared" ca="1" si="406"/>
        <v>0</v>
      </c>
      <c r="AE124" s="21" t="b">
        <f t="shared" ca="1" si="406"/>
        <v>0</v>
      </c>
      <c r="AF124" s="21" t="b">
        <f t="shared" ca="1" si="406"/>
        <v>1</v>
      </c>
      <c r="AG124" s="21" t="b">
        <f t="shared" ca="1" si="406"/>
        <v>1</v>
      </c>
      <c r="AH124" s="21" t="b">
        <f t="shared" ca="1" si="406"/>
        <v>0</v>
      </c>
      <c r="AI124" s="21" t="b">
        <f t="shared" ca="1" si="406"/>
        <v>0</v>
      </c>
      <c r="AJ124" s="21" t="b">
        <f t="shared" ca="1" si="406"/>
        <v>1</v>
      </c>
      <c r="AK124" s="21" t="b">
        <f t="shared" ca="1" si="406"/>
        <v>0</v>
      </c>
      <c r="AL124" s="21" t="b">
        <f t="shared" ca="1" si="406"/>
        <v>0</v>
      </c>
      <c r="AM124" s="21" t="b">
        <f t="shared" ca="1" si="406"/>
        <v>1</v>
      </c>
      <c r="BD124" s="1337" t="s">
        <v>791</v>
      </c>
      <c r="BE124" s="8" t="s">
        <v>20</v>
      </c>
      <c r="BF124" s="21" t="str">
        <f>IFERROR(EXP(LN($BT$5^2/(SQRT($BU$5^2+$BT$5^2)))+LN(1+$BU$5^2/$BT$5^2)*VLOOKUP($BE124,#REF!,MATCH(BF$123,#REF!,0),FALSE)),"")</f>
        <v/>
      </c>
      <c r="BG124" s="21" t="str">
        <f>IFERROR(EXP(LN($BT$5^2/(SQRT($BU$5^2+$BT$5^2)))+LN(1+$BU$5^2/$BT$5^2)*VLOOKUP($BE124,#REF!,MATCH(BG$123,#REF!,0),FALSE)),"")</f>
        <v/>
      </c>
      <c r="BH124" s="21" t="str">
        <f>IFERROR(EXP(LN($BT$5^2/(SQRT($BU$5^2+$BT$5^2)))+LN(1+$BU$5^2/$BT$5^2)*VLOOKUP($BE124,#REF!,MATCH(BH$123,#REF!,0),FALSE)),"")</f>
        <v/>
      </c>
      <c r="BI124" s="303">
        <f ca="1">BI117/BI116</f>
        <v>0.28919452097368686</v>
      </c>
      <c r="BM124" s="457">
        <f ca="1">BL95</f>
        <v>0.76608196008269891</v>
      </c>
      <c r="BN124" s="21" t="e">
        <f ca="1">BM125/BM124</f>
        <v>#VALUE!</v>
      </c>
      <c r="BO124" s="21" t="e">
        <f ca="1">BN124^4</f>
        <v>#VALUE!</v>
      </c>
      <c r="BP124" s="8"/>
      <c r="BT124" s="457"/>
      <c r="BV124" s="31"/>
      <c r="BZ124" s="457"/>
      <c r="CB124" s="31"/>
    </row>
    <row r="125" spans="1:398" outlineLevel="1" x14ac:dyDescent="0.25">
      <c r="T125" s="21" t="b">
        <f t="shared" ref="T125:AM125" ca="1" si="407">AND(ISNUMBER(INDIRECT(ADDRESS(ROW(5:5),MATCH(T$2,$BQ$2:$OH$2,0)+COLUMN($BQ:$BQ)+4,4,1),TRUE)),INDIRECT(ADDRESS(ROW(5:5),MATCH(T$2,$BQ$2:$OH$2,0)+COLUMN($BQ:$BQ)+4,4,1),TRUE) &gt; 29)</f>
        <v>1</v>
      </c>
      <c r="U125" s="21" t="b">
        <f t="shared" ca="1" si="407"/>
        <v>1</v>
      </c>
      <c r="V125" s="21" t="b">
        <f t="shared" ca="1" si="407"/>
        <v>1</v>
      </c>
      <c r="W125" s="21" t="b">
        <f t="shared" ca="1" si="407"/>
        <v>0</v>
      </c>
      <c r="X125" s="21" t="b">
        <f t="shared" ca="1" si="407"/>
        <v>0</v>
      </c>
      <c r="Y125" s="21" t="b">
        <f t="shared" ca="1" si="407"/>
        <v>0</v>
      </c>
      <c r="Z125" s="21" t="b">
        <f t="shared" ca="1" si="407"/>
        <v>1</v>
      </c>
      <c r="AA125" s="21" t="b">
        <f t="shared" ca="1" si="407"/>
        <v>0</v>
      </c>
      <c r="AB125" s="21" t="b">
        <f t="shared" ca="1" si="407"/>
        <v>0</v>
      </c>
      <c r="AC125" s="21" t="b">
        <f t="shared" ca="1" si="407"/>
        <v>1</v>
      </c>
      <c r="AD125" s="21" t="b">
        <f t="shared" ca="1" si="407"/>
        <v>0</v>
      </c>
      <c r="AE125" s="21" t="b">
        <f t="shared" ca="1" si="407"/>
        <v>0</v>
      </c>
      <c r="AF125" s="21" t="b">
        <f t="shared" ca="1" si="407"/>
        <v>1</v>
      </c>
      <c r="AG125" s="21" t="b">
        <f t="shared" ca="1" si="407"/>
        <v>1</v>
      </c>
      <c r="AH125" s="21" t="b">
        <f t="shared" ca="1" si="407"/>
        <v>0</v>
      </c>
      <c r="AI125" s="21" t="b">
        <f t="shared" ca="1" si="407"/>
        <v>0</v>
      </c>
      <c r="AJ125" s="21" t="b">
        <f t="shared" ca="1" si="407"/>
        <v>1</v>
      </c>
      <c r="AK125" s="21" t="b">
        <f t="shared" ca="1" si="407"/>
        <v>0</v>
      </c>
      <c r="AL125" s="21" t="b">
        <f t="shared" ca="1" si="407"/>
        <v>0</v>
      </c>
      <c r="AM125" s="21" t="b">
        <f t="shared" ca="1" si="407"/>
        <v>1</v>
      </c>
      <c r="BD125" s="1337"/>
      <c r="BE125" s="8" t="s">
        <v>16</v>
      </c>
      <c r="BF125" s="21" t="str">
        <f>IFERROR(EXP(LN($BT$5^2/(SQRT($BU$5^2+$BT$5^2)))+LN(1+$BU$5^2/$BT$5^2)*VLOOKUP($BE125,#REF!,MATCH(BF$123,#REF!,0),FALSE)),"")</f>
        <v/>
      </c>
      <c r="BG125" s="21" t="str">
        <f>IFERROR(EXP(LN($BT$5^2/(SQRT($BU$5^2+$BT$5^2)))+LN(1+$BU$5^2/$BT$5^2)*VLOOKUP($BE125,#REF!,MATCH(BG$123,#REF!,0),FALSE)),"")</f>
        <v/>
      </c>
      <c r="BH125" s="21" t="str">
        <f>IFERROR(EXP(LN($BT$5^2/(SQRT($BU$5^2+$BT$5^2)))+LN(1+$BU$5^2/$BT$5^2)*VLOOKUP($BE125,#REF!,MATCH(BH$123,#REF!,0),FALSE)),"")</f>
        <v/>
      </c>
      <c r="BI125" s="303">
        <f ca="1">BI114*BI124</f>
        <v>0.30161409545903672</v>
      </c>
      <c r="BM125" s="457" t="str">
        <f ca="1">BL96</f>
        <v/>
      </c>
      <c r="BN125" s="21" t="e">
        <f ca="1">BM126/BM125</f>
        <v>#VALUE!</v>
      </c>
      <c r="BT125" s="457"/>
      <c r="NL125" s="282"/>
    </row>
    <row r="126" spans="1:398" outlineLevel="1" x14ac:dyDescent="0.25">
      <c r="T126" s="21" t="b">
        <f t="shared" ref="T126:AM126" ca="1" si="408">AND(ISNUMBER(INDIRECT(ADDRESS(ROW(6:6),MATCH(T$2,$BQ$2:$OH$2,0)+COLUMN($BQ:$BQ)+4,4,1),TRUE)),INDIRECT(ADDRESS(ROW(6:6),MATCH(T$2,$BQ$2:$OH$2,0)+COLUMN($BQ:$BQ)+4,4,1),TRUE) &gt; 29)</f>
        <v>1</v>
      </c>
      <c r="U126" s="21" t="b">
        <f t="shared" ca="1" si="408"/>
        <v>1</v>
      </c>
      <c r="V126" s="21" t="b">
        <f t="shared" ca="1" si="408"/>
        <v>0</v>
      </c>
      <c r="W126" s="21" t="b">
        <f t="shared" ca="1" si="408"/>
        <v>0</v>
      </c>
      <c r="X126" s="21" t="b">
        <f t="shared" ca="1" si="408"/>
        <v>0</v>
      </c>
      <c r="Y126" s="21" t="b">
        <f t="shared" ca="1" si="408"/>
        <v>0</v>
      </c>
      <c r="Z126" s="21" t="b">
        <f t="shared" ca="1" si="408"/>
        <v>1</v>
      </c>
      <c r="AA126" s="21" t="b">
        <f t="shared" ca="1" si="408"/>
        <v>0</v>
      </c>
      <c r="AB126" s="21" t="b">
        <f t="shared" ca="1" si="408"/>
        <v>0</v>
      </c>
      <c r="AC126" s="21" t="b">
        <f t="shared" ca="1" si="408"/>
        <v>0</v>
      </c>
      <c r="AD126" s="21" t="b">
        <f t="shared" ca="1" si="408"/>
        <v>0</v>
      </c>
      <c r="AE126" s="21" t="b">
        <f t="shared" ca="1" si="408"/>
        <v>0</v>
      </c>
      <c r="AF126" s="21" t="b">
        <f t="shared" ca="1" si="408"/>
        <v>0</v>
      </c>
      <c r="AG126" s="21" t="b">
        <f t="shared" ca="1" si="408"/>
        <v>0</v>
      </c>
      <c r="AH126" s="21" t="b">
        <f t="shared" ca="1" si="408"/>
        <v>0</v>
      </c>
      <c r="AI126" s="21" t="b">
        <f t="shared" ca="1" si="408"/>
        <v>0</v>
      </c>
      <c r="AJ126" s="21" t="b">
        <f t="shared" ca="1" si="408"/>
        <v>0</v>
      </c>
      <c r="AK126" s="21" t="b">
        <f t="shared" ca="1" si="408"/>
        <v>0</v>
      </c>
      <c r="AL126" s="21" t="b">
        <f t="shared" ca="1" si="408"/>
        <v>0</v>
      </c>
      <c r="AM126" s="21" t="b">
        <f t="shared" ca="1" si="408"/>
        <v>0</v>
      </c>
      <c r="BD126" s="1337"/>
      <c r="BE126" s="8" t="s">
        <v>30</v>
      </c>
      <c r="BF126" s="21" t="str">
        <f>IFERROR(EXP(LN($BT$5^2/(SQRT($BU$5^2+$BT$5^2)))+LN(1+$BU$5^2/$BT$5^2)*VLOOKUP($BE126,#REF!,MATCH(BF$123,#REF!,0),FALSE)),"")</f>
        <v/>
      </c>
      <c r="BG126" s="21" t="str">
        <f>IFERROR(EXP(LN($BT$5^2/(SQRT($BU$5^2+$BT$5^2)))+LN(1+$BU$5^2/$BT$5^2)*VLOOKUP($BE126,#REF!,MATCH(BG$123,#REF!,0),FALSE)),"")</f>
        <v/>
      </c>
      <c r="BH126" s="21" t="str">
        <f>IFERROR(EXP(LN($BT$5^2/(SQRT($BU$5^2+$BT$5^2)))+LN(1+$BU$5^2/$BT$5^2)*VLOOKUP($BE126,#REF!,MATCH(BH$123,#REF!,0),FALSE)),"")</f>
        <v/>
      </c>
      <c r="BM126" s="457" t="str">
        <f ca="1">BL97</f>
        <v/>
      </c>
      <c r="NL126" s="282"/>
    </row>
    <row r="127" spans="1:398" outlineLevel="1" x14ac:dyDescent="0.25">
      <c r="T127" s="21" t="b">
        <f t="shared" ref="T127:AM127" ca="1" si="409">AND(ISNUMBER(INDIRECT(ADDRESS(ROW(7:7),MATCH(T$2,$BQ$2:$OH$2,0)+COLUMN($BQ:$BQ)+4,4,1),TRUE)),INDIRECT(ADDRESS(ROW(7:7),MATCH(T$2,$BQ$2:$OH$2,0)+COLUMN($BQ:$BQ)+4,4,1),TRUE) &gt; 29)</f>
        <v>1</v>
      </c>
      <c r="U127" s="21" t="b">
        <f t="shared" ca="1" si="409"/>
        <v>1</v>
      </c>
      <c r="V127" s="21" t="b">
        <f t="shared" ca="1" si="409"/>
        <v>0</v>
      </c>
      <c r="W127" s="21" t="b">
        <f t="shared" ca="1" si="409"/>
        <v>0</v>
      </c>
      <c r="X127" s="21" t="b">
        <f t="shared" ca="1" si="409"/>
        <v>0</v>
      </c>
      <c r="Y127" s="21" t="b">
        <f t="shared" ca="1" si="409"/>
        <v>0</v>
      </c>
      <c r="Z127" s="21" t="b">
        <f t="shared" ca="1" si="409"/>
        <v>1</v>
      </c>
      <c r="AA127" s="21" t="b">
        <f t="shared" ca="1" si="409"/>
        <v>0</v>
      </c>
      <c r="AB127" s="21" t="b">
        <f t="shared" ca="1" si="409"/>
        <v>0</v>
      </c>
      <c r="AC127" s="21" t="b">
        <f t="shared" ca="1" si="409"/>
        <v>0</v>
      </c>
      <c r="AD127" s="21" t="b">
        <f t="shared" ca="1" si="409"/>
        <v>0</v>
      </c>
      <c r="AE127" s="21" t="b">
        <f t="shared" ca="1" si="409"/>
        <v>0</v>
      </c>
      <c r="AF127" s="21" t="b">
        <f t="shared" ca="1" si="409"/>
        <v>0</v>
      </c>
      <c r="AG127" s="21" t="b">
        <f t="shared" ca="1" si="409"/>
        <v>0</v>
      </c>
      <c r="AH127" s="21" t="b">
        <f t="shared" ca="1" si="409"/>
        <v>0</v>
      </c>
      <c r="AI127" s="21" t="b">
        <f t="shared" ca="1" si="409"/>
        <v>0</v>
      </c>
      <c r="AJ127" s="21" t="b">
        <f t="shared" ca="1" si="409"/>
        <v>0</v>
      </c>
      <c r="AK127" s="21" t="b">
        <f t="shared" ca="1" si="409"/>
        <v>0</v>
      </c>
      <c r="AL127" s="21" t="b">
        <f t="shared" ca="1" si="409"/>
        <v>0</v>
      </c>
      <c r="AM127" s="21" t="b">
        <f t="shared" ca="1" si="409"/>
        <v>0</v>
      </c>
      <c r="BD127" s="1337"/>
      <c r="BE127" s="8" t="s">
        <v>21</v>
      </c>
      <c r="BF127" s="21" t="str">
        <f>IFERROR(EXP(LN($BT$5^2/(SQRT($BU$5^2+$BT$5^2)))+LN(1+$BU$5^2/$BT$5^2)*VLOOKUP($BE127,#REF!,MATCH(BF$123,#REF!,0),FALSE)),"")</f>
        <v/>
      </c>
      <c r="BG127" s="21" t="str">
        <f>IFERROR(EXP(LN($BT$5^2/(SQRT($BU$5^2+$BT$5^2)))+LN(1+$BU$5^2/$BT$5^2)*VLOOKUP($BE127,#REF!,MATCH(BG$123,#REF!,0),FALSE)),"")</f>
        <v/>
      </c>
      <c r="BH127" s="21" t="str">
        <f>IFERROR(EXP(LN($BT$5^2/(SQRT($BU$5^2+$BT$5^2)))+LN(1+$BU$5^2/$BT$5^2)*VLOOKUP($BE127,#REF!,MATCH(BH$123,#REF!,0),FALSE)),"")</f>
        <v/>
      </c>
      <c r="BP127" s="8"/>
      <c r="NL127" s="282"/>
    </row>
    <row r="128" spans="1:398" outlineLevel="1" x14ac:dyDescent="0.25">
      <c r="T128" s="21" t="b">
        <f t="shared" ref="T128:AM128" ca="1" si="410">AND(ISNUMBER(INDIRECT(ADDRESS(ROW(8:8),MATCH(T$2,$BQ$2:$OH$2,0)+COLUMN($BQ:$BQ)+4,4,1),TRUE)),INDIRECT(ADDRESS(ROW(8:8),MATCH(T$2,$BQ$2:$OH$2,0)+COLUMN($BQ:$BQ)+4,4,1),TRUE) &gt; 29)</f>
        <v>0</v>
      </c>
      <c r="U128" s="21" t="b">
        <f t="shared" ca="1" si="410"/>
        <v>0</v>
      </c>
      <c r="V128" s="21" t="b">
        <f t="shared" ca="1" si="410"/>
        <v>0</v>
      </c>
      <c r="W128" s="21" t="b">
        <f t="shared" ca="1" si="410"/>
        <v>0</v>
      </c>
      <c r="X128" s="21" t="b">
        <f t="shared" ca="1" si="410"/>
        <v>0</v>
      </c>
      <c r="Y128" s="21" t="b">
        <f t="shared" ca="1" si="410"/>
        <v>0</v>
      </c>
      <c r="Z128" s="21" t="b">
        <f t="shared" ca="1" si="410"/>
        <v>0</v>
      </c>
      <c r="AA128" s="21" t="b">
        <f t="shared" ca="1" si="410"/>
        <v>0</v>
      </c>
      <c r="AB128" s="21" t="b">
        <f t="shared" ca="1" si="410"/>
        <v>0</v>
      </c>
      <c r="AC128" s="21" t="b">
        <f t="shared" ca="1" si="410"/>
        <v>0</v>
      </c>
      <c r="AD128" s="21" t="b">
        <f t="shared" ca="1" si="410"/>
        <v>0</v>
      </c>
      <c r="AE128" s="21" t="b">
        <f t="shared" ca="1" si="410"/>
        <v>0</v>
      </c>
      <c r="AF128" s="21" t="b">
        <f t="shared" ca="1" si="410"/>
        <v>0</v>
      </c>
      <c r="AG128" s="21" t="b">
        <f t="shared" ca="1" si="410"/>
        <v>0</v>
      </c>
      <c r="AH128" s="21" t="b">
        <f t="shared" ca="1" si="410"/>
        <v>0</v>
      </c>
      <c r="AI128" s="21" t="b">
        <f t="shared" ca="1" si="410"/>
        <v>0</v>
      </c>
      <c r="AJ128" s="21" t="b">
        <f t="shared" ca="1" si="410"/>
        <v>0</v>
      </c>
      <c r="AK128" s="21" t="b">
        <f t="shared" ca="1" si="410"/>
        <v>0</v>
      </c>
      <c r="AL128" s="21" t="b">
        <f t="shared" ca="1" si="410"/>
        <v>0</v>
      </c>
      <c r="AM128" s="21" t="b">
        <f t="shared" ca="1" si="410"/>
        <v>0</v>
      </c>
      <c r="BD128" s="1337" t="s">
        <v>792</v>
      </c>
      <c r="BE128" s="8" t="s">
        <v>20</v>
      </c>
      <c r="BF128" s="31">
        <f t="shared" ref="BF128:BH131" ca="1" si="411">BQ88</f>
        <v>30.474566291079228</v>
      </c>
      <c r="BG128" s="31">
        <f t="shared" ca="1" si="411"/>
        <v>140.33831385045698</v>
      </c>
      <c r="BH128" s="31">
        <f t="shared" ca="1" si="411"/>
        <v>65.396859623486776</v>
      </c>
      <c r="BP128" s="8"/>
      <c r="BT128" s="457"/>
      <c r="BV128" s="31"/>
      <c r="BZ128" s="457"/>
      <c r="CB128" s="31"/>
      <c r="NK128" s="8"/>
      <c r="NL128" s="282"/>
    </row>
    <row r="129" spans="20:376" outlineLevel="1" x14ac:dyDescent="0.25">
      <c r="T129" s="21" t="b">
        <f t="shared" ref="T129:AM129" ca="1" si="412">AND(ISNUMBER(INDIRECT(ADDRESS(ROW(9:9),MATCH(T$2,$BQ$2:$OH$2,0)+COLUMN($BQ:$BQ)+4,4,1),TRUE)),INDIRECT(ADDRESS(ROW(9:9),MATCH(T$2,$BQ$2:$OH$2,0)+COLUMN($BQ:$BQ)+4,4,1),TRUE) &gt; 29)</f>
        <v>0</v>
      </c>
      <c r="U129" s="21" t="b">
        <f t="shared" ca="1" si="412"/>
        <v>1</v>
      </c>
      <c r="V129" s="21" t="b">
        <f t="shared" ca="1" si="412"/>
        <v>0</v>
      </c>
      <c r="W129" s="21" t="b">
        <f t="shared" ca="1" si="412"/>
        <v>0</v>
      </c>
      <c r="X129" s="21" t="b">
        <f t="shared" ca="1" si="412"/>
        <v>0</v>
      </c>
      <c r="Y129" s="21" t="b">
        <f t="shared" ca="1" si="412"/>
        <v>0</v>
      </c>
      <c r="Z129" s="21" t="b">
        <f t="shared" ca="1" si="412"/>
        <v>0</v>
      </c>
      <c r="AA129" s="21" t="b">
        <f t="shared" ca="1" si="412"/>
        <v>0</v>
      </c>
      <c r="AB129" s="21" t="b">
        <f t="shared" ca="1" si="412"/>
        <v>0</v>
      </c>
      <c r="AC129" s="21" t="b">
        <f t="shared" ca="1" si="412"/>
        <v>0</v>
      </c>
      <c r="AD129" s="21" t="b">
        <f t="shared" ca="1" si="412"/>
        <v>0</v>
      </c>
      <c r="AE129" s="21" t="b">
        <f t="shared" ca="1" si="412"/>
        <v>0</v>
      </c>
      <c r="AF129" s="21" t="b">
        <f t="shared" ca="1" si="412"/>
        <v>0</v>
      </c>
      <c r="AG129" s="21" t="b">
        <f t="shared" ca="1" si="412"/>
        <v>0</v>
      </c>
      <c r="AH129" s="21" t="b">
        <f t="shared" ca="1" si="412"/>
        <v>0</v>
      </c>
      <c r="AI129" s="21" t="b">
        <f t="shared" ca="1" si="412"/>
        <v>0</v>
      </c>
      <c r="AJ129" s="21" t="b">
        <f t="shared" ca="1" si="412"/>
        <v>0</v>
      </c>
      <c r="AK129" s="21" t="b">
        <f t="shared" ca="1" si="412"/>
        <v>0</v>
      </c>
      <c r="AL129" s="21" t="b">
        <f t="shared" ca="1" si="412"/>
        <v>0</v>
      </c>
      <c r="AM129" s="21" t="b">
        <f t="shared" ca="1" si="412"/>
        <v>0</v>
      </c>
      <c r="BD129" s="1337"/>
      <c r="BE129" s="8" t="s">
        <v>16</v>
      </c>
      <c r="BF129" s="31">
        <f t="shared" ca="1" si="411"/>
        <v>54.807920685347561</v>
      </c>
      <c r="BG129" s="31">
        <f t="shared" ca="1" si="411"/>
        <v>122.79982374893055</v>
      </c>
      <c r="BH129" s="31">
        <f t="shared" ca="1" si="411"/>
        <v>82.039033393903694</v>
      </c>
      <c r="BT129" s="457"/>
      <c r="NK129" s="8"/>
      <c r="NL129" s="282"/>
    </row>
    <row r="130" spans="20:376" outlineLevel="1" x14ac:dyDescent="0.25">
      <c r="T130" s="21" t="b">
        <f t="shared" ref="T130:AM130" ca="1" si="413">AND(ISNUMBER(INDIRECT(ADDRESS(ROW(10:10),MATCH(T$2,$BQ$2:$OH$2,0)+COLUMN($BQ:$BQ)+4,4,1),TRUE)),INDIRECT(ADDRESS(ROW(10:10),MATCH(T$2,$BQ$2:$OH$2,0)+COLUMN($BQ:$BQ)+4,4,1),TRUE) &gt; 29)</f>
        <v>0</v>
      </c>
      <c r="U130" s="21" t="b">
        <f t="shared" ca="1" si="413"/>
        <v>0</v>
      </c>
      <c r="V130" s="21" t="b">
        <f t="shared" ca="1" si="413"/>
        <v>0</v>
      </c>
      <c r="W130" s="21" t="b">
        <f t="shared" ca="1" si="413"/>
        <v>0</v>
      </c>
      <c r="X130" s="21" t="b">
        <f t="shared" ca="1" si="413"/>
        <v>0</v>
      </c>
      <c r="Y130" s="21" t="b">
        <f t="shared" ca="1" si="413"/>
        <v>0</v>
      </c>
      <c r="Z130" s="21" t="b">
        <f t="shared" ca="1" si="413"/>
        <v>0</v>
      </c>
      <c r="AA130" s="21" t="b">
        <f t="shared" ca="1" si="413"/>
        <v>0</v>
      </c>
      <c r="AB130" s="21" t="b">
        <f t="shared" ca="1" si="413"/>
        <v>0</v>
      </c>
      <c r="AC130" s="21" t="b">
        <f t="shared" ca="1" si="413"/>
        <v>0</v>
      </c>
      <c r="AD130" s="21" t="b">
        <f t="shared" ca="1" si="413"/>
        <v>0</v>
      </c>
      <c r="AE130" s="21" t="b">
        <f t="shared" ca="1" si="413"/>
        <v>0</v>
      </c>
      <c r="AF130" s="21" t="b">
        <f t="shared" ca="1" si="413"/>
        <v>0</v>
      </c>
      <c r="AG130" s="21" t="b">
        <f t="shared" ca="1" si="413"/>
        <v>0</v>
      </c>
      <c r="AH130" s="21" t="b">
        <f t="shared" ca="1" si="413"/>
        <v>0</v>
      </c>
      <c r="AI130" s="21" t="b">
        <f t="shared" ca="1" si="413"/>
        <v>0</v>
      </c>
      <c r="AJ130" s="21" t="b">
        <f t="shared" ca="1" si="413"/>
        <v>0</v>
      </c>
      <c r="AK130" s="21" t="b">
        <f t="shared" ca="1" si="413"/>
        <v>0</v>
      </c>
      <c r="AL130" s="21" t="b">
        <f t="shared" ca="1" si="413"/>
        <v>0</v>
      </c>
      <c r="AM130" s="21" t="b">
        <f t="shared" ca="1" si="413"/>
        <v>0</v>
      </c>
      <c r="BD130" s="1337"/>
      <c r="BE130" s="8" t="s">
        <v>30</v>
      </c>
      <c r="BF130" s="31">
        <f t="shared" ca="1" si="411"/>
        <v>54.155478804778468</v>
      </c>
      <c r="BG130" s="31">
        <f t="shared" ca="1" si="411"/>
        <v>152.87043057497317</v>
      </c>
      <c r="BH130" s="31">
        <f t="shared" ca="1" si="411"/>
        <v>90.987753917108648</v>
      </c>
    </row>
    <row r="131" spans="20:376" outlineLevel="1" x14ac:dyDescent="0.25">
      <c r="T131" s="21" t="b">
        <f t="shared" ref="T131:AM131" ca="1" si="414">AND(ISNUMBER(INDIRECT(ADDRESS(ROW(11:11),MATCH(T$2,$BQ$2:$OH$2,0)+COLUMN($BQ:$BQ)+4,4,1),TRUE)),INDIRECT(ADDRESS(ROW(11:11),MATCH(T$2,$BQ$2:$OH$2,0)+COLUMN($BQ:$BQ)+4,4,1),TRUE) &gt; 29)</f>
        <v>0</v>
      </c>
      <c r="U131" s="21" t="b">
        <f t="shared" ca="1" si="414"/>
        <v>0</v>
      </c>
      <c r="V131" s="21" t="b">
        <f t="shared" ca="1" si="414"/>
        <v>0</v>
      </c>
      <c r="W131" s="21" t="b">
        <f t="shared" ca="1" si="414"/>
        <v>0</v>
      </c>
      <c r="X131" s="21" t="b">
        <f t="shared" ca="1" si="414"/>
        <v>0</v>
      </c>
      <c r="Y131" s="21" t="b">
        <f t="shared" ca="1" si="414"/>
        <v>0</v>
      </c>
      <c r="Z131" s="21" t="b">
        <f t="shared" ca="1" si="414"/>
        <v>0</v>
      </c>
      <c r="AA131" s="21" t="b">
        <f t="shared" ca="1" si="414"/>
        <v>0</v>
      </c>
      <c r="AB131" s="21" t="b">
        <f t="shared" ca="1" si="414"/>
        <v>0</v>
      </c>
      <c r="AC131" s="21" t="b">
        <f t="shared" ca="1" si="414"/>
        <v>0</v>
      </c>
      <c r="AD131" s="21" t="b">
        <f t="shared" ca="1" si="414"/>
        <v>0</v>
      </c>
      <c r="AE131" s="21" t="b">
        <f t="shared" ca="1" si="414"/>
        <v>0</v>
      </c>
      <c r="AF131" s="21" t="b">
        <f t="shared" ca="1" si="414"/>
        <v>0</v>
      </c>
      <c r="AG131" s="21" t="b">
        <f t="shared" ca="1" si="414"/>
        <v>0</v>
      </c>
      <c r="AH131" s="21" t="b">
        <f t="shared" ca="1" si="414"/>
        <v>0</v>
      </c>
      <c r="AI131" s="21" t="b">
        <f t="shared" ca="1" si="414"/>
        <v>0</v>
      </c>
      <c r="AJ131" s="21" t="b">
        <f t="shared" ca="1" si="414"/>
        <v>0</v>
      </c>
      <c r="AK131" s="21" t="b">
        <f t="shared" ca="1" si="414"/>
        <v>0</v>
      </c>
      <c r="AL131" s="21" t="b">
        <f t="shared" ca="1" si="414"/>
        <v>0</v>
      </c>
      <c r="AM131" s="21" t="b">
        <f t="shared" ca="1" si="414"/>
        <v>0</v>
      </c>
      <c r="BD131" s="1337"/>
      <c r="BE131" s="8" t="s">
        <v>21</v>
      </c>
      <c r="BF131" s="31">
        <f t="shared" ca="1" si="411"/>
        <v>263.86983872871036</v>
      </c>
      <c r="BG131" s="31">
        <f t="shared" ca="1" si="411"/>
        <v>316.64539984499015</v>
      </c>
      <c r="BH131" s="31">
        <f t="shared" ca="1" si="411"/>
        <v>289.05565310383668</v>
      </c>
    </row>
    <row r="132" spans="20:376" outlineLevel="1" x14ac:dyDescent="0.25">
      <c r="T132" s="21" t="b">
        <f t="shared" ref="T132:AM132" ca="1" si="415">AND(ISNUMBER(INDIRECT(ADDRESS(ROW(12:12),MATCH(T$2,$BQ$2:$OH$2,0)+COLUMN($BQ:$BQ)+4,4,1),TRUE)),INDIRECT(ADDRESS(ROW(12:12),MATCH(T$2,$BQ$2:$OH$2,0)+COLUMN($BQ:$BQ)+4,4,1),TRUE) &gt; 29)</f>
        <v>0</v>
      </c>
      <c r="U132" s="21" t="b">
        <f t="shared" ca="1" si="415"/>
        <v>0</v>
      </c>
      <c r="V132" s="21" t="b">
        <f t="shared" ca="1" si="415"/>
        <v>0</v>
      </c>
      <c r="W132" s="21" t="b">
        <f t="shared" ca="1" si="415"/>
        <v>0</v>
      </c>
      <c r="X132" s="21" t="b">
        <f t="shared" ca="1" si="415"/>
        <v>0</v>
      </c>
      <c r="Y132" s="21" t="b">
        <f t="shared" ca="1" si="415"/>
        <v>0</v>
      </c>
      <c r="Z132" s="21" t="b">
        <f t="shared" ca="1" si="415"/>
        <v>0</v>
      </c>
      <c r="AA132" s="21" t="b">
        <f t="shared" ca="1" si="415"/>
        <v>0</v>
      </c>
      <c r="AB132" s="21" t="b">
        <f t="shared" ca="1" si="415"/>
        <v>0</v>
      </c>
      <c r="AC132" s="21" t="b">
        <f t="shared" ca="1" si="415"/>
        <v>0</v>
      </c>
      <c r="AD132" s="21" t="b">
        <f t="shared" ca="1" si="415"/>
        <v>0</v>
      </c>
      <c r="AE132" s="21" t="b">
        <f t="shared" ca="1" si="415"/>
        <v>0</v>
      </c>
      <c r="AF132" s="21" t="b">
        <f t="shared" ca="1" si="415"/>
        <v>0</v>
      </c>
      <c r="AG132" s="21" t="b">
        <f t="shared" ca="1" si="415"/>
        <v>0</v>
      </c>
      <c r="AH132" s="21" t="b">
        <f t="shared" ca="1" si="415"/>
        <v>0</v>
      </c>
      <c r="AI132" s="21" t="b">
        <f t="shared" ca="1" si="415"/>
        <v>0</v>
      </c>
      <c r="AJ132" s="21" t="b">
        <f t="shared" ca="1" si="415"/>
        <v>0</v>
      </c>
      <c r="AK132" s="21" t="b">
        <f t="shared" ca="1" si="415"/>
        <v>0</v>
      </c>
      <c r="AL132" s="21" t="b">
        <f t="shared" ca="1" si="415"/>
        <v>0</v>
      </c>
      <c r="AM132" s="21" t="b">
        <f t="shared" ca="1" si="415"/>
        <v>0</v>
      </c>
      <c r="BD132" s="1337" t="s">
        <v>793</v>
      </c>
      <c r="BE132" s="8" t="s">
        <v>20</v>
      </c>
      <c r="BF132" s="7" t="e">
        <f ca="1">(BF124-BF128)/BF128</f>
        <v>#VALUE!</v>
      </c>
      <c r="BG132" s="7" t="e">
        <f t="shared" ref="BG132:BH132" ca="1" si="416">(BG124-BG128)/BG128</f>
        <v>#VALUE!</v>
      </c>
      <c r="BH132" s="7" t="e">
        <f t="shared" ca="1" si="416"/>
        <v>#VALUE!</v>
      </c>
    </row>
    <row r="133" spans="20:376" outlineLevel="1" x14ac:dyDescent="0.25">
      <c r="T133" s="21" t="b">
        <f t="shared" ref="T133:AM133" ca="1" si="417">AND(ISNUMBER(INDIRECT(ADDRESS(ROW(13:13),MATCH(T$2,$BQ$2:$OH$2,0)+COLUMN($BQ:$BQ)+4,4,1),TRUE)),INDIRECT(ADDRESS(ROW(13:13),MATCH(T$2,$BQ$2:$OH$2,0)+COLUMN($BQ:$BQ)+4,4,1),TRUE) &gt; 29)</f>
        <v>0</v>
      </c>
      <c r="U133" s="21" t="b">
        <f t="shared" ca="1" si="417"/>
        <v>0</v>
      </c>
      <c r="V133" s="21" t="b">
        <f t="shared" ca="1" si="417"/>
        <v>0</v>
      </c>
      <c r="W133" s="21" t="b">
        <f t="shared" ca="1" si="417"/>
        <v>0</v>
      </c>
      <c r="X133" s="21" t="b">
        <f t="shared" ca="1" si="417"/>
        <v>0</v>
      </c>
      <c r="Y133" s="21" t="b">
        <f t="shared" ca="1" si="417"/>
        <v>0</v>
      </c>
      <c r="Z133" s="21" t="b">
        <f t="shared" ca="1" si="417"/>
        <v>0</v>
      </c>
      <c r="AA133" s="21" t="b">
        <f t="shared" ca="1" si="417"/>
        <v>0</v>
      </c>
      <c r="AB133" s="21" t="b">
        <f t="shared" ca="1" si="417"/>
        <v>0</v>
      </c>
      <c r="AC133" s="21" t="b">
        <f t="shared" ca="1" si="417"/>
        <v>0</v>
      </c>
      <c r="AD133" s="21" t="b">
        <f t="shared" ca="1" si="417"/>
        <v>0</v>
      </c>
      <c r="AE133" s="21" t="b">
        <f t="shared" ca="1" si="417"/>
        <v>0</v>
      </c>
      <c r="AF133" s="21" t="b">
        <f t="shared" ca="1" si="417"/>
        <v>0</v>
      </c>
      <c r="AG133" s="21" t="b">
        <f t="shared" ca="1" si="417"/>
        <v>0</v>
      </c>
      <c r="AH133" s="21" t="b">
        <f t="shared" ca="1" si="417"/>
        <v>0</v>
      </c>
      <c r="AI133" s="21" t="b">
        <f t="shared" ca="1" si="417"/>
        <v>0</v>
      </c>
      <c r="AJ133" s="21" t="b">
        <f t="shared" ca="1" si="417"/>
        <v>0</v>
      </c>
      <c r="AK133" s="21" t="b">
        <f t="shared" ca="1" si="417"/>
        <v>0</v>
      </c>
      <c r="AL133" s="21" t="b">
        <f t="shared" ca="1" si="417"/>
        <v>0</v>
      </c>
      <c r="AM133" s="21" t="b">
        <f t="shared" ca="1" si="417"/>
        <v>0</v>
      </c>
      <c r="BD133" s="1337"/>
      <c r="BE133" s="8" t="s">
        <v>16</v>
      </c>
      <c r="BF133" s="7" t="e">
        <f t="shared" ref="BF133:BH133" ca="1" si="418">(BF125-BF129)/BF129</f>
        <v>#VALUE!</v>
      </c>
      <c r="BG133" s="7" t="e">
        <f t="shared" ca="1" si="418"/>
        <v>#VALUE!</v>
      </c>
      <c r="BH133" s="7" t="e">
        <f t="shared" ca="1" si="418"/>
        <v>#VALUE!</v>
      </c>
      <c r="BT133" s="457"/>
    </row>
    <row r="134" spans="20:376" outlineLevel="1" x14ac:dyDescent="0.25">
      <c r="T134" s="21" t="b">
        <f t="shared" ref="T134:AM134" ca="1" si="419">AND(ISNUMBER(INDIRECT(ADDRESS(ROW(14:14),MATCH(T$2,$BQ$2:$OH$2,0)+COLUMN($BQ:$BQ)+4,4,1),TRUE)),INDIRECT(ADDRESS(ROW(14:14),MATCH(T$2,$BQ$2:$OH$2,0)+COLUMN($BQ:$BQ)+4,4,1),TRUE) &gt; 29)</f>
        <v>0</v>
      </c>
      <c r="U134" s="21" t="b">
        <f t="shared" ca="1" si="419"/>
        <v>0</v>
      </c>
      <c r="V134" s="21" t="b">
        <f t="shared" ca="1" si="419"/>
        <v>0</v>
      </c>
      <c r="W134" s="21" t="b">
        <f t="shared" ca="1" si="419"/>
        <v>0</v>
      </c>
      <c r="X134" s="21" t="b">
        <f t="shared" ca="1" si="419"/>
        <v>0</v>
      </c>
      <c r="Y134" s="21" t="b">
        <f t="shared" ca="1" si="419"/>
        <v>0</v>
      </c>
      <c r="Z134" s="21" t="b">
        <f t="shared" ca="1" si="419"/>
        <v>0</v>
      </c>
      <c r="AA134" s="21" t="b">
        <f t="shared" ca="1" si="419"/>
        <v>0</v>
      </c>
      <c r="AB134" s="21" t="b">
        <f t="shared" ca="1" si="419"/>
        <v>0</v>
      </c>
      <c r="AC134" s="21" t="b">
        <f t="shared" ca="1" si="419"/>
        <v>0</v>
      </c>
      <c r="AD134" s="21" t="b">
        <f t="shared" ca="1" si="419"/>
        <v>0</v>
      </c>
      <c r="AE134" s="21" t="b">
        <f t="shared" ca="1" si="419"/>
        <v>0</v>
      </c>
      <c r="AF134" s="21" t="b">
        <f t="shared" ca="1" si="419"/>
        <v>0</v>
      </c>
      <c r="AG134" s="21" t="b">
        <f t="shared" ca="1" si="419"/>
        <v>0</v>
      </c>
      <c r="AH134" s="21" t="b">
        <f t="shared" ca="1" si="419"/>
        <v>0</v>
      </c>
      <c r="AI134" s="21" t="b">
        <f t="shared" ca="1" si="419"/>
        <v>0</v>
      </c>
      <c r="AJ134" s="21" t="b">
        <f t="shared" ca="1" si="419"/>
        <v>0</v>
      </c>
      <c r="AK134" s="21" t="b">
        <f t="shared" ca="1" si="419"/>
        <v>0</v>
      </c>
      <c r="AL134" s="21" t="b">
        <f t="shared" ca="1" si="419"/>
        <v>0</v>
      </c>
      <c r="AM134" s="21" t="b">
        <f t="shared" ca="1" si="419"/>
        <v>0</v>
      </c>
      <c r="BD134" s="1337"/>
      <c r="BE134" s="8" t="s">
        <v>30</v>
      </c>
      <c r="BF134" s="7" t="e">
        <f t="shared" ref="BF134:BH134" ca="1" si="420">(BF126-BF130)/BF130</f>
        <v>#VALUE!</v>
      </c>
      <c r="BG134" s="7" t="e">
        <f t="shared" ca="1" si="420"/>
        <v>#VALUE!</v>
      </c>
      <c r="BH134" s="7" t="e">
        <f t="shared" ca="1" si="420"/>
        <v>#VALUE!</v>
      </c>
    </row>
    <row r="135" spans="20:376" outlineLevel="1" x14ac:dyDescent="0.25">
      <c r="T135" s="21" t="b">
        <f t="shared" ref="T135:AM135" ca="1" si="421">AND(ISNUMBER(INDIRECT(ADDRESS(ROW(15:15),MATCH(T$2,$BQ$2:$OH$2,0)+COLUMN($BQ:$BQ)+4,4,1),TRUE)),INDIRECT(ADDRESS(ROW(15:15),MATCH(T$2,$BQ$2:$OH$2,0)+COLUMN($BQ:$BQ)+4,4,1),TRUE) &gt; 29)</f>
        <v>0</v>
      </c>
      <c r="U135" s="21" t="b">
        <f t="shared" ca="1" si="421"/>
        <v>0</v>
      </c>
      <c r="V135" s="21" t="b">
        <f t="shared" ca="1" si="421"/>
        <v>0</v>
      </c>
      <c r="W135" s="21" t="b">
        <f t="shared" ca="1" si="421"/>
        <v>0</v>
      </c>
      <c r="X135" s="21" t="b">
        <f t="shared" ca="1" si="421"/>
        <v>0</v>
      </c>
      <c r="Y135" s="21" t="b">
        <f t="shared" ca="1" si="421"/>
        <v>0</v>
      </c>
      <c r="Z135" s="21" t="b">
        <f t="shared" ca="1" si="421"/>
        <v>0</v>
      </c>
      <c r="AA135" s="21" t="b">
        <f t="shared" ca="1" si="421"/>
        <v>0</v>
      </c>
      <c r="AB135" s="21" t="b">
        <f t="shared" ca="1" si="421"/>
        <v>0</v>
      </c>
      <c r="AC135" s="21" t="b">
        <f t="shared" ca="1" si="421"/>
        <v>0</v>
      </c>
      <c r="AD135" s="21" t="b">
        <f t="shared" ca="1" si="421"/>
        <v>0</v>
      </c>
      <c r="AE135" s="21" t="b">
        <f t="shared" ca="1" si="421"/>
        <v>0</v>
      </c>
      <c r="AF135" s="21" t="b">
        <f t="shared" ca="1" si="421"/>
        <v>0</v>
      </c>
      <c r="AG135" s="21" t="b">
        <f t="shared" ca="1" si="421"/>
        <v>0</v>
      </c>
      <c r="AH135" s="21" t="b">
        <f t="shared" ca="1" si="421"/>
        <v>0</v>
      </c>
      <c r="AI135" s="21" t="b">
        <f t="shared" ca="1" si="421"/>
        <v>0</v>
      </c>
      <c r="AJ135" s="21" t="b">
        <f t="shared" ca="1" si="421"/>
        <v>0</v>
      </c>
      <c r="AK135" s="21" t="b">
        <f t="shared" ca="1" si="421"/>
        <v>0</v>
      </c>
      <c r="AL135" s="21" t="b">
        <f t="shared" ca="1" si="421"/>
        <v>0</v>
      </c>
      <c r="AM135" s="21" t="b">
        <f t="shared" ca="1" si="421"/>
        <v>0</v>
      </c>
      <c r="BD135" s="1337"/>
      <c r="BE135" s="8" t="s">
        <v>21</v>
      </c>
      <c r="BF135" s="7" t="e">
        <f t="shared" ref="BF135:BH135" ca="1" si="422">(BF127-BF131)/BF131</f>
        <v>#VALUE!</v>
      </c>
      <c r="BG135" s="7" t="e">
        <f t="shared" ca="1" si="422"/>
        <v>#VALUE!</v>
      </c>
      <c r="BH135" s="7" t="e">
        <f t="shared" ca="1" si="422"/>
        <v>#VALUE!</v>
      </c>
    </row>
    <row r="136" spans="20:376" outlineLevel="1" x14ac:dyDescent="0.25">
      <c r="T136" s="21" t="b">
        <f t="shared" ref="T136:AM136" ca="1" si="423">AND(ISNUMBER(INDIRECT(ADDRESS(ROW(16:16),MATCH(T$2,$BQ$2:$OH$2,0)+COLUMN($BQ:$BQ)+4,4,1),TRUE)),INDIRECT(ADDRESS(ROW(16:16),MATCH(T$2,$BQ$2:$OH$2,0)+COLUMN($BQ:$BQ)+4,4,1),TRUE) &gt; 29)</f>
        <v>0</v>
      </c>
      <c r="U136" s="21" t="b">
        <f t="shared" ca="1" si="423"/>
        <v>1</v>
      </c>
      <c r="V136" s="21" t="b">
        <f t="shared" ca="1" si="423"/>
        <v>0</v>
      </c>
      <c r="W136" s="21" t="b">
        <f t="shared" ca="1" si="423"/>
        <v>0</v>
      </c>
      <c r="X136" s="21" t="b">
        <f t="shared" ca="1" si="423"/>
        <v>0</v>
      </c>
      <c r="Y136" s="21" t="b">
        <f t="shared" ca="1" si="423"/>
        <v>0</v>
      </c>
      <c r="Z136" s="21" t="b">
        <f t="shared" ca="1" si="423"/>
        <v>0</v>
      </c>
      <c r="AA136" s="21" t="b">
        <f t="shared" ca="1" si="423"/>
        <v>0</v>
      </c>
      <c r="AB136" s="21" t="b">
        <f t="shared" ca="1" si="423"/>
        <v>0</v>
      </c>
      <c r="AC136" s="21" t="b">
        <f t="shared" ca="1" si="423"/>
        <v>0</v>
      </c>
      <c r="AD136" s="21" t="b">
        <f t="shared" ca="1" si="423"/>
        <v>0</v>
      </c>
      <c r="AE136" s="21" t="b">
        <f t="shared" ca="1" si="423"/>
        <v>0</v>
      </c>
      <c r="AF136" s="21" t="b">
        <f t="shared" ca="1" si="423"/>
        <v>0</v>
      </c>
      <c r="AG136" s="21" t="b">
        <f t="shared" ca="1" si="423"/>
        <v>0</v>
      </c>
      <c r="AH136" s="21" t="b">
        <f t="shared" ca="1" si="423"/>
        <v>0</v>
      </c>
      <c r="AI136" s="21" t="b">
        <f t="shared" ca="1" si="423"/>
        <v>0</v>
      </c>
      <c r="AJ136" s="21" t="b">
        <f t="shared" ca="1" si="423"/>
        <v>0</v>
      </c>
      <c r="AK136" s="21" t="b">
        <f t="shared" ca="1" si="423"/>
        <v>0</v>
      </c>
      <c r="AL136" s="21" t="b">
        <f t="shared" ca="1" si="423"/>
        <v>0</v>
      </c>
      <c r="AM136" s="21" t="b">
        <f t="shared" ca="1" si="423"/>
        <v>0</v>
      </c>
      <c r="BR136" s="8"/>
    </row>
    <row r="137" spans="20:376" outlineLevel="1" x14ac:dyDescent="0.25">
      <c r="T137" s="21" t="b">
        <f t="shared" ref="T137:AM137" ca="1" si="424">AND(ISNUMBER(INDIRECT(ADDRESS(ROW(17:17),MATCH(T$2,$BQ$2:$OH$2,0)+COLUMN($BQ:$BQ)+4,4,1),TRUE)),INDIRECT(ADDRESS(ROW(17:17),MATCH(T$2,$BQ$2:$OH$2,0)+COLUMN($BQ:$BQ)+4,4,1),TRUE) &gt; 29)</f>
        <v>0</v>
      </c>
      <c r="U137" s="21" t="b">
        <f t="shared" ca="1" si="424"/>
        <v>0</v>
      </c>
      <c r="V137" s="21" t="b">
        <f t="shared" ca="1" si="424"/>
        <v>0</v>
      </c>
      <c r="W137" s="21" t="b">
        <f t="shared" ca="1" si="424"/>
        <v>0</v>
      </c>
      <c r="X137" s="21" t="b">
        <f t="shared" ca="1" si="424"/>
        <v>0</v>
      </c>
      <c r="Y137" s="21" t="b">
        <f t="shared" ca="1" si="424"/>
        <v>0</v>
      </c>
      <c r="Z137" s="21" t="b">
        <f t="shared" ca="1" si="424"/>
        <v>0</v>
      </c>
      <c r="AA137" s="21" t="b">
        <f t="shared" ca="1" si="424"/>
        <v>0</v>
      </c>
      <c r="AB137" s="21" t="b">
        <f t="shared" ca="1" si="424"/>
        <v>0</v>
      </c>
      <c r="AC137" s="21" t="b">
        <f t="shared" ca="1" si="424"/>
        <v>0</v>
      </c>
      <c r="AD137" s="21" t="b">
        <f t="shared" ca="1" si="424"/>
        <v>0</v>
      </c>
      <c r="AE137" s="21" t="b">
        <f t="shared" ca="1" si="424"/>
        <v>0</v>
      </c>
      <c r="AF137" s="21" t="b">
        <f t="shared" ca="1" si="424"/>
        <v>0</v>
      </c>
      <c r="AG137" s="21" t="b">
        <f t="shared" ca="1" si="424"/>
        <v>0</v>
      </c>
      <c r="AH137" s="21" t="b">
        <f t="shared" ca="1" si="424"/>
        <v>0</v>
      </c>
      <c r="AI137" s="21" t="b">
        <f t="shared" ca="1" si="424"/>
        <v>0</v>
      </c>
      <c r="AJ137" s="21" t="b">
        <f t="shared" ca="1" si="424"/>
        <v>0</v>
      </c>
      <c r="AK137" s="21" t="b">
        <f t="shared" ca="1" si="424"/>
        <v>0</v>
      </c>
      <c r="AL137" s="21" t="b">
        <f t="shared" ca="1" si="424"/>
        <v>0</v>
      </c>
      <c r="AM137" s="21" t="b">
        <f t="shared" ca="1" si="424"/>
        <v>0</v>
      </c>
      <c r="BF137" s="8" t="s">
        <v>495</v>
      </c>
      <c r="BG137" s="8" t="s">
        <v>496</v>
      </c>
      <c r="BH137" s="8" t="s">
        <v>679</v>
      </c>
      <c r="BR137" s="8"/>
    </row>
    <row r="138" spans="20:376" outlineLevel="1" x14ac:dyDescent="0.25">
      <c r="T138" s="21" t="b">
        <f t="shared" ref="T138:AM138" ca="1" si="425">AND(ISNUMBER(INDIRECT(ADDRESS(ROW(18:18),MATCH(T$2,$BQ$2:$OH$2,0)+COLUMN($BQ:$BQ)+4,4,1),TRUE)),INDIRECT(ADDRESS(ROW(18:18),MATCH(T$2,$BQ$2:$OH$2,0)+COLUMN($BQ:$BQ)+4,4,1),TRUE) &gt; 29)</f>
        <v>0</v>
      </c>
      <c r="U138" s="21" t="b">
        <f t="shared" ca="1" si="425"/>
        <v>0</v>
      </c>
      <c r="V138" s="21" t="b">
        <f t="shared" ca="1" si="425"/>
        <v>0</v>
      </c>
      <c r="W138" s="21" t="b">
        <f t="shared" ca="1" si="425"/>
        <v>0</v>
      </c>
      <c r="X138" s="21" t="b">
        <f t="shared" ca="1" si="425"/>
        <v>0</v>
      </c>
      <c r="Y138" s="21" t="b">
        <f t="shared" ca="1" si="425"/>
        <v>0</v>
      </c>
      <c r="Z138" s="21" t="b">
        <f t="shared" ca="1" si="425"/>
        <v>0</v>
      </c>
      <c r="AA138" s="21" t="b">
        <f t="shared" ca="1" si="425"/>
        <v>0</v>
      </c>
      <c r="AB138" s="21" t="b">
        <f t="shared" ca="1" si="425"/>
        <v>0</v>
      </c>
      <c r="AC138" s="21" t="b">
        <f t="shared" ca="1" si="425"/>
        <v>0</v>
      </c>
      <c r="AD138" s="21" t="b">
        <f t="shared" ca="1" si="425"/>
        <v>0</v>
      </c>
      <c r="AE138" s="21" t="b">
        <f t="shared" ca="1" si="425"/>
        <v>0</v>
      </c>
      <c r="AF138" s="21" t="b">
        <f t="shared" ca="1" si="425"/>
        <v>0</v>
      </c>
      <c r="AG138" s="21" t="b">
        <f t="shared" ca="1" si="425"/>
        <v>0</v>
      </c>
      <c r="AH138" s="21" t="b">
        <f t="shared" ca="1" si="425"/>
        <v>0</v>
      </c>
      <c r="AI138" s="21" t="b">
        <f t="shared" ca="1" si="425"/>
        <v>0</v>
      </c>
      <c r="AJ138" s="21" t="b">
        <f t="shared" ca="1" si="425"/>
        <v>0</v>
      </c>
      <c r="AK138" s="21" t="b">
        <f t="shared" ca="1" si="425"/>
        <v>0</v>
      </c>
      <c r="AL138" s="21" t="b">
        <f t="shared" ca="1" si="425"/>
        <v>0</v>
      </c>
      <c r="AM138" s="21" t="b">
        <f t="shared" ca="1" si="425"/>
        <v>0</v>
      </c>
      <c r="BD138" s="1337" t="s">
        <v>794</v>
      </c>
      <c r="BE138" s="8" t="s">
        <v>20</v>
      </c>
      <c r="BF138" s="21" t="str">
        <f ca="1">IFERROR(EXP(LN($BT$25^2/(SQRT($BU$25^2+$BT$25^2)))+LN(1+$BU$25^2/$BT$25^2)*VLOOKUP($BE138,#REF!,MATCH(BF$123,#REF!,0),FALSE)),"")</f>
        <v/>
      </c>
      <c r="BG138" s="21" t="str">
        <f ca="1">IFERROR(EXP(LN($BT$25^2/(SQRT($BU$25^2+$BT$25^2)))+LN(1+$BU$25^2/$BT$25^2)*VLOOKUP($BE138,#REF!,MATCH(BG$123,#REF!,0),FALSE)),"")</f>
        <v/>
      </c>
      <c r="BH138" s="21" t="str">
        <f ca="1">IFERROR(EXP(LN($BT$25^2/(SQRT($BU$25^2+$BT$25^2)))+LN(1+$BU$25^2/$BT$25^2)*VLOOKUP($BE138,#REF!,MATCH(BH$123,#REF!,0),FALSE)),"")</f>
        <v/>
      </c>
      <c r="BR138" s="8"/>
    </row>
    <row r="139" spans="20:376" outlineLevel="1" x14ac:dyDescent="0.25">
      <c r="T139" s="21" t="b">
        <f t="shared" ref="T139:AM139" ca="1" si="426">AND(ISNUMBER(INDIRECT(ADDRESS(ROW(19:19),MATCH(T$2,$BQ$2:$OH$2,0)+COLUMN($BQ:$BQ)+4,4,1),TRUE)),INDIRECT(ADDRESS(ROW(19:19),MATCH(T$2,$BQ$2:$OH$2,0)+COLUMN($BQ:$BQ)+4,4,1),TRUE) &gt; 29)</f>
        <v>0</v>
      </c>
      <c r="U139" s="21" t="b">
        <f t="shared" ca="1" si="426"/>
        <v>0</v>
      </c>
      <c r="V139" s="21" t="b">
        <f t="shared" ca="1" si="426"/>
        <v>0</v>
      </c>
      <c r="W139" s="21" t="b">
        <f t="shared" ca="1" si="426"/>
        <v>0</v>
      </c>
      <c r="X139" s="21" t="b">
        <f t="shared" ca="1" si="426"/>
        <v>0</v>
      </c>
      <c r="Y139" s="21" t="b">
        <f t="shared" ca="1" si="426"/>
        <v>0</v>
      </c>
      <c r="Z139" s="21" t="b">
        <f t="shared" ca="1" si="426"/>
        <v>0</v>
      </c>
      <c r="AA139" s="21" t="b">
        <f t="shared" ca="1" si="426"/>
        <v>0</v>
      </c>
      <c r="AB139" s="21" t="b">
        <f t="shared" ca="1" si="426"/>
        <v>0</v>
      </c>
      <c r="AC139" s="21" t="b">
        <f t="shared" ca="1" si="426"/>
        <v>0</v>
      </c>
      <c r="AD139" s="21" t="b">
        <f t="shared" ca="1" si="426"/>
        <v>0</v>
      </c>
      <c r="AE139" s="21" t="b">
        <f t="shared" ca="1" si="426"/>
        <v>0</v>
      </c>
      <c r="AF139" s="21" t="b">
        <f t="shared" ca="1" si="426"/>
        <v>0</v>
      </c>
      <c r="AG139" s="21" t="b">
        <f t="shared" ca="1" si="426"/>
        <v>0</v>
      </c>
      <c r="AH139" s="21" t="b">
        <f t="shared" ca="1" si="426"/>
        <v>0</v>
      </c>
      <c r="AI139" s="21" t="b">
        <f t="shared" ca="1" si="426"/>
        <v>0</v>
      </c>
      <c r="AJ139" s="21" t="b">
        <f t="shared" ca="1" si="426"/>
        <v>0</v>
      </c>
      <c r="AK139" s="21" t="b">
        <f t="shared" ca="1" si="426"/>
        <v>0</v>
      </c>
      <c r="AL139" s="21" t="b">
        <f t="shared" ca="1" si="426"/>
        <v>0</v>
      </c>
      <c r="AM139" s="21" t="b">
        <f t="shared" ca="1" si="426"/>
        <v>0</v>
      </c>
      <c r="BD139" s="1337"/>
      <c r="BE139" s="8" t="s">
        <v>16</v>
      </c>
      <c r="BF139" s="21" t="str">
        <f ca="1">IFERROR(EXP(LN($BT$25^2/(SQRT($BU$25^2+$BT$25^2)))+LN(1+$BU$25^2/$BT$25^2)*VLOOKUP($BE139,#REF!,MATCH(BF$123,#REF!,0),FALSE)),"")</f>
        <v/>
      </c>
      <c r="BG139" s="21" t="str">
        <f ca="1">IFERROR(EXP(LN($BT$25^2/(SQRT($BU$25^2+$BT$25^2)))+LN(1+$BU$25^2/$BT$25^2)*VLOOKUP($BE139,#REF!,MATCH(BG$123,#REF!,0),FALSE)),"")</f>
        <v/>
      </c>
      <c r="BH139" s="21" t="str">
        <f ca="1">IFERROR(EXP(LN($BT$25^2/(SQRT($BU$25^2+$BT$25^2)))+LN(1+$BU$25^2/$BT$25^2)*VLOOKUP($BE139,#REF!,MATCH(BH$123,#REF!,0),FALSE)),"")</f>
        <v/>
      </c>
      <c r="BQ139" s="8"/>
    </row>
    <row r="140" spans="20:376" outlineLevel="1" x14ac:dyDescent="0.25">
      <c r="T140" s="21" t="b">
        <f t="shared" ref="T140:AM140" ca="1" si="427">AND(ISNUMBER(INDIRECT(ADDRESS(ROW(20:20),MATCH(T$2,$BQ$2:$OH$2,0)+COLUMN($BQ:$BQ)+4,4,1),TRUE)),INDIRECT(ADDRESS(ROW(20:20),MATCH(T$2,$BQ$2:$OH$2,0)+COLUMN($BQ:$BQ)+4,4,1),TRUE) &gt; 29)</f>
        <v>0</v>
      </c>
      <c r="U140" s="21" t="b">
        <f t="shared" ca="1" si="427"/>
        <v>0</v>
      </c>
      <c r="V140" s="21" t="b">
        <f t="shared" ca="1" si="427"/>
        <v>0</v>
      </c>
      <c r="W140" s="21" t="b">
        <f t="shared" ca="1" si="427"/>
        <v>0</v>
      </c>
      <c r="X140" s="21" t="b">
        <f t="shared" ca="1" si="427"/>
        <v>0</v>
      </c>
      <c r="Y140" s="21" t="b">
        <f t="shared" ca="1" si="427"/>
        <v>0</v>
      </c>
      <c r="Z140" s="21" t="b">
        <f t="shared" ca="1" si="427"/>
        <v>0</v>
      </c>
      <c r="AA140" s="21" t="b">
        <f t="shared" ca="1" si="427"/>
        <v>0</v>
      </c>
      <c r="AB140" s="21" t="b">
        <f t="shared" ca="1" si="427"/>
        <v>0</v>
      </c>
      <c r="AC140" s="21" t="b">
        <f t="shared" ca="1" si="427"/>
        <v>0</v>
      </c>
      <c r="AD140" s="21" t="b">
        <f t="shared" ca="1" si="427"/>
        <v>0</v>
      </c>
      <c r="AE140" s="21" t="b">
        <f t="shared" ca="1" si="427"/>
        <v>0</v>
      </c>
      <c r="AF140" s="21" t="b">
        <f t="shared" ca="1" si="427"/>
        <v>0</v>
      </c>
      <c r="AG140" s="21" t="b">
        <f t="shared" ca="1" si="427"/>
        <v>0</v>
      </c>
      <c r="AH140" s="21" t="b">
        <f t="shared" ca="1" si="427"/>
        <v>0</v>
      </c>
      <c r="AI140" s="21" t="b">
        <f t="shared" ca="1" si="427"/>
        <v>0</v>
      </c>
      <c r="AJ140" s="21" t="b">
        <f t="shared" ca="1" si="427"/>
        <v>0</v>
      </c>
      <c r="AK140" s="21" t="b">
        <f t="shared" ca="1" si="427"/>
        <v>0</v>
      </c>
      <c r="AL140" s="21" t="b">
        <f t="shared" ca="1" si="427"/>
        <v>0</v>
      </c>
      <c r="AM140" s="21" t="b">
        <f t="shared" ca="1" si="427"/>
        <v>0</v>
      </c>
      <c r="BD140" s="1337"/>
      <c r="BE140" s="8" t="s">
        <v>30</v>
      </c>
      <c r="BF140" s="21" t="str">
        <f ca="1">IFERROR(EXP(LN($BT$25^2/(SQRT($BU$25^2+$BT$25^2)))+LN(1+$BU$25^2/$BT$25^2)*VLOOKUP($BE140,#REF!,MATCH(BF$123,#REF!,0),FALSE)),"")</f>
        <v/>
      </c>
      <c r="BG140" s="21" t="str">
        <f ca="1">IFERROR(EXP(LN($BT$25^2/(SQRT($BU$25^2+$BT$25^2)))+LN(1+$BU$25^2/$BT$25^2)*VLOOKUP($BE140,#REF!,MATCH(BG$123,#REF!,0),FALSE)),"")</f>
        <v/>
      </c>
      <c r="BH140" s="21" t="str">
        <f ca="1">IFERROR(EXP(LN($BT$25^2/(SQRT($BU$25^2+$BT$25^2)))+LN(1+$BU$25^2/$BT$25^2)*VLOOKUP($BE140,#REF!,MATCH(BH$123,#REF!,0),FALSE)),"")</f>
        <v/>
      </c>
      <c r="BQ140" s="8"/>
    </row>
    <row r="141" spans="20:376" outlineLevel="1" x14ac:dyDescent="0.25">
      <c r="T141" s="21" t="b">
        <f t="shared" ref="T141:AM141" ca="1" si="428">AND(ISNUMBER(INDIRECT(ADDRESS(ROW(21:21),MATCH(T$2,$BQ$2:$OH$2,0)+COLUMN($BQ:$BQ)+4,4,1),TRUE)),INDIRECT(ADDRESS(ROW(21:21),MATCH(T$2,$BQ$2:$OH$2,0)+COLUMN($BQ:$BQ)+4,4,1),TRUE) &gt; 29)</f>
        <v>0</v>
      </c>
      <c r="U141" s="21" t="b">
        <f t="shared" ca="1" si="428"/>
        <v>0</v>
      </c>
      <c r="V141" s="21" t="b">
        <f t="shared" ca="1" si="428"/>
        <v>0</v>
      </c>
      <c r="W141" s="21" t="b">
        <f t="shared" ca="1" si="428"/>
        <v>0</v>
      </c>
      <c r="X141" s="21" t="b">
        <f t="shared" ca="1" si="428"/>
        <v>0</v>
      </c>
      <c r="Y141" s="21" t="b">
        <f t="shared" ca="1" si="428"/>
        <v>0</v>
      </c>
      <c r="Z141" s="21" t="b">
        <f t="shared" ca="1" si="428"/>
        <v>0</v>
      </c>
      <c r="AA141" s="21" t="b">
        <f t="shared" ca="1" si="428"/>
        <v>0</v>
      </c>
      <c r="AB141" s="21" t="b">
        <f t="shared" ca="1" si="428"/>
        <v>0</v>
      </c>
      <c r="AC141" s="21" t="b">
        <f t="shared" ca="1" si="428"/>
        <v>0</v>
      </c>
      <c r="AD141" s="21" t="b">
        <f t="shared" ca="1" si="428"/>
        <v>0</v>
      </c>
      <c r="AE141" s="21" t="b">
        <f t="shared" ca="1" si="428"/>
        <v>0</v>
      </c>
      <c r="AF141" s="21" t="b">
        <f t="shared" ca="1" si="428"/>
        <v>0</v>
      </c>
      <c r="AG141" s="21" t="b">
        <f t="shared" ca="1" si="428"/>
        <v>0</v>
      </c>
      <c r="AH141" s="21" t="b">
        <f t="shared" ca="1" si="428"/>
        <v>0</v>
      </c>
      <c r="AI141" s="21" t="b">
        <f t="shared" ca="1" si="428"/>
        <v>0</v>
      </c>
      <c r="AJ141" s="21" t="b">
        <f t="shared" ca="1" si="428"/>
        <v>0</v>
      </c>
      <c r="AK141" s="21" t="b">
        <f t="shared" ca="1" si="428"/>
        <v>0</v>
      </c>
      <c r="AL141" s="21" t="b">
        <f t="shared" ca="1" si="428"/>
        <v>0</v>
      </c>
      <c r="AM141" s="21" t="b">
        <f t="shared" ca="1" si="428"/>
        <v>0</v>
      </c>
      <c r="BD141" s="1337"/>
      <c r="BE141" s="8" t="s">
        <v>21</v>
      </c>
      <c r="BF141" s="21" t="str">
        <f ca="1">IFERROR(EXP(LN($BT$25^2/(SQRT($BU$25^2+$BT$25^2)))+LN(1+$BU$25^2/$BT$25^2)*VLOOKUP($BE141,#REF!,MATCH(BF$123,#REF!,0),FALSE)),"")</f>
        <v/>
      </c>
      <c r="BG141" s="21" t="str">
        <f ca="1">IFERROR(EXP(LN($BT$25^2/(SQRT($BU$25^2+$BT$25^2)))+LN(1+$BU$25^2/$BT$25^2)*VLOOKUP($BE141,#REF!,MATCH(BG$123,#REF!,0),FALSE)),"")</f>
        <v/>
      </c>
      <c r="BH141" s="21" t="str">
        <f ca="1">IFERROR(EXP(LN($BT$25^2/(SQRT($BU$25^2+$BT$25^2)))+LN(1+$BU$25^2/$BT$25^2)*VLOOKUP($BE141,#REF!,MATCH(BH$123,#REF!,0),FALSE)),"")</f>
        <v/>
      </c>
      <c r="BQ141" s="8"/>
    </row>
    <row r="142" spans="20:376" outlineLevel="1" x14ac:dyDescent="0.25">
      <c r="T142" s="21" t="b">
        <f t="shared" ref="T142:AM142" ca="1" si="429">AND(ISNUMBER(INDIRECT(ADDRESS(ROW(22:22),MATCH(T$2,$BQ$2:$OH$2,0)+COLUMN($BQ:$BQ)+4,4,1),TRUE)),INDIRECT(ADDRESS(ROW(22:22),MATCH(T$2,$BQ$2:$OH$2,0)+COLUMN($BQ:$BQ)+4,4,1),TRUE) &gt; 29)</f>
        <v>0</v>
      </c>
      <c r="U142" s="21" t="b">
        <f t="shared" ca="1" si="429"/>
        <v>0</v>
      </c>
      <c r="V142" s="21" t="b">
        <f t="shared" ca="1" si="429"/>
        <v>0</v>
      </c>
      <c r="W142" s="21" t="b">
        <f t="shared" ca="1" si="429"/>
        <v>0</v>
      </c>
      <c r="X142" s="21" t="b">
        <f t="shared" ca="1" si="429"/>
        <v>0</v>
      </c>
      <c r="Y142" s="21" t="b">
        <f t="shared" ca="1" si="429"/>
        <v>0</v>
      </c>
      <c r="Z142" s="21" t="b">
        <f t="shared" ca="1" si="429"/>
        <v>0</v>
      </c>
      <c r="AA142" s="21" t="b">
        <f t="shared" ca="1" si="429"/>
        <v>0</v>
      </c>
      <c r="AB142" s="21" t="b">
        <f t="shared" ca="1" si="429"/>
        <v>0</v>
      </c>
      <c r="AC142" s="21" t="b">
        <f t="shared" ca="1" si="429"/>
        <v>0</v>
      </c>
      <c r="AD142" s="21" t="b">
        <f t="shared" ca="1" si="429"/>
        <v>0</v>
      </c>
      <c r="AE142" s="21" t="b">
        <f t="shared" ca="1" si="429"/>
        <v>0</v>
      </c>
      <c r="AF142" s="21" t="b">
        <f t="shared" ca="1" si="429"/>
        <v>0</v>
      </c>
      <c r="AG142" s="21" t="b">
        <f t="shared" ca="1" si="429"/>
        <v>0</v>
      </c>
      <c r="AH142" s="21" t="b">
        <f t="shared" ca="1" si="429"/>
        <v>0</v>
      </c>
      <c r="AI142" s="21" t="b">
        <f t="shared" ca="1" si="429"/>
        <v>0</v>
      </c>
      <c r="AJ142" s="21" t="b">
        <f t="shared" ca="1" si="429"/>
        <v>0</v>
      </c>
      <c r="AK142" s="21" t="b">
        <f t="shared" ca="1" si="429"/>
        <v>0</v>
      </c>
      <c r="AL142" s="21" t="b">
        <f t="shared" ca="1" si="429"/>
        <v>0</v>
      </c>
      <c r="AM142" s="21" t="b">
        <f t="shared" ca="1" si="429"/>
        <v>0</v>
      </c>
      <c r="BD142" s="1337" t="s">
        <v>795</v>
      </c>
      <c r="BE142" s="8" t="s">
        <v>20</v>
      </c>
      <c r="BF142" s="31">
        <f t="shared" ref="BF142:BH145" ca="1" si="430">BQ26</f>
        <v>119.25535837209029</v>
      </c>
      <c r="BG142" s="31">
        <f t="shared" ca="1" si="430"/>
        <v>172.61075877875214</v>
      </c>
      <c r="BH142" s="31">
        <f t="shared" ca="1" si="430"/>
        <v>143.47389273675722</v>
      </c>
      <c r="BQ142" s="8"/>
    </row>
    <row r="143" spans="20:376" outlineLevel="1" x14ac:dyDescent="0.25">
      <c r="T143" s="21" t="b">
        <f t="shared" ref="T143:AM143" ca="1" si="431">AND(ISNUMBER(INDIRECT(ADDRESS(ROW(23:23),MATCH(T$2,$BQ$2:$OH$2,0)+COLUMN($BQ:$BQ)+4,4,1),TRUE)),INDIRECT(ADDRESS(ROW(23:23),MATCH(T$2,$BQ$2:$OH$2,0)+COLUMN($BQ:$BQ)+4,4,1),TRUE) &gt; 29)</f>
        <v>0</v>
      </c>
      <c r="U143" s="21" t="b">
        <f t="shared" ca="1" si="431"/>
        <v>0</v>
      </c>
      <c r="V143" s="21" t="b">
        <f t="shared" ca="1" si="431"/>
        <v>0</v>
      </c>
      <c r="W143" s="21" t="b">
        <f t="shared" ca="1" si="431"/>
        <v>0</v>
      </c>
      <c r="X143" s="21" t="b">
        <f t="shared" ca="1" si="431"/>
        <v>0</v>
      </c>
      <c r="Y143" s="21" t="b">
        <f t="shared" ca="1" si="431"/>
        <v>0</v>
      </c>
      <c r="Z143" s="21" t="b">
        <f t="shared" ca="1" si="431"/>
        <v>0</v>
      </c>
      <c r="AA143" s="21" t="b">
        <f t="shared" ca="1" si="431"/>
        <v>0</v>
      </c>
      <c r="AB143" s="21" t="b">
        <f t="shared" ca="1" si="431"/>
        <v>0</v>
      </c>
      <c r="AC143" s="21" t="b">
        <f t="shared" ca="1" si="431"/>
        <v>0</v>
      </c>
      <c r="AD143" s="21" t="b">
        <f t="shared" ca="1" si="431"/>
        <v>0</v>
      </c>
      <c r="AE143" s="21" t="b">
        <f t="shared" ca="1" si="431"/>
        <v>0</v>
      </c>
      <c r="AF143" s="21" t="b">
        <f t="shared" ca="1" si="431"/>
        <v>0</v>
      </c>
      <c r="AG143" s="21" t="b">
        <f t="shared" ca="1" si="431"/>
        <v>0</v>
      </c>
      <c r="AH143" s="21" t="b">
        <f t="shared" ca="1" si="431"/>
        <v>0</v>
      </c>
      <c r="AI143" s="21" t="b">
        <f t="shared" ca="1" si="431"/>
        <v>0</v>
      </c>
      <c r="AJ143" s="21" t="b">
        <f t="shared" ca="1" si="431"/>
        <v>0</v>
      </c>
      <c r="AK143" s="21" t="b">
        <f t="shared" ca="1" si="431"/>
        <v>0</v>
      </c>
      <c r="AL143" s="21" t="b">
        <f t="shared" ca="1" si="431"/>
        <v>0</v>
      </c>
      <c r="AM143" s="21" t="b">
        <f t="shared" ca="1" si="431"/>
        <v>0</v>
      </c>
      <c r="BD143" s="1337"/>
      <c r="BE143" s="8" t="s">
        <v>16</v>
      </c>
      <c r="BF143" s="31">
        <f t="shared" ca="1" si="430"/>
        <v>119.25535837209029</v>
      </c>
      <c r="BG143" s="31">
        <f t="shared" ca="1" si="430"/>
        <v>172.61075877875214</v>
      </c>
      <c r="BH143" s="31">
        <f t="shared" ca="1" si="430"/>
        <v>143.47389273675722</v>
      </c>
      <c r="BQ143" s="8"/>
    </row>
    <row r="144" spans="20:376" outlineLevel="1" x14ac:dyDescent="0.25">
      <c r="T144" s="21" t="b">
        <f t="shared" ref="T144:AM144" ca="1" si="432">AND(ISNUMBER(INDIRECT(ADDRESS(ROW(24:24),MATCH(T$2,$BQ$2:$OH$2,0)+COLUMN($BQ:$BQ)+4,4,1),TRUE)),INDIRECT(ADDRESS(ROW(24:24),MATCH(T$2,$BQ$2:$OH$2,0)+COLUMN($BQ:$BQ)+4,4,1),TRUE) &gt; 29)</f>
        <v>1</v>
      </c>
      <c r="U144" s="21" t="b">
        <f t="shared" ca="1" si="432"/>
        <v>0</v>
      </c>
      <c r="V144" s="21" t="b">
        <f t="shared" ca="1" si="432"/>
        <v>0</v>
      </c>
      <c r="W144" s="21" t="b">
        <f t="shared" ca="1" si="432"/>
        <v>0</v>
      </c>
      <c r="X144" s="21" t="b">
        <f t="shared" ca="1" si="432"/>
        <v>0</v>
      </c>
      <c r="Y144" s="21" t="b">
        <f t="shared" ca="1" si="432"/>
        <v>0</v>
      </c>
      <c r="Z144" s="21" t="b">
        <f t="shared" ca="1" si="432"/>
        <v>1</v>
      </c>
      <c r="AA144" s="21" t="b">
        <f t="shared" ca="1" si="432"/>
        <v>0</v>
      </c>
      <c r="AB144" s="21" t="b">
        <f t="shared" ca="1" si="432"/>
        <v>0</v>
      </c>
      <c r="AC144" s="21" t="b">
        <f t="shared" ca="1" si="432"/>
        <v>0</v>
      </c>
      <c r="AD144" s="21" t="b">
        <f t="shared" ca="1" si="432"/>
        <v>0</v>
      </c>
      <c r="AE144" s="21" t="b">
        <f t="shared" ca="1" si="432"/>
        <v>0</v>
      </c>
      <c r="AF144" s="21" t="b">
        <f t="shared" ca="1" si="432"/>
        <v>0</v>
      </c>
      <c r="AG144" s="21" t="b">
        <f t="shared" ca="1" si="432"/>
        <v>0</v>
      </c>
      <c r="AH144" s="21" t="b">
        <f t="shared" ca="1" si="432"/>
        <v>0</v>
      </c>
      <c r="AI144" s="21" t="b">
        <f t="shared" ca="1" si="432"/>
        <v>0</v>
      </c>
      <c r="AJ144" s="21" t="b">
        <f t="shared" ca="1" si="432"/>
        <v>0</v>
      </c>
      <c r="AK144" s="21" t="b">
        <f t="shared" ca="1" si="432"/>
        <v>0</v>
      </c>
      <c r="AL144" s="21" t="b">
        <f t="shared" ca="1" si="432"/>
        <v>0</v>
      </c>
      <c r="AM144" s="21" t="b">
        <f t="shared" ca="1" si="432"/>
        <v>0</v>
      </c>
      <c r="BD144" s="1337"/>
      <c r="BE144" s="8" t="s">
        <v>30</v>
      </c>
      <c r="BF144" s="31">
        <f t="shared" ca="1" si="430"/>
        <v>119.25535837209029</v>
      </c>
      <c r="BG144" s="31">
        <f t="shared" ca="1" si="430"/>
        <v>172.61075877875214</v>
      </c>
      <c r="BH144" s="31">
        <f t="shared" ca="1" si="430"/>
        <v>143.47389273675722</v>
      </c>
      <c r="BQ144" s="8"/>
    </row>
    <row r="145" spans="20:69" outlineLevel="1" x14ac:dyDescent="0.25">
      <c r="T145" s="21" t="b">
        <f t="shared" ref="T145:AM145" ca="1" si="433">AND(ISNUMBER(INDIRECT(ADDRESS(ROW(25:25),MATCH(T$2,$BQ$2:$OH$2,0)+COLUMN($BQ:$BQ)+4,4,1),TRUE)),INDIRECT(ADDRESS(ROW(25:25),MATCH(T$2,$BQ$2:$OH$2,0)+COLUMN($BQ:$BQ)+4,4,1),TRUE) &gt; 29)</f>
        <v>1</v>
      </c>
      <c r="U145" s="21" t="b">
        <f t="shared" ca="1" si="433"/>
        <v>0</v>
      </c>
      <c r="V145" s="21" t="b">
        <f t="shared" ca="1" si="433"/>
        <v>0</v>
      </c>
      <c r="W145" s="21" t="b">
        <f t="shared" ca="1" si="433"/>
        <v>0</v>
      </c>
      <c r="X145" s="21" t="b">
        <f t="shared" ca="1" si="433"/>
        <v>0</v>
      </c>
      <c r="Y145" s="21" t="b">
        <f t="shared" ca="1" si="433"/>
        <v>0</v>
      </c>
      <c r="Z145" s="21" t="b">
        <f t="shared" ca="1" si="433"/>
        <v>0</v>
      </c>
      <c r="AA145" s="21" t="b">
        <f t="shared" ca="1" si="433"/>
        <v>0</v>
      </c>
      <c r="AB145" s="21" t="b">
        <f t="shared" ca="1" si="433"/>
        <v>0</v>
      </c>
      <c r="AC145" s="21" t="b">
        <f t="shared" ca="1" si="433"/>
        <v>0</v>
      </c>
      <c r="AD145" s="21" t="b">
        <f t="shared" ca="1" si="433"/>
        <v>0</v>
      </c>
      <c r="AE145" s="21" t="b">
        <f t="shared" ca="1" si="433"/>
        <v>0</v>
      </c>
      <c r="AF145" s="21" t="b">
        <f t="shared" ca="1" si="433"/>
        <v>0</v>
      </c>
      <c r="AG145" s="21" t="b">
        <f t="shared" ca="1" si="433"/>
        <v>0</v>
      </c>
      <c r="AH145" s="21" t="b">
        <f t="shared" ca="1" si="433"/>
        <v>0</v>
      </c>
      <c r="AI145" s="21" t="b">
        <f t="shared" ca="1" si="433"/>
        <v>0</v>
      </c>
      <c r="AJ145" s="21" t="b">
        <f t="shared" ca="1" si="433"/>
        <v>0</v>
      </c>
      <c r="AK145" s="21" t="b">
        <f t="shared" ca="1" si="433"/>
        <v>0</v>
      </c>
      <c r="AL145" s="21" t="b">
        <f t="shared" ca="1" si="433"/>
        <v>0</v>
      </c>
      <c r="AM145" s="21" t="b">
        <f t="shared" ca="1" si="433"/>
        <v>0</v>
      </c>
      <c r="BD145" s="1337"/>
      <c r="BE145" s="8" t="s">
        <v>21</v>
      </c>
      <c r="BF145" s="31">
        <f t="shared" ca="1" si="430"/>
        <v>119.25535837209029</v>
      </c>
      <c r="BG145" s="31">
        <f t="shared" ca="1" si="430"/>
        <v>172.61075877875214</v>
      </c>
      <c r="BH145" s="31">
        <f t="shared" ca="1" si="430"/>
        <v>143.47389273675722</v>
      </c>
      <c r="BQ145" s="8"/>
    </row>
    <row r="146" spans="20:69" outlineLevel="1" x14ac:dyDescent="0.25">
      <c r="T146" s="21" t="b">
        <f t="shared" ref="T146:AM146" ca="1" si="434">AND(ISNUMBER(INDIRECT(ADDRESS(ROW(26:26),MATCH(T$2,$BQ$2:$OH$2,0)+COLUMN($BQ:$BQ)+4,4,1),TRUE)),INDIRECT(ADDRESS(ROW(26:26),MATCH(T$2,$BQ$2:$OH$2,0)+COLUMN($BQ:$BQ)+4,4,1),TRUE) &gt; 29)</f>
        <v>1</v>
      </c>
      <c r="U146" s="21" t="b">
        <f t="shared" ca="1" si="434"/>
        <v>0</v>
      </c>
      <c r="V146" s="21" t="b">
        <f t="shared" ca="1" si="434"/>
        <v>0</v>
      </c>
      <c r="W146" s="21" t="b">
        <f t="shared" ca="1" si="434"/>
        <v>0</v>
      </c>
      <c r="X146" s="21" t="b">
        <f t="shared" ca="1" si="434"/>
        <v>0</v>
      </c>
      <c r="Y146" s="21" t="b">
        <f t="shared" ca="1" si="434"/>
        <v>0</v>
      </c>
      <c r="Z146" s="21" t="b">
        <f t="shared" ca="1" si="434"/>
        <v>0</v>
      </c>
      <c r="AA146" s="21" t="b">
        <f t="shared" ca="1" si="434"/>
        <v>0</v>
      </c>
      <c r="AB146" s="21" t="b">
        <f t="shared" ca="1" si="434"/>
        <v>0</v>
      </c>
      <c r="AC146" s="21" t="b">
        <f t="shared" ca="1" si="434"/>
        <v>0</v>
      </c>
      <c r="AD146" s="21" t="b">
        <f t="shared" ca="1" si="434"/>
        <v>0</v>
      </c>
      <c r="AE146" s="21" t="b">
        <f t="shared" ca="1" si="434"/>
        <v>0</v>
      </c>
      <c r="AF146" s="21" t="b">
        <f t="shared" ca="1" si="434"/>
        <v>0</v>
      </c>
      <c r="AG146" s="21" t="b">
        <f t="shared" ca="1" si="434"/>
        <v>0</v>
      </c>
      <c r="AH146" s="21" t="b">
        <f t="shared" ca="1" si="434"/>
        <v>0</v>
      </c>
      <c r="AI146" s="21" t="b">
        <f t="shared" ca="1" si="434"/>
        <v>0</v>
      </c>
      <c r="AJ146" s="21" t="b">
        <f t="shared" ca="1" si="434"/>
        <v>0</v>
      </c>
      <c r="AK146" s="21" t="b">
        <f t="shared" ca="1" si="434"/>
        <v>0</v>
      </c>
      <c r="AL146" s="21" t="b">
        <f t="shared" ca="1" si="434"/>
        <v>0</v>
      </c>
      <c r="AM146" s="21" t="b">
        <f t="shared" ca="1" si="434"/>
        <v>0</v>
      </c>
      <c r="BD146" s="1337" t="s">
        <v>796</v>
      </c>
      <c r="BE146" s="8" t="s">
        <v>20</v>
      </c>
      <c r="BF146" s="7"/>
      <c r="BG146" s="7"/>
      <c r="BH146" s="7"/>
      <c r="BQ146" s="8"/>
    </row>
    <row r="147" spans="20:69" outlineLevel="1" x14ac:dyDescent="0.25">
      <c r="T147" s="21" t="b">
        <f t="shared" ref="T147:AM147" ca="1" si="435">AND(ISNUMBER(INDIRECT(ADDRESS(ROW(27:27),MATCH(T$2,$BQ$2:$OH$2,0)+COLUMN($BQ:$BQ)+4,4,1),TRUE)),INDIRECT(ADDRESS(ROW(27:27),MATCH(T$2,$BQ$2:$OH$2,0)+COLUMN($BQ:$BQ)+4,4,1),TRUE) &gt; 29)</f>
        <v>1</v>
      </c>
      <c r="U147" s="21" t="b">
        <f t="shared" ca="1" si="435"/>
        <v>0</v>
      </c>
      <c r="V147" s="21" t="b">
        <f t="shared" ca="1" si="435"/>
        <v>0</v>
      </c>
      <c r="W147" s="21" t="b">
        <f t="shared" ca="1" si="435"/>
        <v>0</v>
      </c>
      <c r="X147" s="21" t="b">
        <f t="shared" ca="1" si="435"/>
        <v>0</v>
      </c>
      <c r="Y147" s="21" t="b">
        <f t="shared" ca="1" si="435"/>
        <v>0</v>
      </c>
      <c r="Z147" s="21" t="b">
        <f t="shared" ca="1" si="435"/>
        <v>0</v>
      </c>
      <c r="AA147" s="21" t="b">
        <f t="shared" ca="1" si="435"/>
        <v>0</v>
      </c>
      <c r="AB147" s="21" t="b">
        <f t="shared" ca="1" si="435"/>
        <v>0</v>
      </c>
      <c r="AC147" s="21" t="b">
        <f t="shared" ca="1" si="435"/>
        <v>0</v>
      </c>
      <c r="AD147" s="21" t="b">
        <f t="shared" ca="1" si="435"/>
        <v>0</v>
      </c>
      <c r="AE147" s="21" t="b">
        <f t="shared" ca="1" si="435"/>
        <v>0</v>
      </c>
      <c r="AF147" s="21" t="b">
        <f t="shared" ca="1" si="435"/>
        <v>0</v>
      </c>
      <c r="AG147" s="21" t="b">
        <f t="shared" ca="1" si="435"/>
        <v>0</v>
      </c>
      <c r="AH147" s="21" t="b">
        <f t="shared" ca="1" si="435"/>
        <v>0</v>
      </c>
      <c r="AI147" s="21" t="b">
        <f t="shared" ca="1" si="435"/>
        <v>0</v>
      </c>
      <c r="AJ147" s="21" t="b">
        <f t="shared" ca="1" si="435"/>
        <v>0</v>
      </c>
      <c r="AK147" s="21" t="b">
        <f t="shared" ca="1" si="435"/>
        <v>0</v>
      </c>
      <c r="AL147" s="21" t="b">
        <f t="shared" ca="1" si="435"/>
        <v>0</v>
      </c>
      <c r="AM147" s="21" t="b">
        <f t="shared" ca="1" si="435"/>
        <v>0</v>
      </c>
      <c r="BD147" s="1337"/>
      <c r="BE147" s="8" t="s">
        <v>16</v>
      </c>
      <c r="BF147" s="7" t="e">
        <f t="shared" ref="BF147:BH147" ca="1" si="436">(BF139-BF143)/BF143</f>
        <v>#VALUE!</v>
      </c>
      <c r="BG147" s="7" t="e">
        <f t="shared" ca="1" si="436"/>
        <v>#VALUE!</v>
      </c>
      <c r="BH147" s="7" t="e">
        <f t="shared" ca="1" si="436"/>
        <v>#VALUE!</v>
      </c>
      <c r="BQ147" s="8"/>
    </row>
    <row r="148" spans="20:69" outlineLevel="1" x14ac:dyDescent="0.25">
      <c r="T148" s="21" t="b">
        <f t="shared" ref="T148:AM148" ca="1" si="437">AND(ISNUMBER(INDIRECT(ADDRESS(ROW(28:28),MATCH(T$2,$BQ$2:$OH$2,0)+COLUMN($BQ:$BQ)+4,4,1),TRUE)),INDIRECT(ADDRESS(ROW(28:28),MATCH(T$2,$BQ$2:$OH$2,0)+COLUMN($BQ:$BQ)+4,4,1),TRUE) &gt; 29)</f>
        <v>1</v>
      </c>
      <c r="U148" s="21" t="b">
        <f t="shared" ca="1" si="437"/>
        <v>0</v>
      </c>
      <c r="V148" s="21" t="b">
        <f t="shared" ca="1" si="437"/>
        <v>0</v>
      </c>
      <c r="W148" s="21" t="b">
        <f t="shared" ca="1" si="437"/>
        <v>0</v>
      </c>
      <c r="X148" s="21" t="b">
        <f t="shared" ca="1" si="437"/>
        <v>0</v>
      </c>
      <c r="Y148" s="21" t="b">
        <f t="shared" ca="1" si="437"/>
        <v>0</v>
      </c>
      <c r="Z148" s="21" t="b">
        <f t="shared" ca="1" si="437"/>
        <v>0</v>
      </c>
      <c r="AA148" s="21" t="b">
        <f t="shared" ca="1" si="437"/>
        <v>0</v>
      </c>
      <c r="AB148" s="21" t="b">
        <f t="shared" ca="1" si="437"/>
        <v>0</v>
      </c>
      <c r="AC148" s="21" t="b">
        <f t="shared" ca="1" si="437"/>
        <v>0</v>
      </c>
      <c r="AD148" s="21" t="b">
        <f t="shared" ca="1" si="437"/>
        <v>0</v>
      </c>
      <c r="AE148" s="21" t="b">
        <f t="shared" ca="1" si="437"/>
        <v>0</v>
      </c>
      <c r="AF148" s="21" t="b">
        <f t="shared" ca="1" si="437"/>
        <v>0</v>
      </c>
      <c r="AG148" s="21" t="b">
        <f t="shared" ca="1" si="437"/>
        <v>0</v>
      </c>
      <c r="AH148" s="21" t="b">
        <f t="shared" ca="1" si="437"/>
        <v>0</v>
      </c>
      <c r="AI148" s="21" t="b">
        <f t="shared" ca="1" si="437"/>
        <v>0</v>
      </c>
      <c r="AJ148" s="21" t="b">
        <f t="shared" ca="1" si="437"/>
        <v>0</v>
      </c>
      <c r="AK148" s="21" t="b">
        <f t="shared" ca="1" si="437"/>
        <v>0</v>
      </c>
      <c r="AL148" s="21" t="b">
        <f t="shared" ca="1" si="437"/>
        <v>0</v>
      </c>
      <c r="AM148" s="21" t="b">
        <f t="shared" ca="1" si="437"/>
        <v>0</v>
      </c>
      <c r="BD148" s="1337"/>
      <c r="BE148" s="8" t="s">
        <v>30</v>
      </c>
      <c r="BF148" s="7" t="e">
        <f t="shared" ref="BF148:BH148" ca="1" si="438">(BF140-BF144)/BF144</f>
        <v>#VALUE!</v>
      </c>
      <c r="BG148" s="7" t="e">
        <f t="shared" ca="1" si="438"/>
        <v>#VALUE!</v>
      </c>
      <c r="BH148" s="7" t="e">
        <f t="shared" ca="1" si="438"/>
        <v>#VALUE!</v>
      </c>
      <c r="BQ148" s="8"/>
    </row>
    <row r="149" spans="20:69" outlineLevel="1" x14ac:dyDescent="0.25">
      <c r="T149" s="21" t="b">
        <f t="shared" ref="T149:AM149" ca="1" si="439">AND(ISNUMBER(INDIRECT(ADDRESS(ROW(29:29),MATCH(T$2,$BQ$2:$OH$2,0)+COLUMN($BQ:$BQ)+4,4,1),TRUE)),INDIRECT(ADDRESS(ROW(29:29),MATCH(T$2,$BQ$2:$OH$2,0)+COLUMN($BQ:$BQ)+4,4,1),TRUE) &gt; 29)</f>
        <v>1</v>
      </c>
      <c r="U149" s="21" t="b">
        <f t="shared" ca="1" si="439"/>
        <v>0</v>
      </c>
      <c r="V149" s="21" t="b">
        <f t="shared" ca="1" si="439"/>
        <v>0</v>
      </c>
      <c r="W149" s="21" t="b">
        <f t="shared" ca="1" si="439"/>
        <v>0</v>
      </c>
      <c r="X149" s="21" t="b">
        <f t="shared" ca="1" si="439"/>
        <v>0</v>
      </c>
      <c r="Y149" s="21" t="b">
        <f t="shared" ca="1" si="439"/>
        <v>0</v>
      </c>
      <c r="Z149" s="21" t="b">
        <f t="shared" ca="1" si="439"/>
        <v>0</v>
      </c>
      <c r="AA149" s="21" t="b">
        <f t="shared" ca="1" si="439"/>
        <v>0</v>
      </c>
      <c r="AB149" s="21" t="b">
        <f t="shared" ca="1" si="439"/>
        <v>0</v>
      </c>
      <c r="AC149" s="21" t="b">
        <f t="shared" ca="1" si="439"/>
        <v>0</v>
      </c>
      <c r="AD149" s="21" t="b">
        <f t="shared" ca="1" si="439"/>
        <v>0</v>
      </c>
      <c r="AE149" s="21" t="b">
        <f t="shared" ca="1" si="439"/>
        <v>0</v>
      </c>
      <c r="AF149" s="21" t="b">
        <f t="shared" ca="1" si="439"/>
        <v>0</v>
      </c>
      <c r="AG149" s="21" t="b">
        <f t="shared" ca="1" si="439"/>
        <v>0</v>
      </c>
      <c r="AH149" s="21" t="b">
        <f t="shared" ca="1" si="439"/>
        <v>0</v>
      </c>
      <c r="AI149" s="21" t="b">
        <f t="shared" ca="1" si="439"/>
        <v>0</v>
      </c>
      <c r="AJ149" s="21" t="b">
        <f t="shared" ca="1" si="439"/>
        <v>0</v>
      </c>
      <c r="AK149" s="21" t="b">
        <f t="shared" ca="1" si="439"/>
        <v>0</v>
      </c>
      <c r="AL149" s="21" t="b">
        <f t="shared" ca="1" si="439"/>
        <v>0</v>
      </c>
      <c r="AM149" s="21" t="b">
        <f t="shared" ca="1" si="439"/>
        <v>0</v>
      </c>
      <c r="BD149" s="1337"/>
      <c r="BE149" s="8" t="s">
        <v>21</v>
      </c>
      <c r="BF149" s="7"/>
      <c r="BG149" s="7"/>
      <c r="BH149" s="7"/>
      <c r="BQ149" s="8"/>
    </row>
    <row r="150" spans="20:69" outlineLevel="1" x14ac:dyDescent="0.25">
      <c r="T150" s="21" t="b">
        <f t="shared" ref="T150:AM150" ca="1" si="440">AND(ISNUMBER(INDIRECT(ADDRESS(ROW(30:30),MATCH(T$2,$BQ$2:$OH$2,0)+COLUMN($BQ:$BQ)+4,4,1),TRUE)),INDIRECT(ADDRESS(ROW(30:30),MATCH(T$2,$BQ$2:$OH$2,0)+COLUMN($BQ:$BQ)+4,4,1),TRUE) &gt; 29)</f>
        <v>0</v>
      </c>
      <c r="U150" s="21" t="b">
        <f t="shared" ca="1" si="440"/>
        <v>0</v>
      </c>
      <c r="V150" s="21" t="b">
        <f t="shared" ca="1" si="440"/>
        <v>0</v>
      </c>
      <c r="W150" s="21" t="b">
        <f t="shared" ca="1" si="440"/>
        <v>0</v>
      </c>
      <c r="X150" s="21" t="b">
        <f t="shared" ca="1" si="440"/>
        <v>0</v>
      </c>
      <c r="Y150" s="21" t="b">
        <f t="shared" ca="1" si="440"/>
        <v>0</v>
      </c>
      <c r="Z150" s="21" t="b">
        <f t="shared" ca="1" si="440"/>
        <v>0</v>
      </c>
      <c r="AA150" s="21" t="b">
        <f t="shared" ca="1" si="440"/>
        <v>0</v>
      </c>
      <c r="AB150" s="21" t="b">
        <f t="shared" ca="1" si="440"/>
        <v>0</v>
      </c>
      <c r="AC150" s="21" t="b">
        <f t="shared" ca="1" si="440"/>
        <v>0</v>
      </c>
      <c r="AD150" s="21" t="b">
        <f t="shared" ca="1" si="440"/>
        <v>0</v>
      </c>
      <c r="AE150" s="21" t="b">
        <f t="shared" ca="1" si="440"/>
        <v>0</v>
      </c>
      <c r="AF150" s="21" t="b">
        <f t="shared" ca="1" si="440"/>
        <v>0</v>
      </c>
      <c r="AG150" s="21" t="b">
        <f t="shared" ca="1" si="440"/>
        <v>0</v>
      </c>
      <c r="AH150" s="21" t="b">
        <f t="shared" ca="1" si="440"/>
        <v>0</v>
      </c>
      <c r="AI150" s="21" t="b">
        <f t="shared" ca="1" si="440"/>
        <v>0</v>
      </c>
      <c r="AJ150" s="21" t="b">
        <f t="shared" ca="1" si="440"/>
        <v>0</v>
      </c>
      <c r="AK150" s="21" t="b">
        <f t="shared" ca="1" si="440"/>
        <v>0</v>
      </c>
      <c r="AL150" s="21" t="b">
        <f t="shared" ca="1" si="440"/>
        <v>0</v>
      </c>
      <c r="AM150" s="21" t="b">
        <f t="shared" ca="1" si="440"/>
        <v>0</v>
      </c>
      <c r="BQ150" s="8"/>
    </row>
    <row r="151" spans="20:69" outlineLevel="1" x14ac:dyDescent="0.25">
      <c r="T151" s="21" t="b">
        <f t="shared" ref="T151:AM151" ca="1" si="441">AND(ISNUMBER(INDIRECT(ADDRESS(ROW(31:31),MATCH(T$2,$BQ$2:$OH$2,0)+COLUMN($BQ:$BQ)+4,4,1),TRUE)),INDIRECT(ADDRESS(ROW(31:31),MATCH(T$2,$BQ$2:$OH$2,0)+COLUMN($BQ:$BQ)+4,4,1),TRUE) &gt; 29)</f>
        <v>0</v>
      </c>
      <c r="U151" s="21" t="b">
        <f t="shared" ca="1" si="441"/>
        <v>0</v>
      </c>
      <c r="V151" s="21" t="b">
        <f t="shared" ca="1" si="441"/>
        <v>0</v>
      </c>
      <c r="W151" s="21" t="b">
        <f t="shared" ca="1" si="441"/>
        <v>0</v>
      </c>
      <c r="X151" s="21" t="b">
        <f t="shared" ca="1" si="441"/>
        <v>0</v>
      </c>
      <c r="Y151" s="21" t="b">
        <f t="shared" ca="1" si="441"/>
        <v>0</v>
      </c>
      <c r="Z151" s="21" t="b">
        <f t="shared" ca="1" si="441"/>
        <v>0</v>
      </c>
      <c r="AA151" s="21" t="b">
        <f t="shared" ca="1" si="441"/>
        <v>0</v>
      </c>
      <c r="AB151" s="21" t="b">
        <f t="shared" ca="1" si="441"/>
        <v>0</v>
      </c>
      <c r="AC151" s="21" t="b">
        <f t="shared" ca="1" si="441"/>
        <v>0</v>
      </c>
      <c r="AD151" s="21" t="b">
        <f t="shared" ca="1" si="441"/>
        <v>0</v>
      </c>
      <c r="AE151" s="21" t="b">
        <f t="shared" ca="1" si="441"/>
        <v>0</v>
      </c>
      <c r="AF151" s="21" t="b">
        <f t="shared" ca="1" si="441"/>
        <v>0</v>
      </c>
      <c r="AG151" s="21" t="b">
        <f t="shared" ca="1" si="441"/>
        <v>0</v>
      </c>
      <c r="AH151" s="21" t="b">
        <f t="shared" ca="1" si="441"/>
        <v>0</v>
      </c>
      <c r="AI151" s="21" t="b">
        <f t="shared" ca="1" si="441"/>
        <v>0</v>
      </c>
      <c r="AJ151" s="21" t="b">
        <f t="shared" ca="1" si="441"/>
        <v>0</v>
      </c>
      <c r="AK151" s="21" t="b">
        <f t="shared" ca="1" si="441"/>
        <v>0</v>
      </c>
      <c r="AL151" s="21" t="b">
        <f t="shared" ca="1" si="441"/>
        <v>0</v>
      </c>
      <c r="AM151" s="21" t="b">
        <f t="shared" ca="1" si="441"/>
        <v>0</v>
      </c>
      <c r="BD151" s="21">
        <f ca="1">0.5+(BI110-1)/2</f>
        <v>0.57417895388172124</v>
      </c>
      <c r="BE151" s="21">
        <f ca="1">IFERROR(EXP(LN($BT$5^2/(SQRT($BU$5^2+$BT$5^2)))+LN(1+$BU$5^2/$BT$5^2)*_xlfn.NORM.S.INV(BD151)),"")</f>
        <v>94.322199221791507</v>
      </c>
      <c r="BF151" s="21">
        <f>EXP(LN($BT$5^2/(SQRT($BU$5^2+$BT$5^2))))</f>
        <v>89.131791898061607</v>
      </c>
      <c r="BG151" s="21">
        <f ca="1">BE151/BF151</f>
        <v>1.0582329516012208</v>
      </c>
      <c r="BH151" s="457">
        <f ca="1">BI110</f>
        <v>1.1483579077634425</v>
      </c>
      <c r="BI151" s="303">
        <f ca="1">BG151/BH151-1</f>
        <v>-7.8481591455881849E-2</v>
      </c>
    </row>
    <row r="152" spans="20:69" outlineLevel="1" x14ac:dyDescent="0.25">
      <c r="T152" s="21" t="b">
        <f t="shared" ref="T152:AM152" ca="1" si="442">AND(ISNUMBER(INDIRECT(ADDRESS(ROW(32:32),MATCH(T$2,$BQ$2:$OH$2,0)+COLUMN($BQ:$BQ)+4,4,1),TRUE)),INDIRECT(ADDRESS(ROW(32:32),MATCH(T$2,$BQ$2:$OH$2,0)+COLUMN($BQ:$BQ)+4,4,1),TRUE) &gt; 29)</f>
        <v>0</v>
      </c>
      <c r="U152" s="21" t="b">
        <f t="shared" ca="1" si="442"/>
        <v>0</v>
      </c>
      <c r="V152" s="21" t="b">
        <f t="shared" ca="1" si="442"/>
        <v>0</v>
      </c>
      <c r="W152" s="21" t="b">
        <f t="shared" ca="1" si="442"/>
        <v>0</v>
      </c>
      <c r="X152" s="21" t="b">
        <f t="shared" ca="1" si="442"/>
        <v>0</v>
      </c>
      <c r="Y152" s="21" t="b">
        <f t="shared" ca="1" si="442"/>
        <v>0</v>
      </c>
      <c r="Z152" s="21" t="b">
        <f t="shared" ca="1" si="442"/>
        <v>0</v>
      </c>
      <c r="AA152" s="21" t="b">
        <f t="shared" ca="1" si="442"/>
        <v>0</v>
      </c>
      <c r="AB152" s="21" t="b">
        <f t="shared" ca="1" si="442"/>
        <v>0</v>
      </c>
      <c r="AC152" s="21" t="b">
        <f t="shared" ca="1" si="442"/>
        <v>0</v>
      </c>
      <c r="AD152" s="21" t="b">
        <f t="shared" ca="1" si="442"/>
        <v>0</v>
      </c>
      <c r="AE152" s="21" t="b">
        <f t="shared" ca="1" si="442"/>
        <v>0</v>
      </c>
      <c r="AF152" s="21" t="b">
        <f t="shared" ca="1" si="442"/>
        <v>0</v>
      </c>
      <c r="AG152" s="21" t="b">
        <f t="shared" ca="1" si="442"/>
        <v>0</v>
      </c>
      <c r="AH152" s="21" t="b">
        <f t="shared" ca="1" si="442"/>
        <v>0</v>
      </c>
      <c r="AI152" s="21" t="b">
        <f t="shared" ca="1" si="442"/>
        <v>0</v>
      </c>
      <c r="AJ152" s="21" t="b">
        <f t="shared" ca="1" si="442"/>
        <v>0</v>
      </c>
      <c r="AK152" s="21" t="b">
        <f t="shared" ca="1" si="442"/>
        <v>0</v>
      </c>
      <c r="AL152" s="21" t="b">
        <f t="shared" ca="1" si="442"/>
        <v>0</v>
      </c>
      <c r="AM152" s="21" t="b">
        <f t="shared" ca="1" si="442"/>
        <v>0</v>
      </c>
      <c r="BD152" s="21" t="e">
        <f t="shared" ref="BD152" ca="1" si="443">0.5+(BI111-1)/2</f>
        <v>#VALUE!</v>
      </c>
      <c r="BE152" s="21" t="str">
        <f ca="1">IFERROR(EXP(LN($BT$5^2/(SQRT($BU$5^2+$BT$5^2)))+LN(1+$BU$5^2/$BT$5^2)*_xlfn.NORM.S.INV(BD152)),"")</f>
        <v/>
      </c>
    </row>
    <row r="153" spans="20:69" outlineLevel="1" x14ac:dyDescent="0.25">
      <c r="T153" s="21" t="b">
        <f t="shared" ref="T153:AM153" ca="1" si="444">AND(ISNUMBER(INDIRECT(ADDRESS(ROW(33:33),MATCH(T$2,$BQ$2:$OH$2,0)+COLUMN($BQ:$BQ)+4,4,1),TRUE)),INDIRECT(ADDRESS(ROW(33:33),MATCH(T$2,$BQ$2:$OH$2,0)+COLUMN($BQ:$BQ)+4,4,1),TRUE) &gt; 29)</f>
        <v>0</v>
      </c>
      <c r="U153" s="21" t="b">
        <f t="shared" ca="1" si="444"/>
        <v>0</v>
      </c>
      <c r="V153" s="21" t="b">
        <f t="shared" ca="1" si="444"/>
        <v>0</v>
      </c>
      <c r="W153" s="21" t="b">
        <f t="shared" ca="1" si="444"/>
        <v>0</v>
      </c>
      <c r="X153" s="21" t="b">
        <f t="shared" ca="1" si="444"/>
        <v>0</v>
      </c>
      <c r="Y153" s="21" t="b">
        <f t="shared" ca="1" si="444"/>
        <v>0</v>
      </c>
      <c r="Z153" s="21" t="b">
        <f t="shared" ca="1" si="444"/>
        <v>0</v>
      </c>
      <c r="AA153" s="21" t="b">
        <f t="shared" ca="1" si="444"/>
        <v>0</v>
      </c>
      <c r="AB153" s="21" t="b">
        <f t="shared" ca="1" si="444"/>
        <v>0</v>
      </c>
      <c r="AC153" s="21" t="b">
        <f t="shared" ca="1" si="444"/>
        <v>0</v>
      </c>
      <c r="AD153" s="21" t="b">
        <f t="shared" ca="1" si="444"/>
        <v>0</v>
      </c>
      <c r="AE153" s="21" t="b">
        <f t="shared" ca="1" si="444"/>
        <v>0</v>
      </c>
      <c r="AF153" s="21" t="b">
        <f t="shared" ca="1" si="444"/>
        <v>0</v>
      </c>
      <c r="AG153" s="21" t="b">
        <f t="shared" ca="1" si="444"/>
        <v>0</v>
      </c>
      <c r="AH153" s="21" t="b">
        <f t="shared" ca="1" si="444"/>
        <v>0</v>
      </c>
      <c r="AI153" s="21" t="b">
        <f t="shared" ca="1" si="444"/>
        <v>0</v>
      </c>
      <c r="AJ153" s="21" t="b">
        <f t="shared" ca="1" si="444"/>
        <v>0</v>
      </c>
      <c r="AK153" s="21" t="b">
        <f t="shared" ca="1" si="444"/>
        <v>0</v>
      </c>
      <c r="AL153" s="21" t="b">
        <f t="shared" ca="1" si="444"/>
        <v>0</v>
      </c>
      <c r="AM153" s="21" t="b">
        <f t="shared" ca="1" si="444"/>
        <v>0</v>
      </c>
      <c r="BD153" s="21">
        <f ca="1">0.5+(BI112-1)/2</f>
        <v>0.20444163768345747</v>
      </c>
      <c r="BE153" s="21">
        <f ca="1">IFERROR(EXP(LN($BT$5^2/(SQRT($BU$5^2+$BT$5^2)))+LN(1+$BU$5^2/$BT$5^2)*_xlfn.NORM.S.INV(BD153)),"")</f>
        <v>69.420291817743234</v>
      </c>
      <c r="BF153" s="21">
        <f>EXP(LN($BT$5^2/(SQRT($BU$5^2+$BT$5^2))))</f>
        <v>89.131791898061607</v>
      </c>
      <c r="BG153" s="21">
        <f ca="1">BE153/BF153</f>
        <v>0.77884995173369731</v>
      </c>
      <c r="BH153" s="457">
        <f ca="1">BI112</f>
        <v>0.40888327536691493</v>
      </c>
      <c r="BI153" s="303">
        <f ca="1">BG153/BH153-1</f>
        <v>0.90482222838483573</v>
      </c>
    </row>
    <row r="154" spans="20:69" outlineLevel="1" x14ac:dyDescent="0.25">
      <c r="T154" s="21" t="b">
        <f t="shared" ref="T154:AM154" ca="1" si="445">AND(ISNUMBER(INDIRECT(ADDRESS(ROW(34:34),MATCH(T$2,$BQ$2:$OH$2,0)+COLUMN($BQ:$BQ)+4,4,1),TRUE)),INDIRECT(ADDRESS(ROW(34:34),MATCH(T$2,$BQ$2:$OH$2,0)+COLUMN($BQ:$BQ)+4,4,1),TRUE) &gt; 29)</f>
        <v>0</v>
      </c>
      <c r="U154" s="21" t="b">
        <f t="shared" ca="1" si="445"/>
        <v>0</v>
      </c>
      <c r="V154" s="21" t="b">
        <f t="shared" ca="1" si="445"/>
        <v>0</v>
      </c>
      <c r="W154" s="21" t="b">
        <f t="shared" ca="1" si="445"/>
        <v>0</v>
      </c>
      <c r="X154" s="21" t="b">
        <f t="shared" ca="1" si="445"/>
        <v>0</v>
      </c>
      <c r="Y154" s="21" t="b">
        <f t="shared" ca="1" si="445"/>
        <v>0</v>
      </c>
      <c r="Z154" s="21" t="b">
        <f t="shared" ca="1" si="445"/>
        <v>0</v>
      </c>
      <c r="AA154" s="21" t="b">
        <f t="shared" ca="1" si="445"/>
        <v>0</v>
      </c>
      <c r="AB154" s="21" t="b">
        <f t="shared" ca="1" si="445"/>
        <v>0</v>
      </c>
      <c r="AC154" s="21" t="b">
        <f t="shared" ca="1" si="445"/>
        <v>0</v>
      </c>
      <c r="AD154" s="21" t="b">
        <f t="shared" ca="1" si="445"/>
        <v>0</v>
      </c>
      <c r="AE154" s="21" t="b">
        <f t="shared" ca="1" si="445"/>
        <v>0</v>
      </c>
      <c r="AF154" s="21" t="b">
        <f t="shared" ca="1" si="445"/>
        <v>0</v>
      </c>
      <c r="AG154" s="21" t="b">
        <f t="shared" ca="1" si="445"/>
        <v>0</v>
      </c>
      <c r="AH154" s="21" t="b">
        <f t="shared" ca="1" si="445"/>
        <v>0</v>
      </c>
      <c r="AI154" s="21" t="b">
        <f t="shared" ca="1" si="445"/>
        <v>0</v>
      </c>
      <c r="AJ154" s="21" t="b">
        <f t="shared" ca="1" si="445"/>
        <v>0</v>
      </c>
      <c r="AK154" s="21" t="b">
        <f t="shared" ca="1" si="445"/>
        <v>0</v>
      </c>
      <c r="AL154" s="21" t="b">
        <f t="shared" ca="1" si="445"/>
        <v>0</v>
      </c>
      <c r="AM154" s="21" t="b">
        <f t="shared" ca="1" si="445"/>
        <v>0</v>
      </c>
      <c r="BD154" s="21">
        <f>0.5+(0.1-1)/2</f>
        <v>4.9999999999999989E-2</v>
      </c>
      <c r="BE154" s="21">
        <f>IFERROR(EXP(LN($BT$5^2/(SQRT($BU$5^2+$BT$5^2)))+LN(1+$BU$5^2/$BT$5^2)*_xlfn.NORM.S.INV(BD154)),"")</f>
        <v>54.180476226586762</v>
      </c>
      <c r="BF154" s="21">
        <f t="shared" ref="BF154" si="446">EXP(LN($BT$5^2/(SQRT($BU$5^2+$BT$5^2))))</f>
        <v>89.131791898061607</v>
      </c>
      <c r="BG154" s="21">
        <f t="shared" ref="BG154" si="447">BE154/BF154</f>
        <v>0.60786925823899041</v>
      </c>
      <c r="BH154" s="457">
        <v>0.01</v>
      </c>
      <c r="BI154" s="303">
        <f>BG154/BH154-1</f>
        <v>59.78692582389904</v>
      </c>
    </row>
    <row r="155" spans="20:69" outlineLevel="1" x14ac:dyDescent="0.25">
      <c r="T155" s="21" t="b">
        <f t="shared" ref="T155:AM155" ca="1" si="448">AND(ISNUMBER(INDIRECT(ADDRESS(ROW(35:35),MATCH(T$2,$BQ$2:$OH$2,0)+COLUMN($BQ:$BQ)+4,4,1),TRUE)),INDIRECT(ADDRESS(ROW(35:35),MATCH(T$2,$BQ$2:$OH$2,0)+COLUMN($BQ:$BQ)+4,4,1),TRUE) &gt; 29)</f>
        <v>0</v>
      </c>
      <c r="U155" s="21" t="b">
        <f t="shared" ca="1" si="448"/>
        <v>0</v>
      </c>
      <c r="V155" s="21" t="b">
        <f t="shared" ca="1" si="448"/>
        <v>0</v>
      </c>
      <c r="W155" s="21" t="b">
        <f t="shared" ca="1" si="448"/>
        <v>0</v>
      </c>
      <c r="X155" s="21" t="b">
        <f t="shared" ca="1" si="448"/>
        <v>0</v>
      </c>
      <c r="Y155" s="21" t="b">
        <f t="shared" ca="1" si="448"/>
        <v>0</v>
      </c>
      <c r="Z155" s="21" t="b">
        <f t="shared" ca="1" si="448"/>
        <v>0</v>
      </c>
      <c r="AA155" s="21" t="b">
        <f t="shared" ca="1" si="448"/>
        <v>0</v>
      </c>
      <c r="AB155" s="21" t="b">
        <f t="shared" ca="1" si="448"/>
        <v>0</v>
      </c>
      <c r="AC155" s="21" t="b">
        <f t="shared" ca="1" si="448"/>
        <v>0</v>
      </c>
      <c r="AD155" s="21" t="b">
        <f t="shared" ca="1" si="448"/>
        <v>0</v>
      </c>
      <c r="AE155" s="21" t="b">
        <f t="shared" ca="1" si="448"/>
        <v>0</v>
      </c>
      <c r="AF155" s="21" t="b">
        <f t="shared" ca="1" si="448"/>
        <v>0</v>
      </c>
      <c r="AG155" s="21" t="b">
        <f t="shared" ca="1" si="448"/>
        <v>0</v>
      </c>
      <c r="AH155" s="21" t="b">
        <f t="shared" ca="1" si="448"/>
        <v>0</v>
      </c>
      <c r="AI155" s="21" t="b">
        <f t="shared" ca="1" si="448"/>
        <v>0</v>
      </c>
      <c r="AJ155" s="21" t="b">
        <f t="shared" ca="1" si="448"/>
        <v>0</v>
      </c>
      <c r="AK155" s="21" t="b">
        <f t="shared" ca="1" si="448"/>
        <v>0</v>
      </c>
      <c r="AL155" s="21" t="b">
        <f t="shared" ca="1" si="448"/>
        <v>0</v>
      </c>
      <c r="AM155" s="21" t="b">
        <f t="shared" ca="1" si="448"/>
        <v>0</v>
      </c>
      <c r="BD155" s="21" t="e">
        <f ca="1">BS5*BI88*BI113</f>
        <v>#VALUE!</v>
      </c>
      <c r="BH155" s="457"/>
    </row>
    <row r="156" spans="20:69" outlineLevel="1" x14ac:dyDescent="0.25">
      <c r="T156" s="21" t="b">
        <f t="shared" ref="T156:AM156" ca="1" si="449">AND(ISNUMBER(INDIRECT(ADDRESS(ROW(36:36),MATCH(T$2,$BQ$2:$OH$2,0)+COLUMN($BQ:$BQ)+4,4,1),TRUE)),INDIRECT(ADDRESS(ROW(36:36),MATCH(T$2,$BQ$2:$OH$2,0)+COLUMN($BQ:$BQ)+4,4,1),TRUE) &gt; 29)</f>
        <v>0</v>
      </c>
      <c r="U156" s="21" t="b">
        <f t="shared" ca="1" si="449"/>
        <v>0</v>
      </c>
      <c r="V156" s="21" t="b">
        <f t="shared" ca="1" si="449"/>
        <v>0</v>
      </c>
      <c r="W156" s="21" t="b">
        <f t="shared" ca="1" si="449"/>
        <v>0</v>
      </c>
      <c r="X156" s="21" t="b">
        <f t="shared" ca="1" si="449"/>
        <v>0</v>
      </c>
      <c r="Y156" s="21" t="b">
        <f t="shared" ca="1" si="449"/>
        <v>0</v>
      </c>
      <c r="Z156" s="21" t="b">
        <f t="shared" ca="1" si="449"/>
        <v>0</v>
      </c>
      <c r="AA156" s="21" t="b">
        <f t="shared" ca="1" si="449"/>
        <v>0</v>
      </c>
      <c r="AB156" s="21" t="b">
        <f t="shared" ca="1" si="449"/>
        <v>0</v>
      </c>
      <c r="AC156" s="21" t="b">
        <f t="shared" ca="1" si="449"/>
        <v>0</v>
      </c>
      <c r="AD156" s="21" t="b">
        <f t="shared" ca="1" si="449"/>
        <v>0</v>
      </c>
      <c r="AE156" s="21" t="b">
        <f t="shared" ca="1" si="449"/>
        <v>0</v>
      </c>
      <c r="AF156" s="21" t="b">
        <f t="shared" ca="1" si="449"/>
        <v>0</v>
      </c>
      <c r="AG156" s="21" t="b">
        <f t="shared" ca="1" si="449"/>
        <v>0</v>
      </c>
      <c r="AH156" s="21" t="b">
        <f t="shared" ca="1" si="449"/>
        <v>0</v>
      </c>
      <c r="AI156" s="21" t="b">
        <f t="shared" ca="1" si="449"/>
        <v>0</v>
      </c>
      <c r="AJ156" s="21" t="b">
        <f t="shared" ca="1" si="449"/>
        <v>0</v>
      </c>
      <c r="AK156" s="21" t="b">
        <f t="shared" ca="1" si="449"/>
        <v>0</v>
      </c>
      <c r="AL156" s="21" t="b">
        <f t="shared" ca="1" si="449"/>
        <v>0</v>
      </c>
      <c r="AM156" s="21" t="b">
        <f t="shared" ca="1" si="449"/>
        <v>0</v>
      </c>
    </row>
    <row r="157" spans="20:69" outlineLevel="1" x14ac:dyDescent="0.25">
      <c r="T157" s="21" t="b">
        <f t="shared" ref="T157:AM157" ca="1" si="450">AND(ISNUMBER(INDIRECT(ADDRESS(ROW(37:37),MATCH(T$2,$BQ$2:$OH$2,0)+COLUMN($BQ:$BQ)+4,4,1),TRUE)),INDIRECT(ADDRESS(ROW(37:37),MATCH(T$2,$BQ$2:$OH$2,0)+COLUMN($BQ:$BQ)+4,4,1),TRUE) &gt; 29)</f>
        <v>0</v>
      </c>
      <c r="U157" s="21" t="b">
        <f t="shared" ca="1" si="450"/>
        <v>0</v>
      </c>
      <c r="V157" s="21" t="b">
        <f t="shared" ca="1" si="450"/>
        <v>0</v>
      </c>
      <c r="W157" s="21" t="b">
        <f t="shared" ca="1" si="450"/>
        <v>0</v>
      </c>
      <c r="X157" s="21" t="b">
        <f t="shared" ca="1" si="450"/>
        <v>0</v>
      </c>
      <c r="Y157" s="21" t="b">
        <f t="shared" ca="1" si="450"/>
        <v>0</v>
      </c>
      <c r="Z157" s="21" t="b">
        <f t="shared" ca="1" si="450"/>
        <v>0</v>
      </c>
      <c r="AA157" s="21" t="b">
        <f t="shared" ca="1" si="450"/>
        <v>0</v>
      </c>
      <c r="AB157" s="21" t="b">
        <f t="shared" ca="1" si="450"/>
        <v>0</v>
      </c>
      <c r="AC157" s="21" t="b">
        <f t="shared" ca="1" si="450"/>
        <v>0</v>
      </c>
      <c r="AD157" s="21" t="b">
        <f t="shared" ca="1" si="450"/>
        <v>0</v>
      </c>
      <c r="AE157" s="21" t="b">
        <f t="shared" ca="1" si="450"/>
        <v>0</v>
      </c>
      <c r="AF157" s="21" t="b">
        <f t="shared" ca="1" si="450"/>
        <v>0</v>
      </c>
      <c r="AG157" s="21" t="b">
        <f t="shared" ca="1" si="450"/>
        <v>0</v>
      </c>
      <c r="AH157" s="21" t="b">
        <f t="shared" ca="1" si="450"/>
        <v>0</v>
      </c>
      <c r="AI157" s="21" t="b">
        <f t="shared" ca="1" si="450"/>
        <v>0</v>
      </c>
      <c r="AJ157" s="21" t="b">
        <f t="shared" ca="1" si="450"/>
        <v>0</v>
      </c>
      <c r="AK157" s="21" t="b">
        <f t="shared" ca="1" si="450"/>
        <v>0</v>
      </c>
      <c r="AL157" s="21" t="b">
        <f t="shared" ca="1" si="450"/>
        <v>0</v>
      </c>
      <c r="AM157" s="21" t="b">
        <f t="shared" ca="1" si="450"/>
        <v>0</v>
      </c>
      <c r="BD157" s="21">
        <f>SQRT(1/3*(0.58^2+0.47^2+0.42^2))</f>
        <v>0.49453682033461027</v>
      </c>
    </row>
    <row r="158" spans="20:69" outlineLevel="1" x14ac:dyDescent="0.25">
      <c r="T158" s="21" t="b">
        <f t="shared" ref="T158:AM158" ca="1" si="451">AND(ISNUMBER(INDIRECT(ADDRESS(ROW(38:38),MATCH(T$2,$BQ$2:$OH$2,0)+COLUMN($BQ:$BQ)+4,4,1),TRUE)),INDIRECT(ADDRESS(ROW(38:38),MATCH(T$2,$BQ$2:$OH$2,0)+COLUMN($BQ:$BQ)+4,4,1),TRUE) &gt; 29)</f>
        <v>0</v>
      </c>
      <c r="U158" s="21" t="b">
        <f t="shared" ca="1" si="451"/>
        <v>0</v>
      </c>
      <c r="V158" s="21" t="b">
        <f t="shared" ca="1" si="451"/>
        <v>0</v>
      </c>
      <c r="W158" s="21" t="b">
        <f t="shared" ca="1" si="451"/>
        <v>0</v>
      </c>
      <c r="X158" s="21" t="b">
        <f t="shared" ca="1" si="451"/>
        <v>0</v>
      </c>
      <c r="Y158" s="21" t="b">
        <f t="shared" ca="1" si="451"/>
        <v>0</v>
      </c>
      <c r="Z158" s="21" t="b">
        <f t="shared" ca="1" si="451"/>
        <v>0</v>
      </c>
      <c r="AA158" s="21" t="b">
        <f t="shared" ca="1" si="451"/>
        <v>0</v>
      </c>
      <c r="AB158" s="21" t="b">
        <f t="shared" ca="1" si="451"/>
        <v>0</v>
      </c>
      <c r="AC158" s="21" t="b">
        <f t="shared" ca="1" si="451"/>
        <v>0</v>
      </c>
      <c r="AD158" s="21" t="b">
        <f t="shared" ca="1" si="451"/>
        <v>0</v>
      </c>
      <c r="AE158" s="21" t="b">
        <f t="shared" ca="1" si="451"/>
        <v>0</v>
      </c>
      <c r="AF158" s="21" t="b">
        <f t="shared" ca="1" si="451"/>
        <v>0</v>
      </c>
      <c r="AG158" s="21" t="b">
        <f t="shared" ca="1" si="451"/>
        <v>0</v>
      </c>
      <c r="AH158" s="21" t="b">
        <f t="shared" ca="1" si="451"/>
        <v>0</v>
      </c>
      <c r="AI158" s="21" t="b">
        <f t="shared" ca="1" si="451"/>
        <v>0</v>
      </c>
      <c r="AJ158" s="21" t="b">
        <f t="shared" ca="1" si="451"/>
        <v>0</v>
      </c>
      <c r="AK158" s="21" t="b">
        <f t="shared" ca="1" si="451"/>
        <v>0</v>
      </c>
      <c r="AL158" s="21" t="b">
        <f t="shared" ca="1" si="451"/>
        <v>0</v>
      </c>
      <c r="AM158" s="21" t="b">
        <f t="shared" ca="1" si="451"/>
        <v>0</v>
      </c>
    </row>
    <row r="159" spans="20:69" outlineLevel="1" x14ac:dyDescent="0.25">
      <c r="T159" s="21" t="b">
        <f t="shared" ref="T159:AM159" ca="1" si="452">AND(ISNUMBER(INDIRECT(ADDRESS(ROW(39:39),MATCH(T$2,$BQ$2:$OH$2,0)+COLUMN($BQ:$BQ)+4,4,1),TRUE)),INDIRECT(ADDRESS(ROW(39:39),MATCH(T$2,$BQ$2:$OH$2,0)+COLUMN($BQ:$BQ)+4,4,1),TRUE) &gt; 29)</f>
        <v>0</v>
      </c>
      <c r="U159" s="21" t="b">
        <f t="shared" ca="1" si="452"/>
        <v>0</v>
      </c>
      <c r="V159" s="21" t="b">
        <f t="shared" ca="1" si="452"/>
        <v>0</v>
      </c>
      <c r="W159" s="21" t="b">
        <f t="shared" ca="1" si="452"/>
        <v>0</v>
      </c>
      <c r="X159" s="21" t="b">
        <f t="shared" ca="1" si="452"/>
        <v>0</v>
      </c>
      <c r="Y159" s="21" t="b">
        <f t="shared" ca="1" si="452"/>
        <v>0</v>
      </c>
      <c r="Z159" s="21" t="b">
        <f t="shared" ca="1" si="452"/>
        <v>0</v>
      </c>
      <c r="AA159" s="21" t="b">
        <f t="shared" ca="1" si="452"/>
        <v>0</v>
      </c>
      <c r="AB159" s="21" t="b">
        <f t="shared" ca="1" si="452"/>
        <v>0</v>
      </c>
      <c r="AC159" s="21" t="b">
        <f t="shared" ca="1" si="452"/>
        <v>0</v>
      </c>
      <c r="AD159" s="21" t="b">
        <f t="shared" ca="1" si="452"/>
        <v>0</v>
      </c>
      <c r="AE159" s="21" t="b">
        <f t="shared" ca="1" si="452"/>
        <v>0</v>
      </c>
      <c r="AF159" s="21" t="b">
        <f t="shared" ca="1" si="452"/>
        <v>0</v>
      </c>
      <c r="AG159" s="21" t="b">
        <f t="shared" ca="1" si="452"/>
        <v>0</v>
      </c>
      <c r="AH159" s="21" t="b">
        <f t="shared" ca="1" si="452"/>
        <v>0</v>
      </c>
      <c r="AI159" s="21" t="b">
        <f t="shared" ca="1" si="452"/>
        <v>0</v>
      </c>
      <c r="AJ159" s="21" t="b">
        <f t="shared" ca="1" si="452"/>
        <v>0</v>
      </c>
      <c r="AK159" s="21" t="b">
        <f t="shared" ca="1" si="452"/>
        <v>0</v>
      </c>
      <c r="AL159" s="21" t="b">
        <f t="shared" ca="1" si="452"/>
        <v>0</v>
      </c>
      <c r="AM159" s="21" t="b">
        <f t="shared" ca="1" si="452"/>
        <v>0</v>
      </c>
    </row>
    <row r="160" spans="20:69" outlineLevel="1" x14ac:dyDescent="0.25">
      <c r="T160" s="21" t="b">
        <f t="shared" ref="T160:AM160" ca="1" si="453">AND(ISNUMBER(INDIRECT(ADDRESS(ROW(40:40),MATCH(T$2,$BQ$2:$OH$2,0)+COLUMN($BQ:$BQ)+4,4,1),TRUE)),INDIRECT(ADDRESS(ROW(40:40),MATCH(T$2,$BQ$2:$OH$2,0)+COLUMN($BQ:$BQ)+4,4,1),TRUE) &gt; 29)</f>
        <v>0</v>
      </c>
      <c r="U160" s="21" t="b">
        <f t="shared" ca="1" si="453"/>
        <v>0</v>
      </c>
      <c r="V160" s="21" t="b">
        <f t="shared" ca="1" si="453"/>
        <v>0</v>
      </c>
      <c r="W160" s="21" t="b">
        <f t="shared" ca="1" si="453"/>
        <v>0</v>
      </c>
      <c r="X160" s="21" t="b">
        <f t="shared" ca="1" si="453"/>
        <v>0</v>
      </c>
      <c r="Y160" s="21" t="b">
        <f t="shared" ca="1" si="453"/>
        <v>0</v>
      </c>
      <c r="Z160" s="21" t="b">
        <f t="shared" ca="1" si="453"/>
        <v>0</v>
      </c>
      <c r="AA160" s="21" t="b">
        <f t="shared" ca="1" si="453"/>
        <v>0</v>
      </c>
      <c r="AB160" s="21" t="b">
        <f t="shared" ca="1" si="453"/>
        <v>0</v>
      </c>
      <c r="AC160" s="21" t="b">
        <f t="shared" ca="1" si="453"/>
        <v>0</v>
      </c>
      <c r="AD160" s="21" t="b">
        <f t="shared" ca="1" si="453"/>
        <v>0</v>
      </c>
      <c r="AE160" s="21" t="b">
        <f t="shared" ca="1" si="453"/>
        <v>0</v>
      </c>
      <c r="AF160" s="21" t="b">
        <f t="shared" ca="1" si="453"/>
        <v>0</v>
      </c>
      <c r="AG160" s="21" t="b">
        <f t="shared" ca="1" si="453"/>
        <v>0</v>
      </c>
      <c r="AH160" s="21" t="b">
        <f t="shared" ca="1" si="453"/>
        <v>0</v>
      </c>
      <c r="AI160" s="21" t="b">
        <f t="shared" ca="1" si="453"/>
        <v>0</v>
      </c>
      <c r="AJ160" s="21" t="b">
        <f t="shared" ca="1" si="453"/>
        <v>0</v>
      </c>
      <c r="AK160" s="21" t="b">
        <f t="shared" ca="1" si="453"/>
        <v>0</v>
      </c>
      <c r="AL160" s="21" t="b">
        <f t="shared" ca="1" si="453"/>
        <v>0</v>
      </c>
      <c r="AM160" s="21" t="b">
        <f t="shared" ca="1" si="453"/>
        <v>0</v>
      </c>
      <c r="BD160" s="8" t="s">
        <v>799</v>
      </c>
      <c r="BF160" s="8" t="s">
        <v>800</v>
      </c>
    </row>
    <row r="161" spans="20:59" s="21" customFormat="1" outlineLevel="1" x14ac:dyDescent="0.25">
      <c r="T161" s="21" t="b">
        <f t="shared" ref="T161:AM161" ca="1" si="454">AND(ISNUMBER(INDIRECT(ADDRESS(ROW(41:41),MATCH(T$2,$BQ$2:$OH$2,0)+COLUMN($BQ:$BQ)+4,4,1),TRUE)),INDIRECT(ADDRESS(ROW(41:41),MATCH(T$2,$BQ$2:$OH$2,0)+COLUMN($BQ:$BQ)+4,4,1),TRUE) &gt; 29)</f>
        <v>0</v>
      </c>
      <c r="U161" s="21" t="b">
        <f t="shared" ca="1" si="454"/>
        <v>0</v>
      </c>
      <c r="V161" s="21" t="b">
        <f t="shared" ca="1" si="454"/>
        <v>0</v>
      </c>
      <c r="W161" s="21" t="b">
        <f t="shared" ca="1" si="454"/>
        <v>0</v>
      </c>
      <c r="X161" s="21" t="b">
        <f t="shared" ca="1" si="454"/>
        <v>0</v>
      </c>
      <c r="Y161" s="21" t="b">
        <f t="shared" ca="1" si="454"/>
        <v>0</v>
      </c>
      <c r="Z161" s="21" t="b">
        <f t="shared" ca="1" si="454"/>
        <v>0</v>
      </c>
      <c r="AA161" s="21" t="b">
        <f t="shared" ca="1" si="454"/>
        <v>0</v>
      </c>
      <c r="AB161" s="21" t="b">
        <f t="shared" ca="1" si="454"/>
        <v>0</v>
      </c>
      <c r="AC161" s="21" t="b">
        <f t="shared" ca="1" si="454"/>
        <v>0</v>
      </c>
      <c r="AD161" s="21" t="b">
        <f t="shared" ca="1" si="454"/>
        <v>0</v>
      </c>
      <c r="AE161" s="21" t="b">
        <f t="shared" ca="1" si="454"/>
        <v>0</v>
      </c>
      <c r="AF161" s="21" t="b">
        <f t="shared" ca="1" si="454"/>
        <v>0</v>
      </c>
      <c r="AG161" s="21" t="b">
        <f t="shared" ca="1" si="454"/>
        <v>0</v>
      </c>
      <c r="AH161" s="21" t="b">
        <f t="shared" ca="1" si="454"/>
        <v>0</v>
      </c>
      <c r="AI161" s="21" t="b">
        <f t="shared" ca="1" si="454"/>
        <v>0</v>
      </c>
      <c r="AJ161" s="21" t="b">
        <f t="shared" ca="1" si="454"/>
        <v>0</v>
      </c>
      <c r="AK161" s="21" t="b">
        <f t="shared" ca="1" si="454"/>
        <v>0</v>
      </c>
      <c r="AL161" s="21" t="b">
        <f t="shared" ca="1" si="454"/>
        <v>0</v>
      </c>
      <c r="AM161" s="21" t="b">
        <f t="shared" ca="1" si="454"/>
        <v>0</v>
      </c>
      <c r="BD161" s="21">
        <f>0.75+0.25/4</f>
        <v>0.8125</v>
      </c>
      <c r="BF161" s="21" t="e">
        <f ca="1">BI88*BI116*BD161*BI113</f>
        <v>#VALUE!</v>
      </c>
      <c r="BG161" s="21" t="e">
        <f ca="1">BF161*BS5</f>
        <v>#VALUE!</v>
      </c>
    </row>
    <row r="162" spans="20:59" s="21" customFormat="1" outlineLevel="1" x14ac:dyDescent="0.25">
      <c r="T162" s="21" t="b">
        <f t="shared" ref="T162:AM162" ca="1" si="455">AND(ISNUMBER(INDIRECT(ADDRESS(ROW(42:42),MATCH(T$2,$BQ$2:$OH$2,0)+COLUMN($BQ:$BQ)+4,4,1),TRUE)),INDIRECT(ADDRESS(ROW(42:42),MATCH(T$2,$BQ$2:$OH$2,0)+COLUMN($BQ:$BQ)+4,4,1),TRUE) &gt; 29)</f>
        <v>0</v>
      </c>
      <c r="U162" s="21" t="b">
        <f t="shared" ca="1" si="455"/>
        <v>0</v>
      </c>
      <c r="V162" s="21" t="b">
        <f t="shared" ca="1" si="455"/>
        <v>0</v>
      </c>
      <c r="W162" s="21" t="b">
        <f t="shared" ca="1" si="455"/>
        <v>0</v>
      </c>
      <c r="X162" s="21" t="b">
        <f t="shared" ca="1" si="455"/>
        <v>0</v>
      </c>
      <c r="Y162" s="21" t="b">
        <f t="shared" ca="1" si="455"/>
        <v>0</v>
      </c>
      <c r="Z162" s="21" t="b">
        <f t="shared" ca="1" si="455"/>
        <v>0</v>
      </c>
      <c r="AA162" s="21" t="b">
        <f t="shared" ca="1" si="455"/>
        <v>0</v>
      </c>
      <c r="AB162" s="21" t="b">
        <f t="shared" ca="1" si="455"/>
        <v>0</v>
      </c>
      <c r="AC162" s="21" t="b">
        <f t="shared" ca="1" si="455"/>
        <v>0</v>
      </c>
      <c r="AD162" s="21" t="b">
        <f t="shared" ca="1" si="455"/>
        <v>0</v>
      </c>
      <c r="AE162" s="21" t="b">
        <f t="shared" ca="1" si="455"/>
        <v>0</v>
      </c>
      <c r="AF162" s="21" t="b">
        <f t="shared" ca="1" si="455"/>
        <v>0</v>
      </c>
      <c r="AG162" s="21" t="b">
        <f t="shared" ca="1" si="455"/>
        <v>0</v>
      </c>
      <c r="AH162" s="21" t="b">
        <f t="shared" ca="1" si="455"/>
        <v>0</v>
      </c>
      <c r="AI162" s="21" t="b">
        <f t="shared" ca="1" si="455"/>
        <v>0</v>
      </c>
      <c r="AJ162" s="21" t="b">
        <f t="shared" ca="1" si="455"/>
        <v>0</v>
      </c>
      <c r="AK162" s="21" t="b">
        <f t="shared" ca="1" si="455"/>
        <v>0</v>
      </c>
      <c r="AL162" s="21" t="b">
        <f t="shared" ca="1" si="455"/>
        <v>0</v>
      </c>
      <c r="AM162" s="21" t="b">
        <f t="shared" ca="1" si="455"/>
        <v>0</v>
      </c>
    </row>
    <row r="163" spans="20:59" s="21" customFormat="1" outlineLevel="1" x14ac:dyDescent="0.25">
      <c r="T163" s="21" t="b">
        <f t="shared" ref="T163:AM163" ca="1" si="456">AND(ISNUMBER(INDIRECT(ADDRESS(ROW(43:43),MATCH(T$2,$BQ$2:$OH$2,0)+COLUMN($BQ:$BQ)+4,4,1),TRUE)),INDIRECT(ADDRESS(ROW(43:43),MATCH(T$2,$BQ$2:$OH$2,0)+COLUMN($BQ:$BQ)+4,4,1),TRUE) &gt; 29)</f>
        <v>0</v>
      </c>
      <c r="U163" s="21" t="b">
        <f t="shared" ca="1" si="456"/>
        <v>0</v>
      </c>
      <c r="V163" s="21" t="b">
        <f t="shared" ca="1" si="456"/>
        <v>0</v>
      </c>
      <c r="W163" s="21" t="b">
        <f t="shared" ca="1" si="456"/>
        <v>0</v>
      </c>
      <c r="X163" s="21" t="b">
        <f t="shared" ca="1" si="456"/>
        <v>0</v>
      </c>
      <c r="Y163" s="21" t="b">
        <f t="shared" ca="1" si="456"/>
        <v>0</v>
      </c>
      <c r="Z163" s="21" t="b">
        <f t="shared" ca="1" si="456"/>
        <v>0</v>
      </c>
      <c r="AA163" s="21" t="b">
        <f t="shared" ca="1" si="456"/>
        <v>0</v>
      </c>
      <c r="AB163" s="21" t="b">
        <f t="shared" ca="1" si="456"/>
        <v>0</v>
      </c>
      <c r="AC163" s="21" t="b">
        <f t="shared" ca="1" si="456"/>
        <v>0</v>
      </c>
      <c r="AD163" s="21" t="b">
        <f t="shared" ca="1" si="456"/>
        <v>0</v>
      </c>
      <c r="AE163" s="21" t="b">
        <f t="shared" ca="1" si="456"/>
        <v>0</v>
      </c>
      <c r="AF163" s="21" t="b">
        <f t="shared" ca="1" si="456"/>
        <v>0</v>
      </c>
      <c r="AG163" s="21" t="b">
        <f t="shared" ca="1" si="456"/>
        <v>0</v>
      </c>
      <c r="AH163" s="21" t="b">
        <f t="shared" ca="1" si="456"/>
        <v>0</v>
      </c>
      <c r="AI163" s="21" t="b">
        <f t="shared" ca="1" si="456"/>
        <v>0</v>
      </c>
      <c r="AJ163" s="21" t="b">
        <f t="shared" ca="1" si="456"/>
        <v>0</v>
      </c>
      <c r="AK163" s="21" t="b">
        <f t="shared" ca="1" si="456"/>
        <v>0</v>
      </c>
      <c r="AL163" s="21" t="b">
        <f t="shared" ca="1" si="456"/>
        <v>0</v>
      </c>
      <c r="AM163" s="21" t="b">
        <f t="shared" ca="1" si="456"/>
        <v>0</v>
      </c>
    </row>
    <row r="164" spans="20:59" s="21" customFormat="1" outlineLevel="1" x14ac:dyDescent="0.25">
      <c r="T164" s="21" t="b">
        <f t="shared" ref="T164:AM164" ca="1" si="457">AND(ISNUMBER(INDIRECT(ADDRESS(ROW(44:44),MATCH(T$2,$BQ$2:$OH$2,0)+COLUMN($BQ:$BQ)+4,4,1),TRUE)),INDIRECT(ADDRESS(ROW(44:44),MATCH(T$2,$BQ$2:$OH$2,0)+COLUMN($BQ:$BQ)+4,4,1),TRUE) &gt; 29)</f>
        <v>0</v>
      </c>
      <c r="U164" s="21" t="b">
        <f t="shared" ca="1" si="457"/>
        <v>0</v>
      </c>
      <c r="V164" s="21" t="b">
        <f t="shared" ca="1" si="457"/>
        <v>0</v>
      </c>
      <c r="W164" s="21" t="b">
        <f t="shared" ca="1" si="457"/>
        <v>0</v>
      </c>
      <c r="X164" s="21" t="b">
        <f t="shared" ca="1" si="457"/>
        <v>0</v>
      </c>
      <c r="Y164" s="21" t="b">
        <f t="shared" ca="1" si="457"/>
        <v>0</v>
      </c>
      <c r="Z164" s="21" t="b">
        <f t="shared" ca="1" si="457"/>
        <v>0</v>
      </c>
      <c r="AA164" s="21" t="b">
        <f t="shared" ca="1" si="457"/>
        <v>0</v>
      </c>
      <c r="AB164" s="21" t="b">
        <f t="shared" ca="1" si="457"/>
        <v>0</v>
      </c>
      <c r="AC164" s="21" t="b">
        <f t="shared" ca="1" si="457"/>
        <v>0</v>
      </c>
      <c r="AD164" s="21" t="b">
        <f t="shared" ca="1" si="457"/>
        <v>0</v>
      </c>
      <c r="AE164" s="21" t="b">
        <f t="shared" ca="1" si="457"/>
        <v>0</v>
      </c>
      <c r="AF164" s="21" t="b">
        <f t="shared" ca="1" si="457"/>
        <v>0</v>
      </c>
      <c r="AG164" s="21" t="b">
        <f t="shared" ca="1" si="457"/>
        <v>0</v>
      </c>
      <c r="AH164" s="21" t="b">
        <f t="shared" ca="1" si="457"/>
        <v>0</v>
      </c>
      <c r="AI164" s="21" t="b">
        <f t="shared" ca="1" si="457"/>
        <v>0</v>
      </c>
      <c r="AJ164" s="21" t="b">
        <f t="shared" ca="1" si="457"/>
        <v>0</v>
      </c>
      <c r="AK164" s="21" t="b">
        <f t="shared" ca="1" si="457"/>
        <v>0</v>
      </c>
      <c r="AL164" s="21" t="b">
        <f t="shared" ca="1" si="457"/>
        <v>0</v>
      </c>
      <c r="AM164" s="21" t="b">
        <f t="shared" ca="1" si="457"/>
        <v>0</v>
      </c>
      <c r="BD164" s="8" t="s">
        <v>808</v>
      </c>
    </row>
    <row r="165" spans="20:59" s="21" customFormat="1" outlineLevel="1" x14ac:dyDescent="0.25">
      <c r="T165" s="21" t="b">
        <f t="shared" ref="T165:AM165" ca="1" si="458">AND(ISNUMBER(INDIRECT(ADDRESS(ROW(45:45),MATCH(T$2,$BQ$2:$OH$2,0)+COLUMN($BQ:$BQ)+4,4,1),TRUE)),INDIRECT(ADDRESS(ROW(45:45),MATCH(T$2,$BQ$2:$OH$2,0)+COLUMN($BQ:$BQ)+4,4,1),TRUE) &gt; 29)</f>
        <v>0</v>
      </c>
      <c r="U165" s="21" t="b">
        <f t="shared" ca="1" si="458"/>
        <v>0</v>
      </c>
      <c r="V165" s="21" t="b">
        <f t="shared" ca="1" si="458"/>
        <v>0</v>
      </c>
      <c r="W165" s="21" t="b">
        <f t="shared" ca="1" si="458"/>
        <v>0</v>
      </c>
      <c r="X165" s="21" t="b">
        <f t="shared" ca="1" si="458"/>
        <v>0</v>
      </c>
      <c r="Y165" s="21" t="b">
        <f t="shared" ca="1" si="458"/>
        <v>0</v>
      </c>
      <c r="Z165" s="21" t="b">
        <f t="shared" ca="1" si="458"/>
        <v>0</v>
      </c>
      <c r="AA165" s="21" t="b">
        <f t="shared" ca="1" si="458"/>
        <v>0</v>
      </c>
      <c r="AB165" s="21" t="b">
        <f t="shared" ca="1" si="458"/>
        <v>0</v>
      </c>
      <c r="AC165" s="21" t="b">
        <f t="shared" ca="1" si="458"/>
        <v>0</v>
      </c>
      <c r="AD165" s="21" t="b">
        <f t="shared" ca="1" si="458"/>
        <v>0</v>
      </c>
      <c r="AE165" s="21" t="b">
        <f t="shared" ca="1" si="458"/>
        <v>0</v>
      </c>
      <c r="AF165" s="21" t="b">
        <f t="shared" ca="1" si="458"/>
        <v>0</v>
      </c>
      <c r="AG165" s="21" t="b">
        <f t="shared" ca="1" si="458"/>
        <v>0</v>
      </c>
      <c r="AH165" s="21" t="b">
        <f t="shared" ca="1" si="458"/>
        <v>0</v>
      </c>
      <c r="AI165" s="21" t="b">
        <f t="shared" ca="1" si="458"/>
        <v>0</v>
      </c>
      <c r="AJ165" s="21" t="b">
        <f t="shared" ca="1" si="458"/>
        <v>0</v>
      </c>
      <c r="AK165" s="21" t="b">
        <f t="shared" ca="1" si="458"/>
        <v>0</v>
      </c>
      <c r="AL165" s="21" t="b">
        <f t="shared" ca="1" si="458"/>
        <v>0</v>
      </c>
      <c r="AM165" s="21" t="b">
        <f t="shared" ca="1" si="458"/>
        <v>0</v>
      </c>
      <c r="BE165" s="8" t="s">
        <v>616</v>
      </c>
      <c r="BF165" s="8" t="s">
        <v>619</v>
      </c>
      <c r="BG165" s="8" t="s">
        <v>617</v>
      </c>
    </row>
    <row r="166" spans="20:59" s="21" customFormat="1" outlineLevel="1" x14ac:dyDescent="0.25">
      <c r="T166" s="21" t="b">
        <f t="shared" ref="T166:AM166" ca="1" si="459">AND(ISNUMBER(INDIRECT(ADDRESS(ROW(46:46),MATCH(T$2,$BQ$2:$OH$2,0)+COLUMN($BQ:$BQ)+4,4,1),TRUE)),INDIRECT(ADDRESS(ROW(46:46),MATCH(T$2,$BQ$2:$OH$2,0)+COLUMN($BQ:$BQ)+4,4,1),TRUE) &gt; 29)</f>
        <v>0</v>
      </c>
      <c r="U166" s="21" t="b">
        <f t="shared" ca="1" si="459"/>
        <v>0</v>
      </c>
      <c r="V166" s="21" t="b">
        <f t="shared" ca="1" si="459"/>
        <v>0</v>
      </c>
      <c r="W166" s="21" t="b">
        <f t="shared" ca="1" si="459"/>
        <v>0</v>
      </c>
      <c r="X166" s="21" t="b">
        <f t="shared" ca="1" si="459"/>
        <v>0</v>
      </c>
      <c r="Y166" s="21" t="b">
        <f t="shared" ca="1" si="459"/>
        <v>0</v>
      </c>
      <c r="Z166" s="21" t="b">
        <f t="shared" ca="1" si="459"/>
        <v>0</v>
      </c>
      <c r="AA166" s="21" t="b">
        <f t="shared" ca="1" si="459"/>
        <v>0</v>
      </c>
      <c r="AB166" s="21" t="b">
        <f t="shared" ca="1" si="459"/>
        <v>0</v>
      </c>
      <c r="AC166" s="21" t="b">
        <f t="shared" ca="1" si="459"/>
        <v>0</v>
      </c>
      <c r="AD166" s="21" t="b">
        <f t="shared" ca="1" si="459"/>
        <v>0</v>
      </c>
      <c r="AE166" s="21" t="b">
        <f t="shared" ca="1" si="459"/>
        <v>0</v>
      </c>
      <c r="AF166" s="21" t="b">
        <f t="shared" ca="1" si="459"/>
        <v>0</v>
      </c>
      <c r="AG166" s="21" t="b">
        <f t="shared" ca="1" si="459"/>
        <v>0</v>
      </c>
      <c r="AH166" s="21" t="b">
        <f t="shared" ca="1" si="459"/>
        <v>0</v>
      </c>
      <c r="AI166" s="21" t="b">
        <f t="shared" ca="1" si="459"/>
        <v>0</v>
      </c>
      <c r="AJ166" s="21" t="b">
        <f t="shared" ca="1" si="459"/>
        <v>0</v>
      </c>
      <c r="AK166" s="21" t="b">
        <f t="shared" ca="1" si="459"/>
        <v>0</v>
      </c>
      <c r="AL166" s="21" t="b">
        <f t="shared" ca="1" si="459"/>
        <v>0</v>
      </c>
      <c r="AM166" s="21" t="b">
        <f t="shared" ca="1" si="459"/>
        <v>0</v>
      </c>
      <c r="BD166" s="8" t="s">
        <v>20</v>
      </c>
      <c r="BE166" s="457">
        <f t="shared" ref="BE166:BG169" ca="1" si="460">VLOOKUP($BD166,$O$88:$BI$91,32,FALSE)*VLOOKUP(BE$165,$O$92:$BI$94,32,FALSE)</f>
        <v>0.55847735379387931</v>
      </c>
      <c r="BF166" s="457">
        <f t="shared" ca="1" si="460"/>
        <v>0.55036136877697295</v>
      </c>
      <c r="BG166" s="457">
        <f t="shared" ca="1" si="460"/>
        <v>0.44688974434022466</v>
      </c>
    </row>
    <row r="167" spans="20:59" s="21" customFormat="1" outlineLevel="1" x14ac:dyDescent="0.25">
      <c r="T167" s="21" t="b">
        <f t="shared" ref="T167:AM167" ca="1" si="461">AND(ISNUMBER(INDIRECT(ADDRESS(ROW(47:47),MATCH(T$2,$BQ$2:$OH$2,0)+COLUMN($BQ:$BQ)+4,4,1),TRUE)),INDIRECT(ADDRESS(ROW(47:47),MATCH(T$2,$BQ$2:$OH$2,0)+COLUMN($BQ:$BQ)+4,4,1),TRUE) &gt; 29)</f>
        <v>0</v>
      </c>
      <c r="U167" s="21" t="b">
        <f t="shared" ca="1" si="461"/>
        <v>0</v>
      </c>
      <c r="V167" s="21" t="b">
        <f t="shared" ca="1" si="461"/>
        <v>0</v>
      </c>
      <c r="W167" s="21" t="b">
        <f t="shared" ca="1" si="461"/>
        <v>0</v>
      </c>
      <c r="X167" s="21" t="b">
        <f t="shared" ca="1" si="461"/>
        <v>0</v>
      </c>
      <c r="Y167" s="21" t="b">
        <f t="shared" ca="1" si="461"/>
        <v>0</v>
      </c>
      <c r="Z167" s="21" t="b">
        <f t="shared" ca="1" si="461"/>
        <v>0</v>
      </c>
      <c r="AA167" s="21" t="b">
        <f t="shared" ca="1" si="461"/>
        <v>0</v>
      </c>
      <c r="AB167" s="21" t="b">
        <f t="shared" ca="1" si="461"/>
        <v>0</v>
      </c>
      <c r="AC167" s="21" t="b">
        <f t="shared" ca="1" si="461"/>
        <v>0</v>
      </c>
      <c r="AD167" s="21" t="b">
        <f t="shared" ca="1" si="461"/>
        <v>0</v>
      </c>
      <c r="AE167" s="21" t="b">
        <f t="shared" ca="1" si="461"/>
        <v>0</v>
      </c>
      <c r="AF167" s="21" t="b">
        <f t="shared" ca="1" si="461"/>
        <v>0</v>
      </c>
      <c r="AG167" s="21" t="b">
        <f t="shared" ca="1" si="461"/>
        <v>0</v>
      </c>
      <c r="AH167" s="21" t="b">
        <f t="shared" ca="1" si="461"/>
        <v>0</v>
      </c>
      <c r="AI167" s="21" t="b">
        <f t="shared" ca="1" si="461"/>
        <v>0</v>
      </c>
      <c r="AJ167" s="21" t="b">
        <f t="shared" ca="1" si="461"/>
        <v>0</v>
      </c>
      <c r="AK167" s="21" t="b">
        <f t="shared" ca="1" si="461"/>
        <v>0</v>
      </c>
      <c r="AL167" s="21" t="b">
        <f t="shared" ca="1" si="461"/>
        <v>0</v>
      </c>
      <c r="AM167" s="21" t="b">
        <f t="shared" ca="1" si="461"/>
        <v>0</v>
      </c>
      <c r="BD167" s="8" t="s">
        <v>16</v>
      </c>
      <c r="BE167" s="457">
        <f t="shared" ca="1" si="460"/>
        <v>0.96009501906799122</v>
      </c>
      <c r="BF167" s="457">
        <f t="shared" ca="1" si="460"/>
        <v>0.94614258798617867</v>
      </c>
      <c r="BG167" s="457">
        <f t="shared" ca="1" si="460"/>
        <v>0.76826144283009257</v>
      </c>
    </row>
    <row r="168" spans="20:59" s="21" customFormat="1" outlineLevel="1" x14ac:dyDescent="0.25">
      <c r="T168" s="21" t="b">
        <f t="shared" ref="T168:AM168" ca="1" si="462">AND(ISNUMBER(INDIRECT(ADDRESS(ROW(48:48),MATCH(T$2,$BQ$2:$OH$2,0)+COLUMN($BQ:$BQ)+4,4,1),TRUE)),INDIRECT(ADDRESS(ROW(48:48),MATCH(T$2,$BQ$2:$OH$2,0)+COLUMN($BQ:$BQ)+4,4,1),TRUE) &gt; 29)</f>
        <v>0</v>
      </c>
      <c r="U168" s="21" t="b">
        <f t="shared" ca="1" si="462"/>
        <v>0</v>
      </c>
      <c r="V168" s="21" t="b">
        <f t="shared" ca="1" si="462"/>
        <v>0</v>
      </c>
      <c r="W168" s="21" t="b">
        <f t="shared" ca="1" si="462"/>
        <v>0</v>
      </c>
      <c r="X168" s="21" t="b">
        <f t="shared" ca="1" si="462"/>
        <v>0</v>
      </c>
      <c r="Y168" s="21" t="b">
        <f t="shared" ca="1" si="462"/>
        <v>0</v>
      </c>
      <c r="Z168" s="21" t="b">
        <f t="shared" ca="1" si="462"/>
        <v>0</v>
      </c>
      <c r="AA168" s="21" t="b">
        <f t="shared" ca="1" si="462"/>
        <v>0</v>
      </c>
      <c r="AB168" s="21" t="b">
        <f t="shared" ca="1" si="462"/>
        <v>0</v>
      </c>
      <c r="AC168" s="21" t="b">
        <f t="shared" ca="1" si="462"/>
        <v>0</v>
      </c>
      <c r="AD168" s="21" t="b">
        <f t="shared" ca="1" si="462"/>
        <v>0</v>
      </c>
      <c r="AE168" s="21" t="b">
        <f t="shared" ca="1" si="462"/>
        <v>0</v>
      </c>
      <c r="AF168" s="21" t="b">
        <f t="shared" ca="1" si="462"/>
        <v>0</v>
      </c>
      <c r="AG168" s="21" t="b">
        <f t="shared" ca="1" si="462"/>
        <v>0</v>
      </c>
      <c r="AH168" s="21" t="b">
        <f t="shared" ca="1" si="462"/>
        <v>0</v>
      </c>
      <c r="AI168" s="21" t="b">
        <f t="shared" ca="1" si="462"/>
        <v>0</v>
      </c>
      <c r="AJ168" s="21" t="b">
        <f t="shared" ca="1" si="462"/>
        <v>0</v>
      </c>
      <c r="AK168" s="21" t="b">
        <f t="shared" ca="1" si="462"/>
        <v>0</v>
      </c>
      <c r="AL168" s="21" t="b">
        <f t="shared" ca="1" si="462"/>
        <v>0</v>
      </c>
      <c r="AM168" s="21" t="b">
        <f t="shared" ca="1" si="462"/>
        <v>0</v>
      </c>
      <c r="BD168" s="8" t="s">
        <v>30</v>
      </c>
      <c r="BE168" s="457">
        <f t="shared" ca="1" si="460"/>
        <v>0.94614258798617867</v>
      </c>
      <c r="BF168" s="457">
        <f t="shared" ca="1" si="460"/>
        <v>0.93239291843236749</v>
      </c>
      <c r="BG168" s="457">
        <f t="shared" ca="1" si="460"/>
        <v>0.75709680326732687</v>
      </c>
    </row>
    <row r="169" spans="20:59" s="21" customFormat="1" outlineLevel="1" x14ac:dyDescent="0.25">
      <c r="T169" s="21" t="b">
        <f t="shared" ref="T169:AM169" ca="1" si="463">AND(ISNUMBER(INDIRECT(ADDRESS(ROW(49:49),MATCH(T$2,$BQ$2:$OH$2,0)+COLUMN($BQ:$BQ)+4,4,1),TRUE)),INDIRECT(ADDRESS(ROW(49:49),MATCH(T$2,$BQ$2:$OH$2,0)+COLUMN($BQ:$BQ)+4,4,1),TRUE) &gt; 29)</f>
        <v>0</v>
      </c>
      <c r="U169" s="21" t="b">
        <f t="shared" ca="1" si="463"/>
        <v>0</v>
      </c>
      <c r="V169" s="21" t="b">
        <f t="shared" ca="1" si="463"/>
        <v>0</v>
      </c>
      <c r="W169" s="21" t="b">
        <f t="shared" ca="1" si="463"/>
        <v>0</v>
      </c>
      <c r="X169" s="21" t="b">
        <f t="shared" ca="1" si="463"/>
        <v>0</v>
      </c>
      <c r="Y169" s="21" t="b">
        <f t="shared" ca="1" si="463"/>
        <v>0</v>
      </c>
      <c r="Z169" s="21" t="b">
        <f t="shared" ca="1" si="463"/>
        <v>0</v>
      </c>
      <c r="AA169" s="21" t="b">
        <f t="shared" ca="1" si="463"/>
        <v>0</v>
      </c>
      <c r="AB169" s="21" t="b">
        <f t="shared" ca="1" si="463"/>
        <v>0</v>
      </c>
      <c r="AC169" s="21" t="b">
        <f t="shared" ca="1" si="463"/>
        <v>0</v>
      </c>
      <c r="AD169" s="21" t="b">
        <f t="shared" ca="1" si="463"/>
        <v>0</v>
      </c>
      <c r="AE169" s="21" t="b">
        <f t="shared" ca="1" si="463"/>
        <v>0</v>
      </c>
      <c r="AF169" s="21" t="b">
        <f t="shared" ca="1" si="463"/>
        <v>0</v>
      </c>
      <c r="AG169" s="21" t="b">
        <f t="shared" ca="1" si="463"/>
        <v>0</v>
      </c>
      <c r="AH169" s="21" t="b">
        <f t="shared" ca="1" si="463"/>
        <v>0</v>
      </c>
      <c r="AI169" s="21" t="b">
        <f t="shared" ca="1" si="463"/>
        <v>0</v>
      </c>
      <c r="AJ169" s="21" t="b">
        <f t="shared" ca="1" si="463"/>
        <v>0</v>
      </c>
      <c r="AK169" s="21" t="b">
        <f t="shared" ca="1" si="463"/>
        <v>0</v>
      </c>
      <c r="AL169" s="21" t="b">
        <f t="shared" ca="1" si="463"/>
        <v>0</v>
      </c>
      <c r="AM169" s="21" t="b">
        <f t="shared" ca="1" si="463"/>
        <v>0</v>
      </c>
      <c r="BD169" s="8" t="s">
        <v>21</v>
      </c>
      <c r="BE169" s="457">
        <f t="shared" ca="1" si="460"/>
        <v>0.69376941891845745</v>
      </c>
      <c r="BF169" s="457">
        <f t="shared" ca="1" si="460"/>
        <v>0.68368732307181346</v>
      </c>
      <c r="BG169" s="457">
        <f t="shared" ca="1" si="460"/>
        <v>0.55514952601992795</v>
      </c>
    </row>
    <row r="170" spans="20:59" s="21" customFormat="1" outlineLevel="1" x14ac:dyDescent="0.25">
      <c r="T170" s="21" t="b">
        <f t="shared" ref="T170:AM170" ca="1" si="464">AND(ISNUMBER(INDIRECT(ADDRESS(ROW(50:50),MATCH(T$2,$BQ$2:$OH$2,0)+COLUMN($BQ:$BQ)+4,4,1),TRUE)),INDIRECT(ADDRESS(ROW(50:50),MATCH(T$2,$BQ$2:$OH$2,0)+COLUMN($BQ:$BQ)+4,4,1),TRUE) &gt; 29)</f>
        <v>0</v>
      </c>
      <c r="U170" s="21" t="b">
        <f t="shared" ca="1" si="464"/>
        <v>0</v>
      </c>
      <c r="V170" s="21" t="b">
        <f t="shared" ca="1" si="464"/>
        <v>0</v>
      </c>
      <c r="W170" s="21" t="b">
        <f t="shared" ca="1" si="464"/>
        <v>0</v>
      </c>
      <c r="X170" s="21" t="b">
        <f t="shared" ca="1" si="464"/>
        <v>0</v>
      </c>
      <c r="Y170" s="21" t="b">
        <f t="shared" ca="1" si="464"/>
        <v>0</v>
      </c>
      <c r="Z170" s="21" t="b">
        <f t="shared" ca="1" si="464"/>
        <v>0</v>
      </c>
      <c r="AA170" s="21" t="b">
        <f t="shared" ca="1" si="464"/>
        <v>0</v>
      </c>
      <c r="AB170" s="21" t="b">
        <f t="shared" ca="1" si="464"/>
        <v>0</v>
      </c>
      <c r="AC170" s="21" t="b">
        <f t="shared" ca="1" si="464"/>
        <v>0</v>
      </c>
      <c r="AD170" s="21" t="b">
        <f t="shared" ca="1" si="464"/>
        <v>0</v>
      </c>
      <c r="AE170" s="21" t="b">
        <f t="shared" ca="1" si="464"/>
        <v>0</v>
      </c>
      <c r="AF170" s="21" t="b">
        <f t="shared" ca="1" si="464"/>
        <v>0</v>
      </c>
      <c r="AG170" s="21" t="b">
        <f t="shared" ca="1" si="464"/>
        <v>0</v>
      </c>
      <c r="AH170" s="21" t="b">
        <f t="shared" ca="1" si="464"/>
        <v>0</v>
      </c>
      <c r="AI170" s="21" t="b">
        <f t="shared" ca="1" si="464"/>
        <v>0</v>
      </c>
      <c r="AJ170" s="21" t="b">
        <f t="shared" ca="1" si="464"/>
        <v>0</v>
      </c>
      <c r="AK170" s="21" t="b">
        <f t="shared" ca="1" si="464"/>
        <v>0</v>
      </c>
      <c r="AL170" s="21" t="b">
        <f t="shared" ca="1" si="464"/>
        <v>0</v>
      </c>
      <c r="AM170" s="21" t="b">
        <f t="shared" ca="1" si="464"/>
        <v>0</v>
      </c>
    </row>
    <row r="171" spans="20:59" s="21" customFormat="1" outlineLevel="1" x14ac:dyDescent="0.25">
      <c r="T171" s="21" t="b">
        <f t="shared" ref="T171:AM171" ca="1" si="465">AND(ISNUMBER(INDIRECT(ADDRESS(ROW(51:51),MATCH(T$2,$BQ$2:$OH$2,0)+COLUMN($BQ:$BQ)+4,4,1),TRUE)),INDIRECT(ADDRESS(ROW(51:51),MATCH(T$2,$BQ$2:$OH$2,0)+COLUMN($BQ:$BQ)+4,4,1),TRUE) &gt; 29)</f>
        <v>0</v>
      </c>
      <c r="U171" s="21" t="b">
        <f t="shared" ca="1" si="465"/>
        <v>0</v>
      </c>
      <c r="V171" s="21" t="b">
        <f t="shared" ca="1" si="465"/>
        <v>0</v>
      </c>
      <c r="W171" s="21" t="b">
        <f t="shared" ca="1" si="465"/>
        <v>0</v>
      </c>
      <c r="X171" s="21" t="b">
        <f t="shared" ca="1" si="465"/>
        <v>0</v>
      </c>
      <c r="Y171" s="21" t="b">
        <f t="shared" ca="1" si="465"/>
        <v>0</v>
      </c>
      <c r="Z171" s="21" t="b">
        <f t="shared" ca="1" si="465"/>
        <v>0</v>
      </c>
      <c r="AA171" s="21" t="b">
        <f t="shared" ca="1" si="465"/>
        <v>0</v>
      </c>
      <c r="AB171" s="21" t="b">
        <f t="shared" ca="1" si="465"/>
        <v>0</v>
      </c>
      <c r="AC171" s="21" t="b">
        <f t="shared" ca="1" si="465"/>
        <v>0</v>
      </c>
      <c r="AD171" s="21" t="b">
        <f t="shared" ca="1" si="465"/>
        <v>0</v>
      </c>
      <c r="AE171" s="21" t="b">
        <f t="shared" ca="1" si="465"/>
        <v>0</v>
      </c>
      <c r="AF171" s="21" t="b">
        <f t="shared" ca="1" si="465"/>
        <v>0</v>
      </c>
      <c r="AG171" s="21" t="b">
        <f t="shared" ca="1" si="465"/>
        <v>0</v>
      </c>
      <c r="AH171" s="21" t="b">
        <f t="shared" ca="1" si="465"/>
        <v>0</v>
      </c>
      <c r="AI171" s="21" t="b">
        <f t="shared" ca="1" si="465"/>
        <v>0</v>
      </c>
      <c r="AJ171" s="21" t="b">
        <f t="shared" ca="1" si="465"/>
        <v>0</v>
      </c>
      <c r="AK171" s="21" t="b">
        <f t="shared" ca="1" si="465"/>
        <v>0</v>
      </c>
      <c r="AL171" s="21" t="b">
        <f t="shared" ca="1" si="465"/>
        <v>0</v>
      </c>
      <c r="AM171" s="21" t="b">
        <f t="shared" ca="1" si="465"/>
        <v>0</v>
      </c>
    </row>
    <row r="172" spans="20:59" s="21" customFormat="1" outlineLevel="1" x14ac:dyDescent="0.25">
      <c r="T172" s="21" t="b">
        <f t="shared" ref="T172:AM172" ca="1" si="466">AND(ISNUMBER(INDIRECT(ADDRESS(ROW(52:52),MATCH(T$2,$BQ$2:$OH$2,0)+COLUMN($BQ:$BQ)+4,4,1),TRUE)),INDIRECT(ADDRESS(ROW(52:52),MATCH(T$2,$BQ$2:$OH$2,0)+COLUMN($BQ:$BQ)+4,4,1),TRUE) &gt; 29)</f>
        <v>0</v>
      </c>
      <c r="U172" s="21" t="b">
        <f t="shared" ca="1" si="466"/>
        <v>0</v>
      </c>
      <c r="V172" s="21" t="b">
        <f t="shared" ca="1" si="466"/>
        <v>0</v>
      </c>
      <c r="W172" s="21" t="b">
        <f t="shared" ca="1" si="466"/>
        <v>0</v>
      </c>
      <c r="X172" s="21" t="b">
        <f t="shared" ca="1" si="466"/>
        <v>0</v>
      </c>
      <c r="Y172" s="21" t="b">
        <f t="shared" ca="1" si="466"/>
        <v>0</v>
      </c>
      <c r="Z172" s="21" t="b">
        <f t="shared" ca="1" si="466"/>
        <v>0</v>
      </c>
      <c r="AA172" s="21" t="b">
        <f t="shared" ca="1" si="466"/>
        <v>0</v>
      </c>
      <c r="AB172" s="21" t="b">
        <f t="shared" ca="1" si="466"/>
        <v>0</v>
      </c>
      <c r="AC172" s="21" t="b">
        <f t="shared" ca="1" si="466"/>
        <v>0</v>
      </c>
      <c r="AD172" s="21" t="b">
        <f t="shared" ca="1" si="466"/>
        <v>0</v>
      </c>
      <c r="AE172" s="21" t="b">
        <f t="shared" ca="1" si="466"/>
        <v>0</v>
      </c>
      <c r="AF172" s="21" t="b">
        <f t="shared" ca="1" si="466"/>
        <v>0</v>
      </c>
      <c r="AG172" s="21" t="b">
        <f t="shared" ca="1" si="466"/>
        <v>0</v>
      </c>
      <c r="AH172" s="21" t="b">
        <f t="shared" ca="1" si="466"/>
        <v>0</v>
      </c>
      <c r="AI172" s="21" t="b">
        <f t="shared" ca="1" si="466"/>
        <v>0</v>
      </c>
      <c r="AJ172" s="21" t="b">
        <f t="shared" ca="1" si="466"/>
        <v>0</v>
      </c>
      <c r="AK172" s="21" t="b">
        <f t="shared" ca="1" si="466"/>
        <v>0</v>
      </c>
      <c r="AL172" s="21" t="b">
        <f t="shared" ca="1" si="466"/>
        <v>0</v>
      </c>
      <c r="AM172" s="21" t="b">
        <f t="shared" ca="1" si="466"/>
        <v>0</v>
      </c>
    </row>
    <row r="173" spans="20:59" s="21" customFormat="1" outlineLevel="1" x14ac:dyDescent="0.25">
      <c r="T173" s="21" t="b">
        <f t="shared" ref="T173:AM173" ca="1" si="467">AND(ISNUMBER(INDIRECT(ADDRESS(ROW(53:53),MATCH(T$2,$BQ$2:$OH$2,0)+COLUMN($BQ:$BQ)+4,4,1),TRUE)),INDIRECT(ADDRESS(ROW(53:53),MATCH(T$2,$BQ$2:$OH$2,0)+COLUMN($BQ:$BQ)+4,4,1),TRUE) &gt; 29)</f>
        <v>0</v>
      </c>
      <c r="U173" s="21" t="b">
        <f t="shared" ca="1" si="467"/>
        <v>0</v>
      </c>
      <c r="V173" s="21" t="b">
        <f t="shared" ca="1" si="467"/>
        <v>0</v>
      </c>
      <c r="W173" s="21" t="b">
        <f t="shared" ca="1" si="467"/>
        <v>0</v>
      </c>
      <c r="X173" s="21" t="b">
        <f t="shared" ca="1" si="467"/>
        <v>0</v>
      </c>
      <c r="Y173" s="21" t="b">
        <f t="shared" ca="1" si="467"/>
        <v>0</v>
      </c>
      <c r="Z173" s="21" t="b">
        <f t="shared" ca="1" si="467"/>
        <v>0</v>
      </c>
      <c r="AA173" s="21" t="b">
        <f t="shared" ca="1" si="467"/>
        <v>0</v>
      </c>
      <c r="AB173" s="21" t="b">
        <f t="shared" ca="1" si="467"/>
        <v>0</v>
      </c>
      <c r="AC173" s="21" t="b">
        <f t="shared" ca="1" si="467"/>
        <v>0</v>
      </c>
      <c r="AD173" s="21" t="b">
        <f t="shared" ca="1" si="467"/>
        <v>0</v>
      </c>
      <c r="AE173" s="21" t="b">
        <f t="shared" ca="1" si="467"/>
        <v>0</v>
      </c>
      <c r="AF173" s="21" t="b">
        <f t="shared" ca="1" si="467"/>
        <v>0</v>
      </c>
      <c r="AG173" s="21" t="b">
        <f t="shared" ca="1" si="467"/>
        <v>0</v>
      </c>
      <c r="AH173" s="21" t="b">
        <f t="shared" ca="1" si="467"/>
        <v>0</v>
      </c>
      <c r="AI173" s="21" t="b">
        <f t="shared" ca="1" si="467"/>
        <v>0</v>
      </c>
      <c r="AJ173" s="21" t="b">
        <f t="shared" ca="1" si="467"/>
        <v>0</v>
      </c>
      <c r="AK173" s="21" t="b">
        <f t="shared" ca="1" si="467"/>
        <v>0</v>
      </c>
      <c r="AL173" s="21" t="b">
        <f t="shared" ca="1" si="467"/>
        <v>0</v>
      </c>
      <c r="AM173" s="21" t="b">
        <f t="shared" ca="1" si="467"/>
        <v>0</v>
      </c>
    </row>
    <row r="174" spans="20:59" s="21" customFormat="1" outlineLevel="1" x14ac:dyDescent="0.25">
      <c r="T174" s="21" t="b">
        <f t="shared" ref="T174:AM174" ca="1" si="468">AND(ISNUMBER(INDIRECT(ADDRESS(ROW(54:54),MATCH(T$2,$BQ$2:$OH$2,0)+COLUMN($BQ:$BQ)+4,4,1),TRUE)),INDIRECT(ADDRESS(ROW(54:54),MATCH(T$2,$BQ$2:$OH$2,0)+COLUMN($BQ:$BQ)+4,4,1),TRUE) &gt; 29)</f>
        <v>0</v>
      </c>
      <c r="U174" s="21" t="b">
        <f t="shared" ca="1" si="468"/>
        <v>0</v>
      </c>
      <c r="V174" s="21" t="b">
        <f t="shared" ca="1" si="468"/>
        <v>0</v>
      </c>
      <c r="W174" s="21" t="b">
        <f t="shared" ca="1" si="468"/>
        <v>0</v>
      </c>
      <c r="X174" s="21" t="b">
        <f t="shared" ca="1" si="468"/>
        <v>0</v>
      </c>
      <c r="Y174" s="21" t="b">
        <f t="shared" ca="1" si="468"/>
        <v>0</v>
      </c>
      <c r="Z174" s="21" t="b">
        <f t="shared" ca="1" si="468"/>
        <v>0</v>
      </c>
      <c r="AA174" s="21" t="b">
        <f t="shared" ca="1" si="468"/>
        <v>0</v>
      </c>
      <c r="AB174" s="21" t="b">
        <f t="shared" ca="1" si="468"/>
        <v>0</v>
      </c>
      <c r="AC174" s="21" t="b">
        <f t="shared" ca="1" si="468"/>
        <v>0</v>
      </c>
      <c r="AD174" s="21" t="b">
        <f t="shared" ca="1" si="468"/>
        <v>0</v>
      </c>
      <c r="AE174" s="21" t="b">
        <f t="shared" ca="1" si="468"/>
        <v>0</v>
      </c>
      <c r="AF174" s="21" t="b">
        <f t="shared" ca="1" si="468"/>
        <v>0</v>
      </c>
      <c r="AG174" s="21" t="b">
        <f t="shared" ca="1" si="468"/>
        <v>0</v>
      </c>
      <c r="AH174" s="21" t="b">
        <f t="shared" ca="1" si="468"/>
        <v>0</v>
      </c>
      <c r="AI174" s="21" t="b">
        <f t="shared" ca="1" si="468"/>
        <v>0</v>
      </c>
      <c r="AJ174" s="21" t="b">
        <f t="shared" ca="1" si="468"/>
        <v>0</v>
      </c>
      <c r="AK174" s="21" t="b">
        <f t="shared" ca="1" si="468"/>
        <v>0</v>
      </c>
      <c r="AL174" s="21" t="b">
        <f t="shared" ca="1" si="468"/>
        <v>0</v>
      </c>
      <c r="AM174" s="21" t="b">
        <f t="shared" ca="1" si="468"/>
        <v>0</v>
      </c>
    </row>
    <row r="175" spans="20:59" s="21" customFormat="1" outlineLevel="1" x14ac:dyDescent="0.25">
      <c r="T175" s="21" t="b">
        <f t="shared" ref="T175:AM175" ca="1" si="469">AND(ISNUMBER(INDIRECT(ADDRESS(ROW(55:55),MATCH(T$2,$BQ$2:$OH$2,0)+COLUMN($BQ:$BQ)+4,4,1),TRUE)),INDIRECT(ADDRESS(ROW(55:55),MATCH(T$2,$BQ$2:$OH$2,0)+COLUMN($BQ:$BQ)+4,4,1),TRUE) &gt; 29)</f>
        <v>0</v>
      </c>
      <c r="U175" s="21" t="b">
        <f t="shared" ca="1" si="469"/>
        <v>0</v>
      </c>
      <c r="V175" s="21" t="b">
        <f t="shared" ca="1" si="469"/>
        <v>0</v>
      </c>
      <c r="W175" s="21" t="b">
        <f t="shared" ca="1" si="469"/>
        <v>0</v>
      </c>
      <c r="X175" s="21" t="b">
        <f t="shared" ca="1" si="469"/>
        <v>0</v>
      </c>
      <c r="Y175" s="21" t="b">
        <f t="shared" ca="1" si="469"/>
        <v>0</v>
      </c>
      <c r="Z175" s="21" t="b">
        <f t="shared" ca="1" si="469"/>
        <v>0</v>
      </c>
      <c r="AA175" s="21" t="b">
        <f t="shared" ca="1" si="469"/>
        <v>0</v>
      </c>
      <c r="AB175" s="21" t="b">
        <f t="shared" ca="1" si="469"/>
        <v>0</v>
      </c>
      <c r="AC175" s="21" t="b">
        <f t="shared" ca="1" si="469"/>
        <v>0</v>
      </c>
      <c r="AD175" s="21" t="b">
        <f t="shared" ca="1" si="469"/>
        <v>0</v>
      </c>
      <c r="AE175" s="21" t="b">
        <f t="shared" ca="1" si="469"/>
        <v>0</v>
      </c>
      <c r="AF175" s="21" t="b">
        <f t="shared" ca="1" si="469"/>
        <v>0</v>
      </c>
      <c r="AG175" s="21" t="b">
        <f t="shared" ca="1" si="469"/>
        <v>0</v>
      </c>
      <c r="AH175" s="21" t="b">
        <f t="shared" ca="1" si="469"/>
        <v>0</v>
      </c>
      <c r="AI175" s="21" t="b">
        <f t="shared" ca="1" si="469"/>
        <v>0</v>
      </c>
      <c r="AJ175" s="21" t="b">
        <f t="shared" ca="1" si="469"/>
        <v>0</v>
      </c>
      <c r="AK175" s="21" t="b">
        <f t="shared" ca="1" si="469"/>
        <v>0</v>
      </c>
      <c r="AL175" s="21" t="b">
        <f t="shared" ca="1" si="469"/>
        <v>0</v>
      </c>
      <c r="AM175" s="21" t="b">
        <f t="shared" ca="1" si="469"/>
        <v>0</v>
      </c>
    </row>
    <row r="176" spans="20:59" s="21" customFormat="1" outlineLevel="1" x14ac:dyDescent="0.25">
      <c r="T176" s="21" t="b">
        <f t="shared" ref="T176:AM176" ca="1" si="470">AND(ISNUMBER(INDIRECT(ADDRESS(ROW(56:56),MATCH(T$2,$BQ$2:$OH$2,0)+COLUMN($BQ:$BQ)+4,4,1),TRUE)),INDIRECT(ADDRESS(ROW(56:56),MATCH(T$2,$BQ$2:$OH$2,0)+COLUMN($BQ:$BQ)+4,4,1),TRUE) &gt; 29)</f>
        <v>1</v>
      </c>
      <c r="U176" s="21" t="b">
        <f t="shared" ca="1" si="470"/>
        <v>0</v>
      </c>
      <c r="V176" s="21" t="b">
        <f t="shared" ca="1" si="470"/>
        <v>0</v>
      </c>
      <c r="W176" s="21" t="b">
        <f t="shared" ca="1" si="470"/>
        <v>0</v>
      </c>
      <c r="X176" s="21" t="b">
        <f t="shared" ca="1" si="470"/>
        <v>0</v>
      </c>
      <c r="Y176" s="21" t="b">
        <f t="shared" ca="1" si="470"/>
        <v>0</v>
      </c>
      <c r="Z176" s="21" t="b">
        <f t="shared" ca="1" si="470"/>
        <v>0</v>
      </c>
      <c r="AA176" s="21" t="b">
        <f t="shared" ca="1" si="470"/>
        <v>0</v>
      </c>
      <c r="AB176" s="21" t="b">
        <f t="shared" ca="1" si="470"/>
        <v>0</v>
      </c>
      <c r="AC176" s="21" t="b">
        <f t="shared" ca="1" si="470"/>
        <v>0</v>
      </c>
      <c r="AD176" s="21" t="b">
        <f t="shared" ca="1" si="470"/>
        <v>0</v>
      </c>
      <c r="AE176" s="21" t="b">
        <f t="shared" ca="1" si="470"/>
        <v>0</v>
      </c>
      <c r="AF176" s="21" t="b">
        <f t="shared" ca="1" si="470"/>
        <v>0</v>
      </c>
      <c r="AG176" s="21" t="b">
        <f t="shared" ca="1" si="470"/>
        <v>0</v>
      </c>
      <c r="AH176" s="21" t="b">
        <f t="shared" ca="1" si="470"/>
        <v>0</v>
      </c>
      <c r="AI176" s="21" t="b">
        <f t="shared" ca="1" si="470"/>
        <v>0</v>
      </c>
      <c r="AJ176" s="21" t="b">
        <f t="shared" ca="1" si="470"/>
        <v>0</v>
      </c>
      <c r="AK176" s="21" t="b">
        <f t="shared" ca="1" si="470"/>
        <v>0</v>
      </c>
      <c r="AL176" s="21" t="b">
        <f t="shared" ca="1" si="470"/>
        <v>0</v>
      </c>
      <c r="AM176" s="21" t="b">
        <f t="shared" ca="1" si="470"/>
        <v>0</v>
      </c>
    </row>
    <row r="177" spans="20:39" s="21" customFormat="1" outlineLevel="1" x14ac:dyDescent="0.25">
      <c r="T177" s="21" t="b">
        <f t="shared" ref="T177:AM177" ca="1" si="471">AND(ISNUMBER(INDIRECT(ADDRESS(ROW(57:57),MATCH(T$2,$BQ$2:$OH$2,0)+COLUMN($BQ:$BQ)+4,4,1),TRUE)),INDIRECT(ADDRESS(ROW(57:57),MATCH(T$2,$BQ$2:$OH$2,0)+COLUMN($BQ:$BQ)+4,4,1),TRUE) &gt; 29)</f>
        <v>0</v>
      </c>
      <c r="U177" s="21" t="b">
        <f t="shared" ca="1" si="471"/>
        <v>0</v>
      </c>
      <c r="V177" s="21" t="b">
        <f t="shared" ca="1" si="471"/>
        <v>0</v>
      </c>
      <c r="W177" s="21" t="b">
        <f t="shared" ca="1" si="471"/>
        <v>0</v>
      </c>
      <c r="X177" s="21" t="b">
        <f t="shared" ca="1" si="471"/>
        <v>0</v>
      </c>
      <c r="Y177" s="21" t="b">
        <f t="shared" ca="1" si="471"/>
        <v>0</v>
      </c>
      <c r="Z177" s="21" t="b">
        <f t="shared" ca="1" si="471"/>
        <v>0</v>
      </c>
      <c r="AA177" s="21" t="b">
        <f t="shared" ca="1" si="471"/>
        <v>0</v>
      </c>
      <c r="AB177" s="21" t="b">
        <f t="shared" ca="1" si="471"/>
        <v>0</v>
      </c>
      <c r="AC177" s="21" t="b">
        <f t="shared" ca="1" si="471"/>
        <v>0</v>
      </c>
      <c r="AD177" s="21" t="b">
        <f t="shared" ca="1" si="471"/>
        <v>0</v>
      </c>
      <c r="AE177" s="21" t="b">
        <f t="shared" ca="1" si="471"/>
        <v>0</v>
      </c>
      <c r="AF177" s="21" t="b">
        <f t="shared" ca="1" si="471"/>
        <v>0</v>
      </c>
      <c r="AG177" s="21" t="b">
        <f t="shared" ca="1" si="471"/>
        <v>0</v>
      </c>
      <c r="AH177" s="21" t="b">
        <f t="shared" ca="1" si="471"/>
        <v>0</v>
      </c>
      <c r="AI177" s="21" t="b">
        <f t="shared" ca="1" si="471"/>
        <v>0</v>
      </c>
      <c r="AJ177" s="21" t="b">
        <f t="shared" ca="1" si="471"/>
        <v>0</v>
      </c>
      <c r="AK177" s="21" t="b">
        <f t="shared" ca="1" si="471"/>
        <v>0</v>
      </c>
      <c r="AL177" s="21" t="b">
        <f t="shared" ca="1" si="471"/>
        <v>0</v>
      </c>
      <c r="AM177" s="21" t="b">
        <f t="shared" ca="1" si="471"/>
        <v>0</v>
      </c>
    </row>
    <row r="178" spans="20:39" s="21" customFormat="1" outlineLevel="1" x14ac:dyDescent="0.25">
      <c r="T178" s="21" t="b">
        <f t="shared" ref="T178:AM178" ca="1" si="472">AND(ISNUMBER(INDIRECT(ADDRESS(ROW(58:58),MATCH(T$2,$BQ$2:$OH$2,0)+COLUMN($BQ:$BQ)+4,4,1),TRUE)),INDIRECT(ADDRESS(ROW(58:58),MATCH(T$2,$BQ$2:$OH$2,0)+COLUMN($BQ:$BQ)+4,4,1),TRUE) &gt; 29)</f>
        <v>0</v>
      </c>
      <c r="U178" s="21" t="b">
        <f t="shared" ca="1" si="472"/>
        <v>0</v>
      </c>
      <c r="V178" s="21" t="b">
        <f t="shared" ca="1" si="472"/>
        <v>0</v>
      </c>
      <c r="W178" s="21" t="b">
        <f t="shared" ca="1" si="472"/>
        <v>0</v>
      </c>
      <c r="X178" s="21" t="b">
        <f t="shared" ca="1" si="472"/>
        <v>0</v>
      </c>
      <c r="Y178" s="21" t="b">
        <f t="shared" ca="1" si="472"/>
        <v>0</v>
      </c>
      <c r="Z178" s="21" t="b">
        <f t="shared" ca="1" si="472"/>
        <v>0</v>
      </c>
      <c r="AA178" s="21" t="b">
        <f t="shared" ca="1" si="472"/>
        <v>0</v>
      </c>
      <c r="AB178" s="21" t="b">
        <f t="shared" ca="1" si="472"/>
        <v>0</v>
      </c>
      <c r="AC178" s="21" t="b">
        <f t="shared" ca="1" si="472"/>
        <v>0</v>
      </c>
      <c r="AD178" s="21" t="b">
        <f t="shared" ca="1" si="472"/>
        <v>0</v>
      </c>
      <c r="AE178" s="21" t="b">
        <f t="shared" ca="1" si="472"/>
        <v>0</v>
      </c>
      <c r="AF178" s="21" t="b">
        <f t="shared" ca="1" si="472"/>
        <v>0</v>
      </c>
      <c r="AG178" s="21" t="b">
        <f t="shared" ca="1" si="472"/>
        <v>0</v>
      </c>
      <c r="AH178" s="21" t="b">
        <f t="shared" ca="1" si="472"/>
        <v>0</v>
      </c>
      <c r="AI178" s="21" t="b">
        <f t="shared" ca="1" si="472"/>
        <v>0</v>
      </c>
      <c r="AJ178" s="21" t="b">
        <f t="shared" ca="1" si="472"/>
        <v>0</v>
      </c>
      <c r="AK178" s="21" t="b">
        <f t="shared" ca="1" si="472"/>
        <v>0</v>
      </c>
      <c r="AL178" s="21" t="b">
        <f t="shared" ca="1" si="472"/>
        <v>0</v>
      </c>
      <c r="AM178" s="21" t="b">
        <f t="shared" ca="1" si="472"/>
        <v>0</v>
      </c>
    </row>
    <row r="179" spans="20:39" s="21" customFormat="1" outlineLevel="1" x14ac:dyDescent="0.25">
      <c r="T179" s="21" t="b">
        <f t="shared" ref="T179:AM179" ca="1" si="473">AND(ISNUMBER(INDIRECT(ADDRESS(ROW(59:59),MATCH(T$2,$BQ$2:$OH$2,0)+COLUMN($BQ:$BQ)+4,4,1),TRUE)),INDIRECT(ADDRESS(ROW(59:59),MATCH(T$2,$BQ$2:$OH$2,0)+COLUMN($BQ:$BQ)+4,4,1),TRUE) &gt; 29)</f>
        <v>0</v>
      </c>
      <c r="U179" s="21" t="b">
        <f t="shared" ca="1" si="473"/>
        <v>0</v>
      </c>
      <c r="V179" s="21" t="b">
        <f t="shared" ca="1" si="473"/>
        <v>0</v>
      </c>
      <c r="W179" s="21" t="b">
        <f t="shared" ca="1" si="473"/>
        <v>0</v>
      </c>
      <c r="X179" s="21" t="b">
        <f t="shared" ca="1" si="473"/>
        <v>0</v>
      </c>
      <c r="Y179" s="21" t="b">
        <f t="shared" ca="1" si="473"/>
        <v>0</v>
      </c>
      <c r="Z179" s="21" t="b">
        <f t="shared" ca="1" si="473"/>
        <v>0</v>
      </c>
      <c r="AA179" s="21" t="b">
        <f t="shared" ca="1" si="473"/>
        <v>0</v>
      </c>
      <c r="AB179" s="21" t="b">
        <f t="shared" ca="1" si="473"/>
        <v>0</v>
      </c>
      <c r="AC179" s="21" t="b">
        <f t="shared" ca="1" si="473"/>
        <v>0</v>
      </c>
      <c r="AD179" s="21" t="b">
        <f t="shared" ca="1" si="473"/>
        <v>0</v>
      </c>
      <c r="AE179" s="21" t="b">
        <f t="shared" ca="1" si="473"/>
        <v>0</v>
      </c>
      <c r="AF179" s="21" t="b">
        <f t="shared" ca="1" si="473"/>
        <v>0</v>
      </c>
      <c r="AG179" s="21" t="b">
        <f t="shared" ca="1" si="473"/>
        <v>0</v>
      </c>
      <c r="AH179" s="21" t="b">
        <f t="shared" ca="1" si="473"/>
        <v>0</v>
      </c>
      <c r="AI179" s="21" t="b">
        <f t="shared" ca="1" si="473"/>
        <v>0</v>
      </c>
      <c r="AJ179" s="21" t="b">
        <f t="shared" ca="1" si="473"/>
        <v>0</v>
      </c>
      <c r="AK179" s="21" t="b">
        <f t="shared" ca="1" si="473"/>
        <v>0</v>
      </c>
      <c r="AL179" s="21" t="b">
        <f t="shared" ca="1" si="473"/>
        <v>0</v>
      </c>
      <c r="AM179" s="21" t="b">
        <f t="shared" ca="1" si="473"/>
        <v>0</v>
      </c>
    </row>
    <row r="180" spans="20:39" s="21" customFormat="1" outlineLevel="1" x14ac:dyDescent="0.25">
      <c r="T180" s="21" t="b">
        <f t="shared" ref="T180:AM180" ca="1" si="474">AND(ISNUMBER(INDIRECT(ADDRESS(ROW(60:60),MATCH(T$2,$BQ$2:$OH$2,0)+COLUMN($BQ:$BQ)+4,4,1),TRUE)),INDIRECT(ADDRESS(ROW(60:60),MATCH(T$2,$BQ$2:$OH$2,0)+COLUMN($BQ:$BQ)+4,4,1),TRUE) &gt; 29)</f>
        <v>0</v>
      </c>
      <c r="U180" s="21" t="b">
        <f t="shared" ca="1" si="474"/>
        <v>0</v>
      </c>
      <c r="V180" s="21" t="b">
        <f t="shared" ca="1" si="474"/>
        <v>0</v>
      </c>
      <c r="W180" s="21" t="b">
        <f t="shared" ca="1" si="474"/>
        <v>0</v>
      </c>
      <c r="X180" s="21" t="b">
        <f t="shared" ca="1" si="474"/>
        <v>0</v>
      </c>
      <c r="Y180" s="21" t="b">
        <f t="shared" ca="1" si="474"/>
        <v>0</v>
      </c>
      <c r="Z180" s="21" t="b">
        <f t="shared" ca="1" si="474"/>
        <v>0</v>
      </c>
      <c r="AA180" s="21" t="b">
        <f t="shared" ca="1" si="474"/>
        <v>0</v>
      </c>
      <c r="AB180" s="21" t="b">
        <f t="shared" ca="1" si="474"/>
        <v>0</v>
      </c>
      <c r="AC180" s="21" t="b">
        <f t="shared" ca="1" si="474"/>
        <v>0</v>
      </c>
      <c r="AD180" s="21" t="b">
        <f t="shared" ca="1" si="474"/>
        <v>0</v>
      </c>
      <c r="AE180" s="21" t="b">
        <f t="shared" ca="1" si="474"/>
        <v>0</v>
      </c>
      <c r="AF180" s="21" t="b">
        <f t="shared" ca="1" si="474"/>
        <v>0</v>
      </c>
      <c r="AG180" s="21" t="b">
        <f t="shared" ca="1" si="474"/>
        <v>0</v>
      </c>
      <c r="AH180" s="21" t="b">
        <f t="shared" ca="1" si="474"/>
        <v>0</v>
      </c>
      <c r="AI180" s="21" t="b">
        <f t="shared" ca="1" si="474"/>
        <v>0</v>
      </c>
      <c r="AJ180" s="21" t="b">
        <f t="shared" ca="1" si="474"/>
        <v>0</v>
      </c>
      <c r="AK180" s="21" t="b">
        <f t="shared" ca="1" si="474"/>
        <v>0</v>
      </c>
      <c r="AL180" s="21" t="b">
        <f t="shared" ca="1" si="474"/>
        <v>0</v>
      </c>
      <c r="AM180" s="21" t="b">
        <f t="shared" ca="1" si="474"/>
        <v>0</v>
      </c>
    </row>
    <row r="181" spans="20:39" s="21" customFormat="1" outlineLevel="1" x14ac:dyDescent="0.25">
      <c r="T181" s="21" t="b">
        <f t="shared" ref="T181:AM181" ca="1" si="475">AND(ISNUMBER(INDIRECT(ADDRESS(ROW(61:61),MATCH(T$2,$BQ$2:$OH$2,0)+COLUMN($BQ:$BQ)+4,4,1),TRUE)),INDIRECT(ADDRESS(ROW(61:61),MATCH(T$2,$BQ$2:$OH$2,0)+COLUMN($BQ:$BQ)+4,4,1),TRUE) &gt; 29)</f>
        <v>0</v>
      </c>
      <c r="U181" s="21" t="b">
        <f t="shared" ca="1" si="475"/>
        <v>0</v>
      </c>
      <c r="V181" s="21" t="b">
        <f t="shared" ca="1" si="475"/>
        <v>0</v>
      </c>
      <c r="W181" s="21" t="b">
        <f t="shared" ca="1" si="475"/>
        <v>0</v>
      </c>
      <c r="X181" s="21" t="b">
        <f t="shared" ca="1" si="475"/>
        <v>0</v>
      </c>
      <c r="Y181" s="21" t="b">
        <f t="shared" ca="1" si="475"/>
        <v>0</v>
      </c>
      <c r="Z181" s="21" t="b">
        <f t="shared" ca="1" si="475"/>
        <v>0</v>
      </c>
      <c r="AA181" s="21" t="b">
        <f t="shared" ca="1" si="475"/>
        <v>0</v>
      </c>
      <c r="AB181" s="21" t="b">
        <f t="shared" ca="1" si="475"/>
        <v>0</v>
      </c>
      <c r="AC181" s="21" t="b">
        <f t="shared" ca="1" si="475"/>
        <v>0</v>
      </c>
      <c r="AD181" s="21" t="b">
        <f t="shared" ca="1" si="475"/>
        <v>0</v>
      </c>
      <c r="AE181" s="21" t="b">
        <f t="shared" ca="1" si="475"/>
        <v>0</v>
      </c>
      <c r="AF181" s="21" t="b">
        <f t="shared" ca="1" si="475"/>
        <v>0</v>
      </c>
      <c r="AG181" s="21" t="b">
        <f t="shared" ca="1" si="475"/>
        <v>0</v>
      </c>
      <c r="AH181" s="21" t="b">
        <f t="shared" ca="1" si="475"/>
        <v>0</v>
      </c>
      <c r="AI181" s="21" t="b">
        <f t="shared" ca="1" si="475"/>
        <v>0</v>
      </c>
      <c r="AJ181" s="21" t="b">
        <f t="shared" ca="1" si="475"/>
        <v>0</v>
      </c>
      <c r="AK181" s="21" t="b">
        <f t="shared" ca="1" si="475"/>
        <v>0</v>
      </c>
      <c r="AL181" s="21" t="b">
        <f t="shared" ca="1" si="475"/>
        <v>0</v>
      </c>
      <c r="AM181" s="21" t="b">
        <f t="shared" ca="1" si="475"/>
        <v>0</v>
      </c>
    </row>
    <row r="182" spans="20:39" s="21" customFormat="1" outlineLevel="1" x14ac:dyDescent="0.25">
      <c r="T182" s="21" t="b">
        <f t="shared" ref="T182:AM182" ca="1" si="476">AND(ISNUMBER(INDIRECT(ADDRESS(ROW(62:62),MATCH(T$2,$BQ$2:$OH$2,0)+COLUMN($BQ:$BQ)+4,4,1),TRUE)),INDIRECT(ADDRESS(ROW(62:62),MATCH(T$2,$BQ$2:$OH$2,0)+COLUMN($BQ:$BQ)+4,4,1),TRUE) &gt; 29)</f>
        <v>0</v>
      </c>
      <c r="U182" s="21" t="b">
        <f t="shared" ca="1" si="476"/>
        <v>0</v>
      </c>
      <c r="V182" s="21" t="b">
        <f t="shared" ca="1" si="476"/>
        <v>0</v>
      </c>
      <c r="W182" s="21" t="b">
        <f t="shared" ca="1" si="476"/>
        <v>0</v>
      </c>
      <c r="X182" s="21" t="b">
        <f t="shared" ca="1" si="476"/>
        <v>0</v>
      </c>
      <c r="Y182" s="21" t="b">
        <f t="shared" ca="1" si="476"/>
        <v>0</v>
      </c>
      <c r="Z182" s="21" t="b">
        <f t="shared" ca="1" si="476"/>
        <v>0</v>
      </c>
      <c r="AA182" s="21" t="b">
        <f t="shared" ca="1" si="476"/>
        <v>0</v>
      </c>
      <c r="AB182" s="21" t="b">
        <f t="shared" ca="1" si="476"/>
        <v>0</v>
      </c>
      <c r="AC182" s="21" t="b">
        <f t="shared" ca="1" si="476"/>
        <v>0</v>
      </c>
      <c r="AD182" s="21" t="b">
        <f t="shared" ca="1" si="476"/>
        <v>0</v>
      </c>
      <c r="AE182" s="21" t="b">
        <f t="shared" ca="1" si="476"/>
        <v>0</v>
      </c>
      <c r="AF182" s="21" t="b">
        <f t="shared" ca="1" si="476"/>
        <v>0</v>
      </c>
      <c r="AG182" s="21" t="b">
        <f t="shared" ca="1" si="476"/>
        <v>0</v>
      </c>
      <c r="AH182" s="21" t="b">
        <f t="shared" ca="1" si="476"/>
        <v>0</v>
      </c>
      <c r="AI182" s="21" t="b">
        <f t="shared" ca="1" si="476"/>
        <v>0</v>
      </c>
      <c r="AJ182" s="21" t="b">
        <f t="shared" ca="1" si="476"/>
        <v>0</v>
      </c>
      <c r="AK182" s="21" t="b">
        <f t="shared" ca="1" si="476"/>
        <v>0</v>
      </c>
      <c r="AL182" s="21" t="b">
        <f t="shared" ca="1" si="476"/>
        <v>0</v>
      </c>
      <c r="AM182" s="21" t="b">
        <f t="shared" ca="1" si="476"/>
        <v>0</v>
      </c>
    </row>
    <row r="183" spans="20:39" s="21" customFormat="1" outlineLevel="1" x14ac:dyDescent="0.25">
      <c r="T183" s="21" t="b">
        <f t="shared" ref="T183:AM183" ca="1" si="477">AND(ISNUMBER(INDIRECT(ADDRESS(ROW(63:63),MATCH(T$2,$BQ$2:$OH$2,0)+COLUMN($BQ:$BQ)+4,4,1),TRUE)),INDIRECT(ADDRESS(ROW(63:63),MATCH(T$2,$BQ$2:$OH$2,0)+COLUMN($BQ:$BQ)+4,4,1),TRUE) &gt; 29)</f>
        <v>0</v>
      </c>
      <c r="U183" s="21" t="b">
        <f t="shared" ca="1" si="477"/>
        <v>0</v>
      </c>
      <c r="V183" s="21" t="b">
        <f t="shared" ca="1" si="477"/>
        <v>0</v>
      </c>
      <c r="W183" s="21" t="b">
        <f t="shared" ca="1" si="477"/>
        <v>0</v>
      </c>
      <c r="X183" s="21" t="b">
        <f t="shared" ca="1" si="477"/>
        <v>0</v>
      </c>
      <c r="Y183" s="21" t="b">
        <f t="shared" ca="1" si="477"/>
        <v>0</v>
      </c>
      <c r="Z183" s="21" t="b">
        <f t="shared" ca="1" si="477"/>
        <v>0</v>
      </c>
      <c r="AA183" s="21" t="b">
        <f t="shared" ca="1" si="477"/>
        <v>0</v>
      </c>
      <c r="AB183" s="21" t="b">
        <f t="shared" ca="1" si="477"/>
        <v>0</v>
      </c>
      <c r="AC183" s="21" t="b">
        <f t="shared" ca="1" si="477"/>
        <v>0</v>
      </c>
      <c r="AD183" s="21" t="b">
        <f t="shared" ca="1" si="477"/>
        <v>0</v>
      </c>
      <c r="AE183" s="21" t="b">
        <f t="shared" ca="1" si="477"/>
        <v>0</v>
      </c>
      <c r="AF183" s="21" t="b">
        <f t="shared" ca="1" si="477"/>
        <v>0</v>
      </c>
      <c r="AG183" s="21" t="b">
        <f t="shared" ca="1" si="477"/>
        <v>0</v>
      </c>
      <c r="AH183" s="21" t="b">
        <f t="shared" ca="1" si="477"/>
        <v>0</v>
      </c>
      <c r="AI183" s="21" t="b">
        <f t="shared" ca="1" si="477"/>
        <v>0</v>
      </c>
      <c r="AJ183" s="21" t="b">
        <f t="shared" ca="1" si="477"/>
        <v>0</v>
      </c>
      <c r="AK183" s="21" t="b">
        <f t="shared" ca="1" si="477"/>
        <v>0</v>
      </c>
      <c r="AL183" s="21" t="b">
        <f t="shared" ca="1" si="477"/>
        <v>0</v>
      </c>
      <c r="AM183" s="21" t="b">
        <f t="shared" ca="1" si="477"/>
        <v>0</v>
      </c>
    </row>
    <row r="184" spans="20:39" s="21" customFormat="1" outlineLevel="1" x14ac:dyDescent="0.25">
      <c r="T184" s="21" t="b">
        <f t="shared" ref="T184:AM184" ca="1" si="478">AND(ISNUMBER(INDIRECT(ADDRESS(ROW(64:64),MATCH(T$2,$BQ$2:$OH$2,0)+COLUMN($BQ:$BQ)+4,4,1),TRUE)),INDIRECT(ADDRESS(ROW(64:64),MATCH(T$2,$BQ$2:$OH$2,0)+COLUMN($BQ:$BQ)+4,4,1),TRUE) &gt; 29)</f>
        <v>0</v>
      </c>
      <c r="U184" s="21" t="b">
        <f t="shared" ca="1" si="478"/>
        <v>0</v>
      </c>
      <c r="V184" s="21" t="b">
        <f t="shared" ca="1" si="478"/>
        <v>0</v>
      </c>
      <c r="W184" s="21" t="b">
        <f t="shared" ca="1" si="478"/>
        <v>0</v>
      </c>
      <c r="X184" s="21" t="b">
        <f t="shared" ca="1" si="478"/>
        <v>0</v>
      </c>
      <c r="Y184" s="21" t="b">
        <f t="shared" ca="1" si="478"/>
        <v>0</v>
      </c>
      <c r="Z184" s="21" t="b">
        <f t="shared" ca="1" si="478"/>
        <v>0</v>
      </c>
      <c r="AA184" s="21" t="b">
        <f t="shared" ca="1" si="478"/>
        <v>0</v>
      </c>
      <c r="AB184" s="21" t="b">
        <f t="shared" ca="1" si="478"/>
        <v>0</v>
      </c>
      <c r="AC184" s="21" t="b">
        <f t="shared" ca="1" si="478"/>
        <v>0</v>
      </c>
      <c r="AD184" s="21" t="b">
        <f t="shared" ca="1" si="478"/>
        <v>0</v>
      </c>
      <c r="AE184" s="21" t="b">
        <f t="shared" ca="1" si="478"/>
        <v>0</v>
      </c>
      <c r="AF184" s="21" t="b">
        <f t="shared" ca="1" si="478"/>
        <v>0</v>
      </c>
      <c r="AG184" s="21" t="b">
        <f t="shared" ca="1" si="478"/>
        <v>0</v>
      </c>
      <c r="AH184" s="21" t="b">
        <f t="shared" ca="1" si="478"/>
        <v>0</v>
      </c>
      <c r="AI184" s="21" t="b">
        <f t="shared" ca="1" si="478"/>
        <v>0</v>
      </c>
      <c r="AJ184" s="21" t="b">
        <f t="shared" ca="1" si="478"/>
        <v>0</v>
      </c>
      <c r="AK184" s="21" t="b">
        <f t="shared" ca="1" si="478"/>
        <v>0</v>
      </c>
      <c r="AL184" s="21" t="b">
        <f t="shared" ca="1" si="478"/>
        <v>0</v>
      </c>
      <c r="AM184" s="21" t="b">
        <f t="shared" ca="1" si="478"/>
        <v>0</v>
      </c>
    </row>
    <row r="185" spans="20:39" s="21" customFormat="1" outlineLevel="1" x14ac:dyDescent="0.25">
      <c r="T185" s="21" t="b">
        <f t="shared" ref="T185:AM185" ca="1" si="479">AND(ISNUMBER(INDIRECT(ADDRESS(ROW(65:65),MATCH(T$2,$BQ$2:$OH$2,0)+COLUMN($BQ:$BQ)+4,4,1),TRUE)),INDIRECT(ADDRESS(ROW(65:65),MATCH(T$2,$BQ$2:$OH$2,0)+COLUMN($BQ:$BQ)+4,4,1),TRUE) &gt; 29)</f>
        <v>0</v>
      </c>
      <c r="U185" s="21" t="b">
        <f t="shared" ca="1" si="479"/>
        <v>0</v>
      </c>
      <c r="V185" s="21" t="b">
        <f t="shared" ca="1" si="479"/>
        <v>0</v>
      </c>
      <c r="W185" s="21" t="b">
        <f t="shared" ca="1" si="479"/>
        <v>0</v>
      </c>
      <c r="X185" s="21" t="b">
        <f t="shared" ca="1" si="479"/>
        <v>0</v>
      </c>
      <c r="Y185" s="21" t="b">
        <f t="shared" ca="1" si="479"/>
        <v>0</v>
      </c>
      <c r="Z185" s="21" t="b">
        <f t="shared" ca="1" si="479"/>
        <v>0</v>
      </c>
      <c r="AA185" s="21" t="b">
        <f t="shared" ca="1" si="479"/>
        <v>0</v>
      </c>
      <c r="AB185" s="21" t="b">
        <f t="shared" ca="1" si="479"/>
        <v>0</v>
      </c>
      <c r="AC185" s="21" t="b">
        <f t="shared" ca="1" si="479"/>
        <v>0</v>
      </c>
      <c r="AD185" s="21" t="b">
        <f t="shared" ca="1" si="479"/>
        <v>0</v>
      </c>
      <c r="AE185" s="21" t="b">
        <f t="shared" ca="1" si="479"/>
        <v>0</v>
      </c>
      <c r="AF185" s="21" t="b">
        <f t="shared" ca="1" si="479"/>
        <v>0</v>
      </c>
      <c r="AG185" s="21" t="b">
        <f t="shared" ca="1" si="479"/>
        <v>0</v>
      </c>
      <c r="AH185" s="21" t="b">
        <f t="shared" ca="1" si="479"/>
        <v>0</v>
      </c>
      <c r="AI185" s="21" t="b">
        <f t="shared" ca="1" si="479"/>
        <v>0</v>
      </c>
      <c r="AJ185" s="21" t="b">
        <f t="shared" ca="1" si="479"/>
        <v>0</v>
      </c>
      <c r="AK185" s="21" t="b">
        <f t="shared" ca="1" si="479"/>
        <v>0</v>
      </c>
      <c r="AL185" s="21" t="b">
        <f t="shared" ca="1" si="479"/>
        <v>0</v>
      </c>
      <c r="AM185" s="21" t="b">
        <f t="shared" ca="1" si="479"/>
        <v>0</v>
      </c>
    </row>
    <row r="186" spans="20:39" s="21" customFormat="1" outlineLevel="1" x14ac:dyDescent="0.25">
      <c r="T186" s="21" t="b">
        <f t="shared" ref="T186:AM186" ca="1" si="480">AND(ISNUMBER(INDIRECT(ADDRESS(ROW(66:66),MATCH(T$2,$BQ$2:$OH$2,0)+COLUMN($BQ:$BQ)+4,4,1),TRUE)),INDIRECT(ADDRESS(ROW(66:66),MATCH(T$2,$BQ$2:$OH$2,0)+COLUMN($BQ:$BQ)+4,4,1),TRUE) &gt; 29)</f>
        <v>0</v>
      </c>
      <c r="U186" s="21" t="b">
        <f t="shared" ca="1" si="480"/>
        <v>0</v>
      </c>
      <c r="V186" s="21" t="b">
        <f t="shared" ca="1" si="480"/>
        <v>0</v>
      </c>
      <c r="W186" s="21" t="b">
        <f t="shared" ca="1" si="480"/>
        <v>0</v>
      </c>
      <c r="X186" s="21" t="b">
        <f t="shared" ca="1" si="480"/>
        <v>0</v>
      </c>
      <c r="Y186" s="21" t="b">
        <f t="shared" ca="1" si="480"/>
        <v>0</v>
      </c>
      <c r="Z186" s="21" t="b">
        <f t="shared" ca="1" si="480"/>
        <v>0</v>
      </c>
      <c r="AA186" s="21" t="b">
        <f t="shared" ca="1" si="480"/>
        <v>0</v>
      </c>
      <c r="AB186" s="21" t="b">
        <f t="shared" ca="1" si="480"/>
        <v>0</v>
      </c>
      <c r="AC186" s="21" t="b">
        <f t="shared" ca="1" si="480"/>
        <v>0</v>
      </c>
      <c r="AD186" s="21" t="b">
        <f t="shared" ca="1" si="480"/>
        <v>0</v>
      </c>
      <c r="AE186" s="21" t="b">
        <f t="shared" ca="1" si="480"/>
        <v>0</v>
      </c>
      <c r="AF186" s="21" t="b">
        <f t="shared" ca="1" si="480"/>
        <v>0</v>
      </c>
      <c r="AG186" s="21" t="b">
        <f t="shared" ca="1" si="480"/>
        <v>0</v>
      </c>
      <c r="AH186" s="21" t="b">
        <f t="shared" ca="1" si="480"/>
        <v>0</v>
      </c>
      <c r="AI186" s="21" t="b">
        <f t="shared" ca="1" si="480"/>
        <v>0</v>
      </c>
      <c r="AJ186" s="21" t="b">
        <f t="shared" ca="1" si="480"/>
        <v>0</v>
      </c>
      <c r="AK186" s="21" t="b">
        <f t="shared" ca="1" si="480"/>
        <v>0</v>
      </c>
      <c r="AL186" s="21" t="b">
        <f t="shared" ca="1" si="480"/>
        <v>0</v>
      </c>
      <c r="AM186" s="21" t="b">
        <f t="shared" ca="1" si="480"/>
        <v>0</v>
      </c>
    </row>
    <row r="187" spans="20:39" s="21" customFormat="1" outlineLevel="1" x14ac:dyDescent="0.25">
      <c r="T187" s="21" t="b">
        <f t="shared" ref="T187:AM187" ca="1" si="481">AND(ISNUMBER(INDIRECT(ADDRESS(ROW(67:67),MATCH(T$2,$BQ$2:$OH$2,0)+COLUMN($BQ:$BQ)+4,4,1),TRUE)),INDIRECT(ADDRESS(ROW(67:67),MATCH(T$2,$BQ$2:$OH$2,0)+COLUMN($BQ:$BQ)+4,4,1),TRUE) &gt; 29)</f>
        <v>0</v>
      </c>
      <c r="U187" s="21" t="b">
        <f t="shared" ca="1" si="481"/>
        <v>0</v>
      </c>
      <c r="V187" s="21" t="b">
        <f t="shared" ca="1" si="481"/>
        <v>0</v>
      </c>
      <c r="W187" s="21" t="b">
        <f t="shared" ca="1" si="481"/>
        <v>0</v>
      </c>
      <c r="X187" s="21" t="b">
        <f t="shared" ca="1" si="481"/>
        <v>0</v>
      </c>
      <c r="Y187" s="21" t="b">
        <f t="shared" ca="1" si="481"/>
        <v>0</v>
      </c>
      <c r="Z187" s="21" t="b">
        <f t="shared" ca="1" si="481"/>
        <v>0</v>
      </c>
      <c r="AA187" s="21" t="b">
        <f t="shared" ca="1" si="481"/>
        <v>0</v>
      </c>
      <c r="AB187" s="21" t="b">
        <f t="shared" ca="1" si="481"/>
        <v>0</v>
      </c>
      <c r="AC187" s="21" t="b">
        <f t="shared" ca="1" si="481"/>
        <v>0</v>
      </c>
      <c r="AD187" s="21" t="b">
        <f t="shared" ca="1" si="481"/>
        <v>0</v>
      </c>
      <c r="AE187" s="21" t="b">
        <f t="shared" ca="1" si="481"/>
        <v>0</v>
      </c>
      <c r="AF187" s="21" t="b">
        <f t="shared" ca="1" si="481"/>
        <v>0</v>
      </c>
      <c r="AG187" s="21" t="b">
        <f t="shared" ca="1" si="481"/>
        <v>0</v>
      </c>
      <c r="AH187" s="21" t="b">
        <f t="shared" ca="1" si="481"/>
        <v>0</v>
      </c>
      <c r="AI187" s="21" t="b">
        <f t="shared" ca="1" si="481"/>
        <v>0</v>
      </c>
      <c r="AJ187" s="21" t="b">
        <f t="shared" ca="1" si="481"/>
        <v>0</v>
      </c>
      <c r="AK187" s="21" t="b">
        <f t="shared" ca="1" si="481"/>
        <v>0</v>
      </c>
      <c r="AL187" s="21" t="b">
        <f t="shared" ca="1" si="481"/>
        <v>0</v>
      </c>
      <c r="AM187" s="21" t="b">
        <f t="shared" ca="1" si="481"/>
        <v>0</v>
      </c>
    </row>
    <row r="188" spans="20:39" s="21" customFormat="1" outlineLevel="1" x14ac:dyDescent="0.25">
      <c r="T188" s="21" t="b">
        <f t="shared" ref="T188:AM188" ca="1" si="482">AND(ISNUMBER(INDIRECT(ADDRESS(ROW(68:68),MATCH(T$2,$BQ$2:$OH$2,0)+COLUMN($BQ:$BQ)+4,4,1),TRUE)),INDIRECT(ADDRESS(ROW(68:68),MATCH(T$2,$BQ$2:$OH$2,0)+COLUMN($BQ:$BQ)+4,4,1),TRUE) &gt; 29)</f>
        <v>0</v>
      </c>
      <c r="U188" s="21" t="b">
        <f t="shared" ca="1" si="482"/>
        <v>0</v>
      </c>
      <c r="V188" s="21" t="b">
        <f t="shared" ca="1" si="482"/>
        <v>0</v>
      </c>
      <c r="W188" s="21" t="b">
        <f t="shared" ca="1" si="482"/>
        <v>0</v>
      </c>
      <c r="X188" s="21" t="b">
        <f t="shared" ca="1" si="482"/>
        <v>0</v>
      </c>
      <c r="Y188" s="21" t="b">
        <f t="shared" ca="1" si="482"/>
        <v>0</v>
      </c>
      <c r="Z188" s="21" t="b">
        <f t="shared" ca="1" si="482"/>
        <v>0</v>
      </c>
      <c r="AA188" s="21" t="b">
        <f t="shared" ca="1" si="482"/>
        <v>0</v>
      </c>
      <c r="AB188" s="21" t="b">
        <f t="shared" ca="1" si="482"/>
        <v>0</v>
      </c>
      <c r="AC188" s="21" t="b">
        <f t="shared" ca="1" si="482"/>
        <v>0</v>
      </c>
      <c r="AD188" s="21" t="b">
        <f t="shared" ca="1" si="482"/>
        <v>0</v>
      </c>
      <c r="AE188" s="21" t="b">
        <f t="shared" ca="1" si="482"/>
        <v>0</v>
      </c>
      <c r="AF188" s="21" t="b">
        <f t="shared" ca="1" si="482"/>
        <v>0</v>
      </c>
      <c r="AG188" s="21" t="b">
        <f t="shared" ca="1" si="482"/>
        <v>0</v>
      </c>
      <c r="AH188" s="21" t="b">
        <f t="shared" ca="1" si="482"/>
        <v>0</v>
      </c>
      <c r="AI188" s="21" t="b">
        <f t="shared" ca="1" si="482"/>
        <v>0</v>
      </c>
      <c r="AJ188" s="21" t="b">
        <f t="shared" ca="1" si="482"/>
        <v>0</v>
      </c>
      <c r="AK188" s="21" t="b">
        <f t="shared" ca="1" si="482"/>
        <v>0</v>
      </c>
      <c r="AL188" s="21" t="b">
        <f t="shared" ca="1" si="482"/>
        <v>0</v>
      </c>
      <c r="AM188" s="21" t="b">
        <f t="shared" ca="1" si="482"/>
        <v>0</v>
      </c>
    </row>
    <row r="189" spans="20:39" s="21" customFormat="1" outlineLevel="1" x14ac:dyDescent="0.25">
      <c r="T189" s="21" t="b">
        <f t="shared" ref="T189:AM189" ca="1" si="483">AND(ISNUMBER(INDIRECT(ADDRESS(ROW(69:69),MATCH(T$2,$BQ$2:$OH$2,0)+COLUMN($BQ:$BQ)+4,4,1),TRUE)),INDIRECT(ADDRESS(ROW(69:69),MATCH(T$2,$BQ$2:$OH$2,0)+COLUMN($BQ:$BQ)+4,4,1),TRUE) &gt; 29)</f>
        <v>0</v>
      </c>
      <c r="U189" s="21" t="b">
        <f t="shared" ca="1" si="483"/>
        <v>0</v>
      </c>
      <c r="V189" s="21" t="b">
        <f t="shared" ca="1" si="483"/>
        <v>0</v>
      </c>
      <c r="W189" s="21" t="b">
        <f t="shared" ca="1" si="483"/>
        <v>0</v>
      </c>
      <c r="X189" s="21" t="b">
        <f t="shared" ca="1" si="483"/>
        <v>0</v>
      </c>
      <c r="Y189" s="21" t="b">
        <f t="shared" ca="1" si="483"/>
        <v>0</v>
      </c>
      <c r="Z189" s="21" t="b">
        <f t="shared" ca="1" si="483"/>
        <v>0</v>
      </c>
      <c r="AA189" s="21" t="b">
        <f t="shared" ca="1" si="483"/>
        <v>0</v>
      </c>
      <c r="AB189" s="21" t="b">
        <f t="shared" ca="1" si="483"/>
        <v>0</v>
      </c>
      <c r="AC189" s="21" t="b">
        <f t="shared" ca="1" si="483"/>
        <v>0</v>
      </c>
      <c r="AD189" s="21" t="b">
        <f t="shared" ca="1" si="483"/>
        <v>0</v>
      </c>
      <c r="AE189" s="21" t="b">
        <f t="shared" ca="1" si="483"/>
        <v>0</v>
      </c>
      <c r="AF189" s="21" t="b">
        <f t="shared" ca="1" si="483"/>
        <v>0</v>
      </c>
      <c r="AG189" s="21" t="b">
        <f t="shared" ca="1" si="483"/>
        <v>0</v>
      </c>
      <c r="AH189" s="21" t="b">
        <f t="shared" ca="1" si="483"/>
        <v>0</v>
      </c>
      <c r="AI189" s="21" t="b">
        <f t="shared" ca="1" si="483"/>
        <v>0</v>
      </c>
      <c r="AJ189" s="21" t="b">
        <f t="shared" ca="1" si="483"/>
        <v>0</v>
      </c>
      <c r="AK189" s="21" t="b">
        <f t="shared" ca="1" si="483"/>
        <v>0</v>
      </c>
      <c r="AL189" s="21" t="b">
        <f t="shared" ca="1" si="483"/>
        <v>0</v>
      </c>
      <c r="AM189" s="21" t="b">
        <f t="shared" ca="1" si="483"/>
        <v>0</v>
      </c>
    </row>
    <row r="190" spans="20:39" s="21" customFormat="1" outlineLevel="1" x14ac:dyDescent="0.25">
      <c r="T190" s="21" t="b">
        <f t="shared" ref="T190:AM190" ca="1" si="484">AND(ISNUMBER(INDIRECT(ADDRESS(ROW(70:70),MATCH(T$2,$BQ$2:$OH$2,0)+COLUMN($BQ:$BQ)+4,4,1),TRUE)),INDIRECT(ADDRESS(ROW(70:70),MATCH(T$2,$BQ$2:$OH$2,0)+COLUMN($BQ:$BQ)+4,4,1),TRUE) &gt; 29)</f>
        <v>0</v>
      </c>
      <c r="U190" s="21" t="b">
        <f t="shared" ca="1" si="484"/>
        <v>0</v>
      </c>
      <c r="V190" s="21" t="b">
        <f t="shared" ca="1" si="484"/>
        <v>0</v>
      </c>
      <c r="W190" s="21" t="b">
        <f t="shared" ca="1" si="484"/>
        <v>0</v>
      </c>
      <c r="X190" s="21" t="b">
        <f t="shared" ca="1" si="484"/>
        <v>0</v>
      </c>
      <c r="Y190" s="21" t="b">
        <f t="shared" ca="1" si="484"/>
        <v>0</v>
      </c>
      <c r="Z190" s="21" t="b">
        <f t="shared" ca="1" si="484"/>
        <v>0</v>
      </c>
      <c r="AA190" s="21" t="b">
        <f t="shared" ca="1" si="484"/>
        <v>0</v>
      </c>
      <c r="AB190" s="21" t="b">
        <f t="shared" ca="1" si="484"/>
        <v>0</v>
      </c>
      <c r="AC190" s="21" t="b">
        <f t="shared" ca="1" si="484"/>
        <v>0</v>
      </c>
      <c r="AD190" s="21" t="b">
        <f t="shared" ca="1" si="484"/>
        <v>0</v>
      </c>
      <c r="AE190" s="21" t="b">
        <f t="shared" ca="1" si="484"/>
        <v>0</v>
      </c>
      <c r="AF190" s="21" t="b">
        <f t="shared" ca="1" si="484"/>
        <v>0</v>
      </c>
      <c r="AG190" s="21" t="b">
        <f t="shared" ca="1" si="484"/>
        <v>0</v>
      </c>
      <c r="AH190" s="21" t="b">
        <f t="shared" ca="1" si="484"/>
        <v>0</v>
      </c>
      <c r="AI190" s="21" t="b">
        <f t="shared" ca="1" si="484"/>
        <v>0</v>
      </c>
      <c r="AJ190" s="21" t="b">
        <f t="shared" ca="1" si="484"/>
        <v>0</v>
      </c>
      <c r="AK190" s="21" t="b">
        <f t="shared" ca="1" si="484"/>
        <v>0</v>
      </c>
      <c r="AL190" s="21" t="b">
        <f t="shared" ca="1" si="484"/>
        <v>0</v>
      </c>
      <c r="AM190" s="21" t="b">
        <f t="shared" ca="1" si="484"/>
        <v>0</v>
      </c>
    </row>
    <row r="191" spans="20:39" s="21" customFormat="1" outlineLevel="1" x14ac:dyDescent="0.25">
      <c r="T191" s="21" t="b">
        <f t="shared" ref="T191:AM191" ca="1" si="485">AND(ISNUMBER(INDIRECT(ADDRESS(ROW(71:71),MATCH(T$2,$BQ$2:$OH$2,0)+COLUMN($BQ:$BQ)+4,4,1),TRUE)),INDIRECT(ADDRESS(ROW(71:71),MATCH(T$2,$BQ$2:$OH$2,0)+COLUMN($BQ:$BQ)+4,4,1),TRUE) &gt; 29)</f>
        <v>0</v>
      </c>
      <c r="U191" s="21" t="b">
        <f t="shared" ca="1" si="485"/>
        <v>0</v>
      </c>
      <c r="V191" s="21" t="b">
        <f t="shared" ca="1" si="485"/>
        <v>0</v>
      </c>
      <c r="W191" s="21" t="b">
        <f t="shared" ca="1" si="485"/>
        <v>0</v>
      </c>
      <c r="X191" s="21" t="b">
        <f t="shared" ca="1" si="485"/>
        <v>0</v>
      </c>
      <c r="Y191" s="21" t="b">
        <f t="shared" ca="1" si="485"/>
        <v>0</v>
      </c>
      <c r="Z191" s="21" t="b">
        <f t="shared" ca="1" si="485"/>
        <v>0</v>
      </c>
      <c r="AA191" s="21" t="b">
        <f t="shared" ca="1" si="485"/>
        <v>0</v>
      </c>
      <c r="AB191" s="21" t="b">
        <f t="shared" ca="1" si="485"/>
        <v>0</v>
      </c>
      <c r="AC191" s="21" t="b">
        <f t="shared" ca="1" si="485"/>
        <v>0</v>
      </c>
      <c r="AD191" s="21" t="b">
        <f t="shared" ca="1" si="485"/>
        <v>0</v>
      </c>
      <c r="AE191" s="21" t="b">
        <f t="shared" ca="1" si="485"/>
        <v>0</v>
      </c>
      <c r="AF191" s="21" t="b">
        <f t="shared" ca="1" si="485"/>
        <v>0</v>
      </c>
      <c r="AG191" s="21" t="b">
        <f t="shared" ca="1" si="485"/>
        <v>0</v>
      </c>
      <c r="AH191" s="21" t="b">
        <f t="shared" ca="1" si="485"/>
        <v>0</v>
      </c>
      <c r="AI191" s="21" t="b">
        <f t="shared" ca="1" si="485"/>
        <v>0</v>
      </c>
      <c r="AJ191" s="21" t="b">
        <f t="shared" ca="1" si="485"/>
        <v>0</v>
      </c>
      <c r="AK191" s="21" t="b">
        <f t="shared" ca="1" si="485"/>
        <v>0</v>
      </c>
      <c r="AL191" s="21" t="b">
        <f t="shared" ca="1" si="485"/>
        <v>0</v>
      </c>
      <c r="AM191" s="21" t="b">
        <f t="shared" ca="1" si="485"/>
        <v>0</v>
      </c>
    </row>
    <row r="192" spans="20:39" s="21" customFormat="1" outlineLevel="1" x14ac:dyDescent="0.25">
      <c r="T192" s="21" t="b">
        <f t="shared" ref="T192:AM192" ca="1" si="486">AND(ISNUMBER(INDIRECT(ADDRESS(ROW(72:72),MATCH(T$2,$BQ$2:$OH$2,0)+COLUMN($BQ:$BQ)+4,4,1),TRUE)),INDIRECT(ADDRESS(ROW(72:72),MATCH(T$2,$BQ$2:$OH$2,0)+COLUMN($BQ:$BQ)+4,4,1),TRUE) &gt; 29)</f>
        <v>0</v>
      </c>
      <c r="U192" s="21" t="b">
        <f t="shared" ca="1" si="486"/>
        <v>0</v>
      </c>
      <c r="V192" s="21" t="b">
        <f t="shared" ca="1" si="486"/>
        <v>0</v>
      </c>
      <c r="W192" s="21" t="b">
        <f t="shared" ca="1" si="486"/>
        <v>0</v>
      </c>
      <c r="X192" s="21" t="b">
        <f t="shared" ca="1" si="486"/>
        <v>0</v>
      </c>
      <c r="Y192" s="21" t="b">
        <f t="shared" ca="1" si="486"/>
        <v>0</v>
      </c>
      <c r="Z192" s="21" t="b">
        <f t="shared" ca="1" si="486"/>
        <v>0</v>
      </c>
      <c r="AA192" s="21" t="b">
        <f t="shared" ca="1" si="486"/>
        <v>0</v>
      </c>
      <c r="AB192" s="21" t="b">
        <f t="shared" ca="1" si="486"/>
        <v>0</v>
      </c>
      <c r="AC192" s="21" t="b">
        <f t="shared" ca="1" si="486"/>
        <v>0</v>
      </c>
      <c r="AD192" s="21" t="b">
        <f t="shared" ca="1" si="486"/>
        <v>0</v>
      </c>
      <c r="AE192" s="21" t="b">
        <f t="shared" ca="1" si="486"/>
        <v>0</v>
      </c>
      <c r="AF192" s="21" t="b">
        <f t="shared" ca="1" si="486"/>
        <v>0</v>
      </c>
      <c r="AG192" s="21" t="b">
        <f t="shared" ca="1" si="486"/>
        <v>0</v>
      </c>
      <c r="AH192" s="21" t="b">
        <f t="shared" ca="1" si="486"/>
        <v>0</v>
      </c>
      <c r="AI192" s="21" t="b">
        <f t="shared" ca="1" si="486"/>
        <v>0</v>
      </c>
      <c r="AJ192" s="21" t="b">
        <f t="shared" ca="1" si="486"/>
        <v>0</v>
      </c>
      <c r="AK192" s="21" t="b">
        <f t="shared" ca="1" si="486"/>
        <v>0</v>
      </c>
      <c r="AL192" s="21" t="b">
        <f t="shared" ca="1" si="486"/>
        <v>0</v>
      </c>
      <c r="AM192" s="21" t="b">
        <f t="shared" ca="1" si="486"/>
        <v>0</v>
      </c>
    </row>
    <row r="193" spans="20:39" s="21" customFormat="1" outlineLevel="1" x14ac:dyDescent="0.25">
      <c r="T193" s="21" t="b">
        <f t="shared" ref="T193:AM193" ca="1" si="487">AND(ISNUMBER(INDIRECT(ADDRESS(ROW(73:73),MATCH(T$2,$BQ$2:$OH$2,0)+COLUMN($BQ:$BQ)+4,4,1),TRUE)),INDIRECT(ADDRESS(ROW(73:73),MATCH(T$2,$BQ$2:$OH$2,0)+COLUMN($BQ:$BQ)+4,4,1),TRUE) &gt; 29)</f>
        <v>0</v>
      </c>
      <c r="U193" s="21" t="b">
        <f t="shared" ca="1" si="487"/>
        <v>0</v>
      </c>
      <c r="V193" s="21" t="b">
        <f t="shared" ca="1" si="487"/>
        <v>0</v>
      </c>
      <c r="W193" s="21" t="b">
        <f t="shared" ca="1" si="487"/>
        <v>0</v>
      </c>
      <c r="X193" s="21" t="b">
        <f t="shared" ca="1" si="487"/>
        <v>0</v>
      </c>
      <c r="Y193" s="21" t="b">
        <f t="shared" ca="1" si="487"/>
        <v>0</v>
      </c>
      <c r="Z193" s="21" t="b">
        <f t="shared" ca="1" si="487"/>
        <v>0</v>
      </c>
      <c r="AA193" s="21" t="b">
        <f t="shared" ca="1" si="487"/>
        <v>0</v>
      </c>
      <c r="AB193" s="21" t="b">
        <f t="shared" ca="1" si="487"/>
        <v>0</v>
      </c>
      <c r="AC193" s="21" t="b">
        <f t="shared" ca="1" si="487"/>
        <v>0</v>
      </c>
      <c r="AD193" s="21" t="b">
        <f t="shared" ca="1" si="487"/>
        <v>0</v>
      </c>
      <c r="AE193" s="21" t="b">
        <f t="shared" ca="1" si="487"/>
        <v>0</v>
      </c>
      <c r="AF193" s="21" t="b">
        <f t="shared" ca="1" si="487"/>
        <v>0</v>
      </c>
      <c r="AG193" s="21" t="b">
        <f t="shared" ca="1" si="487"/>
        <v>0</v>
      </c>
      <c r="AH193" s="21" t="b">
        <f t="shared" ca="1" si="487"/>
        <v>0</v>
      </c>
      <c r="AI193" s="21" t="b">
        <f t="shared" ca="1" si="487"/>
        <v>0</v>
      </c>
      <c r="AJ193" s="21" t="b">
        <f t="shared" ca="1" si="487"/>
        <v>0</v>
      </c>
      <c r="AK193" s="21" t="b">
        <f t="shared" ca="1" si="487"/>
        <v>0</v>
      </c>
      <c r="AL193" s="21" t="b">
        <f t="shared" ca="1" si="487"/>
        <v>0</v>
      </c>
      <c r="AM193" s="21" t="b">
        <f t="shared" ca="1" si="487"/>
        <v>0</v>
      </c>
    </row>
    <row r="194" spans="20:39" s="21" customFormat="1" outlineLevel="1" x14ac:dyDescent="0.25">
      <c r="T194" s="21" t="b">
        <f t="shared" ref="T194:AM194" ca="1" si="488">AND(ISNUMBER(INDIRECT(ADDRESS(ROW(74:74),MATCH(T$2,$BQ$2:$OH$2,0)+COLUMN($BQ:$BQ)+4,4,1),TRUE)),INDIRECT(ADDRESS(ROW(74:74),MATCH(T$2,$BQ$2:$OH$2,0)+COLUMN($BQ:$BQ)+4,4,1),TRUE) &gt; 29)</f>
        <v>0</v>
      </c>
      <c r="U194" s="21" t="b">
        <f t="shared" ca="1" si="488"/>
        <v>0</v>
      </c>
      <c r="V194" s="21" t="b">
        <f t="shared" ca="1" si="488"/>
        <v>0</v>
      </c>
      <c r="W194" s="21" t="b">
        <f t="shared" ca="1" si="488"/>
        <v>0</v>
      </c>
      <c r="X194" s="21" t="b">
        <f t="shared" ca="1" si="488"/>
        <v>0</v>
      </c>
      <c r="Y194" s="21" t="b">
        <f t="shared" ca="1" si="488"/>
        <v>0</v>
      </c>
      <c r="Z194" s="21" t="b">
        <f t="shared" ca="1" si="488"/>
        <v>0</v>
      </c>
      <c r="AA194" s="21" t="b">
        <f t="shared" ca="1" si="488"/>
        <v>0</v>
      </c>
      <c r="AB194" s="21" t="b">
        <f t="shared" ca="1" si="488"/>
        <v>0</v>
      </c>
      <c r="AC194" s="21" t="b">
        <f t="shared" ca="1" si="488"/>
        <v>0</v>
      </c>
      <c r="AD194" s="21" t="b">
        <f t="shared" ca="1" si="488"/>
        <v>0</v>
      </c>
      <c r="AE194" s="21" t="b">
        <f t="shared" ca="1" si="488"/>
        <v>0</v>
      </c>
      <c r="AF194" s="21" t="b">
        <f t="shared" ca="1" si="488"/>
        <v>0</v>
      </c>
      <c r="AG194" s="21" t="b">
        <f t="shared" ca="1" si="488"/>
        <v>0</v>
      </c>
      <c r="AH194" s="21" t="b">
        <f t="shared" ca="1" si="488"/>
        <v>0</v>
      </c>
      <c r="AI194" s="21" t="b">
        <f t="shared" ca="1" si="488"/>
        <v>0</v>
      </c>
      <c r="AJ194" s="21" t="b">
        <f t="shared" ca="1" si="488"/>
        <v>0</v>
      </c>
      <c r="AK194" s="21" t="b">
        <f t="shared" ca="1" si="488"/>
        <v>0</v>
      </c>
      <c r="AL194" s="21" t="b">
        <f t="shared" ca="1" si="488"/>
        <v>0</v>
      </c>
      <c r="AM194" s="21" t="b">
        <f t="shared" ca="1" si="488"/>
        <v>0</v>
      </c>
    </row>
    <row r="195" spans="20:39" s="21" customFormat="1" outlineLevel="1" x14ac:dyDescent="0.25">
      <c r="T195" s="21" t="b">
        <f t="shared" ref="T195:AM195" ca="1" si="489">AND(ISNUMBER(INDIRECT(ADDRESS(ROW(75:75),MATCH(T$2,$BQ$2:$OH$2,0)+COLUMN($BQ:$BQ)+4,4,1),TRUE)),INDIRECT(ADDRESS(ROW(75:75),MATCH(T$2,$BQ$2:$OH$2,0)+COLUMN($BQ:$BQ)+4,4,1),TRUE) &gt; 29)</f>
        <v>0</v>
      </c>
      <c r="U195" s="21" t="b">
        <f t="shared" ca="1" si="489"/>
        <v>0</v>
      </c>
      <c r="V195" s="21" t="b">
        <f t="shared" ca="1" si="489"/>
        <v>0</v>
      </c>
      <c r="W195" s="21" t="b">
        <f t="shared" ca="1" si="489"/>
        <v>0</v>
      </c>
      <c r="X195" s="21" t="b">
        <f t="shared" ca="1" si="489"/>
        <v>0</v>
      </c>
      <c r="Y195" s="21" t="b">
        <f t="shared" ca="1" si="489"/>
        <v>0</v>
      </c>
      <c r="Z195" s="21" t="b">
        <f t="shared" ca="1" si="489"/>
        <v>0</v>
      </c>
      <c r="AA195" s="21" t="b">
        <f t="shared" ca="1" si="489"/>
        <v>0</v>
      </c>
      <c r="AB195" s="21" t="b">
        <f t="shared" ca="1" si="489"/>
        <v>0</v>
      </c>
      <c r="AC195" s="21" t="b">
        <f t="shared" ca="1" si="489"/>
        <v>0</v>
      </c>
      <c r="AD195" s="21" t="b">
        <f t="shared" ca="1" si="489"/>
        <v>0</v>
      </c>
      <c r="AE195" s="21" t="b">
        <f t="shared" ca="1" si="489"/>
        <v>0</v>
      </c>
      <c r="AF195" s="21" t="b">
        <f t="shared" ca="1" si="489"/>
        <v>0</v>
      </c>
      <c r="AG195" s="21" t="b">
        <f t="shared" ca="1" si="489"/>
        <v>0</v>
      </c>
      <c r="AH195" s="21" t="b">
        <f t="shared" ca="1" si="489"/>
        <v>0</v>
      </c>
      <c r="AI195" s="21" t="b">
        <f t="shared" ca="1" si="489"/>
        <v>0</v>
      </c>
      <c r="AJ195" s="21" t="b">
        <f t="shared" ca="1" si="489"/>
        <v>0</v>
      </c>
      <c r="AK195" s="21" t="b">
        <f t="shared" ca="1" si="489"/>
        <v>0</v>
      </c>
      <c r="AL195" s="21" t="b">
        <f t="shared" ca="1" si="489"/>
        <v>0</v>
      </c>
      <c r="AM195" s="21" t="b">
        <f t="shared" ca="1" si="489"/>
        <v>0</v>
      </c>
    </row>
    <row r="196" spans="20:39" s="21" customFormat="1" outlineLevel="1" x14ac:dyDescent="0.25">
      <c r="T196" s="21" t="b">
        <f t="shared" ref="T196:AM196" ca="1" si="490">AND(ISNUMBER(INDIRECT(ADDRESS(ROW(76:76),MATCH(T$2,$BQ$2:$OH$2,0)+COLUMN($BQ:$BQ)+4,4,1),TRUE)),INDIRECT(ADDRESS(ROW(76:76),MATCH(T$2,$BQ$2:$OH$2,0)+COLUMN($BQ:$BQ)+4,4,1),TRUE) &gt; 29)</f>
        <v>0</v>
      </c>
      <c r="U196" s="21" t="b">
        <f t="shared" ca="1" si="490"/>
        <v>0</v>
      </c>
      <c r="V196" s="21" t="b">
        <f t="shared" ca="1" si="490"/>
        <v>0</v>
      </c>
      <c r="W196" s="21" t="b">
        <f t="shared" ca="1" si="490"/>
        <v>0</v>
      </c>
      <c r="X196" s="21" t="b">
        <f t="shared" ca="1" si="490"/>
        <v>0</v>
      </c>
      <c r="Y196" s="21" t="b">
        <f t="shared" ca="1" si="490"/>
        <v>0</v>
      </c>
      <c r="Z196" s="21" t="b">
        <f t="shared" ca="1" si="490"/>
        <v>0</v>
      </c>
      <c r="AA196" s="21" t="b">
        <f t="shared" ca="1" si="490"/>
        <v>0</v>
      </c>
      <c r="AB196" s="21" t="b">
        <f t="shared" ca="1" si="490"/>
        <v>0</v>
      </c>
      <c r="AC196" s="21" t="b">
        <f t="shared" ca="1" si="490"/>
        <v>0</v>
      </c>
      <c r="AD196" s="21" t="b">
        <f t="shared" ca="1" si="490"/>
        <v>0</v>
      </c>
      <c r="AE196" s="21" t="b">
        <f t="shared" ca="1" si="490"/>
        <v>0</v>
      </c>
      <c r="AF196" s="21" t="b">
        <f t="shared" ca="1" si="490"/>
        <v>0</v>
      </c>
      <c r="AG196" s="21" t="b">
        <f t="shared" ca="1" si="490"/>
        <v>0</v>
      </c>
      <c r="AH196" s="21" t="b">
        <f t="shared" ca="1" si="490"/>
        <v>0</v>
      </c>
      <c r="AI196" s="21" t="b">
        <f t="shared" ca="1" si="490"/>
        <v>0</v>
      </c>
      <c r="AJ196" s="21" t="b">
        <f t="shared" ca="1" si="490"/>
        <v>0</v>
      </c>
      <c r="AK196" s="21" t="b">
        <f t="shared" ca="1" si="490"/>
        <v>0</v>
      </c>
      <c r="AL196" s="21" t="b">
        <f t="shared" ca="1" si="490"/>
        <v>0</v>
      </c>
      <c r="AM196" s="21" t="b">
        <f t="shared" ca="1" si="490"/>
        <v>0</v>
      </c>
    </row>
    <row r="197" spans="20:39" s="21" customFormat="1" outlineLevel="1" x14ac:dyDescent="0.25">
      <c r="T197" s="21" t="b">
        <f t="shared" ref="T197:AM197" ca="1" si="491">AND(ISNUMBER(INDIRECT(ADDRESS(ROW(77:77),MATCH(T$2,$BQ$2:$OH$2,0)+COLUMN($BQ:$BQ)+4,4,1),TRUE)),INDIRECT(ADDRESS(ROW(77:77),MATCH(T$2,$BQ$2:$OH$2,0)+COLUMN($BQ:$BQ)+4,4,1),TRUE) &gt; 29)</f>
        <v>0</v>
      </c>
      <c r="U197" s="21" t="b">
        <f t="shared" ca="1" si="491"/>
        <v>0</v>
      </c>
      <c r="V197" s="21" t="b">
        <f t="shared" ca="1" si="491"/>
        <v>0</v>
      </c>
      <c r="W197" s="21" t="b">
        <f t="shared" ca="1" si="491"/>
        <v>0</v>
      </c>
      <c r="X197" s="21" t="b">
        <f t="shared" ca="1" si="491"/>
        <v>0</v>
      </c>
      <c r="Y197" s="21" t="b">
        <f t="shared" ca="1" si="491"/>
        <v>0</v>
      </c>
      <c r="Z197" s="21" t="b">
        <f t="shared" ca="1" si="491"/>
        <v>0</v>
      </c>
      <c r="AA197" s="21" t="b">
        <f t="shared" ca="1" si="491"/>
        <v>0</v>
      </c>
      <c r="AB197" s="21" t="b">
        <f t="shared" ca="1" si="491"/>
        <v>0</v>
      </c>
      <c r="AC197" s="21" t="b">
        <f t="shared" ca="1" si="491"/>
        <v>0</v>
      </c>
      <c r="AD197" s="21" t="b">
        <f t="shared" ca="1" si="491"/>
        <v>0</v>
      </c>
      <c r="AE197" s="21" t="b">
        <f t="shared" ca="1" si="491"/>
        <v>0</v>
      </c>
      <c r="AF197" s="21" t="b">
        <f t="shared" ca="1" si="491"/>
        <v>0</v>
      </c>
      <c r="AG197" s="21" t="b">
        <f t="shared" ca="1" si="491"/>
        <v>0</v>
      </c>
      <c r="AH197" s="21" t="b">
        <f t="shared" ca="1" si="491"/>
        <v>0</v>
      </c>
      <c r="AI197" s="21" t="b">
        <f t="shared" ca="1" si="491"/>
        <v>0</v>
      </c>
      <c r="AJ197" s="21" t="b">
        <f t="shared" ca="1" si="491"/>
        <v>0</v>
      </c>
      <c r="AK197" s="21" t="b">
        <f t="shared" ca="1" si="491"/>
        <v>0</v>
      </c>
      <c r="AL197" s="21" t="b">
        <f t="shared" ca="1" si="491"/>
        <v>0</v>
      </c>
      <c r="AM197" s="21" t="b">
        <f t="shared" ca="1" si="491"/>
        <v>0</v>
      </c>
    </row>
    <row r="198" spans="20:39" s="21" customFormat="1" outlineLevel="1" x14ac:dyDescent="0.25">
      <c r="T198" s="21" t="b">
        <f t="shared" ref="T198:AM198" ca="1" si="492">AND(ISNUMBER(INDIRECT(ADDRESS(ROW(78:78),MATCH(T$2,$BQ$2:$OH$2,0)+COLUMN($BQ:$BQ)+4,4,1),TRUE)),INDIRECT(ADDRESS(ROW(78:78),MATCH(T$2,$BQ$2:$OH$2,0)+COLUMN($BQ:$BQ)+4,4,1),TRUE) &gt; 29)</f>
        <v>0</v>
      </c>
      <c r="U198" s="21" t="b">
        <f t="shared" ca="1" si="492"/>
        <v>0</v>
      </c>
      <c r="V198" s="21" t="b">
        <f t="shared" ca="1" si="492"/>
        <v>0</v>
      </c>
      <c r="W198" s="21" t="b">
        <f t="shared" ca="1" si="492"/>
        <v>0</v>
      </c>
      <c r="X198" s="21" t="b">
        <f t="shared" ca="1" si="492"/>
        <v>0</v>
      </c>
      <c r="Y198" s="21" t="b">
        <f t="shared" ca="1" si="492"/>
        <v>0</v>
      </c>
      <c r="Z198" s="21" t="b">
        <f t="shared" ca="1" si="492"/>
        <v>0</v>
      </c>
      <c r="AA198" s="21" t="b">
        <f t="shared" ca="1" si="492"/>
        <v>0</v>
      </c>
      <c r="AB198" s="21" t="b">
        <f t="shared" ca="1" si="492"/>
        <v>0</v>
      </c>
      <c r="AC198" s="21" t="b">
        <f t="shared" ca="1" si="492"/>
        <v>0</v>
      </c>
      <c r="AD198" s="21" t="b">
        <f t="shared" ca="1" si="492"/>
        <v>0</v>
      </c>
      <c r="AE198" s="21" t="b">
        <f t="shared" ca="1" si="492"/>
        <v>0</v>
      </c>
      <c r="AF198" s="21" t="b">
        <f t="shared" ca="1" si="492"/>
        <v>0</v>
      </c>
      <c r="AG198" s="21" t="b">
        <f t="shared" ca="1" si="492"/>
        <v>0</v>
      </c>
      <c r="AH198" s="21" t="b">
        <f t="shared" ca="1" si="492"/>
        <v>0</v>
      </c>
      <c r="AI198" s="21" t="b">
        <f t="shared" ca="1" si="492"/>
        <v>0</v>
      </c>
      <c r="AJ198" s="21" t="b">
        <f t="shared" ca="1" si="492"/>
        <v>0</v>
      </c>
      <c r="AK198" s="21" t="b">
        <f t="shared" ca="1" si="492"/>
        <v>0</v>
      </c>
      <c r="AL198" s="21" t="b">
        <f t="shared" ca="1" si="492"/>
        <v>0</v>
      </c>
      <c r="AM198" s="21" t="b">
        <f t="shared" ca="1" si="492"/>
        <v>0</v>
      </c>
    </row>
    <row r="199" spans="20:39" s="21" customFormat="1" outlineLevel="1" x14ac:dyDescent="0.25">
      <c r="T199" s="21" t="b">
        <f t="shared" ref="T199:AM199" ca="1" si="493">AND(ISNUMBER(INDIRECT(ADDRESS(ROW(79:79),MATCH(T$2,$BQ$2:$OH$2,0)+COLUMN($BQ:$BQ)+4,4,1),TRUE)),INDIRECT(ADDRESS(ROW(79:79),MATCH(T$2,$BQ$2:$OH$2,0)+COLUMN($BQ:$BQ)+4,4,1),TRUE) &gt; 29)</f>
        <v>0</v>
      </c>
      <c r="U199" s="21" t="b">
        <f t="shared" ca="1" si="493"/>
        <v>0</v>
      </c>
      <c r="V199" s="21" t="b">
        <f t="shared" ca="1" si="493"/>
        <v>0</v>
      </c>
      <c r="W199" s="21" t="b">
        <f t="shared" ca="1" si="493"/>
        <v>0</v>
      </c>
      <c r="X199" s="21" t="b">
        <f t="shared" ca="1" si="493"/>
        <v>0</v>
      </c>
      <c r="Y199" s="21" t="b">
        <f t="shared" ca="1" si="493"/>
        <v>0</v>
      </c>
      <c r="Z199" s="21" t="b">
        <f t="shared" ca="1" si="493"/>
        <v>0</v>
      </c>
      <c r="AA199" s="21" t="b">
        <f t="shared" ca="1" si="493"/>
        <v>0</v>
      </c>
      <c r="AB199" s="21" t="b">
        <f t="shared" ca="1" si="493"/>
        <v>0</v>
      </c>
      <c r="AC199" s="21" t="b">
        <f t="shared" ca="1" si="493"/>
        <v>0</v>
      </c>
      <c r="AD199" s="21" t="b">
        <f t="shared" ca="1" si="493"/>
        <v>0</v>
      </c>
      <c r="AE199" s="21" t="b">
        <f t="shared" ca="1" si="493"/>
        <v>0</v>
      </c>
      <c r="AF199" s="21" t="b">
        <f t="shared" ca="1" si="493"/>
        <v>0</v>
      </c>
      <c r="AG199" s="21" t="b">
        <f t="shared" ca="1" si="493"/>
        <v>0</v>
      </c>
      <c r="AH199" s="21" t="b">
        <f t="shared" ca="1" si="493"/>
        <v>0</v>
      </c>
      <c r="AI199" s="21" t="b">
        <f t="shared" ca="1" si="493"/>
        <v>0</v>
      </c>
      <c r="AJ199" s="21" t="b">
        <f t="shared" ca="1" si="493"/>
        <v>0</v>
      </c>
      <c r="AK199" s="21" t="b">
        <f t="shared" ca="1" si="493"/>
        <v>0</v>
      </c>
      <c r="AL199" s="21" t="b">
        <f t="shared" ca="1" si="493"/>
        <v>0</v>
      </c>
      <c r="AM199" s="21" t="b">
        <f t="shared" ca="1" si="493"/>
        <v>0</v>
      </c>
    </row>
    <row r="200" spans="20:39" s="21" customFormat="1" outlineLevel="1" x14ac:dyDescent="0.25">
      <c r="T200" s="21" t="b">
        <f t="shared" ref="T200:AM200" ca="1" si="494">AND(ISNUMBER(INDIRECT(ADDRESS(ROW(80:80),MATCH(T$2,$BQ$2:$OH$2,0)+COLUMN($BQ:$BQ)+4,4,1),TRUE)),INDIRECT(ADDRESS(ROW(80:80),MATCH(T$2,$BQ$2:$OH$2,0)+COLUMN($BQ:$BQ)+4,4,1),TRUE) &gt; 29)</f>
        <v>0</v>
      </c>
      <c r="U200" s="21" t="b">
        <f t="shared" ca="1" si="494"/>
        <v>0</v>
      </c>
      <c r="V200" s="21" t="b">
        <f t="shared" ca="1" si="494"/>
        <v>0</v>
      </c>
      <c r="W200" s="21" t="b">
        <f t="shared" ca="1" si="494"/>
        <v>0</v>
      </c>
      <c r="X200" s="21" t="b">
        <f t="shared" ca="1" si="494"/>
        <v>0</v>
      </c>
      <c r="Y200" s="21" t="b">
        <f t="shared" ca="1" si="494"/>
        <v>0</v>
      </c>
      <c r="Z200" s="21" t="b">
        <f t="shared" ca="1" si="494"/>
        <v>0</v>
      </c>
      <c r="AA200" s="21" t="b">
        <f t="shared" ca="1" si="494"/>
        <v>0</v>
      </c>
      <c r="AB200" s="21" t="b">
        <f t="shared" ca="1" si="494"/>
        <v>0</v>
      </c>
      <c r="AC200" s="21" t="b">
        <f t="shared" ca="1" si="494"/>
        <v>0</v>
      </c>
      <c r="AD200" s="21" t="b">
        <f t="shared" ca="1" si="494"/>
        <v>0</v>
      </c>
      <c r="AE200" s="21" t="b">
        <f t="shared" ca="1" si="494"/>
        <v>0</v>
      </c>
      <c r="AF200" s="21" t="b">
        <f t="shared" ca="1" si="494"/>
        <v>0</v>
      </c>
      <c r="AG200" s="21" t="b">
        <f t="shared" ca="1" si="494"/>
        <v>0</v>
      </c>
      <c r="AH200" s="21" t="b">
        <f t="shared" ca="1" si="494"/>
        <v>0</v>
      </c>
      <c r="AI200" s="21" t="b">
        <f t="shared" ca="1" si="494"/>
        <v>0</v>
      </c>
      <c r="AJ200" s="21" t="b">
        <f t="shared" ca="1" si="494"/>
        <v>0</v>
      </c>
      <c r="AK200" s="21" t="b">
        <f t="shared" ca="1" si="494"/>
        <v>0</v>
      </c>
      <c r="AL200" s="21" t="b">
        <f t="shared" ca="1" si="494"/>
        <v>0</v>
      </c>
      <c r="AM200" s="21" t="b">
        <f t="shared" ca="1" si="494"/>
        <v>0</v>
      </c>
    </row>
    <row r="201" spans="20:39" s="21" customFormat="1" outlineLevel="1" x14ac:dyDescent="0.25">
      <c r="T201" s="21" t="b">
        <f t="shared" ref="T201:AM201" ca="1" si="495">AND(ISNUMBER(INDIRECT(ADDRESS(ROW(81:81),MATCH(T$2,$BQ$2:$OH$2,0)+COLUMN($BQ:$BQ)+4,4,1),TRUE)),INDIRECT(ADDRESS(ROW(81:81),MATCH(T$2,$BQ$2:$OH$2,0)+COLUMN($BQ:$BQ)+4,4,1),TRUE) &gt; 29)</f>
        <v>0</v>
      </c>
      <c r="U201" s="21" t="b">
        <f t="shared" ca="1" si="495"/>
        <v>0</v>
      </c>
      <c r="V201" s="21" t="b">
        <f t="shared" ca="1" si="495"/>
        <v>0</v>
      </c>
      <c r="W201" s="21" t="b">
        <f t="shared" ca="1" si="495"/>
        <v>0</v>
      </c>
      <c r="X201" s="21" t="b">
        <f t="shared" ca="1" si="495"/>
        <v>0</v>
      </c>
      <c r="Y201" s="21" t="b">
        <f t="shared" ca="1" si="495"/>
        <v>0</v>
      </c>
      <c r="Z201" s="21" t="b">
        <f t="shared" ca="1" si="495"/>
        <v>0</v>
      </c>
      <c r="AA201" s="21" t="b">
        <f t="shared" ca="1" si="495"/>
        <v>0</v>
      </c>
      <c r="AB201" s="21" t="b">
        <f t="shared" ca="1" si="495"/>
        <v>0</v>
      </c>
      <c r="AC201" s="21" t="b">
        <f t="shared" ca="1" si="495"/>
        <v>0</v>
      </c>
      <c r="AD201" s="21" t="b">
        <f t="shared" ca="1" si="495"/>
        <v>0</v>
      </c>
      <c r="AE201" s="21" t="b">
        <f t="shared" ca="1" si="495"/>
        <v>0</v>
      </c>
      <c r="AF201" s="21" t="b">
        <f t="shared" ca="1" si="495"/>
        <v>0</v>
      </c>
      <c r="AG201" s="21" t="b">
        <f t="shared" ca="1" si="495"/>
        <v>0</v>
      </c>
      <c r="AH201" s="21" t="b">
        <f t="shared" ca="1" si="495"/>
        <v>0</v>
      </c>
      <c r="AI201" s="21" t="b">
        <f t="shared" ca="1" si="495"/>
        <v>0</v>
      </c>
      <c r="AJ201" s="21" t="b">
        <f t="shared" ca="1" si="495"/>
        <v>0</v>
      </c>
      <c r="AK201" s="21" t="b">
        <f t="shared" ca="1" si="495"/>
        <v>0</v>
      </c>
      <c r="AL201" s="21" t="b">
        <f t="shared" ca="1" si="495"/>
        <v>0</v>
      </c>
      <c r="AM201" s="21" t="b">
        <f t="shared" ca="1" si="495"/>
        <v>0</v>
      </c>
    </row>
    <row r="202" spans="20:39" s="21" customFormat="1" outlineLevel="1" x14ac:dyDescent="0.25">
      <c r="T202" s="21" t="b">
        <f t="shared" ref="T202:AM202" ca="1" si="496">AND(ISNUMBER(INDIRECT(ADDRESS(ROW(82:82),MATCH(T$2,$BQ$2:$OH$2,0)+COLUMN($BQ:$BQ)+4,4,1),TRUE)),INDIRECT(ADDRESS(ROW(82:82),MATCH(T$2,$BQ$2:$OH$2,0)+COLUMN($BQ:$BQ)+4,4,1),TRUE) &gt; 29)</f>
        <v>0</v>
      </c>
      <c r="U202" s="21" t="b">
        <f t="shared" ca="1" si="496"/>
        <v>0</v>
      </c>
      <c r="V202" s="21" t="b">
        <f t="shared" ca="1" si="496"/>
        <v>0</v>
      </c>
      <c r="W202" s="21" t="b">
        <f t="shared" ca="1" si="496"/>
        <v>0</v>
      </c>
      <c r="X202" s="21" t="b">
        <f t="shared" ca="1" si="496"/>
        <v>0</v>
      </c>
      <c r="Y202" s="21" t="b">
        <f t="shared" ca="1" si="496"/>
        <v>0</v>
      </c>
      <c r="Z202" s="21" t="b">
        <f t="shared" ca="1" si="496"/>
        <v>0</v>
      </c>
      <c r="AA202" s="21" t="b">
        <f t="shared" ca="1" si="496"/>
        <v>0</v>
      </c>
      <c r="AB202" s="21" t="b">
        <f t="shared" ca="1" si="496"/>
        <v>0</v>
      </c>
      <c r="AC202" s="21" t="b">
        <f t="shared" ca="1" si="496"/>
        <v>0</v>
      </c>
      <c r="AD202" s="21" t="b">
        <f t="shared" ca="1" si="496"/>
        <v>0</v>
      </c>
      <c r="AE202" s="21" t="b">
        <f t="shared" ca="1" si="496"/>
        <v>0</v>
      </c>
      <c r="AF202" s="21" t="b">
        <f t="shared" ca="1" si="496"/>
        <v>0</v>
      </c>
      <c r="AG202" s="21" t="b">
        <f t="shared" ca="1" si="496"/>
        <v>0</v>
      </c>
      <c r="AH202" s="21" t="b">
        <f t="shared" ca="1" si="496"/>
        <v>0</v>
      </c>
      <c r="AI202" s="21" t="b">
        <f t="shared" ca="1" si="496"/>
        <v>0</v>
      </c>
      <c r="AJ202" s="21" t="b">
        <f t="shared" ca="1" si="496"/>
        <v>0</v>
      </c>
      <c r="AK202" s="21" t="b">
        <f t="shared" ca="1" si="496"/>
        <v>0</v>
      </c>
      <c r="AL202" s="21" t="b">
        <f t="shared" ca="1" si="496"/>
        <v>0</v>
      </c>
      <c r="AM202" s="21" t="b">
        <f t="shared" ca="1" si="496"/>
        <v>0</v>
      </c>
    </row>
    <row r="203" spans="20:39" s="21" customFormat="1" outlineLevel="1" x14ac:dyDescent="0.25">
      <c r="T203" s="21" t="b">
        <f t="shared" ref="T203:AM203" ca="1" si="497">AND(ISNUMBER(INDIRECT(ADDRESS(ROW(83:83),MATCH(T$2,$BQ$2:$OH$2,0)+COLUMN($BQ:$BQ)+4,4,1),TRUE)),INDIRECT(ADDRESS(ROW(83:83),MATCH(T$2,$BQ$2:$OH$2,0)+COLUMN($BQ:$BQ)+4,4,1),TRUE) &gt; 29)</f>
        <v>0</v>
      </c>
      <c r="U203" s="21" t="b">
        <f t="shared" ca="1" si="497"/>
        <v>0</v>
      </c>
      <c r="V203" s="21" t="b">
        <f t="shared" ca="1" si="497"/>
        <v>0</v>
      </c>
      <c r="W203" s="21" t="b">
        <f t="shared" ca="1" si="497"/>
        <v>0</v>
      </c>
      <c r="X203" s="21" t="b">
        <f t="shared" ca="1" si="497"/>
        <v>0</v>
      </c>
      <c r="Y203" s="21" t="b">
        <f t="shared" ca="1" si="497"/>
        <v>0</v>
      </c>
      <c r="Z203" s="21" t="b">
        <f t="shared" ca="1" si="497"/>
        <v>0</v>
      </c>
      <c r="AA203" s="21" t="b">
        <f t="shared" ca="1" si="497"/>
        <v>0</v>
      </c>
      <c r="AB203" s="21" t="b">
        <f t="shared" ca="1" si="497"/>
        <v>0</v>
      </c>
      <c r="AC203" s="21" t="b">
        <f t="shared" ca="1" si="497"/>
        <v>0</v>
      </c>
      <c r="AD203" s="21" t="b">
        <f t="shared" ca="1" si="497"/>
        <v>0</v>
      </c>
      <c r="AE203" s="21" t="b">
        <f t="shared" ca="1" si="497"/>
        <v>0</v>
      </c>
      <c r="AF203" s="21" t="b">
        <f t="shared" ca="1" si="497"/>
        <v>0</v>
      </c>
      <c r="AG203" s="21" t="b">
        <f t="shared" ca="1" si="497"/>
        <v>0</v>
      </c>
      <c r="AH203" s="21" t="b">
        <f t="shared" ca="1" si="497"/>
        <v>0</v>
      </c>
      <c r="AI203" s="21" t="b">
        <f t="shared" ca="1" si="497"/>
        <v>0</v>
      </c>
      <c r="AJ203" s="21" t="b">
        <f t="shared" ca="1" si="497"/>
        <v>0</v>
      </c>
      <c r="AK203" s="21" t="b">
        <f t="shared" ca="1" si="497"/>
        <v>0</v>
      </c>
      <c r="AL203" s="21" t="b">
        <f t="shared" ca="1" si="497"/>
        <v>0</v>
      </c>
      <c r="AM203" s="21" t="b">
        <f t="shared" ca="1" si="497"/>
        <v>0</v>
      </c>
    </row>
    <row r="204" spans="20:39" s="21" customFormat="1" outlineLevel="1" x14ac:dyDescent="0.25">
      <c r="T204" s="21" t="b">
        <f t="shared" ref="T204:AM204" ca="1" si="498">AND(ISNUMBER(INDIRECT(ADDRESS(ROW(84:84),MATCH(T$2,$BQ$2:$OH$2,0)+COLUMN($BQ:$BQ)+4,4,1),TRUE)),INDIRECT(ADDRESS(ROW(84:84),MATCH(T$2,$BQ$2:$OH$2,0)+COLUMN($BQ:$BQ)+4,4,1),TRUE) &gt; 29)</f>
        <v>0</v>
      </c>
      <c r="U204" s="21" t="b">
        <f t="shared" ca="1" si="498"/>
        <v>0</v>
      </c>
      <c r="V204" s="21" t="b">
        <f t="shared" ca="1" si="498"/>
        <v>0</v>
      </c>
      <c r="W204" s="21" t="b">
        <f t="shared" ca="1" si="498"/>
        <v>0</v>
      </c>
      <c r="X204" s="21" t="b">
        <f t="shared" ca="1" si="498"/>
        <v>0</v>
      </c>
      <c r="Y204" s="21" t="b">
        <f t="shared" ca="1" si="498"/>
        <v>0</v>
      </c>
      <c r="Z204" s="21" t="b">
        <f t="shared" ca="1" si="498"/>
        <v>0</v>
      </c>
      <c r="AA204" s="21" t="b">
        <f t="shared" ca="1" si="498"/>
        <v>0</v>
      </c>
      <c r="AB204" s="21" t="b">
        <f t="shared" ca="1" si="498"/>
        <v>0</v>
      </c>
      <c r="AC204" s="21" t="b">
        <f t="shared" ca="1" si="498"/>
        <v>0</v>
      </c>
      <c r="AD204" s="21" t="b">
        <f t="shared" ca="1" si="498"/>
        <v>0</v>
      </c>
      <c r="AE204" s="21" t="b">
        <f t="shared" ca="1" si="498"/>
        <v>0</v>
      </c>
      <c r="AF204" s="21" t="b">
        <f t="shared" ca="1" si="498"/>
        <v>0</v>
      </c>
      <c r="AG204" s="21" t="b">
        <f t="shared" ca="1" si="498"/>
        <v>0</v>
      </c>
      <c r="AH204" s="21" t="b">
        <f t="shared" ca="1" si="498"/>
        <v>0</v>
      </c>
      <c r="AI204" s="21" t="b">
        <f t="shared" ca="1" si="498"/>
        <v>0</v>
      </c>
      <c r="AJ204" s="21" t="b">
        <f t="shared" ca="1" si="498"/>
        <v>0</v>
      </c>
      <c r="AK204" s="21" t="b">
        <f t="shared" ca="1" si="498"/>
        <v>0</v>
      </c>
      <c r="AL204" s="21" t="b">
        <f t="shared" ca="1" si="498"/>
        <v>0</v>
      </c>
      <c r="AM204" s="21" t="b">
        <f t="shared" ca="1" si="498"/>
        <v>0</v>
      </c>
    </row>
    <row r="205" spans="20:39" s="21" customFormat="1" outlineLevel="1" x14ac:dyDescent="0.25">
      <c r="T205" s="21" t="b">
        <f t="shared" ref="T205:AM205" ca="1" si="499">AND(ISNUMBER(INDIRECT(ADDRESS(ROW(85:85),MATCH(T$2,$BQ$2:$OH$2,0)+COLUMN($BQ:$BQ)+4,4,1),TRUE)),INDIRECT(ADDRESS(ROW(85:85),MATCH(T$2,$BQ$2:$OH$2,0)+COLUMN($BQ:$BQ)+4,4,1),TRUE) &gt; 29)</f>
        <v>0</v>
      </c>
      <c r="U205" s="21" t="b">
        <f t="shared" ca="1" si="499"/>
        <v>0</v>
      </c>
      <c r="V205" s="21" t="b">
        <f t="shared" ca="1" si="499"/>
        <v>0</v>
      </c>
      <c r="W205" s="21" t="b">
        <f t="shared" ca="1" si="499"/>
        <v>0</v>
      </c>
      <c r="X205" s="21" t="b">
        <f t="shared" ca="1" si="499"/>
        <v>0</v>
      </c>
      <c r="Y205" s="21" t="b">
        <f t="shared" ca="1" si="499"/>
        <v>0</v>
      </c>
      <c r="Z205" s="21" t="b">
        <f t="shared" ca="1" si="499"/>
        <v>0</v>
      </c>
      <c r="AA205" s="21" t="b">
        <f t="shared" ca="1" si="499"/>
        <v>0</v>
      </c>
      <c r="AB205" s="21" t="b">
        <f t="shared" ca="1" si="499"/>
        <v>0</v>
      </c>
      <c r="AC205" s="21" t="b">
        <f t="shared" ca="1" si="499"/>
        <v>0</v>
      </c>
      <c r="AD205" s="21" t="b">
        <f t="shared" ca="1" si="499"/>
        <v>0</v>
      </c>
      <c r="AE205" s="21" t="b">
        <f t="shared" ca="1" si="499"/>
        <v>0</v>
      </c>
      <c r="AF205" s="21" t="b">
        <f t="shared" ca="1" si="499"/>
        <v>0</v>
      </c>
      <c r="AG205" s="21" t="b">
        <f t="shared" ca="1" si="499"/>
        <v>0</v>
      </c>
      <c r="AH205" s="21" t="b">
        <f t="shared" ca="1" si="499"/>
        <v>0</v>
      </c>
      <c r="AI205" s="21" t="b">
        <f t="shared" ca="1" si="499"/>
        <v>0</v>
      </c>
      <c r="AJ205" s="21" t="b">
        <f t="shared" ca="1" si="499"/>
        <v>0</v>
      </c>
      <c r="AK205" s="21" t="b">
        <f t="shared" ca="1" si="499"/>
        <v>0</v>
      </c>
      <c r="AL205" s="21" t="b">
        <f t="shared" ca="1" si="499"/>
        <v>0</v>
      </c>
      <c r="AM205" s="21" t="b">
        <f t="shared" ca="1" si="499"/>
        <v>0</v>
      </c>
    </row>
    <row r="206" spans="20:39" s="21" customFormat="1" outlineLevel="1" x14ac:dyDescent="0.25">
      <c r="T206" s="21" t="b">
        <f t="shared" ref="T206:AM206" ca="1" si="500">AND(ISNUMBER(INDIRECT(ADDRESS(ROW(86:86),MATCH(T$2,$BQ$2:$OH$2,0)+COLUMN($BQ:$BQ)+4,4,1),TRUE)),INDIRECT(ADDRESS(ROW(86:86),MATCH(T$2,$BQ$2:$OH$2,0)+COLUMN($BQ:$BQ)+4,4,1),TRUE) &gt; 29)</f>
        <v>0</v>
      </c>
      <c r="U206" s="21" t="b">
        <f t="shared" ca="1" si="500"/>
        <v>0</v>
      </c>
      <c r="V206" s="21" t="b">
        <f t="shared" ca="1" si="500"/>
        <v>0</v>
      </c>
      <c r="W206" s="21" t="b">
        <f t="shared" ca="1" si="500"/>
        <v>0</v>
      </c>
      <c r="X206" s="21" t="b">
        <f t="shared" ca="1" si="500"/>
        <v>0</v>
      </c>
      <c r="Y206" s="21" t="b">
        <f t="shared" ca="1" si="500"/>
        <v>0</v>
      </c>
      <c r="Z206" s="21" t="b">
        <f t="shared" ca="1" si="500"/>
        <v>0</v>
      </c>
      <c r="AA206" s="21" t="b">
        <f t="shared" ca="1" si="500"/>
        <v>0</v>
      </c>
      <c r="AB206" s="21" t="b">
        <f t="shared" ca="1" si="500"/>
        <v>0</v>
      </c>
      <c r="AC206" s="21" t="b">
        <f t="shared" ca="1" si="500"/>
        <v>0</v>
      </c>
      <c r="AD206" s="21" t="b">
        <f t="shared" ca="1" si="500"/>
        <v>0</v>
      </c>
      <c r="AE206" s="21" t="b">
        <f t="shared" ca="1" si="500"/>
        <v>0</v>
      </c>
      <c r="AF206" s="21" t="b">
        <f t="shared" ca="1" si="500"/>
        <v>0</v>
      </c>
      <c r="AG206" s="21" t="b">
        <f t="shared" ca="1" si="500"/>
        <v>0</v>
      </c>
      <c r="AH206" s="21" t="b">
        <f t="shared" ca="1" si="500"/>
        <v>0</v>
      </c>
      <c r="AI206" s="21" t="b">
        <f t="shared" ca="1" si="500"/>
        <v>0</v>
      </c>
      <c r="AJ206" s="21" t="b">
        <f t="shared" ca="1" si="500"/>
        <v>0</v>
      </c>
      <c r="AK206" s="21" t="b">
        <f t="shared" ca="1" si="500"/>
        <v>0</v>
      </c>
      <c r="AL206" s="21" t="b">
        <f t="shared" ca="1" si="500"/>
        <v>0</v>
      </c>
      <c r="AM206" s="21" t="b">
        <f t="shared" ca="1" si="500"/>
        <v>0</v>
      </c>
    </row>
    <row r="207" spans="20:39" s="21" customFormat="1" outlineLevel="1" x14ac:dyDescent="0.25">
      <c r="T207" s="21" t="b">
        <f t="shared" ref="T207:AM207" ca="1" si="501">AND(ISNUMBER(INDIRECT(ADDRESS(ROW(87:87),MATCH(T$2,$BQ$2:$OH$2,0)+COLUMN($BQ:$BQ)+4,4,1),TRUE)),INDIRECT(ADDRESS(ROW(87:87),MATCH(T$2,$BQ$2:$OH$2,0)+COLUMN($BQ:$BQ)+4,4,1),TRUE) &gt; 29)</f>
        <v>0</v>
      </c>
      <c r="U207" s="21" t="b">
        <f t="shared" ca="1" si="501"/>
        <v>0</v>
      </c>
      <c r="V207" s="21" t="b">
        <f t="shared" ca="1" si="501"/>
        <v>0</v>
      </c>
      <c r="W207" s="21" t="b">
        <f t="shared" ca="1" si="501"/>
        <v>0</v>
      </c>
      <c r="X207" s="21" t="b">
        <f t="shared" ca="1" si="501"/>
        <v>0</v>
      </c>
      <c r="Y207" s="21" t="b">
        <f t="shared" ca="1" si="501"/>
        <v>0</v>
      </c>
      <c r="Z207" s="21" t="b">
        <f t="shared" ca="1" si="501"/>
        <v>0</v>
      </c>
      <c r="AA207" s="21" t="b">
        <f t="shared" ca="1" si="501"/>
        <v>0</v>
      </c>
      <c r="AB207" s="21" t="b">
        <f t="shared" ca="1" si="501"/>
        <v>0</v>
      </c>
      <c r="AC207" s="21" t="b">
        <f t="shared" ca="1" si="501"/>
        <v>0</v>
      </c>
      <c r="AD207" s="21" t="b">
        <f t="shared" ca="1" si="501"/>
        <v>0</v>
      </c>
      <c r="AE207" s="21" t="b">
        <f t="shared" ca="1" si="501"/>
        <v>0</v>
      </c>
      <c r="AF207" s="21" t="b">
        <f t="shared" ca="1" si="501"/>
        <v>0</v>
      </c>
      <c r="AG207" s="21" t="b">
        <f t="shared" ca="1" si="501"/>
        <v>0</v>
      </c>
      <c r="AH207" s="21" t="b">
        <f t="shared" ca="1" si="501"/>
        <v>0</v>
      </c>
      <c r="AI207" s="21" t="b">
        <f t="shared" ca="1" si="501"/>
        <v>0</v>
      </c>
      <c r="AJ207" s="21" t="b">
        <f t="shared" ca="1" si="501"/>
        <v>0</v>
      </c>
      <c r="AK207" s="21" t="b">
        <f t="shared" ca="1" si="501"/>
        <v>0</v>
      </c>
      <c r="AL207" s="21" t="b">
        <f t="shared" ca="1" si="501"/>
        <v>0</v>
      </c>
      <c r="AM207" s="21" t="b">
        <f t="shared" ca="1" si="501"/>
        <v>0</v>
      </c>
    </row>
    <row r="208" spans="20:39" s="21" customFormat="1" outlineLevel="1" x14ac:dyDescent="0.25">
      <c r="T208" s="21" t="b">
        <f t="shared" ref="T208:AM208" ca="1" si="502">AND(ISNUMBER(INDIRECT(ADDRESS(ROW(88:88),MATCH(T$2,$BQ$2:$OH$2,0)+COLUMN($BQ:$BQ)+4,4,1),TRUE)),INDIRECT(ADDRESS(ROW(88:88),MATCH(T$2,$BQ$2:$OH$2,0)+COLUMN($BQ:$BQ)+4,4,1),TRUE) &gt; 29)</f>
        <v>0</v>
      </c>
      <c r="U208" s="21" t="b">
        <f t="shared" ca="1" si="502"/>
        <v>0</v>
      </c>
      <c r="V208" s="21" t="b">
        <f t="shared" ca="1" si="502"/>
        <v>0</v>
      </c>
      <c r="W208" s="21" t="b">
        <f t="shared" ca="1" si="502"/>
        <v>0</v>
      </c>
      <c r="X208" s="21" t="b">
        <f t="shared" ca="1" si="502"/>
        <v>0</v>
      </c>
      <c r="Y208" s="21" t="b">
        <f t="shared" ca="1" si="502"/>
        <v>0</v>
      </c>
      <c r="Z208" s="21" t="b">
        <f t="shared" ca="1" si="502"/>
        <v>0</v>
      </c>
      <c r="AA208" s="21" t="b">
        <f t="shared" ca="1" si="502"/>
        <v>0</v>
      </c>
      <c r="AB208" s="21" t="b">
        <f t="shared" ca="1" si="502"/>
        <v>0</v>
      </c>
      <c r="AC208" s="21" t="b">
        <f t="shared" ca="1" si="502"/>
        <v>0</v>
      </c>
      <c r="AD208" s="21" t="b">
        <f t="shared" ca="1" si="502"/>
        <v>0</v>
      </c>
      <c r="AE208" s="21" t="b">
        <f t="shared" ca="1" si="502"/>
        <v>0</v>
      </c>
      <c r="AF208" s="21" t="b">
        <f t="shared" ca="1" si="502"/>
        <v>0</v>
      </c>
      <c r="AG208" s="21" t="b">
        <f t="shared" ca="1" si="502"/>
        <v>0</v>
      </c>
      <c r="AH208" s="21" t="b">
        <f t="shared" ca="1" si="502"/>
        <v>0</v>
      </c>
      <c r="AI208" s="21" t="b">
        <f t="shared" ca="1" si="502"/>
        <v>0</v>
      </c>
      <c r="AJ208" s="21" t="b">
        <f t="shared" ca="1" si="502"/>
        <v>0</v>
      </c>
      <c r="AK208" s="21" t="b">
        <f t="shared" ca="1" si="502"/>
        <v>0</v>
      </c>
      <c r="AL208" s="21" t="b">
        <f t="shared" ca="1" si="502"/>
        <v>0</v>
      </c>
      <c r="AM208" s="21" t="b">
        <f t="shared" ca="1" si="502"/>
        <v>0</v>
      </c>
    </row>
    <row r="209" spans="20:39" s="21" customFormat="1" outlineLevel="1" x14ac:dyDescent="0.25">
      <c r="T209" s="21" t="b">
        <f t="shared" ref="T209:AM209" ca="1" si="503">AND(ISNUMBER(INDIRECT(ADDRESS(ROW(89:89),MATCH(T$2,$BQ$2:$OH$2,0)+COLUMN($BQ:$BQ)+4,4,1),TRUE)),INDIRECT(ADDRESS(ROW(89:89),MATCH(T$2,$BQ$2:$OH$2,0)+COLUMN($BQ:$BQ)+4,4,1),TRUE) &gt; 29)</f>
        <v>1</v>
      </c>
      <c r="U209" s="21" t="b">
        <f t="shared" ca="1" si="503"/>
        <v>1</v>
      </c>
      <c r="V209" s="21" t="b">
        <f t="shared" ca="1" si="503"/>
        <v>0</v>
      </c>
      <c r="W209" s="21" t="b">
        <f t="shared" ca="1" si="503"/>
        <v>0</v>
      </c>
      <c r="X209" s="21" t="b">
        <f t="shared" ca="1" si="503"/>
        <v>0</v>
      </c>
      <c r="Y209" s="21" t="b">
        <f t="shared" ca="1" si="503"/>
        <v>0</v>
      </c>
      <c r="Z209" s="21" t="b">
        <f t="shared" ca="1" si="503"/>
        <v>0</v>
      </c>
      <c r="AA209" s="21" t="b">
        <f t="shared" ca="1" si="503"/>
        <v>0</v>
      </c>
      <c r="AB209" s="21" t="b">
        <f t="shared" ca="1" si="503"/>
        <v>0</v>
      </c>
      <c r="AC209" s="21" t="b">
        <f t="shared" ca="1" si="503"/>
        <v>0</v>
      </c>
      <c r="AD209" s="21" t="b">
        <f t="shared" ca="1" si="503"/>
        <v>0</v>
      </c>
      <c r="AE209" s="21" t="b">
        <f t="shared" ca="1" si="503"/>
        <v>0</v>
      </c>
      <c r="AF209" s="21" t="b">
        <f t="shared" ca="1" si="503"/>
        <v>0</v>
      </c>
      <c r="AG209" s="21" t="b">
        <f t="shared" ca="1" si="503"/>
        <v>0</v>
      </c>
      <c r="AH209" s="21" t="b">
        <f t="shared" ca="1" si="503"/>
        <v>0</v>
      </c>
      <c r="AI209" s="21" t="b">
        <f t="shared" ca="1" si="503"/>
        <v>0</v>
      </c>
      <c r="AJ209" s="21" t="b">
        <f t="shared" ca="1" si="503"/>
        <v>0</v>
      </c>
      <c r="AK209" s="21" t="b">
        <f t="shared" ca="1" si="503"/>
        <v>0</v>
      </c>
      <c r="AL209" s="21" t="b">
        <f t="shared" ca="1" si="503"/>
        <v>0</v>
      </c>
      <c r="AM209" s="21" t="b">
        <f t="shared" ca="1" si="503"/>
        <v>0</v>
      </c>
    </row>
    <row r="210" spans="20:39" s="21" customFormat="1" outlineLevel="1" x14ac:dyDescent="0.25">
      <c r="T210" s="21" t="b">
        <f t="shared" ref="T210:AM210" ca="1" si="504">AND(ISNUMBER(INDIRECT(ADDRESS(ROW(90:90),MATCH(T$2,$BQ$2:$OH$2,0)+COLUMN($BQ:$BQ)+4,4,1),TRUE)),INDIRECT(ADDRESS(ROW(90:90),MATCH(T$2,$BQ$2:$OH$2,0)+COLUMN($BQ:$BQ)+4,4,1),TRUE) &gt; 29)</f>
        <v>1</v>
      </c>
      <c r="U210" s="21" t="b">
        <f t="shared" ca="1" si="504"/>
        <v>1</v>
      </c>
      <c r="V210" s="21" t="b">
        <f t="shared" ca="1" si="504"/>
        <v>0</v>
      </c>
      <c r="W210" s="21" t="b">
        <f t="shared" ca="1" si="504"/>
        <v>0</v>
      </c>
      <c r="X210" s="21" t="b">
        <f t="shared" ca="1" si="504"/>
        <v>0</v>
      </c>
      <c r="Y210" s="21" t="b">
        <f t="shared" ca="1" si="504"/>
        <v>0</v>
      </c>
      <c r="Z210" s="21" t="b">
        <f t="shared" ca="1" si="504"/>
        <v>1</v>
      </c>
      <c r="AA210" s="21" t="b">
        <f t="shared" ca="1" si="504"/>
        <v>0</v>
      </c>
      <c r="AB210" s="21" t="b">
        <f t="shared" ca="1" si="504"/>
        <v>0</v>
      </c>
      <c r="AC210" s="21" t="b">
        <f t="shared" ca="1" si="504"/>
        <v>0</v>
      </c>
      <c r="AD210" s="21" t="b">
        <f t="shared" ca="1" si="504"/>
        <v>0</v>
      </c>
      <c r="AE210" s="21" t="b">
        <f t="shared" ca="1" si="504"/>
        <v>0</v>
      </c>
      <c r="AF210" s="21" t="b">
        <f t="shared" ca="1" si="504"/>
        <v>0</v>
      </c>
      <c r="AG210" s="21" t="b">
        <f t="shared" ca="1" si="504"/>
        <v>0</v>
      </c>
      <c r="AH210" s="21" t="b">
        <f t="shared" ca="1" si="504"/>
        <v>0</v>
      </c>
      <c r="AI210" s="21" t="b">
        <f t="shared" ca="1" si="504"/>
        <v>0</v>
      </c>
      <c r="AJ210" s="21" t="b">
        <f t="shared" ca="1" si="504"/>
        <v>0</v>
      </c>
      <c r="AK210" s="21" t="b">
        <f t="shared" ca="1" si="504"/>
        <v>0</v>
      </c>
      <c r="AL210" s="21" t="b">
        <f t="shared" ca="1" si="504"/>
        <v>0</v>
      </c>
      <c r="AM210" s="21" t="b">
        <f t="shared" ca="1" si="504"/>
        <v>0</v>
      </c>
    </row>
    <row r="211" spans="20:39" s="21" customFormat="1" outlineLevel="1" x14ac:dyDescent="0.25">
      <c r="T211" s="21" t="b">
        <f t="shared" ref="T211:AM211" ca="1" si="505">AND(ISNUMBER(INDIRECT(ADDRESS(ROW(91:91),MATCH(T$2,$BQ$2:$OH$2,0)+COLUMN($BQ:$BQ)+4,4,1),TRUE)),INDIRECT(ADDRESS(ROW(91:91),MATCH(T$2,$BQ$2:$OH$2,0)+COLUMN($BQ:$BQ)+4,4,1),TRUE) &gt; 29)</f>
        <v>0</v>
      </c>
      <c r="U211" s="21" t="b">
        <f t="shared" ca="1" si="505"/>
        <v>0</v>
      </c>
      <c r="V211" s="21" t="b">
        <f t="shared" ca="1" si="505"/>
        <v>0</v>
      </c>
      <c r="W211" s="21" t="b">
        <f t="shared" ca="1" si="505"/>
        <v>0</v>
      </c>
      <c r="X211" s="21" t="b">
        <f t="shared" ca="1" si="505"/>
        <v>0</v>
      </c>
      <c r="Y211" s="21" t="b">
        <f t="shared" ca="1" si="505"/>
        <v>0</v>
      </c>
      <c r="Z211" s="21" t="b">
        <f t="shared" ca="1" si="505"/>
        <v>0</v>
      </c>
      <c r="AA211" s="21" t="b">
        <f t="shared" ca="1" si="505"/>
        <v>0</v>
      </c>
      <c r="AB211" s="21" t="b">
        <f t="shared" ca="1" si="505"/>
        <v>0</v>
      </c>
      <c r="AC211" s="21" t="b">
        <f t="shared" ca="1" si="505"/>
        <v>0</v>
      </c>
      <c r="AD211" s="21" t="b">
        <f t="shared" ca="1" si="505"/>
        <v>0</v>
      </c>
      <c r="AE211" s="21" t="b">
        <f t="shared" ca="1" si="505"/>
        <v>0</v>
      </c>
      <c r="AF211" s="21" t="b">
        <f t="shared" ca="1" si="505"/>
        <v>0</v>
      </c>
      <c r="AG211" s="21" t="b">
        <f t="shared" ca="1" si="505"/>
        <v>0</v>
      </c>
      <c r="AH211" s="21" t="b">
        <f t="shared" ca="1" si="505"/>
        <v>0</v>
      </c>
      <c r="AI211" s="21" t="b">
        <f t="shared" ca="1" si="505"/>
        <v>0</v>
      </c>
      <c r="AJ211" s="21" t="b">
        <f t="shared" ca="1" si="505"/>
        <v>0</v>
      </c>
      <c r="AK211" s="21" t="b">
        <f t="shared" ca="1" si="505"/>
        <v>0</v>
      </c>
      <c r="AL211" s="21" t="b">
        <f t="shared" ca="1" si="505"/>
        <v>0</v>
      </c>
      <c r="AM211" s="21" t="b">
        <f t="shared" ca="1" si="505"/>
        <v>0</v>
      </c>
    </row>
    <row r="212" spans="20:39" s="21" customFormat="1" outlineLevel="1" x14ac:dyDescent="0.25">
      <c r="T212" s="21" t="b">
        <f t="shared" ref="T212:AM212" ca="1" si="506">AND(ISNUMBER(INDIRECT(ADDRESS(ROW(92:92),MATCH(T$2,$BQ$2:$OH$2,0)+COLUMN($BQ:$BQ)+4,4,1),TRUE)),INDIRECT(ADDRESS(ROW(92:92),MATCH(T$2,$BQ$2:$OH$2,0)+COLUMN($BQ:$BQ)+4,4,1),TRUE) &gt; 29)</f>
        <v>1</v>
      </c>
      <c r="U212" s="21" t="b">
        <f t="shared" ca="1" si="506"/>
        <v>0</v>
      </c>
      <c r="V212" s="21" t="b">
        <f t="shared" ca="1" si="506"/>
        <v>0</v>
      </c>
      <c r="W212" s="21" t="b">
        <f t="shared" ca="1" si="506"/>
        <v>0</v>
      </c>
      <c r="X212" s="21" t="b">
        <f t="shared" ca="1" si="506"/>
        <v>0</v>
      </c>
      <c r="Y212" s="21" t="b">
        <f t="shared" ca="1" si="506"/>
        <v>0</v>
      </c>
      <c r="Z212" s="21" t="b">
        <f t="shared" ca="1" si="506"/>
        <v>0</v>
      </c>
      <c r="AA212" s="21" t="b">
        <f t="shared" ca="1" si="506"/>
        <v>0</v>
      </c>
      <c r="AB212" s="21" t="b">
        <f t="shared" ca="1" si="506"/>
        <v>0</v>
      </c>
      <c r="AC212" s="21" t="b">
        <f t="shared" ca="1" si="506"/>
        <v>0</v>
      </c>
      <c r="AD212" s="21" t="b">
        <f t="shared" ca="1" si="506"/>
        <v>0</v>
      </c>
      <c r="AE212" s="21" t="b">
        <f t="shared" ca="1" si="506"/>
        <v>0</v>
      </c>
      <c r="AF212" s="21" t="b">
        <f t="shared" ca="1" si="506"/>
        <v>0</v>
      </c>
      <c r="AG212" s="21" t="b">
        <f t="shared" ca="1" si="506"/>
        <v>0</v>
      </c>
      <c r="AH212" s="21" t="b">
        <f t="shared" ca="1" si="506"/>
        <v>0</v>
      </c>
      <c r="AI212" s="21" t="b">
        <f t="shared" ca="1" si="506"/>
        <v>0</v>
      </c>
      <c r="AJ212" s="21" t="b">
        <f t="shared" ca="1" si="506"/>
        <v>0</v>
      </c>
      <c r="AK212" s="21" t="b">
        <f t="shared" ca="1" si="506"/>
        <v>0</v>
      </c>
      <c r="AL212" s="21" t="b">
        <f t="shared" ca="1" si="506"/>
        <v>0</v>
      </c>
      <c r="AM212" s="21" t="b">
        <f t="shared" ca="1" si="506"/>
        <v>0</v>
      </c>
    </row>
    <row r="213" spans="20:39" s="21" customFormat="1" outlineLevel="1" x14ac:dyDescent="0.25">
      <c r="T213" s="21" t="b">
        <f t="shared" ref="T213:AM213" ca="1" si="507">AND(ISNUMBER(INDIRECT(ADDRESS(ROW(93:93),MATCH(T$2,$BQ$2:$OH$2,0)+COLUMN($BQ:$BQ)+4,4,1),TRUE)),INDIRECT(ADDRESS(ROW(93:93),MATCH(T$2,$BQ$2:$OH$2,0)+COLUMN($BQ:$BQ)+4,4,1),TRUE) &gt; 29)</f>
        <v>1</v>
      </c>
      <c r="U213" s="21" t="b">
        <f t="shared" ca="1" si="507"/>
        <v>1</v>
      </c>
      <c r="V213" s="21" t="b">
        <f t="shared" ca="1" si="507"/>
        <v>0</v>
      </c>
      <c r="W213" s="21" t="b">
        <f t="shared" ca="1" si="507"/>
        <v>0</v>
      </c>
      <c r="X213" s="21" t="b">
        <f t="shared" ca="1" si="507"/>
        <v>0</v>
      </c>
      <c r="Y213" s="21" t="b">
        <f t="shared" ca="1" si="507"/>
        <v>0</v>
      </c>
      <c r="Z213" s="21" t="b">
        <f t="shared" ca="1" si="507"/>
        <v>1</v>
      </c>
      <c r="AA213" s="21" t="b">
        <f t="shared" ca="1" si="507"/>
        <v>0</v>
      </c>
      <c r="AB213" s="21" t="b">
        <f t="shared" ca="1" si="507"/>
        <v>0</v>
      </c>
      <c r="AC213" s="21" t="b">
        <f t="shared" ca="1" si="507"/>
        <v>1</v>
      </c>
      <c r="AD213" s="21" t="b">
        <f t="shared" ca="1" si="507"/>
        <v>0</v>
      </c>
      <c r="AE213" s="21" t="b">
        <f t="shared" ca="1" si="507"/>
        <v>0</v>
      </c>
      <c r="AF213" s="21" t="b">
        <f t="shared" ca="1" si="507"/>
        <v>0</v>
      </c>
      <c r="AG213" s="21" t="b">
        <f t="shared" ca="1" si="507"/>
        <v>1</v>
      </c>
      <c r="AH213" s="21" t="b">
        <f t="shared" ca="1" si="507"/>
        <v>0</v>
      </c>
      <c r="AI213" s="21" t="b">
        <f t="shared" ca="1" si="507"/>
        <v>0</v>
      </c>
      <c r="AJ213" s="21" t="b">
        <f t="shared" ca="1" si="507"/>
        <v>1</v>
      </c>
      <c r="AK213" s="21" t="b">
        <f t="shared" ca="1" si="507"/>
        <v>0</v>
      </c>
      <c r="AL213" s="21" t="b">
        <f t="shared" ca="1" si="507"/>
        <v>0</v>
      </c>
      <c r="AM213" s="21" t="b">
        <f t="shared" ca="1" si="507"/>
        <v>0</v>
      </c>
    </row>
    <row r="214" spans="20:39" s="21" customFormat="1" outlineLevel="1" x14ac:dyDescent="0.25">
      <c r="T214" s="21" t="b">
        <f t="shared" ref="T214:AM214" ca="1" si="508">AND(ISNUMBER(INDIRECT(ADDRESS(ROW(94:94),MATCH(T$2,$BQ$2:$OH$2,0)+COLUMN($BQ:$BQ)+4,4,1),TRUE)),INDIRECT(ADDRESS(ROW(94:94),MATCH(T$2,$BQ$2:$OH$2,0)+COLUMN($BQ:$BQ)+4,4,1),TRUE) &gt; 29)</f>
        <v>1</v>
      </c>
      <c r="U214" s="21" t="b">
        <f t="shared" ca="1" si="508"/>
        <v>1</v>
      </c>
      <c r="V214" s="21" t="b">
        <f t="shared" ca="1" si="508"/>
        <v>0</v>
      </c>
      <c r="W214" s="21" t="b">
        <f t="shared" ca="1" si="508"/>
        <v>0</v>
      </c>
      <c r="X214" s="21" t="b">
        <f t="shared" ca="1" si="508"/>
        <v>0</v>
      </c>
      <c r="Y214" s="21" t="b">
        <f t="shared" ca="1" si="508"/>
        <v>0</v>
      </c>
      <c r="Z214" s="21" t="b">
        <f t="shared" ca="1" si="508"/>
        <v>0</v>
      </c>
      <c r="AA214" s="21" t="b">
        <f t="shared" ca="1" si="508"/>
        <v>0</v>
      </c>
      <c r="AB214" s="21" t="b">
        <f t="shared" ca="1" si="508"/>
        <v>0</v>
      </c>
      <c r="AC214" s="21" t="b">
        <f t="shared" ca="1" si="508"/>
        <v>0</v>
      </c>
      <c r="AD214" s="21" t="b">
        <f t="shared" ca="1" si="508"/>
        <v>0</v>
      </c>
      <c r="AE214" s="21" t="b">
        <f t="shared" ca="1" si="508"/>
        <v>0</v>
      </c>
      <c r="AF214" s="21" t="b">
        <f t="shared" ca="1" si="508"/>
        <v>0</v>
      </c>
      <c r="AG214" s="21" t="b">
        <f t="shared" ca="1" si="508"/>
        <v>0</v>
      </c>
      <c r="AH214" s="21" t="b">
        <f t="shared" ca="1" si="508"/>
        <v>0</v>
      </c>
      <c r="AI214" s="21" t="b">
        <f t="shared" ca="1" si="508"/>
        <v>0</v>
      </c>
      <c r="AJ214" s="21" t="b">
        <f t="shared" ca="1" si="508"/>
        <v>0</v>
      </c>
      <c r="AK214" s="21" t="b">
        <f t="shared" ca="1" si="508"/>
        <v>0</v>
      </c>
      <c r="AL214" s="21" t="b">
        <f t="shared" ca="1" si="508"/>
        <v>0</v>
      </c>
      <c r="AM214" s="21" t="b">
        <f t="shared" ca="1" si="508"/>
        <v>0</v>
      </c>
    </row>
    <row r="215" spans="20:39" s="21" customFormat="1" outlineLevel="1" x14ac:dyDescent="0.25">
      <c r="T215" s="21" t="b">
        <f t="shared" ref="T215:AM215" ca="1" si="509">AND(ISNUMBER(INDIRECT(ADDRESS(ROW(95:95),MATCH(T$2,$BQ$2:$OH$2,0)+COLUMN($BQ:$BQ)+4,4,1),TRUE)),INDIRECT(ADDRESS(ROW(95:95),MATCH(T$2,$BQ$2:$OH$2,0)+COLUMN($BQ:$BQ)+4,4,1),TRUE) &gt; 29)</f>
        <v>0</v>
      </c>
      <c r="U215" s="21" t="b">
        <f t="shared" ca="1" si="509"/>
        <v>0</v>
      </c>
      <c r="V215" s="21" t="b">
        <f t="shared" ca="1" si="509"/>
        <v>0</v>
      </c>
      <c r="W215" s="21" t="b">
        <f t="shared" ca="1" si="509"/>
        <v>0</v>
      </c>
      <c r="X215" s="21" t="b">
        <f t="shared" ca="1" si="509"/>
        <v>0</v>
      </c>
      <c r="Y215" s="21" t="b">
        <f t="shared" ca="1" si="509"/>
        <v>0</v>
      </c>
      <c r="Z215" s="21" t="b">
        <f t="shared" ca="1" si="509"/>
        <v>0</v>
      </c>
      <c r="AA215" s="21" t="b">
        <f t="shared" ca="1" si="509"/>
        <v>0</v>
      </c>
      <c r="AB215" s="21" t="b">
        <f t="shared" ca="1" si="509"/>
        <v>0</v>
      </c>
      <c r="AC215" s="21" t="b">
        <f t="shared" ca="1" si="509"/>
        <v>0</v>
      </c>
      <c r="AD215" s="21" t="b">
        <f t="shared" ca="1" si="509"/>
        <v>0</v>
      </c>
      <c r="AE215" s="21" t="b">
        <f t="shared" ca="1" si="509"/>
        <v>0</v>
      </c>
      <c r="AF215" s="21" t="b">
        <f t="shared" ca="1" si="509"/>
        <v>0</v>
      </c>
      <c r="AG215" s="21" t="b">
        <f t="shared" ca="1" si="509"/>
        <v>0</v>
      </c>
      <c r="AH215" s="21" t="b">
        <f t="shared" ca="1" si="509"/>
        <v>0</v>
      </c>
      <c r="AI215" s="21" t="b">
        <f t="shared" ca="1" si="509"/>
        <v>0</v>
      </c>
      <c r="AJ215" s="21" t="b">
        <f t="shared" ca="1" si="509"/>
        <v>0</v>
      </c>
      <c r="AK215" s="21" t="b">
        <f t="shared" ca="1" si="509"/>
        <v>0</v>
      </c>
      <c r="AL215" s="21" t="b">
        <f t="shared" ca="1" si="509"/>
        <v>0</v>
      </c>
      <c r="AM215" s="21" t="b">
        <f t="shared" ca="1" si="509"/>
        <v>0</v>
      </c>
    </row>
    <row r="216" spans="20:39" s="21" customFormat="1" outlineLevel="1" x14ac:dyDescent="0.25">
      <c r="T216" s="21" t="b">
        <f t="shared" ref="T216:AM216" ca="1" si="510">AND(ISNUMBER(INDIRECT(ADDRESS(ROW(96:96),MATCH(T$2,$BQ$2:$OH$2,0)+COLUMN($BQ:$BQ)+4,4,1),TRUE)),INDIRECT(ADDRESS(ROW(96:96),MATCH(T$2,$BQ$2:$OH$2,0)+COLUMN($BQ:$BQ)+4,4,1),TRUE) &gt; 29)</f>
        <v>0</v>
      </c>
      <c r="U216" s="21" t="b">
        <f t="shared" ca="1" si="510"/>
        <v>1</v>
      </c>
      <c r="V216" s="21" t="b">
        <f t="shared" ca="1" si="510"/>
        <v>0</v>
      </c>
      <c r="W216" s="21" t="b">
        <f t="shared" ca="1" si="510"/>
        <v>0</v>
      </c>
      <c r="X216" s="21" t="b">
        <f t="shared" ca="1" si="510"/>
        <v>0</v>
      </c>
      <c r="Y216" s="21" t="b">
        <f t="shared" ca="1" si="510"/>
        <v>0</v>
      </c>
      <c r="Z216" s="21" t="b">
        <f t="shared" ca="1" si="510"/>
        <v>0</v>
      </c>
      <c r="AA216" s="21" t="b">
        <f t="shared" ca="1" si="510"/>
        <v>0</v>
      </c>
      <c r="AB216" s="21" t="b">
        <f t="shared" ca="1" si="510"/>
        <v>0</v>
      </c>
      <c r="AC216" s="21" t="b">
        <f t="shared" ca="1" si="510"/>
        <v>0</v>
      </c>
      <c r="AD216" s="21" t="b">
        <f t="shared" ca="1" si="510"/>
        <v>0</v>
      </c>
      <c r="AE216" s="21" t="b">
        <f t="shared" ca="1" si="510"/>
        <v>0</v>
      </c>
      <c r="AF216" s="21" t="b">
        <f t="shared" ca="1" si="510"/>
        <v>0</v>
      </c>
      <c r="AG216" s="21" t="b">
        <f t="shared" ca="1" si="510"/>
        <v>0</v>
      </c>
      <c r="AH216" s="21" t="b">
        <f t="shared" ca="1" si="510"/>
        <v>0</v>
      </c>
      <c r="AI216" s="21" t="b">
        <f t="shared" ca="1" si="510"/>
        <v>0</v>
      </c>
      <c r="AJ216" s="21" t="b">
        <f t="shared" ca="1" si="510"/>
        <v>0</v>
      </c>
      <c r="AK216" s="21" t="b">
        <f t="shared" ca="1" si="510"/>
        <v>0</v>
      </c>
      <c r="AL216" s="21" t="b">
        <f t="shared" ca="1" si="510"/>
        <v>0</v>
      </c>
      <c r="AM216" s="21" t="b">
        <f t="shared" ca="1" si="510"/>
        <v>0</v>
      </c>
    </row>
    <row r="217" spans="20:39" s="21" customFormat="1" outlineLevel="1" x14ac:dyDescent="0.25">
      <c r="T217" s="21" t="b">
        <f t="shared" ref="T217:AM217" ca="1" si="511">AND(ISNUMBER(INDIRECT(ADDRESS(ROW(97:97),MATCH(T$2,$BQ$2:$OH$2,0)+COLUMN($BQ:$BQ)+4,4,1),TRUE)),INDIRECT(ADDRESS(ROW(97:97),MATCH(T$2,$BQ$2:$OH$2,0)+COLUMN($BQ:$BQ)+4,4,1),TRUE) &gt; 29)</f>
        <v>0</v>
      </c>
      <c r="U217" s="21" t="b">
        <f t="shared" ca="1" si="511"/>
        <v>0</v>
      </c>
      <c r="V217" s="21" t="b">
        <f t="shared" ca="1" si="511"/>
        <v>0</v>
      </c>
      <c r="W217" s="21" t="b">
        <f t="shared" ca="1" si="511"/>
        <v>0</v>
      </c>
      <c r="X217" s="21" t="b">
        <f t="shared" ca="1" si="511"/>
        <v>0</v>
      </c>
      <c r="Y217" s="21" t="b">
        <f t="shared" ca="1" si="511"/>
        <v>0</v>
      </c>
      <c r="Z217" s="21" t="b">
        <f t="shared" ca="1" si="511"/>
        <v>0</v>
      </c>
      <c r="AA217" s="21" t="b">
        <f t="shared" ca="1" si="511"/>
        <v>0</v>
      </c>
      <c r="AB217" s="21" t="b">
        <f t="shared" ca="1" si="511"/>
        <v>0</v>
      </c>
      <c r="AC217" s="21" t="b">
        <f t="shared" ca="1" si="511"/>
        <v>0</v>
      </c>
      <c r="AD217" s="21" t="b">
        <f t="shared" ca="1" si="511"/>
        <v>0</v>
      </c>
      <c r="AE217" s="21" t="b">
        <f t="shared" ca="1" si="511"/>
        <v>0</v>
      </c>
      <c r="AF217" s="21" t="b">
        <f t="shared" ca="1" si="511"/>
        <v>0</v>
      </c>
      <c r="AG217" s="21" t="b">
        <f t="shared" ca="1" si="511"/>
        <v>0</v>
      </c>
      <c r="AH217" s="21" t="b">
        <f t="shared" ca="1" si="511"/>
        <v>0</v>
      </c>
      <c r="AI217" s="21" t="b">
        <f t="shared" ca="1" si="511"/>
        <v>0</v>
      </c>
      <c r="AJ217" s="21" t="b">
        <f t="shared" ca="1" si="511"/>
        <v>0</v>
      </c>
      <c r="AK217" s="21" t="b">
        <f t="shared" ca="1" si="511"/>
        <v>0</v>
      </c>
      <c r="AL217" s="21" t="b">
        <f t="shared" ca="1" si="511"/>
        <v>0</v>
      </c>
      <c r="AM217" s="21" t="b">
        <f t="shared" ca="1" si="511"/>
        <v>0</v>
      </c>
    </row>
    <row r="218" spans="20:39" s="21" customFormat="1" outlineLevel="1" x14ac:dyDescent="0.25">
      <c r="T218" s="21" t="b">
        <f t="shared" ref="T218:AM218" ca="1" si="512">AND(ISNUMBER(INDIRECT(ADDRESS(ROW(98:98),MATCH(T$2,$BQ$2:$OH$2,0)+COLUMN($BQ:$BQ)+4,4,1),TRUE)),INDIRECT(ADDRESS(ROW(98:98),MATCH(T$2,$BQ$2:$OH$2,0)+COLUMN($BQ:$BQ)+4,4,1),TRUE) &gt; 29)</f>
        <v>0</v>
      </c>
      <c r="U218" s="21" t="b">
        <f t="shared" ca="1" si="512"/>
        <v>0</v>
      </c>
      <c r="V218" s="21" t="b">
        <f t="shared" ca="1" si="512"/>
        <v>0</v>
      </c>
      <c r="W218" s="21" t="b">
        <f t="shared" ca="1" si="512"/>
        <v>0</v>
      </c>
      <c r="X218" s="21" t="b">
        <f t="shared" ca="1" si="512"/>
        <v>0</v>
      </c>
      <c r="Y218" s="21" t="b">
        <f t="shared" ca="1" si="512"/>
        <v>0</v>
      </c>
      <c r="Z218" s="21" t="b">
        <f t="shared" ca="1" si="512"/>
        <v>0</v>
      </c>
      <c r="AA218" s="21" t="b">
        <f t="shared" ca="1" si="512"/>
        <v>0</v>
      </c>
      <c r="AB218" s="21" t="b">
        <f t="shared" ca="1" si="512"/>
        <v>0</v>
      </c>
      <c r="AC218" s="21" t="b">
        <f t="shared" ca="1" si="512"/>
        <v>0</v>
      </c>
      <c r="AD218" s="21" t="b">
        <f t="shared" ca="1" si="512"/>
        <v>0</v>
      </c>
      <c r="AE218" s="21" t="b">
        <f t="shared" ca="1" si="512"/>
        <v>0</v>
      </c>
      <c r="AF218" s="21" t="b">
        <f t="shared" ca="1" si="512"/>
        <v>0</v>
      </c>
      <c r="AG218" s="21" t="b">
        <f t="shared" ca="1" si="512"/>
        <v>0</v>
      </c>
      <c r="AH218" s="21" t="b">
        <f t="shared" ca="1" si="512"/>
        <v>0</v>
      </c>
      <c r="AI218" s="21" t="b">
        <f t="shared" ca="1" si="512"/>
        <v>0</v>
      </c>
      <c r="AJ218" s="21" t="b">
        <f t="shared" ca="1" si="512"/>
        <v>0</v>
      </c>
      <c r="AK218" s="21" t="b">
        <f t="shared" ca="1" si="512"/>
        <v>0</v>
      </c>
      <c r="AL218" s="21" t="b">
        <f t="shared" ca="1" si="512"/>
        <v>0</v>
      </c>
      <c r="AM218" s="21" t="b">
        <f t="shared" ca="1" si="512"/>
        <v>0</v>
      </c>
    </row>
    <row r="219" spans="20:39" s="21" customFormat="1" outlineLevel="1" x14ac:dyDescent="0.25">
      <c r="T219" s="21" t="b">
        <f t="shared" ref="T219:AM219" ca="1" si="513">AND(ISNUMBER(INDIRECT(ADDRESS(ROW(99:99),MATCH(T$2,$BQ$2:$OH$2,0)+COLUMN($BQ:$BQ)+4,4,1),TRUE)),INDIRECT(ADDRESS(ROW(99:99),MATCH(T$2,$BQ$2:$OH$2,0)+COLUMN($BQ:$BQ)+4,4,1),TRUE) &gt; 29)</f>
        <v>0</v>
      </c>
      <c r="U219" s="21" t="b">
        <f t="shared" ca="1" si="513"/>
        <v>0</v>
      </c>
      <c r="V219" s="21" t="b">
        <f t="shared" ca="1" si="513"/>
        <v>0</v>
      </c>
      <c r="W219" s="21" t="b">
        <f t="shared" ca="1" si="513"/>
        <v>0</v>
      </c>
      <c r="X219" s="21" t="b">
        <f t="shared" ca="1" si="513"/>
        <v>0</v>
      </c>
      <c r="Y219" s="21" t="b">
        <f t="shared" ca="1" si="513"/>
        <v>0</v>
      </c>
      <c r="Z219" s="21" t="b">
        <f t="shared" ca="1" si="513"/>
        <v>0</v>
      </c>
      <c r="AA219" s="21" t="b">
        <f t="shared" ca="1" si="513"/>
        <v>0</v>
      </c>
      <c r="AB219" s="21" t="b">
        <f t="shared" ca="1" si="513"/>
        <v>0</v>
      </c>
      <c r="AC219" s="21" t="b">
        <f t="shared" ca="1" si="513"/>
        <v>0</v>
      </c>
      <c r="AD219" s="21" t="b">
        <f t="shared" ca="1" si="513"/>
        <v>0</v>
      </c>
      <c r="AE219" s="21" t="b">
        <f t="shared" ca="1" si="513"/>
        <v>0</v>
      </c>
      <c r="AF219" s="21" t="b">
        <f t="shared" ca="1" si="513"/>
        <v>0</v>
      </c>
      <c r="AG219" s="21" t="b">
        <f t="shared" ca="1" si="513"/>
        <v>0</v>
      </c>
      <c r="AH219" s="21" t="b">
        <f t="shared" ca="1" si="513"/>
        <v>0</v>
      </c>
      <c r="AI219" s="21" t="b">
        <f t="shared" ca="1" si="513"/>
        <v>0</v>
      </c>
      <c r="AJ219" s="21" t="b">
        <f t="shared" ca="1" si="513"/>
        <v>0</v>
      </c>
      <c r="AK219" s="21" t="b">
        <f t="shared" ca="1" si="513"/>
        <v>0</v>
      </c>
      <c r="AL219" s="21" t="b">
        <f t="shared" ca="1" si="513"/>
        <v>0</v>
      </c>
      <c r="AM219" s="21" t="b">
        <f t="shared" ca="1" si="513"/>
        <v>0</v>
      </c>
    </row>
    <row r="220" spans="20:39" s="21" customFormat="1" outlineLevel="1" x14ac:dyDescent="0.25">
      <c r="T220" s="21" t="b">
        <f t="shared" ref="T220:AM220" ca="1" si="514">AND(ISNUMBER(INDIRECT(ADDRESS(ROW(100:100),MATCH(T$2,$BQ$2:$OH$2,0)+COLUMN($BQ:$BQ)+4,4,1),TRUE)),INDIRECT(ADDRESS(ROW(100:100),MATCH(T$2,$BQ$2:$OH$2,0)+COLUMN($BQ:$BQ)+4,4,1),TRUE) &gt; 29)</f>
        <v>0</v>
      </c>
      <c r="U220" s="21" t="b">
        <f t="shared" ca="1" si="514"/>
        <v>0</v>
      </c>
      <c r="V220" s="21" t="b">
        <f t="shared" ca="1" si="514"/>
        <v>0</v>
      </c>
      <c r="W220" s="21" t="b">
        <f t="shared" ca="1" si="514"/>
        <v>0</v>
      </c>
      <c r="X220" s="21" t="b">
        <f t="shared" ca="1" si="514"/>
        <v>0</v>
      </c>
      <c r="Y220" s="21" t="b">
        <f t="shared" ca="1" si="514"/>
        <v>0</v>
      </c>
      <c r="Z220" s="21" t="b">
        <f t="shared" ca="1" si="514"/>
        <v>0</v>
      </c>
      <c r="AA220" s="21" t="b">
        <f t="shared" ca="1" si="514"/>
        <v>0</v>
      </c>
      <c r="AB220" s="21" t="b">
        <f t="shared" ca="1" si="514"/>
        <v>0</v>
      </c>
      <c r="AC220" s="21" t="b">
        <f t="shared" ca="1" si="514"/>
        <v>0</v>
      </c>
      <c r="AD220" s="21" t="b">
        <f t="shared" ca="1" si="514"/>
        <v>0</v>
      </c>
      <c r="AE220" s="21" t="b">
        <f t="shared" ca="1" si="514"/>
        <v>0</v>
      </c>
      <c r="AF220" s="21" t="b">
        <f t="shared" ca="1" si="514"/>
        <v>0</v>
      </c>
      <c r="AG220" s="21" t="b">
        <f t="shared" ca="1" si="514"/>
        <v>0</v>
      </c>
      <c r="AH220" s="21" t="b">
        <f t="shared" ca="1" si="514"/>
        <v>0</v>
      </c>
      <c r="AI220" s="21" t="b">
        <f t="shared" ca="1" si="514"/>
        <v>0</v>
      </c>
      <c r="AJ220" s="21" t="b">
        <f t="shared" ca="1" si="514"/>
        <v>0</v>
      </c>
      <c r="AK220" s="21" t="b">
        <f t="shared" ca="1" si="514"/>
        <v>0</v>
      </c>
      <c r="AL220" s="21" t="b">
        <f t="shared" ca="1" si="514"/>
        <v>0</v>
      </c>
      <c r="AM220" s="21" t="b">
        <f t="shared" ca="1" si="514"/>
        <v>0</v>
      </c>
    </row>
    <row r="221" spans="20:39" s="21" customFormat="1" outlineLevel="1" x14ac:dyDescent="0.25">
      <c r="T221" s="21" t="b">
        <f t="shared" ref="T221:AM221" ca="1" si="515">AND(ISNUMBER(INDIRECT(ADDRESS(ROW(101:101),MATCH(T$2,$BQ$2:$OH$2,0)+COLUMN($BQ:$BQ)+4,4,1),TRUE)),INDIRECT(ADDRESS(ROW(101:101),MATCH(T$2,$BQ$2:$OH$2,0)+COLUMN($BQ:$BQ)+4,4,1),TRUE) &gt; 29)</f>
        <v>0</v>
      </c>
      <c r="U221" s="21" t="b">
        <f t="shared" ca="1" si="515"/>
        <v>0</v>
      </c>
      <c r="V221" s="21" t="b">
        <f t="shared" ca="1" si="515"/>
        <v>0</v>
      </c>
      <c r="W221" s="21" t="b">
        <f t="shared" ca="1" si="515"/>
        <v>0</v>
      </c>
      <c r="X221" s="21" t="b">
        <f t="shared" ca="1" si="515"/>
        <v>0</v>
      </c>
      <c r="Y221" s="21" t="b">
        <f t="shared" ca="1" si="515"/>
        <v>0</v>
      </c>
      <c r="Z221" s="21" t="b">
        <f t="shared" ca="1" si="515"/>
        <v>0</v>
      </c>
      <c r="AA221" s="21" t="b">
        <f t="shared" ca="1" si="515"/>
        <v>0</v>
      </c>
      <c r="AB221" s="21" t="b">
        <f t="shared" ca="1" si="515"/>
        <v>0</v>
      </c>
      <c r="AC221" s="21" t="b">
        <f t="shared" ca="1" si="515"/>
        <v>0</v>
      </c>
      <c r="AD221" s="21" t="b">
        <f t="shared" ca="1" si="515"/>
        <v>0</v>
      </c>
      <c r="AE221" s="21" t="b">
        <f t="shared" ca="1" si="515"/>
        <v>0</v>
      </c>
      <c r="AF221" s="21" t="b">
        <f t="shared" ca="1" si="515"/>
        <v>0</v>
      </c>
      <c r="AG221" s="21" t="b">
        <f t="shared" ca="1" si="515"/>
        <v>0</v>
      </c>
      <c r="AH221" s="21" t="b">
        <f t="shared" ca="1" si="515"/>
        <v>0</v>
      </c>
      <c r="AI221" s="21" t="b">
        <f t="shared" ca="1" si="515"/>
        <v>0</v>
      </c>
      <c r="AJ221" s="21" t="b">
        <f t="shared" ca="1" si="515"/>
        <v>0</v>
      </c>
      <c r="AK221" s="21" t="b">
        <f t="shared" ca="1" si="515"/>
        <v>0</v>
      </c>
      <c r="AL221" s="21" t="b">
        <f t="shared" ca="1" si="515"/>
        <v>0</v>
      </c>
      <c r="AM221" s="21" t="b">
        <f t="shared" ca="1" si="515"/>
        <v>0</v>
      </c>
    </row>
    <row r="222" spans="20:39" s="21" customFormat="1" outlineLevel="1" x14ac:dyDescent="0.25">
      <c r="T222" s="21" t="b">
        <f t="shared" ref="T222:AM222" ca="1" si="516">AND(ISNUMBER(INDIRECT(ADDRESS(ROW(102:102),MATCH(T$2,$BQ$2:$OH$2,0)+COLUMN($BQ:$BQ)+4,4,1),TRUE)),INDIRECT(ADDRESS(ROW(102:102),MATCH(T$2,$BQ$2:$OH$2,0)+COLUMN($BQ:$BQ)+4,4,1),TRUE) &gt; 29)</f>
        <v>1</v>
      </c>
      <c r="U222" s="21" t="b">
        <f t="shared" ca="1" si="516"/>
        <v>1</v>
      </c>
      <c r="V222" s="21" t="b">
        <f t="shared" ca="1" si="516"/>
        <v>0</v>
      </c>
      <c r="W222" s="21" t="b">
        <f t="shared" ca="1" si="516"/>
        <v>0</v>
      </c>
      <c r="X222" s="21" t="b">
        <f t="shared" ca="1" si="516"/>
        <v>0</v>
      </c>
      <c r="Y222" s="21" t="b">
        <f t="shared" ca="1" si="516"/>
        <v>0</v>
      </c>
      <c r="Z222" s="21" t="b">
        <f t="shared" ca="1" si="516"/>
        <v>1</v>
      </c>
      <c r="AA222" s="21" t="b">
        <f t="shared" ca="1" si="516"/>
        <v>0</v>
      </c>
      <c r="AB222" s="21" t="b">
        <f t="shared" ca="1" si="516"/>
        <v>0</v>
      </c>
      <c r="AC222" s="21" t="b">
        <f t="shared" ca="1" si="516"/>
        <v>0</v>
      </c>
      <c r="AD222" s="21" t="b">
        <f t="shared" ca="1" si="516"/>
        <v>0</v>
      </c>
      <c r="AE222" s="21" t="b">
        <f t="shared" ca="1" si="516"/>
        <v>0</v>
      </c>
      <c r="AF222" s="21" t="b">
        <f t="shared" ca="1" si="516"/>
        <v>0</v>
      </c>
      <c r="AG222" s="21" t="b">
        <f t="shared" ca="1" si="516"/>
        <v>0</v>
      </c>
      <c r="AH222" s="21" t="b">
        <f t="shared" ca="1" si="516"/>
        <v>0</v>
      </c>
      <c r="AI222" s="21" t="b">
        <f t="shared" ca="1" si="516"/>
        <v>0</v>
      </c>
      <c r="AJ222" s="21" t="b">
        <f t="shared" ca="1" si="516"/>
        <v>0</v>
      </c>
      <c r="AK222" s="21" t="b">
        <f t="shared" ca="1" si="516"/>
        <v>0</v>
      </c>
      <c r="AL222" s="21" t="b">
        <f t="shared" ca="1" si="516"/>
        <v>0</v>
      </c>
      <c r="AM222" s="21" t="b">
        <f t="shared" ca="1" si="516"/>
        <v>0</v>
      </c>
    </row>
    <row r="223" spans="20:39" s="21" customFormat="1" outlineLevel="1" x14ac:dyDescent="0.25">
      <c r="T223" s="21" t="b">
        <f t="shared" ref="T223:AM223" ca="1" si="517">AND(ISNUMBER(INDIRECT(ADDRESS(ROW(104:104),MATCH(T$2,$BQ$2:$OH$2,0)+COLUMN($BQ:$BQ)+4,4,1),TRUE)),INDIRECT(ADDRESS(ROW(104:104),MATCH(T$2,$BQ$2:$OH$2,0)+COLUMN($BQ:$BQ)+4,4,1),TRUE) &gt; 29)</f>
        <v>0</v>
      </c>
      <c r="U223" s="21" t="b">
        <f t="shared" ca="1" si="517"/>
        <v>0</v>
      </c>
      <c r="V223" s="21" t="b">
        <f t="shared" ca="1" si="517"/>
        <v>0</v>
      </c>
      <c r="W223" s="21" t="b">
        <f t="shared" ca="1" si="517"/>
        <v>0</v>
      </c>
      <c r="X223" s="21" t="b">
        <f t="shared" ca="1" si="517"/>
        <v>0</v>
      </c>
      <c r="Y223" s="21" t="b">
        <f t="shared" ca="1" si="517"/>
        <v>0</v>
      </c>
      <c r="Z223" s="21" t="b">
        <f t="shared" ca="1" si="517"/>
        <v>0</v>
      </c>
      <c r="AA223" s="21" t="b">
        <f t="shared" ca="1" si="517"/>
        <v>0</v>
      </c>
      <c r="AB223" s="21" t="b">
        <f t="shared" ca="1" si="517"/>
        <v>0</v>
      </c>
      <c r="AC223" s="21" t="b">
        <f t="shared" ca="1" si="517"/>
        <v>0</v>
      </c>
      <c r="AD223" s="21" t="b">
        <f t="shared" ca="1" si="517"/>
        <v>0</v>
      </c>
      <c r="AE223" s="21" t="b">
        <f t="shared" ca="1" si="517"/>
        <v>0</v>
      </c>
      <c r="AF223" s="21" t="b">
        <f t="shared" ca="1" si="517"/>
        <v>0</v>
      </c>
      <c r="AG223" s="21" t="b">
        <f t="shared" ca="1" si="517"/>
        <v>0</v>
      </c>
      <c r="AH223" s="21" t="b">
        <f t="shared" ca="1" si="517"/>
        <v>0</v>
      </c>
      <c r="AI223" s="21" t="b">
        <f t="shared" ca="1" si="517"/>
        <v>0</v>
      </c>
      <c r="AJ223" s="21" t="b">
        <f t="shared" ca="1" si="517"/>
        <v>0</v>
      </c>
      <c r="AK223" s="21" t="b">
        <f t="shared" ca="1" si="517"/>
        <v>0</v>
      </c>
      <c r="AL223" s="21" t="b">
        <f t="shared" ca="1" si="517"/>
        <v>0</v>
      </c>
      <c r="AM223" s="21" t="b">
        <f t="shared" ca="1" si="517"/>
        <v>0</v>
      </c>
    </row>
    <row r="224" spans="20:39" s="21" customFormat="1" outlineLevel="1" x14ac:dyDescent="0.25">
      <c r="T224" s="21" t="b">
        <f t="shared" ref="T224:AM224" ca="1" si="518">AND(ISNUMBER(INDIRECT(ADDRESS(ROW(105:105),MATCH(T$2,$BQ$2:$OH$2,0)+COLUMN($BQ:$BQ)+4,4,1),TRUE)),INDIRECT(ADDRESS(ROW(105:105),MATCH(T$2,$BQ$2:$OH$2,0)+COLUMN($BQ:$BQ)+4,4,1),TRUE) &gt; 29)</f>
        <v>0</v>
      </c>
      <c r="U224" s="21" t="b">
        <f t="shared" ca="1" si="518"/>
        <v>0</v>
      </c>
      <c r="V224" s="21" t="b">
        <f t="shared" ca="1" si="518"/>
        <v>0</v>
      </c>
      <c r="W224" s="21" t="b">
        <f t="shared" ca="1" si="518"/>
        <v>0</v>
      </c>
      <c r="X224" s="21" t="b">
        <f t="shared" ca="1" si="518"/>
        <v>0</v>
      </c>
      <c r="Y224" s="21" t="b">
        <f t="shared" ca="1" si="518"/>
        <v>0</v>
      </c>
      <c r="Z224" s="21" t="b">
        <f t="shared" ca="1" si="518"/>
        <v>0</v>
      </c>
      <c r="AA224" s="21" t="b">
        <f t="shared" ca="1" si="518"/>
        <v>0</v>
      </c>
      <c r="AB224" s="21" t="b">
        <f t="shared" ca="1" si="518"/>
        <v>0</v>
      </c>
      <c r="AC224" s="21" t="b">
        <f t="shared" ca="1" si="518"/>
        <v>0</v>
      </c>
      <c r="AD224" s="21" t="b">
        <f t="shared" ca="1" si="518"/>
        <v>0</v>
      </c>
      <c r="AE224" s="21" t="b">
        <f t="shared" ca="1" si="518"/>
        <v>0</v>
      </c>
      <c r="AF224" s="21" t="b">
        <f t="shared" ca="1" si="518"/>
        <v>0</v>
      </c>
      <c r="AG224" s="21" t="b">
        <f t="shared" ca="1" si="518"/>
        <v>0</v>
      </c>
      <c r="AH224" s="21" t="b">
        <f t="shared" ca="1" si="518"/>
        <v>0</v>
      </c>
      <c r="AI224" s="21" t="b">
        <f t="shared" ca="1" si="518"/>
        <v>0</v>
      </c>
      <c r="AJ224" s="21" t="b">
        <f t="shared" ca="1" si="518"/>
        <v>0</v>
      </c>
      <c r="AK224" s="21" t="b">
        <f t="shared" ca="1" si="518"/>
        <v>0</v>
      </c>
      <c r="AL224" s="21" t="b">
        <f t="shared" ca="1" si="518"/>
        <v>0</v>
      </c>
      <c r="AM224" s="21" t="b">
        <f t="shared" ca="1" si="518"/>
        <v>0</v>
      </c>
    </row>
    <row r="225" spans="20:39" s="21" customFormat="1" outlineLevel="1" x14ac:dyDescent="0.25">
      <c r="T225" s="21" t="b">
        <f t="shared" ref="T225:AM225" ca="1" si="519">AND(ISNUMBER(INDIRECT(ADDRESS(ROW(106:106),MATCH(T$2,$BQ$2:$OH$2,0)+COLUMN($BQ:$BQ)+4,4,1),TRUE)),INDIRECT(ADDRESS(ROW(106:106),MATCH(T$2,$BQ$2:$OH$2,0)+COLUMN($BQ:$BQ)+4,4,1),TRUE) &gt; 29)</f>
        <v>0</v>
      </c>
      <c r="U225" s="21" t="b">
        <f t="shared" ca="1" si="519"/>
        <v>1</v>
      </c>
      <c r="V225" s="21" t="b">
        <f t="shared" ca="1" si="519"/>
        <v>0</v>
      </c>
      <c r="W225" s="21" t="b">
        <f t="shared" ca="1" si="519"/>
        <v>0</v>
      </c>
      <c r="X225" s="21" t="b">
        <f t="shared" ca="1" si="519"/>
        <v>0</v>
      </c>
      <c r="Y225" s="21" t="b">
        <f t="shared" ca="1" si="519"/>
        <v>0</v>
      </c>
      <c r="Z225" s="21" t="b">
        <f t="shared" ca="1" si="519"/>
        <v>0</v>
      </c>
      <c r="AA225" s="21" t="b">
        <f t="shared" ca="1" si="519"/>
        <v>0</v>
      </c>
      <c r="AB225" s="21" t="b">
        <f t="shared" ca="1" si="519"/>
        <v>0</v>
      </c>
      <c r="AC225" s="21" t="b">
        <f t="shared" ca="1" si="519"/>
        <v>0</v>
      </c>
      <c r="AD225" s="21" t="b">
        <f t="shared" ca="1" si="519"/>
        <v>0</v>
      </c>
      <c r="AE225" s="21" t="b">
        <f t="shared" ca="1" si="519"/>
        <v>0</v>
      </c>
      <c r="AF225" s="21" t="b">
        <f t="shared" ca="1" si="519"/>
        <v>0</v>
      </c>
      <c r="AG225" s="21" t="b">
        <f t="shared" ca="1" si="519"/>
        <v>0</v>
      </c>
      <c r="AH225" s="21" t="b">
        <f t="shared" ca="1" si="519"/>
        <v>0</v>
      </c>
      <c r="AI225" s="21" t="b">
        <f t="shared" ca="1" si="519"/>
        <v>0</v>
      </c>
      <c r="AJ225" s="21" t="b">
        <f t="shared" ca="1" si="519"/>
        <v>0</v>
      </c>
      <c r="AK225" s="21" t="b">
        <f t="shared" ca="1" si="519"/>
        <v>0</v>
      </c>
      <c r="AL225" s="21" t="b">
        <f t="shared" ca="1" si="519"/>
        <v>0</v>
      </c>
      <c r="AM225" s="21" t="b">
        <f t="shared" ca="1" si="519"/>
        <v>0</v>
      </c>
    </row>
    <row r="226" spans="20:39" s="21" customFormat="1" outlineLevel="1" x14ac:dyDescent="0.25">
      <c r="T226" s="21" t="b">
        <f t="shared" ref="T226:AM226" ca="1" si="520">AND(ISNUMBER(INDIRECT(ADDRESS(ROW(107:107),MATCH(T$2,$BQ$2:$OH$2,0)+COLUMN($BQ:$BQ)+4,4,1),TRUE)),INDIRECT(ADDRESS(ROW(107:107),MATCH(T$2,$BQ$2:$OH$2,0)+COLUMN($BQ:$BQ)+4,4,1),TRUE) &gt; 29)</f>
        <v>0</v>
      </c>
      <c r="U226" s="21" t="b">
        <f t="shared" ca="1" si="520"/>
        <v>0</v>
      </c>
      <c r="V226" s="21" t="b">
        <f t="shared" ca="1" si="520"/>
        <v>0</v>
      </c>
      <c r="W226" s="21" t="b">
        <f t="shared" ca="1" si="520"/>
        <v>0</v>
      </c>
      <c r="X226" s="21" t="b">
        <f t="shared" ca="1" si="520"/>
        <v>0</v>
      </c>
      <c r="Y226" s="21" t="b">
        <f t="shared" ca="1" si="520"/>
        <v>0</v>
      </c>
      <c r="Z226" s="21" t="b">
        <f t="shared" ca="1" si="520"/>
        <v>0</v>
      </c>
      <c r="AA226" s="21" t="b">
        <f t="shared" ca="1" si="520"/>
        <v>0</v>
      </c>
      <c r="AB226" s="21" t="b">
        <f t="shared" ca="1" si="520"/>
        <v>0</v>
      </c>
      <c r="AC226" s="21" t="b">
        <f t="shared" ca="1" si="520"/>
        <v>0</v>
      </c>
      <c r="AD226" s="21" t="b">
        <f t="shared" ca="1" si="520"/>
        <v>0</v>
      </c>
      <c r="AE226" s="21" t="b">
        <f t="shared" ca="1" si="520"/>
        <v>0</v>
      </c>
      <c r="AF226" s="21" t="b">
        <f t="shared" ca="1" si="520"/>
        <v>0</v>
      </c>
      <c r="AG226" s="21" t="b">
        <f t="shared" ca="1" si="520"/>
        <v>0</v>
      </c>
      <c r="AH226" s="21" t="b">
        <f t="shared" ca="1" si="520"/>
        <v>0</v>
      </c>
      <c r="AI226" s="21" t="b">
        <f t="shared" ca="1" si="520"/>
        <v>0</v>
      </c>
      <c r="AJ226" s="21" t="b">
        <f t="shared" ca="1" si="520"/>
        <v>0</v>
      </c>
      <c r="AK226" s="21" t="b">
        <f t="shared" ca="1" si="520"/>
        <v>0</v>
      </c>
      <c r="AL226" s="21" t="b">
        <f t="shared" ca="1" si="520"/>
        <v>0</v>
      </c>
      <c r="AM226" s="21" t="b">
        <f t="shared" ca="1" si="520"/>
        <v>0</v>
      </c>
    </row>
    <row r="227" spans="20:39" s="21" customFormat="1" outlineLevel="1" x14ac:dyDescent="0.25">
      <c r="T227" s="21" t="b">
        <f t="shared" ref="T227:AM227" ca="1" si="521">AND(ISNUMBER(INDIRECT(ADDRESS(ROW(108:108),MATCH(T$2,$BQ$2:$OH$2,0)+COLUMN($BQ:$BQ)+4,4,1),TRUE)),INDIRECT(ADDRESS(ROW(108:108),MATCH(T$2,$BQ$2:$OH$2,0)+COLUMN($BQ:$BQ)+4,4,1),TRUE) &gt; 29)</f>
        <v>0</v>
      </c>
      <c r="U227" s="21" t="b">
        <f t="shared" ca="1" si="521"/>
        <v>0</v>
      </c>
      <c r="V227" s="21" t="b">
        <f t="shared" ca="1" si="521"/>
        <v>0</v>
      </c>
      <c r="W227" s="21" t="b">
        <f t="shared" ca="1" si="521"/>
        <v>0</v>
      </c>
      <c r="X227" s="21" t="b">
        <f t="shared" ca="1" si="521"/>
        <v>0</v>
      </c>
      <c r="Y227" s="21" t="b">
        <f t="shared" ca="1" si="521"/>
        <v>0</v>
      </c>
      <c r="Z227" s="21" t="b">
        <f t="shared" ca="1" si="521"/>
        <v>0</v>
      </c>
      <c r="AA227" s="21" t="b">
        <f t="shared" ca="1" si="521"/>
        <v>0</v>
      </c>
      <c r="AB227" s="21" t="b">
        <f t="shared" ca="1" si="521"/>
        <v>0</v>
      </c>
      <c r="AC227" s="21" t="b">
        <f t="shared" ca="1" si="521"/>
        <v>0</v>
      </c>
      <c r="AD227" s="21" t="b">
        <f t="shared" ca="1" si="521"/>
        <v>0</v>
      </c>
      <c r="AE227" s="21" t="b">
        <f t="shared" ca="1" si="521"/>
        <v>0</v>
      </c>
      <c r="AF227" s="21" t="b">
        <f t="shared" ca="1" si="521"/>
        <v>0</v>
      </c>
      <c r="AG227" s="21" t="b">
        <f t="shared" ca="1" si="521"/>
        <v>0</v>
      </c>
      <c r="AH227" s="21" t="b">
        <f t="shared" ca="1" si="521"/>
        <v>0</v>
      </c>
      <c r="AI227" s="21" t="b">
        <f t="shared" ca="1" si="521"/>
        <v>0</v>
      </c>
      <c r="AJ227" s="21" t="b">
        <f t="shared" ca="1" si="521"/>
        <v>0</v>
      </c>
      <c r="AK227" s="21" t="b">
        <f t="shared" ca="1" si="521"/>
        <v>0</v>
      </c>
      <c r="AL227" s="21" t="b">
        <f t="shared" ca="1" si="521"/>
        <v>0</v>
      </c>
      <c r="AM227" s="21" t="b">
        <f t="shared" ca="1" si="521"/>
        <v>0</v>
      </c>
    </row>
    <row r="228" spans="20:39" s="21" customFormat="1" outlineLevel="1" x14ac:dyDescent="0.25">
      <c r="T228" s="21" t="b">
        <f t="shared" ref="T228:AM228" ca="1" si="522">AND(ISNUMBER(INDIRECT(ADDRESS(ROW(109:109),MATCH(T$2,$BQ$2:$OH$2,0)+COLUMN($BQ:$BQ)+4,4,1),TRUE)),INDIRECT(ADDRESS(ROW(109:109),MATCH(T$2,$BQ$2:$OH$2,0)+COLUMN($BQ:$BQ)+4,4,1),TRUE) &gt; 29)</f>
        <v>0</v>
      </c>
      <c r="U228" s="21" t="b">
        <f t="shared" ca="1" si="522"/>
        <v>0</v>
      </c>
      <c r="V228" s="21" t="b">
        <f t="shared" ca="1" si="522"/>
        <v>0</v>
      </c>
      <c r="W228" s="21" t="b">
        <f t="shared" ca="1" si="522"/>
        <v>0</v>
      </c>
      <c r="X228" s="21" t="b">
        <f t="shared" ca="1" si="522"/>
        <v>0</v>
      </c>
      <c r="Y228" s="21" t="b">
        <f t="shared" ca="1" si="522"/>
        <v>0</v>
      </c>
      <c r="Z228" s="21" t="b">
        <f t="shared" ca="1" si="522"/>
        <v>0</v>
      </c>
      <c r="AA228" s="21" t="b">
        <f t="shared" ca="1" si="522"/>
        <v>0</v>
      </c>
      <c r="AB228" s="21" t="b">
        <f t="shared" ca="1" si="522"/>
        <v>0</v>
      </c>
      <c r="AC228" s="21" t="b">
        <f t="shared" ca="1" si="522"/>
        <v>0</v>
      </c>
      <c r="AD228" s="21" t="b">
        <f t="shared" ca="1" si="522"/>
        <v>0</v>
      </c>
      <c r="AE228" s="21" t="b">
        <f t="shared" ca="1" si="522"/>
        <v>0</v>
      </c>
      <c r="AF228" s="21" t="b">
        <f t="shared" ca="1" si="522"/>
        <v>0</v>
      </c>
      <c r="AG228" s="21" t="b">
        <f t="shared" ca="1" si="522"/>
        <v>0</v>
      </c>
      <c r="AH228" s="21" t="b">
        <f t="shared" ca="1" si="522"/>
        <v>0</v>
      </c>
      <c r="AI228" s="21" t="b">
        <f t="shared" ca="1" si="522"/>
        <v>0</v>
      </c>
      <c r="AJ228" s="21" t="b">
        <f t="shared" ca="1" si="522"/>
        <v>0</v>
      </c>
      <c r="AK228" s="21" t="b">
        <f t="shared" ca="1" si="522"/>
        <v>0</v>
      </c>
      <c r="AL228" s="21" t="b">
        <f t="shared" ca="1" si="522"/>
        <v>0</v>
      </c>
      <c r="AM228" s="21" t="b">
        <f t="shared" ca="1" si="522"/>
        <v>0</v>
      </c>
    </row>
    <row r="229" spans="20:39" s="21" customFormat="1" outlineLevel="1" x14ac:dyDescent="0.25">
      <c r="T229" s="21" t="b">
        <f t="shared" ref="T229:AM229" ca="1" si="523">AND(ISNUMBER(INDIRECT(ADDRESS(ROW(110:110),MATCH(T$2,$BQ$2:$OH$2,0)+COLUMN($BQ:$BQ)+4,4,1),TRUE)),INDIRECT(ADDRESS(ROW(110:110),MATCH(T$2,$BQ$2:$OH$2,0)+COLUMN($BQ:$BQ)+4,4,1),TRUE) &gt; 29)</f>
        <v>1</v>
      </c>
      <c r="U229" s="21" t="b">
        <f t="shared" ca="1" si="523"/>
        <v>1</v>
      </c>
      <c r="V229" s="21" t="b">
        <f t="shared" ca="1" si="523"/>
        <v>1</v>
      </c>
      <c r="W229" s="21" t="b">
        <f t="shared" ca="1" si="523"/>
        <v>0</v>
      </c>
      <c r="X229" s="21" t="b">
        <f t="shared" ca="1" si="523"/>
        <v>0</v>
      </c>
      <c r="Y229" s="21" t="b">
        <f t="shared" ca="1" si="523"/>
        <v>0</v>
      </c>
      <c r="Z229" s="21" t="b">
        <f t="shared" ca="1" si="523"/>
        <v>1</v>
      </c>
      <c r="AA229" s="21" t="b">
        <f t="shared" ca="1" si="523"/>
        <v>0</v>
      </c>
      <c r="AB229" s="21" t="b">
        <f t="shared" ca="1" si="523"/>
        <v>0</v>
      </c>
      <c r="AC229" s="21" t="b">
        <f t="shared" ca="1" si="523"/>
        <v>1</v>
      </c>
      <c r="AD229" s="21" t="b">
        <f t="shared" ca="1" si="523"/>
        <v>0</v>
      </c>
      <c r="AE229" s="21" t="b">
        <f t="shared" ca="1" si="523"/>
        <v>0</v>
      </c>
      <c r="AF229" s="21" t="b">
        <f t="shared" ca="1" si="523"/>
        <v>0</v>
      </c>
      <c r="AG229" s="21" t="b">
        <f t="shared" ca="1" si="523"/>
        <v>1</v>
      </c>
      <c r="AH229" s="21" t="b">
        <f t="shared" ca="1" si="523"/>
        <v>0</v>
      </c>
      <c r="AI229" s="21" t="b">
        <f t="shared" ca="1" si="523"/>
        <v>0</v>
      </c>
      <c r="AJ229" s="21" t="b">
        <f t="shared" ca="1" si="523"/>
        <v>1</v>
      </c>
      <c r="AK229" s="21" t="b">
        <f t="shared" ca="1" si="523"/>
        <v>0</v>
      </c>
      <c r="AL229" s="21" t="b">
        <f t="shared" ca="1" si="523"/>
        <v>0</v>
      </c>
      <c r="AM229" s="21" t="b">
        <f t="shared" ca="1" si="523"/>
        <v>1</v>
      </c>
    </row>
    <row r="230" spans="20:39" s="21" customFormat="1" outlineLevel="1" x14ac:dyDescent="0.25">
      <c r="T230" s="21" t="b">
        <f t="shared" ref="T230:AM230" ca="1" si="524">AND(ISNUMBER(INDIRECT(ADDRESS(ROW(111:111),MATCH(T$2,$BQ$2:$OH$2,0)+COLUMN($BQ:$BQ)+4,4,1),TRUE)),INDIRECT(ADDRESS(ROW(111:111),MATCH(T$2,$BQ$2:$OH$2,0)+COLUMN($BQ:$BQ)+4,4,1),TRUE) &gt; 29)</f>
        <v>0</v>
      </c>
      <c r="U230" s="21" t="b">
        <f t="shared" ca="1" si="524"/>
        <v>0</v>
      </c>
      <c r="V230" s="21" t="b">
        <f t="shared" ca="1" si="524"/>
        <v>0</v>
      </c>
      <c r="W230" s="21" t="b">
        <f t="shared" ca="1" si="524"/>
        <v>0</v>
      </c>
      <c r="X230" s="21" t="b">
        <f t="shared" ca="1" si="524"/>
        <v>0</v>
      </c>
      <c r="Y230" s="21" t="b">
        <f t="shared" ca="1" si="524"/>
        <v>0</v>
      </c>
      <c r="Z230" s="21" t="b">
        <f t="shared" ca="1" si="524"/>
        <v>0</v>
      </c>
      <c r="AA230" s="21" t="b">
        <f t="shared" ca="1" si="524"/>
        <v>0</v>
      </c>
      <c r="AB230" s="21" t="b">
        <f t="shared" ca="1" si="524"/>
        <v>0</v>
      </c>
      <c r="AC230" s="21" t="b">
        <f t="shared" ca="1" si="524"/>
        <v>0</v>
      </c>
      <c r="AD230" s="21" t="b">
        <f t="shared" ca="1" si="524"/>
        <v>0</v>
      </c>
      <c r="AE230" s="21" t="b">
        <f t="shared" ca="1" si="524"/>
        <v>0</v>
      </c>
      <c r="AF230" s="21" t="b">
        <f t="shared" ca="1" si="524"/>
        <v>0</v>
      </c>
      <c r="AG230" s="21" t="b">
        <f t="shared" ca="1" si="524"/>
        <v>0</v>
      </c>
      <c r="AH230" s="21" t="b">
        <f t="shared" ca="1" si="524"/>
        <v>0</v>
      </c>
      <c r="AI230" s="21" t="b">
        <f t="shared" ca="1" si="524"/>
        <v>0</v>
      </c>
      <c r="AJ230" s="21" t="b">
        <f t="shared" ca="1" si="524"/>
        <v>0</v>
      </c>
      <c r="AK230" s="21" t="b">
        <f t="shared" ca="1" si="524"/>
        <v>0</v>
      </c>
      <c r="AL230" s="21" t="b">
        <f t="shared" ca="1" si="524"/>
        <v>0</v>
      </c>
      <c r="AM230" s="21" t="b">
        <f t="shared" ca="1" si="524"/>
        <v>0</v>
      </c>
    </row>
    <row r="231" spans="20:39" s="21" customFormat="1" outlineLevel="1" x14ac:dyDescent="0.25">
      <c r="T231" s="21" t="b">
        <f t="shared" ref="T231:AM231" ca="1" si="525">AND(ISNUMBER(INDIRECT(ADDRESS(ROW(112:112),MATCH(T$2,$BQ$2:$OH$2,0)+COLUMN($BQ:$BQ)+4,4,1),TRUE)),INDIRECT(ADDRESS(ROW(112:112),MATCH(T$2,$BQ$2:$OH$2,0)+COLUMN($BQ:$BQ)+4,4,1),TRUE) &gt; 29)</f>
        <v>0</v>
      </c>
      <c r="U231" s="21" t="b">
        <f t="shared" ca="1" si="525"/>
        <v>0</v>
      </c>
      <c r="V231" s="21" t="b">
        <f t="shared" ca="1" si="525"/>
        <v>0</v>
      </c>
      <c r="W231" s="21" t="b">
        <f t="shared" ca="1" si="525"/>
        <v>0</v>
      </c>
      <c r="X231" s="21" t="b">
        <f t="shared" ca="1" si="525"/>
        <v>0</v>
      </c>
      <c r="Y231" s="21" t="b">
        <f t="shared" ca="1" si="525"/>
        <v>0</v>
      </c>
      <c r="Z231" s="21" t="b">
        <f t="shared" ca="1" si="525"/>
        <v>0</v>
      </c>
      <c r="AA231" s="21" t="b">
        <f t="shared" ca="1" si="525"/>
        <v>0</v>
      </c>
      <c r="AB231" s="21" t="b">
        <f t="shared" ca="1" si="525"/>
        <v>0</v>
      </c>
      <c r="AC231" s="21" t="b">
        <f t="shared" ca="1" si="525"/>
        <v>0</v>
      </c>
      <c r="AD231" s="21" t="b">
        <f t="shared" ca="1" si="525"/>
        <v>0</v>
      </c>
      <c r="AE231" s="21" t="b">
        <f t="shared" ca="1" si="525"/>
        <v>0</v>
      </c>
      <c r="AF231" s="21" t="b">
        <f t="shared" ca="1" si="525"/>
        <v>0</v>
      </c>
      <c r="AG231" s="21" t="b">
        <f t="shared" ca="1" si="525"/>
        <v>0</v>
      </c>
      <c r="AH231" s="21" t="b">
        <f t="shared" ca="1" si="525"/>
        <v>0</v>
      </c>
      <c r="AI231" s="21" t="b">
        <f t="shared" ca="1" si="525"/>
        <v>0</v>
      </c>
      <c r="AJ231" s="21" t="b">
        <f t="shared" ca="1" si="525"/>
        <v>0</v>
      </c>
      <c r="AK231" s="21" t="b">
        <f t="shared" ca="1" si="525"/>
        <v>0</v>
      </c>
      <c r="AL231" s="21" t="b">
        <f t="shared" ca="1" si="525"/>
        <v>0</v>
      </c>
      <c r="AM231" s="21" t="b">
        <f t="shared" ca="1" si="525"/>
        <v>0</v>
      </c>
    </row>
    <row r="232" spans="20:39" s="21" customFormat="1" outlineLevel="1" x14ac:dyDescent="0.25">
      <c r="T232" s="21" t="b">
        <f t="shared" ref="T232:AM232" ca="1" si="526">AND(ISNUMBER(INDIRECT(ADDRESS(ROW(113:113),MATCH(T$2,$BQ$2:$OH$2,0)+COLUMN($BQ:$BQ)+4,4,1),TRUE)),INDIRECT(ADDRESS(ROW(113:113),MATCH(T$2,$BQ$2:$OH$2,0)+COLUMN($BQ:$BQ)+4,4,1),TRUE) &gt; 29)</f>
        <v>0</v>
      </c>
      <c r="U232" s="21" t="b">
        <f t="shared" ca="1" si="526"/>
        <v>0</v>
      </c>
      <c r="V232" s="21" t="b">
        <f t="shared" ca="1" si="526"/>
        <v>0</v>
      </c>
      <c r="W232" s="21" t="b">
        <f t="shared" ca="1" si="526"/>
        <v>0</v>
      </c>
      <c r="X232" s="21" t="b">
        <f t="shared" ca="1" si="526"/>
        <v>0</v>
      </c>
      <c r="Y232" s="21" t="b">
        <f t="shared" ca="1" si="526"/>
        <v>0</v>
      </c>
      <c r="Z232" s="21" t="b">
        <f t="shared" ca="1" si="526"/>
        <v>0</v>
      </c>
      <c r="AA232" s="21" t="b">
        <f t="shared" ca="1" si="526"/>
        <v>0</v>
      </c>
      <c r="AB232" s="21" t="b">
        <f t="shared" ca="1" si="526"/>
        <v>0</v>
      </c>
      <c r="AC232" s="21" t="b">
        <f t="shared" ca="1" si="526"/>
        <v>0</v>
      </c>
      <c r="AD232" s="21" t="b">
        <f t="shared" ca="1" si="526"/>
        <v>0</v>
      </c>
      <c r="AE232" s="21" t="b">
        <f t="shared" ca="1" si="526"/>
        <v>0</v>
      </c>
      <c r="AF232" s="21" t="b">
        <f t="shared" ca="1" si="526"/>
        <v>0</v>
      </c>
      <c r="AG232" s="21" t="b">
        <f t="shared" ca="1" si="526"/>
        <v>0</v>
      </c>
      <c r="AH232" s="21" t="b">
        <f t="shared" ca="1" si="526"/>
        <v>0</v>
      </c>
      <c r="AI232" s="21" t="b">
        <f t="shared" ca="1" si="526"/>
        <v>0</v>
      </c>
      <c r="AJ232" s="21" t="b">
        <f t="shared" ca="1" si="526"/>
        <v>0</v>
      </c>
      <c r="AK232" s="21" t="b">
        <f t="shared" ca="1" si="526"/>
        <v>0</v>
      </c>
      <c r="AL232" s="21" t="b">
        <f t="shared" ca="1" si="526"/>
        <v>0</v>
      </c>
      <c r="AM232" s="21" t="b">
        <f t="shared" ca="1" si="526"/>
        <v>0</v>
      </c>
    </row>
    <row r="233" spans="20:39" s="21" customFormat="1" outlineLevel="1" x14ac:dyDescent="0.25">
      <c r="T233" s="21" t="b">
        <f t="shared" ref="T233:AM233" ca="1" si="527">AND(ISNUMBER(INDIRECT(ADDRESS(ROW(114:114),MATCH(T$2,$BQ$2:$OH$2,0)+COLUMN($BQ:$BQ)+4,4,1),TRUE)),INDIRECT(ADDRESS(ROW(114:114),MATCH(T$2,$BQ$2:$OH$2,0)+COLUMN($BQ:$BQ)+4,4,1),TRUE) &gt; 29)</f>
        <v>1</v>
      </c>
      <c r="U233" s="21" t="b">
        <f t="shared" ca="1" si="527"/>
        <v>1</v>
      </c>
      <c r="V233" s="21" t="b">
        <f t="shared" ca="1" si="527"/>
        <v>1</v>
      </c>
      <c r="W233" s="21" t="b">
        <f t="shared" ca="1" si="527"/>
        <v>0</v>
      </c>
      <c r="X233" s="21" t="b">
        <f t="shared" ca="1" si="527"/>
        <v>0</v>
      </c>
      <c r="Y233" s="21" t="b">
        <f t="shared" ca="1" si="527"/>
        <v>0</v>
      </c>
      <c r="Z233" s="21" t="b">
        <f t="shared" ca="1" si="527"/>
        <v>1</v>
      </c>
      <c r="AA233" s="21" t="b">
        <f t="shared" ca="1" si="527"/>
        <v>0</v>
      </c>
      <c r="AB233" s="21" t="b">
        <f t="shared" ca="1" si="527"/>
        <v>0</v>
      </c>
      <c r="AC233" s="21" t="b">
        <f t="shared" ca="1" si="527"/>
        <v>1</v>
      </c>
      <c r="AD233" s="21" t="b">
        <f t="shared" ca="1" si="527"/>
        <v>0</v>
      </c>
      <c r="AE233" s="21" t="b">
        <f t="shared" ca="1" si="527"/>
        <v>0</v>
      </c>
      <c r="AF233" s="21" t="b">
        <f t="shared" ca="1" si="527"/>
        <v>0</v>
      </c>
      <c r="AG233" s="21" t="b">
        <f t="shared" ca="1" si="527"/>
        <v>1</v>
      </c>
      <c r="AH233" s="21" t="b">
        <f t="shared" ca="1" si="527"/>
        <v>0</v>
      </c>
      <c r="AI233" s="21" t="b">
        <f t="shared" ca="1" si="527"/>
        <v>0</v>
      </c>
      <c r="AJ233" s="21" t="b">
        <f t="shared" ca="1" si="527"/>
        <v>1</v>
      </c>
      <c r="AK233" s="21" t="b">
        <f t="shared" ca="1" si="527"/>
        <v>0</v>
      </c>
      <c r="AL233" s="21" t="b">
        <f t="shared" ca="1" si="527"/>
        <v>0</v>
      </c>
      <c r="AM233" s="21" t="b">
        <f t="shared" ca="1" si="527"/>
        <v>1</v>
      </c>
    </row>
    <row r="234" spans="20:39" s="21" customFormat="1" outlineLevel="1" x14ac:dyDescent="0.25">
      <c r="T234" s="21" t="b">
        <f t="shared" ref="T234:AM234" ca="1" si="528">AND(ISNUMBER(INDIRECT(ADDRESS(ROW(115:115),MATCH(T$2,$BQ$2:$OH$2,0)+COLUMN($BQ:$BQ)+4,4,1),TRUE)),INDIRECT(ADDRESS(ROW(115:115),MATCH(T$2,$BQ$2:$OH$2,0)+COLUMN($BQ:$BQ)+4,4,1),TRUE) &gt; 29)</f>
        <v>0</v>
      </c>
      <c r="U234" s="21" t="b">
        <f t="shared" ca="1" si="528"/>
        <v>0</v>
      </c>
      <c r="V234" s="21" t="b">
        <f t="shared" ca="1" si="528"/>
        <v>0</v>
      </c>
      <c r="W234" s="21" t="b">
        <f t="shared" ca="1" si="528"/>
        <v>0</v>
      </c>
      <c r="X234" s="21" t="b">
        <f t="shared" ca="1" si="528"/>
        <v>0</v>
      </c>
      <c r="Y234" s="21" t="b">
        <f t="shared" ca="1" si="528"/>
        <v>0</v>
      </c>
      <c r="Z234" s="21" t="b">
        <f t="shared" ca="1" si="528"/>
        <v>0</v>
      </c>
      <c r="AA234" s="21" t="b">
        <f t="shared" ca="1" si="528"/>
        <v>0</v>
      </c>
      <c r="AB234" s="21" t="b">
        <f t="shared" ca="1" si="528"/>
        <v>0</v>
      </c>
      <c r="AC234" s="21" t="b">
        <f t="shared" ca="1" si="528"/>
        <v>0</v>
      </c>
      <c r="AD234" s="21" t="b">
        <f t="shared" ca="1" si="528"/>
        <v>0</v>
      </c>
      <c r="AE234" s="21" t="b">
        <f t="shared" ca="1" si="528"/>
        <v>0</v>
      </c>
      <c r="AF234" s="21" t="b">
        <f t="shared" ca="1" si="528"/>
        <v>0</v>
      </c>
      <c r="AG234" s="21" t="b">
        <f t="shared" ca="1" si="528"/>
        <v>0</v>
      </c>
      <c r="AH234" s="21" t="b">
        <f t="shared" ca="1" si="528"/>
        <v>0</v>
      </c>
      <c r="AI234" s="21" t="b">
        <f t="shared" ca="1" si="528"/>
        <v>0</v>
      </c>
      <c r="AJ234" s="21" t="b">
        <f t="shared" ca="1" si="528"/>
        <v>0</v>
      </c>
      <c r="AK234" s="21" t="b">
        <f t="shared" ca="1" si="528"/>
        <v>0</v>
      </c>
      <c r="AL234" s="21" t="b">
        <f t="shared" ca="1" si="528"/>
        <v>0</v>
      </c>
      <c r="AM234" s="21" t="b">
        <f t="shared" ca="1" si="528"/>
        <v>0</v>
      </c>
    </row>
    <row r="235" spans="20:39" s="21" customFormat="1" outlineLevel="1" x14ac:dyDescent="0.25">
      <c r="T235" s="21" t="b">
        <f t="shared" ref="T235:AM235" ca="1" si="529">AND(ISNUMBER(INDIRECT(ADDRESS(ROW(116:116),MATCH(T$2,$BQ$2:$OH$2,0)+COLUMN($BQ:$BQ)+4,4,1),TRUE)),INDIRECT(ADDRESS(ROW(116:116),MATCH(T$2,$BQ$2:$OH$2,0)+COLUMN($BQ:$BQ)+4,4,1),TRUE) &gt; 29)</f>
        <v>0</v>
      </c>
      <c r="U235" s="21" t="b">
        <f t="shared" ca="1" si="529"/>
        <v>0</v>
      </c>
      <c r="V235" s="21" t="b">
        <f t="shared" ca="1" si="529"/>
        <v>0</v>
      </c>
      <c r="W235" s="21" t="b">
        <f t="shared" ca="1" si="529"/>
        <v>0</v>
      </c>
      <c r="X235" s="21" t="b">
        <f t="shared" ca="1" si="529"/>
        <v>0</v>
      </c>
      <c r="Y235" s="21" t="b">
        <f t="shared" ca="1" si="529"/>
        <v>0</v>
      </c>
      <c r="Z235" s="21" t="b">
        <f t="shared" ca="1" si="529"/>
        <v>0</v>
      </c>
      <c r="AA235" s="21" t="b">
        <f t="shared" ca="1" si="529"/>
        <v>0</v>
      </c>
      <c r="AB235" s="21" t="b">
        <f t="shared" ca="1" si="529"/>
        <v>0</v>
      </c>
      <c r="AC235" s="21" t="b">
        <f t="shared" ca="1" si="529"/>
        <v>0</v>
      </c>
      <c r="AD235" s="21" t="b">
        <f t="shared" ca="1" si="529"/>
        <v>0</v>
      </c>
      <c r="AE235" s="21" t="b">
        <f t="shared" ca="1" si="529"/>
        <v>0</v>
      </c>
      <c r="AF235" s="21" t="b">
        <f t="shared" ca="1" si="529"/>
        <v>0</v>
      </c>
      <c r="AG235" s="21" t="b">
        <f t="shared" ca="1" si="529"/>
        <v>0</v>
      </c>
      <c r="AH235" s="21" t="b">
        <f t="shared" ca="1" si="529"/>
        <v>0</v>
      </c>
      <c r="AI235" s="21" t="b">
        <f t="shared" ca="1" si="529"/>
        <v>0</v>
      </c>
      <c r="AJ235" s="21" t="b">
        <f t="shared" ca="1" si="529"/>
        <v>0</v>
      </c>
      <c r="AK235" s="21" t="b">
        <f t="shared" ca="1" si="529"/>
        <v>0</v>
      </c>
      <c r="AL235" s="21" t="b">
        <f t="shared" ca="1" si="529"/>
        <v>0</v>
      </c>
      <c r="AM235" s="21" t="b">
        <f t="shared" ca="1" si="529"/>
        <v>0</v>
      </c>
    </row>
    <row r="236" spans="20:39" s="21" customFormat="1" outlineLevel="1" x14ac:dyDescent="0.25">
      <c r="T236" s="21" t="b">
        <f t="shared" ref="T236:AM236" ca="1" si="530">AND(ISNUMBER(INDIRECT(ADDRESS(ROW(117:117),MATCH(T$2,$BQ$2:$OH$2,0)+COLUMN($BQ:$BQ)+4,4,1),TRUE)),INDIRECT(ADDRESS(ROW(117:117),MATCH(T$2,$BQ$2:$OH$2,0)+COLUMN($BQ:$BQ)+4,4,1),TRUE) &gt; 29)</f>
        <v>0</v>
      </c>
      <c r="U236" s="21" t="b">
        <f t="shared" ca="1" si="530"/>
        <v>0</v>
      </c>
      <c r="V236" s="21" t="b">
        <f t="shared" ca="1" si="530"/>
        <v>0</v>
      </c>
      <c r="W236" s="21" t="b">
        <f t="shared" ca="1" si="530"/>
        <v>0</v>
      </c>
      <c r="X236" s="21" t="b">
        <f t="shared" ca="1" si="530"/>
        <v>0</v>
      </c>
      <c r="Y236" s="21" t="b">
        <f t="shared" ca="1" si="530"/>
        <v>0</v>
      </c>
      <c r="Z236" s="21" t="b">
        <f t="shared" ca="1" si="530"/>
        <v>0</v>
      </c>
      <c r="AA236" s="21" t="b">
        <f t="shared" ca="1" si="530"/>
        <v>0</v>
      </c>
      <c r="AB236" s="21" t="b">
        <f t="shared" ca="1" si="530"/>
        <v>0</v>
      </c>
      <c r="AC236" s="21" t="b">
        <f t="shared" ca="1" si="530"/>
        <v>0</v>
      </c>
      <c r="AD236" s="21" t="b">
        <f t="shared" ca="1" si="530"/>
        <v>0</v>
      </c>
      <c r="AE236" s="21" t="b">
        <f t="shared" ca="1" si="530"/>
        <v>0</v>
      </c>
      <c r="AF236" s="21" t="b">
        <f t="shared" ca="1" si="530"/>
        <v>0</v>
      </c>
      <c r="AG236" s="21" t="b">
        <f t="shared" ca="1" si="530"/>
        <v>0</v>
      </c>
      <c r="AH236" s="21" t="b">
        <f t="shared" ca="1" si="530"/>
        <v>0</v>
      </c>
      <c r="AI236" s="21" t="b">
        <f t="shared" ca="1" si="530"/>
        <v>0</v>
      </c>
      <c r="AJ236" s="21" t="b">
        <f t="shared" ca="1" si="530"/>
        <v>0</v>
      </c>
      <c r="AK236" s="21" t="b">
        <f t="shared" ca="1" si="530"/>
        <v>0</v>
      </c>
      <c r="AL236" s="21" t="b">
        <f t="shared" ca="1" si="530"/>
        <v>0</v>
      </c>
      <c r="AM236" s="21" t="b">
        <f t="shared" ca="1" si="530"/>
        <v>0</v>
      </c>
    </row>
    <row r="237" spans="20:39" s="21" customFormat="1" outlineLevel="1" x14ac:dyDescent="0.25">
      <c r="T237" s="21" t="b">
        <f t="shared" ref="T237:AM237" ca="1" si="531">AND(ISNUMBER(INDIRECT(ADDRESS(ROW(118:118),MATCH(T$2,$BQ$2:$OH$2,0)+COLUMN($BQ:$BQ)+4,4,1),TRUE)),INDIRECT(ADDRESS(ROW(118:118),MATCH(T$2,$BQ$2:$OH$2,0)+COLUMN($BQ:$BQ)+4,4,1),TRUE) &gt; 29)</f>
        <v>0</v>
      </c>
      <c r="U237" s="21" t="b">
        <f t="shared" ca="1" si="531"/>
        <v>0</v>
      </c>
      <c r="V237" s="21" t="b">
        <f t="shared" ca="1" si="531"/>
        <v>0</v>
      </c>
      <c r="W237" s="21" t="b">
        <f t="shared" ca="1" si="531"/>
        <v>0</v>
      </c>
      <c r="X237" s="21" t="b">
        <f t="shared" ca="1" si="531"/>
        <v>0</v>
      </c>
      <c r="Y237" s="21" t="b">
        <f t="shared" ca="1" si="531"/>
        <v>0</v>
      </c>
      <c r="Z237" s="21" t="b">
        <f t="shared" ca="1" si="531"/>
        <v>0</v>
      </c>
      <c r="AA237" s="21" t="b">
        <f t="shared" ca="1" si="531"/>
        <v>0</v>
      </c>
      <c r="AB237" s="21" t="b">
        <f t="shared" ca="1" si="531"/>
        <v>0</v>
      </c>
      <c r="AC237" s="21" t="b">
        <f t="shared" ca="1" si="531"/>
        <v>0</v>
      </c>
      <c r="AD237" s="21" t="b">
        <f t="shared" ca="1" si="531"/>
        <v>0</v>
      </c>
      <c r="AE237" s="21" t="b">
        <f t="shared" ca="1" si="531"/>
        <v>0</v>
      </c>
      <c r="AF237" s="21" t="b">
        <f t="shared" ca="1" si="531"/>
        <v>0</v>
      </c>
      <c r="AG237" s="21" t="b">
        <f t="shared" ca="1" si="531"/>
        <v>0</v>
      </c>
      <c r="AH237" s="21" t="b">
        <f t="shared" ca="1" si="531"/>
        <v>0</v>
      </c>
      <c r="AI237" s="21" t="b">
        <f t="shared" ca="1" si="531"/>
        <v>0</v>
      </c>
      <c r="AJ237" s="21" t="b">
        <f t="shared" ca="1" si="531"/>
        <v>0</v>
      </c>
      <c r="AK237" s="21" t="b">
        <f t="shared" ca="1" si="531"/>
        <v>0</v>
      </c>
      <c r="AL237" s="21" t="b">
        <f t="shared" ca="1" si="531"/>
        <v>0</v>
      </c>
      <c r="AM237" s="21" t="b">
        <f t="shared" ca="1" si="531"/>
        <v>0</v>
      </c>
    </row>
    <row r="238" spans="20:39" s="21" customFormat="1" outlineLevel="1" x14ac:dyDescent="0.25">
      <c r="T238" s="21" t="b">
        <f t="shared" ref="T238:AM238" ca="1" si="532">AND(ISNUMBER(INDIRECT(ADDRESS(ROW(119:119),MATCH(T$2,$BQ$2:$OH$2,0)+COLUMN($BQ:$BQ)+4,4,1),TRUE)),INDIRECT(ADDRESS(ROW(119:119),MATCH(T$2,$BQ$2:$OH$2,0)+COLUMN($BQ:$BQ)+4,4,1),TRUE) &gt; 29)</f>
        <v>1</v>
      </c>
      <c r="U238" s="21" t="b">
        <f t="shared" ca="1" si="532"/>
        <v>1</v>
      </c>
      <c r="V238" s="21" t="b">
        <f t="shared" ca="1" si="532"/>
        <v>0</v>
      </c>
      <c r="W238" s="21" t="b">
        <f t="shared" ca="1" si="532"/>
        <v>0</v>
      </c>
      <c r="X238" s="21" t="b">
        <f t="shared" ca="1" si="532"/>
        <v>0</v>
      </c>
      <c r="Y238" s="21" t="b">
        <f t="shared" ca="1" si="532"/>
        <v>0</v>
      </c>
      <c r="Z238" s="21" t="b">
        <f t="shared" ca="1" si="532"/>
        <v>0</v>
      </c>
      <c r="AA238" s="21" t="b">
        <f t="shared" ca="1" si="532"/>
        <v>0</v>
      </c>
      <c r="AB238" s="21" t="b">
        <f t="shared" ca="1" si="532"/>
        <v>0</v>
      </c>
      <c r="AC238" s="21" t="b">
        <f t="shared" ca="1" si="532"/>
        <v>0</v>
      </c>
      <c r="AD238" s="21" t="b">
        <f t="shared" ca="1" si="532"/>
        <v>0</v>
      </c>
      <c r="AE238" s="21" t="b">
        <f t="shared" ca="1" si="532"/>
        <v>0</v>
      </c>
      <c r="AF238" s="21" t="b">
        <f t="shared" ca="1" si="532"/>
        <v>0</v>
      </c>
      <c r="AG238" s="21" t="b">
        <f t="shared" ca="1" si="532"/>
        <v>0</v>
      </c>
      <c r="AH238" s="21" t="b">
        <f t="shared" ca="1" si="532"/>
        <v>0</v>
      </c>
      <c r="AI238" s="21" t="b">
        <f t="shared" ca="1" si="532"/>
        <v>0</v>
      </c>
      <c r="AJ238" s="21" t="b">
        <f t="shared" ca="1" si="532"/>
        <v>0</v>
      </c>
      <c r="AK238" s="21" t="b">
        <f t="shared" ca="1" si="532"/>
        <v>0</v>
      </c>
      <c r="AL238" s="21" t="b">
        <f t="shared" ca="1" si="532"/>
        <v>0</v>
      </c>
      <c r="AM238" s="21" t="b">
        <f t="shared" ca="1" si="532"/>
        <v>0</v>
      </c>
    </row>
    <row r="239" spans="20:39" s="21" customFormat="1" outlineLevel="1" x14ac:dyDescent="0.25">
      <c r="T239" s="21" t="b">
        <f t="shared" ref="T239:AM239" ca="1" si="533">AND(ISNUMBER(INDIRECT(ADDRESS(ROW(120:120),MATCH(T$2,$BQ$2:$OH$2,0)+COLUMN($BQ:$BQ)+4,4,1),TRUE)),INDIRECT(ADDRESS(ROW(120:120),MATCH(T$2,$BQ$2:$OH$2,0)+COLUMN($BQ:$BQ)+4,4,1),TRUE) &gt; 29)</f>
        <v>0</v>
      </c>
      <c r="U239" s="21" t="b">
        <f t="shared" ca="1" si="533"/>
        <v>0</v>
      </c>
      <c r="V239" s="21" t="b">
        <f t="shared" ca="1" si="533"/>
        <v>0</v>
      </c>
      <c r="W239" s="21" t="b">
        <f t="shared" ca="1" si="533"/>
        <v>0</v>
      </c>
      <c r="X239" s="21" t="b">
        <f t="shared" ca="1" si="533"/>
        <v>0</v>
      </c>
      <c r="Y239" s="21" t="b">
        <f t="shared" ca="1" si="533"/>
        <v>0</v>
      </c>
      <c r="Z239" s="21" t="b">
        <f t="shared" ca="1" si="533"/>
        <v>0</v>
      </c>
      <c r="AA239" s="21" t="b">
        <f t="shared" ca="1" si="533"/>
        <v>0</v>
      </c>
      <c r="AB239" s="21" t="b">
        <f t="shared" ca="1" si="533"/>
        <v>0</v>
      </c>
      <c r="AC239" s="21" t="b">
        <f t="shared" ca="1" si="533"/>
        <v>0</v>
      </c>
      <c r="AD239" s="21" t="b">
        <f t="shared" ca="1" si="533"/>
        <v>0</v>
      </c>
      <c r="AE239" s="21" t="b">
        <f t="shared" ca="1" si="533"/>
        <v>0</v>
      </c>
      <c r="AF239" s="21" t="b">
        <f t="shared" ca="1" si="533"/>
        <v>0</v>
      </c>
      <c r="AG239" s="21" t="b">
        <f t="shared" ca="1" si="533"/>
        <v>0</v>
      </c>
      <c r="AH239" s="21" t="b">
        <f t="shared" ca="1" si="533"/>
        <v>0</v>
      </c>
      <c r="AI239" s="21" t="b">
        <f t="shared" ca="1" si="533"/>
        <v>0</v>
      </c>
      <c r="AJ239" s="21" t="b">
        <f t="shared" ca="1" si="533"/>
        <v>0</v>
      </c>
      <c r="AK239" s="21" t="b">
        <f t="shared" ca="1" si="533"/>
        <v>0</v>
      </c>
      <c r="AL239" s="21" t="b">
        <f t="shared" ca="1" si="533"/>
        <v>0</v>
      </c>
      <c r="AM239" s="21" t="b">
        <f t="shared" ca="1" si="533"/>
        <v>0</v>
      </c>
    </row>
    <row r="240" spans="20:39" s="21" customFormat="1" outlineLevel="1" x14ac:dyDescent="0.25">
      <c r="T240" s="21" t="b">
        <f t="shared" ref="T240:AM240" ca="1" si="534">AND(ISNUMBER(INDIRECT(ADDRESS(ROW(121:121),MATCH(T$2,$BQ$2:$OH$2,0)+COLUMN($BQ:$BQ)+4,4,1),TRUE)),INDIRECT(ADDRESS(ROW(121:121),MATCH(T$2,$BQ$2:$OH$2,0)+COLUMN($BQ:$BQ)+4,4,1),TRUE) &gt; 29)</f>
        <v>0</v>
      </c>
      <c r="U240" s="21" t="b">
        <f t="shared" ca="1" si="534"/>
        <v>0</v>
      </c>
      <c r="V240" s="21" t="b">
        <f t="shared" ca="1" si="534"/>
        <v>0</v>
      </c>
      <c r="W240" s="21" t="b">
        <f t="shared" ca="1" si="534"/>
        <v>0</v>
      </c>
      <c r="X240" s="21" t="b">
        <f t="shared" ca="1" si="534"/>
        <v>0</v>
      </c>
      <c r="Y240" s="21" t="b">
        <f t="shared" ca="1" si="534"/>
        <v>0</v>
      </c>
      <c r="Z240" s="21" t="b">
        <f t="shared" ca="1" si="534"/>
        <v>0</v>
      </c>
      <c r="AA240" s="21" t="b">
        <f t="shared" ca="1" si="534"/>
        <v>0</v>
      </c>
      <c r="AB240" s="21" t="b">
        <f t="shared" ca="1" si="534"/>
        <v>0</v>
      </c>
      <c r="AC240" s="21" t="b">
        <f t="shared" ca="1" si="534"/>
        <v>0</v>
      </c>
      <c r="AD240" s="21" t="b">
        <f t="shared" ca="1" si="534"/>
        <v>0</v>
      </c>
      <c r="AE240" s="21" t="b">
        <f t="shared" ca="1" si="534"/>
        <v>0</v>
      </c>
      <c r="AF240" s="21" t="b">
        <f t="shared" ca="1" si="534"/>
        <v>0</v>
      </c>
      <c r="AG240" s="21" t="b">
        <f t="shared" ca="1" si="534"/>
        <v>0</v>
      </c>
      <c r="AH240" s="21" t="b">
        <f t="shared" ca="1" si="534"/>
        <v>0</v>
      </c>
      <c r="AI240" s="21" t="b">
        <f t="shared" ca="1" si="534"/>
        <v>0</v>
      </c>
      <c r="AJ240" s="21" t="b">
        <f t="shared" ca="1" si="534"/>
        <v>0</v>
      </c>
      <c r="AK240" s="21" t="b">
        <f t="shared" ca="1" si="534"/>
        <v>0</v>
      </c>
      <c r="AL240" s="21" t="b">
        <f t="shared" ca="1" si="534"/>
        <v>0</v>
      </c>
      <c r="AM240" s="21" t="b">
        <f t="shared" ca="1" si="534"/>
        <v>0</v>
      </c>
    </row>
    <row r="241" spans="20:39" s="21" customFormat="1" outlineLevel="1" x14ac:dyDescent="0.25">
      <c r="T241" s="21" t="b">
        <f t="shared" ref="T241:AM241" ca="1" si="535">AND(ISNUMBER(INDIRECT(ADDRESS(ROW(122:122),MATCH(T$2,$BQ$2:$OH$2,0)+COLUMN($BQ:$BQ)+4,4,1),TRUE)),INDIRECT(ADDRESS(ROW(122:122),MATCH(T$2,$BQ$2:$OH$2,0)+COLUMN($BQ:$BQ)+4,4,1),TRUE) &gt; 29)</f>
        <v>0</v>
      </c>
      <c r="U241" s="21" t="b">
        <f t="shared" ca="1" si="535"/>
        <v>0</v>
      </c>
      <c r="V241" s="21" t="b">
        <f t="shared" ca="1" si="535"/>
        <v>0</v>
      </c>
      <c r="W241" s="21" t="b">
        <f t="shared" ca="1" si="535"/>
        <v>0</v>
      </c>
      <c r="X241" s="21" t="b">
        <f t="shared" ca="1" si="535"/>
        <v>0</v>
      </c>
      <c r="Y241" s="21" t="b">
        <f t="shared" ca="1" si="535"/>
        <v>0</v>
      </c>
      <c r="Z241" s="21" t="b">
        <f t="shared" ca="1" si="535"/>
        <v>0</v>
      </c>
      <c r="AA241" s="21" t="b">
        <f t="shared" ca="1" si="535"/>
        <v>0</v>
      </c>
      <c r="AB241" s="21" t="b">
        <f t="shared" ca="1" si="535"/>
        <v>0</v>
      </c>
      <c r="AC241" s="21" t="b">
        <f t="shared" ca="1" si="535"/>
        <v>0</v>
      </c>
      <c r="AD241" s="21" t="b">
        <f t="shared" ca="1" si="535"/>
        <v>0</v>
      </c>
      <c r="AE241" s="21" t="b">
        <f t="shared" ca="1" si="535"/>
        <v>0</v>
      </c>
      <c r="AF241" s="21" t="b">
        <f t="shared" ca="1" si="535"/>
        <v>0</v>
      </c>
      <c r="AG241" s="21" t="b">
        <f t="shared" ca="1" si="535"/>
        <v>0</v>
      </c>
      <c r="AH241" s="21" t="b">
        <f t="shared" ca="1" si="535"/>
        <v>0</v>
      </c>
      <c r="AI241" s="21" t="b">
        <f t="shared" ca="1" si="535"/>
        <v>0</v>
      </c>
      <c r="AJ241" s="21" t="b">
        <f t="shared" ca="1" si="535"/>
        <v>0</v>
      </c>
      <c r="AK241" s="21" t="b">
        <f t="shared" ca="1" si="535"/>
        <v>0</v>
      </c>
      <c r="AL241" s="21" t="b">
        <f t="shared" ca="1" si="535"/>
        <v>0</v>
      </c>
      <c r="AM241" s="21" t="b">
        <f t="shared" ca="1" si="535"/>
        <v>0</v>
      </c>
    </row>
    <row r="242" spans="20:39" s="21" customFormat="1" outlineLevel="1" x14ac:dyDescent="0.25">
      <c r="T242" s="21" t="b">
        <f t="shared" ref="T242:AM242" ca="1" si="536">AND(ISNUMBER(INDIRECT(ADDRESS(ROW(123:123),MATCH(T$2,$BQ$2:$OH$2,0)+COLUMN($BQ:$BQ)+4,4,1),TRUE)),INDIRECT(ADDRESS(ROW(123:123),MATCH(T$2,$BQ$2:$OH$2,0)+COLUMN($BQ:$BQ)+4,4,1),TRUE) &gt; 29)</f>
        <v>0</v>
      </c>
      <c r="U242" s="21" t="b">
        <f t="shared" ca="1" si="536"/>
        <v>0</v>
      </c>
      <c r="V242" s="21" t="b">
        <f t="shared" ca="1" si="536"/>
        <v>0</v>
      </c>
      <c r="W242" s="21" t="b">
        <f t="shared" ca="1" si="536"/>
        <v>0</v>
      </c>
      <c r="X242" s="21" t="b">
        <f t="shared" ca="1" si="536"/>
        <v>0</v>
      </c>
      <c r="Y242" s="21" t="b">
        <f t="shared" ca="1" si="536"/>
        <v>0</v>
      </c>
      <c r="Z242" s="21" t="b">
        <f t="shared" ca="1" si="536"/>
        <v>0</v>
      </c>
      <c r="AA242" s="21" t="b">
        <f t="shared" ca="1" si="536"/>
        <v>0</v>
      </c>
      <c r="AB242" s="21" t="b">
        <f t="shared" ca="1" si="536"/>
        <v>0</v>
      </c>
      <c r="AC242" s="21" t="b">
        <f t="shared" ca="1" si="536"/>
        <v>0</v>
      </c>
      <c r="AD242" s="21" t="b">
        <f t="shared" ca="1" si="536"/>
        <v>0</v>
      </c>
      <c r="AE242" s="21" t="b">
        <f t="shared" ca="1" si="536"/>
        <v>0</v>
      </c>
      <c r="AF242" s="21" t="b">
        <f t="shared" ca="1" si="536"/>
        <v>0</v>
      </c>
      <c r="AG242" s="21" t="b">
        <f t="shared" ca="1" si="536"/>
        <v>0</v>
      </c>
      <c r="AH242" s="21" t="b">
        <f t="shared" ca="1" si="536"/>
        <v>0</v>
      </c>
      <c r="AI242" s="21" t="b">
        <f t="shared" ca="1" si="536"/>
        <v>0</v>
      </c>
      <c r="AJ242" s="21" t="b">
        <f t="shared" ca="1" si="536"/>
        <v>0</v>
      </c>
      <c r="AK242" s="21" t="b">
        <f t="shared" ca="1" si="536"/>
        <v>0</v>
      </c>
      <c r="AL242" s="21" t="b">
        <f t="shared" ca="1" si="536"/>
        <v>0</v>
      </c>
      <c r="AM242" s="21" t="b">
        <f t="shared" ca="1" si="536"/>
        <v>0</v>
      </c>
    </row>
    <row r="243" spans="20:39" s="21" customFormat="1" outlineLevel="1" x14ac:dyDescent="0.25">
      <c r="T243" s="21" t="b">
        <f t="shared" ref="T243:AM243" ca="1" si="537">AND(ISNUMBER(INDIRECT(ADDRESS(ROW(124:124),MATCH(T$2,$BQ$2:$OH$2,0)+COLUMN($BQ:$BQ)+4,4,1),TRUE)),INDIRECT(ADDRESS(ROW(124:124),MATCH(T$2,$BQ$2:$OH$2,0)+COLUMN($BQ:$BQ)+4,4,1),TRUE) &gt; 29)</f>
        <v>0</v>
      </c>
      <c r="U243" s="21" t="b">
        <f t="shared" ca="1" si="537"/>
        <v>0</v>
      </c>
      <c r="V243" s="21" t="b">
        <f t="shared" ca="1" si="537"/>
        <v>0</v>
      </c>
      <c r="W243" s="21" t="b">
        <f t="shared" ca="1" si="537"/>
        <v>0</v>
      </c>
      <c r="X243" s="21" t="b">
        <f t="shared" ca="1" si="537"/>
        <v>0</v>
      </c>
      <c r="Y243" s="21" t="b">
        <f t="shared" ca="1" si="537"/>
        <v>0</v>
      </c>
      <c r="Z243" s="21" t="b">
        <f t="shared" ca="1" si="537"/>
        <v>0</v>
      </c>
      <c r="AA243" s="21" t="b">
        <f t="shared" ca="1" si="537"/>
        <v>0</v>
      </c>
      <c r="AB243" s="21" t="b">
        <f t="shared" ca="1" si="537"/>
        <v>0</v>
      </c>
      <c r="AC243" s="21" t="b">
        <f t="shared" ca="1" si="537"/>
        <v>0</v>
      </c>
      <c r="AD243" s="21" t="b">
        <f t="shared" ca="1" si="537"/>
        <v>0</v>
      </c>
      <c r="AE243" s="21" t="b">
        <f t="shared" ca="1" si="537"/>
        <v>0</v>
      </c>
      <c r="AF243" s="21" t="b">
        <f t="shared" ca="1" si="537"/>
        <v>0</v>
      </c>
      <c r="AG243" s="21" t="b">
        <f t="shared" ca="1" si="537"/>
        <v>0</v>
      </c>
      <c r="AH243" s="21" t="b">
        <f t="shared" ca="1" si="537"/>
        <v>0</v>
      </c>
      <c r="AI243" s="21" t="b">
        <f t="shared" ca="1" si="537"/>
        <v>0</v>
      </c>
      <c r="AJ243" s="21" t="b">
        <f t="shared" ca="1" si="537"/>
        <v>0</v>
      </c>
      <c r="AK243" s="21" t="b">
        <f t="shared" ca="1" si="537"/>
        <v>0</v>
      </c>
      <c r="AL243" s="21" t="b">
        <f t="shared" ca="1" si="537"/>
        <v>0</v>
      </c>
      <c r="AM243" s="21" t="b">
        <f t="shared" ca="1" si="537"/>
        <v>0</v>
      </c>
    </row>
    <row r="244" spans="20:39" s="21" customFormat="1" outlineLevel="1" x14ac:dyDescent="0.25">
      <c r="T244" s="21" t="b">
        <f t="shared" ref="T244:AM244" ca="1" si="538">AND(ISNUMBER(INDIRECT(ADDRESS(ROW(125:125),MATCH(T$2,$BQ$2:$OH$2,0)+COLUMN($BQ:$BQ)+4,4,1),TRUE)),INDIRECT(ADDRESS(ROW(125:125),MATCH(T$2,$BQ$2:$OH$2,0)+COLUMN($BQ:$BQ)+4,4,1),TRUE) &gt; 29)</f>
        <v>0</v>
      </c>
      <c r="U244" s="21" t="b">
        <f t="shared" ca="1" si="538"/>
        <v>0</v>
      </c>
      <c r="V244" s="21" t="b">
        <f t="shared" ca="1" si="538"/>
        <v>0</v>
      </c>
      <c r="W244" s="21" t="b">
        <f t="shared" ca="1" si="538"/>
        <v>0</v>
      </c>
      <c r="X244" s="21" t="b">
        <f t="shared" ca="1" si="538"/>
        <v>0</v>
      </c>
      <c r="Y244" s="21" t="b">
        <f t="shared" ca="1" si="538"/>
        <v>0</v>
      </c>
      <c r="Z244" s="21" t="b">
        <f t="shared" ca="1" si="538"/>
        <v>0</v>
      </c>
      <c r="AA244" s="21" t="b">
        <f t="shared" ca="1" si="538"/>
        <v>0</v>
      </c>
      <c r="AB244" s="21" t="b">
        <f t="shared" ca="1" si="538"/>
        <v>0</v>
      </c>
      <c r="AC244" s="21" t="b">
        <f t="shared" ca="1" si="538"/>
        <v>0</v>
      </c>
      <c r="AD244" s="21" t="b">
        <f t="shared" ca="1" si="538"/>
        <v>0</v>
      </c>
      <c r="AE244" s="21" t="b">
        <f t="shared" ca="1" si="538"/>
        <v>0</v>
      </c>
      <c r="AF244" s="21" t="b">
        <f t="shared" ca="1" si="538"/>
        <v>0</v>
      </c>
      <c r="AG244" s="21" t="b">
        <f t="shared" ca="1" si="538"/>
        <v>0</v>
      </c>
      <c r="AH244" s="21" t="b">
        <f t="shared" ca="1" si="538"/>
        <v>0</v>
      </c>
      <c r="AI244" s="21" t="b">
        <f t="shared" ca="1" si="538"/>
        <v>0</v>
      </c>
      <c r="AJ244" s="21" t="b">
        <f t="shared" ca="1" si="538"/>
        <v>0</v>
      </c>
      <c r="AK244" s="21" t="b">
        <f t="shared" ca="1" si="538"/>
        <v>0</v>
      </c>
      <c r="AL244" s="21" t="b">
        <f t="shared" ca="1" si="538"/>
        <v>0</v>
      </c>
      <c r="AM244" s="21" t="b">
        <f t="shared" ca="1" si="538"/>
        <v>0</v>
      </c>
    </row>
    <row r="245" spans="20:39" s="21" customFormat="1" outlineLevel="1" x14ac:dyDescent="0.25">
      <c r="T245" s="21" t="b">
        <f t="shared" ref="T245:AM245" ca="1" si="539">AND(ISNUMBER(INDIRECT(ADDRESS(ROW(126:126),MATCH(T$2,$BQ$2:$OH$2,0)+COLUMN($BQ:$BQ)+4,4,1),TRUE)),INDIRECT(ADDRESS(ROW(126:126),MATCH(T$2,$BQ$2:$OH$2,0)+COLUMN($BQ:$BQ)+4,4,1),TRUE) &gt; 29)</f>
        <v>0</v>
      </c>
      <c r="U245" s="21" t="b">
        <f t="shared" ca="1" si="539"/>
        <v>0</v>
      </c>
      <c r="V245" s="21" t="b">
        <f t="shared" ca="1" si="539"/>
        <v>0</v>
      </c>
      <c r="W245" s="21" t="b">
        <f t="shared" ca="1" si="539"/>
        <v>0</v>
      </c>
      <c r="X245" s="21" t="b">
        <f t="shared" ca="1" si="539"/>
        <v>0</v>
      </c>
      <c r="Y245" s="21" t="b">
        <f t="shared" ca="1" si="539"/>
        <v>0</v>
      </c>
      <c r="Z245" s="21" t="b">
        <f t="shared" ca="1" si="539"/>
        <v>0</v>
      </c>
      <c r="AA245" s="21" t="b">
        <f t="shared" ca="1" si="539"/>
        <v>0</v>
      </c>
      <c r="AB245" s="21" t="b">
        <f t="shared" ca="1" si="539"/>
        <v>0</v>
      </c>
      <c r="AC245" s="21" t="b">
        <f t="shared" ca="1" si="539"/>
        <v>0</v>
      </c>
      <c r="AD245" s="21" t="b">
        <f t="shared" ca="1" si="539"/>
        <v>0</v>
      </c>
      <c r="AE245" s="21" t="b">
        <f t="shared" ca="1" si="539"/>
        <v>0</v>
      </c>
      <c r="AF245" s="21" t="b">
        <f t="shared" ca="1" si="539"/>
        <v>0</v>
      </c>
      <c r="AG245" s="21" t="b">
        <f t="shared" ca="1" si="539"/>
        <v>0</v>
      </c>
      <c r="AH245" s="21" t="b">
        <f t="shared" ca="1" si="539"/>
        <v>0</v>
      </c>
      <c r="AI245" s="21" t="b">
        <f t="shared" ca="1" si="539"/>
        <v>0</v>
      </c>
      <c r="AJ245" s="21" t="b">
        <f t="shared" ca="1" si="539"/>
        <v>0</v>
      </c>
      <c r="AK245" s="21" t="b">
        <f t="shared" ca="1" si="539"/>
        <v>0</v>
      </c>
      <c r="AL245" s="21" t="b">
        <f t="shared" ca="1" si="539"/>
        <v>0</v>
      </c>
      <c r="AM245" s="21" t="b">
        <f t="shared" ca="1" si="539"/>
        <v>0</v>
      </c>
    </row>
    <row r="246" spans="20:39" s="21" customFormat="1" outlineLevel="1" x14ac:dyDescent="0.25">
      <c r="T246" s="21" t="b">
        <f t="shared" ref="T246:AM246" ca="1" si="540">AND(ISNUMBER(INDIRECT(ADDRESS(ROW(127:127),MATCH(T$2,$BQ$2:$OH$2,0)+COLUMN($BQ:$BQ)+4,4,1),TRUE)),INDIRECT(ADDRESS(ROW(127:127),MATCH(T$2,$BQ$2:$OH$2,0)+COLUMN($BQ:$BQ)+4,4,1),TRUE) &gt; 29)</f>
        <v>0</v>
      </c>
      <c r="U246" s="21" t="b">
        <f t="shared" ca="1" si="540"/>
        <v>0</v>
      </c>
      <c r="V246" s="21" t="b">
        <f t="shared" ca="1" si="540"/>
        <v>0</v>
      </c>
      <c r="W246" s="21" t="b">
        <f t="shared" ca="1" si="540"/>
        <v>0</v>
      </c>
      <c r="X246" s="21" t="b">
        <f t="shared" ca="1" si="540"/>
        <v>0</v>
      </c>
      <c r="Y246" s="21" t="b">
        <f t="shared" ca="1" si="540"/>
        <v>0</v>
      </c>
      <c r="Z246" s="21" t="b">
        <f t="shared" ca="1" si="540"/>
        <v>0</v>
      </c>
      <c r="AA246" s="21" t="b">
        <f t="shared" ca="1" si="540"/>
        <v>0</v>
      </c>
      <c r="AB246" s="21" t="b">
        <f t="shared" ca="1" si="540"/>
        <v>0</v>
      </c>
      <c r="AC246" s="21" t="b">
        <f t="shared" ca="1" si="540"/>
        <v>0</v>
      </c>
      <c r="AD246" s="21" t="b">
        <f t="shared" ca="1" si="540"/>
        <v>0</v>
      </c>
      <c r="AE246" s="21" t="b">
        <f t="shared" ca="1" si="540"/>
        <v>0</v>
      </c>
      <c r="AF246" s="21" t="b">
        <f t="shared" ca="1" si="540"/>
        <v>0</v>
      </c>
      <c r="AG246" s="21" t="b">
        <f t="shared" ca="1" si="540"/>
        <v>0</v>
      </c>
      <c r="AH246" s="21" t="b">
        <f t="shared" ca="1" si="540"/>
        <v>0</v>
      </c>
      <c r="AI246" s="21" t="b">
        <f t="shared" ca="1" si="540"/>
        <v>0</v>
      </c>
      <c r="AJ246" s="21" t="b">
        <f t="shared" ca="1" si="540"/>
        <v>0</v>
      </c>
      <c r="AK246" s="21" t="b">
        <f t="shared" ca="1" si="540"/>
        <v>0</v>
      </c>
      <c r="AL246" s="21" t="b">
        <f t="shared" ca="1" si="540"/>
        <v>0</v>
      </c>
      <c r="AM246" s="21" t="b">
        <f t="shared" ca="1" si="540"/>
        <v>0</v>
      </c>
    </row>
    <row r="247" spans="20:39" s="21" customFormat="1" outlineLevel="1" x14ac:dyDescent="0.25">
      <c r="T247" s="21" t="b">
        <f t="shared" ref="T247:AM247" ca="1" si="541">AND(ISNUMBER(INDIRECT(ADDRESS(ROW(128:128),MATCH(T$2,$BQ$2:$OH$2,0)+COLUMN($BQ:$BQ)+4,4,1),TRUE)),INDIRECT(ADDRESS(ROW(128:128),MATCH(T$2,$BQ$2:$OH$2,0)+COLUMN($BQ:$BQ)+4,4,1),TRUE) &gt; 29)</f>
        <v>0</v>
      </c>
      <c r="U247" s="21" t="b">
        <f t="shared" ca="1" si="541"/>
        <v>0</v>
      </c>
      <c r="V247" s="21" t="b">
        <f t="shared" ca="1" si="541"/>
        <v>0</v>
      </c>
      <c r="W247" s="21" t="b">
        <f t="shared" ca="1" si="541"/>
        <v>0</v>
      </c>
      <c r="X247" s="21" t="b">
        <f t="shared" ca="1" si="541"/>
        <v>0</v>
      </c>
      <c r="Y247" s="21" t="b">
        <f t="shared" ca="1" si="541"/>
        <v>0</v>
      </c>
      <c r="Z247" s="21" t="b">
        <f t="shared" ca="1" si="541"/>
        <v>0</v>
      </c>
      <c r="AA247" s="21" t="b">
        <f t="shared" ca="1" si="541"/>
        <v>0</v>
      </c>
      <c r="AB247" s="21" t="b">
        <f t="shared" ca="1" si="541"/>
        <v>0</v>
      </c>
      <c r="AC247" s="21" t="b">
        <f t="shared" ca="1" si="541"/>
        <v>0</v>
      </c>
      <c r="AD247" s="21" t="b">
        <f t="shared" ca="1" si="541"/>
        <v>0</v>
      </c>
      <c r="AE247" s="21" t="b">
        <f t="shared" ca="1" si="541"/>
        <v>0</v>
      </c>
      <c r="AF247" s="21" t="b">
        <f t="shared" ca="1" si="541"/>
        <v>0</v>
      </c>
      <c r="AG247" s="21" t="b">
        <f t="shared" ca="1" si="541"/>
        <v>0</v>
      </c>
      <c r="AH247" s="21" t="b">
        <f t="shared" ca="1" si="541"/>
        <v>0</v>
      </c>
      <c r="AI247" s="21" t="b">
        <f t="shared" ca="1" si="541"/>
        <v>0</v>
      </c>
      <c r="AJ247" s="21" t="b">
        <f t="shared" ca="1" si="541"/>
        <v>0</v>
      </c>
      <c r="AK247" s="21" t="b">
        <f t="shared" ca="1" si="541"/>
        <v>0</v>
      </c>
      <c r="AL247" s="21" t="b">
        <f t="shared" ca="1" si="541"/>
        <v>0</v>
      </c>
      <c r="AM247" s="21" t="b">
        <f t="shared" ca="1" si="541"/>
        <v>0</v>
      </c>
    </row>
    <row r="248" spans="20:39" s="21" customFormat="1" outlineLevel="1" x14ac:dyDescent="0.25">
      <c r="T248" s="21" t="b">
        <f t="shared" ref="T248:AM248" ca="1" si="542">AND(ISNUMBER(INDIRECT(ADDRESS(ROW(129:129),MATCH(T$2,$BQ$2:$OH$2,0)+COLUMN($BQ:$BQ)+4,4,1),TRUE)),INDIRECT(ADDRESS(ROW(129:129),MATCH(T$2,$BQ$2:$OH$2,0)+COLUMN($BQ:$BQ)+4,4,1),TRUE) &gt; 29)</f>
        <v>0</v>
      </c>
      <c r="U248" s="21" t="b">
        <f t="shared" ca="1" si="542"/>
        <v>0</v>
      </c>
      <c r="V248" s="21" t="b">
        <f t="shared" ca="1" si="542"/>
        <v>0</v>
      </c>
      <c r="W248" s="21" t="b">
        <f t="shared" ca="1" si="542"/>
        <v>0</v>
      </c>
      <c r="X248" s="21" t="b">
        <f t="shared" ca="1" si="542"/>
        <v>0</v>
      </c>
      <c r="Y248" s="21" t="b">
        <f t="shared" ca="1" si="542"/>
        <v>0</v>
      </c>
      <c r="Z248" s="21" t="b">
        <f t="shared" ca="1" si="542"/>
        <v>0</v>
      </c>
      <c r="AA248" s="21" t="b">
        <f t="shared" ca="1" si="542"/>
        <v>0</v>
      </c>
      <c r="AB248" s="21" t="b">
        <f t="shared" ca="1" si="542"/>
        <v>0</v>
      </c>
      <c r="AC248" s="21" t="b">
        <f t="shared" ca="1" si="542"/>
        <v>0</v>
      </c>
      <c r="AD248" s="21" t="b">
        <f t="shared" ca="1" si="542"/>
        <v>0</v>
      </c>
      <c r="AE248" s="21" t="b">
        <f t="shared" ca="1" si="542"/>
        <v>0</v>
      </c>
      <c r="AF248" s="21" t="b">
        <f t="shared" ca="1" si="542"/>
        <v>0</v>
      </c>
      <c r="AG248" s="21" t="b">
        <f t="shared" ca="1" si="542"/>
        <v>0</v>
      </c>
      <c r="AH248" s="21" t="b">
        <f t="shared" ca="1" si="542"/>
        <v>0</v>
      </c>
      <c r="AI248" s="21" t="b">
        <f t="shared" ca="1" si="542"/>
        <v>0</v>
      </c>
      <c r="AJ248" s="21" t="b">
        <f t="shared" ca="1" si="542"/>
        <v>0</v>
      </c>
      <c r="AK248" s="21" t="b">
        <f t="shared" ca="1" si="542"/>
        <v>0</v>
      </c>
      <c r="AL248" s="21" t="b">
        <f t="shared" ca="1" si="542"/>
        <v>0</v>
      </c>
      <c r="AM248" s="21" t="b">
        <f t="shared" ca="1" si="542"/>
        <v>0</v>
      </c>
    </row>
    <row r="249" spans="20:39" s="21" customFormat="1" outlineLevel="1" x14ac:dyDescent="0.25">
      <c r="T249" s="21" t="b">
        <f t="shared" ref="T249:AM249" ca="1" si="543">AND(ISNUMBER(INDIRECT(ADDRESS(ROW(130:130),MATCH(T$2,$BQ$2:$OH$2,0)+COLUMN($BQ:$BQ)+4,4,1),TRUE)),INDIRECT(ADDRESS(ROW(130:130),MATCH(T$2,$BQ$2:$OH$2,0)+COLUMN($BQ:$BQ)+4,4,1),TRUE) &gt; 29)</f>
        <v>0</v>
      </c>
      <c r="U249" s="21" t="b">
        <f t="shared" ca="1" si="543"/>
        <v>0</v>
      </c>
      <c r="V249" s="21" t="b">
        <f t="shared" ca="1" si="543"/>
        <v>0</v>
      </c>
      <c r="W249" s="21" t="b">
        <f t="shared" ca="1" si="543"/>
        <v>0</v>
      </c>
      <c r="X249" s="21" t="b">
        <f t="shared" ca="1" si="543"/>
        <v>0</v>
      </c>
      <c r="Y249" s="21" t="b">
        <f t="shared" ca="1" si="543"/>
        <v>0</v>
      </c>
      <c r="Z249" s="21" t="b">
        <f t="shared" ca="1" si="543"/>
        <v>0</v>
      </c>
      <c r="AA249" s="21" t="b">
        <f t="shared" ca="1" si="543"/>
        <v>0</v>
      </c>
      <c r="AB249" s="21" t="b">
        <f t="shared" ca="1" si="543"/>
        <v>0</v>
      </c>
      <c r="AC249" s="21" t="b">
        <f t="shared" ca="1" si="543"/>
        <v>0</v>
      </c>
      <c r="AD249" s="21" t="b">
        <f t="shared" ca="1" si="543"/>
        <v>0</v>
      </c>
      <c r="AE249" s="21" t="b">
        <f t="shared" ca="1" si="543"/>
        <v>0</v>
      </c>
      <c r="AF249" s="21" t="b">
        <f t="shared" ca="1" si="543"/>
        <v>0</v>
      </c>
      <c r="AG249" s="21" t="b">
        <f t="shared" ca="1" si="543"/>
        <v>0</v>
      </c>
      <c r="AH249" s="21" t="b">
        <f t="shared" ca="1" si="543"/>
        <v>0</v>
      </c>
      <c r="AI249" s="21" t="b">
        <f t="shared" ca="1" si="543"/>
        <v>0</v>
      </c>
      <c r="AJ249" s="21" t="b">
        <f t="shared" ca="1" si="543"/>
        <v>0</v>
      </c>
      <c r="AK249" s="21" t="b">
        <f t="shared" ca="1" si="543"/>
        <v>0</v>
      </c>
      <c r="AL249" s="21" t="b">
        <f t="shared" ca="1" si="543"/>
        <v>0</v>
      </c>
      <c r="AM249" s="21" t="b">
        <f t="shared" ca="1" si="543"/>
        <v>0</v>
      </c>
    </row>
    <row r="250" spans="20:39" s="21" customFormat="1" outlineLevel="1" x14ac:dyDescent="0.25">
      <c r="T250" s="21" t="b">
        <f t="shared" ref="T250:AM250" ca="1" si="544">AND(ISNUMBER(INDIRECT(ADDRESS(ROW(131:131),MATCH(T$2,$BQ$2:$OH$2,0)+COLUMN($BQ:$BQ)+4,4,1),TRUE)),INDIRECT(ADDRESS(ROW(131:131),MATCH(T$2,$BQ$2:$OH$2,0)+COLUMN($BQ:$BQ)+4,4,1),TRUE) &gt; 29)</f>
        <v>0</v>
      </c>
      <c r="U250" s="21" t="b">
        <f t="shared" ca="1" si="544"/>
        <v>0</v>
      </c>
      <c r="V250" s="21" t="b">
        <f t="shared" ca="1" si="544"/>
        <v>0</v>
      </c>
      <c r="W250" s="21" t="b">
        <f t="shared" ca="1" si="544"/>
        <v>0</v>
      </c>
      <c r="X250" s="21" t="b">
        <f t="shared" ca="1" si="544"/>
        <v>0</v>
      </c>
      <c r="Y250" s="21" t="b">
        <f t="shared" ca="1" si="544"/>
        <v>0</v>
      </c>
      <c r="Z250" s="21" t="b">
        <f t="shared" ca="1" si="544"/>
        <v>0</v>
      </c>
      <c r="AA250" s="21" t="b">
        <f t="shared" ca="1" si="544"/>
        <v>0</v>
      </c>
      <c r="AB250" s="21" t="b">
        <f t="shared" ca="1" si="544"/>
        <v>0</v>
      </c>
      <c r="AC250" s="21" t="b">
        <f t="shared" ca="1" si="544"/>
        <v>0</v>
      </c>
      <c r="AD250" s="21" t="b">
        <f t="shared" ca="1" si="544"/>
        <v>0</v>
      </c>
      <c r="AE250" s="21" t="b">
        <f t="shared" ca="1" si="544"/>
        <v>0</v>
      </c>
      <c r="AF250" s="21" t="b">
        <f t="shared" ca="1" si="544"/>
        <v>0</v>
      </c>
      <c r="AG250" s="21" t="b">
        <f t="shared" ca="1" si="544"/>
        <v>0</v>
      </c>
      <c r="AH250" s="21" t="b">
        <f t="shared" ca="1" si="544"/>
        <v>0</v>
      </c>
      <c r="AI250" s="21" t="b">
        <f t="shared" ca="1" si="544"/>
        <v>0</v>
      </c>
      <c r="AJ250" s="21" t="b">
        <f t="shared" ca="1" si="544"/>
        <v>0</v>
      </c>
      <c r="AK250" s="21" t="b">
        <f t="shared" ca="1" si="544"/>
        <v>0</v>
      </c>
      <c r="AL250" s="21" t="b">
        <f t="shared" ca="1" si="544"/>
        <v>0</v>
      </c>
      <c r="AM250" s="21" t="b">
        <f t="shared" ca="1" si="544"/>
        <v>0</v>
      </c>
    </row>
    <row r="251" spans="20:39" s="21" customFormat="1" outlineLevel="1" x14ac:dyDescent="0.25">
      <c r="T251" s="21" t="b">
        <f t="shared" ref="T251:AM251" ca="1" si="545">AND(ISNUMBER(INDIRECT(ADDRESS(ROW(132:132),MATCH(T$2,$BQ$2:$OH$2,0)+COLUMN($BQ:$BQ)+4,4,1),TRUE)),INDIRECT(ADDRESS(ROW(132:132),MATCH(T$2,$BQ$2:$OH$2,0)+COLUMN($BQ:$BQ)+4,4,1),TRUE) &gt; 29)</f>
        <v>0</v>
      </c>
      <c r="U251" s="21" t="b">
        <f t="shared" ca="1" si="545"/>
        <v>0</v>
      </c>
      <c r="V251" s="21" t="b">
        <f t="shared" ca="1" si="545"/>
        <v>0</v>
      </c>
      <c r="W251" s="21" t="b">
        <f t="shared" ca="1" si="545"/>
        <v>0</v>
      </c>
      <c r="X251" s="21" t="b">
        <f t="shared" ca="1" si="545"/>
        <v>0</v>
      </c>
      <c r="Y251" s="21" t="b">
        <f t="shared" ca="1" si="545"/>
        <v>0</v>
      </c>
      <c r="Z251" s="21" t="b">
        <f t="shared" ca="1" si="545"/>
        <v>0</v>
      </c>
      <c r="AA251" s="21" t="b">
        <f t="shared" ca="1" si="545"/>
        <v>0</v>
      </c>
      <c r="AB251" s="21" t="b">
        <f t="shared" ca="1" si="545"/>
        <v>0</v>
      </c>
      <c r="AC251" s="21" t="b">
        <f t="shared" ca="1" si="545"/>
        <v>0</v>
      </c>
      <c r="AD251" s="21" t="b">
        <f t="shared" ca="1" si="545"/>
        <v>0</v>
      </c>
      <c r="AE251" s="21" t="b">
        <f t="shared" ca="1" si="545"/>
        <v>0</v>
      </c>
      <c r="AF251" s="21" t="b">
        <f t="shared" ca="1" si="545"/>
        <v>0</v>
      </c>
      <c r="AG251" s="21" t="b">
        <f t="shared" ca="1" si="545"/>
        <v>0</v>
      </c>
      <c r="AH251" s="21" t="b">
        <f t="shared" ca="1" si="545"/>
        <v>0</v>
      </c>
      <c r="AI251" s="21" t="b">
        <f t="shared" ca="1" si="545"/>
        <v>0</v>
      </c>
      <c r="AJ251" s="21" t="b">
        <f t="shared" ca="1" si="545"/>
        <v>0</v>
      </c>
      <c r="AK251" s="21" t="b">
        <f t="shared" ca="1" si="545"/>
        <v>0</v>
      </c>
      <c r="AL251" s="21" t="b">
        <f t="shared" ca="1" si="545"/>
        <v>0</v>
      </c>
      <c r="AM251" s="21" t="b">
        <f t="shared" ca="1" si="545"/>
        <v>0</v>
      </c>
    </row>
    <row r="252" spans="20:39" s="21" customFormat="1" outlineLevel="1" x14ac:dyDescent="0.25">
      <c r="T252" s="21" t="b">
        <f t="shared" ref="T252:AM252" ca="1" si="546">AND(ISNUMBER(INDIRECT(ADDRESS(ROW(133:133),MATCH(T$2,$BQ$2:$OH$2,0)+COLUMN($BQ:$BQ)+4,4,1),TRUE)),INDIRECT(ADDRESS(ROW(133:133),MATCH(T$2,$BQ$2:$OH$2,0)+COLUMN($BQ:$BQ)+4,4,1),TRUE) &gt; 29)</f>
        <v>0</v>
      </c>
      <c r="U252" s="21" t="b">
        <f t="shared" ca="1" si="546"/>
        <v>0</v>
      </c>
      <c r="V252" s="21" t="b">
        <f t="shared" ca="1" si="546"/>
        <v>0</v>
      </c>
      <c r="W252" s="21" t="b">
        <f t="shared" ca="1" si="546"/>
        <v>0</v>
      </c>
      <c r="X252" s="21" t="b">
        <f t="shared" ca="1" si="546"/>
        <v>0</v>
      </c>
      <c r="Y252" s="21" t="b">
        <f t="shared" ca="1" si="546"/>
        <v>0</v>
      </c>
      <c r="Z252" s="21" t="b">
        <f t="shared" ca="1" si="546"/>
        <v>0</v>
      </c>
      <c r="AA252" s="21" t="b">
        <f t="shared" ca="1" si="546"/>
        <v>0</v>
      </c>
      <c r="AB252" s="21" t="b">
        <f t="shared" ca="1" si="546"/>
        <v>0</v>
      </c>
      <c r="AC252" s="21" t="b">
        <f t="shared" ca="1" si="546"/>
        <v>0</v>
      </c>
      <c r="AD252" s="21" t="b">
        <f t="shared" ca="1" si="546"/>
        <v>0</v>
      </c>
      <c r="AE252" s="21" t="b">
        <f t="shared" ca="1" si="546"/>
        <v>0</v>
      </c>
      <c r="AF252" s="21" t="b">
        <f t="shared" ca="1" si="546"/>
        <v>0</v>
      </c>
      <c r="AG252" s="21" t="b">
        <f t="shared" ca="1" si="546"/>
        <v>0</v>
      </c>
      <c r="AH252" s="21" t="b">
        <f t="shared" ca="1" si="546"/>
        <v>0</v>
      </c>
      <c r="AI252" s="21" t="b">
        <f t="shared" ca="1" si="546"/>
        <v>0</v>
      </c>
      <c r="AJ252" s="21" t="b">
        <f t="shared" ca="1" si="546"/>
        <v>0</v>
      </c>
      <c r="AK252" s="21" t="b">
        <f t="shared" ca="1" si="546"/>
        <v>0</v>
      </c>
      <c r="AL252" s="21" t="b">
        <f t="shared" ca="1" si="546"/>
        <v>0</v>
      </c>
      <c r="AM252" s="21" t="b">
        <f t="shared" ca="1" si="546"/>
        <v>0</v>
      </c>
    </row>
    <row r="253" spans="20:39" s="21" customFormat="1" outlineLevel="1" x14ac:dyDescent="0.25">
      <c r="T253" s="21" t="b">
        <f t="shared" ref="T253:AM253" ca="1" si="547">AND(ISNUMBER(INDIRECT(ADDRESS(ROW(134:134),MATCH(T$2,$BQ$2:$OH$2,0)+COLUMN($BQ:$BQ)+4,4,1),TRUE)),INDIRECT(ADDRESS(ROW(134:134),MATCH(T$2,$BQ$2:$OH$2,0)+COLUMN($BQ:$BQ)+4,4,1),TRUE) &gt; 29)</f>
        <v>0</v>
      </c>
      <c r="U253" s="21" t="b">
        <f t="shared" ca="1" si="547"/>
        <v>0</v>
      </c>
      <c r="V253" s="21" t="b">
        <f t="shared" ca="1" si="547"/>
        <v>0</v>
      </c>
      <c r="W253" s="21" t="b">
        <f t="shared" ca="1" si="547"/>
        <v>0</v>
      </c>
      <c r="X253" s="21" t="b">
        <f t="shared" ca="1" si="547"/>
        <v>0</v>
      </c>
      <c r="Y253" s="21" t="b">
        <f t="shared" ca="1" si="547"/>
        <v>0</v>
      </c>
      <c r="Z253" s="21" t="b">
        <f t="shared" ca="1" si="547"/>
        <v>0</v>
      </c>
      <c r="AA253" s="21" t="b">
        <f t="shared" ca="1" si="547"/>
        <v>0</v>
      </c>
      <c r="AB253" s="21" t="b">
        <f t="shared" ca="1" si="547"/>
        <v>0</v>
      </c>
      <c r="AC253" s="21" t="b">
        <f t="shared" ca="1" si="547"/>
        <v>0</v>
      </c>
      <c r="AD253" s="21" t="b">
        <f t="shared" ca="1" si="547"/>
        <v>0</v>
      </c>
      <c r="AE253" s="21" t="b">
        <f t="shared" ca="1" si="547"/>
        <v>0</v>
      </c>
      <c r="AF253" s="21" t="b">
        <f t="shared" ca="1" si="547"/>
        <v>0</v>
      </c>
      <c r="AG253" s="21" t="b">
        <f t="shared" ca="1" si="547"/>
        <v>0</v>
      </c>
      <c r="AH253" s="21" t="b">
        <f t="shared" ca="1" si="547"/>
        <v>0</v>
      </c>
      <c r="AI253" s="21" t="b">
        <f t="shared" ca="1" si="547"/>
        <v>0</v>
      </c>
      <c r="AJ253" s="21" t="b">
        <f t="shared" ca="1" si="547"/>
        <v>0</v>
      </c>
      <c r="AK253" s="21" t="b">
        <f t="shared" ca="1" si="547"/>
        <v>0</v>
      </c>
      <c r="AL253" s="21" t="b">
        <f t="shared" ca="1" si="547"/>
        <v>0</v>
      </c>
      <c r="AM253" s="21" t="b">
        <f t="shared" ca="1" si="547"/>
        <v>0</v>
      </c>
    </row>
    <row r="254" spans="20:39" s="21" customFormat="1" outlineLevel="1" x14ac:dyDescent="0.25">
      <c r="T254" s="21" t="b">
        <f t="shared" ref="T254:AM254" ca="1" si="548">AND(ISNUMBER(INDIRECT(ADDRESS(ROW(135:135),MATCH(T$2,$BQ$2:$OH$2,0)+COLUMN($BQ:$BQ)+4,4,1),TRUE)),INDIRECT(ADDRESS(ROW(135:135),MATCH(T$2,$BQ$2:$OH$2,0)+COLUMN($BQ:$BQ)+4,4,1),TRUE) &gt; 29)</f>
        <v>0</v>
      </c>
      <c r="U254" s="21" t="b">
        <f t="shared" ca="1" si="548"/>
        <v>0</v>
      </c>
      <c r="V254" s="21" t="b">
        <f t="shared" ca="1" si="548"/>
        <v>0</v>
      </c>
      <c r="W254" s="21" t="b">
        <f t="shared" ca="1" si="548"/>
        <v>0</v>
      </c>
      <c r="X254" s="21" t="b">
        <f t="shared" ca="1" si="548"/>
        <v>0</v>
      </c>
      <c r="Y254" s="21" t="b">
        <f t="shared" ca="1" si="548"/>
        <v>0</v>
      </c>
      <c r="Z254" s="21" t="b">
        <f t="shared" ca="1" si="548"/>
        <v>0</v>
      </c>
      <c r="AA254" s="21" t="b">
        <f t="shared" ca="1" si="548"/>
        <v>0</v>
      </c>
      <c r="AB254" s="21" t="b">
        <f t="shared" ca="1" si="548"/>
        <v>0</v>
      </c>
      <c r="AC254" s="21" t="b">
        <f t="shared" ca="1" si="548"/>
        <v>0</v>
      </c>
      <c r="AD254" s="21" t="b">
        <f t="shared" ca="1" si="548"/>
        <v>0</v>
      </c>
      <c r="AE254" s="21" t="b">
        <f t="shared" ca="1" si="548"/>
        <v>0</v>
      </c>
      <c r="AF254" s="21" t="b">
        <f t="shared" ca="1" si="548"/>
        <v>0</v>
      </c>
      <c r="AG254" s="21" t="b">
        <f t="shared" ca="1" si="548"/>
        <v>0</v>
      </c>
      <c r="AH254" s="21" t="b">
        <f t="shared" ca="1" si="548"/>
        <v>0</v>
      </c>
      <c r="AI254" s="21" t="b">
        <f t="shared" ca="1" si="548"/>
        <v>0</v>
      </c>
      <c r="AJ254" s="21" t="b">
        <f t="shared" ca="1" si="548"/>
        <v>0</v>
      </c>
      <c r="AK254" s="21" t="b">
        <f t="shared" ca="1" si="548"/>
        <v>0</v>
      </c>
      <c r="AL254" s="21" t="b">
        <f t="shared" ca="1" si="548"/>
        <v>0</v>
      </c>
      <c r="AM254" s="21" t="b">
        <f t="shared" ca="1" si="548"/>
        <v>0</v>
      </c>
    </row>
    <row r="255" spans="20:39" s="21" customFormat="1" outlineLevel="1" x14ac:dyDescent="0.25">
      <c r="T255" s="21" t="b">
        <f t="shared" ref="T255:AM255" ca="1" si="549">AND(ISNUMBER(INDIRECT(ADDRESS(ROW(136:136),MATCH(T$2,$BQ$2:$OH$2,0)+COLUMN($BQ:$BQ)+4,4,1),TRUE)),INDIRECT(ADDRESS(ROW(136:136),MATCH(T$2,$BQ$2:$OH$2,0)+COLUMN($BQ:$BQ)+4,4,1),TRUE) &gt; 29)</f>
        <v>0</v>
      </c>
      <c r="U255" s="21" t="b">
        <f t="shared" ca="1" si="549"/>
        <v>0</v>
      </c>
      <c r="V255" s="21" t="b">
        <f t="shared" ca="1" si="549"/>
        <v>0</v>
      </c>
      <c r="W255" s="21" t="b">
        <f t="shared" ca="1" si="549"/>
        <v>0</v>
      </c>
      <c r="X255" s="21" t="b">
        <f t="shared" ca="1" si="549"/>
        <v>0</v>
      </c>
      <c r="Y255" s="21" t="b">
        <f t="shared" ca="1" si="549"/>
        <v>0</v>
      </c>
      <c r="Z255" s="21" t="b">
        <f t="shared" ca="1" si="549"/>
        <v>0</v>
      </c>
      <c r="AA255" s="21" t="b">
        <f t="shared" ca="1" si="549"/>
        <v>0</v>
      </c>
      <c r="AB255" s="21" t="b">
        <f t="shared" ca="1" si="549"/>
        <v>0</v>
      </c>
      <c r="AC255" s="21" t="b">
        <f t="shared" ca="1" si="549"/>
        <v>0</v>
      </c>
      <c r="AD255" s="21" t="b">
        <f t="shared" ca="1" si="549"/>
        <v>0</v>
      </c>
      <c r="AE255" s="21" t="b">
        <f t="shared" ca="1" si="549"/>
        <v>0</v>
      </c>
      <c r="AF255" s="21" t="b">
        <f t="shared" ca="1" si="549"/>
        <v>0</v>
      </c>
      <c r="AG255" s="21" t="b">
        <f t="shared" ca="1" si="549"/>
        <v>0</v>
      </c>
      <c r="AH255" s="21" t="b">
        <f t="shared" ca="1" si="549"/>
        <v>0</v>
      </c>
      <c r="AI255" s="21" t="b">
        <f t="shared" ca="1" si="549"/>
        <v>0</v>
      </c>
      <c r="AJ255" s="21" t="b">
        <f t="shared" ca="1" si="549"/>
        <v>0</v>
      </c>
      <c r="AK255" s="21" t="b">
        <f t="shared" ca="1" si="549"/>
        <v>0</v>
      </c>
      <c r="AL255" s="21" t="b">
        <f t="shared" ca="1" si="549"/>
        <v>0</v>
      </c>
      <c r="AM255" s="21" t="b">
        <f t="shared" ca="1" si="549"/>
        <v>0</v>
      </c>
    </row>
    <row r="256" spans="20:39" s="21" customFormat="1" outlineLevel="1" x14ac:dyDescent="0.25">
      <c r="T256" s="21" t="b">
        <f t="shared" ref="T256:AM256" ca="1" si="550">AND(ISNUMBER(INDIRECT(ADDRESS(ROW(137:137),MATCH(T$2,$BQ$2:$OH$2,0)+COLUMN($BQ:$BQ)+4,4,1),TRUE)),INDIRECT(ADDRESS(ROW(137:137),MATCH(T$2,$BQ$2:$OH$2,0)+COLUMN($BQ:$BQ)+4,4,1),TRUE) &gt; 29)</f>
        <v>0</v>
      </c>
      <c r="U256" s="21" t="b">
        <f t="shared" ca="1" si="550"/>
        <v>0</v>
      </c>
      <c r="V256" s="21" t="b">
        <f t="shared" ca="1" si="550"/>
        <v>0</v>
      </c>
      <c r="W256" s="21" t="b">
        <f t="shared" ca="1" si="550"/>
        <v>0</v>
      </c>
      <c r="X256" s="21" t="b">
        <f t="shared" ca="1" si="550"/>
        <v>0</v>
      </c>
      <c r="Y256" s="21" t="b">
        <f t="shared" ca="1" si="550"/>
        <v>0</v>
      </c>
      <c r="Z256" s="21" t="b">
        <f t="shared" ca="1" si="550"/>
        <v>0</v>
      </c>
      <c r="AA256" s="21" t="b">
        <f t="shared" ca="1" si="550"/>
        <v>0</v>
      </c>
      <c r="AB256" s="21" t="b">
        <f t="shared" ca="1" si="550"/>
        <v>0</v>
      </c>
      <c r="AC256" s="21" t="b">
        <f t="shared" ca="1" si="550"/>
        <v>0</v>
      </c>
      <c r="AD256" s="21" t="b">
        <f t="shared" ca="1" si="550"/>
        <v>0</v>
      </c>
      <c r="AE256" s="21" t="b">
        <f t="shared" ca="1" si="550"/>
        <v>0</v>
      </c>
      <c r="AF256" s="21" t="b">
        <f t="shared" ca="1" si="550"/>
        <v>0</v>
      </c>
      <c r="AG256" s="21" t="b">
        <f t="shared" ca="1" si="550"/>
        <v>0</v>
      </c>
      <c r="AH256" s="21" t="b">
        <f t="shared" ca="1" si="550"/>
        <v>0</v>
      </c>
      <c r="AI256" s="21" t="b">
        <f t="shared" ca="1" si="550"/>
        <v>0</v>
      </c>
      <c r="AJ256" s="21" t="b">
        <f t="shared" ca="1" si="550"/>
        <v>0</v>
      </c>
      <c r="AK256" s="21" t="b">
        <f t="shared" ca="1" si="550"/>
        <v>0</v>
      </c>
      <c r="AL256" s="21" t="b">
        <f t="shared" ca="1" si="550"/>
        <v>0</v>
      </c>
      <c r="AM256" s="21" t="b">
        <f t="shared" ca="1" si="550"/>
        <v>0</v>
      </c>
    </row>
    <row r="257" spans="20:39" s="21" customFormat="1" outlineLevel="1" x14ac:dyDescent="0.25">
      <c r="T257" s="21" t="b">
        <f t="shared" ref="T257:AM257" ca="1" si="551">AND(ISNUMBER(INDIRECT(ADDRESS(ROW(138:138),MATCH(T$2,$BQ$2:$OH$2,0)+COLUMN($BQ:$BQ)+4,4,1),TRUE)),INDIRECT(ADDRESS(ROW(138:138),MATCH(T$2,$BQ$2:$OH$2,0)+COLUMN($BQ:$BQ)+4,4,1),TRUE) &gt; 29)</f>
        <v>0</v>
      </c>
      <c r="U257" s="21" t="b">
        <f t="shared" ca="1" si="551"/>
        <v>0</v>
      </c>
      <c r="V257" s="21" t="b">
        <f t="shared" ca="1" si="551"/>
        <v>0</v>
      </c>
      <c r="W257" s="21" t="b">
        <f t="shared" ca="1" si="551"/>
        <v>0</v>
      </c>
      <c r="X257" s="21" t="b">
        <f t="shared" ca="1" si="551"/>
        <v>0</v>
      </c>
      <c r="Y257" s="21" t="b">
        <f t="shared" ca="1" si="551"/>
        <v>0</v>
      </c>
      <c r="Z257" s="21" t="b">
        <f t="shared" ca="1" si="551"/>
        <v>0</v>
      </c>
      <c r="AA257" s="21" t="b">
        <f t="shared" ca="1" si="551"/>
        <v>0</v>
      </c>
      <c r="AB257" s="21" t="b">
        <f t="shared" ca="1" si="551"/>
        <v>0</v>
      </c>
      <c r="AC257" s="21" t="b">
        <f t="shared" ca="1" si="551"/>
        <v>0</v>
      </c>
      <c r="AD257" s="21" t="b">
        <f t="shared" ca="1" si="551"/>
        <v>0</v>
      </c>
      <c r="AE257" s="21" t="b">
        <f t="shared" ca="1" si="551"/>
        <v>0</v>
      </c>
      <c r="AF257" s="21" t="b">
        <f t="shared" ca="1" si="551"/>
        <v>0</v>
      </c>
      <c r="AG257" s="21" t="b">
        <f t="shared" ca="1" si="551"/>
        <v>0</v>
      </c>
      <c r="AH257" s="21" t="b">
        <f t="shared" ca="1" si="551"/>
        <v>0</v>
      </c>
      <c r="AI257" s="21" t="b">
        <f t="shared" ca="1" si="551"/>
        <v>0</v>
      </c>
      <c r="AJ257" s="21" t="b">
        <f t="shared" ca="1" si="551"/>
        <v>0</v>
      </c>
      <c r="AK257" s="21" t="b">
        <f t="shared" ca="1" si="551"/>
        <v>0</v>
      </c>
      <c r="AL257" s="21" t="b">
        <f t="shared" ca="1" si="551"/>
        <v>0</v>
      </c>
      <c r="AM257" s="21" t="b">
        <f t="shared" ca="1" si="551"/>
        <v>0</v>
      </c>
    </row>
    <row r="258" spans="20:39" s="21" customFormat="1" outlineLevel="1" x14ac:dyDescent="0.25">
      <c r="T258" s="21" t="b">
        <f t="shared" ref="T258:AM258" ca="1" si="552">AND(ISNUMBER(INDIRECT(ADDRESS(ROW(139:139),MATCH(T$2,$BQ$2:$OH$2,0)+COLUMN($BQ:$BQ)+4,4,1),TRUE)),INDIRECT(ADDRESS(ROW(139:139),MATCH(T$2,$BQ$2:$OH$2,0)+COLUMN($BQ:$BQ)+4,4,1),TRUE) &gt; 29)</f>
        <v>0</v>
      </c>
      <c r="U258" s="21" t="b">
        <f t="shared" ca="1" si="552"/>
        <v>0</v>
      </c>
      <c r="V258" s="21" t="b">
        <f t="shared" ca="1" si="552"/>
        <v>0</v>
      </c>
      <c r="W258" s="21" t="b">
        <f t="shared" ca="1" si="552"/>
        <v>0</v>
      </c>
      <c r="X258" s="21" t="b">
        <f t="shared" ca="1" si="552"/>
        <v>0</v>
      </c>
      <c r="Y258" s="21" t="b">
        <f t="shared" ca="1" si="552"/>
        <v>0</v>
      </c>
      <c r="Z258" s="21" t="b">
        <f t="shared" ca="1" si="552"/>
        <v>0</v>
      </c>
      <c r="AA258" s="21" t="b">
        <f t="shared" ca="1" si="552"/>
        <v>0</v>
      </c>
      <c r="AB258" s="21" t="b">
        <f t="shared" ca="1" si="552"/>
        <v>0</v>
      </c>
      <c r="AC258" s="21" t="b">
        <f t="shared" ca="1" si="552"/>
        <v>0</v>
      </c>
      <c r="AD258" s="21" t="b">
        <f t="shared" ca="1" si="552"/>
        <v>0</v>
      </c>
      <c r="AE258" s="21" t="b">
        <f t="shared" ca="1" si="552"/>
        <v>0</v>
      </c>
      <c r="AF258" s="21" t="b">
        <f t="shared" ca="1" si="552"/>
        <v>0</v>
      </c>
      <c r="AG258" s="21" t="b">
        <f t="shared" ca="1" si="552"/>
        <v>0</v>
      </c>
      <c r="AH258" s="21" t="b">
        <f t="shared" ca="1" si="552"/>
        <v>0</v>
      </c>
      <c r="AI258" s="21" t="b">
        <f t="shared" ca="1" si="552"/>
        <v>0</v>
      </c>
      <c r="AJ258" s="21" t="b">
        <f t="shared" ca="1" si="552"/>
        <v>0</v>
      </c>
      <c r="AK258" s="21" t="b">
        <f t="shared" ca="1" si="552"/>
        <v>0</v>
      </c>
      <c r="AL258" s="21" t="b">
        <f t="shared" ca="1" si="552"/>
        <v>0</v>
      </c>
      <c r="AM258" s="21" t="b">
        <f t="shared" ca="1" si="552"/>
        <v>0</v>
      </c>
    </row>
    <row r="259" spans="20:39" s="21" customFormat="1" outlineLevel="1" x14ac:dyDescent="0.25">
      <c r="T259" s="21" t="b">
        <f t="shared" ref="T259:AM259" ca="1" si="553">AND(ISNUMBER(INDIRECT(ADDRESS(ROW(140:140),MATCH(T$2,$BQ$2:$OH$2,0)+COLUMN($BQ:$BQ)+4,4,1),TRUE)),INDIRECT(ADDRESS(ROW(140:140),MATCH(T$2,$BQ$2:$OH$2,0)+COLUMN($BQ:$BQ)+4,4,1),TRUE) &gt; 29)</f>
        <v>0</v>
      </c>
      <c r="U259" s="21" t="b">
        <f t="shared" ca="1" si="553"/>
        <v>0</v>
      </c>
      <c r="V259" s="21" t="b">
        <f t="shared" ca="1" si="553"/>
        <v>0</v>
      </c>
      <c r="W259" s="21" t="b">
        <f t="shared" ca="1" si="553"/>
        <v>0</v>
      </c>
      <c r="X259" s="21" t="b">
        <f t="shared" ca="1" si="553"/>
        <v>0</v>
      </c>
      <c r="Y259" s="21" t="b">
        <f t="shared" ca="1" si="553"/>
        <v>0</v>
      </c>
      <c r="Z259" s="21" t="b">
        <f t="shared" ca="1" si="553"/>
        <v>0</v>
      </c>
      <c r="AA259" s="21" t="b">
        <f t="shared" ca="1" si="553"/>
        <v>0</v>
      </c>
      <c r="AB259" s="21" t="b">
        <f t="shared" ca="1" si="553"/>
        <v>0</v>
      </c>
      <c r="AC259" s="21" t="b">
        <f t="shared" ca="1" si="553"/>
        <v>0</v>
      </c>
      <c r="AD259" s="21" t="b">
        <f t="shared" ca="1" si="553"/>
        <v>0</v>
      </c>
      <c r="AE259" s="21" t="b">
        <f t="shared" ca="1" si="553"/>
        <v>0</v>
      </c>
      <c r="AF259" s="21" t="b">
        <f t="shared" ca="1" si="553"/>
        <v>0</v>
      </c>
      <c r="AG259" s="21" t="b">
        <f t="shared" ca="1" si="553"/>
        <v>0</v>
      </c>
      <c r="AH259" s="21" t="b">
        <f t="shared" ca="1" si="553"/>
        <v>0</v>
      </c>
      <c r="AI259" s="21" t="b">
        <f t="shared" ca="1" si="553"/>
        <v>0</v>
      </c>
      <c r="AJ259" s="21" t="b">
        <f t="shared" ca="1" si="553"/>
        <v>0</v>
      </c>
      <c r="AK259" s="21" t="b">
        <f t="shared" ca="1" si="553"/>
        <v>0</v>
      </c>
      <c r="AL259" s="21" t="b">
        <f t="shared" ca="1" si="553"/>
        <v>0</v>
      </c>
      <c r="AM259" s="21" t="b">
        <f t="shared" ca="1" si="553"/>
        <v>0</v>
      </c>
    </row>
    <row r="260" spans="20:39" s="21" customFormat="1" outlineLevel="1" x14ac:dyDescent="0.25">
      <c r="T260" s="21" t="b">
        <f t="shared" ref="T260:AM260" ca="1" si="554">AND(ISNUMBER(INDIRECT(ADDRESS(ROW(141:141),MATCH(T$2,$BQ$2:$OH$2,0)+COLUMN($BQ:$BQ)+4,4,1),TRUE)),INDIRECT(ADDRESS(ROW(141:141),MATCH(T$2,$BQ$2:$OH$2,0)+COLUMN($BQ:$BQ)+4,4,1),TRUE) &gt; 29)</f>
        <v>0</v>
      </c>
      <c r="U260" s="21" t="b">
        <f t="shared" ca="1" si="554"/>
        <v>0</v>
      </c>
      <c r="V260" s="21" t="b">
        <f t="shared" ca="1" si="554"/>
        <v>0</v>
      </c>
      <c r="W260" s="21" t="b">
        <f t="shared" ca="1" si="554"/>
        <v>0</v>
      </c>
      <c r="X260" s="21" t="b">
        <f t="shared" ca="1" si="554"/>
        <v>0</v>
      </c>
      <c r="Y260" s="21" t="b">
        <f t="shared" ca="1" si="554"/>
        <v>0</v>
      </c>
      <c r="Z260" s="21" t="b">
        <f t="shared" ca="1" si="554"/>
        <v>0</v>
      </c>
      <c r="AA260" s="21" t="b">
        <f t="shared" ca="1" si="554"/>
        <v>0</v>
      </c>
      <c r="AB260" s="21" t="b">
        <f t="shared" ca="1" si="554"/>
        <v>0</v>
      </c>
      <c r="AC260" s="21" t="b">
        <f t="shared" ca="1" si="554"/>
        <v>0</v>
      </c>
      <c r="AD260" s="21" t="b">
        <f t="shared" ca="1" si="554"/>
        <v>0</v>
      </c>
      <c r="AE260" s="21" t="b">
        <f t="shared" ca="1" si="554"/>
        <v>0</v>
      </c>
      <c r="AF260" s="21" t="b">
        <f t="shared" ca="1" si="554"/>
        <v>0</v>
      </c>
      <c r="AG260" s="21" t="b">
        <f t="shared" ca="1" si="554"/>
        <v>0</v>
      </c>
      <c r="AH260" s="21" t="b">
        <f t="shared" ca="1" si="554"/>
        <v>0</v>
      </c>
      <c r="AI260" s="21" t="b">
        <f t="shared" ca="1" si="554"/>
        <v>0</v>
      </c>
      <c r="AJ260" s="21" t="b">
        <f t="shared" ca="1" si="554"/>
        <v>0</v>
      </c>
      <c r="AK260" s="21" t="b">
        <f t="shared" ca="1" si="554"/>
        <v>0</v>
      </c>
      <c r="AL260" s="21" t="b">
        <f t="shared" ca="1" si="554"/>
        <v>0</v>
      </c>
      <c r="AM260" s="21" t="b">
        <f t="shared" ca="1" si="554"/>
        <v>0</v>
      </c>
    </row>
    <row r="261" spans="20:39" s="21" customFormat="1" outlineLevel="1" x14ac:dyDescent="0.25">
      <c r="T261" s="21" t="b">
        <f t="shared" ref="T261:AM261" ca="1" si="555">AND(ISNUMBER(INDIRECT(ADDRESS(ROW(142:142),MATCH(T$2,$BQ$2:$OH$2,0)+COLUMN($BQ:$BQ)+4,4,1),TRUE)),INDIRECT(ADDRESS(ROW(142:142),MATCH(T$2,$BQ$2:$OH$2,0)+COLUMN($BQ:$BQ)+4,4,1),TRUE) &gt; 29)</f>
        <v>0</v>
      </c>
      <c r="U261" s="21" t="b">
        <f t="shared" ca="1" si="555"/>
        <v>0</v>
      </c>
      <c r="V261" s="21" t="b">
        <f t="shared" ca="1" si="555"/>
        <v>0</v>
      </c>
      <c r="W261" s="21" t="b">
        <f t="shared" ca="1" si="555"/>
        <v>0</v>
      </c>
      <c r="X261" s="21" t="b">
        <f t="shared" ca="1" si="555"/>
        <v>0</v>
      </c>
      <c r="Y261" s="21" t="b">
        <f t="shared" ca="1" si="555"/>
        <v>0</v>
      </c>
      <c r="Z261" s="21" t="b">
        <f t="shared" ca="1" si="555"/>
        <v>0</v>
      </c>
      <c r="AA261" s="21" t="b">
        <f t="shared" ca="1" si="555"/>
        <v>0</v>
      </c>
      <c r="AB261" s="21" t="b">
        <f t="shared" ca="1" si="555"/>
        <v>0</v>
      </c>
      <c r="AC261" s="21" t="b">
        <f t="shared" ca="1" si="555"/>
        <v>0</v>
      </c>
      <c r="AD261" s="21" t="b">
        <f t="shared" ca="1" si="555"/>
        <v>0</v>
      </c>
      <c r="AE261" s="21" t="b">
        <f t="shared" ca="1" si="555"/>
        <v>0</v>
      </c>
      <c r="AF261" s="21" t="b">
        <f t="shared" ca="1" si="555"/>
        <v>0</v>
      </c>
      <c r="AG261" s="21" t="b">
        <f t="shared" ca="1" si="555"/>
        <v>0</v>
      </c>
      <c r="AH261" s="21" t="b">
        <f t="shared" ca="1" si="555"/>
        <v>0</v>
      </c>
      <c r="AI261" s="21" t="b">
        <f t="shared" ca="1" si="555"/>
        <v>0</v>
      </c>
      <c r="AJ261" s="21" t="b">
        <f t="shared" ca="1" si="555"/>
        <v>0</v>
      </c>
      <c r="AK261" s="21" t="b">
        <f t="shared" ca="1" si="555"/>
        <v>0</v>
      </c>
      <c r="AL261" s="21" t="b">
        <f t="shared" ca="1" si="555"/>
        <v>0</v>
      </c>
      <c r="AM261" s="21" t="b">
        <f t="shared" ca="1" si="555"/>
        <v>0</v>
      </c>
    </row>
    <row r="262" spans="20:39" s="21" customFormat="1" outlineLevel="1" x14ac:dyDescent="0.25">
      <c r="T262" s="21" t="b">
        <f t="shared" ref="T262:AM262" ca="1" si="556">AND(ISNUMBER(INDIRECT(ADDRESS(ROW(143:143),MATCH(T$2,$BQ$2:$OH$2,0)+COLUMN($BQ:$BQ)+4,4,1),TRUE)),INDIRECT(ADDRESS(ROW(143:143),MATCH(T$2,$BQ$2:$OH$2,0)+COLUMN($BQ:$BQ)+4,4,1),TRUE) &gt; 29)</f>
        <v>0</v>
      </c>
      <c r="U262" s="21" t="b">
        <f t="shared" ca="1" si="556"/>
        <v>0</v>
      </c>
      <c r="V262" s="21" t="b">
        <f t="shared" ca="1" si="556"/>
        <v>0</v>
      </c>
      <c r="W262" s="21" t="b">
        <f t="shared" ca="1" si="556"/>
        <v>0</v>
      </c>
      <c r="X262" s="21" t="b">
        <f t="shared" ca="1" si="556"/>
        <v>0</v>
      </c>
      <c r="Y262" s="21" t="b">
        <f t="shared" ca="1" si="556"/>
        <v>0</v>
      </c>
      <c r="Z262" s="21" t="b">
        <f t="shared" ca="1" si="556"/>
        <v>0</v>
      </c>
      <c r="AA262" s="21" t="b">
        <f t="shared" ca="1" si="556"/>
        <v>0</v>
      </c>
      <c r="AB262" s="21" t="b">
        <f t="shared" ca="1" si="556"/>
        <v>0</v>
      </c>
      <c r="AC262" s="21" t="b">
        <f t="shared" ca="1" si="556"/>
        <v>0</v>
      </c>
      <c r="AD262" s="21" t="b">
        <f t="shared" ca="1" si="556"/>
        <v>0</v>
      </c>
      <c r="AE262" s="21" t="b">
        <f t="shared" ca="1" si="556"/>
        <v>0</v>
      </c>
      <c r="AF262" s="21" t="b">
        <f t="shared" ca="1" si="556"/>
        <v>0</v>
      </c>
      <c r="AG262" s="21" t="b">
        <f t="shared" ca="1" si="556"/>
        <v>0</v>
      </c>
      <c r="AH262" s="21" t="b">
        <f t="shared" ca="1" si="556"/>
        <v>0</v>
      </c>
      <c r="AI262" s="21" t="b">
        <f t="shared" ca="1" si="556"/>
        <v>0</v>
      </c>
      <c r="AJ262" s="21" t="b">
        <f t="shared" ca="1" si="556"/>
        <v>0</v>
      </c>
      <c r="AK262" s="21" t="b">
        <f t="shared" ca="1" si="556"/>
        <v>0</v>
      </c>
      <c r="AL262" s="21" t="b">
        <f t="shared" ca="1" si="556"/>
        <v>0</v>
      </c>
      <c r="AM262" s="21" t="b">
        <f t="shared" ca="1" si="556"/>
        <v>0</v>
      </c>
    </row>
    <row r="263" spans="20:39" s="21" customFormat="1" outlineLevel="1" x14ac:dyDescent="0.25">
      <c r="T263" s="21" t="b">
        <f t="shared" ref="T263:AM263" ca="1" si="557">AND(ISNUMBER(INDIRECT(ADDRESS(ROW(144:144),MATCH(T$2,$BQ$2:$OH$2,0)+COLUMN($BQ:$BQ)+4,4,1),TRUE)),INDIRECT(ADDRESS(ROW(144:144),MATCH(T$2,$BQ$2:$OH$2,0)+COLUMN($BQ:$BQ)+4,4,1),TRUE) &gt; 29)</f>
        <v>0</v>
      </c>
      <c r="U263" s="21" t="b">
        <f t="shared" ca="1" si="557"/>
        <v>0</v>
      </c>
      <c r="V263" s="21" t="b">
        <f t="shared" ca="1" si="557"/>
        <v>0</v>
      </c>
      <c r="W263" s="21" t="b">
        <f t="shared" ca="1" si="557"/>
        <v>0</v>
      </c>
      <c r="X263" s="21" t="b">
        <f t="shared" ca="1" si="557"/>
        <v>0</v>
      </c>
      <c r="Y263" s="21" t="b">
        <f t="shared" ca="1" si="557"/>
        <v>0</v>
      </c>
      <c r="Z263" s="21" t="b">
        <f t="shared" ca="1" si="557"/>
        <v>0</v>
      </c>
      <c r="AA263" s="21" t="b">
        <f t="shared" ca="1" si="557"/>
        <v>0</v>
      </c>
      <c r="AB263" s="21" t="b">
        <f t="shared" ca="1" si="557"/>
        <v>0</v>
      </c>
      <c r="AC263" s="21" t="b">
        <f t="shared" ca="1" si="557"/>
        <v>0</v>
      </c>
      <c r="AD263" s="21" t="b">
        <f t="shared" ca="1" si="557"/>
        <v>0</v>
      </c>
      <c r="AE263" s="21" t="b">
        <f t="shared" ca="1" si="557"/>
        <v>0</v>
      </c>
      <c r="AF263" s="21" t="b">
        <f t="shared" ca="1" si="557"/>
        <v>0</v>
      </c>
      <c r="AG263" s="21" t="b">
        <f t="shared" ca="1" si="557"/>
        <v>0</v>
      </c>
      <c r="AH263" s="21" t="b">
        <f t="shared" ca="1" si="557"/>
        <v>0</v>
      </c>
      <c r="AI263" s="21" t="b">
        <f t="shared" ca="1" si="557"/>
        <v>0</v>
      </c>
      <c r="AJ263" s="21" t="b">
        <f t="shared" ca="1" si="557"/>
        <v>0</v>
      </c>
      <c r="AK263" s="21" t="b">
        <f t="shared" ca="1" si="557"/>
        <v>0</v>
      </c>
      <c r="AL263" s="21" t="b">
        <f t="shared" ca="1" si="557"/>
        <v>0</v>
      </c>
      <c r="AM263" s="21" t="b">
        <f t="shared" ca="1" si="557"/>
        <v>0</v>
      </c>
    </row>
    <row r="264" spans="20:39" s="21" customFormat="1" outlineLevel="1" x14ac:dyDescent="0.25">
      <c r="T264" s="21" t="b">
        <f t="shared" ref="T264:AM264" ca="1" si="558">AND(ISNUMBER(INDIRECT(ADDRESS(ROW(145:145),MATCH(T$2,$BQ$2:$OH$2,0)+COLUMN($BQ:$BQ)+4,4,1),TRUE)),INDIRECT(ADDRESS(ROW(145:145),MATCH(T$2,$BQ$2:$OH$2,0)+COLUMN($BQ:$BQ)+4,4,1),TRUE) &gt; 29)</f>
        <v>0</v>
      </c>
      <c r="U264" s="21" t="b">
        <f t="shared" ca="1" si="558"/>
        <v>0</v>
      </c>
      <c r="V264" s="21" t="b">
        <f t="shared" ca="1" si="558"/>
        <v>0</v>
      </c>
      <c r="W264" s="21" t="b">
        <f t="shared" ca="1" si="558"/>
        <v>0</v>
      </c>
      <c r="X264" s="21" t="b">
        <f t="shared" ca="1" si="558"/>
        <v>0</v>
      </c>
      <c r="Y264" s="21" t="b">
        <f t="shared" ca="1" si="558"/>
        <v>0</v>
      </c>
      <c r="Z264" s="21" t="b">
        <f t="shared" ca="1" si="558"/>
        <v>0</v>
      </c>
      <c r="AA264" s="21" t="b">
        <f t="shared" ca="1" si="558"/>
        <v>0</v>
      </c>
      <c r="AB264" s="21" t="b">
        <f t="shared" ca="1" si="558"/>
        <v>0</v>
      </c>
      <c r="AC264" s="21" t="b">
        <f t="shared" ca="1" si="558"/>
        <v>0</v>
      </c>
      <c r="AD264" s="21" t="b">
        <f t="shared" ca="1" si="558"/>
        <v>0</v>
      </c>
      <c r="AE264" s="21" t="b">
        <f t="shared" ca="1" si="558"/>
        <v>0</v>
      </c>
      <c r="AF264" s="21" t="b">
        <f t="shared" ca="1" si="558"/>
        <v>0</v>
      </c>
      <c r="AG264" s="21" t="b">
        <f t="shared" ca="1" si="558"/>
        <v>0</v>
      </c>
      <c r="AH264" s="21" t="b">
        <f t="shared" ca="1" si="558"/>
        <v>0</v>
      </c>
      <c r="AI264" s="21" t="b">
        <f t="shared" ca="1" si="558"/>
        <v>0</v>
      </c>
      <c r="AJ264" s="21" t="b">
        <f t="shared" ca="1" si="558"/>
        <v>0</v>
      </c>
      <c r="AK264" s="21" t="b">
        <f t="shared" ca="1" si="558"/>
        <v>0</v>
      </c>
      <c r="AL264" s="21" t="b">
        <f t="shared" ca="1" si="558"/>
        <v>0</v>
      </c>
      <c r="AM264" s="21" t="b">
        <f t="shared" ca="1" si="558"/>
        <v>0</v>
      </c>
    </row>
    <row r="265" spans="20:39" s="21" customFormat="1" outlineLevel="1" x14ac:dyDescent="0.25">
      <c r="T265" s="21" t="b">
        <f t="shared" ref="T265:AM265" ca="1" si="559">AND(ISNUMBER(INDIRECT(ADDRESS(ROW(146:146),MATCH(T$2,$BQ$2:$OH$2,0)+COLUMN($BQ:$BQ)+4,4,1),TRUE)),INDIRECT(ADDRESS(ROW(146:146),MATCH(T$2,$BQ$2:$OH$2,0)+COLUMN($BQ:$BQ)+4,4,1),TRUE) &gt; 29)</f>
        <v>0</v>
      </c>
      <c r="U265" s="21" t="b">
        <f t="shared" ca="1" si="559"/>
        <v>0</v>
      </c>
      <c r="V265" s="21" t="b">
        <f t="shared" ca="1" si="559"/>
        <v>0</v>
      </c>
      <c r="W265" s="21" t="b">
        <f t="shared" ca="1" si="559"/>
        <v>0</v>
      </c>
      <c r="X265" s="21" t="b">
        <f t="shared" ca="1" si="559"/>
        <v>0</v>
      </c>
      <c r="Y265" s="21" t="b">
        <f t="shared" ca="1" si="559"/>
        <v>0</v>
      </c>
      <c r="Z265" s="21" t="b">
        <f t="shared" ca="1" si="559"/>
        <v>0</v>
      </c>
      <c r="AA265" s="21" t="b">
        <f t="shared" ca="1" si="559"/>
        <v>0</v>
      </c>
      <c r="AB265" s="21" t="b">
        <f t="shared" ca="1" si="559"/>
        <v>0</v>
      </c>
      <c r="AC265" s="21" t="b">
        <f t="shared" ca="1" si="559"/>
        <v>0</v>
      </c>
      <c r="AD265" s="21" t="b">
        <f t="shared" ca="1" si="559"/>
        <v>0</v>
      </c>
      <c r="AE265" s="21" t="b">
        <f t="shared" ca="1" si="559"/>
        <v>0</v>
      </c>
      <c r="AF265" s="21" t="b">
        <f t="shared" ca="1" si="559"/>
        <v>0</v>
      </c>
      <c r="AG265" s="21" t="b">
        <f t="shared" ca="1" si="559"/>
        <v>0</v>
      </c>
      <c r="AH265" s="21" t="b">
        <f t="shared" ca="1" si="559"/>
        <v>0</v>
      </c>
      <c r="AI265" s="21" t="b">
        <f t="shared" ca="1" si="559"/>
        <v>0</v>
      </c>
      <c r="AJ265" s="21" t="b">
        <f t="shared" ca="1" si="559"/>
        <v>0</v>
      </c>
      <c r="AK265" s="21" t="b">
        <f t="shared" ca="1" si="559"/>
        <v>0</v>
      </c>
      <c r="AL265" s="21" t="b">
        <f t="shared" ca="1" si="559"/>
        <v>0</v>
      </c>
      <c r="AM265" s="21" t="b">
        <f t="shared" ca="1" si="559"/>
        <v>0</v>
      </c>
    </row>
    <row r="266" spans="20:39" s="21" customFormat="1" outlineLevel="1" x14ac:dyDescent="0.25">
      <c r="T266" s="21" t="b">
        <f t="shared" ref="T266:AM266" ca="1" si="560">AND(ISNUMBER(INDIRECT(ADDRESS(ROW(147:147),MATCH(T$2,$BQ$2:$OH$2,0)+COLUMN($BQ:$BQ)+4,4,1),TRUE)),INDIRECT(ADDRESS(ROW(147:147),MATCH(T$2,$BQ$2:$OH$2,0)+COLUMN($BQ:$BQ)+4,4,1),TRUE) &gt; 29)</f>
        <v>0</v>
      </c>
      <c r="U266" s="21" t="b">
        <f t="shared" ca="1" si="560"/>
        <v>0</v>
      </c>
      <c r="V266" s="21" t="b">
        <f t="shared" ca="1" si="560"/>
        <v>0</v>
      </c>
      <c r="W266" s="21" t="b">
        <f t="shared" ca="1" si="560"/>
        <v>0</v>
      </c>
      <c r="X266" s="21" t="b">
        <f t="shared" ca="1" si="560"/>
        <v>0</v>
      </c>
      <c r="Y266" s="21" t="b">
        <f t="shared" ca="1" si="560"/>
        <v>0</v>
      </c>
      <c r="Z266" s="21" t="b">
        <f t="shared" ca="1" si="560"/>
        <v>0</v>
      </c>
      <c r="AA266" s="21" t="b">
        <f t="shared" ca="1" si="560"/>
        <v>0</v>
      </c>
      <c r="AB266" s="21" t="b">
        <f t="shared" ca="1" si="560"/>
        <v>0</v>
      </c>
      <c r="AC266" s="21" t="b">
        <f t="shared" ca="1" si="560"/>
        <v>0</v>
      </c>
      <c r="AD266" s="21" t="b">
        <f t="shared" ca="1" si="560"/>
        <v>0</v>
      </c>
      <c r="AE266" s="21" t="b">
        <f t="shared" ca="1" si="560"/>
        <v>0</v>
      </c>
      <c r="AF266" s="21" t="b">
        <f t="shared" ca="1" si="560"/>
        <v>0</v>
      </c>
      <c r="AG266" s="21" t="b">
        <f t="shared" ca="1" si="560"/>
        <v>0</v>
      </c>
      <c r="AH266" s="21" t="b">
        <f t="shared" ca="1" si="560"/>
        <v>0</v>
      </c>
      <c r="AI266" s="21" t="b">
        <f t="shared" ca="1" si="560"/>
        <v>0</v>
      </c>
      <c r="AJ266" s="21" t="b">
        <f t="shared" ca="1" si="560"/>
        <v>0</v>
      </c>
      <c r="AK266" s="21" t="b">
        <f t="shared" ca="1" si="560"/>
        <v>0</v>
      </c>
      <c r="AL266" s="21" t="b">
        <f t="shared" ca="1" si="560"/>
        <v>0</v>
      </c>
      <c r="AM266" s="21" t="b">
        <f t="shared" ca="1" si="560"/>
        <v>0</v>
      </c>
    </row>
    <row r="267" spans="20:39" s="21" customFormat="1" outlineLevel="1" x14ac:dyDescent="0.25">
      <c r="T267" s="21" t="b">
        <f t="shared" ref="T267:AM267" ca="1" si="561">AND(ISNUMBER(INDIRECT(ADDRESS(ROW(148:148),MATCH(T$2,$BQ$2:$OH$2,0)+COLUMN($BQ:$BQ)+4,4,1),TRUE)),INDIRECT(ADDRESS(ROW(148:148),MATCH(T$2,$BQ$2:$OH$2,0)+COLUMN($BQ:$BQ)+4,4,1),TRUE) &gt; 29)</f>
        <v>0</v>
      </c>
      <c r="U267" s="21" t="b">
        <f t="shared" ca="1" si="561"/>
        <v>0</v>
      </c>
      <c r="V267" s="21" t="b">
        <f t="shared" ca="1" si="561"/>
        <v>0</v>
      </c>
      <c r="W267" s="21" t="b">
        <f t="shared" ca="1" si="561"/>
        <v>0</v>
      </c>
      <c r="X267" s="21" t="b">
        <f t="shared" ca="1" si="561"/>
        <v>0</v>
      </c>
      <c r="Y267" s="21" t="b">
        <f t="shared" ca="1" si="561"/>
        <v>0</v>
      </c>
      <c r="Z267" s="21" t="b">
        <f t="shared" ca="1" si="561"/>
        <v>0</v>
      </c>
      <c r="AA267" s="21" t="b">
        <f t="shared" ca="1" si="561"/>
        <v>0</v>
      </c>
      <c r="AB267" s="21" t="b">
        <f t="shared" ca="1" si="561"/>
        <v>0</v>
      </c>
      <c r="AC267" s="21" t="b">
        <f t="shared" ca="1" si="561"/>
        <v>0</v>
      </c>
      <c r="AD267" s="21" t="b">
        <f t="shared" ca="1" si="561"/>
        <v>0</v>
      </c>
      <c r="AE267" s="21" t="b">
        <f t="shared" ca="1" si="561"/>
        <v>0</v>
      </c>
      <c r="AF267" s="21" t="b">
        <f t="shared" ca="1" si="561"/>
        <v>0</v>
      </c>
      <c r="AG267" s="21" t="b">
        <f t="shared" ca="1" si="561"/>
        <v>0</v>
      </c>
      <c r="AH267" s="21" t="b">
        <f t="shared" ca="1" si="561"/>
        <v>0</v>
      </c>
      <c r="AI267" s="21" t="b">
        <f t="shared" ca="1" si="561"/>
        <v>0</v>
      </c>
      <c r="AJ267" s="21" t="b">
        <f t="shared" ca="1" si="561"/>
        <v>0</v>
      </c>
      <c r="AK267" s="21" t="b">
        <f t="shared" ca="1" si="561"/>
        <v>0</v>
      </c>
      <c r="AL267" s="21" t="b">
        <f t="shared" ca="1" si="561"/>
        <v>0</v>
      </c>
      <c r="AM267" s="21" t="b">
        <f t="shared" ca="1" si="561"/>
        <v>0</v>
      </c>
    </row>
    <row r="268" spans="20:39" s="21" customFormat="1" outlineLevel="1" x14ac:dyDescent="0.25">
      <c r="T268" s="21" t="b">
        <f t="shared" ref="T268:AM268" ca="1" si="562">AND(ISNUMBER(INDIRECT(ADDRESS(ROW(149:149),MATCH(T$2,$BQ$2:$OH$2,0)+COLUMN($BQ:$BQ)+4,4,1),TRUE)),INDIRECT(ADDRESS(ROW(149:149),MATCH(T$2,$BQ$2:$OH$2,0)+COLUMN($BQ:$BQ)+4,4,1),TRUE) &gt; 29)</f>
        <v>0</v>
      </c>
      <c r="U268" s="21" t="b">
        <f t="shared" ca="1" si="562"/>
        <v>0</v>
      </c>
      <c r="V268" s="21" t="b">
        <f t="shared" ca="1" si="562"/>
        <v>0</v>
      </c>
      <c r="W268" s="21" t="b">
        <f t="shared" ca="1" si="562"/>
        <v>0</v>
      </c>
      <c r="X268" s="21" t="b">
        <f t="shared" ca="1" si="562"/>
        <v>0</v>
      </c>
      <c r="Y268" s="21" t="b">
        <f t="shared" ca="1" si="562"/>
        <v>0</v>
      </c>
      <c r="Z268" s="21" t="b">
        <f t="shared" ca="1" si="562"/>
        <v>0</v>
      </c>
      <c r="AA268" s="21" t="b">
        <f t="shared" ca="1" si="562"/>
        <v>0</v>
      </c>
      <c r="AB268" s="21" t="b">
        <f t="shared" ca="1" si="562"/>
        <v>0</v>
      </c>
      <c r="AC268" s="21" t="b">
        <f t="shared" ca="1" si="562"/>
        <v>0</v>
      </c>
      <c r="AD268" s="21" t="b">
        <f t="shared" ca="1" si="562"/>
        <v>0</v>
      </c>
      <c r="AE268" s="21" t="b">
        <f t="shared" ca="1" si="562"/>
        <v>0</v>
      </c>
      <c r="AF268" s="21" t="b">
        <f t="shared" ca="1" si="562"/>
        <v>0</v>
      </c>
      <c r="AG268" s="21" t="b">
        <f t="shared" ca="1" si="562"/>
        <v>0</v>
      </c>
      <c r="AH268" s="21" t="b">
        <f t="shared" ca="1" si="562"/>
        <v>0</v>
      </c>
      <c r="AI268" s="21" t="b">
        <f t="shared" ca="1" si="562"/>
        <v>0</v>
      </c>
      <c r="AJ268" s="21" t="b">
        <f t="shared" ca="1" si="562"/>
        <v>0</v>
      </c>
      <c r="AK268" s="21" t="b">
        <f t="shared" ca="1" si="562"/>
        <v>0</v>
      </c>
      <c r="AL268" s="21" t="b">
        <f t="shared" ca="1" si="562"/>
        <v>0</v>
      </c>
      <c r="AM268" s="21" t="b">
        <f t="shared" ca="1" si="562"/>
        <v>0</v>
      </c>
    </row>
    <row r="269" spans="20:39" s="21" customFormat="1" outlineLevel="1" x14ac:dyDescent="0.25">
      <c r="T269" s="21" t="b">
        <f t="shared" ref="T269:AM269" ca="1" si="563">AND(ISNUMBER(INDIRECT(ADDRESS(ROW(150:150),MATCH(T$2,$BQ$2:$OH$2,0)+COLUMN($BQ:$BQ)+4,4,1),TRUE)),INDIRECT(ADDRESS(ROW(150:150),MATCH(T$2,$BQ$2:$OH$2,0)+COLUMN($BQ:$BQ)+4,4,1),TRUE) &gt; 29)</f>
        <v>0</v>
      </c>
      <c r="U269" s="21" t="b">
        <f t="shared" ca="1" si="563"/>
        <v>0</v>
      </c>
      <c r="V269" s="21" t="b">
        <f t="shared" ca="1" si="563"/>
        <v>0</v>
      </c>
      <c r="W269" s="21" t="b">
        <f t="shared" ca="1" si="563"/>
        <v>0</v>
      </c>
      <c r="X269" s="21" t="b">
        <f t="shared" ca="1" si="563"/>
        <v>0</v>
      </c>
      <c r="Y269" s="21" t="b">
        <f t="shared" ca="1" si="563"/>
        <v>0</v>
      </c>
      <c r="Z269" s="21" t="b">
        <f t="shared" ca="1" si="563"/>
        <v>0</v>
      </c>
      <c r="AA269" s="21" t="b">
        <f t="shared" ca="1" si="563"/>
        <v>0</v>
      </c>
      <c r="AB269" s="21" t="b">
        <f t="shared" ca="1" si="563"/>
        <v>0</v>
      </c>
      <c r="AC269" s="21" t="b">
        <f t="shared" ca="1" si="563"/>
        <v>0</v>
      </c>
      <c r="AD269" s="21" t="b">
        <f t="shared" ca="1" si="563"/>
        <v>0</v>
      </c>
      <c r="AE269" s="21" t="b">
        <f t="shared" ca="1" si="563"/>
        <v>0</v>
      </c>
      <c r="AF269" s="21" t="b">
        <f t="shared" ca="1" si="563"/>
        <v>0</v>
      </c>
      <c r="AG269" s="21" t="b">
        <f t="shared" ca="1" si="563"/>
        <v>0</v>
      </c>
      <c r="AH269" s="21" t="b">
        <f t="shared" ca="1" si="563"/>
        <v>0</v>
      </c>
      <c r="AI269" s="21" t="b">
        <f t="shared" ca="1" si="563"/>
        <v>0</v>
      </c>
      <c r="AJ269" s="21" t="b">
        <f t="shared" ca="1" si="563"/>
        <v>0</v>
      </c>
      <c r="AK269" s="21" t="b">
        <f t="shared" ca="1" si="563"/>
        <v>0</v>
      </c>
      <c r="AL269" s="21" t="b">
        <f t="shared" ca="1" si="563"/>
        <v>0</v>
      </c>
      <c r="AM269" s="21" t="b">
        <f t="shared" ca="1" si="563"/>
        <v>0</v>
      </c>
    </row>
    <row r="270" spans="20:39" s="21" customFormat="1" outlineLevel="1" x14ac:dyDescent="0.25">
      <c r="T270" s="21" t="b">
        <f t="shared" ref="T270:AM270" ca="1" si="564">AND(ISNUMBER(INDIRECT(ADDRESS(ROW(151:151),MATCH(T$2,$BQ$2:$OH$2,0)+COLUMN($BQ:$BQ)+4,4,1),TRUE)),INDIRECT(ADDRESS(ROW(151:151),MATCH(T$2,$BQ$2:$OH$2,0)+COLUMN($BQ:$BQ)+4,4,1),TRUE) &gt; 29)</f>
        <v>0</v>
      </c>
      <c r="U270" s="21" t="b">
        <f t="shared" ca="1" si="564"/>
        <v>0</v>
      </c>
      <c r="V270" s="21" t="b">
        <f t="shared" ca="1" si="564"/>
        <v>0</v>
      </c>
      <c r="W270" s="21" t="b">
        <f t="shared" ca="1" si="564"/>
        <v>0</v>
      </c>
      <c r="X270" s="21" t="b">
        <f t="shared" ca="1" si="564"/>
        <v>0</v>
      </c>
      <c r="Y270" s="21" t="b">
        <f t="shared" ca="1" si="564"/>
        <v>0</v>
      </c>
      <c r="Z270" s="21" t="b">
        <f t="shared" ca="1" si="564"/>
        <v>0</v>
      </c>
      <c r="AA270" s="21" t="b">
        <f t="shared" ca="1" si="564"/>
        <v>0</v>
      </c>
      <c r="AB270" s="21" t="b">
        <f t="shared" ca="1" si="564"/>
        <v>0</v>
      </c>
      <c r="AC270" s="21" t="b">
        <f t="shared" ca="1" si="564"/>
        <v>0</v>
      </c>
      <c r="AD270" s="21" t="b">
        <f t="shared" ca="1" si="564"/>
        <v>0</v>
      </c>
      <c r="AE270" s="21" t="b">
        <f t="shared" ca="1" si="564"/>
        <v>0</v>
      </c>
      <c r="AF270" s="21" t="b">
        <f t="shared" ca="1" si="564"/>
        <v>0</v>
      </c>
      <c r="AG270" s="21" t="b">
        <f t="shared" ca="1" si="564"/>
        <v>0</v>
      </c>
      <c r="AH270" s="21" t="b">
        <f t="shared" ca="1" si="564"/>
        <v>0</v>
      </c>
      <c r="AI270" s="21" t="b">
        <f t="shared" ca="1" si="564"/>
        <v>0</v>
      </c>
      <c r="AJ270" s="21" t="b">
        <f t="shared" ca="1" si="564"/>
        <v>0</v>
      </c>
      <c r="AK270" s="21" t="b">
        <f t="shared" ca="1" si="564"/>
        <v>0</v>
      </c>
      <c r="AL270" s="21" t="b">
        <f t="shared" ca="1" si="564"/>
        <v>0</v>
      </c>
      <c r="AM270" s="21" t="b">
        <f t="shared" ca="1" si="564"/>
        <v>0</v>
      </c>
    </row>
    <row r="271" spans="20:39" s="21" customFormat="1" outlineLevel="1" x14ac:dyDescent="0.25">
      <c r="T271" s="21" t="b">
        <f t="shared" ref="T271:AM271" ca="1" si="565">AND(ISNUMBER(INDIRECT(ADDRESS(ROW(152:152),MATCH(T$2,$BQ$2:$OH$2,0)+COLUMN($BQ:$BQ)+4,4,1),TRUE)),INDIRECT(ADDRESS(ROW(152:152),MATCH(T$2,$BQ$2:$OH$2,0)+COLUMN($BQ:$BQ)+4,4,1),TRUE) &gt; 29)</f>
        <v>0</v>
      </c>
      <c r="U271" s="21" t="b">
        <f t="shared" ca="1" si="565"/>
        <v>0</v>
      </c>
      <c r="V271" s="21" t="b">
        <f t="shared" ca="1" si="565"/>
        <v>0</v>
      </c>
      <c r="W271" s="21" t="b">
        <f t="shared" ca="1" si="565"/>
        <v>0</v>
      </c>
      <c r="X271" s="21" t="b">
        <f t="shared" ca="1" si="565"/>
        <v>0</v>
      </c>
      <c r="Y271" s="21" t="b">
        <f t="shared" ca="1" si="565"/>
        <v>0</v>
      </c>
      <c r="Z271" s="21" t="b">
        <f t="shared" ca="1" si="565"/>
        <v>0</v>
      </c>
      <c r="AA271" s="21" t="b">
        <f t="shared" ca="1" si="565"/>
        <v>0</v>
      </c>
      <c r="AB271" s="21" t="b">
        <f t="shared" ca="1" si="565"/>
        <v>0</v>
      </c>
      <c r="AC271" s="21" t="b">
        <f t="shared" ca="1" si="565"/>
        <v>0</v>
      </c>
      <c r="AD271" s="21" t="b">
        <f t="shared" ca="1" si="565"/>
        <v>0</v>
      </c>
      <c r="AE271" s="21" t="b">
        <f t="shared" ca="1" si="565"/>
        <v>0</v>
      </c>
      <c r="AF271" s="21" t="b">
        <f t="shared" ca="1" si="565"/>
        <v>0</v>
      </c>
      <c r="AG271" s="21" t="b">
        <f t="shared" ca="1" si="565"/>
        <v>0</v>
      </c>
      <c r="AH271" s="21" t="b">
        <f t="shared" ca="1" si="565"/>
        <v>0</v>
      </c>
      <c r="AI271" s="21" t="b">
        <f t="shared" ca="1" si="565"/>
        <v>0</v>
      </c>
      <c r="AJ271" s="21" t="b">
        <f t="shared" ca="1" si="565"/>
        <v>0</v>
      </c>
      <c r="AK271" s="21" t="b">
        <f t="shared" ca="1" si="565"/>
        <v>0</v>
      </c>
      <c r="AL271" s="21" t="b">
        <f t="shared" ca="1" si="565"/>
        <v>0</v>
      </c>
      <c r="AM271" s="21" t="b">
        <f t="shared" ca="1" si="565"/>
        <v>0</v>
      </c>
    </row>
    <row r="272" spans="20:39" s="21" customFormat="1" outlineLevel="1" x14ac:dyDescent="0.25">
      <c r="T272" s="21" t="b">
        <f t="shared" ref="T272:AM272" ca="1" si="566">AND(ISNUMBER(INDIRECT(ADDRESS(ROW(153:153),MATCH(T$2,$BQ$2:$OH$2,0)+COLUMN($BQ:$BQ)+4,4,1),TRUE)),INDIRECT(ADDRESS(ROW(153:153),MATCH(T$2,$BQ$2:$OH$2,0)+COLUMN($BQ:$BQ)+4,4,1),TRUE) &gt; 29)</f>
        <v>0</v>
      </c>
      <c r="U272" s="21" t="b">
        <f t="shared" ca="1" si="566"/>
        <v>0</v>
      </c>
      <c r="V272" s="21" t="b">
        <f t="shared" ca="1" si="566"/>
        <v>0</v>
      </c>
      <c r="W272" s="21" t="b">
        <f t="shared" ca="1" si="566"/>
        <v>0</v>
      </c>
      <c r="X272" s="21" t="b">
        <f t="shared" ca="1" si="566"/>
        <v>0</v>
      </c>
      <c r="Y272" s="21" t="b">
        <f t="shared" ca="1" si="566"/>
        <v>0</v>
      </c>
      <c r="Z272" s="21" t="b">
        <f t="shared" ca="1" si="566"/>
        <v>0</v>
      </c>
      <c r="AA272" s="21" t="b">
        <f t="shared" ca="1" si="566"/>
        <v>0</v>
      </c>
      <c r="AB272" s="21" t="b">
        <f t="shared" ca="1" si="566"/>
        <v>0</v>
      </c>
      <c r="AC272" s="21" t="b">
        <f t="shared" ca="1" si="566"/>
        <v>0</v>
      </c>
      <c r="AD272" s="21" t="b">
        <f t="shared" ca="1" si="566"/>
        <v>0</v>
      </c>
      <c r="AE272" s="21" t="b">
        <f t="shared" ca="1" si="566"/>
        <v>0</v>
      </c>
      <c r="AF272" s="21" t="b">
        <f t="shared" ca="1" si="566"/>
        <v>0</v>
      </c>
      <c r="AG272" s="21" t="b">
        <f t="shared" ca="1" si="566"/>
        <v>0</v>
      </c>
      <c r="AH272" s="21" t="b">
        <f t="shared" ca="1" si="566"/>
        <v>0</v>
      </c>
      <c r="AI272" s="21" t="b">
        <f t="shared" ca="1" si="566"/>
        <v>0</v>
      </c>
      <c r="AJ272" s="21" t="b">
        <f t="shared" ca="1" si="566"/>
        <v>0</v>
      </c>
      <c r="AK272" s="21" t="b">
        <f t="shared" ca="1" si="566"/>
        <v>0</v>
      </c>
      <c r="AL272" s="21" t="b">
        <f t="shared" ca="1" si="566"/>
        <v>0</v>
      </c>
      <c r="AM272" s="21" t="b">
        <f t="shared" ca="1" si="566"/>
        <v>0</v>
      </c>
    </row>
    <row r="273" spans="20:39" s="21" customFormat="1" outlineLevel="1" x14ac:dyDescent="0.25">
      <c r="T273" s="21" t="b">
        <f t="shared" ref="T273:AM273" ca="1" si="567">AND(ISNUMBER(INDIRECT(ADDRESS(ROW(154:154),MATCH(T$2,$BQ$2:$OH$2,0)+COLUMN($BQ:$BQ)+4,4,1),TRUE)),INDIRECT(ADDRESS(ROW(154:154),MATCH(T$2,$BQ$2:$OH$2,0)+COLUMN($BQ:$BQ)+4,4,1),TRUE) &gt; 29)</f>
        <v>0</v>
      </c>
      <c r="U273" s="21" t="b">
        <f t="shared" ca="1" si="567"/>
        <v>0</v>
      </c>
      <c r="V273" s="21" t="b">
        <f t="shared" ca="1" si="567"/>
        <v>0</v>
      </c>
      <c r="W273" s="21" t="b">
        <f t="shared" ca="1" si="567"/>
        <v>0</v>
      </c>
      <c r="X273" s="21" t="b">
        <f t="shared" ca="1" si="567"/>
        <v>0</v>
      </c>
      <c r="Y273" s="21" t="b">
        <f t="shared" ca="1" si="567"/>
        <v>0</v>
      </c>
      <c r="Z273" s="21" t="b">
        <f t="shared" ca="1" si="567"/>
        <v>0</v>
      </c>
      <c r="AA273" s="21" t="b">
        <f t="shared" ca="1" si="567"/>
        <v>0</v>
      </c>
      <c r="AB273" s="21" t="b">
        <f t="shared" ca="1" si="567"/>
        <v>0</v>
      </c>
      <c r="AC273" s="21" t="b">
        <f t="shared" ca="1" si="567"/>
        <v>0</v>
      </c>
      <c r="AD273" s="21" t="b">
        <f t="shared" ca="1" si="567"/>
        <v>0</v>
      </c>
      <c r="AE273" s="21" t="b">
        <f t="shared" ca="1" si="567"/>
        <v>0</v>
      </c>
      <c r="AF273" s="21" t="b">
        <f t="shared" ca="1" si="567"/>
        <v>0</v>
      </c>
      <c r="AG273" s="21" t="b">
        <f t="shared" ca="1" si="567"/>
        <v>0</v>
      </c>
      <c r="AH273" s="21" t="b">
        <f t="shared" ca="1" si="567"/>
        <v>0</v>
      </c>
      <c r="AI273" s="21" t="b">
        <f t="shared" ca="1" si="567"/>
        <v>0</v>
      </c>
      <c r="AJ273" s="21" t="b">
        <f t="shared" ca="1" si="567"/>
        <v>0</v>
      </c>
      <c r="AK273" s="21" t="b">
        <f t="shared" ca="1" si="567"/>
        <v>0</v>
      </c>
      <c r="AL273" s="21" t="b">
        <f t="shared" ca="1" si="567"/>
        <v>0</v>
      </c>
      <c r="AM273" s="21" t="b">
        <f t="shared" ca="1" si="567"/>
        <v>0</v>
      </c>
    </row>
    <row r="274" spans="20:39" s="21" customFormat="1" outlineLevel="1" x14ac:dyDescent="0.25">
      <c r="T274" s="21" t="b">
        <f t="shared" ref="T274:AM274" ca="1" si="568">AND(ISNUMBER(INDIRECT(ADDRESS(ROW(155:155),MATCH(T$2,$BQ$2:$OH$2,0)+COLUMN($BQ:$BQ)+4,4,1),TRUE)),INDIRECT(ADDRESS(ROW(155:155),MATCH(T$2,$BQ$2:$OH$2,0)+COLUMN($BQ:$BQ)+4,4,1),TRUE) &gt; 29)</f>
        <v>0</v>
      </c>
      <c r="U274" s="21" t="b">
        <f t="shared" ca="1" si="568"/>
        <v>0</v>
      </c>
      <c r="V274" s="21" t="b">
        <f t="shared" ca="1" si="568"/>
        <v>0</v>
      </c>
      <c r="W274" s="21" t="b">
        <f t="shared" ca="1" si="568"/>
        <v>0</v>
      </c>
      <c r="X274" s="21" t="b">
        <f t="shared" ca="1" si="568"/>
        <v>0</v>
      </c>
      <c r="Y274" s="21" t="b">
        <f t="shared" ca="1" si="568"/>
        <v>0</v>
      </c>
      <c r="Z274" s="21" t="b">
        <f t="shared" ca="1" si="568"/>
        <v>0</v>
      </c>
      <c r="AA274" s="21" t="b">
        <f t="shared" ca="1" si="568"/>
        <v>0</v>
      </c>
      <c r="AB274" s="21" t="b">
        <f t="shared" ca="1" si="568"/>
        <v>0</v>
      </c>
      <c r="AC274" s="21" t="b">
        <f t="shared" ca="1" si="568"/>
        <v>0</v>
      </c>
      <c r="AD274" s="21" t="b">
        <f t="shared" ca="1" si="568"/>
        <v>0</v>
      </c>
      <c r="AE274" s="21" t="b">
        <f t="shared" ca="1" si="568"/>
        <v>0</v>
      </c>
      <c r="AF274" s="21" t="b">
        <f t="shared" ca="1" si="568"/>
        <v>0</v>
      </c>
      <c r="AG274" s="21" t="b">
        <f t="shared" ca="1" si="568"/>
        <v>0</v>
      </c>
      <c r="AH274" s="21" t="b">
        <f t="shared" ca="1" si="568"/>
        <v>0</v>
      </c>
      <c r="AI274" s="21" t="b">
        <f t="shared" ca="1" si="568"/>
        <v>0</v>
      </c>
      <c r="AJ274" s="21" t="b">
        <f t="shared" ca="1" si="568"/>
        <v>0</v>
      </c>
      <c r="AK274" s="21" t="b">
        <f t="shared" ca="1" si="568"/>
        <v>0</v>
      </c>
      <c r="AL274" s="21" t="b">
        <f t="shared" ca="1" si="568"/>
        <v>0</v>
      </c>
      <c r="AM274" s="21" t="b">
        <f t="shared" ca="1" si="568"/>
        <v>0</v>
      </c>
    </row>
    <row r="275" spans="20:39" s="21" customFormat="1" outlineLevel="1" x14ac:dyDescent="0.25">
      <c r="T275" s="21" t="b">
        <f t="shared" ref="T275:AM275" ca="1" si="569">AND(ISNUMBER(INDIRECT(ADDRESS(ROW(156:156),MATCH(T$2,$BQ$2:$OH$2,0)+COLUMN($BQ:$BQ)+4,4,1),TRUE)),INDIRECT(ADDRESS(ROW(156:156),MATCH(T$2,$BQ$2:$OH$2,0)+COLUMN($BQ:$BQ)+4,4,1),TRUE) &gt; 29)</f>
        <v>0</v>
      </c>
      <c r="U275" s="21" t="b">
        <f t="shared" ca="1" si="569"/>
        <v>0</v>
      </c>
      <c r="V275" s="21" t="b">
        <f t="shared" ca="1" si="569"/>
        <v>0</v>
      </c>
      <c r="W275" s="21" t="b">
        <f t="shared" ca="1" si="569"/>
        <v>0</v>
      </c>
      <c r="X275" s="21" t="b">
        <f t="shared" ca="1" si="569"/>
        <v>0</v>
      </c>
      <c r="Y275" s="21" t="b">
        <f t="shared" ca="1" si="569"/>
        <v>0</v>
      </c>
      <c r="Z275" s="21" t="b">
        <f t="shared" ca="1" si="569"/>
        <v>0</v>
      </c>
      <c r="AA275" s="21" t="b">
        <f t="shared" ca="1" si="569"/>
        <v>0</v>
      </c>
      <c r="AB275" s="21" t="b">
        <f t="shared" ca="1" si="569"/>
        <v>0</v>
      </c>
      <c r="AC275" s="21" t="b">
        <f t="shared" ca="1" si="569"/>
        <v>0</v>
      </c>
      <c r="AD275" s="21" t="b">
        <f t="shared" ca="1" si="569"/>
        <v>0</v>
      </c>
      <c r="AE275" s="21" t="b">
        <f t="shared" ca="1" si="569"/>
        <v>0</v>
      </c>
      <c r="AF275" s="21" t="b">
        <f t="shared" ca="1" si="569"/>
        <v>0</v>
      </c>
      <c r="AG275" s="21" t="b">
        <f t="shared" ca="1" si="569"/>
        <v>0</v>
      </c>
      <c r="AH275" s="21" t="b">
        <f t="shared" ca="1" si="569"/>
        <v>0</v>
      </c>
      <c r="AI275" s="21" t="b">
        <f t="shared" ca="1" si="569"/>
        <v>0</v>
      </c>
      <c r="AJ275" s="21" t="b">
        <f t="shared" ca="1" si="569"/>
        <v>0</v>
      </c>
      <c r="AK275" s="21" t="b">
        <f t="shared" ca="1" si="569"/>
        <v>0</v>
      </c>
      <c r="AL275" s="21" t="b">
        <f t="shared" ca="1" si="569"/>
        <v>0</v>
      </c>
      <c r="AM275" s="21" t="b">
        <f t="shared" ca="1" si="569"/>
        <v>0</v>
      </c>
    </row>
    <row r="276" spans="20:39" s="21" customFormat="1" outlineLevel="1" x14ac:dyDescent="0.25">
      <c r="T276" s="21" t="b">
        <f t="shared" ref="T276:AM276" ca="1" si="570">AND(ISNUMBER(INDIRECT(ADDRESS(ROW(157:157),MATCH(T$2,$BQ$2:$OH$2,0)+COLUMN($BQ:$BQ)+4,4,1),TRUE)),INDIRECT(ADDRESS(ROW(157:157),MATCH(T$2,$BQ$2:$OH$2,0)+COLUMN($BQ:$BQ)+4,4,1),TRUE) &gt; 29)</f>
        <v>0</v>
      </c>
      <c r="U276" s="21" t="b">
        <f t="shared" ca="1" si="570"/>
        <v>0</v>
      </c>
      <c r="V276" s="21" t="b">
        <f t="shared" ca="1" si="570"/>
        <v>0</v>
      </c>
      <c r="W276" s="21" t="b">
        <f t="shared" ca="1" si="570"/>
        <v>0</v>
      </c>
      <c r="X276" s="21" t="b">
        <f t="shared" ca="1" si="570"/>
        <v>0</v>
      </c>
      <c r="Y276" s="21" t="b">
        <f t="shared" ca="1" si="570"/>
        <v>0</v>
      </c>
      <c r="Z276" s="21" t="b">
        <f t="shared" ca="1" si="570"/>
        <v>0</v>
      </c>
      <c r="AA276" s="21" t="b">
        <f t="shared" ca="1" si="570"/>
        <v>0</v>
      </c>
      <c r="AB276" s="21" t="b">
        <f t="shared" ca="1" si="570"/>
        <v>0</v>
      </c>
      <c r="AC276" s="21" t="b">
        <f t="shared" ca="1" si="570"/>
        <v>0</v>
      </c>
      <c r="AD276" s="21" t="b">
        <f t="shared" ca="1" si="570"/>
        <v>0</v>
      </c>
      <c r="AE276" s="21" t="b">
        <f t="shared" ca="1" si="570"/>
        <v>0</v>
      </c>
      <c r="AF276" s="21" t="b">
        <f t="shared" ca="1" si="570"/>
        <v>0</v>
      </c>
      <c r="AG276" s="21" t="b">
        <f t="shared" ca="1" si="570"/>
        <v>0</v>
      </c>
      <c r="AH276" s="21" t="b">
        <f t="shared" ca="1" si="570"/>
        <v>0</v>
      </c>
      <c r="AI276" s="21" t="b">
        <f t="shared" ca="1" si="570"/>
        <v>0</v>
      </c>
      <c r="AJ276" s="21" t="b">
        <f t="shared" ca="1" si="570"/>
        <v>0</v>
      </c>
      <c r="AK276" s="21" t="b">
        <f t="shared" ca="1" si="570"/>
        <v>0</v>
      </c>
      <c r="AL276" s="21" t="b">
        <f t="shared" ca="1" si="570"/>
        <v>0</v>
      </c>
      <c r="AM276" s="21" t="b">
        <f t="shared" ca="1" si="570"/>
        <v>0</v>
      </c>
    </row>
    <row r="277" spans="20:39" s="21" customFormat="1" outlineLevel="1" x14ac:dyDescent="0.25">
      <c r="T277" s="21" t="b">
        <f t="shared" ref="T277:AM277" ca="1" si="571">AND(ISNUMBER(INDIRECT(ADDRESS(ROW(158:158),MATCH(T$2,$BQ$2:$OH$2,0)+COLUMN($BQ:$BQ)+4,4,1),TRUE)),INDIRECT(ADDRESS(ROW(158:158),MATCH(T$2,$BQ$2:$OH$2,0)+COLUMN($BQ:$BQ)+4,4,1),TRUE) &gt; 29)</f>
        <v>0</v>
      </c>
      <c r="U277" s="21" t="b">
        <f t="shared" ca="1" si="571"/>
        <v>0</v>
      </c>
      <c r="V277" s="21" t="b">
        <f t="shared" ca="1" si="571"/>
        <v>0</v>
      </c>
      <c r="W277" s="21" t="b">
        <f t="shared" ca="1" si="571"/>
        <v>0</v>
      </c>
      <c r="X277" s="21" t="b">
        <f t="shared" ca="1" si="571"/>
        <v>0</v>
      </c>
      <c r="Y277" s="21" t="b">
        <f t="shared" ca="1" si="571"/>
        <v>0</v>
      </c>
      <c r="Z277" s="21" t="b">
        <f t="shared" ca="1" si="571"/>
        <v>0</v>
      </c>
      <c r="AA277" s="21" t="b">
        <f t="shared" ca="1" si="571"/>
        <v>0</v>
      </c>
      <c r="AB277" s="21" t="b">
        <f t="shared" ca="1" si="571"/>
        <v>0</v>
      </c>
      <c r="AC277" s="21" t="b">
        <f t="shared" ca="1" si="571"/>
        <v>0</v>
      </c>
      <c r="AD277" s="21" t="b">
        <f t="shared" ca="1" si="571"/>
        <v>0</v>
      </c>
      <c r="AE277" s="21" t="b">
        <f t="shared" ca="1" si="571"/>
        <v>0</v>
      </c>
      <c r="AF277" s="21" t="b">
        <f t="shared" ca="1" si="571"/>
        <v>0</v>
      </c>
      <c r="AG277" s="21" t="b">
        <f t="shared" ca="1" si="571"/>
        <v>0</v>
      </c>
      <c r="AH277" s="21" t="b">
        <f t="shared" ca="1" si="571"/>
        <v>0</v>
      </c>
      <c r="AI277" s="21" t="b">
        <f t="shared" ca="1" si="571"/>
        <v>0</v>
      </c>
      <c r="AJ277" s="21" t="b">
        <f t="shared" ca="1" si="571"/>
        <v>0</v>
      </c>
      <c r="AK277" s="21" t="b">
        <f t="shared" ca="1" si="571"/>
        <v>0</v>
      </c>
      <c r="AL277" s="21" t="b">
        <f t="shared" ca="1" si="571"/>
        <v>0</v>
      </c>
      <c r="AM277" s="21" t="b">
        <f t="shared" ca="1" si="571"/>
        <v>0</v>
      </c>
    </row>
    <row r="278" spans="20:39" s="21" customFormat="1" outlineLevel="1" x14ac:dyDescent="0.25">
      <c r="T278" s="21" t="b">
        <f t="shared" ref="T278:AM278" ca="1" si="572">AND(ISNUMBER(INDIRECT(ADDRESS(ROW(159:159),MATCH(T$2,$BQ$2:$OH$2,0)+COLUMN($BQ:$BQ)+4,4,1),TRUE)),INDIRECT(ADDRESS(ROW(159:159),MATCH(T$2,$BQ$2:$OH$2,0)+COLUMN($BQ:$BQ)+4,4,1),TRUE) &gt; 29)</f>
        <v>0</v>
      </c>
      <c r="U278" s="21" t="b">
        <f t="shared" ca="1" si="572"/>
        <v>0</v>
      </c>
      <c r="V278" s="21" t="b">
        <f t="shared" ca="1" si="572"/>
        <v>0</v>
      </c>
      <c r="W278" s="21" t="b">
        <f t="shared" ca="1" si="572"/>
        <v>0</v>
      </c>
      <c r="X278" s="21" t="b">
        <f t="shared" ca="1" si="572"/>
        <v>0</v>
      </c>
      <c r="Y278" s="21" t="b">
        <f t="shared" ca="1" si="572"/>
        <v>0</v>
      </c>
      <c r="Z278" s="21" t="b">
        <f t="shared" ca="1" si="572"/>
        <v>0</v>
      </c>
      <c r="AA278" s="21" t="b">
        <f t="shared" ca="1" si="572"/>
        <v>0</v>
      </c>
      <c r="AB278" s="21" t="b">
        <f t="shared" ca="1" si="572"/>
        <v>0</v>
      </c>
      <c r="AC278" s="21" t="b">
        <f t="shared" ca="1" si="572"/>
        <v>0</v>
      </c>
      <c r="AD278" s="21" t="b">
        <f t="shared" ca="1" si="572"/>
        <v>0</v>
      </c>
      <c r="AE278" s="21" t="b">
        <f t="shared" ca="1" si="572"/>
        <v>0</v>
      </c>
      <c r="AF278" s="21" t="b">
        <f t="shared" ca="1" si="572"/>
        <v>0</v>
      </c>
      <c r="AG278" s="21" t="b">
        <f t="shared" ca="1" si="572"/>
        <v>0</v>
      </c>
      <c r="AH278" s="21" t="b">
        <f t="shared" ca="1" si="572"/>
        <v>0</v>
      </c>
      <c r="AI278" s="21" t="b">
        <f t="shared" ca="1" si="572"/>
        <v>0</v>
      </c>
      <c r="AJ278" s="21" t="b">
        <f t="shared" ca="1" si="572"/>
        <v>0</v>
      </c>
      <c r="AK278" s="21" t="b">
        <f t="shared" ca="1" si="572"/>
        <v>0</v>
      </c>
      <c r="AL278" s="21" t="b">
        <f t="shared" ca="1" si="572"/>
        <v>0</v>
      </c>
      <c r="AM278" s="21" t="b">
        <f t="shared" ca="1" si="572"/>
        <v>0</v>
      </c>
    </row>
    <row r="279" spans="20:39" s="21" customFormat="1" outlineLevel="1" x14ac:dyDescent="0.25">
      <c r="T279" s="21" t="b">
        <f t="shared" ref="T279:AM279" ca="1" si="573">AND(ISNUMBER(INDIRECT(ADDRESS(ROW(160:160),MATCH(T$2,$BQ$2:$OH$2,0)+COLUMN($BQ:$BQ)+4,4,1),TRUE)),INDIRECT(ADDRESS(ROW(160:160),MATCH(T$2,$BQ$2:$OH$2,0)+COLUMN($BQ:$BQ)+4,4,1),TRUE) &gt; 29)</f>
        <v>0</v>
      </c>
      <c r="U279" s="21" t="b">
        <f t="shared" ca="1" si="573"/>
        <v>0</v>
      </c>
      <c r="V279" s="21" t="b">
        <f t="shared" ca="1" si="573"/>
        <v>0</v>
      </c>
      <c r="W279" s="21" t="b">
        <f t="shared" ca="1" si="573"/>
        <v>0</v>
      </c>
      <c r="X279" s="21" t="b">
        <f t="shared" ca="1" si="573"/>
        <v>0</v>
      </c>
      <c r="Y279" s="21" t="b">
        <f t="shared" ca="1" si="573"/>
        <v>0</v>
      </c>
      <c r="Z279" s="21" t="b">
        <f t="shared" ca="1" si="573"/>
        <v>0</v>
      </c>
      <c r="AA279" s="21" t="b">
        <f t="shared" ca="1" si="573"/>
        <v>0</v>
      </c>
      <c r="AB279" s="21" t="b">
        <f t="shared" ca="1" si="573"/>
        <v>0</v>
      </c>
      <c r="AC279" s="21" t="b">
        <f t="shared" ca="1" si="573"/>
        <v>0</v>
      </c>
      <c r="AD279" s="21" t="b">
        <f t="shared" ca="1" si="573"/>
        <v>0</v>
      </c>
      <c r="AE279" s="21" t="b">
        <f t="shared" ca="1" si="573"/>
        <v>0</v>
      </c>
      <c r="AF279" s="21" t="b">
        <f t="shared" ca="1" si="573"/>
        <v>0</v>
      </c>
      <c r="AG279" s="21" t="b">
        <f t="shared" ca="1" si="573"/>
        <v>0</v>
      </c>
      <c r="AH279" s="21" t="b">
        <f t="shared" ca="1" si="573"/>
        <v>0</v>
      </c>
      <c r="AI279" s="21" t="b">
        <f t="shared" ca="1" si="573"/>
        <v>0</v>
      </c>
      <c r="AJ279" s="21" t="b">
        <f t="shared" ca="1" si="573"/>
        <v>0</v>
      </c>
      <c r="AK279" s="21" t="b">
        <f t="shared" ca="1" si="573"/>
        <v>0</v>
      </c>
      <c r="AL279" s="21" t="b">
        <f t="shared" ca="1" si="573"/>
        <v>0</v>
      </c>
      <c r="AM279" s="21" t="b">
        <f t="shared" ca="1" si="573"/>
        <v>0</v>
      </c>
    </row>
    <row r="280" spans="20:39" s="21" customFormat="1" outlineLevel="1" x14ac:dyDescent="0.25">
      <c r="T280" s="21" t="b">
        <f t="shared" ref="T280:AM280" ca="1" si="574">AND(ISNUMBER(INDIRECT(ADDRESS(ROW(161:161),MATCH(T$2,$BQ$2:$OH$2,0)+COLUMN($BQ:$BQ)+4,4,1),TRUE)),INDIRECT(ADDRESS(ROW(161:161),MATCH(T$2,$BQ$2:$OH$2,0)+COLUMN($BQ:$BQ)+4,4,1),TRUE) &gt; 29)</f>
        <v>0</v>
      </c>
      <c r="U280" s="21" t="b">
        <f t="shared" ca="1" si="574"/>
        <v>0</v>
      </c>
      <c r="V280" s="21" t="b">
        <f t="shared" ca="1" si="574"/>
        <v>0</v>
      </c>
      <c r="W280" s="21" t="b">
        <f t="shared" ca="1" si="574"/>
        <v>0</v>
      </c>
      <c r="X280" s="21" t="b">
        <f t="shared" ca="1" si="574"/>
        <v>0</v>
      </c>
      <c r="Y280" s="21" t="b">
        <f t="shared" ca="1" si="574"/>
        <v>0</v>
      </c>
      <c r="Z280" s="21" t="b">
        <f t="shared" ca="1" si="574"/>
        <v>0</v>
      </c>
      <c r="AA280" s="21" t="b">
        <f t="shared" ca="1" si="574"/>
        <v>0</v>
      </c>
      <c r="AB280" s="21" t="b">
        <f t="shared" ca="1" si="574"/>
        <v>0</v>
      </c>
      <c r="AC280" s="21" t="b">
        <f t="shared" ca="1" si="574"/>
        <v>0</v>
      </c>
      <c r="AD280" s="21" t="b">
        <f t="shared" ca="1" si="574"/>
        <v>0</v>
      </c>
      <c r="AE280" s="21" t="b">
        <f t="shared" ca="1" si="574"/>
        <v>0</v>
      </c>
      <c r="AF280" s="21" t="b">
        <f t="shared" ca="1" si="574"/>
        <v>0</v>
      </c>
      <c r="AG280" s="21" t="b">
        <f t="shared" ca="1" si="574"/>
        <v>0</v>
      </c>
      <c r="AH280" s="21" t="b">
        <f t="shared" ca="1" si="574"/>
        <v>0</v>
      </c>
      <c r="AI280" s="21" t="b">
        <f t="shared" ca="1" si="574"/>
        <v>0</v>
      </c>
      <c r="AJ280" s="21" t="b">
        <f t="shared" ca="1" si="574"/>
        <v>0</v>
      </c>
      <c r="AK280" s="21" t="b">
        <f t="shared" ca="1" si="574"/>
        <v>0</v>
      </c>
      <c r="AL280" s="21" t="b">
        <f t="shared" ca="1" si="574"/>
        <v>0</v>
      </c>
      <c r="AM280" s="21" t="b">
        <f t="shared" ca="1" si="574"/>
        <v>0</v>
      </c>
    </row>
    <row r="281" spans="20:39" s="21" customFormat="1" outlineLevel="1" x14ac:dyDescent="0.25">
      <c r="T281" s="21" t="b">
        <f t="shared" ref="T281:AM281" ca="1" si="575">AND(ISNUMBER(INDIRECT(ADDRESS(ROW(162:162),MATCH(T$2,$BQ$2:$OH$2,0)+COLUMN($BQ:$BQ)+4,4,1),TRUE)),INDIRECT(ADDRESS(ROW(162:162),MATCH(T$2,$BQ$2:$OH$2,0)+COLUMN($BQ:$BQ)+4,4,1),TRUE) &gt; 29)</f>
        <v>0</v>
      </c>
      <c r="U281" s="21" t="b">
        <f t="shared" ca="1" si="575"/>
        <v>0</v>
      </c>
      <c r="V281" s="21" t="b">
        <f t="shared" ca="1" si="575"/>
        <v>0</v>
      </c>
      <c r="W281" s="21" t="b">
        <f t="shared" ca="1" si="575"/>
        <v>0</v>
      </c>
      <c r="X281" s="21" t="b">
        <f t="shared" ca="1" si="575"/>
        <v>0</v>
      </c>
      <c r="Y281" s="21" t="b">
        <f t="shared" ca="1" si="575"/>
        <v>0</v>
      </c>
      <c r="Z281" s="21" t="b">
        <f t="shared" ca="1" si="575"/>
        <v>0</v>
      </c>
      <c r="AA281" s="21" t="b">
        <f t="shared" ca="1" si="575"/>
        <v>0</v>
      </c>
      <c r="AB281" s="21" t="b">
        <f t="shared" ca="1" si="575"/>
        <v>0</v>
      </c>
      <c r="AC281" s="21" t="b">
        <f t="shared" ca="1" si="575"/>
        <v>0</v>
      </c>
      <c r="AD281" s="21" t="b">
        <f t="shared" ca="1" si="575"/>
        <v>0</v>
      </c>
      <c r="AE281" s="21" t="b">
        <f t="shared" ca="1" si="575"/>
        <v>0</v>
      </c>
      <c r="AF281" s="21" t="b">
        <f t="shared" ca="1" si="575"/>
        <v>0</v>
      </c>
      <c r="AG281" s="21" t="b">
        <f t="shared" ca="1" si="575"/>
        <v>0</v>
      </c>
      <c r="AH281" s="21" t="b">
        <f t="shared" ca="1" si="575"/>
        <v>0</v>
      </c>
      <c r="AI281" s="21" t="b">
        <f t="shared" ca="1" si="575"/>
        <v>0</v>
      </c>
      <c r="AJ281" s="21" t="b">
        <f t="shared" ca="1" si="575"/>
        <v>0</v>
      </c>
      <c r="AK281" s="21" t="b">
        <f t="shared" ca="1" si="575"/>
        <v>0</v>
      </c>
      <c r="AL281" s="21" t="b">
        <f t="shared" ca="1" si="575"/>
        <v>0</v>
      </c>
      <c r="AM281" s="21" t="b">
        <f t="shared" ca="1" si="575"/>
        <v>0</v>
      </c>
    </row>
    <row r="282" spans="20:39" s="21" customFormat="1" outlineLevel="1" x14ac:dyDescent="0.25">
      <c r="T282" s="21" t="b">
        <f t="shared" ref="T282:AM282" ca="1" si="576">AND(ISNUMBER(INDIRECT(ADDRESS(ROW(163:163),MATCH(T$2,$BQ$2:$OH$2,0)+COLUMN($BQ:$BQ)+4,4,1),TRUE)),INDIRECT(ADDRESS(ROW(163:163),MATCH(T$2,$BQ$2:$OH$2,0)+COLUMN($BQ:$BQ)+4,4,1),TRUE) &gt; 29)</f>
        <v>0</v>
      </c>
      <c r="U282" s="21" t="b">
        <f t="shared" ca="1" si="576"/>
        <v>0</v>
      </c>
      <c r="V282" s="21" t="b">
        <f t="shared" ca="1" si="576"/>
        <v>0</v>
      </c>
      <c r="W282" s="21" t="b">
        <f t="shared" ca="1" si="576"/>
        <v>0</v>
      </c>
      <c r="X282" s="21" t="b">
        <f t="shared" ca="1" si="576"/>
        <v>0</v>
      </c>
      <c r="Y282" s="21" t="b">
        <f t="shared" ca="1" si="576"/>
        <v>0</v>
      </c>
      <c r="Z282" s="21" t="b">
        <f t="shared" ca="1" si="576"/>
        <v>0</v>
      </c>
      <c r="AA282" s="21" t="b">
        <f t="shared" ca="1" si="576"/>
        <v>0</v>
      </c>
      <c r="AB282" s="21" t="b">
        <f t="shared" ca="1" si="576"/>
        <v>0</v>
      </c>
      <c r="AC282" s="21" t="b">
        <f t="shared" ca="1" si="576"/>
        <v>0</v>
      </c>
      <c r="AD282" s="21" t="b">
        <f t="shared" ca="1" si="576"/>
        <v>0</v>
      </c>
      <c r="AE282" s="21" t="b">
        <f t="shared" ca="1" si="576"/>
        <v>0</v>
      </c>
      <c r="AF282" s="21" t="b">
        <f t="shared" ca="1" si="576"/>
        <v>0</v>
      </c>
      <c r="AG282" s="21" t="b">
        <f t="shared" ca="1" si="576"/>
        <v>0</v>
      </c>
      <c r="AH282" s="21" t="b">
        <f t="shared" ca="1" si="576"/>
        <v>0</v>
      </c>
      <c r="AI282" s="21" t="b">
        <f t="shared" ca="1" si="576"/>
        <v>0</v>
      </c>
      <c r="AJ282" s="21" t="b">
        <f t="shared" ca="1" si="576"/>
        <v>0</v>
      </c>
      <c r="AK282" s="21" t="b">
        <f t="shared" ca="1" si="576"/>
        <v>0</v>
      </c>
      <c r="AL282" s="21" t="b">
        <f t="shared" ca="1" si="576"/>
        <v>0</v>
      </c>
      <c r="AM282" s="21" t="b">
        <f t="shared" ca="1" si="576"/>
        <v>0</v>
      </c>
    </row>
    <row r="283" spans="20:39" s="21" customFormat="1" outlineLevel="1" x14ac:dyDescent="0.25">
      <c r="T283" s="21" t="b">
        <f t="shared" ref="T283:AM283" ca="1" si="577">AND(ISNUMBER(INDIRECT(ADDRESS(ROW(164:164),MATCH(T$2,$BQ$2:$OH$2,0)+COLUMN($BQ:$BQ)+4,4,1),TRUE)),INDIRECT(ADDRESS(ROW(164:164),MATCH(T$2,$BQ$2:$OH$2,0)+COLUMN($BQ:$BQ)+4,4,1),TRUE) &gt; 29)</f>
        <v>0</v>
      </c>
      <c r="U283" s="21" t="b">
        <f t="shared" ca="1" si="577"/>
        <v>0</v>
      </c>
      <c r="V283" s="21" t="b">
        <f t="shared" ca="1" si="577"/>
        <v>0</v>
      </c>
      <c r="W283" s="21" t="b">
        <f t="shared" ca="1" si="577"/>
        <v>0</v>
      </c>
      <c r="X283" s="21" t="b">
        <f t="shared" ca="1" si="577"/>
        <v>0</v>
      </c>
      <c r="Y283" s="21" t="b">
        <f t="shared" ca="1" si="577"/>
        <v>0</v>
      </c>
      <c r="Z283" s="21" t="b">
        <f t="shared" ca="1" si="577"/>
        <v>0</v>
      </c>
      <c r="AA283" s="21" t="b">
        <f t="shared" ca="1" si="577"/>
        <v>0</v>
      </c>
      <c r="AB283" s="21" t="b">
        <f t="shared" ca="1" si="577"/>
        <v>0</v>
      </c>
      <c r="AC283" s="21" t="b">
        <f t="shared" ca="1" si="577"/>
        <v>0</v>
      </c>
      <c r="AD283" s="21" t="b">
        <f t="shared" ca="1" si="577"/>
        <v>0</v>
      </c>
      <c r="AE283" s="21" t="b">
        <f t="shared" ca="1" si="577"/>
        <v>0</v>
      </c>
      <c r="AF283" s="21" t="b">
        <f t="shared" ca="1" si="577"/>
        <v>0</v>
      </c>
      <c r="AG283" s="21" t="b">
        <f t="shared" ca="1" si="577"/>
        <v>0</v>
      </c>
      <c r="AH283" s="21" t="b">
        <f t="shared" ca="1" si="577"/>
        <v>0</v>
      </c>
      <c r="AI283" s="21" t="b">
        <f t="shared" ca="1" si="577"/>
        <v>0</v>
      </c>
      <c r="AJ283" s="21" t="b">
        <f t="shared" ca="1" si="577"/>
        <v>0</v>
      </c>
      <c r="AK283" s="21" t="b">
        <f t="shared" ca="1" si="577"/>
        <v>0</v>
      </c>
      <c r="AL283" s="21" t="b">
        <f t="shared" ca="1" si="577"/>
        <v>0</v>
      </c>
      <c r="AM283" s="21" t="b">
        <f t="shared" ca="1" si="577"/>
        <v>0</v>
      </c>
    </row>
    <row r="284" spans="20:39" s="21" customFormat="1" outlineLevel="1" x14ac:dyDescent="0.25">
      <c r="T284" s="21" t="b">
        <f t="shared" ref="T284:AM284" ca="1" si="578">AND(ISNUMBER(INDIRECT(ADDRESS(ROW(165:165),MATCH(T$2,$BQ$2:$OH$2,0)+COLUMN($BQ:$BQ)+4,4,1),TRUE)),INDIRECT(ADDRESS(ROW(165:165),MATCH(T$2,$BQ$2:$OH$2,0)+COLUMN($BQ:$BQ)+4,4,1),TRUE) &gt; 29)</f>
        <v>0</v>
      </c>
      <c r="U284" s="21" t="b">
        <f t="shared" ca="1" si="578"/>
        <v>0</v>
      </c>
      <c r="V284" s="21" t="b">
        <f t="shared" ca="1" si="578"/>
        <v>0</v>
      </c>
      <c r="W284" s="21" t="b">
        <f t="shared" ca="1" si="578"/>
        <v>0</v>
      </c>
      <c r="X284" s="21" t="b">
        <f t="shared" ca="1" si="578"/>
        <v>0</v>
      </c>
      <c r="Y284" s="21" t="b">
        <f t="shared" ca="1" si="578"/>
        <v>0</v>
      </c>
      <c r="Z284" s="21" t="b">
        <f t="shared" ca="1" si="578"/>
        <v>0</v>
      </c>
      <c r="AA284" s="21" t="b">
        <f t="shared" ca="1" si="578"/>
        <v>0</v>
      </c>
      <c r="AB284" s="21" t="b">
        <f t="shared" ca="1" si="578"/>
        <v>0</v>
      </c>
      <c r="AC284" s="21" t="b">
        <f t="shared" ca="1" si="578"/>
        <v>0</v>
      </c>
      <c r="AD284" s="21" t="b">
        <f t="shared" ca="1" si="578"/>
        <v>0</v>
      </c>
      <c r="AE284" s="21" t="b">
        <f t="shared" ca="1" si="578"/>
        <v>0</v>
      </c>
      <c r="AF284" s="21" t="b">
        <f t="shared" ca="1" si="578"/>
        <v>0</v>
      </c>
      <c r="AG284" s="21" t="b">
        <f t="shared" ca="1" si="578"/>
        <v>0</v>
      </c>
      <c r="AH284" s="21" t="b">
        <f t="shared" ca="1" si="578"/>
        <v>0</v>
      </c>
      <c r="AI284" s="21" t="b">
        <f t="shared" ca="1" si="578"/>
        <v>0</v>
      </c>
      <c r="AJ284" s="21" t="b">
        <f t="shared" ca="1" si="578"/>
        <v>0</v>
      </c>
      <c r="AK284" s="21" t="b">
        <f t="shared" ca="1" si="578"/>
        <v>0</v>
      </c>
      <c r="AL284" s="21" t="b">
        <f t="shared" ca="1" si="578"/>
        <v>0</v>
      </c>
      <c r="AM284" s="21" t="b">
        <f t="shared" ca="1" si="578"/>
        <v>0</v>
      </c>
    </row>
    <row r="285" spans="20:39" s="21" customFormat="1" outlineLevel="1" x14ac:dyDescent="0.25">
      <c r="T285" s="21" t="b">
        <f t="shared" ref="T285:AM285" ca="1" si="579">AND(ISNUMBER(INDIRECT(ADDRESS(ROW(166:166),MATCH(T$2,$BQ$2:$OH$2,0)+COLUMN($BQ:$BQ)+4,4,1),TRUE)),INDIRECT(ADDRESS(ROW(166:166),MATCH(T$2,$BQ$2:$OH$2,0)+COLUMN($BQ:$BQ)+4,4,1),TRUE) &gt; 29)</f>
        <v>0</v>
      </c>
      <c r="U285" s="21" t="b">
        <f t="shared" ca="1" si="579"/>
        <v>0</v>
      </c>
      <c r="V285" s="21" t="b">
        <f t="shared" ca="1" si="579"/>
        <v>0</v>
      </c>
      <c r="W285" s="21" t="b">
        <f t="shared" ca="1" si="579"/>
        <v>0</v>
      </c>
      <c r="X285" s="21" t="b">
        <f t="shared" ca="1" si="579"/>
        <v>0</v>
      </c>
      <c r="Y285" s="21" t="b">
        <f t="shared" ca="1" si="579"/>
        <v>0</v>
      </c>
      <c r="Z285" s="21" t="b">
        <f t="shared" ca="1" si="579"/>
        <v>0</v>
      </c>
      <c r="AA285" s="21" t="b">
        <f t="shared" ca="1" si="579"/>
        <v>0</v>
      </c>
      <c r="AB285" s="21" t="b">
        <f t="shared" ca="1" si="579"/>
        <v>0</v>
      </c>
      <c r="AC285" s="21" t="b">
        <f t="shared" ca="1" si="579"/>
        <v>0</v>
      </c>
      <c r="AD285" s="21" t="b">
        <f t="shared" ca="1" si="579"/>
        <v>0</v>
      </c>
      <c r="AE285" s="21" t="b">
        <f t="shared" ca="1" si="579"/>
        <v>0</v>
      </c>
      <c r="AF285" s="21" t="b">
        <f t="shared" ca="1" si="579"/>
        <v>0</v>
      </c>
      <c r="AG285" s="21" t="b">
        <f t="shared" ca="1" si="579"/>
        <v>0</v>
      </c>
      <c r="AH285" s="21" t="b">
        <f t="shared" ca="1" si="579"/>
        <v>0</v>
      </c>
      <c r="AI285" s="21" t="b">
        <f t="shared" ca="1" si="579"/>
        <v>0</v>
      </c>
      <c r="AJ285" s="21" t="b">
        <f t="shared" ca="1" si="579"/>
        <v>0</v>
      </c>
      <c r="AK285" s="21" t="b">
        <f t="shared" ca="1" si="579"/>
        <v>0</v>
      </c>
      <c r="AL285" s="21" t="b">
        <f t="shared" ca="1" si="579"/>
        <v>0</v>
      </c>
      <c r="AM285" s="21" t="b">
        <f t="shared" ca="1" si="579"/>
        <v>0</v>
      </c>
    </row>
    <row r="286" spans="20:39" s="21" customFormat="1" outlineLevel="1" x14ac:dyDescent="0.25">
      <c r="T286" s="21" t="b">
        <f t="shared" ref="T286:AM286" ca="1" si="580">AND(ISNUMBER(INDIRECT(ADDRESS(ROW(167:167),MATCH(T$2,$BQ$2:$OH$2,0)+COLUMN($BQ:$BQ)+4,4,1),TRUE)),INDIRECT(ADDRESS(ROW(167:167),MATCH(T$2,$BQ$2:$OH$2,0)+COLUMN($BQ:$BQ)+4,4,1),TRUE) &gt; 29)</f>
        <v>0</v>
      </c>
      <c r="U286" s="21" t="b">
        <f t="shared" ca="1" si="580"/>
        <v>0</v>
      </c>
      <c r="V286" s="21" t="b">
        <f t="shared" ca="1" si="580"/>
        <v>0</v>
      </c>
      <c r="W286" s="21" t="b">
        <f t="shared" ca="1" si="580"/>
        <v>0</v>
      </c>
      <c r="X286" s="21" t="b">
        <f t="shared" ca="1" si="580"/>
        <v>0</v>
      </c>
      <c r="Y286" s="21" t="b">
        <f t="shared" ca="1" si="580"/>
        <v>0</v>
      </c>
      <c r="Z286" s="21" t="b">
        <f t="shared" ca="1" si="580"/>
        <v>0</v>
      </c>
      <c r="AA286" s="21" t="b">
        <f t="shared" ca="1" si="580"/>
        <v>0</v>
      </c>
      <c r="AB286" s="21" t="b">
        <f t="shared" ca="1" si="580"/>
        <v>0</v>
      </c>
      <c r="AC286" s="21" t="b">
        <f t="shared" ca="1" si="580"/>
        <v>0</v>
      </c>
      <c r="AD286" s="21" t="b">
        <f t="shared" ca="1" si="580"/>
        <v>0</v>
      </c>
      <c r="AE286" s="21" t="b">
        <f t="shared" ca="1" si="580"/>
        <v>0</v>
      </c>
      <c r="AF286" s="21" t="b">
        <f t="shared" ca="1" si="580"/>
        <v>0</v>
      </c>
      <c r="AG286" s="21" t="b">
        <f t="shared" ca="1" si="580"/>
        <v>0</v>
      </c>
      <c r="AH286" s="21" t="b">
        <f t="shared" ca="1" si="580"/>
        <v>0</v>
      </c>
      <c r="AI286" s="21" t="b">
        <f t="shared" ca="1" si="580"/>
        <v>0</v>
      </c>
      <c r="AJ286" s="21" t="b">
        <f t="shared" ca="1" si="580"/>
        <v>0</v>
      </c>
      <c r="AK286" s="21" t="b">
        <f t="shared" ca="1" si="580"/>
        <v>0</v>
      </c>
      <c r="AL286" s="21" t="b">
        <f t="shared" ca="1" si="580"/>
        <v>0</v>
      </c>
      <c r="AM286" s="21" t="b">
        <f t="shared" ca="1" si="580"/>
        <v>0</v>
      </c>
    </row>
    <row r="287" spans="20:39" s="21" customFormat="1" outlineLevel="1" x14ac:dyDescent="0.25">
      <c r="T287" s="21" t="b">
        <f t="shared" ref="T287:AM287" ca="1" si="581">AND(ISNUMBER(INDIRECT(ADDRESS(ROW(168:168),MATCH(T$2,$BQ$2:$OH$2,0)+COLUMN($BQ:$BQ)+4,4,1),TRUE)),INDIRECT(ADDRESS(ROW(168:168),MATCH(T$2,$BQ$2:$OH$2,0)+COLUMN($BQ:$BQ)+4,4,1),TRUE) &gt; 29)</f>
        <v>0</v>
      </c>
      <c r="U287" s="21" t="b">
        <f t="shared" ca="1" si="581"/>
        <v>0</v>
      </c>
      <c r="V287" s="21" t="b">
        <f t="shared" ca="1" si="581"/>
        <v>0</v>
      </c>
      <c r="W287" s="21" t="b">
        <f t="shared" ca="1" si="581"/>
        <v>0</v>
      </c>
      <c r="X287" s="21" t="b">
        <f t="shared" ca="1" si="581"/>
        <v>0</v>
      </c>
      <c r="Y287" s="21" t="b">
        <f t="shared" ca="1" si="581"/>
        <v>0</v>
      </c>
      <c r="Z287" s="21" t="b">
        <f t="shared" ca="1" si="581"/>
        <v>0</v>
      </c>
      <c r="AA287" s="21" t="b">
        <f t="shared" ca="1" si="581"/>
        <v>0</v>
      </c>
      <c r="AB287" s="21" t="b">
        <f t="shared" ca="1" si="581"/>
        <v>0</v>
      </c>
      <c r="AC287" s="21" t="b">
        <f t="shared" ca="1" si="581"/>
        <v>0</v>
      </c>
      <c r="AD287" s="21" t="b">
        <f t="shared" ca="1" si="581"/>
        <v>0</v>
      </c>
      <c r="AE287" s="21" t="b">
        <f t="shared" ca="1" si="581"/>
        <v>0</v>
      </c>
      <c r="AF287" s="21" t="b">
        <f t="shared" ca="1" si="581"/>
        <v>0</v>
      </c>
      <c r="AG287" s="21" t="b">
        <f t="shared" ca="1" si="581"/>
        <v>0</v>
      </c>
      <c r="AH287" s="21" t="b">
        <f t="shared" ca="1" si="581"/>
        <v>0</v>
      </c>
      <c r="AI287" s="21" t="b">
        <f t="shared" ca="1" si="581"/>
        <v>0</v>
      </c>
      <c r="AJ287" s="21" t="b">
        <f t="shared" ca="1" si="581"/>
        <v>0</v>
      </c>
      <c r="AK287" s="21" t="b">
        <f t="shared" ca="1" si="581"/>
        <v>0</v>
      </c>
      <c r="AL287" s="21" t="b">
        <f t="shared" ca="1" si="581"/>
        <v>0</v>
      </c>
      <c r="AM287" s="21" t="b">
        <f t="shared" ca="1" si="581"/>
        <v>0</v>
      </c>
    </row>
    <row r="288" spans="20:39" s="21" customFormat="1" outlineLevel="1" x14ac:dyDescent="0.25">
      <c r="T288" s="21" t="b">
        <f t="shared" ref="T288:AM288" ca="1" si="582">AND(ISNUMBER(INDIRECT(ADDRESS(ROW(169:169),MATCH(T$2,$BQ$2:$OH$2,0)+COLUMN($BQ:$BQ)+4,4,1),TRUE)),INDIRECT(ADDRESS(ROW(169:169),MATCH(T$2,$BQ$2:$OH$2,0)+COLUMN($BQ:$BQ)+4,4,1),TRUE) &gt; 29)</f>
        <v>0</v>
      </c>
      <c r="U288" s="21" t="b">
        <f t="shared" ca="1" si="582"/>
        <v>0</v>
      </c>
      <c r="V288" s="21" t="b">
        <f t="shared" ca="1" si="582"/>
        <v>0</v>
      </c>
      <c r="W288" s="21" t="b">
        <f t="shared" ca="1" si="582"/>
        <v>0</v>
      </c>
      <c r="X288" s="21" t="b">
        <f t="shared" ca="1" si="582"/>
        <v>0</v>
      </c>
      <c r="Y288" s="21" t="b">
        <f t="shared" ca="1" si="582"/>
        <v>0</v>
      </c>
      <c r="Z288" s="21" t="b">
        <f t="shared" ca="1" si="582"/>
        <v>0</v>
      </c>
      <c r="AA288" s="21" t="b">
        <f t="shared" ca="1" si="582"/>
        <v>0</v>
      </c>
      <c r="AB288" s="21" t="b">
        <f t="shared" ca="1" si="582"/>
        <v>0</v>
      </c>
      <c r="AC288" s="21" t="b">
        <f t="shared" ca="1" si="582"/>
        <v>0</v>
      </c>
      <c r="AD288" s="21" t="b">
        <f t="shared" ca="1" si="582"/>
        <v>0</v>
      </c>
      <c r="AE288" s="21" t="b">
        <f t="shared" ca="1" si="582"/>
        <v>0</v>
      </c>
      <c r="AF288" s="21" t="b">
        <f t="shared" ca="1" si="582"/>
        <v>0</v>
      </c>
      <c r="AG288" s="21" t="b">
        <f t="shared" ca="1" si="582"/>
        <v>0</v>
      </c>
      <c r="AH288" s="21" t="b">
        <f t="shared" ca="1" si="582"/>
        <v>0</v>
      </c>
      <c r="AI288" s="21" t="b">
        <f t="shared" ca="1" si="582"/>
        <v>0</v>
      </c>
      <c r="AJ288" s="21" t="b">
        <f t="shared" ca="1" si="582"/>
        <v>0</v>
      </c>
      <c r="AK288" s="21" t="b">
        <f t="shared" ca="1" si="582"/>
        <v>0</v>
      </c>
      <c r="AL288" s="21" t="b">
        <f t="shared" ca="1" si="582"/>
        <v>0</v>
      </c>
      <c r="AM288" s="21" t="b">
        <f t="shared" ca="1" si="582"/>
        <v>0</v>
      </c>
    </row>
    <row r="289" spans="20:39" s="21" customFormat="1" outlineLevel="1" x14ac:dyDescent="0.25">
      <c r="T289" s="21" t="b">
        <f t="shared" ref="T289:AM289" ca="1" si="583">AND(ISNUMBER(INDIRECT(ADDRESS(ROW(170:170),MATCH(T$2,$BQ$2:$OH$2,0)+COLUMN($BQ:$BQ)+4,4,1),TRUE)),INDIRECT(ADDRESS(ROW(170:170),MATCH(T$2,$BQ$2:$OH$2,0)+COLUMN($BQ:$BQ)+4,4,1),TRUE) &gt; 29)</f>
        <v>0</v>
      </c>
      <c r="U289" s="21" t="b">
        <f t="shared" ca="1" si="583"/>
        <v>0</v>
      </c>
      <c r="V289" s="21" t="b">
        <f t="shared" ca="1" si="583"/>
        <v>0</v>
      </c>
      <c r="W289" s="21" t="b">
        <f t="shared" ca="1" si="583"/>
        <v>0</v>
      </c>
      <c r="X289" s="21" t="b">
        <f t="shared" ca="1" si="583"/>
        <v>0</v>
      </c>
      <c r="Y289" s="21" t="b">
        <f t="shared" ca="1" si="583"/>
        <v>0</v>
      </c>
      <c r="Z289" s="21" t="b">
        <f t="shared" ca="1" si="583"/>
        <v>0</v>
      </c>
      <c r="AA289" s="21" t="b">
        <f t="shared" ca="1" si="583"/>
        <v>0</v>
      </c>
      <c r="AB289" s="21" t="b">
        <f t="shared" ca="1" si="583"/>
        <v>0</v>
      </c>
      <c r="AC289" s="21" t="b">
        <f t="shared" ca="1" si="583"/>
        <v>0</v>
      </c>
      <c r="AD289" s="21" t="b">
        <f t="shared" ca="1" si="583"/>
        <v>0</v>
      </c>
      <c r="AE289" s="21" t="b">
        <f t="shared" ca="1" si="583"/>
        <v>0</v>
      </c>
      <c r="AF289" s="21" t="b">
        <f t="shared" ca="1" si="583"/>
        <v>0</v>
      </c>
      <c r="AG289" s="21" t="b">
        <f t="shared" ca="1" si="583"/>
        <v>0</v>
      </c>
      <c r="AH289" s="21" t="b">
        <f t="shared" ca="1" si="583"/>
        <v>0</v>
      </c>
      <c r="AI289" s="21" t="b">
        <f t="shared" ca="1" si="583"/>
        <v>0</v>
      </c>
      <c r="AJ289" s="21" t="b">
        <f t="shared" ca="1" si="583"/>
        <v>0</v>
      </c>
      <c r="AK289" s="21" t="b">
        <f t="shared" ca="1" si="583"/>
        <v>0</v>
      </c>
      <c r="AL289" s="21" t="b">
        <f t="shared" ca="1" si="583"/>
        <v>0</v>
      </c>
      <c r="AM289" s="21" t="b">
        <f t="shared" ca="1" si="583"/>
        <v>0</v>
      </c>
    </row>
    <row r="290" spans="20:39" s="21" customFormat="1" outlineLevel="1" x14ac:dyDescent="0.25">
      <c r="T290" s="21" t="b">
        <f t="shared" ref="T290:AM290" ca="1" si="584">AND(ISNUMBER(INDIRECT(ADDRESS(ROW(171:171),MATCH(T$2,$BQ$2:$OH$2,0)+COLUMN($BQ:$BQ)+4,4,1),TRUE)),INDIRECT(ADDRESS(ROW(171:171),MATCH(T$2,$BQ$2:$OH$2,0)+COLUMN($BQ:$BQ)+4,4,1),TRUE) &gt; 29)</f>
        <v>0</v>
      </c>
      <c r="U290" s="21" t="b">
        <f t="shared" ca="1" si="584"/>
        <v>0</v>
      </c>
      <c r="V290" s="21" t="b">
        <f t="shared" ca="1" si="584"/>
        <v>0</v>
      </c>
      <c r="W290" s="21" t="b">
        <f t="shared" ca="1" si="584"/>
        <v>0</v>
      </c>
      <c r="X290" s="21" t="b">
        <f t="shared" ca="1" si="584"/>
        <v>0</v>
      </c>
      <c r="Y290" s="21" t="b">
        <f t="shared" ca="1" si="584"/>
        <v>0</v>
      </c>
      <c r="Z290" s="21" t="b">
        <f t="shared" ca="1" si="584"/>
        <v>0</v>
      </c>
      <c r="AA290" s="21" t="b">
        <f t="shared" ca="1" si="584"/>
        <v>0</v>
      </c>
      <c r="AB290" s="21" t="b">
        <f t="shared" ca="1" si="584"/>
        <v>0</v>
      </c>
      <c r="AC290" s="21" t="b">
        <f t="shared" ca="1" si="584"/>
        <v>0</v>
      </c>
      <c r="AD290" s="21" t="b">
        <f t="shared" ca="1" si="584"/>
        <v>0</v>
      </c>
      <c r="AE290" s="21" t="b">
        <f t="shared" ca="1" si="584"/>
        <v>0</v>
      </c>
      <c r="AF290" s="21" t="b">
        <f t="shared" ca="1" si="584"/>
        <v>0</v>
      </c>
      <c r="AG290" s="21" t="b">
        <f t="shared" ca="1" si="584"/>
        <v>0</v>
      </c>
      <c r="AH290" s="21" t="b">
        <f t="shared" ca="1" si="584"/>
        <v>0</v>
      </c>
      <c r="AI290" s="21" t="b">
        <f t="shared" ca="1" si="584"/>
        <v>0</v>
      </c>
      <c r="AJ290" s="21" t="b">
        <f t="shared" ca="1" si="584"/>
        <v>0</v>
      </c>
      <c r="AK290" s="21" t="b">
        <f t="shared" ca="1" si="584"/>
        <v>0</v>
      </c>
      <c r="AL290" s="21" t="b">
        <f t="shared" ca="1" si="584"/>
        <v>0</v>
      </c>
      <c r="AM290" s="21" t="b">
        <f t="shared" ca="1" si="584"/>
        <v>0</v>
      </c>
    </row>
    <row r="291" spans="20:39" s="21" customFormat="1" outlineLevel="1" x14ac:dyDescent="0.25">
      <c r="T291" s="21" t="b">
        <f t="shared" ref="T291:AM291" ca="1" si="585">AND(ISNUMBER(INDIRECT(ADDRESS(ROW(172:172),MATCH(T$2,$BQ$2:$OH$2,0)+COLUMN($BQ:$BQ)+4,4,1),TRUE)),INDIRECT(ADDRESS(ROW(172:172),MATCH(T$2,$BQ$2:$OH$2,0)+COLUMN($BQ:$BQ)+4,4,1),TRUE) &gt; 29)</f>
        <v>0</v>
      </c>
      <c r="U291" s="21" t="b">
        <f t="shared" ca="1" si="585"/>
        <v>0</v>
      </c>
      <c r="V291" s="21" t="b">
        <f t="shared" ca="1" si="585"/>
        <v>0</v>
      </c>
      <c r="W291" s="21" t="b">
        <f t="shared" ca="1" si="585"/>
        <v>0</v>
      </c>
      <c r="X291" s="21" t="b">
        <f t="shared" ca="1" si="585"/>
        <v>0</v>
      </c>
      <c r="Y291" s="21" t="b">
        <f t="shared" ca="1" si="585"/>
        <v>0</v>
      </c>
      <c r="Z291" s="21" t="b">
        <f t="shared" ca="1" si="585"/>
        <v>0</v>
      </c>
      <c r="AA291" s="21" t="b">
        <f t="shared" ca="1" si="585"/>
        <v>0</v>
      </c>
      <c r="AB291" s="21" t="b">
        <f t="shared" ca="1" si="585"/>
        <v>0</v>
      </c>
      <c r="AC291" s="21" t="b">
        <f t="shared" ca="1" si="585"/>
        <v>0</v>
      </c>
      <c r="AD291" s="21" t="b">
        <f t="shared" ca="1" si="585"/>
        <v>0</v>
      </c>
      <c r="AE291" s="21" t="b">
        <f t="shared" ca="1" si="585"/>
        <v>0</v>
      </c>
      <c r="AF291" s="21" t="b">
        <f t="shared" ca="1" si="585"/>
        <v>0</v>
      </c>
      <c r="AG291" s="21" t="b">
        <f t="shared" ca="1" si="585"/>
        <v>0</v>
      </c>
      <c r="AH291" s="21" t="b">
        <f t="shared" ca="1" si="585"/>
        <v>0</v>
      </c>
      <c r="AI291" s="21" t="b">
        <f t="shared" ca="1" si="585"/>
        <v>0</v>
      </c>
      <c r="AJ291" s="21" t="b">
        <f t="shared" ca="1" si="585"/>
        <v>0</v>
      </c>
      <c r="AK291" s="21" t="b">
        <f t="shared" ca="1" si="585"/>
        <v>0</v>
      </c>
      <c r="AL291" s="21" t="b">
        <f t="shared" ca="1" si="585"/>
        <v>0</v>
      </c>
      <c r="AM291" s="21" t="b">
        <f t="shared" ca="1" si="585"/>
        <v>0</v>
      </c>
    </row>
    <row r="292" spans="20:39" s="21" customFormat="1" outlineLevel="1" x14ac:dyDescent="0.25">
      <c r="T292" s="21" t="b">
        <f t="shared" ref="T292:AM292" ca="1" si="586">AND(ISNUMBER(INDIRECT(ADDRESS(ROW(173:173),MATCH(T$2,$BQ$2:$OH$2,0)+COLUMN($BQ:$BQ)+4,4,1),TRUE)),INDIRECT(ADDRESS(ROW(173:173),MATCH(T$2,$BQ$2:$OH$2,0)+COLUMN($BQ:$BQ)+4,4,1),TRUE) &gt; 29)</f>
        <v>0</v>
      </c>
      <c r="U292" s="21" t="b">
        <f t="shared" ca="1" si="586"/>
        <v>0</v>
      </c>
      <c r="V292" s="21" t="b">
        <f t="shared" ca="1" si="586"/>
        <v>0</v>
      </c>
      <c r="W292" s="21" t="b">
        <f t="shared" ca="1" si="586"/>
        <v>0</v>
      </c>
      <c r="X292" s="21" t="b">
        <f t="shared" ca="1" si="586"/>
        <v>0</v>
      </c>
      <c r="Y292" s="21" t="b">
        <f t="shared" ca="1" si="586"/>
        <v>0</v>
      </c>
      <c r="Z292" s="21" t="b">
        <f t="shared" ca="1" si="586"/>
        <v>0</v>
      </c>
      <c r="AA292" s="21" t="b">
        <f t="shared" ca="1" si="586"/>
        <v>0</v>
      </c>
      <c r="AB292" s="21" t="b">
        <f t="shared" ca="1" si="586"/>
        <v>0</v>
      </c>
      <c r="AC292" s="21" t="b">
        <f t="shared" ca="1" si="586"/>
        <v>0</v>
      </c>
      <c r="AD292" s="21" t="b">
        <f t="shared" ca="1" si="586"/>
        <v>0</v>
      </c>
      <c r="AE292" s="21" t="b">
        <f t="shared" ca="1" si="586"/>
        <v>0</v>
      </c>
      <c r="AF292" s="21" t="b">
        <f t="shared" ca="1" si="586"/>
        <v>0</v>
      </c>
      <c r="AG292" s="21" t="b">
        <f t="shared" ca="1" si="586"/>
        <v>0</v>
      </c>
      <c r="AH292" s="21" t="b">
        <f t="shared" ca="1" si="586"/>
        <v>0</v>
      </c>
      <c r="AI292" s="21" t="b">
        <f t="shared" ca="1" si="586"/>
        <v>0</v>
      </c>
      <c r="AJ292" s="21" t="b">
        <f t="shared" ca="1" si="586"/>
        <v>0</v>
      </c>
      <c r="AK292" s="21" t="b">
        <f t="shared" ca="1" si="586"/>
        <v>0</v>
      </c>
      <c r="AL292" s="21" t="b">
        <f t="shared" ca="1" si="586"/>
        <v>0</v>
      </c>
      <c r="AM292" s="21" t="b">
        <f t="shared" ca="1" si="586"/>
        <v>0</v>
      </c>
    </row>
    <row r="293" spans="20:39" s="21" customFormat="1" outlineLevel="1" x14ac:dyDescent="0.25">
      <c r="T293" s="21" t="b">
        <f t="shared" ref="T293:AM293" ca="1" si="587">AND(ISNUMBER(INDIRECT(ADDRESS(ROW(174:174),MATCH(T$2,$BQ$2:$OH$2,0)+COLUMN($BQ:$BQ)+4,4,1),TRUE)),INDIRECT(ADDRESS(ROW(174:174),MATCH(T$2,$BQ$2:$OH$2,0)+COLUMN($BQ:$BQ)+4,4,1),TRUE) &gt; 29)</f>
        <v>0</v>
      </c>
      <c r="U293" s="21" t="b">
        <f t="shared" ca="1" si="587"/>
        <v>0</v>
      </c>
      <c r="V293" s="21" t="b">
        <f t="shared" ca="1" si="587"/>
        <v>0</v>
      </c>
      <c r="W293" s="21" t="b">
        <f t="shared" ca="1" si="587"/>
        <v>0</v>
      </c>
      <c r="X293" s="21" t="b">
        <f t="shared" ca="1" si="587"/>
        <v>0</v>
      </c>
      <c r="Y293" s="21" t="b">
        <f t="shared" ca="1" si="587"/>
        <v>0</v>
      </c>
      <c r="Z293" s="21" t="b">
        <f t="shared" ca="1" si="587"/>
        <v>0</v>
      </c>
      <c r="AA293" s="21" t="b">
        <f t="shared" ca="1" si="587"/>
        <v>0</v>
      </c>
      <c r="AB293" s="21" t="b">
        <f t="shared" ca="1" si="587"/>
        <v>0</v>
      </c>
      <c r="AC293" s="21" t="b">
        <f t="shared" ca="1" si="587"/>
        <v>0</v>
      </c>
      <c r="AD293" s="21" t="b">
        <f t="shared" ca="1" si="587"/>
        <v>0</v>
      </c>
      <c r="AE293" s="21" t="b">
        <f t="shared" ca="1" si="587"/>
        <v>0</v>
      </c>
      <c r="AF293" s="21" t="b">
        <f t="shared" ca="1" si="587"/>
        <v>0</v>
      </c>
      <c r="AG293" s="21" t="b">
        <f t="shared" ca="1" si="587"/>
        <v>0</v>
      </c>
      <c r="AH293" s="21" t="b">
        <f t="shared" ca="1" si="587"/>
        <v>0</v>
      </c>
      <c r="AI293" s="21" t="b">
        <f t="shared" ca="1" si="587"/>
        <v>0</v>
      </c>
      <c r="AJ293" s="21" t="b">
        <f t="shared" ca="1" si="587"/>
        <v>0</v>
      </c>
      <c r="AK293" s="21" t="b">
        <f t="shared" ca="1" si="587"/>
        <v>0</v>
      </c>
      <c r="AL293" s="21" t="b">
        <f t="shared" ca="1" si="587"/>
        <v>0</v>
      </c>
      <c r="AM293" s="21" t="b">
        <f t="shared" ca="1" si="587"/>
        <v>0</v>
      </c>
    </row>
    <row r="294" spans="20:39" s="21" customFormat="1" outlineLevel="1" x14ac:dyDescent="0.25">
      <c r="T294" s="21" t="b">
        <f t="shared" ref="T294:AM294" ca="1" si="588">AND(ISNUMBER(INDIRECT(ADDRESS(ROW(175:175),MATCH(T$2,$BQ$2:$OH$2,0)+COLUMN($BQ:$BQ)+4,4,1),TRUE)),INDIRECT(ADDRESS(ROW(175:175),MATCH(T$2,$BQ$2:$OH$2,0)+COLUMN($BQ:$BQ)+4,4,1),TRUE) &gt; 29)</f>
        <v>0</v>
      </c>
      <c r="U294" s="21" t="b">
        <f t="shared" ca="1" si="588"/>
        <v>0</v>
      </c>
      <c r="V294" s="21" t="b">
        <f t="shared" ca="1" si="588"/>
        <v>0</v>
      </c>
      <c r="W294" s="21" t="b">
        <f t="shared" ca="1" si="588"/>
        <v>0</v>
      </c>
      <c r="X294" s="21" t="b">
        <f t="shared" ca="1" si="588"/>
        <v>0</v>
      </c>
      <c r="Y294" s="21" t="b">
        <f t="shared" ca="1" si="588"/>
        <v>0</v>
      </c>
      <c r="Z294" s="21" t="b">
        <f t="shared" ca="1" si="588"/>
        <v>0</v>
      </c>
      <c r="AA294" s="21" t="b">
        <f t="shared" ca="1" si="588"/>
        <v>0</v>
      </c>
      <c r="AB294" s="21" t="b">
        <f t="shared" ca="1" si="588"/>
        <v>0</v>
      </c>
      <c r="AC294" s="21" t="b">
        <f t="shared" ca="1" si="588"/>
        <v>0</v>
      </c>
      <c r="AD294" s="21" t="b">
        <f t="shared" ca="1" si="588"/>
        <v>0</v>
      </c>
      <c r="AE294" s="21" t="b">
        <f t="shared" ca="1" si="588"/>
        <v>0</v>
      </c>
      <c r="AF294" s="21" t="b">
        <f t="shared" ca="1" si="588"/>
        <v>0</v>
      </c>
      <c r="AG294" s="21" t="b">
        <f t="shared" ca="1" si="588"/>
        <v>0</v>
      </c>
      <c r="AH294" s="21" t="b">
        <f t="shared" ca="1" si="588"/>
        <v>0</v>
      </c>
      <c r="AI294" s="21" t="b">
        <f t="shared" ca="1" si="588"/>
        <v>0</v>
      </c>
      <c r="AJ294" s="21" t="b">
        <f t="shared" ca="1" si="588"/>
        <v>0</v>
      </c>
      <c r="AK294" s="21" t="b">
        <f t="shared" ca="1" si="588"/>
        <v>0</v>
      </c>
      <c r="AL294" s="21" t="b">
        <f t="shared" ca="1" si="588"/>
        <v>0</v>
      </c>
      <c r="AM294" s="21" t="b">
        <f t="shared" ca="1" si="588"/>
        <v>0</v>
      </c>
    </row>
    <row r="295" spans="20:39" s="21" customFormat="1" outlineLevel="1" x14ac:dyDescent="0.25">
      <c r="T295" s="21" t="b">
        <f t="shared" ref="T295:AM295" ca="1" si="589">AND(ISNUMBER(INDIRECT(ADDRESS(ROW(176:176),MATCH(T$2,$BQ$2:$OH$2,0)+COLUMN($BQ:$BQ)+4,4,1),TRUE)),INDIRECT(ADDRESS(ROW(176:176),MATCH(T$2,$BQ$2:$OH$2,0)+COLUMN($BQ:$BQ)+4,4,1),TRUE) &gt; 29)</f>
        <v>0</v>
      </c>
      <c r="U295" s="21" t="b">
        <f t="shared" ca="1" si="589"/>
        <v>0</v>
      </c>
      <c r="V295" s="21" t="b">
        <f t="shared" ca="1" si="589"/>
        <v>0</v>
      </c>
      <c r="W295" s="21" t="b">
        <f t="shared" ca="1" si="589"/>
        <v>0</v>
      </c>
      <c r="X295" s="21" t="b">
        <f t="shared" ca="1" si="589"/>
        <v>0</v>
      </c>
      <c r="Y295" s="21" t="b">
        <f t="shared" ca="1" si="589"/>
        <v>0</v>
      </c>
      <c r="Z295" s="21" t="b">
        <f t="shared" ca="1" si="589"/>
        <v>0</v>
      </c>
      <c r="AA295" s="21" t="b">
        <f t="shared" ca="1" si="589"/>
        <v>0</v>
      </c>
      <c r="AB295" s="21" t="b">
        <f t="shared" ca="1" si="589"/>
        <v>0</v>
      </c>
      <c r="AC295" s="21" t="b">
        <f t="shared" ca="1" si="589"/>
        <v>0</v>
      </c>
      <c r="AD295" s="21" t="b">
        <f t="shared" ca="1" si="589"/>
        <v>0</v>
      </c>
      <c r="AE295" s="21" t="b">
        <f t="shared" ca="1" si="589"/>
        <v>0</v>
      </c>
      <c r="AF295" s="21" t="b">
        <f t="shared" ca="1" si="589"/>
        <v>0</v>
      </c>
      <c r="AG295" s="21" t="b">
        <f t="shared" ca="1" si="589"/>
        <v>0</v>
      </c>
      <c r="AH295" s="21" t="b">
        <f t="shared" ca="1" si="589"/>
        <v>0</v>
      </c>
      <c r="AI295" s="21" t="b">
        <f t="shared" ca="1" si="589"/>
        <v>0</v>
      </c>
      <c r="AJ295" s="21" t="b">
        <f t="shared" ca="1" si="589"/>
        <v>0</v>
      </c>
      <c r="AK295" s="21" t="b">
        <f t="shared" ca="1" si="589"/>
        <v>0</v>
      </c>
      <c r="AL295" s="21" t="b">
        <f t="shared" ca="1" si="589"/>
        <v>0</v>
      </c>
      <c r="AM295" s="21" t="b">
        <f t="shared" ca="1" si="589"/>
        <v>0</v>
      </c>
    </row>
    <row r="296" spans="20:39" s="21" customFormat="1" outlineLevel="1" x14ac:dyDescent="0.25">
      <c r="T296" s="21" t="b">
        <f t="shared" ref="T296:AM296" ca="1" si="590">AND(ISNUMBER(INDIRECT(ADDRESS(ROW(177:177),MATCH(T$2,$BQ$2:$OH$2,0)+COLUMN($BQ:$BQ)+4,4,1),TRUE)),INDIRECT(ADDRESS(ROW(177:177),MATCH(T$2,$BQ$2:$OH$2,0)+COLUMN($BQ:$BQ)+4,4,1),TRUE) &gt; 29)</f>
        <v>0</v>
      </c>
      <c r="U296" s="21" t="b">
        <f t="shared" ca="1" si="590"/>
        <v>0</v>
      </c>
      <c r="V296" s="21" t="b">
        <f t="shared" ca="1" si="590"/>
        <v>0</v>
      </c>
      <c r="W296" s="21" t="b">
        <f t="shared" ca="1" si="590"/>
        <v>0</v>
      </c>
      <c r="X296" s="21" t="b">
        <f t="shared" ca="1" si="590"/>
        <v>0</v>
      </c>
      <c r="Y296" s="21" t="b">
        <f t="shared" ca="1" si="590"/>
        <v>0</v>
      </c>
      <c r="Z296" s="21" t="b">
        <f t="shared" ca="1" si="590"/>
        <v>0</v>
      </c>
      <c r="AA296" s="21" t="b">
        <f t="shared" ca="1" si="590"/>
        <v>0</v>
      </c>
      <c r="AB296" s="21" t="b">
        <f t="shared" ca="1" si="590"/>
        <v>0</v>
      </c>
      <c r="AC296" s="21" t="b">
        <f t="shared" ca="1" si="590"/>
        <v>0</v>
      </c>
      <c r="AD296" s="21" t="b">
        <f t="shared" ca="1" si="590"/>
        <v>0</v>
      </c>
      <c r="AE296" s="21" t="b">
        <f t="shared" ca="1" si="590"/>
        <v>0</v>
      </c>
      <c r="AF296" s="21" t="b">
        <f t="shared" ca="1" si="590"/>
        <v>0</v>
      </c>
      <c r="AG296" s="21" t="b">
        <f t="shared" ca="1" si="590"/>
        <v>0</v>
      </c>
      <c r="AH296" s="21" t="b">
        <f t="shared" ca="1" si="590"/>
        <v>0</v>
      </c>
      <c r="AI296" s="21" t="b">
        <f t="shared" ca="1" si="590"/>
        <v>0</v>
      </c>
      <c r="AJ296" s="21" t="b">
        <f t="shared" ca="1" si="590"/>
        <v>0</v>
      </c>
      <c r="AK296" s="21" t="b">
        <f t="shared" ca="1" si="590"/>
        <v>0</v>
      </c>
      <c r="AL296" s="21" t="b">
        <f t="shared" ca="1" si="590"/>
        <v>0</v>
      </c>
      <c r="AM296" s="21" t="b">
        <f t="shared" ca="1" si="590"/>
        <v>0</v>
      </c>
    </row>
    <row r="297" spans="20:39" s="21" customFormat="1" outlineLevel="1" x14ac:dyDescent="0.25">
      <c r="T297" s="21" t="b">
        <f t="shared" ref="T297:AM297" ca="1" si="591">AND(ISNUMBER(INDIRECT(ADDRESS(ROW(178:178),MATCH(T$2,$BQ$2:$OH$2,0)+COLUMN($BQ:$BQ)+4,4,1),TRUE)),INDIRECT(ADDRESS(ROW(178:178),MATCH(T$2,$BQ$2:$OH$2,0)+COLUMN($BQ:$BQ)+4,4,1),TRUE) &gt; 29)</f>
        <v>0</v>
      </c>
      <c r="U297" s="21" t="b">
        <f t="shared" ca="1" si="591"/>
        <v>0</v>
      </c>
      <c r="V297" s="21" t="b">
        <f t="shared" ca="1" si="591"/>
        <v>0</v>
      </c>
      <c r="W297" s="21" t="b">
        <f t="shared" ca="1" si="591"/>
        <v>0</v>
      </c>
      <c r="X297" s="21" t="b">
        <f t="shared" ca="1" si="591"/>
        <v>0</v>
      </c>
      <c r="Y297" s="21" t="b">
        <f t="shared" ca="1" si="591"/>
        <v>0</v>
      </c>
      <c r="Z297" s="21" t="b">
        <f t="shared" ca="1" si="591"/>
        <v>0</v>
      </c>
      <c r="AA297" s="21" t="b">
        <f t="shared" ca="1" si="591"/>
        <v>0</v>
      </c>
      <c r="AB297" s="21" t="b">
        <f t="shared" ca="1" si="591"/>
        <v>0</v>
      </c>
      <c r="AC297" s="21" t="b">
        <f t="shared" ca="1" si="591"/>
        <v>0</v>
      </c>
      <c r="AD297" s="21" t="b">
        <f t="shared" ca="1" si="591"/>
        <v>0</v>
      </c>
      <c r="AE297" s="21" t="b">
        <f t="shared" ca="1" si="591"/>
        <v>0</v>
      </c>
      <c r="AF297" s="21" t="b">
        <f t="shared" ca="1" si="591"/>
        <v>0</v>
      </c>
      <c r="AG297" s="21" t="b">
        <f t="shared" ca="1" si="591"/>
        <v>0</v>
      </c>
      <c r="AH297" s="21" t="b">
        <f t="shared" ca="1" si="591"/>
        <v>0</v>
      </c>
      <c r="AI297" s="21" t="b">
        <f t="shared" ca="1" si="591"/>
        <v>0</v>
      </c>
      <c r="AJ297" s="21" t="b">
        <f t="shared" ca="1" si="591"/>
        <v>0</v>
      </c>
      <c r="AK297" s="21" t="b">
        <f t="shared" ca="1" si="591"/>
        <v>0</v>
      </c>
      <c r="AL297" s="21" t="b">
        <f t="shared" ca="1" si="591"/>
        <v>0</v>
      </c>
      <c r="AM297" s="21" t="b">
        <f t="shared" ca="1" si="591"/>
        <v>0</v>
      </c>
    </row>
    <row r="298" spans="20:39" s="21" customFormat="1" outlineLevel="1" x14ac:dyDescent="0.25">
      <c r="T298" s="21" t="b">
        <f t="shared" ref="T298:AM298" ca="1" si="592">AND(ISNUMBER(INDIRECT(ADDRESS(ROW(179:179),MATCH(T$2,$BQ$2:$OH$2,0)+COLUMN($BQ:$BQ)+4,4,1),TRUE)),INDIRECT(ADDRESS(ROW(179:179),MATCH(T$2,$BQ$2:$OH$2,0)+COLUMN($BQ:$BQ)+4,4,1),TRUE) &gt; 29)</f>
        <v>0</v>
      </c>
      <c r="U298" s="21" t="b">
        <f t="shared" ca="1" si="592"/>
        <v>0</v>
      </c>
      <c r="V298" s="21" t="b">
        <f t="shared" ca="1" si="592"/>
        <v>0</v>
      </c>
      <c r="W298" s="21" t="b">
        <f t="shared" ca="1" si="592"/>
        <v>0</v>
      </c>
      <c r="X298" s="21" t="b">
        <f t="shared" ca="1" si="592"/>
        <v>0</v>
      </c>
      <c r="Y298" s="21" t="b">
        <f t="shared" ca="1" si="592"/>
        <v>0</v>
      </c>
      <c r="Z298" s="21" t="b">
        <f t="shared" ca="1" si="592"/>
        <v>0</v>
      </c>
      <c r="AA298" s="21" t="b">
        <f t="shared" ca="1" si="592"/>
        <v>0</v>
      </c>
      <c r="AB298" s="21" t="b">
        <f t="shared" ca="1" si="592"/>
        <v>0</v>
      </c>
      <c r="AC298" s="21" t="b">
        <f t="shared" ca="1" si="592"/>
        <v>0</v>
      </c>
      <c r="AD298" s="21" t="b">
        <f t="shared" ca="1" si="592"/>
        <v>0</v>
      </c>
      <c r="AE298" s="21" t="b">
        <f t="shared" ca="1" si="592"/>
        <v>0</v>
      </c>
      <c r="AF298" s="21" t="b">
        <f t="shared" ca="1" si="592"/>
        <v>0</v>
      </c>
      <c r="AG298" s="21" t="b">
        <f t="shared" ca="1" si="592"/>
        <v>0</v>
      </c>
      <c r="AH298" s="21" t="b">
        <f t="shared" ca="1" si="592"/>
        <v>0</v>
      </c>
      <c r="AI298" s="21" t="b">
        <f t="shared" ca="1" si="592"/>
        <v>0</v>
      </c>
      <c r="AJ298" s="21" t="b">
        <f t="shared" ca="1" si="592"/>
        <v>0</v>
      </c>
      <c r="AK298" s="21" t="b">
        <f t="shared" ca="1" si="592"/>
        <v>0</v>
      </c>
      <c r="AL298" s="21" t="b">
        <f t="shared" ca="1" si="592"/>
        <v>0</v>
      </c>
      <c r="AM298" s="21" t="b">
        <f t="shared" ca="1" si="592"/>
        <v>0</v>
      </c>
    </row>
    <row r="299" spans="20:39" s="21" customFormat="1" outlineLevel="1" x14ac:dyDescent="0.25">
      <c r="T299" s="21" t="b">
        <f t="shared" ref="T299:AM299" ca="1" si="593">AND(ISNUMBER(INDIRECT(ADDRESS(ROW(180:180),MATCH(T$2,$BQ$2:$OH$2,0)+COLUMN($BQ:$BQ)+4,4,1),TRUE)),INDIRECT(ADDRESS(ROW(180:180),MATCH(T$2,$BQ$2:$OH$2,0)+COLUMN($BQ:$BQ)+4,4,1),TRUE) &gt; 29)</f>
        <v>0</v>
      </c>
      <c r="U299" s="21" t="b">
        <f t="shared" ca="1" si="593"/>
        <v>0</v>
      </c>
      <c r="V299" s="21" t="b">
        <f t="shared" ca="1" si="593"/>
        <v>0</v>
      </c>
      <c r="W299" s="21" t="b">
        <f t="shared" ca="1" si="593"/>
        <v>0</v>
      </c>
      <c r="X299" s="21" t="b">
        <f t="shared" ca="1" si="593"/>
        <v>0</v>
      </c>
      <c r="Y299" s="21" t="b">
        <f t="shared" ca="1" si="593"/>
        <v>0</v>
      </c>
      <c r="Z299" s="21" t="b">
        <f t="shared" ca="1" si="593"/>
        <v>0</v>
      </c>
      <c r="AA299" s="21" t="b">
        <f t="shared" ca="1" si="593"/>
        <v>0</v>
      </c>
      <c r="AB299" s="21" t="b">
        <f t="shared" ca="1" si="593"/>
        <v>0</v>
      </c>
      <c r="AC299" s="21" t="b">
        <f t="shared" ca="1" si="593"/>
        <v>0</v>
      </c>
      <c r="AD299" s="21" t="b">
        <f t="shared" ca="1" si="593"/>
        <v>0</v>
      </c>
      <c r="AE299" s="21" t="b">
        <f t="shared" ca="1" si="593"/>
        <v>0</v>
      </c>
      <c r="AF299" s="21" t="b">
        <f t="shared" ca="1" si="593"/>
        <v>0</v>
      </c>
      <c r="AG299" s="21" t="b">
        <f t="shared" ca="1" si="593"/>
        <v>0</v>
      </c>
      <c r="AH299" s="21" t="b">
        <f t="shared" ca="1" si="593"/>
        <v>0</v>
      </c>
      <c r="AI299" s="21" t="b">
        <f t="shared" ca="1" si="593"/>
        <v>0</v>
      </c>
      <c r="AJ299" s="21" t="b">
        <f t="shared" ca="1" si="593"/>
        <v>0</v>
      </c>
      <c r="AK299" s="21" t="b">
        <f t="shared" ca="1" si="593"/>
        <v>0</v>
      </c>
      <c r="AL299" s="21" t="b">
        <f t="shared" ca="1" si="593"/>
        <v>0</v>
      </c>
      <c r="AM299" s="21" t="b">
        <f t="shared" ca="1" si="593"/>
        <v>0</v>
      </c>
    </row>
    <row r="300" spans="20:39" s="21" customFormat="1" outlineLevel="1" x14ac:dyDescent="0.25">
      <c r="T300" s="21" t="b">
        <f t="shared" ref="T300:AM300" ca="1" si="594">AND(ISNUMBER(INDIRECT(ADDRESS(ROW(181:181),MATCH(T$2,$BQ$2:$OH$2,0)+COLUMN($BQ:$BQ)+4,4,1),TRUE)),INDIRECT(ADDRESS(ROW(181:181),MATCH(T$2,$BQ$2:$OH$2,0)+COLUMN($BQ:$BQ)+4,4,1),TRUE) &gt; 29)</f>
        <v>0</v>
      </c>
      <c r="U300" s="21" t="b">
        <f t="shared" ca="1" si="594"/>
        <v>0</v>
      </c>
      <c r="V300" s="21" t="b">
        <f t="shared" ca="1" si="594"/>
        <v>0</v>
      </c>
      <c r="W300" s="21" t="b">
        <f t="shared" ca="1" si="594"/>
        <v>0</v>
      </c>
      <c r="X300" s="21" t="b">
        <f t="shared" ca="1" si="594"/>
        <v>0</v>
      </c>
      <c r="Y300" s="21" t="b">
        <f t="shared" ca="1" si="594"/>
        <v>0</v>
      </c>
      <c r="Z300" s="21" t="b">
        <f t="shared" ca="1" si="594"/>
        <v>0</v>
      </c>
      <c r="AA300" s="21" t="b">
        <f t="shared" ca="1" si="594"/>
        <v>0</v>
      </c>
      <c r="AB300" s="21" t="b">
        <f t="shared" ca="1" si="594"/>
        <v>0</v>
      </c>
      <c r="AC300" s="21" t="b">
        <f t="shared" ca="1" si="594"/>
        <v>0</v>
      </c>
      <c r="AD300" s="21" t="b">
        <f t="shared" ca="1" si="594"/>
        <v>0</v>
      </c>
      <c r="AE300" s="21" t="b">
        <f t="shared" ca="1" si="594"/>
        <v>0</v>
      </c>
      <c r="AF300" s="21" t="b">
        <f t="shared" ca="1" si="594"/>
        <v>0</v>
      </c>
      <c r="AG300" s="21" t="b">
        <f t="shared" ca="1" si="594"/>
        <v>0</v>
      </c>
      <c r="AH300" s="21" t="b">
        <f t="shared" ca="1" si="594"/>
        <v>0</v>
      </c>
      <c r="AI300" s="21" t="b">
        <f t="shared" ca="1" si="594"/>
        <v>0</v>
      </c>
      <c r="AJ300" s="21" t="b">
        <f t="shared" ca="1" si="594"/>
        <v>0</v>
      </c>
      <c r="AK300" s="21" t="b">
        <f t="shared" ca="1" si="594"/>
        <v>0</v>
      </c>
      <c r="AL300" s="21" t="b">
        <f t="shared" ca="1" si="594"/>
        <v>0</v>
      </c>
      <c r="AM300" s="21" t="b">
        <f t="shared" ca="1" si="594"/>
        <v>0</v>
      </c>
    </row>
    <row r="301" spans="20:39" s="21" customFormat="1" outlineLevel="1" x14ac:dyDescent="0.25">
      <c r="T301" s="21" t="b">
        <f t="shared" ref="T301:AM301" ca="1" si="595">AND(ISNUMBER(INDIRECT(ADDRESS(ROW(182:182),MATCH(T$2,$BQ$2:$OH$2,0)+COLUMN($BQ:$BQ)+4,4,1),TRUE)),INDIRECT(ADDRESS(ROW(182:182),MATCH(T$2,$BQ$2:$OH$2,0)+COLUMN($BQ:$BQ)+4,4,1),TRUE) &gt; 29)</f>
        <v>0</v>
      </c>
      <c r="U301" s="21" t="b">
        <f t="shared" ca="1" si="595"/>
        <v>0</v>
      </c>
      <c r="V301" s="21" t="b">
        <f t="shared" ca="1" si="595"/>
        <v>0</v>
      </c>
      <c r="W301" s="21" t="b">
        <f t="shared" ca="1" si="595"/>
        <v>0</v>
      </c>
      <c r="X301" s="21" t="b">
        <f t="shared" ca="1" si="595"/>
        <v>0</v>
      </c>
      <c r="Y301" s="21" t="b">
        <f t="shared" ca="1" si="595"/>
        <v>0</v>
      </c>
      <c r="Z301" s="21" t="b">
        <f t="shared" ca="1" si="595"/>
        <v>0</v>
      </c>
      <c r="AA301" s="21" t="b">
        <f t="shared" ca="1" si="595"/>
        <v>0</v>
      </c>
      <c r="AB301" s="21" t="b">
        <f t="shared" ca="1" si="595"/>
        <v>0</v>
      </c>
      <c r="AC301" s="21" t="b">
        <f t="shared" ca="1" si="595"/>
        <v>0</v>
      </c>
      <c r="AD301" s="21" t="b">
        <f t="shared" ca="1" si="595"/>
        <v>0</v>
      </c>
      <c r="AE301" s="21" t="b">
        <f t="shared" ca="1" si="595"/>
        <v>0</v>
      </c>
      <c r="AF301" s="21" t="b">
        <f t="shared" ca="1" si="595"/>
        <v>0</v>
      </c>
      <c r="AG301" s="21" t="b">
        <f t="shared" ca="1" si="595"/>
        <v>0</v>
      </c>
      <c r="AH301" s="21" t="b">
        <f t="shared" ca="1" si="595"/>
        <v>0</v>
      </c>
      <c r="AI301" s="21" t="b">
        <f t="shared" ca="1" si="595"/>
        <v>0</v>
      </c>
      <c r="AJ301" s="21" t="b">
        <f t="shared" ca="1" si="595"/>
        <v>0</v>
      </c>
      <c r="AK301" s="21" t="b">
        <f t="shared" ca="1" si="595"/>
        <v>0</v>
      </c>
      <c r="AL301" s="21" t="b">
        <f t="shared" ca="1" si="595"/>
        <v>0</v>
      </c>
      <c r="AM301" s="21" t="b">
        <f t="shared" ca="1" si="595"/>
        <v>0</v>
      </c>
    </row>
    <row r="302" spans="20:39" s="21" customFormat="1" outlineLevel="1" x14ac:dyDescent="0.25">
      <c r="T302" s="21" t="b">
        <f t="shared" ref="T302:AM302" ca="1" si="596">AND(ISNUMBER(INDIRECT(ADDRESS(ROW(183:183),MATCH(T$2,$BQ$2:$OH$2,0)+COLUMN($BQ:$BQ)+4,4,1),TRUE)),INDIRECT(ADDRESS(ROW(183:183),MATCH(T$2,$BQ$2:$OH$2,0)+COLUMN($BQ:$BQ)+4,4,1),TRUE) &gt; 29)</f>
        <v>0</v>
      </c>
      <c r="U302" s="21" t="b">
        <f t="shared" ca="1" si="596"/>
        <v>0</v>
      </c>
      <c r="V302" s="21" t="b">
        <f t="shared" ca="1" si="596"/>
        <v>0</v>
      </c>
      <c r="W302" s="21" t="b">
        <f t="shared" ca="1" si="596"/>
        <v>0</v>
      </c>
      <c r="X302" s="21" t="b">
        <f t="shared" ca="1" si="596"/>
        <v>0</v>
      </c>
      <c r="Y302" s="21" t="b">
        <f t="shared" ca="1" si="596"/>
        <v>0</v>
      </c>
      <c r="Z302" s="21" t="b">
        <f t="shared" ca="1" si="596"/>
        <v>0</v>
      </c>
      <c r="AA302" s="21" t="b">
        <f t="shared" ca="1" si="596"/>
        <v>0</v>
      </c>
      <c r="AB302" s="21" t="b">
        <f t="shared" ca="1" si="596"/>
        <v>0</v>
      </c>
      <c r="AC302" s="21" t="b">
        <f t="shared" ca="1" si="596"/>
        <v>0</v>
      </c>
      <c r="AD302" s="21" t="b">
        <f t="shared" ca="1" si="596"/>
        <v>0</v>
      </c>
      <c r="AE302" s="21" t="b">
        <f t="shared" ca="1" si="596"/>
        <v>0</v>
      </c>
      <c r="AF302" s="21" t="b">
        <f t="shared" ca="1" si="596"/>
        <v>0</v>
      </c>
      <c r="AG302" s="21" t="b">
        <f t="shared" ca="1" si="596"/>
        <v>0</v>
      </c>
      <c r="AH302" s="21" t="b">
        <f t="shared" ca="1" si="596"/>
        <v>0</v>
      </c>
      <c r="AI302" s="21" t="b">
        <f t="shared" ca="1" si="596"/>
        <v>0</v>
      </c>
      <c r="AJ302" s="21" t="b">
        <f t="shared" ca="1" si="596"/>
        <v>0</v>
      </c>
      <c r="AK302" s="21" t="b">
        <f t="shared" ca="1" si="596"/>
        <v>0</v>
      </c>
      <c r="AL302" s="21" t="b">
        <f t="shared" ca="1" si="596"/>
        <v>0</v>
      </c>
      <c r="AM302" s="21" t="b">
        <f t="shared" ca="1" si="596"/>
        <v>0</v>
      </c>
    </row>
    <row r="303" spans="20:39" s="21" customFormat="1" outlineLevel="1" x14ac:dyDescent="0.25">
      <c r="T303" s="21" t="b">
        <f t="shared" ref="T303:AM303" ca="1" si="597">AND(ISNUMBER(INDIRECT(ADDRESS(ROW(184:184),MATCH(T$2,$BQ$2:$OH$2,0)+COLUMN($BQ:$BQ)+4,4,1),TRUE)),INDIRECT(ADDRESS(ROW(184:184),MATCH(T$2,$BQ$2:$OH$2,0)+COLUMN($BQ:$BQ)+4,4,1),TRUE) &gt; 29)</f>
        <v>0</v>
      </c>
      <c r="U303" s="21" t="b">
        <f t="shared" ca="1" si="597"/>
        <v>0</v>
      </c>
      <c r="V303" s="21" t="b">
        <f t="shared" ca="1" si="597"/>
        <v>0</v>
      </c>
      <c r="W303" s="21" t="b">
        <f t="shared" ca="1" si="597"/>
        <v>0</v>
      </c>
      <c r="X303" s="21" t="b">
        <f t="shared" ca="1" si="597"/>
        <v>0</v>
      </c>
      <c r="Y303" s="21" t="b">
        <f t="shared" ca="1" si="597"/>
        <v>0</v>
      </c>
      <c r="Z303" s="21" t="b">
        <f t="shared" ca="1" si="597"/>
        <v>0</v>
      </c>
      <c r="AA303" s="21" t="b">
        <f t="shared" ca="1" si="597"/>
        <v>0</v>
      </c>
      <c r="AB303" s="21" t="b">
        <f t="shared" ca="1" si="597"/>
        <v>0</v>
      </c>
      <c r="AC303" s="21" t="b">
        <f t="shared" ca="1" si="597"/>
        <v>0</v>
      </c>
      <c r="AD303" s="21" t="b">
        <f t="shared" ca="1" si="597"/>
        <v>0</v>
      </c>
      <c r="AE303" s="21" t="b">
        <f t="shared" ca="1" si="597"/>
        <v>0</v>
      </c>
      <c r="AF303" s="21" t="b">
        <f t="shared" ca="1" si="597"/>
        <v>0</v>
      </c>
      <c r="AG303" s="21" t="b">
        <f t="shared" ca="1" si="597"/>
        <v>0</v>
      </c>
      <c r="AH303" s="21" t="b">
        <f t="shared" ca="1" si="597"/>
        <v>0</v>
      </c>
      <c r="AI303" s="21" t="b">
        <f t="shared" ca="1" si="597"/>
        <v>0</v>
      </c>
      <c r="AJ303" s="21" t="b">
        <f t="shared" ca="1" si="597"/>
        <v>0</v>
      </c>
      <c r="AK303" s="21" t="b">
        <f t="shared" ca="1" si="597"/>
        <v>0</v>
      </c>
      <c r="AL303" s="21" t="b">
        <f t="shared" ca="1" si="597"/>
        <v>0</v>
      </c>
      <c r="AM303" s="21" t="b">
        <f t="shared" ca="1" si="597"/>
        <v>0</v>
      </c>
    </row>
    <row r="304" spans="20:39" s="21" customFormat="1" outlineLevel="1" x14ac:dyDescent="0.25">
      <c r="T304" s="21" t="b">
        <f t="shared" ref="T304:AM304" ca="1" si="598">AND(ISNUMBER(INDIRECT(ADDRESS(ROW(185:185),MATCH(T$2,$BQ$2:$OH$2,0)+COLUMN($BQ:$BQ)+4,4,1),TRUE)),INDIRECT(ADDRESS(ROW(185:185),MATCH(T$2,$BQ$2:$OH$2,0)+COLUMN($BQ:$BQ)+4,4,1),TRUE) &gt; 29)</f>
        <v>0</v>
      </c>
      <c r="U304" s="21" t="b">
        <f t="shared" ca="1" si="598"/>
        <v>0</v>
      </c>
      <c r="V304" s="21" t="b">
        <f t="shared" ca="1" si="598"/>
        <v>0</v>
      </c>
      <c r="W304" s="21" t="b">
        <f t="shared" ca="1" si="598"/>
        <v>0</v>
      </c>
      <c r="X304" s="21" t="b">
        <f t="shared" ca="1" si="598"/>
        <v>0</v>
      </c>
      <c r="Y304" s="21" t="b">
        <f t="shared" ca="1" si="598"/>
        <v>0</v>
      </c>
      <c r="Z304" s="21" t="b">
        <f t="shared" ca="1" si="598"/>
        <v>0</v>
      </c>
      <c r="AA304" s="21" t="b">
        <f t="shared" ca="1" si="598"/>
        <v>0</v>
      </c>
      <c r="AB304" s="21" t="b">
        <f t="shared" ca="1" si="598"/>
        <v>0</v>
      </c>
      <c r="AC304" s="21" t="b">
        <f t="shared" ca="1" si="598"/>
        <v>0</v>
      </c>
      <c r="AD304" s="21" t="b">
        <f t="shared" ca="1" si="598"/>
        <v>0</v>
      </c>
      <c r="AE304" s="21" t="b">
        <f t="shared" ca="1" si="598"/>
        <v>0</v>
      </c>
      <c r="AF304" s="21" t="b">
        <f t="shared" ca="1" si="598"/>
        <v>0</v>
      </c>
      <c r="AG304" s="21" t="b">
        <f t="shared" ca="1" si="598"/>
        <v>0</v>
      </c>
      <c r="AH304" s="21" t="b">
        <f t="shared" ca="1" si="598"/>
        <v>0</v>
      </c>
      <c r="AI304" s="21" t="b">
        <f t="shared" ca="1" si="598"/>
        <v>0</v>
      </c>
      <c r="AJ304" s="21" t="b">
        <f t="shared" ca="1" si="598"/>
        <v>0</v>
      </c>
      <c r="AK304" s="21" t="b">
        <f t="shared" ca="1" si="598"/>
        <v>0</v>
      </c>
      <c r="AL304" s="21" t="b">
        <f t="shared" ca="1" si="598"/>
        <v>0</v>
      </c>
      <c r="AM304" s="21" t="b">
        <f t="shared" ca="1" si="598"/>
        <v>0</v>
      </c>
    </row>
    <row r="305" spans="20:39" s="21" customFormat="1" outlineLevel="1" x14ac:dyDescent="0.25">
      <c r="T305" s="21" t="b">
        <f t="shared" ref="T305:AM305" ca="1" si="599">AND(ISNUMBER(INDIRECT(ADDRESS(ROW(186:186),MATCH(T$2,$BQ$2:$OH$2,0)+COLUMN($BQ:$BQ)+4,4,1),TRUE)),INDIRECT(ADDRESS(ROW(186:186),MATCH(T$2,$BQ$2:$OH$2,0)+COLUMN($BQ:$BQ)+4,4,1),TRUE) &gt; 29)</f>
        <v>0</v>
      </c>
      <c r="U305" s="21" t="b">
        <f t="shared" ca="1" si="599"/>
        <v>0</v>
      </c>
      <c r="V305" s="21" t="b">
        <f t="shared" ca="1" si="599"/>
        <v>0</v>
      </c>
      <c r="W305" s="21" t="b">
        <f t="shared" ca="1" si="599"/>
        <v>0</v>
      </c>
      <c r="X305" s="21" t="b">
        <f t="shared" ca="1" si="599"/>
        <v>0</v>
      </c>
      <c r="Y305" s="21" t="b">
        <f t="shared" ca="1" si="599"/>
        <v>0</v>
      </c>
      <c r="Z305" s="21" t="b">
        <f t="shared" ca="1" si="599"/>
        <v>0</v>
      </c>
      <c r="AA305" s="21" t="b">
        <f t="shared" ca="1" si="599"/>
        <v>0</v>
      </c>
      <c r="AB305" s="21" t="b">
        <f t="shared" ca="1" si="599"/>
        <v>0</v>
      </c>
      <c r="AC305" s="21" t="b">
        <f t="shared" ca="1" si="599"/>
        <v>0</v>
      </c>
      <c r="AD305" s="21" t="b">
        <f t="shared" ca="1" si="599"/>
        <v>0</v>
      </c>
      <c r="AE305" s="21" t="b">
        <f t="shared" ca="1" si="599"/>
        <v>0</v>
      </c>
      <c r="AF305" s="21" t="b">
        <f t="shared" ca="1" si="599"/>
        <v>0</v>
      </c>
      <c r="AG305" s="21" t="b">
        <f t="shared" ca="1" si="599"/>
        <v>0</v>
      </c>
      <c r="AH305" s="21" t="b">
        <f t="shared" ca="1" si="599"/>
        <v>0</v>
      </c>
      <c r="AI305" s="21" t="b">
        <f t="shared" ca="1" si="599"/>
        <v>0</v>
      </c>
      <c r="AJ305" s="21" t="b">
        <f t="shared" ca="1" si="599"/>
        <v>0</v>
      </c>
      <c r="AK305" s="21" t="b">
        <f t="shared" ca="1" si="599"/>
        <v>0</v>
      </c>
      <c r="AL305" s="21" t="b">
        <f t="shared" ca="1" si="599"/>
        <v>0</v>
      </c>
      <c r="AM305" s="21" t="b">
        <f t="shared" ca="1" si="599"/>
        <v>0</v>
      </c>
    </row>
    <row r="306" spans="20:39" s="21" customFormat="1" outlineLevel="1" x14ac:dyDescent="0.25">
      <c r="T306" s="21" t="b">
        <f t="shared" ref="T306:AM306" ca="1" si="600">AND(ISNUMBER(INDIRECT(ADDRESS(ROW(187:187),MATCH(T$2,$BQ$2:$OH$2,0)+COLUMN($BQ:$BQ)+4,4,1),TRUE)),INDIRECT(ADDRESS(ROW(187:187),MATCH(T$2,$BQ$2:$OH$2,0)+COLUMN($BQ:$BQ)+4,4,1),TRUE) &gt; 29)</f>
        <v>0</v>
      </c>
      <c r="U306" s="21" t="b">
        <f t="shared" ca="1" si="600"/>
        <v>0</v>
      </c>
      <c r="V306" s="21" t="b">
        <f t="shared" ca="1" si="600"/>
        <v>0</v>
      </c>
      <c r="W306" s="21" t="b">
        <f t="shared" ca="1" si="600"/>
        <v>0</v>
      </c>
      <c r="X306" s="21" t="b">
        <f t="shared" ca="1" si="600"/>
        <v>0</v>
      </c>
      <c r="Y306" s="21" t="b">
        <f t="shared" ca="1" si="600"/>
        <v>0</v>
      </c>
      <c r="Z306" s="21" t="b">
        <f t="shared" ca="1" si="600"/>
        <v>0</v>
      </c>
      <c r="AA306" s="21" t="b">
        <f t="shared" ca="1" si="600"/>
        <v>0</v>
      </c>
      <c r="AB306" s="21" t="b">
        <f t="shared" ca="1" si="600"/>
        <v>0</v>
      </c>
      <c r="AC306" s="21" t="b">
        <f t="shared" ca="1" si="600"/>
        <v>0</v>
      </c>
      <c r="AD306" s="21" t="b">
        <f t="shared" ca="1" si="600"/>
        <v>0</v>
      </c>
      <c r="AE306" s="21" t="b">
        <f t="shared" ca="1" si="600"/>
        <v>0</v>
      </c>
      <c r="AF306" s="21" t="b">
        <f t="shared" ca="1" si="600"/>
        <v>0</v>
      </c>
      <c r="AG306" s="21" t="b">
        <f t="shared" ca="1" si="600"/>
        <v>0</v>
      </c>
      <c r="AH306" s="21" t="b">
        <f t="shared" ca="1" si="600"/>
        <v>0</v>
      </c>
      <c r="AI306" s="21" t="b">
        <f t="shared" ca="1" si="600"/>
        <v>0</v>
      </c>
      <c r="AJ306" s="21" t="b">
        <f t="shared" ca="1" si="600"/>
        <v>0</v>
      </c>
      <c r="AK306" s="21" t="b">
        <f t="shared" ca="1" si="600"/>
        <v>0</v>
      </c>
      <c r="AL306" s="21" t="b">
        <f t="shared" ca="1" si="600"/>
        <v>0</v>
      </c>
      <c r="AM306" s="21" t="b">
        <f t="shared" ca="1" si="600"/>
        <v>0</v>
      </c>
    </row>
    <row r="307" spans="20:39" s="21" customFormat="1" outlineLevel="1" x14ac:dyDescent="0.25">
      <c r="T307" s="21" t="b">
        <f t="shared" ref="T307:AM307" ca="1" si="601">AND(ISNUMBER(INDIRECT(ADDRESS(ROW(188:188),MATCH(T$2,$BQ$2:$OH$2,0)+COLUMN($BQ:$BQ)+4,4,1),TRUE)),INDIRECT(ADDRESS(ROW(188:188),MATCH(T$2,$BQ$2:$OH$2,0)+COLUMN($BQ:$BQ)+4,4,1),TRUE) &gt; 29)</f>
        <v>0</v>
      </c>
      <c r="U307" s="21" t="b">
        <f t="shared" ca="1" si="601"/>
        <v>0</v>
      </c>
      <c r="V307" s="21" t="b">
        <f t="shared" ca="1" si="601"/>
        <v>0</v>
      </c>
      <c r="W307" s="21" t="b">
        <f t="shared" ca="1" si="601"/>
        <v>0</v>
      </c>
      <c r="X307" s="21" t="b">
        <f t="shared" ca="1" si="601"/>
        <v>0</v>
      </c>
      <c r="Y307" s="21" t="b">
        <f t="shared" ca="1" si="601"/>
        <v>0</v>
      </c>
      <c r="Z307" s="21" t="b">
        <f t="shared" ca="1" si="601"/>
        <v>0</v>
      </c>
      <c r="AA307" s="21" t="b">
        <f t="shared" ca="1" si="601"/>
        <v>0</v>
      </c>
      <c r="AB307" s="21" t="b">
        <f t="shared" ca="1" si="601"/>
        <v>0</v>
      </c>
      <c r="AC307" s="21" t="b">
        <f t="shared" ca="1" si="601"/>
        <v>0</v>
      </c>
      <c r="AD307" s="21" t="b">
        <f t="shared" ca="1" si="601"/>
        <v>0</v>
      </c>
      <c r="AE307" s="21" t="b">
        <f t="shared" ca="1" si="601"/>
        <v>0</v>
      </c>
      <c r="AF307" s="21" t="b">
        <f t="shared" ca="1" si="601"/>
        <v>0</v>
      </c>
      <c r="AG307" s="21" t="b">
        <f t="shared" ca="1" si="601"/>
        <v>0</v>
      </c>
      <c r="AH307" s="21" t="b">
        <f t="shared" ca="1" si="601"/>
        <v>0</v>
      </c>
      <c r="AI307" s="21" t="b">
        <f t="shared" ca="1" si="601"/>
        <v>0</v>
      </c>
      <c r="AJ307" s="21" t="b">
        <f t="shared" ca="1" si="601"/>
        <v>0</v>
      </c>
      <c r="AK307" s="21" t="b">
        <f t="shared" ca="1" si="601"/>
        <v>0</v>
      </c>
      <c r="AL307" s="21" t="b">
        <f t="shared" ca="1" si="601"/>
        <v>0</v>
      </c>
      <c r="AM307" s="21" t="b">
        <f t="shared" ca="1" si="601"/>
        <v>0</v>
      </c>
    </row>
    <row r="308" spans="20:39" s="21" customFormat="1" outlineLevel="1" x14ac:dyDescent="0.25">
      <c r="T308" s="21" t="b">
        <f t="shared" ref="T308:AM308" ca="1" si="602">AND(ISNUMBER(INDIRECT(ADDRESS(ROW(189:189),MATCH(T$2,$BQ$2:$OH$2,0)+COLUMN($BQ:$BQ)+4,4,1),TRUE)),INDIRECT(ADDRESS(ROW(189:189),MATCH(T$2,$BQ$2:$OH$2,0)+COLUMN($BQ:$BQ)+4,4,1),TRUE) &gt; 29)</f>
        <v>0</v>
      </c>
      <c r="U308" s="21" t="b">
        <f t="shared" ca="1" si="602"/>
        <v>0</v>
      </c>
      <c r="V308" s="21" t="b">
        <f t="shared" ca="1" si="602"/>
        <v>0</v>
      </c>
      <c r="W308" s="21" t="b">
        <f t="shared" ca="1" si="602"/>
        <v>0</v>
      </c>
      <c r="X308" s="21" t="b">
        <f t="shared" ca="1" si="602"/>
        <v>0</v>
      </c>
      <c r="Y308" s="21" t="b">
        <f t="shared" ca="1" si="602"/>
        <v>0</v>
      </c>
      <c r="Z308" s="21" t="b">
        <f t="shared" ca="1" si="602"/>
        <v>0</v>
      </c>
      <c r="AA308" s="21" t="b">
        <f t="shared" ca="1" si="602"/>
        <v>0</v>
      </c>
      <c r="AB308" s="21" t="b">
        <f t="shared" ca="1" si="602"/>
        <v>0</v>
      </c>
      <c r="AC308" s="21" t="b">
        <f t="shared" ca="1" si="602"/>
        <v>0</v>
      </c>
      <c r="AD308" s="21" t="b">
        <f t="shared" ca="1" si="602"/>
        <v>0</v>
      </c>
      <c r="AE308" s="21" t="b">
        <f t="shared" ca="1" si="602"/>
        <v>0</v>
      </c>
      <c r="AF308" s="21" t="b">
        <f t="shared" ca="1" si="602"/>
        <v>0</v>
      </c>
      <c r="AG308" s="21" t="b">
        <f t="shared" ca="1" si="602"/>
        <v>0</v>
      </c>
      <c r="AH308" s="21" t="b">
        <f t="shared" ca="1" si="602"/>
        <v>0</v>
      </c>
      <c r="AI308" s="21" t="b">
        <f t="shared" ca="1" si="602"/>
        <v>0</v>
      </c>
      <c r="AJ308" s="21" t="b">
        <f t="shared" ca="1" si="602"/>
        <v>0</v>
      </c>
      <c r="AK308" s="21" t="b">
        <f t="shared" ca="1" si="602"/>
        <v>0</v>
      </c>
      <c r="AL308" s="21" t="b">
        <f t="shared" ca="1" si="602"/>
        <v>0</v>
      </c>
      <c r="AM308" s="21" t="b">
        <f t="shared" ca="1" si="602"/>
        <v>0</v>
      </c>
    </row>
    <row r="309" spans="20:39" s="21" customFormat="1" outlineLevel="1" x14ac:dyDescent="0.25">
      <c r="T309" s="21" t="b">
        <f t="shared" ref="T309:AM309" ca="1" si="603">AND(ISNUMBER(INDIRECT(ADDRESS(ROW(190:190),MATCH(T$2,$BQ$2:$OH$2,0)+COLUMN($BQ:$BQ)+4,4,1),TRUE)),INDIRECT(ADDRESS(ROW(190:190),MATCH(T$2,$BQ$2:$OH$2,0)+COLUMN($BQ:$BQ)+4,4,1),TRUE) &gt; 29)</f>
        <v>0</v>
      </c>
      <c r="U309" s="21" t="b">
        <f t="shared" ca="1" si="603"/>
        <v>0</v>
      </c>
      <c r="V309" s="21" t="b">
        <f t="shared" ca="1" si="603"/>
        <v>0</v>
      </c>
      <c r="W309" s="21" t="b">
        <f t="shared" ca="1" si="603"/>
        <v>0</v>
      </c>
      <c r="X309" s="21" t="b">
        <f t="shared" ca="1" si="603"/>
        <v>0</v>
      </c>
      <c r="Y309" s="21" t="b">
        <f t="shared" ca="1" si="603"/>
        <v>0</v>
      </c>
      <c r="Z309" s="21" t="b">
        <f t="shared" ca="1" si="603"/>
        <v>0</v>
      </c>
      <c r="AA309" s="21" t="b">
        <f t="shared" ca="1" si="603"/>
        <v>0</v>
      </c>
      <c r="AB309" s="21" t="b">
        <f t="shared" ca="1" si="603"/>
        <v>0</v>
      </c>
      <c r="AC309" s="21" t="b">
        <f t="shared" ca="1" si="603"/>
        <v>0</v>
      </c>
      <c r="AD309" s="21" t="b">
        <f t="shared" ca="1" si="603"/>
        <v>0</v>
      </c>
      <c r="AE309" s="21" t="b">
        <f t="shared" ca="1" si="603"/>
        <v>0</v>
      </c>
      <c r="AF309" s="21" t="b">
        <f t="shared" ca="1" si="603"/>
        <v>0</v>
      </c>
      <c r="AG309" s="21" t="b">
        <f t="shared" ca="1" si="603"/>
        <v>0</v>
      </c>
      <c r="AH309" s="21" t="b">
        <f t="shared" ca="1" si="603"/>
        <v>0</v>
      </c>
      <c r="AI309" s="21" t="b">
        <f t="shared" ca="1" si="603"/>
        <v>0</v>
      </c>
      <c r="AJ309" s="21" t="b">
        <f t="shared" ca="1" si="603"/>
        <v>0</v>
      </c>
      <c r="AK309" s="21" t="b">
        <f t="shared" ca="1" si="603"/>
        <v>0</v>
      </c>
      <c r="AL309" s="21" t="b">
        <f t="shared" ca="1" si="603"/>
        <v>0</v>
      </c>
      <c r="AM309" s="21" t="b">
        <f t="shared" ca="1" si="603"/>
        <v>0</v>
      </c>
    </row>
    <row r="310" spans="20:39" s="21" customFormat="1" outlineLevel="1" x14ac:dyDescent="0.25">
      <c r="T310" s="21" t="b">
        <f t="shared" ref="T310:AM310" ca="1" si="604">AND(ISNUMBER(INDIRECT(ADDRESS(ROW(191:191),MATCH(T$2,$BQ$2:$OH$2,0)+COLUMN($BQ:$BQ)+4,4,1),TRUE)),INDIRECT(ADDRESS(ROW(191:191),MATCH(T$2,$BQ$2:$OH$2,0)+COLUMN($BQ:$BQ)+4,4,1),TRUE) &gt; 29)</f>
        <v>0</v>
      </c>
      <c r="U310" s="21" t="b">
        <f t="shared" ca="1" si="604"/>
        <v>0</v>
      </c>
      <c r="V310" s="21" t="b">
        <f t="shared" ca="1" si="604"/>
        <v>0</v>
      </c>
      <c r="W310" s="21" t="b">
        <f t="shared" ca="1" si="604"/>
        <v>0</v>
      </c>
      <c r="X310" s="21" t="b">
        <f t="shared" ca="1" si="604"/>
        <v>0</v>
      </c>
      <c r="Y310" s="21" t="b">
        <f t="shared" ca="1" si="604"/>
        <v>0</v>
      </c>
      <c r="Z310" s="21" t="b">
        <f t="shared" ca="1" si="604"/>
        <v>0</v>
      </c>
      <c r="AA310" s="21" t="b">
        <f t="shared" ca="1" si="604"/>
        <v>0</v>
      </c>
      <c r="AB310" s="21" t="b">
        <f t="shared" ca="1" si="604"/>
        <v>0</v>
      </c>
      <c r="AC310" s="21" t="b">
        <f t="shared" ca="1" si="604"/>
        <v>0</v>
      </c>
      <c r="AD310" s="21" t="b">
        <f t="shared" ca="1" si="604"/>
        <v>0</v>
      </c>
      <c r="AE310" s="21" t="b">
        <f t="shared" ca="1" si="604"/>
        <v>0</v>
      </c>
      <c r="AF310" s="21" t="b">
        <f t="shared" ca="1" si="604"/>
        <v>0</v>
      </c>
      <c r="AG310" s="21" t="b">
        <f t="shared" ca="1" si="604"/>
        <v>0</v>
      </c>
      <c r="AH310" s="21" t="b">
        <f t="shared" ca="1" si="604"/>
        <v>0</v>
      </c>
      <c r="AI310" s="21" t="b">
        <f t="shared" ca="1" si="604"/>
        <v>0</v>
      </c>
      <c r="AJ310" s="21" t="b">
        <f t="shared" ca="1" si="604"/>
        <v>0</v>
      </c>
      <c r="AK310" s="21" t="b">
        <f t="shared" ca="1" si="604"/>
        <v>0</v>
      </c>
      <c r="AL310" s="21" t="b">
        <f t="shared" ca="1" si="604"/>
        <v>0</v>
      </c>
      <c r="AM310" s="21" t="b">
        <f t="shared" ca="1" si="604"/>
        <v>0</v>
      </c>
    </row>
    <row r="311" spans="20:39" s="21" customFormat="1" outlineLevel="1" x14ac:dyDescent="0.25">
      <c r="T311" s="21" t="b">
        <f t="shared" ref="T311:AM311" ca="1" si="605">AND(ISNUMBER(INDIRECT(ADDRESS(ROW(192:192),MATCH(T$2,$BQ$2:$OH$2,0)+COLUMN($BQ:$BQ)+4,4,1),TRUE)),INDIRECT(ADDRESS(ROW(192:192),MATCH(T$2,$BQ$2:$OH$2,0)+COLUMN($BQ:$BQ)+4,4,1),TRUE) &gt; 29)</f>
        <v>0</v>
      </c>
      <c r="U311" s="21" t="b">
        <f t="shared" ca="1" si="605"/>
        <v>0</v>
      </c>
      <c r="V311" s="21" t="b">
        <f t="shared" ca="1" si="605"/>
        <v>0</v>
      </c>
      <c r="W311" s="21" t="b">
        <f t="shared" ca="1" si="605"/>
        <v>0</v>
      </c>
      <c r="X311" s="21" t="b">
        <f t="shared" ca="1" si="605"/>
        <v>0</v>
      </c>
      <c r="Y311" s="21" t="b">
        <f t="shared" ca="1" si="605"/>
        <v>0</v>
      </c>
      <c r="Z311" s="21" t="b">
        <f t="shared" ca="1" si="605"/>
        <v>0</v>
      </c>
      <c r="AA311" s="21" t="b">
        <f t="shared" ca="1" si="605"/>
        <v>0</v>
      </c>
      <c r="AB311" s="21" t="b">
        <f t="shared" ca="1" si="605"/>
        <v>0</v>
      </c>
      <c r="AC311" s="21" t="b">
        <f t="shared" ca="1" si="605"/>
        <v>0</v>
      </c>
      <c r="AD311" s="21" t="b">
        <f t="shared" ca="1" si="605"/>
        <v>0</v>
      </c>
      <c r="AE311" s="21" t="b">
        <f t="shared" ca="1" si="605"/>
        <v>0</v>
      </c>
      <c r="AF311" s="21" t="b">
        <f t="shared" ca="1" si="605"/>
        <v>0</v>
      </c>
      <c r="AG311" s="21" t="b">
        <f t="shared" ca="1" si="605"/>
        <v>0</v>
      </c>
      <c r="AH311" s="21" t="b">
        <f t="shared" ca="1" si="605"/>
        <v>0</v>
      </c>
      <c r="AI311" s="21" t="b">
        <f t="shared" ca="1" si="605"/>
        <v>0</v>
      </c>
      <c r="AJ311" s="21" t="b">
        <f t="shared" ca="1" si="605"/>
        <v>0</v>
      </c>
      <c r="AK311" s="21" t="b">
        <f t="shared" ca="1" si="605"/>
        <v>0</v>
      </c>
      <c r="AL311" s="21" t="b">
        <f t="shared" ca="1" si="605"/>
        <v>0</v>
      </c>
      <c r="AM311" s="21" t="b">
        <f t="shared" ca="1" si="605"/>
        <v>0</v>
      </c>
    </row>
    <row r="312" spans="20:39" s="21" customFormat="1" outlineLevel="1" x14ac:dyDescent="0.25">
      <c r="T312" s="21" t="b">
        <f t="shared" ref="T312:AM312" ca="1" si="606">AND(ISNUMBER(INDIRECT(ADDRESS(ROW(193:193),MATCH(T$2,$BQ$2:$OH$2,0)+COLUMN($BQ:$BQ)+4,4,1),TRUE)),INDIRECT(ADDRESS(ROW(193:193),MATCH(T$2,$BQ$2:$OH$2,0)+COLUMN($BQ:$BQ)+4,4,1),TRUE) &gt; 29)</f>
        <v>0</v>
      </c>
      <c r="U312" s="21" t="b">
        <f t="shared" ca="1" si="606"/>
        <v>0</v>
      </c>
      <c r="V312" s="21" t="b">
        <f t="shared" ca="1" si="606"/>
        <v>0</v>
      </c>
      <c r="W312" s="21" t="b">
        <f t="shared" ca="1" si="606"/>
        <v>0</v>
      </c>
      <c r="X312" s="21" t="b">
        <f t="shared" ca="1" si="606"/>
        <v>0</v>
      </c>
      <c r="Y312" s="21" t="b">
        <f t="shared" ca="1" si="606"/>
        <v>0</v>
      </c>
      <c r="Z312" s="21" t="b">
        <f t="shared" ca="1" si="606"/>
        <v>0</v>
      </c>
      <c r="AA312" s="21" t="b">
        <f t="shared" ca="1" si="606"/>
        <v>0</v>
      </c>
      <c r="AB312" s="21" t="b">
        <f t="shared" ca="1" si="606"/>
        <v>0</v>
      </c>
      <c r="AC312" s="21" t="b">
        <f t="shared" ca="1" si="606"/>
        <v>0</v>
      </c>
      <c r="AD312" s="21" t="b">
        <f t="shared" ca="1" si="606"/>
        <v>0</v>
      </c>
      <c r="AE312" s="21" t="b">
        <f t="shared" ca="1" si="606"/>
        <v>0</v>
      </c>
      <c r="AF312" s="21" t="b">
        <f t="shared" ca="1" si="606"/>
        <v>0</v>
      </c>
      <c r="AG312" s="21" t="b">
        <f t="shared" ca="1" si="606"/>
        <v>0</v>
      </c>
      <c r="AH312" s="21" t="b">
        <f t="shared" ca="1" si="606"/>
        <v>0</v>
      </c>
      <c r="AI312" s="21" t="b">
        <f t="shared" ca="1" si="606"/>
        <v>0</v>
      </c>
      <c r="AJ312" s="21" t="b">
        <f t="shared" ca="1" si="606"/>
        <v>0</v>
      </c>
      <c r="AK312" s="21" t="b">
        <f t="shared" ca="1" si="606"/>
        <v>0</v>
      </c>
      <c r="AL312" s="21" t="b">
        <f t="shared" ca="1" si="606"/>
        <v>0</v>
      </c>
      <c r="AM312" s="21" t="b">
        <f t="shared" ca="1" si="606"/>
        <v>0</v>
      </c>
    </row>
    <row r="313" spans="20:39" s="21" customFormat="1" outlineLevel="1" x14ac:dyDescent="0.25">
      <c r="T313" s="21" t="b">
        <f t="shared" ref="T313:AM313" ca="1" si="607">AND(ISNUMBER(INDIRECT(ADDRESS(ROW(194:194),MATCH(T$2,$BQ$2:$OH$2,0)+COLUMN($BQ:$BQ)+4,4,1),TRUE)),INDIRECT(ADDRESS(ROW(194:194),MATCH(T$2,$BQ$2:$OH$2,0)+COLUMN($BQ:$BQ)+4,4,1),TRUE) &gt; 29)</f>
        <v>0</v>
      </c>
      <c r="U313" s="21" t="b">
        <f t="shared" ca="1" si="607"/>
        <v>0</v>
      </c>
      <c r="V313" s="21" t="b">
        <f t="shared" ca="1" si="607"/>
        <v>0</v>
      </c>
      <c r="W313" s="21" t="b">
        <f t="shared" ca="1" si="607"/>
        <v>0</v>
      </c>
      <c r="X313" s="21" t="b">
        <f t="shared" ca="1" si="607"/>
        <v>0</v>
      </c>
      <c r="Y313" s="21" t="b">
        <f t="shared" ca="1" si="607"/>
        <v>0</v>
      </c>
      <c r="Z313" s="21" t="b">
        <f t="shared" ca="1" si="607"/>
        <v>0</v>
      </c>
      <c r="AA313" s="21" t="b">
        <f t="shared" ca="1" si="607"/>
        <v>0</v>
      </c>
      <c r="AB313" s="21" t="b">
        <f t="shared" ca="1" si="607"/>
        <v>0</v>
      </c>
      <c r="AC313" s="21" t="b">
        <f t="shared" ca="1" si="607"/>
        <v>0</v>
      </c>
      <c r="AD313" s="21" t="b">
        <f t="shared" ca="1" si="607"/>
        <v>0</v>
      </c>
      <c r="AE313" s="21" t="b">
        <f t="shared" ca="1" si="607"/>
        <v>0</v>
      </c>
      <c r="AF313" s="21" t="b">
        <f t="shared" ca="1" si="607"/>
        <v>0</v>
      </c>
      <c r="AG313" s="21" t="b">
        <f t="shared" ca="1" si="607"/>
        <v>0</v>
      </c>
      <c r="AH313" s="21" t="b">
        <f t="shared" ca="1" si="607"/>
        <v>0</v>
      </c>
      <c r="AI313" s="21" t="b">
        <f t="shared" ca="1" si="607"/>
        <v>0</v>
      </c>
      <c r="AJ313" s="21" t="b">
        <f t="shared" ca="1" si="607"/>
        <v>0</v>
      </c>
      <c r="AK313" s="21" t="b">
        <f t="shared" ca="1" si="607"/>
        <v>0</v>
      </c>
      <c r="AL313" s="21" t="b">
        <f t="shared" ca="1" si="607"/>
        <v>0</v>
      </c>
      <c r="AM313" s="21" t="b">
        <f t="shared" ca="1" si="607"/>
        <v>0</v>
      </c>
    </row>
    <row r="314" spans="20:39" s="21" customFormat="1" outlineLevel="1" x14ac:dyDescent="0.25">
      <c r="T314" s="21" t="b">
        <f t="shared" ref="T314:AM314" ca="1" si="608">AND(ISNUMBER(INDIRECT(ADDRESS(ROW(195:195),MATCH(T$2,$BQ$2:$OH$2,0)+COLUMN($BQ:$BQ)+4,4,1),TRUE)),INDIRECT(ADDRESS(ROW(195:195),MATCH(T$2,$BQ$2:$OH$2,0)+COLUMN($BQ:$BQ)+4,4,1),TRUE) &gt; 29)</f>
        <v>0</v>
      </c>
      <c r="U314" s="21" t="b">
        <f t="shared" ca="1" si="608"/>
        <v>0</v>
      </c>
      <c r="V314" s="21" t="b">
        <f t="shared" ca="1" si="608"/>
        <v>0</v>
      </c>
      <c r="W314" s="21" t="b">
        <f t="shared" ca="1" si="608"/>
        <v>0</v>
      </c>
      <c r="X314" s="21" t="b">
        <f t="shared" ca="1" si="608"/>
        <v>0</v>
      </c>
      <c r="Y314" s="21" t="b">
        <f t="shared" ca="1" si="608"/>
        <v>0</v>
      </c>
      <c r="Z314" s="21" t="b">
        <f t="shared" ca="1" si="608"/>
        <v>0</v>
      </c>
      <c r="AA314" s="21" t="b">
        <f t="shared" ca="1" si="608"/>
        <v>0</v>
      </c>
      <c r="AB314" s="21" t="b">
        <f t="shared" ca="1" si="608"/>
        <v>0</v>
      </c>
      <c r="AC314" s="21" t="b">
        <f t="shared" ca="1" si="608"/>
        <v>0</v>
      </c>
      <c r="AD314" s="21" t="b">
        <f t="shared" ca="1" si="608"/>
        <v>0</v>
      </c>
      <c r="AE314" s="21" t="b">
        <f t="shared" ca="1" si="608"/>
        <v>0</v>
      </c>
      <c r="AF314" s="21" t="b">
        <f t="shared" ca="1" si="608"/>
        <v>0</v>
      </c>
      <c r="AG314" s="21" t="b">
        <f t="shared" ca="1" si="608"/>
        <v>0</v>
      </c>
      <c r="AH314" s="21" t="b">
        <f t="shared" ca="1" si="608"/>
        <v>0</v>
      </c>
      <c r="AI314" s="21" t="b">
        <f t="shared" ca="1" si="608"/>
        <v>0</v>
      </c>
      <c r="AJ314" s="21" t="b">
        <f t="shared" ca="1" si="608"/>
        <v>0</v>
      </c>
      <c r="AK314" s="21" t="b">
        <f t="shared" ca="1" si="608"/>
        <v>0</v>
      </c>
      <c r="AL314" s="21" t="b">
        <f t="shared" ca="1" si="608"/>
        <v>0</v>
      </c>
      <c r="AM314" s="21" t="b">
        <f t="shared" ca="1" si="608"/>
        <v>0</v>
      </c>
    </row>
    <row r="315" spans="20:39" s="21" customFormat="1" outlineLevel="1" x14ac:dyDescent="0.25">
      <c r="T315" s="21" t="b">
        <f t="shared" ref="T315:AM315" ca="1" si="609">AND(ISNUMBER(INDIRECT(ADDRESS(ROW(196:196),MATCH(T$2,$BQ$2:$OH$2,0)+COLUMN($BQ:$BQ)+4,4,1),TRUE)),INDIRECT(ADDRESS(ROW(196:196),MATCH(T$2,$BQ$2:$OH$2,0)+COLUMN($BQ:$BQ)+4,4,1),TRUE) &gt; 29)</f>
        <v>0</v>
      </c>
      <c r="U315" s="21" t="b">
        <f t="shared" ca="1" si="609"/>
        <v>0</v>
      </c>
      <c r="V315" s="21" t="b">
        <f t="shared" ca="1" si="609"/>
        <v>0</v>
      </c>
      <c r="W315" s="21" t="b">
        <f t="shared" ca="1" si="609"/>
        <v>0</v>
      </c>
      <c r="X315" s="21" t="b">
        <f t="shared" ca="1" si="609"/>
        <v>0</v>
      </c>
      <c r="Y315" s="21" t="b">
        <f t="shared" ca="1" si="609"/>
        <v>0</v>
      </c>
      <c r="Z315" s="21" t="b">
        <f t="shared" ca="1" si="609"/>
        <v>0</v>
      </c>
      <c r="AA315" s="21" t="b">
        <f t="shared" ca="1" si="609"/>
        <v>0</v>
      </c>
      <c r="AB315" s="21" t="b">
        <f t="shared" ca="1" si="609"/>
        <v>0</v>
      </c>
      <c r="AC315" s="21" t="b">
        <f t="shared" ca="1" si="609"/>
        <v>0</v>
      </c>
      <c r="AD315" s="21" t="b">
        <f t="shared" ca="1" si="609"/>
        <v>0</v>
      </c>
      <c r="AE315" s="21" t="b">
        <f t="shared" ca="1" si="609"/>
        <v>0</v>
      </c>
      <c r="AF315" s="21" t="b">
        <f t="shared" ca="1" si="609"/>
        <v>0</v>
      </c>
      <c r="AG315" s="21" t="b">
        <f t="shared" ca="1" si="609"/>
        <v>0</v>
      </c>
      <c r="AH315" s="21" t="b">
        <f t="shared" ca="1" si="609"/>
        <v>0</v>
      </c>
      <c r="AI315" s="21" t="b">
        <f t="shared" ca="1" si="609"/>
        <v>0</v>
      </c>
      <c r="AJ315" s="21" t="b">
        <f t="shared" ca="1" si="609"/>
        <v>0</v>
      </c>
      <c r="AK315" s="21" t="b">
        <f t="shared" ca="1" si="609"/>
        <v>0</v>
      </c>
      <c r="AL315" s="21" t="b">
        <f t="shared" ca="1" si="609"/>
        <v>0</v>
      </c>
      <c r="AM315" s="21" t="b">
        <f t="shared" ca="1" si="609"/>
        <v>0</v>
      </c>
    </row>
    <row r="316" spans="20:39" s="21" customFormat="1" outlineLevel="1" x14ac:dyDescent="0.25">
      <c r="T316" s="21" t="b">
        <f t="shared" ref="T316:AM316" ca="1" si="610">AND(ISNUMBER(INDIRECT(ADDRESS(ROW(197:197),MATCH(T$2,$BQ$2:$OH$2,0)+COLUMN($BQ:$BQ)+4,4,1),TRUE)),INDIRECT(ADDRESS(ROW(197:197),MATCH(T$2,$BQ$2:$OH$2,0)+COLUMN($BQ:$BQ)+4,4,1),TRUE) &gt; 29)</f>
        <v>0</v>
      </c>
      <c r="U316" s="21" t="b">
        <f t="shared" ca="1" si="610"/>
        <v>0</v>
      </c>
      <c r="V316" s="21" t="b">
        <f t="shared" ca="1" si="610"/>
        <v>0</v>
      </c>
      <c r="W316" s="21" t="b">
        <f t="shared" ca="1" si="610"/>
        <v>0</v>
      </c>
      <c r="X316" s="21" t="b">
        <f t="shared" ca="1" si="610"/>
        <v>0</v>
      </c>
      <c r="Y316" s="21" t="b">
        <f t="shared" ca="1" si="610"/>
        <v>0</v>
      </c>
      <c r="Z316" s="21" t="b">
        <f t="shared" ca="1" si="610"/>
        <v>0</v>
      </c>
      <c r="AA316" s="21" t="b">
        <f t="shared" ca="1" si="610"/>
        <v>0</v>
      </c>
      <c r="AB316" s="21" t="b">
        <f t="shared" ca="1" si="610"/>
        <v>0</v>
      </c>
      <c r="AC316" s="21" t="b">
        <f t="shared" ca="1" si="610"/>
        <v>0</v>
      </c>
      <c r="AD316" s="21" t="b">
        <f t="shared" ca="1" si="610"/>
        <v>0</v>
      </c>
      <c r="AE316" s="21" t="b">
        <f t="shared" ca="1" si="610"/>
        <v>0</v>
      </c>
      <c r="AF316" s="21" t="b">
        <f t="shared" ca="1" si="610"/>
        <v>0</v>
      </c>
      <c r="AG316" s="21" t="b">
        <f t="shared" ca="1" si="610"/>
        <v>0</v>
      </c>
      <c r="AH316" s="21" t="b">
        <f t="shared" ca="1" si="610"/>
        <v>0</v>
      </c>
      <c r="AI316" s="21" t="b">
        <f t="shared" ca="1" si="610"/>
        <v>0</v>
      </c>
      <c r="AJ316" s="21" t="b">
        <f t="shared" ca="1" si="610"/>
        <v>0</v>
      </c>
      <c r="AK316" s="21" t="b">
        <f t="shared" ca="1" si="610"/>
        <v>0</v>
      </c>
      <c r="AL316" s="21" t="b">
        <f t="shared" ca="1" si="610"/>
        <v>0</v>
      </c>
      <c r="AM316" s="21" t="b">
        <f t="shared" ca="1" si="610"/>
        <v>0</v>
      </c>
    </row>
    <row r="317" spans="20:39" s="21" customFormat="1" outlineLevel="1" x14ac:dyDescent="0.25">
      <c r="T317" s="21" t="b">
        <f t="shared" ref="T317:AM317" ca="1" si="611">AND(ISNUMBER(INDIRECT(ADDRESS(ROW(198:198),MATCH(T$2,$BQ$2:$OH$2,0)+COLUMN($BQ:$BQ)+4,4,1),TRUE)),INDIRECT(ADDRESS(ROW(198:198),MATCH(T$2,$BQ$2:$OH$2,0)+COLUMN($BQ:$BQ)+4,4,1),TRUE) &gt; 29)</f>
        <v>0</v>
      </c>
      <c r="U317" s="21" t="b">
        <f t="shared" ca="1" si="611"/>
        <v>0</v>
      </c>
      <c r="V317" s="21" t="b">
        <f t="shared" ca="1" si="611"/>
        <v>0</v>
      </c>
      <c r="W317" s="21" t="b">
        <f t="shared" ca="1" si="611"/>
        <v>0</v>
      </c>
      <c r="X317" s="21" t="b">
        <f t="shared" ca="1" si="611"/>
        <v>0</v>
      </c>
      <c r="Y317" s="21" t="b">
        <f t="shared" ca="1" si="611"/>
        <v>0</v>
      </c>
      <c r="Z317" s="21" t="b">
        <f t="shared" ca="1" si="611"/>
        <v>0</v>
      </c>
      <c r="AA317" s="21" t="b">
        <f t="shared" ca="1" si="611"/>
        <v>0</v>
      </c>
      <c r="AB317" s="21" t="b">
        <f t="shared" ca="1" si="611"/>
        <v>0</v>
      </c>
      <c r="AC317" s="21" t="b">
        <f t="shared" ca="1" si="611"/>
        <v>0</v>
      </c>
      <c r="AD317" s="21" t="b">
        <f t="shared" ca="1" si="611"/>
        <v>0</v>
      </c>
      <c r="AE317" s="21" t="b">
        <f t="shared" ca="1" si="611"/>
        <v>0</v>
      </c>
      <c r="AF317" s="21" t="b">
        <f t="shared" ca="1" si="611"/>
        <v>0</v>
      </c>
      <c r="AG317" s="21" t="b">
        <f t="shared" ca="1" si="611"/>
        <v>0</v>
      </c>
      <c r="AH317" s="21" t="b">
        <f t="shared" ca="1" si="611"/>
        <v>0</v>
      </c>
      <c r="AI317" s="21" t="b">
        <f t="shared" ca="1" si="611"/>
        <v>0</v>
      </c>
      <c r="AJ317" s="21" t="b">
        <f t="shared" ca="1" si="611"/>
        <v>0</v>
      </c>
      <c r="AK317" s="21" t="b">
        <f t="shared" ca="1" si="611"/>
        <v>0</v>
      </c>
      <c r="AL317" s="21" t="b">
        <f t="shared" ca="1" si="611"/>
        <v>0</v>
      </c>
      <c r="AM317" s="21" t="b">
        <f t="shared" ca="1" si="611"/>
        <v>0</v>
      </c>
    </row>
    <row r="318" spans="20:39" s="21" customFormat="1" outlineLevel="1" x14ac:dyDescent="0.25">
      <c r="T318" s="21" t="b">
        <f t="shared" ref="T318:AM318" ca="1" si="612">AND(ISNUMBER(INDIRECT(ADDRESS(ROW(199:199),MATCH(T$2,$BQ$2:$OH$2,0)+COLUMN($BQ:$BQ)+4,4,1),TRUE)),INDIRECT(ADDRESS(ROW(199:199),MATCH(T$2,$BQ$2:$OH$2,0)+COLUMN($BQ:$BQ)+4,4,1),TRUE) &gt; 29)</f>
        <v>0</v>
      </c>
      <c r="U318" s="21" t="b">
        <f t="shared" ca="1" si="612"/>
        <v>0</v>
      </c>
      <c r="V318" s="21" t="b">
        <f t="shared" ca="1" si="612"/>
        <v>0</v>
      </c>
      <c r="W318" s="21" t="b">
        <f t="shared" ca="1" si="612"/>
        <v>0</v>
      </c>
      <c r="X318" s="21" t="b">
        <f t="shared" ca="1" si="612"/>
        <v>0</v>
      </c>
      <c r="Y318" s="21" t="b">
        <f t="shared" ca="1" si="612"/>
        <v>0</v>
      </c>
      <c r="Z318" s="21" t="b">
        <f t="shared" ca="1" si="612"/>
        <v>0</v>
      </c>
      <c r="AA318" s="21" t="b">
        <f t="shared" ca="1" si="612"/>
        <v>0</v>
      </c>
      <c r="AB318" s="21" t="b">
        <f t="shared" ca="1" si="612"/>
        <v>0</v>
      </c>
      <c r="AC318" s="21" t="b">
        <f t="shared" ca="1" si="612"/>
        <v>0</v>
      </c>
      <c r="AD318" s="21" t="b">
        <f t="shared" ca="1" si="612"/>
        <v>0</v>
      </c>
      <c r="AE318" s="21" t="b">
        <f t="shared" ca="1" si="612"/>
        <v>0</v>
      </c>
      <c r="AF318" s="21" t="b">
        <f t="shared" ca="1" si="612"/>
        <v>0</v>
      </c>
      <c r="AG318" s="21" t="b">
        <f t="shared" ca="1" si="612"/>
        <v>0</v>
      </c>
      <c r="AH318" s="21" t="b">
        <f t="shared" ca="1" si="612"/>
        <v>0</v>
      </c>
      <c r="AI318" s="21" t="b">
        <f t="shared" ca="1" si="612"/>
        <v>0</v>
      </c>
      <c r="AJ318" s="21" t="b">
        <f t="shared" ca="1" si="612"/>
        <v>0</v>
      </c>
      <c r="AK318" s="21" t="b">
        <f t="shared" ca="1" si="612"/>
        <v>0</v>
      </c>
      <c r="AL318" s="21" t="b">
        <f t="shared" ca="1" si="612"/>
        <v>0</v>
      </c>
      <c r="AM318" s="21" t="b">
        <f t="shared" ca="1" si="612"/>
        <v>0</v>
      </c>
    </row>
    <row r="319" spans="20:39" s="21" customFormat="1" outlineLevel="1" x14ac:dyDescent="0.25">
      <c r="T319" s="21" t="b">
        <f t="shared" ref="T319:AM319" ca="1" si="613">AND(ISNUMBER(INDIRECT(ADDRESS(ROW(200:200),MATCH(T$2,$BQ$2:$OH$2,0)+COLUMN($BQ:$BQ)+4,4,1),TRUE)),INDIRECT(ADDRESS(ROW(200:200),MATCH(T$2,$BQ$2:$OH$2,0)+COLUMN($BQ:$BQ)+4,4,1),TRUE) &gt; 29)</f>
        <v>0</v>
      </c>
      <c r="U319" s="21" t="b">
        <f t="shared" ca="1" si="613"/>
        <v>0</v>
      </c>
      <c r="V319" s="21" t="b">
        <f t="shared" ca="1" si="613"/>
        <v>0</v>
      </c>
      <c r="W319" s="21" t="b">
        <f t="shared" ca="1" si="613"/>
        <v>0</v>
      </c>
      <c r="X319" s="21" t="b">
        <f t="shared" ca="1" si="613"/>
        <v>0</v>
      </c>
      <c r="Y319" s="21" t="b">
        <f t="shared" ca="1" si="613"/>
        <v>0</v>
      </c>
      <c r="Z319" s="21" t="b">
        <f t="shared" ca="1" si="613"/>
        <v>0</v>
      </c>
      <c r="AA319" s="21" t="b">
        <f t="shared" ca="1" si="613"/>
        <v>0</v>
      </c>
      <c r="AB319" s="21" t="b">
        <f t="shared" ca="1" si="613"/>
        <v>0</v>
      </c>
      <c r="AC319" s="21" t="b">
        <f t="shared" ca="1" si="613"/>
        <v>0</v>
      </c>
      <c r="AD319" s="21" t="b">
        <f t="shared" ca="1" si="613"/>
        <v>0</v>
      </c>
      <c r="AE319" s="21" t="b">
        <f t="shared" ca="1" si="613"/>
        <v>0</v>
      </c>
      <c r="AF319" s="21" t="b">
        <f t="shared" ca="1" si="613"/>
        <v>0</v>
      </c>
      <c r="AG319" s="21" t="b">
        <f t="shared" ca="1" si="613"/>
        <v>0</v>
      </c>
      <c r="AH319" s="21" t="b">
        <f t="shared" ca="1" si="613"/>
        <v>0</v>
      </c>
      <c r="AI319" s="21" t="b">
        <f t="shared" ca="1" si="613"/>
        <v>0</v>
      </c>
      <c r="AJ319" s="21" t="b">
        <f t="shared" ca="1" si="613"/>
        <v>0</v>
      </c>
      <c r="AK319" s="21" t="b">
        <f t="shared" ca="1" si="613"/>
        <v>0</v>
      </c>
      <c r="AL319" s="21" t="b">
        <f t="shared" ca="1" si="613"/>
        <v>0</v>
      </c>
      <c r="AM319" s="21" t="b">
        <f t="shared" ca="1" si="613"/>
        <v>0</v>
      </c>
    </row>
    <row r="320" spans="20:39" s="21" customFormat="1" outlineLevel="1" x14ac:dyDescent="0.25">
      <c r="T320" s="21" t="b">
        <f t="shared" ref="T320:AM320" ca="1" si="614">AND(ISNUMBER(INDIRECT(ADDRESS(ROW(201:201),MATCH(T$2,$BQ$2:$OH$2,0)+COLUMN($BQ:$BQ)+4,4,1),TRUE)),INDIRECT(ADDRESS(ROW(201:201),MATCH(T$2,$BQ$2:$OH$2,0)+COLUMN($BQ:$BQ)+4,4,1),TRUE) &gt; 29)</f>
        <v>0</v>
      </c>
      <c r="U320" s="21" t="b">
        <f t="shared" ca="1" si="614"/>
        <v>0</v>
      </c>
      <c r="V320" s="21" t="b">
        <f t="shared" ca="1" si="614"/>
        <v>0</v>
      </c>
      <c r="W320" s="21" t="b">
        <f t="shared" ca="1" si="614"/>
        <v>0</v>
      </c>
      <c r="X320" s="21" t="b">
        <f t="shared" ca="1" si="614"/>
        <v>0</v>
      </c>
      <c r="Y320" s="21" t="b">
        <f t="shared" ca="1" si="614"/>
        <v>0</v>
      </c>
      <c r="Z320" s="21" t="b">
        <f t="shared" ca="1" si="614"/>
        <v>0</v>
      </c>
      <c r="AA320" s="21" t="b">
        <f t="shared" ca="1" si="614"/>
        <v>0</v>
      </c>
      <c r="AB320" s="21" t="b">
        <f t="shared" ca="1" si="614"/>
        <v>0</v>
      </c>
      <c r="AC320" s="21" t="b">
        <f t="shared" ca="1" si="614"/>
        <v>0</v>
      </c>
      <c r="AD320" s="21" t="b">
        <f t="shared" ca="1" si="614"/>
        <v>0</v>
      </c>
      <c r="AE320" s="21" t="b">
        <f t="shared" ca="1" si="614"/>
        <v>0</v>
      </c>
      <c r="AF320" s="21" t="b">
        <f t="shared" ca="1" si="614"/>
        <v>0</v>
      </c>
      <c r="AG320" s="21" t="b">
        <f t="shared" ca="1" si="614"/>
        <v>0</v>
      </c>
      <c r="AH320" s="21" t="b">
        <f t="shared" ca="1" si="614"/>
        <v>0</v>
      </c>
      <c r="AI320" s="21" t="b">
        <f t="shared" ca="1" si="614"/>
        <v>0</v>
      </c>
      <c r="AJ320" s="21" t="b">
        <f t="shared" ca="1" si="614"/>
        <v>0</v>
      </c>
      <c r="AK320" s="21" t="b">
        <f t="shared" ca="1" si="614"/>
        <v>0</v>
      </c>
      <c r="AL320" s="21" t="b">
        <f t="shared" ca="1" si="614"/>
        <v>0</v>
      </c>
      <c r="AM320" s="21" t="b">
        <f t="shared" ca="1" si="614"/>
        <v>0</v>
      </c>
    </row>
    <row r="321" spans="20:39" s="21" customFormat="1" outlineLevel="1" x14ac:dyDescent="0.25">
      <c r="T321" s="21" t="b">
        <f t="shared" ref="T321:AM321" ca="1" si="615">AND(ISNUMBER(INDIRECT(ADDRESS(ROW(202:202),MATCH(T$2,$BQ$2:$OH$2,0)+COLUMN($BQ:$BQ)+4,4,1),TRUE)),INDIRECT(ADDRESS(ROW(202:202),MATCH(T$2,$BQ$2:$OH$2,0)+COLUMN($BQ:$BQ)+4,4,1),TRUE) &gt; 29)</f>
        <v>0</v>
      </c>
      <c r="U321" s="21" t="b">
        <f t="shared" ca="1" si="615"/>
        <v>0</v>
      </c>
      <c r="V321" s="21" t="b">
        <f t="shared" ca="1" si="615"/>
        <v>0</v>
      </c>
      <c r="W321" s="21" t="b">
        <f t="shared" ca="1" si="615"/>
        <v>0</v>
      </c>
      <c r="X321" s="21" t="b">
        <f t="shared" ca="1" si="615"/>
        <v>0</v>
      </c>
      <c r="Y321" s="21" t="b">
        <f t="shared" ca="1" si="615"/>
        <v>0</v>
      </c>
      <c r="Z321" s="21" t="b">
        <f t="shared" ca="1" si="615"/>
        <v>0</v>
      </c>
      <c r="AA321" s="21" t="b">
        <f t="shared" ca="1" si="615"/>
        <v>0</v>
      </c>
      <c r="AB321" s="21" t="b">
        <f t="shared" ca="1" si="615"/>
        <v>0</v>
      </c>
      <c r="AC321" s="21" t="b">
        <f t="shared" ca="1" si="615"/>
        <v>0</v>
      </c>
      <c r="AD321" s="21" t="b">
        <f t="shared" ca="1" si="615"/>
        <v>0</v>
      </c>
      <c r="AE321" s="21" t="b">
        <f t="shared" ca="1" si="615"/>
        <v>0</v>
      </c>
      <c r="AF321" s="21" t="b">
        <f t="shared" ca="1" si="615"/>
        <v>0</v>
      </c>
      <c r="AG321" s="21" t="b">
        <f t="shared" ca="1" si="615"/>
        <v>0</v>
      </c>
      <c r="AH321" s="21" t="b">
        <f t="shared" ca="1" si="615"/>
        <v>0</v>
      </c>
      <c r="AI321" s="21" t="b">
        <f t="shared" ca="1" si="615"/>
        <v>0</v>
      </c>
      <c r="AJ321" s="21" t="b">
        <f t="shared" ca="1" si="615"/>
        <v>0</v>
      </c>
      <c r="AK321" s="21" t="b">
        <f t="shared" ca="1" si="615"/>
        <v>0</v>
      </c>
      <c r="AL321" s="21" t="b">
        <f t="shared" ca="1" si="615"/>
        <v>0</v>
      </c>
      <c r="AM321" s="21" t="b">
        <f t="shared" ca="1" si="615"/>
        <v>0</v>
      </c>
    </row>
    <row r="322" spans="20:39" s="21" customFormat="1" outlineLevel="1" x14ac:dyDescent="0.25">
      <c r="T322" s="21" t="b">
        <f t="shared" ref="T322:AM322" ca="1" si="616">AND(ISNUMBER(INDIRECT(ADDRESS(ROW(203:203),MATCH(T$2,$BQ$2:$OH$2,0)+COLUMN($BQ:$BQ)+4,4,1),TRUE)),INDIRECT(ADDRESS(ROW(203:203),MATCH(T$2,$BQ$2:$OH$2,0)+COLUMN($BQ:$BQ)+4,4,1),TRUE) &gt; 29)</f>
        <v>0</v>
      </c>
      <c r="U322" s="21" t="b">
        <f t="shared" ca="1" si="616"/>
        <v>0</v>
      </c>
      <c r="V322" s="21" t="b">
        <f t="shared" ca="1" si="616"/>
        <v>0</v>
      </c>
      <c r="W322" s="21" t="b">
        <f t="shared" ca="1" si="616"/>
        <v>0</v>
      </c>
      <c r="X322" s="21" t="b">
        <f t="shared" ca="1" si="616"/>
        <v>0</v>
      </c>
      <c r="Y322" s="21" t="b">
        <f t="shared" ca="1" si="616"/>
        <v>0</v>
      </c>
      <c r="Z322" s="21" t="b">
        <f t="shared" ca="1" si="616"/>
        <v>0</v>
      </c>
      <c r="AA322" s="21" t="b">
        <f t="shared" ca="1" si="616"/>
        <v>0</v>
      </c>
      <c r="AB322" s="21" t="b">
        <f t="shared" ca="1" si="616"/>
        <v>0</v>
      </c>
      <c r="AC322" s="21" t="b">
        <f t="shared" ca="1" si="616"/>
        <v>0</v>
      </c>
      <c r="AD322" s="21" t="b">
        <f t="shared" ca="1" si="616"/>
        <v>0</v>
      </c>
      <c r="AE322" s="21" t="b">
        <f t="shared" ca="1" si="616"/>
        <v>0</v>
      </c>
      <c r="AF322" s="21" t="b">
        <f t="shared" ca="1" si="616"/>
        <v>0</v>
      </c>
      <c r="AG322" s="21" t="b">
        <f t="shared" ca="1" si="616"/>
        <v>0</v>
      </c>
      <c r="AH322" s="21" t="b">
        <f t="shared" ca="1" si="616"/>
        <v>0</v>
      </c>
      <c r="AI322" s="21" t="b">
        <f t="shared" ca="1" si="616"/>
        <v>0</v>
      </c>
      <c r="AJ322" s="21" t="b">
        <f t="shared" ca="1" si="616"/>
        <v>0</v>
      </c>
      <c r="AK322" s="21" t="b">
        <f t="shared" ca="1" si="616"/>
        <v>0</v>
      </c>
      <c r="AL322" s="21" t="b">
        <f t="shared" ca="1" si="616"/>
        <v>0</v>
      </c>
      <c r="AM322" s="21" t="b">
        <f t="shared" ca="1" si="616"/>
        <v>0</v>
      </c>
    </row>
    <row r="323" spans="20:39" s="21" customFormat="1" outlineLevel="1" x14ac:dyDescent="0.25">
      <c r="T323" s="21" t="b">
        <f t="shared" ref="T323:AM323" ca="1" si="617">AND(ISNUMBER(INDIRECT(ADDRESS(ROW(204:204),MATCH(T$2,$BQ$2:$OH$2,0)+COLUMN($BQ:$BQ)+4,4,1),TRUE)),INDIRECT(ADDRESS(ROW(204:204),MATCH(T$2,$BQ$2:$OH$2,0)+COLUMN($BQ:$BQ)+4,4,1),TRUE) &gt; 29)</f>
        <v>0</v>
      </c>
      <c r="U323" s="21" t="b">
        <f t="shared" ca="1" si="617"/>
        <v>0</v>
      </c>
      <c r="V323" s="21" t="b">
        <f t="shared" ca="1" si="617"/>
        <v>0</v>
      </c>
      <c r="W323" s="21" t="b">
        <f t="shared" ca="1" si="617"/>
        <v>0</v>
      </c>
      <c r="X323" s="21" t="b">
        <f t="shared" ca="1" si="617"/>
        <v>0</v>
      </c>
      <c r="Y323" s="21" t="b">
        <f t="shared" ca="1" si="617"/>
        <v>0</v>
      </c>
      <c r="Z323" s="21" t="b">
        <f t="shared" ca="1" si="617"/>
        <v>0</v>
      </c>
      <c r="AA323" s="21" t="b">
        <f t="shared" ca="1" si="617"/>
        <v>0</v>
      </c>
      <c r="AB323" s="21" t="b">
        <f t="shared" ca="1" si="617"/>
        <v>0</v>
      </c>
      <c r="AC323" s="21" t="b">
        <f t="shared" ca="1" si="617"/>
        <v>0</v>
      </c>
      <c r="AD323" s="21" t="b">
        <f t="shared" ca="1" si="617"/>
        <v>0</v>
      </c>
      <c r="AE323" s="21" t="b">
        <f t="shared" ca="1" si="617"/>
        <v>0</v>
      </c>
      <c r="AF323" s="21" t="b">
        <f t="shared" ca="1" si="617"/>
        <v>0</v>
      </c>
      <c r="AG323" s="21" t="b">
        <f t="shared" ca="1" si="617"/>
        <v>0</v>
      </c>
      <c r="AH323" s="21" t="b">
        <f t="shared" ca="1" si="617"/>
        <v>0</v>
      </c>
      <c r="AI323" s="21" t="b">
        <f t="shared" ca="1" si="617"/>
        <v>0</v>
      </c>
      <c r="AJ323" s="21" t="b">
        <f t="shared" ca="1" si="617"/>
        <v>0</v>
      </c>
      <c r="AK323" s="21" t="b">
        <f t="shared" ca="1" si="617"/>
        <v>0</v>
      </c>
      <c r="AL323" s="21" t="b">
        <f t="shared" ca="1" si="617"/>
        <v>0</v>
      </c>
      <c r="AM323" s="21" t="b">
        <f t="shared" ca="1" si="617"/>
        <v>0</v>
      </c>
    </row>
    <row r="324" spans="20:39" s="21" customFormat="1" x14ac:dyDescent="0.25"/>
    <row r="325" spans="20:39" s="21" customFormat="1" x14ac:dyDescent="0.25"/>
    <row r="326" spans="20:39" s="21" customFormat="1" x14ac:dyDescent="0.25"/>
    <row r="327" spans="20:39" s="21" customFormat="1" x14ac:dyDescent="0.25"/>
    <row r="328" spans="20:39" s="21" customFormat="1" x14ac:dyDescent="0.25"/>
  </sheetData>
  <mergeCells count="128">
    <mergeCell ref="A1:O1"/>
    <mergeCell ref="BP2:BP3"/>
    <mergeCell ref="AO2:BB2"/>
    <mergeCell ref="AU3:BB3"/>
    <mergeCell ref="AO3:AT3"/>
    <mergeCell ref="BH2:BN2"/>
    <mergeCell ref="BD138:BD141"/>
    <mergeCell ref="BD142:BD145"/>
    <mergeCell ref="BD146:BD149"/>
    <mergeCell ref="B88:B91"/>
    <mergeCell ref="B105:B109"/>
    <mergeCell ref="B110:B113"/>
    <mergeCell ref="B114:B118"/>
    <mergeCell ref="B119:B120"/>
    <mergeCell ref="B102:B104"/>
    <mergeCell ref="B92:B94"/>
    <mergeCell ref="B95:B98"/>
    <mergeCell ref="B99:B101"/>
    <mergeCell ref="B24:B33"/>
    <mergeCell ref="B82:B87"/>
    <mergeCell ref="B45:B55"/>
    <mergeCell ref="B43:B44"/>
    <mergeCell ref="B34:B42"/>
    <mergeCell ref="A2:A3"/>
    <mergeCell ref="OC2:OH2"/>
    <mergeCell ref="B56:B81"/>
    <mergeCell ref="BD124:BD127"/>
    <mergeCell ref="BD128:BD131"/>
    <mergeCell ref="BD132:BD135"/>
    <mergeCell ref="MY2:ND2"/>
    <mergeCell ref="NE2:NJ2"/>
    <mergeCell ref="NK2:NP2"/>
    <mergeCell ref="NQ2:NV2"/>
    <mergeCell ref="NW2:OB2"/>
    <mergeCell ref="EE2:EJ2"/>
    <mergeCell ref="EK2:EP2"/>
    <mergeCell ref="EQ2:EV2"/>
    <mergeCell ref="EW2:FB2"/>
    <mergeCell ref="FC2:FH2"/>
    <mergeCell ref="DA2:DF2"/>
    <mergeCell ref="DG2:DL2"/>
    <mergeCell ref="DM2:DR2"/>
    <mergeCell ref="DS2:DX2"/>
    <mergeCell ref="DY2:ED2"/>
    <mergeCell ref="BW2:CB2"/>
    <mergeCell ref="CC2:CH2"/>
    <mergeCell ref="CI2:CN2"/>
    <mergeCell ref="CO2:CT2"/>
    <mergeCell ref="AL2:AL3"/>
    <mergeCell ref="AM2:AM3"/>
    <mergeCell ref="BD2:BD3"/>
    <mergeCell ref="BE2:BE3"/>
    <mergeCell ref="BF2:BF3"/>
    <mergeCell ref="BG2:BG3"/>
    <mergeCell ref="B22:B23"/>
    <mergeCell ref="B9:B21"/>
    <mergeCell ref="B4:B5"/>
    <mergeCell ref="B6:B8"/>
    <mergeCell ref="B2:B3"/>
    <mergeCell ref="P2:Q2"/>
    <mergeCell ref="O2:O3"/>
    <mergeCell ref="AD2:AD3"/>
    <mergeCell ref="AC2:AC3"/>
    <mergeCell ref="AB2:AB3"/>
    <mergeCell ref="AA2:AA3"/>
    <mergeCell ref="Z2:Z3"/>
    <mergeCell ref="Y2:Y3"/>
    <mergeCell ref="X2:X3"/>
    <mergeCell ref="W2:W3"/>
    <mergeCell ref="V2:V3"/>
    <mergeCell ref="H2:H3"/>
    <mergeCell ref="KE2:KJ2"/>
    <mergeCell ref="IU2:IZ2"/>
    <mergeCell ref="JA2:JF2"/>
    <mergeCell ref="JG2:JL2"/>
    <mergeCell ref="HW2:IB2"/>
    <mergeCell ref="IC2:IH2"/>
    <mergeCell ref="II2:IN2"/>
    <mergeCell ref="IO2:IT2"/>
    <mergeCell ref="CU2:CZ2"/>
    <mergeCell ref="LU2:LZ2"/>
    <mergeCell ref="MA2:MF2"/>
    <mergeCell ref="MG2:ML2"/>
    <mergeCell ref="HE2:HJ2"/>
    <mergeCell ref="HK2:HP2"/>
    <mergeCell ref="HQ2:HV2"/>
    <mergeCell ref="I2:I3"/>
    <mergeCell ref="J2:J3"/>
    <mergeCell ref="K2:K3"/>
    <mergeCell ref="L2:L3"/>
    <mergeCell ref="M2:M3"/>
    <mergeCell ref="U2:U3"/>
    <mergeCell ref="T2:T3"/>
    <mergeCell ref="AE2:AE3"/>
    <mergeCell ref="AF2:AF3"/>
    <mergeCell ref="AG2:AG3"/>
    <mergeCell ref="AH2:AH3"/>
    <mergeCell ref="AI2:AI3"/>
    <mergeCell ref="AJ2:AJ3"/>
    <mergeCell ref="AK2:AK3"/>
    <mergeCell ref="R2:S2"/>
    <mergeCell ref="JM2:JR2"/>
    <mergeCell ref="JS2:JX2"/>
    <mergeCell ref="JY2:KD2"/>
    <mergeCell ref="MM2:MR2"/>
    <mergeCell ref="MS2:MX2"/>
    <mergeCell ref="C2:C3"/>
    <mergeCell ref="D2:D3"/>
    <mergeCell ref="E2:E3"/>
    <mergeCell ref="F2:F3"/>
    <mergeCell ref="G2:G3"/>
    <mergeCell ref="AN2:AN3"/>
    <mergeCell ref="BQ2:BV2"/>
    <mergeCell ref="N2:N3"/>
    <mergeCell ref="FI2:FN2"/>
    <mergeCell ref="FO2:FT2"/>
    <mergeCell ref="FU2:FZ2"/>
    <mergeCell ref="GA2:GF2"/>
    <mergeCell ref="GG2:GL2"/>
    <mergeCell ref="GM2:GR2"/>
    <mergeCell ref="GS2:GX2"/>
    <mergeCell ref="GY2:HD2"/>
    <mergeCell ref="KK2:KP2"/>
    <mergeCell ref="KQ2:KV2"/>
    <mergeCell ref="KW2:LB2"/>
    <mergeCell ref="LC2:LH2"/>
    <mergeCell ref="LI2:LN2"/>
    <mergeCell ref="LO2:LT2"/>
  </mergeCells>
  <conditionalFormatting sqref="BV102:BV113 BV30:BV47 BV52:BV61 BV66 BV71 BV76:BV94 BV115:BV121 BV4:BV25 CB4:CB25 CH4:CH25 CN4:CN25 CT4:CT25 CZ4:CZ25 DF4:DF25 DL4:DL25 DR4:DR25 DX4:DX25 ED4:ED25 EJ4:EJ25 EP4:EP25 EV4:EV25 FB4:FB25 FH4:FH25 FN4:FN25 FT4:FT25 FZ4:FZ25 GF4:GF25 GL4:GL25 GR4:GR25 GX4:GX25 HD4:HD25 HJ4:HJ25 HP4:HP25 HV4:HV25 IB4:IB25 IH4:IH25 IN4:IN25 IT4:IT25 IZ4:IZ25 JF4:JF25 JL4:JL25 JR4:JR25 JX4:JX25 KD4:KD25 KJ4:KJ25 KV4:KV25 LB4:LB25 LH4:LH25 LN4:LN25 LT4:LT25 LZ4:LZ25 MF4:MF25 ML4:ML25 MR4:MR25 MX4:MX25 NJ4:NJ25 NP4:NP25 NV4:NV25 KP4:KP25 ND4:ND25 OB4:OB25 OH4:OH25">
    <cfRule type="colorScale" priority="873">
      <colorScale>
        <cfvo type="num" val="0"/>
        <cfvo type="num" val="5"/>
        <cfvo type="num" val="10"/>
        <color theme="7" tint="0.39997558519241921"/>
        <color theme="5" tint="0.39997558519241921"/>
        <color theme="4" tint="0.39997558519241921"/>
      </colorScale>
    </cfRule>
  </conditionalFormatting>
  <conditionalFormatting sqref="BV99:BV101 CB99:CB101 CH99:CH101 CN99:CN101 CT99:CT101 CZ99:CZ101 DF99:DF101 DL99:DL101 DR99:DR101 DX99:DX101 ED99:ED101 EJ99:EJ101 EP99:EP101 EV99:EV101 FB99:FB101 FH99:FH101 FN99:FN101 FT99:FT101 FZ99:FZ101 GF99:GF101 GL99:GL101 GR99:GR101 GX99:GX101 HD99:HD101 HJ99:HJ101 HP99:HP101 HV99:HV101 IB99:IB101 IH99:IH101 IN99:IN101 IT99:IT101 IZ99:IZ101 JF99:JF101 JL99:JL101">
    <cfRule type="colorScale" priority="794">
      <colorScale>
        <cfvo type="num" val="0"/>
        <cfvo type="num" val="5"/>
        <cfvo type="num" val="10"/>
        <color theme="7" tint="0.39997558519241921"/>
        <color theme="5" tint="0.39997558519241921"/>
        <color theme="4" tint="0.39997558519241921"/>
      </colorScale>
    </cfRule>
  </conditionalFormatting>
  <conditionalFormatting sqref="BV95:BV98 CB95:CB98 CH95:CH98 CN95:CN98 CT95:CT98 CZ95:CZ98 DF95:DF98 DL95:DL98 DR95:DR98 DX95:DX98 ED95:ED98 EJ95:EJ98 EP95:EP98 EV95:EV98 FB95:FB98 FH95:FH98 FN95:FN98 FT95:FT98 FZ95:FZ98 GF95:GF98 GL95:GL98 GR95:GR98 GX95:GX98 HD95:HD98 HJ95:HJ98 HP95:HP98 HV95:HV98 IB95:IB98 IH95:IH98 IN95:IN98 IT95:IT98 IZ95:IZ98 JF95:JF98 JL95:JL98">
    <cfRule type="colorScale" priority="795">
      <colorScale>
        <cfvo type="num" val="0"/>
        <cfvo type="num" val="5"/>
        <cfvo type="num" val="10"/>
        <color theme="7" tint="0.39997558519241921"/>
        <color theme="5" tint="0.39997558519241921"/>
        <color theme="4" tint="0.39997558519241921"/>
      </colorScale>
    </cfRule>
  </conditionalFormatting>
  <conditionalFormatting sqref="BV67:BV70 CB67:CB70 CH67:CH70 CN67:CN70 CT67:CT70 CZ67:CZ70 DF67:DF70 DL67:DL70 DR67:DR70 DX67:DX70 ED67:ED70 EJ67:EJ70 EP67:EP70 EV67:EV70 FB67:FB70 FH67:FH70 FN67:FN70 FT67:FT70 FZ67:FZ70 GF67:GF70 GL67:GL70 GR67:GR70 GX67:GX70 HD67:HD70 HJ67:HJ70 HP67:HP70 HV67:HV70 IB67:IB70 IH67:IH70 IN67:IN70 IT67:IT70 IZ67:IZ70 JF67:JF70 JL67:JL70">
    <cfRule type="colorScale" priority="459">
      <colorScale>
        <cfvo type="num" val="0"/>
        <cfvo type="num" val="5"/>
        <cfvo type="num" val="10"/>
        <color theme="7" tint="0.39997558519241921"/>
        <color theme="5" tint="0.39997558519241921"/>
        <color theme="4" tint="0.39997558519241921"/>
      </colorScale>
    </cfRule>
  </conditionalFormatting>
  <conditionalFormatting sqref="BV72:BV75 CB72:CB75 CH72:CH75 CN72:CN75 CT72:CT75 CZ72:CZ75 DF72:DF75 DL72:DL75 DR72:DR75 DX72:DX75 ED72:ED75 EJ72:EJ75 EP72:EP75 EV72:EV75 FB72:FB75 FH72:FH75 FN72:FN75 FT72:FT75 FZ72:FZ75 GF72:GF75 GL72:GL75 GR72:GR75 GX72:GX75 HD72:HD75 HJ72:HJ75 HP72:HP75 HV72:HV75 IB72:IB75 IH72:IH75 IN72:IN75 IT72:IT75 IZ72:IZ75 JF72:JF75 JL72:JL75">
    <cfRule type="colorScale" priority="404">
      <colorScale>
        <cfvo type="num" val="0"/>
        <cfvo type="num" val="5"/>
        <cfvo type="num" val="10"/>
        <color theme="7" tint="0.39997558519241921"/>
        <color theme="5" tint="0.39997558519241921"/>
        <color theme="4" tint="0.39997558519241921"/>
      </colorScale>
    </cfRule>
  </conditionalFormatting>
  <conditionalFormatting sqref="CB105:CB109 CB30:CB47 CB52:CB61 CB66 CB71 CB76:CB94 CB111:CB113 CB115:CB121">
    <cfRule type="colorScale" priority="346">
      <colorScale>
        <cfvo type="num" val="0"/>
        <cfvo type="num" val="5"/>
        <cfvo type="num" val="10"/>
        <color theme="7" tint="0.39997558519241921"/>
        <color theme="5" tint="0.39997558519241921"/>
        <color theme="4" tint="0.39997558519241921"/>
      </colorScale>
    </cfRule>
  </conditionalFormatting>
  <conditionalFormatting sqref="CB99:CB101">
    <cfRule type="colorScale" priority="344">
      <colorScale>
        <cfvo type="num" val="0"/>
        <cfvo type="num" val="5"/>
        <cfvo type="num" val="10"/>
        <color theme="7" tint="0.39997558519241921"/>
        <color theme="5" tint="0.39997558519241921"/>
        <color theme="4" tint="0.39997558519241921"/>
      </colorScale>
    </cfRule>
  </conditionalFormatting>
  <conditionalFormatting sqref="CB95:CB98">
    <cfRule type="colorScale" priority="345">
      <colorScale>
        <cfvo type="num" val="0"/>
        <cfvo type="num" val="5"/>
        <cfvo type="num" val="10"/>
        <color theme="7" tint="0.39997558519241921"/>
        <color theme="5" tint="0.39997558519241921"/>
        <color theme="4" tint="0.39997558519241921"/>
      </colorScale>
    </cfRule>
  </conditionalFormatting>
  <conditionalFormatting sqref="CB26:CB29">
    <cfRule type="colorScale" priority="343">
      <colorScale>
        <cfvo type="num" val="0"/>
        <cfvo type="num" val="5"/>
        <cfvo type="num" val="10"/>
        <color theme="7" tint="0.39997558519241921"/>
        <color theme="5" tint="0.39997558519241921"/>
        <color theme="4" tint="0.39997558519241921"/>
      </colorScale>
    </cfRule>
  </conditionalFormatting>
  <conditionalFormatting sqref="CB62:CB65">
    <cfRule type="colorScale" priority="341">
      <colorScale>
        <cfvo type="num" val="0"/>
        <cfvo type="num" val="5"/>
        <cfvo type="num" val="10"/>
        <color theme="7" tint="0.39997558519241921"/>
        <color theme="5" tint="0.39997558519241921"/>
        <color theme="4" tint="0.39997558519241921"/>
      </colorScale>
    </cfRule>
  </conditionalFormatting>
  <conditionalFormatting sqref="CB48:CB51">
    <cfRule type="colorScale" priority="342">
      <colorScale>
        <cfvo type="num" val="0"/>
        <cfvo type="num" val="5"/>
        <cfvo type="num" val="10"/>
        <color theme="7" tint="0.39997558519241921"/>
        <color theme="5" tint="0.39997558519241921"/>
        <color theme="4" tint="0.39997558519241921"/>
      </colorScale>
    </cfRule>
  </conditionalFormatting>
  <conditionalFormatting sqref="CB67:CB70">
    <cfRule type="colorScale" priority="340">
      <colorScale>
        <cfvo type="num" val="0"/>
        <cfvo type="num" val="5"/>
        <cfvo type="num" val="10"/>
        <color theme="7" tint="0.39997558519241921"/>
        <color theme="5" tint="0.39997558519241921"/>
        <color theme="4" tint="0.39997558519241921"/>
      </colorScale>
    </cfRule>
  </conditionalFormatting>
  <conditionalFormatting sqref="CH105:CH121 CH30:CH47 CH52:CH61 CH66 CH71 CH76:CH94">
    <cfRule type="colorScale" priority="338">
      <colorScale>
        <cfvo type="num" val="0"/>
        <cfvo type="num" val="5"/>
        <cfvo type="num" val="10"/>
        <color theme="7" tint="0.39997558519241921"/>
        <color theme="5" tint="0.39997558519241921"/>
        <color theme="4" tint="0.39997558519241921"/>
      </colorScale>
    </cfRule>
  </conditionalFormatting>
  <conditionalFormatting sqref="CB72:CB75">
    <cfRule type="colorScale" priority="339">
      <colorScale>
        <cfvo type="num" val="0"/>
        <cfvo type="num" val="5"/>
        <cfvo type="num" val="10"/>
        <color theme="7" tint="0.39997558519241921"/>
        <color theme="5" tint="0.39997558519241921"/>
        <color theme="4" tint="0.39997558519241921"/>
      </colorScale>
    </cfRule>
  </conditionalFormatting>
  <conditionalFormatting sqref="CH95:CH98">
    <cfRule type="colorScale" priority="337">
      <colorScale>
        <cfvo type="num" val="0"/>
        <cfvo type="num" val="5"/>
        <cfvo type="num" val="10"/>
        <color theme="7" tint="0.39997558519241921"/>
        <color theme="5" tint="0.39997558519241921"/>
        <color theme="4" tint="0.39997558519241921"/>
      </colorScale>
    </cfRule>
  </conditionalFormatting>
  <conditionalFormatting sqref="CH26:CH29">
    <cfRule type="colorScale" priority="335">
      <colorScale>
        <cfvo type="num" val="0"/>
        <cfvo type="num" val="5"/>
        <cfvo type="num" val="10"/>
        <color theme="7" tint="0.39997558519241921"/>
        <color theme="5" tint="0.39997558519241921"/>
        <color theme="4" tint="0.39997558519241921"/>
      </colorScale>
    </cfRule>
  </conditionalFormatting>
  <conditionalFormatting sqref="CH99:CH101">
    <cfRule type="colorScale" priority="336">
      <colorScale>
        <cfvo type="num" val="0"/>
        <cfvo type="num" val="5"/>
        <cfvo type="num" val="10"/>
        <color theme="7" tint="0.39997558519241921"/>
        <color theme="5" tint="0.39997558519241921"/>
        <color theme="4" tint="0.39997558519241921"/>
      </colorScale>
    </cfRule>
  </conditionalFormatting>
  <conditionalFormatting sqref="CH48:CH51">
    <cfRule type="colorScale" priority="334">
      <colorScale>
        <cfvo type="num" val="0"/>
        <cfvo type="num" val="5"/>
        <cfvo type="num" val="10"/>
        <color theme="7" tint="0.39997558519241921"/>
        <color theme="5" tint="0.39997558519241921"/>
        <color theme="4" tint="0.39997558519241921"/>
      </colorScale>
    </cfRule>
  </conditionalFormatting>
  <conditionalFormatting sqref="CH67:CH70">
    <cfRule type="colorScale" priority="332">
      <colorScale>
        <cfvo type="num" val="0"/>
        <cfvo type="num" val="5"/>
        <cfvo type="num" val="10"/>
        <color theme="7" tint="0.39997558519241921"/>
        <color theme="5" tint="0.39997558519241921"/>
        <color theme="4" tint="0.39997558519241921"/>
      </colorScale>
    </cfRule>
  </conditionalFormatting>
  <conditionalFormatting sqref="CH62:CH65">
    <cfRule type="colorScale" priority="333">
      <colorScale>
        <cfvo type="num" val="0"/>
        <cfvo type="num" val="5"/>
        <cfvo type="num" val="10"/>
        <color theme="7" tint="0.39997558519241921"/>
        <color theme="5" tint="0.39997558519241921"/>
        <color theme="4" tint="0.39997558519241921"/>
      </colorScale>
    </cfRule>
  </conditionalFormatting>
  <conditionalFormatting sqref="CH72:CH75">
    <cfRule type="colorScale" priority="331">
      <colorScale>
        <cfvo type="num" val="0"/>
        <cfvo type="num" val="5"/>
        <cfvo type="num" val="10"/>
        <color theme="7" tint="0.39997558519241921"/>
        <color theme="5" tint="0.39997558519241921"/>
        <color theme="4" tint="0.39997558519241921"/>
      </colorScale>
    </cfRule>
  </conditionalFormatting>
  <conditionalFormatting sqref="CN95:CN98 CT95:CT98 CZ95:CZ98 DF95:DF98 DL95:DL98 DR95:DR98 DX95:DX98 ED95:ED98 EJ95:EJ98 EP95:EP98 EV95:EV98 FB95:FB98 FH95:FH98 FN95:FN98 FT95:FT98 FZ95:FZ98 GF95:GF98 GL95:GL98 GR95:GR98 GX95:GX98 HD95:HD98 HJ95:HJ98 HP95:HP98 HV95:HV98 IB95:IB98 IH95:IH98 IN95:IN98 IT95:IT98 IZ95:IZ98 JF95:JF98 JL95:JL98">
    <cfRule type="colorScale" priority="329">
      <colorScale>
        <cfvo type="num" val="0"/>
        <cfvo type="num" val="5"/>
        <cfvo type="num" val="10"/>
        <color theme="7" tint="0.39997558519241921"/>
        <color theme="5" tint="0.39997558519241921"/>
        <color theme="4" tint="0.39997558519241921"/>
      </colorScale>
    </cfRule>
  </conditionalFormatting>
  <conditionalFormatting sqref="CN105:CN121 CN30:CN47 CN52:CN61 CN66 CN71 CN76:CN94 CT105:CT121 CZ105:CZ121 DF105:DF121 DL105:DL121 DR105:DR121 DX105:DX121 ED105:ED121 EJ105:EJ121 EP105:EP121 EV105:EV121 FB105:FB121 FH105:FH121 FN105:FN121 FT105:FT121 FZ105:FZ121 GF105:GF121 GL105:GL121 GR105:GR121 GX105:GX121 HD105:HD121 HJ105:HJ121 HP105:HP121 HV105:HV121 IB105:IB121 IH105:IH121 IN105:IN121 IT105:IT121 IZ105:IZ121 JF105:JF121 JL105:JL121 CT30:CT47 CZ30:CZ47 DF30:DF47 DL30:DL47 DR30:DR47 DX30:DX47 ED30:ED47 EJ30:EJ47 EP30:EP47 EV30:EV47 FB30:FB47 FH30:FH47 FN30:FN47 FT30:FT47 FZ30:FZ47 GF30:GF47 GL30:GL47 GR30:GR47 GX30:GX47 HD30:HD47 HJ30:HJ47 HP30:HP47 HV30:HV47 IB30:IB47 IH30:IH47 IN30:IN47 IT30:IT47 IZ30:IZ47 JF30:JF47 JL30:JL47 CT52:CT61 CZ52:CZ61 DF52:DF61 DL52:DL61 DR52:DR61 DX52:DX61 ED52:ED61 EJ52:EJ61 EP52:EP61 EV52:EV61 FB52:FB61 FH52:FH61 FN52:FN61 FT52:FT61 FZ52:FZ61 GF52:GF61 GL52:GL61 GR52:GR61 GX52:GX61 HD52:HD61 HJ52:HJ61 HP52:HP61 HV52:HV61 IB52:IB61 IH52:IH61 IN52:IN61 IT52:IT61 IZ52:IZ61 JF52:JF61 JL52:JL61 CT66 CZ66 DF66 DL66 DR66 DX66 ED66 EJ66 EP66 EV66 FB66 FH66 FN66 FT66 FZ66 GF66 GL66 GR66 GX66 HD66 HJ66 HP66 HV66 IB66 IH66 IN66 IT66 IZ66 JF66 JL66 CT71 CZ71 DF71 DL71 DR71 DX71 ED71 EJ71 EP71 EV71 FB71 FH71 FN71 FT71 FZ71 GF71 GL71 GR71 GX71 HD71 HJ71 HP71 HV71 IB71 IH71 IN71 IT71 IZ71 JF71 JL71 CT76:CT94 CZ76:CZ94 DF76:DF94 DL76:DL94 DR76:DR94 DX76:DX94 ED76:ED94 EJ76:EJ94 EP76:EP94 EV76:EV94 FB76:FB94 FH76:FH94 FN76:FN94 FT76:FT94 FZ76:FZ94 GF76:GF94 GL76:GL94 GR76:GR94 GX76:GX94 HD76:HD94 HJ76:HJ94 HP76:HP94 HV76:HV94 IB76:IB94 IH76:IH94 IN76:IN94 IT76:IT94 IZ76:IZ94 JF76:JF94 JL76:JL94">
    <cfRule type="colorScale" priority="330">
      <colorScale>
        <cfvo type="num" val="0"/>
        <cfvo type="num" val="5"/>
        <cfvo type="num" val="10"/>
        <color theme="7" tint="0.39997558519241921"/>
        <color theme="5" tint="0.39997558519241921"/>
        <color theme="4" tint="0.39997558519241921"/>
      </colorScale>
    </cfRule>
  </conditionalFormatting>
  <conditionalFormatting sqref="CN99:CN101 CT99:CT101 CZ99:CZ101 DF99:DF101 DL99:DL101 DR99:DR101 DX99:DX101 ED99:ED101 EJ99:EJ101 EP99:EP101 EV99:EV101 FB99:FB101 FH99:FH101 FN99:FN101 FT99:FT101 FZ99:FZ101 GF99:GF101 GL99:GL101 GR99:GR101 GX99:GX101 HD99:HD101 HJ99:HJ101 HP99:HP101 HV99:HV101 IB99:IB101 IH99:IH101 IN99:IN101 IT99:IT101 IZ99:IZ101 JF99:JF101 JL99:JL101">
    <cfRule type="colorScale" priority="328">
      <colorScale>
        <cfvo type="num" val="0"/>
        <cfvo type="num" val="5"/>
        <cfvo type="num" val="10"/>
        <color theme="7" tint="0.39997558519241921"/>
        <color theme="5" tint="0.39997558519241921"/>
        <color theme="4" tint="0.39997558519241921"/>
      </colorScale>
    </cfRule>
  </conditionalFormatting>
  <conditionalFormatting sqref="CN48:CN51 CT48:CT51 CZ48:CZ51 DF48:DF51 DL48:DL51 DR48:DR51 DX48:DX51 ED48:ED51 EJ48:EJ51 EP48:EP51 EV48:EV51 FB48:FB51 FH48:FH51 FN48:FN51 FT48:FT51 FZ48:FZ51 GF48:GF51 GL48:GL51 GR48:GR51 GX48:GX51 HD48:HD51 HJ48:HJ51 HP48:HP51 HV48:HV51 IB48:IB51 IH48:IH51 IN48:IN51 IT48:IT51 IZ48:IZ51 JF48:JF51 JL48:JL51">
    <cfRule type="colorScale" priority="326">
      <colorScale>
        <cfvo type="num" val="0"/>
        <cfvo type="num" val="5"/>
        <cfvo type="num" val="10"/>
        <color theme="7" tint="0.39997558519241921"/>
        <color theme="5" tint="0.39997558519241921"/>
        <color theme="4" tint="0.39997558519241921"/>
      </colorScale>
    </cfRule>
  </conditionalFormatting>
  <conditionalFormatting sqref="CN26:CN29 CT26:CT29 CZ26:CZ29 DF26:DF29 DL26:DL29 DR26:DR29 DX26:DX29 ED26:ED29 EJ26:EJ29 EP26:EP29 EV26:EV29 FB26:FB29 FH26:FH29 FN26:FN29 FT26:FT29 FZ26:FZ29 GF26:GF29 GL26:GL29 GR26:GR29 GX26:GX29 HD26:HD29 HJ26:HJ29 HP26:HP29 HV26:HV29 IB26:IB29 IH26:IH29 IN26:IN29 IT26:IT29 IZ26:IZ29 JF26:JF29 JL26:JL29">
    <cfRule type="colorScale" priority="327">
      <colorScale>
        <cfvo type="num" val="0"/>
        <cfvo type="num" val="5"/>
        <cfvo type="num" val="10"/>
        <color theme="7" tint="0.39997558519241921"/>
        <color theme="5" tint="0.39997558519241921"/>
        <color theme="4" tint="0.39997558519241921"/>
      </colorScale>
    </cfRule>
  </conditionalFormatting>
  <conditionalFormatting sqref="CN62:CN65 CT62:CT65 CZ62:CZ65 DF62:DF65 DL62:DL65 DR62:DR65 DX62:DX65 ED62:ED65 EJ62:EJ65 EP62:EP65 EV62:EV65 FB62:FB65 FH62:FH65 FN62:FN65 FT62:FT65 FZ62:FZ65 GF62:GF65 GL62:GL65 GR62:GR65 GX62:GX65 HD62:HD65 HJ62:HJ65 HP62:HP65 HV62:HV65 IB62:IB65 IH62:IH65 IN62:IN65 IT62:IT65 IZ62:IZ65 JF62:JF65 JL62:JL65">
    <cfRule type="colorScale" priority="325">
      <colorScale>
        <cfvo type="num" val="0"/>
        <cfvo type="num" val="5"/>
        <cfvo type="num" val="10"/>
        <color theme="7" tint="0.39997558519241921"/>
        <color theme="5" tint="0.39997558519241921"/>
        <color theme="4" tint="0.39997558519241921"/>
      </colorScale>
    </cfRule>
  </conditionalFormatting>
  <conditionalFormatting sqref="CN72:CN75 CT72:CT75 CZ72:CZ75 DF72:DF75 DL72:DL75 DR72:DR75 DX72:DX75 ED72:ED75 EJ72:EJ75 EP72:EP75 EV72:EV75 FB72:FB75 FH72:FH75 FN72:FN75 FT72:FT75 FZ72:FZ75 GF72:GF75 GL72:GL75 GR72:GR75 GX72:GX75 HD72:HD75 HJ72:HJ75 HP72:HP75 HV72:HV75 IB72:IB75 IH72:IH75 IN72:IN75 IT72:IT75 IZ72:IZ75 JF72:JF75 JL72:JL75">
    <cfRule type="colorScale" priority="323">
      <colorScale>
        <cfvo type="num" val="0"/>
        <cfvo type="num" val="5"/>
        <cfvo type="num" val="10"/>
        <color theme="7" tint="0.39997558519241921"/>
        <color theme="5" tint="0.39997558519241921"/>
        <color theme="4" tint="0.39997558519241921"/>
      </colorScale>
    </cfRule>
  </conditionalFormatting>
  <conditionalFormatting sqref="CN67:CN70 CT67:CT70 CZ67:CZ70 DF67:DF70 DL67:DL70 DR67:DR70 DX67:DX70 ED67:ED70 EJ67:EJ70 EP67:EP70 EV67:EV70 FB67:FB70 FH67:FH70 FN67:FN70 FT67:FT70 FZ67:FZ70 GF67:GF70 GL67:GL70 GR67:GR70 GX67:GX70 HD67:HD70 HJ67:HJ70 HP67:HP70 HV67:HV70 IB67:IB70 IH67:IH70 IN67:IN70 IT67:IT70 IZ67:IZ70 JF67:JF70 JL67:JL70">
    <cfRule type="colorScale" priority="324">
      <colorScale>
        <cfvo type="num" val="0"/>
        <cfvo type="num" val="5"/>
        <cfvo type="num" val="10"/>
        <color theme="7" tint="0.39997558519241921"/>
        <color theme="5" tint="0.39997558519241921"/>
        <color theme="4" tint="0.39997558519241921"/>
      </colorScale>
    </cfRule>
  </conditionalFormatting>
  <conditionalFormatting sqref="JR95:JR98">
    <cfRule type="colorScale" priority="322">
      <colorScale>
        <cfvo type="num" val="0"/>
        <cfvo type="num" val="5"/>
        <cfvo type="num" val="10"/>
        <color theme="7" tint="0.39997558519241921"/>
        <color theme="5" tint="0.39997558519241921"/>
        <color theme="4" tint="0.39997558519241921"/>
      </colorScale>
    </cfRule>
  </conditionalFormatting>
  <conditionalFormatting sqref="JR26:JR29">
    <cfRule type="colorScale" priority="320">
      <colorScale>
        <cfvo type="num" val="0"/>
        <cfvo type="num" val="5"/>
        <cfvo type="num" val="10"/>
        <color theme="7" tint="0.39997558519241921"/>
        <color theme="5" tint="0.39997558519241921"/>
        <color theme="4" tint="0.39997558519241921"/>
      </colorScale>
    </cfRule>
  </conditionalFormatting>
  <conditionalFormatting sqref="JR99:JR101">
    <cfRule type="colorScale" priority="321">
      <colorScale>
        <cfvo type="num" val="0"/>
        <cfvo type="num" val="5"/>
        <cfvo type="num" val="10"/>
        <color theme="7" tint="0.39997558519241921"/>
        <color theme="5" tint="0.39997558519241921"/>
        <color theme="4" tint="0.39997558519241921"/>
      </colorScale>
    </cfRule>
  </conditionalFormatting>
  <conditionalFormatting sqref="JR48:JR51">
    <cfRule type="colorScale" priority="319">
      <colorScale>
        <cfvo type="num" val="0"/>
        <cfvo type="num" val="5"/>
        <cfvo type="num" val="10"/>
        <color theme="7" tint="0.39997558519241921"/>
        <color theme="5" tint="0.39997558519241921"/>
        <color theme="4" tint="0.39997558519241921"/>
      </colorScale>
    </cfRule>
  </conditionalFormatting>
  <conditionalFormatting sqref="JR67:JR70">
    <cfRule type="colorScale" priority="317">
      <colorScale>
        <cfvo type="num" val="0"/>
        <cfvo type="num" val="5"/>
        <cfvo type="num" val="10"/>
        <color theme="7" tint="0.39997558519241921"/>
        <color theme="5" tint="0.39997558519241921"/>
        <color theme="4" tint="0.39997558519241921"/>
      </colorScale>
    </cfRule>
  </conditionalFormatting>
  <conditionalFormatting sqref="JR62:JR65">
    <cfRule type="colorScale" priority="318">
      <colorScale>
        <cfvo type="num" val="0"/>
        <cfvo type="num" val="5"/>
        <cfvo type="num" val="10"/>
        <color theme="7" tint="0.39997558519241921"/>
        <color theme="5" tint="0.39997558519241921"/>
        <color theme="4" tint="0.39997558519241921"/>
      </colorScale>
    </cfRule>
  </conditionalFormatting>
  <conditionalFormatting sqref="JR72:JR75">
    <cfRule type="colorScale" priority="316">
      <colorScale>
        <cfvo type="num" val="0"/>
        <cfvo type="num" val="5"/>
        <cfvo type="num" val="10"/>
        <color theme="7" tint="0.39997558519241921"/>
        <color theme="5" tint="0.39997558519241921"/>
        <color theme="4" tint="0.39997558519241921"/>
      </colorScale>
    </cfRule>
  </conditionalFormatting>
  <conditionalFormatting sqref="JR95:JR98">
    <cfRule type="colorScale" priority="314">
      <colorScale>
        <cfvo type="num" val="0"/>
        <cfvo type="num" val="5"/>
        <cfvo type="num" val="10"/>
        <color theme="7" tint="0.39997558519241921"/>
        <color theme="5" tint="0.39997558519241921"/>
        <color theme="4" tint="0.39997558519241921"/>
      </colorScale>
    </cfRule>
  </conditionalFormatting>
  <conditionalFormatting sqref="JR105:JR121 JR30:JR47 JR52:JR61 JR66 JR71 JR76:JR94">
    <cfRule type="colorScale" priority="315">
      <colorScale>
        <cfvo type="num" val="0"/>
        <cfvo type="num" val="5"/>
        <cfvo type="num" val="10"/>
        <color theme="7" tint="0.39997558519241921"/>
        <color theme="5" tint="0.39997558519241921"/>
        <color theme="4" tint="0.39997558519241921"/>
      </colorScale>
    </cfRule>
  </conditionalFormatting>
  <conditionalFormatting sqref="BG9:BG87">
    <cfRule type="colorScale" priority="626">
      <colorScale>
        <cfvo type="num" val="-0.5"/>
        <cfvo type="num" val="0"/>
        <cfvo type="num" val="0.5"/>
        <color theme="7"/>
        <color theme="0"/>
        <color theme="7"/>
      </colorScale>
    </cfRule>
  </conditionalFormatting>
  <conditionalFormatting sqref="KD72:KD75">
    <cfRule type="colorScale" priority="286">
      <colorScale>
        <cfvo type="num" val="0"/>
        <cfvo type="num" val="5"/>
        <cfvo type="num" val="10"/>
        <color theme="7" tint="0.39997558519241921"/>
        <color theme="5" tint="0.39997558519241921"/>
        <color theme="4" tint="0.39997558519241921"/>
      </colorScale>
    </cfRule>
  </conditionalFormatting>
  <conditionalFormatting sqref="BV26:BV29 CB26:CB29 CH26:CH29 CN26:CN29 CT26:CT29 CZ26:CZ29 DF26:DF29 DL26:DL29 DR26:DR29 DX26:DX29 ED26:ED29 EJ26:EJ29 EP26:EP29 EV26:EV29 FB26:FB29 FH26:FH29 FN26:FN29 FT26:FT29 FZ26:FZ29 GF26:GF29 GL26:GL29 GR26:GR29 GX26:GX29 HD26:HD29 HJ26:HJ29 HP26:HP29 HV26:HV29 IB26:IB29 IH26:IH29 IN26:IN29 IT26:IT29 IZ26:IZ29 JF26:JF29 JL26:JL29">
    <cfRule type="colorScale" priority="624">
      <colorScale>
        <cfvo type="num" val="0"/>
        <cfvo type="num" val="5"/>
        <cfvo type="num" val="10"/>
        <color theme="7" tint="0.39997558519241921"/>
        <color theme="5" tint="0.39997558519241921"/>
        <color theme="4" tint="0.39997558519241921"/>
      </colorScale>
    </cfRule>
  </conditionalFormatting>
  <conditionalFormatting sqref="KD95:KD98">
    <cfRule type="colorScale" priority="292">
      <colorScale>
        <cfvo type="num" val="0"/>
        <cfvo type="num" val="5"/>
        <cfvo type="num" val="10"/>
        <color theme="7" tint="0.39997558519241921"/>
        <color theme="5" tint="0.39997558519241921"/>
        <color theme="4" tint="0.39997558519241921"/>
      </colorScale>
    </cfRule>
  </conditionalFormatting>
  <conditionalFormatting sqref="JX95:JX98">
    <cfRule type="colorScale" priority="299">
      <colorScale>
        <cfvo type="num" val="0"/>
        <cfvo type="num" val="5"/>
        <cfvo type="num" val="10"/>
        <color theme="7" tint="0.39997558519241921"/>
        <color theme="5" tint="0.39997558519241921"/>
        <color theme="4" tint="0.39997558519241921"/>
      </colorScale>
    </cfRule>
  </conditionalFormatting>
  <conditionalFormatting sqref="JX99:JX101">
    <cfRule type="colorScale" priority="306">
      <colorScale>
        <cfvo type="num" val="0"/>
        <cfvo type="num" val="5"/>
        <cfvo type="num" val="10"/>
        <color theme="7" tint="0.39997558519241921"/>
        <color theme="5" tint="0.39997558519241921"/>
        <color theme="4" tint="0.39997558519241921"/>
      </colorScale>
    </cfRule>
  </conditionalFormatting>
  <conditionalFormatting sqref="JX26:JX29">
    <cfRule type="colorScale" priority="305">
      <colorScale>
        <cfvo type="num" val="0"/>
        <cfvo type="num" val="5"/>
        <cfvo type="num" val="10"/>
        <color theme="7" tint="0.39997558519241921"/>
        <color theme="5" tint="0.39997558519241921"/>
        <color theme="4" tint="0.39997558519241921"/>
      </colorScale>
    </cfRule>
  </conditionalFormatting>
  <conditionalFormatting sqref="JX48:JX51">
    <cfRule type="colorScale" priority="304">
      <colorScale>
        <cfvo type="num" val="0"/>
        <cfvo type="num" val="5"/>
        <cfvo type="num" val="10"/>
        <color theme="7" tint="0.39997558519241921"/>
        <color theme="5" tint="0.39997558519241921"/>
        <color theme="4" tint="0.39997558519241921"/>
      </colorScale>
    </cfRule>
  </conditionalFormatting>
  <conditionalFormatting sqref="JX62:JX65">
    <cfRule type="colorScale" priority="303">
      <colorScale>
        <cfvo type="num" val="0"/>
        <cfvo type="num" val="5"/>
        <cfvo type="num" val="10"/>
        <color theme="7" tint="0.39997558519241921"/>
        <color theme="5" tint="0.39997558519241921"/>
        <color theme="4" tint="0.39997558519241921"/>
      </colorScale>
    </cfRule>
  </conditionalFormatting>
  <conditionalFormatting sqref="JX67:JX70">
    <cfRule type="colorScale" priority="302">
      <colorScale>
        <cfvo type="num" val="0"/>
        <cfvo type="num" val="5"/>
        <cfvo type="num" val="10"/>
        <color theme="7" tint="0.39997558519241921"/>
        <color theme="5" tint="0.39997558519241921"/>
        <color theme="4" tint="0.39997558519241921"/>
      </colorScale>
    </cfRule>
  </conditionalFormatting>
  <conditionalFormatting sqref="JX72:JX75">
    <cfRule type="colorScale" priority="301">
      <colorScale>
        <cfvo type="num" val="0"/>
        <cfvo type="num" val="5"/>
        <cfvo type="num" val="10"/>
        <color theme="7" tint="0.39997558519241921"/>
        <color theme="5" tint="0.39997558519241921"/>
        <color theme="4" tint="0.39997558519241921"/>
      </colorScale>
    </cfRule>
  </conditionalFormatting>
  <conditionalFormatting sqref="JX105:JX121 JX30:JX47 JX52:JX61 JX66 JX71 JX76:JX94">
    <cfRule type="colorScale" priority="300">
      <colorScale>
        <cfvo type="num" val="0"/>
        <cfvo type="num" val="5"/>
        <cfvo type="num" val="10"/>
        <color theme="7" tint="0.39997558519241921"/>
        <color theme="5" tint="0.39997558519241921"/>
        <color theme="4" tint="0.39997558519241921"/>
      </colorScale>
    </cfRule>
  </conditionalFormatting>
  <conditionalFormatting sqref="JX99:JX101">
    <cfRule type="colorScale" priority="298">
      <colorScale>
        <cfvo type="num" val="0"/>
        <cfvo type="num" val="5"/>
        <cfvo type="num" val="10"/>
        <color theme="7" tint="0.39997558519241921"/>
        <color theme="5" tint="0.39997558519241921"/>
        <color theme="4" tint="0.39997558519241921"/>
      </colorScale>
    </cfRule>
  </conditionalFormatting>
  <conditionalFormatting sqref="JX26:JX29">
    <cfRule type="colorScale" priority="297">
      <colorScale>
        <cfvo type="num" val="0"/>
        <cfvo type="num" val="5"/>
        <cfvo type="num" val="10"/>
        <color theme="7" tint="0.39997558519241921"/>
        <color theme="5" tint="0.39997558519241921"/>
        <color theme="4" tint="0.39997558519241921"/>
      </colorScale>
    </cfRule>
  </conditionalFormatting>
  <conditionalFormatting sqref="JX48:JX51">
    <cfRule type="colorScale" priority="296">
      <colorScale>
        <cfvo type="num" val="0"/>
        <cfvo type="num" val="5"/>
        <cfvo type="num" val="10"/>
        <color theme="7" tint="0.39997558519241921"/>
        <color theme="5" tint="0.39997558519241921"/>
        <color theme="4" tint="0.39997558519241921"/>
      </colorScale>
    </cfRule>
  </conditionalFormatting>
  <conditionalFormatting sqref="JX62:JX65">
    <cfRule type="colorScale" priority="295">
      <colorScale>
        <cfvo type="num" val="0"/>
        <cfvo type="num" val="5"/>
        <cfvo type="num" val="10"/>
        <color theme="7" tint="0.39997558519241921"/>
        <color theme="5" tint="0.39997558519241921"/>
        <color theme="4" tint="0.39997558519241921"/>
      </colorScale>
    </cfRule>
  </conditionalFormatting>
  <conditionalFormatting sqref="JX67:JX70">
    <cfRule type="colorScale" priority="294">
      <colorScale>
        <cfvo type="num" val="0"/>
        <cfvo type="num" val="5"/>
        <cfvo type="num" val="10"/>
        <color theme="7" tint="0.39997558519241921"/>
        <color theme="5" tint="0.39997558519241921"/>
        <color theme="4" tint="0.39997558519241921"/>
      </colorScale>
    </cfRule>
  </conditionalFormatting>
  <conditionalFormatting sqref="JX72:JX75">
    <cfRule type="colorScale" priority="293">
      <colorScale>
        <cfvo type="num" val="0"/>
        <cfvo type="num" val="5"/>
        <cfvo type="num" val="10"/>
        <color theme="7" tint="0.39997558519241921"/>
        <color theme="5" tint="0.39997558519241921"/>
        <color theme="4" tint="0.39997558519241921"/>
      </colorScale>
    </cfRule>
  </conditionalFormatting>
  <conditionalFormatting sqref="KD99:KD101">
    <cfRule type="colorScale" priority="291">
      <colorScale>
        <cfvo type="num" val="0"/>
        <cfvo type="num" val="5"/>
        <cfvo type="num" val="10"/>
        <color theme="7" tint="0.39997558519241921"/>
        <color theme="5" tint="0.39997558519241921"/>
        <color theme="4" tint="0.39997558519241921"/>
      </colorScale>
    </cfRule>
  </conditionalFormatting>
  <conditionalFormatting sqref="KD26:KD29">
    <cfRule type="colorScale" priority="290">
      <colorScale>
        <cfvo type="num" val="0"/>
        <cfvo type="num" val="5"/>
        <cfvo type="num" val="10"/>
        <color theme="7" tint="0.39997558519241921"/>
        <color theme="5" tint="0.39997558519241921"/>
        <color theme="4" tint="0.39997558519241921"/>
      </colorScale>
    </cfRule>
  </conditionalFormatting>
  <conditionalFormatting sqref="KD48:KD51">
    <cfRule type="colorScale" priority="289">
      <colorScale>
        <cfvo type="num" val="0"/>
        <cfvo type="num" val="5"/>
        <cfvo type="num" val="10"/>
        <color theme="7" tint="0.39997558519241921"/>
        <color theme="5" tint="0.39997558519241921"/>
        <color theme="4" tint="0.39997558519241921"/>
      </colorScale>
    </cfRule>
  </conditionalFormatting>
  <conditionalFormatting sqref="KD62:KD65">
    <cfRule type="colorScale" priority="288">
      <colorScale>
        <cfvo type="num" val="0"/>
        <cfvo type="num" val="5"/>
        <cfvo type="num" val="10"/>
        <color theme="7" tint="0.39997558519241921"/>
        <color theme="5" tint="0.39997558519241921"/>
        <color theme="4" tint="0.39997558519241921"/>
      </colorScale>
    </cfRule>
  </conditionalFormatting>
  <conditionalFormatting sqref="KD67:KD70">
    <cfRule type="colorScale" priority="287">
      <colorScale>
        <cfvo type="num" val="0"/>
        <cfvo type="num" val="5"/>
        <cfvo type="num" val="10"/>
        <color theme="7" tint="0.39997558519241921"/>
        <color theme="5" tint="0.39997558519241921"/>
        <color theme="4" tint="0.39997558519241921"/>
      </colorScale>
    </cfRule>
  </conditionalFormatting>
  <conditionalFormatting sqref="KD105:KD121 KD30:KD47 KD52:KD61 KD66 KD71 KD76:KD94">
    <cfRule type="colorScale" priority="285">
      <colorScale>
        <cfvo type="num" val="0"/>
        <cfvo type="num" val="5"/>
        <cfvo type="num" val="10"/>
        <color theme="7" tint="0.39997558519241921"/>
        <color theme="5" tint="0.39997558519241921"/>
        <color theme="4" tint="0.39997558519241921"/>
      </colorScale>
    </cfRule>
  </conditionalFormatting>
  <conditionalFormatting sqref="KD95:KD98">
    <cfRule type="colorScale" priority="284">
      <colorScale>
        <cfvo type="num" val="0"/>
        <cfvo type="num" val="5"/>
        <cfvo type="num" val="10"/>
        <color theme="7" tint="0.39997558519241921"/>
        <color theme="5" tint="0.39997558519241921"/>
        <color theme="4" tint="0.39997558519241921"/>
      </colorScale>
    </cfRule>
  </conditionalFormatting>
  <conditionalFormatting sqref="KD99:KD101">
    <cfRule type="colorScale" priority="283">
      <colorScale>
        <cfvo type="num" val="0"/>
        <cfvo type="num" val="5"/>
        <cfvo type="num" val="10"/>
        <color theme="7" tint="0.39997558519241921"/>
        <color theme="5" tint="0.39997558519241921"/>
        <color theme="4" tint="0.39997558519241921"/>
      </colorScale>
    </cfRule>
  </conditionalFormatting>
  <conditionalFormatting sqref="KD26:KD29">
    <cfRule type="colorScale" priority="282">
      <colorScale>
        <cfvo type="num" val="0"/>
        <cfvo type="num" val="5"/>
        <cfvo type="num" val="10"/>
        <color theme="7" tint="0.39997558519241921"/>
        <color theme="5" tint="0.39997558519241921"/>
        <color theme="4" tint="0.39997558519241921"/>
      </colorScale>
    </cfRule>
  </conditionalFormatting>
  <conditionalFormatting sqref="KD48:KD51">
    <cfRule type="colorScale" priority="281">
      <colorScale>
        <cfvo type="num" val="0"/>
        <cfvo type="num" val="5"/>
        <cfvo type="num" val="10"/>
        <color theme="7" tint="0.39997558519241921"/>
        <color theme="5" tint="0.39997558519241921"/>
        <color theme="4" tint="0.39997558519241921"/>
      </colorScale>
    </cfRule>
  </conditionalFormatting>
  <conditionalFormatting sqref="KD62:KD65">
    <cfRule type="colorScale" priority="280">
      <colorScale>
        <cfvo type="num" val="0"/>
        <cfvo type="num" val="5"/>
        <cfvo type="num" val="10"/>
        <color theme="7" tint="0.39997558519241921"/>
        <color theme="5" tint="0.39997558519241921"/>
        <color theme="4" tint="0.39997558519241921"/>
      </colorScale>
    </cfRule>
  </conditionalFormatting>
  <conditionalFormatting sqref="KD67:KD70">
    <cfRule type="colorScale" priority="279">
      <colorScale>
        <cfvo type="num" val="0"/>
        <cfvo type="num" val="5"/>
        <cfvo type="num" val="10"/>
        <color theme="7" tint="0.39997558519241921"/>
        <color theme="5" tint="0.39997558519241921"/>
        <color theme="4" tint="0.39997558519241921"/>
      </colorScale>
    </cfRule>
  </conditionalFormatting>
  <conditionalFormatting sqref="KD72:KD75">
    <cfRule type="colorScale" priority="278">
      <colorScale>
        <cfvo type="num" val="0"/>
        <cfvo type="num" val="5"/>
        <cfvo type="num" val="10"/>
        <color theme="7" tint="0.39997558519241921"/>
        <color theme="5" tint="0.39997558519241921"/>
        <color theme="4" tint="0.39997558519241921"/>
      </colorScale>
    </cfRule>
  </conditionalFormatting>
  <conditionalFormatting sqref="KJ95:KJ98">
    <cfRule type="colorScale" priority="277">
      <colorScale>
        <cfvo type="num" val="0"/>
        <cfvo type="num" val="5"/>
        <cfvo type="num" val="10"/>
        <color theme="7" tint="0.39997558519241921"/>
        <color theme="5" tint="0.39997558519241921"/>
        <color theme="4" tint="0.39997558519241921"/>
      </colorScale>
    </cfRule>
  </conditionalFormatting>
  <conditionalFormatting sqref="KJ99:KJ101">
    <cfRule type="colorScale" priority="276">
      <colorScale>
        <cfvo type="num" val="0"/>
        <cfvo type="num" val="5"/>
        <cfvo type="num" val="10"/>
        <color theme="7" tint="0.39997558519241921"/>
        <color theme="5" tint="0.39997558519241921"/>
        <color theme="4" tint="0.39997558519241921"/>
      </colorScale>
    </cfRule>
  </conditionalFormatting>
  <conditionalFormatting sqref="KJ26:KJ29">
    <cfRule type="colorScale" priority="275">
      <colorScale>
        <cfvo type="num" val="0"/>
        <cfvo type="num" val="5"/>
        <cfvo type="num" val="10"/>
        <color theme="7" tint="0.39997558519241921"/>
        <color theme="5" tint="0.39997558519241921"/>
        <color theme="4" tint="0.39997558519241921"/>
      </colorScale>
    </cfRule>
  </conditionalFormatting>
  <conditionalFormatting sqref="KJ48:KJ51">
    <cfRule type="colorScale" priority="274">
      <colorScale>
        <cfvo type="num" val="0"/>
        <cfvo type="num" val="5"/>
        <cfvo type="num" val="10"/>
        <color theme="7" tint="0.39997558519241921"/>
        <color theme="5" tint="0.39997558519241921"/>
        <color theme="4" tint="0.39997558519241921"/>
      </colorScale>
    </cfRule>
  </conditionalFormatting>
  <conditionalFormatting sqref="KJ62:KJ65">
    <cfRule type="colorScale" priority="273">
      <colorScale>
        <cfvo type="num" val="0"/>
        <cfvo type="num" val="5"/>
        <cfvo type="num" val="10"/>
        <color theme="7" tint="0.39997558519241921"/>
        <color theme="5" tint="0.39997558519241921"/>
        <color theme="4" tint="0.39997558519241921"/>
      </colorScale>
    </cfRule>
  </conditionalFormatting>
  <conditionalFormatting sqref="KJ67:KJ70">
    <cfRule type="colorScale" priority="272">
      <colorScale>
        <cfvo type="num" val="0"/>
        <cfvo type="num" val="5"/>
        <cfvo type="num" val="10"/>
        <color theme="7" tint="0.39997558519241921"/>
        <color theme="5" tint="0.39997558519241921"/>
        <color theme="4" tint="0.39997558519241921"/>
      </colorScale>
    </cfRule>
  </conditionalFormatting>
  <conditionalFormatting sqref="KJ72:KJ75">
    <cfRule type="colorScale" priority="271">
      <colorScale>
        <cfvo type="num" val="0"/>
        <cfvo type="num" val="5"/>
        <cfvo type="num" val="10"/>
        <color theme="7" tint="0.39997558519241921"/>
        <color theme="5" tint="0.39997558519241921"/>
        <color theme="4" tint="0.39997558519241921"/>
      </colorScale>
    </cfRule>
  </conditionalFormatting>
  <conditionalFormatting sqref="KJ105:KJ121 KJ30:KJ47 KJ52:KJ61 KJ66 KJ71 KJ76:KJ94">
    <cfRule type="colorScale" priority="270">
      <colorScale>
        <cfvo type="num" val="0"/>
        <cfvo type="num" val="5"/>
        <cfvo type="num" val="10"/>
        <color theme="7" tint="0.39997558519241921"/>
        <color theme="5" tint="0.39997558519241921"/>
        <color theme="4" tint="0.39997558519241921"/>
      </colorScale>
    </cfRule>
  </conditionalFormatting>
  <conditionalFormatting sqref="KJ95:KJ98">
    <cfRule type="colorScale" priority="269">
      <colorScale>
        <cfvo type="num" val="0"/>
        <cfvo type="num" val="5"/>
        <cfvo type="num" val="10"/>
        <color theme="7" tint="0.39997558519241921"/>
        <color theme="5" tint="0.39997558519241921"/>
        <color theme="4" tint="0.39997558519241921"/>
      </colorScale>
    </cfRule>
  </conditionalFormatting>
  <conditionalFormatting sqref="KJ99:KJ101">
    <cfRule type="colorScale" priority="268">
      <colorScale>
        <cfvo type="num" val="0"/>
        <cfvo type="num" val="5"/>
        <cfvo type="num" val="10"/>
        <color theme="7" tint="0.39997558519241921"/>
        <color theme="5" tint="0.39997558519241921"/>
        <color theme="4" tint="0.39997558519241921"/>
      </colorScale>
    </cfRule>
  </conditionalFormatting>
  <conditionalFormatting sqref="KJ26:KJ29">
    <cfRule type="colorScale" priority="267">
      <colorScale>
        <cfvo type="num" val="0"/>
        <cfvo type="num" val="5"/>
        <cfvo type="num" val="10"/>
        <color theme="7" tint="0.39997558519241921"/>
        <color theme="5" tint="0.39997558519241921"/>
        <color theme="4" tint="0.39997558519241921"/>
      </colorScale>
    </cfRule>
  </conditionalFormatting>
  <conditionalFormatting sqref="KJ48:KJ51">
    <cfRule type="colorScale" priority="266">
      <colorScale>
        <cfvo type="num" val="0"/>
        <cfvo type="num" val="5"/>
        <cfvo type="num" val="10"/>
        <color theme="7" tint="0.39997558519241921"/>
        <color theme="5" tint="0.39997558519241921"/>
        <color theme="4" tint="0.39997558519241921"/>
      </colorScale>
    </cfRule>
  </conditionalFormatting>
  <conditionalFormatting sqref="KJ62:KJ65">
    <cfRule type="colorScale" priority="265">
      <colorScale>
        <cfvo type="num" val="0"/>
        <cfvo type="num" val="5"/>
        <cfvo type="num" val="10"/>
        <color theme="7" tint="0.39997558519241921"/>
        <color theme="5" tint="0.39997558519241921"/>
        <color theme="4" tint="0.39997558519241921"/>
      </colorScale>
    </cfRule>
  </conditionalFormatting>
  <conditionalFormatting sqref="KJ67:KJ70">
    <cfRule type="colorScale" priority="264">
      <colorScale>
        <cfvo type="num" val="0"/>
        <cfvo type="num" val="5"/>
        <cfvo type="num" val="10"/>
        <color theme="7" tint="0.39997558519241921"/>
        <color theme="5" tint="0.39997558519241921"/>
        <color theme="4" tint="0.39997558519241921"/>
      </colorScale>
    </cfRule>
  </conditionalFormatting>
  <conditionalFormatting sqref="KJ72:KJ75">
    <cfRule type="colorScale" priority="263">
      <colorScale>
        <cfvo type="num" val="0"/>
        <cfvo type="num" val="5"/>
        <cfvo type="num" val="10"/>
        <color theme="7" tint="0.39997558519241921"/>
        <color theme="5" tint="0.39997558519241921"/>
        <color theme="4" tint="0.39997558519241921"/>
      </colorScale>
    </cfRule>
  </conditionalFormatting>
  <conditionalFormatting sqref="KP95:KP98">
    <cfRule type="colorScale" priority="262">
      <colorScale>
        <cfvo type="num" val="0"/>
        <cfvo type="num" val="5"/>
        <cfvo type="num" val="10"/>
        <color theme="7" tint="0.39997558519241921"/>
        <color theme="5" tint="0.39997558519241921"/>
        <color theme="4" tint="0.39997558519241921"/>
      </colorScale>
    </cfRule>
  </conditionalFormatting>
  <conditionalFormatting sqref="KP99:KP101">
    <cfRule type="colorScale" priority="261">
      <colorScale>
        <cfvo type="num" val="0"/>
        <cfvo type="num" val="5"/>
        <cfvo type="num" val="10"/>
        <color theme="7" tint="0.39997558519241921"/>
        <color theme="5" tint="0.39997558519241921"/>
        <color theme="4" tint="0.39997558519241921"/>
      </colorScale>
    </cfRule>
  </conditionalFormatting>
  <conditionalFormatting sqref="KP26:KP29">
    <cfRule type="colorScale" priority="260">
      <colorScale>
        <cfvo type="num" val="0"/>
        <cfvo type="num" val="5"/>
        <cfvo type="num" val="10"/>
        <color theme="7" tint="0.39997558519241921"/>
        <color theme="5" tint="0.39997558519241921"/>
        <color theme="4" tint="0.39997558519241921"/>
      </colorScale>
    </cfRule>
  </conditionalFormatting>
  <conditionalFormatting sqref="KP48:KP51">
    <cfRule type="colorScale" priority="259">
      <colorScale>
        <cfvo type="num" val="0"/>
        <cfvo type="num" val="5"/>
        <cfvo type="num" val="10"/>
        <color theme="7" tint="0.39997558519241921"/>
        <color theme="5" tint="0.39997558519241921"/>
        <color theme="4" tint="0.39997558519241921"/>
      </colorScale>
    </cfRule>
  </conditionalFormatting>
  <conditionalFormatting sqref="KP62:KP65">
    <cfRule type="colorScale" priority="258">
      <colorScale>
        <cfvo type="num" val="0"/>
        <cfvo type="num" val="5"/>
        <cfvo type="num" val="10"/>
        <color theme="7" tint="0.39997558519241921"/>
        <color theme="5" tint="0.39997558519241921"/>
        <color theme="4" tint="0.39997558519241921"/>
      </colorScale>
    </cfRule>
  </conditionalFormatting>
  <conditionalFormatting sqref="KP67:KP70">
    <cfRule type="colorScale" priority="257">
      <colorScale>
        <cfvo type="num" val="0"/>
        <cfvo type="num" val="5"/>
        <cfvo type="num" val="10"/>
        <color theme="7" tint="0.39997558519241921"/>
        <color theme="5" tint="0.39997558519241921"/>
        <color theme="4" tint="0.39997558519241921"/>
      </colorScale>
    </cfRule>
  </conditionalFormatting>
  <conditionalFormatting sqref="KP72:KP75">
    <cfRule type="colorScale" priority="256">
      <colorScale>
        <cfvo type="num" val="0"/>
        <cfvo type="num" val="5"/>
        <cfvo type="num" val="10"/>
        <color theme="7" tint="0.39997558519241921"/>
        <color theme="5" tint="0.39997558519241921"/>
        <color theme="4" tint="0.39997558519241921"/>
      </colorScale>
    </cfRule>
  </conditionalFormatting>
  <conditionalFormatting sqref="LB99:LB101">
    <cfRule type="colorScale" priority="231">
      <colorScale>
        <cfvo type="num" val="0"/>
        <cfvo type="num" val="5"/>
        <cfvo type="num" val="10"/>
        <color theme="7" tint="0.39997558519241921"/>
        <color theme="5" tint="0.39997558519241921"/>
        <color theme="4" tint="0.39997558519241921"/>
      </colorScale>
    </cfRule>
  </conditionalFormatting>
  <conditionalFormatting sqref="BV48:BV51 CB48:CB51 CH48:CH51 CN48:CN51 CT48:CT51 CZ48:CZ51 DF48:DF51 DL48:DL51 DR48:DR51 DX48:DX51 ED48:ED51 EJ48:EJ51 EP48:EP51 EV48:EV51 FB48:FB51 FH48:FH51 FN48:FN51 FT48:FT51 FZ48:FZ51 GF48:GF51 GL48:GL51 GR48:GR51 GX48:GX51 HD48:HD51 HJ48:HJ51 HP48:HP51 HV48:HV51 IB48:IB51 IH48:IH51 IN48:IN51 IT48:IT51 IZ48:IZ51 JF48:JF51 JL48:JL51">
    <cfRule type="colorScale" priority="569">
      <colorScale>
        <cfvo type="num" val="0"/>
        <cfvo type="num" val="5"/>
        <cfvo type="num" val="10"/>
        <color theme="7" tint="0.39997558519241921"/>
        <color theme="5" tint="0.39997558519241921"/>
        <color theme="4" tint="0.39997558519241921"/>
      </colorScale>
    </cfRule>
  </conditionalFormatting>
  <conditionalFormatting sqref="KV26:KV29">
    <cfRule type="colorScale" priority="237">
      <colorScale>
        <cfvo type="num" val="0"/>
        <cfvo type="num" val="5"/>
        <cfvo type="num" val="10"/>
        <color theme="7" tint="0.39997558519241921"/>
        <color theme="5" tint="0.39997558519241921"/>
        <color theme="4" tint="0.39997558519241921"/>
      </colorScale>
    </cfRule>
  </conditionalFormatting>
  <conditionalFormatting sqref="KV48:KV51">
    <cfRule type="colorScale" priority="244">
      <colorScale>
        <cfvo type="num" val="0"/>
        <cfvo type="num" val="5"/>
        <cfvo type="num" val="10"/>
        <color theme="7" tint="0.39997558519241921"/>
        <color theme="5" tint="0.39997558519241921"/>
        <color theme="4" tint="0.39997558519241921"/>
      </colorScale>
    </cfRule>
  </conditionalFormatting>
  <conditionalFormatting sqref="KP48:KP51">
    <cfRule type="colorScale" priority="251">
      <colorScale>
        <cfvo type="num" val="0"/>
        <cfvo type="num" val="5"/>
        <cfvo type="num" val="10"/>
        <color theme="7" tint="0.39997558519241921"/>
        <color theme="5" tint="0.39997558519241921"/>
        <color theme="4" tint="0.39997558519241921"/>
      </colorScale>
    </cfRule>
  </conditionalFormatting>
  <conditionalFormatting sqref="KP62:KP65">
    <cfRule type="colorScale" priority="250">
      <colorScale>
        <cfvo type="num" val="0"/>
        <cfvo type="num" val="5"/>
        <cfvo type="num" val="10"/>
        <color theme="7" tint="0.39997558519241921"/>
        <color theme="5" tint="0.39997558519241921"/>
        <color theme="4" tint="0.39997558519241921"/>
      </colorScale>
    </cfRule>
  </conditionalFormatting>
  <conditionalFormatting sqref="KP67:KP70">
    <cfRule type="colorScale" priority="249">
      <colorScale>
        <cfvo type="num" val="0"/>
        <cfvo type="num" val="5"/>
        <cfvo type="num" val="10"/>
        <color theme="7" tint="0.39997558519241921"/>
        <color theme="5" tint="0.39997558519241921"/>
        <color theme="4" tint="0.39997558519241921"/>
      </colorScale>
    </cfRule>
  </conditionalFormatting>
  <conditionalFormatting sqref="KP72:KP75">
    <cfRule type="colorScale" priority="248">
      <colorScale>
        <cfvo type="num" val="0"/>
        <cfvo type="num" val="5"/>
        <cfvo type="num" val="10"/>
        <color theme="7" tint="0.39997558519241921"/>
        <color theme="5" tint="0.39997558519241921"/>
        <color theme="4" tint="0.39997558519241921"/>
      </colorScale>
    </cfRule>
  </conditionalFormatting>
  <conditionalFormatting sqref="KV95:KV98">
    <cfRule type="colorScale" priority="247">
      <colorScale>
        <cfvo type="num" val="0"/>
        <cfvo type="num" val="5"/>
        <cfvo type="num" val="10"/>
        <color theme="7" tint="0.39997558519241921"/>
        <color theme="5" tint="0.39997558519241921"/>
        <color theme="4" tint="0.39997558519241921"/>
      </colorScale>
    </cfRule>
  </conditionalFormatting>
  <conditionalFormatting sqref="KV99:KV101">
    <cfRule type="colorScale" priority="246">
      <colorScale>
        <cfvo type="num" val="0"/>
        <cfvo type="num" val="5"/>
        <cfvo type="num" val="10"/>
        <color theme="7" tint="0.39997558519241921"/>
        <color theme="5" tint="0.39997558519241921"/>
        <color theme="4" tint="0.39997558519241921"/>
      </colorScale>
    </cfRule>
  </conditionalFormatting>
  <conditionalFormatting sqref="KV26:KV29">
    <cfRule type="colorScale" priority="245">
      <colorScale>
        <cfvo type="num" val="0"/>
        <cfvo type="num" val="5"/>
        <cfvo type="num" val="10"/>
        <color theme="7" tint="0.39997558519241921"/>
        <color theme="5" tint="0.39997558519241921"/>
        <color theme="4" tint="0.39997558519241921"/>
      </colorScale>
    </cfRule>
  </conditionalFormatting>
  <conditionalFormatting sqref="KV62:KV65">
    <cfRule type="colorScale" priority="243">
      <colorScale>
        <cfvo type="num" val="0"/>
        <cfvo type="num" val="5"/>
        <cfvo type="num" val="10"/>
        <color theme="7" tint="0.39997558519241921"/>
        <color theme="5" tint="0.39997558519241921"/>
        <color theme="4" tint="0.39997558519241921"/>
      </colorScale>
    </cfRule>
  </conditionalFormatting>
  <conditionalFormatting sqref="KV67:KV70">
    <cfRule type="colorScale" priority="242">
      <colorScale>
        <cfvo type="num" val="0"/>
        <cfvo type="num" val="5"/>
        <cfvo type="num" val="10"/>
        <color theme="7" tint="0.39997558519241921"/>
        <color theme="5" tint="0.39997558519241921"/>
        <color theme="4" tint="0.39997558519241921"/>
      </colorScale>
    </cfRule>
  </conditionalFormatting>
  <conditionalFormatting sqref="KV72:KV75">
    <cfRule type="colorScale" priority="241">
      <colorScale>
        <cfvo type="num" val="0"/>
        <cfvo type="num" val="5"/>
        <cfvo type="num" val="10"/>
        <color theme="7" tint="0.39997558519241921"/>
        <color theme="5" tint="0.39997558519241921"/>
        <color theme="4" tint="0.39997558519241921"/>
      </colorScale>
    </cfRule>
  </conditionalFormatting>
  <conditionalFormatting sqref="KV105:KV121 KV30:KV47 KV52:KV61 KV66 KV71 KV76:KV94">
    <cfRule type="colorScale" priority="240">
      <colorScale>
        <cfvo type="num" val="0"/>
        <cfvo type="num" val="5"/>
        <cfvo type="num" val="10"/>
        <color theme="7" tint="0.39997558519241921"/>
        <color theme="5" tint="0.39997558519241921"/>
        <color theme="4" tint="0.39997558519241921"/>
      </colorScale>
    </cfRule>
  </conditionalFormatting>
  <conditionalFormatting sqref="KV95:KV98">
    <cfRule type="colorScale" priority="239">
      <colorScale>
        <cfvo type="num" val="0"/>
        <cfvo type="num" val="5"/>
        <cfvo type="num" val="10"/>
        <color theme="7" tint="0.39997558519241921"/>
        <color theme="5" tint="0.39997558519241921"/>
        <color theme="4" tint="0.39997558519241921"/>
      </colorScale>
    </cfRule>
  </conditionalFormatting>
  <conditionalFormatting sqref="KV99:KV101">
    <cfRule type="colorScale" priority="238">
      <colorScale>
        <cfvo type="num" val="0"/>
        <cfvo type="num" val="5"/>
        <cfvo type="num" val="10"/>
        <color theme="7" tint="0.39997558519241921"/>
        <color theme="5" tint="0.39997558519241921"/>
        <color theme="4" tint="0.39997558519241921"/>
      </colorScale>
    </cfRule>
  </conditionalFormatting>
  <conditionalFormatting sqref="KV48:KV51">
    <cfRule type="colorScale" priority="236">
      <colorScale>
        <cfvo type="num" val="0"/>
        <cfvo type="num" val="5"/>
        <cfvo type="num" val="10"/>
        <color theme="7" tint="0.39997558519241921"/>
        <color theme="5" tint="0.39997558519241921"/>
        <color theme="4" tint="0.39997558519241921"/>
      </colorScale>
    </cfRule>
  </conditionalFormatting>
  <conditionalFormatting sqref="KV62:KV65">
    <cfRule type="colorScale" priority="235">
      <colorScale>
        <cfvo type="num" val="0"/>
        <cfvo type="num" val="5"/>
        <cfvo type="num" val="10"/>
        <color theme="7" tint="0.39997558519241921"/>
        <color theme="5" tint="0.39997558519241921"/>
        <color theme="4" tint="0.39997558519241921"/>
      </colorScale>
    </cfRule>
  </conditionalFormatting>
  <conditionalFormatting sqref="KV67:KV70">
    <cfRule type="colorScale" priority="234">
      <colorScale>
        <cfvo type="num" val="0"/>
        <cfvo type="num" val="5"/>
        <cfvo type="num" val="10"/>
        <color theme="7" tint="0.39997558519241921"/>
        <color theme="5" tint="0.39997558519241921"/>
        <color theme="4" tint="0.39997558519241921"/>
      </colorScale>
    </cfRule>
  </conditionalFormatting>
  <conditionalFormatting sqref="KV72:KV75">
    <cfRule type="colorScale" priority="233">
      <colorScale>
        <cfvo type="num" val="0"/>
        <cfvo type="num" val="5"/>
        <cfvo type="num" val="10"/>
        <color theme="7" tint="0.39997558519241921"/>
        <color theme="5" tint="0.39997558519241921"/>
        <color theme="4" tint="0.39997558519241921"/>
      </colorScale>
    </cfRule>
  </conditionalFormatting>
  <conditionalFormatting sqref="LB95:LB98">
    <cfRule type="colorScale" priority="232">
      <colorScale>
        <cfvo type="num" val="0"/>
        <cfvo type="num" val="5"/>
        <cfvo type="num" val="10"/>
        <color theme="7" tint="0.39997558519241921"/>
        <color theme="5" tint="0.39997558519241921"/>
        <color theme="4" tint="0.39997558519241921"/>
      </colorScale>
    </cfRule>
  </conditionalFormatting>
  <conditionalFormatting sqref="LB26:LB29">
    <cfRule type="colorScale" priority="230">
      <colorScale>
        <cfvo type="num" val="0"/>
        <cfvo type="num" val="5"/>
        <cfvo type="num" val="10"/>
        <color theme="7" tint="0.39997558519241921"/>
        <color theme="5" tint="0.39997558519241921"/>
        <color theme="4" tint="0.39997558519241921"/>
      </colorScale>
    </cfRule>
  </conditionalFormatting>
  <conditionalFormatting sqref="LB48:LB51">
    <cfRule type="colorScale" priority="229">
      <colorScale>
        <cfvo type="num" val="0"/>
        <cfvo type="num" val="5"/>
        <cfvo type="num" val="10"/>
        <color theme="7" tint="0.39997558519241921"/>
        <color theme="5" tint="0.39997558519241921"/>
        <color theme="4" tint="0.39997558519241921"/>
      </colorScale>
    </cfRule>
  </conditionalFormatting>
  <conditionalFormatting sqref="LB62:LB65">
    <cfRule type="colorScale" priority="228">
      <colorScale>
        <cfvo type="num" val="0"/>
        <cfvo type="num" val="5"/>
        <cfvo type="num" val="10"/>
        <color theme="7" tint="0.39997558519241921"/>
        <color theme="5" tint="0.39997558519241921"/>
        <color theme="4" tint="0.39997558519241921"/>
      </colorScale>
    </cfRule>
  </conditionalFormatting>
  <conditionalFormatting sqref="LB67:LB70">
    <cfRule type="colorScale" priority="227">
      <colorScale>
        <cfvo type="num" val="0"/>
        <cfvo type="num" val="5"/>
        <cfvo type="num" val="10"/>
        <color theme="7" tint="0.39997558519241921"/>
        <color theme="5" tint="0.39997558519241921"/>
        <color theme="4" tint="0.39997558519241921"/>
      </colorScale>
    </cfRule>
  </conditionalFormatting>
  <conditionalFormatting sqref="LB72:LB75">
    <cfRule type="colorScale" priority="226">
      <colorScale>
        <cfvo type="num" val="0"/>
        <cfvo type="num" val="5"/>
        <cfvo type="num" val="10"/>
        <color theme="7" tint="0.39997558519241921"/>
        <color theme="5" tint="0.39997558519241921"/>
        <color theme="4" tint="0.39997558519241921"/>
      </colorScale>
    </cfRule>
  </conditionalFormatting>
  <conditionalFormatting sqref="LB105:LB121 LB30:LB47 LB52:LB61 LB66 LB71 LB76:LB94">
    <cfRule type="colorScale" priority="225">
      <colorScale>
        <cfvo type="num" val="0"/>
        <cfvo type="num" val="5"/>
        <cfvo type="num" val="10"/>
        <color theme="7" tint="0.39997558519241921"/>
        <color theme="5" tint="0.39997558519241921"/>
        <color theme="4" tint="0.39997558519241921"/>
      </colorScale>
    </cfRule>
  </conditionalFormatting>
  <conditionalFormatting sqref="LB95:LB98">
    <cfRule type="colorScale" priority="224">
      <colorScale>
        <cfvo type="num" val="0"/>
        <cfvo type="num" val="5"/>
        <cfvo type="num" val="10"/>
        <color theme="7" tint="0.39997558519241921"/>
        <color theme="5" tint="0.39997558519241921"/>
        <color theme="4" tint="0.39997558519241921"/>
      </colorScale>
    </cfRule>
  </conditionalFormatting>
  <conditionalFormatting sqref="LB99:LB101">
    <cfRule type="colorScale" priority="223">
      <colorScale>
        <cfvo type="num" val="0"/>
        <cfvo type="num" val="5"/>
        <cfvo type="num" val="10"/>
        <color theme="7" tint="0.39997558519241921"/>
        <color theme="5" tint="0.39997558519241921"/>
        <color theme="4" tint="0.39997558519241921"/>
      </colorScale>
    </cfRule>
  </conditionalFormatting>
  <conditionalFormatting sqref="LB26:LB29">
    <cfRule type="colorScale" priority="222">
      <colorScale>
        <cfvo type="num" val="0"/>
        <cfvo type="num" val="5"/>
        <cfvo type="num" val="10"/>
        <color theme="7" tint="0.39997558519241921"/>
        <color theme="5" tint="0.39997558519241921"/>
        <color theme="4" tint="0.39997558519241921"/>
      </colorScale>
    </cfRule>
  </conditionalFormatting>
  <conditionalFormatting sqref="LB48:LB51">
    <cfRule type="colorScale" priority="221">
      <colorScale>
        <cfvo type="num" val="0"/>
        <cfvo type="num" val="5"/>
        <cfvo type="num" val="10"/>
        <color theme="7" tint="0.39997558519241921"/>
        <color theme="5" tint="0.39997558519241921"/>
        <color theme="4" tint="0.39997558519241921"/>
      </colorScale>
    </cfRule>
  </conditionalFormatting>
  <conditionalFormatting sqref="LB62:LB65">
    <cfRule type="colorScale" priority="220">
      <colorScale>
        <cfvo type="num" val="0"/>
        <cfvo type="num" val="5"/>
        <cfvo type="num" val="10"/>
        <color theme="7" tint="0.39997558519241921"/>
        <color theme="5" tint="0.39997558519241921"/>
        <color theme="4" tint="0.39997558519241921"/>
      </colorScale>
    </cfRule>
  </conditionalFormatting>
  <conditionalFormatting sqref="LB67:LB70">
    <cfRule type="colorScale" priority="219">
      <colorScale>
        <cfvo type="num" val="0"/>
        <cfvo type="num" val="5"/>
        <cfvo type="num" val="10"/>
        <color theme="7" tint="0.39997558519241921"/>
        <color theme="5" tint="0.39997558519241921"/>
        <color theme="4" tint="0.39997558519241921"/>
      </colorScale>
    </cfRule>
  </conditionalFormatting>
  <conditionalFormatting sqref="LB72:LB75">
    <cfRule type="colorScale" priority="218">
      <colorScale>
        <cfvo type="num" val="0"/>
        <cfvo type="num" val="5"/>
        <cfvo type="num" val="10"/>
        <color theme="7" tint="0.39997558519241921"/>
        <color theme="5" tint="0.39997558519241921"/>
        <color theme="4" tint="0.39997558519241921"/>
      </colorScale>
    </cfRule>
  </conditionalFormatting>
  <conditionalFormatting sqref="LH95:LH98">
    <cfRule type="colorScale" priority="217">
      <colorScale>
        <cfvo type="num" val="0"/>
        <cfvo type="num" val="5"/>
        <cfvo type="num" val="10"/>
        <color theme="7" tint="0.39997558519241921"/>
        <color theme="5" tint="0.39997558519241921"/>
        <color theme="4" tint="0.39997558519241921"/>
      </colorScale>
    </cfRule>
  </conditionalFormatting>
  <conditionalFormatting sqref="LH99:LH101">
    <cfRule type="colorScale" priority="216">
      <colorScale>
        <cfvo type="num" val="0"/>
        <cfvo type="num" val="5"/>
        <cfvo type="num" val="10"/>
        <color theme="7" tint="0.39997558519241921"/>
        <color theme="5" tint="0.39997558519241921"/>
        <color theme="4" tint="0.39997558519241921"/>
      </colorScale>
    </cfRule>
  </conditionalFormatting>
  <conditionalFormatting sqref="LH26:LH29">
    <cfRule type="colorScale" priority="215">
      <colorScale>
        <cfvo type="num" val="0"/>
        <cfvo type="num" val="5"/>
        <cfvo type="num" val="10"/>
        <color theme="7" tint="0.39997558519241921"/>
        <color theme="5" tint="0.39997558519241921"/>
        <color theme="4" tint="0.39997558519241921"/>
      </colorScale>
    </cfRule>
  </conditionalFormatting>
  <conditionalFormatting sqref="LH48:LH51">
    <cfRule type="colorScale" priority="214">
      <colorScale>
        <cfvo type="num" val="0"/>
        <cfvo type="num" val="5"/>
        <cfvo type="num" val="10"/>
        <color theme="7" tint="0.39997558519241921"/>
        <color theme="5" tint="0.39997558519241921"/>
        <color theme="4" tint="0.39997558519241921"/>
      </colorScale>
    </cfRule>
  </conditionalFormatting>
  <conditionalFormatting sqref="LH62:LH65">
    <cfRule type="colorScale" priority="213">
      <colorScale>
        <cfvo type="num" val="0"/>
        <cfvo type="num" val="5"/>
        <cfvo type="num" val="10"/>
        <color theme="7" tint="0.39997558519241921"/>
        <color theme="5" tint="0.39997558519241921"/>
        <color theme="4" tint="0.39997558519241921"/>
      </colorScale>
    </cfRule>
  </conditionalFormatting>
  <conditionalFormatting sqref="LH67:LH70">
    <cfRule type="colorScale" priority="212">
      <colorScale>
        <cfvo type="num" val="0"/>
        <cfvo type="num" val="5"/>
        <cfvo type="num" val="10"/>
        <color theme="7" tint="0.39997558519241921"/>
        <color theme="5" tint="0.39997558519241921"/>
        <color theme="4" tint="0.39997558519241921"/>
      </colorScale>
    </cfRule>
  </conditionalFormatting>
  <conditionalFormatting sqref="LH72:LH75">
    <cfRule type="colorScale" priority="211">
      <colorScale>
        <cfvo type="num" val="0"/>
        <cfvo type="num" val="5"/>
        <cfvo type="num" val="10"/>
        <color theme="7" tint="0.39997558519241921"/>
        <color theme="5" tint="0.39997558519241921"/>
        <color theme="4" tint="0.39997558519241921"/>
      </colorScale>
    </cfRule>
  </conditionalFormatting>
  <conditionalFormatting sqref="LH105:LH121 LH30:LH47 LH52:LH61 LH66 LH71 LH76:LH94">
    <cfRule type="colorScale" priority="210">
      <colorScale>
        <cfvo type="num" val="0"/>
        <cfvo type="num" val="5"/>
        <cfvo type="num" val="10"/>
        <color theme="7" tint="0.39997558519241921"/>
        <color theme="5" tint="0.39997558519241921"/>
        <color theme="4" tint="0.39997558519241921"/>
      </colorScale>
    </cfRule>
  </conditionalFormatting>
  <conditionalFormatting sqref="LH95:LH98">
    <cfRule type="colorScale" priority="209">
      <colorScale>
        <cfvo type="num" val="0"/>
        <cfvo type="num" val="5"/>
        <cfvo type="num" val="10"/>
        <color theme="7" tint="0.39997558519241921"/>
        <color theme="5" tint="0.39997558519241921"/>
        <color theme="4" tint="0.39997558519241921"/>
      </colorScale>
    </cfRule>
  </conditionalFormatting>
  <conditionalFormatting sqref="LH99:LH101">
    <cfRule type="colorScale" priority="208">
      <colorScale>
        <cfvo type="num" val="0"/>
        <cfvo type="num" val="5"/>
        <cfvo type="num" val="10"/>
        <color theme="7" tint="0.39997558519241921"/>
        <color theme="5" tint="0.39997558519241921"/>
        <color theme="4" tint="0.39997558519241921"/>
      </colorScale>
    </cfRule>
  </conditionalFormatting>
  <conditionalFormatting sqref="LH26:LH29">
    <cfRule type="colorScale" priority="207">
      <colorScale>
        <cfvo type="num" val="0"/>
        <cfvo type="num" val="5"/>
        <cfvo type="num" val="10"/>
        <color theme="7" tint="0.39997558519241921"/>
        <color theme="5" tint="0.39997558519241921"/>
        <color theme="4" tint="0.39997558519241921"/>
      </colorScale>
    </cfRule>
  </conditionalFormatting>
  <conditionalFormatting sqref="LH48:LH51">
    <cfRule type="colorScale" priority="206">
      <colorScale>
        <cfvo type="num" val="0"/>
        <cfvo type="num" val="5"/>
        <cfvo type="num" val="10"/>
        <color theme="7" tint="0.39997558519241921"/>
        <color theme="5" tint="0.39997558519241921"/>
        <color theme="4" tint="0.39997558519241921"/>
      </colorScale>
    </cfRule>
  </conditionalFormatting>
  <conditionalFormatting sqref="LH62:LH65">
    <cfRule type="colorScale" priority="205">
      <colorScale>
        <cfvo type="num" val="0"/>
        <cfvo type="num" val="5"/>
        <cfvo type="num" val="10"/>
        <color theme="7" tint="0.39997558519241921"/>
        <color theme="5" tint="0.39997558519241921"/>
        <color theme="4" tint="0.39997558519241921"/>
      </colorScale>
    </cfRule>
  </conditionalFormatting>
  <conditionalFormatting sqref="LH67:LH70">
    <cfRule type="colorScale" priority="204">
      <colorScale>
        <cfvo type="num" val="0"/>
        <cfvo type="num" val="5"/>
        <cfvo type="num" val="10"/>
        <color theme="7" tint="0.39997558519241921"/>
        <color theme="5" tint="0.39997558519241921"/>
        <color theme="4" tint="0.39997558519241921"/>
      </colorScale>
    </cfRule>
  </conditionalFormatting>
  <conditionalFormatting sqref="LH72:LH75">
    <cfRule type="colorScale" priority="203">
      <colorScale>
        <cfvo type="num" val="0"/>
        <cfvo type="num" val="5"/>
        <cfvo type="num" val="10"/>
        <color theme="7" tint="0.39997558519241921"/>
        <color theme="5" tint="0.39997558519241921"/>
        <color theme="4" tint="0.39997558519241921"/>
      </colorScale>
    </cfRule>
  </conditionalFormatting>
  <conditionalFormatting sqref="LN95:LN98">
    <cfRule type="colorScale" priority="202">
      <colorScale>
        <cfvo type="num" val="0"/>
        <cfvo type="num" val="5"/>
        <cfvo type="num" val="10"/>
        <color theme="7" tint="0.39997558519241921"/>
        <color theme="5" tint="0.39997558519241921"/>
        <color theme="4" tint="0.39997558519241921"/>
      </colorScale>
    </cfRule>
  </conditionalFormatting>
  <conditionalFormatting sqref="LN99:LN101">
    <cfRule type="colorScale" priority="201">
      <colorScale>
        <cfvo type="num" val="0"/>
        <cfvo type="num" val="5"/>
        <cfvo type="num" val="10"/>
        <color theme="7" tint="0.39997558519241921"/>
        <color theme="5" tint="0.39997558519241921"/>
        <color theme="4" tint="0.39997558519241921"/>
      </colorScale>
    </cfRule>
  </conditionalFormatting>
  <conditionalFormatting sqref="LT48:LT51">
    <cfRule type="colorScale" priority="176">
      <colorScale>
        <cfvo type="num" val="0"/>
        <cfvo type="num" val="5"/>
        <cfvo type="num" val="10"/>
        <color theme="7" tint="0.39997558519241921"/>
        <color theme="5" tint="0.39997558519241921"/>
        <color theme="4" tint="0.39997558519241921"/>
      </colorScale>
    </cfRule>
  </conditionalFormatting>
  <conditionalFormatting sqref="BV62:BV65 CB62:CB65 CH62:CH65 CN62:CN65 CT62:CT65 CZ62:CZ65 DF62:DF65 DL62:DL65 DR62:DR65 DX62:DX65 ED62:ED65 EJ62:EJ65 EP62:EP65 EV62:EV65 FB62:FB65 FH62:FH65 FN62:FN65 FT62:FT65 FZ62:FZ65 GF62:GF65 GL62:GL65 GR62:GR65 GX62:GX65 HD62:HD65 HJ62:HJ65 HP62:HP65 HV62:HV65 IB62:IB65 IH62:IH65 IN62:IN65 IT62:IT65 IZ62:IZ65 JF62:JF65 JL62:JL65">
    <cfRule type="colorScale" priority="514">
      <colorScale>
        <cfvo type="num" val="0"/>
        <cfvo type="num" val="5"/>
        <cfvo type="num" val="10"/>
        <color theme="7" tint="0.39997558519241921"/>
        <color theme="5" tint="0.39997558519241921"/>
        <color theme="4" tint="0.39997558519241921"/>
      </colorScale>
    </cfRule>
  </conditionalFormatting>
  <conditionalFormatting sqref="LT67:LT70">
    <cfRule type="colorScale" priority="182">
      <colorScale>
        <cfvo type="num" val="0"/>
        <cfvo type="num" val="5"/>
        <cfvo type="num" val="10"/>
        <color theme="7" tint="0.39997558519241921"/>
        <color theme="5" tint="0.39997558519241921"/>
        <color theme="4" tint="0.39997558519241921"/>
      </colorScale>
    </cfRule>
  </conditionalFormatting>
  <conditionalFormatting sqref="LN67:LN70">
    <cfRule type="colorScale" priority="189">
      <colorScale>
        <cfvo type="num" val="0"/>
        <cfvo type="num" val="5"/>
        <cfvo type="num" val="10"/>
        <color theme="7" tint="0.39997558519241921"/>
        <color theme="5" tint="0.39997558519241921"/>
        <color theme="4" tint="0.39997558519241921"/>
      </colorScale>
    </cfRule>
  </conditionalFormatting>
  <conditionalFormatting sqref="LN72:LN75">
    <cfRule type="colorScale" priority="196">
      <colorScale>
        <cfvo type="num" val="0"/>
        <cfvo type="num" val="5"/>
        <cfvo type="num" val="10"/>
        <color theme="7" tint="0.39997558519241921"/>
        <color theme="5" tint="0.39997558519241921"/>
        <color theme="4" tint="0.39997558519241921"/>
      </colorScale>
    </cfRule>
  </conditionalFormatting>
  <conditionalFormatting sqref="LN105:LN121 LN30:LN47 LN52:LN61 LN66 LN71 LN76:LN94">
    <cfRule type="colorScale" priority="195">
      <colorScale>
        <cfvo type="num" val="0"/>
        <cfvo type="num" val="5"/>
        <cfvo type="num" val="10"/>
        <color theme="7" tint="0.39997558519241921"/>
        <color theme="5" tint="0.39997558519241921"/>
        <color theme="4" tint="0.39997558519241921"/>
      </colorScale>
    </cfRule>
  </conditionalFormatting>
  <conditionalFormatting sqref="LN95:LN98">
    <cfRule type="colorScale" priority="194">
      <colorScale>
        <cfvo type="num" val="0"/>
        <cfvo type="num" val="5"/>
        <cfvo type="num" val="10"/>
        <color theme="7" tint="0.39997558519241921"/>
        <color theme="5" tint="0.39997558519241921"/>
        <color theme="4" tint="0.39997558519241921"/>
      </colorScale>
    </cfRule>
  </conditionalFormatting>
  <conditionalFormatting sqref="LN99:LN101">
    <cfRule type="colorScale" priority="193">
      <colorScale>
        <cfvo type="num" val="0"/>
        <cfvo type="num" val="5"/>
        <cfvo type="num" val="10"/>
        <color theme="7" tint="0.39997558519241921"/>
        <color theme="5" tint="0.39997558519241921"/>
        <color theme="4" tint="0.39997558519241921"/>
      </colorScale>
    </cfRule>
  </conditionalFormatting>
  <conditionalFormatting sqref="LN26:LN29">
    <cfRule type="colorScale" priority="192">
      <colorScale>
        <cfvo type="num" val="0"/>
        <cfvo type="num" val="5"/>
        <cfvo type="num" val="10"/>
        <color theme="7" tint="0.39997558519241921"/>
        <color theme="5" tint="0.39997558519241921"/>
        <color theme="4" tint="0.39997558519241921"/>
      </colorScale>
    </cfRule>
  </conditionalFormatting>
  <conditionalFormatting sqref="LN48:LN51">
    <cfRule type="colorScale" priority="191">
      <colorScale>
        <cfvo type="num" val="0"/>
        <cfvo type="num" val="5"/>
        <cfvo type="num" val="10"/>
        <color theme="7" tint="0.39997558519241921"/>
        <color theme="5" tint="0.39997558519241921"/>
        <color theme="4" tint="0.39997558519241921"/>
      </colorScale>
    </cfRule>
  </conditionalFormatting>
  <conditionalFormatting sqref="LN62:LN65">
    <cfRule type="colorScale" priority="190">
      <colorScale>
        <cfvo type="num" val="0"/>
        <cfvo type="num" val="5"/>
        <cfvo type="num" val="10"/>
        <color theme="7" tint="0.39997558519241921"/>
        <color theme="5" tint="0.39997558519241921"/>
        <color theme="4" tint="0.39997558519241921"/>
      </colorScale>
    </cfRule>
  </conditionalFormatting>
  <conditionalFormatting sqref="LN72:LN75">
    <cfRule type="colorScale" priority="188">
      <colorScale>
        <cfvo type="num" val="0"/>
        <cfvo type="num" val="5"/>
        <cfvo type="num" val="10"/>
        <color theme="7" tint="0.39997558519241921"/>
        <color theme="5" tint="0.39997558519241921"/>
        <color theme="4" tint="0.39997558519241921"/>
      </colorScale>
    </cfRule>
  </conditionalFormatting>
  <conditionalFormatting sqref="LT95:LT98">
    <cfRule type="colorScale" priority="187">
      <colorScale>
        <cfvo type="num" val="0"/>
        <cfvo type="num" val="5"/>
        <cfvo type="num" val="10"/>
        <color theme="7" tint="0.39997558519241921"/>
        <color theme="5" tint="0.39997558519241921"/>
        <color theme="4" tint="0.39997558519241921"/>
      </colorScale>
    </cfRule>
  </conditionalFormatting>
  <conditionalFormatting sqref="LT99:LT101">
    <cfRule type="colorScale" priority="186">
      <colorScale>
        <cfvo type="num" val="0"/>
        <cfvo type="num" val="5"/>
        <cfvo type="num" val="10"/>
        <color theme="7" tint="0.39997558519241921"/>
        <color theme="5" tint="0.39997558519241921"/>
        <color theme="4" tint="0.39997558519241921"/>
      </colorScale>
    </cfRule>
  </conditionalFormatting>
  <conditionalFormatting sqref="LT26:LT29">
    <cfRule type="colorScale" priority="185">
      <colorScale>
        <cfvo type="num" val="0"/>
        <cfvo type="num" val="5"/>
        <cfvo type="num" val="10"/>
        <color theme="7" tint="0.39997558519241921"/>
        <color theme="5" tint="0.39997558519241921"/>
        <color theme="4" tint="0.39997558519241921"/>
      </colorScale>
    </cfRule>
  </conditionalFormatting>
  <conditionalFormatting sqref="LT48:LT51">
    <cfRule type="colorScale" priority="184">
      <colorScale>
        <cfvo type="num" val="0"/>
        <cfvo type="num" val="5"/>
        <cfvo type="num" val="10"/>
        <color theme="7" tint="0.39997558519241921"/>
        <color theme="5" tint="0.39997558519241921"/>
        <color theme="4" tint="0.39997558519241921"/>
      </colorScale>
    </cfRule>
  </conditionalFormatting>
  <conditionalFormatting sqref="LT62:LT65">
    <cfRule type="colorScale" priority="183">
      <colorScale>
        <cfvo type="num" val="0"/>
        <cfvo type="num" val="5"/>
        <cfvo type="num" val="10"/>
        <color theme="7" tint="0.39997558519241921"/>
        <color theme="5" tint="0.39997558519241921"/>
        <color theme="4" tint="0.39997558519241921"/>
      </colorScale>
    </cfRule>
  </conditionalFormatting>
  <conditionalFormatting sqref="LT72:LT75">
    <cfRule type="colorScale" priority="181">
      <colorScale>
        <cfvo type="num" val="0"/>
        <cfvo type="num" val="5"/>
        <cfvo type="num" val="10"/>
        <color theme="7" tint="0.39997558519241921"/>
        <color theme="5" tint="0.39997558519241921"/>
        <color theme="4" tint="0.39997558519241921"/>
      </colorScale>
    </cfRule>
  </conditionalFormatting>
  <conditionalFormatting sqref="LT105:LT121 LT30:LT47 LT52:LT61 LT66 LT71 LT76:LT94">
    <cfRule type="colorScale" priority="180">
      <colorScale>
        <cfvo type="num" val="0"/>
        <cfvo type="num" val="5"/>
        <cfvo type="num" val="10"/>
        <color theme="7" tint="0.39997558519241921"/>
        <color theme="5" tint="0.39997558519241921"/>
        <color theme="4" tint="0.39997558519241921"/>
      </colorScale>
    </cfRule>
  </conditionalFormatting>
  <conditionalFormatting sqref="LT95:LT98">
    <cfRule type="colorScale" priority="179">
      <colorScale>
        <cfvo type="num" val="0"/>
        <cfvo type="num" val="5"/>
        <cfvo type="num" val="10"/>
        <color theme="7" tint="0.39997558519241921"/>
        <color theme="5" tint="0.39997558519241921"/>
        <color theme="4" tint="0.39997558519241921"/>
      </colorScale>
    </cfRule>
  </conditionalFormatting>
  <conditionalFormatting sqref="LT99:LT101">
    <cfRule type="colorScale" priority="178">
      <colorScale>
        <cfvo type="num" val="0"/>
        <cfvo type="num" val="5"/>
        <cfvo type="num" val="10"/>
        <color theme="7" tint="0.39997558519241921"/>
        <color theme="5" tint="0.39997558519241921"/>
        <color theme="4" tint="0.39997558519241921"/>
      </colorScale>
    </cfRule>
  </conditionalFormatting>
  <conditionalFormatting sqref="LT26:LT29">
    <cfRule type="colorScale" priority="177">
      <colorScale>
        <cfvo type="num" val="0"/>
        <cfvo type="num" val="5"/>
        <cfvo type="num" val="10"/>
        <color theme="7" tint="0.39997558519241921"/>
        <color theme="5" tint="0.39997558519241921"/>
        <color theme="4" tint="0.39997558519241921"/>
      </colorScale>
    </cfRule>
  </conditionalFormatting>
  <conditionalFormatting sqref="LT62:LT65">
    <cfRule type="colorScale" priority="175">
      <colorScale>
        <cfvo type="num" val="0"/>
        <cfvo type="num" val="5"/>
        <cfvo type="num" val="10"/>
        <color theme="7" tint="0.39997558519241921"/>
        <color theme="5" tint="0.39997558519241921"/>
        <color theme="4" tint="0.39997558519241921"/>
      </colorScale>
    </cfRule>
  </conditionalFormatting>
  <conditionalFormatting sqref="LT67:LT70">
    <cfRule type="colorScale" priority="174">
      <colorScale>
        <cfvo type="num" val="0"/>
        <cfvo type="num" val="5"/>
        <cfvo type="num" val="10"/>
        <color theme="7" tint="0.39997558519241921"/>
        <color theme="5" tint="0.39997558519241921"/>
        <color theme="4" tint="0.39997558519241921"/>
      </colorScale>
    </cfRule>
  </conditionalFormatting>
  <conditionalFormatting sqref="LT72:LT75">
    <cfRule type="colorScale" priority="173">
      <colorScale>
        <cfvo type="num" val="0"/>
        <cfvo type="num" val="5"/>
        <cfvo type="num" val="10"/>
        <color theme="7" tint="0.39997558519241921"/>
        <color theme="5" tint="0.39997558519241921"/>
        <color theme="4" tint="0.39997558519241921"/>
      </colorScale>
    </cfRule>
  </conditionalFormatting>
  <conditionalFormatting sqref="LZ95:LZ98">
    <cfRule type="colorScale" priority="172">
      <colorScale>
        <cfvo type="num" val="0"/>
        <cfvo type="num" val="5"/>
        <cfvo type="num" val="10"/>
        <color theme="7" tint="0.39997558519241921"/>
        <color theme="5" tint="0.39997558519241921"/>
        <color theme="4" tint="0.39997558519241921"/>
      </colorScale>
    </cfRule>
  </conditionalFormatting>
  <conditionalFormatting sqref="LZ99:LZ101">
    <cfRule type="colorScale" priority="171">
      <colorScale>
        <cfvo type="num" val="0"/>
        <cfvo type="num" val="5"/>
        <cfvo type="num" val="10"/>
        <color theme="7" tint="0.39997558519241921"/>
        <color theme="5" tint="0.39997558519241921"/>
        <color theme="4" tint="0.39997558519241921"/>
      </colorScale>
    </cfRule>
  </conditionalFormatting>
  <conditionalFormatting sqref="LZ26:LZ29">
    <cfRule type="colorScale" priority="170">
      <colorScale>
        <cfvo type="num" val="0"/>
        <cfvo type="num" val="5"/>
        <cfvo type="num" val="10"/>
        <color theme="7" tint="0.39997558519241921"/>
        <color theme="5" tint="0.39997558519241921"/>
        <color theme="4" tint="0.39997558519241921"/>
      </colorScale>
    </cfRule>
  </conditionalFormatting>
  <conditionalFormatting sqref="LZ48:LZ51">
    <cfRule type="colorScale" priority="169">
      <colorScale>
        <cfvo type="num" val="0"/>
        <cfvo type="num" val="5"/>
        <cfvo type="num" val="10"/>
        <color theme="7" tint="0.39997558519241921"/>
        <color theme="5" tint="0.39997558519241921"/>
        <color theme="4" tint="0.39997558519241921"/>
      </colorScale>
    </cfRule>
  </conditionalFormatting>
  <conditionalFormatting sqref="LZ62:LZ65">
    <cfRule type="colorScale" priority="168">
      <colorScale>
        <cfvo type="num" val="0"/>
        <cfvo type="num" val="5"/>
        <cfvo type="num" val="10"/>
        <color theme="7" tint="0.39997558519241921"/>
        <color theme="5" tint="0.39997558519241921"/>
        <color theme="4" tint="0.39997558519241921"/>
      </colorScale>
    </cfRule>
  </conditionalFormatting>
  <conditionalFormatting sqref="LZ67:LZ70">
    <cfRule type="colorScale" priority="167">
      <colorScale>
        <cfvo type="num" val="0"/>
        <cfvo type="num" val="5"/>
        <cfvo type="num" val="10"/>
        <color theme="7" tint="0.39997558519241921"/>
        <color theme="5" tint="0.39997558519241921"/>
        <color theme="4" tint="0.39997558519241921"/>
      </colorScale>
    </cfRule>
  </conditionalFormatting>
  <conditionalFormatting sqref="LZ72:LZ75">
    <cfRule type="colorScale" priority="166">
      <colorScale>
        <cfvo type="num" val="0"/>
        <cfvo type="num" val="5"/>
        <cfvo type="num" val="10"/>
        <color theme="7" tint="0.39997558519241921"/>
        <color theme="5" tint="0.39997558519241921"/>
        <color theme="4" tint="0.39997558519241921"/>
      </colorScale>
    </cfRule>
  </conditionalFormatting>
  <conditionalFormatting sqref="LZ105:LZ121 LZ30:LZ47 LZ52:LZ61 LZ66 LZ71 LZ76:LZ94">
    <cfRule type="colorScale" priority="165">
      <colorScale>
        <cfvo type="num" val="0"/>
        <cfvo type="num" val="5"/>
        <cfvo type="num" val="10"/>
        <color theme="7" tint="0.39997558519241921"/>
        <color theme="5" tint="0.39997558519241921"/>
        <color theme="4" tint="0.39997558519241921"/>
      </colorScale>
    </cfRule>
  </conditionalFormatting>
  <conditionalFormatting sqref="LZ95:LZ98">
    <cfRule type="colorScale" priority="164">
      <colorScale>
        <cfvo type="num" val="0"/>
        <cfvo type="num" val="5"/>
        <cfvo type="num" val="10"/>
        <color theme="7" tint="0.39997558519241921"/>
        <color theme="5" tint="0.39997558519241921"/>
        <color theme="4" tint="0.39997558519241921"/>
      </colorScale>
    </cfRule>
  </conditionalFormatting>
  <conditionalFormatting sqref="LZ99:LZ101">
    <cfRule type="colorScale" priority="163">
      <colorScale>
        <cfvo type="num" val="0"/>
        <cfvo type="num" val="5"/>
        <cfvo type="num" val="10"/>
        <color theme="7" tint="0.39997558519241921"/>
        <color theme="5" tint="0.39997558519241921"/>
        <color theme="4" tint="0.39997558519241921"/>
      </colorScale>
    </cfRule>
  </conditionalFormatting>
  <conditionalFormatting sqref="LZ26:LZ29">
    <cfRule type="colorScale" priority="162">
      <colorScale>
        <cfvo type="num" val="0"/>
        <cfvo type="num" val="5"/>
        <cfvo type="num" val="10"/>
        <color theme="7" tint="0.39997558519241921"/>
        <color theme="5" tint="0.39997558519241921"/>
        <color theme="4" tint="0.39997558519241921"/>
      </colorScale>
    </cfRule>
  </conditionalFormatting>
  <conditionalFormatting sqref="LZ48:LZ51">
    <cfRule type="colorScale" priority="161">
      <colorScale>
        <cfvo type="num" val="0"/>
        <cfvo type="num" val="5"/>
        <cfvo type="num" val="10"/>
        <color theme="7" tint="0.39997558519241921"/>
        <color theme="5" tint="0.39997558519241921"/>
        <color theme="4" tint="0.39997558519241921"/>
      </colorScale>
    </cfRule>
  </conditionalFormatting>
  <conditionalFormatting sqref="LZ62:LZ65">
    <cfRule type="colorScale" priority="160">
      <colorScale>
        <cfvo type="num" val="0"/>
        <cfvo type="num" val="5"/>
        <cfvo type="num" val="10"/>
        <color theme="7" tint="0.39997558519241921"/>
        <color theme="5" tint="0.39997558519241921"/>
        <color theme="4" tint="0.39997558519241921"/>
      </colorScale>
    </cfRule>
  </conditionalFormatting>
  <conditionalFormatting sqref="LZ67:LZ70">
    <cfRule type="colorScale" priority="159">
      <colorScale>
        <cfvo type="num" val="0"/>
        <cfvo type="num" val="5"/>
        <cfvo type="num" val="10"/>
        <color theme="7" tint="0.39997558519241921"/>
        <color theme="5" tint="0.39997558519241921"/>
        <color theme="4" tint="0.39997558519241921"/>
      </colorScale>
    </cfRule>
  </conditionalFormatting>
  <conditionalFormatting sqref="LZ72:LZ75">
    <cfRule type="colorScale" priority="158">
      <colorScale>
        <cfvo type="num" val="0"/>
        <cfvo type="num" val="5"/>
        <cfvo type="num" val="10"/>
        <color theme="7" tint="0.39997558519241921"/>
        <color theme="5" tint="0.39997558519241921"/>
        <color theme="4" tint="0.39997558519241921"/>
      </colorScale>
    </cfRule>
  </conditionalFormatting>
  <conditionalFormatting sqref="MF95:MF98">
    <cfRule type="colorScale" priority="157">
      <colorScale>
        <cfvo type="num" val="0"/>
        <cfvo type="num" val="5"/>
        <cfvo type="num" val="10"/>
        <color theme="7" tint="0.39997558519241921"/>
        <color theme="5" tint="0.39997558519241921"/>
        <color theme="4" tint="0.39997558519241921"/>
      </colorScale>
    </cfRule>
  </conditionalFormatting>
  <conditionalFormatting sqref="MF99:MF101">
    <cfRule type="colorScale" priority="156">
      <colorScale>
        <cfvo type="num" val="0"/>
        <cfvo type="num" val="5"/>
        <cfvo type="num" val="10"/>
        <color theme="7" tint="0.39997558519241921"/>
        <color theme="5" tint="0.39997558519241921"/>
        <color theme="4" tint="0.39997558519241921"/>
      </colorScale>
    </cfRule>
  </conditionalFormatting>
  <conditionalFormatting sqref="MF26:MF29">
    <cfRule type="colorScale" priority="155">
      <colorScale>
        <cfvo type="num" val="0"/>
        <cfvo type="num" val="5"/>
        <cfvo type="num" val="10"/>
        <color theme="7" tint="0.39997558519241921"/>
        <color theme="5" tint="0.39997558519241921"/>
        <color theme="4" tint="0.39997558519241921"/>
      </colorScale>
    </cfRule>
  </conditionalFormatting>
  <conditionalFormatting sqref="MF48:MF51">
    <cfRule type="colorScale" priority="154">
      <colorScale>
        <cfvo type="num" val="0"/>
        <cfvo type="num" val="5"/>
        <cfvo type="num" val="10"/>
        <color theme="7" tint="0.39997558519241921"/>
        <color theme="5" tint="0.39997558519241921"/>
        <color theme="4" tint="0.39997558519241921"/>
      </colorScale>
    </cfRule>
  </conditionalFormatting>
  <conditionalFormatting sqref="MF62:MF65">
    <cfRule type="colorScale" priority="153">
      <colorScale>
        <cfvo type="num" val="0"/>
        <cfvo type="num" val="5"/>
        <cfvo type="num" val="10"/>
        <color theme="7" tint="0.39997558519241921"/>
        <color theme="5" tint="0.39997558519241921"/>
        <color theme="4" tint="0.39997558519241921"/>
      </colorScale>
    </cfRule>
  </conditionalFormatting>
  <conditionalFormatting sqref="MF67:MF70">
    <cfRule type="colorScale" priority="152">
      <colorScale>
        <cfvo type="num" val="0"/>
        <cfvo type="num" val="5"/>
        <cfvo type="num" val="10"/>
        <color theme="7" tint="0.39997558519241921"/>
        <color theme="5" tint="0.39997558519241921"/>
        <color theme="4" tint="0.39997558519241921"/>
      </colorScale>
    </cfRule>
  </conditionalFormatting>
  <conditionalFormatting sqref="MF72:MF75">
    <cfRule type="colorScale" priority="151">
      <colorScale>
        <cfvo type="num" val="0"/>
        <cfvo type="num" val="5"/>
        <cfvo type="num" val="10"/>
        <color theme="7" tint="0.39997558519241921"/>
        <color theme="5" tint="0.39997558519241921"/>
        <color theme="4" tint="0.39997558519241921"/>
      </colorScale>
    </cfRule>
  </conditionalFormatting>
  <conditionalFormatting sqref="MF105:MF121 MF30:MF47 MF52:MF61 MF66 MF71 MF76:MF94">
    <cfRule type="colorScale" priority="150">
      <colorScale>
        <cfvo type="num" val="0"/>
        <cfvo type="num" val="5"/>
        <cfvo type="num" val="10"/>
        <color theme="7" tint="0.39997558519241921"/>
        <color theme="5" tint="0.39997558519241921"/>
        <color theme="4" tint="0.39997558519241921"/>
      </colorScale>
    </cfRule>
  </conditionalFormatting>
  <conditionalFormatting sqref="MF95:MF98">
    <cfRule type="colorScale" priority="149">
      <colorScale>
        <cfvo type="num" val="0"/>
        <cfvo type="num" val="5"/>
        <cfvo type="num" val="10"/>
        <color theme="7" tint="0.39997558519241921"/>
        <color theme="5" tint="0.39997558519241921"/>
        <color theme="4" tint="0.39997558519241921"/>
      </colorScale>
    </cfRule>
  </conditionalFormatting>
  <conditionalFormatting sqref="MF99:MF101">
    <cfRule type="colorScale" priority="148">
      <colorScale>
        <cfvo type="num" val="0"/>
        <cfvo type="num" val="5"/>
        <cfvo type="num" val="10"/>
        <color theme="7" tint="0.39997558519241921"/>
        <color theme="5" tint="0.39997558519241921"/>
        <color theme="4" tint="0.39997558519241921"/>
      </colorScale>
    </cfRule>
  </conditionalFormatting>
  <conditionalFormatting sqref="MF26:MF29">
    <cfRule type="colorScale" priority="147">
      <colorScale>
        <cfvo type="num" val="0"/>
        <cfvo type="num" val="5"/>
        <cfvo type="num" val="10"/>
        <color theme="7" tint="0.39997558519241921"/>
        <color theme="5" tint="0.39997558519241921"/>
        <color theme="4" tint="0.39997558519241921"/>
      </colorScale>
    </cfRule>
  </conditionalFormatting>
  <conditionalFormatting sqref="MF48:MF51">
    <cfRule type="colorScale" priority="146">
      <colorScale>
        <cfvo type="num" val="0"/>
        <cfvo type="num" val="5"/>
        <cfvo type="num" val="10"/>
        <color theme="7" tint="0.39997558519241921"/>
        <color theme="5" tint="0.39997558519241921"/>
        <color theme="4" tint="0.39997558519241921"/>
      </colorScale>
    </cfRule>
  </conditionalFormatting>
  <conditionalFormatting sqref="MR72:MR75">
    <cfRule type="colorScale" priority="121">
      <colorScale>
        <cfvo type="num" val="0"/>
        <cfvo type="num" val="5"/>
        <cfvo type="num" val="10"/>
        <color theme="7" tint="0.39997558519241921"/>
        <color theme="5" tint="0.39997558519241921"/>
        <color theme="4" tint="0.39997558519241921"/>
      </colorScale>
    </cfRule>
  </conditionalFormatting>
  <conditionalFormatting sqref="MR95:MR98">
    <cfRule type="colorScale" priority="127">
      <colorScale>
        <cfvo type="num" val="0"/>
        <cfvo type="num" val="5"/>
        <cfvo type="num" val="10"/>
        <color theme="7" tint="0.39997558519241921"/>
        <color theme="5" tint="0.39997558519241921"/>
        <color theme="4" tint="0.39997558519241921"/>
      </colorScale>
    </cfRule>
  </conditionalFormatting>
  <conditionalFormatting sqref="ML95:ML98">
    <cfRule type="colorScale" priority="134">
      <colorScale>
        <cfvo type="num" val="0"/>
        <cfvo type="num" val="5"/>
        <cfvo type="num" val="10"/>
        <color theme="7" tint="0.39997558519241921"/>
        <color theme="5" tint="0.39997558519241921"/>
        <color theme="4" tint="0.39997558519241921"/>
      </colorScale>
    </cfRule>
  </conditionalFormatting>
  <conditionalFormatting sqref="ML99:ML101">
    <cfRule type="colorScale" priority="141">
      <colorScale>
        <cfvo type="num" val="0"/>
        <cfvo type="num" val="5"/>
        <cfvo type="num" val="10"/>
        <color theme="7" tint="0.39997558519241921"/>
        <color theme="5" tint="0.39997558519241921"/>
        <color theme="4" tint="0.39997558519241921"/>
      </colorScale>
    </cfRule>
  </conditionalFormatting>
  <conditionalFormatting sqref="ML26:ML29">
    <cfRule type="colorScale" priority="140">
      <colorScale>
        <cfvo type="num" val="0"/>
        <cfvo type="num" val="5"/>
        <cfvo type="num" val="10"/>
        <color theme="7" tint="0.39997558519241921"/>
        <color theme="5" tint="0.39997558519241921"/>
        <color theme="4" tint="0.39997558519241921"/>
      </colorScale>
    </cfRule>
  </conditionalFormatting>
  <conditionalFormatting sqref="ML48:ML51">
    <cfRule type="colorScale" priority="139">
      <colorScale>
        <cfvo type="num" val="0"/>
        <cfvo type="num" val="5"/>
        <cfvo type="num" val="10"/>
        <color theme="7" tint="0.39997558519241921"/>
        <color theme="5" tint="0.39997558519241921"/>
        <color theme="4" tint="0.39997558519241921"/>
      </colorScale>
    </cfRule>
  </conditionalFormatting>
  <conditionalFormatting sqref="ML62:ML65">
    <cfRule type="colorScale" priority="138">
      <colorScale>
        <cfvo type="num" val="0"/>
        <cfvo type="num" val="5"/>
        <cfvo type="num" val="10"/>
        <color theme="7" tint="0.39997558519241921"/>
        <color theme="5" tint="0.39997558519241921"/>
        <color theme="4" tint="0.39997558519241921"/>
      </colorScale>
    </cfRule>
  </conditionalFormatting>
  <conditionalFormatting sqref="ML67:ML70">
    <cfRule type="colorScale" priority="137">
      <colorScale>
        <cfvo type="num" val="0"/>
        <cfvo type="num" val="5"/>
        <cfvo type="num" val="10"/>
        <color theme="7" tint="0.39997558519241921"/>
        <color theme="5" tint="0.39997558519241921"/>
        <color theme="4" tint="0.39997558519241921"/>
      </colorScale>
    </cfRule>
  </conditionalFormatting>
  <conditionalFormatting sqref="ML72:ML75">
    <cfRule type="colorScale" priority="136">
      <colorScale>
        <cfvo type="num" val="0"/>
        <cfvo type="num" val="5"/>
        <cfvo type="num" val="10"/>
        <color theme="7" tint="0.39997558519241921"/>
        <color theme="5" tint="0.39997558519241921"/>
        <color theme="4" tint="0.39997558519241921"/>
      </colorScale>
    </cfRule>
  </conditionalFormatting>
  <conditionalFormatting sqref="ML105:ML121 ML30:ML47 ML52:ML61 ML66 ML71 ML76:ML94">
    <cfRule type="colorScale" priority="135">
      <colorScale>
        <cfvo type="num" val="0"/>
        <cfvo type="num" val="5"/>
        <cfvo type="num" val="10"/>
        <color theme="7" tint="0.39997558519241921"/>
        <color theme="5" tint="0.39997558519241921"/>
        <color theme="4" tint="0.39997558519241921"/>
      </colorScale>
    </cfRule>
  </conditionalFormatting>
  <conditionalFormatting sqref="ML99:ML101">
    <cfRule type="colorScale" priority="133">
      <colorScale>
        <cfvo type="num" val="0"/>
        <cfvo type="num" val="5"/>
        <cfvo type="num" val="10"/>
        <color theme="7" tint="0.39997558519241921"/>
        <color theme="5" tint="0.39997558519241921"/>
        <color theme="4" tint="0.39997558519241921"/>
      </colorScale>
    </cfRule>
  </conditionalFormatting>
  <conditionalFormatting sqref="ML26:ML29">
    <cfRule type="colorScale" priority="132">
      <colorScale>
        <cfvo type="num" val="0"/>
        <cfvo type="num" val="5"/>
        <cfvo type="num" val="10"/>
        <color theme="7" tint="0.39997558519241921"/>
        <color theme="5" tint="0.39997558519241921"/>
        <color theme="4" tint="0.39997558519241921"/>
      </colorScale>
    </cfRule>
  </conditionalFormatting>
  <conditionalFormatting sqref="ML48:ML51">
    <cfRule type="colorScale" priority="131">
      <colorScale>
        <cfvo type="num" val="0"/>
        <cfvo type="num" val="5"/>
        <cfvo type="num" val="10"/>
        <color theme="7" tint="0.39997558519241921"/>
        <color theme="5" tint="0.39997558519241921"/>
        <color theme="4" tint="0.39997558519241921"/>
      </colorScale>
    </cfRule>
  </conditionalFormatting>
  <conditionalFormatting sqref="ML62:ML65">
    <cfRule type="colorScale" priority="130">
      <colorScale>
        <cfvo type="num" val="0"/>
        <cfvo type="num" val="5"/>
        <cfvo type="num" val="10"/>
        <color theme="7" tint="0.39997558519241921"/>
        <color theme="5" tint="0.39997558519241921"/>
        <color theme="4" tint="0.39997558519241921"/>
      </colorScale>
    </cfRule>
  </conditionalFormatting>
  <conditionalFormatting sqref="ML67:ML70">
    <cfRule type="colorScale" priority="129">
      <colorScale>
        <cfvo type="num" val="0"/>
        <cfvo type="num" val="5"/>
        <cfvo type="num" val="10"/>
        <color theme="7" tint="0.39997558519241921"/>
        <color theme="5" tint="0.39997558519241921"/>
        <color theme="4" tint="0.39997558519241921"/>
      </colorScale>
    </cfRule>
  </conditionalFormatting>
  <conditionalFormatting sqref="ML72:ML75">
    <cfRule type="colorScale" priority="128">
      <colorScale>
        <cfvo type="num" val="0"/>
        <cfvo type="num" val="5"/>
        <cfvo type="num" val="10"/>
        <color theme="7" tint="0.39997558519241921"/>
        <color theme="5" tint="0.39997558519241921"/>
        <color theme="4" tint="0.39997558519241921"/>
      </colorScale>
    </cfRule>
  </conditionalFormatting>
  <conditionalFormatting sqref="MR99:MR101">
    <cfRule type="colorScale" priority="126">
      <colorScale>
        <cfvo type="num" val="0"/>
        <cfvo type="num" val="5"/>
        <cfvo type="num" val="10"/>
        <color theme="7" tint="0.39997558519241921"/>
        <color theme="5" tint="0.39997558519241921"/>
        <color theme="4" tint="0.39997558519241921"/>
      </colorScale>
    </cfRule>
  </conditionalFormatting>
  <conditionalFormatting sqref="MR26:MR29">
    <cfRule type="colorScale" priority="125">
      <colorScale>
        <cfvo type="num" val="0"/>
        <cfvo type="num" val="5"/>
        <cfvo type="num" val="10"/>
        <color theme="7" tint="0.39997558519241921"/>
        <color theme="5" tint="0.39997558519241921"/>
        <color theme="4" tint="0.39997558519241921"/>
      </colorScale>
    </cfRule>
  </conditionalFormatting>
  <conditionalFormatting sqref="MR48:MR51">
    <cfRule type="colorScale" priority="124">
      <colorScale>
        <cfvo type="num" val="0"/>
        <cfvo type="num" val="5"/>
        <cfvo type="num" val="10"/>
        <color theme="7" tint="0.39997558519241921"/>
        <color theme="5" tint="0.39997558519241921"/>
        <color theme="4" tint="0.39997558519241921"/>
      </colorScale>
    </cfRule>
  </conditionalFormatting>
  <conditionalFormatting sqref="MR62:MR65">
    <cfRule type="colorScale" priority="123">
      <colorScale>
        <cfvo type="num" val="0"/>
        <cfvo type="num" val="5"/>
        <cfvo type="num" val="10"/>
        <color theme="7" tint="0.39997558519241921"/>
        <color theme="5" tint="0.39997558519241921"/>
        <color theme="4" tint="0.39997558519241921"/>
      </colorScale>
    </cfRule>
  </conditionalFormatting>
  <conditionalFormatting sqref="MR67:MR70">
    <cfRule type="colorScale" priority="122">
      <colorScale>
        <cfvo type="num" val="0"/>
        <cfvo type="num" val="5"/>
        <cfvo type="num" val="10"/>
        <color theme="7" tint="0.39997558519241921"/>
        <color theme="5" tint="0.39997558519241921"/>
        <color theme="4" tint="0.39997558519241921"/>
      </colorScale>
    </cfRule>
  </conditionalFormatting>
  <conditionalFormatting sqref="MR105:MR121 MR30:MR47 MR52:MR61 MR66 MR71 MR76:MR94">
    <cfRule type="colorScale" priority="120">
      <colorScale>
        <cfvo type="num" val="0"/>
        <cfvo type="num" val="5"/>
        <cfvo type="num" val="10"/>
        <color theme="7" tint="0.39997558519241921"/>
        <color theme="5" tint="0.39997558519241921"/>
        <color theme="4" tint="0.39997558519241921"/>
      </colorScale>
    </cfRule>
  </conditionalFormatting>
  <conditionalFormatting sqref="MR95:MR98">
    <cfRule type="colorScale" priority="119">
      <colorScale>
        <cfvo type="num" val="0"/>
        <cfvo type="num" val="5"/>
        <cfvo type="num" val="10"/>
        <color theme="7" tint="0.39997558519241921"/>
        <color theme="5" tint="0.39997558519241921"/>
        <color theme="4" tint="0.39997558519241921"/>
      </colorScale>
    </cfRule>
  </conditionalFormatting>
  <conditionalFormatting sqref="MR99:MR101">
    <cfRule type="colorScale" priority="118">
      <colorScale>
        <cfvo type="num" val="0"/>
        <cfvo type="num" val="5"/>
        <cfvo type="num" val="10"/>
        <color theme="7" tint="0.39997558519241921"/>
        <color theme="5" tint="0.39997558519241921"/>
        <color theme="4" tint="0.39997558519241921"/>
      </colorScale>
    </cfRule>
  </conditionalFormatting>
  <conditionalFormatting sqref="MR26:MR29">
    <cfRule type="colorScale" priority="117">
      <colorScale>
        <cfvo type="num" val="0"/>
        <cfvo type="num" val="5"/>
        <cfvo type="num" val="10"/>
        <color theme="7" tint="0.39997558519241921"/>
        <color theme="5" tint="0.39997558519241921"/>
        <color theme="4" tint="0.39997558519241921"/>
      </colorScale>
    </cfRule>
  </conditionalFormatting>
  <conditionalFormatting sqref="MR48:MR51">
    <cfRule type="colorScale" priority="116">
      <colorScale>
        <cfvo type="num" val="0"/>
        <cfvo type="num" val="5"/>
        <cfvo type="num" val="10"/>
        <color theme="7" tint="0.39997558519241921"/>
        <color theme="5" tint="0.39997558519241921"/>
        <color theme="4" tint="0.39997558519241921"/>
      </colorScale>
    </cfRule>
  </conditionalFormatting>
  <conditionalFormatting sqref="MR62:MR65">
    <cfRule type="colorScale" priority="115">
      <colorScale>
        <cfvo type="num" val="0"/>
        <cfvo type="num" val="5"/>
        <cfvo type="num" val="10"/>
        <color theme="7" tint="0.39997558519241921"/>
        <color theme="5" tint="0.39997558519241921"/>
        <color theme="4" tint="0.39997558519241921"/>
      </colorScale>
    </cfRule>
  </conditionalFormatting>
  <conditionalFormatting sqref="MR67:MR70">
    <cfRule type="colorScale" priority="114">
      <colorScale>
        <cfvo type="num" val="0"/>
        <cfvo type="num" val="5"/>
        <cfvo type="num" val="10"/>
        <color theme="7" tint="0.39997558519241921"/>
        <color theme="5" tint="0.39997558519241921"/>
        <color theme="4" tint="0.39997558519241921"/>
      </colorScale>
    </cfRule>
  </conditionalFormatting>
  <conditionalFormatting sqref="MR72:MR75">
    <cfRule type="colorScale" priority="113">
      <colorScale>
        <cfvo type="num" val="0"/>
        <cfvo type="num" val="5"/>
        <cfvo type="num" val="10"/>
        <color theme="7" tint="0.39997558519241921"/>
        <color theme="5" tint="0.39997558519241921"/>
        <color theme="4" tint="0.39997558519241921"/>
      </colorScale>
    </cfRule>
  </conditionalFormatting>
  <conditionalFormatting sqref="MX95:MX98">
    <cfRule type="colorScale" priority="112">
      <colorScale>
        <cfvo type="num" val="0"/>
        <cfvo type="num" val="5"/>
        <cfvo type="num" val="10"/>
        <color theme="7" tint="0.39997558519241921"/>
        <color theme="5" tint="0.39997558519241921"/>
        <color theme="4" tint="0.39997558519241921"/>
      </colorScale>
    </cfRule>
  </conditionalFormatting>
  <conditionalFormatting sqref="MX99:MX101">
    <cfRule type="colorScale" priority="111">
      <colorScale>
        <cfvo type="num" val="0"/>
        <cfvo type="num" val="5"/>
        <cfvo type="num" val="10"/>
        <color theme="7" tint="0.39997558519241921"/>
        <color theme="5" tint="0.39997558519241921"/>
        <color theme="4" tint="0.39997558519241921"/>
      </colorScale>
    </cfRule>
  </conditionalFormatting>
  <conditionalFormatting sqref="MX26:MX29">
    <cfRule type="colorScale" priority="110">
      <colorScale>
        <cfvo type="num" val="0"/>
        <cfvo type="num" val="5"/>
        <cfvo type="num" val="10"/>
        <color theme="7" tint="0.39997558519241921"/>
        <color theme="5" tint="0.39997558519241921"/>
        <color theme="4" tint="0.39997558519241921"/>
      </colorScale>
    </cfRule>
  </conditionalFormatting>
  <conditionalFormatting sqref="MX48:MX51">
    <cfRule type="colorScale" priority="109">
      <colorScale>
        <cfvo type="num" val="0"/>
        <cfvo type="num" val="5"/>
        <cfvo type="num" val="10"/>
        <color theme="7" tint="0.39997558519241921"/>
        <color theme="5" tint="0.39997558519241921"/>
        <color theme="4" tint="0.39997558519241921"/>
      </colorScale>
    </cfRule>
  </conditionalFormatting>
  <conditionalFormatting sqref="MX62:MX65">
    <cfRule type="colorScale" priority="108">
      <colorScale>
        <cfvo type="num" val="0"/>
        <cfvo type="num" val="5"/>
        <cfvo type="num" val="10"/>
        <color theme="7" tint="0.39997558519241921"/>
        <color theme="5" tint="0.39997558519241921"/>
        <color theme="4" tint="0.39997558519241921"/>
      </colorScale>
    </cfRule>
  </conditionalFormatting>
  <conditionalFormatting sqref="MX67:MX70">
    <cfRule type="colorScale" priority="107">
      <colorScale>
        <cfvo type="num" val="0"/>
        <cfvo type="num" val="5"/>
        <cfvo type="num" val="10"/>
        <color theme="7" tint="0.39997558519241921"/>
        <color theme="5" tint="0.39997558519241921"/>
        <color theme="4" tint="0.39997558519241921"/>
      </colorScale>
    </cfRule>
  </conditionalFormatting>
  <conditionalFormatting sqref="MX72:MX75">
    <cfRule type="colorScale" priority="106">
      <colorScale>
        <cfvo type="num" val="0"/>
        <cfvo type="num" val="5"/>
        <cfvo type="num" val="10"/>
        <color theme="7" tint="0.39997558519241921"/>
        <color theme="5" tint="0.39997558519241921"/>
        <color theme="4" tint="0.39997558519241921"/>
      </colorScale>
    </cfRule>
  </conditionalFormatting>
  <conditionalFormatting sqref="MX105:MX121 MX30:MX47 MX52:MX61 MX66 MX71 MX76:MX94">
    <cfRule type="colorScale" priority="105">
      <colorScale>
        <cfvo type="num" val="0"/>
        <cfvo type="num" val="5"/>
        <cfvo type="num" val="10"/>
        <color theme="7" tint="0.39997558519241921"/>
        <color theme="5" tint="0.39997558519241921"/>
        <color theme="4" tint="0.39997558519241921"/>
      </colorScale>
    </cfRule>
  </conditionalFormatting>
  <conditionalFormatting sqref="MX95:MX98">
    <cfRule type="colorScale" priority="104">
      <colorScale>
        <cfvo type="num" val="0"/>
        <cfvo type="num" val="5"/>
        <cfvo type="num" val="10"/>
        <color theme="7" tint="0.39997558519241921"/>
        <color theme="5" tint="0.39997558519241921"/>
        <color theme="4" tint="0.39997558519241921"/>
      </colorScale>
    </cfRule>
  </conditionalFormatting>
  <conditionalFormatting sqref="MX99:MX101">
    <cfRule type="colorScale" priority="103">
      <colorScale>
        <cfvo type="num" val="0"/>
        <cfvo type="num" val="5"/>
        <cfvo type="num" val="10"/>
        <color theme="7" tint="0.39997558519241921"/>
        <color theme="5" tint="0.39997558519241921"/>
        <color theme="4" tint="0.39997558519241921"/>
      </colorScale>
    </cfRule>
  </conditionalFormatting>
  <conditionalFormatting sqref="MX26:MX29">
    <cfRule type="colorScale" priority="102">
      <colorScale>
        <cfvo type="num" val="0"/>
        <cfvo type="num" val="5"/>
        <cfvo type="num" val="10"/>
        <color theme="7" tint="0.39997558519241921"/>
        <color theme="5" tint="0.39997558519241921"/>
        <color theme="4" tint="0.39997558519241921"/>
      </colorScale>
    </cfRule>
  </conditionalFormatting>
  <conditionalFormatting sqref="MX48:MX51">
    <cfRule type="colorScale" priority="101">
      <colorScale>
        <cfvo type="num" val="0"/>
        <cfvo type="num" val="5"/>
        <cfvo type="num" val="10"/>
        <color theme="7" tint="0.39997558519241921"/>
        <color theme="5" tint="0.39997558519241921"/>
        <color theme="4" tint="0.39997558519241921"/>
      </colorScale>
    </cfRule>
  </conditionalFormatting>
  <conditionalFormatting sqref="MX62:MX65">
    <cfRule type="colorScale" priority="100">
      <colorScale>
        <cfvo type="num" val="0"/>
        <cfvo type="num" val="5"/>
        <cfvo type="num" val="10"/>
        <color theme="7" tint="0.39997558519241921"/>
        <color theme="5" tint="0.39997558519241921"/>
        <color theme="4" tint="0.39997558519241921"/>
      </colorScale>
    </cfRule>
  </conditionalFormatting>
  <conditionalFormatting sqref="MX67:MX70">
    <cfRule type="colorScale" priority="99">
      <colorScale>
        <cfvo type="num" val="0"/>
        <cfvo type="num" val="5"/>
        <cfvo type="num" val="10"/>
        <color theme="7" tint="0.39997558519241921"/>
        <color theme="5" tint="0.39997558519241921"/>
        <color theme="4" tint="0.39997558519241921"/>
      </colorScale>
    </cfRule>
  </conditionalFormatting>
  <conditionalFormatting sqref="MX72:MX75">
    <cfRule type="colorScale" priority="98">
      <colorScale>
        <cfvo type="num" val="0"/>
        <cfvo type="num" val="5"/>
        <cfvo type="num" val="10"/>
        <color theme="7" tint="0.39997558519241921"/>
        <color theme="5" tint="0.39997558519241921"/>
        <color theme="4" tint="0.39997558519241921"/>
      </colorScale>
    </cfRule>
  </conditionalFormatting>
  <conditionalFormatting sqref="ND95:ND98">
    <cfRule type="colorScale" priority="97">
      <colorScale>
        <cfvo type="num" val="0"/>
        <cfvo type="num" val="5"/>
        <cfvo type="num" val="10"/>
        <color theme="7" tint="0.39997558519241921"/>
        <color theme="5" tint="0.39997558519241921"/>
        <color theme="4" tint="0.39997558519241921"/>
      </colorScale>
    </cfRule>
  </conditionalFormatting>
  <conditionalFormatting sqref="ND99:ND101">
    <cfRule type="colorScale" priority="96">
      <colorScale>
        <cfvo type="num" val="0"/>
        <cfvo type="num" val="5"/>
        <cfvo type="num" val="10"/>
        <color theme="7" tint="0.39997558519241921"/>
        <color theme="5" tint="0.39997558519241921"/>
        <color theme="4" tint="0.39997558519241921"/>
      </colorScale>
    </cfRule>
  </conditionalFormatting>
  <conditionalFormatting sqref="ND26:ND29">
    <cfRule type="colorScale" priority="95">
      <colorScale>
        <cfvo type="num" val="0"/>
        <cfvo type="num" val="5"/>
        <cfvo type="num" val="10"/>
        <color theme="7" tint="0.39997558519241921"/>
        <color theme="5" tint="0.39997558519241921"/>
        <color theme="4" tint="0.39997558519241921"/>
      </colorScale>
    </cfRule>
  </conditionalFormatting>
  <conditionalFormatting sqref="ND48:ND51">
    <cfRule type="colorScale" priority="94">
      <colorScale>
        <cfvo type="num" val="0"/>
        <cfvo type="num" val="5"/>
        <cfvo type="num" val="10"/>
        <color theme="7" tint="0.39997558519241921"/>
        <color theme="5" tint="0.39997558519241921"/>
        <color theme="4" tint="0.39997558519241921"/>
      </colorScale>
    </cfRule>
  </conditionalFormatting>
  <conditionalFormatting sqref="ND62:ND65">
    <cfRule type="colorScale" priority="93">
      <colorScale>
        <cfvo type="num" val="0"/>
        <cfvo type="num" val="5"/>
        <cfvo type="num" val="10"/>
        <color theme="7" tint="0.39997558519241921"/>
        <color theme="5" tint="0.39997558519241921"/>
        <color theme="4" tint="0.39997558519241921"/>
      </colorScale>
    </cfRule>
  </conditionalFormatting>
  <conditionalFormatting sqref="ND67:ND70">
    <cfRule type="colorScale" priority="92">
      <colorScale>
        <cfvo type="num" val="0"/>
        <cfvo type="num" val="5"/>
        <cfvo type="num" val="10"/>
        <color theme="7" tint="0.39997558519241921"/>
        <color theme="5" tint="0.39997558519241921"/>
        <color theme="4" tint="0.39997558519241921"/>
      </colorScale>
    </cfRule>
  </conditionalFormatting>
  <conditionalFormatting sqref="ND72:ND75">
    <cfRule type="colorScale" priority="91">
      <colorScale>
        <cfvo type="num" val="0"/>
        <cfvo type="num" val="5"/>
        <cfvo type="num" val="10"/>
        <color theme="7" tint="0.39997558519241921"/>
        <color theme="5" tint="0.39997558519241921"/>
        <color theme="4" tint="0.39997558519241921"/>
      </colorScale>
    </cfRule>
  </conditionalFormatting>
  <conditionalFormatting sqref="NP99:NP101">
    <cfRule type="colorScale" priority="66">
      <colorScale>
        <cfvo type="num" val="0"/>
        <cfvo type="num" val="5"/>
        <cfvo type="num" val="10"/>
        <color theme="7" tint="0.39997558519241921"/>
        <color theme="5" tint="0.39997558519241921"/>
        <color theme="4" tint="0.39997558519241921"/>
      </colorScale>
    </cfRule>
  </conditionalFormatting>
  <conditionalFormatting sqref="NJ26:NJ29">
    <cfRule type="colorScale" priority="72">
      <colorScale>
        <cfvo type="num" val="0"/>
        <cfvo type="num" val="5"/>
        <cfvo type="num" val="10"/>
        <color theme="7" tint="0.39997558519241921"/>
        <color theme="5" tint="0.39997558519241921"/>
        <color theme="4" tint="0.39997558519241921"/>
      </colorScale>
    </cfRule>
  </conditionalFormatting>
  <conditionalFormatting sqref="NJ48:NJ51">
    <cfRule type="colorScale" priority="79">
      <colorScale>
        <cfvo type="num" val="0"/>
        <cfvo type="num" val="5"/>
        <cfvo type="num" val="10"/>
        <color theme="7" tint="0.39997558519241921"/>
        <color theme="5" tint="0.39997558519241921"/>
        <color theme="4" tint="0.39997558519241921"/>
      </colorScale>
    </cfRule>
  </conditionalFormatting>
  <conditionalFormatting sqref="ND48:ND51">
    <cfRule type="colorScale" priority="86">
      <colorScale>
        <cfvo type="num" val="0"/>
        <cfvo type="num" val="5"/>
        <cfvo type="num" val="10"/>
        <color theme="7" tint="0.39997558519241921"/>
        <color theme="5" tint="0.39997558519241921"/>
        <color theme="4" tint="0.39997558519241921"/>
      </colorScale>
    </cfRule>
  </conditionalFormatting>
  <conditionalFormatting sqref="ND62:ND65">
    <cfRule type="colorScale" priority="85">
      <colorScale>
        <cfvo type="num" val="0"/>
        <cfvo type="num" val="5"/>
        <cfvo type="num" val="10"/>
        <color theme="7" tint="0.39997558519241921"/>
        <color theme="5" tint="0.39997558519241921"/>
        <color theme="4" tint="0.39997558519241921"/>
      </colorScale>
    </cfRule>
  </conditionalFormatting>
  <conditionalFormatting sqref="ND67:ND70">
    <cfRule type="colorScale" priority="84">
      <colorScale>
        <cfvo type="num" val="0"/>
        <cfvo type="num" val="5"/>
        <cfvo type="num" val="10"/>
        <color theme="7" tint="0.39997558519241921"/>
        <color theme="5" tint="0.39997558519241921"/>
        <color theme="4" tint="0.39997558519241921"/>
      </colorScale>
    </cfRule>
  </conditionalFormatting>
  <conditionalFormatting sqref="ND72:ND75">
    <cfRule type="colorScale" priority="83">
      <colorScale>
        <cfvo type="num" val="0"/>
        <cfvo type="num" val="5"/>
        <cfvo type="num" val="10"/>
        <color theme="7" tint="0.39997558519241921"/>
        <color theme="5" tint="0.39997558519241921"/>
        <color theme="4" tint="0.39997558519241921"/>
      </colorScale>
    </cfRule>
  </conditionalFormatting>
  <conditionalFormatting sqref="NJ95:NJ98">
    <cfRule type="colorScale" priority="82">
      <colorScale>
        <cfvo type="num" val="0"/>
        <cfvo type="num" val="5"/>
        <cfvo type="num" val="10"/>
        <color theme="7" tint="0.39997558519241921"/>
        <color theme="5" tint="0.39997558519241921"/>
        <color theme="4" tint="0.39997558519241921"/>
      </colorScale>
    </cfRule>
  </conditionalFormatting>
  <conditionalFormatting sqref="NJ99:NJ101">
    <cfRule type="colorScale" priority="81">
      <colorScale>
        <cfvo type="num" val="0"/>
        <cfvo type="num" val="5"/>
        <cfvo type="num" val="10"/>
        <color theme="7" tint="0.39997558519241921"/>
        <color theme="5" tint="0.39997558519241921"/>
        <color theme="4" tint="0.39997558519241921"/>
      </colorScale>
    </cfRule>
  </conditionalFormatting>
  <conditionalFormatting sqref="NJ26:NJ29">
    <cfRule type="colorScale" priority="80">
      <colorScale>
        <cfvo type="num" val="0"/>
        <cfvo type="num" val="5"/>
        <cfvo type="num" val="10"/>
        <color theme="7" tint="0.39997558519241921"/>
        <color theme="5" tint="0.39997558519241921"/>
        <color theme="4" tint="0.39997558519241921"/>
      </colorScale>
    </cfRule>
  </conditionalFormatting>
  <conditionalFormatting sqref="NJ62:NJ65">
    <cfRule type="colorScale" priority="78">
      <colorScale>
        <cfvo type="num" val="0"/>
        <cfvo type="num" val="5"/>
        <cfvo type="num" val="10"/>
        <color theme="7" tint="0.39997558519241921"/>
        <color theme="5" tint="0.39997558519241921"/>
        <color theme="4" tint="0.39997558519241921"/>
      </colorScale>
    </cfRule>
  </conditionalFormatting>
  <conditionalFormatting sqref="NJ67:NJ70">
    <cfRule type="colorScale" priority="77">
      <colorScale>
        <cfvo type="num" val="0"/>
        <cfvo type="num" val="5"/>
        <cfvo type="num" val="10"/>
        <color theme="7" tint="0.39997558519241921"/>
        <color theme="5" tint="0.39997558519241921"/>
        <color theme="4" tint="0.39997558519241921"/>
      </colorScale>
    </cfRule>
  </conditionalFormatting>
  <conditionalFormatting sqref="NJ72:NJ75">
    <cfRule type="colorScale" priority="76">
      <colorScale>
        <cfvo type="num" val="0"/>
        <cfvo type="num" val="5"/>
        <cfvo type="num" val="10"/>
        <color theme="7" tint="0.39997558519241921"/>
        <color theme="5" tint="0.39997558519241921"/>
        <color theme="4" tint="0.39997558519241921"/>
      </colorScale>
    </cfRule>
  </conditionalFormatting>
  <conditionalFormatting sqref="NJ105:NJ121 NJ30:NJ47 NJ52:NJ61 NJ66 NJ71 NJ76:NJ94">
    <cfRule type="colorScale" priority="75">
      <colorScale>
        <cfvo type="num" val="0"/>
        <cfvo type="num" val="5"/>
        <cfvo type="num" val="10"/>
        <color theme="7" tint="0.39997558519241921"/>
        <color theme="5" tint="0.39997558519241921"/>
        <color theme="4" tint="0.39997558519241921"/>
      </colorScale>
    </cfRule>
  </conditionalFormatting>
  <conditionalFormatting sqref="NJ95:NJ98">
    <cfRule type="colorScale" priority="74">
      <colorScale>
        <cfvo type="num" val="0"/>
        <cfvo type="num" val="5"/>
        <cfvo type="num" val="10"/>
        <color theme="7" tint="0.39997558519241921"/>
        <color theme="5" tint="0.39997558519241921"/>
        <color theme="4" tint="0.39997558519241921"/>
      </colorScale>
    </cfRule>
  </conditionalFormatting>
  <conditionalFormatting sqref="NJ99:NJ101">
    <cfRule type="colorScale" priority="73">
      <colorScale>
        <cfvo type="num" val="0"/>
        <cfvo type="num" val="5"/>
        <cfvo type="num" val="10"/>
        <color theme="7" tint="0.39997558519241921"/>
        <color theme="5" tint="0.39997558519241921"/>
        <color theme="4" tint="0.39997558519241921"/>
      </colorScale>
    </cfRule>
  </conditionalFormatting>
  <conditionalFormatting sqref="NJ48:NJ51">
    <cfRule type="colorScale" priority="71">
      <colorScale>
        <cfvo type="num" val="0"/>
        <cfvo type="num" val="5"/>
        <cfvo type="num" val="10"/>
        <color theme="7" tint="0.39997558519241921"/>
        <color theme="5" tint="0.39997558519241921"/>
        <color theme="4" tint="0.39997558519241921"/>
      </colorScale>
    </cfRule>
  </conditionalFormatting>
  <conditionalFormatting sqref="NJ62:NJ65">
    <cfRule type="colorScale" priority="70">
      <colorScale>
        <cfvo type="num" val="0"/>
        <cfvo type="num" val="5"/>
        <cfvo type="num" val="10"/>
        <color theme="7" tint="0.39997558519241921"/>
        <color theme="5" tint="0.39997558519241921"/>
        <color theme="4" tint="0.39997558519241921"/>
      </colorScale>
    </cfRule>
  </conditionalFormatting>
  <conditionalFormatting sqref="NJ67:NJ70">
    <cfRule type="colorScale" priority="69">
      <colorScale>
        <cfvo type="num" val="0"/>
        <cfvo type="num" val="5"/>
        <cfvo type="num" val="10"/>
        <color theme="7" tint="0.39997558519241921"/>
        <color theme="5" tint="0.39997558519241921"/>
        <color theme="4" tint="0.39997558519241921"/>
      </colorScale>
    </cfRule>
  </conditionalFormatting>
  <conditionalFormatting sqref="NJ72:NJ75">
    <cfRule type="colorScale" priority="68">
      <colorScale>
        <cfvo type="num" val="0"/>
        <cfvo type="num" val="5"/>
        <cfvo type="num" val="10"/>
        <color theme="7" tint="0.39997558519241921"/>
        <color theme="5" tint="0.39997558519241921"/>
        <color theme="4" tint="0.39997558519241921"/>
      </colorScale>
    </cfRule>
  </conditionalFormatting>
  <conditionalFormatting sqref="NP95:NP98">
    <cfRule type="colorScale" priority="67">
      <colorScale>
        <cfvo type="num" val="0"/>
        <cfvo type="num" val="5"/>
        <cfvo type="num" val="10"/>
        <color theme="7" tint="0.39997558519241921"/>
        <color theme="5" tint="0.39997558519241921"/>
        <color theme="4" tint="0.39997558519241921"/>
      </colorScale>
    </cfRule>
  </conditionalFormatting>
  <conditionalFormatting sqref="NP26:NP29">
    <cfRule type="colorScale" priority="65">
      <colorScale>
        <cfvo type="num" val="0"/>
        <cfvo type="num" val="5"/>
        <cfvo type="num" val="10"/>
        <color theme="7" tint="0.39997558519241921"/>
        <color theme="5" tint="0.39997558519241921"/>
        <color theme="4" tint="0.39997558519241921"/>
      </colorScale>
    </cfRule>
  </conditionalFormatting>
  <conditionalFormatting sqref="NP48:NP51">
    <cfRule type="colorScale" priority="64">
      <colorScale>
        <cfvo type="num" val="0"/>
        <cfvo type="num" val="5"/>
        <cfvo type="num" val="10"/>
        <color theme="7" tint="0.39997558519241921"/>
        <color theme="5" tint="0.39997558519241921"/>
        <color theme="4" tint="0.39997558519241921"/>
      </colorScale>
    </cfRule>
  </conditionalFormatting>
  <conditionalFormatting sqref="NP62:NP65">
    <cfRule type="colorScale" priority="63">
      <colorScale>
        <cfvo type="num" val="0"/>
        <cfvo type="num" val="5"/>
        <cfvo type="num" val="10"/>
        <color theme="7" tint="0.39997558519241921"/>
        <color theme="5" tint="0.39997558519241921"/>
        <color theme="4" tint="0.39997558519241921"/>
      </colorScale>
    </cfRule>
  </conditionalFormatting>
  <conditionalFormatting sqref="NP67:NP70">
    <cfRule type="colorScale" priority="62">
      <colorScale>
        <cfvo type="num" val="0"/>
        <cfvo type="num" val="5"/>
        <cfvo type="num" val="10"/>
        <color theme="7" tint="0.39997558519241921"/>
        <color theme="5" tint="0.39997558519241921"/>
        <color theme="4" tint="0.39997558519241921"/>
      </colorScale>
    </cfRule>
  </conditionalFormatting>
  <conditionalFormatting sqref="NP72:NP75">
    <cfRule type="colorScale" priority="61">
      <colorScale>
        <cfvo type="num" val="0"/>
        <cfvo type="num" val="5"/>
        <cfvo type="num" val="10"/>
        <color theme="7" tint="0.39997558519241921"/>
        <color theme="5" tint="0.39997558519241921"/>
        <color theme="4" tint="0.39997558519241921"/>
      </colorScale>
    </cfRule>
  </conditionalFormatting>
  <conditionalFormatting sqref="NP105:NP121 NP30:NP47 NP52:NP61 NP66 NP71 NP76:NP94">
    <cfRule type="colorScale" priority="60">
      <colorScale>
        <cfvo type="num" val="0"/>
        <cfvo type="num" val="5"/>
        <cfvo type="num" val="10"/>
        <color theme="7" tint="0.39997558519241921"/>
        <color theme="5" tint="0.39997558519241921"/>
        <color theme="4" tint="0.39997558519241921"/>
      </colorScale>
    </cfRule>
  </conditionalFormatting>
  <conditionalFormatting sqref="NP95:NP98">
    <cfRule type="colorScale" priority="59">
      <colorScale>
        <cfvo type="num" val="0"/>
        <cfvo type="num" val="5"/>
        <cfvo type="num" val="10"/>
        <color theme="7" tint="0.39997558519241921"/>
        <color theme="5" tint="0.39997558519241921"/>
        <color theme="4" tint="0.39997558519241921"/>
      </colorScale>
    </cfRule>
  </conditionalFormatting>
  <conditionalFormatting sqref="NP99:NP101">
    <cfRule type="colorScale" priority="58">
      <colorScale>
        <cfvo type="num" val="0"/>
        <cfvo type="num" val="5"/>
        <cfvo type="num" val="10"/>
        <color theme="7" tint="0.39997558519241921"/>
        <color theme="5" tint="0.39997558519241921"/>
        <color theme="4" tint="0.39997558519241921"/>
      </colorScale>
    </cfRule>
  </conditionalFormatting>
  <conditionalFormatting sqref="NP26:NP29">
    <cfRule type="colorScale" priority="57">
      <colorScale>
        <cfvo type="num" val="0"/>
        <cfvo type="num" val="5"/>
        <cfvo type="num" val="10"/>
        <color theme="7" tint="0.39997558519241921"/>
        <color theme="5" tint="0.39997558519241921"/>
        <color theme="4" tint="0.39997558519241921"/>
      </colorScale>
    </cfRule>
  </conditionalFormatting>
  <conditionalFormatting sqref="NP48:NP51">
    <cfRule type="colorScale" priority="56">
      <colorScale>
        <cfvo type="num" val="0"/>
        <cfvo type="num" val="5"/>
        <cfvo type="num" val="10"/>
        <color theme="7" tint="0.39997558519241921"/>
        <color theme="5" tint="0.39997558519241921"/>
        <color theme="4" tint="0.39997558519241921"/>
      </colorScale>
    </cfRule>
  </conditionalFormatting>
  <conditionalFormatting sqref="NP62:NP65">
    <cfRule type="colorScale" priority="55">
      <colorScale>
        <cfvo type="num" val="0"/>
        <cfvo type="num" val="5"/>
        <cfvo type="num" val="10"/>
        <color theme="7" tint="0.39997558519241921"/>
        <color theme="5" tint="0.39997558519241921"/>
        <color theme="4" tint="0.39997558519241921"/>
      </colorScale>
    </cfRule>
  </conditionalFormatting>
  <conditionalFormatting sqref="NP67:NP70">
    <cfRule type="colorScale" priority="54">
      <colorScale>
        <cfvo type="num" val="0"/>
        <cfvo type="num" val="5"/>
        <cfvo type="num" val="10"/>
        <color theme="7" tint="0.39997558519241921"/>
        <color theme="5" tint="0.39997558519241921"/>
        <color theme="4" tint="0.39997558519241921"/>
      </colorScale>
    </cfRule>
  </conditionalFormatting>
  <conditionalFormatting sqref="NP72:NP75">
    <cfRule type="colorScale" priority="53">
      <colorScale>
        <cfvo type="num" val="0"/>
        <cfvo type="num" val="5"/>
        <cfvo type="num" val="10"/>
        <color theme="7" tint="0.39997558519241921"/>
        <color theme="5" tint="0.39997558519241921"/>
        <color theme="4" tint="0.39997558519241921"/>
      </colorScale>
    </cfRule>
  </conditionalFormatting>
  <conditionalFormatting sqref="NV95:NV98">
    <cfRule type="colorScale" priority="52">
      <colorScale>
        <cfvo type="num" val="0"/>
        <cfvo type="num" val="5"/>
        <cfvo type="num" val="10"/>
        <color theme="7" tint="0.39997558519241921"/>
        <color theme="5" tint="0.39997558519241921"/>
        <color theme="4" tint="0.39997558519241921"/>
      </colorScale>
    </cfRule>
  </conditionalFormatting>
  <conditionalFormatting sqref="NV99:NV101">
    <cfRule type="colorScale" priority="51">
      <colorScale>
        <cfvo type="num" val="0"/>
        <cfvo type="num" val="5"/>
        <cfvo type="num" val="10"/>
        <color theme="7" tint="0.39997558519241921"/>
        <color theme="5" tint="0.39997558519241921"/>
        <color theme="4" tint="0.39997558519241921"/>
      </colorScale>
    </cfRule>
  </conditionalFormatting>
  <conditionalFormatting sqref="NV26:NV29">
    <cfRule type="colorScale" priority="50">
      <colorScale>
        <cfvo type="num" val="0"/>
        <cfvo type="num" val="5"/>
        <cfvo type="num" val="10"/>
        <color theme="7" tint="0.39997558519241921"/>
        <color theme="5" tint="0.39997558519241921"/>
        <color theme="4" tint="0.39997558519241921"/>
      </colorScale>
    </cfRule>
  </conditionalFormatting>
  <conditionalFormatting sqref="NV48:NV51">
    <cfRule type="colorScale" priority="49">
      <colorScale>
        <cfvo type="num" val="0"/>
        <cfvo type="num" val="5"/>
        <cfvo type="num" val="10"/>
        <color theme="7" tint="0.39997558519241921"/>
        <color theme="5" tint="0.39997558519241921"/>
        <color theme="4" tint="0.39997558519241921"/>
      </colorScale>
    </cfRule>
  </conditionalFormatting>
  <conditionalFormatting sqref="NV62:NV65">
    <cfRule type="colorScale" priority="48">
      <colorScale>
        <cfvo type="num" val="0"/>
        <cfvo type="num" val="5"/>
        <cfvo type="num" val="10"/>
        <color theme="7" tint="0.39997558519241921"/>
        <color theme="5" tint="0.39997558519241921"/>
        <color theme="4" tint="0.39997558519241921"/>
      </colorScale>
    </cfRule>
  </conditionalFormatting>
  <conditionalFormatting sqref="NV67:NV70">
    <cfRule type="colorScale" priority="47">
      <colorScale>
        <cfvo type="num" val="0"/>
        <cfvo type="num" val="5"/>
        <cfvo type="num" val="10"/>
        <color theme="7" tint="0.39997558519241921"/>
        <color theme="5" tint="0.39997558519241921"/>
        <color theme="4" tint="0.39997558519241921"/>
      </colorScale>
    </cfRule>
  </conditionalFormatting>
  <conditionalFormatting sqref="NV72:NV75">
    <cfRule type="colorScale" priority="46">
      <colorScale>
        <cfvo type="num" val="0"/>
        <cfvo type="num" val="5"/>
        <cfvo type="num" val="10"/>
        <color theme="7" tint="0.39997558519241921"/>
        <color theme="5" tint="0.39997558519241921"/>
        <color theme="4" tint="0.39997558519241921"/>
      </colorScale>
    </cfRule>
  </conditionalFormatting>
  <conditionalFormatting sqref="NV105:NV121 NV30:NV47 NV52:NV61 NV66 NV71 NV76:NV94">
    <cfRule type="colorScale" priority="45">
      <colorScale>
        <cfvo type="num" val="0"/>
        <cfvo type="num" val="5"/>
        <cfvo type="num" val="10"/>
        <color theme="7" tint="0.39997558519241921"/>
        <color theme="5" tint="0.39997558519241921"/>
        <color theme="4" tint="0.39997558519241921"/>
      </colorScale>
    </cfRule>
  </conditionalFormatting>
  <conditionalFormatting sqref="NV95:NV98">
    <cfRule type="colorScale" priority="44">
      <colorScale>
        <cfvo type="num" val="0"/>
        <cfvo type="num" val="5"/>
        <cfvo type="num" val="10"/>
        <color theme="7" tint="0.39997558519241921"/>
        <color theme="5" tint="0.39997558519241921"/>
        <color theme="4" tint="0.39997558519241921"/>
      </colorScale>
    </cfRule>
  </conditionalFormatting>
  <conditionalFormatting sqref="NV99:NV101">
    <cfRule type="colorScale" priority="43">
      <colorScale>
        <cfvo type="num" val="0"/>
        <cfvo type="num" val="5"/>
        <cfvo type="num" val="10"/>
        <color theme="7" tint="0.39997558519241921"/>
        <color theme="5" tint="0.39997558519241921"/>
        <color theme="4" tint="0.39997558519241921"/>
      </colorScale>
    </cfRule>
  </conditionalFormatting>
  <conditionalFormatting sqref="NV26:NV29">
    <cfRule type="colorScale" priority="42">
      <colorScale>
        <cfvo type="num" val="0"/>
        <cfvo type="num" val="5"/>
        <cfvo type="num" val="10"/>
        <color theme="7" tint="0.39997558519241921"/>
        <color theme="5" tint="0.39997558519241921"/>
        <color theme="4" tint="0.39997558519241921"/>
      </colorScale>
    </cfRule>
  </conditionalFormatting>
  <conditionalFormatting sqref="NV48:NV51">
    <cfRule type="colorScale" priority="41">
      <colorScale>
        <cfvo type="num" val="0"/>
        <cfvo type="num" val="5"/>
        <cfvo type="num" val="10"/>
        <color theme="7" tint="0.39997558519241921"/>
        <color theme="5" tint="0.39997558519241921"/>
        <color theme="4" tint="0.39997558519241921"/>
      </colorScale>
    </cfRule>
  </conditionalFormatting>
  <conditionalFormatting sqref="NV62:NV65">
    <cfRule type="colorScale" priority="40">
      <colorScale>
        <cfvo type="num" val="0"/>
        <cfvo type="num" val="5"/>
        <cfvo type="num" val="10"/>
        <color theme="7" tint="0.39997558519241921"/>
        <color theme="5" tint="0.39997558519241921"/>
        <color theme="4" tint="0.39997558519241921"/>
      </colorScale>
    </cfRule>
  </conditionalFormatting>
  <conditionalFormatting sqref="NV67:NV70">
    <cfRule type="colorScale" priority="39">
      <colorScale>
        <cfvo type="num" val="0"/>
        <cfvo type="num" val="5"/>
        <cfvo type="num" val="10"/>
        <color theme="7" tint="0.39997558519241921"/>
        <color theme="5" tint="0.39997558519241921"/>
        <color theme="4" tint="0.39997558519241921"/>
      </colorScale>
    </cfRule>
  </conditionalFormatting>
  <conditionalFormatting sqref="NV72:NV75">
    <cfRule type="colorScale" priority="38">
      <colorScale>
        <cfvo type="num" val="0"/>
        <cfvo type="num" val="5"/>
        <cfvo type="num" val="10"/>
        <color theme="7" tint="0.39997558519241921"/>
        <color theme="5" tint="0.39997558519241921"/>
        <color theme="4" tint="0.39997558519241921"/>
      </colorScale>
    </cfRule>
  </conditionalFormatting>
  <conditionalFormatting sqref="OB95:OB98">
    <cfRule type="colorScale" priority="37">
      <colorScale>
        <cfvo type="num" val="0"/>
        <cfvo type="num" val="5"/>
        <cfvo type="num" val="10"/>
        <color theme="7" tint="0.39997558519241921"/>
        <color theme="5" tint="0.39997558519241921"/>
        <color theme="4" tint="0.39997558519241921"/>
      </colorScale>
    </cfRule>
  </conditionalFormatting>
  <conditionalFormatting sqref="OB99:OB101">
    <cfRule type="colorScale" priority="36">
      <colorScale>
        <cfvo type="num" val="0"/>
        <cfvo type="num" val="5"/>
        <cfvo type="num" val="10"/>
        <color theme="7" tint="0.39997558519241921"/>
        <color theme="5" tint="0.39997558519241921"/>
        <color theme="4" tint="0.39997558519241921"/>
      </colorScale>
    </cfRule>
  </conditionalFormatting>
  <conditionalFormatting sqref="OH48:OH51">
    <cfRule type="colorScale" priority="11">
      <colorScale>
        <cfvo type="num" val="0"/>
        <cfvo type="num" val="5"/>
        <cfvo type="num" val="10"/>
        <color theme="7" tint="0.39997558519241921"/>
        <color theme="5" tint="0.39997558519241921"/>
        <color theme="4" tint="0.39997558519241921"/>
      </colorScale>
    </cfRule>
  </conditionalFormatting>
  <conditionalFormatting sqref="BF132:BH135">
    <cfRule type="colorScale" priority="349">
      <colorScale>
        <cfvo type="num" val="-0.5"/>
        <cfvo type="num" val="0"/>
        <cfvo type="num" val="0.5"/>
        <color theme="7"/>
        <color theme="0"/>
        <color theme="7"/>
      </colorScale>
    </cfRule>
  </conditionalFormatting>
  <conditionalFormatting sqref="BF146:BH149">
    <cfRule type="colorScale" priority="348">
      <colorScale>
        <cfvo type="num" val="-0.5"/>
        <cfvo type="num" val="0"/>
        <cfvo type="num" val="0.5"/>
        <color theme="7"/>
        <color theme="0"/>
        <color theme="7"/>
      </colorScale>
    </cfRule>
  </conditionalFormatting>
  <conditionalFormatting sqref="JR99:JR101">
    <cfRule type="colorScale" priority="313">
      <colorScale>
        <cfvo type="num" val="0"/>
        <cfvo type="num" val="5"/>
        <cfvo type="num" val="10"/>
        <color theme="7" tint="0.39997558519241921"/>
        <color theme="5" tint="0.39997558519241921"/>
        <color theme="4" tint="0.39997558519241921"/>
      </colorScale>
    </cfRule>
  </conditionalFormatting>
  <conditionalFormatting sqref="JR26:JR29">
    <cfRule type="colorScale" priority="312">
      <colorScale>
        <cfvo type="num" val="0"/>
        <cfvo type="num" val="5"/>
        <cfvo type="num" val="10"/>
        <color theme="7" tint="0.39997558519241921"/>
        <color theme="5" tint="0.39997558519241921"/>
        <color theme="4" tint="0.39997558519241921"/>
      </colorScale>
    </cfRule>
  </conditionalFormatting>
  <conditionalFormatting sqref="JR48:JR51">
    <cfRule type="colorScale" priority="311">
      <colorScale>
        <cfvo type="num" val="0"/>
        <cfvo type="num" val="5"/>
        <cfvo type="num" val="10"/>
        <color theme="7" tint="0.39997558519241921"/>
        <color theme="5" tint="0.39997558519241921"/>
        <color theme="4" tint="0.39997558519241921"/>
      </colorScale>
    </cfRule>
  </conditionalFormatting>
  <conditionalFormatting sqref="JR62:JR65">
    <cfRule type="colorScale" priority="310">
      <colorScale>
        <cfvo type="num" val="0"/>
        <cfvo type="num" val="5"/>
        <cfvo type="num" val="10"/>
        <color theme="7" tint="0.39997558519241921"/>
        <color theme="5" tint="0.39997558519241921"/>
        <color theme="4" tint="0.39997558519241921"/>
      </colorScale>
    </cfRule>
  </conditionalFormatting>
  <conditionalFormatting sqref="JR67:JR70">
    <cfRule type="colorScale" priority="309">
      <colorScale>
        <cfvo type="num" val="0"/>
        <cfvo type="num" val="5"/>
        <cfvo type="num" val="10"/>
        <color theme="7" tint="0.39997558519241921"/>
        <color theme="5" tint="0.39997558519241921"/>
        <color theme="4" tint="0.39997558519241921"/>
      </colorScale>
    </cfRule>
  </conditionalFormatting>
  <conditionalFormatting sqref="JR72:JR75">
    <cfRule type="colorScale" priority="308">
      <colorScale>
        <cfvo type="num" val="0"/>
        <cfvo type="num" val="5"/>
        <cfvo type="num" val="10"/>
        <color theme="7" tint="0.39997558519241921"/>
        <color theme="5" tint="0.39997558519241921"/>
        <color theme="4" tint="0.39997558519241921"/>
      </colorScale>
    </cfRule>
  </conditionalFormatting>
  <conditionalFormatting sqref="JX95:JX98">
    <cfRule type="colorScale" priority="307">
      <colorScale>
        <cfvo type="num" val="0"/>
        <cfvo type="num" val="5"/>
        <cfvo type="num" val="10"/>
        <color theme="7" tint="0.39997558519241921"/>
        <color theme="5" tint="0.39997558519241921"/>
        <color theme="4" tint="0.39997558519241921"/>
      </colorScale>
    </cfRule>
  </conditionalFormatting>
  <conditionalFormatting sqref="KP105:KP121 KP30:KP47 KP52:KP61 KP66 KP71 KP76:KP94">
    <cfRule type="colorScale" priority="255">
      <colorScale>
        <cfvo type="num" val="0"/>
        <cfvo type="num" val="5"/>
        <cfvo type="num" val="10"/>
        <color theme="7" tint="0.39997558519241921"/>
        <color theme="5" tint="0.39997558519241921"/>
        <color theme="4" tint="0.39997558519241921"/>
      </colorScale>
    </cfRule>
  </conditionalFormatting>
  <conditionalFormatting sqref="KP99:KP101">
    <cfRule type="colorScale" priority="253">
      <colorScale>
        <cfvo type="num" val="0"/>
        <cfvo type="num" val="5"/>
        <cfvo type="num" val="10"/>
        <color theme="7" tint="0.39997558519241921"/>
        <color theme="5" tint="0.39997558519241921"/>
        <color theme="4" tint="0.39997558519241921"/>
      </colorScale>
    </cfRule>
  </conditionalFormatting>
  <conditionalFormatting sqref="KP95:KP98">
    <cfRule type="colorScale" priority="254">
      <colorScale>
        <cfvo type="num" val="0"/>
        <cfvo type="num" val="5"/>
        <cfvo type="num" val="10"/>
        <color theme="7" tint="0.39997558519241921"/>
        <color theme="5" tint="0.39997558519241921"/>
        <color theme="4" tint="0.39997558519241921"/>
      </colorScale>
    </cfRule>
  </conditionalFormatting>
  <conditionalFormatting sqref="KP26:KP29">
    <cfRule type="colorScale" priority="252">
      <colorScale>
        <cfvo type="num" val="0"/>
        <cfvo type="num" val="5"/>
        <cfvo type="num" val="10"/>
        <color theme="7" tint="0.39997558519241921"/>
        <color theme="5" tint="0.39997558519241921"/>
        <color theme="4" tint="0.39997558519241921"/>
      </colorScale>
    </cfRule>
  </conditionalFormatting>
  <conditionalFormatting sqref="LN26:LN29">
    <cfRule type="colorScale" priority="200">
      <colorScale>
        <cfvo type="num" val="0"/>
        <cfvo type="num" val="5"/>
        <cfvo type="num" val="10"/>
        <color theme="7" tint="0.39997558519241921"/>
        <color theme="5" tint="0.39997558519241921"/>
        <color theme="4" tint="0.39997558519241921"/>
      </colorScale>
    </cfRule>
  </conditionalFormatting>
  <conditionalFormatting sqref="LN48:LN51">
    <cfRule type="colorScale" priority="199">
      <colorScale>
        <cfvo type="num" val="0"/>
        <cfvo type="num" val="5"/>
        <cfvo type="num" val="10"/>
        <color theme="7" tint="0.39997558519241921"/>
        <color theme="5" tint="0.39997558519241921"/>
        <color theme="4" tint="0.39997558519241921"/>
      </colorScale>
    </cfRule>
  </conditionalFormatting>
  <conditionalFormatting sqref="LN62:LN65">
    <cfRule type="colorScale" priority="198">
      <colorScale>
        <cfvo type="num" val="0"/>
        <cfvo type="num" val="5"/>
        <cfvo type="num" val="10"/>
        <color theme="7" tint="0.39997558519241921"/>
        <color theme="5" tint="0.39997558519241921"/>
        <color theme="4" tint="0.39997558519241921"/>
      </colorScale>
    </cfRule>
  </conditionalFormatting>
  <conditionalFormatting sqref="LN67:LN70">
    <cfRule type="colorScale" priority="197">
      <colorScale>
        <cfvo type="num" val="0"/>
        <cfvo type="num" val="5"/>
        <cfvo type="num" val="10"/>
        <color theme="7" tint="0.39997558519241921"/>
        <color theme="5" tint="0.39997558519241921"/>
        <color theme="4" tint="0.39997558519241921"/>
      </colorScale>
    </cfRule>
  </conditionalFormatting>
  <conditionalFormatting sqref="MF62:MF65">
    <cfRule type="colorScale" priority="145">
      <colorScale>
        <cfvo type="num" val="0"/>
        <cfvo type="num" val="5"/>
        <cfvo type="num" val="10"/>
        <color theme="7" tint="0.39997558519241921"/>
        <color theme="5" tint="0.39997558519241921"/>
        <color theme="4" tint="0.39997558519241921"/>
      </colorScale>
    </cfRule>
  </conditionalFormatting>
  <conditionalFormatting sqref="MF67:MF70">
    <cfRule type="colorScale" priority="144">
      <colorScale>
        <cfvo type="num" val="0"/>
        <cfvo type="num" val="5"/>
        <cfvo type="num" val="10"/>
        <color theme="7" tint="0.39997558519241921"/>
        <color theme="5" tint="0.39997558519241921"/>
        <color theme="4" tint="0.39997558519241921"/>
      </colorScale>
    </cfRule>
  </conditionalFormatting>
  <conditionalFormatting sqref="MF72:MF75">
    <cfRule type="colorScale" priority="143">
      <colorScale>
        <cfvo type="num" val="0"/>
        <cfvo type="num" val="5"/>
        <cfvo type="num" val="10"/>
        <color theme="7" tint="0.39997558519241921"/>
        <color theme="5" tint="0.39997558519241921"/>
        <color theme="4" tint="0.39997558519241921"/>
      </colorScale>
    </cfRule>
  </conditionalFormatting>
  <conditionalFormatting sqref="ML95:ML98">
    <cfRule type="colorScale" priority="142">
      <colorScale>
        <cfvo type="num" val="0"/>
        <cfvo type="num" val="5"/>
        <cfvo type="num" val="10"/>
        <color theme="7" tint="0.39997558519241921"/>
        <color theme="5" tint="0.39997558519241921"/>
        <color theme="4" tint="0.39997558519241921"/>
      </colorScale>
    </cfRule>
  </conditionalFormatting>
  <conditionalFormatting sqref="ND105:ND121 ND30:ND47 ND52:ND61 ND66 ND71 ND76:ND94">
    <cfRule type="colorScale" priority="90">
      <colorScale>
        <cfvo type="num" val="0"/>
        <cfvo type="num" val="5"/>
        <cfvo type="num" val="10"/>
        <color theme="7" tint="0.39997558519241921"/>
        <color theme="5" tint="0.39997558519241921"/>
        <color theme="4" tint="0.39997558519241921"/>
      </colorScale>
    </cfRule>
  </conditionalFormatting>
  <conditionalFormatting sqref="ND99:ND101">
    <cfRule type="colorScale" priority="88">
      <colorScale>
        <cfvo type="num" val="0"/>
        <cfvo type="num" val="5"/>
        <cfvo type="num" val="10"/>
        <color theme="7" tint="0.39997558519241921"/>
        <color theme="5" tint="0.39997558519241921"/>
        <color theme="4" tint="0.39997558519241921"/>
      </colorScale>
    </cfRule>
  </conditionalFormatting>
  <conditionalFormatting sqref="ND95:ND98">
    <cfRule type="colorScale" priority="89">
      <colorScale>
        <cfvo type="num" val="0"/>
        <cfvo type="num" val="5"/>
        <cfvo type="num" val="10"/>
        <color theme="7" tint="0.39997558519241921"/>
        <color theme="5" tint="0.39997558519241921"/>
        <color theme="4" tint="0.39997558519241921"/>
      </colorScale>
    </cfRule>
  </conditionalFormatting>
  <conditionalFormatting sqref="ND26:ND29">
    <cfRule type="colorScale" priority="87">
      <colorScale>
        <cfvo type="num" val="0"/>
        <cfvo type="num" val="5"/>
        <cfvo type="num" val="10"/>
        <color theme="7" tint="0.39997558519241921"/>
        <color theme="5" tint="0.39997558519241921"/>
        <color theme="4" tint="0.39997558519241921"/>
      </colorScale>
    </cfRule>
  </conditionalFormatting>
  <conditionalFormatting sqref="OB26:OB29">
    <cfRule type="colorScale" priority="35">
      <colorScale>
        <cfvo type="num" val="0"/>
        <cfvo type="num" val="5"/>
        <cfvo type="num" val="10"/>
        <color theme="7" tint="0.39997558519241921"/>
        <color theme="5" tint="0.39997558519241921"/>
        <color theme="4" tint="0.39997558519241921"/>
      </colorScale>
    </cfRule>
  </conditionalFormatting>
  <conditionalFormatting sqref="OB48:OB51">
    <cfRule type="colorScale" priority="34">
      <colorScale>
        <cfvo type="num" val="0"/>
        <cfvo type="num" val="5"/>
        <cfvo type="num" val="10"/>
        <color theme="7" tint="0.39997558519241921"/>
        <color theme="5" tint="0.39997558519241921"/>
        <color theme="4" tint="0.39997558519241921"/>
      </colorScale>
    </cfRule>
  </conditionalFormatting>
  <conditionalFormatting sqref="OB62:OB65">
    <cfRule type="colorScale" priority="33">
      <colorScale>
        <cfvo type="num" val="0"/>
        <cfvo type="num" val="5"/>
        <cfvo type="num" val="10"/>
        <color theme="7" tint="0.39997558519241921"/>
        <color theme="5" tint="0.39997558519241921"/>
        <color theme="4" tint="0.39997558519241921"/>
      </colorScale>
    </cfRule>
  </conditionalFormatting>
  <conditionalFormatting sqref="OB67:OB70">
    <cfRule type="colorScale" priority="32">
      <colorScale>
        <cfvo type="num" val="0"/>
        <cfvo type="num" val="5"/>
        <cfvo type="num" val="10"/>
        <color theme="7" tint="0.39997558519241921"/>
        <color theme="5" tint="0.39997558519241921"/>
        <color theme="4" tint="0.39997558519241921"/>
      </colorScale>
    </cfRule>
  </conditionalFormatting>
  <conditionalFormatting sqref="OB72:OB75">
    <cfRule type="colorScale" priority="31">
      <colorScale>
        <cfvo type="num" val="0"/>
        <cfvo type="num" val="5"/>
        <cfvo type="num" val="10"/>
        <color theme="7" tint="0.39997558519241921"/>
        <color theme="5" tint="0.39997558519241921"/>
        <color theme="4" tint="0.39997558519241921"/>
      </colorScale>
    </cfRule>
  </conditionalFormatting>
  <conditionalFormatting sqref="OB105:OB121 OB30:OB47 OB52:OB61 OB66 OB71 OB76:OB94">
    <cfRule type="colorScale" priority="30">
      <colorScale>
        <cfvo type="num" val="0"/>
        <cfvo type="num" val="5"/>
        <cfvo type="num" val="10"/>
        <color theme="7" tint="0.39997558519241921"/>
        <color theme="5" tint="0.39997558519241921"/>
        <color theme="4" tint="0.39997558519241921"/>
      </colorScale>
    </cfRule>
  </conditionalFormatting>
  <conditionalFormatting sqref="OB99:OB101">
    <cfRule type="colorScale" priority="28">
      <colorScale>
        <cfvo type="num" val="0"/>
        <cfvo type="num" val="5"/>
        <cfvo type="num" val="10"/>
        <color theme="7" tint="0.39997558519241921"/>
        <color theme="5" tint="0.39997558519241921"/>
        <color theme="4" tint="0.39997558519241921"/>
      </colorScale>
    </cfRule>
  </conditionalFormatting>
  <conditionalFormatting sqref="OB95:OB98">
    <cfRule type="colorScale" priority="29">
      <colorScale>
        <cfvo type="num" val="0"/>
        <cfvo type="num" val="5"/>
        <cfvo type="num" val="10"/>
        <color theme="7" tint="0.39997558519241921"/>
        <color theme="5" tint="0.39997558519241921"/>
        <color theme="4" tint="0.39997558519241921"/>
      </colorScale>
    </cfRule>
  </conditionalFormatting>
  <conditionalFormatting sqref="OB26:OB29">
    <cfRule type="colorScale" priority="27">
      <colorScale>
        <cfvo type="num" val="0"/>
        <cfvo type="num" val="5"/>
        <cfvo type="num" val="10"/>
        <color theme="7" tint="0.39997558519241921"/>
        <color theme="5" tint="0.39997558519241921"/>
        <color theme="4" tint="0.39997558519241921"/>
      </colorScale>
    </cfRule>
  </conditionalFormatting>
  <conditionalFormatting sqref="OB48:OB51">
    <cfRule type="colorScale" priority="26">
      <colorScale>
        <cfvo type="num" val="0"/>
        <cfvo type="num" val="5"/>
        <cfvo type="num" val="10"/>
        <color theme="7" tint="0.39997558519241921"/>
        <color theme="5" tint="0.39997558519241921"/>
        <color theme="4" tint="0.39997558519241921"/>
      </colorScale>
    </cfRule>
  </conditionalFormatting>
  <conditionalFormatting sqref="OB62:OB65">
    <cfRule type="colorScale" priority="25">
      <colorScale>
        <cfvo type="num" val="0"/>
        <cfvo type="num" val="5"/>
        <cfvo type="num" val="10"/>
        <color theme="7" tint="0.39997558519241921"/>
        <color theme="5" tint="0.39997558519241921"/>
        <color theme="4" tint="0.39997558519241921"/>
      </colorScale>
    </cfRule>
  </conditionalFormatting>
  <conditionalFormatting sqref="OB67:OB70">
    <cfRule type="colorScale" priority="24">
      <colorScale>
        <cfvo type="num" val="0"/>
        <cfvo type="num" val="5"/>
        <cfvo type="num" val="10"/>
        <color theme="7" tint="0.39997558519241921"/>
        <color theme="5" tint="0.39997558519241921"/>
        <color theme="4" tint="0.39997558519241921"/>
      </colorScale>
    </cfRule>
  </conditionalFormatting>
  <conditionalFormatting sqref="OB72:OB75">
    <cfRule type="colorScale" priority="23">
      <colorScale>
        <cfvo type="num" val="0"/>
        <cfvo type="num" val="5"/>
        <cfvo type="num" val="10"/>
        <color theme="7" tint="0.39997558519241921"/>
        <color theme="5" tint="0.39997558519241921"/>
        <color theme="4" tint="0.39997558519241921"/>
      </colorScale>
    </cfRule>
  </conditionalFormatting>
  <conditionalFormatting sqref="OH99:OH101">
    <cfRule type="colorScale" priority="21">
      <colorScale>
        <cfvo type="num" val="0"/>
        <cfvo type="num" val="5"/>
        <cfvo type="num" val="10"/>
        <color theme="7" tint="0.39997558519241921"/>
        <color theme="5" tint="0.39997558519241921"/>
        <color theme="4" tint="0.39997558519241921"/>
      </colorScale>
    </cfRule>
  </conditionalFormatting>
  <conditionalFormatting sqref="OH95:OH98">
    <cfRule type="colorScale" priority="22">
      <colorScale>
        <cfvo type="num" val="0"/>
        <cfvo type="num" val="5"/>
        <cfvo type="num" val="10"/>
        <color theme="7" tint="0.39997558519241921"/>
        <color theme="5" tint="0.39997558519241921"/>
        <color theme="4" tint="0.39997558519241921"/>
      </colorScale>
    </cfRule>
  </conditionalFormatting>
  <conditionalFormatting sqref="OH26:OH29">
    <cfRule type="colorScale" priority="20">
      <colorScale>
        <cfvo type="num" val="0"/>
        <cfvo type="num" val="5"/>
        <cfvo type="num" val="10"/>
        <color theme="7" tint="0.39997558519241921"/>
        <color theme="5" tint="0.39997558519241921"/>
        <color theme="4" tint="0.39997558519241921"/>
      </colorScale>
    </cfRule>
  </conditionalFormatting>
  <conditionalFormatting sqref="OH48:OH51">
    <cfRule type="colorScale" priority="19">
      <colorScale>
        <cfvo type="num" val="0"/>
        <cfvo type="num" val="5"/>
        <cfvo type="num" val="10"/>
        <color theme="7" tint="0.39997558519241921"/>
        <color theme="5" tint="0.39997558519241921"/>
        <color theme="4" tint="0.39997558519241921"/>
      </colorScale>
    </cfRule>
  </conditionalFormatting>
  <conditionalFormatting sqref="OH62:OH65">
    <cfRule type="colorScale" priority="18">
      <colorScale>
        <cfvo type="num" val="0"/>
        <cfvo type="num" val="5"/>
        <cfvo type="num" val="10"/>
        <color theme="7" tint="0.39997558519241921"/>
        <color theme="5" tint="0.39997558519241921"/>
        <color theme="4" tint="0.39997558519241921"/>
      </colorScale>
    </cfRule>
  </conditionalFormatting>
  <conditionalFormatting sqref="OH67:OH70">
    <cfRule type="colorScale" priority="17">
      <colorScale>
        <cfvo type="num" val="0"/>
        <cfvo type="num" val="5"/>
        <cfvo type="num" val="10"/>
        <color theme="7" tint="0.39997558519241921"/>
        <color theme="5" tint="0.39997558519241921"/>
        <color theme="4" tint="0.39997558519241921"/>
      </colorScale>
    </cfRule>
  </conditionalFormatting>
  <conditionalFormatting sqref="OH72:OH75">
    <cfRule type="colorScale" priority="16">
      <colorScale>
        <cfvo type="num" val="0"/>
        <cfvo type="num" val="5"/>
        <cfvo type="num" val="10"/>
        <color theme="7" tint="0.39997558519241921"/>
        <color theme="5" tint="0.39997558519241921"/>
        <color theme="4" tint="0.39997558519241921"/>
      </colorScale>
    </cfRule>
  </conditionalFormatting>
  <conditionalFormatting sqref="OH105:OH121 OH30:OH47 OH52:OH61 OH66 OH71 OH76:OH94">
    <cfRule type="colorScale" priority="15">
      <colorScale>
        <cfvo type="num" val="0"/>
        <cfvo type="num" val="5"/>
        <cfvo type="num" val="10"/>
        <color theme="7" tint="0.39997558519241921"/>
        <color theme="5" tint="0.39997558519241921"/>
        <color theme="4" tint="0.39997558519241921"/>
      </colorScale>
    </cfRule>
  </conditionalFormatting>
  <conditionalFormatting sqref="OH99:OH101">
    <cfRule type="colorScale" priority="13">
      <colorScale>
        <cfvo type="num" val="0"/>
        <cfvo type="num" val="5"/>
        <cfvo type="num" val="10"/>
        <color theme="7" tint="0.39997558519241921"/>
        <color theme="5" tint="0.39997558519241921"/>
        <color theme="4" tint="0.39997558519241921"/>
      </colorScale>
    </cfRule>
  </conditionalFormatting>
  <conditionalFormatting sqref="OH95:OH98">
    <cfRule type="colorScale" priority="14">
      <colorScale>
        <cfvo type="num" val="0"/>
        <cfvo type="num" val="5"/>
        <cfvo type="num" val="10"/>
        <color theme="7" tint="0.39997558519241921"/>
        <color theme="5" tint="0.39997558519241921"/>
        <color theme="4" tint="0.39997558519241921"/>
      </colorScale>
    </cfRule>
  </conditionalFormatting>
  <conditionalFormatting sqref="OH26:OH29">
    <cfRule type="colorScale" priority="12">
      <colorScale>
        <cfvo type="num" val="0"/>
        <cfvo type="num" val="5"/>
        <cfvo type="num" val="10"/>
        <color theme="7" tint="0.39997558519241921"/>
        <color theme="5" tint="0.39997558519241921"/>
        <color theme="4" tint="0.39997558519241921"/>
      </colorScale>
    </cfRule>
  </conditionalFormatting>
  <conditionalFormatting sqref="OH62:OH65">
    <cfRule type="colorScale" priority="10">
      <colorScale>
        <cfvo type="num" val="0"/>
        <cfvo type="num" val="5"/>
        <cfvo type="num" val="10"/>
        <color theme="7" tint="0.39997558519241921"/>
        <color theme="5" tint="0.39997558519241921"/>
        <color theme="4" tint="0.39997558519241921"/>
      </colorScale>
    </cfRule>
  </conditionalFormatting>
  <conditionalFormatting sqref="OH67:OH70">
    <cfRule type="colorScale" priority="9">
      <colorScale>
        <cfvo type="num" val="0"/>
        <cfvo type="num" val="5"/>
        <cfvo type="num" val="10"/>
        <color theme="7" tint="0.39997558519241921"/>
        <color theme="5" tint="0.39997558519241921"/>
        <color theme="4" tint="0.39997558519241921"/>
      </colorScale>
    </cfRule>
  </conditionalFormatting>
  <conditionalFormatting sqref="OH72:OH75">
    <cfRule type="colorScale" priority="8">
      <colorScale>
        <cfvo type="num" val="0"/>
        <cfvo type="num" val="5"/>
        <cfvo type="num" val="10"/>
        <color theme="7" tint="0.39997558519241921"/>
        <color theme="5" tint="0.39997558519241921"/>
        <color theme="4" tint="0.39997558519241921"/>
      </colorScale>
    </cfRule>
  </conditionalFormatting>
  <conditionalFormatting sqref="CH114 CB114">
    <cfRule type="colorScale" priority="7">
      <colorScale>
        <cfvo type="num" val="0"/>
        <cfvo type="num" val="5"/>
        <cfvo type="num" val="10"/>
        <color theme="7" tint="0.39997558519241921"/>
        <color theme="5" tint="0.39997558519241921"/>
        <color theme="4" tint="0.39997558519241921"/>
      </colorScale>
    </cfRule>
  </conditionalFormatting>
  <conditionalFormatting sqref="CB110">
    <cfRule type="colorScale" priority="6">
      <colorScale>
        <cfvo type="num" val="0"/>
        <cfvo type="num" val="5"/>
        <cfvo type="num" val="10"/>
        <color theme="7" tint="0.39997558519241921"/>
        <color theme="5" tint="0.39997558519241921"/>
        <color theme="4" tint="0.39997558519241921"/>
      </colorScale>
    </cfRule>
  </conditionalFormatting>
  <conditionalFormatting sqref="CB114">
    <cfRule type="colorScale" priority="5">
      <colorScale>
        <cfvo type="num" val="0"/>
        <cfvo type="num" val="5"/>
        <cfvo type="num" val="10"/>
        <color theme="7" tint="0.39997558519241921"/>
        <color theme="5" tint="0.39997558519241921"/>
        <color theme="4" tint="0.39997558519241921"/>
      </colorScale>
    </cfRule>
  </conditionalFormatting>
  <conditionalFormatting sqref="T104:AM121">
    <cfRule type="expression" dxfId="6" priority="979">
      <formula>T223</formula>
    </cfRule>
  </conditionalFormatting>
  <conditionalFormatting sqref="T4:AM103">
    <cfRule type="expression" dxfId="5" priority="980">
      <formula>T124</formula>
    </cfRule>
  </conditionalFormatting>
  <conditionalFormatting sqref="CB102:CB104">
    <cfRule type="colorScale" priority="4">
      <colorScale>
        <cfvo type="num" val="0"/>
        <cfvo type="num" val="5"/>
        <cfvo type="num" val="10"/>
        <color theme="7" tint="0.39997558519241921"/>
        <color theme="5" tint="0.39997558519241921"/>
        <color theme="4" tint="0.39997558519241921"/>
      </colorScale>
    </cfRule>
  </conditionalFormatting>
  <conditionalFormatting sqref="CH102:CH104">
    <cfRule type="colorScale" priority="3">
      <colorScale>
        <cfvo type="num" val="0"/>
        <cfvo type="num" val="5"/>
        <cfvo type="num" val="10"/>
        <color theme="7" tint="0.39997558519241921"/>
        <color theme="5" tint="0.39997558519241921"/>
        <color theme="4" tint="0.39997558519241921"/>
      </colorScale>
    </cfRule>
  </conditionalFormatting>
  <conditionalFormatting sqref="CN102:CN104 CT102:CT104 CZ102:CZ104 DF102:DF104 DL102:DL104 DR102:DR104 DX102:DX104 ED102:ED104 EJ102:EJ104 EP102:EP104 EV102:EV104 FB102:FB104 FH102:FH104 FN102:FN104 FT102:FT104 FZ102:FZ104 GF102:GF104 GL102:GL104 GR102:GR104 GX102:GX104 HD102:HD104 HJ102:HJ104 HP102:HP104 HV102:HV104 IB102:IB104 IH102:IH104 IN102:IN104 IT102:IT104 IZ102:IZ104 JF102:JF104 JL102:JL104 JR102:JR104 JX102:JX104 KD102:KD104 KJ102:KJ104 KP102:KP104 KV102:KV104 LB102:LB104 LH102:LH104 LN102:LN104 LT102:LT104 LZ102:LZ104 MF102:MF104 ML102:ML104 MR102:MR104 MX102:MX104 ND102:ND104 NJ102:NJ104 NP102:NP104 NV102:NV104 OB102:OB104 OH102:OH104">
    <cfRule type="colorScale" priority="2">
      <colorScale>
        <cfvo type="num" val="0"/>
        <cfvo type="num" val="5"/>
        <cfvo type="num" val="10"/>
        <color theme="7" tint="0.39997558519241921"/>
        <color theme="5" tint="0.39997558519241921"/>
        <color theme="4" tint="0.39997558519241921"/>
      </colorScale>
    </cfRule>
  </conditionalFormatting>
  <conditionalFormatting sqref="CB114 BV114 CH114 CN114 CT114 CZ114 DF114 DL114 DR114 DX114 ED114 EJ114 EP114 EV114 FB114 FH114 FN114 FT114 FZ114 GF114 GL114 GR114 GX114 HD114 HJ114 HP114 HV114 IB114 IH114 IN114 IT114 IZ114 JF114 JL114 JR114 JX114 KD114 KJ114 KP114 KV114 LB114 LH114 LN114 LT114 LZ114 MF114 ML114 MR114 MX114 ND114 NJ114 NP114 NV114 OB114 OH114">
    <cfRule type="colorScale" priority="1">
      <colorScale>
        <cfvo type="num" val="0"/>
        <cfvo type="num" val="5"/>
        <cfvo type="num" val="10"/>
        <color theme="7" tint="0.39997558519241921"/>
        <color theme="5" tint="0.39997558519241921"/>
        <color theme="4" tint="0.39997558519241921"/>
      </colorScale>
    </cfRule>
  </conditionalFormatting>
  <dataValidations disablePrompts="1" count="1">
    <dataValidation type="list" allowBlank="1" showInputMessage="1" showErrorMessage="1" sqref="F6:F121">
      <formula1>$J$2:$J$5</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6">
        <x14:dataValidation type="list" allowBlank="1" showInputMessage="1" showErrorMessage="1">
          <x14:formula1>
            <xm:f>#REF!</xm:f>
          </x14:formula1>
          <xm:sqref>S5</xm:sqref>
        </x14:dataValidation>
        <x14:dataValidation type="list" allowBlank="1" showInputMessage="1" showErrorMessage="1">
          <x14:formula1>
            <xm:f>Dropdown!#REF!</xm:f>
          </x14:formula1>
          <xm:sqref>B6 B9:B24 B82:B88 B34:B56 B95 B102:B103 B92 B105 B119 B114 B110 B99 B121 B4</xm:sqref>
        </x14:dataValidation>
        <x14:dataValidation type="list" allowBlank="1" showInputMessage="1" showErrorMessage="1">
          <x14:formula1>
            <xm:f>Dropdown!#REF!</xm:f>
          </x14:formula1>
          <xm:sqref>F4:F121</xm:sqref>
        </x14:dataValidation>
        <x14:dataValidation type="list" allowBlank="1" showInputMessage="1" showErrorMessage="1">
          <x14:formula1>
            <xm:f>Dropdown!#REF!</xm:f>
          </x14:formula1>
          <xm:sqref>G6:G121</xm:sqref>
        </x14:dataValidation>
        <x14:dataValidation type="list" allowBlank="1" showInputMessage="1" showErrorMessage="1">
          <x14:formula1>
            <xm:f>Dropdown!#REF!</xm:f>
          </x14:formula1>
          <xm:sqref>J6:J101 J105:J121</xm:sqref>
        </x14:dataValidation>
        <x14:dataValidation type="list" allowBlank="1" showInputMessage="1" showErrorMessage="1">
          <x14:formula1>
            <xm:f>Dropdown!#REF!</xm:f>
          </x14:formula1>
          <xm:sqref>K6:K121</xm:sqref>
        </x14:dataValidation>
        <x14:dataValidation type="list" allowBlank="1" showInputMessage="1" showErrorMessage="1">
          <x14:formula1>
            <xm:f>Dropdown!#REF!</xm:f>
          </x14:formula1>
          <xm:sqref>L6:L121</xm:sqref>
        </x14:dataValidation>
        <x14:dataValidation type="list" allowBlank="1" showInputMessage="1" showErrorMessage="1">
          <x14:formula1>
            <xm:f>Dropdown!#REF!</xm:f>
          </x14:formula1>
          <xm:sqref>M6:M121</xm:sqref>
        </x14:dataValidation>
        <x14:dataValidation type="list" allowBlank="1" showInputMessage="1" showErrorMessage="1">
          <x14:formula1>
            <xm:f>Dropdown!#REF!</xm:f>
          </x14:formula1>
          <xm:sqref>N6:N121</xm:sqref>
        </x14:dataValidation>
        <x14:dataValidation type="list" allowBlank="1" showInputMessage="1" showErrorMessage="1">
          <x14:formula1>
            <xm:f>Dropdown!#REF!</xm:f>
          </x14:formula1>
          <xm:sqref>C6:C121</xm:sqref>
        </x14:dataValidation>
        <x14:dataValidation type="list" allowBlank="1" showInputMessage="1" showErrorMessage="1">
          <x14:formula1>
            <xm:f>Dropdown!#REF!</xm:f>
          </x14:formula1>
          <xm:sqref>E6:E121</xm:sqref>
        </x14:dataValidation>
        <x14:dataValidation type="list" allowBlank="1" showInputMessage="1" showErrorMessage="1">
          <x14:formula1>
            <xm:f>Dropdown!#REF!</xm:f>
          </x14:formula1>
          <xm:sqref>A4:A121</xm:sqref>
        </x14:dataValidation>
        <x14:dataValidation type="list" allowBlank="1" showInputMessage="1" showErrorMessage="1">
          <x14:formula1>
            <xm:f>Dropdown!#REF!</xm:f>
          </x14:formula1>
          <xm:sqref>H4:H121</xm:sqref>
        </x14:dataValidation>
        <x14:dataValidation type="list" allowBlank="1" showInputMessage="1" showErrorMessage="1">
          <x14:formula1>
            <xm:f>Dropdown!#REF!</xm:f>
          </x14:formula1>
          <xm:sqref>D4:D121</xm:sqref>
        </x14:dataValidation>
        <x14:dataValidation type="list" allowBlank="1" showInputMessage="1" showErrorMessage="1">
          <x14:formula1>
            <xm:f>Dropdown!#REF!</xm:f>
          </x14:formula1>
          <xm:sqref>I4:I121</xm:sqref>
        </x14:dataValidation>
        <x14:dataValidation type="list" allowBlank="1" showInputMessage="1" showErrorMessage="1">
          <x14:formula1>
            <xm:f>Dropdown!#REF!</xm:f>
          </x14:formula1>
          <xm:sqref>J102:J104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U66"/>
  <sheetViews>
    <sheetView topLeftCell="A2" zoomScale="85" zoomScaleNormal="85" workbookViewId="0">
      <selection activeCell="BQ88" sqref="BQ88:OH120"/>
    </sheetView>
  </sheetViews>
  <sheetFormatPr defaultColWidth="0" defaultRowHeight="15" zeroHeight="1" x14ac:dyDescent="0.25"/>
  <cols>
    <col min="1" max="1" width="13.28515625" style="595" customWidth="1"/>
    <col min="2" max="2" width="14.85546875" style="595" customWidth="1"/>
    <col min="3" max="3" width="38.140625" style="595" bestFit="1" customWidth="1"/>
    <col min="4" max="4" width="30.42578125" style="595" customWidth="1"/>
    <col min="5" max="5" width="14.7109375" style="595" customWidth="1"/>
    <col min="6" max="6" width="12.42578125" style="595" customWidth="1"/>
    <col min="7" max="7" width="12.28515625" style="595" customWidth="1"/>
    <col min="8" max="8" width="15.85546875" style="595" customWidth="1"/>
    <col min="9" max="12" width="11.28515625" style="595" customWidth="1"/>
    <col min="13" max="13" width="6" style="595" bestFit="1" customWidth="1"/>
    <col min="14" max="18" width="11.28515625" style="595" customWidth="1"/>
    <col min="19" max="19" width="5.7109375" style="686" customWidth="1"/>
    <col min="20" max="20" width="9.140625" style="686" hidden="1" customWidth="1"/>
    <col min="21" max="21" width="4.7109375" style="686" hidden="1" customWidth="1"/>
    <col min="22" max="16384" width="9.140625" style="595" hidden="1"/>
  </cols>
  <sheetData>
    <row r="1" spans="1:21" ht="15.75" customHeight="1" thickBot="1" x14ac:dyDescent="0.3">
      <c r="A1" s="1353" t="s">
        <v>801</v>
      </c>
      <c r="B1" s="1354"/>
      <c r="C1" s="1354"/>
      <c r="D1" s="1355"/>
      <c r="E1" s="1143" t="s">
        <v>128</v>
      </c>
      <c r="F1" s="1144"/>
      <c r="G1" s="1144"/>
      <c r="H1" s="1144"/>
      <c r="I1" s="1144"/>
      <c r="J1" s="1144"/>
      <c r="K1" s="1144"/>
      <c r="L1" s="1144"/>
      <c r="M1" s="1144"/>
      <c r="N1" s="1144"/>
      <c r="O1" s="1144"/>
      <c r="P1" s="1144"/>
      <c r="Q1" s="1144"/>
      <c r="R1" s="1145"/>
    </row>
    <row r="2" spans="1:21" ht="15" customHeight="1" x14ac:dyDescent="0.25">
      <c r="A2" s="1356" t="str">
        <f>'1. Database - raw'!AD6</f>
        <v>System category</v>
      </c>
      <c r="B2" s="1356" t="s">
        <v>763</v>
      </c>
      <c r="C2" s="1362" t="s">
        <v>685</v>
      </c>
      <c r="D2" s="1364" t="s">
        <v>688</v>
      </c>
      <c r="E2" s="1360" t="str">
        <f>'2. Database - clean'!T2</f>
        <v>Water consumption</v>
      </c>
      <c r="F2" s="1358" t="str">
        <f>'2. Database - clean'!U2</f>
        <v>Wastewater production</v>
      </c>
      <c r="G2" s="1358" t="str">
        <f>'2. Database - clean'!V2</f>
        <v>Water return coefficient</v>
      </c>
      <c r="H2" s="1358" t="str">
        <f>'2. Database - clean'!Y2</f>
        <v>Blackwater ratio</v>
      </c>
      <c r="I2" s="1358" t="str">
        <f>'2. Database - clean'!Z2</f>
        <v>BOD</v>
      </c>
      <c r="J2" s="1358" t="s">
        <v>869</v>
      </c>
      <c r="K2" s="1358" t="str">
        <f>'2. Database - clean'!AC2</f>
        <v>COD</v>
      </c>
      <c r="L2" s="1358" t="s">
        <v>870</v>
      </c>
      <c r="M2" s="1358" t="str">
        <f>'2. Database - clean'!AF2</f>
        <v>TSS</v>
      </c>
      <c r="N2" s="1358" t="str">
        <f>'2. Database - clean'!AG2</f>
        <v>Nitrogen</v>
      </c>
      <c r="O2" s="1358" t="s">
        <v>871</v>
      </c>
      <c r="P2" s="1358" t="str">
        <f>'2. Database - clean'!AJ2</f>
        <v>Phosphorus</v>
      </c>
      <c r="Q2" s="1368" t="s">
        <v>889</v>
      </c>
      <c r="R2" s="1366" t="str">
        <f>'2. Database - clean'!AM2</f>
        <v>PFF</v>
      </c>
    </row>
    <row r="3" spans="1:21" ht="15.75" thickBot="1" x14ac:dyDescent="0.3">
      <c r="A3" s="1357"/>
      <c r="B3" s="1357"/>
      <c r="C3" s="1363"/>
      <c r="D3" s="1365"/>
      <c r="E3" s="1361"/>
      <c r="F3" s="1359"/>
      <c r="G3" s="1359"/>
      <c r="H3" s="1359"/>
      <c r="I3" s="1359"/>
      <c r="J3" s="1359"/>
      <c r="K3" s="1359"/>
      <c r="L3" s="1359"/>
      <c r="M3" s="1359"/>
      <c r="N3" s="1359"/>
      <c r="O3" s="1359"/>
      <c r="P3" s="1359"/>
      <c r="Q3" s="1369"/>
      <c r="R3" s="1367"/>
    </row>
    <row r="4" spans="1:21" ht="15" customHeight="1" x14ac:dyDescent="0.25">
      <c r="A4" s="1075" t="s">
        <v>553</v>
      </c>
      <c r="B4" s="1376" t="s">
        <v>1010</v>
      </c>
      <c r="C4" s="1370" t="s">
        <v>633</v>
      </c>
      <c r="D4" s="1055" t="s">
        <v>1008</v>
      </c>
      <c r="E4" s="596">
        <f>VLOOKUP($C4,'2. Database - clean'!$BP$4:$OH$5,MATCH('3. Database - output'!E$2,'2. Database - clean'!$BP$2:$OH$2,0)+2,FALSE)</f>
        <v>89.131791898061607</v>
      </c>
      <c r="F4" s="598">
        <f>VLOOKUP($C4,'2. Database - clean'!$BP$4:$OH$5,MATCH('3. Database - output'!F$2,'2. Database - clean'!$BP$2:$OH$2,0)+2,FALSE)</f>
        <v>75.738170064067432</v>
      </c>
      <c r="G4" s="597">
        <f>VLOOKUP($C4,'2. Database - clean'!$BP$4:$OH$5,MATCH('3. Database - output'!G$2,'2. Database - clean'!$BP$2:$OH$2,0)+2,FALSE)</f>
        <v>0.71602921504781358</v>
      </c>
      <c r="H4" s="597">
        <f>VLOOKUP($C4,'2. Database - clean'!$BP$4:$OH$5,MATCH('3. Database - output'!H$2,'2. Database - clean'!$BP$2:$OH$2,0)+2,FALSE)</f>
        <v>0.24447232109611594</v>
      </c>
      <c r="I4" s="598">
        <f>VLOOKUP($C4,'2. Database - clean'!$BP$4:$OH$5,MATCH('3. Database - output'!I$2,'2. Database - clean'!$BP$2:$OH$2,0)+2,FALSE)</f>
        <v>39.731113921481629</v>
      </c>
      <c r="J4" s="597">
        <f>'2. Database - clean'!ES5/('2. Database - clean'!ES5+'2. Database - clean'!FQ5)</f>
        <v>0.57177231272734119</v>
      </c>
      <c r="K4" s="598">
        <f>VLOOKUP($C4,'2. Database - clean'!$BP$4:$OH$5,MATCH('3. Database - output'!K$2,'2. Database - clean'!$BP$2:$OH$2,0)+2,FALSE)</f>
        <v>78.514689322203736</v>
      </c>
      <c r="L4" s="597">
        <f>'2. Database - clean'!GU5/('2. Database - clean'!GU5+'2. Database - clean'!HS5)</f>
        <v>0.63038652812960871</v>
      </c>
      <c r="M4" s="598">
        <f>VLOOKUP($C4,'2. Database - clean'!$BP$4:$OH$5,MATCH('3. Database - output'!M$2,'2. Database - clean'!$BP$2:$OH$2,0)+2,FALSE)</f>
        <v>49.975664679403451</v>
      </c>
      <c r="N4" s="599">
        <f>VLOOKUP($C4,'2. Database - clean'!$BP$4:$OH$5,MATCH('3. Database - output'!N$2,'2. Database - clean'!$BP$2:$OH$2,0)+2,FALSE)</f>
        <v>8.4144034638205198</v>
      </c>
      <c r="O4" s="597">
        <f>'2. Database - clean'!JO5/('2. Database - clean'!KM5+'2. Database - clean'!JO5)</f>
        <v>0.87895241860757767</v>
      </c>
      <c r="P4" s="599">
        <f>VLOOKUP($C4,'2. Database - clean'!$BP$4:$OH$5,MATCH('3. Database - output'!P$2,'2. Database - clean'!$BP$2:$OH$2,0)+2,FALSE)</f>
        <v>1.2465062146218484</v>
      </c>
      <c r="Q4" s="597">
        <f>'2. Database - clean'!LQ5/('2. Database - clean'!LQ5+'2. Database - clean'!MO5)</f>
        <v>0.78016470887434375</v>
      </c>
      <c r="R4" s="600">
        <f>VLOOKUP($C4,'2. Database - clean'!$BP$4:$OH$5,MATCH('3. Database - output'!R$2,'2. Database - clean'!$BP$2:$OH$2,0)+2,FALSE)</f>
        <v>2.6032560844338755</v>
      </c>
    </row>
    <row r="5" spans="1:21" x14ac:dyDescent="0.25">
      <c r="A5" s="1076" t="s">
        <v>553</v>
      </c>
      <c r="B5" s="1377"/>
      <c r="C5" s="1371"/>
      <c r="D5" s="1056" t="s">
        <v>494</v>
      </c>
      <c r="E5" s="1067">
        <f>VLOOKUP($C4,'2. Database - clean'!$BP$4:$OH$5,MATCH('3. Database - output'!E$2,'2. Database - clean'!$BP$2:$OH$2,0)+3,FALSE)</f>
        <v>103.69305660377358</v>
      </c>
      <c r="F5" s="1064">
        <f>VLOOKUP($C4,'2. Database - clean'!$BP$4:$OH$5,MATCH('3. Database - output'!F$2,'2. Database - clean'!$BP$2:$OH$2,0)+3,FALSE)</f>
        <v>89.519430696057299</v>
      </c>
      <c r="G5" s="1065">
        <f>VLOOKUP($C4,'2. Database - clean'!$BP$4:$OH$5,MATCH('3. Database - output'!G$2,'2. Database - clean'!$BP$2:$OH$2,0)+3,FALSE)</f>
        <v>0.73320660622748368</v>
      </c>
      <c r="H5" s="1065">
        <f>VLOOKUP($C4,'2. Database - clean'!$BP$4:$OH$5,MATCH('3. Database - output'!H$2,'2. Database - clean'!$BP$2:$OH$2,0)+3,FALSE)</f>
        <v>0.25432178047091997</v>
      </c>
      <c r="I5" s="1064">
        <f>VLOOKUP($C4,'2. Database - clean'!$BP$4:$OH$5,MATCH('3. Database - output'!I$2,'2. Database - clean'!$BP$2:$OH$2,0)+3,FALSE)</f>
        <v>43.013219626168222</v>
      </c>
      <c r="J5" s="1065"/>
      <c r="K5" s="1064">
        <f>VLOOKUP($C4,'2. Database - clean'!$BP$4:$OH$5,MATCH('3. Database - output'!K$2,'2. Database - clean'!$BP$2:$OH$2,0)+3,FALSE)</f>
        <v>87.001364881693647</v>
      </c>
      <c r="L5" s="1065"/>
      <c r="M5" s="1064">
        <f>VLOOKUP($C4,'2. Database - clean'!$BP$4:$OH$5,MATCH('3. Database - output'!M$2,'2. Database - clean'!$BP$2:$OH$2,0)+3,FALSE)</f>
        <v>53.690068750000002</v>
      </c>
      <c r="N5" s="1066">
        <f>VLOOKUP($C4,'2. Database - clean'!$BP$4:$OH$5,MATCH('3. Database - output'!N$2,'2. Database - clean'!$BP$2:$OH$2,0)+3,FALSE)</f>
        <v>9.0789933813987034</v>
      </c>
      <c r="O5" s="1065"/>
      <c r="P5" s="1066">
        <f>VLOOKUP($C4,'2. Database - clean'!$BP$4:$OH$5,MATCH('3. Database - output'!P$2,'2. Database - clean'!$BP$2:$OH$2,0)+3,FALSE)</f>
        <v>1.5764241045154743</v>
      </c>
      <c r="Q5" s="1065"/>
      <c r="R5" s="1068">
        <f>VLOOKUP($C4,'2. Database - clean'!$BP$4:$OH$5,MATCH('3. Database - output'!R$2,'2. Database - clean'!$BP$2:$OH$2,0)+3,FALSE)</f>
        <v>2.819342105263158</v>
      </c>
    </row>
    <row r="6" spans="1:21" x14ac:dyDescent="0.25">
      <c r="A6" s="1076" t="s">
        <v>553</v>
      </c>
      <c r="B6" s="1377"/>
      <c r="C6" s="1371"/>
      <c r="D6" s="1057" t="s">
        <v>14</v>
      </c>
      <c r="E6" s="1067">
        <f>VLOOKUP($C4,'2. Database - clean'!$BP$4:$OH$5,MATCH('3. Database - output'!E$2,'2. Database - clean'!$BP$2:$OH$2,0)+4,FALSE)</f>
        <v>61.645032625061319</v>
      </c>
      <c r="F6" s="1064">
        <f>VLOOKUP($C4,'2. Database - clean'!$BP$4:$OH$5,MATCH('3. Database - output'!F$2,'2. Database - clean'!$BP$2:$OH$2,0)+4,FALSE)</f>
        <v>56.406311129750527</v>
      </c>
      <c r="G6" s="1065">
        <f>VLOOKUP($C4,'2. Database - clean'!$BP$4:$OH$5,MATCH('3. Database - output'!G$2,'2. Database - clean'!$BP$2:$OH$2,0)+4,FALSE)</f>
        <v>0.16156368859568346</v>
      </c>
      <c r="H6" s="1065">
        <f>VLOOKUP($C4,'2. Database - clean'!$BP$4:$OH$5,MATCH('3. Database - output'!H$2,'2. Database - clean'!$BP$2:$OH$2,0)+4,FALSE)</f>
        <v>7.2915643123706061E-2</v>
      </c>
      <c r="I6" s="1064">
        <f>VLOOKUP($C4,'2. Database - clean'!$BP$4:$OH$5,MATCH('3. Database - output'!I$2,'2. Database - clean'!$BP$2:$OH$2,0)+4,FALSE)</f>
        <v>17.840894432362028</v>
      </c>
      <c r="J6" s="1065"/>
      <c r="K6" s="1064">
        <f>VLOOKUP($C4,'2. Database - clean'!$BP$4:$OH$5,MATCH('3. Database - output'!K$2,'2. Database - clean'!$BP$2:$OH$2,0)+4,FALSE)</f>
        <v>41.530198934167018</v>
      </c>
      <c r="L6" s="1065"/>
      <c r="M6" s="1064">
        <f>VLOOKUP($C4,'2. Database - clean'!$BP$4:$OH$5,MATCH('3. Database - output'!M$2,'2. Database - clean'!$BP$2:$OH$2,0)+4,FALSE)</f>
        <v>21.081308647471563</v>
      </c>
      <c r="N6" s="1066">
        <f>VLOOKUP($C4,'2. Database - clean'!$BP$4:$OH$5,MATCH('3. Database - output'!N$2,'2. Database - clean'!$BP$2:$OH$2,0)+4,FALSE)</f>
        <v>3.6789875287152105</v>
      </c>
      <c r="O6" s="1065"/>
      <c r="P6" s="1066">
        <f>VLOOKUP($C4,'2. Database - clean'!$BP$4:$OH$5,MATCH('3. Database - output'!P$2,'2. Database - clean'!$BP$2:$OH$2,0)+4,FALSE)</f>
        <v>1.2204827086444421</v>
      </c>
      <c r="Q6" s="1065"/>
      <c r="R6" s="1068">
        <f>VLOOKUP($C4,'2. Database - clean'!$BP$4:$OH$5,MATCH('3. Database - output'!R$2,'2. Database - clean'!$BP$2:$OH$2,0)+4,FALSE)</f>
        <v>1.1723247494526547</v>
      </c>
    </row>
    <row r="7" spans="1:21" ht="15.75" thickBot="1" x14ac:dyDescent="0.3">
      <c r="A7" s="1077" t="s">
        <v>553</v>
      </c>
      <c r="B7" s="1378"/>
      <c r="C7" s="1372"/>
      <c r="D7" s="1058" t="s">
        <v>802</v>
      </c>
      <c r="E7" s="1069">
        <f>VLOOKUP($C4,'2. Database - clean'!$BP$4:$OH$5,MATCH('3. Database - output'!E$2,'2. Database - clean'!$BP$2:$OH$2,0)+5,FALSE)</f>
        <v>159</v>
      </c>
      <c r="F7" s="1070">
        <f>VLOOKUP($C4,'2. Database - clean'!$BP$4:$OH$5,MATCH('3. Database - output'!F$2,'2. Database - clean'!$BP$2:$OH$2,0)+5,FALSE)</f>
        <v>125</v>
      </c>
      <c r="G7" s="1070">
        <f>VLOOKUP($C4,'2. Database - clean'!$BP$4:$OH$5,MATCH('3. Database - output'!G$2,'2. Database - clean'!$BP$2:$OH$2,0)+5,FALSE)</f>
        <v>43</v>
      </c>
      <c r="H7" s="1070">
        <f>VLOOKUP($C4,'2. Database - clean'!$BP$4:$OH$5,MATCH('3. Database - output'!H$2,'2. Database - clean'!$BP$2:$OH$2,0)+5,FALSE)</f>
        <v>14</v>
      </c>
      <c r="I7" s="1070">
        <f>VLOOKUP($C4,'2. Database - clean'!$BP$4:$OH$5,MATCH('3. Database - output'!I$2,'2. Database - clean'!$BP$2:$OH$2,0)+5,FALSE)</f>
        <v>107</v>
      </c>
      <c r="J7" s="1070"/>
      <c r="K7" s="1070">
        <f>VLOOKUP($C4,'2. Database - clean'!$BP$4:$OH$5,MATCH('3. Database - output'!K$2,'2. Database - clean'!$BP$2:$OH$2,0)+5,FALSE)</f>
        <v>55</v>
      </c>
      <c r="L7" s="1070"/>
      <c r="M7" s="1070">
        <f>VLOOKUP($C4,'2. Database - clean'!$BP$4:$OH$5,MATCH('3. Database - output'!M$2,'2. Database - clean'!$BP$2:$OH$2,0)+5,FALSE)</f>
        <v>32</v>
      </c>
      <c r="N7" s="1070">
        <f>VLOOKUP($C4,'2. Database - clean'!$BP$4:$OH$5,MATCH('3. Database - output'!N$2,'2. Database - clean'!$BP$2:$OH$2,0)+5,FALSE)</f>
        <v>57</v>
      </c>
      <c r="O7" s="1070"/>
      <c r="P7" s="1070">
        <f>VLOOKUP($C4,'2. Database - clean'!$BP$4:$OH$5,MATCH('3. Database - output'!P$2,'2. Database - clean'!$BP$2:$OH$2,0)+5,FALSE)</f>
        <v>54</v>
      </c>
      <c r="Q7" s="1070"/>
      <c r="R7" s="1071">
        <f>VLOOKUP($C4,'2. Database - clean'!$BP$4:$OH$5,MATCH('3. Database - output'!R$2,'2. Database - clean'!$BP$2:$OH$2,0)+5,FALSE)</f>
        <v>38</v>
      </c>
    </row>
    <row r="8" spans="1:21" ht="15" customHeight="1" x14ac:dyDescent="0.25">
      <c r="A8" s="1052" t="s">
        <v>553</v>
      </c>
      <c r="B8" s="1376" t="s">
        <v>681</v>
      </c>
      <c r="C8" s="1054" t="s">
        <v>343</v>
      </c>
      <c r="D8" s="1053"/>
      <c r="E8" s="1059">
        <f ca="1">IFERROR(IF(VLOOKUP($C8,'2. Database - clean'!$O$4:$AM$121,MATCH(E$2,'2. Database - clean'!$O$2:$AM$2,0),FALSE)&gt;0,VLOOKUP($C8,'2. Database - clean'!$O$4:$AM$121,MATCH(E$2,'2. Database - clean'!$O$2:$AM$2,0),FALSE),""),"")</f>
        <v>0.94505142864308789</v>
      </c>
      <c r="F8" s="1060">
        <f ca="1">IFERROR(IF(VLOOKUP($C8,'2. Database - clean'!$O$4:$AM$121,MATCH(F$2,'2. Database - clean'!$O$2:$AM$2,0),FALSE)&gt;0,VLOOKUP($C8,'2. Database - clean'!$O$4:$AM$121,MATCH(F$2,'2. Database - clean'!$O$2:$AM$2,0),FALSE),""),"")</f>
        <v>0.947022905533486</v>
      </c>
      <c r="G8" s="1061">
        <f ca="1">IFERROR(IF(VLOOKUP($C8,'2. Database - clean'!$O$4:$AM$121,MATCH(G$2,'2. Database - clean'!$O$2:$AM$2,0),FALSE)&gt;0,VLOOKUP($C8,'2. Database - clean'!$O$4:$AM$121,MATCH(G$2,'2. Database - clean'!$O$2:$AM$2,0),FALSE),""),"")</f>
        <v>0.94518506842855643</v>
      </c>
      <c r="H8" s="1061" t="str">
        <f ca="1">IFERROR(IF(VLOOKUP($C8,'2. Database - clean'!$O$4:$AM$121,MATCH(H$2,'2. Database - clean'!$O$2:$AM$2,0),FALSE)&gt;0,VLOOKUP($C8,'2. Database - clean'!$O$4:$AM$121,MATCH(H$2,'2. Database - clean'!$O$2:$AM$2,0),FALSE),""),"")</f>
        <v/>
      </c>
      <c r="I8" s="1061">
        <f ca="1">IFERROR(IF(VLOOKUP($C8,'2. Database - clean'!$O$4:$AM$121,MATCH(I$2,'2. Database - clean'!$O$2:$AM$2,0),FALSE)&gt;0,VLOOKUP($C8,'2. Database - clean'!$O$4:$AM$121,MATCH(I$2,'2. Database - clean'!$O$2:$AM$2,0),FALSE),""),"")</f>
        <v>0.96584261207774336</v>
      </c>
      <c r="J8" s="1061" t="str">
        <f>IFERROR(IF(VLOOKUP($C8,'2. Database - clean'!$O$4:$AM$121,MATCH(J$2,'2. Database - clean'!$O$2:$AM$2,0),FALSE)&gt;0,VLOOKUP($C8,'2. Database - clean'!$O$4:$AM$121,MATCH(J$2,'2. Database - clean'!$O$2:$AM$2,0),FALSE),""),"")</f>
        <v/>
      </c>
      <c r="K8" s="1061">
        <f ca="1">IFERROR(IF(VLOOKUP($C8,'2. Database - clean'!$O$4:$AM$121,MATCH(K$2,'2. Database - clean'!$O$2:$AM$2,0),FALSE)&gt;0,VLOOKUP($C8,'2. Database - clean'!$O$4:$AM$121,MATCH(K$2,'2. Database - clean'!$O$2:$AM$2,0),FALSE),""),"")</f>
        <v>0.86837601694829869</v>
      </c>
      <c r="L8" s="1061" t="str">
        <f>IFERROR(IF(VLOOKUP($C8,'2. Database - clean'!$O$4:$AM$121,MATCH(L$2,'2. Database - clean'!$O$2:$AM$2,0),FALSE)&gt;0,VLOOKUP($C8,'2. Database - clean'!$O$4:$AM$121,MATCH(L$2,'2. Database - clean'!$O$2:$AM$2,0),FALSE),""),"")</f>
        <v/>
      </c>
      <c r="M8" s="1061">
        <f ca="1">IFERROR(IF(VLOOKUP($C8,'2. Database - clean'!$O$4:$AM$121,MATCH(M$2,'2. Database - clean'!$O$2:$AM$2,0),FALSE)&gt;0,VLOOKUP($C8,'2. Database - clean'!$O$4:$AM$121,MATCH(M$2,'2. Database - clean'!$O$2:$AM$2,0),FALSE),""),"")</f>
        <v>0.98202744397063046</v>
      </c>
      <c r="N8" s="1061">
        <f ca="1">IFERROR(IF(VLOOKUP($C8,'2. Database - clean'!$O$4:$AM$121,MATCH(N$2,'2. Database - clean'!$O$2:$AM$2,0),FALSE)&gt;0,VLOOKUP($C8,'2. Database - clean'!$O$4:$AM$121,MATCH(N$2,'2. Database - clean'!$O$2:$AM$2,0),FALSE),""),"")</f>
        <v>0.79777368398765314</v>
      </c>
      <c r="O8" s="1061" t="str">
        <f>IFERROR(IF(VLOOKUP($C8,'2. Database - clean'!$O$4:$AM$121,MATCH(O$2,'2. Database - clean'!$O$2:$AM$2,0),FALSE)&gt;0,VLOOKUP($C8,'2. Database - clean'!$O$4:$AM$121,MATCH(O$2,'2. Database - clean'!$O$2:$AM$2,0),FALSE),""),"")</f>
        <v/>
      </c>
      <c r="P8" s="1061">
        <f ca="1">IFERROR(IF(VLOOKUP($C8,'2. Database - clean'!$O$4:$AM$121,MATCH(P$2,'2. Database - clean'!$O$2:$AM$2,0),FALSE)&gt;0,VLOOKUP($C8,'2. Database - clean'!$O$4:$AM$121,MATCH(P$2,'2. Database - clean'!$O$2:$AM$2,0),FALSE),""),"")</f>
        <v>0.65842559805007828</v>
      </c>
      <c r="Q8" s="1062" t="str">
        <f>IFERROR(IF(VLOOKUP($C8,'2. Database - clean'!$O$4:$AM$121,MATCH(Q$2,'2. Database - clean'!$O$2:$AM$2,0),FALSE)&gt;0,VLOOKUP($C8,'2. Database - clean'!$O$4:$AM$121,MATCH(Q$2,'2. Database - clean'!$O$2:$AM$2,0),FALSE),""),"")</f>
        <v/>
      </c>
      <c r="R8" s="1063"/>
    </row>
    <row r="9" spans="1:21" ht="30.75" thickBot="1" x14ac:dyDescent="0.3">
      <c r="A9" s="1077" t="s">
        <v>553</v>
      </c>
      <c r="B9" s="1378"/>
      <c r="C9" s="664" t="s">
        <v>634</v>
      </c>
      <c r="D9" s="665" t="s">
        <v>803</v>
      </c>
      <c r="E9" s="604">
        <f ca="1">IFERROR(IF(VLOOKUP($C9,'2. Database - clean'!$O$4:$AM$121,MATCH(E$2,'2. Database - clean'!$O$2:$AM$2,0),FALSE)&gt;0,VLOOKUP($C9,'2. Database - clean'!$O$4:$AM$121,MATCH(E$2,'2. Database - clean'!$O$2:$AM$2,0),FALSE),""),"")</f>
        <v>1.0447231728282598</v>
      </c>
      <c r="F9" s="605">
        <f ca="1">IFERROR(IF(VLOOKUP($C9,'2. Database - clean'!$O$4:$AM$121,MATCH(F$2,'2. Database - clean'!$O$2:$AM$2,0),FALSE)&gt;0,VLOOKUP($C9,'2. Database - clean'!$O$4:$AM$121,MATCH(F$2,'2. Database - clean'!$O$2:$AM$2,0),FALSE),""),"")</f>
        <v>1.2320149809574417</v>
      </c>
      <c r="G9" s="606">
        <f ca="1">IFERROR(IF(VLOOKUP($C9,'2. Database - clean'!$O$4:$AM$121,MATCH(G$2,'2. Database - clean'!$O$2:$AM$2,0),FALSE)&gt;0,VLOOKUP($C9,'2. Database - clean'!$O$4:$AM$121,MATCH(G$2,'2. Database - clean'!$O$2:$AM$2,0),FALSE),""),"")</f>
        <v>1.0422767392295629</v>
      </c>
      <c r="H9" s="606" t="str">
        <f ca="1">IFERROR(IF(VLOOKUP($C9,'2. Database - clean'!$O$4:$AM$121,MATCH(H$2,'2. Database - clean'!$O$2:$AM$2,0),FALSE)&gt;0,VLOOKUP($C9,'2. Database - clean'!$O$4:$AM$121,MATCH(H$2,'2. Database - clean'!$O$2:$AM$2,0),FALSE),""),"")</f>
        <v/>
      </c>
      <c r="I9" s="606">
        <f ca="1">IFERROR(IF(VLOOKUP($C9,'2. Database - clean'!$O$4:$AM$121,MATCH(I$2,'2. Database - clean'!$O$2:$AM$2,0),FALSE)&gt;0,VLOOKUP($C9,'2. Database - clean'!$O$4:$AM$121,MATCH(I$2,'2. Database - clean'!$O$2:$AM$2,0),FALSE),""),"")</f>
        <v>0.94738063581664722</v>
      </c>
      <c r="J9" s="606" t="str">
        <f>IFERROR(IF(VLOOKUP($C9,'2. Database - clean'!$O$4:$AM$121,MATCH(J$2,'2. Database - clean'!$O$2:$AM$2,0),FALSE)&gt;0,VLOOKUP($C9,'2. Database - clean'!$O$4:$AM$121,MATCH(J$2,'2. Database - clean'!$O$2:$AM$2,0),FALSE),""),"")</f>
        <v/>
      </c>
      <c r="K9" s="606">
        <f ca="1">IFERROR(IF(VLOOKUP($C9,'2. Database - clean'!$O$4:$AM$121,MATCH(K$2,'2. Database - clean'!$O$2:$AM$2,0),FALSE)&gt;0,VLOOKUP($C9,'2. Database - clean'!$O$4:$AM$121,MATCH(K$2,'2. Database - clean'!$O$2:$AM$2,0),FALSE),""),"")</f>
        <v>1.0721208682480192</v>
      </c>
      <c r="L9" s="606" t="str">
        <f>IFERROR(IF(VLOOKUP($C9,'2. Database - clean'!$O$4:$AM$121,MATCH(L$2,'2. Database - clean'!$O$2:$AM$2,0),FALSE)&gt;0,VLOOKUP($C9,'2. Database - clean'!$O$4:$AM$121,MATCH(L$2,'2. Database - clean'!$O$2:$AM$2,0),FALSE),""),"")</f>
        <v/>
      </c>
      <c r="M9" s="606" t="str">
        <f ca="1">IFERROR(IF(VLOOKUP($C9,'2. Database - clean'!$O$4:$AM$121,MATCH(M$2,'2. Database - clean'!$O$2:$AM$2,0),FALSE)&gt;0,VLOOKUP($C9,'2. Database - clean'!$O$4:$AM$121,MATCH(M$2,'2. Database - clean'!$O$2:$AM$2,0),FALSE),""),"")</f>
        <v/>
      </c>
      <c r="N9" s="606">
        <f ca="1">IFERROR(IF(VLOOKUP($C9,'2. Database - clean'!$O$4:$AM$121,MATCH(N$2,'2. Database - clean'!$O$2:$AM$2,0),FALSE)&gt;0,VLOOKUP($C9,'2. Database - clean'!$O$4:$AM$121,MATCH(N$2,'2. Database - clean'!$O$2:$AM$2,0),FALSE),""),"")</f>
        <v>1.196601000956113</v>
      </c>
      <c r="O9" s="606" t="str">
        <f>IFERROR(IF(VLOOKUP($C9,'2. Database - clean'!$O$4:$AM$121,MATCH(O$2,'2. Database - clean'!$O$2:$AM$2,0),FALSE)&gt;0,VLOOKUP($C9,'2. Database - clean'!$O$4:$AM$121,MATCH(O$2,'2. Database - clean'!$O$2:$AM$2,0),FALSE),""),"")</f>
        <v/>
      </c>
      <c r="P9" s="606">
        <f ca="1">IFERROR(IF(VLOOKUP($C9,'2. Database - clean'!$O$4:$AM$121,MATCH(P$2,'2. Database - clean'!$O$2:$AM$2,0),FALSE)&gt;0,VLOOKUP($C9,'2. Database - clean'!$O$4:$AM$121,MATCH(P$2,'2. Database - clean'!$O$2:$AM$2,0),FALSE),""),"")</f>
        <v>0.91873259919152062</v>
      </c>
      <c r="Q9" s="607" t="str">
        <f>IFERROR(IF(VLOOKUP($C9,'2. Database - clean'!$O$4:$AM$121,MATCH(Q$2,'2. Database - clean'!$O$2:$AM$2,0),FALSE)&gt;0,VLOOKUP($C9,'2. Database - clean'!$O$4:$AM$121,MATCH(Q$2,'2. Database - clean'!$O$2:$AM$2,0),FALSE),""),"")</f>
        <v/>
      </c>
      <c r="R9" s="608"/>
    </row>
    <row r="10" spans="1:21" x14ac:dyDescent="0.25">
      <c r="A10" s="666" t="s">
        <v>553</v>
      </c>
      <c r="B10" s="1373" t="s">
        <v>804</v>
      </c>
      <c r="C10" s="662" t="s">
        <v>50</v>
      </c>
      <c r="D10" s="663"/>
      <c r="E10" s="601">
        <f ca="1">IFERROR(IF(VLOOKUP($C10,'2. Database - clean'!$O$4:$AM$121,MATCH(E$2,'2. Database - clean'!$O$2:$AM$2,0),FALSE)&gt;0,VLOOKUP($C10,'2. Database - clean'!$O$4:$AM$121,MATCH(E$2,'2. Database - clean'!$O$2:$AM$2,0),FALSE),""),"")</f>
        <v>0.99532122562224923</v>
      </c>
      <c r="F10" s="602">
        <f ca="1">IFERROR(IF(VLOOKUP($C10,'2. Database - clean'!$O$4:$AM$121,MATCH(F$2,'2. Database - clean'!$O$2:$AM$2,0),FALSE)&gt;0,VLOOKUP($C10,'2. Database - clean'!$O$4:$AM$121,MATCH(F$2,'2. Database - clean'!$O$2:$AM$2,0),FALSE),""),"")</f>
        <v>1.1062873570470069</v>
      </c>
      <c r="G10" s="599" t="str">
        <f ca="1">IFERROR(IF(VLOOKUP($C10,'2. Database - clean'!$O$4:$AM$121,MATCH(G$2,'2. Database - clean'!$O$2:$AM$2,0),FALSE)&gt;0,VLOOKUP($C10,'2. Database - clean'!$O$4:$AM$121,MATCH(G$2,'2. Database - clean'!$O$2:$AM$2,0),FALSE),""),"")</f>
        <v/>
      </c>
      <c r="H10" s="599" t="str">
        <f ca="1">IFERROR(IF(VLOOKUP($C10,'2. Database - clean'!$O$4:$AM$121,MATCH(H$2,'2. Database - clean'!$O$2:$AM$2,0),FALSE)&gt;0,VLOOKUP($C10,'2. Database - clean'!$O$4:$AM$121,MATCH(H$2,'2. Database - clean'!$O$2:$AM$2,0),FALSE),""),"")</f>
        <v/>
      </c>
      <c r="I10" s="599" t="str">
        <f ca="1">IFERROR(IF(VLOOKUP($C10,'2. Database - clean'!$O$4:$AM$121,MATCH(I$2,'2. Database - clean'!$O$2:$AM$2,0),FALSE)&gt;0,VLOOKUP($C10,'2. Database - clean'!$O$4:$AM$121,MATCH(I$2,'2. Database - clean'!$O$2:$AM$2,0),FALSE),""),"")</f>
        <v/>
      </c>
      <c r="J10" s="599" t="str">
        <f>IFERROR(IF(VLOOKUP($C10,'2. Database - clean'!$O$4:$AM$121,MATCH(J$2,'2. Database - clean'!$O$2:$AM$2,0),FALSE)&gt;0,VLOOKUP($C10,'2. Database - clean'!$O$4:$AM$121,MATCH(J$2,'2. Database - clean'!$O$2:$AM$2,0),FALSE),""),"")</f>
        <v/>
      </c>
      <c r="K10" s="599" t="str">
        <f ca="1">IFERROR(IF(VLOOKUP($C10,'2. Database - clean'!$O$4:$AM$121,MATCH(K$2,'2. Database - clean'!$O$2:$AM$2,0),FALSE)&gt;0,VLOOKUP($C10,'2. Database - clean'!$O$4:$AM$121,MATCH(K$2,'2. Database - clean'!$O$2:$AM$2,0),FALSE),""),"")</f>
        <v/>
      </c>
      <c r="L10" s="599" t="str">
        <f>IFERROR(IF(VLOOKUP($C10,'2. Database - clean'!$O$4:$AM$121,MATCH(L$2,'2. Database - clean'!$O$2:$AM$2,0),FALSE)&gt;0,VLOOKUP($C10,'2. Database - clean'!$O$4:$AM$121,MATCH(L$2,'2. Database - clean'!$O$2:$AM$2,0),FALSE),""),"")</f>
        <v/>
      </c>
      <c r="M10" s="599" t="str">
        <f ca="1">IFERROR(IF(VLOOKUP($C10,'2. Database - clean'!$O$4:$AM$121,MATCH(M$2,'2. Database - clean'!$O$2:$AM$2,0),FALSE)&gt;0,VLOOKUP($C10,'2. Database - clean'!$O$4:$AM$121,MATCH(M$2,'2. Database - clean'!$O$2:$AM$2,0),FALSE),""),"")</f>
        <v/>
      </c>
      <c r="N10" s="599" t="str">
        <f ca="1">IFERROR(IF(VLOOKUP($C10,'2. Database - clean'!$O$4:$AM$121,MATCH(N$2,'2. Database - clean'!$O$2:$AM$2,0),FALSE)&gt;0,VLOOKUP($C10,'2. Database - clean'!$O$4:$AM$121,MATCH(N$2,'2. Database - clean'!$O$2:$AM$2,0),FALSE),""),"")</f>
        <v/>
      </c>
      <c r="O10" s="599" t="str">
        <f>IFERROR(IF(VLOOKUP($C10,'2. Database - clean'!$O$4:$AM$121,MATCH(O$2,'2. Database - clean'!$O$2:$AM$2,0),FALSE)&gt;0,VLOOKUP($C10,'2. Database - clean'!$O$4:$AM$121,MATCH(O$2,'2. Database - clean'!$O$2:$AM$2,0),FALSE),""),"")</f>
        <v/>
      </c>
      <c r="P10" s="599" t="str">
        <f ca="1">IFERROR(IF(VLOOKUP($C10,'2. Database - clean'!$O$4:$AM$121,MATCH(P$2,'2. Database - clean'!$O$2:$AM$2,0),FALSE)&gt;0,VLOOKUP($C10,'2. Database - clean'!$O$4:$AM$121,MATCH(P$2,'2. Database - clean'!$O$2:$AM$2,0),FALSE),""),"")</f>
        <v/>
      </c>
      <c r="Q10" s="603" t="str">
        <f>IFERROR(IF(VLOOKUP($C10,'2. Database - clean'!$O$4:$AM$121,MATCH(Q$2,'2. Database - clean'!$O$2:$AM$2,0),FALSE)&gt;0,VLOOKUP($C10,'2. Database - clean'!$O$4:$AM$121,MATCH(Q$2,'2. Database - clean'!$O$2:$AM$2,0),FALSE),""),"")</f>
        <v/>
      </c>
      <c r="R10" s="600"/>
    </row>
    <row r="11" spans="1:21" x14ac:dyDescent="0.25">
      <c r="A11" s="667" t="s">
        <v>553</v>
      </c>
      <c r="B11" s="1374"/>
      <c r="C11" s="668" t="s">
        <v>51</v>
      </c>
      <c r="D11" s="669"/>
      <c r="E11" s="609" t="str">
        <f ca="1">IFERROR(IF(VLOOKUP($C11,'2. Database - clean'!$O$4:$AM$121,MATCH(E$2,'2. Database - clean'!$O$2:$AM$2,0),FALSE)&gt;0,VLOOKUP($C11,'2. Database - clean'!$O$4:$AM$121,MATCH(E$2,'2. Database - clean'!$O$2:$AM$2,0),FALSE),""),"")</f>
        <v/>
      </c>
      <c r="F11" s="610" t="str">
        <f ca="1">IFERROR(IF(VLOOKUP($C11,'2. Database - clean'!$O$4:$AM$121,MATCH(F$2,'2. Database - clean'!$O$2:$AM$2,0),FALSE)&gt;0,VLOOKUP($C11,'2. Database - clean'!$O$4:$AM$121,MATCH(F$2,'2. Database - clean'!$O$2:$AM$2,0),FALSE),""),"")</f>
        <v/>
      </c>
      <c r="G11" s="611" t="str">
        <f ca="1">IFERROR(IF(VLOOKUP($C11,'2. Database - clean'!$O$4:$AM$121,MATCH(G$2,'2. Database - clean'!$O$2:$AM$2,0),FALSE)&gt;0,VLOOKUP($C11,'2. Database - clean'!$O$4:$AM$121,MATCH(G$2,'2. Database - clean'!$O$2:$AM$2,0),FALSE),""),"")</f>
        <v/>
      </c>
      <c r="H11" s="611" t="str">
        <f ca="1">IFERROR(IF(VLOOKUP($C11,'2. Database - clean'!$O$4:$AM$121,MATCH(H$2,'2. Database - clean'!$O$2:$AM$2,0),FALSE)&gt;0,VLOOKUP($C11,'2. Database - clean'!$O$4:$AM$121,MATCH(H$2,'2. Database - clean'!$O$2:$AM$2,0),FALSE),""),"")</f>
        <v/>
      </c>
      <c r="I11" s="612" t="str">
        <f ca="1">IFERROR(IF(VLOOKUP($C11,'2. Database - clean'!$O$4:$AM$121,MATCH(I$2,'2. Database - clean'!$O$2:$AM$2,0),FALSE)&gt;0,VLOOKUP($C11,'2. Database - clean'!$O$4:$AM$121,MATCH(I$2,'2. Database - clean'!$O$2:$AM$2,0),FALSE),""),"")</f>
        <v/>
      </c>
      <c r="J11" s="612" t="str">
        <f>IFERROR(IF(VLOOKUP($C11,'2. Database - clean'!$O$4:$AM$121,MATCH(J$2,'2. Database - clean'!$O$2:$AM$2,0),FALSE)&gt;0,VLOOKUP($C11,'2. Database - clean'!$O$4:$AM$121,MATCH(J$2,'2. Database - clean'!$O$2:$AM$2,0),FALSE),""),"")</f>
        <v/>
      </c>
      <c r="K11" s="612" t="str">
        <f ca="1">IFERROR(IF(VLOOKUP($C11,'2. Database - clean'!$O$4:$AM$121,MATCH(K$2,'2. Database - clean'!$O$2:$AM$2,0),FALSE)&gt;0,VLOOKUP($C11,'2. Database - clean'!$O$4:$AM$121,MATCH(K$2,'2. Database - clean'!$O$2:$AM$2,0),FALSE),""),"")</f>
        <v/>
      </c>
      <c r="L11" s="612" t="str">
        <f>IFERROR(IF(VLOOKUP($C11,'2. Database - clean'!$O$4:$AM$121,MATCH(L$2,'2. Database - clean'!$O$2:$AM$2,0),FALSE)&gt;0,VLOOKUP($C11,'2. Database - clean'!$O$4:$AM$121,MATCH(L$2,'2. Database - clean'!$O$2:$AM$2,0),FALSE),""),"")</f>
        <v/>
      </c>
      <c r="M11" s="612" t="str">
        <f ca="1">IFERROR(IF(VLOOKUP($C11,'2. Database - clean'!$O$4:$AM$121,MATCH(M$2,'2. Database - clean'!$O$2:$AM$2,0),FALSE)&gt;0,VLOOKUP($C11,'2. Database - clean'!$O$4:$AM$121,MATCH(M$2,'2. Database - clean'!$O$2:$AM$2,0),FALSE),""),"")</f>
        <v/>
      </c>
      <c r="N11" s="612" t="str">
        <f ca="1">IFERROR(IF(VLOOKUP($C11,'2. Database - clean'!$O$4:$AM$121,MATCH(N$2,'2. Database - clean'!$O$2:$AM$2,0),FALSE)&gt;0,VLOOKUP($C11,'2. Database - clean'!$O$4:$AM$121,MATCH(N$2,'2. Database - clean'!$O$2:$AM$2,0),FALSE),""),"")</f>
        <v/>
      </c>
      <c r="O11" s="612" t="str">
        <f>IFERROR(IF(VLOOKUP($C11,'2. Database - clean'!$O$4:$AM$121,MATCH(O$2,'2. Database - clean'!$O$2:$AM$2,0),FALSE)&gt;0,VLOOKUP($C11,'2. Database - clean'!$O$4:$AM$121,MATCH(O$2,'2. Database - clean'!$O$2:$AM$2,0),FALSE),""),"")</f>
        <v/>
      </c>
      <c r="P11" s="612" t="str">
        <f ca="1">IFERROR(IF(VLOOKUP($C11,'2. Database - clean'!$O$4:$AM$121,MATCH(P$2,'2. Database - clean'!$O$2:$AM$2,0),FALSE)&gt;0,VLOOKUP($C11,'2. Database - clean'!$O$4:$AM$121,MATCH(P$2,'2. Database - clean'!$O$2:$AM$2,0),FALSE),""),"")</f>
        <v/>
      </c>
      <c r="Q11" s="613" t="str">
        <f>IFERROR(IF(VLOOKUP($C11,'2. Database - clean'!$O$4:$AM$121,MATCH(Q$2,'2. Database - clean'!$O$2:$AM$2,0),FALSE)&gt;0,VLOOKUP($C11,'2. Database - clean'!$O$4:$AM$121,MATCH(Q$2,'2. Database - clean'!$O$2:$AM$2,0),FALSE),""),"")</f>
        <v/>
      </c>
      <c r="R11" s="614"/>
    </row>
    <row r="12" spans="1:21" x14ac:dyDescent="0.25">
      <c r="A12" s="667" t="s">
        <v>553</v>
      </c>
      <c r="B12" s="1374"/>
      <c r="C12" s="670" t="s">
        <v>40</v>
      </c>
      <c r="D12" s="671"/>
      <c r="E12" s="609">
        <f ca="1">IFERROR(IF(VLOOKUP($C12,'2. Database - clean'!$O$4:$AM$121,MATCH(E$2,'2. Database - clean'!$O$2:$AM$2,0),FALSE)&gt;0,VLOOKUP($C12,'2. Database - clean'!$O$4:$AM$121,MATCH(E$2,'2. Database - clean'!$O$2:$AM$2,0),FALSE),""),"")</f>
        <v>1.6328235973842715</v>
      </c>
      <c r="F12" s="610">
        <f ca="1">IFERROR(IF(VLOOKUP($C12,'2. Database - clean'!$O$4:$AM$121,MATCH(F$2,'2. Database - clean'!$O$2:$AM$2,0),FALSE)&gt;0,VLOOKUP($C12,'2. Database - clean'!$O$4:$AM$121,MATCH(F$2,'2. Database - clean'!$O$2:$AM$2,0),FALSE),""),"")</f>
        <v>1.9420704281822991</v>
      </c>
      <c r="G12" s="611">
        <f ca="1">IFERROR(IF(VLOOKUP($C12,'2. Database - clean'!$O$4:$AM$121,MATCH(G$2,'2. Database - clean'!$O$2:$AM$2,0),FALSE)&gt;0,VLOOKUP($C12,'2. Database - clean'!$O$4:$AM$121,MATCH(G$2,'2. Database - clean'!$O$2:$AM$2,0),FALSE),""),"")</f>
        <v>1.057921029336</v>
      </c>
      <c r="H12" s="611" t="str">
        <f ca="1">IFERROR(IF(VLOOKUP($C12,'2. Database - clean'!$O$4:$AM$121,MATCH(H$2,'2. Database - clean'!$O$2:$AM$2,0),FALSE)&gt;0,VLOOKUP($C12,'2. Database - clean'!$O$4:$AM$121,MATCH(H$2,'2. Database - clean'!$O$2:$AM$2,0),FALSE),""),"")</f>
        <v/>
      </c>
      <c r="I12" s="612">
        <f ca="1">IFERROR(IF(VLOOKUP($C12,'2. Database - clean'!$O$4:$AM$121,MATCH(I$2,'2. Database - clean'!$O$2:$AM$2,0),FALSE)&gt;0,VLOOKUP($C12,'2. Database - clean'!$O$4:$AM$121,MATCH(I$2,'2. Database - clean'!$O$2:$AM$2,0),FALSE),""),"")</f>
        <v>0.95449019126173884</v>
      </c>
      <c r="J12" s="612" t="str">
        <f>IFERROR(IF(VLOOKUP($C12,'2. Database - clean'!$O$4:$AM$121,MATCH(J$2,'2. Database - clean'!$O$2:$AM$2,0),FALSE)&gt;0,VLOOKUP($C12,'2. Database - clean'!$O$4:$AM$121,MATCH(J$2,'2. Database - clean'!$O$2:$AM$2,0),FALSE),""),"")</f>
        <v/>
      </c>
      <c r="K12" s="612" t="str">
        <f ca="1">IFERROR(IF(VLOOKUP($C12,'2. Database - clean'!$O$4:$AM$121,MATCH(K$2,'2. Database - clean'!$O$2:$AM$2,0),FALSE)&gt;0,VLOOKUP($C12,'2. Database - clean'!$O$4:$AM$121,MATCH(K$2,'2. Database - clean'!$O$2:$AM$2,0),FALSE),""),"")</f>
        <v/>
      </c>
      <c r="L12" s="612" t="str">
        <f>IFERROR(IF(VLOOKUP($C12,'2. Database - clean'!$O$4:$AM$121,MATCH(L$2,'2. Database - clean'!$O$2:$AM$2,0),FALSE)&gt;0,VLOOKUP($C12,'2. Database - clean'!$O$4:$AM$121,MATCH(L$2,'2. Database - clean'!$O$2:$AM$2,0),FALSE),""),"")</f>
        <v/>
      </c>
      <c r="M12" s="612" t="str">
        <f ca="1">IFERROR(IF(VLOOKUP($C12,'2. Database - clean'!$O$4:$AM$121,MATCH(M$2,'2. Database - clean'!$O$2:$AM$2,0),FALSE)&gt;0,VLOOKUP($C12,'2. Database - clean'!$O$4:$AM$121,MATCH(M$2,'2. Database - clean'!$O$2:$AM$2,0),FALSE),""),"")</f>
        <v/>
      </c>
      <c r="N12" s="612" t="str">
        <f ca="1">IFERROR(IF(VLOOKUP($C12,'2. Database - clean'!$O$4:$AM$121,MATCH(N$2,'2. Database - clean'!$O$2:$AM$2,0),FALSE)&gt;0,VLOOKUP($C12,'2. Database - clean'!$O$4:$AM$121,MATCH(N$2,'2. Database - clean'!$O$2:$AM$2,0),FALSE),""),"")</f>
        <v/>
      </c>
      <c r="O12" s="612" t="str">
        <f>IFERROR(IF(VLOOKUP($C12,'2. Database - clean'!$O$4:$AM$121,MATCH(O$2,'2. Database - clean'!$O$2:$AM$2,0),FALSE)&gt;0,VLOOKUP($C12,'2. Database - clean'!$O$4:$AM$121,MATCH(O$2,'2. Database - clean'!$O$2:$AM$2,0),FALSE),""),"")</f>
        <v/>
      </c>
      <c r="P12" s="612" t="str">
        <f ca="1">IFERROR(IF(VLOOKUP($C12,'2. Database - clean'!$O$4:$AM$121,MATCH(P$2,'2. Database - clean'!$O$2:$AM$2,0),FALSE)&gt;0,VLOOKUP($C12,'2. Database - clean'!$O$4:$AM$121,MATCH(P$2,'2. Database - clean'!$O$2:$AM$2,0),FALSE),""),"")</f>
        <v/>
      </c>
      <c r="Q12" s="613" t="str">
        <f>IFERROR(IF(VLOOKUP($C12,'2. Database - clean'!$O$4:$AM$121,MATCH(Q$2,'2. Database - clean'!$O$2:$AM$2,0),FALSE)&gt;0,VLOOKUP($C12,'2. Database - clean'!$O$4:$AM$121,MATCH(Q$2,'2. Database - clean'!$O$2:$AM$2,0),FALSE),""),"")</f>
        <v/>
      </c>
      <c r="R12" s="614"/>
    </row>
    <row r="13" spans="1:21" x14ac:dyDescent="0.25">
      <c r="A13" s="667" t="s">
        <v>553</v>
      </c>
      <c r="B13" s="1374"/>
      <c r="C13" s="670" t="s">
        <v>53</v>
      </c>
      <c r="D13" s="671"/>
      <c r="E13" s="609">
        <f ca="1">IFERROR(IF(VLOOKUP($C13,'2. Database - clean'!$O$4:$AM$121,MATCH(E$2,'2. Database - clean'!$O$2:$AM$2,0),FALSE)&gt;0,VLOOKUP($C13,'2. Database - clean'!$O$4:$AM$121,MATCH(E$2,'2. Database - clean'!$O$2:$AM$2,0),FALSE),""),"")</f>
        <v>0.76642028263274531</v>
      </c>
      <c r="F13" s="610">
        <f ca="1">IFERROR(IF(VLOOKUP($C13,'2. Database - clean'!$O$4:$AM$121,MATCH(F$2,'2. Database - clean'!$O$2:$AM$2,0),FALSE)&gt;0,VLOOKUP($C13,'2. Database - clean'!$O$4:$AM$121,MATCH(F$2,'2. Database - clean'!$O$2:$AM$2,0),FALSE),""),"")</f>
        <v>1.1071548023883391</v>
      </c>
      <c r="G13" s="611">
        <f ca="1">IFERROR(IF(VLOOKUP($C13,'2. Database - clean'!$O$4:$AM$121,MATCH(G$2,'2. Database - clean'!$O$2:$AM$2,0),FALSE)&gt;0,VLOOKUP($C13,'2. Database - clean'!$O$4:$AM$121,MATCH(G$2,'2. Database - clean'!$O$2:$AM$2,0),FALSE),""),"")</f>
        <v>1.0022912536582236</v>
      </c>
      <c r="H13" s="611" t="str">
        <f ca="1">IFERROR(IF(VLOOKUP($C13,'2. Database - clean'!$O$4:$AM$121,MATCH(H$2,'2. Database - clean'!$O$2:$AM$2,0),FALSE)&gt;0,VLOOKUP($C13,'2. Database - clean'!$O$4:$AM$121,MATCH(H$2,'2. Database - clean'!$O$2:$AM$2,0),FALSE),""),"")</f>
        <v/>
      </c>
      <c r="I13" s="612">
        <f ca="1">IFERROR(IF(VLOOKUP($C13,'2. Database - clean'!$O$4:$AM$121,MATCH(I$2,'2. Database - clean'!$O$2:$AM$2,0),FALSE)&gt;0,VLOOKUP($C13,'2. Database - clean'!$O$4:$AM$121,MATCH(I$2,'2. Database - clean'!$O$2:$AM$2,0),FALSE),""),"")</f>
        <v>1.0063848234670765</v>
      </c>
      <c r="J13" s="612" t="str">
        <f>IFERROR(IF(VLOOKUP($C13,'2. Database - clean'!$O$4:$AM$121,MATCH(J$2,'2. Database - clean'!$O$2:$AM$2,0),FALSE)&gt;0,VLOOKUP($C13,'2. Database - clean'!$O$4:$AM$121,MATCH(J$2,'2. Database - clean'!$O$2:$AM$2,0),FALSE),""),"")</f>
        <v/>
      </c>
      <c r="K13" s="612">
        <f ca="1">IFERROR(IF(VLOOKUP($C13,'2. Database - clean'!$O$4:$AM$121,MATCH(K$2,'2. Database - clean'!$O$2:$AM$2,0),FALSE)&gt;0,VLOOKUP($C13,'2. Database - clean'!$O$4:$AM$121,MATCH(K$2,'2. Database - clean'!$O$2:$AM$2,0),FALSE),""),"")</f>
        <v>0.85219055525514631</v>
      </c>
      <c r="L13" s="612" t="str">
        <f>IFERROR(IF(VLOOKUP($C13,'2. Database - clean'!$O$4:$AM$121,MATCH(L$2,'2. Database - clean'!$O$2:$AM$2,0),FALSE)&gt;0,VLOOKUP($C13,'2. Database - clean'!$O$4:$AM$121,MATCH(L$2,'2. Database - clean'!$O$2:$AM$2,0),FALSE),""),"")</f>
        <v/>
      </c>
      <c r="M13" s="612">
        <f ca="1">IFERROR(IF(VLOOKUP($C13,'2. Database - clean'!$O$4:$AM$121,MATCH(M$2,'2. Database - clean'!$O$2:$AM$2,0),FALSE)&gt;0,VLOOKUP($C13,'2. Database - clean'!$O$4:$AM$121,MATCH(M$2,'2. Database - clean'!$O$2:$AM$2,0),FALSE),""),"")</f>
        <v>0.97568645415121058</v>
      </c>
      <c r="N13" s="612">
        <f ca="1">IFERROR(IF(VLOOKUP($C13,'2. Database - clean'!$O$4:$AM$121,MATCH(N$2,'2. Database - clean'!$O$2:$AM$2,0),FALSE)&gt;0,VLOOKUP($C13,'2. Database - clean'!$O$4:$AM$121,MATCH(N$2,'2. Database - clean'!$O$2:$AM$2,0),FALSE),""),"")</f>
        <v>1.0306990426177169</v>
      </c>
      <c r="O13" s="612" t="str">
        <f>IFERROR(IF(VLOOKUP($C13,'2. Database - clean'!$O$4:$AM$121,MATCH(O$2,'2. Database - clean'!$O$2:$AM$2,0),FALSE)&gt;0,VLOOKUP($C13,'2. Database - clean'!$O$4:$AM$121,MATCH(O$2,'2. Database - clean'!$O$2:$AM$2,0),FALSE),""),"")</f>
        <v/>
      </c>
      <c r="P13" s="612">
        <f ca="1">IFERROR(IF(VLOOKUP($C13,'2. Database - clean'!$O$4:$AM$121,MATCH(P$2,'2. Database - clean'!$O$2:$AM$2,0),FALSE)&gt;0,VLOOKUP($C13,'2. Database - clean'!$O$4:$AM$121,MATCH(P$2,'2. Database - clean'!$O$2:$AM$2,0),FALSE),""),"")</f>
        <v>0.72123617162512044</v>
      </c>
      <c r="Q13" s="613" t="str">
        <f>IFERROR(IF(VLOOKUP($C13,'2. Database - clean'!$O$4:$AM$121,MATCH(Q$2,'2. Database - clean'!$O$2:$AM$2,0),FALSE)&gt;0,VLOOKUP($C13,'2. Database - clean'!$O$4:$AM$121,MATCH(Q$2,'2. Database - clean'!$O$2:$AM$2,0),FALSE),""),"")</f>
        <v/>
      </c>
      <c r="R13" s="614"/>
    </row>
    <row r="14" spans="1:21" x14ac:dyDescent="0.25">
      <c r="A14" s="667" t="s">
        <v>553</v>
      </c>
      <c r="B14" s="1374"/>
      <c r="C14" s="670" t="s">
        <v>45</v>
      </c>
      <c r="D14" s="671"/>
      <c r="E14" s="609" t="str">
        <f ca="1">IFERROR(IF(VLOOKUP($C14,'2. Database - clean'!$O$4:$AM$121,MATCH(E$2,'2. Database - clean'!$O$2:$AM$2,0),FALSE)&gt;0,VLOOKUP($C14,'2. Database - clean'!$O$4:$AM$121,MATCH(E$2,'2. Database - clean'!$O$2:$AM$2,0),FALSE),""),"")</f>
        <v/>
      </c>
      <c r="F14" s="610">
        <f ca="1">IFERROR(IF(VLOOKUP($C14,'2. Database - clean'!$O$4:$AM$121,MATCH(F$2,'2. Database - clean'!$O$2:$AM$2,0),FALSE)&gt;0,VLOOKUP($C14,'2. Database - clean'!$O$4:$AM$121,MATCH(F$2,'2. Database - clean'!$O$2:$AM$2,0),FALSE),""),"")</f>
        <v>0.59099808208337412</v>
      </c>
      <c r="G14" s="611" t="str">
        <f ca="1">IFERROR(IF(VLOOKUP($C14,'2. Database - clean'!$O$4:$AM$121,MATCH(G$2,'2. Database - clean'!$O$2:$AM$2,0),FALSE)&gt;0,VLOOKUP($C14,'2. Database - clean'!$O$4:$AM$121,MATCH(G$2,'2. Database - clean'!$O$2:$AM$2,0),FALSE),""),"")</f>
        <v/>
      </c>
      <c r="H14" s="611" t="str">
        <f ca="1">IFERROR(IF(VLOOKUP($C14,'2. Database - clean'!$O$4:$AM$121,MATCH(H$2,'2. Database - clean'!$O$2:$AM$2,0),FALSE)&gt;0,VLOOKUP($C14,'2. Database - clean'!$O$4:$AM$121,MATCH(H$2,'2. Database - clean'!$O$2:$AM$2,0),FALSE),""),"")</f>
        <v/>
      </c>
      <c r="I14" s="612" t="str">
        <f ca="1">IFERROR(IF(VLOOKUP($C14,'2. Database - clean'!$O$4:$AM$121,MATCH(I$2,'2. Database - clean'!$O$2:$AM$2,0),FALSE)&gt;0,VLOOKUP($C14,'2. Database - clean'!$O$4:$AM$121,MATCH(I$2,'2. Database - clean'!$O$2:$AM$2,0),FALSE),""),"")</f>
        <v/>
      </c>
      <c r="J14" s="612" t="str">
        <f>IFERROR(IF(VLOOKUP($C14,'2. Database - clean'!$O$4:$AM$121,MATCH(J$2,'2. Database - clean'!$O$2:$AM$2,0),FALSE)&gt;0,VLOOKUP($C14,'2. Database - clean'!$O$4:$AM$121,MATCH(J$2,'2. Database - clean'!$O$2:$AM$2,0),FALSE),""),"")</f>
        <v/>
      </c>
      <c r="K14" s="612" t="str">
        <f ca="1">IFERROR(IF(VLOOKUP($C14,'2. Database - clean'!$O$4:$AM$121,MATCH(K$2,'2. Database - clean'!$O$2:$AM$2,0),FALSE)&gt;0,VLOOKUP($C14,'2. Database - clean'!$O$4:$AM$121,MATCH(K$2,'2. Database - clean'!$O$2:$AM$2,0),FALSE),""),"")</f>
        <v/>
      </c>
      <c r="L14" s="612" t="str">
        <f>IFERROR(IF(VLOOKUP($C14,'2. Database - clean'!$O$4:$AM$121,MATCH(L$2,'2. Database - clean'!$O$2:$AM$2,0),FALSE)&gt;0,VLOOKUP($C14,'2. Database - clean'!$O$4:$AM$121,MATCH(L$2,'2. Database - clean'!$O$2:$AM$2,0),FALSE),""),"")</f>
        <v/>
      </c>
      <c r="M14" s="612" t="str">
        <f ca="1">IFERROR(IF(VLOOKUP($C14,'2. Database - clean'!$O$4:$AM$121,MATCH(M$2,'2. Database - clean'!$O$2:$AM$2,0),FALSE)&gt;0,VLOOKUP($C14,'2. Database - clean'!$O$4:$AM$121,MATCH(M$2,'2. Database - clean'!$O$2:$AM$2,0),FALSE),""),"")</f>
        <v/>
      </c>
      <c r="N14" s="612" t="str">
        <f ca="1">IFERROR(IF(VLOOKUP($C14,'2. Database - clean'!$O$4:$AM$121,MATCH(N$2,'2. Database - clean'!$O$2:$AM$2,0),FALSE)&gt;0,VLOOKUP($C14,'2. Database - clean'!$O$4:$AM$121,MATCH(N$2,'2. Database - clean'!$O$2:$AM$2,0),FALSE),""),"")</f>
        <v/>
      </c>
      <c r="O14" s="612" t="str">
        <f>IFERROR(IF(VLOOKUP($C14,'2. Database - clean'!$O$4:$AM$121,MATCH(O$2,'2. Database - clean'!$O$2:$AM$2,0),FALSE)&gt;0,VLOOKUP($C14,'2. Database - clean'!$O$4:$AM$121,MATCH(O$2,'2. Database - clean'!$O$2:$AM$2,0),FALSE),""),"")</f>
        <v/>
      </c>
      <c r="P14" s="612" t="str">
        <f ca="1">IFERROR(IF(VLOOKUP($C14,'2. Database - clean'!$O$4:$AM$121,MATCH(P$2,'2. Database - clean'!$O$2:$AM$2,0),FALSE)&gt;0,VLOOKUP($C14,'2. Database - clean'!$O$4:$AM$121,MATCH(P$2,'2. Database - clean'!$O$2:$AM$2,0),FALSE),""),"")</f>
        <v/>
      </c>
      <c r="Q14" s="613" t="str">
        <f>IFERROR(IF(VLOOKUP($C14,'2. Database - clean'!$O$4:$AM$121,MATCH(Q$2,'2. Database - clean'!$O$2:$AM$2,0),FALSE)&gt;0,VLOOKUP($C14,'2. Database - clean'!$O$4:$AM$121,MATCH(Q$2,'2. Database - clean'!$O$2:$AM$2,0),FALSE),""),"")</f>
        <v/>
      </c>
      <c r="R14" s="614"/>
    </row>
    <row r="15" spans="1:21" ht="15.75" thickBot="1" x14ac:dyDescent="0.3">
      <c r="A15" s="672" t="s">
        <v>553</v>
      </c>
      <c r="B15" s="1375"/>
      <c r="C15" s="673" t="s">
        <v>18</v>
      </c>
      <c r="D15" s="674"/>
      <c r="E15" s="615">
        <f ca="1">IFERROR(IF(VLOOKUP($C15,'2. Database - clean'!$O$4:$AM$121,MATCH(E$2,'2. Database - clean'!$O$2:$AM$2,0),FALSE)&gt;0,VLOOKUP($C15,'2. Database - clean'!$O$4:$AM$121,MATCH(E$2,'2. Database - clean'!$O$2:$AM$2,0),FALSE),""),"")</f>
        <v>0.59619487243245139</v>
      </c>
      <c r="F15" s="616">
        <f ca="1">IFERROR(IF(VLOOKUP($C15,'2. Database - clean'!$O$4:$AM$121,MATCH(F$2,'2. Database - clean'!$O$2:$AM$2,0),FALSE)&gt;0,VLOOKUP($C15,'2. Database - clean'!$O$4:$AM$121,MATCH(F$2,'2. Database - clean'!$O$2:$AM$2,0),FALSE),""),"")</f>
        <v>0.74169284652360856</v>
      </c>
      <c r="G15" s="617" t="str">
        <f ca="1">IFERROR(IF(VLOOKUP($C15,'2. Database - clean'!$O$4:$AM$121,MATCH(G$2,'2. Database - clean'!$O$2:$AM$2,0),FALSE)&gt;0,VLOOKUP($C15,'2. Database - clean'!$O$4:$AM$121,MATCH(G$2,'2. Database - clean'!$O$2:$AM$2,0),FALSE),""),"")</f>
        <v/>
      </c>
      <c r="H15" s="617" t="str">
        <f ca="1">IFERROR(IF(VLOOKUP($C15,'2. Database - clean'!$O$4:$AM$121,MATCH(H$2,'2. Database - clean'!$O$2:$AM$2,0),FALSE)&gt;0,VLOOKUP($C15,'2. Database - clean'!$O$4:$AM$121,MATCH(H$2,'2. Database - clean'!$O$2:$AM$2,0),FALSE),""),"")</f>
        <v/>
      </c>
      <c r="I15" s="618" t="str">
        <f ca="1">IFERROR(IF(VLOOKUP($C15,'2. Database - clean'!$O$4:$AM$121,MATCH(I$2,'2. Database - clean'!$O$2:$AM$2,0),FALSE)&gt;0,VLOOKUP($C15,'2. Database - clean'!$O$4:$AM$121,MATCH(I$2,'2. Database - clean'!$O$2:$AM$2,0),FALSE),""),"")</f>
        <v/>
      </c>
      <c r="J15" s="618" t="str">
        <f>IFERROR(IF(VLOOKUP($C15,'2. Database - clean'!$O$4:$AM$121,MATCH(J$2,'2. Database - clean'!$O$2:$AM$2,0),FALSE)&gt;0,VLOOKUP($C15,'2. Database - clean'!$O$4:$AM$121,MATCH(J$2,'2. Database - clean'!$O$2:$AM$2,0),FALSE),""),"")</f>
        <v/>
      </c>
      <c r="K15" s="618">
        <f ca="1">IFERROR(IF(VLOOKUP($C15,'2. Database - clean'!$O$4:$AM$121,MATCH(K$2,'2. Database - clean'!$O$2:$AM$2,0),FALSE)&gt;0,VLOOKUP($C15,'2. Database - clean'!$O$4:$AM$121,MATCH(K$2,'2. Database - clean'!$O$2:$AM$2,0),FALSE),""),"")</f>
        <v>0.90433605605070211</v>
      </c>
      <c r="L15" s="618" t="str">
        <f>IFERROR(IF(VLOOKUP($C15,'2. Database - clean'!$O$4:$AM$121,MATCH(L$2,'2. Database - clean'!$O$2:$AM$2,0),FALSE)&gt;0,VLOOKUP($C15,'2. Database - clean'!$O$4:$AM$121,MATCH(L$2,'2. Database - clean'!$O$2:$AM$2,0),FALSE),""),"")</f>
        <v/>
      </c>
      <c r="M15" s="618" t="str">
        <f ca="1">IFERROR(IF(VLOOKUP($C15,'2. Database - clean'!$O$4:$AM$121,MATCH(M$2,'2. Database - clean'!$O$2:$AM$2,0),FALSE)&gt;0,VLOOKUP($C15,'2. Database - clean'!$O$4:$AM$121,MATCH(M$2,'2. Database - clean'!$O$2:$AM$2,0),FALSE),""),"")</f>
        <v/>
      </c>
      <c r="N15" s="618">
        <f ca="1">IFERROR(IF(VLOOKUP($C15,'2. Database - clean'!$O$4:$AM$121,MATCH(N$2,'2. Database - clean'!$O$2:$AM$2,0),FALSE)&gt;0,VLOOKUP($C15,'2. Database - clean'!$O$4:$AM$121,MATCH(N$2,'2. Database - clean'!$O$2:$AM$2,0),FALSE),""),"")</f>
        <v>0.78693313609781557</v>
      </c>
      <c r="O15" s="618" t="str">
        <f>IFERROR(IF(VLOOKUP($C15,'2. Database - clean'!$O$4:$AM$121,MATCH(O$2,'2. Database - clean'!$O$2:$AM$2,0),FALSE)&gt;0,VLOOKUP($C15,'2. Database - clean'!$O$4:$AM$121,MATCH(O$2,'2. Database - clean'!$O$2:$AM$2,0),FALSE),""),"")</f>
        <v/>
      </c>
      <c r="P15" s="618" t="str">
        <f ca="1">IFERROR(IF(VLOOKUP($C15,'2. Database - clean'!$O$4:$AM$121,MATCH(P$2,'2. Database - clean'!$O$2:$AM$2,0),FALSE)&gt;0,VLOOKUP($C15,'2. Database - clean'!$O$4:$AM$121,MATCH(P$2,'2. Database - clean'!$O$2:$AM$2,0),FALSE),""),"")</f>
        <v/>
      </c>
      <c r="Q15" s="619" t="str">
        <f>IFERROR(IF(VLOOKUP($C15,'2. Database - clean'!$O$4:$AM$121,MATCH(Q$2,'2. Database - clean'!$O$2:$AM$2,0),FALSE)&gt;0,VLOOKUP($C15,'2. Database - clean'!$O$4:$AM$121,MATCH(Q$2,'2. Database - clean'!$O$2:$AM$2,0),FALSE),""),"")</f>
        <v/>
      </c>
      <c r="R15" s="620"/>
    </row>
    <row r="16" spans="1:21" s="626" customFormat="1" x14ac:dyDescent="0.25">
      <c r="A16" s="675" t="s">
        <v>553</v>
      </c>
      <c r="B16" s="1373" t="s">
        <v>127</v>
      </c>
      <c r="C16" s="676" t="s">
        <v>20</v>
      </c>
      <c r="D16" s="677"/>
      <c r="E16" s="621">
        <f ca="1">IFERROR(IF(VLOOKUP($C16,'2. Database - clean'!$O$4:$AM$121,MATCH(E$2,'2. Database - clean'!$O$2:$AM$2,0),FALSE)&gt;0,VLOOKUP($C16,'2. Database - clean'!$O$4:$AM$121,MATCH(E$2,'2. Database - clean'!$O$2:$AM$2,0),FALSE),""),"")</f>
        <v>0.73370969247740425</v>
      </c>
      <c r="F16" s="622" t="str">
        <f ca="1">IFERROR(IF(VLOOKUP($C16,'2. Database - clean'!$O$4:$AM$121,MATCH(F$2,'2. Database - clean'!$O$2:$AM$2,0),FALSE)&gt;0,VLOOKUP($C16,'2. Database - clean'!$O$4:$AM$121,MATCH(F$2,'2. Database - clean'!$O$2:$AM$2,0),FALSE),""),"")</f>
        <v/>
      </c>
      <c r="G16" s="623" t="str">
        <f ca="1">IFERROR(IF(VLOOKUP($C16,'2. Database - clean'!$O$4:$AM$121,MATCH(G$2,'2. Database - clean'!$O$2:$AM$2,0),FALSE)&gt;0,VLOOKUP($C16,'2. Database - clean'!$O$4:$AM$121,MATCH(G$2,'2. Database - clean'!$O$2:$AM$2,0),FALSE),""),"")</f>
        <v/>
      </c>
      <c r="H16" s="623" t="str">
        <f ca="1">IFERROR(IF(VLOOKUP($C16,'2. Database - clean'!$O$4:$AM$121,MATCH(H$2,'2. Database - clean'!$O$2:$AM$2,0),FALSE)&gt;0,VLOOKUP($C16,'2. Database - clean'!$O$4:$AM$121,MATCH(H$2,'2. Database - clean'!$O$2:$AM$2,0),FALSE),""),"")</f>
        <v/>
      </c>
      <c r="I16" s="623" t="str">
        <f ca="1">IFERROR(IF(VLOOKUP($C16,'2. Database - clean'!$O$4:$AM$121,MATCH(I$2,'2. Database - clean'!$O$2:$AM$2,0),FALSE)&gt;0,VLOOKUP($C16,'2. Database - clean'!$O$4:$AM$121,MATCH(I$2,'2. Database - clean'!$O$2:$AM$2,0),FALSE),""),"")</f>
        <v/>
      </c>
      <c r="J16" s="623" t="str">
        <f>IFERROR(IF(VLOOKUP($C16,'2. Database - clean'!$O$4:$AM$121,MATCH(J$2,'2. Database - clean'!$O$2:$AM$2,0),FALSE)&gt;0,VLOOKUP($C16,'2. Database - clean'!$O$4:$AM$121,MATCH(J$2,'2. Database - clean'!$O$2:$AM$2,0),FALSE),""),"")</f>
        <v/>
      </c>
      <c r="K16" s="623" t="str">
        <f ca="1">IFERROR(IF(VLOOKUP($C16,'2. Database - clean'!$O$4:$AM$121,MATCH(K$2,'2. Database - clean'!$O$2:$AM$2,0),FALSE)&gt;0,VLOOKUP($C16,'2. Database - clean'!$O$4:$AM$121,MATCH(K$2,'2. Database - clean'!$O$2:$AM$2,0),FALSE),""),"")</f>
        <v/>
      </c>
      <c r="L16" s="623" t="str">
        <f>IFERROR(IF(VLOOKUP($C16,'2. Database - clean'!$O$4:$AM$121,MATCH(L$2,'2. Database - clean'!$O$2:$AM$2,0),FALSE)&gt;0,VLOOKUP($C16,'2. Database - clean'!$O$4:$AM$121,MATCH(L$2,'2. Database - clean'!$O$2:$AM$2,0),FALSE),""),"")</f>
        <v/>
      </c>
      <c r="M16" s="623" t="str">
        <f ca="1">IFERROR(IF(VLOOKUP($C16,'2. Database - clean'!$O$4:$AM$121,MATCH(M$2,'2. Database - clean'!$O$2:$AM$2,0),FALSE)&gt;0,VLOOKUP($C16,'2. Database - clean'!$O$4:$AM$121,MATCH(M$2,'2. Database - clean'!$O$2:$AM$2,0),FALSE),""),"")</f>
        <v/>
      </c>
      <c r="N16" s="623" t="str">
        <f ca="1">IFERROR(IF(VLOOKUP($C16,'2. Database - clean'!$O$4:$AM$121,MATCH(N$2,'2. Database - clean'!$O$2:$AM$2,0),FALSE)&gt;0,VLOOKUP($C16,'2. Database - clean'!$O$4:$AM$121,MATCH(N$2,'2. Database - clean'!$O$2:$AM$2,0),FALSE),""),"")</f>
        <v/>
      </c>
      <c r="O16" s="623" t="str">
        <f>IFERROR(IF(VLOOKUP($C16,'2. Database - clean'!$O$4:$AM$121,MATCH(O$2,'2. Database - clean'!$O$2:$AM$2,0),FALSE)&gt;0,VLOOKUP($C16,'2. Database - clean'!$O$4:$AM$121,MATCH(O$2,'2. Database - clean'!$O$2:$AM$2,0),FALSE),""),"")</f>
        <v/>
      </c>
      <c r="P16" s="623" t="str">
        <f ca="1">IFERROR(IF(VLOOKUP($C16,'2. Database - clean'!$O$4:$AM$121,MATCH(P$2,'2. Database - clean'!$O$2:$AM$2,0),FALSE)&gt;0,VLOOKUP($C16,'2. Database - clean'!$O$4:$AM$121,MATCH(P$2,'2. Database - clean'!$O$2:$AM$2,0),FALSE),""),"")</f>
        <v/>
      </c>
      <c r="Q16" s="624" t="str">
        <f>IFERROR(IF(VLOOKUP($C16,'2. Database - clean'!$O$4:$AM$121,MATCH(Q$2,'2. Database - clean'!$O$2:$AM$2,0),FALSE)&gt;0,VLOOKUP($C16,'2. Database - clean'!$O$4:$AM$121,MATCH(Q$2,'2. Database - clean'!$O$2:$AM$2,0),FALSE),""),"")</f>
        <v/>
      </c>
      <c r="R16" s="625"/>
      <c r="S16" s="686"/>
      <c r="T16" s="686"/>
      <c r="U16" s="686"/>
    </row>
    <row r="17" spans="1:21" s="626" customFormat="1" x14ac:dyDescent="0.25">
      <c r="A17" s="667" t="s">
        <v>553</v>
      </c>
      <c r="B17" s="1374"/>
      <c r="C17" s="670" t="s">
        <v>16</v>
      </c>
      <c r="D17" s="671"/>
      <c r="E17" s="627">
        <f ca="1">IFERROR(IF(VLOOKUP($C17,'2. Database - clean'!$O$4:$AM$121,MATCH(E$2,'2. Database - clean'!$O$2:$AM$2,0),FALSE)&gt;0,VLOOKUP($C17,'2. Database - clean'!$O$4:$AM$121,MATCH(E$2,'2. Database - clean'!$O$2:$AM$2,0),FALSE),""),"")</f>
        <v>0.92042392110471904</v>
      </c>
      <c r="F17" s="610">
        <f ca="1">IFERROR(IF(VLOOKUP($C17,'2. Database - clean'!$O$4:$AM$121,MATCH(F$2,'2. Database - clean'!$O$2:$AM$2,0),FALSE)&gt;0,VLOOKUP($C17,'2. Database - clean'!$O$4:$AM$121,MATCH(F$2,'2. Database - clean'!$O$2:$AM$2,0),FALSE),""),"")</f>
        <v>0.90248024339523658</v>
      </c>
      <c r="G17" s="611">
        <f ca="1">IFERROR(IF(VLOOKUP($C17,'2. Database - clean'!$O$4:$AM$121,MATCH(G$2,'2. Database - clean'!$O$2:$AM$2,0),FALSE)&gt;0,VLOOKUP($C17,'2. Database - clean'!$O$4:$AM$121,MATCH(G$2,'2. Database - clean'!$O$2:$AM$2,0),FALSE),""),"")</f>
        <v>0.99946744123935116</v>
      </c>
      <c r="H17" s="611" t="str">
        <f ca="1">IFERROR(IF(VLOOKUP($C17,'2. Database - clean'!$O$4:$AM$121,MATCH(H$2,'2. Database - clean'!$O$2:$AM$2,0),FALSE)&gt;0,VLOOKUP($C17,'2. Database - clean'!$O$4:$AM$121,MATCH(H$2,'2. Database - clean'!$O$2:$AM$2,0),FALSE),""),"")</f>
        <v/>
      </c>
      <c r="I17" s="611">
        <f ca="1">IFERROR(IF(VLOOKUP($C17,'2. Database - clean'!$O$4:$AM$121,MATCH(I$2,'2. Database - clean'!$O$2:$AM$2,0),FALSE)&gt;0,VLOOKUP($C17,'2. Database - clean'!$O$4:$AM$121,MATCH(I$2,'2. Database - clean'!$O$2:$AM$2,0),FALSE),""),"")</f>
        <v>0.83911025242035586</v>
      </c>
      <c r="J17" s="611" t="str">
        <f>IFERROR(IF(VLOOKUP($C17,'2. Database - clean'!$O$4:$AM$121,MATCH(J$2,'2. Database - clean'!$O$2:$AM$2,0),FALSE)&gt;0,VLOOKUP($C17,'2. Database - clean'!$O$4:$AM$121,MATCH(J$2,'2. Database - clean'!$O$2:$AM$2,0),FALSE),""),"")</f>
        <v/>
      </c>
      <c r="K17" s="611">
        <f ca="1">IFERROR(IF(VLOOKUP($C17,'2. Database - clean'!$O$4:$AM$121,MATCH(K$2,'2. Database - clean'!$O$2:$AM$2,0),FALSE)&gt;0,VLOOKUP($C17,'2. Database - clean'!$O$4:$AM$121,MATCH(K$2,'2. Database - clean'!$O$2:$AM$2,0),FALSE),""),"")</f>
        <v>0.78564725931035684</v>
      </c>
      <c r="L17" s="611" t="str">
        <f>IFERROR(IF(VLOOKUP($C17,'2. Database - clean'!$O$4:$AM$121,MATCH(L$2,'2. Database - clean'!$O$2:$AM$2,0),FALSE)&gt;0,VLOOKUP($C17,'2. Database - clean'!$O$4:$AM$121,MATCH(L$2,'2. Database - clean'!$O$2:$AM$2,0),FALSE),""),"")</f>
        <v/>
      </c>
      <c r="M17" s="611" t="str">
        <f ca="1">IFERROR(IF(VLOOKUP($C17,'2. Database - clean'!$O$4:$AM$121,MATCH(M$2,'2. Database - clean'!$O$2:$AM$2,0),FALSE)&gt;0,VLOOKUP($C17,'2. Database - clean'!$O$4:$AM$121,MATCH(M$2,'2. Database - clean'!$O$2:$AM$2,0),FALSE),""),"")</f>
        <v/>
      </c>
      <c r="N17" s="611">
        <f ca="1">IFERROR(IF(VLOOKUP($C17,'2. Database - clean'!$O$4:$AM$121,MATCH(N$2,'2. Database - clean'!$O$2:$AM$2,0),FALSE)&gt;0,VLOOKUP($C17,'2. Database - clean'!$O$4:$AM$121,MATCH(N$2,'2. Database - clean'!$O$2:$AM$2,0),FALSE),""),"")</f>
        <v>0.64415033663131771</v>
      </c>
      <c r="O17" s="611" t="str">
        <f>IFERROR(IF(VLOOKUP($C17,'2. Database - clean'!$O$4:$AM$121,MATCH(O$2,'2. Database - clean'!$O$2:$AM$2,0),FALSE)&gt;0,VLOOKUP($C17,'2. Database - clean'!$O$4:$AM$121,MATCH(O$2,'2. Database - clean'!$O$2:$AM$2,0),FALSE),""),"")</f>
        <v/>
      </c>
      <c r="P17" s="611" t="str">
        <f ca="1">IFERROR(IF(VLOOKUP($C17,'2. Database - clean'!$O$4:$AM$121,MATCH(P$2,'2. Database - clean'!$O$2:$AM$2,0),FALSE)&gt;0,VLOOKUP($C17,'2. Database - clean'!$O$4:$AM$121,MATCH(P$2,'2. Database - clean'!$O$2:$AM$2,0),FALSE),""),"")</f>
        <v/>
      </c>
      <c r="Q17" s="628" t="str">
        <f>IFERROR(IF(VLOOKUP($C17,'2. Database - clean'!$O$4:$AM$121,MATCH(Q$2,'2. Database - clean'!$O$2:$AM$2,0),FALSE)&gt;0,VLOOKUP($C17,'2. Database - clean'!$O$4:$AM$121,MATCH(Q$2,'2. Database - clean'!$O$2:$AM$2,0),FALSE),""),"")</f>
        <v/>
      </c>
      <c r="R17" s="629"/>
      <c r="S17" s="686"/>
      <c r="T17" s="686"/>
      <c r="U17" s="686"/>
    </row>
    <row r="18" spans="1:21" s="626" customFormat="1" x14ac:dyDescent="0.25">
      <c r="A18" s="667" t="s">
        <v>553</v>
      </c>
      <c r="B18" s="1374"/>
      <c r="C18" s="670" t="s">
        <v>30</v>
      </c>
      <c r="D18" s="671"/>
      <c r="E18" s="627">
        <f ca="1">IFERROR(IF(VLOOKUP($C18,'2. Database - clean'!$O$4:$AM$121,MATCH(E$2,'2. Database - clean'!$O$2:$AM$2,0),FALSE)&gt;0,VLOOKUP($C18,'2. Database - clean'!$O$4:$AM$121,MATCH(E$2,'2. Database - clean'!$O$2:$AM$2,0),FALSE),""),"")</f>
        <v>1.0208226714567756</v>
      </c>
      <c r="F18" s="610">
        <f ca="1">IFERROR(IF(VLOOKUP($C18,'2. Database - clean'!$O$4:$AM$121,MATCH(F$2,'2. Database - clean'!$O$2:$AM$2,0),FALSE)&gt;0,VLOOKUP($C18,'2. Database - clean'!$O$4:$AM$121,MATCH(F$2,'2. Database - clean'!$O$2:$AM$2,0),FALSE),""),"")</f>
        <v>1.4868295619704004</v>
      </c>
      <c r="G18" s="611">
        <f ca="1">IFERROR(IF(VLOOKUP($C18,'2. Database - clean'!$O$4:$AM$121,MATCH(G$2,'2. Database - clean'!$O$2:$AM$2,0),FALSE)&gt;0,VLOOKUP($C18,'2. Database - clean'!$O$4:$AM$121,MATCH(G$2,'2. Database - clean'!$O$2:$AM$2,0),FALSE),""),"")</f>
        <v>1.0208104693481082</v>
      </c>
      <c r="H18" s="611" t="str">
        <f ca="1">IFERROR(IF(VLOOKUP($C18,'2. Database - clean'!$O$4:$AM$121,MATCH(H$2,'2. Database - clean'!$O$2:$AM$2,0),FALSE)&gt;0,VLOOKUP($C18,'2. Database - clean'!$O$4:$AM$121,MATCH(H$2,'2. Database - clean'!$O$2:$AM$2,0),FALSE),""),"")</f>
        <v/>
      </c>
      <c r="I18" s="611">
        <f ca="1">IFERROR(IF(VLOOKUP($C18,'2. Database - clean'!$O$4:$AM$121,MATCH(I$2,'2. Database - clean'!$O$2:$AM$2,0),FALSE)&gt;0,VLOOKUP($C18,'2. Database - clean'!$O$4:$AM$121,MATCH(I$2,'2. Database - clean'!$O$2:$AM$2,0),FALSE),""),"")</f>
        <v>0.97329214056896418</v>
      </c>
      <c r="J18" s="611" t="str">
        <f>IFERROR(IF(VLOOKUP($C18,'2. Database - clean'!$O$4:$AM$121,MATCH(J$2,'2. Database - clean'!$O$2:$AM$2,0),FALSE)&gt;0,VLOOKUP($C18,'2. Database - clean'!$O$4:$AM$121,MATCH(J$2,'2. Database - clean'!$O$2:$AM$2,0),FALSE),""),"")</f>
        <v/>
      </c>
      <c r="K18" s="611">
        <f ca="1">IFERROR(IF(VLOOKUP($C18,'2. Database - clean'!$O$4:$AM$121,MATCH(K$2,'2. Database - clean'!$O$2:$AM$2,0),FALSE)&gt;0,VLOOKUP($C18,'2. Database - clean'!$O$4:$AM$121,MATCH(K$2,'2. Database - clean'!$O$2:$AM$2,0),FALSE),""),"")</f>
        <v>1.0051032511129518</v>
      </c>
      <c r="L18" s="611" t="str">
        <f>IFERROR(IF(VLOOKUP($C18,'2. Database - clean'!$O$4:$AM$121,MATCH(L$2,'2. Database - clean'!$O$2:$AM$2,0),FALSE)&gt;0,VLOOKUP($C18,'2. Database - clean'!$O$4:$AM$121,MATCH(L$2,'2. Database - clean'!$O$2:$AM$2,0),FALSE),""),"")</f>
        <v/>
      </c>
      <c r="M18" s="611">
        <f ca="1">IFERROR(IF(VLOOKUP($C18,'2. Database - clean'!$O$4:$AM$121,MATCH(M$2,'2. Database - clean'!$O$2:$AM$2,0),FALSE)&gt;0,VLOOKUP($C18,'2. Database - clean'!$O$4:$AM$121,MATCH(M$2,'2. Database - clean'!$O$2:$AM$2,0),FALSE),""),"")</f>
        <v>0.94072834041211462</v>
      </c>
      <c r="N18" s="611">
        <f ca="1">IFERROR(IF(VLOOKUP($C18,'2. Database - clean'!$O$4:$AM$121,MATCH(N$2,'2. Database - clean'!$O$2:$AM$2,0),FALSE)&gt;0,VLOOKUP($C18,'2. Database - clean'!$O$4:$AM$121,MATCH(N$2,'2. Database - clean'!$O$2:$AM$2,0),FALSE),""),"")</f>
        <v>1.198912171386965</v>
      </c>
      <c r="O18" s="611" t="str">
        <f>IFERROR(IF(VLOOKUP($C18,'2. Database - clean'!$O$4:$AM$121,MATCH(O$2,'2. Database - clean'!$O$2:$AM$2,0),FALSE)&gt;0,VLOOKUP($C18,'2. Database - clean'!$O$4:$AM$121,MATCH(O$2,'2. Database - clean'!$O$2:$AM$2,0),FALSE),""),"")</f>
        <v/>
      </c>
      <c r="P18" s="611">
        <f ca="1">IFERROR(IF(VLOOKUP($C18,'2. Database - clean'!$O$4:$AM$121,MATCH(P$2,'2. Database - clean'!$O$2:$AM$2,0),FALSE)&gt;0,VLOOKUP($C18,'2. Database - clean'!$O$4:$AM$121,MATCH(P$2,'2. Database - clean'!$O$2:$AM$2,0),FALSE),""),"")</f>
        <v>0.98744227149318975</v>
      </c>
      <c r="Q18" s="628" t="str">
        <f>IFERROR(IF(VLOOKUP($C18,'2. Database - clean'!$O$4:$AM$121,MATCH(Q$2,'2. Database - clean'!$O$2:$AM$2,0),FALSE)&gt;0,VLOOKUP($C18,'2. Database - clean'!$O$4:$AM$121,MATCH(Q$2,'2. Database - clean'!$O$2:$AM$2,0),FALSE),""),"")</f>
        <v/>
      </c>
      <c r="R18" s="629"/>
      <c r="S18" s="686"/>
      <c r="T18" s="686"/>
      <c r="U18" s="686"/>
    </row>
    <row r="19" spans="1:21" s="626" customFormat="1" ht="15.75" thickBot="1" x14ac:dyDescent="0.3">
      <c r="A19" s="672" t="s">
        <v>553</v>
      </c>
      <c r="B19" s="1375"/>
      <c r="C19" s="673" t="s">
        <v>21</v>
      </c>
      <c r="D19" s="674"/>
      <c r="E19" s="630" t="str">
        <f ca="1">IFERROR(IF(VLOOKUP($C19,'2. Database - clean'!$O$4:$AM$121,MATCH(E$2,'2. Database - clean'!$O$2:$AM$2,0),FALSE)&gt;0,VLOOKUP($C19,'2. Database - clean'!$O$4:$AM$121,MATCH(E$2,'2. Database - clean'!$O$2:$AM$2,0),FALSE),""),"")</f>
        <v/>
      </c>
      <c r="F19" s="616">
        <f ca="1">IFERROR(IF(VLOOKUP($C19,'2. Database - clean'!$O$4:$AM$121,MATCH(F$2,'2. Database - clean'!$O$2:$AM$2,0),FALSE)&gt;0,VLOOKUP($C19,'2. Database - clean'!$O$4:$AM$121,MATCH(F$2,'2. Database - clean'!$O$2:$AM$2,0),FALSE),""),"")</f>
        <v>2.0607069362970991</v>
      </c>
      <c r="G19" s="617" t="str">
        <f ca="1">IFERROR(IF(VLOOKUP($C19,'2. Database - clean'!$O$4:$AM$121,MATCH(G$2,'2. Database - clean'!$O$2:$AM$2,0),FALSE)&gt;0,VLOOKUP($C19,'2. Database - clean'!$O$4:$AM$121,MATCH(G$2,'2. Database - clean'!$O$2:$AM$2,0),FALSE),""),"")</f>
        <v/>
      </c>
      <c r="H19" s="617" t="str">
        <f ca="1">IFERROR(IF(VLOOKUP($C19,'2. Database - clean'!$O$4:$AM$121,MATCH(H$2,'2. Database - clean'!$O$2:$AM$2,0),FALSE)&gt;0,VLOOKUP($C19,'2. Database - clean'!$O$4:$AM$121,MATCH(H$2,'2. Database - clean'!$O$2:$AM$2,0),FALSE),""),"")</f>
        <v/>
      </c>
      <c r="I19" s="617">
        <f ca="1">IFERROR(IF(VLOOKUP($C19,'2. Database - clean'!$O$4:$AM$121,MATCH(I$2,'2. Database - clean'!$O$2:$AM$2,0),FALSE)&gt;0,VLOOKUP($C19,'2. Database - clean'!$O$4:$AM$121,MATCH(I$2,'2. Database - clean'!$O$2:$AM$2,0),FALSE),""),"")</f>
        <v>1.7465382353920533</v>
      </c>
      <c r="J19" s="617" t="str">
        <f>IFERROR(IF(VLOOKUP($C19,'2. Database - clean'!$O$4:$AM$121,MATCH(J$2,'2. Database - clean'!$O$2:$AM$2,0),FALSE)&gt;0,VLOOKUP($C19,'2. Database - clean'!$O$4:$AM$121,MATCH(J$2,'2. Database - clean'!$O$2:$AM$2,0),FALSE),""),"")</f>
        <v/>
      </c>
      <c r="K19" s="617">
        <f ca="1">IFERROR(IF(VLOOKUP($C19,'2. Database - clean'!$O$4:$AM$121,MATCH(K$2,'2. Database - clean'!$O$2:$AM$2,0),FALSE)&gt;0,VLOOKUP($C19,'2. Database - clean'!$O$4:$AM$121,MATCH(K$2,'2. Database - clean'!$O$2:$AM$2,0),FALSE),""),"")</f>
        <v>1.9949575351289413</v>
      </c>
      <c r="L19" s="617" t="str">
        <f>IFERROR(IF(VLOOKUP($C19,'2. Database - clean'!$O$4:$AM$121,MATCH(L$2,'2. Database - clean'!$O$2:$AM$2,0),FALSE)&gt;0,VLOOKUP($C19,'2. Database - clean'!$O$4:$AM$121,MATCH(L$2,'2. Database - clean'!$O$2:$AM$2,0),FALSE),""),"")</f>
        <v/>
      </c>
      <c r="M19" s="617">
        <f ca="1">IFERROR(IF(VLOOKUP($C19,'2. Database - clean'!$O$4:$AM$121,MATCH(M$2,'2. Database - clean'!$O$2:$AM$2,0),FALSE)&gt;0,VLOOKUP($C19,'2. Database - clean'!$O$4:$AM$121,MATCH(M$2,'2. Database - clean'!$O$2:$AM$2,0),FALSE),""),"")</f>
        <v>1.6083224093182893</v>
      </c>
      <c r="N19" s="617">
        <f ca="1">IFERROR(IF(VLOOKUP($C19,'2. Database - clean'!$O$4:$AM$121,MATCH(N$2,'2. Database - clean'!$O$2:$AM$2,0),FALSE)&gt;0,VLOOKUP($C19,'2. Database - clean'!$O$4:$AM$121,MATCH(N$2,'2. Database - clean'!$O$2:$AM$2,0),FALSE),""),"")</f>
        <v>1.6218363990027362</v>
      </c>
      <c r="O19" s="617" t="str">
        <f>IFERROR(IF(VLOOKUP($C19,'2. Database - clean'!$O$4:$AM$121,MATCH(O$2,'2. Database - clean'!$O$2:$AM$2,0),FALSE)&gt;0,VLOOKUP($C19,'2. Database - clean'!$O$4:$AM$121,MATCH(O$2,'2. Database - clean'!$O$2:$AM$2,0),FALSE),""),"")</f>
        <v/>
      </c>
      <c r="P19" s="617">
        <f ca="1">IFERROR(IF(VLOOKUP($C19,'2. Database - clean'!$O$4:$AM$121,MATCH(P$2,'2. Database - clean'!$O$2:$AM$2,0),FALSE)&gt;0,VLOOKUP($C19,'2. Database - clean'!$O$4:$AM$121,MATCH(P$2,'2. Database - clean'!$O$2:$AM$2,0),FALSE),""),"")</f>
        <v>1.366348135355149</v>
      </c>
      <c r="Q19" s="631" t="str">
        <f>IFERROR(IF(VLOOKUP($C19,'2. Database - clean'!$O$4:$AM$121,MATCH(Q$2,'2. Database - clean'!$O$2:$AM$2,0),FALSE)&gt;0,VLOOKUP($C19,'2. Database - clean'!$O$4:$AM$121,MATCH(Q$2,'2. Database - clean'!$O$2:$AM$2,0),FALSE),""),"")</f>
        <v/>
      </c>
      <c r="R19" s="632"/>
      <c r="S19" s="686"/>
      <c r="T19" s="686"/>
      <c r="U19" s="686"/>
    </row>
    <row r="20" spans="1:21" s="626" customFormat="1" x14ac:dyDescent="0.25">
      <c r="A20" s="675" t="s">
        <v>553</v>
      </c>
      <c r="B20" s="1373" t="s">
        <v>26</v>
      </c>
      <c r="C20" s="676" t="s">
        <v>616</v>
      </c>
      <c r="D20" s="677"/>
      <c r="E20" s="621">
        <f ca="1">IFERROR(IF(VLOOKUP($C20,'2. Database - clean'!$O$4:$AM$121,MATCH(E$2,'2. Database - clean'!$O$2:$AM$2,0),FALSE)&gt;0,VLOOKUP($C20,'2. Database - clean'!$O$4:$AM$121,MATCH(E$2,'2. Database - clean'!$O$2:$AM$2,0),FALSE),""),"")</f>
        <v>0.7268353699123774</v>
      </c>
      <c r="F20" s="622">
        <f ca="1">IFERROR(IF(VLOOKUP($C20,'2. Database - clean'!$O$4:$AM$121,MATCH(F$2,'2. Database - clean'!$O$2:$AM$2,0),FALSE)&gt;0,VLOOKUP($C20,'2. Database - clean'!$O$4:$AM$121,MATCH(F$2,'2. Database - clean'!$O$2:$AM$2,0),FALSE),""),"")</f>
        <v>0.66712172199534037</v>
      </c>
      <c r="G20" s="623">
        <f ca="1">IFERROR(IF(VLOOKUP($C20,'2. Database - clean'!$O$4:$AM$121,MATCH(G$2,'2. Database - clean'!$O$2:$AM$2,0),FALSE)&gt;0,VLOOKUP($C20,'2. Database - clean'!$O$4:$AM$121,MATCH(G$2,'2. Database - clean'!$O$2:$AM$2,0),FALSE),""),"")</f>
        <v>0.91131077687557216</v>
      </c>
      <c r="H20" s="623" t="str">
        <f ca="1">IFERROR(IF(VLOOKUP($C20,'2. Database - clean'!$O$4:$AM$121,MATCH(H$2,'2. Database - clean'!$O$2:$AM$2,0),FALSE)&gt;0,VLOOKUP($C20,'2. Database - clean'!$O$4:$AM$121,MATCH(H$2,'2. Database - clean'!$O$2:$AM$2,0),FALSE),""),"")</f>
        <v/>
      </c>
      <c r="I20" s="623">
        <f ca="1">IFERROR(IF(VLOOKUP($C20,'2. Database - clean'!$O$4:$AM$121,MATCH(I$2,'2. Database - clean'!$O$2:$AM$2,0),FALSE)&gt;0,VLOOKUP($C20,'2. Database - clean'!$O$4:$AM$121,MATCH(I$2,'2. Database - clean'!$O$2:$AM$2,0),FALSE),""),"")</f>
        <v>0.93350607834158661</v>
      </c>
      <c r="J20" s="623" t="str">
        <f>IFERROR(IF(VLOOKUP($C20,'2. Database - clean'!$O$4:$AM$121,MATCH(J$2,'2. Database - clean'!$O$2:$AM$2,0),FALSE)&gt;0,VLOOKUP($C20,'2. Database - clean'!$O$4:$AM$121,MATCH(J$2,'2. Database - clean'!$O$2:$AM$2,0),FALSE),""),"")</f>
        <v/>
      </c>
      <c r="K20" s="623">
        <f ca="1">IFERROR(IF(VLOOKUP($C20,'2. Database - clean'!$O$4:$AM$121,MATCH(K$2,'2. Database - clean'!$O$2:$AM$2,0),FALSE)&gt;0,VLOOKUP($C20,'2. Database - clean'!$O$4:$AM$121,MATCH(K$2,'2. Database - clean'!$O$2:$AM$2,0),FALSE),""),"")</f>
        <v>0.79909416410112843</v>
      </c>
      <c r="L20" s="623" t="str">
        <f>IFERROR(IF(VLOOKUP($C20,'2. Database - clean'!$O$4:$AM$121,MATCH(L$2,'2. Database - clean'!$O$2:$AM$2,0),FALSE)&gt;0,VLOOKUP($C20,'2. Database - clean'!$O$4:$AM$121,MATCH(L$2,'2. Database - clean'!$O$2:$AM$2,0),FALSE),""),"")</f>
        <v/>
      </c>
      <c r="M20" s="623">
        <f ca="1">IFERROR(IF(VLOOKUP($C20,'2. Database - clean'!$O$4:$AM$121,MATCH(M$2,'2. Database - clean'!$O$2:$AM$2,0),FALSE)&gt;0,VLOOKUP($C20,'2. Database - clean'!$O$4:$AM$121,MATCH(M$2,'2. Database - clean'!$O$2:$AM$2,0),FALSE),""),"")</f>
        <v>0.97568645415121058</v>
      </c>
      <c r="N20" s="623">
        <f ca="1">IFERROR(IF(VLOOKUP($C20,'2. Database - clean'!$O$4:$AM$121,MATCH(N$2,'2. Database - clean'!$O$2:$AM$2,0),FALSE)&gt;0,VLOOKUP($C20,'2. Database - clean'!$O$4:$AM$121,MATCH(N$2,'2. Database - clean'!$O$2:$AM$2,0),FALSE),""),"")</f>
        <v>0.99289481213062836</v>
      </c>
      <c r="O20" s="623" t="str">
        <f>IFERROR(IF(VLOOKUP($C20,'2. Database - clean'!$O$4:$AM$121,MATCH(O$2,'2. Database - clean'!$O$2:$AM$2,0),FALSE)&gt;0,VLOOKUP($C20,'2. Database - clean'!$O$4:$AM$121,MATCH(O$2,'2. Database - clean'!$O$2:$AM$2,0),FALSE),""),"")</f>
        <v/>
      </c>
      <c r="P20" s="623">
        <f ca="1">IFERROR(IF(VLOOKUP($C20,'2. Database - clean'!$O$4:$AM$121,MATCH(P$2,'2. Database - clean'!$O$2:$AM$2,0),FALSE)&gt;0,VLOOKUP($C20,'2. Database - clean'!$O$4:$AM$121,MATCH(P$2,'2. Database - clean'!$O$2:$AM$2,0),FALSE),""),"")</f>
        <v>0.70277001398764205</v>
      </c>
      <c r="Q20" s="624" t="str">
        <f>IFERROR(IF(VLOOKUP($C20,'2. Database - clean'!$O$4:$AM$121,MATCH(Q$2,'2. Database - clean'!$O$2:$AM$2,0),FALSE)&gt;0,VLOOKUP($C20,'2. Database - clean'!$O$4:$AM$121,MATCH(Q$2,'2. Database - clean'!$O$2:$AM$2,0),FALSE),""),"")</f>
        <v/>
      </c>
      <c r="R20" s="625"/>
      <c r="S20" s="686"/>
      <c r="T20" s="686"/>
      <c r="U20" s="686"/>
    </row>
    <row r="21" spans="1:21" s="626" customFormat="1" x14ac:dyDescent="0.25">
      <c r="A21" s="667" t="s">
        <v>553</v>
      </c>
      <c r="B21" s="1374"/>
      <c r="C21" s="670" t="s">
        <v>619</v>
      </c>
      <c r="D21" s="671"/>
      <c r="E21" s="627">
        <f ca="1">IFERROR(IF(VLOOKUP($C21,'2. Database - clean'!$O$4:$AM$121,MATCH(E$2,'2. Database - clean'!$O$2:$AM$2,0),FALSE)&gt;0,VLOOKUP($C21,'2. Database - clean'!$O$4:$AM$121,MATCH(E$2,'2. Database - clean'!$O$2:$AM$2,0),FALSE),""),"")</f>
        <v>1.12510115439117</v>
      </c>
      <c r="F21" s="610">
        <f ca="1">IFERROR(IF(VLOOKUP($C21,'2. Database - clean'!$O$4:$AM$121,MATCH(F$2,'2. Database - clean'!$O$2:$AM$2,0),FALSE)&gt;0,VLOOKUP($C21,'2. Database - clean'!$O$4:$AM$121,MATCH(F$2,'2. Database - clean'!$O$2:$AM$2,0),FALSE),""),"")</f>
        <v>1.2712919162382408</v>
      </c>
      <c r="G21" s="611" t="str">
        <f ca="1">IFERROR(IF(VLOOKUP($C21,'2. Database - clean'!$O$4:$AM$121,MATCH(G$2,'2. Database - clean'!$O$2:$AM$2,0),FALSE)&gt;0,VLOOKUP($C21,'2. Database - clean'!$O$4:$AM$121,MATCH(G$2,'2. Database - clean'!$O$2:$AM$2,0),FALSE),""),"")</f>
        <v/>
      </c>
      <c r="H21" s="611" t="str">
        <f ca="1">IFERROR(IF(VLOOKUP($C21,'2. Database - clean'!$O$4:$AM$121,MATCH(H$2,'2. Database - clean'!$O$2:$AM$2,0),FALSE)&gt;0,VLOOKUP($C21,'2. Database - clean'!$O$4:$AM$121,MATCH(H$2,'2. Database - clean'!$O$2:$AM$2,0),FALSE),""),"")</f>
        <v/>
      </c>
      <c r="I21" s="611">
        <f ca="1">IFERROR(IF(VLOOKUP($C21,'2. Database - clean'!$O$4:$AM$121,MATCH(I$2,'2. Database - clean'!$O$2:$AM$2,0),FALSE)&gt;0,VLOOKUP($C21,'2. Database - clean'!$O$4:$AM$121,MATCH(I$2,'2. Database - clean'!$O$2:$AM$2,0),FALSE),""),"")</f>
        <v>1.1779557691802405</v>
      </c>
      <c r="J21" s="611" t="str">
        <f>IFERROR(IF(VLOOKUP($C21,'2. Database - clean'!$O$4:$AM$121,MATCH(J$2,'2. Database - clean'!$O$2:$AM$2,0),FALSE)&gt;0,VLOOKUP($C21,'2. Database - clean'!$O$4:$AM$121,MATCH(J$2,'2. Database - clean'!$O$2:$AM$2,0),FALSE),""),"")</f>
        <v/>
      </c>
      <c r="K21" s="611">
        <f ca="1">IFERROR(IF(VLOOKUP($C21,'2. Database - clean'!$O$4:$AM$121,MATCH(K$2,'2. Database - clean'!$O$2:$AM$2,0),FALSE)&gt;0,VLOOKUP($C21,'2. Database - clean'!$O$4:$AM$121,MATCH(K$2,'2. Database - clean'!$O$2:$AM$2,0),FALSE),""),"")</f>
        <v>1.2932210071402557</v>
      </c>
      <c r="L21" s="611" t="str">
        <f>IFERROR(IF(VLOOKUP($C21,'2. Database - clean'!$O$4:$AM$121,MATCH(L$2,'2. Database - clean'!$O$2:$AM$2,0),FALSE)&gt;0,VLOOKUP($C21,'2. Database - clean'!$O$4:$AM$121,MATCH(L$2,'2. Database - clean'!$O$2:$AM$2,0),FALSE),""),"")</f>
        <v/>
      </c>
      <c r="M21" s="611">
        <f ca="1">IFERROR(IF(VLOOKUP($C21,'2. Database - clean'!$O$4:$AM$121,MATCH(M$2,'2. Database - clean'!$O$2:$AM$2,0),FALSE)&gt;0,VLOOKUP($C21,'2. Database - clean'!$O$4:$AM$121,MATCH(M$2,'2. Database - clean'!$O$2:$AM$2,0),FALSE),""),"")</f>
        <v>1.3737576691941595</v>
      </c>
      <c r="N21" s="611">
        <f ca="1">IFERROR(IF(VLOOKUP($C21,'2. Database - clean'!$O$4:$AM$121,MATCH(N$2,'2. Database - clean'!$O$2:$AM$2,0),FALSE)&gt;0,VLOOKUP($C21,'2. Database - clean'!$O$4:$AM$121,MATCH(N$2,'2. Database - clean'!$O$2:$AM$2,0),FALSE),""),"")</f>
        <v>1.2343740768843043</v>
      </c>
      <c r="O21" s="611" t="str">
        <f>IFERROR(IF(VLOOKUP($C21,'2. Database - clean'!$O$4:$AM$121,MATCH(O$2,'2. Database - clean'!$O$2:$AM$2,0),FALSE)&gt;0,VLOOKUP($C21,'2. Database - clean'!$O$4:$AM$121,MATCH(O$2,'2. Database - clean'!$O$2:$AM$2,0),FALSE),""),"")</f>
        <v/>
      </c>
      <c r="P21" s="611">
        <f ca="1">IFERROR(IF(VLOOKUP($C21,'2. Database - clean'!$O$4:$AM$121,MATCH(P$2,'2. Database - clean'!$O$2:$AM$2,0),FALSE)&gt;0,VLOOKUP($C21,'2. Database - clean'!$O$4:$AM$121,MATCH(P$2,'2. Database - clean'!$O$2:$AM$2,0),FALSE),""),"")</f>
        <v>1.2674016997261746</v>
      </c>
      <c r="Q21" s="628" t="str">
        <f>IFERROR(IF(VLOOKUP($C21,'2. Database - clean'!$O$4:$AM$121,MATCH(Q$2,'2. Database - clean'!$O$2:$AM$2,0),FALSE)&gt;0,VLOOKUP($C21,'2. Database - clean'!$O$4:$AM$121,MATCH(Q$2,'2. Database - clean'!$O$2:$AM$2,0),FALSE),""),"")</f>
        <v/>
      </c>
      <c r="R21" s="629"/>
      <c r="S21" s="686"/>
      <c r="T21" s="686"/>
      <c r="U21" s="686"/>
    </row>
    <row r="22" spans="1:21" s="626" customFormat="1" ht="15.75" thickBot="1" x14ac:dyDescent="0.3">
      <c r="A22" s="672" t="s">
        <v>553</v>
      </c>
      <c r="B22" s="1375"/>
      <c r="C22" s="673" t="s">
        <v>617</v>
      </c>
      <c r="D22" s="674"/>
      <c r="E22" s="630">
        <f ca="1">IFERROR(IF(VLOOKUP($C22,'2. Database - clean'!$O$4:$AM$121,MATCH(E$2,'2. Database - clean'!$O$2:$AM$2,0),FALSE)&gt;0,VLOOKUP($C22,'2. Database - clean'!$O$4:$AM$121,MATCH(E$2,'2. Database - clean'!$O$2:$AM$2,0),FALSE),""),"")</f>
        <v>1.1656108436030124</v>
      </c>
      <c r="F22" s="616">
        <f ca="1">IFERROR(IF(VLOOKUP($C22,'2. Database - clean'!$O$4:$AM$121,MATCH(F$2,'2. Database - clean'!$O$2:$AM$2,0),FALSE)&gt;0,VLOOKUP($C22,'2. Database - clean'!$O$4:$AM$121,MATCH(F$2,'2. Database - clean'!$O$2:$AM$2,0),FALSE),""),"")</f>
        <v>1.1959570185846882</v>
      </c>
      <c r="G22" s="617">
        <f ca="1">IFERROR(IF(VLOOKUP($C22,'2. Database - clean'!$O$4:$AM$121,MATCH(G$2,'2. Database - clean'!$O$2:$AM$2,0),FALSE)&gt;0,VLOOKUP($C22,'2. Database - clean'!$O$4:$AM$121,MATCH(G$2,'2. Database - clean'!$O$2:$AM$2,0),FALSE),""),"")</f>
        <v>1.0699065622911383</v>
      </c>
      <c r="H22" s="617" t="str">
        <f ca="1">IFERROR(IF(VLOOKUP($C22,'2. Database - clean'!$O$4:$AM$121,MATCH(H$2,'2. Database - clean'!$O$2:$AM$2,0),FALSE)&gt;0,VLOOKUP($C22,'2. Database - clean'!$O$4:$AM$121,MATCH(H$2,'2. Database - clean'!$O$2:$AM$2,0),FALSE),""),"")</f>
        <v/>
      </c>
      <c r="I22" s="617">
        <f ca="1">IFERROR(IF(VLOOKUP($C22,'2. Database - clean'!$O$4:$AM$121,MATCH(I$2,'2. Database - clean'!$O$2:$AM$2,0),FALSE)&gt;0,VLOOKUP($C22,'2. Database - clean'!$O$4:$AM$121,MATCH(I$2,'2. Database - clean'!$O$2:$AM$2,0),FALSE),""),"")</f>
        <v>1.1117163234238949</v>
      </c>
      <c r="J22" s="617" t="str">
        <f>IFERROR(IF(VLOOKUP($C22,'2. Database - clean'!$O$4:$AM$121,MATCH(J$2,'2. Database - clean'!$O$2:$AM$2,0),FALSE)&gt;0,VLOOKUP($C22,'2. Database - clean'!$O$4:$AM$121,MATCH(J$2,'2. Database - clean'!$O$2:$AM$2,0),FALSE),""),"")</f>
        <v/>
      </c>
      <c r="K22" s="617">
        <f ca="1">IFERROR(IF(VLOOKUP($C22,'2. Database - clean'!$O$4:$AM$121,MATCH(K$2,'2. Database - clean'!$O$2:$AM$2,0),FALSE)&gt;0,VLOOKUP($C22,'2. Database - clean'!$O$4:$AM$121,MATCH(K$2,'2. Database - clean'!$O$2:$AM$2,0),FALSE),""),"")</f>
        <v>1.3627562368819339</v>
      </c>
      <c r="L22" s="617" t="str">
        <f>IFERROR(IF(VLOOKUP($C22,'2. Database - clean'!$O$4:$AM$121,MATCH(L$2,'2. Database - clean'!$O$2:$AM$2,0),FALSE)&gt;0,VLOOKUP($C22,'2. Database - clean'!$O$4:$AM$121,MATCH(L$2,'2. Database - clean'!$O$2:$AM$2,0),FALSE),""),"")</f>
        <v/>
      </c>
      <c r="M22" s="617" t="str">
        <f ca="1">IFERROR(IF(VLOOKUP($C22,'2. Database - clean'!$O$4:$AM$121,MATCH(M$2,'2. Database - clean'!$O$2:$AM$2,0),FALSE)&gt;0,VLOOKUP($C22,'2. Database - clean'!$O$4:$AM$121,MATCH(M$2,'2. Database - clean'!$O$2:$AM$2,0),FALSE),""),"")</f>
        <v/>
      </c>
      <c r="N22" s="617">
        <f ca="1">IFERROR(IF(VLOOKUP($C22,'2. Database - clean'!$O$4:$AM$121,MATCH(N$2,'2. Database - clean'!$O$2:$AM$2,0),FALSE)&gt;0,VLOOKUP($C22,'2. Database - clean'!$O$4:$AM$121,MATCH(N$2,'2. Database - clean'!$O$2:$AM$2,0),FALSE),""),"")</f>
        <v>1.1002853628949953</v>
      </c>
      <c r="O22" s="617" t="str">
        <f>IFERROR(IF(VLOOKUP($C22,'2. Database - clean'!$O$4:$AM$121,MATCH(O$2,'2. Database - clean'!$O$2:$AM$2,0),FALSE)&gt;0,VLOOKUP($C22,'2. Database - clean'!$O$4:$AM$121,MATCH(O$2,'2. Database - clean'!$O$2:$AM$2,0),FALSE),""),"")</f>
        <v/>
      </c>
      <c r="P22" s="617">
        <f ca="1">IFERROR(IF(VLOOKUP($C22,'2. Database - clean'!$O$4:$AM$121,MATCH(P$2,'2. Database - clean'!$O$2:$AM$2,0),FALSE)&gt;0,VLOOKUP($C22,'2. Database - clean'!$O$4:$AM$121,MATCH(P$2,'2. Database - clean'!$O$2:$AM$2,0),FALSE),""),"")</f>
        <v>0.58597306440409658</v>
      </c>
      <c r="Q22" s="631" t="str">
        <f>IFERROR(IF(VLOOKUP($C22,'2. Database - clean'!$O$4:$AM$121,MATCH(Q$2,'2. Database - clean'!$O$2:$AM$2,0),FALSE)&gt;0,VLOOKUP($C22,'2. Database - clean'!$O$4:$AM$121,MATCH(Q$2,'2. Database - clean'!$O$2:$AM$2,0),FALSE),""),"")</f>
        <v/>
      </c>
      <c r="R22" s="632"/>
      <c r="S22" s="686"/>
      <c r="T22" s="686"/>
      <c r="U22" s="686"/>
    </row>
    <row r="23" spans="1:21" x14ac:dyDescent="0.25">
      <c r="A23" s="666" t="s">
        <v>553</v>
      </c>
      <c r="B23" s="1373" t="s">
        <v>807</v>
      </c>
      <c r="C23" s="678" t="s">
        <v>811</v>
      </c>
      <c r="D23" s="679"/>
      <c r="E23" s="633">
        <f ca="1">IFERROR(IF(VLOOKUP($C23,'2. Database - clean'!$O$4:$AM$121,MATCH(E$2,'2. Database - clean'!$O$2:$AM$2,0),FALSE)&gt;0,VLOOKUP($C23,'2. Database - clean'!$O$4:$AM$121,MATCH(E$2,'2. Database - clean'!$O$2:$AM$2,0),FALSE),""),"")</f>
        <v>1.1424240629304028</v>
      </c>
      <c r="F23" s="634">
        <f ca="1">IFERROR(IF(VLOOKUP($C23,'2. Database - clean'!$O$4:$AM$121,MATCH(F$2,'2. Database - clean'!$O$2:$AM$2,0),FALSE)&gt;0,VLOOKUP($C23,'2. Database - clean'!$O$4:$AM$121,MATCH(F$2,'2. Database - clean'!$O$2:$AM$2,0),FALSE),""),"")</f>
        <v>1.1542917525964824</v>
      </c>
      <c r="G23" s="635">
        <f ca="1">IFERROR(IF(VLOOKUP($C23,'2. Database - clean'!$O$4:$AM$121,MATCH(G$2,'2. Database - clean'!$O$2:$AM$2,0),FALSE)&gt;0,VLOOKUP($C23,'2. Database - clean'!$O$4:$AM$121,MATCH(G$2,'2. Database - clean'!$O$2:$AM$2,0),FALSE),""),"")</f>
        <v>0.99668588173235306</v>
      </c>
      <c r="H23" s="635">
        <f ca="1">IFERROR(IF(VLOOKUP($C23,'2. Database - clean'!$O$4:$AM$121,MATCH(H$2,'2. Database - clean'!$O$2:$AM$2,0),FALSE)&gt;0,VLOOKUP($C23,'2. Database - clean'!$O$4:$AM$121,MATCH(H$2,'2. Database - clean'!$O$2:$AM$2,0),FALSE),""),"")</f>
        <v>1.0698862297603313</v>
      </c>
      <c r="I23" s="636">
        <f ca="1">IFERROR(IF(VLOOKUP($C23,'2. Database - clean'!$O$4:$AM$121,MATCH(I$2,'2. Database - clean'!$O$2:$AM$2,0),FALSE)&gt;0,VLOOKUP($C23,'2. Database - clean'!$O$4:$AM$121,MATCH(I$2,'2. Database - clean'!$O$2:$AM$2,0),FALSE),""),"")</f>
        <v>0.99354655692061156</v>
      </c>
      <c r="J23" s="636" t="str">
        <f>IFERROR(IF(VLOOKUP($C23,'2. Database - clean'!$O$4:$AM$121,MATCH(J$2,'2. Database - clean'!$O$2:$AM$2,0),FALSE)&gt;0,VLOOKUP($C23,'2. Database - clean'!$O$4:$AM$121,MATCH(J$2,'2. Database - clean'!$O$2:$AM$2,0),FALSE),""),"")</f>
        <v/>
      </c>
      <c r="K23" s="636">
        <f ca="1">IFERROR(IF(VLOOKUP($C23,'2. Database - clean'!$O$4:$AM$121,MATCH(K$2,'2. Database - clean'!$O$2:$AM$2,0),FALSE)&gt;0,VLOOKUP($C23,'2. Database - clean'!$O$4:$AM$121,MATCH(K$2,'2. Database - clean'!$O$2:$AM$2,0),FALSE),""),"")</f>
        <v>1.1685716894803442</v>
      </c>
      <c r="L23" s="636" t="str">
        <f>IFERROR(IF(VLOOKUP($C23,'2. Database - clean'!$O$4:$AM$121,MATCH(L$2,'2. Database - clean'!$O$2:$AM$2,0),FALSE)&gt;0,VLOOKUP($C23,'2. Database - clean'!$O$4:$AM$121,MATCH(L$2,'2. Database - clean'!$O$2:$AM$2,0),FALSE),""),"")</f>
        <v/>
      </c>
      <c r="M23" s="636">
        <f ca="1">IFERROR(IF(VLOOKUP($C23,'2. Database - clean'!$O$4:$AM$121,MATCH(M$2,'2. Database - clean'!$O$2:$AM$2,0),FALSE)&gt;0,VLOOKUP($C23,'2. Database - clean'!$O$4:$AM$121,MATCH(M$2,'2. Database - clean'!$O$2:$AM$2,0),FALSE),""),"")</f>
        <v>1.0419580498411818</v>
      </c>
      <c r="N23" s="636">
        <f ca="1">IFERROR(IF(VLOOKUP($C23,'2. Database - clean'!$O$4:$AM$121,MATCH(N$2,'2. Database - clean'!$O$2:$AM$2,0),FALSE)&gt;0,VLOOKUP($C23,'2. Database - clean'!$O$4:$AM$121,MATCH(N$2,'2. Database - clean'!$O$2:$AM$2,0),FALSE),""),"")</f>
        <v>1.0372255879371224</v>
      </c>
      <c r="O23" s="636" t="str">
        <f>IFERROR(IF(VLOOKUP($C23,'2. Database - clean'!$O$4:$AM$121,MATCH(O$2,'2. Database - clean'!$O$2:$AM$2,0),FALSE)&gt;0,VLOOKUP($C23,'2. Database - clean'!$O$4:$AM$121,MATCH(O$2,'2. Database - clean'!$O$2:$AM$2,0),FALSE),""),"")</f>
        <v/>
      </c>
      <c r="P23" s="636">
        <f ca="1">IFERROR(IF(VLOOKUP($C23,'2. Database - clean'!$O$4:$AM$121,MATCH(P$2,'2. Database - clean'!$O$2:$AM$2,0),FALSE)&gt;0,VLOOKUP($C23,'2. Database - clean'!$O$4:$AM$121,MATCH(P$2,'2. Database - clean'!$O$2:$AM$2,0),FALSE),""),"")</f>
        <v>0.99921984829359967</v>
      </c>
      <c r="Q23" s="637" t="str">
        <f>IFERROR(IF(VLOOKUP($C23,'2. Database - clean'!$O$4:$AM$121,MATCH(Q$2,'2. Database - clean'!$O$2:$AM$2,0),FALSE)&gt;0,VLOOKUP($C23,'2. Database - clean'!$O$4:$AM$121,MATCH(Q$2,'2. Database - clean'!$O$2:$AM$2,0),FALSE),""),"")</f>
        <v/>
      </c>
      <c r="R23" s="638">
        <f ca="1">IFERROR(IF(VLOOKUP($C23,'2. Database - clean'!$O$4:$AM$121,MATCH(R$2,'2. Database - clean'!$O$2:$AM$2,0),FALSE)&gt;0,VLOOKUP($C23,'2. Database - clean'!$O$4:$AM$121,MATCH(R$2,'2. Database - clean'!$O$2:$AM$2,0),FALSE),""),"")</f>
        <v>0.90321939809056284</v>
      </c>
    </row>
    <row r="24" spans="1:21" x14ac:dyDescent="0.25">
      <c r="A24" s="667" t="s">
        <v>553</v>
      </c>
      <c r="B24" s="1374"/>
      <c r="C24" s="670" t="s">
        <v>812</v>
      </c>
      <c r="D24" s="671"/>
      <c r="E24" s="627" t="str">
        <f ca="1">IFERROR(IF(VLOOKUP($C24,'2. Database - clean'!$O$4:$AM$121,MATCH(E$2,'2. Database - clean'!$O$2:$AM$2,0),FALSE)&gt;0,VLOOKUP($C24,'2. Database - clean'!$O$4:$AM$121,MATCH(E$2,'2. Database - clean'!$O$2:$AM$2,0),FALSE),""),"")</f>
        <v/>
      </c>
      <c r="F24" s="639" t="str">
        <f ca="1">IFERROR(IF(VLOOKUP($C24,'2. Database - clean'!$O$4:$AM$121,MATCH(F$2,'2. Database - clean'!$O$2:$AM$2,0),FALSE)&gt;0,VLOOKUP($C24,'2. Database - clean'!$O$4:$AM$121,MATCH(F$2,'2. Database - clean'!$O$2:$AM$2,0),FALSE),""),"")</f>
        <v/>
      </c>
      <c r="G24" s="612" t="str">
        <f ca="1">IFERROR(IF(VLOOKUP($C24,'2. Database - clean'!$O$4:$AM$121,MATCH(G$2,'2. Database - clean'!$O$2:$AM$2,0),FALSE)&gt;0,VLOOKUP($C24,'2. Database - clean'!$O$4:$AM$121,MATCH(G$2,'2. Database - clean'!$O$2:$AM$2,0),FALSE),""),"")</f>
        <v/>
      </c>
      <c r="H24" s="612" t="str">
        <f ca="1">IFERROR(IF(VLOOKUP($C24,'2. Database - clean'!$O$4:$AM$121,MATCH(H$2,'2. Database - clean'!$O$2:$AM$2,0),FALSE)&gt;0,VLOOKUP($C24,'2. Database - clean'!$O$4:$AM$121,MATCH(H$2,'2. Database - clean'!$O$2:$AM$2,0),FALSE),""),"")</f>
        <v/>
      </c>
      <c r="I24" s="612" t="str">
        <f ca="1">IFERROR(IF(VLOOKUP($C24,'2. Database - clean'!$O$4:$AM$121,MATCH(I$2,'2. Database - clean'!$O$2:$AM$2,0),FALSE)&gt;0,VLOOKUP($C24,'2. Database - clean'!$O$4:$AM$121,MATCH(I$2,'2. Database - clean'!$O$2:$AM$2,0),FALSE),""),"")</f>
        <v/>
      </c>
      <c r="J24" s="612" t="str">
        <f>IFERROR(IF(VLOOKUP($C24,'2. Database - clean'!$O$4:$AM$121,MATCH(J$2,'2. Database - clean'!$O$2:$AM$2,0),FALSE)&gt;0,VLOOKUP($C24,'2. Database - clean'!$O$4:$AM$121,MATCH(J$2,'2. Database - clean'!$O$2:$AM$2,0),FALSE),""),"")</f>
        <v/>
      </c>
      <c r="K24" s="612" t="str">
        <f ca="1">IFERROR(IF(VLOOKUP($C24,'2. Database - clean'!$O$4:$AM$121,MATCH(K$2,'2. Database - clean'!$O$2:$AM$2,0),FALSE)&gt;0,VLOOKUP($C24,'2. Database - clean'!$O$4:$AM$121,MATCH(K$2,'2. Database - clean'!$O$2:$AM$2,0),FALSE),""),"")</f>
        <v/>
      </c>
      <c r="L24" s="612" t="str">
        <f>IFERROR(IF(VLOOKUP($C24,'2. Database - clean'!$O$4:$AM$121,MATCH(L$2,'2. Database - clean'!$O$2:$AM$2,0),FALSE)&gt;0,VLOOKUP($C24,'2. Database - clean'!$O$4:$AM$121,MATCH(L$2,'2. Database - clean'!$O$2:$AM$2,0),FALSE),""),"")</f>
        <v/>
      </c>
      <c r="M24" s="612" t="str">
        <f ca="1">IFERROR(IF(VLOOKUP($C24,'2. Database - clean'!$O$4:$AM$121,MATCH(M$2,'2. Database - clean'!$O$2:$AM$2,0),FALSE)&gt;0,VLOOKUP($C24,'2. Database - clean'!$O$4:$AM$121,MATCH(M$2,'2. Database - clean'!$O$2:$AM$2,0),FALSE),""),"")</f>
        <v/>
      </c>
      <c r="N24" s="612" t="str">
        <f ca="1">IFERROR(IF(VLOOKUP($C24,'2. Database - clean'!$O$4:$AM$121,MATCH(N$2,'2. Database - clean'!$O$2:$AM$2,0),FALSE)&gt;0,VLOOKUP($C24,'2. Database - clean'!$O$4:$AM$121,MATCH(N$2,'2. Database - clean'!$O$2:$AM$2,0),FALSE),""),"")</f>
        <v/>
      </c>
      <c r="O24" s="612" t="str">
        <f>IFERROR(IF(VLOOKUP($C24,'2. Database - clean'!$O$4:$AM$121,MATCH(O$2,'2. Database - clean'!$O$2:$AM$2,0),FALSE)&gt;0,VLOOKUP($C24,'2. Database - clean'!$O$4:$AM$121,MATCH(O$2,'2. Database - clean'!$O$2:$AM$2,0),FALSE),""),"")</f>
        <v/>
      </c>
      <c r="P24" s="612" t="str">
        <f ca="1">IFERROR(IF(VLOOKUP($C24,'2. Database - clean'!$O$4:$AM$121,MATCH(P$2,'2. Database - clean'!$O$2:$AM$2,0),FALSE)&gt;0,VLOOKUP($C24,'2. Database - clean'!$O$4:$AM$121,MATCH(P$2,'2. Database - clean'!$O$2:$AM$2,0),FALSE),""),"")</f>
        <v/>
      </c>
      <c r="Q24" s="613" t="str">
        <f>IFERROR(IF(VLOOKUP($C24,'2. Database - clean'!$O$4:$AM$121,MATCH(Q$2,'2. Database - clean'!$O$2:$AM$2,0),FALSE)&gt;0,VLOOKUP($C24,'2. Database - clean'!$O$4:$AM$121,MATCH(Q$2,'2. Database - clean'!$O$2:$AM$2,0),FALSE),""),"")</f>
        <v/>
      </c>
      <c r="R24" s="614" t="str">
        <f ca="1">IFERROR(IF(VLOOKUP($C24,'2. Database - clean'!$O$4:$AM$121,MATCH(R$2,'2. Database - clean'!$O$2:$AM$2,0),FALSE)&gt;0,VLOOKUP($C24,'2. Database - clean'!$O$4:$AM$121,MATCH(R$2,'2. Database - clean'!$O$2:$AM$2,0),FALSE),""),"")</f>
        <v/>
      </c>
    </row>
    <row r="25" spans="1:21" x14ac:dyDescent="0.25">
      <c r="A25" s="667" t="s">
        <v>553</v>
      </c>
      <c r="B25" s="1374"/>
      <c r="C25" s="670" t="s">
        <v>637</v>
      </c>
      <c r="D25" s="671"/>
      <c r="E25" s="609">
        <f ca="1">IFERROR(IF(VLOOKUP($C25,'2. Database - clean'!$O$4:$AM$121,MATCH(E$2,'2. Database - clean'!$O$2:$AM$2,0),FALSE)&gt;0,VLOOKUP($C25,'2. Database - clean'!$O$4:$AM$121,MATCH(E$2,'2. Database - clean'!$O$2:$AM$2,0),FALSE),""),"")</f>
        <v>0.38099280537705094</v>
      </c>
      <c r="F25" s="639">
        <f ca="1">IFERROR(IF(VLOOKUP($C25,'2. Database - clean'!$O$4:$AM$121,MATCH(F$2,'2. Database - clean'!$O$2:$AM$2,0),FALSE)&gt;0,VLOOKUP($C25,'2. Database - clean'!$O$4:$AM$121,MATCH(F$2,'2. Database - clean'!$O$2:$AM$2,0),FALSE),""),"")</f>
        <v>0.43677374535677893</v>
      </c>
      <c r="G25" s="612" t="str">
        <f ca="1">IFERROR(IF(VLOOKUP($C25,'2. Database - clean'!$O$4:$AM$121,MATCH(G$2,'2. Database - clean'!$O$2:$AM$2,0),FALSE)&gt;0,VLOOKUP($C25,'2. Database - clean'!$O$4:$AM$121,MATCH(G$2,'2. Database - clean'!$O$2:$AM$2,0),FALSE),""),"")</f>
        <v/>
      </c>
      <c r="H25" s="612" t="str">
        <f ca="1">IFERROR(IF(VLOOKUP($C25,'2. Database - clean'!$O$4:$AM$121,MATCH(H$2,'2. Database - clean'!$O$2:$AM$2,0),FALSE)&gt;0,VLOOKUP($C25,'2. Database - clean'!$O$4:$AM$121,MATCH(H$2,'2. Database - clean'!$O$2:$AM$2,0),FALSE),""),"")</f>
        <v/>
      </c>
      <c r="I25" s="612" t="str">
        <f ca="1">IFERROR(IF(VLOOKUP($C25,'2. Database - clean'!$O$4:$AM$121,MATCH(I$2,'2. Database - clean'!$O$2:$AM$2,0),FALSE)&gt;0,VLOOKUP($C25,'2. Database - clean'!$O$4:$AM$121,MATCH(I$2,'2. Database - clean'!$O$2:$AM$2,0),FALSE),""),"")</f>
        <v/>
      </c>
      <c r="J25" s="612" t="str">
        <f>IFERROR(IF(VLOOKUP($C25,'2. Database - clean'!$O$4:$AM$121,MATCH(J$2,'2. Database - clean'!$O$2:$AM$2,0),FALSE)&gt;0,VLOOKUP($C25,'2. Database - clean'!$O$4:$AM$121,MATCH(J$2,'2. Database - clean'!$O$2:$AM$2,0),FALSE),""),"")</f>
        <v/>
      </c>
      <c r="K25" s="612" t="str">
        <f ca="1">IFERROR(IF(VLOOKUP($C25,'2. Database - clean'!$O$4:$AM$121,MATCH(K$2,'2. Database - clean'!$O$2:$AM$2,0),FALSE)&gt;0,VLOOKUP($C25,'2. Database - clean'!$O$4:$AM$121,MATCH(K$2,'2. Database - clean'!$O$2:$AM$2,0),FALSE),""),"")</f>
        <v/>
      </c>
      <c r="L25" s="612" t="str">
        <f>IFERROR(IF(VLOOKUP($C25,'2. Database - clean'!$O$4:$AM$121,MATCH(L$2,'2. Database - clean'!$O$2:$AM$2,0),FALSE)&gt;0,VLOOKUP($C25,'2. Database - clean'!$O$4:$AM$121,MATCH(L$2,'2. Database - clean'!$O$2:$AM$2,0),FALSE),""),"")</f>
        <v/>
      </c>
      <c r="M25" s="612" t="str">
        <f ca="1">IFERROR(IF(VLOOKUP($C25,'2. Database - clean'!$O$4:$AM$121,MATCH(M$2,'2. Database - clean'!$O$2:$AM$2,0),FALSE)&gt;0,VLOOKUP($C25,'2. Database - clean'!$O$4:$AM$121,MATCH(M$2,'2. Database - clean'!$O$2:$AM$2,0),FALSE),""),"")</f>
        <v/>
      </c>
      <c r="N25" s="612" t="str">
        <f ca="1">IFERROR(IF(VLOOKUP($C25,'2. Database - clean'!$O$4:$AM$121,MATCH(N$2,'2. Database - clean'!$O$2:$AM$2,0),FALSE)&gt;0,VLOOKUP($C25,'2. Database - clean'!$O$4:$AM$121,MATCH(N$2,'2. Database - clean'!$O$2:$AM$2,0),FALSE),""),"")</f>
        <v/>
      </c>
      <c r="O25" s="612" t="str">
        <f>IFERROR(IF(VLOOKUP($C25,'2. Database - clean'!$O$4:$AM$121,MATCH(O$2,'2. Database - clean'!$O$2:$AM$2,0),FALSE)&gt;0,VLOOKUP($C25,'2. Database - clean'!$O$4:$AM$121,MATCH(O$2,'2. Database - clean'!$O$2:$AM$2,0),FALSE),""),"")</f>
        <v/>
      </c>
      <c r="P25" s="612" t="str">
        <f ca="1">IFERROR(IF(VLOOKUP($C25,'2. Database - clean'!$O$4:$AM$121,MATCH(P$2,'2. Database - clean'!$O$2:$AM$2,0),FALSE)&gt;0,VLOOKUP($C25,'2. Database - clean'!$O$4:$AM$121,MATCH(P$2,'2. Database - clean'!$O$2:$AM$2,0),FALSE),""),"")</f>
        <v/>
      </c>
      <c r="Q25" s="613" t="str">
        <f>IFERROR(IF(VLOOKUP($C25,'2. Database - clean'!$O$4:$AM$121,MATCH(Q$2,'2. Database - clean'!$O$2:$AM$2,0),FALSE)&gt;0,VLOOKUP($C25,'2. Database - clean'!$O$4:$AM$121,MATCH(Q$2,'2. Database - clean'!$O$2:$AM$2,0),FALSE),""),"")</f>
        <v/>
      </c>
      <c r="R25" s="614">
        <f ca="1">IFERROR(IF(VLOOKUP($C25,'2. Database - clean'!$O$4:$AM$121,MATCH(R$2,'2. Database - clean'!$O$2:$AM$2,0),FALSE)&gt;0,VLOOKUP($C25,'2. Database - clean'!$O$4:$AM$121,MATCH(R$2,'2. Database - clean'!$O$2:$AM$2,0),FALSE),""),"")</f>
        <v>1.82982996643554</v>
      </c>
    </row>
    <row r="26" spans="1:21" ht="15.75" thickBot="1" x14ac:dyDescent="0.3">
      <c r="A26" s="667" t="s">
        <v>553</v>
      </c>
      <c r="B26" s="1375"/>
      <c r="C26" s="670" t="s">
        <v>638</v>
      </c>
      <c r="D26" s="671"/>
      <c r="E26" s="609" t="str">
        <f ca="1">IFERROR(IF(VLOOKUP($C26,'2. Database - clean'!$O$4:$AM$121,MATCH(E$2,'2. Database - clean'!$O$2:$AM$2,0),FALSE)&gt;0,VLOOKUP($C26,'2. Database - clean'!$O$4:$AM$121,MATCH(E$2,'2. Database - clean'!$O$2:$AM$2,0),FALSE),""),"")</f>
        <v/>
      </c>
      <c r="F26" s="639" t="str">
        <f ca="1">IFERROR(IF(VLOOKUP($C26,'2. Database - clean'!$O$4:$AM$121,MATCH(F$2,'2. Database - clean'!$O$2:$AM$2,0),FALSE)&gt;0,VLOOKUP($C26,'2. Database - clean'!$O$4:$AM$121,MATCH(F$2,'2. Database - clean'!$O$2:$AM$2,0),FALSE),""),"")</f>
        <v/>
      </c>
      <c r="G26" s="612" t="str">
        <f ca="1">IFERROR(IF(VLOOKUP($C26,'2. Database - clean'!$O$4:$AM$121,MATCH(G$2,'2. Database - clean'!$O$2:$AM$2,0),FALSE)&gt;0,VLOOKUP($C26,'2. Database - clean'!$O$4:$AM$121,MATCH(G$2,'2. Database - clean'!$O$2:$AM$2,0),FALSE),""),"")</f>
        <v/>
      </c>
      <c r="H26" s="612" t="str">
        <f ca="1">IFERROR(IF(VLOOKUP($C26,'2. Database - clean'!$O$4:$AM$121,MATCH(H$2,'2. Database - clean'!$O$2:$AM$2,0),FALSE)&gt;0,VLOOKUP($C26,'2. Database - clean'!$O$4:$AM$121,MATCH(H$2,'2. Database - clean'!$O$2:$AM$2,0),FALSE),""),"")</f>
        <v/>
      </c>
      <c r="I26" s="612" t="str">
        <f ca="1">IFERROR(IF(VLOOKUP($C26,'2. Database - clean'!$O$4:$AM$121,MATCH(I$2,'2. Database - clean'!$O$2:$AM$2,0),FALSE)&gt;0,VLOOKUP($C26,'2. Database - clean'!$O$4:$AM$121,MATCH(I$2,'2. Database - clean'!$O$2:$AM$2,0),FALSE),""),"")</f>
        <v/>
      </c>
      <c r="J26" s="612" t="str">
        <f>IFERROR(IF(VLOOKUP($C26,'2. Database - clean'!$O$4:$AM$121,MATCH(J$2,'2. Database - clean'!$O$2:$AM$2,0),FALSE)&gt;0,VLOOKUP($C26,'2. Database - clean'!$O$4:$AM$121,MATCH(J$2,'2. Database - clean'!$O$2:$AM$2,0),FALSE),""),"")</f>
        <v/>
      </c>
      <c r="K26" s="612" t="str">
        <f ca="1">IFERROR(IF(VLOOKUP($C26,'2. Database - clean'!$O$4:$AM$121,MATCH(K$2,'2. Database - clean'!$O$2:$AM$2,0),FALSE)&gt;0,VLOOKUP($C26,'2. Database - clean'!$O$4:$AM$121,MATCH(K$2,'2. Database - clean'!$O$2:$AM$2,0),FALSE),""),"")</f>
        <v/>
      </c>
      <c r="L26" s="612" t="str">
        <f>IFERROR(IF(VLOOKUP($C26,'2. Database - clean'!$O$4:$AM$121,MATCH(L$2,'2. Database - clean'!$O$2:$AM$2,0),FALSE)&gt;0,VLOOKUP($C26,'2. Database - clean'!$O$4:$AM$121,MATCH(L$2,'2. Database - clean'!$O$2:$AM$2,0),FALSE),""),"")</f>
        <v/>
      </c>
      <c r="M26" s="612" t="str">
        <f ca="1">IFERROR(IF(VLOOKUP($C26,'2. Database - clean'!$O$4:$AM$121,MATCH(M$2,'2. Database - clean'!$O$2:$AM$2,0),FALSE)&gt;0,VLOOKUP($C26,'2. Database - clean'!$O$4:$AM$121,MATCH(M$2,'2. Database - clean'!$O$2:$AM$2,0),FALSE),""),"")</f>
        <v/>
      </c>
      <c r="N26" s="612" t="str">
        <f ca="1">IFERROR(IF(VLOOKUP($C26,'2. Database - clean'!$O$4:$AM$121,MATCH(N$2,'2. Database - clean'!$O$2:$AM$2,0),FALSE)&gt;0,VLOOKUP($C26,'2. Database - clean'!$O$4:$AM$121,MATCH(N$2,'2. Database - clean'!$O$2:$AM$2,0),FALSE),""),"")</f>
        <v/>
      </c>
      <c r="O26" s="612" t="str">
        <f>IFERROR(IF(VLOOKUP($C26,'2. Database - clean'!$O$4:$AM$121,MATCH(O$2,'2. Database - clean'!$O$2:$AM$2,0),FALSE)&gt;0,VLOOKUP($C26,'2. Database - clean'!$O$4:$AM$121,MATCH(O$2,'2. Database - clean'!$O$2:$AM$2,0),FALSE),""),"")</f>
        <v/>
      </c>
      <c r="P26" s="612" t="str">
        <f ca="1">IFERROR(IF(VLOOKUP($C26,'2. Database - clean'!$O$4:$AM$121,MATCH(P$2,'2. Database - clean'!$O$2:$AM$2,0),FALSE)&gt;0,VLOOKUP($C26,'2. Database - clean'!$O$4:$AM$121,MATCH(P$2,'2. Database - clean'!$O$2:$AM$2,0),FALSE),""),"")</f>
        <v/>
      </c>
      <c r="Q26" s="613" t="str">
        <f>IFERROR(IF(VLOOKUP($C26,'2. Database - clean'!$O$4:$AM$121,MATCH(Q$2,'2. Database - clean'!$O$2:$AM$2,0),FALSE)&gt;0,VLOOKUP($C26,'2. Database - clean'!$O$4:$AM$121,MATCH(Q$2,'2. Database - clean'!$O$2:$AM$2,0),FALSE),""),"")</f>
        <v/>
      </c>
      <c r="R26" s="614" t="str">
        <f ca="1">IFERROR(IF(VLOOKUP($C26,'2. Database - clean'!$O$4:$AM$121,MATCH(R$2,'2. Database - clean'!$O$2:$AM$2,0),FALSE)&gt;0,VLOOKUP($C26,'2. Database - clean'!$O$4:$AM$121,MATCH(R$2,'2. Database - clean'!$O$2:$AM$2,0),FALSE),""),"")</f>
        <v/>
      </c>
    </row>
    <row r="27" spans="1:21" ht="15" customHeight="1" x14ac:dyDescent="0.25">
      <c r="A27" s="675" t="s">
        <v>553</v>
      </c>
      <c r="B27" s="1373" t="s">
        <v>635</v>
      </c>
      <c r="C27" s="676" t="s">
        <v>625</v>
      </c>
      <c r="D27" s="677"/>
      <c r="E27" s="621">
        <f ca="1">IFERROR(IF(VLOOKUP($C27,'2. Database - clean'!$O$4:$AM$121,MATCH(E$2,'2. Database - clean'!$O$2:$AM$2,0),FALSE)&gt;0,VLOOKUP($C27,'2. Database - clean'!$O$4:$AM$121,MATCH(E$2,'2. Database - clean'!$O$2:$AM$2,0),FALSE),""),"")</f>
        <v>1.0364850435590451</v>
      </c>
      <c r="F27" s="622">
        <f ca="1">IFERROR(IF(VLOOKUP($C27,'2. Database - clean'!$O$4:$AM$121,MATCH(F$2,'2. Database - clean'!$O$2:$AM$2,0),FALSE)&gt;0,VLOOKUP($C27,'2. Database - clean'!$O$4:$AM$121,MATCH(F$2,'2. Database - clean'!$O$2:$AM$2,0),FALSE),""),"")</f>
        <v>1.0494057571624522</v>
      </c>
      <c r="G27" s="640">
        <f ca="1">IFERROR(IF(VLOOKUP($C27,'2. Database - clean'!$O$4:$AM$121,MATCH(G$2,'2. Database - clean'!$O$2:$AM$2,0),FALSE)&gt;0,VLOOKUP($C27,'2. Database - clean'!$O$4:$AM$121,MATCH(G$2,'2. Database - clean'!$O$2:$AM$2,0),FALSE),""),"")</f>
        <v>1.0084585498233767</v>
      </c>
      <c r="H27" s="623" t="str">
        <f ca="1">IFERROR(IF(VLOOKUP($C27,'2. Database - clean'!$O$4:$AM$121,MATCH(H$2,'2. Database - clean'!$O$2:$AM$2,0),FALSE)&gt;0,VLOOKUP($C27,'2. Database - clean'!$O$4:$AM$121,MATCH(H$2,'2. Database - clean'!$O$2:$AM$2,0),FALSE),""),"")</f>
        <v/>
      </c>
      <c r="I27" s="640">
        <f ca="1">IFERROR(IF(VLOOKUP($C27,'2. Database - clean'!$O$4:$AM$121,MATCH(I$2,'2. Database - clean'!$O$2:$AM$2,0),FALSE)&gt;0,VLOOKUP($C27,'2. Database - clean'!$O$4:$AM$121,MATCH(I$2,'2. Database - clean'!$O$2:$AM$2,0),FALSE),""),"")</f>
        <v>0.99354655692061156</v>
      </c>
      <c r="J27" s="640" t="str">
        <f>IFERROR(IF(VLOOKUP($C27,'2. Database - clean'!$O$4:$AM$121,MATCH(J$2,'2. Database - clean'!$O$2:$AM$2,0),FALSE)&gt;0,VLOOKUP($C27,'2. Database - clean'!$O$4:$AM$121,MATCH(J$2,'2. Database - clean'!$O$2:$AM$2,0),FALSE),""),"")</f>
        <v/>
      </c>
      <c r="K27" s="640">
        <f ca="1">IFERROR(IF(VLOOKUP($C27,'2. Database - clean'!$O$4:$AM$121,MATCH(K$2,'2. Database - clean'!$O$2:$AM$2,0),FALSE)&gt;0,VLOOKUP($C27,'2. Database - clean'!$O$4:$AM$121,MATCH(K$2,'2. Database - clean'!$O$2:$AM$2,0),FALSE),""),"")</f>
        <v>1.1287546127765631</v>
      </c>
      <c r="L27" s="640" t="str">
        <f>IFERROR(IF(VLOOKUP($C27,'2. Database - clean'!$O$4:$AM$121,MATCH(L$2,'2. Database - clean'!$O$2:$AM$2,0),FALSE)&gt;0,VLOOKUP($C27,'2. Database - clean'!$O$4:$AM$121,MATCH(L$2,'2. Database - clean'!$O$2:$AM$2,0),FALSE),""),"")</f>
        <v/>
      </c>
      <c r="M27" s="640">
        <f ca="1">IFERROR(IF(VLOOKUP($C27,'2. Database - clean'!$O$4:$AM$121,MATCH(M$2,'2. Database - clean'!$O$2:$AM$2,0),FALSE)&gt;0,VLOOKUP($C27,'2. Database - clean'!$O$4:$AM$121,MATCH(M$2,'2. Database - clean'!$O$2:$AM$2,0),FALSE),""),"")</f>
        <v>1.0419580498411818</v>
      </c>
      <c r="N27" s="640">
        <f ca="1">IFERROR(IF(VLOOKUP($C27,'2. Database - clean'!$O$4:$AM$121,MATCH(N$2,'2. Database - clean'!$O$2:$AM$2,0),FALSE)&gt;0,VLOOKUP($C27,'2. Database - clean'!$O$4:$AM$121,MATCH(N$2,'2. Database - clean'!$O$2:$AM$2,0),FALSE),""),"")</f>
        <v>1.0288161805343679</v>
      </c>
      <c r="O27" s="640" t="str">
        <f>IFERROR(IF(VLOOKUP($C27,'2. Database - clean'!$O$4:$AM$121,MATCH(O$2,'2. Database - clean'!$O$2:$AM$2,0),FALSE)&gt;0,VLOOKUP($C27,'2. Database - clean'!$O$4:$AM$121,MATCH(O$2,'2. Database - clean'!$O$2:$AM$2,0),FALSE),""),"")</f>
        <v/>
      </c>
      <c r="P27" s="640">
        <f ca="1">IFERROR(IF(VLOOKUP($C27,'2. Database - clean'!$O$4:$AM$121,MATCH(P$2,'2. Database - clean'!$O$2:$AM$2,0),FALSE)&gt;0,VLOOKUP($C27,'2. Database - clean'!$O$4:$AM$121,MATCH(P$2,'2. Database - clean'!$O$2:$AM$2,0),FALSE),""),"")</f>
        <v>1.0038812673393795</v>
      </c>
      <c r="Q27" s="641" t="str">
        <f>IFERROR(IF(VLOOKUP($C27,'2. Database - clean'!$O$4:$AM$121,MATCH(Q$2,'2. Database - clean'!$O$2:$AM$2,0),FALSE)&gt;0,VLOOKUP($C27,'2. Database - clean'!$O$4:$AM$121,MATCH(Q$2,'2. Database - clean'!$O$2:$AM$2,0),FALSE),""),"")</f>
        <v/>
      </c>
      <c r="R27" s="642">
        <f ca="1">IFERROR(IF(VLOOKUP($C27,'2. Database - clean'!$O$4:$AM$121,MATCH(R$2,'2. Database - clean'!$O$2:$AM$2,0),FALSE)&gt;0,VLOOKUP($C27,'2. Database - clean'!$O$4:$AM$121,MATCH(R$2,'2. Database - clean'!$O$2:$AM$2,0),FALSE),""),"")</f>
        <v>0.89349315141176688</v>
      </c>
    </row>
    <row r="28" spans="1:21" x14ac:dyDescent="0.25">
      <c r="A28" s="667" t="s">
        <v>553</v>
      </c>
      <c r="B28" s="1374"/>
      <c r="C28" s="670" t="s">
        <v>626</v>
      </c>
      <c r="D28" s="671"/>
      <c r="E28" s="627" t="str">
        <f ca="1">IFERROR(IF(VLOOKUP($C28,'2. Database - clean'!$O$4:$AM$121,MATCH(E$2,'2. Database - clean'!$O$2:$AM$2,0),FALSE)&gt;0,VLOOKUP($C28,'2. Database - clean'!$O$4:$AM$121,MATCH(E$2,'2. Database - clean'!$O$2:$AM$2,0),FALSE),""),"")</f>
        <v/>
      </c>
      <c r="F28" s="610" t="str">
        <f ca="1">IFERROR(IF(VLOOKUP($C28,'2. Database - clean'!$O$4:$AM$121,MATCH(F$2,'2. Database - clean'!$O$2:$AM$2,0),FALSE)&gt;0,VLOOKUP($C28,'2. Database - clean'!$O$4:$AM$121,MATCH(F$2,'2. Database - clean'!$O$2:$AM$2,0),FALSE),""),"")</f>
        <v/>
      </c>
      <c r="G28" s="612" t="str">
        <f ca="1">IFERROR(IF(VLOOKUP($C28,'2. Database - clean'!$O$4:$AM$121,MATCH(G$2,'2. Database - clean'!$O$2:$AM$2,0),FALSE)&gt;0,VLOOKUP($C28,'2. Database - clean'!$O$4:$AM$121,MATCH(G$2,'2. Database - clean'!$O$2:$AM$2,0),FALSE),""),"")</f>
        <v/>
      </c>
      <c r="H28" s="611" t="str">
        <f ca="1">IFERROR(IF(VLOOKUP($C28,'2. Database - clean'!$O$4:$AM$121,MATCH(H$2,'2. Database - clean'!$O$2:$AM$2,0),FALSE)&gt;0,VLOOKUP($C28,'2. Database - clean'!$O$4:$AM$121,MATCH(H$2,'2. Database - clean'!$O$2:$AM$2,0),FALSE),""),"")</f>
        <v/>
      </c>
      <c r="I28" s="612" t="str">
        <f ca="1">IFERROR(IF(VLOOKUP($C28,'2. Database - clean'!$O$4:$AM$121,MATCH(I$2,'2. Database - clean'!$O$2:$AM$2,0),FALSE)&gt;0,VLOOKUP($C28,'2. Database - clean'!$O$4:$AM$121,MATCH(I$2,'2. Database - clean'!$O$2:$AM$2,0),FALSE),""),"")</f>
        <v/>
      </c>
      <c r="J28" s="612" t="str">
        <f>IFERROR(IF(VLOOKUP($C28,'2. Database - clean'!$O$4:$AM$121,MATCH(J$2,'2. Database - clean'!$O$2:$AM$2,0),FALSE)&gt;0,VLOOKUP($C28,'2. Database - clean'!$O$4:$AM$121,MATCH(J$2,'2. Database - clean'!$O$2:$AM$2,0),FALSE),""),"")</f>
        <v/>
      </c>
      <c r="K28" s="612" t="str">
        <f ca="1">IFERROR(IF(VLOOKUP($C28,'2. Database - clean'!$O$4:$AM$121,MATCH(K$2,'2. Database - clean'!$O$2:$AM$2,0),FALSE)&gt;0,VLOOKUP($C28,'2. Database - clean'!$O$4:$AM$121,MATCH(K$2,'2. Database - clean'!$O$2:$AM$2,0),FALSE),""),"")</f>
        <v/>
      </c>
      <c r="L28" s="612" t="str">
        <f>IFERROR(IF(VLOOKUP($C28,'2. Database - clean'!$O$4:$AM$121,MATCH(L$2,'2. Database - clean'!$O$2:$AM$2,0),FALSE)&gt;0,VLOOKUP($C28,'2. Database - clean'!$O$4:$AM$121,MATCH(L$2,'2. Database - clean'!$O$2:$AM$2,0),FALSE),""),"")</f>
        <v/>
      </c>
      <c r="M28" s="612" t="str">
        <f ca="1">IFERROR(IF(VLOOKUP($C28,'2. Database - clean'!$O$4:$AM$121,MATCH(M$2,'2. Database - clean'!$O$2:$AM$2,0),FALSE)&gt;0,VLOOKUP($C28,'2. Database - clean'!$O$4:$AM$121,MATCH(M$2,'2. Database - clean'!$O$2:$AM$2,0),FALSE),""),"")</f>
        <v/>
      </c>
      <c r="N28" s="612" t="str">
        <f ca="1">IFERROR(IF(VLOOKUP($C28,'2. Database - clean'!$O$4:$AM$121,MATCH(N$2,'2. Database - clean'!$O$2:$AM$2,0),FALSE)&gt;0,VLOOKUP($C28,'2. Database - clean'!$O$4:$AM$121,MATCH(N$2,'2. Database - clean'!$O$2:$AM$2,0),FALSE),""),"")</f>
        <v/>
      </c>
      <c r="O28" s="612" t="str">
        <f>IFERROR(IF(VLOOKUP($C28,'2. Database - clean'!$O$4:$AM$121,MATCH(O$2,'2. Database - clean'!$O$2:$AM$2,0),FALSE)&gt;0,VLOOKUP($C28,'2. Database - clean'!$O$4:$AM$121,MATCH(O$2,'2. Database - clean'!$O$2:$AM$2,0),FALSE),""),"")</f>
        <v/>
      </c>
      <c r="P28" s="612" t="str">
        <f ca="1">IFERROR(IF(VLOOKUP($C28,'2. Database - clean'!$O$4:$AM$121,MATCH(P$2,'2. Database - clean'!$O$2:$AM$2,0),FALSE)&gt;0,VLOOKUP($C28,'2. Database - clean'!$O$4:$AM$121,MATCH(P$2,'2. Database - clean'!$O$2:$AM$2,0),FALSE),""),"")</f>
        <v/>
      </c>
      <c r="Q28" s="613" t="str">
        <f>IFERROR(IF(VLOOKUP($C28,'2. Database - clean'!$O$4:$AM$121,MATCH(Q$2,'2. Database - clean'!$O$2:$AM$2,0),FALSE)&gt;0,VLOOKUP($C28,'2. Database - clean'!$O$4:$AM$121,MATCH(Q$2,'2. Database - clean'!$O$2:$AM$2,0),FALSE),""),"")</f>
        <v/>
      </c>
      <c r="R28" s="614" t="str">
        <f ca="1">IFERROR(IF(VLOOKUP($C28,'2. Database - clean'!$O$4:$AM$121,MATCH(R$2,'2. Database - clean'!$O$2:$AM$2,0),FALSE)&gt;0,VLOOKUP($C28,'2. Database - clean'!$O$4:$AM$121,MATCH(R$2,'2. Database - clean'!$O$2:$AM$2,0),FALSE),""),"")</f>
        <v/>
      </c>
    </row>
    <row r="29" spans="1:21" x14ac:dyDescent="0.25">
      <c r="A29" s="667" t="s">
        <v>553</v>
      </c>
      <c r="B29" s="1374"/>
      <c r="C29" s="670" t="s">
        <v>627</v>
      </c>
      <c r="D29" s="671"/>
      <c r="E29" s="627">
        <f ca="1">IFERROR(IF(VLOOKUP($C29,'2. Database - clean'!$O$4:$AM$121,MATCH(E$2,'2. Database - clean'!$O$2:$AM$2,0),FALSE)&gt;0,VLOOKUP($C29,'2. Database - clean'!$O$4:$AM$121,MATCH(E$2,'2. Database - clean'!$O$2:$AM$2,0),FALSE),""),"")</f>
        <v>0.47224384398009867</v>
      </c>
      <c r="F29" s="610">
        <f ca="1">IFERROR(IF(VLOOKUP($C29,'2. Database - clean'!$O$4:$AM$121,MATCH(F$2,'2. Database - clean'!$O$2:$AM$2,0),FALSE)&gt;0,VLOOKUP($C29,'2. Database - clean'!$O$4:$AM$121,MATCH(F$2,'2. Database - clean'!$O$2:$AM$2,0),FALSE),""),"")</f>
        <v>0.53206196739071843</v>
      </c>
      <c r="G29" s="612" t="str">
        <f ca="1">IFERROR(IF(VLOOKUP($C29,'2. Database - clean'!$O$4:$AM$121,MATCH(G$2,'2. Database - clean'!$O$2:$AM$2,0),FALSE)&gt;0,VLOOKUP($C29,'2. Database - clean'!$O$4:$AM$121,MATCH(G$2,'2. Database - clean'!$O$2:$AM$2,0),FALSE),""),"")</f>
        <v/>
      </c>
      <c r="H29" s="611" t="str">
        <f ca="1">IFERROR(IF(VLOOKUP($C29,'2. Database - clean'!$O$4:$AM$121,MATCH(H$2,'2. Database - clean'!$O$2:$AM$2,0),FALSE)&gt;0,VLOOKUP($C29,'2. Database - clean'!$O$4:$AM$121,MATCH(H$2,'2. Database - clean'!$O$2:$AM$2,0),FALSE),""),"")</f>
        <v/>
      </c>
      <c r="I29" s="612" t="str">
        <f ca="1">IFERROR(IF(VLOOKUP($C29,'2. Database - clean'!$O$4:$AM$121,MATCH(I$2,'2. Database - clean'!$O$2:$AM$2,0),FALSE)&gt;0,VLOOKUP($C29,'2. Database - clean'!$O$4:$AM$121,MATCH(I$2,'2. Database - clean'!$O$2:$AM$2,0),FALSE),""),"")</f>
        <v/>
      </c>
      <c r="J29" s="612" t="str">
        <f>IFERROR(IF(VLOOKUP($C29,'2. Database - clean'!$O$4:$AM$121,MATCH(J$2,'2. Database - clean'!$O$2:$AM$2,0),FALSE)&gt;0,VLOOKUP($C29,'2. Database - clean'!$O$4:$AM$121,MATCH(J$2,'2. Database - clean'!$O$2:$AM$2,0),FALSE),""),"")</f>
        <v/>
      </c>
      <c r="K29" s="612" t="str">
        <f ca="1">IFERROR(IF(VLOOKUP($C29,'2. Database - clean'!$O$4:$AM$121,MATCH(K$2,'2. Database - clean'!$O$2:$AM$2,0),FALSE)&gt;0,VLOOKUP($C29,'2. Database - clean'!$O$4:$AM$121,MATCH(K$2,'2. Database - clean'!$O$2:$AM$2,0),FALSE),""),"")</f>
        <v/>
      </c>
      <c r="L29" s="612" t="str">
        <f>IFERROR(IF(VLOOKUP($C29,'2. Database - clean'!$O$4:$AM$121,MATCH(L$2,'2. Database - clean'!$O$2:$AM$2,0),FALSE)&gt;0,VLOOKUP($C29,'2. Database - clean'!$O$4:$AM$121,MATCH(L$2,'2. Database - clean'!$O$2:$AM$2,0),FALSE),""),"")</f>
        <v/>
      </c>
      <c r="M29" s="612" t="str">
        <f ca="1">IFERROR(IF(VLOOKUP($C29,'2. Database - clean'!$O$4:$AM$121,MATCH(M$2,'2. Database - clean'!$O$2:$AM$2,0),FALSE)&gt;0,VLOOKUP($C29,'2. Database - clean'!$O$4:$AM$121,MATCH(M$2,'2. Database - clean'!$O$2:$AM$2,0),FALSE),""),"")</f>
        <v/>
      </c>
      <c r="N29" s="612" t="str">
        <f ca="1">IFERROR(IF(VLOOKUP($C29,'2. Database - clean'!$O$4:$AM$121,MATCH(N$2,'2. Database - clean'!$O$2:$AM$2,0),FALSE)&gt;0,VLOOKUP($C29,'2. Database - clean'!$O$4:$AM$121,MATCH(N$2,'2. Database - clean'!$O$2:$AM$2,0),FALSE),""),"")</f>
        <v/>
      </c>
      <c r="O29" s="612" t="str">
        <f>IFERROR(IF(VLOOKUP($C29,'2. Database - clean'!$O$4:$AM$121,MATCH(O$2,'2. Database - clean'!$O$2:$AM$2,0),FALSE)&gt;0,VLOOKUP($C29,'2. Database - clean'!$O$4:$AM$121,MATCH(O$2,'2. Database - clean'!$O$2:$AM$2,0),FALSE),""),"")</f>
        <v/>
      </c>
      <c r="P29" s="612" t="str">
        <f ca="1">IFERROR(IF(VLOOKUP($C29,'2. Database - clean'!$O$4:$AM$121,MATCH(P$2,'2. Database - clean'!$O$2:$AM$2,0),FALSE)&gt;0,VLOOKUP($C29,'2. Database - clean'!$O$4:$AM$121,MATCH(P$2,'2. Database - clean'!$O$2:$AM$2,0),FALSE),""),"")</f>
        <v/>
      </c>
      <c r="Q29" s="613" t="str">
        <f>IFERROR(IF(VLOOKUP($C29,'2. Database - clean'!$O$4:$AM$121,MATCH(Q$2,'2. Database - clean'!$O$2:$AM$2,0),FALSE)&gt;0,VLOOKUP($C29,'2. Database - clean'!$O$4:$AM$121,MATCH(Q$2,'2. Database - clean'!$O$2:$AM$2,0),FALSE),""),"")</f>
        <v/>
      </c>
      <c r="R29" s="614">
        <f ca="1">IFERROR(IF(VLOOKUP($C29,'2. Database - clean'!$O$4:$AM$121,MATCH(R$2,'2. Database - clean'!$O$2:$AM$2,0),FALSE)&gt;0,VLOOKUP($C29,'2. Database - clean'!$O$4:$AM$121,MATCH(R$2,'2. Database - clean'!$O$2:$AM$2,0),FALSE),""),"")</f>
        <v>1.7308099103272403</v>
      </c>
    </row>
    <row r="30" spans="1:21" ht="15.75" thickBot="1" x14ac:dyDescent="0.3">
      <c r="A30" s="680" t="s">
        <v>553</v>
      </c>
      <c r="B30" s="1375"/>
      <c r="C30" s="673" t="s">
        <v>639</v>
      </c>
      <c r="D30" s="674"/>
      <c r="E30" s="630" t="str">
        <f ca="1">IFERROR(IF(VLOOKUP($C30,'2. Database - clean'!$O$4:$AM$121,MATCH(E$2,'2. Database - clean'!$O$2:$AM$2,0),FALSE)&gt;0,VLOOKUP($C30,'2. Database - clean'!$O$4:$AM$121,MATCH(E$2,'2. Database - clean'!$O$2:$AM$2,0),FALSE),""),"")</f>
        <v/>
      </c>
      <c r="F30" s="616" t="str">
        <f ca="1">IFERROR(IF(VLOOKUP($C30,'2. Database - clean'!$O$4:$AM$121,MATCH(F$2,'2. Database - clean'!$O$2:$AM$2,0),FALSE)&gt;0,VLOOKUP($C30,'2. Database - clean'!$O$4:$AM$121,MATCH(F$2,'2. Database - clean'!$O$2:$AM$2,0),FALSE),""),"")</f>
        <v/>
      </c>
      <c r="G30" s="618" t="str">
        <f ca="1">IFERROR(IF(VLOOKUP($C30,'2. Database - clean'!$O$4:$AM$121,MATCH(G$2,'2. Database - clean'!$O$2:$AM$2,0),FALSE)&gt;0,VLOOKUP($C30,'2. Database - clean'!$O$4:$AM$121,MATCH(G$2,'2. Database - clean'!$O$2:$AM$2,0),FALSE),""),"")</f>
        <v/>
      </c>
      <c r="H30" s="617" t="str">
        <f ca="1">IFERROR(IF(VLOOKUP($C30,'2. Database - clean'!$O$4:$AM$121,MATCH(H$2,'2. Database - clean'!$O$2:$AM$2,0),FALSE)&gt;0,VLOOKUP($C30,'2. Database - clean'!$O$4:$AM$121,MATCH(H$2,'2. Database - clean'!$O$2:$AM$2,0),FALSE),""),"")</f>
        <v/>
      </c>
      <c r="I30" s="618" t="str">
        <f ca="1">IFERROR(IF(VLOOKUP($C30,'2. Database - clean'!$O$4:$AM$121,MATCH(I$2,'2. Database - clean'!$O$2:$AM$2,0),FALSE)&gt;0,VLOOKUP($C30,'2. Database - clean'!$O$4:$AM$121,MATCH(I$2,'2. Database - clean'!$O$2:$AM$2,0),FALSE),""),"")</f>
        <v/>
      </c>
      <c r="J30" s="618" t="str">
        <f>IFERROR(IF(VLOOKUP($C30,'2. Database - clean'!$O$4:$AM$121,MATCH(J$2,'2. Database - clean'!$O$2:$AM$2,0),FALSE)&gt;0,VLOOKUP($C30,'2. Database - clean'!$O$4:$AM$121,MATCH(J$2,'2. Database - clean'!$O$2:$AM$2,0),FALSE),""),"")</f>
        <v/>
      </c>
      <c r="K30" s="618" t="str">
        <f ca="1">IFERROR(IF(VLOOKUP($C30,'2. Database - clean'!$O$4:$AM$121,MATCH(K$2,'2. Database - clean'!$O$2:$AM$2,0),FALSE)&gt;0,VLOOKUP($C30,'2. Database - clean'!$O$4:$AM$121,MATCH(K$2,'2. Database - clean'!$O$2:$AM$2,0),FALSE),""),"")</f>
        <v/>
      </c>
      <c r="L30" s="618" t="str">
        <f>IFERROR(IF(VLOOKUP($C30,'2. Database - clean'!$O$4:$AM$121,MATCH(L$2,'2. Database - clean'!$O$2:$AM$2,0),FALSE)&gt;0,VLOOKUP($C30,'2. Database - clean'!$O$4:$AM$121,MATCH(L$2,'2. Database - clean'!$O$2:$AM$2,0),FALSE),""),"")</f>
        <v/>
      </c>
      <c r="M30" s="618" t="str">
        <f ca="1">IFERROR(IF(VLOOKUP($C30,'2. Database - clean'!$O$4:$AM$121,MATCH(M$2,'2. Database - clean'!$O$2:$AM$2,0),FALSE)&gt;0,VLOOKUP($C30,'2. Database - clean'!$O$4:$AM$121,MATCH(M$2,'2. Database - clean'!$O$2:$AM$2,0),FALSE),""),"")</f>
        <v/>
      </c>
      <c r="N30" s="618" t="str">
        <f ca="1">IFERROR(IF(VLOOKUP($C30,'2. Database - clean'!$O$4:$AM$121,MATCH(N$2,'2. Database - clean'!$O$2:$AM$2,0),FALSE)&gt;0,VLOOKUP($C30,'2. Database - clean'!$O$4:$AM$121,MATCH(N$2,'2. Database - clean'!$O$2:$AM$2,0),FALSE),""),"")</f>
        <v/>
      </c>
      <c r="O30" s="618" t="str">
        <f>IFERROR(IF(VLOOKUP($C30,'2. Database - clean'!$O$4:$AM$121,MATCH(O$2,'2. Database - clean'!$O$2:$AM$2,0),FALSE)&gt;0,VLOOKUP($C30,'2. Database - clean'!$O$4:$AM$121,MATCH(O$2,'2. Database - clean'!$O$2:$AM$2,0),FALSE),""),"")</f>
        <v/>
      </c>
      <c r="P30" s="618" t="str">
        <f ca="1">IFERROR(IF(VLOOKUP($C30,'2. Database - clean'!$O$4:$AM$121,MATCH(P$2,'2. Database - clean'!$O$2:$AM$2,0),FALSE)&gt;0,VLOOKUP($C30,'2. Database - clean'!$O$4:$AM$121,MATCH(P$2,'2. Database - clean'!$O$2:$AM$2,0),FALSE),""),"")</f>
        <v/>
      </c>
      <c r="Q30" s="619" t="str">
        <f>IFERROR(IF(VLOOKUP($C30,'2. Database - clean'!$O$4:$AM$121,MATCH(Q$2,'2. Database - clean'!$O$2:$AM$2,0),FALSE)&gt;0,VLOOKUP($C30,'2. Database - clean'!$O$4:$AM$121,MATCH(Q$2,'2. Database - clean'!$O$2:$AM$2,0),FALSE),""),"")</f>
        <v/>
      </c>
      <c r="R30" s="620" t="str">
        <f ca="1">IFERROR(IF(VLOOKUP($C30,'2. Database - clean'!$O$4:$AM$121,MATCH(R$2,'2. Database - clean'!$O$2:$AM$2,0),FALSE)&gt;0,VLOOKUP($C30,'2. Database - clean'!$O$4:$AM$121,MATCH(R$2,'2. Database - clean'!$O$2:$AM$2,0),FALSE),""),"")</f>
        <v/>
      </c>
    </row>
    <row r="31" spans="1:21" x14ac:dyDescent="0.25">
      <c r="A31" s="1075" t="s">
        <v>553</v>
      </c>
      <c r="B31" s="1373" t="s">
        <v>860</v>
      </c>
      <c r="C31" s="676" t="s">
        <v>776</v>
      </c>
      <c r="D31" s="681"/>
      <c r="E31" s="621">
        <f ca="1">IFERROR(IF(VLOOKUP($C31,'2. Database - clean'!$O$4:$AM$121,MATCH(E$2,'2. Database - clean'!$O$2:$AM$2,0),FALSE)&gt;0,VLOOKUP($C31,'2. Database - clean'!$O$4:$AM$121,MATCH(E$2,'2. Database - clean'!$O$2:$AM$2,0),FALSE),""),"")</f>
        <v>0.62562867117268262</v>
      </c>
      <c r="F31" s="622">
        <f ca="1">IFERROR(IF(VLOOKUP($C31,'2. Database - clean'!$O$4:$AM$121,MATCH(F$2,'2. Database - clean'!$O$2:$AM$2,0),FALSE)&gt;0,VLOOKUP($C31,'2. Database - clean'!$O$4:$AM$121,MATCH(F$2,'2. Database - clean'!$O$2:$AM$2,0),FALSE),""),"")</f>
        <v>0.493050771581582</v>
      </c>
      <c r="G31" s="623" t="str">
        <f ca="1">IFERROR(IF(VLOOKUP($C31,'2. Database - clean'!$O$4:$AM$121,MATCH(G$2,'2. Database - clean'!$O$2:$AM$2,0),FALSE)&gt;0,VLOOKUP($C31,'2. Database - clean'!$O$4:$AM$121,MATCH(G$2,'2. Database - clean'!$O$2:$AM$2,0),FALSE),""),"")</f>
        <v/>
      </c>
      <c r="H31" s="623" t="str">
        <f ca="1">IFERROR(IF(VLOOKUP($C31,'2. Database - clean'!$O$4:$AM$121,MATCH(H$2,'2. Database - clean'!$O$2:$AM$2,0),FALSE)&gt;0,VLOOKUP($C31,'2. Database - clean'!$O$4:$AM$121,MATCH(H$2,'2. Database - clean'!$O$2:$AM$2,0),FALSE),""),"")</f>
        <v/>
      </c>
      <c r="I31" s="640">
        <f ca="1">IFERROR(IF(VLOOKUP($C31,'2. Database - clean'!$O$4:$AM$121,MATCH(I$2,'2. Database - clean'!$O$2:$AM$2,0),FALSE)&gt;0,VLOOKUP($C31,'2. Database - clean'!$O$4:$AM$121,MATCH(I$2,'2. Database - clean'!$O$2:$AM$2,0),FALSE),""),"")</f>
        <v>0.91917552110963563</v>
      </c>
      <c r="J31" s="640" t="str">
        <f>IFERROR(IF(VLOOKUP($C31,'2. Database - clean'!$O$4:$AM$121,MATCH(J$2,'2. Database - clean'!$O$2:$AM$2,0),FALSE)&gt;0,VLOOKUP($C31,'2. Database - clean'!$O$4:$AM$121,MATCH(J$2,'2. Database - clean'!$O$2:$AM$2,0),FALSE),""),"")</f>
        <v/>
      </c>
      <c r="K31" s="640">
        <f ca="1">IFERROR(IF(VLOOKUP($C31,'2. Database - clean'!$O$4:$AM$121,MATCH(K$2,'2. Database - clean'!$O$2:$AM$2,0),FALSE)&gt;0,VLOOKUP($C31,'2. Database - clean'!$O$4:$AM$121,MATCH(K$2,'2. Database - clean'!$O$2:$AM$2,0),FALSE),""),"")</f>
        <v>0.6129883990557623</v>
      </c>
      <c r="L31" s="640" t="str">
        <f>IFERROR(IF(VLOOKUP($C31,'2. Database - clean'!$O$4:$AM$121,MATCH(L$2,'2. Database - clean'!$O$2:$AM$2,0),FALSE)&gt;0,VLOOKUP($C31,'2. Database - clean'!$O$4:$AM$121,MATCH(L$2,'2. Database - clean'!$O$2:$AM$2,0),FALSE),""),"")</f>
        <v/>
      </c>
      <c r="M31" s="640" t="str">
        <f ca="1">IFERROR(IF(VLOOKUP($C31,'2. Database - clean'!$O$4:$AM$121,MATCH(M$2,'2. Database - clean'!$O$2:$AM$2,0),FALSE)&gt;0,VLOOKUP($C31,'2. Database - clean'!$O$4:$AM$121,MATCH(M$2,'2. Database - clean'!$O$2:$AM$2,0),FALSE),""),"")</f>
        <v/>
      </c>
      <c r="N31" s="640" t="str">
        <f ca="1">IFERROR(IF(VLOOKUP($C31,'2. Database - clean'!$O$4:$AM$121,MATCH(N$2,'2. Database - clean'!$O$2:$AM$2,0),FALSE)&gt;0,VLOOKUP($C31,'2. Database - clean'!$O$4:$AM$121,MATCH(N$2,'2. Database - clean'!$O$2:$AM$2,0),FALSE),""),"")</f>
        <v/>
      </c>
      <c r="O31" s="640" t="str">
        <f>IFERROR(IF(VLOOKUP($C31,'2. Database - clean'!$O$4:$AM$121,MATCH(O$2,'2. Database - clean'!$O$2:$AM$2,0),FALSE)&gt;0,VLOOKUP($C31,'2. Database - clean'!$O$4:$AM$121,MATCH(O$2,'2. Database - clean'!$O$2:$AM$2,0),FALSE),""),"")</f>
        <v/>
      </c>
      <c r="P31" s="640" t="str">
        <f ca="1">IFERROR(IF(VLOOKUP($C31,'2. Database - clean'!$O$4:$AM$121,MATCH(P$2,'2. Database - clean'!$O$2:$AM$2,0),FALSE)&gt;0,VLOOKUP($C31,'2. Database - clean'!$O$4:$AM$121,MATCH(P$2,'2. Database - clean'!$O$2:$AM$2,0),FALSE),""),"")</f>
        <v/>
      </c>
      <c r="Q31" s="641" t="str">
        <f>IFERROR(IF(VLOOKUP($C31,'2. Database - clean'!$O$4:$AM$121,MATCH(Q$2,'2. Database - clean'!$O$2:$AM$2,0),FALSE)&gt;0,VLOOKUP($C31,'2. Database - clean'!$O$4:$AM$121,MATCH(Q$2,'2. Database - clean'!$O$2:$AM$2,0),FALSE),""),"")</f>
        <v/>
      </c>
      <c r="R31" s="642"/>
    </row>
    <row r="32" spans="1:21" x14ac:dyDescent="0.25">
      <c r="A32" s="1076" t="s">
        <v>553</v>
      </c>
      <c r="B32" s="1374"/>
      <c r="C32" s="670" t="s">
        <v>777</v>
      </c>
      <c r="D32" s="682"/>
      <c r="E32" s="627">
        <f ca="1">IFERROR(IF(VLOOKUP($C32,'2. Database - clean'!$O$4:$AM$121,MATCH(E$2,'2. Database - clean'!$O$2:$AM$2,0),FALSE)&gt;0,VLOOKUP($C32,'2. Database - clean'!$O$4:$AM$121,MATCH(E$2,'2. Database - clean'!$O$2:$AM$2,0),FALSE),""),"")</f>
        <v>1.5223040416072626</v>
      </c>
      <c r="F32" s="610">
        <f ca="1">IFERROR(IF(VLOOKUP($C32,'2. Database - clean'!$O$4:$AM$121,MATCH(F$2,'2. Database - clean'!$O$2:$AM$2,0),FALSE)&gt;0,VLOOKUP($C32,'2. Database - clean'!$O$4:$AM$121,MATCH(F$2,'2. Database - clean'!$O$2:$AM$2,0),FALSE),""),"")</f>
        <v>1.0571696985567181</v>
      </c>
      <c r="G32" s="611" t="str">
        <f ca="1">IFERROR(IF(VLOOKUP($C32,'2. Database - clean'!$O$4:$AM$121,MATCH(G$2,'2. Database - clean'!$O$2:$AM$2,0),FALSE)&gt;0,VLOOKUP($C32,'2. Database - clean'!$O$4:$AM$121,MATCH(G$2,'2. Database - clean'!$O$2:$AM$2,0),FALSE),""),"")</f>
        <v/>
      </c>
      <c r="H32" s="611" t="str">
        <f ca="1">IFERROR(IF(VLOOKUP($C32,'2. Database - clean'!$O$4:$AM$121,MATCH(H$2,'2. Database - clean'!$O$2:$AM$2,0),FALSE)&gt;0,VLOOKUP($C32,'2. Database - clean'!$O$4:$AM$121,MATCH(H$2,'2. Database - clean'!$O$2:$AM$2,0),FALSE),""),"")</f>
        <v/>
      </c>
      <c r="I32" s="612" t="str">
        <f ca="1">IFERROR(IF(VLOOKUP($C32,'2. Database - clean'!$O$4:$AM$121,MATCH(I$2,'2. Database - clean'!$O$2:$AM$2,0),FALSE)&gt;0,VLOOKUP($C32,'2. Database - clean'!$O$4:$AM$121,MATCH(I$2,'2. Database - clean'!$O$2:$AM$2,0),FALSE),""),"")</f>
        <v/>
      </c>
      <c r="J32" s="612" t="str">
        <f>IFERROR(IF(VLOOKUP($C32,'2. Database - clean'!$O$4:$AM$121,MATCH(J$2,'2. Database - clean'!$O$2:$AM$2,0),FALSE)&gt;0,VLOOKUP($C32,'2. Database - clean'!$O$4:$AM$121,MATCH(J$2,'2. Database - clean'!$O$2:$AM$2,0),FALSE),""),"")</f>
        <v/>
      </c>
      <c r="K32" s="612" t="str">
        <f ca="1">IFERROR(IF(VLOOKUP($C32,'2. Database - clean'!$O$4:$AM$121,MATCH(K$2,'2. Database - clean'!$O$2:$AM$2,0),FALSE)&gt;0,VLOOKUP($C32,'2. Database - clean'!$O$4:$AM$121,MATCH(K$2,'2. Database - clean'!$O$2:$AM$2,0),FALSE),""),"")</f>
        <v/>
      </c>
      <c r="L32" s="612" t="str">
        <f>IFERROR(IF(VLOOKUP($C32,'2. Database - clean'!$O$4:$AM$121,MATCH(L$2,'2. Database - clean'!$O$2:$AM$2,0),FALSE)&gt;0,VLOOKUP($C32,'2. Database - clean'!$O$4:$AM$121,MATCH(L$2,'2. Database - clean'!$O$2:$AM$2,0),FALSE),""),"")</f>
        <v/>
      </c>
      <c r="M32" s="612" t="str">
        <f ca="1">IFERROR(IF(VLOOKUP($C32,'2. Database - clean'!$O$4:$AM$121,MATCH(M$2,'2. Database - clean'!$O$2:$AM$2,0),FALSE)&gt;0,VLOOKUP($C32,'2. Database - clean'!$O$4:$AM$121,MATCH(M$2,'2. Database - clean'!$O$2:$AM$2,0),FALSE),""),"")</f>
        <v/>
      </c>
      <c r="N32" s="612" t="str">
        <f ca="1">IFERROR(IF(VLOOKUP($C32,'2. Database - clean'!$O$4:$AM$121,MATCH(N$2,'2. Database - clean'!$O$2:$AM$2,0),FALSE)&gt;0,VLOOKUP($C32,'2. Database - clean'!$O$4:$AM$121,MATCH(N$2,'2. Database - clean'!$O$2:$AM$2,0),FALSE),""),"")</f>
        <v/>
      </c>
      <c r="O32" s="612" t="str">
        <f>IFERROR(IF(VLOOKUP($C32,'2. Database - clean'!$O$4:$AM$121,MATCH(O$2,'2. Database - clean'!$O$2:$AM$2,0),FALSE)&gt;0,VLOOKUP($C32,'2. Database - clean'!$O$4:$AM$121,MATCH(O$2,'2. Database - clean'!$O$2:$AM$2,0),FALSE),""),"")</f>
        <v/>
      </c>
      <c r="P32" s="612" t="str">
        <f ca="1">IFERROR(IF(VLOOKUP($C32,'2. Database - clean'!$O$4:$AM$121,MATCH(P$2,'2. Database - clean'!$O$2:$AM$2,0),FALSE)&gt;0,VLOOKUP($C32,'2. Database - clean'!$O$4:$AM$121,MATCH(P$2,'2. Database - clean'!$O$2:$AM$2,0),FALSE),""),"")</f>
        <v/>
      </c>
      <c r="Q32" s="613" t="str">
        <f>IFERROR(IF(VLOOKUP($C32,'2. Database - clean'!$O$4:$AM$121,MATCH(Q$2,'2. Database - clean'!$O$2:$AM$2,0),FALSE)&gt;0,VLOOKUP($C32,'2. Database - clean'!$O$4:$AM$121,MATCH(Q$2,'2. Database - clean'!$O$2:$AM$2,0),FALSE),""),"")</f>
        <v/>
      </c>
      <c r="R32" s="614"/>
    </row>
    <row r="33" spans="1:21" x14ac:dyDescent="0.25">
      <c r="A33" s="1076" t="s">
        <v>553</v>
      </c>
      <c r="B33" s="1374"/>
      <c r="C33" s="670" t="s">
        <v>778</v>
      </c>
      <c r="D33" s="682"/>
      <c r="E33" s="627">
        <f ca="1">IFERROR(IF(VLOOKUP($C33,'2. Database - clean'!$O$4:$AM$121,MATCH(E$2,'2. Database - clean'!$O$2:$AM$2,0),FALSE)&gt;0,VLOOKUP($C33,'2. Database - clean'!$O$4:$AM$121,MATCH(E$2,'2. Database - clean'!$O$2:$AM$2,0),FALSE),""),"")</f>
        <v>1.9311123605440617</v>
      </c>
      <c r="F33" s="610">
        <f ca="1">IFERROR(IF(VLOOKUP($C33,'2. Database - clean'!$O$4:$AM$121,MATCH(F$2,'2. Database - clean'!$O$2:$AM$2,0),FALSE)&gt;0,VLOOKUP($C33,'2. Database - clean'!$O$4:$AM$121,MATCH(F$2,'2. Database - clean'!$O$2:$AM$2,0),FALSE),""),"")</f>
        <v>1.0685044989843602</v>
      </c>
      <c r="G33" s="611" t="str">
        <f ca="1">IFERROR(IF(VLOOKUP($C33,'2. Database - clean'!$O$4:$AM$121,MATCH(G$2,'2. Database - clean'!$O$2:$AM$2,0),FALSE)&gt;0,VLOOKUP($C33,'2. Database - clean'!$O$4:$AM$121,MATCH(G$2,'2. Database - clean'!$O$2:$AM$2,0),FALSE),""),"")</f>
        <v/>
      </c>
      <c r="H33" s="611" t="str">
        <f ca="1">IFERROR(IF(VLOOKUP($C33,'2. Database - clean'!$O$4:$AM$121,MATCH(H$2,'2. Database - clean'!$O$2:$AM$2,0),FALSE)&gt;0,VLOOKUP($C33,'2. Database - clean'!$O$4:$AM$121,MATCH(H$2,'2. Database - clean'!$O$2:$AM$2,0),FALSE),""),"")</f>
        <v/>
      </c>
      <c r="I33" s="612" t="str">
        <f ca="1">IFERROR(IF(VLOOKUP($C33,'2. Database - clean'!$O$4:$AM$121,MATCH(I$2,'2. Database - clean'!$O$2:$AM$2,0),FALSE)&gt;0,VLOOKUP($C33,'2. Database - clean'!$O$4:$AM$121,MATCH(I$2,'2. Database - clean'!$O$2:$AM$2,0),FALSE),""),"")</f>
        <v/>
      </c>
      <c r="J33" s="612" t="str">
        <f>IFERROR(IF(VLOOKUP($C33,'2. Database - clean'!$O$4:$AM$121,MATCH(J$2,'2. Database - clean'!$O$2:$AM$2,0),FALSE)&gt;0,VLOOKUP($C33,'2. Database - clean'!$O$4:$AM$121,MATCH(J$2,'2. Database - clean'!$O$2:$AM$2,0),FALSE),""),"")</f>
        <v/>
      </c>
      <c r="K33" s="612" t="str">
        <f ca="1">IFERROR(IF(VLOOKUP($C33,'2. Database - clean'!$O$4:$AM$121,MATCH(K$2,'2. Database - clean'!$O$2:$AM$2,0),FALSE)&gt;0,VLOOKUP($C33,'2. Database - clean'!$O$4:$AM$121,MATCH(K$2,'2. Database - clean'!$O$2:$AM$2,0),FALSE),""),"")</f>
        <v/>
      </c>
      <c r="L33" s="612" t="str">
        <f>IFERROR(IF(VLOOKUP($C33,'2. Database - clean'!$O$4:$AM$121,MATCH(L$2,'2. Database - clean'!$O$2:$AM$2,0),FALSE)&gt;0,VLOOKUP($C33,'2. Database - clean'!$O$4:$AM$121,MATCH(L$2,'2. Database - clean'!$O$2:$AM$2,0),FALSE),""),"")</f>
        <v/>
      </c>
      <c r="M33" s="612" t="str">
        <f ca="1">IFERROR(IF(VLOOKUP($C33,'2. Database - clean'!$O$4:$AM$121,MATCH(M$2,'2. Database - clean'!$O$2:$AM$2,0),FALSE)&gt;0,VLOOKUP($C33,'2. Database - clean'!$O$4:$AM$121,MATCH(M$2,'2. Database - clean'!$O$2:$AM$2,0),FALSE),""),"")</f>
        <v/>
      </c>
      <c r="N33" s="612" t="str">
        <f ca="1">IFERROR(IF(VLOOKUP($C33,'2. Database - clean'!$O$4:$AM$121,MATCH(N$2,'2. Database - clean'!$O$2:$AM$2,0),FALSE)&gt;0,VLOOKUP($C33,'2. Database - clean'!$O$4:$AM$121,MATCH(N$2,'2. Database - clean'!$O$2:$AM$2,0),FALSE),""),"")</f>
        <v/>
      </c>
      <c r="O33" s="612" t="str">
        <f>IFERROR(IF(VLOOKUP($C33,'2. Database - clean'!$O$4:$AM$121,MATCH(O$2,'2. Database - clean'!$O$2:$AM$2,0),FALSE)&gt;0,VLOOKUP($C33,'2. Database - clean'!$O$4:$AM$121,MATCH(O$2,'2. Database - clean'!$O$2:$AM$2,0),FALSE),""),"")</f>
        <v/>
      </c>
      <c r="P33" s="612" t="str">
        <f ca="1">IFERROR(IF(VLOOKUP($C33,'2. Database - clean'!$O$4:$AM$121,MATCH(P$2,'2. Database - clean'!$O$2:$AM$2,0),FALSE)&gt;0,VLOOKUP($C33,'2. Database - clean'!$O$4:$AM$121,MATCH(P$2,'2. Database - clean'!$O$2:$AM$2,0),FALSE),""),"")</f>
        <v/>
      </c>
      <c r="Q33" s="613" t="str">
        <f>IFERROR(IF(VLOOKUP($C33,'2. Database - clean'!$O$4:$AM$121,MATCH(Q$2,'2. Database - clean'!$O$2:$AM$2,0),FALSE)&gt;0,VLOOKUP($C33,'2. Database - clean'!$O$4:$AM$121,MATCH(Q$2,'2. Database - clean'!$O$2:$AM$2,0),FALSE),""),"")</f>
        <v/>
      </c>
      <c r="R33" s="614"/>
    </row>
    <row r="34" spans="1:21" ht="15.75" thickBot="1" x14ac:dyDescent="0.3">
      <c r="A34" s="1077" t="s">
        <v>553</v>
      </c>
      <c r="B34" s="1375"/>
      <c r="C34" s="684" t="s">
        <v>779</v>
      </c>
      <c r="D34" s="683"/>
      <c r="E34" s="643" t="str">
        <f ca="1">IFERROR(IF(VLOOKUP($C34,'2. Database - clean'!$O$4:$AM$121,MATCH(E$2,'2. Database - clean'!$O$2:$AM$2,0),FALSE)&gt;0,VLOOKUP($C34,'2. Database - clean'!$O$4:$AM$121,MATCH(E$2,'2. Database - clean'!$O$2:$AM$2,0),FALSE),""),"")</f>
        <v/>
      </c>
      <c r="F34" s="644" t="str">
        <f ca="1">IFERROR(IF(VLOOKUP($C34,'2. Database - clean'!$O$4:$AM$121,MATCH(F$2,'2. Database - clean'!$O$2:$AM$2,0),FALSE)&gt;0,VLOOKUP($C34,'2. Database - clean'!$O$4:$AM$121,MATCH(F$2,'2. Database - clean'!$O$2:$AM$2,0),FALSE),""),"")</f>
        <v/>
      </c>
      <c r="G34" s="645" t="str">
        <f ca="1">IFERROR(IF(VLOOKUP($C34,'2. Database - clean'!$O$4:$AM$121,MATCH(G$2,'2. Database - clean'!$O$2:$AM$2,0),FALSE)&gt;0,VLOOKUP($C34,'2. Database - clean'!$O$4:$AM$121,MATCH(G$2,'2. Database - clean'!$O$2:$AM$2,0),FALSE),""),"")</f>
        <v/>
      </c>
      <c r="H34" s="645" t="str">
        <f ca="1">IFERROR(IF(VLOOKUP($C34,'2. Database - clean'!$O$4:$AM$121,MATCH(H$2,'2. Database - clean'!$O$2:$AM$2,0),FALSE)&gt;0,VLOOKUP($C34,'2. Database - clean'!$O$4:$AM$121,MATCH(H$2,'2. Database - clean'!$O$2:$AM$2,0),FALSE),""),"")</f>
        <v/>
      </c>
      <c r="I34" s="646" t="str">
        <f ca="1">IFERROR(IF(VLOOKUP($C34,'2. Database - clean'!$O$4:$AM$121,MATCH(I$2,'2. Database - clean'!$O$2:$AM$2,0),FALSE)&gt;0,VLOOKUP($C34,'2. Database - clean'!$O$4:$AM$121,MATCH(I$2,'2. Database - clean'!$O$2:$AM$2,0),FALSE),""),"")</f>
        <v/>
      </c>
      <c r="J34" s="646" t="str">
        <f>IFERROR(IF(VLOOKUP($C34,'2. Database - clean'!$O$4:$AM$121,MATCH(J$2,'2. Database - clean'!$O$2:$AM$2,0),FALSE)&gt;0,VLOOKUP($C34,'2. Database - clean'!$O$4:$AM$121,MATCH(J$2,'2. Database - clean'!$O$2:$AM$2,0),FALSE),""),"")</f>
        <v/>
      </c>
      <c r="K34" s="646" t="str">
        <f ca="1">IFERROR(IF(VLOOKUP($C34,'2. Database - clean'!$O$4:$AM$121,MATCH(K$2,'2. Database - clean'!$O$2:$AM$2,0),FALSE)&gt;0,VLOOKUP($C34,'2. Database - clean'!$O$4:$AM$121,MATCH(K$2,'2. Database - clean'!$O$2:$AM$2,0),FALSE),""),"")</f>
        <v/>
      </c>
      <c r="L34" s="646" t="str">
        <f>IFERROR(IF(VLOOKUP($C34,'2. Database - clean'!$O$4:$AM$121,MATCH(L$2,'2. Database - clean'!$O$2:$AM$2,0),FALSE)&gt;0,VLOOKUP($C34,'2. Database - clean'!$O$4:$AM$121,MATCH(L$2,'2. Database - clean'!$O$2:$AM$2,0),FALSE),""),"")</f>
        <v/>
      </c>
      <c r="M34" s="646" t="str">
        <f ca="1">IFERROR(IF(VLOOKUP($C34,'2. Database - clean'!$O$4:$AM$121,MATCH(M$2,'2. Database - clean'!$O$2:$AM$2,0),FALSE)&gt;0,VLOOKUP($C34,'2. Database - clean'!$O$4:$AM$121,MATCH(M$2,'2. Database - clean'!$O$2:$AM$2,0),FALSE),""),"")</f>
        <v/>
      </c>
      <c r="N34" s="646" t="str">
        <f ca="1">IFERROR(IF(VLOOKUP($C34,'2. Database - clean'!$O$4:$AM$121,MATCH(N$2,'2. Database - clean'!$O$2:$AM$2,0),FALSE)&gt;0,VLOOKUP($C34,'2. Database - clean'!$O$4:$AM$121,MATCH(N$2,'2. Database - clean'!$O$2:$AM$2,0),FALSE),""),"")</f>
        <v/>
      </c>
      <c r="O34" s="646" t="str">
        <f>IFERROR(IF(VLOOKUP($C34,'2. Database - clean'!$O$4:$AM$121,MATCH(O$2,'2. Database - clean'!$O$2:$AM$2,0),FALSE)&gt;0,VLOOKUP($C34,'2. Database - clean'!$O$4:$AM$121,MATCH(O$2,'2. Database - clean'!$O$2:$AM$2,0),FALSE),""),"")</f>
        <v/>
      </c>
      <c r="P34" s="646" t="str">
        <f ca="1">IFERROR(IF(VLOOKUP($C34,'2. Database - clean'!$O$4:$AM$121,MATCH(P$2,'2. Database - clean'!$O$2:$AM$2,0),FALSE)&gt;0,VLOOKUP($C34,'2. Database - clean'!$O$4:$AM$121,MATCH(P$2,'2. Database - clean'!$O$2:$AM$2,0),FALSE),""),"")</f>
        <v/>
      </c>
      <c r="Q34" s="647" t="str">
        <f>IFERROR(IF(VLOOKUP($C34,'2. Database - clean'!$O$4:$AM$121,MATCH(Q$2,'2. Database - clean'!$O$2:$AM$2,0),FALSE)&gt;0,VLOOKUP($C34,'2. Database - clean'!$O$4:$AM$121,MATCH(Q$2,'2. Database - clean'!$O$2:$AM$2,0),FALSE),""),"")</f>
        <v/>
      </c>
      <c r="R34" s="648"/>
    </row>
    <row r="35" spans="1:21" x14ac:dyDescent="0.25">
      <c r="A35" s="1075" t="s">
        <v>553</v>
      </c>
      <c r="B35" s="1376" t="s">
        <v>623</v>
      </c>
      <c r="C35" s="676" t="s">
        <v>79</v>
      </c>
      <c r="D35" s="1049"/>
      <c r="E35" s="621">
        <f ca="1">IFERROR(IF(VLOOKUP($C35,'2. Database - clean'!$O$4:$AM$121,MATCH(E$2,'2. Database - clean'!$O$2:$AM$2,0),FALSE)&gt;0,VLOOKUP($C35,'2. Database - clean'!$O$4:$AM$121,MATCH(E$2,'2. Database - clean'!$O$2:$AM$2,0),FALSE),""),"")</f>
        <v>1.6999430311552424</v>
      </c>
      <c r="F35" s="623">
        <f ca="1">IFERROR(IF(VLOOKUP($C35,'2. Database - clean'!$O$4:$AM$121,MATCH(F$2,'2. Database - clean'!$O$2:$AM$2,0),FALSE)&gt;0,VLOOKUP($C35,'2. Database - clean'!$O$4:$AM$121,MATCH(F$2,'2. Database - clean'!$O$2:$AM$2,0),FALSE),""),"")</f>
        <v>0.9317724385487528</v>
      </c>
      <c r="G35" s="623">
        <f ca="1">IFERROR(IF(VLOOKUP($C35,'2. Database - clean'!$O$4:$AM$121,MATCH(G$2,'2. Database - clean'!$O$2:$AM$2,0),FALSE)&gt;0,VLOOKUP($C35,'2. Database - clean'!$O$4:$AM$121,MATCH(G$2,'2. Database - clean'!$O$2:$AM$2,0),FALSE),""),"")</f>
        <v>1.0452807692943498</v>
      </c>
      <c r="H35" s="623" t="str">
        <f ca="1">IFERROR(IF(VLOOKUP($C35,'2. Database - clean'!$O$4:$AM$121,MATCH(H$2,'2. Database - clean'!$O$2:$AM$2,0),FALSE)&gt;0,VLOOKUP($C35,'2. Database - clean'!$O$4:$AM$121,MATCH(H$2,'2. Database - clean'!$O$2:$AM$2,0),FALSE),""),"")</f>
        <v/>
      </c>
      <c r="I35" s="640">
        <f ca="1">IFERROR(IF(VLOOKUP($C35,'2. Database - clean'!$O$4:$AM$121,MATCH(I$2,'2. Database - clean'!$O$2:$AM$2,0),FALSE)&gt;0,VLOOKUP($C35,'2. Database - clean'!$O$4:$AM$121,MATCH(I$2,'2. Database - clean'!$O$2:$AM$2,0),FALSE),""),"")</f>
        <v>1.0434183817977174</v>
      </c>
      <c r="J35" s="640" t="str">
        <f>IFERROR(IF(VLOOKUP($C35,'2. Database - clean'!$O$4:$AM$121,MATCH(J$2,'2. Database - clean'!$O$2:$AM$2,0),FALSE)&gt;0,VLOOKUP($C35,'2. Database - clean'!$O$4:$AM$121,MATCH(J$2,'2. Database - clean'!$O$2:$AM$2,0),FALSE),""),"")</f>
        <v/>
      </c>
      <c r="K35" s="640">
        <f ca="1">IFERROR(IF(VLOOKUP($C35,'2. Database - clean'!$O$4:$AM$121,MATCH(K$2,'2. Database - clean'!$O$2:$AM$2,0),FALSE)&gt;0,VLOOKUP($C35,'2. Database - clean'!$O$4:$AM$121,MATCH(K$2,'2. Database - clean'!$O$2:$AM$2,0),FALSE),""),"")</f>
        <v>0.70170161010944476</v>
      </c>
      <c r="L35" s="640" t="str">
        <f>IFERROR(IF(VLOOKUP($C35,'2. Database - clean'!$O$4:$AM$121,MATCH(L$2,'2. Database - clean'!$O$2:$AM$2,0),FALSE)&gt;0,VLOOKUP($C35,'2. Database - clean'!$O$4:$AM$121,MATCH(L$2,'2. Database - clean'!$O$2:$AM$2,0),FALSE),""),"")</f>
        <v/>
      </c>
      <c r="M35" s="640" t="str">
        <f ca="1">IFERROR(IF(VLOOKUP($C35,'2. Database - clean'!$O$4:$AM$121,MATCH(M$2,'2. Database - clean'!$O$2:$AM$2,0),FALSE)&gt;0,VLOOKUP($C35,'2. Database - clean'!$O$4:$AM$121,MATCH(M$2,'2. Database - clean'!$O$2:$AM$2,0),FALSE),""),"")</f>
        <v/>
      </c>
      <c r="N35" s="640">
        <f ca="1">IFERROR(IF(VLOOKUP($C35,'2. Database - clean'!$O$4:$AM$121,MATCH(N$2,'2. Database - clean'!$O$2:$AM$2,0),FALSE)&gt;0,VLOOKUP($C35,'2. Database - clean'!$O$4:$AM$121,MATCH(N$2,'2. Database - clean'!$O$2:$AM$2,0),FALSE),""),"")</f>
        <v>0.88005760594227855</v>
      </c>
      <c r="O35" s="640" t="str">
        <f>IFERROR(IF(VLOOKUP($C35,'2. Database - clean'!$O$4:$AM$121,MATCH(O$2,'2. Database - clean'!$O$2:$AM$2,0),FALSE)&gt;0,VLOOKUP($C35,'2. Database - clean'!$O$4:$AM$121,MATCH(O$2,'2. Database - clean'!$O$2:$AM$2,0),FALSE),""),"")</f>
        <v/>
      </c>
      <c r="P35" s="640">
        <f ca="1">IFERROR(IF(VLOOKUP($C35,'2. Database - clean'!$O$4:$AM$121,MATCH(P$2,'2. Database - clean'!$O$2:$AM$2,0),FALSE)&gt;0,VLOOKUP($C35,'2. Database - clean'!$O$4:$AM$121,MATCH(P$2,'2. Database - clean'!$O$2:$AM$2,0),FALSE),""),"")</f>
        <v>1.0361570765480517</v>
      </c>
      <c r="Q35" s="640" t="str">
        <f>IFERROR(IF(VLOOKUP($C35,'2. Database - clean'!$O$4:$AM$121,MATCH(Q$2,'2. Database - clean'!$O$2:$AM$2,0),FALSE)&gt;0,VLOOKUP($C35,'2. Database - clean'!$O$4:$AM$121,MATCH(Q$2,'2. Database - clean'!$O$2:$AM$2,0),FALSE),""),"")</f>
        <v/>
      </c>
      <c r="R35" s="642"/>
    </row>
    <row r="36" spans="1:21" x14ac:dyDescent="0.25">
      <c r="A36" s="1076" t="s">
        <v>553</v>
      </c>
      <c r="B36" s="1377"/>
      <c r="C36" s="670" t="s">
        <v>357</v>
      </c>
      <c r="D36" s="1050"/>
      <c r="E36" s="627" t="str">
        <f ca="1">IFERROR(IF(VLOOKUP($C36,'2. Database - clean'!$O$4:$AM$121,MATCH(E$2,'2. Database - clean'!$O$2:$AM$2,0),FALSE)&gt;0,VLOOKUP($C36,'2. Database - clean'!$O$4:$AM$121,MATCH(E$2,'2. Database - clean'!$O$2:$AM$2,0),FALSE),""),"")</f>
        <v/>
      </c>
      <c r="F36" s="611">
        <f ca="1">IFERROR(IF(VLOOKUP($C36,'2. Database - clean'!$O$4:$AM$121,MATCH(F$2,'2. Database - clean'!$O$2:$AM$2,0),FALSE)&gt;0,VLOOKUP($C36,'2. Database - clean'!$O$4:$AM$121,MATCH(F$2,'2. Database - clean'!$O$2:$AM$2,0),FALSE),""),"")</f>
        <v>1.1724038640987582</v>
      </c>
      <c r="G36" s="611" t="str">
        <f ca="1">IFERROR(IF(VLOOKUP($C36,'2. Database - clean'!$O$4:$AM$121,MATCH(G$2,'2. Database - clean'!$O$2:$AM$2,0),FALSE)&gt;0,VLOOKUP($C36,'2. Database - clean'!$O$4:$AM$121,MATCH(G$2,'2. Database - clean'!$O$2:$AM$2,0),FALSE),""),"")</f>
        <v/>
      </c>
      <c r="H36" s="611" t="str">
        <f ca="1">IFERROR(IF(VLOOKUP($C36,'2. Database - clean'!$O$4:$AM$121,MATCH(H$2,'2. Database - clean'!$O$2:$AM$2,0),FALSE)&gt;0,VLOOKUP($C36,'2. Database - clean'!$O$4:$AM$121,MATCH(H$2,'2. Database - clean'!$O$2:$AM$2,0),FALSE),""),"")</f>
        <v/>
      </c>
      <c r="I36" s="612">
        <f ca="1">IFERROR(IF(VLOOKUP($C36,'2. Database - clean'!$O$4:$AM$121,MATCH(I$2,'2. Database - clean'!$O$2:$AM$2,0),FALSE)&gt;0,VLOOKUP($C36,'2. Database - clean'!$O$4:$AM$121,MATCH(I$2,'2. Database - clean'!$O$2:$AM$2,0),FALSE),""),"")</f>
        <v>0.67967201571626523</v>
      </c>
      <c r="J36" s="612" t="str">
        <f>IFERROR(IF(VLOOKUP($C36,'2. Database - clean'!$O$4:$AM$121,MATCH(J$2,'2. Database - clean'!$O$2:$AM$2,0),FALSE)&gt;0,VLOOKUP($C36,'2. Database - clean'!$O$4:$AM$121,MATCH(J$2,'2. Database - clean'!$O$2:$AM$2,0),FALSE),""),"")</f>
        <v/>
      </c>
      <c r="K36" s="612" t="str">
        <f ca="1">IFERROR(IF(VLOOKUP($C36,'2. Database - clean'!$O$4:$AM$121,MATCH(K$2,'2. Database - clean'!$O$2:$AM$2,0),FALSE)&gt;0,VLOOKUP($C36,'2. Database - clean'!$O$4:$AM$121,MATCH(K$2,'2. Database - clean'!$O$2:$AM$2,0),FALSE),""),"")</f>
        <v/>
      </c>
      <c r="L36" s="612" t="str">
        <f>IFERROR(IF(VLOOKUP($C36,'2. Database - clean'!$O$4:$AM$121,MATCH(L$2,'2. Database - clean'!$O$2:$AM$2,0),FALSE)&gt;0,VLOOKUP($C36,'2. Database - clean'!$O$4:$AM$121,MATCH(L$2,'2. Database - clean'!$O$2:$AM$2,0),FALSE),""),"")</f>
        <v/>
      </c>
      <c r="M36" s="612" t="str">
        <f ca="1">IFERROR(IF(VLOOKUP($C36,'2. Database - clean'!$O$4:$AM$121,MATCH(M$2,'2. Database - clean'!$O$2:$AM$2,0),FALSE)&gt;0,VLOOKUP($C36,'2. Database - clean'!$O$4:$AM$121,MATCH(M$2,'2. Database - clean'!$O$2:$AM$2,0),FALSE),""),"")</f>
        <v/>
      </c>
      <c r="N36" s="612" t="str">
        <f ca="1">IFERROR(IF(VLOOKUP($C36,'2. Database - clean'!$O$4:$AM$121,MATCH(N$2,'2. Database - clean'!$O$2:$AM$2,0),FALSE)&gt;0,VLOOKUP($C36,'2. Database - clean'!$O$4:$AM$121,MATCH(N$2,'2. Database - clean'!$O$2:$AM$2,0),FALSE),""),"")</f>
        <v/>
      </c>
      <c r="O36" s="612" t="str">
        <f>IFERROR(IF(VLOOKUP($C36,'2. Database - clean'!$O$4:$AM$121,MATCH(O$2,'2. Database - clean'!$O$2:$AM$2,0),FALSE)&gt;0,VLOOKUP($C36,'2. Database - clean'!$O$4:$AM$121,MATCH(O$2,'2. Database - clean'!$O$2:$AM$2,0),FALSE),""),"")</f>
        <v/>
      </c>
      <c r="P36" s="612" t="str">
        <f ca="1">IFERROR(IF(VLOOKUP($C36,'2. Database - clean'!$O$4:$AM$121,MATCH(P$2,'2. Database - clean'!$O$2:$AM$2,0),FALSE)&gt;0,VLOOKUP($C36,'2. Database - clean'!$O$4:$AM$121,MATCH(P$2,'2. Database - clean'!$O$2:$AM$2,0),FALSE),""),"")</f>
        <v/>
      </c>
      <c r="Q36" s="612" t="str">
        <f>IFERROR(IF(VLOOKUP($C36,'2. Database - clean'!$O$4:$AM$121,MATCH(Q$2,'2. Database - clean'!$O$2:$AM$2,0),FALSE)&gt;0,VLOOKUP($C36,'2. Database - clean'!$O$4:$AM$121,MATCH(Q$2,'2. Database - clean'!$O$2:$AM$2,0),FALSE),""),"")</f>
        <v/>
      </c>
      <c r="R36" s="614"/>
    </row>
    <row r="37" spans="1:21" ht="15.75" thickBot="1" x14ac:dyDescent="0.3">
      <c r="A37" s="1077" t="s">
        <v>553</v>
      </c>
      <c r="B37" s="1378"/>
      <c r="C37" s="673" t="s">
        <v>89</v>
      </c>
      <c r="D37" s="1051"/>
      <c r="E37" s="630">
        <f ca="1">IFERROR(IF(VLOOKUP($C37,'2. Database - clean'!$O$4:$AM$121,MATCH(E$2,'2. Database - clean'!$O$2:$AM$2,0),FALSE)&gt;0,VLOOKUP($C37,'2. Database - clean'!$O$4:$AM$121,MATCH(E$2,'2. Database - clean'!$O$2:$AM$2,0),FALSE),""),"")</f>
        <v>0.96886208734887302</v>
      </c>
      <c r="F37" s="617" t="str">
        <f ca="1">IFERROR(IF(VLOOKUP($C37,'2. Database - clean'!$O$4:$AM$121,MATCH(F$2,'2. Database - clean'!$O$2:$AM$2,0),FALSE)&gt;0,VLOOKUP($C37,'2. Database - clean'!$O$4:$AM$121,MATCH(F$2,'2. Database - clean'!$O$2:$AM$2,0),FALSE),""),"")</f>
        <v/>
      </c>
      <c r="G37" s="617" t="str">
        <f ca="1">IFERROR(IF(VLOOKUP($C37,'2. Database - clean'!$O$4:$AM$121,MATCH(G$2,'2. Database - clean'!$O$2:$AM$2,0),FALSE)&gt;0,VLOOKUP($C37,'2. Database - clean'!$O$4:$AM$121,MATCH(G$2,'2. Database - clean'!$O$2:$AM$2,0),FALSE),""),"")</f>
        <v/>
      </c>
      <c r="H37" s="617" t="str">
        <f ca="1">IFERROR(IF(VLOOKUP($C37,'2. Database - clean'!$O$4:$AM$121,MATCH(H$2,'2. Database - clean'!$O$2:$AM$2,0),FALSE)&gt;0,VLOOKUP($C37,'2. Database - clean'!$O$4:$AM$121,MATCH(H$2,'2. Database - clean'!$O$2:$AM$2,0),FALSE),""),"")</f>
        <v/>
      </c>
      <c r="I37" s="618" t="str">
        <f ca="1">IFERROR(IF(VLOOKUP($C37,'2. Database - clean'!$O$4:$AM$121,MATCH(I$2,'2. Database - clean'!$O$2:$AM$2,0),FALSE)&gt;0,VLOOKUP($C37,'2. Database - clean'!$O$4:$AM$121,MATCH(I$2,'2. Database - clean'!$O$2:$AM$2,0),FALSE),""),"")</f>
        <v/>
      </c>
      <c r="J37" s="618" t="str">
        <f>IFERROR(IF(VLOOKUP($C37,'2. Database - clean'!$O$4:$AM$121,MATCH(J$2,'2. Database - clean'!$O$2:$AM$2,0),FALSE)&gt;0,VLOOKUP($C37,'2. Database - clean'!$O$4:$AM$121,MATCH(J$2,'2. Database - clean'!$O$2:$AM$2,0),FALSE),""),"")</f>
        <v/>
      </c>
      <c r="K37" s="618" t="str">
        <f ca="1">IFERROR(IF(VLOOKUP($C37,'2. Database - clean'!$O$4:$AM$121,MATCH(K$2,'2. Database - clean'!$O$2:$AM$2,0),FALSE)&gt;0,VLOOKUP($C37,'2. Database - clean'!$O$4:$AM$121,MATCH(K$2,'2. Database - clean'!$O$2:$AM$2,0),FALSE),""),"")</f>
        <v/>
      </c>
      <c r="L37" s="618" t="str">
        <f>IFERROR(IF(VLOOKUP($C37,'2. Database - clean'!$O$4:$AM$121,MATCH(L$2,'2. Database - clean'!$O$2:$AM$2,0),FALSE)&gt;0,VLOOKUP($C37,'2. Database - clean'!$O$4:$AM$121,MATCH(L$2,'2. Database - clean'!$O$2:$AM$2,0),FALSE),""),"")</f>
        <v/>
      </c>
      <c r="M37" s="618" t="str">
        <f ca="1">IFERROR(IF(VLOOKUP($C37,'2. Database - clean'!$O$4:$AM$121,MATCH(M$2,'2. Database - clean'!$O$2:$AM$2,0),FALSE)&gt;0,VLOOKUP($C37,'2. Database - clean'!$O$4:$AM$121,MATCH(M$2,'2. Database - clean'!$O$2:$AM$2,0),FALSE),""),"")</f>
        <v/>
      </c>
      <c r="N37" s="618" t="str">
        <f ca="1">IFERROR(IF(VLOOKUP($C37,'2. Database - clean'!$O$4:$AM$121,MATCH(N$2,'2. Database - clean'!$O$2:$AM$2,0),FALSE)&gt;0,VLOOKUP($C37,'2. Database - clean'!$O$4:$AM$121,MATCH(N$2,'2. Database - clean'!$O$2:$AM$2,0),FALSE),""),"")</f>
        <v/>
      </c>
      <c r="O37" s="618" t="str">
        <f>IFERROR(IF(VLOOKUP($C37,'2. Database - clean'!$O$4:$AM$121,MATCH(O$2,'2. Database - clean'!$O$2:$AM$2,0),FALSE)&gt;0,VLOOKUP($C37,'2. Database - clean'!$O$4:$AM$121,MATCH(O$2,'2. Database - clean'!$O$2:$AM$2,0),FALSE),""),"")</f>
        <v/>
      </c>
      <c r="P37" s="618" t="str">
        <f ca="1">IFERROR(IF(VLOOKUP($C37,'2. Database - clean'!$O$4:$AM$121,MATCH(P$2,'2. Database - clean'!$O$2:$AM$2,0),FALSE)&gt;0,VLOOKUP($C37,'2. Database - clean'!$O$4:$AM$121,MATCH(P$2,'2. Database - clean'!$O$2:$AM$2,0),FALSE),""),"")</f>
        <v/>
      </c>
      <c r="Q37" s="618" t="str">
        <f>IFERROR(IF(VLOOKUP($C37,'2. Database - clean'!$O$4:$AM$121,MATCH(Q$2,'2. Database - clean'!$O$2:$AM$2,0),FALSE)&gt;0,VLOOKUP($C37,'2. Database - clean'!$O$4:$AM$121,MATCH(Q$2,'2. Database - clean'!$O$2:$AM$2,0),FALSE),""),"")</f>
        <v/>
      </c>
      <c r="R37" s="620"/>
    </row>
    <row r="38" spans="1:21" s="626" customFormat="1" x14ac:dyDescent="0.25">
      <c r="A38" s="1078" t="s">
        <v>553</v>
      </c>
      <c r="B38" s="1373" t="s">
        <v>813</v>
      </c>
      <c r="C38" s="685" t="s">
        <v>789</v>
      </c>
      <c r="D38" s="1080" t="s">
        <v>1017</v>
      </c>
      <c r="E38" s="621"/>
      <c r="F38" s="622"/>
      <c r="G38" s="623"/>
      <c r="H38" s="623"/>
      <c r="I38" s="623"/>
      <c r="J38" s="623"/>
      <c r="K38" s="623"/>
      <c r="L38" s="623"/>
      <c r="M38" s="623"/>
      <c r="N38" s="623"/>
      <c r="O38" s="623"/>
      <c r="P38" s="623"/>
      <c r="Q38" s="624"/>
      <c r="R38" s="625">
        <f>1+$D$39/($D$40+SQRT(50/1000))</f>
        <v>3.7268400229886813</v>
      </c>
      <c r="S38" s="686"/>
      <c r="T38" s="687"/>
      <c r="U38" s="686"/>
    </row>
    <row r="39" spans="1:21" s="626" customFormat="1" x14ac:dyDescent="0.25">
      <c r="A39" s="680" t="s">
        <v>553</v>
      </c>
      <c r="B39" s="1374"/>
      <c r="C39" s="684" t="s">
        <v>769</v>
      </c>
      <c r="D39" s="1081">
        <v>4.7</v>
      </c>
      <c r="E39" s="627"/>
      <c r="F39" s="610"/>
      <c r="G39" s="611"/>
      <c r="H39" s="611"/>
      <c r="I39" s="611"/>
      <c r="J39" s="611"/>
      <c r="K39" s="611"/>
      <c r="L39" s="611"/>
      <c r="M39" s="611"/>
      <c r="N39" s="611"/>
      <c r="O39" s="611"/>
      <c r="P39" s="611"/>
      <c r="Q39" s="628"/>
      <c r="R39" s="629">
        <f>1+$D$39/($D$40+SQRT(500/1000))</f>
        <v>3.1294846448132727</v>
      </c>
      <c r="S39" s="686"/>
      <c r="T39" s="686"/>
      <c r="U39" s="686"/>
    </row>
    <row r="40" spans="1:21" s="626" customFormat="1" ht="15.75" thickBot="1" x14ac:dyDescent="0.3">
      <c r="A40" s="672" t="s">
        <v>553</v>
      </c>
      <c r="B40" s="1375"/>
      <c r="C40" s="673" t="s">
        <v>768</v>
      </c>
      <c r="D40" s="1082">
        <v>1.5</v>
      </c>
      <c r="E40" s="630"/>
      <c r="F40" s="616"/>
      <c r="G40" s="617"/>
      <c r="H40" s="617"/>
      <c r="I40" s="617"/>
      <c r="J40" s="617"/>
      <c r="K40" s="617"/>
      <c r="L40" s="617"/>
      <c r="M40" s="617"/>
      <c r="N40" s="617"/>
      <c r="O40" s="617"/>
      <c r="P40" s="617"/>
      <c r="Q40" s="631"/>
      <c r="R40" s="632">
        <f>1+$D$39/($D$40+SQRT(5000/1000))</f>
        <v>2.2580070888178225</v>
      </c>
      <c r="S40" s="686"/>
      <c r="T40" s="686"/>
      <c r="U40" s="686"/>
    </row>
    <row r="41" spans="1:21" s="686" customFormat="1" ht="18" customHeight="1" x14ac:dyDescent="0.25"/>
    <row r="42" spans="1:21" ht="18.75" hidden="1" customHeight="1" x14ac:dyDescent="0.25">
      <c r="E42" s="649"/>
    </row>
    <row r="43" spans="1:21" ht="19.5" hidden="1" customHeight="1" x14ac:dyDescent="0.25">
      <c r="E43" s="649"/>
    </row>
    <row r="44" spans="1:21" ht="15.75" hidden="1" customHeight="1" x14ac:dyDescent="0.25">
      <c r="E44" s="649"/>
    </row>
    <row r="45" spans="1:21" ht="12" hidden="1" customHeight="1" x14ac:dyDescent="0.25">
      <c r="E45" s="649"/>
    </row>
    <row r="46" spans="1:21" ht="15" hidden="1" customHeight="1" x14ac:dyDescent="0.25"/>
    <row r="47" spans="1:21" ht="15" hidden="1" customHeight="1" x14ac:dyDescent="0.25"/>
    <row r="48" spans="1:21"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sheetData>
  <mergeCells count="30">
    <mergeCell ref="C4:C7"/>
    <mergeCell ref="B27:B30"/>
    <mergeCell ref="B38:B40"/>
    <mergeCell ref="B31:B34"/>
    <mergeCell ref="B10:B15"/>
    <mergeCell ref="B16:B19"/>
    <mergeCell ref="B20:B22"/>
    <mergeCell ref="B23:B26"/>
    <mergeCell ref="B35:B37"/>
    <mergeCell ref="B8:B9"/>
    <mergeCell ref="B4:B7"/>
    <mergeCell ref="R2:R3"/>
    <mergeCell ref="M2:M3"/>
    <mergeCell ref="N2:N3"/>
    <mergeCell ref="H2:H3"/>
    <mergeCell ref="I2:I3"/>
    <mergeCell ref="K2:K3"/>
    <mergeCell ref="O2:O3"/>
    <mergeCell ref="Q2:Q3"/>
    <mergeCell ref="P2:P3"/>
    <mergeCell ref="A1:D1"/>
    <mergeCell ref="A2:A3"/>
    <mergeCell ref="B2:B3"/>
    <mergeCell ref="J2:J3"/>
    <mergeCell ref="L2:L3"/>
    <mergeCell ref="E2:E3"/>
    <mergeCell ref="F2:F3"/>
    <mergeCell ref="G2:G3"/>
    <mergeCell ref="C2:C3"/>
    <mergeCell ref="D2:D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'2. Database - clean'!$O$4:$O$121</xm:f>
          </x14:formula1>
          <xm:sqref>C4 C8:C40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AG124"/>
  <sheetViews>
    <sheetView showGridLines="0" topLeftCell="A37" zoomScaleNormal="100" workbookViewId="0">
      <selection activeCell="G51" sqref="G51"/>
    </sheetView>
  </sheetViews>
  <sheetFormatPr defaultColWidth="0" defaultRowHeight="15" zeroHeight="1" x14ac:dyDescent="0.25"/>
  <cols>
    <col min="1" max="1" width="17.140625" style="582" customWidth="1"/>
    <col min="2" max="2" width="23.28515625" style="582" customWidth="1"/>
    <col min="3" max="7" width="12.140625" style="582" customWidth="1"/>
    <col min="8" max="9" width="12.140625" style="583" customWidth="1"/>
    <col min="10" max="11" width="12.140625" style="582" customWidth="1"/>
    <col min="12" max="12" width="50.7109375" style="582" customWidth="1"/>
    <col min="13" max="13" width="22.140625" style="582" customWidth="1"/>
    <col min="14" max="14" width="4.140625" style="583" customWidth="1"/>
    <col min="15" max="24" width="9.140625" style="582" hidden="1" customWidth="1"/>
    <col min="25" max="30" width="4.7109375" style="582" hidden="1" customWidth="1"/>
    <col min="31" max="16384" width="9.140625" style="582" hidden="1"/>
  </cols>
  <sheetData>
    <row r="1" spans="1:15" ht="18.75" x14ac:dyDescent="0.3">
      <c r="A1" s="1379" t="s">
        <v>1037</v>
      </c>
      <c r="B1" s="1380"/>
      <c r="C1" s="1380"/>
      <c r="D1" s="1380"/>
      <c r="E1" s="1380"/>
      <c r="F1" s="1380"/>
      <c r="G1" s="1380"/>
      <c r="H1" s="1380"/>
      <c r="I1" s="1380"/>
      <c r="J1" s="1380"/>
      <c r="K1" s="1380"/>
      <c r="L1" s="1380"/>
      <c r="M1" s="1381"/>
    </row>
    <row r="2" spans="1:15" s="1147" customFormat="1" ht="15.75" x14ac:dyDescent="0.25">
      <c r="A2" s="1229" t="s">
        <v>1048</v>
      </c>
      <c r="B2" s="1149"/>
      <c r="C2" s="1149"/>
      <c r="D2" s="1149"/>
      <c r="E2" s="1150"/>
      <c r="F2" s="1160"/>
      <c r="G2" s="1159" t="s">
        <v>1049</v>
      </c>
      <c r="H2" s="1151"/>
      <c r="I2" s="1151"/>
      <c r="J2" s="1149"/>
      <c r="K2" s="1149"/>
      <c r="L2" s="1150"/>
      <c r="M2" s="1230"/>
      <c r="N2" s="1148"/>
    </row>
    <row r="3" spans="1:15" x14ac:dyDescent="0.25">
      <c r="A3" s="1231" t="s">
        <v>1044</v>
      </c>
      <c r="B3" s="1118" t="s">
        <v>1045</v>
      </c>
      <c r="C3" s="1402" t="s">
        <v>863</v>
      </c>
      <c r="D3" s="1402"/>
      <c r="E3" s="1403"/>
      <c r="F3" s="594"/>
      <c r="G3" s="1152" t="s">
        <v>1050</v>
      </c>
      <c r="H3" s="465" t="s">
        <v>1051</v>
      </c>
      <c r="I3" s="592"/>
      <c r="J3" s="1153" t="s">
        <v>149</v>
      </c>
      <c r="K3" s="465" t="s">
        <v>1055</v>
      </c>
      <c r="L3" s="1094"/>
      <c r="M3" s="1206"/>
    </row>
    <row r="4" spans="1:15" x14ac:dyDescent="0.25">
      <c r="A4" s="1232" t="s">
        <v>1038</v>
      </c>
      <c r="B4" s="1119"/>
      <c r="C4" s="1389" t="s">
        <v>1039</v>
      </c>
      <c r="D4" s="1389"/>
      <c r="E4" s="1390"/>
      <c r="F4" s="594"/>
      <c r="G4" s="1152" t="s">
        <v>16</v>
      </c>
      <c r="H4" s="465" t="s">
        <v>1052</v>
      </c>
      <c r="I4" s="592"/>
      <c r="J4" s="1153" t="s">
        <v>150</v>
      </c>
      <c r="K4" s="465" t="s">
        <v>1056</v>
      </c>
      <c r="L4" s="1094"/>
      <c r="M4" s="1206"/>
    </row>
    <row r="5" spans="1:15" x14ac:dyDescent="0.25">
      <c r="A5" s="1233" t="s">
        <v>1040</v>
      </c>
      <c r="B5" s="688"/>
      <c r="C5" s="1409" t="s">
        <v>1041</v>
      </c>
      <c r="D5" s="1409"/>
      <c r="E5" s="1410"/>
      <c r="F5" s="594"/>
      <c r="G5" s="1152" t="s">
        <v>30</v>
      </c>
      <c r="H5" s="465" t="s">
        <v>1053</v>
      </c>
      <c r="I5" s="592"/>
      <c r="J5" s="1153" t="s">
        <v>873</v>
      </c>
      <c r="K5" s="465" t="s">
        <v>547</v>
      </c>
      <c r="L5" s="1094"/>
      <c r="M5" s="1206"/>
    </row>
    <row r="6" spans="1:15" x14ac:dyDescent="0.25">
      <c r="A6" s="1234" t="s">
        <v>1042</v>
      </c>
      <c r="B6" s="1114"/>
      <c r="C6" s="1400" t="s">
        <v>1043</v>
      </c>
      <c r="D6" s="1400"/>
      <c r="E6" s="1401"/>
      <c r="F6" s="594"/>
      <c r="G6" s="1154" t="s">
        <v>21</v>
      </c>
      <c r="H6" s="1155" t="s">
        <v>1054</v>
      </c>
      <c r="I6" s="1156"/>
      <c r="J6" s="1157" t="s">
        <v>874</v>
      </c>
      <c r="K6" s="1155" t="s">
        <v>552</v>
      </c>
      <c r="L6" s="1158"/>
      <c r="M6" s="1206"/>
    </row>
    <row r="7" spans="1:15" ht="15.75" thickBot="1" x14ac:dyDescent="0.3">
      <c r="A7" s="1235" t="s">
        <v>1066</v>
      </c>
      <c r="B7" s="1236"/>
      <c r="C7" s="1237"/>
      <c r="D7" s="1237"/>
      <c r="E7" s="1238"/>
      <c r="F7" s="1239"/>
      <c r="G7" s="1240"/>
      <c r="H7" s="1241"/>
      <c r="I7" s="1242"/>
      <c r="J7" s="1240"/>
      <c r="K7" s="1241"/>
      <c r="L7" s="1239"/>
      <c r="M7" s="1243"/>
    </row>
    <row r="8" spans="1:15" ht="26.25" customHeight="1" thickBot="1" x14ac:dyDescent="0.3"/>
    <row r="9" spans="1:15" ht="18.75" x14ac:dyDescent="0.3">
      <c r="A9" s="1193" t="s">
        <v>1030</v>
      </c>
      <c r="B9" s="1194"/>
      <c r="C9" s="1194"/>
      <c r="D9" s="1194"/>
      <c r="E9" s="1194"/>
      <c r="F9" s="1194"/>
      <c r="G9" s="1194"/>
      <c r="H9" s="1194"/>
      <c r="I9" s="1194"/>
      <c r="J9" s="1194"/>
      <c r="K9" s="1194"/>
      <c r="L9" s="1194"/>
      <c r="M9" s="1195"/>
    </row>
    <row r="10" spans="1:15" ht="15.75" x14ac:dyDescent="0.25">
      <c r="A10" s="1196" t="s">
        <v>862</v>
      </c>
      <c r="B10" s="1090"/>
      <c r="C10" s="1393" t="s">
        <v>1024</v>
      </c>
      <c r="D10" s="1393"/>
      <c r="E10" s="1393"/>
      <c r="F10" s="1393"/>
      <c r="G10" s="1090" t="s">
        <v>863</v>
      </c>
      <c r="H10" s="1105"/>
      <c r="I10" s="1105"/>
      <c r="J10" s="1105"/>
      <c r="K10" s="1105"/>
      <c r="L10" s="1111"/>
      <c r="M10" s="1197"/>
      <c r="O10" s="581" t="s">
        <v>877</v>
      </c>
    </row>
    <row r="11" spans="1:15" x14ac:dyDescent="0.25">
      <c r="A11" s="1198" t="s">
        <v>9</v>
      </c>
      <c r="B11" s="1106"/>
      <c r="C11" s="1391" t="s">
        <v>17</v>
      </c>
      <c r="D11" s="1391"/>
      <c r="E11" s="1391"/>
      <c r="F11" s="1391"/>
      <c r="G11" s="1103" t="s">
        <v>1009</v>
      </c>
      <c r="H11" s="1087"/>
      <c r="I11" s="1087"/>
      <c r="J11" s="1087"/>
      <c r="K11" s="1087"/>
      <c r="L11" s="1087"/>
      <c r="M11" s="1199"/>
    </row>
    <row r="12" spans="1:15" x14ac:dyDescent="0.25">
      <c r="A12" s="1200" t="s">
        <v>10</v>
      </c>
      <c r="B12" s="588"/>
      <c r="C12" s="589" t="str">
        <f>_xlfn.IFNA(HLOOKUP(VLOOKUP($C$11,Dropdown!$N$2:$R$64,MATCH(A12,Dropdown!$N$2:$R$2,0),FALSE),Dropdown!$E$2:$L$14,13,FALSE) &amp; " (" &amp; VLOOKUP($C$11,Dropdown!$N$2:$R$64,MATCH(A12,Dropdown!$N$2:$R$2,0),FALSE) &amp; ")","Specify country")</f>
        <v>Sub-Saharan Africa (SSA)</v>
      </c>
      <c r="D12" s="589"/>
      <c r="E12" s="589"/>
      <c r="F12" s="589"/>
      <c r="G12" s="1096" t="s">
        <v>1026</v>
      </c>
      <c r="H12" s="1089"/>
      <c r="I12" s="1089"/>
      <c r="J12" s="1089"/>
      <c r="K12" s="1089"/>
      <c r="L12" s="1089"/>
      <c r="M12" s="1201"/>
      <c r="O12" s="582" t="str">
        <f>VLOOKUP($C$11,Dropdown!$N$2:$R$64,MATCH(A12,Dropdown!$N$2:$R$2,0),FALSE)</f>
        <v>SSA</v>
      </c>
    </row>
    <row r="13" spans="1:15" x14ac:dyDescent="0.25">
      <c r="A13" s="1202" t="s">
        <v>127</v>
      </c>
      <c r="B13" s="584"/>
      <c r="C13" s="585" t="str">
        <f>_xlfn.IFNA(VLOOKUP(VLOOKUP($C$11,Dropdown!$N$2:$R$64,MATCH(A13,Dropdown!$N$2:$R$2,0),FALSE),Dropdown!$U$3:$V$6,2,FALSE) &amp; " (" &amp; VLOOKUP($C$11,Dropdown!$N$2:$R$64,MATCH(A13,Dropdown!$N$2:$R$2,0),FALSE) &amp; ")","Specify country")</f>
        <v>Lower Middle Income (LMI)</v>
      </c>
      <c r="D13" s="585"/>
      <c r="E13" s="585"/>
      <c r="F13" s="585"/>
      <c r="G13" s="1103" t="s">
        <v>1027</v>
      </c>
      <c r="H13" s="1087"/>
      <c r="I13" s="1087"/>
      <c r="J13" s="1087"/>
      <c r="K13" s="1087"/>
      <c r="L13" s="1087"/>
      <c r="M13" s="1199"/>
      <c r="O13" s="582" t="str">
        <f>VLOOKUP($C$11,Dropdown!$N$2:$R$64,MATCH(A13,Dropdown!$N$2:$R$2,0),FALSE)</f>
        <v>LMI</v>
      </c>
    </row>
    <row r="14" spans="1:15" x14ac:dyDescent="0.25">
      <c r="A14" s="1203" t="s">
        <v>806</v>
      </c>
      <c r="B14" s="1110"/>
      <c r="C14" s="1392" t="s">
        <v>777</v>
      </c>
      <c r="D14" s="1392"/>
      <c r="E14" s="1392"/>
      <c r="F14" s="1392"/>
      <c r="G14" s="1096" t="s">
        <v>1025</v>
      </c>
      <c r="H14" s="1089"/>
      <c r="I14" s="1089"/>
      <c r="J14" s="1089"/>
      <c r="K14" s="1089"/>
      <c r="L14" s="1089"/>
      <c r="M14" s="1201"/>
    </row>
    <row r="15" spans="1:15" x14ac:dyDescent="0.25">
      <c r="A15" s="1202" t="s">
        <v>26</v>
      </c>
      <c r="B15" s="584"/>
      <c r="C15" s="585" t="str">
        <f>_xlfn.IFNA(VLOOKUP($C$11,Dropdown!$N$2:$R$64,MATCH(A15,Dropdown!$N$2:$R$2,0),FALSE),"Specify country")</f>
        <v>Moderate</v>
      </c>
      <c r="D15" s="585"/>
      <c r="E15" s="585"/>
      <c r="F15" s="585"/>
      <c r="G15" s="1103" t="s">
        <v>1028</v>
      </c>
      <c r="H15" s="1087"/>
      <c r="I15" s="1087"/>
      <c r="J15" s="1087"/>
      <c r="K15" s="1087"/>
      <c r="L15" s="1087"/>
      <c r="M15" s="1199"/>
      <c r="O15" s="582" t="str">
        <f>IF(C16="",C15,C16)</f>
        <v>Moderate</v>
      </c>
    </row>
    <row r="16" spans="1:15" x14ac:dyDescent="0.25">
      <c r="A16" s="1204" t="s">
        <v>1011</v>
      </c>
      <c r="B16" s="1110"/>
      <c r="C16" s="1394" t="s">
        <v>619</v>
      </c>
      <c r="D16" s="1394"/>
      <c r="E16" s="1394"/>
      <c r="F16" s="1394"/>
      <c r="G16" s="1096" t="s">
        <v>1029</v>
      </c>
      <c r="H16" s="1089"/>
      <c r="I16" s="1089"/>
      <c r="J16" s="1089"/>
      <c r="K16" s="1089"/>
      <c r="L16" s="1089"/>
      <c r="M16" s="1201"/>
    </row>
    <row r="17" spans="1:24" ht="7.5" customHeight="1" x14ac:dyDescent="0.25">
      <c r="A17" s="1205"/>
      <c r="B17" s="594"/>
      <c r="C17" s="594"/>
      <c r="D17" s="594"/>
      <c r="E17" s="594"/>
      <c r="F17" s="594"/>
      <c r="G17" s="594"/>
      <c r="H17" s="592"/>
      <c r="I17" s="592"/>
      <c r="J17" s="594"/>
      <c r="K17" s="594"/>
      <c r="L17" s="594"/>
      <c r="M17" s="1206"/>
    </row>
    <row r="18" spans="1:24" ht="15.75" x14ac:dyDescent="0.25">
      <c r="A18" s="1387" t="s">
        <v>1023</v>
      </c>
      <c r="B18" s="1385"/>
      <c r="C18" s="1382" t="s">
        <v>865</v>
      </c>
      <c r="D18" s="1382"/>
      <c r="E18" s="1382"/>
      <c r="F18" s="1382"/>
      <c r="G18" s="1385" t="s">
        <v>863</v>
      </c>
      <c r="H18" s="1385"/>
      <c r="I18" s="1385"/>
      <c r="J18" s="1385"/>
      <c r="K18" s="1385"/>
      <c r="L18" s="1385"/>
      <c r="M18" s="1207"/>
    </row>
    <row r="19" spans="1:24" s="583" customFormat="1" ht="15.75" x14ac:dyDescent="0.25">
      <c r="A19" s="1388"/>
      <c r="B19" s="1386"/>
      <c r="C19" s="1397" t="s">
        <v>866</v>
      </c>
      <c r="D19" s="1397"/>
      <c r="E19" s="1133" t="s">
        <v>867</v>
      </c>
      <c r="F19" s="1133" t="s">
        <v>868</v>
      </c>
      <c r="G19" s="1386"/>
      <c r="H19" s="1386"/>
      <c r="I19" s="1386"/>
      <c r="J19" s="1386"/>
      <c r="K19" s="1386"/>
      <c r="L19" s="1386"/>
      <c r="M19" s="1208"/>
    </row>
    <row r="20" spans="1:24" s="583" customFormat="1" x14ac:dyDescent="0.25">
      <c r="A20" s="1198" t="s">
        <v>149</v>
      </c>
      <c r="B20" s="1106"/>
      <c r="C20" s="1413">
        <v>100</v>
      </c>
      <c r="D20" s="1413"/>
      <c r="E20" s="1132"/>
      <c r="F20" s="1132"/>
      <c r="G20" s="1103" t="s">
        <v>1057</v>
      </c>
      <c r="H20" s="1087"/>
      <c r="I20" s="1087"/>
      <c r="J20" s="1087"/>
      <c r="K20" s="1087"/>
      <c r="L20" s="1087"/>
      <c r="M20" s="1199"/>
    </row>
    <row r="21" spans="1:24" s="583" customFormat="1" x14ac:dyDescent="0.25">
      <c r="A21" s="1209" t="s">
        <v>150</v>
      </c>
      <c r="B21" s="1092"/>
      <c r="C21" s="1396"/>
      <c r="D21" s="1396"/>
      <c r="E21" s="1131"/>
      <c r="F21" s="1131"/>
      <c r="G21" s="1093" t="s">
        <v>1058</v>
      </c>
      <c r="H21" s="1095"/>
      <c r="I21" s="1088"/>
      <c r="J21" s="1088"/>
      <c r="K21" s="1088"/>
      <c r="L21" s="1088"/>
      <c r="M21" s="1210"/>
    </row>
    <row r="22" spans="1:24" s="583" customFormat="1" x14ac:dyDescent="0.25">
      <c r="A22" s="1268" t="s">
        <v>1061</v>
      </c>
      <c r="B22" s="588"/>
      <c r="C22" s="1395" t="str">
        <f>IF(AND(C20&lt;&gt;"",C21&lt;&gt;""),SUM(C20:D21),"")</f>
        <v/>
      </c>
      <c r="D22" s="1395"/>
      <c r="E22" s="1146" t="str">
        <f>IF(AND(E20&lt;&gt;"",E21&lt;&gt;""),SUM(E20:E21),"")</f>
        <v/>
      </c>
      <c r="F22" s="1146" t="str">
        <f>IF(AND(F20&lt;&gt;"",F21&lt;&gt;""),SUM(F20:F21),"")</f>
        <v/>
      </c>
      <c r="G22" s="1096" t="s">
        <v>1059</v>
      </c>
      <c r="H22" s="1089"/>
      <c r="I22" s="1089"/>
      <c r="J22" s="1089"/>
      <c r="K22" s="1089"/>
      <c r="L22" s="1089"/>
      <c r="M22" s="1201"/>
    </row>
    <row r="23" spans="1:24" x14ac:dyDescent="0.25">
      <c r="A23" s="1211" t="s">
        <v>809</v>
      </c>
      <c r="B23" s="1086"/>
      <c r="C23" s="1398"/>
      <c r="D23" s="1399"/>
      <c r="E23" s="1399"/>
      <c r="F23" s="1399"/>
      <c r="G23" s="1107" t="s">
        <v>1063</v>
      </c>
      <c r="H23" s="1108"/>
      <c r="I23" s="1108"/>
      <c r="J23" s="1108"/>
      <c r="K23" s="1108"/>
      <c r="L23" s="1108"/>
      <c r="M23" s="1212"/>
    </row>
    <row r="24" spans="1:24" s="583" customFormat="1" ht="7.5" customHeight="1" x14ac:dyDescent="0.25">
      <c r="A24" s="1213"/>
      <c r="B24" s="592"/>
      <c r="C24" s="592"/>
      <c r="D24" s="592"/>
      <c r="E24" s="592"/>
      <c r="F24" s="592"/>
      <c r="G24" s="592"/>
      <c r="H24" s="592"/>
      <c r="I24" s="592"/>
      <c r="J24" s="592"/>
      <c r="K24" s="592"/>
      <c r="L24" s="592"/>
      <c r="M24" s="1214"/>
    </row>
    <row r="25" spans="1:24" s="583" customFormat="1" ht="15.75" x14ac:dyDescent="0.25">
      <c r="A25" s="1196" t="s">
        <v>1022</v>
      </c>
      <c r="B25" s="1105"/>
      <c r="C25" s="1393" t="s">
        <v>807</v>
      </c>
      <c r="D25" s="1393"/>
      <c r="E25" s="1393" t="s">
        <v>635</v>
      </c>
      <c r="F25" s="1393"/>
      <c r="G25" s="1090" t="s">
        <v>863</v>
      </c>
      <c r="H25" s="1105"/>
      <c r="I25" s="1105"/>
      <c r="J25" s="1105"/>
      <c r="K25" s="1105"/>
      <c r="L25" s="1111"/>
      <c r="M25" s="1197"/>
    </row>
    <row r="26" spans="1:24" s="583" customFormat="1" x14ac:dyDescent="0.25">
      <c r="A26" s="1202" t="s">
        <v>149</v>
      </c>
      <c r="B26" s="1104"/>
      <c r="C26" s="1411" t="s">
        <v>636</v>
      </c>
      <c r="D26" s="1411"/>
      <c r="E26" s="1411" t="s">
        <v>625</v>
      </c>
      <c r="F26" s="1411"/>
      <c r="G26" s="1103" t="s">
        <v>1018</v>
      </c>
      <c r="H26" s="1087"/>
      <c r="I26" s="1087"/>
      <c r="J26" s="1087"/>
      <c r="K26" s="1087"/>
      <c r="L26" s="1087"/>
      <c r="M26" s="1199"/>
      <c r="R26" s="582"/>
      <c r="S26" s="582"/>
      <c r="T26" s="582"/>
      <c r="U26" s="582"/>
      <c r="V26" s="582"/>
      <c r="W26" s="582"/>
      <c r="X26" s="582"/>
    </row>
    <row r="27" spans="1:24" s="583" customFormat="1" ht="15.75" thickBot="1" x14ac:dyDescent="0.3">
      <c r="A27" s="1215" t="s">
        <v>150</v>
      </c>
      <c r="B27" s="1216"/>
      <c r="C27" s="1412" t="s">
        <v>637</v>
      </c>
      <c r="D27" s="1412"/>
      <c r="E27" s="1412" t="s">
        <v>639</v>
      </c>
      <c r="F27" s="1412"/>
      <c r="G27" s="1217" t="s">
        <v>1019</v>
      </c>
      <c r="H27" s="1218"/>
      <c r="I27" s="1218"/>
      <c r="J27" s="1218"/>
      <c r="K27" s="1218"/>
      <c r="L27" s="1218"/>
      <c r="M27" s="1219"/>
      <c r="R27" s="582"/>
      <c r="S27" s="582"/>
      <c r="T27" s="582"/>
      <c r="U27" s="582"/>
      <c r="V27" s="582"/>
      <c r="W27" s="582"/>
      <c r="X27" s="582"/>
    </row>
    <row r="28" spans="1:24" s="583" customFormat="1" ht="15.75" thickBot="1" x14ac:dyDescent="0.3">
      <c r="A28" s="592"/>
      <c r="B28" s="592"/>
      <c r="C28" s="592"/>
      <c r="D28" s="592"/>
      <c r="E28" s="592"/>
      <c r="F28" s="592"/>
      <c r="G28" s="592"/>
      <c r="H28" s="592"/>
      <c r="I28" s="592"/>
      <c r="J28" s="592"/>
      <c r="K28" s="592"/>
      <c r="L28" s="592"/>
      <c r="M28" s="592"/>
      <c r="R28" s="582"/>
      <c r="S28" s="582"/>
      <c r="T28" s="582"/>
      <c r="U28" s="582"/>
      <c r="V28" s="582"/>
      <c r="W28" s="582"/>
      <c r="X28" s="582"/>
    </row>
    <row r="29" spans="1:24" ht="18.75" x14ac:dyDescent="0.3">
      <c r="A29" s="1193" t="s">
        <v>861</v>
      </c>
      <c r="B29" s="1220"/>
      <c r="C29" s="1220"/>
      <c r="D29" s="1220"/>
      <c r="E29" s="1220"/>
      <c r="F29" s="1220"/>
      <c r="G29" s="1221"/>
      <c r="H29" s="1221"/>
      <c r="I29" s="1221"/>
      <c r="J29" s="1221"/>
      <c r="K29" s="1194"/>
      <c r="L29" s="1194"/>
      <c r="M29" s="1195"/>
    </row>
    <row r="30" spans="1:24" ht="15.75" x14ac:dyDescent="0.25">
      <c r="A30" s="1196" t="s">
        <v>878</v>
      </c>
      <c r="B30" s="1090"/>
      <c r="C30" s="1122" t="s">
        <v>495</v>
      </c>
      <c r="D30" s="1122" t="s">
        <v>496</v>
      </c>
      <c r="E30" s="1122" t="s">
        <v>549</v>
      </c>
      <c r="F30" s="1122" t="s">
        <v>876</v>
      </c>
      <c r="G30" s="1091" t="s">
        <v>863</v>
      </c>
      <c r="H30" s="1091"/>
      <c r="I30" s="1091"/>
      <c r="J30" s="1091"/>
      <c r="K30" s="1111"/>
      <c r="L30" s="1111"/>
      <c r="M30" s="1197"/>
      <c r="O30" s="3" t="s">
        <v>14</v>
      </c>
      <c r="P30" s="3" t="s">
        <v>494</v>
      </c>
      <c r="Q30" s="3" t="s">
        <v>848</v>
      </c>
      <c r="R30" s="3" t="s">
        <v>1012</v>
      </c>
    </row>
    <row r="31" spans="1:24" x14ac:dyDescent="0.25">
      <c r="A31" s="1202" t="s">
        <v>28</v>
      </c>
      <c r="B31" s="584"/>
      <c r="C31" s="1162">
        <f ca="1">IFERROR(E31/(1+O31^2/P31^2)^_xlfn.T.INV(0.95,Q31),"")</f>
        <v>54.975038672118679</v>
      </c>
      <c r="D31" s="1162">
        <f ca="1">IFERROR(E31*(1+O31^2/P31^2)^_xlfn.T.INV(0.95,Q31),"")</f>
        <v>149.65085386101984</v>
      </c>
      <c r="E31" s="1135">
        <f ca="1">_xlfn.IFNA(SQRT(IF(HLOOKUP($A31,'3. Database - output'!$E$2:$R$22,MATCH($O$13,'3. Database - output'!$C$2:$C$22,0),FALSE)="",1,HLOOKUP($A31,'3. Database - output'!$E$2:$R$22,MATCH($O$13,'3. Database - output'!$C$2:$C$22,0),FALSE))*
IF(HLOOKUP($A31,'3. Database - output'!$E$2:$R$22,MATCH($O$15,'3. Database - output'!$C$2:$C$22,0),FALSE)="",1,HLOOKUP($A31,'3. Database - output'!$E$2:$R$22,MATCH($O$15,'3. Database - output'!$C$2:$C$22,0),FALSE)))*HLOOKUP($A31,'3. Database - output'!$E$2:$R$4,3,FALSE),"")</f>
        <v>90.703150321943866</v>
      </c>
      <c r="F31" s="1100" t="s">
        <v>872</v>
      </c>
      <c r="G31" s="1087" t="str">
        <f ca="1">IFERROR(IF(AND(HLOOKUP($A31,'3. Database - output'!$E$2:$R$22,MATCH($O$13,'3. Database - output'!$C$2:$C$22,0),FALSE)="",HLOOKUP($A31,'3. Database - output'!$E$2:$R$22,MATCH($O$15,'3. Database - output'!$C$2:$C$22,0),FALSE)=""),"No value for '"&amp; $O$13 &amp; "' and '" &amp; $O$15 &amp; "' in database, Factor 1 used",
IF(HLOOKUP($A31,'3. Database - output'!$E$2:$R$22,MATCH($O$13,'3. Database - output'!$C$2:$C$22,0),FALSE)="","No value for '"&amp;$O$13&amp;"' in database, Factor 1 used","") &amp;
IF(HLOOKUP($A31,'3. Database - output'!$E$2:$R$22,MATCH($O$15,'3. Database - output'!$C$2:$C$22,0),FALSE)="","No value for '"&amp;$O$15&amp;"' in database, Factor 1 used","")),"")</f>
        <v/>
      </c>
      <c r="H31" s="1087"/>
      <c r="I31" s="1087"/>
      <c r="J31" s="1087"/>
      <c r="K31" s="1087"/>
      <c r="L31" s="1087"/>
      <c r="M31" s="1199"/>
      <c r="O31" s="651">
        <f>HLOOKUP($A31,'3. Database - output'!$E$2:$R$7,5,FALSE)</f>
        <v>61.645032625061319</v>
      </c>
      <c r="P31" s="651">
        <f>HLOOKUP($A31,'3. Database - output'!$E$2:$R$7,4,FALSE)</f>
        <v>103.69305660377358</v>
      </c>
      <c r="Q31" s="582">
        <f>HLOOKUP($A31,'3. Database - output'!$E$2:$R$7,6,FALSE)</f>
        <v>159</v>
      </c>
    </row>
    <row r="32" spans="1:24" x14ac:dyDescent="0.25">
      <c r="A32" s="1222" t="s">
        <v>545</v>
      </c>
      <c r="B32" s="586"/>
      <c r="C32" s="1170">
        <f ca="1">IFERROR(E32/(1+O32^2/P32^2)^_xlfn.T.INV(0.95,Q32),"")</f>
        <v>0.660997344720056</v>
      </c>
      <c r="D32" s="1170">
        <f ca="1">IFERROR(E32*(1+O32^2/P32^2)^_xlfn.T.INV(0.95,Q32),"")</f>
        <v>0.77522973302480414</v>
      </c>
      <c r="E32" s="1170">
        <f ca="1">_xlfn.IFNA(SQRT(IF(HLOOKUP($A32,'3. Database - output'!$E$2:$R$22,MATCH($O$13,'3. Database - output'!$C$2:$C$22,0),FALSE)="",1,HLOOKUP($A32,'3. Database - output'!$E$2:$R$22,MATCH($O$13,'3. Database - output'!$C$2:$C$22,0),FALSE))*
IF(HLOOKUP($A32,'3. Database - output'!$E$2:$R$22,MATCH($O$15,'3. Database - output'!$C$2:$C$22,0),FALSE)="",1,HLOOKUP($A32,'3. Database - output'!$E$2:$R$22,MATCH($O$15,'3. Database - output'!$C$2:$C$22,0),FALSE)))*HLOOKUP($A32,'3. Database - output'!$E$2:$R$4,3,FALSE),"")</f>
        <v>0.71583852584045338</v>
      </c>
      <c r="F32" s="1098" t="s">
        <v>885</v>
      </c>
      <c r="G32" s="1088" t="str">
        <f ca="1">IFERROR(IF(AND(HLOOKUP($A32,'3. Database - output'!$E$2:$R$22,MATCH($O$13,'3. Database - output'!$C$2:$C$22,0),FALSE)="",HLOOKUP($A32,'3. Database - output'!$E$2:$R$22,MATCH($O$15,'3. Database - output'!$C$2:$C$22,0),FALSE)=""),"No value for '"&amp; $O$13 &amp; "' and '" &amp; $O$15 &amp; "' in database, Factor 1 used",
IF(HLOOKUP($A32,'3. Database - output'!$E$2:$R$22,MATCH($O$13,'3. Database - output'!$C$2:$C$22,0),FALSE)="","No value for '"&amp;$O$13&amp;"' in database, Factor 1 used","") &amp;
IF(HLOOKUP($A32,'3. Database - output'!$E$2:$R$22,MATCH($O$15,'3. Database - output'!$C$2:$C$22,0),FALSE)="","No value for '"&amp;$O$15&amp;"' in database, Factor 1 used","")),"")</f>
        <v>No value for 'Moderate' in database, Factor 1 used</v>
      </c>
      <c r="H32" s="1088"/>
      <c r="I32" s="1088"/>
      <c r="J32" s="1088"/>
      <c r="K32" s="1088"/>
      <c r="L32" s="1088"/>
      <c r="M32" s="1210"/>
      <c r="O32" s="590">
        <f>HLOOKUP($A32,'3. Database - output'!$E$2:$R$7,5,FALSE)</f>
        <v>0.16156368859568346</v>
      </c>
      <c r="P32" s="590">
        <f>HLOOKUP($A32,'3. Database - output'!$E$2:$R$7,4,FALSE)</f>
        <v>0.73320660622748368</v>
      </c>
      <c r="Q32" s="582">
        <f>HLOOKUP($A32,'3. Database - output'!$E$2:$R$7,6,FALSE)</f>
        <v>43</v>
      </c>
    </row>
    <row r="33" spans="1:33" x14ac:dyDescent="0.25">
      <c r="A33" s="1200" t="s">
        <v>680</v>
      </c>
      <c r="B33" s="588"/>
      <c r="C33" s="1134">
        <f ca="1">IFERROR(E33/(1+O33^2/P33^2)^_xlfn.T.INV(0.95,Q33),"")</f>
        <v>46.615674857972529</v>
      </c>
      <c r="D33" s="1134">
        <f ca="1">IFERROR(E33*(1+O33^2/P33^2)^_xlfn.T.INV(0.95,Q33),"")</f>
        <v>141.18242214280619</v>
      </c>
      <c r="E33" s="1134">
        <f ca="1">_xlfn.IFNA(SQRT(IF(HLOOKUP($A33,'3. Database - output'!$E$2:$R$22,MATCH($O$13,'3. Database - output'!$C$2:$C$22,0),FALSE)="",1,HLOOKUP($A33,'3. Database - output'!$E$2:$R$22,MATCH($O$13,'3. Database - output'!$C$2:$C$22,0),FALSE))*
IF(HLOOKUP($A33,'3. Database - output'!$E$2:$R$22,MATCH($O$15,'3. Database - output'!$C$2:$C$22,0),FALSE)="",1,HLOOKUP($A33,'3. Database - output'!$E$2:$R$22,MATCH($O$15,'3. Database - output'!$C$2:$C$22,0),FALSE)))*HLOOKUP($A33,'3. Database - output'!$E$2:$R$4,3,FALSE),"")</f>
        <v>81.125297449501375</v>
      </c>
      <c r="F33" s="1101" t="s">
        <v>872</v>
      </c>
      <c r="G33" s="1089" t="str">
        <f ca="1">IFERROR(IF(AND(HLOOKUP($A33,'3. Database - output'!$E$2:$R$22,MATCH($O$13,'3. Database - output'!$C$2:$C$22,0),FALSE)="",HLOOKUP($A33,'3. Database - output'!$E$2:$R$22,MATCH($O$15,'3. Database - output'!$C$2:$C$22,0),FALSE)=""),"No value for '"&amp; $O$13 &amp; "' and '" &amp; $O$15 &amp; "' in database, Factor 1 used",
IF(HLOOKUP($A33,'3. Database - output'!$E$2:$R$22,MATCH($O$13,'3. Database - output'!$C$2:$C$22,0),FALSE)="","No value for '"&amp;$O$13&amp;"' in database, Factor 1 used","") &amp;
IF(HLOOKUP($A33,'3. Database - output'!$E$2:$R$22,MATCH($O$15,'3. Database - output'!$C$2:$C$22,0),FALSE)="","No value for '"&amp;$O$15&amp;"' in database, Factor 1 used","")),"")</f>
        <v/>
      </c>
      <c r="H33" s="1089"/>
      <c r="I33" s="1089"/>
      <c r="J33" s="1089"/>
      <c r="K33" s="1089"/>
      <c r="L33" s="1089"/>
      <c r="M33" s="1201"/>
      <c r="O33" s="1072">
        <f>HLOOKUP($A33,'3. Database - output'!$E$2:$R$7,5,FALSE)</f>
        <v>56.406311129750527</v>
      </c>
      <c r="P33" s="1072">
        <f>HLOOKUP($A33,'3. Database - output'!$E$2:$R$7,4,FALSE)</f>
        <v>89.519430696057299</v>
      </c>
      <c r="Q33" s="582">
        <f>HLOOKUP($A33,'3. Database - output'!$E$2:$R$7,6,FALSE)</f>
        <v>125</v>
      </c>
    </row>
    <row r="34" spans="1:33" x14ac:dyDescent="0.25">
      <c r="A34" s="1202" t="s">
        <v>550</v>
      </c>
      <c r="B34" s="584"/>
      <c r="C34" s="1171">
        <f>IFERROR(E34/(1+O34^2/P34^2)^_xlfn.T.INV(0.95,Q34),"")</f>
        <v>0.21271747183301631</v>
      </c>
      <c r="D34" s="1171">
        <f>IFERROR(E34*(1+O34^2/P34^2)^_xlfn.T.INV(0.95,Q34),"")</f>
        <v>0.28096759174083935</v>
      </c>
      <c r="E34" s="1171">
        <f>HLOOKUP($A34,'3. Database - output'!$E$2:$R$4,3,FALSE)</f>
        <v>0.24447232109611594</v>
      </c>
      <c r="F34" s="1102" t="s">
        <v>885</v>
      </c>
      <c r="G34" s="1103" t="s">
        <v>1016</v>
      </c>
      <c r="H34" s="1087"/>
      <c r="I34" s="1087"/>
      <c r="J34" s="1087"/>
      <c r="K34" s="1087"/>
      <c r="L34" s="1087"/>
      <c r="M34" s="1199"/>
      <c r="O34" s="590">
        <f>HLOOKUP($A34,'3. Database - output'!$E$2:$R$7,5,FALSE)</f>
        <v>7.2915643123706061E-2</v>
      </c>
      <c r="P34" s="590">
        <f>HLOOKUP($A34,'3. Database - output'!$E$2:$R$7,4,FALSE)</f>
        <v>0.25432178047091997</v>
      </c>
      <c r="Q34" s="582">
        <f>HLOOKUP($A34,'3. Database - output'!$E$2:$R$7,6,FALSE)</f>
        <v>14</v>
      </c>
    </row>
    <row r="35" spans="1:33" x14ac:dyDescent="0.25">
      <c r="A35" s="1222" t="s">
        <v>547</v>
      </c>
      <c r="B35" s="586"/>
      <c r="C35" s="1165">
        <f ca="1">IFERROR(C33*C34,"")</f>
        <v>9.9159685035778189</v>
      </c>
      <c r="D35" s="1165">
        <f ca="1">IFERROR(D33*D34,"")</f>
        <v>39.66768514560281</v>
      </c>
      <c r="E35" s="1136">
        <f ca="1">IFERROR(E33*E34,"")</f>
        <v>19.832889767092414</v>
      </c>
      <c r="F35" s="1097" t="s">
        <v>872</v>
      </c>
      <c r="G35" s="1093" t="s">
        <v>1015</v>
      </c>
      <c r="H35" s="1088"/>
      <c r="I35" s="1088"/>
      <c r="J35" s="1088"/>
      <c r="K35" s="1088"/>
      <c r="L35" s="1088"/>
      <c r="M35" s="1210"/>
      <c r="O35" s="651"/>
    </row>
    <row r="36" spans="1:33" x14ac:dyDescent="0.25">
      <c r="A36" s="1200" t="s">
        <v>552</v>
      </c>
      <c r="B36" s="588"/>
      <c r="C36" s="1134">
        <f ca="1">IFERROR(C33*(1-C34),"")</f>
        <v>36.699706354394714</v>
      </c>
      <c r="D36" s="1134">
        <f ca="1">IFERROR(D33*(1-D34),"")</f>
        <v>101.51473699720337</v>
      </c>
      <c r="E36" s="1137">
        <f ca="1">IFERROR(E33*(1-E34),"")</f>
        <v>61.292407682408957</v>
      </c>
      <c r="F36" s="1101" t="s">
        <v>872</v>
      </c>
      <c r="G36" s="1096" t="s">
        <v>1015</v>
      </c>
      <c r="H36" s="1089"/>
      <c r="I36" s="1089"/>
      <c r="J36" s="1089"/>
      <c r="K36" s="1089"/>
      <c r="L36" s="1089"/>
      <c r="M36" s="1201"/>
      <c r="O36" s="651"/>
    </row>
    <row r="37" spans="1:33" ht="7.5" customHeight="1" x14ac:dyDescent="0.25">
      <c r="A37" s="1205"/>
      <c r="B37" s="594"/>
      <c r="C37" s="594"/>
      <c r="D37" s="594"/>
      <c r="E37" s="1099"/>
      <c r="F37" s="594"/>
      <c r="G37" s="594"/>
      <c r="H37" s="592"/>
      <c r="I37" s="592"/>
      <c r="J37" s="594"/>
      <c r="K37" s="594"/>
      <c r="L37" s="594"/>
      <c r="M37" s="1206"/>
    </row>
    <row r="38" spans="1:33" ht="18.75" x14ac:dyDescent="0.3">
      <c r="A38" s="1223" t="s">
        <v>880</v>
      </c>
      <c r="B38" s="1109"/>
      <c r="C38" s="1109"/>
      <c r="D38" s="1109"/>
      <c r="E38" s="1109"/>
      <c r="F38" s="1109"/>
      <c r="G38" s="1109"/>
      <c r="H38" s="1109"/>
      <c r="I38" s="1109"/>
      <c r="J38" s="1109"/>
      <c r="K38" s="1109"/>
      <c r="L38" s="1109"/>
      <c r="M38" s="1224"/>
    </row>
    <row r="39" spans="1:33" ht="15.75" x14ac:dyDescent="0.25">
      <c r="A39" s="1420" t="s">
        <v>878</v>
      </c>
      <c r="B39" s="1421"/>
      <c r="C39" s="1436" t="s">
        <v>149</v>
      </c>
      <c r="D39" s="1436"/>
      <c r="E39" s="1393" t="s">
        <v>150</v>
      </c>
      <c r="F39" s="1393"/>
      <c r="G39" s="1091" t="s">
        <v>863</v>
      </c>
      <c r="H39" s="1091"/>
      <c r="I39" s="1091"/>
      <c r="J39" s="1091"/>
      <c r="K39" s="1105"/>
      <c r="L39" s="1105"/>
      <c r="M39" s="1225"/>
      <c r="S39" s="3" t="s">
        <v>682</v>
      </c>
    </row>
    <row r="40" spans="1:33" x14ac:dyDescent="0.25">
      <c r="A40" s="1426" t="s">
        <v>28</v>
      </c>
      <c r="B40" s="1427"/>
      <c r="C40" s="1419">
        <f ca="1">_xlfn.IFNA((IF(HLOOKUP($A40,'3. Database - output'!$E$2:$R$40,MATCH($C$26,'3. Database - output'!$C$2:$C$40,0),FALSE)="",1,HLOOKUP($A40,'3. Database - output'!$E$2:$R$40,MATCH($C$26,'3. Database - output'!$C$2:$C$40,0),FALSE))*
IF(HLOOKUP($A40,'3. Database - output'!$E$2:$R$40,MATCH($E$26,'3. Database - output'!$C$2:$C$40,0),FALSE)="",1,HLOOKUP($A40,'3. Database - output'!$E$2:$R$40,MATCH($E$26,'3. Database - output'!$C$2:$C$40,0),FALSE))*
IF(HLOOKUP($A40,'3. Database - output'!$E$2:$R$40,MATCH($C$14,'3. Database - output'!$C$2:$C$40,0),FALSE)="",1,HLOOKUP($A40,'3. Database - output'!$E$2:$R$40,MATCH($C$14,'3. Database - output'!$C$2:$C$40,0),FALSE)))^(1/3),"")</f>
        <v>1.217018726084012</v>
      </c>
      <c r="D40" s="1419"/>
      <c r="E40" s="1419">
        <f ca="1">_xlfn.IFNA((IF(HLOOKUP($A40,'3. Database - output'!$E$2:$R$40,MATCH($C$27,'3. Database - output'!$C$2:$C$40,0),FALSE)="",1,HLOOKUP($A40,'3. Database - output'!$E$2:$R$40,MATCH($C$27,'3. Database - output'!$C$2:$C$40,0),FALSE))*
IF(HLOOKUP($A40,'3. Database - output'!$E$2:$R$40,MATCH($E$27,'3. Database - output'!$C$2:$C$40,0),FALSE)="",1,HLOOKUP($A40,'3. Database - output'!$E$2:$R$40,MATCH($E$27,'3. Database - output'!$C$2:$C$40,0),FALSE))*
IF(HLOOKUP($A40,'3. Database - output'!$E$2:$R$40,MATCH($C$14,'3. Database - output'!$C$2:$C$40,0),FALSE)="",1,HLOOKUP($A40,'3. Database - output'!$E$2:$R$40,MATCH($C$14,'3. Database - output'!$C$2:$C$40,0),FALSE)))^(1/3),"")</f>
        <v>0.83394880684987749</v>
      </c>
      <c r="F40" s="1419"/>
      <c r="G40" s="1103" t="s">
        <v>1020</v>
      </c>
      <c r="H40" s="1087"/>
      <c r="I40" s="1087"/>
      <c r="J40" s="1087"/>
      <c r="K40" s="1087"/>
      <c r="L40" s="1087"/>
      <c r="M40" s="1199"/>
      <c r="S40" s="582" t="str">
        <f ca="1">IF(HLOOKUP($A40,'3. Database - output'!$E$2:$R$40,MATCH($C$26,'3. Database - output'!$C$2:$C$40,0),FALSE)="",$C$26,"")</f>
        <v/>
      </c>
      <c r="T40" s="582" t="str">
        <f ca="1">IF(HLOOKUP($A40,'3. Database - output'!$E$2:$R$40,MATCH($E$26,'3. Database - output'!$C$2:$C$40,0),FALSE)="",$E$26,"")</f>
        <v/>
      </c>
      <c r="U40" s="582" t="str">
        <f ca="1">IF(HLOOKUP($A40,'3. Database - output'!$E$2:$R$40,MATCH($C$14,'3. Database - output'!$C$2:$C$40,0),FALSE)="",$C$14,"")</f>
        <v/>
      </c>
      <c r="V40" s="582" t="str">
        <f ca="1">IF(HLOOKUP($A40,'3. Database - output'!$E$2:$R$40,MATCH($C$27,'3. Database - output'!$C$2:$C$40,0),FALSE)="",$C$27,"")</f>
        <v/>
      </c>
      <c r="W40" s="582" t="str">
        <f ca="1">IF(HLOOKUP($A40,'3. Database - output'!$E$2:$R$40,MATCH($E$27,'3. Database - output'!$C$2:$C$40,0),FALSE)="",$E$27,"")</f>
        <v>Shared - pour flush</v>
      </c>
      <c r="X40" s="582" t="str">
        <f ca="1">IF(HLOOKUP($A40,'3. Database - output'!$E$2:$R$40,MATCH($C$14,'3. Database - output'!$C$2:$C$40,0),FALSE)="",$C$14,"")</f>
        <v/>
      </c>
      <c r="Y40" s="582" t="str">
        <f ca="1">IF(HLOOKUP($A40,'3. Database - output'!$E$2:$R$40,MATCH($C$26,'3. Database - output'!$C$2:$C$40,0),FALSE)="",1,"")</f>
        <v/>
      </c>
      <c r="Z40" s="582" t="str">
        <f ca="1">IF(HLOOKUP($A40,'3. Database - output'!$E$2:$R$40,MATCH($E$26,'3. Database - output'!$C$2:$C$40,0),FALSE)="",1,"")</f>
        <v/>
      </c>
      <c r="AA40" s="582" t="str">
        <f ca="1">IF(HLOOKUP($A40,'3. Database - output'!$E$2:$R$40,MATCH($C$14,'3. Database - output'!$C$2:$C$40,0),FALSE)="",1,"")</f>
        <v/>
      </c>
      <c r="AB40" s="582" t="str">
        <f ca="1">IF(HLOOKUP($A40,'3. Database - output'!$E$2:$R$40,MATCH($C$27,'3. Database - output'!$C$2:$C$40,0),FALSE)="",1,"")</f>
        <v/>
      </c>
      <c r="AC40" s="582">
        <f ca="1">IF(HLOOKUP($A40,'3. Database - output'!$E$2:$R$40,MATCH($E$27,'3. Database - output'!$C$2:$C$40,0),FALSE)="",1,"")</f>
        <v>1</v>
      </c>
      <c r="AD40" s="582" t="str">
        <f ca="1">IF(HLOOKUP($A40,'3. Database - output'!$E$2:$R$40,MATCH($C$14,'3. Database - output'!$C$2:$C$40,0),FALSE)="",1,"")</f>
        <v/>
      </c>
    </row>
    <row r="41" spans="1:33" x14ac:dyDescent="0.25">
      <c r="A41" s="1424" t="s">
        <v>680</v>
      </c>
      <c r="B41" s="1425"/>
      <c r="C41" s="1418">
        <f ca="1">_xlfn.IFNA((IF(HLOOKUP($A41,'3. Database - output'!$E$2:$R$40,MATCH($C$26,'3. Database - output'!$C$2:$C$40,0),FALSE)="",1,HLOOKUP($A41,'3. Database - output'!$E$2:$R$40,MATCH($C$26,'3. Database - output'!$C$2:$C$40,0),FALSE))*
IF(HLOOKUP($A41,'3. Database - output'!$E$2:$R$40,MATCH($E$26,'3. Database - output'!$C$2:$C$40,0),FALSE)="",1,HLOOKUP($A41,'3. Database - output'!$E$2:$R$40,MATCH($E$26,'3. Database - output'!$C$2:$C$40,0),FALSE))*
IF(HLOOKUP($A41,'3. Database - output'!$E$2:$R$40,MATCH($C$14,'3. Database - output'!$C$2:$C$40,0),FALSE)="",1,HLOOKUP($A41,'3. Database - output'!$E$2:$R$40,MATCH($C$14,'3. Database - output'!$C$2:$C$40,0),FALSE)))^(1/3),"")</f>
        <v>1.0859285398949576</v>
      </c>
      <c r="D41" s="1418"/>
      <c r="E41" s="1418">
        <f ca="1">_xlfn.IFNA((IF(HLOOKUP($A41,'3. Database - output'!$E$2:$R$40,MATCH($C$27,'3. Database - output'!$C$2:$C$40,0),FALSE)="",1,HLOOKUP($A41,'3. Database - output'!$E$2:$R$40,MATCH($C$27,'3. Database - output'!$C$2:$C$40,0),FALSE))*
IF(HLOOKUP($A41,'3. Database - output'!$E$2:$R$40,MATCH($E$27,'3. Database - output'!$C$2:$C$40,0),FALSE)="",1,HLOOKUP($A41,'3. Database - output'!$E$2:$R$40,MATCH($E$27,'3. Database - output'!$C$2:$C$40,0),FALSE))*
IF(HLOOKUP($A41,'3. Database - output'!$E$2:$R$40,MATCH($C$14,'3. Database - output'!$C$2:$C$40,0),FALSE)="",1,HLOOKUP($A41,'3. Database - output'!$E$2:$R$40,MATCH($C$14,'3. Database - output'!$C$2:$C$40,0),FALSE)))^(1/3),"")</f>
        <v>0.77291857373803163</v>
      </c>
      <c r="F41" s="1418"/>
      <c r="G41" s="1096" t="s">
        <v>1021</v>
      </c>
      <c r="H41" s="1089"/>
      <c r="I41" s="1089"/>
      <c r="J41" s="1089"/>
      <c r="K41" s="1089"/>
      <c r="L41" s="1089"/>
      <c r="M41" s="1201"/>
      <c r="S41" s="582" t="str">
        <f ca="1">IF(HLOOKUP($A41,'3. Database - output'!$E$2:$R$40,MATCH($C$26,'3. Database - output'!$C$2:$C$40,0),FALSE)="",$C$26,"")</f>
        <v/>
      </c>
      <c r="T41" s="582" t="str">
        <f ca="1">IF(HLOOKUP($A41,'3. Database - output'!$E$2:$R$40,MATCH($E$26,'3. Database - output'!$C$2:$C$40,0),FALSE)="",$E$26,"")</f>
        <v/>
      </c>
      <c r="U41" s="582" t="str">
        <f ca="1">IF(HLOOKUP($A41,'3. Database - output'!$E$2:$R$40,MATCH($C$14,'3. Database - output'!$C$2:$C$40,0),FALSE)="",$C$14,"")</f>
        <v/>
      </c>
      <c r="V41" s="582" t="str">
        <f ca="1">IF(HLOOKUP($A41,'3. Database - output'!$E$2:$R$40,MATCH($C$27,'3. Database - output'!$C$2:$C$40,0),FALSE)="",$C$27,"")</f>
        <v/>
      </c>
      <c r="W41" s="582" t="str">
        <f ca="1">IF(HLOOKUP($A41,'3. Database - output'!$E$2:$R$40,MATCH($E$27,'3. Database - output'!$C$2:$C$40,0),FALSE)="",$E$27,"")</f>
        <v>Shared - pour flush</v>
      </c>
      <c r="X41" s="582" t="str">
        <f ca="1">IF(HLOOKUP($A41,'3. Database - output'!$E$2:$R$40,MATCH($C$14,'3. Database - output'!$C$2:$C$40,0),FALSE)="",$C$14,"")</f>
        <v/>
      </c>
      <c r="Y41" s="582" t="str">
        <f ca="1">IF(HLOOKUP($A41,'3. Database - output'!$E$2:$R$40,MATCH($C$26,'3. Database - output'!$C$2:$C$40,0),FALSE)="",1,"")</f>
        <v/>
      </c>
      <c r="Z41" s="582" t="str">
        <f ca="1">IF(HLOOKUP($A41,'3. Database - output'!$E$2:$R$40,MATCH($E$26,'3. Database - output'!$C$2:$C$40,0),FALSE)="",1,"")</f>
        <v/>
      </c>
      <c r="AA41" s="582" t="str">
        <f ca="1">IF(HLOOKUP($A41,'3. Database - output'!$E$2:$R$40,MATCH($C$14,'3. Database - output'!$C$2:$C$40,0),FALSE)="",1,"")</f>
        <v/>
      </c>
      <c r="AB41" s="582" t="str">
        <f ca="1">IF(HLOOKUP($A41,'3. Database - output'!$E$2:$R$40,MATCH($C$27,'3. Database - output'!$C$2:$C$40,0),FALSE)="",1,"")</f>
        <v/>
      </c>
      <c r="AC41" s="582">
        <f ca="1">IF(HLOOKUP($A41,'3. Database - output'!$E$2:$R$40,MATCH($E$27,'3. Database - output'!$C$2:$C$40,0),FALSE)="",1,"")</f>
        <v>1</v>
      </c>
      <c r="AD41" s="582" t="str">
        <f ca="1">IF(HLOOKUP($A41,'3. Database - output'!$E$2:$R$40,MATCH($C$14,'3. Database - output'!$C$2:$C$40,0),FALSE)="",1,"")</f>
        <v/>
      </c>
      <c r="AG41" s="1083"/>
    </row>
    <row r="42" spans="1:33" ht="15.75" thickBot="1" x14ac:dyDescent="0.3">
      <c r="A42" s="1422" t="s">
        <v>0</v>
      </c>
      <c r="B42" s="1423"/>
      <c r="C42" s="1435">
        <v>1</v>
      </c>
      <c r="D42" s="1435"/>
      <c r="E42" s="1437">
        <f ca="1">'3. Database - output'!R29/'3. Database - output'!R27</f>
        <v>1.9371272265405373</v>
      </c>
      <c r="F42" s="1437"/>
      <c r="G42" s="1226" t="s">
        <v>1031</v>
      </c>
      <c r="H42" s="1227"/>
      <c r="I42" s="1227"/>
      <c r="J42" s="1227"/>
      <c r="K42" s="1227"/>
      <c r="L42" s="1227"/>
      <c r="M42" s="1228"/>
    </row>
    <row r="43" spans="1:33" ht="15.75" thickBot="1" x14ac:dyDescent="0.3">
      <c r="E43" s="590"/>
    </row>
    <row r="44" spans="1:33" ht="18.75" x14ac:dyDescent="0.3">
      <c r="A44" s="1193" t="s">
        <v>1032</v>
      </c>
      <c r="B44" s="1194"/>
      <c r="C44" s="1194"/>
      <c r="D44" s="1194"/>
      <c r="E44" s="1244"/>
      <c r="F44" s="1194"/>
      <c r="G44" s="1194"/>
      <c r="H44" s="1194"/>
      <c r="I44" s="1194"/>
      <c r="J44" s="1194"/>
      <c r="K44" s="1194"/>
      <c r="L44" s="1194"/>
      <c r="M44" s="1195"/>
    </row>
    <row r="45" spans="1:33" ht="15.75" x14ac:dyDescent="0.25">
      <c r="A45" s="1387" t="s">
        <v>878</v>
      </c>
      <c r="B45" s="1385"/>
      <c r="C45" s="1382" t="s">
        <v>149</v>
      </c>
      <c r="D45" s="1382"/>
      <c r="E45" s="1382"/>
      <c r="F45" s="1382"/>
      <c r="G45" s="1382" t="s">
        <v>150</v>
      </c>
      <c r="H45" s="1382"/>
      <c r="I45" s="1382"/>
      <c r="J45" s="1382"/>
      <c r="K45" s="1383" t="s">
        <v>876</v>
      </c>
      <c r="L45" s="1385" t="s">
        <v>863</v>
      </c>
      <c r="M45" s="1207"/>
    </row>
    <row r="46" spans="1:33" ht="15.75" x14ac:dyDescent="0.25">
      <c r="A46" s="1388"/>
      <c r="B46" s="1386"/>
      <c r="C46" s="1133" t="s">
        <v>495</v>
      </c>
      <c r="D46" s="1133" t="s">
        <v>496</v>
      </c>
      <c r="E46" s="1133" t="s">
        <v>549</v>
      </c>
      <c r="F46" s="1113" t="s">
        <v>886</v>
      </c>
      <c r="G46" s="1133" t="s">
        <v>495</v>
      </c>
      <c r="H46" s="1133" t="s">
        <v>496</v>
      </c>
      <c r="I46" s="1133" t="s">
        <v>549</v>
      </c>
      <c r="J46" s="1113" t="s">
        <v>886</v>
      </c>
      <c r="K46" s="1384"/>
      <c r="L46" s="1386"/>
      <c r="M46" s="1208"/>
      <c r="N46" s="1084"/>
      <c r="O46" s="3" t="s">
        <v>14</v>
      </c>
      <c r="P46" s="3" t="s">
        <v>494</v>
      </c>
      <c r="Q46" s="3" t="s">
        <v>848</v>
      </c>
      <c r="R46" s="3" t="s">
        <v>1012</v>
      </c>
    </row>
    <row r="47" spans="1:33" x14ac:dyDescent="0.25">
      <c r="A47" s="1245" t="s">
        <v>28</v>
      </c>
      <c r="B47" s="584"/>
      <c r="C47" s="1162">
        <f ca="1">IFERROR(E47/(1+O47^2/P47^2)^_xlfn.T.INV(0.95,Q47),"")</f>
        <v>66.905651531161169</v>
      </c>
      <c r="D47" s="1162">
        <f ca="1">IFERROR(E47*(1+O47^2/P47^2)^_xlfn.T.INV(0.95,Q47),"")</f>
        <v>182.127891523323</v>
      </c>
      <c r="E47" s="1172">
        <f ca="1">IFERROR(E31*C40,"")</f>
        <v>110.38743245661877</v>
      </c>
      <c r="F47" s="1173">
        <v>70</v>
      </c>
      <c r="G47" s="1162">
        <f ca="1">IFERROR(I47/(1+O47^2/P47^2)^_xlfn.T.INV(0.95,Q47),"")</f>
        <v>45.846367907139246</v>
      </c>
      <c r="H47" s="1162">
        <f ca="1">IFERROR(I47*(1+O47^2/P47^2)^_xlfn.T.INV(0.95,Q47),"")</f>
        <v>124.80115102146287</v>
      </c>
      <c r="I47" s="1172">
        <f ca="1">IFERROR(E31*E40,"")</f>
        <v>75.64178398851017</v>
      </c>
      <c r="J47" s="1173">
        <v>45</v>
      </c>
      <c r="K47" s="1185" t="s">
        <v>872</v>
      </c>
      <c r="L47" s="1174"/>
      <c r="M47" s="1246"/>
      <c r="N47" s="1085"/>
      <c r="O47" s="651">
        <f>HLOOKUP($A47,'3. Database - output'!$E$2:$R$7,5,FALSE)</f>
        <v>61.645032625061319</v>
      </c>
      <c r="P47" s="651">
        <f>HLOOKUP($A47,'3. Database - output'!$E$2:$R$7,4,FALSE)</f>
        <v>103.69305660377358</v>
      </c>
      <c r="Q47" s="582">
        <f>HLOOKUP($A47,'3. Database - output'!$E$2:$R$7,6,FALSE)</f>
        <v>159</v>
      </c>
    </row>
    <row r="48" spans="1:33" x14ac:dyDescent="0.25">
      <c r="A48" s="1247" t="s">
        <v>545</v>
      </c>
      <c r="B48" s="586"/>
      <c r="C48" s="1166">
        <f ca="1">C32</f>
        <v>0.660997344720056</v>
      </c>
      <c r="D48" s="1166">
        <f ca="1">D32</f>
        <v>0.77522973302480414</v>
      </c>
      <c r="E48" s="1166">
        <f ca="1">E32</f>
        <v>0.71583852584045338</v>
      </c>
      <c r="F48" s="1167">
        <v>0.7</v>
      </c>
      <c r="G48" s="1166">
        <f ca="1">C32</f>
        <v>0.660997344720056</v>
      </c>
      <c r="H48" s="1166">
        <f ca="1">D32</f>
        <v>0.77522973302480414</v>
      </c>
      <c r="I48" s="1166">
        <f ca="1">E32</f>
        <v>0.71583852584045338</v>
      </c>
      <c r="J48" s="1167">
        <v>0.6</v>
      </c>
      <c r="K48" s="1186" t="s">
        <v>885</v>
      </c>
      <c r="L48" s="1088"/>
      <c r="M48" s="1210"/>
      <c r="O48" s="590">
        <f>HLOOKUP($A48,'3. Database - output'!$E$2:$R$7,5,FALSE)</f>
        <v>0.16156368859568346</v>
      </c>
      <c r="P48" s="590">
        <f>HLOOKUP($A48,'3. Database - output'!$E$2:$R$7,4,FALSE)</f>
        <v>0.73320660622748368</v>
      </c>
      <c r="Q48" s="582">
        <f>HLOOKUP($A48,'3. Database - output'!$E$2:$R$7,6,FALSE)</f>
        <v>43</v>
      </c>
    </row>
    <row r="49" spans="1:18" x14ac:dyDescent="0.25">
      <c r="A49" s="1248" t="s">
        <v>680</v>
      </c>
      <c r="B49" s="588"/>
      <c r="C49" s="1175">
        <f ca="1">IFERROR(IF(E49/(1+O49^2/P49^2)^_xlfn.T.INV(0.95,Q49)&lt;C47,E49/(1+O49^2/P49^2)^_xlfn.T.INV(0.95,Q49),C47*C48),"")</f>
        <v>50.621291734736189</v>
      </c>
      <c r="D49" s="1175">
        <f ca="1">IFERROR(IF(E49*(1+O49^2/P49^2)^_xlfn.T.INV(0.95,Q49)&lt;D47,E49*(1+O49^2/P49^2)^_xlfn.T.INV(0.95,Q49),D47*D48),"")</f>
        <v>153.31402153637106</v>
      </c>
      <c r="E49" s="1175">
        <f ca="1">IFERROR(IF(E33*C41&lt;E47,E33*C41,E47*E48),"")</f>
        <v>88.096275807881156</v>
      </c>
      <c r="F49" s="1176">
        <f>IF(F47*F48&lt;&gt;0,F47*F48,"")</f>
        <v>49</v>
      </c>
      <c r="G49" s="1175">
        <f ca="1">IFERROR(IF(I49/(1+O49^2/P49^2)^_xlfn.T.INV(0.95,Q49)&lt;G47,I49/(1+O49^2/P49^2)^_xlfn.T.INV(0.95,Q49),G47*G48),"")</f>
        <v>36.030120925059947</v>
      </c>
      <c r="H49" s="1175">
        <f ca="1">IFERROR(IF(I49*(1+O49^2/P49^2)^_xlfn.T.INV(0.95,Q49)&lt;H47,I49*(1+O49^2/P49^2)^_xlfn.T.INV(0.95,Q49),H47*H48),"")</f>
        <v>109.12251635949846</v>
      </c>
      <c r="I49" s="1175">
        <f ca="1">IFERROR(IF(E33*E41&lt;I47,E33*E41,I47*I48),"")</f>
        <v>62.703249198742178</v>
      </c>
      <c r="J49" s="1176">
        <f>IF(J47*J48&lt;&gt;0,J47*J48,"")</f>
        <v>27</v>
      </c>
      <c r="K49" s="1176" t="s">
        <v>872</v>
      </c>
      <c r="L49" s="1177" t="s">
        <v>1064</v>
      </c>
      <c r="M49" s="1249"/>
      <c r="N49" s="1085"/>
      <c r="O49" s="1072">
        <f>HLOOKUP($A49,'3. Database - output'!$E$2:$R$7,5,FALSE)</f>
        <v>56.406311129750527</v>
      </c>
      <c r="P49" s="1072">
        <f>HLOOKUP($A49,'3. Database - output'!$E$2:$R$7,4,FALSE)</f>
        <v>89.519430696057299</v>
      </c>
      <c r="Q49" s="582">
        <f>HLOOKUP($A49,'3. Database - output'!$E$2:$R$7,6,FALSE)</f>
        <v>125</v>
      </c>
    </row>
    <row r="50" spans="1:18" x14ac:dyDescent="0.25">
      <c r="A50" s="1432" t="s">
        <v>1065</v>
      </c>
      <c r="B50" s="584" t="s">
        <v>1014</v>
      </c>
      <c r="C50" s="1139"/>
      <c r="D50" s="1139"/>
      <c r="E50" s="1178">
        <f>IF(C20&gt;0,(1+'3. Database - output'!$D$39/('3. Database - output'!$D$40+SQRT(C20/1000)))*C$42,"")</f>
        <v>3.5877811626608658</v>
      </c>
      <c r="F50" s="1132">
        <v>3</v>
      </c>
      <c r="G50" s="1139"/>
      <c r="H50" s="1139"/>
      <c r="I50" s="1178" t="str">
        <f>IF(C21&gt;0,(1+'3. Database - output'!$D$39/('3. Database - output'!$D$40+SQRT(C21/1000)))*E$42,"")</f>
        <v/>
      </c>
      <c r="J50" s="1132">
        <v>5</v>
      </c>
      <c r="K50" s="1187" t="s">
        <v>885</v>
      </c>
      <c r="L50" s="1087" t="str">
        <f>"Based on Formula: PFF = 1 + " &amp; '3. Database - output'!$D$39 &amp; "/(" &amp;'3. Database - output'!$D$40 &amp; " + SQRT(pop/1000))"</f>
        <v>Based on Formula: PFF = 1 + 4.7/(1.5 + SQRT(pop/1000))</v>
      </c>
      <c r="M50" s="1199"/>
      <c r="O50" s="590"/>
      <c r="P50" s="590"/>
    </row>
    <row r="51" spans="1:18" x14ac:dyDescent="0.25">
      <c r="A51" s="1433"/>
      <c r="B51" s="586" t="s">
        <v>547</v>
      </c>
      <c r="C51" s="1168"/>
      <c r="D51" s="1168"/>
      <c r="E51" s="1169" t="str">
        <f>IF(E20&gt;0,(1+'3. Database - output'!$D$39/('3. Database - output'!$D$40+SQRT(E20/1000)))*C$42,"")</f>
        <v/>
      </c>
      <c r="F51" s="1131">
        <v>3.2</v>
      </c>
      <c r="G51" s="1168"/>
      <c r="H51" s="1168"/>
      <c r="I51" s="1169" t="str">
        <f>IF(E21&gt;0,(1+'3. Database - output'!$D$39/('3. Database - output'!$D$40+SQRT(E21/1000)))*E$42,"")</f>
        <v/>
      </c>
      <c r="J51" s="1131">
        <v>5.5</v>
      </c>
      <c r="K51" s="1188" t="s">
        <v>885</v>
      </c>
      <c r="L51" s="1088" t="str">
        <f>"Based on Formula: PFF = 1 + " &amp; '3. Database - output'!$D$39 &amp; "/(" &amp;'3. Database - output'!$D$40 &amp; " + SQRT(pop/1000))"</f>
        <v>Based on Formula: PFF = 1 + 4.7/(1.5 + SQRT(pop/1000))</v>
      </c>
      <c r="M51" s="1210"/>
      <c r="O51" s="590"/>
      <c r="P51" s="590"/>
    </row>
    <row r="52" spans="1:18" x14ac:dyDescent="0.25">
      <c r="A52" s="1434"/>
      <c r="B52" s="588" t="s">
        <v>552</v>
      </c>
      <c r="C52" s="1130"/>
      <c r="D52" s="1130"/>
      <c r="E52" s="1140" t="str">
        <f>IF(F20&gt;0,(1+'3. Database - output'!$D$39/('3. Database - output'!$D$40+SQRT(F20/1000)))*C$42,"")</f>
        <v/>
      </c>
      <c r="F52" s="1142">
        <v>3.2</v>
      </c>
      <c r="G52" s="1130"/>
      <c r="H52" s="1130"/>
      <c r="I52" s="1140" t="str">
        <f>IF(F21&gt;0,(1+'3. Database - output'!$D$39/('3. Database - output'!$D$40+SQRT(F21/1000)))*E$42,"")</f>
        <v/>
      </c>
      <c r="J52" s="1142">
        <v>5.5</v>
      </c>
      <c r="K52" s="1189" t="s">
        <v>885</v>
      </c>
      <c r="L52" s="1089" t="str">
        <f>"Based on Formula: PFF = 1 + " &amp; '3. Database - output'!$D$39 &amp; "/(" &amp;'3. Database - output'!$D$40 &amp; " + SQRT(pop/1000))"</f>
        <v>Based on Formula: PFF = 1 + 4.7/(1.5 + SQRT(pop/1000))</v>
      </c>
      <c r="M52" s="1201"/>
      <c r="O52" s="590"/>
      <c r="P52" s="590"/>
    </row>
    <row r="53" spans="1:18" x14ac:dyDescent="0.25">
      <c r="A53" s="1202" t="s">
        <v>550</v>
      </c>
      <c r="B53" s="584"/>
      <c r="C53" s="1171">
        <f>C$34</f>
        <v>0.21271747183301631</v>
      </c>
      <c r="D53" s="1171">
        <f>D$34</f>
        <v>0.28096759174083935</v>
      </c>
      <c r="E53" s="1171">
        <f>E$34</f>
        <v>0.24447232109611594</v>
      </c>
      <c r="F53" s="1179">
        <v>0.25</v>
      </c>
      <c r="G53" s="1171">
        <f>C$34</f>
        <v>0.21271747183301631</v>
      </c>
      <c r="H53" s="1171">
        <f>D$34</f>
        <v>0.28096759174083935</v>
      </c>
      <c r="I53" s="1171">
        <f>E$34</f>
        <v>0.24447232109611594</v>
      </c>
      <c r="J53" s="1179">
        <v>0.35</v>
      </c>
      <c r="K53" s="1187" t="s">
        <v>885</v>
      </c>
      <c r="L53" s="1103" t="s">
        <v>1016</v>
      </c>
      <c r="M53" s="1199"/>
      <c r="O53" s="651"/>
    </row>
    <row r="54" spans="1:18" x14ac:dyDescent="0.25">
      <c r="A54" s="1222" t="s">
        <v>547</v>
      </c>
      <c r="B54" s="586"/>
      <c r="C54" s="1136">
        <f t="shared" ref="C54:D54" ca="1" si="0">IFERROR(C49*C53,"")</f>
        <v>10.768033198734647</v>
      </c>
      <c r="D54" s="1136">
        <f t="shared" ca="1" si="0"/>
        <v>43.076271411177352</v>
      </c>
      <c r="E54" s="1136">
        <f ca="1">IFERROR(E49*E53,"")</f>
        <v>21.537101026676314</v>
      </c>
      <c r="F54" s="1165">
        <f>IFERROR(F53*F49,"")</f>
        <v>12.25</v>
      </c>
      <c r="G54" s="1136">
        <f ca="1">IFERROR(G49*G53,"")</f>
        <v>7.6642362330166112</v>
      </c>
      <c r="H54" s="1136">
        <f ca="1">IFERROR(H49*H53,"")</f>
        <v>30.659890626228627</v>
      </c>
      <c r="I54" s="1136">
        <f ca="1">IFERROR(I49*I53,"")</f>
        <v>15.329208871884672</v>
      </c>
      <c r="J54" s="1165">
        <f>IFERROR(J53*J49,"")</f>
        <v>9.4499999999999993</v>
      </c>
      <c r="K54" s="1168" t="s">
        <v>872</v>
      </c>
      <c r="L54" s="1093" t="s">
        <v>1015</v>
      </c>
      <c r="M54" s="1250"/>
      <c r="N54" s="1074"/>
    </row>
    <row r="55" spans="1:18" x14ac:dyDescent="0.25">
      <c r="A55" s="1200" t="s">
        <v>552</v>
      </c>
      <c r="B55" s="588"/>
      <c r="C55" s="1137">
        <f t="shared" ref="C55:D55" ca="1" si="1">IFERROR(C49*(1-C53),"")</f>
        <v>39.853258536001547</v>
      </c>
      <c r="D55" s="1137">
        <f t="shared" ca="1" si="1"/>
        <v>110.2377501251937</v>
      </c>
      <c r="E55" s="1137">
        <f ca="1">IFERROR(E49*(1-E53),"")</f>
        <v>66.559174781204845</v>
      </c>
      <c r="F55" s="1134">
        <f>IF(AND(ISNUMBER(F49),ISNUMBER(F54)),F49-F54,"")</f>
        <v>36.75</v>
      </c>
      <c r="G55" s="1137">
        <f ca="1">IFERROR(G49*(1-G53),"")</f>
        <v>28.365884692043338</v>
      </c>
      <c r="H55" s="1137">
        <f ca="1">IFERROR(H49*(1-H53),"")</f>
        <v>78.462625733269832</v>
      </c>
      <c r="I55" s="1137">
        <f ca="1">IFERROR(I49*(1-I53),"")</f>
        <v>47.374040326857504</v>
      </c>
      <c r="J55" s="1134">
        <f>IF(AND(ISNUMBER(J49),ISNUMBER(J54)),J49-J54,"")</f>
        <v>17.55</v>
      </c>
      <c r="K55" s="1130" t="s">
        <v>872</v>
      </c>
      <c r="L55" s="1096" t="s">
        <v>1015</v>
      </c>
      <c r="M55" s="1251"/>
      <c r="N55" s="1074"/>
    </row>
    <row r="56" spans="1:18" ht="7.5" customHeight="1" x14ac:dyDescent="0.25">
      <c r="A56" s="1205"/>
      <c r="B56" s="594"/>
      <c r="C56" s="594"/>
      <c r="D56" s="594"/>
      <c r="E56" s="1099"/>
      <c r="F56" s="594"/>
      <c r="G56" s="594"/>
      <c r="H56" s="1099"/>
      <c r="I56" s="594"/>
      <c r="J56" s="594"/>
      <c r="K56" s="594"/>
      <c r="L56" s="594"/>
      <c r="M56" s="1206"/>
    </row>
    <row r="57" spans="1:18" ht="15.75" customHeight="1" x14ac:dyDescent="0.25">
      <c r="A57" s="1387" t="s">
        <v>879</v>
      </c>
      <c r="B57" s="1385"/>
      <c r="C57" s="1382" t="s">
        <v>149</v>
      </c>
      <c r="D57" s="1382"/>
      <c r="E57" s="1382"/>
      <c r="F57" s="1382"/>
      <c r="G57" s="1382" t="s">
        <v>150</v>
      </c>
      <c r="H57" s="1382"/>
      <c r="I57" s="1382"/>
      <c r="J57" s="1382"/>
      <c r="K57" s="1383" t="s">
        <v>876</v>
      </c>
      <c r="L57" s="1385" t="s">
        <v>863</v>
      </c>
      <c r="M57" s="1207"/>
    </row>
    <row r="58" spans="1:18" ht="15.75" x14ac:dyDescent="0.25">
      <c r="A58" s="1388"/>
      <c r="B58" s="1386"/>
      <c r="C58" s="1133" t="s">
        <v>495</v>
      </c>
      <c r="D58" s="1133" t="s">
        <v>496</v>
      </c>
      <c r="E58" s="1133" t="s">
        <v>549</v>
      </c>
      <c r="F58" s="1113" t="s">
        <v>886</v>
      </c>
      <c r="G58" s="1133" t="s">
        <v>495</v>
      </c>
      <c r="H58" s="1133" t="s">
        <v>496</v>
      </c>
      <c r="I58" s="1133" t="s">
        <v>549</v>
      </c>
      <c r="J58" s="1113" t="s">
        <v>886</v>
      </c>
      <c r="K58" s="1384"/>
      <c r="L58" s="1386"/>
      <c r="M58" s="1208"/>
    </row>
    <row r="59" spans="1:18" x14ac:dyDescent="0.25">
      <c r="A59" s="1428" t="s">
        <v>526</v>
      </c>
      <c r="B59" s="584" t="s">
        <v>551</v>
      </c>
      <c r="C59" s="1162">
        <f ca="1">IFERROR(E59/(1+O59^2/P59^2)^_xlfn.T.INV(0.95,Q59),"")</f>
        <v>30.353875693248344</v>
      </c>
      <c r="D59" s="1162">
        <f ca="1">IFERROR(E59*(1+O59^2/P59^2)^_xlfn.T.INV(0.95,Q59),"")</f>
        <v>51.403813867307335</v>
      </c>
      <c r="E59" s="1135">
        <f ca="1">_xlfn.IFNA(SQRT(IF(HLOOKUP($A59,'3. Database - output'!$E$2:$R$22,MATCH($O$13,'3. Database - output'!$C$2:$C$22,0),FALSE)="",1,HLOOKUP($A59,'3. Database - output'!$E$2:$R$22,MATCH($O$13,'3. Database - output'!$C$2:$C$22,0),FALSE))*
IF(HLOOKUP($A59,'3. Database - output'!$E$2:$R$22,MATCH($O$15,'3. Database - output'!$C$2:$C$22,0),FALSE)="",1,HLOOKUP($A59,'3. Database - output'!$E$2:$R$22,MATCH($O$15,'3. Database - output'!$C$2:$C$22,0),FALSE)))*HLOOKUP($A59,'3. Database - output'!$E$2:$R$4,3,FALSE),"")</f>
        <v>39.500695896238618</v>
      </c>
      <c r="F59" s="1132">
        <v>45</v>
      </c>
      <c r="G59" s="1162">
        <f ca="1">C59</f>
        <v>30.353875693248344</v>
      </c>
      <c r="H59" s="1135">
        <f t="shared" ref="H59:I59" ca="1" si="2">D59</f>
        <v>51.403813867307335</v>
      </c>
      <c r="I59" s="1162">
        <f t="shared" ca="1" si="2"/>
        <v>39.500695896238618</v>
      </c>
      <c r="J59" s="1132">
        <v>40</v>
      </c>
      <c r="K59" s="1100" t="s">
        <v>875</v>
      </c>
      <c r="L59" s="1112" t="str">
        <f ca="1">_xlfn.IFNA(IF(AND(HLOOKUP($A59,'3. Database - output'!$E$2:$R$22,MATCH($O$13,'3. Database - output'!$C$2:$C$22,0),FALSE)="",HLOOKUP($A59,'3. Database - output'!$E$2:$R$22,MATCH($O$15,'3. Database - output'!$C$2:$C$22,0),FALSE)=""),"No value for '"&amp; $O$13 &amp; "' and '" &amp; $O$15 &amp; "' in database, Factor 1 used",
IF(HLOOKUP($A59,'3. Database - output'!$E$2:$R$22,MATCH($O$13,'3. Database - output'!$C$2:$C$22,0),FALSE)="","No value for '"&amp;$O$13&amp;"' in database, Factor 1 used","") &amp;
IF(HLOOKUP($A59,'3. Database - output'!$E$2:$R$22,MATCH($O$15,'3. Database - output'!$C$2:$C$22,0),FALSE)="","No value for '"&amp;$O$15&amp;"' in database, Factor 1 used","")),"")</f>
        <v/>
      </c>
      <c r="M59" s="1199"/>
      <c r="O59" s="1072">
        <f>HLOOKUP($A59,'3. Database - output'!$E$2:$R$7,5,FALSE)</f>
        <v>17.840894432362028</v>
      </c>
      <c r="P59" s="1072">
        <f>HLOOKUP($A59,'3. Database - output'!$E$2:$R$7,4,FALSE)</f>
        <v>43.013219626168222</v>
      </c>
      <c r="Q59" s="651">
        <f>HLOOKUP($A59,'3. Database - output'!$E$2:$R$7,6,FALSE)</f>
        <v>107</v>
      </c>
    </row>
    <row r="60" spans="1:18" x14ac:dyDescent="0.25">
      <c r="A60" s="1429"/>
      <c r="B60" s="586" t="s">
        <v>873</v>
      </c>
      <c r="C60" s="1136">
        <f t="shared" ref="C60:E61" ca="1" si="3">IFERROR($R60*C$59,"")</f>
        <v>17.355505705366834</v>
      </c>
      <c r="D60" s="1136">
        <f t="shared" ca="1" si="3"/>
        <v>29.391277537916086</v>
      </c>
      <c r="E60" s="1136">
        <f t="shared" ca="1" si="3"/>
        <v>22.585404246931748</v>
      </c>
      <c r="F60" s="1131">
        <v>25</v>
      </c>
      <c r="G60" s="1165">
        <f t="shared" ref="G60:G64" ca="1" si="4">C60</f>
        <v>17.355505705366834</v>
      </c>
      <c r="H60" s="1136">
        <f t="shared" ref="H60:H64" ca="1" si="5">D60</f>
        <v>29.391277537916086</v>
      </c>
      <c r="I60" s="1165">
        <f t="shared" ref="I60:I64" ca="1" si="6">E60</f>
        <v>22.585404246931748</v>
      </c>
      <c r="J60" s="1131">
        <v>25</v>
      </c>
      <c r="K60" s="587" t="s">
        <v>875</v>
      </c>
      <c r="L60" s="1088" t="str">
        <f>"Generalised value for BOD ratio BW used: "</f>
        <v xml:space="preserve">Generalised value for BOD ratio BW used: </v>
      </c>
      <c r="M60" s="1252">
        <f>R60</f>
        <v>0.57177231272734119</v>
      </c>
      <c r="R60" s="591">
        <f xml:space="preserve"> '3. Database - output'!$J$4</f>
        <v>0.57177231272734119</v>
      </c>
    </row>
    <row r="61" spans="1:18" x14ac:dyDescent="0.25">
      <c r="A61" s="1430"/>
      <c r="B61" s="588" t="s">
        <v>874</v>
      </c>
      <c r="C61" s="1134">
        <f t="shared" ca="1" si="3"/>
        <v>12.998369987881512</v>
      </c>
      <c r="D61" s="1134">
        <f t="shared" ca="1" si="3"/>
        <v>22.012536329391249</v>
      </c>
      <c r="E61" s="1134">
        <f t="shared" ca="1" si="3"/>
        <v>16.915291649306869</v>
      </c>
      <c r="F61" s="1130">
        <f>IF(AND(ISNUMBER(F59),ISNUMBER(F60)),F59-F60,"")</f>
        <v>20</v>
      </c>
      <c r="G61" s="1134">
        <f t="shared" ca="1" si="4"/>
        <v>12.998369987881512</v>
      </c>
      <c r="H61" s="1134">
        <f t="shared" ca="1" si="5"/>
        <v>22.012536329391249</v>
      </c>
      <c r="I61" s="1134">
        <f t="shared" ca="1" si="6"/>
        <v>16.915291649306869</v>
      </c>
      <c r="J61" s="1130">
        <f>IF(AND(ISNUMBER(J59),ISNUMBER(J60)),J59-J60,"")</f>
        <v>15</v>
      </c>
      <c r="K61" s="589" t="s">
        <v>875</v>
      </c>
      <c r="L61" s="1089" t="str">
        <f>"Generalised value for BOD ratio GW used: "</f>
        <v xml:space="preserve">Generalised value for BOD ratio GW used: </v>
      </c>
      <c r="M61" s="1253">
        <f>R61</f>
        <v>0.42822768727265881</v>
      </c>
      <c r="R61" s="591">
        <f>1-R60</f>
        <v>0.42822768727265881</v>
      </c>
    </row>
    <row r="62" spans="1:18" x14ac:dyDescent="0.25">
      <c r="A62" s="1428" t="s">
        <v>525</v>
      </c>
      <c r="B62" s="584" t="s">
        <v>551</v>
      </c>
      <c r="C62" s="1162">
        <f ca="1">IFERROR(E62/(1+O62^2/P62^2)^_xlfn.T.INV(0.95,Q62),"")</f>
        <v>56.137053531606277</v>
      </c>
      <c r="D62" s="1162">
        <f ca="1">IFERROR(E62*(1+O62^2/P62^2)^_xlfn.T.INV(0.95,Q62),"")</f>
        <v>111.57131956911697</v>
      </c>
      <c r="E62" s="1135">
        <f ca="1">_xlfn.IFNA(SQRT(IF(HLOOKUP($A62,'3. Database - output'!$E$2:$R$22,MATCH($O$13,'3. Database - output'!$C$2:$C$22,0),FALSE)="",1,HLOOKUP($A62,'3. Database - output'!$E$2:$R$22,MATCH($O$13,'3. Database - output'!$C$2:$C$22,0),FALSE))*
IF(HLOOKUP($A62,'3. Database - output'!$E$2:$R$22,MATCH($O$15,'3. Database - output'!$C$2:$C$22,0),FALSE)="",1,HLOOKUP($A62,'3. Database - output'!$E$2:$R$22,MATCH($O$15,'3. Database - output'!$C$2:$C$22,0),FALSE)))*HLOOKUP($A62,'3. Database - output'!$E$2:$R$4,3,FALSE),"")</f>
        <v>79.140919499608231</v>
      </c>
      <c r="F62" s="1132">
        <v>90</v>
      </c>
      <c r="G62" s="1162">
        <f t="shared" ca="1" si="4"/>
        <v>56.137053531606277</v>
      </c>
      <c r="H62" s="1135">
        <f t="shared" ca="1" si="5"/>
        <v>111.57131956911697</v>
      </c>
      <c r="I62" s="1162">
        <f t="shared" ca="1" si="6"/>
        <v>79.140919499608231</v>
      </c>
      <c r="J62" s="1132">
        <v>85</v>
      </c>
      <c r="K62" s="585" t="s">
        <v>875</v>
      </c>
      <c r="L62" s="1112" t="str">
        <f ca="1">_xlfn.IFNA(IF(AND(HLOOKUP($A62,'3. Database - output'!$E$2:$R$22,MATCH($O$13,'3. Database - output'!$C$2:$C$22,0),FALSE)="",HLOOKUP($A62,'3. Database - output'!$E$2:$R$22,MATCH($O$15,'3. Database - output'!$C$2:$C$22,0),FALSE)=""),"No value for '"&amp; $O$13 &amp; "' and '" &amp; $O$15 &amp; "' in database, Factor 1 used",
IF(HLOOKUP($A62,'3. Database - output'!$E$2:$R$22,MATCH($O$13,'3. Database - output'!$C$2:$C$22,0),FALSE)="","No value for '"&amp;$O$13&amp;"' in database, Factor 1 used","") &amp;
IF(HLOOKUP($A62,'3. Database - output'!$E$2:$R$22,MATCH($O$15,'3. Database - output'!$C$2:$C$22,0),FALSE)="","No value for '"&amp;$O$15&amp;"' in database, Factor 1 used","")),"")</f>
        <v/>
      </c>
      <c r="M62" s="1254"/>
      <c r="O62" s="1072">
        <f>HLOOKUP($A62,'3. Database - output'!$E$2:$R$7,5,FALSE)</f>
        <v>41.530198934167018</v>
      </c>
      <c r="P62" s="1072">
        <f>HLOOKUP($A62,'3. Database - output'!$E$2:$R$7,4,FALSE)</f>
        <v>87.001364881693647</v>
      </c>
      <c r="Q62" s="651">
        <f>HLOOKUP($A62,'3. Database - output'!$E$2:$R$7,6,FALSE)</f>
        <v>55</v>
      </c>
    </row>
    <row r="63" spans="1:18" x14ac:dyDescent="0.25">
      <c r="A63" s="1429"/>
      <c r="B63" s="586" t="s">
        <v>873</v>
      </c>
      <c r="C63" s="1136">
        <f t="shared" ref="C63:E64" ca="1" si="7">IFERROR($R63*C$62,"")</f>
        <v>35.38804227521527</v>
      </c>
      <c r="D63" s="1136">
        <f t="shared" ca="1" si="7"/>
        <v>70.333056782014722</v>
      </c>
      <c r="E63" s="1136">
        <f t="shared" ca="1" si="7"/>
        <v>49.889369476342885</v>
      </c>
      <c r="F63" s="1131">
        <v>50</v>
      </c>
      <c r="G63" s="1165">
        <f t="shared" ca="1" si="4"/>
        <v>35.38804227521527</v>
      </c>
      <c r="H63" s="1136">
        <f t="shared" ca="1" si="5"/>
        <v>70.333056782014722</v>
      </c>
      <c r="I63" s="1165">
        <f t="shared" ca="1" si="6"/>
        <v>49.889369476342885</v>
      </c>
      <c r="J63" s="1131">
        <v>50</v>
      </c>
      <c r="K63" s="587" t="s">
        <v>875</v>
      </c>
      <c r="L63" s="1088" t="str">
        <f>"Generalised value for COD ratio BW used: "</f>
        <v xml:space="preserve">Generalised value for COD ratio BW used: </v>
      </c>
      <c r="M63" s="1252">
        <f>R63</f>
        <v>0.63038652812960871</v>
      </c>
      <c r="R63" s="591">
        <f>'3. Database - output'!$L$4</f>
        <v>0.63038652812960871</v>
      </c>
    </row>
    <row r="64" spans="1:18" x14ac:dyDescent="0.25">
      <c r="A64" s="1430"/>
      <c r="B64" s="588" t="s">
        <v>874</v>
      </c>
      <c r="C64" s="1134">
        <f t="shared" ca="1" si="7"/>
        <v>20.749011256391007</v>
      </c>
      <c r="D64" s="1134">
        <f t="shared" ca="1" si="7"/>
        <v>41.238262787102251</v>
      </c>
      <c r="E64" s="1134">
        <f t="shared" ca="1" si="7"/>
        <v>29.251550023265349</v>
      </c>
      <c r="F64" s="1130">
        <f>IF(AND(ISNUMBER(F62),ISNUMBER(F63)),F62-F63,"")</f>
        <v>40</v>
      </c>
      <c r="G64" s="1134">
        <f t="shared" ca="1" si="4"/>
        <v>20.749011256391007</v>
      </c>
      <c r="H64" s="1137">
        <f t="shared" ca="1" si="5"/>
        <v>41.238262787102251</v>
      </c>
      <c r="I64" s="1134">
        <f t="shared" ca="1" si="6"/>
        <v>29.251550023265349</v>
      </c>
      <c r="J64" s="1130">
        <f>IF(AND(ISNUMBER(J62),ISNUMBER(J63)),J62-J63,"")</f>
        <v>35</v>
      </c>
      <c r="K64" s="589" t="s">
        <v>875</v>
      </c>
      <c r="L64" s="1089" t="str">
        <f>"Generalised value for COD ratio GW used: "</f>
        <v xml:space="preserve">Generalised value for COD ratio GW used: </v>
      </c>
      <c r="M64" s="1253">
        <f>R64</f>
        <v>0.36961347187039129</v>
      </c>
      <c r="R64" s="591">
        <f>1-R63</f>
        <v>0.36961347187039129</v>
      </c>
    </row>
    <row r="65" spans="1:18" ht="7.5" customHeight="1" x14ac:dyDescent="0.25">
      <c r="A65" s="1205"/>
      <c r="B65" s="594"/>
      <c r="C65" s="594"/>
      <c r="D65" s="594"/>
      <c r="E65" s="594"/>
      <c r="F65" s="594"/>
      <c r="G65" s="1099"/>
      <c r="H65" s="593"/>
      <c r="I65" s="592"/>
      <c r="J65" s="594"/>
      <c r="K65" s="592"/>
      <c r="L65" s="594"/>
      <c r="M65" s="1206"/>
    </row>
    <row r="66" spans="1:18" ht="15.75" customHeight="1" x14ac:dyDescent="0.25">
      <c r="A66" s="1387" t="s">
        <v>693</v>
      </c>
      <c r="B66" s="1385"/>
      <c r="C66" s="1382" t="s">
        <v>149</v>
      </c>
      <c r="D66" s="1382"/>
      <c r="E66" s="1382"/>
      <c r="F66" s="1382"/>
      <c r="G66" s="1382" t="s">
        <v>150</v>
      </c>
      <c r="H66" s="1382"/>
      <c r="I66" s="1382"/>
      <c r="J66" s="1382"/>
      <c r="K66" s="1383" t="s">
        <v>876</v>
      </c>
      <c r="L66" s="1385" t="s">
        <v>863</v>
      </c>
      <c r="M66" s="1207"/>
    </row>
    <row r="67" spans="1:18" ht="15.75" x14ac:dyDescent="0.25">
      <c r="A67" s="1388"/>
      <c r="B67" s="1386"/>
      <c r="C67" s="1133" t="s">
        <v>495</v>
      </c>
      <c r="D67" s="1133" t="s">
        <v>496</v>
      </c>
      <c r="E67" s="1133" t="s">
        <v>549</v>
      </c>
      <c r="F67" s="1113" t="s">
        <v>886</v>
      </c>
      <c r="G67" s="1133" t="s">
        <v>495</v>
      </c>
      <c r="H67" s="1133" t="s">
        <v>496</v>
      </c>
      <c r="I67" s="1133" t="s">
        <v>549</v>
      </c>
      <c r="J67" s="1113" t="s">
        <v>886</v>
      </c>
      <c r="K67" s="1384"/>
      <c r="L67" s="1386"/>
      <c r="M67" s="1208"/>
    </row>
    <row r="68" spans="1:18" x14ac:dyDescent="0.25">
      <c r="A68" s="1428" t="s">
        <v>107</v>
      </c>
      <c r="B68" s="584" t="s">
        <v>551</v>
      </c>
      <c r="C68" s="1178">
        <f ca="1">IFERROR(E68/(1+O68^2/P68^2)^_xlfn.T.INV(0.95,Q68),"")</f>
        <v>5.818866534152046</v>
      </c>
      <c r="D68" s="1178">
        <f ca="1">IFERROR(E68*(1+O68^2/P68^2)^_xlfn.T.INV(0.95,Q68),"")</f>
        <v>9.674806753701084</v>
      </c>
      <c r="E68" s="1180">
        <f ca="1">_xlfn.IFNA(SQRT(IF(HLOOKUP($A68,'3. Database - output'!$E$2:$R$22,MATCH($O$13,'3. Database - output'!$C$2:$C$22,0),FALSE)="",1,HLOOKUP($A68,'3. Database - output'!$E$2:$R$22,MATCH($O$13,'3. Database - output'!$C$2:$C$22,0),FALSE))*
IF(HLOOKUP($A68,'3. Database - output'!$E$2:$R$22,MATCH($O$15,'3. Database - output'!$C$2:$C$22,0),FALSE)="",1,HLOOKUP($A68,'3. Database - output'!$E$2:$R$22,MATCH($O$15,'3. Database - output'!$C$2:$C$22,0),FALSE)))*HLOOKUP($A68,'3. Database - output'!$E$2:$R$4,3,FALSE),"")</f>
        <v>7.5030933116614928</v>
      </c>
      <c r="F68" s="1181">
        <v>6.5</v>
      </c>
      <c r="G68" s="1178">
        <f ca="1">C68</f>
        <v>5.818866534152046</v>
      </c>
      <c r="H68" s="1141">
        <f t="shared" ref="H68:H73" ca="1" si="8">D68</f>
        <v>9.674806753701084</v>
      </c>
      <c r="I68" s="1178">
        <f t="shared" ref="I68:I73" ca="1" si="9">E68</f>
        <v>7.5030933116614928</v>
      </c>
      <c r="J68" s="1181">
        <v>6</v>
      </c>
      <c r="K68" s="1100" t="s">
        <v>875</v>
      </c>
      <c r="L68" s="1112" t="str">
        <f ca="1">_xlfn.IFNA(IF(AND(HLOOKUP($A68,'3. Database - output'!$E$2:$R$22,MATCH($O$13,'3. Database - output'!$C$2:$C$22,0),FALSE)="",HLOOKUP($A68,'3. Database - output'!$E$2:$R$22,MATCH($O$15,'3. Database - output'!$C$2:$C$22,0),FALSE)=""),"No value for '"&amp; $O$13 &amp; "' and '" &amp; $O$15 &amp; "' in database, Factor 1 used",
IF(HLOOKUP($A68,'3. Database - output'!$E$2:$R$22,MATCH($O$13,'3. Database - output'!$C$2:$C$22,0),FALSE)="","No value for '"&amp;$O$13&amp;"' in database, Factor 1 used","") &amp;
IF(HLOOKUP($A68,'3. Database - output'!$E$2:$R$22,MATCH($O$15,'3. Database - output'!$C$2:$C$22,0),FALSE)="","No value for '"&amp;$O$15&amp;"' in database, Factor 1 used","")),"")</f>
        <v/>
      </c>
      <c r="M68" s="1199"/>
      <c r="O68" s="1073">
        <f>HLOOKUP($A68,'3. Database - output'!$E$2:$R$7,5,FALSE)</f>
        <v>3.6789875287152105</v>
      </c>
      <c r="P68" s="1073">
        <f>HLOOKUP($A68,'3. Database - output'!$E$2:$R$7,4,FALSE)</f>
        <v>9.0789933813987034</v>
      </c>
      <c r="Q68" s="651">
        <f>HLOOKUP($A68,'3. Database - output'!$E$2:$R$7,6,FALSE)</f>
        <v>57</v>
      </c>
    </row>
    <row r="69" spans="1:18" x14ac:dyDescent="0.25">
      <c r="A69" s="1429"/>
      <c r="B69" s="586" t="s">
        <v>873</v>
      </c>
      <c r="C69" s="1138">
        <f t="shared" ref="C69:E70" ca="1" si="10">IFERROR($R69*C$68,"")</f>
        <v>5.1145068137476342</v>
      </c>
      <c r="D69" s="1138">
        <f t="shared" ca="1" si="10"/>
        <v>8.5036947957264939</v>
      </c>
      <c r="E69" s="1182">
        <f t="shared" ca="1" si="10"/>
        <v>6.5948620133232083</v>
      </c>
      <c r="F69" s="1183">
        <v>5.5</v>
      </c>
      <c r="G69" s="1169">
        <f ca="1">C69</f>
        <v>5.1145068137476342</v>
      </c>
      <c r="H69" s="1138">
        <f t="shared" ca="1" si="8"/>
        <v>8.5036947957264939</v>
      </c>
      <c r="I69" s="1169">
        <f t="shared" ca="1" si="9"/>
        <v>6.5948620133232083</v>
      </c>
      <c r="J69" s="1183">
        <v>5.5</v>
      </c>
      <c r="K69" s="587" t="s">
        <v>875</v>
      </c>
      <c r="L69" s="1088" t="str">
        <f>"General value for Nitrogen ratio BW used: "</f>
        <v xml:space="preserve">General value for Nitrogen ratio BW used: </v>
      </c>
      <c r="M69" s="1252">
        <f>R69</f>
        <v>0.87895241860757767</v>
      </c>
      <c r="O69" s="650"/>
      <c r="R69" s="591">
        <f>'3. Database - output'!$O$4</f>
        <v>0.87895241860757767</v>
      </c>
    </row>
    <row r="70" spans="1:18" x14ac:dyDescent="0.25">
      <c r="A70" s="1430"/>
      <c r="B70" s="588" t="s">
        <v>874</v>
      </c>
      <c r="C70" s="1140">
        <f t="shared" ca="1" si="10"/>
        <v>0.70435972040441219</v>
      </c>
      <c r="D70" s="1140">
        <f t="shared" ca="1" si="10"/>
        <v>1.1711119579745892</v>
      </c>
      <c r="E70" s="1184">
        <f t="shared" ca="1" si="10"/>
        <v>0.9082312983382842</v>
      </c>
      <c r="F70" s="1140">
        <f>IF(AND(ISNUMBER(F68),ISNUMBER(F69)),F68-F69,"")</f>
        <v>1</v>
      </c>
      <c r="G70" s="1140">
        <f t="shared" ref="G70:G73" ca="1" si="11">C70</f>
        <v>0.70435972040441219</v>
      </c>
      <c r="H70" s="1140">
        <f t="shared" ca="1" si="8"/>
        <v>1.1711119579745892</v>
      </c>
      <c r="I70" s="1140">
        <f t="shared" ca="1" si="9"/>
        <v>0.9082312983382842</v>
      </c>
      <c r="J70" s="1140">
        <f>IF(AND(ISNUMBER(J68),ISNUMBER(J69)),J68-J69,"")</f>
        <v>0.5</v>
      </c>
      <c r="K70" s="589" t="s">
        <v>875</v>
      </c>
      <c r="L70" s="1089" t="str">
        <f>"General value for Nitrogen ratio GW used: "</f>
        <v xml:space="preserve">General value for Nitrogen ratio GW used: </v>
      </c>
      <c r="M70" s="1253">
        <f>R70</f>
        <v>0.12104758139242233</v>
      </c>
      <c r="O70" s="650"/>
      <c r="R70" s="591">
        <f>1-R69</f>
        <v>0.12104758139242233</v>
      </c>
    </row>
    <row r="71" spans="1:18" ht="15" customHeight="1" x14ac:dyDescent="0.25">
      <c r="A71" s="1428" t="s">
        <v>109</v>
      </c>
      <c r="B71" s="584" t="s">
        <v>551</v>
      </c>
      <c r="C71" s="1178">
        <f ca="1">IFERROR(E71/(1+O71^2/P71^2)^_xlfn.T.INV(0.95,Q71),"")</f>
        <v>0.63946372830686693</v>
      </c>
      <c r="D71" s="1178">
        <f ca="1">IFERROR(E71*(1+O71^2/P71^2)^_xlfn.T.INV(0.95,Q71),"")</f>
        <v>3.0795500439159866</v>
      </c>
      <c r="E71" s="1180">
        <f ca="1">_xlfn.IFNA(SQRT(IF(HLOOKUP($A71,'3. Database - output'!$E$2:$R$22,MATCH($O$13,'3. Database - output'!$C$2:$C$22,0),FALSE)="",1,HLOOKUP($A71,'3. Database - output'!$E$2:$R$22,MATCH($O$13,'3. Database - output'!$C$2:$C$22,0),FALSE))*
IF(HLOOKUP($A71,'3. Database - output'!$E$2:$R$22,MATCH($O$15,'3. Database - output'!$C$2:$C$22,0),FALSE)="",1,HLOOKUP($A71,'3. Database - output'!$E$2:$R$22,MATCH($O$15,'3. Database - output'!$C$2:$C$22,0),FALSE)))*HLOOKUP($A71,'3. Database - output'!$E$2:$R$4,3,FALSE),"")</f>
        <v>1.4033034428056153</v>
      </c>
      <c r="F71" s="1181">
        <v>1.4</v>
      </c>
      <c r="G71" s="1178">
        <f t="shared" ca="1" si="11"/>
        <v>0.63946372830686693</v>
      </c>
      <c r="H71" s="1141">
        <f t="shared" ca="1" si="8"/>
        <v>3.0795500439159866</v>
      </c>
      <c r="I71" s="1178">
        <f t="shared" ca="1" si="9"/>
        <v>1.4033034428056153</v>
      </c>
      <c r="J71" s="1181">
        <v>1</v>
      </c>
      <c r="K71" s="585" t="s">
        <v>875</v>
      </c>
      <c r="L71" s="1112" t="str">
        <f ca="1">_xlfn.IFNA(IF(AND(HLOOKUP($A71,'3. Database - output'!$E$2:$R$22,MATCH($O$13,'3. Database - output'!$C$2:$C$22,0),FALSE)="",HLOOKUP($A71,'3. Database - output'!$E$2:$R$22,MATCH($O$15,'3. Database - output'!$C$2:$C$22,0),FALSE)=""),"No value for '"&amp; $O$13 &amp; "' and '" &amp; $O$15 &amp; "' in database, Factor 1 used",
IF(HLOOKUP($A71,'3. Database - output'!$E$2:$R$22,MATCH($O$13,'3. Database - output'!$C$2:$C$22,0),FALSE)="","No value for '"&amp;$O$13&amp;"' in database, Factor 1 used","") &amp;
IF(HLOOKUP($A71,'3. Database - output'!$E$2:$R$22,MATCH($O$15,'3. Database - output'!$C$2:$C$22,0),FALSE)="","No value for '"&amp;$O$15&amp;"' in database, Factor 1 used","")),"")</f>
        <v>No value for 'LMI' in database, Factor 1 used</v>
      </c>
      <c r="M71" s="1254"/>
      <c r="O71" s="1073">
        <f>HLOOKUP($A71,'3. Database - output'!$E$2:$R$7,5,FALSE)</f>
        <v>1.2204827086444421</v>
      </c>
      <c r="P71" s="1073">
        <f>HLOOKUP($A71,'3. Database - output'!$E$2:$R$7,4,FALSE)</f>
        <v>1.5764241045154743</v>
      </c>
      <c r="Q71" s="651">
        <f>HLOOKUP($A71,'3. Database - output'!$E$2:$R$7,6,FALSE)</f>
        <v>54</v>
      </c>
    </row>
    <row r="72" spans="1:18" x14ac:dyDescent="0.25">
      <c r="A72" s="1429"/>
      <c r="B72" s="586" t="s">
        <v>873</v>
      </c>
      <c r="C72" s="1138">
        <f t="shared" ref="C72:E73" ca="1" si="12">IFERROR($R72*C$71,"")</f>
        <v>0.49888703343022928</v>
      </c>
      <c r="D72" s="1138">
        <f t="shared" ca="1" si="12"/>
        <v>2.4025562634756881</v>
      </c>
      <c r="E72" s="1182">
        <f t="shared" ca="1" si="12"/>
        <v>1.0948078219188071</v>
      </c>
      <c r="F72" s="1183">
        <v>1.2</v>
      </c>
      <c r="G72" s="1169">
        <f t="shared" ca="1" si="11"/>
        <v>0.49888703343022928</v>
      </c>
      <c r="H72" s="1138">
        <f t="shared" ca="1" si="8"/>
        <v>2.4025562634756881</v>
      </c>
      <c r="I72" s="1169">
        <f t="shared" ca="1" si="9"/>
        <v>1.0948078219188071</v>
      </c>
      <c r="J72" s="1183">
        <v>0.9</v>
      </c>
      <c r="K72" s="587" t="s">
        <v>875</v>
      </c>
      <c r="L72" s="1088" t="str">
        <f>"General value for Phosphorus ratio BW used: "</f>
        <v xml:space="preserve">General value for Phosphorus ratio BW used: </v>
      </c>
      <c r="M72" s="1252">
        <f>R72</f>
        <v>0.78016470887434375</v>
      </c>
      <c r="R72" s="591">
        <f>'3. Database - output'!$Q$4</f>
        <v>0.78016470887434375</v>
      </c>
    </row>
    <row r="73" spans="1:18" ht="15.75" thickBot="1" x14ac:dyDescent="0.3">
      <c r="A73" s="1431"/>
      <c r="B73" s="1255" t="s">
        <v>874</v>
      </c>
      <c r="C73" s="1256">
        <f t="shared" ca="1" si="12"/>
        <v>0.14057669487663765</v>
      </c>
      <c r="D73" s="1256">
        <f t="shared" ca="1" si="12"/>
        <v>0.67699378044029845</v>
      </c>
      <c r="E73" s="1257">
        <f t="shared" ca="1" si="12"/>
        <v>0.30849562088680815</v>
      </c>
      <c r="F73" s="1256">
        <f>IF(AND(ISNUMBER(F71),ISNUMBER(F72)),F71-F72,"")</f>
        <v>0.19999999999999996</v>
      </c>
      <c r="G73" s="1256">
        <f t="shared" ca="1" si="11"/>
        <v>0.14057669487663765</v>
      </c>
      <c r="H73" s="1258">
        <f t="shared" ca="1" si="8"/>
        <v>0.67699378044029845</v>
      </c>
      <c r="I73" s="1256">
        <f t="shared" ca="1" si="9"/>
        <v>0.30849562088680815</v>
      </c>
      <c r="J73" s="1256">
        <f>IF(AND(ISNUMBER(J71),ISNUMBER(J72)),J71-J72,"")</f>
        <v>9.9999999999999978E-2</v>
      </c>
      <c r="K73" s="1259" t="s">
        <v>875</v>
      </c>
      <c r="L73" s="1218" t="str">
        <f>"General value for Phosphorus ratio GW used: "</f>
        <v xml:space="preserve">General value for Phosphorus ratio GW used: </v>
      </c>
      <c r="M73" s="1260">
        <f>R73</f>
        <v>0.21983529112565625</v>
      </c>
      <c r="R73" s="591">
        <f>1-R72</f>
        <v>0.21983529112565625</v>
      </c>
    </row>
    <row r="74" spans="1:18" ht="15.75" thickBot="1" x14ac:dyDescent="0.3"/>
    <row r="75" spans="1:18" ht="18.75" x14ac:dyDescent="0.3">
      <c r="A75" s="1193" t="s">
        <v>892</v>
      </c>
      <c r="B75" s="1261"/>
      <c r="C75" s="1261"/>
      <c r="D75" s="1261"/>
      <c r="E75" s="1261"/>
      <c r="F75" s="1261"/>
      <c r="G75" s="1261"/>
      <c r="H75" s="1261"/>
      <c r="I75" s="1261"/>
      <c r="J75" s="1261"/>
      <c r="K75" s="1261"/>
      <c r="L75" s="1194"/>
      <c r="M75" s="1195"/>
    </row>
    <row r="76" spans="1:18" ht="15.75" x14ac:dyDescent="0.25">
      <c r="A76" s="1196" t="s">
        <v>878</v>
      </c>
      <c r="B76" s="1105"/>
      <c r="C76" s="1393" t="s">
        <v>1061</v>
      </c>
      <c r="D76" s="1393"/>
      <c r="E76" s="1393" t="s">
        <v>149</v>
      </c>
      <c r="F76" s="1393"/>
      <c r="G76" s="1393" t="s">
        <v>150</v>
      </c>
      <c r="H76" s="1393"/>
      <c r="I76" s="1393" t="s">
        <v>876</v>
      </c>
      <c r="J76" s="1393"/>
      <c r="K76" s="1090" t="s">
        <v>863</v>
      </c>
      <c r="L76" s="1111"/>
      <c r="M76" s="1197"/>
    </row>
    <row r="77" spans="1:18" x14ac:dyDescent="0.25">
      <c r="A77" s="1415" t="s">
        <v>1013</v>
      </c>
      <c r="B77" s="1116" t="s">
        <v>1014</v>
      </c>
      <c r="C77" s="1405" t="str">
        <f>IF(C22&lt;&gt;"",SUM(E77,G77),"")</f>
        <v/>
      </c>
      <c r="D77" s="1405"/>
      <c r="E77" s="1405">
        <f>IFERROR(IF($C$20&gt;0,IF(F49&lt;&gt;"",F49,E49)*$C$20*(1+$C$23)/1000,""),"")</f>
        <v>4.9000000000000004</v>
      </c>
      <c r="F77" s="1405"/>
      <c r="G77" s="1405" t="str">
        <f>IFERROR(IF($C$21&gt;0,IF(J49&lt;&gt;"",J49,I49)*$C$21*(1+$C$23)/1000,""),"")</f>
        <v/>
      </c>
      <c r="H77" s="1405"/>
      <c r="I77" s="1408" t="s">
        <v>883</v>
      </c>
      <c r="J77" s="1408"/>
      <c r="K77" s="1103" t="s">
        <v>1067</v>
      </c>
      <c r="L77" s="1087"/>
      <c r="M77" s="1199"/>
    </row>
    <row r="78" spans="1:18" x14ac:dyDescent="0.25">
      <c r="A78" s="1416"/>
      <c r="B78" s="1114" t="s">
        <v>547</v>
      </c>
      <c r="C78" s="1404" t="str">
        <f>IF(E22&lt;&gt;"",SUM(E78,G78),"")</f>
        <v/>
      </c>
      <c r="D78" s="1404"/>
      <c r="E78" s="1404" t="str">
        <f>IFERROR(IF($E$20&gt;0,IF(F54&lt;&gt;"",F54,E54)*$E$20*(1+$C$23)/1000,""),"")</f>
        <v/>
      </c>
      <c r="F78" s="1404"/>
      <c r="G78" s="1404" t="str">
        <f>IFERROR(IF($E$21&gt;0,IF(J54&lt;&gt;"",J54,I54)*$E$21*(1+$C$23)/1000,""),"")</f>
        <v/>
      </c>
      <c r="H78" s="1404"/>
      <c r="I78" s="1407" t="s">
        <v>883</v>
      </c>
      <c r="J78" s="1407"/>
      <c r="K78" s="1093" t="s">
        <v>1046</v>
      </c>
      <c r="L78" s="1088"/>
      <c r="M78" s="1210"/>
    </row>
    <row r="79" spans="1:18" x14ac:dyDescent="0.25">
      <c r="A79" s="1417"/>
      <c r="B79" s="1117" t="s">
        <v>552</v>
      </c>
      <c r="C79" s="1406" t="str">
        <f>IF(F22&lt;&gt;"",SUM(E79,G79),"")</f>
        <v/>
      </c>
      <c r="D79" s="1406"/>
      <c r="E79" s="1406" t="str">
        <f>IFERROR(IF($F$20&gt;0,IF(F55&lt;&gt;"",F55,E55)*$F$20*(1+$C$23)/1000,""),"")</f>
        <v/>
      </c>
      <c r="F79" s="1406"/>
      <c r="G79" s="1406" t="str">
        <f>IFERROR(IF($F$21&gt;0,IF(J55&lt;&gt;"",J55,I55)*$F$21*(1+$C$23)/1000,""),"")</f>
        <v/>
      </c>
      <c r="H79" s="1406"/>
      <c r="I79" s="1414" t="s">
        <v>883</v>
      </c>
      <c r="J79" s="1414"/>
      <c r="K79" s="1096" t="s">
        <v>1047</v>
      </c>
      <c r="L79" s="1089"/>
      <c r="M79" s="1201"/>
    </row>
    <row r="80" spans="1:18" x14ac:dyDescent="0.25">
      <c r="A80" s="1452" t="s">
        <v>1065</v>
      </c>
      <c r="B80" s="1116" t="s">
        <v>1014</v>
      </c>
      <c r="C80" s="1405" t="str">
        <f>IFERROR((E80*E77+G80*G77)/C77,"")</f>
        <v/>
      </c>
      <c r="D80" s="1405"/>
      <c r="E80" s="1405">
        <f>IF(IF(F50&lt;&gt;"",F50,E50)&gt;0,IF(F50&lt;&gt;"",F50,E50),"")</f>
        <v>3</v>
      </c>
      <c r="F80" s="1405"/>
      <c r="G80" s="1405">
        <f>IF(IF(J50&lt;&gt;"",J50,I50)&gt;0,IF(J50&lt;&gt;"",J50,I50),"")</f>
        <v>5</v>
      </c>
      <c r="H80" s="1405"/>
      <c r="I80" s="1456" t="s">
        <v>885</v>
      </c>
      <c r="J80" s="1456"/>
      <c r="K80" s="1103" t="s">
        <v>1067</v>
      </c>
      <c r="L80" s="1087"/>
      <c r="M80" s="1199"/>
    </row>
    <row r="81" spans="1:13" x14ac:dyDescent="0.25">
      <c r="A81" s="1443"/>
      <c r="B81" s="1114" t="s">
        <v>547</v>
      </c>
      <c r="C81" s="1404" t="str">
        <f>IFERROR((E81*E78+G81*G78)/C78,"")</f>
        <v/>
      </c>
      <c r="D81" s="1404"/>
      <c r="E81" s="1404">
        <f>IF(IF(F51&lt;&gt;"",F51,E51)&gt;0,IF(F51&lt;&gt;"",F51,E51),"")</f>
        <v>3.2</v>
      </c>
      <c r="F81" s="1404"/>
      <c r="G81" s="1404">
        <f>IF(IF(J51&lt;&gt;"",J51,I51)&gt;0,IF(J51&lt;&gt;"",J51,I51),"")</f>
        <v>5.5</v>
      </c>
      <c r="H81" s="1404"/>
      <c r="I81" s="1450" t="s">
        <v>885</v>
      </c>
      <c r="J81" s="1450"/>
      <c r="K81" s="1093" t="s">
        <v>1046</v>
      </c>
      <c r="L81" s="1088"/>
      <c r="M81" s="1210"/>
    </row>
    <row r="82" spans="1:13" x14ac:dyDescent="0.25">
      <c r="A82" s="1444"/>
      <c r="B82" s="1117" t="s">
        <v>552</v>
      </c>
      <c r="C82" s="1406" t="str">
        <f>IFERROR((E82*E79+G82*G79)/C79,"")</f>
        <v/>
      </c>
      <c r="D82" s="1406"/>
      <c r="E82" s="1406">
        <f>IF(IF(F52&lt;&gt;"",F52,E52)&gt;0,IF(F52&lt;&gt;"",F52,E52),"")</f>
        <v>3.2</v>
      </c>
      <c r="F82" s="1406"/>
      <c r="G82" s="1406">
        <f>IF(IF(J52&lt;&gt;"",J52,I52)&gt;0,IF(J52&lt;&gt;"",J52,I52),"")</f>
        <v>5.5</v>
      </c>
      <c r="H82" s="1406"/>
      <c r="I82" s="1449" t="s">
        <v>885</v>
      </c>
      <c r="J82" s="1449"/>
      <c r="K82" s="1096" t="s">
        <v>1047</v>
      </c>
      <c r="L82" s="1089"/>
      <c r="M82" s="1201"/>
    </row>
    <row r="83" spans="1:13" x14ac:dyDescent="0.25">
      <c r="A83" s="1442" t="s">
        <v>887</v>
      </c>
      <c r="B83" s="1116" t="s">
        <v>1014</v>
      </c>
      <c r="C83" s="1405" t="str">
        <f>IFERROR(C80*C77/24,"")</f>
        <v/>
      </c>
      <c r="D83" s="1405"/>
      <c r="E83" s="1405">
        <f>IFERROR(E80*E77/24,"")</f>
        <v>0.61250000000000004</v>
      </c>
      <c r="F83" s="1405"/>
      <c r="G83" s="1405" t="str">
        <f>IFERROR(G80*G77/24,"")</f>
        <v/>
      </c>
      <c r="H83" s="1405"/>
      <c r="I83" s="1455" t="s">
        <v>890</v>
      </c>
      <c r="J83" s="1455"/>
      <c r="K83" s="1103" t="s">
        <v>1067</v>
      </c>
      <c r="L83" s="1087"/>
      <c r="M83" s="1199"/>
    </row>
    <row r="84" spans="1:13" x14ac:dyDescent="0.25">
      <c r="A84" s="1443"/>
      <c r="B84" s="1114" t="s">
        <v>547</v>
      </c>
      <c r="C84" s="1404" t="str">
        <f>IFERROR(C81*C78/24,"")</f>
        <v/>
      </c>
      <c r="D84" s="1404"/>
      <c r="E84" s="1404" t="str">
        <f>IFERROR(E81*E78/24,"")</f>
        <v/>
      </c>
      <c r="F84" s="1404"/>
      <c r="G84" s="1404" t="str">
        <f>IFERROR(G81*G78/24,"")</f>
        <v/>
      </c>
      <c r="H84" s="1404"/>
      <c r="I84" s="1454" t="s">
        <v>890</v>
      </c>
      <c r="J84" s="1454"/>
      <c r="K84" s="1093" t="s">
        <v>1046</v>
      </c>
      <c r="L84" s="1088"/>
      <c r="M84" s="1210"/>
    </row>
    <row r="85" spans="1:13" x14ac:dyDescent="0.25">
      <c r="A85" s="1444"/>
      <c r="B85" s="1117" t="s">
        <v>552</v>
      </c>
      <c r="C85" s="1406" t="str">
        <f>IFERROR(C82*C79/24,"")</f>
        <v/>
      </c>
      <c r="D85" s="1406"/>
      <c r="E85" s="1406" t="str">
        <f>IFERROR(E82*E79/24,"")</f>
        <v/>
      </c>
      <c r="F85" s="1406"/>
      <c r="G85" s="1406" t="str">
        <f>IFERROR(G82*G79/24,"")</f>
        <v/>
      </c>
      <c r="H85" s="1406"/>
      <c r="I85" s="1453" t="s">
        <v>890</v>
      </c>
      <c r="J85" s="1453"/>
      <c r="K85" s="1096" t="s">
        <v>1047</v>
      </c>
      <c r="L85" s="1089"/>
      <c r="M85" s="1201"/>
    </row>
    <row r="86" spans="1:13" s="583" customFormat="1" ht="6" customHeight="1" x14ac:dyDescent="0.25">
      <c r="A86" s="1262"/>
      <c r="B86" s="592"/>
      <c r="C86" s="592"/>
      <c r="D86" s="592"/>
      <c r="E86" s="1115"/>
      <c r="F86" s="592"/>
      <c r="G86" s="1115"/>
      <c r="H86" s="592"/>
      <c r="I86" s="592"/>
      <c r="J86" s="592"/>
      <c r="K86" s="592"/>
      <c r="L86" s="592"/>
      <c r="M86" s="1214"/>
    </row>
    <row r="87" spans="1:13" s="583" customFormat="1" ht="15" customHeight="1" x14ac:dyDescent="0.25">
      <c r="A87" s="1445" t="s">
        <v>1033</v>
      </c>
      <c r="B87" s="1446"/>
      <c r="C87" s="1382" t="s">
        <v>1034</v>
      </c>
      <c r="D87" s="1382"/>
      <c r="E87" s="1382"/>
      <c r="F87" s="1382"/>
      <c r="G87" s="1451" t="s">
        <v>888</v>
      </c>
      <c r="H87" s="1451"/>
      <c r="I87" s="1451"/>
      <c r="J87" s="1451"/>
      <c r="K87" s="1385" t="s">
        <v>863</v>
      </c>
      <c r="L87" s="1385"/>
      <c r="M87" s="1207"/>
    </row>
    <row r="88" spans="1:13" s="583" customFormat="1" ht="31.5" x14ac:dyDescent="0.25">
      <c r="A88" s="1447"/>
      <c r="B88" s="1448"/>
      <c r="C88" s="1163" t="s">
        <v>1062</v>
      </c>
      <c r="D88" s="1161" t="s">
        <v>149</v>
      </c>
      <c r="E88" s="1161" t="s">
        <v>150</v>
      </c>
      <c r="F88" s="1161" t="s">
        <v>876</v>
      </c>
      <c r="G88" s="1163" t="s">
        <v>1062</v>
      </c>
      <c r="H88" s="1161" t="s">
        <v>149</v>
      </c>
      <c r="I88" s="1164" t="s">
        <v>150</v>
      </c>
      <c r="J88" s="1161" t="s">
        <v>876</v>
      </c>
      <c r="K88" s="1386"/>
      <c r="L88" s="1386"/>
      <c r="M88" s="1208"/>
    </row>
    <row r="89" spans="1:13" x14ac:dyDescent="0.25">
      <c r="A89" s="1438" t="s">
        <v>526</v>
      </c>
      <c r="B89" s="1116" t="s">
        <v>1014</v>
      </c>
      <c r="C89" s="1121" t="str">
        <f>IFERROR(IF($C$22&gt;0,IF($F59&lt;&gt;"",$F59,$E59)*$C$22/1000,""),"")</f>
        <v/>
      </c>
      <c r="D89" s="1121">
        <f>IFERROR(IF($C$20&gt;0,IF($F59&lt;&gt;"",$F59,$E59)*$C$20/1000,""),"")</f>
        <v>4.5</v>
      </c>
      <c r="E89" s="1121" t="str">
        <f>IFERROR(IF($C$21&gt;0,IF($F59&lt;&gt;"",$F59,$E59)*$C$21/1000,""),"")</f>
        <v/>
      </c>
      <c r="F89" s="1125" t="s">
        <v>884</v>
      </c>
      <c r="G89" s="1190" t="str">
        <f>IFERROR(C89/C77*1000,"")</f>
        <v/>
      </c>
      <c r="H89" s="1190">
        <f>IFERROR(D89/E77*1000,"")</f>
        <v>918.36734693877543</v>
      </c>
      <c r="I89" s="1190" t="str">
        <f>IFERROR(E89/G77*1000,"")</f>
        <v/>
      </c>
      <c r="J89" s="1128" t="s">
        <v>1060</v>
      </c>
      <c r="K89" s="1103" t="s">
        <v>1067</v>
      </c>
      <c r="L89" s="1087"/>
      <c r="M89" s="1199"/>
    </row>
    <row r="90" spans="1:13" x14ac:dyDescent="0.25">
      <c r="A90" s="1439"/>
      <c r="B90" s="1114" t="s">
        <v>1035</v>
      </c>
      <c r="C90" s="1120" t="str">
        <f>IFERROR(IF($E$22&gt;0,IF($F60&lt;&gt;"",$F60,$E60)*$E$22/1000,""),"")</f>
        <v/>
      </c>
      <c r="D90" s="1120" t="str">
        <f>IFERROR(IF($E$20&gt;0,IF($F60&lt;&gt;"",$F60,$E60)*$E$20/1000,""),"")</f>
        <v/>
      </c>
      <c r="E90" s="1120" t="str">
        <f>IFERROR(IF($E$21&gt;0,IF($F60&lt;&gt;"",$F60,$E60)*$E$21/1000,""),"")</f>
        <v/>
      </c>
      <c r="F90" s="1124" t="s">
        <v>884</v>
      </c>
      <c r="G90" s="1191" t="str">
        <f>IFERROR(C90/C78*1000,"")</f>
        <v/>
      </c>
      <c r="H90" s="1191" t="str">
        <f>IFERROR(D90/E78*1000,"")</f>
        <v/>
      </c>
      <c r="I90" s="1191" t="str">
        <f>IFERROR(E90/G78*1000,"")</f>
        <v/>
      </c>
      <c r="J90" s="1127" t="s">
        <v>1060</v>
      </c>
      <c r="K90" s="1093" t="s">
        <v>1046</v>
      </c>
      <c r="L90" s="1088"/>
      <c r="M90" s="1210"/>
    </row>
    <row r="91" spans="1:13" x14ac:dyDescent="0.25">
      <c r="A91" s="1440"/>
      <c r="B91" s="1117" t="s">
        <v>1036</v>
      </c>
      <c r="C91" s="1123" t="str">
        <f>IFERROR(IF($F$22&gt;0,IF($F61&lt;&gt;"",$F61,$E61)*$F$22/1000,""),"")</f>
        <v/>
      </c>
      <c r="D91" s="1123" t="str">
        <f>IFERROR(IF($F$20&gt;0,IF($F61&lt;&gt;"",$F61,$E61)*$F$20/1000,""),"")</f>
        <v/>
      </c>
      <c r="E91" s="1123" t="str">
        <f>IFERROR(IF($F$21&gt;0,IF($F61&lt;&gt;"",$F61,$E61)*$F$21/1000,""),"")</f>
        <v/>
      </c>
      <c r="F91" s="1129" t="s">
        <v>884</v>
      </c>
      <c r="G91" s="1192" t="str">
        <f>IFERROR(C91/C79*1000,"")</f>
        <v/>
      </c>
      <c r="H91" s="1192" t="str">
        <f>IFERROR(D91/E79*1000,"")</f>
        <v/>
      </c>
      <c r="I91" s="1192" t="str">
        <f>IFERROR(E91/G79*1000,"")</f>
        <v/>
      </c>
      <c r="J91" s="1126" t="s">
        <v>1060</v>
      </c>
      <c r="K91" s="1096" t="s">
        <v>1047</v>
      </c>
      <c r="L91" s="1089"/>
      <c r="M91" s="1201"/>
    </row>
    <row r="92" spans="1:13" x14ac:dyDescent="0.25">
      <c r="A92" s="1438" t="s">
        <v>525</v>
      </c>
      <c r="B92" s="1116" t="s">
        <v>1014</v>
      </c>
      <c r="C92" s="1121" t="str">
        <f>IFERROR(IF($C$22&gt;0,IF($F62&lt;&gt;"",$F62,$E62)*$C$22/1000,""),"")</f>
        <v/>
      </c>
      <c r="D92" s="1121">
        <f>IFERROR(IF($C$20&gt;0,IF($F62&lt;&gt;"",$F62,$E62)*$C$20/1000,""),"")</f>
        <v>9</v>
      </c>
      <c r="E92" s="1121" t="str">
        <f>IFERROR(IF($C$21&gt;0,IF($F62&lt;&gt;"",$F62,$E62)*$C$21/1000,""),"")</f>
        <v/>
      </c>
      <c r="F92" s="1125" t="s">
        <v>884</v>
      </c>
      <c r="G92" s="1190" t="str">
        <f>IFERROR(C92/C77*1000,"")</f>
        <v/>
      </c>
      <c r="H92" s="1190">
        <f>IFERROR(D92/E77*1000,"")</f>
        <v>1836.7346938775509</v>
      </c>
      <c r="I92" s="1190" t="str">
        <f>IFERROR(E92/G77*1000,"")</f>
        <v/>
      </c>
      <c r="J92" s="1128" t="s">
        <v>1060</v>
      </c>
      <c r="K92" s="1103" t="s">
        <v>1067</v>
      </c>
      <c r="L92" s="1087"/>
      <c r="M92" s="1199"/>
    </row>
    <row r="93" spans="1:13" x14ac:dyDescent="0.25">
      <c r="A93" s="1439"/>
      <c r="B93" s="1114" t="s">
        <v>1035</v>
      </c>
      <c r="C93" s="1120" t="str">
        <f>IFERROR(IF($E$22&gt;0,IF($F63&lt;&gt;"",$F63,$E63)*$E$22/1000,""),"")</f>
        <v/>
      </c>
      <c r="D93" s="1120" t="str">
        <f>IFERROR(IF($E$20&gt;0,IF($F63&lt;&gt;"",$F63,$E63)*$E$20/1000,""),"")</f>
        <v/>
      </c>
      <c r="E93" s="1120" t="str">
        <f>IFERROR(IF($E$21&gt;0,IF($F63&lt;&gt;"",$F63,$E63)*$E$21/1000,""),"")</f>
        <v/>
      </c>
      <c r="F93" s="1124" t="s">
        <v>884</v>
      </c>
      <c r="G93" s="1191" t="str">
        <f t="shared" ref="G93:G94" si="13">IFERROR(C93/C78*1000,"")</f>
        <v/>
      </c>
      <c r="H93" s="1191" t="str">
        <f t="shared" ref="H93:H94" si="14">IFERROR(D93/E78*1000,"")</f>
        <v/>
      </c>
      <c r="I93" s="1191" t="str">
        <f t="shared" ref="I93:I94" si="15">IFERROR(E93/G78*1000,"")</f>
        <v/>
      </c>
      <c r="J93" s="1127" t="s">
        <v>1060</v>
      </c>
      <c r="K93" s="1093" t="s">
        <v>1046</v>
      </c>
      <c r="L93" s="1088"/>
      <c r="M93" s="1210"/>
    </row>
    <row r="94" spans="1:13" x14ac:dyDescent="0.25">
      <c r="A94" s="1440"/>
      <c r="B94" s="1117" t="s">
        <v>1036</v>
      </c>
      <c r="C94" s="1123" t="str">
        <f>IFERROR(IF($F$22&gt;0,IF($F64&lt;&gt;"",$F64,$E64)*$F$22/1000,""),"")</f>
        <v/>
      </c>
      <c r="D94" s="1123" t="str">
        <f>IFERROR(IF($F$20&gt;0,IF($F64&lt;&gt;"",$F64,$E64)*$F$20/1000,""),"")</f>
        <v/>
      </c>
      <c r="E94" s="1123" t="str">
        <f>IFERROR(IF($F$21&gt;0,IF($F64&lt;&gt;"",$F64,$E64)*$F$21/1000,""),"")</f>
        <v/>
      </c>
      <c r="F94" s="1129" t="s">
        <v>884</v>
      </c>
      <c r="G94" s="1192" t="str">
        <f t="shared" si="13"/>
        <v/>
      </c>
      <c r="H94" s="1192" t="str">
        <f t="shared" si="14"/>
        <v/>
      </c>
      <c r="I94" s="1192" t="str">
        <f t="shared" si="15"/>
        <v/>
      </c>
      <c r="J94" s="1126" t="s">
        <v>1060</v>
      </c>
      <c r="K94" s="1096" t="s">
        <v>1047</v>
      </c>
      <c r="L94" s="1089"/>
      <c r="M94" s="1201"/>
    </row>
    <row r="95" spans="1:13" x14ac:dyDescent="0.25">
      <c r="A95" s="1438" t="s">
        <v>107</v>
      </c>
      <c r="B95" s="1116" t="s">
        <v>1014</v>
      </c>
      <c r="C95" s="1121" t="str">
        <f>IFERROR(IF($C$22&gt;0,IF($F68&lt;&gt;"",$F68,$E68)*$C$22/1000,""),"")</f>
        <v/>
      </c>
      <c r="D95" s="1121">
        <f>IFERROR(IF($C$20&gt;0,IF($F68&lt;&gt;"",$F68,$E68)*$C$20/1000,""),"")</f>
        <v>0.65</v>
      </c>
      <c r="E95" s="1121" t="str">
        <f>IFERROR(IF($C$21&gt;0,IF($F68&lt;&gt;"",$F68,$E68)*$C$21/1000,""),"")</f>
        <v/>
      </c>
      <c r="F95" s="1125" t="s">
        <v>884</v>
      </c>
      <c r="G95" s="1190" t="str">
        <f>IFERROR(C95/C77*1000,"")</f>
        <v/>
      </c>
      <c r="H95" s="1190">
        <f>IFERROR(D95/E77*1000,"")</f>
        <v>132.65306122448982</v>
      </c>
      <c r="I95" s="1190" t="str">
        <f>IFERROR(E95/G77*1000,"")</f>
        <v/>
      </c>
      <c r="J95" s="1128" t="s">
        <v>1060</v>
      </c>
      <c r="K95" s="1103" t="s">
        <v>1067</v>
      </c>
      <c r="L95" s="1087"/>
      <c r="M95" s="1199"/>
    </row>
    <row r="96" spans="1:13" x14ac:dyDescent="0.25">
      <c r="A96" s="1439"/>
      <c r="B96" s="1114" t="s">
        <v>1035</v>
      </c>
      <c r="C96" s="1120" t="str">
        <f>IFERROR(IF($E$22&gt;0,IF($F69&lt;&gt;"",$F69,$E69)*$E$22/1000,""),"")</f>
        <v/>
      </c>
      <c r="D96" s="1120" t="str">
        <f>IFERROR(IF($E$20&gt;0,IF($F69&lt;&gt;"",$F69,$E69)*$E$20/1000,""),"")</f>
        <v/>
      </c>
      <c r="E96" s="1120" t="str">
        <f>IFERROR(IF($E$21&gt;0,IF($F69&lt;&gt;"",$F69,$E69)*$E$21/1000,""),"")</f>
        <v/>
      </c>
      <c r="F96" s="1124" t="s">
        <v>884</v>
      </c>
      <c r="G96" s="1191" t="str">
        <f t="shared" ref="G96:G97" si="16">IFERROR(C96/C78*1000,"")</f>
        <v/>
      </c>
      <c r="H96" s="1191" t="str">
        <f t="shared" ref="H96:H97" si="17">IFERROR(D96/E78*1000,"")</f>
        <v/>
      </c>
      <c r="I96" s="1191" t="str">
        <f t="shared" ref="I96:I97" si="18">IFERROR(E96/G78*1000,"")</f>
        <v/>
      </c>
      <c r="J96" s="1127" t="s">
        <v>1060</v>
      </c>
      <c r="K96" s="1093" t="s">
        <v>1046</v>
      </c>
      <c r="L96" s="1088"/>
      <c r="M96" s="1210"/>
    </row>
    <row r="97" spans="1:13" x14ac:dyDescent="0.25">
      <c r="A97" s="1440"/>
      <c r="B97" s="1117" t="s">
        <v>1036</v>
      </c>
      <c r="C97" s="1123" t="str">
        <f>IFERROR(IF($F$22&gt;0,IF($F70&lt;&gt;"",$F70,$E70)*$F$22/1000,""),"")</f>
        <v/>
      </c>
      <c r="D97" s="1123" t="str">
        <f>IFERROR(IF($F$20&gt;0,IF($F70&lt;&gt;"",$F70,$E70)*$F$20/1000,""),"")</f>
        <v/>
      </c>
      <c r="E97" s="1123" t="str">
        <f>IFERROR(IF($F$21&gt;0,IF($F70&lt;&gt;"",$F70,$E70)*$F$21/1000,""),"")</f>
        <v/>
      </c>
      <c r="F97" s="1129" t="s">
        <v>884</v>
      </c>
      <c r="G97" s="1192" t="str">
        <f t="shared" si="16"/>
        <v/>
      </c>
      <c r="H97" s="1192" t="str">
        <f t="shared" si="17"/>
        <v/>
      </c>
      <c r="I97" s="1192" t="str">
        <f t="shared" si="18"/>
        <v/>
      </c>
      <c r="J97" s="1126" t="s">
        <v>1060</v>
      </c>
      <c r="K97" s="1096" t="s">
        <v>1047</v>
      </c>
      <c r="L97" s="1089"/>
      <c r="M97" s="1201"/>
    </row>
    <row r="98" spans="1:13" x14ac:dyDescent="0.25">
      <c r="A98" s="1438" t="s">
        <v>109</v>
      </c>
      <c r="B98" s="1116" t="s">
        <v>1014</v>
      </c>
      <c r="C98" s="1121" t="str">
        <f>IFERROR(IF($C$22&gt;0,IF($F71&lt;&gt;"",$F71,$E71)*$C$22/1000,""),"")</f>
        <v/>
      </c>
      <c r="D98" s="1121">
        <f>IFERROR(IF($C$20&gt;0,IF($F71&lt;&gt;"",$F71,$E71)*$C$20/1000,""),"")</f>
        <v>0.14000000000000001</v>
      </c>
      <c r="E98" s="1121" t="str">
        <f>IFERROR(IF($C$21&gt;0,IF($F71&lt;&gt;"",$F71,$E71)*$C$21/1000,""),"")</f>
        <v/>
      </c>
      <c r="F98" s="1125" t="s">
        <v>884</v>
      </c>
      <c r="G98" s="1190" t="str">
        <f>IFERROR(C98/C77*1000,"")</f>
        <v/>
      </c>
      <c r="H98" s="1190">
        <f>IFERROR(D98/E77*1000,"")</f>
        <v>28.571428571428569</v>
      </c>
      <c r="I98" s="1190" t="str">
        <f>IFERROR(E98/G77*1000,"")</f>
        <v/>
      </c>
      <c r="J98" s="1128" t="s">
        <v>1060</v>
      </c>
      <c r="K98" s="1103" t="s">
        <v>1067</v>
      </c>
      <c r="L98" s="1087"/>
      <c r="M98" s="1199"/>
    </row>
    <row r="99" spans="1:13" x14ac:dyDescent="0.25">
      <c r="A99" s="1439"/>
      <c r="B99" s="1114" t="s">
        <v>1035</v>
      </c>
      <c r="C99" s="1120" t="str">
        <f>IFERROR(IF($E$22&gt;0,IF($F72&lt;&gt;"",$F72,$E72)*$E$22/1000,""),"")</f>
        <v/>
      </c>
      <c r="D99" s="1120" t="str">
        <f>IFERROR(IF($E$20&gt;0,IF($F72&lt;&gt;"",$F72,$E72)*$E$20/1000,""),"")</f>
        <v/>
      </c>
      <c r="E99" s="1120" t="str">
        <f>IFERROR(IF($E$21&gt;0,IF($F72&lt;&gt;"",$F72,$E72)*$E$21/1000,""),"")</f>
        <v/>
      </c>
      <c r="F99" s="1124" t="s">
        <v>884</v>
      </c>
      <c r="G99" s="1191" t="str">
        <f>IFERROR(C99/C78*1000,"")</f>
        <v/>
      </c>
      <c r="H99" s="1191" t="str">
        <f>IFERROR(D99/E78*1000,"")</f>
        <v/>
      </c>
      <c r="I99" s="1191" t="str">
        <f>IFERROR(E99/G78*1000,"")</f>
        <v/>
      </c>
      <c r="J99" s="1127" t="s">
        <v>1060</v>
      </c>
      <c r="K99" s="1093" t="s">
        <v>1046</v>
      </c>
      <c r="L99" s="1088"/>
      <c r="M99" s="1210"/>
    </row>
    <row r="100" spans="1:13" ht="15.75" thickBot="1" x14ac:dyDescent="0.3">
      <c r="A100" s="1441"/>
      <c r="B100" s="1263" t="s">
        <v>1036</v>
      </c>
      <c r="C100" s="1264" t="str">
        <f>IFERROR(IF($F$22&gt;0,IF($F73&lt;&gt;"",$F73,$E73)*$F$22/1000,""),"")</f>
        <v/>
      </c>
      <c r="D100" s="1264" t="str">
        <f>IFERROR(IF($F$20&gt;0,IF($F73&lt;&gt;"",$F73,$E73)*$F$20/1000,""),"")</f>
        <v/>
      </c>
      <c r="E100" s="1264" t="str">
        <f>IFERROR(IF($F$21&gt;0,IF($F73&lt;&gt;"",$F73,$E73)*$F$21/1000,""),"")</f>
        <v/>
      </c>
      <c r="F100" s="1265" t="s">
        <v>884</v>
      </c>
      <c r="G100" s="1266" t="str">
        <f>IFERROR(C100/C79*1000,"")</f>
        <v/>
      </c>
      <c r="H100" s="1266" t="str">
        <f>IFERROR(D100/E79*1000,"")</f>
        <v/>
      </c>
      <c r="I100" s="1266" t="str">
        <f>IFERROR(E100/G79*1000,"")</f>
        <v/>
      </c>
      <c r="J100" s="1267" t="s">
        <v>1060</v>
      </c>
      <c r="K100" s="1217" t="s">
        <v>1047</v>
      </c>
      <c r="L100" s="1218"/>
      <c r="M100" s="1219"/>
    </row>
    <row r="101" spans="1:13" x14ac:dyDescent="0.25">
      <c r="I101" s="582"/>
    </row>
    <row r="102" spans="1:13" hidden="1" x14ac:dyDescent="0.25"/>
    <row r="103" spans="1:13" hidden="1" x14ac:dyDescent="0.25"/>
    <row r="104" spans="1:13" hidden="1" x14ac:dyDescent="0.25"/>
    <row r="105" spans="1:13" hidden="1" x14ac:dyDescent="0.25"/>
    <row r="106" spans="1:13" hidden="1" x14ac:dyDescent="0.25"/>
    <row r="107" spans="1:13" hidden="1" x14ac:dyDescent="0.25"/>
    <row r="108" spans="1:13" hidden="1" x14ac:dyDescent="0.25"/>
    <row r="109" spans="1:13" hidden="1" x14ac:dyDescent="0.25"/>
    <row r="110" spans="1:13" hidden="1" x14ac:dyDescent="0.25"/>
    <row r="111" spans="1:13" hidden="1" x14ac:dyDescent="0.25"/>
    <row r="112" spans="1:13"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sheetData>
  <mergeCells count="106">
    <mergeCell ref="A92:A94"/>
    <mergeCell ref="A89:A91"/>
    <mergeCell ref="A98:A100"/>
    <mergeCell ref="A95:A97"/>
    <mergeCell ref="A83:A85"/>
    <mergeCell ref="A87:B88"/>
    <mergeCell ref="I82:J82"/>
    <mergeCell ref="I81:J81"/>
    <mergeCell ref="E82:F82"/>
    <mergeCell ref="E81:F81"/>
    <mergeCell ref="G81:H81"/>
    <mergeCell ref="G82:H82"/>
    <mergeCell ref="G85:H85"/>
    <mergeCell ref="G84:H84"/>
    <mergeCell ref="G83:H83"/>
    <mergeCell ref="C87:F87"/>
    <mergeCell ref="G87:J87"/>
    <mergeCell ref="A80:A82"/>
    <mergeCell ref="I85:J85"/>
    <mergeCell ref="I84:J84"/>
    <mergeCell ref="I83:J83"/>
    <mergeCell ref="I80:J80"/>
    <mergeCell ref="C82:D82"/>
    <mergeCell ref="A77:A79"/>
    <mergeCell ref="K45:K46"/>
    <mergeCell ref="G45:J45"/>
    <mergeCell ref="E41:F41"/>
    <mergeCell ref="E40:F40"/>
    <mergeCell ref="E39:F39"/>
    <mergeCell ref="A39:B39"/>
    <mergeCell ref="A42:B42"/>
    <mergeCell ref="A41:B41"/>
    <mergeCell ref="A40:B40"/>
    <mergeCell ref="A68:A70"/>
    <mergeCell ref="A71:A73"/>
    <mergeCell ref="C45:F45"/>
    <mergeCell ref="A59:A61"/>
    <mergeCell ref="A62:A64"/>
    <mergeCell ref="A50:A52"/>
    <mergeCell ref="C42:D42"/>
    <mergeCell ref="C41:D41"/>
    <mergeCell ref="C40:D40"/>
    <mergeCell ref="C39:D39"/>
    <mergeCell ref="E42:F42"/>
    <mergeCell ref="E25:F25"/>
    <mergeCell ref="C25:D25"/>
    <mergeCell ref="G80:H80"/>
    <mergeCell ref="G79:H79"/>
    <mergeCell ref="G78:H78"/>
    <mergeCell ref="G77:H77"/>
    <mergeCell ref="G76:H76"/>
    <mergeCell ref="G18:L19"/>
    <mergeCell ref="E26:F26"/>
    <mergeCell ref="E27:F27"/>
    <mergeCell ref="C26:D26"/>
    <mergeCell ref="C20:D20"/>
    <mergeCell ref="C27:D27"/>
    <mergeCell ref="I79:J79"/>
    <mergeCell ref="K87:L88"/>
    <mergeCell ref="C6:E6"/>
    <mergeCell ref="C3:E3"/>
    <mergeCell ref="E78:F78"/>
    <mergeCell ref="E77:F77"/>
    <mergeCell ref="E76:F76"/>
    <mergeCell ref="C85:D85"/>
    <mergeCell ref="C84:D84"/>
    <mergeCell ref="C83:D83"/>
    <mergeCell ref="C80:D80"/>
    <mergeCell ref="C79:D79"/>
    <mergeCell ref="C78:D78"/>
    <mergeCell ref="C77:D77"/>
    <mergeCell ref="C76:D76"/>
    <mergeCell ref="E85:F85"/>
    <mergeCell ref="E84:F84"/>
    <mergeCell ref="E83:F83"/>
    <mergeCell ref="E80:F80"/>
    <mergeCell ref="E79:F79"/>
    <mergeCell ref="I78:J78"/>
    <mergeCell ref="I77:J77"/>
    <mergeCell ref="I76:J76"/>
    <mergeCell ref="C81:D81"/>
    <mergeCell ref="C5:E5"/>
    <mergeCell ref="A1:M1"/>
    <mergeCell ref="C57:F57"/>
    <mergeCell ref="G57:J57"/>
    <mergeCell ref="K57:K58"/>
    <mergeCell ref="L57:L58"/>
    <mergeCell ref="K66:K67"/>
    <mergeCell ref="L66:L67"/>
    <mergeCell ref="C66:F66"/>
    <mergeCell ref="G66:J66"/>
    <mergeCell ref="A57:B58"/>
    <mergeCell ref="A66:B67"/>
    <mergeCell ref="L45:L46"/>
    <mergeCell ref="A45:B46"/>
    <mergeCell ref="A18:B19"/>
    <mergeCell ref="C4:E4"/>
    <mergeCell ref="C11:F11"/>
    <mergeCell ref="C14:F14"/>
    <mergeCell ref="C10:F10"/>
    <mergeCell ref="C16:F16"/>
    <mergeCell ref="C22:D22"/>
    <mergeCell ref="C21:D21"/>
    <mergeCell ref="C19:D19"/>
    <mergeCell ref="C18:F18"/>
    <mergeCell ref="C23:F23"/>
  </mergeCells>
  <conditionalFormatting sqref="L59:M59 L62:M62 L68:M68 L71:M71 G31:M33">
    <cfRule type="expression" dxfId="4" priority="5">
      <formula>$G31&lt;&gt;""</formula>
    </cfRule>
  </conditionalFormatting>
  <conditionalFormatting sqref="C26:F26 C40:D42 C47:F55 C59:F64 C68:F73">
    <cfRule type="expression" dxfId="3" priority="4">
      <formula>AND($C$20=0,$E$20=0,$F$20=0)</formula>
    </cfRule>
  </conditionalFormatting>
  <conditionalFormatting sqref="C27:F27 E40:F42 G47:J55 G59:J64 G68:J73">
    <cfRule type="expression" dxfId="2" priority="3">
      <formula>AND($C$21=0,$E$21=0,$F$21=0)</formula>
    </cfRule>
  </conditionalFormatting>
  <conditionalFormatting sqref="G77:H85 E89:E100 I89:I100">
    <cfRule type="expression" dxfId="1" priority="2">
      <formula>AND($C$21=0,$E$21=0,$F$21=0)</formula>
    </cfRule>
  </conditionalFormatting>
  <conditionalFormatting sqref="E77:F85 D89:D100 H89:H100">
    <cfRule type="expression" dxfId="0" priority="1">
      <formula>AND($C$20=0,$E$20=0,$F$20=0)</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Dropdown!#REF!</xm:f>
          </x14:formula1>
          <xm:sqref>Q2:Q1048576</xm:sqref>
        </x14:dataValidation>
        <x14:dataValidation type="list" allowBlank="1" showInputMessage="1" showErrorMessage="1" promptTitle="INPUT:" prompt="Select from dropdown menu">
          <x14:formula1>
            <xm:f>Dropdown!$N$66:$N$98</xm:f>
          </x14:formula1>
          <xm:sqref>C11:F11</xm:sqref>
        </x14:dataValidation>
        <x14:dataValidation type="list" allowBlank="1" showInputMessage="1" showErrorMessage="1" promptTitle="INPUT:" prompt="Select from dropdown menu">
          <x14:formula1>
            <xm:f>Dropdown!$Y$3:$Y$6</xm:f>
          </x14:formula1>
          <xm:sqref>C14:F14</xm:sqref>
        </x14:dataValidation>
        <x14:dataValidation type="list" allowBlank="1" showInputMessage="1" showErrorMessage="1" promptTitle="INPUT:" prompt="Select from dropdown menu">
          <x14:formula1>
            <xm:f>Dropdown!$W$3:$W$5</xm:f>
          </x14:formula1>
          <xm:sqref>C16:F16</xm:sqref>
        </x14:dataValidation>
        <x14:dataValidation type="list" allowBlank="1" showInputMessage="1" showErrorMessage="1">
          <x14:formula1>
            <xm:f>Dropdown!$AG$3:$AG$6</xm:f>
          </x14:formula1>
          <xm:sqref>C26:D27</xm:sqref>
        </x14:dataValidation>
        <x14:dataValidation type="list" allowBlank="1" showInputMessage="1" showErrorMessage="1">
          <x14:formula1>
            <xm:f>Dropdown!$AJ$3:$AJ$6</xm:f>
          </x14:formula1>
          <xm:sqref>E26:F27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249977111117893"/>
  </sheetPr>
  <dimension ref="A1:AT98"/>
  <sheetViews>
    <sheetView zoomScale="55" zoomScaleNormal="55" workbookViewId="0">
      <selection activeCell="E1" sqref="E1:L1"/>
    </sheetView>
  </sheetViews>
  <sheetFormatPr defaultRowHeight="15" x14ac:dyDescent="0.25"/>
  <cols>
    <col min="1" max="1" width="23.7109375" bestFit="1" customWidth="1"/>
    <col min="2" max="2" width="5.7109375" customWidth="1"/>
    <col min="3" max="3" width="20.42578125" bestFit="1" customWidth="1"/>
    <col min="4" max="4" width="3.5703125" customWidth="1"/>
    <col min="5" max="12" width="16.7109375" customWidth="1"/>
    <col min="13" max="13" width="4.7109375" customWidth="1"/>
    <col min="14" max="14" width="32.140625" bestFit="1" customWidth="1"/>
    <col min="15" max="15" width="7.140625" bestFit="1" customWidth="1"/>
    <col min="16" max="16" width="15.5703125" customWidth="1"/>
    <col min="17" max="17" width="22.5703125" bestFit="1" customWidth="1"/>
    <col min="18" max="18" width="14.85546875" customWidth="1"/>
    <col min="19" max="19" width="5.140625" customWidth="1"/>
    <col min="20" max="20" width="20.42578125" bestFit="1" customWidth="1"/>
    <col min="21" max="21" width="15.5703125" bestFit="1" customWidth="1"/>
    <col min="22" max="22" width="4.28515625" customWidth="1"/>
    <col min="24" max="24" width="4.85546875" customWidth="1"/>
    <col min="25" max="25" width="15.5703125" bestFit="1" customWidth="1"/>
    <col min="26" max="26" width="4.28515625" customWidth="1"/>
    <col min="27" max="27" width="15.5703125" bestFit="1" customWidth="1"/>
    <col min="28" max="28" width="4.85546875" customWidth="1"/>
    <col min="29" max="29" width="11.85546875" bestFit="1" customWidth="1"/>
    <col min="30" max="30" width="4.140625" customWidth="1"/>
    <col min="31" max="31" width="16.28515625" bestFit="1" customWidth="1"/>
    <col min="32" max="32" width="4.42578125" customWidth="1"/>
    <col min="33" max="33" width="12.85546875" bestFit="1" customWidth="1"/>
    <col min="34" max="34" width="24" bestFit="1" customWidth="1"/>
    <col min="35" max="35" width="5" customWidth="1"/>
    <col min="36" max="36" width="18.7109375" bestFit="1" customWidth="1"/>
    <col min="37" max="37" width="7.7109375" bestFit="1" customWidth="1"/>
    <col min="38" max="38" width="5.5703125" customWidth="1"/>
    <col min="39" max="39" width="28.140625" bestFit="1" customWidth="1"/>
    <col min="40" max="40" width="18.7109375" customWidth="1"/>
    <col min="41" max="41" width="11.85546875" customWidth="1"/>
  </cols>
  <sheetData>
    <row r="1" spans="1:46" s="1079" customFormat="1" ht="45" x14ac:dyDescent="0.25">
      <c r="A1" s="9" t="s">
        <v>629</v>
      </c>
      <c r="B1" s="9"/>
      <c r="C1" s="9" t="s">
        <v>764</v>
      </c>
      <c r="D1" s="9"/>
      <c r="E1" s="9" t="s">
        <v>49</v>
      </c>
      <c r="F1" s="9" t="s">
        <v>766</v>
      </c>
      <c r="G1" s="9" t="s">
        <v>47</v>
      </c>
      <c r="H1" s="9" t="s">
        <v>52</v>
      </c>
      <c r="I1" s="9" t="s">
        <v>54</v>
      </c>
      <c r="J1" s="9" t="s">
        <v>44</v>
      </c>
      <c r="K1" s="9" t="s">
        <v>42</v>
      </c>
      <c r="L1" s="9" t="s">
        <v>765</v>
      </c>
      <c r="N1" s="9" t="s">
        <v>9</v>
      </c>
      <c r="S1" s="9"/>
      <c r="T1" s="1457" t="s">
        <v>781</v>
      </c>
      <c r="U1" s="1457"/>
      <c r="V1" s="9"/>
      <c r="W1" s="9" t="s">
        <v>780</v>
      </c>
      <c r="X1" s="9"/>
      <c r="Y1" s="9" t="s">
        <v>771</v>
      </c>
      <c r="Z1" s="9"/>
      <c r="AA1" s="9" t="s">
        <v>772</v>
      </c>
      <c r="AB1" s="9"/>
      <c r="AC1" s="9" t="s">
        <v>623</v>
      </c>
      <c r="AD1" s="9"/>
      <c r="AE1" s="9" t="s">
        <v>657</v>
      </c>
      <c r="AF1" s="9"/>
      <c r="AG1" s="1457" t="s">
        <v>807</v>
      </c>
      <c r="AH1" s="1457"/>
      <c r="AI1" s="9"/>
      <c r="AJ1" s="9" t="s">
        <v>635</v>
      </c>
      <c r="AK1" s="9"/>
      <c r="AL1" s="9"/>
      <c r="AM1" s="9" t="s">
        <v>644</v>
      </c>
      <c r="AN1" s="9"/>
      <c r="AO1" s="9" t="s">
        <v>148</v>
      </c>
    </row>
    <row r="2" spans="1:46" x14ac:dyDescent="0.25">
      <c r="A2" s="3"/>
      <c r="B2" s="3"/>
      <c r="C2" s="3"/>
      <c r="D2" s="3"/>
      <c r="E2" s="3" t="s">
        <v>50</v>
      </c>
      <c r="F2" s="3" t="s">
        <v>51</v>
      </c>
      <c r="G2" s="3" t="s">
        <v>40</v>
      </c>
      <c r="H2" s="3" t="s">
        <v>53</v>
      </c>
      <c r="I2" s="3" t="s">
        <v>55</v>
      </c>
      <c r="J2" s="3" t="s">
        <v>45</v>
      </c>
      <c r="K2" s="3" t="s">
        <v>18</v>
      </c>
      <c r="L2" s="3" t="s">
        <v>676</v>
      </c>
      <c r="N2" s="3"/>
      <c r="O2" s="3" t="s">
        <v>10</v>
      </c>
      <c r="P2" s="9" t="s">
        <v>127</v>
      </c>
      <c r="Q2" s="9" t="s">
        <v>632</v>
      </c>
      <c r="R2" s="9" t="s">
        <v>26</v>
      </c>
      <c r="S2" s="9"/>
      <c r="T2" s="12"/>
      <c r="U2" s="12"/>
      <c r="V2" s="3"/>
      <c r="W2" s="3"/>
      <c r="X2" s="3"/>
      <c r="Y2" s="12"/>
      <c r="Z2" s="3"/>
      <c r="AA2" s="3"/>
      <c r="AB2" s="3"/>
      <c r="AC2" s="3"/>
      <c r="AD2" s="3"/>
      <c r="AE2" s="3"/>
      <c r="AF2" s="3"/>
      <c r="AG2" s="12"/>
      <c r="AH2" s="12"/>
      <c r="AI2" s="3"/>
      <c r="AJ2" s="3"/>
      <c r="AK2" s="3"/>
      <c r="AL2" s="3"/>
      <c r="AM2" s="3"/>
      <c r="AN2" s="3"/>
      <c r="AO2" s="8" t="s">
        <v>149</v>
      </c>
    </row>
    <row r="3" spans="1:46" x14ac:dyDescent="0.25">
      <c r="A3" t="s">
        <v>553</v>
      </c>
      <c r="C3" t="s">
        <v>615</v>
      </c>
      <c r="E3" t="s">
        <v>241</v>
      </c>
      <c r="F3" t="s">
        <v>300</v>
      </c>
      <c r="G3" t="s">
        <v>39</v>
      </c>
      <c r="H3" t="s">
        <v>275</v>
      </c>
      <c r="I3" t="s">
        <v>302</v>
      </c>
      <c r="J3" t="s">
        <v>240</v>
      </c>
      <c r="K3" t="s">
        <v>354</v>
      </c>
      <c r="L3" t="s">
        <v>297</v>
      </c>
      <c r="N3" t="s">
        <v>615</v>
      </c>
      <c r="P3" t="s">
        <v>677</v>
      </c>
      <c r="R3" t="s">
        <v>618</v>
      </c>
      <c r="T3" t="s">
        <v>41</v>
      </c>
      <c r="U3" t="s">
        <v>20</v>
      </c>
      <c r="V3" t="str">
        <f>T3</f>
        <v>Low Income</v>
      </c>
      <c r="W3" t="s">
        <v>617</v>
      </c>
      <c r="Y3" t="s">
        <v>776</v>
      </c>
      <c r="AA3" t="s">
        <v>773</v>
      </c>
      <c r="AC3" t="s">
        <v>79</v>
      </c>
      <c r="AE3" s="2" t="s">
        <v>789</v>
      </c>
      <c r="AG3" t="s">
        <v>636</v>
      </c>
      <c r="AJ3" t="s">
        <v>625</v>
      </c>
      <c r="AM3" t="s">
        <v>552</v>
      </c>
      <c r="AO3" s="8" t="s">
        <v>150</v>
      </c>
    </row>
    <row r="4" spans="1:46" x14ac:dyDescent="0.25">
      <c r="A4" t="s">
        <v>767</v>
      </c>
      <c r="C4" t="s">
        <v>343</v>
      </c>
      <c r="E4" t="s">
        <v>33</v>
      </c>
      <c r="G4" t="s">
        <v>245</v>
      </c>
      <c r="H4" t="s">
        <v>276</v>
      </c>
      <c r="J4" t="s">
        <v>25</v>
      </c>
      <c r="K4" t="s">
        <v>27</v>
      </c>
      <c r="L4" t="s">
        <v>421</v>
      </c>
      <c r="N4" t="s">
        <v>343</v>
      </c>
      <c r="P4" t="s">
        <v>16</v>
      </c>
      <c r="R4" t="s">
        <v>618</v>
      </c>
      <c r="T4" t="s">
        <v>43</v>
      </c>
      <c r="U4" t="s">
        <v>16</v>
      </c>
      <c r="V4" t="str">
        <f>T4</f>
        <v>Lower Middle Income</v>
      </c>
      <c r="W4" t="s">
        <v>619</v>
      </c>
      <c r="Y4" t="s">
        <v>777</v>
      </c>
      <c r="AA4" t="s">
        <v>774</v>
      </c>
      <c r="AC4" t="s">
        <v>89</v>
      </c>
      <c r="AE4" t="s">
        <v>769</v>
      </c>
      <c r="AG4" t="s">
        <v>486</v>
      </c>
      <c r="AJ4" t="s">
        <v>626</v>
      </c>
      <c r="AM4" t="s">
        <v>645</v>
      </c>
      <c r="AO4" s="8" t="s">
        <v>864</v>
      </c>
      <c r="AT4" s="32"/>
    </row>
    <row r="5" spans="1:46" x14ac:dyDescent="0.25">
      <c r="A5" t="s">
        <v>652</v>
      </c>
      <c r="C5" t="s">
        <v>634</v>
      </c>
      <c r="E5" t="s">
        <v>368</v>
      </c>
      <c r="H5" t="s">
        <v>317</v>
      </c>
      <c r="J5" t="s">
        <v>366</v>
      </c>
      <c r="K5" t="s">
        <v>243</v>
      </c>
      <c r="L5" t="s">
        <v>303</v>
      </c>
      <c r="N5" t="s">
        <v>634</v>
      </c>
      <c r="P5" t="s">
        <v>30</v>
      </c>
      <c r="R5" t="s">
        <v>618</v>
      </c>
      <c r="T5" t="s">
        <v>46</v>
      </c>
      <c r="U5" t="s">
        <v>30</v>
      </c>
      <c r="V5" t="str">
        <f>T5</f>
        <v>Upper Middle Income</v>
      </c>
      <c r="W5" t="s">
        <v>616</v>
      </c>
      <c r="Y5" t="s">
        <v>778</v>
      </c>
      <c r="AA5" t="s">
        <v>775</v>
      </c>
      <c r="AC5" t="s">
        <v>357</v>
      </c>
      <c r="AE5" t="s">
        <v>768</v>
      </c>
      <c r="AG5" t="s">
        <v>637</v>
      </c>
      <c r="AH5" t="s">
        <v>640</v>
      </c>
      <c r="AJ5" t="s">
        <v>627</v>
      </c>
      <c r="AM5" t="s">
        <v>646</v>
      </c>
      <c r="AO5" s="8"/>
    </row>
    <row r="6" spans="1:46" x14ac:dyDescent="0.25">
      <c r="C6" t="s">
        <v>633</v>
      </c>
      <c r="E6" t="s">
        <v>67</v>
      </c>
      <c r="H6" t="s">
        <v>62</v>
      </c>
      <c r="K6" t="s">
        <v>244</v>
      </c>
      <c r="L6" t="s">
        <v>298</v>
      </c>
      <c r="N6" t="s">
        <v>633</v>
      </c>
      <c r="P6" t="s">
        <v>21</v>
      </c>
      <c r="R6" t="s">
        <v>619</v>
      </c>
      <c r="T6" t="s">
        <v>48</v>
      </c>
      <c r="U6" t="s">
        <v>21</v>
      </c>
      <c r="V6" t="str">
        <f>T6</f>
        <v>High Income</v>
      </c>
      <c r="W6" t="s">
        <v>618</v>
      </c>
      <c r="Y6" t="s">
        <v>779</v>
      </c>
      <c r="AE6" t="s">
        <v>770</v>
      </c>
      <c r="AG6" t="s">
        <v>638</v>
      </c>
      <c r="AH6" t="s">
        <v>641</v>
      </c>
      <c r="AJ6" t="s">
        <v>639</v>
      </c>
      <c r="AM6" t="s">
        <v>647</v>
      </c>
    </row>
    <row r="7" spans="1:46" x14ac:dyDescent="0.25">
      <c r="E7" t="s">
        <v>32</v>
      </c>
      <c r="H7" t="s">
        <v>315</v>
      </c>
      <c r="K7" t="s">
        <v>348</v>
      </c>
      <c r="L7" t="s">
        <v>299</v>
      </c>
      <c r="AE7" s="2" t="s">
        <v>790</v>
      </c>
      <c r="AJ7" t="s">
        <v>642</v>
      </c>
      <c r="AK7" t="s">
        <v>643</v>
      </c>
      <c r="AM7" t="s">
        <v>547</v>
      </c>
    </row>
    <row r="8" spans="1:46" x14ac:dyDescent="0.25">
      <c r="E8" t="s">
        <v>242</v>
      </c>
      <c r="H8" t="s">
        <v>927</v>
      </c>
      <c r="K8" t="s">
        <v>29</v>
      </c>
      <c r="N8" t="s">
        <v>50</v>
      </c>
      <c r="P8" t="s">
        <v>16</v>
      </c>
      <c r="R8" t="s">
        <v>617</v>
      </c>
      <c r="T8" s="2"/>
      <c r="AM8" t="s">
        <v>648</v>
      </c>
    </row>
    <row r="9" spans="1:46" x14ac:dyDescent="0.25">
      <c r="E9" t="s">
        <v>35</v>
      </c>
      <c r="H9" t="s">
        <v>277</v>
      </c>
      <c r="K9" t="s">
        <v>31</v>
      </c>
      <c r="N9" t="s">
        <v>241</v>
      </c>
      <c r="O9" t="s">
        <v>50</v>
      </c>
      <c r="P9" t="s">
        <v>16</v>
      </c>
      <c r="Q9" t="s">
        <v>343</v>
      </c>
      <c r="R9" t="s">
        <v>617</v>
      </c>
      <c r="AM9" t="s">
        <v>649</v>
      </c>
    </row>
    <row r="10" spans="1:46" x14ac:dyDescent="0.25">
      <c r="E10" t="s">
        <v>367</v>
      </c>
      <c r="H10" t="s">
        <v>278</v>
      </c>
      <c r="K10" t="s">
        <v>301</v>
      </c>
      <c r="N10" t="s">
        <v>33</v>
      </c>
      <c r="O10" t="s">
        <v>50</v>
      </c>
      <c r="P10" t="s">
        <v>16</v>
      </c>
      <c r="Q10" t="s">
        <v>343</v>
      </c>
      <c r="R10" t="s">
        <v>617</v>
      </c>
      <c r="AM10" t="s">
        <v>650</v>
      </c>
    </row>
    <row r="11" spans="1:46" x14ac:dyDescent="0.25">
      <c r="E11" t="s">
        <v>68</v>
      </c>
      <c r="H11" t="s">
        <v>60</v>
      </c>
      <c r="K11" t="s">
        <v>17</v>
      </c>
      <c r="N11" t="s">
        <v>368</v>
      </c>
      <c r="O11" t="s">
        <v>50</v>
      </c>
      <c r="P11" t="s">
        <v>30</v>
      </c>
      <c r="Q11" t="s">
        <v>634</v>
      </c>
      <c r="R11" t="s">
        <v>618</v>
      </c>
      <c r="AM11" t="s">
        <v>553</v>
      </c>
      <c r="AN11" t="s">
        <v>653</v>
      </c>
    </row>
    <row r="12" spans="1:46" x14ac:dyDescent="0.25">
      <c r="E12" t="s">
        <v>34</v>
      </c>
      <c r="N12" t="s">
        <v>67</v>
      </c>
      <c r="O12" t="s">
        <v>50</v>
      </c>
      <c r="P12" t="s">
        <v>30</v>
      </c>
      <c r="R12" t="s">
        <v>617</v>
      </c>
      <c r="AM12" t="s">
        <v>423</v>
      </c>
      <c r="AN12" t="s">
        <v>654</v>
      </c>
    </row>
    <row r="13" spans="1:46" x14ac:dyDescent="0.25">
      <c r="N13" t="s">
        <v>32</v>
      </c>
      <c r="O13" t="s">
        <v>50</v>
      </c>
      <c r="P13" t="s">
        <v>16</v>
      </c>
      <c r="Q13" t="s">
        <v>343</v>
      </c>
      <c r="R13" t="s">
        <v>617</v>
      </c>
      <c r="AM13" t="s">
        <v>655</v>
      </c>
    </row>
    <row r="14" spans="1:46" x14ac:dyDescent="0.25">
      <c r="E14" t="str">
        <f t="shared" ref="E14:L14" si="0">E1</f>
        <v>East Asia &amp; Pacific</v>
      </c>
      <c r="F14" t="str">
        <f t="shared" si="0"/>
        <v>Eastern Europe &amp; Central Asia</v>
      </c>
      <c r="G14" t="str">
        <f t="shared" si="0"/>
        <v>Latin America &amp; Caribbean</v>
      </c>
      <c r="H14" t="str">
        <f t="shared" si="0"/>
        <v>Middle East &amp; North Africa</v>
      </c>
      <c r="I14" t="str">
        <f t="shared" si="0"/>
        <v>North America</v>
      </c>
      <c r="J14" t="str">
        <f t="shared" si="0"/>
        <v>South Asia</v>
      </c>
      <c r="K14" t="str">
        <f t="shared" si="0"/>
        <v>Sub-Saharan Africa</v>
      </c>
      <c r="L14" t="str">
        <f t="shared" si="0"/>
        <v>West &amp; Central Europe</v>
      </c>
      <c r="N14" t="s">
        <v>242</v>
      </c>
      <c r="O14" t="s">
        <v>50</v>
      </c>
      <c r="P14" t="s">
        <v>16</v>
      </c>
      <c r="Q14" t="s">
        <v>343</v>
      </c>
      <c r="R14" t="s">
        <v>617</v>
      </c>
      <c r="AM14" t="s">
        <v>651</v>
      </c>
    </row>
    <row r="15" spans="1:46" x14ac:dyDescent="0.25">
      <c r="N15" t="s">
        <v>35</v>
      </c>
      <c r="O15" t="s">
        <v>50</v>
      </c>
      <c r="P15" t="s">
        <v>16</v>
      </c>
      <c r="Q15" t="s">
        <v>343</v>
      </c>
      <c r="R15" t="s">
        <v>617</v>
      </c>
      <c r="AM15" t="s">
        <v>652</v>
      </c>
    </row>
    <row r="16" spans="1:46" x14ac:dyDescent="0.25">
      <c r="E16" s="158"/>
      <c r="F16" s="158"/>
      <c r="N16" t="s">
        <v>367</v>
      </c>
      <c r="O16" t="s">
        <v>50</v>
      </c>
      <c r="P16" t="s">
        <v>21</v>
      </c>
      <c r="Q16" t="s">
        <v>633</v>
      </c>
      <c r="R16" t="s">
        <v>619</v>
      </c>
      <c r="AM16" t="s">
        <v>327</v>
      </c>
    </row>
    <row r="17" spans="14:18" x14ac:dyDescent="0.25">
      <c r="N17" t="s">
        <v>68</v>
      </c>
      <c r="O17" t="s">
        <v>50</v>
      </c>
      <c r="P17" t="s">
        <v>30</v>
      </c>
      <c r="Q17" t="s">
        <v>634</v>
      </c>
      <c r="R17" t="s">
        <v>617</v>
      </c>
    </row>
    <row r="18" spans="14:18" x14ac:dyDescent="0.25">
      <c r="N18" t="s">
        <v>34</v>
      </c>
      <c r="O18" t="s">
        <v>50</v>
      </c>
      <c r="P18" t="s">
        <v>16</v>
      </c>
      <c r="Q18" t="s">
        <v>343</v>
      </c>
      <c r="R18" t="s">
        <v>617</v>
      </c>
    </row>
    <row r="20" spans="14:18" x14ac:dyDescent="0.25">
      <c r="N20" t="s">
        <v>51</v>
      </c>
      <c r="P20" t="s">
        <v>30</v>
      </c>
      <c r="R20" t="s">
        <v>619</v>
      </c>
    </row>
    <row r="21" spans="14:18" x14ac:dyDescent="0.25">
      <c r="N21" t="s">
        <v>300</v>
      </c>
      <c r="O21" t="s">
        <v>51</v>
      </c>
      <c r="P21" t="s">
        <v>30</v>
      </c>
      <c r="Q21" t="s">
        <v>633</v>
      </c>
      <c r="R21" t="s">
        <v>619</v>
      </c>
    </row>
    <row r="23" spans="14:18" x14ac:dyDescent="0.25">
      <c r="N23" t="s">
        <v>40</v>
      </c>
      <c r="P23" t="s">
        <v>30</v>
      </c>
      <c r="R23" t="s">
        <v>618</v>
      </c>
    </row>
    <row r="24" spans="14:18" x14ac:dyDescent="0.25">
      <c r="N24" t="s">
        <v>39</v>
      </c>
      <c r="O24" t="s">
        <v>40</v>
      </c>
      <c r="P24" t="s">
        <v>30</v>
      </c>
      <c r="Q24" t="s">
        <v>634</v>
      </c>
      <c r="R24" t="s">
        <v>617</v>
      </c>
    </row>
    <row r="25" spans="14:18" x14ac:dyDescent="0.25">
      <c r="N25" t="s">
        <v>245</v>
      </c>
      <c r="O25" t="s">
        <v>40</v>
      </c>
      <c r="P25" t="s">
        <v>30</v>
      </c>
      <c r="Q25" t="s">
        <v>634</v>
      </c>
      <c r="R25" t="s">
        <v>618</v>
      </c>
    </row>
    <row r="27" spans="14:18" x14ac:dyDescent="0.25">
      <c r="N27" t="s">
        <v>53</v>
      </c>
      <c r="P27" t="s">
        <v>30</v>
      </c>
      <c r="R27" t="s">
        <v>616</v>
      </c>
    </row>
    <row r="28" spans="14:18" x14ac:dyDescent="0.25">
      <c r="N28" t="s">
        <v>275</v>
      </c>
      <c r="O28" t="s">
        <v>53</v>
      </c>
      <c r="P28" t="s">
        <v>30</v>
      </c>
      <c r="Q28" t="s">
        <v>343</v>
      </c>
      <c r="R28" t="s">
        <v>616</v>
      </c>
    </row>
    <row r="29" spans="14:18" x14ac:dyDescent="0.25">
      <c r="N29" t="s">
        <v>276</v>
      </c>
      <c r="O29" t="s">
        <v>53</v>
      </c>
      <c r="P29" t="s">
        <v>30</v>
      </c>
      <c r="Q29" t="s">
        <v>634</v>
      </c>
      <c r="R29" t="s">
        <v>616</v>
      </c>
    </row>
    <row r="30" spans="14:18" x14ac:dyDescent="0.25">
      <c r="N30" t="s">
        <v>317</v>
      </c>
      <c r="O30" t="s">
        <v>53</v>
      </c>
      <c r="P30" t="s">
        <v>30</v>
      </c>
      <c r="Q30" t="s">
        <v>343</v>
      </c>
      <c r="R30" t="s">
        <v>616</v>
      </c>
    </row>
    <row r="31" spans="14:18" x14ac:dyDescent="0.25">
      <c r="N31" t="s">
        <v>62</v>
      </c>
      <c r="O31" t="s">
        <v>53</v>
      </c>
      <c r="P31" t="s">
        <v>30</v>
      </c>
      <c r="Q31" t="s">
        <v>343</v>
      </c>
      <c r="R31" t="s">
        <v>616</v>
      </c>
    </row>
    <row r="32" spans="14:18" x14ac:dyDescent="0.25">
      <c r="N32" t="s">
        <v>315</v>
      </c>
      <c r="O32" t="s">
        <v>53</v>
      </c>
      <c r="P32" t="s">
        <v>16</v>
      </c>
      <c r="Q32" t="s">
        <v>343</v>
      </c>
      <c r="R32" t="s">
        <v>616</v>
      </c>
    </row>
    <row r="33" spans="14:18" x14ac:dyDescent="0.25">
      <c r="N33" t="s">
        <v>927</v>
      </c>
      <c r="O33" t="s">
        <v>53</v>
      </c>
      <c r="P33" t="s">
        <v>20</v>
      </c>
      <c r="Q33" t="s">
        <v>343</v>
      </c>
      <c r="R33" t="s">
        <v>616</v>
      </c>
    </row>
    <row r="34" spans="14:18" x14ac:dyDescent="0.25">
      <c r="N34" t="s">
        <v>277</v>
      </c>
      <c r="O34" t="s">
        <v>53</v>
      </c>
      <c r="P34" t="s">
        <v>16</v>
      </c>
      <c r="Q34" t="s">
        <v>343</v>
      </c>
      <c r="R34" t="s">
        <v>616</v>
      </c>
    </row>
    <row r="35" spans="14:18" x14ac:dyDescent="0.25">
      <c r="N35" t="s">
        <v>278</v>
      </c>
      <c r="O35" t="s">
        <v>53</v>
      </c>
      <c r="P35" t="s">
        <v>16</v>
      </c>
      <c r="Q35" t="s">
        <v>343</v>
      </c>
      <c r="R35" t="s">
        <v>616</v>
      </c>
    </row>
    <row r="36" spans="14:18" x14ac:dyDescent="0.25">
      <c r="N36" t="s">
        <v>60</v>
      </c>
      <c r="O36" t="s">
        <v>53</v>
      </c>
      <c r="P36" t="s">
        <v>16</v>
      </c>
      <c r="Q36" t="s">
        <v>343</v>
      </c>
      <c r="R36" t="s">
        <v>616</v>
      </c>
    </row>
    <row r="38" spans="14:18" x14ac:dyDescent="0.25">
      <c r="N38" t="s">
        <v>55</v>
      </c>
      <c r="P38" t="s">
        <v>21</v>
      </c>
      <c r="R38" t="s">
        <v>619</v>
      </c>
    </row>
    <row r="39" spans="14:18" x14ac:dyDescent="0.25">
      <c r="N39" t="s">
        <v>302</v>
      </c>
      <c r="O39" t="s">
        <v>55</v>
      </c>
      <c r="P39" t="s">
        <v>21</v>
      </c>
      <c r="Q39" t="s">
        <v>633</v>
      </c>
      <c r="R39" t="s">
        <v>619</v>
      </c>
    </row>
    <row r="41" spans="14:18" x14ac:dyDescent="0.25">
      <c r="N41" t="s">
        <v>45</v>
      </c>
      <c r="P41" t="s">
        <v>16</v>
      </c>
      <c r="R41" t="s">
        <v>618</v>
      </c>
    </row>
    <row r="42" spans="14:18" x14ac:dyDescent="0.25">
      <c r="N42" t="s">
        <v>240</v>
      </c>
      <c r="O42" t="s">
        <v>45</v>
      </c>
      <c r="P42" t="s">
        <v>20</v>
      </c>
      <c r="Q42" t="s">
        <v>343</v>
      </c>
      <c r="R42" t="s">
        <v>616</v>
      </c>
    </row>
    <row r="43" spans="14:18" x14ac:dyDescent="0.25">
      <c r="N43" t="s">
        <v>25</v>
      </c>
      <c r="O43" t="s">
        <v>45</v>
      </c>
      <c r="P43" t="s">
        <v>16</v>
      </c>
      <c r="Q43" t="s">
        <v>634</v>
      </c>
      <c r="R43" t="s">
        <v>618</v>
      </c>
    </row>
    <row r="44" spans="14:18" x14ac:dyDescent="0.25">
      <c r="N44" t="s">
        <v>366</v>
      </c>
      <c r="O44" t="s">
        <v>45</v>
      </c>
      <c r="P44" t="s">
        <v>16</v>
      </c>
      <c r="Q44" t="s">
        <v>343</v>
      </c>
      <c r="R44" t="s">
        <v>616</v>
      </c>
    </row>
    <row r="46" spans="14:18" x14ac:dyDescent="0.25">
      <c r="N46" t="s">
        <v>18</v>
      </c>
      <c r="P46" t="s">
        <v>16</v>
      </c>
      <c r="R46" t="s">
        <v>618</v>
      </c>
    </row>
    <row r="47" spans="14:18" x14ac:dyDescent="0.25">
      <c r="N47" t="s">
        <v>354</v>
      </c>
      <c r="O47" t="s">
        <v>18</v>
      </c>
      <c r="P47" t="s">
        <v>30</v>
      </c>
      <c r="Q47" t="s">
        <v>343</v>
      </c>
      <c r="R47" t="s">
        <v>616</v>
      </c>
    </row>
    <row r="48" spans="14:18" x14ac:dyDescent="0.25">
      <c r="N48" t="s">
        <v>27</v>
      </c>
      <c r="O48" t="s">
        <v>18</v>
      </c>
      <c r="P48" t="s">
        <v>16</v>
      </c>
      <c r="Q48" t="s">
        <v>343</v>
      </c>
      <c r="R48" t="s">
        <v>616</v>
      </c>
    </row>
    <row r="49" spans="14:18" x14ac:dyDescent="0.25">
      <c r="N49" t="s">
        <v>243</v>
      </c>
      <c r="O49" t="s">
        <v>18</v>
      </c>
      <c r="P49" t="s">
        <v>16</v>
      </c>
      <c r="Q49" t="s">
        <v>343</v>
      </c>
      <c r="R49" t="s">
        <v>619</v>
      </c>
    </row>
    <row r="50" spans="14:18" x14ac:dyDescent="0.25">
      <c r="N50" t="s">
        <v>244</v>
      </c>
      <c r="O50" t="s">
        <v>18</v>
      </c>
      <c r="P50" t="s">
        <v>20</v>
      </c>
      <c r="Q50" t="s">
        <v>343</v>
      </c>
      <c r="R50" t="s">
        <v>616</v>
      </c>
    </row>
    <row r="51" spans="14:18" x14ac:dyDescent="0.25">
      <c r="N51" t="s">
        <v>348</v>
      </c>
      <c r="O51" t="s">
        <v>18</v>
      </c>
      <c r="P51" t="s">
        <v>16</v>
      </c>
      <c r="Q51" t="s">
        <v>343</v>
      </c>
      <c r="R51" t="s">
        <v>617</v>
      </c>
    </row>
    <row r="52" spans="14:18" x14ac:dyDescent="0.25">
      <c r="N52" t="s">
        <v>29</v>
      </c>
      <c r="O52" t="s">
        <v>18</v>
      </c>
      <c r="P52" t="s">
        <v>30</v>
      </c>
      <c r="Q52" t="s">
        <v>634</v>
      </c>
      <c r="R52" t="s">
        <v>619</v>
      </c>
    </row>
    <row r="53" spans="14:18" x14ac:dyDescent="0.25">
      <c r="N53" t="s">
        <v>31</v>
      </c>
      <c r="O53" t="s">
        <v>18</v>
      </c>
      <c r="P53" t="s">
        <v>20</v>
      </c>
      <c r="Q53" t="s">
        <v>343</v>
      </c>
      <c r="R53" t="s">
        <v>617</v>
      </c>
    </row>
    <row r="54" spans="14:18" x14ac:dyDescent="0.25">
      <c r="N54" t="s">
        <v>301</v>
      </c>
      <c r="O54" t="s">
        <v>18</v>
      </c>
      <c r="P54" t="s">
        <v>20</v>
      </c>
      <c r="Q54" t="s">
        <v>343</v>
      </c>
      <c r="R54" t="s">
        <v>617</v>
      </c>
    </row>
    <row r="55" spans="14:18" x14ac:dyDescent="0.25">
      <c r="N55" t="s">
        <v>17</v>
      </c>
      <c r="O55" t="s">
        <v>18</v>
      </c>
      <c r="P55" t="s">
        <v>16</v>
      </c>
      <c r="Q55" t="s">
        <v>343</v>
      </c>
      <c r="R55" t="s">
        <v>619</v>
      </c>
    </row>
    <row r="57" spans="14:18" x14ac:dyDescent="0.25">
      <c r="N57" t="s">
        <v>676</v>
      </c>
      <c r="P57" t="s">
        <v>21</v>
      </c>
      <c r="R57" t="s">
        <v>619</v>
      </c>
    </row>
    <row r="58" spans="14:18" x14ac:dyDescent="0.25">
      <c r="N58" t="s">
        <v>297</v>
      </c>
      <c r="O58" t="s">
        <v>676</v>
      </c>
      <c r="P58" t="s">
        <v>21</v>
      </c>
      <c r="Q58" t="s">
        <v>633</v>
      </c>
      <c r="R58" t="s">
        <v>619</v>
      </c>
    </row>
    <row r="59" spans="14:18" x14ac:dyDescent="0.25">
      <c r="N59" t="s">
        <v>421</v>
      </c>
      <c r="O59" t="s">
        <v>676</v>
      </c>
      <c r="P59" t="s">
        <v>21</v>
      </c>
      <c r="Q59" t="s">
        <v>633</v>
      </c>
      <c r="R59" t="s">
        <v>619</v>
      </c>
    </row>
    <row r="60" spans="14:18" x14ac:dyDescent="0.25">
      <c r="N60" t="s">
        <v>303</v>
      </c>
      <c r="O60" t="s">
        <v>676</v>
      </c>
      <c r="P60" t="s">
        <v>21</v>
      </c>
      <c r="Q60" t="s">
        <v>633</v>
      </c>
      <c r="R60" t="s">
        <v>619</v>
      </c>
    </row>
    <row r="61" spans="14:18" x14ac:dyDescent="0.25">
      <c r="N61" t="s">
        <v>298</v>
      </c>
      <c r="O61" t="s">
        <v>676</v>
      </c>
      <c r="P61" t="s">
        <v>21</v>
      </c>
      <c r="Q61" t="s">
        <v>633</v>
      </c>
      <c r="R61" t="s">
        <v>619</v>
      </c>
    </row>
    <row r="62" spans="14:18" x14ac:dyDescent="0.25">
      <c r="N62" t="s">
        <v>299</v>
      </c>
      <c r="O62" t="s">
        <v>676</v>
      </c>
      <c r="P62" t="s">
        <v>21</v>
      </c>
      <c r="Q62" t="s">
        <v>633</v>
      </c>
      <c r="R62" t="s">
        <v>619</v>
      </c>
    </row>
    <row r="64" spans="14:18" ht="15.75" thickBot="1" x14ac:dyDescent="0.3"/>
    <row r="65" spans="14:14" ht="15.75" thickBot="1" x14ac:dyDescent="0.3">
      <c r="N65" s="462" t="s">
        <v>805</v>
      </c>
    </row>
    <row r="66" spans="14:14" x14ac:dyDescent="0.25">
      <c r="N66" s="6" t="s">
        <v>240</v>
      </c>
    </row>
    <row r="67" spans="14:14" x14ac:dyDescent="0.25">
      <c r="N67" s="4" t="s">
        <v>275</v>
      </c>
    </row>
    <row r="68" spans="14:14" x14ac:dyDescent="0.25">
      <c r="N68" s="4" t="s">
        <v>241</v>
      </c>
    </row>
    <row r="69" spans="14:14" x14ac:dyDescent="0.25">
      <c r="N69" s="4" t="s">
        <v>354</v>
      </c>
    </row>
    <row r="70" spans="14:14" x14ac:dyDescent="0.25">
      <c r="N70" s="4" t="s">
        <v>39</v>
      </c>
    </row>
    <row r="71" spans="14:14" x14ac:dyDescent="0.25">
      <c r="N71" s="4" t="s">
        <v>33</v>
      </c>
    </row>
    <row r="72" spans="14:14" x14ac:dyDescent="0.25">
      <c r="N72" s="4" t="s">
        <v>368</v>
      </c>
    </row>
    <row r="73" spans="14:14" x14ac:dyDescent="0.25">
      <c r="N73" s="4" t="s">
        <v>276</v>
      </c>
    </row>
    <row r="74" spans="14:14" x14ac:dyDescent="0.25">
      <c r="N74" s="4" t="s">
        <v>67</v>
      </c>
    </row>
    <row r="75" spans="14:14" x14ac:dyDescent="0.25">
      <c r="N75" s="4" t="s">
        <v>25</v>
      </c>
    </row>
    <row r="76" spans="14:14" x14ac:dyDescent="0.25">
      <c r="N76" s="4" t="s">
        <v>32</v>
      </c>
    </row>
    <row r="77" spans="14:14" x14ac:dyDescent="0.25">
      <c r="N77" s="4" t="s">
        <v>317</v>
      </c>
    </row>
    <row r="78" spans="14:14" x14ac:dyDescent="0.25">
      <c r="N78" s="4" t="s">
        <v>62</v>
      </c>
    </row>
    <row r="79" spans="14:14" x14ac:dyDescent="0.25">
      <c r="N79" s="4" t="s">
        <v>27</v>
      </c>
    </row>
    <row r="80" spans="14:14" x14ac:dyDescent="0.25">
      <c r="N80" s="4" t="s">
        <v>242</v>
      </c>
    </row>
    <row r="81" spans="14:14" x14ac:dyDescent="0.25">
      <c r="N81" s="4" t="s">
        <v>243</v>
      </c>
    </row>
    <row r="82" spans="14:14" x14ac:dyDescent="0.25">
      <c r="N82" s="4" t="s">
        <v>244</v>
      </c>
    </row>
    <row r="83" spans="14:14" x14ac:dyDescent="0.25">
      <c r="N83" s="4" t="s">
        <v>245</v>
      </c>
    </row>
    <row r="84" spans="14:14" x14ac:dyDescent="0.25">
      <c r="N84" s="4" t="s">
        <v>315</v>
      </c>
    </row>
    <row r="85" spans="14:14" x14ac:dyDescent="0.25">
      <c r="N85" s="4" t="s">
        <v>348</v>
      </c>
    </row>
    <row r="86" spans="14:14" x14ac:dyDescent="0.25">
      <c r="N86" s="4" t="s">
        <v>366</v>
      </c>
    </row>
    <row r="87" spans="14:14" x14ac:dyDescent="0.25">
      <c r="N87" s="4" t="s">
        <v>35</v>
      </c>
    </row>
    <row r="88" spans="14:14" x14ac:dyDescent="0.25">
      <c r="N88" s="4" t="s">
        <v>29</v>
      </c>
    </row>
    <row r="89" spans="14:14" x14ac:dyDescent="0.25">
      <c r="N89" s="4" t="s">
        <v>367</v>
      </c>
    </row>
    <row r="90" spans="14:14" x14ac:dyDescent="0.25">
      <c r="N90" s="4" t="s">
        <v>277</v>
      </c>
    </row>
    <row r="91" spans="14:14" x14ac:dyDescent="0.25">
      <c r="N91" s="4" t="s">
        <v>31</v>
      </c>
    </row>
    <row r="92" spans="14:14" x14ac:dyDescent="0.25">
      <c r="N92" s="4" t="s">
        <v>68</v>
      </c>
    </row>
    <row r="93" spans="14:14" x14ac:dyDescent="0.25">
      <c r="N93" s="4" t="s">
        <v>278</v>
      </c>
    </row>
    <row r="94" spans="14:14" x14ac:dyDescent="0.25">
      <c r="N94" s="4" t="s">
        <v>300</v>
      </c>
    </row>
    <row r="95" spans="14:14" x14ac:dyDescent="0.25">
      <c r="N95" s="4" t="s">
        <v>301</v>
      </c>
    </row>
    <row r="96" spans="14:14" x14ac:dyDescent="0.25">
      <c r="N96" s="4" t="s">
        <v>34</v>
      </c>
    </row>
    <row r="97" spans="14:14" x14ac:dyDescent="0.25">
      <c r="N97" s="4" t="s">
        <v>60</v>
      </c>
    </row>
    <row r="98" spans="14:14" ht="15.75" thickBot="1" x14ac:dyDescent="0.3">
      <c r="N98" s="5" t="s">
        <v>17</v>
      </c>
    </row>
  </sheetData>
  <mergeCells count="2">
    <mergeCell ref="AG1:AH1"/>
    <mergeCell ref="T1:U1"/>
  </mergeCells>
  <dataValidations count="1">
    <dataValidation type="list" allowBlank="1" showInputMessage="1" showErrorMessage="1" sqref="Q2:Q1048576">
      <formula1>$C$4:$C$6</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Database - raw</vt:lpstr>
      <vt:lpstr>2. Database - clean</vt:lpstr>
      <vt:lpstr>3. Database - output</vt:lpstr>
      <vt:lpstr>4. Design parameter - UI</vt:lpstr>
      <vt:lpstr>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2018-02-04T21:25:00Z</dcterms:modified>
</cp:coreProperties>
</file>